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3-2021-22\School Payments\3) June\"/>
    </mc:Choice>
  </mc:AlternateContent>
  <workbookProtection workbookPassword="CFF7" lockStructure="1"/>
  <bookViews>
    <workbookView xWindow="0" yWindow="0" windowWidth="28800" windowHeight="11910" tabRatio="629" firstSheet="7" activeTab="7"/>
  </bookViews>
  <sheets>
    <sheet name="Sheetlist" sheetId="4" state="hidden" r:id="rId1"/>
    <sheet name="SystemsDiagram" sheetId="29" state="hidden" r:id="rId2"/>
    <sheet name="Schoolchanges" sheetId="30" state="hidden" r:id="rId3"/>
    <sheet name="Rates" sheetId="7" state="hidden" r:id="rId4"/>
    <sheet name="All Transactions" sheetId="65" state="hidden" r:id="rId5"/>
    <sheet name="Summary Table" sheetId="62" state="hidden" r:id="rId6"/>
    <sheet name="School CFR" sheetId="63" state="hidden" r:id="rId7"/>
    <sheet name="SchoolReport" sheetId="40" r:id="rId8"/>
    <sheet name="APT" sheetId="12" state="hidden" r:id="rId9"/>
    <sheet name="APTPay" sheetId="13" state="hidden" r:id="rId10"/>
    <sheet name="TPG" sheetId="18" state="hidden" r:id="rId11"/>
    <sheet name="TPGPAY" sheetId="19" state="hidden" r:id="rId12"/>
    <sheet name="TPGCR" sheetId="20" state="hidden" r:id="rId13"/>
    <sheet name="PPG" sheetId="21" state="hidden" r:id="rId14"/>
    <sheet name="PPGCR" sheetId="23" state="hidden" r:id="rId15"/>
    <sheet name="PPGPAY" sheetId="22" state="hidden" r:id="rId16"/>
    <sheet name="POST16" sheetId="16" state="hidden" r:id="rId17"/>
    <sheet name="POST16PAY" sheetId="17" state="hidden" r:id="rId18"/>
    <sheet name="HNPlaces" sheetId="5" state="hidden" r:id="rId19"/>
    <sheet name="HNPlacesPay" sheetId="6" state="hidden" r:id="rId20"/>
    <sheet name="MiscPay" sheetId="10" state="hidden" r:id="rId21"/>
    <sheet name="MiscCR" sheetId="11" state="hidden" r:id="rId22"/>
    <sheet name="MISC" sheetId="9" state="hidden" r:id="rId23"/>
    <sheet name="APTCR" sheetId="28" state="hidden" r:id="rId24"/>
    <sheet name="DEDEL" sheetId="14" state="hidden" r:id="rId25"/>
    <sheet name="DEDELCR" sheetId="15" state="hidden" r:id="rId26"/>
    <sheet name="GRANTS" sheetId="24" state="hidden" r:id="rId27"/>
    <sheet name="GRANTSPAY" sheetId="25" state="hidden" r:id="rId28"/>
    <sheet name="HN TOPUPS April Sheet" sheetId="42" state="hidden" r:id="rId29"/>
    <sheet name="HN TopUpPay" sheetId="27" state="hidden" r:id="rId30"/>
    <sheet name="SENCr" sheetId="58" state="hidden" r:id="rId31"/>
    <sheet name="SEN" sheetId="26" state="hidden" r:id="rId32"/>
    <sheet name="CCs" sheetId="66" state="hidden" r:id="rId33"/>
    <sheet name="COVID" sheetId="54" state="hidden" r:id="rId34"/>
    <sheet name="COVIDPAY" sheetId="57" state="hidden" r:id="rId35"/>
    <sheet name="Schools" sheetId="8" state="hidden" r:id="rId36"/>
    <sheet name="HN TOP UP AUTUMN UPDATE NOV" sheetId="59" state="hidden" r:id="rId37"/>
    <sheet name="Payroll Totals by Month" sheetId="41" state="hidden" r:id="rId38"/>
    <sheet name="PayrollCR" sheetId="48" state="hidden" r:id="rId39"/>
    <sheet name="IntegraPayroll" sheetId="3"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_______AD1" localSheetId="33">#REF!</definedName>
    <definedName name="_______AD1" localSheetId="34">#REF!</definedName>
    <definedName name="_______AD1" localSheetId="38">#REF!</definedName>
    <definedName name="_______AD1" localSheetId="30">#REF!</definedName>
    <definedName name="_______AD1">#REF!</definedName>
    <definedName name="_______AD2" localSheetId="33">#REF!</definedName>
    <definedName name="_______AD2" localSheetId="34">#REF!</definedName>
    <definedName name="_______AD2" localSheetId="38">#REF!</definedName>
    <definedName name="_______AD2" localSheetId="30">#REF!</definedName>
    <definedName name="_______AD2">#REF!</definedName>
    <definedName name="______AD1" localSheetId="33">#REF!</definedName>
    <definedName name="______AD1" localSheetId="34">#REF!</definedName>
    <definedName name="______AD1" localSheetId="38">#REF!</definedName>
    <definedName name="______AD1" localSheetId="30">#REF!</definedName>
    <definedName name="______AD1">#REF!</definedName>
    <definedName name="______AD2" localSheetId="33">#REF!</definedName>
    <definedName name="______AD2" localSheetId="34">#REF!</definedName>
    <definedName name="______AD2" localSheetId="38">#REF!</definedName>
    <definedName name="______AD2" localSheetId="30">#REF!</definedName>
    <definedName name="______AD2">#REF!</definedName>
    <definedName name="_____AD1" localSheetId="33">#REF!</definedName>
    <definedName name="_____AD1" localSheetId="34">#REF!</definedName>
    <definedName name="_____AD1" localSheetId="38">#REF!</definedName>
    <definedName name="_____AD1" localSheetId="30">#REF!</definedName>
    <definedName name="_____AD1">#REF!</definedName>
    <definedName name="_____AD2" localSheetId="33">#REF!</definedName>
    <definedName name="_____AD2" localSheetId="34">#REF!</definedName>
    <definedName name="_____AD2" localSheetId="38">#REF!</definedName>
    <definedName name="_____AD2" localSheetId="30">#REF!</definedName>
    <definedName name="_____AD2">#REF!</definedName>
    <definedName name="_____KS1" localSheetId="33">#REF!</definedName>
    <definedName name="_____KS1" localSheetId="34">#REF!</definedName>
    <definedName name="_____KS1" localSheetId="38">#REF!</definedName>
    <definedName name="_____KS1" localSheetId="30">#REF!</definedName>
    <definedName name="_____KS1">#REF!</definedName>
    <definedName name="_____KS2" localSheetId="33">#REF!</definedName>
    <definedName name="_____KS2" localSheetId="34">#REF!</definedName>
    <definedName name="_____KS2" localSheetId="38">#REF!</definedName>
    <definedName name="_____KS2" localSheetId="30">#REF!</definedName>
    <definedName name="_____KS2">#REF!</definedName>
    <definedName name="_____KS3" localSheetId="33">#REF!</definedName>
    <definedName name="_____KS3" localSheetId="34">#REF!</definedName>
    <definedName name="_____KS3" localSheetId="38">#REF!</definedName>
    <definedName name="_____KS3" localSheetId="30">#REF!</definedName>
    <definedName name="_____KS3">#REF!</definedName>
    <definedName name="____AD1" localSheetId="33">#REF!</definedName>
    <definedName name="____AD1" localSheetId="34">#REF!</definedName>
    <definedName name="____AD1" localSheetId="38">#REF!</definedName>
    <definedName name="____AD1" localSheetId="30">#REF!</definedName>
    <definedName name="____AD1">#REF!</definedName>
    <definedName name="____AD2" localSheetId="33">#REF!</definedName>
    <definedName name="____AD2" localSheetId="34">#REF!</definedName>
    <definedName name="____AD2" localSheetId="38">#REF!</definedName>
    <definedName name="____AD2" localSheetId="30">#REF!</definedName>
    <definedName name="____AD2">#REF!</definedName>
    <definedName name="____KS1" localSheetId="33">#REF!</definedName>
    <definedName name="____KS1" localSheetId="34">#REF!</definedName>
    <definedName name="____KS1" localSheetId="38">#REF!</definedName>
    <definedName name="____KS1" localSheetId="30">#REF!</definedName>
    <definedName name="____KS1">#REF!</definedName>
    <definedName name="____KS2" localSheetId="33">#REF!</definedName>
    <definedName name="____KS2" localSheetId="34">#REF!</definedName>
    <definedName name="____KS2" localSheetId="38">#REF!</definedName>
    <definedName name="____KS2" localSheetId="30">#REF!</definedName>
    <definedName name="____KS2">#REF!</definedName>
    <definedName name="____KS3" localSheetId="33">#REF!</definedName>
    <definedName name="____KS3" localSheetId="34">#REF!</definedName>
    <definedName name="____KS3" localSheetId="38">#REF!</definedName>
    <definedName name="____KS3" localSheetId="30">#REF!</definedName>
    <definedName name="____KS3">#REF!</definedName>
    <definedName name="____lea95" localSheetId="33">#REF!</definedName>
    <definedName name="____lea95" localSheetId="34">#REF!</definedName>
    <definedName name="____lea95" localSheetId="38">#REF!</definedName>
    <definedName name="____lea95" localSheetId="30">#REF!</definedName>
    <definedName name="____lea95">#REF!</definedName>
    <definedName name="____lea96" localSheetId="33">#REF!</definedName>
    <definedName name="____lea96" localSheetId="34">#REF!</definedName>
    <definedName name="____lea96" localSheetId="38">#REF!</definedName>
    <definedName name="____lea96" localSheetId="30">#REF!</definedName>
    <definedName name="____lea96">#REF!</definedName>
    <definedName name="____lea97" localSheetId="33">#REF!</definedName>
    <definedName name="____lea97" localSheetId="34">#REF!</definedName>
    <definedName name="____lea97" localSheetId="38">#REF!</definedName>
    <definedName name="____lea97" localSheetId="30">#REF!</definedName>
    <definedName name="____lea97">#REF!</definedName>
    <definedName name="____lea98" localSheetId="33">#REF!</definedName>
    <definedName name="____lea98" localSheetId="34">#REF!</definedName>
    <definedName name="____lea98" localSheetId="38">#REF!</definedName>
    <definedName name="____lea98" localSheetId="30">#REF!</definedName>
    <definedName name="____lea98">#REF!</definedName>
    <definedName name="____lu9495" localSheetId="33">#REF!</definedName>
    <definedName name="____lu9495" localSheetId="34">#REF!</definedName>
    <definedName name="____lu9495" localSheetId="38">#REF!</definedName>
    <definedName name="____lu9495" localSheetId="30">#REF!</definedName>
    <definedName name="____lu9495">#REF!</definedName>
    <definedName name="____lu9596" localSheetId="33">#REF!</definedName>
    <definedName name="____lu9596" localSheetId="34">#REF!</definedName>
    <definedName name="____lu9596" localSheetId="38">#REF!</definedName>
    <definedName name="____lu9596" localSheetId="30">#REF!</definedName>
    <definedName name="____lu9596">#REF!</definedName>
    <definedName name="____lu9697" localSheetId="33">#REF!</definedName>
    <definedName name="____lu9697" localSheetId="34">#REF!</definedName>
    <definedName name="____lu9697" localSheetId="38">#REF!</definedName>
    <definedName name="____lu9697" localSheetId="30">#REF!</definedName>
    <definedName name="____lu9697">#REF!</definedName>
    <definedName name="____Num2" localSheetId="33">'[1]Running info'!#REF!</definedName>
    <definedName name="____Num2" localSheetId="34">'[1]Running info'!#REF!</definedName>
    <definedName name="____Num2" localSheetId="38">'[1]Running info'!#REF!</definedName>
    <definedName name="____Num2" localSheetId="30">'[1]Running info'!#REF!</definedName>
    <definedName name="____Num2">'[1]Running info'!#REF!</definedName>
    <definedName name="____pup1" localSheetId="33">#REF!</definedName>
    <definedName name="____pup1" localSheetId="34">#REF!</definedName>
    <definedName name="____pup1" localSheetId="38">#REF!</definedName>
    <definedName name="____pup1" localSheetId="30">#REF!</definedName>
    <definedName name="____pup1">#REF!</definedName>
    <definedName name="____pup2" localSheetId="33">#REF!</definedName>
    <definedName name="____pup2" localSheetId="34">#REF!</definedName>
    <definedName name="____pup2" localSheetId="38">#REF!</definedName>
    <definedName name="____pup2" localSheetId="30">#REF!</definedName>
    <definedName name="____pup2">#REF!</definedName>
    <definedName name="____RO1" localSheetId="33">#REF!</definedName>
    <definedName name="____RO1" localSheetId="34">#REF!</definedName>
    <definedName name="____RO1" localSheetId="38">#REF!</definedName>
    <definedName name="____RO1" localSheetId="30">#REF!</definedName>
    <definedName name="____RO1">#REF!</definedName>
    <definedName name="___AD1" localSheetId="33">#REF!</definedName>
    <definedName name="___AD1" localSheetId="34">#REF!</definedName>
    <definedName name="___AD1" localSheetId="38">#REF!</definedName>
    <definedName name="___AD1" localSheetId="30">#REF!</definedName>
    <definedName name="___AD1">#REF!</definedName>
    <definedName name="___AD2" localSheetId="33">#REF!</definedName>
    <definedName name="___AD2" localSheetId="34">#REF!</definedName>
    <definedName name="___AD2" localSheetId="38">#REF!</definedName>
    <definedName name="___AD2" localSheetId="30">#REF!</definedName>
    <definedName name="___AD2">#REF!</definedName>
    <definedName name="___KS1" localSheetId="33">#REF!</definedName>
    <definedName name="___KS1" localSheetId="34">#REF!</definedName>
    <definedName name="___KS1" localSheetId="38">#REF!</definedName>
    <definedName name="___KS1" localSheetId="30">#REF!</definedName>
    <definedName name="___KS1">#REF!</definedName>
    <definedName name="___KS2" localSheetId="33">#REF!</definedName>
    <definedName name="___KS2" localSheetId="34">#REF!</definedName>
    <definedName name="___KS2" localSheetId="38">#REF!</definedName>
    <definedName name="___KS2" localSheetId="30">#REF!</definedName>
    <definedName name="___KS2">#REF!</definedName>
    <definedName name="___KS3" localSheetId="33">#REF!</definedName>
    <definedName name="___KS3" localSheetId="34">#REF!</definedName>
    <definedName name="___KS3" localSheetId="38">#REF!</definedName>
    <definedName name="___KS3" localSheetId="30">#REF!</definedName>
    <definedName name="___KS3">#REF!</definedName>
    <definedName name="___lea95" localSheetId="33">#REF!</definedName>
    <definedName name="___lea95" localSheetId="34">#REF!</definedName>
    <definedName name="___lea95" localSheetId="38">#REF!</definedName>
    <definedName name="___lea95" localSheetId="30">#REF!</definedName>
    <definedName name="___lea95">#REF!</definedName>
    <definedName name="___lea96" localSheetId="33">#REF!</definedName>
    <definedName name="___lea96" localSheetId="34">#REF!</definedName>
    <definedName name="___lea96" localSheetId="38">#REF!</definedName>
    <definedName name="___lea96" localSheetId="30">#REF!</definedName>
    <definedName name="___lea96">#REF!</definedName>
    <definedName name="___lea97" localSheetId="33">#REF!</definedName>
    <definedName name="___lea97" localSheetId="34">#REF!</definedName>
    <definedName name="___lea97" localSheetId="38">#REF!</definedName>
    <definedName name="___lea97" localSheetId="30">#REF!</definedName>
    <definedName name="___lea97">#REF!</definedName>
    <definedName name="___lea98" localSheetId="33">#REF!</definedName>
    <definedName name="___lea98" localSheetId="34">#REF!</definedName>
    <definedName name="___lea98" localSheetId="38">#REF!</definedName>
    <definedName name="___lea98" localSheetId="30">#REF!</definedName>
    <definedName name="___lea98">#REF!</definedName>
    <definedName name="___lu9495" localSheetId="33">#REF!</definedName>
    <definedName name="___lu9495" localSheetId="34">#REF!</definedName>
    <definedName name="___lu9495" localSheetId="38">#REF!</definedName>
    <definedName name="___lu9495" localSheetId="30">#REF!</definedName>
    <definedName name="___lu9495">#REF!</definedName>
    <definedName name="___lu9596" localSheetId="33">#REF!</definedName>
    <definedName name="___lu9596" localSheetId="34">#REF!</definedName>
    <definedName name="___lu9596" localSheetId="38">#REF!</definedName>
    <definedName name="___lu9596" localSheetId="30">#REF!</definedName>
    <definedName name="___lu9596">#REF!</definedName>
    <definedName name="___lu9697" localSheetId="33">#REF!</definedName>
    <definedName name="___lu9697" localSheetId="34">#REF!</definedName>
    <definedName name="___lu9697" localSheetId="38">#REF!</definedName>
    <definedName name="___lu9697" localSheetId="30">#REF!</definedName>
    <definedName name="___lu9697">#REF!</definedName>
    <definedName name="___Num2" localSheetId="33">'[1]Running info'!#REF!</definedName>
    <definedName name="___Num2" localSheetId="34">'[1]Running info'!#REF!</definedName>
    <definedName name="___Num2" localSheetId="38">'[1]Running info'!#REF!</definedName>
    <definedName name="___Num2" localSheetId="30">'[1]Running info'!#REF!</definedName>
    <definedName name="___Num2">'[1]Running info'!#REF!</definedName>
    <definedName name="___pup1" localSheetId="33">#REF!</definedName>
    <definedName name="___pup1" localSheetId="34">#REF!</definedName>
    <definedName name="___pup1" localSheetId="38">#REF!</definedName>
    <definedName name="___pup1" localSheetId="30">#REF!</definedName>
    <definedName name="___pup1">#REF!</definedName>
    <definedName name="___pup2" localSheetId="33">#REF!</definedName>
    <definedName name="___pup2" localSheetId="34">#REF!</definedName>
    <definedName name="___pup2" localSheetId="38">#REF!</definedName>
    <definedName name="___pup2" localSheetId="30">#REF!</definedName>
    <definedName name="___pup2">#REF!</definedName>
    <definedName name="___RO1" localSheetId="33">#REF!</definedName>
    <definedName name="___RO1" localSheetId="34">#REF!</definedName>
    <definedName name="___RO1" localSheetId="38">#REF!</definedName>
    <definedName name="___RO1" localSheetId="30">#REF!</definedName>
    <definedName name="___RO1">#REF!</definedName>
    <definedName name="___v2" localSheetId="9" hidden="1">[2]weekly!#REF!</definedName>
    <definedName name="___v2" localSheetId="33" hidden="1">[2]weekly!#REF!</definedName>
    <definedName name="___v2" localSheetId="34" hidden="1">[2]weekly!#REF!</definedName>
    <definedName name="___v2" localSheetId="24" hidden="1">[2]weekly!#REF!</definedName>
    <definedName name="___v2" localSheetId="25" hidden="1">[2]weekly!#REF!</definedName>
    <definedName name="___v2" localSheetId="27" hidden="1">[2]weekly!#REF!</definedName>
    <definedName name="___v2" localSheetId="29" hidden="1">[2]weekly!#REF!</definedName>
    <definedName name="___v2" localSheetId="28" hidden="1">[2]weekly!#REF!</definedName>
    <definedName name="___v2" localSheetId="19" hidden="1">[2]weekly!#REF!</definedName>
    <definedName name="___v2" localSheetId="21" hidden="1">[2]weekly!#REF!</definedName>
    <definedName name="___v2" localSheetId="38" hidden="1">[2]weekly!#REF!</definedName>
    <definedName name="___v2" localSheetId="17" hidden="1">[2]weekly!#REF!</definedName>
    <definedName name="___v2" localSheetId="14" hidden="1">[2]weekly!#REF!</definedName>
    <definedName name="___v2" localSheetId="15" hidden="1">[2]weekly!#REF!</definedName>
    <definedName name="___v2" localSheetId="3" hidden="1">[2]weekly!#REF!</definedName>
    <definedName name="___v2" localSheetId="30" hidden="1">[2]weekly!#REF!</definedName>
    <definedName name="___v2" localSheetId="12" hidden="1">[2]weekly!#REF!</definedName>
    <definedName name="___v2" localSheetId="11" hidden="1">[2]weekly!#REF!</definedName>
    <definedName name="___v2" hidden="1">[2]weekly!#REF!</definedName>
    <definedName name="__1__123Graph_LBL_ACHART_1" hidden="1">'[3]19951996'!$C$4:$N$4</definedName>
    <definedName name="__123Graph_ADUMMY" localSheetId="9" hidden="1">[2]weekly!#REF!</definedName>
    <definedName name="__123Graph_ADUMMY" localSheetId="33" hidden="1">[2]weekly!#REF!</definedName>
    <definedName name="__123Graph_ADUMMY" localSheetId="34" hidden="1">[2]weekly!#REF!</definedName>
    <definedName name="__123Graph_ADUMMY" localSheetId="24" hidden="1">[2]weekly!#REF!</definedName>
    <definedName name="__123Graph_ADUMMY" localSheetId="25" hidden="1">[2]weekly!#REF!</definedName>
    <definedName name="__123Graph_ADUMMY" localSheetId="27" hidden="1">[2]weekly!#REF!</definedName>
    <definedName name="__123Graph_ADUMMY" localSheetId="29" hidden="1">[2]weekly!#REF!</definedName>
    <definedName name="__123Graph_ADUMMY" localSheetId="28" hidden="1">[2]weekly!#REF!</definedName>
    <definedName name="__123Graph_ADUMMY" localSheetId="19" hidden="1">[2]weekly!#REF!</definedName>
    <definedName name="__123Graph_ADUMMY" localSheetId="21" hidden="1">[2]weekly!#REF!</definedName>
    <definedName name="__123Graph_ADUMMY" localSheetId="38" hidden="1">[2]weekly!#REF!</definedName>
    <definedName name="__123Graph_ADUMMY" localSheetId="17" hidden="1">[2]weekly!#REF!</definedName>
    <definedName name="__123Graph_ADUMMY" localSheetId="14" hidden="1">[2]weekly!#REF!</definedName>
    <definedName name="__123Graph_ADUMMY" localSheetId="15" hidden="1">[2]weekly!#REF!</definedName>
    <definedName name="__123Graph_ADUMMY" localSheetId="3" hidden="1">[2]weekly!#REF!</definedName>
    <definedName name="__123Graph_ADUMMY" localSheetId="30" hidden="1">[2]weekly!#REF!</definedName>
    <definedName name="__123Graph_ADUMMY" localSheetId="12" hidden="1">[2]weekly!#REF!</definedName>
    <definedName name="__123Graph_ADUMMY" localSheetId="11" hidden="1">[2]weekly!#REF!</definedName>
    <definedName name="__123Graph_ADUMMY" hidden="1">[2]weekly!#REF!</definedName>
    <definedName name="__123Graph_AMAIN" localSheetId="9" hidden="1">[2]weekly!#REF!</definedName>
    <definedName name="__123Graph_AMAIN" localSheetId="33" hidden="1">[2]weekly!#REF!</definedName>
    <definedName name="__123Graph_AMAIN" localSheetId="34" hidden="1">[2]weekly!#REF!</definedName>
    <definedName name="__123Graph_AMAIN" localSheetId="24" hidden="1">[2]weekly!#REF!</definedName>
    <definedName name="__123Graph_AMAIN" localSheetId="25" hidden="1">[2]weekly!#REF!</definedName>
    <definedName name="__123Graph_AMAIN" localSheetId="27" hidden="1">[2]weekly!#REF!</definedName>
    <definedName name="__123Graph_AMAIN" localSheetId="29" hidden="1">[2]weekly!#REF!</definedName>
    <definedName name="__123Graph_AMAIN" localSheetId="28" hidden="1">[2]weekly!#REF!</definedName>
    <definedName name="__123Graph_AMAIN" localSheetId="19" hidden="1">[2]weekly!#REF!</definedName>
    <definedName name="__123Graph_AMAIN" localSheetId="21" hidden="1">[2]weekly!#REF!</definedName>
    <definedName name="__123Graph_AMAIN" localSheetId="38" hidden="1">[2]weekly!#REF!</definedName>
    <definedName name="__123Graph_AMAIN" localSheetId="17" hidden="1">[2]weekly!#REF!</definedName>
    <definedName name="__123Graph_AMAIN" localSheetId="14" hidden="1">[2]weekly!#REF!</definedName>
    <definedName name="__123Graph_AMAIN" localSheetId="15" hidden="1">[2]weekly!#REF!</definedName>
    <definedName name="__123Graph_AMAIN" localSheetId="3" hidden="1">[2]weekly!#REF!</definedName>
    <definedName name="__123Graph_AMAIN" localSheetId="30" hidden="1">[2]weekly!#REF!</definedName>
    <definedName name="__123Graph_AMAIN" localSheetId="12" hidden="1">[2]weekly!#REF!</definedName>
    <definedName name="__123Graph_AMAIN" localSheetId="11" hidden="1">[2]weekly!#REF!</definedName>
    <definedName name="__123Graph_AMAIN" hidden="1">[2]weekly!#REF!</definedName>
    <definedName name="__123Graph_AMONTHLY" localSheetId="9" hidden="1">[2]weekly!#REF!</definedName>
    <definedName name="__123Graph_AMONTHLY" localSheetId="33" hidden="1">[2]weekly!#REF!</definedName>
    <definedName name="__123Graph_AMONTHLY" localSheetId="34" hidden="1">[2]weekly!#REF!</definedName>
    <definedName name="__123Graph_AMONTHLY" localSheetId="24" hidden="1">[2]weekly!#REF!</definedName>
    <definedName name="__123Graph_AMONTHLY" localSheetId="25" hidden="1">[2]weekly!#REF!</definedName>
    <definedName name="__123Graph_AMONTHLY" localSheetId="27" hidden="1">[2]weekly!#REF!</definedName>
    <definedName name="__123Graph_AMONTHLY" localSheetId="29" hidden="1">[2]weekly!#REF!</definedName>
    <definedName name="__123Graph_AMONTHLY" localSheetId="28" hidden="1">[2]weekly!#REF!</definedName>
    <definedName name="__123Graph_AMONTHLY" localSheetId="19" hidden="1">[2]weekly!#REF!</definedName>
    <definedName name="__123Graph_AMONTHLY" localSheetId="21" hidden="1">[2]weekly!#REF!</definedName>
    <definedName name="__123Graph_AMONTHLY" localSheetId="38" hidden="1">[2]weekly!#REF!</definedName>
    <definedName name="__123Graph_AMONTHLY" localSheetId="17" hidden="1">[2]weekly!#REF!</definedName>
    <definedName name="__123Graph_AMONTHLY" localSheetId="14" hidden="1">[2]weekly!#REF!</definedName>
    <definedName name="__123Graph_AMONTHLY" localSheetId="15" hidden="1">[2]weekly!#REF!</definedName>
    <definedName name="__123Graph_AMONTHLY" localSheetId="3" hidden="1">[2]weekly!#REF!</definedName>
    <definedName name="__123Graph_AMONTHLY" localSheetId="30" hidden="1">[2]weekly!#REF!</definedName>
    <definedName name="__123Graph_AMONTHLY" localSheetId="12" hidden="1">[2]weekly!#REF!</definedName>
    <definedName name="__123Graph_AMONTHLY" localSheetId="11" hidden="1">[2]weekly!#REF!</definedName>
    <definedName name="__123Graph_AMONTHLY" hidden="1">[2]weekly!#REF!</definedName>
    <definedName name="__123Graph_AMONTHLY2" localSheetId="9" hidden="1">[2]weekly!#REF!</definedName>
    <definedName name="__123Graph_AMONTHLY2" localSheetId="33" hidden="1">[2]weekly!#REF!</definedName>
    <definedName name="__123Graph_AMONTHLY2" localSheetId="34" hidden="1">[2]weekly!#REF!</definedName>
    <definedName name="__123Graph_AMONTHLY2" localSheetId="24" hidden="1">[2]weekly!#REF!</definedName>
    <definedName name="__123Graph_AMONTHLY2" localSheetId="25" hidden="1">[2]weekly!#REF!</definedName>
    <definedName name="__123Graph_AMONTHLY2" localSheetId="27" hidden="1">[2]weekly!#REF!</definedName>
    <definedName name="__123Graph_AMONTHLY2" localSheetId="29" hidden="1">[2]weekly!#REF!</definedName>
    <definedName name="__123Graph_AMONTHLY2" localSheetId="28" hidden="1">[2]weekly!#REF!</definedName>
    <definedName name="__123Graph_AMONTHLY2" localSheetId="19" hidden="1">[2]weekly!#REF!</definedName>
    <definedName name="__123Graph_AMONTHLY2" localSheetId="21" hidden="1">[2]weekly!#REF!</definedName>
    <definedName name="__123Graph_AMONTHLY2" localSheetId="38" hidden="1">[2]weekly!#REF!</definedName>
    <definedName name="__123Graph_AMONTHLY2" localSheetId="17" hidden="1">[2]weekly!#REF!</definedName>
    <definedName name="__123Graph_AMONTHLY2" localSheetId="14" hidden="1">[2]weekly!#REF!</definedName>
    <definedName name="__123Graph_AMONTHLY2" localSheetId="15" hidden="1">[2]weekly!#REF!</definedName>
    <definedName name="__123Graph_AMONTHLY2" localSheetId="3" hidden="1">[2]weekly!#REF!</definedName>
    <definedName name="__123Graph_AMONTHLY2" localSheetId="30" hidden="1">[2]weekly!#REF!</definedName>
    <definedName name="__123Graph_AMONTHLY2" localSheetId="12" hidden="1">[2]weekly!#REF!</definedName>
    <definedName name="__123Graph_AMONTHLY2" localSheetId="11" hidden="1">[2]weekly!#REF!</definedName>
    <definedName name="__123Graph_AMONTHLY2" hidden="1">[2]weekly!#REF!</definedName>
    <definedName name="__123Graph_BDUMMY" localSheetId="9" hidden="1">[2]weekly!#REF!</definedName>
    <definedName name="__123Graph_BDUMMY" localSheetId="33" hidden="1">[2]weekly!#REF!</definedName>
    <definedName name="__123Graph_BDUMMY" localSheetId="34" hidden="1">[2]weekly!#REF!</definedName>
    <definedName name="__123Graph_BDUMMY" localSheetId="24" hidden="1">[2]weekly!#REF!</definedName>
    <definedName name="__123Graph_BDUMMY" localSheetId="25" hidden="1">[2]weekly!#REF!</definedName>
    <definedName name="__123Graph_BDUMMY" localSheetId="27" hidden="1">[2]weekly!#REF!</definedName>
    <definedName name="__123Graph_BDUMMY" localSheetId="29" hidden="1">[2]weekly!#REF!</definedName>
    <definedName name="__123Graph_BDUMMY" localSheetId="28" hidden="1">[2]weekly!#REF!</definedName>
    <definedName name="__123Graph_BDUMMY" localSheetId="19" hidden="1">[2]weekly!#REF!</definedName>
    <definedName name="__123Graph_BDUMMY" localSheetId="21" hidden="1">[2]weekly!#REF!</definedName>
    <definedName name="__123Graph_BDUMMY" localSheetId="38" hidden="1">[2]weekly!#REF!</definedName>
    <definedName name="__123Graph_BDUMMY" localSheetId="17" hidden="1">[2]weekly!#REF!</definedName>
    <definedName name="__123Graph_BDUMMY" localSheetId="14" hidden="1">[2]weekly!#REF!</definedName>
    <definedName name="__123Graph_BDUMMY" localSheetId="15" hidden="1">[2]weekly!#REF!</definedName>
    <definedName name="__123Graph_BDUMMY" localSheetId="3" hidden="1">[2]weekly!#REF!</definedName>
    <definedName name="__123Graph_BDUMMY" localSheetId="30" hidden="1">[2]weekly!#REF!</definedName>
    <definedName name="__123Graph_BDUMMY" localSheetId="12" hidden="1">[2]weekly!#REF!</definedName>
    <definedName name="__123Graph_BDUMMY" localSheetId="11" hidden="1">[2]weekly!#REF!</definedName>
    <definedName name="__123Graph_BDUMMY" hidden="1">[2]weekly!#REF!</definedName>
    <definedName name="__123Graph_BMAIN" localSheetId="9" hidden="1">[2]weekly!#REF!</definedName>
    <definedName name="__123Graph_BMAIN" localSheetId="33" hidden="1">[2]weekly!#REF!</definedName>
    <definedName name="__123Graph_BMAIN" localSheetId="34" hidden="1">[2]weekly!#REF!</definedName>
    <definedName name="__123Graph_BMAIN" localSheetId="24" hidden="1">[2]weekly!#REF!</definedName>
    <definedName name="__123Graph_BMAIN" localSheetId="25" hidden="1">[2]weekly!#REF!</definedName>
    <definedName name="__123Graph_BMAIN" localSheetId="27" hidden="1">[2]weekly!#REF!</definedName>
    <definedName name="__123Graph_BMAIN" localSheetId="29" hidden="1">[2]weekly!#REF!</definedName>
    <definedName name="__123Graph_BMAIN" localSheetId="28" hidden="1">[2]weekly!#REF!</definedName>
    <definedName name="__123Graph_BMAIN" localSheetId="19" hidden="1">[2]weekly!#REF!</definedName>
    <definedName name="__123Graph_BMAIN" localSheetId="21" hidden="1">[2]weekly!#REF!</definedName>
    <definedName name="__123Graph_BMAIN" localSheetId="38" hidden="1">[2]weekly!#REF!</definedName>
    <definedName name="__123Graph_BMAIN" localSheetId="17" hidden="1">[2]weekly!#REF!</definedName>
    <definedName name="__123Graph_BMAIN" localSheetId="14" hidden="1">[2]weekly!#REF!</definedName>
    <definedName name="__123Graph_BMAIN" localSheetId="15" hidden="1">[2]weekly!#REF!</definedName>
    <definedName name="__123Graph_BMAIN" localSheetId="3" hidden="1">[2]weekly!#REF!</definedName>
    <definedName name="__123Graph_BMAIN" localSheetId="30" hidden="1">[2]weekly!#REF!</definedName>
    <definedName name="__123Graph_BMAIN" localSheetId="12" hidden="1">[2]weekly!#REF!</definedName>
    <definedName name="__123Graph_BMAIN" localSheetId="11" hidden="1">[2]weekly!#REF!</definedName>
    <definedName name="__123Graph_BMAIN" hidden="1">[2]weekly!#REF!</definedName>
    <definedName name="__123Graph_BMONTHLY" localSheetId="9" hidden="1">[2]weekly!#REF!</definedName>
    <definedName name="__123Graph_BMONTHLY" localSheetId="33" hidden="1">[2]weekly!#REF!</definedName>
    <definedName name="__123Graph_BMONTHLY" localSheetId="34" hidden="1">[2]weekly!#REF!</definedName>
    <definedName name="__123Graph_BMONTHLY" localSheetId="24" hidden="1">[2]weekly!#REF!</definedName>
    <definedName name="__123Graph_BMONTHLY" localSheetId="25" hidden="1">[2]weekly!#REF!</definedName>
    <definedName name="__123Graph_BMONTHLY" localSheetId="27" hidden="1">[2]weekly!#REF!</definedName>
    <definedName name="__123Graph_BMONTHLY" localSheetId="29" hidden="1">[2]weekly!#REF!</definedName>
    <definedName name="__123Graph_BMONTHLY" localSheetId="28" hidden="1">[2]weekly!#REF!</definedName>
    <definedName name="__123Graph_BMONTHLY" localSheetId="19" hidden="1">[2]weekly!#REF!</definedName>
    <definedName name="__123Graph_BMONTHLY" localSheetId="21" hidden="1">[2]weekly!#REF!</definedName>
    <definedName name="__123Graph_BMONTHLY" localSheetId="38" hidden="1">[2]weekly!#REF!</definedName>
    <definedName name="__123Graph_BMONTHLY" localSheetId="17" hidden="1">[2]weekly!#REF!</definedName>
    <definedName name="__123Graph_BMONTHLY" localSheetId="14" hidden="1">[2]weekly!#REF!</definedName>
    <definedName name="__123Graph_BMONTHLY" localSheetId="15" hidden="1">[2]weekly!#REF!</definedName>
    <definedName name="__123Graph_BMONTHLY" localSheetId="3" hidden="1">[2]weekly!#REF!</definedName>
    <definedName name="__123Graph_BMONTHLY" localSheetId="30" hidden="1">[2]weekly!#REF!</definedName>
    <definedName name="__123Graph_BMONTHLY" localSheetId="12" hidden="1">[2]weekly!#REF!</definedName>
    <definedName name="__123Graph_BMONTHLY" localSheetId="11" hidden="1">[2]weekly!#REF!</definedName>
    <definedName name="__123Graph_BMONTHLY" hidden="1">[2]weekly!#REF!</definedName>
    <definedName name="__123Graph_BMONTHLY2" localSheetId="9" hidden="1">[2]weekly!#REF!</definedName>
    <definedName name="__123Graph_BMONTHLY2" localSheetId="33" hidden="1">[2]weekly!#REF!</definedName>
    <definedName name="__123Graph_BMONTHLY2" localSheetId="34" hidden="1">[2]weekly!#REF!</definedName>
    <definedName name="__123Graph_BMONTHLY2" localSheetId="24" hidden="1">[2]weekly!#REF!</definedName>
    <definedName name="__123Graph_BMONTHLY2" localSheetId="25" hidden="1">[2]weekly!#REF!</definedName>
    <definedName name="__123Graph_BMONTHLY2" localSheetId="27" hidden="1">[2]weekly!#REF!</definedName>
    <definedName name="__123Graph_BMONTHLY2" localSheetId="29" hidden="1">[2]weekly!#REF!</definedName>
    <definedName name="__123Graph_BMONTHLY2" localSheetId="28" hidden="1">[2]weekly!#REF!</definedName>
    <definedName name="__123Graph_BMONTHLY2" localSheetId="19" hidden="1">[2]weekly!#REF!</definedName>
    <definedName name="__123Graph_BMONTHLY2" localSheetId="21" hidden="1">[2]weekly!#REF!</definedName>
    <definedName name="__123Graph_BMONTHLY2" localSheetId="38" hidden="1">[2]weekly!#REF!</definedName>
    <definedName name="__123Graph_BMONTHLY2" localSheetId="17" hidden="1">[2]weekly!#REF!</definedName>
    <definedName name="__123Graph_BMONTHLY2" localSheetId="14" hidden="1">[2]weekly!#REF!</definedName>
    <definedName name="__123Graph_BMONTHLY2" localSheetId="15" hidden="1">[2]weekly!#REF!</definedName>
    <definedName name="__123Graph_BMONTHLY2" localSheetId="3" hidden="1">[2]weekly!#REF!</definedName>
    <definedName name="__123Graph_BMONTHLY2" localSheetId="30" hidden="1">[2]weekly!#REF!</definedName>
    <definedName name="__123Graph_BMONTHLY2" localSheetId="12" hidden="1">[2]weekly!#REF!</definedName>
    <definedName name="__123Graph_BMONTHLY2" localSheetId="11" hidden="1">[2]weekly!#REF!</definedName>
    <definedName name="__123Graph_BMONTHLY2" hidden="1">[2]weekly!#REF!</definedName>
    <definedName name="__123Graph_CDUMMY" localSheetId="9" hidden="1">[2]weekly!#REF!</definedName>
    <definedName name="__123Graph_CDUMMY" localSheetId="33" hidden="1">[2]weekly!#REF!</definedName>
    <definedName name="__123Graph_CDUMMY" localSheetId="34" hidden="1">[2]weekly!#REF!</definedName>
    <definedName name="__123Graph_CDUMMY" localSheetId="24" hidden="1">[2]weekly!#REF!</definedName>
    <definedName name="__123Graph_CDUMMY" localSheetId="25" hidden="1">[2]weekly!#REF!</definedName>
    <definedName name="__123Graph_CDUMMY" localSheetId="27" hidden="1">[2]weekly!#REF!</definedName>
    <definedName name="__123Graph_CDUMMY" localSheetId="29" hidden="1">[2]weekly!#REF!</definedName>
    <definedName name="__123Graph_CDUMMY" localSheetId="28" hidden="1">[2]weekly!#REF!</definedName>
    <definedName name="__123Graph_CDUMMY" localSheetId="19" hidden="1">[2]weekly!#REF!</definedName>
    <definedName name="__123Graph_CDUMMY" localSheetId="21" hidden="1">[2]weekly!#REF!</definedName>
    <definedName name="__123Graph_CDUMMY" localSheetId="38" hidden="1">[2]weekly!#REF!</definedName>
    <definedName name="__123Graph_CDUMMY" localSheetId="17" hidden="1">[2]weekly!#REF!</definedName>
    <definedName name="__123Graph_CDUMMY" localSheetId="14" hidden="1">[2]weekly!#REF!</definedName>
    <definedName name="__123Graph_CDUMMY" localSheetId="15" hidden="1">[2]weekly!#REF!</definedName>
    <definedName name="__123Graph_CDUMMY" localSheetId="3" hidden="1">[2]weekly!#REF!</definedName>
    <definedName name="__123Graph_CDUMMY" localSheetId="30" hidden="1">[2]weekly!#REF!</definedName>
    <definedName name="__123Graph_CDUMMY" localSheetId="12" hidden="1">[2]weekly!#REF!</definedName>
    <definedName name="__123Graph_CDUMMY" localSheetId="11" hidden="1">[2]weekly!#REF!</definedName>
    <definedName name="__123Graph_CDUMMY" hidden="1">[2]weekly!#REF!</definedName>
    <definedName name="__123Graph_CMONTHLY" localSheetId="9" hidden="1">[2]weekly!#REF!</definedName>
    <definedName name="__123Graph_CMONTHLY" localSheetId="33" hidden="1">[2]weekly!#REF!</definedName>
    <definedName name="__123Graph_CMONTHLY" localSheetId="34" hidden="1">[2]weekly!#REF!</definedName>
    <definedName name="__123Graph_CMONTHLY" localSheetId="24" hidden="1">[2]weekly!#REF!</definedName>
    <definedName name="__123Graph_CMONTHLY" localSheetId="25" hidden="1">[2]weekly!#REF!</definedName>
    <definedName name="__123Graph_CMONTHLY" localSheetId="27" hidden="1">[2]weekly!#REF!</definedName>
    <definedName name="__123Graph_CMONTHLY" localSheetId="29" hidden="1">[2]weekly!#REF!</definedName>
    <definedName name="__123Graph_CMONTHLY" localSheetId="28" hidden="1">[2]weekly!#REF!</definedName>
    <definedName name="__123Graph_CMONTHLY" localSheetId="19" hidden="1">[2]weekly!#REF!</definedName>
    <definedName name="__123Graph_CMONTHLY" localSheetId="21" hidden="1">[2]weekly!#REF!</definedName>
    <definedName name="__123Graph_CMONTHLY" localSheetId="38" hidden="1">[2]weekly!#REF!</definedName>
    <definedName name="__123Graph_CMONTHLY" localSheetId="17" hidden="1">[2]weekly!#REF!</definedName>
    <definedName name="__123Graph_CMONTHLY" localSheetId="14" hidden="1">[2]weekly!#REF!</definedName>
    <definedName name="__123Graph_CMONTHLY" localSheetId="15" hidden="1">[2]weekly!#REF!</definedName>
    <definedName name="__123Graph_CMONTHLY" localSheetId="3" hidden="1">[2]weekly!#REF!</definedName>
    <definedName name="__123Graph_CMONTHLY" localSheetId="30" hidden="1">[2]weekly!#REF!</definedName>
    <definedName name="__123Graph_CMONTHLY" localSheetId="12" hidden="1">[2]weekly!#REF!</definedName>
    <definedName name="__123Graph_CMONTHLY" localSheetId="11" hidden="1">[2]weekly!#REF!</definedName>
    <definedName name="__123Graph_CMONTHLY" hidden="1">[2]weekly!#REF!</definedName>
    <definedName name="__123Graph_CMONTHLY2" localSheetId="9" hidden="1">[2]weekly!#REF!</definedName>
    <definedName name="__123Graph_CMONTHLY2" localSheetId="33" hidden="1">[2]weekly!#REF!</definedName>
    <definedName name="__123Graph_CMONTHLY2" localSheetId="34" hidden="1">[2]weekly!#REF!</definedName>
    <definedName name="__123Graph_CMONTHLY2" localSheetId="24" hidden="1">[2]weekly!#REF!</definedName>
    <definedName name="__123Graph_CMONTHLY2" localSheetId="25" hidden="1">[2]weekly!#REF!</definedName>
    <definedName name="__123Graph_CMONTHLY2" localSheetId="27" hidden="1">[2]weekly!#REF!</definedName>
    <definedName name="__123Graph_CMONTHLY2" localSheetId="29" hidden="1">[2]weekly!#REF!</definedName>
    <definedName name="__123Graph_CMONTHLY2" localSheetId="28" hidden="1">[2]weekly!#REF!</definedName>
    <definedName name="__123Graph_CMONTHLY2" localSheetId="19" hidden="1">[2]weekly!#REF!</definedName>
    <definedName name="__123Graph_CMONTHLY2" localSheetId="21" hidden="1">[2]weekly!#REF!</definedName>
    <definedName name="__123Graph_CMONTHLY2" localSheetId="38" hidden="1">[2]weekly!#REF!</definedName>
    <definedName name="__123Graph_CMONTHLY2" localSheetId="17" hidden="1">[2]weekly!#REF!</definedName>
    <definedName name="__123Graph_CMONTHLY2" localSheetId="14" hidden="1">[2]weekly!#REF!</definedName>
    <definedName name="__123Graph_CMONTHLY2" localSheetId="15" hidden="1">[2]weekly!#REF!</definedName>
    <definedName name="__123Graph_CMONTHLY2" localSheetId="3" hidden="1">[2]weekly!#REF!</definedName>
    <definedName name="__123Graph_CMONTHLY2" localSheetId="30" hidden="1">[2]weekly!#REF!</definedName>
    <definedName name="__123Graph_CMONTHLY2" localSheetId="12" hidden="1">[2]weekly!#REF!</definedName>
    <definedName name="__123Graph_CMONTHLY2" localSheetId="11" hidden="1">[2]weekly!#REF!</definedName>
    <definedName name="__123Graph_CMONTHLY2" hidden="1">[2]weekly!#REF!</definedName>
    <definedName name="__123Graph_DMONTHLY2" localSheetId="9" hidden="1">[2]weekly!#REF!</definedName>
    <definedName name="__123Graph_DMONTHLY2" localSheetId="33" hidden="1">[2]weekly!#REF!</definedName>
    <definedName name="__123Graph_DMONTHLY2" localSheetId="34" hidden="1">[2]weekly!#REF!</definedName>
    <definedName name="__123Graph_DMONTHLY2" localSheetId="24" hidden="1">[2]weekly!#REF!</definedName>
    <definedName name="__123Graph_DMONTHLY2" localSheetId="25" hidden="1">[2]weekly!#REF!</definedName>
    <definedName name="__123Graph_DMONTHLY2" localSheetId="27" hidden="1">[2]weekly!#REF!</definedName>
    <definedName name="__123Graph_DMONTHLY2" localSheetId="29" hidden="1">[2]weekly!#REF!</definedName>
    <definedName name="__123Graph_DMONTHLY2" localSheetId="28" hidden="1">[2]weekly!#REF!</definedName>
    <definedName name="__123Graph_DMONTHLY2" localSheetId="19" hidden="1">[2]weekly!#REF!</definedName>
    <definedName name="__123Graph_DMONTHLY2" localSheetId="21" hidden="1">[2]weekly!#REF!</definedName>
    <definedName name="__123Graph_DMONTHLY2" localSheetId="38" hidden="1">[2]weekly!#REF!</definedName>
    <definedName name="__123Graph_DMONTHLY2" localSheetId="17" hidden="1">[2]weekly!#REF!</definedName>
    <definedName name="__123Graph_DMONTHLY2" localSheetId="14" hidden="1">[2]weekly!#REF!</definedName>
    <definedName name="__123Graph_DMONTHLY2" localSheetId="15" hidden="1">[2]weekly!#REF!</definedName>
    <definedName name="__123Graph_DMONTHLY2" localSheetId="3" hidden="1">[2]weekly!#REF!</definedName>
    <definedName name="__123Graph_DMONTHLY2" localSheetId="30" hidden="1">[2]weekly!#REF!</definedName>
    <definedName name="__123Graph_DMONTHLY2" localSheetId="12" hidden="1">[2]weekly!#REF!</definedName>
    <definedName name="__123Graph_DMONTHLY2" localSheetId="11" hidden="1">[2]weekly!#REF!</definedName>
    <definedName name="__123Graph_DMONTHLY2" hidden="1">[2]weekly!#REF!</definedName>
    <definedName name="__123Graph_EMONTHLY2" localSheetId="9" hidden="1">[2]weekly!#REF!</definedName>
    <definedName name="__123Graph_EMONTHLY2" localSheetId="33" hidden="1">[2]weekly!#REF!</definedName>
    <definedName name="__123Graph_EMONTHLY2" localSheetId="34" hidden="1">[2]weekly!#REF!</definedName>
    <definedName name="__123Graph_EMONTHLY2" localSheetId="24" hidden="1">[2]weekly!#REF!</definedName>
    <definedName name="__123Graph_EMONTHLY2" localSheetId="25" hidden="1">[2]weekly!#REF!</definedName>
    <definedName name="__123Graph_EMONTHLY2" localSheetId="27" hidden="1">[2]weekly!#REF!</definedName>
    <definedName name="__123Graph_EMONTHLY2" localSheetId="29" hidden="1">[2]weekly!#REF!</definedName>
    <definedName name="__123Graph_EMONTHLY2" localSheetId="28" hidden="1">[2]weekly!#REF!</definedName>
    <definedName name="__123Graph_EMONTHLY2" localSheetId="19" hidden="1">[2]weekly!#REF!</definedName>
    <definedName name="__123Graph_EMONTHLY2" localSheetId="21" hidden="1">[2]weekly!#REF!</definedName>
    <definedName name="__123Graph_EMONTHLY2" localSheetId="38" hidden="1">[2]weekly!#REF!</definedName>
    <definedName name="__123Graph_EMONTHLY2" localSheetId="17" hidden="1">[2]weekly!#REF!</definedName>
    <definedName name="__123Graph_EMONTHLY2" localSheetId="14" hidden="1">[2]weekly!#REF!</definedName>
    <definedName name="__123Graph_EMONTHLY2" localSheetId="15" hidden="1">[2]weekly!#REF!</definedName>
    <definedName name="__123Graph_EMONTHLY2" localSheetId="3" hidden="1">[2]weekly!#REF!</definedName>
    <definedName name="__123Graph_EMONTHLY2" localSheetId="30" hidden="1">[2]weekly!#REF!</definedName>
    <definedName name="__123Graph_EMONTHLY2" localSheetId="12" hidden="1">[2]weekly!#REF!</definedName>
    <definedName name="__123Graph_EMONTHLY2" localSheetId="11" hidden="1">[2]weekly!#REF!</definedName>
    <definedName name="__123Graph_EMONTHLY2" hidden="1">[2]weekly!#REF!</definedName>
    <definedName name="__123Graph_FMONTHLY2" localSheetId="9" hidden="1">[2]weekly!#REF!</definedName>
    <definedName name="__123Graph_FMONTHLY2" localSheetId="33" hidden="1">[2]weekly!#REF!</definedName>
    <definedName name="__123Graph_FMONTHLY2" localSheetId="34" hidden="1">[2]weekly!#REF!</definedName>
    <definedName name="__123Graph_FMONTHLY2" localSheetId="24" hidden="1">[2]weekly!#REF!</definedName>
    <definedName name="__123Graph_FMONTHLY2" localSheetId="25" hidden="1">[2]weekly!#REF!</definedName>
    <definedName name="__123Graph_FMONTHLY2" localSheetId="27" hidden="1">[2]weekly!#REF!</definedName>
    <definedName name="__123Graph_FMONTHLY2" localSheetId="29" hidden="1">[2]weekly!#REF!</definedName>
    <definedName name="__123Graph_FMONTHLY2" localSheetId="28" hidden="1">[2]weekly!#REF!</definedName>
    <definedName name="__123Graph_FMONTHLY2" localSheetId="19" hidden="1">[2]weekly!#REF!</definedName>
    <definedName name="__123Graph_FMONTHLY2" localSheetId="21" hidden="1">[2]weekly!#REF!</definedName>
    <definedName name="__123Graph_FMONTHLY2" localSheetId="38" hidden="1">[2]weekly!#REF!</definedName>
    <definedName name="__123Graph_FMONTHLY2" localSheetId="17" hidden="1">[2]weekly!#REF!</definedName>
    <definedName name="__123Graph_FMONTHLY2" localSheetId="14" hidden="1">[2]weekly!#REF!</definedName>
    <definedName name="__123Graph_FMONTHLY2" localSheetId="15" hidden="1">[2]weekly!#REF!</definedName>
    <definedName name="__123Graph_FMONTHLY2" localSheetId="3" hidden="1">[2]weekly!#REF!</definedName>
    <definedName name="__123Graph_FMONTHLY2" localSheetId="30" hidden="1">[2]weekly!#REF!</definedName>
    <definedName name="__123Graph_FMONTHLY2" localSheetId="12" hidden="1">[2]weekly!#REF!</definedName>
    <definedName name="__123Graph_FMONTHLY2" localSheetId="11" hidden="1">[2]weekly!#REF!</definedName>
    <definedName name="__123Graph_FMONTHLY2" hidden="1">[2]weekly!#REF!</definedName>
    <definedName name="__123Graph_XMAIN" localSheetId="9" hidden="1">[2]weekly!#REF!</definedName>
    <definedName name="__123Graph_XMAIN" localSheetId="33" hidden="1">[2]weekly!#REF!</definedName>
    <definedName name="__123Graph_XMAIN" localSheetId="34" hidden="1">[2]weekly!#REF!</definedName>
    <definedName name="__123Graph_XMAIN" localSheetId="24" hidden="1">[2]weekly!#REF!</definedName>
    <definedName name="__123Graph_XMAIN" localSheetId="25" hidden="1">[2]weekly!#REF!</definedName>
    <definedName name="__123Graph_XMAIN" localSheetId="27" hidden="1">[2]weekly!#REF!</definedName>
    <definedName name="__123Graph_XMAIN" localSheetId="29" hidden="1">[2]weekly!#REF!</definedName>
    <definedName name="__123Graph_XMAIN" localSheetId="28" hidden="1">[2]weekly!#REF!</definedName>
    <definedName name="__123Graph_XMAIN" localSheetId="19" hidden="1">[2]weekly!#REF!</definedName>
    <definedName name="__123Graph_XMAIN" localSheetId="21" hidden="1">[2]weekly!#REF!</definedName>
    <definedName name="__123Graph_XMAIN" localSheetId="38" hidden="1">[2]weekly!#REF!</definedName>
    <definedName name="__123Graph_XMAIN" localSheetId="17" hidden="1">[2]weekly!#REF!</definedName>
    <definedName name="__123Graph_XMAIN" localSheetId="14" hidden="1">[2]weekly!#REF!</definedName>
    <definedName name="__123Graph_XMAIN" localSheetId="15" hidden="1">[2]weekly!#REF!</definedName>
    <definedName name="__123Graph_XMAIN" localSheetId="3" hidden="1">[2]weekly!#REF!</definedName>
    <definedName name="__123Graph_XMAIN" localSheetId="30" hidden="1">[2]weekly!#REF!</definedName>
    <definedName name="__123Graph_XMAIN" localSheetId="12" hidden="1">[2]weekly!#REF!</definedName>
    <definedName name="__123Graph_XMAIN" localSheetId="11" hidden="1">[2]weekly!#REF!</definedName>
    <definedName name="__123Graph_XMAIN" hidden="1">[2]weekly!#REF!</definedName>
    <definedName name="__123Graph_XMONTHLY" localSheetId="9" hidden="1">[2]weekly!#REF!</definedName>
    <definedName name="__123Graph_XMONTHLY" localSheetId="33" hidden="1">[2]weekly!#REF!</definedName>
    <definedName name="__123Graph_XMONTHLY" localSheetId="34" hidden="1">[2]weekly!#REF!</definedName>
    <definedName name="__123Graph_XMONTHLY" localSheetId="24" hidden="1">[2]weekly!#REF!</definedName>
    <definedName name="__123Graph_XMONTHLY" localSheetId="25" hidden="1">[2]weekly!#REF!</definedName>
    <definedName name="__123Graph_XMONTHLY" localSheetId="27" hidden="1">[2]weekly!#REF!</definedName>
    <definedName name="__123Graph_XMONTHLY" localSheetId="29" hidden="1">[2]weekly!#REF!</definedName>
    <definedName name="__123Graph_XMONTHLY" localSheetId="28" hidden="1">[2]weekly!#REF!</definedName>
    <definedName name="__123Graph_XMONTHLY" localSheetId="19" hidden="1">[2]weekly!#REF!</definedName>
    <definedName name="__123Graph_XMONTHLY" localSheetId="21" hidden="1">[2]weekly!#REF!</definedName>
    <definedName name="__123Graph_XMONTHLY" localSheetId="38" hidden="1">[2]weekly!#REF!</definedName>
    <definedName name="__123Graph_XMONTHLY" localSheetId="17" hidden="1">[2]weekly!#REF!</definedName>
    <definedName name="__123Graph_XMONTHLY" localSheetId="14" hidden="1">[2]weekly!#REF!</definedName>
    <definedName name="__123Graph_XMONTHLY" localSheetId="15" hidden="1">[2]weekly!#REF!</definedName>
    <definedName name="__123Graph_XMONTHLY" localSheetId="3" hidden="1">[2]weekly!#REF!</definedName>
    <definedName name="__123Graph_XMONTHLY" localSheetId="30" hidden="1">[2]weekly!#REF!</definedName>
    <definedName name="__123Graph_XMONTHLY" localSheetId="12" hidden="1">[2]weekly!#REF!</definedName>
    <definedName name="__123Graph_XMONTHLY" localSheetId="11" hidden="1">[2]weekly!#REF!</definedName>
    <definedName name="__123Graph_XMONTHLY" hidden="1">[2]weekly!#REF!</definedName>
    <definedName name="__123Graph_XMONTHLY2" localSheetId="9" hidden="1">[2]weekly!#REF!</definedName>
    <definedName name="__123Graph_XMONTHLY2" localSheetId="33" hidden="1">[2]weekly!#REF!</definedName>
    <definedName name="__123Graph_XMONTHLY2" localSheetId="34" hidden="1">[2]weekly!#REF!</definedName>
    <definedName name="__123Graph_XMONTHLY2" localSheetId="24" hidden="1">[2]weekly!#REF!</definedName>
    <definedName name="__123Graph_XMONTHLY2" localSheetId="25" hidden="1">[2]weekly!#REF!</definedName>
    <definedName name="__123Graph_XMONTHLY2" localSheetId="27" hidden="1">[2]weekly!#REF!</definedName>
    <definedName name="__123Graph_XMONTHLY2" localSheetId="29" hidden="1">[2]weekly!#REF!</definedName>
    <definedName name="__123Graph_XMONTHLY2" localSheetId="28" hidden="1">[2]weekly!#REF!</definedName>
    <definedName name="__123Graph_XMONTHLY2" localSheetId="19" hidden="1">[2]weekly!#REF!</definedName>
    <definedName name="__123Graph_XMONTHLY2" localSheetId="21" hidden="1">[2]weekly!#REF!</definedName>
    <definedName name="__123Graph_XMONTHLY2" localSheetId="38" hidden="1">[2]weekly!#REF!</definedName>
    <definedName name="__123Graph_XMONTHLY2" localSheetId="17" hidden="1">[2]weekly!#REF!</definedName>
    <definedName name="__123Graph_XMONTHLY2" localSheetId="14" hidden="1">[2]weekly!#REF!</definedName>
    <definedName name="__123Graph_XMONTHLY2" localSheetId="15" hidden="1">[2]weekly!#REF!</definedName>
    <definedName name="__123Graph_XMONTHLY2" localSheetId="3" hidden="1">[2]weekly!#REF!</definedName>
    <definedName name="__123Graph_XMONTHLY2" localSheetId="30" hidden="1">[2]weekly!#REF!</definedName>
    <definedName name="__123Graph_XMONTHLY2" localSheetId="12" hidden="1">[2]weekly!#REF!</definedName>
    <definedName name="__123Graph_XMONTHLY2" localSheetId="11" hidden="1">[2]weekly!#REF!</definedName>
    <definedName name="__123Graph_XMONTHLY2" hidden="1">[2]weekly!#REF!</definedName>
    <definedName name="__AD1" localSheetId="33">#REF!</definedName>
    <definedName name="__AD1" localSheetId="34">#REF!</definedName>
    <definedName name="__AD1" localSheetId="38">#REF!</definedName>
    <definedName name="__AD1" localSheetId="30">#REF!</definedName>
    <definedName name="__AD1">#REF!</definedName>
    <definedName name="__AD2" localSheetId="33">#REF!</definedName>
    <definedName name="__AD2" localSheetId="34">#REF!</definedName>
    <definedName name="__AD2" localSheetId="38">#REF!</definedName>
    <definedName name="__AD2" localSheetId="30">#REF!</definedName>
    <definedName name="__AD2">#REF!</definedName>
    <definedName name="__KS1" localSheetId="33">#REF!</definedName>
    <definedName name="__KS1" localSheetId="34">#REF!</definedName>
    <definedName name="__KS1" localSheetId="38">#REF!</definedName>
    <definedName name="__KS1" localSheetId="30">#REF!</definedName>
    <definedName name="__KS1">#REF!</definedName>
    <definedName name="__KS2" localSheetId="33">#REF!</definedName>
    <definedName name="__KS2" localSheetId="34">#REF!</definedName>
    <definedName name="__KS2" localSheetId="38">#REF!</definedName>
    <definedName name="__KS2" localSheetId="30">#REF!</definedName>
    <definedName name="__KS2">#REF!</definedName>
    <definedName name="__KS3" localSheetId="33">#REF!</definedName>
    <definedName name="__KS3" localSheetId="34">#REF!</definedName>
    <definedName name="__KS3" localSheetId="38">#REF!</definedName>
    <definedName name="__KS3" localSheetId="30">#REF!</definedName>
    <definedName name="__KS3">#REF!</definedName>
    <definedName name="__lea95" localSheetId="33">#REF!</definedName>
    <definedName name="__lea95" localSheetId="34">#REF!</definedName>
    <definedName name="__lea95" localSheetId="38">#REF!</definedName>
    <definedName name="__lea95" localSheetId="30">#REF!</definedName>
    <definedName name="__lea95">#REF!</definedName>
    <definedName name="__lea96" localSheetId="33">#REF!</definedName>
    <definedName name="__lea96" localSheetId="34">#REF!</definedName>
    <definedName name="__lea96" localSheetId="38">#REF!</definedName>
    <definedName name="__lea96" localSheetId="30">#REF!</definedName>
    <definedName name="__lea96">#REF!</definedName>
    <definedName name="__lea97" localSheetId="33">#REF!</definedName>
    <definedName name="__lea97" localSheetId="34">#REF!</definedName>
    <definedName name="__lea97" localSheetId="38">#REF!</definedName>
    <definedName name="__lea97" localSheetId="30">#REF!</definedName>
    <definedName name="__lea97">#REF!</definedName>
    <definedName name="__lea98" localSheetId="33">#REF!</definedName>
    <definedName name="__lea98" localSheetId="34">#REF!</definedName>
    <definedName name="__lea98" localSheetId="38">#REF!</definedName>
    <definedName name="__lea98" localSheetId="30">#REF!</definedName>
    <definedName name="__lea98">#REF!</definedName>
    <definedName name="__lu9495" localSheetId="33">#REF!</definedName>
    <definedName name="__lu9495" localSheetId="34">#REF!</definedName>
    <definedName name="__lu9495" localSheetId="38">#REF!</definedName>
    <definedName name="__lu9495" localSheetId="30">#REF!</definedName>
    <definedName name="__lu9495">#REF!</definedName>
    <definedName name="__lu9596" localSheetId="33">#REF!</definedName>
    <definedName name="__lu9596" localSheetId="34">#REF!</definedName>
    <definedName name="__lu9596" localSheetId="38">#REF!</definedName>
    <definedName name="__lu9596" localSheetId="30">#REF!</definedName>
    <definedName name="__lu9596">#REF!</definedName>
    <definedName name="__lu9697" localSheetId="33">#REF!</definedName>
    <definedName name="__lu9697" localSheetId="34">#REF!</definedName>
    <definedName name="__lu9697" localSheetId="38">#REF!</definedName>
    <definedName name="__lu9697" localSheetId="30">#REF!</definedName>
    <definedName name="__lu9697">#REF!</definedName>
    <definedName name="__Num2" localSheetId="33">'[1]Running info'!#REF!</definedName>
    <definedName name="__Num2" localSheetId="34">'[1]Running info'!#REF!</definedName>
    <definedName name="__Num2" localSheetId="38">'[1]Running info'!#REF!</definedName>
    <definedName name="__Num2" localSheetId="30">'[1]Running info'!#REF!</definedName>
    <definedName name="__Num2">'[1]Running info'!#REF!</definedName>
    <definedName name="__pup1" localSheetId="33">#REF!</definedName>
    <definedName name="__pup1" localSheetId="34">#REF!</definedName>
    <definedName name="__pup1" localSheetId="38">#REF!</definedName>
    <definedName name="__pup1" localSheetId="30">#REF!</definedName>
    <definedName name="__pup1">#REF!</definedName>
    <definedName name="__pup2" localSheetId="33">#REF!</definedName>
    <definedName name="__pup2" localSheetId="34">#REF!</definedName>
    <definedName name="__pup2" localSheetId="38">#REF!</definedName>
    <definedName name="__pup2" localSheetId="30">#REF!</definedName>
    <definedName name="__pup2">#REF!</definedName>
    <definedName name="__RO1" localSheetId="33">#REF!</definedName>
    <definedName name="__RO1" localSheetId="34">#REF!</definedName>
    <definedName name="__RO1" localSheetId="38">#REF!</definedName>
    <definedName name="__RO1" localSheetId="30">#REF!</definedName>
    <definedName name="__RO1">#REF!</definedName>
    <definedName name="__v2" localSheetId="9" hidden="1">[2]weekly!#REF!</definedName>
    <definedName name="__v2" localSheetId="33" hidden="1">[2]weekly!#REF!</definedName>
    <definedName name="__v2" localSheetId="34" hidden="1">[2]weekly!#REF!</definedName>
    <definedName name="__v2" localSheetId="24" hidden="1">[2]weekly!#REF!</definedName>
    <definedName name="__v2" localSheetId="25" hidden="1">[2]weekly!#REF!</definedName>
    <definedName name="__v2" localSheetId="27" hidden="1">[2]weekly!#REF!</definedName>
    <definedName name="__v2" localSheetId="29" hidden="1">[2]weekly!#REF!</definedName>
    <definedName name="__v2" localSheetId="28" hidden="1">[2]weekly!#REF!</definedName>
    <definedName name="__v2" localSheetId="19" hidden="1">[2]weekly!#REF!</definedName>
    <definedName name="__v2" localSheetId="21" hidden="1">[2]weekly!#REF!</definedName>
    <definedName name="__v2" localSheetId="38" hidden="1">[2]weekly!#REF!</definedName>
    <definedName name="__v2" localSheetId="17" hidden="1">[2]weekly!#REF!</definedName>
    <definedName name="__v2" localSheetId="14" hidden="1">[2]weekly!#REF!</definedName>
    <definedName name="__v2" localSheetId="15" hidden="1">[2]weekly!#REF!</definedName>
    <definedName name="__v2" localSheetId="3" hidden="1">[2]weekly!#REF!</definedName>
    <definedName name="__v2" localSheetId="30" hidden="1">[2]weekly!#REF!</definedName>
    <definedName name="__v2" localSheetId="12" hidden="1">[2]weekly!#REF!</definedName>
    <definedName name="__v2" localSheetId="11" hidden="1">[2]weekly!#REF!</definedName>
    <definedName name="__v2" hidden="1">[2]weekly!#REF!</definedName>
    <definedName name="_1__123Graph_LBL_ACHART_1" hidden="1">'[3]19951996'!$C$4:$N$4</definedName>
    <definedName name="_AD1" localSheetId="33">#REF!</definedName>
    <definedName name="_AD1" localSheetId="34">#REF!</definedName>
    <definedName name="_AD1" localSheetId="38">#REF!</definedName>
    <definedName name="_AD1" localSheetId="30">#REF!</definedName>
    <definedName name="_AD1">#REF!</definedName>
    <definedName name="_AD2" localSheetId="33">#REF!</definedName>
    <definedName name="_AD2" localSheetId="34">#REF!</definedName>
    <definedName name="_AD2" localSheetId="38">#REF!</definedName>
    <definedName name="_AD2" localSheetId="30">#REF!</definedName>
    <definedName name="_AD2">#REF!</definedName>
    <definedName name="_xlnm._FilterDatabase" localSheetId="4" hidden="1">'All Transactions'!$A$1:$L$1441</definedName>
    <definedName name="_xlnm._FilterDatabase" localSheetId="8" hidden="1">APT!$A$19:$BL$100</definedName>
    <definedName name="_xlnm._FilterDatabase" localSheetId="23" hidden="1">APTCR!$A$19:$K$242</definedName>
    <definedName name="_xlnm._FilterDatabase" localSheetId="9" hidden="1">APTPay!$A$19:$J$185</definedName>
    <definedName name="_xlnm._FilterDatabase" localSheetId="33" hidden="1">COVID!$A$19:$AE$147</definedName>
    <definedName name="_xlnm._FilterDatabase" localSheetId="34" hidden="1">COVIDPAY!$A$19:$J$398</definedName>
    <definedName name="_xlnm._FilterDatabase" localSheetId="24" hidden="1">DEDEL!$A$19:$AH$505</definedName>
    <definedName name="_xlnm._FilterDatabase" localSheetId="25" hidden="1">DEDELCR!$A$19:$S$600</definedName>
    <definedName name="_xlnm._FilterDatabase" localSheetId="26" hidden="1">GRANTS!$A$19:$AF$220</definedName>
    <definedName name="_xlnm._FilterDatabase" localSheetId="27" hidden="1">GRANTSPAY!$A$19:$H$243</definedName>
    <definedName name="_xlnm._FilterDatabase" localSheetId="36" hidden="1">'HN TOP UP AUTUMN UPDATE NOV'!$K$7:$W$190</definedName>
    <definedName name="_xlnm._FilterDatabase" localSheetId="29" hidden="1">'HN TopUpPay'!$A$19:$R$201</definedName>
    <definedName name="_xlnm._FilterDatabase" localSheetId="28" hidden="1">'HN TOPUPS April Sheet'!$A$7:$BQ$180</definedName>
    <definedName name="_xlnm._FilterDatabase" localSheetId="18" hidden="1">HNPlaces!$A$19:$P$133</definedName>
    <definedName name="_xlnm._FilterDatabase" localSheetId="19" hidden="1">HNPlacesPay!$A$19:$K$51</definedName>
    <definedName name="_xlnm._FilterDatabase" localSheetId="39" hidden="1">IntegraPayroll!$A$8:$S$2637</definedName>
    <definedName name="_xlnm._FilterDatabase" localSheetId="22" hidden="1">MISC!$A$19:$AE$90</definedName>
    <definedName name="_xlnm._FilterDatabase" localSheetId="21" hidden="1">MiscCR!$A$19:$S$238</definedName>
    <definedName name="_xlnm._FilterDatabase" localSheetId="20" hidden="1">MiscPay!$A$19:$R$197</definedName>
    <definedName name="_xlnm._FilterDatabase" localSheetId="37" hidden="1">'Payroll Totals by Month'!$A$2:$AS$56</definedName>
    <definedName name="_xlnm._FilterDatabase" localSheetId="38" hidden="1">PayrollCR!$A$19:$H$185</definedName>
    <definedName name="_xlnm._FilterDatabase" localSheetId="16" hidden="1">POST16!$A$19:$AE$26</definedName>
    <definedName name="_xlnm._FilterDatabase" localSheetId="13" hidden="1">PPG!$A$19:$AF$169</definedName>
    <definedName name="_xlnm._FilterDatabase" localSheetId="15" hidden="1">PPGPAY!$A$19:$J$398</definedName>
    <definedName name="_xlnm._FilterDatabase" localSheetId="3" hidden="1">Rates!$A$5:$AH$287</definedName>
    <definedName name="_xlnm._FilterDatabase" localSheetId="35" hidden="1">Schools!$A$5:$S$185</definedName>
    <definedName name="_xlnm._FilterDatabase" localSheetId="31" hidden="1">SEN!$A$19:$AH$150</definedName>
    <definedName name="_xlnm._FilterDatabase" localSheetId="30" hidden="1">SENCr!$A$19:$J$266</definedName>
    <definedName name="_xlnm._FilterDatabase" localSheetId="10" hidden="1">TPG!$A$19:$AK$133</definedName>
    <definedName name="_xlnm._FilterDatabase" localSheetId="12" hidden="1">TPGCR!$A$19:$J$430</definedName>
    <definedName name="_xlnm._FilterDatabase" localSheetId="11" hidden="1">TPGPAY!$A$19:$U$430</definedName>
    <definedName name="_Key1" localSheetId="9" hidden="1">#REF!</definedName>
    <definedName name="_Key1" localSheetId="33" hidden="1">#REF!</definedName>
    <definedName name="_Key1" localSheetId="34" hidden="1">#REF!</definedName>
    <definedName name="_Key1" localSheetId="24" hidden="1">#REF!</definedName>
    <definedName name="_Key1" localSheetId="25" hidden="1">#REF!</definedName>
    <definedName name="_Key1" localSheetId="27" hidden="1">#REF!</definedName>
    <definedName name="_Key1" localSheetId="29" hidden="1">#REF!</definedName>
    <definedName name="_Key1" localSheetId="28" hidden="1">#REF!</definedName>
    <definedName name="_Key1" localSheetId="19" hidden="1">#REF!</definedName>
    <definedName name="_Key1" localSheetId="21" hidden="1">#REF!</definedName>
    <definedName name="_Key1" localSheetId="38" hidden="1">#REF!</definedName>
    <definedName name="_Key1" localSheetId="17" hidden="1">#REF!</definedName>
    <definedName name="_Key1" localSheetId="14" hidden="1">#REF!</definedName>
    <definedName name="_Key1" localSheetId="15" hidden="1">#REF!</definedName>
    <definedName name="_Key1" localSheetId="3" hidden="1">#REF!</definedName>
    <definedName name="_Key1" localSheetId="7" hidden="1">#REF!</definedName>
    <definedName name="_Key1" localSheetId="30" hidden="1">#REF!</definedName>
    <definedName name="_Key1" localSheetId="12" hidden="1">#REF!</definedName>
    <definedName name="_Key1" localSheetId="11" hidden="1">#REF!</definedName>
    <definedName name="_Key1" hidden="1">#REF!</definedName>
    <definedName name="_KS1" localSheetId="33">#REF!</definedName>
    <definedName name="_KS1" localSheetId="34">#REF!</definedName>
    <definedName name="_KS1" localSheetId="38">#REF!</definedName>
    <definedName name="_KS1" localSheetId="30">#REF!</definedName>
    <definedName name="_KS1">#REF!</definedName>
    <definedName name="_KS2" localSheetId="33">#REF!</definedName>
    <definedName name="_KS2" localSheetId="34">#REF!</definedName>
    <definedName name="_KS2" localSheetId="38">#REF!</definedName>
    <definedName name="_KS2" localSheetId="30">#REF!</definedName>
    <definedName name="_KS2">#REF!</definedName>
    <definedName name="_KS3" localSheetId="33">#REF!</definedName>
    <definedName name="_KS3" localSheetId="34">#REF!</definedName>
    <definedName name="_KS3" localSheetId="38">#REF!</definedName>
    <definedName name="_KS3" localSheetId="30">#REF!</definedName>
    <definedName name="_KS3">#REF!</definedName>
    <definedName name="_lea95" localSheetId="33">#REF!</definedName>
    <definedName name="_lea95" localSheetId="34">#REF!</definedName>
    <definedName name="_lea95" localSheetId="38">#REF!</definedName>
    <definedName name="_lea95" localSheetId="30">#REF!</definedName>
    <definedName name="_lea95">#REF!</definedName>
    <definedName name="_lea96" localSheetId="33">#REF!</definedName>
    <definedName name="_lea96" localSheetId="34">#REF!</definedName>
    <definedName name="_lea96" localSheetId="38">#REF!</definedName>
    <definedName name="_lea96" localSheetId="30">#REF!</definedName>
    <definedName name="_lea96">#REF!</definedName>
    <definedName name="_lea97" localSheetId="33">#REF!</definedName>
    <definedName name="_lea97" localSheetId="34">#REF!</definedName>
    <definedName name="_lea97" localSheetId="38">#REF!</definedName>
    <definedName name="_lea97" localSheetId="30">#REF!</definedName>
    <definedName name="_lea97">#REF!</definedName>
    <definedName name="_lea98" localSheetId="33">#REF!</definedName>
    <definedName name="_lea98" localSheetId="34">#REF!</definedName>
    <definedName name="_lea98" localSheetId="38">#REF!</definedName>
    <definedName name="_lea98" localSheetId="30">#REF!</definedName>
    <definedName name="_lea98">#REF!</definedName>
    <definedName name="_lu9495" localSheetId="33">#REF!</definedName>
    <definedName name="_lu9495" localSheetId="34">#REF!</definedName>
    <definedName name="_lu9495" localSheetId="38">#REF!</definedName>
    <definedName name="_lu9495" localSheetId="30">#REF!</definedName>
    <definedName name="_lu9495">#REF!</definedName>
    <definedName name="_lu9596" localSheetId="33">#REF!</definedName>
    <definedName name="_lu9596" localSheetId="34">#REF!</definedName>
    <definedName name="_lu9596" localSheetId="38">#REF!</definedName>
    <definedName name="_lu9596" localSheetId="30">#REF!</definedName>
    <definedName name="_lu9596">#REF!</definedName>
    <definedName name="_lu9697" localSheetId="33">#REF!</definedName>
    <definedName name="_lu9697" localSheetId="34">#REF!</definedName>
    <definedName name="_lu9697" localSheetId="38">#REF!</definedName>
    <definedName name="_lu9697" localSheetId="30">#REF!</definedName>
    <definedName name="_lu9697">#REF!</definedName>
    <definedName name="_Num2" localSheetId="33">'[1]Running info'!#REF!</definedName>
    <definedName name="_Num2" localSheetId="34">'[1]Running info'!#REF!</definedName>
    <definedName name="_Num2" localSheetId="38">'[1]Running info'!#REF!</definedName>
    <definedName name="_Num2" localSheetId="30">'[1]Running info'!#REF!</definedName>
    <definedName name="_Num2">'[1]Running info'!#REF!</definedName>
    <definedName name="_Order1" hidden="1">255</definedName>
    <definedName name="_Order2" hidden="1">0</definedName>
    <definedName name="_pup1" localSheetId="33">#REF!</definedName>
    <definedName name="_pup1" localSheetId="34">#REF!</definedName>
    <definedName name="_pup1" localSheetId="38">#REF!</definedName>
    <definedName name="_pup1" localSheetId="30">#REF!</definedName>
    <definedName name="_pup1">#REF!</definedName>
    <definedName name="_pup2" localSheetId="33">#REF!</definedName>
    <definedName name="_pup2" localSheetId="34">#REF!</definedName>
    <definedName name="_pup2" localSheetId="38">#REF!</definedName>
    <definedName name="_pup2" localSheetId="30">#REF!</definedName>
    <definedName name="_pup2">#REF!</definedName>
    <definedName name="_RO1" localSheetId="33">#REF!</definedName>
    <definedName name="_RO1" localSheetId="34">#REF!</definedName>
    <definedName name="_RO1" localSheetId="38">#REF!</definedName>
    <definedName name="_RO1" localSheetId="30">#REF!</definedName>
    <definedName name="_RO1">#REF!</definedName>
    <definedName name="_Sort" localSheetId="9" hidden="1">'[4]OPT D 2008-9'!#REF!</definedName>
    <definedName name="_Sort" localSheetId="33" hidden="1">'[4]OPT D 2008-9'!#REF!</definedName>
    <definedName name="_Sort" localSheetId="34" hidden="1">'[4]OPT D 2008-9'!#REF!</definedName>
    <definedName name="_Sort" localSheetId="24" hidden="1">'[4]OPT D 2008-9'!#REF!</definedName>
    <definedName name="_Sort" localSheetId="25" hidden="1">'[4]OPT D 2008-9'!#REF!</definedName>
    <definedName name="_Sort" localSheetId="27" hidden="1">'[4]OPT D 2008-9'!#REF!</definedName>
    <definedName name="_Sort" localSheetId="29" hidden="1">'[4]OPT D 2008-9'!#REF!</definedName>
    <definedName name="_Sort" localSheetId="28" hidden="1">'[4]OPT D 2008-9'!#REF!</definedName>
    <definedName name="_Sort" localSheetId="19" hidden="1">'[4]OPT D 2008-9'!#REF!</definedName>
    <definedName name="_Sort" localSheetId="21" hidden="1">'[4]OPT D 2008-9'!#REF!</definedName>
    <definedName name="_Sort" localSheetId="38" hidden="1">'[4]OPT D 2008-9'!#REF!</definedName>
    <definedName name="_Sort" localSheetId="17" hidden="1">'[4]OPT D 2008-9'!#REF!</definedName>
    <definedName name="_Sort" localSheetId="14" hidden="1">'[4]OPT D 2008-9'!#REF!</definedName>
    <definedName name="_Sort" localSheetId="15" hidden="1">'[4]OPT D 2008-9'!#REF!</definedName>
    <definedName name="_Sort" localSheetId="3" hidden="1">'[4]OPT D 2008-9'!#REF!</definedName>
    <definedName name="_Sort" localSheetId="30" hidden="1">'[4]OPT D 2008-9'!#REF!</definedName>
    <definedName name="_Sort" localSheetId="12" hidden="1">'[4]OPT D 2008-9'!#REF!</definedName>
    <definedName name="_Sort" localSheetId="11" hidden="1">'[4]OPT D 2008-9'!#REF!</definedName>
    <definedName name="_Sort" hidden="1">'[4]OPT D 2008-9'!#REF!</definedName>
    <definedName name="_v2" localSheetId="9" hidden="1">[2]weekly!#REF!</definedName>
    <definedName name="_v2" localSheetId="33" hidden="1">[2]weekly!#REF!</definedName>
    <definedName name="_v2" localSheetId="34" hidden="1">[2]weekly!#REF!</definedName>
    <definedName name="_v2" localSheetId="24" hidden="1">[2]weekly!#REF!</definedName>
    <definedName name="_v2" localSheetId="25" hidden="1">[2]weekly!#REF!</definedName>
    <definedName name="_v2" localSheetId="27" hidden="1">[2]weekly!#REF!</definedName>
    <definedName name="_v2" localSheetId="29" hidden="1">[2]weekly!#REF!</definedName>
    <definedName name="_v2" localSheetId="28" hidden="1">[2]weekly!#REF!</definedName>
    <definedName name="_v2" localSheetId="19" hidden="1">[2]weekly!#REF!</definedName>
    <definedName name="_v2" localSheetId="21" hidden="1">[2]weekly!#REF!</definedName>
    <definedName name="_v2" localSheetId="38" hidden="1">[2]weekly!#REF!</definedName>
    <definedName name="_v2" localSheetId="17" hidden="1">[2]weekly!#REF!</definedName>
    <definedName name="_v2" localSheetId="14" hidden="1">[2]weekly!#REF!</definedName>
    <definedName name="_v2" localSheetId="15" hidden="1">[2]weekly!#REF!</definedName>
    <definedName name="_v2" localSheetId="3" hidden="1">[2]weekly!#REF!</definedName>
    <definedName name="_v2" localSheetId="30" hidden="1">[2]weekly!#REF!</definedName>
    <definedName name="_v2" localSheetId="12" hidden="1">[2]weekly!#REF!</definedName>
    <definedName name="_v2" localSheetId="11" hidden="1">[2]weekly!#REF!</definedName>
    <definedName name="_v2" hidden="1">[2]weekly!#REF!</definedName>
    <definedName name="ab" localSheetId="33">#REF!</definedName>
    <definedName name="ab" localSheetId="34">#REF!</definedName>
    <definedName name="ab" localSheetId="38">#REF!</definedName>
    <definedName name="ab" localSheetId="30">#REF!</definedName>
    <definedName name="ab">#REF!</definedName>
    <definedName name="ACA">[5]tables!$J$2:$K$152</definedName>
    <definedName name="ACA_Option" localSheetId="33">#REF!</definedName>
    <definedName name="ACA_Option" localSheetId="34">#REF!</definedName>
    <definedName name="ACA_Option" localSheetId="38">#REF!</definedName>
    <definedName name="ACA_Option" localSheetId="30">#REF!</definedName>
    <definedName name="ACA_Option">#REF!</definedName>
    <definedName name="ACA_Option_1" localSheetId="33">#REF!</definedName>
    <definedName name="ACA_Option_1" localSheetId="34">#REF!</definedName>
    <definedName name="ACA_Option_1" localSheetId="38">#REF!</definedName>
    <definedName name="ACA_Option_1" localSheetId="30">#REF!</definedName>
    <definedName name="ACA_Option_1">#REF!</definedName>
    <definedName name="ACA_table" localSheetId="33">#REF!</definedName>
    <definedName name="ACA_table" localSheetId="34">#REF!</definedName>
    <definedName name="ACA_table" localSheetId="38">#REF!</definedName>
    <definedName name="ACA_table" localSheetId="30">#REF!</definedName>
    <definedName name="ACA_table">#REF!</definedName>
    <definedName name="Academy">[6]Choose!$D$16</definedName>
    <definedName name="Access_Button" hidden="1">"BeneOUTb_database_List"</definedName>
    <definedName name="AccessDatabase" hidden="1">"N:\USERS\BENCHMARKING\Benefits Admin\BeneOUTb.mdb"</definedName>
    <definedName name="AD" localSheetId="33">#REF!</definedName>
    <definedName name="AD" localSheetId="34">#REF!</definedName>
    <definedName name="AD" localSheetId="38">#REF!</definedName>
    <definedName name="AD" localSheetId="30">#REF!</definedName>
    <definedName name="AD">#REF!</definedName>
    <definedName name="ADJ3YO" localSheetId="33">'[7]3yo adjustment'!#REF!</definedName>
    <definedName name="ADJ3YO" localSheetId="34">'[7]3yo adjustment'!#REF!</definedName>
    <definedName name="ADJ3YO" localSheetId="38">'[7]3yo adjustment'!#REF!</definedName>
    <definedName name="ADJ3YO" localSheetId="30">'[7]3yo adjustment'!#REF!</definedName>
    <definedName name="ADJ3YO">'[7]3yo adjustment'!#REF!</definedName>
    <definedName name="Adjustments_To_1314_SBS">'[8]Local Factors'!$AA$5</definedName>
    <definedName name="Adjustments_To_1415_SBS">'[9]Local Factors'!$AB$5</definedName>
    <definedName name="Adjustments_To_1516_SBS">'[10]Local Factors'!$AB$5</definedName>
    <definedName name="Adjustments_To_PY_SBS">'[11]Local Factors'!$AA$5</definedName>
    <definedName name="ADMIN" localSheetId="33">#REF!</definedName>
    <definedName name="ADMIN" localSheetId="34">#REF!</definedName>
    <definedName name="ADMIN" localSheetId="38">#REF!</definedName>
    <definedName name="ADMIN" localSheetId="30">#REF!</definedName>
    <definedName name="ADMIN">#REF!</definedName>
    <definedName name="admin.admin.costs" localSheetId="33">#REF!</definedName>
    <definedName name="admin.admin.costs" localSheetId="34">#REF!</definedName>
    <definedName name="admin.admin.costs" localSheetId="38">#REF!</definedName>
    <definedName name="admin.admin.costs" localSheetId="30">#REF!</definedName>
    <definedName name="admin.admin.costs">#REF!</definedName>
    <definedName name="admin.manual.costs" localSheetId="33">#REF!</definedName>
    <definedName name="admin.manual.costs" localSheetId="34">#REF!</definedName>
    <definedName name="admin.manual.costs" localSheetId="38">#REF!</definedName>
    <definedName name="admin.manual.costs" localSheetId="30">#REF!</definedName>
    <definedName name="admin.manual.costs">#REF!</definedName>
    <definedName name="admin.net.expend" localSheetId="33">#REF!</definedName>
    <definedName name="admin.net.expend" localSheetId="34">#REF!</definedName>
    <definedName name="admin.net.expend" localSheetId="38">#REF!</definedName>
    <definedName name="admin.net.expend" localSheetId="30">#REF!</definedName>
    <definedName name="admin.net.expend">#REF!</definedName>
    <definedName name="admin.nonpay.costs" localSheetId="33">#REF!</definedName>
    <definedName name="admin.nonpay.costs" localSheetId="34">#REF!</definedName>
    <definedName name="admin.nonpay.costs" localSheetId="38">#REF!</definedName>
    <definedName name="admin.nonpay.costs" localSheetId="30">#REF!</definedName>
    <definedName name="admin.nonpay.costs">#REF!</definedName>
    <definedName name="admin.otherstaff.costs" localSheetId="33">#REF!</definedName>
    <definedName name="admin.otherstaff.costs" localSheetId="34">#REF!</definedName>
    <definedName name="admin.otherstaff.costs" localSheetId="38">#REF!</definedName>
    <definedName name="admin.otherstaff.costs" localSheetId="30">#REF!</definedName>
    <definedName name="admin.otherstaff.costs">#REF!</definedName>
    <definedName name="admin.PRC" localSheetId="33">'[12]Other Forecasting'!#REF!</definedName>
    <definedName name="admin.PRC" localSheetId="34">'[12]Other Forecasting'!#REF!</definedName>
    <definedName name="admin.PRC" localSheetId="38">'[12]Other Forecasting'!#REF!</definedName>
    <definedName name="admin.PRC" localSheetId="30">'[12]Other Forecasting'!#REF!</definedName>
    <definedName name="admin.PRC">'[12]Other Forecasting'!#REF!</definedName>
    <definedName name="admin.teachers.pay" localSheetId="33">#REF!</definedName>
    <definedName name="admin.teachers.pay" localSheetId="34">#REF!</definedName>
    <definedName name="admin.teachers.pay" localSheetId="38">#REF!</definedName>
    <definedName name="admin.teachers.pay" localSheetId="30">#REF!</definedName>
    <definedName name="admin.teachers.pay">#REF!</definedName>
    <definedName name="adminpayinc.1" localSheetId="33">'[12]Inputs for SWGE Forecasting'!#REF!</definedName>
    <definedName name="adminpayinc.1" localSheetId="34">'[12]Inputs for SWGE Forecasting'!#REF!</definedName>
    <definedName name="adminpayinc.1" localSheetId="38">'[12]Inputs for SWGE Forecasting'!#REF!</definedName>
    <definedName name="adminpayinc.1" localSheetId="30">'[12]Inputs for SWGE Forecasting'!#REF!</definedName>
    <definedName name="adminpayinc.1">'[12]Inputs for SWGE Forecasting'!#REF!</definedName>
    <definedName name="adminprcprop" localSheetId="33">'[12]Other Forecasting'!#REF!</definedName>
    <definedName name="adminprcprop" localSheetId="34">'[12]Other Forecasting'!#REF!</definedName>
    <definedName name="adminprcprop" localSheetId="38">'[12]Other Forecasting'!#REF!</definedName>
    <definedName name="adminprcprop" localSheetId="30">'[12]Other Forecasting'!#REF!</definedName>
    <definedName name="adminprcprop">'[12]Other Forecasting'!#REF!</definedName>
    <definedName name="admintotalprc" localSheetId="33">#REF!</definedName>
    <definedName name="admintotalprc" localSheetId="34">#REF!</definedName>
    <definedName name="admintotalprc" localSheetId="38">#REF!</definedName>
    <definedName name="admintotalprc" localSheetId="30">#REF!</definedName>
    <definedName name="admintotalprc">#REF!</definedName>
    <definedName name="ADULT" localSheetId="33">#REF!</definedName>
    <definedName name="ADULT" localSheetId="34">#REF!</definedName>
    <definedName name="ADULT" localSheetId="38">#REF!</definedName>
    <definedName name="ADULT" localSheetId="30">#REF!</definedName>
    <definedName name="ADULT">#REF!</definedName>
    <definedName name="adult.average.sal" localSheetId="33">'[13]Inputs for SWGE Forecasting'!#REF!</definedName>
    <definedName name="adult.average.sal" localSheetId="34">'[13]Inputs for SWGE Forecasting'!#REF!</definedName>
    <definedName name="adult.average.sal" localSheetId="38">'[13]Inputs for SWGE Forecasting'!#REF!</definedName>
    <definedName name="adult.average.sal" localSheetId="30">'[13]Inputs for SWGE Forecasting'!#REF!</definedName>
    <definedName name="adult.average.sal">'[13]Inputs for SWGE Forecasting'!#REF!</definedName>
    <definedName name="adult.enhancement" localSheetId="33">'[13]Inputs for SWGE Forecasting'!#REF!</definedName>
    <definedName name="adult.enhancement" localSheetId="34">'[13]Inputs for SWGE Forecasting'!#REF!</definedName>
    <definedName name="adult.enhancement" localSheetId="38">'[13]Inputs for SWGE Forecasting'!#REF!</definedName>
    <definedName name="adult.enhancement" localSheetId="30">'[13]Inputs for SWGE Forecasting'!#REF!</definedName>
    <definedName name="adult.enhancement">'[13]Inputs for SWGE Forecasting'!#REF!</definedName>
    <definedName name="adult.entitlement" localSheetId="33">'[13]Inputs for SWGE Forecasting'!#REF!</definedName>
    <definedName name="adult.entitlement" localSheetId="34">'[13]Inputs for SWGE Forecasting'!#REF!</definedName>
    <definedName name="adult.entitlement" localSheetId="38">'[13]Inputs for SWGE Forecasting'!#REF!</definedName>
    <definedName name="adult.entitlement" localSheetId="30">'[13]Inputs for SWGE Forecasting'!#REF!</definedName>
    <definedName name="adult.entitlement">'[13]Inputs for SWGE Forecasting'!#REF!</definedName>
    <definedName name="adult.mortality" localSheetId="33">'[13]Inputs for SWGE Forecasting'!#REF!</definedName>
    <definedName name="adult.mortality" localSheetId="34">'[13]Inputs for SWGE Forecasting'!#REF!</definedName>
    <definedName name="adult.mortality" localSheetId="38">'[13]Inputs for SWGE Forecasting'!#REF!</definedName>
    <definedName name="adult.mortality" localSheetId="30">'[13]Inputs for SWGE Forecasting'!#REF!</definedName>
    <definedName name="adult.mortality">'[13]Inputs for SWGE Forecasting'!#REF!</definedName>
    <definedName name="adult.prc.costs" localSheetId="33">'[13]PRC Repricing Factor'!#REF!</definedName>
    <definedName name="adult.prc.costs" localSheetId="34">'[13]PRC Repricing Factor'!#REF!</definedName>
    <definedName name="adult.prc.costs" localSheetId="38">'[13]PRC Repricing Factor'!#REF!</definedName>
    <definedName name="adult.prc.costs" localSheetId="30">'[13]PRC Repricing Factor'!#REF!</definedName>
    <definedName name="adult.prc.costs">'[13]PRC Repricing Factor'!#REF!</definedName>
    <definedName name="adult.prc.nos" localSheetId="33">'[12]Inputs for SWGE Forecasting'!#REF!</definedName>
    <definedName name="adult.prc.nos" localSheetId="34">'[12]Inputs for SWGE Forecasting'!#REF!</definedName>
    <definedName name="adult.prc.nos" localSheetId="38">'[12]Inputs for SWGE Forecasting'!#REF!</definedName>
    <definedName name="adult.prc.nos" localSheetId="30">'[12]Inputs for SWGE Forecasting'!#REF!</definedName>
    <definedName name="adult.prc.nos">'[12]Inputs for SWGE Forecasting'!#REF!</definedName>
    <definedName name="adult.redundancy" localSheetId="33">'[13]Inputs for SWGE Forecasting'!#REF!</definedName>
    <definedName name="adult.redundancy" localSheetId="34">'[13]Inputs for SWGE Forecasting'!#REF!</definedName>
    <definedName name="adult.redundancy" localSheetId="38">'[13]Inputs for SWGE Forecasting'!#REF!</definedName>
    <definedName name="adult.redundancy" localSheetId="30">'[13]Inputs for SWGE Forecasting'!#REF!</definedName>
    <definedName name="adult.redundancy">'[13]Inputs for SWGE Forecasting'!#REF!</definedName>
    <definedName name="adult.total.retirees" localSheetId="33">'[13]Inputs for SWGE Forecasting'!#REF!</definedName>
    <definedName name="adult.total.retirees" localSheetId="34">'[13]Inputs for SWGE Forecasting'!#REF!</definedName>
    <definedName name="adult.total.retirees" localSheetId="38">'[13]Inputs for SWGE Forecasting'!#REF!</definedName>
    <definedName name="adult.total.retirees" localSheetId="30">'[13]Inputs for SWGE Forecasting'!#REF!</definedName>
    <definedName name="adult.total.retirees">'[13]Inputs for SWGE Forecasting'!#REF!</definedName>
    <definedName name="adults.prc.index" localSheetId="33">'[13]PRC Repricing Factor'!#REF!</definedName>
    <definedName name="adults.prc.index" localSheetId="34">'[13]PRC Repricing Factor'!#REF!</definedName>
    <definedName name="adults.prc.index" localSheetId="38">'[13]PRC Repricing Factor'!#REF!</definedName>
    <definedName name="adults.prc.index" localSheetId="30">'[13]PRC Repricing Factor'!#REF!</definedName>
    <definedName name="adults.prc.index">'[13]PRC Repricing Factor'!#REF!</definedName>
    <definedName name="ADV">'[14]Grant 1.2'!$I$3</definedName>
    <definedName name="ae" localSheetId="33">[15]TRANS!#REF!</definedName>
    <definedName name="ae" localSheetId="34">[15]TRANS!#REF!</definedName>
    <definedName name="ae" localSheetId="38">[15]TRANS!#REF!</definedName>
    <definedName name="ae" localSheetId="30">[15]TRANS!#REF!</definedName>
    <definedName name="ae">[15]TRANS!#REF!</definedName>
    <definedName name="AEN_UnitCost" localSheetId="33">#REF!</definedName>
    <definedName name="AEN_UnitCost" localSheetId="34">#REF!</definedName>
    <definedName name="AEN_UnitCost" localSheetId="38">#REF!</definedName>
    <definedName name="AEN_UnitCost" localSheetId="30">#REF!</definedName>
    <definedName name="AEN_UnitCost">#REF!</definedName>
    <definedName name="AENuprate">'[16]03-04 Unit costs'!$D$7</definedName>
    <definedName name="Age_weighted_funding" localSheetId="33">#REF!</definedName>
    <definedName name="Age_weighted_funding" localSheetId="34">#REF!</definedName>
    <definedName name="Age_weighted_funding" localSheetId="38">#REF!</definedName>
    <definedName name="Age_weighted_funding" localSheetId="30">#REF!</definedName>
    <definedName name="Age_weighted_funding">#REF!</definedName>
    <definedName name="ak" localSheetId="33">#REF!</definedName>
    <definedName name="ak" localSheetId="34">#REF!</definedName>
    <definedName name="ak" localSheetId="38">#REF!</definedName>
    <definedName name="ak" localSheetId="30">#REF!</definedName>
    <definedName name="ak">#REF!</definedName>
    <definedName name="all" localSheetId="33">#REF!</definedName>
    <definedName name="all" localSheetId="34">#REF!</definedName>
    <definedName name="all" localSheetId="38">#REF!</definedName>
    <definedName name="all" localSheetId="30">#REF!</definedName>
    <definedName name="all">#REF!</definedName>
    <definedName name="All_distance_threshold">[8]Proforma!$G$42</definedName>
    <definedName name="All_primary_school_pupils" localSheetId="33">#REF!</definedName>
    <definedName name="All_primary_school_pupils" localSheetId="34">#REF!</definedName>
    <definedName name="All_primary_school_pupils" localSheetId="38">#REF!</definedName>
    <definedName name="All_primary_school_pupils" localSheetId="30">#REF!</definedName>
    <definedName name="All_primary_school_pupils">#REF!</definedName>
    <definedName name="All_PupilNo_threshold">[17]Proforma!$G$43</definedName>
    <definedName name="all_rows" localSheetId="33">#REF!</definedName>
    <definedName name="all_rows" localSheetId="34">#REF!</definedName>
    <definedName name="all_rows" localSheetId="38">#REF!</definedName>
    <definedName name="all_rows" localSheetId="30">#REF!</definedName>
    <definedName name="all_rows">#REF!</definedName>
    <definedName name="all_schools" localSheetId="33">#REF!</definedName>
    <definedName name="all_schools" localSheetId="34">#REF!</definedName>
    <definedName name="all_schools" localSheetId="38">#REF!</definedName>
    <definedName name="all_schools" localSheetId="30">#REF!</definedName>
    <definedName name="all_schools">#REF!</definedName>
    <definedName name="All_secondary_school_pupils" localSheetId="33">#REF!</definedName>
    <definedName name="All_secondary_school_pupils" localSheetId="34">#REF!</definedName>
    <definedName name="All_secondary_school_pupils" localSheetId="38">#REF!</definedName>
    <definedName name="All_secondary_school_pupils" localSheetId="30">#REF!</definedName>
    <definedName name="All_secondary_school_pupils">#REF!</definedName>
    <definedName name="AllCol" localSheetId="33">#REF!</definedName>
    <definedName name="AllCol" localSheetId="34">#REF!</definedName>
    <definedName name="AllCol" localSheetId="38">#REF!</definedName>
    <definedName name="AllCol" localSheetId="30">#REF!</definedName>
    <definedName name="AllCol">#REF!</definedName>
    <definedName name="Alllines" localSheetId="33">#REF!</definedName>
    <definedName name="Alllines" localSheetId="34">#REF!</definedName>
    <definedName name="Alllines" localSheetId="38">#REF!</definedName>
    <definedName name="Alllines" localSheetId="30">#REF!</definedName>
    <definedName name="Alllines">#REF!</definedName>
    <definedName name="Allocations" localSheetId="33">#REF!</definedName>
    <definedName name="Allocations" localSheetId="34">#REF!</definedName>
    <definedName name="Allocations" localSheetId="38">#REF!</definedName>
    <definedName name="Allocations" localSheetId="30">#REF!</definedName>
    <definedName name="Allocations">#REF!</definedName>
    <definedName name="AllRow_1" localSheetId="33">#REF!</definedName>
    <definedName name="AllRow_1" localSheetId="34">#REF!</definedName>
    <definedName name="AllRow_1" localSheetId="38">#REF!</definedName>
    <definedName name="AllRow_1" localSheetId="30">#REF!</definedName>
    <definedName name="AllRow_1">#REF!</definedName>
    <definedName name="AllRow_2" localSheetId="33">#REF!</definedName>
    <definedName name="AllRow_2" localSheetId="34">#REF!</definedName>
    <definedName name="AllRow_2" localSheetId="38">#REF!</definedName>
    <definedName name="AllRow_2" localSheetId="30">#REF!</definedName>
    <definedName name="AllRow_2">#REF!</definedName>
    <definedName name="AllRow_3" localSheetId="33">#REF!</definedName>
    <definedName name="AllRow_3" localSheetId="34">#REF!</definedName>
    <definedName name="AllRow_3" localSheetId="38">#REF!</definedName>
    <definedName name="AllRow_3" localSheetId="30">#REF!</definedName>
    <definedName name="AllRow_3">#REF!</definedName>
    <definedName name="AllRow_4" localSheetId="33">#REF!</definedName>
    <definedName name="AllRow_4" localSheetId="34">#REF!</definedName>
    <definedName name="AllRow_4" localSheetId="38">#REF!</definedName>
    <definedName name="AllRow_4" localSheetId="30">#REF!</definedName>
    <definedName name="AllRow_4">#REF!</definedName>
    <definedName name="AllRow_5" localSheetId="33">#REF!</definedName>
    <definedName name="AllRow_5" localSheetId="34">#REF!</definedName>
    <definedName name="AllRow_5" localSheetId="38">#REF!</definedName>
    <definedName name="AllRow_5" localSheetId="30">#REF!</definedName>
    <definedName name="AllRow_5">#REF!</definedName>
    <definedName name="AllRow_6" localSheetId="33">#REF!</definedName>
    <definedName name="AllRow_6" localSheetId="34">#REF!</definedName>
    <definedName name="AllRow_6" localSheetId="38">#REF!</definedName>
    <definedName name="AllRow_6" localSheetId="30">#REF!</definedName>
    <definedName name="AllRow_6">#REF!</definedName>
    <definedName name="Alt_Gains_Cap">[11]Proforma!$J$77</definedName>
    <definedName name="am">[18]TRANSold1920!$J$1</definedName>
    <definedName name="amend.netexpend" localSheetId="33">#REF!</definedName>
    <definedName name="amend.netexpend" localSheetId="34">#REF!</definedName>
    <definedName name="amend.netexpend" localSheetId="38">#REF!</definedName>
    <definedName name="amend.netexpend" localSheetId="30">#REF!</definedName>
    <definedName name="amend.netexpend">#REF!</definedName>
    <definedName name="amended.net.expend" localSheetId="33">'[19]Split Under Fives from Primary'!#REF!</definedName>
    <definedName name="amended.net.expend" localSheetId="34">'[19]Split Under Fives from Primary'!#REF!</definedName>
    <definedName name="amended.net.expend" localSheetId="38">'[19]Split Under Fives from Primary'!#REF!</definedName>
    <definedName name="amended.net.expend" localSheetId="30">'[19]Split Under Fives from Primary'!#REF!</definedName>
    <definedName name="amended.net.expend">'[19]Split Under Fives from Primary'!#REF!</definedName>
    <definedName name="Anchor_DD" localSheetId="33">'[20]G) De Delegation'!#REF!</definedName>
    <definedName name="Anchor_DD" localSheetId="34">'[20]G) De Delegation'!#REF!</definedName>
    <definedName name="Anchor_DD" localSheetId="38">'[20]G) De Delegation'!#REF!</definedName>
    <definedName name="Anchor_DD" localSheetId="30">'[20]G) De Delegation'!#REF!</definedName>
    <definedName name="Anchor_DD">'[20]G) De Delegation'!#REF!</definedName>
    <definedName name="Anchor_Factors">[21]Factors!$A$3</definedName>
    <definedName name="Anchor_Input" localSheetId="33">#REF!</definedName>
    <definedName name="Anchor_Input" localSheetId="34">#REF!</definedName>
    <definedName name="Anchor_Input" localSheetId="38">#REF!</definedName>
    <definedName name="Anchor_Input" localSheetId="30">#REF!</definedName>
    <definedName name="Anchor_Input">#REF!</definedName>
    <definedName name="Anchor_NDShare" localSheetId="33">'[20]F) New Delegation Control'!#REF!</definedName>
    <definedName name="Anchor_NDShare" localSheetId="34">'[20]F) New Delegation Control'!#REF!</definedName>
    <definedName name="Anchor_NDShare" localSheetId="38">'[20]F) New Delegation Control'!#REF!</definedName>
    <definedName name="Anchor_NDShare" localSheetId="30">'[20]F) New Delegation Control'!#REF!</definedName>
    <definedName name="Anchor_NDShare">'[20]F) New Delegation Control'!#REF!</definedName>
    <definedName name="anchor_T1" localSheetId="33">#REF!</definedName>
    <definedName name="anchor_T1" localSheetId="34">#REF!</definedName>
    <definedName name="anchor_T1" localSheetId="38">#REF!</definedName>
    <definedName name="anchor_T1" localSheetId="30">#REF!</definedName>
    <definedName name="anchor_T1">#REF!</definedName>
    <definedName name="anchor_T4" localSheetId="33">#REF!</definedName>
    <definedName name="anchor_T4" localSheetId="34">#REF!</definedName>
    <definedName name="anchor_T4" localSheetId="38">#REF!</definedName>
    <definedName name="anchor_T4" localSheetId="30">#REF!</definedName>
    <definedName name="anchor_T4">#REF!</definedName>
    <definedName name="APRADJ">[18]TRANSold1920!$E$3212</definedName>
    <definedName name="APRILADJ">[18]TRANSold1920!$A$3207</definedName>
    <definedName name="ASB" localSheetId="33">#REF!</definedName>
    <definedName name="ASB" localSheetId="34">#REF!</definedName>
    <definedName name="ASB" localSheetId="38">#REF!</definedName>
    <definedName name="ASB" localSheetId="30">#REF!</definedName>
    <definedName name="ASB">#REF!</definedName>
    <definedName name="ASD_Alt">[22]Classifications!$O$31</definedName>
    <definedName name="ass_ri" localSheetId="33">'[23]Adults Fwd Plan'!#REF!</definedName>
    <definedName name="ass_ri" localSheetId="34">'[23]Adults Fwd Plan'!#REF!</definedName>
    <definedName name="ass_ri" localSheetId="38">'[23]Adults Fwd Plan'!#REF!</definedName>
    <definedName name="ass_ri" localSheetId="30">'[23]Adults Fwd Plan'!#REF!</definedName>
    <definedName name="ass_ri">'[23]Adults Fwd Plan'!#REF!</definedName>
    <definedName name="augend">[24]SENOriginals!$AW$3</definedName>
    <definedName name="Autumn_term_EFA_prop">[25]Policy_decisions!$I$6</definedName>
    <definedName name="Autumn_term_LA_prop">[25]Policy_decisions!$J$6</definedName>
    <definedName name="AWPU_KS3">[26]UnitValues!$E$9</definedName>
    <definedName name="AWPU_KS3_Rate">[8]Proforma!$E$12</definedName>
    <definedName name="AWPU_KS4">[26]UnitValues!$E$10</definedName>
    <definedName name="AWPU_KS4_Rate">[8]Proforma!$E$13</definedName>
    <definedName name="AWPU_Pri">[26]UnitValues!$E$8</definedName>
    <definedName name="AWPU_Pri_Rate">[8]Proforma!$E$11</definedName>
    <definedName name="AWPU_Primary_DD_rate">'[8]De Delegation'!$V$8</definedName>
    <definedName name="AWPU_Sec_DD_rate">'[8]De Delegation'!$W$9</definedName>
    <definedName name="Base_Data" localSheetId="33">#REF!</definedName>
    <definedName name="Base_Data" localSheetId="34">#REF!</definedName>
    <definedName name="Base_Data" localSheetId="38">#REF!</definedName>
    <definedName name="Base_Data" localSheetId="30">#REF!</definedName>
    <definedName name="Base_Data">#REF!</definedName>
    <definedName name="Baseline_LocationFactor_1">[27]Control!$D$74</definedName>
    <definedName name="Baseline_PhaseWeight_1">[27]Control!$D$73</definedName>
    <definedName name="Baseline_Unit_1">[27]Control!$D$76</definedName>
    <definedName name="begin">[24]SENOriginals!$AW$1</definedName>
    <definedName name="BeginCol_1" localSheetId="33">#REF!</definedName>
    <definedName name="BeginCol_1" localSheetId="34">#REF!</definedName>
    <definedName name="BeginCol_1" localSheetId="38">#REF!</definedName>
    <definedName name="BeginCol_1" localSheetId="30">#REF!</definedName>
    <definedName name="BeginCol_1">#REF!</definedName>
    <definedName name="BeginCol_2" localSheetId="33">#REF!</definedName>
    <definedName name="BeginCol_2" localSheetId="34">#REF!</definedName>
    <definedName name="BeginCol_2" localSheetId="38">#REF!</definedName>
    <definedName name="BeginCol_2" localSheetId="30">#REF!</definedName>
    <definedName name="BeginCol_2">#REF!</definedName>
    <definedName name="BeginCol_3" localSheetId="33">#REF!</definedName>
    <definedName name="BeginCol_3" localSheetId="34">#REF!</definedName>
    <definedName name="BeginCol_3" localSheetId="38">#REF!</definedName>
    <definedName name="BeginCol_3" localSheetId="30">#REF!</definedName>
    <definedName name="BeginCol_3">#REF!</definedName>
    <definedName name="BeginCol_4" localSheetId="33">#REF!</definedName>
    <definedName name="BeginCol_4" localSheetId="34">#REF!</definedName>
    <definedName name="BeginCol_4" localSheetId="38">#REF!</definedName>
    <definedName name="BeginCol_4" localSheetId="30">#REF!</definedName>
    <definedName name="BeginCol_4">#REF!</definedName>
    <definedName name="BESD_Alt">[22]Classifications!$O$26</definedName>
    <definedName name="BreakdownSurp00Pri">'[28]2000 Surplus Breakdown'!$A$8:$H$159</definedName>
    <definedName name="BreakdownSurp00Sec">'[28]2000 Surplus Breakdown'!$J$8:$Q$159</definedName>
    <definedName name="BS">[6]Choose!$E$16</definedName>
    <definedName name="Capping_Scaling_YesNo">[8]Proforma!$J$60</definedName>
    <definedName name="careers" localSheetId="33">'[12]Other Forecasting'!#REF!</definedName>
    <definedName name="careers" localSheetId="34">'[12]Other Forecasting'!#REF!</definedName>
    <definedName name="careers" localSheetId="38">'[12]Other Forecasting'!#REF!</definedName>
    <definedName name="careers" localSheetId="30">'[12]Other Forecasting'!#REF!</definedName>
    <definedName name="careers">'[12]Other Forecasting'!#REF!</definedName>
    <definedName name="careers.service" localSheetId="33">'[12]Inputs for SWGE Forecasting'!#REF!</definedName>
    <definedName name="careers.service" localSheetId="34">'[12]Inputs for SWGE Forecasting'!#REF!</definedName>
    <definedName name="careers.service" localSheetId="38">'[12]Inputs for SWGE Forecasting'!#REF!</definedName>
    <definedName name="careers.service" localSheetId="30">'[12]Inputs for SWGE Forecasting'!#REF!</definedName>
    <definedName name="careers.service">'[12]Inputs for SWGE Forecasting'!#REF!</definedName>
    <definedName name="cec_e" localSheetId="33">'[23]CE &amp; Strategy Fwd Plan'!#REF!</definedName>
    <definedName name="cec_e" localSheetId="34">'[23]CE &amp; Strategy Fwd Plan'!#REF!</definedName>
    <definedName name="cec_e" localSheetId="38">'[23]CE &amp; Strategy Fwd Plan'!#REF!</definedName>
    <definedName name="cec_e" localSheetId="30">'[23]CE &amp; Strategy Fwd Plan'!#REF!</definedName>
    <definedName name="cec_e">'[23]CE &amp; Strategy Fwd Plan'!#REF!</definedName>
    <definedName name="cec_ri" localSheetId="33">'[23]CE &amp; Strategy Fwd Plan'!#REF!</definedName>
    <definedName name="cec_ri" localSheetId="34">'[23]CE &amp; Strategy Fwd Plan'!#REF!</definedName>
    <definedName name="cec_ri" localSheetId="38">'[23]CE &amp; Strategy Fwd Plan'!#REF!</definedName>
    <definedName name="cec_ri" localSheetId="30">'[23]CE &amp; Strategy Fwd Plan'!#REF!</definedName>
    <definedName name="cec_ri">'[23]CE &amp; Strategy Fwd Plan'!#REF!</definedName>
    <definedName name="Ceiling">[8]Proforma!$D$61</definedName>
    <definedName name="Centralblock">[29]Central!$C$11:$AZ$27</definedName>
    <definedName name="cexp_e" localSheetId="33">'[23]CentExp Fwd Plan'!#REF!</definedName>
    <definedName name="cexp_e" localSheetId="34">'[23]CentExp Fwd Plan'!#REF!</definedName>
    <definedName name="cexp_e" localSheetId="38">'[23]CentExp Fwd Plan'!#REF!</definedName>
    <definedName name="cexp_e" localSheetId="30">'[23]CentExp Fwd Plan'!#REF!</definedName>
    <definedName name="cexp_e">'[23]CentExp Fwd Plan'!#REF!</definedName>
    <definedName name="cexp_ri" localSheetId="33">'[23]CentExp Fwd Plan'!#REF!</definedName>
    <definedName name="cexp_ri" localSheetId="34">'[23]CentExp Fwd Plan'!#REF!</definedName>
    <definedName name="cexp_ri" localSheetId="38">'[23]CentExp Fwd Plan'!#REF!</definedName>
    <definedName name="cexp_ri" localSheetId="30">'[23]CentExp Fwd Plan'!#REF!</definedName>
    <definedName name="cexp_ri">'[23]CentExp Fwd Plan'!#REF!</definedName>
    <definedName name="CG" localSheetId="33">#REF!</definedName>
    <definedName name="CG" localSheetId="34">#REF!</definedName>
    <definedName name="CG" localSheetId="38">#REF!</definedName>
    <definedName name="CG" localSheetId="30">#REF!</definedName>
    <definedName name="CG">#REF!</definedName>
    <definedName name="CG.admin.costs" localSheetId="33">#REF!</definedName>
    <definedName name="CG.admin.costs" localSheetId="34">#REF!</definedName>
    <definedName name="CG.admin.costs" localSheetId="38">#REF!</definedName>
    <definedName name="CG.admin.costs" localSheetId="30">#REF!</definedName>
    <definedName name="CG.admin.costs">#REF!</definedName>
    <definedName name="CG.gross.expend" localSheetId="33">#REF!</definedName>
    <definedName name="CG.gross.expend" localSheetId="34">#REF!</definedName>
    <definedName name="CG.gross.expend" localSheetId="38">#REF!</definedName>
    <definedName name="CG.gross.expend" localSheetId="30">#REF!</definedName>
    <definedName name="CG.gross.expend">#REF!</definedName>
    <definedName name="CG.income" localSheetId="33">#REF!</definedName>
    <definedName name="CG.income" localSheetId="34">#REF!</definedName>
    <definedName name="CG.income" localSheetId="38">#REF!</definedName>
    <definedName name="CG.income" localSheetId="30">#REF!</definedName>
    <definedName name="CG.income">#REF!</definedName>
    <definedName name="CG.manual.costs" localSheetId="33">#REF!</definedName>
    <definedName name="CG.manual.costs" localSheetId="34">#REF!</definedName>
    <definedName name="CG.manual.costs" localSheetId="38">#REF!</definedName>
    <definedName name="CG.manual.costs" localSheetId="30">#REF!</definedName>
    <definedName name="CG.manual.costs">#REF!</definedName>
    <definedName name="CG.net.expend" localSheetId="33">#REF!</definedName>
    <definedName name="CG.net.expend" localSheetId="34">#REF!</definedName>
    <definedName name="CG.net.expend" localSheetId="38">#REF!</definedName>
    <definedName name="CG.net.expend" localSheetId="30">#REF!</definedName>
    <definedName name="CG.net.expend">#REF!</definedName>
    <definedName name="CG.nonpay.costs" localSheetId="33">#REF!</definedName>
    <definedName name="CG.nonpay.costs" localSheetId="34">#REF!</definedName>
    <definedName name="CG.nonpay.costs" localSheetId="38">#REF!</definedName>
    <definedName name="CG.nonpay.costs" localSheetId="30">#REF!</definedName>
    <definedName name="CG.nonpay.costs">#REF!</definedName>
    <definedName name="CG.otherstaff.costs" localSheetId="33">#REF!</definedName>
    <definedName name="CG.otherstaff.costs" localSheetId="34">#REF!</definedName>
    <definedName name="CG.otherstaff.costs" localSheetId="38">#REF!</definedName>
    <definedName name="CG.otherstaff.costs" localSheetId="30">#REF!</definedName>
    <definedName name="CG.otherstaff.costs">#REF!</definedName>
    <definedName name="CG.PRC.proportion" localSheetId="33">'[12]Other Forecasting'!#REF!</definedName>
    <definedName name="CG.PRC.proportion" localSheetId="34">'[12]Other Forecasting'!#REF!</definedName>
    <definedName name="CG.PRC.proportion" localSheetId="38">'[12]Other Forecasting'!#REF!</definedName>
    <definedName name="CG.PRC.proportion" localSheetId="30">'[12]Other Forecasting'!#REF!</definedName>
    <definedName name="CG.PRC.proportion">'[12]Other Forecasting'!#REF!</definedName>
    <definedName name="CG.teaching.costs" localSheetId="33">#REF!</definedName>
    <definedName name="CG.teaching.costs" localSheetId="34">#REF!</definedName>
    <definedName name="CG.teaching.costs" localSheetId="38">#REF!</definedName>
    <definedName name="CG.teaching.costs" localSheetId="30">#REF!</definedName>
    <definedName name="CG.teaching.costs">#REF!</definedName>
    <definedName name="cgprctotal" localSheetId="33">#REF!</definedName>
    <definedName name="cgprctotal" localSheetId="34">#REF!</definedName>
    <definedName name="cgprctotal" localSheetId="38">#REF!</definedName>
    <definedName name="cgprctotal" localSheetId="30">#REF!</definedName>
    <definedName name="cgprctotal">#REF!</definedName>
    <definedName name="Chart_Change" localSheetId="33">#REF!</definedName>
    <definedName name="Chart_Change" localSheetId="34">#REF!</definedName>
    <definedName name="Chart_Change" localSheetId="38">#REF!</definedName>
    <definedName name="Chart_Change" localSheetId="30">#REF!</definedName>
    <definedName name="Chart_Change">#REF!</definedName>
    <definedName name="Chart_Ind" localSheetId="33">#REF!</definedName>
    <definedName name="Chart_Ind" localSheetId="34">#REF!</definedName>
    <definedName name="Chart_Ind" localSheetId="38">#REF!</definedName>
    <definedName name="Chart_Ind" localSheetId="30">#REF!</definedName>
    <definedName name="Chart_Ind">#REF!</definedName>
    <definedName name="checkdate">[30]Menu!$B$5</definedName>
    <definedName name="CHILD_GUIDANCE" localSheetId="33">#REF!</definedName>
    <definedName name="CHILD_GUIDANCE" localSheetId="34">#REF!</definedName>
    <definedName name="CHILD_GUIDANCE" localSheetId="38">#REF!</definedName>
    <definedName name="CHILD_GUIDANCE" localSheetId="30">#REF!</definedName>
    <definedName name="CHILD_GUIDANCE">#REF!</definedName>
    <definedName name="CilCnt_4" localSheetId="33">#REF!</definedName>
    <definedName name="CilCnt_4" localSheetId="34">#REF!</definedName>
    <definedName name="CilCnt_4" localSheetId="38">#REF!</definedName>
    <definedName name="CilCnt_4" localSheetId="30">#REF!</definedName>
    <definedName name="CilCnt_4">#REF!</definedName>
    <definedName name="claim" localSheetId="33">#REF!</definedName>
    <definedName name="claim" localSheetId="34">#REF!</definedName>
    <definedName name="claim" localSheetId="38">#REF!</definedName>
    <definedName name="claim" localSheetId="30">#REF!</definedName>
    <definedName name="claim">#REF!</definedName>
    <definedName name="claim2" localSheetId="33">#REF!</definedName>
    <definedName name="claim2" localSheetId="34">#REF!</definedName>
    <definedName name="claim2" localSheetId="38">#REF!</definedName>
    <definedName name="claim2" localSheetId="30">#REF!</definedName>
    <definedName name="claim2">#REF!</definedName>
    <definedName name="Claremont">[31]MFG!$N$6</definedName>
    <definedName name="Client_Table">'[32]Client Data'!$A$3:$E$900</definedName>
    <definedName name="ClubForText">[22]Submit!$F$89</definedName>
    <definedName name="Col_Ref_DD" localSheetId="33">'[20]G) De Delegation'!#REF!</definedName>
    <definedName name="Col_Ref_DD" localSheetId="34">'[20]G) De Delegation'!#REF!</definedName>
    <definedName name="Col_Ref_DD" localSheetId="38">'[20]G) De Delegation'!#REF!</definedName>
    <definedName name="Col_Ref_DD" localSheetId="30">'[20]G) De Delegation'!#REF!</definedName>
    <definedName name="Col_Ref_DD">'[20]G) De Delegation'!#REF!</definedName>
    <definedName name="Col_Ref_Factors" localSheetId="33">'[20]C) Factors'!#REF!</definedName>
    <definedName name="Col_Ref_Factors" localSheetId="34">'[20]C) Factors'!#REF!</definedName>
    <definedName name="Col_Ref_Factors" localSheetId="38">'[20]C) Factors'!#REF!</definedName>
    <definedName name="Col_Ref_Factors" localSheetId="30">'[20]C) Factors'!#REF!</definedName>
    <definedName name="Col_Ref_Factors">'[20]C) Factors'!#REF!</definedName>
    <definedName name="Col_Ref_Input" localSheetId="33">#REF!</definedName>
    <definedName name="Col_Ref_Input" localSheetId="34">#REF!</definedName>
    <definedName name="Col_Ref_Input" localSheetId="38">#REF!</definedName>
    <definedName name="Col_Ref_Input" localSheetId="30">#REF!</definedName>
    <definedName name="Col_Ref_Input">#REF!</definedName>
    <definedName name="Col_Ref_NDShare" localSheetId="33">'[20]F) New Delegation Control'!#REF!</definedName>
    <definedName name="Col_Ref_NDShare" localSheetId="34">'[20]F) New Delegation Control'!#REF!</definedName>
    <definedName name="Col_Ref_NDShare" localSheetId="38">'[20]F) New Delegation Control'!#REF!</definedName>
    <definedName name="Col_Ref_NDShare" localSheetId="30">'[20]F) New Delegation Control'!#REF!</definedName>
    <definedName name="Col_Ref_NDShare">'[20]F) New Delegation Control'!#REF!</definedName>
    <definedName name="Col_Ref_T1" localSheetId="33">#REF!</definedName>
    <definedName name="Col_Ref_T1" localSheetId="34">#REF!</definedName>
    <definedName name="Col_Ref_T1" localSheetId="38">#REF!</definedName>
    <definedName name="Col_Ref_T1" localSheetId="30">#REF!</definedName>
    <definedName name="Col_Ref_T1">#REF!</definedName>
    <definedName name="Col_Ref_T4" localSheetId="33">#REF!</definedName>
    <definedName name="Col_Ref_T4" localSheetId="34">#REF!</definedName>
    <definedName name="Col_Ref_T4" localSheetId="38">#REF!</definedName>
    <definedName name="Col_Ref_T4" localSheetId="30">#REF!</definedName>
    <definedName name="Col_Ref_T4">#REF!</definedName>
    <definedName name="ColCnt_3" localSheetId="33">#REF!</definedName>
    <definedName name="ColCnt_3" localSheetId="34">#REF!</definedName>
    <definedName name="ColCnt_3" localSheetId="38">#REF!</definedName>
    <definedName name="ColCnt_3" localSheetId="30">#REF!</definedName>
    <definedName name="ColCnt_3">#REF!</definedName>
    <definedName name="ColCnt_5" localSheetId="33">#REF!</definedName>
    <definedName name="ColCnt_5" localSheetId="34">#REF!</definedName>
    <definedName name="ColCnt_5" localSheetId="38">#REF!</definedName>
    <definedName name="ColCnt_5" localSheetId="30">#REF!</definedName>
    <definedName name="ColCnt_5">#REF!</definedName>
    <definedName name="ColCnt_6" localSheetId="33">#REF!</definedName>
    <definedName name="ColCnt_6" localSheetId="34">#REF!</definedName>
    <definedName name="ColCnt_6" localSheetId="38">#REF!</definedName>
    <definedName name="ColCnt_6" localSheetId="30">#REF!</definedName>
    <definedName name="ColCnt_6">#REF!</definedName>
    <definedName name="colls" localSheetId="33">#REF!</definedName>
    <definedName name="colls" localSheetId="34">#REF!</definedName>
    <definedName name="colls" localSheetId="38">#REF!</definedName>
    <definedName name="colls" localSheetId="30">#REF!</definedName>
    <definedName name="colls">#REF!</definedName>
    <definedName name="cols10" localSheetId="33">#REF!</definedName>
    <definedName name="cols10" localSheetId="34">#REF!</definedName>
    <definedName name="cols10" localSheetId="38">#REF!</definedName>
    <definedName name="cols10" localSheetId="30">#REF!</definedName>
    <definedName name="cols10">#REF!</definedName>
    <definedName name="cols11" localSheetId="33">#REF!</definedName>
    <definedName name="cols11" localSheetId="34">#REF!</definedName>
    <definedName name="cols11" localSheetId="38">#REF!</definedName>
    <definedName name="cols11" localSheetId="30">#REF!</definedName>
    <definedName name="cols11">#REF!</definedName>
    <definedName name="cols12" localSheetId="33">#REF!</definedName>
    <definedName name="cols12" localSheetId="34">#REF!</definedName>
    <definedName name="cols12" localSheetId="38">#REF!</definedName>
    <definedName name="cols12" localSheetId="30">#REF!</definedName>
    <definedName name="cols12">#REF!</definedName>
    <definedName name="cols13" localSheetId="33">#REF!</definedName>
    <definedName name="cols13" localSheetId="34">#REF!</definedName>
    <definedName name="cols13" localSheetId="38">#REF!</definedName>
    <definedName name="cols13" localSheetId="30">#REF!</definedName>
    <definedName name="cols13">#REF!</definedName>
    <definedName name="cols14" localSheetId="33">#REF!</definedName>
    <definedName name="cols14" localSheetId="34">#REF!</definedName>
    <definedName name="cols14" localSheetId="38">#REF!</definedName>
    <definedName name="cols14" localSheetId="30">#REF!</definedName>
    <definedName name="cols14">#REF!</definedName>
    <definedName name="cols14a" localSheetId="33">#REF!</definedName>
    <definedName name="cols14a" localSheetId="34">#REF!</definedName>
    <definedName name="cols14a" localSheetId="38">#REF!</definedName>
    <definedName name="cols14a" localSheetId="30">#REF!</definedName>
    <definedName name="cols14a">#REF!</definedName>
    <definedName name="cols16" localSheetId="33">#REF!</definedName>
    <definedName name="cols16" localSheetId="34">#REF!</definedName>
    <definedName name="cols16" localSheetId="38">#REF!</definedName>
    <definedName name="cols16" localSheetId="30">#REF!</definedName>
    <definedName name="cols16">#REF!</definedName>
    <definedName name="cols17" localSheetId="33">#REF!</definedName>
    <definedName name="cols17" localSheetId="34">#REF!</definedName>
    <definedName name="cols17" localSheetId="38">#REF!</definedName>
    <definedName name="cols17" localSheetId="30">#REF!</definedName>
    <definedName name="cols17">#REF!</definedName>
    <definedName name="cols3a" localSheetId="33">#REF!</definedName>
    <definedName name="cols3a" localSheetId="34">#REF!</definedName>
    <definedName name="cols3a" localSheetId="38">#REF!</definedName>
    <definedName name="cols3a" localSheetId="30">#REF!</definedName>
    <definedName name="cols3a">#REF!</definedName>
    <definedName name="cols3b" localSheetId="33">#REF!</definedName>
    <definedName name="cols3b" localSheetId="34">#REF!</definedName>
    <definedName name="cols3b" localSheetId="38">#REF!</definedName>
    <definedName name="cols3b" localSheetId="30">#REF!</definedName>
    <definedName name="cols3b">#REF!</definedName>
    <definedName name="cols3c" localSheetId="33">#REF!</definedName>
    <definedName name="cols3c" localSheetId="34">#REF!</definedName>
    <definedName name="cols3c" localSheetId="38">#REF!</definedName>
    <definedName name="cols3c" localSheetId="30">#REF!</definedName>
    <definedName name="cols3c">#REF!</definedName>
    <definedName name="cols3d" localSheetId="33">#REF!</definedName>
    <definedName name="cols3d" localSheetId="34">#REF!</definedName>
    <definedName name="cols3d" localSheetId="38">#REF!</definedName>
    <definedName name="cols3d" localSheetId="30">#REF!</definedName>
    <definedName name="cols3d">#REF!</definedName>
    <definedName name="cols5" localSheetId="33">#REF!</definedName>
    <definedName name="cols5" localSheetId="34">#REF!</definedName>
    <definedName name="cols5" localSheetId="38">#REF!</definedName>
    <definedName name="cols5" localSheetId="30">#REF!</definedName>
    <definedName name="cols5">#REF!</definedName>
    <definedName name="cols6" localSheetId="33">#REF!</definedName>
    <definedName name="cols6" localSheetId="34">#REF!</definedName>
    <definedName name="cols6" localSheetId="38">#REF!</definedName>
    <definedName name="cols6" localSheetId="30">#REF!</definedName>
    <definedName name="cols6">#REF!</definedName>
    <definedName name="cols6a" localSheetId="33">#REF!</definedName>
    <definedName name="cols6a" localSheetId="34">#REF!</definedName>
    <definedName name="cols6a" localSheetId="38">#REF!</definedName>
    <definedName name="cols6a" localSheetId="30">#REF!</definedName>
    <definedName name="cols6a">#REF!</definedName>
    <definedName name="cols7" localSheetId="33">#REF!</definedName>
    <definedName name="cols7" localSheetId="34">#REF!</definedName>
    <definedName name="cols7" localSheetId="38">#REF!</definedName>
    <definedName name="cols7" localSheetId="30">#REF!</definedName>
    <definedName name="cols7">#REF!</definedName>
    <definedName name="cols8" localSheetId="33">#REF!</definedName>
    <definedName name="cols8" localSheetId="34">#REF!</definedName>
    <definedName name="cols8" localSheetId="38">#REF!</definedName>
    <definedName name="cols8" localSheetId="30">#REF!</definedName>
    <definedName name="cols8">#REF!</definedName>
    <definedName name="cols9" localSheetId="33">#REF!</definedName>
    <definedName name="cols9" localSheetId="34">#REF!</definedName>
    <definedName name="cols9" localSheetId="38">#REF!</definedName>
    <definedName name="cols9" localSheetId="30">#REF!</definedName>
    <definedName name="cols9">#REF!</definedName>
    <definedName name="Complex" localSheetId="33">#REF!</definedName>
    <definedName name="Complex" localSheetId="34">#REF!</definedName>
    <definedName name="Complex" localSheetId="38">#REF!</definedName>
    <definedName name="Complex" localSheetId="30">#REF!</definedName>
    <definedName name="Complex">#REF!</definedName>
    <definedName name="Condition_A" localSheetId="33">[27]Control!#REF!</definedName>
    <definedName name="Condition_A" localSheetId="34">[27]Control!#REF!</definedName>
    <definedName name="Condition_A" localSheetId="38">[27]Control!#REF!</definedName>
    <definedName name="Condition_A" localSheetId="30">[27]Control!#REF!</definedName>
    <definedName name="Condition_A">[27]Control!#REF!</definedName>
    <definedName name="copyright" localSheetId="33">#REF!</definedName>
    <definedName name="copyright" localSheetId="34">#REF!</definedName>
    <definedName name="copyright" localSheetId="38">#REF!</definedName>
    <definedName name="copyright" localSheetId="30">#REF!</definedName>
    <definedName name="copyright">#REF!</definedName>
    <definedName name="COUNTRY">[33]information!$H$3</definedName>
    <definedName name="cs_ri" localSheetId="33">'[23]Children Fwd Plan'!#REF!</definedName>
    <definedName name="cs_ri" localSheetId="34">'[23]Children Fwd Plan'!#REF!</definedName>
    <definedName name="cs_ri" localSheetId="38">'[23]Children Fwd Plan'!#REF!</definedName>
    <definedName name="cs_ri" localSheetId="30">'[23]Children Fwd Plan'!#REF!</definedName>
    <definedName name="cs_ri">'[23]Children Fwd Plan'!#REF!</definedName>
    <definedName name="ctrl_1516_Pot_DFC" localSheetId="33">[27]Control!#REF!</definedName>
    <definedName name="ctrl_1516_Pot_DFC" localSheetId="34">[27]Control!#REF!</definedName>
    <definedName name="ctrl_1516_Pot_DFC" localSheetId="38">[27]Control!#REF!</definedName>
    <definedName name="ctrl_1516_Pot_DFC" localSheetId="30">[27]Control!#REF!</definedName>
    <definedName name="ctrl_1516_Pot_DFC">[27]Control!#REF!</definedName>
    <definedName name="ctrl_1617_pot_DFC" localSheetId="33">[27]Control!#REF!</definedName>
    <definedName name="ctrl_1617_pot_DFC" localSheetId="34">[27]Control!#REF!</definedName>
    <definedName name="ctrl_1617_pot_DFC" localSheetId="38">[27]Control!#REF!</definedName>
    <definedName name="ctrl_1617_pot_DFC" localSheetId="30">[27]Control!#REF!</definedName>
    <definedName name="ctrl_1617_pot_DFC">[27]Control!#REF!</definedName>
    <definedName name="ctrl_1718_pot_DFC" localSheetId="33">[27]Control!#REF!</definedName>
    <definedName name="ctrl_1718_pot_DFC" localSheetId="34">[27]Control!#REF!</definedName>
    <definedName name="ctrl_1718_pot_DFC" localSheetId="38">[27]Control!#REF!</definedName>
    <definedName name="ctrl_1718_pot_DFC" localSheetId="30">[27]Control!#REF!</definedName>
    <definedName name="ctrl_1718_pot_DFC">[27]Control!#REF!</definedName>
    <definedName name="d_ass" localSheetId="33">#REF!</definedName>
    <definedName name="d_ass" localSheetId="34">#REF!</definedName>
    <definedName name="d_ass" localSheetId="38">#REF!</definedName>
    <definedName name="d_ass" localSheetId="30">#REF!</definedName>
    <definedName name="d_ass">#REF!</definedName>
    <definedName name="d_cec" localSheetId="33">#REF!</definedName>
    <definedName name="d_cec" localSheetId="34">#REF!</definedName>
    <definedName name="d_cec" localSheetId="38">#REF!</definedName>
    <definedName name="d_cec" localSheetId="30">#REF!</definedName>
    <definedName name="d_cec">#REF!</definedName>
    <definedName name="d_cexp" localSheetId="33">#REF!</definedName>
    <definedName name="d_cexp" localSheetId="34">#REF!</definedName>
    <definedName name="d_cexp" localSheetId="38">#REF!</definedName>
    <definedName name="d_cexp" localSheetId="30">#REF!</definedName>
    <definedName name="d_cexp">#REF!</definedName>
    <definedName name="d_cs" localSheetId="33">#REF!</definedName>
    <definedName name="d_cs" localSheetId="34">#REF!</definedName>
    <definedName name="d_cs" localSheetId="38">#REF!</definedName>
    <definedName name="d_cs" localSheetId="30">#REF!</definedName>
    <definedName name="d_cs">#REF!</definedName>
    <definedName name="d_et" localSheetId="33">#REF!</definedName>
    <definedName name="d_et" localSheetId="34">#REF!</definedName>
    <definedName name="d_et" localSheetId="38">#REF!</definedName>
    <definedName name="d_et" localSheetId="30">#REF!</definedName>
    <definedName name="d_et">#REF!</definedName>
    <definedName name="d_gov" localSheetId="33">#REF!</definedName>
    <definedName name="d_gov" localSheetId="34">#REF!</definedName>
    <definedName name="d_gov" localSheetId="38">#REF!</definedName>
    <definedName name="d_gov" localSheetId="30">#REF!</definedName>
    <definedName name="d_gov">#REF!</definedName>
    <definedName name="d_hra" localSheetId="33">#REF!</definedName>
    <definedName name="d_hra" localSheetId="34">#REF!</definedName>
    <definedName name="d_hra" localSheetId="38">#REF!</definedName>
    <definedName name="d_hra" localSheetId="30">#REF!</definedName>
    <definedName name="d_hra">#REF!</definedName>
    <definedName name="d_hsg" localSheetId="33">#REF!</definedName>
    <definedName name="d_hsg" localSheetId="34">#REF!</definedName>
    <definedName name="d_hsg" localSheetId="38">#REF!</definedName>
    <definedName name="d_hsg" localSheetId="30">#REF!</definedName>
    <definedName name="d_hsg">#REF!</definedName>
    <definedName name="d_pep" localSheetId="33">#REF!</definedName>
    <definedName name="d_pep" localSheetId="34">#REF!</definedName>
    <definedName name="d_pep" localSheetId="38">#REF!</definedName>
    <definedName name="d_pep" localSheetId="30">#REF!</definedName>
    <definedName name="d_pep">#REF!</definedName>
    <definedName name="d_r" localSheetId="33">#REF!</definedName>
    <definedName name="d_r" localSheetId="34">#REF!</definedName>
    <definedName name="d_r" localSheetId="38">#REF!</definedName>
    <definedName name="d_r" localSheetId="30">#REF!</definedName>
    <definedName name="d_r">#REF!</definedName>
    <definedName name="d_sd" localSheetId="33">#REF!</definedName>
    <definedName name="d_sd" localSheetId="34">#REF!</definedName>
    <definedName name="d_sd" localSheetId="38">#REF!</definedName>
    <definedName name="d_sd" localSheetId="30">#REF!</definedName>
    <definedName name="d_sd">#REF!</definedName>
    <definedName name="d_speg" localSheetId="33">#REF!</definedName>
    <definedName name="d_speg" localSheetId="34">#REF!</definedName>
    <definedName name="d_speg" localSheetId="38">#REF!</definedName>
    <definedName name="d_speg" localSheetId="30">#REF!</definedName>
    <definedName name="d_speg">#REF!</definedName>
    <definedName name="Data" localSheetId="33">#REF!</definedName>
    <definedName name="Data" localSheetId="34">#REF!</definedName>
    <definedName name="Data" localSheetId="38">#REF!</definedName>
    <definedName name="Data" localSheetId="30">#REF!</definedName>
    <definedName name="Data">#REF!</definedName>
    <definedName name="DATA1" localSheetId="33">#REF!</definedName>
    <definedName name="DATA1" localSheetId="34">#REF!</definedName>
    <definedName name="DATA1" localSheetId="38">#REF!</definedName>
    <definedName name="DATA1" localSheetId="30">#REF!</definedName>
    <definedName name="DATA1">#REF!</definedName>
    <definedName name="DATA10" localSheetId="33">[34]CCs!#REF!</definedName>
    <definedName name="DATA10" localSheetId="34">[34]CCs!#REF!</definedName>
    <definedName name="DATA10" localSheetId="38">[34]CCs!#REF!</definedName>
    <definedName name="DATA10" localSheetId="30">[34]CCs!#REF!</definedName>
    <definedName name="DATA10">[34]CCs!#REF!</definedName>
    <definedName name="DATA11" localSheetId="33">[34]CCs!#REF!</definedName>
    <definedName name="DATA11" localSheetId="34">[34]CCs!#REF!</definedName>
    <definedName name="DATA11" localSheetId="38">[34]CCs!#REF!</definedName>
    <definedName name="DATA11" localSheetId="30">[34]CCs!#REF!</definedName>
    <definedName name="DATA11">[34]CCs!#REF!</definedName>
    <definedName name="DATA12" localSheetId="33">[34]CCs!#REF!</definedName>
    <definedName name="DATA12" localSheetId="34">[34]CCs!#REF!</definedName>
    <definedName name="DATA12" localSheetId="38">[34]CCs!#REF!</definedName>
    <definedName name="DATA12" localSheetId="30">[34]CCs!#REF!</definedName>
    <definedName name="DATA12">[34]CCs!#REF!</definedName>
    <definedName name="DATA13" localSheetId="33">#REF!</definedName>
    <definedName name="DATA13" localSheetId="34">#REF!</definedName>
    <definedName name="DATA13" localSheetId="38">#REF!</definedName>
    <definedName name="DATA13" localSheetId="30">#REF!</definedName>
    <definedName name="DATA13">#REF!</definedName>
    <definedName name="DATA14" localSheetId="33">#REF!</definedName>
    <definedName name="DATA14" localSheetId="34">#REF!</definedName>
    <definedName name="DATA14" localSheetId="38">#REF!</definedName>
    <definedName name="DATA14" localSheetId="30">#REF!</definedName>
    <definedName name="DATA14">#REF!</definedName>
    <definedName name="DATA2" localSheetId="33">#REF!</definedName>
    <definedName name="DATA2" localSheetId="34">#REF!</definedName>
    <definedName name="DATA2" localSheetId="38">#REF!</definedName>
    <definedName name="DATA2" localSheetId="30">#REF!</definedName>
    <definedName name="DATA2">#REF!</definedName>
    <definedName name="DATA3" localSheetId="33">#REF!</definedName>
    <definedName name="DATA3" localSheetId="34">#REF!</definedName>
    <definedName name="DATA3" localSheetId="38">#REF!</definedName>
    <definedName name="DATA3" localSheetId="30">#REF!</definedName>
    <definedName name="DATA3">#REF!</definedName>
    <definedName name="DATA4" localSheetId="33">#REF!</definedName>
    <definedName name="DATA4" localSheetId="34">#REF!</definedName>
    <definedName name="DATA4" localSheetId="38">#REF!</definedName>
    <definedName name="DATA4" localSheetId="30">#REF!</definedName>
    <definedName name="DATA4">#REF!</definedName>
    <definedName name="DATA5" localSheetId="33">#REF!</definedName>
    <definedName name="DATA5" localSheetId="34">#REF!</definedName>
    <definedName name="DATA5" localSheetId="38">#REF!</definedName>
    <definedName name="DATA5" localSheetId="30">#REF!</definedName>
    <definedName name="DATA5">#REF!</definedName>
    <definedName name="DATA6" localSheetId="33">'[35]SAP Download'!#REF!</definedName>
    <definedName name="DATA6" localSheetId="34">'[35]SAP Download'!#REF!</definedName>
    <definedName name="DATA6" localSheetId="38">'[35]SAP Download'!#REF!</definedName>
    <definedName name="DATA6" localSheetId="30">'[35]SAP Download'!#REF!</definedName>
    <definedName name="DATA6">'[35]SAP Download'!#REF!</definedName>
    <definedName name="DATA7" localSheetId="33">[34]CCs!#REF!</definedName>
    <definedName name="DATA7" localSheetId="34">[34]CCs!#REF!</definedName>
    <definedName name="DATA7" localSheetId="38">[34]CCs!#REF!</definedName>
    <definedName name="DATA7" localSheetId="30">[34]CCs!#REF!</definedName>
    <definedName name="DATA7">[34]CCs!#REF!</definedName>
    <definedName name="DATA8" localSheetId="33">[34]CCs!#REF!</definedName>
    <definedName name="DATA8" localSheetId="34">[34]CCs!#REF!</definedName>
    <definedName name="DATA8" localSheetId="38">[34]CCs!#REF!</definedName>
    <definedName name="DATA8" localSheetId="30">[34]CCs!#REF!</definedName>
    <definedName name="DATA8">[34]CCs!#REF!</definedName>
    <definedName name="DATA9" localSheetId="33">[34]CCs!#REF!</definedName>
    <definedName name="DATA9" localSheetId="34">[34]CCs!#REF!</definedName>
    <definedName name="DATA9" localSheetId="38">[34]CCs!#REF!</definedName>
    <definedName name="DATA9" localSheetId="30">[34]CCs!#REF!</definedName>
    <definedName name="DATA9">[34]CCs!#REF!</definedName>
    <definedName name="_xlnm.Database" localSheetId="33">#REF!</definedName>
    <definedName name="_xlnm.Database" localSheetId="34">#REF!</definedName>
    <definedName name="_xlnm.Database" localSheetId="38">#REF!</definedName>
    <definedName name="_xlnm.Database" localSheetId="30">#REF!</definedName>
    <definedName name="_xlnm.Database">#REF!</definedName>
    <definedName name="DataDD" localSheetId="33">'[20]G) De Delegation'!#REF!</definedName>
    <definedName name="DataDD" localSheetId="34">'[20]G) De Delegation'!#REF!</definedName>
    <definedName name="DataDD" localSheetId="38">'[20]G) De Delegation'!#REF!</definedName>
    <definedName name="DataDD" localSheetId="30">'[20]G) De Delegation'!#REF!</definedName>
    <definedName name="DataDD">'[20]G) De Delegation'!#REF!</definedName>
    <definedName name="DataInput" localSheetId="33">#REF!</definedName>
    <definedName name="DataInput" localSheetId="34">#REF!</definedName>
    <definedName name="DataInput" localSheetId="38">#REF!</definedName>
    <definedName name="DataInput" localSheetId="30">#REF!</definedName>
    <definedName name="DataInput">#REF!</definedName>
    <definedName name="DataNDShare" localSheetId="33">'[20]F) New Delegation Control'!#REF!</definedName>
    <definedName name="DataNDShare" localSheetId="34">'[20]F) New Delegation Control'!#REF!</definedName>
    <definedName name="DataNDShare" localSheetId="38">'[20]F) New Delegation Control'!#REF!</definedName>
    <definedName name="DataNDShare" localSheetId="30">'[20]F) New Delegation Control'!#REF!</definedName>
    <definedName name="DataNDShare">'[20]F) New Delegation Control'!#REF!</definedName>
    <definedName name="datarows" localSheetId="33">#REF!</definedName>
    <definedName name="datarows" localSheetId="34">#REF!</definedName>
    <definedName name="datarows" localSheetId="38">#REF!</definedName>
    <definedName name="datarows" localSheetId="30">#REF!</definedName>
    <definedName name="datarows">#REF!</definedName>
    <definedName name="Dated">[6]Choose!$C$14</definedName>
    <definedName name="DCSF" localSheetId="33">#REF!</definedName>
    <definedName name="DCSF" localSheetId="34">#REF!</definedName>
    <definedName name="DCSF" localSheetId="38">#REF!</definedName>
    <definedName name="DCSF" localSheetId="30">#REF!</definedName>
    <definedName name="DCSF">#REF!</definedName>
    <definedName name="DCSF1" localSheetId="33">#REF!</definedName>
    <definedName name="DCSF1" localSheetId="34">#REF!</definedName>
    <definedName name="DCSF1" localSheetId="38">#REF!</definedName>
    <definedName name="DCSF1" localSheetId="30">#REF!</definedName>
    <definedName name="DCSF1">#REF!</definedName>
    <definedName name="DCSF2">[36]Report!$L$8</definedName>
    <definedName name="DD_MF">[22]Submit!$D$72:$D$74</definedName>
    <definedName name="DD_Need">[22]Submit!$D$56:$D$69</definedName>
    <definedName name="DD_NIghts">[22]Submit!$D$39:$D$47</definedName>
    <definedName name="DD_Weeks">[22]Submit!$D$50:$D$53</definedName>
    <definedName name="December" localSheetId="33">[15]TRANS!#REF!</definedName>
    <definedName name="December" localSheetId="34">[15]TRANS!#REF!</definedName>
    <definedName name="December" localSheetId="38">[15]TRANS!#REF!</definedName>
    <definedName name="December" localSheetId="30">[15]TRANS!#REF!</definedName>
    <definedName name="December">[15]TRANS!#REF!</definedName>
    <definedName name="decend">[24]SENOriginals!$AW$4</definedName>
    <definedName name="Depr_Infl_option" localSheetId="33">#REF!</definedName>
    <definedName name="Depr_Infl_option" localSheetId="34">#REF!</definedName>
    <definedName name="Depr_Infl_option" localSheetId="38">#REF!</definedName>
    <definedName name="Depr_Infl_option" localSheetId="30">#REF!</definedName>
    <definedName name="Depr_Infl_option">#REF!</definedName>
    <definedName name="Depr_Infl_option_1" localSheetId="33">#REF!</definedName>
    <definedName name="Depr_Infl_option_1" localSheetId="34">#REF!</definedName>
    <definedName name="Depr_Infl_option_1" localSheetId="38">#REF!</definedName>
    <definedName name="Depr_Infl_option_1" localSheetId="30">#REF!</definedName>
    <definedName name="Depr_Infl_option_1">#REF!</definedName>
    <definedName name="Deprivation_Option" localSheetId="33">#REF!</definedName>
    <definedName name="Deprivation_Option" localSheetId="34">#REF!</definedName>
    <definedName name="Deprivation_Option" localSheetId="38">#REF!</definedName>
    <definedName name="Deprivation_Option" localSheetId="30">#REF!</definedName>
    <definedName name="Deprivation_Option">#REF!</definedName>
    <definedName name="Deprivation_Option_1" localSheetId="33">#REF!</definedName>
    <definedName name="Deprivation_Option_1" localSheetId="34">#REF!</definedName>
    <definedName name="Deprivation_Option_1" localSheetId="38">#REF!</definedName>
    <definedName name="Deprivation_Option_1" localSheetId="30">#REF!</definedName>
    <definedName name="Deprivation_Option_1">#REF!</definedName>
    <definedName name="Deprivation_Pot" localSheetId="33">#REF!</definedName>
    <definedName name="Deprivation_Pot" localSheetId="34">#REF!</definedName>
    <definedName name="Deprivation_Pot" localSheetId="38">#REF!</definedName>
    <definedName name="Deprivation_Pot" localSheetId="30">#REF!</definedName>
    <definedName name="Deprivation_Pot">#REF!</definedName>
    <definedName name="Deprivation_Pot_1" localSheetId="33">#REF!</definedName>
    <definedName name="Deprivation_Pot_1" localSheetId="34">#REF!</definedName>
    <definedName name="Deprivation_Pot_1" localSheetId="38">#REF!</definedName>
    <definedName name="Deprivation_Pot_1" localSheetId="30">#REF!</definedName>
    <definedName name="Deprivation_Pot_1">#REF!</definedName>
    <definedName name="DFC_LocationFactor_1">[27]Control!$D$64</definedName>
    <definedName name="DFC_LS_1">[27]Control!$D$62</definedName>
    <definedName name="DFC_PhaseWeight_1">[27]Control!$D$63</definedName>
    <definedName name="DFC_Q_1">[27]Control!$D$46</definedName>
    <definedName name="DFC_Unit_1">[27]Control!$D$67</definedName>
    <definedName name="DFENO">[15]Home!$T$21</definedName>
    <definedName name="DFENUM">[6]Choose!$L$18</definedName>
    <definedName name="dfenumber">[24]Choose!$O$10</definedName>
    <definedName name="DISC_AWARDS" localSheetId="33">#REF!</definedName>
    <definedName name="DISC_AWARDS" localSheetId="34">#REF!</definedName>
    <definedName name="DISC_AWARDS" localSheetId="38">#REF!</definedName>
    <definedName name="DISC_AWARDS" localSheetId="30">#REF!</definedName>
    <definedName name="DISC_AWARDS">#REF!</definedName>
    <definedName name="EAL_Pri">[8]Proforma!$E$25</definedName>
    <definedName name="EAL_Pri_DD_rate">'[8]De Delegation'!$V$21</definedName>
    <definedName name="EAL_Pri_Option">[8]Proforma!$D$25</definedName>
    <definedName name="EAL_Pri_Scaled">[26]UnitValues!$E$26</definedName>
    <definedName name="EAL_Sec">[8]Proforma!$F$26</definedName>
    <definedName name="EAL_Sec_DD_rate">'[8]De Delegation'!$W$22</definedName>
    <definedName name="EAL_Sec_Option">[8]Proforma!$D$26</definedName>
    <definedName name="EAL_Sec_Scaled">[26]UnitValues!$E$27</definedName>
    <definedName name="EAL_Seci_Scaled">[37]UnitValues!$E$26</definedName>
    <definedName name="EAnglia">'[38]Qtab output'!$B$20,'[38]Qtab output'!$B$79,'[38]Qtab output'!$B$105</definedName>
    <definedName name="Earliest" localSheetId="28">[39]Control!$D$17</definedName>
    <definedName name="Earliest">[40]Dates!$D$17</definedName>
    <definedName name="Earlyyearsblock">[29]EarlyYears!$C$12:$AZ$15</definedName>
    <definedName name="Emidlands">'[38]Qtab output'!$B$31,'[38]Qtab output'!$B$70,'[38]Qtab output'!$B$72,'[38]Qtab output'!$B$82,'[38]Qtab output'!$B$84</definedName>
    <definedName name="endaug">[41]Summary!$A$6</definedName>
    <definedName name="Endautumn" localSheetId="28">[39]Control!$D$15</definedName>
    <definedName name="Endautumn">[40]Dates!$D$15</definedName>
    <definedName name="EndCol_1" localSheetId="33">#REF!</definedName>
    <definedName name="EndCol_1" localSheetId="34">#REF!</definedName>
    <definedName name="EndCol_1" localSheetId="38">#REF!</definedName>
    <definedName name="EndCol_1" localSheetId="30">#REF!</definedName>
    <definedName name="EndCol_1">#REF!</definedName>
    <definedName name="EndCol_2" localSheetId="33">#REF!</definedName>
    <definedName name="EndCol_2" localSheetId="34">#REF!</definedName>
    <definedName name="EndCol_2" localSheetId="38">#REF!</definedName>
    <definedName name="EndCol_2" localSheetId="30">#REF!</definedName>
    <definedName name="EndCol_2">#REF!</definedName>
    <definedName name="EndCol_3" localSheetId="33">#REF!</definedName>
    <definedName name="EndCol_3" localSheetId="34">#REF!</definedName>
    <definedName name="EndCol_3" localSheetId="38">#REF!</definedName>
    <definedName name="EndCol_3" localSheetId="30">#REF!</definedName>
    <definedName name="EndCol_3">#REF!</definedName>
    <definedName name="enddate">[30]Menu!$B$6</definedName>
    <definedName name="enddec">[41]Summary!$A$7</definedName>
    <definedName name="enddfes" localSheetId="33">#REF!</definedName>
    <definedName name="enddfes" localSheetId="34">#REF!</definedName>
    <definedName name="enddfes" localSheetId="38">#REF!</definedName>
    <definedName name="enddfes" localSheetId="30">#REF!</definedName>
    <definedName name="enddfes">#REF!</definedName>
    <definedName name="Endsummer" localSheetId="28">[39]Control!$D$14</definedName>
    <definedName name="Endsummer">[40]Dates!$D$14</definedName>
    <definedName name="endyear">[24]SENOriginals!$AW$2</definedName>
    <definedName name="eoy">[41]Summary!$A$5</definedName>
    <definedName name="EOYtext">[6]Choose!$F$14</definedName>
    <definedName name="EQU">'[14]Grant 1.2'!$I$2</definedName>
    <definedName name="ESG_General_Funding_Rate_for_mainstream_schools" localSheetId="33">#REF!</definedName>
    <definedName name="ESG_General_Funding_Rate_for_mainstream_schools" localSheetId="34">#REF!</definedName>
    <definedName name="ESG_General_Funding_Rate_for_mainstream_schools" localSheetId="38">#REF!</definedName>
    <definedName name="ESG_General_Funding_Rate_for_mainstream_schools" localSheetId="30">#REF!</definedName>
    <definedName name="ESG_General_Funding_Rate_for_mainstream_schools">#REF!</definedName>
    <definedName name="ESG_General_Funding_Rate_for_PRUs" localSheetId="33">#REF!</definedName>
    <definedName name="ESG_General_Funding_Rate_for_PRUs" localSheetId="34">#REF!</definedName>
    <definedName name="ESG_General_Funding_Rate_for_PRUs" localSheetId="38">#REF!</definedName>
    <definedName name="ESG_General_Funding_Rate_for_PRUs" localSheetId="30">#REF!</definedName>
    <definedName name="ESG_General_Funding_Rate_for_PRUs">#REF!</definedName>
    <definedName name="ESG_General_Funding_Rate_for_special_schools" localSheetId="33">#REF!</definedName>
    <definedName name="ESG_General_Funding_Rate_for_special_schools" localSheetId="34">#REF!</definedName>
    <definedName name="ESG_General_Funding_Rate_for_special_schools" localSheetId="38">#REF!</definedName>
    <definedName name="ESG_General_Funding_Rate_for_special_schools" localSheetId="30">#REF!</definedName>
    <definedName name="ESG_General_Funding_Rate_for_special_schools">#REF!</definedName>
    <definedName name="ESG_Retained_Duties_Funding_Rate" localSheetId="33">#REF!</definedName>
    <definedName name="ESG_Retained_Duties_Funding_Rate" localSheetId="34">#REF!</definedName>
    <definedName name="ESG_Retained_Duties_Funding_Rate" localSheetId="38">#REF!</definedName>
    <definedName name="ESG_Retained_Duties_Funding_Rate" localSheetId="30">#REF!</definedName>
    <definedName name="ESG_Retained_Duties_Funding_Rate">#REF!</definedName>
    <definedName name="ESGrate" localSheetId="33">#REF!</definedName>
    <definedName name="ESGrate" localSheetId="34">#REF!</definedName>
    <definedName name="ESGrate" localSheetId="38">#REF!</definedName>
    <definedName name="ESGrate" localSheetId="30">#REF!</definedName>
    <definedName name="ESGrate">#REF!</definedName>
    <definedName name="et_ri" localSheetId="33">'[23]E&amp;O Fwd Plan'!#REF!</definedName>
    <definedName name="et_ri" localSheetId="34">'[23]E&amp;O Fwd Plan'!#REF!</definedName>
    <definedName name="et_ri" localSheetId="38">'[23]E&amp;O Fwd Plan'!#REF!</definedName>
    <definedName name="et_ri" localSheetId="30">'[23]E&amp;O Fwd Plan'!#REF!</definedName>
    <definedName name="et_ri">'[23]E&amp;O Fwd Plan'!#REF!</definedName>
    <definedName name="Ever6_Pri_DD_Rate" localSheetId="33">#REF!</definedName>
    <definedName name="Ever6_Pri_DD_Rate" localSheetId="34">#REF!</definedName>
    <definedName name="Ever6_Pri_DD_Rate" localSheetId="38">#REF!</definedName>
    <definedName name="Ever6_Pri_DD_Rate" localSheetId="30">#REF!</definedName>
    <definedName name="Ever6_Pri_DD_Rate">#REF!</definedName>
    <definedName name="Ever6_pri_rate">[11]Proforma!$E$23</definedName>
    <definedName name="Ever6_Sec_DD_Rate" localSheetId="33">#REF!</definedName>
    <definedName name="Ever6_Sec_DD_Rate" localSheetId="34">#REF!</definedName>
    <definedName name="Ever6_Sec_DD_Rate" localSheetId="38">#REF!</definedName>
    <definedName name="Ever6_Sec_DD_Rate" localSheetId="30">#REF!</definedName>
    <definedName name="Ever6_Sec_DD_Rate">#REF!</definedName>
    <definedName name="Ever6_sec_rate">[11]Proforma!$F$23</definedName>
    <definedName name="Exc_Cir1_Total">'[8]New ISB'!$AJ$5</definedName>
    <definedName name="Exc_Cir2_Total">'[8]New ISB'!$AK$5</definedName>
    <definedName name="Exc_Cir3_Total">'[8]New ISB'!$AL$5</definedName>
    <definedName name="Exc_Cir4_Total">'[8]New ISB'!$AM$5</definedName>
    <definedName name="Exc_Cir5_Total">'[8]New ISB'!$AN$5</definedName>
    <definedName name="Exc_Cir6_Total">'[8]New ISB'!$AO$5</definedName>
    <definedName name="Exc_Cir7_Total">'[11]New ISB'!$AT$5</definedName>
    <definedName name="EY">[15]EarlyYears!$T$23</definedName>
    <definedName name="f">'[42]New Report'!$B$2</definedName>
    <definedName name="FACTORS" localSheetId="33">#REF!</definedName>
    <definedName name="FACTORS" localSheetId="34">#REF!</definedName>
    <definedName name="FACTORS" localSheetId="38">#REF!</definedName>
    <definedName name="FACTORS" localSheetId="30">#REF!</definedName>
    <definedName name="FACTORS">#REF!</definedName>
    <definedName name="FE.for.Adults.PRC" localSheetId="33">'[12]Inputs for SWGE Forecasting'!#REF!</definedName>
    <definedName name="FE.for.Adults.PRC" localSheetId="34">'[12]Inputs for SWGE Forecasting'!#REF!</definedName>
    <definedName name="FE.for.Adults.PRC" localSheetId="38">'[12]Inputs for SWGE Forecasting'!#REF!</definedName>
    <definedName name="FE.for.Adults.PRC" localSheetId="30">'[12]Inputs for SWGE Forecasting'!#REF!</definedName>
    <definedName name="FE.for.Adults.PRC">'[12]Inputs for SWGE Forecasting'!#REF!</definedName>
    <definedName name="FE.reprice.index" localSheetId="33">'[12]Calculation of Repricing Factor'!#REF!</definedName>
    <definedName name="FE.reprice.index" localSheetId="34">'[12]Calculation of Repricing Factor'!#REF!</definedName>
    <definedName name="FE.reprice.index" localSheetId="38">'[12]Calculation of Repricing Factor'!#REF!</definedName>
    <definedName name="FE.reprice.index" localSheetId="30">'[12]Calculation of Repricing Factor'!#REF!</definedName>
    <definedName name="FE.reprice.index">'[12]Calculation of Repricing Factor'!#REF!</definedName>
    <definedName name="FE_Salary_Repricing_Factor" localSheetId="33">'[13]Inputs for SWGE Forecasting'!#REF!</definedName>
    <definedName name="FE_Salary_Repricing_Factor" localSheetId="34">'[13]Inputs for SWGE Forecasting'!#REF!</definedName>
    <definedName name="FE_Salary_Repricing_Factor" localSheetId="38">'[13]Inputs for SWGE Forecasting'!#REF!</definedName>
    <definedName name="FE_Salary_Repricing_Factor" localSheetId="30">'[13]Inputs for SWGE Forecasting'!#REF!</definedName>
    <definedName name="FE_Salary_Repricing_Factor">'[13]Inputs for SWGE Forecasting'!#REF!</definedName>
    <definedName name="FED">[15]MFG!$F$23</definedName>
    <definedName name="fednum">[6]Choose!$C$16</definedName>
    <definedName name="fee.income" localSheetId="33">#REF!</definedName>
    <definedName name="fee.income" localSheetId="34">#REF!</definedName>
    <definedName name="fee.income" localSheetId="38">#REF!</definedName>
    <definedName name="fee.income" localSheetId="30">#REF!</definedName>
    <definedName name="fee.income">#REF!</definedName>
    <definedName name="FEFC_PERCENT" localSheetId="33">#REF!</definedName>
    <definedName name="FEFC_PERCENT" localSheetId="34">#REF!</definedName>
    <definedName name="FEFC_PERCENT" localSheetId="38">#REF!</definedName>
    <definedName name="FEFC_PERCENT" localSheetId="30">#REF!</definedName>
    <definedName name="FEFC_PERCENT">#REF!</definedName>
    <definedName name="feforadultsprctotal" localSheetId="33">#REF!</definedName>
    <definedName name="feforadultsprctotal" localSheetId="34">#REF!</definedName>
    <definedName name="feforadultsprctotal" localSheetId="38">#REF!</definedName>
    <definedName name="feforadultsprctotal" localSheetId="30">#REF!</definedName>
    <definedName name="feforadultsprctotal">#REF!</definedName>
    <definedName name="FEHE" localSheetId="33">#REF!</definedName>
    <definedName name="FEHE" localSheetId="34">#REF!</definedName>
    <definedName name="FEHE" localSheetId="38">#REF!</definedName>
    <definedName name="FEHE" localSheetId="30">#REF!</definedName>
    <definedName name="FEHE">#REF!</definedName>
    <definedName name="FILENAME">[33]information!$H$5</definedName>
    <definedName name="FirstOcc" localSheetId="33">'[1]Running info'!#REF!</definedName>
    <definedName name="FirstOcc" localSheetId="34">'[1]Running info'!#REF!</definedName>
    <definedName name="FirstOcc" localSheetId="38">'[1]Running info'!#REF!</definedName>
    <definedName name="FirstOcc" localSheetId="30">'[1]Running info'!#REF!</definedName>
    <definedName name="FirstOcc">'[1]Running info'!#REF!</definedName>
    <definedName name="Floor" localSheetId="33">#REF!</definedName>
    <definedName name="Floor" localSheetId="34">#REF!</definedName>
    <definedName name="Floor" localSheetId="38">#REF!</definedName>
    <definedName name="Floor" localSheetId="30">#REF!</definedName>
    <definedName name="Floor">#REF!</definedName>
    <definedName name="Floor_Option" localSheetId="33">#REF!</definedName>
    <definedName name="Floor_Option" localSheetId="34">#REF!</definedName>
    <definedName name="Floor_Option" localSheetId="38">#REF!</definedName>
    <definedName name="Floor_Option" localSheetId="30">#REF!</definedName>
    <definedName name="Floor_Option">#REF!</definedName>
    <definedName name="FLOOR_Y1_1">[27]Control!$D$79</definedName>
    <definedName name="Floor_Y2_1">[27]Control!$D$80</definedName>
    <definedName name="Floor_Y3_1">[27]Control!$D$81</definedName>
    <definedName name="Forname" localSheetId="33">#REF!</definedName>
    <definedName name="Forname" localSheetId="34">#REF!</definedName>
    <definedName name="Forname" localSheetId="38">#REF!</definedName>
    <definedName name="Forname" localSheetId="30">#REF!</definedName>
    <definedName name="Forname">#REF!</definedName>
    <definedName name="Fringe_Total">'[8]New ISB'!$AE$5</definedName>
    <definedName name="FSM_Pri_DD_rate">'[8]De Delegation'!$V$10</definedName>
    <definedName name="FSM_Pri_Option">[8]Proforma!$D$15</definedName>
    <definedName name="FSM_Pri_Rate">[8]Proforma!$E$15</definedName>
    <definedName name="FSM_Pri_Scaled">[26]UnitValues!$E$11</definedName>
    <definedName name="FSM_Sec_DD_rate">'[8]De Delegation'!$W$11</definedName>
    <definedName name="FSM_Sec_Option">[8]Proforma!$D$16</definedName>
    <definedName name="FSM_Sec_Rate">[8]Proforma!$F$16</definedName>
    <definedName name="FSM_Sec_Scaled">[26]UnitValues!$E$12</definedName>
    <definedName name="FSM_UnitCost" localSheetId="33">#REF!</definedName>
    <definedName name="FSM_UnitCost" localSheetId="34">#REF!</definedName>
    <definedName name="FSM_UnitCost" localSheetId="38">#REF!</definedName>
    <definedName name="FSM_UnitCost" localSheetId="30">#REF!</definedName>
    <definedName name="FSM_UnitCost">#REF!</definedName>
    <definedName name="FSM6_Pri_premium">[25]Policy_decisions!$C$4</definedName>
    <definedName name="FSM6_Sec_premium">[25]Policy_decisions!$C$5</definedName>
    <definedName name="FSMPO2">[43]Proforma!$D$15</definedName>
    <definedName name="Funding" localSheetId="33">[44]Home!#REF!</definedName>
    <definedName name="Funding" localSheetId="34">[44]Home!#REF!</definedName>
    <definedName name="Funding" localSheetId="38">[44]Home!#REF!</definedName>
    <definedName name="Funding" localSheetId="30">[44]Home!#REF!</definedName>
    <definedName name="Funding">[44]Home!#REF!</definedName>
    <definedName name="Funding_Floor">[11]Proforma!$H$72</definedName>
    <definedName name="Funding_Floor_Adjustment">'[11]New ISB'!$BJ$5</definedName>
    <definedName name="FY.prim.pups" localSheetId="33">'[19]Split Under Fives from Primary'!#REF!</definedName>
    <definedName name="FY.prim.pups" localSheetId="34">'[19]Split Under Fives from Primary'!#REF!</definedName>
    <definedName name="FY.prim.pups" localSheetId="38">'[19]Split Under Fives from Primary'!#REF!</definedName>
    <definedName name="FY.prim.pups" localSheetId="30">'[19]Split Under Fives from Primary'!#REF!</definedName>
    <definedName name="FY.prim.pups">'[19]Split Under Fives from Primary'!#REF!</definedName>
    <definedName name="Fyend" localSheetId="28">[39]Control!$D$13</definedName>
    <definedName name="Fyend">[40]Dates!$D$13</definedName>
    <definedName name="FYstart" localSheetId="28">[39]Control!$D$12</definedName>
    <definedName name="FYstart">[40]Dates!$D$12</definedName>
    <definedName name="General_1314_Pot_1" localSheetId="33">#REF!</definedName>
    <definedName name="General_1314_Pot_1" localSheetId="34">#REF!</definedName>
    <definedName name="General_1314_Pot_1" localSheetId="38">#REF!</definedName>
    <definedName name="General_1314_Pot_1" localSheetId="30">#REF!</definedName>
    <definedName name="General_1314_Pot_1">#REF!</definedName>
    <definedName name="GM_ALLOC" localSheetId="33">#REF!</definedName>
    <definedName name="GM_ALLOC" localSheetId="34">#REF!</definedName>
    <definedName name="GM_ALLOC" localSheetId="38">#REF!</definedName>
    <definedName name="GM_ALLOC" localSheetId="30">#REF!</definedName>
    <definedName name="GM_ALLOC">#REF!</definedName>
    <definedName name="gor" localSheetId="33">#REF!</definedName>
    <definedName name="gor" localSheetId="34">#REF!</definedName>
    <definedName name="gor" localSheetId="38">#REF!</definedName>
    <definedName name="gor" localSheetId="30">#REF!</definedName>
    <definedName name="gor">#REF!</definedName>
    <definedName name="gov_ri" localSheetId="33">'[23]Corp Governance Fwd Plan'!#REF!</definedName>
    <definedName name="gov_ri" localSheetId="34">'[23]Corp Governance Fwd Plan'!#REF!</definedName>
    <definedName name="gov_ri" localSheetId="38">'[23]Corp Governance Fwd Plan'!#REF!</definedName>
    <definedName name="gov_ri" localSheetId="30">'[23]Corp Governance Fwd Plan'!#REF!</definedName>
    <definedName name="gov_ri">'[23]Corp Governance Fwd Plan'!#REF!</definedName>
    <definedName name="GRAND_TOTAL" localSheetId="33">#REF!</definedName>
    <definedName name="GRAND_TOTAL" localSheetId="34">#REF!</definedName>
    <definedName name="GRAND_TOTAL" localSheetId="38">#REF!</definedName>
    <definedName name="GRAND_TOTAL" localSheetId="30">#REF!</definedName>
    <definedName name="GRAND_TOTAL">#REF!</definedName>
    <definedName name="grant1997_98" localSheetId="33">#REF!</definedName>
    <definedName name="grant1997_98" localSheetId="34">#REF!</definedName>
    <definedName name="grant1997_98" localSheetId="38">#REF!</definedName>
    <definedName name="grant1997_98" localSheetId="30">#REF!</definedName>
    <definedName name="grant1997_98">#REF!</definedName>
    <definedName name="GroupID_1" localSheetId="33">#REF!</definedName>
    <definedName name="GroupID_1" localSheetId="34">#REF!</definedName>
    <definedName name="GroupID_1" localSheetId="38">#REF!</definedName>
    <definedName name="GroupID_1" localSheetId="30">#REF!</definedName>
    <definedName name="GroupID_1">#REF!</definedName>
    <definedName name="GroupID_10" localSheetId="33">#REF!</definedName>
    <definedName name="GroupID_10" localSheetId="34">#REF!</definedName>
    <definedName name="GroupID_10" localSheetId="38">#REF!</definedName>
    <definedName name="GroupID_10" localSheetId="30">#REF!</definedName>
    <definedName name="GroupID_10">#REF!</definedName>
    <definedName name="GroupID_11" localSheetId="33">#REF!</definedName>
    <definedName name="GroupID_11" localSheetId="34">#REF!</definedName>
    <definedName name="GroupID_11" localSheetId="38">#REF!</definedName>
    <definedName name="GroupID_11" localSheetId="30">#REF!</definedName>
    <definedName name="GroupID_11">#REF!</definedName>
    <definedName name="GroupID_12" localSheetId="33">#REF!</definedName>
    <definedName name="GroupID_12" localSheetId="34">#REF!</definedName>
    <definedName name="GroupID_12" localSheetId="38">#REF!</definedName>
    <definedName name="GroupID_12" localSheetId="30">#REF!</definedName>
    <definedName name="GroupID_12">#REF!</definedName>
    <definedName name="GroupID_13" localSheetId="33">#REF!</definedName>
    <definedName name="GroupID_13" localSheetId="34">#REF!</definedName>
    <definedName name="GroupID_13" localSheetId="38">#REF!</definedName>
    <definedName name="GroupID_13" localSheetId="30">#REF!</definedName>
    <definedName name="GroupID_13">#REF!</definedName>
    <definedName name="GroupID_14" localSheetId="33">#REF!</definedName>
    <definedName name="GroupID_14" localSheetId="34">#REF!</definedName>
    <definedName name="GroupID_14" localSheetId="38">#REF!</definedName>
    <definedName name="GroupID_14" localSheetId="30">#REF!</definedName>
    <definedName name="GroupID_14">#REF!</definedName>
    <definedName name="GroupID_15" localSheetId="33">#REF!</definedName>
    <definedName name="GroupID_15" localSheetId="34">#REF!</definedName>
    <definedName name="GroupID_15" localSheetId="38">#REF!</definedName>
    <definedName name="GroupID_15" localSheetId="30">#REF!</definedName>
    <definedName name="GroupID_15">#REF!</definedName>
    <definedName name="GroupID_16" localSheetId="33">#REF!</definedName>
    <definedName name="GroupID_16" localSheetId="34">#REF!</definedName>
    <definedName name="GroupID_16" localSheetId="38">#REF!</definedName>
    <definedName name="GroupID_16" localSheetId="30">#REF!</definedName>
    <definedName name="GroupID_16">#REF!</definedName>
    <definedName name="GroupID_17" localSheetId="33">#REF!</definedName>
    <definedName name="GroupID_17" localSheetId="34">#REF!</definedName>
    <definedName name="GroupID_17" localSheetId="38">#REF!</definedName>
    <definedName name="GroupID_17" localSheetId="30">#REF!</definedName>
    <definedName name="GroupID_17">#REF!</definedName>
    <definedName name="GroupID_18" localSheetId="33">#REF!</definedName>
    <definedName name="GroupID_18" localSheetId="34">#REF!</definedName>
    <definedName name="GroupID_18" localSheetId="38">#REF!</definedName>
    <definedName name="GroupID_18" localSheetId="30">#REF!</definedName>
    <definedName name="GroupID_18">#REF!</definedName>
    <definedName name="GroupID_19" localSheetId="33">#REF!</definedName>
    <definedName name="GroupID_19" localSheetId="34">#REF!</definedName>
    <definedName name="GroupID_19" localSheetId="38">#REF!</definedName>
    <definedName name="GroupID_19" localSheetId="30">#REF!</definedName>
    <definedName name="GroupID_19">#REF!</definedName>
    <definedName name="GroupID_2" localSheetId="33">#REF!</definedName>
    <definedName name="GroupID_2" localSheetId="34">#REF!</definedName>
    <definedName name="GroupID_2" localSheetId="38">#REF!</definedName>
    <definedName name="GroupID_2" localSheetId="30">#REF!</definedName>
    <definedName name="GroupID_2">#REF!</definedName>
    <definedName name="GroupID_3" localSheetId="33">#REF!</definedName>
    <definedName name="GroupID_3" localSheetId="34">#REF!</definedName>
    <definedName name="GroupID_3" localSheetId="38">#REF!</definedName>
    <definedName name="GroupID_3" localSheetId="30">#REF!</definedName>
    <definedName name="GroupID_3">#REF!</definedName>
    <definedName name="GroupID_4" localSheetId="33">#REF!</definedName>
    <definedName name="GroupID_4" localSheetId="34">#REF!</definedName>
    <definedName name="GroupID_4" localSheetId="38">#REF!</definedName>
    <definedName name="GroupID_4" localSheetId="30">#REF!</definedName>
    <definedName name="GroupID_4">#REF!</definedName>
    <definedName name="GroupID_5" localSheetId="33">#REF!</definedName>
    <definedName name="GroupID_5" localSheetId="34">#REF!</definedName>
    <definedName name="GroupID_5" localSheetId="38">#REF!</definedName>
    <definedName name="GroupID_5" localSheetId="30">#REF!</definedName>
    <definedName name="GroupID_5">#REF!</definedName>
    <definedName name="GroupID_6" localSheetId="33">#REF!</definedName>
    <definedName name="GroupID_6" localSheetId="34">#REF!</definedName>
    <definedName name="GroupID_6" localSheetId="38">#REF!</definedName>
    <definedName name="GroupID_6" localSheetId="30">#REF!</definedName>
    <definedName name="GroupID_6">#REF!</definedName>
    <definedName name="GroupID_7" localSheetId="33">#REF!</definedName>
    <definedName name="GroupID_7" localSheetId="34">#REF!</definedName>
    <definedName name="GroupID_7" localSheetId="38">#REF!</definedName>
    <definedName name="GroupID_7" localSheetId="30">#REF!</definedName>
    <definedName name="GroupID_7">#REF!</definedName>
    <definedName name="GroupID_8" localSheetId="33">#REF!</definedName>
    <definedName name="GroupID_8" localSheetId="34">#REF!</definedName>
    <definedName name="GroupID_8" localSheetId="38">#REF!</definedName>
    <definedName name="GroupID_8" localSheetId="30">#REF!</definedName>
    <definedName name="GroupID_8">#REF!</definedName>
    <definedName name="GroupID_9" localSheetId="33">#REF!</definedName>
    <definedName name="GroupID_9" localSheetId="34">#REF!</definedName>
    <definedName name="GroupID_9" localSheetId="38">#REF!</definedName>
    <definedName name="GroupID_9" localSheetId="30">#REF!</definedName>
    <definedName name="GroupID_9">#REF!</definedName>
    <definedName name="H1Tot" localSheetId="33">#REF!</definedName>
    <definedName name="H1Tot" localSheetId="34">#REF!</definedName>
    <definedName name="H1Tot" localSheetId="38">#REF!</definedName>
    <definedName name="H1Tot" localSheetId="30">#REF!</definedName>
    <definedName name="H1Tot">#REF!</definedName>
    <definedName name="H2Tot" localSheetId="33">#REF!</definedName>
    <definedName name="H2Tot" localSheetId="34">#REF!</definedName>
    <definedName name="H2Tot" localSheetId="38">#REF!</definedName>
    <definedName name="H2Tot" localSheetId="30">#REF!</definedName>
    <definedName name="H2Tot">#REF!</definedName>
    <definedName name="HEADING">[45]Home!$D$9</definedName>
    <definedName name="HEFEIncome" localSheetId="33">#REF!</definedName>
    <definedName name="HEFEIncome" localSheetId="34">#REF!</definedName>
    <definedName name="HEFEIncome" localSheetId="38">#REF!</definedName>
    <definedName name="HEFEIncome" localSheetId="30">#REF!</definedName>
    <definedName name="HEFEIncome">#REF!</definedName>
    <definedName name="HI_Alt">[22]Classifications!$O$36</definedName>
    <definedName name="Highneedsblock">[29]HighNeeds!$C$12:$AZ$23</definedName>
    <definedName name="Holiday_List">'[46]Holidays &amp; Term Dates'!$B$3:$B$112</definedName>
    <definedName name="HOURS" localSheetId="33">#REF!</definedName>
    <definedName name="HOURS" localSheetId="34">#REF!</definedName>
    <definedName name="HOURS" localSheetId="38">#REF!</definedName>
    <definedName name="HOURS" localSheetId="30">#REF!</definedName>
    <definedName name="HOURS">#REF!</definedName>
    <definedName name="hra_ri" localSheetId="33">'[23]HRA FWD Plan'!#REF!</definedName>
    <definedName name="hra_ri" localSheetId="34">'[23]HRA FWD Plan'!#REF!</definedName>
    <definedName name="hra_ri" localSheetId="38">'[23]HRA FWD Plan'!#REF!</definedName>
    <definedName name="hra_ri" localSheetId="30">'[23]HRA FWD Plan'!#REF!</definedName>
    <definedName name="hra_ri">'[23]HRA FWD Plan'!#REF!</definedName>
    <definedName name="hsg_e" localSheetId="33">#REF!</definedName>
    <definedName name="hsg_e" localSheetId="34">#REF!</definedName>
    <definedName name="hsg_e" localSheetId="38">#REF!</definedName>
    <definedName name="hsg_e" localSheetId="30">#REF!</definedName>
    <definedName name="hsg_e">#REF!</definedName>
    <definedName name="hsg_fye" localSheetId="33">#REF!</definedName>
    <definedName name="hsg_fye" localSheetId="34">#REF!</definedName>
    <definedName name="hsg_fye" localSheetId="38">#REF!</definedName>
    <definedName name="hsg_fye" localSheetId="30">#REF!</definedName>
    <definedName name="hsg_fye">#REF!</definedName>
    <definedName name="hsg_p" localSheetId="33">#REF!</definedName>
    <definedName name="hsg_p" localSheetId="34">#REF!</definedName>
    <definedName name="hsg_p" localSheetId="38">#REF!</definedName>
    <definedName name="hsg_p" localSheetId="30">#REF!</definedName>
    <definedName name="hsg_p">#REF!</definedName>
    <definedName name="hsg_r" localSheetId="33">#REF!</definedName>
    <definedName name="hsg_r" localSheetId="34">#REF!</definedName>
    <definedName name="hsg_r" localSheetId="38">#REF!</definedName>
    <definedName name="hsg_r" localSheetId="30">#REF!</definedName>
    <definedName name="hsg_r">#REF!</definedName>
    <definedName name="hsg_ri" localSheetId="33">#REF!</definedName>
    <definedName name="hsg_ri" localSheetId="34">#REF!</definedName>
    <definedName name="hsg_ri" localSheetId="38">#REF!</definedName>
    <definedName name="hsg_ri" localSheetId="30">#REF!</definedName>
    <definedName name="hsg_ri">#REF!</definedName>
    <definedName name="IDACI_B1_Pri">[8]Proforma!$E$17</definedName>
    <definedName name="IDACI_B1_Pri_DD_rate">'[8]De Delegation'!$V$12</definedName>
    <definedName name="IDACI_B1_Sec">[8]Proforma!$F$17</definedName>
    <definedName name="IDACI_B1_Sec_DD_rate">'[8]De Delegation'!$W$12</definedName>
    <definedName name="IDACI_B2_Pri">[8]Proforma!$E$18</definedName>
    <definedName name="IDACI_B2_Pri_DD_rate">'[8]De Delegation'!$V$13</definedName>
    <definedName name="IDACI_B2_Sec">[8]Proforma!$F$18</definedName>
    <definedName name="IDACI_B2_Sec_DD_rate">'[8]De Delegation'!$W$13</definedName>
    <definedName name="IDACI_B3_Pri">[8]Proforma!$E$19</definedName>
    <definedName name="IDACI_B3_Pri_DD_rate">'[8]De Delegation'!$V$14</definedName>
    <definedName name="IDACI_B3_Sec">[8]Proforma!$F$19</definedName>
    <definedName name="IDACI_B3_Sec_DD_rate">'[8]De Delegation'!$W$14</definedName>
    <definedName name="IDACI_B4_Pri">[8]Proforma!$E$20</definedName>
    <definedName name="IDACI_B4_Pri_DD_rate">'[8]De Delegation'!$V$15</definedName>
    <definedName name="IDACI_B4_Sec">[8]Proforma!$F$20</definedName>
    <definedName name="IDACI_B4_Sec_DD_rate">'[8]De Delegation'!$W$15</definedName>
    <definedName name="IDACI_B5_Pri">[8]Proforma!$E$21</definedName>
    <definedName name="IDACI_B5_Pri_DD_rate">'[8]De Delegation'!$V$16</definedName>
    <definedName name="IDACI_B5_Sec">[8]Proforma!$F$21</definedName>
    <definedName name="IDACI_B5_Sec_DD_rate">'[8]De Delegation'!$W$16</definedName>
    <definedName name="IDACI_B6_Pri">[8]Proforma!$E$22</definedName>
    <definedName name="IDACI_B6_Pri_DD_rate">'[8]De Delegation'!$V$17</definedName>
    <definedName name="IDACI_B6_Sec">[8]Proforma!$F$22</definedName>
    <definedName name="IDACI_B6_Sec_DD_rate">'[8]De Delegation'!$W$17</definedName>
    <definedName name="IDACI1_Pri_Scaled">[26]UnitValues!$E$13</definedName>
    <definedName name="IDACI1_Sec_Scaled">[26]UnitValues!$E$14</definedName>
    <definedName name="IDACI2_Pri_Scaled">[26]UnitValues!$E$15</definedName>
    <definedName name="IDACI2_Sec_Scaled">[26]UnitValues!$E$16</definedName>
    <definedName name="IDACI3_Pri_Scaled">[26]UnitValues!$E$17</definedName>
    <definedName name="IDACI3_Sec_Scaled">[26]UnitValues!$E$18</definedName>
    <definedName name="IDACI4_Pri_Scaled">[26]UnitValues!$E$19</definedName>
    <definedName name="IDACI4_Sec_Scaled">[26]UnitValues!$E$20</definedName>
    <definedName name="IDACI5_Pri_Scaled">[26]UnitValues!$E$21</definedName>
    <definedName name="IDACI5_Sec_Scaled">[26]UnitValues!$E$22</definedName>
    <definedName name="IDACI6_Pri_Scaled">[26]UnitValues!$E$23</definedName>
    <definedName name="IDACI6_Sec_Scaled">[26]UnitValues!$E$24</definedName>
    <definedName name="ijds_pupil_data" localSheetId="33">#REF!</definedName>
    <definedName name="ijds_pupil_data" localSheetId="34">#REF!</definedName>
    <definedName name="ijds_pupil_data" localSheetId="38">#REF!</definedName>
    <definedName name="ijds_pupil_data" localSheetId="30">#REF!</definedName>
    <definedName name="ijds_pupil_data">#REF!</definedName>
    <definedName name="Incomeblock">[29]Income!$C$13:$AZ$21</definedName>
    <definedName name="INDEPENDENT_FEES" localSheetId="33">#REF!</definedName>
    <definedName name="INDEPENDENT_FEES" localSheetId="34">#REF!</definedName>
    <definedName name="INDEPENDENT_FEES" localSheetId="38">#REF!</definedName>
    <definedName name="INDEPENDENT_FEES" localSheetId="30">#REF!</definedName>
    <definedName name="INDEPENDENT_FEES">#REF!</definedName>
    <definedName name="Index_Bottom_1">[27]Control!$D$119</definedName>
    <definedName name="Index_LocationFactor_1">[27]Control!$D$112</definedName>
    <definedName name="Index_Max_1">[27]Control!$D$116</definedName>
    <definedName name="Index_Measure_1">[27]Control!$D$113</definedName>
    <definedName name="Index_Min_1">[27]Control!$D$117</definedName>
    <definedName name="Index_PhaseWeight_1">[27]Control!$D$111</definedName>
    <definedName name="Index_Range_1" localSheetId="33">[27]Control!#REF!</definedName>
    <definedName name="Index_Range_1" localSheetId="34">[27]Control!#REF!</definedName>
    <definedName name="Index_Range_1" localSheetId="38">[27]Control!#REF!</definedName>
    <definedName name="Index_Range_1" localSheetId="30">[27]Control!#REF!</definedName>
    <definedName name="Index_Range_1">[27]Control!#REF!</definedName>
    <definedName name="Index_Top_1">[27]Control!$D$118</definedName>
    <definedName name="Indicator">[47]CodeSet!$A$1:$A$2</definedName>
    <definedName name="Indicator2">[47]CodeSet!$A$4:$A$6</definedName>
    <definedName name="INDICATORS" localSheetId="33">#REF!</definedName>
    <definedName name="INDICATORS" localSheetId="34">#REF!</definedName>
    <definedName name="INDICATORS" localSheetId="38">#REF!</definedName>
    <definedName name="INDICATORS" localSheetId="30">#REF!</definedName>
    <definedName name="INDICATORS">#REF!</definedName>
    <definedName name="Infant" localSheetId="33">#REF!</definedName>
    <definedName name="Infant" localSheetId="34">#REF!</definedName>
    <definedName name="Infant" localSheetId="38">#REF!</definedName>
    <definedName name="Infant" localSheetId="30">#REF!</definedName>
    <definedName name="Infant">#REF!</definedName>
    <definedName name="Innlond">'[38]Qtab output'!$B$21,'[38]Qtab output'!$B$44,'[38]Qtab output'!$B$47:$B$48,'[38]Qtab output'!$B$61:$B$62,'[38]Qtab output'!$B$67,'[38]Qtab output'!$B$71,'[38]Qtab output'!$B$101,'[38]Qtab output'!$B$110,'[38]Qtab output'!$B$115,'[38]Qtab output'!$B$23:$B$24</definedName>
    <definedName name="inspect.admin.costs" localSheetId="33">'[13]Other Forecasting'!#REF!</definedName>
    <definedName name="inspect.admin.costs" localSheetId="34">'[13]Other Forecasting'!#REF!</definedName>
    <definedName name="inspect.admin.costs" localSheetId="38">'[13]Other Forecasting'!#REF!</definedName>
    <definedName name="inspect.admin.costs" localSheetId="30">'[13]Other Forecasting'!#REF!</definedName>
    <definedName name="inspect.admin.costs">'[13]Other Forecasting'!#REF!</definedName>
    <definedName name="inspect.gross.expend" localSheetId="33">'[13]Other Forecasting'!#REF!</definedName>
    <definedName name="inspect.gross.expend" localSheetId="34">'[13]Other Forecasting'!#REF!</definedName>
    <definedName name="inspect.gross.expend" localSheetId="38">'[13]Other Forecasting'!#REF!</definedName>
    <definedName name="inspect.gross.expend" localSheetId="30">'[13]Other Forecasting'!#REF!</definedName>
    <definedName name="inspect.gross.expend">'[13]Other Forecasting'!#REF!</definedName>
    <definedName name="inspect.income" localSheetId="33">'[13]Other Forecasting'!#REF!</definedName>
    <definedName name="inspect.income" localSheetId="34">'[13]Other Forecasting'!#REF!</definedName>
    <definedName name="inspect.income" localSheetId="38">'[13]Other Forecasting'!#REF!</definedName>
    <definedName name="inspect.income" localSheetId="30">'[13]Other Forecasting'!#REF!</definedName>
    <definedName name="inspect.income">'[13]Other Forecasting'!#REF!</definedName>
    <definedName name="inspect.manual.costs" localSheetId="33">'[13]Other Forecasting'!#REF!</definedName>
    <definedName name="inspect.manual.costs" localSheetId="34">'[13]Other Forecasting'!#REF!</definedName>
    <definedName name="inspect.manual.costs" localSheetId="38">'[13]Other Forecasting'!#REF!</definedName>
    <definedName name="inspect.manual.costs" localSheetId="30">'[13]Other Forecasting'!#REF!</definedName>
    <definedName name="inspect.manual.costs">'[13]Other Forecasting'!#REF!</definedName>
    <definedName name="inspect.nonpay.costs" localSheetId="33">'[13]Other Forecasting'!#REF!</definedName>
    <definedName name="inspect.nonpay.costs" localSheetId="34">'[13]Other Forecasting'!#REF!</definedName>
    <definedName name="inspect.nonpay.costs" localSheetId="38">'[13]Other Forecasting'!#REF!</definedName>
    <definedName name="inspect.nonpay.costs" localSheetId="30">'[13]Other Forecasting'!#REF!</definedName>
    <definedName name="inspect.nonpay.costs">'[13]Other Forecasting'!#REF!</definedName>
    <definedName name="inspect.otherstaff.costs" localSheetId="33">'[13]Other Forecasting'!#REF!</definedName>
    <definedName name="inspect.otherstaff.costs" localSheetId="34">'[13]Other Forecasting'!#REF!</definedName>
    <definedName name="inspect.otherstaff.costs" localSheetId="38">'[13]Other Forecasting'!#REF!</definedName>
    <definedName name="inspect.otherstaff.costs" localSheetId="30">'[13]Other Forecasting'!#REF!</definedName>
    <definedName name="inspect.otherstaff.costs">'[13]Other Forecasting'!#REF!</definedName>
    <definedName name="inspect.prc.costs" localSheetId="33">'[13]Other Forecasting'!#REF!</definedName>
    <definedName name="inspect.prc.costs" localSheetId="34">'[13]Other Forecasting'!#REF!</definedName>
    <definedName name="inspect.prc.costs" localSheetId="38">'[13]Other Forecasting'!#REF!</definedName>
    <definedName name="inspect.prc.costs" localSheetId="30">'[13]Other Forecasting'!#REF!</definedName>
    <definedName name="inspect.prc.costs">'[13]Other Forecasting'!#REF!</definedName>
    <definedName name="inspect.PRC.proportion" localSheetId="33">'[12]Other Forecasting'!#REF!</definedName>
    <definedName name="inspect.PRC.proportion" localSheetId="34">'[12]Other Forecasting'!#REF!</definedName>
    <definedName name="inspect.PRC.proportion" localSheetId="38">'[12]Other Forecasting'!#REF!</definedName>
    <definedName name="inspect.PRC.proportion" localSheetId="30">'[12]Other Forecasting'!#REF!</definedName>
    <definedName name="inspect.PRC.proportion">'[12]Other Forecasting'!#REF!</definedName>
    <definedName name="inspect.teachers.pay" localSheetId="33">'[13]Other Forecasting'!#REF!</definedName>
    <definedName name="inspect.teachers.pay" localSheetId="34">'[13]Other Forecasting'!#REF!</definedName>
    <definedName name="inspect.teachers.pay" localSheetId="38">'[13]Other Forecasting'!#REF!</definedName>
    <definedName name="inspect.teachers.pay" localSheetId="30">'[13]Other Forecasting'!#REF!</definedName>
    <definedName name="inspect.teachers.pay">'[13]Other Forecasting'!#REF!</definedName>
    <definedName name="INSPECTION" localSheetId="33">#REF!</definedName>
    <definedName name="INSPECTION" localSheetId="34">#REF!</definedName>
    <definedName name="INSPECTION" localSheetId="38">#REF!</definedName>
    <definedName name="INSPECTION" localSheetId="30">#REF!</definedName>
    <definedName name="INSPECTION">#REF!</definedName>
    <definedName name="inspection.final.total" localSheetId="33">'[13]Other Forecasting'!#REF!</definedName>
    <definedName name="inspection.final.total" localSheetId="34">'[13]Other Forecasting'!#REF!</definedName>
    <definedName name="inspection.final.total" localSheetId="38">'[13]Other Forecasting'!#REF!</definedName>
    <definedName name="inspection.final.total" localSheetId="30">'[13]Other Forecasting'!#REF!</definedName>
    <definedName name="inspection.final.total">'[13]Other Forecasting'!#REF!</definedName>
    <definedName name="inspectprcprop" localSheetId="33">'[12]Other Forecasting'!#REF!</definedName>
    <definedName name="inspectprcprop" localSheetId="34">'[12]Other Forecasting'!#REF!</definedName>
    <definedName name="inspectprcprop" localSheetId="38">'[12]Other Forecasting'!#REF!</definedName>
    <definedName name="inspectprcprop" localSheetId="30">'[12]Other Forecasting'!#REF!</definedName>
    <definedName name="inspectprcprop">'[12]Other Forecasting'!#REF!</definedName>
    <definedName name="inspectprctotal" localSheetId="33">'[13]Other Forecasting'!#REF!</definedName>
    <definedName name="inspectprctotal" localSheetId="34">'[13]Other Forecasting'!#REF!</definedName>
    <definedName name="inspectprctotal" localSheetId="38">'[13]Other Forecasting'!#REF!</definedName>
    <definedName name="inspectprctotal" localSheetId="30">'[13]Other Forecasting'!#REF!</definedName>
    <definedName name="inspectprctotal">'[13]Other Forecasting'!#REF!</definedName>
    <definedName name="iTotRow" localSheetId="33">#REF!</definedName>
    <definedName name="iTotRow" localSheetId="34">#REF!</definedName>
    <definedName name="iTotRow" localSheetId="38">#REF!</definedName>
    <definedName name="iTotRow" localSheetId="30">#REF!</definedName>
    <definedName name="iTotRow">#REF!</definedName>
    <definedName name="j" localSheetId="33">#REF!,#REF!,#REF!,#REF!,#REF!,#REF!,#REF!,#REF!,#REF!,#REF!,#REF!,#REF!,#REF!,#REF!,#REF!</definedName>
    <definedName name="j" localSheetId="34">#REF!,#REF!,#REF!,#REF!,#REF!,#REF!,#REF!,#REF!,#REF!,#REF!,#REF!,#REF!,#REF!,#REF!,#REF!</definedName>
    <definedName name="j" localSheetId="38">#REF!,#REF!,#REF!,#REF!,#REF!,#REF!,#REF!,#REF!,#REF!,#REF!,#REF!,#REF!,#REF!,#REF!,#REF!</definedName>
    <definedName name="j" localSheetId="30">#REF!,#REF!,#REF!,#REF!,#REF!,#REF!,#REF!,#REF!,#REF!,#REF!,#REF!,#REF!,#REF!,#REF!,#REF!</definedName>
    <definedName name="j">#REF!,#REF!,#REF!,#REF!,#REF!,#REF!,#REF!,#REF!,#REF!,#REF!,#REF!,#REF!,#REF!,#REF!,#REF!</definedName>
    <definedName name="Jan12_Pupils" localSheetId="33">#REF!</definedName>
    <definedName name="Jan12_Pupils" localSheetId="34">#REF!</definedName>
    <definedName name="Jan12_Pupils" localSheetId="38">#REF!</definedName>
    <definedName name="Jan12_Pupils" localSheetId="30">#REF!</definedName>
    <definedName name="Jan12_Pupils">#REF!</definedName>
    <definedName name="JournalEntries" localSheetId="33">[48]Adjust0506!#REF!</definedName>
    <definedName name="JournalEntries" localSheetId="34">[48]Adjust0506!#REF!</definedName>
    <definedName name="JournalEntries" localSheetId="38">[48]Adjust0506!#REF!</definedName>
    <definedName name="JournalEntries" localSheetId="30">[48]Adjust0506!#REF!</definedName>
    <definedName name="JournalEntries">[48]Adjust0506!#REF!</definedName>
    <definedName name="JournalEntries2" localSheetId="33">[48]Adjust0506!#REF!</definedName>
    <definedName name="JournalEntries2" localSheetId="34">[48]Adjust0506!#REF!</definedName>
    <definedName name="JournalEntries2" localSheetId="38">[48]Adjust0506!#REF!</definedName>
    <definedName name="JournalEntries2" localSheetId="30">[48]Adjust0506!#REF!</definedName>
    <definedName name="JournalEntries2">[48]Adjust0506!#REF!</definedName>
    <definedName name="July" localSheetId="33">[15]TRANS!#REF!</definedName>
    <definedName name="July" localSheetId="34">[15]TRANS!#REF!</definedName>
    <definedName name="July" localSheetId="38">[15]TRANS!#REF!</definedName>
    <definedName name="July" localSheetId="30">[15]TRANS!#REF!</definedName>
    <definedName name="July">[15]TRANS!#REF!</definedName>
    <definedName name="Jump_GA1" localSheetId="33">#REF!</definedName>
    <definedName name="Jump_GA1" localSheetId="34">#REF!</definedName>
    <definedName name="Jump_GA1" localSheetId="38">#REF!</definedName>
    <definedName name="Jump_GA1" localSheetId="30">#REF!</definedName>
    <definedName name="Jump_GA1">#REF!</definedName>
    <definedName name="Jump_GB" localSheetId="33">#REF!</definedName>
    <definedName name="Jump_GB" localSheetId="34">#REF!</definedName>
    <definedName name="Jump_GB" localSheetId="38">#REF!</definedName>
    <definedName name="Jump_GB" localSheetId="30">#REF!</definedName>
    <definedName name="Jump_GB">#REF!</definedName>
    <definedName name="jump_GB2" localSheetId="33">#REF!</definedName>
    <definedName name="jump_GB2" localSheetId="34">#REF!</definedName>
    <definedName name="jump_GB2" localSheetId="38">#REF!</definedName>
    <definedName name="jump_GB2" localSheetId="30">#REF!</definedName>
    <definedName name="jump_GB2">#REF!</definedName>
    <definedName name="Jump_GC" localSheetId="33">#REF!</definedName>
    <definedName name="Jump_GC" localSheetId="34">#REF!</definedName>
    <definedName name="Jump_GC" localSheetId="38">#REF!</definedName>
    <definedName name="Jump_GC" localSheetId="30">#REF!</definedName>
    <definedName name="Jump_GC">#REF!</definedName>
    <definedName name="Jump_Guidance" localSheetId="33">#REF!</definedName>
    <definedName name="Jump_Guidance" localSheetId="34">#REF!</definedName>
    <definedName name="Jump_Guidance" localSheetId="38">#REF!</definedName>
    <definedName name="Jump_Guidance" localSheetId="30">#REF!</definedName>
    <definedName name="Jump_Guidance">#REF!</definedName>
    <definedName name="jun" localSheetId="33">[15]TRANS!#REF!</definedName>
    <definedName name="jun" localSheetId="34">[15]TRANS!#REF!</definedName>
    <definedName name="jun" localSheetId="38">[15]TRANS!#REF!</definedName>
    <definedName name="jun" localSheetId="30">[15]TRANS!#REF!</definedName>
    <definedName name="jun">[15]TRANS!#REF!</definedName>
    <definedName name="June" localSheetId="33">[15]TRANS!#REF!</definedName>
    <definedName name="June" localSheetId="34">[15]TRANS!#REF!</definedName>
    <definedName name="June" localSheetId="38">[15]TRANS!#REF!</definedName>
    <definedName name="June" localSheetId="30">[15]TRANS!#REF!</definedName>
    <definedName name="June">[15]TRANS!#REF!</definedName>
    <definedName name="junesetpayinc.1" localSheetId="33">'[12]Inputs for SWGE Forecasting'!#REF!</definedName>
    <definedName name="junesetpayinc.1" localSheetId="34">'[12]Inputs for SWGE Forecasting'!#REF!</definedName>
    <definedName name="junesetpayinc.1" localSheetId="38">'[12]Inputs for SWGE Forecasting'!#REF!</definedName>
    <definedName name="junesetpayinc.1" localSheetId="30">'[12]Inputs for SWGE Forecasting'!#REF!</definedName>
    <definedName name="junesetpayinc.1">'[12]Inputs for SWGE Forecasting'!#REF!</definedName>
    <definedName name="Junior" localSheetId="33">#REF!</definedName>
    <definedName name="Junior" localSheetId="34">#REF!</definedName>
    <definedName name="Junior" localSheetId="38">#REF!</definedName>
    <definedName name="Junior" localSheetId="30">#REF!</definedName>
    <definedName name="Junior">#REF!</definedName>
    <definedName name="junko" localSheetId="33">#REF!</definedName>
    <definedName name="junko" localSheetId="34">#REF!</definedName>
    <definedName name="junko" localSheetId="38">#REF!</definedName>
    <definedName name="junko" localSheetId="30">#REF!</definedName>
    <definedName name="junko">#REF!</definedName>
    <definedName name="l" localSheetId="33">#REF!</definedName>
    <definedName name="l" localSheetId="34">#REF!</definedName>
    <definedName name="l" localSheetId="38">#REF!</definedName>
    <definedName name="l" localSheetId="30">#REF!</definedName>
    <definedName name="l">#REF!</definedName>
    <definedName name="LA_Block_1213_rates" localSheetId="33">#REF!</definedName>
    <definedName name="LA_Block_1213_rates" localSheetId="34">#REF!</definedName>
    <definedName name="LA_Block_1213_rates" localSheetId="38">#REF!</definedName>
    <definedName name="LA_Block_1213_rates" localSheetId="30">#REF!</definedName>
    <definedName name="LA_Block_1213_rates">#REF!</definedName>
    <definedName name="LA_Ever_6_FSM_Pupils" localSheetId="33">#REF!</definedName>
    <definedName name="LA_Ever_6_FSM_Pupils" localSheetId="34">#REF!</definedName>
    <definedName name="LA_Ever_6_FSM_Pupils" localSheetId="38">#REF!</definedName>
    <definedName name="LA_Ever_6_FSM_Pupils" localSheetId="30">#REF!</definedName>
    <definedName name="LA_Ever_6_FSM_Pupils">#REF!</definedName>
    <definedName name="LA_List">[49]LA_School_Names!$A$6:$A$156</definedName>
    <definedName name="LA_lookup">'[50]Lookup tab'!$A$2:$B$153</definedName>
    <definedName name="LA_num">'[50]Lookup tab'!$A$2:$A$153</definedName>
    <definedName name="LA_retention_Option" localSheetId="33">#REF!</definedName>
    <definedName name="LA_retention_Option" localSheetId="34">#REF!</definedName>
    <definedName name="LA_retention_Option" localSheetId="38">#REF!</definedName>
    <definedName name="LA_retention_Option" localSheetId="30">#REF!</definedName>
    <definedName name="LA_retention_Option">#REF!</definedName>
    <definedName name="LA_retention_Option_1" localSheetId="33">#REF!</definedName>
    <definedName name="LA_retention_Option_1" localSheetId="34">#REF!</definedName>
    <definedName name="LA_retention_Option_1" localSheetId="38">#REF!</definedName>
    <definedName name="LA_retention_Option_1" localSheetId="30">#REF!</definedName>
    <definedName name="LA_retention_Option_1">#REF!</definedName>
    <definedName name="LA_retention_pot" localSheetId="33">#REF!</definedName>
    <definedName name="LA_retention_pot" localSheetId="34">#REF!</definedName>
    <definedName name="LA_retention_pot" localSheetId="38">#REF!</definedName>
    <definedName name="LA_retention_pot" localSheetId="30">#REF!</definedName>
    <definedName name="LA_retention_pot">#REF!</definedName>
    <definedName name="LA_retention_pot_1" localSheetId="33">#REF!</definedName>
    <definedName name="LA_retention_pot_1" localSheetId="34">#REF!</definedName>
    <definedName name="LA_retention_pot_1" localSheetId="38">#REF!</definedName>
    <definedName name="LA_retention_pot_1" localSheetId="30">#REF!</definedName>
    <definedName name="LA_retention_pot_1">#REF!</definedName>
    <definedName name="LAC_premium">[25]Policy_decisions!$C$6</definedName>
    <definedName name="LAC_Pri_DD_rate">'[8]De Delegation'!$V$18</definedName>
    <definedName name="LAC_Rate">[8]Proforma!$E$24</definedName>
    <definedName name="LAC_Scaled">[26]UnitValues!$E$25</definedName>
    <definedName name="LAC_Sec_DD_rate">'[8]De Delegation'!$W$18</definedName>
    <definedName name="LAchartSelector">[51]Chart_LAbudgetBreakdown!$B$2</definedName>
    <definedName name="LACode">[52]LALookup!$A$1</definedName>
    <definedName name="LALookup">[47]CodeSet!$A$13:$C$168</definedName>
    <definedName name="LAnames_NotPartFringe" localSheetId="33">#REF!</definedName>
    <definedName name="LAnames_NotPartFringe" localSheetId="34">#REF!</definedName>
    <definedName name="LAnames_NotPartFringe" localSheetId="38">#REF!</definedName>
    <definedName name="LAnames_NotPartFringe" localSheetId="30">#REF!</definedName>
    <definedName name="LAnames_NotPartFringe">#REF!</definedName>
    <definedName name="LAnames_PartFringe" localSheetId="33">#REF!</definedName>
    <definedName name="LAnames_PartFringe" localSheetId="34">#REF!</definedName>
    <definedName name="LAnames_PartFringe" localSheetId="38">#REF!</definedName>
    <definedName name="LAnames_PartFringe" localSheetId="30">#REF!</definedName>
    <definedName name="LAnames_PartFringe">#REF!</definedName>
    <definedName name="LAST_Nursery" localSheetId="33">#REF!</definedName>
    <definedName name="LAST_Nursery" localSheetId="34">#REF!</definedName>
    <definedName name="LAST_Nursery" localSheetId="38">#REF!</definedName>
    <definedName name="LAST_Nursery" localSheetId="30">#REF!</definedName>
    <definedName name="LAST_Nursery">#REF!</definedName>
    <definedName name="LAST_Primary" localSheetId="33">#REF!</definedName>
    <definedName name="LAST_Primary" localSheetId="34">#REF!</definedName>
    <definedName name="LAST_Primary" localSheetId="38">#REF!</definedName>
    <definedName name="LAST_Primary" localSheetId="30">#REF!</definedName>
    <definedName name="LAST_Primary">#REF!</definedName>
    <definedName name="LAST_PriMiddle" localSheetId="33">#REF!</definedName>
    <definedName name="LAST_PriMiddle" localSheetId="34">#REF!</definedName>
    <definedName name="LAST_PriMiddle" localSheetId="38">#REF!</definedName>
    <definedName name="LAST_PriMiddle" localSheetId="30">#REF!</definedName>
    <definedName name="LAST_PriMiddle">#REF!</definedName>
    <definedName name="LAST_SecMiddle" localSheetId="33">#REF!</definedName>
    <definedName name="LAST_SecMiddle" localSheetId="34">#REF!</definedName>
    <definedName name="LAST_SecMiddle" localSheetId="38">#REF!</definedName>
    <definedName name="LAST_SecMiddle" localSheetId="30">#REF!</definedName>
    <definedName name="LAST_SecMiddle">#REF!</definedName>
    <definedName name="LAST_SECONDARY" localSheetId="33">#REF!</definedName>
    <definedName name="LAST_SECONDARY" localSheetId="34">#REF!</definedName>
    <definedName name="LAST_SECONDARY" localSheetId="38">#REF!</definedName>
    <definedName name="LAST_SECONDARY" localSheetId="30">#REF!</definedName>
    <definedName name="LAST_SECONDARY">#REF!</definedName>
    <definedName name="LAST_Special" localSheetId="33">#REF!</definedName>
    <definedName name="LAST_Special" localSheetId="34">#REF!</definedName>
    <definedName name="LAST_Special" localSheetId="38">#REF!</definedName>
    <definedName name="LAST_Special" localSheetId="30">#REF!</definedName>
    <definedName name="LAST_Special">#REF!</definedName>
    <definedName name="LastDataRow" localSheetId="33">#REF!</definedName>
    <definedName name="LastDataRow" localSheetId="34">#REF!</definedName>
    <definedName name="LastDataRow" localSheetId="38">#REF!</definedName>
    <definedName name="LastDataRow" localSheetId="30">#REF!</definedName>
    <definedName name="LastDataRow">#REF!</definedName>
    <definedName name="LastFY">[40]Dates!$D$9</definedName>
    <definedName name="LastT1Used" localSheetId="33">'[1]Running info'!#REF!</definedName>
    <definedName name="LastT1Used" localSheetId="34">'[1]Running info'!#REF!</definedName>
    <definedName name="LastT1Used" localSheetId="38">'[1]Running info'!#REF!</definedName>
    <definedName name="LastT1Used" localSheetId="30">'[1]Running info'!#REF!</definedName>
    <definedName name="LastT1Used">'[1]Running info'!#REF!</definedName>
    <definedName name="LCHI_Pri">[8]Proforma!$F$29</definedName>
    <definedName name="LCHI_Pri_DD_rate">'[8]De Delegation'!$V$19</definedName>
    <definedName name="LCHI_Pri_Option">[8]Proforma!$D$30</definedName>
    <definedName name="LCHI_Sec">[8]Proforma!$F$31</definedName>
    <definedName name="LCHI_Sec_DD_rate">'[8]De Delegation'!$W$20</definedName>
    <definedName name="lea" localSheetId="33">#REF!</definedName>
    <definedName name="lea" localSheetId="34">#REF!</definedName>
    <definedName name="lea" localSheetId="38">#REF!</definedName>
    <definedName name="lea" localSheetId="30">#REF!</definedName>
    <definedName name="lea">#REF!</definedName>
    <definedName name="LEA25perc_Primary" localSheetId="33">#REF!</definedName>
    <definedName name="LEA25perc_Primary" localSheetId="34">#REF!</definedName>
    <definedName name="LEA25perc_Primary" localSheetId="38">#REF!</definedName>
    <definedName name="LEA25perc_Primary" localSheetId="30">#REF!</definedName>
    <definedName name="LEA25perc_Primary">#REF!</definedName>
    <definedName name="LEA25SpecialMeasures_Primary" localSheetId="33">#REF!</definedName>
    <definedName name="LEA25SpecialMeasures_Primary" localSheetId="34">#REF!</definedName>
    <definedName name="LEA25SpecialMeasures_Primary" localSheetId="38">#REF!</definedName>
    <definedName name="LEA25SpecialMeasures_Primary" localSheetId="30">#REF!</definedName>
    <definedName name="LEA25SpecialMeasures_Primary">#REF!</definedName>
    <definedName name="LEA25SpecialMeasures_Secondary" localSheetId="33">#REF!</definedName>
    <definedName name="LEA25SpecialMeasures_Secondary" localSheetId="34">#REF!</definedName>
    <definedName name="LEA25SpecialMeasures_Secondary" localSheetId="38">#REF!</definedName>
    <definedName name="LEA25SpecialMeasures_Secondary" localSheetId="30">#REF!</definedName>
    <definedName name="LEA25SpecialMeasures_Secondary">#REF!</definedName>
    <definedName name="leagor" localSheetId="33">#REF!</definedName>
    <definedName name="leagor" localSheetId="34">#REF!</definedName>
    <definedName name="leagor" localSheetId="38">#REF!</definedName>
    <definedName name="leagor" localSheetId="30">#REF!</definedName>
    <definedName name="leagor">#REF!</definedName>
    <definedName name="lealookup" localSheetId="33">#REF!</definedName>
    <definedName name="lealookup" localSheetId="34">#REF!</definedName>
    <definedName name="lealookup" localSheetId="38">#REF!</definedName>
    <definedName name="lealookup" localSheetId="30">#REF!</definedName>
    <definedName name="lealookup">#REF!</definedName>
    <definedName name="LEAnopassport" localSheetId="33">#REF!</definedName>
    <definedName name="LEAnopassport" localSheetId="34">#REF!</definedName>
    <definedName name="LEAnopassport" localSheetId="38">#REF!</definedName>
    <definedName name="LEAnopassport" localSheetId="30">#REF!</definedName>
    <definedName name="LEAnopassport">#REF!</definedName>
    <definedName name="leanos" localSheetId="33">#REF!</definedName>
    <definedName name="leanos" localSheetId="34">#REF!</definedName>
    <definedName name="leanos" localSheetId="38">#REF!</definedName>
    <definedName name="leanos" localSheetId="30">#REF!</definedName>
    <definedName name="leanos">#REF!</definedName>
    <definedName name="LEAs" localSheetId="33">#REF!</definedName>
    <definedName name="LEAs" localSheetId="34">#REF!</definedName>
    <definedName name="LEAs" localSheetId="38">#REF!</definedName>
    <definedName name="LEAs" localSheetId="30">#REF!</definedName>
    <definedName name="LEAs">#REF!</definedName>
    <definedName name="lect.reprice.sum" localSheetId="33">'[12]Calculation of Repricing Factor'!#REF!</definedName>
    <definedName name="lect.reprice.sum" localSheetId="34">'[12]Calculation of Repricing Factor'!#REF!</definedName>
    <definedName name="lect.reprice.sum" localSheetId="38">'[12]Calculation of Repricing Factor'!#REF!</definedName>
    <definedName name="lect.reprice.sum" localSheetId="30">'[12]Calculation of Repricing Factor'!#REF!</definedName>
    <definedName name="lect.reprice.sum">'[12]Calculation of Repricing Factor'!#REF!</definedName>
    <definedName name="Lines" localSheetId="33">#REF!</definedName>
    <definedName name="Lines" localSheetId="34">#REF!</definedName>
    <definedName name="Lines" localSheetId="38">#REF!</definedName>
    <definedName name="Lines" localSheetId="30">#REF!</definedName>
    <definedName name="Lines">#REF!</definedName>
    <definedName name="LPA_Pri_Scaled">[26]UnitValues!$E$28</definedName>
    <definedName name="LPA_Sec_Scaled">[26]UnitValues!$E$29</definedName>
    <definedName name="lu" localSheetId="33">#REF!</definedName>
    <definedName name="lu" localSheetId="34">#REF!</definedName>
    <definedName name="lu" localSheetId="38">#REF!</definedName>
    <definedName name="lu" localSheetId="30">#REF!</definedName>
    <definedName name="lu">#REF!</definedName>
    <definedName name="Lump_Sum_Limit" localSheetId="33">#REF!</definedName>
    <definedName name="Lump_Sum_Limit" localSheetId="34">#REF!</definedName>
    <definedName name="Lump_Sum_Limit" localSheetId="38">#REF!</definedName>
    <definedName name="Lump_Sum_Limit" localSheetId="30">#REF!</definedName>
    <definedName name="Lump_Sum_Limit">#REF!</definedName>
    <definedName name="Lump_sum_Pri_DD_rate">'[8]De Delegation'!$V$24</definedName>
    <definedName name="Lump_sum_Sec_DD_rate">'[8]De Delegation'!$W$24</definedName>
    <definedName name="Lump_Sum_total">'[8]New ISB'!$AC$5</definedName>
    <definedName name="LumpSum" localSheetId="33">#REF!</definedName>
    <definedName name="LumpSum" localSheetId="34">#REF!</definedName>
    <definedName name="LumpSum" localSheetId="38">#REF!</definedName>
    <definedName name="LumpSum" localSheetId="30">#REF!</definedName>
    <definedName name="LumpSum">#REF!</definedName>
    <definedName name="LumpSum_Pri_Scaled">[26]UnitValues!$E$30</definedName>
    <definedName name="LumpSum_Sec_Scaled">[26]UnitValues!$E$31</definedName>
    <definedName name="LYear">[6]Choose!$D$14</definedName>
    <definedName name="LYPupils" localSheetId="33">[53]MFGreport!#REF!</definedName>
    <definedName name="LYPupils" localSheetId="34">[53]MFGreport!#REF!</definedName>
    <definedName name="LYPupils" localSheetId="38">[53]MFGreport!#REF!</definedName>
    <definedName name="LYPupils" localSheetId="30">[53]MFGreport!#REF!</definedName>
    <definedName name="LYPupils">[53]MFGreport!#REF!</definedName>
    <definedName name="manpayinc.1" localSheetId="33">'[12]Inputs for SWGE Forecasting'!#REF!</definedName>
    <definedName name="manpayinc.1" localSheetId="34">'[12]Inputs for SWGE Forecasting'!#REF!</definedName>
    <definedName name="manpayinc.1" localSheetId="38">'[12]Inputs for SWGE Forecasting'!#REF!</definedName>
    <definedName name="manpayinc.1" localSheetId="30">'[12]Inputs for SWGE Forecasting'!#REF!</definedName>
    <definedName name="manpayinc.1">'[12]Inputs for SWGE Forecasting'!#REF!</definedName>
    <definedName name="md_2" localSheetId="33">#REF!</definedName>
    <definedName name="md_2" localSheetId="34">#REF!</definedName>
    <definedName name="md_2" localSheetId="38">#REF!</definedName>
    <definedName name="md_2" localSheetId="30">#REF!</definedName>
    <definedName name="md_2">#REF!</definedName>
    <definedName name="MD_3" localSheetId="33">#REF!</definedName>
    <definedName name="MD_3" localSheetId="34">#REF!</definedName>
    <definedName name="MD_3" localSheetId="38">#REF!</definedName>
    <definedName name="MD_3" localSheetId="30">#REF!</definedName>
    <definedName name="MD_3">#REF!</definedName>
    <definedName name="MDProw" localSheetId="33">#REF!</definedName>
    <definedName name="MDProw" localSheetId="34">#REF!</definedName>
    <definedName name="MDProw" localSheetId="38">#REF!</definedName>
    <definedName name="MDProw" localSheetId="30">#REF!</definedName>
    <definedName name="MDProw">#REF!</definedName>
    <definedName name="MDrow" localSheetId="33">#REF!</definedName>
    <definedName name="MDrow" localSheetId="34">#REF!</definedName>
    <definedName name="MDrow" localSheetId="38">#REF!</definedName>
    <definedName name="MDrow" localSheetId="30">#REF!</definedName>
    <definedName name="MDrow">#REF!</definedName>
    <definedName name="mdsrow" localSheetId="33">#REF!</definedName>
    <definedName name="mdsrow" localSheetId="34">#REF!</definedName>
    <definedName name="mdsrow" localSheetId="38">#REF!</definedName>
    <definedName name="mdsrow" localSheetId="30">#REF!</definedName>
    <definedName name="mdsrow">#REF!</definedName>
    <definedName name="MEALS" localSheetId="33">#REF!</definedName>
    <definedName name="MEALS" localSheetId="34">#REF!</definedName>
    <definedName name="MEALS" localSheetId="38">#REF!</definedName>
    <definedName name="MEALS" localSheetId="30">#REF!</definedName>
    <definedName name="MEALS">#REF!</definedName>
    <definedName name="meals.admin.costs" localSheetId="33">#REF!</definedName>
    <definedName name="meals.admin.costs" localSheetId="34">#REF!</definedName>
    <definedName name="meals.admin.costs" localSheetId="38">#REF!</definedName>
    <definedName name="meals.admin.costs" localSheetId="30">#REF!</definedName>
    <definedName name="meals.admin.costs">#REF!</definedName>
    <definedName name="meals.income" localSheetId="33">#REF!</definedName>
    <definedName name="meals.income" localSheetId="34">#REF!</definedName>
    <definedName name="meals.income" localSheetId="38">#REF!</definedName>
    <definedName name="meals.income" localSheetId="30">#REF!</definedName>
    <definedName name="meals.income">#REF!</definedName>
    <definedName name="meals.kitchen.costs" localSheetId="33">#REF!</definedName>
    <definedName name="meals.kitchen.costs" localSheetId="34">#REF!</definedName>
    <definedName name="meals.kitchen.costs" localSheetId="38">#REF!</definedName>
    <definedName name="meals.kitchen.costs" localSheetId="30">#REF!</definedName>
    <definedName name="meals.kitchen.costs">#REF!</definedName>
    <definedName name="meals.PRC.proportion" localSheetId="33">'[12]Other Forecasting'!#REF!</definedName>
    <definedName name="meals.PRC.proportion" localSheetId="34">'[12]Other Forecasting'!#REF!</definedName>
    <definedName name="meals.PRC.proportion" localSheetId="38">'[12]Other Forecasting'!#REF!</definedName>
    <definedName name="meals.PRC.proportion" localSheetId="30">'[12]Other Forecasting'!#REF!</definedName>
    <definedName name="meals.PRC.proportion">'[12]Other Forecasting'!#REF!</definedName>
    <definedName name="meals.subtotal" localSheetId="33">#REF!</definedName>
    <definedName name="meals.subtotal" localSheetId="34">#REF!</definedName>
    <definedName name="meals.subtotal" localSheetId="38">#REF!</definedName>
    <definedName name="meals.subtotal" localSheetId="30">#REF!</definedName>
    <definedName name="meals.subtotal">#REF!</definedName>
    <definedName name="meals.variable.nonpay" localSheetId="33">#REF!</definedName>
    <definedName name="meals.variable.nonpay" localSheetId="34">#REF!</definedName>
    <definedName name="meals.variable.nonpay" localSheetId="38">#REF!</definedName>
    <definedName name="meals.variable.nonpay" localSheetId="30">#REF!</definedName>
    <definedName name="meals.variable.nonpay">#REF!</definedName>
    <definedName name="mealsprcprop" localSheetId="33">'[12]Other Forecasting'!#REF!</definedName>
    <definedName name="mealsprcprop" localSheetId="34">'[12]Other Forecasting'!#REF!</definedName>
    <definedName name="mealsprcprop" localSheetId="38">'[12]Other Forecasting'!#REF!</definedName>
    <definedName name="mealsprcprop" localSheetId="30">'[12]Other Forecasting'!#REF!</definedName>
    <definedName name="mealsprcprop">'[12]Other Forecasting'!#REF!</definedName>
    <definedName name="mealsprctotal" localSheetId="33">#REF!</definedName>
    <definedName name="mealsprctotal" localSheetId="34">#REF!</definedName>
    <definedName name="mealsprctotal" localSheetId="38">#REF!</definedName>
    <definedName name="mealsprctotal" localSheetId="30">#REF!</definedName>
    <definedName name="mealsprctotal">#REF!</definedName>
    <definedName name="Member">[6]Choose!$G$16</definedName>
    <definedName name="MFG" localSheetId="33">#REF!</definedName>
    <definedName name="MFG" localSheetId="34">#REF!</definedName>
    <definedName name="MFG" localSheetId="38">#REF!</definedName>
    <definedName name="MFG" localSheetId="30">#REF!</definedName>
    <definedName name="MFG">#REF!</definedName>
    <definedName name="MFG_Rate">[11]Proforma!$H$75</definedName>
    <definedName name="MFG_Total">'[8]New ISB'!$BB$5</definedName>
    <definedName name="MFGRate">[24]MFG!$H$30</definedName>
    <definedName name="Mid_distance_threshold">[8]Proforma!$D$42</definedName>
    <definedName name="Mid_PupilNo_threshold">[54]Proforma!$G$42</definedName>
    <definedName name="million">[55]DSGDec!$I$1</definedName>
    <definedName name="min_pupil_rate_KS3">[11]Proforma!$E$13</definedName>
    <definedName name="min_pupil_rate_KS4">[11]Proforma!$G$13</definedName>
    <definedName name="min_pupil_rate_pri">[11]Proforma!$D$13</definedName>
    <definedName name="min_pupil_rate_sec">[11]Proforma!$I$13</definedName>
    <definedName name="MLD_Alt">[22]Classifications!$O$20</definedName>
    <definedName name="Mobility_Pri">[8]Proforma!$E$27</definedName>
    <definedName name="Mobility_Pri_DD_Rate">'[8]De Delegation'!$V$23</definedName>
    <definedName name="Mobility_Sec">[8]Proforma!$F$27</definedName>
    <definedName name="Mobility_Sec_DD_Rate">'[8]De Delegation'!$W$23</definedName>
    <definedName name="month">'[42]New Report'!$J$4</definedName>
    <definedName name="MP" localSheetId="33">#REF!</definedName>
    <definedName name="MP" localSheetId="34">#REF!</definedName>
    <definedName name="MP" localSheetId="38">#REF!</definedName>
    <definedName name="MP" localSheetId="30">#REF!</definedName>
    <definedName name="MP">#REF!</definedName>
    <definedName name="MP_Rows" localSheetId="33">#REF!</definedName>
    <definedName name="MP_Rows" localSheetId="34">#REF!</definedName>
    <definedName name="MP_Rows" localSheetId="38">#REF!</definedName>
    <definedName name="MP_Rows" localSheetId="30">#REF!</definedName>
    <definedName name="MP_Rows">#REF!</definedName>
    <definedName name="mppf_pri">'[11]New ISB'!$BC$5</definedName>
    <definedName name="mppf_sec">'[11]New ISB'!$BD$5</definedName>
    <definedName name="MS_Rows" localSheetId="33">#REF!</definedName>
    <definedName name="MS_Rows" localSheetId="34">#REF!</definedName>
    <definedName name="MS_Rows" localSheetId="38">#REF!</definedName>
    <definedName name="MS_Rows" localSheetId="30">#REF!</definedName>
    <definedName name="MS_Rows">#REF!</definedName>
    <definedName name="msg" localSheetId="33">#REF!</definedName>
    <definedName name="msg" localSheetId="34">#REF!</definedName>
    <definedName name="msg" localSheetId="38">#REF!</definedName>
    <definedName name="msg" localSheetId="30">#REF!</definedName>
    <definedName name="msg">#REF!</definedName>
    <definedName name="MSI_Alt">[22]Classifications!$O$37</definedName>
    <definedName name="NAME" localSheetId="33">#REF!</definedName>
    <definedName name="NAME" localSheetId="34">#REF!</definedName>
    <definedName name="NAME" localSheetId="38">#REF!</definedName>
    <definedName name="NAME" localSheetId="30">#REF!</definedName>
    <definedName name="NAME">#REF!</definedName>
    <definedName name="names" localSheetId="33">#REF!</definedName>
    <definedName name="names" localSheetId="34">#REF!</definedName>
    <definedName name="names" localSheetId="38">#REF!</definedName>
    <definedName name="names" localSheetId="30">#REF!</definedName>
    <definedName name="names">#REF!</definedName>
    <definedName name="ND_Headers" localSheetId="33">#REF!</definedName>
    <definedName name="ND_Headers" localSheetId="34">#REF!</definedName>
    <definedName name="ND_Headers" localSheetId="38">#REF!</definedName>
    <definedName name="ND_Headers" localSheetId="30">#REF!</definedName>
    <definedName name="ND_Headers">#REF!</definedName>
    <definedName name="NDEP" localSheetId="33">[56]ISB!#REF!</definedName>
    <definedName name="NDEP" localSheetId="34">[56]ISB!#REF!</definedName>
    <definedName name="NDEP" localSheetId="38">[56]ISB!#REF!</definedName>
    <definedName name="NDEP" localSheetId="30">[56]ISB!#REF!</definedName>
    <definedName name="NDEP">[56]ISB!#REF!</definedName>
    <definedName name="neff" localSheetId="33">#REF!</definedName>
    <definedName name="neff" localSheetId="34">#REF!</definedName>
    <definedName name="neff" localSheetId="38">#REF!</definedName>
    <definedName name="neff" localSheetId="30">#REF!</definedName>
    <definedName name="neff">#REF!</definedName>
    <definedName name="new.second.PRC" localSheetId="33">'[12]Secondary Forecasting'!#REF!</definedName>
    <definedName name="new.second.PRC" localSheetId="34">'[12]Secondary Forecasting'!#REF!</definedName>
    <definedName name="new.second.PRC" localSheetId="38">'[12]Secondary Forecasting'!#REF!</definedName>
    <definedName name="new.second.PRC" localSheetId="30">'[12]Secondary Forecasting'!#REF!</definedName>
    <definedName name="new.second.PRC">'[12]Secondary Forecasting'!#REF!</definedName>
    <definedName name="New_and_growing_prop">[25]Policy_decisions!$F$11</definedName>
    <definedName name="NewCol_1" localSheetId="33">#REF!</definedName>
    <definedName name="NewCol_1" localSheetId="34">#REF!</definedName>
    <definedName name="NewCol_1" localSheetId="38">#REF!</definedName>
    <definedName name="NewCol_1" localSheetId="30">#REF!</definedName>
    <definedName name="NewCol_1">#REF!</definedName>
    <definedName name="newcol_10" localSheetId="33">#REF!</definedName>
    <definedName name="newcol_10" localSheetId="34">#REF!</definedName>
    <definedName name="newcol_10" localSheetId="38">#REF!</definedName>
    <definedName name="newcol_10" localSheetId="30">#REF!</definedName>
    <definedName name="newcol_10">#REF!</definedName>
    <definedName name="newcol_11" localSheetId="33">#REF!</definedName>
    <definedName name="newcol_11" localSheetId="34">#REF!</definedName>
    <definedName name="newcol_11" localSheetId="38">#REF!</definedName>
    <definedName name="newcol_11" localSheetId="30">#REF!</definedName>
    <definedName name="newcol_11">#REF!</definedName>
    <definedName name="newcol_12" localSheetId="33">#REF!</definedName>
    <definedName name="newcol_12" localSheetId="34">#REF!</definedName>
    <definedName name="newcol_12" localSheetId="38">#REF!</definedName>
    <definedName name="newcol_12" localSheetId="30">#REF!</definedName>
    <definedName name="newcol_12">#REF!</definedName>
    <definedName name="newcol_13" localSheetId="33">#REF!</definedName>
    <definedName name="newcol_13" localSheetId="34">#REF!</definedName>
    <definedName name="newcol_13" localSheetId="38">#REF!</definedName>
    <definedName name="newcol_13" localSheetId="30">#REF!</definedName>
    <definedName name="newcol_13">#REF!</definedName>
    <definedName name="newcol_14" localSheetId="33">#REF!</definedName>
    <definedName name="newcol_14" localSheetId="34">#REF!</definedName>
    <definedName name="newcol_14" localSheetId="38">#REF!</definedName>
    <definedName name="newcol_14" localSheetId="30">#REF!</definedName>
    <definedName name="newcol_14">#REF!</definedName>
    <definedName name="newcol_15" localSheetId="33">#REF!</definedName>
    <definedName name="newcol_15" localSheetId="34">#REF!</definedName>
    <definedName name="newcol_15" localSheetId="38">#REF!</definedName>
    <definedName name="newcol_15" localSheetId="30">#REF!</definedName>
    <definedName name="newcol_15">#REF!</definedName>
    <definedName name="newcol_16" localSheetId="33">#REF!</definedName>
    <definedName name="newcol_16" localSheetId="34">#REF!</definedName>
    <definedName name="newcol_16" localSheetId="38">#REF!</definedName>
    <definedName name="newcol_16" localSheetId="30">#REF!</definedName>
    <definedName name="newcol_16">#REF!</definedName>
    <definedName name="newcol_17" localSheetId="33">#REF!</definedName>
    <definedName name="newcol_17" localSheetId="34">#REF!</definedName>
    <definedName name="newcol_17" localSheetId="38">#REF!</definedName>
    <definedName name="newcol_17" localSheetId="30">#REF!</definedName>
    <definedName name="newcol_17">#REF!</definedName>
    <definedName name="newcol_2" localSheetId="33">#REF!</definedName>
    <definedName name="newcol_2" localSheetId="34">#REF!</definedName>
    <definedName name="newcol_2" localSheetId="38">#REF!</definedName>
    <definedName name="newcol_2" localSheetId="30">#REF!</definedName>
    <definedName name="newcol_2">#REF!</definedName>
    <definedName name="newcol_20" localSheetId="33">#REF!</definedName>
    <definedName name="newcol_20" localSheetId="34">#REF!</definedName>
    <definedName name="newcol_20" localSheetId="38">#REF!</definedName>
    <definedName name="newcol_20" localSheetId="30">#REF!</definedName>
    <definedName name="newcol_20">#REF!</definedName>
    <definedName name="newcol_3" localSheetId="33">#REF!</definedName>
    <definedName name="newcol_3" localSheetId="34">#REF!</definedName>
    <definedName name="newcol_3" localSheetId="38">#REF!</definedName>
    <definedName name="newcol_3" localSheetId="30">#REF!</definedName>
    <definedName name="newcol_3">#REF!</definedName>
    <definedName name="newcol_4" localSheetId="33">#REF!</definedName>
    <definedName name="newcol_4" localSheetId="34">#REF!</definedName>
    <definedName name="newcol_4" localSheetId="38">#REF!</definedName>
    <definedName name="newcol_4" localSheetId="30">#REF!</definedName>
    <definedName name="newcol_4">#REF!</definedName>
    <definedName name="newcol_5" localSheetId="33">#REF!</definedName>
    <definedName name="newcol_5" localSheetId="34">#REF!</definedName>
    <definedName name="newcol_5" localSheetId="38">#REF!</definedName>
    <definedName name="newcol_5" localSheetId="30">#REF!</definedName>
    <definedName name="newcol_5">#REF!</definedName>
    <definedName name="newcol_6" localSheetId="33">#REF!</definedName>
    <definedName name="newcol_6" localSheetId="34">#REF!</definedName>
    <definedName name="newcol_6" localSheetId="38">#REF!</definedName>
    <definedName name="newcol_6" localSheetId="30">#REF!</definedName>
    <definedName name="newcol_6">#REF!</definedName>
    <definedName name="newcol_7" localSheetId="33">#REF!</definedName>
    <definedName name="newcol_7" localSheetId="34">#REF!</definedName>
    <definedName name="newcol_7" localSheetId="38">#REF!</definedName>
    <definedName name="newcol_7" localSheetId="30">#REF!</definedName>
    <definedName name="newcol_7">#REF!</definedName>
    <definedName name="newcol_8" localSheetId="33">#REF!</definedName>
    <definedName name="newcol_8" localSheetId="34">#REF!</definedName>
    <definedName name="newcol_8" localSheetId="38">#REF!</definedName>
    <definedName name="newcol_8" localSheetId="30">#REF!</definedName>
    <definedName name="newcol_8">#REF!</definedName>
    <definedName name="newcol_9" localSheetId="33">#REF!</definedName>
    <definedName name="newcol_9" localSheetId="34">#REF!</definedName>
    <definedName name="newcol_9" localSheetId="38">#REF!</definedName>
    <definedName name="newcol_9" localSheetId="30">#REF!</definedName>
    <definedName name="newcol_9">#REF!</definedName>
    <definedName name="NEWN">[57]EarlyYears!$AA$19</definedName>
    <definedName name="News" localSheetId="33">[6]News!#REF!</definedName>
    <definedName name="News" localSheetId="34">[6]News!#REF!</definedName>
    <definedName name="News" localSheetId="38">[6]News!#REF!</definedName>
    <definedName name="News" localSheetId="30">[6]News!#REF!</definedName>
    <definedName name="News">[6]News!#REF!</definedName>
    <definedName name="NewSheet_Nursery" localSheetId="33">#REF!</definedName>
    <definedName name="NewSheet_Nursery" localSheetId="34">#REF!</definedName>
    <definedName name="NewSheet_Nursery" localSheetId="38">#REF!</definedName>
    <definedName name="NewSheet_Nursery" localSheetId="30">#REF!</definedName>
    <definedName name="NewSheet_Nursery">#REF!</definedName>
    <definedName name="NewSheet_Primary" localSheetId="33">#REF!</definedName>
    <definedName name="NewSheet_Primary" localSheetId="34">#REF!</definedName>
    <definedName name="NewSheet_Primary" localSheetId="38">#REF!</definedName>
    <definedName name="NewSheet_Primary" localSheetId="30">#REF!</definedName>
    <definedName name="NewSheet_Primary">#REF!</definedName>
    <definedName name="Newsheet_PriMiddle" localSheetId="33">#REF!</definedName>
    <definedName name="Newsheet_PriMiddle" localSheetId="34">#REF!</definedName>
    <definedName name="Newsheet_PriMiddle" localSheetId="38">#REF!</definedName>
    <definedName name="Newsheet_PriMiddle" localSheetId="30">#REF!</definedName>
    <definedName name="Newsheet_PriMiddle">#REF!</definedName>
    <definedName name="NewSheet_SecMiddle" localSheetId="33">#REF!</definedName>
    <definedName name="NewSheet_SecMiddle" localSheetId="34">#REF!</definedName>
    <definedName name="NewSheet_SecMiddle" localSheetId="38">#REF!</definedName>
    <definedName name="NewSheet_SecMiddle" localSheetId="30">#REF!</definedName>
    <definedName name="NewSheet_SecMiddle">#REF!</definedName>
    <definedName name="NewSheet_Secondary" localSheetId="33">#REF!</definedName>
    <definedName name="NewSheet_Secondary" localSheetId="34">#REF!</definedName>
    <definedName name="NewSheet_Secondary" localSheetId="38">#REF!</definedName>
    <definedName name="NewSheet_Secondary" localSheetId="30">#REF!</definedName>
    <definedName name="NewSheet_Secondary">#REF!</definedName>
    <definedName name="NewSheet_Special" localSheetId="33">#REF!</definedName>
    <definedName name="NewSheet_Special" localSheetId="34">#REF!</definedName>
    <definedName name="NewSheet_Special" localSheetId="38">#REF!</definedName>
    <definedName name="NewSheet_Special" localSheetId="30">#REF!</definedName>
    <definedName name="NewSheet_Special">#REF!</definedName>
    <definedName name="newsheetnames">" =REPLACE(GET.WORKBOOK(1),1,FIND(""]"",GET.WORKBOOK(1)),"""")"</definedName>
    <definedName name="NewSheetNursery" localSheetId="33">#REF!</definedName>
    <definedName name="NewSheetNursery" localSheetId="34">#REF!</definedName>
    <definedName name="NewSheetNursery" localSheetId="38">#REF!</definedName>
    <definedName name="NewSheetNursery" localSheetId="30">#REF!</definedName>
    <definedName name="NewSheetNursery">#REF!</definedName>
    <definedName name="non_nurse" localSheetId="33">#REF!</definedName>
    <definedName name="non_nurse" localSheetId="34">#REF!</definedName>
    <definedName name="non_nurse" localSheetId="38">#REF!</definedName>
    <definedName name="non_nurse" localSheetId="30">#REF!</definedName>
    <definedName name="non_nurse">#REF!</definedName>
    <definedName name="non_prim" localSheetId="33">#REF!,#REF!</definedName>
    <definedName name="non_prim" localSheetId="34">#REF!,#REF!</definedName>
    <definedName name="non_prim" localSheetId="38">#REF!,#REF!</definedName>
    <definedName name="non_prim" localSheetId="30">#REF!,#REF!</definedName>
    <definedName name="non_prim">#REF!,#REF!</definedName>
    <definedName name="non_sec" localSheetId="33">#REF!,#REF!</definedName>
    <definedName name="non_sec" localSheetId="34">#REF!,#REF!</definedName>
    <definedName name="non_sec" localSheetId="38">#REF!,#REF!</definedName>
    <definedName name="non_sec" localSheetId="30">#REF!,#REF!</definedName>
    <definedName name="non_sec">#REF!,#REF!</definedName>
    <definedName name="non_spe" localSheetId="33">#REF!,#REF!</definedName>
    <definedName name="non_spe" localSheetId="34">#REF!,#REF!</definedName>
    <definedName name="non_spe" localSheetId="38">#REF!,#REF!</definedName>
    <definedName name="non_spe" localSheetId="30">#REF!,#REF!</definedName>
    <definedName name="non_spe">#REF!,#REF!</definedName>
    <definedName name="Nonable2_3" localSheetId="33">#REF!</definedName>
    <definedName name="Nonable2_3" localSheetId="34">#REF!</definedName>
    <definedName name="Nonable2_3" localSheetId="38">#REF!</definedName>
    <definedName name="Nonable2_3" localSheetId="30">#REF!</definedName>
    <definedName name="Nonable2_3">#REF!</definedName>
    <definedName name="nonpay.costs" localSheetId="33">#REF!</definedName>
    <definedName name="nonpay.costs" localSheetId="34">#REF!</definedName>
    <definedName name="nonpay.costs" localSheetId="38">#REF!</definedName>
    <definedName name="nonpay.costs" localSheetId="30">#REF!</definedName>
    <definedName name="nonpay.costs">#REF!</definedName>
    <definedName name="nonpay.reprice.sum">'[12]Calculation of Repricing Factor'!$B$349:$G$352</definedName>
    <definedName name="nontable2" localSheetId="33">#REF!</definedName>
    <definedName name="nontable2" localSheetId="34">#REF!</definedName>
    <definedName name="nontable2" localSheetId="38">#REF!</definedName>
    <definedName name="nontable2" localSheetId="30">#REF!</definedName>
    <definedName name="nontable2">#REF!</definedName>
    <definedName name="NonTable2_1" localSheetId="33">#REF!</definedName>
    <definedName name="NonTable2_1" localSheetId="34">#REF!</definedName>
    <definedName name="NonTable2_1" localSheetId="38">#REF!</definedName>
    <definedName name="NonTable2_1" localSheetId="30">#REF!</definedName>
    <definedName name="NonTable2_1">#REF!</definedName>
    <definedName name="NonTable2_2" localSheetId="33">#REF!</definedName>
    <definedName name="NonTable2_2" localSheetId="34">#REF!</definedName>
    <definedName name="NonTable2_2" localSheetId="38">#REF!</definedName>
    <definedName name="NonTable2_2" localSheetId="30">#REF!</definedName>
    <definedName name="NonTable2_2">#REF!</definedName>
    <definedName name="NonTable2_3" localSheetId="33">#REF!</definedName>
    <definedName name="NonTable2_3" localSheetId="34">#REF!</definedName>
    <definedName name="NonTable2_3" localSheetId="38">#REF!</definedName>
    <definedName name="NonTable2_3" localSheetId="30">#REF!</definedName>
    <definedName name="NonTable2_3">#REF!</definedName>
    <definedName name="NonTable2_4" localSheetId="33">#REF!</definedName>
    <definedName name="NonTable2_4" localSheetId="34">#REF!</definedName>
    <definedName name="NonTable2_4" localSheetId="38">#REF!</definedName>
    <definedName name="NonTable2_4" localSheetId="30">#REF!</definedName>
    <definedName name="NonTable2_4">#REF!</definedName>
    <definedName name="NonTable2Rows" localSheetId="33">#REF!</definedName>
    <definedName name="NonTable2Rows" localSheetId="34">#REF!</definedName>
    <definedName name="NonTable2Rows" localSheetId="38">#REF!</definedName>
    <definedName name="NonTable2Rows" localSheetId="30">#REF!</definedName>
    <definedName name="NonTable2Rows">#REF!</definedName>
    <definedName name="NOR_TYPE" localSheetId="33">#REF!</definedName>
    <definedName name="NOR_TYPE" localSheetId="34">#REF!</definedName>
    <definedName name="NOR_TYPE" localSheetId="38">#REF!</definedName>
    <definedName name="NOR_TYPE" localSheetId="30">#REF!</definedName>
    <definedName name="NOR_TYPE">#REF!</definedName>
    <definedName name="North">'[38]Qtab output'!$B$42,'[38]Qtab output'!$B$77,'[38]Qtab output'!$B$80,'[38]Qtab output'!$B$100,'[38]Qtab output'!$B$106,'[38]Qtab output'!$B$25,'[38]Qtab output'!$B$30,'[38]Qtab output'!$B$36,'[38]Qtab output'!$B$83</definedName>
    <definedName name="Northwest">'[38]Qtab output'!$B$66,'[38]Qtab output'!$B$102,'[38]Qtab output'!$B$94,'[38]Qtab output'!$B$121,'[38]Qtab output'!$B$13,'[38]Qtab output'!$B$18,'[38]Qtab output'!$B$73:$B$74,'[38]Qtab output'!$B$85,'[38]Qtab output'!$B$90,'[38]Qtab output'!$B$92,'[38]Qtab output'!$B$104</definedName>
    <definedName name="Notional_SEN_AWPU_KS3">[8]Proforma!$L$12</definedName>
    <definedName name="Notional_SEN_AWPU_KS4">[8]Proforma!$L$13</definedName>
    <definedName name="Notional_SEN_AWPU_Pri">[8]Proforma!$L$11</definedName>
    <definedName name="Notional_SEN_EAL_Pri">[8]Proforma!$L$25</definedName>
    <definedName name="Notional_SEN_EAL_Sec">[8]Proforma!$M$26</definedName>
    <definedName name="Notional_SEN_Ever6_Pri">[11]Proforma!$L$23</definedName>
    <definedName name="Notional_SEN_Ever6_Sec">[11]Proforma!$M$23</definedName>
    <definedName name="Notional_SEN_ExCir1_Pri" localSheetId="33">#REF!</definedName>
    <definedName name="Notional_SEN_ExCir1_Pri" localSheetId="34">#REF!</definedName>
    <definedName name="Notional_SEN_ExCir1_Pri" localSheetId="38">#REF!</definedName>
    <definedName name="Notional_SEN_ExCir1_Pri" localSheetId="30">#REF!</definedName>
    <definedName name="Notional_SEN_ExCir1_Pri">#REF!</definedName>
    <definedName name="Notional_SEN_ExCir1_Sec" localSheetId="33">#REF!</definedName>
    <definedName name="Notional_SEN_ExCir1_Sec" localSheetId="34">#REF!</definedName>
    <definedName name="Notional_SEN_ExCir1_Sec" localSheetId="38">#REF!</definedName>
    <definedName name="Notional_SEN_ExCir1_Sec" localSheetId="30">#REF!</definedName>
    <definedName name="Notional_SEN_ExCir1_Sec">#REF!</definedName>
    <definedName name="Notional_SEN_ExCir2">[8]Proforma!$L$51</definedName>
    <definedName name="Notional_SEN_ExCir3">[8]Proforma!$L$52</definedName>
    <definedName name="Notional_SEN_ExCir4">[8]Proforma!$L$53</definedName>
    <definedName name="Notional_SEN_ExCir5">[8]Proforma!$L$54</definedName>
    <definedName name="Notional_SEN_ExCir6">[8]Proforma!$L$55</definedName>
    <definedName name="Notional_SEN_ExCir7">[11]Proforma!$L$65</definedName>
    <definedName name="Notional_SEN_FF">[11]Proforma!$L$72</definedName>
    <definedName name="Notional_SEN_FSM_Pri">[8]Proforma!$L$15</definedName>
    <definedName name="Notional_SEN_FSM_Sec">[8]Proforma!$M$16</definedName>
    <definedName name="Notional_SEN_IDACI_B1_Pri">[8]Proforma!$L$17</definedName>
    <definedName name="Notional_SEN_IDACI_B1_Sec">[8]Proforma!$M$17</definedName>
    <definedName name="Notional_SEN_IDACI_B2_Pri">[8]Proforma!$L$18</definedName>
    <definedName name="Notional_SEN_IDACI_B2_Sec">[8]Proforma!$M$18</definedName>
    <definedName name="Notional_SEN_IDACI_B3_Pri">[8]Proforma!$L$19</definedName>
    <definedName name="Notional_SEN_IDACI_B3_Sec">[8]Proforma!$M$19</definedName>
    <definedName name="Notional_SEN_IDACI_B4_Pri">[8]Proforma!$L$20</definedName>
    <definedName name="Notional_SEN_IDACI_B4_Sec">[8]Proforma!$M$20</definedName>
    <definedName name="Notional_SEN_IDACI_B5_Pri">[8]Proforma!$L$21</definedName>
    <definedName name="Notional_SEN_IDACI_B5_Sec">[8]Proforma!$M$21</definedName>
    <definedName name="Notional_SEN_IDACI_B6_Pri">[8]Proforma!$L$22</definedName>
    <definedName name="Notional_SEN_IDACI_B6_Sec">[8]Proforma!$M$22</definedName>
    <definedName name="Notional_SEN_LAC">[8]Proforma!$L$24</definedName>
    <definedName name="Notional_SEN_LCHI_Pri">[8]Proforma!$L$29</definedName>
    <definedName name="Notional_SEN_LCHI_Sec">[8]Proforma!$M$31</definedName>
    <definedName name="Notional_SEN_Lump_sum_Pri">[8]Proforma!$L$37</definedName>
    <definedName name="Notional_SEN_Lump_sum_Sec">[8]Proforma!$M$37</definedName>
    <definedName name="Notional_SEN_MFG">[11]Proforma!$L$82</definedName>
    <definedName name="Notional_SEN_Mobility_Pri">[8]Proforma!$L$27</definedName>
    <definedName name="Notional_SEN_Mobility_Sec">[8]Proforma!$M$27</definedName>
    <definedName name="Notional_SEN_MPPF">[11]Proforma!$L$69</definedName>
    <definedName name="Notional_SEN_PFI">[8]Proforma!$L$46</definedName>
    <definedName name="Notional_SEN_Rates">[8]Proforma!$L$45</definedName>
    <definedName name="Notional_SEN_SixthForm">[8]Proforma!$L$47</definedName>
    <definedName name="Notional_SEN_Sparsity_Pri">[8]Proforma!$L$38</definedName>
    <definedName name="Notional_SEN_Sparsity_Sec">[8]Proforma!$M$38</definedName>
    <definedName name="Notional_SEN_Split_sites">[8]Proforma!$L$44</definedName>
    <definedName name="NQT_top_up" localSheetId="33">[58]Control!#REF!</definedName>
    <definedName name="NQT_top_up" localSheetId="34">[58]Control!#REF!</definedName>
    <definedName name="NQT_top_up" localSheetId="38">[58]Control!#REF!</definedName>
    <definedName name="NQT_top_up" localSheetId="30">[58]Control!#REF!</definedName>
    <definedName name="NQT_top_up">[58]Control!#REF!</definedName>
    <definedName name="nrecol_15" localSheetId="33">#REF!</definedName>
    <definedName name="nrecol_15" localSheetId="34">#REF!</definedName>
    <definedName name="nrecol_15" localSheetId="38">#REF!</definedName>
    <definedName name="nrecol_15" localSheetId="30">#REF!</definedName>
    <definedName name="nrecol_15">#REF!</definedName>
    <definedName name="Nrow" localSheetId="33">#REF!</definedName>
    <definedName name="Nrow" localSheetId="34">#REF!</definedName>
    <definedName name="Nrow" localSheetId="38">#REF!</definedName>
    <definedName name="Nrow" localSheetId="30">#REF!</definedName>
    <definedName name="Nrow">#REF!</definedName>
    <definedName name="NS_Rows" localSheetId="33">#REF!</definedName>
    <definedName name="NS_Rows" localSheetId="34">#REF!</definedName>
    <definedName name="NS_Rows" localSheetId="38">#REF!</definedName>
    <definedName name="NS_Rows" localSheetId="30">#REF!</definedName>
    <definedName name="NS_Rows">#REF!</definedName>
    <definedName name="NSEN" localSheetId="33">[56]ISB!#REF!</definedName>
    <definedName name="NSEN" localSheetId="34">[56]ISB!#REF!</definedName>
    <definedName name="NSEN" localSheetId="38">[56]ISB!#REF!</definedName>
    <definedName name="NSEN" localSheetId="30">[56]ISB!#REF!</definedName>
    <definedName name="NSEN">[56]ISB!#REF!</definedName>
    <definedName name="nurcol2" localSheetId="33">#REF!</definedName>
    <definedName name="nurcol2" localSheetId="34">#REF!</definedName>
    <definedName name="nurcol2" localSheetId="38">#REF!</definedName>
    <definedName name="nurcol2" localSheetId="30">#REF!</definedName>
    <definedName name="nurcol2">#REF!</definedName>
    <definedName name="NurCols" localSheetId="33">#REF!</definedName>
    <definedName name="NurCols" localSheetId="34">#REF!</definedName>
    <definedName name="NurCols" localSheetId="38">#REF!</definedName>
    <definedName name="NurCols" localSheetId="30">#REF!</definedName>
    <definedName name="NurCols">#REF!</definedName>
    <definedName name="nurs.classes.income" localSheetId="33">#REF!</definedName>
    <definedName name="nurs.classes.income" localSheetId="34">#REF!</definedName>
    <definedName name="nurs.classes.income" localSheetId="38">#REF!</definedName>
    <definedName name="nurs.classes.income" localSheetId="30">#REF!</definedName>
    <definedName name="nurs.classes.income">#REF!</definedName>
    <definedName name="nurs.classes.julypay" localSheetId="33">#REF!</definedName>
    <definedName name="nurs.classes.julypay" localSheetId="34">#REF!</definedName>
    <definedName name="nurs.classes.julypay" localSheetId="38">#REF!</definedName>
    <definedName name="nurs.classes.julypay" localSheetId="30">#REF!</definedName>
    <definedName name="nurs.classes.julypay">#REF!</definedName>
    <definedName name="nurs.classes.netexpend" localSheetId="33">#REF!</definedName>
    <definedName name="nurs.classes.netexpend" localSheetId="34">#REF!</definedName>
    <definedName name="nurs.classes.netexpend" localSheetId="38">#REF!</definedName>
    <definedName name="nurs.classes.netexpend" localSheetId="30">#REF!</definedName>
    <definedName name="nurs.classes.netexpend">#REF!</definedName>
    <definedName name="nurs.classes.novpay" localSheetId="33">#REF!</definedName>
    <definedName name="nurs.classes.novpay" localSheetId="34">#REF!</definedName>
    <definedName name="nurs.classes.novpay" localSheetId="38">#REF!</definedName>
    <definedName name="nurs.classes.novpay" localSheetId="30">#REF!</definedName>
    <definedName name="nurs.classes.novpay">#REF!</definedName>
    <definedName name="nurs.classes.othercosts" localSheetId="33">#REF!</definedName>
    <definedName name="nurs.classes.othercosts" localSheetId="34">#REF!</definedName>
    <definedName name="nurs.classes.othercosts" localSheetId="38">#REF!</definedName>
    <definedName name="nurs.classes.othercosts" localSheetId="30">#REF!</definedName>
    <definedName name="nurs.classes.othercosts">#REF!</definedName>
    <definedName name="nurs.classes.teaching" localSheetId="33">#REF!</definedName>
    <definedName name="nurs.classes.teaching" localSheetId="34">#REF!</definedName>
    <definedName name="nurs.classes.teaching" localSheetId="38">#REF!</definedName>
    <definedName name="nurs.classes.teaching" localSheetId="30">#REF!</definedName>
    <definedName name="nurs.classes.teaching">#REF!</definedName>
    <definedName name="nurs.pups.income" localSheetId="33">#REF!</definedName>
    <definedName name="nurs.pups.income" localSheetId="34">#REF!</definedName>
    <definedName name="nurs.pups.income" localSheetId="38">#REF!</definedName>
    <definedName name="nurs.pups.income" localSheetId="30">#REF!</definedName>
    <definedName name="nurs.pups.income">#REF!</definedName>
    <definedName name="nurs.pups.julypay" localSheetId="33">#REF!</definedName>
    <definedName name="nurs.pups.julypay" localSheetId="34">#REF!</definedName>
    <definedName name="nurs.pups.julypay" localSheetId="38">#REF!</definedName>
    <definedName name="nurs.pups.julypay" localSheetId="30">#REF!</definedName>
    <definedName name="nurs.pups.julypay">#REF!</definedName>
    <definedName name="nurs.pups.netexpend" localSheetId="33">#REF!</definedName>
    <definedName name="nurs.pups.netexpend" localSheetId="34">#REF!</definedName>
    <definedName name="nurs.pups.netexpend" localSheetId="38">#REF!</definedName>
    <definedName name="nurs.pups.netexpend" localSheetId="30">#REF!</definedName>
    <definedName name="nurs.pups.netexpend">#REF!</definedName>
    <definedName name="nurs.pups.novpay" localSheetId="33">#REF!</definedName>
    <definedName name="nurs.pups.novpay" localSheetId="34">#REF!</definedName>
    <definedName name="nurs.pups.novpay" localSheetId="38">#REF!</definedName>
    <definedName name="nurs.pups.novpay" localSheetId="30">#REF!</definedName>
    <definedName name="nurs.pups.novpay">#REF!</definedName>
    <definedName name="nurs.pups.othercosts" localSheetId="33">#REF!</definedName>
    <definedName name="nurs.pups.othercosts" localSheetId="34">#REF!</definedName>
    <definedName name="nurs.pups.othercosts" localSheetId="38">#REF!</definedName>
    <definedName name="nurs.pups.othercosts" localSheetId="30">#REF!</definedName>
    <definedName name="nurs.pups.othercosts">#REF!</definedName>
    <definedName name="nurs.pups.teaching" localSheetId="33">#REF!</definedName>
    <definedName name="nurs.pups.teaching" localSheetId="34">#REF!</definedName>
    <definedName name="nurs.pups.teaching" localSheetId="38">#REF!</definedName>
    <definedName name="nurs.pups.teaching" localSheetId="30">#REF!</definedName>
    <definedName name="nurs.pups.teaching">#REF!</definedName>
    <definedName name="nursclas.pups">'[12]Inputs for SWGE Forecasting'!$B$144:$H$144</definedName>
    <definedName name="nursclass.wts">'[12]Inputs for SWGE Forecasting'!$C$152:$C$157</definedName>
    <definedName name="nurse_rows" localSheetId="33">#REF!</definedName>
    <definedName name="nurse_rows" localSheetId="34">#REF!</definedName>
    <definedName name="nurse_rows" localSheetId="38">#REF!</definedName>
    <definedName name="nurse_rows" localSheetId="30">#REF!</definedName>
    <definedName name="nurse_rows">#REF!</definedName>
    <definedName name="nursery" localSheetId="33">#REF!,#REF!,#REF!,#REF!,#REF!,#REF!,#REF!,#REF!,#REF!,#REF!,#REF!</definedName>
    <definedName name="nursery" localSheetId="34">#REF!,#REF!,#REF!,#REF!,#REF!,#REF!,#REF!,#REF!,#REF!,#REF!,#REF!</definedName>
    <definedName name="nursery" localSheetId="38">#REF!,#REF!,#REF!,#REF!,#REF!,#REF!,#REF!,#REF!,#REF!,#REF!,#REF!</definedName>
    <definedName name="nursery" localSheetId="30">#REF!,#REF!,#REF!,#REF!,#REF!,#REF!,#REF!,#REF!,#REF!,#REF!,#REF!</definedName>
    <definedName name="nursery">#REF!,#REF!,#REF!,#REF!,#REF!,#REF!,#REF!,#REF!,#REF!,#REF!,#REF!</definedName>
    <definedName name="nurspups.wts">'[12]Inputs for SWGE Forecasting'!$B$152:$B$157</definedName>
    <definedName name="OESR" localSheetId="33">#REF!</definedName>
    <definedName name="OESR" localSheetId="34">#REF!</definedName>
    <definedName name="OESR" localSheetId="38">#REF!</definedName>
    <definedName name="OESR" localSheetId="30">#REF!</definedName>
    <definedName name="OESR">#REF!</definedName>
    <definedName name="OESR.admin.costs" localSheetId="33">#REF!</definedName>
    <definedName name="OESR.admin.costs" localSheetId="34">#REF!</definedName>
    <definedName name="OESR.admin.costs" localSheetId="38">#REF!</definedName>
    <definedName name="OESR.admin.costs" localSheetId="30">#REF!</definedName>
    <definedName name="OESR.admin.costs">#REF!</definedName>
    <definedName name="OESR.manual.costs" localSheetId="33">#REF!</definedName>
    <definedName name="OESR.manual.costs" localSheetId="34">#REF!</definedName>
    <definedName name="OESR.manual.costs" localSheetId="38">#REF!</definedName>
    <definedName name="OESR.manual.costs" localSheetId="30">#REF!</definedName>
    <definedName name="OESR.manual.costs">#REF!</definedName>
    <definedName name="OESR.nonpay.costs" localSheetId="33">#REF!</definedName>
    <definedName name="OESR.nonpay.costs" localSheetId="34">#REF!</definedName>
    <definedName name="OESR.nonpay.costs" localSheetId="38">#REF!</definedName>
    <definedName name="OESR.nonpay.costs" localSheetId="30">#REF!</definedName>
    <definedName name="OESR.nonpay.costs">#REF!</definedName>
    <definedName name="OESR.otherstaff.costs" localSheetId="33">#REF!</definedName>
    <definedName name="OESR.otherstaff.costs" localSheetId="34">#REF!</definedName>
    <definedName name="OESR.otherstaff.costs" localSheetId="38">#REF!</definedName>
    <definedName name="OESR.otherstaff.costs" localSheetId="30">#REF!</definedName>
    <definedName name="OESR.otherstaff.costs">#REF!</definedName>
    <definedName name="OESR.PRC.proportion" localSheetId="33">'[12]Other Forecasting'!#REF!</definedName>
    <definedName name="OESR.PRC.proportion" localSheetId="34">'[12]Other Forecasting'!#REF!</definedName>
    <definedName name="OESR.PRC.proportion" localSheetId="38">'[12]Other Forecasting'!#REF!</definedName>
    <definedName name="OESR.PRC.proportion" localSheetId="30">'[12]Other Forecasting'!#REF!</definedName>
    <definedName name="OESR.PRC.proportion">'[12]Other Forecasting'!#REF!</definedName>
    <definedName name="OESR.teachers.pay" localSheetId="33">#REF!</definedName>
    <definedName name="OESR.teachers.pay" localSheetId="34">#REF!</definedName>
    <definedName name="OESR.teachers.pay" localSheetId="38">#REF!</definedName>
    <definedName name="OESR.teachers.pay" localSheetId="30">#REF!</definedName>
    <definedName name="OESR.teachers.pay">#REF!</definedName>
    <definedName name="OESRprcprop" localSheetId="33">'[12]Other Forecasting'!#REF!</definedName>
    <definedName name="OESRprcprop" localSheetId="34">'[12]Other Forecasting'!#REF!</definedName>
    <definedName name="OESRprcprop" localSheetId="38">'[12]Other Forecasting'!#REF!</definedName>
    <definedName name="OESRprcprop" localSheetId="30">'[12]Other Forecasting'!#REF!</definedName>
    <definedName name="OESRprcprop">'[12]Other Forecasting'!#REF!</definedName>
    <definedName name="OESRprctotal" localSheetId="33">#REF!</definedName>
    <definedName name="OESRprctotal" localSheetId="34">#REF!</definedName>
    <definedName name="OESRprctotal" localSheetId="38">#REF!</definedName>
    <definedName name="OESRprctotal" localSheetId="30">#REF!</definedName>
    <definedName name="OESRprctotal">#REF!</definedName>
    <definedName name="ofsted" localSheetId="33">'[13]Other Forecasting'!#REF!</definedName>
    <definedName name="ofsted" localSheetId="34">'[13]Other Forecasting'!#REF!</definedName>
    <definedName name="ofsted" localSheetId="38">'[13]Other Forecasting'!#REF!</definedName>
    <definedName name="ofsted" localSheetId="30">'[13]Other Forecasting'!#REF!</definedName>
    <definedName name="ofsted">'[13]Other Forecasting'!#REF!</definedName>
    <definedName name="old.second.PRC" localSheetId="33">'[12]Secondary Forecasting'!#REF!</definedName>
    <definedName name="old.second.PRC" localSheetId="34">'[12]Secondary Forecasting'!#REF!</definedName>
    <definedName name="old.second.PRC" localSheetId="38">'[12]Secondary Forecasting'!#REF!</definedName>
    <definedName name="old.second.PRC" localSheetId="30">'[12]Secondary Forecasting'!#REF!</definedName>
    <definedName name="old.second.PRC">'[12]Secondary Forecasting'!#REF!</definedName>
    <definedName name="OLDLAESTAB">[15]Home!$B$3</definedName>
    <definedName name="openclose" localSheetId="33">#REF!</definedName>
    <definedName name="openclose" localSheetId="34">#REF!</definedName>
    <definedName name="openclose" localSheetId="38">#REF!</definedName>
    <definedName name="openclose" localSheetId="30">#REF!</definedName>
    <definedName name="openclose">#REF!</definedName>
    <definedName name="OthColEnd" localSheetId="33">#REF!</definedName>
    <definedName name="OthColEnd" localSheetId="34">#REF!</definedName>
    <definedName name="OthColEnd" localSheetId="38">#REF!</definedName>
    <definedName name="OthColEnd" localSheetId="30">#REF!</definedName>
    <definedName name="OthColEnd">#REF!</definedName>
    <definedName name="OthColStart" localSheetId="33">#REF!</definedName>
    <definedName name="OthColStart" localSheetId="34">#REF!</definedName>
    <definedName name="OthColStart" localSheetId="38">#REF!</definedName>
    <definedName name="OthColStart" localSheetId="30">#REF!</definedName>
    <definedName name="OthColStart">#REF!</definedName>
    <definedName name="other.income" localSheetId="33">#REF!</definedName>
    <definedName name="other.income" localSheetId="34">#REF!</definedName>
    <definedName name="other.income" localSheetId="38">#REF!</definedName>
    <definedName name="other.income" localSheetId="30">#REF!</definedName>
    <definedName name="other.income">#REF!</definedName>
    <definedName name="Other.nonpay.cost" localSheetId="33">'[19]Split Under Fives from Primary'!#REF!</definedName>
    <definedName name="Other.nonpay.cost" localSheetId="34">'[19]Split Under Fives from Primary'!#REF!</definedName>
    <definedName name="Other.nonpay.cost" localSheetId="38">'[19]Split Under Fives from Primary'!#REF!</definedName>
    <definedName name="Other.nonpay.cost" localSheetId="30">'[19]Split Under Fives from Primary'!#REF!</definedName>
    <definedName name="Other.nonpay.cost">'[19]Split Under Fives from Primary'!#REF!</definedName>
    <definedName name="OTHER_TRANSPORT" localSheetId="33">#REF!</definedName>
    <definedName name="OTHER_TRANSPORT" localSheetId="34">#REF!</definedName>
    <definedName name="OTHER_TRANSPORT" localSheetId="38">#REF!</definedName>
    <definedName name="OTHER_TRANSPORT" localSheetId="30">#REF!</definedName>
    <definedName name="OTHER_TRANSPORT">#REF!</definedName>
    <definedName name="OtherCols" localSheetId="33">#REF!</definedName>
    <definedName name="OtherCols" localSheetId="34">#REF!</definedName>
    <definedName name="OtherCols" localSheetId="38">#REF!</definedName>
    <definedName name="OtherCols" localSheetId="30">#REF!</definedName>
    <definedName name="OtherCols">#REF!</definedName>
    <definedName name="otherprcprop" localSheetId="33">'[13]Inputs for SWGE Forecasting'!#REF!</definedName>
    <definedName name="otherprcprop" localSheetId="34">'[13]Inputs for SWGE Forecasting'!#REF!</definedName>
    <definedName name="otherprcprop" localSheetId="38">'[13]Inputs for SWGE Forecasting'!#REF!</definedName>
    <definedName name="otherprcprop" localSheetId="30">'[13]Inputs for SWGE Forecasting'!#REF!</definedName>
    <definedName name="otherprcprop">'[13]Inputs for SWGE Forecasting'!#REF!</definedName>
    <definedName name="OtherStaffProportion_AllPhases">[59]StaffProportion!$U$17</definedName>
    <definedName name="OtherStaffProportion_PrimSec">[60]StaffProportion!$V$17</definedName>
    <definedName name="otheru5.income" localSheetId="33">#REF!</definedName>
    <definedName name="otheru5.income" localSheetId="34">#REF!</definedName>
    <definedName name="otheru5.income" localSheetId="38">#REF!</definedName>
    <definedName name="otheru5.income" localSheetId="30">#REF!</definedName>
    <definedName name="otheru5.income">#REF!</definedName>
    <definedName name="otheru5.julypay" localSheetId="33">#REF!</definedName>
    <definedName name="otheru5.julypay" localSheetId="34">#REF!</definedName>
    <definedName name="otheru5.julypay" localSheetId="38">#REF!</definedName>
    <definedName name="otheru5.julypay" localSheetId="30">#REF!</definedName>
    <definedName name="otheru5.julypay">#REF!</definedName>
    <definedName name="otheru5.netexpend" localSheetId="33">#REF!</definedName>
    <definedName name="otheru5.netexpend" localSheetId="34">#REF!</definedName>
    <definedName name="otheru5.netexpend" localSheetId="38">#REF!</definedName>
    <definedName name="otheru5.netexpend" localSheetId="30">#REF!</definedName>
    <definedName name="otheru5.netexpend">#REF!</definedName>
    <definedName name="otheru5.novpay" localSheetId="33">#REF!</definedName>
    <definedName name="otheru5.novpay" localSheetId="34">#REF!</definedName>
    <definedName name="otheru5.novpay" localSheetId="38">#REF!</definedName>
    <definedName name="otheru5.novpay" localSheetId="30">#REF!</definedName>
    <definedName name="otheru5.novpay">#REF!</definedName>
    <definedName name="otheru5.othercosts" localSheetId="33">#REF!</definedName>
    <definedName name="otheru5.othercosts" localSheetId="34">#REF!</definedName>
    <definedName name="otheru5.othercosts" localSheetId="38">#REF!</definedName>
    <definedName name="otheru5.othercosts" localSheetId="30">#REF!</definedName>
    <definedName name="otheru5.othercosts">#REF!</definedName>
    <definedName name="otheru5.pups">'[12]Inputs for SWGE Forecasting'!$B$145:$H$145</definedName>
    <definedName name="otheru5.teaching" localSheetId="33">#REF!</definedName>
    <definedName name="otheru5.teaching" localSheetId="34">#REF!</definedName>
    <definedName name="otheru5.teaching" localSheetId="38">#REF!</definedName>
    <definedName name="otheru5.teaching" localSheetId="30">#REF!</definedName>
    <definedName name="otheru5.teaching">#REF!</definedName>
    <definedName name="OthSE">'[38]Qtab output'!$B$9:$B$10,'[38]Qtab output'!$B$17,'[38]Qtab output'!$B$39,'[38]Qtab output'!$B$41,'[38]Qtab output'!$B$49,'[38]Qtab output'!$B$54,'[38]Qtab output'!$B$59,'[38]Qtab output'!$B$63,'[38]Qtab output'!$B$86,'[38]Qtab output'!$B$107,'[38]Qtab output'!$B$118</definedName>
    <definedName name="P_P_POP" localSheetId="33">#REF!</definedName>
    <definedName name="P_P_POP" localSheetId="34">#REF!</definedName>
    <definedName name="P_P_POP" localSheetId="38">#REF!</definedName>
    <definedName name="P_P_POP" localSheetId="30">#REF!</definedName>
    <definedName name="P_P_POP">#REF!</definedName>
    <definedName name="PD_Alt">[22]Classifications!$O$38</definedName>
    <definedName name="PDS_A_1">[27]Control!$D$93</definedName>
    <definedName name="PDS_B_1">[27]Control!$D$94</definedName>
    <definedName name="PDS_C_1">[27]Control!$D$95</definedName>
    <definedName name="PDS_D_1">[27]Control!$D$96</definedName>
    <definedName name="PDS_LocationFactor_1">[27]Control!$D$97</definedName>
    <definedName name="PDS_Measure_1">[27]Control!$D$104</definedName>
    <definedName name="PDS_Method_1">[27]Control!$D$105</definedName>
    <definedName name="PDS_PP_Limit_1">[27]Control!$D$102</definedName>
    <definedName name="PDS_PP_Weights">[27]Control!$D$103</definedName>
    <definedName name="PDS_Q_1">[27]Control!$D$56</definedName>
    <definedName name="PDS_Summ_Type" localSheetId="33">#REF!</definedName>
    <definedName name="PDS_Summ_Type" localSheetId="34">#REF!</definedName>
    <definedName name="PDS_Summ_Type" localSheetId="38">#REF!</definedName>
    <definedName name="PDS_Summ_Type" localSheetId="30">#REF!</definedName>
    <definedName name="PDS_Summ_Type">#REF!</definedName>
    <definedName name="PDS_WeightSpecial_1">[27]Control!$D$98</definedName>
    <definedName name="PDS_WeightVA_1">[27]Control!$D$99</definedName>
    <definedName name="Pension_Repricing_Factor" localSheetId="33">'[13]Inputs for SWGE Forecasting'!#REF!</definedName>
    <definedName name="Pension_Repricing_Factor" localSheetId="34">'[13]Inputs for SWGE Forecasting'!#REF!</definedName>
    <definedName name="Pension_Repricing_Factor" localSheetId="38">'[13]Inputs for SWGE Forecasting'!#REF!</definedName>
    <definedName name="Pension_Repricing_Factor" localSheetId="30">'[13]Inputs for SWGE Forecasting'!#REF!</definedName>
    <definedName name="Pension_Repricing_Factor">'[13]Inputs for SWGE Forecasting'!#REF!</definedName>
    <definedName name="pep_e" localSheetId="33">'[23]Planning, Housing &amp; Regen(cld)'!#REF!</definedName>
    <definedName name="pep_e" localSheetId="34">'[23]Planning, Housing &amp; Regen(cld)'!#REF!</definedName>
    <definedName name="pep_e" localSheetId="38">'[23]Planning, Housing &amp; Regen(cld)'!#REF!</definedName>
    <definedName name="pep_e" localSheetId="30">'[23]Planning, Housing &amp; Regen(cld)'!#REF!</definedName>
    <definedName name="pep_e">'[23]Planning, Housing &amp; Regen(cld)'!#REF!</definedName>
    <definedName name="pep_fye" localSheetId="33">'[23]Planning, Housing &amp; Regen(cld)'!#REF!</definedName>
    <definedName name="pep_fye" localSheetId="34">'[23]Planning, Housing &amp; Regen(cld)'!#REF!</definedName>
    <definedName name="pep_fye" localSheetId="38">'[23]Planning, Housing &amp; Regen(cld)'!#REF!</definedName>
    <definedName name="pep_fye" localSheetId="30">'[23]Planning, Housing &amp; Regen(cld)'!#REF!</definedName>
    <definedName name="pep_fye">'[23]Planning, Housing &amp; Regen(cld)'!#REF!</definedName>
    <definedName name="pep_ri" localSheetId="33">'[23]Planning, Housing &amp; Regen(cld)'!#REF!</definedName>
    <definedName name="pep_ri" localSheetId="34">'[23]Planning, Housing &amp; Regen(cld)'!#REF!</definedName>
    <definedName name="pep_ri" localSheetId="38">'[23]Planning, Housing &amp; Regen(cld)'!#REF!</definedName>
    <definedName name="pep_ri" localSheetId="30">'[23]Planning, Housing &amp; Regen(cld)'!#REF!</definedName>
    <definedName name="pep_ri">'[23]Planning, Housing &amp; Regen(cld)'!#REF!</definedName>
    <definedName name="PFI_Total">'[8]New ISB'!$AH$5</definedName>
    <definedName name="Phase_Weight_P16">[27]Control!$G$22</definedName>
    <definedName name="Phase_Weight_P16_Br">[27]Control!$I$22</definedName>
    <definedName name="Phase_Weight_Pr">[27]Control!$G$19</definedName>
    <definedName name="Phase_Weight_Pr_B">[27]Control!$I$19</definedName>
    <definedName name="Phase_Weight_Sec">[27]Control!$G$20</definedName>
    <definedName name="Phase_Weight_Sec_Br">[27]Control!$I$20</definedName>
    <definedName name="Phase_Weight_Sp">[27]Control!$G$21</definedName>
    <definedName name="Phase_Weight_Sp_Br">[27]Control!$I$21</definedName>
    <definedName name="PhaseTot" localSheetId="33">#REF!,#REF!,#REF!,#REF!</definedName>
    <definedName name="PhaseTot" localSheetId="34">#REF!,#REF!,#REF!,#REF!</definedName>
    <definedName name="PhaseTot" localSheetId="38">#REF!,#REF!,#REF!,#REF!</definedName>
    <definedName name="PhaseTot" localSheetId="30">#REF!,#REF!,#REF!,#REF!</definedName>
    <definedName name="PhaseTot">#REF!,#REF!,#REF!,#REF!</definedName>
    <definedName name="PhaseTot_1" localSheetId="33">#REF!</definedName>
    <definedName name="PhaseTot_1" localSheetId="34">#REF!</definedName>
    <definedName name="PhaseTot_1" localSheetId="38">#REF!</definedName>
    <definedName name="PhaseTot_1" localSheetId="30">#REF!</definedName>
    <definedName name="PhaseTot_1">#REF!</definedName>
    <definedName name="PhaseTot_2" localSheetId="33">#REF!</definedName>
    <definedName name="PhaseTot_2" localSheetId="34">#REF!</definedName>
    <definedName name="PhaseTot_2" localSheetId="38">#REF!</definedName>
    <definedName name="PhaseTot_2" localSheetId="30">#REF!</definedName>
    <definedName name="PhaseTot_2">#REF!</definedName>
    <definedName name="PhaseTot_3" localSheetId="33">#REF!</definedName>
    <definedName name="PhaseTot_3" localSheetId="34">#REF!</definedName>
    <definedName name="PhaseTot_3" localSheetId="38">#REF!</definedName>
    <definedName name="PhaseTot_3" localSheetId="30">#REF!</definedName>
    <definedName name="PhaseTot_3">#REF!</definedName>
    <definedName name="PhaseTot_4" localSheetId="33">#REF!</definedName>
    <definedName name="PhaseTot_4" localSheetId="34">#REF!</definedName>
    <definedName name="PhaseTot_4" localSheetId="38">#REF!</definedName>
    <definedName name="PhaseTot_4" localSheetId="30">#REF!</definedName>
    <definedName name="PhaseTot_4">#REF!</definedName>
    <definedName name="Places1516" localSheetId="33">#REF!</definedName>
    <definedName name="Places1516" localSheetId="34">#REF!</definedName>
    <definedName name="Places1516" localSheetId="38">#REF!</definedName>
    <definedName name="Places1516" localSheetId="30">#REF!</definedName>
    <definedName name="Places1516">#REF!</definedName>
    <definedName name="plus5.income" localSheetId="33">#REF!</definedName>
    <definedName name="plus5.income" localSheetId="34">#REF!</definedName>
    <definedName name="plus5.income" localSheetId="38">#REF!</definedName>
    <definedName name="plus5.income" localSheetId="30">#REF!</definedName>
    <definedName name="plus5.income">#REF!</definedName>
    <definedName name="plus5.julypay" localSheetId="33">#REF!</definedName>
    <definedName name="plus5.julypay" localSheetId="34">#REF!</definedName>
    <definedName name="plus5.julypay" localSheetId="38">#REF!</definedName>
    <definedName name="plus5.julypay" localSheetId="30">#REF!</definedName>
    <definedName name="plus5.julypay">#REF!</definedName>
    <definedName name="plus5.netexpend" localSheetId="33">#REF!</definedName>
    <definedName name="plus5.netexpend" localSheetId="34">#REF!</definedName>
    <definedName name="plus5.netexpend" localSheetId="38">#REF!</definedName>
    <definedName name="plus5.netexpend" localSheetId="30">#REF!</definedName>
    <definedName name="plus5.netexpend">#REF!</definedName>
    <definedName name="plus5.novpay" localSheetId="33">#REF!</definedName>
    <definedName name="plus5.novpay" localSheetId="34">#REF!</definedName>
    <definedName name="plus5.novpay" localSheetId="38">#REF!</definedName>
    <definedName name="plus5.novpay" localSheetId="30">#REF!</definedName>
    <definedName name="plus5.novpay">#REF!</definedName>
    <definedName name="plus5.othercosts" localSheetId="33">#REF!</definedName>
    <definedName name="plus5.othercosts" localSheetId="34">#REF!</definedName>
    <definedName name="plus5.othercosts" localSheetId="38">#REF!</definedName>
    <definedName name="plus5.othercosts" localSheetId="30">#REF!</definedName>
    <definedName name="plus5.othercosts">#REF!</definedName>
    <definedName name="plus5.pups">'[12]Inputs for SWGE Forecasting'!$B$147:$H$147</definedName>
    <definedName name="plus5.teaching" localSheetId="33">#REF!</definedName>
    <definedName name="plus5.teaching" localSheetId="34">#REF!</definedName>
    <definedName name="plus5.teaching" localSheetId="38">#REF!</definedName>
    <definedName name="plus5.teaching" localSheetId="30">#REF!</definedName>
    <definedName name="plus5.teaching">#REF!</definedName>
    <definedName name="PMDTot" localSheetId="33">#REF!</definedName>
    <definedName name="PMDTot" localSheetId="34">#REF!</definedName>
    <definedName name="PMDTot" localSheetId="38">#REF!</definedName>
    <definedName name="PMDTot" localSheetId="30">#REF!</definedName>
    <definedName name="PMDTot">#REF!</definedName>
    <definedName name="PMLD_Alt">[22]Classifications!$O$22</definedName>
    <definedName name="pmrow" localSheetId="33">#REF!</definedName>
    <definedName name="pmrow" localSheetId="34">#REF!</definedName>
    <definedName name="pmrow" localSheetId="38">#REF!</definedName>
    <definedName name="pmrow" localSheetId="30">#REF!</definedName>
    <definedName name="pmrow">#REF!</definedName>
    <definedName name="Post_16" localSheetId="33">#REF!</definedName>
    <definedName name="Post_16" localSheetId="34">#REF!</definedName>
    <definedName name="Post_16" localSheetId="38">#REF!</definedName>
    <definedName name="Post_16" localSheetId="30">#REF!</definedName>
    <definedName name="Post_16">#REF!</definedName>
    <definedName name="Post_LAC_premium">[25]Policy_decisions!$C$7</definedName>
    <definedName name="PP_LocationFactor_1">[27]Control!$D$87</definedName>
    <definedName name="PP_LS_1">[27]Control!$D$85</definedName>
    <definedName name="PP_PhaseWeight_1">[27]Control!$D$86</definedName>
    <definedName name="PP_Unit_1">[27]Control!$D$90</definedName>
    <definedName name="PPMDP" localSheetId="33">#REF!</definedName>
    <definedName name="PPMDP" localSheetId="34">#REF!</definedName>
    <definedName name="PPMDP" localSheetId="38">#REF!</definedName>
    <definedName name="PPMDP" localSheetId="30">#REF!</definedName>
    <definedName name="PPMDP">#REF!</definedName>
    <definedName name="PPMDS" localSheetId="33">#REF!</definedName>
    <definedName name="PPMDS" localSheetId="34">#REF!</definedName>
    <definedName name="PPMDS" localSheetId="38">#REF!</definedName>
    <definedName name="PPMDS" localSheetId="30">#REF!</definedName>
    <definedName name="PPMDS">#REF!</definedName>
    <definedName name="PPN" localSheetId="33">#REF!</definedName>
    <definedName name="PPN" localSheetId="34">#REF!</definedName>
    <definedName name="PPN" localSheetId="38">#REF!</definedName>
    <definedName name="PPN" localSheetId="30">#REF!</definedName>
    <definedName name="PPN">#REF!</definedName>
    <definedName name="PPP" localSheetId="33">#REF!</definedName>
    <definedName name="PPP" localSheetId="34">#REF!</definedName>
    <definedName name="PPP" localSheetId="38">#REF!</definedName>
    <definedName name="PPP" localSheetId="30">#REF!</definedName>
    <definedName name="PPP">#REF!</definedName>
    <definedName name="PPS" localSheetId="33">#REF!</definedName>
    <definedName name="PPS" localSheetId="34">#REF!</definedName>
    <definedName name="PPS" localSheetId="38">#REF!</definedName>
    <definedName name="PPS" localSheetId="30">#REF!</definedName>
    <definedName name="PPS">#REF!</definedName>
    <definedName name="PPSP" localSheetId="33">#REF!</definedName>
    <definedName name="PPSP" localSheetId="34">#REF!</definedName>
    <definedName name="PPSP" localSheetId="38">#REF!</definedName>
    <definedName name="PPSP" localSheetId="30">#REF!</definedName>
    <definedName name="PPSP">#REF!</definedName>
    <definedName name="PRC" localSheetId="33">#REF!</definedName>
    <definedName name="PRC" localSheetId="34">#REF!</definedName>
    <definedName name="PRC" localSheetId="38">#REF!</definedName>
    <definedName name="PRC" localSheetId="30">#REF!</definedName>
    <definedName name="PRC">#REF!</definedName>
    <definedName name="prc.prim" localSheetId="33">'[19]Split Under Fives from Primary'!#REF!</definedName>
    <definedName name="prc.prim" localSheetId="34">'[19]Split Under Fives from Primary'!#REF!</definedName>
    <definedName name="prc.prim" localSheetId="38">'[19]Split Under Fives from Primary'!#REF!</definedName>
    <definedName name="prc.prim" localSheetId="30">'[19]Split Under Fives from Primary'!#REF!</definedName>
    <definedName name="prc.prim">'[19]Split Under Fives from Primary'!#REF!</definedName>
    <definedName name="prc.sec" localSheetId="33">'[12]Secondary Forecasting'!#REF!</definedName>
    <definedName name="prc.sec" localSheetId="34">'[12]Secondary Forecasting'!#REF!</definedName>
    <definedName name="prc.sec" localSheetId="38">'[12]Secondary Forecasting'!#REF!</definedName>
    <definedName name="prc.sec" localSheetId="30">'[12]Secondary Forecasting'!#REF!</definedName>
    <definedName name="prc.sec">'[12]Secondary Forecasting'!#REF!</definedName>
    <definedName name="prcprop" localSheetId="33">'[12]Secondary Forecasting'!#REF!</definedName>
    <definedName name="prcprop" localSheetId="34">'[12]Secondary Forecasting'!#REF!</definedName>
    <definedName name="prcprop" localSheetId="38">'[12]Secondary Forecasting'!#REF!</definedName>
    <definedName name="prcprop" localSheetId="30">'[12]Secondary Forecasting'!#REF!</definedName>
    <definedName name="prcprop">'[12]Secondary Forecasting'!#REF!</definedName>
    <definedName name="Pri_distance_threshold">[8]Proforma!$D$40</definedName>
    <definedName name="Pri_PupilNo_threshold">[8]Proforma!$G$40</definedName>
    <definedName name="prim.average.sal" localSheetId="33">'[12]Inputs for SWGE Forecasting'!#REF!</definedName>
    <definedName name="prim.average.sal" localSheetId="34">'[12]Inputs for SWGE Forecasting'!#REF!</definedName>
    <definedName name="prim.average.sal" localSheetId="38">'[12]Inputs for SWGE Forecasting'!#REF!</definedName>
    <definedName name="prim.average.sal" localSheetId="30">'[12]Inputs for SWGE Forecasting'!#REF!</definedName>
    <definedName name="prim.average.sal">'[12]Inputs for SWGE Forecasting'!#REF!</definedName>
    <definedName name="prim.bdg.index" localSheetId="33">'[19]Split Under Fives from Primary'!#REF!</definedName>
    <definedName name="prim.bdg.index" localSheetId="34">'[19]Split Under Fives from Primary'!#REF!</definedName>
    <definedName name="prim.bdg.index" localSheetId="38">'[19]Split Under Fives from Primary'!#REF!</definedName>
    <definedName name="prim.bdg.index" localSheetId="30">'[19]Split Under Fives from Primary'!#REF!</definedName>
    <definedName name="prim.bdg.index">'[19]Split Under Fives from Primary'!#REF!</definedName>
    <definedName name="prim.enhancement" localSheetId="33">'[13]Inputs for SWGE Forecasting'!#REF!</definedName>
    <definedName name="prim.enhancement" localSheetId="34">'[13]Inputs for SWGE Forecasting'!#REF!</definedName>
    <definedName name="prim.enhancement" localSheetId="38">'[13]Inputs for SWGE Forecasting'!#REF!</definedName>
    <definedName name="prim.enhancement" localSheetId="30">'[13]Inputs for SWGE Forecasting'!#REF!</definedName>
    <definedName name="prim.enhancement">'[13]Inputs for SWGE Forecasting'!#REF!</definedName>
    <definedName name="prim.entitlement" localSheetId="33">'[13]Inputs for SWGE Forecasting'!#REF!</definedName>
    <definedName name="prim.entitlement" localSheetId="34">'[13]Inputs for SWGE Forecasting'!#REF!</definedName>
    <definedName name="prim.entitlement" localSheetId="38">'[13]Inputs for SWGE Forecasting'!#REF!</definedName>
    <definedName name="prim.entitlement" localSheetId="30">'[13]Inputs for SWGE Forecasting'!#REF!</definedName>
    <definedName name="prim.entitlement">'[13]Inputs for SWGE Forecasting'!#REF!</definedName>
    <definedName name="prim.mortality" localSheetId="33">'[13]Inputs for SWGE Forecasting'!#REF!</definedName>
    <definedName name="prim.mortality" localSheetId="34">'[13]Inputs for SWGE Forecasting'!#REF!</definedName>
    <definedName name="prim.mortality" localSheetId="38">'[13]Inputs for SWGE Forecasting'!#REF!</definedName>
    <definedName name="prim.mortality" localSheetId="30">'[13]Inputs for SWGE Forecasting'!#REF!</definedName>
    <definedName name="prim.mortality">'[13]Inputs for SWGE Forecasting'!#REF!</definedName>
    <definedName name="prim.net.expend" localSheetId="33">'[19]Split Under Fives from Primary'!#REF!</definedName>
    <definedName name="prim.net.expend" localSheetId="34">'[19]Split Under Fives from Primary'!#REF!</definedName>
    <definedName name="prim.net.expend" localSheetId="38">'[19]Split Under Fives from Primary'!#REF!</definedName>
    <definedName name="prim.net.expend" localSheetId="30">'[19]Split Under Fives from Primary'!#REF!</definedName>
    <definedName name="prim.net.expend">'[19]Split Under Fives from Primary'!#REF!</definedName>
    <definedName name="prim.nontea.adj">'[12]Inputs for SWGE Forecasting'!$C$135:$H$135</definedName>
    <definedName name="prim.prc.nos" localSheetId="33">'[13]Inputs for SWGE Forecasting'!#REF!</definedName>
    <definedName name="prim.prc.nos" localSheetId="34">'[13]Inputs for SWGE Forecasting'!#REF!</definedName>
    <definedName name="prim.prc.nos" localSheetId="38">'[13]Inputs for SWGE Forecasting'!#REF!</definedName>
    <definedName name="prim.prc.nos" localSheetId="30">'[13]Inputs for SWGE Forecasting'!#REF!</definedName>
    <definedName name="prim.prc.nos">'[13]Inputs for SWGE Forecasting'!#REF!</definedName>
    <definedName name="prim.redundancy" localSheetId="33">'[13]Inputs for SWGE Forecasting'!#REF!</definedName>
    <definedName name="prim.redundancy" localSheetId="34">'[13]Inputs for SWGE Forecasting'!#REF!</definedName>
    <definedName name="prim.redundancy" localSheetId="38">'[13]Inputs for SWGE Forecasting'!#REF!</definedName>
    <definedName name="prim.redundancy" localSheetId="30">'[13]Inputs for SWGE Forecasting'!#REF!</definedName>
    <definedName name="prim.redundancy">'[13]Inputs for SWGE Forecasting'!#REF!</definedName>
    <definedName name="prim.reprice.ind">'[12]Calculation of Repricing Factor'!$K$240:$P$240</definedName>
    <definedName name="prim.salary.drift" localSheetId="33">'[19]Split Under Fives from Primary'!#REF!</definedName>
    <definedName name="prim.salary.drift" localSheetId="34">'[19]Split Under Fives from Primary'!#REF!</definedName>
    <definedName name="prim.salary.drift" localSheetId="38">'[19]Split Under Fives from Primary'!#REF!</definedName>
    <definedName name="prim.salary.drift" localSheetId="30">'[19]Split Under Fives from Primary'!#REF!</definedName>
    <definedName name="prim.salary.drift">'[19]Split Under Fives from Primary'!#REF!</definedName>
    <definedName name="prim.sect.adj" localSheetId="33">'[12]Inputs for SWGE Forecasting'!#REF!</definedName>
    <definedName name="prim.sect.adj" localSheetId="34">'[12]Inputs for SWGE Forecasting'!#REF!</definedName>
    <definedName name="prim.sect.adj" localSheetId="38">'[12]Inputs for SWGE Forecasting'!#REF!</definedName>
    <definedName name="prim.sect.adj" localSheetId="30">'[12]Inputs for SWGE Forecasting'!#REF!</definedName>
    <definedName name="prim.sect.adj">'[12]Inputs for SWGE Forecasting'!#REF!</definedName>
    <definedName name="prim.subtotal" localSheetId="33">'[19]Split Under Fives from Primary'!#REF!</definedName>
    <definedName name="prim.subtotal" localSheetId="34">'[19]Split Under Fives from Primary'!#REF!</definedName>
    <definedName name="prim.subtotal" localSheetId="38">'[19]Split Under Fives from Primary'!#REF!</definedName>
    <definedName name="prim.subtotal" localSheetId="30">'[19]Split Under Fives from Primary'!#REF!</definedName>
    <definedName name="prim.subtotal">'[19]Split Under Fives from Primary'!#REF!</definedName>
    <definedName name="prim.total.retirees" localSheetId="33">'[13]Inputs for SWGE Forecasting'!#REF!</definedName>
    <definedName name="prim.total.retirees" localSheetId="34">'[13]Inputs for SWGE Forecasting'!#REF!</definedName>
    <definedName name="prim.total.retirees" localSheetId="38">'[13]Inputs for SWGE Forecasting'!#REF!</definedName>
    <definedName name="prim.total.retirees" localSheetId="30">'[13]Inputs for SWGE Forecasting'!#REF!</definedName>
    <definedName name="prim.total.retirees">'[13]Inputs for SWGE Forecasting'!#REF!</definedName>
    <definedName name="prim_rows" localSheetId="33">#REF!</definedName>
    <definedName name="prim_rows" localSheetId="34">#REF!</definedName>
    <definedName name="prim_rows" localSheetId="38">#REF!</definedName>
    <definedName name="prim_rows" localSheetId="30">#REF!</definedName>
    <definedName name="prim_rows">#REF!</definedName>
    <definedName name="primary" localSheetId="33">#REF!,#REF!,#REF!,#REF!,#REF!</definedName>
    <definedName name="primary" localSheetId="34">#REF!,#REF!,#REF!,#REF!,#REF!</definedName>
    <definedName name="primary" localSheetId="38">#REF!,#REF!,#REF!,#REF!,#REF!</definedName>
    <definedName name="primary" localSheetId="30">#REF!,#REF!,#REF!,#REF!,#REF!</definedName>
    <definedName name="primary">#REF!,#REF!,#REF!,#REF!,#REF!</definedName>
    <definedName name="primary.final.total" localSheetId="33">'[19]Split Under Fives from Primary'!#REF!</definedName>
    <definedName name="primary.final.total" localSheetId="34">'[19]Split Under Fives from Primary'!#REF!</definedName>
    <definedName name="primary.final.total" localSheetId="38">'[19]Split Under Fives from Primary'!#REF!</definedName>
    <definedName name="primary.final.total" localSheetId="30">'[19]Split Under Fives from Primary'!#REF!</definedName>
    <definedName name="primary.final.total">'[19]Split Under Fives from Primary'!#REF!</definedName>
    <definedName name="primary.prc.costs" localSheetId="33">'[13]PRC Repricing Factor'!#REF!</definedName>
    <definedName name="primary.prc.costs" localSheetId="34">'[13]PRC Repricing Factor'!#REF!</definedName>
    <definedName name="primary.prc.costs" localSheetId="38">'[13]PRC Repricing Factor'!#REF!</definedName>
    <definedName name="primary.prc.costs" localSheetId="30">'[13]PRC Repricing Factor'!#REF!</definedName>
    <definedName name="primary.prc.costs">'[13]PRC Repricing Factor'!#REF!</definedName>
    <definedName name="primary.prc.index" localSheetId="33">'[13]PRC Repricing Factor'!#REF!</definedName>
    <definedName name="primary.prc.index" localSheetId="34">'[13]PRC Repricing Factor'!#REF!</definedName>
    <definedName name="primary.prc.index" localSheetId="38">'[13]PRC Repricing Factor'!#REF!</definedName>
    <definedName name="primary.prc.index" localSheetId="30">'[13]PRC Repricing Factor'!#REF!</definedName>
    <definedName name="primary.prc.index">'[13]PRC Repricing Factor'!#REF!</definedName>
    <definedName name="Primary_Lump_sum">[8]Proforma!$F$37</definedName>
    <definedName name="Primary_new" localSheetId="33">#REF!</definedName>
    <definedName name="Primary_new" localSheetId="34">#REF!</definedName>
    <definedName name="Primary_new" localSheetId="38">#REF!</definedName>
    <definedName name="Primary_new" localSheetId="30">#REF!</definedName>
    <definedName name="Primary_new">#REF!</definedName>
    <definedName name="primaryprctotal" localSheetId="33">'[19]Split Under Fives from Primary'!#REF!</definedName>
    <definedName name="primaryprctotal" localSheetId="34">'[19]Split Under Fives from Primary'!#REF!</definedName>
    <definedName name="primaryprctotal" localSheetId="38">'[19]Split Under Fives from Primary'!#REF!</definedName>
    <definedName name="primaryprctotal" localSheetId="30">'[19]Split Under Fives from Primary'!#REF!</definedName>
    <definedName name="primaryprctotal">'[19]Split Under Fives from Primary'!#REF!</definedName>
    <definedName name="primbldg.in">'[12]Inputs for SWGE Forecasting'!$C$160:$H$160</definedName>
    <definedName name="primbldg.out">'[12]Inputs for SWGE Forecasting'!$C$161:$H$161</definedName>
    <definedName name="primPRC" localSheetId="33">'[12]Inputs for SWGE Forecasting'!#REF!</definedName>
    <definedName name="primPRC" localSheetId="34">'[12]Inputs for SWGE Forecasting'!#REF!</definedName>
    <definedName name="primPRC" localSheetId="38">'[12]Inputs for SWGE Forecasting'!#REF!</definedName>
    <definedName name="primPRC" localSheetId="30">'[12]Inputs for SWGE Forecasting'!#REF!</definedName>
    <definedName name="primPRC">'[12]Inputs for SWGE Forecasting'!#REF!</definedName>
    <definedName name="primteas">'[12]Inputs for SWGE Forecasting'!$B$139:$H$139</definedName>
    <definedName name="_xlnm.Print_Area" localSheetId="7">SchoolReport!$C$2:$M$70</definedName>
    <definedName name="proportion.PRC.second" localSheetId="33">'[12]Secondary Forecasting'!#REF!</definedName>
    <definedName name="proportion.PRC.second" localSheetId="34">'[12]Secondary Forecasting'!#REF!</definedName>
    <definedName name="proportion.PRC.second" localSheetId="38">'[12]Secondary Forecasting'!#REF!</definedName>
    <definedName name="proportion.PRC.second" localSheetId="30">'[12]Secondary Forecasting'!#REF!</definedName>
    <definedName name="proportion.PRC.second">'[12]Secondary Forecasting'!#REF!</definedName>
    <definedName name="Prorata">[61]EarlyYears!$R$9</definedName>
    <definedName name="Provider_List">'[62]Provider Listing'!$A$2:$A$411</definedName>
    <definedName name="Provider_Table">'[62]Provider Listing'!$A$2:$B$411</definedName>
    <definedName name="Prow" localSheetId="33">#REF!</definedName>
    <definedName name="Prow" localSheetId="34">#REF!</definedName>
    <definedName name="Prow" localSheetId="38">#REF!</definedName>
    <definedName name="Prow" localSheetId="30">#REF!</definedName>
    <definedName name="Prow">#REF!</definedName>
    <definedName name="PS_Rows" localSheetId="33">#REF!</definedName>
    <definedName name="PS_Rows" localSheetId="34">#REF!</definedName>
    <definedName name="PS_Rows" localSheetId="38">#REF!</definedName>
    <definedName name="PS_Rows" localSheetId="30">#REF!</definedName>
    <definedName name="PS_Rows">#REF!</definedName>
    <definedName name="PSBP2_Switch">[27]Control!$D$70</definedName>
    <definedName name="pup" localSheetId="33">#REF!</definedName>
    <definedName name="pup" localSheetId="34">#REF!</definedName>
    <definedName name="pup" localSheetId="38">#REF!</definedName>
    <definedName name="pup" localSheetId="30">#REF!</definedName>
    <definedName name="pup">#REF!</definedName>
    <definedName name="pupeq">'[14]Grant 1.2'!$K$5</definedName>
    <definedName name="pupf">'[14]Grant 1.2'!$K$1</definedName>
    <definedName name="Pupil" localSheetId="33">'[63]Pupil Numbers'!#REF!</definedName>
    <definedName name="Pupil" localSheetId="34">'[63]Pupil Numbers'!#REF!</definedName>
    <definedName name="Pupil" localSheetId="38">'[63]Pupil Numbers'!#REF!</definedName>
    <definedName name="Pupil" localSheetId="30">'[63]Pupil Numbers'!#REF!</definedName>
    <definedName name="Pupil">'[63]Pupil Numbers'!#REF!</definedName>
    <definedName name="pupil.support.expend" localSheetId="33">#REF!</definedName>
    <definedName name="pupil.support.expend" localSheetId="34">#REF!</definedName>
    <definedName name="pupil.support.expend" localSheetId="38">#REF!</definedName>
    <definedName name="pupil.support.expend" localSheetId="30">#REF!</definedName>
    <definedName name="pupil.support.expend">#REF!</definedName>
    <definedName name="pupil.support.income" localSheetId="33">#REF!</definedName>
    <definedName name="pupil.support.income" localSheetId="34">#REF!</definedName>
    <definedName name="pupil.support.income" localSheetId="38">#REF!</definedName>
    <definedName name="pupil.support.income" localSheetId="30">#REF!</definedName>
    <definedName name="pupil.support.income">#REF!</definedName>
    <definedName name="Pupil_numbers" localSheetId="33">#REF!</definedName>
    <definedName name="Pupil_numbers" localSheetId="34">#REF!</definedName>
    <definedName name="Pupil_numbers" localSheetId="38">#REF!</definedName>
    <definedName name="Pupil_numbers" localSheetId="30">#REF!</definedName>
    <definedName name="Pupil_numbers">#REF!</definedName>
    <definedName name="PUPIL_SUPPORT" localSheetId="33">#REF!</definedName>
    <definedName name="PUPIL_SUPPORT" localSheetId="34">#REF!</definedName>
    <definedName name="PUPIL_SUPPORT" localSheetId="38">#REF!</definedName>
    <definedName name="PUPIL_SUPPORT" localSheetId="30">#REF!</definedName>
    <definedName name="PUPIL_SUPPORT">#REF!</definedName>
    <definedName name="Pupils" localSheetId="33">[64]MFGreport!#REF!</definedName>
    <definedName name="Pupils" localSheetId="34">[64]MFGreport!#REF!</definedName>
    <definedName name="Pupils" localSheetId="38">[64]MFGreport!#REF!</definedName>
    <definedName name="Pupils" localSheetId="30">[64]MFGreport!#REF!</definedName>
    <definedName name="Pupils">[64]MFGreport!#REF!</definedName>
    <definedName name="PupPre" localSheetId="33">#REF!</definedName>
    <definedName name="PupPre" localSheetId="34">#REF!</definedName>
    <definedName name="PupPre" localSheetId="38">#REF!</definedName>
    <definedName name="PupPre" localSheetId="30">#REF!</definedName>
    <definedName name="PupPre">#REF!</definedName>
    <definedName name="PVI" localSheetId="33">#REF!</definedName>
    <definedName name="PVI" localSheetId="34">#REF!</definedName>
    <definedName name="PVI" localSheetId="38">#REF!</definedName>
    <definedName name="PVI" localSheetId="30">#REF!</definedName>
    <definedName name="PVI">#REF!</definedName>
    <definedName name="Qdate">[22]data!$B$3</definedName>
    <definedName name="qpupiltotal" localSheetId="33">#REF!</definedName>
    <definedName name="qpupiltotal" localSheetId="34">#REF!</definedName>
    <definedName name="qpupiltotal" localSheetId="38">#REF!</definedName>
    <definedName name="qpupiltotal" localSheetId="30">#REF!</definedName>
    <definedName name="qpupiltotal">#REF!</definedName>
    <definedName name="QShortname">[22]Submit!$F$18</definedName>
    <definedName name="r_ri" localSheetId="33">'[23]Resources Fwd Plan'!#REF!</definedName>
    <definedName name="r_ri" localSheetId="34">'[23]Resources Fwd Plan'!#REF!</definedName>
    <definedName name="r_ri" localSheetId="38">'[23]Resources Fwd Plan'!#REF!</definedName>
    <definedName name="r_ri" localSheetId="30">'[23]Resources Fwd Plan'!#REF!</definedName>
    <definedName name="r_ri">'[23]Resources Fwd Plan'!#REF!</definedName>
    <definedName name="r_sd" localSheetId="33">#REF!</definedName>
    <definedName name="r_sd" localSheetId="34">#REF!</definedName>
    <definedName name="r_sd" localSheetId="38">#REF!</definedName>
    <definedName name="r_sd" localSheetId="30">#REF!</definedName>
    <definedName name="r_sd">#REF!</definedName>
    <definedName name="RATES">'[65]Total Exclus 2013-14'!$T$5:$Z$6</definedName>
    <definedName name="Rates_Total">'[8]New ISB'!$AG$5</definedName>
    <definedName name="Reasons_list">'[8]Inputs &amp; Adjustments'!$BN$6:$BN$14</definedName>
    <definedName name="Rec_Up" localSheetId="33">#REF!</definedName>
    <definedName name="Rec_Up" localSheetId="34">#REF!</definedName>
    <definedName name="Rec_Up" localSheetId="38">#REF!</definedName>
    <definedName name="Rec_Up" localSheetId="30">#REF!</definedName>
    <definedName name="Rec_Up">#REF!</definedName>
    <definedName name="Reception_Uplift_YesNo">[8]Proforma!$E$9</definedName>
    <definedName name="Reference" localSheetId="33">#REF!</definedName>
    <definedName name="Reference" localSheetId="34">#REF!</definedName>
    <definedName name="Reference" localSheetId="38">#REF!</definedName>
    <definedName name="Reference" localSheetId="30">#REF!</definedName>
    <definedName name="Reference">#REF!</definedName>
    <definedName name="Release">[45]Home!$H$11</definedName>
    <definedName name="REM">'[14]Grant 1.2'!$I$5</definedName>
    <definedName name="Repnum">[6]Choose!$F$16</definedName>
    <definedName name="rising5.income" localSheetId="33">#REF!</definedName>
    <definedName name="rising5.income" localSheetId="34">#REF!</definedName>
    <definedName name="rising5.income" localSheetId="38">#REF!</definedName>
    <definedName name="rising5.income" localSheetId="30">#REF!</definedName>
    <definedName name="rising5.income">#REF!</definedName>
    <definedName name="rising5.julypay" localSheetId="33">#REF!</definedName>
    <definedName name="rising5.julypay" localSheetId="34">#REF!</definedName>
    <definedName name="rising5.julypay" localSheetId="38">#REF!</definedName>
    <definedName name="rising5.julypay" localSheetId="30">#REF!</definedName>
    <definedName name="rising5.julypay">#REF!</definedName>
    <definedName name="rising5.netexpend" localSheetId="33">#REF!</definedName>
    <definedName name="rising5.netexpend" localSheetId="34">#REF!</definedName>
    <definedName name="rising5.netexpend" localSheetId="38">#REF!</definedName>
    <definedName name="rising5.netexpend" localSheetId="30">#REF!</definedName>
    <definedName name="rising5.netexpend">#REF!</definedName>
    <definedName name="rising5.novpay" localSheetId="33">#REF!</definedName>
    <definedName name="rising5.novpay" localSheetId="34">#REF!</definedName>
    <definedName name="rising5.novpay" localSheetId="38">#REF!</definedName>
    <definedName name="rising5.novpay" localSheetId="30">#REF!</definedName>
    <definedName name="rising5.novpay">#REF!</definedName>
    <definedName name="rising5.othercosts" localSheetId="33">#REF!</definedName>
    <definedName name="rising5.othercosts" localSheetId="34">#REF!</definedName>
    <definedName name="rising5.othercosts" localSheetId="38">#REF!</definedName>
    <definedName name="rising5.othercosts" localSheetId="30">#REF!</definedName>
    <definedName name="rising5.othercosts">#REF!</definedName>
    <definedName name="rising5.pups">'[12]Inputs for SWGE Forecasting'!$B$146:$H$146</definedName>
    <definedName name="rising5.teaching" localSheetId="33">#REF!</definedName>
    <definedName name="rising5.teaching" localSheetId="34">#REF!</definedName>
    <definedName name="rising5.teaching" localSheetId="38">#REF!</definedName>
    <definedName name="rising5.teaching" localSheetId="30">#REF!</definedName>
    <definedName name="rising5.teaching">#REF!</definedName>
    <definedName name="risk_ass" localSheetId="33">#REF!</definedName>
    <definedName name="risk_ass" localSheetId="34">#REF!</definedName>
    <definedName name="risk_ass" localSheetId="38">#REF!</definedName>
    <definedName name="risk_ass" localSheetId="30">#REF!</definedName>
    <definedName name="risk_ass">#REF!</definedName>
    <definedName name="risk_cec" localSheetId="33">#REF!</definedName>
    <definedName name="risk_cec" localSheetId="34">#REF!</definedName>
    <definedName name="risk_cec" localSheetId="38">#REF!</definedName>
    <definedName name="risk_cec" localSheetId="30">#REF!</definedName>
    <definedName name="risk_cec">#REF!</definedName>
    <definedName name="risk_cexp" localSheetId="33">#REF!</definedName>
    <definedName name="risk_cexp" localSheetId="34">#REF!</definedName>
    <definedName name="risk_cexp" localSheetId="38">#REF!</definedName>
    <definedName name="risk_cexp" localSheetId="30">#REF!</definedName>
    <definedName name="risk_cexp">#REF!</definedName>
    <definedName name="risk_cs" localSheetId="33">#REF!</definedName>
    <definedName name="risk_cs" localSheetId="34">#REF!</definedName>
    <definedName name="risk_cs" localSheetId="38">#REF!</definedName>
    <definedName name="risk_cs" localSheetId="30">#REF!</definedName>
    <definedName name="risk_cs">#REF!</definedName>
    <definedName name="risk_et" localSheetId="33">#REF!</definedName>
    <definedName name="risk_et" localSheetId="34">#REF!</definedName>
    <definedName name="risk_et" localSheetId="38">#REF!</definedName>
    <definedName name="risk_et" localSheetId="30">#REF!</definedName>
    <definedName name="risk_et">#REF!</definedName>
    <definedName name="risk_gov" localSheetId="33">#REF!</definedName>
    <definedName name="risk_gov" localSheetId="34">#REF!</definedName>
    <definedName name="risk_gov" localSheetId="38">#REF!</definedName>
    <definedName name="risk_gov" localSheetId="30">#REF!</definedName>
    <definedName name="risk_gov">#REF!</definedName>
    <definedName name="risk_hra" localSheetId="33">#REF!</definedName>
    <definedName name="risk_hra" localSheetId="34">#REF!</definedName>
    <definedName name="risk_hra" localSheetId="38">#REF!</definedName>
    <definedName name="risk_hra" localSheetId="30">#REF!</definedName>
    <definedName name="risk_hra">#REF!</definedName>
    <definedName name="risk_hsg" localSheetId="33">#REF!</definedName>
    <definedName name="risk_hsg" localSheetId="34">#REF!</definedName>
    <definedName name="risk_hsg" localSheetId="38">#REF!</definedName>
    <definedName name="risk_hsg" localSheetId="30">#REF!</definedName>
    <definedName name="risk_hsg">#REF!</definedName>
    <definedName name="risk_pep" localSheetId="33">#REF!</definedName>
    <definedName name="risk_pep" localSheetId="34">#REF!</definedName>
    <definedName name="risk_pep" localSheetId="38">#REF!</definedName>
    <definedName name="risk_pep" localSheetId="30">#REF!</definedName>
    <definedName name="risk_pep">#REF!</definedName>
    <definedName name="risk_r" localSheetId="33">#REF!</definedName>
    <definedName name="risk_r" localSheetId="34">#REF!</definedName>
    <definedName name="risk_r" localSheetId="38">#REF!</definedName>
    <definedName name="risk_r" localSheetId="30">#REF!</definedName>
    <definedName name="risk_r">#REF!</definedName>
    <definedName name="risk_sd" localSheetId="33">#REF!</definedName>
    <definedName name="risk_sd" localSheetId="34">#REF!</definedName>
    <definedName name="risk_sd" localSheetId="38">#REF!</definedName>
    <definedName name="risk_sd" localSheetId="30">#REF!</definedName>
    <definedName name="risk_sd">#REF!</definedName>
    <definedName name="risk_speg" localSheetId="33">#REF!</definedName>
    <definedName name="risk_speg" localSheetId="34">#REF!</definedName>
    <definedName name="risk_speg" localSheetId="38">#REF!</definedName>
    <definedName name="risk_speg" localSheetId="30">#REF!</definedName>
    <definedName name="risk_speg">#REF!</definedName>
    <definedName name="RorTot_2" localSheetId="33">#REF!</definedName>
    <definedName name="RorTot_2" localSheetId="34">#REF!</definedName>
    <definedName name="RorTot_2" localSheetId="38">#REF!</definedName>
    <definedName name="RorTot_2" localSheetId="30">#REF!</definedName>
    <definedName name="RorTot_2">#REF!</definedName>
    <definedName name="RorTot1" localSheetId="33">#REF!</definedName>
    <definedName name="RorTot1" localSheetId="34">#REF!</definedName>
    <definedName name="RorTot1" localSheetId="38">#REF!</definedName>
    <definedName name="RorTot1" localSheetId="30">#REF!</definedName>
    <definedName name="RorTot1">#REF!</definedName>
    <definedName name="rownames" localSheetId="33">#REF!</definedName>
    <definedName name="rownames" localSheetId="34">#REF!</definedName>
    <definedName name="rownames" localSheetId="38">#REF!</definedName>
    <definedName name="rownames" localSheetId="30">#REF!</definedName>
    <definedName name="rownames">#REF!</definedName>
    <definedName name="RowTot" localSheetId="33">#REF!</definedName>
    <definedName name="RowTot" localSheetId="34">#REF!</definedName>
    <definedName name="RowTot" localSheetId="38">#REF!</definedName>
    <definedName name="RowTot" localSheetId="30">#REF!</definedName>
    <definedName name="RowTot">#REF!</definedName>
    <definedName name="RowTot_1" localSheetId="33">#REF!</definedName>
    <definedName name="RowTot_1" localSheetId="34">#REF!</definedName>
    <definedName name="RowTot_1" localSheetId="38">#REF!</definedName>
    <definedName name="RowTot_1" localSheetId="30">#REF!</definedName>
    <definedName name="RowTot_1">#REF!</definedName>
    <definedName name="RowTot_16" localSheetId="33">#REF!</definedName>
    <definedName name="RowTot_16" localSheetId="34">#REF!</definedName>
    <definedName name="RowTot_16" localSheetId="38">#REF!</definedName>
    <definedName name="RowTot_16" localSheetId="30">#REF!</definedName>
    <definedName name="RowTot_16">#REF!</definedName>
    <definedName name="RowTot_17" localSheetId="33">#REF!</definedName>
    <definedName name="RowTot_17" localSheetId="34">#REF!</definedName>
    <definedName name="RowTot_17" localSheetId="38">#REF!</definedName>
    <definedName name="RowTot_17" localSheetId="30">#REF!</definedName>
    <definedName name="RowTot_17">#REF!</definedName>
    <definedName name="RowTot_2" localSheetId="33">#REF!</definedName>
    <definedName name="RowTot_2" localSheetId="34">#REF!</definedName>
    <definedName name="RowTot_2" localSheetId="38">#REF!</definedName>
    <definedName name="RowTot_2" localSheetId="30">#REF!</definedName>
    <definedName name="RowTot_2">#REF!</definedName>
    <definedName name="RowTot_3" localSheetId="33">#REF!</definedName>
    <definedName name="RowTot_3" localSheetId="34">#REF!</definedName>
    <definedName name="RowTot_3" localSheetId="38">#REF!</definedName>
    <definedName name="RowTot_3" localSheetId="30">#REF!</definedName>
    <definedName name="RowTot_3">#REF!</definedName>
    <definedName name="RowTot_4" localSheetId="33">#REF!</definedName>
    <definedName name="RowTot_4" localSheetId="34">#REF!</definedName>
    <definedName name="RowTot_4" localSheetId="38">#REF!</definedName>
    <definedName name="RowTot_4" localSheetId="30">#REF!</definedName>
    <definedName name="RowTot_4">#REF!</definedName>
    <definedName name="RowTot_5" localSheetId="33">#REF!</definedName>
    <definedName name="RowTot_5" localSheetId="34">#REF!</definedName>
    <definedName name="RowTot_5" localSheetId="38">#REF!</definedName>
    <definedName name="RowTot_5" localSheetId="30">#REF!</definedName>
    <definedName name="RowTot_5">#REF!</definedName>
    <definedName name="RowTot_6" localSheetId="33">#REF!</definedName>
    <definedName name="RowTot_6" localSheetId="34">#REF!</definedName>
    <definedName name="RowTot_6" localSheetId="38">#REF!</definedName>
    <definedName name="RowTot_6" localSheetId="30">#REF!</definedName>
    <definedName name="RowTot_6">#REF!</definedName>
    <definedName name="Run">[6]Choose!$A$14</definedName>
    <definedName name="SAP">'[45]HighNeeds Orig'!$A$15</definedName>
    <definedName name="SAPBEXdnldView" hidden="1">"BCEJYAJ6X8YV681YS90CP9DMD"</definedName>
    <definedName name="SAPBEXsysID" hidden="1">"BWP"</definedName>
    <definedName name="SC_premium">[25]Policy_decisions!$C$8</definedName>
    <definedName name="Scale_factor" localSheetId="33">#REF!</definedName>
    <definedName name="Scale_factor" localSheetId="34">#REF!</definedName>
    <definedName name="Scale_factor" localSheetId="38">#REF!</definedName>
    <definedName name="Scale_factor" localSheetId="30">#REF!</definedName>
    <definedName name="Scale_factor">#REF!</definedName>
    <definedName name="Scaling_Factor">[8]Proforma!$G$61</definedName>
    <definedName name="ScalingFactor">[37]UserInterface!$C$6</definedName>
    <definedName name="ScalingFactor_GoalSeek">[51]AdjustScaling!$C$6</definedName>
    <definedName name="sch">[15]Payments!$I$29</definedName>
    <definedName name="Sch_type">[66]Rates!$A$4:$A$8</definedName>
    <definedName name="SchName">[6]Choose!$J$16</definedName>
    <definedName name="schno">[31]Pupils!$Q$19</definedName>
    <definedName name="School">[67]Home!$F$15</definedName>
    <definedName name="School_list">'[8]New ISB'!$C$6:$C$250</definedName>
    <definedName name="school_Note" localSheetId="33">#REF!</definedName>
    <definedName name="school_Note" localSheetId="34">#REF!</definedName>
    <definedName name="school_Note" localSheetId="38">#REF!</definedName>
    <definedName name="school_Note" localSheetId="30">#REF!</definedName>
    <definedName name="school_Note">#REF!</definedName>
    <definedName name="SCHOOL_TRANSPORT" localSheetId="33">#REF!</definedName>
    <definedName name="SCHOOL_TRANSPORT" localSheetId="34">#REF!</definedName>
    <definedName name="SCHOOL_TRANSPORT" localSheetId="38">#REF!</definedName>
    <definedName name="SCHOOL_TRANSPORT" localSheetId="30">#REF!</definedName>
    <definedName name="SCHOOL_TRANSPORT">#REF!</definedName>
    <definedName name="School_URN_ChartData" localSheetId="33">#REF!</definedName>
    <definedName name="School_URN_ChartData" localSheetId="34">#REF!</definedName>
    <definedName name="School_URN_ChartData" localSheetId="38">#REF!</definedName>
    <definedName name="School_URN_ChartData" localSheetId="30">#REF!</definedName>
    <definedName name="School_URN_ChartData">#REF!</definedName>
    <definedName name="School_URN_DD" localSheetId="33">'[20]G) De Delegation'!#REF!</definedName>
    <definedName name="School_URN_DD" localSheetId="34">'[20]G) De Delegation'!#REF!</definedName>
    <definedName name="School_URN_DD" localSheetId="38">'[20]G) De Delegation'!#REF!</definedName>
    <definedName name="School_URN_DD" localSheetId="30">'[20]G) De Delegation'!#REF!</definedName>
    <definedName name="School_URN_DD">'[20]G) De Delegation'!#REF!</definedName>
    <definedName name="School_URN_Factors">[21]Factors!$A$3:$A$109</definedName>
    <definedName name="School_URN_Input" localSheetId="33">#REF!</definedName>
    <definedName name="School_URN_Input" localSheetId="34">#REF!</definedName>
    <definedName name="School_URN_Input" localSheetId="38">#REF!</definedName>
    <definedName name="School_URN_Input" localSheetId="30">#REF!</definedName>
    <definedName name="School_URN_Input">#REF!</definedName>
    <definedName name="School_URN_NDShare" localSheetId="33">'[20]F) New Delegation Control'!#REF!</definedName>
    <definedName name="School_URN_NDShare" localSheetId="34">'[20]F) New Delegation Control'!#REF!</definedName>
    <definedName name="School_URN_NDShare" localSheetId="38">'[20]F) New Delegation Control'!#REF!</definedName>
    <definedName name="School_URN_NDShare" localSheetId="30">'[20]F) New Delegation Control'!#REF!</definedName>
    <definedName name="School_URN_NDShare">'[20]F) New Delegation Control'!#REF!</definedName>
    <definedName name="SchoolOutput_baselineSelector">'[68]SCHOOL OUTPUT'!$AH$4</definedName>
    <definedName name="SchoolOutput_deflateByACA">'[68]SCHOOL OUTPUT'!$AO$4</definedName>
    <definedName name="SchoolOutput_includeCR">'[68]SCHOOL OUTPUT'!$AK$4</definedName>
    <definedName name="Schools" localSheetId="33">#REF!</definedName>
    <definedName name="Schools" localSheetId="34">#REF!</definedName>
    <definedName name="Schools" localSheetId="38">#REF!</definedName>
    <definedName name="Schools" localSheetId="30">#REF!</definedName>
    <definedName name="Schools">#REF!</definedName>
    <definedName name="Schoolsblock">[29]Schools!$C$11:$AZ$22</definedName>
    <definedName name="SchRow_Tot" localSheetId="33">#REF!</definedName>
    <definedName name="SchRow_Tot" localSheetId="34">#REF!</definedName>
    <definedName name="SchRow_Tot" localSheetId="38">#REF!</definedName>
    <definedName name="SchRow_Tot" localSheetId="30">#REF!</definedName>
    <definedName name="SchRow_Tot">#REF!</definedName>
    <definedName name="SchRowTot" localSheetId="33">#REF!</definedName>
    <definedName name="SchRowTot" localSheetId="34">#REF!</definedName>
    <definedName name="SchRowTot" localSheetId="38">#REF!</definedName>
    <definedName name="SchRowTot" localSheetId="30">#REF!</definedName>
    <definedName name="SchRowTot">#REF!</definedName>
    <definedName name="SchTypeList">[47]CodeSet!$C$1:$C$10</definedName>
    <definedName name="sd_e" localSheetId="33">#REF!</definedName>
    <definedName name="sd_e" localSheetId="34">#REF!</definedName>
    <definedName name="sd_e" localSheetId="38">#REF!</definedName>
    <definedName name="sd_e" localSheetId="30">#REF!</definedName>
    <definedName name="sd_e">#REF!</definedName>
    <definedName name="sd_fye" localSheetId="33">#REF!</definedName>
    <definedName name="sd_fye" localSheetId="34">#REF!</definedName>
    <definedName name="sd_fye" localSheetId="38">#REF!</definedName>
    <definedName name="sd_fye" localSheetId="30">#REF!</definedName>
    <definedName name="sd_fye">#REF!</definedName>
    <definedName name="sd_p" localSheetId="33">#REF!</definedName>
    <definedName name="sd_p" localSheetId="34">#REF!</definedName>
    <definedName name="sd_p" localSheetId="38">#REF!</definedName>
    <definedName name="sd_p" localSheetId="30">#REF!</definedName>
    <definedName name="sd_p">#REF!</definedName>
    <definedName name="sd_r" localSheetId="33">#REF!</definedName>
    <definedName name="sd_r" localSheetId="34">#REF!</definedName>
    <definedName name="sd_r" localSheetId="38">#REF!</definedName>
    <definedName name="sd_r" localSheetId="30">#REF!</definedName>
    <definedName name="sd_r">#REF!</definedName>
    <definedName name="sd_ri" localSheetId="33">#REF!</definedName>
    <definedName name="sd_ri" localSheetId="34">#REF!</definedName>
    <definedName name="sd_ri" localSheetId="38">#REF!</definedName>
    <definedName name="sd_ri" localSheetId="30">#REF!</definedName>
    <definedName name="sd_ri">#REF!</definedName>
    <definedName name="sdfye" localSheetId="33">#REF!</definedName>
    <definedName name="sdfye" localSheetId="34">#REF!</definedName>
    <definedName name="sdfye" localSheetId="38">#REF!</definedName>
    <definedName name="sdfye" localSheetId="30">#REF!</definedName>
    <definedName name="sdfye">#REF!</definedName>
    <definedName name="sec.average.sal" localSheetId="33">'[13]Inputs for SWGE Forecasting'!#REF!</definedName>
    <definedName name="sec.average.sal" localSheetId="34">'[13]Inputs for SWGE Forecasting'!#REF!</definedName>
    <definedName name="sec.average.sal" localSheetId="38">'[13]Inputs for SWGE Forecasting'!#REF!</definedName>
    <definedName name="sec.average.sal" localSheetId="30">'[13]Inputs for SWGE Forecasting'!#REF!</definedName>
    <definedName name="sec.average.sal">'[13]Inputs for SWGE Forecasting'!#REF!</definedName>
    <definedName name="sec.enhancement" localSheetId="33">'[13]Inputs for SWGE Forecasting'!#REF!</definedName>
    <definedName name="sec.enhancement" localSheetId="34">'[13]Inputs for SWGE Forecasting'!#REF!</definedName>
    <definedName name="sec.enhancement" localSheetId="38">'[13]Inputs for SWGE Forecasting'!#REF!</definedName>
    <definedName name="sec.enhancement" localSheetId="30">'[13]Inputs for SWGE Forecasting'!#REF!</definedName>
    <definedName name="sec.enhancement">'[13]Inputs for SWGE Forecasting'!#REF!</definedName>
    <definedName name="sec.entitlement" localSheetId="33">'[13]Inputs for SWGE Forecasting'!#REF!</definedName>
    <definedName name="sec.entitlement" localSheetId="34">'[13]Inputs for SWGE Forecasting'!#REF!</definedName>
    <definedName name="sec.entitlement" localSheetId="38">'[13]Inputs for SWGE Forecasting'!#REF!</definedName>
    <definedName name="sec.entitlement" localSheetId="30">'[13]Inputs for SWGE Forecasting'!#REF!</definedName>
    <definedName name="sec.entitlement">'[13]Inputs for SWGE Forecasting'!#REF!</definedName>
    <definedName name="sec.mortality" localSheetId="33">'[13]Inputs for SWGE Forecasting'!#REF!</definedName>
    <definedName name="sec.mortality" localSheetId="34">'[13]Inputs for SWGE Forecasting'!#REF!</definedName>
    <definedName name="sec.mortality" localSheetId="38">'[13]Inputs for SWGE Forecasting'!#REF!</definedName>
    <definedName name="sec.mortality" localSheetId="30">'[13]Inputs for SWGE Forecasting'!#REF!</definedName>
    <definedName name="sec.mortality">'[13]Inputs for SWGE Forecasting'!#REF!</definedName>
    <definedName name="sec.other.nonpay" localSheetId="33">#REF!</definedName>
    <definedName name="sec.other.nonpay" localSheetId="34">#REF!</definedName>
    <definedName name="sec.other.nonpay" localSheetId="38">#REF!</definedName>
    <definedName name="sec.other.nonpay" localSheetId="30">#REF!</definedName>
    <definedName name="sec.other.nonpay">#REF!</definedName>
    <definedName name="SEC.PRC" localSheetId="33">'[12]Inputs for SWGE Forecasting'!#REF!</definedName>
    <definedName name="SEC.PRC" localSheetId="34">'[12]Inputs for SWGE Forecasting'!#REF!</definedName>
    <definedName name="SEC.PRC" localSheetId="38">'[12]Inputs for SWGE Forecasting'!#REF!</definedName>
    <definedName name="SEC.PRC" localSheetId="30">'[12]Inputs for SWGE Forecasting'!#REF!</definedName>
    <definedName name="SEC.PRC">'[12]Inputs for SWGE Forecasting'!#REF!</definedName>
    <definedName name="sec.prc.nos" localSheetId="33">'[13]Inputs for SWGE Forecasting'!#REF!</definedName>
    <definedName name="sec.prc.nos" localSheetId="34">'[13]Inputs for SWGE Forecasting'!#REF!</definedName>
    <definedName name="sec.prc.nos" localSheetId="38">'[13]Inputs for SWGE Forecasting'!#REF!</definedName>
    <definedName name="sec.prc.nos" localSheetId="30">'[13]Inputs for SWGE Forecasting'!#REF!</definedName>
    <definedName name="sec.prc.nos">'[13]Inputs for SWGE Forecasting'!#REF!</definedName>
    <definedName name="sec.redundancy" localSheetId="33">'[13]Inputs for SWGE Forecasting'!#REF!</definedName>
    <definedName name="sec.redundancy" localSheetId="34">'[13]Inputs for SWGE Forecasting'!#REF!</definedName>
    <definedName name="sec.redundancy" localSheetId="38">'[13]Inputs for SWGE Forecasting'!#REF!</definedName>
    <definedName name="sec.redundancy" localSheetId="30">'[13]Inputs for SWGE Forecasting'!#REF!</definedName>
    <definedName name="sec.redundancy">'[13]Inputs for SWGE Forecasting'!#REF!</definedName>
    <definedName name="sec.sect.adj" localSheetId="33">'[12]Inputs for SWGE Forecasting'!#REF!</definedName>
    <definedName name="sec.sect.adj" localSheetId="34">'[12]Inputs for SWGE Forecasting'!#REF!</definedName>
    <definedName name="sec.sect.adj" localSheetId="38">'[12]Inputs for SWGE Forecasting'!#REF!</definedName>
    <definedName name="sec.sect.adj" localSheetId="30">'[12]Inputs for SWGE Forecasting'!#REF!</definedName>
    <definedName name="sec.sect.adj">'[12]Inputs for SWGE Forecasting'!#REF!</definedName>
    <definedName name="sec.total.retirees" localSheetId="33">'[13]Inputs for SWGE Forecasting'!#REF!</definedName>
    <definedName name="sec.total.retirees" localSheetId="34">'[13]Inputs for SWGE Forecasting'!#REF!</definedName>
    <definedName name="sec.total.retirees" localSheetId="38">'[13]Inputs for SWGE Forecasting'!#REF!</definedName>
    <definedName name="sec.total.retirees" localSheetId="30">'[13]Inputs for SWGE Forecasting'!#REF!</definedName>
    <definedName name="sec.total.retirees">'[13]Inputs for SWGE Forecasting'!#REF!</definedName>
    <definedName name="Sec_distance_threshold">[8]Proforma!$D$41</definedName>
    <definedName name="Sec_PupilNo_threshold">[8]Proforma!$G$41</definedName>
    <definedName name="sec_rows" localSheetId="33">#REF!</definedName>
    <definedName name="sec_rows" localSheetId="34">#REF!</definedName>
    <definedName name="sec_rows" localSheetId="38">#REF!</definedName>
    <definedName name="sec_rows" localSheetId="30">#REF!</definedName>
    <definedName name="sec_rows">#REF!</definedName>
    <definedName name="second.fees.cost" localSheetId="33">#REF!</definedName>
    <definedName name="second.fees.cost" localSheetId="34">#REF!</definedName>
    <definedName name="second.fees.cost" localSheetId="38">#REF!</definedName>
    <definedName name="second.fees.cost" localSheetId="30">#REF!</definedName>
    <definedName name="second.fees.cost">#REF!</definedName>
    <definedName name="second.subtotal" localSheetId="33">#REF!</definedName>
    <definedName name="second.subtotal" localSheetId="34">#REF!</definedName>
    <definedName name="second.subtotal" localSheetId="38">#REF!</definedName>
    <definedName name="second.subtotal" localSheetId="30">#REF!</definedName>
    <definedName name="second.subtotal">#REF!</definedName>
    <definedName name="secondary" localSheetId="33">#REF!,#REF!,#REF!</definedName>
    <definedName name="secondary" localSheetId="34">#REF!,#REF!,#REF!</definedName>
    <definedName name="secondary" localSheetId="38">#REF!,#REF!,#REF!</definedName>
    <definedName name="secondary" localSheetId="30">#REF!,#REF!,#REF!</definedName>
    <definedName name="secondary">#REF!,#REF!,#REF!</definedName>
    <definedName name="secondary.prc.costs" localSheetId="33">'[13]PRC Repricing Factor'!#REF!</definedName>
    <definedName name="secondary.prc.costs" localSheetId="34">'[13]PRC Repricing Factor'!#REF!</definedName>
    <definedName name="secondary.prc.costs" localSheetId="38">'[13]PRC Repricing Factor'!#REF!</definedName>
    <definedName name="secondary.prc.costs" localSheetId="30">'[13]PRC Repricing Factor'!#REF!</definedName>
    <definedName name="secondary.prc.costs">'[13]PRC Repricing Factor'!#REF!</definedName>
    <definedName name="secondary.prc.index" localSheetId="33">'[13]PRC Repricing Factor'!#REF!</definedName>
    <definedName name="secondary.prc.index" localSheetId="34">'[13]PRC Repricing Factor'!#REF!</definedName>
    <definedName name="secondary.prc.index" localSheetId="38">'[13]PRC Repricing Factor'!#REF!</definedName>
    <definedName name="secondary.prc.index" localSheetId="30">'[13]PRC Repricing Factor'!#REF!</definedName>
    <definedName name="secondary.prc.index">'[13]PRC Repricing Factor'!#REF!</definedName>
    <definedName name="Secondary_Lump_Sum">[8]Proforma!$H$37</definedName>
    <definedName name="Secondary_new" localSheetId="33">#REF!</definedName>
    <definedName name="Secondary_new" localSheetId="34">#REF!</definedName>
    <definedName name="Secondary_new" localSheetId="38">#REF!</definedName>
    <definedName name="Secondary_new" localSheetId="30">#REF!</definedName>
    <definedName name="Secondary_new">#REF!</definedName>
    <definedName name="SEN_CC_Table">[46]Coding!$A$4:$B$17</definedName>
    <definedName name="sep" localSheetId="33">[15]TRANS!#REF!</definedName>
    <definedName name="sep" localSheetId="34">[15]TRANS!#REF!</definedName>
    <definedName name="sep" localSheetId="38">[15]TRANS!#REF!</definedName>
    <definedName name="sep" localSheetId="30">[15]TRANS!#REF!</definedName>
    <definedName name="sep">[15]TRANS!#REF!</definedName>
    <definedName name="September" localSheetId="33">[15]TRANS!#REF!</definedName>
    <definedName name="September" localSheetId="34">[15]TRANS!#REF!</definedName>
    <definedName name="September" localSheetId="38">[15]TRANS!#REF!</definedName>
    <definedName name="September" localSheetId="30">[15]TRANS!#REF!</definedName>
    <definedName name="September">[15]TRANS!#REF!</definedName>
    <definedName name="Setting" localSheetId="33">#REF!</definedName>
    <definedName name="Setting" localSheetId="34">#REF!</definedName>
    <definedName name="Setting" localSheetId="38">#REF!</definedName>
    <definedName name="Setting" localSheetId="30">#REF!</definedName>
    <definedName name="Setting">#REF!</definedName>
    <definedName name="Settings" localSheetId="33">#REF!</definedName>
    <definedName name="Settings" localSheetId="34">#REF!</definedName>
    <definedName name="Settings" localSheetId="38">#REF!</definedName>
    <definedName name="Settings" localSheetId="30">#REF!</definedName>
    <definedName name="Settings">#REF!</definedName>
    <definedName name="sheet" localSheetId="33">#REF!</definedName>
    <definedName name="sheet" localSheetId="34">#REF!</definedName>
    <definedName name="sheet" localSheetId="38">#REF!</definedName>
    <definedName name="sheet" localSheetId="30">#REF!</definedName>
    <definedName name="sheet">#REF!</definedName>
    <definedName name="Sixth_Form_Total">'[8]New ISB'!$AI$5</definedName>
    <definedName name="SIXTHFORM" localSheetId="33">#REF!</definedName>
    <definedName name="SIXTHFORM" localSheetId="34">#REF!</definedName>
    <definedName name="SIXTHFORM" localSheetId="38">#REF!</definedName>
    <definedName name="SIXTHFORM" localSheetId="30">#REF!</definedName>
    <definedName name="SIXTHFORM">#REF!</definedName>
    <definedName name="SLASC" localSheetId="33">#REF!</definedName>
    <definedName name="SLASC" localSheetId="34">#REF!</definedName>
    <definedName name="SLASC" localSheetId="38">#REF!</definedName>
    <definedName name="SLASC" localSheetId="30">#REF!</definedName>
    <definedName name="SLASC">#REF!</definedName>
    <definedName name="SLCN_Alt">[22]Classifications!$O$30</definedName>
    <definedName name="SLD_Alt">[22]Classifications!$O$21</definedName>
    <definedName name="SMDTot" localSheetId="33">#REF!</definedName>
    <definedName name="SMDTot" localSheetId="34">#REF!</definedName>
    <definedName name="SMDTot" localSheetId="38">#REF!</definedName>
    <definedName name="SMDTot" localSheetId="30">#REF!</definedName>
    <definedName name="SMDTot">#REF!</definedName>
    <definedName name="smrow" localSheetId="33">#REF!</definedName>
    <definedName name="smrow" localSheetId="34">#REF!</definedName>
    <definedName name="smrow" localSheetId="38">#REF!</definedName>
    <definedName name="smrow" localSheetId="30">#REF!</definedName>
    <definedName name="smrow">#REF!</definedName>
    <definedName name="SP_Rows" localSheetId="33">#REF!</definedName>
    <definedName name="SP_Rows" localSheetId="34">#REF!</definedName>
    <definedName name="SP_Rows" localSheetId="38">#REF!</definedName>
    <definedName name="SP_Rows" localSheetId="30">#REF!</definedName>
    <definedName name="SP_Rows">#REF!</definedName>
    <definedName name="Sparsity_All_lump_sum">[54]Proforma!$I$38</definedName>
    <definedName name="Sparsity_Mid_lump_sum">[54]Proforma!$H$38</definedName>
    <definedName name="Sparsity_Pri_DD_percentage">'[8]De Delegation'!$V$26</definedName>
    <definedName name="Sparsity_Pri_lump_sum">[8]Proforma!$F$38</definedName>
    <definedName name="Sparsity_Pri_Scaled">[26]UnitValues!$E$32</definedName>
    <definedName name="Sparsity_Scaled" localSheetId="33">[26]UnitValues!#REF!</definedName>
    <definedName name="Sparsity_Scaled" localSheetId="34">[26]UnitValues!#REF!</definedName>
    <definedName name="Sparsity_Scaled" localSheetId="38">[26]UnitValues!#REF!</definedName>
    <definedName name="Sparsity_Scaled" localSheetId="30">[26]UnitValues!#REF!</definedName>
    <definedName name="Sparsity_Scaled">[26]UnitValues!#REF!</definedName>
    <definedName name="Sparsity_Sec_DD_percentage">'[8]De Delegation'!$W$26</definedName>
    <definedName name="Sparsity_Sec_lump_sum">[8]Proforma!$H$38</definedName>
    <definedName name="Sparsity_Sec_Scaled">[26]UnitValues!$E$33</definedName>
    <definedName name="Sparsity_Total">'[8]New ISB'!$AD$5</definedName>
    <definedName name="spe_rows" localSheetId="33">#REF!</definedName>
    <definedName name="spe_rows" localSheetId="34">#REF!</definedName>
    <definedName name="spe_rows" localSheetId="38">#REF!</definedName>
    <definedName name="spe_rows" localSheetId="30">#REF!</definedName>
    <definedName name="spe_rows">#REF!</definedName>
    <definedName name="spec.average.sal" localSheetId="33">'[13]Inputs for SWGE Forecasting'!#REF!</definedName>
    <definedName name="spec.average.sal" localSheetId="34">'[13]Inputs for SWGE Forecasting'!#REF!</definedName>
    <definedName name="spec.average.sal" localSheetId="38">'[13]Inputs for SWGE Forecasting'!#REF!</definedName>
    <definedName name="spec.average.sal" localSheetId="30">'[13]Inputs for SWGE Forecasting'!#REF!</definedName>
    <definedName name="spec.average.sal">'[13]Inputs for SWGE Forecasting'!#REF!</definedName>
    <definedName name="spec.enhancement" localSheetId="33">'[13]Inputs for SWGE Forecasting'!#REF!</definedName>
    <definedName name="spec.enhancement" localSheetId="34">'[13]Inputs for SWGE Forecasting'!#REF!</definedName>
    <definedName name="spec.enhancement" localSheetId="38">'[13]Inputs for SWGE Forecasting'!#REF!</definedName>
    <definedName name="spec.enhancement" localSheetId="30">'[13]Inputs for SWGE Forecasting'!#REF!</definedName>
    <definedName name="spec.enhancement">'[13]Inputs for SWGE Forecasting'!#REF!</definedName>
    <definedName name="spec.entitlement" localSheetId="33">'[13]Inputs for SWGE Forecasting'!#REF!</definedName>
    <definedName name="spec.entitlement" localSheetId="34">'[13]Inputs for SWGE Forecasting'!#REF!</definedName>
    <definedName name="spec.entitlement" localSheetId="38">'[13]Inputs for SWGE Forecasting'!#REF!</definedName>
    <definedName name="spec.entitlement" localSheetId="30">'[13]Inputs for SWGE Forecasting'!#REF!</definedName>
    <definedName name="spec.entitlement">'[13]Inputs for SWGE Forecasting'!#REF!</definedName>
    <definedName name="spec.mortality" localSheetId="33">'[13]Inputs for SWGE Forecasting'!#REF!</definedName>
    <definedName name="spec.mortality" localSheetId="34">'[13]Inputs for SWGE Forecasting'!#REF!</definedName>
    <definedName name="spec.mortality" localSheetId="38">'[13]Inputs for SWGE Forecasting'!#REF!</definedName>
    <definedName name="spec.mortality" localSheetId="30">'[13]Inputs for SWGE Forecasting'!#REF!</definedName>
    <definedName name="spec.mortality">'[13]Inputs for SWGE Forecasting'!#REF!</definedName>
    <definedName name="spec.prc.nos" localSheetId="33">'[13]Inputs for SWGE Forecasting'!#REF!</definedName>
    <definedName name="spec.prc.nos" localSheetId="34">'[13]Inputs for SWGE Forecasting'!#REF!</definedName>
    <definedName name="spec.prc.nos" localSheetId="38">'[13]Inputs for SWGE Forecasting'!#REF!</definedName>
    <definedName name="spec.prc.nos" localSheetId="30">'[13]Inputs for SWGE Forecasting'!#REF!</definedName>
    <definedName name="spec.prc.nos">'[13]Inputs for SWGE Forecasting'!#REF!</definedName>
    <definedName name="spec.redundancy" localSheetId="33">'[13]Inputs for SWGE Forecasting'!#REF!</definedName>
    <definedName name="spec.redundancy" localSheetId="34">'[13]Inputs for SWGE Forecasting'!#REF!</definedName>
    <definedName name="spec.redundancy" localSheetId="38">'[13]Inputs for SWGE Forecasting'!#REF!</definedName>
    <definedName name="spec.redundancy" localSheetId="30">'[13]Inputs for SWGE Forecasting'!#REF!</definedName>
    <definedName name="spec.redundancy">'[13]Inputs for SWGE Forecasting'!#REF!</definedName>
    <definedName name="spec.sect.adj" localSheetId="33">'[12]Inputs for SWGE Forecasting'!#REF!</definedName>
    <definedName name="spec.sect.adj" localSheetId="34">'[12]Inputs for SWGE Forecasting'!#REF!</definedName>
    <definedName name="spec.sect.adj" localSheetId="38">'[12]Inputs for SWGE Forecasting'!#REF!</definedName>
    <definedName name="spec.sect.adj" localSheetId="30">'[12]Inputs for SWGE Forecasting'!#REF!</definedName>
    <definedName name="spec.sect.adj">'[12]Inputs for SWGE Forecasting'!#REF!</definedName>
    <definedName name="spec.total.retirees" localSheetId="33">'[13]Inputs for SWGE Forecasting'!#REF!</definedName>
    <definedName name="spec.total.retirees" localSheetId="34">'[13]Inputs for SWGE Forecasting'!#REF!</definedName>
    <definedName name="spec.total.retirees" localSheetId="38">'[13]Inputs for SWGE Forecasting'!#REF!</definedName>
    <definedName name="spec.total.retirees" localSheetId="30">'[13]Inputs for SWGE Forecasting'!#REF!</definedName>
    <definedName name="spec.total.retirees">'[13]Inputs for SWGE Forecasting'!#REF!</definedName>
    <definedName name="spechide" localSheetId="33">#REF!</definedName>
    <definedName name="spechide" localSheetId="34">#REF!</definedName>
    <definedName name="spechide" localSheetId="38">#REF!</definedName>
    <definedName name="spechide" localSheetId="30">#REF!</definedName>
    <definedName name="spechide">#REF!</definedName>
    <definedName name="special" localSheetId="33">#REF!,#REF!</definedName>
    <definedName name="special" localSheetId="34">#REF!,#REF!</definedName>
    <definedName name="special" localSheetId="38">#REF!,#REF!</definedName>
    <definedName name="special" localSheetId="30">#REF!,#REF!</definedName>
    <definedName name="special">#REF!,#REF!</definedName>
    <definedName name="special.fees.cost" localSheetId="33">#REF!</definedName>
    <definedName name="special.fees.cost" localSheetId="34">#REF!</definedName>
    <definedName name="special.fees.cost" localSheetId="38">#REF!</definedName>
    <definedName name="special.fees.cost" localSheetId="30">#REF!</definedName>
    <definedName name="special.fees.cost">#REF!</definedName>
    <definedName name="special.income.tot" localSheetId="33">#REF!</definedName>
    <definedName name="special.income.tot" localSheetId="34">#REF!</definedName>
    <definedName name="special.income.tot" localSheetId="38">#REF!</definedName>
    <definedName name="special.income.tot" localSheetId="30">#REF!</definedName>
    <definedName name="special.income.tot">#REF!</definedName>
    <definedName name="special.net.expend" localSheetId="33">#REF!</definedName>
    <definedName name="special.net.expend" localSheetId="34">#REF!</definedName>
    <definedName name="special.net.expend" localSheetId="38">#REF!</definedName>
    <definedName name="special.net.expend" localSheetId="30">#REF!</definedName>
    <definedName name="special.net.expend">#REF!</definedName>
    <definedName name="special.other.nonpay" localSheetId="33">#REF!</definedName>
    <definedName name="special.other.nonpay" localSheetId="34">#REF!</definedName>
    <definedName name="special.other.nonpay" localSheetId="38">#REF!</definedName>
    <definedName name="special.other.nonpay" localSheetId="30">#REF!</definedName>
    <definedName name="special.other.nonpay">#REF!</definedName>
    <definedName name="special.prc.costs" localSheetId="33">'[13]PRC Repricing Factor'!#REF!</definedName>
    <definedName name="special.prc.costs" localSheetId="34">'[13]PRC Repricing Factor'!#REF!</definedName>
    <definedName name="special.prc.costs" localSheetId="38">'[13]PRC Repricing Factor'!#REF!</definedName>
    <definedName name="special.prc.costs" localSheetId="30">'[13]PRC Repricing Factor'!#REF!</definedName>
    <definedName name="special.prc.costs">'[13]PRC Repricing Factor'!#REF!</definedName>
    <definedName name="special.prc.index" localSheetId="33">'[13]PRC Repricing Factor'!#REF!</definedName>
    <definedName name="special.prc.index" localSheetId="34">'[13]PRC Repricing Factor'!#REF!</definedName>
    <definedName name="special.prc.index" localSheetId="38">'[13]PRC Repricing Factor'!#REF!</definedName>
    <definedName name="special.prc.index" localSheetId="30">'[13]PRC Repricing Factor'!#REF!</definedName>
    <definedName name="special.prc.index">'[13]PRC Repricing Factor'!#REF!</definedName>
    <definedName name="special.subtotal" localSheetId="33">#REF!</definedName>
    <definedName name="special.subtotal" localSheetId="34">#REF!</definedName>
    <definedName name="special.subtotal" localSheetId="38">#REF!</definedName>
    <definedName name="special.subtotal" localSheetId="30">#REF!</definedName>
    <definedName name="special.subtotal">#REF!</definedName>
    <definedName name="SPECIAL_FACTOR" localSheetId="33">'[12]Statemented Adjustment Factor '!#REF!</definedName>
    <definedName name="SPECIAL_FACTOR" localSheetId="34">'[12]Statemented Adjustment Factor '!#REF!</definedName>
    <definedName name="SPECIAL_FACTOR" localSheetId="38">'[12]Statemented Adjustment Factor '!#REF!</definedName>
    <definedName name="SPECIAL_FACTOR" localSheetId="30">'[12]Statemented Adjustment Factor '!#REF!</definedName>
    <definedName name="SPECIAL_FACTOR">'[12]Statemented Adjustment Factor '!#REF!</definedName>
    <definedName name="speg_e" localSheetId="33">#REF!</definedName>
    <definedName name="speg_e" localSheetId="34">#REF!</definedName>
    <definedName name="speg_e" localSheetId="38">#REF!</definedName>
    <definedName name="speg_e" localSheetId="30">#REF!</definedName>
    <definedName name="speg_e">#REF!</definedName>
    <definedName name="speg_fye" localSheetId="33">#REF!</definedName>
    <definedName name="speg_fye" localSheetId="34">#REF!</definedName>
    <definedName name="speg_fye" localSheetId="38">#REF!</definedName>
    <definedName name="speg_fye" localSheetId="30">#REF!</definedName>
    <definedName name="speg_fye">#REF!</definedName>
    <definedName name="speg_p" localSheetId="33">#REF!</definedName>
    <definedName name="speg_p" localSheetId="34">#REF!</definedName>
    <definedName name="speg_p" localSheetId="38">#REF!</definedName>
    <definedName name="speg_p" localSheetId="30">#REF!</definedName>
    <definedName name="speg_p">#REF!</definedName>
    <definedName name="speg_r" localSheetId="33">#REF!</definedName>
    <definedName name="speg_r" localSheetId="34">#REF!</definedName>
    <definedName name="speg_r" localSheetId="38">#REF!</definedName>
    <definedName name="speg_r" localSheetId="30">#REF!</definedName>
    <definedName name="speg_r">#REF!</definedName>
    <definedName name="speg_ri" localSheetId="33">#REF!</definedName>
    <definedName name="speg_ri" localSheetId="34">#REF!</definedName>
    <definedName name="speg_ri" localSheetId="38">#REF!</definedName>
    <definedName name="speg_ri" localSheetId="30">#REF!</definedName>
    <definedName name="speg_ri">#REF!</definedName>
    <definedName name="SpLD_Alt">[22]Classifications!$O$19</definedName>
    <definedName name="Split_Sites_Total">'[8]New ISB'!$AF$5</definedName>
    <definedName name="Spring_term_EFA_prop">[25]Policy_decisions!$I$4</definedName>
    <definedName name="SProw" localSheetId="33">#REF!</definedName>
    <definedName name="SProw" localSheetId="34">#REF!</definedName>
    <definedName name="SProw" localSheetId="38">#REF!</definedName>
    <definedName name="SProw" localSheetId="30">#REF!</definedName>
    <definedName name="SProw">#REF!</definedName>
    <definedName name="SPSS" localSheetId="33">#REF!</definedName>
    <definedName name="SPSS" localSheetId="34">#REF!</definedName>
    <definedName name="SPSS" localSheetId="38">#REF!</definedName>
    <definedName name="SPSS" localSheetId="30">#REF!</definedName>
    <definedName name="SPSS">#REF!</definedName>
    <definedName name="Srow" localSheetId="33">#REF!</definedName>
    <definedName name="Srow" localSheetId="34">#REF!</definedName>
    <definedName name="Srow" localSheetId="38">#REF!</definedName>
    <definedName name="Srow" localSheetId="30">#REF!</definedName>
    <definedName name="Srow">#REF!</definedName>
    <definedName name="SS_OPT">[27]Control!$F$40</definedName>
    <definedName name="SS_Rows" localSheetId="33">#REF!</definedName>
    <definedName name="SS_Rows" localSheetId="34">#REF!</definedName>
    <definedName name="SS_Rows" localSheetId="38">#REF!</definedName>
    <definedName name="SS_Rows" localSheetId="30">#REF!</definedName>
    <definedName name="SS_Rows">#REF!</definedName>
    <definedName name="SS_Value">[27]Control!$D$40</definedName>
    <definedName name="SSparWgt_LEA">'[16]03-04 Sparsity'!$G$4</definedName>
    <definedName name="SSparWgt_sch">'[16]03-04 Sparsity'!$E$4</definedName>
    <definedName name="StaffProportion_AllPhases">[59]StaffProportion!$U$20</definedName>
    <definedName name="StaffProportion_PrimSec">[60]StaffProportion!$V$20</definedName>
    <definedName name="Standard" localSheetId="33">#REF!</definedName>
    <definedName name="Standard" localSheetId="34">#REF!</definedName>
    <definedName name="Standard" localSheetId="38">#REF!</definedName>
    <definedName name="Standard" localSheetId="30">#REF!</definedName>
    <definedName name="Standard">#REF!</definedName>
    <definedName name="start">[41]Summary!$A$4</definedName>
    <definedName name="Start_of_autumn_term_2014">[25]Policy_decisions!$H$5</definedName>
    <definedName name="Start_of_spring_term_2015">[25]Policy_decisions!$H$6</definedName>
    <definedName name="Start_of_summer_term_2014">[25]Policy_decisions!$H$4</definedName>
    <definedName name="StartCol_7" localSheetId="33">#REF!</definedName>
    <definedName name="StartCol_7" localSheetId="34">#REF!</definedName>
    <definedName name="StartCol_7" localSheetId="38">#REF!</definedName>
    <definedName name="StartCol_7" localSheetId="30">#REF!</definedName>
    <definedName name="StartCol_7">#REF!</definedName>
    <definedName name="StartCol1" localSheetId="33">#REF!</definedName>
    <definedName name="StartCol1" localSheetId="34">#REF!</definedName>
    <definedName name="StartCol1" localSheetId="38">#REF!</definedName>
    <definedName name="StartCol1" localSheetId="30">#REF!</definedName>
    <definedName name="StartCol1">#REF!</definedName>
    <definedName name="StartCol10" localSheetId="33">#REF!</definedName>
    <definedName name="StartCol10" localSheetId="34">#REF!</definedName>
    <definedName name="StartCol10" localSheetId="38">#REF!</definedName>
    <definedName name="StartCol10" localSheetId="30">#REF!</definedName>
    <definedName name="StartCol10">#REF!</definedName>
    <definedName name="StartCol11" localSheetId="33">#REF!</definedName>
    <definedName name="StartCol11" localSheetId="34">#REF!</definedName>
    <definedName name="StartCol11" localSheetId="38">#REF!</definedName>
    <definedName name="StartCol11" localSheetId="30">#REF!</definedName>
    <definedName name="StartCol11">#REF!</definedName>
    <definedName name="StartCol12" localSheetId="33">#REF!</definedName>
    <definedName name="StartCol12" localSheetId="34">#REF!</definedName>
    <definedName name="StartCol12" localSheetId="38">#REF!</definedName>
    <definedName name="StartCol12" localSheetId="30">#REF!</definedName>
    <definedName name="StartCol12">#REF!</definedName>
    <definedName name="StartCol13" localSheetId="33">#REF!</definedName>
    <definedName name="StartCol13" localSheetId="34">#REF!</definedName>
    <definedName name="StartCol13" localSheetId="38">#REF!</definedName>
    <definedName name="StartCol13" localSheetId="30">#REF!</definedName>
    <definedName name="StartCol13">#REF!</definedName>
    <definedName name="StartCol14" localSheetId="33">#REF!</definedName>
    <definedName name="StartCol14" localSheetId="34">#REF!</definedName>
    <definedName name="StartCol14" localSheetId="38">#REF!</definedName>
    <definedName name="StartCol14" localSheetId="30">#REF!</definedName>
    <definedName name="StartCol14">#REF!</definedName>
    <definedName name="StartCol15" localSheetId="33">#REF!</definedName>
    <definedName name="StartCol15" localSheetId="34">#REF!</definedName>
    <definedName name="StartCol15" localSheetId="38">#REF!</definedName>
    <definedName name="StartCol15" localSheetId="30">#REF!</definedName>
    <definedName name="StartCol15">#REF!</definedName>
    <definedName name="StartCol16" localSheetId="33">#REF!</definedName>
    <definedName name="StartCol16" localSheetId="34">#REF!</definedName>
    <definedName name="StartCol16" localSheetId="38">#REF!</definedName>
    <definedName name="StartCol16" localSheetId="30">#REF!</definedName>
    <definedName name="StartCol16">#REF!</definedName>
    <definedName name="StartCol17" localSheetId="33">#REF!</definedName>
    <definedName name="StartCol17" localSheetId="34">#REF!</definedName>
    <definedName name="StartCol17" localSheetId="38">#REF!</definedName>
    <definedName name="StartCol17" localSheetId="30">#REF!</definedName>
    <definedName name="StartCol17">#REF!</definedName>
    <definedName name="StartCol18" localSheetId="33">#REF!</definedName>
    <definedName name="StartCol18" localSheetId="34">#REF!</definedName>
    <definedName name="StartCol18" localSheetId="38">#REF!</definedName>
    <definedName name="StartCol18" localSheetId="30">#REF!</definedName>
    <definedName name="StartCol18">#REF!</definedName>
    <definedName name="StartCol19" localSheetId="33">#REF!</definedName>
    <definedName name="StartCol19" localSheetId="34">#REF!</definedName>
    <definedName name="StartCol19" localSheetId="38">#REF!</definedName>
    <definedName name="StartCol19" localSheetId="30">#REF!</definedName>
    <definedName name="StartCol19">#REF!</definedName>
    <definedName name="StartCol2" localSheetId="33">#REF!</definedName>
    <definedName name="StartCol2" localSheetId="34">#REF!</definedName>
    <definedName name="StartCol2" localSheetId="38">#REF!</definedName>
    <definedName name="StartCol2" localSheetId="30">#REF!</definedName>
    <definedName name="StartCol2">#REF!</definedName>
    <definedName name="StartCol20" localSheetId="33">#REF!</definedName>
    <definedName name="StartCol20" localSheetId="34">#REF!</definedName>
    <definedName name="StartCol20" localSheetId="38">#REF!</definedName>
    <definedName name="StartCol20" localSheetId="30">#REF!</definedName>
    <definedName name="StartCol20">#REF!</definedName>
    <definedName name="StartCol3" localSheetId="33">#REF!</definedName>
    <definedName name="StartCol3" localSheetId="34">#REF!</definedName>
    <definedName name="StartCol3" localSheetId="38">#REF!</definedName>
    <definedName name="StartCol3" localSheetId="30">#REF!</definedName>
    <definedName name="StartCol3">#REF!</definedName>
    <definedName name="StartCol4" localSheetId="33">#REF!</definedName>
    <definedName name="StartCol4" localSheetId="34">#REF!</definedName>
    <definedName name="StartCol4" localSheetId="38">#REF!</definedName>
    <definedName name="StartCol4" localSheetId="30">#REF!</definedName>
    <definedName name="StartCol4">#REF!</definedName>
    <definedName name="StartCol5" localSheetId="33">#REF!</definedName>
    <definedName name="StartCol5" localSheetId="34">#REF!</definedName>
    <definedName name="StartCol5" localSheetId="38">#REF!</definedName>
    <definedName name="StartCol5" localSheetId="30">#REF!</definedName>
    <definedName name="StartCol5">#REF!</definedName>
    <definedName name="StartCol6" localSheetId="33">#REF!</definedName>
    <definedName name="StartCol6" localSheetId="34">#REF!</definedName>
    <definedName name="StartCol6" localSheetId="38">#REF!</definedName>
    <definedName name="StartCol6" localSheetId="30">#REF!</definedName>
    <definedName name="StartCol6">#REF!</definedName>
    <definedName name="StartCol7" localSheetId="33">#REF!</definedName>
    <definedName name="StartCol7" localSheetId="34">#REF!</definedName>
    <definedName name="StartCol7" localSheetId="38">#REF!</definedName>
    <definedName name="StartCol7" localSheetId="30">#REF!</definedName>
    <definedName name="StartCol7">#REF!</definedName>
    <definedName name="StartCol8" localSheetId="33">#REF!</definedName>
    <definedName name="StartCol8" localSheetId="34">#REF!</definedName>
    <definedName name="StartCol8" localSheetId="38">#REF!</definedName>
    <definedName name="StartCol8" localSheetId="30">#REF!</definedName>
    <definedName name="StartCol8">#REF!</definedName>
    <definedName name="StartCol9" localSheetId="33">#REF!</definedName>
    <definedName name="StartCol9" localSheetId="34">#REF!</definedName>
    <definedName name="StartCol9" localSheetId="38">#REF!</definedName>
    <definedName name="StartCol9" localSheetId="30">#REF!</definedName>
    <definedName name="StartCol9">#REF!</definedName>
    <definedName name="startdfes" localSheetId="33">#REF!</definedName>
    <definedName name="startdfes" localSheetId="34">#REF!</definedName>
    <definedName name="startdfes" localSheetId="38">#REF!</definedName>
    <definedName name="startdfes" localSheetId="30">#REF!</definedName>
    <definedName name="startdfes">#REF!</definedName>
    <definedName name="SUMADJ">[18]TRANSold1920!$A$3427</definedName>
    <definedName name="SUMMARY" localSheetId="33">#REF!</definedName>
    <definedName name="SUMMARY" localSheetId="34">#REF!</definedName>
    <definedName name="SUMMARY" localSheetId="38">#REF!</definedName>
    <definedName name="SUMMARY" localSheetId="30">#REF!</definedName>
    <definedName name="SUMMARY">#REF!</definedName>
    <definedName name="Summer_term_EFA_prop">[25]Policy_decisions!$I$5</definedName>
    <definedName name="Summer_term_LA_prop">[25]Policy_decisions!$J$5</definedName>
    <definedName name="Swest">'[38]Qtab output'!$B$5,'[38]Qtab output'!$B$27,'[38]Qtab output'!$B$32,'[38]Qtab output'!$B$34,'[38]Qtab output'!$B$43,'[38]Qtab output'!$B$98,'[38]Qtab output'!$B$120</definedName>
    <definedName name="SWGE.years">'[12]Inputs for SWGE Forecasting'!$B$3:$H$3</definedName>
    <definedName name="T_Specialist_Schools_Designated" localSheetId="33">#REF!</definedName>
    <definedName name="T_Specialist_Schools_Designated" localSheetId="34">#REF!</definedName>
    <definedName name="T_Specialist_Schools_Designated" localSheetId="38">#REF!</definedName>
    <definedName name="T_Specialist_Schools_Designated" localSheetId="30">#REF!</definedName>
    <definedName name="T_Specialist_Schools_Designated">#REF!</definedName>
    <definedName name="T1_School" localSheetId="33">#REF!</definedName>
    <definedName name="T1_School" localSheetId="34">#REF!</definedName>
    <definedName name="T1_School" localSheetId="38">#REF!</definedName>
    <definedName name="T1_School" localSheetId="30">#REF!</definedName>
    <definedName name="T1_School">#REF!</definedName>
    <definedName name="T1_School_HN" localSheetId="33">#REF!</definedName>
    <definedName name="T1_School_HN" localSheetId="34">#REF!</definedName>
    <definedName name="T1_School_HN" localSheetId="38">#REF!</definedName>
    <definedName name="T1_School_HN" localSheetId="30">#REF!</definedName>
    <definedName name="T1_School_HN">#REF!</definedName>
    <definedName name="T1_Transfer" localSheetId="33">#REF!</definedName>
    <definedName name="T1_Transfer" localSheetId="34">#REF!</definedName>
    <definedName name="T1_Transfer" localSheetId="38">#REF!</definedName>
    <definedName name="T1_Transfer" localSheetId="30">#REF!</definedName>
    <definedName name="T1_Transfer">#REF!</definedName>
    <definedName name="T1Used" localSheetId="33">'[1]Running info'!#REF!</definedName>
    <definedName name="T1Used" localSheetId="34">'[1]Running info'!#REF!</definedName>
    <definedName name="T1Used" localSheetId="38">'[1]Running info'!#REF!</definedName>
    <definedName name="T1Used" localSheetId="30">'[1]Running info'!#REF!</definedName>
    <definedName name="T1Used">'[1]Running info'!#REF!</definedName>
    <definedName name="T2_Notes_Check" localSheetId="33">#REF!</definedName>
    <definedName name="T2_Notes_Check" localSheetId="34">#REF!</definedName>
    <definedName name="T2_Notes_Check" localSheetId="38">#REF!</definedName>
    <definedName name="T2_Notes_Check" localSheetId="30">#REF!</definedName>
    <definedName name="T2_Notes_Check">#REF!</definedName>
    <definedName name="T4_School" localSheetId="33">#REF!</definedName>
    <definedName name="T4_School" localSheetId="34">#REF!</definedName>
    <definedName name="T4_School" localSheetId="38">#REF!</definedName>
    <definedName name="T4_School" localSheetId="30">#REF!</definedName>
    <definedName name="T4_School">#REF!</definedName>
    <definedName name="table" localSheetId="33">#REF!</definedName>
    <definedName name="table" localSheetId="34">#REF!</definedName>
    <definedName name="table" localSheetId="38">#REF!</definedName>
    <definedName name="table" localSheetId="30">#REF!</definedName>
    <definedName name="table">#REF!</definedName>
    <definedName name="Table_2" localSheetId="33">#REF!,#REF!,#REF!,#REF!,#REF!,#REF!,#REF!,#REF!,#REF!,#REF!,#REF!</definedName>
    <definedName name="Table_2" localSheetId="34">#REF!,#REF!,#REF!,#REF!,#REF!,#REF!,#REF!,#REF!,#REF!,#REF!,#REF!</definedName>
    <definedName name="Table_2" localSheetId="38">#REF!,#REF!,#REF!,#REF!,#REF!,#REF!,#REF!,#REF!,#REF!,#REF!,#REF!</definedName>
    <definedName name="Table_2" localSheetId="30">#REF!,#REF!,#REF!,#REF!,#REF!,#REF!,#REF!,#REF!,#REF!,#REF!,#REF!</definedName>
    <definedName name="Table_2">#REF!,#REF!,#REF!,#REF!,#REF!,#REF!,#REF!,#REF!,#REF!,#REF!,#REF!</definedName>
    <definedName name="Table2" localSheetId="33">#REF!,#REF!,#REF!,#REF!,#REF!,#REF!,#REF!</definedName>
    <definedName name="Table2" localSheetId="34">#REF!,#REF!,#REF!,#REF!,#REF!,#REF!,#REF!</definedName>
    <definedName name="Table2" localSheetId="38">#REF!,#REF!,#REF!,#REF!,#REF!,#REF!,#REF!</definedName>
    <definedName name="Table2" localSheetId="30">#REF!,#REF!,#REF!,#REF!,#REF!,#REF!,#REF!</definedName>
    <definedName name="Table2">#REF!,#REF!,#REF!,#REF!,#REF!,#REF!,#REF!</definedName>
    <definedName name="Table2_2" localSheetId="33">#REF!,#REF!,#REF!,#REF!,#REF!,#REF!,#REF!</definedName>
    <definedName name="Table2_2" localSheetId="34">#REF!,#REF!,#REF!,#REF!,#REF!,#REF!,#REF!</definedName>
    <definedName name="Table2_2" localSheetId="38">#REF!,#REF!,#REF!,#REF!,#REF!,#REF!,#REF!</definedName>
    <definedName name="Table2_2" localSheetId="30">#REF!,#REF!,#REF!,#REF!,#REF!,#REF!,#REF!</definedName>
    <definedName name="Table2_2">#REF!,#REF!,#REF!,#REF!,#REF!,#REF!,#REF!</definedName>
    <definedName name="Table2_3" localSheetId="33">#REF!,#REF!,#REF!,#REF!,#REF!,#REF!,#REF!</definedName>
    <definedName name="Table2_3" localSheetId="34">#REF!,#REF!,#REF!,#REF!,#REF!,#REF!,#REF!</definedName>
    <definedName name="Table2_3" localSheetId="38">#REF!,#REF!,#REF!,#REF!,#REF!,#REF!,#REF!</definedName>
    <definedName name="Table2_3" localSheetId="30">#REF!,#REF!,#REF!,#REF!,#REF!,#REF!,#REF!</definedName>
    <definedName name="Table2_3">#REF!,#REF!,#REF!,#REF!,#REF!,#REF!,#REF!</definedName>
    <definedName name="Table2_4" localSheetId="33">#REF!</definedName>
    <definedName name="Table2_4" localSheetId="34">#REF!</definedName>
    <definedName name="Table2_4" localSheetId="38">#REF!</definedName>
    <definedName name="Table2_4" localSheetId="30">#REF!</definedName>
    <definedName name="Table2_4">#REF!</definedName>
    <definedName name="Table2_5" localSheetId="33">#REF!,#REF!,#REF!,#REF!,#REF!,#REF!</definedName>
    <definedName name="Table2_5" localSheetId="34">#REF!,#REF!,#REF!,#REF!,#REF!,#REF!</definedName>
    <definedName name="Table2_5" localSheetId="38">#REF!,#REF!,#REF!,#REF!,#REF!,#REF!</definedName>
    <definedName name="Table2_5" localSheetId="30">#REF!,#REF!,#REF!,#REF!,#REF!,#REF!</definedName>
    <definedName name="Table2_5">#REF!,#REF!,#REF!,#REF!,#REF!,#REF!</definedName>
    <definedName name="Table20" localSheetId="33">#REF!,#REF!,#REF!,#REF!,#REF!,#REF!,#REF!</definedName>
    <definedName name="Table20" localSheetId="34">#REF!,#REF!,#REF!,#REF!,#REF!,#REF!,#REF!</definedName>
    <definedName name="Table20" localSheetId="38">#REF!,#REF!,#REF!,#REF!,#REF!,#REF!,#REF!</definedName>
    <definedName name="Table20" localSheetId="30">#REF!,#REF!,#REF!,#REF!,#REF!,#REF!,#REF!</definedName>
    <definedName name="Table20">#REF!,#REF!,#REF!,#REF!,#REF!,#REF!,#REF!</definedName>
    <definedName name="Tapered_all_lump_sum">[54]Proforma!$K$43</definedName>
    <definedName name="Tapered_mid_lump_sum">[54]Proforma!$K$42</definedName>
    <definedName name="Tapered_primary_lump_sum">[8]Proforma!$K$40</definedName>
    <definedName name="Tapered_secondary_lump_sum">[8]Proforma!$K$41</definedName>
    <definedName name="Target.Address">[15]Choose!$D$6</definedName>
    <definedName name="TC.manual.costs" localSheetId="33">#REF!</definedName>
    <definedName name="TC.manual.costs" localSheetId="34">#REF!</definedName>
    <definedName name="TC.manual.costs" localSheetId="38">#REF!</definedName>
    <definedName name="TC.manual.costs" localSheetId="30">#REF!</definedName>
    <definedName name="TC.manual.costs">#REF!</definedName>
    <definedName name="TC.nonpay.costs" localSheetId="33">#REF!</definedName>
    <definedName name="TC.nonpay.costs" localSheetId="34">#REF!</definedName>
    <definedName name="TC.nonpay.costs" localSheetId="38">#REF!</definedName>
    <definedName name="TC.nonpay.costs" localSheetId="30">#REF!</definedName>
    <definedName name="TC.nonpay.costs">#REF!</definedName>
    <definedName name="tc.prc.proportion" localSheetId="33">'[12]Other Forecasting'!#REF!</definedName>
    <definedName name="tc.prc.proportion" localSheetId="34">'[12]Other Forecasting'!#REF!</definedName>
    <definedName name="tc.prc.proportion" localSheetId="38">'[12]Other Forecasting'!#REF!</definedName>
    <definedName name="tc.prc.proportion" localSheetId="30">'[12]Other Forecasting'!#REF!</definedName>
    <definedName name="tc.prc.proportion">'[12]Other Forecasting'!#REF!</definedName>
    <definedName name="TC.support.costs" localSheetId="33">#REF!</definedName>
    <definedName name="TC.support.costs" localSheetId="34">#REF!</definedName>
    <definedName name="TC.support.costs" localSheetId="38">#REF!</definedName>
    <definedName name="TC.support.costs" localSheetId="30">#REF!</definedName>
    <definedName name="TC.support.costs">#REF!</definedName>
    <definedName name="TC.teachers.pay" localSheetId="33">#REF!</definedName>
    <definedName name="TC.teachers.pay" localSheetId="34">#REF!</definedName>
    <definedName name="TC.teachers.pay" localSheetId="38">#REF!</definedName>
    <definedName name="TC.teachers.pay" localSheetId="30">#REF!</definedName>
    <definedName name="TC.teachers.pay">#REF!</definedName>
    <definedName name="TCtotalprc" localSheetId="33">#REF!</definedName>
    <definedName name="TCtotalprc" localSheetId="34">#REF!</definedName>
    <definedName name="TCtotalprc" localSheetId="38">#REF!</definedName>
    <definedName name="TCtotalprc" localSheetId="30">#REF!</definedName>
    <definedName name="TCtotalprc">#REF!</definedName>
    <definedName name="TE_Nursery" localSheetId="33">#REF!</definedName>
    <definedName name="TE_Nursery" localSheetId="34">#REF!</definedName>
    <definedName name="TE_Nursery" localSheetId="38">#REF!</definedName>
    <definedName name="TE_Nursery" localSheetId="30">#REF!</definedName>
    <definedName name="TE_Nursery">#REF!</definedName>
    <definedName name="TE_Primary" localSheetId="33">#REF!</definedName>
    <definedName name="TE_Primary" localSheetId="34">#REF!</definedName>
    <definedName name="TE_Primary" localSheetId="38">#REF!</definedName>
    <definedName name="TE_Primary" localSheetId="30">#REF!</definedName>
    <definedName name="TE_Primary">#REF!</definedName>
    <definedName name="TE_SecMiddle" localSheetId="33">#REF!</definedName>
    <definedName name="TE_SecMiddle" localSheetId="34">#REF!</definedName>
    <definedName name="TE_SecMiddle" localSheetId="38">#REF!</definedName>
    <definedName name="TE_SecMiddle" localSheetId="30">#REF!</definedName>
    <definedName name="TE_SecMiddle">#REF!</definedName>
    <definedName name="TE_Secondary" localSheetId="33">#REF!</definedName>
    <definedName name="TE_Secondary" localSheetId="34">#REF!</definedName>
    <definedName name="TE_Secondary" localSheetId="38">#REF!</definedName>
    <definedName name="TE_Secondary" localSheetId="30">#REF!</definedName>
    <definedName name="TE_Secondary">#REF!</definedName>
    <definedName name="TE_Special" localSheetId="33">#REF!</definedName>
    <definedName name="TE_Special" localSheetId="34">#REF!</definedName>
    <definedName name="TE_Special" localSheetId="38">#REF!</definedName>
    <definedName name="TE_Special" localSheetId="30">#REF!</definedName>
    <definedName name="TE_Special">#REF!</definedName>
    <definedName name="teach.reprice.sum">'[12]Calculation of Repricing Factor'!$B$348:$G$348</definedName>
    <definedName name="TEACHER_CENTRES" localSheetId="33">#REF!</definedName>
    <definedName name="TEACHER_CENTRES" localSheetId="34">#REF!</definedName>
    <definedName name="TEACHER_CENTRES" localSheetId="38">#REF!</definedName>
    <definedName name="TEACHER_CENTRES" localSheetId="30">#REF!</definedName>
    <definedName name="TEACHER_CENTRES">#REF!</definedName>
    <definedName name="Teacher_s_Salary_Repricing_Factor" localSheetId="33">'[13]Inputs for SWGE Forecasting'!#REF!</definedName>
    <definedName name="Teacher_s_Salary_Repricing_Factor" localSheetId="34">'[13]Inputs for SWGE Forecasting'!#REF!</definedName>
    <definedName name="Teacher_s_Salary_Repricing_Factor" localSheetId="38">'[13]Inputs for SWGE Forecasting'!#REF!</definedName>
    <definedName name="Teacher_s_Salary_Repricing_Factor" localSheetId="30">'[13]Inputs for SWGE Forecasting'!#REF!</definedName>
    <definedName name="Teacher_s_Salary_Repricing_Factor">'[13]Inputs for SWGE Forecasting'!#REF!</definedName>
    <definedName name="TeacherProportion_AllPhases">[59]StaffProportion!$U$16</definedName>
    <definedName name="TeacherProportion_PrimSec">[60]StaffProportion!$V$16</definedName>
    <definedName name="teachpayinc.1" localSheetId="33">'[12]Inputs for SWGE Forecasting'!#REF!</definedName>
    <definedName name="teachpayinc.1" localSheetId="34">'[12]Inputs for SWGE Forecasting'!#REF!</definedName>
    <definedName name="teachpayinc.1" localSheetId="38">'[12]Inputs for SWGE Forecasting'!#REF!</definedName>
    <definedName name="teachpayinc.1" localSheetId="30">'[12]Inputs for SWGE Forecasting'!#REF!</definedName>
    <definedName name="teachpayinc.1">'[12]Inputs for SWGE Forecasting'!#REF!</definedName>
    <definedName name="Term" localSheetId="28">[39]Control!$D$7</definedName>
    <definedName name="Term">[40]Dates!$D$7</definedName>
    <definedName name="TEST0" localSheetId="33">#REF!</definedName>
    <definedName name="TEST0" localSheetId="34">#REF!</definedName>
    <definedName name="TEST0" localSheetId="38">#REF!</definedName>
    <definedName name="TEST0" localSheetId="30">#REF!</definedName>
    <definedName name="TEST0">#REF!</definedName>
    <definedName name="TEST1" localSheetId="33">#REF!</definedName>
    <definedName name="TEST1" localSheetId="34">#REF!</definedName>
    <definedName name="TEST1" localSheetId="38">#REF!</definedName>
    <definedName name="TEST1" localSheetId="30">#REF!</definedName>
    <definedName name="TEST1">#REF!</definedName>
    <definedName name="TEST10" localSheetId="33">#REF!</definedName>
    <definedName name="TEST10" localSheetId="34">#REF!</definedName>
    <definedName name="TEST10" localSheetId="38">#REF!</definedName>
    <definedName name="TEST10" localSheetId="30">#REF!</definedName>
    <definedName name="TEST10">#REF!</definedName>
    <definedName name="TEST11" localSheetId="33">#REF!</definedName>
    <definedName name="TEST11" localSheetId="34">#REF!</definedName>
    <definedName name="TEST11" localSheetId="38">#REF!</definedName>
    <definedName name="TEST11" localSheetId="30">#REF!</definedName>
    <definedName name="TEST11">#REF!</definedName>
    <definedName name="TEST12" localSheetId="33">#REF!</definedName>
    <definedName name="TEST12" localSheetId="34">#REF!</definedName>
    <definedName name="TEST12" localSheetId="38">#REF!</definedName>
    <definedName name="TEST12" localSheetId="30">#REF!</definedName>
    <definedName name="TEST12">#REF!</definedName>
    <definedName name="TEST13" localSheetId="33">#REF!</definedName>
    <definedName name="TEST13" localSheetId="34">#REF!</definedName>
    <definedName name="TEST13" localSheetId="38">#REF!</definedName>
    <definedName name="TEST13" localSheetId="30">#REF!</definedName>
    <definedName name="TEST13">#REF!</definedName>
    <definedName name="TEST2" localSheetId="33">'[69]SAP Download'!#REF!</definedName>
    <definedName name="TEST2" localSheetId="34">'[69]SAP Download'!#REF!</definedName>
    <definedName name="TEST2" localSheetId="38">'[69]SAP Download'!#REF!</definedName>
    <definedName name="TEST2" localSheetId="30">'[69]SAP Download'!#REF!</definedName>
    <definedName name="TEST2">'[69]SAP Download'!#REF!</definedName>
    <definedName name="TEST3" localSheetId="33">#REF!</definedName>
    <definedName name="TEST3" localSheetId="34">#REF!</definedName>
    <definedName name="TEST3" localSheetId="38">#REF!</definedName>
    <definedName name="TEST3" localSheetId="30">#REF!</definedName>
    <definedName name="TEST3">#REF!</definedName>
    <definedName name="TEST4" localSheetId="33">#REF!</definedName>
    <definedName name="TEST4" localSheetId="34">#REF!</definedName>
    <definedName name="TEST4" localSheetId="38">#REF!</definedName>
    <definedName name="TEST4" localSheetId="30">#REF!</definedName>
    <definedName name="TEST4">#REF!</definedName>
    <definedName name="TEST5" localSheetId="33">#REF!</definedName>
    <definedName name="TEST5" localSheetId="34">#REF!</definedName>
    <definedName name="TEST5" localSheetId="38">#REF!</definedName>
    <definedName name="TEST5" localSheetId="30">#REF!</definedName>
    <definedName name="TEST5">#REF!</definedName>
    <definedName name="TEST6" localSheetId="33">#REF!</definedName>
    <definedName name="TEST6" localSheetId="34">#REF!</definedName>
    <definedName name="TEST6" localSheetId="38">#REF!</definedName>
    <definedName name="TEST6" localSheetId="30">#REF!</definedName>
    <definedName name="TEST6">#REF!</definedName>
    <definedName name="TEST7" localSheetId="33">#REF!</definedName>
    <definedName name="TEST7" localSheetId="34">#REF!</definedName>
    <definedName name="TEST7" localSheetId="38">#REF!</definedName>
    <definedName name="TEST7" localSheetId="30">#REF!</definedName>
    <definedName name="TEST7">#REF!</definedName>
    <definedName name="TEST8" localSheetId="33">#REF!</definedName>
    <definedName name="TEST8" localSheetId="34">#REF!</definedName>
    <definedName name="TEST8" localSheetId="38">#REF!</definedName>
    <definedName name="TEST8" localSheetId="30">#REF!</definedName>
    <definedName name="TEST8">#REF!</definedName>
    <definedName name="TEST9" localSheetId="33">#REF!</definedName>
    <definedName name="TEST9" localSheetId="34">#REF!</definedName>
    <definedName name="TEST9" localSheetId="38">#REF!</definedName>
    <definedName name="TEST9" localSheetId="30">#REF!</definedName>
    <definedName name="TEST9">#REF!</definedName>
    <definedName name="TESTHKEY" localSheetId="33">#REF!</definedName>
    <definedName name="TESTHKEY" localSheetId="34">#REF!</definedName>
    <definedName name="TESTHKEY" localSheetId="38">#REF!</definedName>
    <definedName name="TESTHKEY" localSheetId="30">#REF!</definedName>
    <definedName name="TESTHKEY">#REF!</definedName>
    <definedName name="TESTKEYS" localSheetId="33">#REF!</definedName>
    <definedName name="TESTKEYS" localSheetId="34">#REF!</definedName>
    <definedName name="TESTKEYS" localSheetId="38">#REF!</definedName>
    <definedName name="TESTKEYS" localSheetId="30">#REF!</definedName>
    <definedName name="TESTKEYS">#REF!</definedName>
    <definedName name="TESTVKEY" localSheetId="33">#REF!</definedName>
    <definedName name="TESTVKEY" localSheetId="34">#REF!</definedName>
    <definedName name="TESTVKEY" localSheetId="38">#REF!</definedName>
    <definedName name="TESTVKEY" localSheetId="30">#REF!</definedName>
    <definedName name="TESTVKEY">#REF!</definedName>
    <definedName name="ThisFY" localSheetId="28">[39]Control!$D$8</definedName>
    <definedName name="ThisFY">[40]Dates!$D$8</definedName>
    <definedName name="ThisYear">[6]Choose!$E$14</definedName>
    <definedName name="TopLEA">[70]Lookups!$B$3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 localSheetId="34">#REF!</definedName>
    <definedName name="TopRow_1" localSheetId="38">#REF!</definedName>
    <definedName name="TopRow_1" localSheetId="30">#REF!</definedName>
    <definedName name="TopRow_1">#REF!</definedName>
    <definedName name="TopRow_16" localSheetId="33">#REF!</definedName>
    <definedName name="TopRow_16" localSheetId="34">#REF!</definedName>
    <definedName name="TopRow_16" localSheetId="38">#REF!</definedName>
    <definedName name="TopRow_16" localSheetId="30">#REF!</definedName>
    <definedName name="TopRow_16">#REF!</definedName>
    <definedName name="TopRow_17" localSheetId="33">#REF!</definedName>
    <definedName name="TopRow_17" localSheetId="34">#REF!</definedName>
    <definedName name="TopRow_17" localSheetId="38">#REF!</definedName>
    <definedName name="TopRow_17" localSheetId="30">#REF!</definedName>
    <definedName name="TopRow_17">#REF!</definedName>
    <definedName name="TopRow_2" localSheetId="33">#REF!</definedName>
    <definedName name="TopRow_2" localSheetId="34">#REF!</definedName>
    <definedName name="TopRow_2" localSheetId="38">#REF!</definedName>
    <definedName name="TopRow_2" localSheetId="30">#REF!</definedName>
    <definedName name="TopRow_2">#REF!</definedName>
    <definedName name="TopRow_3" localSheetId="33">#REF!</definedName>
    <definedName name="TopRow_3" localSheetId="34">#REF!</definedName>
    <definedName name="TopRow_3" localSheetId="38">#REF!</definedName>
    <definedName name="TopRow_3" localSheetId="30">#REF!</definedName>
    <definedName name="TopRow_3">#REF!</definedName>
    <definedName name="TopRow_4" localSheetId="33">#REF!</definedName>
    <definedName name="TopRow_4" localSheetId="34">#REF!</definedName>
    <definedName name="TopRow_4" localSheetId="38">#REF!</definedName>
    <definedName name="TopRow_4" localSheetId="30">#REF!</definedName>
    <definedName name="TopRow_4">#REF!</definedName>
    <definedName name="TopRow_5" localSheetId="33">#REF!</definedName>
    <definedName name="TopRow_5" localSheetId="34">#REF!</definedName>
    <definedName name="TopRow_5" localSheetId="38">#REF!</definedName>
    <definedName name="TopRow_5" localSheetId="30">#REF!</definedName>
    <definedName name="TopRow_5">#REF!</definedName>
    <definedName name="TopRow_6" localSheetId="33">#REF!</definedName>
    <definedName name="TopRow_6" localSheetId="34">#REF!</definedName>
    <definedName name="TopRow_6" localSheetId="38">#REF!</definedName>
    <definedName name="TopRow_6" localSheetId="30">#REF!</definedName>
    <definedName name="TopRow_6">#REF!</definedName>
    <definedName name="TopRowPri" localSheetId="33">#REF!</definedName>
    <definedName name="TopRowPri" localSheetId="34">#REF!</definedName>
    <definedName name="TopRowPri" localSheetId="38">#REF!</definedName>
    <definedName name="TopRowPri" localSheetId="30">#REF!</definedName>
    <definedName name="TopRowPri">#REF!</definedName>
    <definedName name="tot.spec.recoupment" localSheetId="33">#REF!</definedName>
    <definedName name="tot.spec.recoupment" localSheetId="34">#REF!</definedName>
    <definedName name="tot.spec.recoupment" localSheetId="38">#REF!</definedName>
    <definedName name="tot.spec.recoupment" localSheetId="30">#REF!</definedName>
    <definedName name="tot.spec.recoupment">#REF!</definedName>
    <definedName name="tot_1" localSheetId="33">#REF!</definedName>
    <definedName name="tot_1" localSheetId="34">#REF!</definedName>
    <definedName name="tot_1" localSheetId="38">#REF!</definedName>
    <definedName name="tot_1" localSheetId="30">#REF!</definedName>
    <definedName name="tot_1">#REF!</definedName>
    <definedName name="tot_2" localSheetId="33">#REF!</definedName>
    <definedName name="tot_2" localSheetId="34">#REF!</definedName>
    <definedName name="tot_2" localSheetId="38">#REF!</definedName>
    <definedName name="tot_2" localSheetId="30">#REF!</definedName>
    <definedName name="tot_2">#REF!</definedName>
    <definedName name="tot_3" localSheetId="33">#REF!</definedName>
    <definedName name="tot_3" localSheetId="34">#REF!</definedName>
    <definedName name="tot_3" localSheetId="38">#REF!</definedName>
    <definedName name="tot_3" localSheetId="30">#REF!</definedName>
    <definedName name="tot_3">#REF!</definedName>
    <definedName name="tot_4" localSheetId="33">#REF!</definedName>
    <definedName name="tot_4" localSheetId="34">#REF!</definedName>
    <definedName name="tot_4" localSheetId="38">#REF!</definedName>
    <definedName name="tot_4" localSheetId="30">#REF!</definedName>
    <definedName name="tot_4">#REF!</definedName>
    <definedName name="tot_5" localSheetId="33">#REF!</definedName>
    <definedName name="tot_5" localSheetId="34">#REF!</definedName>
    <definedName name="tot_5" localSheetId="38">#REF!</definedName>
    <definedName name="tot_5" localSheetId="30">#REF!</definedName>
    <definedName name="tot_5">#REF!</definedName>
    <definedName name="tot_6" localSheetId="33">#REF!</definedName>
    <definedName name="tot_6" localSheetId="34">#REF!</definedName>
    <definedName name="tot_6" localSheetId="38">#REF!</definedName>
    <definedName name="tot_6" localSheetId="30">#REF!</definedName>
    <definedName name="tot_6">#REF!</definedName>
    <definedName name="total.PRC" localSheetId="33">'[12]Secondary Forecasting'!#REF!</definedName>
    <definedName name="total.PRC" localSheetId="34">'[12]Secondary Forecasting'!#REF!</definedName>
    <definedName name="total.PRC" localSheetId="38">'[12]Secondary Forecasting'!#REF!</definedName>
    <definedName name="total.PRC" localSheetId="30">'[12]Secondary Forecasting'!#REF!</definedName>
    <definedName name="total.PRC">'[12]Secondary Forecasting'!#REF!</definedName>
    <definedName name="Total_1314_Quantum" localSheetId="33">#REF!</definedName>
    <definedName name="Total_1314_Quantum" localSheetId="34">#REF!</definedName>
    <definedName name="Total_1314_Quantum" localSheetId="38">#REF!</definedName>
    <definedName name="Total_1314_Quantum" localSheetId="30">#REF!</definedName>
    <definedName name="Total_1314_Quantum">#REF!</definedName>
    <definedName name="Total_ACA_inflated_Ever6_Jan12_pupils" localSheetId="33">#REF!</definedName>
    <definedName name="Total_ACA_inflated_Ever6_Jan12_pupils" localSheetId="34">#REF!</definedName>
    <definedName name="Total_ACA_inflated_Ever6_Jan12_pupils" localSheetId="38">#REF!</definedName>
    <definedName name="Total_ACA_inflated_Ever6_Jan12_pupils" localSheetId="30">#REF!</definedName>
    <definedName name="Total_ACA_inflated_Ever6_Jan12_pupils">#REF!</definedName>
    <definedName name="Total_ACA_inflated_Jan12_pupils" localSheetId="33">#REF!</definedName>
    <definedName name="Total_ACA_inflated_Jan12_pupils" localSheetId="34">#REF!</definedName>
    <definedName name="Total_ACA_inflated_Jan12_pupils" localSheetId="38">#REF!</definedName>
    <definedName name="Total_ACA_inflated_Jan12_pupils" localSheetId="30">#REF!</definedName>
    <definedName name="Total_ACA_inflated_Jan12_pupils">#REF!</definedName>
    <definedName name="Total_DFC">'[71]DFC filter'!$D$11</definedName>
    <definedName name="Total_Ever6_Jan12_pupils" localSheetId="33">#REF!</definedName>
    <definedName name="Total_Ever6_Jan12_pupils" localSheetId="34">#REF!</definedName>
    <definedName name="Total_Ever6_Jan12_pupils" localSheetId="38">#REF!</definedName>
    <definedName name="Total_Ever6_Jan12_pupils" localSheetId="30">#REF!</definedName>
    <definedName name="Total_Ever6_Jan12_pupils">#REF!</definedName>
    <definedName name="Total_Inflated_pupil_numbers" localSheetId="33">#REF!</definedName>
    <definedName name="Total_Inflated_pupil_numbers" localSheetId="34">#REF!</definedName>
    <definedName name="Total_Inflated_pupil_numbers" localSheetId="38">#REF!</definedName>
    <definedName name="Total_Inflated_pupil_numbers" localSheetId="30">#REF!</definedName>
    <definedName name="Total_Inflated_pupil_numbers">#REF!</definedName>
    <definedName name="Total_Jan12_Inflated_pupils" localSheetId="33">#REF!</definedName>
    <definedName name="Total_Jan12_Inflated_pupils" localSheetId="34">#REF!</definedName>
    <definedName name="Total_Jan12_Inflated_pupils" localSheetId="38">#REF!</definedName>
    <definedName name="Total_Jan12_Inflated_pupils" localSheetId="30">#REF!</definedName>
    <definedName name="Total_Jan12_Inflated_pupils">#REF!</definedName>
    <definedName name="Total_Jan12_pupils" localSheetId="33">#REF!</definedName>
    <definedName name="Total_Jan12_pupils" localSheetId="34">#REF!</definedName>
    <definedName name="Total_Jan12_pupils" localSheetId="38">#REF!</definedName>
    <definedName name="Total_Jan12_pupils" localSheetId="30">#REF!</definedName>
    <definedName name="Total_Jan12_pupils">#REF!</definedName>
    <definedName name="Total_Notional_SEN">'[8]New ISB'!$AS$5</definedName>
    <definedName name="Total_Primary_funding">'[8]New ISB'!$AU$5</definedName>
    <definedName name="Total_Secondary_Funding">'[8]New ISB'!$AV$5</definedName>
    <definedName name="TotalBudget_1">[27]Control!$D$38</definedName>
    <definedName name="TotalRow_1" localSheetId="33">#REF!</definedName>
    <definedName name="TotalRow_1" localSheetId="34">#REF!</definedName>
    <definedName name="TotalRow_1" localSheetId="38">#REF!</definedName>
    <definedName name="TotalRow_1" localSheetId="30">#REF!</definedName>
    <definedName name="TotalRow_1">#REF!</definedName>
    <definedName name="TotalRow_2" localSheetId="33">#REF!</definedName>
    <definedName name="TotalRow_2" localSheetId="34">#REF!</definedName>
    <definedName name="TotalRow_2" localSheetId="38">#REF!</definedName>
    <definedName name="TotalRow_2" localSheetId="30">#REF!</definedName>
    <definedName name="TotalRow_2">#REF!</definedName>
    <definedName name="TotalRow_3" localSheetId="33">#REF!</definedName>
    <definedName name="TotalRow_3" localSheetId="34">#REF!</definedName>
    <definedName name="TotalRow_3" localSheetId="38">#REF!</definedName>
    <definedName name="TotalRow_3" localSheetId="30">#REF!</definedName>
    <definedName name="TotalRow_3">#REF!</definedName>
    <definedName name="TotalRow_4" localSheetId="33">#REF!</definedName>
    <definedName name="TotalRow_4" localSheetId="34">#REF!</definedName>
    <definedName name="TotalRow_4" localSheetId="38">#REF!</definedName>
    <definedName name="TotalRow_4" localSheetId="30">#REF!</definedName>
    <definedName name="TotalRow_4">#REF!</definedName>
    <definedName name="TotalRow_5" localSheetId="33">#REF!</definedName>
    <definedName name="TotalRow_5" localSheetId="34">#REF!</definedName>
    <definedName name="TotalRow_5" localSheetId="38">#REF!</definedName>
    <definedName name="TotalRow_5" localSheetId="30">#REF!</definedName>
    <definedName name="TotalRow_5">#REF!</definedName>
    <definedName name="totalspecprc" localSheetId="33">#REF!</definedName>
    <definedName name="totalspecprc" localSheetId="34">#REF!</definedName>
    <definedName name="totalspecprc" localSheetId="38">#REF!</definedName>
    <definedName name="totalspecprc" localSheetId="30">#REF!</definedName>
    <definedName name="totalspecprc">#REF!</definedName>
    <definedName name="totprc" localSheetId="33">'[12]Special Forecasting'!#REF!</definedName>
    <definedName name="totprc" localSheetId="34">'[12]Special Forecasting'!#REF!</definedName>
    <definedName name="totprc" localSheetId="38">'[12]Special Forecasting'!#REF!</definedName>
    <definedName name="totprc" localSheetId="30">'[12]Special Forecasting'!#REF!</definedName>
    <definedName name="totprc">'[12]Special Forecasting'!#REF!</definedName>
    <definedName name="totprim.pups">'[12]Inputs for SWGE Forecasting'!$B$148:$H$148</definedName>
    <definedName name="Transactions">[72]trans!$C$5639</definedName>
    <definedName name="TRANSPORT" localSheetId="33">'[12]Other Forecasting'!#REF!</definedName>
    <definedName name="TRANSPORT" localSheetId="34">'[12]Other Forecasting'!#REF!</definedName>
    <definedName name="TRANSPORT" localSheetId="38">'[12]Other Forecasting'!#REF!</definedName>
    <definedName name="TRANSPORT" localSheetId="30">'[12]Other Forecasting'!#REF!</definedName>
    <definedName name="TRANSPORT">'[12]Other Forecasting'!#REF!</definedName>
    <definedName name="transport.5plus" localSheetId="33">'[19]Split Under Fives from Primary'!#REF!</definedName>
    <definedName name="transport.5plus" localSheetId="34">'[19]Split Under Fives from Primary'!#REF!</definedName>
    <definedName name="transport.5plus" localSheetId="38">'[19]Split Under Fives from Primary'!#REF!</definedName>
    <definedName name="transport.5plus" localSheetId="30">'[19]Split Under Fives from Primary'!#REF!</definedName>
    <definedName name="transport.5plus">'[19]Split Under Fives from Primary'!#REF!</definedName>
    <definedName name="transport.nurs.classes" localSheetId="33">'[19]Split Under Fives from Primary'!#REF!</definedName>
    <definedName name="transport.nurs.classes" localSheetId="34">'[19]Split Under Fives from Primary'!#REF!</definedName>
    <definedName name="transport.nurs.classes" localSheetId="38">'[19]Split Under Fives from Primary'!#REF!</definedName>
    <definedName name="transport.nurs.classes" localSheetId="30">'[19]Split Under Fives from Primary'!#REF!</definedName>
    <definedName name="transport.nurs.classes">'[19]Split Under Fives from Primary'!#REF!</definedName>
    <definedName name="transport.nurs.pups" localSheetId="33">'[19]Split Under Fives from Primary'!#REF!</definedName>
    <definedName name="transport.nurs.pups" localSheetId="34">'[19]Split Under Fives from Primary'!#REF!</definedName>
    <definedName name="transport.nurs.pups" localSheetId="38">'[19]Split Under Fives from Primary'!#REF!</definedName>
    <definedName name="transport.nurs.pups" localSheetId="30">'[19]Split Under Fives from Primary'!#REF!</definedName>
    <definedName name="transport.nurs.pups">'[19]Split Under Fives from Primary'!#REF!</definedName>
    <definedName name="transport.otheru5" localSheetId="33">'[19]Split Under Fives from Primary'!#REF!</definedName>
    <definedName name="transport.otheru5" localSheetId="34">'[19]Split Under Fives from Primary'!#REF!</definedName>
    <definedName name="transport.otheru5" localSheetId="38">'[19]Split Under Fives from Primary'!#REF!</definedName>
    <definedName name="transport.otheru5" localSheetId="30">'[19]Split Under Fives from Primary'!#REF!</definedName>
    <definedName name="transport.otheru5">'[19]Split Under Fives from Primary'!#REF!</definedName>
    <definedName name="transport.rising5" localSheetId="33">'[19]Split Under Fives from Primary'!#REF!</definedName>
    <definedName name="transport.rising5" localSheetId="34">'[19]Split Under Fives from Primary'!#REF!</definedName>
    <definedName name="transport.rising5" localSheetId="38">'[19]Split Under Fives from Primary'!#REF!</definedName>
    <definedName name="transport.rising5" localSheetId="30">'[19]Split Under Fives from Primary'!#REF!</definedName>
    <definedName name="transport.rising5">'[19]Split Under Fives from Primary'!#REF!</definedName>
    <definedName name="TS_Nursery" localSheetId="33">#REF!</definedName>
    <definedName name="TS_Nursery" localSheetId="34">#REF!</definedName>
    <definedName name="TS_Nursery" localSheetId="38">#REF!</definedName>
    <definedName name="TS_Nursery" localSheetId="30">#REF!</definedName>
    <definedName name="TS_Nursery">#REF!</definedName>
    <definedName name="TS_Primary" localSheetId="33">#REF!</definedName>
    <definedName name="TS_Primary" localSheetId="34">#REF!</definedName>
    <definedName name="TS_Primary" localSheetId="38">#REF!</definedName>
    <definedName name="TS_Primary" localSheetId="30">#REF!</definedName>
    <definedName name="TS_Primary">#REF!</definedName>
    <definedName name="TS_PriMiddle" localSheetId="33">#REF!</definedName>
    <definedName name="TS_PriMiddle" localSheetId="34">#REF!</definedName>
    <definedName name="TS_PriMiddle" localSheetId="38">#REF!</definedName>
    <definedName name="TS_PriMiddle" localSheetId="30">#REF!</definedName>
    <definedName name="TS_PriMiddle">#REF!</definedName>
    <definedName name="TS_SecMiddle" localSheetId="33">#REF!</definedName>
    <definedName name="TS_SecMiddle" localSheetId="34">#REF!</definedName>
    <definedName name="TS_SecMiddle" localSheetId="38">#REF!</definedName>
    <definedName name="TS_SecMiddle" localSheetId="30">#REF!</definedName>
    <definedName name="TS_SecMiddle">#REF!</definedName>
    <definedName name="TS_Secondary" localSheetId="33">#REF!</definedName>
    <definedName name="TS_Secondary" localSheetId="34">#REF!</definedName>
    <definedName name="TS_Secondary" localSheetId="38">#REF!</definedName>
    <definedName name="TS_Secondary" localSheetId="30">#REF!</definedName>
    <definedName name="TS_Secondary">#REF!</definedName>
    <definedName name="TS_Special" localSheetId="33">#REF!</definedName>
    <definedName name="TS_Special" localSheetId="34">#REF!</definedName>
    <definedName name="TS_Special" localSheetId="38">#REF!</definedName>
    <definedName name="TS_Special" localSheetId="30">#REF!</definedName>
    <definedName name="TS_Special">#REF!</definedName>
    <definedName name="TVEI" localSheetId="33">'[12]Inputs for SWGE Forecasting'!#REF!</definedName>
    <definedName name="TVEI" localSheetId="34">'[12]Inputs for SWGE Forecasting'!#REF!</definedName>
    <definedName name="TVEI" localSheetId="38">'[12]Inputs for SWGE Forecasting'!#REF!</definedName>
    <definedName name="TVEI" localSheetId="30">'[12]Inputs for SWGE Forecasting'!#REF!</definedName>
    <definedName name="TVEI">'[12]Inputs for SWGE Forecasting'!#REF!</definedName>
    <definedName name="TVEI.income" localSheetId="33">'[12]Secondary Forecasting'!#REF!</definedName>
    <definedName name="TVEI.income" localSheetId="34">'[12]Secondary Forecasting'!#REF!</definedName>
    <definedName name="TVEI.income" localSheetId="38">'[12]Secondary Forecasting'!#REF!</definedName>
    <definedName name="TVEI.income" localSheetId="30">'[12]Secondary Forecasting'!#REF!</definedName>
    <definedName name="TVEI.income">'[12]Secondary Forecasting'!#REF!</definedName>
    <definedName name="unitvalues" localSheetId="33">#REF!</definedName>
    <definedName name="unitvalues" localSheetId="34">#REF!</definedName>
    <definedName name="unitvalues" localSheetId="38">#REF!</definedName>
    <definedName name="unitvalues" localSheetId="30">#REF!</definedName>
    <definedName name="unitvalues">#REF!</definedName>
    <definedName name="Upper" localSheetId="33">#REF!</definedName>
    <definedName name="Upper" localSheetId="34">#REF!</definedName>
    <definedName name="Upper" localSheetId="38">#REF!</definedName>
    <definedName name="Upper" localSheetId="30">#REF!</definedName>
    <definedName name="Upper">#REF!</definedName>
    <definedName name="URN" localSheetId="33">#REF!</definedName>
    <definedName name="URN" localSheetId="34">#REF!</definedName>
    <definedName name="URN" localSheetId="38">#REF!</definedName>
    <definedName name="URN" localSheetId="30">#REF!</definedName>
    <definedName name="URN">#REF!</definedName>
    <definedName name="VA_Weight">[27]Control!$I$26</definedName>
    <definedName name="VENDORNO" localSheetId="33">#REF!</definedName>
    <definedName name="VENDORNO" localSheetId="34">#REF!</definedName>
    <definedName name="VENDORNO" localSheetId="38">#REF!</definedName>
    <definedName name="VENDORNO" localSheetId="30">#REF!</definedName>
    <definedName name="VENDORNO">#REF!</definedName>
    <definedName name="Ver">[6]Choose!$B$14</definedName>
    <definedName name="Version">[15]Home!$M$16</definedName>
    <definedName name="Version2">[15]Home!$M$16</definedName>
    <definedName name="VI_Alt">[22]Classifications!$O$35</definedName>
    <definedName name="weekending">[73]weeks!$F$4:$G$62</definedName>
    <definedName name="Wmidlands">'[38]Qtab output'!$B$12,'[38]Qtab output'!$B$28,'[38]Qtab output'!$B$35,'[38]Qtab output'!$B$93,'[38]Qtab output'!$B$113,'[38]Qtab output'!$B$122,'[38]Qtab output'!$B$53,'[38]Qtab output'!$B$96:$B$97,'[38]Qtab output'!$B$103,'[38]Qtab output'!$B$116</definedName>
    <definedName name="X_Label" localSheetId="33">#REF!</definedName>
    <definedName name="X_Label" localSheetId="34">#REF!</definedName>
    <definedName name="X_Label" localSheetId="38">#REF!</definedName>
    <definedName name="X_Label" localSheetId="30">#REF!</definedName>
    <definedName name="X_Label">#REF!</definedName>
    <definedName name="XAxis" localSheetId="33">#REF!</definedName>
    <definedName name="XAxis" localSheetId="34">#REF!</definedName>
    <definedName name="XAxis" localSheetId="38">#REF!</definedName>
    <definedName name="XAxis" localSheetId="30">#REF!</definedName>
    <definedName name="XAxis">#REF!</definedName>
    <definedName name="Y_Label" localSheetId="33">#REF!</definedName>
    <definedName name="Y_Label" localSheetId="34">#REF!</definedName>
    <definedName name="Y_Label" localSheetId="38">#REF!</definedName>
    <definedName name="Y_Label" localSheetId="30">#REF!</definedName>
    <definedName name="Y_Label">#REF!</definedName>
    <definedName name="YAxis" localSheetId="33">#REF!</definedName>
    <definedName name="YAxis" localSheetId="34">#REF!</definedName>
    <definedName name="YAxis" localSheetId="38">#REF!</definedName>
    <definedName name="YAxis" localSheetId="30">#REF!</definedName>
    <definedName name="YAxis">#REF!</definedName>
    <definedName name="Year">[22]data!$B$2</definedName>
    <definedName name="Year_End">'[46]Holidays &amp; Term Dates'!$O$2</definedName>
    <definedName name="Year_Start">'[46]Holidays &amp; Term Dates'!$M$2</definedName>
    <definedName name="year02">[30]Menu!$B$8</definedName>
    <definedName name="Year1">[30]Menu!$B$7</definedName>
    <definedName name="year2">[74]Howto!$A$8</definedName>
    <definedName name="YearBudget_1" localSheetId="33">[27]Control!#REF!</definedName>
    <definedName name="YearBudget_1" localSheetId="34">[27]Control!#REF!</definedName>
    <definedName name="YearBudget_1" localSheetId="38">[27]Control!#REF!</definedName>
    <definedName name="YearBudget_1" localSheetId="30">[27]Control!#REF!</definedName>
    <definedName name="YearBudget_1">[27]Control!#REF!</definedName>
    <definedName name="Yorkshumb">'[38]Qtab output'!$B$8,'[38]Qtab output'!$B$33,'[38]Qtab output'!$B$91,'[38]Qtab output'!$B$95,'[38]Qtab output'!$B$14,'[38]Qtab output'!$B$19,'[38]Qtab output'!$B$65,'[38]Qtab output'!$B$69,'[38]Qtab output'!$B$112,'[38]Qtab output'!$B$57,'[38]Qtab output'!$B$81</definedName>
    <definedName name="YOUTH" localSheetId="33">#REF!</definedName>
    <definedName name="YOUTH" localSheetId="34">#REF!</definedName>
    <definedName name="YOUTH" localSheetId="38">#REF!</definedName>
    <definedName name="YOUTH" localSheetId="30">#REF!</definedName>
    <definedName name="YOUTH">#REF!</definedName>
    <definedName name="youth.manual.costs" localSheetId="33">#REF!</definedName>
    <definedName name="youth.manual.costs" localSheetId="34">#REF!</definedName>
    <definedName name="youth.manual.costs" localSheetId="38">#REF!</definedName>
    <definedName name="youth.manual.costs" localSheetId="30">#REF!</definedName>
    <definedName name="youth.manual.costs">#REF!</definedName>
    <definedName name="youth.net.expend" localSheetId="33">#REF!</definedName>
    <definedName name="youth.net.expend" localSheetId="34">#REF!</definedName>
    <definedName name="youth.net.expend" localSheetId="38">#REF!</definedName>
    <definedName name="youth.net.expend" localSheetId="30">#REF!</definedName>
    <definedName name="youth.net.expend">#REF!</definedName>
    <definedName name="youth.nonpay.costs" localSheetId="33">#REF!</definedName>
    <definedName name="youth.nonpay.costs" localSheetId="34">#REF!</definedName>
    <definedName name="youth.nonpay.costs" localSheetId="38">#REF!</definedName>
    <definedName name="youth.nonpay.costs" localSheetId="30">#REF!</definedName>
    <definedName name="youth.nonpay.costs">#REF!</definedName>
    <definedName name="youth.otherapril.costs" localSheetId="33">#REF!</definedName>
    <definedName name="youth.otherapril.costs" localSheetId="34">#REF!</definedName>
    <definedName name="youth.otherapril.costs" localSheetId="38">#REF!</definedName>
    <definedName name="youth.otherapril.costs" localSheetId="30">#REF!</definedName>
    <definedName name="youth.otherapril.costs">#REF!</definedName>
    <definedName name="youth.PRC" localSheetId="33">'[12]Other Forecasting'!#REF!</definedName>
    <definedName name="youth.PRC" localSheetId="34">'[12]Other Forecasting'!#REF!</definedName>
    <definedName name="youth.PRC" localSheetId="38">'[12]Other Forecasting'!#REF!</definedName>
    <definedName name="youth.PRC" localSheetId="30">'[12]Other Forecasting'!#REF!</definedName>
    <definedName name="youth.PRC">'[12]Other Forecasting'!#REF!</definedName>
    <definedName name="youth.support.costs" localSheetId="33">#REF!</definedName>
    <definedName name="youth.support.costs" localSheetId="34">#REF!</definedName>
    <definedName name="youth.support.costs" localSheetId="38">#REF!</definedName>
    <definedName name="youth.support.costs" localSheetId="30">#REF!</definedName>
    <definedName name="youth.support.costs">#REF!</definedName>
    <definedName name="youth.teachers.pay" localSheetId="33">#REF!</definedName>
    <definedName name="youth.teachers.pay" localSheetId="34">#REF!</definedName>
    <definedName name="youth.teachers.pay" localSheetId="38">#REF!</definedName>
    <definedName name="youth.teachers.pay" localSheetId="30">#REF!</definedName>
    <definedName name="youth.teachers.pay">#REF!</definedName>
    <definedName name="youthtotalprc" localSheetId="33">#REF!</definedName>
    <definedName name="youthtotalprc" localSheetId="34">#REF!</definedName>
    <definedName name="youthtotalprc" localSheetId="38">#REF!</definedName>
    <definedName name="youthtotalprc" localSheetId="30">#REF!</definedName>
    <definedName name="youthtotalprc">#REF!</definedName>
    <definedName name="z" localSheetId="33">#REF!</definedName>
    <definedName name="z" localSheetId="34">#REF!</definedName>
    <definedName name="z" localSheetId="38">#REF!</definedName>
    <definedName name="z" localSheetId="30">#REF!</definedName>
    <definedName name="z">#REF!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62" l="1"/>
  <c r="O14" i="62"/>
  <c r="O11" i="62"/>
  <c r="O13" i="62"/>
  <c r="F26" i="62" l="1"/>
  <c r="B33" i="62"/>
  <c r="B31" i="62"/>
  <c r="D14" i="62" l="1"/>
  <c r="F27" i="62"/>
  <c r="B27" i="62"/>
  <c r="B25" i="62" l="1"/>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O73" i="48"/>
  <c r="O74" i="48"/>
  <c r="O75" i="48"/>
  <c r="O76" i="48"/>
  <c r="O77" i="48"/>
  <c r="O78" i="48"/>
  <c r="O79" i="48"/>
  <c r="O80" i="48"/>
  <c r="O81" i="48"/>
  <c r="O82" i="48"/>
  <c r="O83" i="48"/>
  <c r="O84" i="48"/>
  <c r="O85" i="48"/>
  <c r="O86" i="48"/>
  <c r="O87" i="48"/>
  <c r="O88" i="48"/>
  <c r="O89" i="48"/>
  <c r="O90" i="48"/>
  <c r="O91" i="48"/>
  <c r="O92" i="48"/>
  <c r="O93" i="48"/>
  <c r="O94" i="48"/>
  <c r="O95" i="48"/>
  <c r="O96" i="48"/>
  <c r="O97" i="48"/>
  <c r="O98" i="48"/>
  <c r="O99" i="48"/>
  <c r="O100" i="48"/>
  <c r="O101" i="48"/>
  <c r="O102" i="48"/>
  <c r="O103" i="48"/>
  <c r="O104" i="48"/>
  <c r="O105" i="48"/>
  <c r="O106" i="48"/>
  <c r="O107" i="48"/>
  <c r="O108" i="48"/>
  <c r="O109" i="48"/>
  <c r="O110" i="48"/>
  <c r="O111" i="48"/>
  <c r="O112" i="48"/>
  <c r="O113" i="48"/>
  <c r="O114" i="48"/>
  <c r="O115" i="48"/>
  <c r="O116" i="48"/>
  <c r="O117" i="48"/>
  <c r="O118" i="48"/>
  <c r="O119" i="48"/>
  <c r="O120" i="48"/>
  <c r="O121" i="48"/>
  <c r="O122" i="48"/>
  <c r="O123" i="48"/>
  <c r="O124" i="48"/>
  <c r="O125" i="48"/>
  <c r="O126" i="48"/>
  <c r="O127" i="48"/>
  <c r="O128" i="48"/>
  <c r="O129" i="48"/>
  <c r="O130" i="48"/>
  <c r="O131" i="48"/>
  <c r="O132" i="48"/>
  <c r="O133" i="48"/>
  <c r="O134" i="48"/>
  <c r="O135" i="48"/>
  <c r="O136" i="48"/>
  <c r="O137" i="48"/>
  <c r="O138" i="48"/>
  <c r="O139" i="48"/>
  <c r="O140" i="48"/>
  <c r="O141" i="48"/>
  <c r="O142" i="48"/>
  <c r="O143" i="48"/>
  <c r="O144" i="48"/>
  <c r="O145" i="48"/>
  <c r="O146" i="48"/>
  <c r="O147" i="48"/>
  <c r="O148" i="48"/>
  <c r="O149" i="48"/>
  <c r="O150" i="48"/>
  <c r="O151" i="48"/>
  <c r="O152" i="48"/>
  <c r="O153" i="48"/>
  <c r="O154" i="48"/>
  <c r="O155" i="48"/>
  <c r="O156" i="48"/>
  <c r="O157" i="48"/>
  <c r="O158" i="48"/>
  <c r="O159" i="48"/>
  <c r="O160" i="48"/>
  <c r="O161" i="48"/>
  <c r="O162" i="48"/>
  <c r="O163" i="48"/>
  <c r="O164" i="48"/>
  <c r="O165" i="48"/>
  <c r="O166" i="48"/>
  <c r="O167" i="48"/>
  <c r="O168" i="48"/>
  <c r="O169" i="48"/>
  <c r="O170" i="48"/>
  <c r="O171" i="48"/>
  <c r="O172" i="48"/>
  <c r="O173" i="48"/>
  <c r="O174" i="48"/>
  <c r="O175" i="48"/>
  <c r="O176" i="48"/>
  <c r="O177" i="48"/>
  <c r="O178" i="48"/>
  <c r="O179" i="48"/>
  <c r="O180" i="48"/>
  <c r="O181" i="48"/>
  <c r="O182" i="48"/>
  <c r="O183" i="48"/>
  <c r="O184" i="48"/>
  <c r="O185"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20"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73" i="48"/>
  <c r="F74" i="48"/>
  <c r="F75" i="48"/>
  <c r="F76" i="48"/>
  <c r="F77"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 r="F103" i="48"/>
  <c r="F104" i="48"/>
  <c r="F105" i="48"/>
  <c r="F106" i="48"/>
  <c r="F107" i="48"/>
  <c r="F108" i="48"/>
  <c r="F109" i="48"/>
  <c r="F110" i="48"/>
  <c r="F111" i="48"/>
  <c r="F112" i="48"/>
  <c r="F113" i="48"/>
  <c r="F114" i="48"/>
  <c r="F115" i="48"/>
  <c r="F116" i="48"/>
  <c r="F117" i="48"/>
  <c r="F118" i="48"/>
  <c r="F119" i="48"/>
  <c r="F120" i="48"/>
  <c r="F121" i="48"/>
  <c r="F122" i="48"/>
  <c r="F123" i="48"/>
  <c r="F124" i="48"/>
  <c r="F125" i="48"/>
  <c r="F126" i="48"/>
  <c r="F127" i="48"/>
  <c r="F128" i="48"/>
  <c r="F129" i="48"/>
  <c r="F130" i="48"/>
  <c r="F131" i="48"/>
  <c r="F132" i="48"/>
  <c r="F133" i="48"/>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D70" i="48"/>
  <c r="D71" i="48"/>
  <c r="D72" i="48"/>
  <c r="D73"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B10" i="48"/>
  <c r="B7" i="48"/>
  <c r="M4" i="41" l="1"/>
  <c r="M5" i="41"/>
  <c r="M6" i="41"/>
  <c r="M7" i="41"/>
  <c r="M8" i="41"/>
  <c r="M9" i="41"/>
  <c r="M10" i="41"/>
  <c r="M11" i="41"/>
  <c r="M12" i="41"/>
  <c r="M13" i="41"/>
  <c r="M14" i="41"/>
  <c r="M15" i="41"/>
  <c r="M16" i="41"/>
  <c r="M17" i="41"/>
  <c r="M18" i="41"/>
  <c r="M19" i="41"/>
  <c r="M20" i="41"/>
  <c r="M21" i="41"/>
  <c r="M22" i="41"/>
  <c r="M23" i="41"/>
  <c r="M24" i="41"/>
  <c r="M25" i="41"/>
  <c r="M26" i="41"/>
  <c r="M27" i="41"/>
  <c r="M28" i="41"/>
  <c r="M29" i="41"/>
  <c r="M30" i="41"/>
  <c r="M31" i="41"/>
  <c r="M32" i="41"/>
  <c r="M33" i="41"/>
  <c r="M34" i="41"/>
  <c r="M35" i="41"/>
  <c r="M36" i="41"/>
  <c r="M37" i="41"/>
  <c r="M38" i="41"/>
  <c r="M39" i="41"/>
  <c r="M40" i="41"/>
  <c r="M41" i="41"/>
  <c r="M42" i="41"/>
  <c r="M43" i="41"/>
  <c r="M44" i="41"/>
  <c r="M45" i="41"/>
  <c r="M46" i="41"/>
  <c r="M47" i="41"/>
  <c r="M48" i="41"/>
  <c r="M49" i="41"/>
  <c r="M50" i="41"/>
  <c r="M51" i="41"/>
  <c r="M52" i="41"/>
  <c r="M53" i="41"/>
  <c r="M54" i="41"/>
  <c r="M55" i="41"/>
  <c r="M56" i="41"/>
  <c r="M3" i="41"/>
  <c r="L4" i="41"/>
  <c r="L5" i="41"/>
  <c r="L6" i="41"/>
  <c r="L7" i="41"/>
  <c r="L8" i="41"/>
  <c r="L9" i="41"/>
  <c r="L10" i="41"/>
  <c r="L11" i="41"/>
  <c r="L12" i="41"/>
  <c r="L13" i="41"/>
  <c r="L14" i="41"/>
  <c r="L15" i="41"/>
  <c r="L16" i="41"/>
  <c r="L17" i="41"/>
  <c r="L18" i="41"/>
  <c r="L19" i="41"/>
  <c r="L20" i="41"/>
  <c r="L21" i="41"/>
  <c r="L22" i="41"/>
  <c r="L23" i="41"/>
  <c r="L24" i="41"/>
  <c r="L25" i="41"/>
  <c r="L26" i="41"/>
  <c r="L27" i="41"/>
  <c r="L28" i="41"/>
  <c r="L29" i="41"/>
  <c r="L30" i="41"/>
  <c r="L31" i="41"/>
  <c r="L32" i="41"/>
  <c r="L33" i="41"/>
  <c r="L34" i="41"/>
  <c r="L35" i="41"/>
  <c r="L36" i="41"/>
  <c r="L37" i="41"/>
  <c r="L38" i="41"/>
  <c r="L39" i="41"/>
  <c r="L40" i="41"/>
  <c r="L41" i="41"/>
  <c r="L42" i="41"/>
  <c r="L43" i="41"/>
  <c r="L44" i="41"/>
  <c r="L45" i="41"/>
  <c r="L46" i="41"/>
  <c r="L47" i="41"/>
  <c r="L48" i="41"/>
  <c r="L49" i="41"/>
  <c r="L50" i="41"/>
  <c r="L51" i="41"/>
  <c r="L52" i="41"/>
  <c r="L53" i="41"/>
  <c r="L54" i="41"/>
  <c r="L55" i="41"/>
  <c r="L56" i="41"/>
  <c r="L3" i="41"/>
  <c r="H3" i="41"/>
  <c r="K4" i="41"/>
  <c r="K5" i="41"/>
  <c r="K6" i="41"/>
  <c r="K7" i="41"/>
  <c r="K8" i="41"/>
  <c r="K9" i="41"/>
  <c r="K10" i="41"/>
  <c r="K11" i="41"/>
  <c r="K12" i="41"/>
  <c r="K13" i="41"/>
  <c r="K14" i="41"/>
  <c r="K15" i="41"/>
  <c r="K16" i="41"/>
  <c r="K17" i="41"/>
  <c r="K18" i="41"/>
  <c r="K19" i="41"/>
  <c r="K20" i="41"/>
  <c r="K21" i="41"/>
  <c r="K22" i="41"/>
  <c r="K23" i="41"/>
  <c r="K24" i="41"/>
  <c r="K25" i="41"/>
  <c r="K26" i="41"/>
  <c r="K27" i="41"/>
  <c r="K28" i="41"/>
  <c r="K29" i="41"/>
  <c r="K30" i="41"/>
  <c r="K31" i="41"/>
  <c r="K32" i="41"/>
  <c r="K33" i="41"/>
  <c r="K34" i="41"/>
  <c r="K35" i="41"/>
  <c r="K36" i="41"/>
  <c r="K37" i="41"/>
  <c r="K38" i="41"/>
  <c r="K39" i="41"/>
  <c r="K40" i="41"/>
  <c r="K41" i="41"/>
  <c r="K42" i="41"/>
  <c r="K43" i="41"/>
  <c r="K44" i="41"/>
  <c r="K45" i="41"/>
  <c r="K46" i="41"/>
  <c r="K47" i="41"/>
  <c r="K48" i="41"/>
  <c r="K49" i="41"/>
  <c r="K50" i="41"/>
  <c r="K51" i="41"/>
  <c r="K52" i="41"/>
  <c r="K53" i="41"/>
  <c r="K54" i="41"/>
  <c r="K55" i="41"/>
  <c r="K56" i="41"/>
  <c r="K3" i="41"/>
  <c r="G3" i="41"/>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O86" i="27"/>
  <c r="O87" i="27"/>
  <c r="O88" i="27"/>
  <c r="O89" i="27"/>
  <c r="O90" i="27"/>
  <c r="O91" i="27"/>
  <c r="O92" i="27"/>
  <c r="O93" i="27"/>
  <c r="O94" i="27"/>
  <c r="O95" i="27"/>
  <c r="O96" i="27"/>
  <c r="O97" i="27"/>
  <c r="O98" i="27"/>
  <c r="O99" i="27"/>
  <c r="O100" i="27"/>
  <c r="O101" i="27"/>
  <c r="O102" i="27"/>
  <c r="O103" i="27"/>
  <c r="O104" i="27"/>
  <c r="O105" i="27"/>
  <c r="O106" i="27"/>
  <c r="O107" i="27"/>
  <c r="O108" i="27"/>
  <c r="O109" i="27"/>
  <c r="O110" i="27"/>
  <c r="O111" i="27"/>
  <c r="O112" i="27"/>
  <c r="O113" i="27"/>
  <c r="O114" i="27"/>
  <c r="O115" i="27"/>
  <c r="O116" i="27"/>
  <c r="O117" i="27"/>
  <c r="O118" i="27"/>
  <c r="O119" i="27"/>
  <c r="O120" i="27"/>
  <c r="O121" i="27"/>
  <c r="O122" i="27"/>
  <c r="O123" i="27"/>
  <c r="O124" i="27"/>
  <c r="O125" i="27"/>
  <c r="O126" i="27"/>
  <c r="O127" i="27"/>
  <c r="O128" i="27"/>
  <c r="O129" i="27"/>
  <c r="O130" i="27"/>
  <c r="O131" i="27"/>
  <c r="O132" i="27"/>
  <c r="O133" i="27"/>
  <c r="O134" i="27"/>
  <c r="O135" i="27"/>
  <c r="O136" i="27"/>
  <c r="O137" i="27"/>
  <c r="O138" i="27"/>
  <c r="O139" i="27"/>
  <c r="O140" i="27"/>
  <c r="O141" i="27"/>
  <c r="O142" i="27"/>
  <c r="O143" i="27"/>
  <c r="O144" i="27"/>
  <c r="O145" i="27"/>
  <c r="O146" i="27"/>
  <c r="O147" i="27"/>
  <c r="O148" i="27"/>
  <c r="O149" i="27"/>
  <c r="O150" i="27"/>
  <c r="O151" i="27"/>
  <c r="O152" i="27"/>
  <c r="O153" i="27"/>
  <c r="O154" i="27"/>
  <c r="O155" i="27"/>
  <c r="O156" i="27"/>
  <c r="O157" i="27"/>
  <c r="O158" i="27"/>
  <c r="O159" i="27"/>
  <c r="O160" i="27"/>
  <c r="O161" i="27"/>
  <c r="O162" i="27"/>
  <c r="O163" i="27"/>
  <c r="O164" i="27"/>
  <c r="O165" i="27"/>
  <c r="O166" i="27"/>
  <c r="O167" i="27"/>
  <c r="O168" i="27"/>
  <c r="O169" i="27"/>
  <c r="O170" i="27"/>
  <c r="O171" i="27"/>
  <c r="O172" i="27"/>
  <c r="O173" i="27"/>
  <c r="O174" i="27"/>
  <c r="O175" i="27"/>
  <c r="O176" i="27"/>
  <c r="O177" i="27"/>
  <c r="O178" i="27"/>
  <c r="O179" i="27"/>
  <c r="O180" i="27"/>
  <c r="O181" i="27"/>
  <c r="O182" i="27"/>
  <c r="O183" i="27"/>
  <c r="O184" i="27"/>
  <c r="O185" i="27"/>
  <c r="O186" i="27"/>
  <c r="O187" i="27"/>
  <c r="O188" i="27"/>
  <c r="O189" i="27"/>
  <c r="O190" i="27"/>
  <c r="O191" i="27"/>
  <c r="O192" i="27"/>
  <c r="O193" i="27"/>
  <c r="O194" i="27"/>
  <c r="O195" i="27"/>
  <c r="O196" i="27"/>
  <c r="O197" i="27"/>
  <c r="O198" i="27"/>
  <c r="O199" i="27"/>
  <c r="O200" i="27"/>
  <c r="O201"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95" i="27"/>
  <c r="J96" i="27"/>
  <c r="J97" i="27"/>
  <c r="J98" i="27"/>
  <c r="J99" i="27"/>
  <c r="J100" i="27"/>
  <c r="J101" i="27"/>
  <c r="J102" i="27"/>
  <c r="J103" i="27"/>
  <c r="J104" i="27"/>
  <c r="J105" i="27"/>
  <c r="J106" i="27"/>
  <c r="J107" i="27"/>
  <c r="J108" i="27"/>
  <c r="J109" i="27"/>
  <c r="J110" i="27"/>
  <c r="J111" i="27"/>
  <c r="J112" i="27"/>
  <c r="J113" i="27"/>
  <c r="J114" i="27"/>
  <c r="J115" i="27"/>
  <c r="J116" i="27"/>
  <c r="J117" i="27"/>
  <c r="J118" i="27"/>
  <c r="J119" i="27"/>
  <c r="J120" i="27"/>
  <c r="J121" i="27"/>
  <c r="J122" i="27"/>
  <c r="J123" i="27"/>
  <c r="J124" i="27"/>
  <c r="J125" i="27"/>
  <c r="J126" i="27"/>
  <c r="J127" i="27"/>
  <c r="J128" i="27"/>
  <c r="J129" i="27"/>
  <c r="J130" i="27"/>
  <c r="J131" i="27"/>
  <c r="J132" i="27"/>
  <c r="J133" i="27"/>
  <c r="J134" i="27"/>
  <c r="J135" i="27"/>
  <c r="J136" i="27"/>
  <c r="J137" i="27"/>
  <c r="J138" i="27"/>
  <c r="J139" i="27"/>
  <c r="J140" i="27"/>
  <c r="J141" i="27"/>
  <c r="J142" i="27"/>
  <c r="J143" i="27"/>
  <c r="J144" i="27"/>
  <c r="J145" i="27"/>
  <c r="J146" i="27"/>
  <c r="J147" i="27"/>
  <c r="J148" i="27"/>
  <c r="J149" i="27"/>
  <c r="J150" i="27"/>
  <c r="J151" i="27"/>
  <c r="J152" i="27"/>
  <c r="J153" i="27"/>
  <c r="J154" i="27"/>
  <c r="J155" i="27"/>
  <c r="J156" i="27"/>
  <c r="J157" i="27"/>
  <c r="J158" i="27"/>
  <c r="J159" i="27"/>
  <c r="J160" i="27"/>
  <c r="J161" i="27"/>
  <c r="J162" i="27"/>
  <c r="J163" i="27"/>
  <c r="J164" i="27"/>
  <c r="J165" i="27"/>
  <c r="J166" i="27"/>
  <c r="J167" i="27"/>
  <c r="J168" i="27"/>
  <c r="J169" i="27"/>
  <c r="J170" i="27"/>
  <c r="J171" i="27"/>
  <c r="J172" i="27"/>
  <c r="J173" i="27"/>
  <c r="J174" i="27"/>
  <c r="J175" i="27"/>
  <c r="J176" i="27"/>
  <c r="J177" i="27"/>
  <c r="J178" i="27"/>
  <c r="J179" i="27"/>
  <c r="J180" i="27"/>
  <c r="J181" i="27"/>
  <c r="J182" i="27"/>
  <c r="J183" i="27"/>
  <c r="J184" i="27"/>
  <c r="J185" i="27"/>
  <c r="J186" i="27"/>
  <c r="J187" i="27"/>
  <c r="J188" i="27"/>
  <c r="J189" i="27"/>
  <c r="J190" i="27"/>
  <c r="J191" i="27"/>
  <c r="J192" i="27"/>
  <c r="J193" i="27"/>
  <c r="J194" i="27"/>
  <c r="J195" i="27"/>
  <c r="J196" i="27"/>
  <c r="J197" i="27"/>
  <c r="J198" i="27"/>
  <c r="J199" i="27"/>
  <c r="J200" i="27"/>
  <c r="J201" i="27"/>
  <c r="E21" i="27"/>
  <c r="F21" i="27"/>
  <c r="G21" i="27"/>
  <c r="B11" i="27" s="1"/>
  <c r="E22" i="27"/>
  <c r="F22" i="27"/>
  <c r="G22" i="27"/>
  <c r="E23" i="27"/>
  <c r="F23" i="27"/>
  <c r="G23" i="27"/>
  <c r="E24" i="27"/>
  <c r="F24" i="27"/>
  <c r="G24" i="27"/>
  <c r="E25" i="27"/>
  <c r="F25" i="27"/>
  <c r="G25" i="27"/>
  <c r="E26" i="27"/>
  <c r="F26" i="27"/>
  <c r="G26" i="27"/>
  <c r="E27" i="27"/>
  <c r="F27" i="27"/>
  <c r="G27" i="27"/>
  <c r="E28" i="27"/>
  <c r="F28" i="27"/>
  <c r="G28" i="27"/>
  <c r="E29" i="27"/>
  <c r="F29" i="27"/>
  <c r="G29" i="27"/>
  <c r="E30" i="27"/>
  <c r="F30" i="27"/>
  <c r="G30" i="27"/>
  <c r="E31" i="27"/>
  <c r="F31" i="27"/>
  <c r="G31" i="27"/>
  <c r="E32" i="27"/>
  <c r="F32" i="27"/>
  <c r="G32" i="27"/>
  <c r="E33" i="27"/>
  <c r="F33" i="27"/>
  <c r="G33" i="27"/>
  <c r="E34" i="27"/>
  <c r="F34" i="27"/>
  <c r="G34" i="27"/>
  <c r="E35" i="27"/>
  <c r="F35" i="27"/>
  <c r="G35" i="27"/>
  <c r="E36" i="27"/>
  <c r="F36" i="27"/>
  <c r="G36" i="27"/>
  <c r="E37" i="27"/>
  <c r="F37" i="27"/>
  <c r="G37" i="27"/>
  <c r="E38" i="27"/>
  <c r="F38" i="27"/>
  <c r="G38" i="27"/>
  <c r="E39" i="27"/>
  <c r="F39" i="27"/>
  <c r="G39" i="27"/>
  <c r="E40" i="27"/>
  <c r="F40" i="27"/>
  <c r="G40" i="27"/>
  <c r="E41" i="27"/>
  <c r="F41" i="27"/>
  <c r="G41" i="27"/>
  <c r="E42" i="27"/>
  <c r="F42" i="27"/>
  <c r="G42" i="27"/>
  <c r="E43" i="27"/>
  <c r="F43" i="27"/>
  <c r="G43" i="27"/>
  <c r="E44" i="27"/>
  <c r="F44" i="27"/>
  <c r="G44" i="27"/>
  <c r="E45" i="27"/>
  <c r="F45" i="27"/>
  <c r="G45" i="27"/>
  <c r="E46" i="27"/>
  <c r="F46" i="27"/>
  <c r="G46" i="27"/>
  <c r="E47" i="27"/>
  <c r="F47" i="27"/>
  <c r="G47" i="27"/>
  <c r="E48" i="27"/>
  <c r="F48" i="27"/>
  <c r="G48" i="27"/>
  <c r="E49" i="27"/>
  <c r="F49" i="27"/>
  <c r="G49" i="27"/>
  <c r="E50" i="27"/>
  <c r="F50" i="27"/>
  <c r="G50" i="27"/>
  <c r="E51" i="27"/>
  <c r="F51" i="27"/>
  <c r="G51" i="27"/>
  <c r="E52" i="27"/>
  <c r="F52" i="27"/>
  <c r="G52" i="27"/>
  <c r="E53" i="27"/>
  <c r="F53" i="27"/>
  <c r="G53" i="27"/>
  <c r="E54" i="27"/>
  <c r="F54" i="27"/>
  <c r="G54" i="27"/>
  <c r="E55" i="27"/>
  <c r="F55" i="27"/>
  <c r="G55" i="27"/>
  <c r="E56" i="27"/>
  <c r="F56" i="27"/>
  <c r="G56" i="27"/>
  <c r="E57" i="27"/>
  <c r="F57" i="27"/>
  <c r="G57" i="27"/>
  <c r="E58" i="27"/>
  <c r="F58" i="27"/>
  <c r="G58" i="27"/>
  <c r="E59" i="27"/>
  <c r="F59" i="27"/>
  <c r="G59" i="27"/>
  <c r="E60" i="27"/>
  <c r="F60" i="27"/>
  <c r="G60" i="27"/>
  <c r="E61" i="27"/>
  <c r="F61" i="27"/>
  <c r="G61" i="27"/>
  <c r="E62" i="27"/>
  <c r="F62" i="27"/>
  <c r="G62" i="27"/>
  <c r="E63" i="27"/>
  <c r="F63" i="27"/>
  <c r="G63" i="27"/>
  <c r="E64" i="27"/>
  <c r="F64" i="27"/>
  <c r="G64" i="27"/>
  <c r="E65" i="27"/>
  <c r="F65" i="27"/>
  <c r="G65" i="27"/>
  <c r="E66" i="27"/>
  <c r="F66" i="27"/>
  <c r="G66" i="27"/>
  <c r="E67" i="27"/>
  <c r="F67" i="27"/>
  <c r="G67" i="27"/>
  <c r="E68" i="27"/>
  <c r="F68" i="27"/>
  <c r="G68" i="27"/>
  <c r="E69" i="27"/>
  <c r="F69" i="27"/>
  <c r="G69" i="27"/>
  <c r="E70" i="27"/>
  <c r="F70" i="27"/>
  <c r="G70" i="27"/>
  <c r="E71" i="27"/>
  <c r="F71" i="27"/>
  <c r="G71" i="27"/>
  <c r="E72" i="27"/>
  <c r="F72" i="27"/>
  <c r="G72" i="27"/>
  <c r="E73" i="27"/>
  <c r="F73" i="27"/>
  <c r="G73" i="27"/>
  <c r="E74" i="27"/>
  <c r="F74" i="27"/>
  <c r="G74" i="27"/>
  <c r="E75" i="27"/>
  <c r="F75" i="27"/>
  <c r="G75" i="27"/>
  <c r="E76" i="27"/>
  <c r="F76" i="27"/>
  <c r="G76" i="27"/>
  <c r="E77" i="27"/>
  <c r="F77" i="27"/>
  <c r="G77" i="27"/>
  <c r="E78" i="27"/>
  <c r="F78" i="27"/>
  <c r="G78" i="27"/>
  <c r="E79" i="27"/>
  <c r="F79" i="27"/>
  <c r="G79" i="27"/>
  <c r="E80" i="27"/>
  <c r="F80" i="27"/>
  <c r="G80" i="27"/>
  <c r="E81" i="27"/>
  <c r="F81" i="27"/>
  <c r="G81" i="27"/>
  <c r="E82" i="27"/>
  <c r="F82" i="27"/>
  <c r="G82" i="27"/>
  <c r="E83" i="27"/>
  <c r="F83" i="27"/>
  <c r="G83" i="27"/>
  <c r="E84" i="27"/>
  <c r="F84" i="27"/>
  <c r="G84" i="27"/>
  <c r="E85" i="27"/>
  <c r="F85" i="27"/>
  <c r="G85" i="27"/>
  <c r="E86" i="27"/>
  <c r="F86" i="27"/>
  <c r="G86" i="27"/>
  <c r="E87" i="27"/>
  <c r="F87" i="27"/>
  <c r="G87" i="27"/>
  <c r="E88" i="27"/>
  <c r="F88" i="27"/>
  <c r="G88" i="27"/>
  <c r="E89" i="27"/>
  <c r="F89" i="27"/>
  <c r="G89" i="27"/>
  <c r="E90" i="27"/>
  <c r="F90" i="27"/>
  <c r="G90" i="27"/>
  <c r="E91" i="27"/>
  <c r="F91" i="27"/>
  <c r="G91" i="27"/>
  <c r="E92" i="27"/>
  <c r="F92" i="27"/>
  <c r="G92" i="27"/>
  <c r="E93" i="27"/>
  <c r="F93" i="27"/>
  <c r="G93" i="27"/>
  <c r="E94" i="27"/>
  <c r="F94" i="27"/>
  <c r="G94" i="27"/>
  <c r="E95" i="27"/>
  <c r="F95" i="27"/>
  <c r="G95" i="27"/>
  <c r="E96" i="27"/>
  <c r="F96" i="27"/>
  <c r="G96" i="27"/>
  <c r="E97" i="27"/>
  <c r="F97" i="27"/>
  <c r="G97" i="27"/>
  <c r="E98" i="27"/>
  <c r="F98" i="27"/>
  <c r="G98" i="27"/>
  <c r="E99" i="27"/>
  <c r="F99" i="27"/>
  <c r="G99" i="27"/>
  <c r="E100" i="27"/>
  <c r="F100" i="27"/>
  <c r="G100" i="27"/>
  <c r="E101" i="27"/>
  <c r="F101" i="27"/>
  <c r="G101" i="27"/>
  <c r="E102" i="27"/>
  <c r="F102" i="27"/>
  <c r="G102" i="27"/>
  <c r="E103" i="27"/>
  <c r="F103" i="27"/>
  <c r="G103" i="27"/>
  <c r="E104" i="27"/>
  <c r="F104" i="27"/>
  <c r="G104" i="27"/>
  <c r="E105" i="27"/>
  <c r="F105" i="27"/>
  <c r="G105" i="27"/>
  <c r="E106" i="27"/>
  <c r="F106" i="27"/>
  <c r="G106" i="27"/>
  <c r="E107" i="27"/>
  <c r="F107" i="27"/>
  <c r="G107" i="27"/>
  <c r="E108" i="27"/>
  <c r="F108" i="27"/>
  <c r="G108" i="27"/>
  <c r="E109" i="27"/>
  <c r="F109" i="27"/>
  <c r="G109" i="27"/>
  <c r="E110" i="27"/>
  <c r="F110" i="27"/>
  <c r="G110" i="27"/>
  <c r="E111" i="27"/>
  <c r="F111" i="27"/>
  <c r="G111" i="27"/>
  <c r="E112" i="27"/>
  <c r="F112" i="27"/>
  <c r="G112" i="27"/>
  <c r="E113" i="27"/>
  <c r="F113" i="27"/>
  <c r="G113" i="27"/>
  <c r="E114" i="27"/>
  <c r="F114" i="27"/>
  <c r="G114" i="27"/>
  <c r="E115" i="27"/>
  <c r="F115" i="27"/>
  <c r="G115" i="27"/>
  <c r="E116" i="27"/>
  <c r="F116" i="27"/>
  <c r="G116" i="27"/>
  <c r="E117" i="27"/>
  <c r="F117" i="27"/>
  <c r="G117" i="27"/>
  <c r="E118" i="27"/>
  <c r="F118" i="27"/>
  <c r="G118" i="27"/>
  <c r="E119" i="27"/>
  <c r="F119" i="27"/>
  <c r="G119" i="27"/>
  <c r="E120" i="27"/>
  <c r="F120" i="27"/>
  <c r="G120" i="27"/>
  <c r="E121" i="27"/>
  <c r="F121" i="27"/>
  <c r="G121" i="27"/>
  <c r="E122" i="27"/>
  <c r="F122" i="27"/>
  <c r="G122" i="27"/>
  <c r="E123" i="27"/>
  <c r="F123" i="27"/>
  <c r="G123" i="27"/>
  <c r="E124" i="27"/>
  <c r="F124" i="27"/>
  <c r="G124" i="27"/>
  <c r="E125" i="27"/>
  <c r="F125" i="27"/>
  <c r="G125" i="27"/>
  <c r="E126" i="27"/>
  <c r="F126" i="27"/>
  <c r="G126" i="27"/>
  <c r="E127" i="27"/>
  <c r="F127" i="27"/>
  <c r="G127" i="27"/>
  <c r="E128" i="27"/>
  <c r="F128" i="27"/>
  <c r="G128" i="27"/>
  <c r="E129" i="27"/>
  <c r="F129" i="27"/>
  <c r="G129" i="27"/>
  <c r="E130" i="27"/>
  <c r="F130" i="27"/>
  <c r="G130" i="27"/>
  <c r="E131" i="27"/>
  <c r="F131" i="27"/>
  <c r="G131" i="27"/>
  <c r="E132" i="27"/>
  <c r="F132" i="27"/>
  <c r="G132" i="27"/>
  <c r="E133" i="27"/>
  <c r="F133" i="27"/>
  <c r="G133" i="27"/>
  <c r="E134" i="27"/>
  <c r="F134" i="27"/>
  <c r="G134" i="27"/>
  <c r="E135" i="27"/>
  <c r="F135" i="27"/>
  <c r="G135" i="27"/>
  <c r="E136" i="27"/>
  <c r="F136" i="27"/>
  <c r="G136" i="27"/>
  <c r="E137" i="27"/>
  <c r="F137" i="27"/>
  <c r="G137" i="27"/>
  <c r="E138" i="27"/>
  <c r="F138" i="27"/>
  <c r="G138" i="27"/>
  <c r="E139" i="27"/>
  <c r="F139" i="27"/>
  <c r="G139" i="27"/>
  <c r="E140" i="27"/>
  <c r="F140" i="27"/>
  <c r="G140" i="27"/>
  <c r="E141" i="27"/>
  <c r="F141" i="27"/>
  <c r="G141" i="27"/>
  <c r="E142" i="27"/>
  <c r="F142" i="27"/>
  <c r="G142" i="27"/>
  <c r="E143" i="27"/>
  <c r="F143" i="27"/>
  <c r="G143" i="27"/>
  <c r="E144" i="27"/>
  <c r="F144" i="27"/>
  <c r="G144" i="27"/>
  <c r="E145" i="27"/>
  <c r="F145" i="27"/>
  <c r="G145" i="27"/>
  <c r="E146" i="27"/>
  <c r="F146" i="27"/>
  <c r="G146" i="27"/>
  <c r="E147" i="27"/>
  <c r="F147" i="27"/>
  <c r="G147" i="27"/>
  <c r="E148" i="27"/>
  <c r="F148" i="27"/>
  <c r="G148" i="27"/>
  <c r="E149" i="27"/>
  <c r="F149" i="27"/>
  <c r="G149" i="27"/>
  <c r="E150" i="27"/>
  <c r="F150" i="27"/>
  <c r="G150" i="27"/>
  <c r="E151" i="27"/>
  <c r="F151" i="27"/>
  <c r="G151" i="27"/>
  <c r="E152" i="27"/>
  <c r="F152" i="27"/>
  <c r="G152" i="27"/>
  <c r="E153" i="27"/>
  <c r="F153" i="27"/>
  <c r="G153" i="27"/>
  <c r="E154" i="27"/>
  <c r="F154" i="27"/>
  <c r="G154" i="27"/>
  <c r="E155" i="27"/>
  <c r="F155" i="27"/>
  <c r="G155" i="27"/>
  <c r="E156" i="27"/>
  <c r="F156" i="27"/>
  <c r="G156" i="27"/>
  <c r="E157" i="27"/>
  <c r="F157" i="27"/>
  <c r="G157" i="27"/>
  <c r="E158" i="27"/>
  <c r="F158" i="27"/>
  <c r="G158" i="27"/>
  <c r="E159" i="27"/>
  <c r="F159" i="27"/>
  <c r="G159" i="27"/>
  <c r="E160" i="27"/>
  <c r="F160" i="27"/>
  <c r="G160" i="27"/>
  <c r="E161" i="27"/>
  <c r="F161" i="27"/>
  <c r="G161" i="27"/>
  <c r="E162" i="27"/>
  <c r="F162" i="27"/>
  <c r="G162" i="27"/>
  <c r="E163" i="27"/>
  <c r="F163" i="27"/>
  <c r="G163" i="27"/>
  <c r="E164" i="27"/>
  <c r="F164" i="27"/>
  <c r="G164" i="27"/>
  <c r="E165" i="27"/>
  <c r="F165" i="27"/>
  <c r="G165" i="27"/>
  <c r="E166" i="27"/>
  <c r="F166" i="27"/>
  <c r="G166" i="27"/>
  <c r="E167" i="27"/>
  <c r="F167" i="27"/>
  <c r="G167" i="27"/>
  <c r="E168" i="27"/>
  <c r="F168" i="27"/>
  <c r="G168" i="27"/>
  <c r="E169" i="27"/>
  <c r="F169" i="27"/>
  <c r="G169" i="27"/>
  <c r="E170" i="27"/>
  <c r="F170" i="27"/>
  <c r="G170" i="27"/>
  <c r="E171" i="27"/>
  <c r="F171" i="27"/>
  <c r="G171" i="27"/>
  <c r="E172" i="27"/>
  <c r="F172" i="27"/>
  <c r="G172" i="27"/>
  <c r="E173" i="27"/>
  <c r="F173" i="27"/>
  <c r="G173" i="27"/>
  <c r="E174" i="27"/>
  <c r="F174" i="27"/>
  <c r="G174" i="27"/>
  <c r="E175" i="27"/>
  <c r="F175" i="27"/>
  <c r="G175" i="27"/>
  <c r="E176" i="27"/>
  <c r="F176" i="27"/>
  <c r="G176" i="27"/>
  <c r="E177" i="27"/>
  <c r="F177" i="27"/>
  <c r="G177" i="27"/>
  <c r="E178" i="27"/>
  <c r="F178" i="27"/>
  <c r="G178" i="27"/>
  <c r="E179" i="27"/>
  <c r="F179" i="27"/>
  <c r="G179" i="27"/>
  <c r="E180" i="27"/>
  <c r="F180" i="27"/>
  <c r="G180" i="27"/>
  <c r="E181" i="27"/>
  <c r="F181" i="27"/>
  <c r="G181" i="27"/>
  <c r="E182" i="27"/>
  <c r="F182" i="27"/>
  <c r="G182" i="27"/>
  <c r="E183" i="27"/>
  <c r="F183" i="27"/>
  <c r="G183" i="27"/>
  <c r="E184" i="27"/>
  <c r="F184" i="27"/>
  <c r="G184" i="27"/>
  <c r="E185" i="27"/>
  <c r="F185" i="27"/>
  <c r="G185" i="27"/>
  <c r="E186" i="27"/>
  <c r="F186" i="27"/>
  <c r="G186" i="27"/>
  <c r="E187" i="27"/>
  <c r="F187" i="27"/>
  <c r="G187" i="27"/>
  <c r="E188" i="27"/>
  <c r="F188" i="27"/>
  <c r="G188" i="27"/>
  <c r="E189" i="27"/>
  <c r="F189" i="27"/>
  <c r="G189" i="27"/>
  <c r="E190" i="27"/>
  <c r="F190" i="27"/>
  <c r="G190" i="27"/>
  <c r="E191" i="27"/>
  <c r="F191" i="27"/>
  <c r="G191" i="27"/>
  <c r="E192" i="27"/>
  <c r="F192" i="27"/>
  <c r="G192" i="27"/>
  <c r="E193" i="27"/>
  <c r="F193" i="27"/>
  <c r="G193" i="27"/>
  <c r="E194" i="27"/>
  <c r="F194" i="27"/>
  <c r="G194" i="27"/>
  <c r="E195" i="27"/>
  <c r="F195" i="27"/>
  <c r="G195" i="27"/>
  <c r="E196" i="27"/>
  <c r="F196" i="27"/>
  <c r="G196" i="27"/>
  <c r="E197" i="27"/>
  <c r="F197" i="27"/>
  <c r="G197" i="27"/>
  <c r="E198" i="27"/>
  <c r="F198" i="27"/>
  <c r="G198" i="27"/>
  <c r="E199" i="27"/>
  <c r="F199" i="27"/>
  <c r="G199" i="27"/>
  <c r="E200" i="27"/>
  <c r="F200" i="27"/>
  <c r="G200" i="27"/>
  <c r="E201" i="27"/>
  <c r="F201" i="27"/>
  <c r="G201"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B845" i="65"/>
  <c r="C845" i="65"/>
  <c r="D845" i="65"/>
  <c r="E845" i="65"/>
  <c r="F845" i="65"/>
  <c r="G845" i="65"/>
  <c r="B846" i="65"/>
  <c r="C846" i="65"/>
  <c r="D846" i="65"/>
  <c r="E846" i="65"/>
  <c r="F846" i="65"/>
  <c r="G846" i="65"/>
  <c r="B847" i="65"/>
  <c r="C847" i="65"/>
  <c r="D847" i="65"/>
  <c r="E847" i="65"/>
  <c r="F847" i="65"/>
  <c r="G847" i="65"/>
  <c r="B848" i="65"/>
  <c r="C848" i="65"/>
  <c r="D848" i="65"/>
  <c r="E848" i="65"/>
  <c r="F848" i="65"/>
  <c r="G848" i="65"/>
  <c r="B849" i="65"/>
  <c r="C849" i="65"/>
  <c r="D849" i="65"/>
  <c r="E849" i="65"/>
  <c r="F849" i="65"/>
  <c r="G849" i="65"/>
  <c r="B850" i="65"/>
  <c r="C850" i="65"/>
  <c r="D850" i="65"/>
  <c r="E850" i="65"/>
  <c r="F850" i="65"/>
  <c r="G850" i="65"/>
  <c r="B851" i="65"/>
  <c r="C851" i="65"/>
  <c r="D851" i="65"/>
  <c r="E851" i="65"/>
  <c r="F851" i="65"/>
  <c r="G851" i="65"/>
  <c r="B852" i="65"/>
  <c r="C852" i="65"/>
  <c r="D852" i="65"/>
  <c r="E852" i="65"/>
  <c r="F852" i="65"/>
  <c r="G852" i="65"/>
  <c r="B853" i="65"/>
  <c r="C853" i="65"/>
  <c r="D853" i="65"/>
  <c r="E853" i="65"/>
  <c r="F853" i="65"/>
  <c r="G853" i="65"/>
  <c r="B854" i="65"/>
  <c r="C854" i="65"/>
  <c r="D854" i="65"/>
  <c r="E854" i="65"/>
  <c r="F854" i="65"/>
  <c r="G854" i="65"/>
  <c r="B855" i="65"/>
  <c r="C855" i="65"/>
  <c r="D855" i="65"/>
  <c r="E855" i="65"/>
  <c r="F855" i="65"/>
  <c r="G855" i="65"/>
  <c r="B856" i="65"/>
  <c r="C856" i="65"/>
  <c r="D856" i="65"/>
  <c r="E856" i="65"/>
  <c r="F856" i="65"/>
  <c r="G856" i="65"/>
  <c r="B857" i="65"/>
  <c r="C857" i="65"/>
  <c r="D857" i="65"/>
  <c r="E857" i="65"/>
  <c r="F857" i="65"/>
  <c r="G857" i="65"/>
  <c r="B858" i="65"/>
  <c r="C858" i="65"/>
  <c r="D858" i="65"/>
  <c r="E858" i="65"/>
  <c r="F858" i="65"/>
  <c r="G858" i="65"/>
  <c r="B859" i="65"/>
  <c r="C859" i="65"/>
  <c r="D859" i="65"/>
  <c r="E859" i="65"/>
  <c r="F859" i="65"/>
  <c r="G859" i="65"/>
  <c r="B860" i="65"/>
  <c r="C860" i="65"/>
  <c r="D860" i="65"/>
  <c r="E860" i="65"/>
  <c r="F860" i="65"/>
  <c r="G860" i="65"/>
  <c r="B861" i="65"/>
  <c r="C861" i="65"/>
  <c r="D861" i="65"/>
  <c r="E861" i="65"/>
  <c r="F861" i="65"/>
  <c r="G861" i="65"/>
  <c r="B862" i="65"/>
  <c r="C862" i="65"/>
  <c r="D862" i="65"/>
  <c r="E862" i="65"/>
  <c r="F862" i="65"/>
  <c r="G862" i="65"/>
  <c r="B863" i="65"/>
  <c r="C863" i="65"/>
  <c r="D863" i="65"/>
  <c r="E863" i="65"/>
  <c r="F863" i="65"/>
  <c r="G863" i="65"/>
  <c r="B864" i="65"/>
  <c r="C864" i="65"/>
  <c r="D864" i="65"/>
  <c r="E864" i="65"/>
  <c r="F864" i="65"/>
  <c r="G864" i="65"/>
  <c r="B865" i="65"/>
  <c r="C865" i="65"/>
  <c r="D865" i="65"/>
  <c r="E865" i="65"/>
  <c r="F865" i="65"/>
  <c r="G865" i="65"/>
  <c r="B866" i="65"/>
  <c r="C866" i="65"/>
  <c r="D866" i="65"/>
  <c r="E866" i="65"/>
  <c r="F866" i="65"/>
  <c r="G866" i="65"/>
  <c r="B867" i="65"/>
  <c r="C867" i="65"/>
  <c r="D867" i="65"/>
  <c r="E867" i="65"/>
  <c r="F867" i="65"/>
  <c r="G867" i="65"/>
  <c r="B868" i="65"/>
  <c r="C868" i="65"/>
  <c r="D868" i="65"/>
  <c r="E868" i="65"/>
  <c r="F868" i="65"/>
  <c r="G868" i="65"/>
  <c r="B869" i="65"/>
  <c r="C869" i="65"/>
  <c r="D869" i="65"/>
  <c r="E869" i="65"/>
  <c r="F869" i="65"/>
  <c r="G869" i="65"/>
  <c r="B870" i="65"/>
  <c r="C870" i="65"/>
  <c r="D870" i="65"/>
  <c r="E870" i="65"/>
  <c r="F870" i="65"/>
  <c r="G870" i="65"/>
  <c r="B871" i="65"/>
  <c r="C871" i="65"/>
  <c r="D871" i="65"/>
  <c r="E871" i="65"/>
  <c r="F871" i="65"/>
  <c r="G871" i="65"/>
  <c r="B872" i="65"/>
  <c r="C872" i="65"/>
  <c r="D872" i="65"/>
  <c r="E872" i="65"/>
  <c r="F872" i="65"/>
  <c r="G872" i="65"/>
  <c r="B873" i="65"/>
  <c r="C873" i="65"/>
  <c r="D873" i="65"/>
  <c r="E873" i="65"/>
  <c r="F873" i="65"/>
  <c r="G873" i="65"/>
  <c r="B874" i="65"/>
  <c r="C874" i="65"/>
  <c r="D874" i="65"/>
  <c r="E874" i="65"/>
  <c r="F874" i="65"/>
  <c r="G874" i="65"/>
  <c r="B875" i="65"/>
  <c r="C875" i="65"/>
  <c r="D875" i="65"/>
  <c r="E875" i="65"/>
  <c r="F875" i="65"/>
  <c r="G875" i="65"/>
  <c r="B876" i="65"/>
  <c r="C876" i="65"/>
  <c r="D876" i="65"/>
  <c r="E876" i="65"/>
  <c r="F876" i="65"/>
  <c r="G876" i="65"/>
  <c r="B877" i="65"/>
  <c r="C877" i="65"/>
  <c r="D877" i="65"/>
  <c r="E877" i="65"/>
  <c r="F877" i="65"/>
  <c r="G877" i="65"/>
  <c r="B878" i="65"/>
  <c r="C878" i="65"/>
  <c r="D878" i="65"/>
  <c r="E878" i="65"/>
  <c r="F878" i="65"/>
  <c r="G878" i="65"/>
  <c r="B879" i="65"/>
  <c r="C879" i="65"/>
  <c r="D879" i="65"/>
  <c r="E879" i="65"/>
  <c r="F879" i="65"/>
  <c r="G879" i="65"/>
  <c r="B880" i="65"/>
  <c r="C880" i="65"/>
  <c r="D880" i="65"/>
  <c r="E880" i="65"/>
  <c r="F880" i="65"/>
  <c r="G880" i="65"/>
  <c r="B881" i="65"/>
  <c r="C881" i="65"/>
  <c r="D881" i="65"/>
  <c r="E881" i="65"/>
  <c r="F881" i="65"/>
  <c r="G881" i="65"/>
  <c r="B882" i="65"/>
  <c r="C882" i="65"/>
  <c r="D882" i="65"/>
  <c r="E882" i="65"/>
  <c r="F882" i="65"/>
  <c r="G882" i="65"/>
  <c r="B883" i="65"/>
  <c r="C883" i="65"/>
  <c r="D883" i="65"/>
  <c r="E883" i="65"/>
  <c r="F883" i="65"/>
  <c r="G883" i="65"/>
  <c r="B884" i="65"/>
  <c r="C884" i="65"/>
  <c r="D884" i="65"/>
  <c r="E884" i="65"/>
  <c r="F884" i="65"/>
  <c r="G884" i="65"/>
  <c r="B885" i="65"/>
  <c r="C885" i="65"/>
  <c r="D885" i="65"/>
  <c r="E885" i="65"/>
  <c r="F885" i="65"/>
  <c r="G885" i="65"/>
  <c r="B886" i="65"/>
  <c r="C886" i="65"/>
  <c r="D886" i="65"/>
  <c r="E886" i="65"/>
  <c r="F886" i="65"/>
  <c r="G886" i="65"/>
  <c r="B887" i="65"/>
  <c r="C887" i="65"/>
  <c r="D887" i="65"/>
  <c r="E887" i="65"/>
  <c r="F887" i="65"/>
  <c r="G887" i="65"/>
  <c r="B888" i="65"/>
  <c r="C888" i="65"/>
  <c r="D888" i="65"/>
  <c r="E888" i="65"/>
  <c r="F888" i="65"/>
  <c r="G888" i="65"/>
  <c r="B889" i="65"/>
  <c r="C889" i="65"/>
  <c r="D889" i="65"/>
  <c r="E889" i="65"/>
  <c r="F889" i="65"/>
  <c r="G889" i="65"/>
  <c r="B890" i="65"/>
  <c r="C890" i="65"/>
  <c r="D890" i="65"/>
  <c r="E890" i="65"/>
  <c r="F890" i="65"/>
  <c r="G890" i="65"/>
  <c r="B891" i="65"/>
  <c r="C891" i="65"/>
  <c r="D891" i="65"/>
  <c r="E891" i="65"/>
  <c r="F891" i="65"/>
  <c r="G891" i="65"/>
  <c r="B892" i="65"/>
  <c r="C892" i="65"/>
  <c r="D892" i="65"/>
  <c r="E892" i="65"/>
  <c r="F892" i="65"/>
  <c r="G892" i="65"/>
  <c r="B893" i="65"/>
  <c r="C893" i="65"/>
  <c r="D893" i="65"/>
  <c r="E893" i="65"/>
  <c r="F893" i="65"/>
  <c r="G893" i="65"/>
  <c r="B894" i="65"/>
  <c r="C894" i="65"/>
  <c r="D894" i="65"/>
  <c r="E894" i="65"/>
  <c r="F894" i="65"/>
  <c r="G894" i="65"/>
  <c r="B895" i="65"/>
  <c r="C895" i="65"/>
  <c r="D895" i="65"/>
  <c r="E895" i="65"/>
  <c r="F895" i="65"/>
  <c r="G895" i="65"/>
  <c r="B896" i="65"/>
  <c r="C896" i="65"/>
  <c r="D896" i="65"/>
  <c r="E896" i="65"/>
  <c r="F896" i="65"/>
  <c r="G896" i="65"/>
  <c r="B897" i="65"/>
  <c r="C897" i="65"/>
  <c r="D897" i="65"/>
  <c r="E897" i="65"/>
  <c r="F897" i="65"/>
  <c r="G897" i="65"/>
  <c r="B898" i="65"/>
  <c r="C898" i="65"/>
  <c r="D898" i="65"/>
  <c r="E898" i="65"/>
  <c r="F898" i="65"/>
  <c r="G898" i="65"/>
  <c r="B899" i="65"/>
  <c r="C899" i="65"/>
  <c r="D899" i="65"/>
  <c r="E899" i="65"/>
  <c r="F899" i="65"/>
  <c r="G899" i="65"/>
  <c r="B900" i="65"/>
  <c r="C900" i="65"/>
  <c r="D900" i="65"/>
  <c r="E900" i="65"/>
  <c r="F900" i="65"/>
  <c r="G900" i="65"/>
  <c r="B901" i="65"/>
  <c r="C901" i="65"/>
  <c r="D901" i="65"/>
  <c r="E901" i="65"/>
  <c r="F901" i="65"/>
  <c r="G901" i="65"/>
  <c r="B902" i="65"/>
  <c r="C902" i="65"/>
  <c r="D902" i="65"/>
  <c r="E902" i="65"/>
  <c r="F902" i="65"/>
  <c r="G902" i="65"/>
  <c r="B903" i="65"/>
  <c r="C903" i="65"/>
  <c r="D903" i="65"/>
  <c r="E903" i="65"/>
  <c r="F903" i="65"/>
  <c r="G903" i="65"/>
  <c r="B904" i="65"/>
  <c r="C904" i="65"/>
  <c r="D904" i="65"/>
  <c r="E904" i="65"/>
  <c r="F904" i="65"/>
  <c r="G904" i="65"/>
  <c r="B905" i="65"/>
  <c r="C905" i="65"/>
  <c r="D905" i="65"/>
  <c r="E905" i="65"/>
  <c r="F905" i="65"/>
  <c r="G905" i="65"/>
  <c r="B906" i="65"/>
  <c r="C906" i="65"/>
  <c r="D906" i="65"/>
  <c r="E906" i="65"/>
  <c r="F906" i="65"/>
  <c r="G906" i="65"/>
  <c r="B907" i="65"/>
  <c r="C907" i="65"/>
  <c r="D907" i="65"/>
  <c r="E907" i="65"/>
  <c r="F907" i="65"/>
  <c r="G907" i="65"/>
  <c r="B908" i="65"/>
  <c r="C908" i="65"/>
  <c r="D908" i="65"/>
  <c r="E908" i="65"/>
  <c r="F908" i="65"/>
  <c r="G908" i="65"/>
  <c r="B909" i="65"/>
  <c r="C909" i="65"/>
  <c r="D909" i="65"/>
  <c r="E909" i="65"/>
  <c r="F909" i="65"/>
  <c r="G909" i="65"/>
  <c r="B910" i="65"/>
  <c r="C910" i="65"/>
  <c r="D910" i="65"/>
  <c r="E910" i="65"/>
  <c r="F910" i="65"/>
  <c r="G910" i="65"/>
  <c r="B911" i="65"/>
  <c r="C911" i="65"/>
  <c r="D911" i="65"/>
  <c r="E911" i="65"/>
  <c r="F911" i="65"/>
  <c r="G911" i="65"/>
  <c r="B912" i="65"/>
  <c r="C912" i="65"/>
  <c r="D912" i="65"/>
  <c r="E912" i="65"/>
  <c r="F912" i="65"/>
  <c r="G912" i="65"/>
  <c r="B913" i="65"/>
  <c r="C913" i="65"/>
  <c r="D913" i="65"/>
  <c r="E913" i="65"/>
  <c r="F913" i="65"/>
  <c r="G913" i="65"/>
  <c r="B914" i="65"/>
  <c r="C914" i="65"/>
  <c r="D914" i="65"/>
  <c r="E914" i="65"/>
  <c r="F914" i="65"/>
  <c r="G914" i="65"/>
  <c r="B915" i="65"/>
  <c r="C915" i="65"/>
  <c r="D915" i="65"/>
  <c r="E915" i="65"/>
  <c r="F915" i="65"/>
  <c r="G915" i="65"/>
  <c r="B916" i="65"/>
  <c r="C916" i="65"/>
  <c r="D916" i="65"/>
  <c r="E916" i="65"/>
  <c r="F916" i="65"/>
  <c r="G916" i="65"/>
  <c r="B917" i="65"/>
  <c r="C917" i="65"/>
  <c r="D917" i="65"/>
  <c r="E917" i="65"/>
  <c r="F917" i="65"/>
  <c r="G917" i="65"/>
  <c r="B918" i="65"/>
  <c r="C918" i="65"/>
  <c r="D918" i="65"/>
  <c r="E918" i="65"/>
  <c r="F918" i="65"/>
  <c r="G918" i="65"/>
  <c r="B919" i="65"/>
  <c r="C919" i="65"/>
  <c r="D919" i="65"/>
  <c r="E919" i="65"/>
  <c r="F919" i="65"/>
  <c r="G919" i="65"/>
  <c r="B920" i="65"/>
  <c r="C920" i="65"/>
  <c r="D920" i="65"/>
  <c r="E920" i="65"/>
  <c r="F920" i="65"/>
  <c r="G920" i="65"/>
  <c r="B921" i="65"/>
  <c r="C921" i="65"/>
  <c r="D921" i="65"/>
  <c r="E921" i="65"/>
  <c r="F921" i="65"/>
  <c r="G921" i="65"/>
  <c r="B922" i="65"/>
  <c r="C922" i="65"/>
  <c r="D922" i="65"/>
  <c r="E922" i="65"/>
  <c r="F922" i="65"/>
  <c r="G922" i="65"/>
  <c r="B923" i="65"/>
  <c r="C923" i="65"/>
  <c r="D923" i="65"/>
  <c r="E923" i="65"/>
  <c r="F923" i="65"/>
  <c r="G923" i="65"/>
  <c r="B924" i="65"/>
  <c r="C924" i="65"/>
  <c r="D924" i="65"/>
  <c r="E924" i="65"/>
  <c r="F924" i="65"/>
  <c r="G924" i="65"/>
  <c r="B925" i="65"/>
  <c r="C925" i="65"/>
  <c r="D925" i="65"/>
  <c r="E925" i="65"/>
  <c r="F925" i="65"/>
  <c r="G925" i="65"/>
  <c r="B926" i="65"/>
  <c r="C926" i="65"/>
  <c r="D926" i="65"/>
  <c r="E926" i="65"/>
  <c r="F926" i="65"/>
  <c r="G926" i="65"/>
  <c r="B927" i="65"/>
  <c r="C927" i="65"/>
  <c r="D927" i="65"/>
  <c r="E927" i="65"/>
  <c r="F927" i="65"/>
  <c r="G927" i="65"/>
  <c r="B928" i="65"/>
  <c r="C928" i="65"/>
  <c r="D928" i="65"/>
  <c r="E928" i="65"/>
  <c r="F928" i="65"/>
  <c r="G928" i="65"/>
  <c r="B929" i="65"/>
  <c r="C929" i="65"/>
  <c r="D929" i="65"/>
  <c r="E929" i="65"/>
  <c r="F929" i="65"/>
  <c r="G929" i="65"/>
  <c r="B930" i="65"/>
  <c r="C930" i="65"/>
  <c r="D930" i="65"/>
  <c r="E930" i="65"/>
  <c r="F930" i="65"/>
  <c r="G930" i="65"/>
  <c r="B931" i="65"/>
  <c r="C931" i="65"/>
  <c r="D931" i="65"/>
  <c r="E931" i="65"/>
  <c r="F931" i="65"/>
  <c r="G931" i="65"/>
  <c r="B932" i="65"/>
  <c r="C932" i="65"/>
  <c r="D932" i="65"/>
  <c r="E932" i="65"/>
  <c r="F932" i="65"/>
  <c r="G932" i="65"/>
  <c r="B933" i="65"/>
  <c r="C933" i="65"/>
  <c r="D933" i="65"/>
  <c r="E933" i="65"/>
  <c r="F933" i="65"/>
  <c r="G933" i="65"/>
  <c r="B934" i="65"/>
  <c r="C934" i="65"/>
  <c r="D934" i="65"/>
  <c r="E934" i="65"/>
  <c r="F934" i="65"/>
  <c r="G934" i="65"/>
  <c r="B935" i="65"/>
  <c r="C935" i="65"/>
  <c r="D935" i="65"/>
  <c r="E935" i="65"/>
  <c r="F935" i="65"/>
  <c r="G935" i="65"/>
  <c r="B936" i="65"/>
  <c r="C936" i="65"/>
  <c r="D936" i="65"/>
  <c r="E936" i="65"/>
  <c r="F936" i="65"/>
  <c r="G936" i="65"/>
  <c r="B937" i="65"/>
  <c r="C937" i="65"/>
  <c r="D937" i="65"/>
  <c r="E937" i="65"/>
  <c r="F937" i="65"/>
  <c r="G937" i="65"/>
  <c r="B938" i="65"/>
  <c r="C938" i="65"/>
  <c r="D938" i="65"/>
  <c r="E938" i="65"/>
  <c r="F938" i="65"/>
  <c r="G938" i="65"/>
  <c r="B939" i="65"/>
  <c r="C939" i="65"/>
  <c r="D939" i="65"/>
  <c r="E939" i="65"/>
  <c r="F939" i="65"/>
  <c r="G939" i="65"/>
  <c r="B940" i="65"/>
  <c r="C940" i="65"/>
  <c r="D940" i="65"/>
  <c r="E940" i="65"/>
  <c r="F940" i="65"/>
  <c r="G940" i="65"/>
  <c r="B941" i="65"/>
  <c r="C941" i="65"/>
  <c r="D941" i="65"/>
  <c r="E941" i="65"/>
  <c r="F941" i="65"/>
  <c r="G941" i="65"/>
  <c r="B942" i="65"/>
  <c r="C942" i="65"/>
  <c r="D942" i="65"/>
  <c r="E942" i="65"/>
  <c r="F942" i="65"/>
  <c r="G942" i="65"/>
  <c r="B943" i="65"/>
  <c r="C943" i="65"/>
  <c r="D943" i="65"/>
  <c r="E943" i="65"/>
  <c r="F943" i="65"/>
  <c r="G943" i="65"/>
  <c r="B944" i="65"/>
  <c r="C944" i="65"/>
  <c r="D944" i="65"/>
  <c r="E944" i="65"/>
  <c r="F944" i="65"/>
  <c r="G944" i="65"/>
  <c r="B945" i="65"/>
  <c r="C945" i="65"/>
  <c r="D945" i="65"/>
  <c r="E945" i="65"/>
  <c r="F945" i="65"/>
  <c r="G945" i="65"/>
  <c r="B946" i="65"/>
  <c r="C946" i="65"/>
  <c r="D946" i="65"/>
  <c r="E946" i="65"/>
  <c r="F946" i="65"/>
  <c r="G946" i="65"/>
  <c r="B947" i="65"/>
  <c r="C947" i="65"/>
  <c r="D947" i="65"/>
  <c r="E947" i="65"/>
  <c r="F947" i="65"/>
  <c r="G947" i="65"/>
  <c r="B948" i="65"/>
  <c r="C948" i="65"/>
  <c r="D948" i="65"/>
  <c r="E948" i="65"/>
  <c r="F948" i="65"/>
  <c r="G948" i="65"/>
  <c r="B949" i="65"/>
  <c r="C949" i="65"/>
  <c r="D949" i="65"/>
  <c r="E949" i="65"/>
  <c r="F949" i="65"/>
  <c r="G949" i="65"/>
  <c r="B950" i="65"/>
  <c r="C950" i="65"/>
  <c r="D950" i="65"/>
  <c r="E950" i="65"/>
  <c r="F950" i="65"/>
  <c r="G950" i="65"/>
  <c r="B951" i="65"/>
  <c r="C951" i="65"/>
  <c r="D951" i="65"/>
  <c r="E951" i="65"/>
  <c r="F951" i="65"/>
  <c r="G951" i="65"/>
  <c r="B952" i="65"/>
  <c r="C952" i="65"/>
  <c r="D952" i="65"/>
  <c r="E952" i="65"/>
  <c r="F952" i="65"/>
  <c r="G952" i="65"/>
  <c r="B953" i="65"/>
  <c r="C953" i="65"/>
  <c r="D953" i="65"/>
  <c r="E953" i="65"/>
  <c r="F953" i="65"/>
  <c r="G953" i="65"/>
  <c r="B954" i="65"/>
  <c r="C954" i="65"/>
  <c r="D954" i="65"/>
  <c r="E954" i="65"/>
  <c r="F954" i="65"/>
  <c r="G954" i="65"/>
  <c r="B955" i="65"/>
  <c r="C955" i="65"/>
  <c r="D955" i="65"/>
  <c r="E955" i="65"/>
  <c r="F955" i="65"/>
  <c r="G955" i="65"/>
  <c r="B956" i="65"/>
  <c r="C956" i="65"/>
  <c r="D956" i="65"/>
  <c r="E956" i="65"/>
  <c r="F956" i="65"/>
  <c r="G956" i="65"/>
  <c r="B957" i="65"/>
  <c r="C957" i="65"/>
  <c r="D957" i="65"/>
  <c r="E957" i="65"/>
  <c r="F957" i="65"/>
  <c r="G957" i="65"/>
  <c r="B958" i="65"/>
  <c r="C958" i="65"/>
  <c r="D958" i="65"/>
  <c r="E958" i="65"/>
  <c r="F958" i="65"/>
  <c r="G958" i="65"/>
  <c r="B959" i="65"/>
  <c r="C959" i="65"/>
  <c r="D959" i="65"/>
  <c r="E959" i="65"/>
  <c r="F959" i="65"/>
  <c r="G959" i="65"/>
  <c r="B960" i="65"/>
  <c r="C960" i="65"/>
  <c r="D960" i="65"/>
  <c r="E960" i="65"/>
  <c r="F960" i="65"/>
  <c r="G960" i="65"/>
  <c r="B961" i="65"/>
  <c r="C961" i="65"/>
  <c r="D961" i="65"/>
  <c r="E961" i="65"/>
  <c r="F961" i="65"/>
  <c r="G961" i="65"/>
  <c r="B962" i="65"/>
  <c r="C962" i="65"/>
  <c r="D962" i="65"/>
  <c r="E962" i="65"/>
  <c r="F962" i="65"/>
  <c r="G962" i="65"/>
  <c r="B963" i="65"/>
  <c r="C963" i="65"/>
  <c r="D963" i="65"/>
  <c r="E963" i="65"/>
  <c r="F963" i="65"/>
  <c r="G963" i="65"/>
  <c r="B964" i="65"/>
  <c r="C964" i="65"/>
  <c r="D964" i="65"/>
  <c r="E964" i="65"/>
  <c r="F964" i="65"/>
  <c r="G964" i="65"/>
  <c r="B965" i="65"/>
  <c r="C965" i="65"/>
  <c r="D965" i="65"/>
  <c r="E965" i="65"/>
  <c r="F965" i="65"/>
  <c r="G965" i="65"/>
  <c r="B966" i="65"/>
  <c r="C966" i="65"/>
  <c r="D966" i="65"/>
  <c r="E966" i="65"/>
  <c r="F966" i="65"/>
  <c r="G966" i="65"/>
  <c r="B967" i="65"/>
  <c r="C967" i="65"/>
  <c r="D967" i="65"/>
  <c r="E967" i="65"/>
  <c r="F967" i="65"/>
  <c r="G967" i="65"/>
  <c r="B968" i="65"/>
  <c r="C968" i="65"/>
  <c r="D968" i="65"/>
  <c r="E968" i="65"/>
  <c r="F968" i="65"/>
  <c r="G968" i="65"/>
  <c r="B969" i="65"/>
  <c r="C969" i="65"/>
  <c r="D969" i="65"/>
  <c r="E969" i="65"/>
  <c r="F969" i="65"/>
  <c r="G969" i="65"/>
  <c r="B970" i="65"/>
  <c r="C970" i="65"/>
  <c r="D970" i="65"/>
  <c r="E970" i="65"/>
  <c r="F970" i="65"/>
  <c r="G970" i="65"/>
  <c r="B971" i="65"/>
  <c r="C971" i="65"/>
  <c r="D971" i="65"/>
  <c r="E971" i="65"/>
  <c r="F971" i="65"/>
  <c r="G971" i="65"/>
  <c r="B972" i="65"/>
  <c r="C972" i="65"/>
  <c r="D972" i="65"/>
  <c r="E972" i="65"/>
  <c r="F972" i="65"/>
  <c r="G972" i="65"/>
  <c r="B973" i="65"/>
  <c r="C973" i="65"/>
  <c r="D973" i="65"/>
  <c r="E973" i="65"/>
  <c r="F973" i="65"/>
  <c r="G973" i="65"/>
  <c r="B974" i="65"/>
  <c r="C974" i="65"/>
  <c r="D974" i="65"/>
  <c r="E974" i="65"/>
  <c r="F974" i="65"/>
  <c r="G974" i="65"/>
  <c r="B975" i="65"/>
  <c r="C975" i="65"/>
  <c r="D975" i="65"/>
  <c r="E975" i="65"/>
  <c r="F975" i="65"/>
  <c r="G975" i="65"/>
  <c r="B976" i="65"/>
  <c r="C976" i="65"/>
  <c r="D976" i="65"/>
  <c r="E976" i="65"/>
  <c r="F976" i="65"/>
  <c r="G976" i="65"/>
  <c r="B977" i="65"/>
  <c r="C977" i="65"/>
  <c r="D977" i="65"/>
  <c r="E977" i="65"/>
  <c r="F977" i="65"/>
  <c r="G977" i="65"/>
  <c r="B978" i="65"/>
  <c r="C978" i="65"/>
  <c r="D978" i="65"/>
  <c r="E978" i="65"/>
  <c r="F978" i="65"/>
  <c r="G978" i="65"/>
  <c r="B979" i="65"/>
  <c r="C979" i="65"/>
  <c r="D979" i="65"/>
  <c r="E979" i="65"/>
  <c r="F979" i="65"/>
  <c r="G979" i="65"/>
  <c r="B980" i="65"/>
  <c r="C980" i="65"/>
  <c r="D980" i="65"/>
  <c r="E980" i="65"/>
  <c r="F980" i="65"/>
  <c r="G980" i="65"/>
  <c r="B981" i="65"/>
  <c r="C981" i="65"/>
  <c r="D981" i="65"/>
  <c r="E981" i="65"/>
  <c r="F981" i="65"/>
  <c r="G981" i="65"/>
  <c r="B982" i="65"/>
  <c r="C982" i="65"/>
  <c r="D982" i="65"/>
  <c r="E982" i="65"/>
  <c r="F982" i="65"/>
  <c r="G982" i="65"/>
  <c r="B983" i="65"/>
  <c r="C983" i="65"/>
  <c r="D983" i="65"/>
  <c r="E983" i="65"/>
  <c r="F983" i="65"/>
  <c r="G983" i="65"/>
  <c r="B984" i="65"/>
  <c r="C984" i="65"/>
  <c r="D984" i="65"/>
  <c r="E984" i="65"/>
  <c r="F984" i="65"/>
  <c r="G984" i="65"/>
  <c r="B985" i="65"/>
  <c r="C985" i="65"/>
  <c r="D985" i="65"/>
  <c r="E985" i="65"/>
  <c r="F985" i="65"/>
  <c r="G985" i="65"/>
  <c r="B986" i="65"/>
  <c r="C986" i="65"/>
  <c r="D986" i="65"/>
  <c r="E986" i="65"/>
  <c r="F986" i="65"/>
  <c r="G986" i="65"/>
  <c r="B987" i="65"/>
  <c r="C987" i="65"/>
  <c r="D987" i="65"/>
  <c r="E987" i="65"/>
  <c r="F987" i="65"/>
  <c r="G987" i="65"/>
  <c r="B988" i="65"/>
  <c r="C988" i="65"/>
  <c r="D988" i="65"/>
  <c r="E988" i="65"/>
  <c r="F988" i="65"/>
  <c r="G988" i="65"/>
  <c r="B989" i="65"/>
  <c r="C989" i="65"/>
  <c r="D989" i="65"/>
  <c r="E989" i="65"/>
  <c r="F989" i="65"/>
  <c r="G989" i="65"/>
  <c r="B990" i="65"/>
  <c r="C990" i="65"/>
  <c r="D990" i="65"/>
  <c r="E990" i="65"/>
  <c r="F990" i="65"/>
  <c r="G990" i="65"/>
  <c r="B991" i="65"/>
  <c r="C991" i="65"/>
  <c r="D991" i="65"/>
  <c r="E991" i="65"/>
  <c r="F991" i="65"/>
  <c r="G991" i="65"/>
  <c r="B992" i="65"/>
  <c r="C992" i="65"/>
  <c r="D992" i="65"/>
  <c r="E992" i="65"/>
  <c r="F992" i="65"/>
  <c r="G992" i="65"/>
  <c r="B993" i="65"/>
  <c r="C993" i="65"/>
  <c r="D993" i="65"/>
  <c r="E993" i="65"/>
  <c r="F993" i="65"/>
  <c r="G993" i="65"/>
  <c r="B994" i="65"/>
  <c r="C994" i="65"/>
  <c r="D994" i="65"/>
  <c r="E994" i="65"/>
  <c r="F994" i="65"/>
  <c r="G994" i="65"/>
  <c r="B995" i="65"/>
  <c r="C995" i="65"/>
  <c r="D995" i="65"/>
  <c r="E995" i="65"/>
  <c r="F995" i="65"/>
  <c r="G995" i="65"/>
  <c r="B996" i="65"/>
  <c r="C996" i="65"/>
  <c r="D996" i="65"/>
  <c r="E996" i="65"/>
  <c r="F996" i="65"/>
  <c r="G996" i="65"/>
  <c r="B997" i="65"/>
  <c r="C997" i="65"/>
  <c r="D997" i="65"/>
  <c r="E997" i="65"/>
  <c r="F997" i="65"/>
  <c r="G997" i="65"/>
  <c r="B998" i="65"/>
  <c r="C998" i="65"/>
  <c r="D998" i="65"/>
  <c r="E998" i="65"/>
  <c r="F998" i="65"/>
  <c r="G998" i="65"/>
  <c r="B999" i="65"/>
  <c r="C999" i="65"/>
  <c r="D999" i="65"/>
  <c r="E999" i="65"/>
  <c r="F999" i="65"/>
  <c r="G999" i="65"/>
  <c r="B1000" i="65"/>
  <c r="C1000" i="65"/>
  <c r="D1000" i="65"/>
  <c r="E1000" i="65"/>
  <c r="F1000" i="65"/>
  <c r="G1000" i="65"/>
  <c r="B1001" i="65"/>
  <c r="C1001" i="65"/>
  <c r="D1001" i="65"/>
  <c r="E1001" i="65"/>
  <c r="F1001" i="65"/>
  <c r="G1001" i="65"/>
  <c r="B1002" i="65"/>
  <c r="C1002" i="65"/>
  <c r="D1002" i="65"/>
  <c r="E1002" i="65"/>
  <c r="F1002" i="65"/>
  <c r="G1002" i="65"/>
  <c r="B1003" i="65"/>
  <c r="C1003" i="65"/>
  <c r="D1003" i="65"/>
  <c r="E1003" i="65"/>
  <c r="F1003" i="65"/>
  <c r="G1003" i="65"/>
  <c r="B1004" i="65"/>
  <c r="C1004" i="65"/>
  <c r="D1004" i="65"/>
  <c r="E1004" i="65"/>
  <c r="F1004" i="65"/>
  <c r="G1004" i="65"/>
  <c r="B1005" i="65"/>
  <c r="C1005" i="65"/>
  <c r="D1005" i="65"/>
  <c r="E1005" i="65"/>
  <c r="F1005" i="65"/>
  <c r="G1005" i="65"/>
  <c r="B1006" i="65"/>
  <c r="C1006" i="65"/>
  <c r="D1006" i="65"/>
  <c r="E1006" i="65"/>
  <c r="F1006" i="65"/>
  <c r="G1006" i="65"/>
  <c r="B1007" i="65"/>
  <c r="C1007" i="65"/>
  <c r="D1007" i="65"/>
  <c r="E1007" i="65"/>
  <c r="F1007" i="65"/>
  <c r="G1007" i="65"/>
  <c r="B1008" i="65"/>
  <c r="C1008" i="65"/>
  <c r="D1008" i="65"/>
  <c r="E1008" i="65"/>
  <c r="F1008" i="65"/>
  <c r="G1008" i="65"/>
  <c r="B1009" i="65"/>
  <c r="C1009" i="65"/>
  <c r="D1009" i="65"/>
  <c r="E1009" i="65"/>
  <c r="F1009" i="65"/>
  <c r="G1009" i="65"/>
  <c r="B1010" i="65"/>
  <c r="C1010" i="65"/>
  <c r="D1010" i="65"/>
  <c r="E1010" i="65"/>
  <c r="F1010" i="65"/>
  <c r="G1010" i="65"/>
  <c r="B1011" i="65"/>
  <c r="C1011" i="65"/>
  <c r="D1011" i="65"/>
  <c r="E1011" i="65"/>
  <c r="F1011" i="65"/>
  <c r="G1011" i="65"/>
  <c r="B1012" i="65"/>
  <c r="C1012" i="65"/>
  <c r="D1012" i="65"/>
  <c r="E1012" i="65"/>
  <c r="F1012" i="65"/>
  <c r="G1012" i="65"/>
  <c r="B1013" i="65"/>
  <c r="C1013" i="65"/>
  <c r="D1013" i="65"/>
  <c r="E1013" i="65"/>
  <c r="F1013" i="65"/>
  <c r="G1013" i="65"/>
  <c r="B1014" i="65"/>
  <c r="C1014" i="65"/>
  <c r="D1014" i="65"/>
  <c r="E1014" i="65"/>
  <c r="F1014" i="65"/>
  <c r="G1014" i="65"/>
  <c r="B1015" i="65"/>
  <c r="C1015" i="65"/>
  <c r="D1015" i="65"/>
  <c r="E1015" i="65"/>
  <c r="F1015" i="65"/>
  <c r="G1015" i="65"/>
  <c r="B1016" i="65"/>
  <c r="C1016" i="65"/>
  <c r="D1016" i="65"/>
  <c r="E1016" i="65"/>
  <c r="F1016" i="65"/>
  <c r="G1016" i="65"/>
  <c r="B1017" i="65"/>
  <c r="C1017" i="65"/>
  <c r="D1017" i="65"/>
  <c r="E1017" i="65"/>
  <c r="F1017" i="65"/>
  <c r="G1017" i="65"/>
  <c r="B1018" i="65"/>
  <c r="C1018" i="65"/>
  <c r="D1018" i="65"/>
  <c r="E1018" i="65"/>
  <c r="F1018" i="65"/>
  <c r="G1018" i="65"/>
  <c r="B1019" i="65"/>
  <c r="C1019" i="65"/>
  <c r="D1019" i="65"/>
  <c r="E1019" i="65"/>
  <c r="F1019" i="65"/>
  <c r="G1019" i="65"/>
  <c r="B1020" i="65"/>
  <c r="C1020" i="65"/>
  <c r="D1020" i="65"/>
  <c r="E1020" i="65"/>
  <c r="F1020" i="65"/>
  <c r="G1020" i="65"/>
  <c r="B1021" i="65"/>
  <c r="C1021" i="65"/>
  <c r="D1021" i="65"/>
  <c r="E1021" i="65"/>
  <c r="F1021" i="65"/>
  <c r="G1021" i="65"/>
  <c r="B1022" i="65"/>
  <c r="C1022" i="65"/>
  <c r="D1022" i="65"/>
  <c r="E1022" i="65"/>
  <c r="F1022" i="65"/>
  <c r="G1022" i="65"/>
  <c r="B1023" i="65"/>
  <c r="C1023" i="65"/>
  <c r="D1023" i="65"/>
  <c r="E1023" i="65"/>
  <c r="F1023" i="65"/>
  <c r="G1023" i="65"/>
  <c r="D11" i="62"/>
  <c r="D13" i="62"/>
  <c r="D2" i="62"/>
  <c r="D3" i="62"/>
  <c r="D5" i="62"/>
  <c r="D7" i="62"/>
  <c r="D8" i="62"/>
  <c r="D9" i="62"/>
  <c r="D10" i="62"/>
  <c r="D12" i="62"/>
  <c r="G2" i="65"/>
  <c r="G3" i="65"/>
  <c r="G4" i="65"/>
  <c r="G5" i="65"/>
  <c r="G6" i="65"/>
  <c r="G7" i="65"/>
  <c r="G8" i="65"/>
  <c r="G9" i="65"/>
  <c r="G10" i="65"/>
  <c r="G11" i="65"/>
  <c r="G12" i="65"/>
  <c r="G13" i="65"/>
  <c r="G14" i="65"/>
  <c r="G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G73" i="65"/>
  <c r="G74" i="65"/>
  <c r="G75" i="65"/>
  <c r="G76" i="65"/>
  <c r="G77" i="65"/>
  <c r="G78" i="65"/>
  <c r="G79" i="65"/>
  <c r="G80" i="65"/>
  <c r="G81" i="65"/>
  <c r="G82" i="65"/>
  <c r="G83" i="65"/>
  <c r="G84" i="65"/>
  <c r="G85" i="65"/>
  <c r="G86" i="65"/>
  <c r="G87" i="65"/>
  <c r="G88" i="65"/>
  <c r="G89" i="65"/>
  <c r="G90" i="65"/>
  <c r="G91" i="65"/>
  <c r="G92" i="65"/>
  <c r="G93" i="65"/>
  <c r="G94" i="65"/>
  <c r="G95" i="65"/>
  <c r="G96" i="65"/>
  <c r="G97" i="65"/>
  <c r="G98" i="65"/>
  <c r="G99" i="65"/>
  <c r="G100" i="65"/>
  <c r="G101" i="65"/>
  <c r="G102" i="65"/>
  <c r="G103" i="65"/>
  <c r="G104" i="65"/>
  <c r="G105" i="65"/>
  <c r="G106" i="65"/>
  <c r="G107" i="65"/>
  <c r="G108" i="65"/>
  <c r="G109" i="65"/>
  <c r="G110" i="65"/>
  <c r="G111" i="65"/>
  <c r="G112" i="65"/>
  <c r="G113" i="65"/>
  <c r="G114" i="65"/>
  <c r="G115" i="65"/>
  <c r="G116" i="65"/>
  <c r="G117" i="65"/>
  <c r="G118" i="65"/>
  <c r="G119" i="65"/>
  <c r="G120" i="65"/>
  <c r="G121" i="65"/>
  <c r="G122" i="65"/>
  <c r="G123" i="65"/>
  <c r="G124" i="65"/>
  <c r="G125" i="65"/>
  <c r="G126" i="65"/>
  <c r="G127" i="65"/>
  <c r="G128" i="65"/>
  <c r="G129" i="65"/>
  <c r="G130" i="65"/>
  <c r="G131" i="65"/>
  <c r="G132" i="65"/>
  <c r="G133" i="65"/>
  <c r="G134" i="65"/>
  <c r="G135" i="65"/>
  <c r="G136" i="65"/>
  <c r="G137" i="65"/>
  <c r="G138" i="65"/>
  <c r="G139" i="65"/>
  <c r="G140" i="65"/>
  <c r="G141" i="65"/>
  <c r="G142" i="65"/>
  <c r="G143" i="65"/>
  <c r="G144" i="65"/>
  <c r="G145" i="65"/>
  <c r="G146" i="65"/>
  <c r="G147" i="65"/>
  <c r="G148" i="65"/>
  <c r="G149" i="65"/>
  <c r="G150" i="65"/>
  <c r="G151" i="65"/>
  <c r="G152" i="65"/>
  <c r="G153" i="65"/>
  <c r="G154" i="65"/>
  <c r="G155" i="65"/>
  <c r="G156" i="65"/>
  <c r="G157" i="65"/>
  <c r="G158" i="65"/>
  <c r="G159" i="65"/>
  <c r="G160" i="65"/>
  <c r="G161" i="65"/>
  <c r="G162" i="65"/>
  <c r="G163" i="65"/>
  <c r="G164" i="65"/>
  <c r="G165" i="65"/>
  <c r="G166" i="65"/>
  <c r="G167" i="65"/>
  <c r="G168" i="65"/>
  <c r="G169" i="65"/>
  <c r="G170" i="65"/>
  <c r="G171" i="65"/>
  <c r="G172" i="65"/>
  <c r="G173" i="65"/>
  <c r="G174" i="65"/>
  <c r="G175" i="65"/>
  <c r="G176" i="65"/>
  <c r="G177" i="65"/>
  <c r="G178" i="65"/>
  <c r="G179" i="65"/>
  <c r="G180" i="65"/>
  <c r="G181" i="65"/>
  <c r="G182" i="65"/>
  <c r="G183" i="65"/>
  <c r="G184" i="65"/>
  <c r="G185" i="65"/>
  <c r="G186" i="65"/>
  <c r="G187" i="65"/>
  <c r="G188" i="65"/>
  <c r="G189" i="65"/>
  <c r="G190" i="65"/>
  <c r="G191" i="65"/>
  <c r="G192" i="65"/>
  <c r="G193" i="65"/>
  <c r="G194" i="65"/>
  <c r="G195" i="65"/>
  <c r="G196" i="65"/>
  <c r="G197" i="65"/>
  <c r="G198" i="65"/>
  <c r="G199" i="65"/>
  <c r="G200" i="65"/>
  <c r="G201" i="65"/>
  <c r="G202" i="65"/>
  <c r="G203" i="65"/>
  <c r="G204" i="65"/>
  <c r="G205" i="65"/>
  <c r="G206" i="65"/>
  <c r="G207" i="65"/>
  <c r="G208" i="65"/>
  <c r="G209" i="65"/>
  <c r="G210" i="65"/>
  <c r="G211" i="65"/>
  <c r="G212" i="65"/>
  <c r="G213" i="65"/>
  <c r="G214" i="65"/>
  <c r="G215" i="65"/>
  <c r="G216" i="65"/>
  <c r="G217" i="65"/>
  <c r="G218" i="65"/>
  <c r="G219" i="65"/>
  <c r="G220" i="65"/>
  <c r="G221" i="65"/>
  <c r="G222" i="65"/>
  <c r="G223" i="65"/>
  <c r="G224" i="65"/>
  <c r="G225" i="65"/>
  <c r="G226" i="65"/>
  <c r="G227" i="65"/>
  <c r="G228" i="65"/>
  <c r="G229" i="65"/>
  <c r="G230" i="65"/>
  <c r="G231" i="65"/>
  <c r="G232" i="65"/>
  <c r="G233" i="65"/>
  <c r="G234" i="65"/>
  <c r="G235" i="65"/>
  <c r="G236" i="65"/>
  <c r="G237" i="65"/>
  <c r="G238" i="65"/>
  <c r="G239" i="65"/>
  <c r="G240" i="65"/>
  <c r="G241" i="65"/>
  <c r="G242" i="65"/>
  <c r="G243" i="65"/>
  <c r="G244" i="65"/>
  <c r="G245" i="65"/>
  <c r="G246" i="65"/>
  <c r="G247" i="65"/>
  <c r="G248" i="65"/>
  <c r="G249" i="65"/>
  <c r="G250" i="65"/>
  <c r="G251" i="65"/>
  <c r="G252" i="65"/>
  <c r="G253" i="65"/>
  <c r="G254" i="65"/>
  <c r="G255" i="65"/>
  <c r="G256" i="65"/>
  <c r="G257" i="65"/>
  <c r="G258" i="65"/>
  <c r="G259" i="65"/>
  <c r="G260" i="65"/>
  <c r="G261" i="65"/>
  <c r="G262" i="65"/>
  <c r="G263" i="65"/>
  <c r="G264" i="65"/>
  <c r="G265" i="65"/>
  <c r="G266" i="65"/>
  <c r="G267" i="65"/>
  <c r="G268" i="65"/>
  <c r="G269" i="65"/>
  <c r="G270" i="65"/>
  <c r="G271" i="65"/>
  <c r="G272" i="65"/>
  <c r="G273" i="65"/>
  <c r="G274" i="65"/>
  <c r="G275" i="65"/>
  <c r="G276" i="65"/>
  <c r="G277" i="65"/>
  <c r="G278" i="65"/>
  <c r="G279" i="65"/>
  <c r="G280" i="65"/>
  <c r="G281" i="65"/>
  <c r="G282" i="65"/>
  <c r="G283" i="65"/>
  <c r="G284" i="65"/>
  <c r="G285" i="65"/>
  <c r="G286" i="65"/>
  <c r="G287" i="65"/>
  <c r="G288" i="65"/>
  <c r="G289" i="65"/>
  <c r="G290" i="65"/>
  <c r="G291" i="65"/>
  <c r="G292" i="65"/>
  <c r="G293" i="65"/>
  <c r="G294" i="65"/>
  <c r="G295" i="65"/>
  <c r="G296" i="65"/>
  <c r="G297" i="65"/>
  <c r="G298" i="65"/>
  <c r="G299" i="65"/>
  <c r="G300" i="65"/>
  <c r="G301" i="65"/>
  <c r="G302" i="65"/>
  <c r="G303" i="65"/>
  <c r="G304" i="65"/>
  <c r="G305" i="65"/>
  <c r="G306" i="65"/>
  <c r="G307" i="65"/>
  <c r="G308" i="65"/>
  <c r="G309" i="65"/>
  <c r="G310" i="65"/>
  <c r="G311" i="65"/>
  <c r="G312" i="65"/>
  <c r="G313" i="65"/>
  <c r="G314" i="65"/>
  <c r="G315" i="65"/>
  <c r="G316" i="65"/>
  <c r="G317" i="65"/>
  <c r="G318" i="65"/>
  <c r="G319" i="65"/>
  <c r="G320" i="65"/>
  <c r="G321" i="65"/>
  <c r="G322" i="65"/>
  <c r="G323" i="65"/>
  <c r="G324" i="65"/>
  <c r="G325" i="65"/>
  <c r="G326" i="65"/>
  <c r="G327" i="65"/>
  <c r="G328" i="65"/>
  <c r="G329" i="65"/>
  <c r="G330" i="65"/>
  <c r="G331" i="65"/>
  <c r="G332" i="65"/>
  <c r="G333" i="65"/>
  <c r="G334" i="65"/>
  <c r="G335" i="65"/>
  <c r="G336" i="65"/>
  <c r="G337" i="65"/>
  <c r="G338" i="65"/>
  <c r="G339" i="65"/>
  <c r="G340" i="65"/>
  <c r="G341" i="65"/>
  <c r="G342" i="65"/>
  <c r="G343" i="65"/>
  <c r="G344" i="65"/>
  <c r="G345" i="65"/>
  <c r="G346" i="65"/>
  <c r="G347" i="65"/>
  <c r="G348" i="65"/>
  <c r="G349" i="65"/>
  <c r="G350" i="65"/>
  <c r="G351" i="65"/>
  <c r="G352" i="65"/>
  <c r="G353" i="65"/>
  <c r="G354" i="65"/>
  <c r="G355" i="65"/>
  <c r="G356" i="65"/>
  <c r="G357" i="65"/>
  <c r="G358" i="65"/>
  <c r="G359" i="65"/>
  <c r="G360" i="65"/>
  <c r="G361" i="65"/>
  <c r="G362" i="65"/>
  <c r="G363" i="65"/>
  <c r="G364" i="65"/>
  <c r="G365" i="65"/>
  <c r="G366" i="65"/>
  <c r="G367" i="65"/>
  <c r="G368" i="65"/>
  <c r="G369" i="65"/>
  <c r="G370" i="65"/>
  <c r="G371" i="65"/>
  <c r="G372" i="65"/>
  <c r="G373" i="65"/>
  <c r="G374" i="65"/>
  <c r="G375" i="65"/>
  <c r="G376" i="65"/>
  <c r="G377" i="65"/>
  <c r="G378" i="65"/>
  <c r="G379" i="65"/>
  <c r="G380" i="65"/>
  <c r="G381" i="65"/>
  <c r="G382" i="65"/>
  <c r="G383" i="65"/>
  <c r="G384" i="65"/>
  <c r="G385" i="65"/>
  <c r="G386" i="65"/>
  <c r="G387" i="65"/>
  <c r="G388" i="65"/>
  <c r="G389" i="65"/>
  <c r="G390" i="65"/>
  <c r="G391" i="65"/>
  <c r="G392" i="65"/>
  <c r="G393" i="65"/>
  <c r="G394" i="65"/>
  <c r="G395" i="65"/>
  <c r="G396" i="65"/>
  <c r="G397" i="65"/>
  <c r="G398" i="65"/>
  <c r="G399" i="65"/>
  <c r="G400" i="65"/>
  <c r="G401" i="65"/>
  <c r="G402" i="65"/>
  <c r="G403" i="65"/>
  <c r="G404" i="65"/>
  <c r="G405" i="65"/>
  <c r="G406" i="65"/>
  <c r="G407" i="65"/>
  <c r="G408" i="65"/>
  <c r="G409" i="65"/>
  <c r="G410" i="65"/>
  <c r="G411" i="65"/>
  <c r="G412" i="65"/>
  <c r="G413" i="65"/>
  <c r="G414" i="65"/>
  <c r="G415" i="65"/>
  <c r="G416" i="65"/>
  <c r="G417" i="65"/>
  <c r="G418" i="65"/>
  <c r="G419" i="65"/>
  <c r="G420" i="65"/>
  <c r="G421" i="65"/>
  <c r="G422" i="65"/>
  <c r="G423" i="65"/>
  <c r="G424" i="65"/>
  <c r="G425" i="65"/>
  <c r="G426" i="65"/>
  <c r="G427" i="65"/>
  <c r="G428" i="65"/>
  <c r="G429" i="65"/>
  <c r="G430" i="65"/>
  <c r="G431" i="65"/>
  <c r="G432" i="65"/>
  <c r="G433" i="65"/>
  <c r="G434" i="65"/>
  <c r="G435" i="65"/>
  <c r="G436" i="65"/>
  <c r="G437" i="65"/>
  <c r="G438" i="65"/>
  <c r="G439" i="65"/>
  <c r="G440" i="65"/>
  <c r="G441" i="65"/>
  <c r="G442" i="65"/>
  <c r="G443" i="65"/>
  <c r="G444" i="65"/>
  <c r="G445" i="65"/>
  <c r="G446" i="65"/>
  <c r="G447" i="65"/>
  <c r="G448" i="65"/>
  <c r="G449" i="65"/>
  <c r="G450" i="65"/>
  <c r="G451" i="65"/>
  <c r="G452" i="65"/>
  <c r="G453" i="65"/>
  <c r="G454" i="65"/>
  <c r="G455" i="65"/>
  <c r="G456" i="65"/>
  <c r="G457" i="65"/>
  <c r="G458" i="65"/>
  <c r="G459" i="65"/>
  <c r="G460" i="65"/>
  <c r="G461" i="65"/>
  <c r="G462" i="65"/>
  <c r="G463" i="65"/>
  <c r="G464" i="65"/>
  <c r="G465" i="65"/>
  <c r="G466" i="65"/>
  <c r="G467" i="65"/>
  <c r="G468" i="65"/>
  <c r="G469" i="65"/>
  <c r="G470" i="65"/>
  <c r="G471" i="65"/>
  <c r="G472" i="65"/>
  <c r="G473" i="65"/>
  <c r="G474" i="65"/>
  <c r="G475" i="65"/>
  <c r="G476" i="65"/>
  <c r="G477" i="65"/>
  <c r="G478" i="65"/>
  <c r="G479" i="65"/>
  <c r="G480" i="65"/>
  <c r="G481" i="65"/>
  <c r="G482" i="65"/>
  <c r="G483" i="65"/>
  <c r="G484" i="65"/>
  <c r="G485" i="65"/>
  <c r="G486" i="65"/>
  <c r="G487" i="65"/>
  <c r="G488" i="65"/>
  <c r="G489" i="65"/>
  <c r="G490" i="65"/>
  <c r="G491" i="65"/>
  <c r="G492" i="65"/>
  <c r="G493" i="65"/>
  <c r="G494" i="65"/>
  <c r="G495" i="65"/>
  <c r="G496" i="65"/>
  <c r="G497" i="65"/>
  <c r="G498" i="65"/>
  <c r="G499" i="65"/>
  <c r="G500" i="65"/>
  <c r="G501" i="65"/>
  <c r="G502" i="65"/>
  <c r="G503" i="65"/>
  <c r="G504" i="65"/>
  <c r="G505" i="65"/>
  <c r="G506" i="65"/>
  <c r="G507" i="65"/>
  <c r="G508" i="65"/>
  <c r="G509" i="65"/>
  <c r="G510" i="65"/>
  <c r="G511" i="65"/>
  <c r="G512" i="65"/>
  <c r="G513" i="65"/>
  <c r="G514" i="65"/>
  <c r="G515" i="65"/>
  <c r="G516" i="65"/>
  <c r="G517" i="65"/>
  <c r="G518" i="65"/>
  <c r="G519" i="65"/>
  <c r="G520" i="65"/>
  <c r="G521" i="65"/>
  <c r="G522" i="65"/>
  <c r="G523" i="65"/>
  <c r="G524" i="65"/>
  <c r="G525" i="65"/>
  <c r="G526" i="65"/>
  <c r="G527" i="65"/>
  <c r="G528" i="65"/>
  <c r="G529" i="65"/>
  <c r="G530" i="65"/>
  <c r="G531" i="65"/>
  <c r="G532" i="65"/>
  <c r="G533" i="65"/>
  <c r="G534" i="65"/>
  <c r="G535" i="65"/>
  <c r="G536" i="65"/>
  <c r="G537" i="65"/>
  <c r="G538" i="65"/>
  <c r="G539" i="65"/>
  <c r="G540" i="65"/>
  <c r="G541" i="65"/>
  <c r="G542" i="65"/>
  <c r="G543" i="65"/>
  <c r="G544" i="65"/>
  <c r="G545" i="65"/>
  <c r="G546" i="65"/>
  <c r="G547" i="65"/>
  <c r="G548" i="65"/>
  <c r="G549" i="65"/>
  <c r="G550" i="65"/>
  <c r="G551" i="65"/>
  <c r="G552" i="65"/>
  <c r="G553" i="65"/>
  <c r="G554" i="65"/>
  <c r="G555" i="65"/>
  <c r="G556" i="65"/>
  <c r="G557" i="65"/>
  <c r="G558" i="65"/>
  <c r="G559" i="65"/>
  <c r="G560" i="65"/>
  <c r="G561" i="65"/>
  <c r="G562" i="65"/>
  <c r="G563" i="65"/>
  <c r="G564" i="65"/>
  <c r="G565" i="65"/>
  <c r="G566" i="65"/>
  <c r="G567" i="65"/>
  <c r="G568" i="65"/>
  <c r="G569" i="65"/>
  <c r="G570" i="65"/>
  <c r="G571" i="65"/>
  <c r="G572" i="65"/>
  <c r="G573" i="65"/>
  <c r="G574" i="65"/>
  <c r="G575" i="65"/>
  <c r="G576" i="65"/>
  <c r="G577" i="65"/>
  <c r="G578" i="65"/>
  <c r="G579" i="65"/>
  <c r="G580" i="65"/>
  <c r="G581" i="65"/>
  <c r="G582" i="65"/>
  <c r="G583" i="65"/>
  <c r="G584" i="65"/>
  <c r="G585" i="65"/>
  <c r="G586" i="65"/>
  <c r="G587" i="65"/>
  <c r="G588" i="65"/>
  <c r="G589" i="65"/>
  <c r="G590" i="65"/>
  <c r="G591" i="65"/>
  <c r="G592" i="65"/>
  <c r="G593" i="65"/>
  <c r="G594" i="65"/>
  <c r="G595" i="65"/>
  <c r="G596" i="65"/>
  <c r="G597" i="65"/>
  <c r="G598" i="65"/>
  <c r="G599" i="65"/>
  <c r="G600" i="65"/>
  <c r="G601" i="65"/>
  <c r="G602" i="65"/>
  <c r="G603" i="65"/>
  <c r="G604" i="65"/>
  <c r="G605" i="65"/>
  <c r="G606" i="65"/>
  <c r="G607" i="65"/>
  <c r="G608" i="65"/>
  <c r="G609" i="65"/>
  <c r="G610" i="65"/>
  <c r="G611" i="65"/>
  <c r="G612" i="65"/>
  <c r="G613" i="65"/>
  <c r="G614" i="65"/>
  <c r="G615" i="65"/>
  <c r="G616" i="65"/>
  <c r="G617" i="65"/>
  <c r="G618" i="65"/>
  <c r="G619" i="65"/>
  <c r="G620" i="65"/>
  <c r="G621" i="65"/>
  <c r="G622" i="65"/>
  <c r="G623" i="65"/>
  <c r="G624" i="65"/>
  <c r="G625" i="65"/>
  <c r="G626" i="65"/>
  <c r="G627" i="65"/>
  <c r="G628" i="65"/>
  <c r="G629" i="65"/>
  <c r="G630" i="65"/>
  <c r="G631" i="65"/>
  <c r="G632" i="65"/>
  <c r="G633" i="65"/>
  <c r="G634" i="65"/>
  <c r="G635" i="65"/>
  <c r="G636" i="65"/>
  <c r="G637" i="65"/>
  <c r="G638" i="65"/>
  <c r="G639" i="65"/>
  <c r="G640" i="65"/>
  <c r="G641" i="65"/>
  <c r="G642" i="65"/>
  <c r="G643" i="65"/>
  <c r="G644" i="65"/>
  <c r="G645" i="65"/>
  <c r="G646" i="65"/>
  <c r="G647" i="65"/>
  <c r="G648" i="65"/>
  <c r="G649" i="65"/>
  <c r="G650" i="65"/>
  <c r="G651" i="65"/>
  <c r="G652" i="65"/>
  <c r="G653" i="65"/>
  <c r="G654" i="65"/>
  <c r="G655" i="65"/>
  <c r="G656" i="65"/>
  <c r="G657" i="65"/>
  <c r="G658" i="65"/>
  <c r="G659" i="65"/>
  <c r="G660" i="65"/>
  <c r="G661" i="65"/>
  <c r="G662" i="65"/>
  <c r="G663" i="65"/>
  <c r="G664" i="65"/>
  <c r="G665" i="65"/>
  <c r="G666" i="65"/>
  <c r="G667" i="65"/>
  <c r="G668" i="65"/>
  <c r="G669" i="65"/>
  <c r="G670" i="65"/>
  <c r="G671" i="65"/>
  <c r="G672" i="65"/>
  <c r="G673" i="65"/>
  <c r="G674" i="65"/>
  <c r="G675" i="65"/>
  <c r="G676" i="65"/>
  <c r="G677" i="65"/>
  <c r="G678" i="65"/>
  <c r="G679" i="65"/>
  <c r="G680" i="65"/>
  <c r="G681" i="65"/>
  <c r="G682" i="65"/>
  <c r="G683" i="65"/>
  <c r="G684" i="65"/>
  <c r="G685" i="65"/>
  <c r="G686" i="65"/>
  <c r="G687" i="65"/>
  <c r="G688" i="65"/>
  <c r="G689" i="65"/>
  <c r="G690" i="65"/>
  <c r="G691" i="65"/>
  <c r="G692" i="65"/>
  <c r="G693" i="65"/>
  <c r="G694" i="65"/>
  <c r="G695" i="65"/>
  <c r="G696" i="65"/>
  <c r="G697" i="65"/>
  <c r="G698" i="65"/>
  <c r="G699" i="65"/>
  <c r="G700" i="65"/>
  <c r="G701" i="65"/>
  <c r="G702" i="65"/>
  <c r="G703" i="65"/>
  <c r="G704" i="65"/>
  <c r="G705" i="65"/>
  <c r="G706" i="65"/>
  <c r="G707" i="65"/>
  <c r="G708" i="65"/>
  <c r="G709" i="65"/>
  <c r="G710" i="65"/>
  <c r="G711" i="65"/>
  <c r="G712" i="65"/>
  <c r="G713" i="65"/>
  <c r="G714" i="65"/>
  <c r="G715" i="65"/>
  <c r="G716" i="65"/>
  <c r="G717" i="65"/>
  <c r="G718" i="65"/>
  <c r="G719" i="65"/>
  <c r="G720" i="65"/>
  <c r="G721" i="65"/>
  <c r="G722" i="65"/>
  <c r="G723" i="65"/>
  <c r="G724" i="65"/>
  <c r="G725" i="65"/>
  <c r="G726" i="65"/>
  <c r="G727" i="65"/>
  <c r="G728" i="65"/>
  <c r="G729" i="65"/>
  <c r="G730" i="65"/>
  <c r="G731" i="65"/>
  <c r="G732" i="65"/>
  <c r="G733" i="65"/>
  <c r="G734" i="65"/>
  <c r="G735" i="65"/>
  <c r="G736" i="65"/>
  <c r="G737" i="65"/>
  <c r="G738" i="65"/>
  <c r="G739" i="65"/>
  <c r="G740" i="65"/>
  <c r="G741" i="65"/>
  <c r="G742" i="65"/>
  <c r="G743" i="65"/>
  <c r="G744" i="65"/>
  <c r="G745" i="65"/>
  <c r="G746" i="65"/>
  <c r="G747" i="65"/>
  <c r="G748" i="65"/>
  <c r="G749" i="65"/>
  <c r="G750" i="65"/>
  <c r="G751" i="65"/>
  <c r="G752" i="65"/>
  <c r="G753" i="65"/>
  <c r="G754" i="65"/>
  <c r="G755" i="65"/>
  <c r="G756" i="65"/>
  <c r="G757" i="65"/>
  <c r="G758" i="65"/>
  <c r="G759" i="65"/>
  <c r="G760" i="65"/>
  <c r="G761" i="65"/>
  <c r="G762" i="65"/>
  <c r="G763" i="65"/>
  <c r="G764" i="65"/>
  <c r="G765" i="65"/>
  <c r="G766" i="65"/>
  <c r="G767" i="65"/>
  <c r="G768" i="65"/>
  <c r="G769" i="65"/>
  <c r="G770" i="65"/>
  <c r="G771" i="65"/>
  <c r="G772" i="65"/>
  <c r="G773" i="65"/>
  <c r="G774" i="65"/>
  <c r="G775" i="65"/>
  <c r="G776" i="65"/>
  <c r="G777" i="65"/>
  <c r="G778" i="65"/>
  <c r="G779" i="65"/>
  <c r="G780" i="65"/>
  <c r="G781" i="65"/>
  <c r="G782" i="65"/>
  <c r="G783" i="65"/>
  <c r="G784" i="65"/>
  <c r="G785" i="65"/>
  <c r="G786" i="65"/>
  <c r="G787" i="65"/>
  <c r="G788" i="65"/>
  <c r="G789" i="65"/>
  <c r="G790" i="65"/>
  <c r="G791" i="65"/>
  <c r="G792" i="65"/>
  <c r="G793" i="65"/>
  <c r="G794" i="65"/>
  <c r="G795" i="65"/>
  <c r="G796" i="65"/>
  <c r="G797" i="65"/>
  <c r="G798" i="65"/>
  <c r="G799" i="65"/>
  <c r="G800" i="65"/>
  <c r="G801" i="65"/>
  <c r="G802" i="65"/>
  <c r="G803" i="65"/>
  <c r="G804" i="65"/>
  <c r="G805" i="65"/>
  <c r="G806" i="65"/>
  <c r="G807" i="65"/>
  <c r="G808" i="65"/>
  <c r="G809" i="65"/>
  <c r="G810" i="65"/>
  <c r="G811" i="65"/>
  <c r="G812" i="65"/>
  <c r="G813" i="65"/>
  <c r="G814" i="65"/>
  <c r="G815" i="65"/>
  <c r="G816" i="65"/>
  <c r="G817" i="65"/>
  <c r="G818" i="65"/>
  <c r="G819" i="65"/>
  <c r="G820" i="65"/>
  <c r="G821" i="65"/>
  <c r="G822" i="65"/>
  <c r="G823" i="65"/>
  <c r="G824" i="65"/>
  <c r="G825" i="65"/>
  <c r="G826" i="65"/>
  <c r="G827" i="65"/>
  <c r="G828" i="65"/>
  <c r="G829" i="65"/>
  <c r="G830" i="65"/>
  <c r="G831" i="65"/>
  <c r="G832" i="65"/>
  <c r="G833" i="65"/>
  <c r="G834" i="65"/>
  <c r="G835" i="65"/>
  <c r="G836" i="65"/>
  <c r="G837" i="65"/>
  <c r="G838" i="65"/>
  <c r="G839" i="65"/>
  <c r="G840" i="65"/>
  <c r="G841" i="65"/>
  <c r="G842" i="65"/>
  <c r="G843" i="65"/>
  <c r="G844" i="65"/>
  <c r="G1024" i="65"/>
  <c r="G1025" i="65"/>
  <c r="G1026" i="65"/>
  <c r="G1027" i="65"/>
  <c r="G1028" i="65"/>
  <c r="G1029" i="65"/>
  <c r="G1030" i="65"/>
  <c r="G1031" i="65"/>
  <c r="G1032" i="65"/>
  <c r="G1033" i="65"/>
  <c r="G1034" i="65"/>
  <c r="G1035" i="65"/>
  <c r="G1036" i="65"/>
  <c r="G1037" i="65"/>
  <c r="G1038" i="65"/>
  <c r="G1039" i="65"/>
  <c r="G1040" i="65"/>
  <c r="G1041" i="65"/>
  <c r="G1042" i="65"/>
  <c r="G1043" i="65"/>
  <c r="G1044" i="65"/>
  <c r="G1045" i="65"/>
  <c r="G1046" i="65"/>
  <c r="G1047" i="65"/>
  <c r="G1048" i="65"/>
  <c r="G1049" i="65"/>
  <c r="G1050" i="65"/>
  <c r="G1051" i="65"/>
  <c r="G1052" i="65"/>
  <c r="G1053" i="65"/>
  <c r="G1054" i="65"/>
  <c r="G1055" i="65"/>
  <c r="G1056" i="65"/>
  <c r="G1057" i="65"/>
  <c r="G1058" i="65"/>
  <c r="G1059" i="65"/>
  <c r="G1060" i="65"/>
  <c r="G1061" i="65"/>
  <c r="G1062" i="65"/>
  <c r="G1063" i="65"/>
  <c r="G1064" i="65"/>
  <c r="G1065" i="65"/>
  <c r="G1066" i="65"/>
  <c r="G1067" i="65"/>
  <c r="G1068" i="65"/>
  <c r="G1069" i="65"/>
  <c r="G1070" i="65"/>
  <c r="G1071" i="65"/>
  <c r="G1072" i="65"/>
  <c r="G1073" i="65"/>
  <c r="G1074" i="65"/>
  <c r="G1075" i="65"/>
  <c r="G1076" i="65"/>
  <c r="G1077" i="65"/>
  <c r="G1078" i="65"/>
  <c r="G1079" i="65"/>
  <c r="G1080" i="65"/>
  <c r="G1081" i="65"/>
  <c r="G1082" i="65"/>
  <c r="G1083" i="65"/>
  <c r="G1084" i="65"/>
  <c r="G1085" i="65"/>
  <c r="G1086" i="65"/>
  <c r="G1087" i="65"/>
  <c r="G1088" i="65"/>
  <c r="G1089" i="65"/>
  <c r="G1090" i="65"/>
  <c r="G1091" i="65"/>
  <c r="G1092" i="65"/>
  <c r="G1093" i="65"/>
  <c r="G1094" i="65"/>
  <c r="G1095" i="65"/>
  <c r="G1096" i="65"/>
  <c r="G1097" i="65"/>
  <c r="G1098" i="65"/>
  <c r="G1099" i="65"/>
  <c r="G1100" i="65"/>
  <c r="G1101" i="65"/>
  <c r="G1102" i="65"/>
  <c r="G1103" i="65"/>
  <c r="G1104" i="65"/>
  <c r="G1105" i="65"/>
  <c r="G1106" i="65"/>
  <c r="G1107" i="65"/>
  <c r="G1108" i="65"/>
  <c r="G1109" i="65"/>
  <c r="G1110" i="65"/>
  <c r="G1111" i="65"/>
  <c r="G1112" i="65"/>
  <c r="G1113" i="65"/>
  <c r="G1114" i="65"/>
  <c r="G1115" i="65"/>
  <c r="G1116" i="65"/>
  <c r="G1117" i="65"/>
  <c r="G1118" i="65"/>
  <c r="G1119" i="65"/>
  <c r="G1120" i="65"/>
  <c r="G1121" i="65"/>
  <c r="G1122" i="65"/>
  <c r="G1123" i="65"/>
  <c r="G1124" i="65"/>
  <c r="G1125" i="65"/>
  <c r="G1126" i="65"/>
  <c r="G1127" i="65"/>
  <c r="G1128" i="65"/>
  <c r="G1129" i="65"/>
  <c r="G1130" i="65"/>
  <c r="G1131" i="65"/>
  <c r="G1132" i="65"/>
  <c r="G1133" i="65"/>
  <c r="G1134" i="65"/>
  <c r="G1135" i="65"/>
  <c r="G1136" i="65"/>
  <c r="G1137" i="65"/>
  <c r="G1138" i="65"/>
  <c r="G1139" i="65"/>
  <c r="G1140" i="65"/>
  <c r="G1141" i="65"/>
  <c r="G1142" i="65"/>
  <c r="G1143" i="65"/>
  <c r="G1144" i="65"/>
  <c r="G1145" i="65"/>
  <c r="G1146" i="65"/>
  <c r="G1147" i="65"/>
  <c r="G1148" i="65"/>
  <c r="G1149" i="65"/>
  <c r="G1150" i="65"/>
  <c r="G1151" i="65"/>
  <c r="G1152" i="65"/>
  <c r="G1153" i="65"/>
  <c r="G1154" i="65"/>
  <c r="G1155" i="65"/>
  <c r="G1156" i="65"/>
  <c r="G1157" i="65"/>
  <c r="G1158" i="65"/>
  <c r="G1159" i="65"/>
  <c r="G1160" i="65"/>
  <c r="G1161" i="65"/>
  <c r="G1162" i="65"/>
  <c r="G1163" i="65"/>
  <c r="G1164" i="65"/>
  <c r="G1165" i="65"/>
  <c r="G1166" i="65"/>
  <c r="G1167" i="65"/>
  <c r="G1168" i="65"/>
  <c r="G1169" i="65"/>
  <c r="G1170" i="65"/>
  <c r="G1171" i="65"/>
  <c r="G1172" i="65"/>
  <c r="G1173" i="65"/>
  <c r="G1174" i="65"/>
  <c r="G1175" i="65"/>
  <c r="G1176" i="65"/>
  <c r="G1177" i="65"/>
  <c r="G1178" i="65"/>
  <c r="G1179" i="65"/>
  <c r="G1180" i="65"/>
  <c r="G1181" i="65"/>
  <c r="G1182" i="65"/>
  <c r="G1183" i="65"/>
  <c r="G1184" i="65"/>
  <c r="G1185" i="65"/>
  <c r="G1186" i="65"/>
  <c r="G1187" i="65"/>
  <c r="G1188" i="65"/>
  <c r="G1189" i="65"/>
  <c r="G1190" i="65"/>
  <c r="G1191" i="65"/>
  <c r="G1192" i="65"/>
  <c r="G1193" i="65"/>
  <c r="G1194" i="65"/>
  <c r="G1195" i="65"/>
  <c r="G1196" i="65"/>
  <c r="G1197" i="65"/>
  <c r="G1198" i="65"/>
  <c r="G1199" i="65"/>
  <c r="G1200" i="65"/>
  <c r="G1201" i="65"/>
  <c r="G1202" i="65"/>
  <c r="G1203" i="65"/>
  <c r="G1204" i="65"/>
  <c r="G1205" i="65"/>
  <c r="G1206" i="65"/>
  <c r="G1207" i="65"/>
  <c r="G1208" i="65"/>
  <c r="G1209" i="65"/>
  <c r="G1210" i="65"/>
  <c r="G1211" i="65"/>
  <c r="G1212" i="65"/>
  <c r="G1213" i="65"/>
  <c r="G1214" i="65"/>
  <c r="G1215" i="65"/>
  <c r="G1216" i="65"/>
  <c r="G1217" i="65"/>
  <c r="G1218" i="65"/>
  <c r="G1219" i="65"/>
  <c r="G1220" i="65"/>
  <c r="G1221" i="65"/>
  <c r="G1222" i="65"/>
  <c r="G1223" i="65"/>
  <c r="G1224" i="65"/>
  <c r="G1225" i="65"/>
  <c r="G1226" i="65"/>
  <c r="G1227" i="65"/>
  <c r="G1228" i="65"/>
  <c r="G1229" i="65"/>
  <c r="G1230" i="65"/>
  <c r="G1231" i="65"/>
  <c r="G1232" i="65"/>
  <c r="G1233" i="65"/>
  <c r="G1234" i="65"/>
  <c r="G1235" i="65"/>
  <c r="G1236" i="65"/>
  <c r="G1237" i="65"/>
  <c r="G1238" i="65"/>
  <c r="G1239" i="65"/>
  <c r="G1240" i="65"/>
  <c r="G1241" i="65"/>
  <c r="G1242" i="65"/>
  <c r="G1243" i="65"/>
  <c r="G1244" i="65"/>
  <c r="G1245" i="65"/>
  <c r="G1246" i="65"/>
  <c r="G1247" i="65"/>
  <c r="G1248" i="65"/>
  <c r="G1249" i="65"/>
  <c r="G1250" i="65"/>
  <c r="G1251" i="65"/>
  <c r="G1252" i="65"/>
  <c r="G1253" i="65"/>
  <c r="G1254" i="65"/>
  <c r="G1255" i="65"/>
  <c r="G1256" i="65"/>
  <c r="G1257" i="65"/>
  <c r="G1258" i="65"/>
  <c r="G1259" i="65"/>
  <c r="G1260" i="65"/>
  <c r="G1261" i="65"/>
  <c r="G1262" i="65"/>
  <c r="G1263" i="65"/>
  <c r="G1264" i="65"/>
  <c r="G1265" i="65"/>
  <c r="G1266" i="65"/>
  <c r="G1267" i="65"/>
  <c r="G1268" i="65"/>
  <c r="G1269" i="65"/>
  <c r="G1270" i="65"/>
  <c r="G1271" i="65"/>
  <c r="G1272" i="65"/>
  <c r="G1273" i="65"/>
  <c r="G1274" i="65"/>
  <c r="G1275" i="65"/>
  <c r="G1276" i="65"/>
  <c r="G1277" i="65"/>
  <c r="G1278" i="65"/>
  <c r="G1279" i="65"/>
  <c r="G1280" i="65"/>
  <c r="G1281" i="65"/>
  <c r="G1282" i="65"/>
  <c r="G1283" i="65"/>
  <c r="G1284" i="65"/>
  <c r="G1285" i="65"/>
  <c r="G1286" i="65"/>
  <c r="G1287" i="65"/>
  <c r="G1288" i="65"/>
  <c r="G1289" i="65"/>
  <c r="G1290" i="65"/>
  <c r="G1291" i="65"/>
  <c r="G1292" i="65"/>
  <c r="G1293" i="65"/>
  <c r="G1294" i="65"/>
  <c r="G1295" i="65"/>
  <c r="G1296" i="65"/>
  <c r="G1297" i="65"/>
  <c r="G1298" i="65"/>
  <c r="G1299" i="65"/>
  <c r="G1300" i="65"/>
  <c r="G1301" i="65"/>
  <c r="G1302" i="65"/>
  <c r="G1303" i="65"/>
  <c r="G1304" i="65"/>
  <c r="G1305" i="65"/>
  <c r="G1306" i="65"/>
  <c r="G1307" i="65"/>
  <c r="G1308" i="65"/>
  <c r="G1309" i="65"/>
  <c r="G1310" i="65"/>
  <c r="G1311" i="65"/>
  <c r="G1312" i="65"/>
  <c r="G1313" i="65"/>
  <c r="G1314" i="65"/>
  <c r="G1315" i="65"/>
  <c r="G1316" i="65"/>
  <c r="G1317" i="65"/>
  <c r="G1318" i="65"/>
  <c r="G1319" i="65"/>
  <c r="G1320" i="65"/>
  <c r="G1321" i="65"/>
  <c r="G1322" i="65"/>
  <c r="G1323" i="65"/>
  <c r="G1324" i="65"/>
  <c r="G1325" i="65"/>
  <c r="G1326" i="65"/>
  <c r="G1327" i="65"/>
  <c r="G1328" i="65"/>
  <c r="G1329" i="65"/>
  <c r="G1330" i="65"/>
  <c r="G1331" i="65"/>
  <c r="G1332" i="65"/>
  <c r="G1333" i="65"/>
  <c r="G1334" i="65"/>
  <c r="G1335" i="65"/>
  <c r="G1336" i="65"/>
  <c r="G1337" i="65"/>
  <c r="G1338" i="65"/>
  <c r="G1339" i="65"/>
  <c r="G1340" i="65"/>
  <c r="G1341" i="65"/>
  <c r="G1342" i="65"/>
  <c r="G1343" i="65"/>
  <c r="G1344" i="65"/>
  <c r="G1345" i="65"/>
  <c r="G1346" i="65"/>
  <c r="G1347" i="65"/>
  <c r="G1348" i="65"/>
  <c r="G1349" i="65"/>
  <c r="G1350" i="65"/>
  <c r="G1351" i="65"/>
  <c r="G1352" i="65"/>
  <c r="G1353" i="65"/>
  <c r="G1354" i="65"/>
  <c r="G1355" i="65"/>
  <c r="G1356" i="65"/>
  <c r="G1357" i="65"/>
  <c r="G1358" i="65"/>
  <c r="G1359" i="65"/>
  <c r="G1360" i="65"/>
  <c r="G1361" i="65"/>
  <c r="G1362" i="65"/>
  <c r="G1363" i="65"/>
  <c r="G1364" i="65"/>
  <c r="G1365" i="65"/>
  <c r="G1366" i="65"/>
  <c r="G1367" i="65"/>
  <c r="G1368" i="65"/>
  <c r="G1369" i="65"/>
  <c r="G1370" i="65"/>
  <c r="G1371" i="65"/>
  <c r="G1372" i="65"/>
  <c r="G1373" i="65"/>
  <c r="G1374" i="65"/>
  <c r="G1375" i="65"/>
  <c r="G1376" i="65"/>
  <c r="G1377" i="65"/>
  <c r="G1378" i="65"/>
  <c r="G1379" i="65"/>
  <c r="G1380" i="65"/>
  <c r="G1381" i="65"/>
  <c r="G1382" i="65"/>
  <c r="G1383" i="65"/>
  <c r="G1384" i="65"/>
  <c r="G1385" i="65"/>
  <c r="G1386" i="65"/>
  <c r="G1387" i="65"/>
  <c r="G1388" i="65"/>
  <c r="G1389" i="65"/>
  <c r="G1390" i="65"/>
  <c r="G1391" i="65"/>
  <c r="G1392" i="65"/>
  <c r="G1393" i="65"/>
  <c r="G1394" i="65"/>
  <c r="G1395" i="65"/>
  <c r="G1396" i="65"/>
  <c r="G1397" i="65"/>
  <c r="G1398" i="65"/>
  <c r="G1399" i="65"/>
  <c r="G1400" i="65"/>
  <c r="G1401" i="65"/>
  <c r="G1402" i="65"/>
  <c r="G1403" i="65"/>
  <c r="G1404" i="65"/>
  <c r="G1405" i="65"/>
  <c r="G1406" i="65"/>
  <c r="G1407" i="65"/>
  <c r="G1408" i="65"/>
  <c r="G1409" i="65"/>
  <c r="G1410" i="65"/>
  <c r="G1411" i="65"/>
  <c r="G1412" i="65"/>
  <c r="G1413" i="65"/>
  <c r="G1414" i="65"/>
  <c r="G1415" i="65"/>
  <c r="G1416" i="65"/>
  <c r="G1417" i="65"/>
  <c r="G1418" i="65"/>
  <c r="G1419" i="65"/>
  <c r="G1420" i="65"/>
  <c r="G1421" i="65"/>
  <c r="G1422" i="65"/>
  <c r="G1423" i="65"/>
  <c r="G1424" i="65"/>
  <c r="G1425" i="65"/>
  <c r="G1426" i="65"/>
  <c r="G1427" i="65"/>
  <c r="G1428" i="65"/>
  <c r="G1429" i="65"/>
  <c r="G1430" i="65"/>
  <c r="G1431" i="65"/>
  <c r="G1432" i="65"/>
  <c r="G1433" i="65"/>
  <c r="G1434" i="65"/>
  <c r="G1435" i="65"/>
  <c r="G1436" i="65"/>
  <c r="G1437" i="65"/>
  <c r="G1438" i="65"/>
  <c r="G1439" i="65"/>
  <c r="G1440" i="65"/>
  <c r="G20" i="27"/>
  <c r="B26" i="62" l="1"/>
  <c r="G1441" i="65"/>
  <c r="B10" i="27"/>
  <c r="B10" i="57"/>
  <c r="O21" i="57" l="1"/>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97" i="57"/>
  <c r="J98" i="57"/>
  <c r="J99" i="57"/>
  <c r="J100" i="57"/>
  <c r="J101" i="57"/>
  <c r="J102" i="57"/>
  <c r="J103" i="57"/>
  <c r="J104" i="57"/>
  <c r="J105" i="57"/>
  <c r="J106" i="57"/>
  <c r="J107" i="57"/>
  <c r="J108" i="57"/>
  <c r="J109" i="57"/>
  <c r="J110" i="57"/>
  <c r="J111" i="57"/>
  <c r="J112" i="57"/>
  <c r="J113" i="57"/>
  <c r="J114" i="57"/>
  <c r="J115" i="57"/>
  <c r="J116" i="57"/>
  <c r="J117" i="57"/>
  <c r="J118" i="57"/>
  <c r="J119" i="57"/>
  <c r="J120" i="57"/>
  <c r="J121" i="57"/>
  <c r="J122" i="57"/>
  <c r="J123" i="57"/>
  <c r="J124" i="57"/>
  <c r="J125" i="57"/>
  <c r="J126" i="57"/>
  <c r="J127" i="57"/>
  <c r="J128" i="57"/>
  <c r="J129" i="57"/>
  <c r="J130" i="57"/>
  <c r="J131" i="57"/>
  <c r="J132" i="57"/>
  <c r="J133" i="57"/>
  <c r="J134" i="57"/>
  <c r="J135" i="57"/>
  <c r="J136" i="57"/>
  <c r="J137" i="57"/>
  <c r="J138" i="57"/>
  <c r="J139" i="57"/>
  <c r="J140" i="57"/>
  <c r="J141" i="57"/>
  <c r="J142" i="57"/>
  <c r="J143" i="57"/>
  <c r="J144" i="57"/>
  <c r="J145" i="57"/>
  <c r="J146" i="57"/>
  <c r="J147" i="57"/>
  <c r="J148" i="57"/>
  <c r="J149" i="57"/>
  <c r="J150" i="57"/>
  <c r="J151" i="57"/>
  <c r="J152" i="57"/>
  <c r="J153" i="57"/>
  <c r="J154" i="57"/>
  <c r="J155" i="57"/>
  <c r="J156" i="57"/>
  <c r="J157" i="57"/>
  <c r="J158" i="57"/>
  <c r="J159" i="57"/>
  <c r="J160" i="57"/>
  <c r="J161" i="57"/>
  <c r="J162" i="57"/>
  <c r="J163" i="57"/>
  <c r="J164" i="57"/>
  <c r="J165" i="57"/>
  <c r="J166" i="57"/>
  <c r="J167" i="57"/>
  <c r="J168" i="57"/>
  <c r="J169" i="57"/>
  <c r="J170" i="57"/>
  <c r="J171" i="57"/>
  <c r="J172" i="57"/>
  <c r="J173" i="57"/>
  <c r="J174" i="57"/>
  <c r="J175" i="57"/>
  <c r="J176" i="57"/>
  <c r="J177" i="57"/>
  <c r="J178" i="57"/>
  <c r="J179" i="57"/>
  <c r="J180" i="57"/>
  <c r="J181" i="57"/>
  <c r="J182" i="57"/>
  <c r="J183" i="57"/>
  <c r="J184" i="57"/>
  <c r="J185" i="57"/>
  <c r="J186" i="57"/>
  <c r="J187" i="57"/>
  <c r="J188" i="57"/>
  <c r="J189" i="57"/>
  <c r="J190" i="57"/>
  <c r="J191" i="57"/>
  <c r="J192" i="57"/>
  <c r="J193" i="57"/>
  <c r="J194" i="57"/>
  <c r="J195" i="57"/>
  <c r="J196" i="57"/>
  <c r="J197" i="57"/>
  <c r="J198" i="57"/>
  <c r="J199" i="57"/>
  <c r="J200" i="57"/>
  <c r="J201" i="57"/>
  <c r="J202" i="57"/>
  <c r="J203" i="57"/>
  <c r="J204" i="57"/>
  <c r="J205" i="57"/>
  <c r="J206" i="57"/>
  <c r="J207" i="57"/>
  <c r="J208" i="57"/>
  <c r="J209" i="57"/>
  <c r="J210" i="57"/>
  <c r="J211" i="57"/>
  <c r="J212" i="57"/>
  <c r="J213" i="57"/>
  <c r="J214" i="57"/>
  <c r="J215" i="57"/>
  <c r="J216" i="57"/>
  <c r="J217" i="57"/>
  <c r="J218" i="57"/>
  <c r="J219" i="57"/>
  <c r="J220" i="57"/>
  <c r="J221" i="57"/>
  <c r="J222" i="57"/>
  <c r="J223" i="57"/>
  <c r="J224" i="57"/>
  <c r="J225" i="57"/>
  <c r="J226" i="57"/>
  <c r="J227" i="57"/>
  <c r="J228" i="57"/>
  <c r="J229" i="57"/>
  <c r="J230" i="57"/>
  <c r="J231" i="57"/>
  <c r="J232" i="57"/>
  <c r="J233" i="57"/>
  <c r="J234" i="57"/>
  <c r="J235" i="57"/>
  <c r="J236" i="57"/>
  <c r="J237" i="57"/>
  <c r="J238" i="57"/>
  <c r="J239" i="57"/>
  <c r="J240" i="57"/>
  <c r="J241" i="57"/>
  <c r="J242" i="57"/>
  <c r="J243" i="57"/>
  <c r="J244" i="57"/>
  <c r="J245" i="57"/>
  <c r="J246" i="57"/>
  <c r="J247" i="57"/>
  <c r="J248" i="57"/>
  <c r="J249" i="57"/>
  <c r="J250" i="57"/>
  <c r="J251" i="57"/>
  <c r="J252" i="57"/>
  <c r="J253" i="57"/>
  <c r="J254" i="57"/>
  <c r="J255" i="57"/>
  <c r="J256" i="57"/>
  <c r="J257" i="57"/>
  <c r="J258" i="57"/>
  <c r="J259" i="57"/>
  <c r="J260" i="57"/>
  <c r="J261" i="57"/>
  <c r="J262" i="57"/>
  <c r="J263" i="57"/>
  <c r="J264" i="57"/>
  <c r="J265" i="57"/>
  <c r="J266" i="57"/>
  <c r="J267" i="57"/>
  <c r="J268" i="57"/>
  <c r="J269" i="57"/>
  <c r="J270" i="57"/>
  <c r="J271" i="57"/>
  <c r="J272" i="57"/>
  <c r="J273" i="57"/>
  <c r="J274" i="57"/>
  <c r="J275" i="57"/>
  <c r="J276" i="57"/>
  <c r="J277" i="57"/>
  <c r="J278" i="57"/>
  <c r="J279" i="57"/>
  <c r="J280" i="57"/>
  <c r="J281" i="57"/>
  <c r="J282" i="57"/>
  <c r="J283" i="57"/>
  <c r="J284" i="57"/>
  <c r="J285" i="57"/>
  <c r="J286" i="57"/>
  <c r="J287" i="57"/>
  <c r="J288" i="57"/>
  <c r="J289" i="57"/>
  <c r="J290" i="57"/>
  <c r="J291" i="57"/>
  <c r="J292" i="57"/>
  <c r="J293" i="57"/>
  <c r="J294" i="57"/>
  <c r="J295" i="57"/>
  <c r="J296" i="57"/>
  <c r="J297" i="57"/>
  <c r="J298" i="57"/>
  <c r="J299" i="57"/>
  <c r="J300" i="57"/>
  <c r="J301" i="57"/>
  <c r="J302" i="57"/>
  <c r="J303" i="57"/>
  <c r="J304" i="57"/>
  <c r="J305" i="57"/>
  <c r="J306" i="57"/>
  <c r="J307" i="57"/>
  <c r="J308" i="57"/>
  <c r="J309" i="57"/>
  <c r="J310" i="57"/>
  <c r="J311" i="57"/>
  <c r="J312" i="57"/>
  <c r="J313" i="57"/>
  <c r="J314" i="57"/>
  <c r="J315" i="57"/>
  <c r="J316" i="57"/>
  <c r="J317" i="57"/>
  <c r="J318" i="57"/>
  <c r="J319" i="57"/>
  <c r="J320" i="57"/>
  <c r="J321" i="57"/>
  <c r="J322" i="57"/>
  <c r="J323" i="57"/>
  <c r="J324" i="57"/>
  <c r="J325" i="57"/>
  <c r="J326" i="57"/>
  <c r="J327" i="57"/>
  <c r="J328" i="57"/>
  <c r="J329" i="57"/>
  <c r="J330" i="57"/>
  <c r="J331" i="57"/>
  <c r="J332" i="57"/>
  <c r="J333" i="57"/>
  <c r="J334" i="57"/>
  <c r="J335" i="57"/>
  <c r="J336" i="57"/>
  <c r="J337" i="57"/>
  <c r="J338" i="57"/>
  <c r="J339" i="57"/>
  <c r="J340" i="57"/>
  <c r="J341" i="57"/>
  <c r="J342" i="57"/>
  <c r="J343" i="57"/>
  <c r="J344" i="57"/>
  <c r="J345" i="57"/>
  <c r="J346" i="57"/>
  <c r="J347" i="57"/>
  <c r="J348" i="57"/>
  <c r="J349" i="57"/>
  <c r="J350" i="57"/>
  <c r="J351" i="57"/>
  <c r="J352" i="57"/>
  <c r="J353" i="57"/>
  <c r="J354" i="57"/>
  <c r="J355" i="57"/>
  <c r="J356" i="57"/>
  <c r="J357" i="57"/>
  <c r="J358" i="57"/>
  <c r="J359" i="57"/>
  <c r="J360" i="57"/>
  <c r="J361" i="57"/>
  <c r="J362" i="57"/>
  <c r="J363" i="57"/>
  <c r="J364" i="57"/>
  <c r="J365" i="57"/>
  <c r="J366" i="57"/>
  <c r="J367" i="57"/>
  <c r="J368" i="57"/>
  <c r="J369" i="57"/>
  <c r="J370" i="57"/>
  <c r="J371" i="57"/>
  <c r="J372" i="57"/>
  <c r="J373" i="57"/>
  <c r="J374" i="57"/>
  <c r="J375" i="57"/>
  <c r="J376" i="57"/>
  <c r="J377" i="57"/>
  <c r="J378" i="57"/>
  <c r="J379" i="57"/>
  <c r="J380" i="57"/>
  <c r="J381" i="57"/>
  <c r="J382" i="57"/>
  <c r="J383" i="57"/>
  <c r="J384" i="57"/>
  <c r="J385" i="57"/>
  <c r="J386" i="57"/>
  <c r="J387" i="57"/>
  <c r="J388" i="57"/>
  <c r="J389" i="57"/>
  <c r="J390" i="57"/>
  <c r="J391" i="57"/>
  <c r="J392" i="57"/>
  <c r="J393" i="57"/>
  <c r="J394" i="57"/>
  <c r="J395" i="57"/>
  <c r="J396" i="57"/>
  <c r="J397" i="57"/>
  <c r="J398" i="57"/>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2" i="57"/>
  <c r="G153" i="57"/>
  <c r="G154" i="57"/>
  <c r="G155" i="57"/>
  <c r="G156" i="57"/>
  <c r="G157" i="57"/>
  <c r="G158" i="57"/>
  <c r="G159" i="57"/>
  <c r="G160" i="57"/>
  <c r="G161" i="57"/>
  <c r="G162" i="57"/>
  <c r="G163" i="57"/>
  <c r="G164" i="57"/>
  <c r="G165" i="57"/>
  <c r="G166" i="57"/>
  <c r="G167" i="57"/>
  <c r="G168" i="57"/>
  <c r="G169" i="57"/>
  <c r="G170" i="57"/>
  <c r="G171" i="57"/>
  <c r="G172" i="57"/>
  <c r="G173" i="57"/>
  <c r="G174" i="57"/>
  <c r="G175" i="57"/>
  <c r="G176" i="57"/>
  <c r="G177" i="57"/>
  <c r="G178" i="57"/>
  <c r="G179" i="57"/>
  <c r="G180" i="57"/>
  <c r="G181" i="57"/>
  <c r="G182" i="57"/>
  <c r="G183" i="57"/>
  <c r="G184" i="57"/>
  <c r="G185" i="57"/>
  <c r="G186" i="57"/>
  <c r="G187" i="57"/>
  <c r="G188" i="57"/>
  <c r="G189" i="57"/>
  <c r="G190" i="57"/>
  <c r="G191" i="57"/>
  <c r="G192" i="57"/>
  <c r="G193" i="57"/>
  <c r="G194" i="57"/>
  <c r="G195" i="57"/>
  <c r="G196" i="57"/>
  <c r="G197" i="57"/>
  <c r="G198" i="57"/>
  <c r="G19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2" i="57"/>
  <c r="G233"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398" i="57"/>
  <c r="G20" i="57"/>
  <c r="F111" i="57"/>
  <c r="F112" i="57"/>
  <c r="F113" i="57"/>
  <c r="F114" i="57"/>
  <c r="F115" i="57"/>
  <c r="F116" i="57"/>
  <c r="F117" i="57"/>
  <c r="F118" i="57"/>
  <c r="F119" i="57"/>
  <c r="F120" i="57"/>
  <c r="F121" i="57"/>
  <c r="F122" i="57"/>
  <c r="F123" i="57"/>
  <c r="F124" i="57"/>
  <c r="F125" i="57"/>
  <c r="E111" i="57"/>
  <c r="E112" i="57"/>
  <c r="E113" i="57"/>
  <c r="E114" i="57"/>
  <c r="E115" i="57"/>
  <c r="E116" i="57"/>
  <c r="E117" i="57"/>
  <c r="E118" i="57"/>
  <c r="E119" i="57"/>
  <c r="E120" i="57"/>
  <c r="E121" i="57"/>
  <c r="E122" i="57"/>
  <c r="E123" i="57"/>
  <c r="E124" i="57"/>
  <c r="E125" i="57"/>
  <c r="C111" i="57"/>
  <c r="C112" i="57"/>
  <c r="C113" i="57"/>
  <c r="C114" i="57"/>
  <c r="C115" i="57"/>
  <c r="C116" i="57"/>
  <c r="C117" i="57"/>
  <c r="C118" i="57"/>
  <c r="C119" i="57"/>
  <c r="C120" i="57"/>
  <c r="C121" i="57"/>
  <c r="C122" i="57"/>
  <c r="C123" i="57"/>
  <c r="C124" i="57"/>
  <c r="C125" i="57"/>
  <c r="B7" i="57"/>
  <c r="B7" i="27"/>
  <c r="B1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10" i="25"/>
  <c r="O211" i="25"/>
  <c r="O212" i="25"/>
  <c r="O213" i="25"/>
  <c r="O214" i="25"/>
  <c r="O215" i="25"/>
  <c r="O216" i="25"/>
  <c r="O217" i="25"/>
  <c r="O218" i="25"/>
  <c r="O219" i="25"/>
  <c r="O220" i="25"/>
  <c r="O221" i="25"/>
  <c r="O222" i="25"/>
  <c r="O223" i="25"/>
  <c r="O224" i="25"/>
  <c r="O225" i="25"/>
  <c r="O226" i="25"/>
  <c r="O227" i="25"/>
  <c r="O228" i="25"/>
  <c r="O229" i="25"/>
  <c r="O230" i="25"/>
  <c r="O231" i="25"/>
  <c r="O232" i="25"/>
  <c r="O233" i="25"/>
  <c r="O234" i="25"/>
  <c r="O235" i="25"/>
  <c r="O236" i="25"/>
  <c r="O237" i="25"/>
  <c r="O238" i="25"/>
  <c r="O239" i="25"/>
  <c r="O24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C193" i="25"/>
  <c r="C194" i="25"/>
  <c r="C195" i="25"/>
  <c r="C196" i="25"/>
  <c r="C197" i="25"/>
  <c r="C198" i="25"/>
  <c r="C199" i="25"/>
  <c r="C200" i="25"/>
  <c r="C201" i="25"/>
  <c r="C202" i="25"/>
  <c r="C203" i="25"/>
  <c r="C204" i="25"/>
  <c r="C205" i="25"/>
  <c r="C206" i="25"/>
  <c r="C207" i="25"/>
  <c r="C208" i="25"/>
  <c r="C209" i="25"/>
  <c r="C210" i="25"/>
  <c r="C211" i="25"/>
  <c r="C212" i="25"/>
  <c r="C213" i="25"/>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F21" i="25"/>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F239" i="25"/>
  <c r="H239" i="25" s="1"/>
  <c r="F240" i="25"/>
  <c r="H240" i="25" s="1"/>
  <c r="B7" i="25"/>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20" i="6"/>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51" i="6"/>
  <c r="H51" i="6" s="1"/>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B7" i="6"/>
  <c r="O21" i="17"/>
  <c r="O22" i="17"/>
  <c r="O23" i="17"/>
  <c r="O24" i="17"/>
  <c r="O25" i="17"/>
  <c r="O26" i="17"/>
  <c r="J21" i="17"/>
  <c r="J22" i="17"/>
  <c r="J23" i="17"/>
  <c r="J24" i="17"/>
  <c r="J25" i="17"/>
  <c r="J26" i="17"/>
  <c r="F21" i="17"/>
  <c r="H21" i="17" s="1"/>
  <c r="F22" i="17"/>
  <c r="H22" i="17" s="1"/>
  <c r="F23" i="17"/>
  <c r="H23" i="17" s="1"/>
  <c r="F24" i="17"/>
  <c r="H24" i="17" s="1"/>
  <c r="F25" i="17"/>
  <c r="H25" i="17" s="1"/>
  <c r="F26" i="17"/>
  <c r="H26" i="17" s="1"/>
  <c r="E21" i="17"/>
  <c r="E22" i="17"/>
  <c r="E23" i="17"/>
  <c r="E24" i="17"/>
  <c r="E25" i="17"/>
  <c r="E26" i="17"/>
  <c r="C21" i="17"/>
  <c r="C22" i="17"/>
  <c r="C23" i="17"/>
  <c r="C24" i="17"/>
  <c r="C25" i="17"/>
  <c r="C26" i="17"/>
  <c r="G21" i="17"/>
  <c r="G22" i="17"/>
  <c r="G23" i="17"/>
  <c r="G24" i="17"/>
  <c r="G25" i="17"/>
  <c r="G26" i="17"/>
  <c r="G20" i="17"/>
  <c r="B7" i="17"/>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361" i="22"/>
  <c r="J362" i="22"/>
  <c r="J363" i="22"/>
  <c r="J364" i="22"/>
  <c r="J365" i="22"/>
  <c r="J366" i="22"/>
  <c r="J367" i="22"/>
  <c r="J368" i="22"/>
  <c r="J369" i="22"/>
  <c r="J370" i="22"/>
  <c r="J371" i="22"/>
  <c r="J372" i="22"/>
  <c r="J373" i="22"/>
  <c r="J374" i="22"/>
  <c r="J375" i="22"/>
  <c r="J376" i="22"/>
  <c r="J377" i="22"/>
  <c r="J378" i="22"/>
  <c r="J379" i="22"/>
  <c r="J380" i="22"/>
  <c r="J381" i="22"/>
  <c r="J382" i="22"/>
  <c r="J383" i="22"/>
  <c r="J384" i="22"/>
  <c r="J385" i="22"/>
  <c r="J386" i="22"/>
  <c r="J387" i="22"/>
  <c r="J388" i="22"/>
  <c r="J389" i="22"/>
  <c r="J390" i="22"/>
  <c r="J391" i="22"/>
  <c r="J392" i="22"/>
  <c r="J393" i="22"/>
  <c r="J394" i="22"/>
  <c r="J395" i="22"/>
  <c r="J396" i="22"/>
  <c r="J397" i="22"/>
  <c r="J398"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F21" i="22"/>
  <c r="H21" i="22" s="1"/>
  <c r="F22" i="22"/>
  <c r="H22" i="22" s="1"/>
  <c r="F23" i="22"/>
  <c r="H23" i="22" s="1"/>
  <c r="F24" i="22"/>
  <c r="H24" i="22" s="1"/>
  <c r="F25" i="22"/>
  <c r="H25" i="22" s="1"/>
  <c r="F26" i="22"/>
  <c r="H26" i="22" s="1"/>
  <c r="F27" i="22"/>
  <c r="H27" i="22" s="1"/>
  <c r="F28" i="22"/>
  <c r="H28" i="22" s="1"/>
  <c r="F29" i="22"/>
  <c r="H29" i="22" s="1"/>
  <c r="F30" i="22"/>
  <c r="H30" i="22" s="1"/>
  <c r="F31" i="22"/>
  <c r="H31" i="22" s="1"/>
  <c r="F32" i="22"/>
  <c r="H32" i="22" s="1"/>
  <c r="F33" i="22"/>
  <c r="H33" i="22" s="1"/>
  <c r="F34" i="22"/>
  <c r="H34" i="22" s="1"/>
  <c r="F35" i="22"/>
  <c r="H35" i="22" s="1"/>
  <c r="F36" i="22"/>
  <c r="H36" i="22" s="1"/>
  <c r="F37" i="22"/>
  <c r="H37" i="22" s="1"/>
  <c r="F38" i="22"/>
  <c r="H38" i="22" s="1"/>
  <c r="F39" i="22"/>
  <c r="H39" i="22" s="1"/>
  <c r="F40" i="22"/>
  <c r="H40" i="22" s="1"/>
  <c r="F41" i="22"/>
  <c r="H41" i="22" s="1"/>
  <c r="F42" i="22"/>
  <c r="H42" i="22" s="1"/>
  <c r="F43" i="22"/>
  <c r="H43" i="22" s="1"/>
  <c r="F44" i="22"/>
  <c r="H44" i="22" s="1"/>
  <c r="F45" i="22"/>
  <c r="H45" i="22" s="1"/>
  <c r="F46" i="22"/>
  <c r="H46" i="22" s="1"/>
  <c r="F47" i="22"/>
  <c r="H47" i="22" s="1"/>
  <c r="F48" i="22"/>
  <c r="H48" i="22" s="1"/>
  <c r="F49" i="22"/>
  <c r="H49" i="22" s="1"/>
  <c r="F50" i="22"/>
  <c r="H50" i="22" s="1"/>
  <c r="F51" i="22"/>
  <c r="H51" i="22" s="1"/>
  <c r="F52" i="22"/>
  <c r="H52" i="22" s="1"/>
  <c r="F53" i="22"/>
  <c r="H53" i="22" s="1"/>
  <c r="F54" i="22"/>
  <c r="H54" i="22" s="1"/>
  <c r="F55" i="22"/>
  <c r="H55" i="22" s="1"/>
  <c r="F56" i="22"/>
  <c r="H56" i="22" s="1"/>
  <c r="F57" i="22"/>
  <c r="H57" i="22" s="1"/>
  <c r="F58" i="22"/>
  <c r="H58" i="22" s="1"/>
  <c r="F59" i="22"/>
  <c r="H59" i="22" s="1"/>
  <c r="F60" i="22"/>
  <c r="H60" i="22" s="1"/>
  <c r="F61" i="22"/>
  <c r="H61" i="22" s="1"/>
  <c r="F62" i="22"/>
  <c r="H62" i="22" s="1"/>
  <c r="F63" i="22"/>
  <c r="H63" i="22" s="1"/>
  <c r="F64" i="22"/>
  <c r="H64" i="22" s="1"/>
  <c r="F65" i="22"/>
  <c r="H65" i="22" s="1"/>
  <c r="F66" i="22"/>
  <c r="H66" i="22" s="1"/>
  <c r="F67" i="22"/>
  <c r="H67" i="22" s="1"/>
  <c r="F68" i="22"/>
  <c r="H68" i="22" s="1"/>
  <c r="F69" i="22"/>
  <c r="H69" i="22" s="1"/>
  <c r="F70" i="22"/>
  <c r="H70" i="22" s="1"/>
  <c r="F71" i="22"/>
  <c r="H71" i="22" s="1"/>
  <c r="F72" i="22"/>
  <c r="H72" i="22" s="1"/>
  <c r="F73" i="22"/>
  <c r="H73" i="22" s="1"/>
  <c r="F74" i="22"/>
  <c r="H74" i="22" s="1"/>
  <c r="F75" i="22"/>
  <c r="H75" i="22" s="1"/>
  <c r="F76" i="22"/>
  <c r="H76" i="22" s="1"/>
  <c r="F77" i="22"/>
  <c r="H77" i="22" s="1"/>
  <c r="F78" i="22"/>
  <c r="H78" i="22" s="1"/>
  <c r="F79" i="22"/>
  <c r="H79" i="22" s="1"/>
  <c r="F80" i="22"/>
  <c r="H80" i="22" s="1"/>
  <c r="F81" i="22"/>
  <c r="H81" i="22" s="1"/>
  <c r="F82" i="22"/>
  <c r="H82" i="22" s="1"/>
  <c r="F83" i="22"/>
  <c r="H83" i="22" s="1"/>
  <c r="F84" i="22"/>
  <c r="H84" i="22" s="1"/>
  <c r="F85" i="22"/>
  <c r="H85" i="22" s="1"/>
  <c r="F86" i="22"/>
  <c r="H86" i="22" s="1"/>
  <c r="F87" i="22"/>
  <c r="H87" i="22" s="1"/>
  <c r="F88" i="22"/>
  <c r="H88" i="22" s="1"/>
  <c r="F89" i="22"/>
  <c r="H89" i="22" s="1"/>
  <c r="F90" i="22"/>
  <c r="H90" i="22" s="1"/>
  <c r="F91" i="22"/>
  <c r="H91" i="22" s="1"/>
  <c r="F92" i="22"/>
  <c r="H92" i="22" s="1"/>
  <c r="F93" i="22"/>
  <c r="H93" i="22" s="1"/>
  <c r="F94" i="22"/>
  <c r="H94" i="22" s="1"/>
  <c r="F95" i="22"/>
  <c r="H95" i="22" s="1"/>
  <c r="F96" i="22"/>
  <c r="H96" i="22" s="1"/>
  <c r="F97" i="22"/>
  <c r="H97" i="22" s="1"/>
  <c r="F98" i="22"/>
  <c r="H98" i="22" s="1"/>
  <c r="F99" i="22"/>
  <c r="H99" i="22" s="1"/>
  <c r="F100" i="22"/>
  <c r="H100" i="22" s="1"/>
  <c r="F101" i="22"/>
  <c r="H101" i="22" s="1"/>
  <c r="F102" i="22"/>
  <c r="H102" i="22" s="1"/>
  <c r="F103" i="22"/>
  <c r="H103" i="22" s="1"/>
  <c r="F104" i="22"/>
  <c r="H104" i="22" s="1"/>
  <c r="F105" i="22"/>
  <c r="H105" i="22" s="1"/>
  <c r="F106" i="22"/>
  <c r="H106" i="22" s="1"/>
  <c r="F107" i="22"/>
  <c r="H107" i="22" s="1"/>
  <c r="F108" i="22"/>
  <c r="H108" i="22" s="1"/>
  <c r="F109" i="22"/>
  <c r="H109" i="22" s="1"/>
  <c r="F110" i="22"/>
  <c r="H110" i="22" s="1"/>
  <c r="F111" i="22"/>
  <c r="H111" i="22" s="1"/>
  <c r="F112" i="22"/>
  <c r="H112" i="22" s="1"/>
  <c r="F113" i="22"/>
  <c r="H113" i="22" s="1"/>
  <c r="F114" i="22"/>
  <c r="H114" i="22" s="1"/>
  <c r="F115" i="22"/>
  <c r="H115" i="22" s="1"/>
  <c r="F116" i="22"/>
  <c r="H116" i="22" s="1"/>
  <c r="F117" i="22"/>
  <c r="H117" i="22" s="1"/>
  <c r="F118" i="22"/>
  <c r="H118" i="22" s="1"/>
  <c r="F119" i="22"/>
  <c r="H119" i="22" s="1"/>
  <c r="F120" i="22"/>
  <c r="H120" i="22" s="1"/>
  <c r="F121" i="22"/>
  <c r="H121" i="22" s="1"/>
  <c r="F122" i="22"/>
  <c r="H122" i="22" s="1"/>
  <c r="F123" i="22"/>
  <c r="H123" i="22" s="1"/>
  <c r="F124" i="22"/>
  <c r="H124" i="22" s="1"/>
  <c r="F125" i="22"/>
  <c r="H125" i="22" s="1"/>
  <c r="F126" i="22"/>
  <c r="H126" i="22" s="1"/>
  <c r="F127" i="22"/>
  <c r="H127" i="22" s="1"/>
  <c r="F128" i="22"/>
  <c r="H128" i="22" s="1"/>
  <c r="F129" i="22"/>
  <c r="H129" i="22" s="1"/>
  <c r="F130" i="22"/>
  <c r="H130" i="22" s="1"/>
  <c r="F131" i="22"/>
  <c r="H131" i="22" s="1"/>
  <c r="F132" i="22"/>
  <c r="H132" i="22" s="1"/>
  <c r="F133" i="22"/>
  <c r="H133" i="22" s="1"/>
  <c r="F134" i="22"/>
  <c r="H134" i="22" s="1"/>
  <c r="F135" i="22"/>
  <c r="H135" i="22" s="1"/>
  <c r="F136" i="22"/>
  <c r="H136" i="22" s="1"/>
  <c r="F137" i="22"/>
  <c r="H137" i="22" s="1"/>
  <c r="F138" i="22"/>
  <c r="H138" i="22" s="1"/>
  <c r="F139" i="22"/>
  <c r="H139" i="22" s="1"/>
  <c r="F140" i="22"/>
  <c r="H140" i="22" s="1"/>
  <c r="F141" i="22"/>
  <c r="H141" i="22" s="1"/>
  <c r="F142" i="22"/>
  <c r="H142" i="22" s="1"/>
  <c r="F143" i="22"/>
  <c r="H143" i="22" s="1"/>
  <c r="F144" i="22"/>
  <c r="H144" i="22" s="1"/>
  <c r="F145" i="22"/>
  <c r="H145" i="22" s="1"/>
  <c r="F146" i="22"/>
  <c r="H146" i="22" s="1"/>
  <c r="F147" i="22"/>
  <c r="H147" i="22" s="1"/>
  <c r="F148" i="22"/>
  <c r="H148" i="22" s="1"/>
  <c r="F149" i="22"/>
  <c r="H149" i="22" s="1"/>
  <c r="F150" i="22"/>
  <c r="H150" i="22" s="1"/>
  <c r="F151" i="22"/>
  <c r="H151" i="22" s="1"/>
  <c r="F152" i="22"/>
  <c r="H152" i="22" s="1"/>
  <c r="F153" i="22"/>
  <c r="H153" i="22" s="1"/>
  <c r="F154" i="22"/>
  <c r="H154" i="22" s="1"/>
  <c r="F155" i="22"/>
  <c r="H155" i="22" s="1"/>
  <c r="F156" i="22"/>
  <c r="H156" i="22" s="1"/>
  <c r="F157" i="22"/>
  <c r="H157" i="22" s="1"/>
  <c r="F158" i="22"/>
  <c r="H158" i="22" s="1"/>
  <c r="F159" i="22"/>
  <c r="H159" i="22" s="1"/>
  <c r="F160" i="22"/>
  <c r="H160" i="22" s="1"/>
  <c r="F161" i="22"/>
  <c r="H161" i="22" s="1"/>
  <c r="F162" i="22"/>
  <c r="H162" i="22" s="1"/>
  <c r="F163" i="22"/>
  <c r="H163" i="22" s="1"/>
  <c r="F164" i="22"/>
  <c r="H164" i="22" s="1"/>
  <c r="F165" i="22"/>
  <c r="H165" i="22" s="1"/>
  <c r="F166" i="22"/>
  <c r="H166" i="22" s="1"/>
  <c r="F167" i="22"/>
  <c r="H167" i="22" s="1"/>
  <c r="F168" i="22"/>
  <c r="H168" i="22" s="1"/>
  <c r="F169" i="22"/>
  <c r="H169" i="22" s="1"/>
  <c r="F170" i="22"/>
  <c r="H170" i="22" s="1"/>
  <c r="F171" i="22"/>
  <c r="H171" i="22" s="1"/>
  <c r="F172" i="22"/>
  <c r="H172" i="22" s="1"/>
  <c r="F173" i="22"/>
  <c r="H173" i="22" s="1"/>
  <c r="F174" i="22"/>
  <c r="H174" i="22" s="1"/>
  <c r="F175" i="22"/>
  <c r="H175" i="22" s="1"/>
  <c r="F176" i="22"/>
  <c r="H176" i="22" s="1"/>
  <c r="F177" i="22"/>
  <c r="H177" i="22" s="1"/>
  <c r="F178" i="22"/>
  <c r="H178" i="22" s="1"/>
  <c r="F179" i="22"/>
  <c r="H179" i="22" s="1"/>
  <c r="F180" i="22"/>
  <c r="H180" i="22" s="1"/>
  <c r="F181" i="22"/>
  <c r="H181" i="22" s="1"/>
  <c r="F182" i="22"/>
  <c r="H182" i="22" s="1"/>
  <c r="F183" i="22"/>
  <c r="H183" i="22" s="1"/>
  <c r="F184" i="22"/>
  <c r="H184" i="22" s="1"/>
  <c r="F185" i="22"/>
  <c r="H185" i="22" s="1"/>
  <c r="F186" i="22"/>
  <c r="H186" i="22" s="1"/>
  <c r="F187" i="22"/>
  <c r="H187" i="22" s="1"/>
  <c r="F188" i="22"/>
  <c r="H188" i="22" s="1"/>
  <c r="F189" i="22"/>
  <c r="H189" i="22" s="1"/>
  <c r="F190" i="22"/>
  <c r="H190" i="22" s="1"/>
  <c r="F191" i="22"/>
  <c r="H191" i="22" s="1"/>
  <c r="F192" i="22"/>
  <c r="H192" i="22" s="1"/>
  <c r="F193" i="22"/>
  <c r="H193" i="22" s="1"/>
  <c r="F194" i="22"/>
  <c r="H194" i="22" s="1"/>
  <c r="F195" i="22"/>
  <c r="H195" i="22" s="1"/>
  <c r="F196" i="22"/>
  <c r="H196" i="22" s="1"/>
  <c r="F197" i="22"/>
  <c r="H197" i="22" s="1"/>
  <c r="F198" i="22"/>
  <c r="H198" i="22" s="1"/>
  <c r="F199" i="22"/>
  <c r="H199" i="22" s="1"/>
  <c r="F200" i="22"/>
  <c r="H200" i="22" s="1"/>
  <c r="F201" i="22"/>
  <c r="H201" i="22" s="1"/>
  <c r="F202" i="22"/>
  <c r="H202" i="22" s="1"/>
  <c r="F203" i="22"/>
  <c r="H203" i="22" s="1"/>
  <c r="F204" i="22"/>
  <c r="H204" i="22" s="1"/>
  <c r="F205" i="22"/>
  <c r="H205" i="22" s="1"/>
  <c r="F206" i="22"/>
  <c r="H206" i="22" s="1"/>
  <c r="F207" i="22"/>
  <c r="H207" i="22" s="1"/>
  <c r="F208" i="22"/>
  <c r="H208" i="22" s="1"/>
  <c r="F209" i="22"/>
  <c r="H209" i="22" s="1"/>
  <c r="F210" i="22"/>
  <c r="H210" i="22" s="1"/>
  <c r="F211" i="22"/>
  <c r="H211" i="22" s="1"/>
  <c r="F212" i="22"/>
  <c r="H212" i="22" s="1"/>
  <c r="F213" i="22"/>
  <c r="H213" i="22" s="1"/>
  <c r="F214" i="22"/>
  <c r="H214" i="22" s="1"/>
  <c r="F215" i="22"/>
  <c r="H215" i="22" s="1"/>
  <c r="F216" i="22"/>
  <c r="H216" i="22" s="1"/>
  <c r="F217" i="22"/>
  <c r="H217" i="22" s="1"/>
  <c r="F218" i="22"/>
  <c r="H218" i="22" s="1"/>
  <c r="F219" i="22"/>
  <c r="H219" i="22" s="1"/>
  <c r="F220" i="22"/>
  <c r="H220" i="22" s="1"/>
  <c r="F221" i="22"/>
  <c r="H221" i="22" s="1"/>
  <c r="F222" i="22"/>
  <c r="H222" i="22" s="1"/>
  <c r="F223" i="22"/>
  <c r="H223" i="22" s="1"/>
  <c r="F224" i="22"/>
  <c r="H224" i="22" s="1"/>
  <c r="F225" i="22"/>
  <c r="H225" i="22" s="1"/>
  <c r="F226" i="22"/>
  <c r="H226" i="22" s="1"/>
  <c r="F227" i="22"/>
  <c r="H227" i="22" s="1"/>
  <c r="F228" i="22"/>
  <c r="H228" i="22" s="1"/>
  <c r="F229" i="22"/>
  <c r="H229" i="22" s="1"/>
  <c r="F230" i="22"/>
  <c r="H230" i="22" s="1"/>
  <c r="F231" i="22"/>
  <c r="H231" i="22" s="1"/>
  <c r="F232" i="22"/>
  <c r="H232" i="22" s="1"/>
  <c r="F233" i="22"/>
  <c r="H233" i="22" s="1"/>
  <c r="F234" i="22"/>
  <c r="H234" i="22" s="1"/>
  <c r="F235" i="22"/>
  <c r="H235" i="22" s="1"/>
  <c r="F236" i="22"/>
  <c r="H236" i="22" s="1"/>
  <c r="F237" i="22"/>
  <c r="H237" i="22" s="1"/>
  <c r="F238" i="22"/>
  <c r="H238" i="22" s="1"/>
  <c r="F239" i="22"/>
  <c r="H239" i="22" s="1"/>
  <c r="F240" i="22"/>
  <c r="H240" i="22" s="1"/>
  <c r="F241" i="22"/>
  <c r="H241" i="22" s="1"/>
  <c r="F242" i="22"/>
  <c r="H242" i="22" s="1"/>
  <c r="F243" i="22"/>
  <c r="H243" i="22" s="1"/>
  <c r="F244" i="22"/>
  <c r="H244" i="22" s="1"/>
  <c r="F245" i="22"/>
  <c r="H245" i="22" s="1"/>
  <c r="F246" i="22"/>
  <c r="H246" i="22" s="1"/>
  <c r="F247" i="22"/>
  <c r="H247" i="22" s="1"/>
  <c r="F248" i="22"/>
  <c r="H248" i="22" s="1"/>
  <c r="F249" i="22"/>
  <c r="H249" i="22" s="1"/>
  <c r="F250" i="22"/>
  <c r="H250" i="22" s="1"/>
  <c r="F251" i="22"/>
  <c r="H251" i="22" s="1"/>
  <c r="F252" i="22"/>
  <c r="H252" i="22" s="1"/>
  <c r="F253" i="22"/>
  <c r="H253" i="22" s="1"/>
  <c r="F254" i="22"/>
  <c r="H254" i="22" s="1"/>
  <c r="F255" i="22"/>
  <c r="H255" i="22" s="1"/>
  <c r="F256" i="22"/>
  <c r="H256" i="22" s="1"/>
  <c r="F257" i="22"/>
  <c r="H257" i="22" s="1"/>
  <c r="F258" i="22"/>
  <c r="H258" i="22" s="1"/>
  <c r="F259" i="22"/>
  <c r="H259" i="22" s="1"/>
  <c r="F260" i="22"/>
  <c r="H260" i="22" s="1"/>
  <c r="F261" i="22"/>
  <c r="H261" i="22" s="1"/>
  <c r="F262" i="22"/>
  <c r="H262" i="22" s="1"/>
  <c r="F263" i="22"/>
  <c r="H263" i="22" s="1"/>
  <c r="F264" i="22"/>
  <c r="H264" i="22" s="1"/>
  <c r="F265" i="22"/>
  <c r="H265" i="22" s="1"/>
  <c r="F266" i="22"/>
  <c r="H266" i="22" s="1"/>
  <c r="F267" i="22"/>
  <c r="H267" i="22" s="1"/>
  <c r="F268" i="22"/>
  <c r="H268" i="22" s="1"/>
  <c r="F269" i="22"/>
  <c r="H269" i="22" s="1"/>
  <c r="F270" i="22"/>
  <c r="H270" i="22" s="1"/>
  <c r="F271" i="22"/>
  <c r="H271" i="22" s="1"/>
  <c r="F272" i="22"/>
  <c r="H272" i="22" s="1"/>
  <c r="F273" i="22"/>
  <c r="H273" i="22" s="1"/>
  <c r="F274" i="22"/>
  <c r="H274" i="22" s="1"/>
  <c r="F275" i="22"/>
  <c r="H275" i="22" s="1"/>
  <c r="F276" i="22"/>
  <c r="H276" i="22" s="1"/>
  <c r="F277" i="22"/>
  <c r="H277" i="22" s="1"/>
  <c r="F278" i="22"/>
  <c r="H278" i="22" s="1"/>
  <c r="F279" i="22"/>
  <c r="H279" i="22" s="1"/>
  <c r="F280" i="22"/>
  <c r="H280" i="22" s="1"/>
  <c r="F281" i="22"/>
  <c r="H281" i="22" s="1"/>
  <c r="F282" i="22"/>
  <c r="H282" i="22" s="1"/>
  <c r="F283" i="22"/>
  <c r="H283" i="22" s="1"/>
  <c r="F284" i="22"/>
  <c r="H284" i="22" s="1"/>
  <c r="F285" i="22"/>
  <c r="H285" i="22" s="1"/>
  <c r="F286" i="22"/>
  <c r="H286" i="22" s="1"/>
  <c r="F287" i="22"/>
  <c r="H287" i="22" s="1"/>
  <c r="F288" i="22"/>
  <c r="H288" i="22" s="1"/>
  <c r="F289" i="22"/>
  <c r="H289" i="22" s="1"/>
  <c r="F290" i="22"/>
  <c r="H290" i="22" s="1"/>
  <c r="F291" i="22"/>
  <c r="H291" i="22" s="1"/>
  <c r="F292" i="22"/>
  <c r="H292" i="22" s="1"/>
  <c r="F293" i="22"/>
  <c r="H293" i="22" s="1"/>
  <c r="F294" i="22"/>
  <c r="H294" i="22" s="1"/>
  <c r="F295" i="22"/>
  <c r="H295" i="22" s="1"/>
  <c r="F296" i="22"/>
  <c r="H296" i="22" s="1"/>
  <c r="F297" i="22"/>
  <c r="H297" i="22" s="1"/>
  <c r="F298" i="22"/>
  <c r="H298" i="22" s="1"/>
  <c r="F299" i="22"/>
  <c r="H299" i="22" s="1"/>
  <c r="F300" i="22"/>
  <c r="H300" i="22" s="1"/>
  <c r="F301" i="22"/>
  <c r="H301" i="22" s="1"/>
  <c r="F302" i="22"/>
  <c r="H302" i="22" s="1"/>
  <c r="F303" i="22"/>
  <c r="H303" i="22" s="1"/>
  <c r="F304" i="22"/>
  <c r="H304" i="22" s="1"/>
  <c r="F305" i="22"/>
  <c r="H305" i="22" s="1"/>
  <c r="F306" i="22"/>
  <c r="H306" i="22" s="1"/>
  <c r="F307" i="22"/>
  <c r="H307" i="22" s="1"/>
  <c r="F308" i="22"/>
  <c r="H308" i="22" s="1"/>
  <c r="F309" i="22"/>
  <c r="H309" i="22" s="1"/>
  <c r="F310" i="22"/>
  <c r="H310" i="22" s="1"/>
  <c r="F311" i="22"/>
  <c r="H311" i="22" s="1"/>
  <c r="F312" i="22"/>
  <c r="H312" i="22" s="1"/>
  <c r="F313" i="22"/>
  <c r="H313" i="22" s="1"/>
  <c r="F314" i="22"/>
  <c r="H314" i="22" s="1"/>
  <c r="F315" i="22"/>
  <c r="H315" i="22" s="1"/>
  <c r="F316" i="22"/>
  <c r="H316" i="22" s="1"/>
  <c r="F317" i="22"/>
  <c r="H317" i="22" s="1"/>
  <c r="F318" i="22"/>
  <c r="H318" i="22" s="1"/>
  <c r="F319" i="22"/>
  <c r="H319" i="22" s="1"/>
  <c r="F320" i="22"/>
  <c r="H320" i="22" s="1"/>
  <c r="F321" i="22"/>
  <c r="H321" i="22" s="1"/>
  <c r="F322" i="22"/>
  <c r="H322" i="22" s="1"/>
  <c r="F323" i="22"/>
  <c r="H323" i="22" s="1"/>
  <c r="F324" i="22"/>
  <c r="H324" i="22" s="1"/>
  <c r="F325" i="22"/>
  <c r="H325" i="22" s="1"/>
  <c r="F326" i="22"/>
  <c r="H326" i="22" s="1"/>
  <c r="F327" i="22"/>
  <c r="H327" i="22" s="1"/>
  <c r="F328" i="22"/>
  <c r="H328" i="22" s="1"/>
  <c r="F329" i="22"/>
  <c r="H329" i="22" s="1"/>
  <c r="F330" i="22"/>
  <c r="H330" i="22" s="1"/>
  <c r="F331" i="22"/>
  <c r="H331" i="22" s="1"/>
  <c r="F332" i="22"/>
  <c r="H332" i="22" s="1"/>
  <c r="F333" i="22"/>
  <c r="H333" i="22" s="1"/>
  <c r="F334" i="22"/>
  <c r="H334" i="22" s="1"/>
  <c r="F335" i="22"/>
  <c r="H335" i="22" s="1"/>
  <c r="F336" i="22"/>
  <c r="H336" i="22" s="1"/>
  <c r="F337" i="22"/>
  <c r="H337" i="22" s="1"/>
  <c r="F338" i="22"/>
  <c r="H338" i="22" s="1"/>
  <c r="F339" i="22"/>
  <c r="H339" i="22" s="1"/>
  <c r="F340" i="22"/>
  <c r="H340" i="22" s="1"/>
  <c r="F341" i="22"/>
  <c r="H341" i="22" s="1"/>
  <c r="F342" i="22"/>
  <c r="H342" i="22" s="1"/>
  <c r="F343" i="22"/>
  <c r="H343" i="22" s="1"/>
  <c r="F344" i="22"/>
  <c r="H344" i="22" s="1"/>
  <c r="F345" i="22"/>
  <c r="H345" i="22" s="1"/>
  <c r="F346" i="22"/>
  <c r="H346" i="22" s="1"/>
  <c r="F347" i="22"/>
  <c r="H347" i="22" s="1"/>
  <c r="F348" i="22"/>
  <c r="H348" i="22" s="1"/>
  <c r="F349" i="22"/>
  <c r="H349" i="22" s="1"/>
  <c r="F350" i="22"/>
  <c r="H350" i="22" s="1"/>
  <c r="F351" i="22"/>
  <c r="H351" i="22" s="1"/>
  <c r="F352" i="22"/>
  <c r="H352" i="22" s="1"/>
  <c r="F353" i="22"/>
  <c r="H353" i="22" s="1"/>
  <c r="F354" i="22"/>
  <c r="H354" i="22" s="1"/>
  <c r="F355" i="22"/>
  <c r="H355" i="22" s="1"/>
  <c r="F356" i="22"/>
  <c r="H356" i="22" s="1"/>
  <c r="F357" i="22"/>
  <c r="H357" i="22" s="1"/>
  <c r="F358" i="22"/>
  <c r="H358" i="22" s="1"/>
  <c r="F359" i="22"/>
  <c r="H359" i="22" s="1"/>
  <c r="F360" i="22"/>
  <c r="H360" i="22" s="1"/>
  <c r="F361" i="22"/>
  <c r="H361" i="22" s="1"/>
  <c r="F362" i="22"/>
  <c r="H362" i="22" s="1"/>
  <c r="F363" i="22"/>
  <c r="H363" i="22" s="1"/>
  <c r="F364" i="22"/>
  <c r="H364" i="22" s="1"/>
  <c r="F365" i="22"/>
  <c r="H365" i="22" s="1"/>
  <c r="F366" i="22"/>
  <c r="H366" i="22" s="1"/>
  <c r="F367" i="22"/>
  <c r="H367" i="22" s="1"/>
  <c r="F368" i="22"/>
  <c r="H368" i="22" s="1"/>
  <c r="F369" i="22"/>
  <c r="H369" i="22" s="1"/>
  <c r="F370" i="22"/>
  <c r="H370" i="22" s="1"/>
  <c r="F371" i="22"/>
  <c r="H371" i="22" s="1"/>
  <c r="F372" i="22"/>
  <c r="H372" i="22" s="1"/>
  <c r="F373" i="22"/>
  <c r="H373" i="22" s="1"/>
  <c r="F374" i="22"/>
  <c r="H374" i="22" s="1"/>
  <c r="F375" i="22"/>
  <c r="H375" i="22" s="1"/>
  <c r="F376" i="22"/>
  <c r="H376" i="22" s="1"/>
  <c r="F377" i="22"/>
  <c r="H377" i="22" s="1"/>
  <c r="F378" i="22"/>
  <c r="H378" i="22" s="1"/>
  <c r="F379" i="22"/>
  <c r="H379" i="22" s="1"/>
  <c r="F380" i="22"/>
  <c r="H380" i="22" s="1"/>
  <c r="F381" i="22"/>
  <c r="H381" i="22" s="1"/>
  <c r="F382" i="22"/>
  <c r="H382" i="22" s="1"/>
  <c r="F383" i="22"/>
  <c r="H383" i="22" s="1"/>
  <c r="F384" i="22"/>
  <c r="H384" i="22" s="1"/>
  <c r="F385" i="22"/>
  <c r="H385" i="22" s="1"/>
  <c r="F386" i="22"/>
  <c r="H386" i="22" s="1"/>
  <c r="F387" i="22"/>
  <c r="H387" i="22" s="1"/>
  <c r="F388" i="22"/>
  <c r="H388" i="22" s="1"/>
  <c r="F389" i="22"/>
  <c r="H389" i="22" s="1"/>
  <c r="F390" i="22"/>
  <c r="H390" i="22" s="1"/>
  <c r="F391" i="22"/>
  <c r="H391" i="22" s="1"/>
  <c r="F392" i="22"/>
  <c r="H392" i="22" s="1"/>
  <c r="F393" i="22"/>
  <c r="H393" i="22" s="1"/>
  <c r="F394" i="22"/>
  <c r="H394" i="22" s="1"/>
  <c r="F395" i="22"/>
  <c r="H395" i="22" s="1"/>
  <c r="F396" i="22"/>
  <c r="H396" i="22" s="1"/>
  <c r="F397" i="22"/>
  <c r="H397" i="22" s="1"/>
  <c r="F398" i="22"/>
  <c r="H398" i="22" s="1"/>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G20" i="22"/>
  <c r="B10" i="22"/>
  <c r="B7" i="22"/>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20" i="13"/>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F276" i="19"/>
  <c r="F277" i="19"/>
  <c r="F278" i="19"/>
  <c r="F279" i="19"/>
  <c r="F280" i="19"/>
  <c r="F281" i="19"/>
  <c r="F282" i="19"/>
  <c r="F283" i="19"/>
  <c r="F284" i="19"/>
  <c r="F285" i="19"/>
  <c r="F286" i="19"/>
  <c r="F287" i="19"/>
  <c r="F288" i="19"/>
  <c r="F289" i="19"/>
  <c r="F290" i="19"/>
  <c r="F291" i="19"/>
  <c r="F292" i="19"/>
  <c r="F293" i="19"/>
  <c r="F294" i="19"/>
  <c r="F295" i="19"/>
  <c r="F296" i="19"/>
  <c r="F297" i="19"/>
  <c r="F298" i="19"/>
  <c r="F299" i="19"/>
  <c r="F300" i="19"/>
  <c r="F301" i="19"/>
  <c r="F302" i="19"/>
  <c r="F303" i="19"/>
  <c r="F304" i="19"/>
  <c r="F305" i="19"/>
  <c r="F306" i="19"/>
  <c r="F307" i="19"/>
  <c r="F308" i="19"/>
  <c r="F309" i="19"/>
  <c r="F310" i="19"/>
  <c r="F311" i="19"/>
  <c r="F312" i="19"/>
  <c r="F313" i="19"/>
  <c r="F314" i="19"/>
  <c r="F315" i="19"/>
  <c r="F316" i="19"/>
  <c r="F317" i="19"/>
  <c r="F318" i="19"/>
  <c r="F319" i="19"/>
  <c r="F320" i="19"/>
  <c r="F321" i="19"/>
  <c r="F322" i="19"/>
  <c r="F323" i="19"/>
  <c r="F324" i="19"/>
  <c r="F325" i="19"/>
  <c r="F326" i="19"/>
  <c r="F327" i="19"/>
  <c r="F328" i="19"/>
  <c r="F329" i="19"/>
  <c r="F330" i="19"/>
  <c r="F331" i="19"/>
  <c r="F332" i="19"/>
  <c r="F333" i="19"/>
  <c r="F334" i="19"/>
  <c r="F335" i="19"/>
  <c r="F336" i="19"/>
  <c r="F337" i="19"/>
  <c r="F338" i="19"/>
  <c r="F339" i="19"/>
  <c r="F340" i="19"/>
  <c r="F341" i="19"/>
  <c r="F342" i="19"/>
  <c r="F343" i="19"/>
  <c r="F344" i="19"/>
  <c r="F345" i="19"/>
  <c r="F346" i="19"/>
  <c r="F347" i="19"/>
  <c r="F348" i="19"/>
  <c r="F349" i="19"/>
  <c r="F350" i="19"/>
  <c r="F351" i="19"/>
  <c r="F352" i="19"/>
  <c r="F353" i="19"/>
  <c r="F354" i="19"/>
  <c r="F355" i="19"/>
  <c r="F356" i="19"/>
  <c r="F357" i="19"/>
  <c r="F358" i="19"/>
  <c r="F359" i="19"/>
  <c r="F360" i="19"/>
  <c r="F361" i="19"/>
  <c r="F362" i="19"/>
  <c r="F363" i="19"/>
  <c r="F364" i="19"/>
  <c r="F365" i="19"/>
  <c r="F366" i="19"/>
  <c r="F367" i="19"/>
  <c r="F368" i="19"/>
  <c r="F369" i="19"/>
  <c r="F370" i="19"/>
  <c r="F371" i="19"/>
  <c r="F372" i="19"/>
  <c r="F373" i="19"/>
  <c r="F374" i="19"/>
  <c r="F375" i="19"/>
  <c r="F376" i="19"/>
  <c r="F377" i="19"/>
  <c r="F378" i="19"/>
  <c r="F379" i="19"/>
  <c r="F380" i="19"/>
  <c r="F381" i="19"/>
  <c r="F382" i="19"/>
  <c r="F383" i="19"/>
  <c r="F384" i="19"/>
  <c r="F385" i="19"/>
  <c r="F386" i="19"/>
  <c r="F387" i="19"/>
  <c r="F388" i="19"/>
  <c r="F389" i="19"/>
  <c r="F390" i="19"/>
  <c r="F391" i="19"/>
  <c r="F392" i="19"/>
  <c r="F393" i="19"/>
  <c r="F394" i="19"/>
  <c r="F395" i="19"/>
  <c r="F396" i="19"/>
  <c r="F397" i="19"/>
  <c r="F398" i="19"/>
  <c r="F399" i="19"/>
  <c r="F400" i="19"/>
  <c r="F401" i="19"/>
  <c r="F402" i="19"/>
  <c r="F403" i="19"/>
  <c r="F404" i="19"/>
  <c r="F405" i="19"/>
  <c r="F406" i="19"/>
  <c r="F407" i="19"/>
  <c r="F408" i="19"/>
  <c r="F409" i="19"/>
  <c r="F410" i="19"/>
  <c r="F411" i="19"/>
  <c r="F412" i="19"/>
  <c r="F413" i="19"/>
  <c r="F414" i="19"/>
  <c r="F415" i="19"/>
  <c r="F416" i="19"/>
  <c r="F417" i="19"/>
  <c r="F418" i="19"/>
  <c r="F419" i="19"/>
  <c r="F420" i="19"/>
  <c r="F421" i="19"/>
  <c r="F422" i="19"/>
  <c r="F423" i="19"/>
  <c r="F424" i="19"/>
  <c r="F425" i="19"/>
  <c r="F426" i="19"/>
  <c r="F427" i="19"/>
  <c r="F428" i="19"/>
  <c r="F429" i="19"/>
  <c r="F43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B10" i="19"/>
  <c r="B7" i="19"/>
  <c r="B1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F101" i="13"/>
  <c r="H101" i="13" s="1"/>
  <c r="F102" i="13"/>
  <c r="H102" i="13"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B7" i="13"/>
  <c r="H21" i="11" l="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0" i="11"/>
  <c r="B10" i="11"/>
  <c r="B7" i="11"/>
  <c r="B1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G20" i="10"/>
  <c r="B7" i="10"/>
  <c r="N9" i="42" l="1"/>
  <c r="N10" i="42"/>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5" i="42"/>
  <c r="N106" i="42"/>
  <c r="N107" i="42"/>
  <c r="N108" i="42"/>
  <c r="N109" i="42"/>
  <c r="N110" i="42"/>
  <c r="N111" i="42"/>
  <c r="N112" i="42"/>
  <c r="N113" i="42"/>
  <c r="N114" i="42"/>
  <c r="N115" i="42"/>
  <c r="N116" i="42"/>
  <c r="N117" i="42"/>
  <c r="N118" i="42"/>
  <c r="N119" i="42"/>
  <c r="N120" i="42"/>
  <c r="N121" i="42"/>
  <c r="N122" i="42"/>
  <c r="N123" i="42"/>
  <c r="N124" i="42"/>
  <c r="N125" i="42"/>
  <c r="N126" i="42"/>
  <c r="N127" i="42"/>
  <c r="N128" i="42"/>
  <c r="N129" i="42"/>
  <c r="N130" i="42"/>
  <c r="N131" i="42"/>
  <c r="N132" i="42"/>
  <c r="N133" i="42"/>
  <c r="N134" i="42"/>
  <c r="N135" i="42"/>
  <c r="N136" i="42"/>
  <c r="N137" i="42"/>
  <c r="N138" i="42"/>
  <c r="N139" i="42"/>
  <c r="N140" i="42"/>
  <c r="N141" i="42"/>
  <c r="N142" i="42"/>
  <c r="N143" i="42"/>
  <c r="N144" i="42"/>
  <c r="N145" i="42"/>
  <c r="N146" i="42"/>
  <c r="N147" i="42"/>
  <c r="N148" i="42"/>
  <c r="N149" i="42"/>
  <c r="N150" i="42"/>
  <c r="N151" i="42"/>
  <c r="N152" i="42"/>
  <c r="N153" i="42"/>
  <c r="N154" i="42"/>
  <c r="N155" i="42"/>
  <c r="N156" i="42"/>
  <c r="N157" i="42"/>
  <c r="N158" i="42"/>
  <c r="N159" i="42"/>
  <c r="N160" i="42"/>
  <c r="N161" i="42"/>
  <c r="N162" i="42"/>
  <c r="N163" i="42"/>
  <c r="N164" i="42"/>
  <c r="N165" i="42"/>
  <c r="N166" i="42"/>
  <c r="N167" i="42"/>
  <c r="N168" i="42"/>
  <c r="N169" i="42"/>
  <c r="N170" i="42"/>
  <c r="N171" i="42"/>
  <c r="N172" i="42"/>
  <c r="N173" i="42"/>
  <c r="N174" i="42"/>
  <c r="N175" i="42"/>
  <c r="N176" i="42"/>
  <c r="N177" i="42"/>
  <c r="N178" i="42"/>
  <c r="N179" i="42"/>
  <c r="N180" i="42"/>
  <c r="M84" i="42"/>
  <c r="M107" i="42"/>
  <c r="M131" i="42"/>
  <c r="M140" i="42"/>
  <c r="M148" i="42"/>
  <c r="M167" i="42"/>
  <c r="L9" i="42"/>
  <c r="M9" i="42" s="1"/>
  <c r="L10" i="42"/>
  <c r="M10" i="42" s="1"/>
  <c r="L11" i="42"/>
  <c r="M11" i="42" s="1"/>
  <c r="L12" i="42"/>
  <c r="M12" i="42" s="1"/>
  <c r="L13" i="42"/>
  <c r="M13" i="42" s="1"/>
  <c r="L15" i="42"/>
  <c r="M15" i="42" s="1"/>
  <c r="L16" i="42"/>
  <c r="M16" i="42" s="1"/>
  <c r="L17" i="42"/>
  <c r="M17" i="42" s="1"/>
  <c r="L18" i="42"/>
  <c r="M18" i="42" s="1"/>
  <c r="L19" i="42"/>
  <c r="M19" i="42" s="1"/>
  <c r="L20" i="42"/>
  <c r="L21" i="42" s="1"/>
  <c r="M21" i="42" s="1"/>
  <c r="L22" i="42"/>
  <c r="M22" i="42" s="1"/>
  <c r="L23" i="42"/>
  <c r="M23" i="42" s="1"/>
  <c r="L24" i="42"/>
  <c r="L25" i="42" s="1"/>
  <c r="M25" i="42" s="1"/>
  <c r="L26" i="42"/>
  <c r="M26" i="42" s="1"/>
  <c r="L27" i="42"/>
  <c r="M27" i="42" s="1"/>
  <c r="L28" i="42"/>
  <c r="L29" i="42" s="1"/>
  <c r="L30" i="42" s="1"/>
  <c r="M30" i="42" s="1"/>
  <c r="L31" i="42"/>
  <c r="M31" i="42" s="1"/>
  <c r="L32" i="42"/>
  <c r="M32" i="42" s="1"/>
  <c r="L33" i="42"/>
  <c r="M33" i="42" s="1"/>
  <c r="L34" i="42"/>
  <c r="M34" i="42" s="1"/>
  <c r="L35" i="42"/>
  <c r="M35" i="42" s="1"/>
  <c r="L37" i="42"/>
  <c r="M37" i="42" s="1"/>
  <c r="L40" i="42"/>
  <c r="M40" i="42" s="1"/>
  <c r="L41" i="42"/>
  <c r="M41" i="42" s="1"/>
  <c r="L42" i="42"/>
  <c r="M42" i="42" s="1"/>
  <c r="L43" i="42"/>
  <c r="M43" i="42" s="1"/>
  <c r="L45" i="42"/>
  <c r="M45" i="42" s="1"/>
  <c r="L47" i="42"/>
  <c r="M47" i="42" s="1"/>
  <c r="L48" i="42"/>
  <c r="L49" i="42" s="1"/>
  <c r="L50" i="42" s="1"/>
  <c r="M50" i="42" s="1"/>
  <c r="L51" i="42"/>
  <c r="M51" i="42" s="1"/>
  <c r="L52" i="42"/>
  <c r="M52" i="42" s="1"/>
  <c r="L53" i="42"/>
  <c r="M53" i="42" s="1"/>
  <c r="L54" i="42"/>
  <c r="M54" i="42" s="1"/>
  <c r="L55" i="42"/>
  <c r="L56" i="42" s="1"/>
  <c r="M56" i="42" s="1"/>
  <c r="L57" i="42"/>
  <c r="M57" i="42" s="1"/>
  <c r="L58" i="42"/>
  <c r="M58" i="42" s="1"/>
  <c r="L59" i="42"/>
  <c r="M59" i="42" s="1"/>
  <c r="L60" i="42"/>
  <c r="L61" i="42" s="1"/>
  <c r="M61" i="42" s="1"/>
  <c r="L62" i="42"/>
  <c r="M62" i="42" s="1"/>
  <c r="L63" i="42"/>
  <c r="L64" i="42" s="1"/>
  <c r="L66" i="42"/>
  <c r="M66" i="42" s="1"/>
  <c r="L67" i="42"/>
  <c r="M67" i="42" s="1"/>
  <c r="L68" i="42"/>
  <c r="M68" i="42" s="1"/>
  <c r="L69" i="42"/>
  <c r="M69" i="42" s="1"/>
  <c r="L70" i="42"/>
  <c r="M70" i="42" s="1"/>
  <c r="L71" i="42"/>
  <c r="M71" i="42" s="1"/>
  <c r="L72" i="42"/>
  <c r="L73" i="42" s="1"/>
  <c r="M73" i="42" s="1"/>
  <c r="L74" i="42"/>
  <c r="M74" i="42" s="1"/>
  <c r="L75" i="42"/>
  <c r="M75" i="42" s="1"/>
  <c r="L76" i="42"/>
  <c r="L77" i="42" s="1"/>
  <c r="M77" i="42" s="1"/>
  <c r="L78" i="42"/>
  <c r="L79" i="42" s="1"/>
  <c r="M79" i="42" s="1"/>
  <c r="L80" i="42"/>
  <c r="L81" i="42" s="1"/>
  <c r="M81" i="42" s="1"/>
  <c r="L82" i="42"/>
  <c r="M82" i="42" s="1"/>
  <c r="L84" i="42"/>
  <c r="L85" i="42"/>
  <c r="M85" i="42" s="1"/>
  <c r="L86" i="42"/>
  <c r="M86" i="42" s="1"/>
  <c r="L87" i="42"/>
  <c r="L88" i="42" s="1"/>
  <c r="M88" i="42" s="1"/>
  <c r="L89" i="42"/>
  <c r="M89" i="42" s="1"/>
  <c r="L90" i="42"/>
  <c r="M90" i="42" s="1"/>
  <c r="L91" i="42"/>
  <c r="M91" i="42" s="1"/>
  <c r="L92" i="42"/>
  <c r="L93" i="42" s="1"/>
  <c r="L94" i="42" s="1"/>
  <c r="M94" i="42" s="1"/>
  <c r="L95" i="42"/>
  <c r="M95" i="42" s="1"/>
  <c r="L96" i="42"/>
  <c r="M96" i="42" s="1"/>
  <c r="L97" i="42"/>
  <c r="M97" i="42" s="1"/>
  <c r="L99" i="42"/>
  <c r="M99" i="42" s="1"/>
  <c r="L100" i="42"/>
  <c r="M100" i="42" s="1"/>
  <c r="L101" i="42"/>
  <c r="M101" i="42" s="1"/>
  <c r="L102" i="42"/>
  <c r="M102" i="42" s="1"/>
  <c r="L104" i="42"/>
  <c r="M104" i="42" s="1"/>
  <c r="L105" i="42"/>
  <c r="M105" i="42" s="1"/>
  <c r="L107" i="42"/>
  <c r="L108" i="42"/>
  <c r="M108" i="42" s="1"/>
  <c r="L109" i="42"/>
  <c r="M109" i="42" s="1"/>
  <c r="L110" i="42"/>
  <c r="M110" i="42" s="1"/>
  <c r="L111" i="42"/>
  <c r="M111" i="42" s="1"/>
  <c r="L112" i="42"/>
  <c r="M112" i="42" s="1"/>
  <c r="L113" i="42"/>
  <c r="M113" i="42" s="1"/>
  <c r="L115" i="42"/>
  <c r="M115" i="42" s="1"/>
  <c r="L117" i="42"/>
  <c r="M117" i="42" s="1"/>
  <c r="L118" i="42"/>
  <c r="M118" i="42" s="1"/>
  <c r="L119" i="42"/>
  <c r="M119" i="42" s="1"/>
  <c r="L120" i="42"/>
  <c r="M120" i="42" s="1"/>
  <c r="L121" i="42"/>
  <c r="M121" i="42" s="1"/>
  <c r="L125" i="42"/>
  <c r="M125" i="42" s="1"/>
  <c r="L126" i="42"/>
  <c r="M126" i="42" s="1"/>
  <c r="L128" i="42"/>
  <c r="M128" i="42" s="1"/>
  <c r="L129" i="42"/>
  <c r="M129" i="42" s="1"/>
  <c r="L130" i="42"/>
  <c r="M130" i="42" s="1"/>
  <c r="L131" i="42"/>
  <c r="L132" i="42"/>
  <c r="L133" i="42" s="1"/>
  <c r="M133" i="42" s="1"/>
  <c r="L134" i="42"/>
  <c r="M134" i="42" s="1"/>
  <c r="L135" i="42"/>
  <c r="M135" i="42" s="1"/>
  <c r="L136" i="42"/>
  <c r="M136" i="42" s="1"/>
  <c r="L137" i="42"/>
  <c r="M137" i="42" s="1"/>
  <c r="L138" i="42"/>
  <c r="M138" i="42" s="1"/>
  <c r="L139" i="42"/>
  <c r="M139" i="42" s="1"/>
  <c r="L140" i="42"/>
  <c r="L141" i="42"/>
  <c r="M141" i="42" s="1"/>
  <c r="L142" i="42"/>
  <c r="M142" i="42" s="1"/>
  <c r="L143" i="42"/>
  <c r="M143" i="42" s="1"/>
  <c r="L144" i="42"/>
  <c r="M144" i="42" s="1"/>
  <c r="L145" i="42"/>
  <c r="M145" i="42" s="1"/>
  <c r="L146" i="42"/>
  <c r="M146" i="42" s="1"/>
  <c r="L147" i="42"/>
  <c r="M147" i="42" s="1"/>
  <c r="L148" i="42"/>
  <c r="L149" i="42"/>
  <c r="L150" i="42" s="1"/>
  <c r="M150" i="42" s="1"/>
  <c r="L151" i="42"/>
  <c r="M151" i="42" s="1"/>
  <c r="L152" i="42"/>
  <c r="M152" i="42" s="1"/>
  <c r="L153" i="42"/>
  <c r="M153" i="42" s="1"/>
  <c r="L154" i="42"/>
  <c r="M154" i="42" s="1"/>
  <c r="L155" i="42"/>
  <c r="M155" i="42" s="1"/>
  <c r="L156" i="42"/>
  <c r="M156" i="42" s="1"/>
  <c r="L157" i="42"/>
  <c r="M157" i="42" s="1"/>
  <c r="L158" i="42"/>
  <c r="M158" i="42" s="1"/>
  <c r="L159" i="42"/>
  <c r="L160" i="42" s="1"/>
  <c r="M160" i="42" s="1"/>
  <c r="L161" i="42"/>
  <c r="L162" i="42" s="1"/>
  <c r="L163" i="42" s="1"/>
  <c r="M163" i="42" s="1"/>
  <c r="L164" i="42"/>
  <c r="M164" i="42" s="1"/>
  <c r="L165" i="42"/>
  <c r="M165" i="42" s="1"/>
  <c r="L166" i="42"/>
  <c r="M166" i="42" s="1"/>
  <c r="L167" i="42"/>
  <c r="L168" i="42"/>
  <c r="M168" i="42" s="1"/>
  <c r="L169" i="42"/>
  <c r="M169" i="42" s="1"/>
  <c r="L170" i="42"/>
  <c r="M170" i="42" s="1"/>
  <c r="L172" i="42"/>
  <c r="L173" i="42" s="1"/>
  <c r="M173" i="42" s="1"/>
  <c r="L174" i="42"/>
  <c r="L175" i="42" s="1"/>
  <c r="M175" i="42" s="1"/>
  <c r="L176" i="42"/>
  <c r="M176" i="42" s="1"/>
  <c r="L177" i="42"/>
  <c r="M177" i="42" s="1"/>
  <c r="L178" i="42"/>
  <c r="L179" i="42" s="1"/>
  <c r="M179" i="42" s="1"/>
  <c r="L180" i="42"/>
  <c r="M180" i="42" s="1"/>
  <c r="R130" i="42"/>
  <c r="L116" i="42" l="1"/>
  <c r="M116" i="42" s="1"/>
  <c r="L44" i="42"/>
  <c r="M44" i="42" s="1"/>
  <c r="L36" i="42"/>
  <c r="M36" i="42" s="1"/>
  <c r="M80" i="42"/>
  <c r="M28" i="42"/>
  <c r="M55" i="42"/>
  <c r="L171" i="42"/>
  <c r="M171" i="42" s="1"/>
  <c r="L83" i="42"/>
  <c r="M83" i="42" s="1"/>
  <c r="L46" i="42"/>
  <c r="M46" i="42" s="1"/>
  <c r="L38" i="42"/>
  <c r="L14" i="42"/>
  <c r="M14" i="42" s="1"/>
  <c r="M92" i="42"/>
  <c r="M60" i="42"/>
  <c r="L65" i="42"/>
  <c r="M65" i="42" s="1"/>
  <c r="M64" i="42"/>
  <c r="M63" i="42"/>
  <c r="M87" i="42"/>
  <c r="L127" i="42"/>
  <c r="M127" i="42" s="1"/>
  <c r="L103" i="42"/>
  <c r="M103" i="42" s="1"/>
  <c r="M178" i="42"/>
  <c r="M174" i="42"/>
  <c r="M162" i="42"/>
  <c r="M78" i="42"/>
  <c r="M159" i="42"/>
  <c r="L122" i="42"/>
  <c r="L114" i="42"/>
  <c r="M114" i="42" s="1"/>
  <c r="L106" i="42"/>
  <c r="M106" i="42" s="1"/>
  <c r="L98" i="42"/>
  <c r="M98" i="42" s="1"/>
  <c r="M161" i="42"/>
  <c r="M149" i="42"/>
  <c r="M93" i="42"/>
  <c r="M49" i="42"/>
  <c r="M29" i="42"/>
  <c r="M172" i="42"/>
  <c r="M132" i="42"/>
  <c r="M76" i="42"/>
  <c r="M72" i="42"/>
  <c r="M48" i="42"/>
  <c r="M24" i="42"/>
  <c r="M20" i="42"/>
  <c r="AC168" i="42"/>
  <c r="AD168" i="42" s="1"/>
  <c r="AG168" i="42"/>
  <c r="AH168" i="42"/>
  <c r="AI168" i="42"/>
  <c r="AJ168" i="42"/>
  <c r="AC160" i="42"/>
  <c r="AD160" i="42"/>
  <c r="AG160" i="42"/>
  <c r="AH160" i="42"/>
  <c r="AI160" i="42"/>
  <c r="AJ160" i="42"/>
  <c r="AC133" i="42"/>
  <c r="AD133" i="42" s="1"/>
  <c r="AG133" i="42"/>
  <c r="AH133" i="42"/>
  <c r="AI133" i="42"/>
  <c r="AJ133" i="42"/>
  <c r="AC124" i="42"/>
  <c r="AD124" i="42" s="1"/>
  <c r="AG124" i="42"/>
  <c r="AH124" i="42"/>
  <c r="AI124" i="42"/>
  <c r="AJ124" i="42"/>
  <c r="AC116" i="42"/>
  <c r="AD116" i="42" s="1"/>
  <c r="AG116" i="42"/>
  <c r="AH116" i="42"/>
  <c r="AI116" i="42"/>
  <c r="AJ116" i="42"/>
  <c r="AC111" i="42"/>
  <c r="AD111" i="42" s="1"/>
  <c r="AG111" i="42"/>
  <c r="AH111" i="42"/>
  <c r="AI111" i="42"/>
  <c r="AJ111" i="42"/>
  <c r="AC103" i="42"/>
  <c r="AD103" i="42" s="1"/>
  <c r="AG103" i="42"/>
  <c r="AH103" i="42"/>
  <c r="AI103" i="42"/>
  <c r="AJ103" i="42"/>
  <c r="AC83" i="42"/>
  <c r="AD83" i="42" s="1"/>
  <c r="AG83" i="42"/>
  <c r="AH83" i="42"/>
  <c r="AI83" i="42"/>
  <c r="AJ83" i="42"/>
  <c r="AC81" i="42"/>
  <c r="AD81" i="42" s="1"/>
  <c r="AG81" i="42"/>
  <c r="AH81" i="42"/>
  <c r="AI81" i="42"/>
  <c r="AJ81" i="42"/>
  <c r="AC77" i="42"/>
  <c r="AD77" i="42" s="1"/>
  <c r="AG77" i="42"/>
  <c r="AH77" i="42"/>
  <c r="AI77" i="42"/>
  <c r="AJ77" i="42"/>
  <c r="AC73" i="42"/>
  <c r="AD73" i="42" s="1"/>
  <c r="AG73" i="42"/>
  <c r="AH73" i="42"/>
  <c r="AI73" i="42"/>
  <c r="AJ73" i="42"/>
  <c r="AC65" i="42"/>
  <c r="AD65" i="42" s="1"/>
  <c r="AG65" i="42"/>
  <c r="AH65" i="42"/>
  <c r="AI65" i="42"/>
  <c r="AJ65" i="42"/>
  <c r="AC64" i="42"/>
  <c r="AD64" i="42" s="1"/>
  <c r="AG64" i="42"/>
  <c r="AH64" i="42"/>
  <c r="AI64" i="42"/>
  <c r="AJ64" i="42"/>
  <c r="AC61" i="42"/>
  <c r="AD61" i="42" s="1"/>
  <c r="AG61" i="42"/>
  <c r="AH61" i="42"/>
  <c r="AI61" i="42"/>
  <c r="AJ61" i="42"/>
  <c r="AC56" i="42"/>
  <c r="AD56" i="42" s="1"/>
  <c r="AG56" i="42"/>
  <c r="AH56" i="42"/>
  <c r="AI56" i="42"/>
  <c r="AJ56" i="42"/>
  <c r="AC14" i="42"/>
  <c r="AD14" i="42" s="1"/>
  <c r="AG14" i="42"/>
  <c r="AH14" i="42"/>
  <c r="AI14" i="42"/>
  <c r="AJ14" i="42"/>
  <c r="M38" i="42" l="1"/>
  <c r="L39" i="42"/>
  <c r="M39" i="42" s="1"/>
  <c r="M122" i="42"/>
  <c r="L123" i="42"/>
  <c r="AC52" i="9"/>
  <c r="AD52" i="9"/>
  <c r="AC53" i="9"/>
  <c r="AD53" i="9"/>
  <c r="AC54" i="9"/>
  <c r="AD54" i="9"/>
  <c r="AC55" i="9"/>
  <c r="AD55" i="9"/>
  <c r="AC56" i="9"/>
  <c r="AD56" i="9"/>
  <c r="AC57" i="9"/>
  <c r="AD57" i="9"/>
  <c r="AC58" i="9"/>
  <c r="AD58" i="9"/>
  <c r="AC59" i="9"/>
  <c r="AD59" i="9"/>
  <c r="AC60" i="9"/>
  <c r="AD60" i="9"/>
  <c r="AC61" i="9"/>
  <c r="AD61" i="9"/>
  <c r="AC62" i="9"/>
  <c r="AD62" i="9"/>
  <c r="AC63" i="9"/>
  <c r="AD63" i="9"/>
  <c r="AC64" i="9"/>
  <c r="AD64" i="9"/>
  <c r="AC65" i="9"/>
  <c r="AD65" i="9"/>
  <c r="AC66" i="9"/>
  <c r="AD66" i="9"/>
  <c r="AC67" i="9"/>
  <c r="AD67" i="9"/>
  <c r="AC68" i="9"/>
  <c r="AD68" i="9"/>
  <c r="AC69" i="9"/>
  <c r="AD69" i="9"/>
  <c r="F69" i="9"/>
  <c r="F68" i="9"/>
  <c r="E68" i="9"/>
  <c r="E69" i="9"/>
  <c r="N69" i="9"/>
  <c r="J69" i="9"/>
  <c r="I69" i="9"/>
  <c r="N68" i="9"/>
  <c r="J68" i="9"/>
  <c r="I68" i="9"/>
  <c r="A69" i="9"/>
  <c r="A68" i="9"/>
  <c r="D69" i="9"/>
  <c r="D68" i="9"/>
  <c r="I53" i="9"/>
  <c r="I54" i="9"/>
  <c r="I55" i="9"/>
  <c r="I56" i="9"/>
  <c r="I57" i="9"/>
  <c r="I58" i="9"/>
  <c r="I59" i="9"/>
  <c r="I60" i="9"/>
  <c r="I61" i="9"/>
  <c r="I62" i="9"/>
  <c r="I63" i="9"/>
  <c r="I64" i="9"/>
  <c r="I65" i="9"/>
  <c r="I66" i="9"/>
  <c r="I67" i="9"/>
  <c r="N52" i="9"/>
  <c r="N53" i="9"/>
  <c r="N54" i="9"/>
  <c r="N55" i="9"/>
  <c r="N56" i="9"/>
  <c r="N57" i="9"/>
  <c r="N58" i="9"/>
  <c r="N59" i="9"/>
  <c r="N60" i="9"/>
  <c r="N61" i="9"/>
  <c r="N62" i="9"/>
  <c r="N63" i="9"/>
  <c r="N64" i="9"/>
  <c r="N65" i="9"/>
  <c r="N66" i="9"/>
  <c r="N67" i="9"/>
  <c r="I52" i="9"/>
  <c r="J52" i="9"/>
  <c r="J53" i="9"/>
  <c r="J54" i="9"/>
  <c r="J55" i="9"/>
  <c r="J56" i="9"/>
  <c r="J57" i="9"/>
  <c r="J58" i="9"/>
  <c r="J59" i="9"/>
  <c r="J60" i="9"/>
  <c r="J61" i="9"/>
  <c r="J62" i="9"/>
  <c r="J63" i="9"/>
  <c r="J64" i="9"/>
  <c r="J65" i="9"/>
  <c r="J66" i="9"/>
  <c r="J67" i="9"/>
  <c r="E52" i="9"/>
  <c r="E53" i="9"/>
  <c r="E54" i="9"/>
  <c r="E55" i="9"/>
  <c r="E56" i="9"/>
  <c r="E57" i="9"/>
  <c r="E58" i="9"/>
  <c r="E59" i="9"/>
  <c r="E60" i="9"/>
  <c r="E61" i="9"/>
  <c r="E62" i="9"/>
  <c r="E63" i="9"/>
  <c r="E64" i="9"/>
  <c r="E65" i="9"/>
  <c r="E66" i="9"/>
  <c r="E67" i="9"/>
  <c r="A67" i="9"/>
  <c r="A66" i="9"/>
  <c r="A65" i="9"/>
  <c r="A64" i="9"/>
  <c r="A63" i="9"/>
  <c r="A62" i="9"/>
  <c r="A61" i="9"/>
  <c r="A60" i="9"/>
  <c r="A59" i="9"/>
  <c r="A58" i="9"/>
  <c r="A57" i="9"/>
  <c r="A56" i="9"/>
  <c r="A55" i="9"/>
  <c r="A54" i="9"/>
  <c r="A53" i="9"/>
  <c r="A52" i="9"/>
  <c r="AC51" i="9"/>
  <c r="AD51" i="9"/>
  <c r="N51" i="9"/>
  <c r="J51" i="9"/>
  <c r="I51" i="9"/>
  <c r="E51" i="9"/>
  <c r="A51" i="9"/>
  <c r="D51" i="9"/>
  <c r="AC49" i="9"/>
  <c r="AD49" i="9" s="1"/>
  <c r="AC50" i="9"/>
  <c r="AD50" i="9" s="1"/>
  <c r="I50" i="9"/>
  <c r="N50" i="9"/>
  <c r="J50" i="9"/>
  <c r="E50" i="9"/>
  <c r="A50" i="9"/>
  <c r="M123" i="42" l="1"/>
  <c r="L124" i="42"/>
  <c r="M124" i="42" s="1"/>
  <c r="I49" i="9"/>
  <c r="N49" i="9"/>
  <c r="J49" i="9"/>
  <c r="E49" i="9"/>
  <c r="A49" i="9"/>
  <c r="D49" i="9"/>
  <c r="S21" i="21" l="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20" i="21"/>
  <c r="I70" i="40"/>
  <c r="J70" i="40"/>
  <c r="K70" i="40"/>
  <c r="L70" i="40"/>
  <c r="M70" i="40"/>
  <c r="N70" i="40"/>
  <c r="O70" i="40"/>
  <c r="P70" i="40"/>
  <c r="Q70" i="40"/>
  <c r="AC127" i="54"/>
  <c r="AD127" i="54" s="1"/>
  <c r="AC128" i="54"/>
  <c r="AD128" i="54"/>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J128" i="54"/>
  <c r="J129" i="54"/>
  <c r="J130" i="54"/>
  <c r="J131" i="54"/>
  <c r="J132" i="54"/>
  <c r="J133" i="54"/>
  <c r="J134" i="54"/>
  <c r="J135" i="54"/>
  <c r="J136" i="54"/>
  <c r="J137" i="54"/>
  <c r="J138" i="54"/>
  <c r="J139" i="54"/>
  <c r="J140" i="54"/>
  <c r="J141" i="54"/>
  <c r="J142" i="54"/>
  <c r="J143" i="54"/>
  <c r="J144" i="54"/>
  <c r="J145" i="54"/>
  <c r="J146" i="54"/>
  <c r="J147" i="54"/>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I147" i="54" l="1"/>
  <c r="I139" i="54"/>
  <c r="I131" i="54"/>
  <c r="I146" i="54"/>
  <c r="I138" i="54"/>
  <c r="I142" i="54"/>
  <c r="I144" i="54"/>
  <c r="I140" i="54"/>
  <c r="I136" i="54"/>
  <c r="I132" i="54"/>
  <c r="I128" i="54"/>
  <c r="I135" i="54"/>
  <c r="I127" i="54"/>
  <c r="I134" i="54"/>
  <c r="I143" i="54"/>
  <c r="I129" i="54"/>
  <c r="I145" i="54"/>
  <c r="I141" i="54"/>
  <c r="I137" i="54"/>
  <c r="I133" i="54"/>
  <c r="I130" i="54"/>
  <c r="AC28" i="9"/>
  <c r="AD28" i="9"/>
  <c r="AC29" i="9"/>
  <c r="AD29" i="9"/>
  <c r="AC30" i="9"/>
  <c r="AD30" i="9"/>
  <c r="AC40" i="9"/>
  <c r="AD40" i="9"/>
  <c r="AC41" i="9"/>
  <c r="AD41" i="9"/>
  <c r="AC42" i="9"/>
  <c r="AD42" i="9"/>
  <c r="AC43" i="9"/>
  <c r="AD43" i="9" s="1"/>
  <c r="AC44" i="9"/>
  <c r="AD44" i="9"/>
  <c r="AC45" i="9"/>
  <c r="AD45" i="9"/>
  <c r="AC46" i="9"/>
  <c r="AD46" i="9"/>
  <c r="AC47" i="9"/>
  <c r="AD47" i="9"/>
  <c r="AC48" i="9"/>
  <c r="AD48" i="9"/>
  <c r="N44" i="9"/>
  <c r="O44" i="9" s="1"/>
  <c r="I44" i="9" s="1"/>
  <c r="N45" i="9"/>
  <c r="N46" i="9"/>
  <c r="N47" i="9"/>
  <c r="O47" i="9" s="1"/>
  <c r="I47" i="9" s="1"/>
  <c r="N48" i="9"/>
  <c r="O48" i="9" s="1"/>
  <c r="I48" i="9" s="1"/>
  <c r="O45" i="9"/>
  <c r="O46" i="9"/>
  <c r="I46" i="9" s="1"/>
  <c r="J44" i="9"/>
  <c r="I45" i="9"/>
  <c r="J45" i="9"/>
  <c r="J46" i="9"/>
  <c r="J47" i="9"/>
  <c r="J48" i="9"/>
  <c r="E43" i="9"/>
  <c r="E44" i="9"/>
  <c r="E45" i="9"/>
  <c r="E46" i="9"/>
  <c r="E47" i="9"/>
  <c r="E48" i="9"/>
  <c r="A44" i="9"/>
  <c r="A45" i="9"/>
  <c r="A46" i="9"/>
  <c r="A47" i="9"/>
  <c r="A48" i="9"/>
  <c r="J37" i="9" l="1"/>
  <c r="J38" i="9"/>
  <c r="J39" i="9"/>
  <c r="J40" i="9"/>
  <c r="J41" i="9"/>
  <c r="J42" i="9"/>
  <c r="J43" i="9"/>
  <c r="T21" i="24"/>
  <c r="T22" i="24"/>
  <c r="T23" i="24"/>
  <c r="T24" i="24"/>
  <c r="T25" i="24"/>
  <c r="T26" i="24"/>
  <c r="T27" i="24"/>
  <c r="T28" i="24"/>
  <c r="T29" i="24"/>
  <c r="T30" i="24"/>
  <c r="T31" i="24"/>
  <c r="T32" i="24"/>
  <c r="T33" i="24"/>
  <c r="T34" i="24"/>
  <c r="T35" i="24"/>
  <c r="T36" i="24"/>
  <c r="T37" i="24"/>
  <c r="T38" i="24"/>
  <c r="T39" i="24"/>
  <c r="T40" i="24"/>
  <c r="T41" i="24"/>
  <c r="T42" i="24"/>
  <c r="T43" i="24"/>
  <c r="T44" i="24"/>
  <c r="T45" i="24"/>
  <c r="T46" i="24"/>
  <c r="T47" i="24"/>
  <c r="T48" i="24"/>
  <c r="T49" i="24"/>
  <c r="T50" i="24"/>
  <c r="T51" i="24"/>
  <c r="T52" i="24"/>
  <c r="T53" i="24"/>
  <c r="T54" i="24"/>
  <c r="T55" i="24"/>
  <c r="T56" i="24"/>
  <c r="T57" i="24"/>
  <c r="T58" i="24"/>
  <c r="T59" i="24"/>
  <c r="T60" i="24"/>
  <c r="T61" i="24"/>
  <c r="T62" i="24"/>
  <c r="T63" i="24"/>
  <c r="T64" i="24"/>
  <c r="T65" i="24"/>
  <c r="T66" i="24"/>
  <c r="T67" i="24"/>
  <c r="T68" i="24"/>
  <c r="T69" i="24"/>
  <c r="T70" i="24"/>
  <c r="T20" i="24"/>
  <c r="I43" i="9" l="1"/>
  <c r="N43" i="9"/>
  <c r="A43" i="9"/>
  <c r="I41" i="9"/>
  <c r="I42" i="9"/>
  <c r="N41" i="9"/>
  <c r="N42" i="9"/>
  <c r="D42" i="9"/>
  <c r="AC39" i="9"/>
  <c r="AD39" i="9"/>
  <c r="N39" i="9"/>
  <c r="N40" i="9"/>
  <c r="I39" i="9"/>
  <c r="I40" i="9"/>
  <c r="AC38" i="9" l="1"/>
  <c r="AD38" i="9" s="1"/>
  <c r="AC37" i="9"/>
  <c r="AD37" i="9" s="1"/>
  <c r="N37" i="9"/>
  <c r="N38" i="9"/>
  <c r="I37" i="9"/>
  <c r="I38" i="9"/>
  <c r="AC36" i="9" l="1"/>
  <c r="AD36" i="9" s="1"/>
  <c r="I36" i="9"/>
  <c r="N36" i="9"/>
  <c r="E33" i="9"/>
  <c r="E34" i="9"/>
  <c r="E35" i="9"/>
  <c r="E36" i="9"/>
  <c r="E37" i="9"/>
  <c r="E38" i="9"/>
  <c r="E39" i="9"/>
  <c r="E40" i="9"/>
  <c r="E41" i="9"/>
  <c r="E42" i="9"/>
  <c r="A42" i="9" l="1"/>
  <c r="A41" i="9"/>
  <c r="A40" i="9"/>
  <c r="A39" i="9"/>
  <c r="A38" i="9"/>
  <c r="A37" i="9"/>
  <c r="A36" i="9"/>
  <c r="AC32" i="9"/>
  <c r="AD32" i="9" s="1"/>
  <c r="AC33" i="9"/>
  <c r="AD33" i="9"/>
  <c r="AC34" i="9"/>
  <c r="AD34" i="9" s="1"/>
  <c r="AC35" i="9"/>
  <c r="AD35" i="9" s="1"/>
  <c r="N32" i="9"/>
  <c r="N33" i="9"/>
  <c r="N34" i="9"/>
  <c r="N35" i="9"/>
  <c r="J32" i="9"/>
  <c r="J33" i="9"/>
  <c r="J34" i="9"/>
  <c r="J35" i="9"/>
  <c r="J36" i="9"/>
  <c r="I32" i="9"/>
  <c r="I33" i="9"/>
  <c r="I34" i="9"/>
  <c r="I35" i="9"/>
  <c r="E32" i="9"/>
  <c r="D35" i="9"/>
  <c r="D34" i="9"/>
  <c r="D33" i="9"/>
  <c r="D32" i="9"/>
  <c r="A35" i="9"/>
  <c r="A34" i="9"/>
  <c r="A33" i="9"/>
  <c r="A32" i="9"/>
  <c r="AC31" i="9" l="1"/>
  <c r="AD31" i="9"/>
  <c r="N31" i="9"/>
  <c r="J31" i="9"/>
  <c r="I31" i="9"/>
  <c r="E31" i="9"/>
  <c r="D31" i="9"/>
  <c r="A31" i="9"/>
  <c r="AH117" i="54" l="1"/>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D117" i="54" s="1"/>
  <c r="AC118" i="54"/>
  <c r="AD118" i="54" s="1"/>
  <c r="AC119" i="54"/>
  <c r="AD119" i="54" s="1"/>
  <c r="AC120" i="54"/>
  <c r="AD120" i="54" s="1"/>
  <c r="AC121" i="54"/>
  <c r="AD121" i="54" s="1"/>
  <c r="AC122" i="54"/>
  <c r="AD122" i="54" s="1"/>
  <c r="AC123" i="54"/>
  <c r="AD123" i="54" s="1"/>
  <c r="AC124" i="54"/>
  <c r="AD124" i="54" s="1"/>
  <c r="AC125" i="54"/>
  <c r="AD125" i="54" s="1"/>
  <c r="AC126" i="54"/>
  <c r="AD126" i="54" s="1"/>
  <c r="F125" i="54"/>
  <c r="F119" i="54"/>
  <c r="F121" i="54"/>
  <c r="N126" i="54"/>
  <c r="J126" i="54"/>
  <c r="E126" i="54"/>
  <c r="P126" i="54" s="1"/>
  <c r="I126" i="54" s="1"/>
  <c r="D126" i="54"/>
  <c r="AF126" i="54" s="1"/>
  <c r="F117" i="54"/>
  <c r="F122" i="54"/>
  <c r="F124" i="54"/>
  <c r="F123" i="54"/>
  <c r="F118" i="54"/>
  <c r="F120" i="54"/>
  <c r="S21" i="16" l="1"/>
  <c r="S22" i="16"/>
  <c r="S23" i="16"/>
  <c r="S24" i="16"/>
  <c r="S25" i="16"/>
  <c r="S26" i="16"/>
  <c r="S20" i="16"/>
  <c r="U20" i="16"/>
  <c r="V20" i="16"/>
  <c r="W20" i="16"/>
  <c r="X20" i="16"/>
  <c r="Y20" i="16"/>
  <c r="Z20" i="16"/>
  <c r="AA20" i="16"/>
  <c r="AB20" i="16"/>
  <c r="U21" i="16"/>
  <c r="V21" i="16"/>
  <c r="W21" i="16"/>
  <c r="X21" i="16"/>
  <c r="Y21" i="16"/>
  <c r="Z21" i="16"/>
  <c r="AA21" i="16"/>
  <c r="AB21" i="16"/>
  <c r="U22" i="16"/>
  <c r="V22" i="16"/>
  <c r="W22" i="16"/>
  <c r="X22" i="16"/>
  <c r="Y22" i="16"/>
  <c r="Z22" i="16"/>
  <c r="AA22" i="16"/>
  <c r="AB22" i="16"/>
  <c r="U23" i="16"/>
  <c r="V23" i="16"/>
  <c r="W23" i="16"/>
  <c r="X23" i="16"/>
  <c r="Y23" i="16"/>
  <c r="Z23" i="16"/>
  <c r="AA23" i="16"/>
  <c r="AB23" i="16"/>
  <c r="U24" i="16"/>
  <c r="V24" i="16"/>
  <c r="W24" i="16"/>
  <c r="X24" i="16"/>
  <c r="Y24" i="16"/>
  <c r="Z24" i="16"/>
  <c r="AA24" i="16"/>
  <c r="AB24" i="16"/>
  <c r="U25" i="16"/>
  <c r="V25" i="16"/>
  <c r="W25" i="16"/>
  <c r="X25" i="16"/>
  <c r="Y25" i="16"/>
  <c r="Z25" i="16"/>
  <c r="AA25" i="16"/>
  <c r="AB25" i="16"/>
  <c r="U26" i="16"/>
  <c r="V26" i="16"/>
  <c r="W26" i="16"/>
  <c r="X26" i="16"/>
  <c r="Y26" i="16"/>
  <c r="Z26" i="16"/>
  <c r="AA26" i="16"/>
  <c r="AB26" i="16"/>
  <c r="T21" i="16"/>
  <c r="T22" i="16"/>
  <c r="T23" i="16"/>
  <c r="T24" i="16"/>
  <c r="T25" i="16"/>
  <c r="T26" i="16"/>
  <c r="T20" i="16"/>
  <c r="C11" i="62" l="1"/>
  <c r="C14" i="62"/>
  <c r="F23" i="62" l="1"/>
  <c r="D4" i="41"/>
  <c r="D5" i="41"/>
  <c r="D6" i="41"/>
  <c r="D7" i="41"/>
  <c r="D8" i="41"/>
  <c r="D9" i="41"/>
  <c r="D10" i="41"/>
  <c r="D11" i="4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D41" i="41"/>
  <c r="D42" i="41"/>
  <c r="D43" i="41"/>
  <c r="D44" i="41"/>
  <c r="D45" i="41"/>
  <c r="D46" i="41"/>
  <c r="D47" i="41"/>
  <c r="D48" i="41"/>
  <c r="D49" i="41"/>
  <c r="D50" i="41"/>
  <c r="D51" i="41"/>
  <c r="D52" i="41"/>
  <c r="D53" i="41"/>
  <c r="D54" i="41"/>
  <c r="D55" i="41"/>
  <c r="D56" i="41"/>
  <c r="A1310" i="65" l="1"/>
  <c r="B1310" i="65"/>
  <c r="D1310" i="65"/>
  <c r="E1310" i="65"/>
  <c r="F1310" i="65"/>
  <c r="A1311" i="65"/>
  <c r="B1311" i="65"/>
  <c r="D1311" i="65"/>
  <c r="E1311" i="65"/>
  <c r="F1311" i="65"/>
  <c r="A1312" i="65"/>
  <c r="B1312" i="65"/>
  <c r="D1312" i="65"/>
  <c r="E1312" i="65"/>
  <c r="F1312" i="65"/>
  <c r="A1313" i="65"/>
  <c r="B1313" i="65"/>
  <c r="D1313" i="65"/>
  <c r="E1313" i="65"/>
  <c r="F1313" i="65"/>
  <c r="A1314" i="65"/>
  <c r="B1314" i="65"/>
  <c r="D1314" i="65"/>
  <c r="E1314" i="65"/>
  <c r="F1314" i="65"/>
  <c r="A1315" i="65"/>
  <c r="B1315" i="65"/>
  <c r="D1315" i="65"/>
  <c r="E1315" i="65"/>
  <c r="F1315" i="65"/>
  <c r="A1316" i="65"/>
  <c r="B1316" i="65"/>
  <c r="D1316" i="65"/>
  <c r="E1316" i="65"/>
  <c r="F1316" i="65"/>
  <c r="A1317" i="65"/>
  <c r="B1317" i="65"/>
  <c r="D1317" i="65"/>
  <c r="E1317" i="65"/>
  <c r="F1317" i="65"/>
  <c r="A1318" i="65"/>
  <c r="B1318" i="65"/>
  <c r="D1318" i="65"/>
  <c r="E1318" i="65"/>
  <c r="F1318" i="65"/>
  <c r="A1319" i="65"/>
  <c r="B1319" i="65"/>
  <c r="D1319" i="65"/>
  <c r="E1319" i="65"/>
  <c r="F1319" i="65"/>
  <c r="A1320" i="65"/>
  <c r="B1320" i="65"/>
  <c r="D1320" i="65"/>
  <c r="E1320" i="65"/>
  <c r="F1320" i="65"/>
  <c r="A1321" i="65"/>
  <c r="B1321" i="65"/>
  <c r="D1321" i="65"/>
  <c r="E1321" i="65"/>
  <c r="F1321" i="65"/>
  <c r="A1322" i="65"/>
  <c r="B1322" i="65"/>
  <c r="D1322" i="65"/>
  <c r="E1322" i="65"/>
  <c r="F1322" i="65"/>
  <c r="A1323" i="65"/>
  <c r="B1323" i="65"/>
  <c r="D1323" i="65"/>
  <c r="E1323" i="65"/>
  <c r="F1323" i="65"/>
  <c r="A1324" i="65"/>
  <c r="B1324" i="65"/>
  <c r="D1324" i="65"/>
  <c r="E1324" i="65"/>
  <c r="F1324" i="65"/>
  <c r="A1325" i="65"/>
  <c r="B1325" i="65"/>
  <c r="D1325" i="65"/>
  <c r="E1325" i="65"/>
  <c r="F1325" i="65"/>
  <c r="A1326" i="65"/>
  <c r="B1326" i="65"/>
  <c r="D1326" i="65"/>
  <c r="E1326" i="65"/>
  <c r="F1326" i="65"/>
  <c r="A1327" i="65"/>
  <c r="B1327" i="65"/>
  <c r="D1327" i="65"/>
  <c r="E1327" i="65"/>
  <c r="F1327" i="65"/>
  <c r="A1328" i="65"/>
  <c r="B1328" i="65"/>
  <c r="D1328" i="65"/>
  <c r="E1328" i="65"/>
  <c r="F1328" i="65"/>
  <c r="A1329" i="65"/>
  <c r="B1329" i="65"/>
  <c r="D1329" i="65"/>
  <c r="E1329" i="65"/>
  <c r="F1329" i="65"/>
  <c r="A1330" i="65"/>
  <c r="B1330" i="65"/>
  <c r="D1330" i="65"/>
  <c r="E1330" i="65"/>
  <c r="F1330" i="65"/>
  <c r="A1331" i="65"/>
  <c r="B1331" i="65"/>
  <c r="D1331" i="65"/>
  <c r="E1331" i="65"/>
  <c r="F1331" i="65"/>
  <c r="A1332" i="65"/>
  <c r="B1332" i="65"/>
  <c r="D1332" i="65"/>
  <c r="E1332" i="65"/>
  <c r="F1332" i="65"/>
  <c r="A1333" i="65"/>
  <c r="B1333" i="65"/>
  <c r="D1333" i="65"/>
  <c r="E1333" i="65"/>
  <c r="F1333" i="65"/>
  <c r="A1334" i="65"/>
  <c r="B1334" i="65"/>
  <c r="D1334" i="65"/>
  <c r="E1334" i="65"/>
  <c r="F1334" i="65"/>
  <c r="A1335" i="65"/>
  <c r="B1335" i="65"/>
  <c r="D1335" i="65"/>
  <c r="E1335" i="65"/>
  <c r="F1335" i="65"/>
  <c r="A1336" i="65"/>
  <c r="B1336" i="65"/>
  <c r="D1336" i="65"/>
  <c r="E1336" i="65"/>
  <c r="F1336" i="65"/>
  <c r="A1337" i="65"/>
  <c r="B1337" i="65"/>
  <c r="D1337" i="65"/>
  <c r="E1337" i="65"/>
  <c r="F1337" i="65"/>
  <c r="A1338" i="65"/>
  <c r="B1338" i="65"/>
  <c r="D1338" i="65"/>
  <c r="E1338" i="65"/>
  <c r="F1338" i="65"/>
  <c r="A1339" i="65"/>
  <c r="B1339" i="65"/>
  <c r="D1339" i="65"/>
  <c r="E1339" i="65"/>
  <c r="F1339" i="65"/>
  <c r="A1340" i="65"/>
  <c r="B1340" i="65"/>
  <c r="D1340" i="65"/>
  <c r="E1340" i="65"/>
  <c r="F1340" i="65"/>
  <c r="A1341" i="65"/>
  <c r="B1341" i="65"/>
  <c r="D1341" i="65"/>
  <c r="E1341" i="65"/>
  <c r="F1341" i="65"/>
  <c r="A1342" i="65"/>
  <c r="B1342" i="65"/>
  <c r="D1342" i="65"/>
  <c r="E1342" i="65"/>
  <c r="F1342" i="65"/>
  <c r="A1343" i="65"/>
  <c r="B1343" i="65"/>
  <c r="D1343" i="65"/>
  <c r="E1343" i="65"/>
  <c r="F1343" i="65"/>
  <c r="A1344" i="65"/>
  <c r="B1344" i="65"/>
  <c r="D1344" i="65"/>
  <c r="E1344" i="65"/>
  <c r="F1344" i="65"/>
  <c r="A1345" i="65"/>
  <c r="B1345" i="65"/>
  <c r="D1345" i="65"/>
  <c r="E1345" i="65"/>
  <c r="F1345" i="65"/>
  <c r="A1346" i="65"/>
  <c r="B1346" i="65"/>
  <c r="D1346" i="65"/>
  <c r="E1346" i="65"/>
  <c r="F1346" i="65"/>
  <c r="A1347" i="65"/>
  <c r="B1347" i="65"/>
  <c r="D1347" i="65"/>
  <c r="E1347" i="65"/>
  <c r="F1347" i="65"/>
  <c r="A1348" i="65"/>
  <c r="B1348" i="65"/>
  <c r="D1348" i="65"/>
  <c r="E1348" i="65"/>
  <c r="F1348" i="65"/>
  <c r="A1349" i="65"/>
  <c r="B1349" i="65"/>
  <c r="D1349" i="65"/>
  <c r="E1349" i="65"/>
  <c r="F1349" i="65"/>
  <c r="A1350" i="65"/>
  <c r="B1350" i="65"/>
  <c r="D1350" i="65"/>
  <c r="E1350" i="65"/>
  <c r="F1350" i="65"/>
  <c r="A1351" i="65"/>
  <c r="B1351" i="65"/>
  <c r="D1351" i="65"/>
  <c r="E1351" i="65"/>
  <c r="F1351" i="65"/>
  <c r="A1352" i="65"/>
  <c r="B1352" i="65"/>
  <c r="D1352" i="65"/>
  <c r="E1352" i="65"/>
  <c r="F1352" i="65"/>
  <c r="A1353" i="65"/>
  <c r="B1353" i="65"/>
  <c r="D1353" i="65"/>
  <c r="E1353" i="65"/>
  <c r="F1353" i="65"/>
  <c r="A1354" i="65"/>
  <c r="B1354" i="65"/>
  <c r="D1354" i="65"/>
  <c r="E1354" i="65"/>
  <c r="F1354" i="65"/>
  <c r="A1355" i="65"/>
  <c r="B1355" i="65"/>
  <c r="D1355" i="65"/>
  <c r="E1355" i="65"/>
  <c r="F1355" i="65"/>
  <c r="A1356" i="65"/>
  <c r="B1356" i="65"/>
  <c r="D1356" i="65"/>
  <c r="E1356" i="65"/>
  <c r="F1356" i="65"/>
  <c r="A1357" i="65"/>
  <c r="B1357" i="65"/>
  <c r="D1357" i="65"/>
  <c r="E1357" i="65"/>
  <c r="F1357" i="65"/>
  <c r="A1358" i="65"/>
  <c r="B1358" i="65"/>
  <c r="D1358" i="65"/>
  <c r="E1358" i="65"/>
  <c r="F1358" i="65"/>
  <c r="A1359" i="65"/>
  <c r="B1359" i="65"/>
  <c r="D1359" i="65"/>
  <c r="E1359" i="65"/>
  <c r="F1359" i="65"/>
  <c r="A1360" i="65"/>
  <c r="B1360" i="65"/>
  <c r="D1360" i="65"/>
  <c r="E1360" i="65"/>
  <c r="F1360" i="65"/>
  <c r="A1361" i="65"/>
  <c r="B1361" i="65"/>
  <c r="D1361" i="65"/>
  <c r="E1361" i="65"/>
  <c r="F1361" i="65"/>
  <c r="A1362" i="65"/>
  <c r="B1362" i="65"/>
  <c r="D1362" i="65"/>
  <c r="E1362" i="65"/>
  <c r="F1362" i="65"/>
  <c r="A1363" i="65"/>
  <c r="B1363" i="65"/>
  <c r="D1363" i="65"/>
  <c r="E1363" i="65"/>
  <c r="F1363" i="65"/>
  <c r="A1364" i="65"/>
  <c r="B1364" i="65"/>
  <c r="D1364" i="65"/>
  <c r="E1364" i="65"/>
  <c r="F1364" i="65"/>
  <c r="A1365" i="65"/>
  <c r="B1365" i="65"/>
  <c r="D1365" i="65"/>
  <c r="E1365" i="65"/>
  <c r="F1365" i="65"/>
  <c r="A1366" i="65"/>
  <c r="B1366" i="65"/>
  <c r="D1366" i="65"/>
  <c r="E1366" i="65"/>
  <c r="F1366" i="65"/>
  <c r="A1367" i="65"/>
  <c r="B1367" i="65"/>
  <c r="D1367" i="65"/>
  <c r="E1367" i="65"/>
  <c r="F1367" i="65"/>
  <c r="A1368" i="65"/>
  <c r="B1368" i="65"/>
  <c r="D1368" i="65"/>
  <c r="E1368" i="65"/>
  <c r="F1368" i="65"/>
  <c r="A1369" i="65"/>
  <c r="B1369" i="65"/>
  <c r="D1369" i="65"/>
  <c r="E1369" i="65"/>
  <c r="F1369" i="65"/>
  <c r="A1370" i="65"/>
  <c r="B1370" i="65"/>
  <c r="D1370" i="65"/>
  <c r="E1370" i="65"/>
  <c r="F1370" i="65"/>
  <c r="A1371" i="65"/>
  <c r="B1371" i="65"/>
  <c r="D1371" i="65"/>
  <c r="E1371" i="65"/>
  <c r="F1371" i="65"/>
  <c r="A1372" i="65"/>
  <c r="B1372" i="65"/>
  <c r="D1372" i="65"/>
  <c r="E1372" i="65"/>
  <c r="F1372" i="65"/>
  <c r="A1373" i="65"/>
  <c r="B1373" i="65"/>
  <c r="D1373" i="65"/>
  <c r="E1373" i="65"/>
  <c r="F1373" i="65"/>
  <c r="A1374" i="65"/>
  <c r="B1374" i="65"/>
  <c r="D1374" i="65"/>
  <c r="E1374" i="65"/>
  <c r="F1374" i="65"/>
  <c r="A1375" i="65"/>
  <c r="B1375" i="65"/>
  <c r="D1375" i="65"/>
  <c r="E1375" i="65"/>
  <c r="F1375" i="65"/>
  <c r="A1376" i="65"/>
  <c r="B1376" i="65"/>
  <c r="D1376" i="65"/>
  <c r="E1376" i="65"/>
  <c r="F1376" i="65"/>
  <c r="A1377" i="65"/>
  <c r="B1377" i="65"/>
  <c r="D1377" i="65"/>
  <c r="E1377" i="65"/>
  <c r="F1377" i="65"/>
  <c r="A1378" i="65"/>
  <c r="B1378" i="65"/>
  <c r="D1378" i="65"/>
  <c r="E1378" i="65"/>
  <c r="F1378" i="65"/>
  <c r="A1379" i="65"/>
  <c r="B1379" i="65"/>
  <c r="D1379" i="65"/>
  <c r="E1379" i="65"/>
  <c r="F1379" i="65"/>
  <c r="A1380" i="65"/>
  <c r="B1380" i="65"/>
  <c r="D1380" i="65"/>
  <c r="E1380" i="65"/>
  <c r="F1380" i="65"/>
  <c r="A1381" i="65"/>
  <c r="B1381" i="65"/>
  <c r="D1381" i="65"/>
  <c r="E1381" i="65"/>
  <c r="F1381" i="65"/>
  <c r="A1382" i="65"/>
  <c r="B1382" i="65"/>
  <c r="D1382" i="65"/>
  <c r="E1382" i="65"/>
  <c r="F1382" i="65"/>
  <c r="A1383" i="65"/>
  <c r="B1383" i="65"/>
  <c r="D1383" i="65"/>
  <c r="E1383" i="65"/>
  <c r="F1383" i="65"/>
  <c r="A1384" i="65"/>
  <c r="B1384" i="65"/>
  <c r="D1384" i="65"/>
  <c r="E1384" i="65"/>
  <c r="F1384" i="65"/>
  <c r="A1385" i="65"/>
  <c r="B1385" i="65"/>
  <c r="D1385" i="65"/>
  <c r="E1385" i="65"/>
  <c r="F1385" i="65"/>
  <c r="A1386" i="65"/>
  <c r="B1386" i="65"/>
  <c r="D1386" i="65"/>
  <c r="E1386" i="65"/>
  <c r="F1386" i="65"/>
  <c r="A1387" i="65"/>
  <c r="B1387" i="65"/>
  <c r="D1387" i="65"/>
  <c r="E1387" i="65"/>
  <c r="F1387" i="65"/>
  <c r="A1388" i="65"/>
  <c r="B1388" i="65"/>
  <c r="D1388" i="65"/>
  <c r="E1388" i="65"/>
  <c r="F1388" i="65"/>
  <c r="A1389" i="65"/>
  <c r="B1389" i="65"/>
  <c r="D1389" i="65"/>
  <c r="E1389" i="65"/>
  <c r="F1389" i="65"/>
  <c r="A1390" i="65"/>
  <c r="B1390" i="65"/>
  <c r="D1390" i="65"/>
  <c r="E1390" i="65"/>
  <c r="F1390" i="65"/>
  <c r="A1391" i="65"/>
  <c r="B1391" i="65"/>
  <c r="D1391" i="65"/>
  <c r="E1391" i="65"/>
  <c r="F1391" i="65"/>
  <c r="A1392" i="65"/>
  <c r="B1392" i="65"/>
  <c r="D1392" i="65"/>
  <c r="E1392" i="65"/>
  <c r="F1392" i="65"/>
  <c r="A1393" i="65"/>
  <c r="B1393" i="65"/>
  <c r="D1393" i="65"/>
  <c r="E1393" i="65"/>
  <c r="F1393" i="65"/>
  <c r="A1394" i="65"/>
  <c r="B1394" i="65"/>
  <c r="D1394" i="65"/>
  <c r="E1394" i="65"/>
  <c r="F1394" i="65"/>
  <c r="A1395" i="65"/>
  <c r="B1395" i="65"/>
  <c r="D1395" i="65"/>
  <c r="E1395" i="65"/>
  <c r="F1395" i="65"/>
  <c r="A1396" i="65"/>
  <c r="B1396" i="65"/>
  <c r="D1396" i="65"/>
  <c r="E1396" i="65"/>
  <c r="F1396" i="65"/>
  <c r="A1397" i="65"/>
  <c r="B1397" i="65"/>
  <c r="D1397" i="65"/>
  <c r="E1397" i="65"/>
  <c r="F1397" i="65"/>
  <c r="A1398" i="65"/>
  <c r="B1398" i="65"/>
  <c r="D1398" i="65"/>
  <c r="E1398" i="65"/>
  <c r="F1398" i="65"/>
  <c r="A1399" i="65"/>
  <c r="B1399" i="65"/>
  <c r="D1399" i="65"/>
  <c r="E1399" i="65"/>
  <c r="F1399" i="65"/>
  <c r="A1400" i="65"/>
  <c r="B1400" i="65"/>
  <c r="C1400" i="65"/>
  <c r="D1400" i="65"/>
  <c r="E1400" i="65"/>
  <c r="F1400" i="65"/>
  <c r="A1401" i="65"/>
  <c r="B1401" i="65"/>
  <c r="C1401" i="65"/>
  <c r="D1401" i="65"/>
  <c r="E1401" i="65"/>
  <c r="F1401" i="65"/>
  <c r="A1402" i="65"/>
  <c r="B1402" i="65"/>
  <c r="C1402" i="65"/>
  <c r="D1402" i="65"/>
  <c r="E1402" i="65"/>
  <c r="F1402" i="65"/>
  <c r="A1403" i="65"/>
  <c r="B1403" i="65"/>
  <c r="C1403" i="65"/>
  <c r="D1403" i="65"/>
  <c r="E1403" i="65"/>
  <c r="F1403" i="65"/>
  <c r="A1404" i="65"/>
  <c r="B1404" i="65"/>
  <c r="C1404" i="65"/>
  <c r="D1404" i="65"/>
  <c r="E1404" i="65"/>
  <c r="F1404" i="65"/>
  <c r="A1405" i="65"/>
  <c r="B1405" i="65"/>
  <c r="C1405" i="65"/>
  <c r="D1405" i="65"/>
  <c r="E1405" i="65"/>
  <c r="F1405" i="65"/>
  <c r="A1406" i="65"/>
  <c r="B1406" i="65"/>
  <c r="D1406" i="65"/>
  <c r="E1406" i="65"/>
  <c r="F1406" i="65"/>
  <c r="A1407" i="65"/>
  <c r="B1407" i="65"/>
  <c r="C1407" i="65"/>
  <c r="D1407" i="65"/>
  <c r="E1407" i="65"/>
  <c r="F1407" i="65"/>
  <c r="A1408" i="65"/>
  <c r="B1408" i="65"/>
  <c r="D1408" i="65"/>
  <c r="E1408" i="65"/>
  <c r="F1408" i="65"/>
  <c r="A1409" i="65"/>
  <c r="B1409" i="65"/>
  <c r="D1409" i="65"/>
  <c r="E1409" i="65"/>
  <c r="F1409" i="65"/>
  <c r="A1410" i="65"/>
  <c r="B1410" i="65"/>
  <c r="D1410" i="65"/>
  <c r="E1410" i="65"/>
  <c r="F1410" i="65"/>
  <c r="A1411" i="65"/>
  <c r="B1411" i="65"/>
  <c r="D1411" i="65"/>
  <c r="E1411" i="65"/>
  <c r="F1411" i="65"/>
  <c r="A1412" i="65"/>
  <c r="B1412" i="65"/>
  <c r="D1412" i="65"/>
  <c r="E1412" i="65"/>
  <c r="F1412" i="65"/>
  <c r="A1413" i="65"/>
  <c r="B1413" i="65"/>
  <c r="D1413" i="65"/>
  <c r="E1413" i="65"/>
  <c r="F1413" i="65"/>
  <c r="A1414" i="65"/>
  <c r="B1414" i="65"/>
  <c r="D1414" i="65"/>
  <c r="E1414" i="65"/>
  <c r="F1414" i="65"/>
  <c r="A1415" i="65"/>
  <c r="B1415" i="65"/>
  <c r="C1415" i="65"/>
  <c r="D1415" i="65"/>
  <c r="E1415" i="65"/>
  <c r="F1415" i="65"/>
  <c r="A1416" i="65"/>
  <c r="B1416" i="65"/>
  <c r="C1416" i="65"/>
  <c r="D1416" i="65"/>
  <c r="E1416" i="65"/>
  <c r="F1416" i="65"/>
  <c r="A1417" i="65"/>
  <c r="B1417" i="65"/>
  <c r="C1417" i="65"/>
  <c r="D1417" i="65"/>
  <c r="E1417" i="65"/>
  <c r="F1417" i="65"/>
  <c r="A1418" i="65"/>
  <c r="B1418" i="65"/>
  <c r="C1418" i="65"/>
  <c r="D1418" i="65"/>
  <c r="E1418" i="65"/>
  <c r="F1418" i="65"/>
  <c r="A1419" i="65"/>
  <c r="B1419" i="65"/>
  <c r="C1419" i="65"/>
  <c r="D1419" i="65"/>
  <c r="E1419" i="65"/>
  <c r="F1419" i="65"/>
  <c r="A1420" i="65"/>
  <c r="B1420" i="65"/>
  <c r="C1420" i="65"/>
  <c r="D1420" i="65"/>
  <c r="E1420" i="65"/>
  <c r="F1420" i="65"/>
  <c r="A1421" i="65"/>
  <c r="B1421" i="65"/>
  <c r="C1421" i="65"/>
  <c r="D1421" i="65"/>
  <c r="E1421" i="65"/>
  <c r="F1421" i="65"/>
  <c r="A1422" i="65"/>
  <c r="B1422" i="65"/>
  <c r="C1422" i="65"/>
  <c r="D1422" i="65"/>
  <c r="E1422" i="65"/>
  <c r="F1422" i="65"/>
  <c r="A1423" i="65"/>
  <c r="B1423" i="65"/>
  <c r="C1423" i="65"/>
  <c r="D1423" i="65"/>
  <c r="E1423" i="65"/>
  <c r="F1423" i="65"/>
  <c r="A1424" i="65"/>
  <c r="B1424" i="65"/>
  <c r="C1424" i="65"/>
  <c r="D1424" i="65"/>
  <c r="E1424" i="65"/>
  <c r="F1424" i="65"/>
  <c r="A1425" i="65"/>
  <c r="B1425" i="65"/>
  <c r="C1425" i="65"/>
  <c r="D1425" i="65"/>
  <c r="E1425" i="65"/>
  <c r="F1425" i="65"/>
  <c r="A1426" i="65"/>
  <c r="B1426" i="65"/>
  <c r="C1426" i="65"/>
  <c r="D1426" i="65"/>
  <c r="E1426" i="65"/>
  <c r="F1426" i="65"/>
  <c r="A1427" i="65"/>
  <c r="B1427" i="65"/>
  <c r="C1427" i="65"/>
  <c r="D1427" i="65"/>
  <c r="E1427" i="65"/>
  <c r="F1427" i="65"/>
  <c r="A1428" i="65"/>
  <c r="B1428" i="65"/>
  <c r="C1428" i="65"/>
  <c r="D1428" i="65"/>
  <c r="E1428" i="65"/>
  <c r="F1428" i="65"/>
  <c r="A1429" i="65"/>
  <c r="B1429" i="65"/>
  <c r="C1429" i="65"/>
  <c r="D1429" i="65"/>
  <c r="E1429" i="65"/>
  <c r="F1429" i="65"/>
  <c r="A1430" i="65"/>
  <c r="B1430" i="65"/>
  <c r="C1430" i="65"/>
  <c r="D1430" i="65"/>
  <c r="E1430" i="65"/>
  <c r="F1430" i="65"/>
  <c r="A1431" i="65"/>
  <c r="B1431" i="65"/>
  <c r="C1431" i="65"/>
  <c r="D1431" i="65"/>
  <c r="E1431" i="65"/>
  <c r="F1431" i="65"/>
  <c r="A1432" i="65"/>
  <c r="B1432" i="65"/>
  <c r="C1432" i="65"/>
  <c r="D1432" i="65"/>
  <c r="E1432" i="65"/>
  <c r="F1432" i="65"/>
  <c r="A1433" i="65"/>
  <c r="B1433" i="65"/>
  <c r="C1433" i="65"/>
  <c r="D1433" i="65"/>
  <c r="E1433" i="65"/>
  <c r="F1433" i="65"/>
  <c r="A1434" i="65"/>
  <c r="B1434" i="65"/>
  <c r="C1434" i="65"/>
  <c r="D1434" i="65"/>
  <c r="E1434" i="65"/>
  <c r="F1434" i="65"/>
  <c r="A1435" i="65"/>
  <c r="B1435" i="65"/>
  <c r="C1435" i="65"/>
  <c r="D1435" i="65"/>
  <c r="E1435" i="65"/>
  <c r="F1435" i="65"/>
  <c r="A1436" i="65"/>
  <c r="B1436" i="65"/>
  <c r="C1436" i="65"/>
  <c r="D1436" i="65"/>
  <c r="E1436" i="65"/>
  <c r="F1436" i="65"/>
  <c r="A1437" i="65"/>
  <c r="B1437" i="65"/>
  <c r="C1437" i="65"/>
  <c r="D1437" i="65"/>
  <c r="E1437" i="65"/>
  <c r="F1437" i="65"/>
  <c r="A1438" i="65"/>
  <c r="B1438" i="65"/>
  <c r="C1438" i="65"/>
  <c r="D1438" i="65"/>
  <c r="E1438" i="65"/>
  <c r="F1438" i="65"/>
  <c r="A1439" i="65"/>
  <c r="B1439" i="65"/>
  <c r="C1439" i="65"/>
  <c r="D1439" i="65"/>
  <c r="E1439" i="65"/>
  <c r="F1439" i="65"/>
  <c r="A1440" i="65"/>
  <c r="B1440" i="65"/>
  <c r="C1440" i="65"/>
  <c r="D1440" i="65"/>
  <c r="E1440" i="65"/>
  <c r="F1440" i="65"/>
  <c r="F1309" i="65"/>
  <c r="E1309" i="65"/>
  <c r="D1309" i="65"/>
  <c r="B1309" i="65"/>
  <c r="A1309" i="65"/>
  <c r="A1236" i="65"/>
  <c r="B1236" i="65"/>
  <c r="C1236" i="65"/>
  <c r="D1236" i="65"/>
  <c r="E1236" i="65"/>
  <c r="F1236" i="65"/>
  <c r="A1237" i="65"/>
  <c r="B1237" i="65"/>
  <c r="C1237" i="65"/>
  <c r="D1237" i="65"/>
  <c r="E1237" i="65"/>
  <c r="F1237" i="65"/>
  <c r="A1238" i="65"/>
  <c r="B1238" i="65"/>
  <c r="C1238" i="65"/>
  <c r="D1238" i="65"/>
  <c r="E1238" i="65"/>
  <c r="F1238" i="65"/>
  <c r="A1239" i="65"/>
  <c r="B1239" i="65"/>
  <c r="C1239" i="65"/>
  <c r="D1239" i="65"/>
  <c r="E1239" i="65"/>
  <c r="F1239" i="65"/>
  <c r="A1240" i="65"/>
  <c r="B1240" i="65"/>
  <c r="C1240" i="65"/>
  <c r="D1240" i="65"/>
  <c r="E1240" i="65"/>
  <c r="F1240" i="65"/>
  <c r="A1241" i="65"/>
  <c r="B1241" i="65"/>
  <c r="C1241" i="65"/>
  <c r="D1241" i="65"/>
  <c r="E1241" i="65"/>
  <c r="F1241" i="65"/>
  <c r="A1242" i="65"/>
  <c r="B1242" i="65"/>
  <c r="C1242" i="65"/>
  <c r="D1242" i="65"/>
  <c r="E1242" i="65"/>
  <c r="F1242" i="65"/>
  <c r="A1243" i="65"/>
  <c r="B1243" i="65"/>
  <c r="C1243" i="65"/>
  <c r="D1243" i="65"/>
  <c r="E1243" i="65"/>
  <c r="F1243" i="65"/>
  <c r="A1244" i="65"/>
  <c r="B1244" i="65"/>
  <c r="C1244" i="65"/>
  <c r="D1244" i="65"/>
  <c r="E1244" i="65"/>
  <c r="F1244" i="65"/>
  <c r="A1245" i="65"/>
  <c r="B1245" i="65"/>
  <c r="C1245" i="65"/>
  <c r="D1245" i="65"/>
  <c r="E1245" i="65"/>
  <c r="F1245" i="65"/>
  <c r="A1246" i="65"/>
  <c r="B1246" i="65"/>
  <c r="C1246" i="65"/>
  <c r="D1246" i="65"/>
  <c r="E1246" i="65"/>
  <c r="F1246" i="65"/>
  <c r="A1247" i="65"/>
  <c r="B1247" i="65"/>
  <c r="C1247" i="65"/>
  <c r="D1247" i="65"/>
  <c r="E1247" i="65"/>
  <c r="F1247" i="65"/>
  <c r="A1248" i="65"/>
  <c r="B1248" i="65"/>
  <c r="C1248" i="65"/>
  <c r="D1248" i="65"/>
  <c r="E1248" i="65"/>
  <c r="F1248" i="65"/>
  <c r="A1249" i="65"/>
  <c r="B1249" i="65"/>
  <c r="C1249" i="65"/>
  <c r="D1249" i="65"/>
  <c r="E1249" i="65"/>
  <c r="F1249" i="65"/>
  <c r="A1250" i="65"/>
  <c r="B1250" i="65"/>
  <c r="C1250" i="65"/>
  <c r="D1250" i="65"/>
  <c r="E1250" i="65"/>
  <c r="F1250" i="65"/>
  <c r="A1251" i="65"/>
  <c r="B1251" i="65"/>
  <c r="C1251" i="65"/>
  <c r="D1251" i="65"/>
  <c r="E1251" i="65"/>
  <c r="F1251" i="65"/>
  <c r="A1252" i="65"/>
  <c r="B1252" i="65"/>
  <c r="C1252" i="65"/>
  <c r="D1252" i="65"/>
  <c r="E1252" i="65"/>
  <c r="F1252" i="65"/>
  <c r="A1253" i="65"/>
  <c r="B1253" i="65"/>
  <c r="C1253" i="65"/>
  <c r="D1253" i="65"/>
  <c r="E1253" i="65"/>
  <c r="F1253" i="65"/>
  <c r="A1254" i="65"/>
  <c r="B1254" i="65"/>
  <c r="C1254" i="65"/>
  <c r="D1254" i="65"/>
  <c r="E1254" i="65"/>
  <c r="F1254" i="65"/>
  <c r="A1255" i="65"/>
  <c r="B1255" i="65"/>
  <c r="C1255" i="65"/>
  <c r="D1255" i="65"/>
  <c r="E1255" i="65"/>
  <c r="F1255" i="65"/>
  <c r="A1256" i="65"/>
  <c r="B1256" i="65"/>
  <c r="C1256" i="65"/>
  <c r="D1256" i="65"/>
  <c r="E1256" i="65"/>
  <c r="F1256" i="65"/>
  <c r="A1257" i="65"/>
  <c r="B1257" i="65"/>
  <c r="C1257" i="65"/>
  <c r="D1257" i="65"/>
  <c r="E1257" i="65"/>
  <c r="F1257" i="65"/>
  <c r="A1258" i="65"/>
  <c r="B1258" i="65"/>
  <c r="C1258" i="65"/>
  <c r="D1258" i="65"/>
  <c r="E1258" i="65"/>
  <c r="F1258" i="65"/>
  <c r="A1259" i="65"/>
  <c r="B1259" i="65"/>
  <c r="C1259" i="65"/>
  <c r="D1259" i="65"/>
  <c r="E1259" i="65"/>
  <c r="F1259" i="65"/>
  <c r="A1260" i="65"/>
  <c r="B1260" i="65"/>
  <c r="C1260" i="65"/>
  <c r="D1260" i="65"/>
  <c r="E1260" i="65"/>
  <c r="F1260" i="65"/>
  <c r="A1261" i="65"/>
  <c r="B1261" i="65"/>
  <c r="C1261" i="65"/>
  <c r="D1261" i="65"/>
  <c r="E1261" i="65"/>
  <c r="F1261" i="65"/>
  <c r="A1262" i="65"/>
  <c r="B1262" i="65"/>
  <c r="C1262" i="65"/>
  <c r="D1262" i="65"/>
  <c r="E1262" i="65"/>
  <c r="F1262" i="65"/>
  <c r="A1263" i="65"/>
  <c r="B1263" i="65"/>
  <c r="C1263" i="65"/>
  <c r="D1263" i="65"/>
  <c r="E1263" i="65"/>
  <c r="F1263" i="65"/>
  <c r="A1264" i="65"/>
  <c r="B1264" i="65"/>
  <c r="C1264" i="65"/>
  <c r="D1264" i="65"/>
  <c r="E1264" i="65"/>
  <c r="F1264" i="65"/>
  <c r="A1265" i="65"/>
  <c r="B1265" i="65"/>
  <c r="C1265" i="65"/>
  <c r="D1265" i="65"/>
  <c r="E1265" i="65"/>
  <c r="F1265" i="65"/>
  <c r="A1266" i="65"/>
  <c r="B1266" i="65"/>
  <c r="C1266" i="65"/>
  <c r="D1266" i="65"/>
  <c r="E1266" i="65"/>
  <c r="F1266" i="65"/>
  <c r="A1267" i="65"/>
  <c r="B1267" i="65"/>
  <c r="C1267" i="65"/>
  <c r="D1267" i="65"/>
  <c r="E1267" i="65"/>
  <c r="F1267" i="65"/>
  <c r="A1268" i="65"/>
  <c r="B1268" i="65"/>
  <c r="C1268" i="65"/>
  <c r="D1268" i="65"/>
  <c r="E1268" i="65"/>
  <c r="F1268" i="65"/>
  <c r="A1269" i="65"/>
  <c r="B1269" i="65"/>
  <c r="C1269" i="65"/>
  <c r="D1269" i="65"/>
  <c r="E1269" i="65"/>
  <c r="F1269" i="65"/>
  <c r="A1270" i="65"/>
  <c r="B1270" i="65"/>
  <c r="C1270" i="65"/>
  <c r="D1270" i="65"/>
  <c r="E1270" i="65"/>
  <c r="F1270" i="65"/>
  <c r="A1271" i="65"/>
  <c r="B1271" i="65"/>
  <c r="C1271" i="65"/>
  <c r="D1271" i="65"/>
  <c r="E1271" i="65"/>
  <c r="F1271" i="65"/>
  <c r="A1272" i="65"/>
  <c r="B1272" i="65"/>
  <c r="C1272" i="65"/>
  <c r="D1272" i="65"/>
  <c r="E1272" i="65"/>
  <c r="F1272" i="65"/>
  <c r="A1273" i="65"/>
  <c r="B1273" i="65"/>
  <c r="C1273" i="65"/>
  <c r="D1273" i="65"/>
  <c r="E1273" i="65"/>
  <c r="F1273" i="65"/>
  <c r="A1274" i="65"/>
  <c r="B1274" i="65"/>
  <c r="C1274" i="65"/>
  <c r="D1274" i="65"/>
  <c r="E1274" i="65"/>
  <c r="F1274" i="65"/>
  <c r="A1275" i="65"/>
  <c r="B1275" i="65"/>
  <c r="C1275" i="65"/>
  <c r="D1275" i="65"/>
  <c r="E1275" i="65"/>
  <c r="F1275" i="65"/>
  <c r="A1276" i="65"/>
  <c r="B1276" i="65"/>
  <c r="C1276" i="65"/>
  <c r="D1276" i="65"/>
  <c r="E1276" i="65"/>
  <c r="F1276" i="65"/>
  <c r="A1277" i="65"/>
  <c r="B1277" i="65"/>
  <c r="C1277" i="65"/>
  <c r="D1277" i="65"/>
  <c r="E1277" i="65"/>
  <c r="F1277" i="65"/>
  <c r="A1278" i="65"/>
  <c r="B1278" i="65"/>
  <c r="C1278" i="65"/>
  <c r="D1278" i="65"/>
  <c r="E1278" i="65"/>
  <c r="F1278" i="65"/>
  <c r="A1279" i="65"/>
  <c r="B1279" i="65"/>
  <c r="C1279" i="65"/>
  <c r="D1279" i="65"/>
  <c r="E1279" i="65"/>
  <c r="F1279" i="65"/>
  <c r="A1280" i="65"/>
  <c r="B1280" i="65"/>
  <c r="C1280" i="65"/>
  <c r="D1280" i="65"/>
  <c r="E1280" i="65"/>
  <c r="F1280" i="65"/>
  <c r="A1281" i="65"/>
  <c r="B1281" i="65"/>
  <c r="C1281" i="65"/>
  <c r="D1281" i="65"/>
  <c r="E1281" i="65"/>
  <c r="F1281" i="65"/>
  <c r="A1282" i="65"/>
  <c r="B1282" i="65"/>
  <c r="C1282" i="65"/>
  <c r="D1282" i="65"/>
  <c r="E1282" i="65"/>
  <c r="F1282" i="65"/>
  <c r="A1283" i="65"/>
  <c r="B1283" i="65"/>
  <c r="C1283" i="65"/>
  <c r="D1283" i="65"/>
  <c r="E1283" i="65"/>
  <c r="F1283" i="65"/>
  <c r="A1284" i="65"/>
  <c r="B1284" i="65"/>
  <c r="C1284" i="65"/>
  <c r="D1284" i="65"/>
  <c r="E1284" i="65"/>
  <c r="F1284" i="65"/>
  <c r="A1285" i="65"/>
  <c r="B1285" i="65"/>
  <c r="C1285" i="65"/>
  <c r="D1285" i="65"/>
  <c r="E1285" i="65"/>
  <c r="F1285" i="65"/>
  <c r="A1286" i="65"/>
  <c r="B1286" i="65"/>
  <c r="C1286" i="65"/>
  <c r="D1286" i="65"/>
  <c r="E1286" i="65"/>
  <c r="F1286" i="65"/>
  <c r="A1287" i="65"/>
  <c r="B1287" i="65"/>
  <c r="C1287" i="65"/>
  <c r="D1287" i="65"/>
  <c r="E1287" i="65"/>
  <c r="F1287" i="65"/>
  <c r="A1288" i="65"/>
  <c r="B1288" i="65"/>
  <c r="C1288" i="65"/>
  <c r="D1288" i="65"/>
  <c r="E1288" i="65"/>
  <c r="F1288" i="65"/>
  <c r="A1289" i="65"/>
  <c r="B1289" i="65"/>
  <c r="C1289" i="65"/>
  <c r="D1289" i="65"/>
  <c r="E1289" i="65"/>
  <c r="F1289" i="65"/>
  <c r="A1290" i="65"/>
  <c r="B1290" i="65"/>
  <c r="C1290" i="65"/>
  <c r="D1290" i="65"/>
  <c r="E1290" i="65"/>
  <c r="F1290" i="65"/>
  <c r="A1291" i="65"/>
  <c r="B1291" i="65"/>
  <c r="C1291" i="65"/>
  <c r="D1291" i="65"/>
  <c r="E1291" i="65"/>
  <c r="F1291" i="65"/>
  <c r="A1292" i="65"/>
  <c r="B1292" i="65"/>
  <c r="C1292" i="65"/>
  <c r="D1292" i="65"/>
  <c r="E1292" i="65"/>
  <c r="F1292" i="65"/>
  <c r="A1293" i="65"/>
  <c r="B1293" i="65"/>
  <c r="C1293" i="65"/>
  <c r="D1293" i="65"/>
  <c r="E1293" i="65"/>
  <c r="F1293" i="65"/>
  <c r="A1294" i="65"/>
  <c r="B1294" i="65"/>
  <c r="C1294" i="65"/>
  <c r="D1294" i="65"/>
  <c r="E1294" i="65"/>
  <c r="F1294" i="65"/>
  <c r="A1295" i="65"/>
  <c r="B1295" i="65"/>
  <c r="C1295" i="65"/>
  <c r="D1295" i="65"/>
  <c r="E1295" i="65"/>
  <c r="F1295" i="65"/>
  <c r="A1296" i="65"/>
  <c r="B1296" i="65"/>
  <c r="C1296" i="65"/>
  <c r="D1296" i="65"/>
  <c r="E1296" i="65"/>
  <c r="F1296" i="65"/>
  <c r="A1297" i="65"/>
  <c r="B1297" i="65"/>
  <c r="C1297" i="65"/>
  <c r="D1297" i="65"/>
  <c r="E1297" i="65"/>
  <c r="F1297" i="65"/>
  <c r="A1298" i="65"/>
  <c r="B1298" i="65"/>
  <c r="C1298" i="65"/>
  <c r="D1298" i="65"/>
  <c r="E1298" i="65"/>
  <c r="F1298" i="65"/>
  <c r="A1299" i="65"/>
  <c r="B1299" i="65"/>
  <c r="C1299" i="65"/>
  <c r="D1299" i="65"/>
  <c r="E1299" i="65"/>
  <c r="F1299" i="65"/>
  <c r="A1300" i="65"/>
  <c r="B1300" i="65"/>
  <c r="C1300" i="65"/>
  <c r="D1300" i="65"/>
  <c r="E1300" i="65"/>
  <c r="F1300" i="65"/>
  <c r="A1301" i="65"/>
  <c r="B1301" i="65"/>
  <c r="C1301" i="65"/>
  <c r="D1301" i="65"/>
  <c r="E1301" i="65"/>
  <c r="F1301" i="65"/>
  <c r="A1302" i="65"/>
  <c r="B1302" i="65"/>
  <c r="C1302" i="65"/>
  <c r="D1302" i="65"/>
  <c r="E1302" i="65"/>
  <c r="F1302" i="65"/>
  <c r="A1303" i="65"/>
  <c r="B1303" i="65"/>
  <c r="C1303" i="65"/>
  <c r="D1303" i="65"/>
  <c r="E1303" i="65"/>
  <c r="F1303" i="65"/>
  <c r="A1304" i="65"/>
  <c r="B1304" i="65"/>
  <c r="C1304" i="65"/>
  <c r="D1304" i="65"/>
  <c r="E1304" i="65"/>
  <c r="F1304" i="65"/>
  <c r="A1305" i="65"/>
  <c r="B1305" i="65"/>
  <c r="C1305" i="65"/>
  <c r="D1305" i="65"/>
  <c r="E1305" i="65"/>
  <c r="F1305" i="65"/>
  <c r="A1306" i="65"/>
  <c r="B1306" i="65"/>
  <c r="C1306" i="65"/>
  <c r="D1306" i="65"/>
  <c r="E1306" i="65"/>
  <c r="F1306" i="65"/>
  <c r="A1307" i="65"/>
  <c r="B1307" i="65"/>
  <c r="C1307" i="65"/>
  <c r="D1307" i="65"/>
  <c r="E1307" i="65"/>
  <c r="F1307" i="65"/>
  <c r="A1308" i="65"/>
  <c r="B1308" i="65"/>
  <c r="C1308" i="65"/>
  <c r="D1308" i="65"/>
  <c r="E1308" i="65"/>
  <c r="F1308" i="65"/>
  <c r="A1226" i="65"/>
  <c r="B1226" i="65"/>
  <c r="C1226" i="65"/>
  <c r="D1226" i="65"/>
  <c r="E1226" i="65"/>
  <c r="F1226" i="65"/>
  <c r="A1227" i="65"/>
  <c r="B1227" i="65"/>
  <c r="C1227" i="65"/>
  <c r="D1227" i="65"/>
  <c r="E1227" i="65"/>
  <c r="F1227" i="65"/>
  <c r="A1228" i="65"/>
  <c r="B1228" i="65"/>
  <c r="C1228" i="65"/>
  <c r="D1228" i="65"/>
  <c r="E1228" i="65"/>
  <c r="F1228" i="65"/>
  <c r="A1229" i="65"/>
  <c r="B1229" i="65"/>
  <c r="C1229" i="65"/>
  <c r="D1229" i="65"/>
  <c r="E1229" i="65"/>
  <c r="F1229" i="65"/>
  <c r="A1230" i="65"/>
  <c r="B1230" i="65"/>
  <c r="C1230" i="65"/>
  <c r="D1230" i="65"/>
  <c r="E1230" i="65"/>
  <c r="F1230" i="65"/>
  <c r="A1231" i="65"/>
  <c r="B1231" i="65"/>
  <c r="C1231" i="65"/>
  <c r="D1231" i="65"/>
  <c r="E1231" i="65"/>
  <c r="F1231" i="65"/>
  <c r="A1232" i="65"/>
  <c r="B1232" i="65"/>
  <c r="C1232" i="65"/>
  <c r="D1232" i="65"/>
  <c r="E1232" i="65"/>
  <c r="F1232" i="65"/>
  <c r="A1233" i="65"/>
  <c r="B1233" i="65"/>
  <c r="C1233" i="65"/>
  <c r="D1233" i="65"/>
  <c r="E1233" i="65"/>
  <c r="F1233" i="65"/>
  <c r="A1234" i="65"/>
  <c r="B1234" i="65"/>
  <c r="C1234" i="65"/>
  <c r="D1234" i="65"/>
  <c r="E1234" i="65"/>
  <c r="F1234" i="65"/>
  <c r="A1235" i="65"/>
  <c r="B1235" i="65"/>
  <c r="C1235" i="65"/>
  <c r="D1235" i="65"/>
  <c r="E1235" i="65"/>
  <c r="F1235" i="65"/>
  <c r="F1225" i="65"/>
  <c r="E1225" i="65"/>
  <c r="D1225" i="65"/>
  <c r="C1225" i="65"/>
  <c r="B1225" i="65"/>
  <c r="A1225" i="65"/>
  <c r="A1026" i="65"/>
  <c r="D1026" i="65"/>
  <c r="E1026" i="65"/>
  <c r="F1026" i="65"/>
  <c r="A1027" i="65"/>
  <c r="D1027" i="65"/>
  <c r="E1027" i="65"/>
  <c r="F1027" i="65"/>
  <c r="A1028" i="65"/>
  <c r="D1028" i="65"/>
  <c r="E1028" i="65"/>
  <c r="F1028" i="65"/>
  <c r="A1029" i="65"/>
  <c r="D1029" i="65"/>
  <c r="E1029" i="65"/>
  <c r="F1029" i="65"/>
  <c r="A1030" i="65"/>
  <c r="D1030" i="65"/>
  <c r="E1030" i="65"/>
  <c r="F1030" i="65"/>
  <c r="A1031" i="65"/>
  <c r="D1031" i="65"/>
  <c r="E1031" i="65"/>
  <c r="F1031" i="65"/>
  <c r="A1032" i="65"/>
  <c r="D1032" i="65"/>
  <c r="E1032" i="65"/>
  <c r="F1032" i="65"/>
  <c r="A1033" i="65"/>
  <c r="D1033" i="65"/>
  <c r="E1033" i="65"/>
  <c r="F1033" i="65"/>
  <c r="A1034" i="65"/>
  <c r="D1034" i="65"/>
  <c r="E1034" i="65"/>
  <c r="F1034" i="65"/>
  <c r="A1035" i="65"/>
  <c r="D1035" i="65"/>
  <c r="E1035" i="65"/>
  <c r="F1035" i="65"/>
  <c r="A1036" i="65"/>
  <c r="D1036" i="65"/>
  <c r="E1036" i="65"/>
  <c r="F1036" i="65"/>
  <c r="A1037" i="65"/>
  <c r="D1037" i="65"/>
  <c r="E1037" i="65"/>
  <c r="F1037" i="65"/>
  <c r="A1038" i="65"/>
  <c r="D1038" i="65"/>
  <c r="E1038" i="65"/>
  <c r="F1038" i="65"/>
  <c r="A1039" i="65"/>
  <c r="D1039" i="65"/>
  <c r="E1039" i="65"/>
  <c r="F1039" i="65"/>
  <c r="A1040" i="65"/>
  <c r="D1040" i="65"/>
  <c r="E1040" i="65"/>
  <c r="F1040" i="65"/>
  <c r="A1041" i="65"/>
  <c r="D1041" i="65"/>
  <c r="E1041" i="65"/>
  <c r="F1041" i="65"/>
  <c r="A1042" i="65"/>
  <c r="D1042" i="65"/>
  <c r="E1042" i="65"/>
  <c r="F1042" i="65"/>
  <c r="A1043" i="65"/>
  <c r="D1043" i="65"/>
  <c r="E1043" i="65"/>
  <c r="F1043" i="65"/>
  <c r="A1044" i="65"/>
  <c r="D1044" i="65"/>
  <c r="E1044" i="65"/>
  <c r="F1044" i="65"/>
  <c r="A1045" i="65"/>
  <c r="D1045" i="65"/>
  <c r="E1045" i="65"/>
  <c r="F1045" i="65"/>
  <c r="A1046" i="65"/>
  <c r="D1046" i="65"/>
  <c r="E1046" i="65"/>
  <c r="F1046" i="65"/>
  <c r="A1047" i="65"/>
  <c r="D1047" i="65"/>
  <c r="E1047" i="65"/>
  <c r="F1047" i="65"/>
  <c r="A1048" i="65"/>
  <c r="D1048" i="65"/>
  <c r="E1048" i="65"/>
  <c r="F1048" i="65"/>
  <c r="A1049" i="65"/>
  <c r="D1049" i="65"/>
  <c r="E1049" i="65"/>
  <c r="F1049" i="65"/>
  <c r="A1050" i="65"/>
  <c r="D1050" i="65"/>
  <c r="E1050" i="65"/>
  <c r="F1050" i="65"/>
  <c r="A1051" i="65"/>
  <c r="D1051" i="65"/>
  <c r="E1051" i="65"/>
  <c r="F1051" i="65"/>
  <c r="A1052" i="65"/>
  <c r="D1052" i="65"/>
  <c r="E1052" i="65"/>
  <c r="F1052" i="65"/>
  <c r="A1053" i="65"/>
  <c r="D1053" i="65"/>
  <c r="E1053" i="65"/>
  <c r="F1053" i="65"/>
  <c r="A1054" i="65"/>
  <c r="D1054" i="65"/>
  <c r="E1054" i="65"/>
  <c r="F1054" i="65"/>
  <c r="A1055" i="65"/>
  <c r="D1055" i="65"/>
  <c r="E1055" i="65"/>
  <c r="F1055" i="65"/>
  <c r="A1056" i="65"/>
  <c r="D1056" i="65"/>
  <c r="E1056" i="65"/>
  <c r="F1056" i="65"/>
  <c r="A1057" i="65"/>
  <c r="D1057" i="65"/>
  <c r="E1057" i="65"/>
  <c r="F1057" i="65"/>
  <c r="A1058" i="65"/>
  <c r="D1058" i="65"/>
  <c r="E1058" i="65"/>
  <c r="F1058" i="65"/>
  <c r="A1059" i="65"/>
  <c r="D1059" i="65"/>
  <c r="E1059" i="65"/>
  <c r="F1059" i="65"/>
  <c r="A1060" i="65"/>
  <c r="D1060" i="65"/>
  <c r="E1060" i="65"/>
  <c r="F1060" i="65"/>
  <c r="A1061" i="65"/>
  <c r="D1061" i="65"/>
  <c r="E1061" i="65"/>
  <c r="F1061" i="65"/>
  <c r="A1062" i="65"/>
  <c r="D1062" i="65"/>
  <c r="E1062" i="65"/>
  <c r="F1062" i="65"/>
  <c r="A1063" i="65"/>
  <c r="D1063" i="65"/>
  <c r="E1063" i="65"/>
  <c r="F1063" i="65"/>
  <c r="A1064" i="65"/>
  <c r="D1064" i="65"/>
  <c r="E1064" i="65"/>
  <c r="F1064" i="65"/>
  <c r="A1065" i="65"/>
  <c r="D1065" i="65"/>
  <c r="E1065" i="65"/>
  <c r="F1065" i="65"/>
  <c r="A1066" i="65"/>
  <c r="D1066" i="65"/>
  <c r="E1066" i="65"/>
  <c r="F1066" i="65"/>
  <c r="A1067" i="65"/>
  <c r="D1067" i="65"/>
  <c r="E1067" i="65"/>
  <c r="F1067" i="65"/>
  <c r="A1068" i="65"/>
  <c r="D1068" i="65"/>
  <c r="E1068" i="65"/>
  <c r="F1068" i="65"/>
  <c r="A1069" i="65"/>
  <c r="D1069" i="65"/>
  <c r="E1069" i="65"/>
  <c r="F1069" i="65"/>
  <c r="A1070" i="65"/>
  <c r="D1070" i="65"/>
  <c r="E1070" i="65"/>
  <c r="F1070" i="65"/>
  <c r="A1071" i="65"/>
  <c r="D1071" i="65"/>
  <c r="E1071" i="65"/>
  <c r="F1071" i="65"/>
  <c r="A1072" i="65"/>
  <c r="D1072" i="65"/>
  <c r="E1072" i="65"/>
  <c r="F1072" i="65"/>
  <c r="A1073" i="65"/>
  <c r="D1073" i="65"/>
  <c r="E1073" i="65"/>
  <c r="F1073" i="65"/>
  <c r="A1074" i="65"/>
  <c r="D1074" i="65"/>
  <c r="E1074" i="65"/>
  <c r="F1074" i="65"/>
  <c r="A1075" i="65"/>
  <c r="D1075" i="65"/>
  <c r="E1075" i="65"/>
  <c r="F1075" i="65"/>
  <c r="A1076" i="65"/>
  <c r="D1076" i="65"/>
  <c r="E1076" i="65"/>
  <c r="F1076" i="65"/>
  <c r="A1077" i="65"/>
  <c r="D1077" i="65"/>
  <c r="E1077" i="65"/>
  <c r="F1077" i="65"/>
  <c r="A1078" i="65"/>
  <c r="D1078" i="65"/>
  <c r="E1078" i="65"/>
  <c r="F1078" i="65"/>
  <c r="A1079" i="65"/>
  <c r="D1079" i="65"/>
  <c r="E1079" i="65"/>
  <c r="F1079" i="65"/>
  <c r="A1080" i="65"/>
  <c r="D1080" i="65"/>
  <c r="E1080" i="65"/>
  <c r="F1080" i="65"/>
  <c r="A1081" i="65"/>
  <c r="D1081" i="65"/>
  <c r="E1081" i="65"/>
  <c r="F1081" i="65"/>
  <c r="A1082" i="65"/>
  <c r="D1082" i="65"/>
  <c r="E1082" i="65"/>
  <c r="F1082" i="65"/>
  <c r="A1083" i="65"/>
  <c r="D1083" i="65"/>
  <c r="E1083" i="65"/>
  <c r="F1083" i="65"/>
  <c r="A1084" i="65"/>
  <c r="D1084" i="65"/>
  <c r="E1084" i="65"/>
  <c r="F1084" i="65"/>
  <c r="A1085" i="65"/>
  <c r="D1085" i="65"/>
  <c r="E1085" i="65"/>
  <c r="F1085" i="65"/>
  <c r="A1086" i="65"/>
  <c r="D1086" i="65"/>
  <c r="E1086" i="65"/>
  <c r="F1086" i="65"/>
  <c r="A1087" i="65"/>
  <c r="D1087" i="65"/>
  <c r="E1087" i="65"/>
  <c r="F1087" i="65"/>
  <c r="A1088" i="65"/>
  <c r="D1088" i="65"/>
  <c r="E1088" i="65"/>
  <c r="F1088" i="65"/>
  <c r="A1089" i="65"/>
  <c r="D1089" i="65"/>
  <c r="E1089" i="65"/>
  <c r="F1089" i="65"/>
  <c r="A1090" i="65"/>
  <c r="D1090" i="65"/>
  <c r="E1090" i="65"/>
  <c r="F1090" i="65"/>
  <c r="A1091" i="65"/>
  <c r="D1091" i="65"/>
  <c r="E1091" i="65"/>
  <c r="F1091" i="65"/>
  <c r="A1092" i="65"/>
  <c r="D1092" i="65"/>
  <c r="E1092" i="65"/>
  <c r="F1092" i="65"/>
  <c r="A1093" i="65"/>
  <c r="D1093" i="65"/>
  <c r="E1093" i="65"/>
  <c r="F1093" i="65"/>
  <c r="A1094" i="65"/>
  <c r="D1094" i="65"/>
  <c r="E1094" i="65"/>
  <c r="F1094" i="65"/>
  <c r="A1095" i="65"/>
  <c r="D1095" i="65"/>
  <c r="E1095" i="65"/>
  <c r="F1095" i="65"/>
  <c r="A1096" i="65"/>
  <c r="D1096" i="65"/>
  <c r="E1096" i="65"/>
  <c r="F1096" i="65"/>
  <c r="A1097" i="65"/>
  <c r="D1097" i="65"/>
  <c r="E1097" i="65"/>
  <c r="F1097" i="65"/>
  <c r="A1098" i="65"/>
  <c r="D1098" i="65"/>
  <c r="E1098" i="65"/>
  <c r="F1098" i="65"/>
  <c r="A1099" i="65"/>
  <c r="D1099" i="65"/>
  <c r="E1099" i="65"/>
  <c r="F1099" i="65"/>
  <c r="A1100" i="65"/>
  <c r="D1100" i="65"/>
  <c r="E1100" i="65"/>
  <c r="F1100" i="65"/>
  <c r="A1101" i="65"/>
  <c r="D1101" i="65"/>
  <c r="E1101" i="65"/>
  <c r="F1101" i="65"/>
  <c r="A1102" i="65"/>
  <c r="D1102" i="65"/>
  <c r="E1102" i="65"/>
  <c r="F1102" i="65"/>
  <c r="A1103" i="65"/>
  <c r="D1103" i="65"/>
  <c r="E1103" i="65"/>
  <c r="F1103" i="65"/>
  <c r="A1104" i="65"/>
  <c r="D1104" i="65"/>
  <c r="E1104" i="65"/>
  <c r="F1104" i="65"/>
  <c r="A1105" i="65"/>
  <c r="D1105" i="65"/>
  <c r="E1105" i="65"/>
  <c r="F1105" i="65"/>
  <c r="A1106" i="65"/>
  <c r="D1106" i="65"/>
  <c r="E1106" i="65"/>
  <c r="F1106" i="65"/>
  <c r="A1107" i="65"/>
  <c r="D1107" i="65"/>
  <c r="E1107" i="65"/>
  <c r="F1107" i="65"/>
  <c r="A1108" i="65"/>
  <c r="D1108" i="65"/>
  <c r="E1108" i="65"/>
  <c r="F1108" i="65"/>
  <c r="A1109" i="65"/>
  <c r="D1109" i="65"/>
  <c r="E1109" i="65"/>
  <c r="F1109" i="65"/>
  <c r="A1110" i="65"/>
  <c r="D1110" i="65"/>
  <c r="E1110" i="65"/>
  <c r="F1110" i="65"/>
  <c r="A1111" i="65"/>
  <c r="D1111" i="65"/>
  <c r="E1111" i="65"/>
  <c r="F1111" i="65"/>
  <c r="A1112" i="65"/>
  <c r="D1112" i="65"/>
  <c r="E1112" i="65"/>
  <c r="F1112" i="65"/>
  <c r="A1113" i="65"/>
  <c r="D1113" i="65"/>
  <c r="E1113" i="65"/>
  <c r="F1113" i="65"/>
  <c r="A1114" i="65"/>
  <c r="D1114" i="65"/>
  <c r="E1114" i="65"/>
  <c r="F1114" i="65"/>
  <c r="A1115" i="65"/>
  <c r="D1115" i="65"/>
  <c r="E1115" i="65"/>
  <c r="F1115" i="65"/>
  <c r="A1116" i="65"/>
  <c r="D1116" i="65"/>
  <c r="E1116" i="65"/>
  <c r="F1116" i="65"/>
  <c r="A1117" i="65"/>
  <c r="D1117" i="65"/>
  <c r="E1117" i="65"/>
  <c r="F1117" i="65"/>
  <c r="A1118" i="65"/>
  <c r="D1118" i="65"/>
  <c r="E1118" i="65"/>
  <c r="F1118" i="65"/>
  <c r="A1119" i="65"/>
  <c r="D1119" i="65"/>
  <c r="E1119" i="65"/>
  <c r="F1119" i="65"/>
  <c r="A1120" i="65"/>
  <c r="D1120" i="65"/>
  <c r="E1120" i="65"/>
  <c r="F1120" i="65"/>
  <c r="A1121" i="65"/>
  <c r="D1121" i="65"/>
  <c r="E1121" i="65"/>
  <c r="F1121" i="65"/>
  <c r="A1122" i="65"/>
  <c r="D1122" i="65"/>
  <c r="E1122" i="65"/>
  <c r="F1122" i="65"/>
  <c r="A1123" i="65"/>
  <c r="D1123" i="65"/>
  <c r="E1123" i="65"/>
  <c r="F1123" i="65"/>
  <c r="A1124" i="65"/>
  <c r="D1124" i="65"/>
  <c r="E1124" i="65"/>
  <c r="F1124" i="65"/>
  <c r="A1125" i="65"/>
  <c r="D1125" i="65"/>
  <c r="E1125" i="65"/>
  <c r="F1125" i="65"/>
  <c r="A1126" i="65"/>
  <c r="D1126" i="65"/>
  <c r="E1126" i="65"/>
  <c r="F1126" i="65"/>
  <c r="A1127" i="65"/>
  <c r="D1127" i="65"/>
  <c r="E1127" i="65"/>
  <c r="F1127" i="65"/>
  <c r="A1128" i="65"/>
  <c r="D1128" i="65"/>
  <c r="E1128" i="65"/>
  <c r="F1128" i="65"/>
  <c r="A1129" i="65"/>
  <c r="D1129" i="65"/>
  <c r="E1129" i="65"/>
  <c r="F1129" i="65"/>
  <c r="A1130" i="65"/>
  <c r="D1130" i="65"/>
  <c r="E1130" i="65"/>
  <c r="F1130" i="65"/>
  <c r="A1131" i="65"/>
  <c r="D1131" i="65"/>
  <c r="E1131" i="65"/>
  <c r="F1131" i="65"/>
  <c r="A1132" i="65"/>
  <c r="D1132" i="65"/>
  <c r="E1132" i="65"/>
  <c r="F1132" i="65"/>
  <c r="A1133" i="65"/>
  <c r="D1133" i="65"/>
  <c r="E1133" i="65"/>
  <c r="F1133" i="65"/>
  <c r="A1134" i="65"/>
  <c r="D1134" i="65"/>
  <c r="E1134" i="65"/>
  <c r="F1134" i="65"/>
  <c r="A1135" i="65"/>
  <c r="D1135" i="65"/>
  <c r="E1135" i="65"/>
  <c r="F1135" i="65"/>
  <c r="A1136" i="65"/>
  <c r="D1136" i="65"/>
  <c r="E1136" i="65"/>
  <c r="F1136" i="65"/>
  <c r="A1137" i="65"/>
  <c r="D1137" i="65"/>
  <c r="E1137" i="65"/>
  <c r="F1137" i="65"/>
  <c r="A1138" i="65"/>
  <c r="D1138" i="65"/>
  <c r="E1138" i="65"/>
  <c r="F1138" i="65"/>
  <c r="A1139" i="65"/>
  <c r="D1139" i="65"/>
  <c r="E1139" i="65"/>
  <c r="F1139" i="65"/>
  <c r="A1140" i="65"/>
  <c r="D1140" i="65"/>
  <c r="E1140" i="65"/>
  <c r="F1140" i="65"/>
  <c r="A1141" i="65"/>
  <c r="D1141" i="65"/>
  <c r="E1141" i="65"/>
  <c r="F1141" i="65"/>
  <c r="A1142" i="65"/>
  <c r="D1142" i="65"/>
  <c r="E1142" i="65"/>
  <c r="F1142" i="65"/>
  <c r="A1143" i="65"/>
  <c r="D1143" i="65"/>
  <c r="E1143" i="65"/>
  <c r="F1143" i="65"/>
  <c r="A1144" i="65"/>
  <c r="D1144" i="65"/>
  <c r="E1144" i="65"/>
  <c r="F1144" i="65"/>
  <c r="A1145" i="65"/>
  <c r="D1145" i="65"/>
  <c r="E1145" i="65"/>
  <c r="F1145" i="65"/>
  <c r="A1146" i="65"/>
  <c r="D1146" i="65"/>
  <c r="E1146" i="65"/>
  <c r="F1146" i="65"/>
  <c r="A1147" i="65"/>
  <c r="D1147" i="65"/>
  <c r="E1147" i="65"/>
  <c r="F1147" i="65"/>
  <c r="A1148" i="65"/>
  <c r="D1148" i="65"/>
  <c r="E1148" i="65"/>
  <c r="F1148" i="65"/>
  <c r="A1149" i="65"/>
  <c r="D1149" i="65"/>
  <c r="E1149" i="65"/>
  <c r="F1149" i="65"/>
  <c r="A1150" i="65"/>
  <c r="D1150" i="65"/>
  <c r="E1150" i="65"/>
  <c r="F1150" i="65"/>
  <c r="A1151" i="65"/>
  <c r="D1151" i="65"/>
  <c r="E1151" i="65"/>
  <c r="F1151" i="65"/>
  <c r="A1152" i="65"/>
  <c r="D1152" i="65"/>
  <c r="E1152" i="65"/>
  <c r="F1152" i="65"/>
  <c r="A1153" i="65"/>
  <c r="D1153" i="65"/>
  <c r="E1153" i="65"/>
  <c r="F1153" i="65"/>
  <c r="A1154" i="65"/>
  <c r="D1154" i="65"/>
  <c r="E1154" i="65"/>
  <c r="F1154" i="65"/>
  <c r="A1155" i="65"/>
  <c r="D1155" i="65"/>
  <c r="E1155" i="65"/>
  <c r="F1155" i="65"/>
  <c r="A1156" i="65"/>
  <c r="D1156" i="65"/>
  <c r="E1156" i="65"/>
  <c r="F1156" i="65"/>
  <c r="A1157" i="65"/>
  <c r="D1157" i="65"/>
  <c r="E1157" i="65"/>
  <c r="F1157" i="65"/>
  <c r="A1158" i="65"/>
  <c r="D1158" i="65"/>
  <c r="E1158" i="65"/>
  <c r="F1158" i="65"/>
  <c r="A1159" i="65"/>
  <c r="D1159" i="65"/>
  <c r="E1159" i="65"/>
  <c r="F1159" i="65"/>
  <c r="A1160" i="65"/>
  <c r="D1160" i="65"/>
  <c r="E1160" i="65"/>
  <c r="F1160" i="65"/>
  <c r="A1161" i="65"/>
  <c r="D1161" i="65"/>
  <c r="E1161" i="65"/>
  <c r="F1161" i="65"/>
  <c r="A1162" i="65"/>
  <c r="D1162" i="65"/>
  <c r="E1162" i="65"/>
  <c r="F1162" i="65"/>
  <c r="A1163" i="65"/>
  <c r="D1163" i="65"/>
  <c r="E1163" i="65"/>
  <c r="F1163" i="65"/>
  <c r="A1164" i="65"/>
  <c r="D1164" i="65"/>
  <c r="E1164" i="65"/>
  <c r="F1164" i="65"/>
  <c r="A1165" i="65"/>
  <c r="D1165" i="65"/>
  <c r="E1165" i="65"/>
  <c r="F1165" i="65"/>
  <c r="A1166" i="65"/>
  <c r="D1166" i="65"/>
  <c r="E1166" i="65"/>
  <c r="F1166" i="65"/>
  <c r="A1167" i="65"/>
  <c r="D1167" i="65"/>
  <c r="E1167" i="65"/>
  <c r="F1167" i="65"/>
  <c r="A1168" i="65"/>
  <c r="D1168" i="65"/>
  <c r="E1168" i="65"/>
  <c r="F1168" i="65"/>
  <c r="A1169" i="65"/>
  <c r="D1169" i="65"/>
  <c r="E1169" i="65"/>
  <c r="F1169" i="65"/>
  <c r="A1170" i="65"/>
  <c r="D1170" i="65"/>
  <c r="E1170" i="65"/>
  <c r="F1170" i="65"/>
  <c r="A1171" i="65"/>
  <c r="D1171" i="65"/>
  <c r="E1171" i="65"/>
  <c r="F1171" i="65"/>
  <c r="A1172" i="65"/>
  <c r="D1172" i="65"/>
  <c r="E1172" i="65"/>
  <c r="F1172" i="65"/>
  <c r="A1173" i="65"/>
  <c r="D1173" i="65"/>
  <c r="E1173" i="65"/>
  <c r="F1173" i="65"/>
  <c r="A1174" i="65"/>
  <c r="D1174" i="65"/>
  <c r="E1174" i="65"/>
  <c r="F1174" i="65"/>
  <c r="A1175" i="65"/>
  <c r="D1175" i="65"/>
  <c r="E1175" i="65"/>
  <c r="F1175" i="65"/>
  <c r="A1176" i="65"/>
  <c r="D1176" i="65"/>
  <c r="E1176" i="65"/>
  <c r="F1176" i="65"/>
  <c r="A1177" i="65"/>
  <c r="D1177" i="65"/>
  <c r="E1177" i="65"/>
  <c r="F1177" i="65"/>
  <c r="A1178" i="65"/>
  <c r="D1178" i="65"/>
  <c r="E1178" i="65"/>
  <c r="F1178" i="65"/>
  <c r="A1179" i="65"/>
  <c r="D1179" i="65"/>
  <c r="E1179" i="65"/>
  <c r="F1179" i="65"/>
  <c r="A1180" i="65"/>
  <c r="D1180" i="65"/>
  <c r="E1180" i="65"/>
  <c r="F1180" i="65"/>
  <c r="A1181" i="65"/>
  <c r="D1181" i="65"/>
  <c r="E1181" i="65"/>
  <c r="F1181" i="65"/>
  <c r="A1182" i="65"/>
  <c r="D1182" i="65"/>
  <c r="E1182" i="65"/>
  <c r="F1182" i="65"/>
  <c r="A1183" i="65"/>
  <c r="D1183" i="65"/>
  <c r="E1183" i="65"/>
  <c r="F1183" i="65"/>
  <c r="A1184" i="65"/>
  <c r="D1184" i="65"/>
  <c r="E1184" i="65"/>
  <c r="F1184" i="65"/>
  <c r="A1185" i="65"/>
  <c r="D1185" i="65"/>
  <c r="E1185" i="65"/>
  <c r="F1185" i="65"/>
  <c r="A1186" i="65"/>
  <c r="D1186" i="65"/>
  <c r="E1186" i="65"/>
  <c r="F1186" i="65"/>
  <c r="A1187" i="65"/>
  <c r="D1187" i="65"/>
  <c r="E1187" i="65"/>
  <c r="F1187" i="65"/>
  <c r="A1188" i="65"/>
  <c r="D1188" i="65"/>
  <c r="E1188" i="65"/>
  <c r="F1188" i="65"/>
  <c r="A1189" i="65"/>
  <c r="D1189" i="65"/>
  <c r="E1189" i="65"/>
  <c r="F1189" i="65"/>
  <c r="A1190" i="65"/>
  <c r="D1190" i="65"/>
  <c r="E1190" i="65"/>
  <c r="F1190" i="65"/>
  <c r="A1191" i="65"/>
  <c r="D1191" i="65"/>
  <c r="E1191" i="65"/>
  <c r="F1191" i="65"/>
  <c r="A1192" i="65"/>
  <c r="D1192" i="65"/>
  <c r="E1192" i="65"/>
  <c r="F1192" i="65"/>
  <c r="A1193" i="65"/>
  <c r="D1193" i="65"/>
  <c r="E1193" i="65"/>
  <c r="F1193" i="65"/>
  <c r="A1194" i="65"/>
  <c r="D1194" i="65"/>
  <c r="E1194" i="65"/>
  <c r="F1194" i="65"/>
  <c r="A1195" i="65"/>
  <c r="D1195" i="65"/>
  <c r="E1195" i="65"/>
  <c r="F1195" i="65"/>
  <c r="A1196" i="65"/>
  <c r="D1196" i="65"/>
  <c r="E1196" i="65"/>
  <c r="F1196" i="65"/>
  <c r="A1197" i="65"/>
  <c r="D1197" i="65"/>
  <c r="E1197" i="65"/>
  <c r="F1197" i="65"/>
  <c r="A1198" i="65"/>
  <c r="D1198" i="65"/>
  <c r="E1198" i="65"/>
  <c r="F1198" i="65"/>
  <c r="A1199" i="65"/>
  <c r="D1199" i="65"/>
  <c r="E1199" i="65"/>
  <c r="F1199" i="65"/>
  <c r="A1200" i="65"/>
  <c r="D1200" i="65"/>
  <c r="E1200" i="65"/>
  <c r="F1200" i="65"/>
  <c r="A1201" i="65"/>
  <c r="D1201" i="65"/>
  <c r="E1201" i="65"/>
  <c r="F1201" i="65"/>
  <c r="A1202" i="65"/>
  <c r="D1202" i="65"/>
  <c r="E1202" i="65"/>
  <c r="F1202" i="65"/>
  <c r="A1203" i="65"/>
  <c r="D1203" i="65"/>
  <c r="E1203" i="65"/>
  <c r="F1203" i="65"/>
  <c r="A1204" i="65"/>
  <c r="D1204" i="65"/>
  <c r="E1204" i="65"/>
  <c r="F1204" i="65"/>
  <c r="A1205" i="65"/>
  <c r="D1205" i="65"/>
  <c r="E1205" i="65"/>
  <c r="F1205" i="65"/>
  <c r="A1206" i="65"/>
  <c r="D1206" i="65"/>
  <c r="E1206" i="65"/>
  <c r="F1206" i="65"/>
  <c r="A1207" i="65"/>
  <c r="D1207" i="65"/>
  <c r="E1207" i="65"/>
  <c r="F1207" i="65"/>
  <c r="A1208" i="65"/>
  <c r="D1208" i="65"/>
  <c r="E1208" i="65"/>
  <c r="F1208" i="65"/>
  <c r="A1209" i="65"/>
  <c r="D1209" i="65"/>
  <c r="E1209" i="65"/>
  <c r="F1209" i="65"/>
  <c r="A1210" i="65"/>
  <c r="D1210" i="65"/>
  <c r="E1210" i="65"/>
  <c r="F1210" i="65"/>
  <c r="A1211" i="65"/>
  <c r="D1211" i="65"/>
  <c r="E1211" i="65"/>
  <c r="F1211" i="65"/>
  <c r="A1212" i="65"/>
  <c r="D1212" i="65"/>
  <c r="E1212" i="65"/>
  <c r="F1212" i="65"/>
  <c r="A1213" i="65"/>
  <c r="D1213" i="65"/>
  <c r="E1213" i="65"/>
  <c r="F1213" i="65"/>
  <c r="A1214" i="65"/>
  <c r="D1214" i="65"/>
  <c r="E1214" i="65"/>
  <c r="F1214" i="65"/>
  <c r="A1215" i="65"/>
  <c r="D1215" i="65"/>
  <c r="E1215" i="65"/>
  <c r="F1215" i="65"/>
  <c r="A1216" i="65"/>
  <c r="D1216" i="65"/>
  <c r="E1216" i="65"/>
  <c r="F1216" i="65"/>
  <c r="A1217" i="65"/>
  <c r="D1217" i="65"/>
  <c r="E1217" i="65"/>
  <c r="F1217" i="65"/>
  <c r="A1218" i="65"/>
  <c r="D1218" i="65"/>
  <c r="E1218" i="65"/>
  <c r="F1218" i="65"/>
  <c r="A1219" i="65"/>
  <c r="D1219" i="65"/>
  <c r="E1219" i="65"/>
  <c r="F1219" i="65"/>
  <c r="A1220" i="65"/>
  <c r="D1220" i="65"/>
  <c r="E1220" i="65"/>
  <c r="F1220" i="65"/>
  <c r="A1221" i="65"/>
  <c r="D1221" i="65"/>
  <c r="E1221" i="65"/>
  <c r="F1221" i="65"/>
  <c r="A1222" i="65"/>
  <c r="D1222" i="65"/>
  <c r="E1222" i="65"/>
  <c r="F1222" i="65"/>
  <c r="A1223" i="65"/>
  <c r="D1223" i="65"/>
  <c r="E1223" i="65"/>
  <c r="F1223" i="65"/>
  <c r="A1224" i="65"/>
  <c r="D1224" i="65"/>
  <c r="E1224" i="65"/>
  <c r="F1224" i="65"/>
  <c r="A1025" i="65"/>
  <c r="D1025" i="65"/>
  <c r="E1025" i="65"/>
  <c r="F1025" i="65"/>
  <c r="F1024" i="65"/>
  <c r="E1024" i="65"/>
  <c r="D1024" i="65"/>
  <c r="A1024" i="65"/>
  <c r="F844" i="65"/>
  <c r="E844" i="65"/>
  <c r="D844" i="65"/>
  <c r="C844" i="65"/>
  <c r="B844" i="65"/>
  <c r="A805" i="65"/>
  <c r="B805" i="65"/>
  <c r="C805" i="65"/>
  <c r="D805" i="65"/>
  <c r="E805" i="65"/>
  <c r="F805" i="65"/>
  <c r="A806" i="65"/>
  <c r="B806" i="65"/>
  <c r="C806" i="65"/>
  <c r="D806" i="65"/>
  <c r="E806" i="65"/>
  <c r="F806" i="65"/>
  <c r="A807" i="65"/>
  <c r="B807" i="65"/>
  <c r="C807" i="65"/>
  <c r="D807" i="65"/>
  <c r="E807" i="65"/>
  <c r="F807" i="65"/>
  <c r="A808" i="65"/>
  <c r="B808" i="65"/>
  <c r="C808" i="65"/>
  <c r="D808" i="65"/>
  <c r="E808" i="65"/>
  <c r="F808" i="65"/>
  <c r="A809" i="65"/>
  <c r="B809" i="65"/>
  <c r="C809" i="65"/>
  <c r="D809" i="65"/>
  <c r="E809" i="65"/>
  <c r="F809" i="65"/>
  <c r="A810" i="65"/>
  <c r="B810" i="65"/>
  <c r="C810" i="65"/>
  <c r="D810" i="65"/>
  <c r="E810" i="65"/>
  <c r="F810" i="65"/>
  <c r="A811" i="65"/>
  <c r="B811" i="65"/>
  <c r="C811" i="65"/>
  <c r="D811" i="65"/>
  <c r="E811" i="65"/>
  <c r="F811" i="65"/>
  <c r="A812" i="65"/>
  <c r="B812" i="65"/>
  <c r="C812" i="65"/>
  <c r="D812" i="65"/>
  <c r="E812" i="65"/>
  <c r="F812" i="65"/>
  <c r="A813" i="65"/>
  <c r="B813" i="65"/>
  <c r="C813" i="65"/>
  <c r="D813" i="65"/>
  <c r="E813" i="65"/>
  <c r="F813" i="65"/>
  <c r="A814" i="65"/>
  <c r="B814" i="65"/>
  <c r="C814" i="65"/>
  <c r="D814" i="65"/>
  <c r="E814" i="65"/>
  <c r="F814" i="65"/>
  <c r="A815" i="65"/>
  <c r="B815" i="65"/>
  <c r="C815" i="65"/>
  <c r="D815" i="65"/>
  <c r="E815" i="65"/>
  <c r="F815" i="65"/>
  <c r="A816" i="65"/>
  <c r="B816" i="65"/>
  <c r="C816" i="65"/>
  <c r="D816" i="65"/>
  <c r="E816" i="65"/>
  <c r="F816" i="65"/>
  <c r="A817" i="65"/>
  <c r="B817" i="65"/>
  <c r="C817" i="65"/>
  <c r="D817" i="65"/>
  <c r="E817" i="65"/>
  <c r="F817" i="65"/>
  <c r="A818" i="65"/>
  <c r="B818" i="65"/>
  <c r="C818" i="65"/>
  <c r="D818" i="65"/>
  <c r="E818" i="65"/>
  <c r="F818" i="65"/>
  <c r="A819" i="65"/>
  <c r="B819" i="65"/>
  <c r="C819" i="65"/>
  <c r="D819" i="65"/>
  <c r="E819" i="65"/>
  <c r="F819" i="65"/>
  <c r="A820" i="65"/>
  <c r="B820" i="65"/>
  <c r="C820" i="65"/>
  <c r="D820" i="65"/>
  <c r="E820" i="65"/>
  <c r="F820" i="65"/>
  <c r="A821" i="65"/>
  <c r="B821" i="65"/>
  <c r="C821" i="65"/>
  <c r="D821" i="65"/>
  <c r="E821" i="65"/>
  <c r="F821" i="65"/>
  <c r="A822" i="65"/>
  <c r="B822" i="65"/>
  <c r="C822" i="65"/>
  <c r="D822" i="65"/>
  <c r="E822" i="65"/>
  <c r="F822" i="65"/>
  <c r="A823" i="65"/>
  <c r="B823" i="65"/>
  <c r="C823" i="65"/>
  <c r="D823" i="65"/>
  <c r="E823" i="65"/>
  <c r="F823" i="65"/>
  <c r="A824" i="65"/>
  <c r="B824" i="65"/>
  <c r="C824" i="65"/>
  <c r="D824" i="65"/>
  <c r="E824" i="65"/>
  <c r="F824" i="65"/>
  <c r="A825" i="65"/>
  <c r="B825" i="65"/>
  <c r="C825" i="65"/>
  <c r="D825" i="65"/>
  <c r="E825" i="65"/>
  <c r="F825" i="65"/>
  <c r="A826" i="65"/>
  <c r="B826" i="65"/>
  <c r="C826" i="65"/>
  <c r="D826" i="65"/>
  <c r="E826" i="65"/>
  <c r="F826" i="65"/>
  <c r="A827" i="65"/>
  <c r="B827" i="65"/>
  <c r="C827" i="65"/>
  <c r="D827" i="65"/>
  <c r="E827" i="65"/>
  <c r="F827" i="65"/>
  <c r="A828" i="65"/>
  <c r="B828" i="65"/>
  <c r="C828" i="65"/>
  <c r="D828" i="65"/>
  <c r="E828" i="65"/>
  <c r="F828" i="65"/>
  <c r="A829" i="65"/>
  <c r="B829" i="65"/>
  <c r="C829" i="65"/>
  <c r="D829" i="65"/>
  <c r="E829" i="65"/>
  <c r="F829" i="65"/>
  <c r="A830" i="65"/>
  <c r="B830" i="65"/>
  <c r="C830" i="65"/>
  <c r="D830" i="65"/>
  <c r="E830" i="65"/>
  <c r="F830" i="65"/>
  <c r="A831" i="65"/>
  <c r="B831" i="65"/>
  <c r="C831" i="65"/>
  <c r="D831" i="65"/>
  <c r="E831" i="65"/>
  <c r="F831" i="65"/>
  <c r="A832" i="65"/>
  <c r="B832" i="65"/>
  <c r="C832" i="65"/>
  <c r="D832" i="65"/>
  <c r="E832" i="65"/>
  <c r="F832" i="65"/>
  <c r="A833" i="65"/>
  <c r="B833" i="65"/>
  <c r="C833" i="65"/>
  <c r="D833" i="65"/>
  <c r="E833" i="65"/>
  <c r="F833" i="65"/>
  <c r="A834" i="65"/>
  <c r="B834" i="65"/>
  <c r="C834" i="65"/>
  <c r="D834" i="65"/>
  <c r="E834" i="65"/>
  <c r="F834" i="65"/>
  <c r="A835" i="65"/>
  <c r="B835" i="65"/>
  <c r="C835" i="65"/>
  <c r="D835" i="65"/>
  <c r="E835" i="65"/>
  <c r="F835" i="65"/>
  <c r="A836" i="65"/>
  <c r="B836" i="65"/>
  <c r="C836" i="65"/>
  <c r="D836" i="65"/>
  <c r="E836" i="65"/>
  <c r="F836" i="65"/>
  <c r="A837" i="65"/>
  <c r="B837" i="65"/>
  <c r="C837" i="65"/>
  <c r="D837" i="65"/>
  <c r="E837" i="65"/>
  <c r="F837" i="65"/>
  <c r="A838" i="65"/>
  <c r="B838" i="65"/>
  <c r="C838" i="65"/>
  <c r="D838" i="65"/>
  <c r="E838" i="65"/>
  <c r="F838" i="65"/>
  <c r="A839" i="65"/>
  <c r="B839" i="65"/>
  <c r="C839" i="65"/>
  <c r="D839" i="65"/>
  <c r="E839" i="65"/>
  <c r="F839" i="65"/>
  <c r="A840" i="65"/>
  <c r="B840" i="65"/>
  <c r="C840" i="65"/>
  <c r="D840" i="65"/>
  <c r="E840" i="65"/>
  <c r="F840" i="65"/>
  <c r="A841" i="65"/>
  <c r="B841" i="65"/>
  <c r="C841" i="65"/>
  <c r="D841" i="65"/>
  <c r="E841" i="65"/>
  <c r="F841" i="65"/>
  <c r="A842" i="65"/>
  <c r="B842" i="65"/>
  <c r="C842" i="65"/>
  <c r="D842" i="65"/>
  <c r="E842" i="65"/>
  <c r="F842" i="65"/>
  <c r="A843" i="65"/>
  <c r="B843" i="65"/>
  <c r="C843" i="65"/>
  <c r="D843" i="65"/>
  <c r="E843" i="65"/>
  <c r="F843" i="65"/>
  <c r="A704" i="65"/>
  <c r="B704" i="65"/>
  <c r="C704" i="65"/>
  <c r="D704" i="65"/>
  <c r="E704" i="65"/>
  <c r="F704" i="65"/>
  <c r="A705" i="65"/>
  <c r="B705" i="65"/>
  <c r="C705" i="65"/>
  <c r="D705" i="65"/>
  <c r="E705" i="65"/>
  <c r="F705" i="65"/>
  <c r="A706" i="65"/>
  <c r="B706" i="65"/>
  <c r="C706" i="65"/>
  <c r="D706" i="65"/>
  <c r="E706" i="65"/>
  <c r="F706" i="65"/>
  <c r="A707" i="65"/>
  <c r="B707" i="65"/>
  <c r="C707" i="65"/>
  <c r="D707" i="65"/>
  <c r="E707" i="65"/>
  <c r="F707" i="65"/>
  <c r="A708" i="65"/>
  <c r="B708" i="65"/>
  <c r="C708" i="65"/>
  <c r="D708" i="65"/>
  <c r="E708" i="65"/>
  <c r="F708" i="65"/>
  <c r="A709" i="65"/>
  <c r="B709" i="65"/>
  <c r="C709" i="65"/>
  <c r="D709" i="65"/>
  <c r="E709" i="65"/>
  <c r="F709" i="65"/>
  <c r="A710" i="65"/>
  <c r="B710" i="65"/>
  <c r="C710" i="65"/>
  <c r="D710" i="65"/>
  <c r="E710" i="65"/>
  <c r="F710" i="65"/>
  <c r="A711" i="65"/>
  <c r="B711" i="65"/>
  <c r="C711" i="65"/>
  <c r="D711" i="65"/>
  <c r="E711" i="65"/>
  <c r="F711" i="65"/>
  <c r="A712" i="65"/>
  <c r="B712" i="65"/>
  <c r="C712" i="65"/>
  <c r="D712" i="65"/>
  <c r="E712" i="65"/>
  <c r="F712" i="65"/>
  <c r="A713" i="65"/>
  <c r="B713" i="65"/>
  <c r="C713" i="65"/>
  <c r="D713" i="65"/>
  <c r="E713" i="65"/>
  <c r="F713" i="65"/>
  <c r="A714" i="65"/>
  <c r="B714" i="65"/>
  <c r="C714" i="65"/>
  <c r="D714" i="65"/>
  <c r="E714" i="65"/>
  <c r="F714" i="65"/>
  <c r="A715" i="65"/>
  <c r="B715" i="65"/>
  <c r="C715" i="65"/>
  <c r="D715" i="65"/>
  <c r="E715" i="65"/>
  <c r="F715" i="65"/>
  <c r="A716" i="65"/>
  <c r="B716" i="65"/>
  <c r="C716" i="65"/>
  <c r="D716" i="65"/>
  <c r="E716" i="65"/>
  <c r="F716" i="65"/>
  <c r="A717" i="65"/>
  <c r="B717" i="65"/>
  <c r="C717" i="65"/>
  <c r="D717" i="65"/>
  <c r="E717" i="65"/>
  <c r="F717" i="65"/>
  <c r="A718" i="65"/>
  <c r="B718" i="65"/>
  <c r="C718" i="65"/>
  <c r="D718" i="65"/>
  <c r="E718" i="65"/>
  <c r="F718" i="65"/>
  <c r="A719" i="65"/>
  <c r="B719" i="65"/>
  <c r="C719" i="65"/>
  <c r="D719" i="65"/>
  <c r="E719" i="65"/>
  <c r="F719" i="65"/>
  <c r="A720" i="65"/>
  <c r="B720" i="65"/>
  <c r="C720" i="65"/>
  <c r="D720" i="65"/>
  <c r="E720" i="65"/>
  <c r="F720" i="65"/>
  <c r="A721" i="65"/>
  <c r="B721" i="65"/>
  <c r="C721" i="65"/>
  <c r="D721" i="65"/>
  <c r="E721" i="65"/>
  <c r="F721" i="65"/>
  <c r="A722" i="65"/>
  <c r="B722" i="65"/>
  <c r="C722" i="65"/>
  <c r="D722" i="65"/>
  <c r="E722" i="65"/>
  <c r="F722" i="65"/>
  <c r="A723" i="65"/>
  <c r="B723" i="65"/>
  <c r="C723" i="65"/>
  <c r="D723" i="65"/>
  <c r="E723" i="65"/>
  <c r="F723" i="65"/>
  <c r="A724" i="65"/>
  <c r="B724" i="65"/>
  <c r="C724" i="65"/>
  <c r="D724" i="65"/>
  <c r="E724" i="65"/>
  <c r="F724" i="65"/>
  <c r="A725" i="65"/>
  <c r="B725" i="65"/>
  <c r="C725" i="65"/>
  <c r="D725" i="65"/>
  <c r="E725" i="65"/>
  <c r="F725" i="65"/>
  <c r="A726" i="65"/>
  <c r="B726" i="65"/>
  <c r="C726" i="65"/>
  <c r="D726" i="65"/>
  <c r="E726" i="65"/>
  <c r="F726" i="65"/>
  <c r="A727" i="65"/>
  <c r="B727" i="65"/>
  <c r="C727" i="65"/>
  <c r="D727" i="65"/>
  <c r="E727" i="65"/>
  <c r="F727" i="65"/>
  <c r="A728" i="65"/>
  <c r="B728" i="65"/>
  <c r="C728" i="65"/>
  <c r="D728" i="65"/>
  <c r="E728" i="65"/>
  <c r="F728" i="65"/>
  <c r="A729" i="65"/>
  <c r="B729" i="65"/>
  <c r="C729" i="65"/>
  <c r="D729" i="65"/>
  <c r="E729" i="65"/>
  <c r="F729" i="65"/>
  <c r="A730" i="65"/>
  <c r="B730" i="65"/>
  <c r="C730" i="65"/>
  <c r="D730" i="65"/>
  <c r="E730" i="65"/>
  <c r="F730" i="65"/>
  <c r="A731" i="65"/>
  <c r="B731" i="65"/>
  <c r="C731" i="65"/>
  <c r="D731" i="65"/>
  <c r="E731" i="65"/>
  <c r="F731" i="65"/>
  <c r="A732" i="65"/>
  <c r="B732" i="65"/>
  <c r="C732" i="65"/>
  <c r="D732" i="65"/>
  <c r="E732" i="65"/>
  <c r="F732" i="65"/>
  <c r="A733" i="65"/>
  <c r="B733" i="65"/>
  <c r="C733" i="65"/>
  <c r="D733" i="65"/>
  <c r="E733" i="65"/>
  <c r="F733" i="65"/>
  <c r="A734" i="65"/>
  <c r="B734" i="65"/>
  <c r="C734" i="65"/>
  <c r="D734" i="65"/>
  <c r="E734" i="65"/>
  <c r="F734" i="65"/>
  <c r="A735" i="65"/>
  <c r="B735" i="65"/>
  <c r="C735" i="65"/>
  <c r="D735" i="65"/>
  <c r="E735" i="65"/>
  <c r="F735" i="65"/>
  <c r="A736" i="65"/>
  <c r="B736" i="65"/>
  <c r="C736" i="65"/>
  <c r="D736" i="65"/>
  <c r="E736" i="65"/>
  <c r="F736" i="65"/>
  <c r="A737" i="65"/>
  <c r="B737" i="65"/>
  <c r="C737" i="65"/>
  <c r="D737" i="65"/>
  <c r="E737" i="65"/>
  <c r="F737" i="65"/>
  <c r="A738" i="65"/>
  <c r="B738" i="65"/>
  <c r="C738" i="65"/>
  <c r="D738" i="65"/>
  <c r="E738" i="65"/>
  <c r="F738" i="65"/>
  <c r="A739" i="65"/>
  <c r="B739" i="65"/>
  <c r="C739" i="65"/>
  <c r="D739" i="65"/>
  <c r="E739" i="65"/>
  <c r="F739" i="65"/>
  <c r="A740" i="65"/>
  <c r="B740" i="65"/>
  <c r="C740" i="65"/>
  <c r="D740" i="65"/>
  <c r="E740" i="65"/>
  <c r="F740" i="65"/>
  <c r="A741" i="65"/>
  <c r="B741" i="65"/>
  <c r="C741" i="65"/>
  <c r="D741" i="65"/>
  <c r="E741" i="65"/>
  <c r="F741" i="65"/>
  <c r="A742" i="65"/>
  <c r="B742" i="65"/>
  <c r="C742" i="65"/>
  <c r="D742" i="65"/>
  <c r="E742" i="65"/>
  <c r="F742" i="65"/>
  <c r="A743" i="65"/>
  <c r="B743" i="65"/>
  <c r="C743" i="65"/>
  <c r="D743" i="65"/>
  <c r="E743" i="65"/>
  <c r="F743" i="65"/>
  <c r="A744" i="65"/>
  <c r="B744" i="65"/>
  <c r="C744" i="65"/>
  <c r="D744" i="65"/>
  <c r="E744" i="65"/>
  <c r="F744" i="65"/>
  <c r="A745" i="65"/>
  <c r="B745" i="65"/>
  <c r="C745" i="65"/>
  <c r="D745" i="65"/>
  <c r="E745" i="65"/>
  <c r="F745" i="65"/>
  <c r="A746" i="65"/>
  <c r="B746" i="65"/>
  <c r="C746" i="65"/>
  <c r="D746" i="65"/>
  <c r="E746" i="65"/>
  <c r="F746" i="65"/>
  <c r="A747" i="65"/>
  <c r="B747" i="65"/>
  <c r="C747" i="65"/>
  <c r="D747" i="65"/>
  <c r="E747" i="65"/>
  <c r="F747" i="65"/>
  <c r="A748" i="65"/>
  <c r="B748" i="65"/>
  <c r="C748" i="65"/>
  <c r="D748" i="65"/>
  <c r="E748" i="65"/>
  <c r="F748" i="65"/>
  <c r="A749" i="65"/>
  <c r="B749" i="65"/>
  <c r="C749" i="65"/>
  <c r="D749" i="65"/>
  <c r="E749" i="65"/>
  <c r="F749" i="65"/>
  <c r="A750" i="65"/>
  <c r="B750" i="65"/>
  <c r="C750" i="65"/>
  <c r="D750" i="65"/>
  <c r="E750" i="65"/>
  <c r="F750" i="65"/>
  <c r="A751" i="65"/>
  <c r="B751" i="65"/>
  <c r="C751" i="65"/>
  <c r="D751" i="65"/>
  <c r="E751" i="65"/>
  <c r="F751" i="65"/>
  <c r="A752" i="65"/>
  <c r="B752" i="65"/>
  <c r="C752" i="65"/>
  <c r="D752" i="65"/>
  <c r="E752" i="65"/>
  <c r="F752" i="65"/>
  <c r="A753" i="65"/>
  <c r="B753" i="65"/>
  <c r="C753" i="65"/>
  <c r="D753" i="65"/>
  <c r="E753" i="65"/>
  <c r="F753" i="65"/>
  <c r="A754" i="65"/>
  <c r="B754" i="65"/>
  <c r="C754" i="65"/>
  <c r="D754" i="65"/>
  <c r="E754" i="65"/>
  <c r="F754" i="65"/>
  <c r="A755" i="65"/>
  <c r="B755" i="65"/>
  <c r="C755" i="65"/>
  <c r="D755" i="65"/>
  <c r="E755" i="65"/>
  <c r="F755" i="65"/>
  <c r="A756" i="65"/>
  <c r="B756" i="65"/>
  <c r="C756" i="65"/>
  <c r="D756" i="65"/>
  <c r="E756" i="65"/>
  <c r="F756" i="65"/>
  <c r="A757" i="65"/>
  <c r="B757" i="65"/>
  <c r="C757" i="65"/>
  <c r="D757" i="65"/>
  <c r="E757" i="65"/>
  <c r="F757" i="65"/>
  <c r="A758" i="65"/>
  <c r="B758" i="65"/>
  <c r="C758" i="65"/>
  <c r="D758" i="65"/>
  <c r="E758" i="65"/>
  <c r="F758" i="65"/>
  <c r="A759" i="65"/>
  <c r="B759" i="65"/>
  <c r="C759" i="65"/>
  <c r="D759" i="65"/>
  <c r="E759" i="65"/>
  <c r="F759" i="65"/>
  <c r="A760" i="65"/>
  <c r="B760" i="65"/>
  <c r="C760" i="65"/>
  <c r="D760" i="65"/>
  <c r="E760" i="65"/>
  <c r="F760" i="65"/>
  <c r="A761" i="65"/>
  <c r="B761" i="65"/>
  <c r="C761" i="65"/>
  <c r="D761" i="65"/>
  <c r="E761" i="65"/>
  <c r="F761" i="65"/>
  <c r="A762" i="65"/>
  <c r="B762" i="65"/>
  <c r="C762" i="65"/>
  <c r="D762" i="65"/>
  <c r="E762" i="65"/>
  <c r="F762" i="65"/>
  <c r="A763" i="65"/>
  <c r="B763" i="65"/>
  <c r="C763" i="65"/>
  <c r="D763" i="65"/>
  <c r="E763" i="65"/>
  <c r="F763" i="65"/>
  <c r="A764" i="65"/>
  <c r="B764" i="65"/>
  <c r="C764" i="65"/>
  <c r="D764" i="65"/>
  <c r="E764" i="65"/>
  <c r="F764" i="65"/>
  <c r="A765" i="65"/>
  <c r="B765" i="65"/>
  <c r="C765" i="65"/>
  <c r="D765" i="65"/>
  <c r="E765" i="65"/>
  <c r="F765" i="65"/>
  <c r="A766" i="65"/>
  <c r="B766" i="65"/>
  <c r="C766" i="65"/>
  <c r="D766" i="65"/>
  <c r="E766" i="65"/>
  <c r="F766" i="65"/>
  <c r="A767" i="65"/>
  <c r="B767" i="65"/>
  <c r="C767" i="65"/>
  <c r="D767" i="65"/>
  <c r="E767" i="65"/>
  <c r="F767" i="65"/>
  <c r="A768" i="65"/>
  <c r="B768" i="65"/>
  <c r="C768" i="65"/>
  <c r="D768" i="65"/>
  <c r="E768" i="65"/>
  <c r="F768" i="65"/>
  <c r="A769" i="65"/>
  <c r="B769" i="65"/>
  <c r="C769" i="65"/>
  <c r="D769" i="65"/>
  <c r="E769" i="65"/>
  <c r="F769" i="65"/>
  <c r="A770" i="65"/>
  <c r="B770" i="65"/>
  <c r="C770" i="65"/>
  <c r="D770" i="65"/>
  <c r="E770" i="65"/>
  <c r="F770" i="65"/>
  <c r="A771" i="65"/>
  <c r="B771" i="65"/>
  <c r="C771" i="65"/>
  <c r="D771" i="65"/>
  <c r="E771" i="65"/>
  <c r="F771" i="65"/>
  <c r="A772" i="65"/>
  <c r="B772" i="65"/>
  <c r="C772" i="65"/>
  <c r="D772" i="65"/>
  <c r="E772" i="65"/>
  <c r="F772" i="65"/>
  <c r="A773" i="65"/>
  <c r="B773" i="65"/>
  <c r="C773" i="65"/>
  <c r="D773" i="65"/>
  <c r="E773" i="65"/>
  <c r="F773" i="65"/>
  <c r="A774" i="65"/>
  <c r="B774" i="65"/>
  <c r="C774" i="65"/>
  <c r="D774" i="65"/>
  <c r="E774" i="65"/>
  <c r="F774" i="65"/>
  <c r="A775" i="65"/>
  <c r="B775" i="65"/>
  <c r="C775" i="65"/>
  <c r="D775" i="65"/>
  <c r="E775" i="65"/>
  <c r="F775" i="65"/>
  <c r="A776" i="65"/>
  <c r="B776" i="65"/>
  <c r="C776" i="65"/>
  <c r="D776" i="65"/>
  <c r="E776" i="65"/>
  <c r="F776" i="65"/>
  <c r="A777" i="65"/>
  <c r="B777" i="65"/>
  <c r="C777" i="65"/>
  <c r="D777" i="65"/>
  <c r="E777" i="65"/>
  <c r="F777" i="65"/>
  <c r="A778" i="65"/>
  <c r="B778" i="65"/>
  <c r="C778" i="65"/>
  <c r="D778" i="65"/>
  <c r="E778" i="65"/>
  <c r="F778" i="65"/>
  <c r="A779" i="65"/>
  <c r="B779" i="65"/>
  <c r="C779" i="65"/>
  <c r="D779" i="65"/>
  <c r="E779" i="65"/>
  <c r="F779" i="65"/>
  <c r="A780" i="65"/>
  <c r="B780" i="65"/>
  <c r="C780" i="65"/>
  <c r="D780" i="65"/>
  <c r="E780" i="65"/>
  <c r="F780" i="65"/>
  <c r="A781" i="65"/>
  <c r="B781" i="65"/>
  <c r="C781" i="65"/>
  <c r="D781" i="65"/>
  <c r="E781" i="65"/>
  <c r="F781" i="65"/>
  <c r="A782" i="65"/>
  <c r="B782" i="65"/>
  <c r="C782" i="65"/>
  <c r="D782" i="65"/>
  <c r="E782" i="65"/>
  <c r="F782" i="65"/>
  <c r="A783" i="65"/>
  <c r="B783" i="65"/>
  <c r="C783" i="65"/>
  <c r="D783" i="65"/>
  <c r="E783" i="65"/>
  <c r="F783" i="65"/>
  <c r="A784" i="65"/>
  <c r="B784" i="65"/>
  <c r="C784" i="65"/>
  <c r="D784" i="65"/>
  <c r="E784" i="65"/>
  <c r="F784" i="65"/>
  <c r="A785" i="65"/>
  <c r="B785" i="65"/>
  <c r="C785" i="65"/>
  <c r="D785" i="65"/>
  <c r="E785" i="65"/>
  <c r="F785" i="65"/>
  <c r="A786" i="65"/>
  <c r="B786" i="65"/>
  <c r="C786" i="65"/>
  <c r="D786" i="65"/>
  <c r="E786" i="65"/>
  <c r="F786" i="65"/>
  <c r="A787" i="65"/>
  <c r="B787" i="65"/>
  <c r="C787" i="65"/>
  <c r="D787" i="65"/>
  <c r="E787" i="65"/>
  <c r="F787" i="65"/>
  <c r="A788" i="65"/>
  <c r="B788" i="65"/>
  <c r="C788" i="65"/>
  <c r="D788" i="65"/>
  <c r="E788" i="65"/>
  <c r="F788" i="65"/>
  <c r="A789" i="65"/>
  <c r="B789" i="65"/>
  <c r="C789" i="65"/>
  <c r="D789" i="65"/>
  <c r="E789" i="65"/>
  <c r="F789" i="65"/>
  <c r="A790" i="65"/>
  <c r="B790" i="65"/>
  <c r="C790" i="65"/>
  <c r="D790" i="65"/>
  <c r="E790" i="65"/>
  <c r="F790" i="65"/>
  <c r="A791" i="65"/>
  <c r="B791" i="65"/>
  <c r="C791" i="65"/>
  <c r="D791" i="65"/>
  <c r="E791" i="65"/>
  <c r="F791" i="65"/>
  <c r="A792" i="65"/>
  <c r="B792" i="65"/>
  <c r="C792" i="65"/>
  <c r="D792" i="65"/>
  <c r="E792" i="65"/>
  <c r="F792" i="65"/>
  <c r="A793" i="65"/>
  <c r="B793" i="65"/>
  <c r="C793" i="65"/>
  <c r="D793" i="65"/>
  <c r="E793" i="65"/>
  <c r="F793" i="65"/>
  <c r="A794" i="65"/>
  <c r="B794" i="65"/>
  <c r="C794" i="65"/>
  <c r="D794" i="65"/>
  <c r="E794" i="65"/>
  <c r="F794" i="65"/>
  <c r="A795" i="65"/>
  <c r="B795" i="65"/>
  <c r="C795" i="65"/>
  <c r="D795" i="65"/>
  <c r="E795" i="65"/>
  <c r="F795" i="65"/>
  <c r="A796" i="65"/>
  <c r="B796" i="65"/>
  <c r="C796" i="65"/>
  <c r="D796" i="65"/>
  <c r="E796" i="65"/>
  <c r="F796" i="65"/>
  <c r="A797" i="65"/>
  <c r="B797" i="65"/>
  <c r="C797" i="65"/>
  <c r="D797" i="65"/>
  <c r="E797" i="65"/>
  <c r="F797" i="65"/>
  <c r="A798" i="65"/>
  <c r="B798" i="65"/>
  <c r="C798" i="65"/>
  <c r="D798" i="65"/>
  <c r="E798" i="65"/>
  <c r="F798" i="65"/>
  <c r="A799" i="65"/>
  <c r="B799" i="65"/>
  <c r="C799" i="65"/>
  <c r="D799" i="65"/>
  <c r="E799" i="65"/>
  <c r="F799" i="65"/>
  <c r="A800" i="65"/>
  <c r="B800" i="65"/>
  <c r="C800" i="65"/>
  <c r="D800" i="65"/>
  <c r="E800" i="65"/>
  <c r="F800" i="65"/>
  <c r="A801" i="65"/>
  <c r="B801" i="65"/>
  <c r="C801" i="65"/>
  <c r="D801" i="65"/>
  <c r="E801" i="65"/>
  <c r="F801" i="65"/>
  <c r="A802" i="65"/>
  <c r="B802" i="65"/>
  <c r="C802" i="65"/>
  <c r="D802" i="65"/>
  <c r="E802" i="65"/>
  <c r="F802" i="65"/>
  <c r="A803" i="65"/>
  <c r="B803" i="65"/>
  <c r="C803" i="65"/>
  <c r="D803" i="65"/>
  <c r="E803" i="65"/>
  <c r="F803" i="65"/>
  <c r="A804" i="65"/>
  <c r="B804" i="65"/>
  <c r="C804" i="65"/>
  <c r="D804" i="65"/>
  <c r="E804" i="65"/>
  <c r="F804" i="65"/>
  <c r="E359" i="65"/>
  <c r="F359" i="65"/>
  <c r="E360" i="65"/>
  <c r="F360" i="65"/>
  <c r="E361" i="65"/>
  <c r="F361" i="65"/>
  <c r="E362" i="65"/>
  <c r="F362" i="65"/>
  <c r="E363" i="65"/>
  <c r="F363" i="65"/>
  <c r="E364" i="65"/>
  <c r="F364" i="65"/>
  <c r="E365" i="65"/>
  <c r="F365" i="65"/>
  <c r="E366" i="65"/>
  <c r="F366" i="65"/>
  <c r="E367" i="65"/>
  <c r="F367" i="65"/>
  <c r="E368" i="65"/>
  <c r="F368" i="65"/>
  <c r="E369" i="65"/>
  <c r="F369" i="65"/>
  <c r="E370" i="65"/>
  <c r="F370" i="65"/>
  <c r="E371" i="65"/>
  <c r="F371" i="65"/>
  <c r="E372" i="65"/>
  <c r="F372" i="65"/>
  <c r="E373" i="65"/>
  <c r="F373" i="65"/>
  <c r="E374" i="65"/>
  <c r="F374" i="65"/>
  <c r="E375" i="65"/>
  <c r="F375" i="65"/>
  <c r="E376" i="65"/>
  <c r="F376" i="65"/>
  <c r="E377" i="65"/>
  <c r="F377" i="65"/>
  <c r="E378" i="65"/>
  <c r="F378" i="65"/>
  <c r="E379" i="65"/>
  <c r="F379" i="65"/>
  <c r="E380" i="65"/>
  <c r="F380" i="65"/>
  <c r="E381" i="65"/>
  <c r="F381" i="65"/>
  <c r="E382" i="65"/>
  <c r="F382" i="65"/>
  <c r="E383" i="65"/>
  <c r="F383" i="65"/>
  <c r="E384" i="65"/>
  <c r="F384" i="65"/>
  <c r="E385" i="65"/>
  <c r="F385" i="65"/>
  <c r="E386" i="65"/>
  <c r="F386" i="65"/>
  <c r="E387" i="65"/>
  <c r="F387" i="65"/>
  <c r="E388" i="65"/>
  <c r="F388" i="65"/>
  <c r="E389" i="65"/>
  <c r="F389" i="65"/>
  <c r="E390" i="65"/>
  <c r="F390" i="65"/>
  <c r="E391" i="65"/>
  <c r="F391" i="65"/>
  <c r="E392" i="65"/>
  <c r="F392" i="65"/>
  <c r="E393" i="65"/>
  <c r="F393" i="65"/>
  <c r="E394" i="65"/>
  <c r="F394" i="65"/>
  <c r="E395" i="65"/>
  <c r="F395" i="65"/>
  <c r="E396" i="65"/>
  <c r="F396" i="65"/>
  <c r="E397" i="65"/>
  <c r="F397" i="65"/>
  <c r="E398" i="65"/>
  <c r="F398" i="65"/>
  <c r="E399" i="65"/>
  <c r="F399" i="65"/>
  <c r="E400" i="65"/>
  <c r="F400" i="65"/>
  <c r="E401" i="65"/>
  <c r="F401" i="65"/>
  <c r="E402" i="65"/>
  <c r="F402" i="65"/>
  <c r="E403" i="65"/>
  <c r="F403" i="65"/>
  <c r="E404" i="65"/>
  <c r="F404" i="65"/>
  <c r="E405" i="65"/>
  <c r="F405" i="65"/>
  <c r="E406" i="65"/>
  <c r="F406" i="65"/>
  <c r="E407" i="65"/>
  <c r="F407" i="65"/>
  <c r="E408" i="65"/>
  <c r="F408" i="65"/>
  <c r="E409" i="65"/>
  <c r="F409" i="65"/>
  <c r="E410" i="65"/>
  <c r="F410" i="65"/>
  <c r="E411" i="65"/>
  <c r="F411" i="65"/>
  <c r="E412" i="65"/>
  <c r="F412" i="65"/>
  <c r="E413" i="65"/>
  <c r="F413" i="65"/>
  <c r="E414" i="65"/>
  <c r="F414" i="65"/>
  <c r="E415" i="65"/>
  <c r="F415" i="65"/>
  <c r="E416" i="65"/>
  <c r="F416" i="65"/>
  <c r="E417" i="65"/>
  <c r="F417" i="65"/>
  <c r="E418" i="65"/>
  <c r="F418" i="65"/>
  <c r="E419" i="65"/>
  <c r="F419" i="65"/>
  <c r="E420" i="65"/>
  <c r="F420" i="65"/>
  <c r="E421" i="65"/>
  <c r="F421" i="65"/>
  <c r="E422" i="65"/>
  <c r="F422" i="65"/>
  <c r="E423" i="65"/>
  <c r="F423" i="65"/>
  <c r="E424" i="65"/>
  <c r="F424" i="65"/>
  <c r="E425" i="65"/>
  <c r="F425" i="65"/>
  <c r="E426" i="65"/>
  <c r="F426" i="65"/>
  <c r="E427" i="65"/>
  <c r="F427" i="65"/>
  <c r="E428" i="65"/>
  <c r="F428" i="65"/>
  <c r="E429" i="65"/>
  <c r="F429" i="65"/>
  <c r="E430" i="65"/>
  <c r="F430" i="65"/>
  <c r="E431" i="65"/>
  <c r="F431" i="65"/>
  <c r="E432" i="65"/>
  <c r="F432" i="65"/>
  <c r="E433" i="65"/>
  <c r="F433" i="65"/>
  <c r="E434" i="65"/>
  <c r="F434" i="65"/>
  <c r="E435" i="65"/>
  <c r="F435" i="65"/>
  <c r="E436" i="65"/>
  <c r="F436" i="65"/>
  <c r="E437" i="65"/>
  <c r="F437" i="65"/>
  <c r="E438" i="65"/>
  <c r="F438" i="65"/>
  <c r="E439" i="65"/>
  <c r="F439" i="65"/>
  <c r="E440" i="65"/>
  <c r="F440" i="65"/>
  <c r="E441" i="65"/>
  <c r="F441" i="65"/>
  <c r="E442" i="65"/>
  <c r="F442" i="65"/>
  <c r="E443" i="65"/>
  <c r="F443" i="65"/>
  <c r="E444" i="65"/>
  <c r="F444" i="65"/>
  <c r="E445" i="65"/>
  <c r="F445" i="65"/>
  <c r="E446" i="65"/>
  <c r="F446" i="65"/>
  <c r="E447" i="65"/>
  <c r="F447" i="65"/>
  <c r="E448" i="65"/>
  <c r="F448" i="65"/>
  <c r="E449" i="65"/>
  <c r="F449" i="65"/>
  <c r="E450" i="65"/>
  <c r="F450" i="65"/>
  <c r="E451" i="65"/>
  <c r="F451" i="65"/>
  <c r="E452" i="65"/>
  <c r="F452" i="65"/>
  <c r="E453" i="65"/>
  <c r="F453" i="65"/>
  <c r="E454" i="65"/>
  <c r="F454" i="65"/>
  <c r="E455" i="65"/>
  <c r="F455" i="65"/>
  <c r="E456" i="65"/>
  <c r="F456" i="65"/>
  <c r="E457" i="65"/>
  <c r="F457" i="65"/>
  <c r="E458" i="65"/>
  <c r="F458" i="65"/>
  <c r="E459" i="65"/>
  <c r="F459" i="65"/>
  <c r="E460" i="65"/>
  <c r="F460" i="65"/>
  <c r="E461" i="65"/>
  <c r="F461" i="65"/>
  <c r="E462" i="65"/>
  <c r="F462" i="65"/>
  <c r="E463" i="65"/>
  <c r="F463" i="65"/>
  <c r="E464" i="65"/>
  <c r="F464" i="65"/>
  <c r="E465" i="65"/>
  <c r="F465" i="65"/>
  <c r="E466" i="65"/>
  <c r="F466" i="65"/>
  <c r="E467" i="65"/>
  <c r="F467" i="65"/>
  <c r="E468" i="65"/>
  <c r="F468" i="65"/>
  <c r="E469" i="65"/>
  <c r="F469" i="65"/>
  <c r="E470" i="65"/>
  <c r="F470" i="65"/>
  <c r="E471" i="65"/>
  <c r="F471" i="65"/>
  <c r="E472" i="65"/>
  <c r="F472" i="65"/>
  <c r="E473" i="65"/>
  <c r="F473" i="65"/>
  <c r="E474" i="65"/>
  <c r="F474" i="65"/>
  <c r="E475" i="65"/>
  <c r="F475" i="65"/>
  <c r="E476" i="65"/>
  <c r="F476" i="65"/>
  <c r="E477" i="65"/>
  <c r="F477" i="65"/>
  <c r="E478" i="65"/>
  <c r="F478" i="65"/>
  <c r="E479" i="65"/>
  <c r="F479" i="65"/>
  <c r="E480" i="65"/>
  <c r="F480" i="65"/>
  <c r="E481" i="65"/>
  <c r="F481" i="65"/>
  <c r="E482" i="65"/>
  <c r="F482" i="65"/>
  <c r="E483" i="65"/>
  <c r="F483" i="65"/>
  <c r="E484" i="65"/>
  <c r="F484" i="65"/>
  <c r="E485" i="65"/>
  <c r="F485" i="65"/>
  <c r="E486" i="65"/>
  <c r="F486" i="65"/>
  <c r="E487" i="65"/>
  <c r="F487" i="65"/>
  <c r="E488" i="65"/>
  <c r="F488" i="65"/>
  <c r="E489" i="65"/>
  <c r="F489" i="65"/>
  <c r="E490" i="65"/>
  <c r="F490" i="65"/>
  <c r="E491" i="65"/>
  <c r="F491" i="65"/>
  <c r="E492" i="65"/>
  <c r="F492" i="65"/>
  <c r="E493" i="65"/>
  <c r="F493" i="65"/>
  <c r="E494" i="65"/>
  <c r="F494" i="65"/>
  <c r="E495" i="65"/>
  <c r="F495" i="65"/>
  <c r="E496" i="65"/>
  <c r="F496" i="65"/>
  <c r="E497" i="65"/>
  <c r="F497" i="65"/>
  <c r="E498" i="65"/>
  <c r="F498" i="65"/>
  <c r="E499" i="65"/>
  <c r="F499" i="65"/>
  <c r="E500" i="65"/>
  <c r="F500" i="65"/>
  <c r="E501" i="65"/>
  <c r="F501" i="65"/>
  <c r="E502" i="65"/>
  <c r="F502" i="65"/>
  <c r="E503" i="65"/>
  <c r="F503" i="65"/>
  <c r="E504" i="65"/>
  <c r="F504" i="65"/>
  <c r="E505" i="65"/>
  <c r="F505" i="65"/>
  <c r="E506" i="65"/>
  <c r="F506" i="65"/>
  <c r="E507" i="65"/>
  <c r="F507" i="65"/>
  <c r="E508" i="65"/>
  <c r="F508" i="65"/>
  <c r="E509" i="65"/>
  <c r="F509" i="65"/>
  <c r="E510" i="65"/>
  <c r="F510" i="65"/>
  <c r="E511" i="65"/>
  <c r="F511" i="65"/>
  <c r="E512" i="65"/>
  <c r="F512" i="65"/>
  <c r="E513" i="65"/>
  <c r="F513" i="65"/>
  <c r="E514" i="65"/>
  <c r="F514" i="65"/>
  <c r="E515" i="65"/>
  <c r="F515" i="65"/>
  <c r="E516" i="65"/>
  <c r="F516" i="65"/>
  <c r="E517" i="65"/>
  <c r="F517" i="65"/>
  <c r="E518" i="65"/>
  <c r="F518" i="65"/>
  <c r="E519" i="65"/>
  <c r="F519" i="65"/>
  <c r="E520" i="65"/>
  <c r="F520" i="65"/>
  <c r="E521" i="65"/>
  <c r="F521" i="65"/>
  <c r="E522" i="65"/>
  <c r="F522" i="65"/>
  <c r="E523" i="65"/>
  <c r="F523" i="65"/>
  <c r="E524" i="65"/>
  <c r="F524" i="65"/>
  <c r="E525" i="65"/>
  <c r="F525" i="65"/>
  <c r="E526" i="65"/>
  <c r="F526" i="65"/>
  <c r="E527" i="65"/>
  <c r="F527" i="65"/>
  <c r="E528" i="65"/>
  <c r="F528" i="65"/>
  <c r="E529" i="65"/>
  <c r="F529" i="65"/>
  <c r="E530" i="65"/>
  <c r="F530" i="65"/>
  <c r="E531" i="65"/>
  <c r="F531" i="65"/>
  <c r="E532" i="65"/>
  <c r="F532" i="65"/>
  <c r="E533" i="65"/>
  <c r="F533" i="65"/>
  <c r="E534" i="65"/>
  <c r="F534" i="65"/>
  <c r="E535" i="65"/>
  <c r="F535" i="65"/>
  <c r="E536" i="65"/>
  <c r="F536" i="65"/>
  <c r="E537" i="65"/>
  <c r="F537" i="65"/>
  <c r="E538" i="65"/>
  <c r="F538" i="65"/>
  <c r="E539" i="65"/>
  <c r="F539" i="65"/>
  <c r="E540" i="65"/>
  <c r="F540" i="65"/>
  <c r="E541" i="65"/>
  <c r="F541" i="65"/>
  <c r="E542" i="65"/>
  <c r="F542" i="65"/>
  <c r="E543" i="65"/>
  <c r="F543" i="65"/>
  <c r="E544" i="65"/>
  <c r="F544" i="65"/>
  <c r="E545" i="65"/>
  <c r="F545" i="65"/>
  <c r="E546" i="65"/>
  <c r="F546" i="65"/>
  <c r="E547" i="65"/>
  <c r="F547" i="65"/>
  <c r="E548" i="65"/>
  <c r="F548" i="65"/>
  <c r="E549" i="65"/>
  <c r="F549" i="65"/>
  <c r="E550" i="65"/>
  <c r="F550" i="65"/>
  <c r="E551" i="65"/>
  <c r="F551" i="65"/>
  <c r="E552" i="65"/>
  <c r="F552" i="65"/>
  <c r="E553" i="65"/>
  <c r="F553" i="65"/>
  <c r="E554" i="65"/>
  <c r="F554" i="65"/>
  <c r="E555" i="65"/>
  <c r="F555" i="65"/>
  <c r="E556" i="65"/>
  <c r="F556" i="65"/>
  <c r="E557" i="65"/>
  <c r="F557" i="65"/>
  <c r="E558" i="65"/>
  <c r="F558" i="65"/>
  <c r="E559" i="65"/>
  <c r="F559" i="65"/>
  <c r="E560" i="65"/>
  <c r="F560" i="65"/>
  <c r="E561" i="65"/>
  <c r="F561" i="65"/>
  <c r="E562" i="65"/>
  <c r="F562" i="65"/>
  <c r="E563" i="65"/>
  <c r="F563" i="65"/>
  <c r="E564" i="65"/>
  <c r="F564" i="65"/>
  <c r="E565" i="65"/>
  <c r="F565" i="65"/>
  <c r="E566" i="65"/>
  <c r="F566" i="65"/>
  <c r="E567" i="65"/>
  <c r="F567" i="65"/>
  <c r="E568" i="65"/>
  <c r="F568" i="65"/>
  <c r="E569" i="65"/>
  <c r="F569" i="65"/>
  <c r="E570" i="65"/>
  <c r="F570" i="65"/>
  <c r="E571" i="65"/>
  <c r="F571" i="65"/>
  <c r="E572" i="65"/>
  <c r="F572" i="65"/>
  <c r="E573" i="65"/>
  <c r="F573" i="65"/>
  <c r="E574" i="65"/>
  <c r="F574" i="65"/>
  <c r="E575" i="65"/>
  <c r="F575" i="65"/>
  <c r="E576" i="65"/>
  <c r="F576" i="65"/>
  <c r="E577" i="65"/>
  <c r="F577" i="65"/>
  <c r="E578" i="65"/>
  <c r="F578" i="65"/>
  <c r="E579" i="65"/>
  <c r="F579" i="65"/>
  <c r="E580" i="65"/>
  <c r="F580" i="65"/>
  <c r="E581" i="65"/>
  <c r="F581" i="65"/>
  <c r="E582" i="65"/>
  <c r="F582" i="65"/>
  <c r="E583" i="65"/>
  <c r="F583" i="65"/>
  <c r="E584" i="65"/>
  <c r="F584" i="65"/>
  <c r="E585" i="65"/>
  <c r="F585" i="65"/>
  <c r="E586" i="65"/>
  <c r="F586" i="65"/>
  <c r="E587" i="65"/>
  <c r="F587" i="65"/>
  <c r="E588" i="65"/>
  <c r="F588" i="65"/>
  <c r="E589" i="65"/>
  <c r="F589" i="65"/>
  <c r="E590" i="65"/>
  <c r="F590" i="65"/>
  <c r="E591" i="65"/>
  <c r="F591" i="65"/>
  <c r="E592" i="65"/>
  <c r="F592" i="65"/>
  <c r="E593" i="65"/>
  <c r="F593" i="65"/>
  <c r="E594" i="65"/>
  <c r="F594" i="65"/>
  <c r="E595" i="65"/>
  <c r="F595" i="65"/>
  <c r="E596" i="65"/>
  <c r="F596" i="65"/>
  <c r="E597" i="65"/>
  <c r="F597" i="65"/>
  <c r="E598" i="65"/>
  <c r="F598" i="65"/>
  <c r="E599" i="65"/>
  <c r="F599" i="65"/>
  <c r="E600" i="65"/>
  <c r="F600" i="65"/>
  <c r="E601" i="65"/>
  <c r="F601" i="65"/>
  <c r="E602" i="65"/>
  <c r="F602" i="65"/>
  <c r="E603" i="65"/>
  <c r="F603" i="65"/>
  <c r="E604" i="65"/>
  <c r="F604" i="65"/>
  <c r="E605" i="65"/>
  <c r="F605" i="65"/>
  <c r="E606" i="65"/>
  <c r="F606" i="65"/>
  <c r="E607" i="65"/>
  <c r="F607" i="65"/>
  <c r="E608" i="65"/>
  <c r="F608" i="65"/>
  <c r="E609" i="65"/>
  <c r="F609" i="65"/>
  <c r="E610" i="65"/>
  <c r="F610" i="65"/>
  <c r="E611" i="65"/>
  <c r="F611" i="65"/>
  <c r="E612" i="65"/>
  <c r="F612" i="65"/>
  <c r="E613" i="65"/>
  <c r="F613" i="65"/>
  <c r="E614" i="65"/>
  <c r="F614" i="65"/>
  <c r="E615" i="65"/>
  <c r="F615" i="65"/>
  <c r="E616" i="65"/>
  <c r="F616" i="65"/>
  <c r="E617" i="65"/>
  <c r="F617" i="65"/>
  <c r="E618" i="65"/>
  <c r="F618" i="65"/>
  <c r="E619" i="65"/>
  <c r="F619" i="65"/>
  <c r="E620" i="65"/>
  <c r="F620" i="65"/>
  <c r="E621" i="65"/>
  <c r="F621" i="65"/>
  <c r="E622" i="65"/>
  <c r="F622" i="65"/>
  <c r="E623" i="65"/>
  <c r="F623" i="65"/>
  <c r="E624" i="65"/>
  <c r="F624" i="65"/>
  <c r="E625" i="65"/>
  <c r="F625" i="65"/>
  <c r="E626" i="65"/>
  <c r="F626" i="65"/>
  <c r="E627" i="65"/>
  <c r="F627" i="65"/>
  <c r="E628" i="65"/>
  <c r="F628" i="65"/>
  <c r="E629" i="65"/>
  <c r="F629" i="65"/>
  <c r="E630" i="65"/>
  <c r="F630" i="65"/>
  <c r="E631" i="65"/>
  <c r="F631" i="65"/>
  <c r="E632" i="65"/>
  <c r="F632" i="65"/>
  <c r="E633" i="65"/>
  <c r="F633" i="65"/>
  <c r="E634" i="65"/>
  <c r="F634" i="65"/>
  <c r="E635" i="65"/>
  <c r="F635" i="65"/>
  <c r="E636" i="65"/>
  <c r="F636" i="65"/>
  <c r="E637" i="65"/>
  <c r="F637" i="65"/>
  <c r="E638" i="65"/>
  <c r="F638" i="65"/>
  <c r="E639" i="65"/>
  <c r="F639" i="65"/>
  <c r="E640" i="65"/>
  <c r="F640" i="65"/>
  <c r="E641" i="65"/>
  <c r="F641" i="65"/>
  <c r="E642" i="65"/>
  <c r="F642" i="65"/>
  <c r="E643" i="65"/>
  <c r="F643" i="65"/>
  <c r="E644" i="65"/>
  <c r="F644" i="65"/>
  <c r="E645" i="65"/>
  <c r="F645" i="65"/>
  <c r="E646" i="65"/>
  <c r="F646" i="65"/>
  <c r="E647" i="65"/>
  <c r="F647" i="65"/>
  <c r="E648" i="65"/>
  <c r="F648" i="65"/>
  <c r="E649" i="65"/>
  <c r="F649" i="65"/>
  <c r="E650" i="65"/>
  <c r="F650" i="65"/>
  <c r="E651" i="65"/>
  <c r="F651" i="65"/>
  <c r="E652" i="65"/>
  <c r="F652" i="65"/>
  <c r="E653" i="65"/>
  <c r="F653" i="65"/>
  <c r="E654" i="65"/>
  <c r="F654" i="65"/>
  <c r="E655" i="65"/>
  <c r="F655" i="65"/>
  <c r="E656" i="65"/>
  <c r="F656" i="65"/>
  <c r="E657" i="65"/>
  <c r="F657" i="65"/>
  <c r="E658" i="65"/>
  <c r="F658" i="65"/>
  <c r="E659" i="65"/>
  <c r="F659" i="65"/>
  <c r="E660" i="65"/>
  <c r="F660" i="65"/>
  <c r="E661" i="65"/>
  <c r="F661" i="65"/>
  <c r="E662" i="65"/>
  <c r="F662" i="65"/>
  <c r="E663" i="65"/>
  <c r="F663" i="65"/>
  <c r="E664" i="65"/>
  <c r="F664" i="65"/>
  <c r="E665" i="65"/>
  <c r="F665" i="65"/>
  <c r="E666" i="65"/>
  <c r="F666" i="65"/>
  <c r="E667" i="65"/>
  <c r="F667" i="65"/>
  <c r="E668" i="65"/>
  <c r="F668" i="65"/>
  <c r="E669" i="65"/>
  <c r="F669" i="65"/>
  <c r="E670" i="65"/>
  <c r="F670" i="65"/>
  <c r="E671" i="65"/>
  <c r="F671" i="65"/>
  <c r="E672" i="65"/>
  <c r="F672" i="65"/>
  <c r="E673" i="65"/>
  <c r="F673" i="65"/>
  <c r="E674" i="65"/>
  <c r="F674" i="65"/>
  <c r="E675" i="65"/>
  <c r="F675" i="65"/>
  <c r="E676" i="65"/>
  <c r="F676" i="65"/>
  <c r="E677" i="65"/>
  <c r="F677" i="65"/>
  <c r="E678" i="65"/>
  <c r="F678" i="65"/>
  <c r="E679" i="65"/>
  <c r="F679" i="65"/>
  <c r="E680" i="65"/>
  <c r="F680" i="65"/>
  <c r="E681" i="65"/>
  <c r="F681" i="65"/>
  <c r="E682" i="65"/>
  <c r="F682" i="65"/>
  <c r="E683" i="65"/>
  <c r="F683" i="65"/>
  <c r="E684" i="65"/>
  <c r="F684" i="65"/>
  <c r="E685" i="65"/>
  <c r="F685" i="65"/>
  <c r="E686" i="65"/>
  <c r="F686" i="65"/>
  <c r="E687" i="65"/>
  <c r="F687" i="65"/>
  <c r="E688" i="65"/>
  <c r="F688" i="65"/>
  <c r="E689" i="65"/>
  <c r="F689" i="65"/>
  <c r="E690" i="65"/>
  <c r="F690" i="65"/>
  <c r="E691" i="65"/>
  <c r="F691" i="65"/>
  <c r="E692" i="65"/>
  <c r="F692" i="65"/>
  <c r="E693" i="65"/>
  <c r="F693" i="65"/>
  <c r="E694" i="65"/>
  <c r="F694" i="65"/>
  <c r="E695" i="65"/>
  <c r="F695" i="65"/>
  <c r="E696" i="65"/>
  <c r="F696" i="65"/>
  <c r="E697" i="65"/>
  <c r="F697" i="65"/>
  <c r="E698" i="65"/>
  <c r="F698" i="65"/>
  <c r="E699" i="65"/>
  <c r="F699" i="65"/>
  <c r="E700" i="65"/>
  <c r="F700" i="65"/>
  <c r="E701" i="65"/>
  <c r="F701" i="65"/>
  <c r="E702" i="65"/>
  <c r="F702" i="65"/>
  <c r="E703" i="65"/>
  <c r="F703" i="65"/>
  <c r="F358" i="65"/>
  <c r="E358" i="65"/>
  <c r="D359" i="65"/>
  <c r="D360" i="65"/>
  <c r="D361" i="65"/>
  <c r="D362" i="65"/>
  <c r="D363" i="65"/>
  <c r="D364" i="65"/>
  <c r="D365" i="65"/>
  <c r="D366" i="65"/>
  <c r="D367" i="65"/>
  <c r="D368" i="65"/>
  <c r="D369" i="65"/>
  <c r="D370" i="65"/>
  <c r="D371" i="65"/>
  <c r="D372" i="65"/>
  <c r="D373" i="65"/>
  <c r="D374" i="65"/>
  <c r="D375" i="65"/>
  <c r="D376" i="65"/>
  <c r="D377" i="65"/>
  <c r="D378" i="65"/>
  <c r="D379" i="65"/>
  <c r="D380" i="65"/>
  <c r="D381" i="65"/>
  <c r="D382" i="65"/>
  <c r="D383" i="65"/>
  <c r="D384" i="65"/>
  <c r="D385" i="65"/>
  <c r="D386" i="65"/>
  <c r="D387" i="65"/>
  <c r="D388" i="65"/>
  <c r="D389" i="65"/>
  <c r="D390" i="65"/>
  <c r="D391" i="65"/>
  <c r="D392" i="65"/>
  <c r="D393" i="65"/>
  <c r="D394" i="65"/>
  <c r="D395" i="65"/>
  <c r="D396" i="65"/>
  <c r="D397" i="65"/>
  <c r="D398" i="65"/>
  <c r="D399" i="65"/>
  <c r="D400" i="65"/>
  <c r="D401" i="65"/>
  <c r="D402" i="65"/>
  <c r="D403" i="65"/>
  <c r="D404" i="65"/>
  <c r="D405" i="65"/>
  <c r="D406" i="65"/>
  <c r="D407" i="65"/>
  <c r="D408" i="65"/>
  <c r="D409" i="65"/>
  <c r="D410" i="65"/>
  <c r="D411" i="65"/>
  <c r="D412" i="65"/>
  <c r="D413" i="65"/>
  <c r="D414" i="65"/>
  <c r="D415" i="65"/>
  <c r="D416" i="65"/>
  <c r="D417" i="65"/>
  <c r="D418" i="65"/>
  <c r="D419" i="65"/>
  <c r="D420" i="65"/>
  <c r="D421" i="65"/>
  <c r="D422" i="65"/>
  <c r="D423" i="65"/>
  <c r="D424" i="65"/>
  <c r="D425" i="65"/>
  <c r="D426" i="65"/>
  <c r="D427" i="65"/>
  <c r="D428" i="65"/>
  <c r="D429" i="65"/>
  <c r="D430" i="65"/>
  <c r="D431" i="65"/>
  <c r="D432" i="65"/>
  <c r="D433" i="65"/>
  <c r="D434" i="65"/>
  <c r="D435" i="65"/>
  <c r="D436" i="65"/>
  <c r="D437" i="65"/>
  <c r="D438" i="65"/>
  <c r="D439" i="65"/>
  <c r="D440" i="65"/>
  <c r="D441" i="65"/>
  <c r="D442" i="65"/>
  <c r="D443" i="65"/>
  <c r="D444" i="65"/>
  <c r="D445" i="65"/>
  <c r="D446" i="65"/>
  <c r="D447" i="65"/>
  <c r="D448" i="65"/>
  <c r="D449" i="65"/>
  <c r="D450" i="65"/>
  <c r="D451" i="65"/>
  <c r="D452" i="65"/>
  <c r="D453" i="65"/>
  <c r="D454" i="65"/>
  <c r="D455" i="65"/>
  <c r="D456" i="65"/>
  <c r="D457" i="65"/>
  <c r="D458" i="65"/>
  <c r="D459" i="65"/>
  <c r="D460" i="65"/>
  <c r="D461" i="65"/>
  <c r="D462" i="65"/>
  <c r="D463" i="65"/>
  <c r="D464" i="65"/>
  <c r="D465" i="65"/>
  <c r="D466" i="65"/>
  <c r="D467" i="65"/>
  <c r="D468" i="65"/>
  <c r="D469" i="65"/>
  <c r="D470" i="65"/>
  <c r="D471" i="65"/>
  <c r="D472" i="65"/>
  <c r="D473" i="65"/>
  <c r="D474" i="65"/>
  <c r="D475" i="65"/>
  <c r="D476" i="65"/>
  <c r="D477" i="65"/>
  <c r="D478" i="65"/>
  <c r="D479" i="65"/>
  <c r="D480" i="65"/>
  <c r="D481" i="65"/>
  <c r="D482" i="65"/>
  <c r="D483" i="65"/>
  <c r="D484" i="65"/>
  <c r="D485" i="65"/>
  <c r="D486" i="65"/>
  <c r="D487" i="65"/>
  <c r="D488" i="65"/>
  <c r="D489" i="65"/>
  <c r="D490" i="65"/>
  <c r="D491" i="65"/>
  <c r="D492" i="65"/>
  <c r="D493" i="65"/>
  <c r="D494" i="65"/>
  <c r="D495" i="65"/>
  <c r="D496" i="65"/>
  <c r="D497" i="65"/>
  <c r="D498" i="65"/>
  <c r="D499" i="65"/>
  <c r="D500" i="65"/>
  <c r="D501" i="65"/>
  <c r="D502" i="65"/>
  <c r="D503" i="65"/>
  <c r="D504" i="65"/>
  <c r="D505" i="65"/>
  <c r="D506" i="65"/>
  <c r="D507" i="65"/>
  <c r="D508" i="65"/>
  <c r="D509" i="65"/>
  <c r="D510" i="65"/>
  <c r="D511" i="65"/>
  <c r="D512" i="65"/>
  <c r="D513" i="65"/>
  <c r="D514" i="65"/>
  <c r="D515" i="65"/>
  <c r="D516" i="65"/>
  <c r="D517" i="65"/>
  <c r="D518"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358" i="65"/>
  <c r="B359" i="65"/>
  <c r="C359" i="65"/>
  <c r="B360" i="65"/>
  <c r="C360" i="65"/>
  <c r="B361" i="65"/>
  <c r="C361" i="65"/>
  <c r="B362" i="65"/>
  <c r="C362" i="65"/>
  <c r="B363" i="65"/>
  <c r="C363" i="65"/>
  <c r="B364" i="65"/>
  <c r="C364" i="65"/>
  <c r="B365" i="65"/>
  <c r="C365" i="65"/>
  <c r="B366" i="65"/>
  <c r="C366" i="65"/>
  <c r="B367" i="65"/>
  <c r="C367" i="65"/>
  <c r="B368" i="65"/>
  <c r="C368" i="65"/>
  <c r="B369" i="65"/>
  <c r="C369" i="65"/>
  <c r="B370" i="65"/>
  <c r="C370" i="65"/>
  <c r="B371" i="65"/>
  <c r="C371" i="65"/>
  <c r="B372" i="65"/>
  <c r="C372" i="65"/>
  <c r="B373" i="65"/>
  <c r="C373" i="65"/>
  <c r="B374" i="65"/>
  <c r="C374" i="65"/>
  <c r="B375" i="65"/>
  <c r="C375" i="65"/>
  <c r="B376" i="65"/>
  <c r="C376" i="65"/>
  <c r="B377" i="65"/>
  <c r="C377" i="65"/>
  <c r="B378" i="65"/>
  <c r="C378" i="65"/>
  <c r="B379" i="65"/>
  <c r="C379" i="65"/>
  <c r="B380" i="65"/>
  <c r="C380" i="65"/>
  <c r="B381" i="65"/>
  <c r="C381" i="65"/>
  <c r="B382" i="65"/>
  <c r="C382" i="65"/>
  <c r="B383" i="65"/>
  <c r="C383" i="65"/>
  <c r="B384" i="65"/>
  <c r="C384" i="65"/>
  <c r="B385" i="65"/>
  <c r="C385" i="65"/>
  <c r="B386" i="65"/>
  <c r="C386" i="65"/>
  <c r="B387" i="65"/>
  <c r="C387" i="65"/>
  <c r="B388" i="65"/>
  <c r="C388" i="65"/>
  <c r="B389" i="65"/>
  <c r="C389" i="65"/>
  <c r="B390" i="65"/>
  <c r="C390" i="65"/>
  <c r="B391" i="65"/>
  <c r="C391" i="65"/>
  <c r="B392" i="65"/>
  <c r="C392" i="65"/>
  <c r="B393" i="65"/>
  <c r="C393" i="65"/>
  <c r="B394" i="65"/>
  <c r="C394" i="65"/>
  <c r="B395" i="65"/>
  <c r="C395" i="65"/>
  <c r="B396" i="65"/>
  <c r="C396" i="65"/>
  <c r="B397" i="65"/>
  <c r="C397" i="65"/>
  <c r="B398" i="65"/>
  <c r="C398" i="65"/>
  <c r="B399" i="65"/>
  <c r="C399" i="65"/>
  <c r="B400" i="65"/>
  <c r="C400" i="65"/>
  <c r="B401" i="65"/>
  <c r="C401" i="65"/>
  <c r="B402" i="65"/>
  <c r="C402" i="65"/>
  <c r="B403" i="65"/>
  <c r="C403" i="65"/>
  <c r="B404" i="65"/>
  <c r="C404" i="65"/>
  <c r="B405" i="65"/>
  <c r="C405" i="65"/>
  <c r="B406" i="65"/>
  <c r="C406" i="65"/>
  <c r="B407" i="65"/>
  <c r="C407" i="65"/>
  <c r="B408" i="65"/>
  <c r="C408" i="65"/>
  <c r="B409" i="65"/>
  <c r="C409" i="65"/>
  <c r="B410" i="65"/>
  <c r="C410" i="65"/>
  <c r="B411" i="65"/>
  <c r="C411" i="65"/>
  <c r="B412" i="65"/>
  <c r="C412" i="65"/>
  <c r="B413" i="65"/>
  <c r="C413" i="65"/>
  <c r="B414" i="65"/>
  <c r="C414" i="65"/>
  <c r="B415" i="65"/>
  <c r="C415" i="65"/>
  <c r="B416" i="65"/>
  <c r="C416" i="65"/>
  <c r="B417" i="65"/>
  <c r="C417" i="65"/>
  <c r="B418" i="65"/>
  <c r="C418" i="65"/>
  <c r="B419" i="65"/>
  <c r="C419" i="65"/>
  <c r="B420" i="65"/>
  <c r="C420" i="65"/>
  <c r="B421" i="65"/>
  <c r="C421" i="65"/>
  <c r="B422" i="65"/>
  <c r="C422" i="65"/>
  <c r="B423" i="65"/>
  <c r="C423" i="65"/>
  <c r="B424" i="65"/>
  <c r="C424" i="65"/>
  <c r="B425" i="65"/>
  <c r="C425" i="65"/>
  <c r="B426" i="65"/>
  <c r="C426" i="65"/>
  <c r="B427" i="65"/>
  <c r="C427" i="65"/>
  <c r="B428" i="65"/>
  <c r="C428" i="65"/>
  <c r="B429" i="65"/>
  <c r="C429" i="65"/>
  <c r="B430" i="65"/>
  <c r="C430" i="65"/>
  <c r="B431" i="65"/>
  <c r="C431" i="65"/>
  <c r="B432" i="65"/>
  <c r="C432" i="65"/>
  <c r="B433" i="65"/>
  <c r="C433" i="65"/>
  <c r="B434" i="65"/>
  <c r="C434" i="65"/>
  <c r="B435" i="65"/>
  <c r="C435" i="65"/>
  <c r="B436" i="65"/>
  <c r="C436" i="65"/>
  <c r="B437" i="65"/>
  <c r="C437" i="65"/>
  <c r="B438" i="65"/>
  <c r="C438" i="65"/>
  <c r="B439" i="65"/>
  <c r="C439" i="65"/>
  <c r="B440" i="65"/>
  <c r="C440" i="65"/>
  <c r="B441" i="65"/>
  <c r="C441" i="65"/>
  <c r="B442" i="65"/>
  <c r="C442" i="65"/>
  <c r="B443" i="65"/>
  <c r="C443" i="65"/>
  <c r="B444" i="65"/>
  <c r="C444" i="65"/>
  <c r="B445" i="65"/>
  <c r="C445" i="65"/>
  <c r="B446" i="65"/>
  <c r="C446" i="65"/>
  <c r="B447" i="65"/>
  <c r="C447" i="65"/>
  <c r="B448" i="65"/>
  <c r="C448" i="65"/>
  <c r="B449" i="65"/>
  <c r="C449" i="65"/>
  <c r="B450" i="65"/>
  <c r="C450" i="65"/>
  <c r="B451" i="65"/>
  <c r="C451" i="65"/>
  <c r="B452" i="65"/>
  <c r="C452" i="65"/>
  <c r="B453" i="65"/>
  <c r="C453" i="65"/>
  <c r="B454" i="65"/>
  <c r="C454" i="65"/>
  <c r="B455" i="65"/>
  <c r="C455" i="65"/>
  <c r="B456" i="65"/>
  <c r="C456" i="65"/>
  <c r="B457" i="65"/>
  <c r="C457" i="65"/>
  <c r="B458" i="65"/>
  <c r="C458" i="65"/>
  <c r="B459" i="65"/>
  <c r="C459" i="65"/>
  <c r="B460" i="65"/>
  <c r="C460" i="65"/>
  <c r="B461" i="65"/>
  <c r="C461" i="65"/>
  <c r="B462" i="65"/>
  <c r="C462" i="65"/>
  <c r="B463" i="65"/>
  <c r="C463" i="65"/>
  <c r="B464" i="65"/>
  <c r="C464" i="65"/>
  <c r="B465" i="65"/>
  <c r="C465" i="65"/>
  <c r="B466" i="65"/>
  <c r="C466" i="65"/>
  <c r="B467" i="65"/>
  <c r="C467" i="65"/>
  <c r="B468" i="65"/>
  <c r="C468" i="65"/>
  <c r="B469" i="65"/>
  <c r="C469" i="65"/>
  <c r="B470" i="65"/>
  <c r="C470" i="65"/>
  <c r="B471" i="65"/>
  <c r="C471" i="65"/>
  <c r="B472" i="65"/>
  <c r="C472" i="65"/>
  <c r="B473" i="65"/>
  <c r="C473" i="65"/>
  <c r="B474" i="65"/>
  <c r="C474" i="65"/>
  <c r="B475" i="65"/>
  <c r="C475" i="65"/>
  <c r="B476" i="65"/>
  <c r="C476" i="65"/>
  <c r="B477" i="65"/>
  <c r="C477" i="65"/>
  <c r="B478" i="65"/>
  <c r="C478" i="65"/>
  <c r="B479" i="65"/>
  <c r="C479" i="65"/>
  <c r="B480" i="65"/>
  <c r="C480" i="65"/>
  <c r="B481" i="65"/>
  <c r="C481" i="65"/>
  <c r="B482" i="65"/>
  <c r="C482" i="65"/>
  <c r="B483" i="65"/>
  <c r="C483" i="65"/>
  <c r="B484" i="65"/>
  <c r="C484" i="65"/>
  <c r="B485" i="65"/>
  <c r="C485" i="65"/>
  <c r="B486" i="65"/>
  <c r="C486" i="65"/>
  <c r="B487" i="65"/>
  <c r="C487" i="65"/>
  <c r="B488" i="65"/>
  <c r="C488" i="65"/>
  <c r="B489" i="65"/>
  <c r="C489" i="65"/>
  <c r="B490" i="65"/>
  <c r="C490" i="65"/>
  <c r="B491" i="65"/>
  <c r="C491" i="65"/>
  <c r="B492" i="65"/>
  <c r="C492" i="65"/>
  <c r="B493" i="65"/>
  <c r="C493" i="65"/>
  <c r="B494" i="65"/>
  <c r="C494" i="65"/>
  <c r="B495" i="65"/>
  <c r="C495" i="65"/>
  <c r="B496" i="65"/>
  <c r="C496" i="65"/>
  <c r="B497" i="65"/>
  <c r="C497" i="65"/>
  <c r="B498" i="65"/>
  <c r="C498" i="65"/>
  <c r="B499" i="65"/>
  <c r="C499" i="65"/>
  <c r="B500" i="65"/>
  <c r="C500" i="65"/>
  <c r="B501" i="65"/>
  <c r="C501" i="65"/>
  <c r="B502" i="65"/>
  <c r="C502" i="65"/>
  <c r="B503" i="65"/>
  <c r="C503" i="65"/>
  <c r="B504" i="65"/>
  <c r="C504" i="65"/>
  <c r="B505" i="65"/>
  <c r="C505" i="65"/>
  <c r="B506" i="65"/>
  <c r="C506" i="65"/>
  <c r="B507" i="65"/>
  <c r="C507" i="65"/>
  <c r="B508" i="65"/>
  <c r="C508" i="65"/>
  <c r="B509" i="65"/>
  <c r="C509" i="65"/>
  <c r="B510" i="65"/>
  <c r="C510" i="65"/>
  <c r="B511" i="65"/>
  <c r="C511" i="65"/>
  <c r="B512" i="65"/>
  <c r="C512" i="65"/>
  <c r="B513" i="65"/>
  <c r="C513" i="65"/>
  <c r="B514" i="65"/>
  <c r="C514" i="65"/>
  <c r="B515" i="65"/>
  <c r="C515" i="65"/>
  <c r="B516" i="65"/>
  <c r="C516" i="65"/>
  <c r="B517" i="65"/>
  <c r="C517" i="65"/>
  <c r="B518" i="65"/>
  <c r="C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C358" i="65"/>
  <c r="B358" i="65"/>
  <c r="A359" i="65"/>
  <c r="A360" i="65"/>
  <c r="A361" i="65"/>
  <c r="A362" i="65"/>
  <c r="A363" i="65"/>
  <c r="A364" i="65"/>
  <c r="A365" i="65"/>
  <c r="A366" i="65"/>
  <c r="A367" i="65"/>
  <c r="A368" i="65"/>
  <c r="A369" i="65"/>
  <c r="A370" i="65"/>
  <c r="A371" i="65"/>
  <c r="A372" i="65"/>
  <c r="A373" i="65"/>
  <c r="A374" i="65"/>
  <c r="A375" i="65"/>
  <c r="A376" i="65"/>
  <c r="A377" i="65"/>
  <c r="A378" i="65"/>
  <c r="A379" i="65"/>
  <c r="A380" i="65"/>
  <c r="A381" i="65"/>
  <c r="A382" i="65"/>
  <c r="A383" i="65"/>
  <c r="A384" i="65"/>
  <c r="A385" i="65"/>
  <c r="A386" i="65"/>
  <c r="A387" i="65"/>
  <c r="A388" i="65"/>
  <c r="A389" i="65"/>
  <c r="A390" i="65"/>
  <c r="A391" i="65"/>
  <c r="A392" i="65"/>
  <c r="A393" i="65"/>
  <c r="A394" i="65"/>
  <c r="A395" i="65"/>
  <c r="A396" i="65"/>
  <c r="A397" i="65"/>
  <c r="A398" i="65"/>
  <c r="A399" i="65"/>
  <c r="A400" i="65"/>
  <c r="A401" i="65"/>
  <c r="A402" i="65"/>
  <c r="A403" i="65"/>
  <c r="A404" i="65"/>
  <c r="A405" i="65"/>
  <c r="A406" i="65"/>
  <c r="A407" i="65"/>
  <c r="A408" i="65"/>
  <c r="A409" i="65"/>
  <c r="A410" i="65"/>
  <c r="A411" i="65"/>
  <c r="A412" i="65"/>
  <c r="A413" i="65"/>
  <c r="A414" i="65"/>
  <c r="A415" i="65"/>
  <c r="A416" i="65"/>
  <c r="A417" i="65"/>
  <c r="A418" i="65"/>
  <c r="A419" i="65"/>
  <c r="A420" i="65"/>
  <c r="A421" i="65"/>
  <c r="A422" i="65"/>
  <c r="A423" i="65"/>
  <c r="A424" i="65"/>
  <c r="A425" i="65"/>
  <c r="A426" i="65"/>
  <c r="A427" i="65"/>
  <c r="A428" i="65"/>
  <c r="A429" i="65"/>
  <c r="A430" i="65"/>
  <c r="A431" i="65"/>
  <c r="A432" i="65"/>
  <c r="A433" i="65"/>
  <c r="A434" i="65"/>
  <c r="A435" i="65"/>
  <c r="A436" i="65"/>
  <c r="A437" i="65"/>
  <c r="A438" i="65"/>
  <c r="A439" i="65"/>
  <c r="A440" i="65"/>
  <c r="A441" i="65"/>
  <c r="A442" i="65"/>
  <c r="A443" i="65"/>
  <c r="A444" i="65"/>
  <c r="A445" i="65"/>
  <c r="A446" i="65"/>
  <c r="A447" i="65"/>
  <c r="A448" i="65"/>
  <c r="A449" i="65"/>
  <c r="A450" i="65"/>
  <c r="A451" i="65"/>
  <c r="A452" i="65"/>
  <c r="A453" i="65"/>
  <c r="A454" i="65"/>
  <c r="A455" i="65"/>
  <c r="A456" i="65"/>
  <c r="A457" i="65"/>
  <c r="A458" i="65"/>
  <c r="A459" i="65"/>
  <c r="A460" i="65"/>
  <c r="A461" i="65"/>
  <c r="A462" i="65"/>
  <c r="A463" i="65"/>
  <c r="A464" i="65"/>
  <c r="A465" i="65"/>
  <c r="A466" i="65"/>
  <c r="A467" i="65"/>
  <c r="A468" i="65"/>
  <c r="A469" i="65"/>
  <c r="A470" i="65"/>
  <c r="A471" i="65"/>
  <c r="A472" i="65"/>
  <c r="A473" i="65"/>
  <c r="A474" i="65"/>
  <c r="A475" i="65"/>
  <c r="A476" i="65"/>
  <c r="A477" i="65"/>
  <c r="A478" i="65"/>
  <c r="A479" i="65"/>
  <c r="A480" i="65"/>
  <c r="A481" i="65"/>
  <c r="A482" i="65"/>
  <c r="A483" i="65"/>
  <c r="A484" i="65"/>
  <c r="A485" i="65"/>
  <c r="A486" i="65"/>
  <c r="A487" i="65"/>
  <c r="A488" i="65"/>
  <c r="A489" i="65"/>
  <c r="A490" i="65"/>
  <c r="A491" i="65"/>
  <c r="A492" i="65"/>
  <c r="A493" i="65"/>
  <c r="A494" i="65"/>
  <c r="A495" i="65"/>
  <c r="A496" i="65"/>
  <c r="A497" i="65"/>
  <c r="A498" i="65"/>
  <c r="A499" i="65"/>
  <c r="A500" i="65"/>
  <c r="A501" i="65"/>
  <c r="A502" i="65"/>
  <c r="A503" i="65"/>
  <c r="A504" i="65"/>
  <c r="A505" i="65"/>
  <c r="A506" i="65"/>
  <c r="A507" i="65"/>
  <c r="A508" i="65"/>
  <c r="A509" i="65"/>
  <c r="A510" i="65"/>
  <c r="A511" i="65"/>
  <c r="A512" i="65"/>
  <c r="A513" i="65"/>
  <c r="A514" i="65"/>
  <c r="A515" i="65"/>
  <c r="A516" i="65"/>
  <c r="A517" i="65"/>
  <c r="A518" i="65"/>
  <c r="A519" i="65"/>
  <c r="A520" i="65"/>
  <c r="A521" i="65"/>
  <c r="A522" i="65"/>
  <c r="A523" i="65"/>
  <c r="A524" i="65"/>
  <c r="A525" i="65"/>
  <c r="A526" i="65"/>
  <c r="A527" i="65"/>
  <c r="A528" i="65"/>
  <c r="A529" i="65"/>
  <c r="A530" i="65"/>
  <c r="A531" i="65"/>
  <c r="A532" i="65"/>
  <c r="A533" i="65"/>
  <c r="A534" i="65"/>
  <c r="A535" i="65"/>
  <c r="A536" i="65"/>
  <c r="A537" i="65"/>
  <c r="A538" i="65"/>
  <c r="A539" i="65"/>
  <c r="A540" i="65"/>
  <c r="A541" i="65"/>
  <c r="A542" i="65"/>
  <c r="A543" i="65"/>
  <c r="A544" i="65"/>
  <c r="A545" i="65"/>
  <c r="A546" i="65"/>
  <c r="A547" i="65"/>
  <c r="A548" i="65"/>
  <c r="A549" i="65"/>
  <c r="A550" i="65"/>
  <c r="A551" i="65"/>
  <c r="A552" i="65"/>
  <c r="A553" i="65"/>
  <c r="A554" i="65"/>
  <c r="A555" i="65"/>
  <c r="A556" i="65"/>
  <c r="A557" i="65"/>
  <c r="A558" i="65"/>
  <c r="A559" i="65"/>
  <c r="A560" i="65"/>
  <c r="A561" i="65"/>
  <c r="A562" i="65"/>
  <c r="A563" i="65"/>
  <c r="A564" i="65"/>
  <c r="A565" i="65"/>
  <c r="A566" i="65"/>
  <c r="A567" i="65"/>
  <c r="A568" i="65"/>
  <c r="A569" i="65"/>
  <c r="A570" i="65"/>
  <c r="A571" i="65"/>
  <c r="A572" i="65"/>
  <c r="A573" i="65"/>
  <c r="A574" i="65"/>
  <c r="A575" i="65"/>
  <c r="A576" i="65"/>
  <c r="A577" i="65"/>
  <c r="A578" i="65"/>
  <c r="A579" i="65"/>
  <c r="A580" i="65"/>
  <c r="A581" i="65"/>
  <c r="A582" i="65"/>
  <c r="A583" i="65"/>
  <c r="A584" i="65"/>
  <c r="A585" i="65"/>
  <c r="A586" i="65"/>
  <c r="A587" i="65"/>
  <c r="A588" i="65"/>
  <c r="A589" i="65"/>
  <c r="A590" i="65"/>
  <c r="A591" i="65"/>
  <c r="A592" i="65"/>
  <c r="A593" i="65"/>
  <c r="A594" i="65"/>
  <c r="A595" i="65"/>
  <c r="A596" i="65"/>
  <c r="A597" i="65"/>
  <c r="A598" i="65"/>
  <c r="A599" i="65"/>
  <c r="A600" i="65"/>
  <c r="A601" i="65"/>
  <c r="A602" i="65"/>
  <c r="A603" i="65"/>
  <c r="A604" i="65"/>
  <c r="A605" i="65"/>
  <c r="A606" i="65"/>
  <c r="A607" i="65"/>
  <c r="A608" i="65"/>
  <c r="A609" i="65"/>
  <c r="A610" i="65"/>
  <c r="A611" i="65"/>
  <c r="A612" i="65"/>
  <c r="A613" i="65"/>
  <c r="A614" i="65"/>
  <c r="A615" i="65"/>
  <c r="A616" i="65"/>
  <c r="A617" i="65"/>
  <c r="A618" i="65"/>
  <c r="A619" i="65"/>
  <c r="A620" i="65"/>
  <c r="A621" i="65"/>
  <c r="A622" i="65"/>
  <c r="A623" i="65"/>
  <c r="A624" i="65"/>
  <c r="A625" i="65"/>
  <c r="A626" i="65"/>
  <c r="A627" i="65"/>
  <c r="A628" i="65"/>
  <c r="A629" i="65"/>
  <c r="A630" i="65"/>
  <c r="A631" i="65"/>
  <c r="A632" i="65"/>
  <c r="A633" i="65"/>
  <c r="A634" i="65"/>
  <c r="A635" i="65"/>
  <c r="A636" i="65"/>
  <c r="A637" i="65"/>
  <c r="A638" i="65"/>
  <c r="A639" i="65"/>
  <c r="A640" i="65"/>
  <c r="A641" i="65"/>
  <c r="A642" i="65"/>
  <c r="A643" i="65"/>
  <c r="A644" i="65"/>
  <c r="A645" i="65"/>
  <c r="A646" i="65"/>
  <c r="A647" i="65"/>
  <c r="A648" i="65"/>
  <c r="A649" i="65"/>
  <c r="A650" i="65"/>
  <c r="A651" i="65"/>
  <c r="A652" i="65"/>
  <c r="A653" i="65"/>
  <c r="A654" i="65"/>
  <c r="A655" i="65"/>
  <c r="A656" i="65"/>
  <c r="A657" i="65"/>
  <c r="A658" i="65"/>
  <c r="A659" i="65"/>
  <c r="A660" i="65"/>
  <c r="A661" i="65"/>
  <c r="A662" i="65"/>
  <c r="A663" i="65"/>
  <c r="A664" i="65"/>
  <c r="A665" i="65"/>
  <c r="A666" i="65"/>
  <c r="A667" i="65"/>
  <c r="A668" i="65"/>
  <c r="A669" i="65"/>
  <c r="A670" i="65"/>
  <c r="A671" i="65"/>
  <c r="A672" i="65"/>
  <c r="A673" i="65"/>
  <c r="A674" i="65"/>
  <c r="A675" i="65"/>
  <c r="A676" i="65"/>
  <c r="A677" i="65"/>
  <c r="A678" i="65"/>
  <c r="A679" i="65"/>
  <c r="A680" i="65"/>
  <c r="A681" i="65"/>
  <c r="A682" i="65"/>
  <c r="A683" i="65"/>
  <c r="A684" i="65"/>
  <c r="A685" i="65"/>
  <c r="A686" i="65"/>
  <c r="A687" i="65"/>
  <c r="A688" i="65"/>
  <c r="A689" i="65"/>
  <c r="A690" i="65"/>
  <c r="A691" i="65"/>
  <c r="A692" i="65"/>
  <c r="A693" i="65"/>
  <c r="A694" i="65"/>
  <c r="A695" i="65"/>
  <c r="A696" i="65"/>
  <c r="A697" i="65"/>
  <c r="A698" i="65"/>
  <c r="A699" i="65"/>
  <c r="A700" i="65"/>
  <c r="A701" i="65"/>
  <c r="A702" i="65"/>
  <c r="A703" i="65"/>
  <c r="A358" i="65"/>
  <c r="E344" i="65"/>
  <c r="F344" i="65"/>
  <c r="E345" i="65"/>
  <c r="F345" i="65"/>
  <c r="E346" i="65"/>
  <c r="F346" i="65"/>
  <c r="E347" i="65"/>
  <c r="F347" i="65"/>
  <c r="E348" i="65"/>
  <c r="F348" i="65"/>
  <c r="E349" i="65"/>
  <c r="F349" i="65"/>
  <c r="E350" i="65"/>
  <c r="F350" i="65"/>
  <c r="E351" i="65"/>
  <c r="F351" i="65"/>
  <c r="E352" i="65"/>
  <c r="F352" i="65"/>
  <c r="E353" i="65"/>
  <c r="F353" i="65"/>
  <c r="E354" i="65"/>
  <c r="F354" i="65"/>
  <c r="E355" i="65"/>
  <c r="F355" i="65"/>
  <c r="E356" i="65"/>
  <c r="F356" i="65"/>
  <c r="E357" i="65"/>
  <c r="F357" i="65"/>
  <c r="F343" i="65"/>
  <c r="E343" i="65"/>
  <c r="D344" i="65"/>
  <c r="D345" i="65"/>
  <c r="D346" i="65"/>
  <c r="D347" i="65"/>
  <c r="D348" i="65"/>
  <c r="D349" i="65"/>
  <c r="D350" i="65"/>
  <c r="D351" i="65"/>
  <c r="D352" i="65"/>
  <c r="D353" i="65"/>
  <c r="D354" i="65"/>
  <c r="D355" i="65"/>
  <c r="D356" i="65"/>
  <c r="D357" i="65"/>
  <c r="D343" i="65"/>
  <c r="B344" i="65"/>
  <c r="B345" i="65"/>
  <c r="B346" i="65"/>
  <c r="B347" i="65"/>
  <c r="B348" i="65"/>
  <c r="B349" i="65"/>
  <c r="B350" i="65"/>
  <c r="B351" i="65"/>
  <c r="B352" i="65"/>
  <c r="B353" i="65"/>
  <c r="B354" i="65"/>
  <c r="B355" i="65"/>
  <c r="B356" i="65"/>
  <c r="B357" i="65"/>
  <c r="B343" i="65"/>
  <c r="A357" i="65"/>
  <c r="A344" i="65"/>
  <c r="A345" i="65"/>
  <c r="A346" i="65"/>
  <c r="A347" i="65"/>
  <c r="A348" i="65"/>
  <c r="A349" i="65"/>
  <c r="A350" i="65"/>
  <c r="A351" i="65"/>
  <c r="A352" i="65"/>
  <c r="A353" i="65"/>
  <c r="A354" i="65"/>
  <c r="A355" i="65"/>
  <c r="A356" i="65"/>
  <c r="A343" i="65"/>
  <c r="E337" i="65"/>
  <c r="F337" i="65"/>
  <c r="E338" i="65"/>
  <c r="F338" i="65"/>
  <c r="E339" i="65"/>
  <c r="F339" i="65"/>
  <c r="E340" i="65"/>
  <c r="F340" i="65"/>
  <c r="E341" i="65"/>
  <c r="F341" i="65"/>
  <c r="E342" i="65"/>
  <c r="F342" i="65"/>
  <c r="F336" i="65"/>
  <c r="E336" i="65"/>
  <c r="D337" i="65"/>
  <c r="D338" i="65"/>
  <c r="D339" i="65"/>
  <c r="D340" i="65"/>
  <c r="D341" i="65"/>
  <c r="D342" i="65"/>
  <c r="D336" i="65"/>
  <c r="B337" i="65"/>
  <c r="B338" i="65"/>
  <c r="B339" i="65"/>
  <c r="B340" i="65"/>
  <c r="B341" i="65"/>
  <c r="B342" i="65"/>
  <c r="B336" i="65"/>
  <c r="A337" i="65"/>
  <c r="A338" i="65"/>
  <c r="A339" i="65"/>
  <c r="A340" i="65"/>
  <c r="A341" i="65"/>
  <c r="A342" i="65"/>
  <c r="A336" i="65"/>
  <c r="A324" i="65"/>
  <c r="B324" i="65"/>
  <c r="D324" i="65"/>
  <c r="A325" i="65"/>
  <c r="B325" i="65"/>
  <c r="D325" i="65"/>
  <c r="A326" i="65"/>
  <c r="B326" i="65"/>
  <c r="D326" i="65"/>
  <c r="A327" i="65"/>
  <c r="B327" i="65"/>
  <c r="D327" i="65"/>
  <c r="A328" i="65"/>
  <c r="B328" i="65"/>
  <c r="D328" i="65"/>
  <c r="A329" i="65"/>
  <c r="B329" i="65"/>
  <c r="D329" i="65"/>
  <c r="A330" i="65"/>
  <c r="B330" i="65"/>
  <c r="D330" i="65"/>
  <c r="A331" i="65"/>
  <c r="B331" i="65"/>
  <c r="D331" i="65"/>
  <c r="A332" i="65"/>
  <c r="B332" i="65"/>
  <c r="D332" i="65"/>
  <c r="A333" i="65"/>
  <c r="B333" i="65"/>
  <c r="D333" i="65"/>
  <c r="A334" i="65"/>
  <c r="B334" i="65"/>
  <c r="D334" i="65"/>
  <c r="A335" i="65"/>
  <c r="B335" i="65"/>
  <c r="D335" i="65"/>
  <c r="A311" i="65"/>
  <c r="B311" i="65"/>
  <c r="D311" i="65"/>
  <c r="A312" i="65"/>
  <c r="B312" i="65"/>
  <c r="D312" i="65"/>
  <c r="A313" i="65"/>
  <c r="B313" i="65"/>
  <c r="D313" i="65"/>
  <c r="A314" i="65"/>
  <c r="B314" i="65"/>
  <c r="D314" i="65"/>
  <c r="A315" i="65"/>
  <c r="B315" i="65"/>
  <c r="D315" i="65"/>
  <c r="A316" i="65"/>
  <c r="B316" i="65"/>
  <c r="D316" i="65"/>
  <c r="A317" i="65"/>
  <c r="B317" i="65"/>
  <c r="D317" i="65"/>
  <c r="A318" i="65"/>
  <c r="B318" i="65"/>
  <c r="D318" i="65"/>
  <c r="A319" i="65"/>
  <c r="B319" i="65"/>
  <c r="D319" i="65"/>
  <c r="A320" i="65"/>
  <c r="B320" i="65"/>
  <c r="D320" i="65"/>
  <c r="A321" i="65"/>
  <c r="B321" i="65"/>
  <c r="D321" i="65"/>
  <c r="A322" i="65"/>
  <c r="B322" i="65"/>
  <c r="D322" i="65"/>
  <c r="A323" i="65"/>
  <c r="B323" i="65"/>
  <c r="D323" i="65"/>
  <c r="A295" i="65"/>
  <c r="B295" i="65"/>
  <c r="D295" i="65"/>
  <c r="A296" i="65"/>
  <c r="B296" i="65"/>
  <c r="D296" i="65"/>
  <c r="A297" i="65"/>
  <c r="B297" i="65"/>
  <c r="D297" i="65"/>
  <c r="A298" i="65"/>
  <c r="B298" i="65"/>
  <c r="D298" i="65"/>
  <c r="A299" i="65"/>
  <c r="B299" i="65"/>
  <c r="D299" i="65"/>
  <c r="A300" i="65"/>
  <c r="B300" i="65"/>
  <c r="D300" i="65"/>
  <c r="A301" i="65"/>
  <c r="B301" i="65"/>
  <c r="D301" i="65"/>
  <c r="A302" i="65"/>
  <c r="B302" i="65"/>
  <c r="D302" i="65"/>
  <c r="A303" i="65"/>
  <c r="B303" i="65"/>
  <c r="D303" i="65"/>
  <c r="A304" i="65"/>
  <c r="B304" i="65"/>
  <c r="D304" i="65"/>
  <c r="A305" i="65"/>
  <c r="B305" i="65"/>
  <c r="D305" i="65"/>
  <c r="A306" i="65"/>
  <c r="B306" i="65"/>
  <c r="D306" i="65"/>
  <c r="A307" i="65"/>
  <c r="B307" i="65"/>
  <c r="D307" i="65"/>
  <c r="A308" i="65"/>
  <c r="B308" i="65"/>
  <c r="D308" i="65"/>
  <c r="A309" i="65"/>
  <c r="B309" i="65"/>
  <c r="D309" i="65"/>
  <c r="A310" i="65"/>
  <c r="B310" i="65"/>
  <c r="D310" i="65"/>
  <c r="A198" i="65"/>
  <c r="B198" i="65"/>
  <c r="D198" i="65"/>
  <c r="A199" i="65"/>
  <c r="B199" i="65"/>
  <c r="D199" i="65"/>
  <c r="A200" i="65"/>
  <c r="B200" i="65"/>
  <c r="D200" i="65"/>
  <c r="A201" i="65"/>
  <c r="B201" i="65"/>
  <c r="D201" i="65"/>
  <c r="A202" i="65"/>
  <c r="B202" i="65"/>
  <c r="D202" i="65"/>
  <c r="A203" i="65"/>
  <c r="B203" i="65"/>
  <c r="D203" i="65"/>
  <c r="A204" i="65"/>
  <c r="B204" i="65"/>
  <c r="D204" i="65"/>
  <c r="A205" i="65"/>
  <c r="B205" i="65"/>
  <c r="D205" i="65"/>
  <c r="A206" i="65"/>
  <c r="B206" i="65"/>
  <c r="D206" i="65"/>
  <c r="A207" i="65"/>
  <c r="B207" i="65"/>
  <c r="D207" i="65"/>
  <c r="A208" i="65"/>
  <c r="B208" i="65"/>
  <c r="D208" i="65"/>
  <c r="A209" i="65"/>
  <c r="B209" i="65"/>
  <c r="D209" i="65"/>
  <c r="A210" i="65"/>
  <c r="B210" i="65"/>
  <c r="D210" i="65"/>
  <c r="A211" i="65"/>
  <c r="B211" i="65"/>
  <c r="D211" i="65"/>
  <c r="A212" i="65"/>
  <c r="B212" i="65"/>
  <c r="D212" i="65"/>
  <c r="A213" i="65"/>
  <c r="B213" i="65"/>
  <c r="D213" i="65"/>
  <c r="A214" i="65"/>
  <c r="B214" i="65"/>
  <c r="D214" i="65"/>
  <c r="A215" i="65"/>
  <c r="B215" i="65"/>
  <c r="D215" i="65"/>
  <c r="A216" i="65"/>
  <c r="B216" i="65"/>
  <c r="D216" i="65"/>
  <c r="A217" i="65"/>
  <c r="B217" i="65"/>
  <c r="D217" i="65"/>
  <c r="A218" i="65"/>
  <c r="B218" i="65"/>
  <c r="D218" i="65"/>
  <c r="A219" i="65"/>
  <c r="B219" i="65"/>
  <c r="D219" i="65"/>
  <c r="A220" i="65"/>
  <c r="B220" i="65"/>
  <c r="D220" i="65"/>
  <c r="A221" i="65"/>
  <c r="B221" i="65"/>
  <c r="D221" i="65"/>
  <c r="A222" i="65"/>
  <c r="B222" i="65"/>
  <c r="D222" i="65"/>
  <c r="A223" i="65"/>
  <c r="B223" i="65"/>
  <c r="D223" i="65"/>
  <c r="A224" i="65"/>
  <c r="B224" i="65"/>
  <c r="D224" i="65"/>
  <c r="A225" i="65"/>
  <c r="B225" i="65"/>
  <c r="D225" i="65"/>
  <c r="A226" i="65"/>
  <c r="B226" i="65"/>
  <c r="D226" i="65"/>
  <c r="A227" i="65"/>
  <c r="B227" i="65"/>
  <c r="D227" i="65"/>
  <c r="A228" i="65"/>
  <c r="B228" i="65"/>
  <c r="D228" i="65"/>
  <c r="A229" i="65"/>
  <c r="B229" i="65"/>
  <c r="D229" i="65"/>
  <c r="A230" i="65"/>
  <c r="B230" i="65"/>
  <c r="D230" i="65"/>
  <c r="A231" i="65"/>
  <c r="B231" i="65"/>
  <c r="D231" i="65"/>
  <c r="A232" i="65"/>
  <c r="B232" i="65"/>
  <c r="D232" i="65"/>
  <c r="A233" i="65"/>
  <c r="B233" i="65"/>
  <c r="D233" i="65"/>
  <c r="A234" i="65"/>
  <c r="B234" i="65"/>
  <c r="D234" i="65"/>
  <c r="A235" i="65"/>
  <c r="B235" i="65"/>
  <c r="D235" i="65"/>
  <c r="A236" i="65"/>
  <c r="B236" i="65"/>
  <c r="D236" i="65"/>
  <c r="A237" i="65"/>
  <c r="B237" i="65"/>
  <c r="D237" i="65"/>
  <c r="A238" i="65"/>
  <c r="B238" i="65"/>
  <c r="D238" i="65"/>
  <c r="A239" i="65"/>
  <c r="B239" i="65"/>
  <c r="D239" i="65"/>
  <c r="A240" i="65"/>
  <c r="B240" i="65"/>
  <c r="D240" i="65"/>
  <c r="A241" i="65"/>
  <c r="B241" i="65"/>
  <c r="D241" i="65"/>
  <c r="A242" i="65"/>
  <c r="B242" i="65"/>
  <c r="D242" i="65"/>
  <c r="A243" i="65"/>
  <c r="B243" i="65"/>
  <c r="D243" i="65"/>
  <c r="A244" i="65"/>
  <c r="B244" i="65"/>
  <c r="D244" i="65"/>
  <c r="A245" i="65"/>
  <c r="B245" i="65"/>
  <c r="D245" i="65"/>
  <c r="A246" i="65"/>
  <c r="B246" i="65"/>
  <c r="D246" i="65"/>
  <c r="A247" i="65"/>
  <c r="B247" i="65"/>
  <c r="D247" i="65"/>
  <c r="A248" i="65"/>
  <c r="B248" i="65"/>
  <c r="D248" i="65"/>
  <c r="A249" i="65"/>
  <c r="B249" i="65"/>
  <c r="D249" i="65"/>
  <c r="A250" i="65"/>
  <c r="B250" i="65"/>
  <c r="D250" i="65"/>
  <c r="A251" i="65"/>
  <c r="B251" i="65"/>
  <c r="D251" i="65"/>
  <c r="A252" i="65"/>
  <c r="B252" i="65"/>
  <c r="D252" i="65"/>
  <c r="A253" i="65"/>
  <c r="B253" i="65"/>
  <c r="D253" i="65"/>
  <c r="A254" i="65"/>
  <c r="B254" i="65"/>
  <c r="D254" i="65"/>
  <c r="A255" i="65"/>
  <c r="B255" i="65"/>
  <c r="D255" i="65"/>
  <c r="A256" i="65"/>
  <c r="B256" i="65"/>
  <c r="D256" i="65"/>
  <c r="A257" i="65"/>
  <c r="B257" i="65"/>
  <c r="D257" i="65"/>
  <c r="A258" i="65"/>
  <c r="B258" i="65"/>
  <c r="D258" i="65"/>
  <c r="A259" i="65"/>
  <c r="B259" i="65"/>
  <c r="D259" i="65"/>
  <c r="A260" i="65"/>
  <c r="B260" i="65"/>
  <c r="D260" i="65"/>
  <c r="A261" i="65"/>
  <c r="B261" i="65"/>
  <c r="D261" i="65"/>
  <c r="A262" i="65"/>
  <c r="B262" i="65"/>
  <c r="D262" i="65"/>
  <c r="A263" i="65"/>
  <c r="B263" i="65"/>
  <c r="D263" i="65"/>
  <c r="A264" i="65"/>
  <c r="B264" i="65"/>
  <c r="D264" i="65"/>
  <c r="A265" i="65"/>
  <c r="B265" i="65"/>
  <c r="D265" i="65"/>
  <c r="A266" i="65"/>
  <c r="B266" i="65"/>
  <c r="D266" i="65"/>
  <c r="A267" i="65"/>
  <c r="B267" i="65"/>
  <c r="D267" i="65"/>
  <c r="A268" i="65"/>
  <c r="B268" i="65"/>
  <c r="D268" i="65"/>
  <c r="A269" i="65"/>
  <c r="B269" i="65"/>
  <c r="D269" i="65"/>
  <c r="A270" i="65"/>
  <c r="B270" i="65"/>
  <c r="D270" i="65"/>
  <c r="A271" i="65"/>
  <c r="B271" i="65"/>
  <c r="D271" i="65"/>
  <c r="A272" i="65"/>
  <c r="B272" i="65"/>
  <c r="D272" i="65"/>
  <c r="A273" i="65"/>
  <c r="B273" i="65"/>
  <c r="D273" i="65"/>
  <c r="A274" i="65"/>
  <c r="B274" i="65"/>
  <c r="D274" i="65"/>
  <c r="A275" i="65"/>
  <c r="B275" i="65"/>
  <c r="D275" i="65"/>
  <c r="A276" i="65"/>
  <c r="B276" i="65"/>
  <c r="D276" i="65"/>
  <c r="A277" i="65"/>
  <c r="B277" i="65"/>
  <c r="D277" i="65"/>
  <c r="A278" i="65"/>
  <c r="B278" i="65"/>
  <c r="D278" i="65"/>
  <c r="A279" i="65"/>
  <c r="B279" i="65"/>
  <c r="D279" i="65"/>
  <c r="A280" i="65"/>
  <c r="B280" i="65"/>
  <c r="D280" i="65"/>
  <c r="A281" i="65"/>
  <c r="B281" i="65"/>
  <c r="D281" i="65"/>
  <c r="A282" i="65"/>
  <c r="B282" i="65"/>
  <c r="D282" i="65"/>
  <c r="A283" i="65"/>
  <c r="B283" i="65"/>
  <c r="D283" i="65"/>
  <c r="A284" i="65"/>
  <c r="B284" i="65"/>
  <c r="D284" i="65"/>
  <c r="A285" i="65"/>
  <c r="B285" i="65"/>
  <c r="D285" i="65"/>
  <c r="A286" i="65"/>
  <c r="B286" i="65"/>
  <c r="D286" i="65"/>
  <c r="A287" i="65"/>
  <c r="B287" i="65"/>
  <c r="D287" i="65"/>
  <c r="A288" i="65"/>
  <c r="B288" i="65"/>
  <c r="D288" i="65"/>
  <c r="A289" i="65"/>
  <c r="B289" i="65"/>
  <c r="D289" i="65"/>
  <c r="A290" i="65"/>
  <c r="B290" i="65"/>
  <c r="D290" i="65"/>
  <c r="A291" i="65"/>
  <c r="B291" i="65"/>
  <c r="D291" i="65"/>
  <c r="A292" i="65"/>
  <c r="B292" i="65"/>
  <c r="D292" i="65"/>
  <c r="A293" i="65"/>
  <c r="B293" i="65"/>
  <c r="D293" i="65"/>
  <c r="A294" i="65"/>
  <c r="B294" i="65"/>
  <c r="D294" i="65"/>
  <c r="D197" i="65"/>
  <c r="B197" i="65"/>
  <c r="A197" i="65"/>
  <c r="A84" i="65"/>
  <c r="A85" i="65"/>
  <c r="A86" i="65"/>
  <c r="A87" i="65"/>
  <c r="A88" i="65"/>
  <c r="A89" i="65"/>
  <c r="A90" i="65"/>
  <c r="A91" i="65"/>
  <c r="A92" i="65"/>
  <c r="A93" i="65"/>
  <c r="A94" i="65"/>
  <c r="A95" i="65"/>
  <c r="A96" i="65"/>
  <c r="A97" i="65"/>
  <c r="A98" i="65"/>
  <c r="A99" i="65"/>
  <c r="A100" i="65"/>
  <c r="A101" i="65"/>
  <c r="A102" i="65"/>
  <c r="A103" i="65"/>
  <c r="A104" i="65"/>
  <c r="A105" i="65"/>
  <c r="A106" i="65"/>
  <c r="A107" i="65"/>
  <c r="A108" i="65"/>
  <c r="A109" i="65"/>
  <c r="A110" i="65"/>
  <c r="A111" i="65"/>
  <c r="A112" i="65"/>
  <c r="A113" i="65"/>
  <c r="A114" i="65"/>
  <c r="A115" i="65"/>
  <c r="A116" i="65"/>
  <c r="A117" i="65"/>
  <c r="A118" i="65"/>
  <c r="A119" i="65"/>
  <c r="A120" i="65"/>
  <c r="A121" i="65"/>
  <c r="A122" i="65"/>
  <c r="A123" i="65"/>
  <c r="A124" i="65"/>
  <c r="A125" i="65"/>
  <c r="A126" i="65"/>
  <c r="A127" i="65"/>
  <c r="A128" i="65"/>
  <c r="A129" i="65"/>
  <c r="A130" i="65"/>
  <c r="A131" i="65"/>
  <c r="A132" i="65"/>
  <c r="A133" i="65"/>
  <c r="A134" i="65"/>
  <c r="A135" i="65"/>
  <c r="A136" i="65"/>
  <c r="A137" i="65"/>
  <c r="A138" i="65"/>
  <c r="A139" i="65"/>
  <c r="A140" i="65"/>
  <c r="A141" i="65"/>
  <c r="A142" i="65"/>
  <c r="A143" i="65"/>
  <c r="A144" i="65"/>
  <c r="A145" i="65"/>
  <c r="A146" i="65"/>
  <c r="A147" i="65"/>
  <c r="A148" i="65"/>
  <c r="A149" i="65"/>
  <c r="A150" i="65"/>
  <c r="A151" i="65"/>
  <c r="A152" i="65"/>
  <c r="A153" i="65"/>
  <c r="A154" i="65"/>
  <c r="A155" i="65"/>
  <c r="A156" i="65"/>
  <c r="A157" i="65"/>
  <c r="A158" i="65"/>
  <c r="A159" i="65"/>
  <c r="A160" i="65"/>
  <c r="A161" i="65"/>
  <c r="A162" i="65"/>
  <c r="A163" i="65"/>
  <c r="A164" i="65"/>
  <c r="A165" i="65"/>
  <c r="A166" i="65"/>
  <c r="A167" i="65"/>
  <c r="A168" i="65"/>
  <c r="A169" i="65"/>
  <c r="A170" i="65"/>
  <c r="A171" i="65"/>
  <c r="A172" i="65"/>
  <c r="A173" i="65"/>
  <c r="A174" i="65"/>
  <c r="A175" i="65"/>
  <c r="A176" i="65"/>
  <c r="A177" i="65"/>
  <c r="A178" i="65"/>
  <c r="A179" i="65"/>
  <c r="A180" i="65"/>
  <c r="A181" i="65"/>
  <c r="A182" i="65"/>
  <c r="A183" i="65"/>
  <c r="A184" i="65"/>
  <c r="A185" i="65"/>
  <c r="A186" i="65"/>
  <c r="A187" i="65"/>
  <c r="A188" i="65"/>
  <c r="A189" i="65"/>
  <c r="A190" i="65"/>
  <c r="A191" i="65"/>
  <c r="A192" i="65"/>
  <c r="A193" i="65"/>
  <c r="A194" i="65"/>
  <c r="A195" i="65"/>
  <c r="A196" i="65"/>
  <c r="A83" i="65"/>
  <c r="B84" i="65"/>
  <c r="D84" i="65"/>
  <c r="E84" i="65"/>
  <c r="F84" i="65"/>
  <c r="B85" i="65"/>
  <c r="D85" i="65"/>
  <c r="E85" i="65"/>
  <c r="F85" i="65"/>
  <c r="B86" i="65"/>
  <c r="D86" i="65"/>
  <c r="E86" i="65"/>
  <c r="F86" i="65"/>
  <c r="B87" i="65"/>
  <c r="D87" i="65"/>
  <c r="E87" i="65"/>
  <c r="F87" i="65"/>
  <c r="B88" i="65"/>
  <c r="D88" i="65"/>
  <c r="E88" i="65"/>
  <c r="F88" i="65"/>
  <c r="B89" i="65"/>
  <c r="D89" i="65"/>
  <c r="E89" i="65"/>
  <c r="F89" i="65"/>
  <c r="B90" i="65"/>
  <c r="D90" i="65"/>
  <c r="E90" i="65"/>
  <c r="F90" i="65"/>
  <c r="B91" i="65"/>
  <c r="D91" i="65"/>
  <c r="E91" i="65"/>
  <c r="F91" i="65"/>
  <c r="B92" i="65"/>
  <c r="D92" i="65"/>
  <c r="E92" i="65"/>
  <c r="F92" i="65"/>
  <c r="B93" i="65"/>
  <c r="D93" i="65"/>
  <c r="E93" i="65"/>
  <c r="F93" i="65"/>
  <c r="B94" i="65"/>
  <c r="D94" i="65"/>
  <c r="E94" i="65"/>
  <c r="F94" i="65"/>
  <c r="B95" i="65"/>
  <c r="D95" i="65"/>
  <c r="E95" i="65"/>
  <c r="F95" i="65"/>
  <c r="B96" i="65"/>
  <c r="D96" i="65"/>
  <c r="E96" i="65"/>
  <c r="F96" i="65"/>
  <c r="B97" i="65"/>
  <c r="D97" i="65"/>
  <c r="E97" i="65"/>
  <c r="F97" i="65"/>
  <c r="B98" i="65"/>
  <c r="D98" i="65"/>
  <c r="E98" i="65"/>
  <c r="F98" i="65"/>
  <c r="B99" i="65"/>
  <c r="D99" i="65"/>
  <c r="E99" i="65"/>
  <c r="F99" i="65"/>
  <c r="B100" i="65"/>
  <c r="D100" i="65"/>
  <c r="E100" i="65"/>
  <c r="F100" i="65"/>
  <c r="B101" i="65"/>
  <c r="D101" i="65"/>
  <c r="E101" i="65"/>
  <c r="F101" i="65"/>
  <c r="B102" i="65"/>
  <c r="D102" i="65"/>
  <c r="E102" i="65"/>
  <c r="F102" i="65"/>
  <c r="B103" i="65"/>
  <c r="D103" i="65"/>
  <c r="E103" i="65"/>
  <c r="F103" i="65"/>
  <c r="B104" i="65"/>
  <c r="D104" i="65"/>
  <c r="E104" i="65"/>
  <c r="F104" i="65"/>
  <c r="B105" i="65"/>
  <c r="D105" i="65"/>
  <c r="E105" i="65"/>
  <c r="F105" i="65"/>
  <c r="B106" i="65"/>
  <c r="D106" i="65"/>
  <c r="E106" i="65"/>
  <c r="F106" i="65"/>
  <c r="B107" i="65"/>
  <c r="D107" i="65"/>
  <c r="E107" i="65"/>
  <c r="F107" i="65"/>
  <c r="B108" i="65"/>
  <c r="D108" i="65"/>
  <c r="E108" i="65"/>
  <c r="F108" i="65"/>
  <c r="B109" i="65"/>
  <c r="D109" i="65"/>
  <c r="E109" i="65"/>
  <c r="F109" i="65"/>
  <c r="B110" i="65"/>
  <c r="D110" i="65"/>
  <c r="E110" i="65"/>
  <c r="F110" i="65"/>
  <c r="B111" i="65"/>
  <c r="D111" i="65"/>
  <c r="E111" i="65"/>
  <c r="F111" i="65"/>
  <c r="B112" i="65"/>
  <c r="D112" i="65"/>
  <c r="E112" i="65"/>
  <c r="F112" i="65"/>
  <c r="B113" i="65"/>
  <c r="D113" i="65"/>
  <c r="E113" i="65"/>
  <c r="F113" i="65"/>
  <c r="B114" i="65"/>
  <c r="D114" i="65"/>
  <c r="E114" i="65"/>
  <c r="F114" i="65"/>
  <c r="B115" i="65"/>
  <c r="D115" i="65"/>
  <c r="E115" i="65"/>
  <c r="F115" i="65"/>
  <c r="B116" i="65"/>
  <c r="D116" i="65"/>
  <c r="E116" i="65"/>
  <c r="F116" i="65"/>
  <c r="B117" i="65"/>
  <c r="D117" i="65"/>
  <c r="E117" i="65"/>
  <c r="F117" i="65"/>
  <c r="B118" i="65"/>
  <c r="D118" i="65"/>
  <c r="E118" i="65"/>
  <c r="F118" i="65"/>
  <c r="B119" i="65"/>
  <c r="D119" i="65"/>
  <c r="E119" i="65"/>
  <c r="F119" i="65"/>
  <c r="B120" i="65"/>
  <c r="D120" i="65"/>
  <c r="E120" i="65"/>
  <c r="F120" i="65"/>
  <c r="B121" i="65"/>
  <c r="D121" i="65"/>
  <c r="E121" i="65"/>
  <c r="F121" i="65"/>
  <c r="B122" i="65"/>
  <c r="D122" i="65"/>
  <c r="E122" i="65"/>
  <c r="F122" i="65"/>
  <c r="B123" i="65"/>
  <c r="D123" i="65"/>
  <c r="E123" i="65"/>
  <c r="F123" i="65"/>
  <c r="B124" i="65"/>
  <c r="D124" i="65"/>
  <c r="E124" i="65"/>
  <c r="F124" i="65"/>
  <c r="B125" i="65"/>
  <c r="D125" i="65"/>
  <c r="E125" i="65"/>
  <c r="F125" i="65"/>
  <c r="B126" i="65"/>
  <c r="D126" i="65"/>
  <c r="E126" i="65"/>
  <c r="F126" i="65"/>
  <c r="B127" i="65"/>
  <c r="D127" i="65"/>
  <c r="E127" i="65"/>
  <c r="F127" i="65"/>
  <c r="B128" i="65"/>
  <c r="D128" i="65"/>
  <c r="E128" i="65"/>
  <c r="F128" i="65"/>
  <c r="B129" i="65"/>
  <c r="D129" i="65"/>
  <c r="E129" i="65"/>
  <c r="F129" i="65"/>
  <c r="B130" i="65"/>
  <c r="D130" i="65"/>
  <c r="E130" i="65"/>
  <c r="F130" i="65"/>
  <c r="B131" i="65"/>
  <c r="D131" i="65"/>
  <c r="E131" i="65"/>
  <c r="F131" i="65"/>
  <c r="B132" i="65"/>
  <c r="D132" i="65"/>
  <c r="E132" i="65"/>
  <c r="F132" i="65"/>
  <c r="B133" i="65"/>
  <c r="D133" i="65"/>
  <c r="E133" i="65"/>
  <c r="F133" i="65"/>
  <c r="B134" i="65"/>
  <c r="D134" i="65"/>
  <c r="E134" i="65"/>
  <c r="F134" i="65"/>
  <c r="B135" i="65"/>
  <c r="D135" i="65"/>
  <c r="E135" i="65"/>
  <c r="F135" i="65"/>
  <c r="B136" i="65"/>
  <c r="D136" i="65"/>
  <c r="E136" i="65"/>
  <c r="F136" i="65"/>
  <c r="B137" i="65"/>
  <c r="D137" i="65"/>
  <c r="E137" i="65"/>
  <c r="F137" i="65"/>
  <c r="B138" i="65"/>
  <c r="D138" i="65"/>
  <c r="E138" i="65"/>
  <c r="F138" i="65"/>
  <c r="B139" i="65"/>
  <c r="D139" i="65"/>
  <c r="E139" i="65"/>
  <c r="F139" i="65"/>
  <c r="B140" i="65"/>
  <c r="D140" i="65"/>
  <c r="E140" i="65"/>
  <c r="F140" i="65"/>
  <c r="B141" i="65"/>
  <c r="D141" i="65"/>
  <c r="E141" i="65"/>
  <c r="F141" i="65"/>
  <c r="B142" i="65"/>
  <c r="D142" i="65"/>
  <c r="E142" i="65"/>
  <c r="F142" i="65"/>
  <c r="B143" i="65"/>
  <c r="D143" i="65"/>
  <c r="E143" i="65"/>
  <c r="F143" i="65"/>
  <c r="B144" i="65"/>
  <c r="D144" i="65"/>
  <c r="E144" i="65"/>
  <c r="F144" i="65"/>
  <c r="B145" i="65"/>
  <c r="D145" i="65"/>
  <c r="E145" i="65"/>
  <c r="F145" i="65"/>
  <c r="B146" i="65"/>
  <c r="D146" i="65"/>
  <c r="E146" i="65"/>
  <c r="F146" i="65"/>
  <c r="B147" i="65"/>
  <c r="D147" i="65"/>
  <c r="E147" i="65"/>
  <c r="F147" i="65"/>
  <c r="B148" i="65"/>
  <c r="D148" i="65"/>
  <c r="E148" i="65"/>
  <c r="F148" i="65"/>
  <c r="B149" i="65"/>
  <c r="D149" i="65"/>
  <c r="E149" i="65"/>
  <c r="F149" i="65"/>
  <c r="B150" i="65"/>
  <c r="D150" i="65"/>
  <c r="E150" i="65"/>
  <c r="F150" i="65"/>
  <c r="B151" i="65"/>
  <c r="D151" i="65"/>
  <c r="E151" i="65"/>
  <c r="F151" i="65"/>
  <c r="B152" i="65"/>
  <c r="D152" i="65"/>
  <c r="E152" i="65"/>
  <c r="F152" i="65"/>
  <c r="B153" i="65"/>
  <c r="D153" i="65"/>
  <c r="E153" i="65"/>
  <c r="F153" i="65"/>
  <c r="B154" i="65"/>
  <c r="D154" i="65"/>
  <c r="E154" i="65"/>
  <c r="F154" i="65"/>
  <c r="B155" i="65"/>
  <c r="D155" i="65"/>
  <c r="E155" i="65"/>
  <c r="F155" i="65"/>
  <c r="B156" i="65"/>
  <c r="D156" i="65"/>
  <c r="E156" i="65"/>
  <c r="F156" i="65"/>
  <c r="B157" i="65"/>
  <c r="D157" i="65"/>
  <c r="E157" i="65"/>
  <c r="F157" i="65"/>
  <c r="B158" i="65"/>
  <c r="D158" i="65"/>
  <c r="E158" i="65"/>
  <c r="F158" i="65"/>
  <c r="B159" i="65"/>
  <c r="D159" i="65"/>
  <c r="E159" i="65"/>
  <c r="F159" i="65"/>
  <c r="B160" i="65"/>
  <c r="D160" i="65"/>
  <c r="E160" i="65"/>
  <c r="F160" i="65"/>
  <c r="B161" i="65"/>
  <c r="D161" i="65"/>
  <c r="E161" i="65"/>
  <c r="F161" i="65"/>
  <c r="B162" i="65"/>
  <c r="D162" i="65"/>
  <c r="E162" i="65"/>
  <c r="F162" i="65"/>
  <c r="B163" i="65"/>
  <c r="D163" i="65"/>
  <c r="E163" i="65"/>
  <c r="F163" i="65"/>
  <c r="B164" i="65"/>
  <c r="D164" i="65"/>
  <c r="E164" i="65"/>
  <c r="F164" i="65"/>
  <c r="B165" i="65"/>
  <c r="D165" i="65"/>
  <c r="E165" i="65"/>
  <c r="F165" i="65"/>
  <c r="B166" i="65"/>
  <c r="D166" i="65"/>
  <c r="E166" i="65"/>
  <c r="F166" i="65"/>
  <c r="B167" i="65"/>
  <c r="D167" i="65"/>
  <c r="E167" i="65"/>
  <c r="F167" i="65"/>
  <c r="B168" i="65"/>
  <c r="D168" i="65"/>
  <c r="E168" i="65"/>
  <c r="F168" i="65"/>
  <c r="B169" i="65"/>
  <c r="D169" i="65"/>
  <c r="E169" i="65"/>
  <c r="F169" i="65"/>
  <c r="B170" i="65"/>
  <c r="D170" i="65"/>
  <c r="E170" i="65"/>
  <c r="F170" i="65"/>
  <c r="B171" i="65"/>
  <c r="D171" i="65"/>
  <c r="E171" i="65"/>
  <c r="F171" i="65"/>
  <c r="B172" i="65"/>
  <c r="D172" i="65"/>
  <c r="E172" i="65"/>
  <c r="F172" i="65"/>
  <c r="B173" i="65"/>
  <c r="D173" i="65"/>
  <c r="E173" i="65"/>
  <c r="F173" i="65"/>
  <c r="B174" i="65"/>
  <c r="D174" i="65"/>
  <c r="E174" i="65"/>
  <c r="F174" i="65"/>
  <c r="B175" i="65"/>
  <c r="D175" i="65"/>
  <c r="E175" i="65"/>
  <c r="F175" i="65"/>
  <c r="B176" i="65"/>
  <c r="D176" i="65"/>
  <c r="E176" i="65"/>
  <c r="F176" i="65"/>
  <c r="B177" i="65"/>
  <c r="D177" i="65"/>
  <c r="E177" i="65"/>
  <c r="F177" i="65"/>
  <c r="B178" i="65"/>
  <c r="D178" i="65"/>
  <c r="E178" i="65"/>
  <c r="F178" i="65"/>
  <c r="B179" i="65"/>
  <c r="D179" i="65"/>
  <c r="E179" i="65"/>
  <c r="F179" i="65"/>
  <c r="B180" i="65"/>
  <c r="D180" i="65"/>
  <c r="E180" i="65"/>
  <c r="F180" i="65"/>
  <c r="B181" i="65"/>
  <c r="D181" i="65"/>
  <c r="E181" i="65"/>
  <c r="F181" i="65"/>
  <c r="B182" i="65"/>
  <c r="D182" i="65"/>
  <c r="E182" i="65"/>
  <c r="F182" i="65"/>
  <c r="B183" i="65"/>
  <c r="D183" i="65"/>
  <c r="E183" i="65"/>
  <c r="F183" i="65"/>
  <c r="B184" i="65"/>
  <c r="D184" i="65"/>
  <c r="E184" i="65"/>
  <c r="F184" i="65"/>
  <c r="B185" i="65"/>
  <c r="D185" i="65"/>
  <c r="E185" i="65"/>
  <c r="F185" i="65"/>
  <c r="B186" i="65"/>
  <c r="D186" i="65"/>
  <c r="E186" i="65"/>
  <c r="F186" i="65"/>
  <c r="B187" i="65"/>
  <c r="D187" i="65"/>
  <c r="E187" i="65"/>
  <c r="F187" i="65"/>
  <c r="B188" i="65"/>
  <c r="D188" i="65"/>
  <c r="E188" i="65"/>
  <c r="F188" i="65"/>
  <c r="B189" i="65"/>
  <c r="D189" i="65"/>
  <c r="E189" i="65"/>
  <c r="F189" i="65"/>
  <c r="B190" i="65"/>
  <c r="D190" i="65"/>
  <c r="E190" i="65"/>
  <c r="F190" i="65"/>
  <c r="B191" i="65"/>
  <c r="D191" i="65"/>
  <c r="E191" i="65"/>
  <c r="F191" i="65"/>
  <c r="B192" i="65"/>
  <c r="D192" i="65"/>
  <c r="E192" i="65"/>
  <c r="F192" i="65"/>
  <c r="B193" i="65"/>
  <c r="D193" i="65"/>
  <c r="E193" i="65"/>
  <c r="F193" i="65"/>
  <c r="B194" i="65"/>
  <c r="D194" i="65"/>
  <c r="E194" i="65"/>
  <c r="F194" i="65"/>
  <c r="B195" i="65"/>
  <c r="D195" i="65"/>
  <c r="E195" i="65"/>
  <c r="F195" i="65"/>
  <c r="B196" i="65"/>
  <c r="D196" i="65"/>
  <c r="E196" i="65"/>
  <c r="F196" i="65"/>
  <c r="F83" i="65"/>
  <c r="E83" i="65"/>
  <c r="B83" i="65"/>
  <c r="D83" i="65"/>
  <c r="E3" i="65"/>
  <c r="F3" i="65"/>
  <c r="E4" i="65"/>
  <c r="F4" i="65"/>
  <c r="E5" i="65"/>
  <c r="F5" i="65"/>
  <c r="E6" i="65"/>
  <c r="F6" i="65"/>
  <c r="E7" i="65"/>
  <c r="F7" i="65"/>
  <c r="E8" i="65"/>
  <c r="F8" i="65"/>
  <c r="E9" i="65"/>
  <c r="F9" i="65"/>
  <c r="E10" i="65"/>
  <c r="F10" i="65"/>
  <c r="E11" i="65"/>
  <c r="F11" i="65"/>
  <c r="E12" i="65"/>
  <c r="F12" i="65"/>
  <c r="E13" i="65"/>
  <c r="F13" i="65"/>
  <c r="E14" i="65"/>
  <c r="F14" i="65"/>
  <c r="E15" i="65"/>
  <c r="F15" i="65"/>
  <c r="E16" i="65"/>
  <c r="F16" i="65"/>
  <c r="E17" i="65"/>
  <c r="F17" i="65"/>
  <c r="E18" i="65"/>
  <c r="F18" i="65"/>
  <c r="E19" i="65"/>
  <c r="F19" i="65"/>
  <c r="E20" i="65"/>
  <c r="F20" i="65"/>
  <c r="E21" i="65"/>
  <c r="F21" i="65"/>
  <c r="E22" i="65"/>
  <c r="F22" i="65"/>
  <c r="E23" i="65"/>
  <c r="F23" i="65"/>
  <c r="E24" i="65"/>
  <c r="F24" i="65"/>
  <c r="E25" i="65"/>
  <c r="F25" i="65"/>
  <c r="E26" i="65"/>
  <c r="F26" i="65"/>
  <c r="E27" i="65"/>
  <c r="F27" i="65"/>
  <c r="E28" i="65"/>
  <c r="F28" i="65"/>
  <c r="E29" i="65"/>
  <c r="F29" i="65"/>
  <c r="E30" i="65"/>
  <c r="F30" i="65"/>
  <c r="E31" i="65"/>
  <c r="F31" i="65"/>
  <c r="E32" i="65"/>
  <c r="F32" i="65"/>
  <c r="E33" i="65"/>
  <c r="F33" i="65"/>
  <c r="E34" i="65"/>
  <c r="F34" i="65"/>
  <c r="E35" i="65"/>
  <c r="F35" i="65"/>
  <c r="E36" i="65"/>
  <c r="F36" i="65"/>
  <c r="E37" i="65"/>
  <c r="F37" i="65"/>
  <c r="E38" i="65"/>
  <c r="F38" i="65"/>
  <c r="E39" i="65"/>
  <c r="F39" i="65"/>
  <c r="E40" i="65"/>
  <c r="F40" i="65"/>
  <c r="E41" i="65"/>
  <c r="F41" i="65"/>
  <c r="E42" i="65"/>
  <c r="F42" i="65"/>
  <c r="E43" i="65"/>
  <c r="F43" i="65"/>
  <c r="E44" i="65"/>
  <c r="F44" i="65"/>
  <c r="E45" i="65"/>
  <c r="F45" i="65"/>
  <c r="E46" i="65"/>
  <c r="F46" i="65"/>
  <c r="E47" i="65"/>
  <c r="F47" i="65"/>
  <c r="E48" i="65"/>
  <c r="F48" i="65"/>
  <c r="E49" i="65"/>
  <c r="F49" i="65"/>
  <c r="E50" i="65"/>
  <c r="F50" i="65"/>
  <c r="E51" i="65"/>
  <c r="F51" i="65"/>
  <c r="E52" i="65"/>
  <c r="F52" i="65"/>
  <c r="E53" i="65"/>
  <c r="F53" i="65"/>
  <c r="E54" i="65"/>
  <c r="F54" i="65"/>
  <c r="E55" i="65"/>
  <c r="F55" i="65"/>
  <c r="E56" i="65"/>
  <c r="F56" i="65"/>
  <c r="E57" i="65"/>
  <c r="F57" i="65"/>
  <c r="E58" i="65"/>
  <c r="F58" i="65"/>
  <c r="E59" i="65"/>
  <c r="F59" i="65"/>
  <c r="E60" i="65"/>
  <c r="F60" i="65"/>
  <c r="E61" i="65"/>
  <c r="F61" i="65"/>
  <c r="E62" i="65"/>
  <c r="F62" i="65"/>
  <c r="E63" i="65"/>
  <c r="F63" i="65"/>
  <c r="E64" i="65"/>
  <c r="F64" i="65"/>
  <c r="E65" i="65"/>
  <c r="F65" i="65"/>
  <c r="E66" i="65"/>
  <c r="F66" i="65"/>
  <c r="E67" i="65"/>
  <c r="F67" i="65"/>
  <c r="E68" i="65"/>
  <c r="F68" i="65"/>
  <c r="E69" i="65"/>
  <c r="F69" i="65"/>
  <c r="E70" i="65"/>
  <c r="F70" i="65"/>
  <c r="E71" i="65"/>
  <c r="F71" i="65"/>
  <c r="E72" i="65"/>
  <c r="F72" i="65"/>
  <c r="E73" i="65"/>
  <c r="F73" i="65"/>
  <c r="E74" i="65"/>
  <c r="F74" i="65"/>
  <c r="E75" i="65"/>
  <c r="F75" i="65"/>
  <c r="E76" i="65"/>
  <c r="F76" i="65"/>
  <c r="E77" i="65"/>
  <c r="F77" i="65"/>
  <c r="E78" i="65"/>
  <c r="F78" i="65"/>
  <c r="E79" i="65"/>
  <c r="F79" i="65"/>
  <c r="E80" i="65"/>
  <c r="F80" i="65"/>
  <c r="E81" i="65"/>
  <c r="F81" i="65"/>
  <c r="E82" i="65"/>
  <c r="F82" i="65"/>
  <c r="F2" i="65"/>
  <c r="E2"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A3" i="65"/>
  <c r="A4" i="65"/>
  <c r="A5" i="65"/>
  <c r="A6" i="65"/>
  <c r="A7" i="65"/>
  <c r="A8" i="65"/>
  <c r="A9" i="65"/>
  <c r="A10" i="65"/>
  <c r="A11" i="65"/>
  <c r="A12" i="65"/>
  <c r="A13" i="65"/>
  <c r="A14" i="65"/>
  <c r="A15" i="65"/>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A61" i="65"/>
  <c r="A62" i="65"/>
  <c r="A63" i="65"/>
  <c r="A64" i="65"/>
  <c r="A65" i="65"/>
  <c r="A66" i="65"/>
  <c r="A67" i="65"/>
  <c r="A68" i="65"/>
  <c r="A69" i="65"/>
  <c r="A70" i="65"/>
  <c r="A71" i="65"/>
  <c r="A72" i="65"/>
  <c r="A73" i="65"/>
  <c r="A74" i="65"/>
  <c r="A75" i="65"/>
  <c r="A76" i="65"/>
  <c r="A77" i="65"/>
  <c r="A78" i="65"/>
  <c r="A79" i="65"/>
  <c r="A80" i="65"/>
  <c r="A81" i="65"/>
  <c r="A82" i="65"/>
  <c r="A2" i="65"/>
  <c r="C13" i="62"/>
  <c r="N13" i="62" s="1"/>
  <c r="O20" i="57" l="1"/>
  <c r="C126" i="57"/>
  <c r="C127" i="57"/>
  <c r="C128" i="57"/>
  <c r="C129" i="57"/>
  <c r="C130" i="57"/>
  <c r="C131" i="57"/>
  <c r="C132" i="57"/>
  <c r="C133" i="57"/>
  <c r="C134" i="57"/>
  <c r="C135" i="57"/>
  <c r="C136" i="57"/>
  <c r="C137" i="57"/>
  <c r="C138" i="57"/>
  <c r="C139" i="57"/>
  <c r="C140" i="57"/>
  <c r="C141" i="57"/>
  <c r="C142" i="57"/>
  <c r="C143" i="57"/>
  <c r="C144" i="57"/>
  <c r="C145" i="57"/>
  <c r="C146" i="57"/>
  <c r="C147" i="57"/>
  <c r="C148" i="57"/>
  <c r="C149" i="57"/>
  <c r="C150" i="57"/>
  <c r="C151" i="57"/>
  <c r="C152" i="57"/>
  <c r="C153" i="57"/>
  <c r="C154" i="57"/>
  <c r="C155" i="57"/>
  <c r="C156" i="57"/>
  <c r="C157" i="57"/>
  <c r="C158" i="57"/>
  <c r="C159" i="57"/>
  <c r="C160" i="57"/>
  <c r="C161" i="57"/>
  <c r="C162" i="57"/>
  <c r="C163" i="57"/>
  <c r="C164" i="57"/>
  <c r="C165" i="57"/>
  <c r="C166" i="57"/>
  <c r="C167" i="57"/>
  <c r="C168" i="57"/>
  <c r="C169" i="57"/>
  <c r="C170" i="57"/>
  <c r="C171" i="57"/>
  <c r="C172" i="57"/>
  <c r="C173" i="57"/>
  <c r="C174" i="57"/>
  <c r="C175" i="57"/>
  <c r="C176" i="57"/>
  <c r="C177" i="57"/>
  <c r="C178" i="57"/>
  <c r="C179" i="57"/>
  <c r="C180" i="57"/>
  <c r="C181" i="57"/>
  <c r="C182" i="57"/>
  <c r="C183" i="57"/>
  <c r="C184" i="57"/>
  <c r="C185" i="57"/>
  <c r="C186" i="57"/>
  <c r="C187" i="57"/>
  <c r="C188" i="57"/>
  <c r="C189" i="57"/>
  <c r="C190" i="57"/>
  <c r="C191" i="57"/>
  <c r="C192" i="57"/>
  <c r="C193" i="57"/>
  <c r="C194" i="57"/>
  <c r="C195" i="57"/>
  <c r="C196" i="57"/>
  <c r="C197" i="57"/>
  <c r="C198" i="57"/>
  <c r="C199"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B11" i="57" l="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B10" i="6"/>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B11" i="25"/>
  <c r="N117" i="54" l="1"/>
  <c r="N118" i="54"/>
  <c r="N119" i="54"/>
  <c r="N120" i="54"/>
  <c r="N121" i="54"/>
  <c r="N122" i="54"/>
  <c r="N123" i="54"/>
  <c r="N124" i="54"/>
  <c r="N125" i="54"/>
  <c r="J117" i="54"/>
  <c r="J118" i="54"/>
  <c r="J119" i="54"/>
  <c r="J120" i="54"/>
  <c r="J121" i="54"/>
  <c r="J122" i="54"/>
  <c r="J123" i="54"/>
  <c r="J124" i="54"/>
  <c r="J125" i="54"/>
  <c r="E117" i="54"/>
  <c r="P117" i="54" s="1"/>
  <c r="I117" i="54" s="1"/>
  <c r="E118" i="54"/>
  <c r="P118" i="54" s="1"/>
  <c r="I118" i="54" s="1"/>
  <c r="E119" i="54"/>
  <c r="P119" i="54" s="1"/>
  <c r="I119" i="54" s="1"/>
  <c r="E120" i="54"/>
  <c r="P120" i="54" s="1"/>
  <c r="I120" i="54" s="1"/>
  <c r="E121" i="54"/>
  <c r="P121" i="54" s="1"/>
  <c r="I121" i="54" s="1"/>
  <c r="E122" i="54"/>
  <c r="P122" i="54" s="1"/>
  <c r="I122" i="54" s="1"/>
  <c r="E123" i="54"/>
  <c r="P123" i="54" s="1"/>
  <c r="I123" i="54" s="1"/>
  <c r="E124" i="54"/>
  <c r="P124" i="54" s="1"/>
  <c r="I124" i="54" s="1"/>
  <c r="E125" i="54"/>
  <c r="P125" i="54" s="1"/>
  <c r="I125" i="54" s="1"/>
  <c r="D125" i="54"/>
  <c r="D124" i="54"/>
  <c r="D122" i="54"/>
  <c r="D123" i="54"/>
  <c r="D121" i="54"/>
  <c r="D120" i="54"/>
  <c r="D119" i="54"/>
  <c r="D117" i="54"/>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C110" i="57" s="1"/>
  <c r="J111" i="54"/>
  <c r="J112" i="54"/>
  <c r="J113" i="54"/>
  <c r="J114" i="54"/>
  <c r="J115" i="54"/>
  <c r="J116" i="54"/>
  <c r="E110" i="54"/>
  <c r="P110" i="54" s="1"/>
  <c r="I110" i="54" s="1"/>
  <c r="E111" i="54"/>
  <c r="P111" i="54" s="1"/>
  <c r="I111" i="54" s="1"/>
  <c r="E112" i="54"/>
  <c r="P112" i="54" s="1"/>
  <c r="I112" i="54" s="1"/>
  <c r="E113" i="54"/>
  <c r="P113" i="54" s="1"/>
  <c r="I113" i="54" s="1"/>
  <c r="E114" i="54"/>
  <c r="P114" i="54" s="1"/>
  <c r="I114" i="54" s="1"/>
  <c r="E115" i="54"/>
  <c r="P115" i="54" s="1"/>
  <c r="I115" i="54" s="1"/>
  <c r="E116" i="54"/>
  <c r="P116" i="54" s="1"/>
  <c r="I116" i="54" s="1"/>
  <c r="D110" i="54"/>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20" i="18"/>
  <c r="AF120" i="54" l="1"/>
  <c r="C1409" i="65"/>
  <c r="AF124" i="54"/>
  <c r="C1413" i="65"/>
  <c r="AF122" i="54"/>
  <c r="C1411" i="65"/>
  <c r="AF110" i="54"/>
  <c r="C1399" i="65"/>
  <c r="AF121" i="54"/>
  <c r="C1410" i="65"/>
  <c r="AF125" i="54"/>
  <c r="C1414" i="65"/>
  <c r="AF119" i="54"/>
  <c r="C1408" i="65"/>
  <c r="AF117" i="54"/>
  <c r="C1406" i="65"/>
  <c r="AF123" i="54"/>
  <c r="C1412" i="65"/>
  <c r="C12" i="62"/>
  <c r="C10" i="62"/>
  <c r="C7" i="62"/>
  <c r="C5" i="62"/>
  <c r="C3" i="62"/>
  <c r="C2" i="62"/>
  <c r="AC22" i="18" l="1"/>
  <c r="AD22" i="18" s="1"/>
  <c r="C9" i="62" l="1"/>
  <c r="AC20" i="18"/>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R30" i="9"/>
  <c r="I29" i="9"/>
  <c r="R29" i="9"/>
  <c r="R28" i="9"/>
  <c r="I28" i="9"/>
  <c r="F204" i="65" l="1"/>
  <c r="F314" i="65"/>
  <c r="F294" i="65"/>
  <c r="F286" i="65"/>
  <c r="F266" i="65"/>
  <c r="F246" i="65"/>
  <c r="F226" i="65"/>
  <c r="F203" i="65"/>
  <c r="F313" i="65"/>
  <c r="F285" i="65"/>
  <c r="F273" i="65"/>
  <c r="F269" i="65"/>
  <c r="F265" i="65"/>
  <c r="F261" i="65"/>
  <c r="F257" i="65"/>
  <c r="F253" i="65"/>
  <c r="F249" i="65"/>
  <c r="F245" i="65"/>
  <c r="F241" i="65"/>
  <c r="F237" i="65"/>
  <c r="F233" i="65"/>
  <c r="F229" i="65"/>
  <c r="F225" i="65"/>
  <c r="F221" i="65"/>
  <c r="F217" i="65"/>
  <c r="F208" i="65"/>
  <c r="F334" i="65"/>
  <c r="F326" i="65"/>
  <c r="F318" i="65"/>
  <c r="F306" i="65"/>
  <c r="F298" i="65"/>
  <c r="F290" i="65"/>
  <c r="F278" i="65"/>
  <c r="F270" i="65"/>
  <c r="F258" i="65"/>
  <c r="F250" i="65"/>
  <c r="F242" i="65"/>
  <c r="F234" i="65"/>
  <c r="F218" i="65"/>
  <c r="F211" i="65"/>
  <c r="F333" i="65"/>
  <c r="F325" i="65"/>
  <c r="F317" i="65"/>
  <c r="F305" i="65"/>
  <c r="F297" i="65"/>
  <c r="F289" i="65"/>
  <c r="F277" i="65"/>
  <c r="F214" i="65"/>
  <c r="F210" i="65"/>
  <c r="F206" i="65"/>
  <c r="F202" i="65"/>
  <c r="F198" i="65"/>
  <c r="F332" i="65"/>
  <c r="F328" i="65"/>
  <c r="F324" i="65"/>
  <c r="F320" i="65"/>
  <c r="F316" i="65"/>
  <c r="F312" i="65"/>
  <c r="F308" i="65"/>
  <c r="F304" i="65"/>
  <c r="F300" i="65"/>
  <c r="F296" i="65"/>
  <c r="F292" i="65"/>
  <c r="F288" i="65"/>
  <c r="F284" i="65"/>
  <c r="F280" i="65"/>
  <c r="F276" i="65"/>
  <c r="F272" i="65"/>
  <c r="F268" i="65"/>
  <c r="F264" i="65"/>
  <c r="F260" i="65"/>
  <c r="F256" i="65"/>
  <c r="F252" i="65"/>
  <c r="F248" i="65"/>
  <c r="F244" i="65"/>
  <c r="F240" i="65"/>
  <c r="F236" i="65"/>
  <c r="F232" i="65"/>
  <c r="F228" i="65"/>
  <c r="F224" i="65"/>
  <c r="F220" i="65"/>
  <c r="F216" i="65"/>
  <c r="F212" i="65"/>
  <c r="F200" i="65"/>
  <c r="F330" i="65"/>
  <c r="F322" i="65"/>
  <c r="F310" i="65"/>
  <c r="F302" i="65"/>
  <c r="F282" i="65"/>
  <c r="F274" i="65"/>
  <c r="F262" i="65"/>
  <c r="F254" i="65"/>
  <c r="F238" i="65"/>
  <c r="F230" i="65"/>
  <c r="F222" i="65"/>
  <c r="F197" i="65"/>
  <c r="C8" i="62"/>
  <c r="F207" i="65"/>
  <c r="F199" i="65"/>
  <c r="F329" i="65"/>
  <c r="F321" i="65"/>
  <c r="F309" i="65"/>
  <c r="F301" i="65"/>
  <c r="F293" i="65"/>
  <c r="F281" i="65"/>
  <c r="F213" i="65"/>
  <c r="F209" i="65"/>
  <c r="F205" i="65"/>
  <c r="F201" i="65"/>
  <c r="F335" i="65"/>
  <c r="F331" i="65"/>
  <c r="F327" i="65"/>
  <c r="F323" i="65"/>
  <c r="F319" i="65"/>
  <c r="F315" i="65"/>
  <c r="F311" i="65"/>
  <c r="F307" i="65"/>
  <c r="F303" i="65"/>
  <c r="F299" i="65"/>
  <c r="F295" i="65"/>
  <c r="F291" i="65"/>
  <c r="F287" i="65"/>
  <c r="F283" i="65"/>
  <c r="F279" i="65"/>
  <c r="F275" i="65"/>
  <c r="F271" i="65"/>
  <c r="F267" i="65"/>
  <c r="F263" i="65"/>
  <c r="F259" i="65"/>
  <c r="F255" i="65"/>
  <c r="F251" i="65"/>
  <c r="F247" i="65"/>
  <c r="F243" i="65"/>
  <c r="F239" i="65"/>
  <c r="F235" i="65"/>
  <c r="F231" i="65"/>
  <c r="F227" i="65"/>
  <c r="F223" i="65"/>
  <c r="F219" i="65"/>
  <c r="F215" i="65"/>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72" i="24"/>
  <c r="AG76" i="24"/>
  <c r="AG80" i="24"/>
  <c r="AG84" i="24"/>
  <c r="AG88" i="24"/>
  <c r="AG92" i="24"/>
  <c r="AG96" i="24"/>
  <c r="AG100" i="24"/>
  <c r="AG104" i="24"/>
  <c r="AG108" i="24"/>
  <c r="AG112" i="24"/>
  <c r="AG116" i="24"/>
  <c r="AG120" i="24"/>
  <c r="AG124" i="24"/>
  <c r="AG128" i="24"/>
  <c r="AG132" i="24"/>
  <c r="AG136" i="24"/>
  <c r="AG140" i="24"/>
  <c r="AG144" i="24"/>
  <c r="AG148"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71" i="24"/>
  <c r="AG73" i="24"/>
  <c r="AG74" i="24"/>
  <c r="AG75" i="24"/>
  <c r="AG77" i="24"/>
  <c r="AG78" i="24"/>
  <c r="AG79" i="24"/>
  <c r="AG81" i="24"/>
  <c r="AG82" i="24"/>
  <c r="AG83" i="24"/>
  <c r="AG85" i="24"/>
  <c r="AG86" i="24"/>
  <c r="AG87" i="24"/>
  <c r="AG89" i="24"/>
  <c r="AG90" i="24"/>
  <c r="AG91" i="24"/>
  <c r="AG93" i="24"/>
  <c r="AG94" i="24"/>
  <c r="AG95" i="24"/>
  <c r="AG97" i="24"/>
  <c r="AG98" i="24"/>
  <c r="AG99" i="24"/>
  <c r="AG101" i="24"/>
  <c r="AG102" i="24"/>
  <c r="AG103" i="24"/>
  <c r="AG105" i="24"/>
  <c r="AG106" i="24"/>
  <c r="AG107" i="24"/>
  <c r="AG109" i="24"/>
  <c r="AG110" i="24"/>
  <c r="AG111" i="24"/>
  <c r="AG113" i="24"/>
  <c r="AG114" i="24"/>
  <c r="AG115" i="24"/>
  <c r="AG117" i="24"/>
  <c r="AG118" i="24"/>
  <c r="AG119" i="24"/>
  <c r="AG121" i="24"/>
  <c r="AG122" i="24"/>
  <c r="AG123" i="24"/>
  <c r="AG125" i="24"/>
  <c r="AG126" i="24"/>
  <c r="AG127" i="24"/>
  <c r="AG129" i="24"/>
  <c r="AG130" i="24"/>
  <c r="AG131" i="24"/>
  <c r="AG133" i="24"/>
  <c r="AG134" i="24"/>
  <c r="AG135" i="24"/>
  <c r="AG137" i="24"/>
  <c r="AG138" i="24"/>
  <c r="AG139" i="24"/>
  <c r="AG141" i="24"/>
  <c r="AG142" i="24"/>
  <c r="AG143" i="24"/>
  <c r="AG145" i="24"/>
  <c r="AG146" i="24"/>
  <c r="AG147"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G20" i="24"/>
  <c r="AC20" i="24"/>
  <c r="AC21" i="24"/>
  <c r="AC25" i="24"/>
  <c r="AC29" i="24"/>
  <c r="AC33" i="24"/>
  <c r="AC37" i="24"/>
  <c r="AC41" i="24"/>
  <c r="AC45" i="24"/>
  <c r="AC49" i="24"/>
  <c r="AC53" i="24"/>
  <c r="AC57" i="24"/>
  <c r="AC61" i="24"/>
  <c r="AC65" i="24"/>
  <c r="AC69"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99" i="24"/>
  <c r="R100" i="24"/>
  <c r="R101" i="24"/>
  <c r="R102" i="24"/>
  <c r="R103" i="24"/>
  <c r="R104" i="24"/>
  <c r="R105" i="24"/>
  <c r="R106" i="24"/>
  <c r="R107" i="24"/>
  <c r="R108" i="24"/>
  <c r="R109" i="24"/>
  <c r="R110" i="24"/>
  <c r="R111" i="24"/>
  <c r="R112" i="24"/>
  <c r="R113" i="24"/>
  <c r="R114" i="24"/>
  <c r="R115" i="24"/>
  <c r="R116" i="24"/>
  <c r="R117" i="24"/>
  <c r="R118" i="24"/>
  <c r="R119" i="24"/>
  <c r="R120" i="24"/>
  <c r="R121" i="24"/>
  <c r="R122" i="24"/>
  <c r="R123" i="24"/>
  <c r="R124" i="24"/>
  <c r="R125" i="24"/>
  <c r="R126" i="24"/>
  <c r="R127" i="24"/>
  <c r="R128" i="24"/>
  <c r="R129" i="24"/>
  <c r="R130" i="24"/>
  <c r="R131" i="24"/>
  <c r="R132" i="24"/>
  <c r="R133" i="24"/>
  <c r="R134" i="24"/>
  <c r="R135" i="24"/>
  <c r="R136" i="24"/>
  <c r="R137" i="24"/>
  <c r="R138" i="24"/>
  <c r="R139" i="24"/>
  <c r="R140" i="24"/>
  <c r="R141" i="24"/>
  <c r="R142" i="24"/>
  <c r="R143" i="24"/>
  <c r="R144" i="24"/>
  <c r="R145" i="24"/>
  <c r="R146" i="24"/>
  <c r="R147" i="24"/>
  <c r="R148" i="24"/>
  <c r="R71" i="24"/>
  <c r="F1441" i="65" l="1"/>
  <c r="AC68" i="24"/>
  <c r="AC60" i="24"/>
  <c r="AC52" i="24"/>
  <c r="AC48" i="24"/>
  <c r="AC44" i="24"/>
  <c r="AC40" i="24"/>
  <c r="AC36" i="24"/>
  <c r="AC32" i="24"/>
  <c r="AC24" i="24"/>
  <c r="AC64" i="24"/>
  <c r="AC56" i="24"/>
  <c r="AC28" i="24"/>
  <c r="G21" i="11" l="1"/>
  <c r="G22" i="11"/>
  <c r="G23" i="11"/>
  <c r="G24" i="11"/>
  <c r="G25" i="11"/>
  <c r="G26" i="11"/>
  <c r="G27" i="11"/>
  <c r="G28" i="11"/>
  <c r="G29" i="11"/>
  <c r="G30" i="11"/>
  <c r="G31" i="11"/>
  <c r="G32" i="11"/>
  <c r="G33" i="11"/>
  <c r="V505" i="15"/>
  <c r="V504" i="15"/>
  <c r="V503" i="15"/>
  <c r="V502" i="15"/>
  <c r="V501" i="15"/>
  <c r="V500" i="15"/>
  <c r="V499" i="15"/>
  <c r="V498" i="15"/>
  <c r="V497" i="15"/>
  <c r="V496" i="15"/>
  <c r="V495" i="15"/>
  <c r="V494" i="15"/>
  <c r="V493" i="15"/>
  <c r="V492" i="15"/>
  <c r="V491" i="15"/>
  <c r="V490" i="15"/>
  <c r="V489" i="15"/>
  <c r="V488" i="15"/>
  <c r="V487" i="15"/>
  <c r="V486" i="15"/>
  <c r="V485" i="15"/>
  <c r="V484" i="15"/>
  <c r="V483" i="15"/>
  <c r="V482" i="15"/>
  <c r="V481" i="15"/>
  <c r="V480" i="15"/>
  <c r="V479" i="15"/>
  <c r="V478" i="15"/>
  <c r="V477" i="15"/>
  <c r="V476" i="15"/>
  <c r="V475" i="15"/>
  <c r="V474" i="15"/>
  <c r="V473" i="15"/>
  <c r="V472" i="15"/>
  <c r="V471" i="15"/>
  <c r="V470" i="15"/>
  <c r="V469" i="15"/>
  <c r="V468" i="15"/>
  <c r="V467" i="15"/>
  <c r="V466" i="15"/>
  <c r="V465" i="15"/>
  <c r="V464" i="15"/>
  <c r="V463" i="15"/>
  <c r="V462" i="15"/>
  <c r="V461" i="15"/>
  <c r="V460" i="15"/>
  <c r="V459" i="15"/>
  <c r="V458" i="15"/>
  <c r="V457" i="15"/>
  <c r="V456" i="15"/>
  <c r="V455" i="15"/>
  <c r="V454" i="15"/>
  <c r="V453" i="15"/>
  <c r="V452" i="15"/>
  <c r="V451" i="15"/>
  <c r="V450" i="15"/>
  <c r="V449" i="15"/>
  <c r="V448" i="15"/>
  <c r="V447" i="15"/>
  <c r="V446" i="15"/>
  <c r="V445" i="15"/>
  <c r="V444" i="15"/>
  <c r="V443" i="15"/>
  <c r="V442" i="15"/>
  <c r="V441" i="15"/>
  <c r="V440" i="15"/>
  <c r="V439" i="15"/>
  <c r="V438" i="15"/>
  <c r="V437" i="15"/>
  <c r="V436" i="15"/>
  <c r="V435" i="15"/>
  <c r="V434" i="15"/>
  <c r="V433" i="15"/>
  <c r="V432" i="15"/>
  <c r="V431" i="15"/>
  <c r="V430" i="15"/>
  <c r="V429" i="15"/>
  <c r="V428" i="15"/>
  <c r="V427" i="15"/>
  <c r="V426" i="15"/>
  <c r="V425" i="15"/>
  <c r="V424" i="15"/>
  <c r="V423" i="15"/>
  <c r="V422" i="15"/>
  <c r="V421" i="15"/>
  <c r="V420" i="15"/>
  <c r="V419" i="15"/>
  <c r="V418" i="15"/>
  <c r="V417" i="15"/>
  <c r="V416" i="15"/>
  <c r="V415" i="15"/>
  <c r="V414" i="15"/>
  <c r="V413" i="15"/>
  <c r="V412" i="15"/>
  <c r="V411" i="15"/>
  <c r="V410" i="15"/>
  <c r="V409" i="15"/>
  <c r="V408" i="15"/>
  <c r="V407" i="15"/>
  <c r="V406" i="15"/>
  <c r="V405" i="15"/>
  <c r="V404" i="15"/>
  <c r="V403" i="15"/>
  <c r="V402" i="15"/>
  <c r="V401" i="15"/>
  <c r="V400" i="15"/>
  <c r="V399" i="15"/>
  <c r="V398" i="15"/>
  <c r="V397" i="15"/>
  <c r="V396" i="15"/>
  <c r="V395" i="15"/>
  <c r="V394" i="15"/>
  <c r="V393" i="15"/>
  <c r="V392" i="15"/>
  <c r="V391" i="15"/>
  <c r="V390" i="15"/>
  <c r="V389" i="15"/>
  <c r="V388" i="15"/>
  <c r="V387" i="15"/>
  <c r="V386" i="15"/>
  <c r="V385" i="15"/>
  <c r="V384" i="15"/>
  <c r="V383" i="15"/>
  <c r="V382" i="15"/>
  <c r="V381" i="15"/>
  <c r="V380" i="15"/>
  <c r="V379" i="15"/>
  <c r="V378" i="15"/>
  <c r="V377" i="15"/>
  <c r="V376" i="15"/>
  <c r="V375" i="15"/>
  <c r="V374" i="15"/>
  <c r="V373" i="15"/>
  <c r="V372" i="15"/>
  <c r="V371" i="15"/>
  <c r="V370" i="15"/>
  <c r="V369" i="15"/>
  <c r="V368" i="15"/>
  <c r="V367" i="15"/>
  <c r="V366" i="15"/>
  <c r="V365" i="15"/>
  <c r="V364" i="15"/>
  <c r="V363" i="15"/>
  <c r="V362" i="15"/>
  <c r="V361" i="15"/>
  <c r="V360" i="15"/>
  <c r="V359" i="15"/>
  <c r="V358" i="15"/>
  <c r="V357" i="15"/>
  <c r="V356" i="15"/>
  <c r="V355" i="15"/>
  <c r="V354" i="15"/>
  <c r="V353" i="15"/>
  <c r="V352" i="15"/>
  <c r="V351" i="15"/>
  <c r="V350" i="15"/>
  <c r="V349" i="15"/>
  <c r="V348" i="15"/>
  <c r="V347" i="15"/>
  <c r="V346" i="15"/>
  <c r="V345" i="15"/>
  <c r="V344" i="15"/>
  <c r="V343" i="15"/>
  <c r="V342" i="15"/>
  <c r="V341" i="15"/>
  <c r="V340" i="15"/>
  <c r="V339" i="15"/>
  <c r="V338" i="15"/>
  <c r="V337" i="15"/>
  <c r="V336" i="15"/>
  <c r="V335" i="15"/>
  <c r="V334" i="15"/>
  <c r="V333" i="15"/>
  <c r="V332" i="15"/>
  <c r="V331" i="15"/>
  <c r="V330" i="15"/>
  <c r="V329" i="15"/>
  <c r="V328" i="15"/>
  <c r="V327" i="15"/>
  <c r="V326" i="15"/>
  <c r="V325" i="15"/>
  <c r="V324" i="15"/>
  <c r="V323" i="15"/>
  <c r="V322" i="15"/>
  <c r="V321" i="15"/>
  <c r="V320" i="15"/>
  <c r="V319" i="15"/>
  <c r="V318" i="15"/>
  <c r="V317" i="15"/>
  <c r="V316" i="15"/>
  <c r="V315" i="15"/>
  <c r="V314" i="15"/>
  <c r="V313" i="15"/>
  <c r="V312" i="15"/>
  <c r="V311" i="15"/>
  <c r="V310" i="15"/>
  <c r="V309" i="15"/>
  <c r="V308" i="15"/>
  <c r="V307" i="15"/>
  <c r="V306" i="15"/>
  <c r="V305" i="15"/>
  <c r="V304" i="15"/>
  <c r="V303" i="15"/>
  <c r="V302" i="15"/>
  <c r="V301" i="15"/>
  <c r="V300" i="15"/>
  <c r="V299" i="15"/>
  <c r="V298" i="15"/>
  <c r="V297" i="15"/>
  <c r="V296" i="15"/>
  <c r="V295" i="15"/>
  <c r="V294" i="15"/>
  <c r="V293" i="15"/>
  <c r="V292" i="15"/>
  <c r="V291" i="15"/>
  <c r="V290" i="15"/>
  <c r="V289" i="15"/>
  <c r="V288" i="15"/>
  <c r="V287" i="15"/>
  <c r="V286" i="15"/>
  <c r="V285" i="15"/>
  <c r="V284" i="15"/>
  <c r="V283" i="15"/>
  <c r="V282" i="15"/>
  <c r="V281" i="15"/>
  <c r="V280" i="15"/>
  <c r="V279" i="15"/>
  <c r="V278" i="15"/>
  <c r="V277" i="15"/>
  <c r="V276" i="15"/>
  <c r="V275" i="15"/>
  <c r="V274" i="15"/>
  <c r="V273" i="15"/>
  <c r="V272" i="15"/>
  <c r="V271" i="15"/>
  <c r="V270" i="15"/>
  <c r="V269" i="15"/>
  <c r="V268" i="15"/>
  <c r="V267" i="15"/>
  <c r="V266" i="15"/>
  <c r="V265" i="15"/>
  <c r="V264" i="15"/>
  <c r="V263" i="15"/>
  <c r="V262" i="15"/>
  <c r="V261" i="15"/>
  <c r="V260" i="15"/>
  <c r="V259" i="15"/>
  <c r="V258" i="15"/>
  <c r="V257" i="15"/>
  <c r="V256" i="15"/>
  <c r="V255" i="15"/>
  <c r="V254" i="15"/>
  <c r="V253" i="15"/>
  <c r="V252" i="15"/>
  <c r="V251" i="15"/>
  <c r="V250" i="15"/>
  <c r="V249" i="15"/>
  <c r="V248" i="15"/>
  <c r="V247" i="15"/>
  <c r="V246" i="15"/>
  <c r="V245" i="15"/>
  <c r="V244" i="15"/>
  <c r="V243" i="15"/>
  <c r="V242" i="15"/>
  <c r="V241" i="15"/>
  <c r="V240" i="15"/>
  <c r="V239" i="15"/>
  <c r="V238" i="15"/>
  <c r="V237" i="15"/>
  <c r="V236" i="15"/>
  <c r="V235" i="15"/>
  <c r="V234" i="15"/>
  <c r="V233" i="15"/>
  <c r="V232" i="15"/>
  <c r="V231" i="15"/>
  <c r="V230" i="15"/>
  <c r="V229" i="15"/>
  <c r="V228" i="15"/>
  <c r="V227" i="15"/>
  <c r="V226" i="15"/>
  <c r="V225" i="15"/>
  <c r="V224" i="15"/>
  <c r="V223" i="15"/>
  <c r="V222" i="15"/>
  <c r="V221" i="15"/>
  <c r="V220" i="15"/>
  <c r="V219" i="15"/>
  <c r="V218" i="15"/>
  <c r="V217" i="15"/>
  <c r="V216" i="15"/>
  <c r="V215" i="15"/>
  <c r="V214" i="15"/>
  <c r="V213" i="15"/>
  <c r="V212" i="15"/>
  <c r="V211" i="15"/>
  <c r="V210" i="15"/>
  <c r="V209" i="15"/>
  <c r="V208" i="15"/>
  <c r="V207" i="15"/>
  <c r="V206" i="15"/>
  <c r="V205" i="15"/>
  <c r="V204" i="15"/>
  <c r="V203" i="15"/>
  <c r="V202" i="15"/>
  <c r="V201" i="15"/>
  <c r="V200" i="15"/>
  <c r="V199" i="15"/>
  <c r="V198" i="15"/>
  <c r="V197" i="15"/>
  <c r="V196" i="15"/>
  <c r="V195" i="15"/>
  <c r="V194" i="15"/>
  <c r="V193" i="15"/>
  <c r="V192" i="15"/>
  <c r="V191" i="15"/>
  <c r="V190" i="15"/>
  <c r="V189" i="15"/>
  <c r="V188" i="15"/>
  <c r="V187" i="15"/>
  <c r="V186" i="15"/>
  <c r="V185" i="15"/>
  <c r="V184" i="15"/>
  <c r="V183" i="15"/>
  <c r="V182" i="15"/>
  <c r="V181" i="15"/>
  <c r="V174" i="15"/>
  <c r="V173" i="15"/>
  <c r="V172" i="15"/>
  <c r="V171" i="15"/>
  <c r="V170" i="15"/>
  <c r="V169" i="15"/>
  <c r="V168" i="15"/>
  <c r="V167" i="15"/>
  <c r="V166" i="15"/>
  <c r="V165" i="15"/>
  <c r="V164" i="15"/>
  <c r="V163" i="15"/>
  <c r="V162" i="15"/>
  <c r="V161" i="15"/>
  <c r="V160" i="15"/>
  <c r="V159" i="15"/>
  <c r="V158" i="15"/>
  <c r="V157" i="15"/>
  <c r="V156" i="15"/>
  <c r="V155" i="15"/>
  <c r="V154" i="15"/>
  <c r="V153" i="15"/>
  <c r="V152" i="15"/>
  <c r="V151" i="15"/>
  <c r="V150" i="15"/>
  <c r="V149" i="15"/>
  <c r="V148" i="15"/>
  <c r="V147" i="15"/>
  <c r="V146" i="15"/>
  <c r="V145" i="15"/>
  <c r="V144" i="15"/>
  <c r="V143" i="15"/>
  <c r="V142" i="15"/>
  <c r="V141" i="15"/>
  <c r="V140" i="15"/>
  <c r="V139" i="15"/>
  <c r="V138" i="15"/>
  <c r="V137" i="15"/>
  <c r="V136" i="15"/>
  <c r="V135" i="15"/>
  <c r="V134" i="15"/>
  <c r="V133" i="15"/>
  <c r="V132" i="15"/>
  <c r="V131" i="15"/>
  <c r="V130" i="15"/>
  <c r="V129" i="15"/>
  <c r="V128" i="15"/>
  <c r="V127" i="15"/>
  <c r="V126" i="15"/>
  <c r="V125" i="15"/>
  <c r="V124" i="15"/>
  <c r="V123" i="15"/>
  <c r="V122" i="15"/>
  <c r="V121" i="15"/>
  <c r="V120" i="15"/>
  <c r="V119" i="15"/>
  <c r="V118" i="15"/>
  <c r="V117" i="15"/>
  <c r="V116" i="15"/>
  <c r="V115" i="15"/>
  <c r="V114" i="15"/>
  <c r="V113" i="15"/>
  <c r="V112" i="15"/>
  <c r="V111" i="15"/>
  <c r="V110" i="15"/>
  <c r="V109" i="15"/>
  <c r="V108" i="15"/>
  <c r="V107" i="15"/>
  <c r="V106" i="15"/>
  <c r="V105" i="15"/>
  <c r="V104" i="15"/>
  <c r="V103" i="15"/>
  <c r="V102" i="15"/>
  <c r="V101" i="15"/>
  <c r="V100" i="15"/>
  <c r="V99" i="15"/>
  <c r="V98" i="15"/>
  <c r="V97" i="15"/>
  <c r="V96" i="15"/>
  <c r="V95" i="15"/>
  <c r="V94" i="15"/>
  <c r="V93" i="15"/>
  <c r="V92" i="15"/>
  <c r="V91" i="15"/>
  <c r="V90" i="15"/>
  <c r="V89" i="15"/>
  <c r="V88" i="15"/>
  <c r="V87" i="15"/>
  <c r="V86" i="15"/>
  <c r="V85" i="15"/>
  <c r="V84" i="15"/>
  <c r="V83" i="15"/>
  <c r="V82" i="15"/>
  <c r="V81" i="15"/>
  <c r="V80" i="15"/>
  <c r="V79" i="15"/>
  <c r="V78" i="15"/>
  <c r="V77" i="15"/>
  <c r="V76" i="15"/>
  <c r="V75" i="15"/>
  <c r="V74" i="15"/>
  <c r="V73" i="15"/>
  <c r="V72" i="15"/>
  <c r="V71" i="15"/>
  <c r="V70" i="15"/>
  <c r="V69" i="15"/>
  <c r="V68" i="15"/>
  <c r="V67" i="15"/>
  <c r="V66" i="15"/>
  <c r="V65" i="15"/>
  <c r="V64" i="15"/>
  <c r="V63" i="15"/>
  <c r="V62" i="15"/>
  <c r="V61" i="15"/>
  <c r="V60" i="15"/>
  <c r="V59" i="15"/>
  <c r="V58" i="15"/>
  <c r="V57" i="15"/>
  <c r="V56" i="15"/>
  <c r="V55" i="15"/>
  <c r="V54" i="15"/>
  <c r="V53" i="15"/>
  <c r="V52" i="15"/>
  <c r="V51" i="15"/>
  <c r="V50" i="15"/>
  <c r="V49" i="15"/>
  <c r="V48" i="15"/>
  <c r="V47" i="15"/>
  <c r="V46" i="15"/>
  <c r="V45" i="15"/>
  <c r="V44" i="15"/>
  <c r="V43" i="15"/>
  <c r="V42" i="15"/>
  <c r="V41" i="15"/>
  <c r="V40" i="15"/>
  <c r="V39" i="15"/>
  <c r="V38" i="15"/>
  <c r="V37" i="15"/>
  <c r="V36" i="15"/>
  <c r="V35" i="15"/>
  <c r="V34" i="15"/>
  <c r="V33" i="15"/>
  <c r="V32" i="15"/>
  <c r="V31" i="15"/>
  <c r="V30" i="15"/>
  <c r="V29" i="15"/>
  <c r="V28" i="15"/>
  <c r="V27" i="15"/>
  <c r="V26" i="15"/>
  <c r="V25" i="15"/>
  <c r="V24" i="15"/>
  <c r="V23" i="15"/>
  <c r="V22" i="15"/>
  <c r="V21" i="15"/>
  <c r="V20" i="15"/>
  <c r="O4" i="62" l="1"/>
  <c r="O3" i="62"/>
  <c r="O2" i="62"/>
  <c r="B11" i="62"/>
  <c r="N11" i="62" s="1"/>
  <c r="B3" i="62"/>
  <c r="N3" i="62" s="1"/>
  <c r="F27" i="9" l="1"/>
  <c r="F26" i="9"/>
  <c r="F25" i="9"/>
  <c r="I15" i="40" l="1"/>
  <c r="J15" i="40"/>
  <c r="K15" i="40"/>
  <c r="L15" i="40"/>
  <c r="M15" i="40"/>
  <c r="N15" i="40"/>
  <c r="O15" i="40"/>
  <c r="P15" i="40"/>
  <c r="Q15" i="40"/>
  <c r="M23" i="9"/>
  <c r="M22" i="9"/>
  <c r="N8" i="42" l="1"/>
  <c r="O20" i="27" s="1"/>
  <c r="L8" i="42"/>
  <c r="M8" i="42" s="1"/>
  <c r="C20" i="27"/>
  <c r="AC9" i="42"/>
  <c r="AD9" i="42" s="1"/>
  <c r="AC10" i="42"/>
  <c r="AD10" i="42" s="1"/>
  <c r="AC12" i="42"/>
  <c r="AD12" i="42" s="1"/>
  <c r="AC13" i="42"/>
  <c r="AD13" i="42" s="1"/>
  <c r="AC15" i="42"/>
  <c r="AD15" i="42" s="1"/>
  <c r="AC16" i="42"/>
  <c r="AD16" i="42" s="1"/>
  <c r="AC17" i="42"/>
  <c r="AD17" i="42" s="1"/>
  <c r="AC18" i="42"/>
  <c r="AD18" i="42" s="1"/>
  <c r="AC19" i="42"/>
  <c r="AD19" i="42" s="1"/>
  <c r="AC20" i="42"/>
  <c r="AD20" i="42" s="1"/>
  <c r="AC21" i="42"/>
  <c r="AD21" i="42" s="1"/>
  <c r="AC22" i="42"/>
  <c r="AD22" i="42" s="1"/>
  <c r="AC23" i="42"/>
  <c r="AD23" i="42" s="1"/>
  <c r="AC24" i="42"/>
  <c r="AD24" i="42" s="1"/>
  <c r="AC25" i="42"/>
  <c r="AD25" i="42" s="1"/>
  <c r="AC26" i="42"/>
  <c r="AD26"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7" i="42"/>
  <c r="AD57" i="42" s="1"/>
  <c r="AC58" i="42"/>
  <c r="AD58" i="42" s="1"/>
  <c r="AC59" i="42"/>
  <c r="AD59" i="42" s="1"/>
  <c r="AC60" i="42"/>
  <c r="AD60" i="42" s="1"/>
  <c r="AC62" i="42"/>
  <c r="AD62" i="42" s="1"/>
  <c r="AC63" i="42"/>
  <c r="AD63" i="42" s="1"/>
  <c r="AC66" i="42"/>
  <c r="AD66" i="42" s="1"/>
  <c r="AC67" i="42"/>
  <c r="AD67" i="42" s="1"/>
  <c r="AC68" i="42"/>
  <c r="AD68" i="42" s="1"/>
  <c r="AC69" i="42"/>
  <c r="AD69" i="42" s="1"/>
  <c r="AC70" i="42"/>
  <c r="AD70" i="42" s="1"/>
  <c r="AC71" i="42"/>
  <c r="AD71" i="42" s="1"/>
  <c r="AC72" i="42"/>
  <c r="AD72" i="42" s="1"/>
  <c r="AC180" i="42"/>
  <c r="AD180" i="42" s="1"/>
  <c r="AC74" i="42"/>
  <c r="AD74" i="42" s="1"/>
  <c r="AC75" i="42"/>
  <c r="AD75" i="42" s="1"/>
  <c r="AC76" i="42"/>
  <c r="AD76" i="42" s="1"/>
  <c r="AC78" i="42"/>
  <c r="AD78" i="42" s="1"/>
  <c r="AC79" i="42"/>
  <c r="AD79" i="42" s="1"/>
  <c r="AC80" i="42"/>
  <c r="AD80" i="42" s="1"/>
  <c r="AC82" i="42"/>
  <c r="AD82" i="42" s="1"/>
  <c r="AC84" i="42"/>
  <c r="AD84" i="42" s="1"/>
  <c r="AC85" i="42"/>
  <c r="AD85" i="42" s="1"/>
  <c r="AC86" i="42"/>
  <c r="AD86" i="42" s="1"/>
  <c r="AC87" i="42"/>
  <c r="AD87" i="42" s="1"/>
  <c r="AC88" i="42"/>
  <c r="AD88" i="42" s="1"/>
  <c r="AC89" i="42"/>
  <c r="AD89" i="42" s="1"/>
  <c r="AC90" i="42"/>
  <c r="AD90" i="42" s="1"/>
  <c r="AC91" i="42"/>
  <c r="AD91" i="42" s="1"/>
  <c r="AC92" i="42"/>
  <c r="AD92" i="42" s="1"/>
  <c r="AC93" i="42"/>
  <c r="AD93" i="42" s="1"/>
  <c r="AC94" i="42"/>
  <c r="AD94" i="42" s="1"/>
  <c r="AC95" i="42"/>
  <c r="AD95" i="42" s="1"/>
  <c r="AC96" i="42"/>
  <c r="AD96" i="42" s="1"/>
  <c r="AC97" i="42"/>
  <c r="AD97" i="42" s="1"/>
  <c r="AC98" i="42"/>
  <c r="AD98" i="42" s="1"/>
  <c r="AC99" i="42"/>
  <c r="AD99" i="42" s="1"/>
  <c r="AC100" i="42"/>
  <c r="AD100" i="42" s="1"/>
  <c r="AC101" i="42"/>
  <c r="AD101" i="42" s="1"/>
  <c r="AC102" i="42"/>
  <c r="AD102" i="42" s="1"/>
  <c r="AC104" i="42"/>
  <c r="AD104" i="42" s="1"/>
  <c r="AC105" i="42"/>
  <c r="AD105" i="42" s="1"/>
  <c r="AC106" i="42"/>
  <c r="AD106" i="42" s="1"/>
  <c r="AC107" i="42"/>
  <c r="AD107" i="42" s="1"/>
  <c r="AC108" i="42"/>
  <c r="AD108" i="42" s="1"/>
  <c r="AC109" i="42"/>
  <c r="AD109" i="42" s="1"/>
  <c r="AC110" i="42"/>
  <c r="AD110" i="42" s="1"/>
  <c r="AC112" i="42"/>
  <c r="AD112" i="42" s="1"/>
  <c r="AC113" i="42"/>
  <c r="AD113" i="42" s="1"/>
  <c r="AC114" i="42"/>
  <c r="AD114" i="42" s="1"/>
  <c r="AC115" i="42"/>
  <c r="AD115" i="42" s="1"/>
  <c r="AC117" i="42"/>
  <c r="AD117" i="42" s="1"/>
  <c r="AC118" i="42"/>
  <c r="AD118" i="42" s="1"/>
  <c r="AC119" i="42"/>
  <c r="AD119" i="42" s="1"/>
  <c r="AC120" i="42"/>
  <c r="AD120" i="42" s="1"/>
  <c r="AC121" i="42"/>
  <c r="AD121" i="42" s="1"/>
  <c r="AC122" i="42"/>
  <c r="AD122" i="42" s="1"/>
  <c r="AC123" i="42"/>
  <c r="AD123" i="42" s="1"/>
  <c r="AC125" i="42"/>
  <c r="AD125" i="42" s="1"/>
  <c r="AC126" i="42"/>
  <c r="AD126" i="42" s="1"/>
  <c r="AC127" i="42"/>
  <c r="AD127" i="42" s="1"/>
  <c r="AC128" i="42"/>
  <c r="AD128" i="42" s="1"/>
  <c r="AC129" i="42"/>
  <c r="AD129" i="42" s="1"/>
  <c r="AC130" i="42"/>
  <c r="AD130" i="42" s="1"/>
  <c r="AC131" i="42"/>
  <c r="AD131" i="42" s="1"/>
  <c r="AC132" i="42"/>
  <c r="AD132" i="42" s="1"/>
  <c r="AC134" i="42"/>
  <c r="AD134" i="42" s="1"/>
  <c r="AC135" i="42"/>
  <c r="AD135" i="42" s="1"/>
  <c r="AC136" i="42"/>
  <c r="AD136" i="42" s="1"/>
  <c r="AC137" i="42"/>
  <c r="AD137" i="42" s="1"/>
  <c r="AC138" i="42"/>
  <c r="AD138" i="42" s="1"/>
  <c r="AC139" i="42"/>
  <c r="AD139" i="42" s="1"/>
  <c r="AC140" i="42"/>
  <c r="AD140" i="42" s="1"/>
  <c r="AC141" i="42"/>
  <c r="AD141" i="42" s="1"/>
  <c r="AC142" i="42"/>
  <c r="AD142" i="42" s="1"/>
  <c r="AC143" i="42"/>
  <c r="AD143" i="42" s="1"/>
  <c r="AC144" i="42"/>
  <c r="AD144" i="42" s="1"/>
  <c r="AC145" i="42"/>
  <c r="AD145"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1" i="42"/>
  <c r="AD161" i="42" s="1"/>
  <c r="AC162" i="42"/>
  <c r="AD162" i="42" s="1"/>
  <c r="AC163" i="42"/>
  <c r="AD163" i="42" s="1"/>
  <c r="AC164" i="42"/>
  <c r="AD164" i="42" s="1"/>
  <c r="AC165" i="42"/>
  <c r="AD165" i="42" s="1"/>
  <c r="AC166" i="42"/>
  <c r="AD166" i="42" s="1"/>
  <c r="AC167" i="42"/>
  <c r="AD167" i="42" s="1"/>
  <c r="AC169" i="42"/>
  <c r="AD169" i="42" s="1"/>
  <c r="AC170" i="42"/>
  <c r="AD170" i="42" s="1"/>
  <c r="AC171" i="42"/>
  <c r="AD171" i="42" s="1"/>
  <c r="AC172" i="42"/>
  <c r="AD172" i="42" s="1"/>
  <c r="AC173" i="42"/>
  <c r="AD173" i="42" s="1"/>
  <c r="AC174" i="42"/>
  <c r="AD174" i="42" s="1"/>
  <c r="AC175" i="42"/>
  <c r="AD175" i="42" s="1"/>
  <c r="AC176" i="42"/>
  <c r="AD176" i="42" s="1"/>
  <c r="AC177" i="42"/>
  <c r="AD177" i="42" s="1"/>
  <c r="AC178" i="42"/>
  <c r="AD178" i="42" s="1"/>
  <c r="AC179" i="42"/>
  <c r="AD179" i="42" s="1"/>
  <c r="AC8" i="42" l="1"/>
  <c r="AD8" i="42" s="1"/>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O271" i="15"/>
  <c r="O275" i="15"/>
  <c r="O279" i="15"/>
  <c r="O283" i="15"/>
  <c r="O287" i="15"/>
  <c r="O291" i="15"/>
  <c r="O295" i="15"/>
  <c r="O299" i="15"/>
  <c r="O303" i="15"/>
  <c r="O307" i="15"/>
  <c r="O311" i="15"/>
  <c r="O315" i="15"/>
  <c r="O319" i="15"/>
  <c r="O323" i="15"/>
  <c r="O327" i="15"/>
  <c r="O331" i="15"/>
  <c r="O335" i="15"/>
  <c r="O339" i="15"/>
  <c r="O343" i="15"/>
  <c r="O345" i="15"/>
  <c r="O349" i="15"/>
  <c r="O353" i="15"/>
  <c r="O357" i="15"/>
  <c r="O361" i="15"/>
  <c r="O365" i="15"/>
  <c r="O369" i="15"/>
  <c r="O373" i="15"/>
  <c r="O377" i="15"/>
  <c r="O381" i="15"/>
  <c r="O385" i="15"/>
  <c r="O389" i="15"/>
  <c r="O393" i="15"/>
  <c r="O397" i="15"/>
  <c r="O401" i="15"/>
  <c r="O405" i="15"/>
  <c r="O409" i="15"/>
  <c r="O413" i="15"/>
  <c r="O417" i="15"/>
  <c r="O421" i="15"/>
  <c r="O427" i="15"/>
  <c r="O431" i="15"/>
  <c r="O435" i="15"/>
  <c r="O439" i="15"/>
  <c r="O443" i="15"/>
  <c r="O447" i="15"/>
  <c r="O451" i="15"/>
  <c r="O455" i="15"/>
  <c r="O459" i="15"/>
  <c r="O463" i="15"/>
  <c r="O467" i="15"/>
  <c r="O471" i="15"/>
  <c r="O475" i="15"/>
  <c r="O479" i="15"/>
  <c r="O483" i="15"/>
  <c r="O503" i="15"/>
  <c r="O506" i="15"/>
  <c r="O507" i="15"/>
  <c r="O508" i="15"/>
  <c r="O509" i="15"/>
  <c r="O510" i="15"/>
  <c r="O511" i="15"/>
  <c r="O512" i="15"/>
  <c r="O513" i="15"/>
  <c r="O514" i="15"/>
  <c r="O515" i="15"/>
  <c r="O516" i="15"/>
  <c r="O517" i="15"/>
  <c r="O518" i="15"/>
  <c r="O519" i="15"/>
  <c r="O520" i="15"/>
  <c r="O521" i="15"/>
  <c r="O522" i="15"/>
  <c r="O523" i="15"/>
  <c r="O524" i="15"/>
  <c r="O525" i="15"/>
  <c r="O526" i="15"/>
  <c r="O527" i="15"/>
  <c r="O528" i="15"/>
  <c r="O529" i="15"/>
  <c r="O530" i="15"/>
  <c r="O531" i="15"/>
  <c r="O532" i="15"/>
  <c r="O533" i="15"/>
  <c r="O534" i="15"/>
  <c r="O535" i="15"/>
  <c r="O536" i="15"/>
  <c r="O537" i="15"/>
  <c r="O538" i="15"/>
  <c r="O539" i="15"/>
  <c r="O540" i="15"/>
  <c r="O541" i="15"/>
  <c r="O542" i="15"/>
  <c r="O543" i="15"/>
  <c r="O544" i="15"/>
  <c r="O545" i="15"/>
  <c r="O546" i="15"/>
  <c r="O547" i="15"/>
  <c r="O548" i="15"/>
  <c r="O549" i="15"/>
  <c r="O550" i="15"/>
  <c r="O551" i="15"/>
  <c r="O552" i="15"/>
  <c r="O553" i="15"/>
  <c r="O554" i="15"/>
  <c r="O555" i="15"/>
  <c r="O556" i="15"/>
  <c r="O557" i="15"/>
  <c r="O558" i="15"/>
  <c r="O559" i="15"/>
  <c r="O560" i="15"/>
  <c r="O561" i="15"/>
  <c r="O562" i="15"/>
  <c r="O563" i="15"/>
  <c r="O564" i="15"/>
  <c r="O565" i="15"/>
  <c r="O566" i="15"/>
  <c r="O567" i="15"/>
  <c r="O568" i="15"/>
  <c r="O569" i="15"/>
  <c r="O570" i="15"/>
  <c r="O571" i="15"/>
  <c r="O572" i="15"/>
  <c r="O573" i="15"/>
  <c r="O574" i="15"/>
  <c r="O575" i="15"/>
  <c r="O576" i="15"/>
  <c r="O577" i="15"/>
  <c r="O578" i="15"/>
  <c r="O579" i="15"/>
  <c r="O580" i="15"/>
  <c r="O581" i="15"/>
  <c r="O582" i="15"/>
  <c r="O583" i="15"/>
  <c r="O584" i="15"/>
  <c r="O585" i="15"/>
  <c r="O586" i="15"/>
  <c r="O587" i="15"/>
  <c r="O588" i="15"/>
  <c r="O589" i="15"/>
  <c r="O590" i="15"/>
  <c r="O591" i="15"/>
  <c r="O592" i="15"/>
  <c r="O593" i="15"/>
  <c r="O594" i="15"/>
  <c r="O595" i="15"/>
  <c r="O596" i="15"/>
  <c r="O597" i="15"/>
  <c r="O598" i="15"/>
  <c r="O599" i="15"/>
  <c r="O600" i="15"/>
  <c r="O105" i="15"/>
  <c r="O109" i="15"/>
  <c r="O113" i="15"/>
  <c r="O117" i="15"/>
  <c r="O121" i="15"/>
  <c r="O125" i="15"/>
  <c r="O129" i="15"/>
  <c r="O133" i="15"/>
  <c r="O137" i="15"/>
  <c r="O141" i="15"/>
  <c r="O145" i="15"/>
  <c r="O149" i="15"/>
  <c r="O153" i="15"/>
  <c r="O157" i="15"/>
  <c r="O161" i="15"/>
  <c r="O165" i="15"/>
  <c r="O169" i="15"/>
  <c r="O173" i="15"/>
  <c r="O177" i="15"/>
  <c r="O181" i="15"/>
  <c r="O266" i="15"/>
  <c r="O267"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F268" i="15"/>
  <c r="U268" i="15" s="1"/>
  <c r="G268" i="15"/>
  <c r="I268" i="15" s="1"/>
  <c r="F269" i="15"/>
  <c r="U269" i="15" s="1"/>
  <c r="G269" i="15"/>
  <c r="I269" i="15" s="1"/>
  <c r="F270" i="15"/>
  <c r="U270" i="15" s="1"/>
  <c r="G270" i="15"/>
  <c r="I270" i="15" s="1"/>
  <c r="F271" i="15"/>
  <c r="U271" i="15" s="1"/>
  <c r="G271" i="15"/>
  <c r="I271" i="15" s="1"/>
  <c r="F272" i="15"/>
  <c r="U272" i="15" s="1"/>
  <c r="G272" i="15"/>
  <c r="I272" i="15" s="1"/>
  <c r="F273" i="15"/>
  <c r="U273" i="15" s="1"/>
  <c r="G273" i="15"/>
  <c r="I273" i="15" s="1"/>
  <c r="F274" i="15"/>
  <c r="U274" i="15" s="1"/>
  <c r="G274" i="15"/>
  <c r="I274" i="15" s="1"/>
  <c r="F275" i="15"/>
  <c r="U275" i="15" s="1"/>
  <c r="G275" i="15"/>
  <c r="I275" i="15" s="1"/>
  <c r="F276" i="15"/>
  <c r="U276" i="15" s="1"/>
  <c r="G276" i="15"/>
  <c r="I276" i="15" s="1"/>
  <c r="F277" i="15"/>
  <c r="U277" i="15" s="1"/>
  <c r="G277" i="15"/>
  <c r="I277" i="15" s="1"/>
  <c r="F278" i="15"/>
  <c r="U278" i="15" s="1"/>
  <c r="G278" i="15"/>
  <c r="I278" i="15" s="1"/>
  <c r="F279" i="15"/>
  <c r="U279" i="15" s="1"/>
  <c r="G279" i="15"/>
  <c r="I279" i="15" s="1"/>
  <c r="F280" i="15"/>
  <c r="U280" i="15" s="1"/>
  <c r="G280" i="15"/>
  <c r="I280" i="15" s="1"/>
  <c r="F281" i="15"/>
  <c r="U281" i="15" s="1"/>
  <c r="G281" i="15"/>
  <c r="I281" i="15" s="1"/>
  <c r="F282" i="15"/>
  <c r="U282" i="15" s="1"/>
  <c r="G282" i="15"/>
  <c r="I282" i="15" s="1"/>
  <c r="F283" i="15"/>
  <c r="U283" i="15" s="1"/>
  <c r="G283" i="15"/>
  <c r="I283" i="15" s="1"/>
  <c r="F284" i="15"/>
  <c r="U284" i="15" s="1"/>
  <c r="G284" i="15"/>
  <c r="I284" i="15" s="1"/>
  <c r="F285" i="15"/>
  <c r="U285" i="15" s="1"/>
  <c r="G285" i="15"/>
  <c r="I285" i="15" s="1"/>
  <c r="F286" i="15"/>
  <c r="U286" i="15" s="1"/>
  <c r="G286" i="15"/>
  <c r="I286" i="15" s="1"/>
  <c r="F287" i="15"/>
  <c r="U287" i="15" s="1"/>
  <c r="G287" i="15"/>
  <c r="I287" i="15" s="1"/>
  <c r="F288" i="15"/>
  <c r="U288" i="15" s="1"/>
  <c r="G288" i="15"/>
  <c r="I288" i="15" s="1"/>
  <c r="F289" i="15"/>
  <c r="U289" i="15" s="1"/>
  <c r="G289" i="15"/>
  <c r="I289" i="15" s="1"/>
  <c r="F290" i="15"/>
  <c r="U290" i="15" s="1"/>
  <c r="G290" i="15"/>
  <c r="I290" i="15" s="1"/>
  <c r="F291" i="15"/>
  <c r="U291" i="15" s="1"/>
  <c r="G291" i="15"/>
  <c r="I291" i="15" s="1"/>
  <c r="F292" i="15"/>
  <c r="U292" i="15" s="1"/>
  <c r="G292" i="15"/>
  <c r="I292" i="15" s="1"/>
  <c r="F293" i="15"/>
  <c r="U293" i="15" s="1"/>
  <c r="G293" i="15"/>
  <c r="I293" i="15" s="1"/>
  <c r="F294" i="15"/>
  <c r="U294" i="15" s="1"/>
  <c r="G294" i="15"/>
  <c r="I294" i="15" s="1"/>
  <c r="F295" i="15"/>
  <c r="U295" i="15" s="1"/>
  <c r="G295" i="15"/>
  <c r="I295" i="15" s="1"/>
  <c r="F296" i="15"/>
  <c r="U296" i="15" s="1"/>
  <c r="G296" i="15"/>
  <c r="I296" i="15" s="1"/>
  <c r="F297" i="15"/>
  <c r="U297" i="15" s="1"/>
  <c r="G297" i="15"/>
  <c r="I297" i="15" s="1"/>
  <c r="F298" i="15"/>
  <c r="U298" i="15" s="1"/>
  <c r="G298" i="15"/>
  <c r="I298" i="15" s="1"/>
  <c r="F299" i="15"/>
  <c r="U299" i="15" s="1"/>
  <c r="G299" i="15"/>
  <c r="I299" i="15" s="1"/>
  <c r="F300" i="15"/>
  <c r="U300" i="15" s="1"/>
  <c r="G300" i="15"/>
  <c r="I300" i="15" s="1"/>
  <c r="F301" i="15"/>
  <c r="U301" i="15" s="1"/>
  <c r="G301" i="15"/>
  <c r="I301" i="15" s="1"/>
  <c r="F302" i="15"/>
  <c r="U302" i="15" s="1"/>
  <c r="G302" i="15"/>
  <c r="I302" i="15" s="1"/>
  <c r="F303" i="15"/>
  <c r="U303" i="15" s="1"/>
  <c r="G303" i="15"/>
  <c r="I303" i="15" s="1"/>
  <c r="F304" i="15"/>
  <c r="U304" i="15" s="1"/>
  <c r="G304" i="15"/>
  <c r="I304" i="15" s="1"/>
  <c r="F305" i="15"/>
  <c r="U305" i="15" s="1"/>
  <c r="G305" i="15"/>
  <c r="I305" i="15" s="1"/>
  <c r="F306" i="15"/>
  <c r="U306" i="15" s="1"/>
  <c r="G306" i="15"/>
  <c r="I306" i="15" s="1"/>
  <c r="F307" i="15"/>
  <c r="U307" i="15" s="1"/>
  <c r="G307" i="15"/>
  <c r="I307" i="15" s="1"/>
  <c r="F308" i="15"/>
  <c r="U308" i="15" s="1"/>
  <c r="G308" i="15"/>
  <c r="I308" i="15" s="1"/>
  <c r="F309" i="15"/>
  <c r="U309" i="15" s="1"/>
  <c r="G309" i="15"/>
  <c r="I309" i="15" s="1"/>
  <c r="F310" i="15"/>
  <c r="U310" i="15" s="1"/>
  <c r="G310" i="15"/>
  <c r="I310" i="15" s="1"/>
  <c r="F311" i="15"/>
  <c r="U311" i="15" s="1"/>
  <c r="G311" i="15"/>
  <c r="I311" i="15" s="1"/>
  <c r="F312" i="15"/>
  <c r="U312" i="15" s="1"/>
  <c r="G312" i="15"/>
  <c r="I312" i="15" s="1"/>
  <c r="F313" i="15"/>
  <c r="U313" i="15" s="1"/>
  <c r="G313" i="15"/>
  <c r="I313" i="15" s="1"/>
  <c r="F314" i="15"/>
  <c r="U314" i="15" s="1"/>
  <c r="G314" i="15"/>
  <c r="I314" i="15" s="1"/>
  <c r="F315" i="15"/>
  <c r="U315" i="15" s="1"/>
  <c r="G315" i="15"/>
  <c r="I315" i="15" s="1"/>
  <c r="F316" i="15"/>
  <c r="U316" i="15" s="1"/>
  <c r="G316" i="15"/>
  <c r="I316" i="15" s="1"/>
  <c r="F317" i="15"/>
  <c r="U317" i="15" s="1"/>
  <c r="G317" i="15"/>
  <c r="I317" i="15" s="1"/>
  <c r="F318" i="15"/>
  <c r="U318" i="15" s="1"/>
  <c r="G318" i="15"/>
  <c r="I318" i="15" s="1"/>
  <c r="F319" i="15"/>
  <c r="U319" i="15" s="1"/>
  <c r="G319" i="15"/>
  <c r="I319" i="15" s="1"/>
  <c r="F320" i="15"/>
  <c r="U320" i="15" s="1"/>
  <c r="G320" i="15"/>
  <c r="I320" i="15" s="1"/>
  <c r="F321" i="15"/>
  <c r="U321" i="15" s="1"/>
  <c r="G321" i="15"/>
  <c r="I321" i="15" s="1"/>
  <c r="F322" i="15"/>
  <c r="U322" i="15" s="1"/>
  <c r="G322" i="15"/>
  <c r="I322" i="15" s="1"/>
  <c r="F323" i="15"/>
  <c r="U323" i="15" s="1"/>
  <c r="G323" i="15"/>
  <c r="I323" i="15" s="1"/>
  <c r="F324" i="15"/>
  <c r="U324" i="15" s="1"/>
  <c r="G324" i="15"/>
  <c r="I324" i="15" s="1"/>
  <c r="F325" i="15"/>
  <c r="U325" i="15" s="1"/>
  <c r="G325" i="15"/>
  <c r="I325" i="15" s="1"/>
  <c r="F326" i="15"/>
  <c r="U326" i="15" s="1"/>
  <c r="G326" i="15"/>
  <c r="I326" i="15" s="1"/>
  <c r="F327" i="15"/>
  <c r="U327" i="15" s="1"/>
  <c r="G327" i="15"/>
  <c r="I327" i="15" s="1"/>
  <c r="F328" i="15"/>
  <c r="U328" i="15" s="1"/>
  <c r="G328" i="15"/>
  <c r="I328" i="15" s="1"/>
  <c r="F329" i="15"/>
  <c r="U329" i="15" s="1"/>
  <c r="G329" i="15"/>
  <c r="I329" i="15" s="1"/>
  <c r="F330" i="15"/>
  <c r="U330" i="15" s="1"/>
  <c r="G330" i="15"/>
  <c r="I330" i="15" s="1"/>
  <c r="F331" i="15"/>
  <c r="U331" i="15" s="1"/>
  <c r="G331" i="15"/>
  <c r="I331" i="15" s="1"/>
  <c r="F332" i="15"/>
  <c r="U332" i="15" s="1"/>
  <c r="G332" i="15"/>
  <c r="I332" i="15" s="1"/>
  <c r="F333" i="15"/>
  <c r="U333" i="15" s="1"/>
  <c r="G333" i="15"/>
  <c r="I333" i="15" s="1"/>
  <c r="F334" i="15"/>
  <c r="U334" i="15" s="1"/>
  <c r="G334" i="15"/>
  <c r="I334" i="15" s="1"/>
  <c r="F335" i="15"/>
  <c r="U335" i="15" s="1"/>
  <c r="G335" i="15"/>
  <c r="I335" i="15" s="1"/>
  <c r="F336" i="15"/>
  <c r="U336" i="15" s="1"/>
  <c r="G336" i="15"/>
  <c r="I336" i="15" s="1"/>
  <c r="F337" i="15"/>
  <c r="U337" i="15" s="1"/>
  <c r="G337" i="15"/>
  <c r="I337" i="15" s="1"/>
  <c r="F338" i="15"/>
  <c r="U338" i="15" s="1"/>
  <c r="G338" i="15"/>
  <c r="I338" i="15" s="1"/>
  <c r="F339" i="15"/>
  <c r="U339" i="15" s="1"/>
  <c r="G339" i="15"/>
  <c r="I339" i="15" s="1"/>
  <c r="F340" i="15"/>
  <c r="U340" i="15" s="1"/>
  <c r="G340" i="15"/>
  <c r="I340" i="15" s="1"/>
  <c r="F341" i="15"/>
  <c r="U341" i="15" s="1"/>
  <c r="G341" i="15"/>
  <c r="I341" i="15" s="1"/>
  <c r="F342" i="15"/>
  <c r="U342" i="15" s="1"/>
  <c r="G342" i="15"/>
  <c r="I342" i="15" s="1"/>
  <c r="F343" i="15"/>
  <c r="U343" i="15" s="1"/>
  <c r="G343" i="15"/>
  <c r="I343" i="15" s="1"/>
  <c r="F344" i="15"/>
  <c r="U344" i="15" s="1"/>
  <c r="G344" i="15"/>
  <c r="I344" i="15" s="1"/>
  <c r="F345" i="15"/>
  <c r="U345" i="15" s="1"/>
  <c r="G345" i="15"/>
  <c r="I345" i="15" s="1"/>
  <c r="F346" i="15"/>
  <c r="U346" i="15" s="1"/>
  <c r="G346" i="15"/>
  <c r="I346" i="15" s="1"/>
  <c r="F347" i="15"/>
  <c r="U347" i="15" s="1"/>
  <c r="G347" i="15"/>
  <c r="I347" i="15" s="1"/>
  <c r="F348" i="15"/>
  <c r="U348" i="15" s="1"/>
  <c r="G348" i="15"/>
  <c r="I348" i="15" s="1"/>
  <c r="F349" i="15"/>
  <c r="U349" i="15" s="1"/>
  <c r="G349" i="15"/>
  <c r="I349" i="15" s="1"/>
  <c r="F350" i="15"/>
  <c r="U350" i="15" s="1"/>
  <c r="G350" i="15"/>
  <c r="I350" i="15" s="1"/>
  <c r="F351" i="15"/>
  <c r="U351" i="15" s="1"/>
  <c r="G351" i="15"/>
  <c r="I351" i="15" s="1"/>
  <c r="F352" i="15"/>
  <c r="U352" i="15" s="1"/>
  <c r="G352" i="15"/>
  <c r="I352" i="15" s="1"/>
  <c r="F353" i="15"/>
  <c r="U353" i="15" s="1"/>
  <c r="G353" i="15"/>
  <c r="I353" i="15" s="1"/>
  <c r="F354" i="15"/>
  <c r="U354" i="15" s="1"/>
  <c r="G354" i="15"/>
  <c r="I354" i="15" s="1"/>
  <c r="F355" i="15"/>
  <c r="U355" i="15" s="1"/>
  <c r="G355" i="15"/>
  <c r="I355" i="15" s="1"/>
  <c r="F356" i="15"/>
  <c r="U356" i="15" s="1"/>
  <c r="G356" i="15"/>
  <c r="I356" i="15" s="1"/>
  <c r="F357" i="15"/>
  <c r="U357" i="15" s="1"/>
  <c r="G357" i="15"/>
  <c r="I357" i="15" s="1"/>
  <c r="F358" i="15"/>
  <c r="U358" i="15" s="1"/>
  <c r="G358" i="15"/>
  <c r="I358" i="15" s="1"/>
  <c r="F359" i="15"/>
  <c r="U359" i="15" s="1"/>
  <c r="G359" i="15"/>
  <c r="I359" i="15" s="1"/>
  <c r="F360" i="15"/>
  <c r="U360" i="15" s="1"/>
  <c r="G360" i="15"/>
  <c r="I360" i="15" s="1"/>
  <c r="F361" i="15"/>
  <c r="U361" i="15" s="1"/>
  <c r="G361" i="15"/>
  <c r="I361" i="15" s="1"/>
  <c r="F362" i="15"/>
  <c r="U362" i="15" s="1"/>
  <c r="G362" i="15"/>
  <c r="I362" i="15" s="1"/>
  <c r="F363" i="15"/>
  <c r="U363" i="15" s="1"/>
  <c r="G363" i="15"/>
  <c r="I363" i="15" s="1"/>
  <c r="F364" i="15"/>
  <c r="U364" i="15" s="1"/>
  <c r="G364" i="15"/>
  <c r="I364" i="15" s="1"/>
  <c r="F365" i="15"/>
  <c r="U365" i="15" s="1"/>
  <c r="G365" i="15"/>
  <c r="I365" i="15" s="1"/>
  <c r="F366" i="15"/>
  <c r="U366" i="15" s="1"/>
  <c r="G366" i="15"/>
  <c r="I366" i="15" s="1"/>
  <c r="F367" i="15"/>
  <c r="U367" i="15" s="1"/>
  <c r="G367" i="15"/>
  <c r="I367" i="15" s="1"/>
  <c r="F368" i="15"/>
  <c r="U368" i="15" s="1"/>
  <c r="G368" i="15"/>
  <c r="I368" i="15" s="1"/>
  <c r="F369" i="15"/>
  <c r="U369" i="15" s="1"/>
  <c r="G369" i="15"/>
  <c r="I369" i="15" s="1"/>
  <c r="F370" i="15"/>
  <c r="U370" i="15" s="1"/>
  <c r="G370" i="15"/>
  <c r="I370" i="15" s="1"/>
  <c r="F371" i="15"/>
  <c r="U371" i="15" s="1"/>
  <c r="G371" i="15"/>
  <c r="I371" i="15" s="1"/>
  <c r="F372" i="15"/>
  <c r="U372" i="15" s="1"/>
  <c r="G372" i="15"/>
  <c r="I372" i="15" s="1"/>
  <c r="F373" i="15"/>
  <c r="U373" i="15" s="1"/>
  <c r="G373" i="15"/>
  <c r="I373" i="15" s="1"/>
  <c r="F374" i="15"/>
  <c r="U374" i="15" s="1"/>
  <c r="G374" i="15"/>
  <c r="I374" i="15" s="1"/>
  <c r="F375" i="15"/>
  <c r="U375" i="15" s="1"/>
  <c r="G375" i="15"/>
  <c r="I375" i="15" s="1"/>
  <c r="F376" i="15"/>
  <c r="U376" i="15" s="1"/>
  <c r="G376" i="15"/>
  <c r="I376" i="15" s="1"/>
  <c r="F377" i="15"/>
  <c r="U377" i="15" s="1"/>
  <c r="G377" i="15"/>
  <c r="I377" i="15" s="1"/>
  <c r="F378" i="15"/>
  <c r="U378" i="15" s="1"/>
  <c r="G378" i="15"/>
  <c r="I378" i="15" s="1"/>
  <c r="F379" i="15"/>
  <c r="U379" i="15" s="1"/>
  <c r="G379" i="15"/>
  <c r="I379" i="15" s="1"/>
  <c r="F380" i="15"/>
  <c r="U380" i="15" s="1"/>
  <c r="G380" i="15"/>
  <c r="I380" i="15" s="1"/>
  <c r="F381" i="15"/>
  <c r="U381" i="15" s="1"/>
  <c r="G381" i="15"/>
  <c r="I381" i="15" s="1"/>
  <c r="F382" i="15"/>
  <c r="U382" i="15" s="1"/>
  <c r="G382" i="15"/>
  <c r="I382" i="15" s="1"/>
  <c r="F383" i="15"/>
  <c r="U383" i="15" s="1"/>
  <c r="G383" i="15"/>
  <c r="I383" i="15" s="1"/>
  <c r="F384" i="15"/>
  <c r="U384" i="15" s="1"/>
  <c r="G384" i="15"/>
  <c r="I384" i="15" s="1"/>
  <c r="F385" i="15"/>
  <c r="U385" i="15" s="1"/>
  <c r="G385" i="15"/>
  <c r="I385" i="15" s="1"/>
  <c r="F386" i="15"/>
  <c r="U386" i="15" s="1"/>
  <c r="G386" i="15"/>
  <c r="I386" i="15" s="1"/>
  <c r="F387" i="15"/>
  <c r="U387" i="15" s="1"/>
  <c r="G387" i="15"/>
  <c r="I387" i="15" s="1"/>
  <c r="F388" i="15"/>
  <c r="U388" i="15" s="1"/>
  <c r="G388" i="15"/>
  <c r="I388" i="15" s="1"/>
  <c r="F389" i="15"/>
  <c r="U389" i="15" s="1"/>
  <c r="G389" i="15"/>
  <c r="I389" i="15" s="1"/>
  <c r="F390" i="15"/>
  <c r="U390" i="15" s="1"/>
  <c r="G390" i="15"/>
  <c r="I390" i="15" s="1"/>
  <c r="F391" i="15"/>
  <c r="U391" i="15" s="1"/>
  <c r="G391" i="15"/>
  <c r="I391" i="15" s="1"/>
  <c r="F392" i="15"/>
  <c r="U392" i="15" s="1"/>
  <c r="G392" i="15"/>
  <c r="I392" i="15" s="1"/>
  <c r="F393" i="15"/>
  <c r="U393" i="15" s="1"/>
  <c r="G393" i="15"/>
  <c r="I393" i="15" s="1"/>
  <c r="F394" i="15"/>
  <c r="U394" i="15" s="1"/>
  <c r="G394" i="15"/>
  <c r="I394" i="15" s="1"/>
  <c r="F395" i="15"/>
  <c r="U395" i="15" s="1"/>
  <c r="G395" i="15"/>
  <c r="I395" i="15" s="1"/>
  <c r="F396" i="15"/>
  <c r="U396" i="15" s="1"/>
  <c r="G396" i="15"/>
  <c r="I396" i="15" s="1"/>
  <c r="F397" i="15"/>
  <c r="U397" i="15" s="1"/>
  <c r="G397" i="15"/>
  <c r="I397" i="15" s="1"/>
  <c r="F398" i="15"/>
  <c r="U398" i="15" s="1"/>
  <c r="G398" i="15"/>
  <c r="I398" i="15" s="1"/>
  <c r="F399" i="15"/>
  <c r="U399" i="15" s="1"/>
  <c r="G399" i="15"/>
  <c r="I399" i="15" s="1"/>
  <c r="F400" i="15"/>
  <c r="U400" i="15" s="1"/>
  <c r="G400" i="15"/>
  <c r="I400" i="15" s="1"/>
  <c r="F401" i="15"/>
  <c r="U401" i="15" s="1"/>
  <c r="G401" i="15"/>
  <c r="I401" i="15" s="1"/>
  <c r="F402" i="15"/>
  <c r="U402" i="15" s="1"/>
  <c r="G402" i="15"/>
  <c r="I402" i="15" s="1"/>
  <c r="F403" i="15"/>
  <c r="U403" i="15" s="1"/>
  <c r="G403" i="15"/>
  <c r="I403" i="15" s="1"/>
  <c r="F404" i="15"/>
  <c r="U404" i="15" s="1"/>
  <c r="G404" i="15"/>
  <c r="I404" i="15" s="1"/>
  <c r="F405" i="15"/>
  <c r="U405" i="15" s="1"/>
  <c r="G405" i="15"/>
  <c r="I405" i="15" s="1"/>
  <c r="F406" i="15"/>
  <c r="U406" i="15" s="1"/>
  <c r="G406" i="15"/>
  <c r="I406" i="15" s="1"/>
  <c r="F407" i="15"/>
  <c r="U407" i="15" s="1"/>
  <c r="G407" i="15"/>
  <c r="I407" i="15" s="1"/>
  <c r="F408" i="15"/>
  <c r="U408" i="15" s="1"/>
  <c r="G408" i="15"/>
  <c r="I408" i="15" s="1"/>
  <c r="F409" i="15"/>
  <c r="U409" i="15" s="1"/>
  <c r="G409" i="15"/>
  <c r="I409" i="15" s="1"/>
  <c r="F410" i="15"/>
  <c r="U410" i="15" s="1"/>
  <c r="G410" i="15"/>
  <c r="I410" i="15" s="1"/>
  <c r="F411" i="15"/>
  <c r="U411" i="15" s="1"/>
  <c r="G411" i="15"/>
  <c r="I411" i="15" s="1"/>
  <c r="F412" i="15"/>
  <c r="U412" i="15" s="1"/>
  <c r="G412" i="15"/>
  <c r="I412" i="15" s="1"/>
  <c r="F413" i="15"/>
  <c r="U413" i="15" s="1"/>
  <c r="G413" i="15"/>
  <c r="I413" i="15" s="1"/>
  <c r="F414" i="15"/>
  <c r="U414" i="15" s="1"/>
  <c r="G414" i="15"/>
  <c r="I414" i="15" s="1"/>
  <c r="F415" i="15"/>
  <c r="U415" i="15" s="1"/>
  <c r="G415" i="15"/>
  <c r="I415" i="15" s="1"/>
  <c r="F416" i="15"/>
  <c r="U416" i="15" s="1"/>
  <c r="G416" i="15"/>
  <c r="I416" i="15" s="1"/>
  <c r="F417" i="15"/>
  <c r="U417" i="15" s="1"/>
  <c r="G417" i="15"/>
  <c r="I417" i="15" s="1"/>
  <c r="F418" i="15"/>
  <c r="U418" i="15" s="1"/>
  <c r="G418" i="15"/>
  <c r="I418" i="15" s="1"/>
  <c r="F419" i="15"/>
  <c r="U419" i="15" s="1"/>
  <c r="G419" i="15"/>
  <c r="I419" i="15" s="1"/>
  <c r="F420" i="15"/>
  <c r="U420" i="15" s="1"/>
  <c r="G420" i="15"/>
  <c r="I420" i="15" s="1"/>
  <c r="F421" i="15"/>
  <c r="U421" i="15" s="1"/>
  <c r="G421" i="15"/>
  <c r="I421" i="15" s="1"/>
  <c r="F422" i="15"/>
  <c r="U422" i="15" s="1"/>
  <c r="G422" i="15"/>
  <c r="I422" i="15" s="1"/>
  <c r="F423" i="15"/>
  <c r="U423" i="15" s="1"/>
  <c r="G423" i="15"/>
  <c r="I423" i="15" s="1"/>
  <c r="F424" i="15"/>
  <c r="U424" i="15" s="1"/>
  <c r="G424" i="15"/>
  <c r="I424" i="15" s="1"/>
  <c r="F425" i="15"/>
  <c r="U425" i="15" s="1"/>
  <c r="G425" i="15"/>
  <c r="I425" i="15" s="1"/>
  <c r="F426" i="15"/>
  <c r="U426" i="15" s="1"/>
  <c r="G426" i="15"/>
  <c r="I426" i="15" s="1"/>
  <c r="F427" i="15"/>
  <c r="U427" i="15" s="1"/>
  <c r="G427" i="15"/>
  <c r="I427" i="15" s="1"/>
  <c r="F428" i="15"/>
  <c r="U428" i="15" s="1"/>
  <c r="G428" i="15"/>
  <c r="I428" i="15" s="1"/>
  <c r="F429" i="15"/>
  <c r="U429" i="15" s="1"/>
  <c r="G429" i="15"/>
  <c r="I429" i="15" s="1"/>
  <c r="F430" i="15"/>
  <c r="U430" i="15" s="1"/>
  <c r="G430" i="15"/>
  <c r="I430" i="15" s="1"/>
  <c r="F431" i="15"/>
  <c r="U431" i="15" s="1"/>
  <c r="G431" i="15"/>
  <c r="I431" i="15" s="1"/>
  <c r="F432" i="15"/>
  <c r="U432" i="15" s="1"/>
  <c r="G432" i="15"/>
  <c r="I432" i="15" s="1"/>
  <c r="F433" i="15"/>
  <c r="U433" i="15" s="1"/>
  <c r="G433" i="15"/>
  <c r="I433" i="15" s="1"/>
  <c r="F434" i="15"/>
  <c r="U434" i="15" s="1"/>
  <c r="G434" i="15"/>
  <c r="I434" i="15" s="1"/>
  <c r="F435" i="15"/>
  <c r="U435" i="15" s="1"/>
  <c r="G435" i="15"/>
  <c r="I435" i="15" s="1"/>
  <c r="F436" i="15"/>
  <c r="U436" i="15" s="1"/>
  <c r="G436" i="15"/>
  <c r="I436" i="15" s="1"/>
  <c r="F437" i="15"/>
  <c r="U437" i="15" s="1"/>
  <c r="G437" i="15"/>
  <c r="I437" i="15" s="1"/>
  <c r="F438" i="15"/>
  <c r="U438" i="15" s="1"/>
  <c r="G438" i="15"/>
  <c r="I438" i="15" s="1"/>
  <c r="F439" i="15"/>
  <c r="U439" i="15" s="1"/>
  <c r="G439" i="15"/>
  <c r="I439" i="15" s="1"/>
  <c r="F440" i="15"/>
  <c r="U440" i="15" s="1"/>
  <c r="G440" i="15"/>
  <c r="I440" i="15" s="1"/>
  <c r="F441" i="15"/>
  <c r="U441" i="15" s="1"/>
  <c r="G441" i="15"/>
  <c r="I441" i="15" s="1"/>
  <c r="F442" i="15"/>
  <c r="U442" i="15" s="1"/>
  <c r="G442" i="15"/>
  <c r="I442" i="15" s="1"/>
  <c r="F443" i="15"/>
  <c r="U443" i="15" s="1"/>
  <c r="G443" i="15"/>
  <c r="I443" i="15" s="1"/>
  <c r="F444" i="15"/>
  <c r="U444" i="15" s="1"/>
  <c r="G444" i="15"/>
  <c r="I444" i="15" s="1"/>
  <c r="F445" i="15"/>
  <c r="U445" i="15" s="1"/>
  <c r="G445" i="15"/>
  <c r="I445" i="15" s="1"/>
  <c r="F446" i="15"/>
  <c r="U446" i="15" s="1"/>
  <c r="G446" i="15"/>
  <c r="I446" i="15" s="1"/>
  <c r="F447" i="15"/>
  <c r="U447" i="15" s="1"/>
  <c r="G447" i="15"/>
  <c r="I447" i="15" s="1"/>
  <c r="F448" i="15"/>
  <c r="U448" i="15" s="1"/>
  <c r="G448" i="15"/>
  <c r="I448" i="15" s="1"/>
  <c r="F449" i="15"/>
  <c r="U449" i="15" s="1"/>
  <c r="G449" i="15"/>
  <c r="I449" i="15" s="1"/>
  <c r="F450" i="15"/>
  <c r="U450" i="15" s="1"/>
  <c r="G450" i="15"/>
  <c r="I450" i="15" s="1"/>
  <c r="F451" i="15"/>
  <c r="U451" i="15" s="1"/>
  <c r="G451" i="15"/>
  <c r="I451" i="15" s="1"/>
  <c r="F452" i="15"/>
  <c r="U452" i="15" s="1"/>
  <c r="G452" i="15"/>
  <c r="I452" i="15" s="1"/>
  <c r="F453" i="15"/>
  <c r="U453" i="15" s="1"/>
  <c r="G453" i="15"/>
  <c r="I453" i="15" s="1"/>
  <c r="F454" i="15"/>
  <c r="U454" i="15" s="1"/>
  <c r="G454" i="15"/>
  <c r="I454" i="15" s="1"/>
  <c r="F455" i="15"/>
  <c r="U455" i="15" s="1"/>
  <c r="G455" i="15"/>
  <c r="I455" i="15" s="1"/>
  <c r="F456" i="15"/>
  <c r="U456" i="15" s="1"/>
  <c r="G456" i="15"/>
  <c r="I456" i="15" s="1"/>
  <c r="F457" i="15"/>
  <c r="U457" i="15" s="1"/>
  <c r="G457" i="15"/>
  <c r="I457" i="15" s="1"/>
  <c r="F458" i="15"/>
  <c r="U458" i="15" s="1"/>
  <c r="G458" i="15"/>
  <c r="I458" i="15" s="1"/>
  <c r="F459" i="15"/>
  <c r="U459" i="15" s="1"/>
  <c r="G459" i="15"/>
  <c r="I459" i="15" s="1"/>
  <c r="F460" i="15"/>
  <c r="U460" i="15" s="1"/>
  <c r="G460" i="15"/>
  <c r="I460" i="15" s="1"/>
  <c r="F461" i="15"/>
  <c r="U461" i="15" s="1"/>
  <c r="G461" i="15"/>
  <c r="I461" i="15" s="1"/>
  <c r="F462" i="15"/>
  <c r="U462" i="15" s="1"/>
  <c r="G462" i="15"/>
  <c r="I462" i="15" s="1"/>
  <c r="F463" i="15"/>
  <c r="U463" i="15" s="1"/>
  <c r="G463" i="15"/>
  <c r="I463" i="15" s="1"/>
  <c r="F464" i="15"/>
  <c r="U464" i="15" s="1"/>
  <c r="G464" i="15"/>
  <c r="I464" i="15" s="1"/>
  <c r="F465" i="15"/>
  <c r="U465" i="15" s="1"/>
  <c r="G465" i="15"/>
  <c r="I465" i="15" s="1"/>
  <c r="F466" i="15"/>
  <c r="U466" i="15" s="1"/>
  <c r="G466" i="15"/>
  <c r="I466" i="15" s="1"/>
  <c r="F467" i="15"/>
  <c r="U467" i="15" s="1"/>
  <c r="G467" i="15"/>
  <c r="I467" i="15" s="1"/>
  <c r="F468" i="15"/>
  <c r="U468" i="15" s="1"/>
  <c r="G468" i="15"/>
  <c r="I468" i="15" s="1"/>
  <c r="F469" i="15"/>
  <c r="U469" i="15" s="1"/>
  <c r="G469" i="15"/>
  <c r="I469" i="15" s="1"/>
  <c r="F470" i="15"/>
  <c r="U470" i="15" s="1"/>
  <c r="G470" i="15"/>
  <c r="I470" i="15" s="1"/>
  <c r="F471" i="15"/>
  <c r="U471" i="15" s="1"/>
  <c r="G471" i="15"/>
  <c r="I471" i="15" s="1"/>
  <c r="F472" i="15"/>
  <c r="U472" i="15" s="1"/>
  <c r="G472" i="15"/>
  <c r="I472" i="15" s="1"/>
  <c r="F473" i="15"/>
  <c r="U473" i="15" s="1"/>
  <c r="G473" i="15"/>
  <c r="I473" i="15" s="1"/>
  <c r="F474" i="15"/>
  <c r="U474" i="15" s="1"/>
  <c r="G474" i="15"/>
  <c r="I474" i="15" s="1"/>
  <c r="F475" i="15"/>
  <c r="U475" i="15" s="1"/>
  <c r="G475" i="15"/>
  <c r="I475" i="15" s="1"/>
  <c r="F476" i="15"/>
  <c r="U476" i="15" s="1"/>
  <c r="G476" i="15"/>
  <c r="I476" i="15" s="1"/>
  <c r="F477" i="15"/>
  <c r="U477" i="15" s="1"/>
  <c r="G477" i="15"/>
  <c r="I477" i="15" s="1"/>
  <c r="F478" i="15"/>
  <c r="U478" i="15" s="1"/>
  <c r="G478" i="15"/>
  <c r="I478" i="15" s="1"/>
  <c r="F479" i="15"/>
  <c r="U479" i="15" s="1"/>
  <c r="G479" i="15"/>
  <c r="I479" i="15" s="1"/>
  <c r="F480" i="15"/>
  <c r="U480" i="15" s="1"/>
  <c r="G480" i="15"/>
  <c r="I480" i="15" s="1"/>
  <c r="F481" i="15"/>
  <c r="U481" i="15" s="1"/>
  <c r="G481" i="15"/>
  <c r="I481" i="15" s="1"/>
  <c r="F482" i="15"/>
  <c r="U482" i="15" s="1"/>
  <c r="G482" i="15"/>
  <c r="I482" i="15" s="1"/>
  <c r="F483" i="15"/>
  <c r="U483" i="15" s="1"/>
  <c r="G483" i="15"/>
  <c r="I483" i="15" s="1"/>
  <c r="F484" i="15"/>
  <c r="U484" i="15" s="1"/>
  <c r="G484" i="15"/>
  <c r="I484" i="15" s="1"/>
  <c r="F485" i="15"/>
  <c r="U485" i="15" s="1"/>
  <c r="G485" i="15"/>
  <c r="I485" i="15" s="1"/>
  <c r="F486" i="15"/>
  <c r="U486" i="15" s="1"/>
  <c r="G486" i="15"/>
  <c r="I486" i="15" s="1"/>
  <c r="F487" i="15"/>
  <c r="U487" i="15" s="1"/>
  <c r="G487" i="15"/>
  <c r="I487" i="15" s="1"/>
  <c r="F488" i="15"/>
  <c r="U488" i="15" s="1"/>
  <c r="G488" i="15"/>
  <c r="I488" i="15" s="1"/>
  <c r="F489" i="15"/>
  <c r="U489" i="15" s="1"/>
  <c r="G489" i="15"/>
  <c r="I489" i="15" s="1"/>
  <c r="F490" i="15"/>
  <c r="U490" i="15" s="1"/>
  <c r="G490" i="15"/>
  <c r="I490" i="15" s="1"/>
  <c r="F491" i="15"/>
  <c r="U491" i="15" s="1"/>
  <c r="G491" i="15"/>
  <c r="I491" i="15" s="1"/>
  <c r="F492" i="15"/>
  <c r="U492" i="15" s="1"/>
  <c r="G492" i="15"/>
  <c r="I492" i="15" s="1"/>
  <c r="F493" i="15"/>
  <c r="U493" i="15" s="1"/>
  <c r="G493" i="15"/>
  <c r="I493" i="15" s="1"/>
  <c r="F494" i="15"/>
  <c r="U494" i="15" s="1"/>
  <c r="G494" i="15"/>
  <c r="I494" i="15" s="1"/>
  <c r="F495" i="15"/>
  <c r="U495" i="15" s="1"/>
  <c r="G495" i="15"/>
  <c r="I495" i="15" s="1"/>
  <c r="F496" i="15"/>
  <c r="U496" i="15" s="1"/>
  <c r="G496" i="15"/>
  <c r="I496" i="15" s="1"/>
  <c r="F497" i="15"/>
  <c r="U497" i="15" s="1"/>
  <c r="G497" i="15"/>
  <c r="I497" i="15" s="1"/>
  <c r="F498" i="15"/>
  <c r="U498" i="15" s="1"/>
  <c r="G498" i="15"/>
  <c r="I498" i="15" s="1"/>
  <c r="F499" i="15"/>
  <c r="U499" i="15" s="1"/>
  <c r="G499" i="15"/>
  <c r="I499" i="15" s="1"/>
  <c r="F500" i="15"/>
  <c r="U500" i="15" s="1"/>
  <c r="G500" i="15"/>
  <c r="I500" i="15" s="1"/>
  <c r="F501" i="15"/>
  <c r="U501" i="15" s="1"/>
  <c r="G501" i="15"/>
  <c r="I501" i="15" s="1"/>
  <c r="F502" i="15"/>
  <c r="U502" i="15" s="1"/>
  <c r="G502" i="15"/>
  <c r="I502" i="15" s="1"/>
  <c r="F503" i="15"/>
  <c r="U503" i="15" s="1"/>
  <c r="G503" i="15"/>
  <c r="I503" i="15" s="1"/>
  <c r="F504" i="15"/>
  <c r="U504" i="15" s="1"/>
  <c r="G504" i="15"/>
  <c r="I504" i="15" s="1"/>
  <c r="F505" i="15"/>
  <c r="U505" i="15" s="1"/>
  <c r="G505" i="15"/>
  <c r="I505" i="15" s="1"/>
  <c r="F506" i="15"/>
  <c r="G506" i="15"/>
  <c r="I506" i="15" s="1"/>
  <c r="F507" i="15"/>
  <c r="G507" i="15"/>
  <c r="I507" i="15" s="1"/>
  <c r="F508" i="15"/>
  <c r="G508" i="15"/>
  <c r="I508" i="15" s="1"/>
  <c r="F509" i="15"/>
  <c r="G509" i="15"/>
  <c r="I509" i="15" s="1"/>
  <c r="F510" i="15"/>
  <c r="G510" i="15"/>
  <c r="I510" i="15" s="1"/>
  <c r="F511" i="15"/>
  <c r="G511" i="15"/>
  <c r="I511" i="15" s="1"/>
  <c r="F512" i="15"/>
  <c r="G512" i="15"/>
  <c r="I512" i="15" s="1"/>
  <c r="F513" i="15"/>
  <c r="G513" i="15"/>
  <c r="I513" i="15" s="1"/>
  <c r="F514" i="15"/>
  <c r="G514" i="15"/>
  <c r="I514" i="15" s="1"/>
  <c r="F515" i="15"/>
  <c r="G515" i="15"/>
  <c r="I515" i="15" s="1"/>
  <c r="F516" i="15"/>
  <c r="G516" i="15"/>
  <c r="I516" i="15" s="1"/>
  <c r="F517" i="15"/>
  <c r="G517" i="15"/>
  <c r="I517" i="15" s="1"/>
  <c r="F518" i="15"/>
  <c r="G518" i="15"/>
  <c r="I518" i="15" s="1"/>
  <c r="F519" i="15"/>
  <c r="G519" i="15"/>
  <c r="I519" i="15" s="1"/>
  <c r="F520" i="15"/>
  <c r="G520" i="15"/>
  <c r="I520" i="15" s="1"/>
  <c r="F521" i="15"/>
  <c r="G521" i="15"/>
  <c r="I521" i="15" s="1"/>
  <c r="F522" i="15"/>
  <c r="G522" i="15"/>
  <c r="I522" i="15" s="1"/>
  <c r="F523" i="15"/>
  <c r="G523" i="15"/>
  <c r="I523" i="15" s="1"/>
  <c r="F524" i="15"/>
  <c r="G524" i="15"/>
  <c r="I524" i="15" s="1"/>
  <c r="F525" i="15"/>
  <c r="G525" i="15"/>
  <c r="I525" i="15" s="1"/>
  <c r="F526" i="15"/>
  <c r="G526" i="15"/>
  <c r="I526" i="15" s="1"/>
  <c r="F527" i="15"/>
  <c r="G527" i="15"/>
  <c r="I527" i="15" s="1"/>
  <c r="F528" i="15"/>
  <c r="G528" i="15"/>
  <c r="I528" i="15" s="1"/>
  <c r="F529" i="15"/>
  <c r="G529" i="15"/>
  <c r="I529" i="15" s="1"/>
  <c r="F530" i="15"/>
  <c r="G530" i="15"/>
  <c r="I530" i="15" s="1"/>
  <c r="F531" i="15"/>
  <c r="G531" i="15"/>
  <c r="I531" i="15" s="1"/>
  <c r="F532" i="15"/>
  <c r="G532" i="15"/>
  <c r="I532" i="15" s="1"/>
  <c r="F533" i="15"/>
  <c r="G533" i="15"/>
  <c r="I533" i="15" s="1"/>
  <c r="F534" i="15"/>
  <c r="G534" i="15"/>
  <c r="I534" i="15" s="1"/>
  <c r="F535" i="15"/>
  <c r="G535" i="15"/>
  <c r="I535" i="15" s="1"/>
  <c r="F536" i="15"/>
  <c r="G536" i="15"/>
  <c r="I536" i="15" s="1"/>
  <c r="F537" i="15"/>
  <c r="G537" i="15"/>
  <c r="I537" i="15" s="1"/>
  <c r="F538" i="15"/>
  <c r="G538" i="15"/>
  <c r="I538" i="15" s="1"/>
  <c r="F539" i="15"/>
  <c r="G539" i="15"/>
  <c r="I539" i="15" s="1"/>
  <c r="F540" i="15"/>
  <c r="G540" i="15"/>
  <c r="I540" i="15" s="1"/>
  <c r="F541" i="15"/>
  <c r="G541" i="15"/>
  <c r="I541" i="15" s="1"/>
  <c r="F542" i="15"/>
  <c r="G542" i="15"/>
  <c r="I542" i="15" s="1"/>
  <c r="F543" i="15"/>
  <c r="G543" i="15"/>
  <c r="I543" i="15" s="1"/>
  <c r="F544" i="15"/>
  <c r="G544" i="15"/>
  <c r="I544" i="15" s="1"/>
  <c r="F545" i="15"/>
  <c r="G545" i="15"/>
  <c r="I545" i="15" s="1"/>
  <c r="F546" i="15"/>
  <c r="G546" i="15"/>
  <c r="I546" i="15" s="1"/>
  <c r="F547" i="15"/>
  <c r="G547" i="15"/>
  <c r="I547" i="15" s="1"/>
  <c r="F548" i="15"/>
  <c r="G548" i="15"/>
  <c r="I548" i="15" s="1"/>
  <c r="F549" i="15"/>
  <c r="G549" i="15"/>
  <c r="I549" i="15" s="1"/>
  <c r="F550" i="15"/>
  <c r="G550" i="15"/>
  <c r="I550" i="15" s="1"/>
  <c r="F551" i="15"/>
  <c r="G551" i="15"/>
  <c r="I551" i="15" s="1"/>
  <c r="F552" i="15"/>
  <c r="G552" i="15"/>
  <c r="I552" i="15" s="1"/>
  <c r="F553" i="15"/>
  <c r="G553" i="15"/>
  <c r="I553" i="15" s="1"/>
  <c r="F554" i="15"/>
  <c r="G554" i="15"/>
  <c r="I554" i="15" s="1"/>
  <c r="F555" i="15"/>
  <c r="G555" i="15"/>
  <c r="I555" i="15" s="1"/>
  <c r="F556" i="15"/>
  <c r="G556" i="15"/>
  <c r="I556" i="15" s="1"/>
  <c r="F557" i="15"/>
  <c r="G557" i="15"/>
  <c r="I557" i="15" s="1"/>
  <c r="F558" i="15"/>
  <c r="G558" i="15"/>
  <c r="I558" i="15" s="1"/>
  <c r="F559" i="15"/>
  <c r="G559" i="15"/>
  <c r="I559" i="15" s="1"/>
  <c r="F560" i="15"/>
  <c r="G560" i="15"/>
  <c r="I560" i="15" s="1"/>
  <c r="F561" i="15"/>
  <c r="G561" i="15"/>
  <c r="I561" i="15" s="1"/>
  <c r="F562" i="15"/>
  <c r="G562" i="15"/>
  <c r="I562" i="15" s="1"/>
  <c r="F563" i="15"/>
  <c r="G563" i="15"/>
  <c r="I563" i="15" s="1"/>
  <c r="F564" i="15"/>
  <c r="G564" i="15"/>
  <c r="I564" i="15" s="1"/>
  <c r="F565" i="15"/>
  <c r="G565" i="15"/>
  <c r="I565" i="15" s="1"/>
  <c r="F566" i="15"/>
  <c r="G566" i="15"/>
  <c r="I566" i="15" s="1"/>
  <c r="F567" i="15"/>
  <c r="G567" i="15"/>
  <c r="I567" i="15" s="1"/>
  <c r="F568" i="15"/>
  <c r="G568" i="15"/>
  <c r="I568" i="15" s="1"/>
  <c r="F569" i="15"/>
  <c r="G569" i="15"/>
  <c r="I569" i="15" s="1"/>
  <c r="F570" i="15"/>
  <c r="G570" i="15"/>
  <c r="I570" i="15" s="1"/>
  <c r="F571" i="15"/>
  <c r="G571" i="15"/>
  <c r="I571" i="15" s="1"/>
  <c r="F572" i="15"/>
  <c r="G572" i="15"/>
  <c r="I572" i="15" s="1"/>
  <c r="F573" i="15"/>
  <c r="G573" i="15"/>
  <c r="I573" i="15" s="1"/>
  <c r="F574" i="15"/>
  <c r="G574" i="15"/>
  <c r="I574" i="15" s="1"/>
  <c r="F575" i="15"/>
  <c r="G575" i="15"/>
  <c r="I575" i="15" s="1"/>
  <c r="F576" i="15"/>
  <c r="G576" i="15"/>
  <c r="I576" i="15" s="1"/>
  <c r="F577" i="15"/>
  <c r="G577" i="15"/>
  <c r="I577" i="15" s="1"/>
  <c r="F578" i="15"/>
  <c r="G578" i="15"/>
  <c r="I578" i="15" s="1"/>
  <c r="F579" i="15"/>
  <c r="G579" i="15"/>
  <c r="I579" i="15" s="1"/>
  <c r="F580" i="15"/>
  <c r="G580" i="15"/>
  <c r="I580" i="15" s="1"/>
  <c r="F581" i="15"/>
  <c r="G581" i="15"/>
  <c r="I581" i="15" s="1"/>
  <c r="F582" i="15"/>
  <c r="G582" i="15"/>
  <c r="I582" i="15" s="1"/>
  <c r="F583" i="15"/>
  <c r="G583" i="15"/>
  <c r="I583" i="15" s="1"/>
  <c r="F584" i="15"/>
  <c r="G584" i="15"/>
  <c r="I584" i="15" s="1"/>
  <c r="F585" i="15"/>
  <c r="G585" i="15"/>
  <c r="I585" i="15" s="1"/>
  <c r="F586" i="15"/>
  <c r="G586" i="15"/>
  <c r="I586" i="15" s="1"/>
  <c r="F587" i="15"/>
  <c r="G587" i="15"/>
  <c r="I587" i="15" s="1"/>
  <c r="F588" i="15"/>
  <c r="G588" i="15"/>
  <c r="I588" i="15" s="1"/>
  <c r="F589" i="15"/>
  <c r="G589" i="15"/>
  <c r="I589" i="15" s="1"/>
  <c r="F590" i="15"/>
  <c r="G590" i="15"/>
  <c r="I590" i="15" s="1"/>
  <c r="F591" i="15"/>
  <c r="G591" i="15"/>
  <c r="I591" i="15" s="1"/>
  <c r="F592" i="15"/>
  <c r="G592" i="15"/>
  <c r="I592" i="15" s="1"/>
  <c r="F593" i="15"/>
  <c r="G593" i="15"/>
  <c r="I593" i="15" s="1"/>
  <c r="F594" i="15"/>
  <c r="G594" i="15"/>
  <c r="I594" i="15" s="1"/>
  <c r="F595" i="15"/>
  <c r="G595" i="15"/>
  <c r="I595" i="15" s="1"/>
  <c r="F596" i="15"/>
  <c r="G596" i="15"/>
  <c r="I596" i="15" s="1"/>
  <c r="F597" i="15"/>
  <c r="G597" i="15"/>
  <c r="I597" i="15" s="1"/>
  <c r="F598" i="15"/>
  <c r="G598" i="15"/>
  <c r="I598" i="15" s="1"/>
  <c r="F599" i="15"/>
  <c r="G599" i="15"/>
  <c r="I599" i="15" s="1"/>
  <c r="F600" i="15"/>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F21" i="15"/>
  <c r="U21" i="15" s="1"/>
  <c r="F22" i="15"/>
  <c r="U22" i="15" s="1"/>
  <c r="F23" i="15"/>
  <c r="U23" i="15" s="1"/>
  <c r="F24" i="15"/>
  <c r="U24" i="15" s="1"/>
  <c r="F25" i="15"/>
  <c r="U25" i="15" s="1"/>
  <c r="F26" i="15"/>
  <c r="U26" i="15" s="1"/>
  <c r="F27" i="15"/>
  <c r="U27" i="15" s="1"/>
  <c r="F28" i="15"/>
  <c r="U28" i="15" s="1"/>
  <c r="F29" i="15"/>
  <c r="U29" i="15" s="1"/>
  <c r="F30" i="15"/>
  <c r="U30" i="15" s="1"/>
  <c r="F31" i="15"/>
  <c r="U31" i="15" s="1"/>
  <c r="F32" i="15"/>
  <c r="U32" i="15" s="1"/>
  <c r="F33" i="15"/>
  <c r="U33" i="15" s="1"/>
  <c r="F34" i="15"/>
  <c r="U34" i="15" s="1"/>
  <c r="F35" i="15"/>
  <c r="U35" i="15" s="1"/>
  <c r="F36" i="15"/>
  <c r="U36" i="15" s="1"/>
  <c r="F37" i="15"/>
  <c r="U37" i="15" s="1"/>
  <c r="F38" i="15"/>
  <c r="U38" i="15" s="1"/>
  <c r="F39" i="15"/>
  <c r="U39" i="15" s="1"/>
  <c r="F40" i="15"/>
  <c r="U40" i="15" s="1"/>
  <c r="F41" i="15"/>
  <c r="U41" i="15" s="1"/>
  <c r="F42" i="15"/>
  <c r="U42" i="15" s="1"/>
  <c r="F43" i="15"/>
  <c r="U43" i="15" s="1"/>
  <c r="F44" i="15"/>
  <c r="U44" i="15" s="1"/>
  <c r="F45" i="15"/>
  <c r="U45" i="15" s="1"/>
  <c r="F46" i="15"/>
  <c r="U46" i="15" s="1"/>
  <c r="F47" i="15"/>
  <c r="U47" i="15" s="1"/>
  <c r="F48" i="15"/>
  <c r="U48" i="15" s="1"/>
  <c r="F49" i="15"/>
  <c r="U49" i="15" s="1"/>
  <c r="F50" i="15"/>
  <c r="U50" i="15" s="1"/>
  <c r="F51" i="15"/>
  <c r="U51" i="15" s="1"/>
  <c r="F52" i="15"/>
  <c r="U52" i="15" s="1"/>
  <c r="F53" i="15"/>
  <c r="U53" i="15" s="1"/>
  <c r="F54" i="15"/>
  <c r="U54" i="15" s="1"/>
  <c r="F55" i="15"/>
  <c r="U55" i="15" s="1"/>
  <c r="F56" i="15"/>
  <c r="U56" i="15" s="1"/>
  <c r="F57" i="15"/>
  <c r="U57" i="15" s="1"/>
  <c r="F58" i="15"/>
  <c r="U58" i="15" s="1"/>
  <c r="F59" i="15"/>
  <c r="U59" i="15" s="1"/>
  <c r="F60" i="15"/>
  <c r="U60" i="15" s="1"/>
  <c r="F61" i="15"/>
  <c r="U61" i="15" s="1"/>
  <c r="F62" i="15"/>
  <c r="U62" i="15" s="1"/>
  <c r="F63" i="15"/>
  <c r="U63" i="15" s="1"/>
  <c r="F64" i="15"/>
  <c r="U64" i="15" s="1"/>
  <c r="F65" i="15"/>
  <c r="U65" i="15" s="1"/>
  <c r="F66" i="15"/>
  <c r="U66" i="15" s="1"/>
  <c r="F67" i="15"/>
  <c r="U67" i="15" s="1"/>
  <c r="F68" i="15"/>
  <c r="U68" i="15" s="1"/>
  <c r="F69" i="15"/>
  <c r="U69" i="15" s="1"/>
  <c r="F70" i="15"/>
  <c r="U70" i="15" s="1"/>
  <c r="F71" i="15"/>
  <c r="U71" i="15" s="1"/>
  <c r="F72" i="15"/>
  <c r="U72" i="15" s="1"/>
  <c r="F73" i="15"/>
  <c r="U73" i="15" s="1"/>
  <c r="F74" i="15"/>
  <c r="U74" i="15" s="1"/>
  <c r="F75" i="15"/>
  <c r="U75" i="15" s="1"/>
  <c r="F76" i="15"/>
  <c r="U76" i="15" s="1"/>
  <c r="F77" i="15"/>
  <c r="U77" i="15" s="1"/>
  <c r="F78" i="15"/>
  <c r="U78" i="15" s="1"/>
  <c r="F79" i="15"/>
  <c r="U79" i="15" s="1"/>
  <c r="F80" i="15"/>
  <c r="U80" i="15" s="1"/>
  <c r="F81" i="15"/>
  <c r="U81" i="15" s="1"/>
  <c r="F82" i="15"/>
  <c r="U82" i="15" s="1"/>
  <c r="F83" i="15"/>
  <c r="U83" i="15" s="1"/>
  <c r="F84" i="15"/>
  <c r="U84" i="15" s="1"/>
  <c r="F85" i="15"/>
  <c r="U85" i="15" s="1"/>
  <c r="F86" i="15"/>
  <c r="U86" i="15" s="1"/>
  <c r="F87" i="15"/>
  <c r="U87" i="15" s="1"/>
  <c r="F88" i="15"/>
  <c r="U88" i="15" s="1"/>
  <c r="F89" i="15"/>
  <c r="U89" i="15" s="1"/>
  <c r="F90" i="15"/>
  <c r="U90" i="15" s="1"/>
  <c r="F91" i="15"/>
  <c r="U91" i="15" s="1"/>
  <c r="F92" i="15"/>
  <c r="U92" i="15" s="1"/>
  <c r="F93" i="15"/>
  <c r="U93" i="15" s="1"/>
  <c r="F94" i="15"/>
  <c r="U94" i="15" s="1"/>
  <c r="F95" i="15"/>
  <c r="U95" i="15" s="1"/>
  <c r="F96" i="15"/>
  <c r="U96" i="15" s="1"/>
  <c r="F97" i="15"/>
  <c r="U97" i="15" s="1"/>
  <c r="F98" i="15"/>
  <c r="U98" i="15" s="1"/>
  <c r="F99" i="15"/>
  <c r="U99" i="15" s="1"/>
  <c r="F100" i="15"/>
  <c r="U100" i="15" s="1"/>
  <c r="F101" i="15"/>
  <c r="U101" i="15" s="1"/>
  <c r="F102" i="15"/>
  <c r="U102" i="15" s="1"/>
  <c r="F103" i="15"/>
  <c r="U103" i="15" s="1"/>
  <c r="F104" i="15"/>
  <c r="U104" i="15" s="1"/>
  <c r="F105" i="15"/>
  <c r="U105" i="15" s="1"/>
  <c r="F106" i="15"/>
  <c r="U106" i="15" s="1"/>
  <c r="F107" i="15"/>
  <c r="U107" i="15" s="1"/>
  <c r="F108" i="15"/>
  <c r="U108" i="15" s="1"/>
  <c r="F109" i="15"/>
  <c r="U109" i="15" s="1"/>
  <c r="F110" i="15"/>
  <c r="U110" i="15" s="1"/>
  <c r="F111" i="15"/>
  <c r="U111" i="15" s="1"/>
  <c r="F112" i="15"/>
  <c r="U112" i="15" s="1"/>
  <c r="F113" i="15"/>
  <c r="U113" i="15" s="1"/>
  <c r="F114" i="15"/>
  <c r="U114" i="15" s="1"/>
  <c r="F115" i="15"/>
  <c r="U115" i="15" s="1"/>
  <c r="F116" i="15"/>
  <c r="U116" i="15" s="1"/>
  <c r="F117" i="15"/>
  <c r="U117" i="15" s="1"/>
  <c r="F118" i="15"/>
  <c r="U118" i="15" s="1"/>
  <c r="F119" i="15"/>
  <c r="U119" i="15" s="1"/>
  <c r="F120" i="15"/>
  <c r="U120" i="15" s="1"/>
  <c r="F121" i="15"/>
  <c r="U121" i="15" s="1"/>
  <c r="F122" i="15"/>
  <c r="U122" i="15" s="1"/>
  <c r="F123" i="15"/>
  <c r="U123" i="15" s="1"/>
  <c r="F124" i="15"/>
  <c r="U124" i="15" s="1"/>
  <c r="F125" i="15"/>
  <c r="U125" i="15" s="1"/>
  <c r="F126" i="15"/>
  <c r="U126" i="15" s="1"/>
  <c r="F127" i="15"/>
  <c r="U127" i="15" s="1"/>
  <c r="F128" i="15"/>
  <c r="U128" i="15" s="1"/>
  <c r="F129" i="15"/>
  <c r="U129" i="15" s="1"/>
  <c r="F130" i="15"/>
  <c r="U130" i="15" s="1"/>
  <c r="F131" i="15"/>
  <c r="U131" i="15" s="1"/>
  <c r="F132" i="15"/>
  <c r="U132" i="15" s="1"/>
  <c r="F133" i="15"/>
  <c r="U133" i="15" s="1"/>
  <c r="F134" i="15"/>
  <c r="U134" i="15" s="1"/>
  <c r="F135" i="15"/>
  <c r="U135" i="15" s="1"/>
  <c r="F136" i="15"/>
  <c r="U136" i="15" s="1"/>
  <c r="F137" i="15"/>
  <c r="U137" i="15" s="1"/>
  <c r="F138" i="15"/>
  <c r="U138" i="15" s="1"/>
  <c r="F139" i="15"/>
  <c r="U139" i="15" s="1"/>
  <c r="F140" i="15"/>
  <c r="U140" i="15" s="1"/>
  <c r="F141" i="15"/>
  <c r="U141" i="15" s="1"/>
  <c r="F142" i="15"/>
  <c r="U142" i="15" s="1"/>
  <c r="F143" i="15"/>
  <c r="U143" i="15" s="1"/>
  <c r="F144" i="15"/>
  <c r="U144" i="15" s="1"/>
  <c r="F145" i="15"/>
  <c r="U145" i="15" s="1"/>
  <c r="F146" i="15"/>
  <c r="U146" i="15" s="1"/>
  <c r="F147" i="15"/>
  <c r="U147" i="15" s="1"/>
  <c r="F148" i="15"/>
  <c r="U148" i="15" s="1"/>
  <c r="F149" i="15"/>
  <c r="U149" i="15" s="1"/>
  <c r="F150" i="15"/>
  <c r="U150" i="15" s="1"/>
  <c r="F151" i="15"/>
  <c r="U151" i="15" s="1"/>
  <c r="F152" i="15"/>
  <c r="U152" i="15" s="1"/>
  <c r="F153" i="15"/>
  <c r="U153" i="15" s="1"/>
  <c r="F154" i="15"/>
  <c r="U154" i="15" s="1"/>
  <c r="F155" i="15"/>
  <c r="U155" i="15" s="1"/>
  <c r="F156" i="15"/>
  <c r="U156" i="15" s="1"/>
  <c r="F157" i="15"/>
  <c r="U157" i="15" s="1"/>
  <c r="F158" i="15"/>
  <c r="U158" i="15" s="1"/>
  <c r="F159" i="15"/>
  <c r="U159" i="15" s="1"/>
  <c r="F160" i="15"/>
  <c r="U160" i="15" s="1"/>
  <c r="F161" i="15"/>
  <c r="U161" i="15" s="1"/>
  <c r="F162" i="15"/>
  <c r="U162" i="15" s="1"/>
  <c r="F163" i="15"/>
  <c r="U163" i="15" s="1"/>
  <c r="F164" i="15"/>
  <c r="U164" i="15" s="1"/>
  <c r="F165" i="15"/>
  <c r="U165" i="15" s="1"/>
  <c r="F166" i="15"/>
  <c r="U166" i="15" s="1"/>
  <c r="F167" i="15"/>
  <c r="U167" i="15" s="1"/>
  <c r="F168" i="15"/>
  <c r="U168" i="15" s="1"/>
  <c r="F169" i="15"/>
  <c r="U169" i="15" s="1"/>
  <c r="F170" i="15"/>
  <c r="U170" i="15" s="1"/>
  <c r="F171" i="15"/>
  <c r="U171" i="15" s="1"/>
  <c r="F172" i="15"/>
  <c r="U172" i="15" s="1"/>
  <c r="F173" i="15"/>
  <c r="U173" i="15" s="1"/>
  <c r="F174" i="15"/>
  <c r="U174" i="15" s="1"/>
  <c r="F175" i="15"/>
  <c r="O175" i="15" s="1"/>
  <c r="F176" i="15"/>
  <c r="O176" i="15" s="1"/>
  <c r="F177" i="15"/>
  <c r="F178" i="15"/>
  <c r="O178" i="15" s="1"/>
  <c r="F179" i="15"/>
  <c r="O179" i="15" s="1"/>
  <c r="F180" i="15"/>
  <c r="O180" i="15" s="1"/>
  <c r="F181" i="15"/>
  <c r="U181" i="15" s="1"/>
  <c r="F182" i="15"/>
  <c r="U182" i="15" s="1"/>
  <c r="F183" i="15"/>
  <c r="U183" i="15" s="1"/>
  <c r="F184" i="15"/>
  <c r="U184" i="15" s="1"/>
  <c r="F185" i="15"/>
  <c r="U185" i="15" s="1"/>
  <c r="F186" i="15"/>
  <c r="U186" i="15" s="1"/>
  <c r="F187" i="15"/>
  <c r="U187" i="15" s="1"/>
  <c r="F188" i="15"/>
  <c r="U188" i="15" s="1"/>
  <c r="F189" i="15"/>
  <c r="U189" i="15" s="1"/>
  <c r="F190" i="15"/>
  <c r="U190" i="15" s="1"/>
  <c r="F191" i="15"/>
  <c r="U191" i="15" s="1"/>
  <c r="F192" i="15"/>
  <c r="U192" i="15" s="1"/>
  <c r="F193" i="15"/>
  <c r="U193" i="15" s="1"/>
  <c r="F194" i="15"/>
  <c r="U194" i="15" s="1"/>
  <c r="F195" i="15"/>
  <c r="U195" i="15" s="1"/>
  <c r="F196" i="15"/>
  <c r="U196" i="15" s="1"/>
  <c r="F197" i="15"/>
  <c r="U197" i="15" s="1"/>
  <c r="F198" i="15"/>
  <c r="U198" i="15" s="1"/>
  <c r="F199" i="15"/>
  <c r="U199" i="15" s="1"/>
  <c r="F200" i="15"/>
  <c r="U200" i="15" s="1"/>
  <c r="F201" i="15"/>
  <c r="U201" i="15" s="1"/>
  <c r="F202" i="15"/>
  <c r="U202" i="15" s="1"/>
  <c r="F203" i="15"/>
  <c r="U203" i="15" s="1"/>
  <c r="F204" i="15"/>
  <c r="U204" i="15" s="1"/>
  <c r="F205" i="15"/>
  <c r="U205" i="15" s="1"/>
  <c r="F206" i="15"/>
  <c r="U206" i="15" s="1"/>
  <c r="F207" i="15"/>
  <c r="U207" i="15" s="1"/>
  <c r="F208" i="15"/>
  <c r="U208" i="15" s="1"/>
  <c r="F209" i="15"/>
  <c r="U209" i="15" s="1"/>
  <c r="F210" i="15"/>
  <c r="U210" i="15" s="1"/>
  <c r="F211" i="15"/>
  <c r="U211" i="15" s="1"/>
  <c r="F212" i="15"/>
  <c r="U212" i="15" s="1"/>
  <c r="F213" i="15"/>
  <c r="U213" i="15" s="1"/>
  <c r="F214" i="15"/>
  <c r="U214" i="15" s="1"/>
  <c r="F215" i="15"/>
  <c r="U215" i="15" s="1"/>
  <c r="F216" i="15"/>
  <c r="U216" i="15" s="1"/>
  <c r="F217" i="15"/>
  <c r="U217" i="15" s="1"/>
  <c r="F218" i="15"/>
  <c r="U218" i="15" s="1"/>
  <c r="F219" i="15"/>
  <c r="U219" i="15" s="1"/>
  <c r="F220" i="15"/>
  <c r="U220" i="15" s="1"/>
  <c r="F221" i="15"/>
  <c r="U221" i="15" s="1"/>
  <c r="F222" i="15"/>
  <c r="U222" i="15" s="1"/>
  <c r="F223" i="15"/>
  <c r="U223" i="15" s="1"/>
  <c r="F224" i="15"/>
  <c r="U224" i="15" s="1"/>
  <c r="F225" i="15"/>
  <c r="U225" i="15" s="1"/>
  <c r="F226" i="15"/>
  <c r="U226" i="15" s="1"/>
  <c r="F227" i="15"/>
  <c r="U227" i="15" s="1"/>
  <c r="F228" i="15"/>
  <c r="U228" i="15" s="1"/>
  <c r="F229" i="15"/>
  <c r="U229" i="15" s="1"/>
  <c r="F230" i="15"/>
  <c r="U230" i="15" s="1"/>
  <c r="F231" i="15"/>
  <c r="U231" i="15" s="1"/>
  <c r="F232" i="15"/>
  <c r="U232" i="15" s="1"/>
  <c r="F233" i="15"/>
  <c r="U233" i="15" s="1"/>
  <c r="F234" i="15"/>
  <c r="U234" i="15" s="1"/>
  <c r="F235" i="15"/>
  <c r="U235" i="15" s="1"/>
  <c r="F236" i="15"/>
  <c r="U236" i="15" s="1"/>
  <c r="F237" i="15"/>
  <c r="U237" i="15" s="1"/>
  <c r="F238" i="15"/>
  <c r="U238" i="15" s="1"/>
  <c r="F239" i="15"/>
  <c r="U239" i="15" s="1"/>
  <c r="F240" i="15"/>
  <c r="U240" i="15" s="1"/>
  <c r="F241" i="15"/>
  <c r="U241" i="15" s="1"/>
  <c r="F242" i="15"/>
  <c r="U242" i="15" s="1"/>
  <c r="F243" i="15"/>
  <c r="U243" i="15" s="1"/>
  <c r="F244" i="15"/>
  <c r="U244" i="15" s="1"/>
  <c r="F245" i="15"/>
  <c r="U245" i="15" s="1"/>
  <c r="F246" i="15"/>
  <c r="U246" i="15" s="1"/>
  <c r="F247" i="15"/>
  <c r="U247" i="15" s="1"/>
  <c r="F248" i="15"/>
  <c r="U248" i="15" s="1"/>
  <c r="F249" i="15"/>
  <c r="U249" i="15" s="1"/>
  <c r="F250" i="15"/>
  <c r="U250" i="15" s="1"/>
  <c r="F251" i="15"/>
  <c r="U251" i="15" s="1"/>
  <c r="F252" i="15"/>
  <c r="U252" i="15" s="1"/>
  <c r="F253" i="15"/>
  <c r="U253" i="15" s="1"/>
  <c r="F254" i="15"/>
  <c r="U254" i="15" s="1"/>
  <c r="F255" i="15"/>
  <c r="U255" i="15" s="1"/>
  <c r="F256" i="15"/>
  <c r="U256" i="15" s="1"/>
  <c r="F257" i="15"/>
  <c r="U257" i="15" s="1"/>
  <c r="F258" i="15"/>
  <c r="U258" i="15" s="1"/>
  <c r="F259" i="15"/>
  <c r="U259" i="15" s="1"/>
  <c r="F260" i="15"/>
  <c r="U260" i="15" s="1"/>
  <c r="F261" i="15"/>
  <c r="U261" i="15" s="1"/>
  <c r="F262" i="15"/>
  <c r="U262" i="15" s="1"/>
  <c r="F263" i="15"/>
  <c r="U263" i="15" s="1"/>
  <c r="F264" i="15"/>
  <c r="U264" i="15" s="1"/>
  <c r="F265" i="15"/>
  <c r="U265" i="15" s="1"/>
  <c r="F266" i="15"/>
  <c r="U266" i="15" s="1"/>
  <c r="F267" i="15"/>
  <c r="U267" i="15" s="1"/>
  <c r="F20" i="15"/>
  <c r="U20"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H429" i="15" s="1"/>
  <c r="Q433" i="14"/>
  <c r="AC433" i="14" s="1"/>
  <c r="AD433" i="14" s="1"/>
  <c r="Q441" i="14"/>
  <c r="AH441" i="14" s="1"/>
  <c r="Q445" i="14"/>
  <c r="H445" i="15" s="1"/>
  <c r="Q449" i="14"/>
  <c r="AC449" i="14" s="1"/>
  <c r="AD449" i="14" s="1"/>
  <c r="Q457" i="14"/>
  <c r="AH457" i="14" s="1"/>
  <c r="Q461" i="14"/>
  <c r="H461" i="15" s="1"/>
  <c r="Q465" i="14"/>
  <c r="AC465" i="14" s="1"/>
  <c r="AD465" i="14" s="1"/>
  <c r="Q473" i="14"/>
  <c r="AH473" i="14" s="1"/>
  <c r="Q477" i="14"/>
  <c r="AC477" i="14" s="1"/>
  <c r="AD477" i="14" s="1"/>
  <c r="Q481" i="14"/>
  <c r="AC481" i="14" s="1"/>
  <c r="AD481" i="14" s="1"/>
  <c r="Q488" i="14"/>
  <c r="AI488" i="14" s="1"/>
  <c r="Q489" i="14"/>
  <c r="AI489" i="14" s="1"/>
  <c r="Q493" i="14"/>
  <c r="AC493" i="14" s="1"/>
  <c r="AD493" i="14" s="1"/>
  <c r="Q497" i="14"/>
  <c r="AC497" i="14" s="1"/>
  <c r="AD497" i="14" s="1"/>
  <c r="Q500" i="14"/>
  <c r="AC500" i="14" s="1"/>
  <c r="AD500" i="14" s="1"/>
  <c r="Q504" i="14"/>
  <c r="AI504" i="14" s="1"/>
  <c r="Q505" i="14"/>
  <c r="AI505" i="14" s="1"/>
  <c r="Q425" i="14"/>
  <c r="AC425" i="14" s="1"/>
  <c r="AD425" i="14" s="1"/>
  <c r="Q424" i="14"/>
  <c r="AG424" i="14" s="1"/>
  <c r="Q348" i="14"/>
  <c r="H348" i="15" s="1"/>
  <c r="Q356" i="14"/>
  <c r="H356" i="15" s="1"/>
  <c r="Q364" i="14"/>
  <c r="H364" i="15" s="1"/>
  <c r="Q372" i="14"/>
  <c r="H372" i="15" s="1"/>
  <c r="Q380" i="14"/>
  <c r="H380" i="15" s="1"/>
  <c r="Q388" i="14"/>
  <c r="H388" i="15" s="1"/>
  <c r="Q396" i="14"/>
  <c r="H396" i="15" s="1"/>
  <c r="Q404" i="14"/>
  <c r="H404" i="15" s="1"/>
  <c r="Q412" i="14"/>
  <c r="H412" i="15" s="1"/>
  <c r="Q420" i="14"/>
  <c r="H420" i="15" s="1"/>
  <c r="Q343" i="14"/>
  <c r="H343" i="15" s="1"/>
  <c r="Q265" i="14"/>
  <c r="Q266" i="14"/>
  <c r="Q270" i="14"/>
  <c r="Q271" i="14"/>
  <c r="H271" i="15" s="1"/>
  <c r="Q275" i="14"/>
  <c r="H275" i="15" s="1"/>
  <c r="Q279" i="14"/>
  <c r="H279" i="15" s="1"/>
  <c r="Q281" i="14"/>
  <c r="Q282" i="14"/>
  <c r="Q286" i="14"/>
  <c r="Q287" i="14"/>
  <c r="H287" i="15" s="1"/>
  <c r="Q291" i="14"/>
  <c r="H291" i="15" s="1"/>
  <c r="Q295" i="14"/>
  <c r="H295" i="15" s="1"/>
  <c r="Q297" i="14"/>
  <c r="Q298" i="14"/>
  <c r="Q302" i="14"/>
  <c r="Q303" i="14"/>
  <c r="H303" i="15" s="1"/>
  <c r="Q307" i="14"/>
  <c r="H307" i="15" s="1"/>
  <c r="Q311" i="14"/>
  <c r="H311" i="15" s="1"/>
  <c r="Q313" i="14"/>
  <c r="Q314" i="14"/>
  <c r="Q318" i="14"/>
  <c r="Q319" i="14"/>
  <c r="H319" i="15" s="1"/>
  <c r="Q323" i="14"/>
  <c r="H323" i="15" s="1"/>
  <c r="Q327" i="14"/>
  <c r="H327" i="15" s="1"/>
  <c r="Q329" i="14"/>
  <c r="AC329" i="14" s="1"/>
  <c r="AD329" i="14" s="1"/>
  <c r="Q330" i="14"/>
  <c r="Q334" i="14"/>
  <c r="Q335" i="14"/>
  <c r="H335" i="15" s="1"/>
  <c r="Q339" i="14"/>
  <c r="H339" i="15" s="1"/>
  <c r="Q263" i="14"/>
  <c r="H263" i="15" s="1"/>
  <c r="Q437" i="14"/>
  <c r="H437" i="15" s="1"/>
  <c r="Q453" i="14"/>
  <c r="H453" i="15" s="1"/>
  <c r="Q469" i="14"/>
  <c r="H469" i="15" s="1"/>
  <c r="Q485" i="14"/>
  <c r="H485" i="15" s="1"/>
  <c r="Q501" i="14"/>
  <c r="H501" i="15" s="1"/>
  <c r="Q347" i="14"/>
  <c r="H347" i="15" s="1"/>
  <c r="Q351" i="14"/>
  <c r="H351" i="15" s="1"/>
  <c r="Q352" i="14"/>
  <c r="AG352" i="14" s="1"/>
  <c r="Q355" i="14"/>
  <c r="H355" i="15" s="1"/>
  <c r="Q359" i="14"/>
  <c r="H359" i="15" s="1"/>
  <c r="Q360" i="14"/>
  <c r="H360" i="15" s="1"/>
  <c r="Q363" i="14"/>
  <c r="H363" i="15" s="1"/>
  <c r="Q367" i="14"/>
  <c r="H367" i="15" s="1"/>
  <c r="Q368" i="14"/>
  <c r="AG368" i="14" s="1"/>
  <c r="Q371" i="14"/>
  <c r="H371" i="15" s="1"/>
  <c r="Q375" i="14"/>
  <c r="H375" i="15" s="1"/>
  <c r="Q376" i="14"/>
  <c r="H376" i="15" s="1"/>
  <c r="Q379" i="14"/>
  <c r="H379" i="15" s="1"/>
  <c r="Q383" i="14"/>
  <c r="H383" i="15" s="1"/>
  <c r="Q384" i="14"/>
  <c r="AG384" i="14" s="1"/>
  <c r="Q387" i="14"/>
  <c r="H387" i="15" s="1"/>
  <c r="Q391" i="14"/>
  <c r="H391" i="15" s="1"/>
  <c r="Q392" i="14"/>
  <c r="H392" i="15" s="1"/>
  <c r="Q395" i="14"/>
  <c r="H395" i="15" s="1"/>
  <c r="Q399" i="14"/>
  <c r="H399" i="15" s="1"/>
  <c r="Q400" i="14"/>
  <c r="AG400" i="14" s="1"/>
  <c r="Q403" i="14"/>
  <c r="H403" i="15" s="1"/>
  <c r="Q407" i="14"/>
  <c r="H407" i="15" s="1"/>
  <c r="Q408" i="14"/>
  <c r="H408" i="15" s="1"/>
  <c r="Q411" i="14"/>
  <c r="H411" i="15" s="1"/>
  <c r="Q415" i="14"/>
  <c r="AJ415" i="14" s="1"/>
  <c r="Q416" i="14"/>
  <c r="H416" i="15" s="1"/>
  <c r="Q419" i="14"/>
  <c r="H419" i="15" s="1"/>
  <c r="Q423" i="14"/>
  <c r="AJ423" i="14" s="1"/>
  <c r="Q344" i="14"/>
  <c r="H344" i="15" s="1"/>
  <c r="Q267" i="14"/>
  <c r="H267" i="15" s="1"/>
  <c r="Q283" i="14"/>
  <c r="H283" i="15" s="1"/>
  <c r="Q299" i="14"/>
  <c r="H299" i="15" s="1"/>
  <c r="Q315" i="14"/>
  <c r="H315" i="15" s="1"/>
  <c r="Q331" i="14"/>
  <c r="H331" i="15" s="1"/>
  <c r="Q264" i="14"/>
  <c r="AC264" i="14" s="1"/>
  <c r="AD264" i="14" s="1"/>
  <c r="Q268" i="14"/>
  <c r="H268" i="15" s="1"/>
  <c r="Q269" i="14"/>
  <c r="Q272" i="14"/>
  <c r="H272" i="15" s="1"/>
  <c r="Q273" i="14"/>
  <c r="H273" i="15" s="1"/>
  <c r="Q274" i="14"/>
  <c r="Q276" i="14"/>
  <c r="H276" i="15" s="1"/>
  <c r="Q277" i="14"/>
  <c r="H277" i="15" s="1"/>
  <c r="Q278" i="14"/>
  <c r="H278" i="15" s="1"/>
  <c r="Q280" i="14"/>
  <c r="AC280" i="14" s="1"/>
  <c r="AD280" i="14" s="1"/>
  <c r="Q284" i="14"/>
  <c r="H284" i="15" s="1"/>
  <c r="Q285" i="14"/>
  <c r="Q288" i="14"/>
  <c r="H288" i="15" s="1"/>
  <c r="Q289" i="14"/>
  <c r="H289" i="15" s="1"/>
  <c r="Q290" i="14"/>
  <c r="Q292" i="14"/>
  <c r="H292" i="15" s="1"/>
  <c r="Q293" i="14"/>
  <c r="H293" i="15" s="1"/>
  <c r="Q294" i="14"/>
  <c r="H294" i="15" s="1"/>
  <c r="Q296" i="14"/>
  <c r="AC296" i="14" s="1"/>
  <c r="AD296" i="14" s="1"/>
  <c r="Q300" i="14"/>
  <c r="H300" i="15" s="1"/>
  <c r="Q301" i="14"/>
  <c r="Q304" i="14"/>
  <c r="H304" i="15" s="1"/>
  <c r="Q305" i="14"/>
  <c r="H305" i="15" s="1"/>
  <c r="Q306" i="14"/>
  <c r="Q308" i="14"/>
  <c r="H308" i="15" s="1"/>
  <c r="Q309" i="14"/>
  <c r="H309" i="15" s="1"/>
  <c r="Q310" i="14"/>
  <c r="H310" i="15" s="1"/>
  <c r="Q312" i="14"/>
  <c r="AC312" i="14" s="1"/>
  <c r="AD312" i="14" s="1"/>
  <c r="Q316" i="14"/>
  <c r="H316" i="15" s="1"/>
  <c r="Q317" i="14"/>
  <c r="Q320" i="14"/>
  <c r="H320" i="15" s="1"/>
  <c r="Q321" i="14"/>
  <c r="H321" i="15" s="1"/>
  <c r="Q322" i="14"/>
  <c r="Q324" i="14"/>
  <c r="H324" i="15" s="1"/>
  <c r="Q325" i="14"/>
  <c r="H325" i="15" s="1"/>
  <c r="Q326" i="14"/>
  <c r="H326" i="15" s="1"/>
  <c r="Q328" i="14"/>
  <c r="AC328" i="14" s="1"/>
  <c r="AD328" i="14" s="1"/>
  <c r="Q332" i="14"/>
  <c r="H332" i="15" s="1"/>
  <c r="Q333" i="14"/>
  <c r="AC333" i="14" s="1"/>
  <c r="AD333" i="14" s="1"/>
  <c r="Q336" i="14"/>
  <c r="H336" i="15" s="1"/>
  <c r="Q337" i="14"/>
  <c r="H337" i="15" s="1"/>
  <c r="Q338" i="14"/>
  <c r="Q340" i="14"/>
  <c r="H340" i="15" s="1"/>
  <c r="Q341" i="14"/>
  <c r="H341" i="15" s="1"/>
  <c r="Q342" i="14"/>
  <c r="H342" i="15" s="1"/>
  <c r="Q345" i="14"/>
  <c r="AC345" i="14" s="1"/>
  <c r="AD345" i="14" s="1"/>
  <c r="Q346" i="14"/>
  <c r="Q349" i="14"/>
  <c r="H349" i="15" s="1"/>
  <c r="Q350" i="14"/>
  <c r="H350" i="15" s="1"/>
  <c r="Q353" i="14"/>
  <c r="AC353" i="14" s="1"/>
  <c r="AD353" i="14" s="1"/>
  <c r="Q354" i="14"/>
  <c r="Q357" i="14"/>
  <c r="AJ357" i="14" s="1"/>
  <c r="Q358" i="14"/>
  <c r="H358" i="15" s="1"/>
  <c r="Q361" i="14"/>
  <c r="AC361" i="14" s="1"/>
  <c r="AD361" i="14" s="1"/>
  <c r="Q362" i="14"/>
  <c r="AJ362" i="14" s="1"/>
  <c r="Q365" i="14"/>
  <c r="H365" i="15" s="1"/>
  <c r="Q366" i="14"/>
  <c r="H366" i="15" s="1"/>
  <c r="Q369" i="14"/>
  <c r="AC369" i="14" s="1"/>
  <c r="AD369" i="14" s="1"/>
  <c r="Q370" i="14"/>
  <c r="AC370" i="14" s="1"/>
  <c r="AD370" i="14" s="1"/>
  <c r="Q373" i="14"/>
  <c r="H373" i="15" s="1"/>
  <c r="Q374" i="14"/>
  <c r="H374" i="15" s="1"/>
  <c r="Q377" i="14"/>
  <c r="AC377" i="14" s="1"/>
  <c r="AD377" i="14" s="1"/>
  <c r="Q378" i="14"/>
  <c r="AJ378" i="14" s="1"/>
  <c r="Q381" i="14"/>
  <c r="H381" i="15" s="1"/>
  <c r="Q382" i="14"/>
  <c r="H382" i="15" s="1"/>
  <c r="Q385" i="14"/>
  <c r="AC385" i="14" s="1"/>
  <c r="AD385" i="14" s="1"/>
  <c r="Q386" i="14"/>
  <c r="AC386" i="14" s="1"/>
  <c r="AD386" i="14" s="1"/>
  <c r="Q389" i="14"/>
  <c r="AJ389" i="14" s="1"/>
  <c r="Q390" i="14"/>
  <c r="H390" i="15" s="1"/>
  <c r="Q393" i="14"/>
  <c r="AC393" i="14" s="1"/>
  <c r="AD393" i="14" s="1"/>
  <c r="Q394" i="14"/>
  <c r="AJ394" i="14" s="1"/>
  <c r="Q397" i="14"/>
  <c r="H397" i="15" s="1"/>
  <c r="Q398" i="14"/>
  <c r="H398" i="15" s="1"/>
  <c r="Q401" i="14"/>
  <c r="AC401" i="14" s="1"/>
  <c r="AD401" i="14" s="1"/>
  <c r="Q402" i="14"/>
  <c r="AC402" i="14" s="1"/>
  <c r="AD402" i="14" s="1"/>
  <c r="Q405" i="14"/>
  <c r="H405" i="15" s="1"/>
  <c r="Q406" i="14"/>
  <c r="H406" i="15" s="1"/>
  <c r="Q409" i="14"/>
  <c r="AC409" i="14" s="1"/>
  <c r="AD409" i="14" s="1"/>
  <c r="Q410" i="14"/>
  <c r="AC410" i="14" s="1"/>
  <c r="AD410" i="14" s="1"/>
  <c r="Q413" i="14"/>
  <c r="H413" i="15" s="1"/>
  <c r="Q414" i="14"/>
  <c r="H414" i="15" s="1"/>
  <c r="Q417" i="14"/>
  <c r="AH417" i="14" s="1"/>
  <c r="Q418" i="14"/>
  <c r="AC418" i="14" s="1"/>
  <c r="AD418" i="14" s="1"/>
  <c r="Q421" i="14"/>
  <c r="H421" i="15" s="1"/>
  <c r="Q422" i="14"/>
  <c r="H422" i="15" s="1"/>
  <c r="Q426" i="14"/>
  <c r="AH426" i="14" s="1"/>
  <c r="Q427" i="14"/>
  <c r="H427" i="15" s="1"/>
  <c r="Q428" i="14"/>
  <c r="H428" i="15" s="1"/>
  <c r="Q430" i="14"/>
  <c r="H430" i="15" s="1"/>
  <c r="Q431" i="14"/>
  <c r="AJ431" i="14" s="1"/>
  <c r="Q432" i="14"/>
  <c r="AG432" i="14" s="1"/>
  <c r="Q434" i="14"/>
  <c r="AC434" i="14" s="1"/>
  <c r="AD434" i="14" s="1"/>
  <c r="Q435" i="14"/>
  <c r="H435" i="15" s="1"/>
  <c r="Q436" i="14"/>
  <c r="AG436" i="14" s="1"/>
  <c r="Q438" i="14"/>
  <c r="AC438" i="14" s="1"/>
  <c r="AD438" i="14" s="1"/>
  <c r="Q439" i="14"/>
  <c r="H439" i="15" s="1"/>
  <c r="Q440" i="14"/>
  <c r="H440" i="15" s="1"/>
  <c r="Q442" i="14"/>
  <c r="AJ442" i="14" s="1"/>
  <c r="Q443" i="14"/>
  <c r="H443" i="15" s="1"/>
  <c r="Q444" i="14"/>
  <c r="H444" i="15" s="1"/>
  <c r="Q446" i="14"/>
  <c r="H446" i="15" s="1"/>
  <c r="Q447" i="14"/>
  <c r="AJ447" i="14" s="1"/>
  <c r="Q448" i="14"/>
  <c r="AG448" i="14" s="1"/>
  <c r="Q450" i="14"/>
  <c r="AC450" i="14" s="1"/>
  <c r="AD450" i="14" s="1"/>
  <c r="Q451" i="14"/>
  <c r="H451" i="15" s="1"/>
  <c r="Q452" i="14"/>
  <c r="AG452" i="14" s="1"/>
  <c r="Q454" i="14"/>
  <c r="AC454" i="14" s="1"/>
  <c r="AD454" i="14" s="1"/>
  <c r="Q455" i="14"/>
  <c r="H455" i="15" s="1"/>
  <c r="Q456" i="14"/>
  <c r="H456" i="15" s="1"/>
  <c r="Q458" i="14"/>
  <c r="AH458" i="14" s="1"/>
  <c r="Q459" i="14"/>
  <c r="H459" i="15" s="1"/>
  <c r="Q460" i="14"/>
  <c r="H460" i="15" s="1"/>
  <c r="Q462" i="14"/>
  <c r="H462" i="15" s="1"/>
  <c r="Q463" i="14"/>
  <c r="AJ463" i="14" s="1"/>
  <c r="Q464" i="14"/>
  <c r="H464" i="15" s="1"/>
  <c r="Q466" i="14"/>
  <c r="AC466" i="14" s="1"/>
  <c r="AD466" i="14" s="1"/>
  <c r="Q467" i="14"/>
  <c r="H467" i="15" s="1"/>
  <c r="Q468" i="14"/>
  <c r="AG468" i="14" s="1"/>
  <c r="Q470" i="14"/>
  <c r="AC470" i="14" s="1"/>
  <c r="AD470" i="14" s="1"/>
  <c r="Q471" i="14"/>
  <c r="H471" i="15" s="1"/>
  <c r="Q472" i="14"/>
  <c r="AG472" i="14" s="1"/>
  <c r="Q474" i="14"/>
  <c r="AH474" i="14" s="1"/>
  <c r="Q475" i="14"/>
  <c r="H475" i="15" s="1"/>
  <c r="Q476" i="14"/>
  <c r="AI476" i="14" s="1"/>
  <c r="Q478" i="14"/>
  <c r="AI478" i="14" s="1"/>
  <c r="Q479" i="14"/>
  <c r="AI479" i="14" s="1"/>
  <c r="Q480" i="14"/>
  <c r="AI480" i="14" s="1"/>
  <c r="Q482" i="14"/>
  <c r="AI482" i="14" s="1"/>
  <c r="Q483" i="14"/>
  <c r="H483" i="15" s="1"/>
  <c r="Q484" i="14"/>
  <c r="AC484" i="14" s="1"/>
  <c r="AD484" i="14" s="1"/>
  <c r="Q486" i="14"/>
  <c r="AI486" i="14" s="1"/>
  <c r="Q487" i="14"/>
  <c r="H487" i="15" s="1"/>
  <c r="Q490" i="14"/>
  <c r="AH490" i="14" s="1"/>
  <c r="Q491" i="14"/>
  <c r="H491" i="15" s="1"/>
  <c r="Q492" i="14"/>
  <c r="AI492" i="14" s="1"/>
  <c r="Q494" i="14"/>
  <c r="AI494" i="14" s="1"/>
  <c r="Q495" i="14"/>
  <c r="AI495" i="14" s="1"/>
  <c r="Q496" i="14"/>
  <c r="AH496" i="14" s="1"/>
  <c r="Q498" i="14"/>
  <c r="AI498" i="14" s="1"/>
  <c r="Q499" i="14"/>
  <c r="H499" i="15" s="1"/>
  <c r="Q502" i="14"/>
  <c r="AH502" i="14" s="1"/>
  <c r="Q503" i="14"/>
  <c r="H503" i="15" s="1"/>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O337" i="14" s="1"/>
  <c r="E338" i="14"/>
  <c r="P338" i="14" s="1"/>
  <c r="E339" i="14"/>
  <c r="E340" i="14"/>
  <c r="E341" i="14"/>
  <c r="E342" i="14"/>
  <c r="P342" i="14" s="1"/>
  <c r="E343" i="14"/>
  <c r="E344" i="14"/>
  <c r="E345" i="14"/>
  <c r="O345" i="14" s="1"/>
  <c r="E346" i="14"/>
  <c r="P346" i="14" s="1"/>
  <c r="E347" i="14"/>
  <c r="E348" i="14"/>
  <c r="E349" i="14"/>
  <c r="E350" i="14"/>
  <c r="P350" i="14" s="1"/>
  <c r="E351" i="14"/>
  <c r="E352" i="14"/>
  <c r="E353" i="14"/>
  <c r="O353" i="14" s="1"/>
  <c r="E354" i="14"/>
  <c r="P354" i="14" s="1"/>
  <c r="E355" i="14"/>
  <c r="E356" i="14"/>
  <c r="E357" i="14"/>
  <c r="E358" i="14"/>
  <c r="P358" i="14" s="1"/>
  <c r="E359" i="14"/>
  <c r="E360" i="14"/>
  <c r="E361" i="14"/>
  <c r="O361" i="14" s="1"/>
  <c r="E362" i="14"/>
  <c r="P362" i="14" s="1"/>
  <c r="E363" i="14"/>
  <c r="E364" i="14"/>
  <c r="E365" i="14"/>
  <c r="E366" i="14"/>
  <c r="P366" i="14" s="1"/>
  <c r="E367" i="14"/>
  <c r="E368" i="14"/>
  <c r="E369" i="14"/>
  <c r="O369" i="14" s="1"/>
  <c r="E370" i="14"/>
  <c r="P370" i="14" s="1"/>
  <c r="E371" i="14"/>
  <c r="E372" i="14"/>
  <c r="E373" i="14"/>
  <c r="E374" i="14"/>
  <c r="P374" i="14" s="1"/>
  <c r="E375" i="14"/>
  <c r="E376" i="14"/>
  <c r="E377" i="14"/>
  <c r="O377" i="14" s="1"/>
  <c r="E378" i="14"/>
  <c r="P378" i="14" s="1"/>
  <c r="E379" i="14"/>
  <c r="E380" i="14"/>
  <c r="E381" i="14"/>
  <c r="E382" i="14"/>
  <c r="P382" i="14" s="1"/>
  <c r="E383" i="14"/>
  <c r="E384" i="14"/>
  <c r="E385" i="14"/>
  <c r="O385" i="14" s="1"/>
  <c r="E386" i="14"/>
  <c r="P386" i="14" s="1"/>
  <c r="E387" i="14"/>
  <c r="E388" i="14"/>
  <c r="E389" i="14"/>
  <c r="E390" i="14"/>
  <c r="P390" i="14" s="1"/>
  <c r="E391" i="14"/>
  <c r="E392" i="14"/>
  <c r="E393" i="14"/>
  <c r="O393" i="14" s="1"/>
  <c r="E394" i="14"/>
  <c r="P394" i="14" s="1"/>
  <c r="E395" i="14"/>
  <c r="E396" i="14"/>
  <c r="E397" i="14"/>
  <c r="E398" i="14"/>
  <c r="P398" i="14" s="1"/>
  <c r="E399" i="14"/>
  <c r="E400" i="14"/>
  <c r="E401" i="14"/>
  <c r="O401" i="14" s="1"/>
  <c r="E402" i="14"/>
  <c r="P402" i="14" s="1"/>
  <c r="E403" i="14"/>
  <c r="E404" i="14"/>
  <c r="E405" i="14"/>
  <c r="E406" i="14"/>
  <c r="P406" i="14" s="1"/>
  <c r="E407" i="14"/>
  <c r="E408" i="14"/>
  <c r="E409" i="14"/>
  <c r="O409" i="14" s="1"/>
  <c r="E410" i="14"/>
  <c r="P410" i="14" s="1"/>
  <c r="E411" i="14"/>
  <c r="E412" i="14"/>
  <c r="E413" i="14"/>
  <c r="E414" i="14"/>
  <c r="P414" i="14" s="1"/>
  <c r="E415" i="14"/>
  <c r="E416" i="14"/>
  <c r="E417" i="14"/>
  <c r="O417" i="14" s="1"/>
  <c r="E418" i="14"/>
  <c r="P418" i="14" s="1"/>
  <c r="E419" i="14"/>
  <c r="E420" i="14"/>
  <c r="E421" i="14"/>
  <c r="E422" i="14"/>
  <c r="P422" i="14" s="1"/>
  <c r="E423" i="14"/>
  <c r="E424" i="14"/>
  <c r="E425" i="14"/>
  <c r="O425" i="14" s="1"/>
  <c r="E426" i="14"/>
  <c r="P426" i="14" s="1"/>
  <c r="E427" i="14"/>
  <c r="E428" i="14"/>
  <c r="E429" i="14"/>
  <c r="E430" i="14"/>
  <c r="P430" i="14" s="1"/>
  <c r="E431" i="14"/>
  <c r="E432" i="14"/>
  <c r="E433" i="14"/>
  <c r="O433" i="14" s="1"/>
  <c r="E434" i="14"/>
  <c r="P434" i="14" s="1"/>
  <c r="E435" i="14"/>
  <c r="E436" i="14"/>
  <c r="E437" i="14"/>
  <c r="E438" i="14"/>
  <c r="P438" i="14" s="1"/>
  <c r="E439" i="14"/>
  <c r="E440" i="14"/>
  <c r="E441" i="14"/>
  <c r="O441" i="14" s="1"/>
  <c r="E442" i="14"/>
  <c r="P442" i="14" s="1"/>
  <c r="E443" i="14"/>
  <c r="E444" i="14"/>
  <c r="E445" i="14"/>
  <c r="O445" i="14" s="1"/>
  <c r="E446" i="14"/>
  <c r="P446" i="14" s="1"/>
  <c r="E447" i="14"/>
  <c r="E448" i="14"/>
  <c r="E449" i="14"/>
  <c r="O449" i="14" s="1"/>
  <c r="E450" i="14"/>
  <c r="P450" i="14" s="1"/>
  <c r="E451" i="14"/>
  <c r="E452" i="14"/>
  <c r="E453" i="14"/>
  <c r="O453" i="14" s="1"/>
  <c r="E454" i="14"/>
  <c r="P454" i="14" s="1"/>
  <c r="E455" i="14"/>
  <c r="E456" i="14"/>
  <c r="E457" i="14"/>
  <c r="O457" i="14" s="1"/>
  <c r="E458" i="14"/>
  <c r="P458" i="14" s="1"/>
  <c r="E459" i="14"/>
  <c r="E460" i="14"/>
  <c r="E461" i="14"/>
  <c r="O461" i="14" s="1"/>
  <c r="E462" i="14"/>
  <c r="P462" i="14" s="1"/>
  <c r="E463" i="14"/>
  <c r="E464" i="14"/>
  <c r="E465" i="14"/>
  <c r="O465" i="14" s="1"/>
  <c r="E466" i="14"/>
  <c r="P466" i="14" s="1"/>
  <c r="E467" i="14"/>
  <c r="E468" i="14"/>
  <c r="E469" i="14"/>
  <c r="O469" i="14" s="1"/>
  <c r="E470" i="14"/>
  <c r="P470" i="14" s="1"/>
  <c r="E471" i="14"/>
  <c r="E472" i="14"/>
  <c r="E473" i="14"/>
  <c r="O473" i="14" s="1"/>
  <c r="E474" i="14"/>
  <c r="P474" i="14" s="1"/>
  <c r="E475" i="14"/>
  <c r="E476" i="14"/>
  <c r="E477" i="14"/>
  <c r="O477" i="14" s="1"/>
  <c r="E478" i="14"/>
  <c r="P478" i="14" s="1"/>
  <c r="E479" i="14"/>
  <c r="E480" i="14"/>
  <c r="E481" i="14"/>
  <c r="O481" i="14" s="1"/>
  <c r="E482" i="14"/>
  <c r="P482" i="14" s="1"/>
  <c r="E483" i="14"/>
  <c r="E484" i="14"/>
  <c r="E485" i="14"/>
  <c r="O485" i="14" s="1"/>
  <c r="E486" i="14"/>
  <c r="P486" i="14" s="1"/>
  <c r="E487" i="14"/>
  <c r="E488" i="14"/>
  <c r="E489" i="14"/>
  <c r="O489" i="14" s="1"/>
  <c r="E490" i="14"/>
  <c r="P490" i="14" s="1"/>
  <c r="E491" i="14"/>
  <c r="E492" i="14"/>
  <c r="E493" i="14"/>
  <c r="P493" i="14" s="1"/>
  <c r="E494" i="14"/>
  <c r="P494" i="14" s="1"/>
  <c r="E495" i="14"/>
  <c r="E496" i="14"/>
  <c r="E497" i="14"/>
  <c r="O497" i="14" s="1"/>
  <c r="E498" i="14"/>
  <c r="P498" i="14" s="1"/>
  <c r="E499" i="14"/>
  <c r="E500" i="14"/>
  <c r="E501" i="14"/>
  <c r="O501" i="14" s="1"/>
  <c r="E502" i="14"/>
  <c r="P502" i="14" s="1"/>
  <c r="E503" i="14"/>
  <c r="E504" i="14"/>
  <c r="E505" i="14"/>
  <c r="P505" i="14" s="1"/>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O499" i="15" l="1"/>
  <c r="O495" i="15"/>
  <c r="O491" i="15"/>
  <c r="O487" i="15"/>
  <c r="O502" i="15"/>
  <c r="O498" i="15"/>
  <c r="O494" i="15"/>
  <c r="O490" i="15"/>
  <c r="O486" i="15"/>
  <c r="O482" i="15"/>
  <c r="O478" i="15"/>
  <c r="O474" i="15"/>
  <c r="O470" i="15"/>
  <c r="O466" i="15"/>
  <c r="O462" i="15"/>
  <c r="O458" i="15"/>
  <c r="O454" i="15"/>
  <c r="O450" i="15"/>
  <c r="O446" i="15"/>
  <c r="O442" i="15"/>
  <c r="O438" i="15"/>
  <c r="O434" i="15"/>
  <c r="O430" i="15"/>
  <c r="O426" i="15"/>
  <c r="O505" i="15"/>
  <c r="O501" i="15"/>
  <c r="O497" i="15"/>
  <c r="O493" i="15"/>
  <c r="O489" i="15"/>
  <c r="O485" i="15"/>
  <c r="O481" i="15"/>
  <c r="O477" i="15"/>
  <c r="O473" i="15"/>
  <c r="O469" i="15"/>
  <c r="O465" i="15"/>
  <c r="O461" i="15"/>
  <c r="O457" i="15"/>
  <c r="O453" i="15"/>
  <c r="O449" i="15"/>
  <c r="O445" i="15"/>
  <c r="O441" i="15"/>
  <c r="O437" i="15"/>
  <c r="O433" i="15"/>
  <c r="O429" i="15"/>
  <c r="O504" i="15"/>
  <c r="O500" i="15"/>
  <c r="O496" i="15"/>
  <c r="O492" i="15"/>
  <c r="O488" i="15"/>
  <c r="O484" i="15"/>
  <c r="O480" i="15"/>
  <c r="O476" i="15"/>
  <c r="O472" i="15"/>
  <c r="O468" i="15"/>
  <c r="O464" i="15"/>
  <c r="O460" i="15"/>
  <c r="O456" i="15"/>
  <c r="O452" i="15"/>
  <c r="O448" i="15"/>
  <c r="O444" i="15"/>
  <c r="O440" i="15"/>
  <c r="O436" i="15"/>
  <c r="O432" i="15"/>
  <c r="O428" i="15"/>
  <c r="O425" i="15"/>
  <c r="O424" i="15"/>
  <c r="O420" i="15"/>
  <c r="O416" i="15"/>
  <c r="O412" i="15"/>
  <c r="O408" i="15"/>
  <c r="O404" i="15"/>
  <c r="O400" i="15"/>
  <c r="O396" i="15"/>
  <c r="O392" i="15"/>
  <c r="O388" i="15"/>
  <c r="O384" i="15"/>
  <c r="O380" i="15"/>
  <c r="O376" i="15"/>
  <c r="O372" i="15"/>
  <c r="O368" i="15"/>
  <c r="O364" i="15"/>
  <c r="O360" i="15"/>
  <c r="O356" i="15"/>
  <c r="O352" i="15"/>
  <c r="O348" i="15"/>
  <c r="O422" i="15"/>
  <c r="O418" i="15"/>
  <c r="O414" i="15"/>
  <c r="O410" i="15"/>
  <c r="O406" i="15"/>
  <c r="O402" i="15"/>
  <c r="O398" i="15"/>
  <c r="O394" i="15"/>
  <c r="O390" i="15"/>
  <c r="O386" i="15"/>
  <c r="O382" i="15"/>
  <c r="O378" i="15"/>
  <c r="O374" i="15"/>
  <c r="O370" i="15"/>
  <c r="O366" i="15"/>
  <c r="O362" i="15"/>
  <c r="O358" i="15"/>
  <c r="O354" i="15"/>
  <c r="O350" i="15"/>
  <c r="O346" i="15"/>
  <c r="O423" i="15"/>
  <c r="O419" i="15"/>
  <c r="O415" i="15"/>
  <c r="O411" i="15"/>
  <c r="O407" i="15"/>
  <c r="O403" i="15"/>
  <c r="O399" i="15"/>
  <c r="O395" i="15"/>
  <c r="O391" i="15"/>
  <c r="O387" i="15"/>
  <c r="O383" i="15"/>
  <c r="O379" i="15"/>
  <c r="O375" i="15"/>
  <c r="O371" i="15"/>
  <c r="O367" i="15"/>
  <c r="O363" i="15"/>
  <c r="O359" i="15"/>
  <c r="O355" i="15"/>
  <c r="O351" i="15"/>
  <c r="O347" i="15"/>
  <c r="O344" i="15"/>
  <c r="O336" i="15"/>
  <c r="O328" i="15"/>
  <c r="O320" i="15"/>
  <c r="O312" i="15"/>
  <c r="O304" i="15"/>
  <c r="O296" i="15"/>
  <c r="O288" i="15"/>
  <c r="O280" i="15"/>
  <c r="O268" i="15"/>
  <c r="O265" i="15"/>
  <c r="O342" i="15"/>
  <c r="O338" i="15"/>
  <c r="O334" i="15"/>
  <c r="O330" i="15"/>
  <c r="O326" i="15"/>
  <c r="O322" i="15"/>
  <c r="O318" i="15"/>
  <c r="O314" i="15"/>
  <c r="O310" i="15"/>
  <c r="O306" i="15"/>
  <c r="O302" i="15"/>
  <c r="O298" i="15"/>
  <c r="O294" i="15"/>
  <c r="O290" i="15"/>
  <c r="O286" i="15"/>
  <c r="O282" i="15"/>
  <c r="O278" i="15"/>
  <c r="O274" i="15"/>
  <c r="O270" i="15"/>
  <c r="O340" i="15"/>
  <c r="O332" i="15"/>
  <c r="O324" i="15"/>
  <c r="O316" i="15"/>
  <c r="O308" i="15"/>
  <c r="O300" i="15"/>
  <c r="O292" i="15"/>
  <c r="O284" i="15"/>
  <c r="O276" i="15"/>
  <c r="O272" i="15"/>
  <c r="O264" i="15"/>
  <c r="O341" i="15"/>
  <c r="O337" i="15"/>
  <c r="O333" i="15"/>
  <c r="O329" i="15"/>
  <c r="O325" i="15"/>
  <c r="O321" i="15"/>
  <c r="O317" i="15"/>
  <c r="O313" i="15"/>
  <c r="O309" i="15"/>
  <c r="O305" i="15"/>
  <c r="O301" i="15"/>
  <c r="O297" i="15"/>
  <c r="O293" i="15"/>
  <c r="O289" i="15"/>
  <c r="O285" i="15"/>
  <c r="O281" i="15"/>
  <c r="O277" i="15"/>
  <c r="O273" i="15"/>
  <c r="O269" i="15"/>
  <c r="O263" i="15"/>
  <c r="O262" i="15"/>
  <c r="O258" i="15"/>
  <c r="O254" i="15"/>
  <c r="O250" i="15"/>
  <c r="O246" i="15"/>
  <c r="O242" i="15"/>
  <c r="O238" i="15"/>
  <c r="O234" i="15"/>
  <c r="O230" i="15"/>
  <c r="O226" i="15"/>
  <c r="O222" i="15"/>
  <c r="O218" i="15"/>
  <c r="O214" i="15"/>
  <c r="O210" i="15"/>
  <c r="O206" i="15"/>
  <c r="O202" i="15"/>
  <c r="O198" i="15"/>
  <c r="O194" i="15"/>
  <c r="O190" i="15"/>
  <c r="O186" i="15"/>
  <c r="O261" i="15"/>
  <c r="O257" i="15"/>
  <c r="O253" i="15"/>
  <c r="O249" i="15"/>
  <c r="O245" i="15"/>
  <c r="O241" i="15"/>
  <c r="O237" i="15"/>
  <c r="O233" i="15"/>
  <c r="O229" i="15"/>
  <c r="O225" i="15"/>
  <c r="O221" i="15"/>
  <c r="O217" i="15"/>
  <c r="O213" i="15"/>
  <c r="O209" i="15"/>
  <c r="O205" i="15"/>
  <c r="O201" i="15"/>
  <c r="O197" i="15"/>
  <c r="O193" i="15"/>
  <c r="O189" i="15"/>
  <c r="O185" i="15"/>
  <c r="O204" i="15"/>
  <c r="O200" i="15"/>
  <c r="O196" i="15"/>
  <c r="O192" i="15"/>
  <c r="O188" i="15"/>
  <c r="O184" i="15"/>
  <c r="O260" i="15"/>
  <c r="O256" i="15"/>
  <c r="O252" i="15"/>
  <c r="O248" i="15"/>
  <c r="O244" i="15"/>
  <c r="O240" i="15"/>
  <c r="O236" i="15"/>
  <c r="O232" i="15"/>
  <c r="O228" i="15"/>
  <c r="O224" i="15"/>
  <c r="O220" i="15"/>
  <c r="O216" i="15"/>
  <c r="O212" i="15"/>
  <c r="O208" i="15"/>
  <c r="O259" i="15"/>
  <c r="O255" i="15"/>
  <c r="O251" i="15"/>
  <c r="O247" i="15"/>
  <c r="O243" i="15"/>
  <c r="O239" i="15"/>
  <c r="O235" i="15"/>
  <c r="O231" i="15"/>
  <c r="O227" i="15"/>
  <c r="O223" i="15"/>
  <c r="O219" i="15"/>
  <c r="O215" i="15"/>
  <c r="O211" i="15"/>
  <c r="O207" i="15"/>
  <c r="O203" i="15"/>
  <c r="O199" i="15"/>
  <c r="O195" i="15"/>
  <c r="O191" i="15"/>
  <c r="O187" i="15"/>
  <c r="O183" i="15"/>
  <c r="O182" i="15"/>
  <c r="O172" i="15"/>
  <c r="O168" i="15"/>
  <c r="O164" i="15"/>
  <c r="O160" i="15"/>
  <c r="O156" i="15"/>
  <c r="O152" i="15"/>
  <c r="O148" i="15"/>
  <c r="O144" i="15"/>
  <c r="O140" i="15"/>
  <c r="O136" i="15"/>
  <c r="O132" i="15"/>
  <c r="O128" i="15"/>
  <c r="O124" i="15"/>
  <c r="O120" i="15"/>
  <c r="O116" i="15"/>
  <c r="O112" i="15"/>
  <c r="O108" i="15"/>
  <c r="O104" i="15"/>
  <c r="O171" i="15"/>
  <c r="O167" i="15"/>
  <c r="O163" i="15"/>
  <c r="O159" i="15"/>
  <c r="O155" i="15"/>
  <c r="O151" i="15"/>
  <c r="O147" i="15"/>
  <c r="O143" i="15"/>
  <c r="O139" i="15"/>
  <c r="O135" i="15"/>
  <c r="O131" i="15"/>
  <c r="O127" i="15"/>
  <c r="O123" i="15"/>
  <c r="O119" i="15"/>
  <c r="O115" i="15"/>
  <c r="O111" i="15"/>
  <c r="O107" i="15"/>
  <c r="O103" i="15"/>
  <c r="O174" i="15"/>
  <c r="O170" i="15"/>
  <c r="O166" i="15"/>
  <c r="O162" i="15"/>
  <c r="O158" i="15"/>
  <c r="O154" i="15"/>
  <c r="O150" i="15"/>
  <c r="O146" i="15"/>
  <c r="O142" i="15"/>
  <c r="O138" i="15"/>
  <c r="O134" i="15"/>
  <c r="O130" i="15"/>
  <c r="O126" i="15"/>
  <c r="O122" i="15"/>
  <c r="O118" i="15"/>
  <c r="O114" i="15"/>
  <c r="O110" i="15"/>
  <c r="O106" i="15"/>
  <c r="O102" i="15"/>
  <c r="O101" i="15"/>
  <c r="O100" i="15"/>
  <c r="O96" i="15"/>
  <c r="O92" i="15"/>
  <c r="O88" i="15"/>
  <c r="O84" i="15"/>
  <c r="O80" i="15"/>
  <c r="O76" i="15"/>
  <c r="O72" i="15"/>
  <c r="O68" i="15"/>
  <c r="O64" i="15"/>
  <c r="O60" i="15"/>
  <c r="O56" i="15"/>
  <c r="O52" i="15"/>
  <c r="O48" i="15"/>
  <c r="O44" i="15"/>
  <c r="O40" i="15"/>
  <c r="O36" i="15"/>
  <c r="O32" i="15"/>
  <c r="O28" i="15"/>
  <c r="O24" i="15"/>
  <c r="O99" i="15"/>
  <c r="O95" i="15"/>
  <c r="O91" i="15"/>
  <c r="O87" i="15"/>
  <c r="O83" i="15"/>
  <c r="O79" i="15"/>
  <c r="O75" i="15"/>
  <c r="O71" i="15"/>
  <c r="O67" i="15"/>
  <c r="O63" i="15"/>
  <c r="O59" i="15"/>
  <c r="O55" i="15"/>
  <c r="O51" i="15"/>
  <c r="O47" i="15"/>
  <c r="O43" i="15"/>
  <c r="O39" i="15"/>
  <c r="O35" i="15"/>
  <c r="O31" i="15"/>
  <c r="O27" i="15"/>
  <c r="O23" i="15"/>
  <c r="O98" i="15"/>
  <c r="O94" i="15"/>
  <c r="O90" i="15"/>
  <c r="O86" i="15"/>
  <c r="O82" i="15"/>
  <c r="O78" i="15"/>
  <c r="O74" i="15"/>
  <c r="O70" i="15"/>
  <c r="O66" i="15"/>
  <c r="O62" i="15"/>
  <c r="O58" i="15"/>
  <c r="O54" i="15"/>
  <c r="O50" i="15"/>
  <c r="O46" i="15"/>
  <c r="O42" i="15"/>
  <c r="O38" i="15"/>
  <c r="O34" i="15"/>
  <c r="O30" i="15"/>
  <c r="O26" i="15"/>
  <c r="O22" i="15"/>
  <c r="O97" i="15"/>
  <c r="O93" i="15"/>
  <c r="O89" i="15"/>
  <c r="O85" i="15"/>
  <c r="O81" i="15"/>
  <c r="O77" i="15"/>
  <c r="O73" i="15"/>
  <c r="O69" i="15"/>
  <c r="O65" i="15"/>
  <c r="O61" i="15"/>
  <c r="O57" i="15"/>
  <c r="O53" i="15"/>
  <c r="O49" i="15"/>
  <c r="O45" i="15"/>
  <c r="O41" i="15"/>
  <c r="O37" i="15"/>
  <c r="O33" i="15"/>
  <c r="O29" i="15"/>
  <c r="O25" i="15"/>
  <c r="O21" i="15"/>
  <c r="P273" i="14"/>
  <c r="I273" i="14" s="1"/>
  <c r="P273" i="15" s="1"/>
  <c r="AC394" i="14"/>
  <c r="AD394" i="14" s="1"/>
  <c r="AG464" i="14"/>
  <c r="AC317" i="14"/>
  <c r="AD317" i="14" s="1"/>
  <c r="H317" i="15"/>
  <c r="H505" i="15"/>
  <c r="H497" i="15"/>
  <c r="H493" i="15"/>
  <c r="H489" i="15"/>
  <c r="H481" i="15"/>
  <c r="H477" i="15"/>
  <c r="H473" i="15"/>
  <c r="H465" i="15"/>
  <c r="H457" i="15"/>
  <c r="H449" i="15"/>
  <c r="H441" i="15"/>
  <c r="H433" i="15"/>
  <c r="H425" i="15"/>
  <c r="H417" i="15"/>
  <c r="H409" i="15"/>
  <c r="H401" i="15"/>
  <c r="H393" i="15"/>
  <c r="H389" i="15"/>
  <c r="H385" i="15"/>
  <c r="H377" i="15"/>
  <c r="H369" i="15"/>
  <c r="H361" i="15"/>
  <c r="H345" i="15"/>
  <c r="H329" i="15"/>
  <c r="AC338" i="14"/>
  <c r="AD338" i="14" s="1"/>
  <c r="H338" i="15"/>
  <c r="AC274" i="14"/>
  <c r="AD274" i="14" s="1"/>
  <c r="H274" i="15"/>
  <c r="AC322" i="14"/>
  <c r="AD322" i="14" s="1"/>
  <c r="H322" i="15"/>
  <c r="AC301" i="14"/>
  <c r="AD301" i="14" s="1"/>
  <c r="H301" i="15"/>
  <c r="AJ410" i="14"/>
  <c r="H504" i="15"/>
  <c r="H500" i="15"/>
  <c r="H496" i="15"/>
  <c r="H492" i="15"/>
  <c r="H488" i="15"/>
  <c r="H484" i="15"/>
  <c r="H480" i="15"/>
  <c r="H476" i="15"/>
  <c r="H472" i="15"/>
  <c r="H468" i="15"/>
  <c r="H452" i="15"/>
  <c r="H448" i="15"/>
  <c r="H436" i="15"/>
  <c r="H432" i="15"/>
  <c r="H424" i="15"/>
  <c r="H400" i="15"/>
  <c r="H384" i="15"/>
  <c r="H368" i="15"/>
  <c r="H333" i="15"/>
  <c r="H328" i="15"/>
  <c r="H312" i="15"/>
  <c r="H296" i="15"/>
  <c r="H280" i="15"/>
  <c r="H264" i="15"/>
  <c r="AC334" i="14"/>
  <c r="AD334" i="14" s="1"/>
  <c r="H334" i="15"/>
  <c r="AC330" i="14"/>
  <c r="AD330" i="14" s="1"/>
  <c r="H330" i="15"/>
  <c r="AC318" i="14"/>
  <c r="AD318" i="14" s="1"/>
  <c r="H318" i="15"/>
  <c r="AC314" i="14"/>
  <c r="AD314" i="14" s="1"/>
  <c r="H314" i="15"/>
  <c r="AC302" i="14"/>
  <c r="AD302" i="14" s="1"/>
  <c r="H302" i="15"/>
  <c r="AC298" i="14"/>
  <c r="AD298" i="14" s="1"/>
  <c r="H298" i="15"/>
  <c r="AC286" i="14"/>
  <c r="AD286" i="14" s="1"/>
  <c r="H286" i="15"/>
  <c r="AC282" i="14"/>
  <c r="AD282" i="14" s="1"/>
  <c r="H282" i="15"/>
  <c r="AC270" i="14"/>
  <c r="AD270" i="14" s="1"/>
  <c r="H270" i="15"/>
  <c r="AC266" i="14"/>
  <c r="AD266" i="14" s="1"/>
  <c r="H266" i="15"/>
  <c r="H495" i="15"/>
  <c r="H479" i="15"/>
  <c r="H463" i="15"/>
  <c r="H447" i="15"/>
  <c r="H431" i="15"/>
  <c r="H423" i="15"/>
  <c r="H415" i="15"/>
  <c r="H353" i="15"/>
  <c r="AC306" i="14"/>
  <c r="AD306" i="14" s="1"/>
  <c r="H306" i="15"/>
  <c r="AC285" i="14"/>
  <c r="AD285" i="14" s="1"/>
  <c r="H285" i="15"/>
  <c r="AC354" i="14"/>
  <c r="AD354" i="14" s="1"/>
  <c r="H354" i="15"/>
  <c r="AJ346" i="14"/>
  <c r="H346" i="15"/>
  <c r="AC290" i="14"/>
  <c r="AD290" i="14" s="1"/>
  <c r="H290" i="15"/>
  <c r="AC269" i="14"/>
  <c r="AD269" i="14" s="1"/>
  <c r="H269" i="15"/>
  <c r="AI496" i="14"/>
  <c r="AC313" i="14"/>
  <c r="AD313" i="14" s="1"/>
  <c r="H313" i="15"/>
  <c r="AC297" i="14"/>
  <c r="AD297" i="14" s="1"/>
  <c r="H297" i="15"/>
  <c r="AC281" i="14"/>
  <c r="AD281" i="14" s="1"/>
  <c r="H281" i="15"/>
  <c r="AC265" i="14"/>
  <c r="AD265" i="14" s="1"/>
  <c r="H265" i="15"/>
  <c r="H502" i="15"/>
  <c r="H498" i="15"/>
  <c r="H494" i="15"/>
  <c r="H490" i="15"/>
  <c r="H486" i="15"/>
  <c r="H482" i="15"/>
  <c r="H478" i="15"/>
  <c r="H474" i="15"/>
  <c r="H470" i="15"/>
  <c r="H466" i="15"/>
  <c r="H458" i="15"/>
  <c r="H454" i="15"/>
  <c r="H450" i="15"/>
  <c r="H442" i="15"/>
  <c r="H438" i="15"/>
  <c r="H434" i="15"/>
  <c r="H426" i="15"/>
  <c r="H418" i="15"/>
  <c r="H410" i="15"/>
  <c r="H402" i="15"/>
  <c r="H394" i="15"/>
  <c r="H386" i="15"/>
  <c r="H378" i="15"/>
  <c r="H370" i="15"/>
  <c r="H362" i="15"/>
  <c r="H357" i="15"/>
  <c r="H352" i="15"/>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I360" i="14" s="1"/>
  <c r="P360" i="15" s="1"/>
  <c r="P352" i="14"/>
  <c r="O352" i="14"/>
  <c r="P344" i="14"/>
  <c r="O344" i="14"/>
  <c r="I344" i="14" s="1"/>
  <c r="P344" i="15" s="1"/>
  <c r="P332" i="14"/>
  <c r="O332" i="14"/>
  <c r="P324" i="14"/>
  <c r="O324" i="14"/>
  <c r="I324" i="14" s="1"/>
  <c r="P324" i="15" s="1"/>
  <c r="P316" i="14"/>
  <c r="O316" i="14"/>
  <c r="P312" i="14"/>
  <c r="O312" i="14"/>
  <c r="I312" i="14" s="1"/>
  <c r="P312" i="15" s="1"/>
  <c r="P304" i="14"/>
  <c r="O304" i="14"/>
  <c r="P292" i="14"/>
  <c r="O292" i="14"/>
  <c r="I292" i="14" s="1"/>
  <c r="P292" i="15" s="1"/>
  <c r="P280" i="14"/>
  <c r="O280" i="14"/>
  <c r="P268" i="14"/>
  <c r="O268" i="14"/>
  <c r="I268" i="14" s="1"/>
  <c r="P268" i="15" s="1"/>
  <c r="O502" i="14"/>
  <c r="I502" i="14" s="1"/>
  <c r="P502" i="15" s="1"/>
  <c r="O494" i="14"/>
  <c r="I494" i="14" s="1"/>
  <c r="P494" i="15" s="1"/>
  <c r="O482" i="14"/>
  <c r="O466" i="14"/>
  <c r="O450" i="14"/>
  <c r="I450" i="14" s="1"/>
  <c r="P450" i="15" s="1"/>
  <c r="O434" i="14"/>
  <c r="I434" i="14" s="1"/>
  <c r="P434" i="15" s="1"/>
  <c r="O418" i="14"/>
  <c r="O402" i="14"/>
  <c r="O386" i="14"/>
  <c r="I386" i="14" s="1"/>
  <c r="P386" i="15" s="1"/>
  <c r="O370" i="14"/>
  <c r="I370" i="14" s="1"/>
  <c r="P370" i="15" s="1"/>
  <c r="O354" i="14"/>
  <c r="O338" i="14"/>
  <c r="O322" i="14"/>
  <c r="I322" i="14" s="1"/>
  <c r="P322" i="15" s="1"/>
  <c r="P501" i="14"/>
  <c r="I501" i="14" s="1"/>
  <c r="P501" i="15" s="1"/>
  <c r="P485" i="14"/>
  <c r="I485" i="14" s="1"/>
  <c r="P485" i="15" s="1"/>
  <c r="P469" i="14"/>
  <c r="I469" i="14" s="1"/>
  <c r="P469" i="15" s="1"/>
  <c r="P453" i="14"/>
  <c r="I453" i="14" s="1"/>
  <c r="P453" i="15" s="1"/>
  <c r="P433" i="14"/>
  <c r="I433" i="14" s="1"/>
  <c r="P433" i="15" s="1"/>
  <c r="P401" i="14"/>
  <c r="I401" i="14" s="1"/>
  <c r="P401" i="15" s="1"/>
  <c r="P369" i="14"/>
  <c r="I369" i="14" s="1"/>
  <c r="P369" i="15" s="1"/>
  <c r="P337" i="14"/>
  <c r="I337" i="14" s="1"/>
  <c r="P337" i="15" s="1"/>
  <c r="P305" i="14"/>
  <c r="I305" i="14" s="1"/>
  <c r="P305" i="15" s="1"/>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I439" i="14" s="1"/>
  <c r="P439" i="15" s="1"/>
  <c r="P435" i="14"/>
  <c r="O435" i="14"/>
  <c r="P431" i="14"/>
  <c r="O431" i="14"/>
  <c r="I431" i="14" s="1"/>
  <c r="P431" i="15" s="1"/>
  <c r="P427" i="14"/>
  <c r="O427" i="14"/>
  <c r="P423" i="14"/>
  <c r="O423" i="14"/>
  <c r="I423" i="14" s="1"/>
  <c r="P423" i="15" s="1"/>
  <c r="P419" i="14"/>
  <c r="O419" i="14"/>
  <c r="P415" i="14"/>
  <c r="O415" i="14"/>
  <c r="I415" i="14" s="1"/>
  <c r="P415" i="15" s="1"/>
  <c r="P411" i="14"/>
  <c r="O411" i="14"/>
  <c r="P407" i="14"/>
  <c r="O407" i="14"/>
  <c r="I407" i="14" s="1"/>
  <c r="P407" i="15" s="1"/>
  <c r="P403" i="14"/>
  <c r="O403" i="14"/>
  <c r="P399" i="14"/>
  <c r="O399" i="14"/>
  <c r="I399" i="14" s="1"/>
  <c r="P399" i="15" s="1"/>
  <c r="P395" i="14"/>
  <c r="O395" i="14"/>
  <c r="P391" i="14"/>
  <c r="O391" i="14"/>
  <c r="I391" i="14" s="1"/>
  <c r="P391" i="15" s="1"/>
  <c r="P387" i="14"/>
  <c r="O387" i="14"/>
  <c r="P383" i="14"/>
  <c r="O383" i="14"/>
  <c r="I383" i="14" s="1"/>
  <c r="P383" i="15" s="1"/>
  <c r="P379" i="14"/>
  <c r="O379" i="14"/>
  <c r="P375" i="14"/>
  <c r="O375" i="14"/>
  <c r="I375" i="14" s="1"/>
  <c r="P375" i="15" s="1"/>
  <c r="P371" i="14"/>
  <c r="O371" i="14"/>
  <c r="P367" i="14"/>
  <c r="O367" i="14"/>
  <c r="I367" i="14" s="1"/>
  <c r="P367" i="15" s="1"/>
  <c r="P363" i="14"/>
  <c r="O363" i="14"/>
  <c r="P359" i="14"/>
  <c r="O359" i="14"/>
  <c r="I359" i="14" s="1"/>
  <c r="P359" i="15" s="1"/>
  <c r="P355" i="14"/>
  <c r="O355" i="14"/>
  <c r="P351" i="14"/>
  <c r="O351" i="14"/>
  <c r="I351" i="14" s="1"/>
  <c r="P351" i="15" s="1"/>
  <c r="P347" i="14"/>
  <c r="O347" i="14"/>
  <c r="P343" i="14"/>
  <c r="O343" i="14"/>
  <c r="I343" i="14" s="1"/>
  <c r="P343" i="15" s="1"/>
  <c r="P339" i="14"/>
  <c r="O339" i="14"/>
  <c r="P335" i="14"/>
  <c r="O335" i="14"/>
  <c r="I335" i="14" s="1"/>
  <c r="P335" i="15" s="1"/>
  <c r="P331" i="14"/>
  <c r="O331" i="14"/>
  <c r="P327" i="14"/>
  <c r="O327" i="14"/>
  <c r="I327" i="14" s="1"/>
  <c r="P327" i="15" s="1"/>
  <c r="P323" i="14"/>
  <c r="O323" i="14"/>
  <c r="P319" i="14"/>
  <c r="O319" i="14"/>
  <c r="I319" i="14" s="1"/>
  <c r="P319" i="15" s="1"/>
  <c r="P315" i="14"/>
  <c r="O315" i="14"/>
  <c r="P311" i="14"/>
  <c r="O311" i="14"/>
  <c r="I311" i="14" s="1"/>
  <c r="P311" i="15" s="1"/>
  <c r="P307" i="14"/>
  <c r="O307" i="14"/>
  <c r="P303" i="14"/>
  <c r="O303" i="14"/>
  <c r="I303" i="14" s="1"/>
  <c r="P303" i="15" s="1"/>
  <c r="P299" i="14"/>
  <c r="O299" i="14"/>
  <c r="P295" i="14"/>
  <c r="O295" i="14"/>
  <c r="I295" i="14" s="1"/>
  <c r="P295" i="15" s="1"/>
  <c r="P291" i="14"/>
  <c r="O291" i="14"/>
  <c r="P287" i="14"/>
  <c r="O287" i="14"/>
  <c r="I287" i="14" s="1"/>
  <c r="P287" i="15" s="1"/>
  <c r="P283" i="14"/>
  <c r="O283" i="14"/>
  <c r="P279" i="14"/>
  <c r="O279" i="14"/>
  <c r="I279" i="14" s="1"/>
  <c r="P279" i="15" s="1"/>
  <c r="P275" i="14"/>
  <c r="O275" i="14"/>
  <c r="P271" i="14"/>
  <c r="O271" i="14"/>
  <c r="I271" i="14" s="1"/>
  <c r="P271" i="15" s="1"/>
  <c r="P267" i="14"/>
  <c r="O267" i="14"/>
  <c r="P263" i="14"/>
  <c r="O263" i="14"/>
  <c r="I263" i="14" s="1"/>
  <c r="P263" i="15" s="1"/>
  <c r="O493" i="14"/>
  <c r="I493" i="14" s="1"/>
  <c r="P493" i="15" s="1"/>
  <c r="O478" i="14"/>
  <c r="I478" i="14" s="1"/>
  <c r="P478" i="15" s="1"/>
  <c r="O462" i="14"/>
  <c r="O446" i="14"/>
  <c r="I446" i="14" s="1"/>
  <c r="P446" i="15" s="1"/>
  <c r="O430" i="14"/>
  <c r="I430" i="14" s="1"/>
  <c r="P430" i="15" s="1"/>
  <c r="O414" i="14"/>
  <c r="I414" i="14" s="1"/>
  <c r="P414" i="15" s="1"/>
  <c r="O398" i="14"/>
  <c r="O382" i="14"/>
  <c r="I382" i="14" s="1"/>
  <c r="P382" i="15" s="1"/>
  <c r="O366" i="14"/>
  <c r="I366" i="14" s="1"/>
  <c r="P366" i="15" s="1"/>
  <c r="O350" i="14"/>
  <c r="I350" i="14" s="1"/>
  <c r="P350" i="15" s="1"/>
  <c r="O334" i="14"/>
  <c r="O318" i="14"/>
  <c r="O302" i="14"/>
  <c r="I302" i="14" s="1"/>
  <c r="P302" i="15" s="1"/>
  <c r="O286" i="14"/>
  <c r="I286" i="14" s="1"/>
  <c r="P286" i="15" s="1"/>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0" i="14"/>
  <c r="P490" i="15" s="1"/>
  <c r="I482" i="14"/>
  <c r="P482" i="15" s="1"/>
  <c r="I466" i="14"/>
  <c r="P466" i="15" s="1"/>
  <c r="I462" i="14"/>
  <c r="P462" i="15" s="1"/>
  <c r="I418" i="14"/>
  <c r="P418" i="15" s="1"/>
  <c r="I402" i="14"/>
  <c r="P402" i="15" s="1"/>
  <c r="I398" i="14"/>
  <c r="P398" i="15" s="1"/>
  <c r="I362" i="14"/>
  <c r="P362" i="15" s="1"/>
  <c r="I354" i="14"/>
  <c r="P354" i="15" s="1"/>
  <c r="I338" i="14"/>
  <c r="P338" i="15" s="1"/>
  <c r="I334" i="14"/>
  <c r="P334" i="15" s="1"/>
  <c r="I318" i="14"/>
  <c r="P318" i="15" s="1"/>
  <c r="I306" i="14"/>
  <c r="P306" i="15" s="1"/>
  <c r="I274" i="14"/>
  <c r="P274" i="15" s="1"/>
  <c r="I270" i="14"/>
  <c r="P270" i="15" s="1"/>
  <c r="I451" i="14" l="1"/>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O6" i="62" l="1"/>
  <c r="B6" i="62"/>
  <c r="N6" i="62" s="1"/>
  <c r="O5" i="62"/>
  <c r="B4" i="62"/>
  <c r="N4" i="62" s="1"/>
  <c r="D159" i="21" l="1"/>
  <c r="D160" i="21"/>
  <c r="D161" i="21"/>
  <c r="D162" i="21"/>
  <c r="D163" i="21"/>
  <c r="D164" i="21"/>
  <c r="D165" i="21"/>
  <c r="D166" i="21"/>
  <c r="D167" i="21"/>
  <c r="D168" i="21"/>
  <c r="D169" i="21"/>
  <c r="B2" i="62" l="1"/>
  <c r="N2" i="62" s="1"/>
  <c r="E5" i="13"/>
  <c r="AJ9" i="42" l="1"/>
  <c r="AJ10" i="42"/>
  <c r="AJ12" i="42"/>
  <c r="AJ13" i="42"/>
  <c r="AJ15" i="42"/>
  <c r="AJ16" i="42"/>
  <c r="AJ17" i="42"/>
  <c r="AJ18" i="42"/>
  <c r="AJ19" i="42"/>
  <c r="AJ20" i="42"/>
  <c r="AJ21" i="42"/>
  <c r="AJ22" i="42"/>
  <c r="AJ23" i="42"/>
  <c r="AJ24"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7" i="42"/>
  <c r="AJ58" i="42"/>
  <c r="AJ59" i="42"/>
  <c r="AJ60" i="42"/>
  <c r="AJ62" i="42"/>
  <c r="AJ63" i="42"/>
  <c r="AJ66" i="42"/>
  <c r="AJ67" i="42"/>
  <c r="AJ68" i="42"/>
  <c r="AJ69" i="42"/>
  <c r="AJ70" i="42"/>
  <c r="AJ71" i="42"/>
  <c r="AJ72" i="42"/>
  <c r="AJ180" i="42"/>
  <c r="AJ74" i="42"/>
  <c r="AJ75" i="42"/>
  <c r="AJ76" i="42"/>
  <c r="AJ78" i="42"/>
  <c r="AJ79" i="42"/>
  <c r="AJ80" i="42"/>
  <c r="AJ82" i="42"/>
  <c r="AJ84" i="42"/>
  <c r="AJ85" i="42"/>
  <c r="AJ86" i="42"/>
  <c r="AJ87" i="42"/>
  <c r="AJ88" i="42"/>
  <c r="AJ89" i="42"/>
  <c r="AJ90" i="42"/>
  <c r="AJ91" i="42"/>
  <c r="AJ92" i="42"/>
  <c r="AJ93" i="42"/>
  <c r="AJ94" i="42"/>
  <c r="AJ95" i="42"/>
  <c r="AJ96" i="42"/>
  <c r="AJ97" i="42"/>
  <c r="AJ98" i="42"/>
  <c r="AJ99" i="42"/>
  <c r="AJ100" i="42"/>
  <c r="AJ101" i="42"/>
  <c r="AJ102" i="42"/>
  <c r="AJ104" i="42"/>
  <c r="AJ105" i="42"/>
  <c r="AJ106" i="42"/>
  <c r="AJ107" i="42"/>
  <c r="AJ108" i="42"/>
  <c r="AJ109" i="42"/>
  <c r="AJ110" i="42"/>
  <c r="AJ112" i="42"/>
  <c r="AJ113" i="42"/>
  <c r="AJ114" i="42"/>
  <c r="AJ115" i="42"/>
  <c r="AJ117" i="42"/>
  <c r="AJ118" i="42"/>
  <c r="AJ119" i="42"/>
  <c r="AJ120" i="42"/>
  <c r="AJ121" i="42"/>
  <c r="AJ122" i="42"/>
  <c r="AJ123" i="42"/>
  <c r="AJ125" i="42"/>
  <c r="AJ126" i="42"/>
  <c r="AJ127" i="42"/>
  <c r="AJ128" i="42"/>
  <c r="AJ129" i="42"/>
  <c r="AJ130" i="42"/>
  <c r="AJ131" i="42"/>
  <c r="AJ132" i="42"/>
  <c r="AJ134" i="42"/>
  <c r="AJ135" i="42"/>
  <c r="AJ136" i="42"/>
  <c r="AJ137" i="42"/>
  <c r="AJ138" i="42"/>
  <c r="AJ139" i="42"/>
  <c r="AJ140" i="42"/>
  <c r="AJ141" i="42"/>
  <c r="AJ142" i="42"/>
  <c r="AJ143" i="42"/>
  <c r="AJ144" i="42"/>
  <c r="AJ145" i="42"/>
  <c r="AJ146" i="42"/>
  <c r="AJ147" i="42"/>
  <c r="AJ148" i="42"/>
  <c r="AJ149" i="42"/>
  <c r="AJ150" i="42"/>
  <c r="AJ151" i="42"/>
  <c r="AJ152" i="42"/>
  <c r="AJ153" i="42"/>
  <c r="AJ154" i="42"/>
  <c r="AJ155" i="42"/>
  <c r="AJ156" i="42"/>
  <c r="AJ157" i="42"/>
  <c r="AJ158" i="42"/>
  <c r="AJ159" i="42"/>
  <c r="AJ161" i="42"/>
  <c r="AJ162" i="42"/>
  <c r="AJ163" i="42"/>
  <c r="AJ164" i="42"/>
  <c r="AJ165" i="42"/>
  <c r="AJ166" i="42"/>
  <c r="AJ167" i="42"/>
  <c r="AJ169" i="42"/>
  <c r="AJ170" i="42"/>
  <c r="AJ171" i="42"/>
  <c r="AJ172" i="42"/>
  <c r="AJ173" i="42"/>
  <c r="AJ174" i="42"/>
  <c r="AJ175" i="42"/>
  <c r="AJ176" i="42"/>
  <c r="AJ177" i="42"/>
  <c r="AJ178" i="42"/>
  <c r="AJ179" i="42"/>
  <c r="AI9" i="42"/>
  <c r="AI10" i="42"/>
  <c r="AI12" i="42"/>
  <c r="AI13" i="42"/>
  <c r="AI15" i="42"/>
  <c r="AI16" i="42"/>
  <c r="AI17" i="42"/>
  <c r="AI18" i="42"/>
  <c r="AI19" i="42"/>
  <c r="AI20" i="42"/>
  <c r="AI21" i="42"/>
  <c r="AI22" i="42"/>
  <c r="AI23" i="42"/>
  <c r="AI24" i="42"/>
  <c r="AI25" i="42"/>
  <c r="AI26"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7" i="42"/>
  <c r="AI58" i="42"/>
  <c r="AI59" i="42"/>
  <c r="AI60" i="42"/>
  <c r="AI62" i="42"/>
  <c r="AI63" i="42"/>
  <c r="AI66" i="42"/>
  <c r="AI67" i="42"/>
  <c r="AI68" i="42"/>
  <c r="AI69" i="42"/>
  <c r="AI70" i="42"/>
  <c r="AI71" i="42"/>
  <c r="AI72" i="42"/>
  <c r="AI180" i="42"/>
  <c r="AI74" i="42"/>
  <c r="AI75" i="42"/>
  <c r="AI76" i="42"/>
  <c r="AI78" i="42"/>
  <c r="AI79" i="42"/>
  <c r="AI80" i="42"/>
  <c r="AI82" i="42"/>
  <c r="AI84" i="42"/>
  <c r="AI85" i="42"/>
  <c r="AI86" i="42"/>
  <c r="AI87" i="42"/>
  <c r="AI88" i="42"/>
  <c r="AI89" i="42"/>
  <c r="AI90" i="42"/>
  <c r="AI91" i="42"/>
  <c r="AI92" i="42"/>
  <c r="AI93" i="42"/>
  <c r="AI94" i="42"/>
  <c r="AI95" i="42"/>
  <c r="AI96" i="42"/>
  <c r="AI97" i="42"/>
  <c r="AI98" i="42"/>
  <c r="AI99" i="42"/>
  <c r="AI100" i="42"/>
  <c r="AI101" i="42"/>
  <c r="AI102" i="42"/>
  <c r="AI104" i="42"/>
  <c r="AI105" i="42"/>
  <c r="AI106" i="42"/>
  <c r="AI107" i="42"/>
  <c r="AI108" i="42"/>
  <c r="AI109" i="42"/>
  <c r="AI110" i="42"/>
  <c r="AI112" i="42"/>
  <c r="AI113" i="42"/>
  <c r="AI114" i="42"/>
  <c r="AI115" i="42"/>
  <c r="AI117" i="42"/>
  <c r="AI118" i="42"/>
  <c r="AI119" i="42"/>
  <c r="AI120" i="42"/>
  <c r="AI121" i="42"/>
  <c r="AI122" i="42"/>
  <c r="AI123" i="42"/>
  <c r="AI125" i="42"/>
  <c r="AI126" i="42"/>
  <c r="AI127" i="42"/>
  <c r="AI128" i="42"/>
  <c r="AI129" i="42"/>
  <c r="AI130" i="42"/>
  <c r="AI131" i="42"/>
  <c r="AI132" i="42"/>
  <c r="AI134" i="42"/>
  <c r="AI135" i="42"/>
  <c r="AI136" i="42"/>
  <c r="AI137" i="42"/>
  <c r="AI138" i="42"/>
  <c r="AI139" i="42"/>
  <c r="AI140" i="42"/>
  <c r="AI141" i="42"/>
  <c r="AI142" i="42"/>
  <c r="AI143" i="42"/>
  <c r="AI144" i="42"/>
  <c r="AI145" i="42"/>
  <c r="AI146" i="42"/>
  <c r="AI147" i="42"/>
  <c r="AI148" i="42"/>
  <c r="AI149" i="42"/>
  <c r="AI150" i="42"/>
  <c r="AI151" i="42"/>
  <c r="AI152" i="42"/>
  <c r="AI153" i="42"/>
  <c r="AI154" i="42"/>
  <c r="AI155" i="42"/>
  <c r="AI156" i="42"/>
  <c r="AI157" i="42"/>
  <c r="AI158" i="42"/>
  <c r="AI159" i="42"/>
  <c r="AI161" i="42"/>
  <c r="AI162" i="42"/>
  <c r="AI163" i="42"/>
  <c r="AI164" i="42"/>
  <c r="AI165" i="42"/>
  <c r="AI166" i="42"/>
  <c r="AI167" i="42"/>
  <c r="AI169" i="42"/>
  <c r="AI170" i="42"/>
  <c r="AI171" i="42"/>
  <c r="AI172" i="42"/>
  <c r="AI173" i="42"/>
  <c r="AI174" i="42"/>
  <c r="AI175" i="42"/>
  <c r="AI176" i="42"/>
  <c r="AI177" i="42"/>
  <c r="AI178" i="42"/>
  <c r="AI179" i="42"/>
  <c r="AH9" i="42"/>
  <c r="AH10" i="42"/>
  <c r="AH12" i="42"/>
  <c r="AH13" i="42"/>
  <c r="AH15" i="42"/>
  <c r="AH16" i="42"/>
  <c r="AH17" i="42"/>
  <c r="AH18" i="42"/>
  <c r="AH19" i="42"/>
  <c r="AH20" i="42"/>
  <c r="AH21" i="42"/>
  <c r="AH22" i="42"/>
  <c r="AH23" i="42"/>
  <c r="AH24" i="42"/>
  <c r="AH25" i="42"/>
  <c r="AH26"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7" i="42"/>
  <c r="AH58" i="42"/>
  <c r="AH59" i="42"/>
  <c r="AH60" i="42"/>
  <c r="AH62" i="42"/>
  <c r="AH63" i="42"/>
  <c r="AH66" i="42"/>
  <c r="AH67" i="42"/>
  <c r="AH68" i="42"/>
  <c r="AH69" i="42"/>
  <c r="AH70" i="42"/>
  <c r="AH71" i="42"/>
  <c r="AH72" i="42"/>
  <c r="AH180" i="42"/>
  <c r="AH74" i="42"/>
  <c r="AH75" i="42"/>
  <c r="AH76" i="42"/>
  <c r="AH78" i="42"/>
  <c r="AH79" i="42"/>
  <c r="AH80" i="42"/>
  <c r="AH82" i="42"/>
  <c r="AH84" i="42"/>
  <c r="AH85" i="42"/>
  <c r="AH86" i="42"/>
  <c r="AH87" i="42"/>
  <c r="AH88" i="42"/>
  <c r="AH89" i="42"/>
  <c r="AH90" i="42"/>
  <c r="AH91" i="42"/>
  <c r="AH92" i="42"/>
  <c r="AH93" i="42"/>
  <c r="AH94" i="42"/>
  <c r="AH95" i="42"/>
  <c r="AH96" i="42"/>
  <c r="AH97" i="42"/>
  <c r="AH98" i="42"/>
  <c r="AH99" i="42"/>
  <c r="AH100" i="42"/>
  <c r="AH101" i="42"/>
  <c r="AH102" i="42"/>
  <c r="AH104" i="42"/>
  <c r="AH105" i="42"/>
  <c r="AH106" i="42"/>
  <c r="AH107" i="42"/>
  <c r="AH108" i="42"/>
  <c r="AH109" i="42"/>
  <c r="AH110" i="42"/>
  <c r="AH112" i="42"/>
  <c r="AH113" i="42"/>
  <c r="AH114" i="42"/>
  <c r="AH115" i="42"/>
  <c r="AH117" i="42"/>
  <c r="AH118" i="42"/>
  <c r="AH119" i="42"/>
  <c r="AH120" i="42"/>
  <c r="AH121" i="42"/>
  <c r="AH122" i="42"/>
  <c r="AH123" i="42"/>
  <c r="AH125" i="42"/>
  <c r="AH126" i="42"/>
  <c r="AH127" i="42"/>
  <c r="AH128" i="42"/>
  <c r="AH129" i="42"/>
  <c r="AH130" i="42"/>
  <c r="AH131" i="42"/>
  <c r="AH132" i="42"/>
  <c r="AH134" i="42"/>
  <c r="AH135" i="42"/>
  <c r="AH136" i="42"/>
  <c r="AH137" i="42"/>
  <c r="AH138" i="42"/>
  <c r="AH139" i="42"/>
  <c r="AH140" i="42"/>
  <c r="AH141" i="42"/>
  <c r="AH142" i="42"/>
  <c r="AH143" i="42"/>
  <c r="AH144" i="42"/>
  <c r="AH145" i="42"/>
  <c r="AH146" i="42"/>
  <c r="AH147" i="42"/>
  <c r="AH148" i="42"/>
  <c r="AH149" i="42"/>
  <c r="AH150" i="42"/>
  <c r="AH151" i="42"/>
  <c r="AH152" i="42"/>
  <c r="AH153" i="42"/>
  <c r="AH154" i="42"/>
  <c r="AH155" i="42"/>
  <c r="AH156" i="42"/>
  <c r="AH157" i="42"/>
  <c r="AH158" i="42"/>
  <c r="AH159" i="42"/>
  <c r="AH161" i="42"/>
  <c r="AH162" i="42"/>
  <c r="AH163" i="42"/>
  <c r="AH164" i="42"/>
  <c r="AH165" i="42"/>
  <c r="AH166" i="42"/>
  <c r="AH167" i="42"/>
  <c r="AH169" i="42"/>
  <c r="AH170" i="42"/>
  <c r="AH171" i="42"/>
  <c r="AH172" i="42"/>
  <c r="AH173" i="42"/>
  <c r="AH174" i="42"/>
  <c r="AH175" i="42"/>
  <c r="AH176" i="42"/>
  <c r="AH177" i="42"/>
  <c r="AH178" i="42"/>
  <c r="AH179" i="42"/>
  <c r="AJ8" i="42"/>
  <c r="AI8" i="42"/>
  <c r="AH8" i="42"/>
  <c r="AG9" i="42"/>
  <c r="AG10" i="42"/>
  <c r="AG12" i="42"/>
  <c r="AG13"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7" i="42"/>
  <c r="AG58" i="42"/>
  <c r="AG59" i="42"/>
  <c r="AG60" i="42"/>
  <c r="AG62" i="42"/>
  <c r="AG63" i="42"/>
  <c r="AG66" i="42"/>
  <c r="AG67" i="42"/>
  <c r="AG68" i="42"/>
  <c r="AG69" i="42"/>
  <c r="AG70" i="42"/>
  <c r="AG71" i="42"/>
  <c r="AG72" i="42"/>
  <c r="AG180" i="42"/>
  <c r="AG74" i="42"/>
  <c r="AG75" i="42"/>
  <c r="AG76" i="42"/>
  <c r="AG78" i="42"/>
  <c r="AG79" i="42"/>
  <c r="AG80" i="42"/>
  <c r="AG82" i="42"/>
  <c r="AG84" i="42"/>
  <c r="AG85" i="42"/>
  <c r="AG86" i="42"/>
  <c r="AG87" i="42"/>
  <c r="AG88" i="42"/>
  <c r="AG89" i="42"/>
  <c r="AG90" i="42"/>
  <c r="AG91" i="42"/>
  <c r="AG92" i="42"/>
  <c r="AG93" i="42"/>
  <c r="AG94" i="42"/>
  <c r="AG95" i="42"/>
  <c r="AG96" i="42"/>
  <c r="AG97" i="42"/>
  <c r="AG98" i="42"/>
  <c r="AG99" i="42"/>
  <c r="AG100" i="42"/>
  <c r="AG101" i="42"/>
  <c r="AG102" i="42"/>
  <c r="AG104" i="42"/>
  <c r="AG105" i="42"/>
  <c r="AG106" i="42"/>
  <c r="AG107" i="42"/>
  <c r="AG108" i="42"/>
  <c r="AG109" i="42"/>
  <c r="AG110" i="42"/>
  <c r="AG112" i="42"/>
  <c r="AG113" i="42"/>
  <c r="AG114" i="42"/>
  <c r="AG115" i="42"/>
  <c r="AG117" i="42"/>
  <c r="AG118" i="42"/>
  <c r="AG119" i="42"/>
  <c r="AG120" i="42"/>
  <c r="AG121" i="42"/>
  <c r="AG122" i="42"/>
  <c r="AG123" i="42"/>
  <c r="AG125" i="42"/>
  <c r="AG126" i="42"/>
  <c r="AG127" i="42"/>
  <c r="AG128" i="42"/>
  <c r="AG129" i="42"/>
  <c r="AG130" i="42"/>
  <c r="AG131" i="42"/>
  <c r="AG132"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1" i="42"/>
  <c r="AG162" i="42"/>
  <c r="AG163" i="42"/>
  <c r="AG164" i="42"/>
  <c r="AG165" i="42"/>
  <c r="AG166" i="42"/>
  <c r="AG167" i="42"/>
  <c r="AG169" i="42"/>
  <c r="AG170" i="42"/>
  <c r="AG171" i="42"/>
  <c r="AG172" i="42"/>
  <c r="AG173" i="42"/>
  <c r="AG174" i="42"/>
  <c r="AG175" i="42"/>
  <c r="AG176" i="42"/>
  <c r="AG177" i="42"/>
  <c r="AG178" i="42"/>
  <c r="AG179" i="42"/>
  <c r="AG8" i="42"/>
  <c r="Q21" i="5"/>
  <c r="Q22" i="5"/>
  <c r="Q23" i="5"/>
  <c r="Q24" i="5"/>
  <c r="Q25" i="5"/>
  <c r="Q26" i="5"/>
  <c r="Q27" i="5"/>
  <c r="Q28" i="5"/>
  <c r="Q29" i="5"/>
  <c r="Q30" i="5"/>
  <c r="Q31" i="5"/>
  <c r="Q32" i="5"/>
  <c r="Q33" i="5"/>
  <c r="Q34" i="5"/>
  <c r="Q20" i="5"/>
  <c r="AJ159" i="21"/>
  <c r="AI159" i="21"/>
  <c r="AH159" i="21"/>
  <c r="AG159" i="21"/>
  <c r="Q21" i="14"/>
  <c r="Q22" i="14"/>
  <c r="Q23" i="14"/>
  <c r="Q24" i="14"/>
  <c r="Q25" i="14"/>
  <c r="Q26" i="14"/>
  <c r="Q27" i="14"/>
  <c r="Q28" i="14"/>
  <c r="Q29" i="14"/>
  <c r="Q30" i="14"/>
  <c r="Q31" i="14"/>
  <c r="Q32" i="14"/>
  <c r="Q33" i="14"/>
  <c r="Q34" i="14"/>
  <c r="Q35" i="14"/>
  <c r="Q36" i="14"/>
  <c r="Q37" i="14"/>
  <c r="Q38" i="14"/>
  <c r="Q39" i="14"/>
  <c r="Q40" i="14"/>
  <c r="Q41" i="14"/>
  <c r="Q42" i="14"/>
  <c r="Q43" i="14"/>
  <c r="Q44" i="14"/>
  <c r="H44" i="15" s="1"/>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H125" i="15" s="1"/>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H206" i="15" s="1"/>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0" i="14"/>
  <c r="I168" i="21"/>
  <c r="I166" i="21"/>
  <c r="I164" i="21"/>
  <c r="I162" i="21"/>
  <c r="I160" i="21"/>
  <c r="I161" i="21"/>
  <c r="I165" i="21"/>
  <c r="I169" i="21"/>
  <c r="E160" i="21"/>
  <c r="E161" i="21"/>
  <c r="E162" i="21"/>
  <c r="E163" i="21"/>
  <c r="E164" i="21"/>
  <c r="E165" i="21"/>
  <c r="E166" i="21"/>
  <c r="E167" i="21"/>
  <c r="E168" i="21"/>
  <c r="E169" i="21"/>
  <c r="I167" i="21"/>
  <c r="I163" i="21"/>
  <c r="AG25"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F15" i="18" s="1"/>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I20" i="24"/>
  <c r="AJ20" i="24"/>
  <c r="AH20" i="24"/>
  <c r="AC81" i="24"/>
  <c r="AD81" i="24" s="1"/>
  <c r="AC83" i="24"/>
  <c r="AD83" i="24" s="1"/>
  <c r="AG22" i="16"/>
  <c r="S20" i="12"/>
  <c r="AG20" i="12" s="1"/>
  <c r="T20" i="12"/>
  <c r="U20" i="12"/>
  <c r="V20" i="12"/>
  <c r="W20" i="12"/>
  <c r="X20" i="12"/>
  <c r="Y20" i="12"/>
  <c r="Z20" i="12"/>
  <c r="AA20" i="12"/>
  <c r="AB20" i="12"/>
  <c r="S21" i="12"/>
  <c r="T21" i="12" s="1"/>
  <c r="S22" i="12"/>
  <c r="T22" i="12" s="1"/>
  <c r="S23" i="12"/>
  <c r="T23" i="12" s="1"/>
  <c r="U23" i="12" s="1"/>
  <c r="V23" i="12" s="1"/>
  <c r="W23" i="12" s="1"/>
  <c r="X23" i="12" s="1"/>
  <c r="Y23" i="12" s="1"/>
  <c r="Z23" i="12" s="1"/>
  <c r="AA23" i="12" s="1"/>
  <c r="AB23" i="12" s="1"/>
  <c r="S24" i="12"/>
  <c r="T24" i="12"/>
  <c r="U24" i="12" s="1"/>
  <c r="V24" i="12" s="1"/>
  <c r="W24" i="12" s="1"/>
  <c r="X24" i="12" s="1"/>
  <c r="Y24" i="12" s="1"/>
  <c r="Z24" i="12" s="1"/>
  <c r="AA24" i="12" s="1"/>
  <c r="AB24" i="12" s="1"/>
  <c r="S25" i="12"/>
  <c r="T25" i="12" s="1"/>
  <c r="U25" i="12" s="1"/>
  <c r="V25" i="12" s="1"/>
  <c r="W25" i="12" s="1"/>
  <c r="X25" i="12" s="1"/>
  <c r="Y25" i="12" s="1"/>
  <c r="Z25" i="12" s="1"/>
  <c r="AA25" i="12" s="1"/>
  <c r="AB25" i="12" s="1"/>
  <c r="S26" i="12"/>
  <c r="T26" i="12" s="1"/>
  <c r="S27" i="12"/>
  <c r="T27" i="12" s="1"/>
  <c r="U27" i="12" s="1"/>
  <c r="V27" i="12" s="1"/>
  <c r="W27" i="12" s="1"/>
  <c r="X27" i="12" s="1"/>
  <c r="Y27" i="12" s="1"/>
  <c r="Z27" i="12" s="1"/>
  <c r="S28" i="12"/>
  <c r="AG28" i="12" s="1"/>
  <c r="S29" i="12"/>
  <c r="T29" i="12" s="1"/>
  <c r="U29" i="12" s="1"/>
  <c r="V29" i="12" s="1"/>
  <c r="S30" i="12"/>
  <c r="T30" i="12"/>
  <c r="U30" i="12" s="1"/>
  <c r="V30" i="12" s="1"/>
  <c r="W30" i="12" s="1"/>
  <c r="X30" i="12" s="1"/>
  <c r="S31" i="12"/>
  <c r="T31" i="12" s="1"/>
  <c r="U31" i="12" s="1"/>
  <c r="V31" i="12" s="1"/>
  <c r="W31" i="12" s="1"/>
  <c r="X31" i="12" s="1"/>
  <c r="Y31" i="12" s="1"/>
  <c r="Z31" i="12"/>
  <c r="AA31" i="12" s="1"/>
  <c r="AB31" i="12" s="1"/>
  <c r="S32" i="12"/>
  <c r="T32" i="12" s="1"/>
  <c r="S33" i="12"/>
  <c r="T33" i="12" s="1"/>
  <c r="U33" i="12" s="1"/>
  <c r="V33" i="12" s="1"/>
  <c r="S34" i="12"/>
  <c r="T34" i="12" s="1"/>
  <c r="S35" i="12"/>
  <c r="T35" i="12" s="1"/>
  <c r="U35" i="12" s="1"/>
  <c r="V35" i="12" s="1"/>
  <c r="W35" i="12" s="1"/>
  <c r="X35" i="12" s="1"/>
  <c r="Y35" i="12" s="1"/>
  <c r="Z35" i="12"/>
  <c r="AA35" i="12" s="1"/>
  <c r="AB35" i="12" s="1"/>
  <c r="S36" i="12"/>
  <c r="T36" i="12"/>
  <c r="U36" i="12" s="1"/>
  <c r="V36" i="12" s="1"/>
  <c r="W36" i="12" s="1"/>
  <c r="X36" i="12" s="1"/>
  <c r="Y36" i="12" s="1"/>
  <c r="Z36" i="12" s="1"/>
  <c r="AA36" i="12" s="1"/>
  <c r="AB36" i="12" s="1"/>
  <c r="S37" i="12"/>
  <c r="T37" i="12" s="1"/>
  <c r="U37" i="12" s="1"/>
  <c r="V37" i="12"/>
  <c r="W37" i="12" s="1"/>
  <c r="X37" i="12" s="1"/>
  <c r="Y37" i="12" s="1"/>
  <c r="Z37" i="12" s="1"/>
  <c r="AA37" i="12" s="1"/>
  <c r="AB37" i="12" s="1"/>
  <c r="S38" i="12"/>
  <c r="T38" i="12"/>
  <c r="U38" i="12" s="1"/>
  <c r="S39" i="12"/>
  <c r="S40" i="12"/>
  <c r="T40" i="12"/>
  <c r="U40" i="12" s="1"/>
  <c r="V40" i="12" s="1"/>
  <c r="W40" i="12" s="1"/>
  <c r="X40" i="12" s="1"/>
  <c r="Y40" i="12" s="1"/>
  <c r="Z40" i="12" s="1"/>
  <c r="AA40" i="12" s="1"/>
  <c r="AB40" i="12" s="1"/>
  <c r="S41" i="12"/>
  <c r="T41" i="12" s="1"/>
  <c r="U41" i="12" s="1"/>
  <c r="V41" i="12"/>
  <c r="W41" i="12" s="1"/>
  <c r="X41" i="12" s="1"/>
  <c r="Y41" i="12" s="1"/>
  <c r="Z41" i="12" s="1"/>
  <c r="AA41" i="12" s="1"/>
  <c r="AB41" i="12" s="1"/>
  <c r="S42" i="12"/>
  <c r="T42" i="12"/>
  <c r="U42" i="12" s="1"/>
  <c r="S43" i="12"/>
  <c r="T43" i="12" s="1"/>
  <c r="U43" i="12" s="1"/>
  <c r="V43" i="12" s="1"/>
  <c r="W43" i="12" s="1"/>
  <c r="X43" i="12" s="1"/>
  <c r="Y43" i="12" s="1"/>
  <c r="Z43" i="12" s="1"/>
  <c r="AA43" i="12" s="1"/>
  <c r="S44" i="12"/>
  <c r="T44" i="12"/>
  <c r="U44" i="12" s="1"/>
  <c r="V44" i="12" s="1"/>
  <c r="W44" i="12" s="1"/>
  <c r="X44" i="12" s="1"/>
  <c r="Y44" i="12" s="1"/>
  <c r="Z44" i="12" s="1"/>
  <c r="AA44" i="12" s="1"/>
  <c r="AB44" i="12" s="1"/>
  <c r="S45" i="12"/>
  <c r="T45" i="12" s="1"/>
  <c r="S46" i="12"/>
  <c r="T46" i="12"/>
  <c r="U46" i="12" s="1"/>
  <c r="V46" i="12" s="1"/>
  <c r="W46" i="12" s="1"/>
  <c r="X46" i="12" s="1"/>
  <c r="Y46" i="12" s="1"/>
  <c r="Z46" i="12" s="1"/>
  <c r="AA46" i="12" s="1"/>
  <c r="AB46" i="12" s="1"/>
  <c r="S47" i="12"/>
  <c r="T47" i="12"/>
  <c r="U47" i="12" s="1"/>
  <c r="V47" i="12" s="1"/>
  <c r="W47" i="12" s="1"/>
  <c r="X47" i="12" s="1"/>
  <c r="Y47" i="12" s="1"/>
  <c r="Z47" i="12" s="1"/>
  <c r="AA47" i="12" s="1"/>
  <c r="AB47" i="12" s="1"/>
  <c r="AJ47" i="12" s="1"/>
  <c r="S48" i="12"/>
  <c r="T48" i="12" s="1"/>
  <c r="S49" i="12"/>
  <c r="T49" i="12" s="1"/>
  <c r="S50" i="12"/>
  <c r="AG50" i="12" s="1"/>
  <c r="S51" i="12"/>
  <c r="T51" i="12"/>
  <c r="U51" i="12" s="1"/>
  <c r="V51" i="12" s="1"/>
  <c r="W51" i="12" s="1"/>
  <c r="X51" i="12" s="1"/>
  <c r="Y51" i="12" s="1"/>
  <c r="Z51" i="12" s="1"/>
  <c r="AA51" i="12" s="1"/>
  <c r="AB51" i="12" s="1"/>
  <c r="S52" i="12"/>
  <c r="T52" i="12"/>
  <c r="U52" i="12" s="1"/>
  <c r="V52" i="12" s="1"/>
  <c r="W52" i="12" s="1"/>
  <c r="X52" i="12" s="1"/>
  <c r="Y52" i="12" s="1"/>
  <c r="Z52" i="12" s="1"/>
  <c r="AA52" i="12" s="1"/>
  <c r="AB52" i="12" s="1"/>
  <c r="S53" i="12"/>
  <c r="AG53" i="12" s="1"/>
  <c r="T53" i="12"/>
  <c r="U53" i="12" s="1"/>
  <c r="V53" i="12" s="1"/>
  <c r="W53" i="12" s="1"/>
  <c r="X53" i="12" s="1"/>
  <c r="Y53" i="12" s="1"/>
  <c r="Z53" i="12" s="1"/>
  <c r="AA53" i="12" s="1"/>
  <c r="AB53" i="12" s="1"/>
  <c r="AC53" i="12" s="1"/>
  <c r="AD53" i="12" s="1"/>
  <c r="S54" i="12"/>
  <c r="T54" i="12" s="1"/>
  <c r="S55" i="12"/>
  <c r="T55" i="12" s="1"/>
  <c r="U55" i="12" s="1"/>
  <c r="V55" i="12" s="1"/>
  <c r="W55" i="12" s="1"/>
  <c r="X55" i="12" s="1"/>
  <c r="Y55" i="12" s="1"/>
  <c r="Z55" i="12" s="1"/>
  <c r="AA55" i="12" s="1"/>
  <c r="AB55" i="12" s="1"/>
  <c r="S56" i="12"/>
  <c r="T56" i="12" s="1"/>
  <c r="U56" i="12" s="1"/>
  <c r="V56" i="12" s="1"/>
  <c r="W56" i="12" s="1"/>
  <c r="X56" i="12" s="1"/>
  <c r="Y56" i="12" s="1"/>
  <c r="Z56" i="12" s="1"/>
  <c r="AA56" i="12" s="1"/>
  <c r="AB56" i="12" s="1"/>
  <c r="S57" i="12"/>
  <c r="T57" i="12"/>
  <c r="U57" i="12" s="1"/>
  <c r="V57" i="12" s="1"/>
  <c r="W57" i="12" s="1"/>
  <c r="X57" i="12" s="1"/>
  <c r="Y57" i="12" s="1"/>
  <c r="Z57" i="12" s="1"/>
  <c r="AA57" i="12" s="1"/>
  <c r="AB57" i="12" s="1"/>
  <c r="S58" i="12"/>
  <c r="T58" i="12" s="1"/>
  <c r="S59" i="12"/>
  <c r="T59" i="12"/>
  <c r="U59" i="12" s="1"/>
  <c r="V59" i="12" s="1"/>
  <c r="W59" i="12" s="1"/>
  <c r="X59" i="12" s="1"/>
  <c r="Y59" i="12" s="1"/>
  <c r="Z59" i="12" s="1"/>
  <c r="AA59" i="12" s="1"/>
  <c r="AB59" i="12" s="1"/>
  <c r="AC59" i="12" s="1"/>
  <c r="AD59" i="12" s="1"/>
  <c r="S60" i="12"/>
  <c r="T60" i="12"/>
  <c r="U60" i="12" s="1"/>
  <c r="V60" i="12" s="1"/>
  <c r="W60" i="12" s="1"/>
  <c r="X60" i="12" s="1"/>
  <c r="Y60" i="12" s="1"/>
  <c r="Z60" i="12" s="1"/>
  <c r="AA60" i="12" s="1"/>
  <c r="AB60" i="12" s="1"/>
  <c r="S61" i="12"/>
  <c r="T61" i="12" s="1"/>
  <c r="S62" i="12"/>
  <c r="T62" i="12"/>
  <c r="U62" i="12" s="1"/>
  <c r="V62" i="12" s="1"/>
  <c r="W62" i="12" s="1"/>
  <c r="X62" i="12" s="1"/>
  <c r="Y62" i="12" s="1"/>
  <c r="Z62" i="12" s="1"/>
  <c r="AA62" i="12" s="1"/>
  <c r="AB62" i="12" s="1"/>
  <c r="S63" i="12"/>
  <c r="T63" i="12"/>
  <c r="U63" i="12" s="1"/>
  <c r="V63" i="12" s="1"/>
  <c r="W63" i="12" s="1"/>
  <c r="X63" i="12" s="1"/>
  <c r="S64" i="12"/>
  <c r="T64" i="12" s="1"/>
  <c r="U64" i="12" s="1"/>
  <c r="V64" i="12" s="1"/>
  <c r="W64" i="12" s="1"/>
  <c r="X64" i="12" s="1"/>
  <c r="S65" i="12"/>
  <c r="T65" i="12" s="1"/>
  <c r="U65" i="12" s="1"/>
  <c r="V65" i="12" s="1"/>
  <c r="W65" i="12" s="1"/>
  <c r="X65" i="12" s="1"/>
  <c r="S66" i="12"/>
  <c r="T66" i="12" s="1"/>
  <c r="U66" i="12" s="1"/>
  <c r="V66" i="12" s="1"/>
  <c r="W66" i="12" s="1"/>
  <c r="X66" i="12" s="1"/>
  <c r="S67" i="12"/>
  <c r="AG67" i="12" s="1"/>
  <c r="T67" i="12"/>
  <c r="U67" i="12" s="1"/>
  <c r="V67" i="12" s="1"/>
  <c r="W67" i="12" s="1"/>
  <c r="X67" i="12" s="1"/>
  <c r="Y67" i="12" s="1"/>
  <c r="Z67" i="12" s="1"/>
  <c r="AA67" i="12" s="1"/>
  <c r="AB67" i="12" s="1"/>
  <c r="S68" i="12"/>
  <c r="T68" i="12" s="1"/>
  <c r="U68" i="12" s="1"/>
  <c r="V68" i="12" s="1"/>
  <c r="W68" i="12" s="1"/>
  <c r="X68" i="12" s="1"/>
  <c r="Y68" i="12" s="1"/>
  <c r="Z68" i="12" s="1"/>
  <c r="AA68" i="12" s="1"/>
  <c r="AB68" i="12" s="1"/>
  <c r="S69" i="12"/>
  <c r="AG69" i="12" s="1"/>
  <c r="S70" i="12"/>
  <c r="T70" i="12" s="1"/>
  <c r="U70" i="12" s="1"/>
  <c r="V70" i="12" s="1"/>
  <c r="W70" i="12" s="1"/>
  <c r="X70" i="12" s="1"/>
  <c r="S71" i="12"/>
  <c r="T71" i="12"/>
  <c r="U71" i="12" s="1"/>
  <c r="V71" i="12" s="1"/>
  <c r="W71" i="12" s="1"/>
  <c r="X71" i="12" s="1"/>
  <c r="Y71" i="12" s="1"/>
  <c r="Z71" i="12" s="1"/>
  <c r="AA71" i="12" s="1"/>
  <c r="AB71" i="12" s="1"/>
  <c r="S72" i="12"/>
  <c r="T72" i="12" s="1"/>
  <c r="U72" i="12" s="1"/>
  <c r="V72" i="12" s="1"/>
  <c r="W72" i="12" s="1"/>
  <c r="X72" i="12" s="1"/>
  <c r="S73" i="12"/>
  <c r="T73" i="12" s="1"/>
  <c r="U73" i="12" s="1"/>
  <c r="V73" i="12" s="1"/>
  <c r="W73" i="12" s="1"/>
  <c r="X73" i="12" s="1"/>
  <c r="Y73" i="12" s="1"/>
  <c r="Z73" i="12" s="1"/>
  <c r="AA73" i="12" s="1"/>
  <c r="AB73" i="12" s="1"/>
  <c r="S74" i="12"/>
  <c r="T74" i="12" s="1"/>
  <c r="S75" i="12"/>
  <c r="T75" i="12"/>
  <c r="U75" i="12" s="1"/>
  <c r="V75" i="12" s="1"/>
  <c r="W75" i="12" s="1"/>
  <c r="X75" i="12" s="1"/>
  <c r="S76" i="12"/>
  <c r="T76" i="12" s="1"/>
  <c r="U76" i="12" s="1"/>
  <c r="V76" i="12" s="1"/>
  <c r="W76" i="12" s="1"/>
  <c r="X76" i="12" s="1"/>
  <c r="Y76" i="12" s="1"/>
  <c r="Z76" i="12" s="1"/>
  <c r="AA76" i="12" s="1"/>
  <c r="AB76" i="12" s="1"/>
  <c r="S77" i="12"/>
  <c r="T77" i="12" s="1"/>
  <c r="U77" i="12" s="1"/>
  <c r="S78" i="12"/>
  <c r="T78" i="12" s="1"/>
  <c r="U78" i="12"/>
  <c r="V78" i="12" s="1"/>
  <c r="W78" i="12" s="1"/>
  <c r="X78" i="12" s="1"/>
  <c r="Y78" i="12" s="1"/>
  <c r="Z78" i="12" s="1"/>
  <c r="AA78" i="12" s="1"/>
  <c r="AB78" i="12" s="1"/>
  <c r="S79" i="12"/>
  <c r="T79" i="12" s="1"/>
  <c r="U79" i="12"/>
  <c r="V79" i="12" s="1"/>
  <c r="W79" i="12" s="1"/>
  <c r="X79" i="12" s="1"/>
  <c r="Y79" i="12" s="1"/>
  <c r="S80" i="12"/>
  <c r="T80" i="12" s="1"/>
  <c r="U80" i="12"/>
  <c r="V80" i="12" s="1"/>
  <c r="W80" i="12" s="1"/>
  <c r="X80" i="12" s="1"/>
  <c r="Y80" i="12" s="1"/>
  <c r="Z80" i="12" s="1"/>
  <c r="AA80" i="12" s="1"/>
  <c r="AB80" i="12" s="1"/>
  <c r="S81" i="12"/>
  <c r="T81" i="12" s="1"/>
  <c r="U81" i="12" s="1"/>
  <c r="S82" i="12"/>
  <c r="T82" i="12" s="1"/>
  <c r="U82" i="12" s="1"/>
  <c r="V82" i="12" s="1"/>
  <c r="W82" i="12" s="1"/>
  <c r="X82" i="12" s="1"/>
  <c r="Y82" i="12" s="1"/>
  <c r="Z82" i="12" s="1"/>
  <c r="AA82" i="12" s="1"/>
  <c r="S83" i="12"/>
  <c r="T83" i="12" s="1"/>
  <c r="U83" i="12" s="1"/>
  <c r="S84" i="12"/>
  <c r="T84" i="12" s="1"/>
  <c r="U84" i="12" s="1"/>
  <c r="V84" i="12" s="1"/>
  <c r="W84" i="12" s="1"/>
  <c r="X84" i="12" s="1"/>
  <c r="Y84" i="12" s="1"/>
  <c r="Z84" i="12" s="1"/>
  <c r="AA84" i="12" s="1"/>
  <c r="AB84" i="12" s="1"/>
  <c r="S85" i="12"/>
  <c r="T85" i="12" s="1"/>
  <c r="U85" i="12" s="1"/>
  <c r="S86" i="12"/>
  <c r="T86" i="12" s="1"/>
  <c r="U86" i="12"/>
  <c r="V86" i="12" s="1"/>
  <c r="W86" i="12" s="1"/>
  <c r="X86" i="12" s="1"/>
  <c r="Y86" i="12" s="1"/>
  <c r="Z86" i="12" s="1"/>
  <c r="AA86" i="12" s="1"/>
  <c r="AB86" i="12" s="1"/>
  <c r="S87" i="12"/>
  <c r="T87" i="12" s="1"/>
  <c r="U87" i="12"/>
  <c r="V87" i="12" s="1"/>
  <c r="W87" i="12" s="1"/>
  <c r="X87" i="12" s="1"/>
  <c r="Y87" i="12" s="1"/>
  <c r="Z87" i="12" s="1"/>
  <c r="AA87" i="12" s="1"/>
  <c r="AB87" i="12" s="1"/>
  <c r="S88" i="12"/>
  <c r="T88" i="12" s="1"/>
  <c r="U88" i="12"/>
  <c r="V88" i="12" s="1"/>
  <c r="W88" i="12" s="1"/>
  <c r="S89" i="12"/>
  <c r="T89" i="12" s="1"/>
  <c r="U89" i="12" s="1"/>
  <c r="V89" i="12" s="1"/>
  <c r="W89" i="12" s="1"/>
  <c r="X89" i="12" s="1"/>
  <c r="Y89" i="12" s="1"/>
  <c r="Z89" i="12" s="1"/>
  <c r="AA89" i="12" s="1"/>
  <c r="AB89" i="12" s="1"/>
  <c r="S90" i="12"/>
  <c r="T90" i="12" s="1"/>
  <c r="U90" i="12" s="1"/>
  <c r="V90" i="12" s="1"/>
  <c r="W90" i="12" s="1"/>
  <c r="X90" i="12" s="1"/>
  <c r="Y90" i="12" s="1"/>
  <c r="Z90" i="12" s="1"/>
  <c r="AA90" i="12" s="1"/>
  <c r="S91" i="12"/>
  <c r="T91" i="12" s="1"/>
  <c r="U91" i="12" s="1"/>
  <c r="S92" i="12"/>
  <c r="T92" i="12" s="1"/>
  <c r="U92" i="12" s="1"/>
  <c r="V92" i="12" s="1"/>
  <c r="W92" i="12" s="1"/>
  <c r="S93" i="12"/>
  <c r="T93" i="12" s="1"/>
  <c r="U93" i="12" s="1"/>
  <c r="V93" i="12" s="1"/>
  <c r="W93" i="12" s="1"/>
  <c r="X93" i="12" s="1"/>
  <c r="Y93" i="12" s="1"/>
  <c r="Z93" i="12" s="1"/>
  <c r="AA93" i="12" s="1"/>
  <c r="AB93" i="12" s="1"/>
  <c r="S94" i="12"/>
  <c r="T94" i="12"/>
  <c r="U94" i="12" s="1"/>
  <c r="V94" i="12" s="1"/>
  <c r="S95" i="12"/>
  <c r="T95" i="12" s="1"/>
  <c r="S96" i="12"/>
  <c r="T96" i="12" s="1"/>
  <c r="U96" i="12" s="1"/>
  <c r="V96" i="12" s="1"/>
  <c r="S97" i="12"/>
  <c r="T97" i="12" s="1"/>
  <c r="S98" i="12"/>
  <c r="T98" i="12"/>
  <c r="U98" i="12" s="1"/>
  <c r="V98" i="12" s="1"/>
  <c r="S99" i="12"/>
  <c r="T99" i="12" s="1"/>
  <c r="S100" i="12"/>
  <c r="AG100" i="12" s="1"/>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D97" i="24" s="1"/>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G94" i="12"/>
  <c r="AG86" i="12"/>
  <c r="AG66" i="12"/>
  <c r="AG46" i="12"/>
  <c r="AG73" i="12"/>
  <c r="AG57" i="12"/>
  <c r="AI57" i="12"/>
  <c r="AG29" i="12"/>
  <c r="AG25" i="12"/>
  <c r="AG98" i="12"/>
  <c r="AG42" i="12"/>
  <c r="AG80" i="12"/>
  <c r="AG56" i="12"/>
  <c r="AG44" i="12"/>
  <c r="AH44" i="12"/>
  <c r="AC40" i="12"/>
  <c r="AD40" i="12" s="1"/>
  <c r="AJ40" i="12"/>
  <c r="AG40" i="12"/>
  <c r="AI40" i="12"/>
  <c r="AI24" i="12"/>
  <c r="AG24" i="12"/>
  <c r="AG90" i="12"/>
  <c r="AG82" i="12"/>
  <c r="AG62" i="12"/>
  <c r="AG54" i="12"/>
  <c r="AG38" i="12"/>
  <c r="AG30" i="12"/>
  <c r="AG22" i="12"/>
  <c r="AG96" i="12"/>
  <c r="AG88" i="12"/>
  <c r="AG72" i="12"/>
  <c r="AG60" i="12"/>
  <c r="AH60" i="12"/>
  <c r="AG52" i="12"/>
  <c r="AC36" i="12"/>
  <c r="AD36" i="12" s="1"/>
  <c r="AJ36" i="12"/>
  <c r="AG36" i="12"/>
  <c r="AH36" i="12"/>
  <c r="AI36" i="12"/>
  <c r="AG87" i="12"/>
  <c r="AG83" i="12"/>
  <c r="AG79" i="12"/>
  <c r="AG75" i="12"/>
  <c r="AG71" i="12"/>
  <c r="AH71" i="12"/>
  <c r="AG63" i="12"/>
  <c r="AG59" i="12"/>
  <c r="AI59" i="12"/>
  <c r="AG51" i="12"/>
  <c r="AG47" i="12"/>
  <c r="AH35" i="12"/>
  <c r="AI35" i="12"/>
  <c r="AG31" i="12"/>
  <c r="AH31" i="12"/>
  <c r="AI31" i="12"/>
  <c r="AG27" i="12"/>
  <c r="AI27" i="12"/>
  <c r="AH27" i="12"/>
  <c r="AC109" i="24"/>
  <c r="AD109" i="24" s="1"/>
  <c r="AC87" i="24"/>
  <c r="AD87" i="24" s="1"/>
  <c r="AC119" i="24"/>
  <c r="AD119" i="24" s="1"/>
  <c r="AC128" i="24"/>
  <c r="AD128" i="24" s="1"/>
  <c r="AC127" i="24"/>
  <c r="AD127" i="24" s="1"/>
  <c r="AC101" i="24"/>
  <c r="AD101" i="24" s="1"/>
  <c r="AC108" i="24"/>
  <c r="AD108" i="24" s="1"/>
  <c r="AC148" i="24"/>
  <c r="AD148" i="24" s="1"/>
  <c r="AC100" i="24"/>
  <c r="AD100" i="24" s="1"/>
  <c r="AC93" i="24"/>
  <c r="AD93" i="24" s="1"/>
  <c r="AC141" i="24"/>
  <c r="AD141" i="24" s="1"/>
  <c r="AC92" i="24"/>
  <c r="AD92" i="24" s="1"/>
  <c r="AC84" i="24"/>
  <c r="AD84" i="24" s="1"/>
  <c r="AC112" i="24"/>
  <c r="AD112" i="24" s="1"/>
  <c r="AG20" i="16"/>
  <c r="T38" i="21"/>
  <c r="U38" i="21"/>
  <c r="U16" i="21" s="1"/>
  <c r="V38" i="21"/>
  <c r="W38" i="21"/>
  <c r="X38" i="21"/>
  <c r="Y38" i="21"/>
  <c r="B7" i="23" s="1"/>
  <c r="Z38" i="21"/>
  <c r="Z11" i="21" s="1"/>
  <c r="AA38" i="21"/>
  <c r="AB38" i="21"/>
  <c r="AH117" i="21"/>
  <c r="AH118" i="21"/>
  <c r="AH120" i="21"/>
  <c r="AH121" i="21"/>
  <c r="AH122" i="21"/>
  <c r="AH124" i="21"/>
  <c r="AH125" i="21"/>
  <c r="AH126" i="21"/>
  <c r="AH128" i="21"/>
  <c r="AH129" i="21"/>
  <c r="AH130" i="21"/>
  <c r="AH132" i="21"/>
  <c r="AH133" i="21"/>
  <c r="AH134" i="21"/>
  <c r="AH136" i="21"/>
  <c r="AH137" i="21"/>
  <c r="AH138" i="21"/>
  <c r="AH140" i="21"/>
  <c r="AH141" i="21"/>
  <c r="AH142" i="21"/>
  <c r="AH144" i="21"/>
  <c r="AH145" i="21"/>
  <c r="AH146" i="21"/>
  <c r="AH148" i="21"/>
  <c r="AH149" i="21"/>
  <c r="AH150" i="21"/>
  <c r="AH152" i="21"/>
  <c r="AH153" i="21"/>
  <c r="AH154" i="21"/>
  <c r="AH156" i="21"/>
  <c r="AH157" i="21"/>
  <c r="AH158" i="21"/>
  <c r="AG22" i="21"/>
  <c r="AG26" i="21"/>
  <c r="F9" i="63" s="1"/>
  <c r="AG30" i="21"/>
  <c r="AG34" i="21"/>
  <c r="H10" i="9"/>
  <c r="I10" i="9"/>
  <c r="I4" i="16"/>
  <c r="B10" i="17" s="1"/>
  <c r="I3" i="16"/>
  <c r="R18" i="16"/>
  <c r="U16" i="18"/>
  <c r="U15" i="18"/>
  <c r="T16" i="18"/>
  <c r="T14" i="18" s="1"/>
  <c r="T15" i="18"/>
  <c r="S16" i="18"/>
  <c r="S15" i="18"/>
  <c r="R16" i="18"/>
  <c r="R14" i="18" s="1"/>
  <c r="R15" i="18"/>
  <c r="Q15" i="18"/>
  <c r="J10" i="5"/>
  <c r="B11" i="11"/>
  <c r="I21" i="11"/>
  <c r="I22" i="11"/>
  <c r="I23" i="11"/>
  <c r="I24" i="11"/>
  <c r="I25" i="11"/>
  <c r="I26" i="11"/>
  <c r="I27" i="11"/>
  <c r="I28" i="11"/>
  <c r="I29" i="11"/>
  <c r="I30" i="11"/>
  <c r="I31" i="11"/>
  <c r="I32" i="11"/>
  <c r="I33" i="11"/>
  <c r="G34" i="11"/>
  <c r="I34" i="11" s="1"/>
  <c r="G35" i="11"/>
  <c r="I35" i="11" s="1"/>
  <c r="G36" i="11"/>
  <c r="I36" i="11" s="1"/>
  <c r="G37" i="11"/>
  <c r="I37" i="11" s="1"/>
  <c r="G38" i="11"/>
  <c r="I38" i="11" s="1"/>
  <c r="G39" i="11"/>
  <c r="I39" i="11" s="1"/>
  <c r="G40" i="11"/>
  <c r="I40" i="11" s="1"/>
  <c r="G41" i="11"/>
  <c r="I41" i="11" s="1"/>
  <c r="G42" i="11"/>
  <c r="I42" i="11" s="1"/>
  <c r="G43" i="11"/>
  <c r="I43" i="11" s="1"/>
  <c r="G44" i="11"/>
  <c r="I44" i="11" s="1"/>
  <c r="G45" i="11"/>
  <c r="I45" i="11" s="1"/>
  <c r="G46" i="11"/>
  <c r="I46" i="11" s="1"/>
  <c r="G47" i="11"/>
  <c r="I47" i="11" s="1"/>
  <c r="G48" i="11"/>
  <c r="I48" i="11" s="1"/>
  <c r="G49" i="11"/>
  <c r="I49" i="11" s="1"/>
  <c r="G50" i="11"/>
  <c r="I50" i="11" s="1"/>
  <c r="G51" i="11"/>
  <c r="I51" i="11" s="1"/>
  <c r="G52" i="11"/>
  <c r="I52" i="11" s="1"/>
  <c r="G53" i="11"/>
  <c r="I53" i="11" s="1"/>
  <c r="G54" i="11"/>
  <c r="I54" i="11" s="1"/>
  <c r="G55" i="11"/>
  <c r="I55" i="11" s="1"/>
  <c r="G56" i="11"/>
  <c r="I56" i="11" s="1"/>
  <c r="G57" i="11"/>
  <c r="I57" i="11" s="1"/>
  <c r="G58" i="11"/>
  <c r="I58" i="11" s="1"/>
  <c r="G59" i="11"/>
  <c r="I59" i="11" s="1"/>
  <c r="G60" i="11"/>
  <c r="I60" i="11" s="1"/>
  <c r="G61" i="11"/>
  <c r="I61" i="11" s="1"/>
  <c r="G62" i="11"/>
  <c r="I62" i="11" s="1"/>
  <c r="G63" i="11"/>
  <c r="I63" i="11" s="1"/>
  <c r="G64" i="11"/>
  <c r="I64" i="11" s="1"/>
  <c r="G65" i="11"/>
  <c r="I65" i="11" s="1"/>
  <c r="G66" i="11"/>
  <c r="I66" i="11" s="1"/>
  <c r="G67" i="11"/>
  <c r="I67" i="11" s="1"/>
  <c r="G68" i="11"/>
  <c r="I68" i="11" s="1"/>
  <c r="G69" i="11"/>
  <c r="I69" i="11" s="1"/>
  <c r="G70" i="11"/>
  <c r="I70" i="11" s="1"/>
  <c r="G71" i="11"/>
  <c r="I71" i="11" s="1"/>
  <c r="G72" i="11"/>
  <c r="I72" i="11" s="1"/>
  <c r="G73" i="11"/>
  <c r="I73" i="11" s="1"/>
  <c r="G74" i="11"/>
  <c r="I74" i="11" s="1"/>
  <c r="G75" i="11"/>
  <c r="I75" i="11" s="1"/>
  <c r="G76" i="11"/>
  <c r="I76" i="11" s="1"/>
  <c r="G77" i="11"/>
  <c r="I77" i="11" s="1"/>
  <c r="G78" i="11"/>
  <c r="I78" i="11" s="1"/>
  <c r="G79" i="11"/>
  <c r="I79" i="11" s="1"/>
  <c r="G80" i="11"/>
  <c r="I80" i="11" s="1"/>
  <c r="G81" i="11"/>
  <c r="I81" i="11" s="1"/>
  <c r="G82" i="11"/>
  <c r="I82" i="11" s="1"/>
  <c r="G83" i="11"/>
  <c r="I83" i="11" s="1"/>
  <c r="G84" i="11"/>
  <c r="I84" i="11" s="1"/>
  <c r="G85" i="11"/>
  <c r="I85" i="11" s="1"/>
  <c r="G86" i="11"/>
  <c r="I86" i="11" s="1"/>
  <c r="G87" i="11"/>
  <c r="I87" i="11" s="1"/>
  <c r="G88" i="11"/>
  <c r="I88" i="11" s="1"/>
  <c r="G89" i="11"/>
  <c r="I89" i="11" s="1"/>
  <c r="G90" i="11"/>
  <c r="I90" i="11" s="1"/>
  <c r="G91" i="11"/>
  <c r="I91" i="11" s="1"/>
  <c r="G92" i="11"/>
  <c r="I92" i="11" s="1"/>
  <c r="G93" i="11"/>
  <c r="I93" i="11" s="1"/>
  <c r="G94" i="11"/>
  <c r="I94" i="11" s="1"/>
  <c r="G95" i="11"/>
  <c r="I95" i="11" s="1"/>
  <c r="G96" i="11"/>
  <c r="I96" i="11" s="1"/>
  <c r="G97" i="11"/>
  <c r="I97" i="11" s="1"/>
  <c r="G98" i="11"/>
  <c r="I98" i="11" s="1"/>
  <c r="G99" i="11"/>
  <c r="I99" i="11" s="1"/>
  <c r="G100" i="11"/>
  <c r="I100" i="11" s="1"/>
  <c r="G101" i="11"/>
  <c r="I101" i="11" s="1"/>
  <c r="G102" i="11"/>
  <c r="I102" i="11" s="1"/>
  <c r="G103" i="11"/>
  <c r="I103" i="11" s="1"/>
  <c r="G104" i="11"/>
  <c r="I104" i="11" s="1"/>
  <c r="G105" i="11"/>
  <c r="I105" i="11" s="1"/>
  <c r="G106" i="11"/>
  <c r="I106" i="11" s="1"/>
  <c r="G107" i="11"/>
  <c r="I107" i="11" s="1"/>
  <c r="G108" i="11"/>
  <c r="I108" i="11" s="1"/>
  <c r="G109" i="11"/>
  <c r="I109" i="11" s="1"/>
  <c r="G110" i="11"/>
  <c r="I110" i="11" s="1"/>
  <c r="G111" i="11"/>
  <c r="I111" i="11" s="1"/>
  <c r="G112" i="11"/>
  <c r="I112" i="11" s="1"/>
  <c r="G113" i="11"/>
  <c r="I113" i="11" s="1"/>
  <c r="G114" i="11"/>
  <c r="I114" i="11" s="1"/>
  <c r="G115" i="11"/>
  <c r="I115" i="11" s="1"/>
  <c r="G116" i="11"/>
  <c r="I116" i="11" s="1"/>
  <c r="G117" i="11"/>
  <c r="I117" i="11" s="1"/>
  <c r="G118" i="11"/>
  <c r="I118" i="11" s="1"/>
  <c r="G119" i="11"/>
  <c r="I119" i="11" s="1"/>
  <c r="G120" i="11"/>
  <c r="I120" i="11" s="1"/>
  <c r="G121" i="11"/>
  <c r="I121" i="11" s="1"/>
  <c r="G122" i="11"/>
  <c r="I122" i="11" s="1"/>
  <c r="G123" i="11"/>
  <c r="I123" i="11" s="1"/>
  <c r="G124" i="11"/>
  <c r="I124" i="11" s="1"/>
  <c r="G125" i="11"/>
  <c r="I125" i="11" s="1"/>
  <c r="G126" i="11"/>
  <c r="I126" i="11" s="1"/>
  <c r="G127" i="11"/>
  <c r="I127" i="11" s="1"/>
  <c r="G128" i="11"/>
  <c r="I128" i="11" s="1"/>
  <c r="G129" i="11"/>
  <c r="I129" i="11" s="1"/>
  <c r="G130" i="11"/>
  <c r="I130" i="11" s="1"/>
  <c r="G131" i="11"/>
  <c r="I131" i="11" s="1"/>
  <c r="G132" i="11"/>
  <c r="I132" i="11" s="1"/>
  <c r="G133" i="11"/>
  <c r="I133" i="11" s="1"/>
  <c r="G134" i="11"/>
  <c r="I134" i="11" s="1"/>
  <c r="G135" i="11"/>
  <c r="I135" i="11" s="1"/>
  <c r="G136" i="11"/>
  <c r="I136" i="11" s="1"/>
  <c r="G137" i="11"/>
  <c r="I137" i="11" s="1"/>
  <c r="G138" i="11"/>
  <c r="I138" i="11" s="1"/>
  <c r="G139" i="11"/>
  <c r="I139" i="11" s="1"/>
  <c r="G140" i="11"/>
  <c r="I140" i="11" s="1"/>
  <c r="G141" i="11"/>
  <c r="I141" i="11" s="1"/>
  <c r="G142" i="11"/>
  <c r="I142" i="11" s="1"/>
  <c r="G143" i="11"/>
  <c r="I143" i="11" s="1"/>
  <c r="G144" i="11"/>
  <c r="I144" i="11" s="1"/>
  <c r="G145" i="11"/>
  <c r="I145" i="11" s="1"/>
  <c r="G146" i="11"/>
  <c r="I146" i="11" s="1"/>
  <c r="G147" i="11"/>
  <c r="I147" i="11" s="1"/>
  <c r="G148" i="11"/>
  <c r="I148" i="11" s="1"/>
  <c r="G149" i="11"/>
  <c r="I149" i="11" s="1"/>
  <c r="G150" i="11"/>
  <c r="I150" i="11" s="1"/>
  <c r="G151" i="11"/>
  <c r="I151" i="11" s="1"/>
  <c r="G152" i="11"/>
  <c r="I152" i="11" s="1"/>
  <c r="G153" i="11"/>
  <c r="I153" i="11" s="1"/>
  <c r="G154" i="11"/>
  <c r="I154" i="11" s="1"/>
  <c r="G155" i="11"/>
  <c r="I155" i="11" s="1"/>
  <c r="G156" i="11"/>
  <c r="I156" i="11" s="1"/>
  <c r="G157" i="11"/>
  <c r="I157" i="11" s="1"/>
  <c r="G158" i="11"/>
  <c r="I158" i="11" s="1"/>
  <c r="G159" i="11"/>
  <c r="I159" i="11" s="1"/>
  <c r="G160" i="11"/>
  <c r="I160" i="11" s="1"/>
  <c r="G161" i="11"/>
  <c r="I161" i="11" s="1"/>
  <c r="G162" i="11"/>
  <c r="I162" i="11" s="1"/>
  <c r="G163" i="11"/>
  <c r="I163" i="11" s="1"/>
  <c r="G164" i="11"/>
  <c r="I164" i="11" s="1"/>
  <c r="G165" i="11"/>
  <c r="I165" i="11" s="1"/>
  <c r="G166" i="11"/>
  <c r="I166" i="11" s="1"/>
  <c r="G167" i="11"/>
  <c r="I167" i="11" s="1"/>
  <c r="G168" i="11"/>
  <c r="I168" i="11" s="1"/>
  <c r="G169" i="11"/>
  <c r="I169" i="11" s="1"/>
  <c r="G170" i="11"/>
  <c r="I170" i="11" s="1"/>
  <c r="G171" i="11"/>
  <c r="I171" i="11" s="1"/>
  <c r="G172" i="11"/>
  <c r="I172" i="11" s="1"/>
  <c r="G173" i="11"/>
  <c r="I173" i="11" s="1"/>
  <c r="G174" i="11"/>
  <c r="I174" i="11" s="1"/>
  <c r="G175" i="11"/>
  <c r="I175" i="11" s="1"/>
  <c r="G176" i="11"/>
  <c r="I176" i="11" s="1"/>
  <c r="G177" i="11"/>
  <c r="I177" i="11" s="1"/>
  <c r="G178" i="11"/>
  <c r="I178" i="11" s="1"/>
  <c r="G179" i="11"/>
  <c r="I179" i="11" s="1"/>
  <c r="G180" i="11"/>
  <c r="I180" i="11" s="1"/>
  <c r="G181" i="11"/>
  <c r="I181" i="11" s="1"/>
  <c r="G182" i="11"/>
  <c r="I182" i="11" s="1"/>
  <c r="G183" i="11"/>
  <c r="I183" i="11" s="1"/>
  <c r="G184" i="11"/>
  <c r="I184" i="11" s="1"/>
  <c r="G185" i="11"/>
  <c r="I185" i="11" s="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201" i="11"/>
  <c r="I201" i="11" s="1"/>
  <c r="G202" i="11"/>
  <c r="I202" i="11" s="1"/>
  <c r="G203" i="11"/>
  <c r="I203" i="11" s="1"/>
  <c r="G204" i="11"/>
  <c r="I204" i="11" s="1"/>
  <c r="G205" i="11"/>
  <c r="I205" i="11" s="1"/>
  <c r="G206" i="11"/>
  <c r="I206" i="11" s="1"/>
  <c r="G207" i="11"/>
  <c r="I207" i="11" s="1"/>
  <c r="G208" i="11"/>
  <c r="I208" i="11" s="1"/>
  <c r="G209" i="11"/>
  <c r="I209" i="11" s="1"/>
  <c r="G210" i="11"/>
  <c r="I210" i="11" s="1"/>
  <c r="G211" i="11"/>
  <c r="I211" i="11" s="1"/>
  <c r="G212" i="11"/>
  <c r="I212" i="11" s="1"/>
  <c r="G213" i="11"/>
  <c r="I213" i="11" s="1"/>
  <c r="G214" i="11"/>
  <c r="I214" i="11" s="1"/>
  <c r="G215" i="11"/>
  <c r="I215" i="11" s="1"/>
  <c r="G216" i="11"/>
  <c r="I216" i="11" s="1"/>
  <c r="G217" i="11"/>
  <c r="I217" i="11" s="1"/>
  <c r="G218" i="11"/>
  <c r="I218" i="11" s="1"/>
  <c r="G219" i="11"/>
  <c r="I219" i="11" s="1"/>
  <c r="G220" i="11"/>
  <c r="I220" i="11" s="1"/>
  <c r="G221" i="11"/>
  <c r="I221" i="11" s="1"/>
  <c r="G222" i="11"/>
  <c r="I222" i="11" s="1"/>
  <c r="G223" i="11"/>
  <c r="I223" i="11" s="1"/>
  <c r="G224" i="11"/>
  <c r="I224" i="11" s="1"/>
  <c r="G225" i="11"/>
  <c r="I225" i="11" s="1"/>
  <c r="G226" i="11"/>
  <c r="I226" i="11" s="1"/>
  <c r="G227" i="11"/>
  <c r="I227" i="11" s="1"/>
  <c r="G228" i="11"/>
  <c r="I228" i="11" s="1"/>
  <c r="G229" i="11"/>
  <c r="I229" i="11" s="1"/>
  <c r="G230" i="11"/>
  <c r="I230" i="11" s="1"/>
  <c r="G231" i="11"/>
  <c r="I231" i="11" s="1"/>
  <c r="G232" i="11"/>
  <c r="I232" i="11" s="1"/>
  <c r="G233" i="11"/>
  <c r="I233" i="11" s="1"/>
  <c r="G234" i="11"/>
  <c r="I234" i="11" s="1"/>
  <c r="G235" i="11"/>
  <c r="I235" i="11" s="1"/>
  <c r="G236" i="11"/>
  <c r="I236" i="11" s="1"/>
  <c r="G237" i="11"/>
  <c r="I237" i="11" s="1"/>
  <c r="G238" i="11"/>
  <c r="I238" i="11" s="1"/>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42"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B11" i="10"/>
  <c r="O202" i="58"/>
  <c r="P202" i="58"/>
  <c r="O203" i="58"/>
  <c r="P203" i="58"/>
  <c r="O204" i="58"/>
  <c r="P204" i="58"/>
  <c r="O205" i="58"/>
  <c r="P205" i="58"/>
  <c r="O206" i="58"/>
  <c r="P206" i="58"/>
  <c r="O207" i="58"/>
  <c r="P207" i="58"/>
  <c r="O208" i="58"/>
  <c r="P208" i="58"/>
  <c r="O209" i="58"/>
  <c r="P209" i="58"/>
  <c r="O210" i="58"/>
  <c r="P210" i="58"/>
  <c r="O211" i="58"/>
  <c r="P211" i="58"/>
  <c r="O212" i="58"/>
  <c r="P212" i="58"/>
  <c r="O213" i="58"/>
  <c r="P213" i="58"/>
  <c r="O214" i="58"/>
  <c r="P214" i="58"/>
  <c r="O215" i="58"/>
  <c r="P215" i="58"/>
  <c r="O216" i="58"/>
  <c r="P216" i="58"/>
  <c r="O217" i="58"/>
  <c r="P217" i="58"/>
  <c r="O218" i="58"/>
  <c r="P218" i="58"/>
  <c r="O219" i="58"/>
  <c r="P219" i="58"/>
  <c r="O220" i="58"/>
  <c r="P220" i="58"/>
  <c r="O221" i="58"/>
  <c r="P221" i="58"/>
  <c r="O222" i="58"/>
  <c r="P222" i="58"/>
  <c r="O223" i="58"/>
  <c r="P223" i="58"/>
  <c r="O224" i="58"/>
  <c r="P224" i="58"/>
  <c r="O225" i="58"/>
  <c r="P225" i="58"/>
  <c r="O226" i="58"/>
  <c r="P226" i="58"/>
  <c r="O227" i="58"/>
  <c r="P227" i="58"/>
  <c r="O228" i="58"/>
  <c r="P228" i="58"/>
  <c r="O229" i="58"/>
  <c r="P229" i="58"/>
  <c r="O230" i="58"/>
  <c r="P230" i="58"/>
  <c r="O231" i="58"/>
  <c r="P231" i="58"/>
  <c r="O232" i="58"/>
  <c r="P232" i="58"/>
  <c r="O233" i="58"/>
  <c r="P233" i="58"/>
  <c r="O234" i="58"/>
  <c r="P234" i="58"/>
  <c r="O235" i="58"/>
  <c r="P235" i="58"/>
  <c r="O236" i="58"/>
  <c r="P236" i="58"/>
  <c r="O237" i="58"/>
  <c r="P237" i="58"/>
  <c r="O238" i="58"/>
  <c r="P238" i="58"/>
  <c r="O239" i="58"/>
  <c r="P239" i="58"/>
  <c r="O240" i="58"/>
  <c r="P240" i="58"/>
  <c r="O241" i="58"/>
  <c r="P241" i="58"/>
  <c r="O242" i="58"/>
  <c r="P242" i="58"/>
  <c r="O243" i="58"/>
  <c r="P243" i="58"/>
  <c r="O244" i="58"/>
  <c r="P244" i="58"/>
  <c r="O245" i="58"/>
  <c r="P245" i="58"/>
  <c r="O246" i="58"/>
  <c r="P246" i="58"/>
  <c r="O247" i="58"/>
  <c r="P247" i="58"/>
  <c r="O248" i="58"/>
  <c r="P248" i="58"/>
  <c r="O249" i="58"/>
  <c r="P249" i="58"/>
  <c r="O250" i="58"/>
  <c r="P250" i="58"/>
  <c r="O251" i="58"/>
  <c r="P251" i="58"/>
  <c r="O252" i="58"/>
  <c r="P252" i="58"/>
  <c r="O253" i="58"/>
  <c r="P253" i="58"/>
  <c r="O254" i="58"/>
  <c r="P254" i="58"/>
  <c r="O255" i="58"/>
  <c r="P255" i="58"/>
  <c r="O256" i="58"/>
  <c r="P256" i="58"/>
  <c r="O257" i="58"/>
  <c r="P257" i="58"/>
  <c r="O258" i="58"/>
  <c r="P258" i="58"/>
  <c r="O259" i="58"/>
  <c r="P259" i="58"/>
  <c r="O260" i="58"/>
  <c r="P260" i="58"/>
  <c r="O261" i="58"/>
  <c r="P261" i="58"/>
  <c r="O262" i="58"/>
  <c r="P262" i="58"/>
  <c r="O263" i="58"/>
  <c r="P263" i="58"/>
  <c r="O264" i="58"/>
  <c r="P264" i="58"/>
  <c r="O265" i="58"/>
  <c r="P265" i="58"/>
  <c r="O266" i="58"/>
  <c r="P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O8" i="62"/>
  <c r="Z64" i="41"/>
  <c r="Z63" i="41"/>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H156"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E159" i="21"/>
  <c r="A159" i="21"/>
  <c r="D159" i="23"/>
  <c r="I159" i="21"/>
  <c r="AD159" i="21"/>
  <c r="R9" i="9"/>
  <c r="S9" i="9"/>
  <c r="E83" i="63"/>
  <c r="BG9" i="59"/>
  <c r="E4" i="63"/>
  <c r="BG10" i="59"/>
  <c r="BG11" i="59"/>
  <c r="BG12" i="59"/>
  <c r="BG13" i="59"/>
  <c r="E6" i="63"/>
  <c r="BG14" i="59"/>
  <c r="E7" i="63"/>
  <c r="BG15" i="59"/>
  <c r="BG16" i="59"/>
  <c r="BG17" i="59"/>
  <c r="BG18" i="59"/>
  <c r="BG19" i="59"/>
  <c r="BG20" i="59"/>
  <c r="BG21" i="59"/>
  <c r="BG22" i="59"/>
  <c r="BG23" i="59"/>
  <c r="E11" i="63"/>
  <c r="BG24" i="59"/>
  <c r="BG25" i="59"/>
  <c r="E12" i="63"/>
  <c r="BG26" i="59"/>
  <c r="BG27" i="59"/>
  <c r="BG28" i="59"/>
  <c r="BG29" i="59"/>
  <c r="BG30" i="59"/>
  <c r="E89" i="63"/>
  <c r="BG31" i="59"/>
  <c r="BG32" i="59"/>
  <c r="BG33" i="59"/>
  <c r="E14" i="63"/>
  <c r="BG34" i="59"/>
  <c r="BG35" i="59"/>
  <c r="BG36" i="59"/>
  <c r="BG37" i="59"/>
  <c r="BG38" i="59"/>
  <c r="BG39" i="59"/>
  <c r="BG40" i="59"/>
  <c r="BG41" i="59"/>
  <c r="BG42" i="59"/>
  <c r="BG43" i="59"/>
  <c r="BG44" i="59"/>
  <c r="E18" i="63"/>
  <c r="BG45" i="59"/>
  <c r="BG46" i="59"/>
  <c r="BG47" i="59"/>
  <c r="BG48" i="59"/>
  <c r="BG49" i="59"/>
  <c r="BG50" i="59"/>
  <c r="BG51" i="59"/>
  <c r="BG52" i="59"/>
  <c r="BG53" i="59"/>
  <c r="BG54" i="59"/>
  <c r="BG55" i="59"/>
  <c r="BG56" i="59"/>
  <c r="E21" i="63"/>
  <c r="BG57" i="59"/>
  <c r="E22" i="63"/>
  <c r="BG58" i="59"/>
  <c r="E23" i="63"/>
  <c r="BG59" i="59"/>
  <c r="E24" i="63"/>
  <c r="BG60" i="59"/>
  <c r="BG61" i="59"/>
  <c r="BG62" i="59"/>
  <c r="E25" i="63"/>
  <c r="BG63" i="59"/>
  <c r="BG64" i="59"/>
  <c r="BG65" i="59"/>
  <c r="BG66" i="59"/>
  <c r="BG67" i="59"/>
  <c r="E27" i="63"/>
  <c r="BG68" i="59"/>
  <c r="BG69" i="59"/>
  <c r="BG70" i="59"/>
  <c r="E79" i="63"/>
  <c r="BG71" i="59"/>
  <c r="E28" i="63"/>
  <c r="BG72" i="59"/>
  <c r="E80" i="63"/>
  <c r="BG73" i="59"/>
  <c r="BG74" i="59"/>
  <c r="BG75" i="59"/>
  <c r="E30" i="63"/>
  <c r="BG76" i="59"/>
  <c r="E31" i="63"/>
  <c r="BG77" i="59"/>
  <c r="BG78" i="59"/>
  <c r="BG79" i="59"/>
  <c r="BG80" i="59"/>
  <c r="BG81" i="59"/>
  <c r="BG82" i="59"/>
  <c r="BG83" i="59"/>
  <c r="E33" i="63"/>
  <c r="BG84" i="59"/>
  <c r="BG85" i="59"/>
  <c r="BG86" i="59"/>
  <c r="BG87" i="59"/>
  <c r="BG88" i="59"/>
  <c r="BG89" i="59"/>
  <c r="BG90" i="59"/>
  <c r="BG91" i="59"/>
  <c r="BG92" i="59"/>
  <c r="BG93" i="59"/>
  <c r="BG94" i="59"/>
  <c r="BG95" i="59"/>
  <c r="BG96" i="59"/>
  <c r="BG97" i="59"/>
  <c r="BG98" i="59"/>
  <c r="BG99" i="59"/>
  <c r="BG100" i="59"/>
  <c r="BG101" i="59"/>
  <c r="BG102" i="59"/>
  <c r="BG103" i="59"/>
  <c r="BG104" i="59"/>
  <c r="E38" i="63"/>
  <c r="BG105" i="59"/>
  <c r="E85" i="63"/>
  <c r="BG106" i="59"/>
  <c r="E39" i="63"/>
  <c r="BG107" i="59"/>
  <c r="E40" i="63"/>
  <c r="BG108" i="59"/>
  <c r="E41" i="63"/>
  <c r="BG109" i="59"/>
  <c r="E82" i="63"/>
  <c r="BG110" i="59"/>
  <c r="E42" i="63"/>
  <c r="BG111" i="59"/>
  <c r="BG112" i="59"/>
  <c r="BG113" i="59"/>
  <c r="BG114" i="59"/>
  <c r="E43" i="63"/>
  <c r="BG115" i="59"/>
  <c r="E44" i="63"/>
  <c r="BG116" i="59"/>
  <c r="E45" i="63"/>
  <c r="BG117" i="59"/>
  <c r="E46" i="63"/>
  <c r="BG118" i="59"/>
  <c r="E92" i="63"/>
  <c r="BG119" i="59"/>
  <c r="BG120" i="59"/>
  <c r="BG121" i="59"/>
  <c r="E77" i="63"/>
  <c r="BG122" i="59"/>
  <c r="BG123" i="59"/>
  <c r="BG124" i="59"/>
  <c r="E86" i="63"/>
  <c r="BG125" i="59"/>
  <c r="BG126" i="59"/>
  <c r="BG127" i="59"/>
  <c r="E87" i="63"/>
  <c r="BG128" i="59"/>
  <c r="BG129" i="59"/>
  <c r="BG130" i="59"/>
  <c r="BG131" i="59"/>
  <c r="BG132" i="59"/>
  <c r="E50" i="63"/>
  <c r="BG133" i="59"/>
  <c r="BG134" i="59"/>
  <c r="BG135" i="59"/>
  <c r="E52" i="63"/>
  <c r="BG136" i="59"/>
  <c r="BG137" i="59"/>
  <c r="BG138" i="59"/>
  <c r="E78" i="63"/>
  <c r="BG139" i="59"/>
  <c r="BG140" i="59"/>
  <c r="BG141" i="59"/>
  <c r="BG142" i="59"/>
  <c r="BG143" i="59"/>
  <c r="E54" i="63"/>
  <c r="BG144" i="59"/>
  <c r="BG145" i="59"/>
  <c r="E55" i="63"/>
  <c r="BG146" i="59"/>
  <c r="BG147" i="59"/>
  <c r="E56" i="63"/>
  <c r="BG148" i="59"/>
  <c r="BG149" i="59"/>
  <c r="BG150" i="59"/>
  <c r="BG151" i="59"/>
  <c r="BG152" i="59"/>
  <c r="E58" i="63"/>
  <c r="BG153" i="59"/>
  <c r="E59" i="63"/>
  <c r="BG154" i="59"/>
  <c r="E60" i="63"/>
  <c r="BG155" i="59"/>
  <c r="E61" i="63"/>
  <c r="BG156" i="59"/>
  <c r="E62" i="63"/>
  <c r="BG157" i="59"/>
  <c r="BG158" i="59"/>
  <c r="BG159" i="59"/>
  <c r="E88" i="63"/>
  <c r="BG160" i="59"/>
  <c r="BG161" i="59"/>
  <c r="E63" i="63"/>
  <c r="BG162" i="59"/>
  <c r="E64" i="63"/>
  <c r="BG163" i="59"/>
  <c r="E65" i="63"/>
  <c r="BG164" i="59"/>
  <c r="E66" i="63"/>
  <c r="BG165" i="59"/>
  <c r="E67" i="63"/>
  <c r="BG166" i="59"/>
  <c r="E68" i="63"/>
  <c r="BG167" i="59"/>
  <c r="E84" i="63"/>
  <c r="BG168" i="59"/>
  <c r="BG169" i="59"/>
  <c r="BG170" i="59"/>
  <c r="BG171" i="59"/>
  <c r="E69" i="63"/>
  <c r="BG172" i="59"/>
  <c r="BG173" i="59"/>
  <c r="BG174" i="59"/>
  <c r="BG175" i="59"/>
  <c r="E70" i="63"/>
  <c r="BG176" i="59"/>
  <c r="E71" i="63"/>
  <c r="BG177" i="59"/>
  <c r="BG178" i="59"/>
  <c r="BG179" i="59"/>
  <c r="E73" i="63"/>
  <c r="BG180" i="59"/>
  <c r="BG181" i="59"/>
  <c r="BG182" i="59"/>
  <c r="BG183" i="59"/>
  <c r="BG184" i="59"/>
  <c r="E75" i="63"/>
  <c r="BG185" i="59"/>
  <c r="E76" i="63"/>
  <c r="BG186" i="59"/>
  <c r="BG187" i="59"/>
  <c r="BG188" i="59"/>
  <c r="BG189" i="59"/>
  <c r="E9" i="63"/>
  <c r="BG8" i="59"/>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O12" i="62"/>
  <c r="B12" i="62"/>
  <c r="N12" i="62" s="1"/>
  <c r="O10" i="62"/>
  <c r="B9" i="62"/>
  <c r="N9" i="62" s="1"/>
  <c r="O7" i="62"/>
  <c r="B7" i="62"/>
  <c r="N7" i="62" s="1"/>
  <c r="B11" i="58"/>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D20" i="58"/>
  <c r="BC9" i="59"/>
  <c r="BC10" i="59"/>
  <c r="BC11" i="59"/>
  <c r="BC12" i="59"/>
  <c r="BC13" i="59"/>
  <c r="BC14" i="59"/>
  <c r="BC15" i="59"/>
  <c r="BC16" i="59"/>
  <c r="BC17" i="59"/>
  <c r="BC18" i="59"/>
  <c r="BC19" i="59"/>
  <c r="BC20" i="59"/>
  <c r="BC21" i="59"/>
  <c r="BC22" i="59"/>
  <c r="BC23" i="59"/>
  <c r="BC24" i="59"/>
  <c r="BC25" i="59"/>
  <c r="BC26" i="59"/>
  <c r="BC27" i="59"/>
  <c r="BC28" i="59"/>
  <c r="BC29" i="59"/>
  <c r="BC30" i="59"/>
  <c r="BC31" i="59"/>
  <c r="BC32" i="59"/>
  <c r="BC33" i="59"/>
  <c r="BC34" i="59"/>
  <c r="BC35" i="59"/>
  <c r="BC36" i="59"/>
  <c r="BC37" i="59"/>
  <c r="BC38" i="59"/>
  <c r="BC39" i="59"/>
  <c r="BC40" i="59"/>
  <c r="BC41" i="59"/>
  <c r="BC42" i="59"/>
  <c r="BC43" i="59"/>
  <c r="BC44" i="59"/>
  <c r="BC45" i="59"/>
  <c r="BC46" i="59"/>
  <c r="BC47" i="59"/>
  <c r="BC48" i="59"/>
  <c r="BC49" i="59"/>
  <c r="BC50" i="59"/>
  <c r="BC51" i="59"/>
  <c r="BC52" i="59"/>
  <c r="BC53" i="59"/>
  <c r="BC54" i="59"/>
  <c r="BC55" i="59"/>
  <c r="BC56" i="59"/>
  <c r="BC57" i="59"/>
  <c r="BC58" i="59"/>
  <c r="BC59" i="59"/>
  <c r="BC60" i="59"/>
  <c r="BC61" i="59"/>
  <c r="BC62" i="59"/>
  <c r="BC63" i="59"/>
  <c r="BC64" i="59"/>
  <c r="BC65" i="59"/>
  <c r="BC66" i="59"/>
  <c r="BC67" i="59"/>
  <c r="BC68" i="59"/>
  <c r="BC69" i="59"/>
  <c r="BC70" i="59"/>
  <c r="BC71" i="59"/>
  <c r="BC72" i="59"/>
  <c r="BC73" i="59"/>
  <c r="BC74" i="59"/>
  <c r="BC75" i="59"/>
  <c r="BC76" i="59"/>
  <c r="BC77" i="59"/>
  <c r="BC78" i="59"/>
  <c r="BC79" i="59"/>
  <c r="BC80" i="59"/>
  <c r="BC81" i="59"/>
  <c r="BC82" i="59"/>
  <c r="BC83" i="59"/>
  <c r="BC84" i="59"/>
  <c r="BC85" i="59"/>
  <c r="BC86" i="59"/>
  <c r="BC87" i="59"/>
  <c r="BC88" i="59"/>
  <c r="BC89" i="59"/>
  <c r="BC90" i="59"/>
  <c r="BC91" i="59"/>
  <c r="BC92" i="59"/>
  <c r="BC93" i="59"/>
  <c r="BC94" i="59"/>
  <c r="BC95" i="59"/>
  <c r="BC96" i="59"/>
  <c r="BC97" i="59"/>
  <c r="BC98" i="59"/>
  <c r="BC99" i="59"/>
  <c r="BC100" i="59"/>
  <c r="BC101" i="59"/>
  <c r="BC102" i="59"/>
  <c r="BC103" i="59"/>
  <c r="BC104" i="59"/>
  <c r="BC105" i="59"/>
  <c r="BC106" i="59"/>
  <c r="BC107" i="59"/>
  <c r="BC108" i="59"/>
  <c r="BC109" i="59"/>
  <c r="BC110" i="59"/>
  <c r="BC111" i="59"/>
  <c r="BC112" i="59"/>
  <c r="BC113" i="59"/>
  <c r="BC114" i="59"/>
  <c r="BC115" i="59"/>
  <c r="BC116" i="59"/>
  <c r="BC117" i="59"/>
  <c r="BC118" i="59"/>
  <c r="BC119" i="59"/>
  <c r="BC120" i="59"/>
  <c r="BC121" i="59"/>
  <c r="BC122" i="59"/>
  <c r="BC123" i="59"/>
  <c r="BC124" i="59"/>
  <c r="BC125" i="59"/>
  <c r="BC126" i="59"/>
  <c r="BC127" i="59"/>
  <c r="BC128" i="59"/>
  <c r="BC129" i="59"/>
  <c r="BC130" i="59"/>
  <c r="BC131" i="59"/>
  <c r="BC132" i="59"/>
  <c r="BC133" i="59"/>
  <c r="BC134" i="59"/>
  <c r="BC135" i="59"/>
  <c r="BC136" i="59"/>
  <c r="BC137" i="59"/>
  <c r="BC138" i="59"/>
  <c r="BC139" i="59"/>
  <c r="BC140" i="59"/>
  <c r="BC141" i="59"/>
  <c r="BC142" i="59"/>
  <c r="BC143" i="59"/>
  <c r="BC144" i="59"/>
  <c r="BC145" i="59"/>
  <c r="BC146" i="59"/>
  <c r="BC147" i="59"/>
  <c r="BC148" i="59"/>
  <c r="BC149" i="59"/>
  <c r="BC150" i="59"/>
  <c r="BC151" i="59"/>
  <c r="BC152" i="59"/>
  <c r="BC153" i="59"/>
  <c r="BC154" i="59"/>
  <c r="BC155" i="59"/>
  <c r="BC156" i="59"/>
  <c r="BC157" i="59"/>
  <c r="BC158" i="59"/>
  <c r="BC159" i="59"/>
  <c r="BC160" i="59"/>
  <c r="BC161" i="59"/>
  <c r="BC162" i="59"/>
  <c r="BC163" i="59"/>
  <c r="BC164" i="59"/>
  <c r="BC165" i="59"/>
  <c r="BC166" i="59"/>
  <c r="BC167" i="59"/>
  <c r="BC168" i="59"/>
  <c r="BC169" i="59"/>
  <c r="BC170" i="59"/>
  <c r="BC171" i="59"/>
  <c r="BC172" i="59"/>
  <c r="BC173" i="59"/>
  <c r="BC174" i="59"/>
  <c r="BC175" i="59"/>
  <c r="BC176" i="59"/>
  <c r="BC177" i="59"/>
  <c r="BC178" i="59"/>
  <c r="BC179" i="59"/>
  <c r="BC180" i="59"/>
  <c r="BC181" i="59"/>
  <c r="BC182" i="59"/>
  <c r="BC183" i="59"/>
  <c r="BC184" i="59"/>
  <c r="BC185" i="59"/>
  <c r="BC186" i="59"/>
  <c r="BC187" i="59"/>
  <c r="BC188" i="59"/>
  <c r="BC189" i="59"/>
  <c r="BC8" i="59"/>
  <c r="P20" i="58"/>
  <c r="BD26" i="59"/>
  <c r="BD30" i="59"/>
  <c r="BD31" i="59"/>
  <c r="BD33" i="59"/>
  <c r="BD34" i="59"/>
  <c r="BD36" i="59"/>
  <c r="BD37" i="59"/>
  <c r="BD38" i="59"/>
  <c r="BD41" i="59"/>
  <c r="BD43" i="59"/>
  <c r="BD44" i="59"/>
  <c r="BD45" i="59"/>
  <c r="BD48" i="59"/>
  <c r="BD51" i="59"/>
  <c r="BD52" i="59"/>
  <c r="BD55" i="59"/>
  <c r="BD56" i="59"/>
  <c r="BD57" i="59"/>
  <c r="BD58" i="59"/>
  <c r="BD59" i="59"/>
  <c r="BD61" i="59"/>
  <c r="BD62" i="59"/>
  <c r="BD63" i="59"/>
  <c r="BD64" i="59"/>
  <c r="BD65" i="59"/>
  <c r="BD66" i="59"/>
  <c r="BD67" i="59"/>
  <c r="BD70" i="59"/>
  <c r="BD71" i="59"/>
  <c r="BD72" i="59"/>
  <c r="BD73" i="59"/>
  <c r="BD75" i="59"/>
  <c r="BD76" i="59"/>
  <c r="BD77" i="59"/>
  <c r="BD79" i="59"/>
  <c r="BD80" i="59"/>
  <c r="BD81" i="59"/>
  <c r="BD82" i="59"/>
  <c r="BD83" i="59"/>
  <c r="BD84" i="59"/>
  <c r="BD85" i="59"/>
  <c r="BD86" i="59"/>
  <c r="BD88" i="59"/>
  <c r="BD90" i="59"/>
  <c r="BD93" i="59"/>
  <c r="BD94" i="59"/>
  <c r="BD95" i="59"/>
  <c r="BD97" i="59"/>
  <c r="BD98" i="59"/>
  <c r="BD101" i="59"/>
  <c r="BD104" i="59"/>
  <c r="BD105" i="59"/>
  <c r="BD106" i="59"/>
  <c r="BD107" i="59"/>
  <c r="BD108" i="59"/>
  <c r="BD109" i="59"/>
  <c r="BD110" i="59"/>
  <c r="BD111" i="59"/>
  <c r="BD112" i="59"/>
  <c r="BD113" i="59"/>
  <c r="BD114" i="59"/>
  <c r="BD115" i="59"/>
  <c r="BD116" i="59"/>
  <c r="BD117" i="59"/>
  <c r="BD118" i="59"/>
  <c r="BD119" i="59"/>
  <c r="BD121" i="59"/>
  <c r="BD122" i="59"/>
  <c r="BD124" i="59"/>
  <c r="BD125" i="59"/>
  <c r="BD126" i="59"/>
  <c r="BD127" i="59"/>
  <c r="BD128" i="59"/>
  <c r="BD132" i="59"/>
  <c r="BD133" i="59"/>
  <c r="BD135" i="59"/>
  <c r="BD136" i="59"/>
  <c r="BD138" i="59"/>
  <c r="BD139" i="59"/>
  <c r="BD140" i="59"/>
  <c r="BD143" i="59"/>
  <c r="BD144" i="59"/>
  <c r="BD145" i="59"/>
  <c r="BD146" i="59"/>
  <c r="BD147" i="59"/>
  <c r="BD148" i="59"/>
  <c r="BD149" i="59"/>
  <c r="BD151" i="59"/>
  <c r="BD152" i="59"/>
  <c r="BD153" i="59"/>
  <c r="BD154" i="59"/>
  <c r="BD155" i="59"/>
  <c r="BD156" i="59"/>
  <c r="BD157" i="59"/>
  <c r="BD159" i="59"/>
  <c r="BD161" i="59"/>
  <c r="BD162" i="59"/>
  <c r="BD163" i="59"/>
  <c r="BD164" i="59"/>
  <c r="BD165" i="59"/>
  <c r="BD166" i="59"/>
  <c r="BD167" i="59"/>
  <c r="BD168" i="59"/>
  <c r="BD171" i="59"/>
  <c r="BD174" i="59"/>
  <c r="BD175" i="59"/>
  <c r="BD176" i="59"/>
  <c r="BD177" i="59"/>
  <c r="BD179" i="59"/>
  <c r="BD180" i="59"/>
  <c r="BD182" i="59"/>
  <c r="BD184" i="59"/>
  <c r="BD185" i="59"/>
  <c r="BD186" i="59"/>
  <c r="BD188" i="59"/>
  <c r="BD189" i="59"/>
  <c r="BD10" i="59"/>
  <c r="BD12" i="59"/>
  <c r="BD13" i="59"/>
  <c r="BD14" i="59"/>
  <c r="BD15" i="59"/>
  <c r="BD16" i="59"/>
  <c r="BD17" i="59"/>
  <c r="BD18" i="59"/>
  <c r="BD19" i="59"/>
  <c r="BD21" i="59"/>
  <c r="BD23" i="59"/>
  <c r="BD24" i="59"/>
  <c r="BD25" i="59"/>
  <c r="BD9" i="59"/>
  <c r="BD49" i="59"/>
  <c r="BD181" i="59"/>
  <c r="BD11" i="59"/>
  <c r="BD137" i="59"/>
  <c r="BD89" i="59"/>
  <c r="BD141" i="59"/>
  <c r="BD169" i="59"/>
  <c r="BD53" i="59"/>
  <c r="BD50" i="59"/>
  <c r="BD142" i="59"/>
  <c r="BD170" i="59"/>
  <c r="BD87" i="59"/>
  <c r="P170" i="58"/>
  <c r="P130" i="58"/>
  <c r="P90" i="58"/>
  <c r="P66" i="58"/>
  <c r="P201" i="58"/>
  <c r="P153" i="58"/>
  <c r="P105" i="58"/>
  <c r="P65" i="58"/>
  <c r="P25" i="58"/>
  <c r="BD187" i="59"/>
  <c r="BD96" i="59"/>
  <c r="P200" i="58"/>
  <c r="P192" i="58"/>
  <c r="P184" i="58"/>
  <c r="P176" i="58"/>
  <c r="P168" i="58"/>
  <c r="P160" i="58"/>
  <c r="P152" i="58"/>
  <c r="P144" i="58"/>
  <c r="P136" i="58"/>
  <c r="P128" i="58"/>
  <c r="P120" i="58"/>
  <c r="P112" i="58"/>
  <c r="P104" i="58"/>
  <c r="P96" i="58"/>
  <c r="P88" i="58"/>
  <c r="P80" i="58"/>
  <c r="P72" i="58"/>
  <c r="P64" i="58"/>
  <c r="P56" i="58"/>
  <c r="P48" i="58"/>
  <c r="P40" i="58"/>
  <c r="P32" i="58"/>
  <c r="P24" i="58"/>
  <c r="P154" i="58"/>
  <c r="P114" i="58"/>
  <c r="P58" i="58"/>
  <c r="P185" i="58"/>
  <c r="P137" i="58"/>
  <c r="P97" i="58"/>
  <c r="P33" i="58"/>
  <c r="BD74" i="59"/>
  <c r="BD42" i="59"/>
  <c r="BD27" i="59"/>
  <c r="P199" i="58"/>
  <c r="P191" i="58"/>
  <c r="P183" i="58"/>
  <c r="P175" i="58"/>
  <c r="P167" i="58"/>
  <c r="P159" i="58"/>
  <c r="P151" i="58"/>
  <c r="P143" i="58"/>
  <c r="P135" i="58"/>
  <c r="P127" i="58"/>
  <c r="P119" i="58"/>
  <c r="P111" i="58"/>
  <c r="P103" i="58"/>
  <c r="P95" i="58"/>
  <c r="P87" i="58"/>
  <c r="P79" i="58"/>
  <c r="P71" i="58"/>
  <c r="P63" i="58"/>
  <c r="P55" i="58"/>
  <c r="P47" i="58"/>
  <c r="P39" i="58"/>
  <c r="P31" i="58"/>
  <c r="P23" i="58"/>
  <c r="P178" i="58"/>
  <c r="P122" i="58"/>
  <c r="P74" i="58"/>
  <c r="P42" i="58"/>
  <c r="P177" i="58"/>
  <c r="P129" i="58"/>
  <c r="P89" i="58"/>
  <c r="P41" i="58"/>
  <c r="BD39" i="59"/>
  <c r="P198" i="58"/>
  <c r="P190" i="58"/>
  <c r="P182" i="58"/>
  <c r="P174" i="58"/>
  <c r="P166" i="58"/>
  <c r="P158" i="58"/>
  <c r="P150" i="58"/>
  <c r="P142" i="58"/>
  <c r="P134" i="58"/>
  <c r="P126" i="58"/>
  <c r="P118" i="58"/>
  <c r="P110" i="58"/>
  <c r="P102" i="58"/>
  <c r="P94" i="58"/>
  <c r="P86" i="58"/>
  <c r="P78" i="58"/>
  <c r="P70" i="58"/>
  <c r="P62" i="58"/>
  <c r="P54" i="58"/>
  <c r="P46" i="58"/>
  <c r="P38" i="58"/>
  <c r="P30" i="58"/>
  <c r="P22" i="58"/>
  <c r="P194" i="58"/>
  <c r="P146" i="58"/>
  <c r="P98" i="58"/>
  <c r="P50" i="58"/>
  <c r="BD178" i="59"/>
  <c r="P169" i="58"/>
  <c r="P113" i="58"/>
  <c r="P49" i="58"/>
  <c r="BD183" i="59"/>
  <c r="BD172" i="59"/>
  <c r="BD134" i="59"/>
  <c r="BD123" i="59"/>
  <c r="BD91" i="59"/>
  <c r="P197" i="58"/>
  <c r="P189" i="58"/>
  <c r="P181" i="58"/>
  <c r="P173" i="58"/>
  <c r="P165" i="58"/>
  <c r="P157" i="58"/>
  <c r="P149" i="58"/>
  <c r="P141" i="58"/>
  <c r="P133" i="58"/>
  <c r="P125" i="58"/>
  <c r="P117" i="58"/>
  <c r="P109" i="58"/>
  <c r="P101" i="58"/>
  <c r="P93" i="58"/>
  <c r="P85" i="58"/>
  <c r="P77" i="58"/>
  <c r="P69" i="58"/>
  <c r="P61" i="58"/>
  <c r="P53" i="58"/>
  <c r="P45" i="58"/>
  <c r="P37" i="58"/>
  <c r="P29" i="58"/>
  <c r="P21" i="58"/>
  <c r="BD158" i="59"/>
  <c r="BD99" i="59"/>
  <c r="BD46" i="59"/>
  <c r="P162" i="58"/>
  <c r="P106" i="58"/>
  <c r="P26" i="58"/>
  <c r="BD32" i="59"/>
  <c r="P161" i="58"/>
  <c r="P121" i="58"/>
  <c r="P81" i="58"/>
  <c r="P57" i="58"/>
  <c r="BD22" i="59"/>
  <c r="BD20" i="59"/>
  <c r="BD60" i="59"/>
  <c r="P196" i="58"/>
  <c r="P188" i="58"/>
  <c r="P180" i="58"/>
  <c r="P172" i="58"/>
  <c r="P164" i="58"/>
  <c r="P156" i="58"/>
  <c r="P148" i="58"/>
  <c r="P140" i="58"/>
  <c r="P132" i="58"/>
  <c r="P124" i="58"/>
  <c r="P116" i="58"/>
  <c r="P108" i="58"/>
  <c r="P100" i="58"/>
  <c r="P92" i="58"/>
  <c r="P84" i="58"/>
  <c r="P76" i="58"/>
  <c r="P68" i="58"/>
  <c r="P60" i="58"/>
  <c r="P52" i="58"/>
  <c r="P44" i="58"/>
  <c r="P36" i="58"/>
  <c r="P28" i="58"/>
  <c r="BD78" i="59"/>
  <c r="P186" i="58"/>
  <c r="P138" i="58"/>
  <c r="P82" i="58"/>
  <c r="P34" i="58"/>
  <c r="P193" i="58"/>
  <c r="P145" i="58"/>
  <c r="P73" i="58"/>
  <c r="BD160" i="59"/>
  <c r="BD150" i="59"/>
  <c r="BD129" i="59"/>
  <c r="BD120" i="59"/>
  <c r="BD102" i="59"/>
  <c r="BD68" i="59"/>
  <c r="BD35" i="59"/>
  <c r="P195" i="58"/>
  <c r="P187" i="58"/>
  <c r="P179" i="58"/>
  <c r="P171" i="58"/>
  <c r="P163" i="58"/>
  <c r="P155" i="58"/>
  <c r="P147" i="58"/>
  <c r="P139" i="58"/>
  <c r="P131" i="58"/>
  <c r="P123" i="58"/>
  <c r="P115" i="58"/>
  <c r="P107" i="58"/>
  <c r="P99" i="58"/>
  <c r="P91" i="58"/>
  <c r="P83" i="58"/>
  <c r="P75" i="58"/>
  <c r="P67" i="58"/>
  <c r="P59" i="58"/>
  <c r="P51" i="58"/>
  <c r="P43" i="58"/>
  <c r="P35" i="58"/>
  <c r="P27" i="58"/>
  <c r="AE6" i="59"/>
  <c r="AG6" i="59"/>
  <c r="Z7" i="59"/>
  <c r="AA7" i="59"/>
  <c r="AG7" i="59"/>
  <c r="AJ7" i="59"/>
  <c r="BD54" i="59"/>
  <c r="BD100" i="59"/>
  <c r="BD173" i="59"/>
  <c r="BD28" i="59"/>
  <c r="BD130" i="59"/>
  <c r="BD40" i="59"/>
  <c r="BD103" i="59"/>
  <c r="BD47" i="59"/>
  <c r="BD69" i="59"/>
  <c r="BD92" i="59"/>
  <c r="AE7" i="59"/>
  <c r="AO8" i="59"/>
  <c r="AP8" i="59"/>
  <c r="AQ8" i="59"/>
  <c r="AR8" i="59"/>
  <c r="AS8" i="59"/>
  <c r="AT8" i="59"/>
  <c r="AU8" i="59"/>
  <c r="AV8" i="59"/>
  <c r="AW8" i="59"/>
  <c r="AX8" i="59"/>
  <c r="AY8" i="59"/>
  <c r="AZ8" i="59"/>
  <c r="BD131" i="59"/>
  <c r="BD29" i="59"/>
  <c r="BB8" i="59"/>
  <c r="BA8" i="59"/>
  <c r="AO9" i="59"/>
  <c r="AP9" i="59"/>
  <c r="AQ9" i="59"/>
  <c r="AR9" i="59"/>
  <c r="AS9" i="59"/>
  <c r="AT9" i="59"/>
  <c r="AU9" i="59"/>
  <c r="AV9" i="59"/>
  <c r="AW9" i="59"/>
  <c r="AX9" i="59"/>
  <c r="AY9" i="59"/>
  <c r="AZ9" i="59"/>
  <c r="BA9" i="59"/>
  <c r="BB9" i="59"/>
  <c r="AO10" i="59"/>
  <c r="AP10" i="59"/>
  <c r="AQ10" i="59"/>
  <c r="AR10" i="59"/>
  <c r="AS10" i="59"/>
  <c r="AT10" i="59"/>
  <c r="AU10" i="59"/>
  <c r="AV10" i="59"/>
  <c r="AW10" i="59"/>
  <c r="AX10" i="59"/>
  <c r="AY10" i="59"/>
  <c r="AZ10" i="59"/>
  <c r="BA10" i="59"/>
  <c r="BB10" i="59"/>
  <c r="AO11" i="59"/>
  <c r="AP11" i="59"/>
  <c r="AQ11" i="59"/>
  <c r="AR11" i="59"/>
  <c r="AS11" i="59"/>
  <c r="AT11" i="59"/>
  <c r="AU11" i="59"/>
  <c r="AV11" i="59"/>
  <c r="AW11" i="59"/>
  <c r="AX11" i="59"/>
  <c r="AY11" i="59"/>
  <c r="AZ11" i="59"/>
  <c r="AO12" i="59"/>
  <c r="AP12" i="59"/>
  <c r="AQ12" i="59"/>
  <c r="AR12" i="59"/>
  <c r="AS12" i="59"/>
  <c r="AT12" i="59"/>
  <c r="AU12" i="59"/>
  <c r="AV12" i="59"/>
  <c r="AW12" i="59"/>
  <c r="AX12" i="59"/>
  <c r="AY12" i="59"/>
  <c r="AZ12" i="59"/>
  <c r="AO13" i="59"/>
  <c r="AP13" i="59"/>
  <c r="AQ13" i="59"/>
  <c r="AR13" i="59"/>
  <c r="AS13" i="59"/>
  <c r="AT13" i="59"/>
  <c r="AU13" i="59"/>
  <c r="AV13" i="59"/>
  <c r="AW13" i="59"/>
  <c r="AX13" i="59"/>
  <c r="AY13" i="59"/>
  <c r="AZ13" i="59"/>
  <c r="AO14" i="59"/>
  <c r="AP14" i="59"/>
  <c r="AQ14" i="59"/>
  <c r="AR14" i="59"/>
  <c r="AS14" i="59"/>
  <c r="AT14" i="59"/>
  <c r="AU14" i="59"/>
  <c r="AV14" i="59"/>
  <c r="AW14" i="59"/>
  <c r="AX14" i="59"/>
  <c r="AY14" i="59"/>
  <c r="AZ14" i="59"/>
  <c r="BB12" i="59"/>
  <c r="BA14" i="59"/>
  <c r="BA12" i="59"/>
  <c r="BA11" i="59"/>
  <c r="BB13" i="59"/>
  <c r="BB11" i="59"/>
  <c r="BA13" i="59"/>
  <c r="BB14" i="59"/>
  <c r="AO15" i="59"/>
  <c r="AP15" i="59"/>
  <c r="AQ15" i="59"/>
  <c r="AR15" i="59"/>
  <c r="AS15" i="59"/>
  <c r="AT15" i="59"/>
  <c r="AU15" i="59"/>
  <c r="AV15" i="59"/>
  <c r="AW15" i="59"/>
  <c r="AX15" i="59"/>
  <c r="AY15" i="59"/>
  <c r="AZ15" i="59"/>
  <c r="AO16" i="59"/>
  <c r="AP16" i="59"/>
  <c r="AQ16" i="59"/>
  <c r="AR16" i="59"/>
  <c r="AS16" i="59"/>
  <c r="AT16" i="59"/>
  <c r="AU16" i="59"/>
  <c r="AV16" i="59"/>
  <c r="AW16" i="59"/>
  <c r="AX16" i="59"/>
  <c r="AY16" i="59"/>
  <c r="AZ16" i="59"/>
  <c r="AO17" i="59"/>
  <c r="AP17" i="59"/>
  <c r="AQ17" i="59"/>
  <c r="AR17" i="59"/>
  <c r="AS17" i="59"/>
  <c r="AT17" i="59"/>
  <c r="AU17" i="59"/>
  <c r="AV17" i="59"/>
  <c r="AW17" i="59"/>
  <c r="AX17" i="59"/>
  <c r="AY17" i="59"/>
  <c r="AZ17" i="59"/>
  <c r="AO18" i="59"/>
  <c r="AP18" i="59"/>
  <c r="AQ18" i="59"/>
  <c r="AR18" i="59"/>
  <c r="AS18" i="59"/>
  <c r="AT18" i="59"/>
  <c r="AU18" i="59"/>
  <c r="AV18" i="59"/>
  <c r="AW18" i="59"/>
  <c r="AX18" i="59"/>
  <c r="AY18" i="59"/>
  <c r="AZ18" i="59"/>
  <c r="AO19" i="59"/>
  <c r="AP19" i="59"/>
  <c r="AQ19" i="59"/>
  <c r="AR19" i="59"/>
  <c r="AS19" i="59"/>
  <c r="AT19" i="59"/>
  <c r="AU19" i="59"/>
  <c r="AV19" i="59"/>
  <c r="AW19" i="59"/>
  <c r="AX19" i="59"/>
  <c r="AY19" i="59"/>
  <c r="AZ19" i="59"/>
  <c r="AO20" i="59"/>
  <c r="AP20" i="59"/>
  <c r="AQ20" i="59"/>
  <c r="AR20" i="59"/>
  <c r="AS20" i="59"/>
  <c r="AT20" i="59"/>
  <c r="AU20" i="59"/>
  <c r="AV20" i="59"/>
  <c r="AW20" i="59"/>
  <c r="AX20" i="59"/>
  <c r="AY20" i="59"/>
  <c r="AZ20" i="59"/>
  <c r="AO21" i="59"/>
  <c r="AP21" i="59"/>
  <c r="AQ21" i="59"/>
  <c r="AR21" i="59"/>
  <c r="AS21" i="59"/>
  <c r="AT21" i="59"/>
  <c r="AU21" i="59"/>
  <c r="AV21" i="59"/>
  <c r="AW21" i="59"/>
  <c r="AX21" i="59"/>
  <c r="AY21" i="59"/>
  <c r="AZ21" i="59"/>
  <c r="BB15" i="59"/>
  <c r="BB20" i="59"/>
  <c r="BB19" i="59"/>
  <c r="BB18" i="59"/>
  <c r="BB17" i="59"/>
  <c r="BB16" i="59"/>
  <c r="BA21" i="59"/>
  <c r="BA20" i="59"/>
  <c r="BA19" i="59"/>
  <c r="BA18" i="59"/>
  <c r="BA17" i="59"/>
  <c r="BA16" i="59"/>
  <c r="BA15" i="59"/>
  <c r="BB21" i="59"/>
  <c r="AO22" i="59"/>
  <c r="AP22" i="59"/>
  <c r="AQ22" i="59"/>
  <c r="AR22" i="59"/>
  <c r="AS22" i="59"/>
  <c r="AT22" i="59"/>
  <c r="AU22" i="59"/>
  <c r="AV22" i="59"/>
  <c r="AW22" i="59"/>
  <c r="AX22" i="59"/>
  <c r="AY22" i="59"/>
  <c r="AZ22" i="59"/>
  <c r="AO23" i="59"/>
  <c r="AP23" i="59"/>
  <c r="AQ23" i="59"/>
  <c r="AR23" i="59"/>
  <c r="AS23" i="59"/>
  <c r="AT23" i="59"/>
  <c r="AU23" i="59"/>
  <c r="AV23" i="59"/>
  <c r="AW23" i="59"/>
  <c r="AX23" i="59"/>
  <c r="AY23" i="59"/>
  <c r="AZ23" i="59"/>
  <c r="AO24" i="59"/>
  <c r="AP24" i="59"/>
  <c r="AQ24" i="59"/>
  <c r="AR24" i="59"/>
  <c r="AS24" i="59"/>
  <c r="AT24" i="59"/>
  <c r="AU24" i="59"/>
  <c r="AV24" i="59"/>
  <c r="AW24" i="59"/>
  <c r="AX24" i="59"/>
  <c r="AY24" i="59"/>
  <c r="AZ24" i="59"/>
  <c r="AO25" i="59"/>
  <c r="AP25" i="59"/>
  <c r="AQ25" i="59"/>
  <c r="AR25" i="59"/>
  <c r="AS25" i="59"/>
  <c r="AT25" i="59"/>
  <c r="AU25" i="59"/>
  <c r="AV25" i="59"/>
  <c r="AW25" i="59"/>
  <c r="AX25" i="59"/>
  <c r="AY25" i="59"/>
  <c r="AZ25" i="59"/>
  <c r="AO26" i="59"/>
  <c r="AP26" i="59"/>
  <c r="AQ26" i="59"/>
  <c r="AR26" i="59"/>
  <c r="AS26" i="59"/>
  <c r="AT26" i="59"/>
  <c r="AU26" i="59"/>
  <c r="AV26" i="59"/>
  <c r="AW26" i="59"/>
  <c r="AX26" i="59"/>
  <c r="AY26" i="59"/>
  <c r="AZ26" i="59"/>
  <c r="AO27" i="59"/>
  <c r="AP27" i="59"/>
  <c r="AQ27" i="59"/>
  <c r="AR27" i="59"/>
  <c r="AS27" i="59"/>
  <c r="AT27" i="59"/>
  <c r="AU27" i="59"/>
  <c r="AV27" i="59"/>
  <c r="AW27" i="59"/>
  <c r="AX27" i="59"/>
  <c r="AY27" i="59"/>
  <c r="AZ27" i="59"/>
  <c r="AO28" i="59"/>
  <c r="AP28" i="59"/>
  <c r="AQ28" i="59"/>
  <c r="AR28" i="59"/>
  <c r="AS28" i="59"/>
  <c r="AT28" i="59"/>
  <c r="AU28" i="59"/>
  <c r="AV28" i="59"/>
  <c r="AW28" i="59"/>
  <c r="AX28" i="59"/>
  <c r="AY28" i="59"/>
  <c r="AZ28" i="59"/>
  <c r="AO29" i="59"/>
  <c r="AP29" i="59"/>
  <c r="AQ29" i="59"/>
  <c r="AR29" i="59"/>
  <c r="AS29" i="59"/>
  <c r="AT29" i="59"/>
  <c r="AU29" i="59"/>
  <c r="AV29" i="59"/>
  <c r="AW29" i="59"/>
  <c r="AX29" i="59"/>
  <c r="AY29" i="59"/>
  <c r="AZ29" i="59"/>
  <c r="AO30" i="59"/>
  <c r="AP30" i="59"/>
  <c r="AQ30" i="59"/>
  <c r="AR30" i="59"/>
  <c r="AS30" i="59"/>
  <c r="AT30" i="59"/>
  <c r="AU30" i="59"/>
  <c r="AV30" i="59"/>
  <c r="AW30" i="59"/>
  <c r="AX30" i="59"/>
  <c r="AY30" i="59"/>
  <c r="AZ30" i="59"/>
  <c r="AO31" i="59"/>
  <c r="AP31" i="59"/>
  <c r="AQ31" i="59"/>
  <c r="AR31" i="59"/>
  <c r="AS31" i="59"/>
  <c r="AT31" i="59"/>
  <c r="AU31" i="59"/>
  <c r="AV31" i="59"/>
  <c r="AW31" i="59"/>
  <c r="AX31" i="59"/>
  <c r="AY31" i="59"/>
  <c r="AZ31" i="59"/>
  <c r="AO32" i="59"/>
  <c r="AP32" i="59"/>
  <c r="AQ32" i="59"/>
  <c r="AR32" i="59"/>
  <c r="AS32" i="59"/>
  <c r="AT32" i="59"/>
  <c r="AU32" i="59"/>
  <c r="AV32" i="59"/>
  <c r="AW32" i="59"/>
  <c r="AX32" i="59"/>
  <c r="AY32" i="59"/>
  <c r="AZ32" i="59"/>
  <c r="AO33" i="59"/>
  <c r="AP33" i="59"/>
  <c r="AQ33" i="59"/>
  <c r="AR33" i="59"/>
  <c r="AS33" i="59"/>
  <c r="AT33" i="59"/>
  <c r="AU33" i="59"/>
  <c r="AV33" i="59"/>
  <c r="AW33" i="59"/>
  <c r="AX33" i="59"/>
  <c r="AY33" i="59"/>
  <c r="AZ33" i="59"/>
  <c r="AO34" i="59"/>
  <c r="AP34" i="59"/>
  <c r="AQ34" i="59"/>
  <c r="AR34" i="59"/>
  <c r="AS34" i="59"/>
  <c r="AT34" i="59"/>
  <c r="AU34" i="59"/>
  <c r="AV34" i="59"/>
  <c r="AW34" i="59"/>
  <c r="AX34" i="59"/>
  <c r="AY34" i="59"/>
  <c r="AZ34" i="59"/>
  <c r="BA29" i="59"/>
  <c r="BA30" i="59"/>
  <c r="BA31" i="59"/>
  <c r="BA34" i="59"/>
  <c r="BA33" i="59"/>
  <c r="BB29" i="59"/>
  <c r="BA22" i="59"/>
  <c r="BB32" i="59"/>
  <c r="BB22" i="59"/>
  <c r="BA32" i="59"/>
  <c r="BB31" i="59"/>
  <c r="BB28" i="59"/>
  <c r="BB27" i="59"/>
  <c r="BB26" i="59"/>
  <c r="BB25" i="59"/>
  <c r="BB24" i="59"/>
  <c r="BB23" i="59"/>
  <c r="BB33" i="59"/>
  <c r="BB30" i="59"/>
  <c r="BA28" i="59"/>
  <c r="BA27" i="59"/>
  <c r="BA26" i="59"/>
  <c r="BA25" i="59"/>
  <c r="BA24" i="59"/>
  <c r="BA23" i="59"/>
  <c r="BB34" i="59"/>
  <c r="AO35" i="59"/>
  <c r="AP35" i="59"/>
  <c r="AQ35" i="59"/>
  <c r="AR35" i="59"/>
  <c r="AS35" i="59"/>
  <c r="AT35" i="59"/>
  <c r="AU35" i="59"/>
  <c r="AV35" i="59"/>
  <c r="AW35" i="59"/>
  <c r="AX35" i="59"/>
  <c r="AY35" i="59"/>
  <c r="AZ35" i="59"/>
  <c r="AO36" i="59"/>
  <c r="AP36" i="59"/>
  <c r="AQ36" i="59"/>
  <c r="AR36" i="59"/>
  <c r="AS36" i="59"/>
  <c r="AT36" i="59"/>
  <c r="AU36" i="59"/>
  <c r="AV36" i="59"/>
  <c r="AW36" i="59"/>
  <c r="AX36" i="59"/>
  <c r="AY36" i="59"/>
  <c r="AZ36" i="59"/>
  <c r="AO37" i="59"/>
  <c r="AP37" i="59"/>
  <c r="AQ37" i="59"/>
  <c r="AR37" i="59"/>
  <c r="AS37" i="59"/>
  <c r="AT37" i="59"/>
  <c r="AU37" i="59"/>
  <c r="AV37" i="59"/>
  <c r="AW37" i="59"/>
  <c r="AX37" i="59"/>
  <c r="AY37" i="59"/>
  <c r="AZ37" i="59"/>
  <c r="AO38" i="59"/>
  <c r="AP38" i="59"/>
  <c r="AQ38" i="59"/>
  <c r="AR38" i="59"/>
  <c r="AS38" i="59"/>
  <c r="AT38" i="59"/>
  <c r="AU38" i="59"/>
  <c r="AV38" i="59"/>
  <c r="AW38" i="59"/>
  <c r="AX38" i="59"/>
  <c r="AY38" i="59"/>
  <c r="AZ38" i="59"/>
  <c r="BA36" i="59"/>
  <c r="BB37" i="59"/>
  <c r="BA35" i="59"/>
  <c r="BA37" i="59"/>
  <c r="BB36" i="59"/>
  <c r="BA38" i="59"/>
  <c r="BB35" i="59"/>
  <c r="BB38" i="59"/>
  <c r="AO39" i="59"/>
  <c r="AP39" i="59"/>
  <c r="AQ39" i="59"/>
  <c r="AR39" i="59"/>
  <c r="AS39" i="59"/>
  <c r="AT39" i="59"/>
  <c r="AU39" i="59"/>
  <c r="AV39" i="59"/>
  <c r="AW39" i="59"/>
  <c r="AX39" i="59"/>
  <c r="AY39" i="59"/>
  <c r="AZ39" i="59"/>
  <c r="AO40" i="59"/>
  <c r="AP40" i="59"/>
  <c r="AQ40" i="59"/>
  <c r="AR40" i="59"/>
  <c r="AS40" i="59"/>
  <c r="AT40" i="59"/>
  <c r="AU40" i="59"/>
  <c r="AV40" i="59"/>
  <c r="AW40" i="59"/>
  <c r="AX40" i="59"/>
  <c r="AY40" i="59"/>
  <c r="AZ40" i="59"/>
  <c r="AO41" i="59"/>
  <c r="AP41" i="59"/>
  <c r="AQ41" i="59"/>
  <c r="AR41" i="59"/>
  <c r="AS41" i="59"/>
  <c r="AT41" i="59"/>
  <c r="AU41" i="59"/>
  <c r="AV41" i="59"/>
  <c r="AW41" i="59"/>
  <c r="AX41" i="59"/>
  <c r="AY41" i="59"/>
  <c r="AZ41" i="59"/>
  <c r="AO42" i="59"/>
  <c r="AP42" i="59"/>
  <c r="AQ42" i="59"/>
  <c r="AR42" i="59"/>
  <c r="AS42" i="59"/>
  <c r="AT42" i="59"/>
  <c r="AU42" i="59"/>
  <c r="AV42" i="59"/>
  <c r="AW42" i="59"/>
  <c r="AX42" i="59"/>
  <c r="AY42" i="59"/>
  <c r="AZ42" i="59"/>
  <c r="AO43" i="59"/>
  <c r="AP43" i="59"/>
  <c r="AQ43" i="59"/>
  <c r="AR43" i="59"/>
  <c r="AS43" i="59"/>
  <c r="AT43" i="59"/>
  <c r="AU43" i="59"/>
  <c r="AV43" i="59"/>
  <c r="AW43" i="59"/>
  <c r="AX43" i="59"/>
  <c r="AY43" i="59"/>
  <c r="AZ43" i="59"/>
  <c r="BA42" i="59"/>
  <c r="BA43" i="59"/>
  <c r="BB42" i="59"/>
  <c r="BB41" i="59"/>
  <c r="BB40" i="59"/>
  <c r="BB39" i="59"/>
  <c r="BA41" i="59"/>
  <c r="BA40" i="59"/>
  <c r="BA39" i="59"/>
  <c r="BB43" i="59"/>
  <c r="AO44" i="59"/>
  <c r="AP44" i="59"/>
  <c r="AQ44" i="59"/>
  <c r="AR44" i="59"/>
  <c r="AS44" i="59"/>
  <c r="AT44" i="59"/>
  <c r="AU44" i="59"/>
  <c r="AV44" i="59"/>
  <c r="AW44" i="59"/>
  <c r="AX44" i="59"/>
  <c r="AY44" i="59"/>
  <c r="AZ44" i="59"/>
  <c r="AO45" i="59"/>
  <c r="AP45" i="59"/>
  <c r="AQ45" i="59"/>
  <c r="AR45" i="59"/>
  <c r="AS45" i="59"/>
  <c r="AT45" i="59"/>
  <c r="AU45" i="59"/>
  <c r="AV45" i="59"/>
  <c r="AW45" i="59"/>
  <c r="AX45" i="59"/>
  <c r="AY45" i="59"/>
  <c r="AZ45" i="59"/>
  <c r="BA45" i="59"/>
  <c r="BB44" i="59"/>
  <c r="BA44" i="59"/>
  <c r="BB45" i="59"/>
  <c r="AO46" i="59"/>
  <c r="AP46" i="59"/>
  <c r="AQ46" i="59"/>
  <c r="AR46" i="59"/>
  <c r="AS46" i="59"/>
  <c r="AT46" i="59"/>
  <c r="AU46" i="59"/>
  <c r="AV46" i="59"/>
  <c r="AW46" i="59"/>
  <c r="AX46" i="59"/>
  <c r="AY46" i="59"/>
  <c r="AZ46" i="59"/>
  <c r="AO47" i="59"/>
  <c r="AP47" i="59"/>
  <c r="AQ47" i="59"/>
  <c r="AR47" i="59"/>
  <c r="AS47" i="59"/>
  <c r="AT47" i="59"/>
  <c r="AU47" i="59"/>
  <c r="AV47" i="59"/>
  <c r="AW47" i="59"/>
  <c r="AX47" i="59"/>
  <c r="AY47" i="59"/>
  <c r="AZ47" i="59"/>
  <c r="BB46" i="59"/>
  <c r="BA46" i="59"/>
  <c r="BA47" i="59"/>
  <c r="BB47" i="59"/>
  <c r="AO48" i="59"/>
  <c r="AP48" i="59"/>
  <c r="AQ48" i="59"/>
  <c r="AR48" i="59"/>
  <c r="AS48" i="59"/>
  <c r="AT48" i="59"/>
  <c r="AU48" i="59"/>
  <c r="AV48" i="59"/>
  <c r="AW48" i="59"/>
  <c r="AX48" i="59"/>
  <c r="AY48" i="59"/>
  <c r="AZ48" i="59"/>
  <c r="AO49" i="59"/>
  <c r="AP49" i="59"/>
  <c r="AQ49" i="59"/>
  <c r="AR49" i="59"/>
  <c r="AS49" i="59"/>
  <c r="AT49" i="59"/>
  <c r="AU49" i="59"/>
  <c r="AV49" i="59"/>
  <c r="AW49" i="59"/>
  <c r="AX49" i="59"/>
  <c r="AY49" i="59"/>
  <c r="AZ49" i="59"/>
  <c r="AO50" i="59"/>
  <c r="AP50" i="59"/>
  <c r="AQ50" i="59"/>
  <c r="AR50" i="59"/>
  <c r="AS50" i="59"/>
  <c r="AT50" i="59"/>
  <c r="AU50" i="59"/>
  <c r="AV50" i="59"/>
  <c r="AW50" i="59"/>
  <c r="AX50" i="59"/>
  <c r="AY50" i="59"/>
  <c r="AZ50" i="59"/>
  <c r="AO51" i="59"/>
  <c r="AP51" i="59"/>
  <c r="AQ51" i="59"/>
  <c r="AR51" i="59"/>
  <c r="AS51" i="59"/>
  <c r="AT51" i="59"/>
  <c r="AU51" i="59"/>
  <c r="AV51" i="59"/>
  <c r="AW51" i="59"/>
  <c r="AX51" i="59"/>
  <c r="AY51" i="59"/>
  <c r="AZ51" i="59"/>
  <c r="AO52" i="59"/>
  <c r="AP52" i="59"/>
  <c r="AQ52" i="59"/>
  <c r="AR52" i="59"/>
  <c r="AS52" i="59"/>
  <c r="AT52" i="59"/>
  <c r="AU52" i="59"/>
  <c r="AV52" i="59"/>
  <c r="AW52" i="59"/>
  <c r="AX52" i="59"/>
  <c r="AY52" i="59"/>
  <c r="AZ52" i="59"/>
  <c r="AO53" i="59"/>
  <c r="AP53" i="59"/>
  <c r="AQ53" i="59"/>
  <c r="AR53" i="59"/>
  <c r="AS53" i="59"/>
  <c r="AT53" i="59"/>
  <c r="AU53" i="59"/>
  <c r="AV53" i="59"/>
  <c r="AW53" i="59"/>
  <c r="AX53" i="59"/>
  <c r="AY53" i="59"/>
  <c r="AZ53" i="59"/>
  <c r="AO54" i="59"/>
  <c r="AP54" i="59"/>
  <c r="AQ54" i="59"/>
  <c r="AR54" i="59"/>
  <c r="AS54" i="59"/>
  <c r="AT54" i="59"/>
  <c r="AU54" i="59"/>
  <c r="AV54" i="59"/>
  <c r="AW54" i="59"/>
  <c r="AX54" i="59"/>
  <c r="AY54" i="59"/>
  <c r="AZ54" i="59"/>
  <c r="AO55" i="59"/>
  <c r="AP55" i="59"/>
  <c r="AQ55" i="59"/>
  <c r="AR55" i="59"/>
  <c r="AS55" i="59"/>
  <c r="AT55" i="59"/>
  <c r="AU55" i="59"/>
  <c r="AV55" i="59"/>
  <c r="AW55" i="59"/>
  <c r="AX55" i="59"/>
  <c r="AY55" i="59"/>
  <c r="AZ55" i="59"/>
  <c r="AO56" i="59"/>
  <c r="AP56" i="59"/>
  <c r="AQ56" i="59"/>
  <c r="AR56" i="59"/>
  <c r="AS56" i="59"/>
  <c r="AT56" i="59"/>
  <c r="AU56" i="59"/>
  <c r="AV56" i="59"/>
  <c r="AW56" i="59"/>
  <c r="AX56" i="59"/>
  <c r="AY56" i="59"/>
  <c r="AZ56" i="59"/>
  <c r="AO57" i="59"/>
  <c r="AP57" i="59"/>
  <c r="AQ57" i="59"/>
  <c r="AR57" i="59"/>
  <c r="AS57" i="59"/>
  <c r="AT57" i="59"/>
  <c r="AU57" i="59"/>
  <c r="AV57" i="59"/>
  <c r="AW57" i="59"/>
  <c r="AX57" i="59"/>
  <c r="AY57" i="59"/>
  <c r="AZ57" i="59"/>
  <c r="AO58" i="59"/>
  <c r="AP58" i="59"/>
  <c r="AQ58" i="59"/>
  <c r="AR58" i="59"/>
  <c r="AS58" i="59"/>
  <c r="AT58" i="59"/>
  <c r="AU58" i="59"/>
  <c r="AV58" i="59"/>
  <c r="AW58" i="59"/>
  <c r="AX58" i="59"/>
  <c r="AY58" i="59"/>
  <c r="AZ58" i="59"/>
  <c r="AO59" i="59"/>
  <c r="AP59" i="59"/>
  <c r="AQ59" i="59"/>
  <c r="AR59" i="59"/>
  <c r="AS59" i="59"/>
  <c r="AT59" i="59"/>
  <c r="AU59" i="59"/>
  <c r="AV59" i="59"/>
  <c r="AW59" i="59"/>
  <c r="AX59" i="59"/>
  <c r="AY59" i="59"/>
  <c r="AZ59" i="59"/>
  <c r="AO60" i="59"/>
  <c r="AP60" i="59"/>
  <c r="AQ60" i="59"/>
  <c r="AR60" i="59"/>
  <c r="AS60" i="59"/>
  <c r="AT60" i="59"/>
  <c r="AU60" i="59"/>
  <c r="AV60" i="59"/>
  <c r="AW60" i="59"/>
  <c r="AX60" i="59"/>
  <c r="AY60" i="59"/>
  <c r="AZ60" i="59"/>
  <c r="BA56" i="59"/>
  <c r="BA58" i="59"/>
  <c r="BA49" i="59"/>
  <c r="BB48" i="59"/>
  <c r="BA59" i="59"/>
  <c r="BA57" i="59"/>
  <c r="BB53" i="59"/>
  <c r="BB51" i="59"/>
  <c r="BA54" i="59"/>
  <c r="BA53" i="59"/>
  <c r="BA52" i="59"/>
  <c r="BA51" i="59"/>
  <c r="BA50" i="59"/>
  <c r="BB54" i="59"/>
  <c r="BB50" i="59"/>
  <c r="BB56" i="59"/>
  <c r="BB55" i="59"/>
  <c r="BA48" i="59"/>
  <c r="BA60" i="59"/>
  <c r="BB59" i="59"/>
  <c r="BB58" i="59"/>
  <c r="BB57" i="59"/>
  <c r="BA55" i="59"/>
  <c r="BB52" i="59"/>
  <c r="BB49" i="59"/>
  <c r="BB60" i="59"/>
  <c r="AO61" i="59"/>
  <c r="AP61" i="59"/>
  <c r="AQ61" i="59"/>
  <c r="AR61" i="59"/>
  <c r="AS61" i="59"/>
  <c r="AT61" i="59"/>
  <c r="AU61" i="59"/>
  <c r="AV61" i="59"/>
  <c r="AW61" i="59"/>
  <c r="AX61" i="59"/>
  <c r="AY61" i="59"/>
  <c r="AZ61" i="59"/>
  <c r="AO62" i="59"/>
  <c r="AP62" i="59"/>
  <c r="AQ62" i="59"/>
  <c r="AR62" i="59"/>
  <c r="AS62" i="59"/>
  <c r="AT62" i="59"/>
  <c r="AU62" i="59"/>
  <c r="AV62" i="59"/>
  <c r="AW62" i="59"/>
  <c r="AX62" i="59"/>
  <c r="AY62" i="59"/>
  <c r="AZ62" i="59"/>
  <c r="AO63" i="59"/>
  <c r="AP63" i="59"/>
  <c r="AQ63" i="59"/>
  <c r="AR63" i="59"/>
  <c r="AS63" i="59"/>
  <c r="AT63" i="59"/>
  <c r="AU63" i="59"/>
  <c r="AV63" i="59"/>
  <c r="AW63" i="59"/>
  <c r="AX63" i="59"/>
  <c r="AY63" i="59"/>
  <c r="AZ63" i="59"/>
  <c r="AO64" i="59"/>
  <c r="AP64" i="59"/>
  <c r="AQ64" i="59"/>
  <c r="AR64" i="59"/>
  <c r="AS64" i="59"/>
  <c r="AT64" i="59"/>
  <c r="AU64" i="59"/>
  <c r="AV64" i="59"/>
  <c r="AW64" i="59"/>
  <c r="AX64" i="59"/>
  <c r="AY64" i="59"/>
  <c r="AZ64" i="59"/>
  <c r="AO65" i="59"/>
  <c r="AP65" i="59"/>
  <c r="AQ65" i="59"/>
  <c r="AR65" i="59"/>
  <c r="AS65" i="59"/>
  <c r="AT65" i="59"/>
  <c r="AU65" i="59"/>
  <c r="AV65" i="59"/>
  <c r="AW65" i="59"/>
  <c r="AX65" i="59"/>
  <c r="AY65" i="59"/>
  <c r="AZ65" i="59"/>
  <c r="AO66" i="59"/>
  <c r="AP66" i="59"/>
  <c r="AQ66" i="59"/>
  <c r="AR66" i="59"/>
  <c r="AS66" i="59"/>
  <c r="AT66" i="59"/>
  <c r="AU66" i="59"/>
  <c r="AV66" i="59"/>
  <c r="AW66" i="59"/>
  <c r="AX66" i="59"/>
  <c r="AY66" i="59"/>
  <c r="AZ66" i="59"/>
  <c r="AO67" i="59"/>
  <c r="AP67" i="59"/>
  <c r="AQ67" i="59"/>
  <c r="AR67" i="59"/>
  <c r="AS67" i="59"/>
  <c r="AT67" i="59"/>
  <c r="AU67" i="59"/>
  <c r="AV67" i="59"/>
  <c r="AW67" i="59"/>
  <c r="AX67" i="59"/>
  <c r="AY67" i="59"/>
  <c r="AZ67" i="59"/>
  <c r="AO68" i="59"/>
  <c r="AP68" i="59"/>
  <c r="AQ68" i="59"/>
  <c r="AR68" i="59"/>
  <c r="AS68" i="59"/>
  <c r="AT68" i="59"/>
  <c r="AU68" i="59"/>
  <c r="AV68" i="59"/>
  <c r="AW68" i="59"/>
  <c r="AX68" i="59"/>
  <c r="AY68" i="59"/>
  <c r="AZ68" i="59"/>
  <c r="BA61" i="59"/>
  <c r="BB66" i="59"/>
  <c r="BB62" i="59"/>
  <c r="BA68" i="59"/>
  <c r="BA66" i="59"/>
  <c r="BB65" i="59"/>
  <c r="BB64" i="59"/>
  <c r="BB63" i="59"/>
  <c r="BA62" i="59"/>
  <c r="BB61" i="59"/>
  <c r="BB67" i="59"/>
  <c r="BA67" i="59"/>
  <c r="BA65" i="59"/>
  <c r="BA64" i="59"/>
  <c r="BA63" i="59"/>
  <c r="BB68" i="59"/>
  <c r="AO69" i="59"/>
  <c r="AP69" i="59"/>
  <c r="AQ69" i="59"/>
  <c r="AR69" i="59"/>
  <c r="AS69" i="59"/>
  <c r="AT69" i="59"/>
  <c r="AU69" i="59"/>
  <c r="AV69" i="59"/>
  <c r="AW69" i="59"/>
  <c r="AX69" i="59"/>
  <c r="AY69" i="59"/>
  <c r="AZ69" i="59"/>
  <c r="AO70" i="59"/>
  <c r="AP70" i="59"/>
  <c r="AQ70" i="59"/>
  <c r="AR70" i="59"/>
  <c r="AS70" i="59"/>
  <c r="AT70" i="59"/>
  <c r="AU70" i="59"/>
  <c r="AV70" i="59"/>
  <c r="AW70" i="59"/>
  <c r="AX70" i="59"/>
  <c r="AY70" i="59"/>
  <c r="AZ70" i="59"/>
  <c r="AO71" i="59"/>
  <c r="AP71" i="59"/>
  <c r="AQ71" i="59"/>
  <c r="AR71" i="59"/>
  <c r="AS71" i="59"/>
  <c r="AT71" i="59"/>
  <c r="AU71" i="59"/>
  <c r="AV71" i="59"/>
  <c r="AW71" i="59"/>
  <c r="AX71" i="59"/>
  <c r="AY71" i="59"/>
  <c r="AZ71" i="59"/>
  <c r="BA69" i="59"/>
  <c r="BA71" i="59"/>
  <c r="BB69" i="59"/>
  <c r="BB70" i="59"/>
  <c r="BA70" i="59"/>
  <c r="BB71" i="59"/>
  <c r="AO72" i="59"/>
  <c r="AP72" i="59"/>
  <c r="AQ72" i="59"/>
  <c r="AR72" i="59"/>
  <c r="AS72" i="59"/>
  <c r="AT72" i="59"/>
  <c r="AU72" i="59"/>
  <c r="AV72" i="59"/>
  <c r="AW72" i="59"/>
  <c r="AX72" i="59"/>
  <c r="AY72" i="59"/>
  <c r="AZ72" i="59"/>
  <c r="AO73" i="59"/>
  <c r="AP73" i="59"/>
  <c r="AQ73" i="59"/>
  <c r="AR73" i="59"/>
  <c r="AS73" i="59"/>
  <c r="AT73" i="59"/>
  <c r="AU73" i="59"/>
  <c r="AV73" i="59"/>
  <c r="AW73" i="59"/>
  <c r="AX73" i="59"/>
  <c r="AY73" i="59"/>
  <c r="AZ73" i="59"/>
  <c r="AO74" i="59"/>
  <c r="AP74" i="59"/>
  <c r="AQ74" i="59"/>
  <c r="AR74" i="59"/>
  <c r="AS74" i="59"/>
  <c r="AT74" i="59"/>
  <c r="AU74" i="59"/>
  <c r="AV74" i="59"/>
  <c r="AW74" i="59"/>
  <c r="AX74" i="59"/>
  <c r="AY74" i="59"/>
  <c r="AZ74" i="59"/>
  <c r="AO75" i="59"/>
  <c r="AP75" i="59"/>
  <c r="AQ75" i="59"/>
  <c r="AR75" i="59"/>
  <c r="AS75" i="59"/>
  <c r="AT75" i="59"/>
  <c r="AU75" i="59"/>
  <c r="AV75" i="59"/>
  <c r="AW75" i="59"/>
  <c r="AX75" i="59"/>
  <c r="AY75" i="59"/>
  <c r="AZ75" i="59"/>
  <c r="AO76" i="59"/>
  <c r="AP76" i="59"/>
  <c r="AQ76" i="59"/>
  <c r="AR76" i="59"/>
  <c r="AS76" i="59"/>
  <c r="AT76" i="59"/>
  <c r="AU76" i="59"/>
  <c r="AV76" i="59"/>
  <c r="AW76" i="59"/>
  <c r="AX76" i="59"/>
  <c r="AY76" i="59"/>
  <c r="AZ76" i="59"/>
  <c r="BA74" i="59"/>
  <c r="BB72" i="59"/>
  <c r="BA76" i="59"/>
  <c r="BA75" i="59"/>
  <c r="BB73" i="59"/>
  <c r="BA73" i="59"/>
  <c r="BA72" i="59"/>
  <c r="BB75" i="59"/>
  <c r="BB74" i="59"/>
  <c r="BB76" i="59"/>
  <c r="AO77" i="59"/>
  <c r="AP77" i="59"/>
  <c r="AQ77" i="59"/>
  <c r="AR77" i="59"/>
  <c r="AS77" i="59"/>
  <c r="AT77" i="59"/>
  <c r="AU77" i="59"/>
  <c r="AV77" i="59"/>
  <c r="AW77" i="59"/>
  <c r="AX77" i="59"/>
  <c r="AY77" i="59"/>
  <c r="AZ77" i="59"/>
  <c r="AO78" i="59"/>
  <c r="AP78" i="59"/>
  <c r="AQ78" i="59"/>
  <c r="AR78" i="59"/>
  <c r="AS78" i="59"/>
  <c r="AT78" i="59"/>
  <c r="AU78" i="59"/>
  <c r="AV78" i="59"/>
  <c r="AW78" i="59"/>
  <c r="AX78" i="59"/>
  <c r="AY78" i="59"/>
  <c r="AZ78" i="59"/>
  <c r="AO79" i="59"/>
  <c r="AP79" i="59"/>
  <c r="AQ79" i="59"/>
  <c r="AR79" i="59"/>
  <c r="AS79" i="59"/>
  <c r="AT79" i="59"/>
  <c r="AU79" i="59"/>
  <c r="AV79" i="59"/>
  <c r="AW79" i="59"/>
  <c r="AX79" i="59"/>
  <c r="AY79" i="59"/>
  <c r="AZ79" i="59"/>
  <c r="AO80" i="59"/>
  <c r="AP80" i="59"/>
  <c r="AQ80" i="59"/>
  <c r="AR80" i="59"/>
  <c r="AS80" i="59"/>
  <c r="AT80" i="59"/>
  <c r="AU80" i="59"/>
  <c r="AV80" i="59"/>
  <c r="AW80" i="59"/>
  <c r="AX80" i="59"/>
  <c r="AY80" i="59"/>
  <c r="AZ80" i="59"/>
  <c r="AO81" i="59"/>
  <c r="AP81" i="59"/>
  <c r="AQ81" i="59"/>
  <c r="AR81" i="59"/>
  <c r="AS81" i="59"/>
  <c r="AT81" i="59"/>
  <c r="AU81" i="59"/>
  <c r="AV81" i="59"/>
  <c r="AW81" i="59"/>
  <c r="AX81" i="59"/>
  <c r="AY81" i="59"/>
  <c r="AZ81" i="59"/>
  <c r="AO82" i="59"/>
  <c r="AP82" i="59"/>
  <c r="AQ82" i="59"/>
  <c r="AR82" i="59"/>
  <c r="AS82" i="59"/>
  <c r="AT82" i="59"/>
  <c r="AU82" i="59"/>
  <c r="AV82" i="59"/>
  <c r="AW82" i="59"/>
  <c r="AX82" i="59"/>
  <c r="AY82" i="59"/>
  <c r="AZ82" i="59"/>
  <c r="BA78" i="59"/>
  <c r="BB77" i="59"/>
  <c r="BA82" i="59"/>
  <c r="BB80" i="59"/>
  <c r="BA81" i="59"/>
  <c r="BA80" i="59"/>
  <c r="BB81" i="59"/>
  <c r="BB79" i="59"/>
  <c r="BA79" i="59"/>
  <c r="BB78" i="59"/>
  <c r="BA77" i="59"/>
  <c r="BB82" i="59"/>
  <c r="AO83" i="59"/>
  <c r="AP83" i="59"/>
  <c r="AQ83" i="59"/>
  <c r="AR83" i="59"/>
  <c r="AS83" i="59"/>
  <c r="AT83" i="59"/>
  <c r="AU83" i="59"/>
  <c r="AV83" i="59"/>
  <c r="AW83" i="59"/>
  <c r="AX83" i="59"/>
  <c r="AY83" i="59"/>
  <c r="AZ83" i="59"/>
  <c r="AO84" i="59"/>
  <c r="AP84" i="59"/>
  <c r="AQ84" i="59"/>
  <c r="AR84" i="59"/>
  <c r="AS84" i="59"/>
  <c r="AT84" i="59"/>
  <c r="AU84" i="59"/>
  <c r="AV84" i="59"/>
  <c r="AW84" i="59"/>
  <c r="AX84" i="59"/>
  <c r="AY84" i="59"/>
  <c r="AZ84" i="59"/>
  <c r="BB83" i="59"/>
  <c r="BA83" i="59"/>
  <c r="BA84" i="59"/>
  <c r="BB84" i="59"/>
  <c r="AO85" i="59"/>
  <c r="AP85" i="59"/>
  <c r="AQ85" i="59"/>
  <c r="AR85" i="59"/>
  <c r="AS85" i="59"/>
  <c r="AT85" i="59"/>
  <c r="AU85" i="59"/>
  <c r="AV85" i="59"/>
  <c r="AW85" i="59"/>
  <c r="AX85" i="59"/>
  <c r="AY85" i="59"/>
  <c r="AZ85" i="59"/>
  <c r="AO86" i="59"/>
  <c r="AP86" i="59"/>
  <c r="AQ86" i="59"/>
  <c r="AR86" i="59"/>
  <c r="AS86" i="59"/>
  <c r="AT86" i="59"/>
  <c r="AU86" i="59"/>
  <c r="AV86" i="59"/>
  <c r="AW86" i="59"/>
  <c r="AX86" i="59"/>
  <c r="AY86" i="59"/>
  <c r="AZ86" i="59"/>
  <c r="BA85" i="59"/>
  <c r="BB85" i="59"/>
  <c r="BA86" i="59"/>
  <c r="BB86" i="59"/>
  <c r="AO87" i="59"/>
  <c r="AP87" i="59"/>
  <c r="AQ87" i="59"/>
  <c r="AR87" i="59"/>
  <c r="AS87" i="59"/>
  <c r="AT87" i="59"/>
  <c r="AU87" i="59"/>
  <c r="AV87" i="59"/>
  <c r="AW87" i="59"/>
  <c r="AX87" i="59"/>
  <c r="AY87" i="59"/>
  <c r="AZ87" i="59"/>
  <c r="AO88" i="59"/>
  <c r="AP88" i="59"/>
  <c r="AQ88" i="59"/>
  <c r="AR88" i="59"/>
  <c r="AS88" i="59"/>
  <c r="AT88" i="59"/>
  <c r="AU88" i="59"/>
  <c r="AV88" i="59"/>
  <c r="AW88" i="59"/>
  <c r="AX88" i="59"/>
  <c r="AY88" i="59"/>
  <c r="AZ88" i="59"/>
  <c r="AO89" i="59"/>
  <c r="AP89" i="59"/>
  <c r="AQ89" i="59"/>
  <c r="AR89" i="59"/>
  <c r="AS89" i="59"/>
  <c r="AT89" i="59"/>
  <c r="AU89" i="59"/>
  <c r="AV89" i="59"/>
  <c r="AW89" i="59"/>
  <c r="AX89" i="59"/>
  <c r="AY89" i="59"/>
  <c r="AZ89" i="59"/>
  <c r="AO90" i="59"/>
  <c r="AP90" i="59"/>
  <c r="AQ90" i="59"/>
  <c r="AR90" i="59"/>
  <c r="AS90" i="59"/>
  <c r="AT90" i="59"/>
  <c r="AU90" i="59"/>
  <c r="AV90" i="59"/>
  <c r="AW90" i="59"/>
  <c r="AX90" i="59"/>
  <c r="AY90" i="59"/>
  <c r="AZ90" i="59"/>
  <c r="AO91" i="59"/>
  <c r="AP91" i="59"/>
  <c r="AQ91" i="59"/>
  <c r="AR91" i="59"/>
  <c r="AS91" i="59"/>
  <c r="AT91" i="59"/>
  <c r="AU91" i="59"/>
  <c r="AV91" i="59"/>
  <c r="AW91" i="59"/>
  <c r="AX91" i="59"/>
  <c r="AY91" i="59"/>
  <c r="AZ91" i="59"/>
  <c r="BB88" i="59"/>
  <c r="BA88" i="59"/>
  <c r="BB87" i="59"/>
  <c r="BA91" i="59"/>
  <c r="BB90" i="59"/>
  <c r="BB89" i="59"/>
  <c r="BA90" i="59"/>
  <c r="BA89" i="59"/>
  <c r="BA87" i="59"/>
  <c r="BB91" i="59"/>
  <c r="AO92" i="59"/>
  <c r="AP92" i="59"/>
  <c r="AQ92" i="59"/>
  <c r="AR92" i="59"/>
  <c r="AS92" i="59"/>
  <c r="AT92" i="59"/>
  <c r="AU92" i="59"/>
  <c r="AV92" i="59"/>
  <c r="AW92" i="59"/>
  <c r="AX92" i="59"/>
  <c r="AY92" i="59"/>
  <c r="AZ92" i="59"/>
  <c r="BA92" i="59"/>
  <c r="BB92" i="59"/>
  <c r="AO93" i="59"/>
  <c r="AP93" i="59"/>
  <c r="AQ93" i="59"/>
  <c r="AR93" i="59"/>
  <c r="AS93" i="59"/>
  <c r="AT93" i="59"/>
  <c r="AU93" i="59"/>
  <c r="AV93" i="59"/>
  <c r="AW93" i="59"/>
  <c r="AX93" i="59"/>
  <c r="AY93" i="59"/>
  <c r="AZ93" i="59"/>
  <c r="AO94" i="59"/>
  <c r="AP94" i="59"/>
  <c r="AQ94" i="59"/>
  <c r="AR94" i="59"/>
  <c r="AS94" i="59"/>
  <c r="AT94" i="59"/>
  <c r="AU94" i="59"/>
  <c r="AV94" i="59"/>
  <c r="AW94" i="59"/>
  <c r="AX94" i="59"/>
  <c r="AY94" i="59"/>
  <c r="AZ94" i="59"/>
  <c r="BA93" i="59"/>
  <c r="BB93" i="59"/>
  <c r="BA94" i="59"/>
  <c r="BB94" i="59"/>
  <c r="AO95" i="59"/>
  <c r="AP95" i="59"/>
  <c r="AQ95" i="59"/>
  <c r="AR95" i="59"/>
  <c r="AS95" i="59"/>
  <c r="AT95" i="59"/>
  <c r="AU95" i="59"/>
  <c r="AV95" i="59"/>
  <c r="AW95" i="59"/>
  <c r="AX95" i="59"/>
  <c r="AY95" i="59"/>
  <c r="AZ95" i="59"/>
  <c r="AO96" i="59"/>
  <c r="AP96" i="59"/>
  <c r="AQ96" i="59"/>
  <c r="AR96" i="59"/>
  <c r="AS96" i="59"/>
  <c r="AT96" i="59"/>
  <c r="AU96" i="59"/>
  <c r="AV96" i="59"/>
  <c r="AW96" i="59"/>
  <c r="AX96" i="59"/>
  <c r="AY96" i="59"/>
  <c r="AZ96" i="59"/>
  <c r="BB95" i="59"/>
  <c r="BA96" i="59"/>
  <c r="BA95" i="59"/>
  <c r="BB96" i="59"/>
  <c r="AO97" i="59"/>
  <c r="AP97" i="59"/>
  <c r="AQ97" i="59"/>
  <c r="AR97" i="59"/>
  <c r="AS97" i="59"/>
  <c r="AT97" i="59"/>
  <c r="AU97" i="59"/>
  <c r="AV97" i="59"/>
  <c r="AW97" i="59"/>
  <c r="AX97" i="59"/>
  <c r="AY97" i="59"/>
  <c r="AZ97" i="59"/>
  <c r="AO98" i="59"/>
  <c r="AP98" i="59"/>
  <c r="AQ98" i="59"/>
  <c r="AR98" i="59"/>
  <c r="AS98" i="59"/>
  <c r="AT98" i="59"/>
  <c r="AU98" i="59"/>
  <c r="AV98" i="59"/>
  <c r="AW98" i="59"/>
  <c r="AX98" i="59"/>
  <c r="AY98" i="59"/>
  <c r="AZ98" i="59"/>
  <c r="BB97" i="59"/>
  <c r="BA97" i="59"/>
  <c r="BA98" i="59"/>
  <c r="BB98" i="59"/>
  <c r="AO99" i="59"/>
  <c r="AP99" i="59"/>
  <c r="AQ99" i="59"/>
  <c r="AR99" i="59"/>
  <c r="AS99" i="59"/>
  <c r="AT99" i="59"/>
  <c r="AU99" i="59"/>
  <c r="AV99" i="59"/>
  <c r="AW99" i="59"/>
  <c r="AX99" i="59"/>
  <c r="AY99" i="59"/>
  <c r="AZ99" i="59"/>
  <c r="AO100" i="59"/>
  <c r="AP100" i="59"/>
  <c r="AQ100" i="59"/>
  <c r="AR100" i="59"/>
  <c r="AS100" i="59"/>
  <c r="AT100" i="59"/>
  <c r="AU100" i="59"/>
  <c r="AV100" i="59"/>
  <c r="AW100" i="59"/>
  <c r="AX100" i="59"/>
  <c r="AY100" i="59"/>
  <c r="AZ100" i="59"/>
  <c r="AO101" i="59"/>
  <c r="AP101" i="59"/>
  <c r="AQ101" i="59"/>
  <c r="AR101" i="59"/>
  <c r="AS101" i="59"/>
  <c r="AT101" i="59"/>
  <c r="AU101" i="59"/>
  <c r="AV101" i="59"/>
  <c r="AW101" i="59"/>
  <c r="AX101" i="59"/>
  <c r="AY101" i="59"/>
  <c r="AZ101" i="59"/>
  <c r="BB99" i="59"/>
  <c r="BA100" i="59"/>
  <c r="BA101" i="59"/>
  <c r="BB100" i="59"/>
  <c r="BA99" i="59"/>
  <c r="BB101" i="59"/>
  <c r="AO102" i="59"/>
  <c r="AP102" i="59"/>
  <c r="AQ102" i="59"/>
  <c r="AR102" i="59"/>
  <c r="AS102" i="59"/>
  <c r="AT102" i="59"/>
  <c r="AU102" i="59"/>
  <c r="AV102" i="59"/>
  <c r="AW102" i="59"/>
  <c r="AX102" i="59"/>
  <c r="AY102" i="59"/>
  <c r="AZ102" i="59"/>
  <c r="AO103" i="59"/>
  <c r="AP103" i="59"/>
  <c r="AQ103" i="59"/>
  <c r="AR103" i="59"/>
  <c r="AS103" i="59"/>
  <c r="AT103" i="59"/>
  <c r="AU103" i="59"/>
  <c r="AV103" i="59"/>
  <c r="AW103" i="59"/>
  <c r="AX103" i="59"/>
  <c r="AY103" i="59"/>
  <c r="AZ103" i="59"/>
  <c r="AO104" i="59"/>
  <c r="AP104" i="59"/>
  <c r="AQ104" i="59"/>
  <c r="AR104" i="59"/>
  <c r="AS104" i="59"/>
  <c r="AT104" i="59"/>
  <c r="AU104" i="59"/>
  <c r="AV104" i="59"/>
  <c r="AW104" i="59"/>
  <c r="AX104" i="59"/>
  <c r="AY104" i="59"/>
  <c r="AZ104" i="59"/>
  <c r="BB103" i="59"/>
  <c r="BA102" i="59"/>
  <c r="BA104" i="59"/>
  <c r="BA103" i="59"/>
  <c r="BB102" i="59"/>
  <c r="BB104" i="59"/>
  <c r="AO105" i="59"/>
  <c r="AP105" i="59"/>
  <c r="AQ105" i="59"/>
  <c r="AR105" i="59"/>
  <c r="AS105" i="59"/>
  <c r="AT105" i="59"/>
  <c r="AU105" i="59"/>
  <c r="AV105" i="59"/>
  <c r="AW105" i="59"/>
  <c r="AX105" i="59"/>
  <c r="AY105" i="59"/>
  <c r="AZ105" i="59"/>
  <c r="AO106" i="59"/>
  <c r="AP106" i="59"/>
  <c r="AQ106" i="59"/>
  <c r="AR106" i="59"/>
  <c r="AS106" i="59"/>
  <c r="AT106" i="59"/>
  <c r="AU106" i="59"/>
  <c r="AV106" i="59"/>
  <c r="AW106" i="59"/>
  <c r="AX106" i="59"/>
  <c r="AY106" i="59"/>
  <c r="AZ106" i="59"/>
  <c r="AO107" i="59"/>
  <c r="AP107" i="59"/>
  <c r="AQ107" i="59"/>
  <c r="AR107" i="59"/>
  <c r="AS107" i="59"/>
  <c r="AT107" i="59"/>
  <c r="AU107" i="59"/>
  <c r="AV107" i="59"/>
  <c r="AW107" i="59"/>
  <c r="AX107" i="59"/>
  <c r="AY107" i="59"/>
  <c r="AZ107" i="59"/>
  <c r="AO108" i="59"/>
  <c r="AP108" i="59"/>
  <c r="AQ108" i="59"/>
  <c r="AR108" i="59"/>
  <c r="AS108" i="59"/>
  <c r="AT108" i="59"/>
  <c r="AU108" i="59"/>
  <c r="AV108" i="59"/>
  <c r="AW108" i="59"/>
  <c r="AX108" i="59"/>
  <c r="AY108" i="59"/>
  <c r="AZ108" i="59"/>
  <c r="AO109" i="59"/>
  <c r="AP109" i="59"/>
  <c r="AQ109" i="59"/>
  <c r="AR109" i="59"/>
  <c r="AS109" i="59"/>
  <c r="AT109" i="59"/>
  <c r="AU109" i="59"/>
  <c r="AV109" i="59"/>
  <c r="AW109" i="59"/>
  <c r="AX109" i="59"/>
  <c r="AY109" i="59"/>
  <c r="AZ109" i="59"/>
  <c r="AO110" i="59"/>
  <c r="AP110" i="59"/>
  <c r="AQ110" i="59"/>
  <c r="AR110" i="59"/>
  <c r="AS110" i="59"/>
  <c r="AT110" i="59"/>
  <c r="AU110" i="59"/>
  <c r="AV110" i="59"/>
  <c r="AW110" i="59"/>
  <c r="AX110" i="59"/>
  <c r="AY110" i="59"/>
  <c r="AZ110" i="59"/>
  <c r="AO111" i="59"/>
  <c r="AP111" i="59"/>
  <c r="AQ111" i="59"/>
  <c r="AR111" i="59"/>
  <c r="AS111" i="59"/>
  <c r="AT111" i="59"/>
  <c r="AU111" i="59"/>
  <c r="AV111" i="59"/>
  <c r="AW111" i="59"/>
  <c r="AX111" i="59"/>
  <c r="AY111" i="59"/>
  <c r="AZ111" i="59"/>
  <c r="AO112" i="59"/>
  <c r="AP112" i="59"/>
  <c r="AQ112" i="59"/>
  <c r="AR112" i="59"/>
  <c r="AS112" i="59"/>
  <c r="AT112" i="59"/>
  <c r="AU112" i="59"/>
  <c r="AV112" i="59"/>
  <c r="AW112" i="59"/>
  <c r="AX112" i="59"/>
  <c r="AY112" i="59"/>
  <c r="AZ112" i="59"/>
  <c r="AO113" i="59"/>
  <c r="AP113" i="59"/>
  <c r="AQ113" i="59"/>
  <c r="AR113" i="59"/>
  <c r="AS113" i="59"/>
  <c r="AT113" i="59"/>
  <c r="AU113" i="59"/>
  <c r="AV113" i="59"/>
  <c r="AW113" i="59"/>
  <c r="AX113" i="59"/>
  <c r="AY113" i="59"/>
  <c r="AZ113" i="59"/>
  <c r="AO114" i="59"/>
  <c r="AP114" i="59"/>
  <c r="AQ114" i="59"/>
  <c r="AR114" i="59"/>
  <c r="AS114" i="59"/>
  <c r="AT114" i="59"/>
  <c r="AU114" i="59"/>
  <c r="AV114" i="59"/>
  <c r="AW114" i="59"/>
  <c r="AX114" i="59"/>
  <c r="AY114" i="59"/>
  <c r="AZ114" i="59"/>
  <c r="AO115" i="59"/>
  <c r="AP115" i="59"/>
  <c r="AQ115" i="59"/>
  <c r="AR115" i="59"/>
  <c r="AS115" i="59"/>
  <c r="AT115" i="59"/>
  <c r="AU115" i="59"/>
  <c r="AV115" i="59"/>
  <c r="AW115" i="59"/>
  <c r="AX115" i="59"/>
  <c r="AY115" i="59"/>
  <c r="AZ115" i="59"/>
  <c r="AO116" i="59"/>
  <c r="AP116" i="59"/>
  <c r="AQ116" i="59"/>
  <c r="AR116" i="59"/>
  <c r="AS116" i="59"/>
  <c r="AT116" i="59"/>
  <c r="AU116" i="59"/>
  <c r="AV116" i="59"/>
  <c r="AW116" i="59"/>
  <c r="AX116" i="59"/>
  <c r="AY116" i="59"/>
  <c r="AZ116" i="59"/>
  <c r="AO117" i="59"/>
  <c r="AP117" i="59"/>
  <c r="AQ117" i="59"/>
  <c r="AR117" i="59"/>
  <c r="AS117" i="59"/>
  <c r="AT117" i="59"/>
  <c r="AU117" i="59"/>
  <c r="AV117" i="59"/>
  <c r="AW117" i="59"/>
  <c r="AX117" i="59"/>
  <c r="AY117" i="59"/>
  <c r="AZ117" i="59"/>
  <c r="AO118" i="59"/>
  <c r="AP118" i="59"/>
  <c r="AQ118" i="59"/>
  <c r="AR118" i="59"/>
  <c r="AS118" i="59"/>
  <c r="AT118" i="59"/>
  <c r="AU118" i="59"/>
  <c r="AV118" i="59"/>
  <c r="AW118" i="59"/>
  <c r="AX118" i="59"/>
  <c r="AY118" i="59"/>
  <c r="AZ118" i="59"/>
  <c r="AO119" i="59"/>
  <c r="AP119" i="59"/>
  <c r="AQ119" i="59"/>
  <c r="AR119" i="59"/>
  <c r="AS119" i="59"/>
  <c r="AT119" i="59"/>
  <c r="AU119" i="59"/>
  <c r="AV119" i="59"/>
  <c r="AW119" i="59"/>
  <c r="AX119" i="59"/>
  <c r="AY119" i="59"/>
  <c r="AZ119" i="59"/>
  <c r="AO120" i="59"/>
  <c r="AP120" i="59"/>
  <c r="AQ120" i="59"/>
  <c r="AR120" i="59"/>
  <c r="AS120" i="59"/>
  <c r="AT120" i="59"/>
  <c r="AU120" i="59"/>
  <c r="AV120" i="59"/>
  <c r="AW120" i="59"/>
  <c r="AX120" i="59"/>
  <c r="AY120" i="59"/>
  <c r="AZ120" i="59"/>
  <c r="BB109" i="59"/>
  <c r="BA105" i="59"/>
  <c r="BB112" i="59"/>
  <c r="BB110" i="59"/>
  <c r="BA109" i="59"/>
  <c r="BA108" i="59"/>
  <c r="BB105" i="59"/>
  <c r="BA120" i="59"/>
  <c r="BB119" i="59"/>
  <c r="BB118" i="59"/>
  <c r="BB117" i="59"/>
  <c r="BB116" i="59"/>
  <c r="BB115" i="59"/>
  <c r="BB114" i="59"/>
  <c r="BB113" i="59"/>
  <c r="BB111" i="59"/>
  <c r="BB108" i="59"/>
  <c r="BB107" i="59"/>
  <c r="BB106" i="59"/>
  <c r="BA119" i="59"/>
  <c r="BA118" i="59"/>
  <c r="BA117" i="59"/>
  <c r="BA116" i="59"/>
  <c r="BA115" i="59"/>
  <c r="BA114" i="59"/>
  <c r="BA113" i="59"/>
  <c r="BA112" i="59"/>
  <c r="BA111" i="59"/>
  <c r="BA110" i="59"/>
  <c r="BA107" i="59"/>
  <c r="BA106" i="59"/>
  <c r="BB120" i="59"/>
  <c r="AO121" i="59"/>
  <c r="AP121" i="59"/>
  <c r="AQ121" i="59"/>
  <c r="AR121" i="59"/>
  <c r="AS121" i="59"/>
  <c r="AT121" i="59"/>
  <c r="AU121" i="59"/>
  <c r="AV121" i="59"/>
  <c r="AW121" i="59"/>
  <c r="AX121" i="59"/>
  <c r="AY121" i="59"/>
  <c r="AZ121" i="59"/>
  <c r="AO122" i="59"/>
  <c r="AP122" i="59"/>
  <c r="AQ122" i="59"/>
  <c r="AR122" i="59"/>
  <c r="AS122" i="59"/>
  <c r="AT122" i="59"/>
  <c r="AU122" i="59"/>
  <c r="AV122" i="59"/>
  <c r="AW122" i="59"/>
  <c r="AX122" i="59"/>
  <c r="AY122" i="59"/>
  <c r="AZ122" i="59"/>
  <c r="AO123" i="59"/>
  <c r="AP123" i="59"/>
  <c r="AQ123" i="59"/>
  <c r="AR123" i="59"/>
  <c r="AS123" i="59"/>
  <c r="AT123" i="59"/>
  <c r="AU123" i="59"/>
  <c r="AV123" i="59"/>
  <c r="AW123" i="59"/>
  <c r="AX123" i="59"/>
  <c r="AY123" i="59"/>
  <c r="AZ123" i="59"/>
  <c r="AO124" i="59"/>
  <c r="AP124" i="59"/>
  <c r="AQ124" i="59"/>
  <c r="AR124" i="59"/>
  <c r="AS124" i="59"/>
  <c r="AT124" i="59"/>
  <c r="AU124" i="59"/>
  <c r="AV124" i="59"/>
  <c r="AW124" i="59"/>
  <c r="AX124" i="59"/>
  <c r="AY124" i="59"/>
  <c r="AZ124" i="59"/>
  <c r="AO125" i="59"/>
  <c r="AP125" i="59"/>
  <c r="AQ125" i="59"/>
  <c r="AR125" i="59"/>
  <c r="AS125" i="59"/>
  <c r="AT125" i="59"/>
  <c r="AU125" i="59"/>
  <c r="AV125" i="59"/>
  <c r="AW125" i="59"/>
  <c r="AX125" i="59"/>
  <c r="AY125" i="59"/>
  <c r="AZ125" i="59"/>
  <c r="AO126" i="59"/>
  <c r="AP126" i="59"/>
  <c r="AQ126" i="59"/>
  <c r="AR126" i="59"/>
  <c r="AS126" i="59"/>
  <c r="AT126" i="59"/>
  <c r="AU126" i="59"/>
  <c r="AV126" i="59"/>
  <c r="AW126" i="59"/>
  <c r="AX126" i="59"/>
  <c r="AY126" i="59"/>
  <c r="AZ126" i="59"/>
  <c r="AO127" i="59"/>
  <c r="AP127" i="59"/>
  <c r="AQ127" i="59"/>
  <c r="AR127" i="59"/>
  <c r="AS127" i="59"/>
  <c r="AT127" i="59"/>
  <c r="AU127" i="59"/>
  <c r="AV127" i="59"/>
  <c r="AW127" i="59"/>
  <c r="AX127" i="59"/>
  <c r="AY127" i="59"/>
  <c r="AZ127" i="59"/>
  <c r="AO128" i="59"/>
  <c r="AP128" i="59"/>
  <c r="AQ128" i="59"/>
  <c r="AR128" i="59"/>
  <c r="AS128" i="59"/>
  <c r="AT128" i="59"/>
  <c r="AU128" i="59"/>
  <c r="AV128" i="59"/>
  <c r="AW128" i="59"/>
  <c r="AX128" i="59"/>
  <c r="AY128" i="59"/>
  <c r="AZ128" i="59"/>
  <c r="AO129" i="59"/>
  <c r="AP129" i="59"/>
  <c r="AQ129" i="59"/>
  <c r="AR129" i="59"/>
  <c r="AS129" i="59"/>
  <c r="AT129" i="59"/>
  <c r="AU129" i="59"/>
  <c r="AV129" i="59"/>
  <c r="AW129" i="59"/>
  <c r="AX129" i="59"/>
  <c r="AY129" i="59"/>
  <c r="AZ129" i="59"/>
  <c r="AO130" i="59"/>
  <c r="AP130" i="59"/>
  <c r="AQ130" i="59"/>
  <c r="AR130" i="59"/>
  <c r="AS130" i="59"/>
  <c r="AT130" i="59"/>
  <c r="AU130" i="59"/>
  <c r="AV130" i="59"/>
  <c r="AW130" i="59"/>
  <c r="AX130" i="59"/>
  <c r="AY130" i="59"/>
  <c r="AZ130" i="59"/>
  <c r="AO131" i="59"/>
  <c r="AP131" i="59"/>
  <c r="AQ131" i="59"/>
  <c r="AR131" i="59"/>
  <c r="AS131" i="59"/>
  <c r="AT131" i="59"/>
  <c r="AU131" i="59"/>
  <c r="AV131" i="59"/>
  <c r="AW131" i="59"/>
  <c r="AX131" i="59"/>
  <c r="AY131" i="59"/>
  <c r="AZ131" i="59"/>
  <c r="BB121" i="59"/>
  <c r="BA131" i="59"/>
  <c r="BB130" i="59"/>
  <c r="BB129" i="59"/>
  <c r="BB128" i="59"/>
  <c r="BB127" i="59"/>
  <c r="BB126" i="59"/>
  <c r="BB125" i="59"/>
  <c r="BB124" i="59"/>
  <c r="BB123" i="59"/>
  <c r="BB122" i="59"/>
  <c r="BA130" i="59"/>
  <c r="BA129" i="59"/>
  <c r="BA128" i="59"/>
  <c r="BA127" i="59"/>
  <c r="BA126" i="59"/>
  <c r="BA125" i="59"/>
  <c r="BA124" i="59"/>
  <c r="BA123" i="59"/>
  <c r="BA122" i="59"/>
  <c r="BA121" i="59"/>
  <c r="BB131" i="59"/>
  <c r="AO132" i="59"/>
  <c r="AP132" i="59"/>
  <c r="AQ132" i="59"/>
  <c r="AR132" i="59"/>
  <c r="AS132" i="59"/>
  <c r="AT132" i="59"/>
  <c r="AU132" i="59"/>
  <c r="AV132" i="59"/>
  <c r="AW132" i="59"/>
  <c r="AX132" i="59"/>
  <c r="AY132" i="59"/>
  <c r="AZ132" i="59"/>
  <c r="AO133" i="59"/>
  <c r="AP133" i="59"/>
  <c r="AQ133" i="59"/>
  <c r="AR133" i="59"/>
  <c r="AS133" i="59"/>
  <c r="AT133" i="59"/>
  <c r="AU133" i="59"/>
  <c r="AV133" i="59"/>
  <c r="AW133" i="59"/>
  <c r="AX133" i="59"/>
  <c r="AY133" i="59"/>
  <c r="AZ133" i="59"/>
  <c r="AO134" i="59"/>
  <c r="AP134" i="59"/>
  <c r="AQ134" i="59"/>
  <c r="AR134" i="59"/>
  <c r="AS134" i="59"/>
  <c r="AT134" i="59"/>
  <c r="AU134" i="59"/>
  <c r="AV134" i="59"/>
  <c r="AW134" i="59"/>
  <c r="AX134" i="59"/>
  <c r="AY134" i="59"/>
  <c r="AZ134" i="59"/>
  <c r="AO135" i="59"/>
  <c r="AP135" i="59"/>
  <c r="AQ135" i="59"/>
  <c r="AR135" i="59"/>
  <c r="AS135" i="59"/>
  <c r="AT135" i="59"/>
  <c r="AU135" i="59"/>
  <c r="AV135" i="59"/>
  <c r="AW135" i="59"/>
  <c r="AX135" i="59"/>
  <c r="AY135" i="59"/>
  <c r="AZ135" i="59"/>
  <c r="AO136" i="59"/>
  <c r="AP136" i="59"/>
  <c r="AQ136" i="59"/>
  <c r="AR136" i="59"/>
  <c r="AS136" i="59"/>
  <c r="AT136" i="59"/>
  <c r="AU136" i="59"/>
  <c r="AV136" i="59"/>
  <c r="AW136" i="59"/>
  <c r="AX136" i="59"/>
  <c r="AY136" i="59"/>
  <c r="AZ136" i="59"/>
  <c r="AO137" i="59"/>
  <c r="AP137" i="59"/>
  <c r="AQ137" i="59"/>
  <c r="AR137" i="59"/>
  <c r="AS137" i="59"/>
  <c r="AT137" i="59"/>
  <c r="AU137" i="59"/>
  <c r="AV137" i="59"/>
  <c r="AW137" i="59"/>
  <c r="AX137" i="59"/>
  <c r="AY137" i="59"/>
  <c r="AZ137" i="59"/>
  <c r="AO138" i="59"/>
  <c r="AP138" i="59"/>
  <c r="AQ138" i="59"/>
  <c r="AR138" i="59"/>
  <c r="AS138" i="59"/>
  <c r="AT138" i="59"/>
  <c r="AU138" i="59"/>
  <c r="AV138" i="59"/>
  <c r="AW138" i="59"/>
  <c r="AX138" i="59"/>
  <c r="AY138" i="59"/>
  <c r="AZ138" i="59"/>
  <c r="AO139" i="59"/>
  <c r="AP139" i="59"/>
  <c r="AQ139" i="59"/>
  <c r="AR139" i="59"/>
  <c r="AS139" i="59"/>
  <c r="AT139" i="59"/>
  <c r="AU139" i="59"/>
  <c r="AV139" i="59"/>
  <c r="AW139" i="59"/>
  <c r="AX139" i="59"/>
  <c r="AY139" i="59"/>
  <c r="AZ139" i="59"/>
  <c r="AO140" i="59"/>
  <c r="AP140" i="59"/>
  <c r="AQ140" i="59"/>
  <c r="AR140" i="59"/>
  <c r="AS140" i="59"/>
  <c r="AT140" i="59"/>
  <c r="AU140" i="59"/>
  <c r="AV140" i="59"/>
  <c r="AW140" i="59"/>
  <c r="AX140" i="59"/>
  <c r="AY140" i="59"/>
  <c r="AZ140" i="59"/>
  <c r="AO141" i="59"/>
  <c r="AP141" i="59"/>
  <c r="AQ141" i="59"/>
  <c r="AR141" i="59"/>
  <c r="AS141" i="59"/>
  <c r="AT141" i="59"/>
  <c r="AU141" i="59"/>
  <c r="AV141" i="59"/>
  <c r="AW141" i="59"/>
  <c r="AX141" i="59"/>
  <c r="AY141" i="59"/>
  <c r="AZ141" i="59"/>
  <c r="AO142" i="59"/>
  <c r="AP142" i="59"/>
  <c r="AQ142" i="59"/>
  <c r="AR142" i="59"/>
  <c r="AS142" i="59"/>
  <c r="AT142" i="59"/>
  <c r="AU142" i="59"/>
  <c r="AV142" i="59"/>
  <c r="AW142" i="59"/>
  <c r="AX142" i="59"/>
  <c r="AY142" i="59"/>
  <c r="AZ142" i="59"/>
  <c r="BA132" i="59"/>
  <c r="BB132" i="59"/>
  <c r="BA142" i="59"/>
  <c r="BB141" i="59"/>
  <c r="BB140" i="59"/>
  <c r="BB139" i="59"/>
  <c r="BB138" i="59"/>
  <c r="BB137" i="59"/>
  <c r="BB136" i="59"/>
  <c r="BB135" i="59"/>
  <c r="BB134" i="59"/>
  <c r="BB133" i="59"/>
  <c r="BA141" i="59"/>
  <c r="BA140" i="59"/>
  <c r="BA139" i="59"/>
  <c r="BA138" i="59"/>
  <c r="BA137" i="59"/>
  <c r="BA136" i="59"/>
  <c r="BA135" i="59"/>
  <c r="BA134" i="59"/>
  <c r="BA133" i="59"/>
  <c r="BB142" i="59"/>
  <c r="AO143" i="59"/>
  <c r="AP143" i="59"/>
  <c r="AQ143" i="59"/>
  <c r="AR143" i="59"/>
  <c r="AS143" i="59"/>
  <c r="AT143" i="59"/>
  <c r="AU143" i="59"/>
  <c r="AV143" i="59"/>
  <c r="AW143" i="59"/>
  <c r="AX143" i="59"/>
  <c r="AY143" i="59"/>
  <c r="AZ143" i="59"/>
  <c r="AO144" i="59"/>
  <c r="AP144" i="59"/>
  <c r="AQ144" i="59"/>
  <c r="AR144" i="59"/>
  <c r="AS144" i="59"/>
  <c r="AT144" i="59"/>
  <c r="AU144" i="59"/>
  <c r="AV144" i="59"/>
  <c r="AW144" i="59"/>
  <c r="AX144" i="59"/>
  <c r="AY144" i="59"/>
  <c r="AZ144" i="59"/>
  <c r="AO145" i="59"/>
  <c r="AP145" i="59"/>
  <c r="AQ145" i="59"/>
  <c r="AR145" i="59"/>
  <c r="AS145" i="59"/>
  <c r="AT145" i="59"/>
  <c r="AU145" i="59"/>
  <c r="AV145" i="59"/>
  <c r="AW145" i="59"/>
  <c r="AX145" i="59"/>
  <c r="AY145" i="59"/>
  <c r="AZ145" i="59"/>
  <c r="BB143" i="59"/>
  <c r="BB144" i="59"/>
  <c r="BA143" i="59"/>
  <c r="BA145" i="59"/>
  <c r="BA144" i="59"/>
  <c r="BB145" i="59"/>
  <c r="AO146" i="59"/>
  <c r="AP146" i="59"/>
  <c r="AQ146" i="59"/>
  <c r="AR146" i="59"/>
  <c r="AS146" i="59"/>
  <c r="AT146" i="59"/>
  <c r="AU146" i="59"/>
  <c r="AV146" i="59"/>
  <c r="AW146" i="59"/>
  <c r="AX146" i="59"/>
  <c r="AY146" i="59"/>
  <c r="AZ146" i="59"/>
  <c r="AO147" i="59"/>
  <c r="AP147" i="59"/>
  <c r="AQ147" i="59"/>
  <c r="AR147" i="59"/>
  <c r="AS147" i="59"/>
  <c r="AT147" i="59"/>
  <c r="AU147" i="59"/>
  <c r="AV147" i="59"/>
  <c r="AW147" i="59"/>
  <c r="AX147" i="59"/>
  <c r="AY147" i="59"/>
  <c r="AZ147" i="59"/>
  <c r="AO148" i="59"/>
  <c r="AP148" i="59"/>
  <c r="AQ148" i="59"/>
  <c r="AR148" i="59"/>
  <c r="AS148" i="59"/>
  <c r="AT148" i="59"/>
  <c r="AU148" i="59"/>
  <c r="AV148" i="59"/>
  <c r="AW148" i="59"/>
  <c r="AX148" i="59"/>
  <c r="AY148" i="59"/>
  <c r="AZ148" i="59"/>
  <c r="AO149" i="59"/>
  <c r="AP149" i="59"/>
  <c r="AQ149" i="59"/>
  <c r="AR149" i="59"/>
  <c r="AS149" i="59"/>
  <c r="AT149" i="59"/>
  <c r="AU149" i="59"/>
  <c r="AV149" i="59"/>
  <c r="AW149" i="59"/>
  <c r="AX149" i="59"/>
  <c r="AY149" i="59"/>
  <c r="AZ149" i="59"/>
  <c r="BB148" i="59"/>
  <c r="BA149" i="59"/>
  <c r="BA148" i="59"/>
  <c r="BA147" i="59"/>
  <c r="BB147" i="59"/>
  <c r="BA146" i="59"/>
  <c r="BB146" i="59"/>
  <c r="BB149" i="59"/>
  <c r="AO150" i="59"/>
  <c r="AP150" i="59"/>
  <c r="AQ150" i="59"/>
  <c r="AR150" i="59"/>
  <c r="AS150" i="59"/>
  <c r="AT150" i="59"/>
  <c r="AU150" i="59"/>
  <c r="AV150" i="59"/>
  <c r="AW150" i="59"/>
  <c r="AX150" i="59"/>
  <c r="AY150" i="59"/>
  <c r="AZ150" i="59"/>
  <c r="AO151" i="59"/>
  <c r="AP151" i="59"/>
  <c r="AQ151" i="59"/>
  <c r="AR151" i="59"/>
  <c r="AS151" i="59"/>
  <c r="AT151" i="59"/>
  <c r="AU151" i="59"/>
  <c r="AV151" i="59"/>
  <c r="AW151" i="59"/>
  <c r="AX151" i="59"/>
  <c r="AY151" i="59"/>
  <c r="AZ151" i="59"/>
  <c r="AO152" i="59"/>
  <c r="AP152" i="59"/>
  <c r="AQ152" i="59"/>
  <c r="AR152" i="59"/>
  <c r="AS152" i="59"/>
  <c r="AT152" i="59"/>
  <c r="AU152" i="59"/>
  <c r="AV152" i="59"/>
  <c r="AW152" i="59"/>
  <c r="AX152" i="59"/>
  <c r="AY152" i="59"/>
  <c r="AZ152" i="59"/>
  <c r="AO153" i="59"/>
  <c r="AP153" i="59"/>
  <c r="AQ153" i="59"/>
  <c r="AR153" i="59"/>
  <c r="AS153" i="59"/>
  <c r="AT153" i="59"/>
  <c r="AU153" i="59"/>
  <c r="AV153" i="59"/>
  <c r="AW153" i="59"/>
  <c r="AX153" i="59"/>
  <c r="AY153" i="59"/>
  <c r="AZ153" i="59"/>
  <c r="BB150" i="59"/>
  <c r="BB152" i="59"/>
  <c r="BB151" i="59"/>
  <c r="BA153" i="59"/>
  <c r="BA152" i="59"/>
  <c r="BA151" i="59"/>
  <c r="BA150" i="59"/>
  <c r="BB153" i="59"/>
  <c r="AO154" i="59"/>
  <c r="AP154" i="59"/>
  <c r="AQ154" i="59"/>
  <c r="AR154" i="59"/>
  <c r="AS154" i="59"/>
  <c r="AT154" i="59"/>
  <c r="AU154" i="59"/>
  <c r="AV154" i="59"/>
  <c r="AW154" i="59"/>
  <c r="AX154" i="59"/>
  <c r="AY154" i="59"/>
  <c r="AZ154" i="59"/>
  <c r="AO155" i="59"/>
  <c r="AP155" i="59"/>
  <c r="AQ155" i="59"/>
  <c r="AR155" i="59"/>
  <c r="AS155" i="59"/>
  <c r="AT155" i="59"/>
  <c r="AU155" i="59"/>
  <c r="AV155" i="59"/>
  <c r="AW155" i="59"/>
  <c r="AX155" i="59"/>
  <c r="AY155" i="59"/>
  <c r="AZ155" i="59"/>
  <c r="BB154" i="59"/>
  <c r="BA155" i="59"/>
  <c r="BA154" i="59"/>
  <c r="BB155" i="59"/>
  <c r="AO156" i="59"/>
  <c r="AP156" i="59"/>
  <c r="AQ156" i="59"/>
  <c r="AR156" i="59"/>
  <c r="AS156" i="59"/>
  <c r="AT156" i="59"/>
  <c r="AU156" i="59"/>
  <c r="AV156" i="59"/>
  <c r="AW156" i="59"/>
  <c r="AX156" i="59"/>
  <c r="AY156" i="59"/>
  <c r="AZ156" i="59"/>
  <c r="AO157" i="59"/>
  <c r="AP157" i="59"/>
  <c r="AQ157" i="59"/>
  <c r="AR157" i="59"/>
  <c r="AS157" i="59"/>
  <c r="AT157" i="59"/>
  <c r="AU157" i="59"/>
  <c r="AV157" i="59"/>
  <c r="AW157" i="59"/>
  <c r="AX157" i="59"/>
  <c r="AY157" i="59"/>
  <c r="AZ157" i="59"/>
  <c r="AO158" i="59"/>
  <c r="AP158" i="59"/>
  <c r="AQ158" i="59"/>
  <c r="AR158" i="59"/>
  <c r="AS158" i="59"/>
  <c r="AT158" i="59"/>
  <c r="AU158" i="59"/>
  <c r="AV158" i="59"/>
  <c r="AW158" i="59"/>
  <c r="AX158" i="59"/>
  <c r="AY158" i="59"/>
  <c r="AZ158" i="59"/>
  <c r="AO159" i="59"/>
  <c r="AP159" i="59"/>
  <c r="AQ159" i="59"/>
  <c r="AR159" i="59"/>
  <c r="AS159" i="59"/>
  <c r="AT159" i="59"/>
  <c r="AU159" i="59"/>
  <c r="AV159" i="59"/>
  <c r="AW159" i="59"/>
  <c r="AX159" i="59"/>
  <c r="AY159" i="59"/>
  <c r="AZ159" i="59"/>
  <c r="AO160" i="59"/>
  <c r="AP160" i="59"/>
  <c r="AQ160" i="59"/>
  <c r="AR160" i="59"/>
  <c r="AS160" i="59"/>
  <c r="AT160" i="59"/>
  <c r="AU160" i="59"/>
  <c r="AV160" i="59"/>
  <c r="AW160" i="59"/>
  <c r="AX160" i="59"/>
  <c r="AY160" i="59"/>
  <c r="AZ160" i="59"/>
  <c r="AO161" i="59"/>
  <c r="AP161" i="59"/>
  <c r="AQ161" i="59"/>
  <c r="AR161" i="59"/>
  <c r="AS161" i="59"/>
  <c r="AT161" i="59"/>
  <c r="AU161" i="59"/>
  <c r="AV161" i="59"/>
  <c r="AW161" i="59"/>
  <c r="AX161" i="59"/>
  <c r="AY161" i="59"/>
  <c r="AZ161" i="59"/>
  <c r="AO162" i="59"/>
  <c r="AP162" i="59"/>
  <c r="AQ162" i="59"/>
  <c r="AR162" i="59"/>
  <c r="AS162" i="59"/>
  <c r="AT162" i="59"/>
  <c r="AU162" i="59"/>
  <c r="AV162" i="59"/>
  <c r="AW162" i="59"/>
  <c r="AX162" i="59"/>
  <c r="AY162" i="59"/>
  <c r="AZ162" i="59"/>
  <c r="AO163" i="59"/>
  <c r="AP163" i="59"/>
  <c r="AQ163" i="59"/>
  <c r="AR163" i="59"/>
  <c r="AS163" i="59"/>
  <c r="AT163" i="59"/>
  <c r="AU163" i="59"/>
  <c r="AV163" i="59"/>
  <c r="AW163" i="59"/>
  <c r="AX163" i="59"/>
  <c r="AY163" i="59"/>
  <c r="AZ163" i="59"/>
  <c r="AO164" i="59"/>
  <c r="AP164" i="59"/>
  <c r="AQ164" i="59"/>
  <c r="AR164" i="59"/>
  <c r="AS164" i="59"/>
  <c r="AT164" i="59"/>
  <c r="AU164" i="59"/>
  <c r="AV164" i="59"/>
  <c r="AW164" i="59"/>
  <c r="AX164" i="59"/>
  <c r="AY164" i="59"/>
  <c r="AZ164" i="59"/>
  <c r="AO165" i="59"/>
  <c r="AP165" i="59"/>
  <c r="AQ165" i="59"/>
  <c r="AR165" i="59"/>
  <c r="AS165" i="59"/>
  <c r="AT165" i="59"/>
  <c r="AU165" i="59"/>
  <c r="AV165" i="59"/>
  <c r="AW165" i="59"/>
  <c r="AX165" i="59"/>
  <c r="AY165" i="59"/>
  <c r="AZ165" i="59"/>
  <c r="BB156" i="59"/>
  <c r="BA165" i="59"/>
  <c r="BB164" i="59"/>
  <c r="BB163" i="59"/>
  <c r="BB162" i="59"/>
  <c r="BB161" i="59"/>
  <c r="BB160" i="59"/>
  <c r="BB159" i="59"/>
  <c r="BB158" i="59"/>
  <c r="BB157" i="59"/>
  <c r="BA164" i="59"/>
  <c r="BA163" i="59"/>
  <c r="BA162" i="59"/>
  <c r="BA161" i="59"/>
  <c r="BA160" i="59"/>
  <c r="BA159" i="59"/>
  <c r="BA158" i="59"/>
  <c r="BA157" i="59"/>
  <c r="BA156" i="59"/>
  <c r="BB165" i="59"/>
  <c r="AO166" i="59"/>
  <c r="AP166" i="59"/>
  <c r="AQ166" i="59"/>
  <c r="AR166" i="59"/>
  <c r="AS166" i="59"/>
  <c r="AT166" i="59"/>
  <c r="AU166" i="59"/>
  <c r="AV166" i="59"/>
  <c r="AW166" i="59"/>
  <c r="AX166" i="59"/>
  <c r="AY166" i="59"/>
  <c r="AZ166" i="59"/>
  <c r="AO167" i="59"/>
  <c r="AP167" i="59"/>
  <c r="AQ167" i="59"/>
  <c r="AR167" i="59"/>
  <c r="AS167" i="59"/>
  <c r="AT167" i="59"/>
  <c r="AU167" i="59"/>
  <c r="AV167" i="59"/>
  <c r="AW167" i="59"/>
  <c r="AX167" i="59"/>
  <c r="AY167" i="59"/>
  <c r="AZ167" i="59"/>
  <c r="AO168" i="59"/>
  <c r="AP168" i="59"/>
  <c r="AQ168" i="59"/>
  <c r="AR168" i="59"/>
  <c r="AS168" i="59"/>
  <c r="AT168" i="59"/>
  <c r="AU168" i="59"/>
  <c r="AV168" i="59"/>
  <c r="AW168" i="59"/>
  <c r="AX168" i="59"/>
  <c r="AY168" i="59"/>
  <c r="AZ168" i="59"/>
  <c r="AO169" i="59"/>
  <c r="AP169" i="59"/>
  <c r="AQ169" i="59"/>
  <c r="AR169" i="59"/>
  <c r="AS169" i="59"/>
  <c r="AT169" i="59"/>
  <c r="AU169" i="59"/>
  <c r="AV169" i="59"/>
  <c r="AW169" i="59"/>
  <c r="AX169" i="59"/>
  <c r="AY169" i="59"/>
  <c r="AZ169" i="59"/>
  <c r="AO170" i="59"/>
  <c r="AP170" i="59"/>
  <c r="AQ170" i="59"/>
  <c r="AR170" i="59"/>
  <c r="AS170" i="59"/>
  <c r="AT170" i="59"/>
  <c r="AU170" i="59"/>
  <c r="AV170" i="59"/>
  <c r="AW170" i="59"/>
  <c r="AX170" i="59"/>
  <c r="AY170" i="59"/>
  <c r="AZ170" i="59"/>
  <c r="BA170" i="59"/>
  <c r="BB169" i="59"/>
  <c r="BB168" i="59"/>
  <c r="BB167" i="59"/>
  <c r="BB166" i="59"/>
  <c r="BA169" i="59"/>
  <c r="BA168" i="59"/>
  <c r="BA167" i="59"/>
  <c r="BA166" i="59"/>
  <c r="BB170" i="59"/>
  <c r="AO171" i="59"/>
  <c r="AP171" i="59"/>
  <c r="AQ171" i="59"/>
  <c r="AR171" i="59"/>
  <c r="AS171" i="59"/>
  <c r="AT171" i="59"/>
  <c r="AU171" i="59"/>
  <c r="AV171" i="59"/>
  <c r="AW171" i="59"/>
  <c r="AX171" i="59"/>
  <c r="AY171" i="59"/>
  <c r="AZ171" i="59"/>
  <c r="AO172" i="59"/>
  <c r="AP172" i="59"/>
  <c r="AQ172" i="59"/>
  <c r="AR172" i="59"/>
  <c r="AS172" i="59"/>
  <c r="AT172" i="59"/>
  <c r="AU172" i="59"/>
  <c r="AV172" i="59"/>
  <c r="AW172" i="59"/>
  <c r="AX172" i="59"/>
  <c r="AY172" i="59"/>
  <c r="AZ172" i="59"/>
  <c r="AO173" i="59"/>
  <c r="AP173" i="59"/>
  <c r="AQ173" i="59"/>
  <c r="AR173" i="59"/>
  <c r="AS173" i="59"/>
  <c r="AT173" i="59"/>
  <c r="AU173" i="59"/>
  <c r="AV173" i="59"/>
  <c r="AW173" i="59"/>
  <c r="AX173" i="59"/>
  <c r="AY173" i="59"/>
  <c r="AZ173" i="59"/>
  <c r="AO174" i="59"/>
  <c r="AP174" i="59"/>
  <c r="AQ174" i="59"/>
  <c r="AR174" i="59"/>
  <c r="AS174" i="59"/>
  <c r="AT174" i="59"/>
  <c r="AU174" i="59"/>
  <c r="AV174" i="59"/>
  <c r="AW174" i="59"/>
  <c r="AX174" i="59"/>
  <c r="AY174" i="59"/>
  <c r="AZ174" i="59"/>
  <c r="BB173" i="59"/>
  <c r="BA171" i="59"/>
  <c r="BB172" i="59"/>
  <c r="BA174" i="59"/>
  <c r="BA173" i="59"/>
  <c r="BA172" i="59"/>
  <c r="BB171" i="59"/>
  <c r="BB174" i="59"/>
  <c r="AO175" i="59"/>
  <c r="AP175" i="59"/>
  <c r="AQ175" i="59"/>
  <c r="AR175" i="59"/>
  <c r="AS175" i="59"/>
  <c r="AT175" i="59"/>
  <c r="AU175" i="59"/>
  <c r="AV175" i="59"/>
  <c r="AW175" i="59"/>
  <c r="AX175" i="59"/>
  <c r="AY175" i="59"/>
  <c r="AZ175" i="59"/>
  <c r="BA175" i="59"/>
  <c r="BB175" i="59"/>
  <c r="AO176" i="59"/>
  <c r="AP176" i="59"/>
  <c r="AQ176" i="59"/>
  <c r="AR176" i="59"/>
  <c r="AS176" i="59"/>
  <c r="AT176" i="59"/>
  <c r="AU176" i="59"/>
  <c r="AV176" i="59"/>
  <c r="AW176" i="59"/>
  <c r="AX176" i="59"/>
  <c r="AY176" i="59"/>
  <c r="AZ176" i="59"/>
  <c r="BA176" i="59"/>
  <c r="BB176" i="59"/>
  <c r="AO177" i="59"/>
  <c r="AP177" i="59"/>
  <c r="AQ177" i="59"/>
  <c r="AR177" i="59"/>
  <c r="AS177" i="59"/>
  <c r="AT177" i="59"/>
  <c r="AU177" i="59"/>
  <c r="AV177" i="59"/>
  <c r="AW177" i="59"/>
  <c r="AX177" i="59"/>
  <c r="AY177" i="59"/>
  <c r="AZ177" i="59"/>
  <c r="BA177" i="59"/>
  <c r="BB177" i="59"/>
  <c r="AO178" i="59"/>
  <c r="AP178" i="59"/>
  <c r="AQ178" i="59"/>
  <c r="AR178" i="59"/>
  <c r="AS178" i="59"/>
  <c r="AT178" i="59"/>
  <c r="AU178" i="59"/>
  <c r="AV178" i="59"/>
  <c r="AW178" i="59"/>
  <c r="AX178" i="59"/>
  <c r="AY178" i="59"/>
  <c r="AZ178" i="59"/>
  <c r="BA178" i="59"/>
  <c r="BB178" i="59"/>
  <c r="AO179" i="59"/>
  <c r="AP179" i="59"/>
  <c r="AQ179" i="59"/>
  <c r="AR179" i="59"/>
  <c r="AS179" i="59"/>
  <c r="AT179" i="59"/>
  <c r="AU179" i="59"/>
  <c r="AV179" i="59"/>
  <c r="AW179" i="59"/>
  <c r="AX179" i="59"/>
  <c r="AY179" i="59"/>
  <c r="AZ179" i="59"/>
  <c r="BA179" i="59"/>
  <c r="BB179" i="59"/>
  <c r="AO180" i="59"/>
  <c r="AP180" i="59"/>
  <c r="AQ180" i="59"/>
  <c r="AR180" i="59"/>
  <c r="AS180" i="59"/>
  <c r="AT180" i="59"/>
  <c r="AU180" i="59"/>
  <c r="AV180" i="59"/>
  <c r="AW180" i="59"/>
  <c r="AX180" i="59"/>
  <c r="AY180" i="59"/>
  <c r="AZ180" i="59"/>
  <c r="AO181" i="59"/>
  <c r="AP181" i="59"/>
  <c r="AQ181" i="59"/>
  <c r="AR181" i="59"/>
  <c r="AS181" i="59"/>
  <c r="AT181" i="59"/>
  <c r="AU181" i="59"/>
  <c r="AV181" i="59"/>
  <c r="AW181" i="59"/>
  <c r="AX181" i="59"/>
  <c r="AY181" i="59"/>
  <c r="AZ181" i="59"/>
  <c r="AO182" i="59"/>
  <c r="AP182" i="59"/>
  <c r="AQ182" i="59"/>
  <c r="AR182" i="59"/>
  <c r="AS182" i="59"/>
  <c r="AT182" i="59"/>
  <c r="AU182" i="59"/>
  <c r="AV182" i="59"/>
  <c r="AW182" i="59"/>
  <c r="AX182" i="59"/>
  <c r="AY182" i="59"/>
  <c r="AZ182" i="59"/>
  <c r="AO183" i="59"/>
  <c r="AP183" i="59"/>
  <c r="AQ183" i="59"/>
  <c r="AR183" i="59"/>
  <c r="AS183" i="59"/>
  <c r="AT183" i="59"/>
  <c r="AU183" i="59"/>
  <c r="AV183" i="59"/>
  <c r="AW183" i="59"/>
  <c r="AX183" i="59"/>
  <c r="AY183" i="59"/>
  <c r="AZ183" i="59"/>
  <c r="BA180" i="59"/>
  <c r="BB181" i="59"/>
  <c r="BA182" i="59"/>
  <c r="BA181" i="59"/>
  <c r="BB180" i="59"/>
  <c r="BA183" i="59"/>
  <c r="BB182" i="59"/>
  <c r="BB183" i="59"/>
  <c r="AO184" i="59"/>
  <c r="AP184" i="59"/>
  <c r="AQ184" i="59"/>
  <c r="AR184" i="59"/>
  <c r="AS184" i="59"/>
  <c r="AT184" i="59"/>
  <c r="AU184" i="59"/>
  <c r="AV184" i="59"/>
  <c r="AW184" i="59"/>
  <c r="AX184" i="59"/>
  <c r="AY184" i="59"/>
  <c r="AZ184" i="59"/>
  <c r="AO185" i="59"/>
  <c r="AP185" i="59"/>
  <c r="AQ185" i="59"/>
  <c r="AR185" i="59"/>
  <c r="AS185" i="59"/>
  <c r="AT185" i="59"/>
  <c r="AU185" i="59"/>
  <c r="AV185" i="59"/>
  <c r="AW185" i="59"/>
  <c r="AX185" i="59"/>
  <c r="AY185" i="59"/>
  <c r="AZ185" i="59"/>
  <c r="BA185" i="59"/>
  <c r="AO186" i="59"/>
  <c r="AP186" i="59"/>
  <c r="AQ186" i="59"/>
  <c r="AR186" i="59"/>
  <c r="AS186" i="59"/>
  <c r="AT186" i="59"/>
  <c r="AU186" i="59"/>
  <c r="AV186" i="59"/>
  <c r="AW186" i="59"/>
  <c r="AX186" i="59"/>
  <c r="AY186" i="59"/>
  <c r="AZ186" i="59"/>
  <c r="AO187" i="59"/>
  <c r="AP187" i="59"/>
  <c r="AQ187" i="59"/>
  <c r="AR187" i="59"/>
  <c r="AS187" i="59"/>
  <c r="AT187" i="59"/>
  <c r="AU187" i="59"/>
  <c r="AV187" i="59"/>
  <c r="AW187" i="59"/>
  <c r="AX187" i="59"/>
  <c r="AY187" i="59"/>
  <c r="AZ187" i="59"/>
  <c r="AO188" i="59"/>
  <c r="AP188" i="59"/>
  <c r="AQ188" i="59"/>
  <c r="AR188" i="59"/>
  <c r="AS188" i="59"/>
  <c r="AT188" i="59"/>
  <c r="AU188" i="59"/>
  <c r="AV188" i="59"/>
  <c r="AW188" i="59"/>
  <c r="AX188" i="59"/>
  <c r="AY188" i="59"/>
  <c r="AZ188" i="59"/>
  <c r="AO189" i="59"/>
  <c r="AP189" i="59"/>
  <c r="AQ189" i="59"/>
  <c r="AR189" i="59"/>
  <c r="AS189" i="59"/>
  <c r="AT189" i="59"/>
  <c r="AU189" i="59"/>
  <c r="AV189" i="59"/>
  <c r="AW189" i="59"/>
  <c r="AX189" i="59"/>
  <c r="AY189" i="59"/>
  <c r="AZ189" i="59"/>
  <c r="BA187" i="59"/>
  <c r="BB184" i="59"/>
  <c r="BA188" i="59"/>
  <c r="BB186" i="59"/>
  <c r="BA186" i="59"/>
  <c r="BA184" i="59"/>
  <c r="BA189" i="59"/>
  <c r="BB189" i="59"/>
  <c r="BB188" i="59"/>
  <c r="BB187" i="59"/>
  <c r="BB185" i="59"/>
  <c r="X189" i="59"/>
  <c r="A189" i="59"/>
  <c r="X188" i="59"/>
  <c r="A188" i="59"/>
  <c r="X187" i="59"/>
  <c r="A187" i="59"/>
  <c r="X186" i="59"/>
  <c r="A186" i="59"/>
  <c r="X185" i="59"/>
  <c r="A185" i="59"/>
  <c r="X184" i="59"/>
  <c r="A184" i="59"/>
  <c r="X183" i="59"/>
  <c r="A183" i="59"/>
  <c r="X182" i="59"/>
  <c r="A182" i="59"/>
  <c r="X181" i="59"/>
  <c r="A181" i="59"/>
  <c r="X180" i="59"/>
  <c r="A180" i="59"/>
  <c r="X179" i="59"/>
  <c r="A179" i="59"/>
  <c r="X178" i="59"/>
  <c r="A178" i="59"/>
  <c r="X177" i="59"/>
  <c r="A177" i="59"/>
  <c r="X176" i="59"/>
  <c r="A176" i="59"/>
  <c r="X175" i="59"/>
  <c r="A175" i="59"/>
  <c r="X174" i="59"/>
  <c r="A174" i="59"/>
  <c r="X173" i="59"/>
  <c r="A173" i="59"/>
  <c r="X172" i="59"/>
  <c r="A172" i="59"/>
  <c r="X171" i="59"/>
  <c r="A171" i="59"/>
  <c r="X170" i="59"/>
  <c r="A170" i="59"/>
  <c r="X169" i="59"/>
  <c r="A169" i="59"/>
  <c r="X168" i="59"/>
  <c r="A168" i="59"/>
  <c r="X167" i="59"/>
  <c r="A167" i="59"/>
  <c r="X166" i="59"/>
  <c r="A166" i="59"/>
  <c r="X165" i="59"/>
  <c r="A165" i="59"/>
  <c r="X164" i="59"/>
  <c r="A164" i="59"/>
  <c r="X163" i="59"/>
  <c r="A163" i="59"/>
  <c r="X162" i="59"/>
  <c r="A162" i="59"/>
  <c r="X161" i="59"/>
  <c r="A161" i="59"/>
  <c r="X160" i="59"/>
  <c r="A160" i="59"/>
  <c r="X159" i="59"/>
  <c r="A159" i="59"/>
  <c r="X158" i="59"/>
  <c r="A158" i="59"/>
  <c r="X157" i="59"/>
  <c r="A157" i="59"/>
  <c r="X156" i="59"/>
  <c r="A156" i="59"/>
  <c r="X155" i="59"/>
  <c r="A155" i="59"/>
  <c r="X154" i="59"/>
  <c r="A154" i="59"/>
  <c r="X153" i="59"/>
  <c r="A153" i="59"/>
  <c r="X152" i="59"/>
  <c r="A152" i="59"/>
  <c r="X151" i="59"/>
  <c r="A151" i="59"/>
  <c r="X150" i="59"/>
  <c r="A150" i="59"/>
  <c r="X149" i="59"/>
  <c r="A149" i="59"/>
  <c r="X148" i="59"/>
  <c r="A148" i="59"/>
  <c r="X147" i="59"/>
  <c r="A147" i="59"/>
  <c r="X146" i="59"/>
  <c r="A146" i="59"/>
  <c r="X145" i="59"/>
  <c r="A145" i="59"/>
  <c r="X144" i="59"/>
  <c r="A144" i="59"/>
  <c r="X143" i="59"/>
  <c r="A143" i="59"/>
  <c r="X142" i="59"/>
  <c r="A142" i="59"/>
  <c r="X141" i="59"/>
  <c r="A141" i="59"/>
  <c r="X140" i="59"/>
  <c r="A140" i="59"/>
  <c r="X139" i="59"/>
  <c r="A139" i="59"/>
  <c r="X138" i="59"/>
  <c r="A138" i="59"/>
  <c r="X137" i="59"/>
  <c r="A137" i="59"/>
  <c r="X136" i="59"/>
  <c r="A136" i="59"/>
  <c r="X135" i="59"/>
  <c r="A135" i="59"/>
  <c r="X134" i="59"/>
  <c r="A134" i="59"/>
  <c r="X133" i="59"/>
  <c r="A133" i="59"/>
  <c r="X132" i="59"/>
  <c r="A132" i="59"/>
  <c r="X131" i="59"/>
  <c r="A131" i="59"/>
  <c r="X130" i="59"/>
  <c r="A130" i="59"/>
  <c r="X129" i="59"/>
  <c r="A129" i="59"/>
  <c r="X128" i="59"/>
  <c r="A128" i="59"/>
  <c r="X127" i="59"/>
  <c r="A127" i="59"/>
  <c r="X126" i="59"/>
  <c r="A126" i="59"/>
  <c r="X125" i="59"/>
  <c r="A125" i="59"/>
  <c r="X124" i="59"/>
  <c r="A124" i="59"/>
  <c r="X123" i="59"/>
  <c r="A123" i="59"/>
  <c r="X122" i="59"/>
  <c r="A122" i="59"/>
  <c r="X121" i="59"/>
  <c r="A121" i="59"/>
  <c r="X120" i="59"/>
  <c r="A120" i="59"/>
  <c r="X119" i="59"/>
  <c r="A119" i="59"/>
  <c r="X118" i="59"/>
  <c r="A118" i="59"/>
  <c r="X117" i="59"/>
  <c r="A117" i="59"/>
  <c r="X116" i="59"/>
  <c r="A116" i="59"/>
  <c r="X115" i="59"/>
  <c r="A115" i="59"/>
  <c r="X114" i="59"/>
  <c r="A114" i="59"/>
  <c r="X113" i="59"/>
  <c r="A113" i="59"/>
  <c r="X112" i="59"/>
  <c r="A112" i="59"/>
  <c r="X111" i="59"/>
  <c r="A111" i="59"/>
  <c r="X110" i="59"/>
  <c r="A110" i="59"/>
  <c r="X109" i="59"/>
  <c r="A109" i="59"/>
  <c r="X108" i="59"/>
  <c r="A108" i="59"/>
  <c r="X107" i="59"/>
  <c r="A107" i="59"/>
  <c r="X106" i="59"/>
  <c r="A106" i="59"/>
  <c r="X105" i="59"/>
  <c r="A105" i="59"/>
  <c r="X104" i="59"/>
  <c r="A104" i="59"/>
  <c r="X103" i="59"/>
  <c r="A103" i="59"/>
  <c r="X102" i="59"/>
  <c r="A102" i="59"/>
  <c r="X101" i="59"/>
  <c r="A101" i="59"/>
  <c r="X100" i="59"/>
  <c r="A100" i="59"/>
  <c r="X99" i="59"/>
  <c r="A99" i="59"/>
  <c r="X98" i="59"/>
  <c r="A98" i="59"/>
  <c r="X97" i="59"/>
  <c r="A97" i="59"/>
  <c r="X96" i="59"/>
  <c r="A96" i="59"/>
  <c r="X95" i="59"/>
  <c r="A95" i="59"/>
  <c r="X94" i="59"/>
  <c r="A94" i="59"/>
  <c r="X93" i="59"/>
  <c r="A93" i="59"/>
  <c r="X92" i="59"/>
  <c r="A92" i="59"/>
  <c r="X91" i="59"/>
  <c r="A91" i="59"/>
  <c r="X90" i="59"/>
  <c r="A90" i="59"/>
  <c r="X89" i="59"/>
  <c r="A89" i="59"/>
  <c r="X88" i="59"/>
  <c r="A88" i="59"/>
  <c r="X87" i="59"/>
  <c r="A87" i="59"/>
  <c r="X86" i="59"/>
  <c r="A86" i="59"/>
  <c r="X85" i="59"/>
  <c r="A85" i="59"/>
  <c r="X84" i="59"/>
  <c r="A84" i="59"/>
  <c r="X83" i="59"/>
  <c r="A83" i="59"/>
  <c r="X82" i="59"/>
  <c r="A82" i="59"/>
  <c r="X81" i="59"/>
  <c r="A81" i="59"/>
  <c r="X80" i="59"/>
  <c r="A80" i="59"/>
  <c r="X79" i="59"/>
  <c r="A79" i="59"/>
  <c r="X78" i="59"/>
  <c r="A78" i="59"/>
  <c r="X77" i="59"/>
  <c r="A77" i="59"/>
  <c r="X76" i="59"/>
  <c r="A76" i="59"/>
  <c r="X75" i="59"/>
  <c r="A75" i="59"/>
  <c r="X74" i="59"/>
  <c r="A74" i="59"/>
  <c r="X73" i="59"/>
  <c r="A73" i="59"/>
  <c r="X72" i="59"/>
  <c r="A72" i="59"/>
  <c r="X71" i="59"/>
  <c r="A71" i="59"/>
  <c r="X70" i="59"/>
  <c r="A70" i="59"/>
  <c r="X69" i="59"/>
  <c r="A69" i="59"/>
  <c r="X68" i="59"/>
  <c r="A68" i="59"/>
  <c r="X67" i="59"/>
  <c r="A67" i="59"/>
  <c r="X66" i="59"/>
  <c r="A66" i="59"/>
  <c r="X65" i="59"/>
  <c r="A65" i="59"/>
  <c r="X64" i="59"/>
  <c r="A64" i="59"/>
  <c r="X63" i="59"/>
  <c r="A63" i="59"/>
  <c r="X62" i="59"/>
  <c r="A62" i="59"/>
  <c r="X61" i="59"/>
  <c r="A61" i="59"/>
  <c r="X60" i="59"/>
  <c r="A60" i="59"/>
  <c r="X59" i="59"/>
  <c r="A59" i="59"/>
  <c r="X58" i="59"/>
  <c r="A58" i="59"/>
  <c r="X57" i="59"/>
  <c r="A57" i="59"/>
  <c r="X56" i="59"/>
  <c r="A56" i="59"/>
  <c r="X55" i="59"/>
  <c r="A55" i="59"/>
  <c r="X54" i="59"/>
  <c r="A54" i="59"/>
  <c r="X53" i="59"/>
  <c r="A53" i="59"/>
  <c r="X52" i="59"/>
  <c r="A52" i="59"/>
  <c r="X51" i="59"/>
  <c r="A51" i="59"/>
  <c r="X50" i="59"/>
  <c r="A50" i="59"/>
  <c r="X49" i="59"/>
  <c r="A49" i="59"/>
  <c r="X48" i="59"/>
  <c r="A48" i="59"/>
  <c r="X47" i="59"/>
  <c r="A47" i="59"/>
  <c r="X46" i="59"/>
  <c r="A46" i="59"/>
  <c r="X45" i="59"/>
  <c r="A45" i="59"/>
  <c r="X44" i="59"/>
  <c r="A44" i="59"/>
  <c r="X43" i="59"/>
  <c r="A43" i="59"/>
  <c r="X42" i="59"/>
  <c r="A42" i="59"/>
  <c r="X41" i="59"/>
  <c r="A41" i="59"/>
  <c r="X40" i="59"/>
  <c r="A40" i="59"/>
  <c r="X39" i="59"/>
  <c r="A39" i="59"/>
  <c r="X38" i="59"/>
  <c r="A38" i="59"/>
  <c r="X37" i="59"/>
  <c r="A37" i="59"/>
  <c r="X36" i="59"/>
  <c r="A36" i="59"/>
  <c r="X35" i="59"/>
  <c r="A35" i="59"/>
  <c r="X34" i="59"/>
  <c r="A34" i="59"/>
  <c r="X33" i="59"/>
  <c r="A33" i="59"/>
  <c r="X32" i="59"/>
  <c r="A32" i="59"/>
  <c r="X31" i="59"/>
  <c r="A31" i="59"/>
  <c r="X30" i="59"/>
  <c r="A30" i="59"/>
  <c r="X29" i="59"/>
  <c r="A29" i="59"/>
  <c r="X28" i="59"/>
  <c r="A28" i="59"/>
  <c r="X27" i="59"/>
  <c r="A27" i="59"/>
  <c r="X26" i="59"/>
  <c r="A26" i="59"/>
  <c r="X25" i="59"/>
  <c r="A25" i="59"/>
  <c r="X24" i="59"/>
  <c r="A24" i="59"/>
  <c r="X23" i="59"/>
  <c r="A23" i="59"/>
  <c r="X22" i="59"/>
  <c r="A22" i="59"/>
  <c r="X21" i="59"/>
  <c r="A21" i="59"/>
  <c r="X20" i="59"/>
  <c r="A20" i="59"/>
  <c r="X19" i="59"/>
  <c r="A19" i="59"/>
  <c r="X18" i="59"/>
  <c r="A18" i="59"/>
  <c r="X17" i="59"/>
  <c r="A17" i="59"/>
  <c r="X16" i="59"/>
  <c r="A16" i="59"/>
  <c r="X15" i="59"/>
  <c r="A15" i="59"/>
  <c r="X14" i="59"/>
  <c r="A14" i="59"/>
  <c r="X13" i="59"/>
  <c r="A13" i="59"/>
  <c r="X12" i="59"/>
  <c r="A12" i="59"/>
  <c r="X11" i="59"/>
  <c r="A11" i="59"/>
  <c r="X10" i="59"/>
  <c r="A10" i="59"/>
  <c r="X9" i="59"/>
  <c r="A9" i="59"/>
  <c r="X8" i="59"/>
  <c r="A8" i="59"/>
  <c r="V4" i="59"/>
  <c r="U4" i="59"/>
  <c r="T4" i="59"/>
  <c r="S4" i="59"/>
  <c r="R4" i="59"/>
  <c r="O3" i="59"/>
  <c r="J4" i="59"/>
  <c r="A2" i="59"/>
  <c r="BA3" i="59"/>
  <c r="AI14" i="59"/>
  <c r="AI38" i="59"/>
  <c r="AI42" i="59"/>
  <c r="AI48" i="59"/>
  <c r="AI50" i="59"/>
  <c r="AI58" i="59"/>
  <c r="AI74" i="59"/>
  <c r="AI92" i="59"/>
  <c r="AI106" i="59"/>
  <c r="AI122" i="59"/>
  <c r="AI130" i="59"/>
  <c r="AI132" i="59"/>
  <c r="AI156" i="59"/>
  <c r="AI158" i="59"/>
  <c r="AI174" i="59"/>
  <c r="AI176" i="59"/>
  <c r="AI182" i="59"/>
  <c r="AI184" i="59"/>
  <c r="AI9" i="59"/>
  <c r="AI17" i="59"/>
  <c r="AI25" i="59"/>
  <c r="AI31" i="59"/>
  <c r="AI33" i="59"/>
  <c r="AI35" i="59"/>
  <c r="AI41" i="59"/>
  <c r="AI57" i="59"/>
  <c r="AI61" i="59"/>
  <c r="AI65" i="59"/>
  <c r="AI69" i="59"/>
  <c r="AI83" i="59"/>
  <c r="AI87" i="59"/>
  <c r="AI89" i="59"/>
  <c r="AI95" i="59"/>
  <c r="AI113" i="59"/>
  <c r="AI125" i="59"/>
  <c r="AI133" i="59"/>
  <c r="AI147" i="59"/>
  <c r="AI153" i="59"/>
  <c r="AI161" i="59"/>
  <c r="AI169" i="59"/>
  <c r="AI187" i="59"/>
  <c r="Y181" i="59"/>
  <c r="K4" i="59"/>
  <c r="R2" i="59"/>
  <c r="V2" i="59"/>
  <c r="R3" i="59"/>
  <c r="M4" i="59"/>
  <c r="L2" i="59"/>
  <c r="S3" i="59"/>
  <c r="N2" i="59"/>
  <c r="K3" i="59"/>
  <c r="L4" i="59"/>
  <c r="V3" i="59"/>
  <c r="P3" i="59"/>
  <c r="J3" i="59"/>
  <c r="S2" i="59"/>
  <c r="K2" i="59"/>
  <c r="U2" i="59"/>
  <c r="M3" i="59"/>
  <c r="T3" i="59"/>
  <c r="Y74" i="59"/>
  <c r="Y102" i="59"/>
  <c r="Y128" i="59"/>
  <c r="Y40" i="59"/>
  <c r="Y48" i="59"/>
  <c r="Y56" i="59"/>
  <c r="Y76" i="59"/>
  <c r="Y86" i="59"/>
  <c r="Y78" i="59"/>
  <c r="Y91" i="59"/>
  <c r="Y96" i="59"/>
  <c r="Y116" i="59"/>
  <c r="Y104" i="59"/>
  <c r="Y44" i="59"/>
  <c r="Y52" i="59"/>
  <c r="Y60" i="59"/>
  <c r="Y81" i="59"/>
  <c r="Y89" i="59"/>
  <c r="Y157" i="59"/>
  <c r="Y144" i="59"/>
  <c r="Y100" i="59"/>
  <c r="Y173" i="59"/>
  <c r="Y153" i="59"/>
  <c r="Y179" i="59"/>
  <c r="Y186" i="59"/>
  <c r="Y134" i="59"/>
  <c r="Y146" i="59"/>
  <c r="Y165" i="59"/>
  <c r="Y71" i="59"/>
  <c r="J2" i="59"/>
  <c r="Y79" i="59"/>
  <c r="Y13" i="59"/>
  <c r="Y15" i="59"/>
  <c r="Y17" i="59"/>
  <c r="Y19" i="59"/>
  <c r="Y21" i="59"/>
  <c r="Y23" i="59"/>
  <c r="Y25" i="59"/>
  <c r="Y27" i="59"/>
  <c r="Y29" i="59"/>
  <c r="Y31" i="59"/>
  <c r="Y33" i="59"/>
  <c r="Y35" i="59"/>
  <c r="Y83" i="59"/>
  <c r="Y73" i="59"/>
  <c r="Y106" i="59"/>
  <c r="M2" i="59"/>
  <c r="T2" i="59"/>
  <c r="L3" i="59"/>
  <c r="Q3" i="59"/>
  <c r="U3" i="59"/>
  <c r="Y75" i="59"/>
  <c r="Y85" i="59"/>
  <c r="Y69" i="59"/>
  <c r="Y77" i="59"/>
  <c r="Y110" i="59"/>
  <c r="Y90" i="59"/>
  <c r="Y118" i="59"/>
  <c r="Y92" i="59"/>
  <c r="Y184" i="59"/>
  <c r="Y132" i="59"/>
  <c r="Y130" i="59"/>
  <c r="Y136" i="59"/>
  <c r="Y148" i="59"/>
  <c r="Y188" i="59"/>
  <c r="Y122" i="59"/>
  <c r="Y140" i="59"/>
  <c r="Y172" i="59"/>
  <c r="Y180" i="59"/>
  <c r="Y185" i="59"/>
  <c r="Y176" i="59"/>
  <c r="Y183" i="59"/>
  <c r="Y187" i="59"/>
  <c r="Y174" i="59"/>
  <c r="Y178" i="59"/>
  <c r="P20" i="48"/>
  <c r="AI163" i="59"/>
  <c r="AI155" i="59"/>
  <c r="AI139" i="59"/>
  <c r="AI131" i="59"/>
  <c r="AI123" i="59"/>
  <c r="AI115" i="59"/>
  <c r="AI107" i="59"/>
  <c r="AI93" i="59"/>
  <c r="AI91" i="59"/>
  <c r="AI85" i="59"/>
  <c r="AI77" i="59"/>
  <c r="AI75" i="59"/>
  <c r="AI67" i="59"/>
  <c r="AI59" i="59"/>
  <c r="AI51" i="59"/>
  <c r="AI43" i="59"/>
  <c r="AI27" i="59"/>
  <c r="AI19" i="59"/>
  <c r="AI11" i="59"/>
  <c r="AI178" i="59"/>
  <c r="AI168" i="59"/>
  <c r="AI160" i="59"/>
  <c r="AI154" i="59"/>
  <c r="AI152" i="59"/>
  <c r="AI146" i="59"/>
  <c r="AI144" i="59"/>
  <c r="AI136" i="59"/>
  <c r="AI128" i="59"/>
  <c r="AI120" i="59"/>
  <c r="AI112" i="59"/>
  <c r="AI104" i="59"/>
  <c r="AI96" i="59"/>
  <c r="AI88" i="59"/>
  <c r="AI80" i="59"/>
  <c r="AI72" i="59"/>
  <c r="AI64" i="59"/>
  <c r="AI56" i="59"/>
  <c r="AI40" i="59"/>
  <c r="AI36" i="59"/>
  <c r="AI32" i="59"/>
  <c r="AI24" i="59"/>
  <c r="AI16" i="59"/>
  <c r="AI10" i="59"/>
  <c r="AI8" i="59"/>
  <c r="AI189" i="59"/>
  <c r="AI181" i="59"/>
  <c r="AI175" i="59"/>
  <c r="AI173" i="59"/>
  <c r="AI165" i="59"/>
  <c r="AI157" i="59"/>
  <c r="AI149" i="59"/>
  <c r="AI143" i="59"/>
  <c r="AI141" i="59"/>
  <c r="AI117" i="59"/>
  <c r="AI109" i="59"/>
  <c r="AI101" i="59"/>
  <c r="AI53" i="59"/>
  <c r="AI45" i="59"/>
  <c r="AI37" i="59"/>
  <c r="AI29" i="59"/>
  <c r="AI21" i="59"/>
  <c r="AI15" i="59"/>
  <c r="AI13" i="59"/>
  <c r="AI186" i="59"/>
  <c r="AI180" i="59"/>
  <c r="AI170" i="59"/>
  <c r="AI162" i="59"/>
  <c r="AI138" i="59"/>
  <c r="AI114" i="59"/>
  <c r="AI98" i="59"/>
  <c r="AI90" i="59"/>
  <c r="AI82" i="59"/>
  <c r="AI66" i="59"/>
  <c r="AI34" i="59"/>
  <c r="AI30" i="59"/>
  <c r="AI26" i="59"/>
  <c r="AI18" i="59"/>
  <c r="AI183" i="59"/>
  <c r="AI177" i="59"/>
  <c r="AI167" i="59"/>
  <c r="AI159" i="59"/>
  <c r="AI151" i="59"/>
  <c r="AI135" i="59"/>
  <c r="AI127" i="59"/>
  <c r="AI121" i="59"/>
  <c r="AI119" i="59"/>
  <c r="AI111" i="59"/>
  <c r="AI105" i="59"/>
  <c r="AI103" i="59"/>
  <c r="AI99" i="59"/>
  <c r="AI97" i="59"/>
  <c r="AI79" i="59"/>
  <c r="AI71" i="59"/>
  <c r="AI63" i="59"/>
  <c r="AI55" i="59"/>
  <c r="AI49" i="59"/>
  <c r="AI47" i="59"/>
  <c r="AI39" i="59"/>
  <c r="AI23" i="59"/>
  <c r="AI188" i="59"/>
  <c r="AI172" i="59"/>
  <c r="AI166" i="59"/>
  <c r="AI164" i="59"/>
  <c r="AI150" i="59"/>
  <c r="AI148" i="59"/>
  <c r="AI140" i="59"/>
  <c r="AI124" i="59"/>
  <c r="AI116" i="59"/>
  <c r="AI108" i="59"/>
  <c r="AI102" i="59"/>
  <c r="AI100" i="59"/>
  <c r="AI84" i="59"/>
  <c r="AI76" i="59"/>
  <c r="AI68" i="59"/>
  <c r="AI60" i="59"/>
  <c r="AI52" i="59"/>
  <c r="AI46" i="59"/>
  <c r="AI44" i="59"/>
  <c r="AI28" i="59"/>
  <c r="AI22" i="59"/>
  <c r="AI20" i="59"/>
  <c r="AI12" i="59"/>
  <c r="AI185" i="59"/>
  <c r="AI179" i="59"/>
  <c r="AI171" i="59"/>
  <c r="AI145" i="59"/>
  <c r="AI137" i="59"/>
  <c r="AI129" i="59"/>
  <c r="AI81" i="59"/>
  <c r="AI73" i="59"/>
  <c r="AI142" i="59"/>
  <c r="AI134" i="59"/>
  <c r="AI126" i="59"/>
  <c r="AI118" i="59"/>
  <c r="AI110" i="59"/>
  <c r="AI94" i="59"/>
  <c r="AI86" i="59"/>
  <c r="AI78" i="59"/>
  <c r="AI70" i="59"/>
  <c r="AI62" i="59"/>
  <c r="AI54" i="59"/>
  <c r="Y175" i="59"/>
  <c r="Y171" i="59"/>
  <c r="Y155" i="59"/>
  <c r="Y70" i="59"/>
  <c r="Y189" i="59"/>
  <c r="Y84" i="59"/>
  <c r="Y8" i="59"/>
  <c r="Y169" i="59"/>
  <c r="Y120" i="59"/>
  <c r="Y80" i="59"/>
  <c r="Y30" i="59"/>
  <c r="Y177" i="59"/>
  <c r="Y72" i="59"/>
  <c r="Y18" i="59"/>
  <c r="Y182" i="59"/>
  <c r="Y54" i="59"/>
  <c r="Y36" i="59"/>
  <c r="Y20" i="59"/>
  <c r="Y82" i="59"/>
  <c r="Y10" i="59"/>
  <c r="Y12" i="59"/>
  <c r="Y159" i="59"/>
  <c r="Y34" i="59"/>
  <c r="Y22" i="59"/>
  <c r="Y167" i="59"/>
  <c r="Y32" i="59"/>
  <c r="Y26" i="59"/>
  <c r="Y163" i="59"/>
  <c r="Y98" i="59"/>
  <c r="Y38" i="59"/>
  <c r="Y112" i="59"/>
  <c r="Y46" i="59"/>
  <c r="Y9" i="59"/>
  <c r="Y88" i="59"/>
  <c r="Y142" i="59"/>
  <c r="Y58" i="59"/>
  <c r="Y93" i="59"/>
  <c r="Y28" i="59"/>
  <c r="Y64" i="59"/>
  <c r="Y50" i="59"/>
  <c r="Y11" i="59"/>
  <c r="Y126" i="59"/>
  <c r="Y24" i="59"/>
  <c r="Y14" i="59"/>
  <c r="Y124" i="59"/>
  <c r="Y42" i="59"/>
  <c r="Y16" i="59"/>
  <c r="Y161" i="59"/>
  <c r="Y114" i="59"/>
  <c r="Y62" i="59"/>
  <c r="Y87" i="59"/>
  <c r="Y151" i="59"/>
  <c r="Y138" i="59"/>
  <c r="Y108" i="59"/>
  <c r="Y139" i="59"/>
  <c r="Y131" i="59"/>
  <c r="Y141" i="59"/>
  <c r="Y117" i="59"/>
  <c r="Y99" i="59"/>
  <c r="Y67" i="59"/>
  <c r="Y47" i="59"/>
  <c r="Y45" i="59"/>
  <c r="Y43" i="59"/>
  <c r="Y41" i="59"/>
  <c r="Y39" i="59"/>
  <c r="Y37" i="59"/>
  <c r="Y164" i="59"/>
  <c r="Y156" i="59"/>
  <c r="Y162" i="59"/>
  <c r="Y149" i="59"/>
  <c r="Y129" i="59"/>
  <c r="Y121" i="59"/>
  <c r="Y135" i="59"/>
  <c r="Y115" i="59"/>
  <c r="Y101" i="59"/>
  <c r="Y125" i="59"/>
  <c r="Y127" i="59"/>
  <c r="Y57" i="59"/>
  <c r="Y137" i="59"/>
  <c r="Y147" i="59"/>
  <c r="Y158" i="59"/>
  <c r="Y166" i="59"/>
  <c r="Y123" i="59"/>
  <c r="Y113" i="59"/>
  <c r="Y168" i="59"/>
  <c r="Y103" i="59"/>
  <c r="Y143" i="59"/>
  <c r="Y111" i="59"/>
  <c r="Y97" i="59"/>
  <c r="Y66" i="59"/>
  <c r="Y94" i="59"/>
  <c r="Y63" i="59"/>
  <c r="Y49" i="59"/>
  <c r="Y170" i="59"/>
  <c r="Y154" i="59"/>
  <c r="Y160" i="59"/>
  <c r="Y133" i="59"/>
  <c r="Y105" i="59"/>
  <c r="Y152" i="59"/>
  <c r="Y119" i="59"/>
  <c r="Y107" i="59"/>
  <c r="Y65" i="59"/>
  <c r="Y59" i="59"/>
  <c r="Y51" i="59"/>
  <c r="Y109" i="59"/>
  <c r="Y61" i="59"/>
  <c r="Y53" i="59"/>
  <c r="Y95" i="59"/>
  <c r="Y145" i="59"/>
  <c r="Y68" i="59"/>
  <c r="Y150" i="59"/>
  <c r="Y55" i="59"/>
  <c r="AC22" i="9"/>
  <c r="AC20" i="9"/>
  <c r="AC21" i="9"/>
  <c r="AD21" i="9" s="1"/>
  <c r="AC23" i="9"/>
  <c r="AC24" i="9"/>
  <c r="AC25" i="9"/>
  <c r="AC26" i="9"/>
  <c r="AD26" i="9" s="1"/>
  <c r="AC27" i="9"/>
  <c r="H22" i="58"/>
  <c r="H108" i="58"/>
  <c r="H25" i="58"/>
  <c r="H46" i="58"/>
  <c r="H33" i="58"/>
  <c r="H34" i="58"/>
  <c r="H32" i="58"/>
  <c r="H43" i="58"/>
  <c r="P6" i="59"/>
  <c r="Q6" i="59"/>
  <c r="N6" i="59"/>
  <c r="K6" i="59"/>
  <c r="M6" i="59"/>
  <c r="O6" i="59"/>
  <c r="L6" i="59"/>
  <c r="J6" i="59"/>
  <c r="H20" i="58"/>
  <c r="W20" i="59"/>
  <c r="W10" i="59"/>
  <c r="W13" i="59"/>
  <c r="W21" i="59"/>
  <c r="H103" i="58"/>
  <c r="H156" i="58"/>
  <c r="H137" i="58"/>
  <c r="H73" i="58"/>
  <c r="H177" i="58"/>
  <c r="H192" i="58"/>
  <c r="H61" i="58"/>
  <c r="H172" i="58"/>
  <c r="H64" i="58"/>
  <c r="H133" i="58"/>
  <c r="H170" i="58"/>
  <c r="H106" i="58"/>
  <c r="H163" i="58"/>
  <c r="H141" i="58"/>
  <c r="H110" i="58"/>
  <c r="H165" i="58"/>
  <c r="H45" i="58"/>
  <c r="H197" i="58"/>
  <c r="H167" i="58"/>
  <c r="H131" i="58"/>
  <c r="H148" i="58"/>
  <c r="H182" i="58"/>
  <c r="H120" i="58"/>
  <c r="H27" i="58"/>
  <c r="H97" i="58"/>
  <c r="H56" i="58"/>
  <c r="H191" i="58"/>
  <c r="H71" i="58"/>
  <c r="H29" i="58"/>
  <c r="H145" i="58"/>
  <c r="H118" i="58"/>
  <c r="H201" i="58"/>
  <c r="H146" i="58"/>
  <c r="H138" i="58"/>
  <c r="H190" i="58"/>
  <c r="H96" i="58"/>
  <c r="H82" i="58"/>
  <c r="H124" i="58"/>
  <c r="H196" i="58"/>
  <c r="H185" i="58"/>
  <c r="H93" i="58"/>
  <c r="H98" i="58"/>
  <c r="H55" i="58"/>
  <c r="H47" i="58"/>
  <c r="H95" i="58"/>
  <c r="H116" i="58"/>
  <c r="H90" i="58"/>
  <c r="H74" i="58"/>
  <c r="H174" i="58"/>
  <c r="H38" i="58"/>
  <c r="H136" i="58"/>
  <c r="H85" i="58"/>
  <c r="H162" i="58"/>
  <c r="H183" i="58"/>
  <c r="H140" i="58"/>
  <c r="H26" i="58"/>
  <c r="H68" i="58"/>
  <c r="H117" i="58"/>
  <c r="H115" i="58"/>
  <c r="H160" i="58"/>
  <c r="H88" i="58"/>
  <c r="H81" i="58"/>
  <c r="H151" i="58"/>
  <c r="H24" i="58"/>
  <c r="H119" i="58"/>
  <c r="H168" i="58"/>
  <c r="H189" i="58"/>
  <c r="H50" i="58"/>
  <c r="H36" i="58"/>
  <c r="H63" i="58"/>
  <c r="H107" i="58"/>
  <c r="H129" i="58"/>
  <c r="H175" i="58"/>
  <c r="H111" i="58"/>
  <c r="H166" i="58"/>
  <c r="H109" i="58"/>
  <c r="H150" i="58"/>
  <c r="H155" i="58"/>
  <c r="H48" i="58"/>
  <c r="H69" i="58"/>
  <c r="H105" i="58"/>
  <c r="H126" i="58"/>
  <c r="H159" i="58"/>
  <c r="H147" i="58"/>
  <c r="H59" i="58"/>
  <c r="H37" i="58"/>
  <c r="H57" i="58"/>
  <c r="H89" i="58"/>
  <c r="H113" i="58"/>
  <c r="H179" i="58"/>
  <c r="H58" i="58"/>
  <c r="H76" i="58"/>
  <c r="H144" i="58"/>
  <c r="H30" i="58"/>
  <c r="H122" i="58"/>
  <c r="H86" i="58"/>
  <c r="H173" i="58"/>
  <c r="H83" i="58"/>
  <c r="H135" i="58"/>
  <c r="H130" i="58"/>
  <c r="H132" i="58"/>
  <c r="H157" i="58"/>
  <c r="H31" i="58"/>
  <c r="H54" i="58"/>
  <c r="H70" i="58"/>
  <c r="H121" i="58"/>
  <c r="H127" i="58"/>
  <c r="H94" i="58"/>
  <c r="H62" i="58"/>
  <c r="H193" i="58"/>
  <c r="H80" i="58"/>
  <c r="H180" i="58"/>
  <c r="H100" i="58"/>
  <c r="H176" i="58"/>
  <c r="H65" i="58"/>
  <c r="H149" i="58"/>
  <c r="H51" i="58"/>
  <c r="H181" i="58"/>
  <c r="H154" i="58"/>
  <c r="H152" i="58"/>
  <c r="H158" i="58"/>
  <c r="H39" i="58"/>
  <c r="H169" i="58"/>
  <c r="H91" i="58"/>
  <c r="H112" i="58"/>
  <c r="H134" i="58"/>
  <c r="H75" i="58"/>
  <c r="H66" i="58"/>
  <c r="H35" i="58"/>
  <c r="H101" i="58"/>
  <c r="H60" i="58"/>
  <c r="H164" i="58"/>
  <c r="H40" i="58"/>
  <c r="H178" i="58"/>
  <c r="H195" i="58"/>
  <c r="H67" i="58"/>
  <c r="H87" i="58"/>
  <c r="H123" i="58"/>
  <c r="H84" i="58"/>
  <c r="H78" i="58"/>
  <c r="H142" i="58"/>
  <c r="H198" i="58"/>
  <c r="H104" i="58"/>
  <c r="H153" i="58"/>
  <c r="H200" i="58"/>
  <c r="H99" i="58"/>
  <c r="H194" i="58"/>
  <c r="H72" i="58"/>
  <c r="W96" i="59"/>
  <c r="H188" i="58"/>
  <c r="H199" i="58"/>
  <c r="H171" i="58"/>
  <c r="H41" i="58"/>
  <c r="H52" i="58"/>
  <c r="H128" i="58"/>
  <c r="H28" i="58"/>
  <c r="H92" i="58"/>
  <c r="H77" i="58"/>
  <c r="H44" i="58"/>
  <c r="H161" i="58"/>
  <c r="H184" i="58"/>
  <c r="H186" i="58"/>
  <c r="H49" i="58"/>
  <c r="H23" i="58"/>
  <c r="H187" i="58"/>
  <c r="H114" i="58"/>
  <c r="H102" i="58"/>
  <c r="H125" i="58"/>
  <c r="H143" i="58"/>
  <c r="H139" i="58"/>
  <c r="H53" i="58"/>
  <c r="W30" i="59"/>
  <c r="R6" i="59"/>
  <c r="W185" i="59"/>
  <c r="W22" i="59"/>
  <c r="W156" i="59"/>
  <c r="W100" i="59"/>
  <c r="W84" i="59"/>
  <c r="W144" i="59"/>
  <c r="W175" i="59"/>
  <c r="W109" i="59"/>
  <c r="W172" i="59"/>
  <c r="W71" i="59"/>
  <c r="W43" i="59"/>
  <c r="W27" i="59"/>
  <c r="W31" i="59"/>
  <c r="W11" i="59"/>
  <c r="W12" i="59"/>
  <c r="W159" i="59"/>
  <c r="W16" i="59"/>
  <c r="W107" i="59"/>
  <c r="W141" i="59"/>
  <c r="W101" i="59"/>
  <c r="W150" i="59"/>
  <c r="W162" i="59"/>
  <c r="W78" i="59"/>
  <c r="W98" i="59"/>
  <c r="W82" i="59"/>
  <c r="W135" i="59"/>
  <c r="W23" i="59"/>
  <c r="W152" i="59"/>
  <c r="W127" i="59"/>
  <c r="W118" i="59"/>
  <c r="H79" i="58"/>
  <c r="W47" i="59"/>
  <c r="W93" i="59"/>
  <c r="W51" i="59"/>
  <c r="W38" i="59"/>
  <c r="W50" i="59"/>
  <c r="W58" i="59"/>
  <c r="W120" i="59"/>
  <c r="W161" i="59"/>
  <c r="W18" i="59"/>
  <c r="W79" i="59"/>
  <c r="W75" i="59"/>
  <c r="W60" i="59"/>
  <c r="W139" i="59"/>
  <c r="W188" i="59"/>
  <c r="W169" i="59"/>
  <c r="W70" i="59"/>
  <c r="W86" i="59"/>
  <c r="W34" i="59"/>
  <c r="S6" i="59"/>
  <c r="H21" i="58"/>
  <c r="P11" i="62"/>
  <c r="B7" i="58"/>
  <c r="W173" i="59"/>
  <c r="W145" i="59"/>
  <c r="W26" i="59"/>
  <c r="W186" i="59"/>
  <c r="W90" i="59"/>
  <c r="W128" i="59"/>
  <c r="W184" i="59"/>
  <c r="W113" i="59"/>
  <c r="W111" i="59"/>
  <c r="W99" i="59"/>
  <c r="W164" i="59"/>
  <c r="W28" i="59"/>
  <c r="W133" i="59"/>
  <c r="W89" i="59"/>
  <c r="W179" i="59"/>
  <c r="W122" i="59"/>
  <c r="W102" i="59"/>
  <c r="W105" i="59"/>
  <c r="W117" i="59"/>
  <c r="W140" i="59"/>
  <c r="W149" i="59"/>
  <c r="W136" i="59"/>
  <c r="W131" i="59"/>
  <c r="W121" i="59"/>
  <c r="W40" i="59"/>
  <c r="W52" i="59"/>
  <c r="W154" i="59"/>
  <c r="W115" i="59"/>
  <c r="W72" i="59"/>
  <c r="W69" i="59"/>
  <c r="W35" i="59"/>
  <c r="W104" i="59"/>
  <c r="W76" i="59"/>
  <c r="W134" i="59"/>
  <c r="W130" i="59"/>
  <c r="W62" i="59"/>
  <c r="W32" i="59"/>
  <c r="W155" i="59"/>
  <c r="W83" i="59"/>
  <c r="W106" i="59"/>
  <c r="W95" i="59"/>
  <c r="W45" i="59"/>
  <c r="W19" i="59"/>
  <c r="W142" i="59"/>
  <c r="W183" i="59"/>
  <c r="W187" i="59"/>
  <c r="W91" i="59"/>
  <c r="W80" i="59"/>
  <c r="W178" i="59"/>
  <c r="W165" i="59"/>
  <c r="W143" i="59"/>
  <c r="W94" i="59"/>
  <c r="W59" i="59"/>
  <c r="W77" i="59"/>
  <c r="W42" i="59"/>
  <c r="W55" i="59"/>
  <c r="W44" i="59"/>
  <c r="W85" i="59"/>
  <c r="W124" i="59"/>
  <c r="W181" i="59"/>
  <c r="W170" i="59"/>
  <c r="W125" i="59"/>
  <c r="W81" i="59"/>
  <c r="W46" i="59"/>
  <c r="W157" i="59"/>
  <c r="W116" i="59"/>
  <c r="W41" i="59"/>
  <c r="W29" i="59"/>
  <c r="W114" i="59"/>
  <c r="W189" i="59"/>
  <c r="W103" i="59"/>
  <c r="W153" i="59"/>
  <c r="W88" i="59"/>
  <c r="W97" i="59"/>
  <c r="W64" i="59"/>
  <c r="W56" i="59"/>
  <c r="W174" i="59"/>
  <c r="W158" i="59"/>
  <c r="W177" i="59"/>
  <c r="W147" i="59"/>
  <c r="W123" i="59"/>
  <c r="W53" i="59"/>
  <c r="W48" i="59"/>
  <c r="W182" i="59"/>
  <c r="W37" i="59"/>
  <c r="W17" i="59"/>
  <c r="W180" i="59"/>
  <c r="W87" i="59"/>
  <c r="W14" i="59"/>
  <c r="W160" i="59"/>
  <c r="W15" i="59"/>
  <c r="W112" i="59"/>
  <c r="W171" i="59"/>
  <c r="W137" i="59"/>
  <c r="W33" i="59"/>
  <c r="W163" i="59"/>
  <c r="W129" i="59"/>
  <c r="W25" i="59"/>
  <c r="W176" i="59"/>
  <c r="W65" i="59"/>
  <c r="W151" i="59"/>
  <c r="W66" i="59"/>
  <c r="W49" i="59"/>
  <c r="W108" i="59"/>
  <c r="W36" i="59"/>
  <c r="W110" i="59"/>
  <c r="W68" i="59"/>
  <c r="W63" i="59"/>
  <c r="W92" i="59"/>
  <c r="W166" i="59"/>
  <c r="W138" i="59"/>
  <c r="W39" i="59"/>
  <c r="W167" i="59"/>
  <c r="W61" i="59"/>
  <c r="W119" i="59"/>
  <c r="W126" i="59"/>
  <c r="W57" i="59"/>
  <c r="W74" i="59"/>
  <c r="W168" i="59"/>
  <c r="W54" i="59"/>
  <c r="W24" i="59"/>
  <c r="W132" i="59"/>
  <c r="W146" i="59"/>
  <c r="W73" i="59"/>
  <c r="W148" i="59"/>
  <c r="T6" i="59"/>
  <c r="W8" i="59"/>
  <c r="P389" i="20"/>
  <c r="P390" i="20"/>
  <c r="P391"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P203" i="20"/>
  <c r="P204" i="20"/>
  <c r="P205"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H21" i="20"/>
  <c r="H22"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7" i="20"/>
  <c r="H148" i="20"/>
  <c r="H149" i="20"/>
  <c r="H150" i="20"/>
  <c r="H151" i="20"/>
  <c r="H152" i="20"/>
  <c r="H153" i="20"/>
  <c r="H154" i="20"/>
  <c r="H155" i="20"/>
  <c r="H156" i="20"/>
  <c r="H157" i="20"/>
  <c r="H158" i="20"/>
  <c r="H159" i="20"/>
  <c r="H160" i="20"/>
  <c r="H161" i="20"/>
  <c r="H162" i="20"/>
  <c r="H164" i="20"/>
  <c r="H165" i="20"/>
  <c r="H166" i="20"/>
  <c r="H167" i="20"/>
  <c r="H168" i="20"/>
  <c r="H169" i="20"/>
  <c r="H170" i="20"/>
  <c r="H171" i="20"/>
  <c r="H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 i="20"/>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53" i="19"/>
  <c r="H354" i="19"/>
  <c r="H355" i="19"/>
  <c r="H356" i="19"/>
  <c r="H357" i="19"/>
  <c r="H358" i="19"/>
  <c r="H359" i="19"/>
  <c r="H360" i="19"/>
  <c r="H361" i="19"/>
  <c r="H362" i="19"/>
  <c r="H363"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326" i="20"/>
  <c r="H330" i="20"/>
  <c r="D350" i="20"/>
  <c r="D348" i="20"/>
  <c r="D347" i="20"/>
  <c r="D345" i="20"/>
  <c r="D334" i="20"/>
  <c r="D333" i="20"/>
  <c r="D332" i="20"/>
  <c r="D327" i="20"/>
  <c r="D325" i="20"/>
  <c r="D323" i="20"/>
  <c r="D317" i="20"/>
  <c r="D316" i="20"/>
  <c r="D314" i="20"/>
  <c r="D313" i="20"/>
  <c r="D312" i="20"/>
  <c r="D311" i="20"/>
  <c r="D310" i="20"/>
  <c r="D305" i="20"/>
  <c r="D303" i="20"/>
  <c r="D301" i="20"/>
  <c r="D300" i="20"/>
  <c r="D299" i="20"/>
  <c r="W67" i="59"/>
  <c r="D398" i="20"/>
  <c r="U6" i="59"/>
  <c r="H386" i="20"/>
  <c r="H377" i="20"/>
  <c r="H361" i="20"/>
  <c r="H353" i="20"/>
  <c r="H341" i="20"/>
  <c r="H333" i="20"/>
  <c r="H399" i="20"/>
  <c r="H392" i="20"/>
  <c r="H369" i="20"/>
  <c r="H390" i="20"/>
  <c r="H382" i="20"/>
  <c r="H365" i="20"/>
  <c r="H357" i="20"/>
  <c r="H349" i="20"/>
  <c r="H345" i="20"/>
  <c r="H337" i="20"/>
  <c r="H329" i="20"/>
  <c r="H325" i="20"/>
  <c r="H321" i="20"/>
  <c r="H317" i="20"/>
  <c r="H313" i="20"/>
  <c r="H309" i="20"/>
  <c r="H305" i="20"/>
  <c r="H301" i="20"/>
  <c r="H388" i="20"/>
  <c r="H384" i="20"/>
  <c r="H380" i="20"/>
  <c r="H375" i="20"/>
  <c r="H299" i="20"/>
  <c r="H387" i="20"/>
  <c r="H383" i="20"/>
  <c r="H379" i="20"/>
  <c r="H374" i="20"/>
  <c r="H370" i="20"/>
  <c r="H366" i="20"/>
  <c r="H362" i="20"/>
  <c r="H358" i="20"/>
  <c r="H354" i="20"/>
  <c r="H350" i="20"/>
  <c r="H346" i="20"/>
  <c r="H342" i="20"/>
  <c r="H338" i="20"/>
  <c r="H334" i="20"/>
  <c r="H322" i="20"/>
  <c r="H318" i="20"/>
  <c r="H314" i="20"/>
  <c r="H310" i="20"/>
  <c r="H306" i="20"/>
  <c r="H302" i="20"/>
  <c r="H391" i="20"/>
  <c r="H400" i="20"/>
  <c r="H393" i="20"/>
  <c r="H373" i="20"/>
  <c r="H389" i="20"/>
  <c r="H385" i="20"/>
  <c r="H381" i="20"/>
  <c r="H376" i="20"/>
  <c r="H372" i="20"/>
  <c r="H368" i="20"/>
  <c r="H364" i="20"/>
  <c r="H360" i="20"/>
  <c r="H356" i="20"/>
  <c r="H344" i="20"/>
  <c r="H340" i="20"/>
  <c r="H336" i="20"/>
  <c r="H332" i="20"/>
  <c r="H328" i="20"/>
  <c r="H324" i="20"/>
  <c r="H320" i="20"/>
  <c r="H316" i="20"/>
  <c r="H312" i="20"/>
  <c r="H308" i="20"/>
  <c r="H304" i="20"/>
  <c r="H300" i="20"/>
  <c r="H397" i="20"/>
  <c r="H398" i="20"/>
  <c r="H396" i="20"/>
  <c r="H394" i="20"/>
  <c r="H352" i="20"/>
  <c r="H371" i="20"/>
  <c r="H367" i="20"/>
  <c r="H363" i="20"/>
  <c r="H359" i="20"/>
  <c r="H355" i="20"/>
  <c r="H351" i="20"/>
  <c r="H347" i="20"/>
  <c r="H343" i="20"/>
  <c r="H339" i="20"/>
  <c r="H335" i="20"/>
  <c r="H331" i="20"/>
  <c r="H327" i="20"/>
  <c r="H323" i="20"/>
  <c r="H319" i="20"/>
  <c r="H315" i="20"/>
  <c r="H311" i="20"/>
  <c r="H307" i="20"/>
  <c r="H303" i="20"/>
  <c r="H378" i="20"/>
  <c r="H401" i="20"/>
  <c r="H395" i="20"/>
  <c r="H348" i="20"/>
  <c r="W9" i="59"/>
  <c r="V6" i="59"/>
  <c r="H293" i="20"/>
  <c r="H289" i="20"/>
  <c r="H285" i="20"/>
  <c r="H281" i="20"/>
  <c r="H277" i="20"/>
  <c r="H273" i="20"/>
  <c r="H269" i="20"/>
  <c r="H265" i="20"/>
  <c r="H261" i="20"/>
  <c r="H257" i="20"/>
  <c r="H253" i="20"/>
  <c r="H249" i="20"/>
  <c r="H245" i="20"/>
  <c r="H241" i="20"/>
  <c r="H237" i="20"/>
  <c r="H233" i="20"/>
  <c r="H229" i="20"/>
  <c r="H225" i="20"/>
  <c r="H221" i="20"/>
  <c r="H217" i="20"/>
  <c r="H213" i="20"/>
  <c r="H209" i="20"/>
  <c r="H297" i="20"/>
  <c r="H292" i="20"/>
  <c r="H288" i="20"/>
  <c r="H284" i="20"/>
  <c r="H280" i="20"/>
  <c r="H276" i="20"/>
  <c r="H272" i="20"/>
  <c r="H268" i="20"/>
  <c r="H264" i="20"/>
  <c r="H260" i="20"/>
  <c r="H256" i="20"/>
  <c r="H252" i="20"/>
  <c r="H248" i="20"/>
  <c r="H244" i="20"/>
  <c r="H240" i="20"/>
  <c r="H236" i="20"/>
  <c r="H232" i="20"/>
  <c r="H228" i="20"/>
  <c r="H224" i="20"/>
  <c r="H220" i="20"/>
  <c r="H216" i="20"/>
  <c r="H212" i="20"/>
  <c r="H208" i="20"/>
  <c r="H296" i="20"/>
  <c r="H206" i="20"/>
  <c r="H291" i="20"/>
  <c r="H287" i="20"/>
  <c r="H283" i="20"/>
  <c r="H279" i="20"/>
  <c r="H275" i="20"/>
  <c r="H271" i="20"/>
  <c r="H267" i="20"/>
  <c r="H263" i="20"/>
  <c r="H259" i="20"/>
  <c r="H255" i="20"/>
  <c r="H251" i="20"/>
  <c r="H247" i="20"/>
  <c r="H243" i="20"/>
  <c r="H239" i="20"/>
  <c r="H235" i="20"/>
  <c r="H231" i="20"/>
  <c r="H227" i="20"/>
  <c r="H223" i="20"/>
  <c r="H219" i="20"/>
  <c r="H215" i="20"/>
  <c r="H211" i="20"/>
  <c r="H207" i="20"/>
  <c r="H295" i="20"/>
  <c r="H294" i="20"/>
  <c r="H290" i="20"/>
  <c r="H286" i="20"/>
  <c r="H282" i="20"/>
  <c r="H278" i="20"/>
  <c r="H274" i="20"/>
  <c r="H270" i="20"/>
  <c r="H266" i="20"/>
  <c r="H262" i="20"/>
  <c r="H258" i="20"/>
  <c r="H254" i="20"/>
  <c r="H250" i="20"/>
  <c r="H246" i="20"/>
  <c r="H242" i="20"/>
  <c r="H238" i="20"/>
  <c r="H234" i="20"/>
  <c r="H230" i="20"/>
  <c r="H226" i="20"/>
  <c r="H222" i="20"/>
  <c r="H218" i="20"/>
  <c r="H214" i="20"/>
  <c r="H210" i="20"/>
  <c r="H298" i="20"/>
  <c r="G21" i="58"/>
  <c r="I21" i="58" s="1"/>
  <c r="G20" i="58"/>
  <c r="I20" i="58" s="1"/>
  <c r="D5" i="58"/>
  <c r="C5" i="58"/>
  <c r="F204" i="58"/>
  <c r="F212" i="58"/>
  <c r="F220" i="58"/>
  <c r="F228" i="58"/>
  <c r="F236" i="58"/>
  <c r="F244" i="58"/>
  <c r="F252" i="58"/>
  <c r="F260" i="58"/>
  <c r="F213" i="58"/>
  <c r="F261" i="58"/>
  <c r="F208" i="58"/>
  <c r="F232" i="58"/>
  <c r="F248" i="58"/>
  <c r="F205" i="58"/>
  <c r="F221" i="58"/>
  <c r="F229" i="58"/>
  <c r="F237" i="58"/>
  <c r="F245" i="58"/>
  <c r="F253" i="58"/>
  <c r="F224" i="58"/>
  <c r="F256" i="58"/>
  <c r="F206" i="58"/>
  <c r="F214" i="58"/>
  <c r="F222" i="58"/>
  <c r="F230" i="58"/>
  <c r="F238" i="58"/>
  <c r="F246" i="58"/>
  <c r="F254" i="58"/>
  <c r="F262" i="58"/>
  <c r="F215" i="58"/>
  <c r="F231" i="58"/>
  <c r="F247" i="58"/>
  <c r="F263" i="58"/>
  <c r="F216" i="58"/>
  <c r="F240" i="58"/>
  <c r="F264" i="58"/>
  <c r="F207" i="58"/>
  <c r="F223" i="58"/>
  <c r="F239" i="58"/>
  <c r="F255" i="58"/>
  <c r="F202" i="58"/>
  <c r="F210" i="58"/>
  <c r="F218" i="58"/>
  <c r="F226" i="58"/>
  <c r="F234" i="58"/>
  <c r="F242" i="58"/>
  <c r="F250" i="58"/>
  <c r="F258" i="58"/>
  <c r="F266" i="58"/>
  <c r="F203" i="58"/>
  <c r="F235" i="58"/>
  <c r="F209" i="58"/>
  <c r="F241" i="58"/>
  <c r="F265" i="58"/>
  <c r="F211" i="58"/>
  <c r="F243" i="58"/>
  <c r="F219" i="58"/>
  <c r="F251" i="58"/>
  <c r="F225" i="58"/>
  <c r="F257" i="58"/>
  <c r="F227" i="58"/>
  <c r="F259" i="58"/>
  <c r="F217" i="58"/>
  <c r="F249" i="58"/>
  <c r="F233" i="58"/>
  <c r="F153" i="58"/>
  <c r="F149" i="58"/>
  <c r="F167" i="58"/>
  <c r="F120" i="58"/>
  <c r="F75" i="58"/>
  <c r="F160" i="58"/>
  <c r="F139" i="58"/>
  <c r="F196" i="58"/>
  <c r="F156" i="58"/>
  <c r="F118" i="58"/>
  <c r="F74" i="58"/>
  <c r="F56" i="58"/>
  <c r="F24" i="58"/>
  <c r="F174" i="58"/>
  <c r="F89" i="58"/>
  <c r="F192" i="58"/>
  <c r="F161" i="58"/>
  <c r="F123" i="58"/>
  <c r="F68" i="58"/>
  <c r="F164" i="58"/>
  <c r="F168" i="58"/>
  <c r="F152" i="58"/>
  <c r="F79" i="58"/>
  <c r="F116" i="58"/>
  <c r="F61" i="58"/>
  <c r="F98" i="58"/>
  <c r="F97" i="58"/>
  <c r="F76" i="58"/>
  <c r="F88" i="58"/>
  <c r="F187" i="58"/>
  <c r="F148" i="58"/>
  <c r="F106" i="58"/>
  <c r="F78" i="58"/>
  <c r="F102" i="58"/>
  <c r="F63" i="58"/>
  <c r="F43" i="58"/>
  <c r="F173" i="58"/>
  <c r="F124" i="58"/>
  <c r="F46" i="58"/>
  <c r="F64" i="58"/>
  <c r="F134" i="58"/>
  <c r="F57" i="58"/>
  <c r="F71" i="58"/>
  <c r="F178" i="58"/>
  <c r="F180" i="58"/>
  <c r="F163" i="58"/>
  <c r="F113" i="58"/>
  <c r="F193" i="58"/>
  <c r="F198" i="58"/>
  <c r="F158" i="58"/>
  <c r="F122" i="58"/>
  <c r="F186" i="58"/>
  <c r="F147" i="58"/>
  <c r="F105" i="58"/>
  <c r="F101" i="58"/>
  <c r="F181" i="58"/>
  <c r="F45" i="58"/>
  <c r="F107" i="58"/>
  <c r="F67" i="58"/>
  <c r="F36" i="58"/>
  <c r="F176" i="58"/>
  <c r="F137" i="58"/>
  <c r="F95" i="58"/>
  <c r="F53" i="58"/>
  <c r="F194" i="58"/>
  <c r="F93" i="58"/>
  <c r="F49" i="58"/>
  <c r="F29" i="58"/>
  <c r="F188" i="58"/>
  <c r="F138" i="58"/>
  <c r="F69" i="58"/>
  <c r="F35" i="58"/>
  <c r="F175" i="58"/>
  <c r="F136" i="58"/>
  <c r="F94" i="58"/>
  <c r="F189" i="58"/>
  <c r="F155" i="58"/>
  <c r="F125" i="58"/>
  <c r="F169" i="58"/>
  <c r="F129" i="58"/>
  <c r="F33" i="58"/>
  <c r="F48" i="58"/>
  <c r="F109" i="58"/>
  <c r="F30" i="58"/>
  <c r="F70" i="58"/>
  <c r="F50" i="58"/>
  <c r="F83" i="58"/>
  <c r="F92" i="58"/>
  <c r="F91" i="58"/>
  <c r="F179" i="58"/>
  <c r="F23" i="58"/>
  <c r="F21" i="58"/>
  <c r="F37" i="58"/>
  <c r="F96" i="58"/>
  <c r="F55" i="58"/>
  <c r="F28" i="58"/>
  <c r="F26" i="58"/>
  <c r="F166" i="58"/>
  <c r="F127" i="58"/>
  <c r="F191" i="58"/>
  <c r="F144" i="58"/>
  <c r="F130" i="58"/>
  <c r="F171" i="58"/>
  <c r="F100" i="58"/>
  <c r="F65" i="58"/>
  <c r="F151" i="58"/>
  <c r="F177" i="58"/>
  <c r="F128" i="58"/>
  <c r="F85" i="58"/>
  <c r="F38" i="58"/>
  <c r="F201" i="58"/>
  <c r="F200" i="58"/>
  <c r="F25" i="58"/>
  <c r="F165" i="58"/>
  <c r="F126" i="58"/>
  <c r="F84" i="58"/>
  <c r="F121" i="58"/>
  <c r="F183" i="58"/>
  <c r="F117" i="58"/>
  <c r="F77" i="58"/>
  <c r="F22" i="58"/>
  <c r="F131" i="58"/>
  <c r="F60" i="58"/>
  <c r="F140" i="58"/>
  <c r="F73" i="58"/>
  <c r="F31" i="58"/>
  <c r="F133" i="58"/>
  <c r="F159" i="58"/>
  <c r="F27" i="58"/>
  <c r="F87" i="58"/>
  <c r="F42" i="58"/>
  <c r="F150" i="58"/>
  <c r="F197" i="58"/>
  <c r="F157" i="58"/>
  <c r="F119" i="58"/>
  <c r="F145" i="58"/>
  <c r="F110" i="58"/>
  <c r="F82" i="58"/>
  <c r="F154" i="58"/>
  <c r="F184" i="58"/>
  <c r="F44" i="58"/>
  <c r="F34" i="58"/>
  <c r="F111" i="58"/>
  <c r="F132" i="58"/>
  <c r="F51" i="58"/>
  <c r="F182" i="58"/>
  <c r="F58" i="58"/>
  <c r="F195" i="58"/>
  <c r="F170" i="58"/>
  <c r="F146" i="58"/>
  <c r="F39" i="58"/>
  <c r="F190" i="58"/>
  <c r="F135" i="58"/>
  <c r="F103" i="58"/>
  <c r="F32" i="58"/>
  <c r="F47" i="58"/>
  <c r="F66" i="58"/>
  <c r="F162" i="58"/>
  <c r="F141" i="58"/>
  <c r="F114" i="58"/>
  <c r="F80" i="58"/>
  <c r="F72" i="58"/>
  <c r="F62" i="58"/>
  <c r="F90" i="58"/>
  <c r="F86" i="58"/>
  <c r="F54" i="58"/>
  <c r="F199" i="58"/>
  <c r="F99" i="58"/>
  <c r="F172" i="58"/>
  <c r="F108" i="58"/>
  <c r="F81" i="58"/>
  <c r="F40" i="58"/>
  <c r="F52" i="58"/>
  <c r="F59" i="58"/>
  <c r="F115" i="58"/>
  <c r="F185" i="58"/>
  <c r="F112" i="58"/>
  <c r="F142" i="58"/>
  <c r="F104" i="58"/>
  <c r="F143" i="58"/>
  <c r="F41" i="58"/>
  <c r="F20" i="58"/>
  <c r="W5" i="59"/>
  <c r="W6" i="59"/>
  <c r="B10" i="58"/>
  <c r="C10" i="58"/>
  <c r="BM9" i="42"/>
  <c r="BM13" i="42"/>
  <c r="BM16" i="42"/>
  <c r="BM17" i="42"/>
  <c r="BM18" i="42"/>
  <c r="BM19" i="42"/>
  <c r="BM20" i="42"/>
  <c r="BM21" i="42"/>
  <c r="BM22" i="42"/>
  <c r="BM25" i="42"/>
  <c r="BM26" i="42"/>
  <c r="BM28" i="42"/>
  <c r="BM29" i="42"/>
  <c r="BM30" i="42"/>
  <c r="BM31" i="42"/>
  <c r="BM33" i="42"/>
  <c r="BM34" i="42"/>
  <c r="BM35" i="42"/>
  <c r="BM38" i="42"/>
  <c r="BM39" i="42"/>
  <c r="BM40" i="42"/>
  <c r="BM41" i="42"/>
  <c r="BM42" i="42"/>
  <c r="BM43" i="42"/>
  <c r="BM44" i="42"/>
  <c r="BM45" i="42"/>
  <c r="BM46" i="42"/>
  <c r="BM47" i="42"/>
  <c r="BM48" i="42"/>
  <c r="BM49" i="42"/>
  <c r="BM50" i="42"/>
  <c r="BM51" i="42"/>
  <c r="BM52" i="42"/>
  <c r="BM53" i="42"/>
  <c r="BM58" i="42"/>
  <c r="BM59" i="42"/>
  <c r="BM60" i="42"/>
  <c r="BM62" i="42"/>
  <c r="BM67" i="42"/>
  <c r="BM68" i="42"/>
  <c r="BM69" i="42"/>
  <c r="BM70" i="42"/>
  <c r="BM71" i="42"/>
  <c r="BM72" i="42"/>
  <c r="BM76" i="42"/>
  <c r="BM78" i="42"/>
  <c r="BM79" i="42"/>
  <c r="BM84" i="42"/>
  <c r="BM85" i="42"/>
  <c r="BM88" i="42"/>
  <c r="BM91" i="42"/>
  <c r="BM93" i="42"/>
  <c r="BM94" i="42"/>
  <c r="BM99" i="42"/>
  <c r="BM100" i="42"/>
  <c r="BM101" i="42"/>
  <c r="BM102" i="42"/>
  <c r="BM104" i="42"/>
  <c r="BM105" i="42"/>
  <c r="BM106" i="42"/>
  <c r="BM107" i="42"/>
  <c r="BM112" i="42"/>
  <c r="BM113" i="42"/>
  <c r="BM114" i="42"/>
  <c r="BM115" i="42"/>
  <c r="BM117" i="42"/>
  <c r="BM118" i="42"/>
  <c r="BM119" i="42"/>
  <c r="BM120" i="42"/>
  <c r="BM121" i="42"/>
  <c r="BM122" i="42"/>
  <c r="BM123" i="42"/>
  <c r="BM125" i="42"/>
  <c r="BM126" i="42"/>
  <c r="BM127" i="42"/>
  <c r="BM128" i="42"/>
  <c r="BM129" i="42"/>
  <c r="BM130" i="42"/>
  <c r="BM132" i="42"/>
  <c r="BM134" i="42"/>
  <c r="BM137" i="42"/>
  <c r="BM138" i="42"/>
  <c r="BM139" i="42"/>
  <c r="BM140" i="42"/>
  <c r="BM145" i="42"/>
  <c r="BM148" i="42"/>
  <c r="BM149" i="42"/>
  <c r="BM150" i="42"/>
  <c r="BM151" i="42"/>
  <c r="BM152" i="42"/>
  <c r="BM153" i="42"/>
  <c r="BM154" i="42"/>
  <c r="BM155" i="42"/>
  <c r="BM156" i="42"/>
  <c r="BM157" i="42"/>
  <c r="BM158" i="42"/>
  <c r="BM159" i="42"/>
  <c r="BM161" i="42"/>
  <c r="BM162" i="42"/>
  <c r="BM163" i="42"/>
  <c r="BM164" i="42"/>
  <c r="BM165" i="42"/>
  <c r="BM166" i="42"/>
  <c r="BM169" i="42"/>
  <c r="BM170" i="42"/>
  <c r="BM171" i="42"/>
  <c r="BM174" i="42"/>
  <c r="BM175" i="42"/>
  <c r="BM176" i="42"/>
  <c r="BM177" i="42"/>
  <c r="BM178" i="42"/>
  <c r="BM179" i="42"/>
  <c r="BM8" i="42"/>
  <c r="F398" i="57"/>
  <c r="H398" i="57" s="1"/>
  <c r="F397" i="57"/>
  <c r="H397" i="57" s="1"/>
  <c r="F396" i="57"/>
  <c r="H396" i="57" s="1"/>
  <c r="F395" i="57"/>
  <c r="H395" i="57" s="1"/>
  <c r="F394" i="57"/>
  <c r="H394" i="57" s="1"/>
  <c r="F393" i="57"/>
  <c r="H393" i="57" s="1"/>
  <c r="F392" i="57"/>
  <c r="H392" i="57" s="1"/>
  <c r="F391" i="57"/>
  <c r="H391" i="57" s="1"/>
  <c r="F390" i="57"/>
  <c r="H390" i="57" s="1"/>
  <c r="F389" i="57"/>
  <c r="H389" i="57" s="1"/>
  <c r="F388" i="57"/>
  <c r="H388" i="57" s="1"/>
  <c r="F387" i="57"/>
  <c r="H387" i="57" s="1"/>
  <c r="F386" i="57"/>
  <c r="H386" i="57" s="1"/>
  <c r="F385" i="57"/>
  <c r="H385" i="57" s="1"/>
  <c r="F384" i="57"/>
  <c r="H384" i="57" s="1"/>
  <c r="F383" i="57"/>
  <c r="H383" i="57" s="1"/>
  <c r="F382" i="57"/>
  <c r="H382" i="57" s="1"/>
  <c r="F381" i="57"/>
  <c r="H381" i="57" s="1"/>
  <c r="F380" i="57"/>
  <c r="H380" i="57" s="1"/>
  <c r="F379" i="57"/>
  <c r="H379" i="57" s="1"/>
  <c r="F378" i="57"/>
  <c r="H378" i="57" s="1"/>
  <c r="F377" i="57"/>
  <c r="H377" i="57" s="1"/>
  <c r="F376" i="57"/>
  <c r="H376" i="57" s="1"/>
  <c r="F375" i="57"/>
  <c r="H375" i="57" s="1"/>
  <c r="F374" i="57"/>
  <c r="H374" i="57" s="1"/>
  <c r="F373" i="57"/>
  <c r="H373" i="57" s="1"/>
  <c r="F372" i="57"/>
  <c r="H372" i="57" s="1"/>
  <c r="F371" i="57"/>
  <c r="H371" i="57" s="1"/>
  <c r="F370" i="57"/>
  <c r="H370" i="57" s="1"/>
  <c r="F369" i="57"/>
  <c r="H369" i="57" s="1"/>
  <c r="F368" i="57"/>
  <c r="H368" i="57" s="1"/>
  <c r="F367" i="57"/>
  <c r="H367" i="57" s="1"/>
  <c r="F366" i="57"/>
  <c r="H366" i="57" s="1"/>
  <c r="F365" i="57"/>
  <c r="H365" i="57" s="1"/>
  <c r="F364" i="57"/>
  <c r="H364" i="57" s="1"/>
  <c r="F363" i="57"/>
  <c r="H363" i="57" s="1"/>
  <c r="F362" i="57"/>
  <c r="H362" i="57" s="1"/>
  <c r="F361" i="57"/>
  <c r="H361" i="57" s="1"/>
  <c r="F360" i="57"/>
  <c r="H360" i="57" s="1"/>
  <c r="F359" i="57"/>
  <c r="H359" i="57" s="1"/>
  <c r="F358" i="57"/>
  <c r="H358" i="57" s="1"/>
  <c r="F357" i="57"/>
  <c r="H357" i="57" s="1"/>
  <c r="F356" i="57"/>
  <c r="H356" i="57" s="1"/>
  <c r="F355" i="57"/>
  <c r="H355" i="57" s="1"/>
  <c r="F354" i="57"/>
  <c r="H354" i="57" s="1"/>
  <c r="F353" i="57"/>
  <c r="H353" i="57" s="1"/>
  <c r="F352" i="57"/>
  <c r="H352" i="57" s="1"/>
  <c r="F351" i="57"/>
  <c r="H351" i="57" s="1"/>
  <c r="F350" i="57"/>
  <c r="H350" i="57" s="1"/>
  <c r="F349" i="57"/>
  <c r="H349" i="57" s="1"/>
  <c r="F348" i="57"/>
  <c r="H348" i="57" s="1"/>
  <c r="F347" i="57"/>
  <c r="H347" i="57" s="1"/>
  <c r="F346" i="57"/>
  <c r="H346" i="57" s="1"/>
  <c r="F345" i="57"/>
  <c r="H345" i="57" s="1"/>
  <c r="F344" i="57"/>
  <c r="H344" i="57" s="1"/>
  <c r="F343" i="57"/>
  <c r="H343" i="57" s="1"/>
  <c r="F342" i="57"/>
  <c r="H342" i="57" s="1"/>
  <c r="F341" i="57"/>
  <c r="H341" i="57" s="1"/>
  <c r="F340" i="57"/>
  <c r="H340" i="57" s="1"/>
  <c r="F339" i="57"/>
  <c r="H339" i="57" s="1"/>
  <c r="F338" i="57"/>
  <c r="H338" i="57" s="1"/>
  <c r="F337" i="57"/>
  <c r="H337" i="57" s="1"/>
  <c r="F336" i="57"/>
  <c r="H336" i="57" s="1"/>
  <c r="F335" i="57"/>
  <c r="H335" i="57" s="1"/>
  <c r="F334" i="57"/>
  <c r="H334" i="57" s="1"/>
  <c r="F333" i="57"/>
  <c r="H333" i="57" s="1"/>
  <c r="F332" i="57"/>
  <c r="H332" i="57" s="1"/>
  <c r="F331" i="57"/>
  <c r="H331" i="57" s="1"/>
  <c r="F330" i="57"/>
  <c r="H330" i="57" s="1"/>
  <c r="F329" i="57"/>
  <c r="H329" i="57" s="1"/>
  <c r="F328" i="57"/>
  <c r="H328" i="57" s="1"/>
  <c r="F327" i="57"/>
  <c r="H327" i="57" s="1"/>
  <c r="F326" i="57"/>
  <c r="H326" i="57" s="1"/>
  <c r="F325" i="57"/>
  <c r="H325" i="57" s="1"/>
  <c r="F324" i="57"/>
  <c r="H324" i="57" s="1"/>
  <c r="F323" i="57"/>
  <c r="H323" i="57" s="1"/>
  <c r="F322" i="57"/>
  <c r="H322" i="57" s="1"/>
  <c r="F321" i="57"/>
  <c r="H321" i="57" s="1"/>
  <c r="F320" i="57"/>
  <c r="H320" i="57" s="1"/>
  <c r="F319" i="57"/>
  <c r="H319" i="57" s="1"/>
  <c r="F318" i="57"/>
  <c r="H318" i="57" s="1"/>
  <c r="F317" i="57"/>
  <c r="H317" i="57" s="1"/>
  <c r="F316" i="57"/>
  <c r="H316" i="57" s="1"/>
  <c r="F315" i="57"/>
  <c r="H315" i="57" s="1"/>
  <c r="F314" i="57"/>
  <c r="H314" i="57" s="1"/>
  <c r="F313" i="57"/>
  <c r="H313" i="57" s="1"/>
  <c r="F312" i="57"/>
  <c r="H312" i="57" s="1"/>
  <c r="F311" i="57"/>
  <c r="H311" i="57" s="1"/>
  <c r="F310" i="57"/>
  <c r="H310" i="57" s="1"/>
  <c r="F309" i="57"/>
  <c r="H309" i="57" s="1"/>
  <c r="F308" i="57"/>
  <c r="H308" i="57" s="1"/>
  <c r="F307" i="57"/>
  <c r="H307" i="57" s="1"/>
  <c r="F306" i="57"/>
  <c r="H306" i="57" s="1"/>
  <c r="F305" i="57"/>
  <c r="H305" i="57" s="1"/>
  <c r="F304" i="57"/>
  <c r="H304" i="57" s="1"/>
  <c r="F303" i="57"/>
  <c r="H303" i="57" s="1"/>
  <c r="F302" i="57"/>
  <c r="H302" i="57" s="1"/>
  <c r="F301" i="57"/>
  <c r="H301" i="57" s="1"/>
  <c r="F300" i="57"/>
  <c r="H300" i="57" s="1"/>
  <c r="F299" i="57"/>
  <c r="H299" i="57" s="1"/>
  <c r="F298" i="57"/>
  <c r="H298" i="57" s="1"/>
  <c r="F297" i="57"/>
  <c r="H297" i="57" s="1"/>
  <c r="F296" i="57"/>
  <c r="H296" i="57" s="1"/>
  <c r="F295" i="57"/>
  <c r="H295" i="57" s="1"/>
  <c r="F294" i="57"/>
  <c r="H294" i="57" s="1"/>
  <c r="F293" i="57"/>
  <c r="H293" i="57" s="1"/>
  <c r="F292" i="57"/>
  <c r="H292" i="57" s="1"/>
  <c r="F291" i="57"/>
  <c r="H291" i="57" s="1"/>
  <c r="F290" i="57"/>
  <c r="H290" i="57" s="1"/>
  <c r="F289" i="57"/>
  <c r="H289" i="57" s="1"/>
  <c r="F288" i="57"/>
  <c r="H288" i="57" s="1"/>
  <c r="F287" i="57"/>
  <c r="H287" i="57" s="1"/>
  <c r="F286" i="57"/>
  <c r="H286" i="57" s="1"/>
  <c r="F285" i="57"/>
  <c r="H285" i="57" s="1"/>
  <c r="F284" i="57"/>
  <c r="H284" i="57" s="1"/>
  <c r="F283" i="57"/>
  <c r="H283" i="57" s="1"/>
  <c r="F282" i="57"/>
  <c r="H282" i="57" s="1"/>
  <c r="F281" i="57"/>
  <c r="H281" i="57" s="1"/>
  <c r="F280" i="57"/>
  <c r="H280" i="57" s="1"/>
  <c r="F279" i="57"/>
  <c r="H279" i="57" s="1"/>
  <c r="F278" i="57"/>
  <c r="H278" i="57" s="1"/>
  <c r="F277" i="57"/>
  <c r="H277" i="57" s="1"/>
  <c r="F276" i="57"/>
  <c r="H276" i="57" s="1"/>
  <c r="F275" i="57"/>
  <c r="H275" i="57" s="1"/>
  <c r="F274" i="57"/>
  <c r="H274" i="57" s="1"/>
  <c r="F273" i="57"/>
  <c r="H273" i="57" s="1"/>
  <c r="F272" i="57"/>
  <c r="H272" i="57" s="1"/>
  <c r="F271" i="57"/>
  <c r="H271" i="57" s="1"/>
  <c r="F270" i="57"/>
  <c r="H270" i="57" s="1"/>
  <c r="F269" i="57"/>
  <c r="H269" i="57" s="1"/>
  <c r="F268" i="57"/>
  <c r="H268" i="57" s="1"/>
  <c r="F267" i="57"/>
  <c r="H267" i="57" s="1"/>
  <c r="F266" i="57"/>
  <c r="H266" i="57" s="1"/>
  <c r="F265" i="57"/>
  <c r="H265" i="57" s="1"/>
  <c r="F264" i="57"/>
  <c r="H264" i="57" s="1"/>
  <c r="F263" i="57"/>
  <c r="H263" i="57" s="1"/>
  <c r="F262" i="57"/>
  <c r="H262" i="57" s="1"/>
  <c r="F261" i="57"/>
  <c r="H261" i="57" s="1"/>
  <c r="F260" i="57"/>
  <c r="H260" i="57" s="1"/>
  <c r="F259" i="57"/>
  <c r="H259" i="57" s="1"/>
  <c r="F258" i="57"/>
  <c r="H258" i="57" s="1"/>
  <c r="F257" i="57"/>
  <c r="H257" i="57" s="1"/>
  <c r="F256" i="57"/>
  <c r="H256" i="57" s="1"/>
  <c r="F255" i="57"/>
  <c r="H255" i="57" s="1"/>
  <c r="F254" i="57"/>
  <c r="H254" i="57" s="1"/>
  <c r="F253" i="57"/>
  <c r="H253" i="57" s="1"/>
  <c r="F252" i="57"/>
  <c r="H252" i="57" s="1"/>
  <c r="F251" i="57"/>
  <c r="H251" i="57" s="1"/>
  <c r="F250" i="57"/>
  <c r="H250" i="57" s="1"/>
  <c r="F249" i="57"/>
  <c r="H249" i="57" s="1"/>
  <c r="F248" i="57"/>
  <c r="H248" i="57" s="1"/>
  <c r="F247" i="57"/>
  <c r="H247" i="57" s="1"/>
  <c r="F246" i="57"/>
  <c r="H246" i="57" s="1"/>
  <c r="F245" i="57"/>
  <c r="H245" i="57" s="1"/>
  <c r="F244" i="57"/>
  <c r="H244" i="57" s="1"/>
  <c r="F243" i="57"/>
  <c r="H243" i="57" s="1"/>
  <c r="F242" i="57"/>
  <c r="H242" i="57" s="1"/>
  <c r="F241" i="57"/>
  <c r="H241" i="57" s="1"/>
  <c r="F240" i="57"/>
  <c r="H240" i="57" s="1"/>
  <c r="F239" i="57"/>
  <c r="H239" i="57" s="1"/>
  <c r="F238" i="57"/>
  <c r="H238" i="57" s="1"/>
  <c r="F237" i="57"/>
  <c r="H237" i="57" s="1"/>
  <c r="F236" i="57"/>
  <c r="H236" i="57" s="1"/>
  <c r="F235" i="57"/>
  <c r="H235" i="57" s="1"/>
  <c r="F234" i="57"/>
  <c r="H234" i="57" s="1"/>
  <c r="F233" i="57"/>
  <c r="H233" i="57" s="1"/>
  <c r="F232" i="57"/>
  <c r="H232" i="57" s="1"/>
  <c r="F231" i="57"/>
  <c r="H231" i="57" s="1"/>
  <c r="F230" i="57"/>
  <c r="H230" i="57" s="1"/>
  <c r="F229" i="57"/>
  <c r="H229" i="57" s="1"/>
  <c r="F228" i="57"/>
  <c r="H228" i="57" s="1"/>
  <c r="F227" i="57"/>
  <c r="H227" i="57" s="1"/>
  <c r="F226" i="57"/>
  <c r="H226" i="57" s="1"/>
  <c r="F225" i="57"/>
  <c r="H225" i="57" s="1"/>
  <c r="F224" i="57"/>
  <c r="H224" i="57" s="1"/>
  <c r="F223" i="57"/>
  <c r="H223" i="57" s="1"/>
  <c r="F222" i="57"/>
  <c r="H222" i="57" s="1"/>
  <c r="F221" i="57"/>
  <c r="H221" i="57" s="1"/>
  <c r="F220" i="57"/>
  <c r="H220" i="57" s="1"/>
  <c r="F219" i="57"/>
  <c r="H219" i="57" s="1"/>
  <c r="F218" i="57"/>
  <c r="H218" i="57" s="1"/>
  <c r="F217" i="57"/>
  <c r="H217" i="57" s="1"/>
  <c r="F216" i="57"/>
  <c r="H216" i="57" s="1"/>
  <c r="F215" i="57"/>
  <c r="H215" i="57" s="1"/>
  <c r="F214" i="57"/>
  <c r="H214" i="57" s="1"/>
  <c r="F213" i="57"/>
  <c r="H213" i="57" s="1"/>
  <c r="F212" i="57"/>
  <c r="H212" i="57" s="1"/>
  <c r="F211" i="57"/>
  <c r="H211" i="57" s="1"/>
  <c r="F210" i="57"/>
  <c r="H210" i="57" s="1"/>
  <c r="F209" i="57"/>
  <c r="H209" i="57" s="1"/>
  <c r="F208" i="57"/>
  <c r="H208" i="57" s="1"/>
  <c r="F207" i="57"/>
  <c r="H207" i="57" s="1"/>
  <c r="F206" i="57"/>
  <c r="H206" i="57" s="1"/>
  <c r="F205" i="57"/>
  <c r="H205" i="57" s="1"/>
  <c r="F204" i="57"/>
  <c r="H204" i="57" s="1"/>
  <c r="F203" i="57"/>
  <c r="H203" i="57" s="1"/>
  <c r="F202" i="57"/>
  <c r="H202" i="57" s="1"/>
  <c r="F201" i="57"/>
  <c r="H201" i="57" s="1"/>
  <c r="F200" i="57"/>
  <c r="H200" i="57" s="1"/>
  <c r="F199" i="57"/>
  <c r="H199" i="57" s="1"/>
  <c r="F198" i="57"/>
  <c r="H198" i="57" s="1"/>
  <c r="F197" i="57"/>
  <c r="H197" i="57" s="1"/>
  <c r="F196" i="57"/>
  <c r="H196" i="57" s="1"/>
  <c r="F195" i="57"/>
  <c r="H195" i="57" s="1"/>
  <c r="F194" i="57"/>
  <c r="H194" i="57" s="1"/>
  <c r="F193" i="57"/>
  <c r="H193" i="57" s="1"/>
  <c r="F192" i="57"/>
  <c r="H192" i="57" s="1"/>
  <c r="F191" i="57"/>
  <c r="H191" i="57" s="1"/>
  <c r="F190" i="57"/>
  <c r="H190" i="57" s="1"/>
  <c r="F189" i="57"/>
  <c r="H189" i="57" s="1"/>
  <c r="F188" i="57"/>
  <c r="H188" i="57" s="1"/>
  <c r="F187" i="57"/>
  <c r="H187" i="57" s="1"/>
  <c r="F186" i="57"/>
  <c r="H186" i="57" s="1"/>
  <c r="F185" i="57"/>
  <c r="H185" i="57" s="1"/>
  <c r="F184" i="57"/>
  <c r="H184" i="57" s="1"/>
  <c r="F183" i="57"/>
  <c r="H183" i="57" s="1"/>
  <c r="F182" i="57"/>
  <c r="H182" i="57" s="1"/>
  <c r="F181" i="57"/>
  <c r="H181" i="57" s="1"/>
  <c r="F180" i="57"/>
  <c r="H180" i="57" s="1"/>
  <c r="F179" i="57"/>
  <c r="H179" i="57" s="1"/>
  <c r="F178" i="57"/>
  <c r="H178" i="57" s="1"/>
  <c r="F177" i="57"/>
  <c r="H177" i="57" s="1"/>
  <c r="F176" i="57"/>
  <c r="H176" i="57" s="1"/>
  <c r="F175" i="57"/>
  <c r="H175" i="57" s="1"/>
  <c r="F174" i="57"/>
  <c r="H174" i="57" s="1"/>
  <c r="F173" i="57"/>
  <c r="H173" i="57" s="1"/>
  <c r="F172" i="57"/>
  <c r="H172" i="57" s="1"/>
  <c r="F171" i="57"/>
  <c r="H171" i="57" s="1"/>
  <c r="F170" i="57"/>
  <c r="H170" i="57" s="1"/>
  <c r="F169" i="57"/>
  <c r="H169" i="57" s="1"/>
  <c r="F168" i="57"/>
  <c r="H168" i="57" s="1"/>
  <c r="F167" i="57"/>
  <c r="H167" i="57" s="1"/>
  <c r="F166" i="57"/>
  <c r="H166" i="57" s="1"/>
  <c r="F165" i="57"/>
  <c r="H165" i="57" s="1"/>
  <c r="F164" i="57"/>
  <c r="H164" i="57" s="1"/>
  <c r="F163" i="57"/>
  <c r="H163" i="57" s="1"/>
  <c r="F162" i="57"/>
  <c r="H162" i="57" s="1"/>
  <c r="F161" i="57"/>
  <c r="H161" i="57" s="1"/>
  <c r="F160" i="57"/>
  <c r="H160" i="57" s="1"/>
  <c r="F159" i="57"/>
  <c r="H159" i="57" s="1"/>
  <c r="F158" i="57"/>
  <c r="H158" i="57" s="1"/>
  <c r="F157" i="57"/>
  <c r="H157" i="57" s="1"/>
  <c r="F156" i="57"/>
  <c r="H156" i="57" s="1"/>
  <c r="F155" i="57"/>
  <c r="H155" i="57" s="1"/>
  <c r="F154" i="57"/>
  <c r="H154" i="57" s="1"/>
  <c r="F153" i="57"/>
  <c r="H153" i="57" s="1"/>
  <c r="F152" i="57"/>
  <c r="H152" i="57" s="1"/>
  <c r="F151" i="57"/>
  <c r="H151" i="57" s="1"/>
  <c r="F150" i="57"/>
  <c r="H150" i="57" s="1"/>
  <c r="F149" i="57"/>
  <c r="H149" i="57" s="1"/>
  <c r="F148" i="57"/>
  <c r="H148" i="57" s="1"/>
  <c r="F147" i="57"/>
  <c r="H147" i="57" s="1"/>
  <c r="F146" i="57"/>
  <c r="H146" i="57" s="1"/>
  <c r="F145" i="57"/>
  <c r="H145" i="57" s="1"/>
  <c r="F144" i="57"/>
  <c r="H144" i="57" s="1"/>
  <c r="F143" i="57"/>
  <c r="H143" i="57" s="1"/>
  <c r="F142" i="57"/>
  <c r="H142" i="57" s="1"/>
  <c r="F141" i="57"/>
  <c r="H141" i="57" s="1"/>
  <c r="F140" i="57"/>
  <c r="H140" i="57" s="1"/>
  <c r="F139" i="57"/>
  <c r="H139" i="57" s="1"/>
  <c r="F138" i="57"/>
  <c r="H138" i="57" s="1"/>
  <c r="F137" i="57"/>
  <c r="H137" i="57" s="1"/>
  <c r="F136" i="57"/>
  <c r="H136" i="57" s="1"/>
  <c r="F135" i="57"/>
  <c r="H135" i="57" s="1"/>
  <c r="F134" i="57"/>
  <c r="H134" i="57" s="1"/>
  <c r="F133" i="57"/>
  <c r="H133" i="57" s="1"/>
  <c r="F132" i="57"/>
  <c r="H132" i="57" s="1"/>
  <c r="F131" i="57"/>
  <c r="H131" i="57" s="1"/>
  <c r="F130" i="57"/>
  <c r="H130" i="57" s="1"/>
  <c r="F129" i="57"/>
  <c r="H129" i="57" s="1"/>
  <c r="F128" i="57"/>
  <c r="H128" i="57" s="1"/>
  <c r="F127" i="57"/>
  <c r="H127" i="57" s="1"/>
  <c r="F126" i="57"/>
  <c r="H126" i="57" s="1"/>
  <c r="H125" i="57"/>
  <c r="H124" i="57"/>
  <c r="H123" i="57"/>
  <c r="H122" i="57"/>
  <c r="H121" i="57"/>
  <c r="H120" i="57"/>
  <c r="H119" i="57"/>
  <c r="H118" i="57"/>
  <c r="H117" i="57"/>
  <c r="H116" i="57"/>
  <c r="H115" i="57"/>
  <c r="H114" i="57"/>
  <c r="H113" i="57"/>
  <c r="H112" i="57"/>
  <c r="H111" i="57"/>
  <c r="F110" i="57"/>
  <c r="H110" i="57" s="1"/>
  <c r="F109" i="57"/>
  <c r="H109" i="57" s="1"/>
  <c r="F108" i="57"/>
  <c r="H108" i="57" s="1"/>
  <c r="F107" i="57"/>
  <c r="H107" i="57" s="1"/>
  <c r="F106" i="57"/>
  <c r="H106" i="57" s="1"/>
  <c r="F105" i="57"/>
  <c r="H105" i="57" s="1"/>
  <c r="F104" i="57"/>
  <c r="H104" i="57" s="1"/>
  <c r="F103" i="57"/>
  <c r="H103" i="57" s="1"/>
  <c r="F102" i="57"/>
  <c r="H102" i="57" s="1"/>
  <c r="F101" i="57"/>
  <c r="H101" i="57" s="1"/>
  <c r="F100" i="57"/>
  <c r="H100" i="57" s="1"/>
  <c r="F99" i="57"/>
  <c r="H99" i="57" s="1"/>
  <c r="F98" i="57"/>
  <c r="H98" i="57" s="1"/>
  <c r="F97" i="57"/>
  <c r="H97" i="57" s="1"/>
  <c r="F96" i="57"/>
  <c r="H96" i="57" s="1"/>
  <c r="F95" i="57"/>
  <c r="H95" i="57" s="1"/>
  <c r="F94" i="57"/>
  <c r="H94" i="57" s="1"/>
  <c r="F93" i="57"/>
  <c r="H93" i="57" s="1"/>
  <c r="F92" i="57"/>
  <c r="H92" i="57" s="1"/>
  <c r="F91" i="57"/>
  <c r="H91" i="57" s="1"/>
  <c r="F90" i="57"/>
  <c r="H90" i="57" s="1"/>
  <c r="F89" i="57"/>
  <c r="H89" i="57" s="1"/>
  <c r="F88" i="57"/>
  <c r="H88" i="57" s="1"/>
  <c r="F87" i="57"/>
  <c r="H87" i="57" s="1"/>
  <c r="F86" i="57"/>
  <c r="H86" i="57" s="1"/>
  <c r="F85" i="57"/>
  <c r="H85" i="57" s="1"/>
  <c r="F84" i="57"/>
  <c r="H84" i="57" s="1"/>
  <c r="F83" i="57"/>
  <c r="H83" i="57" s="1"/>
  <c r="F82" i="57"/>
  <c r="H82" i="57" s="1"/>
  <c r="F81" i="57"/>
  <c r="H81" i="57" s="1"/>
  <c r="F80" i="57"/>
  <c r="H80" i="57" s="1"/>
  <c r="F79" i="57"/>
  <c r="H79" i="57" s="1"/>
  <c r="F78" i="57"/>
  <c r="H78" i="57" s="1"/>
  <c r="F77" i="57"/>
  <c r="H77" i="57" s="1"/>
  <c r="F76" i="57"/>
  <c r="H76" i="57" s="1"/>
  <c r="F75" i="57"/>
  <c r="H75" i="57" s="1"/>
  <c r="F74" i="57"/>
  <c r="H74" i="57" s="1"/>
  <c r="F73" i="57"/>
  <c r="H73" i="57" s="1"/>
  <c r="F72" i="57"/>
  <c r="H72" i="57" s="1"/>
  <c r="F71" i="57"/>
  <c r="H71" i="57" s="1"/>
  <c r="F70" i="57"/>
  <c r="H70" i="57" s="1"/>
  <c r="F69" i="57"/>
  <c r="H69" i="57" s="1"/>
  <c r="F68" i="57"/>
  <c r="H68" i="57" s="1"/>
  <c r="F67" i="57"/>
  <c r="H67" i="57" s="1"/>
  <c r="F66" i="57"/>
  <c r="H66" i="57" s="1"/>
  <c r="F65" i="57"/>
  <c r="H65" i="57" s="1"/>
  <c r="F64" i="57"/>
  <c r="H64" i="57" s="1"/>
  <c r="F63" i="57"/>
  <c r="H63" i="57" s="1"/>
  <c r="F62" i="57"/>
  <c r="H62" i="57" s="1"/>
  <c r="F61" i="57"/>
  <c r="H61" i="57" s="1"/>
  <c r="F60" i="57"/>
  <c r="H60" i="57" s="1"/>
  <c r="F59" i="57"/>
  <c r="H59" i="57" s="1"/>
  <c r="F58" i="57"/>
  <c r="H58" i="57" s="1"/>
  <c r="F57" i="57"/>
  <c r="H57" i="57" s="1"/>
  <c r="F56" i="57"/>
  <c r="H56" i="57" s="1"/>
  <c r="F55" i="57"/>
  <c r="H55" i="57" s="1"/>
  <c r="F54" i="57"/>
  <c r="H54" i="57" s="1"/>
  <c r="F53" i="57"/>
  <c r="H53" i="57" s="1"/>
  <c r="F52" i="57"/>
  <c r="H52" i="57" s="1"/>
  <c r="F51" i="57"/>
  <c r="H51" i="57" s="1"/>
  <c r="F50" i="57"/>
  <c r="H50" i="57" s="1"/>
  <c r="F49" i="57"/>
  <c r="H49" i="57" s="1"/>
  <c r="F48" i="57"/>
  <c r="H48" i="57" s="1"/>
  <c r="F47" i="57"/>
  <c r="H47" i="57" s="1"/>
  <c r="F46" i="57"/>
  <c r="H46" i="57" s="1"/>
  <c r="F45" i="57"/>
  <c r="H45" i="57" s="1"/>
  <c r="F44" i="57"/>
  <c r="H44" i="57" s="1"/>
  <c r="F43" i="57"/>
  <c r="H43" i="57" s="1"/>
  <c r="F42" i="57"/>
  <c r="H42" i="57" s="1"/>
  <c r="F41" i="57"/>
  <c r="H41" i="57" s="1"/>
  <c r="F40" i="57"/>
  <c r="H40" i="57" s="1"/>
  <c r="F39" i="57"/>
  <c r="H39" i="57" s="1"/>
  <c r="F38" i="57"/>
  <c r="H38" i="57" s="1"/>
  <c r="F37" i="57"/>
  <c r="H37" i="57" s="1"/>
  <c r="F36" i="57"/>
  <c r="H36" i="57" s="1"/>
  <c r="F35" i="57"/>
  <c r="H35" i="57" s="1"/>
  <c r="F34" i="57"/>
  <c r="H34" i="57" s="1"/>
  <c r="F33" i="57"/>
  <c r="H33" i="57" s="1"/>
  <c r="F32" i="57"/>
  <c r="H32" i="57" s="1"/>
  <c r="F31" i="57"/>
  <c r="H31" i="57" s="1"/>
  <c r="F30" i="57"/>
  <c r="H30" i="57" s="1"/>
  <c r="F29" i="57"/>
  <c r="H29" i="57" s="1"/>
  <c r="F28" i="57"/>
  <c r="H28" i="57" s="1"/>
  <c r="F27" i="57"/>
  <c r="H27" i="57" s="1"/>
  <c r="F26" i="57"/>
  <c r="H26" i="57" s="1"/>
  <c r="F25" i="57"/>
  <c r="H25" i="57" s="1"/>
  <c r="F24" i="57"/>
  <c r="H24" i="57" s="1"/>
  <c r="F23" i="57"/>
  <c r="H23" i="57" s="1"/>
  <c r="F22" i="57"/>
  <c r="H22" i="57" s="1"/>
  <c r="F21" i="57"/>
  <c r="H21" i="57" s="1"/>
  <c r="F20" i="57"/>
  <c r="H20" i="57" s="1"/>
  <c r="D5" i="57"/>
  <c r="C5" i="57"/>
  <c r="BM141" i="42"/>
  <c r="BM144" i="42"/>
  <c r="BM143" i="42"/>
  <c r="BM142" i="42"/>
  <c r="B7" i="20"/>
  <c r="H26" i="20"/>
  <c r="H146" i="20"/>
  <c r="H173" i="20"/>
  <c r="H53" i="20"/>
  <c r="H163" i="20"/>
  <c r="BM57" i="42"/>
  <c r="BM55" i="42"/>
  <c r="BM54" i="42"/>
  <c r="H17" i="58"/>
  <c r="B8" i="58"/>
  <c r="C7" i="58"/>
  <c r="BM80" i="42"/>
  <c r="BM108" i="42"/>
  <c r="BM12" i="42"/>
  <c r="BM24" i="42"/>
  <c r="BM97" i="42"/>
  <c r="BM180" i="42"/>
  <c r="BM110" i="42"/>
  <c r="BM92" i="42"/>
  <c r="BM15" i="42"/>
  <c r="BM74" i="42"/>
  <c r="BM86" i="42"/>
  <c r="BM109" i="42"/>
  <c r="BM95" i="42"/>
  <c r="BM167" i="42"/>
  <c r="BM27" i="42"/>
  <c r="BM172" i="42"/>
  <c r="BM66" i="42"/>
  <c r="BM135" i="42"/>
  <c r="BM146" i="42"/>
  <c r="BM89" i="42"/>
  <c r="BM36" i="42"/>
  <c r="BM82" i="42"/>
  <c r="BM136" i="42"/>
  <c r="BM147" i="42"/>
  <c r="BM90" i="42"/>
  <c r="BM98" i="42"/>
  <c r="BM37" i="42"/>
  <c r="BM63" i="42"/>
  <c r="BM75" i="42"/>
  <c r="BM87" i="42"/>
  <c r="BM131" i="42"/>
  <c r="BM10" i="42"/>
  <c r="BM96" i="42"/>
  <c r="BM23" i="42"/>
  <c r="BM32" i="42"/>
  <c r="BM173" i="42"/>
  <c r="B11" i="19"/>
  <c r="N109" i="54"/>
  <c r="O109" i="54" s="1"/>
  <c r="J109" i="54"/>
  <c r="C109" i="57" s="1"/>
  <c r="E109" i="54"/>
  <c r="P109" i="54" s="1"/>
  <c r="D109" i="54"/>
  <c r="N108" i="54"/>
  <c r="O108" i="54" s="1"/>
  <c r="J108" i="54"/>
  <c r="C108" i="57" s="1"/>
  <c r="E108" i="54"/>
  <c r="P108" i="54" s="1"/>
  <c r="D108" i="54"/>
  <c r="N107" i="54"/>
  <c r="O107" i="54" s="1"/>
  <c r="J107" i="54"/>
  <c r="C107" i="57" s="1"/>
  <c r="E107" i="54"/>
  <c r="P107" i="54" s="1"/>
  <c r="D107" i="54"/>
  <c r="N106" i="54"/>
  <c r="O106" i="54" s="1"/>
  <c r="J106" i="54"/>
  <c r="C106" i="57" s="1"/>
  <c r="E106" i="54"/>
  <c r="P106" i="54" s="1"/>
  <c r="D106" i="54"/>
  <c r="N105" i="54"/>
  <c r="O105" i="54" s="1"/>
  <c r="J105" i="54"/>
  <c r="C105" i="57" s="1"/>
  <c r="E105" i="54"/>
  <c r="P105" i="54" s="1"/>
  <c r="D105" i="54"/>
  <c r="N104" i="54"/>
  <c r="O104" i="54" s="1"/>
  <c r="J104" i="54"/>
  <c r="C104" i="57" s="1"/>
  <c r="E104" i="54"/>
  <c r="P104" i="54" s="1"/>
  <c r="D104" i="54"/>
  <c r="N103" i="54"/>
  <c r="O103" i="54" s="1"/>
  <c r="J103" i="54"/>
  <c r="C103" i="57" s="1"/>
  <c r="E103" i="54"/>
  <c r="P103" i="54" s="1"/>
  <c r="D103" i="54"/>
  <c r="N102" i="54"/>
  <c r="O102" i="54" s="1"/>
  <c r="J102" i="54"/>
  <c r="C102" i="57" s="1"/>
  <c r="E102" i="54"/>
  <c r="P102" i="54" s="1"/>
  <c r="D102" i="54"/>
  <c r="N101" i="54"/>
  <c r="O101" i="54" s="1"/>
  <c r="J101" i="54"/>
  <c r="C101" i="57" s="1"/>
  <c r="E101" i="54"/>
  <c r="P101" i="54" s="1"/>
  <c r="D101" i="54"/>
  <c r="N100" i="54"/>
  <c r="O100" i="54" s="1"/>
  <c r="J100" i="54"/>
  <c r="C100" i="57" s="1"/>
  <c r="E100" i="54"/>
  <c r="P100" i="54" s="1"/>
  <c r="D100" i="54"/>
  <c r="N99" i="54"/>
  <c r="O99" i="54" s="1"/>
  <c r="J99" i="54"/>
  <c r="C99" i="57" s="1"/>
  <c r="E99" i="54"/>
  <c r="P99" i="54" s="1"/>
  <c r="D99" i="54"/>
  <c r="N98" i="54"/>
  <c r="O98" i="54" s="1"/>
  <c r="J98" i="54"/>
  <c r="C98" i="57" s="1"/>
  <c r="E98" i="54"/>
  <c r="P98" i="54" s="1"/>
  <c r="D98" i="54"/>
  <c r="N97" i="54"/>
  <c r="O97" i="54" s="1"/>
  <c r="J97" i="54"/>
  <c r="C97" i="57" s="1"/>
  <c r="E97" i="54"/>
  <c r="P97" i="54" s="1"/>
  <c r="D97" i="54"/>
  <c r="N96" i="54"/>
  <c r="O96" i="54" s="1"/>
  <c r="J96" i="54"/>
  <c r="C96" i="57" s="1"/>
  <c r="E96" i="54"/>
  <c r="P96" i="54" s="1"/>
  <c r="D96" i="54"/>
  <c r="N95" i="54"/>
  <c r="O95" i="54" s="1"/>
  <c r="J95" i="54"/>
  <c r="C95" i="57" s="1"/>
  <c r="E95" i="54"/>
  <c r="P95" i="54" s="1"/>
  <c r="D95" i="54"/>
  <c r="N94" i="54"/>
  <c r="O94" i="54" s="1"/>
  <c r="J94" i="54"/>
  <c r="C94" i="57" s="1"/>
  <c r="E94" i="54"/>
  <c r="P94" i="54" s="1"/>
  <c r="D94" i="54"/>
  <c r="N93" i="54"/>
  <c r="O93" i="54" s="1"/>
  <c r="J93" i="54"/>
  <c r="C93" i="57" s="1"/>
  <c r="E93" i="54"/>
  <c r="P93" i="54" s="1"/>
  <c r="D93" i="54"/>
  <c r="N92" i="54"/>
  <c r="O92" i="54" s="1"/>
  <c r="J92" i="54"/>
  <c r="C92" i="57" s="1"/>
  <c r="E92" i="54"/>
  <c r="P92" i="54" s="1"/>
  <c r="D92" i="54"/>
  <c r="N91" i="54"/>
  <c r="O91" i="54" s="1"/>
  <c r="J91" i="54"/>
  <c r="C91" i="57" s="1"/>
  <c r="E91" i="54"/>
  <c r="D91" i="54"/>
  <c r="N90" i="54"/>
  <c r="O90" i="54" s="1"/>
  <c r="J90" i="54"/>
  <c r="C90" i="57" s="1"/>
  <c r="E90" i="54"/>
  <c r="P90" i="54" s="1"/>
  <c r="D90" i="54"/>
  <c r="N89" i="54"/>
  <c r="O89" i="54" s="1"/>
  <c r="J89" i="54"/>
  <c r="C89" i="57" s="1"/>
  <c r="E89" i="54"/>
  <c r="D89" i="54"/>
  <c r="N88" i="54"/>
  <c r="O88" i="54" s="1"/>
  <c r="J88" i="54"/>
  <c r="C88" i="57" s="1"/>
  <c r="E88" i="54"/>
  <c r="P88" i="54" s="1"/>
  <c r="D88" i="54"/>
  <c r="N87" i="54"/>
  <c r="O87" i="54" s="1"/>
  <c r="J87" i="54"/>
  <c r="C87" i="57" s="1"/>
  <c r="E87" i="54"/>
  <c r="P87" i="54" s="1"/>
  <c r="D87" i="54"/>
  <c r="N86" i="54"/>
  <c r="O86" i="54" s="1"/>
  <c r="J86" i="54"/>
  <c r="C86" i="57" s="1"/>
  <c r="E86" i="54"/>
  <c r="P86" i="54" s="1"/>
  <c r="D86" i="54"/>
  <c r="N85" i="54"/>
  <c r="O85" i="54" s="1"/>
  <c r="J85" i="54"/>
  <c r="C85" i="57" s="1"/>
  <c r="E85" i="54"/>
  <c r="P85" i="54" s="1"/>
  <c r="D85" i="54"/>
  <c r="N84" i="54"/>
  <c r="O84" i="54" s="1"/>
  <c r="J84" i="54"/>
  <c r="C84" i="57" s="1"/>
  <c r="E84" i="54"/>
  <c r="D84" i="54"/>
  <c r="N83" i="54"/>
  <c r="O83" i="54" s="1"/>
  <c r="J83" i="54"/>
  <c r="C83" i="57" s="1"/>
  <c r="E83" i="54"/>
  <c r="P83" i="54" s="1"/>
  <c r="D83" i="54"/>
  <c r="N82" i="54"/>
  <c r="O82" i="54" s="1"/>
  <c r="J82" i="54"/>
  <c r="C82" i="57" s="1"/>
  <c r="E82" i="54"/>
  <c r="P82" i="54" s="1"/>
  <c r="D82" i="54"/>
  <c r="N81" i="54"/>
  <c r="O81" i="54" s="1"/>
  <c r="J81" i="54"/>
  <c r="C81" i="57" s="1"/>
  <c r="E81" i="54"/>
  <c r="P81" i="54" s="1"/>
  <c r="D81" i="54"/>
  <c r="N80" i="54"/>
  <c r="O80" i="54" s="1"/>
  <c r="J80" i="54"/>
  <c r="C80" i="57" s="1"/>
  <c r="E80" i="54"/>
  <c r="P80" i="54" s="1"/>
  <c r="D80" i="54"/>
  <c r="N79" i="54"/>
  <c r="O79" i="54" s="1"/>
  <c r="J79" i="54"/>
  <c r="C79" i="57" s="1"/>
  <c r="E79" i="54"/>
  <c r="P79" i="54" s="1"/>
  <c r="D79" i="54"/>
  <c r="N78" i="54"/>
  <c r="O78" i="54" s="1"/>
  <c r="J78" i="54"/>
  <c r="C78" i="57" s="1"/>
  <c r="E78" i="54"/>
  <c r="P78" i="54" s="1"/>
  <c r="D78" i="54"/>
  <c r="N77" i="54"/>
  <c r="O77" i="54" s="1"/>
  <c r="J77" i="54"/>
  <c r="C77" i="57" s="1"/>
  <c r="E77" i="54"/>
  <c r="P77" i="54" s="1"/>
  <c r="D77" i="54"/>
  <c r="N76" i="54"/>
  <c r="O76" i="54" s="1"/>
  <c r="J76" i="54"/>
  <c r="C76" i="57" s="1"/>
  <c r="E76" i="54"/>
  <c r="P76" i="54" s="1"/>
  <c r="D76" i="54"/>
  <c r="N75" i="54"/>
  <c r="O75" i="54" s="1"/>
  <c r="J75" i="54"/>
  <c r="C75" i="57" s="1"/>
  <c r="E75" i="54"/>
  <c r="D75" i="54"/>
  <c r="N74" i="54"/>
  <c r="O74" i="54" s="1"/>
  <c r="J74" i="54"/>
  <c r="C74" i="57" s="1"/>
  <c r="E74" i="54"/>
  <c r="P74" i="54" s="1"/>
  <c r="D74" i="54"/>
  <c r="N73" i="54"/>
  <c r="O73" i="54" s="1"/>
  <c r="J73" i="54"/>
  <c r="C73" i="57" s="1"/>
  <c r="E73" i="54"/>
  <c r="D73" i="54"/>
  <c r="N72" i="54"/>
  <c r="O72" i="54" s="1"/>
  <c r="J72" i="54"/>
  <c r="C72" i="57" s="1"/>
  <c r="E72" i="54"/>
  <c r="P72" i="54" s="1"/>
  <c r="D72" i="54"/>
  <c r="N71" i="54"/>
  <c r="O71" i="54" s="1"/>
  <c r="J71" i="54"/>
  <c r="C71" i="57" s="1"/>
  <c r="E71" i="54"/>
  <c r="P71" i="54" s="1"/>
  <c r="D71" i="54"/>
  <c r="N70" i="54"/>
  <c r="O70" i="54" s="1"/>
  <c r="J70" i="54"/>
  <c r="C70" i="57" s="1"/>
  <c r="E70" i="54"/>
  <c r="P70" i="54" s="1"/>
  <c r="D70" i="54"/>
  <c r="N69" i="54"/>
  <c r="O69" i="54" s="1"/>
  <c r="J69" i="54"/>
  <c r="C69" i="57" s="1"/>
  <c r="E69" i="54"/>
  <c r="P69" i="54" s="1"/>
  <c r="D69" i="54"/>
  <c r="N68" i="54"/>
  <c r="O68" i="54" s="1"/>
  <c r="J68" i="54"/>
  <c r="C68" i="57" s="1"/>
  <c r="E68" i="54"/>
  <c r="P68" i="54" s="1"/>
  <c r="D68" i="54"/>
  <c r="N67" i="54"/>
  <c r="O67" i="54" s="1"/>
  <c r="J67" i="54"/>
  <c r="C67" i="57" s="1"/>
  <c r="E67" i="54"/>
  <c r="P67" i="54" s="1"/>
  <c r="D67" i="54"/>
  <c r="N66" i="54"/>
  <c r="O66" i="54" s="1"/>
  <c r="J66" i="54"/>
  <c r="C66" i="57" s="1"/>
  <c r="E66" i="54"/>
  <c r="P66" i="54" s="1"/>
  <c r="D66" i="54"/>
  <c r="N65" i="54"/>
  <c r="O65" i="54" s="1"/>
  <c r="J65" i="54"/>
  <c r="C65" i="57" s="1"/>
  <c r="E65" i="54"/>
  <c r="D65" i="54"/>
  <c r="N64" i="54"/>
  <c r="O64" i="54" s="1"/>
  <c r="J64" i="54"/>
  <c r="C64" i="57" s="1"/>
  <c r="E64" i="54"/>
  <c r="P64" i="54" s="1"/>
  <c r="D64" i="54"/>
  <c r="N63" i="54"/>
  <c r="O63" i="54" s="1"/>
  <c r="J63" i="54"/>
  <c r="C63" i="57" s="1"/>
  <c r="E63" i="54"/>
  <c r="D63" i="54"/>
  <c r="N62" i="54"/>
  <c r="O62" i="54" s="1"/>
  <c r="J62" i="54"/>
  <c r="C62" i="57" s="1"/>
  <c r="E62" i="54"/>
  <c r="P62" i="54" s="1"/>
  <c r="D62" i="54"/>
  <c r="N61" i="54"/>
  <c r="O61" i="54" s="1"/>
  <c r="J61" i="54"/>
  <c r="C61" i="57" s="1"/>
  <c r="E61" i="54"/>
  <c r="D61" i="54"/>
  <c r="N60" i="54"/>
  <c r="O60" i="54" s="1"/>
  <c r="J60" i="54"/>
  <c r="C60" i="57" s="1"/>
  <c r="E60" i="54"/>
  <c r="P60" i="54" s="1"/>
  <c r="D60" i="54"/>
  <c r="N59" i="54"/>
  <c r="O59" i="54" s="1"/>
  <c r="J59" i="54"/>
  <c r="C59" i="57" s="1"/>
  <c r="E59" i="54"/>
  <c r="P59" i="54" s="1"/>
  <c r="D59" i="54"/>
  <c r="N58" i="54"/>
  <c r="O58" i="54" s="1"/>
  <c r="J58" i="54"/>
  <c r="C58" i="57" s="1"/>
  <c r="E58" i="54"/>
  <c r="P58" i="54" s="1"/>
  <c r="D58" i="54"/>
  <c r="N57" i="54"/>
  <c r="O57" i="54" s="1"/>
  <c r="J57" i="54"/>
  <c r="C57" i="57" s="1"/>
  <c r="E57" i="54"/>
  <c r="P57" i="54" s="1"/>
  <c r="D57" i="54"/>
  <c r="N56" i="54"/>
  <c r="O56" i="54" s="1"/>
  <c r="J56" i="54"/>
  <c r="C56" i="57" s="1"/>
  <c r="E56" i="54"/>
  <c r="P56" i="54" s="1"/>
  <c r="D56" i="54"/>
  <c r="N55" i="54"/>
  <c r="O55" i="54" s="1"/>
  <c r="J55" i="54"/>
  <c r="C55" i="57" s="1"/>
  <c r="E55" i="54"/>
  <c r="P55" i="54" s="1"/>
  <c r="D55" i="54"/>
  <c r="N54" i="54"/>
  <c r="O54" i="54" s="1"/>
  <c r="J54" i="54"/>
  <c r="C54" i="57" s="1"/>
  <c r="E54" i="54"/>
  <c r="P54" i="54" s="1"/>
  <c r="D54" i="54"/>
  <c r="N53" i="54"/>
  <c r="O53" i="54" s="1"/>
  <c r="J53" i="54"/>
  <c r="C53" i="57" s="1"/>
  <c r="E53" i="54"/>
  <c r="D53" i="54"/>
  <c r="N52" i="54"/>
  <c r="O52" i="54" s="1"/>
  <c r="J52" i="54"/>
  <c r="C52" i="57" s="1"/>
  <c r="E52" i="54"/>
  <c r="P52" i="54" s="1"/>
  <c r="D52" i="54"/>
  <c r="N51" i="54"/>
  <c r="O51" i="54" s="1"/>
  <c r="J51" i="54"/>
  <c r="C51" i="57" s="1"/>
  <c r="E51" i="54"/>
  <c r="P51" i="54" s="1"/>
  <c r="D51" i="54"/>
  <c r="N50" i="54"/>
  <c r="O50" i="54" s="1"/>
  <c r="J50" i="54"/>
  <c r="C50" i="57" s="1"/>
  <c r="E50" i="54"/>
  <c r="P50" i="54" s="1"/>
  <c r="D50" i="54"/>
  <c r="N49" i="54"/>
  <c r="O49" i="54" s="1"/>
  <c r="J49" i="54"/>
  <c r="C49" i="57" s="1"/>
  <c r="E49" i="54"/>
  <c r="P49" i="54" s="1"/>
  <c r="D49" i="54"/>
  <c r="N48" i="54"/>
  <c r="O48" i="54" s="1"/>
  <c r="J48" i="54"/>
  <c r="C48" i="57" s="1"/>
  <c r="E48" i="54"/>
  <c r="P48" i="54" s="1"/>
  <c r="D48" i="54"/>
  <c r="N47" i="54"/>
  <c r="O47" i="54" s="1"/>
  <c r="J47" i="54"/>
  <c r="C47" i="57" s="1"/>
  <c r="E47" i="54"/>
  <c r="P47" i="54" s="1"/>
  <c r="D47" i="54"/>
  <c r="N46" i="54"/>
  <c r="O46" i="54" s="1"/>
  <c r="J46" i="54"/>
  <c r="C46" i="57" s="1"/>
  <c r="E46" i="54"/>
  <c r="P46" i="54" s="1"/>
  <c r="D46" i="54"/>
  <c r="N45" i="54"/>
  <c r="O45" i="54" s="1"/>
  <c r="J45" i="54"/>
  <c r="C45" i="57" s="1"/>
  <c r="E45" i="54"/>
  <c r="P45" i="54" s="1"/>
  <c r="D45" i="54"/>
  <c r="N44" i="54"/>
  <c r="O44" i="54" s="1"/>
  <c r="J44" i="54"/>
  <c r="C44" i="57" s="1"/>
  <c r="E44" i="54"/>
  <c r="P44" i="54" s="1"/>
  <c r="D44" i="54"/>
  <c r="N43" i="54"/>
  <c r="O43" i="54" s="1"/>
  <c r="J43" i="54"/>
  <c r="C43" i="57" s="1"/>
  <c r="E43" i="54"/>
  <c r="P43" i="54" s="1"/>
  <c r="D43" i="54"/>
  <c r="N42" i="54"/>
  <c r="O42" i="54" s="1"/>
  <c r="J42" i="54"/>
  <c r="C42" i="57" s="1"/>
  <c r="E42" i="54"/>
  <c r="P42" i="54" s="1"/>
  <c r="D42" i="54"/>
  <c r="N41" i="54"/>
  <c r="O41" i="54" s="1"/>
  <c r="J41" i="54"/>
  <c r="C41" i="57" s="1"/>
  <c r="E41" i="54"/>
  <c r="D41" i="54"/>
  <c r="N40" i="54"/>
  <c r="O40" i="54" s="1"/>
  <c r="J40" i="54"/>
  <c r="C40" i="57" s="1"/>
  <c r="E40" i="54"/>
  <c r="P40" i="54" s="1"/>
  <c r="D40" i="54"/>
  <c r="N39" i="54"/>
  <c r="O39" i="54" s="1"/>
  <c r="J39" i="54"/>
  <c r="C39" i="57" s="1"/>
  <c r="E39" i="54"/>
  <c r="D39" i="54"/>
  <c r="N38" i="54"/>
  <c r="O38" i="54" s="1"/>
  <c r="J38" i="54"/>
  <c r="C38" i="57" s="1"/>
  <c r="E38" i="54"/>
  <c r="P38" i="54" s="1"/>
  <c r="D38" i="54"/>
  <c r="N37" i="54"/>
  <c r="O37" i="54" s="1"/>
  <c r="J37" i="54"/>
  <c r="C37" i="57" s="1"/>
  <c r="E37" i="54"/>
  <c r="P37" i="54" s="1"/>
  <c r="D37" i="54"/>
  <c r="N36" i="54"/>
  <c r="O36" i="54" s="1"/>
  <c r="J36" i="54"/>
  <c r="C36" i="57" s="1"/>
  <c r="E36" i="54"/>
  <c r="P36" i="54" s="1"/>
  <c r="D36" i="54"/>
  <c r="N35" i="54"/>
  <c r="O35" i="54" s="1"/>
  <c r="J35" i="54"/>
  <c r="C35" i="57" s="1"/>
  <c r="E35" i="54"/>
  <c r="D35" i="54"/>
  <c r="N34" i="54"/>
  <c r="O34" i="54" s="1"/>
  <c r="J34" i="54"/>
  <c r="C34" i="57" s="1"/>
  <c r="E34" i="54"/>
  <c r="P34" i="54" s="1"/>
  <c r="D34" i="54"/>
  <c r="N33" i="54"/>
  <c r="O33" i="54" s="1"/>
  <c r="J33" i="54"/>
  <c r="C33" i="57" s="1"/>
  <c r="E33" i="54"/>
  <c r="P33" i="54" s="1"/>
  <c r="D33" i="54"/>
  <c r="N32" i="54"/>
  <c r="O32" i="54" s="1"/>
  <c r="J32" i="54"/>
  <c r="C32" i="57" s="1"/>
  <c r="E32" i="54"/>
  <c r="D32" i="54"/>
  <c r="N31" i="54"/>
  <c r="O31" i="54" s="1"/>
  <c r="J31" i="54"/>
  <c r="C31" i="57" s="1"/>
  <c r="E31" i="54"/>
  <c r="P31" i="54" s="1"/>
  <c r="D31" i="54"/>
  <c r="N30" i="54"/>
  <c r="O30" i="54" s="1"/>
  <c r="J30" i="54"/>
  <c r="C30" i="57" s="1"/>
  <c r="E30" i="54"/>
  <c r="P30" i="54" s="1"/>
  <c r="D30" i="54"/>
  <c r="N29" i="54"/>
  <c r="O29" i="54" s="1"/>
  <c r="J29" i="54"/>
  <c r="C29" i="57" s="1"/>
  <c r="E29" i="54"/>
  <c r="D29" i="54"/>
  <c r="N28" i="54"/>
  <c r="O28" i="54" s="1"/>
  <c r="J28" i="54"/>
  <c r="C28" i="57" s="1"/>
  <c r="E28" i="54"/>
  <c r="P28" i="54" s="1"/>
  <c r="D28" i="54"/>
  <c r="N27" i="54"/>
  <c r="O27" i="54" s="1"/>
  <c r="J27" i="54"/>
  <c r="C27" i="57" s="1"/>
  <c r="E27" i="54"/>
  <c r="P27" i="54" s="1"/>
  <c r="D27" i="54"/>
  <c r="N26" i="54"/>
  <c r="O26" i="54" s="1"/>
  <c r="J26" i="54"/>
  <c r="C26" i="57" s="1"/>
  <c r="E26" i="54"/>
  <c r="P26" i="54" s="1"/>
  <c r="D26" i="54"/>
  <c r="N25" i="54"/>
  <c r="O25" i="54" s="1"/>
  <c r="J25" i="54"/>
  <c r="C25" i="57" s="1"/>
  <c r="E25" i="54"/>
  <c r="P25" i="54" s="1"/>
  <c r="D25" i="54"/>
  <c r="N24" i="54"/>
  <c r="O24" i="54" s="1"/>
  <c r="J24" i="54"/>
  <c r="C24" i="57" s="1"/>
  <c r="E24" i="54"/>
  <c r="D24" i="54"/>
  <c r="N23" i="54"/>
  <c r="J23" i="54"/>
  <c r="C23" i="57" s="1"/>
  <c r="E23" i="54"/>
  <c r="P23" i="54" s="1"/>
  <c r="D23" i="54"/>
  <c r="N22" i="54"/>
  <c r="J22" i="54"/>
  <c r="C22" i="57" s="1"/>
  <c r="E22" i="54"/>
  <c r="D22" i="54"/>
  <c r="N21" i="54"/>
  <c r="J21" i="54"/>
  <c r="C21" i="57" s="1"/>
  <c r="E21" i="54"/>
  <c r="P21" i="54" s="1"/>
  <c r="D21" i="54"/>
  <c r="N20" i="54"/>
  <c r="J20" i="54"/>
  <c r="C20" i="57" s="1"/>
  <c r="E20" i="54"/>
  <c r="D20" i="54"/>
  <c r="I3" i="54" s="1"/>
  <c r="Y16" i="54"/>
  <c r="X16" i="54"/>
  <c r="W16" i="54"/>
  <c r="V16" i="54"/>
  <c r="Y15" i="54"/>
  <c r="Y14" i="54" s="1"/>
  <c r="X15" i="54"/>
  <c r="W15" i="54"/>
  <c r="W14" i="54" s="1"/>
  <c r="V15" i="54"/>
  <c r="V14" i="54" s="1"/>
  <c r="Z102" i="54"/>
  <c r="Z89" i="54"/>
  <c r="Z80" i="54"/>
  <c r="AC80" i="54" s="1"/>
  <c r="AD80" i="54" s="1"/>
  <c r="Z66" i="54"/>
  <c r="AC66" i="54" s="1"/>
  <c r="AD66" i="54" s="1"/>
  <c r="Z58" i="54"/>
  <c r="AC58" i="54" s="1"/>
  <c r="AD58" i="54" s="1"/>
  <c r="Z40" i="54"/>
  <c r="Z29" i="54"/>
  <c r="Z25" i="54"/>
  <c r="Z106" i="54"/>
  <c r="Z105" i="54"/>
  <c r="AC105" i="54" s="1"/>
  <c r="AD105" i="54" s="1"/>
  <c r="Z65" i="54"/>
  <c r="Z104" i="54"/>
  <c r="Z96" i="54"/>
  <c r="AC96" i="54" s="1"/>
  <c r="AD96" i="54" s="1"/>
  <c r="Z91" i="54"/>
  <c r="AC91" i="54" s="1"/>
  <c r="AD91" i="54" s="1"/>
  <c r="Z87" i="54"/>
  <c r="AC87" i="54" s="1"/>
  <c r="AD87" i="54" s="1"/>
  <c r="Z83" i="54"/>
  <c r="Z78" i="54"/>
  <c r="AC78" i="54" s="1"/>
  <c r="AD78" i="54" s="1"/>
  <c r="Z73" i="54"/>
  <c r="Z68" i="54"/>
  <c r="AC68" i="54" s="1"/>
  <c r="AD68" i="54" s="1"/>
  <c r="Z64" i="54"/>
  <c r="AC64" i="54" s="1"/>
  <c r="AD64" i="54" s="1"/>
  <c r="Z60" i="54"/>
  <c r="AC60" i="54" s="1"/>
  <c r="AD60" i="54" s="1"/>
  <c r="Z55" i="54"/>
  <c r="Z51" i="54"/>
  <c r="AC51" i="54" s="1"/>
  <c r="AD51" i="54" s="1"/>
  <c r="Z47" i="54"/>
  <c r="Z42" i="54"/>
  <c r="AC42" i="54" s="1"/>
  <c r="AD42" i="54" s="1"/>
  <c r="Z38" i="54"/>
  <c r="Z32" i="54"/>
  <c r="Z27" i="54"/>
  <c r="Z20" i="54"/>
  <c r="Z98" i="54"/>
  <c r="Z108" i="54"/>
  <c r="AC108" i="54" s="1"/>
  <c r="AD108" i="54" s="1"/>
  <c r="Z109" i="54"/>
  <c r="AC109" i="54" s="1"/>
  <c r="AD109" i="54" s="1"/>
  <c r="Z94" i="54"/>
  <c r="Z85" i="54"/>
  <c r="AC85" i="54" s="1"/>
  <c r="AD85" i="54" s="1"/>
  <c r="Z75" i="54"/>
  <c r="Z71" i="54"/>
  <c r="AC71" i="54" s="1"/>
  <c r="AD71" i="54" s="1"/>
  <c r="Z62" i="54"/>
  <c r="Z53" i="54"/>
  <c r="Z49" i="54"/>
  <c r="Z44" i="54"/>
  <c r="AC44" i="54" s="1"/>
  <c r="AD44" i="54" s="1"/>
  <c r="Z35" i="54"/>
  <c r="Z22" i="54"/>
  <c r="Z100" i="54"/>
  <c r="Z92" i="54"/>
  <c r="Z88" i="54"/>
  <c r="AC88" i="54" s="1"/>
  <c r="AD88" i="54" s="1"/>
  <c r="Z84" i="54"/>
  <c r="AC84" i="54" s="1"/>
  <c r="AD84" i="54" s="1"/>
  <c r="Z79" i="54"/>
  <c r="AC79" i="54" s="1"/>
  <c r="AD79" i="54" s="1"/>
  <c r="Z74" i="54"/>
  <c r="Z70" i="54"/>
  <c r="AC70" i="54" s="1"/>
  <c r="AD70" i="54" s="1"/>
  <c r="Z61" i="54"/>
  <c r="Z56" i="54"/>
  <c r="AC56" i="54" s="1"/>
  <c r="AD56" i="54" s="1"/>
  <c r="Z52" i="54"/>
  <c r="AC52" i="54" s="1"/>
  <c r="AD52" i="54" s="1"/>
  <c r="Z48" i="54"/>
  <c r="AC48" i="54" s="1"/>
  <c r="AD48" i="54" s="1"/>
  <c r="Z43" i="54"/>
  <c r="AC43" i="54" s="1"/>
  <c r="AD43" i="54" s="1"/>
  <c r="Z39" i="54"/>
  <c r="AC39" i="54" s="1"/>
  <c r="AD39" i="54" s="1"/>
  <c r="Z34" i="54"/>
  <c r="Z28" i="54"/>
  <c r="AC28" i="54" s="1"/>
  <c r="AD28" i="54" s="1"/>
  <c r="Z24" i="54"/>
  <c r="Z23" i="54"/>
  <c r="Z107" i="54"/>
  <c r="AC107" i="54" s="1"/>
  <c r="AD107" i="54" s="1"/>
  <c r="AF54" i="54"/>
  <c r="AF76" i="54"/>
  <c r="AF101" i="54"/>
  <c r="Z103" i="54"/>
  <c r="Z95" i="54"/>
  <c r="Z90" i="54"/>
  <c r="Z86" i="54"/>
  <c r="Z82" i="54"/>
  <c r="Z76" i="54"/>
  <c r="Z72" i="54"/>
  <c r="Z67" i="54"/>
  <c r="AC67" i="54" s="1"/>
  <c r="AD67" i="54" s="1"/>
  <c r="Z63" i="54"/>
  <c r="Z59" i="54"/>
  <c r="Z54" i="54"/>
  <c r="Z50" i="54"/>
  <c r="Z46" i="54"/>
  <c r="Z41" i="54"/>
  <c r="Z36" i="54"/>
  <c r="AC36" i="54" s="1"/>
  <c r="AD36" i="54" s="1"/>
  <c r="Z31" i="54"/>
  <c r="Z26" i="54"/>
  <c r="Z21" i="54"/>
  <c r="Z99" i="54"/>
  <c r="M4" i="54"/>
  <c r="I4" i="54"/>
  <c r="K4" i="54"/>
  <c r="Z93" i="54"/>
  <c r="Z69" i="54"/>
  <c r="Z33" i="54"/>
  <c r="Z37" i="54"/>
  <c r="Z81" i="54"/>
  <c r="Z30" i="54"/>
  <c r="Z77" i="54"/>
  <c r="Z101" i="54"/>
  <c r="Z57" i="54"/>
  <c r="Z45" i="54"/>
  <c r="Z97" i="54"/>
  <c r="R15" i="54"/>
  <c r="R16" i="54"/>
  <c r="B8" i="57"/>
  <c r="C7" i="57" s="1"/>
  <c r="G17" i="57"/>
  <c r="AE15" i="54"/>
  <c r="AE16" i="54"/>
  <c r="B8" i="13"/>
  <c r="C7" i="13" s="1"/>
  <c r="J25" i="9"/>
  <c r="J20" i="9"/>
  <c r="D20" i="11" s="1"/>
  <c r="J21" i="9"/>
  <c r="J22" i="9"/>
  <c r="J23" i="9"/>
  <c r="J24" i="9"/>
  <c r="J26" i="9"/>
  <c r="J27" i="9"/>
  <c r="J28" i="9"/>
  <c r="J29" i="9"/>
  <c r="J30" i="9"/>
  <c r="G9" i="40"/>
  <c r="H33" i="40" s="1"/>
  <c r="H21" i="19"/>
  <c r="D3" i="41"/>
  <c r="I185" i="48"/>
  <c r="I184" i="48"/>
  <c r="I183" i="48"/>
  <c r="I182" i="48"/>
  <c r="I181" i="48"/>
  <c r="I180" i="48"/>
  <c r="I179" i="48"/>
  <c r="I178" i="48"/>
  <c r="I177" i="48"/>
  <c r="I176" i="48"/>
  <c r="I175" i="48"/>
  <c r="I174" i="48"/>
  <c r="I173" i="48"/>
  <c r="I172" i="48"/>
  <c r="I171" i="48"/>
  <c r="I170" i="48"/>
  <c r="I169" i="48"/>
  <c r="I168" i="48"/>
  <c r="I167" i="48"/>
  <c r="I166" i="48"/>
  <c r="I165" i="48"/>
  <c r="I164" i="48"/>
  <c r="I163" i="48"/>
  <c r="I162" i="48"/>
  <c r="I161" i="48"/>
  <c r="I160" i="48"/>
  <c r="I159" i="48"/>
  <c r="I158" i="48"/>
  <c r="I157" i="48"/>
  <c r="I156" i="48"/>
  <c r="I155" i="48"/>
  <c r="I154" i="48"/>
  <c r="I153" i="48"/>
  <c r="I152" i="48"/>
  <c r="I151" i="48"/>
  <c r="I150" i="48"/>
  <c r="I149" i="48"/>
  <c r="I148" i="48"/>
  <c r="I147" i="48"/>
  <c r="I146" i="48"/>
  <c r="I145" i="48"/>
  <c r="I144" i="48"/>
  <c r="I143" i="48"/>
  <c r="I142" i="48"/>
  <c r="I141" i="48"/>
  <c r="I140" i="48"/>
  <c r="I139" i="48"/>
  <c r="I138" i="48"/>
  <c r="I137" i="48"/>
  <c r="I136" i="48"/>
  <c r="I135" i="48"/>
  <c r="I134" i="48"/>
  <c r="I133" i="48"/>
  <c r="I132" i="48"/>
  <c r="I131" i="48"/>
  <c r="I130" i="48"/>
  <c r="I129" i="48"/>
  <c r="I128" i="48"/>
  <c r="I127" i="48"/>
  <c r="I126" i="48"/>
  <c r="I125" i="48"/>
  <c r="I124" i="48"/>
  <c r="I123" i="48"/>
  <c r="I122" i="48"/>
  <c r="I121" i="48"/>
  <c r="I120" i="48"/>
  <c r="I119" i="48"/>
  <c r="I118" i="48"/>
  <c r="I117" i="48"/>
  <c r="I116" i="48"/>
  <c r="I115" i="48"/>
  <c r="I114" i="48"/>
  <c r="I113" i="48"/>
  <c r="I112" i="48"/>
  <c r="I111" i="48"/>
  <c r="I110" i="48"/>
  <c r="I109" i="48"/>
  <c r="I108" i="48"/>
  <c r="I107" i="48"/>
  <c r="I106" i="48"/>
  <c r="I105" i="48"/>
  <c r="I104" i="48"/>
  <c r="I103" i="48"/>
  <c r="I102" i="48"/>
  <c r="I101" i="48"/>
  <c r="I100" i="48"/>
  <c r="I99" i="48"/>
  <c r="I98" i="48"/>
  <c r="I97" i="48"/>
  <c r="I96" i="48"/>
  <c r="I95" i="48"/>
  <c r="I94" i="48"/>
  <c r="I93" i="48"/>
  <c r="I92" i="48"/>
  <c r="I91" i="48"/>
  <c r="I90" i="48"/>
  <c r="I89" i="48"/>
  <c r="I88" i="48"/>
  <c r="I87" i="48"/>
  <c r="I86" i="48"/>
  <c r="I85" i="48"/>
  <c r="I84" i="48"/>
  <c r="I83" i="48"/>
  <c r="I82" i="48"/>
  <c r="I81" i="48"/>
  <c r="I80" i="48"/>
  <c r="I79" i="48"/>
  <c r="I78" i="48"/>
  <c r="I77" i="48"/>
  <c r="I76" i="48"/>
  <c r="I75" i="48"/>
  <c r="I74" i="48"/>
  <c r="I73" i="48"/>
  <c r="I72" i="48"/>
  <c r="I71" i="48"/>
  <c r="I70" i="48"/>
  <c r="I69" i="48"/>
  <c r="I68" i="48"/>
  <c r="I67" i="48"/>
  <c r="I66" i="48"/>
  <c r="I65" i="48"/>
  <c r="I64" i="48"/>
  <c r="I63" i="48"/>
  <c r="I62" i="48"/>
  <c r="I61" i="48"/>
  <c r="I60" i="48"/>
  <c r="I59" i="48"/>
  <c r="I58" i="48"/>
  <c r="I57" i="48"/>
  <c r="I56" i="48"/>
  <c r="I55" i="48"/>
  <c r="I54" i="48"/>
  <c r="I53" i="48"/>
  <c r="I52" i="48"/>
  <c r="I51" i="48"/>
  <c r="I50" i="48"/>
  <c r="I49" i="48"/>
  <c r="I48" i="48"/>
  <c r="I47" i="48"/>
  <c r="I46" i="48"/>
  <c r="I45" i="48"/>
  <c r="I44" i="48"/>
  <c r="I43" i="48"/>
  <c r="I42" i="48"/>
  <c r="I41" i="48"/>
  <c r="I40" i="48"/>
  <c r="I39" i="48"/>
  <c r="I38" i="48"/>
  <c r="I37" i="48"/>
  <c r="I36" i="48"/>
  <c r="I35" i="48"/>
  <c r="I34" i="48"/>
  <c r="I33" i="48"/>
  <c r="I32" i="48"/>
  <c r="I31" i="48"/>
  <c r="I30" i="48"/>
  <c r="I29" i="48"/>
  <c r="I28" i="48"/>
  <c r="I27" i="48"/>
  <c r="I26" i="48"/>
  <c r="I25" i="48"/>
  <c r="I24" i="48"/>
  <c r="I23" i="48"/>
  <c r="I22" i="48"/>
  <c r="I21" i="48"/>
  <c r="G20" i="48"/>
  <c r="I20" i="48" s="1"/>
  <c r="D5" i="48"/>
  <c r="C5" i="4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P133" i="28"/>
  <c r="P134" i="28"/>
  <c r="P135" i="28"/>
  <c r="P136" i="28"/>
  <c r="P137" i="28"/>
  <c r="P138" i="28"/>
  <c r="P139" i="28"/>
  <c r="P140" i="28"/>
  <c r="P141" i="28"/>
  <c r="P142" i="28"/>
  <c r="P143" i="28"/>
  <c r="P144" i="28"/>
  <c r="P145" i="28"/>
  <c r="P146" i="28"/>
  <c r="P147" i="28"/>
  <c r="P148" i="28"/>
  <c r="P149" i="28"/>
  <c r="P150" i="28"/>
  <c r="P151" i="28"/>
  <c r="P152" i="28"/>
  <c r="P153" i="28"/>
  <c r="P154" i="28"/>
  <c r="P155" i="28"/>
  <c r="P156" i="28"/>
  <c r="P157" i="28"/>
  <c r="P158" i="28"/>
  <c r="P159" i="28"/>
  <c r="P160" i="28"/>
  <c r="P161" i="28"/>
  <c r="P162" i="28"/>
  <c r="P163" i="28"/>
  <c r="P164" i="28"/>
  <c r="P165" i="28"/>
  <c r="P166" i="28"/>
  <c r="P167" i="28"/>
  <c r="P168" i="28"/>
  <c r="P169" i="28"/>
  <c r="P170" i="28"/>
  <c r="P171" i="28"/>
  <c r="P172" i="28"/>
  <c r="P173" i="28"/>
  <c r="P174" i="28"/>
  <c r="P175" i="28"/>
  <c r="P176" i="28"/>
  <c r="P177" i="28"/>
  <c r="P178" i="28"/>
  <c r="P179" i="28"/>
  <c r="P180" i="28"/>
  <c r="P181" i="28"/>
  <c r="P182" i="28"/>
  <c r="P183" i="28"/>
  <c r="P184" i="28"/>
  <c r="P185" i="28"/>
  <c r="P186" i="28"/>
  <c r="P187" i="28"/>
  <c r="P188" i="28"/>
  <c r="P189" i="28"/>
  <c r="P190" i="28"/>
  <c r="P191" i="28"/>
  <c r="P192" i="28"/>
  <c r="P193" i="28"/>
  <c r="P194" i="28"/>
  <c r="P195" i="28"/>
  <c r="P196" i="28"/>
  <c r="P197" i="28"/>
  <c r="P198" i="28"/>
  <c r="P199" i="28"/>
  <c r="P200" i="28"/>
  <c r="P201" i="28"/>
  <c r="P202" i="28"/>
  <c r="P203" i="28"/>
  <c r="P204" i="28"/>
  <c r="P205" i="28"/>
  <c r="P206" i="28"/>
  <c r="P207" i="28"/>
  <c r="P208" i="28"/>
  <c r="P209" i="28"/>
  <c r="P210" i="28"/>
  <c r="P211" i="28"/>
  <c r="P212" i="28"/>
  <c r="P213" i="28"/>
  <c r="P214" i="28"/>
  <c r="P215" i="28"/>
  <c r="P216" i="28"/>
  <c r="P217" i="28"/>
  <c r="P218" i="28"/>
  <c r="P219" i="28"/>
  <c r="P220" i="28"/>
  <c r="P221" i="28"/>
  <c r="P222" i="28"/>
  <c r="P223" i="28"/>
  <c r="P224" i="28"/>
  <c r="P225" i="28"/>
  <c r="P226" i="28"/>
  <c r="P227" i="28"/>
  <c r="P228" i="28"/>
  <c r="P229" i="28"/>
  <c r="P230" i="28"/>
  <c r="P231" i="28"/>
  <c r="P232" i="28"/>
  <c r="P233" i="28"/>
  <c r="P234" i="28"/>
  <c r="P235" i="28"/>
  <c r="P236" i="28"/>
  <c r="P237" i="28"/>
  <c r="P238" i="28"/>
  <c r="P239" i="28"/>
  <c r="P240" i="28"/>
  <c r="P241" i="28"/>
  <c r="P242"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G151" i="28"/>
  <c r="I151" i="28" s="1"/>
  <c r="G152" i="28"/>
  <c r="I152" i="28" s="1"/>
  <c r="G153" i="28"/>
  <c r="I153" i="28" s="1"/>
  <c r="G154" i="28"/>
  <c r="I154" i="28" s="1"/>
  <c r="G155" i="28"/>
  <c r="I155" i="28" s="1"/>
  <c r="G156" i="28"/>
  <c r="I156" i="28" s="1"/>
  <c r="G157" i="28"/>
  <c r="I157" i="28" s="1"/>
  <c r="G158" i="28"/>
  <c r="I158" i="28" s="1"/>
  <c r="G159" i="28"/>
  <c r="I159" i="28" s="1"/>
  <c r="G160" i="28"/>
  <c r="I160" i="28" s="1"/>
  <c r="G161" i="28"/>
  <c r="I161" i="28" s="1"/>
  <c r="G162" i="28"/>
  <c r="I162" i="28" s="1"/>
  <c r="G163" i="28"/>
  <c r="I163" i="28" s="1"/>
  <c r="G164" i="28"/>
  <c r="I164" i="28" s="1"/>
  <c r="G165" i="28"/>
  <c r="I165" i="28" s="1"/>
  <c r="G166" i="28"/>
  <c r="I166" i="28" s="1"/>
  <c r="G167" i="28"/>
  <c r="I167" i="28" s="1"/>
  <c r="G168" i="28"/>
  <c r="I168" i="28" s="1"/>
  <c r="G169" i="28"/>
  <c r="I169" i="28" s="1"/>
  <c r="G170" i="28"/>
  <c r="I170" i="28" s="1"/>
  <c r="G171" i="28"/>
  <c r="I171" i="28" s="1"/>
  <c r="G172" i="28"/>
  <c r="I172" i="28" s="1"/>
  <c r="G173" i="28"/>
  <c r="I173" i="28" s="1"/>
  <c r="G174" i="28"/>
  <c r="I174" i="28" s="1"/>
  <c r="G175" i="28"/>
  <c r="I175" i="28" s="1"/>
  <c r="G176" i="28"/>
  <c r="I176" i="28" s="1"/>
  <c r="G177" i="28"/>
  <c r="I177" i="28" s="1"/>
  <c r="G178" i="28"/>
  <c r="I178" i="28" s="1"/>
  <c r="G179" i="28"/>
  <c r="I179" i="28" s="1"/>
  <c r="G180" i="28"/>
  <c r="I180" i="28" s="1"/>
  <c r="G181" i="28"/>
  <c r="I181" i="28" s="1"/>
  <c r="G182" i="28"/>
  <c r="I182" i="28" s="1"/>
  <c r="G183" i="28"/>
  <c r="I183" i="28" s="1"/>
  <c r="G184" i="28"/>
  <c r="I184" i="28" s="1"/>
  <c r="G185" i="28"/>
  <c r="I185" i="28" s="1"/>
  <c r="G186" i="28"/>
  <c r="I186" i="28" s="1"/>
  <c r="G187" i="28"/>
  <c r="I187" i="28" s="1"/>
  <c r="G188" i="28"/>
  <c r="I188" i="28" s="1"/>
  <c r="G189" i="28"/>
  <c r="I189" i="28" s="1"/>
  <c r="G190" i="28"/>
  <c r="I190" i="28" s="1"/>
  <c r="G191" i="28"/>
  <c r="I191" i="28" s="1"/>
  <c r="G192" i="28"/>
  <c r="I192" i="28" s="1"/>
  <c r="G193" i="28"/>
  <c r="I193" i="28" s="1"/>
  <c r="G194" i="28"/>
  <c r="I194" i="28" s="1"/>
  <c r="G195" i="28"/>
  <c r="I195" i="28" s="1"/>
  <c r="G196" i="28"/>
  <c r="I196" i="28" s="1"/>
  <c r="G197" i="28"/>
  <c r="I197" i="28" s="1"/>
  <c r="G198" i="28"/>
  <c r="I198" i="28" s="1"/>
  <c r="G199" i="28"/>
  <c r="I199" i="28" s="1"/>
  <c r="G200" i="28"/>
  <c r="I200" i="28" s="1"/>
  <c r="G201" i="28"/>
  <c r="I201" i="28" s="1"/>
  <c r="G202" i="28"/>
  <c r="I202" i="28" s="1"/>
  <c r="G203" i="28"/>
  <c r="I203" i="28" s="1"/>
  <c r="G204" i="28"/>
  <c r="I204" i="28" s="1"/>
  <c r="G205" i="28"/>
  <c r="I205" i="28" s="1"/>
  <c r="G206" i="28"/>
  <c r="I206" i="28" s="1"/>
  <c r="G207" i="28"/>
  <c r="I207" i="28" s="1"/>
  <c r="G208" i="28"/>
  <c r="I208" i="28" s="1"/>
  <c r="G209" i="28"/>
  <c r="I209" i="28" s="1"/>
  <c r="G210" i="28"/>
  <c r="I210" i="28" s="1"/>
  <c r="G211" i="28"/>
  <c r="I211" i="28" s="1"/>
  <c r="G212" i="28"/>
  <c r="I212" i="28" s="1"/>
  <c r="G213" i="28"/>
  <c r="I213" i="28" s="1"/>
  <c r="G214" i="28"/>
  <c r="I214" i="28" s="1"/>
  <c r="G215" i="28"/>
  <c r="I215" i="28" s="1"/>
  <c r="G216" i="28"/>
  <c r="I216" i="28" s="1"/>
  <c r="G217" i="28"/>
  <c r="I217" i="28" s="1"/>
  <c r="G218" i="28"/>
  <c r="I218" i="28" s="1"/>
  <c r="G219" i="28"/>
  <c r="I219" i="28" s="1"/>
  <c r="G220" i="28"/>
  <c r="I220" i="28" s="1"/>
  <c r="G221" i="28"/>
  <c r="I221" i="28" s="1"/>
  <c r="G222" i="28"/>
  <c r="I222" i="28" s="1"/>
  <c r="G223" i="28"/>
  <c r="I223" i="28" s="1"/>
  <c r="G224" i="28"/>
  <c r="I224" i="28" s="1"/>
  <c r="G225" i="28"/>
  <c r="I225" i="28" s="1"/>
  <c r="G226" i="28"/>
  <c r="I226" i="28" s="1"/>
  <c r="G227" i="28"/>
  <c r="I227" i="28" s="1"/>
  <c r="G228" i="28"/>
  <c r="I228" i="28" s="1"/>
  <c r="G229" i="28"/>
  <c r="I229" i="28" s="1"/>
  <c r="G230" i="28"/>
  <c r="I230" i="28" s="1"/>
  <c r="G231" i="28"/>
  <c r="I231" i="28" s="1"/>
  <c r="G232" i="28"/>
  <c r="I232" i="28" s="1"/>
  <c r="G233" i="28"/>
  <c r="I233" i="28" s="1"/>
  <c r="G234" i="28"/>
  <c r="I234" i="28" s="1"/>
  <c r="G235" i="28"/>
  <c r="I235" i="28" s="1"/>
  <c r="G236" i="28"/>
  <c r="I236" i="28" s="1"/>
  <c r="G237" i="28"/>
  <c r="I237" i="28" s="1"/>
  <c r="G238" i="28"/>
  <c r="I238" i="28" s="1"/>
  <c r="G239" i="28"/>
  <c r="I239" i="28" s="1"/>
  <c r="G240" i="28"/>
  <c r="I240" i="28" s="1"/>
  <c r="G241" i="28"/>
  <c r="I241" i="28" s="1"/>
  <c r="G242" i="28"/>
  <c r="I242" i="28" s="1"/>
  <c r="F101" i="28"/>
  <c r="O101" i="28"/>
  <c r="F102" i="28"/>
  <c r="O102" i="28"/>
  <c r="F103" i="28"/>
  <c r="O103" i="28"/>
  <c r="F104" i="28"/>
  <c r="O104" i="28"/>
  <c r="F105" i="28"/>
  <c r="O105" i="28"/>
  <c r="F106" i="28"/>
  <c r="O106" i="28"/>
  <c r="F107" i="28"/>
  <c r="O107" i="28"/>
  <c r="F108" i="28"/>
  <c r="O108" i="28"/>
  <c r="F109" i="28"/>
  <c r="O109" i="28"/>
  <c r="F110" i="28"/>
  <c r="O110" i="28"/>
  <c r="F111" i="28"/>
  <c r="O111" i="28"/>
  <c r="F112" i="28"/>
  <c r="O112" i="28"/>
  <c r="F113" i="28"/>
  <c r="O113" i="28"/>
  <c r="F114" i="28"/>
  <c r="O114" i="28"/>
  <c r="F115" i="28"/>
  <c r="O115" i="28"/>
  <c r="F116" i="28"/>
  <c r="O116" i="28"/>
  <c r="F117" i="28"/>
  <c r="O117" i="28"/>
  <c r="F118" i="28"/>
  <c r="O118" i="28"/>
  <c r="F119" i="28"/>
  <c r="O119" i="28"/>
  <c r="F120" i="28"/>
  <c r="O120" i="28"/>
  <c r="F121" i="28"/>
  <c r="O121" i="28"/>
  <c r="F122" i="28"/>
  <c r="O122" i="28"/>
  <c r="F123" i="28"/>
  <c r="O123" i="28"/>
  <c r="F124" i="28"/>
  <c r="O124" i="28"/>
  <c r="F125" i="28"/>
  <c r="O125" i="28"/>
  <c r="F126" i="28"/>
  <c r="O126" i="28"/>
  <c r="F127" i="28"/>
  <c r="O127" i="28"/>
  <c r="F128" i="28"/>
  <c r="O128" i="28"/>
  <c r="F129" i="28"/>
  <c r="O129" i="28"/>
  <c r="F130" i="28"/>
  <c r="O130" i="28"/>
  <c r="F131" i="28"/>
  <c r="O131" i="28"/>
  <c r="F132" i="28"/>
  <c r="O132" i="28"/>
  <c r="F133" i="28"/>
  <c r="O133" i="28"/>
  <c r="F134" i="28"/>
  <c r="O134" i="28"/>
  <c r="F135" i="28"/>
  <c r="O135" i="28"/>
  <c r="F136" i="28"/>
  <c r="O136" i="28"/>
  <c r="F137" i="28"/>
  <c r="O137" i="28"/>
  <c r="F138" i="28"/>
  <c r="O138" i="28"/>
  <c r="F139" i="28"/>
  <c r="O139" i="28"/>
  <c r="F140" i="28"/>
  <c r="O140" i="28"/>
  <c r="F141" i="28"/>
  <c r="O141" i="28"/>
  <c r="F142" i="28"/>
  <c r="O142" i="28"/>
  <c r="F143" i="28"/>
  <c r="O143" i="28"/>
  <c r="F144" i="28"/>
  <c r="O144" i="28"/>
  <c r="F145" i="28"/>
  <c r="O145" i="28"/>
  <c r="F146" i="28"/>
  <c r="O146" i="28"/>
  <c r="F147" i="28"/>
  <c r="O147" i="28"/>
  <c r="F148" i="28"/>
  <c r="O148" i="28"/>
  <c r="F149" i="28"/>
  <c r="O149" i="28"/>
  <c r="F150" i="28"/>
  <c r="O150" i="28"/>
  <c r="F151" i="28"/>
  <c r="O151" i="28"/>
  <c r="F152" i="28"/>
  <c r="O152" i="28"/>
  <c r="F153" i="28"/>
  <c r="O153" i="28"/>
  <c r="F154" i="28"/>
  <c r="O154" i="28"/>
  <c r="F155" i="28"/>
  <c r="O155" i="28"/>
  <c r="F156" i="28"/>
  <c r="O156" i="28"/>
  <c r="F157" i="28"/>
  <c r="O157" i="28"/>
  <c r="F158" i="28"/>
  <c r="O158" i="28"/>
  <c r="F159" i="28"/>
  <c r="O159" i="28"/>
  <c r="F160" i="28"/>
  <c r="O160" i="28"/>
  <c r="F161" i="28"/>
  <c r="O161" i="28"/>
  <c r="F162" i="28"/>
  <c r="O162" i="28"/>
  <c r="F163" i="28"/>
  <c r="O163" i="28"/>
  <c r="F164" i="28"/>
  <c r="O164" i="28"/>
  <c r="F165" i="28"/>
  <c r="O165" i="28"/>
  <c r="F166" i="28"/>
  <c r="O166" i="28"/>
  <c r="F167" i="28"/>
  <c r="O167" i="28"/>
  <c r="F168" i="28"/>
  <c r="O168" i="28"/>
  <c r="F169" i="28"/>
  <c r="O169" i="28"/>
  <c r="F170" i="28"/>
  <c r="O170" i="28"/>
  <c r="F171" i="28"/>
  <c r="O171" i="28"/>
  <c r="F172" i="28"/>
  <c r="O172" i="28"/>
  <c r="F173" i="28"/>
  <c r="O173" i="28"/>
  <c r="F174" i="28"/>
  <c r="O174" i="28"/>
  <c r="F175" i="28"/>
  <c r="O175" i="28"/>
  <c r="F176" i="28"/>
  <c r="O176" i="28"/>
  <c r="F177" i="28"/>
  <c r="O177" i="28"/>
  <c r="F178" i="28"/>
  <c r="O178" i="28"/>
  <c r="F179" i="28"/>
  <c r="O179" i="28"/>
  <c r="F180" i="28"/>
  <c r="O180" i="28"/>
  <c r="F181" i="28"/>
  <c r="O181" i="28"/>
  <c r="F182" i="28"/>
  <c r="O182" i="28"/>
  <c r="F183" i="28"/>
  <c r="O183" i="28"/>
  <c r="F184" i="28"/>
  <c r="O184" i="28"/>
  <c r="F185" i="28"/>
  <c r="O185" i="28"/>
  <c r="F186" i="28"/>
  <c r="O186" i="28"/>
  <c r="F187" i="28"/>
  <c r="O187" i="28"/>
  <c r="F188" i="28"/>
  <c r="O188" i="28"/>
  <c r="F189" i="28"/>
  <c r="O189" i="28"/>
  <c r="F190" i="28"/>
  <c r="O190" i="28"/>
  <c r="F191" i="28"/>
  <c r="O191" i="28"/>
  <c r="F192" i="28"/>
  <c r="O192" i="28"/>
  <c r="F193" i="28"/>
  <c r="O193" i="28"/>
  <c r="F194" i="28"/>
  <c r="O194" i="28"/>
  <c r="F195" i="28"/>
  <c r="O195" i="28"/>
  <c r="F196" i="28"/>
  <c r="O196" i="28"/>
  <c r="F197" i="28"/>
  <c r="O197" i="28"/>
  <c r="F198" i="28"/>
  <c r="O198" i="28"/>
  <c r="F199" i="28"/>
  <c r="O199" i="28"/>
  <c r="F200" i="28"/>
  <c r="O200" i="28"/>
  <c r="F201" i="28"/>
  <c r="O201" i="28"/>
  <c r="F202" i="28"/>
  <c r="O202" i="28"/>
  <c r="F203" i="28"/>
  <c r="O203" i="28"/>
  <c r="F204" i="28"/>
  <c r="O204" i="28"/>
  <c r="F205" i="28"/>
  <c r="O205" i="28"/>
  <c r="F206" i="28"/>
  <c r="O206" i="28"/>
  <c r="F207" i="28"/>
  <c r="O207" i="28"/>
  <c r="F208" i="28"/>
  <c r="O208" i="28"/>
  <c r="F209" i="28"/>
  <c r="O209" i="28"/>
  <c r="F210" i="28"/>
  <c r="O210" i="28"/>
  <c r="F211" i="28"/>
  <c r="O211" i="28"/>
  <c r="F212" i="28"/>
  <c r="O212" i="28"/>
  <c r="F213" i="28"/>
  <c r="O213" i="28"/>
  <c r="F214" i="28"/>
  <c r="O214" i="28"/>
  <c r="F215" i="28"/>
  <c r="O215" i="28"/>
  <c r="F216" i="28"/>
  <c r="O216" i="28"/>
  <c r="F217" i="28"/>
  <c r="O217" i="28"/>
  <c r="F218" i="28"/>
  <c r="O218" i="28"/>
  <c r="F219" i="28"/>
  <c r="O219" i="28"/>
  <c r="F220" i="28"/>
  <c r="O220" i="28"/>
  <c r="F221" i="28"/>
  <c r="O221" i="28"/>
  <c r="F222" i="28"/>
  <c r="O222" i="28"/>
  <c r="F223" i="28"/>
  <c r="O223" i="28"/>
  <c r="F224" i="28"/>
  <c r="O224" i="28"/>
  <c r="F225" i="28"/>
  <c r="O225" i="28"/>
  <c r="F226" i="28"/>
  <c r="O226" i="28"/>
  <c r="F227" i="28"/>
  <c r="O227" i="28"/>
  <c r="F228" i="28"/>
  <c r="O228" i="28"/>
  <c r="F229" i="28"/>
  <c r="O229" i="28"/>
  <c r="F230" i="28"/>
  <c r="O230" i="28"/>
  <c r="F231" i="28"/>
  <c r="O231" i="28"/>
  <c r="F232" i="28"/>
  <c r="O232" i="28"/>
  <c r="F233" i="28"/>
  <c r="O233" i="28"/>
  <c r="F234" i="28"/>
  <c r="O234" i="28"/>
  <c r="F235" i="28"/>
  <c r="O235" i="28"/>
  <c r="F236" i="28"/>
  <c r="O236" i="28"/>
  <c r="F237" i="28"/>
  <c r="O237" i="28"/>
  <c r="F238" i="28"/>
  <c r="O238" i="28"/>
  <c r="F239" i="28"/>
  <c r="O239" i="28"/>
  <c r="F240" i="28"/>
  <c r="O240" i="28"/>
  <c r="F241" i="28"/>
  <c r="O241" i="28"/>
  <c r="F242" i="28"/>
  <c r="O242"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D204" i="20"/>
  <c r="D112" i="20"/>
  <c r="O9" i="62"/>
  <c r="A2" i="4"/>
  <c r="D26" i="30"/>
  <c r="D25" i="30"/>
  <c r="D23" i="30"/>
  <c r="D21" i="30"/>
  <c r="D18" i="30"/>
  <c r="D16" i="30"/>
  <c r="D15" i="30"/>
  <c r="D14" i="30"/>
  <c r="D13" i="30"/>
  <c r="D12" i="30"/>
  <c r="D11" i="30"/>
  <c r="D10" i="30"/>
  <c r="A3" i="30"/>
  <c r="B3" i="29"/>
  <c r="D150" i="26"/>
  <c r="E150" i="26" s="1"/>
  <c r="K150" i="26"/>
  <c r="D149" i="26"/>
  <c r="W149" i="26" s="1"/>
  <c r="D148" i="26"/>
  <c r="O148" i="26"/>
  <c r="D147" i="26"/>
  <c r="AD147" i="26" s="1"/>
  <c r="D146" i="26"/>
  <c r="D145" i="26"/>
  <c r="F145" i="26" s="1"/>
  <c r="Q145" i="26" s="1"/>
  <c r="J145" i="26" s="1"/>
  <c r="BD145" i="26"/>
  <c r="D144" i="26"/>
  <c r="R144" i="26" s="1"/>
  <c r="D143" i="26"/>
  <c r="D142" i="26"/>
  <c r="K142" i="26" s="1"/>
  <c r="D141" i="26"/>
  <c r="K141" i="26" s="1"/>
  <c r="D140" i="26"/>
  <c r="Y140" i="26" s="1"/>
  <c r="D139" i="26"/>
  <c r="D138" i="26"/>
  <c r="D137" i="26"/>
  <c r="BD137" i="26"/>
  <c r="D136" i="26"/>
  <c r="D135" i="26"/>
  <c r="D134" i="26"/>
  <c r="BD134" i="26"/>
  <c r="D133" i="26"/>
  <c r="D132" i="26"/>
  <c r="K132" i="26" s="1"/>
  <c r="D131" i="26"/>
  <c r="D130" i="26"/>
  <c r="AB130" i="26" s="1"/>
  <c r="D129" i="26"/>
  <c r="O129" i="26" s="1"/>
  <c r="G129" i="26"/>
  <c r="D128" i="26"/>
  <c r="D127" i="26"/>
  <c r="D126" i="26"/>
  <c r="D125" i="26"/>
  <c r="D124" i="26"/>
  <c r="K124" i="26" s="1"/>
  <c r="D123" i="26"/>
  <c r="D122" i="26"/>
  <c r="D121" i="26"/>
  <c r="BD121" i="26"/>
  <c r="D120" i="26"/>
  <c r="U120" i="26" s="1"/>
  <c r="D119" i="26"/>
  <c r="D118" i="26"/>
  <c r="K118" i="26" s="1"/>
  <c r="BD118" i="26"/>
  <c r="D117" i="26"/>
  <c r="D116" i="26"/>
  <c r="K116" i="26"/>
  <c r="D115" i="26"/>
  <c r="D114" i="26"/>
  <c r="D113" i="26"/>
  <c r="D112" i="26"/>
  <c r="K112" i="26"/>
  <c r="D111" i="26"/>
  <c r="D110" i="26"/>
  <c r="BD110" i="26" s="1"/>
  <c r="D109" i="26"/>
  <c r="O109" i="26" s="1"/>
  <c r="K109" i="26"/>
  <c r="D108" i="26"/>
  <c r="D107" i="26"/>
  <c r="D106" i="26"/>
  <c r="E106" i="26" s="1"/>
  <c r="K106" i="26"/>
  <c r="D105" i="26"/>
  <c r="BD105" i="26"/>
  <c r="D104" i="26"/>
  <c r="E104" i="26" s="1"/>
  <c r="F104" i="26"/>
  <c r="Q104" i="26" s="1"/>
  <c r="J104" i="26" s="1"/>
  <c r="D103" i="26"/>
  <c r="D102" i="26"/>
  <c r="BD102" i="26"/>
  <c r="D101" i="26"/>
  <c r="D100" i="26"/>
  <c r="K100" i="26"/>
  <c r="D99" i="26"/>
  <c r="D98" i="26"/>
  <c r="D97" i="26"/>
  <c r="D96" i="26"/>
  <c r="K96" i="26" s="1"/>
  <c r="D95" i="26"/>
  <c r="D94" i="26"/>
  <c r="D93" i="26"/>
  <c r="D92" i="26"/>
  <c r="K92" i="26" s="1"/>
  <c r="D91" i="26"/>
  <c r="D90" i="26"/>
  <c r="D89" i="26"/>
  <c r="BD89" i="26"/>
  <c r="D88" i="26"/>
  <c r="F88" i="26" s="1"/>
  <c r="Q88" i="26" s="1"/>
  <c r="J88" i="26" s="1"/>
  <c r="D87" i="26"/>
  <c r="D86" i="26"/>
  <c r="K86" i="26" s="1"/>
  <c r="BD86" i="26"/>
  <c r="D85" i="26"/>
  <c r="D84" i="26"/>
  <c r="D83" i="26"/>
  <c r="D82" i="26"/>
  <c r="K82" i="26"/>
  <c r="D81" i="26"/>
  <c r="BD81" i="26"/>
  <c r="D80" i="26"/>
  <c r="K80" i="26"/>
  <c r="D79" i="26"/>
  <c r="D78" i="26"/>
  <c r="D77" i="26"/>
  <c r="K77" i="26"/>
  <c r="D76" i="26"/>
  <c r="K76" i="26" s="1"/>
  <c r="D75" i="26"/>
  <c r="D74" i="26"/>
  <c r="D73" i="26"/>
  <c r="D72" i="26"/>
  <c r="D71" i="26"/>
  <c r="D70" i="26"/>
  <c r="D69" i="26"/>
  <c r="D68" i="26"/>
  <c r="K68" i="26"/>
  <c r="D67" i="26"/>
  <c r="D66" i="26"/>
  <c r="K66" i="26" s="1"/>
  <c r="D65" i="26"/>
  <c r="D64" i="26"/>
  <c r="K64" i="26" s="1"/>
  <c r="D63" i="26"/>
  <c r="D62" i="26"/>
  <c r="D61" i="26"/>
  <c r="D60" i="26"/>
  <c r="D59" i="26"/>
  <c r="D58" i="26"/>
  <c r="D57" i="26"/>
  <c r="D56" i="26"/>
  <c r="D55" i="26"/>
  <c r="D54" i="26"/>
  <c r="D53" i="26"/>
  <c r="D52" i="26"/>
  <c r="K52" i="26"/>
  <c r="D51" i="26"/>
  <c r="D50" i="26"/>
  <c r="K50" i="26"/>
  <c r="D49" i="26"/>
  <c r="D48" i="26"/>
  <c r="K48" i="26" s="1"/>
  <c r="D47" i="26"/>
  <c r="D46" i="26"/>
  <c r="K46" i="26" s="1"/>
  <c r="D45" i="26"/>
  <c r="K45" i="26" s="1"/>
  <c r="D44" i="26"/>
  <c r="D43" i="26"/>
  <c r="D42" i="26"/>
  <c r="D41" i="26"/>
  <c r="D40" i="26"/>
  <c r="D39" i="26"/>
  <c r="D38" i="26"/>
  <c r="D37" i="26"/>
  <c r="D36" i="26"/>
  <c r="D35" i="26"/>
  <c r="D34" i="26"/>
  <c r="K34" i="26"/>
  <c r="D33" i="26"/>
  <c r="D32" i="26"/>
  <c r="AB32" i="26"/>
  <c r="D31" i="26"/>
  <c r="D30" i="26"/>
  <c r="K30" i="26" s="1"/>
  <c r="D29" i="26"/>
  <c r="K29" i="26"/>
  <c r="D28" i="26"/>
  <c r="D27" i="26"/>
  <c r="D26" i="26"/>
  <c r="E26" i="26" s="1"/>
  <c r="K26" i="26"/>
  <c r="D25" i="26"/>
  <c r="D24" i="26"/>
  <c r="F24" i="26"/>
  <c r="Q24" i="26" s="1"/>
  <c r="J24" i="26" s="1"/>
  <c r="D23" i="26"/>
  <c r="D22" i="26"/>
  <c r="D21" i="26"/>
  <c r="F21" i="26" s="1"/>
  <c r="Q21" i="26" s="1"/>
  <c r="J21" i="26" s="1"/>
  <c r="K21" i="26"/>
  <c r="D20" i="26"/>
  <c r="C220" i="24"/>
  <c r="C219" i="24"/>
  <c r="N219" i="24" s="1"/>
  <c r="C218" i="24"/>
  <c r="N218" i="24" s="1"/>
  <c r="C217" i="24"/>
  <c r="C216" i="24"/>
  <c r="C215" i="24"/>
  <c r="E215" i="24" s="1"/>
  <c r="P215" i="24" s="1"/>
  <c r="C214" i="24"/>
  <c r="E214" i="24" s="1"/>
  <c r="C213" i="24"/>
  <c r="C212" i="24"/>
  <c r="C211" i="24"/>
  <c r="E211" i="24" s="1"/>
  <c r="C210" i="24"/>
  <c r="D210" i="24" s="1"/>
  <c r="C209" i="24"/>
  <c r="C208" i="24"/>
  <c r="D208" i="24" s="1"/>
  <c r="C207" i="24"/>
  <c r="E207" i="24" s="1"/>
  <c r="C206" i="24"/>
  <c r="D206" i="24" s="1"/>
  <c r="C205" i="24"/>
  <c r="C204" i="24"/>
  <c r="C203" i="24"/>
  <c r="C202" i="24"/>
  <c r="J202" i="24" s="1"/>
  <c r="C201" i="24"/>
  <c r="C200" i="24"/>
  <c r="C199" i="24"/>
  <c r="E199" i="24" s="1"/>
  <c r="P199" i="24" s="1"/>
  <c r="C198" i="24"/>
  <c r="E198" i="24" s="1"/>
  <c r="P198" i="24" s="1"/>
  <c r="C197" i="24"/>
  <c r="C196" i="24"/>
  <c r="C195" i="24"/>
  <c r="E195" i="24" s="1"/>
  <c r="C194" i="24"/>
  <c r="J194" i="24" s="1"/>
  <c r="C193" i="24"/>
  <c r="C192" i="24"/>
  <c r="E192" i="24" s="1"/>
  <c r="P192" i="24" s="1"/>
  <c r="C191" i="24"/>
  <c r="E191" i="24" s="1"/>
  <c r="C190" i="24"/>
  <c r="C189" i="24"/>
  <c r="C188" i="24"/>
  <c r="D188" i="24" s="1"/>
  <c r="C187" i="24"/>
  <c r="D187" i="24" s="1"/>
  <c r="C186" i="24"/>
  <c r="J186" i="24" s="1"/>
  <c r="C185" i="24"/>
  <c r="C184" i="24"/>
  <c r="C183" i="24"/>
  <c r="E183" i="24" s="1"/>
  <c r="C182" i="24"/>
  <c r="C181" i="24"/>
  <c r="C180" i="24"/>
  <c r="C179" i="24"/>
  <c r="C178" i="24"/>
  <c r="N178" i="24" s="1"/>
  <c r="C177" i="24"/>
  <c r="C176" i="24"/>
  <c r="E176" i="24" s="1"/>
  <c r="P176" i="24" s="1"/>
  <c r="C175" i="24"/>
  <c r="D175" i="24" s="1"/>
  <c r="C174" i="24"/>
  <c r="D174" i="24" s="1"/>
  <c r="C173" i="24"/>
  <c r="C172" i="24"/>
  <c r="C171" i="24"/>
  <c r="J171" i="24" s="1"/>
  <c r="C170" i="24"/>
  <c r="N170" i="24" s="1"/>
  <c r="C169" i="24"/>
  <c r="C168" i="24"/>
  <c r="C167" i="24"/>
  <c r="D167" i="24" s="1"/>
  <c r="C166" i="24"/>
  <c r="C165" i="24"/>
  <c r="C164" i="24"/>
  <c r="C163" i="24"/>
  <c r="D163" i="24" s="1"/>
  <c r="C162" i="24"/>
  <c r="N162" i="24" s="1"/>
  <c r="C161" i="24"/>
  <c r="C160" i="24"/>
  <c r="C159" i="24"/>
  <c r="C158" i="24"/>
  <c r="J158" i="24" s="1"/>
  <c r="C157" i="24"/>
  <c r="C156" i="24"/>
  <c r="C155" i="24"/>
  <c r="D155" i="24" s="1"/>
  <c r="C154" i="24"/>
  <c r="J154" i="24" s="1"/>
  <c r="C153" i="24"/>
  <c r="C152" i="24"/>
  <c r="C151" i="24"/>
  <c r="C150" i="24"/>
  <c r="N150" i="24" s="1"/>
  <c r="C149" i="24"/>
  <c r="C148" i="24"/>
  <c r="J148" i="24" s="1"/>
  <c r="C147" i="24"/>
  <c r="D147" i="24" s="1"/>
  <c r="C146" i="24"/>
  <c r="E146" i="24" s="1"/>
  <c r="C145" i="24"/>
  <c r="C144" i="24"/>
  <c r="C143" i="24"/>
  <c r="D143" i="24" s="1"/>
  <c r="C142" i="24"/>
  <c r="C141" i="24"/>
  <c r="C140" i="24"/>
  <c r="C139" i="24"/>
  <c r="D139" i="24" s="1"/>
  <c r="C138" i="24"/>
  <c r="J138" i="24" s="1"/>
  <c r="C137" i="24"/>
  <c r="C136" i="24"/>
  <c r="D136" i="24" s="1"/>
  <c r="C135" i="24"/>
  <c r="N135" i="24" s="1"/>
  <c r="C134" i="24"/>
  <c r="D134" i="24" s="1"/>
  <c r="C133" i="24"/>
  <c r="C132" i="24"/>
  <c r="C131" i="24"/>
  <c r="J131" i="24" s="1"/>
  <c r="C130" i="24"/>
  <c r="E130" i="24" s="1"/>
  <c r="P130" i="24" s="1"/>
  <c r="C129" i="24"/>
  <c r="C128" i="24"/>
  <c r="C127" i="24"/>
  <c r="E127" i="24" s="1"/>
  <c r="O127" i="24" s="1"/>
  <c r="C126" i="24"/>
  <c r="D126" i="24" s="1"/>
  <c r="C125" i="24"/>
  <c r="C124" i="24"/>
  <c r="C123" i="24"/>
  <c r="E123" i="24" s="1"/>
  <c r="P123" i="24" s="1"/>
  <c r="C122" i="24"/>
  <c r="E122" i="24" s="1"/>
  <c r="P122" i="24" s="1"/>
  <c r="C121" i="24"/>
  <c r="C120" i="24"/>
  <c r="C119" i="24"/>
  <c r="C118" i="24"/>
  <c r="C117" i="24"/>
  <c r="E117" i="24"/>
  <c r="P117" i="24" s="1"/>
  <c r="C116" i="24"/>
  <c r="E116" i="24"/>
  <c r="C115" i="24"/>
  <c r="C114" i="24"/>
  <c r="C113" i="24"/>
  <c r="J113" i="24" s="1"/>
  <c r="D113" i="24"/>
  <c r="C112" i="24"/>
  <c r="C111" i="24"/>
  <c r="C110" i="24"/>
  <c r="E110" i="24"/>
  <c r="C109" i="24"/>
  <c r="C108" i="24"/>
  <c r="C107" i="24"/>
  <c r="N107" i="24" s="1"/>
  <c r="E107" i="24"/>
  <c r="P107" i="24" s="1"/>
  <c r="C106" i="24"/>
  <c r="C105" i="24"/>
  <c r="C104" i="24"/>
  <c r="D104" i="24"/>
  <c r="C103" i="24"/>
  <c r="E103" i="24"/>
  <c r="P103" i="24" s="1"/>
  <c r="C102" i="24"/>
  <c r="D102" i="24" s="1"/>
  <c r="C101" i="24"/>
  <c r="N101" i="24" s="1"/>
  <c r="C100" i="24"/>
  <c r="C99" i="24"/>
  <c r="D99" i="24"/>
  <c r="C98" i="24"/>
  <c r="D98" i="24" s="1"/>
  <c r="C97" i="24"/>
  <c r="E97" i="24"/>
  <c r="C96" i="24"/>
  <c r="E96" i="24" s="1"/>
  <c r="P96" i="24" s="1"/>
  <c r="C95" i="24"/>
  <c r="D95" i="24" s="1"/>
  <c r="C94" i="24"/>
  <c r="C93" i="24"/>
  <c r="C92" i="24"/>
  <c r="N92" i="24" s="1"/>
  <c r="E92" i="24"/>
  <c r="P92" i="24" s="1"/>
  <c r="C91" i="24"/>
  <c r="E91" i="24"/>
  <c r="P91" i="24" s="1"/>
  <c r="C90" i="24"/>
  <c r="D90" i="24" s="1"/>
  <c r="C89" i="24"/>
  <c r="C88" i="24"/>
  <c r="C87" i="24"/>
  <c r="E87" i="24"/>
  <c r="C86" i="24"/>
  <c r="C85" i="24"/>
  <c r="C84" i="24"/>
  <c r="C83" i="24"/>
  <c r="J83" i="24" s="1"/>
  <c r="C82" i="24"/>
  <c r="E82" i="24" s="1"/>
  <c r="P82" i="24" s="1"/>
  <c r="C81" i="24"/>
  <c r="C80" i="24"/>
  <c r="C79" i="24"/>
  <c r="N79" i="24" s="1"/>
  <c r="C78" i="24"/>
  <c r="C77" i="24"/>
  <c r="C76" i="24"/>
  <c r="C75" i="24"/>
  <c r="C74" i="24"/>
  <c r="C73" i="24"/>
  <c r="C72" i="24"/>
  <c r="C71" i="24"/>
  <c r="J71" i="24" s="1"/>
  <c r="E71" i="24"/>
  <c r="C70" i="24"/>
  <c r="C69" i="24"/>
  <c r="C68" i="24"/>
  <c r="E68" i="24"/>
  <c r="C67" i="24"/>
  <c r="C66" i="24"/>
  <c r="C65" i="24"/>
  <c r="E65" i="24" s="1"/>
  <c r="C64" i="24"/>
  <c r="E64" i="24" s="1"/>
  <c r="P64" i="24" s="1"/>
  <c r="C63" i="24"/>
  <c r="C62" i="24"/>
  <c r="D62" i="24" s="1"/>
  <c r="C61" i="24"/>
  <c r="C60" i="24"/>
  <c r="C59" i="24"/>
  <c r="J59" i="24" s="1"/>
  <c r="C58" i="24"/>
  <c r="C57" i="24"/>
  <c r="C56" i="24"/>
  <c r="E56" i="24"/>
  <c r="P56" i="24" s="1"/>
  <c r="C55" i="24"/>
  <c r="C54" i="24"/>
  <c r="C53" i="24"/>
  <c r="N53" i="24" s="1"/>
  <c r="O53" i="24" s="1"/>
  <c r="E53" i="24"/>
  <c r="P53" i="24" s="1"/>
  <c r="C52" i="24"/>
  <c r="D52" i="24"/>
  <c r="C51" i="24"/>
  <c r="C50" i="24"/>
  <c r="C49" i="24"/>
  <c r="C48" i="24"/>
  <c r="C47" i="24"/>
  <c r="C46" i="24"/>
  <c r="C45" i="24"/>
  <c r="C44" i="24"/>
  <c r="C43" i="24"/>
  <c r="J43" i="24" s="1"/>
  <c r="C42" i="24"/>
  <c r="N42" i="24" s="1"/>
  <c r="O42" i="24" s="1"/>
  <c r="C41" i="24"/>
  <c r="C40" i="24"/>
  <c r="C39" i="24"/>
  <c r="E39" i="24" s="1"/>
  <c r="P39" i="24" s="1"/>
  <c r="C38" i="24"/>
  <c r="C37" i="24"/>
  <c r="C36" i="24"/>
  <c r="E36" i="24" s="1"/>
  <c r="P36" i="24" s="1"/>
  <c r="C35" i="24"/>
  <c r="C34" i="24"/>
  <c r="C33" i="24"/>
  <c r="E33" i="24" s="1"/>
  <c r="P33" i="24" s="1"/>
  <c r="C32" i="24"/>
  <c r="C31" i="24"/>
  <c r="E31" i="24"/>
  <c r="C30" i="24"/>
  <c r="C29" i="24"/>
  <c r="E29" i="24" s="1"/>
  <c r="C28" i="24"/>
  <c r="E28" i="24"/>
  <c r="P28" i="24" s="1"/>
  <c r="C27" i="24"/>
  <c r="C26" i="24"/>
  <c r="J26" i="24" s="1"/>
  <c r="C25" i="24"/>
  <c r="C24" i="24"/>
  <c r="E24" i="24" s="1"/>
  <c r="P24" i="24" s="1"/>
  <c r="C23" i="24"/>
  <c r="C22" i="24"/>
  <c r="C21" i="24"/>
  <c r="C20" i="24"/>
  <c r="G150" i="28"/>
  <c r="I150" i="28" s="1"/>
  <c r="G149" i="28"/>
  <c r="I149" i="28" s="1"/>
  <c r="G148" i="28"/>
  <c r="I148" i="28" s="1"/>
  <c r="G147" i="28"/>
  <c r="I147" i="28" s="1"/>
  <c r="G146" i="28"/>
  <c r="I146" i="28" s="1"/>
  <c r="G145" i="28"/>
  <c r="I145" i="28" s="1"/>
  <c r="G144" i="28"/>
  <c r="I144" i="28" s="1"/>
  <c r="G143" i="28"/>
  <c r="I143" i="28" s="1"/>
  <c r="G142" i="28"/>
  <c r="I142" i="28" s="1"/>
  <c r="G141" i="28"/>
  <c r="I141" i="28" s="1"/>
  <c r="G140" i="28"/>
  <c r="I140" i="28" s="1"/>
  <c r="G139" i="28"/>
  <c r="I139" i="28" s="1"/>
  <c r="G138" i="28"/>
  <c r="I138" i="28" s="1"/>
  <c r="G137" i="28"/>
  <c r="I137" i="28" s="1"/>
  <c r="G136" i="28"/>
  <c r="I136" i="28" s="1"/>
  <c r="G135" i="28"/>
  <c r="I135" i="28" s="1"/>
  <c r="G134" i="28"/>
  <c r="I134" i="28" s="1"/>
  <c r="G133" i="28"/>
  <c r="I133" i="28" s="1"/>
  <c r="G132" i="28"/>
  <c r="I132" i="28" s="1"/>
  <c r="G131" i="28"/>
  <c r="I131" i="28" s="1"/>
  <c r="G130" i="28"/>
  <c r="I130" i="28" s="1"/>
  <c r="G129" i="28"/>
  <c r="I129" i="28" s="1"/>
  <c r="G128" i="28"/>
  <c r="I128" i="28" s="1"/>
  <c r="G127" i="28"/>
  <c r="I127" i="28" s="1"/>
  <c r="G126" i="28"/>
  <c r="I126" i="28" s="1"/>
  <c r="G125" i="28"/>
  <c r="I125" i="28" s="1"/>
  <c r="G124" i="28"/>
  <c r="I124" i="28" s="1"/>
  <c r="G123" i="28"/>
  <c r="I123" i="28" s="1"/>
  <c r="G122" i="28"/>
  <c r="I122" i="28" s="1"/>
  <c r="G121" i="28"/>
  <c r="I121" i="28" s="1"/>
  <c r="G120" i="28"/>
  <c r="I120" i="28" s="1"/>
  <c r="G119" i="28"/>
  <c r="I119" i="28" s="1"/>
  <c r="G118" i="28"/>
  <c r="I118" i="28" s="1"/>
  <c r="G117" i="28"/>
  <c r="I117" i="28" s="1"/>
  <c r="G116" i="28"/>
  <c r="I116" i="28" s="1"/>
  <c r="G115" i="28"/>
  <c r="I115" i="28" s="1"/>
  <c r="G114" i="28"/>
  <c r="I114" i="28" s="1"/>
  <c r="G113" i="28"/>
  <c r="I113" i="28" s="1"/>
  <c r="G112" i="28"/>
  <c r="I112" i="28" s="1"/>
  <c r="G111" i="28"/>
  <c r="I111" i="28" s="1"/>
  <c r="G110" i="28"/>
  <c r="I110" i="28" s="1"/>
  <c r="G109" i="28"/>
  <c r="I109" i="28" s="1"/>
  <c r="G108" i="28"/>
  <c r="I108" i="28" s="1"/>
  <c r="G107" i="28"/>
  <c r="I107" i="28" s="1"/>
  <c r="G106" i="28"/>
  <c r="I106" i="28" s="1"/>
  <c r="G105" i="28"/>
  <c r="I105" i="28" s="1"/>
  <c r="G104" i="28"/>
  <c r="I104" i="28" s="1"/>
  <c r="G103" i="28"/>
  <c r="I103" i="28" s="1"/>
  <c r="G102" i="28"/>
  <c r="I102" i="28" s="1"/>
  <c r="G101" i="28"/>
  <c r="I101" i="28" s="1"/>
  <c r="G100" i="28"/>
  <c r="I100" i="28" s="1"/>
  <c r="G99" i="28"/>
  <c r="I99" i="28" s="1"/>
  <c r="G98" i="28"/>
  <c r="I98" i="28" s="1"/>
  <c r="G97" i="28"/>
  <c r="I97" i="28" s="1"/>
  <c r="G96" i="28"/>
  <c r="I96" i="28" s="1"/>
  <c r="G95" i="28"/>
  <c r="I95" i="28" s="1"/>
  <c r="G94" i="28"/>
  <c r="I94" i="28" s="1"/>
  <c r="G93" i="28"/>
  <c r="I93" i="28" s="1"/>
  <c r="G92" i="28"/>
  <c r="I92" i="28" s="1"/>
  <c r="G91" i="28"/>
  <c r="I91" i="28" s="1"/>
  <c r="G90" i="28"/>
  <c r="I90" i="28" s="1"/>
  <c r="G89" i="28"/>
  <c r="I89" i="28" s="1"/>
  <c r="G88" i="28"/>
  <c r="I88" i="28" s="1"/>
  <c r="G87" i="28"/>
  <c r="I87" i="28" s="1"/>
  <c r="G86" i="28"/>
  <c r="I86" i="28" s="1"/>
  <c r="G85" i="28"/>
  <c r="I85" i="28" s="1"/>
  <c r="G84" i="28"/>
  <c r="I84" i="28" s="1"/>
  <c r="G83" i="28"/>
  <c r="I83" i="28" s="1"/>
  <c r="G82" i="28"/>
  <c r="I82" i="28" s="1"/>
  <c r="G81" i="28"/>
  <c r="I81" i="28" s="1"/>
  <c r="G80" i="28"/>
  <c r="I80" i="28" s="1"/>
  <c r="G79" i="28"/>
  <c r="I79" i="28" s="1"/>
  <c r="G78" i="28"/>
  <c r="I78" i="28" s="1"/>
  <c r="G77" i="28"/>
  <c r="I77" i="28" s="1"/>
  <c r="G76" i="28"/>
  <c r="I76" i="28" s="1"/>
  <c r="G75" i="28"/>
  <c r="I75" i="28" s="1"/>
  <c r="G74" i="28"/>
  <c r="I74" i="28" s="1"/>
  <c r="G73" i="28"/>
  <c r="I73" i="28" s="1"/>
  <c r="G72" i="28"/>
  <c r="I72" i="28" s="1"/>
  <c r="G71" i="28"/>
  <c r="I71" i="28" s="1"/>
  <c r="G70" i="28"/>
  <c r="I70" i="28" s="1"/>
  <c r="G69" i="28"/>
  <c r="I69" i="28" s="1"/>
  <c r="G68" i="28"/>
  <c r="I68" i="28" s="1"/>
  <c r="G67" i="28"/>
  <c r="I67" i="28" s="1"/>
  <c r="G66" i="28"/>
  <c r="I66" i="28" s="1"/>
  <c r="G65" i="28"/>
  <c r="I65" i="28" s="1"/>
  <c r="G64" i="28"/>
  <c r="I64" i="28" s="1"/>
  <c r="G63" i="28"/>
  <c r="I63" i="28" s="1"/>
  <c r="G62" i="28"/>
  <c r="I62" i="28" s="1"/>
  <c r="G61" i="28"/>
  <c r="I61" i="28" s="1"/>
  <c r="G60" i="28"/>
  <c r="I60" i="28" s="1"/>
  <c r="G59" i="28"/>
  <c r="I59" i="28" s="1"/>
  <c r="G58" i="28"/>
  <c r="I58" i="28" s="1"/>
  <c r="G57" i="28"/>
  <c r="I57" i="28" s="1"/>
  <c r="G56" i="28"/>
  <c r="I56" i="28" s="1"/>
  <c r="G55" i="28"/>
  <c r="I55" i="28" s="1"/>
  <c r="G54" i="28"/>
  <c r="I54" i="28" s="1"/>
  <c r="G53" i="28"/>
  <c r="I53" i="28" s="1"/>
  <c r="G52" i="28"/>
  <c r="I52" i="28" s="1"/>
  <c r="G51" i="28"/>
  <c r="I51" i="28" s="1"/>
  <c r="G50" i="28"/>
  <c r="I50" i="28" s="1"/>
  <c r="G49" i="28"/>
  <c r="I49" i="28" s="1"/>
  <c r="G48" i="28"/>
  <c r="I48" i="28" s="1"/>
  <c r="G47" i="28"/>
  <c r="I47" i="28" s="1"/>
  <c r="G46" i="28"/>
  <c r="I46" i="28" s="1"/>
  <c r="G45" i="28"/>
  <c r="I45" i="28" s="1"/>
  <c r="G44" i="28"/>
  <c r="I44" i="28" s="1"/>
  <c r="G43" i="28"/>
  <c r="I43" i="28" s="1"/>
  <c r="G42" i="28"/>
  <c r="I42" i="28" s="1"/>
  <c r="G41" i="28"/>
  <c r="I41" i="28" s="1"/>
  <c r="G40" i="28"/>
  <c r="I40" i="28" s="1"/>
  <c r="G39" i="28"/>
  <c r="I39" i="28" s="1"/>
  <c r="G38" i="28"/>
  <c r="I38" i="28" s="1"/>
  <c r="G37" i="28"/>
  <c r="I37" i="28" s="1"/>
  <c r="G36" i="28"/>
  <c r="I36" i="28" s="1"/>
  <c r="G35" i="28"/>
  <c r="I35" i="28" s="1"/>
  <c r="G34" i="28"/>
  <c r="I34" i="28" s="1"/>
  <c r="G33" i="28"/>
  <c r="I33" i="28" s="1"/>
  <c r="G32" i="28"/>
  <c r="I32" i="28" s="1"/>
  <c r="G31" i="28"/>
  <c r="I31" i="28" s="1"/>
  <c r="G30" i="28"/>
  <c r="I30" i="28" s="1"/>
  <c r="G29" i="28"/>
  <c r="I29" i="28" s="1"/>
  <c r="G28" i="28"/>
  <c r="I28" i="28" s="1"/>
  <c r="G27" i="28"/>
  <c r="I27" i="28" s="1"/>
  <c r="G26" i="28"/>
  <c r="I26" i="28" s="1"/>
  <c r="G25" i="28"/>
  <c r="I25" i="28" s="1"/>
  <c r="G24" i="28"/>
  <c r="I24" i="28" s="1"/>
  <c r="G23" i="28"/>
  <c r="I23" i="28" s="1"/>
  <c r="G22" i="28"/>
  <c r="I22" i="28" s="1"/>
  <c r="G21" i="28"/>
  <c r="I21" i="28" s="1"/>
  <c r="G20" i="28"/>
  <c r="I20" i="28" s="1"/>
  <c r="D5" i="28"/>
  <c r="C5" i="28"/>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C18" i="24"/>
  <c r="Z18" i="24"/>
  <c r="W18" i="24"/>
  <c r="V18" i="24"/>
  <c r="U18" i="24"/>
  <c r="T18" i="24"/>
  <c r="S18" i="24"/>
  <c r="R18" i="24"/>
  <c r="AI6" i="24"/>
  <c r="AI5" i="24"/>
  <c r="AI4" i="24"/>
  <c r="AI3" i="24"/>
  <c r="AI2" i="24"/>
  <c r="AI1" i="24"/>
  <c r="E86" i="26"/>
  <c r="E110" i="26"/>
  <c r="K134" i="26"/>
  <c r="E118" i="26"/>
  <c r="E50" i="26"/>
  <c r="E82" i="26"/>
  <c r="E146" i="26"/>
  <c r="E142"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K102" i="26"/>
  <c r="E34" i="26"/>
  <c r="E66" i="26"/>
  <c r="BD142" i="26"/>
  <c r="K22" i="26"/>
  <c r="E30" i="26"/>
  <c r="O81" i="26"/>
  <c r="E38" i="26"/>
  <c r="E102" i="26"/>
  <c r="E134" i="26"/>
  <c r="K70" i="26"/>
  <c r="O145" i="26"/>
  <c r="E32" i="26"/>
  <c r="E48" i="26"/>
  <c r="E64" i="26"/>
  <c r="E68" i="26"/>
  <c r="E76" i="26"/>
  <c r="E80" i="26"/>
  <c r="E84" i="26"/>
  <c r="E92" i="26"/>
  <c r="E100" i="26"/>
  <c r="E112" i="26"/>
  <c r="E116" i="26"/>
  <c r="E124" i="26"/>
  <c r="E132" i="26"/>
  <c r="E148" i="26"/>
  <c r="K40" i="26"/>
  <c r="K56" i="26"/>
  <c r="K104" i="26"/>
  <c r="O53" i="26"/>
  <c r="F32" i="26"/>
  <c r="Q32" i="26" s="1"/>
  <c r="J32" i="26" s="1"/>
  <c r="F48" i="26"/>
  <c r="Q48" i="26" s="1"/>
  <c r="J48" i="26" s="1"/>
  <c r="F64" i="26"/>
  <c r="F68" i="26"/>
  <c r="Q68" i="26" s="1"/>
  <c r="J68" i="26" s="1"/>
  <c r="F76" i="26"/>
  <c r="Q76" i="26" s="1"/>
  <c r="J76" i="26" s="1"/>
  <c r="F80" i="26"/>
  <c r="Q80" i="26" s="1"/>
  <c r="J80" i="26" s="1"/>
  <c r="F92" i="26"/>
  <c r="Q92" i="26" s="1"/>
  <c r="J92" i="26" s="1"/>
  <c r="F100" i="26"/>
  <c r="Q100" i="26" s="1"/>
  <c r="J100" i="26" s="1"/>
  <c r="F112" i="26"/>
  <c r="Q112" i="26" s="1"/>
  <c r="J112" i="26" s="1"/>
  <c r="F116" i="26"/>
  <c r="Q116" i="26" s="1"/>
  <c r="J116" i="26" s="1"/>
  <c r="F124" i="26"/>
  <c r="Q124" i="26" s="1"/>
  <c r="J124" i="26" s="1"/>
  <c r="F132" i="26"/>
  <c r="Q132" i="26" s="1"/>
  <c r="J132" i="26" s="1"/>
  <c r="F148" i="26"/>
  <c r="O89" i="26"/>
  <c r="O121" i="26"/>
  <c r="BD30" i="26"/>
  <c r="E20" i="24"/>
  <c r="P20" i="24" s="1"/>
  <c r="O29" i="26"/>
  <c r="O93" i="26"/>
  <c r="F29" i="26"/>
  <c r="Q29" i="26" s="1"/>
  <c r="J29" i="26" s="1"/>
  <c r="F33" i="26"/>
  <c r="Q33" i="26" s="1"/>
  <c r="J33" i="26" s="1"/>
  <c r="F45" i="26"/>
  <c r="Q45" i="26" s="1"/>
  <c r="J45" i="26" s="1"/>
  <c r="F77" i="26"/>
  <c r="Q77" i="26" s="1"/>
  <c r="J77" i="26" s="1"/>
  <c r="F81" i="26"/>
  <c r="Q81" i="26" s="1"/>
  <c r="J81" i="26" s="1"/>
  <c r="F89" i="26"/>
  <c r="Q89" i="26" s="1"/>
  <c r="J89" i="26" s="1"/>
  <c r="F105" i="26"/>
  <c r="Q105" i="26" s="1"/>
  <c r="J105" i="26" s="1"/>
  <c r="F109" i="26"/>
  <c r="Q109" i="26" s="1"/>
  <c r="J109" i="26" s="1"/>
  <c r="F121" i="26"/>
  <c r="Q121" i="26" s="1"/>
  <c r="J121" i="26" s="1"/>
  <c r="F137" i="26"/>
  <c r="Q137" i="26" s="1"/>
  <c r="J137" i="26" s="1"/>
  <c r="F141" i="26"/>
  <c r="Q141" i="26" s="1"/>
  <c r="J141" i="26" s="1"/>
  <c r="K110" i="26"/>
  <c r="K32" i="26"/>
  <c r="O37" i="26"/>
  <c r="O69" i="26"/>
  <c r="O41" i="26"/>
  <c r="O73" i="26"/>
  <c r="O105" i="26"/>
  <c r="O137" i="26"/>
  <c r="K148" i="26"/>
  <c r="O45" i="26"/>
  <c r="O77" i="26"/>
  <c r="O141" i="26"/>
  <c r="D137" i="24"/>
  <c r="E163" i="24"/>
  <c r="O163" i="24" s="1"/>
  <c r="E141" i="24"/>
  <c r="E149" i="24"/>
  <c r="P149" i="24" s="1"/>
  <c r="E157" i="24"/>
  <c r="P157" i="24" s="1"/>
  <c r="E168" i="24"/>
  <c r="P168" i="24" s="1"/>
  <c r="E184" i="24"/>
  <c r="P184" i="24" s="1"/>
  <c r="D157" i="24"/>
  <c r="E212" i="24"/>
  <c r="P212" i="24" s="1"/>
  <c r="D28" i="24"/>
  <c r="D164" i="24"/>
  <c r="D216" i="24"/>
  <c r="D46" i="24"/>
  <c r="E52" i="24"/>
  <c r="P52" i="24" s="1"/>
  <c r="D196" i="24"/>
  <c r="D47" i="24"/>
  <c r="E185" i="24"/>
  <c r="P185" i="24" s="1"/>
  <c r="E37" i="24"/>
  <c r="D40" i="24"/>
  <c r="D64" i="24"/>
  <c r="E169" i="24"/>
  <c r="D172" i="24"/>
  <c r="E200" i="24"/>
  <c r="P200" i="24" s="1"/>
  <c r="E49" i="24"/>
  <c r="D51" i="24"/>
  <c r="D60" i="24"/>
  <c r="E69" i="24"/>
  <c r="E129" i="24"/>
  <c r="D180" i="24"/>
  <c r="E47" i="24"/>
  <c r="P47" i="24" s="1"/>
  <c r="D76" i="24"/>
  <c r="E88" i="24"/>
  <c r="P88" i="24" s="1"/>
  <c r="D93" i="24"/>
  <c r="D108" i="24"/>
  <c r="D124" i="24"/>
  <c r="D129" i="24"/>
  <c r="E131" i="24"/>
  <c r="D133" i="24"/>
  <c r="D153" i="24"/>
  <c r="D159" i="24"/>
  <c r="E161" i="24"/>
  <c r="E177" i="24"/>
  <c r="D182" i="24"/>
  <c r="D190" i="24"/>
  <c r="E193" i="24"/>
  <c r="P193" i="24" s="1"/>
  <c r="D198" i="24"/>
  <c r="E204" i="24"/>
  <c r="P204" i="24" s="1"/>
  <c r="D218" i="24"/>
  <c r="J188" i="24"/>
  <c r="J157" i="24"/>
  <c r="J198" i="24"/>
  <c r="D55" i="24"/>
  <c r="D77" i="24"/>
  <c r="D87" i="24"/>
  <c r="D94" i="24"/>
  <c r="E121" i="24"/>
  <c r="P121" i="24" s="1"/>
  <c r="D128" i="24"/>
  <c r="D132" i="24"/>
  <c r="E145" i="24"/>
  <c r="D146" i="24"/>
  <c r="E205" i="24"/>
  <c r="E219" i="24"/>
  <c r="P219" i="24" s="1"/>
  <c r="J166" i="24"/>
  <c r="J208" i="24"/>
  <c r="E94" i="24"/>
  <c r="P94" i="24" s="1"/>
  <c r="E134" i="24"/>
  <c r="J180" i="24"/>
  <c r="D24" i="24"/>
  <c r="J50" i="24"/>
  <c r="J52" i="24"/>
  <c r="D68" i="24"/>
  <c r="E77" i="24"/>
  <c r="P77" i="24" s="1"/>
  <c r="E79" i="24"/>
  <c r="P79" i="24" s="1"/>
  <c r="J91" i="24"/>
  <c r="D91" i="24"/>
  <c r="J95" i="24"/>
  <c r="D97" i="24"/>
  <c r="D103" i="24"/>
  <c r="D105" i="24"/>
  <c r="D116" i="24"/>
  <c r="E135" i="24"/>
  <c r="O135" i="24" s="1"/>
  <c r="D140" i="24"/>
  <c r="D149" i="24"/>
  <c r="J149" i="24"/>
  <c r="D179" i="24"/>
  <c r="J184" i="24"/>
  <c r="D184" i="24"/>
  <c r="N21" i="24"/>
  <c r="O21" i="24"/>
  <c r="J31" i="24"/>
  <c r="N34" i="24"/>
  <c r="O34" i="24"/>
  <c r="J36" i="24"/>
  <c r="J56" i="24"/>
  <c r="J80" i="24"/>
  <c r="J96" i="24"/>
  <c r="E101" i="24"/>
  <c r="P101" i="24" s="1"/>
  <c r="D106" i="24"/>
  <c r="J106" i="24"/>
  <c r="J110" i="24"/>
  <c r="J123" i="24"/>
  <c r="J130" i="24"/>
  <c r="D130" i="24"/>
  <c r="J144" i="24"/>
  <c r="D144" i="24"/>
  <c r="D156" i="24"/>
  <c r="D192" i="24"/>
  <c r="J192" i="24"/>
  <c r="J211" i="24"/>
  <c r="J20" i="24"/>
  <c r="C20" i="25" s="1"/>
  <c r="E21" i="24"/>
  <c r="P21" i="24" s="1"/>
  <c r="J28" i="24"/>
  <c r="D31" i="24"/>
  <c r="D34" i="24"/>
  <c r="D36" i="24"/>
  <c r="D44" i="24"/>
  <c r="D56" i="24"/>
  <c r="J64" i="24"/>
  <c r="D71" i="24"/>
  <c r="D80" i="24"/>
  <c r="D84" i="24"/>
  <c r="J87" i="24"/>
  <c r="D96" i="24"/>
  <c r="J104" i="24"/>
  <c r="E104" i="24"/>
  <c r="P104" i="24" s="1"/>
  <c r="E106" i="24"/>
  <c r="P106" i="24" s="1"/>
  <c r="D110" i="24"/>
  <c r="J111" i="24"/>
  <c r="E113" i="24"/>
  <c r="P113" i="24" s="1"/>
  <c r="D115" i="24"/>
  <c r="N119" i="24"/>
  <c r="D123" i="24"/>
  <c r="E138" i="24"/>
  <c r="E144" i="24"/>
  <c r="P144" i="24" s="1"/>
  <c r="E156" i="24"/>
  <c r="D168" i="24"/>
  <c r="J168" i="24"/>
  <c r="D195" i="24"/>
  <c r="J203" i="24"/>
  <c r="E203" i="24"/>
  <c r="P203" i="24" s="1"/>
  <c r="J39" i="24"/>
  <c r="J63" i="24"/>
  <c r="N66" i="24"/>
  <c r="J68" i="24"/>
  <c r="J97" i="24"/>
  <c r="N99" i="24"/>
  <c r="E109" i="24"/>
  <c r="P109" i="24" s="1"/>
  <c r="J116" i="24"/>
  <c r="J126" i="24"/>
  <c r="D151" i="24"/>
  <c r="N154" i="24"/>
  <c r="E154" i="24"/>
  <c r="D171" i="24"/>
  <c r="N173" i="24"/>
  <c r="J176" i="24"/>
  <c r="D176" i="24"/>
  <c r="E164" i="24"/>
  <c r="P164" i="24" s="1"/>
  <c r="E172" i="24"/>
  <c r="P172" i="24" s="1"/>
  <c r="E180" i="24"/>
  <c r="P180" i="24" s="1"/>
  <c r="E188" i="24"/>
  <c r="P188" i="24" s="1"/>
  <c r="E196" i="24"/>
  <c r="P196" i="24" s="1"/>
  <c r="E208" i="24"/>
  <c r="P208" i="24" s="1"/>
  <c r="D215" i="24"/>
  <c r="E216" i="24"/>
  <c r="P216" i="24" s="1"/>
  <c r="E220" i="24"/>
  <c r="P220" i="24" s="1"/>
  <c r="J132" i="24"/>
  <c r="J159" i="24"/>
  <c r="J200" i="24"/>
  <c r="J216" i="24"/>
  <c r="N169" i="24"/>
  <c r="J90" i="24"/>
  <c r="J134" i="24"/>
  <c r="J143" i="24"/>
  <c r="J212" i="24"/>
  <c r="J125" i="24"/>
  <c r="E137" i="24"/>
  <c r="P137" i="24" s="1"/>
  <c r="E143" i="24"/>
  <c r="P143" i="24" s="1"/>
  <c r="E153" i="24"/>
  <c r="P153" i="24" s="1"/>
  <c r="D200" i="24"/>
  <c r="D202" i="24"/>
  <c r="D204" i="24"/>
  <c r="J210" i="24"/>
  <c r="D212" i="24"/>
  <c r="J117" i="24"/>
  <c r="J137" i="24"/>
  <c r="J153" i="24"/>
  <c r="J164" i="24"/>
  <c r="J172" i="24"/>
  <c r="J196" i="24"/>
  <c r="J204" i="24"/>
  <c r="J214" i="24"/>
  <c r="N82" i="24"/>
  <c r="N193" i="24"/>
  <c r="J94" i="24"/>
  <c r="J147" i="24"/>
  <c r="J215" i="24"/>
  <c r="N217" i="24"/>
  <c r="E22" i="24"/>
  <c r="P22" i="24" s="1"/>
  <c r="N22" i="24"/>
  <c r="J22" i="24"/>
  <c r="J25" i="24"/>
  <c r="D25" i="24"/>
  <c r="N59" i="24"/>
  <c r="E59" i="24"/>
  <c r="P59" i="24" s="1"/>
  <c r="E83" i="24"/>
  <c r="P83" i="24" s="1"/>
  <c r="N83" i="24"/>
  <c r="J85" i="24"/>
  <c r="D85" i="24"/>
  <c r="E108" i="24"/>
  <c r="P108" i="24" s="1"/>
  <c r="N108" i="24"/>
  <c r="J108" i="24"/>
  <c r="N112" i="24"/>
  <c r="J112" i="24"/>
  <c r="E112" i="24"/>
  <c r="E136" i="24"/>
  <c r="O136" i="24" s="1"/>
  <c r="N136" i="24"/>
  <c r="J136" i="24"/>
  <c r="D138" i="24"/>
  <c r="N138" i="24"/>
  <c r="N140" i="24"/>
  <c r="J140" i="24"/>
  <c r="E140" i="24"/>
  <c r="N160" i="24"/>
  <c r="O160" i="24" s="1"/>
  <c r="J160" i="24"/>
  <c r="D160" i="24"/>
  <c r="E160" i="24"/>
  <c r="N167" i="24"/>
  <c r="O167" i="24" s="1"/>
  <c r="J167" i="24"/>
  <c r="E167" i="24"/>
  <c r="N175" i="24"/>
  <c r="J175" i="24"/>
  <c r="E175" i="24"/>
  <c r="P175" i="24" s="1"/>
  <c r="N183" i="24"/>
  <c r="D183" i="24"/>
  <c r="N191" i="24"/>
  <c r="J191" i="24"/>
  <c r="D191" i="24"/>
  <c r="N199" i="24"/>
  <c r="J199" i="24"/>
  <c r="D199" i="24"/>
  <c r="J213" i="24"/>
  <c r="D213" i="24"/>
  <c r="N213" i="24"/>
  <c r="D219" i="24"/>
  <c r="J219" i="24"/>
  <c r="N25" i="24"/>
  <c r="N85" i="24"/>
  <c r="D22" i="24"/>
  <c r="E25" i="24"/>
  <c r="E46" i="24"/>
  <c r="P46" i="24" s="1"/>
  <c r="N46" i="24"/>
  <c r="J46" i="24"/>
  <c r="J49" i="24"/>
  <c r="D49" i="24"/>
  <c r="N49" i="24"/>
  <c r="N51" i="24"/>
  <c r="J51" i="24"/>
  <c r="E51" i="24"/>
  <c r="P51" i="24" s="1"/>
  <c r="E57" i="24"/>
  <c r="P57" i="24" s="1"/>
  <c r="D59" i="24"/>
  <c r="E76" i="24"/>
  <c r="P76" i="24" s="1"/>
  <c r="N76" i="24"/>
  <c r="J76" i="24"/>
  <c r="J79" i="24"/>
  <c r="D79" i="24"/>
  <c r="D83" i="24"/>
  <c r="E85" i="24"/>
  <c r="E102" i="24"/>
  <c r="P102" i="24" s="1"/>
  <c r="J102" i="24"/>
  <c r="N105" i="24"/>
  <c r="J105" i="24"/>
  <c r="E105" i="24"/>
  <c r="P105" i="24" s="1"/>
  <c r="E128" i="24"/>
  <c r="P128" i="24" s="1"/>
  <c r="N128" i="24"/>
  <c r="J128" i="24"/>
  <c r="D131" i="24"/>
  <c r="N133" i="24"/>
  <c r="J133" i="24"/>
  <c r="E133" i="24"/>
  <c r="E155" i="24"/>
  <c r="P155" i="24" s="1"/>
  <c r="N155" i="24"/>
  <c r="J155" i="24"/>
  <c r="D158" i="24"/>
  <c r="N158" i="24"/>
  <c r="E158" i="24"/>
  <c r="J165" i="24"/>
  <c r="D165" i="24"/>
  <c r="N165" i="24"/>
  <c r="E165" i="24"/>
  <c r="P165" i="24" s="1"/>
  <c r="J173" i="24"/>
  <c r="D173" i="24"/>
  <c r="E173" i="24"/>
  <c r="J181" i="24"/>
  <c r="D181" i="24"/>
  <c r="N181" i="24"/>
  <c r="E181" i="24"/>
  <c r="P181" i="24" s="1"/>
  <c r="J189" i="24"/>
  <c r="D189" i="24"/>
  <c r="E189" i="24"/>
  <c r="J197" i="24"/>
  <c r="D197" i="24"/>
  <c r="N197" i="24"/>
  <c r="E197" i="24"/>
  <c r="P197" i="24" s="1"/>
  <c r="E202" i="24"/>
  <c r="O202" i="24" s="1"/>
  <c r="N202" i="24"/>
  <c r="J209" i="24"/>
  <c r="D209" i="24"/>
  <c r="E209" i="24"/>
  <c r="J217" i="24"/>
  <c r="D217" i="24"/>
  <c r="E217" i="24"/>
  <c r="J183" i="24"/>
  <c r="N209" i="24"/>
  <c r="J41" i="24"/>
  <c r="D41" i="24"/>
  <c r="N41" i="24"/>
  <c r="N43" i="24"/>
  <c r="E43" i="24"/>
  <c r="P43" i="24" s="1"/>
  <c r="E70" i="24"/>
  <c r="P70" i="24" s="1"/>
  <c r="J73" i="24"/>
  <c r="D73" i="24"/>
  <c r="N73" i="24"/>
  <c r="N74" i="24"/>
  <c r="E95" i="24"/>
  <c r="P95" i="24" s="1"/>
  <c r="N95" i="24"/>
  <c r="J98" i="24"/>
  <c r="N98" i="24"/>
  <c r="N100" i="24"/>
  <c r="E100" i="24"/>
  <c r="P100" i="24" s="1"/>
  <c r="N122" i="24"/>
  <c r="N125" i="24"/>
  <c r="E125" i="24"/>
  <c r="E148" i="24"/>
  <c r="N148" i="24"/>
  <c r="J150" i="24"/>
  <c r="D150" i="24"/>
  <c r="N152" i="24"/>
  <c r="E152" i="24"/>
  <c r="E162" i="24"/>
  <c r="P162" i="24" s="1"/>
  <c r="J162" i="24"/>
  <c r="D162" i="24"/>
  <c r="E170" i="24"/>
  <c r="P170" i="24" s="1"/>
  <c r="J170" i="24"/>
  <c r="D170" i="24"/>
  <c r="E178" i="24"/>
  <c r="P178" i="24" s="1"/>
  <c r="D178" i="24"/>
  <c r="E186" i="24"/>
  <c r="O186" i="24" s="1"/>
  <c r="N186" i="24"/>
  <c r="D186" i="24"/>
  <c r="E194" i="24"/>
  <c r="N194" i="24"/>
  <c r="D194" i="24"/>
  <c r="E206" i="24"/>
  <c r="N206" i="24"/>
  <c r="J206" i="24"/>
  <c r="E210" i="24"/>
  <c r="O210" i="24" s="1"/>
  <c r="N210" i="24"/>
  <c r="J122" i="24"/>
  <c r="J178" i="24"/>
  <c r="N57" i="24"/>
  <c r="Z23" i="26"/>
  <c r="V23" i="26"/>
  <c r="R23" i="26"/>
  <c r="BF23" i="26" s="1"/>
  <c r="Y23" i="26"/>
  <c r="U23" i="26"/>
  <c r="G23" i="26"/>
  <c r="AB23" i="26"/>
  <c r="X23" i="26"/>
  <c r="T23" i="26"/>
  <c r="AA23" i="26"/>
  <c r="W23" i="26"/>
  <c r="S23" i="26"/>
  <c r="BH23" i="26" s="1"/>
  <c r="BD23" i="26"/>
  <c r="K23" i="26"/>
  <c r="O23" i="26"/>
  <c r="E23" i="26"/>
  <c r="AD27" i="26"/>
  <c r="Z27" i="26"/>
  <c r="V27" i="26"/>
  <c r="R27" i="26"/>
  <c r="AF27" i="26" s="1"/>
  <c r="AC27" i="26"/>
  <c r="Y27" i="26"/>
  <c r="U27" i="26"/>
  <c r="G27" i="26"/>
  <c r="AH27" i="26"/>
  <c r="AB27" i="26"/>
  <c r="X27" i="26"/>
  <c r="T27" i="26"/>
  <c r="S27" i="26"/>
  <c r="BG27" i="26"/>
  <c r="AE27" i="26"/>
  <c r="AA27" i="26"/>
  <c r="W27" i="26"/>
  <c r="BD27" i="26"/>
  <c r="K27" i="26"/>
  <c r="O27" i="26"/>
  <c r="F27" i="26"/>
  <c r="Q27" i="26" s="1"/>
  <c r="J27" i="26" s="1"/>
  <c r="E27" i="26"/>
  <c r="Z31" i="26"/>
  <c r="V31" i="26"/>
  <c r="T31" i="26"/>
  <c r="S31" i="26"/>
  <c r="AX31" i="26" s="1"/>
  <c r="AD35" i="26"/>
  <c r="Z35" i="26"/>
  <c r="V35" i="26"/>
  <c r="R35" i="26"/>
  <c r="BF35" i="26" s="1"/>
  <c r="AC35" i="26"/>
  <c r="Y35" i="26"/>
  <c r="U35" i="26"/>
  <c r="G35" i="26"/>
  <c r="AH35" i="26"/>
  <c r="AB35" i="26"/>
  <c r="X35" i="26"/>
  <c r="T35" i="26"/>
  <c r="AA35" i="26"/>
  <c r="W35" i="26"/>
  <c r="S35" i="26"/>
  <c r="AX35" i="26" s="1"/>
  <c r="AE35" i="26"/>
  <c r="BD35" i="26"/>
  <c r="K35" i="26"/>
  <c r="O35" i="26"/>
  <c r="F35" i="26"/>
  <c r="Q35" i="26" s="1"/>
  <c r="J35" i="26" s="1"/>
  <c r="E35" i="26"/>
  <c r="AD39" i="26"/>
  <c r="G39" i="26"/>
  <c r="T39" i="26"/>
  <c r="K39" i="26"/>
  <c r="AD43" i="26"/>
  <c r="Z43" i="26"/>
  <c r="AH43" i="26"/>
  <c r="AA43" i="26"/>
  <c r="V43" i="26"/>
  <c r="R43" i="26"/>
  <c r="AE43" i="26"/>
  <c r="Y43" i="26"/>
  <c r="U43" i="26"/>
  <c r="G43" i="26"/>
  <c r="AC43" i="26"/>
  <c r="X43" i="26"/>
  <c r="T43" i="26"/>
  <c r="S43" i="26"/>
  <c r="BG43" i="26" s="1"/>
  <c r="AB43" i="26"/>
  <c r="W43" i="26"/>
  <c r="BD43" i="26"/>
  <c r="K43" i="26"/>
  <c r="O43" i="26"/>
  <c r="F43" i="26"/>
  <c r="Q43" i="26" s="1"/>
  <c r="J43" i="26" s="1"/>
  <c r="E43" i="26"/>
  <c r="AA47" i="26"/>
  <c r="Z47" i="26"/>
  <c r="AH47" i="26"/>
  <c r="U47" i="26"/>
  <c r="K47" i="26"/>
  <c r="AE51" i="26"/>
  <c r="AA51" i="26"/>
  <c r="W51" i="26"/>
  <c r="S51" i="26"/>
  <c r="AX51" i="26" s="1"/>
  <c r="AD51" i="26"/>
  <c r="Z51" i="26"/>
  <c r="V51" i="26"/>
  <c r="R51" i="26"/>
  <c r="AC51" i="26"/>
  <c r="U51" i="26"/>
  <c r="AB51" i="26"/>
  <c r="T51" i="26"/>
  <c r="G51" i="26"/>
  <c r="Y51" i="26"/>
  <c r="AH51" i="26"/>
  <c r="X51" i="26"/>
  <c r="BD51" i="26"/>
  <c r="K51" i="26"/>
  <c r="O51" i="26"/>
  <c r="F51" i="26"/>
  <c r="Q51" i="26" s="1"/>
  <c r="J51" i="26" s="1"/>
  <c r="E51" i="26"/>
  <c r="AE55" i="26"/>
  <c r="AA55" i="26"/>
  <c r="S55" i="26"/>
  <c r="AX55" i="26"/>
  <c r="AD55" i="26"/>
  <c r="V55" i="26"/>
  <c r="R55" i="26"/>
  <c r="Y55" i="26"/>
  <c r="X55" i="26"/>
  <c r="G55" i="26"/>
  <c r="AC55" i="26"/>
  <c r="AB55" i="26"/>
  <c r="T55" i="26"/>
  <c r="BD55" i="26"/>
  <c r="O55" i="26"/>
  <c r="F55" i="26"/>
  <c r="Q55" i="26" s="1"/>
  <c r="J55" i="26" s="1"/>
  <c r="E55" i="26"/>
  <c r="AE59" i="26"/>
  <c r="AA59" i="26"/>
  <c r="W59" i="26"/>
  <c r="S59" i="26"/>
  <c r="AX59" i="26" s="1"/>
  <c r="AD59" i="26"/>
  <c r="Z59" i="26"/>
  <c r="V59" i="26"/>
  <c r="R59" i="26"/>
  <c r="AC59" i="26"/>
  <c r="U59" i="26"/>
  <c r="AB59" i="26"/>
  <c r="T59" i="26"/>
  <c r="G59" i="26"/>
  <c r="Y59" i="26"/>
  <c r="AH59" i="26"/>
  <c r="X59" i="26"/>
  <c r="BD59" i="26"/>
  <c r="K59" i="26"/>
  <c r="O59" i="26"/>
  <c r="F59" i="26"/>
  <c r="Q59" i="26" s="1"/>
  <c r="J59" i="26" s="1"/>
  <c r="E59" i="26"/>
  <c r="AE63" i="26"/>
  <c r="AA63" i="26"/>
  <c r="W63" i="26"/>
  <c r="S63" i="26"/>
  <c r="AD63" i="26"/>
  <c r="Z63" i="26"/>
  <c r="V63" i="26"/>
  <c r="R63" i="26"/>
  <c r="BF63" i="26" s="1"/>
  <c r="Y63" i="26"/>
  <c r="AH63" i="26"/>
  <c r="X63" i="26"/>
  <c r="G63" i="26"/>
  <c r="AC63" i="26"/>
  <c r="U63" i="26"/>
  <c r="AB63" i="26"/>
  <c r="T63" i="26"/>
  <c r="BD63" i="26"/>
  <c r="K63" i="26"/>
  <c r="O63" i="26"/>
  <c r="F63" i="26"/>
  <c r="Q63" i="26" s="1"/>
  <c r="J63" i="26" s="1"/>
  <c r="E63" i="26"/>
  <c r="AA67" i="26"/>
  <c r="AD67" i="26"/>
  <c r="AC67" i="26"/>
  <c r="G67" i="26"/>
  <c r="BD67" i="26"/>
  <c r="E67" i="26"/>
  <c r="AE71" i="26"/>
  <c r="AA71" i="26"/>
  <c r="W71" i="26"/>
  <c r="S71" i="26"/>
  <c r="AX71" i="26" s="1"/>
  <c r="AD71" i="26"/>
  <c r="Z71" i="26"/>
  <c r="V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c r="AH75" i="26"/>
  <c r="X75" i="26"/>
  <c r="W75" i="26"/>
  <c r="T75" i="26"/>
  <c r="G75" i="26"/>
  <c r="AE75" i="26"/>
  <c r="AB75" i="26"/>
  <c r="BD75" i="26"/>
  <c r="K75" i="26"/>
  <c r="O75" i="26"/>
  <c r="F75" i="26"/>
  <c r="Q75" i="26" s="1"/>
  <c r="J75" i="26"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BH83" i="26" s="1"/>
  <c r="AH83" i="26"/>
  <c r="X83" i="26"/>
  <c r="AE83" i="26"/>
  <c r="AB83" i="26"/>
  <c r="G83" i="26"/>
  <c r="W83" i="26"/>
  <c r="T83" i="26"/>
  <c r="BD83" i="26"/>
  <c r="K83" i="26"/>
  <c r="O83" i="26"/>
  <c r="F83" i="26"/>
  <c r="Q83" i="26" s="1"/>
  <c r="J83" i="26" s="1"/>
  <c r="E83" i="26"/>
  <c r="W87" i="26"/>
  <c r="AB87" i="26"/>
  <c r="F87" i="26"/>
  <c r="Q87" i="26" s="1"/>
  <c r="J87" i="26" s="1"/>
  <c r="E87" i="26"/>
  <c r="AD91" i="26"/>
  <c r="V91" i="26"/>
  <c r="R91" i="26"/>
  <c r="BF91" i="26" s="1"/>
  <c r="AC91" i="26"/>
  <c r="U91" i="26"/>
  <c r="AA91" i="26"/>
  <c r="S91" i="26"/>
  <c r="BH91" i="26" s="1"/>
  <c r="AH91" i="26"/>
  <c r="X91" i="26"/>
  <c r="W91" i="26"/>
  <c r="G91" i="26"/>
  <c r="AE91" i="26"/>
  <c r="AB91" i="26"/>
  <c r="K91" i="26"/>
  <c r="O91" i="26"/>
  <c r="F91" i="26"/>
  <c r="Q91" i="26" s="1"/>
  <c r="J91" i="26" s="1"/>
  <c r="AD95" i="26"/>
  <c r="Z95" i="26"/>
  <c r="V95" i="26"/>
  <c r="AC95" i="26"/>
  <c r="Y95" i="26"/>
  <c r="U95" i="26"/>
  <c r="AB95" i="26"/>
  <c r="X95" i="26"/>
  <c r="T95" i="26"/>
  <c r="W95" i="26"/>
  <c r="S95" i="26"/>
  <c r="AX95" i="26" s="1"/>
  <c r="G95" i="26"/>
  <c r="BD95" i="26"/>
  <c r="K95" i="26"/>
  <c r="O95" i="26"/>
  <c r="E95" i="26"/>
  <c r="AD99" i="26"/>
  <c r="Z99" i="26"/>
  <c r="V99" i="26"/>
  <c r="R99" i="26"/>
  <c r="AK99" i="26" s="1"/>
  <c r="AC99" i="26"/>
  <c r="Y99" i="26"/>
  <c r="U99" i="26"/>
  <c r="AH99" i="26"/>
  <c r="AB99" i="26"/>
  <c r="X99" i="26"/>
  <c r="T99" i="26"/>
  <c r="AE99" i="26"/>
  <c r="AA99" i="26"/>
  <c r="W99" i="26"/>
  <c r="S99" i="26"/>
  <c r="BH99" i="26"/>
  <c r="G99" i="26"/>
  <c r="BD99" i="26"/>
  <c r="K99" i="26"/>
  <c r="O99" i="26"/>
  <c r="F99" i="26"/>
  <c r="Q99" i="26" s="1"/>
  <c r="J99" i="26" s="1"/>
  <c r="E99" i="26"/>
  <c r="AD103" i="26"/>
  <c r="Z103" i="26"/>
  <c r="V103" i="26"/>
  <c r="R103" i="26"/>
  <c r="AC103" i="26"/>
  <c r="Y103" i="26"/>
  <c r="U103" i="26"/>
  <c r="AH103" i="26"/>
  <c r="AB103" i="26"/>
  <c r="X103" i="26"/>
  <c r="T103" i="26"/>
  <c r="S103" i="26"/>
  <c r="BH103" i="26" s="1"/>
  <c r="AE103" i="26"/>
  <c r="AA103" i="26"/>
  <c r="W103" i="26"/>
  <c r="G103" i="26"/>
  <c r="BD103" i="26"/>
  <c r="K103" i="26"/>
  <c r="O103" i="26"/>
  <c r="F103" i="26"/>
  <c r="Q103" i="26" s="1"/>
  <c r="J103" i="26" s="1"/>
  <c r="E103" i="26"/>
  <c r="AD107" i="26"/>
  <c r="Z107" i="26"/>
  <c r="V107" i="26"/>
  <c r="R107" i="26"/>
  <c r="BF107" i="26" s="1"/>
  <c r="AC107" i="26"/>
  <c r="Y107" i="26"/>
  <c r="U107" i="26"/>
  <c r="AH107" i="26"/>
  <c r="BE107" i="26" s="1"/>
  <c r="AB107" i="26"/>
  <c r="X107" i="26"/>
  <c r="T107" i="26"/>
  <c r="W107" i="26"/>
  <c r="S107" i="26"/>
  <c r="BH107" i="26" s="1"/>
  <c r="AE107" i="26"/>
  <c r="AA107" i="26"/>
  <c r="G107" i="26"/>
  <c r="BD107" i="26"/>
  <c r="K107" i="26"/>
  <c r="O107" i="26"/>
  <c r="F107" i="26"/>
  <c r="Q107" i="26" s="1"/>
  <c r="J107" i="26" s="1"/>
  <c r="E107" i="26"/>
  <c r="Z111" i="26"/>
  <c r="AH111" i="26"/>
  <c r="BA111" i="26" s="1"/>
  <c r="X111" i="26"/>
  <c r="W111" i="26"/>
  <c r="AC111" i="26"/>
  <c r="AA111" i="26"/>
  <c r="Y111" i="26"/>
  <c r="S111" i="26"/>
  <c r="K111" i="26"/>
  <c r="F111" i="26"/>
  <c r="Q111" i="26" s="1"/>
  <c r="J111" i="26" s="1"/>
  <c r="AD115" i="26"/>
  <c r="AC115" i="26"/>
  <c r="T115" i="26"/>
  <c r="E115" i="26"/>
  <c r="AD119" i="26"/>
  <c r="Z119" i="26"/>
  <c r="V119" i="26"/>
  <c r="R119" i="26"/>
  <c r="AK119" i="26" s="1"/>
  <c r="AC119" i="26"/>
  <c r="Y119" i="26"/>
  <c r="U119" i="26"/>
  <c r="AH119" i="26"/>
  <c r="AB119" i="26"/>
  <c r="X119" i="26"/>
  <c r="T119" i="26"/>
  <c r="AE119" i="26"/>
  <c r="AA119" i="26"/>
  <c r="W119" i="26"/>
  <c r="S119" i="26"/>
  <c r="BH119" i="26" s="1"/>
  <c r="G119" i="26"/>
  <c r="BD119" i="26"/>
  <c r="K119" i="26"/>
  <c r="O119" i="26"/>
  <c r="F119" i="26"/>
  <c r="Q119" i="26" s="1"/>
  <c r="J119" i="26" s="1"/>
  <c r="E119" i="26"/>
  <c r="AD123" i="26"/>
  <c r="Z123" i="26"/>
  <c r="V123" i="26"/>
  <c r="R123" i="26"/>
  <c r="AC123" i="26"/>
  <c r="Y123" i="26"/>
  <c r="U123" i="26"/>
  <c r="AH123" i="26"/>
  <c r="AB123" i="26"/>
  <c r="X123" i="26"/>
  <c r="T123" i="26"/>
  <c r="S123" i="26"/>
  <c r="AE123" i="26"/>
  <c r="AA123" i="26"/>
  <c r="W123" i="26"/>
  <c r="G123" i="26"/>
  <c r="BD123" i="26"/>
  <c r="K123" i="26"/>
  <c r="O123" i="26"/>
  <c r="F123" i="26"/>
  <c r="Q123" i="26" s="1"/>
  <c r="J123" i="26" s="1"/>
  <c r="E123" i="26"/>
  <c r="AD127" i="26"/>
  <c r="Z127" i="26"/>
  <c r="V127" i="26"/>
  <c r="R127" i="26"/>
  <c r="BF127" i="26" s="1"/>
  <c r="AC127" i="26"/>
  <c r="Y127" i="26"/>
  <c r="U127" i="26"/>
  <c r="AH127" i="26"/>
  <c r="BA127" i="26" s="1"/>
  <c r="AB127" i="26"/>
  <c r="X127" i="26"/>
  <c r="T127" i="26"/>
  <c r="W127" i="26"/>
  <c r="S127" i="26"/>
  <c r="AE127" i="26"/>
  <c r="AA127" i="26"/>
  <c r="G127" i="26"/>
  <c r="BD127" i="26"/>
  <c r="K127" i="26"/>
  <c r="O127" i="26"/>
  <c r="F127" i="26"/>
  <c r="Q127" i="26" s="1"/>
  <c r="J127" i="26" s="1"/>
  <c r="E127" i="26"/>
  <c r="AC131" i="26"/>
  <c r="U131" i="26"/>
  <c r="AB131" i="26"/>
  <c r="T131" i="26"/>
  <c r="AA131" i="26"/>
  <c r="S131" i="26"/>
  <c r="BH131" i="26" s="1"/>
  <c r="Z131" i="26"/>
  <c r="R131" i="26"/>
  <c r="G131" i="26"/>
  <c r="K131" i="26"/>
  <c r="F131" i="26"/>
  <c r="Q131" i="26" s="1"/>
  <c r="J131" i="26" s="1"/>
  <c r="AC135" i="26"/>
  <c r="Y135" i="26"/>
  <c r="U135" i="26"/>
  <c r="AH135" i="26"/>
  <c r="BE135" i="26"/>
  <c r="AB135" i="26"/>
  <c r="X135" i="26"/>
  <c r="T135" i="26"/>
  <c r="AE135" i="26"/>
  <c r="AA135" i="26"/>
  <c r="W135" i="26"/>
  <c r="S135" i="26"/>
  <c r="AD135" i="26"/>
  <c r="Z135" i="26"/>
  <c r="V135" i="26"/>
  <c r="R135" i="26"/>
  <c r="G135" i="26"/>
  <c r="BD135" i="26"/>
  <c r="K135" i="26"/>
  <c r="O135" i="26"/>
  <c r="F135" i="26"/>
  <c r="Q135" i="26" s="1"/>
  <c r="J135" i="26" s="1"/>
  <c r="E135" i="26"/>
  <c r="AH139" i="26"/>
  <c r="S139" i="26"/>
  <c r="BH139" i="26" s="1"/>
  <c r="V139" i="26"/>
  <c r="E139" i="26"/>
  <c r="AH143" i="26"/>
  <c r="S143" i="26"/>
  <c r="BH143" i="26" s="1"/>
  <c r="Z143" i="26"/>
  <c r="S147" i="26"/>
  <c r="E30" i="24"/>
  <c r="J30" i="24"/>
  <c r="J33" i="24"/>
  <c r="E41" i="24"/>
  <c r="D43" i="24"/>
  <c r="E62" i="24"/>
  <c r="P62" i="24" s="1"/>
  <c r="N62" i="24"/>
  <c r="J62" i="24"/>
  <c r="J65" i="24"/>
  <c r="D65" i="24"/>
  <c r="N67" i="24"/>
  <c r="E67" i="24"/>
  <c r="P67" i="24" s="1"/>
  <c r="E73" i="24"/>
  <c r="P73" i="24" s="1"/>
  <c r="D74" i="24"/>
  <c r="N89" i="24"/>
  <c r="J89" i="24"/>
  <c r="J92" i="24"/>
  <c r="D92" i="24"/>
  <c r="N93" i="24"/>
  <c r="J93" i="24"/>
  <c r="E93" i="24"/>
  <c r="P93" i="24" s="1"/>
  <c r="E98" i="24"/>
  <c r="P98" i="24" s="1"/>
  <c r="D100" i="24"/>
  <c r="E115" i="24"/>
  <c r="N115" i="24"/>
  <c r="J115" i="24"/>
  <c r="J118" i="24"/>
  <c r="D118" i="24"/>
  <c r="N120" i="24"/>
  <c r="E120" i="24"/>
  <c r="P120" i="24" s="1"/>
  <c r="D122" i="24"/>
  <c r="D125" i="24"/>
  <c r="N142" i="24"/>
  <c r="J142" i="24"/>
  <c r="J145" i="24"/>
  <c r="D145" i="24"/>
  <c r="N145" i="24"/>
  <c r="N146" i="24"/>
  <c r="J146" i="24"/>
  <c r="D148" i="24"/>
  <c r="E150" i="24"/>
  <c r="D152" i="24"/>
  <c r="J100" i="24"/>
  <c r="J152" i="24"/>
  <c r="N65" i="24"/>
  <c r="N189" i="24"/>
  <c r="J21" i="24"/>
  <c r="D21" i="24"/>
  <c r="N23" i="24"/>
  <c r="E26" i="24"/>
  <c r="P26" i="24" s="1"/>
  <c r="J29" i="24"/>
  <c r="D29" i="24"/>
  <c r="N31" i="24"/>
  <c r="E34" i="24"/>
  <c r="J37" i="24"/>
  <c r="D37" i="24"/>
  <c r="E42" i="24"/>
  <c r="J45" i="24"/>
  <c r="N47" i="24"/>
  <c r="E50" i="24"/>
  <c r="J53" i="24"/>
  <c r="D53" i="24"/>
  <c r="E58" i="24"/>
  <c r="D61" i="24"/>
  <c r="N63" i="24"/>
  <c r="E66" i="24"/>
  <c r="J69" i="24"/>
  <c r="D69" i="24"/>
  <c r="N71" i="24"/>
  <c r="N77" i="24"/>
  <c r="E80" i="24"/>
  <c r="J82" i="24"/>
  <c r="D82" i="24"/>
  <c r="E86" i="24"/>
  <c r="J88" i="24"/>
  <c r="D88" i="24"/>
  <c r="N90" i="24"/>
  <c r="N96" i="24"/>
  <c r="E99" i="24"/>
  <c r="P99" i="24" s="1"/>
  <c r="J101" i="24"/>
  <c r="D101" i="24"/>
  <c r="N103" i="24"/>
  <c r="J107" i="24"/>
  <c r="D107" i="24"/>
  <c r="N109" i="24"/>
  <c r="E111" i="24"/>
  <c r="D114" i="24"/>
  <c r="N116" i="24"/>
  <c r="E119" i="24"/>
  <c r="O119" i="24" s="1"/>
  <c r="J121" i="24"/>
  <c r="D121" i="24"/>
  <c r="N124" i="24"/>
  <c r="J127" i="24"/>
  <c r="D127" i="24"/>
  <c r="N129" i="24"/>
  <c r="E132" i="24"/>
  <c r="N132" i="24"/>
  <c r="J135" i="24"/>
  <c r="D135" i="24"/>
  <c r="E139" i="24"/>
  <c r="N139" i="24"/>
  <c r="J141" i="24"/>
  <c r="D141" i="24"/>
  <c r="N143" i="24"/>
  <c r="E151" i="24"/>
  <c r="P151" i="24" s="1"/>
  <c r="N151" i="24"/>
  <c r="D154" i="24"/>
  <c r="N156" i="24"/>
  <c r="E159" i="24"/>
  <c r="N159" i="24"/>
  <c r="J161" i="24"/>
  <c r="D161" i="24"/>
  <c r="N163" i="24"/>
  <c r="N166" i="24"/>
  <c r="J169" i="24"/>
  <c r="D169" i="24"/>
  <c r="N171" i="24"/>
  <c r="E174" i="24"/>
  <c r="N174" i="24"/>
  <c r="J177" i="24"/>
  <c r="D177" i="24"/>
  <c r="N179" i="24"/>
  <c r="E182" i="24"/>
  <c r="P182" i="24" s="1"/>
  <c r="N182" i="24"/>
  <c r="J185" i="24"/>
  <c r="D185" i="24"/>
  <c r="N187" i="24"/>
  <c r="E190" i="24"/>
  <c r="J193" i="24"/>
  <c r="D193" i="24"/>
  <c r="N195" i="24"/>
  <c r="N198" i="24"/>
  <c r="J201" i="24"/>
  <c r="D201" i="24"/>
  <c r="E201" i="24"/>
  <c r="J205" i="24"/>
  <c r="D205" i="24"/>
  <c r="N211" i="24"/>
  <c r="D211" i="24"/>
  <c r="N215" i="24"/>
  <c r="J23" i="24"/>
  <c r="J42" i="24"/>
  <c r="J84" i="24"/>
  <c r="J99" i="24"/>
  <c r="J109" i="24"/>
  <c r="J151" i="24"/>
  <c r="J163" i="24"/>
  <c r="J182" i="24"/>
  <c r="J195" i="24"/>
  <c r="N29" i="24"/>
  <c r="N50" i="24"/>
  <c r="N61" i="24"/>
  <c r="N80" i="24"/>
  <c r="N88" i="24"/>
  <c r="N127" i="24"/>
  <c r="N161" i="24"/>
  <c r="N185" i="24"/>
  <c r="N205" i="24"/>
  <c r="N203" i="24"/>
  <c r="D203" i="24"/>
  <c r="N207" i="24"/>
  <c r="J207" i="24"/>
  <c r="N214" i="24"/>
  <c r="D214" i="24"/>
  <c r="E218" i="24"/>
  <c r="P218" i="24" s="1"/>
  <c r="J218" i="24"/>
  <c r="J34" i="24"/>
  <c r="J47" i="24"/>
  <c r="J66" i="24"/>
  <c r="J77" i="24"/>
  <c r="J103" i="24"/>
  <c r="J119" i="24"/>
  <c r="J129" i="24"/>
  <c r="J156" i="24"/>
  <c r="J174" i="24"/>
  <c r="J187" i="24"/>
  <c r="N26" i="24"/>
  <c r="N37" i="24"/>
  <c r="N58" i="24"/>
  <c r="O58" i="24" s="1"/>
  <c r="N69" i="24"/>
  <c r="N121" i="24"/>
  <c r="N141" i="24"/>
  <c r="N177" i="24"/>
  <c r="N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BF30" i="26" s="1"/>
  <c r="AD30" i="26"/>
  <c r="Z30" i="26"/>
  <c r="AC34" i="26"/>
  <c r="Y34" i="26"/>
  <c r="U34" i="26"/>
  <c r="AH34" i="26"/>
  <c r="AB34" i="26"/>
  <c r="X34" i="26"/>
  <c r="T34" i="26"/>
  <c r="AE34" i="26"/>
  <c r="AA34" i="26"/>
  <c r="W34" i="26"/>
  <c r="S34" i="26"/>
  <c r="BG34" i="26" s="1"/>
  <c r="Z34" i="26"/>
  <c r="V34" i="26"/>
  <c r="R34" i="26"/>
  <c r="G34" i="26"/>
  <c r="AD34" i="26"/>
  <c r="AC38" i="26"/>
  <c r="Y38" i="26"/>
  <c r="AH38" i="26"/>
  <c r="AB38" i="26"/>
  <c r="X38" i="26"/>
  <c r="AE38" i="26"/>
  <c r="AA38" i="26"/>
  <c r="W38" i="26"/>
  <c r="AD38" i="26"/>
  <c r="G38" i="26"/>
  <c r="Z38" i="26"/>
  <c r="R38" i="26"/>
  <c r="AC42" i="26"/>
  <c r="Y42" i="26"/>
  <c r="AH42" i="26"/>
  <c r="BE42" i="26" s="1"/>
  <c r="AB42" i="26"/>
  <c r="X42" i="26"/>
  <c r="AE42" i="26"/>
  <c r="AA42" i="26"/>
  <c r="W42" i="26"/>
  <c r="R42" i="26"/>
  <c r="AD42" i="26"/>
  <c r="Z42" i="26"/>
  <c r="V42" i="26"/>
  <c r="AD46" i="26"/>
  <c r="Z46" i="26"/>
  <c r="AC46" i="26"/>
  <c r="Y46" i="26"/>
  <c r="U46" i="26"/>
  <c r="AH46" i="26"/>
  <c r="BE46" i="26"/>
  <c r="X46" i="26"/>
  <c r="S46" i="26"/>
  <c r="AE46" i="26"/>
  <c r="W46" i="26"/>
  <c r="R46" i="26"/>
  <c r="AB46" i="26"/>
  <c r="V46" i="26"/>
  <c r="G46" i="26"/>
  <c r="AA46" i="26"/>
  <c r="T46" i="26"/>
  <c r="AD50" i="26"/>
  <c r="Z50" i="26"/>
  <c r="V50" i="26"/>
  <c r="R50" i="26"/>
  <c r="AC50" i="26"/>
  <c r="Y50" i="26"/>
  <c r="U50" i="26"/>
  <c r="AB50" i="26"/>
  <c r="T50" i="26"/>
  <c r="AA50" i="26"/>
  <c r="S50" i="26"/>
  <c r="AH50" i="26"/>
  <c r="BA50" i="26" s="1"/>
  <c r="X50" i="26"/>
  <c r="AE50" i="26"/>
  <c r="G50" i="26"/>
  <c r="W50" i="26"/>
  <c r="Z54" i="26"/>
  <c r="V54" i="26"/>
  <c r="AE54" i="26"/>
  <c r="W54" i="26"/>
  <c r="Z58" i="26"/>
  <c r="V58" i="26"/>
  <c r="AA58" i="26"/>
  <c r="S58" i="26"/>
  <c r="V62" i="26"/>
  <c r="AC62" i="26"/>
  <c r="AD66" i="26"/>
  <c r="Z66" i="26"/>
  <c r="V66" i="26"/>
  <c r="R66" i="26"/>
  <c r="AC66" i="26"/>
  <c r="Y66" i="26"/>
  <c r="U66" i="26"/>
  <c r="AB66" i="26"/>
  <c r="T66" i="26"/>
  <c r="AA66" i="26"/>
  <c r="S66" i="26"/>
  <c r="BH66" i="26" s="1"/>
  <c r="AH66" i="26"/>
  <c r="X66" i="26"/>
  <c r="AE66" i="26"/>
  <c r="W66" i="26"/>
  <c r="G66" i="26"/>
  <c r="AD70" i="26"/>
  <c r="Z70" i="26"/>
  <c r="V70" i="26"/>
  <c r="R70" i="26"/>
  <c r="AC70" i="26"/>
  <c r="Y70" i="26"/>
  <c r="U70" i="26"/>
  <c r="AH70" i="26"/>
  <c r="X70" i="26"/>
  <c r="AE70" i="26"/>
  <c r="W70" i="26"/>
  <c r="AB70" i="26"/>
  <c r="T70" i="26"/>
  <c r="G70" i="26"/>
  <c r="AA70" i="26"/>
  <c r="S70" i="26"/>
  <c r="BH70" i="26" s="1"/>
  <c r="AC74" i="26"/>
  <c r="U74" i="26"/>
  <c r="AB74" i="26"/>
  <c r="T74" i="26"/>
  <c r="R74" i="26"/>
  <c r="W74" i="26"/>
  <c r="S74" i="26"/>
  <c r="BH74" i="26" s="1"/>
  <c r="AD74" i="26"/>
  <c r="G74" i="26"/>
  <c r="AC78" i="26"/>
  <c r="Y78" i="26"/>
  <c r="U78" i="26"/>
  <c r="AH78" i="26"/>
  <c r="AB78" i="26"/>
  <c r="X78" i="26"/>
  <c r="T78" i="26"/>
  <c r="AD78" i="26"/>
  <c r="V78" i="26"/>
  <c r="AA78" i="26"/>
  <c r="S78" i="26"/>
  <c r="AX78" i="26"/>
  <c r="Z78" i="26"/>
  <c r="W78" i="26"/>
  <c r="R78" i="26"/>
  <c r="AE78" i="26"/>
  <c r="G78" i="26"/>
  <c r="AC82" i="26"/>
  <c r="Y82" i="26"/>
  <c r="U82" i="26"/>
  <c r="AH82" i="26"/>
  <c r="AF82" i="26" s="1"/>
  <c r="AB82" i="26"/>
  <c r="X82" i="26"/>
  <c r="T82" i="26"/>
  <c r="Z82" i="26"/>
  <c r="R82" i="26"/>
  <c r="AE82" i="26"/>
  <c r="W82" i="26"/>
  <c r="AD82" i="26"/>
  <c r="AA82" i="26"/>
  <c r="V82" i="26"/>
  <c r="S82" i="26"/>
  <c r="BH82" i="26" s="1"/>
  <c r="G82" i="26"/>
  <c r="AC86" i="26"/>
  <c r="Y86" i="26"/>
  <c r="U86" i="26"/>
  <c r="AH86" i="26"/>
  <c r="AB86" i="26"/>
  <c r="X86" i="26"/>
  <c r="T86" i="26"/>
  <c r="AD86" i="26"/>
  <c r="V86" i="26"/>
  <c r="AA86" i="26"/>
  <c r="S86" i="26"/>
  <c r="BG86" i="26"/>
  <c r="R86" i="26"/>
  <c r="AE86" i="26"/>
  <c r="Z86" i="26"/>
  <c r="G86" i="26"/>
  <c r="W86" i="26"/>
  <c r="AH90" i="26"/>
  <c r="BE90" i="26" s="1"/>
  <c r="X90" i="26"/>
  <c r="W90" i="26"/>
  <c r="Y94" i="26"/>
  <c r="AA94" i="26"/>
  <c r="G94" i="26"/>
  <c r="U98" i="26"/>
  <c r="AE98" i="26"/>
  <c r="S98" i="26"/>
  <c r="R98" i="26"/>
  <c r="BF98" i="26" s="1"/>
  <c r="AC102" i="26"/>
  <c r="Y102" i="26"/>
  <c r="U102" i="26"/>
  <c r="AH102" i="26"/>
  <c r="BA102" i="26"/>
  <c r="AB102" i="26"/>
  <c r="X102" i="26"/>
  <c r="T102" i="26"/>
  <c r="AE102" i="26"/>
  <c r="AA102" i="26"/>
  <c r="W102" i="26"/>
  <c r="S102" i="26"/>
  <c r="BG102" i="26"/>
  <c r="R102" i="26"/>
  <c r="AD102" i="26"/>
  <c r="Z102" i="26"/>
  <c r="G102" i="26"/>
  <c r="V102" i="26"/>
  <c r="AC106" i="26"/>
  <c r="Y106" i="26"/>
  <c r="U106" i="26"/>
  <c r="AH106" i="26"/>
  <c r="BE106" i="26"/>
  <c r="AB106" i="26"/>
  <c r="X106" i="26"/>
  <c r="T106" i="26"/>
  <c r="AE106" i="26"/>
  <c r="AA106" i="26"/>
  <c r="W106" i="26"/>
  <c r="S106" i="26"/>
  <c r="AX106" i="26"/>
  <c r="V106" i="26"/>
  <c r="R106" i="26"/>
  <c r="AD106" i="26"/>
  <c r="Z106" i="26"/>
  <c r="G106" i="26"/>
  <c r="AC110" i="26"/>
  <c r="Y110" i="26"/>
  <c r="U110" i="26"/>
  <c r="AH110" i="26"/>
  <c r="BE110" i="26"/>
  <c r="AB110" i="26"/>
  <c r="X110" i="26"/>
  <c r="T110" i="26"/>
  <c r="AE110" i="26"/>
  <c r="AA110" i="26"/>
  <c r="W110" i="26"/>
  <c r="S110" i="26"/>
  <c r="AX110" i="26"/>
  <c r="Z110" i="26"/>
  <c r="V110" i="26"/>
  <c r="R110" i="26"/>
  <c r="G110" i="26"/>
  <c r="AD110" i="26"/>
  <c r="AH114" i="26"/>
  <c r="AB114" i="26"/>
  <c r="Z114" i="26"/>
  <c r="V114" i="26"/>
  <c r="AC118" i="26"/>
  <c r="Y118" i="26"/>
  <c r="U118" i="26"/>
  <c r="AH118" i="26"/>
  <c r="BA118" i="26"/>
  <c r="AB118" i="26"/>
  <c r="X118" i="26"/>
  <c r="T118" i="26"/>
  <c r="AE118" i="26"/>
  <c r="AA118" i="26"/>
  <c r="W118" i="26"/>
  <c r="S118" i="26"/>
  <c r="AX118" i="26"/>
  <c r="AD118" i="26"/>
  <c r="Z118" i="26"/>
  <c r="V118" i="26"/>
  <c r="R118" i="26"/>
  <c r="G118" i="26"/>
  <c r="Y122" i="26"/>
  <c r="T122" i="26"/>
  <c r="W122" i="26"/>
  <c r="V122" i="26"/>
  <c r="AC126" i="26"/>
  <c r="U126" i="26"/>
  <c r="AB126" i="26"/>
  <c r="T126" i="26"/>
  <c r="AA126" i="26"/>
  <c r="S126" i="26"/>
  <c r="BH126" i="26" s="1"/>
  <c r="R126" i="26"/>
  <c r="Z126" i="26"/>
  <c r="AC130" i="26"/>
  <c r="AH134" i="26"/>
  <c r="AB134" i="26"/>
  <c r="X134" i="26"/>
  <c r="T134" i="26"/>
  <c r="AE134" i="26"/>
  <c r="AA134" i="26"/>
  <c r="W134" i="26"/>
  <c r="S134" i="26"/>
  <c r="AD134" i="26"/>
  <c r="Z134" i="26"/>
  <c r="V134" i="26"/>
  <c r="R134" i="26"/>
  <c r="AC134" i="26"/>
  <c r="Y134" i="26"/>
  <c r="U134" i="26"/>
  <c r="G134" i="26"/>
  <c r="X138" i="26"/>
  <c r="V138" i="26"/>
  <c r="AH142" i="26"/>
  <c r="AB142" i="26"/>
  <c r="X142" i="26"/>
  <c r="T142" i="26"/>
  <c r="AE142" i="26"/>
  <c r="AA142" i="26"/>
  <c r="W142" i="26"/>
  <c r="S142" i="26"/>
  <c r="BH142" i="26"/>
  <c r="AD142" i="26"/>
  <c r="Z142" i="26"/>
  <c r="V142" i="26"/>
  <c r="R142" i="26"/>
  <c r="U142" i="26"/>
  <c r="AC142" i="26"/>
  <c r="Y142" i="26"/>
  <c r="G142" i="26"/>
  <c r="X146" i="26"/>
  <c r="T146" i="26"/>
  <c r="V146" i="26"/>
  <c r="R146" i="26"/>
  <c r="AK146" i="26" s="1"/>
  <c r="AH150" i="26"/>
  <c r="AB150" i="26"/>
  <c r="X150" i="26"/>
  <c r="T150" i="26"/>
  <c r="AE150" i="26"/>
  <c r="AA150" i="26"/>
  <c r="W150" i="26"/>
  <c r="S150" i="26"/>
  <c r="AD150" i="26"/>
  <c r="Z150" i="26"/>
  <c r="V150" i="26"/>
  <c r="R150" i="26"/>
  <c r="AC150" i="26"/>
  <c r="Y150" i="26"/>
  <c r="U150" i="26"/>
  <c r="G150" i="26"/>
  <c r="O150" i="26"/>
  <c r="K25" i="26"/>
  <c r="K41" i="26"/>
  <c r="K49" i="26"/>
  <c r="K57" i="26"/>
  <c r="K73" i="26"/>
  <c r="K81" i="26"/>
  <c r="K89" i="26"/>
  <c r="K105" i="26"/>
  <c r="K113" i="26"/>
  <c r="K121" i="26"/>
  <c r="K129" i="26"/>
  <c r="K137" i="26"/>
  <c r="K145" i="26"/>
  <c r="O22" i="26"/>
  <c r="O26" i="26"/>
  <c r="O30" i="26"/>
  <c r="O34" i="26"/>
  <c r="O38" i="26"/>
  <c r="O42" i="26"/>
  <c r="O46" i="26"/>
  <c r="O50" i="26"/>
  <c r="O54" i="26"/>
  <c r="O66" i="26"/>
  <c r="O70" i="26"/>
  <c r="O74" i="26"/>
  <c r="O78" i="26"/>
  <c r="O82" i="26"/>
  <c r="O86" i="26"/>
  <c r="O90" i="26"/>
  <c r="O102" i="26"/>
  <c r="O106" i="26"/>
  <c r="O110" i="26"/>
  <c r="O118" i="26"/>
  <c r="O134" i="26"/>
  <c r="O142" i="26"/>
  <c r="BD129" i="26"/>
  <c r="AH21" i="26"/>
  <c r="AF21" i="26" s="1"/>
  <c r="AB21" i="26"/>
  <c r="X21" i="26"/>
  <c r="T21" i="26"/>
  <c r="AE21" i="26"/>
  <c r="AA21" i="26"/>
  <c r="W21" i="26"/>
  <c r="S21" i="26"/>
  <c r="BH21" i="26" s="1"/>
  <c r="AD21" i="26"/>
  <c r="Z21" i="26"/>
  <c r="AC21" i="26"/>
  <c r="R21" i="26"/>
  <c r="Y21" i="26"/>
  <c r="G21" i="26"/>
  <c r="V21" i="26"/>
  <c r="U21" i="26"/>
  <c r="AH25" i="26"/>
  <c r="T25" i="26"/>
  <c r="V25" i="26"/>
  <c r="U25" i="26"/>
  <c r="AH29" i="26"/>
  <c r="AB29" i="26"/>
  <c r="X29" i="26"/>
  <c r="T29" i="26"/>
  <c r="AE29" i="26"/>
  <c r="AA29" i="26"/>
  <c r="W29" i="26"/>
  <c r="S29" i="26"/>
  <c r="AD29" i="26"/>
  <c r="Z29" i="26"/>
  <c r="V29" i="26"/>
  <c r="R29" i="26"/>
  <c r="U29" i="26"/>
  <c r="G29" i="26"/>
  <c r="AC29" i="26"/>
  <c r="Y29" i="26"/>
  <c r="X33" i="26"/>
  <c r="W33" i="26"/>
  <c r="S33" i="26"/>
  <c r="V33" i="26"/>
  <c r="Y33" i="26"/>
  <c r="AH37" i="26"/>
  <c r="AB37" i="26"/>
  <c r="X37" i="26"/>
  <c r="T37" i="26"/>
  <c r="AE37" i="26"/>
  <c r="AA37" i="26"/>
  <c r="W37" i="26"/>
  <c r="S37" i="26"/>
  <c r="BG37" i="26" s="1"/>
  <c r="AD37" i="26"/>
  <c r="Z37" i="26"/>
  <c r="V37" i="26"/>
  <c r="R37" i="26"/>
  <c r="AC37" i="26"/>
  <c r="Y37" i="26"/>
  <c r="G37" i="26"/>
  <c r="U37" i="26"/>
  <c r="AH41" i="26"/>
  <c r="AB41" i="26"/>
  <c r="X41" i="26"/>
  <c r="T41" i="26"/>
  <c r="AE41" i="26"/>
  <c r="AA41" i="26"/>
  <c r="W41" i="26"/>
  <c r="S41" i="26"/>
  <c r="AX41" i="26"/>
  <c r="AD41" i="26"/>
  <c r="Z41" i="26"/>
  <c r="V41" i="26"/>
  <c r="R41" i="26"/>
  <c r="BF41" i="26" s="1"/>
  <c r="AC41" i="26"/>
  <c r="Y41" i="26"/>
  <c r="G41" i="26"/>
  <c r="U41" i="26"/>
  <c r="AH45" i="26"/>
  <c r="BE45" i="26" s="1"/>
  <c r="AB45" i="26"/>
  <c r="X45" i="26"/>
  <c r="T45" i="26"/>
  <c r="AC45" i="26"/>
  <c r="W45" i="26"/>
  <c r="R45" i="26"/>
  <c r="AA45" i="26"/>
  <c r="V45" i="26"/>
  <c r="AE45" i="26"/>
  <c r="Z45" i="26"/>
  <c r="U45" i="26"/>
  <c r="AD45" i="26"/>
  <c r="Y45" i="26"/>
  <c r="G45" i="26"/>
  <c r="S45" i="26"/>
  <c r="AC49" i="26"/>
  <c r="U49" i="26"/>
  <c r="AB49" i="26"/>
  <c r="T49" i="26"/>
  <c r="S49" i="26"/>
  <c r="AX49" i="26" s="1"/>
  <c r="Z49" i="26"/>
  <c r="AE49" i="26"/>
  <c r="AD49" i="26"/>
  <c r="G49" i="26"/>
  <c r="AC53" i="26"/>
  <c r="Y53" i="26"/>
  <c r="U53" i="26"/>
  <c r="AH53" i="26"/>
  <c r="AB53" i="26"/>
  <c r="X53" i="26"/>
  <c r="T53" i="26"/>
  <c r="AE53" i="26"/>
  <c r="W53" i="26"/>
  <c r="AD53" i="26"/>
  <c r="V53" i="26"/>
  <c r="AA53" i="26"/>
  <c r="S53" i="26"/>
  <c r="AX53" i="26" s="1"/>
  <c r="Z53" i="26"/>
  <c r="G53" i="26"/>
  <c r="R53" i="26"/>
  <c r="AF53" i="26" s="1"/>
  <c r="AH57" i="26"/>
  <c r="BA57" i="26" s="1"/>
  <c r="X57" i="26"/>
  <c r="Z57" i="26"/>
  <c r="R57" i="26"/>
  <c r="AK57" i="26" s="1"/>
  <c r="V57" i="26"/>
  <c r="G57" i="26"/>
  <c r="AH61" i="26"/>
  <c r="BA61" i="26" s="1"/>
  <c r="X61" i="26"/>
  <c r="AD61" i="26"/>
  <c r="V61" i="26"/>
  <c r="G61" i="26"/>
  <c r="Z61" i="26"/>
  <c r="U65" i="26"/>
  <c r="AB65" i="26"/>
  <c r="S65" i="26"/>
  <c r="Z65" i="26"/>
  <c r="AD65" i="26"/>
  <c r="V65" i="26"/>
  <c r="AC69" i="26"/>
  <c r="Y69" i="26"/>
  <c r="U69" i="26"/>
  <c r="AH69" i="26"/>
  <c r="AB69" i="26"/>
  <c r="X69" i="26"/>
  <c r="T69" i="26"/>
  <c r="AE69" i="26"/>
  <c r="W69" i="26"/>
  <c r="AD69" i="26"/>
  <c r="V69" i="26"/>
  <c r="AA69" i="26"/>
  <c r="S69" i="26"/>
  <c r="BH69" i="26"/>
  <c r="R69" i="26"/>
  <c r="G69" i="26"/>
  <c r="Z69" i="26"/>
  <c r="AH73" i="26"/>
  <c r="AB73" i="26"/>
  <c r="X73" i="26"/>
  <c r="T73" i="26"/>
  <c r="AE73" i="26"/>
  <c r="AA73" i="26"/>
  <c r="W73" i="26"/>
  <c r="S73" i="26"/>
  <c r="BG73" i="26"/>
  <c r="Y73" i="26"/>
  <c r="AD73" i="26"/>
  <c r="V73" i="26"/>
  <c r="U73" i="26"/>
  <c r="R73" i="26"/>
  <c r="AF73" i="26" s="1"/>
  <c r="AC73" i="26"/>
  <c r="Z73" i="26"/>
  <c r="G73" i="26"/>
  <c r="AH77" i="26"/>
  <c r="BA77" i="26" s="1"/>
  <c r="AB77" i="26"/>
  <c r="X77" i="26"/>
  <c r="T77" i="26"/>
  <c r="AE77" i="26"/>
  <c r="AA77" i="26"/>
  <c r="W77" i="26"/>
  <c r="S77" i="26"/>
  <c r="AC77" i="26"/>
  <c r="U77" i="26"/>
  <c r="Z77" i="26"/>
  <c r="R77" i="26"/>
  <c r="Y77" i="26"/>
  <c r="V77" i="26"/>
  <c r="AD77" i="26"/>
  <c r="G77" i="26"/>
  <c r="AH81" i="26"/>
  <c r="AB81" i="26"/>
  <c r="X81" i="26"/>
  <c r="T81" i="26"/>
  <c r="AE81" i="26"/>
  <c r="AA81" i="26"/>
  <c r="W81" i="26"/>
  <c r="S81" i="26"/>
  <c r="AX81" i="26" s="1"/>
  <c r="Y81" i="26"/>
  <c r="AD81" i="26"/>
  <c r="V81" i="26"/>
  <c r="AC81" i="26"/>
  <c r="Z81" i="26"/>
  <c r="U81" i="26"/>
  <c r="R81" i="26"/>
  <c r="G81" i="26"/>
  <c r="AH85" i="26"/>
  <c r="X85" i="26"/>
  <c r="AE85" i="26"/>
  <c r="W85" i="26"/>
  <c r="U85" i="26"/>
  <c r="R85" i="26"/>
  <c r="Y85" i="26"/>
  <c r="V85" i="26"/>
  <c r="AH89" i="26"/>
  <c r="BE89" i="26" s="1"/>
  <c r="AB89" i="26"/>
  <c r="X89" i="26"/>
  <c r="T89" i="26"/>
  <c r="AE89" i="26"/>
  <c r="AA89" i="26"/>
  <c r="W89" i="26"/>
  <c r="S89" i="26"/>
  <c r="AX89" i="26" s="1"/>
  <c r="Y89" i="26"/>
  <c r="AD89" i="26"/>
  <c r="V89" i="26"/>
  <c r="U89" i="26"/>
  <c r="R89" i="26"/>
  <c r="AC89" i="26"/>
  <c r="Z89" i="26"/>
  <c r="G89" i="26"/>
  <c r="AH93" i="26"/>
  <c r="AB93" i="26"/>
  <c r="X93" i="26"/>
  <c r="T93" i="26"/>
  <c r="AE93" i="26"/>
  <c r="AA93" i="26"/>
  <c r="W93" i="26"/>
  <c r="S93" i="26"/>
  <c r="AX93" i="26"/>
  <c r="AC93" i="26"/>
  <c r="U93" i="26"/>
  <c r="Z93" i="26"/>
  <c r="R93" i="26"/>
  <c r="BF93" i="26" s="1"/>
  <c r="Y93" i="26"/>
  <c r="V93" i="26"/>
  <c r="G93" i="26"/>
  <c r="AD93" i="26"/>
  <c r="AB97" i="26"/>
  <c r="AA97" i="26"/>
  <c r="W97" i="26"/>
  <c r="V97" i="26"/>
  <c r="R97" i="26"/>
  <c r="BF97" i="26" s="1"/>
  <c r="G97" i="26"/>
  <c r="AB101" i="26"/>
  <c r="AA101" i="26"/>
  <c r="W101" i="26"/>
  <c r="Z101" i="26"/>
  <c r="V101" i="26"/>
  <c r="U101" i="26"/>
  <c r="AH105" i="26"/>
  <c r="AB105" i="26"/>
  <c r="X105" i="26"/>
  <c r="T105" i="26"/>
  <c r="AE105" i="26"/>
  <c r="AA105" i="26"/>
  <c r="W105" i="26"/>
  <c r="S105" i="26"/>
  <c r="AD105" i="26"/>
  <c r="Z105" i="26"/>
  <c r="V105" i="26"/>
  <c r="R105" i="26"/>
  <c r="U105" i="26"/>
  <c r="AC105" i="26"/>
  <c r="Y105" i="26"/>
  <c r="G105" i="26"/>
  <c r="AH109" i="26"/>
  <c r="BE109" i="26" s="1"/>
  <c r="AB109" i="26"/>
  <c r="X109" i="26"/>
  <c r="T109" i="26"/>
  <c r="AE109" i="26"/>
  <c r="AA109" i="26"/>
  <c r="W109" i="26"/>
  <c r="S109" i="26"/>
  <c r="AX109" i="26" s="1"/>
  <c r="AD109" i="26"/>
  <c r="Z109" i="26"/>
  <c r="V109" i="26"/>
  <c r="R109" i="26"/>
  <c r="Y109" i="26"/>
  <c r="U109" i="26"/>
  <c r="AC109" i="26"/>
  <c r="G109" i="26"/>
  <c r="AH113" i="26"/>
  <c r="BA113" i="26" s="1"/>
  <c r="X113" i="26"/>
  <c r="AE113" i="26"/>
  <c r="W113" i="26"/>
  <c r="Z113" i="26"/>
  <c r="R113" i="26"/>
  <c r="U113" i="26"/>
  <c r="G113" i="26"/>
  <c r="AH117" i="26"/>
  <c r="BE117" i="26" s="1"/>
  <c r="AE117" i="26"/>
  <c r="AA117" i="26"/>
  <c r="Z117" i="26"/>
  <c r="V117" i="26"/>
  <c r="U117" i="26"/>
  <c r="AH121" i="26"/>
  <c r="BA121" i="26" s="1"/>
  <c r="AB121" i="26"/>
  <c r="X121" i="26"/>
  <c r="T121" i="26"/>
  <c r="AE121" i="26"/>
  <c r="AA121" i="26"/>
  <c r="W121" i="26"/>
  <c r="S121" i="26"/>
  <c r="BH121" i="26"/>
  <c r="AD121" i="26"/>
  <c r="Z121" i="26"/>
  <c r="V121" i="26"/>
  <c r="R121" i="26"/>
  <c r="AK121" i="26" s="1"/>
  <c r="AC121" i="26"/>
  <c r="Y121" i="26"/>
  <c r="U121" i="26"/>
  <c r="G121" i="26"/>
  <c r="T125" i="26"/>
  <c r="AE125" i="26"/>
  <c r="AD125" i="26"/>
  <c r="Z125" i="26"/>
  <c r="AC125" i="26"/>
  <c r="G125" i="26"/>
  <c r="AE129" i="26"/>
  <c r="AA129" i="26"/>
  <c r="W129" i="26"/>
  <c r="S129" i="26"/>
  <c r="BH129" i="26" s="1"/>
  <c r="AD129" i="26"/>
  <c r="Z129" i="26"/>
  <c r="V129" i="26"/>
  <c r="R129" i="26"/>
  <c r="AC129" i="26"/>
  <c r="Y129" i="26"/>
  <c r="U129" i="26"/>
  <c r="X129" i="26"/>
  <c r="T129" i="26"/>
  <c r="AH129" i="26"/>
  <c r="AB129" i="26"/>
  <c r="S133" i="26"/>
  <c r="BG133" i="26"/>
  <c r="R133" i="26"/>
  <c r="AC133" i="26"/>
  <c r="X133" i="26"/>
  <c r="AH133" i="26"/>
  <c r="BA133" i="26" s="1"/>
  <c r="AE137" i="26"/>
  <c r="AA137" i="26"/>
  <c r="W137" i="26"/>
  <c r="S137" i="26"/>
  <c r="AD137" i="26"/>
  <c r="Z137" i="26"/>
  <c r="V137" i="26"/>
  <c r="R137" i="26"/>
  <c r="AC137" i="26"/>
  <c r="Y137" i="26"/>
  <c r="U137" i="26"/>
  <c r="AH137" i="26"/>
  <c r="BE137" i="26" s="1"/>
  <c r="AB137" i="26"/>
  <c r="X137" i="26"/>
  <c r="T137" i="26"/>
  <c r="G137" i="26"/>
  <c r="AE141" i="26"/>
  <c r="AA141" i="26"/>
  <c r="W141" i="26"/>
  <c r="S141" i="26"/>
  <c r="BH141" i="26"/>
  <c r="AD141" i="26"/>
  <c r="Z141" i="26"/>
  <c r="V141" i="26"/>
  <c r="R141" i="26"/>
  <c r="BF141" i="26" s="1"/>
  <c r="AC141" i="26"/>
  <c r="Y141" i="26"/>
  <c r="U141" i="26"/>
  <c r="T141" i="26"/>
  <c r="AH141" i="26"/>
  <c r="AB141" i="26"/>
  <c r="X141" i="26"/>
  <c r="G141" i="26"/>
  <c r="AE145" i="26"/>
  <c r="AA145" i="26"/>
  <c r="W145" i="26"/>
  <c r="S145" i="26"/>
  <c r="AD145" i="26"/>
  <c r="Z145" i="26"/>
  <c r="V145" i="26"/>
  <c r="R145" i="26"/>
  <c r="AC145" i="26"/>
  <c r="Y145" i="26"/>
  <c r="U145" i="26"/>
  <c r="X145" i="26"/>
  <c r="T145" i="26"/>
  <c r="AH145" i="26"/>
  <c r="AB145" i="26"/>
  <c r="G145" i="26"/>
  <c r="U149" i="26"/>
  <c r="G149" i="26"/>
  <c r="BD26" i="26"/>
  <c r="BD34" i="26"/>
  <c r="BD42" i="26"/>
  <c r="BD50" i="26"/>
  <c r="BD66" i="26"/>
  <c r="BD74" i="26"/>
  <c r="BD82" i="26"/>
  <c r="BD106" i="26"/>
  <c r="BD114" i="26"/>
  <c r="BD122" i="26"/>
  <c r="BD138" i="26"/>
  <c r="N24" i="24"/>
  <c r="N28" i="24"/>
  <c r="N32" i="24"/>
  <c r="O32" i="24" s="1"/>
  <c r="N36" i="24"/>
  <c r="N40" i="24"/>
  <c r="O40" i="24" s="1"/>
  <c r="N44" i="24"/>
  <c r="N52" i="24"/>
  <c r="N56" i="24"/>
  <c r="N60" i="24"/>
  <c r="N64" i="24"/>
  <c r="O64" i="24" s="1"/>
  <c r="I64" i="24" s="1"/>
  <c r="N68" i="24"/>
  <c r="N72" i="24"/>
  <c r="N75" i="24"/>
  <c r="N78" i="24"/>
  <c r="N87" i="24"/>
  <c r="N91" i="24"/>
  <c r="N94" i="24"/>
  <c r="N97" i="24"/>
  <c r="N104" i="24"/>
  <c r="N106" i="24"/>
  <c r="N110" i="24"/>
  <c r="N113" i="24"/>
  <c r="N117" i="24"/>
  <c r="N123" i="24"/>
  <c r="O123" i="24" s="1"/>
  <c r="N126" i="24"/>
  <c r="N130" i="24"/>
  <c r="N134" i="24"/>
  <c r="N137" i="24"/>
  <c r="N144" i="24"/>
  <c r="N147" i="24"/>
  <c r="N149" i="24"/>
  <c r="N153" i="24"/>
  <c r="N157" i="24"/>
  <c r="N164" i="24"/>
  <c r="N168" i="24"/>
  <c r="N172" i="24"/>
  <c r="N176" i="24"/>
  <c r="N180" i="24"/>
  <c r="N184" i="24"/>
  <c r="N188" i="24"/>
  <c r="N192" i="24"/>
  <c r="N196" i="24"/>
  <c r="N200" i="24"/>
  <c r="N204" i="24"/>
  <c r="N208" i="24"/>
  <c r="N212" i="24"/>
  <c r="N216" i="24"/>
  <c r="O216" i="24" s="1"/>
  <c r="I216" i="24" s="1"/>
  <c r="N220" i="24"/>
  <c r="AE20" i="26"/>
  <c r="AA20" i="26"/>
  <c r="W20" i="26"/>
  <c r="S20" i="26"/>
  <c r="G20" i="26"/>
  <c r="AD20" i="26"/>
  <c r="Z20" i="26"/>
  <c r="V20" i="26"/>
  <c r="R20" i="26"/>
  <c r="Y20" i="26"/>
  <c r="AH20" i="26"/>
  <c r="X20" i="26"/>
  <c r="AC20" i="26"/>
  <c r="U20" i="26"/>
  <c r="T20" i="26"/>
  <c r="BD20" i="26"/>
  <c r="AB20" i="26"/>
  <c r="E21" i="26"/>
  <c r="F22" i="26"/>
  <c r="Q22" i="26" s="1"/>
  <c r="J22" i="26" s="1"/>
  <c r="AE24" i="26"/>
  <c r="AA24" i="26"/>
  <c r="W24" i="26"/>
  <c r="S24" i="26"/>
  <c r="G24" i="26"/>
  <c r="AD24" i="26"/>
  <c r="Z24" i="26"/>
  <c r="V24" i="26"/>
  <c r="R24" i="26"/>
  <c r="AC24" i="26"/>
  <c r="Y24" i="26"/>
  <c r="U24" i="26"/>
  <c r="AH24" i="26"/>
  <c r="AB24" i="26"/>
  <c r="X24" i="26"/>
  <c r="T24" i="26"/>
  <c r="BD24" i="26"/>
  <c r="F26" i="26"/>
  <c r="Q26" i="26" s="1"/>
  <c r="J26" i="26" s="1"/>
  <c r="S28" i="26"/>
  <c r="AX28" i="26" s="1"/>
  <c r="G28" i="26"/>
  <c r="R28" i="26"/>
  <c r="BF28" i="26" s="1"/>
  <c r="AC28" i="26"/>
  <c r="AH28" i="26"/>
  <c r="BA28" i="26" s="1"/>
  <c r="X28" i="26"/>
  <c r="E29" i="26"/>
  <c r="F30" i="26"/>
  <c r="Q30" i="26" s="1"/>
  <c r="J30" i="26" s="1"/>
  <c r="AE32" i="26"/>
  <c r="AA32" i="26"/>
  <c r="W32" i="26"/>
  <c r="S32" i="26"/>
  <c r="G32" i="26"/>
  <c r="AD32" i="26"/>
  <c r="Z32" i="26"/>
  <c r="V32" i="26"/>
  <c r="R32" i="26"/>
  <c r="AF32" i="26" s="1"/>
  <c r="AC32" i="26"/>
  <c r="Y32" i="26"/>
  <c r="U32" i="26"/>
  <c r="X32" i="26"/>
  <c r="T32" i="26"/>
  <c r="AH32" i="26"/>
  <c r="BD32" i="26"/>
  <c r="E33" i="26"/>
  <c r="F34" i="26"/>
  <c r="Q34" i="26" s="1"/>
  <c r="J34" i="26" s="1"/>
  <c r="W36" i="26"/>
  <c r="S36" i="26"/>
  <c r="V36" i="26"/>
  <c r="R36" i="26"/>
  <c r="AB36" i="26"/>
  <c r="T36" i="26"/>
  <c r="E37" i="26"/>
  <c r="F38" i="26"/>
  <c r="Q38" i="26" s="1"/>
  <c r="J38" i="26" s="1"/>
  <c r="AE40" i="26"/>
  <c r="AA40" i="26"/>
  <c r="W40" i="26"/>
  <c r="S40" i="26"/>
  <c r="AX40" i="26" s="1"/>
  <c r="G40" i="26"/>
  <c r="AD40" i="26"/>
  <c r="Z40" i="26"/>
  <c r="V40" i="26"/>
  <c r="R40" i="26"/>
  <c r="AC40" i="26"/>
  <c r="Y40" i="26"/>
  <c r="U40" i="26"/>
  <c r="AH40" i="26"/>
  <c r="BE40" i="26" s="1"/>
  <c r="AB40" i="26"/>
  <c r="X40" i="26"/>
  <c r="T40" i="26"/>
  <c r="BD40" i="26"/>
  <c r="E41" i="26"/>
  <c r="F42" i="26"/>
  <c r="Q42" i="26" s="1"/>
  <c r="J42" i="26" s="1"/>
  <c r="AE44" i="26"/>
  <c r="AA44" i="26"/>
  <c r="W44" i="26"/>
  <c r="AB44" i="26"/>
  <c r="V44" i="26"/>
  <c r="AH44" i="26"/>
  <c r="BA44" i="26" s="1"/>
  <c r="Z44" i="26"/>
  <c r="AD44" i="26"/>
  <c r="Y44" i="26"/>
  <c r="T44" i="26"/>
  <c r="R44" i="26"/>
  <c r="AK44" i="26" s="1"/>
  <c r="AC44" i="26"/>
  <c r="BD44" i="26"/>
  <c r="E45" i="26"/>
  <c r="F46" i="26"/>
  <c r="Q46" i="26" s="1"/>
  <c r="J46" i="26" s="1"/>
  <c r="AH48" i="26"/>
  <c r="BE48" i="26" s="1"/>
  <c r="AB48" i="26"/>
  <c r="X48" i="26"/>
  <c r="T48" i="26"/>
  <c r="AE48" i="26"/>
  <c r="AA48" i="26"/>
  <c r="W48" i="26"/>
  <c r="S48" i="26"/>
  <c r="AX48" i="26" s="1"/>
  <c r="Z48" i="26"/>
  <c r="R48" i="26"/>
  <c r="G48" i="26"/>
  <c r="Y48" i="26"/>
  <c r="AD48" i="26"/>
  <c r="V48" i="26"/>
  <c r="AC48" i="26"/>
  <c r="U48" i="26"/>
  <c r="BD48" i="26"/>
  <c r="F50" i="26"/>
  <c r="Q50" i="26" s="1"/>
  <c r="J50" i="26" s="1"/>
  <c r="AH52" i="26"/>
  <c r="AB52" i="26"/>
  <c r="X52" i="26"/>
  <c r="T52" i="26"/>
  <c r="AE52" i="26"/>
  <c r="AA52" i="26"/>
  <c r="W52" i="26"/>
  <c r="S52" i="26"/>
  <c r="AD52" i="26"/>
  <c r="V52" i="26"/>
  <c r="G52" i="26"/>
  <c r="AC52" i="26"/>
  <c r="U52" i="26"/>
  <c r="Z52" i="26"/>
  <c r="R52" i="26"/>
  <c r="AK52" i="26" s="1"/>
  <c r="Y52" i="26"/>
  <c r="BD52" i="26"/>
  <c r="E53" i="26"/>
  <c r="F54" i="26"/>
  <c r="Q54" i="26" s="1"/>
  <c r="J54" i="26" s="1"/>
  <c r="AH56" i="26"/>
  <c r="AB56" i="26"/>
  <c r="X56" i="26"/>
  <c r="T56" i="26"/>
  <c r="AE56" i="26"/>
  <c r="AA56" i="26"/>
  <c r="W56" i="26"/>
  <c r="S56" i="26"/>
  <c r="Z56" i="26"/>
  <c r="R56" i="26"/>
  <c r="G56" i="26"/>
  <c r="Y56" i="26"/>
  <c r="AD56" i="26"/>
  <c r="V56" i="26"/>
  <c r="U56" i="26"/>
  <c r="AC56" i="26"/>
  <c r="BD56" i="26"/>
  <c r="E57" i="26"/>
  <c r="F58" i="26"/>
  <c r="Q58" i="26" s="1"/>
  <c r="J58" i="26" s="1"/>
  <c r="AH60" i="26"/>
  <c r="AB60" i="26"/>
  <c r="X60" i="26"/>
  <c r="T60" i="26"/>
  <c r="AE60" i="26"/>
  <c r="AA60" i="26"/>
  <c r="W60" i="26"/>
  <c r="S60" i="26"/>
  <c r="AD60" i="26"/>
  <c r="V60" i="26"/>
  <c r="G60" i="26"/>
  <c r="AC60" i="26"/>
  <c r="U60" i="26"/>
  <c r="Z60" i="26"/>
  <c r="R60" i="26"/>
  <c r="Y60" i="26"/>
  <c r="BD60" i="26"/>
  <c r="AH64" i="26"/>
  <c r="BA64" i="26" s="1"/>
  <c r="AB64" i="26"/>
  <c r="X64" i="26"/>
  <c r="T64" i="26"/>
  <c r="AE64" i="26"/>
  <c r="AA64" i="26"/>
  <c r="W64" i="26"/>
  <c r="S64" i="26"/>
  <c r="AX64" i="26" s="1"/>
  <c r="Z64" i="26"/>
  <c r="R64" i="26"/>
  <c r="G64" i="26"/>
  <c r="Y64" i="26"/>
  <c r="AD64" i="26"/>
  <c r="V64" i="26"/>
  <c r="AC64" i="26"/>
  <c r="U64" i="26"/>
  <c r="BD64" i="26"/>
  <c r="E65" i="26"/>
  <c r="F66" i="26"/>
  <c r="Q66" i="26" s="1"/>
  <c r="J66" i="26" s="1"/>
  <c r="AH68" i="26"/>
  <c r="AB68" i="26"/>
  <c r="X68" i="26"/>
  <c r="T68" i="26"/>
  <c r="AE68" i="26"/>
  <c r="AA68" i="26"/>
  <c r="W68" i="26"/>
  <c r="S68" i="26"/>
  <c r="AD68" i="26"/>
  <c r="V68" i="26"/>
  <c r="G68" i="26"/>
  <c r="AC68" i="26"/>
  <c r="U68" i="26"/>
  <c r="Z68" i="26"/>
  <c r="R68" i="26"/>
  <c r="BF68" i="26" s="1"/>
  <c r="Y68" i="26"/>
  <c r="BD68" i="26"/>
  <c r="E69" i="26"/>
  <c r="F70" i="26"/>
  <c r="Q70" i="26" s="1"/>
  <c r="J70" i="26" s="1"/>
  <c r="AD72" i="26"/>
  <c r="X72" i="26"/>
  <c r="Y72" i="26"/>
  <c r="E73" i="26"/>
  <c r="AE76" i="26"/>
  <c r="AA76" i="26"/>
  <c r="W76" i="26"/>
  <c r="S76" i="26"/>
  <c r="BG76" i="26" s="1"/>
  <c r="AD76" i="26"/>
  <c r="Z76" i="26"/>
  <c r="V76" i="26"/>
  <c r="R76" i="26"/>
  <c r="AK76" i="26" s="1"/>
  <c r="AB76" i="26"/>
  <c r="T76" i="26"/>
  <c r="Y76" i="26"/>
  <c r="X76" i="26"/>
  <c r="G76" i="26"/>
  <c r="U76" i="26"/>
  <c r="AH76" i="26"/>
  <c r="AC76" i="26"/>
  <c r="BD76" i="26"/>
  <c r="E77" i="26"/>
  <c r="F78" i="26"/>
  <c r="Q78" i="26" s="1"/>
  <c r="J78" i="26" s="1"/>
  <c r="AE80" i="26"/>
  <c r="AA80" i="26"/>
  <c r="W80" i="26"/>
  <c r="S80" i="26"/>
  <c r="AX80" i="26" s="1"/>
  <c r="AD80" i="26"/>
  <c r="Z80" i="26"/>
  <c r="V80" i="26"/>
  <c r="R80" i="26"/>
  <c r="AK80" i="26" s="1"/>
  <c r="AH80" i="26"/>
  <c r="BA80" i="26" s="1"/>
  <c r="X80" i="26"/>
  <c r="AC80" i="26"/>
  <c r="U80" i="26"/>
  <c r="AB80" i="26"/>
  <c r="G80" i="26"/>
  <c r="Y80" i="26"/>
  <c r="T80" i="26"/>
  <c r="BD80" i="26"/>
  <c r="E81" i="26"/>
  <c r="F82" i="26"/>
  <c r="Q82" i="26" s="1"/>
  <c r="J82" i="26" s="1"/>
  <c r="AE84" i="26"/>
  <c r="AA84" i="26"/>
  <c r="Z84" i="26"/>
  <c r="R84" i="26"/>
  <c r="AK84" i="26" s="1"/>
  <c r="AH84" i="26"/>
  <c r="G84" i="26"/>
  <c r="BD84" i="26"/>
  <c r="E85" i="26"/>
  <c r="F86" i="26"/>
  <c r="Q86" i="26" s="1"/>
  <c r="J86" i="26" s="1"/>
  <c r="AE88" i="26"/>
  <c r="AA88" i="26"/>
  <c r="W88" i="26"/>
  <c r="S88" i="26"/>
  <c r="AD88" i="26"/>
  <c r="Z88" i="26"/>
  <c r="V88" i="26"/>
  <c r="R88" i="26"/>
  <c r="AH88" i="26"/>
  <c r="X88" i="26"/>
  <c r="AC88" i="26"/>
  <c r="U88" i="26"/>
  <c r="T88" i="26"/>
  <c r="G88" i="26"/>
  <c r="AB88" i="26"/>
  <c r="Y88" i="26"/>
  <c r="BD88" i="26"/>
  <c r="E89" i="26"/>
  <c r="F90" i="26"/>
  <c r="Q90" i="26" s="1"/>
  <c r="J90" i="26" s="1"/>
  <c r="AE92" i="26"/>
  <c r="AA92" i="26"/>
  <c r="W92" i="26"/>
  <c r="S92" i="26"/>
  <c r="AX92" i="26" s="1"/>
  <c r="AD92" i="26"/>
  <c r="Z92" i="26"/>
  <c r="V92" i="26"/>
  <c r="R92" i="26"/>
  <c r="AB92" i="26"/>
  <c r="T92" i="26"/>
  <c r="Y92" i="26"/>
  <c r="X92" i="26"/>
  <c r="G92" i="26"/>
  <c r="U92" i="26"/>
  <c r="AH92" i="26"/>
  <c r="AC92" i="26"/>
  <c r="BD92" i="26"/>
  <c r="E93" i="26"/>
  <c r="AE96" i="26"/>
  <c r="AA96" i="26"/>
  <c r="W96" i="26"/>
  <c r="S96" i="26"/>
  <c r="BH96" i="26" s="1"/>
  <c r="AD96" i="26"/>
  <c r="Z96" i="26"/>
  <c r="V96" i="26"/>
  <c r="R96" i="26"/>
  <c r="AC96" i="26"/>
  <c r="Y96" i="26"/>
  <c r="U96" i="26"/>
  <c r="AB96" i="26"/>
  <c r="X96" i="26"/>
  <c r="G96" i="26"/>
  <c r="AH96" i="26"/>
  <c r="BE96" i="26" s="1"/>
  <c r="T96" i="26"/>
  <c r="BD96" i="26"/>
  <c r="E97" i="26"/>
  <c r="AE100" i="26"/>
  <c r="AA100" i="26"/>
  <c r="W100" i="26"/>
  <c r="S100" i="26"/>
  <c r="AD100" i="26"/>
  <c r="Z100" i="26"/>
  <c r="V100" i="26"/>
  <c r="R100" i="26"/>
  <c r="AC100" i="26"/>
  <c r="Y100" i="26"/>
  <c r="U100" i="26"/>
  <c r="AH100" i="26"/>
  <c r="AB100" i="26"/>
  <c r="G100" i="26"/>
  <c r="X100" i="26"/>
  <c r="T100" i="26"/>
  <c r="BD100" i="26"/>
  <c r="E101" i="26"/>
  <c r="F102" i="26"/>
  <c r="Q102" i="26" s="1"/>
  <c r="J102" i="26" s="1"/>
  <c r="AE104" i="26"/>
  <c r="AA104" i="26"/>
  <c r="W104" i="26"/>
  <c r="S104" i="26"/>
  <c r="AX104" i="26" s="1"/>
  <c r="AD104" i="26"/>
  <c r="Z104" i="26"/>
  <c r="V104" i="26"/>
  <c r="R104" i="26"/>
  <c r="AK104" i="26" s="1"/>
  <c r="AC104" i="26"/>
  <c r="Y104" i="26"/>
  <c r="U104" i="26"/>
  <c r="T104" i="26"/>
  <c r="AH104" i="26"/>
  <c r="BE104" i="26" s="1"/>
  <c r="G104" i="26"/>
  <c r="AB104" i="26"/>
  <c r="X104" i="26"/>
  <c r="BD104" i="26"/>
  <c r="E105" i="26"/>
  <c r="F106" i="26"/>
  <c r="Q106" i="26" s="1"/>
  <c r="J106" i="26" s="1"/>
  <c r="AA108" i="26"/>
  <c r="W108" i="26"/>
  <c r="S108" i="26"/>
  <c r="BH108" i="26" s="1"/>
  <c r="AD108" i="26"/>
  <c r="Z108" i="26"/>
  <c r="V108" i="26"/>
  <c r="AC108" i="26"/>
  <c r="Y108" i="26"/>
  <c r="U108" i="26"/>
  <c r="T108" i="26"/>
  <c r="G108" i="26"/>
  <c r="AH108" i="26"/>
  <c r="BE108" i="26" s="1"/>
  <c r="BD108" i="26"/>
  <c r="E109" i="26"/>
  <c r="F110" i="26"/>
  <c r="Q110" i="26" s="1"/>
  <c r="J110" i="26" s="1"/>
  <c r="AE112" i="26"/>
  <c r="AA112" i="26"/>
  <c r="W112" i="26"/>
  <c r="S112" i="26"/>
  <c r="BG112" i="26" s="1"/>
  <c r="AD112" i="26"/>
  <c r="Z112" i="26"/>
  <c r="AC112" i="26"/>
  <c r="Y112" i="26"/>
  <c r="U112" i="26"/>
  <c r="X112" i="26"/>
  <c r="V112" i="26"/>
  <c r="AH112" i="26"/>
  <c r="BA112" i="26" s="1"/>
  <c r="T112" i="26"/>
  <c r="R112" i="26"/>
  <c r="AF112" i="26" s="1"/>
  <c r="G112" i="26"/>
  <c r="AB112" i="26"/>
  <c r="BD112" i="26"/>
  <c r="E113" i="26"/>
  <c r="AE116" i="26"/>
  <c r="AA116" i="26"/>
  <c r="W116" i="26"/>
  <c r="S116" i="26"/>
  <c r="AD116" i="26"/>
  <c r="Z116" i="26"/>
  <c r="V116" i="26"/>
  <c r="R116" i="26"/>
  <c r="AC116" i="26"/>
  <c r="Y116" i="26"/>
  <c r="U116" i="26"/>
  <c r="AB116" i="26"/>
  <c r="X116" i="26"/>
  <c r="T116" i="26"/>
  <c r="G116" i="26"/>
  <c r="AH116" i="26"/>
  <c r="BD116" i="26"/>
  <c r="F118" i="26"/>
  <c r="Q118" i="26" s="1"/>
  <c r="J118" i="26" s="1"/>
  <c r="V120" i="26"/>
  <c r="E121" i="26"/>
  <c r="AE124" i="26"/>
  <c r="AA124" i="26"/>
  <c r="W124" i="26"/>
  <c r="S124" i="26"/>
  <c r="BG124" i="26" s="1"/>
  <c r="AD124" i="26"/>
  <c r="Z124" i="26"/>
  <c r="V124" i="26"/>
  <c r="R124" i="26"/>
  <c r="AC124" i="26"/>
  <c r="Y124" i="26"/>
  <c r="U124" i="26"/>
  <c r="T124" i="26"/>
  <c r="AH124" i="26"/>
  <c r="AB124" i="26"/>
  <c r="X124" i="26"/>
  <c r="G124" i="26"/>
  <c r="BD124" i="26"/>
  <c r="F126" i="26"/>
  <c r="Q126" i="26" s="1"/>
  <c r="J126" i="26" s="1"/>
  <c r="AD128" i="26"/>
  <c r="AH128" i="26"/>
  <c r="BE128" i="26" s="1"/>
  <c r="AB128" i="26"/>
  <c r="V128" i="26"/>
  <c r="AE128" i="26"/>
  <c r="G128" i="26"/>
  <c r="BD128" i="26"/>
  <c r="E129" i="26"/>
  <c r="AD132" i="26"/>
  <c r="Z132" i="26"/>
  <c r="V132" i="26"/>
  <c r="R132" i="26"/>
  <c r="AC132" i="26"/>
  <c r="Y132" i="26"/>
  <c r="U132" i="26"/>
  <c r="AH132" i="26"/>
  <c r="AB132" i="26"/>
  <c r="X132" i="26"/>
  <c r="T132" i="26"/>
  <c r="AA132" i="26"/>
  <c r="W132" i="26"/>
  <c r="S132" i="26"/>
  <c r="BH132" i="26" s="1"/>
  <c r="AE132" i="26"/>
  <c r="G132" i="26"/>
  <c r="BD132" i="26"/>
  <c r="E133" i="26"/>
  <c r="F134" i="26"/>
  <c r="Q134" i="26" s="1"/>
  <c r="J134" i="26" s="1"/>
  <c r="Y136" i="26"/>
  <c r="AH136" i="26"/>
  <c r="BE136" i="26" s="1"/>
  <c r="W136" i="26"/>
  <c r="S136" i="26"/>
  <c r="BG136" i="26" s="1"/>
  <c r="E137" i="26"/>
  <c r="Z140" i="26"/>
  <c r="AE140" i="26"/>
  <c r="E141" i="26"/>
  <c r="F142" i="26"/>
  <c r="Q142" i="26" s="1"/>
  <c r="J142" i="26" s="1"/>
  <c r="V144" i="26"/>
  <c r="AE144" i="26"/>
  <c r="E145" i="26"/>
  <c r="F146" i="26"/>
  <c r="Q146" i="26" s="1"/>
  <c r="J146" i="26" s="1"/>
  <c r="AD148" i="26"/>
  <c r="Z148" i="26"/>
  <c r="V148" i="26"/>
  <c r="R148" i="26"/>
  <c r="AC148" i="26"/>
  <c r="Y148" i="26"/>
  <c r="U148" i="26"/>
  <c r="AH148" i="26"/>
  <c r="AB148" i="26"/>
  <c r="X148" i="26"/>
  <c r="T148" i="26"/>
  <c r="AA148" i="26"/>
  <c r="W148" i="26"/>
  <c r="S148" i="26"/>
  <c r="AE148" i="26"/>
  <c r="G148" i="26"/>
  <c r="E149" i="26"/>
  <c r="F150" i="26"/>
  <c r="Q150" i="26" s="1"/>
  <c r="J150" i="26" s="1"/>
  <c r="O20" i="26"/>
  <c r="O24" i="26"/>
  <c r="O28" i="26"/>
  <c r="O32" i="26"/>
  <c r="O40" i="26"/>
  <c r="O44" i="26"/>
  <c r="O48" i="26"/>
  <c r="O52" i="26"/>
  <c r="O56" i="26"/>
  <c r="O60" i="26"/>
  <c r="O64" i="26"/>
  <c r="O68" i="26"/>
  <c r="O76" i="26"/>
  <c r="O80" i="26"/>
  <c r="O88" i="26"/>
  <c r="O92" i="26"/>
  <c r="O96" i="26"/>
  <c r="O100" i="26"/>
  <c r="O104" i="26"/>
  <c r="O108" i="26"/>
  <c r="O112" i="26"/>
  <c r="O116" i="26"/>
  <c r="O124" i="26"/>
  <c r="O128" i="26"/>
  <c r="O132" i="26"/>
  <c r="BD21" i="26"/>
  <c r="BD29" i="26"/>
  <c r="BD37" i="26"/>
  <c r="BD45" i="26"/>
  <c r="BD53" i="26"/>
  <c r="BD69" i="26"/>
  <c r="BD77" i="26"/>
  <c r="BD85" i="26"/>
  <c r="BD93" i="26"/>
  <c r="BD101" i="26"/>
  <c r="BD109" i="26"/>
  <c r="BD133" i="26"/>
  <c r="BD141" i="26"/>
  <c r="P31" i="24"/>
  <c r="H6" i="24"/>
  <c r="P68" i="24"/>
  <c r="P87" i="24"/>
  <c r="P110" i="24"/>
  <c r="AX34" i="26"/>
  <c r="Q64" i="26"/>
  <c r="J64" i="26" s="1"/>
  <c r="BA114" i="26"/>
  <c r="Q148" i="26"/>
  <c r="J148" i="26" s="1"/>
  <c r="N107" i="21"/>
  <c r="O107" i="21" s="1"/>
  <c r="N105" i="21"/>
  <c r="J107" i="21"/>
  <c r="J105" i="21"/>
  <c r="E107" i="21"/>
  <c r="P107" i="21" s="1"/>
  <c r="I107" i="21" s="1"/>
  <c r="D107" i="21"/>
  <c r="E105" i="21"/>
  <c r="P105" i="21" s="1"/>
  <c r="I105" i="21" s="1"/>
  <c r="D105" i="21"/>
  <c r="D62" i="18"/>
  <c r="D54" i="18"/>
  <c r="D45" i="18"/>
  <c r="D28"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G20" i="20"/>
  <c r="I20" i="20" s="1"/>
  <c r="D5" i="20"/>
  <c r="C5" i="20"/>
  <c r="F20" i="19"/>
  <c r="H20" i="19" s="1"/>
  <c r="D5" i="19"/>
  <c r="C5" i="19"/>
  <c r="M133" i="18"/>
  <c r="A133" i="18"/>
  <c r="M132" i="18"/>
  <c r="A132" i="18"/>
  <c r="M131" i="18"/>
  <c r="A131" i="18"/>
  <c r="M130" i="18"/>
  <c r="A130" i="18"/>
  <c r="M129" i="18"/>
  <c r="A129" i="18"/>
  <c r="M128" i="18"/>
  <c r="A128" i="18"/>
  <c r="M127" i="18"/>
  <c r="A127" i="18"/>
  <c r="M126" i="18"/>
  <c r="A126" i="18"/>
  <c r="M125" i="18"/>
  <c r="A125" i="18"/>
  <c r="M124" i="18"/>
  <c r="A124" i="18"/>
  <c r="M123" i="18"/>
  <c r="A123" i="18"/>
  <c r="M122" i="18"/>
  <c r="A122" i="18"/>
  <c r="M121" i="18"/>
  <c r="A121" i="18"/>
  <c r="M120" i="18"/>
  <c r="F177" i="20" s="1"/>
  <c r="A120" i="18"/>
  <c r="M119" i="18"/>
  <c r="A119" i="18"/>
  <c r="M118" i="18"/>
  <c r="A118" i="18"/>
  <c r="M117" i="18"/>
  <c r="A117" i="18"/>
  <c r="M116" i="18"/>
  <c r="A116" i="18"/>
  <c r="M115" i="18"/>
  <c r="A115" i="18"/>
  <c r="M114" i="18"/>
  <c r="A114" i="18"/>
  <c r="M113" i="18"/>
  <c r="A113" i="18"/>
  <c r="M112" i="18"/>
  <c r="A112" i="18"/>
  <c r="M111" i="18"/>
  <c r="A111" i="18"/>
  <c r="M110" i="18"/>
  <c r="A110" i="18"/>
  <c r="M109" i="18"/>
  <c r="A109" i="18"/>
  <c r="M108" i="18"/>
  <c r="A108" i="18"/>
  <c r="M107" i="18"/>
  <c r="A107" i="18"/>
  <c r="M106" i="18"/>
  <c r="A106" i="18"/>
  <c r="M105" i="18"/>
  <c r="A105" i="18"/>
  <c r="M104" i="18"/>
  <c r="A104" i="18"/>
  <c r="M103" i="18"/>
  <c r="A103" i="18"/>
  <c r="M102" i="18"/>
  <c r="A102" i="18"/>
  <c r="M101" i="18"/>
  <c r="A101" i="18"/>
  <c r="M100" i="18"/>
  <c r="A100" i="18"/>
  <c r="M99" i="18"/>
  <c r="A99" i="18"/>
  <c r="M98" i="18"/>
  <c r="A98" i="18"/>
  <c r="M97" i="18"/>
  <c r="A97" i="18"/>
  <c r="M96" i="18"/>
  <c r="A96" i="18"/>
  <c r="M95" i="18"/>
  <c r="A95" i="18"/>
  <c r="M94" i="18"/>
  <c r="A94" i="18"/>
  <c r="M93" i="18"/>
  <c r="A93" i="18"/>
  <c r="M92" i="18"/>
  <c r="A92" i="18"/>
  <c r="M91" i="18"/>
  <c r="A91" i="18"/>
  <c r="M90" i="18"/>
  <c r="A90" i="18"/>
  <c r="M89" i="18"/>
  <c r="A89" i="18"/>
  <c r="M88" i="18"/>
  <c r="A88" i="18"/>
  <c r="M87" i="18"/>
  <c r="A87" i="18"/>
  <c r="M86" i="18"/>
  <c r="A86" i="18"/>
  <c r="M85" i="18"/>
  <c r="A85" i="18"/>
  <c r="M84" i="18"/>
  <c r="A84" i="18"/>
  <c r="M83" i="18"/>
  <c r="A83" i="18"/>
  <c r="M82" i="18"/>
  <c r="A82" i="18"/>
  <c r="M81" i="18"/>
  <c r="A81" i="18"/>
  <c r="M80" i="18"/>
  <c r="A80" i="18"/>
  <c r="M79" i="18"/>
  <c r="A79" i="18"/>
  <c r="M78" i="18"/>
  <c r="A78" i="18"/>
  <c r="M77"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U18" i="18"/>
  <c r="T18" i="18"/>
  <c r="S18" i="18"/>
  <c r="R18" i="18"/>
  <c r="Q18" i="18"/>
  <c r="BB146" i="16"/>
  <c r="BB145" i="16"/>
  <c r="BB144" i="16"/>
  <c r="BB143" i="16"/>
  <c r="N26" i="16"/>
  <c r="N25" i="16"/>
  <c r="N24" i="16"/>
  <c r="N23" i="16"/>
  <c r="N22" i="16"/>
  <c r="N21" i="16"/>
  <c r="N20" i="16"/>
  <c r="J26" i="16"/>
  <c r="J25" i="16"/>
  <c r="J24" i="16"/>
  <c r="J23" i="16"/>
  <c r="J22" i="16"/>
  <c r="J21" i="16"/>
  <c r="J20" i="16"/>
  <c r="C20" i="17" s="1"/>
  <c r="E26" i="16"/>
  <c r="P26" i="16" s="1"/>
  <c r="D26" i="16"/>
  <c r="E25" i="16"/>
  <c r="P25" i="16" s="1"/>
  <c r="I25" i="16" s="1"/>
  <c r="D25" i="16"/>
  <c r="E24" i="16"/>
  <c r="P24" i="16" s="1"/>
  <c r="D24" i="16"/>
  <c r="E23" i="16"/>
  <c r="P23" i="16" s="1"/>
  <c r="I23" i="16" s="1"/>
  <c r="D23" i="16"/>
  <c r="E22" i="16"/>
  <c r="P22" i="16" s="1"/>
  <c r="D22" i="16"/>
  <c r="E21" i="16"/>
  <c r="P21" i="16" s="1"/>
  <c r="I21" i="16" s="1"/>
  <c r="D21" i="16"/>
  <c r="E20" i="16"/>
  <c r="P20" i="16" s="1"/>
  <c r="I20" i="16" s="1"/>
  <c r="O20" i="17" s="1"/>
  <c r="D20" i="16"/>
  <c r="C336"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E261" i="14"/>
  <c r="E260" i="14"/>
  <c r="P260" i="14" s="1"/>
  <c r="E259" i="14"/>
  <c r="E258" i="14"/>
  <c r="E257" i="14"/>
  <c r="E256" i="14"/>
  <c r="P256" i="14" s="1"/>
  <c r="E255" i="14"/>
  <c r="E254" i="14"/>
  <c r="P254" i="14" s="1"/>
  <c r="E253" i="14"/>
  <c r="E252" i="14"/>
  <c r="P252" i="14" s="1"/>
  <c r="E251" i="14"/>
  <c r="E250" i="14"/>
  <c r="O250" i="14" s="1"/>
  <c r="E249" i="14"/>
  <c r="P249" i="14" s="1"/>
  <c r="E248" i="14"/>
  <c r="P248" i="14" s="1"/>
  <c r="E247" i="14"/>
  <c r="P247" i="14" s="1"/>
  <c r="E246" i="14"/>
  <c r="E245" i="14"/>
  <c r="E244" i="14"/>
  <c r="P244" i="14" s="1"/>
  <c r="E243" i="14"/>
  <c r="E242" i="14"/>
  <c r="O242" i="14" s="1"/>
  <c r="E241" i="14"/>
  <c r="E240" i="14"/>
  <c r="E239" i="14"/>
  <c r="P239" i="14" s="1"/>
  <c r="E238" i="14"/>
  <c r="P238" i="14" s="1"/>
  <c r="E237" i="14"/>
  <c r="P237" i="14" s="1"/>
  <c r="E236" i="14"/>
  <c r="P236" i="14" s="1"/>
  <c r="E235" i="14"/>
  <c r="P235" i="14" s="1"/>
  <c r="E234" i="14"/>
  <c r="O234" i="14" s="1"/>
  <c r="E233" i="14"/>
  <c r="E232" i="14"/>
  <c r="E231" i="14"/>
  <c r="E230" i="14"/>
  <c r="P230" i="14" s="1"/>
  <c r="E229" i="14"/>
  <c r="E228" i="14"/>
  <c r="P228" i="14" s="1"/>
  <c r="E227" i="14"/>
  <c r="P227" i="14" s="1"/>
  <c r="E226" i="14"/>
  <c r="P226" i="14" s="1"/>
  <c r="E225" i="14"/>
  <c r="P225" i="14" s="1"/>
  <c r="E224" i="14"/>
  <c r="P224" i="14" s="1"/>
  <c r="E223" i="14"/>
  <c r="E222" i="14"/>
  <c r="E221" i="14"/>
  <c r="E220" i="14"/>
  <c r="E219" i="14"/>
  <c r="P219" i="14" s="1"/>
  <c r="E218" i="14"/>
  <c r="O218" i="14" s="1"/>
  <c r="E217" i="14"/>
  <c r="E216" i="14"/>
  <c r="E215" i="14"/>
  <c r="P215" i="14" s="1"/>
  <c r="E214" i="14"/>
  <c r="P214" i="14" s="1"/>
  <c r="E213" i="14"/>
  <c r="E212" i="14"/>
  <c r="E211" i="14"/>
  <c r="E210" i="14"/>
  <c r="O210" i="14" s="1"/>
  <c r="E209" i="14"/>
  <c r="P209" i="14" s="1"/>
  <c r="E208" i="14"/>
  <c r="P208" i="14" s="1"/>
  <c r="E207" i="14"/>
  <c r="E206" i="14"/>
  <c r="P206" i="14" s="1"/>
  <c r="E205" i="14"/>
  <c r="E204" i="14"/>
  <c r="E203" i="14"/>
  <c r="P203" i="14" s="1"/>
  <c r="E202" i="14"/>
  <c r="E201" i="14"/>
  <c r="E200" i="14"/>
  <c r="P200" i="14" s="1"/>
  <c r="E199" i="14"/>
  <c r="P199" i="14" s="1"/>
  <c r="E198" i="14"/>
  <c r="E197" i="14"/>
  <c r="E196" i="14"/>
  <c r="P196" i="14" s="1"/>
  <c r="E195" i="14"/>
  <c r="P195" i="14" s="1"/>
  <c r="E194" i="14"/>
  <c r="P194" i="14" s="1"/>
  <c r="E193" i="14"/>
  <c r="E192" i="14"/>
  <c r="P192" i="14" s="1"/>
  <c r="E191" i="14"/>
  <c r="E190" i="14"/>
  <c r="P190" i="14" s="1"/>
  <c r="E189" i="14"/>
  <c r="E188" i="14"/>
  <c r="E187" i="14"/>
  <c r="P187" i="14" s="1"/>
  <c r="E186" i="14"/>
  <c r="E185" i="14"/>
  <c r="E184" i="14"/>
  <c r="P184" i="14" s="1"/>
  <c r="E183" i="14"/>
  <c r="P183" i="14" s="1"/>
  <c r="E182" i="14"/>
  <c r="P182" i="14" s="1"/>
  <c r="E181" i="14"/>
  <c r="P181" i="14" s="1"/>
  <c r="E180" i="14"/>
  <c r="P180" i="14" s="1"/>
  <c r="E179" i="14"/>
  <c r="E178" i="14"/>
  <c r="P178" i="14" s="1"/>
  <c r="E177" i="14"/>
  <c r="E176" i="14"/>
  <c r="P176" i="14" s="1"/>
  <c r="E175" i="14"/>
  <c r="E174" i="14"/>
  <c r="P174" i="14" s="1"/>
  <c r="E173" i="14"/>
  <c r="E172" i="14"/>
  <c r="P172" i="14" s="1"/>
  <c r="E171" i="14"/>
  <c r="P171" i="14" s="1"/>
  <c r="E170" i="14"/>
  <c r="E169" i="14"/>
  <c r="E168" i="14"/>
  <c r="P168" i="14" s="1"/>
  <c r="E167" i="14"/>
  <c r="P167" i="14" s="1"/>
  <c r="E166" i="14"/>
  <c r="P166" i="14" s="1"/>
  <c r="E165" i="14"/>
  <c r="P165" i="14" s="1"/>
  <c r="E164" i="14"/>
  <c r="P164" i="14" s="1"/>
  <c r="E163" i="14"/>
  <c r="E162" i="14"/>
  <c r="P162" i="14" s="1"/>
  <c r="E161" i="14"/>
  <c r="E160" i="14"/>
  <c r="P160" i="14" s="1"/>
  <c r="E159" i="14"/>
  <c r="E158" i="14"/>
  <c r="E157" i="14"/>
  <c r="E156" i="14"/>
  <c r="E155" i="14"/>
  <c r="P155" i="14" s="1"/>
  <c r="E154" i="14"/>
  <c r="O154" i="14" s="1"/>
  <c r="E153" i="14"/>
  <c r="E152" i="14"/>
  <c r="E151" i="14"/>
  <c r="E150" i="14"/>
  <c r="O150" i="14" s="1"/>
  <c r="E149" i="14"/>
  <c r="E148" i="14"/>
  <c r="P148" i="14" s="1"/>
  <c r="E147" i="14"/>
  <c r="P147" i="14" s="1"/>
  <c r="E146" i="14"/>
  <c r="E145" i="14"/>
  <c r="E144" i="14"/>
  <c r="E143" i="14"/>
  <c r="P143" i="14" s="1"/>
  <c r="E142" i="14"/>
  <c r="E141" i="14"/>
  <c r="E140" i="14"/>
  <c r="P140" i="14" s="1"/>
  <c r="E139" i="14"/>
  <c r="P139" i="14" s="1"/>
  <c r="E138" i="14"/>
  <c r="O138" i="14" s="1"/>
  <c r="E137" i="14"/>
  <c r="P137" i="14" s="1"/>
  <c r="E136" i="14"/>
  <c r="E135" i="14"/>
  <c r="E134" i="14"/>
  <c r="O134" i="14" s="1"/>
  <c r="E133" i="14"/>
  <c r="E132" i="14"/>
  <c r="P132" i="14" s="1"/>
  <c r="E131" i="14"/>
  <c r="E130" i="14"/>
  <c r="E129" i="14"/>
  <c r="E128" i="14"/>
  <c r="P128" i="14" s="1"/>
  <c r="E127" i="14"/>
  <c r="P127" i="14" s="1"/>
  <c r="E126" i="14"/>
  <c r="E125" i="14"/>
  <c r="P125" i="14" s="1"/>
  <c r="E124" i="14"/>
  <c r="P124" i="14" s="1"/>
  <c r="E123" i="14"/>
  <c r="E122" i="14"/>
  <c r="P122" i="14" s="1"/>
  <c r="E121" i="14"/>
  <c r="P121" i="14" s="1"/>
  <c r="E120" i="14"/>
  <c r="E119" i="14"/>
  <c r="P119" i="14" s="1"/>
  <c r="E118" i="14"/>
  <c r="O118" i="14" s="1"/>
  <c r="E117" i="14"/>
  <c r="E116" i="14"/>
  <c r="E115" i="14"/>
  <c r="E114" i="14"/>
  <c r="P114" i="14" s="1"/>
  <c r="E113" i="14"/>
  <c r="E112" i="14"/>
  <c r="E111" i="14"/>
  <c r="P111" i="14" s="1"/>
  <c r="E110" i="14"/>
  <c r="O110" i="14" s="1"/>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O94" i="14" s="1"/>
  <c r="E93" i="14"/>
  <c r="E92" i="14"/>
  <c r="P92" i="14" s="1"/>
  <c r="E91" i="14"/>
  <c r="P91" i="14" s="1"/>
  <c r="E90" i="14"/>
  <c r="O90" i="14" s="1"/>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O74" i="14" s="1"/>
  <c r="E73" i="14"/>
  <c r="E72" i="14"/>
  <c r="E71" i="14"/>
  <c r="P71" i="14" s="1"/>
  <c r="E70" i="14"/>
  <c r="P70" i="14" s="1"/>
  <c r="E69" i="14"/>
  <c r="E68" i="14"/>
  <c r="P68" i="14" s="1"/>
  <c r="E67" i="14"/>
  <c r="P67" i="14" s="1"/>
  <c r="E66" i="14"/>
  <c r="O66" i="14" s="1"/>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O42" i="14" s="1"/>
  <c r="E41" i="14"/>
  <c r="E40" i="14"/>
  <c r="E39" i="14"/>
  <c r="P39" i="14" s="1"/>
  <c r="E38" i="14"/>
  <c r="E37" i="14"/>
  <c r="E36" i="14"/>
  <c r="P36" i="14" s="1"/>
  <c r="E35" i="14"/>
  <c r="P35" i="14" s="1"/>
  <c r="E34" i="14"/>
  <c r="P34" i="14" s="1"/>
  <c r="E33" i="14"/>
  <c r="E32" i="14"/>
  <c r="P32" i="14" s="1"/>
  <c r="E31" i="14"/>
  <c r="P31" i="14" s="1"/>
  <c r="E30" i="14"/>
  <c r="E29" i="14"/>
  <c r="P29" i="14" s="1"/>
  <c r="E28" i="14"/>
  <c r="P28" i="14" s="1"/>
  <c r="E27" i="14"/>
  <c r="P27" i="14" s="1"/>
  <c r="E26" i="14"/>
  <c r="P26" i="14" s="1"/>
  <c r="E25" i="14"/>
  <c r="P25" i="14" s="1"/>
  <c r="E24" i="14"/>
  <c r="E23" i="14"/>
  <c r="E22" i="14"/>
  <c r="O22" i="14" s="1"/>
  <c r="E21" i="14"/>
  <c r="P21" i="14" s="1"/>
  <c r="E20" i="14"/>
  <c r="P20" i="14" s="1"/>
  <c r="F20" i="17"/>
  <c r="H20" i="17" s="1"/>
  <c r="D5" i="17"/>
  <c r="C5" i="17"/>
  <c r="BF146" i="16"/>
  <c r="BE146" i="16"/>
  <c r="BD146" i="16"/>
  <c r="BP146" i="16"/>
  <c r="AY146" i="16"/>
  <c r="AV146" i="16"/>
  <c r="AI146" i="16"/>
  <c r="BF145" i="16"/>
  <c r="BE145" i="16"/>
  <c r="BD145" i="16"/>
  <c r="BP145" i="16"/>
  <c r="AY145" i="16"/>
  <c r="AV145" i="16"/>
  <c r="AI145" i="16"/>
  <c r="BF144" i="16"/>
  <c r="BE144" i="16"/>
  <c r="BD144" i="16"/>
  <c r="BP144" i="16"/>
  <c r="AY144" i="16"/>
  <c r="AV144" i="16"/>
  <c r="AI144" i="16"/>
  <c r="BF143" i="16"/>
  <c r="BE143" i="16"/>
  <c r="BD143" i="16"/>
  <c r="BP143" i="16"/>
  <c r="AY143" i="16"/>
  <c r="AV143" i="16"/>
  <c r="AI143" i="16"/>
  <c r="A26" i="16"/>
  <c r="A25" i="16"/>
  <c r="A24" i="16"/>
  <c r="A23" i="16"/>
  <c r="A22" i="16"/>
  <c r="A21" i="16"/>
  <c r="A20" i="16"/>
  <c r="AC18" i="16"/>
  <c r="AB18" i="16"/>
  <c r="AA18" i="16"/>
  <c r="Z18" i="16"/>
  <c r="Y18" i="16"/>
  <c r="X18" i="16"/>
  <c r="W18" i="16"/>
  <c r="U18" i="16"/>
  <c r="T18" i="16"/>
  <c r="S18" i="16"/>
  <c r="R16" i="16"/>
  <c r="R14" i="16" s="1"/>
  <c r="G21" i="15"/>
  <c r="I21" i="15" s="1"/>
  <c r="G20" i="15"/>
  <c r="I20" i="15" s="1"/>
  <c r="D5" i="15"/>
  <c r="C5" i="15"/>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A16" i="14"/>
  <c r="W16" i="14"/>
  <c r="A21" i="14"/>
  <c r="Z16" i="14"/>
  <c r="Z14" i="14" s="1"/>
  <c r="Y16" i="14"/>
  <c r="V16" i="14"/>
  <c r="U15" i="14"/>
  <c r="A20" i="14"/>
  <c r="AE18" i="14"/>
  <c r="AD18" i="14"/>
  <c r="AC18" i="14"/>
  <c r="AB18" i="14"/>
  <c r="AA18" i="14"/>
  <c r="Z18" i="14"/>
  <c r="Y18" i="14"/>
  <c r="X18" i="14"/>
  <c r="W18" i="14"/>
  <c r="V18" i="14"/>
  <c r="U18" i="14"/>
  <c r="T18" i="14"/>
  <c r="A17" i="14"/>
  <c r="AB16" i="14"/>
  <c r="X16" i="14"/>
  <c r="T16" i="14"/>
  <c r="T14" i="14" s="1"/>
  <c r="AB15" i="14"/>
  <c r="AB14" i="14" s="1"/>
  <c r="Z15" i="14"/>
  <c r="Y15" i="14"/>
  <c r="Y14" i="14" s="1"/>
  <c r="X15" i="14"/>
  <c r="V15" i="14"/>
  <c r="V14" i="14" s="1"/>
  <c r="T15" i="14"/>
  <c r="R15" i="14"/>
  <c r="I3" i="14"/>
  <c r="C100" i="12"/>
  <c r="C99" i="12"/>
  <c r="C98" i="12"/>
  <c r="J98" i="12" s="1"/>
  <c r="C97" i="12"/>
  <c r="C96" i="12"/>
  <c r="C95" i="12"/>
  <c r="N95" i="12" s="1"/>
  <c r="O95" i="12" s="1"/>
  <c r="C94" i="12"/>
  <c r="N94" i="12" s="1"/>
  <c r="C93" i="12"/>
  <c r="C92" i="12"/>
  <c r="C91" i="12"/>
  <c r="F91" i="28" s="1"/>
  <c r="C90" i="12"/>
  <c r="C89" i="12"/>
  <c r="C88" i="12"/>
  <c r="J88" i="12" s="1"/>
  <c r="C87" i="12"/>
  <c r="N87" i="12" s="1"/>
  <c r="O87" i="12" s="1"/>
  <c r="C86" i="12"/>
  <c r="C85" i="12"/>
  <c r="C84" i="12"/>
  <c r="J84" i="12" s="1"/>
  <c r="C83" i="12"/>
  <c r="J83" i="12" s="1"/>
  <c r="C82" i="12"/>
  <c r="D82" i="12" s="1"/>
  <c r="C81" i="12"/>
  <c r="C80" i="12"/>
  <c r="J80" i="12" s="1"/>
  <c r="C79" i="12"/>
  <c r="C78" i="12"/>
  <c r="D78" i="12" s="1"/>
  <c r="C77" i="12"/>
  <c r="C76" i="12"/>
  <c r="C75" i="12"/>
  <c r="F75" i="28" s="1"/>
  <c r="C74" i="12"/>
  <c r="C73" i="12"/>
  <c r="C72" i="12"/>
  <c r="C71" i="12"/>
  <c r="F71" i="28" s="1"/>
  <c r="C70" i="12"/>
  <c r="D70" i="12" s="1"/>
  <c r="C69" i="12"/>
  <c r="C68" i="12"/>
  <c r="E68" i="12" s="1"/>
  <c r="P68" i="12" s="1"/>
  <c r="C67" i="12"/>
  <c r="D67" i="12" s="1"/>
  <c r="C66" i="12"/>
  <c r="E66" i="12" s="1"/>
  <c r="P66" i="12" s="1"/>
  <c r="C65" i="12"/>
  <c r="C64" i="12"/>
  <c r="C63" i="12"/>
  <c r="C62" i="12"/>
  <c r="C61" i="12"/>
  <c r="C60" i="12"/>
  <c r="C59" i="12"/>
  <c r="D59" i="12" s="1"/>
  <c r="C58" i="12"/>
  <c r="C57" i="12"/>
  <c r="C56" i="12"/>
  <c r="C55" i="12"/>
  <c r="F55" i="28" s="1"/>
  <c r="C54" i="12"/>
  <c r="C53" i="12"/>
  <c r="C52" i="12"/>
  <c r="N52" i="12" s="1"/>
  <c r="C51" i="12"/>
  <c r="E51" i="12" s="1"/>
  <c r="P51" i="12" s="1"/>
  <c r="C50" i="12"/>
  <c r="N50" i="12" s="1"/>
  <c r="O50" i="12" s="1"/>
  <c r="C49" i="12"/>
  <c r="C48" i="12"/>
  <c r="C47" i="12"/>
  <c r="C46" i="12"/>
  <c r="C45" i="12"/>
  <c r="C44" i="12"/>
  <c r="C43" i="12"/>
  <c r="F43" i="28" s="1"/>
  <c r="C42" i="12"/>
  <c r="C41" i="12"/>
  <c r="C40" i="12"/>
  <c r="F40" i="28" s="1"/>
  <c r="C39" i="12"/>
  <c r="C38" i="12"/>
  <c r="C37" i="12"/>
  <c r="C36" i="12"/>
  <c r="F36" i="28" s="1"/>
  <c r="C35" i="12"/>
  <c r="C34" i="12"/>
  <c r="N34" i="12" s="1"/>
  <c r="O34" i="12" s="1"/>
  <c r="C33" i="12"/>
  <c r="C32" i="12"/>
  <c r="E32" i="12" s="1"/>
  <c r="P32" i="12" s="1"/>
  <c r="C31" i="12"/>
  <c r="D31" i="12" s="1"/>
  <c r="C30" i="12"/>
  <c r="C29" i="12"/>
  <c r="C28" i="12"/>
  <c r="D28" i="12" s="1"/>
  <c r="C27" i="12"/>
  <c r="C26" i="12"/>
  <c r="D26" i="12" s="1"/>
  <c r="C25" i="12"/>
  <c r="C24" i="12"/>
  <c r="C23" i="12"/>
  <c r="E23" i="12" s="1"/>
  <c r="P23" i="12" s="1"/>
  <c r="C22" i="12"/>
  <c r="I27" i="63" s="1"/>
  <c r="C21" i="12"/>
  <c r="C20" i="12"/>
  <c r="N30" i="9"/>
  <c r="N29" i="9"/>
  <c r="N28" i="9"/>
  <c r="N27" i="9"/>
  <c r="N26" i="9"/>
  <c r="N25" i="9"/>
  <c r="N24" i="9"/>
  <c r="N23" i="9"/>
  <c r="N22" i="9"/>
  <c r="N21" i="9"/>
  <c r="N20" i="9"/>
  <c r="E30" i="9"/>
  <c r="I30" i="9" s="1"/>
  <c r="E29" i="9"/>
  <c r="E28" i="9"/>
  <c r="E27" i="9"/>
  <c r="E26" i="9"/>
  <c r="E25" i="9"/>
  <c r="E24" i="9"/>
  <c r="I24" i="9" s="1"/>
  <c r="E23" i="9"/>
  <c r="E22" i="9"/>
  <c r="E21" i="9"/>
  <c r="E20" i="9"/>
  <c r="I20" i="9" s="1"/>
  <c r="A1" i="5"/>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C5" i="10"/>
  <c r="B3" i="10"/>
  <c r="A30" i="9"/>
  <c r="A29" i="9"/>
  <c r="A28" i="9"/>
  <c r="A27" i="9"/>
  <c r="A26" i="9"/>
  <c r="A25" i="9"/>
  <c r="A24" i="9"/>
  <c r="A23" i="9"/>
  <c r="A22" i="9"/>
  <c r="M21" i="9"/>
  <c r="A21" i="9"/>
  <c r="M20" i="9"/>
  <c r="E20" i="10" s="1"/>
  <c r="A20" i="9"/>
  <c r="B10" i="9"/>
  <c r="AE18" i="9"/>
  <c r="AD18" i="9"/>
  <c r="AC18" i="9"/>
  <c r="AB18" i="9"/>
  <c r="AA18" i="9"/>
  <c r="Z18" i="9"/>
  <c r="Y18" i="9"/>
  <c r="X18" i="9"/>
  <c r="W18" i="9"/>
  <c r="V18" i="9"/>
  <c r="U18" i="9"/>
  <c r="T18" i="9"/>
  <c r="A17" i="9"/>
  <c r="AF15" i="12"/>
  <c r="AF14" i="12"/>
  <c r="AF16" i="12"/>
  <c r="AX66" i="26"/>
  <c r="F43" i="23"/>
  <c r="F219" i="23"/>
  <c r="O219" i="23" s="1"/>
  <c r="F28" i="23"/>
  <c r="F196" i="23"/>
  <c r="O196" i="23" s="1"/>
  <c r="F21" i="23"/>
  <c r="F127" i="23"/>
  <c r="F255" i="23"/>
  <c r="O255" i="23" s="1"/>
  <c r="F128" i="23"/>
  <c r="F217" i="23"/>
  <c r="O217" i="23" s="1"/>
  <c r="F209" i="23"/>
  <c r="O209" i="23" s="1"/>
  <c r="F258" i="23"/>
  <c r="O258" i="23" s="1"/>
  <c r="F222" i="23"/>
  <c r="O222" i="23" s="1"/>
  <c r="F110" i="23"/>
  <c r="F170" i="23"/>
  <c r="O170" i="23" s="1"/>
  <c r="F274" i="23"/>
  <c r="O274" i="23" s="1"/>
  <c r="I12" i="63"/>
  <c r="E20" i="19"/>
  <c r="T20" i="19" s="1"/>
  <c r="F278" i="20"/>
  <c r="F282" i="20"/>
  <c r="F286" i="20"/>
  <c r="F290" i="20"/>
  <c r="F294" i="20"/>
  <c r="F298" i="20"/>
  <c r="F395" i="20"/>
  <c r="F404" i="20"/>
  <c r="F408" i="20"/>
  <c r="O408" i="20" s="1"/>
  <c r="F412" i="20"/>
  <c r="O412" i="20" s="1"/>
  <c r="F416" i="20"/>
  <c r="O416" i="20" s="1"/>
  <c r="F420" i="20"/>
  <c r="O420" i="20" s="1"/>
  <c r="F424" i="20"/>
  <c r="O424" i="20" s="1"/>
  <c r="F428" i="20"/>
  <c r="O428" i="20" s="1"/>
  <c r="F22" i="20"/>
  <c r="F26" i="20"/>
  <c r="F30" i="20"/>
  <c r="F34" i="20"/>
  <c r="F38" i="20"/>
  <c r="F42" i="20"/>
  <c r="F46" i="20"/>
  <c r="F50" i="20"/>
  <c r="F54" i="20"/>
  <c r="F58" i="20"/>
  <c r="F62" i="20"/>
  <c r="F66" i="20"/>
  <c r="O66" i="20" s="1"/>
  <c r="F70" i="20"/>
  <c r="F74" i="20"/>
  <c r="F78" i="20"/>
  <c r="F82" i="20"/>
  <c r="F86" i="20"/>
  <c r="O86" i="20" s="1"/>
  <c r="F90" i="20"/>
  <c r="F94" i="20"/>
  <c r="F98" i="20"/>
  <c r="O98" i="20" s="1"/>
  <c r="F102" i="20"/>
  <c r="F106" i="20"/>
  <c r="O106" i="20" s="1"/>
  <c r="F110" i="20"/>
  <c r="O110" i="20" s="1"/>
  <c r="F204" i="20"/>
  <c r="O204" i="20" s="1"/>
  <c r="F208" i="20"/>
  <c r="F212" i="20"/>
  <c r="O212" i="20" s="1"/>
  <c r="F216" i="20"/>
  <c r="F220" i="20"/>
  <c r="F224" i="20"/>
  <c r="F228" i="20"/>
  <c r="O228" i="20" s="1"/>
  <c r="F232" i="20"/>
  <c r="F236" i="20"/>
  <c r="F240" i="20"/>
  <c r="F244" i="20"/>
  <c r="O244" i="20" s="1"/>
  <c r="F248" i="20"/>
  <c r="F252" i="20"/>
  <c r="F256" i="20"/>
  <c r="F260" i="20"/>
  <c r="O260" i="20" s="1"/>
  <c r="F264" i="20"/>
  <c r="F268" i="20"/>
  <c r="F272" i="20"/>
  <c r="F285" i="20"/>
  <c r="F297" i="20"/>
  <c r="F411" i="20"/>
  <c r="O411" i="20" s="1"/>
  <c r="F427" i="20"/>
  <c r="O427" i="20" s="1"/>
  <c r="F33" i="20"/>
  <c r="F279" i="20"/>
  <c r="F283" i="20"/>
  <c r="O283" i="20" s="1"/>
  <c r="F287" i="20"/>
  <c r="F291" i="20"/>
  <c r="F295" i="20"/>
  <c r="F392" i="20"/>
  <c r="O392" i="20" s="1"/>
  <c r="F396" i="20"/>
  <c r="O396" i="20" s="1"/>
  <c r="F409" i="20"/>
  <c r="O409" i="20" s="1"/>
  <c r="F413" i="20"/>
  <c r="O413" i="20" s="1"/>
  <c r="F417" i="20"/>
  <c r="O417" i="20" s="1"/>
  <c r="F421" i="20"/>
  <c r="O421" i="20" s="1"/>
  <c r="F425" i="20"/>
  <c r="O425" i="20" s="1"/>
  <c r="F429" i="20"/>
  <c r="O429" i="20" s="1"/>
  <c r="F23" i="20"/>
  <c r="F27" i="20"/>
  <c r="F31" i="20"/>
  <c r="F35" i="20"/>
  <c r="F39" i="20"/>
  <c r="F43" i="20"/>
  <c r="F47" i="20"/>
  <c r="F51" i="20"/>
  <c r="F55" i="20"/>
  <c r="F59" i="20"/>
  <c r="F63" i="20"/>
  <c r="F67" i="20"/>
  <c r="F71" i="20"/>
  <c r="F75" i="20"/>
  <c r="F79" i="20"/>
  <c r="O79" i="20" s="1"/>
  <c r="F83" i="20"/>
  <c r="F87" i="20"/>
  <c r="F91" i="20"/>
  <c r="F95" i="20"/>
  <c r="F99" i="20"/>
  <c r="O99" i="20" s="1"/>
  <c r="F103" i="20"/>
  <c r="F107" i="20"/>
  <c r="O107" i="20" s="1"/>
  <c r="F111" i="20"/>
  <c r="O111" i="20" s="1"/>
  <c r="F205" i="20"/>
  <c r="O205" i="20" s="1"/>
  <c r="F209" i="20"/>
  <c r="F213" i="20"/>
  <c r="F217" i="20"/>
  <c r="F221" i="20"/>
  <c r="F225" i="20"/>
  <c r="F229" i="20"/>
  <c r="F233" i="20"/>
  <c r="F237" i="20"/>
  <c r="F241" i="20"/>
  <c r="F245" i="20"/>
  <c r="F249" i="20"/>
  <c r="F253" i="20"/>
  <c r="F257" i="20"/>
  <c r="F261" i="20"/>
  <c r="F265" i="20"/>
  <c r="F269" i="20"/>
  <c r="F273" i="20"/>
  <c r="F277" i="20"/>
  <c r="F289" i="20"/>
  <c r="F394" i="20"/>
  <c r="F407" i="20"/>
  <c r="O407" i="20" s="1"/>
  <c r="F419" i="20"/>
  <c r="O419" i="20" s="1"/>
  <c r="F21" i="20"/>
  <c r="F276" i="20"/>
  <c r="F280" i="20"/>
  <c r="F284" i="20"/>
  <c r="F288" i="20"/>
  <c r="F292" i="20"/>
  <c r="F296" i="20"/>
  <c r="F393" i="20"/>
  <c r="F402" i="20"/>
  <c r="F410" i="20"/>
  <c r="O410" i="20" s="1"/>
  <c r="F414" i="20"/>
  <c r="O414" i="20" s="1"/>
  <c r="F418" i="20"/>
  <c r="O418" i="20" s="1"/>
  <c r="F422" i="20"/>
  <c r="O422" i="20" s="1"/>
  <c r="F426" i="20"/>
  <c r="O426" i="20" s="1"/>
  <c r="F430" i="20"/>
  <c r="O430" i="20" s="1"/>
  <c r="F24" i="20"/>
  <c r="F28" i="20"/>
  <c r="F32" i="20"/>
  <c r="F36" i="20"/>
  <c r="F40" i="20"/>
  <c r="F44" i="20"/>
  <c r="F48" i="20"/>
  <c r="F52" i="20"/>
  <c r="F56" i="20"/>
  <c r="F60" i="20"/>
  <c r="F64" i="20"/>
  <c r="F68" i="20"/>
  <c r="F72" i="20"/>
  <c r="F76" i="20"/>
  <c r="F80" i="20"/>
  <c r="F84" i="20"/>
  <c r="F88" i="20"/>
  <c r="F92" i="20"/>
  <c r="F96" i="20"/>
  <c r="F100" i="20"/>
  <c r="F104" i="20"/>
  <c r="F108" i="20"/>
  <c r="O108" i="20" s="1"/>
  <c r="F112" i="20"/>
  <c r="O112" i="20" s="1"/>
  <c r="F206" i="20"/>
  <c r="F210" i="20"/>
  <c r="F214" i="20"/>
  <c r="F218" i="20"/>
  <c r="F222" i="20"/>
  <c r="F226" i="20"/>
  <c r="F230" i="20"/>
  <c r="F234" i="20"/>
  <c r="F238" i="20"/>
  <c r="F242" i="20"/>
  <c r="F246" i="20"/>
  <c r="F250" i="20"/>
  <c r="F254" i="20"/>
  <c r="F258" i="20"/>
  <c r="F262" i="20"/>
  <c r="F266" i="20"/>
  <c r="F270" i="20"/>
  <c r="F274" i="20"/>
  <c r="F281" i="20"/>
  <c r="F293" i="20"/>
  <c r="F403" i="20"/>
  <c r="F415" i="20"/>
  <c r="O415" i="20" s="1"/>
  <c r="F423" i="20"/>
  <c r="O423" i="20" s="1"/>
  <c r="F25" i="20"/>
  <c r="F29" i="20"/>
  <c r="F45" i="20"/>
  <c r="F61" i="20"/>
  <c r="F77" i="20"/>
  <c r="F93" i="20"/>
  <c r="F109" i="20"/>
  <c r="F215" i="20"/>
  <c r="F231" i="20"/>
  <c r="F247" i="20"/>
  <c r="F263" i="20"/>
  <c r="F49" i="20"/>
  <c r="F65" i="20"/>
  <c r="F81" i="20"/>
  <c r="F97" i="20"/>
  <c r="O97" i="20" s="1"/>
  <c r="F203" i="20"/>
  <c r="O203" i="20" s="1"/>
  <c r="F219" i="20"/>
  <c r="F235" i="20"/>
  <c r="F251" i="20"/>
  <c r="F267" i="20"/>
  <c r="F37" i="20"/>
  <c r="F53" i="20"/>
  <c r="F69" i="20"/>
  <c r="F85" i="20"/>
  <c r="F101" i="20"/>
  <c r="O101" i="20" s="1"/>
  <c r="F207" i="20"/>
  <c r="F223" i="20"/>
  <c r="F239" i="20"/>
  <c r="F255" i="20"/>
  <c r="F271" i="20"/>
  <c r="O271" i="20" s="1"/>
  <c r="F41" i="20"/>
  <c r="F57" i="20"/>
  <c r="F73" i="20"/>
  <c r="F89" i="20"/>
  <c r="O89" i="20" s="1"/>
  <c r="F105" i="20"/>
  <c r="F211" i="20"/>
  <c r="F227" i="20"/>
  <c r="F243" i="20"/>
  <c r="F259" i="20"/>
  <c r="F275" i="20"/>
  <c r="F343" i="20"/>
  <c r="F359" i="20"/>
  <c r="F301" i="20"/>
  <c r="O301" i="20" s="1"/>
  <c r="F309" i="20"/>
  <c r="O309" i="20" s="1"/>
  <c r="F317" i="20"/>
  <c r="O317" i="20" s="1"/>
  <c r="F325" i="20"/>
  <c r="O325" i="20" s="1"/>
  <c r="F333" i="20"/>
  <c r="O333" i="20" s="1"/>
  <c r="F341" i="20"/>
  <c r="O341" i="20" s="1"/>
  <c r="F349" i="20"/>
  <c r="O349" i="20" s="1"/>
  <c r="F357" i="20"/>
  <c r="O357" i="20" s="1"/>
  <c r="F365" i="20"/>
  <c r="O365" i="20" s="1"/>
  <c r="F373" i="20"/>
  <c r="O373" i="20" s="1"/>
  <c r="F381" i="20"/>
  <c r="O381" i="20" s="1"/>
  <c r="F399" i="20"/>
  <c r="O399" i="20" s="1"/>
  <c r="F363" i="20"/>
  <c r="O363" i="20" s="1"/>
  <c r="F383" i="20"/>
  <c r="F387" i="20"/>
  <c r="F315" i="20"/>
  <c r="O315" i="20" s="1"/>
  <c r="F305" i="20"/>
  <c r="O305" i="20" s="1"/>
  <c r="F313" i="20"/>
  <c r="O313" i="20" s="1"/>
  <c r="F321" i="20"/>
  <c r="O321" i="20" s="1"/>
  <c r="F329" i="20"/>
  <c r="O329" i="20" s="1"/>
  <c r="F337" i="20"/>
  <c r="O337" i="20" s="1"/>
  <c r="F345" i="20"/>
  <c r="O345" i="20" s="1"/>
  <c r="F353" i="20"/>
  <c r="O353" i="20" s="1"/>
  <c r="F361" i="20"/>
  <c r="O361" i="20" s="1"/>
  <c r="F369" i="20"/>
  <c r="O369" i="20" s="1"/>
  <c r="F377" i="20"/>
  <c r="O377" i="20" s="1"/>
  <c r="F385" i="20"/>
  <c r="O385" i="20" s="1"/>
  <c r="F400" i="20"/>
  <c r="O400" i="20" s="1"/>
  <c r="F367" i="20"/>
  <c r="O367" i="20" s="1"/>
  <c r="F351" i="20"/>
  <c r="F401" i="20"/>
  <c r="O401" i="20" s="1"/>
  <c r="F117" i="20"/>
  <c r="F129" i="20"/>
  <c r="F142" i="20"/>
  <c r="F157" i="20"/>
  <c r="F185" i="20"/>
  <c r="F201" i="20"/>
  <c r="F57" i="28"/>
  <c r="F89" i="28"/>
  <c r="F58" i="28"/>
  <c r="F90" i="28"/>
  <c r="F98" i="28"/>
  <c r="F67" i="28"/>
  <c r="F86" i="28"/>
  <c r="F94" i="28"/>
  <c r="BG70" i="26"/>
  <c r="F38" i="28"/>
  <c r="F46" i="28"/>
  <c r="F54" i="28"/>
  <c r="F78" i="28"/>
  <c r="F23" i="28"/>
  <c r="F87" i="28"/>
  <c r="AF45" i="18"/>
  <c r="F33" i="28"/>
  <c r="F81" i="28"/>
  <c r="F26" i="28"/>
  <c r="F50" i="28"/>
  <c r="F82" i="28"/>
  <c r="O20" i="15"/>
  <c r="F83" i="28"/>
  <c r="F52" i="28"/>
  <c r="F84" i="28"/>
  <c r="F326" i="23"/>
  <c r="O326" i="23" s="1"/>
  <c r="F382" i="23"/>
  <c r="O382" i="23" s="1"/>
  <c r="F319" i="23"/>
  <c r="O319" i="23" s="1"/>
  <c r="F383" i="23"/>
  <c r="O383" i="23" s="1"/>
  <c r="F328" i="23"/>
  <c r="O328" i="23" s="1"/>
  <c r="F392" i="23"/>
  <c r="O392" i="23" s="1"/>
  <c r="F337" i="23"/>
  <c r="O337" i="23" s="1"/>
  <c r="F393" i="23"/>
  <c r="O393" i="23" s="1"/>
  <c r="F330" i="23"/>
  <c r="O330" i="23" s="1"/>
  <c r="F394" i="23"/>
  <c r="O394" i="23" s="1"/>
  <c r="F323" i="23"/>
  <c r="O323" i="23" s="1"/>
  <c r="F387" i="23"/>
  <c r="O387" i="23" s="1"/>
  <c r="F316" i="23"/>
  <c r="O316" i="23" s="1"/>
  <c r="F380" i="23"/>
  <c r="O380" i="23" s="1"/>
  <c r="F357" i="23"/>
  <c r="O357" i="23" s="1"/>
  <c r="F309" i="23"/>
  <c r="O309" i="23" s="1"/>
  <c r="F277" i="23"/>
  <c r="O277" i="23" s="1"/>
  <c r="BH64" i="26"/>
  <c r="F41" i="28"/>
  <c r="F29" i="28"/>
  <c r="F37" i="28"/>
  <c r="F69" i="28"/>
  <c r="F77" i="28"/>
  <c r="AX142" i="26"/>
  <c r="BH109" i="26"/>
  <c r="BG81" i="26"/>
  <c r="AX73" i="26"/>
  <c r="BH35" i="26"/>
  <c r="AX75" i="26"/>
  <c r="BE44" i="26"/>
  <c r="BH59" i="26"/>
  <c r="AF118" i="26"/>
  <c r="AG118" i="26" s="1"/>
  <c r="AX124" i="26"/>
  <c r="AX102" i="26"/>
  <c r="BA46" i="26"/>
  <c r="BG143" i="26"/>
  <c r="BH51" i="26"/>
  <c r="BI51" i="26" s="1"/>
  <c r="BH53" i="26"/>
  <c r="AX86" i="26"/>
  <c r="BH86" i="26"/>
  <c r="BH95" i="26"/>
  <c r="AX82" i="26"/>
  <c r="BG82" i="26"/>
  <c r="BI82" i="26" s="1"/>
  <c r="BH78" i="26"/>
  <c r="AX43" i="26"/>
  <c r="BG106" i="26"/>
  <c r="BH49" i="26"/>
  <c r="BH31" i="26"/>
  <c r="BH123" i="26"/>
  <c r="BG111" i="26"/>
  <c r="BA141" i="26"/>
  <c r="AX123" i="26"/>
  <c r="AX121" i="26"/>
  <c r="BG93" i="26"/>
  <c r="BG83" i="26"/>
  <c r="BG77" i="26"/>
  <c r="BH55" i="26"/>
  <c r="BH41" i="26"/>
  <c r="BA110" i="26"/>
  <c r="AX96" i="26"/>
  <c r="BH76" i="26"/>
  <c r="AX77" i="26"/>
  <c r="AF48" i="26"/>
  <c r="AG48" i="26" s="1"/>
  <c r="AX76" i="26"/>
  <c r="AX63" i="26"/>
  <c r="BE64" i="26"/>
  <c r="BA48" i="26"/>
  <c r="BH22" i="26"/>
  <c r="BG30" i="26"/>
  <c r="BG26" i="26"/>
  <c r="AX27" i="26"/>
  <c r="AX23" i="26"/>
  <c r="AF135" i="26"/>
  <c r="AG135" i="26" s="1"/>
  <c r="BG127" i="26"/>
  <c r="AX127" i="26"/>
  <c r="BE118" i="26"/>
  <c r="AX111" i="26"/>
  <c r="AF102" i="26"/>
  <c r="AG102" i="26" s="1"/>
  <c r="AX83" i="26"/>
  <c r="BH50" i="26"/>
  <c r="AX70" i="26"/>
  <c r="AX30" i="26"/>
  <c r="AX50" i="26"/>
  <c r="AX22" i="26"/>
  <c r="AK112" i="26"/>
  <c r="AL112" i="26"/>
  <c r="BH104" i="26"/>
  <c r="BE100" i="26"/>
  <c r="BF110" i="26"/>
  <c r="BR110" i="26" s="1"/>
  <c r="BH40" i="26"/>
  <c r="AF137" i="26"/>
  <c r="AG137" i="26" s="1"/>
  <c r="BR141" i="26"/>
  <c r="AF110" i="26"/>
  <c r="AG110" i="26" s="1"/>
  <c r="BG74" i="26"/>
  <c r="BI74" i="26" s="1"/>
  <c r="AX74" i="26"/>
  <c r="AX79" i="26"/>
  <c r="BE50" i="26"/>
  <c r="BA42" i="26"/>
  <c r="BH79" i="26"/>
  <c r="AX88" i="26"/>
  <c r="BG46" i="26"/>
  <c r="BG145" i="26"/>
  <c r="AF150" i="26"/>
  <c r="AG150" i="26"/>
  <c r="AX145" i="26"/>
  <c r="AX116" i="26"/>
  <c r="BG100" i="26"/>
  <c r="BI100" i="26" s="1"/>
  <c r="BH88" i="26"/>
  <c r="BA100" i="26"/>
  <c r="BF112" i="26"/>
  <c r="BR112" i="26" s="1"/>
  <c r="AX100" i="26"/>
  <c r="BF88" i="26"/>
  <c r="BR88" i="26" s="1"/>
  <c r="BA40" i="26"/>
  <c r="BH80" i="26"/>
  <c r="BE52" i="26"/>
  <c r="BF106" i="26"/>
  <c r="AX139" i="26"/>
  <c r="BA135" i="26"/>
  <c r="BA108" i="26"/>
  <c r="BA52" i="26"/>
  <c r="AF148" i="26"/>
  <c r="BH124" i="26"/>
  <c r="BH116" i="26"/>
  <c r="AX108" i="26"/>
  <c r="BF92" i="26"/>
  <c r="AX69" i="26"/>
  <c r="BE114" i="26"/>
  <c r="BA106" i="26"/>
  <c r="BE102" i="26"/>
  <c r="BA90" i="26"/>
  <c r="AX119" i="26"/>
  <c r="AX103" i="26"/>
  <c r="BE112" i="26"/>
  <c r="BF96" i="26"/>
  <c r="AX129" i="26"/>
  <c r="AX105" i="26"/>
  <c r="AX37" i="26"/>
  <c r="AX33" i="26"/>
  <c r="AX21" i="26"/>
  <c r="AX131" i="26"/>
  <c r="BA104" i="26"/>
  <c r="BA96" i="26"/>
  <c r="BF145" i="26"/>
  <c r="AX141" i="26"/>
  <c r="BA137" i="26"/>
  <c r="AX133" i="26"/>
  <c r="AX107" i="26"/>
  <c r="AX99" i="26"/>
  <c r="AX91" i="26"/>
  <c r="I23" i="9"/>
  <c r="I27" i="9"/>
  <c r="G18" i="9"/>
  <c r="I26" i="9"/>
  <c r="I25" i="9"/>
  <c r="O66" i="24"/>
  <c r="O169" i="24"/>
  <c r="O154" i="24"/>
  <c r="P69" i="24"/>
  <c r="P49" i="24"/>
  <c r="P37" i="24"/>
  <c r="Z16" i="24"/>
  <c r="O82" i="24"/>
  <c r="G18" i="24"/>
  <c r="O193" i="24"/>
  <c r="P65" i="24"/>
  <c r="AF16" i="24"/>
  <c r="P29" i="24"/>
  <c r="O26" i="24"/>
  <c r="O29" i="24"/>
  <c r="P80" i="24"/>
  <c r="P42" i="24"/>
  <c r="O23" i="24"/>
  <c r="O67" i="24"/>
  <c r="O95" i="24"/>
  <c r="O197" i="24"/>
  <c r="O140" i="24"/>
  <c r="O204" i="24"/>
  <c r="O145" i="24"/>
  <c r="O143" i="24"/>
  <c r="I143" i="24" s="1"/>
  <c r="O109" i="24"/>
  <c r="I109" i="24" s="1"/>
  <c r="O215" i="24"/>
  <c r="O110" i="24"/>
  <c r="O87" i="24"/>
  <c r="I87" i="24" s="1"/>
  <c r="O60" i="24"/>
  <c r="O44" i="24"/>
  <c r="O28" i="24"/>
  <c r="O69" i="24"/>
  <c r="P214" i="24"/>
  <c r="O214" i="24"/>
  <c r="P41" i="24"/>
  <c r="O57" i="24"/>
  <c r="I57" i="24" s="1"/>
  <c r="P186" i="24"/>
  <c r="O152" i="24"/>
  <c r="O173" i="24"/>
  <c r="O133" i="24"/>
  <c r="O105" i="24"/>
  <c r="I105" i="24" s="1"/>
  <c r="P85" i="24"/>
  <c r="O85" i="24"/>
  <c r="O51" i="24"/>
  <c r="O46" i="24"/>
  <c r="O199" i="24"/>
  <c r="O183" i="24"/>
  <c r="P136" i="24"/>
  <c r="O192" i="24"/>
  <c r="O168" i="24"/>
  <c r="O121" i="24"/>
  <c r="O106" i="24"/>
  <c r="O91" i="24"/>
  <c r="O94" i="24"/>
  <c r="O56" i="24"/>
  <c r="I56" i="24" s="1"/>
  <c r="O24" i="24"/>
  <c r="O61" i="24"/>
  <c r="P190" i="24"/>
  <c r="P174" i="24"/>
  <c r="O174" i="24"/>
  <c r="I174" i="24" s="1"/>
  <c r="P132" i="24"/>
  <c r="O132" i="24"/>
  <c r="P66" i="24"/>
  <c r="O63" i="24"/>
  <c r="O31" i="24"/>
  <c r="O65" i="24"/>
  <c r="O120" i="24"/>
  <c r="P115" i="24"/>
  <c r="O115" i="24"/>
  <c r="P30" i="24"/>
  <c r="P206" i="24"/>
  <c r="O206" i="24"/>
  <c r="O162" i="24"/>
  <c r="I162" i="24" s="1"/>
  <c r="O43" i="24"/>
  <c r="I43" i="24" s="1"/>
  <c r="P202" i="24"/>
  <c r="O189" i="24"/>
  <c r="O49" i="24"/>
  <c r="O25" i="24"/>
  <c r="O175" i="24"/>
  <c r="I175" i="24" s="1"/>
  <c r="O59" i="24"/>
  <c r="I59" i="24" s="1"/>
  <c r="O212" i="24"/>
  <c r="O113" i="24"/>
  <c r="I113" i="24" s="1"/>
  <c r="O219" i="24"/>
  <c r="O177" i="24"/>
  <c r="O141" i="24"/>
  <c r="O211" i="24"/>
  <c r="O203" i="24"/>
  <c r="I203" i="24" s="1"/>
  <c r="O157" i="24"/>
  <c r="O68" i="24"/>
  <c r="O52" i="24"/>
  <c r="I52" i="24" s="1"/>
  <c r="O36" i="24"/>
  <c r="I36" i="24" s="1"/>
  <c r="O37" i="24"/>
  <c r="O218" i="24"/>
  <c r="I218" i="24" s="1"/>
  <c r="O50" i="24"/>
  <c r="O198" i="24"/>
  <c r="I198" i="24" s="1"/>
  <c r="P159" i="24"/>
  <c r="O159" i="24"/>
  <c r="P139" i="24"/>
  <c r="O139" i="24"/>
  <c r="P58" i="24"/>
  <c r="P50" i="24"/>
  <c r="O47" i="24"/>
  <c r="I47" i="24" s="1"/>
  <c r="P34" i="24"/>
  <c r="I34" i="24" s="1"/>
  <c r="O150" i="24"/>
  <c r="O93" i="24"/>
  <c r="I93" i="24" s="1"/>
  <c r="O62" i="24"/>
  <c r="P210" i="24"/>
  <c r="P194" i="24"/>
  <c r="O194" i="24"/>
  <c r="P148" i="24"/>
  <c r="O41" i="24"/>
  <c r="P25" i="24"/>
  <c r="O191" i="24"/>
  <c r="O112" i="24"/>
  <c r="O22" i="24"/>
  <c r="O200" i="24"/>
  <c r="O130" i="24"/>
  <c r="O88" i="24"/>
  <c r="I88" i="24" s="1"/>
  <c r="O188" i="24"/>
  <c r="R15" i="16"/>
  <c r="K4" i="16"/>
  <c r="G18" i="16"/>
  <c r="J78" i="18"/>
  <c r="J88" i="18"/>
  <c r="J95" i="18"/>
  <c r="J104" i="18"/>
  <c r="J121" i="18"/>
  <c r="D119" i="18"/>
  <c r="D102" i="18"/>
  <c r="D85" i="18"/>
  <c r="N38" i="18"/>
  <c r="D111" i="18"/>
  <c r="N21" i="18"/>
  <c r="N31" i="18"/>
  <c r="N47" i="18"/>
  <c r="N64" i="18"/>
  <c r="D73" i="18"/>
  <c r="D40" i="18"/>
  <c r="D57" i="18"/>
  <c r="D97" i="18"/>
  <c r="D114" i="18"/>
  <c r="D51" i="18"/>
  <c r="D65" i="18"/>
  <c r="D108" i="18"/>
  <c r="D122" i="18"/>
  <c r="D34" i="18"/>
  <c r="D91" i="18"/>
  <c r="D129" i="18"/>
  <c r="D21" i="18"/>
  <c r="D31" i="18"/>
  <c r="D38" i="18"/>
  <c r="D47" i="18"/>
  <c r="D64" i="18"/>
  <c r="D78" i="18"/>
  <c r="D88" i="18"/>
  <c r="D95" i="18"/>
  <c r="D104" i="18"/>
  <c r="D121" i="18"/>
  <c r="E130" i="18"/>
  <c r="P130" i="18" s="1"/>
  <c r="D20" i="18"/>
  <c r="E21" i="18"/>
  <c r="P21" i="18" s="1"/>
  <c r="D25" i="18"/>
  <c r="D27" i="18"/>
  <c r="E28" i="18"/>
  <c r="P28" i="18" s="1"/>
  <c r="E31" i="18"/>
  <c r="P31" i="18" s="1"/>
  <c r="E34" i="18"/>
  <c r="P34" i="18" s="1"/>
  <c r="D37" i="18"/>
  <c r="E38" i="18"/>
  <c r="P38" i="18" s="1"/>
  <c r="E40" i="18"/>
  <c r="P40" i="18" s="1"/>
  <c r="D41" i="18"/>
  <c r="D44" i="18"/>
  <c r="E45" i="18"/>
  <c r="P45" i="18" s="1"/>
  <c r="D46" i="18"/>
  <c r="E47" i="18"/>
  <c r="P47" i="18" s="1"/>
  <c r="D50" i="18"/>
  <c r="E51" i="18"/>
  <c r="P51" i="18" s="1"/>
  <c r="D53" i="18"/>
  <c r="E54" i="18"/>
  <c r="P54" i="18" s="1"/>
  <c r="E57" i="18"/>
  <c r="P57" i="18" s="1"/>
  <c r="D58" i="18"/>
  <c r="D61" i="18"/>
  <c r="E62" i="18"/>
  <c r="P62" i="18" s="1"/>
  <c r="E64" i="18"/>
  <c r="P64" i="18" s="1"/>
  <c r="E65" i="18"/>
  <c r="P65" i="18" s="1"/>
  <c r="D67" i="18"/>
  <c r="D70" i="18"/>
  <c r="D72" i="18"/>
  <c r="E73" i="18"/>
  <c r="P73" i="18" s="1"/>
  <c r="D75" i="18"/>
  <c r="D77" i="18"/>
  <c r="E78" i="18"/>
  <c r="P78" i="18" s="1"/>
  <c r="D82" i="18"/>
  <c r="D84" i="18"/>
  <c r="E85" i="18"/>
  <c r="P85" i="18" s="1"/>
  <c r="E88" i="18"/>
  <c r="P88" i="18" s="1"/>
  <c r="E91" i="18"/>
  <c r="P91" i="18" s="1"/>
  <c r="D94" i="18"/>
  <c r="E95" i="18"/>
  <c r="P95" i="18" s="1"/>
  <c r="E97" i="18"/>
  <c r="P97" i="18" s="1"/>
  <c r="D98" i="18"/>
  <c r="D101" i="18"/>
  <c r="E102" i="18"/>
  <c r="P102" i="18" s="1"/>
  <c r="D103" i="18"/>
  <c r="E104" i="18"/>
  <c r="P104" i="18" s="1"/>
  <c r="D107" i="18"/>
  <c r="E108" i="18"/>
  <c r="D110" i="18"/>
  <c r="E111" i="18"/>
  <c r="E114" i="18"/>
  <c r="P114" i="18" s="1"/>
  <c r="D115" i="18"/>
  <c r="D118" i="18"/>
  <c r="E119" i="18"/>
  <c r="P119" i="18" s="1"/>
  <c r="E121" i="18"/>
  <c r="P121" i="18" s="1"/>
  <c r="E122" i="18"/>
  <c r="D124" i="18"/>
  <c r="D127" i="18"/>
  <c r="E129" i="18"/>
  <c r="P129" i="18" s="1"/>
  <c r="J28" i="18"/>
  <c r="J45" i="18"/>
  <c r="J54" i="18"/>
  <c r="J62" i="18"/>
  <c r="J73" i="18"/>
  <c r="J85" i="18"/>
  <c r="J102" i="18"/>
  <c r="J111" i="18"/>
  <c r="J119" i="18"/>
  <c r="J130" i="18"/>
  <c r="N28" i="18"/>
  <c r="N45" i="18"/>
  <c r="N54" i="18"/>
  <c r="N62" i="18"/>
  <c r="N73" i="18"/>
  <c r="N97" i="18"/>
  <c r="N114" i="18"/>
  <c r="E20" i="18"/>
  <c r="P20" i="18" s="1"/>
  <c r="E25" i="18"/>
  <c r="P25" i="18" s="1"/>
  <c r="E27" i="18"/>
  <c r="P27" i="18" s="1"/>
  <c r="E37" i="18"/>
  <c r="P37" i="18" s="1"/>
  <c r="E41" i="18"/>
  <c r="P41" i="18" s="1"/>
  <c r="E44" i="18"/>
  <c r="P44" i="18" s="1"/>
  <c r="E46" i="18"/>
  <c r="P46" i="18" s="1"/>
  <c r="E50" i="18"/>
  <c r="P50" i="18" s="1"/>
  <c r="E53" i="18"/>
  <c r="P53" i="18" s="1"/>
  <c r="E58" i="18"/>
  <c r="P58" i="18" s="1"/>
  <c r="E61" i="18"/>
  <c r="P61" i="18" s="1"/>
  <c r="E67" i="18"/>
  <c r="P67" i="18" s="1"/>
  <c r="E70" i="18"/>
  <c r="P70" i="18" s="1"/>
  <c r="E72" i="18"/>
  <c r="P72" i="18" s="1"/>
  <c r="E75" i="18"/>
  <c r="P75" i="18" s="1"/>
  <c r="E77" i="18"/>
  <c r="P77" i="18" s="1"/>
  <c r="E82" i="18"/>
  <c r="P82" i="18" s="1"/>
  <c r="E84" i="18"/>
  <c r="P84" i="18" s="1"/>
  <c r="E94" i="18"/>
  <c r="P94" i="18" s="1"/>
  <c r="E98" i="18"/>
  <c r="P98" i="18" s="1"/>
  <c r="E101" i="18"/>
  <c r="P101" i="18" s="1"/>
  <c r="E103" i="18"/>
  <c r="P103" i="18" s="1"/>
  <c r="E107" i="18"/>
  <c r="P107" i="18" s="1"/>
  <c r="E110" i="18"/>
  <c r="P110" i="18" s="1"/>
  <c r="E115" i="18"/>
  <c r="P115" i="18" s="1"/>
  <c r="E118" i="18"/>
  <c r="P118" i="18" s="1"/>
  <c r="E124" i="18"/>
  <c r="P124" i="18" s="1"/>
  <c r="E127" i="18"/>
  <c r="P127" i="18" s="1"/>
  <c r="D132" i="18"/>
  <c r="J21" i="18"/>
  <c r="J31" i="18"/>
  <c r="J38" i="18"/>
  <c r="J47" i="18"/>
  <c r="J64" i="18"/>
  <c r="N99" i="18"/>
  <c r="N116" i="18"/>
  <c r="E132" i="18"/>
  <c r="P132" i="18" s="1"/>
  <c r="J40" i="18"/>
  <c r="J51" i="18"/>
  <c r="J57" i="18"/>
  <c r="J65" i="18"/>
  <c r="J97" i="18"/>
  <c r="J108" i="18"/>
  <c r="J114" i="18"/>
  <c r="J122" i="18"/>
  <c r="N40" i="18"/>
  <c r="N51" i="18"/>
  <c r="N57" i="18"/>
  <c r="N65" i="18"/>
  <c r="N108" i="18"/>
  <c r="N122" i="18"/>
  <c r="J34" i="18"/>
  <c r="J91" i="18"/>
  <c r="N34" i="18"/>
  <c r="N92" i="18"/>
  <c r="N125" i="18"/>
  <c r="E151" i="21"/>
  <c r="P151" i="21" s="1"/>
  <c r="E121" i="21"/>
  <c r="P121" i="21" s="1"/>
  <c r="E127" i="21"/>
  <c r="P127" i="21" s="1"/>
  <c r="D136" i="21"/>
  <c r="D142" i="21"/>
  <c r="D104" i="21"/>
  <c r="E77" i="21"/>
  <c r="P77" i="21" s="1"/>
  <c r="E25" i="21"/>
  <c r="P25" i="21" s="1"/>
  <c r="E32" i="21"/>
  <c r="P32" i="21" s="1"/>
  <c r="E38" i="21"/>
  <c r="P38" i="21" s="1"/>
  <c r="E51" i="21"/>
  <c r="P51" i="21" s="1"/>
  <c r="E57" i="21"/>
  <c r="P57" i="21" s="1"/>
  <c r="E64" i="21"/>
  <c r="E71" i="21"/>
  <c r="P71" i="21" s="1"/>
  <c r="I71" i="21" s="1"/>
  <c r="E74" i="21"/>
  <c r="P74" i="21" s="1"/>
  <c r="E78" i="21"/>
  <c r="P78" i="21" s="1"/>
  <c r="D82" i="21"/>
  <c r="E89" i="21"/>
  <c r="P89" i="21" s="1"/>
  <c r="D92" i="21"/>
  <c r="E97" i="21"/>
  <c r="P97" i="21" s="1"/>
  <c r="D20" i="21"/>
  <c r="C197" i="65" s="1"/>
  <c r="E26" i="21"/>
  <c r="P26" i="21" s="1"/>
  <c r="I26" i="21" s="1"/>
  <c r="E39" i="21"/>
  <c r="P39" i="21" s="1"/>
  <c r="E42" i="21"/>
  <c r="P42" i="21" s="1"/>
  <c r="D45" i="21"/>
  <c r="E52" i="21"/>
  <c r="E54" i="21"/>
  <c r="P54" i="21" s="1"/>
  <c r="E61" i="21"/>
  <c r="P61" i="21" s="1"/>
  <c r="E69" i="21"/>
  <c r="P69" i="21" s="1"/>
  <c r="D103" i="21"/>
  <c r="D132" i="21"/>
  <c r="E114" i="21"/>
  <c r="P114" i="21" s="1"/>
  <c r="E45" i="21"/>
  <c r="D97" i="21"/>
  <c r="D108" i="21"/>
  <c r="E132" i="21"/>
  <c r="P132" i="21" s="1"/>
  <c r="E154" i="21"/>
  <c r="E108" i="21"/>
  <c r="P108" i="21" s="1"/>
  <c r="D74" i="21"/>
  <c r="D114" i="21"/>
  <c r="E139" i="21"/>
  <c r="P139" i="21" s="1"/>
  <c r="D26" i="21"/>
  <c r="D54" i="21"/>
  <c r="E92" i="21"/>
  <c r="P92" i="21" s="1"/>
  <c r="D95" i="21"/>
  <c r="E133" i="21"/>
  <c r="P133" i="21" s="1"/>
  <c r="E149" i="21"/>
  <c r="P149" i="21" s="1"/>
  <c r="D39" i="21"/>
  <c r="D78" i="21"/>
  <c r="D91" i="21"/>
  <c r="D42" i="21"/>
  <c r="D69" i="21"/>
  <c r="D96" i="21"/>
  <c r="D110" i="21"/>
  <c r="E20" i="21"/>
  <c r="D52" i="21"/>
  <c r="D113" i="21"/>
  <c r="D138" i="21"/>
  <c r="E109" i="21"/>
  <c r="P109" i="21" s="1"/>
  <c r="E110" i="21"/>
  <c r="P110" i="21" s="1"/>
  <c r="E118" i="21"/>
  <c r="P118" i="21" s="1"/>
  <c r="E122" i="21"/>
  <c r="P122" i="21" s="1"/>
  <c r="E146" i="21"/>
  <c r="D149" i="21"/>
  <c r="E153" i="21"/>
  <c r="P153" i="21" s="1"/>
  <c r="D154" i="21"/>
  <c r="E91" i="21"/>
  <c r="P91" i="21" s="1"/>
  <c r="E95" i="21"/>
  <c r="P95" i="21" s="1"/>
  <c r="E96" i="21"/>
  <c r="P96" i="21" s="1"/>
  <c r="E103" i="21"/>
  <c r="P103" i="21" s="1"/>
  <c r="D109" i="21"/>
  <c r="J115" i="21"/>
  <c r="J124" i="21"/>
  <c r="E125" i="21"/>
  <c r="P125" i="21" s="1"/>
  <c r="E141" i="21"/>
  <c r="P141" i="21" s="1"/>
  <c r="D156" i="21"/>
  <c r="D157" i="21"/>
  <c r="E65" i="21"/>
  <c r="P65" i="21" s="1"/>
  <c r="D90" i="21"/>
  <c r="D101" i="21"/>
  <c r="D111" i="21"/>
  <c r="D117" i="21"/>
  <c r="E126" i="21"/>
  <c r="E130" i="21"/>
  <c r="P130" i="21" s="1"/>
  <c r="J135" i="21"/>
  <c r="E156" i="21"/>
  <c r="E157" i="21"/>
  <c r="D23" i="21"/>
  <c r="D33" i="21"/>
  <c r="E44" i="21"/>
  <c r="P44" i="21" s="1"/>
  <c r="D49" i="21"/>
  <c r="D58" i="21"/>
  <c r="D65" i="21"/>
  <c r="D89" i="21"/>
  <c r="D98" i="21"/>
  <c r="E111" i="21"/>
  <c r="E113" i="21"/>
  <c r="P113" i="21" s="1"/>
  <c r="E117" i="21"/>
  <c r="D121" i="21"/>
  <c r="E128" i="21"/>
  <c r="P128" i="21" s="1"/>
  <c r="E136" i="21"/>
  <c r="P136" i="21" s="1"/>
  <c r="E137" i="21"/>
  <c r="E138" i="21"/>
  <c r="P138" i="21" s="1"/>
  <c r="E140" i="21"/>
  <c r="P140" i="21" s="1"/>
  <c r="E143" i="21"/>
  <c r="P143" i="21" s="1"/>
  <c r="I143" i="21" s="1"/>
  <c r="D145" i="21"/>
  <c r="E147" i="21"/>
  <c r="D151" i="21"/>
  <c r="E23" i="21"/>
  <c r="P23" i="21" s="1"/>
  <c r="E33" i="21"/>
  <c r="P33" i="21" s="1"/>
  <c r="E49" i="21"/>
  <c r="E58" i="21"/>
  <c r="D61" i="21"/>
  <c r="E82" i="21"/>
  <c r="P82" i="21" s="1"/>
  <c r="E85" i="21"/>
  <c r="E98" i="21"/>
  <c r="P98" i="21" s="1"/>
  <c r="E104" i="21"/>
  <c r="P104" i="21" s="1"/>
  <c r="E116" i="21"/>
  <c r="P116" i="21" s="1"/>
  <c r="E120" i="21"/>
  <c r="D127" i="21"/>
  <c r="E142" i="21"/>
  <c r="P142" i="21" s="1"/>
  <c r="E144" i="21"/>
  <c r="E145" i="21"/>
  <c r="P145" i="21" s="1"/>
  <c r="J148" i="21"/>
  <c r="E150" i="21"/>
  <c r="P150" i="21" s="1"/>
  <c r="J123" i="21"/>
  <c r="E129" i="21"/>
  <c r="J131" i="21"/>
  <c r="E134" i="21"/>
  <c r="P134" i="21" s="1"/>
  <c r="E152" i="21"/>
  <c r="E155" i="21"/>
  <c r="N91" i="21"/>
  <c r="O91" i="21" s="1"/>
  <c r="N95" i="21"/>
  <c r="O95" i="21" s="1"/>
  <c r="N96" i="21"/>
  <c r="J103" i="21"/>
  <c r="E73" i="12"/>
  <c r="P73" i="12" s="1"/>
  <c r="D50" i="12"/>
  <c r="D76" i="12"/>
  <c r="D34" i="12"/>
  <c r="D22" i="12"/>
  <c r="D94" i="12"/>
  <c r="E98" i="12"/>
  <c r="P98" i="12" s="1"/>
  <c r="E38" i="12"/>
  <c r="P38" i="12" s="1"/>
  <c r="E48" i="12"/>
  <c r="P48" i="12" s="1"/>
  <c r="J67" i="12"/>
  <c r="D33" i="12"/>
  <c r="E34" i="12"/>
  <c r="E41" i="12"/>
  <c r="P41" i="12" s="1"/>
  <c r="E47" i="12"/>
  <c r="P47" i="12" s="1"/>
  <c r="D49" i="12"/>
  <c r="E56" i="12"/>
  <c r="P56" i="12" s="1"/>
  <c r="D58" i="12"/>
  <c r="O58" i="28" s="1"/>
  <c r="D65" i="12"/>
  <c r="E70" i="12"/>
  <c r="P70" i="12" s="1"/>
  <c r="D74" i="12"/>
  <c r="D89" i="12"/>
  <c r="E94" i="12"/>
  <c r="P94" i="12" s="1"/>
  <c r="J41" i="12"/>
  <c r="J50" i="12"/>
  <c r="J76" i="12"/>
  <c r="J90" i="12"/>
  <c r="N45" i="12"/>
  <c r="O45" i="12" s="1"/>
  <c r="N78" i="12"/>
  <c r="O78" i="12" s="1"/>
  <c r="N57" i="12"/>
  <c r="O57" i="12" s="1"/>
  <c r="J70" i="12"/>
  <c r="J73" i="12"/>
  <c r="N58" i="12"/>
  <c r="N73" i="12"/>
  <c r="O73" i="12" s="1"/>
  <c r="O219" i="14"/>
  <c r="P246" i="14"/>
  <c r="P30" i="14"/>
  <c r="P74" i="14"/>
  <c r="P90" i="14"/>
  <c r="P116" i="14"/>
  <c r="O130" i="14"/>
  <c r="P156" i="14"/>
  <c r="P240" i="14"/>
  <c r="P262" i="14"/>
  <c r="P112" i="14"/>
  <c r="P130" i="14"/>
  <c r="P123" i="14"/>
  <c r="P131" i="14"/>
  <c r="P163" i="14"/>
  <c r="O175" i="14"/>
  <c r="P179" i="14"/>
  <c r="P191" i="14"/>
  <c r="M4" i="14"/>
  <c r="O108" i="14"/>
  <c r="P142" i="14"/>
  <c r="P146" i="14"/>
  <c r="P154" i="14"/>
  <c r="O166" i="14"/>
  <c r="O202" i="14"/>
  <c r="O214" i="14"/>
  <c r="I214" i="14" s="1"/>
  <c r="P214" i="15" s="1"/>
  <c r="P234" i="14"/>
  <c r="O238" i="14"/>
  <c r="I238" i="14" s="1"/>
  <c r="P238" i="15" s="1"/>
  <c r="P250" i="14"/>
  <c r="O254" i="14"/>
  <c r="P22" i="14"/>
  <c r="O132" i="14"/>
  <c r="I132" i="14" s="1"/>
  <c r="P132" i="15" s="1"/>
  <c r="BG116" i="26"/>
  <c r="BA116" i="26"/>
  <c r="BE116" i="26"/>
  <c r="BJ116" i="26" s="1"/>
  <c r="H8" i="24"/>
  <c r="AR112" i="26"/>
  <c r="AU112" i="26"/>
  <c r="AK127" i="26"/>
  <c r="BE119" i="26"/>
  <c r="AF119" i="26"/>
  <c r="BA119" i="26"/>
  <c r="BG105" i="26"/>
  <c r="BF103" i="26"/>
  <c r="AK103" i="26"/>
  <c r="BE99" i="26"/>
  <c r="AF99" i="26"/>
  <c r="BA99" i="26"/>
  <c r="BH145" i="26"/>
  <c r="BG135" i="26"/>
  <c r="BH135" i="26"/>
  <c r="AX135" i="26"/>
  <c r="BG142" i="26"/>
  <c r="AK132" i="26"/>
  <c r="AN132" i="26" s="1"/>
  <c r="AP132" i="26"/>
  <c r="BF132" i="26"/>
  <c r="BG132" i="26"/>
  <c r="BF124" i="26"/>
  <c r="AK124" i="26"/>
  <c r="AX134" i="26"/>
  <c r="BH134" i="26"/>
  <c r="BG134" i="26"/>
  <c r="BG123" i="26"/>
  <c r="BG118" i="26"/>
  <c r="BF126" i="26"/>
  <c r="AK126" i="26"/>
  <c r="BF116" i="26"/>
  <c r="AK116" i="26"/>
  <c r="BH133" i="26"/>
  <c r="BF104" i="26"/>
  <c r="BG103" i="26"/>
  <c r="BE79" i="26"/>
  <c r="AF79" i="26"/>
  <c r="BA79" i="26"/>
  <c r="BF79" i="26"/>
  <c r="AK79" i="26"/>
  <c r="BE71" i="26"/>
  <c r="AF71" i="26"/>
  <c r="BA71" i="26"/>
  <c r="BF71" i="26"/>
  <c r="AK71" i="26"/>
  <c r="BA63" i="26"/>
  <c r="BE63" i="26"/>
  <c r="AF63" i="26"/>
  <c r="AK63" i="26"/>
  <c r="BF55" i="26"/>
  <c r="AK55" i="26"/>
  <c r="BA47" i="26"/>
  <c r="BE47" i="26"/>
  <c r="AK23" i="26"/>
  <c r="BG119" i="26"/>
  <c r="AK110" i="26"/>
  <c r="AK106" i="26"/>
  <c r="BG104" i="26"/>
  <c r="BH100" i="26"/>
  <c r="BG96" i="26"/>
  <c r="BG98" i="26"/>
  <c r="AU84" i="26"/>
  <c r="BA82" i="26"/>
  <c r="BE82" i="26"/>
  <c r="BF80" i="26"/>
  <c r="BG95" i="26"/>
  <c r="BG92" i="26"/>
  <c r="BG80" i="26"/>
  <c r="AF66" i="26"/>
  <c r="BE66" i="26"/>
  <c r="BA66" i="26"/>
  <c r="BG79" i="26"/>
  <c r="BH58" i="26"/>
  <c r="BH81" i="26"/>
  <c r="BH68" i="26"/>
  <c r="AX68" i="26"/>
  <c r="BG68" i="26"/>
  <c r="BG59" i="26"/>
  <c r="BG55" i="26"/>
  <c r="BF52" i="26"/>
  <c r="BF50" i="26"/>
  <c r="BR50" i="26" s="1"/>
  <c r="AK50" i="26"/>
  <c r="BF48" i="26"/>
  <c r="AK48" i="26"/>
  <c r="AK46" i="26"/>
  <c r="AU46" i="26"/>
  <c r="BF46" i="26"/>
  <c r="BF44" i="26"/>
  <c r="AK42" i="26"/>
  <c r="BF42" i="26"/>
  <c r="BF40" i="26"/>
  <c r="AK40" i="26"/>
  <c r="BG75" i="26"/>
  <c r="AK68" i="26"/>
  <c r="BG66" i="26"/>
  <c r="BI66" i="26" s="1"/>
  <c r="BH45" i="26"/>
  <c r="BG41" i="26"/>
  <c r="BG35" i="26"/>
  <c r="BH30" i="26"/>
  <c r="AF44" i="26"/>
  <c r="BH43" i="26"/>
  <c r="BG50" i="26"/>
  <c r="AF50" i="26"/>
  <c r="AF42" i="26"/>
  <c r="BG29" i="26"/>
  <c r="AF26" i="26"/>
  <c r="BE26" i="26"/>
  <c r="BA26" i="26"/>
  <c r="BH34" i="26"/>
  <c r="BF24" i="26"/>
  <c r="AK24" i="26"/>
  <c r="BG31" i="26"/>
  <c r="BH27" i="26"/>
  <c r="BG23" i="26"/>
  <c r="BH37" i="26"/>
  <c r="BI37" i="26" s="1"/>
  <c r="BH28" i="26"/>
  <c r="BG28" i="26"/>
  <c r="P191" i="24"/>
  <c r="I191" i="24" s="1"/>
  <c r="P189" i="24"/>
  <c r="P183" i="24"/>
  <c r="P169" i="24"/>
  <c r="P160" i="24"/>
  <c r="P150" i="24"/>
  <c r="P138" i="24"/>
  <c r="P119" i="24"/>
  <c r="P116" i="24"/>
  <c r="AF15" i="24"/>
  <c r="BA117" i="26"/>
  <c r="BF109" i="26"/>
  <c r="BR109" i="26" s="1"/>
  <c r="AK109" i="26"/>
  <c r="BG141" i="26"/>
  <c r="AF127" i="26"/>
  <c r="BF119" i="26"/>
  <c r="BE103" i="26"/>
  <c r="AF103" i="26"/>
  <c r="BA103" i="26"/>
  <c r="BF99" i="26"/>
  <c r="BG137" i="26"/>
  <c r="BH137" i="26"/>
  <c r="AX137" i="26"/>
  <c r="BA139" i="26"/>
  <c r="AK133" i="26"/>
  <c r="BF133" i="26"/>
  <c r="BA129" i="26"/>
  <c r="BE129" i="26"/>
  <c r="AF129" i="26"/>
  <c r="BF129" i="26"/>
  <c r="AK129" i="26"/>
  <c r="BE113" i="26"/>
  <c r="AF113" i="26"/>
  <c r="BF113" i="26"/>
  <c r="AK113" i="26"/>
  <c r="BE105" i="26"/>
  <c r="AF105" i="26"/>
  <c r="BA105" i="26"/>
  <c r="BF105" i="26"/>
  <c r="AK105" i="26"/>
  <c r="AK137" i="26"/>
  <c r="BF137" i="26"/>
  <c r="BA136" i="26"/>
  <c r="BF146" i="26"/>
  <c r="AF142" i="26"/>
  <c r="BA142" i="26"/>
  <c r="BG131" i="26"/>
  <c r="BF134" i="26"/>
  <c r="AK134" i="26"/>
  <c r="AM134" i="26"/>
  <c r="BG121" i="26"/>
  <c r="BH110" i="26"/>
  <c r="AK97" i="26"/>
  <c r="AF89" i="26"/>
  <c r="BA89" i="26"/>
  <c r="BF89" i="26"/>
  <c r="AK89" i="26"/>
  <c r="BH111" i="26"/>
  <c r="BH105" i="26"/>
  <c r="BA81" i="26"/>
  <c r="BE81" i="26"/>
  <c r="AF81" i="26"/>
  <c r="BF81" i="26"/>
  <c r="AK81" i="26"/>
  <c r="BA73" i="26"/>
  <c r="BE73" i="26"/>
  <c r="BF73" i="26"/>
  <c r="BR73" i="26" s="1"/>
  <c r="AK73" i="26"/>
  <c r="BE57" i="26"/>
  <c r="AF57" i="26"/>
  <c r="BF57" i="26"/>
  <c r="BE41" i="26"/>
  <c r="BA41" i="26"/>
  <c r="AK41" i="26"/>
  <c r="BH102" i="26"/>
  <c r="BG107" i="26"/>
  <c r="AF106" i="26"/>
  <c r="AF96" i="26"/>
  <c r="BH106" i="26"/>
  <c r="AK98" i="26"/>
  <c r="BG88" i="26"/>
  <c r="AK86" i="26"/>
  <c r="BF86" i="26"/>
  <c r="AF84" i="26"/>
  <c r="AG84" i="26" s="1"/>
  <c r="AF80" i="26"/>
  <c r="BE80" i="26"/>
  <c r="BF78" i="26"/>
  <c r="BR78" i="26" s="1"/>
  <c r="AK78" i="26"/>
  <c r="AT78" i="26" s="1"/>
  <c r="BH93" i="26"/>
  <c r="BH92" i="26"/>
  <c r="BG69" i="26"/>
  <c r="AK66" i="26"/>
  <c r="BF66" i="26"/>
  <c r="BJ66" i="26" s="1"/>
  <c r="BH73" i="26"/>
  <c r="BI73" i="26" s="1"/>
  <c r="AK96" i="26"/>
  <c r="BG91" i="26"/>
  <c r="AK88" i="26"/>
  <c r="BG65" i="26"/>
  <c r="BG78" i="26"/>
  <c r="BG51" i="26"/>
  <c r="BH48" i="26"/>
  <c r="BG40" i="26"/>
  <c r="AF40" i="26"/>
  <c r="AF38" i="26"/>
  <c r="BE38" i="26"/>
  <c r="BA38" i="26"/>
  <c r="AF30" i="26"/>
  <c r="BE30" i="26"/>
  <c r="BA30" i="26"/>
  <c r="AF22" i="26"/>
  <c r="BE22" i="26"/>
  <c r="BA22" i="26"/>
  <c r="BG53" i="26"/>
  <c r="BG64" i="26"/>
  <c r="AF34" i="26"/>
  <c r="BA34" i="26"/>
  <c r="BE34" i="26"/>
  <c r="AK26" i="26"/>
  <c r="BF26" i="26"/>
  <c r="BH26" i="26"/>
  <c r="BH36" i="26"/>
  <c r="AX36" i="26"/>
  <c r="BG36" i="26"/>
  <c r="BG22" i="26"/>
  <c r="BI22" i="26" s="1"/>
  <c r="G18" i="26"/>
  <c r="AF20" i="26"/>
  <c r="BA20" i="26"/>
  <c r="BE20" i="26"/>
  <c r="P209" i="24"/>
  <c r="P163" i="24"/>
  <c r="I163" i="24" s="1"/>
  <c r="P156" i="24"/>
  <c r="P145" i="24"/>
  <c r="W15" i="24"/>
  <c r="W16" i="24"/>
  <c r="V16" i="24"/>
  <c r="V15" i="24"/>
  <c r="Z15" i="24"/>
  <c r="BA143" i="26"/>
  <c r="BF131" i="26"/>
  <c r="AK131" i="26"/>
  <c r="BE123" i="26"/>
  <c r="AF123" i="26"/>
  <c r="BA123" i="26"/>
  <c r="BF123" i="26"/>
  <c r="AK123" i="26"/>
  <c r="BG109" i="26"/>
  <c r="AF107" i="26"/>
  <c r="BA107" i="26"/>
  <c r="BF142" i="26"/>
  <c r="AK142" i="26"/>
  <c r="AT142" i="26" s="1"/>
  <c r="AK135" i="26"/>
  <c r="BF135" i="26"/>
  <c r="AK141" i="26"/>
  <c r="BG129" i="26"/>
  <c r="BE134" i="26"/>
  <c r="AF134" i="26"/>
  <c r="BA134" i="26"/>
  <c r="BF118" i="26"/>
  <c r="BR118" i="26" s="1"/>
  <c r="AK118" i="26"/>
  <c r="BH127" i="26"/>
  <c r="BH112" i="26"/>
  <c r="AX112" i="26"/>
  <c r="AF116" i="26"/>
  <c r="BA91" i="26"/>
  <c r="BE91" i="26"/>
  <c r="AF91" i="26"/>
  <c r="AK91" i="26"/>
  <c r="BG110" i="26"/>
  <c r="BF100" i="26"/>
  <c r="AK100" i="26"/>
  <c r="BG99" i="26"/>
  <c r="BA83" i="26"/>
  <c r="BE83" i="26"/>
  <c r="AF83" i="26"/>
  <c r="BF83" i="26"/>
  <c r="AK83" i="26"/>
  <c r="BE75" i="26"/>
  <c r="AF75" i="26"/>
  <c r="AG75" i="26" s="1"/>
  <c r="BA75" i="26"/>
  <c r="BF75" i="26"/>
  <c r="AK75" i="26"/>
  <c r="BA59" i="26"/>
  <c r="BE59" i="26"/>
  <c r="AK59" i="26"/>
  <c r="BE51" i="26"/>
  <c r="BA51" i="26"/>
  <c r="BF51" i="26"/>
  <c r="AK51" i="26"/>
  <c r="AF43" i="26"/>
  <c r="BA43" i="26"/>
  <c r="BE43" i="26"/>
  <c r="BF43" i="26"/>
  <c r="AK43" i="26"/>
  <c r="BA35" i="26"/>
  <c r="BE35" i="26"/>
  <c r="AF35" i="26"/>
  <c r="BE27" i="26"/>
  <c r="BA27" i="26"/>
  <c r="BF27" i="26"/>
  <c r="AK27" i="26"/>
  <c r="BF102" i="26"/>
  <c r="AK102" i="26"/>
  <c r="AF100" i="26"/>
  <c r="BE86" i="26"/>
  <c r="AF78" i="26"/>
  <c r="BE78" i="26"/>
  <c r="BA78" i="26"/>
  <c r="BF76" i="26"/>
  <c r="AK92" i="26"/>
  <c r="AF70" i="26"/>
  <c r="BE70" i="26"/>
  <c r="BA70" i="26"/>
  <c r="AK64" i="26"/>
  <c r="AK56" i="26"/>
  <c r="AV56" i="26" s="1"/>
  <c r="BF56" i="26"/>
  <c r="BG49" i="26"/>
  <c r="BE32" i="26"/>
  <c r="BA32" i="26"/>
  <c r="BF38" i="26"/>
  <c r="AK38" i="26"/>
  <c r="AK30" i="26"/>
  <c r="AK22" i="26"/>
  <c r="BF22" i="26"/>
  <c r="BJ22" i="26" s="1"/>
  <c r="BH77" i="26"/>
  <c r="AF46" i="26"/>
  <c r="AK34" i="26"/>
  <c r="BF34" i="26"/>
  <c r="BG21" i="26"/>
  <c r="BH24" i="26"/>
  <c r="AX24" i="26"/>
  <c r="BG24" i="26"/>
  <c r="AK36" i="26"/>
  <c r="BF36" i="26"/>
  <c r="AF28" i="26"/>
  <c r="AG28" i="26" s="1"/>
  <c r="BE28" i="26"/>
  <c r="BF20" i="26"/>
  <c r="AK20" i="26"/>
  <c r="BH20" i="26"/>
  <c r="AX20" i="26"/>
  <c r="BG20" i="26"/>
  <c r="P173" i="24"/>
  <c r="P167" i="24"/>
  <c r="P158" i="24"/>
  <c r="P131" i="24"/>
  <c r="P129" i="24"/>
  <c r="K4" i="24"/>
  <c r="R16" i="24"/>
  <c r="R15" i="24"/>
  <c r="BA109" i="26"/>
  <c r="AF109" i="26"/>
  <c r="AX136" i="26"/>
  <c r="BH136" i="26"/>
  <c r="AK145" i="26"/>
  <c r="AF141" i="26"/>
  <c r="AG141" i="26" s="1"/>
  <c r="AF132" i="26"/>
  <c r="BA132" i="26"/>
  <c r="BE132" i="26"/>
  <c r="BA128" i="26"/>
  <c r="AF124" i="26"/>
  <c r="BE124" i="26"/>
  <c r="BA124" i="26"/>
  <c r="BH118" i="26"/>
  <c r="BE93" i="26"/>
  <c r="AF93" i="26"/>
  <c r="BA93" i="26"/>
  <c r="AK93" i="26"/>
  <c r="BG108" i="26"/>
  <c r="AF85" i="26"/>
  <c r="BF85" i="26"/>
  <c r="AK85" i="26"/>
  <c r="BE77" i="26"/>
  <c r="AF77" i="26"/>
  <c r="BF77" i="26"/>
  <c r="AK77" i="26"/>
  <c r="BA69" i="26"/>
  <c r="BE69" i="26"/>
  <c r="AF69" i="26"/>
  <c r="BF69" i="26"/>
  <c r="AK69" i="26"/>
  <c r="BE53" i="26"/>
  <c r="BA53" i="26"/>
  <c r="BF53" i="26"/>
  <c r="AK53" i="26"/>
  <c r="AF45" i="26"/>
  <c r="BA45" i="26"/>
  <c r="BF45" i="26"/>
  <c r="AK45" i="26"/>
  <c r="BE37" i="26"/>
  <c r="AF37" i="26"/>
  <c r="AG37" i="26" s="1"/>
  <c r="BA37" i="26"/>
  <c r="BF37" i="26"/>
  <c r="AK37" i="26"/>
  <c r="BE29" i="26"/>
  <c r="AF29" i="26"/>
  <c r="BA29" i="26"/>
  <c r="BF29" i="26"/>
  <c r="BR29" i="26" s="1"/>
  <c r="AK29" i="26"/>
  <c r="BE21" i="26"/>
  <c r="BA21" i="26"/>
  <c r="BF21" i="26"/>
  <c r="AK21" i="26"/>
  <c r="AF104" i="26"/>
  <c r="AK82" i="26"/>
  <c r="BF82" i="26"/>
  <c r="AF76" i="26"/>
  <c r="BE76" i="26"/>
  <c r="BA76" i="26"/>
  <c r="AK74" i="26"/>
  <c r="BF74" i="26"/>
  <c r="BI70" i="26"/>
  <c r="BH56" i="26"/>
  <c r="AK70" i="26"/>
  <c r="BF70" i="26"/>
  <c r="BR70" i="26" s="1"/>
  <c r="AF68" i="26"/>
  <c r="BA68" i="26"/>
  <c r="BE68" i="26"/>
  <c r="BF32" i="26"/>
  <c r="BR32" i="26" s="1"/>
  <c r="BG48" i="26"/>
  <c r="BH32" i="26"/>
  <c r="AX32" i="26"/>
  <c r="BG32" i="26"/>
  <c r="AF24" i="26"/>
  <c r="BA24" i="26"/>
  <c r="BE24" i="26"/>
  <c r="AK28" i="26"/>
  <c r="AO28" i="26" s="1"/>
  <c r="P211" i="24"/>
  <c r="P205" i="24"/>
  <c r="P177" i="24"/>
  <c r="P154" i="24"/>
  <c r="P152" i="24"/>
  <c r="P146" i="24"/>
  <c r="P141" i="24"/>
  <c r="P140" i="24"/>
  <c r="P133" i="24"/>
  <c r="P112" i="24"/>
  <c r="P111" i="24"/>
  <c r="M4" i="24"/>
  <c r="H7" i="24"/>
  <c r="I4" i="24"/>
  <c r="N87" i="18"/>
  <c r="N112" i="18"/>
  <c r="J21" i="21"/>
  <c r="N21" i="21"/>
  <c r="O21" i="21" s="1"/>
  <c r="D21" i="21"/>
  <c r="J27" i="21"/>
  <c r="N27" i="21"/>
  <c r="O27" i="21" s="1"/>
  <c r="D27" i="21"/>
  <c r="J29" i="21"/>
  <c r="N29" i="21"/>
  <c r="O29" i="21" s="1"/>
  <c r="N31" i="21"/>
  <c r="J31" i="21"/>
  <c r="E31" i="21"/>
  <c r="J35" i="21"/>
  <c r="N35" i="21"/>
  <c r="N37" i="21"/>
  <c r="O37" i="21" s="1"/>
  <c r="J37" i="21"/>
  <c r="E37" i="21"/>
  <c r="P37" i="21" s="1"/>
  <c r="J40" i="21"/>
  <c r="N40" i="21"/>
  <c r="O40" i="21" s="1"/>
  <c r="D40" i="21"/>
  <c r="J46" i="21"/>
  <c r="N46" i="21"/>
  <c r="O46" i="21" s="1"/>
  <c r="D46" i="21"/>
  <c r="J48" i="21"/>
  <c r="N48" i="21"/>
  <c r="O48" i="21" s="1"/>
  <c r="N50" i="21"/>
  <c r="J50" i="21"/>
  <c r="E50" i="21"/>
  <c r="P50" i="21" s="1"/>
  <c r="J53" i="21"/>
  <c r="N53" i="21"/>
  <c r="O53" i="21" s="1"/>
  <c r="D53" i="21"/>
  <c r="N56" i="21"/>
  <c r="O56" i="21" s="1"/>
  <c r="J56" i="21"/>
  <c r="E56" i="21"/>
  <c r="J59" i="21"/>
  <c r="N59" i="21"/>
  <c r="O59" i="21" s="1"/>
  <c r="I59" i="21" s="1"/>
  <c r="D59" i="21"/>
  <c r="J60" i="21"/>
  <c r="N60" i="21"/>
  <c r="N63" i="21"/>
  <c r="O63" i="21" s="1"/>
  <c r="J63" i="21"/>
  <c r="E63" i="21"/>
  <c r="P63" i="21" s="1"/>
  <c r="J66" i="21"/>
  <c r="N66" i="21"/>
  <c r="D66" i="21"/>
  <c r="J68" i="21"/>
  <c r="N68" i="21"/>
  <c r="O68" i="21" s="1"/>
  <c r="N70" i="21"/>
  <c r="O70" i="21" s="1"/>
  <c r="J70" i="21"/>
  <c r="E70" i="21"/>
  <c r="J72" i="21"/>
  <c r="N72" i="21"/>
  <c r="O72" i="21" s="1"/>
  <c r="D72" i="21"/>
  <c r="J73" i="21"/>
  <c r="N73" i="21"/>
  <c r="O73" i="21" s="1"/>
  <c r="N76" i="21"/>
  <c r="O76" i="21" s="1"/>
  <c r="J76" i="21"/>
  <c r="E76" i="21"/>
  <c r="J79" i="21"/>
  <c r="N79" i="21"/>
  <c r="O79" i="21" s="1"/>
  <c r="I79" i="21" s="1"/>
  <c r="D79" i="21"/>
  <c r="J81" i="21"/>
  <c r="N81" i="21"/>
  <c r="O81" i="21" s="1"/>
  <c r="N84" i="21"/>
  <c r="J84" i="21"/>
  <c r="E84" i="21"/>
  <c r="P84" i="21" s="1"/>
  <c r="J86" i="21"/>
  <c r="N86" i="21"/>
  <c r="D86" i="21"/>
  <c r="J88" i="21"/>
  <c r="N88" i="21"/>
  <c r="O88" i="21" s="1"/>
  <c r="N94" i="21"/>
  <c r="O94" i="21" s="1"/>
  <c r="J94" i="21"/>
  <c r="E94" i="21"/>
  <c r="P94" i="21" s="1"/>
  <c r="J102" i="21"/>
  <c r="N102" i="21"/>
  <c r="O102" i="21" s="1"/>
  <c r="E102" i="21"/>
  <c r="P102" i="21" s="1"/>
  <c r="D23" i="18"/>
  <c r="D26" i="18"/>
  <c r="D30" i="18"/>
  <c r="D32" i="18"/>
  <c r="D39" i="18"/>
  <c r="D43" i="18"/>
  <c r="D49" i="18"/>
  <c r="D52" i="18"/>
  <c r="D55" i="18"/>
  <c r="D60" i="18"/>
  <c r="D66" i="18"/>
  <c r="D69" i="18"/>
  <c r="D71" i="18"/>
  <c r="D74" i="18"/>
  <c r="D80" i="18"/>
  <c r="D83" i="18"/>
  <c r="D87" i="18"/>
  <c r="D89" i="18"/>
  <c r="D96" i="18"/>
  <c r="D100" i="18"/>
  <c r="D106" i="18"/>
  <c r="D109" i="18"/>
  <c r="D112" i="18"/>
  <c r="D117" i="18"/>
  <c r="D123" i="18"/>
  <c r="D126" i="18"/>
  <c r="D128" i="18"/>
  <c r="D131" i="18"/>
  <c r="J22" i="18"/>
  <c r="J24" i="18"/>
  <c r="J29" i="18"/>
  <c r="J33" i="18"/>
  <c r="J35" i="18"/>
  <c r="J36" i="18"/>
  <c r="J42" i="18"/>
  <c r="J48" i="18"/>
  <c r="J56" i="18"/>
  <c r="J59" i="18"/>
  <c r="J63" i="18"/>
  <c r="J68" i="18"/>
  <c r="J76" i="18"/>
  <c r="J79" i="18"/>
  <c r="J81" i="18"/>
  <c r="J86" i="18"/>
  <c r="J90" i="18"/>
  <c r="J92" i="18"/>
  <c r="J93" i="18"/>
  <c r="J99" i="18"/>
  <c r="J105" i="18"/>
  <c r="J113" i="18"/>
  <c r="J116" i="18"/>
  <c r="J120" i="18"/>
  <c r="J125" i="18"/>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E59" i="21"/>
  <c r="P59" i="21" s="1"/>
  <c r="D60" i="21"/>
  <c r="D63" i="21"/>
  <c r="E66" i="21"/>
  <c r="P66" i="21" s="1"/>
  <c r="D68" i="21"/>
  <c r="D70" i="21"/>
  <c r="E72" i="21"/>
  <c r="D73" i="21"/>
  <c r="D76" i="21"/>
  <c r="E79" i="21"/>
  <c r="P79" i="21" s="1"/>
  <c r="D81" i="21"/>
  <c r="D84" i="21"/>
  <c r="E86" i="21"/>
  <c r="P86" i="21" s="1"/>
  <c r="D88" i="21"/>
  <c r="D94" i="21"/>
  <c r="D102" i="21"/>
  <c r="D22" i="18"/>
  <c r="E23" i="18"/>
  <c r="P23" i="18" s="1"/>
  <c r="D24" i="18"/>
  <c r="E26" i="18"/>
  <c r="P26" i="18" s="1"/>
  <c r="D29" i="18"/>
  <c r="E30" i="18"/>
  <c r="E32" i="18"/>
  <c r="P32" i="18" s="1"/>
  <c r="D33" i="18"/>
  <c r="D35" i="18"/>
  <c r="D36" i="18"/>
  <c r="E39" i="18"/>
  <c r="P39" i="18" s="1"/>
  <c r="D42" i="18"/>
  <c r="E43" i="18"/>
  <c r="P43" i="18" s="1"/>
  <c r="D48" i="18"/>
  <c r="E49" i="18"/>
  <c r="P49" i="18" s="1"/>
  <c r="E52" i="18"/>
  <c r="P52" i="18" s="1"/>
  <c r="E55" i="18"/>
  <c r="P55" i="18" s="1"/>
  <c r="D56" i="18"/>
  <c r="D59" i="18"/>
  <c r="E60" i="18"/>
  <c r="P60" i="18" s="1"/>
  <c r="D63" i="18"/>
  <c r="E66" i="18"/>
  <c r="P66" i="18" s="1"/>
  <c r="D68" i="18"/>
  <c r="E69" i="18"/>
  <c r="P69" i="18" s="1"/>
  <c r="E71" i="18"/>
  <c r="P71" i="18" s="1"/>
  <c r="E74" i="18"/>
  <c r="P74" i="18" s="1"/>
  <c r="D76" i="18"/>
  <c r="D79" i="18"/>
  <c r="E80" i="18"/>
  <c r="P80" i="18" s="1"/>
  <c r="D81" i="18"/>
  <c r="E83" i="18"/>
  <c r="P83" i="18" s="1"/>
  <c r="D86" i="18"/>
  <c r="E87" i="18"/>
  <c r="E89" i="18"/>
  <c r="D90" i="18"/>
  <c r="D92" i="18"/>
  <c r="D93" i="18"/>
  <c r="E96" i="18"/>
  <c r="P96" i="18" s="1"/>
  <c r="D99" i="18"/>
  <c r="E100" i="18"/>
  <c r="P100" i="18" s="1"/>
  <c r="D105" i="18"/>
  <c r="E106" i="18"/>
  <c r="E109" i="18"/>
  <c r="P109" i="18" s="1"/>
  <c r="E112" i="18"/>
  <c r="D113" i="18"/>
  <c r="D116" i="18"/>
  <c r="E117" i="18"/>
  <c r="P117" i="18" s="1"/>
  <c r="D120" i="18"/>
  <c r="E123" i="18"/>
  <c r="P123" i="18" s="1"/>
  <c r="D125" i="18"/>
  <c r="E126" i="18"/>
  <c r="P126" i="18" s="1"/>
  <c r="E128" i="18"/>
  <c r="P128" i="18" s="1"/>
  <c r="E131" i="18"/>
  <c r="P131" i="18" s="1"/>
  <c r="D133" i="18"/>
  <c r="J23" i="18"/>
  <c r="J26" i="18"/>
  <c r="J30" i="18"/>
  <c r="J32" i="18"/>
  <c r="J39" i="18"/>
  <c r="J43" i="18"/>
  <c r="J49" i="18"/>
  <c r="J52" i="18"/>
  <c r="J55" i="18"/>
  <c r="J60" i="18"/>
  <c r="J66" i="18"/>
  <c r="J69" i="18"/>
  <c r="J71" i="18"/>
  <c r="J74" i="18"/>
  <c r="J80" i="18"/>
  <c r="J83" i="18"/>
  <c r="J87" i="18"/>
  <c r="J89" i="18"/>
  <c r="J96" i="18"/>
  <c r="J100" i="18"/>
  <c r="J106" i="18"/>
  <c r="J109" i="18"/>
  <c r="J112" i="18"/>
  <c r="J117" i="18"/>
  <c r="J123" i="18"/>
  <c r="J126" i="18"/>
  <c r="J128" i="18"/>
  <c r="J131" i="18"/>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E22" i="21"/>
  <c r="J24" i="21"/>
  <c r="N24" i="21"/>
  <c r="O24" i="21" s="1"/>
  <c r="D24" i="21"/>
  <c r="J25" i="21"/>
  <c r="N25" i="21"/>
  <c r="O25" i="21" s="1"/>
  <c r="N28" i="21"/>
  <c r="J28" i="21"/>
  <c r="E28" i="21"/>
  <c r="P28" i="21" s="1"/>
  <c r="I28" i="21" s="1"/>
  <c r="E29" i="21"/>
  <c r="P29" i="21" s="1"/>
  <c r="J30" i="21"/>
  <c r="N30" i="21"/>
  <c r="D30" i="21"/>
  <c r="J32" i="21"/>
  <c r="N32" i="21"/>
  <c r="N34" i="21"/>
  <c r="J34" i="21"/>
  <c r="E34" i="21"/>
  <c r="P34" i="21" s="1"/>
  <c r="E35" i="21"/>
  <c r="P35" i="21" s="1"/>
  <c r="J36" i="21"/>
  <c r="N36" i="21"/>
  <c r="O36" i="21" s="1"/>
  <c r="D36" i="21"/>
  <c r="J38" i="21"/>
  <c r="N38" i="21"/>
  <c r="N41" i="21"/>
  <c r="O41" i="21" s="1"/>
  <c r="J41" i="21"/>
  <c r="E41" i="21"/>
  <c r="P41" i="21" s="1"/>
  <c r="J43" i="21"/>
  <c r="N43" i="21"/>
  <c r="D43" i="21"/>
  <c r="J44" i="21"/>
  <c r="N44" i="21"/>
  <c r="N47" i="21"/>
  <c r="O47" i="21" s="1"/>
  <c r="J47" i="21"/>
  <c r="E47" i="21"/>
  <c r="E48" i="21"/>
  <c r="P48" i="21" s="1"/>
  <c r="J51" i="21"/>
  <c r="N51" i="21"/>
  <c r="O51" i="21" s="1"/>
  <c r="J55" i="21"/>
  <c r="N55" i="21"/>
  <c r="O55" i="21" s="1"/>
  <c r="D55" i="21"/>
  <c r="J57" i="21"/>
  <c r="N57" i="21"/>
  <c r="E60" i="21"/>
  <c r="P60" i="21" s="1"/>
  <c r="J62" i="21"/>
  <c r="N62" i="21"/>
  <c r="O62" i="21" s="1"/>
  <c r="I62" i="21" s="1"/>
  <c r="D62" i="21"/>
  <c r="J64" i="21"/>
  <c r="N64" i="21"/>
  <c r="O64" i="21" s="1"/>
  <c r="N67" i="21"/>
  <c r="O67" i="21" s="1"/>
  <c r="J67" i="21"/>
  <c r="E67" i="21"/>
  <c r="P67" i="21" s="1"/>
  <c r="E68" i="21"/>
  <c r="P68" i="21" s="1"/>
  <c r="J71" i="21"/>
  <c r="N71" i="21"/>
  <c r="O71" i="21" s="1"/>
  <c r="E73" i="21"/>
  <c r="P73" i="21" s="1"/>
  <c r="J75" i="21"/>
  <c r="N75" i="21"/>
  <c r="O75" i="21" s="1"/>
  <c r="I75" i="21" s="1"/>
  <c r="D75" i="21"/>
  <c r="J77" i="21"/>
  <c r="N77" i="21"/>
  <c r="O77" i="21" s="1"/>
  <c r="N80" i="21"/>
  <c r="O80" i="21" s="1"/>
  <c r="I80" i="21" s="1"/>
  <c r="J80" i="21"/>
  <c r="E80" i="21"/>
  <c r="P80" i="21" s="1"/>
  <c r="E81" i="21"/>
  <c r="P81" i="21" s="1"/>
  <c r="J83" i="21"/>
  <c r="N83" i="21"/>
  <c r="O83" i="21" s="1"/>
  <c r="D83" i="21"/>
  <c r="J85" i="21"/>
  <c r="N85" i="21"/>
  <c r="O85" i="21" s="1"/>
  <c r="N87" i="21"/>
  <c r="J87" i="21"/>
  <c r="E87" i="21"/>
  <c r="P87" i="21" s="1"/>
  <c r="E88" i="21"/>
  <c r="P88" i="21" s="1"/>
  <c r="J100" i="21"/>
  <c r="N100" i="21"/>
  <c r="E100" i="21"/>
  <c r="P100" i="21" s="1"/>
  <c r="D100" i="21"/>
  <c r="J112" i="21"/>
  <c r="E112" i="21"/>
  <c r="P112" i="21" s="1"/>
  <c r="N112" i="21"/>
  <c r="O112" i="21" s="1"/>
  <c r="D112" i="21"/>
  <c r="E22" i="18"/>
  <c r="E24" i="18"/>
  <c r="P24" i="18" s="1"/>
  <c r="E29" i="18"/>
  <c r="E33" i="18"/>
  <c r="P33" i="18" s="1"/>
  <c r="E35" i="18"/>
  <c r="P35" i="18" s="1"/>
  <c r="E36" i="18"/>
  <c r="P36" i="18" s="1"/>
  <c r="E42" i="18"/>
  <c r="P42" i="18" s="1"/>
  <c r="E48" i="18"/>
  <c r="P48" i="18" s="1"/>
  <c r="E56" i="18"/>
  <c r="P56" i="18" s="1"/>
  <c r="E59" i="18"/>
  <c r="P59" i="18" s="1"/>
  <c r="E63" i="18"/>
  <c r="P63" i="18" s="1"/>
  <c r="E68" i="18"/>
  <c r="P68" i="18" s="1"/>
  <c r="E76" i="18"/>
  <c r="P76" i="18" s="1"/>
  <c r="N77" i="18"/>
  <c r="E79" i="18"/>
  <c r="P79" i="18" s="1"/>
  <c r="E81" i="18"/>
  <c r="P81" i="18" s="1"/>
  <c r="N82" i="18"/>
  <c r="N84" i="18"/>
  <c r="E86" i="18"/>
  <c r="P86" i="18" s="1"/>
  <c r="E90" i="18"/>
  <c r="P90" i="18" s="1"/>
  <c r="E92" i="18"/>
  <c r="P92" i="18" s="1"/>
  <c r="E93" i="18"/>
  <c r="P93" i="18" s="1"/>
  <c r="N94" i="18"/>
  <c r="N98" i="18"/>
  <c r="E99" i="18"/>
  <c r="P99" i="18" s="1"/>
  <c r="N101" i="18"/>
  <c r="N103" i="18"/>
  <c r="E105" i="18"/>
  <c r="P105" i="18" s="1"/>
  <c r="N107" i="18"/>
  <c r="N110" i="18"/>
  <c r="E113" i="18"/>
  <c r="N115" i="18"/>
  <c r="E116" i="18"/>
  <c r="P116" i="18" s="1"/>
  <c r="N118" i="18"/>
  <c r="E120" i="18"/>
  <c r="P120" i="18" s="1"/>
  <c r="N124" i="18"/>
  <c r="E125" i="18"/>
  <c r="P125" i="18" s="1"/>
  <c r="N127" i="18"/>
  <c r="N129" i="18"/>
  <c r="D130" i="18"/>
  <c r="N132" i="18"/>
  <c r="E133" i="18"/>
  <c r="P133" i="18" s="1"/>
  <c r="J20" i="18"/>
  <c r="C20" i="19" s="1"/>
  <c r="J25" i="18"/>
  <c r="J27" i="18"/>
  <c r="J37" i="18"/>
  <c r="J41" i="18"/>
  <c r="J44" i="18"/>
  <c r="J46" i="18"/>
  <c r="J50" i="18"/>
  <c r="J53" i="18"/>
  <c r="J58" i="18"/>
  <c r="J61" i="18"/>
  <c r="J67" i="18"/>
  <c r="J70" i="18"/>
  <c r="J72" i="18"/>
  <c r="J75" i="18"/>
  <c r="J77" i="18"/>
  <c r="J82" i="18"/>
  <c r="J84" i="18"/>
  <c r="J94" i="18"/>
  <c r="J98" i="18"/>
  <c r="J101" i="18"/>
  <c r="J103" i="18"/>
  <c r="J107" i="18"/>
  <c r="J110" i="18"/>
  <c r="J115" i="18"/>
  <c r="J118" i="18"/>
  <c r="J124" i="18"/>
  <c r="J127" i="18"/>
  <c r="J129" i="18"/>
  <c r="J132" i="18"/>
  <c r="N20"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P24" i="21" s="1"/>
  <c r="D25" i="21"/>
  <c r="D28" i="21"/>
  <c r="E30" i="21"/>
  <c r="D32" i="21"/>
  <c r="D34" i="21"/>
  <c r="E36" i="21"/>
  <c r="D38" i="21"/>
  <c r="D41" i="21"/>
  <c r="E43" i="21"/>
  <c r="P43" i="21" s="1"/>
  <c r="D44" i="21"/>
  <c r="D47" i="21"/>
  <c r="D51" i="21"/>
  <c r="E55" i="21"/>
  <c r="P55" i="21" s="1"/>
  <c r="D57" i="21"/>
  <c r="E62" i="21"/>
  <c r="P62" i="21" s="1"/>
  <c r="D64" i="21"/>
  <c r="D67" i="21"/>
  <c r="D71" i="21"/>
  <c r="E75" i="21"/>
  <c r="P75" i="21" s="1"/>
  <c r="D77" i="21"/>
  <c r="D80" i="21"/>
  <c r="E83" i="21"/>
  <c r="P83" i="21" s="1"/>
  <c r="D85" i="21"/>
  <c r="D87" i="21"/>
  <c r="N90" i="21"/>
  <c r="O90" i="21" s="1"/>
  <c r="I90" i="21" s="1"/>
  <c r="J90" i="21"/>
  <c r="E90" i="21"/>
  <c r="P90" i="21" s="1"/>
  <c r="J93" i="21"/>
  <c r="N93" i="21"/>
  <c r="E93" i="21"/>
  <c r="D93" i="21"/>
  <c r="J99" i="21"/>
  <c r="N99" i="21"/>
  <c r="O99" i="21" s="1"/>
  <c r="E99" i="21"/>
  <c r="P99" i="21" s="1"/>
  <c r="D99" i="21"/>
  <c r="J101" i="21"/>
  <c r="N101" i="21"/>
  <c r="O101" i="21" s="1"/>
  <c r="E101" i="21"/>
  <c r="P101" i="21" s="1"/>
  <c r="N106" i="21"/>
  <c r="O106" i="21" s="1"/>
  <c r="E106" i="21"/>
  <c r="P106" i="21" s="1"/>
  <c r="J106" i="21"/>
  <c r="D106" i="21"/>
  <c r="D119" i="21"/>
  <c r="J119" i="21"/>
  <c r="N119" i="21"/>
  <c r="O119" i="21" s="1"/>
  <c r="E119" i="21"/>
  <c r="P119" i="21" s="1"/>
  <c r="D115" i="21"/>
  <c r="D116" i="21"/>
  <c r="E123" i="21"/>
  <c r="P123" i="21" s="1"/>
  <c r="E124" i="21"/>
  <c r="P124" i="21" s="1"/>
  <c r="D126" i="21"/>
  <c r="D129" i="21"/>
  <c r="D130" i="21"/>
  <c r="E131" i="21"/>
  <c r="P131" i="21" s="1"/>
  <c r="D134" i="21"/>
  <c r="E135" i="21"/>
  <c r="D137" i="21"/>
  <c r="D144" i="21"/>
  <c r="D147" i="21"/>
  <c r="E148" i="21"/>
  <c r="P148" i="21" s="1"/>
  <c r="D152" i="21"/>
  <c r="D155" i="21"/>
  <c r="J104" i="21"/>
  <c r="J109" i="21"/>
  <c r="J111" i="21"/>
  <c r="J116" i="21"/>
  <c r="J126" i="21"/>
  <c r="J129" i="21"/>
  <c r="J130" i="21"/>
  <c r="J134" i="21"/>
  <c r="J137" i="21"/>
  <c r="J144" i="21"/>
  <c r="J147" i="21"/>
  <c r="J152" i="21"/>
  <c r="J155" i="21"/>
  <c r="N115" i="21"/>
  <c r="O115" i="21" s="1"/>
  <c r="I115" i="21" s="1"/>
  <c r="N123" i="21"/>
  <c r="O123" i="21" s="1"/>
  <c r="N124" i="21"/>
  <c r="N131" i="21"/>
  <c r="O131" i="21" s="1"/>
  <c r="N135" i="21"/>
  <c r="O135" i="21" s="1"/>
  <c r="N148" i="21"/>
  <c r="O148" i="21" s="1"/>
  <c r="E115" i="21"/>
  <c r="P115" i="21" s="1"/>
  <c r="D118" i="21"/>
  <c r="D120" i="21"/>
  <c r="D122" i="21"/>
  <c r="D125" i="21"/>
  <c r="D128" i="21"/>
  <c r="D133" i="21"/>
  <c r="D139" i="21"/>
  <c r="D140" i="21"/>
  <c r="D141" i="21"/>
  <c r="D143" i="21"/>
  <c r="D146" i="21"/>
  <c r="D150" i="21"/>
  <c r="D153" i="21"/>
  <c r="D158" i="21"/>
  <c r="J91" i="21"/>
  <c r="J95" i="21"/>
  <c r="J96" i="21"/>
  <c r="N20" i="21"/>
  <c r="O20" i="21" s="1"/>
  <c r="N23" i="21"/>
  <c r="O23" i="21" s="1"/>
  <c r="N26" i="21"/>
  <c r="O26" i="21" s="1"/>
  <c r="N33" i="21"/>
  <c r="N39" i="21"/>
  <c r="O39" i="21" s="1"/>
  <c r="N42" i="21"/>
  <c r="O42" i="21" s="1"/>
  <c r="N45" i="21"/>
  <c r="N49" i="21"/>
  <c r="N52" i="21"/>
  <c r="N54" i="21"/>
  <c r="N58" i="21"/>
  <c r="N61" i="21"/>
  <c r="O61" i="21" s="1"/>
  <c r="N65" i="21"/>
  <c r="O65" i="21" s="1"/>
  <c r="N69" i="21"/>
  <c r="O69" i="21" s="1"/>
  <c r="I69" i="21" s="1"/>
  <c r="N74" i="21"/>
  <c r="N78" i="21"/>
  <c r="O78" i="21" s="1"/>
  <c r="I78" i="21" s="1"/>
  <c r="N82" i="21"/>
  <c r="O82" i="21" s="1"/>
  <c r="N89" i="21"/>
  <c r="O89" i="21" s="1"/>
  <c r="N92" i="21"/>
  <c r="O92" i="21" s="1"/>
  <c r="N97" i="21"/>
  <c r="O97" i="21" s="1"/>
  <c r="N98" i="21"/>
  <c r="O98" i="21" s="1"/>
  <c r="N117" i="21"/>
  <c r="N121" i="21"/>
  <c r="N127" i="21"/>
  <c r="O127" i="21" s="1"/>
  <c r="N132" i="21"/>
  <c r="O132" i="21" s="1"/>
  <c r="N136" i="21"/>
  <c r="O136" i="21" s="1"/>
  <c r="N138" i="21"/>
  <c r="N142" i="21"/>
  <c r="N145" i="21"/>
  <c r="O145" i="21" s="1"/>
  <c r="N149" i="21"/>
  <c r="O149" i="21" s="1"/>
  <c r="N151" i="21"/>
  <c r="N154" i="21"/>
  <c r="N156" i="21"/>
  <c r="O156" i="21" s="1"/>
  <c r="N157" i="21"/>
  <c r="O157" i="21" s="1"/>
  <c r="E158" i="21"/>
  <c r="J20" i="21"/>
  <c r="D20" i="23" s="1"/>
  <c r="J23" i="21"/>
  <c r="J26" i="21"/>
  <c r="J33" i="21"/>
  <c r="J39" i="21"/>
  <c r="J42" i="21"/>
  <c r="J45" i="21"/>
  <c r="J49" i="21"/>
  <c r="J52" i="21"/>
  <c r="J54" i="21"/>
  <c r="J58" i="21"/>
  <c r="J61" i="21"/>
  <c r="J65" i="21"/>
  <c r="J69" i="21"/>
  <c r="J74" i="21"/>
  <c r="J78" i="21"/>
  <c r="J82" i="21"/>
  <c r="J89" i="21"/>
  <c r="J92" i="21"/>
  <c r="J97" i="21"/>
  <c r="J98" i="21"/>
  <c r="J117" i="21"/>
  <c r="J121" i="21"/>
  <c r="J127" i="21"/>
  <c r="J132" i="21"/>
  <c r="J136" i="21"/>
  <c r="J138" i="21"/>
  <c r="J142" i="21"/>
  <c r="J145" i="21"/>
  <c r="J149" i="21"/>
  <c r="J151" i="21"/>
  <c r="J154" i="21"/>
  <c r="J156" i="21"/>
  <c r="J157" i="21"/>
  <c r="N108" i="21"/>
  <c r="N110" i="21"/>
  <c r="N113" i="21"/>
  <c r="O113" i="21" s="1"/>
  <c r="N114" i="21"/>
  <c r="O114" i="21" s="1"/>
  <c r="N118" i="21"/>
  <c r="O118" i="21" s="1"/>
  <c r="N120" i="21"/>
  <c r="O120" i="21" s="1"/>
  <c r="N122" i="21"/>
  <c r="O122" i="21" s="1"/>
  <c r="N125" i="21"/>
  <c r="N128" i="21"/>
  <c r="O128" i="21" s="1"/>
  <c r="N133" i="21"/>
  <c r="N139" i="21"/>
  <c r="N140" i="21"/>
  <c r="O140" i="21" s="1"/>
  <c r="N141" i="21"/>
  <c r="O141" i="21" s="1"/>
  <c r="I141" i="21" s="1"/>
  <c r="N143" i="21"/>
  <c r="N146" i="21"/>
  <c r="O146" i="21" s="1"/>
  <c r="N150" i="21"/>
  <c r="N153" i="21"/>
  <c r="O153" i="21" s="1"/>
  <c r="I153" i="21" s="1"/>
  <c r="N158" i="21"/>
  <c r="D123" i="21"/>
  <c r="D124" i="21"/>
  <c r="D131" i="21"/>
  <c r="D135" i="21"/>
  <c r="D148" i="21"/>
  <c r="J108" i="21"/>
  <c r="J110" i="21"/>
  <c r="J113" i="21"/>
  <c r="J114" i="21"/>
  <c r="J118" i="21"/>
  <c r="J120" i="21"/>
  <c r="J122" i="21"/>
  <c r="J125" i="21"/>
  <c r="J128" i="21"/>
  <c r="J133" i="21"/>
  <c r="J139" i="21"/>
  <c r="J140" i="21"/>
  <c r="J141" i="21"/>
  <c r="J143" i="21"/>
  <c r="J146" i="21"/>
  <c r="J150" i="21"/>
  <c r="J153" i="21"/>
  <c r="J158" i="21"/>
  <c r="N103" i="21"/>
  <c r="N104" i="21"/>
  <c r="O104" i="21" s="1"/>
  <c r="N109" i="21"/>
  <c r="O109" i="21" s="1"/>
  <c r="I109" i="21" s="1"/>
  <c r="N111" i="21"/>
  <c r="N116" i="21"/>
  <c r="O116" i="21" s="1"/>
  <c r="N126" i="21"/>
  <c r="N129" i="21"/>
  <c r="O129" i="21" s="1"/>
  <c r="N130" i="21"/>
  <c r="O130" i="21" s="1"/>
  <c r="N134" i="21"/>
  <c r="O134" i="21" s="1"/>
  <c r="N137" i="21"/>
  <c r="O137" i="21" s="1"/>
  <c r="N144" i="21"/>
  <c r="O144" i="21" s="1"/>
  <c r="N147" i="21"/>
  <c r="N152" i="21"/>
  <c r="O152" i="21" s="1"/>
  <c r="N155" i="21"/>
  <c r="F20" i="20"/>
  <c r="F20" i="23"/>
  <c r="O67" i="14"/>
  <c r="I67" i="14" s="1"/>
  <c r="P67" i="15" s="1"/>
  <c r="P253" i="14"/>
  <c r="O191" i="14"/>
  <c r="P231" i="14"/>
  <c r="O112" i="14"/>
  <c r="O196" i="14"/>
  <c r="P204" i="14"/>
  <c r="P216" i="14"/>
  <c r="O256" i="14"/>
  <c r="P186" i="14"/>
  <c r="P202" i="14"/>
  <c r="I202" i="14" s="1"/>
  <c r="P202" i="15" s="1"/>
  <c r="P210" i="14"/>
  <c r="P241" i="14"/>
  <c r="P242" i="14"/>
  <c r="I242" i="14" s="1"/>
  <c r="P242" i="15" s="1"/>
  <c r="P175" i="14"/>
  <c r="P251" i="14"/>
  <c r="U16" i="14"/>
  <c r="K4" i="14"/>
  <c r="S15" i="14"/>
  <c r="W15" i="14"/>
  <c r="W14" i="14" s="1"/>
  <c r="AA15" i="14"/>
  <c r="R16" i="14"/>
  <c r="G18" i="14"/>
  <c r="P23" i="14"/>
  <c r="S16" i="14"/>
  <c r="I4" i="14"/>
  <c r="O52" i="14"/>
  <c r="O140" i="14"/>
  <c r="I140" i="14" s="1"/>
  <c r="P140" i="15" s="1"/>
  <c r="O230" i="14"/>
  <c r="O246" i="14"/>
  <c r="I246" i="14" s="1"/>
  <c r="P246" i="15" s="1"/>
  <c r="O262" i="14"/>
  <c r="AL145" i="16"/>
  <c r="AL144" i="16"/>
  <c r="AL143" i="16"/>
  <c r="AL146" i="16"/>
  <c r="AP145" i="16"/>
  <c r="AP144" i="16"/>
  <c r="AP143" i="16"/>
  <c r="AP146" i="16"/>
  <c r="AT145" i="16"/>
  <c r="AT144" i="16"/>
  <c r="AT143" i="16"/>
  <c r="AT146" i="16"/>
  <c r="Q16" i="16"/>
  <c r="Q15" i="16"/>
  <c r="Q14" i="16" s="1"/>
  <c r="AF15" i="16"/>
  <c r="AF16" i="16"/>
  <c r="AJ143" i="16"/>
  <c r="AJ146" i="16"/>
  <c r="AJ145" i="16"/>
  <c r="AJ144" i="16"/>
  <c r="AN143" i="16"/>
  <c r="AN146" i="16"/>
  <c r="AN145" i="16"/>
  <c r="AN144" i="16"/>
  <c r="AR143" i="16"/>
  <c r="AR146" i="16"/>
  <c r="AR145" i="16"/>
  <c r="AR144" i="16"/>
  <c r="M4" i="16"/>
  <c r="AK146" i="16"/>
  <c r="AK145" i="16"/>
  <c r="AK144" i="16"/>
  <c r="AK143" i="16"/>
  <c r="AO146" i="16"/>
  <c r="BK146" i="16"/>
  <c r="AO145" i="16"/>
  <c r="BK145" i="16"/>
  <c r="AO144" i="16"/>
  <c r="BK144" i="16"/>
  <c r="AO143" i="16"/>
  <c r="BK143" i="16"/>
  <c r="AS146" i="16"/>
  <c r="AS145" i="16"/>
  <c r="AS144" i="16"/>
  <c r="AS143" i="16"/>
  <c r="AM144" i="16"/>
  <c r="AM143" i="16"/>
  <c r="AM146" i="16"/>
  <c r="AM145" i="16"/>
  <c r="AQ144" i="16"/>
  <c r="AQ143" i="16"/>
  <c r="AQ146" i="16"/>
  <c r="AQ145" i="16"/>
  <c r="AU144" i="16"/>
  <c r="AU143" i="16"/>
  <c r="AU146" i="16"/>
  <c r="AU145" i="16"/>
  <c r="J27" i="12"/>
  <c r="J53" i="12"/>
  <c r="J66" i="12"/>
  <c r="J93" i="12"/>
  <c r="N43" i="12"/>
  <c r="O43" i="12" s="1"/>
  <c r="N55" i="12"/>
  <c r="O55" i="12" s="1"/>
  <c r="J20" i="12"/>
  <c r="C20" i="13" s="1"/>
  <c r="D21" i="12"/>
  <c r="J23" i="12"/>
  <c r="J26" i="12"/>
  <c r="D30" i="12"/>
  <c r="J33" i="12"/>
  <c r="D36" i="12"/>
  <c r="J42" i="12"/>
  <c r="D43" i="12"/>
  <c r="J45" i="12"/>
  <c r="J49" i="12"/>
  <c r="J52" i="12"/>
  <c r="D53" i="12"/>
  <c r="D55" i="12"/>
  <c r="O55" i="28" s="1"/>
  <c r="J58" i="12"/>
  <c r="J61" i="12"/>
  <c r="D62" i="12"/>
  <c r="J65" i="12"/>
  <c r="D66" i="12"/>
  <c r="J69" i="12"/>
  <c r="J74" i="12"/>
  <c r="D75" i="12"/>
  <c r="O75" i="28" s="1"/>
  <c r="J78" i="12"/>
  <c r="J82" i="12"/>
  <c r="D83" i="12"/>
  <c r="D86" i="12"/>
  <c r="J89" i="12"/>
  <c r="J92" i="12"/>
  <c r="D93" i="12"/>
  <c r="D98" i="12"/>
  <c r="E100" i="12"/>
  <c r="P100" i="12" s="1"/>
  <c r="J24" i="12"/>
  <c r="J44" i="12"/>
  <c r="J57" i="12"/>
  <c r="J75" i="12"/>
  <c r="J85" i="12"/>
  <c r="N23" i="12"/>
  <c r="O23" i="12" s="1"/>
  <c r="N40" i="12"/>
  <c r="O40" i="12" s="1"/>
  <c r="N49" i="12"/>
  <c r="O49" i="12" s="1"/>
  <c r="N53" i="12"/>
  <c r="O53" i="12" s="1"/>
  <c r="N61" i="12"/>
  <c r="O61" i="12" s="1"/>
  <c r="N66" i="12"/>
  <c r="N79" i="12"/>
  <c r="O79" i="12" s="1"/>
  <c r="N89" i="12"/>
  <c r="O89" i="12" s="1"/>
  <c r="N93" i="12"/>
  <c r="O93" i="12" s="1"/>
  <c r="N97" i="12"/>
  <c r="O97" i="12" s="1"/>
  <c r="N98" i="12"/>
  <c r="O98" i="12" s="1"/>
  <c r="N100" i="12"/>
  <c r="E21" i="12"/>
  <c r="P21" i="12" s="1"/>
  <c r="E30" i="12"/>
  <c r="E43" i="12"/>
  <c r="P43" i="12" s="1"/>
  <c r="E46" i="12"/>
  <c r="E53" i="12"/>
  <c r="P53" i="12" s="1"/>
  <c r="E55" i="12"/>
  <c r="P55" i="12" s="1"/>
  <c r="E59" i="12"/>
  <c r="P59" i="12" s="1"/>
  <c r="E62" i="12"/>
  <c r="P62" i="12" s="1"/>
  <c r="E79" i="12"/>
  <c r="P79" i="12" s="1"/>
  <c r="E83" i="12"/>
  <c r="P83" i="12" s="1"/>
  <c r="E93" i="12"/>
  <c r="P93" i="12" s="1"/>
  <c r="I93" i="12" s="1"/>
  <c r="J21" i="12"/>
  <c r="J29" i="12"/>
  <c r="J59" i="12"/>
  <c r="J68" i="12"/>
  <c r="J81" i="12"/>
  <c r="N24" i="12"/>
  <c r="O24" i="12" s="1"/>
  <c r="N29" i="12"/>
  <c r="O29" i="12" s="1"/>
  <c r="N62" i="12"/>
  <c r="O62" i="12" s="1"/>
  <c r="N68" i="12"/>
  <c r="N75" i="12"/>
  <c r="O75" i="12" s="1"/>
  <c r="N81" i="12"/>
  <c r="N22" i="12"/>
  <c r="O22" i="12" s="1"/>
  <c r="D25" i="12"/>
  <c r="E26" i="12"/>
  <c r="P26" i="12" s="1"/>
  <c r="N28" i="12"/>
  <c r="O28" i="12" s="1"/>
  <c r="D29" i="12"/>
  <c r="D32" i="12"/>
  <c r="E33" i="12"/>
  <c r="P33" i="12" s="1"/>
  <c r="D35" i="12"/>
  <c r="N37" i="12"/>
  <c r="O37" i="12" s="1"/>
  <c r="D38" i="12"/>
  <c r="N41" i="12"/>
  <c r="E42" i="12"/>
  <c r="P42" i="12" s="1"/>
  <c r="D44" i="12"/>
  <c r="E45" i="12"/>
  <c r="P45" i="12" s="1"/>
  <c r="N47" i="12"/>
  <c r="O47" i="12" s="1"/>
  <c r="D48" i="12"/>
  <c r="E49" i="12"/>
  <c r="P49" i="12" s="1"/>
  <c r="D51" i="12"/>
  <c r="E52" i="12"/>
  <c r="P52" i="12" s="1"/>
  <c r="E54" i="12"/>
  <c r="P54" i="12" s="1"/>
  <c r="D57" i="12"/>
  <c r="E58" i="12"/>
  <c r="D60" i="12"/>
  <c r="E61" i="12"/>
  <c r="P61" i="12" s="1"/>
  <c r="D64" i="12"/>
  <c r="E65" i="12"/>
  <c r="P65" i="12" s="1"/>
  <c r="N67" i="12"/>
  <c r="O67" i="12" s="1"/>
  <c r="E69" i="12"/>
  <c r="P69" i="12" s="1"/>
  <c r="N70" i="12"/>
  <c r="O70" i="12" s="1"/>
  <c r="D71" i="12"/>
  <c r="D73" i="12"/>
  <c r="N76" i="12"/>
  <c r="O76" i="12" s="1"/>
  <c r="D77" i="12"/>
  <c r="E78" i="12"/>
  <c r="P78" i="12" s="1"/>
  <c r="N80" i="12"/>
  <c r="O80" i="12" s="1"/>
  <c r="D81" i="12"/>
  <c r="O81" i="28" s="1"/>
  <c r="E82" i="12"/>
  <c r="P82" i="12" s="1"/>
  <c r="D85" i="12"/>
  <c r="E89" i="12"/>
  <c r="P89" i="12" s="1"/>
  <c r="N90" i="12"/>
  <c r="D95" i="12"/>
  <c r="J96" i="12"/>
  <c r="E97" i="12"/>
  <c r="P97" i="12" s="1"/>
  <c r="J22" i="12"/>
  <c r="J25" i="12"/>
  <c r="J34" i="12"/>
  <c r="J38" i="12"/>
  <c r="J43" i="12"/>
  <c r="J51" i="12"/>
  <c r="J55" i="12"/>
  <c r="J77" i="12"/>
  <c r="J87" i="12"/>
  <c r="J91" i="12"/>
  <c r="J94" i="12"/>
  <c r="N21" i="12"/>
  <c r="N25" i="12"/>
  <c r="O25" i="12" s="1"/>
  <c r="N38" i="12"/>
  <c r="N42" i="12"/>
  <c r="O42" i="12" s="1"/>
  <c r="N54" i="12"/>
  <c r="O54" i="12" s="1"/>
  <c r="N59" i="12"/>
  <c r="O59" i="12" s="1"/>
  <c r="N64" i="12"/>
  <c r="N69" i="12"/>
  <c r="O69" i="12" s="1"/>
  <c r="N77" i="12"/>
  <c r="N82" i="12"/>
  <c r="O82" i="12" s="1"/>
  <c r="N91" i="12"/>
  <c r="K4" i="9"/>
  <c r="M4" i="9"/>
  <c r="I4" i="9"/>
  <c r="C20" i="10"/>
  <c r="N34" i="5"/>
  <c r="N33" i="5"/>
  <c r="N32" i="5"/>
  <c r="N31" i="5"/>
  <c r="N30" i="5"/>
  <c r="N29" i="5"/>
  <c r="N28" i="5"/>
  <c r="N27" i="5"/>
  <c r="N26" i="5"/>
  <c r="N25" i="5"/>
  <c r="N24" i="5"/>
  <c r="N23" i="5"/>
  <c r="N22" i="5"/>
  <c r="N21" i="5"/>
  <c r="N20" i="5"/>
  <c r="J34" i="5"/>
  <c r="J33" i="5"/>
  <c r="J32" i="5"/>
  <c r="J31" i="5"/>
  <c r="J30" i="5"/>
  <c r="J29" i="5"/>
  <c r="J28" i="5"/>
  <c r="J27" i="5"/>
  <c r="J26" i="5"/>
  <c r="J25" i="5"/>
  <c r="J24" i="5"/>
  <c r="J23" i="5"/>
  <c r="J22" i="5"/>
  <c r="J21" i="5"/>
  <c r="J20" i="5"/>
  <c r="E34" i="5"/>
  <c r="D34" i="5"/>
  <c r="E33" i="5"/>
  <c r="D33" i="5"/>
  <c r="E32" i="5"/>
  <c r="P32" i="5" s="1"/>
  <c r="D32" i="5"/>
  <c r="E31" i="5"/>
  <c r="D31" i="5"/>
  <c r="E30" i="5"/>
  <c r="P30" i="5" s="1"/>
  <c r="I30" i="5" s="1"/>
  <c r="D30" i="5"/>
  <c r="E29" i="5"/>
  <c r="D29" i="5"/>
  <c r="E28" i="5"/>
  <c r="D28" i="5"/>
  <c r="E27" i="5"/>
  <c r="D27" i="5"/>
  <c r="E26" i="5"/>
  <c r="P26" i="5" s="1"/>
  <c r="I26" i="5" s="1"/>
  <c r="D26" i="5"/>
  <c r="E25" i="5"/>
  <c r="P25" i="5" s="1"/>
  <c r="I25" i="5" s="1"/>
  <c r="D25" i="5"/>
  <c r="E24" i="5"/>
  <c r="P24" i="5" s="1"/>
  <c r="I24" i="5" s="1"/>
  <c r="D24" i="5"/>
  <c r="E23" i="5"/>
  <c r="D23" i="5"/>
  <c r="E22" i="5"/>
  <c r="P22" i="5" s="1"/>
  <c r="D22" i="5"/>
  <c r="E21" i="5"/>
  <c r="P21" i="5" s="1"/>
  <c r="D21" i="5"/>
  <c r="E20" i="5"/>
  <c r="P20" i="5" s="1"/>
  <c r="I20" i="5" s="1"/>
  <c r="O20" i="6" s="1"/>
  <c r="D20" i="5"/>
  <c r="C343" i="65" s="1"/>
  <c r="F20" i="6"/>
  <c r="H20" i="6" s="1"/>
  <c r="D5" i="6"/>
  <c r="C5" i="6"/>
  <c r="E20" i="6" s="1"/>
  <c r="A34" i="5"/>
  <c r="A33" i="5"/>
  <c r="A32" i="5"/>
  <c r="A31" i="5"/>
  <c r="A30" i="5"/>
  <c r="A29" i="5"/>
  <c r="A28" i="5"/>
  <c r="A27" i="5"/>
  <c r="A26" i="5"/>
  <c r="A25" i="5"/>
  <c r="A24" i="5"/>
  <c r="A23" i="5"/>
  <c r="A22" i="5"/>
  <c r="A21" i="5"/>
  <c r="A20" i="5"/>
  <c r="AE16" i="14"/>
  <c r="AE15" i="14"/>
  <c r="AE14" i="14" s="1"/>
  <c r="AL46" i="26"/>
  <c r="AU52" i="26"/>
  <c r="AW52" i="26"/>
  <c r="AO68" i="26"/>
  <c r="D154" i="23"/>
  <c r="D78" i="23"/>
  <c r="D65" i="23"/>
  <c r="D33" i="23"/>
  <c r="D95" i="23"/>
  <c r="D155" i="23"/>
  <c r="D137" i="23"/>
  <c r="D126" i="23"/>
  <c r="D104" i="23"/>
  <c r="D87" i="23"/>
  <c r="D77" i="23"/>
  <c r="D51" i="23"/>
  <c r="D43" i="23"/>
  <c r="D28" i="23"/>
  <c r="D25" i="23"/>
  <c r="D60" i="23"/>
  <c r="D50" i="23"/>
  <c r="D40" i="23"/>
  <c r="D21" i="23"/>
  <c r="D135" i="23"/>
  <c r="I115" i="24"/>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D106" i="20"/>
  <c r="D99" i="20"/>
  <c r="D88" i="20"/>
  <c r="I85" i="24"/>
  <c r="Z14" i="24"/>
  <c r="AL40" i="26"/>
  <c r="O50" i="28"/>
  <c r="D90" i="28"/>
  <c r="O78" i="28"/>
  <c r="O43" i="28"/>
  <c r="AR80" i="26"/>
  <c r="BO80" i="26" s="1"/>
  <c r="D94" i="28"/>
  <c r="AR78" i="26"/>
  <c r="AU134" i="26"/>
  <c r="AO50" i="26"/>
  <c r="AS46" i="26"/>
  <c r="AW112" i="26"/>
  <c r="AV112" i="26"/>
  <c r="AQ112" i="26"/>
  <c r="BM112" i="26" s="1"/>
  <c r="BN112" i="26" s="1"/>
  <c r="BP112" i="26" s="1"/>
  <c r="BQ112" i="26" s="1"/>
  <c r="AO112" i="26"/>
  <c r="AN112" i="26"/>
  <c r="AW132" i="26"/>
  <c r="AU132" i="26"/>
  <c r="AW84" i="26"/>
  <c r="AN56" i="26"/>
  <c r="AL64" i="26"/>
  <c r="AY64" i="26" s="1"/>
  <c r="AO134" i="26"/>
  <c r="AR68" i="26"/>
  <c r="AU68" i="26"/>
  <c r="AQ132" i="26"/>
  <c r="BM132" i="26"/>
  <c r="AT132" i="26"/>
  <c r="AT84" i="26"/>
  <c r="AM68" i="26"/>
  <c r="AS56" i="26"/>
  <c r="AL56" i="26"/>
  <c r="BK56" i="26"/>
  <c r="AM132" i="26"/>
  <c r="AS132" i="26"/>
  <c r="AV132" i="26"/>
  <c r="AM84" i="26"/>
  <c r="AS84" i="26"/>
  <c r="AV84" i="26"/>
  <c r="AO24" i="26"/>
  <c r="AQ68" i="26"/>
  <c r="BM68" i="26" s="1"/>
  <c r="AP68" i="26"/>
  <c r="AQ56" i="26"/>
  <c r="BM56" i="26" s="1"/>
  <c r="AW64" i="26"/>
  <c r="AR132" i="26"/>
  <c r="BO132" i="26" s="1"/>
  <c r="AO132" i="26"/>
  <c r="AL132" i="26"/>
  <c r="BK132" i="26" s="1"/>
  <c r="BL132" i="26" s="1"/>
  <c r="BN132" i="26" s="1"/>
  <c r="BP132" i="26" s="1"/>
  <c r="BQ132" i="26" s="1"/>
  <c r="AY132" i="26"/>
  <c r="AO84" i="26"/>
  <c r="AL84" i="26"/>
  <c r="BK84" i="26" s="1"/>
  <c r="AL134" i="26"/>
  <c r="AY134" i="26" s="1"/>
  <c r="AR24" i="26"/>
  <c r="BO24" i="26" s="1"/>
  <c r="AS86" i="26"/>
  <c r="AQ40" i="26"/>
  <c r="BM40" i="26"/>
  <c r="AW48" i="26"/>
  <c r="AV50" i="26"/>
  <c r="AL50" i="26"/>
  <c r="BK50" i="26"/>
  <c r="BL50" i="26" s="1"/>
  <c r="AO52" i="26"/>
  <c r="AL52" i="26"/>
  <c r="AY52" i="26" s="1"/>
  <c r="AN134" i="26"/>
  <c r="AV86" i="26"/>
  <c r="AW24" i="26"/>
  <c r="AM78" i="26"/>
  <c r="AP78" i="26"/>
  <c r="AV40" i="26"/>
  <c r="AP40" i="26"/>
  <c r="AV48" i="26"/>
  <c r="AU48" i="26"/>
  <c r="AP48" i="26"/>
  <c r="AU50" i="26"/>
  <c r="AV52" i="26"/>
  <c r="AV134" i="26"/>
  <c r="AV24" i="26"/>
  <c r="AL24" i="26"/>
  <c r="BK24" i="26" s="1"/>
  <c r="AO56" i="26"/>
  <c r="AM56" i="26"/>
  <c r="AP56" i="26"/>
  <c r="AO64" i="26"/>
  <c r="AM64" i="26"/>
  <c r="AM76" i="26"/>
  <c r="AW78" i="26"/>
  <c r="AU78" i="26"/>
  <c r="AO86" i="26"/>
  <c r="AL86" i="26"/>
  <c r="AP142" i="26"/>
  <c r="AV46" i="26"/>
  <c r="AM46" i="26"/>
  <c r="AP46" i="26"/>
  <c r="AN50" i="26"/>
  <c r="AM50" i="26"/>
  <c r="AP50" i="26"/>
  <c r="AQ80" i="26"/>
  <c r="BM80" i="26"/>
  <c r="AW80" i="26"/>
  <c r="AU80" i="26"/>
  <c r="AW134" i="26"/>
  <c r="AS134" i="26"/>
  <c r="AS24" i="26"/>
  <c r="AU56" i="26"/>
  <c r="AR56" i="26"/>
  <c r="BO56" i="26" s="1"/>
  <c r="AT56" i="26"/>
  <c r="AU64" i="26"/>
  <c r="AR64" i="26"/>
  <c r="BO64" i="26" s="1"/>
  <c r="BI116" i="26"/>
  <c r="AP124" i="26"/>
  <c r="AN78" i="26"/>
  <c r="AL78" i="26"/>
  <c r="BK78" i="26"/>
  <c r="AU86" i="26"/>
  <c r="AP86" i="26"/>
  <c r="AW142" i="26"/>
  <c r="AR40" i="26"/>
  <c r="BO40" i="26" s="1"/>
  <c r="AT40" i="26"/>
  <c r="AN46" i="26"/>
  <c r="AR46" i="26"/>
  <c r="BO46" i="26" s="1"/>
  <c r="AT46" i="26"/>
  <c r="AS48" i="26"/>
  <c r="AR48" i="26"/>
  <c r="BO48" i="26" s="1"/>
  <c r="AT48" i="26"/>
  <c r="AS50" i="26"/>
  <c r="AR50" i="26"/>
  <c r="BO50" i="26" s="1"/>
  <c r="AT50" i="26"/>
  <c r="AS52" i="26"/>
  <c r="AR52" i="26"/>
  <c r="BO52" i="26" s="1"/>
  <c r="AT52" i="26"/>
  <c r="AV80" i="26"/>
  <c r="AN80" i="26"/>
  <c r="AL80" i="26"/>
  <c r="AY80" i="26" s="1"/>
  <c r="AR134" i="26"/>
  <c r="BO134" i="26" s="1"/>
  <c r="BI124" i="26"/>
  <c r="BJ124" i="26" s="1"/>
  <c r="AN86" i="26"/>
  <c r="AQ86" i="26"/>
  <c r="BM86" i="26" s="1"/>
  <c r="AT86" i="26"/>
  <c r="AQ46" i="26"/>
  <c r="BM46" i="26" s="1"/>
  <c r="AO46" i="26"/>
  <c r="AW46" i="26"/>
  <c r="AM80" i="26"/>
  <c r="AS80" i="26"/>
  <c r="AP80" i="26"/>
  <c r="AL74" i="26"/>
  <c r="BR82" i="26"/>
  <c r="AG21" i="26"/>
  <c r="BR37" i="26"/>
  <c r="AG53" i="26"/>
  <c r="BR69" i="26"/>
  <c r="AG93" i="26"/>
  <c r="AG109" i="26"/>
  <c r="BR36" i="26"/>
  <c r="BR34" i="26"/>
  <c r="AP30" i="26"/>
  <c r="AT38" i="26"/>
  <c r="BR56" i="26"/>
  <c r="AG70" i="26"/>
  <c r="BR83" i="26"/>
  <c r="BR91" i="26"/>
  <c r="AG112" i="26"/>
  <c r="BI129" i="26"/>
  <c r="BI26" i="26"/>
  <c r="BI64" i="26"/>
  <c r="AG38" i="26"/>
  <c r="BI78" i="26"/>
  <c r="BJ78" i="26" s="1"/>
  <c r="BR66" i="26"/>
  <c r="BI107" i="26"/>
  <c r="BJ107" i="26" s="1"/>
  <c r="AG57" i="26"/>
  <c r="BI111" i="26"/>
  <c r="BR89" i="26"/>
  <c r="BI121" i="26"/>
  <c r="BI131" i="26"/>
  <c r="AG142" i="26"/>
  <c r="AG105" i="26"/>
  <c r="AG113" i="26"/>
  <c r="BJ37" i="26"/>
  <c r="AG50" i="26"/>
  <c r="BR68" i="26"/>
  <c r="BI55" i="26"/>
  <c r="BI76" i="26"/>
  <c r="BJ76" i="26" s="1"/>
  <c r="BI80" i="26"/>
  <c r="BR80" i="26"/>
  <c r="BR23" i="26"/>
  <c r="AG71" i="26"/>
  <c r="BI133" i="26"/>
  <c r="BR126" i="26"/>
  <c r="BI123" i="26"/>
  <c r="BR132" i="26"/>
  <c r="BR127" i="26"/>
  <c r="BR145" i="26"/>
  <c r="AP28" i="26"/>
  <c r="AV82" i="26"/>
  <c r="AG29" i="26"/>
  <c r="BR45" i="26"/>
  <c r="AG69" i="26"/>
  <c r="BR77" i="26"/>
  <c r="AG124" i="26"/>
  <c r="AS20" i="26"/>
  <c r="BI21" i="26"/>
  <c r="BJ21" i="26" s="1"/>
  <c r="AL34" i="26"/>
  <c r="BI77" i="26"/>
  <c r="AP22" i="26"/>
  <c r="BR30" i="26"/>
  <c r="AG32" i="26"/>
  <c r="BR27" i="26"/>
  <c r="AG83" i="26"/>
  <c r="BI110" i="26"/>
  <c r="AG91" i="26"/>
  <c r="AG116" i="26"/>
  <c r="BI127" i="26"/>
  <c r="AG134" i="26"/>
  <c r="AG107" i="26"/>
  <c r="BR123" i="26"/>
  <c r="AG34" i="26"/>
  <c r="AG22" i="26"/>
  <c r="AG30" i="26"/>
  <c r="AG40" i="26"/>
  <c r="BI91" i="26"/>
  <c r="BJ91" i="26"/>
  <c r="AL66" i="26"/>
  <c r="AG80" i="26"/>
  <c r="BR86" i="26"/>
  <c r="BI102" i="26"/>
  <c r="BJ102" i="26" s="1"/>
  <c r="BR41" i="26"/>
  <c r="BR97" i="26"/>
  <c r="BR146" i="26"/>
  <c r="BR129" i="26"/>
  <c r="BR133" i="26"/>
  <c r="AG103" i="26"/>
  <c r="BI23" i="26"/>
  <c r="AG26" i="26"/>
  <c r="BI50" i="26"/>
  <c r="BJ50" i="26" s="1"/>
  <c r="BI41" i="26"/>
  <c r="BR40" i="26"/>
  <c r="BR44" i="26"/>
  <c r="BR48" i="26"/>
  <c r="BR52" i="26"/>
  <c r="BI81" i="26"/>
  <c r="BJ81" i="26" s="1"/>
  <c r="BI83" i="26"/>
  <c r="BJ83" i="26" s="1"/>
  <c r="BR63" i="26"/>
  <c r="AG79" i="26"/>
  <c r="BI134" i="26"/>
  <c r="BR103" i="26"/>
  <c r="AG119" i="26"/>
  <c r="BR92" i="26"/>
  <c r="AG148" i="26"/>
  <c r="BR28" i="26"/>
  <c r="BI48" i="26"/>
  <c r="BR21" i="26"/>
  <c r="BR53" i="26"/>
  <c r="BR85" i="26"/>
  <c r="BI108" i="26"/>
  <c r="BR93" i="26"/>
  <c r="BR20" i="26"/>
  <c r="AG46" i="26"/>
  <c r="BI49" i="26"/>
  <c r="BR76" i="26"/>
  <c r="AG100" i="26"/>
  <c r="AG27" i="26"/>
  <c r="BR35" i="26"/>
  <c r="AG43" i="26"/>
  <c r="BI99" i="26"/>
  <c r="BR100" i="26"/>
  <c r="AU142" i="26"/>
  <c r="BR131" i="26"/>
  <c r="AP26" i="26"/>
  <c r="BI53" i="26"/>
  <c r="BJ53" i="26" s="1"/>
  <c r="BI40" i="26"/>
  <c r="BI69" i="26"/>
  <c r="BI93" i="26"/>
  <c r="AG96" i="26"/>
  <c r="AG73" i="26"/>
  <c r="BR81" i="26"/>
  <c r="AQ134" i="26"/>
  <c r="BR105" i="26"/>
  <c r="AG129" i="26"/>
  <c r="BR119" i="26"/>
  <c r="BI27" i="26"/>
  <c r="BJ27" i="26"/>
  <c r="BI34" i="26"/>
  <c r="BI43" i="26"/>
  <c r="BJ43" i="26"/>
  <c r="BI30" i="26"/>
  <c r="BJ30" i="26"/>
  <c r="BI75" i="26"/>
  <c r="BR42" i="26"/>
  <c r="BR46" i="26"/>
  <c r="BI79" i="26"/>
  <c r="BI95" i="26"/>
  <c r="BI104" i="26"/>
  <c r="BJ104" i="26" s="1"/>
  <c r="BI119" i="26"/>
  <c r="BJ119" i="26"/>
  <c r="AG63" i="26"/>
  <c r="BR71" i="26"/>
  <c r="BI103" i="26"/>
  <c r="BR104" i="26"/>
  <c r="AG99" i="26"/>
  <c r="AG24" i="26"/>
  <c r="AG68" i="26"/>
  <c r="AT70" i="26"/>
  <c r="BR74" i="26"/>
  <c r="AG76" i="26"/>
  <c r="AG104" i="26"/>
  <c r="AG45" i="26"/>
  <c r="AG77" i="26"/>
  <c r="AG132" i="26"/>
  <c r="AG35" i="26"/>
  <c r="BR43" i="26"/>
  <c r="BR75" i="26"/>
  <c r="AY112" i="26"/>
  <c r="BR135" i="26"/>
  <c r="BR142" i="26"/>
  <c r="BR107" i="26"/>
  <c r="BI109" i="26"/>
  <c r="AG123" i="26"/>
  <c r="BI88" i="26"/>
  <c r="BI106" i="26"/>
  <c r="BJ106" i="26"/>
  <c r="AG106" i="26"/>
  <c r="BR57" i="26"/>
  <c r="AG81" i="26"/>
  <c r="AG89" i="26"/>
  <c r="BR134" i="26"/>
  <c r="BR137" i="26"/>
  <c r="BR113" i="26"/>
  <c r="BR99" i="26"/>
  <c r="AG127" i="26"/>
  <c r="BI31" i="26"/>
  <c r="BR24" i="26"/>
  <c r="BI35" i="26"/>
  <c r="BI59" i="26"/>
  <c r="AG66" i="26"/>
  <c r="AG82" i="26"/>
  <c r="BI96" i="26"/>
  <c r="BR79" i="26"/>
  <c r="BR124" i="26"/>
  <c r="BR98" i="26"/>
  <c r="BR96" i="26"/>
  <c r="BR106" i="26"/>
  <c r="O66" i="12"/>
  <c r="I66" i="12" s="1"/>
  <c r="O68" i="12"/>
  <c r="O33" i="21"/>
  <c r="P85" i="21"/>
  <c r="O50" i="21"/>
  <c r="P22" i="21"/>
  <c r="O96" i="21"/>
  <c r="P64" i="21"/>
  <c r="AD23" i="9"/>
  <c r="AD25" i="9"/>
  <c r="AD24" i="9"/>
  <c r="I21" i="9"/>
  <c r="AD27" i="9"/>
  <c r="I22" i="9"/>
  <c r="AD22" i="9"/>
  <c r="I159" i="24"/>
  <c r="AF14" i="24"/>
  <c r="I82" i="24"/>
  <c r="I68" i="24"/>
  <c r="I183" i="24"/>
  <c r="I139" i="24"/>
  <c r="I121" i="24"/>
  <c r="I189" i="24"/>
  <c r="I145" i="24"/>
  <c r="I169" i="24"/>
  <c r="I199" i="24"/>
  <c r="I173" i="24"/>
  <c r="I123" i="24"/>
  <c r="I193" i="24"/>
  <c r="I160" i="24"/>
  <c r="I177" i="24"/>
  <c r="W14" i="24"/>
  <c r="I188" i="24"/>
  <c r="I210" i="24"/>
  <c r="I37" i="24"/>
  <c r="I192" i="24"/>
  <c r="I186" i="24"/>
  <c r="I29" i="24"/>
  <c r="I194" i="24"/>
  <c r="I58" i="24"/>
  <c r="I26" i="24"/>
  <c r="I112" i="24"/>
  <c r="I152" i="24"/>
  <c r="I119" i="24"/>
  <c r="I200" i="24"/>
  <c r="I204" i="24"/>
  <c r="I42" i="24"/>
  <c r="I140" i="24"/>
  <c r="I154" i="24"/>
  <c r="I41" i="24"/>
  <c r="I49" i="24"/>
  <c r="I214" i="24"/>
  <c r="B10" i="5"/>
  <c r="P28" i="5"/>
  <c r="I28" i="5" s="1"/>
  <c r="P27" i="5"/>
  <c r="P29" i="5"/>
  <c r="C20" i="6"/>
  <c r="I24" i="16"/>
  <c r="AF14" i="16"/>
  <c r="AW145" i="16"/>
  <c r="AX145" i="16"/>
  <c r="I22" i="16"/>
  <c r="I26" i="16"/>
  <c r="M4" i="18"/>
  <c r="O52" i="12"/>
  <c r="O100" i="12"/>
  <c r="O49" i="21"/>
  <c r="P52" i="21"/>
  <c r="O84" i="21"/>
  <c r="O66" i="21"/>
  <c r="O43" i="21"/>
  <c r="P36" i="21"/>
  <c r="O151" i="21"/>
  <c r="P154" i="21"/>
  <c r="O138" i="21"/>
  <c r="I138" i="21" s="1"/>
  <c r="P72" i="21"/>
  <c r="P76" i="21"/>
  <c r="I76" i="21" s="1"/>
  <c r="O38" i="21"/>
  <c r="AF16" i="21"/>
  <c r="O58" i="21"/>
  <c r="O45" i="21"/>
  <c r="AF15" i="21"/>
  <c r="AF14" i="21" s="1"/>
  <c r="O52" i="21"/>
  <c r="I52" i="21" s="1"/>
  <c r="O142" i="21"/>
  <c r="O133" i="21"/>
  <c r="O154" i="21"/>
  <c r="O108" i="21"/>
  <c r="I108" i="21" s="1"/>
  <c r="P49" i="21"/>
  <c r="P157" i="21"/>
  <c r="I157" i="21" s="1"/>
  <c r="P137" i="21"/>
  <c r="P20" i="21"/>
  <c r="P111" i="21"/>
  <c r="P58" i="21"/>
  <c r="I58" i="21" s="1"/>
  <c r="P117" i="21"/>
  <c r="P146" i="21"/>
  <c r="P45" i="21"/>
  <c r="P144" i="21"/>
  <c r="P155" i="21"/>
  <c r="P152" i="21"/>
  <c r="P129" i="21"/>
  <c r="P120" i="21"/>
  <c r="P147" i="21"/>
  <c r="P156" i="21"/>
  <c r="P126" i="21"/>
  <c r="O103" i="21"/>
  <c r="O155" i="21"/>
  <c r="O147" i="21"/>
  <c r="O126" i="21"/>
  <c r="O111" i="21"/>
  <c r="O158" i="21"/>
  <c r="O150" i="21"/>
  <c r="O143" i="21"/>
  <c r="O139" i="21"/>
  <c r="I139" i="21" s="1"/>
  <c r="O125" i="21"/>
  <c r="O110" i="21"/>
  <c r="P158" i="21"/>
  <c r="I158" i="21" s="1"/>
  <c r="O121" i="21"/>
  <c r="I121" i="21" s="1"/>
  <c r="O117" i="21"/>
  <c r="I117" i="21" s="1"/>
  <c r="O74" i="21"/>
  <c r="O54" i="21"/>
  <c r="O124" i="21"/>
  <c r="P135" i="21"/>
  <c r="P93" i="21"/>
  <c r="O93" i="21"/>
  <c r="P30" i="21"/>
  <c r="O100" i="21"/>
  <c r="O87" i="21"/>
  <c r="O57" i="21"/>
  <c r="I57" i="21" s="1"/>
  <c r="P47" i="21"/>
  <c r="O44" i="21"/>
  <c r="O34" i="21"/>
  <c r="O32" i="21"/>
  <c r="I32" i="21" s="1"/>
  <c r="O30" i="21"/>
  <c r="O28" i="21"/>
  <c r="O86" i="21"/>
  <c r="P70" i="21"/>
  <c r="O60" i="21"/>
  <c r="P56" i="21"/>
  <c r="I56" i="21" s="1"/>
  <c r="O35" i="21"/>
  <c r="P31" i="21"/>
  <c r="O31" i="21"/>
  <c r="O64" i="12"/>
  <c r="P34" i="12"/>
  <c r="I34" i="12" s="1"/>
  <c r="O38" i="12"/>
  <c r="C5" i="63"/>
  <c r="C34" i="63"/>
  <c r="O91" i="12"/>
  <c r="O77" i="12"/>
  <c r="O94" i="12"/>
  <c r="O81" i="12"/>
  <c r="P30" i="12"/>
  <c r="O90" i="12"/>
  <c r="P58" i="12"/>
  <c r="O58" i="12"/>
  <c r="O21" i="12"/>
  <c r="O41" i="12"/>
  <c r="I41" i="12" s="1"/>
  <c r="P46" i="12"/>
  <c r="BI32" i="26"/>
  <c r="BJ32" i="26"/>
  <c r="R14" i="24"/>
  <c r="BI24" i="26"/>
  <c r="BI112" i="26"/>
  <c r="BJ112" i="26" s="1"/>
  <c r="AP134" i="26"/>
  <c r="AT134" i="26"/>
  <c r="BI135" i="26"/>
  <c r="BI68" i="26"/>
  <c r="AY46" i="26"/>
  <c r="BI137" i="26"/>
  <c r="BJ137" i="26"/>
  <c r="AV45" i="26"/>
  <c r="AQ45" i="26"/>
  <c r="AP45" i="26"/>
  <c r="AS45" i="26"/>
  <c r="AR45" i="26"/>
  <c r="BO45" i="26" s="1"/>
  <c r="AL45" i="26"/>
  <c r="AY45" i="26" s="1"/>
  <c r="AZ45" i="26" s="1"/>
  <c r="AM45" i="26"/>
  <c r="AN45" i="26"/>
  <c r="AT45" i="26"/>
  <c r="AU45" i="26"/>
  <c r="AW45" i="26"/>
  <c r="AO45" i="26"/>
  <c r="AP77" i="26"/>
  <c r="AN77" i="26"/>
  <c r="AM77" i="26"/>
  <c r="AT77" i="26"/>
  <c r="AW77" i="26"/>
  <c r="AV77" i="26"/>
  <c r="AO77" i="26"/>
  <c r="AQ77" i="26"/>
  <c r="AU77" i="26"/>
  <c r="AR77" i="26"/>
  <c r="AS77" i="26"/>
  <c r="AL77" i="26"/>
  <c r="BK77" i="26" s="1"/>
  <c r="BL77" i="26" s="1"/>
  <c r="BN77" i="26" s="1"/>
  <c r="AY77" i="26"/>
  <c r="AP145" i="26"/>
  <c r="AW145" i="26"/>
  <c r="AU145" i="26"/>
  <c r="AO145" i="26"/>
  <c r="AL145" i="26"/>
  <c r="AR145" i="26"/>
  <c r="AV145" i="26"/>
  <c r="AQ145" i="26"/>
  <c r="AS145" i="26"/>
  <c r="AM145" i="26"/>
  <c r="AT145" i="26"/>
  <c r="AN145" i="26"/>
  <c r="AM28" i="26"/>
  <c r="AT28" i="26"/>
  <c r="AM70" i="26"/>
  <c r="AQ70" i="26"/>
  <c r="AU70" i="26"/>
  <c r="AO92" i="26"/>
  <c r="AT92" i="26"/>
  <c r="AR92" i="26"/>
  <c r="AU92" i="26"/>
  <c r="AP92" i="26"/>
  <c r="AM92" i="26"/>
  <c r="AL92" i="26"/>
  <c r="AQ92" i="26"/>
  <c r="AS92" i="26"/>
  <c r="AV92" i="26"/>
  <c r="AW92" i="26"/>
  <c r="AN92" i="26"/>
  <c r="BR102" i="26"/>
  <c r="AN43" i="26"/>
  <c r="AT43" i="26"/>
  <c r="AM43" i="26"/>
  <c r="AW43" i="26"/>
  <c r="AO43" i="26"/>
  <c r="AV43" i="26"/>
  <c r="AQ43" i="26"/>
  <c r="AP43" i="26"/>
  <c r="AU43" i="26"/>
  <c r="AR43" i="26"/>
  <c r="BO43" i="26" s="1"/>
  <c r="AL43" i="26"/>
  <c r="AY43" i="26"/>
  <c r="AS43" i="26"/>
  <c r="AS75" i="26"/>
  <c r="AU75" i="26"/>
  <c r="AM75" i="26"/>
  <c r="AV75" i="26"/>
  <c r="AO75" i="26"/>
  <c r="AP75" i="26"/>
  <c r="AR75" i="26"/>
  <c r="AW75" i="26"/>
  <c r="AN75" i="26"/>
  <c r="AQ75" i="26"/>
  <c r="AT75" i="26"/>
  <c r="AL75" i="26"/>
  <c r="AY75" i="26"/>
  <c r="AZ75" i="26" s="1"/>
  <c r="AV20" i="26"/>
  <c r="AL20" i="26"/>
  <c r="BK20" i="26" s="1"/>
  <c r="BL20" i="26" s="1"/>
  <c r="AN34" i="26"/>
  <c r="AS34" i="26"/>
  <c r="AP34" i="26"/>
  <c r="AS22" i="26"/>
  <c r="AO22" i="26"/>
  <c r="AT22" i="26"/>
  <c r="AN30" i="26"/>
  <c r="AO30" i="26"/>
  <c r="AT30" i="26"/>
  <c r="AR38" i="26"/>
  <c r="AV38" i="26"/>
  <c r="AU38" i="26"/>
  <c r="AT57" i="26"/>
  <c r="AS57" i="26"/>
  <c r="AO57" i="26"/>
  <c r="AN57" i="26"/>
  <c r="AP57" i="26"/>
  <c r="AL57" i="26"/>
  <c r="AV57" i="26"/>
  <c r="AU57" i="26"/>
  <c r="AQ57" i="26"/>
  <c r="BM57" i="26" s="1"/>
  <c r="AM57" i="26"/>
  <c r="AR57" i="26"/>
  <c r="BO57" i="26" s="1"/>
  <c r="AW57" i="26"/>
  <c r="AP89" i="26"/>
  <c r="AR89" i="26"/>
  <c r="AL89" i="26"/>
  <c r="AY89" i="26" s="1"/>
  <c r="AZ89" i="26" s="1"/>
  <c r="AT89" i="26"/>
  <c r="AO89" i="26"/>
  <c r="AN89" i="26"/>
  <c r="AS89" i="26"/>
  <c r="AU89" i="26"/>
  <c r="AW89" i="26"/>
  <c r="AV89" i="26"/>
  <c r="AQ89" i="26"/>
  <c r="BM89" i="26" s="1"/>
  <c r="AM89" i="26"/>
  <c r="AW113" i="26"/>
  <c r="AR113" i="26"/>
  <c r="BO113" i="26" s="1"/>
  <c r="AO113" i="26"/>
  <c r="AM113" i="26"/>
  <c r="AN113" i="26"/>
  <c r="AL113" i="26"/>
  <c r="BK113" i="26" s="1"/>
  <c r="AP113" i="26"/>
  <c r="AT113" i="26"/>
  <c r="AS113" i="26"/>
  <c r="AQ113" i="26"/>
  <c r="AV113" i="26"/>
  <c r="AU113" i="26"/>
  <c r="AR99" i="26"/>
  <c r="AL99" i="26"/>
  <c r="AY99" i="26" s="1"/>
  <c r="AZ99" i="26" s="1"/>
  <c r="AW99" i="26"/>
  <c r="AU99" i="26"/>
  <c r="AN99" i="26"/>
  <c r="AT99" i="26"/>
  <c r="AS99" i="26"/>
  <c r="AQ99" i="26"/>
  <c r="AV99" i="26"/>
  <c r="AM99" i="26"/>
  <c r="AO99" i="26"/>
  <c r="AP99" i="26"/>
  <c r="BI28" i="26"/>
  <c r="BJ28" i="26" s="1"/>
  <c r="AQ26" i="26"/>
  <c r="AO26" i="26"/>
  <c r="AT26" i="26"/>
  <c r="AR66" i="26"/>
  <c r="AV66" i="26"/>
  <c r="AP66" i="26"/>
  <c r="AN74" i="26"/>
  <c r="AW74" i="26"/>
  <c r="AP74" i="26"/>
  <c r="AR82" i="26"/>
  <c r="AO82" i="26"/>
  <c r="AL82" i="26"/>
  <c r="AP79" i="26"/>
  <c r="AR79" i="26"/>
  <c r="AS79" i="26"/>
  <c r="AL79" i="26"/>
  <c r="AU79" i="26"/>
  <c r="AN79" i="26"/>
  <c r="AM79" i="26"/>
  <c r="AT79" i="26"/>
  <c r="AW79" i="26"/>
  <c r="AV79" i="26"/>
  <c r="AO79" i="26"/>
  <c r="AQ79" i="26"/>
  <c r="BJ79" i="26"/>
  <c r="AU116" i="26"/>
  <c r="AL116" i="26"/>
  <c r="BK116" i="26" s="1"/>
  <c r="AV116" i="26"/>
  <c r="AS116" i="26"/>
  <c r="AO116" i="26"/>
  <c r="AT116" i="26"/>
  <c r="AN116" i="26"/>
  <c r="AQ116" i="26"/>
  <c r="AM116" i="26"/>
  <c r="AP116" i="26"/>
  <c r="AW116" i="26"/>
  <c r="AR116" i="26"/>
  <c r="AQ127" i="26"/>
  <c r="AV127" i="26"/>
  <c r="AU127" i="26"/>
  <c r="AW127" i="26"/>
  <c r="AM127" i="26"/>
  <c r="AR127" i="26"/>
  <c r="AS127" i="26"/>
  <c r="AN127" i="26"/>
  <c r="AL127" i="26"/>
  <c r="AY127" i="26"/>
  <c r="AT127" i="26"/>
  <c r="AO127" i="26"/>
  <c r="AP127" i="26"/>
  <c r="BK112" i="26"/>
  <c r="BL112" i="26" s="1"/>
  <c r="AT21" i="26"/>
  <c r="AS21" i="26"/>
  <c r="AV21" i="26"/>
  <c r="AO21" i="26"/>
  <c r="AL21" i="26"/>
  <c r="BK21" i="26" s="1"/>
  <c r="BL21" i="26" s="1"/>
  <c r="AR21" i="26"/>
  <c r="AW21" i="26"/>
  <c r="AU21" i="26"/>
  <c r="AM21" i="26"/>
  <c r="AN21" i="26"/>
  <c r="AP21" i="26"/>
  <c r="AQ21" i="26"/>
  <c r="AU53" i="26"/>
  <c r="AV53" i="26"/>
  <c r="AQ53" i="26"/>
  <c r="AS53" i="26"/>
  <c r="AR53" i="26"/>
  <c r="AL53" i="26"/>
  <c r="AY53" i="26" s="1"/>
  <c r="AZ53" i="26" s="1"/>
  <c r="AM53" i="26"/>
  <c r="AN53" i="26"/>
  <c r="AT53" i="26"/>
  <c r="AP53" i="26"/>
  <c r="AW53" i="26"/>
  <c r="AO53" i="26"/>
  <c r="BI20" i="26"/>
  <c r="AN28" i="26"/>
  <c r="AS28" i="26"/>
  <c r="AU28" i="26"/>
  <c r="AS70" i="26"/>
  <c r="AW70" i="26"/>
  <c r="AL70" i="26"/>
  <c r="BK70" i="26" s="1"/>
  <c r="AW51" i="26"/>
  <c r="AO51" i="26"/>
  <c r="AU51" i="26"/>
  <c r="AV51" i="26"/>
  <c r="AQ51" i="26"/>
  <c r="AS51" i="26"/>
  <c r="AR51" i="26"/>
  <c r="AL51" i="26"/>
  <c r="BK51" i="26" s="1"/>
  <c r="AM51" i="26"/>
  <c r="AP51" i="26"/>
  <c r="AN51" i="26"/>
  <c r="AT51" i="26"/>
  <c r="AW83" i="26"/>
  <c r="AM83" i="26"/>
  <c r="AO83" i="26"/>
  <c r="AN83" i="26"/>
  <c r="AS83" i="26"/>
  <c r="AP83" i="26"/>
  <c r="AL83" i="26"/>
  <c r="BK83" i="26" s="1"/>
  <c r="BL83" i="26" s="1"/>
  <c r="AV83" i="26"/>
  <c r="AU83" i="26"/>
  <c r="AT83" i="26"/>
  <c r="AQ83" i="26"/>
  <c r="AR83" i="26"/>
  <c r="BO83" i="26" s="1"/>
  <c r="AM91" i="26"/>
  <c r="AV91" i="26"/>
  <c r="AQ91" i="26"/>
  <c r="AR91" i="26"/>
  <c r="BO91" i="26" s="1"/>
  <c r="AL91" i="26"/>
  <c r="AT91" i="26"/>
  <c r="AP91" i="26"/>
  <c r="AO91" i="26"/>
  <c r="AN91" i="26"/>
  <c r="AS91" i="26"/>
  <c r="AU91" i="26"/>
  <c r="AW91" i="26"/>
  <c r="AR142" i="26"/>
  <c r="AN142" i="26"/>
  <c r="AM142" i="26"/>
  <c r="AW20" i="26"/>
  <c r="AO20" i="26"/>
  <c r="AP20" i="26"/>
  <c r="AV34" i="26"/>
  <c r="AO34" i="26"/>
  <c r="AT34" i="26"/>
  <c r="AW22" i="26"/>
  <c r="AR22" i="26"/>
  <c r="AU22" i="26"/>
  <c r="AM30" i="26"/>
  <c r="AV30" i="26"/>
  <c r="AU30" i="26"/>
  <c r="AM38" i="26"/>
  <c r="AQ38" i="26"/>
  <c r="BM38" i="26" s="1"/>
  <c r="AL38" i="26"/>
  <c r="AS88" i="26"/>
  <c r="AO88" i="26"/>
  <c r="AV88" i="26"/>
  <c r="AN88" i="26"/>
  <c r="AP88" i="26"/>
  <c r="AM88" i="26"/>
  <c r="AU88" i="26"/>
  <c r="AL88" i="26"/>
  <c r="AQ88" i="26"/>
  <c r="AW88" i="26"/>
  <c r="AT88" i="26"/>
  <c r="AR88" i="26"/>
  <c r="BJ73" i="26"/>
  <c r="AS97" i="26"/>
  <c r="AR97" i="26"/>
  <c r="BO97" i="26" s="1"/>
  <c r="AL97" i="26"/>
  <c r="AN97" i="26"/>
  <c r="AT97" i="26"/>
  <c r="AW97" i="26"/>
  <c r="AO97" i="26"/>
  <c r="AM97" i="26"/>
  <c r="AV97" i="26"/>
  <c r="AQ97" i="26"/>
  <c r="BM97" i="26" s="1"/>
  <c r="AP97" i="26"/>
  <c r="AU97" i="26"/>
  <c r="AO137" i="26"/>
  <c r="AQ137" i="26"/>
  <c r="BM137" i="26" s="1"/>
  <c r="AL137" i="26"/>
  <c r="AT137" i="26"/>
  <c r="AR137" i="26"/>
  <c r="BO137" i="26" s="1"/>
  <c r="AM137" i="26"/>
  <c r="AP137" i="26"/>
  <c r="AW137" i="26"/>
  <c r="AN137" i="26"/>
  <c r="AU137" i="26"/>
  <c r="AV137" i="26"/>
  <c r="AS137" i="26"/>
  <c r="AV121" i="26"/>
  <c r="AM121" i="26"/>
  <c r="AW121" i="26"/>
  <c r="AR121" i="26"/>
  <c r="AU121" i="26"/>
  <c r="AP121" i="26"/>
  <c r="AN121" i="26"/>
  <c r="AO121" i="26"/>
  <c r="AS121" i="26"/>
  <c r="AQ121" i="26"/>
  <c r="BM121" i="26" s="1"/>
  <c r="AL121" i="26"/>
  <c r="AY121" i="26" s="1"/>
  <c r="AZ121" i="26" s="1"/>
  <c r="AT121" i="26"/>
  <c r="BJ129" i="26"/>
  <c r="AP109" i="26"/>
  <c r="AT109" i="26"/>
  <c r="AO109" i="26"/>
  <c r="AS109" i="26"/>
  <c r="AL109" i="26"/>
  <c r="AM109" i="26"/>
  <c r="AV109" i="26"/>
  <c r="AU109" i="26"/>
  <c r="AQ109" i="26"/>
  <c r="BM109" i="26" s="1"/>
  <c r="AR109" i="26"/>
  <c r="AW109" i="26"/>
  <c r="AN109" i="26"/>
  <c r="AS26" i="26"/>
  <c r="AN26" i="26"/>
  <c r="AU26" i="26"/>
  <c r="AM66" i="26"/>
  <c r="AO66" i="26"/>
  <c r="AT66" i="26"/>
  <c r="AQ74" i="26"/>
  <c r="BM74" i="26" s="1"/>
  <c r="AO74" i="26"/>
  <c r="AT74" i="26"/>
  <c r="AW82" i="26"/>
  <c r="AU82" i="26"/>
  <c r="AP82" i="26"/>
  <c r="AW23" i="26"/>
  <c r="AS23" i="26"/>
  <c r="AP23" i="26"/>
  <c r="AL23" i="26"/>
  <c r="BK23" i="26" s="1"/>
  <c r="AT23" i="26"/>
  <c r="AV23" i="26"/>
  <c r="AO23" i="26"/>
  <c r="AR23" i="26"/>
  <c r="BO23" i="26" s="1"/>
  <c r="AM23" i="26"/>
  <c r="AQ23" i="26"/>
  <c r="AN23" i="26"/>
  <c r="AU23" i="26"/>
  <c r="AM55" i="26"/>
  <c r="AR55" i="26"/>
  <c r="AL55" i="26"/>
  <c r="AS55" i="26"/>
  <c r="AN55" i="26"/>
  <c r="AQ55" i="26"/>
  <c r="BM55" i="26" s="1"/>
  <c r="AT55" i="26"/>
  <c r="AO55" i="26"/>
  <c r="AP55" i="26"/>
  <c r="AW55" i="26"/>
  <c r="AV55" i="26"/>
  <c r="AU55" i="26"/>
  <c r="BR116" i="26"/>
  <c r="BI132" i="26"/>
  <c r="AU103" i="26"/>
  <c r="AO103" i="26"/>
  <c r="AS103" i="26"/>
  <c r="AV103" i="26"/>
  <c r="AM103" i="26"/>
  <c r="AP103" i="26"/>
  <c r="AQ103" i="26"/>
  <c r="BM103" i="26" s="1"/>
  <c r="AR103" i="26"/>
  <c r="BO103" i="26" s="1"/>
  <c r="AL103" i="26"/>
  <c r="AY103" i="26" s="1"/>
  <c r="AZ103" i="26" s="1"/>
  <c r="AW103" i="26"/>
  <c r="AN103" i="26"/>
  <c r="AT103" i="26"/>
  <c r="BO68" i="26"/>
  <c r="AT29" i="26"/>
  <c r="AS29" i="26"/>
  <c r="AM29" i="26"/>
  <c r="AV29" i="26"/>
  <c r="AO29" i="26"/>
  <c r="AL29" i="26"/>
  <c r="AY29" i="26" s="1"/>
  <c r="AQ29" i="26"/>
  <c r="BM29" i="26" s="1"/>
  <c r="AR29" i="26"/>
  <c r="AW29" i="26"/>
  <c r="AU29" i="26"/>
  <c r="AN29" i="26"/>
  <c r="AP29" i="26"/>
  <c r="AM93" i="26"/>
  <c r="AV93" i="26"/>
  <c r="AQ93" i="26"/>
  <c r="BM93" i="26" s="1"/>
  <c r="AT93" i="26"/>
  <c r="AO93" i="26"/>
  <c r="AR93" i="26"/>
  <c r="AL93" i="26"/>
  <c r="AU93" i="26"/>
  <c r="AN93" i="26"/>
  <c r="AS93" i="26"/>
  <c r="AP93" i="26"/>
  <c r="AW93" i="26"/>
  <c r="BJ93" i="26"/>
  <c r="AR28" i="26"/>
  <c r="AQ28" i="26"/>
  <c r="BM28" i="26" s="1"/>
  <c r="AL28" i="26"/>
  <c r="BJ70" i="26"/>
  <c r="AN70" i="26"/>
  <c r="AR70" i="26"/>
  <c r="AP70" i="26"/>
  <c r="BO78" i="26"/>
  <c r="AS27" i="26"/>
  <c r="AP27" i="26"/>
  <c r="AL27" i="26"/>
  <c r="AW27" i="26"/>
  <c r="AN27" i="26"/>
  <c r="AU27" i="26"/>
  <c r="AT27" i="26"/>
  <c r="AV27" i="26"/>
  <c r="AO27" i="26"/>
  <c r="AR27" i="26"/>
  <c r="BO27" i="26" s="1"/>
  <c r="AM27" i="26"/>
  <c r="AQ27" i="26"/>
  <c r="BJ35" i="26"/>
  <c r="AP59" i="26"/>
  <c r="AW59" i="26"/>
  <c r="AV59" i="26"/>
  <c r="AU59" i="26"/>
  <c r="AM59" i="26"/>
  <c r="AO59" i="26"/>
  <c r="AR59" i="26"/>
  <c r="AL59" i="26"/>
  <c r="AT59" i="26"/>
  <c r="AS59" i="26"/>
  <c r="AN59" i="26"/>
  <c r="AQ59" i="26"/>
  <c r="BM59" i="26" s="1"/>
  <c r="AV142" i="26"/>
  <c r="AS142" i="26"/>
  <c r="AQ142" i="26"/>
  <c r="AR123" i="26"/>
  <c r="AS123" i="26"/>
  <c r="AN123" i="26"/>
  <c r="AM123" i="26"/>
  <c r="AU123" i="26"/>
  <c r="AP123" i="26"/>
  <c r="AT123" i="26"/>
  <c r="AQ123" i="26"/>
  <c r="AL123" i="26"/>
  <c r="AY123" i="26" s="1"/>
  <c r="AV123" i="26"/>
  <c r="AO123" i="26"/>
  <c r="AW123" i="26"/>
  <c r="AG20" i="26"/>
  <c r="AN20" i="26"/>
  <c r="AM20" i="26"/>
  <c r="AU20" i="26"/>
  <c r="AT20" i="26"/>
  <c r="AQ34" i="26"/>
  <c r="AR34" i="26"/>
  <c r="AU34" i="26"/>
  <c r="AM22" i="26"/>
  <c r="AN22" i="26"/>
  <c r="AL22" i="26"/>
  <c r="AS30" i="26"/>
  <c r="AQ30" i="26"/>
  <c r="AL30" i="26"/>
  <c r="BK30" i="26" s="1"/>
  <c r="BL30" i="26" s="1"/>
  <c r="AS38" i="26"/>
  <c r="AW38" i="26"/>
  <c r="AP38" i="26"/>
  <c r="AS41" i="26"/>
  <c r="AU41" i="26"/>
  <c r="AN41" i="26"/>
  <c r="AT41" i="26"/>
  <c r="AM41" i="26"/>
  <c r="AW41" i="26"/>
  <c r="AO41" i="26"/>
  <c r="AV41" i="26"/>
  <c r="AQ41" i="26"/>
  <c r="BM41" i="26" s="1"/>
  <c r="AP41" i="26"/>
  <c r="AR41" i="26"/>
  <c r="BO41" i="26" s="1"/>
  <c r="AL41" i="26"/>
  <c r="AV73" i="26"/>
  <c r="AO73" i="26"/>
  <c r="AP73" i="26"/>
  <c r="AR73" i="26"/>
  <c r="AW73" i="26"/>
  <c r="AM73" i="26"/>
  <c r="AS73" i="26"/>
  <c r="AN73" i="26"/>
  <c r="AQ73" i="26"/>
  <c r="AU73" i="26"/>
  <c r="AT73" i="26"/>
  <c r="AL73" i="26"/>
  <c r="AM129" i="26"/>
  <c r="AP129" i="26"/>
  <c r="AS129" i="26"/>
  <c r="AV129" i="26"/>
  <c r="AU129" i="26"/>
  <c r="AQ129" i="26"/>
  <c r="AL129" i="26"/>
  <c r="BK129" i="26" s="1"/>
  <c r="AO129" i="26"/>
  <c r="AW129" i="26"/>
  <c r="AR129" i="26"/>
  <c r="BO129" i="26" s="1"/>
  <c r="AT129" i="26"/>
  <c r="AN129" i="26"/>
  <c r="AW26" i="26"/>
  <c r="AV26" i="26"/>
  <c r="AL26" i="26"/>
  <c r="BK26" i="26" s="1"/>
  <c r="BL26" i="26" s="1"/>
  <c r="AQ66" i="26"/>
  <c r="AS66" i="26"/>
  <c r="AU66" i="26"/>
  <c r="AS74" i="26"/>
  <c r="AM74" i="26"/>
  <c r="AU74" i="26"/>
  <c r="AN82" i="26"/>
  <c r="AQ82" i="26"/>
  <c r="BM82" i="26" s="1"/>
  <c r="AT82" i="26"/>
  <c r="AL106" i="26"/>
  <c r="AR106" i="26"/>
  <c r="AU106" i="26"/>
  <c r="AQ106" i="26"/>
  <c r="AV106" i="26"/>
  <c r="AS106" i="26"/>
  <c r="AM106" i="26"/>
  <c r="AT106" i="26"/>
  <c r="AN106" i="26"/>
  <c r="AP106" i="26"/>
  <c r="AW106" i="26"/>
  <c r="AO106" i="26"/>
  <c r="AT63" i="26"/>
  <c r="AM63" i="26"/>
  <c r="AR63" i="26"/>
  <c r="BO63" i="26" s="1"/>
  <c r="AL63" i="26"/>
  <c r="AS63" i="26"/>
  <c r="AN63" i="26"/>
  <c r="AQ63" i="26"/>
  <c r="BM63" i="26" s="1"/>
  <c r="AO63" i="26"/>
  <c r="AP63" i="26"/>
  <c r="AW63" i="26"/>
  <c r="AV63" i="26"/>
  <c r="AU63" i="26"/>
  <c r="BI118" i="26"/>
  <c r="BO112" i="26"/>
  <c r="AR37" i="26"/>
  <c r="BO37" i="26" s="1"/>
  <c r="AQ37" i="26"/>
  <c r="BM37" i="26" s="1"/>
  <c r="AM37" i="26"/>
  <c r="AN37" i="26"/>
  <c r="AW37" i="26"/>
  <c r="AS37" i="26"/>
  <c r="AT37" i="26"/>
  <c r="AP37" i="26"/>
  <c r="AL37" i="26"/>
  <c r="AV37" i="26"/>
  <c r="AO37" i="26"/>
  <c r="AU37" i="26"/>
  <c r="AR69" i="26"/>
  <c r="BO69" i="26" s="1"/>
  <c r="AM69" i="26"/>
  <c r="AW69" i="26"/>
  <c r="AS69" i="26"/>
  <c r="AN69" i="26"/>
  <c r="AU69" i="26"/>
  <c r="AT69" i="26"/>
  <c r="AV69" i="26"/>
  <c r="AO69" i="26"/>
  <c r="AP69" i="26"/>
  <c r="AQ69" i="26"/>
  <c r="AL69" i="26"/>
  <c r="BI136" i="26"/>
  <c r="AV28" i="26"/>
  <c r="AW28" i="26"/>
  <c r="AV70" i="26"/>
  <c r="AO70" i="26"/>
  <c r="AO102" i="26"/>
  <c r="AS102" i="26"/>
  <c r="AR102" i="26"/>
  <c r="AT102" i="26"/>
  <c r="AN102" i="26"/>
  <c r="AQ102" i="26"/>
  <c r="AM102" i="26"/>
  <c r="AP102" i="26"/>
  <c r="AW102" i="26"/>
  <c r="AV102" i="26"/>
  <c r="AU102" i="26"/>
  <c r="AL102" i="26"/>
  <c r="BK102" i="26" s="1"/>
  <c r="BL102" i="26" s="1"/>
  <c r="BN102" i="26" s="1"/>
  <c r="AL100" i="26"/>
  <c r="AO100" i="26"/>
  <c r="AS100" i="26"/>
  <c r="AV100" i="26"/>
  <c r="AT100" i="26"/>
  <c r="AN100" i="26"/>
  <c r="AQ100" i="26"/>
  <c r="AM100" i="26"/>
  <c r="AP100" i="26"/>
  <c r="AW100" i="26"/>
  <c r="AR100" i="26"/>
  <c r="AU100" i="26"/>
  <c r="AL118" i="26"/>
  <c r="AM118" i="26"/>
  <c r="AS118" i="26"/>
  <c r="AV118" i="26"/>
  <c r="AW118" i="26"/>
  <c r="AT118" i="26"/>
  <c r="AN118" i="26"/>
  <c r="AO118" i="26"/>
  <c r="AP118" i="26"/>
  <c r="AU118" i="26"/>
  <c r="AQ118" i="26"/>
  <c r="BM118" i="26" s="1"/>
  <c r="AR118" i="26"/>
  <c r="BO118" i="26" s="1"/>
  <c r="AT141" i="26"/>
  <c r="AR141" i="26"/>
  <c r="AN141" i="26"/>
  <c r="AP141" i="26"/>
  <c r="AM141" i="26"/>
  <c r="AL141" i="26"/>
  <c r="AV141" i="26"/>
  <c r="AU141" i="26"/>
  <c r="AS141" i="26"/>
  <c r="AW141" i="26"/>
  <c r="AQ141" i="26"/>
  <c r="AO141" i="26"/>
  <c r="AP135" i="26"/>
  <c r="AW135" i="26"/>
  <c r="AN135" i="26"/>
  <c r="AU135" i="26"/>
  <c r="AV135" i="26"/>
  <c r="AS135" i="26"/>
  <c r="AL135" i="26"/>
  <c r="AM135" i="26"/>
  <c r="AO135" i="26"/>
  <c r="AQ135" i="26"/>
  <c r="AR135" i="26"/>
  <c r="AT135" i="26"/>
  <c r="AL142" i="26"/>
  <c r="BK142" i="26" s="1"/>
  <c r="BL142" i="26" s="1"/>
  <c r="BN142" i="26" s="1"/>
  <c r="BP142" i="26" s="1"/>
  <c r="BQ142" i="26" s="1"/>
  <c r="AO142" i="26"/>
  <c r="AS131" i="26"/>
  <c r="AN131" i="26"/>
  <c r="AQ131" i="26"/>
  <c r="BM131" i="26" s="1"/>
  <c r="BN131" i="26" s="1"/>
  <c r="AL131" i="26"/>
  <c r="AO131" i="26"/>
  <c r="AW131" i="26"/>
  <c r="AP131" i="26"/>
  <c r="AT131" i="26"/>
  <c r="AV131" i="26"/>
  <c r="AU131" i="26"/>
  <c r="AM131" i="26"/>
  <c r="AR131" i="26"/>
  <c r="V14" i="24"/>
  <c r="AR20" i="26"/>
  <c r="BO20" i="26" s="1"/>
  <c r="AQ20" i="26"/>
  <c r="BM20" i="26" s="1"/>
  <c r="BI36" i="26"/>
  <c r="AW34" i="26"/>
  <c r="AM34" i="26"/>
  <c r="AQ22" i="26"/>
  <c r="BM22" i="26" s="1"/>
  <c r="AV22" i="26"/>
  <c r="AR30" i="26"/>
  <c r="BO30" i="26" s="1"/>
  <c r="AW30" i="26"/>
  <c r="AN38" i="26"/>
  <c r="AO38" i="26"/>
  <c r="BK46" i="26"/>
  <c r="AS96" i="26"/>
  <c r="AQ96" i="26"/>
  <c r="BM96" i="26" s="1"/>
  <c r="AP96" i="26"/>
  <c r="AU96" i="26"/>
  <c r="AV96" i="26"/>
  <c r="AL96" i="26"/>
  <c r="AM96" i="26"/>
  <c r="AR96" i="26"/>
  <c r="AN96" i="26"/>
  <c r="AT96" i="26"/>
  <c r="AO96" i="26"/>
  <c r="AW96" i="26"/>
  <c r="AU81" i="26"/>
  <c r="AS81" i="26"/>
  <c r="AL81" i="26"/>
  <c r="AV81" i="26"/>
  <c r="AP81" i="26"/>
  <c r="AM81" i="26"/>
  <c r="AR81" i="26"/>
  <c r="BO81" i="26" s="1"/>
  <c r="AT81" i="26"/>
  <c r="AW81" i="26"/>
  <c r="AN81" i="26"/>
  <c r="AO81" i="26"/>
  <c r="AQ81" i="26"/>
  <c r="AS105" i="26"/>
  <c r="AL105" i="26"/>
  <c r="AV105" i="26"/>
  <c r="AM105" i="26"/>
  <c r="AO105" i="26"/>
  <c r="AR105" i="26"/>
  <c r="AW105" i="26"/>
  <c r="AU105" i="26"/>
  <c r="AP105" i="26"/>
  <c r="AT105" i="26"/>
  <c r="AN105" i="26"/>
  <c r="AQ105" i="26"/>
  <c r="BM105" i="26" s="1"/>
  <c r="AV119" i="26"/>
  <c r="AM119" i="26"/>
  <c r="AR119" i="26"/>
  <c r="BO119" i="26" s="1"/>
  <c r="AL119" i="26"/>
  <c r="AY119" i="26" s="1"/>
  <c r="AZ119" i="26" s="1"/>
  <c r="AO119" i="26"/>
  <c r="AP119" i="26"/>
  <c r="AN119" i="26"/>
  <c r="AT119" i="26"/>
  <c r="AU119" i="26"/>
  <c r="AW119" i="26"/>
  <c r="AS119" i="26"/>
  <c r="AQ119" i="26"/>
  <c r="AM26" i="26"/>
  <c r="AR26" i="26"/>
  <c r="BO26" i="26" s="1"/>
  <c r="AW66" i="26"/>
  <c r="AN66" i="26"/>
  <c r="BI92" i="26"/>
  <c r="AV74" i="26"/>
  <c r="AR74" i="26"/>
  <c r="BO74" i="26" s="1"/>
  <c r="AM82" i="26"/>
  <c r="AS82" i="26"/>
  <c r="BJ82" i="26"/>
  <c r="AP110" i="26"/>
  <c r="AS110" i="26"/>
  <c r="AM110" i="26"/>
  <c r="AL110" i="26"/>
  <c r="BK110" i="26" s="1"/>
  <c r="AN110" i="26"/>
  <c r="AO110" i="26"/>
  <c r="AU110" i="26"/>
  <c r="AV110" i="26"/>
  <c r="AW110" i="26"/>
  <c r="AT110" i="26"/>
  <c r="AQ110" i="26"/>
  <c r="BM110" i="26" s="1"/>
  <c r="AR110" i="26"/>
  <c r="AW71" i="26"/>
  <c r="AV71" i="26"/>
  <c r="AO71" i="26"/>
  <c r="AQ71" i="26"/>
  <c r="BM71" i="26" s="1"/>
  <c r="AP71" i="26"/>
  <c r="AS71" i="26"/>
  <c r="AR71" i="26"/>
  <c r="AM71" i="26"/>
  <c r="AN71" i="26"/>
  <c r="AU71" i="26"/>
  <c r="AL71" i="26"/>
  <c r="AY71" i="26" s="1"/>
  <c r="AT71" i="26"/>
  <c r="AS104" i="26"/>
  <c r="AM104" i="26"/>
  <c r="AT104" i="26"/>
  <c r="AN104" i="26"/>
  <c r="AQ104" i="26"/>
  <c r="AR104" i="26"/>
  <c r="BO104" i="26" s="1"/>
  <c r="AU104" i="26"/>
  <c r="AP104" i="26"/>
  <c r="AW104" i="26"/>
  <c r="AO104" i="26"/>
  <c r="AL104" i="26"/>
  <c r="BK104" i="26" s="1"/>
  <c r="BL104" i="26" s="1"/>
  <c r="AV104" i="26"/>
  <c r="BI105" i="26"/>
  <c r="BJ105" i="26" s="1"/>
  <c r="R13" i="21"/>
  <c r="M4" i="21"/>
  <c r="R15" i="21"/>
  <c r="R14" i="21" s="1"/>
  <c r="R16" i="21"/>
  <c r="T12" i="21"/>
  <c r="Q12" i="21"/>
  <c r="U15" i="21"/>
  <c r="U11" i="21"/>
  <c r="R11" i="21"/>
  <c r="Q16" i="18"/>
  <c r="Q14" i="18" s="1"/>
  <c r="K4" i="18"/>
  <c r="I4" i="18"/>
  <c r="K4" i="21"/>
  <c r="I4" i="21"/>
  <c r="I6" i="21"/>
  <c r="G18" i="21"/>
  <c r="H6" i="21"/>
  <c r="R12" i="21"/>
  <c r="AD16" i="18"/>
  <c r="AD15" i="18"/>
  <c r="T16" i="21"/>
  <c r="T13" i="21"/>
  <c r="S11" i="21"/>
  <c r="S15" i="21"/>
  <c r="AB16" i="18"/>
  <c r="AB15" i="18"/>
  <c r="BI143" i="16"/>
  <c r="BJ143" i="16"/>
  <c r="BL143" i="16"/>
  <c r="AW143" i="16"/>
  <c r="AX143" i="16"/>
  <c r="BM146" i="16"/>
  <c r="AF16" i="14"/>
  <c r="AW144" i="16"/>
  <c r="AX144" i="16"/>
  <c r="BI144" i="16"/>
  <c r="BJ144" i="16"/>
  <c r="BL144" i="16"/>
  <c r="BM143" i="16"/>
  <c r="S14" i="14"/>
  <c r="BI145" i="16"/>
  <c r="BJ145" i="16"/>
  <c r="BL145" i="16"/>
  <c r="BM144" i="16"/>
  <c r="AW146" i="16"/>
  <c r="AX146" i="16"/>
  <c r="BI146" i="16"/>
  <c r="BJ146" i="16"/>
  <c r="BL146" i="16"/>
  <c r="BM145" i="16"/>
  <c r="AF15" i="14"/>
  <c r="AD20" i="9"/>
  <c r="N4" i="12"/>
  <c r="L4" i="12"/>
  <c r="J4" i="12"/>
  <c r="H18" i="12"/>
  <c r="R16" i="12"/>
  <c r="R14" i="12" s="1"/>
  <c r="R15" i="12"/>
  <c r="P33" i="5"/>
  <c r="I33" i="5" s="1"/>
  <c r="G18" i="5"/>
  <c r="P31" i="5"/>
  <c r="AY78" i="26"/>
  <c r="AZ78" i="26" s="1"/>
  <c r="BK40" i="26"/>
  <c r="BL40" i="26" s="1"/>
  <c r="BK86" i="26"/>
  <c r="BL86" i="26" s="1"/>
  <c r="BN86" i="26" s="1"/>
  <c r="H89" i="28"/>
  <c r="H107" i="23"/>
  <c r="H80" i="63"/>
  <c r="H25" i="63"/>
  <c r="H53" i="63"/>
  <c r="H77" i="63"/>
  <c r="H21" i="63"/>
  <c r="H45" i="63"/>
  <c r="H69" i="63"/>
  <c r="H78" i="63"/>
  <c r="H61" i="28"/>
  <c r="H92" i="28"/>
  <c r="H75" i="28"/>
  <c r="H79" i="28"/>
  <c r="H70" i="28"/>
  <c r="BK134" i="26"/>
  <c r="BL134" i="26" s="1"/>
  <c r="BK52" i="26"/>
  <c r="AY24" i="26"/>
  <c r="AZ24" i="26" s="1"/>
  <c r="BK80" i="26"/>
  <c r="BL80" i="26" s="1"/>
  <c r="BN80" i="26" s="1"/>
  <c r="BP80" i="26" s="1"/>
  <c r="BQ80" i="26" s="1"/>
  <c r="AY79" i="26"/>
  <c r="AZ79" i="26" s="1"/>
  <c r="BJ77" i="26"/>
  <c r="BJ41" i="26"/>
  <c r="BJ69" i="26"/>
  <c r="BJ100" i="26"/>
  <c r="AY21" i="26"/>
  <c r="AZ21" i="26"/>
  <c r="BJ20" i="26"/>
  <c r="BJ17" i="26"/>
  <c r="BJ134" i="26"/>
  <c r="AY50" i="26"/>
  <c r="AZ50" i="26" s="1"/>
  <c r="AY51" i="26"/>
  <c r="AZ51" i="26" s="1"/>
  <c r="AY26" i="26"/>
  <c r="AZ26" i="26" s="1"/>
  <c r="AZ127" i="26"/>
  <c r="BM141" i="26"/>
  <c r="BM102" i="26"/>
  <c r="AY28" i="26"/>
  <c r="AZ28" i="26" s="1"/>
  <c r="BL56" i="26"/>
  <c r="BM30" i="26"/>
  <c r="AZ77" i="26"/>
  <c r="BM88" i="26"/>
  <c r="BN88" i="26" s="1"/>
  <c r="BM91" i="26"/>
  <c r="BM83" i="26"/>
  <c r="BL24" i="26"/>
  <c r="BM99" i="26"/>
  <c r="BN99" i="26" s="1"/>
  <c r="BP99" i="26" s="1"/>
  <c r="BQ99" i="26" s="1"/>
  <c r="BM75" i="26"/>
  <c r="BL78" i="26"/>
  <c r="BM45" i="26"/>
  <c r="BJ103" i="26"/>
  <c r="BM134" i="26"/>
  <c r="BJ40" i="26"/>
  <c r="BJ75" i="26"/>
  <c r="BJ110" i="26"/>
  <c r="BM119" i="26"/>
  <c r="AZ52" i="26"/>
  <c r="BM135" i="26"/>
  <c r="BM100" i="26"/>
  <c r="AZ43" i="26"/>
  <c r="BM129" i="26"/>
  <c r="BM73" i="26"/>
  <c r="BN73" i="26" s="1"/>
  <c r="BP73" i="26" s="1"/>
  <c r="BQ73" i="26" s="1"/>
  <c r="BJ132" i="26"/>
  <c r="BM23" i="26"/>
  <c r="BO88" i="26"/>
  <c r="AZ132" i="26"/>
  <c r="BM21" i="26"/>
  <c r="BN21" i="26" s="1"/>
  <c r="BM127" i="26"/>
  <c r="BM116" i="26"/>
  <c r="BM26" i="26"/>
  <c r="BM92" i="26"/>
  <c r="BN92" i="26" s="1"/>
  <c r="BM145" i="26"/>
  <c r="BM77" i="26"/>
  <c r="AZ134" i="26"/>
  <c r="BJ96" i="26"/>
  <c r="BJ48" i="26"/>
  <c r="AZ64" i="26"/>
  <c r="BJ123" i="26"/>
  <c r="AY66" i="26"/>
  <c r="BM81" i="26"/>
  <c r="BK34" i="26"/>
  <c r="BM123" i="26"/>
  <c r="BM51" i="26"/>
  <c r="BM53" i="26"/>
  <c r="BM113" i="26"/>
  <c r="AZ80" i="26"/>
  <c r="BM70" i="26"/>
  <c r="BJ68" i="26"/>
  <c r="BJ24" i="26"/>
  <c r="AZ112" i="26"/>
  <c r="BM104" i="26"/>
  <c r="BM69" i="26"/>
  <c r="BJ118" i="26"/>
  <c r="BM106" i="26"/>
  <c r="BK74" i="26"/>
  <c r="BL74" i="26" s="1"/>
  <c r="BM66" i="26"/>
  <c r="BN66" i="26" s="1"/>
  <c r="BP66" i="26" s="1"/>
  <c r="BQ66" i="26" s="1"/>
  <c r="BM34" i="26"/>
  <c r="BM142" i="26"/>
  <c r="BM27" i="26"/>
  <c r="BK28" i="26"/>
  <c r="BO29" i="26"/>
  <c r="BO109" i="26"/>
  <c r="BK121" i="26"/>
  <c r="AY91" i="26"/>
  <c r="AZ91" i="26" s="1"/>
  <c r="BO21" i="26"/>
  <c r="BM79" i="26"/>
  <c r="BK43" i="26"/>
  <c r="BM43" i="26"/>
  <c r="BN43" i="26" s="1"/>
  <c r="AZ46" i="26"/>
  <c r="BJ135" i="26"/>
  <c r="BJ109" i="26"/>
  <c r="BJ80" i="26"/>
  <c r="I27" i="5"/>
  <c r="I29" i="5"/>
  <c r="I39" i="21"/>
  <c r="I84" i="21"/>
  <c r="BO110" i="26"/>
  <c r="BO131" i="26"/>
  <c r="BK73" i="26"/>
  <c r="BL73" i="26" s="1"/>
  <c r="BO73" i="26"/>
  <c r="BK41" i="26"/>
  <c r="BK22" i="26"/>
  <c r="BL22" i="26" s="1"/>
  <c r="AY27" i="26"/>
  <c r="AY38" i="26"/>
  <c r="AZ38" i="26" s="1"/>
  <c r="AY70" i="26"/>
  <c r="AY129" i="26"/>
  <c r="AZ129" i="26" s="1"/>
  <c r="AY63" i="26"/>
  <c r="AY59" i="26"/>
  <c r="AZ59" i="26" s="1"/>
  <c r="BK66" i="26"/>
  <c r="BK127" i="26"/>
  <c r="BL127" i="26" s="1"/>
  <c r="BN127" i="26" s="1"/>
  <c r="BO116" i="26"/>
  <c r="BO77" i="26"/>
  <c r="AY20" i="26"/>
  <c r="AZ20" i="26" s="1"/>
  <c r="AY82" i="26"/>
  <c r="AY104" i="26"/>
  <c r="AZ104" i="26" s="1"/>
  <c r="BO135" i="26"/>
  <c r="BK135" i="26"/>
  <c r="BL135" i="26" s="1"/>
  <c r="BN135" i="26" s="1"/>
  <c r="AY135" i="26"/>
  <c r="AY69" i="26"/>
  <c r="AZ69" i="26" s="1"/>
  <c r="BK106" i="26"/>
  <c r="BL106" i="26" s="1"/>
  <c r="BN106" i="26" s="1"/>
  <c r="AY106" i="26"/>
  <c r="AZ106" i="26" s="1"/>
  <c r="AG18" i="26"/>
  <c r="BO28" i="26"/>
  <c r="BK88" i="26"/>
  <c r="BL88" i="26" s="1"/>
  <c r="BO142" i="26"/>
  <c r="AY83" i="26"/>
  <c r="AY116" i="26"/>
  <c r="BO82" i="26"/>
  <c r="BK99" i="26"/>
  <c r="AY41" i="26"/>
  <c r="AY34" i="26"/>
  <c r="AZ34" i="26" s="1"/>
  <c r="BO75" i="26"/>
  <c r="BK71" i="26"/>
  <c r="BO71" i="26"/>
  <c r="BO105" i="26"/>
  <c r="BK105" i="26"/>
  <c r="BL105" i="26" s="1"/>
  <c r="BN105" i="26" s="1"/>
  <c r="BP105" i="26" s="1"/>
  <c r="BQ105" i="26" s="1"/>
  <c r="BK131" i="26"/>
  <c r="BK141" i="26"/>
  <c r="AY141" i="26"/>
  <c r="AZ141" i="26" s="1"/>
  <c r="BO141" i="26"/>
  <c r="BO100" i="26"/>
  <c r="BO102" i="26"/>
  <c r="BK69" i="26"/>
  <c r="BL69" i="26" s="1"/>
  <c r="AY73" i="26"/>
  <c r="AY30" i="26"/>
  <c r="AY22" i="26"/>
  <c r="AZ22" i="26" s="1"/>
  <c r="BK137" i="26"/>
  <c r="BL137" i="26" s="1"/>
  <c r="AY137" i="26"/>
  <c r="BO127" i="26"/>
  <c r="BK79" i="26"/>
  <c r="BL79" i="26" s="1"/>
  <c r="BO99" i="26"/>
  <c r="BO89" i="26"/>
  <c r="AY110" i="26"/>
  <c r="AZ110" i="26" s="1"/>
  <c r="BK63" i="26"/>
  <c r="BO123" i="26"/>
  <c r="BK59" i="26"/>
  <c r="BL59" i="26" s="1"/>
  <c r="BK27" i="26"/>
  <c r="BL27" i="26" s="1"/>
  <c r="BN27" i="26" s="1"/>
  <c r="BO93" i="26"/>
  <c r="BK29" i="26"/>
  <c r="BK103" i="26"/>
  <c r="BK55" i="26"/>
  <c r="BL55" i="26" s="1"/>
  <c r="BN55" i="26" s="1"/>
  <c r="BK38" i="26"/>
  <c r="BO22" i="26"/>
  <c r="BO51" i="26"/>
  <c r="BK53" i="26"/>
  <c r="BL53" i="26" s="1"/>
  <c r="BK82" i="26"/>
  <c r="BO66" i="26"/>
  <c r="BK57" i="26"/>
  <c r="BO38" i="26"/>
  <c r="BO145" i="26"/>
  <c r="BK119" i="26"/>
  <c r="BL119" i="26" s="1"/>
  <c r="BO96" i="26"/>
  <c r="BO106" i="26"/>
  <c r="BP106" i="26" s="1"/>
  <c r="BQ106" i="26" s="1"/>
  <c r="BO34" i="26"/>
  <c r="BO59" i="26"/>
  <c r="BO70" i="26"/>
  <c r="BP70" i="26" s="1"/>
  <c r="BQ70" i="26" s="1"/>
  <c r="BO55" i="26"/>
  <c r="BO121" i="26"/>
  <c r="AY105" i="26"/>
  <c r="AZ105" i="26" s="1"/>
  <c r="BK97" i="26"/>
  <c r="BK91" i="26"/>
  <c r="BL91" i="26" s="1"/>
  <c r="BN91" i="26" s="1"/>
  <c r="BO53" i="26"/>
  <c r="BO79" i="26"/>
  <c r="AY113" i="26"/>
  <c r="AZ113" i="26" s="1"/>
  <c r="AY57" i="26"/>
  <c r="BK75" i="26"/>
  <c r="BK92" i="26"/>
  <c r="BL92" i="26" s="1"/>
  <c r="BO92" i="26"/>
  <c r="BK145" i="26"/>
  <c r="BL145" i="26" s="1"/>
  <c r="BN144" i="16"/>
  <c r="BO144" i="16"/>
  <c r="BN143" i="16"/>
  <c r="BO143" i="16"/>
  <c r="BN146" i="16"/>
  <c r="BO146" i="16"/>
  <c r="BN145" i="16"/>
  <c r="BO145" i="16"/>
  <c r="N4" i="5"/>
  <c r="L4" i="5"/>
  <c r="I10" i="5"/>
  <c r="J4" i="5"/>
  <c r="H64" i="28"/>
  <c r="H157" i="23"/>
  <c r="C92" i="63"/>
  <c r="H98" i="28"/>
  <c r="H71" i="28"/>
  <c r="H100" i="28"/>
  <c r="H96" i="28"/>
  <c r="H58" i="28"/>
  <c r="H97" i="28"/>
  <c r="C73" i="63"/>
  <c r="C36" i="63"/>
  <c r="H72" i="28"/>
  <c r="C23" i="63"/>
  <c r="C25" i="63"/>
  <c r="C54" i="63"/>
  <c r="H90" i="28"/>
  <c r="H86" i="28"/>
  <c r="H94" i="28"/>
  <c r="C79" i="63"/>
  <c r="C21" i="63"/>
  <c r="C55" i="63"/>
  <c r="H95" i="28"/>
  <c r="C66" i="63"/>
  <c r="C56" i="63"/>
  <c r="C70" i="63"/>
  <c r="C65" i="63"/>
  <c r="C63" i="63"/>
  <c r="C8" i="63"/>
  <c r="C13" i="63"/>
  <c r="H105" i="23"/>
  <c r="C39" i="63"/>
  <c r="C43" i="63"/>
  <c r="C42" i="63"/>
  <c r="C46" i="63"/>
  <c r="C50" i="63"/>
  <c r="H57" i="28"/>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P106" i="20"/>
  <c r="AD105" i="21"/>
  <c r="H31" i="28"/>
  <c r="H67" i="28"/>
  <c r="H30" i="28"/>
  <c r="H42" i="28"/>
  <c r="H99" i="28"/>
  <c r="H25" i="28"/>
  <c r="H27" i="28"/>
  <c r="H43" i="28"/>
  <c r="H63" i="28"/>
  <c r="H56" i="28"/>
  <c r="H40" i="28"/>
  <c r="H54" i="28"/>
  <c r="H60" i="28"/>
  <c r="H85" i="28"/>
  <c r="H51" i="28"/>
  <c r="H74" i="28"/>
  <c r="H62" i="28"/>
  <c r="H26" i="28"/>
  <c r="H44" i="28"/>
  <c r="H84" i="28"/>
  <c r="H73" i="28"/>
  <c r="H38" i="28"/>
  <c r="H48" i="28"/>
  <c r="H81" i="28"/>
  <c r="H59" i="28"/>
  <c r="H22" i="28"/>
  <c r="H41" i="28"/>
  <c r="H77" i="28"/>
  <c r="H83" i="28"/>
  <c r="H80" i="28"/>
  <c r="H37" i="28"/>
  <c r="H29" i="28"/>
  <c r="H69" i="28"/>
  <c r="H53" i="28"/>
  <c r="H87" i="28"/>
  <c r="H50" i="28"/>
  <c r="H66" i="28"/>
  <c r="H65" i="28"/>
  <c r="H21" i="28"/>
  <c r="H93" i="28"/>
  <c r="H45" i="28"/>
  <c r="H88" i="28"/>
  <c r="H76" i="28"/>
  <c r="H35" i="28"/>
  <c r="H46" i="28"/>
  <c r="H49" i="28"/>
  <c r="H34" i="28"/>
  <c r="H91" i="28"/>
  <c r="H52" i="28"/>
  <c r="H55" i="28"/>
  <c r="H82" i="28"/>
  <c r="H23" i="28"/>
  <c r="H32" i="28"/>
  <c r="H47" i="28"/>
  <c r="H78" i="28"/>
  <c r="H33" i="28"/>
  <c r="H39" i="28"/>
  <c r="H68" i="28"/>
  <c r="H24" i="28"/>
  <c r="H36" i="28"/>
  <c r="H20" i="28"/>
  <c r="BL70" i="26"/>
  <c r="BN70" i="26" s="1"/>
  <c r="BL141" i="26"/>
  <c r="BL66" i="26"/>
  <c r="AZ29" i="26"/>
  <c r="BL41" i="26"/>
  <c r="BL121" i="26"/>
  <c r="BL75" i="26"/>
  <c r="BL23" i="26"/>
  <c r="BL51" i="26"/>
  <c r="BL129" i="26"/>
  <c r="BN129" i="26" s="1"/>
  <c r="BL82" i="26"/>
  <c r="BN82" i="26" s="1"/>
  <c r="BP82" i="26" s="1"/>
  <c r="BQ82" i="26" s="1"/>
  <c r="BL103" i="26"/>
  <c r="BN103" i="26" s="1"/>
  <c r="BL110" i="26"/>
  <c r="BL99" i="26"/>
  <c r="AZ116" i="26"/>
  <c r="AZ123" i="26"/>
  <c r="BN56" i="26"/>
  <c r="AZ57" i="26"/>
  <c r="AZ73" i="26"/>
  <c r="BL131" i="26"/>
  <c r="AZ41" i="26"/>
  <c r="BL116" i="26"/>
  <c r="BN116" i="26" s="1"/>
  <c r="AZ63" i="26"/>
  <c r="AZ70" i="26"/>
  <c r="AZ27" i="26"/>
  <c r="BL43" i="26"/>
  <c r="BL28" i="26"/>
  <c r="BN28" i="26" s="1"/>
  <c r="BP28" i="26" s="1"/>
  <c r="BQ28" i="26" s="1"/>
  <c r="AZ71" i="26"/>
  <c r="AZ137" i="26"/>
  <c r="AZ30" i="26"/>
  <c r="AZ83" i="26"/>
  <c r="AZ135" i="26"/>
  <c r="AZ82" i="26"/>
  <c r="BL34" i="26"/>
  <c r="BN34" i="26" s="1"/>
  <c r="AZ66" i="26"/>
  <c r="BN40" i="26"/>
  <c r="BP40" i="26" s="1"/>
  <c r="BQ40" i="26" s="1"/>
  <c r="AD107" i="21"/>
  <c r="BJ17" i="14"/>
  <c r="W16" i="18"/>
  <c r="C58" i="63"/>
  <c r="W15" i="18"/>
  <c r="C35" i="63"/>
  <c r="C7" i="63"/>
  <c r="C29" i="63"/>
  <c r="C27" i="63"/>
  <c r="C71" i="63"/>
  <c r="C12" i="63"/>
  <c r="C10" i="63"/>
  <c r="C45" i="63"/>
  <c r="H21" i="23"/>
  <c r="H48" i="23"/>
  <c r="H70" i="23"/>
  <c r="H88" i="23"/>
  <c r="H32" i="23"/>
  <c r="H51" i="23"/>
  <c r="H77" i="23"/>
  <c r="H99" i="23"/>
  <c r="H42" i="23"/>
  <c r="H69" i="23"/>
  <c r="H104" i="23"/>
  <c r="H31" i="23"/>
  <c r="H56" i="23"/>
  <c r="H76" i="23"/>
  <c r="H22" i="23"/>
  <c r="H62" i="23"/>
  <c r="H85" i="23"/>
  <c r="H20" i="23"/>
  <c r="B11" i="23"/>
  <c r="H52" i="23"/>
  <c r="H82" i="23"/>
  <c r="H103" i="23"/>
  <c r="H29" i="23"/>
  <c r="H53" i="23"/>
  <c r="H73" i="23"/>
  <c r="H102" i="23"/>
  <c r="H36" i="23"/>
  <c r="H57" i="23"/>
  <c r="H83" i="23"/>
  <c r="H106" i="23"/>
  <c r="H49" i="23"/>
  <c r="H78" i="23"/>
  <c r="H96" i="23"/>
  <c r="H37" i="23"/>
  <c r="H60" i="23"/>
  <c r="H81" i="23"/>
  <c r="H25" i="23"/>
  <c r="H43" i="23"/>
  <c r="H67" i="23"/>
  <c r="H100" i="23"/>
  <c r="H26" i="23"/>
  <c r="H58" i="23"/>
  <c r="H92" i="23"/>
  <c r="H35" i="23"/>
  <c r="H59" i="23"/>
  <c r="H79" i="23"/>
  <c r="H24" i="23"/>
  <c r="H41" i="23"/>
  <c r="H64" i="23"/>
  <c r="H87" i="23"/>
  <c r="H23" i="23"/>
  <c r="H54" i="23"/>
  <c r="H89" i="23"/>
  <c r="H46" i="23"/>
  <c r="H68" i="23"/>
  <c r="H86" i="23"/>
  <c r="H30" i="23"/>
  <c r="H47" i="23"/>
  <c r="H75" i="23"/>
  <c r="H93" i="23"/>
  <c r="H39" i="23"/>
  <c r="H65" i="23"/>
  <c r="H98" i="23"/>
  <c r="H40" i="23"/>
  <c r="H63" i="23"/>
  <c r="H84" i="23"/>
  <c r="H28" i="23"/>
  <c r="H44" i="23"/>
  <c r="H71" i="23"/>
  <c r="H90" i="23"/>
  <c r="H33" i="23"/>
  <c r="H61" i="23"/>
  <c r="H97" i="23"/>
  <c r="H27" i="23"/>
  <c r="H50" i="23"/>
  <c r="H72" i="23"/>
  <c r="H94" i="23"/>
  <c r="H34" i="23"/>
  <c r="H55" i="23"/>
  <c r="H80" i="23"/>
  <c r="H101" i="23"/>
  <c r="H45" i="23"/>
  <c r="H74" i="23"/>
  <c r="H91" i="23"/>
  <c r="H125" i="23"/>
  <c r="H131" i="23"/>
  <c r="H145" i="23"/>
  <c r="H146" i="23"/>
  <c r="H116" i="23"/>
  <c r="H119" i="23"/>
  <c r="H148" i="23"/>
  <c r="H139" i="23"/>
  <c r="H112" i="23"/>
  <c r="H123" i="23"/>
  <c r="H153" i="23"/>
  <c r="H155" i="23"/>
  <c r="H121" i="23"/>
  <c r="H141" i="23"/>
  <c r="H128" i="23"/>
  <c r="H124" i="23"/>
  <c r="H114" i="23"/>
  <c r="H129" i="23"/>
  <c r="H120" i="23"/>
  <c r="H137" i="23"/>
  <c r="H150" i="23"/>
  <c r="H143" i="23"/>
  <c r="H130" i="23"/>
  <c r="H138" i="23"/>
  <c r="H152" i="23"/>
  <c r="H151" i="23"/>
  <c r="H113" i="23"/>
  <c r="H110" i="23"/>
  <c r="H147" i="23"/>
  <c r="H149" i="23"/>
  <c r="H144" i="23"/>
  <c r="H108" i="23"/>
  <c r="H142" i="23"/>
  <c r="H117" i="23"/>
  <c r="H118" i="23"/>
  <c r="H134" i="23"/>
  <c r="H109" i="23"/>
  <c r="H126" i="23"/>
  <c r="H111" i="23"/>
  <c r="H154" i="23"/>
  <c r="H127" i="23"/>
  <c r="H133" i="23"/>
  <c r="H135" i="23"/>
  <c r="H132" i="23"/>
  <c r="H122" i="23"/>
  <c r="H136" i="23"/>
  <c r="H140" i="23"/>
  <c r="H115" i="23"/>
  <c r="H158" i="23"/>
  <c r="H66" i="23"/>
  <c r="H95" i="23"/>
  <c r="P6" i="62"/>
  <c r="P4" i="62"/>
  <c r="H28" i="28"/>
  <c r="B8" i="28"/>
  <c r="B7" i="28"/>
  <c r="B10" i="28"/>
  <c r="AD66" i="21"/>
  <c r="AD95" i="21"/>
  <c r="B8" i="27"/>
  <c r="C7" i="27" s="1"/>
  <c r="G17" i="27"/>
  <c r="BN22" i="26"/>
  <c r="BP22" i="26" s="1"/>
  <c r="BN53" i="26"/>
  <c r="BN79" i="26"/>
  <c r="BN41" i="26"/>
  <c r="BP41" i="26" s="1"/>
  <c r="BQ41" i="26" s="1"/>
  <c r="BN30" i="26"/>
  <c r="BN145" i="26"/>
  <c r="BN104" i="26"/>
  <c r="BN119" i="26"/>
  <c r="BP119" i="26" s="1"/>
  <c r="BQ119" i="26" s="1"/>
  <c r="BN23" i="26"/>
  <c r="BN121" i="26"/>
  <c r="AE18" i="16"/>
  <c r="AE16" i="16"/>
  <c r="AE15" i="16"/>
  <c r="AD139" i="21"/>
  <c r="AD155" i="21"/>
  <c r="AD124" i="21"/>
  <c r="AD108" i="21"/>
  <c r="AD117" i="21"/>
  <c r="AD111" i="21"/>
  <c r="AD136" i="21"/>
  <c r="AD121" i="21"/>
  <c r="AD137" i="21"/>
  <c r="AD131" i="21"/>
  <c r="AD118" i="21"/>
  <c r="AD116" i="21"/>
  <c r="AD123" i="21"/>
  <c r="AD113" i="21"/>
  <c r="AD110" i="21"/>
  <c r="AA12" i="21"/>
  <c r="AA16" i="21"/>
  <c r="AA15" i="21"/>
  <c r="AA13" i="21"/>
  <c r="AA11" i="21"/>
  <c r="X11" i="21"/>
  <c r="X16" i="21"/>
  <c r="X15" i="21"/>
  <c r="AB12" i="21"/>
  <c r="AB13" i="21"/>
  <c r="AD20" i="21"/>
  <c r="W11" i="21"/>
  <c r="W15" i="21"/>
  <c r="W16" i="21"/>
  <c r="W12" i="21"/>
  <c r="W13" i="21"/>
  <c r="Y16" i="21"/>
  <c r="Y12" i="21"/>
  <c r="Z12" i="21"/>
  <c r="Z15" i="18"/>
  <c r="Z16" i="18"/>
  <c r="H17" i="28"/>
  <c r="P2" i="62"/>
  <c r="C7" i="28"/>
  <c r="B11" i="28"/>
  <c r="C10" i="28"/>
  <c r="BP116" i="26"/>
  <c r="BQ116" i="26" s="1"/>
  <c r="BP43" i="26"/>
  <c r="BQ43" i="26" s="1"/>
  <c r="BP145" i="26"/>
  <c r="BQ145" i="26" s="1"/>
  <c r="BP34" i="26"/>
  <c r="BQ34" i="26" s="1"/>
  <c r="BP53" i="26"/>
  <c r="BQ53" i="26" s="1"/>
  <c r="AE14" i="16"/>
  <c r="AD154" i="21"/>
  <c r="AD112" i="21"/>
  <c r="AD138" i="21"/>
  <c r="AD157" i="21"/>
  <c r="AD120" i="21"/>
  <c r="AD153" i="21"/>
  <c r="AD140" i="21"/>
  <c r="AD126" i="21"/>
  <c r="AD129" i="21"/>
  <c r="AD143" i="21"/>
  <c r="AD151" i="21"/>
  <c r="AD132" i="21"/>
  <c r="AD128" i="21"/>
  <c r="AD115" i="21"/>
  <c r="AD144" i="21"/>
  <c r="AD125" i="21"/>
  <c r="AD156" i="21"/>
  <c r="AD135" i="21"/>
  <c r="AD133" i="21"/>
  <c r="AD148" i="21"/>
  <c r="AD127" i="21"/>
  <c r="AD109" i="21"/>
  <c r="AD114" i="21"/>
  <c r="AD119" i="21"/>
  <c r="AD152" i="21"/>
  <c r="AD150" i="21"/>
  <c r="AD149" i="21"/>
  <c r="AD145" i="21"/>
  <c r="AD130" i="21"/>
  <c r="AD146" i="21"/>
  <c r="AD122" i="21"/>
  <c r="AD134" i="21"/>
  <c r="AD141" i="21"/>
  <c r="AD158" i="21"/>
  <c r="AD142" i="21"/>
  <c r="AD147"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W14" i="21"/>
  <c r="AD70" i="21"/>
  <c r="AD90" i="21"/>
  <c r="AD93" i="21"/>
  <c r="AD106" i="21"/>
  <c r="AD57" i="21"/>
  <c r="AD53" i="21"/>
  <c r="AD82" i="21"/>
  <c r="AD32" i="21"/>
  <c r="AD21" i="21"/>
  <c r="AD30" i="21"/>
  <c r="AD79" i="21"/>
  <c r="AD58" i="21"/>
  <c r="AD78" i="21"/>
  <c r="AD103" i="21"/>
  <c r="AD22" i="21"/>
  <c r="BQ22" i="26"/>
  <c r="AE18" i="24"/>
  <c r="AE15" i="24"/>
  <c r="AE16" i="24"/>
  <c r="AE15" i="5"/>
  <c r="AF16" i="5"/>
  <c r="AE16" i="5"/>
  <c r="AE18" i="21"/>
  <c r="AE16" i="21"/>
  <c r="AE15" i="21"/>
  <c r="AE14" i="24"/>
  <c r="AF15" i="5"/>
  <c r="AF14" i="5" s="1"/>
  <c r="BQ17" i="14"/>
  <c r="G17" i="22"/>
  <c r="B8" i="22"/>
  <c r="C7" i="22" s="1"/>
  <c r="B8" i="19"/>
  <c r="G17" i="19"/>
  <c r="G17" i="13"/>
  <c r="B8" i="11"/>
  <c r="H17" i="11"/>
  <c r="G17" i="10"/>
  <c r="B8" i="10"/>
  <c r="AC16" i="18"/>
  <c r="AC15" i="18"/>
  <c r="H49" i="40" l="1"/>
  <c r="H14" i="40"/>
  <c r="E21" i="57"/>
  <c r="E25" i="57"/>
  <c r="E29" i="57"/>
  <c r="E33" i="57"/>
  <c r="E37" i="57"/>
  <c r="E41" i="57"/>
  <c r="E45" i="57"/>
  <c r="E49" i="57"/>
  <c r="E53" i="57"/>
  <c r="E57" i="57"/>
  <c r="E61" i="57"/>
  <c r="E65" i="57"/>
  <c r="E69" i="57"/>
  <c r="E73" i="57"/>
  <c r="E77" i="57"/>
  <c r="E81" i="57"/>
  <c r="E85" i="57"/>
  <c r="E89" i="57"/>
  <c r="E93" i="57"/>
  <c r="E97" i="57"/>
  <c r="E101" i="57"/>
  <c r="E105" i="57"/>
  <c r="E22" i="57"/>
  <c r="E26" i="57"/>
  <c r="E30" i="57"/>
  <c r="E34" i="57"/>
  <c r="E38" i="57"/>
  <c r="E42" i="57"/>
  <c r="E46" i="57"/>
  <c r="E50" i="57"/>
  <c r="E54" i="57"/>
  <c r="E58" i="57"/>
  <c r="E62" i="57"/>
  <c r="E66" i="57"/>
  <c r="E70" i="57"/>
  <c r="E74" i="57"/>
  <c r="E78" i="57"/>
  <c r="E82" i="57"/>
  <c r="E86" i="57"/>
  <c r="E90" i="57"/>
  <c r="E94" i="57"/>
  <c r="E98" i="57"/>
  <c r="E102" i="57"/>
  <c r="E106" i="57"/>
  <c r="E24" i="57"/>
  <c r="E32" i="57"/>
  <c r="E40" i="57"/>
  <c r="E48" i="57"/>
  <c r="E56" i="57"/>
  <c r="E64" i="57"/>
  <c r="E72" i="57"/>
  <c r="E80" i="57"/>
  <c r="E88" i="57"/>
  <c r="E96" i="57"/>
  <c r="E104" i="57"/>
  <c r="E110" i="57"/>
  <c r="E126" i="57"/>
  <c r="E130" i="57"/>
  <c r="E134" i="57"/>
  <c r="E138" i="57"/>
  <c r="E142" i="57"/>
  <c r="E146" i="57"/>
  <c r="E150" i="57"/>
  <c r="E154" i="57"/>
  <c r="E158" i="57"/>
  <c r="E162" i="57"/>
  <c r="E166" i="57"/>
  <c r="E170" i="57"/>
  <c r="E174" i="57"/>
  <c r="E178" i="57"/>
  <c r="E182" i="57"/>
  <c r="E186" i="57"/>
  <c r="E190" i="57"/>
  <c r="E194" i="57"/>
  <c r="E198" i="57"/>
  <c r="E202" i="57"/>
  <c r="E206" i="57"/>
  <c r="E210" i="57"/>
  <c r="E214" i="57"/>
  <c r="E218" i="57"/>
  <c r="E222" i="57"/>
  <c r="E226" i="57"/>
  <c r="E230" i="57"/>
  <c r="E234" i="57"/>
  <c r="E238" i="57"/>
  <c r="E242" i="57"/>
  <c r="E246" i="57"/>
  <c r="E250" i="57"/>
  <c r="E254" i="57"/>
  <c r="E258" i="57"/>
  <c r="E262" i="57"/>
  <c r="E266" i="57"/>
  <c r="E270" i="57"/>
  <c r="E274" i="57"/>
  <c r="E278" i="57"/>
  <c r="E27" i="57"/>
  <c r="E35" i="57"/>
  <c r="E43" i="57"/>
  <c r="E51" i="57"/>
  <c r="E59" i="57"/>
  <c r="E67" i="57"/>
  <c r="E75" i="57"/>
  <c r="E83" i="57"/>
  <c r="E91" i="57"/>
  <c r="E99" i="57"/>
  <c r="E107" i="57"/>
  <c r="E127" i="57"/>
  <c r="E131" i="57"/>
  <c r="E135" i="57"/>
  <c r="E139" i="57"/>
  <c r="E143" i="57"/>
  <c r="E147" i="57"/>
  <c r="E151" i="57"/>
  <c r="E155" i="57"/>
  <c r="E159" i="57"/>
  <c r="E163" i="57"/>
  <c r="E167" i="57"/>
  <c r="E171" i="57"/>
  <c r="E175" i="57"/>
  <c r="E179" i="57"/>
  <c r="E183" i="57"/>
  <c r="E187" i="57"/>
  <c r="E191" i="57"/>
  <c r="E195" i="57"/>
  <c r="E199" i="57"/>
  <c r="E203" i="57"/>
  <c r="E207" i="57"/>
  <c r="E211" i="57"/>
  <c r="E215" i="57"/>
  <c r="E219" i="57"/>
  <c r="E223" i="57"/>
  <c r="E227" i="57"/>
  <c r="E231" i="57"/>
  <c r="E235" i="57"/>
  <c r="E239" i="57"/>
  <c r="E243" i="57"/>
  <c r="E247" i="57"/>
  <c r="E251" i="57"/>
  <c r="E255" i="57"/>
  <c r="E259" i="57"/>
  <c r="E263" i="57"/>
  <c r="E267" i="57"/>
  <c r="E271" i="57"/>
  <c r="E275" i="57"/>
  <c r="E279" i="57"/>
  <c r="E36" i="57"/>
  <c r="E52" i="57"/>
  <c r="E68" i="57"/>
  <c r="E84" i="57"/>
  <c r="E100" i="57"/>
  <c r="E128" i="57"/>
  <c r="E136" i="57"/>
  <c r="E144" i="57"/>
  <c r="E152" i="57"/>
  <c r="E160" i="57"/>
  <c r="E168" i="57"/>
  <c r="E176" i="57"/>
  <c r="E184" i="57"/>
  <c r="E192" i="57"/>
  <c r="E200" i="57"/>
  <c r="E208" i="57"/>
  <c r="E216" i="57"/>
  <c r="E224" i="57"/>
  <c r="E232" i="57"/>
  <c r="E240" i="57"/>
  <c r="E248" i="57"/>
  <c r="E256" i="57"/>
  <c r="E264" i="57"/>
  <c r="E272" i="57"/>
  <c r="E280" i="57"/>
  <c r="E284" i="57"/>
  <c r="E288" i="57"/>
  <c r="E292" i="57"/>
  <c r="E296" i="57"/>
  <c r="E300" i="57"/>
  <c r="E304" i="57"/>
  <c r="E308" i="57"/>
  <c r="E312" i="57"/>
  <c r="E316" i="57"/>
  <c r="E320" i="57"/>
  <c r="E324" i="57"/>
  <c r="E328" i="57"/>
  <c r="E332" i="57"/>
  <c r="E336" i="57"/>
  <c r="E340" i="57"/>
  <c r="E344" i="57"/>
  <c r="E348" i="57"/>
  <c r="E352" i="57"/>
  <c r="E356" i="57"/>
  <c r="E360" i="57"/>
  <c r="E364" i="57"/>
  <c r="E368" i="57"/>
  <c r="E372" i="57"/>
  <c r="E376" i="57"/>
  <c r="E380" i="57"/>
  <c r="E384" i="57"/>
  <c r="E388" i="57"/>
  <c r="E392" i="57"/>
  <c r="E396" i="57"/>
  <c r="E44" i="57"/>
  <c r="E76" i="57"/>
  <c r="E108" i="57"/>
  <c r="E140" i="57"/>
  <c r="E156" i="57"/>
  <c r="E172" i="57"/>
  <c r="E188" i="57"/>
  <c r="E204" i="57"/>
  <c r="E220" i="57"/>
  <c r="E236" i="57"/>
  <c r="E252" i="57"/>
  <c r="E268" i="57"/>
  <c r="E282" i="57"/>
  <c r="E290" i="57"/>
  <c r="E298" i="57"/>
  <c r="E306" i="57"/>
  <c r="E310" i="57"/>
  <c r="E318" i="57"/>
  <c r="E326" i="57"/>
  <c r="E334" i="57"/>
  <c r="E342" i="57"/>
  <c r="E350" i="57"/>
  <c r="E358" i="57"/>
  <c r="E366" i="57"/>
  <c r="E374" i="57"/>
  <c r="E382" i="57"/>
  <c r="E390" i="57"/>
  <c r="E398" i="57"/>
  <c r="E47" i="57"/>
  <c r="E63" i="57"/>
  <c r="E109" i="57"/>
  <c r="E141" i="57"/>
  <c r="E157" i="57"/>
  <c r="E173" i="57"/>
  <c r="E189" i="57"/>
  <c r="E205" i="57"/>
  <c r="E221" i="57"/>
  <c r="E237" i="57"/>
  <c r="E253" i="57"/>
  <c r="E269" i="57"/>
  <c r="E283" i="57"/>
  <c r="E291" i="57"/>
  <c r="E299" i="57"/>
  <c r="E307" i="57"/>
  <c r="E315" i="57"/>
  <c r="E323" i="57"/>
  <c r="E331" i="57"/>
  <c r="E339" i="57"/>
  <c r="E343" i="57"/>
  <c r="E351" i="57"/>
  <c r="E359" i="57"/>
  <c r="E367" i="57"/>
  <c r="E375" i="57"/>
  <c r="E383" i="57"/>
  <c r="E391" i="57"/>
  <c r="E20" i="57"/>
  <c r="E23" i="57"/>
  <c r="E39" i="57"/>
  <c r="E55" i="57"/>
  <c r="E71" i="57"/>
  <c r="E87" i="57"/>
  <c r="E103" i="57"/>
  <c r="E129" i="57"/>
  <c r="E137" i="57"/>
  <c r="E145" i="57"/>
  <c r="E153" i="57"/>
  <c r="E161" i="57"/>
  <c r="E169" i="57"/>
  <c r="E177" i="57"/>
  <c r="E185" i="57"/>
  <c r="E193" i="57"/>
  <c r="E201" i="57"/>
  <c r="E209" i="57"/>
  <c r="E217" i="57"/>
  <c r="E225" i="57"/>
  <c r="E233" i="57"/>
  <c r="E241" i="57"/>
  <c r="E249" i="57"/>
  <c r="E257" i="57"/>
  <c r="E265" i="57"/>
  <c r="E273" i="57"/>
  <c r="E281" i="57"/>
  <c r="E285" i="57"/>
  <c r="E289" i="57"/>
  <c r="E293" i="57"/>
  <c r="E297" i="57"/>
  <c r="E301" i="57"/>
  <c r="E305" i="57"/>
  <c r="E309" i="57"/>
  <c r="E313" i="57"/>
  <c r="E317" i="57"/>
  <c r="E321" i="57"/>
  <c r="E325" i="57"/>
  <c r="E329" i="57"/>
  <c r="E333" i="57"/>
  <c r="E337" i="57"/>
  <c r="E341" i="57"/>
  <c r="E345" i="57"/>
  <c r="E349" i="57"/>
  <c r="E353" i="57"/>
  <c r="E357" i="57"/>
  <c r="E361" i="57"/>
  <c r="E365" i="57"/>
  <c r="E369" i="57"/>
  <c r="E373" i="57"/>
  <c r="E377" i="57"/>
  <c r="E381" i="57"/>
  <c r="E385" i="57"/>
  <c r="E389" i="57"/>
  <c r="E393" i="57"/>
  <c r="E397" i="57"/>
  <c r="E28" i="57"/>
  <c r="E60" i="57"/>
  <c r="E92" i="57"/>
  <c r="E132" i="57"/>
  <c r="E148" i="57"/>
  <c r="E164" i="57"/>
  <c r="E180" i="57"/>
  <c r="E196" i="57"/>
  <c r="E212" i="57"/>
  <c r="E228" i="57"/>
  <c r="E244" i="57"/>
  <c r="E260" i="57"/>
  <c r="E276" i="57"/>
  <c r="E286" i="57"/>
  <c r="E294" i="57"/>
  <c r="E302" i="57"/>
  <c r="E314" i="57"/>
  <c r="E322" i="57"/>
  <c r="E330" i="57"/>
  <c r="E338" i="57"/>
  <c r="E346" i="57"/>
  <c r="E354" i="57"/>
  <c r="E362" i="57"/>
  <c r="E370" i="57"/>
  <c r="E378" i="57"/>
  <c r="E386" i="57"/>
  <c r="E394" i="57"/>
  <c r="E31" i="57"/>
  <c r="E79" i="57"/>
  <c r="E95" i="57"/>
  <c r="E133" i="57"/>
  <c r="E149" i="57"/>
  <c r="E165" i="57"/>
  <c r="E181" i="57"/>
  <c r="E197" i="57"/>
  <c r="E213" i="57"/>
  <c r="E229" i="57"/>
  <c r="E245" i="57"/>
  <c r="E261" i="57"/>
  <c r="E277" i="57"/>
  <c r="E287" i="57"/>
  <c r="E295" i="57"/>
  <c r="E303" i="57"/>
  <c r="E311" i="57"/>
  <c r="E319" i="57"/>
  <c r="E327" i="57"/>
  <c r="E335" i="57"/>
  <c r="E347" i="57"/>
  <c r="E355" i="57"/>
  <c r="E363" i="57"/>
  <c r="E371" i="57"/>
  <c r="E379" i="57"/>
  <c r="E387" i="57"/>
  <c r="E395" i="57"/>
  <c r="U223" i="25"/>
  <c r="U231" i="25"/>
  <c r="U239" i="25"/>
  <c r="U226" i="25"/>
  <c r="U222" i="25"/>
  <c r="U221" i="25"/>
  <c r="U229" i="25"/>
  <c r="U237" i="25"/>
  <c r="F51" i="23"/>
  <c r="F99" i="23"/>
  <c r="F139" i="23"/>
  <c r="O139" i="23" s="1"/>
  <c r="F179" i="23"/>
  <c r="O179" i="23" s="1"/>
  <c r="F227" i="23"/>
  <c r="O227" i="23" s="1"/>
  <c r="F267" i="23"/>
  <c r="O267" i="23" s="1"/>
  <c r="F117" i="23"/>
  <c r="F36" i="23"/>
  <c r="F84" i="23"/>
  <c r="F124" i="23"/>
  <c r="F164" i="23"/>
  <c r="O164" i="23" s="1"/>
  <c r="F212" i="23"/>
  <c r="O212" i="23" s="1"/>
  <c r="F252" i="23"/>
  <c r="O252" i="23" s="1"/>
  <c r="F85" i="23"/>
  <c r="F205" i="23"/>
  <c r="O205" i="23" s="1"/>
  <c r="F109" i="23"/>
  <c r="F253" i="23"/>
  <c r="O253" i="23" s="1"/>
  <c r="F63" i="23"/>
  <c r="F103" i="23"/>
  <c r="F135" i="23"/>
  <c r="F167" i="23"/>
  <c r="O167" i="23" s="1"/>
  <c r="F199" i="23"/>
  <c r="O199" i="23" s="1"/>
  <c r="F231" i="23"/>
  <c r="O231" i="23" s="1"/>
  <c r="F263" i="23"/>
  <c r="O263" i="23" s="1"/>
  <c r="F40" i="23"/>
  <c r="F72" i="23"/>
  <c r="F104" i="23"/>
  <c r="F136" i="23"/>
  <c r="F168" i="23"/>
  <c r="O168" i="23" s="1"/>
  <c r="F200" i="23"/>
  <c r="O200" i="23" s="1"/>
  <c r="F232" i="23"/>
  <c r="O232" i="23" s="1"/>
  <c r="F256" i="23"/>
  <c r="O256" i="23" s="1"/>
  <c r="F49" i="23"/>
  <c r="F113" i="23"/>
  <c r="F169" i="23"/>
  <c r="O169" i="23" s="1"/>
  <c r="F225" i="23"/>
  <c r="O225" i="23" s="1"/>
  <c r="F25" i="23"/>
  <c r="F89" i="23"/>
  <c r="F161" i="23"/>
  <c r="O161" i="23" s="1"/>
  <c r="F233" i="23"/>
  <c r="O233" i="23" s="1"/>
  <c r="F54" i="23"/>
  <c r="F182" i="23"/>
  <c r="O182" i="23" s="1"/>
  <c r="F66" i="23"/>
  <c r="F114" i="23"/>
  <c r="F90" i="23"/>
  <c r="F218" i="23"/>
  <c r="O218" i="23" s="1"/>
  <c r="F126" i="23"/>
  <c r="F254" i="23"/>
  <c r="O254" i="23" s="1"/>
  <c r="F226" i="23"/>
  <c r="O226" i="23" s="1"/>
  <c r="F134" i="23"/>
  <c r="F262" i="23"/>
  <c r="O262" i="23" s="1"/>
  <c r="F142" i="23"/>
  <c r="F146" i="23"/>
  <c r="F106" i="23"/>
  <c r="F234" i="23"/>
  <c r="O234" i="23" s="1"/>
  <c r="F50" i="23"/>
  <c r="F278" i="23"/>
  <c r="O278" i="23" s="1"/>
  <c r="F310" i="23"/>
  <c r="O310" i="23" s="1"/>
  <c r="F342" i="23"/>
  <c r="O342" i="23" s="1"/>
  <c r="F366" i="23"/>
  <c r="O366" i="23" s="1"/>
  <c r="F398" i="23"/>
  <c r="O398" i="23" s="1"/>
  <c r="F303" i="23"/>
  <c r="O303" i="23" s="1"/>
  <c r="F335" i="23"/>
  <c r="O335" i="23" s="1"/>
  <c r="F367" i="23"/>
  <c r="O367" i="23" s="1"/>
  <c r="F280" i="23"/>
  <c r="O280" i="23" s="1"/>
  <c r="F312" i="23"/>
  <c r="O312" i="23" s="1"/>
  <c r="F344" i="23"/>
  <c r="O344" i="23" s="1"/>
  <c r="F376" i="23"/>
  <c r="O376" i="23" s="1"/>
  <c r="F289" i="23"/>
  <c r="O289" i="23" s="1"/>
  <c r="F321" i="23"/>
  <c r="O321" i="23" s="1"/>
  <c r="F353" i="23"/>
  <c r="O353" i="23" s="1"/>
  <c r="F377" i="23"/>
  <c r="O377" i="23" s="1"/>
  <c r="F282" i="23"/>
  <c r="O282" i="23" s="1"/>
  <c r="F314" i="23"/>
  <c r="O314" i="23" s="1"/>
  <c r="F346" i="23"/>
  <c r="O346" i="23" s="1"/>
  <c r="F378" i="23"/>
  <c r="O378" i="23" s="1"/>
  <c r="F283" i="23"/>
  <c r="O283" i="23" s="1"/>
  <c r="F307" i="23"/>
  <c r="O307" i="23" s="1"/>
  <c r="F339" i="23"/>
  <c r="O339" i="23" s="1"/>
  <c r="F371" i="23"/>
  <c r="O371" i="23" s="1"/>
  <c r="F276" i="23"/>
  <c r="O276" i="23" s="1"/>
  <c r="F300" i="23"/>
  <c r="O300" i="23" s="1"/>
  <c r="F332" i="23"/>
  <c r="O332" i="23" s="1"/>
  <c r="F364" i="23"/>
  <c r="O364" i="23" s="1"/>
  <c r="F67" i="23"/>
  <c r="F107" i="23"/>
  <c r="F147" i="23"/>
  <c r="O147" i="23" s="1"/>
  <c r="F195" i="23"/>
  <c r="O195" i="23" s="1"/>
  <c r="F235" i="23"/>
  <c r="O235" i="23" s="1"/>
  <c r="F29" i="23"/>
  <c r="O29" i="23" s="1"/>
  <c r="F133" i="23"/>
  <c r="F229" i="23"/>
  <c r="O229" i="23" s="1"/>
  <c r="F52" i="23"/>
  <c r="F92" i="23"/>
  <c r="F132" i="23"/>
  <c r="F180" i="23"/>
  <c r="O180" i="23" s="1"/>
  <c r="F220" i="23"/>
  <c r="O220" i="23" s="1"/>
  <c r="F268" i="23"/>
  <c r="O268" i="23" s="1"/>
  <c r="F101" i="23"/>
  <c r="F237" i="23"/>
  <c r="O237" i="23" s="1"/>
  <c r="F141" i="23"/>
  <c r="F31" i="23"/>
  <c r="F71" i="23"/>
  <c r="F111" i="23"/>
  <c r="F143" i="23"/>
  <c r="F175" i="23"/>
  <c r="O175" i="23" s="1"/>
  <c r="F207" i="23"/>
  <c r="O207" i="23" s="1"/>
  <c r="F239" i="23"/>
  <c r="O239" i="23" s="1"/>
  <c r="F271" i="23"/>
  <c r="O271" i="23" s="1"/>
  <c r="F48" i="23"/>
  <c r="O48" i="23" s="1"/>
  <c r="F80" i="23"/>
  <c r="O80" i="23" s="1"/>
  <c r="F112" i="23"/>
  <c r="F144" i="23"/>
  <c r="F176" i="23"/>
  <c r="O176" i="23" s="1"/>
  <c r="F208" i="23"/>
  <c r="O208" i="23" s="1"/>
  <c r="F240" i="23"/>
  <c r="O240" i="23" s="1"/>
  <c r="F264" i="23"/>
  <c r="O264" i="23" s="1"/>
  <c r="F65" i="23"/>
  <c r="F121" i="23"/>
  <c r="F185" i="23"/>
  <c r="O185" i="23" s="1"/>
  <c r="F241" i="23"/>
  <c r="O241" i="23" s="1"/>
  <c r="F41" i="23"/>
  <c r="F105" i="23"/>
  <c r="F177" i="23"/>
  <c r="O177" i="23" s="1"/>
  <c r="F249" i="23"/>
  <c r="O249" i="23" s="1"/>
  <c r="F86" i="23"/>
  <c r="F214" i="23"/>
  <c r="O214" i="23" s="1"/>
  <c r="F130" i="23"/>
  <c r="F210" i="23"/>
  <c r="O210" i="23" s="1"/>
  <c r="F122" i="23"/>
  <c r="O122" i="23" s="1"/>
  <c r="F30" i="23"/>
  <c r="F158" i="23"/>
  <c r="F34" i="23"/>
  <c r="F38" i="23"/>
  <c r="F166" i="23"/>
  <c r="F46" i="23"/>
  <c r="F206" i="23"/>
  <c r="O206" i="23" s="1"/>
  <c r="F242" i="23"/>
  <c r="O242" i="23" s="1"/>
  <c r="F138" i="23"/>
  <c r="F266" i="23"/>
  <c r="O266" i="23" s="1"/>
  <c r="F178" i="23"/>
  <c r="O178" i="23" s="1"/>
  <c r="F286" i="23"/>
  <c r="O286" i="23" s="1"/>
  <c r="F318" i="23"/>
  <c r="O318" i="23" s="1"/>
  <c r="F374" i="23"/>
  <c r="O374" i="23" s="1"/>
  <c r="F279" i="23"/>
  <c r="O279" i="23" s="1"/>
  <c r="F311" i="23"/>
  <c r="O311" i="23" s="1"/>
  <c r="F343" i="23"/>
  <c r="O343" i="23" s="1"/>
  <c r="F375" i="23"/>
  <c r="O375" i="23" s="1"/>
  <c r="F288" i="23"/>
  <c r="O288" i="23" s="1"/>
  <c r="F320" i="23"/>
  <c r="O320" i="23" s="1"/>
  <c r="F352" i="23"/>
  <c r="O352" i="23" s="1"/>
  <c r="F384" i="23"/>
  <c r="O384" i="23" s="1"/>
  <c r="F297" i="23"/>
  <c r="O297" i="23" s="1"/>
  <c r="F329" i="23"/>
  <c r="O329" i="23" s="1"/>
  <c r="F361" i="23"/>
  <c r="O361" i="23" s="1"/>
  <c r="F385" i="23"/>
  <c r="O385" i="23" s="1"/>
  <c r="F290" i="23"/>
  <c r="O290" i="23" s="1"/>
  <c r="F322" i="23"/>
  <c r="O322" i="23" s="1"/>
  <c r="F354" i="23"/>
  <c r="O354" i="23" s="1"/>
  <c r="F386" i="23"/>
  <c r="O386" i="23" s="1"/>
  <c r="F315" i="23"/>
  <c r="O315" i="23" s="1"/>
  <c r="F347" i="23"/>
  <c r="O347" i="23" s="1"/>
  <c r="F379" i="23"/>
  <c r="O379" i="23" s="1"/>
  <c r="F308" i="23"/>
  <c r="O308" i="23" s="1"/>
  <c r="F340" i="23"/>
  <c r="O340" i="23" s="1"/>
  <c r="F372" i="23"/>
  <c r="O372" i="23" s="1"/>
  <c r="F75" i="23"/>
  <c r="F115" i="23"/>
  <c r="F163" i="23"/>
  <c r="O163" i="23" s="1"/>
  <c r="F203" i="23"/>
  <c r="O203" i="23" s="1"/>
  <c r="F251" i="23"/>
  <c r="O251" i="23" s="1"/>
  <c r="F45" i="23"/>
  <c r="O45" i="23" s="1"/>
  <c r="F157" i="23"/>
  <c r="F269" i="23"/>
  <c r="O269" i="23" s="1"/>
  <c r="F60" i="23"/>
  <c r="F100" i="23"/>
  <c r="F148" i="23"/>
  <c r="F188" i="23"/>
  <c r="O188" i="23" s="1"/>
  <c r="F236" i="23"/>
  <c r="O236" i="23" s="1"/>
  <c r="F37" i="23"/>
  <c r="F125" i="23"/>
  <c r="F261" i="23"/>
  <c r="O261" i="23" s="1"/>
  <c r="F165" i="23"/>
  <c r="F39" i="23"/>
  <c r="F79" i="23"/>
  <c r="F119" i="23"/>
  <c r="O119" i="23" s="1"/>
  <c r="F151" i="23"/>
  <c r="F183" i="23"/>
  <c r="O183" i="23" s="1"/>
  <c r="F215" i="23"/>
  <c r="O215" i="23" s="1"/>
  <c r="F247" i="23"/>
  <c r="O247" i="23" s="1"/>
  <c r="F24" i="23"/>
  <c r="O24" i="23" s="1"/>
  <c r="F56" i="23"/>
  <c r="F88" i="23"/>
  <c r="F120" i="23"/>
  <c r="F152" i="23"/>
  <c r="F184" i="23"/>
  <c r="O184" i="23" s="1"/>
  <c r="F216" i="23"/>
  <c r="O216" i="23" s="1"/>
  <c r="F248" i="23"/>
  <c r="O248" i="23" s="1"/>
  <c r="F272" i="23"/>
  <c r="O272" i="23" s="1"/>
  <c r="F81" i="23"/>
  <c r="F137" i="23"/>
  <c r="F201" i="23"/>
  <c r="O201" i="23" s="1"/>
  <c r="F257" i="23"/>
  <c r="O257" i="23" s="1"/>
  <c r="F57" i="23"/>
  <c r="O57" i="23" s="1"/>
  <c r="F129" i="23"/>
  <c r="F193" i="23"/>
  <c r="O193" i="23" s="1"/>
  <c r="F265" i="23"/>
  <c r="O265" i="23" s="1"/>
  <c r="F118" i="23"/>
  <c r="F246" i="23"/>
  <c r="O246" i="23" s="1"/>
  <c r="F194" i="23"/>
  <c r="O194" i="23" s="1"/>
  <c r="F26" i="23"/>
  <c r="O26" i="23" s="1"/>
  <c r="F154" i="23"/>
  <c r="F62" i="23"/>
  <c r="F190" i="23"/>
  <c r="O190" i="23" s="1"/>
  <c r="F98" i="23"/>
  <c r="F70" i="23"/>
  <c r="F198" i="23"/>
  <c r="O198" i="23" s="1"/>
  <c r="F78" i="23"/>
  <c r="F238" i="23"/>
  <c r="O238" i="23" s="1"/>
  <c r="O130" i="23"/>
  <c r="O112" i="23"/>
  <c r="F349" i="23"/>
  <c r="O349" i="23" s="1"/>
  <c r="F333" i="23"/>
  <c r="O333" i="23" s="1"/>
  <c r="F292" i="23"/>
  <c r="O292" i="23" s="1"/>
  <c r="F299" i="23"/>
  <c r="O299" i="23" s="1"/>
  <c r="F368" i="23"/>
  <c r="O368" i="23" s="1"/>
  <c r="F295" i="23"/>
  <c r="O295" i="23" s="1"/>
  <c r="F74" i="23"/>
  <c r="F250" i="23"/>
  <c r="O250" i="23" s="1"/>
  <c r="F224" i="23"/>
  <c r="O224" i="23" s="1"/>
  <c r="F223" i="23"/>
  <c r="O223" i="23" s="1"/>
  <c r="F197" i="23"/>
  <c r="O197" i="23" s="1"/>
  <c r="O146" i="23"/>
  <c r="O137" i="23"/>
  <c r="O34" i="23"/>
  <c r="O133" i="23"/>
  <c r="O51" i="23"/>
  <c r="O151" i="23"/>
  <c r="F325" i="23"/>
  <c r="O325" i="23" s="1"/>
  <c r="F293" i="23"/>
  <c r="O293" i="23" s="1"/>
  <c r="F363" i="23"/>
  <c r="O363" i="23" s="1"/>
  <c r="F306" i="23"/>
  <c r="O306" i="23" s="1"/>
  <c r="F304" i="23"/>
  <c r="O304" i="23" s="1"/>
  <c r="F302" i="23"/>
  <c r="O302" i="23" s="1"/>
  <c r="F270" i="23"/>
  <c r="O270" i="23" s="1"/>
  <c r="F94" i="23"/>
  <c r="F153" i="23"/>
  <c r="F95" i="23"/>
  <c r="F156" i="23"/>
  <c r="O56" i="23"/>
  <c r="F285" i="23"/>
  <c r="O285" i="23" s="1"/>
  <c r="F381" i="23"/>
  <c r="O381" i="23" s="1"/>
  <c r="F389" i="23"/>
  <c r="O389" i="23" s="1"/>
  <c r="F365" i="23"/>
  <c r="O365" i="23" s="1"/>
  <c r="F396" i="23"/>
  <c r="O396" i="23" s="1"/>
  <c r="F348" i="23"/>
  <c r="O348" i="23" s="1"/>
  <c r="F284" i="23"/>
  <c r="O284" i="23" s="1"/>
  <c r="F355" i="23"/>
  <c r="O355" i="23" s="1"/>
  <c r="F291" i="23"/>
  <c r="O291" i="23" s="1"/>
  <c r="F362" i="23"/>
  <c r="O362" i="23" s="1"/>
  <c r="F298" i="23"/>
  <c r="O298" i="23" s="1"/>
  <c r="F369" i="23"/>
  <c r="O369" i="23" s="1"/>
  <c r="F305" i="23"/>
  <c r="O305" i="23" s="1"/>
  <c r="F360" i="23"/>
  <c r="O360" i="23" s="1"/>
  <c r="F296" i="23"/>
  <c r="O296" i="23" s="1"/>
  <c r="F351" i="23"/>
  <c r="O351" i="23" s="1"/>
  <c r="F287" i="23"/>
  <c r="O287" i="23" s="1"/>
  <c r="F350" i="23"/>
  <c r="O350" i="23" s="1"/>
  <c r="F294" i="23"/>
  <c r="O294" i="23" s="1"/>
  <c r="F174" i="23"/>
  <c r="O174" i="23" s="1"/>
  <c r="F42" i="23"/>
  <c r="F102" i="23"/>
  <c r="F186" i="23"/>
  <c r="O186" i="23" s="1"/>
  <c r="F150" i="23"/>
  <c r="F73" i="23"/>
  <c r="F97" i="23"/>
  <c r="F192" i="23"/>
  <c r="O192" i="23" s="1"/>
  <c r="F64" i="23"/>
  <c r="F191" i="23"/>
  <c r="O191" i="23" s="1"/>
  <c r="F47" i="23"/>
  <c r="F53" i="23"/>
  <c r="F116" i="23"/>
  <c r="O116" i="23" s="1"/>
  <c r="F69" i="23"/>
  <c r="F131" i="23"/>
  <c r="O25" i="23"/>
  <c r="O113" i="23"/>
  <c r="O39" i="23"/>
  <c r="F397" i="23"/>
  <c r="O397" i="23" s="1"/>
  <c r="F356" i="23"/>
  <c r="O356" i="23" s="1"/>
  <c r="F370" i="23"/>
  <c r="O370" i="23" s="1"/>
  <c r="F313" i="23"/>
  <c r="O313" i="23" s="1"/>
  <c r="F359" i="23"/>
  <c r="O359" i="23" s="1"/>
  <c r="F358" i="23"/>
  <c r="O358" i="23" s="1"/>
  <c r="F230" i="23"/>
  <c r="O230" i="23" s="1"/>
  <c r="F145" i="23"/>
  <c r="O145" i="23" s="1"/>
  <c r="F96" i="23"/>
  <c r="F181" i="23"/>
  <c r="O181" i="23" s="1"/>
  <c r="F171" i="23"/>
  <c r="O171" i="23" s="1"/>
  <c r="E20" i="22"/>
  <c r="O125" i="23"/>
  <c r="O144" i="23"/>
  <c r="O28" i="23"/>
  <c r="O81" i="23"/>
  <c r="O138" i="23"/>
  <c r="O104" i="23"/>
  <c r="F341" i="23"/>
  <c r="O341" i="23" s="1"/>
  <c r="F317" i="23"/>
  <c r="O317" i="23" s="1"/>
  <c r="F373" i="23"/>
  <c r="O373" i="23" s="1"/>
  <c r="F301" i="23"/>
  <c r="O301" i="23" s="1"/>
  <c r="F388" i="23"/>
  <c r="O388" i="23" s="1"/>
  <c r="F324" i="23"/>
  <c r="O324" i="23" s="1"/>
  <c r="F395" i="23"/>
  <c r="O395" i="23" s="1"/>
  <c r="F331" i="23"/>
  <c r="O331" i="23" s="1"/>
  <c r="F338" i="23"/>
  <c r="O338" i="23" s="1"/>
  <c r="F345" i="23"/>
  <c r="O345" i="23" s="1"/>
  <c r="F281" i="23"/>
  <c r="O281" i="23" s="1"/>
  <c r="F336" i="23"/>
  <c r="O336" i="23" s="1"/>
  <c r="F391" i="23"/>
  <c r="O391" i="23" s="1"/>
  <c r="F327" i="23"/>
  <c r="O327" i="23" s="1"/>
  <c r="F390" i="23"/>
  <c r="O390" i="23" s="1"/>
  <c r="F334" i="23"/>
  <c r="O334" i="23" s="1"/>
  <c r="F202" i="23"/>
  <c r="O202" i="23" s="1"/>
  <c r="F82" i="23"/>
  <c r="F162" i="23"/>
  <c r="O162" i="23" s="1"/>
  <c r="F58" i="23"/>
  <c r="F22" i="23"/>
  <c r="O22" i="23" s="1"/>
  <c r="F273" i="23"/>
  <c r="O273" i="23" s="1"/>
  <c r="F33" i="23"/>
  <c r="F160" i="23"/>
  <c r="O160" i="23" s="1"/>
  <c r="F32" i="23"/>
  <c r="F159" i="23"/>
  <c r="O159" i="23" s="1"/>
  <c r="F213" i="23"/>
  <c r="O213" i="23" s="1"/>
  <c r="F244" i="23"/>
  <c r="O244" i="23" s="1"/>
  <c r="F68" i="23"/>
  <c r="O68" i="23" s="1"/>
  <c r="F259" i="23"/>
  <c r="O259" i="23" s="1"/>
  <c r="F83" i="23"/>
  <c r="O70" i="23"/>
  <c r="O158" i="23"/>
  <c r="O129" i="23"/>
  <c r="O30" i="23"/>
  <c r="O21" i="23"/>
  <c r="F125" i="20"/>
  <c r="T21" i="19"/>
  <c r="T25" i="19"/>
  <c r="T29" i="19"/>
  <c r="T45" i="19"/>
  <c r="T36" i="19"/>
  <c r="T42" i="19"/>
  <c r="T47" i="19"/>
  <c r="T52" i="19"/>
  <c r="T58" i="19"/>
  <c r="T66" i="19"/>
  <c r="T70" i="19"/>
  <c r="T74" i="19"/>
  <c r="T82" i="19"/>
  <c r="T90" i="19"/>
  <c r="T98" i="19"/>
  <c r="T102" i="19"/>
  <c r="T106" i="19"/>
  <c r="J114" i="19"/>
  <c r="U114" i="19" s="1"/>
  <c r="T118" i="19"/>
  <c r="T130" i="19"/>
  <c r="J134" i="19"/>
  <c r="J138" i="19"/>
  <c r="J146" i="19"/>
  <c r="J150" i="19"/>
  <c r="J154" i="19"/>
  <c r="J158" i="19"/>
  <c r="J162" i="19"/>
  <c r="U162" i="19" s="1"/>
  <c r="J174" i="19"/>
  <c r="J186" i="19"/>
  <c r="J190" i="19"/>
  <c r="J194" i="19"/>
  <c r="U194" i="19" s="1"/>
  <c r="J198" i="19"/>
  <c r="J202" i="19"/>
  <c r="J218" i="19"/>
  <c r="J222" i="19"/>
  <c r="J230" i="19"/>
  <c r="J234" i="19"/>
  <c r="J238" i="19"/>
  <c r="J250" i="19"/>
  <c r="J254" i="19"/>
  <c r="J262" i="19"/>
  <c r="J266" i="19"/>
  <c r="T22" i="19"/>
  <c r="T27" i="19"/>
  <c r="T32" i="19"/>
  <c r="T38" i="19"/>
  <c r="T43" i="19"/>
  <c r="T48" i="19"/>
  <c r="T54" i="19"/>
  <c r="T59" i="19"/>
  <c r="T63" i="19"/>
  <c r="T71" i="19"/>
  <c r="T75" i="19"/>
  <c r="J79" i="19"/>
  <c r="U79" i="19" s="1"/>
  <c r="T91" i="19"/>
  <c r="T95" i="19"/>
  <c r="T103" i="19"/>
  <c r="T107" i="19"/>
  <c r="T111" i="19"/>
  <c r="T127" i="19"/>
  <c r="J135" i="19"/>
  <c r="J139" i="19"/>
  <c r="J143" i="19"/>
  <c r="J147" i="19"/>
  <c r="J151" i="19"/>
  <c r="J155" i="19"/>
  <c r="J159" i="19"/>
  <c r="J163" i="19"/>
  <c r="J167" i="19"/>
  <c r="J171" i="19"/>
  <c r="J175" i="19"/>
  <c r="J179" i="19"/>
  <c r="J183" i="19"/>
  <c r="J187" i="19"/>
  <c r="J191" i="19"/>
  <c r="J195" i="19"/>
  <c r="J199" i="19"/>
  <c r="J203" i="19"/>
  <c r="J219" i="19"/>
  <c r="J235" i="19"/>
  <c r="J247" i="19"/>
  <c r="J251" i="19"/>
  <c r="J267" i="19"/>
  <c r="J56" i="19"/>
  <c r="U56" i="19" s="1"/>
  <c r="T65" i="19"/>
  <c r="T73" i="19"/>
  <c r="J89" i="19"/>
  <c r="U89" i="19" s="1"/>
  <c r="T97" i="19"/>
  <c r="J137" i="19"/>
  <c r="J145" i="19"/>
  <c r="J153" i="19"/>
  <c r="J161" i="19"/>
  <c r="J169" i="19"/>
  <c r="J177" i="19"/>
  <c r="J185" i="19"/>
  <c r="U185" i="19" s="1"/>
  <c r="J193" i="19"/>
  <c r="J201" i="19"/>
  <c r="J233" i="19"/>
  <c r="J241" i="19"/>
  <c r="J257" i="19"/>
  <c r="J265" i="19"/>
  <c r="J277" i="19"/>
  <c r="J285" i="19"/>
  <c r="J289" i="19"/>
  <c r="J293" i="19"/>
  <c r="U293" i="19" s="1"/>
  <c r="J301" i="19"/>
  <c r="J305" i="19"/>
  <c r="J309" i="19"/>
  <c r="J317" i="19"/>
  <c r="J321" i="19"/>
  <c r="J325" i="19"/>
  <c r="U325" i="19" s="1"/>
  <c r="J329" i="19"/>
  <c r="J333" i="19"/>
  <c r="J337" i="19"/>
  <c r="U337" i="19" s="1"/>
  <c r="J341" i="19"/>
  <c r="U341" i="19" s="1"/>
  <c r="J345" i="19"/>
  <c r="J349" i="19"/>
  <c r="J357" i="19"/>
  <c r="U357" i="19" s="1"/>
  <c r="J361" i="19"/>
  <c r="J365" i="19"/>
  <c r="U365" i="19" s="1"/>
  <c r="J369" i="19"/>
  <c r="J373" i="19"/>
  <c r="U373" i="19" s="1"/>
  <c r="J377" i="19"/>
  <c r="J381" i="19"/>
  <c r="U381" i="19" s="1"/>
  <c r="J385" i="19"/>
  <c r="J389" i="19"/>
  <c r="U389" i="19" s="1"/>
  <c r="J393" i="19"/>
  <c r="J397" i="19"/>
  <c r="J401" i="19"/>
  <c r="U401" i="19" s="1"/>
  <c r="J405" i="19"/>
  <c r="J409" i="19"/>
  <c r="J413" i="19"/>
  <c r="U413" i="19" s="1"/>
  <c r="J417" i="19"/>
  <c r="U417" i="19" s="1"/>
  <c r="J421" i="19"/>
  <c r="U421" i="19" s="1"/>
  <c r="J425" i="19"/>
  <c r="J429" i="19"/>
  <c r="U429" i="19" s="1"/>
  <c r="T28" i="19"/>
  <c r="T39" i="19"/>
  <c r="T50" i="19"/>
  <c r="T60" i="19"/>
  <c r="T68" i="19"/>
  <c r="T76" i="19"/>
  <c r="T84" i="19"/>
  <c r="T92" i="19"/>
  <c r="T100" i="19"/>
  <c r="T108" i="19"/>
  <c r="T132" i="19"/>
  <c r="J140" i="19"/>
  <c r="U140" i="19" s="1"/>
  <c r="J148" i="19"/>
  <c r="J156" i="19"/>
  <c r="J164" i="19"/>
  <c r="J172" i="19"/>
  <c r="J180" i="19"/>
  <c r="J188" i="19"/>
  <c r="J196" i="19"/>
  <c r="J236" i="19"/>
  <c r="J260" i="19"/>
  <c r="J282" i="19"/>
  <c r="J290" i="19"/>
  <c r="J294" i="19"/>
  <c r="J298" i="19"/>
  <c r="J302" i="19"/>
  <c r="U302" i="19" s="1"/>
  <c r="J306" i="19"/>
  <c r="J310" i="19"/>
  <c r="J314" i="19"/>
  <c r="J318" i="19"/>
  <c r="J322" i="19"/>
  <c r="J330" i="19"/>
  <c r="J334" i="19"/>
  <c r="U334" i="19" s="1"/>
  <c r="J338" i="19"/>
  <c r="J342" i="19"/>
  <c r="J346" i="19"/>
  <c r="J350" i="19"/>
  <c r="U350" i="19" s="1"/>
  <c r="J354" i="19"/>
  <c r="J358" i="19"/>
  <c r="J362" i="19"/>
  <c r="J366" i="19"/>
  <c r="J370" i="19"/>
  <c r="J374" i="19"/>
  <c r="J378" i="19"/>
  <c r="J382" i="19"/>
  <c r="U382" i="19" s="1"/>
  <c r="J386" i="19"/>
  <c r="J390" i="19"/>
  <c r="J394" i="19"/>
  <c r="J398" i="19"/>
  <c r="J406" i="19"/>
  <c r="J410" i="19"/>
  <c r="U410" i="19" s="1"/>
  <c r="J414" i="19"/>
  <c r="U414" i="19" s="1"/>
  <c r="J418" i="19"/>
  <c r="U418" i="19" s="1"/>
  <c r="J426" i="19"/>
  <c r="U426" i="19" s="1"/>
  <c r="J430" i="19"/>
  <c r="U430" i="19" s="1"/>
  <c r="J61" i="19"/>
  <c r="U61" i="19" s="1"/>
  <c r="T69" i="19"/>
  <c r="T77" i="19"/>
  <c r="T85" i="19"/>
  <c r="T93" i="19"/>
  <c r="T109" i="19"/>
  <c r="T117" i="19"/>
  <c r="J141" i="19"/>
  <c r="J149" i="19"/>
  <c r="J165" i="19"/>
  <c r="J173" i="19"/>
  <c r="J181" i="19"/>
  <c r="J189" i="19"/>
  <c r="U189" i="19" s="1"/>
  <c r="J197" i="19"/>
  <c r="J205" i="19"/>
  <c r="J213" i="19"/>
  <c r="J229" i="19"/>
  <c r="J237" i="19"/>
  <c r="J245" i="19"/>
  <c r="J253" i="19"/>
  <c r="U253" i="19" s="1"/>
  <c r="J269" i="19"/>
  <c r="J283" i="19"/>
  <c r="J299" i="19"/>
  <c r="J303" i="19"/>
  <c r="J307" i="19"/>
  <c r="J311" i="19"/>
  <c r="J315" i="19"/>
  <c r="J319" i="19"/>
  <c r="J323" i="19"/>
  <c r="J327" i="19"/>
  <c r="J331" i="19"/>
  <c r="J335" i="19"/>
  <c r="J339" i="19"/>
  <c r="J343" i="19"/>
  <c r="U343" i="19" s="1"/>
  <c r="J347" i="19"/>
  <c r="J351" i="19"/>
  <c r="J355" i="19"/>
  <c r="J359" i="19"/>
  <c r="J363" i="19"/>
  <c r="J367" i="19"/>
  <c r="J371" i="19"/>
  <c r="J375" i="19"/>
  <c r="U375" i="19" s="1"/>
  <c r="J379" i="19"/>
  <c r="J383" i="19"/>
  <c r="J387" i="19"/>
  <c r="J391" i="19"/>
  <c r="U391" i="19" s="1"/>
  <c r="J399" i="19"/>
  <c r="J403" i="19"/>
  <c r="J411" i="19"/>
  <c r="U411" i="19" s="1"/>
  <c r="J415" i="19"/>
  <c r="U415" i="19" s="1"/>
  <c r="J419" i="19"/>
  <c r="U419" i="19" s="1"/>
  <c r="J423" i="19"/>
  <c r="U423" i="19" s="1"/>
  <c r="J427" i="19"/>
  <c r="T23" i="19"/>
  <c r="T34" i="19"/>
  <c r="T44" i="19"/>
  <c r="T55" i="19"/>
  <c r="T64" i="19"/>
  <c r="T80" i="19"/>
  <c r="T96" i="19"/>
  <c r="J112" i="19"/>
  <c r="U112" i="19" s="1"/>
  <c r="T120" i="19"/>
  <c r="J144" i="19"/>
  <c r="U144" i="19" s="1"/>
  <c r="J152" i="19"/>
  <c r="J176" i="19"/>
  <c r="U176" i="19" s="1"/>
  <c r="J208" i="19"/>
  <c r="U208" i="19" s="1"/>
  <c r="J216" i="19"/>
  <c r="J224" i="19"/>
  <c r="J232" i="19"/>
  <c r="J240" i="19"/>
  <c r="U240" i="19" s="1"/>
  <c r="J248" i="19"/>
  <c r="J256" i="19"/>
  <c r="J264" i="19"/>
  <c r="J272" i="19"/>
  <c r="U272" i="19" s="1"/>
  <c r="J288" i="19"/>
  <c r="U288" i="19" s="1"/>
  <c r="J292" i="19"/>
  <c r="J300" i="19"/>
  <c r="J304" i="19"/>
  <c r="U304" i="19" s="1"/>
  <c r="J308" i="19"/>
  <c r="J312" i="19"/>
  <c r="J316" i="19"/>
  <c r="J320" i="19"/>
  <c r="J324" i="19"/>
  <c r="J328" i="19"/>
  <c r="J332" i="19"/>
  <c r="J336" i="19"/>
  <c r="U336" i="19" s="1"/>
  <c r="J340" i="19"/>
  <c r="J344" i="19"/>
  <c r="J348" i="19"/>
  <c r="J352" i="19"/>
  <c r="J356" i="19"/>
  <c r="J360" i="19"/>
  <c r="J364" i="19"/>
  <c r="J368" i="19"/>
  <c r="U368" i="19" s="1"/>
  <c r="J372" i="19"/>
  <c r="J376" i="19"/>
  <c r="J380" i="19"/>
  <c r="J384" i="19"/>
  <c r="J388" i="19"/>
  <c r="J392" i="19"/>
  <c r="U392" i="19" s="1"/>
  <c r="J396" i="19"/>
  <c r="U396" i="19" s="1"/>
  <c r="J400" i="19"/>
  <c r="U400" i="19" s="1"/>
  <c r="J408" i="19"/>
  <c r="J412" i="19"/>
  <c r="J416" i="19"/>
  <c r="J420" i="19"/>
  <c r="J424" i="19"/>
  <c r="U424" i="19" s="1"/>
  <c r="J428" i="19"/>
  <c r="U428" i="19" s="1"/>
  <c r="T114" i="19"/>
  <c r="T119" i="19"/>
  <c r="T122" i="19"/>
  <c r="T124" i="19"/>
  <c r="T129" i="19"/>
  <c r="T134" i="19"/>
  <c r="T189" i="19"/>
  <c r="F21" i="11"/>
  <c r="O21" i="11" s="1"/>
  <c r="F25" i="11"/>
  <c r="O25" i="11" s="1"/>
  <c r="F29" i="11"/>
  <c r="O29" i="11" s="1"/>
  <c r="F33" i="11"/>
  <c r="O33" i="11" s="1"/>
  <c r="F37" i="11"/>
  <c r="O37" i="11" s="1"/>
  <c r="F41" i="11"/>
  <c r="O41" i="11" s="1"/>
  <c r="F45" i="11"/>
  <c r="O45" i="11" s="1"/>
  <c r="F49" i="11"/>
  <c r="O49" i="11" s="1"/>
  <c r="F53" i="11"/>
  <c r="O53" i="11" s="1"/>
  <c r="F57" i="11"/>
  <c r="O57" i="11" s="1"/>
  <c r="F61" i="11"/>
  <c r="O61" i="11" s="1"/>
  <c r="F65" i="11"/>
  <c r="O65" i="11" s="1"/>
  <c r="F69" i="11"/>
  <c r="O69" i="11" s="1"/>
  <c r="F73" i="11"/>
  <c r="O73" i="11" s="1"/>
  <c r="F77" i="11"/>
  <c r="O77" i="11" s="1"/>
  <c r="F81" i="11"/>
  <c r="O81" i="11" s="1"/>
  <c r="F85" i="11"/>
  <c r="O85" i="11" s="1"/>
  <c r="F89" i="11"/>
  <c r="O89" i="11" s="1"/>
  <c r="F93" i="11"/>
  <c r="O93" i="11" s="1"/>
  <c r="F97" i="11"/>
  <c r="O97" i="11" s="1"/>
  <c r="F101" i="11"/>
  <c r="O101" i="11" s="1"/>
  <c r="F105" i="11"/>
  <c r="O105" i="11" s="1"/>
  <c r="F109" i="11"/>
  <c r="O109" i="11" s="1"/>
  <c r="F113" i="11"/>
  <c r="O113" i="11" s="1"/>
  <c r="F117" i="11"/>
  <c r="O117" i="11" s="1"/>
  <c r="F121" i="11"/>
  <c r="O121" i="11" s="1"/>
  <c r="F125" i="11"/>
  <c r="O125" i="11" s="1"/>
  <c r="F129" i="11"/>
  <c r="O129" i="11" s="1"/>
  <c r="F133" i="11"/>
  <c r="O133" i="11" s="1"/>
  <c r="F137" i="11"/>
  <c r="O137" i="11" s="1"/>
  <c r="F141" i="11"/>
  <c r="O141" i="11" s="1"/>
  <c r="F145" i="11"/>
  <c r="O145" i="11" s="1"/>
  <c r="F149" i="11"/>
  <c r="O149" i="11" s="1"/>
  <c r="F153" i="11"/>
  <c r="O153" i="11" s="1"/>
  <c r="F157" i="11"/>
  <c r="O157" i="11" s="1"/>
  <c r="F161" i="11"/>
  <c r="O161" i="11" s="1"/>
  <c r="F165" i="11"/>
  <c r="O165" i="11" s="1"/>
  <c r="F169" i="11"/>
  <c r="O169" i="11" s="1"/>
  <c r="F173" i="11"/>
  <c r="O173" i="11" s="1"/>
  <c r="F177" i="11"/>
  <c r="O177" i="11" s="1"/>
  <c r="F181" i="11"/>
  <c r="O181" i="11" s="1"/>
  <c r="F185" i="11"/>
  <c r="O185" i="11" s="1"/>
  <c r="F189" i="11"/>
  <c r="O189" i="11" s="1"/>
  <c r="F193" i="11"/>
  <c r="O193" i="11" s="1"/>
  <c r="F197" i="11"/>
  <c r="O197" i="11" s="1"/>
  <c r="F201" i="11"/>
  <c r="O201" i="11" s="1"/>
  <c r="F205" i="11"/>
  <c r="O205" i="11" s="1"/>
  <c r="F209" i="11"/>
  <c r="O209" i="11" s="1"/>
  <c r="F213" i="11"/>
  <c r="O213" i="11" s="1"/>
  <c r="F217" i="11"/>
  <c r="O217" i="11" s="1"/>
  <c r="F221" i="11"/>
  <c r="O221" i="11" s="1"/>
  <c r="F225" i="11"/>
  <c r="O225" i="11" s="1"/>
  <c r="F229" i="11"/>
  <c r="O229" i="11" s="1"/>
  <c r="F233" i="11"/>
  <c r="O233" i="11" s="1"/>
  <c r="F237" i="11"/>
  <c r="O237" i="11" s="1"/>
  <c r="F23" i="11"/>
  <c r="O23" i="11" s="1"/>
  <c r="F31" i="11"/>
  <c r="O31" i="11" s="1"/>
  <c r="F39" i="11"/>
  <c r="O39" i="11" s="1"/>
  <c r="F22" i="11"/>
  <c r="O22" i="11" s="1"/>
  <c r="F26" i="11"/>
  <c r="O26" i="11" s="1"/>
  <c r="F30" i="11"/>
  <c r="O30" i="11" s="1"/>
  <c r="F34" i="11"/>
  <c r="O34" i="11" s="1"/>
  <c r="F38" i="11"/>
  <c r="O38" i="11" s="1"/>
  <c r="F42" i="11"/>
  <c r="O42" i="11" s="1"/>
  <c r="F46" i="11"/>
  <c r="O46" i="11" s="1"/>
  <c r="F50" i="11"/>
  <c r="O50" i="11" s="1"/>
  <c r="F54" i="11"/>
  <c r="O54" i="11" s="1"/>
  <c r="F58" i="11"/>
  <c r="O58" i="11" s="1"/>
  <c r="F62" i="11"/>
  <c r="O62" i="11" s="1"/>
  <c r="F66" i="11"/>
  <c r="O66" i="11" s="1"/>
  <c r="F70" i="11"/>
  <c r="O70" i="11" s="1"/>
  <c r="F74" i="11"/>
  <c r="O74" i="11" s="1"/>
  <c r="F78" i="11"/>
  <c r="O78" i="11" s="1"/>
  <c r="F82" i="11"/>
  <c r="O82" i="11" s="1"/>
  <c r="F86" i="11"/>
  <c r="O86" i="11" s="1"/>
  <c r="F90" i="11"/>
  <c r="O90" i="11" s="1"/>
  <c r="F94" i="11"/>
  <c r="O94" i="11" s="1"/>
  <c r="F98" i="11"/>
  <c r="O98" i="11" s="1"/>
  <c r="F102" i="11"/>
  <c r="O102" i="11" s="1"/>
  <c r="F106" i="11"/>
  <c r="O106" i="11" s="1"/>
  <c r="F110" i="11"/>
  <c r="O110" i="11" s="1"/>
  <c r="F114" i="11"/>
  <c r="O114" i="11" s="1"/>
  <c r="F118" i="11"/>
  <c r="O118" i="11" s="1"/>
  <c r="F122" i="11"/>
  <c r="O122" i="11" s="1"/>
  <c r="F126" i="11"/>
  <c r="O126" i="11" s="1"/>
  <c r="F130" i="11"/>
  <c r="O130" i="11" s="1"/>
  <c r="F134" i="11"/>
  <c r="O134" i="11" s="1"/>
  <c r="F138" i="11"/>
  <c r="O138" i="11" s="1"/>
  <c r="F142" i="11"/>
  <c r="O142" i="11" s="1"/>
  <c r="F146" i="11"/>
  <c r="O146" i="11" s="1"/>
  <c r="F150" i="11"/>
  <c r="O150" i="11" s="1"/>
  <c r="F154" i="11"/>
  <c r="O154" i="11" s="1"/>
  <c r="F158" i="11"/>
  <c r="O158" i="11" s="1"/>
  <c r="F162" i="11"/>
  <c r="O162" i="11" s="1"/>
  <c r="F166" i="11"/>
  <c r="O166" i="11" s="1"/>
  <c r="F170" i="11"/>
  <c r="O170" i="11" s="1"/>
  <c r="F174" i="11"/>
  <c r="O174" i="11" s="1"/>
  <c r="F178" i="11"/>
  <c r="O178" i="11" s="1"/>
  <c r="F182" i="11"/>
  <c r="O182" i="11" s="1"/>
  <c r="F186" i="11"/>
  <c r="O186" i="11" s="1"/>
  <c r="F190" i="11"/>
  <c r="O190" i="11" s="1"/>
  <c r="F194" i="11"/>
  <c r="O194" i="11" s="1"/>
  <c r="F198" i="11"/>
  <c r="O198" i="11" s="1"/>
  <c r="F202" i="11"/>
  <c r="O202" i="11" s="1"/>
  <c r="F206" i="11"/>
  <c r="O206" i="11" s="1"/>
  <c r="F210" i="11"/>
  <c r="O210" i="11" s="1"/>
  <c r="F214" i="11"/>
  <c r="O214" i="11" s="1"/>
  <c r="F218" i="11"/>
  <c r="O218" i="11" s="1"/>
  <c r="F222" i="11"/>
  <c r="O222" i="11" s="1"/>
  <c r="F226" i="11"/>
  <c r="O226" i="11" s="1"/>
  <c r="F230" i="11"/>
  <c r="O230" i="11" s="1"/>
  <c r="F234" i="11"/>
  <c r="O234" i="11" s="1"/>
  <c r="F238" i="11"/>
  <c r="O238" i="11" s="1"/>
  <c r="F27" i="11"/>
  <c r="O27" i="11" s="1"/>
  <c r="F35" i="11"/>
  <c r="O35" i="11" s="1"/>
  <c r="F43" i="11"/>
  <c r="O43" i="11" s="1"/>
  <c r="F36" i="11"/>
  <c r="O36" i="11" s="1"/>
  <c r="F48" i="11"/>
  <c r="O48" i="11" s="1"/>
  <c r="F56" i="11"/>
  <c r="O56" i="11" s="1"/>
  <c r="F64" i="11"/>
  <c r="O64" i="11" s="1"/>
  <c r="F72" i="11"/>
  <c r="O72" i="11" s="1"/>
  <c r="F80" i="11"/>
  <c r="O80" i="11" s="1"/>
  <c r="F88" i="11"/>
  <c r="O88" i="11" s="1"/>
  <c r="F96" i="11"/>
  <c r="O96" i="11" s="1"/>
  <c r="F104" i="11"/>
  <c r="O104" i="11" s="1"/>
  <c r="F112" i="11"/>
  <c r="O112" i="11" s="1"/>
  <c r="F120" i="11"/>
  <c r="O120" i="11" s="1"/>
  <c r="F128" i="11"/>
  <c r="O128" i="11" s="1"/>
  <c r="F136" i="11"/>
  <c r="O136" i="11" s="1"/>
  <c r="F144" i="11"/>
  <c r="O144" i="11" s="1"/>
  <c r="F152" i="11"/>
  <c r="O152" i="11" s="1"/>
  <c r="F160" i="11"/>
  <c r="O160" i="11" s="1"/>
  <c r="F168" i="11"/>
  <c r="O168" i="11" s="1"/>
  <c r="F176" i="11"/>
  <c r="O176" i="11" s="1"/>
  <c r="F184" i="11"/>
  <c r="O184" i="11" s="1"/>
  <c r="F192" i="11"/>
  <c r="O192" i="11" s="1"/>
  <c r="F200" i="11"/>
  <c r="O200" i="11" s="1"/>
  <c r="F208" i="11"/>
  <c r="O208" i="11" s="1"/>
  <c r="F216" i="11"/>
  <c r="O216" i="11" s="1"/>
  <c r="F224" i="11"/>
  <c r="O224" i="11" s="1"/>
  <c r="F232" i="11"/>
  <c r="O232" i="11" s="1"/>
  <c r="F52" i="11"/>
  <c r="O52" i="11" s="1"/>
  <c r="F68" i="11"/>
  <c r="O68" i="11" s="1"/>
  <c r="F92" i="11"/>
  <c r="O92" i="11" s="1"/>
  <c r="F116" i="11"/>
  <c r="O116" i="11" s="1"/>
  <c r="F132" i="11"/>
  <c r="O132" i="11" s="1"/>
  <c r="F156" i="11"/>
  <c r="O156" i="11" s="1"/>
  <c r="F180" i="11"/>
  <c r="O180" i="11" s="1"/>
  <c r="F204" i="11"/>
  <c r="O204" i="11" s="1"/>
  <c r="F228" i="11"/>
  <c r="O228" i="11" s="1"/>
  <c r="F32" i="11"/>
  <c r="O32" i="11" s="1"/>
  <c r="F87" i="11"/>
  <c r="O87" i="11" s="1"/>
  <c r="F119" i="11"/>
  <c r="O119" i="11" s="1"/>
  <c r="F143" i="11"/>
  <c r="O143" i="11" s="1"/>
  <c r="F167" i="11"/>
  <c r="O167" i="11" s="1"/>
  <c r="F199" i="11"/>
  <c r="O199" i="11" s="1"/>
  <c r="F223" i="11"/>
  <c r="O223" i="11" s="1"/>
  <c r="F24" i="11"/>
  <c r="O24" i="11" s="1"/>
  <c r="F40" i="11"/>
  <c r="O40" i="11" s="1"/>
  <c r="F51" i="11"/>
  <c r="O51" i="11" s="1"/>
  <c r="F59" i="11"/>
  <c r="O59" i="11" s="1"/>
  <c r="F67" i="11"/>
  <c r="O67" i="11" s="1"/>
  <c r="F75" i="11"/>
  <c r="O75" i="11" s="1"/>
  <c r="F83" i="11"/>
  <c r="O83" i="11" s="1"/>
  <c r="F91" i="11"/>
  <c r="O91" i="11" s="1"/>
  <c r="F99" i="11"/>
  <c r="O99" i="11" s="1"/>
  <c r="F107" i="11"/>
  <c r="O107" i="11" s="1"/>
  <c r="F115" i="11"/>
  <c r="O115" i="11" s="1"/>
  <c r="F123" i="11"/>
  <c r="O123" i="11" s="1"/>
  <c r="F131" i="11"/>
  <c r="O131" i="11" s="1"/>
  <c r="F139" i="11"/>
  <c r="O139" i="11" s="1"/>
  <c r="F147" i="11"/>
  <c r="O147" i="11" s="1"/>
  <c r="F155" i="11"/>
  <c r="O155" i="11" s="1"/>
  <c r="F163" i="11"/>
  <c r="O163" i="11" s="1"/>
  <c r="F171" i="11"/>
  <c r="O171" i="11" s="1"/>
  <c r="F179" i="11"/>
  <c r="O179" i="11" s="1"/>
  <c r="F187" i="11"/>
  <c r="O187" i="11" s="1"/>
  <c r="F195" i="11"/>
  <c r="O195" i="11" s="1"/>
  <c r="F203" i="11"/>
  <c r="O203" i="11" s="1"/>
  <c r="F211" i="11"/>
  <c r="O211" i="11" s="1"/>
  <c r="F219" i="11"/>
  <c r="O219" i="11" s="1"/>
  <c r="F227" i="11"/>
  <c r="O227" i="11" s="1"/>
  <c r="F235" i="11"/>
  <c r="O235" i="11" s="1"/>
  <c r="F44" i="11"/>
  <c r="O44" i="11" s="1"/>
  <c r="F84" i="11"/>
  <c r="O84" i="11" s="1"/>
  <c r="F100" i="11"/>
  <c r="O100" i="11" s="1"/>
  <c r="F124" i="11"/>
  <c r="O124" i="11" s="1"/>
  <c r="F148" i="11"/>
  <c r="O148" i="11" s="1"/>
  <c r="F172" i="11"/>
  <c r="O172" i="11" s="1"/>
  <c r="F188" i="11"/>
  <c r="O188" i="11" s="1"/>
  <c r="F212" i="11"/>
  <c r="O212" i="11" s="1"/>
  <c r="F236" i="11"/>
  <c r="O236" i="11" s="1"/>
  <c r="F47" i="11"/>
  <c r="O47" i="11" s="1"/>
  <c r="F63" i="11"/>
  <c r="O63" i="11" s="1"/>
  <c r="F79" i="11"/>
  <c r="O79" i="11" s="1"/>
  <c r="F103" i="11"/>
  <c r="O103" i="11" s="1"/>
  <c r="F127" i="11"/>
  <c r="O127" i="11" s="1"/>
  <c r="F151" i="11"/>
  <c r="O151" i="11" s="1"/>
  <c r="F175" i="11"/>
  <c r="O175" i="11" s="1"/>
  <c r="F191" i="11"/>
  <c r="O191" i="11" s="1"/>
  <c r="F215" i="11"/>
  <c r="O215" i="11" s="1"/>
  <c r="F28" i="11"/>
  <c r="O28" i="11" s="1"/>
  <c r="F60" i="11"/>
  <c r="O60" i="11" s="1"/>
  <c r="F76" i="11"/>
  <c r="O76" i="11" s="1"/>
  <c r="F108" i="11"/>
  <c r="O108" i="11" s="1"/>
  <c r="F140" i="11"/>
  <c r="O140" i="11" s="1"/>
  <c r="F164" i="11"/>
  <c r="O164" i="11" s="1"/>
  <c r="F196" i="11"/>
  <c r="O196" i="11" s="1"/>
  <c r="F220" i="11"/>
  <c r="O220" i="11" s="1"/>
  <c r="F55" i="11"/>
  <c r="O55" i="11" s="1"/>
  <c r="F71" i="11"/>
  <c r="O71" i="11" s="1"/>
  <c r="F95" i="11"/>
  <c r="O95" i="11" s="1"/>
  <c r="F111" i="11"/>
  <c r="O111" i="11" s="1"/>
  <c r="F135" i="11"/>
  <c r="O135" i="11" s="1"/>
  <c r="F159" i="11"/>
  <c r="O159" i="11" s="1"/>
  <c r="F183" i="11"/>
  <c r="O183" i="11" s="1"/>
  <c r="F207" i="11"/>
  <c r="O207" i="11" s="1"/>
  <c r="F231" i="11"/>
  <c r="O231" i="11" s="1"/>
  <c r="H43" i="40"/>
  <c r="H47" i="40"/>
  <c r="H37" i="40"/>
  <c r="H31" i="40"/>
  <c r="H36" i="40"/>
  <c r="H44" i="40"/>
  <c r="H40" i="40"/>
  <c r="H38" i="40"/>
  <c r="H30" i="40"/>
  <c r="H45" i="40"/>
  <c r="H41" i="40"/>
  <c r="H35" i="40"/>
  <c r="H29" i="40"/>
  <c r="H46" i="40"/>
  <c r="P26" i="23"/>
  <c r="Z10" i="21"/>
  <c r="I123" i="21"/>
  <c r="Z13" i="21"/>
  <c r="Z15" i="21"/>
  <c r="U14" i="21"/>
  <c r="I38" i="21"/>
  <c r="O52" i="23"/>
  <c r="Z16" i="21"/>
  <c r="Z14" i="21" s="1"/>
  <c r="Y15" i="21"/>
  <c r="Y14" i="21" s="1"/>
  <c r="Y11" i="21"/>
  <c r="AA10" i="21"/>
  <c r="H38" i="23"/>
  <c r="U13" i="21"/>
  <c r="U12" i="21"/>
  <c r="U10" i="21" s="1"/>
  <c r="I70" i="21"/>
  <c r="I110" i="21"/>
  <c r="C20" i="22"/>
  <c r="I151" i="21"/>
  <c r="D131" i="23"/>
  <c r="D56" i="23"/>
  <c r="D129" i="23"/>
  <c r="D96" i="23"/>
  <c r="O115" i="23"/>
  <c r="O85" i="23"/>
  <c r="O165" i="23"/>
  <c r="P159" i="23"/>
  <c r="I50" i="21"/>
  <c r="AE14" i="21"/>
  <c r="Y13" i="21"/>
  <c r="X14" i="21"/>
  <c r="P108" i="23"/>
  <c r="D115" i="23"/>
  <c r="D24" i="23"/>
  <c r="D85" i="23"/>
  <c r="O20" i="23"/>
  <c r="I130" i="21"/>
  <c r="I128" i="21"/>
  <c r="I89" i="21"/>
  <c r="I148" i="21"/>
  <c r="O89" i="23"/>
  <c r="O154" i="23"/>
  <c r="O54" i="23"/>
  <c r="O74" i="23"/>
  <c r="O132" i="23"/>
  <c r="D105" i="23"/>
  <c r="O105" i="23"/>
  <c r="X14" i="54"/>
  <c r="F62" i="40"/>
  <c r="G67" i="40"/>
  <c r="H68" i="40"/>
  <c r="G66" i="40"/>
  <c r="H69" i="40"/>
  <c r="G62" i="40"/>
  <c r="H67" i="40"/>
  <c r="F69" i="40"/>
  <c r="H66" i="40"/>
  <c r="G68" i="40"/>
  <c r="H62" i="40"/>
  <c r="F68" i="40"/>
  <c r="G69" i="40"/>
  <c r="F66" i="40"/>
  <c r="F67" i="40"/>
  <c r="AY118" i="26"/>
  <c r="AZ118" i="26" s="1"/>
  <c r="BK118" i="26"/>
  <c r="BL118" i="26" s="1"/>
  <c r="BN118" i="26" s="1"/>
  <c r="BP118" i="26" s="1"/>
  <c r="BQ118" i="26" s="1"/>
  <c r="AY100" i="26"/>
  <c r="AZ100" i="26" s="1"/>
  <c r="BK100" i="26"/>
  <c r="BL100" i="26" s="1"/>
  <c r="BN100" i="26" s="1"/>
  <c r="BP100" i="26" s="1"/>
  <c r="BQ100" i="26" s="1"/>
  <c r="BP27" i="26"/>
  <c r="BQ27" i="26" s="1"/>
  <c r="BN69" i="26"/>
  <c r="BP69" i="26" s="1"/>
  <c r="BQ69" i="26" s="1"/>
  <c r="BP92" i="26"/>
  <c r="BQ92" i="26" s="1"/>
  <c r="BP21" i="26"/>
  <c r="BQ21" i="26" s="1"/>
  <c r="AY96" i="26"/>
  <c r="AZ96" i="26" s="1"/>
  <c r="BK96" i="26"/>
  <c r="BL96" i="26" s="1"/>
  <c r="BN96" i="26" s="1"/>
  <c r="BP96" i="26" s="1"/>
  <c r="BQ96" i="26" s="1"/>
  <c r="AY37" i="26"/>
  <c r="AZ37" i="26" s="1"/>
  <c r="BK37" i="26"/>
  <c r="BL37" i="26" s="1"/>
  <c r="BN37" i="26" s="1"/>
  <c r="BP37" i="26" s="1"/>
  <c r="BQ37" i="26" s="1"/>
  <c r="BK109" i="26"/>
  <c r="BL109" i="26" s="1"/>
  <c r="BN109" i="26" s="1"/>
  <c r="BP109" i="26" s="1"/>
  <c r="BQ109" i="26" s="1"/>
  <c r="AY109" i="26"/>
  <c r="AZ109" i="26" s="1"/>
  <c r="BN137" i="26"/>
  <c r="BP137" i="26" s="1"/>
  <c r="BQ137" i="26" s="1"/>
  <c r="BN75" i="26"/>
  <c r="BP75" i="26" s="1"/>
  <c r="BQ75" i="26" s="1"/>
  <c r="BP104" i="26"/>
  <c r="BQ104" i="26" s="1"/>
  <c r="AY81" i="26"/>
  <c r="AZ81" i="26" s="1"/>
  <c r="BK81" i="26"/>
  <c r="BL81" i="26" s="1"/>
  <c r="BN81" i="26" s="1"/>
  <c r="BP81" i="26" s="1"/>
  <c r="BQ81" i="26" s="1"/>
  <c r="BN26" i="26"/>
  <c r="BP26" i="26" s="1"/>
  <c r="BQ26" i="26" s="1"/>
  <c r="BP91" i="26"/>
  <c r="BQ91" i="26" s="1"/>
  <c r="BP135" i="26"/>
  <c r="BQ135" i="26" s="1"/>
  <c r="BP102" i="26"/>
  <c r="BQ102" i="26" s="1"/>
  <c r="BN59" i="26"/>
  <c r="BP59" i="26" s="1"/>
  <c r="BQ59" i="26" s="1"/>
  <c r="BP103" i="26"/>
  <c r="BQ103" i="26" s="1"/>
  <c r="BP129" i="26"/>
  <c r="BQ129" i="26" s="1"/>
  <c r="BP79" i="26"/>
  <c r="BQ79" i="26" s="1"/>
  <c r="AY102" i="26"/>
  <c r="AZ102" i="26" s="1"/>
  <c r="BP77" i="26"/>
  <c r="BQ77" i="26" s="1"/>
  <c r="BN51" i="26"/>
  <c r="BP51" i="26" s="1"/>
  <c r="BQ51" i="26" s="1"/>
  <c r="BN83" i="26"/>
  <c r="BP83" i="26" s="1"/>
  <c r="BQ83" i="26" s="1"/>
  <c r="BN141" i="26"/>
  <c r="BP141" i="26" s="1"/>
  <c r="BQ141" i="26" s="1"/>
  <c r="AY93" i="26"/>
  <c r="AZ93" i="26" s="1"/>
  <c r="BK93" i="26"/>
  <c r="BL93" i="26" s="1"/>
  <c r="BN93" i="26" s="1"/>
  <c r="BP93" i="26" s="1"/>
  <c r="BQ93" i="26" s="1"/>
  <c r="AQ24" i="26"/>
  <c r="BM24" i="26" s="1"/>
  <c r="BN24" i="26" s="1"/>
  <c r="BP24" i="26" s="1"/>
  <c r="BQ24" i="26" s="1"/>
  <c r="AU24" i="26"/>
  <c r="AM24" i="26"/>
  <c r="AP24" i="26"/>
  <c r="AN52" i="26"/>
  <c r="AM52" i="26"/>
  <c r="AQ52" i="26"/>
  <c r="BM52" i="26" s="1"/>
  <c r="AP52" i="26"/>
  <c r="BN134" i="26"/>
  <c r="BP134" i="26" s="1"/>
  <c r="BQ134" i="26" s="1"/>
  <c r="I58" i="12"/>
  <c r="AV64" i="26"/>
  <c r="AS64" i="26"/>
  <c r="BN110" i="26"/>
  <c r="BP110" i="26" s="1"/>
  <c r="BQ110" i="26" s="1"/>
  <c r="BK45" i="26"/>
  <c r="BL45" i="26" s="1"/>
  <c r="BN45" i="26" s="1"/>
  <c r="BP45" i="26" s="1"/>
  <c r="BQ45" i="26" s="1"/>
  <c r="BK123" i="26"/>
  <c r="BL123" i="26" s="1"/>
  <c r="BN123" i="26" s="1"/>
  <c r="BP123" i="26" s="1"/>
  <c r="BQ123" i="26" s="1"/>
  <c r="BK89" i="26"/>
  <c r="BK64" i="26"/>
  <c r="BL64" i="26" s="1"/>
  <c r="I100" i="21"/>
  <c r="BJ133" i="26"/>
  <c r="BR22" i="26"/>
  <c r="AN24" i="26"/>
  <c r="D73" i="28"/>
  <c r="D55" i="28"/>
  <c r="BJ34" i="26"/>
  <c r="I47" i="12"/>
  <c r="O26" i="28"/>
  <c r="O67" i="28"/>
  <c r="D27" i="12"/>
  <c r="E27" i="12"/>
  <c r="P27" i="12" s="1"/>
  <c r="F35" i="28"/>
  <c r="O35" i="28" s="1"/>
  <c r="E35" i="12"/>
  <c r="P35" i="12" s="1"/>
  <c r="F39" i="28"/>
  <c r="J39" i="12"/>
  <c r="E39" i="12"/>
  <c r="P39" i="12" s="1"/>
  <c r="D47" i="12"/>
  <c r="J47" i="12"/>
  <c r="J63" i="12"/>
  <c r="N63" i="12"/>
  <c r="O63" i="12" s="1"/>
  <c r="F79" i="28"/>
  <c r="D79" i="12"/>
  <c r="O79" i="28" s="1"/>
  <c r="D99" i="12"/>
  <c r="O99" i="28" s="1"/>
  <c r="J99" i="12"/>
  <c r="P46" i="14"/>
  <c r="O46" i="14"/>
  <c r="I46" i="14" s="1"/>
  <c r="P46" i="15" s="1"/>
  <c r="P126" i="14"/>
  <c r="O126" i="14"/>
  <c r="P158" i="14"/>
  <c r="O158" i="14"/>
  <c r="I158" i="14" s="1"/>
  <c r="P158" i="15" s="1"/>
  <c r="P198" i="14"/>
  <c r="O198" i="14"/>
  <c r="P222" i="14"/>
  <c r="O222" i="14"/>
  <c r="P258" i="14"/>
  <c r="O258" i="14"/>
  <c r="AA144" i="26"/>
  <c r="BD140" i="26"/>
  <c r="AT80" i="26"/>
  <c r="AO80" i="26"/>
  <c r="BH33" i="26"/>
  <c r="BG33" i="26"/>
  <c r="BI33" i="26" s="1"/>
  <c r="P134" i="24"/>
  <c r="O134" i="24"/>
  <c r="I219" i="24"/>
  <c r="E45" i="24"/>
  <c r="P45" i="24" s="1"/>
  <c r="N49" i="63"/>
  <c r="D45" i="24"/>
  <c r="N21" i="63"/>
  <c r="M41" i="63"/>
  <c r="N45" i="24"/>
  <c r="O45" i="24" s="1"/>
  <c r="N42" i="63"/>
  <c r="BD25" i="26"/>
  <c r="F25" i="26"/>
  <c r="Q25" i="26" s="1"/>
  <c r="J25" i="26" s="1"/>
  <c r="O25" i="26"/>
  <c r="AB25" i="26"/>
  <c r="AA25" i="26"/>
  <c r="AD25" i="26"/>
  <c r="AC25" i="26"/>
  <c r="E25" i="26"/>
  <c r="X25" i="26"/>
  <c r="W25" i="26"/>
  <c r="Z25" i="26"/>
  <c r="Y25" i="26"/>
  <c r="AE25" i="26"/>
  <c r="R25" i="26"/>
  <c r="S25" i="26"/>
  <c r="G25" i="26"/>
  <c r="K28" i="26"/>
  <c r="F28" i="26"/>
  <c r="Q28" i="26" s="1"/>
  <c r="J28" i="26" s="1"/>
  <c r="E28" i="26"/>
  <c r="W28" i="26"/>
  <c r="Z28" i="26"/>
  <c r="Y28" i="26"/>
  <c r="AB28" i="26"/>
  <c r="AE28" i="26"/>
  <c r="AD28" i="26"/>
  <c r="U28" i="26"/>
  <c r="BD28" i="26"/>
  <c r="AA28" i="26"/>
  <c r="V28" i="26"/>
  <c r="T28" i="26"/>
  <c r="AD31" i="26"/>
  <c r="AC31" i="26"/>
  <c r="AH31" i="26"/>
  <c r="W31" i="26"/>
  <c r="BD31" i="26"/>
  <c r="E31" i="26"/>
  <c r="R31" i="26"/>
  <c r="AB31" i="26"/>
  <c r="AE31" i="26"/>
  <c r="F31" i="26"/>
  <c r="Q31" i="26" s="1"/>
  <c r="J31" i="26" s="1"/>
  <c r="Y31" i="26"/>
  <c r="X31" i="26"/>
  <c r="AA31" i="26"/>
  <c r="U31" i="26"/>
  <c r="K31" i="26"/>
  <c r="G31" i="26"/>
  <c r="O31" i="26"/>
  <c r="E122" i="26"/>
  <c r="AH122" i="26"/>
  <c r="AE122" i="26"/>
  <c r="R122" i="26"/>
  <c r="G122" i="26"/>
  <c r="AC122" i="26"/>
  <c r="AB122" i="26"/>
  <c r="AA122" i="26"/>
  <c r="AD122" i="26"/>
  <c r="U122" i="26"/>
  <c r="S122" i="26"/>
  <c r="F122" i="26"/>
  <c r="Q122" i="26" s="1"/>
  <c r="J122" i="26" s="1"/>
  <c r="X122" i="26"/>
  <c r="Z122" i="26"/>
  <c r="O122" i="26"/>
  <c r="K122" i="26"/>
  <c r="O82" i="14"/>
  <c r="J35" i="12"/>
  <c r="J31" i="12"/>
  <c r="D50" i="28"/>
  <c r="E87" i="12"/>
  <c r="P87" i="12" s="1"/>
  <c r="E67" i="12"/>
  <c r="P67" i="12" s="1"/>
  <c r="E31" i="12"/>
  <c r="P31" i="12" s="1"/>
  <c r="E95" i="12"/>
  <c r="P95" i="12" s="1"/>
  <c r="E71" i="12"/>
  <c r="P71" i="12" s="1"/>
  <c r="I66" i="24"/>
  <c r="F59" i="28"/>
  <c r="F63" i="28"/>
  <c r="F31" i="28"/>
  <c r="O31" i="28" s="1"/>
  <c r="C91" i="63"/>
  <c r="I47" i="63"/>
  <c r="BG56" i="26"/>
  <c r="BI56" i="26" s="1"/>
  <c r="AX56" i="26"/>
  <c r="BH65" i="26"/>
  <c r="BI65" i="26" s="1"/>
  <c r="AX65" i="26"/>
  <c r="BG45" i="26"/>
  <c r="BI45" i="26" s="1"/>
  <c r="BJ45" i="26" s="1"/>
  <c r="AX45" i="26"/>
  <c r="E120" i="26"/>
  <c r="K120" i="26"/>
  <c r="AE120" i="26"/>
  <c r="AD120" i="26"/>
  <c r="AC120" i="26"/>
  <c r="AB120" i="26"/>
  <c r="BD120" i="26"/>
  <c r="W120" i="26"/>
  <c r="R120" i="26"/>
  <c r="X120" i="26"/>
  <c r="O120" i="26"/>
  <c r="S120" i="26"/>
  <c r="Y120" i="26"/>
  <c r="T120" i="26"/>
  <c r="F120" i="26"/>
  <c r="Q120" i="26" s="1"/>
  <c r="J120" i="26" s="1"/>
  <c r="T130" i="26"/>
  <c r="S130" i="26"/>
  <c r="R130" i="26"/>
  <c r="G130" i="26"/>
  <c r="BD130" i="26"/>
  <c r="F130" i="26"/>
  <c r="Q130" i="26" s="1"/>
  <c r="J130" i="26" s="1"/>
  <c r="E130" i="26"/>
  <c r="AH130" i="26"/>
  <c r="AE130" i="26"/>
  <c r="AD130" i="26"/>
  <c r="Y130" i="26"/>
  <c r="X130" i="26"/>
  <c r="V130" i="26"/>
  <c r="AA130" i="26"/>
  <c r="U130" i="26"/>
  <c r="K130" i="26"/>
  <c r="K140" i="26"/>
  <c r="R140" i="26"/>
  <c r="AH140" i="26"/>
  <c r="BA140" i="26" s="1"/>
  <c r="S140" i="26"/>
  <c r="G140" i="26"/>
  <c r="E140" i="26"/>
  <c r="F140" i="26"/>
  <c r="Q140" i="26" s="1"/>
  <c r="J140" i="26" s="1"/>
  <c r="V140" i="26"/>
  <c r="AB140" i="26"/>
  <c r="AA140" i="26"/>
  <c r="O140" i="26"/>
  <c r="AC140" i="26"/>
  <c r="X140" i="26"/>
  <c r="W140" i="26"/>
  <c r="K144" i="26"/>
  <c r="AD144" i="26"/>
  <c r="AC144" i="26"/>
  <c r="AB144" i="26"/>
  <c r="S144" i="26"/>
  <c r="BD144" i="26"/>
  <c r="Y144" i="26"/>
  <c r="T144" i="26"/>
  <c r="G144" i="26"/>
  <c r="E144" i="26"/>
  <c r="F144" i="26"/>
  <c r="Q144" i="26" s="1"/>
  <c r="J144" i="26" s="1"/>
  <c r="Z144" i="26"/>
  <c r="U144" i="26"/>
  <c r="W144" i="26"/>
  <c r="O144" i="26"/>
  <c r="AH147" i="26"/>
  <c r="AE147" i="26"/>
  <c r="Z147" i="26"/>
  <c r="G147" i="26"/>
  <c r="E147" i="26"/>
  <c r="Y147" i="26"/>
  <c r="T147" i="26"/>
  <c r="V147" i="26"/>
  <c r="K147" i="26"/>
  <c r="U147" i="26"/>
  <c r="AA147" i="26"/>
  <c r="R147" i="26"/>
  <c r="F147" i="26"/>
  <c r="Q147" i="26" s="1"/>
  <c r="J147" i="26" s="1"/>
  <c r="X147" i="26"/>
  <c r="O147" i="26"/>
  <c r="W147" i="26"/>
  <c r="BJ99" i="26"/>
  <c r="D119" i="23"/>
  <c r="D109" i="23"/>
  <c r="D144" i="23"/>
  <c r="N51" i="12"/>
  <c r="O51" i="12" s="1"/>
  <c r="I51" i="12" s="1"/>
  <c r="E99" i="12"/>
  <c r="P99" i="12" s="1"/>
  <c r="D91" i="12"/>
  <c r="I70" i="12"/>
  <c r="N31" i="12"/>
  <c r="O31" i="12" s="1"/>
  <c r="E75" i="12"/>
  <c r="P75" i="12" s="1"/>
  <c r="N27" i="12"/>
  <c r="O27" i="12" s="1"/>
  <c r="J71" i="12"/>
  <c r="N83" i="12"/>
  <c r="O83" i="12" s="1"/>
  <c r="I83" i="12" s="1"/>
  <c r="J79" i="12"/>
  <c r="P218" i="14"/>
  <c r="I218" i="14" s="1"/>
  <c r="P218" i="15" s="1"/>
  <c r="P138" i="14"/>
  <c r="I138" i="14" s="1"/>
  <c r="P138" i="15" s="1"/>
  <c r="I145" i="21"/>
  <c r="D71" i="23"/>
  <c r="I25" i="21"/>
  <c r="AK32" i="26"/>
  <c r="AF52" i="26"/>
  <c r="AG52" i="26" s="1"/>
  <c r="AF133" i="26"/>
  <c r="AF41" i="26"/>
  <c r="AG41" i="26" s="1"/>
  <c r="BF84" i="26"/>
  <c r="BR84" i="26" s="1"/>
  <c r="AX132" i="26"/>
  <c r="O58" i="14"/>
  <c r="O194" i="14"/>
  <c r="P94" i="14"/>
  <c r="O206" i="14"/>
  <c r="P66" i="14"/>
  <c r="N39" i="12"/>
  <c r="O39" i="12" s="1"/>
  <c r="N99" i="12"/>
  <c r="O99" i="12" s="1"/>
  <c r="N71" i="12"/>
  <c r="O71" i="12" s="1"/>
  <c r="N26" i="12"/>
  <c r="O26" i="12" s="1"/>
  <c r="I26" i="12" s="1"/>
  <c r="E50" i="12"/>
  <c r="P50" i="12" s="1"/>
  <c r="D39" i="12"/>
  <c r="E91" i="12"/>
  <c r="P91" i="12" s="1"/>
  <c r="D87" i="12"/>
  <c r="O87" i="28" s="1"/>
  <c r="D63" i="12"/>
  <c r="I91" i="21"/>
  <c r="I80" i="24"/>
  <c r="AX143" i="26"/>
  <c r="BE133" i="26"/>
  <c r="AT112" i="26"/>
  <c r="AM112" i="26"/>
  <c r="F51" i="28"/>
  <c r="O51" i="28" s="1"/>
  <c r="F66" i="28"/>
  <c r="F70" i="28"/>
  <c r="O70" i="28" s="1"/>
  <c r="BG139" i="26"/>
  <c r="F95" i="28"/>
  <c r="O95" i="28" s="1"/>
  <c r="F34" i="28"/>
  <c r="I62" i="63"/>
  <c r="X144" i="26"/>
  <c r="T140" i="26"/>
  <c r="AD140" i="26"/>
  <c r="G120" i="26"/>
  <c r="Z120" i="26"/>
  <c r="BA92" i="26"/>
  <c r="AY92" i="26" s="1"/>
  <c r="AZ92" i="26" s="1"/>
  <c r="AF92" i="26"/>
  <c r="AG92" i="26" s="1"/>
  <c r="BE92" i="26"/>
  <c r="BJ92" i="26" s="1"/>
  <c r="AW56" i="26"/>
  <c r="Z130" i="26"/>
  <c r="BH98" i="26"/>
  <c r="BI98" i="26" s="1"/>
  <c r="AX98" i="26"/>
  <c r="AB147" i="26"/>
  <c r="BH63" i="26"/>
  <c r="BG63" i="26"/>
  <c r="F65" i="26"/>
  <c r="Q65" i="26" s="1"/>
  <c r="J65" i="26" s="1"/>
  <c r="AH65" i="26"/>
  <c r="AA65" i="26"/>
  <c r="AE65" i="26"/>
  <c r="G65" i="26"/>
  <c r="K65" i="26"/>
  <c r="AC65" i="26"/>
  <c r="X65" i="26"/>
  <c r="R65" i="26"/>
  <c r="Y65" i="26"/>
  <c r="T65" i="26"/>
  <c r="W65" i="26"/>
  <c r="BD65" i="26"/>
  <c r="K84" i="26"/>
  <c r="W84" i="26"/>
  <c r="V84" i="26"/>
  <c r="Y84" i="26"/>
  <c r="X84" i="26"/>
  <c r="O84" i="26"/>
  <c r="S84" i="26"/>
  <c r="AX84" i="26" s="1"/>
  <c r="AB84" i="26"/>
  <c r="AC84" i="26"/>
  <c r="F84" i="26"/>
  <c r="Q84" i="26" s="1"/>
  <c r="J84" i="26" s="1"/>
  <c r="AD84" i="26"/>
  <c r="T84" i="26"/>
  <c r="U84" i="26"/>
  <c r="V87" i="26"/>
  <c r="U87" i="26"/>
  <c r="T87" i="26"/>
  <c r="AA87" i="26"/>
  <c r="O87" i="26"/>
  <c r="AD87" i="26"/>
  <c r="Y87" i="26"/>
  <c r="S87" i="26"/>
  <c r="BD87" i="26"/>
  <c r="Z87" i="26"/>
  <c r="AE87" i="26"/>
  <c r="AH87" i="26"/>
  <c r="K87" i="26"/>
  <c r="R87" i="26"/>
  <c r="G87" i="26"/>
  <c r="AC87" i="26"/>
  <c r="X87" i="26"/>
  <c r="E90" i="26"/>
  <c r="K90" i="26"/>
  <c r="AC90" i="26"/>
  <c r="Z90" i="26"/>
  <c r="V90" i="26"/>
  <c r="AA90" i="26"/>
  <c r="Y90" i="26"/>
  <c r="AB90" i="26"/>
  <c r="R90" i="26"/>
  <c r="S90" i="26"/>
  <c r="G90" i="26"/>
  <c r="T90" i="26"/>
  <c r="AD90" i="26"/>
  <c r="BD90" i="26"/>
  <c r="U90" i="26"/>
  <c r="AE90" i="26"/>
  <c r="K94" i="26"/>
  <c r="E94" i="26"/>
  <c r="U94" i="26"/>
  <c r="X94" i="26"/>
  <c r="W94" i="26"/>
  <c r="V94" i="26"/>
  <c r="F94" i="26"/>
  <c r="Q94" i="26" s="1"/>
  <c r="J94" i="26" s="1"/>
  <c r="BD94" i="26"/>
  <c r="AH94" i="26"/>
  <c r="T94" i="26"/>
  <c r="S94" i="26"/>
  <c r="AD94" i="26"/>
  <c r="AB94" i="26"/>
  <c r="Z94" i="26"/>
  <c r="O94" i="26"/>
  <c r="AC94" i="26"/>
  <c r="AE94" i="26"/>
  <c r="R94" i="26"/>
  <c r="AK94" i="26" s="1"/>
  <c r="K98" i="26"/>
  <c r="E98" i="26"/>
  <c r="AC98" i="26"/>
  <c r="AB98" i="26"/>
  <c r="AA98" i="26"/>
  <c r="AD98" i="26"/>
  <c r="G98" i="26"/>
  <c r="O98" i="26"/>
  <c r="BD98" i="26"/>
  <c r="Y98" i="26"/>
  <c r="X98" i="26"/>
  <c r="W98" i="26"/>
  <c r="Z98" i="26"/>
  <c r="AH98" i="26"/>
  <c r="F98" i="26"/>
  <c r="Q98" i="26" s="1"/>
  <c r="J98" i="26" s="1"/>
  <c r="T98" i="26"/>
  <c r="V98" i="26"/>
  <c r="AH101" i="26"/>
  <c r="AE101" i="26"/>
  <c r="R101" i="26"/>
  <c r="G101" i="26"/>
  <c r="X101" i="26"/>
  <c r="S101" i="26"/>
  <c r="AC101" i="26"/>
  <c r="T101" i="26"/>
  <c r="AD101" i="26"/>
  <c r="Y101" i="26"/>
  <c r="R115" i="26"/>
  <c r="AH115" i="26"/>
  <c r="AA115" i="26"/>
  <c r="AE115" i="26"/>
  <c r="O115" i="26"/>
  <c r="Z115" i="26"/>
  <c r="U115" i="26"/>
  <c r="W115" i="26"/>
  <c r="BD115" i="26"/>
  <c r="V115" i="26"/>
  <c r="AB115" i="26"/>
  <c r="S115" i="26"/>
  <c r="K115" i="26"/>
  <c r="Y115" i="26"/>
  <c r="G115" i="26"/>
  <c r="X115" i="26"/>
  <c r="F115" i="26"/>
  <c r="Q115" i="26" s="1"/>
  <c r="J115" i="26" s="1"/>
  <c r="E128" i="26"/>
  <c r="F128" i="26"/>
  <c r="Q128" i="26" s="1"/>
  <c r="J128" i="26" s="1"/>
  <c r="AC128" i="26"/>
  <c r="X128" i="26"/>
  <c r="R128" i="26"/>
  <c r="T128" i="26"/>
  <c r="Z128" i="26"/>
  <c r="W128" i="26"/>
  <c r="U128" i="26"/>
  <c r="Y128" i="26"/>
  <c r="S128" i="26"/>
  <c r="AA128" i="26"/>
  <c r="K128" i="26"/>
  <c r="I262" i="14"/>
  <c r="P262" i="15" s="1"/>
  <c r="D39" i="23"/>
  <c r="D31" i="23"/>
  <c r="AQ50" i="26"/>
  <c r="BM50" i="26" s="1"/>
  <c r="BN50" i="26" s="1"/>
  <c r="BP50" i="26" s="1"/>
  <c r="BQ50" i="26" s="1"/>
  <c r="AW50" i="26"/>
  <c r="P134" i="14"/>
  <c r="P42" i="14"/>
  <c r="P150" i="14"/>
  <c r="P110" i="14"/>
  <c r="O190" i="14"/>
  <c r="O78" i="14"/>
  <c r="J95" i="12"/>
  <c r="N35" i="12"/>
  <c r="O35" i="12" s="1"/>
  <c r="I35" i="12" s="1"/>
  <c r="E63" i="12"/>
  <c r="P63" i="12" s="1"/>
  <c r="D23" i="12"/>
  <c r="F27" i="28"/>
  <c r="F47" i="28"/>
  <c r="O94" i="28"/>
  <c r="F99" i="28"/>
  <c r="I44" i="63"/>
  <c r="F22" i="28"/>
  <c r="E22" i="12"/>
  <c r="P22" i="12" s="1"/>
  <c r="I56" i="63"/>
  <c r="I63" i="63"/>
  <c r="I45" i="63"/>
  <c r="F30" i="28"/>
  <c r="O30" i="28" s="1"/>
  <c r="N30" i="12"/>
  <c r="O30" i="12" s="1"/>
  <c r="J30" i="12"/>
  <c r="F42" i="28"/>
  <c r="D42" i="12"/>
  <c r="D46" i="12"/>
  <c r="J46" i="12"/>
  <c r="N46" i="12"/>
  <c r="O46" i="12" s="1"/>
  <c r="D54" i="12"/>
  <c r="O54" i="28" s="1"/>
  <c r="J54" i="12"/>
  <c r="F62" i="28"/>
  <c r="O62" i="28" s="1"/>
  <c r="J62" i="12"/>
  <c r="F74" i="28"/>
  <c r="N74" i="12"/>
  <c r="O74" i="12" s="1"/>
  <c r="E74" i="12"/>
  <c r="P74" i="12" s="1"/>
  <c r="E86" i="12"/>
  <c r="P86" i="12" s="1"/>
  <c r="J86" i="12"/>
  <c r="N86" i="12"/>
  <c r="O86" i="12" s="1"/>
  <c r="D90" i="12"/>
  <c r="E90" i="12"/>
  <c r="P90" i="12" s="1"/>
  <c r="D107" i="23"/>
  <c r="AH144" i="26"/>
  <c r="U140" i="26"/>
  <c r="AH120" i="26"/>
  <c r="AA120" i="26"/>
  <c r="AN84" i="26"/>
  <c r="AL68" i="26"/>
  <c r="AK60" i="26"/>
  <c r="BF60" i="26"/>
  <c r="BR60" i="26" s="1"/>
  <c r="AR60" i="26"/>
  <c r="BO60" i="26" s="1"/>
  <c r="AT24" i="26"/>
  <c r="O130" i="26"/>
  <c r="W130" i="26"/>
  <c r="BI86" i="26"/>
  <c r="BJ86" i="26" s="1"/>
  <c r="AC147" i="26"/>
  <c r="I197" i="24"/>
  <c r="I136" i="24"/>
  <c r="F36" i="26"/>
  <c r="Q36" i="26" s="1"/>
  <c r="J36" i="26" s="1"/>
  <c r="E36" i="26"/>
  <c r="AA36" i="26"/>
  <c r="AD36" i="26"/>
  <c r="AC36" i="26"/>
  <c r="X36" i="26"/>
  <c r="G36" i="26"/>
  <c r="Y36" i="26"/>
  <c r="BD36" i="26"/>
  <c r="AE36" i="26"/>
  <c r="Z36" i="26"/>
  <c r="U36" i="26"/>
  <c r="AH36" i="26"/>
  <c r="O36" i="26"/>
  <c r="K36" i="26"/>
  <c r="BD54" i="26"/>
  <c r="K54" i="26"/>
  <c r="R54" i="26"/>
  <c r="AH54" i="26"/>
  <c r="AB54" i="26"/>
  <c r="G54" i="26"/>
  <c r="AD54" i="26"/>
  <c r="AC54" i="26"/>
  <c r="X54" i="26"/>
  <c r="T54" i="26"/>
  <c r="Y54" i="26"/>
  <c r="S54" i="26"/>
  <c r="AA54" i="26"/>
  <c r="U54" i="26"/>
  <c r="E54" i="26"/>
  <c r="E58" i="26"/>
  <c r="K58" i="26"/>
  <c r="R58" i="26"/>
  <c r="AB58" i="26"/>
  <c r="AH58" i="26"/>
  <c r="AE58" i="26"/>
  <c r="AD58" i="26"/>
  <c r="AC58" i="26"/>
  <c r="T58" i="26"/>
  <c r="X58" i="26"/>
  <c r="Y58" i="26"/>
  <c r="W58" i="26"/>
  <c r="O58" i="26"/>
  <c r="BD58" i="26"/>
  <c r="U58" i="26"/>
  <c r="G58" i="26"/>
  <c r="U62" i="26"/>
  <c r="S62" i="26"/>
  <c r="AD62" i="26"/>
  <c r="AE62" i="26"/>
  <c r="AB62" i="26"/>
  <c r="AA62" i="26"/>
  <c r="F62" i="26"/>
  <c r="Q62" i="26" s="1"/>
  <c r="J62" i="26" s="1"/>
  <c r="F125" i="26"/>
  <c r="Q125" i="26" s="1"/>
  <c r="J125" i="26" s="1"/>
  <c r="X125" i="26"/>
  <c r="W125" i="26"/>
  <c r="V125" i="26"/>
  <c r="Y125" i="26"/>
  <c r="E125" i="26"/>
  <c r="BD125" i="26"/>
  <c r="O125" i="26"/>
  <c r="AH125" i="26"/>
  <c r="AA125" i="26"/>
  <c r="R125" i="26"/>
  <c r="AB125" i="26"/>
  <c r="S125" i="26"/>
  <c r="BH125" i="26" s="1"/>
  <c r="U125" i="26"/>
  <c r="K125" i="26"/>
  <c r="D48" i="24"/>
  <c r="E48" i="24"/>
  <c r="P48" i="24" s="1"/>
  <c r="J48" i="24"/>
  <c r="J54" i="24"/>
  <c r="D54" i="24"/>
  <c r="J57" i="24"/>
  <c r="D57" i="24"/>
  <c r="BD33" i="26"/>
  <c r="AH33" i="26"/>
  <c r="AE33" i="26"/>
  <c r="R33" i="26"/>
  <c r="G33" i="26"/>
  <c r="AB33" i="26"/>
  <c r="Z39" i="26"/>
  <c r="Y39" i="26"/>
  <c r="AB39" i="26"/>
  <c r="AA39" i="26"/>
  <c r="BD39" i="26"/>
  <c r="E39" i="26"/>
  <c r="R39" i="26"/>
  <c r="AH39" i="26"/>
  <c r="W39" i="26"/>
  <c r="O39" i="26"/>
  <c r="AC39" i="26"/>
  <c r="X39" i="26"/>
  <c r="S39" i="26"/>
  <c r="F39" i="26"/>
  <c r="Q39" i="26" s="1"/>
  <c r="J39" i="26" s="1"/>
  <c r="BD57" i="26"/>
  <c r="F57" i="26"/>
  <c r="Q57" i="26" s="1"/>
  <c r="J57" i="26" s="1"/>
  <c r="AC57" i="26"/>
  <c r="AB57" i="26"/>
  <c r="S57" i="26"/>
  <c r="W57" i="26"/>
  <c r="O57" i="26"/>
  <c r="K61" i="26"/>
  <c r="O61" i="26"/>
  <c r="F61" i="26"/>
  <c r="Q61" i="26" s="1"/>
  <c r="J61" i="26" s="1"/>
  <c r="AC61" i="26"/>
  <c r="AB61" i="26"/>
  <c r="W61" i="26"/>
  <c r="S61" i="26"/>
  <c r="R61" i="26"/>
  <c r="E61" i="26"/>
  <c r="BD61" i="26"/>
  <c r="O97" i="26"/>
  <c r="BD97" i="26"/>
  <c r="F97" i="26"/>
  <c r="Q97" i="26" s="1"/>
  <c r="J97" i="26" s="1"/>
  <c r="AH97" i="26"/>
  <c r="AE97" i="26"/>
  <c r="AD97" i="26"/>
  <c r="AC97" i="26"/>
  <c r="K114" i="26"/>
  <c r="E114" i="26"/>
  <c r="Y114" i="26"/>
  <c r="X114" i="26"/>
  <c r="W114" i="26"/>
  <c r="R114" i="26"/>
  <c r="O114" i="26"/>
  <c r="F114" i="26"/>
  <c r="Q114" i="26" s="1"/>
  <c r="J114" i="26" s="1"/>
  <c r="U114" i="26"/>
  <c r="T114" i="26"/>
  <c r="S114" i="26"/>
  <c r="AD114" i="26"/>
  <c r="O117" i="26"/>
  <c r="T117" i="26"/>
  <c r="S117" i="26"/>
  <c r="R117" i="26"/>
  <c r="G117" i="26"/>
  <c r="O133" i="26"/>
  <c r="W133" i="26"/>
  <c r="Z133" i="26"/>
  <c r="Y133" i="26"/>
  <c r="T133" i="26"/>
  <c r="Z136" i="26"/>
  <c r="U136" i="26"/>
  <c r="AE136" i="26"/>
  <c r="Y139" i="26"/>
  <c r="X139" i="26"/>
  <c r="W139" i="26"/>
  <c r="Z139" i="26"/>
  <c r="K139" i="26"/>
  <c r="AC139" i="26"/>
  <c r="T139" i="26"/>
  <c r="R139" i="26"/>
  <c r="BD139" i="26"/>
  <c r="U139" i="26"/>
  <c r="AE139" i="26"/>
  <c r="AD139" i="26"/>
  <c r="O139" i="26"/>
  <c r="AC143" i="26"/>
  <c r="AB143" i="26"/>
  <c r="AA143" i="26"/>
  <c r="R143" i="26"/>
  <c r="BD143" i="26"/>
  <c r="E143" i="26"/>
  <c r="Y143" i="26"/>
  <c r="T143" i="26"/>
  <c r="V143" i="26"/>
  <c r="K143" i="26"/>
  <c r="U143" i="26"/>
  <c r="AE143" i="26"/>
  <c r="AD143" i="26"/>
  <c r="O143" i="26"/>
  <c r="K146" i="26"/>
  <c r="AH146" i="26"/>
  <c r="AE146" i="26"/>
  <c r="AD146" i="26"/>
  <c r="Y146" i="26"/>
  <c r="O146" i="26"/>
  <c r="AB146" i="26"/>
  <c r="AA146" i="26"/>
  <c r="Z146" i="26"/>
  <c r="U146" i="26"/>
  <c r="I88" i="63"/>
  <c r="O131" i="14"/>
  <c r="O223" i="14"/>
  <c r="O255" i="14"/>
  <c r="O105" i="14"/>
  <c r="O225" i="14"/>
  <c r="I225" i="14" s="1"/>
  <c r="P225" i="15" s="1"/>
  <c r="BD117" i="26"/>
  <c r="T136" i="26"/>
  <c r="R136" i="26"/>
  <c r="E117" i="26"/>
  <c r="BD146" i="26"/>
  <c r="AB133" i="26"/>
  <c r="V133" i="26"/>
  <c r="AA133" i="26"/>
  <c r="Y117" i="26"/>
  <c r="AD117" i="26"/>
  <c r="X117" i="26"/>
  <c r="U97" i="26"/>
  <c r="Z97" i="26"/>
  <c r="T97" i="26"/>
  <c r="AE61" i="26"/>
  <c r="U61" i="26"/>
  <c r="AD57" i="26"/>
  <c r="AA57" i="26"/>
  <c r="U57" i="26"/>
  <c r="AC33" i="26"/>
  <c r="Z33" i="26"/>
  <c r="AA33" i="26"/>
  <c r="G146" i="26"/>
  <c r="S146" i="26"/>
  <c r="AA114" i="26"/>
  <c r="AC114" i="26"/>
  <c r="F143" i="26"/>
  <c r="Q143" i="26" s="1"/>
  <c r="J143" i="26" s="1"/>
  <c r="W143" i="26"/>
  <c r="F139" i="26"/>
  <c r="Q139" i="26" s="1"/>
  <c r="J139" i="26" s="1"/>
  <c r="AA139" i="26"/>
  <c r="U39" i="26"/>
  <c r="N54" i="24"/>
  <c r="O54" i="24" s="1"/>
  <c r="I54" i="24" s="1"/>
  <c r="O33" i="26"/>
  <c r="AY40" i="26"/>
  <c r="AZ40" i="26" s="1"/>
  <c r="I106" i="21"/>
  <c r="P127" i="24"/>
  <c r="I127" i="24" s="1"/>
  <c r="AG78" i="26"/>
  <c r="O235" i="14"/>
  <c r="I150" i="24"/>
  <c r="I141" i="24"/>
  <c r="I5" i="63"/>
  <c r="I66" i="63"/>
  <c r="I24" i="63"/>
  <c r="O24" i="14"/>
  <c r="O40" i="14"/>
  <c r="G136" i="26"/>
  <c r="X136" i="26"/>
  <c r="V136" i="26"/>
  <c r="N48" i="24"/>
  <c r="O48" i="24" s="1"/>
  <c r="G133" i="26"/>
  <c r="U133" i="26"/>
  <c r="AD133" i="26"/>
  <c r="AE133" i="26"/>
  <c r="AC117" i="26"/>
  <c r="W117" i="26"/>
  <c r="AB117" i="26"/>
  <c r="Y97" i="26"/>
  <c r="S97" i="26"/>
  <c r="X97" i="26"/>
  <c r="AA61" i="26"/>
  <c r="T61" i="26"/>
  <c r="Y61" i="26"/>
  <c r="AE57" i="26"/>
  <c r="T57" i="26"/>
  <c r="Y57" i="26"/>
  <c r="U33" i="26"/>
  <c r="AD33" i="26"/>
  <c r="T33" i="26"/>
  <c r="K97" i="26"/>
  <c r="K33" i="26"/>
  <c r="AC146" i="26"/>
  <c r="W146" i="26"/>
  <c r="G114" i="26"/>
  <c r="AE114" i="26"/>
  <c r="G143" i="26"/>
  <c r="X143" i="26"/>
  <c r="G139" i="26"/>
  <c r="AB139" i="26"/>
  <c r="AE39" i="26"/>
  <c r="V39" i="26"/>
  <c r="E54" i="24"/>
  <c r="P54" i="24" s="1"/>
  <c r="N12" i="63"/>
  <c r="N19" i="63"/>
  <c r="N40" i="63"/>
  <c r="D63" i="24"/>
  <c r="E63" i="24"/>
  <c r="P63" i="24" s="1"/>
  <c r="F20" i="26"/>
  <c r="Q20" i="26" s="1"/>
  <c r="J20" i="26" s="1"/>
  <c r="K20" i="26"/>
  <c r="E20" i="26"/>
  <c r="AD23" i="26"/>
  <c r="AC23" i="26"/>
  <c r="AH23" i="26"/>
  <c r="AE23" i="26"/>
  <c r="F23" i="26"/>
  <c r="Q23" i="26" s="1"/>
  <c r="J23" i="26" s="1"/>
  <c r="F41" i="26"/>
  <c r="Q41" i="26" s="1"/>
  <c r="J41" i="26" s="1"/>
  <c r="BD41" i="26"/>
  <c r="W55" i="26"/>
  <c r="Z55" i="26"/>
  <c r="AH55" i="26"/>
  <c r="U55" i="26"/>
  <c r="K55" i="26"/>
  <c r="F73" i="26"/>
  <c r="Q73" i="26" s="1"/>
  <c r="J73" i="26" s="1"/>
  <c r="BD73" i="26"/>
  <c r="Z91" i="26"/>
  <c r="Y91" i="26"/>
  <c r="T91" i="26"/>
  <c r="BD91" i="26"/>
  <c r="E91" i="26"/>
  <c r="R95" i="26"/>
  <c r="AH95" i="26"/>
  <c r="AA95" i="26"/>
  <c r="AE95" i="26"/>
  <c r="F95" i="26"/>
  <c r="Q95" i="26" s="1"/>
  <c r="J95" i="26" s="1"/>
  <c r="O72" i="14"/>
  <c r="O120" i="14"/>
  <c r="O136" i="14"/>
  <c r="O144" i="14"/>
  <c r="O152" i="14"/>
  <c r="O156" i="14"/>
  <c r="O188" i="14"/>
  <c r="O204" i="14"/>
  <c r="O212" i="14"/>
  <c r="O220" i="14"/>
  <c r="O232" i="14"/>
  <c r="O34" i="14"/>
  <c r="I34" i="14" s="1"/>
  <c r="P34" i="15" s="1"/>
  <c r="O70" i="14"/>
  <c r="O142" i="14"/>
  <c r="O226" i="14"/>
  <c r="N33" i="24"/>
  <c r="O33" i="24" s="1"/>
  <c r="D33" i="24"/>
  <c r="D39" i="24"/>
  <c r="N39" i="24"/>
  <c r="O39" i="24" s="1"/>
  <c r="E60" i="24"/>
  <c r="P60" i="24" s="1"/>
  <c r="J60" i="24"/>
  <c r="J74" i="24"/>
  <c r="E74" i="24"/>
  <c r="P74" i="24" s="1"/>
  <c r="J86" i="24"/>
  <c r="N86" i="24"/>
  <c r="D89" i="24"/>
  <c r="E89" i="24"/>
  <c r="E118" i="24"/>
  <c r="N118" i="24"/>
  <c r="E142" i="24"/>
  <c r="P142" i="24" s="1"/>
  <c r="D142" i="24"/>
  <c r="D166" i="24"/>
  <c r="E166" i="24"/>
  <c r="J190" i="24"/>
  <c r="N190" i="24"/>
  <c r="O190" i="24" s="1"/>
  <c r="I190" i="24" s="1"/>
  <c r="K38" i="26"/>
  <c r="BD38" i="26"/>
  <c r="U38" i="26"/>
  <c r="T38" i="26"/>
  <c r="S38" i="26"/>
  <c r="V38" i="26"/>
  <c r="K42" i="26"/>
  <c r="E42" i="26"/>
  <c r="U42" i="26"/>
  <c r="T42" i="26"/>
  <c r="S42" i="26"/>
  <c r="G42" i="26"/>
  <c r="F52" i="26"/>
  <c r="Q52" i="26" s="1"/>
  <c r="J52" i="26" s="1"/>
  <c r="E52" i="26"/>
  <c r="E70" i="26"/>
  <c r="BD70" i="26"/>
  <c r="E44" i="24"/>
  <c r="P44" i="24" s="1"/>
  <c r="J44" i="24"/>
  <c r="E179" i="24"/>
  <c r="P179" i="24" s="1"/>
  <c r="J179" i="24"/>
  <c r="E40" i="26"/>
  <c r="F40" i="26"/>
  <c r="Q40" i="26" s="1"/>
  <c r="J40" i="26" s="1"/>
  <c r="E56" i="26"/>
  <c r="F56" i="26"/>
  <c r="Q56" i="26" s="1"/>
  <c r="J56" i="26" s="1"/>
  <c r="O80" i="24"/>
  <c r="AF59" i="26"/>
  <c r="AG59" i="26" s="1"/>
  <c r="AF51" i="26"/>
  <c r="AG51" i="26" s="1"/>
  <c r="N131" i="24"/>
  <c r="O131" i="24" s="1"/>
  <c r="N102" i="24"/>
  <c r="O102" i="24" s="1"/>
  <c r="I102" i="24" s="1"/>
  <c r="E147" i="24"/>
  <c r="J139" i="24"/>
  <c r="E187" i="24"/>
  <c r="P187" i="24" s="1"/>
  <c r="D207" i="24"/>
  <c r="O205" i="24"/>
  <c r="I205" i="24" s="1"/>
  <c r="E90" i="24"/>
  <c r="F96" i="26"/>
  <c r="Q96" i="26" s="1"/>
  <c r="J96" i="26" s="1"/>
  <c r="O21" i="26"/>
  <c r="E96" i="26"/>
  <c r="D23" i="24"/>
  <c r="E23" i="24"/>
  <c r="P23" i="24" s="1"/>
  <c r="D220" i="24"/>
  <c r="J220" i="24"/>
  <c r="E22" i="26"/>
  <c r="BD22" i="26"/>
  <c r="K60" i="26"/>
  <c r="E60" i="26"/>
  <c r="K93" i="26"/>
  <c r="F93" i="26"/>
  <c r="Q93" i="26" s="1"/>
  <c r="J93" i="26" s="1"/>
  <c r="O129" i="24"/>
  <c r="BP30" i="26"/>
  <c r="BQ30" i="26" s="1"/>
  <c r="BN20" i="26"/>
  <c r="BP20" i="26" s="1"/>
  <c r="BQ20" i="26" s="1"/>
  <c r="BQ17" i="26" s="1"/>
  <c r="BN74" i="26"/>
  <c r="AY142" i="26"/>
  <c r="AZ142" i="26" s="1"/>
  <c r="I30" i="12"/>
  <c r="D34" i="28"/>
  <c r="AN76" i="26"/>
  <c r="AQ76" i="26"/>
  <c r="BM76" i="26" s="1"/>
  <c r="AT76" i="26"/>
  <c r="AV76" i="26"/>
  <c r="AU76" i="26"/>
  <c r="AR76" i="26"/>
  <c r="BO76" i="26" s="1"/>
  <c r="AL76" i="26"/>
  <c r="AW76" i="26"/>
  <c r="AS76" i="26"/>
  <c r="AO76" i="26"/>
  <c r="AP76" i="26"/>
  <c r="BR51" i="26"/>
  <c r="BJ51" i="26"/>
  <c r="BR55" i="26"/>
  <c r="BR38" i="26"/>
  <c r="BR26" i="26"/>
  <c r="BJ26" i="26"/>
  <c r="I95" i="12"/>
  <c r="I64" i="21"/>
  <c r="AN124" i="26"/>
  <c r="AS124" i="26"/>
  <c r="AM124" i="26"/>
  <c r="AT124" i="26"/>
  <c r="AQ124" i="26"/>
  <c r="BM124" i="26" s="1"/>
  <c r="AV124" i="26"/>
  <c r="AW124" i="26"/>
  <c r="AO124" i="26"/>
  <c r="AU124" i="26"/>
  <c r="AR124" i="26"/>
  <c r="BO124" i="26" s="1"/>
  <c r="AL124" i="26"/>
  <c r="C344" i="65"/>
  <c r="C346" i="65"/>
  <c r="C348" i="65"/>
  <c r="C350" i="65"/>
  <c r="C352" i="65"/>
  <c r="C354" i="65"/>
  <c r="C356" i="65"/>
  <c r="O36" i="28"/>
  <c r="D55" i="23"/>
  <c r="AF99" i="18"/>
  <c r="C162" i="65"/>
  <c r="J99" i="19"/>
  <c r="AF90" i="18"/>
  <c r="C153" i="65"/>
  <c r="J90" i="19"/>
  <c r="C139" i="65"/>
  <c r="J76" i="19"/>
  <c r="U76" i="19" s="1"/>
  <c r="AF68" i="18"/>
  <c r="C131" i="65"/>
  <c r="J68" i="19"/>
  <c r="AF59" i="18"/>
  <c r="C122" i="65"/>
  <c r="J59" i="19"/>
  <c r="C87" i="65"/>
  <c r="J24" i="19"/>
  <c r="U24" i="19" s="1"/>
  <c r="AF131" i="18"/>
  <c r="C194" i="65"/>
  <c r="J131" i="19"/>
  <c r="C180" i="65"/>
  <c r="J117" i="19"/>
  <c r="C163" i="65"/>
  <c r="J100" i="19"/>
  <c r="AF83" i="18"/>
  <c r="C146" i="65"/>
  <c r="J83" i="19"/>
  <c r="AF69" i="18"/>
  <c r="C132" i="65"/>
  <c r="J69" i="19"/>
  <c r="AF52" i="18"/>
  <c r="C115" i="65"/>
  <c r="J52" i="19"/>
  <c r="U52" i="19" s="1"/>
  <c r="AF32" i="18"/>
  <c r="C95" i="65"/>
  <c r="J32" i="19"/>
  <c r="D84" i="23"/>
  <c r="D63" i="23"/>
  <c r="D46" i="23"/>
  <c r="D27" i="23"/>
  <c r="AQ64" i="26"/>
  <c r="BM64" i="26" s="1"/>
  <c r="BN64" i="26" s="1"/>
  <c r="BP64" i="26" s="1"/>
  <c r="BQ64" i="26" s="1"/>
  <c r="AN64" i="26"/>
  <c r="AP64" i="26"/>
  <c r="AT64" i="26"/>
  <c r="BF121" i="26"/>
  <c r="BR121" i="26" s="1"/>
  <c r="AL42" i="26"/>
  <c r="AF127" i="18"/>
  <c r="C190" i="65"/>
  <c r="J127" i="19"/>
  <c r="U127" i="19" s="1"/>
  <c r="AF98" i="18"/>
  <c r="C161" i="65"/>
  <c r="C145" i="65"/>
  <c r="AF58" i="18"/>
  <c r="C121" i="65"/>
  <c r="J58" i="19"/>
  <c r="U58" i="19" s="1"/>
  <c r="AF20" i="18"/>
  <c r="C83" i="65"/>
  <c r="AF95" i="18"/>
  <c r="C158" i="65"/>
  <c r="AF47" i="18"/>
  <c r="C110" i="65"/>
  <c r="J47" i="19"/>
  <c r="U47" i="19" s="1"/>
  <c r="AF129" i="18"/>
  <c r="C192" i="65"/>
  <c r="J129" i="19"/>
  <c r="AF108" i="18"/>
  <c r="C171" i="65"/>
  <c r="AF97" i="18"/>
  <c r="C160" i="65"/>
  <c r="J97" i="19"/>
  <c r="C174" i="65"/>
  <c r="AF119" i="18"/>
  <c r="C182" i="65"/>
  <c r="J119" i="19"/>
  <c r="I30" i="63"/>
  <c r="I69" i="63"/>
  <c r="I83" i="63"/>
  <c r="I65" i="63"/>
  <c r="I34" i="63"/>
  <c r="I89" i="63"/>
  <c r="BH60" i="26"/>
  <c r="BG60" i="26"/>
  <c r="BI60" i="26" s="1"/>
  <c r="AX60" i="26"/>
  <c r="D136" i="23"/>
  <c r="D89" i="23"/>
  <c r="AF130" i="18"/>
  <c r="C193" i="65"/>
  <c r="D57" i="23"/>
  <c r="D41" i="23"/>
  <c r="D32" i="23"/>
  <c r="C196" i="65"/>
  <c r="J133" i="19"/>
  <c r="C188" i="65"/>
  <c r="J125" i="19"/>
  <c r="AF116" i="18"/>
  <c r="C179" i="65"/>
  <c r="J116" i="19"/>
  <c r="AF81" i="18"/>
  <c r="C144" i="65"/>
  <c r="J81" i="19"/>
  <c r="AF56" i="18"/>
  <c r="C119" i="65"/>
  <c r="AF48" i="18"/>
  <c r="C111" i="65"/>
  <c r="J48" i="19"/>
  <c r="AF36" i="18"/>
  <c r="C99" i="65"/>
  <c r="J36" i="19"/>
  <c r="AF128" i="18"/>
  <c r="C191" i="65"/>
  <c r="J128" i="19"/>
  <c r="AF112" i="18"/>
  <c r="C175" i="65"/>
  <c r="AF96" i="18"/>
  <c r="C159" i="65"/>
  <c r="J96" i="19"/>
  <c r="U96" i="19" s="1"/>
  <c r="AF80" i="18"/>
  <c r="C143" i="65"/>
  <c r="C129" i="65"/>
  <c r="AF49" i="18"/>
  <c r="C112" i="65"/>
  <c r="J49" i="19"/>
  <c r="U49" i="19" s="1"/>
  <c r="AF30" i="18"/>
  <c r="C93" i="65"/>
  <c r="J30" i="19"/>
  <c r="D29" i="23"/>
  <c r="AS78" i="26"/>
  <c r="AO78" i="26"/>
  <c r="AQ78" i="26"/>
  <c r="BM78" i="26" s="1"/>
  <c r="BN78" i="26" s="1"/>
  <c r="BP78" i="26" s="1"/>
  <c r="BQ78" i="26" s="1"/>
  <c r="AV78" i="26"/>
  <c r="AM40" i="26"/>
  <c r="AN40" i="26"/>
  <c r="AO40" i="26"/>
  <c r="AW40" i="26"/>
  <c r="AU40" i="26"/>
  <c r="AS40" i="26"/>
  <c r="O33" i="28"/>
  <c r="I71" i="63"/>
  <c r="I76" i="63"/>
  <c r="I74" i="63"/>
  <c r="I25" i="63"/>
  <c r="O109" i="14"/>
  <c r="O113" i="14"/>
  <c r="O117" i="14"/>
  <c r="P117" i="14"/>
  <c r="BE88" i="26"/>
  <c r="AF88" i="26"/>
  <c r="AG88" i="26" s="1"/>
  <c r="BA88" i="26"/>
  <c r="AY88" i="26" s="1"/>
  <c r="AZ88" i="26" s="1"/>
  <c r="BA84" i="26"/>
  <c r="AY84" i="26" s="1"/>
  <c r="AZ84" i="26" s="1"/>
  <c r="BE84" i="26"/>
  <c r="AP84" i="26"/>
  <c r="AQ84" i="26"/>
  <c r="BM84" i="26" s="1"/>
  <c r="AR84" i="26"/>
  <c r="BO84" i="26" s="1"/>
  <c r="BG84" i="26"/>
  <c r="BH84" i="26"/>
  <c r="BL84" i="26" s="1"/>
  <c r="BH89" i="26"/>
  <c r="BG89" i="26"/>
  <c r="BI89" i="26" s="1"/>
  <c r="BA85" i="26"/>
  <c r="BE85" i="26"/>
  <c r="BE61" i="26"/>
  <c r="AF61" i="26"/>
  <c r="AG61" i="26" s="1"/>
  <c r="BH29" i="26"/>
  <c r="AX29" i="26"/>
  <c r="AK25" i="26"/>
  <c r="BA25" i="26"/>
  <c r="BE25" i="26"/>
  <c r="AX58" i="26"/>
  <c r="BG58" i="26"/>
  <c r="BI58" i="26" s="1"/>
  <c r="AX46" i="26"/>
  <c r="BH46" i="26"/>
  <c r="AF54" i="18"/>
  <c r="C117" i="65"/>
  <c r="J54" i="19"/>
  <c r="U54" i="19" s="1"/>
  <c r="BA145" i="26"/>
  <c r="AY145" i="26" s="1"/>
  <c r="AZ145" i="26" s="1"/>
  <c r="AF145" i="26"/>
  <c r="AG145" i="26" s="1"/>
  <c r="BG125" i="26"/>
  <c r="AX125" i="26"/>
  <c r="BE121" i="26"/>
  <c r="AF121" i="26"/>
  <c r="AG121" i="26" s="1"/>
  <c r="AX126" i="26"/>
  <c r="BG126" i="26"/>
  <c r="BI126" i="26" s="1"/>
  <c r="BF94" i="26"/>
  <c r="AF94" i="26"/>
  <c r="AG94" i="26" s="1"/>
  <c r="AM86" i="26"/>
  <c r="AR86" i="26"/>
  <c r="BO86" i="26" s="1"/>
  <c r="BP86" i="26" s="1"/>
  <c r="BQ86" i="26" s="1"/>
  <c r="AW86" i="26"/>
  <c r="AF86" i="26"/>
  <c r="AG86" i="26" s="1"/>
  <c r="BA86" i="26"/>
  <c r="AY86" i="26" s="1"/>
  <c r="AZ86" i="26" s="1"/>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F20" i="28"/>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E24" i="12"/>
  <c r="P24" i="12" s="1"/>
  <c r="F24" i="28"/>
  <c r="B10" i="65"/>
  <c r="F28" i="28"/>
  <c r="E28" i="12"/>
  <c r="P28" i="12" s="1"/>
  <c r="J28" i="12"/>
  <c r="B14" i="65"/>
  <c r="N32" i="12"/>
  <c r="O32" i="12" s="1"/>
  <c r="I32" i="12" s="1"/>
  <c r="J32" i="12"/>
  <c r="F32" i="28"/>
  <c r="B18" i="65"/>
  <c r="E36" i="12"/>
  <c r="P36" i="12" s="1"/>
  <c r="J36" i="12"/>
  <c r="N36" i="12"/>
  <c r="O36" i="12" s="1"/>
  <c r="I36" i="12" s="1"/>
  <c r="B22" i="65"/>
  <c r="D40" i="12"/>
  <c r="O40" i="28" s="1"/>
  <c r="J40" i="12"/>
  <c r="E40" i="12"/>
  <c r="P40" i="12" s="1"/>
  <c r="B26" i="65"/>
  <c r="E44" i="12"/>
  <c r="P44" i="12" s="1"/>
  <c r="I44" i="12" s="1"/>
  <c r="F44" i="28"/>
  <c r="N44" i="12"/>
  <c r="O44" i="12" s="1"/>
  <c r="B30" i="65"/>
  <c r="J48" i="12"/>
  <c r="F48" i="28"/>
  <c r="N48" i="12"/>
  <c r="O48" i="12" s="1"/>
  <c r="B34" i="65"/>
  <c r="D52" i="12"/>
  <c r="O52" i="28" s="1"/>
  <c r="B38" i="65"/>
  <c r="D56" i="12"/>
  <c r="N56" i="12"/>
  <c r="O56" i="12" s="1"/>
  <c r="I56" i="12" s="1"/>
  <c r="J56" i="12"/>
  <c r="F56" i="28"/>
  <c r="B42" i="65"/>
  <c r="F60" i="28"/>
  <c r="O60" i="28" s="1"/>
  <c r="N60" i="12"/>
  <c r="O60" i="12" s="1"/>
  <c r="E60" i="12"/>
  <c r="P60" i="12" s="1"/>
  <c r="J60" i="12"/>
  <c r="B46" i="65"/>
  <c r="F64" i="28"/>
  <c r="O64" i="28" s="1"/>
  <c r="J64" i="12"/>
  <c r="E64" i="12"/>
  <c r="P64" i="12" s="1"/>
  <c r="B50" i="65"/>
  <c r="F68" i="28"/>
  <c r="D68" i="12"/>
  <c r="B54" i="65"/>
  <c r="F72" i="28"/>
  <c r="J72" i="12"/>
  <c r="D72" i="12"/>
  <c r="O72" i="28" s="1"/>
  <c r="E72" i="12"/>
  <c r="P72" i="12" s="1"/>
  <c r="N72" i="12"/>
  <c r="O72" i="12" s="1"/>
  <c r="B58" i="65"/>
  <c r="E76" i="12"/>
  <c r="P76" i="12" s="1"/>
  <c r="I76" i="12" s="1"/>
  <c r="F76" i="28"/>
  <c r="O76" i="28" s="1"/>
  <c r="B62" i="65"/>
  <c r="F80" i="28"/>
  <c r="D80" i="12"/>
  <c r="E80" i="12"/>
  <c r="P80" i="12" s="1"/>
  <c r="I80" i="12" s="1"/>
  <c r="B66" i="65"/>
  <c r="E84" i="12"/>
  <c r="P84" i="12" s="1"/>
  <c r="N84" i="12"/>
  <c r="O84" i="12" s="1"/>
  <c r="D84" i="12"/>
  <c r="O84" i="28" s="1"/>
  <c r="B70" i="65"/>
  <c r="N88" i="12"/>
  <c r="O88" i="12" s="1"/>
  <c r="D88" i="12"/>
  <c r="O88" i="28" s="1"/>
  <c r="E88" i="12"/>
  <c r="P88" i="12" s="1"/>
  <c r="F88" i="28"/>
  <c r="B74" i="65"/>
  <c r="F92" i="28"/>
  <c r="D92" i="12"/>
  <c r="N92" i="12"/>
  <c r="O92" i="12" s="1"/>
  <c r="E92" i="12"/>
  <c r="P92" i="12" s="1"/>
  <c r="B78" i="65"/>
  <c r="E96" i="12"/>
  <c r="P96" i="12" s="1"/>
  <c r="F96" i="28"/>
  <c r="N96" i="12"/>
  <c r="O96" i="12" s="1"/>
  <c r="D96" i="12"/>
  <c r="B82" i="65"/>
  <c r="F100" i="28"/>
  <c r="J100" i="12"/>
  <c r="D100" i="12"/>
  <c r="O55" i="14"/>
  <c r="P55" i="14"/>
  <c r="P151" i="14"/>
  <c r="O151" i="14"/>
  <c r="P159" i="14"/>
  <c r="O159" i="14"/>
  <c r="O207" i="14"/>
  <c r="P207" i="14"/>
  <c r="AK144" i="26"/>
  <c r="BF144" i="26"/>
  <c r="BR144" i="26" s="1"/>
  <c r="AW68" i="26"/>
  <c r="AT68" i="26"/>
  <c r="AN68" i="26"/>
  <c r="AV68" i="26"/>
  <c r="AS68" i="26"/>
  <c r="BF64" i="26"/>
  <c r="AF64" i="26"/>
  <c r="AG64" i="26" s="1"/>
  <c r="BA60" i="26"/>
  <c r="AF60" i="26"/>
  <c r="AG60" i="26" s="1"/>
  <c r="BE60" i="26"/>
  <c r="BA56" i="26"/>
  <c r="AY56" i="26" s="1"/>
  <c r="AZ56" i="26" s="1"/>
  <c r="AF56" i="26"/>
  <c r="AG56" i="26" s="1"/>
  <c r="BE56" i="26"/>
  <c r="AX52" i="26"/>
  <c r="BH52" i="26"/>
  <c r="BG52" i="26"/>
  <c r="I129" i="24"/>
  <c r="C1218" i="65"/>
  <c r="C1086" i="65"/>
  <c r="C1104" i="65"/>
  <c r="C1047" i="65"/>
  <c r="C1037" i="65"/>
  <c r="C1026" i="65"/>
  <c r="C1223" i="65"/>
  <c r="C1029" i="65"/>
  <c r="C1175" i="65"/>
  <c r="C1088" i="65"/>
  <c r="C1048" i="65"/>
  <c r="C1188" i="65"/>
  <c r="C1159" i="65"/>
  <c r="C1098" i="65"/>
  <c r="C1224" i="65"/>
  <c r="B1036" i="65"/>
  <c r="T32" i="25"/>
  <c r="D32" i="24"/>
  <c r="E32" i="24"/>
  <c r="P32" i="24" s="1"/>
  <c r="I32" i="24" s="1"/>
  <c r="J32" i="24"/>
  <c r="B1039" i="65"/>
  <c r="T35" i="25"/>
  <c r="E35" i="24"/>
  <c r="P35" i="24" s="1"/>
  <c r="D35" i="24"/>
  <c r="N35" i="24"/>
  <c r="O35" i="24" s="1"/>
  <c r="B1042" i="65"/>
  <c r="T38" i="25"/>
  <c r="E38" i="24"/>
  <c r="P38" i="24" s="1"/>
  <c r="N38" i="24"/>
  <c r="O38" i="24" s="1"/>
  <c r="I38" i="24" s="1"/>
  <c r="B1082" i="65"/>
  <c r="T78" i="25"/>
  <c r="E78" i="24"/>
  <c r="O78" i="24" s="1"/>
  <c r="J78" i="24"/>
  <c r="D78" i="24"/>
  <c r="E72" i="26"/>
  <c r="F72" i="26"/>
  <c r="Q72" i="26" s="1"/>
  <c r="J72" i="26" s="1"/>
  <c r="W72" i="26"/>
  <c r="V72" i="26"/>
  <c r="AC72" i="26"/>
  <c r="AB72" i="26"/>
  <c r="O72" i="26"/>
  <c r="K138" i="26"/>
  <c r="AB138" i="26"/>
  <c r="AA138" i="26"/>
  <c r="Z138" i="26"/>
  <c r="Y138" i="26"/>
  <c r="E138" i="26"/>
  <c r="T138" i="26"/>
  <c r="S138" i="26"/>
  <c r="R138" i="26"/>
  <c r="G138" i="26"/>
  <c r="K149" i="26"/>
  <c r="F149" i="26"/>
  <c r="Q149" i="26" s="1"/>
  <c r="J149" i="26" s="1"/>
  <c r="AA149" i="26"/>
  <c r="Z149" i="26"/>
  <c r="Y149" i="26"/>
  <c r="T149" i="26"/>
  <c r="S149" i="26"/>
  <c r="R149" i="26"/>
  <c r="I94" i="14"/>
  <c r="P94" i="15" s="1"/>
  <c r="O39" i="28"/>
  <c r="I22" i="12"/>
  <c r="C195" i="65"/>
  <c r="J132" i="19"/>
  <c r="AF124" i="18"/>
  <c r="C187" i="65"/>
  <c r="J124" i="19"/>
  <c r="U124" i="19" s="1"/>
  <c r="AF118" i="18"/>
  <c r="C181" i="65"/>
  <c r="J118" i="19"/>
  <c r="AF110" i="18"/>
  <c r="C173" i="65"/>
  <c r="J110" i="19"/>
  <c r="AF103" i="18"/>
  <c r="C166" i="65"/>
  <c r="J103" i="19"/>
  <c r="C135" i="65"/>
  <c r="J72" i="19"/>
  <c r="C113" i="65"/>
  <c r="J50" i="19"/>
  <c r="AF44" i="18"/>
  <c r="C107" i="65"/>
  <c r="J44" i="19"/>
  <c r="U44" i="19" s="1"/>
  <c r="C100" i="65"/>
  <c r="J37" i="19"/>
  <c r="C90" i="65"/>
  <c r="J27" i="19"/>
  <c r="U27" i="19" s="1"/>
  <c r="C151" i="65"/>
  <c r="J88" i="19"/>
  <c r="AF38" i="18"/>
  <c r="C101" i="65"/>
  <c r="J38" i="19"/>
  <c r="AF91" i="18"/>
  <c r="C154" i="65"/>
  <c r="J91" i="19"/>
  <c r="U91" i="19" s="1"/>
  <c r="AF65" i="18"/>
  <c r="C128" i="65"/>
  <c r="J65" i="19"/>
  <c r="C120" i="65"/>
  <c r="J57" i="19"/>
  <c r="O153" i="24"/>
  <c r="I153" i="24" s="1"/>
  <c r="I22" i="24"/>
  <c r="I25" i="24"/>
  <c r="I50" i="24"/>
  <c r="I211" i="24"/>
  <c r="I206" i="24"/>
  <c r="I120" i="24"/>
  <c r="I133" i="24"/>
  <c r="I167" i="24"/>
  <c r="B3" i="65"/>
  <c r="B7" i="65"/>
  <c r="B11" i="65"/>
  <c r="B15" i="65"/>
  <c r="B19" i="65"/>
  <c r="B23" i="65"/>
  <c r="B27" i="65"/>
  <c r="B31" i="65"/>
  <c r="B35" i="65"/>
  <c r="B39" i="65"/>
  <c r="B43" i="65"/>
  <c r="B47" i="65"/>
  <c r="B51" i="65"/>
  <c r="B55" i="65"/>
  <c r="B59" i="65"/>
  <c r="B63" i="65"/>
  <c r="B67" i="65"/>
  <c r="B71" i="65"/>
  <c r="B75" i="65"/>
  <c r="B79" i="65"/>
  <c r="C337" i="65"/>
  <c r="C339" i="65"/>
  <c r="C341" i="65"/>
  <c r="I3" i="26"/>
  <c r="G72" i="26"/>
  <c r="AH72" i="26"/>
  <c r="S72" i="26"/>
  <c r="AH149" i="26"/>
  <c r="AC149" i="26"/>
  <c r="AE149" i="26"/>
  <c r="AD138" i="26"/>
  <c r="AH138" i="26"/>
  <c r="C1189" i="65"/>
  <c r="C1158" i="65"/>
  <c r="C1111" i="65"/>
  <c r="C1092" i="65"/>
  <c r="C1073" i="65"/>
  <c r="C1065" i="65"/>
  <c r="C1152" i="65"/>
  <c r="C1045" i="65"/>
  <c r="C1043" i="65"/>
  <c r="C1136" i="65"/>
  <c r="C1080" i="65"/>
  <c r="C1050" i="65"/>
  <c r="M82" i="63"/>
  <c r="N89" i="63"/>
  <c r="N87" i="63"/>
  <c r="M35" i="63"/>
  <c r="B1024"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031" i="65"/>
  <c r="T27" i="25"/>
  <c r="N27" i="24"/>
  <c r="O27" i="24" s="1"/>
  <c r="J27" i="24"/>
  <c r="D27" i="24"/>
  <c r="E27" i="24"/>
  <c r="P27" i="24" s="1"/>
  <c r="B1034" i="65"/>
  <c r="T30" i="25"/>
  <c r="D30" i="24"/>
  <c r="N30" i="24"/>
  <c r="O30" i="24" s="1"/>
  <c r="I30" i="24" s="1"/>
  <c r="B1079" i="65"/>
  <c r="E75" i="24"/>
  <c r="J75" i="24"/>
  <c r="D75" i="24"/>
  <c r="O49" i="26"/>
  <c r="BD49" i="26"/>
  <c r="AH49" i="26"/>
  <c r="AA49" i="26"/>
  <c r="R49" i="26"/>
  <c r="V49" i="26"/>
  <c r="E49" i="26"/>
  <c r="F49" i="26"/>
  <c r="Q49" i="26" s="1"/>
  <c r="J49" i="26" s="1"/>
  <c r="Y49" i="26"/>
  <c r="X49" i="26"/>
  <c r="W49" i="26"/>
  <c r="BD62" i="26"/>
  <c r="E62" i="26"/>
  <c r="R62" i="26"/>
  <c r="AH62" i="26"/>
  <c r="W62" i="26"/>
  <c r="G62" i="26"/>
  <c r="O62" i="26"/>
  <c r="K62" i="26"/>
  <c r="Z62" i="26"/>
  <c r="Y62" i="26"/>
  <c r="X62" i="26"/>
  <c r="T62" i="26"/>
  <c r="W67" i="26"/>
  <c r="Z67" i="26"/>
  <c r="U67" i="26"/>
  <c r="Y67" i="26"/>
  <c r="K67" i="26"/>
  <c r="S67" i="26"/>
  <c r="V67" i="26"/>
  <c r="AB67" i="26"/>
  <c r="AH67" i="26"/>
  <c r="O67" i="26"/>
  <c r="AE67" i="26"/>
  <c r="R67" i="26"/>
  <c r="T67" i="26"/>
  <c r="X67" i="26"/>
  <c r="F67" i="26"/>
  <c r="Q67" i="26" s="1"/>
  <c r="J67" i="26" s="1"/>
  <c r="E136" i="26"/>
  <c r="F136" i="26"/>
  <c r="Q136" i="26" s="1"/>
  <c r="J136" i="26" s="1"/>
  <c r="AD136" i="26"/>
  <c r="AC136" i="26"/>
  <c r="AB136" i="26"/>
  <c r="AA136" i="26"/>
  <c r="BD136" i="26"/>
  <c r="O136" i="26"/>
  <c r="K136" i="26"/>
  <c r="C345" i="65"/>
  <c r="C347" i="65"/>
  <c r="A17" i="5"/>
  <c r="C349" i="65"/>
  <c r="C351" i="65"/>
  <c r="C353" i="65"/>
  <c r="C355" i="65"/>
  <c r="C357" i="65"/>
  <c r="AF113" i="18"/>
  <c r="C176" i="65"/>
  <c r="J113" i="19"/>
  <c r="C168" i="65"/>
  <c r="J105" i="19"/>
  <c r="C156" i="65"/>
  <c r="AF63" i="18"/>
  <c r="C126" i="65"/>
  <c r="J63" i="19"/>
  <c r="AF35" i="18"/>
  <c r="C98" i="65"/>
  <c r="J35" i="19"/>
  <c r="C92" i="65"/>
  <c r="C85" i="65"/>
  <c r="AF126" i="18"/>
  <c r="C189" i="65"/>
  <c r="J126" i="19"/>
  <c r="U126" i="19" s="1"/>
  <c r="C172" i="65"/>
  <c r="J109" i="19"/>
  <c r="U109" i="19" s="1"/>
  <c r="C152" i="65"/>
  <c r="C137" i="65"/>
  <c r="J74" i="19"/>
  <c r="U74" i="19" s="1"/>
  <c r="C123" i="65"/>
  <c r="J60" i="19"/>
  <c r="U60" i="19" s="1"/>
  <c r="AF43" i="18"/>
  <c r="C106" i="65"/>
  <c r="AF26" i="18"/>
  <c r="C89" i="65"/>
  <c r="J26" i="19"/>
  <c r="U26" i="19" s="1"/>
  <c r="I37" i="21"/>
  <c r="AK35" i="26"/>
  <c r="BF59" i="26"/>
  <c r="AK107" i="26"/>
  <c r="BG71" i="26"/>
  <c r="BE127" i="26"/>
  <c r="BJ127" i="26" s="1"/>
  <c r="AF55" i="26"/>
  <c r="AG55" i="26" s="1"/>
  <c r="BA95" i="26"/>
  <c r="BE111" i="26"/>
  <c r="AP112" i="26"/>
  <c r="AS112" i="26"/>
  <c r="O121" i="14"/>
  <c r="N85" i="12"/>
  <c r="O85" i="12" s="1"/>
  <c r="D69" i="12"/>
  <c r="O69" i="28" s="1"/>
  <c r="D61" i="12"/>
  <c r="D45" i="12"/>
  <c r="E37" i="12"/>
  <c r="P37" i="12" s="1"/>
  <c r="E81" i="12"/>
  <c r="P81" i="12" s="1"/>
  <c r="I81" i="12" s="1"/>
  <c r="E29" i="12"/>
  <c r="P29" i="12" s="1"/>
  <c r="N65" i="12"/>
  <c r="O65" i="12" s="1"/>
  <c r="I65" i="12" s="1"/>
  <c r="AF115" i="18"/>
  <c r="C178" i="65"/>
  <c r="J115" i="19"/>
  <c r="AF77" i="18"/>
  <c r="C140" i="65"/>
  <c r="J77" i="19"/>
  <c r="C133" i="65"/>
  <c r="J70" i="19"/>
  <c r="U70" i="19" s="1"/>
  <c r="AF41" i="18"/>
  <c r="C104" i="65"/>
  <c r="J41" i="19"/>
  <c r="C88" i="65"/>
  <c r="J25" i="19"/>
  <c r="AF121" i="18"/>
  <c r="C184" i="65"/>
  <c r="J121" i="19"/>
  <c r="AF78" i="18"/>
  <c r="C141" i="65"/>
  <c r="J78" i="19"/>
  <c r="C94" i="65"/>
  <c r="J31" i="19"/>
  <c r="AF34" i="18"/>
  <c r="C97" i="65"/>
  <c r="J34" i="19"/>
  <c r="U34" i="19" s="1"/>
  <c r="AF51" i="18"/>
  <c r="C114" i="65"/>
  <c r="J51" i="19"/>
  <c r="C103" i="65"/>
  <c r="J40" i="19"/>
  <c r="C148" i="65"/>
  <c r="J85" i="19"/>
  <c r="O220" i="24"/>
  <c r="I65" i="24"/>
  <c r="O73" i="24"/>
  <c r="I73" i="24" s="1"/>
  <c r="I69" i="24"/>
  <c r="O196" i="24"/>
  <c r="I196" i="24" s="1"/>
  <c r="I131" i="24"/>
  <c r="F93" i="28"/>
  <c r="F53" i="28"/>
  <c r="F21" i="28"/>
  <c r="O21" i="28" s="1"/>
  <c r="F73" i="28"/>
  <c r="O73" i="28" s="1"/>
  <c r="F25" i="28"/>
  <c r="O25" i="28" s="1"/>
  <c r="O102" i="23"/>
  <c r="O49" i="23"/>
  <c r="O135" i="23"/>
  <c r="B4" i="65"/>
  <c r="B8" i="65"/>
  <c r="B12" i="65"/>
  <c r="B16" i="65"/>
  <c r="B20" i="65"/>
  <c r="B24" i="65"/>
  <c r="B28" i="65"/>
  <c r="B32" i="65"/>
  <c r="B36" i="65"/>
  <c r="B40" i="65"/>
  <c r="B44" i="65"/>
  <c r="B48" i="65"/>
  <c r="B52" i="65"/>
  <c r="B56" i="65"/>
  <c r="B60" i="65"/>
  <c r="B64" i="65"/>
  <c r="B68" i="65"/>
  <c r="B72" i="65"/>
  <c r="B76" i="65"/>
  <c r="B80" i="65"/>
  <c r="O41" i="14"/>
  <c r="I41" i="14" s="1"/>
  <c r="P41" i="15" s="1"/>
  <c r="O57" i="14"/>
  <c r="O97" i="14"/>
  <c r="O133" i="14"/>
  <c r="O141" i="14"/>
  <c r="O153" i="14"/>
  <c r="O157" i="14"/>
  <c r="O161" i="14"/>
  <c r="O165" i="14"/>
  <c r="I165" i="14" s="1"/>
  <c r="P165" i="15" s="1"/>
  <c r="O169" i="14"/>
  <c r="O193" i="14"/>
  <c r="O201" i="14"/>
  <c r="O205" i="14"/>
  <c r="O213" i="14"/>
  <c r="O217" i="14"/>
  <c r="O241" i="14"/>
  <c r="O253" i="14"/>
  <c r="I253" i="14" s="1"/>
  <c r="P253" i="15" s="1"/>
  <c r="A17" i="16"/>
  <c r="AF28" i="18"/>
  <c r="C91" i="65"/>
  <c r="J28" i="19"/>
  <c r="A17" i="26"/>
  <c r="T72" i="26"/>
  <c r="R72" i="26"/>
  <c r="AA72" i="26"/>
  <c r="X149" i="26"/>
  <c r="V149" i="26"/>
  <c r="U138" i="26"/>
  <c r="W138" i="26"/>
  <c r="C1125" i="65"/>
  <c r="C1118" i="65"/>
  <c r="C1099" i="65"/>
  <c r="C1096" i="65"/>
  <c r="D38" i="24"/>
  <c r="C1174" i="65"/>
  <c r="C1166" i="65"/>
  <c r="C1053" i="65"/>
  <c r="C1066" i="65"/>
  <c r="C1035" i="65"/>
  <c r="C1196" i="65"/>
  <c r="C1107" i="65"/>
  <c r="C1128" i="65"/>
  <c r="C1176" i="65"/>
  <c r="C1044" i="65"/>
  <c r="C1051" i="65"/>
  <c r="K72" i="26"/>
  <c r="M42" i="63"/>
  <c r="N47" i="63"/>
  <c r="M32" i="63"/>
  <c r="M54" i="63"/>
  <c r="M61" i="63"/>
  <c r="M84" i="63"/>
  <c r="B1076" i="65"/>
  <c r="T72" i="25"/>
  <c r="E72" i="24"/>
  <c r="P72" i="24" s="1"/>
  <c r="D72" i="24"/>
  <c r="J72" i="24"/>
  <c r="B1088" i="65"/>
  <c r="T84" i="25"/>
  <c r="E84" i="24"/>
  <c r="N84" i="24"/>
  <c r="B1115" i="65"/>
  <c r="D111" i="24"/>
  <c r="N111" i="24"/>
  <c r="O111" i="24" s="1"/>
  <c r="I111" i="24" s="1"/>
  <c r="B1118" i="65"/>
  <c r="T114" i="25"/>
  <c r="E114" i="24"/>
  <c r="J114" i="24"/>
  <c r="N114" i="24"/>
  <c r="B1124" i="65"/>
  <c r="J120" i="24"/>
  <c r="D120" i="24"/>
  <c r="B1128" i="65"/>
  <c r="T124" i="25"/>
  <c r="E124" i="24"/>
  <c r="J124" i="24"/>
  <c r="K44" i="26"/>
  <c r="F44" i="26"/>
  <c r="Q44" i="26" s="1"/>
  <c r="J44" i="26" s="1"/>
  <c r="E44" i="26"/>
  <c r="S44" i="26"/>
  <c r="G44" i="26"/>
  <c r="U44" i="26"/>
  <c r="X44" i="26"/>
  <c r="W47" i="26"/>
  <c r="V47" i="26"/>
  <c r="X47" i="26"/>
  <c r="AB47" i="26"/>
  <c r="O47" i="26"/>
  <c r="S47" i="26"/>
  <c r="R47" i="26"/>
  <c r="G47" i="26"/>
  <c r="T47" i="26"/>
  <c r="F47" i="26"/>
  <c r="Q47" i="26" s="1"/>
  <c r="J47" i="26" s="1"/>
  <c r="AE47" i="26"/>
  <c r="AD47" i="26"/>
  <c r="AD15" i="26" s="1"/>
  <c r="Y47" i="26"/>
  <c r="AC47" i="26"/>
  <c r="BD47" i="26"/>
  <c r="E47" i="26"/>
  <c r="O113" i="26"/>
  <c r="BD113" i="26"/>
  <c r="AB113" i="26"/>
  <c r="AA113" i="26"/>
  <c r="AD113" i="26"/>
  <c r="Y113" i="26"/>
  <c r="F113" i="26"/>
  <c r="Q113" i="26" s="1"/>
  <c r="J113" i="26" s="1"/>
  <c r="T113" i="26"/>
  <c r="S113" i="26"/>
  <c r="V113" i="26"/>
  <c r="AC113" i="26"/>
  <c r="BD126" i="26"/>
  <c r="K126" i="26"/>
  <c r="Y126" i="26"/>
  <c r="X126" i="26"/>
  <c r="W126" i="26"/>
  <c r="AD126" i="26"/>
  <c r="O126" i="26"/>
  <c r="E126" i="26"/>
  <c r="AH126" i="26"/>
  <c r="AE126" i="26"/>
  <c r="V126" i="26"/>
  <c r="G126" i="26"/>
  <c r="AH131" i="26"/>
  <c r="AE131" i="26"/>
  <c r="AD131" i="26"/>
  <c r="O131" i="26"/>
  <c r="Y131" i="26"/>
  <c r="X131" i="26"/>
  <c r="W131" i="26"/>
  <c r="V131" i="26"/>
  <c r="BD131" i="26"/>
  <c r="E131" i="26"/>
  <c r="I69" i="12"/>
  <c r="O77" i="28"/>
  <c r="I29" i="12"/>
  <c r="J20" i="22"/>
  <c r="C183" i="65"/>
  <c r="J120" i="19"/>
  <c r="AF92" i="18"/>
  <c r="C155" i="65"/>
  <c r="J92" i="19"/>
  <c r="C149" i="65"/>
  <c r="J86" i="19"/>
  <c r="AF79" i="18"/>
  <c r="C142" i="65"/>
  <c r="C105" i="65"/>
  <c r="J42" i="19"/>
  <c r="C96" i="65"/>
  <c r="J33" i="19"/>
  <c r="C186" i="65"/>
  <c r="J123" i="19"/>
  <c r="C169" i="65"/>
  <c r="J106" i="19"/>
  <c r="U106" i="19" s="1"/>
  <c r="AF87" i="18"/>
  <c r="C150" i="65"/>
  <c r="J87" i="19"/>
  <c r="U87" i="19" s="1"/>
  <c r="C134" i="65"/>
  <c r="J71" i="19"/>
  <c r="C118" i="65"/>
  <c r="J55" i="19"/>
  <c r="AF39" i="18"/>
  <c r="C102" i="65"/>
  <c r="AF23" i="18"/>
  <c r="C86" i="65"/>
  <c r="J23" i="19"/>
  <c r="U23" i="19" s="1"/>
  <c r="O104" i="14"/>
  <c r="I104" i="14" s="1"/>
  <c r="P104" i="15" s="1"/>
  <c r="P136" i="14"/>
  <c r="O56" i="14"/>
  <c r="J97" i="12"/>
  <c r="I71" i="12"/>
  <c r="J37" i="12"/>
  <c r="O42" i="28"/>
  <c r="N33" i="12"/>
  <c r="O33" i="12" s="1"/>
  <c r="I33" i="12" s="1"/>
  <c r="D97" i="12"/>
  <c r="E77" i="12"/>
  <c r="P77" i="12" s="1"/>
  <c r="I77" i="12" s="1"/>
  <c r="E25" i="12"/>
  <c r="P25" i="12" s="1"/>
  <c r="D41" i="12"/>
  <c r="O41" i="28" s="1"/>
  <c r="O22" i="28"/>
  <c r="D37" i="12"/>
  <c r="E85" i="12"/>
  <c r="P85" i="12" s="1"/>
  <c r="E57" i="12"/>
  <c r="P57" i="12" s="1"/>
  <c r="I57" i="12" s="1"/>
  <c r="AF107" i="18"/>
  <c r="C170" i="65"/>
  <c r="J107" i="19"/>
  <c r="AF101" i="18"/>
  <c r="C164" i="65"/>
  <c r="J101" i="19"/>
  <c r="U101" i="19" s="1"/>
  <c r="AF94" i="18"/>
  <c r="C157" i="65"/>
  <c r="J94" i="19"/>
  <c r="AF84" i="18"/>
  <c r="C147" i="65"/>
  <c r="J84" i="19"/>
  <c r="U84" i="19" s="1"/>
  <c r="C138" i="65"/>
  <c r="J75" i="19"/>
  <c r="U75" i="19" s="1"/>
  <c r="AF67" i="18"/>
  <c r="C130" i="65"/>
  <c r="J67" i="19"/>
  <c r="C124" i="65"/>
  <c r="AF53" i="18"/>
  <c r="C116" i="65"/>
  <c r="J53" i="19"/>
  <c r="U53" i="19" s="1"/>
  <c r="C109" i="65"/>
  <c r="J46" i="19"/>
  <c r="U46" i="19" s="1"/>
  <c r="C167" i="65"/>
  <c r="J104" i="19"/>
  <c r="U104" i="19" s="1"/>
  <c r="C127" i="65"/>
  <c r="J64" i="19"/>
  <c r="U64" i="19" s="1"/>
  <c r="C84" i="65"/>
  <c r="J21" i="19"/>
  <c r="U21" i="19" s="1"/>
  <c r="AF122" i="18"/>
  <c r="C185" i="65"/>
  <c r="J122" i="19"/>
  <c r="AF114" i="18"/>
  <c r="C177" i="65"/>
  <c r="C136" i="65"/>
  <c r="J73" i="19"/>
  <c r="U73" i="19" s="1"/>
  <c r="C165" i="65"/>
  <c r="J102" i="19"/>
  <c r="O164" i="24"/>
  <c r="I164" i="24" s="1"/>
  <c r="I132" i="24"/>
  <c r="O144" i="24"/>
  <c r="BH71" i="26"/>
  <c r="F85" i="28"/>
  <c r="O85" i="28" s="1"/>
  <c r="F45" i="28"/>
  <c r="F65" i="28"/>
  <c r="F49" i="28"/>
  <c r="O49" i="28" s="1"/>
  <c r="F61" i="28"/>
  <c r="F97" i="28"/>
  <c r="O107" i="23"/>
  <c r="B5" i="65"/>
  <c r="B9" i="65"/>
  <c r="B13" i="65"/>
  <c r="B17" i="65"/>
  <c r="B21" i="65"/>
  <c r="B25" i="65"/>
  <c r="B29" i="65"/>
  <c r="B33" i="65"/>
  <c r="B37" i="65"/>
  <c r="B41" i="65"/>
  <c r="B45" i="65"/>
  <c r="B49" i="65"/>
  <c r="B53" i="65"/>
  <c r="B57" i="65"/>
  <c r="B61" i="65"/>
  <c r="B65" i="65"/>
  <c r="B69" i="65"/>
  <c r="B73" i="65"/>
  <c r="B77" i="65"/>
  <c r="B81" i="65"/>
  <c r="O26" i="14"/>
  <c r="I26" i="14" s="1"/>
  <c r="P26" i="15" s="1"/>
  <c r="O30" i="14"/>
  <c r="O38" i="14"/>
  <c r="O86" i="14"/>
  <c r="O98" i="14"/>
  <c r="O102" i="14"/>
  <c r="O146" i="14"/>
  <c r="O170" i="14"/>
  <c r="O174" i="14"/>
  <c r="O186" i="14"/>
  <c r="C338" i="65"/>
  <c r="C340" i="65"/>
  <c r="C342" i="65"/>
  <c r="C108" i="65"/>
  <c r="J45" i="19"/>
  <c r="U45" i="19" s="1"/>
  <c r="F138" i="26"/>
  <c r="Q138" i="26" s="1"/>
  <c r="J138" i="26" s="1"/>
  <c r="BD72" i="26"/>
  <c r="U72" i="26"/>
  <c r="Z72" i="26"/>
  <c r="AE72" i="26"/>
  <c r="O149" i="26"/>
  <c r="AB149" i="26"/>
  <c r="AD149" i="26"/>
  <c r="O138" i="26"/>
  <c r="AC138" i="26"/>
  <c r="AE138" i="26"/>
  <c r="C1205" i="65"/>
  <c r="C1173" i="65"/>
  <c r="C1131" i="65"/>
  <c r="C1057" i="65"/>
  <c r="C1049" i="65"/>
  <c r="C1041" i="65"/>
  <c r="C1033" i="65"/>
  <c r="C1025" i="65"/>
  <c r="C1156" i="65"/>
  <c r="C1129" i="65"/>
  <c r="J35" i="24"/>
  <c r="C1221" i="65"/>
  <c r="C1217" i="65"/>
  <c r="C1089" i="65"/>
  <c r="C1061" i="65"/>
  <c r="C1075" i="65"/>
  <c r="J38" i="24"/>
  <c r="C1130" i="65"/>
  <c r="C1067" i="65"/>
  <c r="C1059" i="65"/>
  <c r="C1163" i="65"/>
  <c r="C1055" i="65"/>
  <c r="N3" i="63"/>
  <c r="N88" i="63"/>
  <c r="M3" i="63"/>
  <c r="N92" i="63"/>
  <c r="N54" i="63"/>
  <c r="M31" i="63"/>
  <c r="N76" i="63"/>
  <c r="N85" i="63"/>
  <c r="N83" i="63"/>
  <c r="M47" i="63"/>
  <c r="M20" i="63"/>
  <c r="B1044" i="65"/>
  <c r="T40" i="25"/>
  <c r="E40" i="24"/>
  <c r="P40" i="24" s="1"/>
  <c r="I40" i="24" s="1"/>
  <c r="J40" i="24"/>
  <c r="B1059" i="65"/>
  <c r="T55" i="25"/>
  <c r="E55" i="24"/>
  <c r="P55" i="24" s="1"/>
  <c r="N55" i="24"/>
  <c r="O55" i="24" s="1"/>
  <c r="J55" i="24"/>
  <c r="B1062" i="65"/>
  <c r="T58" i="25"/>
  <c r="J58" i="24"/>
  <c r="D58" i="24"/>
  <c r="B1065" i="65"/>
  <c r="T61" i="25"/>
  <c r="E61" i="24"/>
  <c r="P61" i="24" s="1"/>
  <c r="I61" i="24" s="1"/>
  <c r="J61" i="24"/>
  <c r="B1071" i="65"/>
  <c r="T67" i="25"/>
  <c r="D67" i="24"/>
  <c r="J67" i="24"/>
  <c r="B1074" i="65"/>
  <c r="T70" i="25"/>
  <c r="N70" i="24"/>
  <c r="O70" i="24" s="1"/>
  <c r="I70" i="24" s="1"/>
  <c r="D70" i="24"/>
  <c r="J70" i="24"/>
  <c r="B1085" i="65"/>
  <c r="T81" i="25"/>
  <c r="E81" i="24"/>
  <c r="O81" i="24" s="1"/>
  <c r="N81" i="24"/>
  <c r="J81" i="24"/>
  <c r="D81" i="24"/>
  <c r="K74" i="26"/>
  <c r="E74" i="26"/>
  <c r="AH74" i="26"/>
  <c r="Z74" i="26"/>
  <c r="V74" i="26"/>
  <c r="AA74" i="26"/>
  <c r="F74" i="26"/>
  <c r="Q74" i="26" s="1"/>
  <c r="J74" i="26" s="1"/>
  <c r="Y74" i="26"/>
  <c r="X74" i="26"/>
  <c r="AE74" i="26"/>
  <c r="K85" i="26"/>
  <c r="F85" i="26"/>
  <c r="Q85" i="26" s="1"/>
  <c r="J85" i="26" s="1"/>
  <c r="T85" i="26"/>
  <c r="S85" i="26"/>
  <c r="Z85" i="26"/>
  <c r="G85" i="26"/>
  <c r="O85" i="26"/>
  <c r="AB85" i="26"/>
  <c r="AA85" i="26"/>
  <c r="AC85" i="26"/>
  <c r="AD85" i="26"/>
  <c r="K108" i="26"/>
  <c r="F108" i="26"/>
  <c r="Q108" i="26" s="1"/>
  <c r="J108" i="26" s="1"/>
  <c r="E108" i="26"/>
  <c r="AE108" i="26"/>
  <c r="R108" i="26"/>
  <c r="X108" i="26"/>
  <c r="AB108" i="26"/>
  <c r="V111" i="26"/>
  <c r="AE111" i="26"/>
  <c r="U111" i="26"/>
  <c r="G111" i="26"/>
  <c r="O111" i="26"/>
  <c r="AD111" i="26"/>
  <c r="AB111" i="26"/>
  <c r="R111" i="26"/>
  <c r="T111" i="26"/>
  <c r="BD111" i="26"/>
  <c r="E111" i="26"/>
  <c r="C11" i="63"/>
  <c r="C1207" i="65"/>
  <c r="C1215" i="65"/>
  <c r="C1181" i="65"/>
  <c r="C1145" i="65"/>
  <c r="C1139" i="65"/>
  <c r="C1105" i="65"/>
  <c r="C1126" i="65"/>
  <c r="C1122" i="65"/>
  <c r="C1078" i="65"/>
  <c r="C1198" i="65"/>
  <c r="C1190" i="65"/>
  <c r="C1182" i="65"/>
  <c r="C1077" i="65"/>
  <c r="C1193" i="65"/>
  <c r="C1177" i="65"/>
  <c r="C1169" i="65"/>
  <c r="C1162" i="65"/>
  <c r="C1135" i="65"/>
  <c r="C1087" i="65"/>
  <c r="C1063" i="65"/>
  <c r="C1142" i="65"/>
  <c r="C1208" i="65"/>
  <c r="C1180" i="65"/>
  <c r="C1155" i="65"/>
  <c r="C1199" i="65"/>
  <c r="C1172" i="65"/>
  <c r="O138" i="24"/>
  <c r="I138" i="24" s="1"/>
  <c r="C1119" i="65"/>
  <c r="C1114" i="65"/>
  <c r="C1100" i="65"/>
  <c r="C1084" i="65"/>
  <c r="C1040" i="65"/>
  <c r="C1191" i="65"/>
  <c r="C1140" i="65"/>
  <c r="C1110" i="65"/>
  <c r="C1144" i="65"/>
  <c r="C1101" i="65"/>
  <c r="C1093" i="65"/>
  <c r="C1052" i="65"/>
  <c r="C1028" i="65"/>
  <c r="C1150" i="65"/>
  <c r="C1132" i="65"/>
  <c r="C1091" i="65"/>
  <c r="C1222" i="65"/>
  <c r="C1178" i="65"/>
  <c r="C1157" i="65"/>
  <c r="C1133" i="65"/>
  <c r="C1112" i="65"/>
  <c r="C1200" i="65"/>
  <c r="C1220" i="65"/>
  <c r="C1161" i="65"/>
  <c r="C1146" i="65"/>
  <c r="C1141" i="65"/>
  <c r="B1025" i="65"/>
  <c r="T21" i="25"/>
  <c r="B1028" i="65"/>
  <c r="T24" i="25"/>
  <c r="B1054" i="65"/>
  <c r="D50" i="24"/>
  <c r="B1063" i="65"/>
  <c r="T59" i="25"/>
  <c r="B1066" i="65"/>
  <c r="U62" i="25"/>
  <c r="B1068" i="65"/>
  <c r="T64" i="25"/>
  <c r="B1113" i="65"/>
  <c r="D109" i="24"/>
  <c r="B1116" i="65"/>
  <c r="T112" i="25"/>
  <c r="B1119" i="65"/>
  <c r="T115" i="25"/>
  <c r="B1121" i="65"/>
  <c r="T117" i="25"/>
  <c r="B1217" i="65"/>
  <c r="T213" i="25"/>
  <c r="E213" i="24"/>
  <c r="B1221" i="65"/>
  <c r="T217" i="25"/>
  <c r="E24" i="26"/>
  <c r="K24" i="26"/>
  <c r="K37" i="26"/>
  <c r="F37" i="26"/>
  <c r="Q37" i="26" s="1"/>
  <c r="J37" i="26" s="1"/>
  <c r="K78" i="26"/>
  <c r="BD78" i="26"/>
  <c r="E78" i="26"/>
  <c r="E88" i="26"/>
  <c r="K88" i="26"/>
  <c r="K101" i="26"/>
  <c r="F101" i="26"/>
  <c r="Q101" i="26" s="1"/>
  <c r="J101" i="26" s="1"/>
  <c r="O101" i="26"/>
  <c r="C88" i="63"/>
  <c r="C1214" i="65"/>
  <c r="C1210" i="65"/>
  <c r="O148" i="24"/>
  <c r="I148" i="24" s="1"/>
  <c r="C1102" i="65"/>
  <c r="O209" i="24"/>
  <c r="I209" i="24" s="1"/>
  <c r="C1201" i="65"/>
  <c r="C1185" i="65"/>
  <c r="C1179" i="65"/>
  <c r="C1171" i="65"/>
  <c r="C1164" i="65"/>
  <c r="C1206" i="65"/>
  <c r="C1219" i="65"/>
  <c r="C1143" i="65"/>
  <c r="J24" i="24"/>
  <c r="C1167" i="65"/>
  <c r="C1160" i="65"/>
  <c r="C1134" i="65"/>
  <c r="C1211" i="65"/>
  <c r="C1183" i="65"/>
  <c r="C1120" i="65"/>
  <c r="C1081" i="65"/>
  <c r="C1027" i="65"/>
  <c r="C1194" i="65"/>
  <c r="C1170" i="65"/>
  <c r="C1151" i="65"/>
  <c r="C1106" i="65"/>
  <c r="C1094" i="65"/>
  <c r="C1192" i="65"/>
  <c r="C1168" i="65"/>
  <c r="O195" i="24"/>
  <c r="D117" i="24"/>
  <c r="O65" i="26"/>
  <c r="F129" i="26"/>
  <c r="Q129" i="26" s="1"/>
  <c r="J129" i="26" s="1"/>
  <c r="B1046" i="65"/>
  <c r="T42" i="25"/>
  <c r="D42" i="24"/>
  <c r="B1055" i="65"/>
  <c r="T51" i="25"/>
  <c r="B1057" i="65"/>
  <c r="B1090" i="65"/>
  <c r="T86" i="25"/>
  <c r="D86" i="24"/>
  <c r="B1093" i="65"/>
  <c r="B1099" i="65"/>
  <c r="T95" i="25"/>
  <c r="B1102" i="65"/>
  <c r="T98" i="25"/>
  <c r="B1105" i="65"/>
  <c r="U101" i="25"/>
  <c r="C1108" i="65"/>
  <c r="B1130" i="65"/>
  <c r="T126" i="25"/>
  <c r="E126" i="24"/>
  <c r="B1134" i="65"/>
  <c r="T130" i="25"/>
  <c r="B1138" i="65"/>
  <c r="T134" i="25"/>
  <c r="B1142" i="65"/>
  <c r="U138" i="25"/>
  <c r="B1146" i="65"/>
  <c r="T142" i="25"/>
  <c r="B1150" i="65"/>
  <c r="T146" i="25"/>
  <c r="B1154" i="65"/>
  <c r="U150" i="25"/>
  <c r="B1158" i="65"/>
  <c r="T154" i="25"/>
  <c r="B1162" i="65"/>
  <c r="T158" i="25"/>
  <c r="B1166" i="65"/>
  <c r="T162" i="25"/>
  <c r="B1170" i="65"/>
  <c r="T166" i="25"/>
  <c r="B1174" i="65"/>
  <c r="T170" i="25"/>
  <c r="B1178" i="65"/>
  <c r="T174" i="25"/>
  <c r="B1182" i="65"/>
  <c r="U178" i="25"/>
  <c r="B1186" i="65"/>
  <c r="T182" i="25"/>
  <c r="B1190" i="65"/>
  <c r="U186" i="25"/>
  <c r="B1194" i="65"/>
  <c r="T190" i="25"/>
  <c r="B1198" i="65"/>
  <c r="T194" i="25"/>
  <c r="B1202" i="65"/>
  <c r="T198" i="25"/>
  <c r="B1206" i="65"/>
  <c r="T202" i="25"/>
  <c r="B1210" i="65"/>
  <c r="T206" i="25"/>
  <c r="B1214" i="65"/>
  <c r="T210" i="25"/>
  <c r="B1218" i="65"/>
  <c r="T214" i="25"/>
  <c r="B1222" i="65"/>
  <c r="T218" i="25"/>
  <c r="K53" i="26"/>
  <c r="F53" i="26"/>
  <c r="Q53" i="26" s="1"/>
  <c r="J53" i="26" s="1"/>
  <c r="K117" i="26"/>
  <c r="F117" i="26"/>
  <c r="Q117" i="26" s="1"/>
  <c r="J117" i="26" s="1"/>
  <c r="AF62" i="18"/>
  <c r="C125" i="65"/>
  <c r="J62" i="19"/>
  <c r="I110" i="24"/>
  <c r="I31" i="24"/>
  <c r="C1209" i="65"/>
  <c r="C1197" i="65"/>
  <c r="C1165" i="65"/>
  <c r="O146" i="24"/>
  <c r="I146" i="24" s="1"/>
  <c r="C1149" i="65"/>
  <c r="C1069" i="65"/>
  <c r="I62" i="24"/>
  <c r="C1154" i="65"/>
  <c r="O125" i="24"/>
  <c r="O217" i="24"/>
  <c r="C1213" i="65"/>
  <c r="I202" i="24"/>
  <c r="O158" i="24"/>
  <c r="I158" i="24" s="1"/>
  <c r="C1083" i="65"/>
  <c r="C1058" i="65"/>
  <c r="C1203" i="65"/>
  <c r="C1195" i="65"/>
  <c r="C1187" i="65"/>
  <c r="C1216" i="65"/>
  <c r="C1204" i="65"/>
  <c r="O187" i="24"/>
  <c r="I187" i="24" s="1"/>
  <c r="O156" i="24"/>
  <c r="I156" i="24" s="1"/>
  <c r="C1127" i="65"/>
  <c r="C1060" i="65"/>
  <c r="C1038" i="65"/>
  <c r="I21" i="24"/>
  <c r="C1148" i="65"/>
  <c r="O207" i="24"/>
  <c r="C1153" i="65"/>
  <c r="C1109" i="65"/>
  <c r="C1095" i="65"/>
  <c r="C1072" i="65"/>
  <c r="C1212" i="65"/>
  <c r="C1138" i="65"/>
  <c r="C1202" i="65"/>
  <c r="C1186" i="65"/>
  <c r="O161" i="24"/>
  <c r="C1137" i="65"/>
  <c r="C1097" i="65"/>
  <c r="C1184" i="65"/>
  <c r="C1064" i="65"/>
  <c r="C1068" i="65"/>
  <c r="C1032" i="65"/>
  <c r="C1147" i="65"/>
  <c r="D112" i="24"/>
  <c r="F60" i="26"/>
  <c r="Q60" i="26" s="1"/>
  <c r="J60" i="26" s="1"/>
  <c r="B1030" i="65"/>
  <c r="D26" i="24"/>
  <c r="B1033" i="65"/>
  <c r="T29" i="25"/>
  <c r="B1038" i="65"/>
  <c r="T34" i="25"/>
  <c r="B1041" i="65"/>
  <c r="B1047" i="65"/>
  <c r="T43" i="25"/>
  <c r="B1049" i="65"/>
  <c r="T45" i="25"/>
  <c r="B1052" i="65"/>
  <c r="T48" i="25"/>
  <c r="B1070" i="65"/>
  <c r="T66" i="25"/>
  <c r="D66" i="24"/>
  <c r="B1073" i="65"/>
  <c r="T69" i="25"/>
  <c r="B1094" i="65"/>
  <c r="T90" i="25"/>
  <c r="B1096" i="65"/>
  <c r="T92" i="25"/>
  <c r="B1100" i="65"/>
  <c r="U96" i="25"/>
  <c r="C1103" i="65"/>
  <c r="B1106" i="65"/>
  <c r="U102" i="25"/>
  <c r="B1108" i="65"/>
  <c r="U104" i="25"/>
  <c r="B1111" i="65"/>
  <c r="T107" i="25"/>
  <c r="B1123" i="65"/>
  <c r="D119" i="24"/>
  <c r="B1127" i="65"/>
  <c r="T123" i="25"/>
  <c r="B1131" i="65"/>
  <c r="T127" i="25"/>
  <c r="B1135" i="65"/>
  <c r="T131" i="25"/>
  <c r="B1139" i="65"/>
  <c r="T135" i="25"/>
  <c r="B1143" i="65"/>
  <c r="T139" i="25"/>
  <c r="B1147" i="65"/>
  <c r="T143" i="25"/>
  <c r="B1151" i="65"/>
  <c r="U147" i="25"/>
  <c r="B1155" i="65"/>
  <c r="T151" i="25"/>
  <c r="B1159" i="65"/>
  <c r="T155" i="25"/>
  <c r="B1163" i="65"/>
  <c r="T159" i="25"/>
  <c r="B1167" i="65"/>
  <c r="T163" i="25"/>
  <c r="B1171" i="65"/>
  <c r="T167" i="25"/>
  <c r="B1175" i="65"/>
  <c r="T171" i="25"/>
  <c r="E171" i="24"/>
  <c r="B1179" i="65"/>
  <c r="U175" i="25"/>
  <c r="B1183" i="65"/>
  <c r="T179" i="25"/>
  <c r="B1187" i="65"/>
  <c r="U183" i="25"/>
  <c r="B1191" i="65"/>
  <c r="T187" i="25"/>
  <c r="B1195" i="65"/>
  <c r="T191" i="25"/>
  <c r="B1199" i="65"/>
  <c r="U195" i="25"/>
  <c r="B1203" i="65"/>
  <c r="T199" i="25"/>
  <c r="B1207" i="65"/>
  <c r="T203" i="25"/>
  <c r="B1211" i="65"/>
  <c r="U207" i="25"/>
  <c r="B1215" i="65"/>
  <c r="T211" i="25"/>
  <c r="BD46" i="26"/>
  <c r="E46" i="26"/>
  <c r="K69" i="26"/>
  <c r="F69" i="26"/>
  <c r="Q69" i="26" s="1"/>
  <c r="J69" i="26" s="1"/>
  <c r="K133" i="26"/>
  <c r="F133" i="26"/>
  <c r="Q133" i="26" s="1"/>
  <c r="J133" i="26" s="1"/>
  <c r="B1026" i="65"/>
  <c r="T22" i="25"/>
  <c r="B1029" i="65"/>
  <c r="U25" i="25"/>
  <c r="I28" i="24"/>
  <c r="B1045" i="65"/>
  <c r="U41" i="25"/>
  <c r="B1050" i="65"/>
  <c r="T46" i="25"/>
  <c r="B1053" i="65"/>
  <c r="U49" i="25"/>
  <c r="C1056" i="65"/>
  <c r="B1058" i="65"/>
  <c r="U54" i="25"/>
  <c r="B1060" i="65"/>
  <c r="T56" i="25"/>
  <c r="B1069" i="65"/>
  <c r="T65" i="25"/>
  <c r="O71" i="24"/>
  <c r="B1077" i="65"/>
  <c r="B1080" i="65"/>
  <c r="T76" i="25"/>
  <c r="B1083" i="65"/>
  <c r="T79" i="25"/>
  <c r="B1086" i="65"/>
  <c r="U82" i="25"/>
  <c r="B1089" i="65"/>
  <c r="U85" i="25"/>
  <c r="B1091" i="65"/>
  <c r="T87" i="25"/>
  <c r="B1097" i="65"/>
  <c r="T93" i="25"/>
  <c r="O97" i="24"/>
  <c r="B1103" i="65"/>
  <c r="U99" i="25"/>
  <c r="B1109" i="65"/>
  <c r="B1112" i="65"/>
  <c r="T108" i="25"/>
  <c r="B1114" i="65"/>
  <c r="T110" i="25"/>
  <c r="C1117" i="65"/>
  <c r="O116" i="24"/>
  <c r="I116" i="24" s="1"/>
  <c r="B1122" i="65"/>
  <c r="T118" i="25"/>
  <c r="B1125" i="65"/>
  <c r="T121" i="25"/>
  <c r="B1129" i="65"/>
  <c r="U125" i="25"/>
  <c r="B1132" i="65"/>
  <c r="T128" i="25"/>
  <c r="B1136" i="65"/>
  <c r="T132" i="25"/>
  <c r="B1140" i="65"/>
  <c r="T136" i="25"/>
  <c r="B1144" i="65"/>
  <c r="T140" i="25"/>
  <c r="B1148" i="65"/>
  <c r="T144" i="25"/>
  <c r="B1152" i="65"/>
  <c r="U148" i="25"/>
  <c r="B1156" i="65"/>
  <c r="T152" i="25"/>
  <c r="B1160" i="65"/>
  <c r="T156" i="25"/>
  <c r="B1164" i="65"/>
  <c r="T160" i="25"/>
  <c r="B1168" i="65"/>
  <c r="T164" i="25"/>
  <c r="B1172" i="65"/>
  <c r="T168" i="25"/>
  <c r="B1176" i="65"/>
  <c r="T172" i="25"/>
  <c r="B1180" i="65"/>
  <c r="U176" i="25"/>
  <c r="B1184" i="65"/>
  <c r="T180" i="25"/>
  <c r="B1188" i="65"/>
  <c r="T184" i="25"/>
  <c r="B1192" i="65"/>
  <c r="T188" i="25"/>
  <c r="B1196" i="65"/>
  <c r="T192" i="25"/>
  <c r="B1200" i="65"/>
  <c r="T196" i="25"/>
  <c r="B1204" i="65"/>
  <c r="U200" i="25"/>
  <c r="B1208" i="65"/>
  <c r="U204" i="25"/>
  <c r="B1212" i="65"/>
  <c r="T208" i="25"/>
  <c r="B1216" i="65"/>
  <c r="T212" i="25"/>
  <c r="B1219" i="65"/>
  <c r="U215" i="25"/>
  <c r="B1223" i="65"/>
  <c r="T219" i="25"/>
  <c r="C30" i="63"/>
  <c r="C62" i="63"/>
  <c r="C83" i="63"/>
  <c r="C40" i="63"/>
  <c r="C69" i="63"/>
  <c r="C52" i="63"/>
  <c r="C33" i="63"/>
  <c r="C3" i="63"/>
  <c r="B1027" i="65"/>
  <c r="T23" i="25"/>
  <c r="B1032" i="65"/>
  <c r="T28" i="25"/>
  <c r="B1035" i="65"/>
  <c r="T31" i="25"/>
  <c r="B1037" i="65"/>
  <c r="T33" i="25"/>
  <c r="B1040" i="65"/>
  <c r="U36" i="25"/>
  <c r="B1043" i="65"/>
  <c r="T39" i="25"/>
  <c r="B1048" i="65"/>
  <c r="U44" i="25"/>
  <c r="B1051" i="65"/>
  <c r="U47" i="25"/>
  <c r="B1056" i="65"/>
  <c r="U52" i="25"/>
  <c r="B1061" i="65"/>
  <c r="T57" i="25"/>
  <c r="B1064" i="65"/>
  <c r="T60" i="25"/>
  <c r="B1067" i="65"/>
  <c r="T63" i="25"/>
  <c r="B1072" i="65"/>
  <c r="T68" i="25"/>
  <c r="B1075" i="65"/>
  <c r="T71" i="25"/>
  <c r="B1078" i="65"/>
  <c r="T74" i="25"/>
  <c r="B1081" i="65"/>
  <c r="U77" i="25"/>
  <c r="B1084" i="65"/>
  <c r="T80" i="25"/>
  <c r="B1087" i="65"/>
  <c r="U83" i="25"/>
  <c r="B1092" i="65"/>
  <c r="T88" i="25"/>
  <c r="B1095" i="65"/>
  <c r="T91" i="25"/>
  <c r="B1098" i="65"/>
  <c r="T94" i="25"/>
  <c r="B1101" i="65"/>
  <c r="U97" i="25"/>
  <c r="B1104" i="65"/>
  <c r="T100" i="25"/>
  <c r="B1107" i="65"/>
  <c r="T103" i="25"/>
  <c r="B1110" i="65"/>
  <c r="T106" i="25"/>
  <c r="B1117" i="65"/>
  <c r="B1120" i="65"/>
  <c r="T116" i="25"/>
  <c r="B1126" i="65"/>
  <c r="T122" i="25"/>
  <c r="B1133" i="65"/>
  <c r="T129" i="25"/>
  <c r="B1137" i="65"/>
  <c r="U133" i="25"/>
  <c r="B1141" i="65"/>
  <c r="T137" i="25"/>
  <c r="B1145" i="65"/>
  <c r="T141" i="25"/>
  <c r="B1149" i="65"/>
  <c r="T145" i="25"/>
  <c r="B1153" i="65"/>
  <c r="T149" i="25"/>
  <c r="B1157" i="65"/>
  <c r="U153" i="25"/>
  <c r="B1161" i="65"/>
  <c r="T157" i="25"/>
  <c r="B1165" i="65"/>
  <c r="T161" i="25"/>
  <c r="B1169" i="65"/>
  <c r="T165" i="25"/>
  <c r="B1173" i="65"/>
  <c r="B1177" i="65"/>
  <c r="U173" i="25"/>
  <c r="B1181" i="65"/>
  <c r="T177" i="25"/>
  <c r="B1185" i="65"/>
  <c r="T181" i="25"/>
  <c r="B1189" i="65"/>
  <c r="B1193" i="65"/>
  <c r="T189" i="25"/>
  <c r="B1197" i="65"/>
  <c r="T193" i="25"/>
  <c r="B1201" i="65"/>
  <c r="T197" i="25"/>
  <c r="B1205" i="65"/>
  <c r="U201" i="25"/>
  <c r="B1209" i="65"/>
  <c r="T205" i="25"/>
  <c r="B1213" i="65"/>
  <c r="U209" i="25"/>
  <c r="B1220" i="65"/>
  <c r="T216" i="25"/>
  <c r="B1224" i="65"/>
  <c r="T220" i="25"/>
  <c r="C14" i="63"/>
  <c r="O20" i="54"/>
  <c r="I25" i="54"/>
  <c r="I26" i="54"/>
  <c r="I27" i="54"/>
  <c r="I28" i="54"/>
  <c r="I30" i="54"/>
  <c r="I31" i="54"/>
  <c r="I33" i="54"/>
  <c r="I34" i="54"/>
  <c r="I36" i="54"/>
  <c r="I37" i="54"/>
  <c r="I38" i="54"/>
  <c r="I40" i="54"/>
  <c r="I42" i="54"/>
  <c r="I43" i="54"/>
  <c r="I44" i="54"/>
  <c r="I45" i="54"/>
  <c r="I46" i="54"/>
  <c r="I47" i="54"/>
  <c r="I48" i="54"/>
  <c r="I49" i="54"/>
  <c r="I50" i="54"/>
  <c r="I51" i="54"/>
  <c r="I52" i="54"/>
  <c r="I54" i="54"/>
  <c r="I55" i="54"/>
  <c r="I56" i="54"/>
  <c r="I57" i="54"/>
  <c r="I58" i="54"/>
  <c r="I59" i="54"/>
  <c r="I60" i="54"/>
  <c r="I62" i="54"/>
  <c r="I64" i="54"/>
  <c r="I66" i="54"/>
  <c r="I67" i="54"/>
  <c r="I68" i="54"/>
  <c r="I69" i="54"/>
  <c r="I70" i="54"/>
  <c r="I71" i="54"/>
  <c r="I72" i="54"/>
  <c r="I74" i="54"/>
  <c r="I76" i="54"/>
  <c r="I77" i="54"/>
  <c r="I78" i="54"/>
  <c r="I79" i="54"/>
  <c r="I80" i="54"/>
  <c r="I81" i="54"/>
  <c r="I82" i="54"/>
  <c r="I83" i="54"/>
  <c r="I85" i="54"/>
  <c r="I86" i="54"/>
  <c r="I87" i="54"/>
  <c r="I88" i="54"/>
  <c r="I90" i="54"/>
  <c r="I92" i="54"/>
  <c r="I93" i="54"/>
  <c r="I94" i="54"/>
  <c r="I95" i="54"/>
  <c r="I96" i="54"/>
  <c r="I97" i="54"/>
  <c r="I98" i="54"/>
  <c r="I99" i="54"/>
  <c r="I100" i="54"/>
  <c r="I101" i="54"/>
  <c r="I102" i="54"/>
  <c r="I103" i="54"/>
  <c r="I104" i="54"/>
  <c r="I105" i="54"/>
  <c r="I106" i="54"/>
  <c r="I107" i="54"/>
  <c r="I108" i="54"/>
  <c r="I109" i="54"/>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309" i="65"/>
  <c r="J20" i="57"/>
  <c r="C1310" i="65"/>
  <c r="AF22" i="54"/>
  <c r="C1311" i="65"/>
  <c r="C1312" i="65"/>
  <c r="AF24" i="54"/>
  <c r="C1313" i="65"/>
  <c r="AF25" i="54"/>
  <c r="C1314" i="65"/>
  <c r="AF26" i="54"/>
  <c r="C1315" i="65"/>
  <c r="AF27" i="54"/>
  <c r="C1316" i="65"/>
  <c r="AF28" i="54"/>
  <c r="C1317" i="65"/>
  <c r="AF29" i="54"/>
  <c r="C1318" i="65"/>
  <c r="AF30" i="54"/>
  <c r="C1319" i="65"/>
  <c r="C1320" i="65"/>
  <c r="AF32" i="54"/>
  <c r="C1321" i="65"/>
  <c r="C1322" i="65"/>
  <c r="AF34" i="54"/>
  <c r="C1323" i="65"/>
  <c r="AF35" i="54"/>
  <c r="C1324" i="65"/>
  <c r="AF36" i="54"/>
  <c r="C1325" i="65"/>
  <c r="AF37" i="54"/>
  <c r="C1326" i="65"/>
  <c r="AF38" i="54"/>
  <c r="C1327" i="65"/>
  <c r="AF39" i="54"/>
  <c r="C1328" i="65"/>
  <c r="AF40" i="54"/>
  <c r="C1329" i="65"/>
  <c r="AF41" i="54"/>
  <c r="C1330" i="65"/>
  <c r="C1331" i="65"/>
  <c r="AF43" i="54"/>
  <c r="C1332" i="65"/>
  <c r="AF44" i="54"/>
  <c r="C1333" i="65"/>
  <c r="AF45" i="54"/>
  <c r="C1334" i="65"/>
  <c r="AF46" i="54"/>
  <c r="C1335" i="65"/>
  <c r="AF47" i="54"/>
  <c r="C1336" i="65"/>
  <c r="AF48" i="54"/>
  <c r="C1337" i="65"/>
  <c r="AF49" i="54"/>
  <c r="C1338" i="65"/>
  <c r="AF50" i="54"/>
  <c r="C1339" i="65"/>
  <c r="AF51" i="54"/>
  <c r="C1340" i="65"/>
  <c r="AF52" i="54"/>
  <c r="C1341" i="65"/>
  <c r="AF53" i="54"/>
  <c r="C1342" i="65"/>
  <c r="C1343" i="65"/>
  <c r="AF55" i="54"/>
  <c r="C1344" i="65"/>
  <c r="AF56" i="54"/>
  <c r="C1345" i="65"/>
  <c r="AF57" i="54"/>
  <c r="C1346" i="65"/>
  <c r="AF58" i="54"/>
  <c r="C1347" i="65"/>
  <c r="AF59" i="54"/>
  <c r="C1348" i="65"/>
  <c r="AF60" i="54"/>
  <c r="C1349" i="65"/>
  <c r="AF61" i="54"/>
  <c r="C1350" i="65"/>
  <c r="AF62" i="54"/>
  <c r="C1351" i="65"/>
  <c r="AF63" i="54"/>
  <c r="C1352" i="65"/>
  <c r="AF64" i="54"/>
  <c r="C1353" i="65"/>
  <c r="AF65" i="54"/>
  <c r="C1354" i="65"/>
  <c r="AF66" i="54"/>
  <c r="C1355" i="65"/>
  <c r="AF67" i="54"/>
  <c r="C1356" i="65"/>
  <c r="AF68" i="54"/>
  <c r="C1357" i="65"/>
  <c r="AF69" i="54"/>
  <c r="C1358" i="65"/>
  <c r="AF70" i="54"/>
  <c r="C1359" i="65"/>
  <c r="AF71" i="54"/>
  <c r="C1360" i="65"/>
  <c r="AF72" i="54"/>
  <c r="C1361" i="65"/>
  <c r="C1362" i="65"/>
  <c r="AF74" i="54"/>
  <c r="C1363" i="65"/>
  <c r="AF75" i="54"/>
  <c r="C1364" i="65"/>
  <c r="C1365" i="65"/>
  <c r="AF77" i="54"/>
  <c r="C1366" i="65"/>
  <c r="AF78" i="54"/>
  <c r="C1367" i="65"/>
  <c r="AF79" i="54"/>
  <c r="C1368" i="65"/>
  <c r="AF80" i="54"/>
  <c r="C1369" i="65"/>
  <c r="AF81" i="54"/>
  <c r="C1370" i="65"/>
  <c r="AF82" i="54"/>
  <c r="C1371" i="65"/>
  <c r="AF83" i="54"/>
  <c r="C1372" i="65"/>
  <c r="AF84" i="54"/>
  <c r="C1373" i="65"/>
  <c r="AF85" i="54"/>
  <c r="C1374" i="65"/>
  <c r="AF86" i="54"/>
  <c r="C1375" i="65"/>
  <c r="AF87" i="54"/>
  <c r="C1376" i="65"/>
  <c r="AF88" i="54"/>
  <c r="C1377" i="65"/>
  <c r="AF89" i="54"/>
  <c r="C1378" i="65"/>
  <c r="AF90" i="54"/>
  <c r="C1379" i="65"/>
  <c r="AF91" i="54"/>
  <c r="C1380" i="65"/>
  <c r="AF92" i="54"/>
  <c r="C1381" i="65"/>
  <c r="AF93" i="54"/>
  <c r="C1382" i="65"/>
  <c r="AF94" i="54"/>
  <c r="C1383" i="65"/>
  <c r="AF95" i="54"/>
  <c r="C1384" i="65"/>
  <c r="AF96" i="54"/>
  <c r="C1385" i="65"/>
  <c r="AF97" i="54"/>
  <c r="C1386" i="65"/>
  <c r="AF98" i="54"/>
  <c r="C1387" i="65"/>
  <c r="AF99" i="54"/>
  <c r="C1388" i="65"/>
  <c r="AF100" i="54"/>
  <c r="C1389" i="65"/>
  <c r="C1390" i="65"/>
  <c r="C1391" i="65"/>
  <c r="AF103" i="54"/>
  <c r="C1392" i="65"/>
  <c r="AF104" i="54"/>
  <c r="C1393" i="65"/>
  <c r="AF105" i="54"/>
  <c r="C1394" i="65"/>
  <c r="AF106" i="54"/>
  <c r="C1395" i="65"/>
  <c r="AF107" i="54"/>
  <c r="C1396" i="65"/>
  <c r="AF108" i="54"/>
  <c r="C1397" i="65"/>
  <c r="AF109" i="54"/>
  <c r="C1398" i="65"/>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H23" i="40"/>
  <c r="H27" i="40"/>
  <c r="H24" i="40"/>
  <c r="H22" i="40"/>
  <c r="H26" i="40"/>
  <c r="H25" i="40"/>
  <c r="H21" i="40"/>
  <c r="U26" i="12"/>
  <c r="V26" i="12" s="1"/>
  <c r="W26" i="12" s="1"/>
  <c r="X26" i="12" s="1"/>
  <c r="Y26" i="12" s="1"/>
  <c r="Z26" i="12" s="1"/>
  <c r="AA26" i="12" s="1"/>
  <c r="AB26" i="12" s="1"/>
  <c r="P77" i="28"/>
  <c r="V83" i="12"/>
  <c r="W83" i="12" s="1"/>
  <c r="X83" i="12" s="1"/>
  <c r="Y83" i="12" s="1"/>
  <c r="Z83" i="12" s="1"/>
  <c r="AA83" i="12" s="1"/>
  <c r="AB83" i="12" s="1"/>
  <c r="AH83" i="12"/>
  <c r="AC57" i="12"/>
  <c r="AD57" i="12" s="1"/>
  <c r="AJ57" i="12"/>
  <c r="U54" i="12"/>
  <c r="V54" i="12" s="1"/>
  <c r="W54" i="12" s="1"/>
  <c r="X54" i="12" s="1"/>
  <c r="Y54" i="12" s="1"/>
  <c r="Z54" i="12" s="1"/>
  <c r="AA54" i="12" s="1"/>
  <c r="AB54" i="12" s="1"/>
  <c r="U49" i="12"/>
  <c r="V49" i="12" s="1"/>
  <c r="W49" i="12" s="1"/>
  <c r="X49" i="12" s="1"/>
  <c r="Y49" i="12" s="1"/>
  <c r="Z49" i="12" s="1"/>
  <c r="AA49" i="12" s="1"/>
  <c r="AB49" i="12" s="1"/>
  <c r="AC49" i="12" s="1"/>
  <c r="AD49" i="12" s="1"/>
  <c r="P70" i="28"/>
  <c r="P95" i="28"/>
  <c r="V91" i="12"/>
  <c r="W91" i="12" s="1"/>
  <c r="X91" i="12" s="1"/>
  <c r="Y91" i="12" s="1"/>
  <c r="AH91" i="12"/>
  <c r="V38" i="12"/>
  <c r="W38" i="12" s="1"/>
  <c r="X38" i="12" s="1"/>
  <c r="Y38" i="12" s="1"/>
  <c r="Z38" i="12" s="1"/>
  <c r="AA38" i="12" s="1"/>
  <c r="AB38" i="12" s="1"/>
  <c r="V42" i="12"/>
  <c r="W42" i="12" s="1"/>
  <c r="X42" i="12" s="1"/>
  <c r="Y42" i="12" s="1"/>
  <c r="Z42" i="12" s="1"/>
  <c r="AA42" i="12" s="1"/>
  <c r="AB42" i="12" s="1"/>
  <c r="W33" i="12"/>
  <c r="X33" i="12" s="1"/>
  <c r="Y33" i="12" s="1"/>
  <c r="Z33" i="12" s="1"/>
  <c r="AA33" i="12" s="1"/>
  <c r="AB33" i="12" s="1"/>
  <c r="AH33" i="12"/>
  <c r="I38" i="12"/>
  <c r="I73" i="12"/>
  <c r="I82" i="12"/>
  <c r="I49" i="12"/>
  <c r="I23" i="12"/>
  <c r="I28" i="12"/>
  <c r="O29" i="28"/>
  <c r="O44" i="28"/>
  <c r="O63" i="28"/>
  <c r="O71" i="28"/>
  <c r="O57" i="28"/>
  <c r="AG91" i="12"/>
  <c r="C74" i="63" s="1"/>
  <c r="AI20" i="12"/>
  <c r="AG26" i="12"/>
  <c r="C9" i="63" s="1"/>
  <c r="AH90" i="12"/>
  <c r="AG33" i="12"/>
  <c r="AI53" i="12"/>
  <c r="AG93" i="12"/>
  <c r="C76" i="63" s="1"/>
  <c r="T69" i="12"/>
  <c r="U69" i="12" s="1"/>
  <c r="V69" i="12" s="1"/>
  <c r="W69" i="12" s="1"/>
  <c r="X69" i="12" s="1"/>
  <c r="AC62" i="12"/>
  <c r="AD62" i="12" s="1"/>
  <c r="I37" i="12"/>
  <c r="O48" i="28"/>
  <c r="AG23" i="12"/>
  <c r="C6" i="63" s="1"/>
  <c r="AH62" i="12"/>
  <c r="AC33" i="12"/>
  <c r="AD33" i="12" s="1"/>
  <c r="AJ53" i="12"/>
  <c r="AG65" i="12"/>
  <c r="C48" i="63" s="1"/>
  <c r="AH56" i="12"/>
  <c r="AJ49" i="12"/>
  <c r="AH42" i="12"/>
  <c r="AJ38" i="12"/>
  <c r="AJ20" i="12"/>
  <c r="I46" i="12"/>
  <c r="S16" i="12"/>
  <c r="D63" i="28"/>
  <c r="O32" i="28"/>
  <c r="I87" i="12"/>
  <c r="D37" i="28"/>
  <c r="I90" i="12"/>
  <c r="I48" i="12"/>
  <c r="AC35" i="12"/>
  <c r="AD35" i="12" s="1"/>
  <c r="AJ50" i="12"/>
  <c r="AI33" i="12"/>
  <c r="AJ37" i="12"/>
  <c r="T100" i="12"/>
  <c r="U100" i="12" s="1"/>
  <c r="V100" i="12" s="1"/>
  <c r="AH52" i="12"/>
  <c r="T50" i="12"/>
  <c r="U50" i="12" s="1"/>
  <c r="V50" i="12" s="1"/>
  <c r="W50" i="12" s="1"/>
  <c r="X50" i="12" s="1"/>
  <c r="Y50" i="12" s="1"/>
  <c r="Z50" i="12" s="1"/>
  <c r="AA50" i="12" s="1"/>
  <c r="AB50" i="12" s="1"/>
  <c r="AH46" i="12"/>
  <c r="T28" i="12"/>
  <c r="U28" i="12" s="1"/>
  <c r="V28" i="12" s="1"/>
  <c r="W28" i="12" s="1"/>
  <c r="X28" i="12" s="1"/>
  <c r="Y28" i="12" s="1"/>
  <c r="Z28" i="12" s="1"/>
  <c r="AA28" i="12" s="1"/>
  <c r="AB28" i="12" s="1"/>
  <c r="AC20" i="12"/>
  <c r="F51" i="40"/>
  <c r="R51" i="40" s="1"/>
  <c r="S51" i="40" s="1"/>
  <c r="T51" i="40" s="1"/>
  <c r="G51" i="40"/>
  <c r="H51" i="40"/>
  <c r="F56" i="40"/>
  <c r="G57" i="40"/>
  <c r="H58" i="40"/>
  <c r="F58" i="40"/>
  <c r="F57" i="40"/>
  <c r="G56" i="40"/>
  <c r="H57" i="40"/>
  <c r="F59" i="40"/>
  <c r="G59" i="40"/>
  <c r="G58" i="40"/>
  <c r="H56" i="40"/>
  <c r="H59" i="40"/>
  <c r="F55" i="40"/>
  <c r="G55" i="40"/>
  <c r="H55" i="40"/>
  <c r="H52" i="40"/>
  <c r="H53" i="40"/>
  <c r="H60" i="40"/>
  <c r="H63" i="40"/>
  <c r="H65" i="40"/>
  <c r="H61" i="40"/>
  <c r="H54" i="40"/>
  <c r="H64" i="40"/>
  <c r="G53" i="40"/>
  <c r="G60" i="40"/>
  <c r="G63" i="40"/>
  <c r="G65" i="40"/>
  <c r="F53" i="40"/>
  <c r="F60" i="40"/>
  <c r="F63" i="40"/>
  <c r="F65" i="40"/>
  <c r="G54" i="40"/>
  <c r="G61" i="40"/>
  <c r="G64" i="40"/>
  <c r="F54" i="40"/>
  <c r="F61" i="40"/>
  <c r="F64" i="40"/>
  <c r="AH23" i="16"/>
  <c r="AI25" i="16"/>
  <c r="D88" i="63" s="1"/>
  <c r="AC23" i="16"/>
  <c r="AD23" i="16" s="1"/>
  <c r="AG21" i="16"/>
  <c r="AJ23" i="16"/>
  <c r="AG24" i="16"/>
  <c r="AI23" i="16"/>
  <c r="D83" i="63" s="1"/>
  <c r="AH25" i="16"/>
  <c r="S15" i="16"/>
  <c r="AC25" i="16"/>
  <c r="AD25" i="16" s="1"/>
  <c r="AG23" i="16"/>
  <c r="AJ25" i="16"/>
  <c r="G14" i="40"/>
  <c r="R14" i="40" s="1"/>
  <c r="P130" i="23"/>
  <c r="Q15" i="21"/>
  <c r="Q13" i="21"/>
  <c r="Q11" i="21"/>
  <c r="Q16" i="21"/>
  <c r="B8" i="62"/>
  <c r="N8" i="62" s="1"/>
  <c r="P8" i="62" s="1"/>
  <c r="AB15" i="21"/>
  <c r="AB16" i="21"/>
  <c r="AB11" i="21"/>
  <c r="AB10" i="21" s="1"/>
  <c r="X13" i="21"/>
  <c r="X12" i="21"/>
  <c r="X10" i="21" s="1"/>
  <c r="T15" i="21"/>
  <c r="T14" i="21" s="1"/>
  <c r="T11" i="21"/>
  <c r="T10" i="21" s="1"/>
  <c r="S16" i="21"/>
  <c r="S14" i="21" s="1"/>
  <c r="S12" i="21"/>
  <c r="S13" i="21"/>
  <c r="W10" i="21"/>
  <c r="D79" i="23"/>
  <c r="AA14" i="21"/>
  <c r="B10" i="23"/>
  <c r="C10" i="23" s="1"/>
  <c r="I152" i="21"/>
  <c r="D88" i="23"/>
  <c r="H17" i="23"/>
  <c r="P28" i="23"/>
  <c r="D158" i="23"/>
  <c r="D151" i="23"/>
  <c r="D138" i="23"/>
  <c r="D121" i="23"/>
  <c r="P89" i="23"/>
  <c r="D152" i="23"/>
  <c r="D90" i="23"/>
  <c r="I83" i="21"/>
  <c r="D80" i="23"/>
  <c r="D67" i="23"/>
  <c r="D44" i="23"/>
  <c r="D38" i="23"/>
  <c r="O94" i="23"/>
  <c r="D94" i="23"/>
  <c r="O72" i="23"/>
  <c r="O103" i="23"/>
  <c r="I45" i="21"/>
  <c r="I111" i="21"/>
  <c r="I127" i="21"/>
  <c r="D81" i="23"/>
  <c r="I88" i="21"/>
  <c r="P75" i="23"/>
  <c r="P62" i="23"/>
  <c r="D37" i="23"/>
  <c r="O58" i="23"/>
  <c r="I101" i="21"/>
  <c r="B8" i="23"/>
  <c r="C7" i="23" s="1"/>
  <c r="R10" i="21"/>
  <c r="I24" i="21"/>
  <c r="I126" i="21"/>
  <c r="I155" i="21"/>
  <c r="I154" i="21"/>
  <c r="D53" i="23"/>
  <c r="D36" i="23"/>
  <c r="D64" i="23"/>
  <c r="D97" i="23"/>
  <c r="D142" i="23"/>
  <c r="D141" i="23"/>
  <c r="I53" i="21"/>
  <c r="I27" i="21"/>
  <c r="O166" i="23"/>
  <c r="AC38" i="21"/>
  <c r="AC12" i="21" s="1"/>
  <c r="I20" i="21"/>
  <c r="P20" i="23" s="1"/>
  <c r="D148" i="23"/>
  <c r="D83" i="23"/>
  <c r="AG38" i="21"/>
  <c r="F21" i="63" s="1"/>
  <c r="I120" i="21"/>
  <c r="I36" i="21"/>
  <c r="I85" i="21"/>
  <c r="C325" i="65"/>
  <c r="C300" i="65"/>
  <c r="C335" i="65"/>
  <c r="C320" i="65"/>
  <c r="C310" i="65"/>
  <c r="C297" i="65"/>
  <c r="C332" i="65"/>
  <c r="C321" i="65"/>
  <c r="I131" i="21"/>
  <c r="I124" i="21"/>
  <c r="I119" i="21"/>
  <c r="C283" i="65"/>
  <c r="C257" i="65"/>
  <c r="C244" i="65"/>
  <c r="I55" i="21"/>
  <c r="P55" i="23" s="1"/>
  <c r="I43" i="21"/>
  <c r="C211" i="65"/>
  <c r="C202" i="65"/>
  <c r="C289" i="65"/>
  <c r="C260" i="65"/>
  <c r="I81" i="21"/>
  <c r="I68" i="21"/>
  <c r="C232" i="65"/>
  <c r="C220" i="65"/>
  <c r="C213" i="65"/>
  <c r="I35" i="21"/>
  <c r="C201" i="65"/>
  <c r="I86" i="21"/>
  <c r="C253" i="65"/>
  <c r="C245" i="65"/>
  <c r="C225" i="65"/>
  <c r="C212" i="65"/>
  <c r="I21" i="21"/>
  <c r="C204" i="65"/>
  <c r="C198" i="65"/>
  <c r="C304" i="65"/>
  <c r="I98" i="21"/>
  <c r="C328" i="65"/>
  <c r="C235" i="65"/>
  <c r="C200" i="65"/>
  <c r="C278" i="65"/>
  <c r="C333" i="65"/>
  <c r="C326" i="65"/>
  <c r="C229" i="65"/>
  <c r="C246" i="65"/>
  <c r="C216" i="65"/>
  <c r="I133" i="21"/>
  <c r="C203" i="65"/>
  <c r="C274" i="65"/>
  <c r="C280" i="65"/>
  <c r="C281" i="65"/>
  <c r="O42" i="23"/>
  <c r="O78" i="23"/>
  <c r="O98" i="23"/>
  <c r="O62" i="23"/>
  <c r="O150" i="23"/>
  <c r="O73" i="23"/>
  <c r="O153" i="23"/>
  <c r="O97" i="23"/>
  <c r="O33" i="23"/>
  <c r="O128" i="23"/>
  <c r="O96" i="23"/>
  <c r="O64" i="23"/>
  <c r="O32" i="23"/>
  <c r="O127" i="23"/>
  <c r="O95" i="23"/>
  <c r="O47" i="23"/>
  <c r="O53" i="23"/>
  <c r="O124" i="23"/>
  <c r="O84" i="23"/>
  <c r="O36" i="23"/>
  <c r="O117" i="23"/>
  <c r="O67" i="23"/>
  <c r="C282" i="65"/>
  <c r="E291" i="65"/>
  <c r="AJ114" i="21"/>
  <c r="AI114" i="21"/>
  <c r="E287" i="65"/>
  <c r="AJ110" i="21"/>
  <c r="AI110" i="21"/>
  <c r="E283" i="65"/>
  <c r="AJ106" i="21"/>
  <c r="AI106" i="21"/>
  <c r="E279" i="65"/>
  <c r="AJ102" i="21"/>
  <c r="AI102" i="21"/>
  <c r="E275" i="65"/>
  <c r="AJ98" i="21"/>
  <c r="AI98" i="21"/>
  <c r="E271" i="65"/>
  <c r="AJ94" i="21"/>
  <c r="AI94" i="21"/>
  <c r="E267" i="65"/>
  <c r="AJ90" i="21"/>
  <c r="AI90" i="21"/>
  <c r="E263" i="65"/>
  <c r="AJ86" i="21"/>
  <c r="AI86" i="21"/>
  <c r="E259" i="65"/>
  <c r="AJ82" i="21"/>
  <c r="AI82" i="21"/>
  <c r="E255" i="65"/>
  <c r="AJ78" i="21"/>
  <c r="AI78" i="21"/>
  <c r="AH78" i="21"/>
  <c r="E251" i="65"/>
  <c r="AJ74" i="21"/>
  <c r="AI74" i="21"/>
  <c r="AH74" i="21"/>
  <c r="E247" i="65"/>
  <c r="AJ70" i="21"/>
  <c r="AI70" i="21"/>
  <c r="AH70" i="21"/>
  <c r="E243" i="65"/>
  <c r="AJ66" i="21"/>
  <c r="AI66" i="21"/>
  <c r="AH66" i="21"/>
  <c r="E239" i="65"/>
  <c r="AJ62" i="21"/>
  <c r="AI62" i="21"/>
  <c r="AH62" i="21"/>
  <c r="E235" i="65"/>
  <c r="AJ58" i="21"/>
  <c r="AI58" i="21"/>
  <c r="AH58" i="21"/>
  <c r="E231" i="65"/>
  <c r="AJ54" i="21"/>
  <c r="AI54" i="21"/>
  <c r="AH54" i="21"/>
  <c r="E227" i="65"/>
  <c r="AJ50" i="21"/>
  <c r="AI50" i="21"/>
  <c r="AH50" i="21"/>
  <c r="E223" i="65"/>
  <c r="AJ46" i="21"/>
  <c r="AI46" i="21"/>
  <c r="AH46" i="21"/>
  <c r="E219" i="65"/>
  <c r="AJ42" i="21"/>
  <c r="AI42" i="21"/>
  <c r="AH42" i="21"/>
  <c r="E214" i="65"/>
  <c r="AJ37" i="21"/>
  <c r="AI37" i="21"/>
  <c r="AH37" i="21"/>
  <c r="E210" i="65"/>
  <c r="AJ33" i="21"/>
  <c r="AI33" i="21"/>
  <c r="AH33" i="21"/>
  <c r="E206" i="65"/>
  <c r="AJ29" i="21"/>
  <c r="AI29" i="21"/>
  <c r="AH29" i="21"/>
  <c r="E202" i="65"/>
  <c r="AJ25" i="21"/>
  <c r="AI25" i="21"/>
  <c r="AH25" i="21"/>
  <c r="E198" i="65"/>
  <c r="AJ21" i="21"/>
  <c r="AI21" i="21"/>
  <c r="AH21" i="21"/>
  <c r="E332" i="65"/>
  <c r="AJ155" i="21"/>
  <c r="AI155" i="21"/>
  <c r="E328" i="65"/>
  <c r="AJ151" i="21"/>
  <c r="AI151" i="21"/>
  <c r="E324" i="65"/>
  <c r="AJ147" i="21"/>
  <c r="AI147" i="21"/>
  <c r="E320" i="65"/>
  <c r="AJ143" i="21"/>
  <c r="AI143" i="21"/>
  <c r="E316" i="65"/>
  <c r="AJ139" i="21"/>
  <c r="AI139" i="21"/>
  <c r="E312" i="65"/>
  <c r="AJ135" i="21"/>
  <c r="AI135" i="21"/>
  <c r="E308" i="65"/>
  <c r="AJ131" i="21"/>
  <c r="AI131" i="21"/>
  <c r="E304" i="65"/>
  <c r="AJ127" i="21"/>
  <c r="AI127" i="21"/>
  <c r="E300" i="65"/>
  <c r="AJ123" i="21"/>
  <c r="AI123" i="21"/>
  <c r="E296" i="65"/>
  <c r="AJ119" i="21"/>
  <c r="AI119" i="21"/>
  <c r="AG158" i="21"/>
  <c r="AG154" i="21"/>
  <c r="AG150" i="21"/>
  <c r="AG146" i="21"/>
  <c r="AG142" i="21"/>
  <c r="AG138" i="21"/>
  <c r="AG134" i="21"/>
  <c r="AG130" i="21"/>
  <c r="AG126" i="21"/>
  <c r="AG122" i="21"/>
  <c r="AG118" i="21"/>
  <c r="AG114" i="21"/>
  <c r="AG110" i="21"/>
  <c r="AG106" i="21"/>
  <c r="AG102" i="21"/>
  <c r="F85" i="63" s="1"/>
  <c r="AG98" i="21"/>
  <c r="AG94" i="21"/>
  <c r="AG90" i="21"/>
  <c r="F73" i="63" s="1"/>
  <c r="AG86" i="21"/>
  <c r="F69" i="63" s="1"/>
  <c r="AG82" i="21"/>
  <c r="AG78" i="21"/>
  <c r="AG74" i="21"/>
  <c r="F57" i="63" s="1"/>
  <c r="AG70" i="21"/>
  <c r="AG66" i="21"/>
  <c r="F49" i="63" s="1"/>
  <c r="AG62" i="21"/>
  <c r="AG58" i="21"/>
  <c r="F41" i="63" s="1"/>
  <c r="AG54" i="21"/>
  <c r="F37" i="63" s="1"/>
  <c r="AG50" i="21"/>
  <c r="F33" i="63" s="1"/>
  <c r="AG46" i="21"/>
  <c r="F29" i="63" s="1"/>
  <c r="AG42" i="21"/>
  <c r="F25" i="63" s="1"/>
  <c r="AH114" i="21"/>
  <c r="AH110" i="21"/>
  <c r="AH106" i="21"/>
  <c r="AH102" i="21"/>
  <c r="AH98" i="21"/>
  <c r="AH94" i="21"/>
  <c r="AH90" i="21"/>
  <c r="AH86" i="21"/>
  <c r="P69" i="23"/>
  <c r="Q14" i="21"/>
  <c r="I31" i="21"/>
  <c r="I47" i="21"/>
  <c r="I93" i="21"/>
  <c r="I156" i="21"/>
  <c r="I150" i="21"/>
  <c r="I146" i="21"/>
  <c r="I49" i="21"/>
  <c r="I142" i="21"/>
  <c r="I22" i="21"/>
  <c r="O148" i="23"/>
  <c r="I3" i="21"/>
  <c r="C312" i="65"/>
  <c r="C330" i="65"/>
  <c r="C318" i="65"/>
  <c r="C305" i="65"/>
  <c r="C295" i="65"/>
  <c r="C329" i="65"/>
  <c r="C314" i="65"/>
  <c r="C307" i="65"/>
  <c r="C276" i="65"/>
  <c r="C270" i="65"/>
  <c r="C264" i="65"/>
  <c r="C254" i="65"/>
  <c r="C241" i="65"/>
  <c r="C228" i="65"/>
  <c r="C218" i="65"/>
  <c r="C209" i="65"/>
  <c r="C277" i="65"/>
  <c r="I73" i="21"/>
  <c r="I67" i="21"/>
  <c r="I60" i="21"/>
  <c r="I34" i="21"/>
  <c r="I29" i="21"/>
  <c r="C279" i="65"/>
  <c r="C261" i="65"/>
  <c r="C250" i="65"/>
  <c r="I66" i="21"/>
  <c r="C233" i="65"/>
  <c r="I46" i="21"/>
  <c r="C208" i="65"/>
  <c r="I94" i="21"/>
  <c r="C249" i="65"/>
  <c r="I63" i="21"/>
  <c r="C230" i="65"/>
  <c r="C298" i="65"/>
  <c r="C275" i="65"/>
  <c r="C226" i="65"/>
  <c r="C267" i="65"/>
  <c r="C286" i="65"/>
  <c r="C219" i="65"/>
  <c r="C272" i="65"/>
  <c r="C222" i="65"/>
  <c r="C259" i="65"/>
  <c r="C319" i="65"/>
  <c r="O46" i="23"/>
  <c r="O38" i="23"/>
  <c r="O118" i="23"/>
  <c r="O152" i="23"/>
  <c r="O120" i="23"/>
  <c r="O88" i="23"/>
  <c r="O79" i="23"/>
  <c r="O37" i="23"/>
  <c r="O156" i="23"/>
  <c r="O69" i="23"/>
  <c r="O99" i="23"/>
  <c r="E293" i="65"/>
  <c r="AJ116" i="21"/>
  <c r="AI116" i="21"/>
  <c r="E290" i="65"/>
  <c r="AJ113" i="21"/>
  <c r="AI113" i="21"/>
  <c r="E286" i="65"/>
  <c r="AJ109" i="21"/>
  <c r="AI109" i="21"/>
  <c r="E282" i="65"/>
  <c r="AJ105" i="21"/>
  <c r="AI105" i="21"/>
  <c r="E278" i="65"/>
  <c r="AJ101" i="21"/>
  <c r="AI101" i="21"/>
  <c r="E274" i="65"/>
  <c r="AJ97" i="21"/>
  <c r="AI97" i="21"/>
  <c r="E270" i="65"/>
  <c r="AJ93" i="21"/>
  <c r="AI93" i="21"/>
  <c r="E266" i="65"/>
  <c r="AJ89" i="21"/>
  <c r="AI89" i="21"/>
  <c r="E262" i="65"/>
  <c r="AJ85" i="21"/>
  <c r="AI85" i="21"/>
  <c r="E258" i="65"/>
  <c r="AJ81" i="21"/>
  <c r="AI81" i="21"/>
  <c r="AH81" i="21"/>
  <c r="E254" i="65"/>
  <c r="AJ77" i="21"/>
  <c r="AI77" i="21"/>
  <c r="AH77" i="21"/>
  <c r="E250" i="65"/>
  <c r="AJ73" i="21"/>
  <c r="AI73" i="21"/>
  <c r="AH73" i="21"/>
  <c r="E246" i="65"/>
  <c r="AJ69" i="21"/>
  <c r="AI69" i="21"/>
  <c r="AH69" i="21"/>
  <c r="E242" i="65"/>
  <c r="AJ65" i="21"/>
  <c r="AI65" i="21"/>
  <c r="AH65" i="21"/>
  <c r="E238" i="65"/>
  <c r="AJ61" i="21"/>
  <c r="AI61" i="21"/>
  <c r="AH61" i="21"/>
  <c r="E234" i="65"/>
  <c r="AJ57" i="21"/>
  <c r="AI57" i="21"/>
  <c r="AH57" i="21"/>
  <c r="E230" i="65"/>
  <c r="AJ53" i="21"/>
  <c r="AI53" i="21"/>
  <c r="AH53" i="21"/>
  <c r="E226" i="65"/>
  <c r="AJ49" i="21"/>
  <c r="AI49" i="21"/>
  <c r="AH49" i="21"/>
  <c r="E222" i="65"/>
  <c r="AJ45" i="21"/>
  <c r="AI45" i="21"/>
  <c r="AH45" i="21"/>
  <c r="E218" i="65"/>
  <c r="AJ41" i="21"/>
  <c r="AI41" i="21"/>
  <c r="AH41" i="21"/>
  <c r="E213" i="65"/>
  <c r="AJ36" i="21"/>
  <c r="AI36" i="21"/>
  <c r="AH36" i="21"/>
  <c r="E209" i="65"/>
  <c r="AJ32" i="21"/>
  <c r="AI32" i="21"/>
  <c r="AH32" i="21"/>
  <c r="E205" i="65"/>
  <c r="AJ28" i="21"/>
  <c r="AI28" i="21"/>
  <c r="AH28" i="21"/>
  <c r="E201" i="65"/>
  <c r="AJ24" i="21"/>
  <c r="AI24" i="21"/>
  <c r="AH24" i="21"/>
  <c r="E335" i="65"/>
  <c r="AJ158" i="21"/>
  <c r="AI158" i="21"/>
  <c r="E331" i="65"/>
  <c r="AJ154" i="21"/>
  <c r="AI154" i="21"/>
  <c r="E327" i="65"/>
  <c r="AJ150" i="21"/>
  <c r="AI150" i="21"/>
  <c r="E323" i="65"/>
  <c r="AJ146" i="21"/>
  <c r="AI146" i="21"/>
  <c r="E319" i="65"/>
  <c r="AJ142" i="21"/>
  <c r="AI142" i="21"/>
  <c r="E315" i="65"/>
  <c r="AJ138" i="21"/>
  <c r="AI138" i="21"/>
  <c r="E311" i="65"/>
  <c r="AJ134" i="21"/>
  <c r="AI134" i="21"/>
  <c r="E307" i="65"/>
  <c r="AJ130" i="21"/>
  <c r="AI130" i="21"/>
  <c r="E303" i="65"/>
  <c r="AJ126" i="21"/>
  <c r="AI126" i="21"/>
  <c r="E299" i="65"/>
  <c r="AJ122" i="21"/>
  <c r="AI122" i="21"/>
  <c r="E295" i="65"/>
  <c r="AJ118" i="21"/>
  <c r="AI118" i="21"/>
  <c r="AG157" i="21"/>
  <c r="AG153" i="21"/>
  <c r="AG149" i="21"/>
  <c r="AG145" i="21"/>
  <c r="AG141" i="21"/>
  <c r="AG137" i="21"/>
  <c r="AG133" i="21"/>
  <c r="AG129" i="21"/>
  <c r="AG125" i="21"/>
  <c r="AG121" i="21"/>
  <c r="F17" i="63" s="1"/>
  <c r="AG117" i="21"/>
  <c r="AG113" i="21"/>
  <c r="AG109" i="21"/>
  <c r="AG105" i="21"/>
  <c r="F88" i="63" s="1"/>
  <c r="AG101" i="21"/>
  <c r="AG97" i="21"/>
  <c r="AG93" i="21"/>
  <c r="F76" i="63" s="1"/>
  <c r="AG89" i="21"/>
  <c r="AG85" i="21"/>
  <c r="F68" i="63" s="1"/>
  <c r="AG81" i="21"/>
  <c r="F64" i="63" s="1"/>
  <c r="AG77" i="21"/>
  <c r="AG73" i="21"/>
  <c r="F56" i="63" s="1"/>
  <c r="AG69" i="21"/>
  <c r="F52" i="63" s="1"/>
  <c r="AG65" i="21"/>
  <c r="AG61" i="21"/>
  <c r="F44" i="63" s="1"/>
  <c r="AG57" i="21"/>
  <c r="F40" i="63" s="1"/>
  <c r="AG53" i="21"/>
  <c r="AG49" i="21"/>
  <c r="F32" i="63" s="1"/>
  <c r="AG45" i="21"/>
  <c r="AG41" i="21"/>
  <c r="F24" i="63" s="1"/>
  <c r="AG37" i="21"/>
  <c r="F20" i="63" s="1"/>
  <c r="AG33" i="21"/>
  <c r="F16" i="63" s="1"/>
  <c r="AG29" i="21"/>
  <c r="F12" i="63" s="1"/>
  <c r="AG25" i="21"/>
  <c r="F8" i="63" s="1"/>
  <c r="AG21" i="21"/>
  <c r="F4" i="63" s="1"/>
  <c r="AH113" i="21"/>
  <c r="AH109" i="21"/>
  <c r="AH105" i="21"/>
  <c r="AH101" i="21"/>
  <c r="AH97" i="21"/>
  <c r="AH93" i="21"/>
  <c r="AH89" i="21"/>
  <c r="AH85" i="21"/>
  <c r="I48" i="21"/>
  <c r="I135" i="21"/>
  <c r="I140" i="21"/>
  <c r="I129" i="21"/>
  <c r="I72" i="21"/>
  <c r="I87" i="21"/>
  <c r="P87" i="23" s="1"/>
  <c r="I95" i="21"/>
  <c r="A17" i="21"/>
  <c r="C308" i="65"/>
  <c r="C327" i="65"/>
  <c r="C317" i="65"/>
  <c r="C302" i="65"/>
  <c r="C306" i="65"/>
  <c r="C293" i="65"/>
  <c r="C262" i="65"/>
  <c r="C224" i="65"/>
  <c r="C215" i="65"/>
  <c r="C199" i="65"/>
  <c r="C252" i="65"/>
  <c r="C239" i="65"/>
  <c r="C207" i="65"/>
  <c r="C271" i="65"/>
  <c r="C258" i="65"/>
  <c r="C240" i="65"/>
  <c r="I40" i="21"/>
  <c r="C206" i="65"/>
  <c r="I102" i="21"/>
  <c r="C243" i="65"/>
  <c r="C223" i="65"/>
  <c r="C217" i="65"/>
  <c r="I116" i="21"/>
  <c r="I82" i="21"/>
  <c r="I33" i="21"/>
  <c r="C322" i="65"/>
  <c r="C266" i="65"/>
  <c r="I44" i="21"/>
  <c r="C294" i="65"/>
  <c r="I65" i="21"/>
  <c r="P65" i="23" s="1"/>
  <c r="I125" i="21"/>
  <c r="I103" i="21"/>
  <c r="P103" i="23" s="1"/>
  <c r="C331" i="65"/>
  <c r="I122" i="21"/>
  <c r="C315" i="65"/>
  <c r="C287" i="65"/>
  <c r="C268" i="65"/>
  <c r="I92" i="21"/>
  <c r="C291" i="65"/>
  <c r="I132" i="21"/>
  <c r="I114" i="21"/>
  <c r="P114" i="23" s="1"/>
  <c r="I61" i="21"/>
  <c r="I42" i="21"/>
  <c r="I97" i="21"/>
  <c r="C313" i="65"/>
  <c r="O50" i="23"/>
  <c r="O106" i="23"/>
  <c r="O142" i="23"/>
  <c r="O134" i="23"/>
  <c r="O126" i="23"/>
  <c r="O90" i="23"/>
  <c r="O114" i="23"/>
  <c r="O66" i="23"/>
  <c r="O86" i="23"/>
  <c r="O41" i="23"/>
  <c r="O121" i="23"/>
  <c r="O65" i="23"/>
  <c r="O143" i="23"/>
  <c r="O111" i="23"/>
  <c r="O71" i="23"/>
  <c r="O31" i="23"/>
  <c r="O141" i="23"/>
  <c r="O101" i="23"/>
  <c r="O100" i="23"/>
  <c r="O60" i="23"/>
  <c r="O157" i="23"/>
  <c r="O131" i="23"/>
  <c r="O83" i="23"/>
  <c r="O43" i="23"/>
  <c r="C284" i="65"/>
  <c r="E197" i="65"/>
  <c r="AJ20" i="21"/>
  <c r="AI20" i="21"/>
  <c r="E289" i="65"/>
  <c r="AJ112" i="21"/>
  <c r="AI112" i="21"/>
  <c r="E285" i="65"/>
  <c r="AJ108" i="21"/>
  <c r="AI108" i="21"/>
  <c r="E281" i="65"/>
  <c r="AJ104" i="21"/>
  <c r="AI104" i="21"/>
  <c r="E277" i="65"/>
  <c r="AJ100" i="21"/>
  <c r="AI100" i="21"/>
  <c r="E273" i="65"/>
  <c r="AJ96" i="21"/>
  <c r="AI96" i="21"/>
  <c r="E269" i="65"/>
  <c r="AJ92" i="21"/>
  <c r="AI92" i="21"/>
  <c r="E265" i="65"/>
  <c r="AJ88" i="21"/>
  <c r="AI88" i="21"/>
  <c r="E261" i="65"/>
  <c r="AJ84" i="21"/>
  <c r="AI84" i="21"/>
  <c r="E257" i="65"/>
  <c r="AJ80" i="21"/>
  <c r="AI80" i="21"/>
  <c r="AH80" i="21"/>
  <c r="E253" i="65"/>
  <c r="AJ76" i="21"/>
  <c r="AI76" i="21"/>
  <c r="AH76" i="21"/>
  <c r="E249" i="65"/>
  <c r="AJ72" i="21"/>
  <c r="AI72" i="21"/>
  <c r="AH72" i="21"/>
  <c r="E245" i="65"/>
  <c r="AJ68" i="21"/>
  <c r="AI68" i="21"/>
  <c r="AH68" i="21"/>
  <c r="E241" i="65"/>
  <c r="AJ64" i="21"/>
  <c r="AI64" i="21"/>
  <c r="AH64" i="21"/>
  <c r="E237" i="65"/>
  <c r="AJ60" i="21"/>
  <c r="AI60" i="21"/>
  <c r="AH60" i="21"/>
  <c r="E233" i="65"/>
  <c r="AJ56" i="21"/>
  <c r="AI56" i="21"/>
  <c r="AH56" i="21"/>
  <c r="E229" i="65"/>
  <c r="AJ52" i="21"/>
  <c r="AI52" i="21"/>
  <c r="AH52" i="21"/>
  <c r="E225" i="65"/>
  <c r="AJ48" i="21"/>
  <c r="AI48" i="21"/>
  <c r="AH48" i="21"/>
  <c r="E221" i="65"/>
  <c r="AJ44" i="21"/>
  <c r="AI44" i="21"/>
  <c r="AH44" i="21"/>
  <c r="E217" i="65"/>
  <c r="AJ40" i="21"/>
  <c r="AI40" i="21"/>
  <c r="AH40" i="21"/>
  <c r="E212" i="65"/>
  <c r="AJ35" i="21"/>
  <c r="AI35" i="21"/>
  <c r="AH35" i="21"/>
  <c r="E208" i="65"/>
  <c r="AJ31" i="21"/>
  <c r="AI31" i="21"/>
  <c r="AH31" i="21"/>
  <c r="E204" i="65"/>
  <c r="AJ27" i="21"/>
  <c r="AI27" i="21"/>
  <c r="AH27" i="21"/>
  <c r="E200" i="65"/>
  <c r="AJ23" i="21"/>
  <c r="AI23" i="21"/>
  <c r="AH23" i="21"/>
  <c r="E334" i="65"/>
  <c r="AJ157" i="21"/>
  <c r="AI157" i="21"/>
  <c r="E330" i="65"/>
  <c r="AJ153" i="21"/>
  <c r="AI153" i="21"/>
  <c r="E326" i="65"/>
  <c r="AJ149" i="21"/>
  <c r="AI149" i="21"/>
  <c r="E322" i="65"/>
  <c r="AJ145" i="21"/>
  <c r="AI145" i="21"/>
  <c r="E318" i="65"/>
  <c r="AJ141" i="21"/>
  <c r="AI141" i="21"/>
  <c r="E314" i="65"/>
  <c r="AJ137" i="21"/>
  <c r="AI137" i="21"/>
  <c r="E310" i="65"/>
  <c r="AJ133" i="21"/>
  <c r="AI133" i="21"/>
  <c r="E306" i="65"/>
  <c r="AJ129" i="21"/>
  <c r="AI129" i="21"/>
  <c r="E302" i="65"/>
  <c r="AJ125" i="21"/>
  <c r="AI125" i="21"/>
  <c r="E298" i="65"/>
  <c r="AJ121" i="21"/>
  <c r="AI121" i="21"/>
  <c r="E294" i="65"/>
  <c r="AJ117" i="21"/>
  <c r="AI117" i="21"/>
  <c r="AG20" i="21"/>
  <c r="AG156" i="21"/>
  <c r="AG152" i="21"/>
  <c r="AG148" i="21"/>
  <c r="AG144" i="21"/>
  <c r="AG140" i="21"/>
  <c r="AG136" i="21"/>
  <c r="AG132" i="21"/>
  <c r="AG128" i="21"/>
  <c r="AG124" i="21"/>
  <c r="AG120" i="21"/>
  <c r="AG116" i="21"/>
  <c r="AG112" i="21"/>
  <c r="AG108" i="21"/>
  <c r="F5" i="63" s="1"/>
  <c r="AG104" i="21"/>
  <c r="F87" i="63" s="1"/>
  <c r="AG100" i="21"/>
  <c r="F83" i="63" s="1"/>
  <c r="AG96" i="21"/>
  <c r="AG92" i="21"/>
  <c r="F75" i="63" s="1"/>
  <c r="AG88" i="21"/>
  <c r="F71" i="63" s="1"/>
  <c r="AG84" i="21"/>
  <c r="F67" i="63" s="1"/>
  <c r="AG80" i="21"/>
  <c r="F63" i="63" s="1"/>
  <c r="AG76" i="21"/>
  <c r="AG72" i="21"/>
  <c r="F55" i="63" s="1"/>
  <c r="AG68" i="21"/>
  <c r="AG64" i="21"/>
  <c r="F47" i="63" s="1"/>
  <c r="AG60" i="21"/>
  <c r="F43" i="63" s="1"/>
  <c r="AG56" i="21"/>
  <c r="F39" i="63" s="1"/>
  <c r="AG52" i="21"/>
  <c r="F35" i="63" s="1"/>
  <c r="AG48" i="21"/>
  <c r="F31" i="63" s="1"/>
  <c r="AG44" i="21"/>
  <c r="F27" i="63" s="1"/>
  <c r="AG40" i="21"/>
  <c r="AG36" i="21"/>
  <c r="F19" i="63" s="1"/>
  <c r="AG32" i="21"/>
  <c r="AG28" i="21"/>
  <c r="F11" i="63" s="1"/>
  <c r="AG24" i="21"/>
  <c r="F7" i="63" s="1"/>
  <c r="AH20" i="21"/>
  <c r="AH116" i="21"/>
  <c r="AH112" i="21"/>
  <c r="AH108" i="21"/>
  <c r="AH104" i="21"/>
  <c r="AH100" i="21"/>
  <c r="AH96" i="21"/>
  <c r="AH92" i="21"/>
  <c r="AH88" i="21"/>
  <c r="AH84" i="21"/>
  <c r="I41" i="21"/>
  <c r="I30" i="21"/>
  <c r="I99" i="21"/>
  <c r="I147" i="21"/>
  <c r="I144" i="21"/>
  <c r="I137" i="21"/>
  <c r="P137" i="23" s="1"/>
  <c r="I113" i="21"/>
  <c r="I77" i="21"/>
  <c r="I54" i="21"/>
  <c r="C301" i="65"/>
  <c r="C323" i="65"/>
  <c r="C316" i="65"/>
  <c r="C299" i="65"/>
  <c r="C324" i="65"/>
  <c r="C311" i="65"/>
  <c r="C303" i="65"/>
  <c r="C292" i="65"/>
  <c r="C296" i="65"/>
  <c r="C248" i="65"/>
  <c r="C234" i="65"/>
  <c r="C221" i="65"/>
  <c r="C205" i="65"/>
  <c r="I112" i="21"/>
  <c r="C265" i="65"/>
  <c r="C247" i="65"/>
  <c r="C237" i="65"/>
  <c r="C227" i="65"/>
  <c r="C214" i="65"/>
  <c r="C263" i="65"/>
  <c r="C256" i="65"/>
  <c r="C236" i="65"/>
  <c r="I134" i="21"/>
  <c r="I104" i="21"/>
  <c r="P104" i="23" s="1"/>
  <c r="C238" i="65"/>
  <c r="I23" i="21"/>
  <c r="I136" i="21"/>
  <c r="C242" i="65"/>
  <c r="C210" i="65"/>
  <c r="C288" i="65"/>
  <c r="C334" i="65"/>
  <c r="I96" i="21"/>
  <c r="I118" i="21"/>
  <c r="C290" i="65"/>
  <c r="C273" i="65"/>
  <c r="C255" i="65"/>
  <c r="I149" i="21"/>
  <c r="C231" i="65"/>
  <c r="C251" i="65"/>
  <c r="C285" i="65"/>
  <c r="C309" i="65"/>
  <c r="C269" i="65"/>
  <c r="I74" i="21"/>
  <c r="I51" i="21"/>
  <c r="O82" i="23"/>
  <c r="O110" i="23"/>
  <c r="O136" i="23"/>
  <c r="O40" i="23"/>
  <c r="O63" i="23"/>
  <c r="O109" i="23"/>
  <c r="O92" i="23"/>
  <c r="O75" i="23"/>
  <c r="E292" i="65"/>
  <c r="AJ115" i="21"/>
  <c r="AI115" i="21"/>
  <c r="E288" i="65"/>
  <c r="AJ111" i="21"/>
  <c r="AI111" i="21"/>
  <c r="E284" i="65"/>
  <c r="AJ107" i="21"/>
  <c r="AI107" i="21"/>
  <c r="E280" i="65"/>
  <c r="AJ103" i="21"/>
  <c r="AI103" i="21"/>
  <c r="E276" i="65"/>
  <c r="AJ99" i="21"/>
  <c r="AI99" i="21"/>
  <c r="E272" i="65"/>
  <c r="AJ95" i="21"/>
  <c r="AI95" i="21"/>
  <c r="E268" i="65"/>
  <c r="AJ91" i="21"/>
  <c r="AI91" i="21"/>
  <c r="E264" i="65"/>
  <c r="AJ87" i="21"/>
  <c r="AI87" i="21"/>
  <c r="E260" i="65"/>
  <c r="AJ83" i="21"/>
  <c r="AI83" i="21"/>
  <c r="AH83" i="21"/>
  <c r="E256" i="65"/>
  <c r="AJ79" i="21"/>
  <c r="AI79" i="21"/>
  <c r="AH79" i="21"/>
  <c r="E252" i="65"/>
  <c r="AJ75" i="21"/>
  <c r="AI75" i="21"/>
  <c r="AH75" i="21"/>
  <c r="E248" i="65"/>
  <c r="AJ71" i="21"/>
  <c r="AI71" i="21"/>
  <c r="AH71" i="21"/>
  <c r="E244" i="65"/>
  <c r="AJ67" i="21"/>
  <c r="AI67" i="21"/>
  <c r="AH67" i="21"/>
  <c r="E240" i="65"/>
  <c r="AJ63" i="21"/>
  <c r="AI63" i="21"/>
  <c r="AH63" i="21"/>
  <c r="E236" i="65"/>
  <c r="AJ59" i="21"/>
  <c r="AI59" i="21"/>
  <c r="AH59" i="21"/>
  <c r="E232" i="65"/>
  <c r="AJ55" i="21"/>
  <c r="AI55" i="21"/>
  <c r="AH55" i="21"/>
  <c r="E228" i="65"/>
  <c r="AJ51" i="21"/>
  <c r="AI51" i="21"/>
  <c r="AH51" i="21"/>
  <c r="E224" i="65"/>
  <c r="AJ47" i="21"/>
  <c r="AI47" i="21"/>
  <c r="AH47" i="21"/>
  <c r="E220" i="65"/>
  <c r="AJ43" i="21"/>
  <c r="AI43" i="21"/>
  <c r="AH43" i="21"/>
  <c r="E216" i="65"/>
  <c r="AJ39" i="21"/>
  <c r="AI39" i="21"/>
  <c r="AH39" i="21"/>
  <c r="E211" i="65"/>
  <c r="AJ34" i="21"/>
  <c r="AI34" i="21"/>
  <c r="AH34" i="21"/>
  <c r="E207" i="65"/>
  <c r="AJ30" i="21"/>
  <c r="AI30" i="21"/>
  <c r="AH30" i="21"/>
  <c r="E203" i="65"/>
  <c r="AJ26" i="21"/>
  <c r="AI26" i="21"/>
  <c r="AH26" i="21"/>
  <c r="E199" i="65"/>
  <c r="AJ22" i="21"/>
  <c r="AI22" i="21"/>
  <c r="AH22" i="21"/>
  <c r="E333" i="65"/>
  <c r="AJ156" i="21"/>
  <c r="AI156" i="21"/>
  <c r="E329" i="65"/>
  <c r="AJ152" i="21"/>
  <c r="AI152" i="21"/>
  <c r="E325" i="65"/>
  <c r="AJ148" i="21"/>
  <c r="AI148" i="21"/>
  <c r="E321" i="65"/>
  <c r="AJ144" i="21"/>
  <c r="AI144" i="21"/>
  <c r="E317" i="65"/>
  <c r="AJ140" i="21"/>
  <c r="AI140" i="21"/>
  <c r="E313" i="65"/>
  <c r="AJ136" i="21"/>
  <c r="AI136" i="21"/>
  <c r="E309" i="65"/>
  <c r="AJ132" i="21"/>
  <c r="AI132" i="21"/>
  <c r="E305" i="65"/>
  <c r="AJ128" i="21"/>
  <c r="AI128" i="21"/>
  <c r="E301" i="65"/>
  <c r="AJ124" i="21"/>
  <c r="AI124" i="21"/>
  <c r="E297" i="65"/>
  <c r="AJ120" i="21"/>
  <c r="AI120" i="21"/>
  <c r="E215" i="65"/>
  <c r="AJ38" i="21"/>
  <c r="AI38" i="21"/>
  <c r="AH38" i="21"/>
  <c r="AG155" i="21"/>
  <c r="AG151" i="21"/>
  <c r="AG147" i="21"/>
  <c r="AG143" i="21"/>
  <c r="AG139" i="21"/>
  <c r="AG135" i="21"/>
  <c r="AG131" i="21"/>
  <c r="AG127" i="21"/>
  <c r="AG123" i="21"/>
  <c r="AG119" i="21"/>
  <c r="F13" i="63" s="1"/>
  <c r="AG115" i="21"/>
  <c r="AG111" i="21"/>
  <c r="AG107" i="21"/>
  <c r="AG103" i="21"/>
  <c r="F86" i="63" s="1"/>
  <c r="AG99" i="21"/>
  <c r="F82" i="63" s="1"/>
  <c r="AG95" i="21"/>
  <c r="AG91" i="21"/>
  <c r="F74" i="63" s="1"/>
  <c r="AG87" i="21"/>
  <c r="F70" i="63" s="1"/>
  <c r="AG83" i="21"/>
  <c r="F66" i="63" s="1"/>
  <c r="AG79" i="21"/>
  <c r="F62" i="63" s="1"/>
  <c r="AG75" i="21"/>
  <c r="F58" i="63" s="1"/>
  <c r="AG71" i="21"/>
  <c r="F54" i="63" s="1"/>
  <c r="AG67" i="21"/>
  <c r="F50" i="63" s="1"/>
  <c r="AG63" i="21"/>
  <c r="AG59" i="21"/>
  <c r="F42" i="63" s="1"/>
  <c r="AG55" i="21"/>
  <c r="F38" i="63" s="1"/>
  <c r="AG51" i="21"/>
  <c r="F34" i="63" s="1"/>
  <c r="AG47" i="21"/>
  <c r="F30" i="63" s="1"/>
  <c r="AG43" i="21"/>
  <c r="F26" i="63" s="1"/>
  <c r="AG39" i="21"/>
  <c r="F22" i="63" s="1"/>
  <c r="AG35" i="21"/>
  <c r="F18" i="63" s="1"/>
  <c r="AG31" i="21"/>
  <c r="F14" i="63" s="1"/>
  <c r="AG27" i="21"/>
  <c r="F10" i="63" s="1"/>
  <c r="AG23" i="21"/>
  <c r="F6" i="63" s="1"/>
  <c r="AH155" i="21"/>
  <c r="AH151" i="21"/>
  <c r="AH147" i="21"/>
  <c r="AH143" i="21"/>
  <c r="AH139" i="21"/>
  <c r="AH135" i="21"/>
  <c r="AH131" i="21"/>
  <c r="AH127" i="21"/>
  <c r="AH123" i="21"/>
  <c r="AH119" i="21"/>
  <c r="AH115" i="21"/>
  <c r="AH111" i="21"/>
  <c r="AH107" i="21"/>
  <c r="AH103" i="21"/>
  <c r="AH99" i="21"/>
  <c r="AH95" i="21"/>
  <c r="AH91" i="21"/>
  <c r="AH87" i="21"/>
  <c r="AH82" i="21"/>
  <c r="P120" i="23"/>
  <c r="P124" i="23"/>
  <c r="P86" i="23"/>
  <c r="P73" i="23"/>
  <c r="P34" i="23"/>
  <c r="P63" i="23"/>
  <c r="P70" i="23"/>
  <c r="P119" i="23"/>
  <c r="P48" i="23"/>
  <c r="P24" i="23"/>
  <c r="P82" i="23"/>
  <c r="P61" i="23"/>
  <c r="P113" i="23"/>
  <c r="P57" i="23"/>
  <c r="P50" i="23"/>
  <c r="P99" i="23"/>
  <c r="P141" i="23"/>
  <c r="D73" i="23"/>
  <c r="D134" i="23"/>
  <c r="D69" i="23"/>
  <c r="P135" i="24"/>
  <c r="I135" i="24" s="1"/>
  <c r="P24" i="14"/>
  <c r="I24" i="14" s="1"/>
  <c r="P24" i="15" s="1"/>
  <c r="P118" i="14"/>
  <c r="O103" i="24"/>
  <c r="I103" i="24" s="1"/>
  <c r="O181" i="24"/>
  <c r="I181" i="24" s="1"/>
  <c r="O142" i="24"/>
  <c r="I142" i="24" s="1"/>
  <c r="O165" i="24"/>
  <c r="O176" i="24"/>
  <c r="I176" i="24" s="1"/>
  <c r="O98" i="24"/>
  <c r="I98" i="24" s="1"/>
  <c r="O172" i="24"/>
  <c r="I172" i="24" s="1"/>
  <c r="O179" i="24"/>
  <c r="I179" i="24" s="1"/>
  <c r="O79" i="24"/>
  <c r="I79" i="24" s="1"/>
  <c r="O76" i="24"/>
  <c r="I76" i="24" s="1"/>
  <c r="P97" i="24"/>
  <c r="I97" i="24" s="1"/>
  <c r="P71" i="24"/>
  <c r="I71" i="24" s="1"/>
  <c r="D78" i="11"/>
  <c r="D74" i="11"/>
  <c r="D70" i="11"/>
  <c r="D66" i="11"/>
  <c r="D62" i="11"/>
  <c r="D58" i="11"/>
  <c r="D54" i="11"/>
  <c r="D50" i="11"/>
  <c r="D46" i="11"/>
  <c r="D42" i="11"/>
  <c r="D38" i="11"/>
  <c r="D34" i="11"/>
  <c r="D30" i="11"/>
  <c r="D26" i="11"/>
  <c r="D21" i="11"/>
  <c r="D85" i="11"/>
  <c r="D93" i="11"/>
  <c r="D96" i="11"/>
  <c r="D98" i="11"/>
  <c r="D104" i="11"/>
  <c r="P158" i="23"/>
  <c r="P39" i="23"/>
  <c r="I53" i="12"/>
  <c r="P152" i="23"/>
  <c r="P128" i="23"/>
  <c r="P64" i="23"/>
  <c r="D42" i="23"/>
  <c r="D150" i="23"/>
  <c r="O252" i="14"/>
  <c r="I252" i="14" s="1"/>
  <c r="P252" i="15" s="1"/>
  <c r="P212" i="14"/>
  <c r="I212" i="14" s="1"/>
  <c r="P212" i="15" s="1"/>
  <c r="P232" i="14"/>
  <c r="P152" i="14"/>
  <c r="I152" i="14" s="1"/>
  <c r="P152" i="15" s="1"/>
  <c r="P117" i="23"/>
  <c r="P71" i="28"/>
  <c r="P78" i="23"/>
  <c r="P88" i="23"/>
  <c r="P83" i="23"/>
  <c r="I91" i="12"/>
  <c r="P129" i="23"/>
  <c r="P109" i="23"/>
  <c r="P138" i="23"/>
  <c r="D31" i="28"/>
  <c r="D52" i="28"/>
  <c r="D84" i="28"/>
  <c r="D58" i="28"/>
  <c r="D35" i="28"/>
  <c r="D53" i="28"/>
  <c r="D35" i="23"/>
  <c r="D48" i="23"/>
  <c r="D59" i="23"/>
  <c r="D68" i="23"/>
  <c r="D76" i="23"/>
  <c r="D86" i="23"/>
  <c r="D22" i="23"/>
  <c r="D112" i="23"/>
  <c r="D106" i="23"/>
  <c r="D116" i="23"/>
  <c r="D23" i="23"/>
  <c r="D52" i="23"/>
  <c r="D117" i="23"/>
  <c r="D157" i="23"/>
  <c r="D125" i="23"/>
  <c r="O260" i="14"/>
  <c r="I260" i="14" s="1"/>
  <c r="P260" i="15" s="1"/>
  <c r="O125" i="14"/>
  <c r="I125" i="14" s="1"/>
  <c r="P125" i="15" s="1"/>
  <c r="O28" i="14"/>
  <c r="I28" i="14" s="1"/>
  <c r="P28" i="15" s="1"/>
  <c r="O65" i="14"/>
  <c r="P220" i="14"/>
  <c r="I220" i="14" s="1"/>
  <c r="P220" i="15" s="1"/>
  <c r="P188" i="14"/>
  <c r="P125" i="24"/>
  <c r="I125" i="24" s="1"/>
  <c r="P217" i="24"/>
  <c r="O96" i="14"/>
  <c r="O45" i="14"/>
  <c r="O25" i="14"/>
  <c r="I39" i="24"/>
  <c r="O137" i="24"/>
  <c r="I137" i="24" s="1"/>
  <c r="O108" i="24"/>
  <c r="I108" i="24" s="1"/>
  <c r="O100" i="24"/>
  <c r="O178" i="24"/>
  <c r="I178" i="24" s="1"/>
  <c r="O99" i="24"/>
  <c r="I99" i="24" s="1"/>
  <c r="O151" i="24"/>
  <c r="I151" i="24" s="1"/>
  <c r="O170" i="24"/>
  <c r="I170" i="24" s="1"/>
  <c r="O182" i="24"/>
  <c r="I182" i="24" s="1"/>
  <c r="O101" i="24"/>
  <c r="D81" i="11"/>
  <c r="D77" i="11"/>
  <c r="D73" i="11"/>
  <c r="D69" i="11"/>
  <c r="D65" i="11"/>
  <c r="D61" i="11"/>
  <c r="D57" i="11"/>
  <c r="D53" i="11"/>
  <c r="D49" i="11"/>
  <c r="D45" i="11"/>
  <c r="D41" i="11"/>
  <c r="D37" i="11"/>
  <c r="D33" i="11"/>
  <c r="D29" i="11"/>
  <c r="D24" i="11"/>
  <c r="D86" i="11"/>
  <c r="D88" i="11"/>
  <c r="D89" i="11"/>
  <c r="D90" i="11"/>
  <c r="D92" i="11"/>
  <c r="D95" i="11"/>
  <c r="D101" i="11"/>
  <c r="D102" i="11"/>
  <c r="D105" i="11"/>
  <c r="D108" i="11"/>
  <c r="P106" i="23"/>
  <c r="P59" i="23"/>
  <c r="P80" i="23"/>
  <c r="P91" i="23"/>
  <c r="I72" i="12"/>
  <c r="D97" i="28"/>
  <c r="D66" i="23"/>
  <c r="D102" i="23"/>
  <c r="D100" i="23"/>
  <c r="D93" i="23"/>
  <c r="D114" i="23"/>
  <c r="O88" i="14"/>
  <c r="I88" i="14" s="1"/>
  <c r="P88" i="15" s="1"/>
  <c r="O92" i="14"/>
  <c r="P40" i="14"/>
  <c r="I40" i="14" s="1"/>
  <c r="P40" i="15" s="1"/>
  <c r="P153" i="23"/>
  <c r="P139" i="23"/>
  <c r="P32" i="23"/>
  <c r="P149" i="23"/>
  <c r="P25" i="23"/>
  <c r="D88" i="28"/>
  <c r="D39" i="28"/>
  <c r="D124" i="23"/>
  <c r="D123" i="23"/>
  <c r="D72" i="23"/>
  <c r="D30" i="23"/>
  <c r="D47" i="23"/>
  <c r="D62" i="23"/>
  <c r="D75" i="23"/>
  <c r="D54" i="23"/>
  <c r="D82" i="23"/>
  <c r="D149" i="23"/>
  <c r="D140" i="23"/>
  <c r="I31" i="12"/>
  <c r="P31" i="28" s="1"/>
  <c r="I79" i="12"/>
  <c r="P79" i="28" s="1"/>
  <c r="P144" i="14"/>
  <c r="I90" i="14"/>
  <c r="P90" i="15" s="1"/>
  <c r="O180" i="14"/>
  <c r="P161" i="14"/>
  <c r="I161" i="14" s="1"/>
  <c r="P161" i="15" s="1"/>
  <c r="P207" i="24"/>
  <c r="O176" i="14"/>
  <c r="I176" i="14" s="1"/>
  <c r="P176" i="15" s="1"/>
  <c r="O114" i="14"/>
  <c r="I114" i="14" s="1"/>
  <c r="P114" i="15" s="1"/>
  <c r="O224" i="14"/>
  <c r="I224" i="14" s="1"/>
  <c r="P224" i="15" s="1"/>
  <c r="O185" i="24"/>
  <c r="I185" i="24" s="1"/>
  <c r="O104" i="24"/>
  <c r="I44" i="24"/>
  <c r="O208" i="24"/>
  <c r="I208" i="24" s="1"/>
  <c r="D80" i="11"/>
  <c r="D76" i="11"/>
  <c r="D72" i="11"/>
  <c r="D68" i="11"/>
  <c r="D64" i="11"/>
  <c r="D60" i="11"/>
  <c r="D56" i="11"/>
  <c r="D52" i="11"/>
  <c r="D48" i="11"/>
  <c r="D44" i="11"/>
  <c r="D40" i="11"/>
  <c r="D36" i="11"/>
  <c r="D32" i="11"/>
  <c r="D28" i="11"/>
  <c r="D23" i="11"/>
  <c r="D25" i="11"/>
  <c r="D87" i="11"/>
  <c r="D91" i="11"/>
  <c r="D94" i="11"/>
  <c r="D97" i="11"/>
  <c r="D100" i="11"/>
  <c r="D106" i="11"/>
  <c r="D109" i="11"/>
  <c r="P90" i="23"/>
  <c r="P115" i="23"/>
  <c r="I63" i="24"/>
  <c r="I33" i="24"/>
  <c r="D79" i="11"/>
  <c r="D75" i="11"/>
  <c r="D71" i="11"/>
  <c r="D67" i="11"/>
  <c r="D63" i="11"/>
  <c r="D59" i="11"/>
  <c r="D55" i="11"/>
  <c r="D51" i="11"/>
  <c r="D47" i="11"/>
  <c r="D43" i="11"/>
  <c r="D39" i="11"/>
  <c r="D35" i="11"/>
  <c r="D31" i="11"/>
  <c r="D27" i="11"/>
  <c r="D22" i="11"/>
  <c r="D82" i="11"/>
  <c r="D83" i="11"/>
  <c r="D84" i="11"/>
  <c r="D99" i="11"/>
  <c r="D103" i="11"/>
  <c r="D107" i="11"/>
  <c r="P76" i="28"/>
  <c r="P35" i="28"/>
  <c r="P36" i="28"/>
  <c r="P41" i="28"/>
  <c r="I94" i="12"/>
  <c r="I99" i="12"/>
  <c r="I63" i="12"/>
  <c r="D41" i="28"/>
  <c r="D24" i="28"/>
  <c r="D47" i="28"/>
  <c r="C77" i="65"/>
  <c r="C67" i="65"/>
  <c r="I74" i="12"/>
  <c r="C46" i="65"/>
  <c r="C82" i="65"/>
  <c r="C81" i="65"/>
  <c r="U74" i="12"/>
  <c r="V74" i="12" s="1"/>
  <c r="W74" i="12" s="1"/>
  <c r="X74" i="12" s="1"/>
  <c r="Y74" i="12" s="1"/>
  <c r="Z74" i="12" s="1"/>
  <c r="AA74" i="12" s="1"/>
  <c r="AB74" i="12" s="1"/>
  <c r="U61" i="12"/>
  <c r="V61" i="12" s="1"/>
  <c r="W61" i="12" s="1"/>
  <c r="X61" i="12" s="1"/>
  <c r="Y61" i="12" s="1"/>
  <c r="Z61" i="12" s="1"/>
  <c r="AA61" i="12" s="1"/>
  <c r="AB61" i="12" s="1"/>
  <c r="U34" i="12"/>
  <c r="V34" i="12" s="1"/>
  <c r="W34" i="12" s="1"/>
  <c r="X34" i="12" s="1"/>
  <c r="Y34" i="12" s="1"/>
  <c r="Z34" i="12" s="1"/>
  <c r="AA34" i="12" s="1"/>
  <c r="AB34" i="12" s="1"/>
  <c r="W29" i="12"/>
  <c r="X29" i="12" s="1"/>
  <c r="Y29" i="12" s="1"/>
  <c r="Z29" i="12" s="1"/>
  <c r="AA29" i="12" s="1"/>
  <c r="AB29" i="12" s="1"/>
  <c r="AH29" i="12"/>
  <c r="I62" i="12"/>
  <c r="C17" i="65"/>
  <c r="D32" i="28"/>
  <c r="C80" i="65"/>
  <c r="O98" i="28"/>
  <c r="C68" i="65"/>
  <c r="O86" i="28"/>
  <c r="C28" i="65"/>
  <c r="C22" i="65"/>
  <c r="C12" i="65"/>
  <c r="D23" i="28"/>
  <c r="D27" i="28"/>
  <c r="D60" i="28"/>
  <c r="D70" i="28"/>
  <c r="U48" i="12"/>
  <c r="V48" i="12" s="1"/>
  <c r="W48" i="12" s="1"/>
  <c r="X48" i="12" s="1"/>
  <c r="Y48" i="12" s="1"/>
  <c r="Z48" i="12" s="1"/>
  <c r="AA48" i="12" s="1"/>
  <c r="AB48" i="12" s="1"/>
  <c r="I54" i="12"/>
  <c r="D54" i="28"/>
  <c r="O46" i="28"/>
  <c r="I39" i="12"/>
  <c r="D85" i="28"/>
  <c r="D57" i="28"/>
  <c r="C75" i="65"/>
  <c r="C65" i="65"/>
  <c r="C57" i="65"/>
  <c r="C48" i="65"/>
  <c r="O66" i="28"/>
  <c r="C41" i="65"/>
  <c r="O59" i="28"/>
  <c r="C35" i="65"/>
  <c r="O53" i="28"/>
  <c r="D45" i="28"/>
  <c r="C9" i="65"/>
  <c r="C3" i="65"/>
  <c r="I45" i="12"/>
  <c r="D76" i="28"/>
  <c r="C64" i="65"/>
  <c r="O82" i="28"/>
  <c r="C56" i="65"/>
  <c r="O74" i="28"/>
  <c r="C47" i="65"/>
  <c r="O65" i="28"/>
  <c r="C31" i="65"/>
  <c r="C15" i="65"/>
  <c r="C5" i="65"/>
  <c r="O23" i="28"/>
  <c r="D80" i="28"/>
  <c r="I68" i="12"/>
  <c r="I98" i="12"/>
  <c r="C13" i="65"/>
  <c r="C10" i="65"/>
  <c r="O28" i="28"/>
  <c r="C69" i="65"/>
  <c r="C72" i="65"/>
  <c r="O90" i="28"/>
  <c r="C19" i="65"/>
  <c r="O37" i="28"/>
  <c r="U58" i="12"/>
  <c r="V58" i="12" s="1"/>
  <c r="W58" i="12" s="1"/>
  <c r="X58" i="12" s="1"/>
  <c r="Y58" i="12" s="1"/>
  <c r="Z58" i="12" s="1"/>
  <c r="AA58" i="12" s="1"/>
  <c r="AB58" i="12" s="1"/>
  <c r="U45" i="12"/>
  <c r="V45" i="12" s="1"/>
  <c r="W45" i="12" s="1"/>
  <c r="X45" i="12" s="1"/>
  <c r="Y45" i="12" s="1"/>
  <c r="Z45" i="12" s="1"/>
  <c r="AA45" i="12" s="1"/>
  <c r="AB45" i="12" s="1"/>
  <c r="Y30" i="12"/>
  <c r="Z30" i="12" s="1"/>
  <c r="AA30" i="12" s="1"/>
  <c r="AB30" i="12" s="1"/>
  <c r="P47" i="28"/>
  <c r="P66" i="28"/>
  <c r="I50" i="12"/>
  <c r="O83" i="28"/>
  <c r="D98" i="28"/>
  <c r="O93" i="28"/>
  <c r="D83" i="28"/>
  <c r="D51" i="28"/>
  <c r="C73" i="65"/>
  <c r="O91" i="28"/>
  <c r="C63" i="65"/>
  <c r="C42" i="65"/>
  <c r="D72" i="28"/>
  <c r="D29" i="28"/>
  <c r="I21" i="12"/>
  <c r="C78" i="65"/>
  <c r="O96" i="28"/>
  <c r="C71" i="65"/>
  <c r="O89" i="28"/>
  <c r="C36" i="65"/>
  <c r="C21" i="65"/>
  <c r="D28" i="28"/>
  <c r="I64" i="12"/>
  <c r="C66" i="65"/>
  <c r="C62" i="65"/>
  <c r="O80" i="28"/>
  <c r="C76" i="65"/>
  <c r="C16" i="65"/>
  <c r="O34" i="28"/>
  <c r="C58" i="65"/>
  <c r="U32" i="12"/>
  <c r="V32" i="12" s="1"/>
  <c r="W32" i="12" s="1"/>
  <c r="X32" i="12" s="1"/>
  <c r="Y32" i="12" s="1"/>
  <c r="Z32" i="12" s="1"/>
  <c r="AA32" i="12" s="1"/>
  <c r="AB32" i="12" s="1"/>
  <c r="AC30" i="12"/>
  <c r="AD30" i="12" s="1"/>
  <c r="AA27" i="12"/>
  <c r="AB27" i="12" s="1"/>
  <c r="U22" i="12"/>
  <c r="V22" i="12" s="1"/>
  <c r="W22" i="12" s="1"/>
  <c r="X22" i="12" s="1"/>
  <c r="Y22" i="12" s="1"/>
  <c r="Z22" i="12" s="1"/>
  <c r="AA22" i="12" s="1"/>
  <c r="AB22" i="12" s="1"/>
  <c r="AJ23" i="12"/>
  <c r="AI43" i="12"/>
  <c r="AG48" i="12"/>
  <c r="C31" i="63" s="1"/>
  <c r="AG76" i="12"/>
  <c r="C59" i="63" s="1"/>
  <c r="AI50" i="12"/>
  <c r="AC50" i="12"/>
  <c r="AD50" i="12" s="1"/>
  <c r="AG74" i="12"/>
  <c r="C57" i="63" s="1"/>
  <c r="AI32" i="12"/>
  <c r="AC32" i="12"/>
  <c r="AD32" i="12" s="1"/>
  <c r="AJ56" i="12"/>
  <c r="AG92" i="12"/>
  <c r="C75" i="63" s="1"/>
  <c r="AG21" i="12"/>
  <c r="C4" i="63" s="1"/>
  <c r="AJ25" i="12"/>
  <c r="AI37" i="12"/>
  <c r="AC37" i="12"/>
  <c r="AD37" i="12" s="1"/>
  <c r="AG45" i="12"/>
  <c r="C28" i="63" s="1"/>
  <c r="AH49" i="12"/>
  <c r="AG61" i="12"/>
  <c r="C44" i="63" s="1"/>
  <c r="AI34" i="12"/>
  <c r="AC34" i="12"/>
  <c r="AD34" i="12" s="1"/>
  <c r="AJ46" i="12"/>
  <c r="AG58" i="12"/>
  <c r="C41" i="63" s="1"/>
  <c r="AH78" i="12"/>
  <c r="I20" i="12"/>
  <c r="P20" i="28" s="1"/>
  <c r="I25" i="12"/>
  <c r="I97" i="12"/>
  <c r="I89" i="12"/>
  <c r="I78" i="12"/>
  <c r="C55" i="65"/>
  <c r="C50" i="65"/>
  <c r="C39" i="65"/>
  <c r="I52" i="12"/>
  <c r="C30" i="65"/>
  <c r="C26" i="65"/>
  <c r="C20" i="65"/>
  <c r="C11" i="65"/>
  <c r="C7" i="65"/>
  <c r="I75" i="12"/>
  <c r="I59" i="12"/>
  <c r="I43" i="12"/>
  <c r="I27" i="12"/>
  <c r="I100" i="12"/>
  <c r="C25" i="65"/>
  <c r="C18" i="65"/>
  <c r="C60" i="65"/>
  <c r="C43" i="65"/>
  <c r="C34" i="65"/>
  <c r="C27" i="65"/>
  <c r="C52" i="65"/>
  <c r="C49" i="65"/>
  <c r="C29" i="65"/>
  <c r="C32" i="65"/>
  <c r="AC23" i="12"/>
  <c r="AD23" i="12" s="1"/>
  <c r="AI23" i="12"/>
  <c r="AJ31" i="12"/>
  <c r="AG35" i="12"/>
  <c r="C18" i="63" s="1"/>
  <c r="AH43" i="12"/>
  <c r="AH55" i="12"/>
  <c r="AJ48" i="12"/>
  <c r="AH84" i="12"/>
  <c r="AJ26" i="12"/>
  <c r="AJ30" i="12"/>
  <c r="AH50" i="12"/>
  <c r="AI54" i="12"/>
  <c r="AC54" i="12"/>
  <c r="AD54" i="12" s="1"/>
  <c r="AJ62" i="12"/>
  <c r="AI82" i="12"/>
  <c r="AJ24" i="12"/>
  <c r="AH32" i="12"/>
  <c r="AC44" i="12"/>
  <c r="AD44" i="12" s="1"/>
  <c r="AG68" i="12"/>
  <c r="C51" i="63" s="1"/>
  <c r="AI42" i="12"/>
  <c r="AC42" i="12"/>
  <c r="AD42" i="12" s="1"/>
  <c r="AH25" i="12"/>
  <c r="AC25" i="12"/>
  <c r="AD25" i="12" s="1"/>
  <c r="AH37" i="12"/>
  <c r="AG41" i="12"/>
  <c r="C24" i="63" s="1"/>
  <c r="AJ45" i="12"/>
  <c r="AG49" i="12"/>
  <c r="C32" i="63" s="1"/>
  <c r="AH53" i="12"/>
  <c r="AJ61" i="12"/>
  <c r="AH34" i="12"/>
  <c r="AI46" i="12"/>
  <c r="AC46" i="12"/>
  <c r="AD46" i="12" s="1"/>
  <c r="AJ58" i="12"/>
  <c r="AG78" i="12"/>
  <c r="C61" i="63" s="1"/>
  <c r="I40" i="12"/>
  <c r="I84" i="12"/>
  <c r="I67" i="12"/>
  <c r="O38" i="28"/>
  <c r="D59" i="28"/>
  <c r="I92" i="12"/>
  <c r="C70" i="65"/>
  <c r="C59" i="65"/>
  <c r="C53" i="65"/>
  <c r="I61" i="12"/>
  <c r="C33" i="65"/>
  <c r="I42" i="12"/>
  <c r="C14" i="65"/>
  <c r="I86" i="12"/>
  <c r="I55" i="12"/>
  <c r="I24" i="12"/>
  <c r="C61" i="65"/>
  <c r="C54" i="65"/>
  <c r="C44" i="65"/>
  <c r="C37" i="65"/>
  <c r="C6" i="65"/>
  <c r="C74" i="65"/>
  <c r="C40" i="65"/>
  <c r="C24" i="65"/>
  <c r="C8" i="65"/>
  <c r="C79" i="65"/>
  <c r="C38" i="65"/>
  <c r="C23" i="65"/>
  <c r="C4" i="65"/>
  <c r="C45" i="65"/>
  <c r="I88" i="12"/>
  <c r="AC24" i="12"/>
  <c r="AD24" i="12" s="1"/>
  <c r="AH23" i="12"/>
  <c r="AC31" i="12"/>
  <c r="AD31" i="12" s="1"/>
  <c r="AJ35" i="12"/>
  <c r="AG43" i="12"/>
  <c r="C26" i="63" s="1"/>
  <c r="AG55" i="12"/>
  <c r="C38" i="63" s="1"/>
  <c r="AH79" i="12"/>
  <c r="AH87" i="12"/>
  <c r="AG64" i="12"/>
  <c r="C47" i="63" s="1"/>
  <c r="AG84" i="12"/>
  <c r="C67" i="63" s="1"/>
  <c r="AH20" i="12"/>
  <c r="AH30" i="12"/>
  <c r="AH54" i="12"/>
  <c r="AI62" i="12"/>
  <c r="AH82" i="12"/>
  <c r="AH24" i="12"/>
  <c r="AG32" i="12"/>
  <c r="C15" i="63" s="1"/>
  <c r="AH40" i="12"/>
  <c r="AI44" i="12"/>
  <c r="AH80" i="12"/>
  <c r="AG70" i="12"/>
  <c r="C53" i="63" s="1"/>
  <c r="AI25" i="12"/>
  <c r="AJ33" i="12"/>
  <c r="AG37" i="12"/>
  <c r="AI45" i="12"/>
  <c r="AC45" i="12"/>
  <c r="AD45" i="12" s="1"/>
  <c r="AH57" i="12"/>
  <c r="AI61" i="12"/>
  <c r="AC61" i="12"/>
  <c r="AD61" i="12" s="1"/>
  <c r="AG89" i="12"/>
  <c r="C72" i="63" s="1"/>
  <c r="AG34" i="12"/>
  <c r="C17" i="63" s="1"/>
  <c r="AI58" i="12"/>
  <c r="AC58" i="12"/>
  <c r="AD58" i="12" s="1"/>
  <c r="AH86" i="12"/>
  <c r="P9" i="62"/>
  <c r="P13" i="62"/>
  <c r="P7" i="62"/>
  <c r="E20" i="27"/>
  <c r="J20" i="27" s="1"/>
  <c r="T202" i="19"/>
  <c r="T418" i="19"/>
  <c r="U25" i="19"/>
  <c r="F306" i="20"/>
  <c r="T315" i="19"/>
  <c r="T347" i="19"/>
  <c r="T367" i="19"/>
  <c r="T365" i="19"/>
  <c r="T314" i="19"/>
  <c r="T334" i="19"/>
  <c r="T351" i="19"/>
  <c r="T354" i="19"/>
  <c r="F375" i="20"/>
  <c r="O375" i="20" s="1"/>
  <c r="T383" i="19"/>
  <c r="U65" i="19"/>
  <c r="T387" i="19"/>
  <c r="F356" i="20"/>
  <c r="T342" i="19"/>
  <c r="F340" i="20"/>
  <c r="O340" i="20" s="1"/>
  <c r="T335" i="19"/>
  <c r="T322" i="19"/>
  <c r="T194" i="19"/>
  <c r="T190" i="19"/>
  <c r="T164" i="19"/>
  <c r="T158" i="19"/>
  <c r="T144" i="19"/>
  <c r="T137" i="19"/>
  <c r="T128" i="19"/>
  <c r="T30" i="19"/>
  <c r="T46" i="19"/>
  <c r="T62" i="19"/>
  <c r="T78" i="19"/>
  <c r="T94" i="19"/>
  <c r="U110" i="19"/>
  <c r="T218" i="19"/>
  <c r="T234" i="19"/>
  <c r="T250" i="19"/>
  <c r="T266" i="19"/>
  <c r="T282" i="19"/>
  <c r="T298" i="19"/>
  <c r="T35" i="19"/>
  <c r="T51" i="19"/>
  <c r="T67" i="19"/>
  <c r="T99" i="19"/>
  <c r="U203" i="19"/>
  <c r="T251" i="19"/>
  <c r="T267" i="19"/>
  <c r="T283" i="19"/>
  <c r="T24" i="19"/>
  <c r="T40" i="19"/>
  <c r="T72" i="19"/>
  <c r="T104" i="19"/>
  <c r="T224" i="19"/>
  <c r="T256" i="19"/>
  <c r="T41" i="19"/>
  <c r="T105" i="19"/>
  <c r="U345" i="19"/>
  <c r="U205" i="19"/>
  <c r="U349" i="19"/>
  <c r="T245" i="19"/>
  <c r="T81" i="19"/>
  <c r="U305" i="19"/>
  <c r="U390" i="19"/>
  <c r="T388" i="19"/>
  <c r="T355" i="19"/>
  <c r="T339" i="19"/>
  <c r="F312" i="20"/>
  <c r="F307" i="20"/>
  <c r="O307" i="20" s="1"/>
  <c r="F324" i="20"/>
  <c r="U406" i="19"/>
  <c r="T133" i="19"/>
  <c r="F149" i="20"/>
  <c r="F155" i="20"/>
  <c r="T174" i="19"/>
  <c r="T176" i="19"/>
  <c r="T198" i="19"/>
  <c r="F27" i="23"/>
  <c r="O27" i="23" s="1"/>
  <c r="F59" i="23"/>
  <c r="O59" i="23" s="1"/>
  <c r="F91" i="23"/>
  <c r="O91" i="23" s="1"/>
  <c r="F123" i="23"/>
  <c r="O123" i="23" s="1"/>
  <c r="F155" i="23"/>
  <c r="O155" i="23" s="1"/>
  <c r="F187" i="23"/>
  <c r="O187" i="23" s="1"/>
  <c r="F211" i="23"/>
  <c r="O211" i="23" s="1"/>
  <c r="F243" i="23"/>
  <c r="O243" i="23" s="1"/>
  <c r="F275" i="23"/>
  <c r="O275" i="23" s="1"/>
  <c r="F93" i="23"/>
  <c r="O93" i="23" s="1"/>
  <c r="F173" i="23"/>
  <c r="O173" i="23" s="1"/>
  <c r="F245" i="23"/>
  <c r="O245" i="23" s="1"/>
  <c r="F44" i="23"/>
  <c r="O44" i="23" s="1"/>
  <c r="F76" i="23"/>
  <c r="O76" i="23" s="1"/>
  <c r="F108" i="23"/>
  <c r="O108" i="23" s="1"/>
  <c r="F140" i="23"/>
  <c r="O140" i="23" s="1"/>
  <c r="F172" i="23"/>
  <c r="O172" i="23" s="1"/>
  <c r="F204" i="23"/>
  <c r="O204" i="23" s="1"/>
  <c r="F228" i="23"/>
  <c r="O228" i="23" s="1"/>
  <c r="F260" i="23"/>
  <c r="O260" i="23" s="1"/>
  <c r="F61" i="23"/>
  <c r="O61" i="23" s="1"/>
  <c r="F149" i="23"/>
  <c r="O149" i="23" s="1"/>
  <c r="F221" i="23"/>
  <c r="O221" i="23" s="1"/>
  <c r="F77" i="23"/>
  <c r="O77" i="23" s="1"/>
  <c r="F189" i="23"/>
  <c r="O189" i="23" s="1"/>
  <c r="F23" i="23"/>
  <c r="O23" i="23" s="1"/>
  <c r="F55" i="23"/>
  <c r="O55" i="23" s="1"/>
  <c r="F87" i="23"/>
  <c r="O87" i="23" s="1"/>
  <c r="F35" i="23"/>
  <c r="O35" i="23" s="1"/>
  <c r="E20" i="17"/>
  <c r="J20" i="17" s="1"/>
  <c r="T226" i="25"/>
  <c r="T221" i="25"/>
  <c r="T239" i="25"/>
  <c r="T237" i="25"/>
  <c r="T50" i="25"/>
  <c r="T101" i="25"/>
  <c r="T104" i="25"/>
  <c r="T222" i="25"/>
  <c r="T52" i="25"/>
  <c r="AF23" i="54"/>
  <c r="V81" i="12"/>
  <c r="W81" i="12" s="1"/>
  <c r="X81" i="12" s="1"/>
  <c r="Y81" i="12" s="1"/>
  <c r="Z81" i="12" s="1"/>
  <c r="AA81" i="12" s="1"/>
  <c r="AB81" i="12" s="1"/>
  <c r="Z91" i="12"/>
  <c r="AA91" i="12" s="1"/>
  <c r="AB91" i="12" s="1"/>
  <c r="AI91" i="12"/>
  <c r="X88" i="12"/>
  <c r="Y88" i="12" s="1"/>
  <c r="Z88" i="12" s="1"/>
  <c r="AA88" i="12" s="1"/>
  <c r="AB88" i="12" s="1"/>
  <c r="Y75" i="12"/>
  <c r="Z75" i="12" s="1"/>
  <c r="AA75" i="12" s="1"/>
  <c r="AB75" i="12" s="1"/>
  <c r="Y69" i="12"/>
  <c r="Z69" i="12" s="1"/>
  <c r="AA69" i="12" s="1"/>
  <c r="AB69" i="12" s="1"/>
  <c r="Y65" i="12"/>
  <c r="Z65" i="12" s="1"/>
  <c r="AA65" i="12" s="1"/>
  <c r="AB65" i="12" s="1"/>
  <c r="Y63" i="12"/>
  <c r="Z63" i="12" s="1"/>
  <c r="AA63" i="12" s="1"/>
  <c r="AB63" i="12" s="1"/>
  <c r="U99" i="12"/>
  <c r="V99" i="12" s="1"/>
  <c r="W99" i="12" s="1"/>
  <c r="X99" i="12" s="1"/>
  <c r="Y99" i="12" s="1"/>
  <c r="Z99" i="12" s="1"/>
  <c r="AA99" i="12" s="1"/>
  <c r="AB99" i="12" s="1"/>
  <c r="U97" i="12"/>
  <c r="V97" i="12" s="1"/>
  <c r="W97" i="12" s="1"/>
  <c r="X97" i="12" s="1"/>
  <c r="Y97" i="12" s="1"/>
  <c r="Z97" i="12" s="1"/>
  <c r="AA97" i="12" s="1"/>
  <c r="AB97" i="12" s="1"/>
  <c r="U95" i="12"/>
  <c r="V95" i="12" s="1"/>
  <c r="W95" i="12" s="1"/>
  <c r="X95" i="12" s="1"/>
  <c r="Y95" i="12" s="1"/>
  <c r="Z95" i="12" s="1"/>
  <c r="AA95" i="12" s="1"/>
  <c r="AB95" i="12" s="1"/>
  <c r="V85" i="12"/>
  <c r="W85" i="12" s="1"/>
  <c r="X85" i="12" s="1"/>
  <c r="Y85" i="12" s="1"/>
  <c r="Z85" i="12" s="1"/>
  <c r="AA85" i="12" s="1"/>
  <c r="AB85" i="12" s="1"/>
  <c r="V77" i="12"/>
  <c r="W77" i="12" s="1"/>
  <c r="X77" i="12" s="1"/>
  <c r="Y77" i="12" s="1"/>
  <c r="Z77" i="12" s="1"/>
  <c r="AA77" i="12" s="1"/>
  <c r="AB77" i="12" s="1"/>
  <c r="AB90" i="12"/>
  <c r="AC90" i="12" s="1"/>
  <c r="AD90" i="12" s="1"/>
  <c r="AB82" i="12"/>
  <c r="AC82" i="12" s="1"/>
  <c r="AD82" i="12" s="1"/>
  <c r="AB43" i="12"/>
  <c r="AC43" i="12"/>
  <c r="AD43" i="12" s="1"/>
  <c r="W100" i="12"/>
  <c r="X100" i="12" s="1"/>
  <c r="Y100" i="12" s="1"/>
  <c r="Z100" i="12" s="1"/>
  <c r="AA100" i="12" s="1"/>
  <c r="AB100" i="12" s="1"/>
  <c r="W98" i="12"/>
  <c r="X98" i="12" s="1"/>
  <c r="Y98" i="12" s="1"/>
  <c r="Z98" i="12" s="1"/>
  <c r="AA98" i="12" s="1"/>
  <c r="AB98" i="12" s="1"/>
  <c r="W96" i="12"/>
  <c r="X96" i="12" s="1"/>
  <c r="Y96" i="12" s="1"/>
  <c r="Z96" i="12" s="1"/>
  <c r="AA96" i="12" s="1"/>
  <c r="AB96" i="12" s="1"/>
  <c r="W94" i="12"/>
  <c r="X94" i="12" s="1"/>
  <c r="Y94" i="12" s="1"/>
  <c r="Z94" i="12" s="1"/>
  <c r="AA94" i="12" s="1"/>
  <c r="AB94" i="12" s="1"/>
  <c r="X92" i="12"/>
  <c r="Y92" i="12" s="1"/>
  <c r="Z92" i="12" s="1"/>
  <c r="AA92" i="12" s="1"/>
  <c r="AB92" i="12" s="1"/>
  <c r="Z79" i="12"/>
  <c r="AA79" i="12" s="1"/>
  <c r="AB79" i="12" s="1"/>
  <c r="Y72" i="12"/>
  <c r="Z72" i="12" s="1"/>
  <c r="AA72" i="12" s="1"/>
  <c r="AB72" i="12" s="1"/>
  <c r="Y70" i="12"/>
  <c r="Z70" i="12" s="1"/>
  <c r="AA70" i="12" s="1"/>
  <c r="AB70" i="12" s="1"/>
  <c r="Y66" i="12"/>
  <c r="Z66" i="12" s="1"/>
  <c r="AA66" i="12" s="1"/>
  <c r="AB66" i="12" s="1"/>
  <c r="Y64" i="12"/>
  <c r="Z64" i="12" s="1"/>
  <c r="AA64" i="12" s="1"/>
  <c r="AB64" i="12" s="1"/>
  <c r="AC64" i="12"/>
  <c r="AD64" i="12" s="1"/>
  <c r="AD20" i="12"/>
  <c r="T39" i="12"/>
  <c r="T15" i="12" s="1"/>
  <c r="S15" i="12"/>
  <c r="S14" i="12" s="1"/>
  <c r="AC88" i="12"/>
  <c r="AD88" i="12" s="1"/>
  <c r="AC93" i="12"/>
  <c r="AD93" i="12" s="1"/>
  <c r="AG39" i="12"/>
  <c r="C22" i="63" s="1"/>
  <c r="AI47" i="12"/>
  <c r="AC47" i="12"/>
  <c r="AD47" i="12" s="1"/>
  <c r="AJ51" i="12"/>
  <c r="AH59" i="12"/>
  <c r="AJ67" i="12"/>
  <c r="AH75" i="12"/>
  <c r="AI79" i="12"/>
  <c r="AC79" i="12"/>
  <c r="AD79" i="12" s="1"/>
  <c r="AJ83" i="12"/>
  <c r="AH95" i="12"/>
  <c r="AH99" i="12"/>
  <c r="AI48" i="12"/>
  <c r="AC48" i="12"/>
  <c r="AD48" i="12" s="1"/>
  <c r="AJ52" i="12"/>
  <c r="AH64" i="12"/>
  <c r="AI72" i="12"/>
  <c r="AJ76" i="12"/>
  <c r="AH88" i="12"/>
  <c r="AH96" i="12"/>
  <c r="AH100" i="12"/>
  <c r="AH97" i="12"/>
  <c r="AC26" i="12"/>
  <c r="AD26" i="12" s="1"/>
  <c r="AI90" i="12"/>
  <c r="AI28" i="12"/>
  <c r="AC28" i="12"/>
  <c r="AD28" i="12" s="1"/>
  <c r="AI56" i="12"/>
  <c r="AC56" i="12"/>
  <c r="AD56" i="12" s="1"/>
  <c r="AJ68" i="12"/>
  <c r="AH92" i="12"/>
  <c r="AI70" i="12"/>
  <c r="AC70" i="12"/>
  <c r="AD70" i="12" s="1"/>
  <c r="AJ41" i="12"/>
  <c r="AH65" i="12"/>
  <c r="AI69" i="12"/>
  <c r="AJ73" i="12"/>
  <c r="AG77" i="12"/>
  <c r="C60" i="63" s="1"/>
  <c r="AH81" i="12"/>
  <c r="AC85" i="12"/>
  <c r="AD85" i="12" s="1"/>
  <c r="AJ89" i="12"/>
  <c r="AJ93" i="12"/>
  <c r="AC66" i="12"/>
  <c r="AD66" i="12" s="1"/>
  <c r="AJ78" i="12"/>
  <c r="AH94" i="12"/>
  <c r="AC89" i="12"/>
  <c r="AD89" i="12" s="1"/>
  <c r="AC92" i="12"/>
  <c r="AD92" i="12" s="1"/>
  <c r="AH47" i="12"/>
  <c r="AI51" i="12"/>
  <c r="AC51" i="12"/>
  <c r="AD51" i="12" s="1"/>
  <c r="AJ55" i="12"/>
  <c r="AH63" i="12"/>
  <c r="AI67" i="12"/>
  <c r="AC67" i="12"/>
  <c r="AD67" i="12" s="1"/>
  <c r="AJ71" i="12"/>
  <c r="AI83" i="12"/>
  <c r="AC83" i="12"/>
  <c r="AD83" i="12" s="1"/>
  <c r="AJ87" i="12"/>
  <c r="AG95" i="12"/>
  <c r="C80" i="63" s="1"/>
  <c r="AG99" i="12"/>
  <c r="C84" i="63" s="1"/>
  <c r="AI52" i="12"/>
  <c r="AC52" i="12"/>
  <c r="AD52" i="12" s="1"/>
  <c r="AJ60" i="12"/>
  <c r="AH72" i="12"/>
  <c r="AI76" i="12"/>
  <c r="AC76" i="12"/>
  <c r="AD76" i="12" s="1"/>
  <c r="AJ84" i="12"/>
  <c r="AG97" i="12"/>
  <c r="C82" i="63" s="1"/>
  <c r="AJ74" i="12"/>
  <c r="AH28" i="12"/>
  <c r="AI68" i="12"/>
  <c r="AC68" i="12"/>
  <c r="AD68" i="12" s="1"/>
  <c r="AJ80" i="12"/>
  <c r="AH70" i="12"/>
  <c r="AI98" i="12"/>
  <c r="AI41" i="12"/>
  <c r="AC41" i="12"/>
  <c r="AD41" i="12" s="1"/>
  <c r="AH69" i="12"/>
  <c r="AI73" i="12"/>
  <c r="AC73" i="12"/>
  <c r="AD73" i="12" s="1"/>
  <c r="AG81" i="12"/>
  <c r="C64" i="63" s="1"/>
  <c r="AI89" i="12"/>
  <c r="AI93" i="12"/>
  <c r="AH66" i="12"/>
  <c r="AI78" i="12"/>
  <c r="AC78" i="12"/>
  <c r="AD78" i="12" s="1"/>
  <c r="AJ86" i="12"/>
  <c r="AC94" i="12"/>
  <c r="AD94" i="12" s="1"/>
  <c r="AC95" i="12"/>
  <c r="AD95" i="12" s="1"/>
  <c r="AC97" i="12"/>
  <c r="AD97" i="12" s="1"/>
  <c r="AJ43" i="12"/>
  <c r="AH51" i="12"/>
  <c r="AI55" i="12"/>
  <c r="AC55" i="12"/>
  <c r="AD55" i="12" s="1"/>
  <c r="AJ59" i="12"/>
  <c r="AH67" i="12"/>
  <c r="AI71" i="12"/>
  <c r="AC71" i="12"/>
  <c r="AD71" i="12" s="1"/>
  <c r="AI87" i="12"/>
  <c r="AC87" i="12"/>
  <c r="AD87" i="12" s="1"/>
  <c r="AJ99" i="12"/>
  <c r="AI60" i="12"/>
  <c r="AC60" i="12"/>
  <c r="AD60" i="12" s="1"/>
  <c r="AJ64" i="12"/>
  <c r="AH76" i="12"/>
  <c r="AI84" i="12"/>
  <c r="AC84" i="12"/>
  <c r="AD84" i="12" s="1"/>
  <c r="AJ97" i="12"/>
  <c r="AI26" i="12"/>
  <c r="AI74" i="12"/>
  <c r="AC74" i="12"/>
  <c r="AD74" i="12" s="1"/>
  <c r="AJ82" i="12"/>
  <c r="AJ44" i="12"/>
  <c r="AH68" i="12"/>
  <c r="AI80" i="12"/>
  <c r="AC80" i="12"/>
  <c r="AD80" i="12" s="1"/>
  <c r="AJ92" i="12"/>
  <c r="AH98" i="12"/>
  <c r="AH41" i="12"/>
  <c r="AJ65" i="12"/>
  <c r="AH73" i="12"/>
  <c r="AC77" i="12"/>
  <c r="AD77" i="12" s="1"/>
  <c r="AG85" i="12"/>
  <c r="C68" i="63" s="1"/>
  <c r="AH89" i="12"/>
  <c r="AH93" i="12"/>
  <c r="AI86" i="12"/>
  <c r="AC86" i="12"/>
  <c r="AD86" i="12" s="1"/>
  <c r="U21" i="12"/>
  <c r="R14" i="54"/>
  <c r="AK51" i="54"/>
  <c r="AK84" i="54"/>
  <c r="AK60" i="54"/>
  <c r="AK44" i="54"/>
  <c r="AK28" i="54"/>
  <c r="Z16" i="54"/>
  <c r="AK108" i="54"/>
  <c r="AK68" i="54"/>
  <c r="AK43" i="54"/>
  <c r="AK109" i="54"/>
  <c r="A17" i="54"/>
  <c r="AK91" i="54"/>
  <c r="AK42" i="54"/>
  <c r="Z15" i="54"/>
  <c r="Z14" i="54" s="1"/>
  <c r="AF102" i="54"/>
  <c r="AF42" i="54"/>
  <c r="AF31" i="54"/>
  <c r="AF21" i="54"/>
  <c r="AK70" i="54"/>
  <c r="AK85" i="54"/>
  <c r="AK88" i="54"/>
  <c r="AK64" i="54"/>
  <c r="AK56" i="54"/>
  <c r="AK48" i="54"/>
  <c r="AK78" i="54"/>
  <c r="AK105" i="54"/>
  <c r="AK66" i="54"/>
  <c r="AF33" i="54"/>
  <c r="AF20" i="54"/>
  <c r="AK58" i="54"/>
  <c r="AK87" i="54"/>
  <c r="AK79" i="54"/>
  <c r="AK71" i="54"/>
  <c r="AK39" i="54"/>
  <c r="T381" i="19"/>
  <c r="U137" i="19"/>
  <c r="T415" i="19"/>
  <c r="F114" i="20"/>
  <c r="O114" i="20" s="1"/>
  <c r="O284" i="20"/>
  <c r="O272" i="20"/>
  <c r="O256" i="20"/>
  <c r="O240" i="20"/>
  <c r="O224" i="20"/>
  <c r="O208" i="20"/>
  <c r="F371" i="20"/>
  <c r="O371" i="20" s="1"/>
  <c r="F347" i="20"/>
  <c r="O347" i="20" s="1"/>
  <c r="F379" i="20"/>
  <c r="O379" i="20" s="1"/>
  <c r="O403" i="20"/>
  <c r="O280" i="20"/>
  <c r="U394" i="19"/>
  <c r="F167" i="20"/>
  <c r="F355" i="20"/>
  <c r="F335" i="20"/>
  <c r="O335" i="20" s="1"/>
  <c r="F390" i="20"/>
  <c r="O390" i="20" s="1"/>
  <c r="F339" i="20"/>
  <c r="O339" i="20" s="1"/>
  <c r="O394" i="20"/>
  <c r="T146" i="19"/>
  <c r="U309" i="19"/>
  <c r="U321" i="19"/>
  <c r="U333" i="19"/>
  <c r="U369" i="19"/>
  <c r="U385" i="19"/>
  <c r="G41" i="40"/>
  <c r="G40" i="40"/>
  <c r="T390" i="19"/>
  <c r="F127" i="20"/>
  <c r="O278" i="20"/>
  <c r="D368" i="20"/>
  <c r="O281" i="20"/>
  <c r="O402" i="20"/>
  <c r="O285" i="20"/>
  <c r="F366" i="20"/>
  <c r="O366" i="20" s="1"/>
  <c r="D396" i="20"/>
  <c r="AF16" i="18"/>
  <c r="AF14" i="18" s="1"/>
  <c r="O132" i="18"/>
  <c r="I132" i="18" s="1"/>
  <c r="O44" i="18"/>
  <c r="I44" i="18" s="1"/>
  <c r="O44" i="19" s="1"/>
  <c r="U245" i="19"/>
  <c r="AH15" i="18"/>
  <c r="O41" i="18"/>
  <c r="I41" i="18" s="1"/>
  <c r="O41" i="19" s="1"/>
  <c r="AG15" i="18"/>
  <c r="F172" i="20"/>
  <c r="F354" i="20"/>
  <c r="O354" i="20" s="1"/>
  <c r="F326" i="20"/>
  <c r="O326" i="20" s="1"/>
  <c r="O79" i="18"/>
  <c r="F314" i="20"/>
  <c r="O314" i="20" s="1"/>
  <c r="AG16" i="18"/>
  <c r="T385" i="19"/>
  <c r="D182" i="20"/>
  <c r="F196" i="20"/>
  <c r="O196" i="20" s="1"/>
  <c r="U366" i="19"/>
  <c r="U38" i="19"/>
  <c r="U148" i="19"/>
  <c r="U132" i="19"/>
  <c r="O62" i="18"/>
  <c r="I62" i="18" s="1"/>
  <c r="O62" i="19" s="1"/>
  <c r="U150" i="19"/>
  <c r="F156" i="20"/>
  <c r="F138" i="20"/>
  <c r="O138" i="20" s="1"/>
  <c r="F126" i="20"/>
  <c r="O126" i="20" s="1"/>
  <c r="F386" i="20"/>
  <c r="O386" i="20" s="1"/>
  <c r="F346" i="20"/>
  <c r="O346" i="20" s="1"/>
  <c r="F358" i="20"/>
  <c r="O358" i="20" s="1"/>
  <c r="F318" i="20"/>
  <c r="O318" i="20" s="1"/>
  <c r="O393" i="20"/>
  <c r="T426" i="19"/>
  <c r="U306" i="19"/>
  <c r="O306" i="20"/>
  <c r="AF102" i="18"/>
  <c r="D90" i="20"/>
  <c r="T337" i="19"/>
  <c r="O131" i="18"/>
  <c r="I131" i="18" s="1"/>
  <c r="O131" i="19" s="1"/>
  <c r="F184" i="20"/>
  <c r="F136" i="20"/>
  <c r="O136" i="20" s="1"/>
  <c r="F378" i="20"/>
  <c r="O378" i="20" s="1"/>
  <c r="F330" i="20"/>
  <c r="O330" i="20" s="1"/>
  <c r="F350" i="20"/>
  <c r="O350" i="20" s="1"/>
  <c r="O296" i="20"/>
  <c r="O273" i="20"/>
  <c r="O257" i="20"/>
  <c r="O241" i="20"/>
  <c r="O225" i="20"/>
  <c r="O209" i="20"/>
  <c r="O298" i="20"/>
  <c r="U241" i="19"/>
  <c r="C10" i="19"/>
  <c r="U71" i="19"/>
  <c r="U152" i="19"/>
  <c r="F198" i="20"/>
  <c r="O198" i="20" s="1"/>
  <c r="F176" i="20"/>
  <c r="O176" i="20" s="1"/>
  <c r="F162" i="20"/>
  <c r="O162" i="20" s="1"/>
  <c r="F150" i="20"/>
  <c r="O150" i="20" s="1"/>
  <c r="F362" i="20"/>
  <c r="O362" i="20" s="1"/>
  <c r="F322" i="20"/>
  <c r="O322" i="20" s="1"/>
  <c r="F391" i="20"/>
  <c r="O391" i="20" s="1"/>
  <c r="F382" i="20"/>
  <c r="O382" i="20" s="1"/>
  <c r="F334" i="20"/>
  <c r="O334" i="20" s="1"/>
  <c r="O269" i="20"/>
  <c r="O253" i="20"/>
  <c r="O237" i="20"/>
  <c r="O221" i="20"/>
  <c r="U289" i="19"/>
  <c r="U301" i="19"/>
  <c r="U377" i="19"/>
  <c r="U361" i="19"/>
  <c r="T382" i="19"/>
  <c r="U338" i="19"/>
  <c r="T338" i="19"/>
  <c r="U310" i="19"/>
  <c r="U318" i="19"/>
  <c r="U358" i="19"/>
  <c r="U370" i="19"/>
  <c r="U378" i="19"/>
  <c r="D139" i="20"/>
  <c r="T411" i="19"/>
  <c r="T394" i="19"/>
  <c r="D166" i="20"/>
  <c r="T345" i="19"/>
  <c r="U59" i="19"/>
  <c r="O80" i="18"/>
  <c r="I80" i="18" s="1"/>
  <c r="O80" i="19" s="1"/>
  <c r="O53" i="18"/>
  <c r="I53" i="18" s="1"/>
  <c r="O53" i="19" s="1"/>
  <c r="U77" i="19"/>
  <c r="U163" i="19"/>
  <c r="F370" i="20"/>
  <c r="O370" i="20" s="1"/>
  <c r="F338" i="20"/>
  <c r="O338" i="20" s="1"/>
  <c r="F374" i="20"/>
  <c r="O374" i="20" s="1"/>
  <c r="F342" i="20"/>
  <c r="O342" i="20" s="1"/>
  <c r="F310" i="20"/>
  <c r="O310" i="20" s="1"/>
  <c r="O275" i="20"/>
  <c r="O215" i="20"/>
  <c r="F406" i="20"/>
  <c r="O406" i="20" s="1"/>
  <c r="T289" i="19"/>
  <c r="D168" i="20"/>
  <c r="D78" i="20"/>
  <c r="D186" i="20"/>
  <c r="U167" i="19"/>
  <c r="U50" i="19"/>
  <c r="F189" i="20"/>
  <c r="O189" i="20" s="1"/>
  <c r="F173" i="20"/>
  <c r="O173" i="20" s="1"/>
  <c r="F163" i="20"/>
  <c r="O163" i="20" s="1"/>
  <c r="F119" i="20"/>
  <c r="O119" i="20" s="1"/>
  <c r="F113" i="20"/>
  <c r="O113" i="20" s="1"/>
  <c r="F302" i="20"/>
  <c r="O302" i="20" s="1"/>
  <c r="O223" i="20"/>
  <c r="O251" i="20"/>
  <c r="T428" i="19"/>
  <c r="D385" i="20"/>
  <c r="U330" i="19"/>
  <c r="T330" i="19"/>
  <c r="U362" i="19"/>
  <c r="T362" i="19"/>
  <c r="U374" i="19"/>
  <c r="T374" i="19"/>
  <c r="U386" i="19"/>
  <c r="T386" i="19"/>
  <c r="D337" i="20"/>
  <c r="D365" i="20"/>
  <c r="D381" i="20"/>
  <c r="D169" i="20"/>
  <c r="O107" i="18"/>
  <c r="O84" i="18"/>
  <c r="I84" i="18" s="1"/>
  <c r="O84" i="19" s="1"/>
  <c r="AF40" i="18"/>
  <c r="D190" i="20"/>
  <c r="T305" i="19"/>
  <c r="D120" i="20"/>
  <c r="O75" i="18"/>
  <c r="I75" i="18" s="1"/>
  <c r="O75" i="19" s="1"/>
  <c r="O61" i="18"/>
  <c r="I61" i="18" s="1"/>
  <c r="O61" i="19" s="1"/>
  <c r="U102" i="19"/>
  <c r="F202" i="20"/>
  <c r="O202" i="20" s="1"/>
  <c r="F190" i="20"/>
  <c r="F178" i="20"/>
  <c r="F144" i="20"/>
  <c r="O144" i="20" s="1"/>
  <c r="F130" i="20"/>
  <c r="O130" i="20" s="1"/>
  <c r="F124" i="20"/>
  <c r="F116" i="20"/>
  <c r="O116" i="20" s="1"/>
  <c r="O50" i="20"/>
  <c r="D293" i="20"/>
  <c r="D341" i="20"/>
  <c r="D369" i="20"/>
  <c r="D361" i="20"/>
  <c r="U14" i="18"/>
  <c r="D87" i="20"/>
  <c r="D62" i="20"/>
  <c r="D384" i="20"/>
  <c r="D329" i="20"/>
  <c r="D357" i="20"/>
  <c r="U202" i="19"/>
  <c r="D109" i="20"/>
  <c r="O94" i="18"/>
  <c r="O22" i="18"/>
  <c r="O82" i="18"/>
  <c r="U172" i="19"/>
  <c r="O96" i="18"/>
  <c r="I96" i="18" s="1"/>
  <c r="O96" i="19" s="1"/>
  <c r="O110" i="18"/>
  <c r="O76" i="20"/>
  <c r="F194" i="20"/>
  <c r="O194" i="20" s="1"/>
  <c r="F188" i="20"/>
  <c r="O188" i="20" s="1"/>
  <c r="F182" i="20"/>
  <c r="F174" i="20"/>
  <c r="O174" i="20" s="1"/>
  <c r="F170" i="20"/>
  <c r="O170" i="20" s="1"/>
  <c r="F166" i="20"/>
  <c r="O166" i="20" s="1"/>
  <c r="F160" i="20"/>
  <c r="F154" i="20"/>
  <c r="O154" i="20" s="1"/>
  <c r="F148" i="20"/>
  <c r="O148" i="20" s="1"/>
  <c r="F140" i="20"/>
  <c r="O140" i="20" s="1"/>
  <c r="F134" i="20"/>
  <c r="F128" i="20"/>
  <c r="F122" i="20"/>
  <c r="O122" i="20" s="1"/>
  <c r="F118" i="20"/>
  <c r="O118" i="20" s="1"/>
  <c r="O31" i="20"/>
  <c r="O103" i="20"/>
  <c r="D137" i="20"/>
  <c r="D122" i="20"/>
  <c r="D49" i="20"/>
  <c r="O72" i="18"/>
  <c r="I72" i="18" s="1"/>
  <c r="O72" i="19" s="1"/>
  <c r="O30" i="18"/>
  <c r="O117" i="18"/>
  <c r="O88" i="18"/>
  <c r="U180" i="19"/>
  <c r="F200" i="20"/>
  <c r="O200" i="20" s="1"/>
  <c r="F192" i="20"/>
  <c r="O192" i="20" s="1"/>
  <c r="F186" i="20"/>
  <c r="F180" i="20"/>
  <c r="O180" i="20" s="1"/>
  <c r="F168" i="20"/>
  <c r="F164" i="20"/>
  <c r="O164" i="20" s="1"/>
  <c r="F158" i="20"/>
  <c r="F152" i="20"/>
  <c r="O152" i="20" s="1"/>
  <c r="F146" i="20"/>
  <c r="O146" i="20" s="1"/>
  <c r="F132" i="20"/>
  <c r="F120" i="20"/>
  <c r="O120" i="20" s="1"/>
  <c r="AH16" i="18"/>
  <c r="O99" i="18"/>
  <c r="I99" i="18" s="1"/>
  <c r="O99" i="19" s="1"/>
  <c r="B8" i="20"/>
  <c r="C7" i="20" s="1"/>
  <c r="D38" i="20"/>
  <c r="D134" i="20"/>
  <c r="O98" i="18"/>
  <c r="I98" i="18" s="1"/>
  <c r="O98" i="19" s="1"/>
  <c r="O77" i="18"/>
  <c r="I77" i="18" s="1"/>
  <c r="O77" i="19" s="1"/>
  <c r="O66" i="18"/>
  <c r="U154" i="19"/>
  <c r="O127" i="18"/>
  <c r="I127" i="18" s="1"/>
  <c r="O127" i="19" s="1"/>
  <c r="O54" i="18"/>
  <c r="I54" i="18" s="1"/>
  <c r="O54" i="19" s="1"/>
  <c r="O29" i="20"/>
  <c r="O133" i="18"/>
  <c r="D153" i="20"/>
  <c r="U164" i="19"/>
  <c r="U156" i="19"/>
  <c r="U188" i="19"/>
  <c r="U174" i="19"/>
  <c r="U190" i="19"/>
  <c r="U254" i="19"/>
  <c r="U238" i="19"/>
  <c r="O125" i="18"/>
  <c r="T375" i="19"/>
  <c r="O89" i="18"/>
  <c r="U78" i="19"/>
  <c r="F389" i="20"/>
  <c r="O389" i="20" s="1"/>
  <c r="O93" i="20"/>
  <c r="O206" i="20"/>
  <c r="O43" i="20"/>
  <c r="F405" i="20"/>
  <c r="O405" i="20" s="1"/>
  <c r="O404" i="20"/>
  <c r="U266" i="19"/>
  <c r="H17" i="20"/>
  <c r="O45" i="18"/>
  <c r="I45" i="18" s="1"/>
  <c r="O45" i="19" s="1"/>
  <c r="D75" i="20"/>
  <c r="T406" i="19"/>
  <c r="T413" i="19"/>
  <c r="T429" i="19"/>
  <c r="O73" i="18"/>
  <c r="I73" i="18" s="1"/>
  <c r="F388" i="20"/>
  <c r="F368" i="20"/>
  <c r="O368" i="20" s="1"/>
  <c r="O266" i="20"/>
  <c r="O250" i="20"/>
  <c r="O234" i="20"/>
  <c r="O218" i="20"/>
  <c r="O395" i="20"/>
  <c r="D225" i="20"/>
  <c r="C7" i="19"/>
  <c r="AF57" i="18"/>
  <c r="T341" i="19"/>
  <c r="D39" i="20"/>
  <c r="D46" i="20"/>
  <c r="T333" i="19"/>
  <c r="T369" i="19"/>
  <c r="D40" i="20"/>
  <c r="U97" i="19"/>
  <c r="O63" i="18"/>
  <c r="I63" i="18" s="1"/>
  <c r="O63" i="19" s="1"/>
  <c r="O29" i="18"/>
  <c r="O114" i="18"/>
  <c r="I114" i="18" s="1"/>
  <c r="O114" i="19" s="1"/>
  <c r="O28" i="18"/>
  <c r="I28" i="18" s="1"/>
  <c r="O28" i="19" s="1"/>
  <c r="O122" i="18"/>
  <c r="U57" i="19"/>
  <c r="U118" i="19"/>
  <c r="T372" i="19"/>
  <c r="F372" i="20"/>
  <c r="O372" i="20" s="1"/>
  <c r="Z14" i="18"/>
  <c r="O47" i="18"/>
  <c r="I47" i="18" s="1"/>
  <c r="O47" i="19" s="1"/>
  <c r="AF73" i="18"/>
  <c r="D21" i="20"/>
  <c r="D79" i="20"/>
  <c r="D55" i="20"/>
  <c r="D163" i="20"/>
  <c r="D156" i="20"/>
  <c r="O37" i="20"/>
  <c r="D58" i="20"/>
  <c r="O129" i="18"/>
  <c r="I129" i="18" s="1"/>
  <c r="O129" i="19" s="1"/>
  <c r="O115" i="18"/>
  <c r="I115" i="18" s="1"/>
  <c r="O115" i="19" s="1"/>
  <c r="O123" i="18"/>
  <c r="I123" i="18" s="1"/>
  <c r="O87" i="20"/>
  <c r="AF64" i="18"/>
  <c r="U107" i="19"/>
  <c r="O124" i="20"/>
  <c r="P30" i="18"/>
  <c r="I30" i="18" s="1"/>
  <c r="O30" i="19" s="1"/>
  <c r="P122" i="18"/>
  <c r="J20" i="19"/>
  <c r="U20" i="19" s="1"/>
  <c r="D82" i="20"/>
  <c r="U103" i="19"/>
  <c r="U138" i="19"/>
  <c r="AF93" i="18"/>
  <c r="D172" i="20"/>
  <c r="D25" i="20"/>
  <c r="U329" i="19"/>
  <c r="T329" i="19"/>
  <c r="T350" i="19"/>
  <c r="D41" i="20"/>
  <c r="D76" i="20"/>
  <c r="U120" i="19"/>
  <c r="AF82" i="18"/>
  <c r="U399" i="19"/>
  <c r="T399" i="19"/>
  <c r="U317" i="19"/>
  <c r="T317" i="19"/>
  <c r="O91" i="18"/>
  <c r="U134" i="19"/>
  <c r="U128" i="19"/>
  <c r="O54" i="20"/>
  <c r="U32" i="19"/>
  <c r="O81" i="20"/>
  <c r="O52" i="20"/>
  <c r="O116" i="18"/>
  <c r="I116" i="18" s="1"/>
  <c r="O116" i="19" s="1"/>
  <c r="U198" i="19"/>
  <c r="U105" i="19"/>
  <c r="O292" i="20"/>
  <c r="O276" i="20"/>
  <c r="O83" i="20"/>
  <c r="O268" i="20"/>
  <c r="O252" i="20"/>
  <c r="O236" i="20"/>
  <c r="O220" i="20"/>
  <c r="U264" i="19"/>
  <c r="D328" i="20"/>
  <c r="O104" i="18"/>
  <c r="I104" i="18" s="1"/>
  <c r="O104" i="19" s="1"/>
  <c r="U62" i="19"/>
  <c r="O172" i="20"/>
  <c r="O288" i="20"/>
  <c r="O47" i="20"/>
  <c r="O264" i="20"/>
  <c r="O248" i="20"/>
  <c r="O232" i="20"/>
  <c r="O216" i="20"/>
  <c r="O30" i="20"/>
  <c r="U292" i="19"/>
  <c r="U31" i="19"/>
  <c r="D85" i="20"/>
  <c r="D72" i="20"/>
  <c r="D23" i="20"/>
  <c r="O106" i="18"/>
  <c r="P106" i="18"/>
  <c r="U55" i="19"/>
  <c r="O55" i="20"/>
  <c r="O39" i="20"/>
  <c r="D159" i="20"/>
  <c r="D66" i="20"/>
  <c r="D176" i="20"/>
  <c r="D124" i="20"/>
  <c r="D57" i="20"/>
  <c r="O82" i="20"/>
  <c r="AF61" i="18"/>
  <c r="AF37" i="18"/>
  <c r="O21" i="18"/>
  <c r="I21" i="18" s="1"/>
  <c r="O21" i="19" s="1"/>
  <c r="D127" i="20"/>
  <c r="O125" i="20"/>
  <c r="AF86" i="18"/>
  <c r="D147" i="20"/>
  <c r="AF123" i="18"/>
  <c r="O20" i="18"/>
  <c r="I20" i="18" s="1"/>
  <c r="O20" i="19" s="1"/>
  <c r="O78" i="18"/>
  <c r="I78" i="18" s="1"/>
  <c r="O78" i="19" s="1"/>
  <c r="O65" i="18"/>
  <c r="I65" i="18" s="1"/>
  <c r="O65" i="19" s="1"/>
  <c r="O64" i="18"/>
  <c r="I64" i="18" s="1"/>
  <c r="O64" i="19" s="1"/>
  <c r="AF104" i="18"/>
  <c r="AF76" i="18"/>
  <c r="D164" i="20"/>
  <c r="D135" i="20"/>
  <c r="D193" i="20"/>
  <c r="O27" i="18"/>
  <c r="I27" i="18" s="1"/>
  <c r="O26" i="18"/>
  <c r="I26" i="18" s="1"/>
  <c r="O26" i="19" s="1"/>
  <c r="O92" i="18"/>
  <c r="I92" i="18" s="1"/>
  <c r="O92" i="19" s="1"/>
  <c r="O57" i="18"/>
  <c r="I57" i="18" s="1"/>
  <c r="O57" i="19" s="1"/>
  <c r="O97" i="18"/>
  <c r="I97" i="18" s="1"/>
  <c r="O97" i="19" s="1"/>
  <c r="O111" i="18"/>
  <c r="O108" i="18"/>
  <c r="O102" i="18"/>
  <c r="I102" i="18" s="1"/>
  <c r="O102" i="19" s="1"/>
  <c r="O185" i="20"/>
  <c r="U256" i="19"/>
  <c r="U224" i="19"/>
  <c r="D392" i="20"/>
  <c r="D382" i="20"/>
  <c r="O124" i="18"/>
  <c r="I124" i="18" s="1"/>
  <c r="O124" i="19" s="1"/>
  <c r="O113" i="18"/>
  <c r="O103" i="18"/>
  <c r="I103" i="18" s="1"/>
  <c r="O103" i="19" s="1"/>
  <c r="O69" i="18"/>
  <c r="I69" i="18" s="1"/>
  <c r="O69" i="19" s="1"/>
  <c r="O31" i="18"/>
  <c r="I31" i="18" s="1"/>
  <c r="P89" i="18"/>
  <c r="AF25" i="18"/>
  <c r="D154" i="20"/>
  <c r="D102" i="20"/>
  <c r="D44" i="20"/>
  <c r="D95" i="20"/>
  <c r="O63" i="20"/>
  <c r="U81" i="19"/>
  <c r="O105" i="18"/>
  <c r="I105" i="18" s="1"/>
  <c r="O105" i="19" s="1"/>
  <c r="O74" i="18"/>
  <c r="I74" i="18" s="1"/>
  <c r="O74" i="19" s="1"/>
  <c r="O23" i="18"/>
  <c r="I23" i="18" s="1"/>
  <c r="O23" i="19" s="1"/>
  <c r="O112" i="18"/>
  <c r="O129" i="20"/>
  <c r="O156" i="20"/>
  <c r="U236" i="19"/>
  <c r="P323" i="20"/>
  <c r="D349" i="20"/>
  <c r="D321" i="20"/>
  <c r="D377" i="20"/>
  <c r="D353" i="20"/>
  <c r="T177" i="19"/>
  <c r="D309" i="20"/>
  <c r="D391" i="20"/>
  <c r="D373" i="20"/>
  <c r="D394" i="20"/>
  <c r="D402" i="20"/>
  <c r="D94" i="20"/>
  <c r="D26" i="20"/>
  <c r="AF33" i="18"/>
  <c r="D60" i="20"/>
  <c r="O88" i="20"/>
  <c r="O142" i="20"/>
  <c r="O184" i="20"/>
  <c r="U260" i="19"/>
  <c r="T260" i="19"/>
  <c r="T196" i="19"/>
  <c r="U196" i="19"/>
  <c r="U283" i="19"/>
  <c r="D254" i="20"/>
  <c r="D288" i="20"/>
  <c r="D292" i="20"/>
  <c r="D138" i="20"/>
  <c r="D150" i="20"/>
  <c r="P108" i="18"/>
  <c r="O25" i="18"/>
  <c r="I25" i="18" s="1"/>
  <c r="O25" i="19" s="1"/>
  <c r="O37" i="18"/>
  <c r="I37" i="18" s="1"/>
  <c r="O37" i="19" s="1"/>
  <c r="AF75" i="18"/>
  <c r="D196" i="20"/>
  <c r="D179" i="20"/>
  <c r="O177" i="20"/>
  <c r="D173" i="20"/>
  <c r="O56" i="20"/>
  <c r="U30" i="19"/>
  <c r="AF27" i="18"/>
  <c r="U133" i="19"/>
  <c r="O38" i="18"/>
  <c r="I38" i="18" s="1"/>
  <c r="O38" i="19" s="1"/>
  <c r="P111" i="18"/>
  <c r="O67" i="18"/>
  <c r="I67" i="18" s="1"/>
  <c r="O46" i="18"/>
  <c r="I46" i="18" s="1"/>
  <c r="O46" i="19" s="1"/>
  <c r="AF111" i="18"/>
  <c r="AF132" i="18"/>
  <c r="AF89" i="18"/>
  <c r="AF60" i="18"/>
  <c r="AF29" i="18"/>
  <c r="D114" i="20"/>
  <c r="D34" i="20"/>
  <c r="D162" i="20"/>
  <c r="D143" i="20"/>
  <c r="D80" i="20"/>
  <c r="D187" i="20"/>
  <c r="T358" i="19"/>
  <c r="O38" i="20"/>
  <c r="O36" i="20"/>
  <c r="U173" i="19"/>
  <c r="O20" i="20"/>
  <c r="P164" i="20"/>
  <c r="O93" i="18"/>
  <c r="I93" i="18" s="1"/>
  <c r="O93" i="19" s="1"/>
  <c r="O55" i="18"/>
  <c r="I55" i="18" s="1"/>
  <c r="O55" i="19" s="1"/>
  <c r="O160" i="20"/>
  <c r="O35" i="20"/>
  <c r="O26" i="20"/>
  <c r="O121" i="18"/>
  <c r="I121" i="18" s="1"/>
  <c r="O121" i="19" s="1"/>
  <c r="O100" i="18"/>
  <c r="D59" i="20"/>
  <c r="U146" i="19"/>
  <c r="O53" i="20"/>
  <c r="O34" i="20"/>
  <c r="AF31" i="18"/>
  <c r="U195" i="19"/>
  <c r="O90" i="20"/>
  <c r="U90" i="19"/>
  <c r="T203" i="19"/>
  <c r="F199" i="20"/>
  <c r="O199" i="20" s="1"/>
  <c r="F195" i="20"/>
  <c r="O195" i="20" s="1"/>
  <c r="O186" i="20"/>
  <c r="F147" i="20"/>
  <c r="F137" i="20"/>
  <c r="O137" i="20" s="1"/>
  <c r="F133" i="20"/>
  <c r="O133" i="20" s="1"/>
  <c r="D276" i="20"/>
  <c r="U92" i="19"/>
  <c r="AF66" i="18"/>
  <c r="D31" i="20"/>
  <c r="W14" i="18"/>
  <c r="O34" i="18"/>
  <c r="I34" i="18" s="1"/>
  <c r="O34" i="19" s="1"/>
  <c r="AF88" i="18"/>
  <c r="AF100" i="18"/>
  <c r="AF42" i="18"/>
  <c r="AF74" i="18"/>
  <c r="AF50" i="18"/>
  <c r="D83" i="20"/>
  <c r="D118" i="20"/>
  <c r="D119" i="20"/>
  <c r="O104" i="20"/>
  <c r="U129" i="19"/>
  <c r="O130" i="18"/>
  <c r="I130" i="18" s="1"/>
  <c r="O130" i="19" s="1"/>
  <c r="O85" i="18"/>
  <c r="I85" i="18" s="1"/>
  <c r="O85" i="19" s="1"/>
  <c r="O32" i="18"/>
  <c r="I32" i="18" s="1"/>
  <c r="D170" i="20"/>
  <c r="O87" i="18"/>
  <c r="O95" i="20"/>
  <c r="O68" i="20"/>
  <c r="D103" i="20"/>
  <c r="U158" i="19"/>
  <c r="O158" i="20"/>
  <c r="U346" i="19"/>
  <c r="T346" i="19"/>
  <c r="T123" i="19"/>
  <c r="F123" i="20"/>
  <c r="O123" i="20" s="1"/>
  <c r="U139" i="19"/>
  <c r="F139" i="20"/>
  <c r="O139" i="20" s="1"/>
  <c r="T143" i="19"/>
  <c r="F143" i="20"/>
  <c r="O143" i="20" s="1"/>
  <c r="F153" i="20"/>
  <c r="F179" i="20"/>
  <c r="O179" i="20" s="1"/>
  <c r="T183" i="19"/>
  <c r="F183" i="20"/>
  <c r="O183" i="20" s="1"/>
  <c r="T199" i="19"/>
  <c r="U199" i="19"/>
  <c r="O210" i="20"/>
  <c r="D397" i="20"/>
  <c r="D360" i="20"/>
  <c r="P397" i="20"/>
  <c r="O119" i="18"/>
  <c r="I119" i="18" s="1"/>
  <c r="O119" i="19" s="1"/>
  <c r="U85" i="19"/>
  <c r="O72" i="20"/>
  <c r="O155" i="20"/>
  <c r="O78" i="20"/>
  <c r="T110" i="19"/>
  <c r="T112" i="19"/>
  <c r="O227" i="20"/>
  <c r="T324" i="19"/>
  <c r="D388" i="20"/>
  <c r="D352" i="20"/>
  <c r="D367" i="20"/>
  <c r="P405" i="20"/>
  <c r="D315" i="20"/>
  <c r="T300" i="19"/>
  <c r="F300" i="20"/>
  <c r="O300" i="20" s="1"/>
  <c r="D307" i="20"/>
  <c r="F308" i="20"/>
  <c r="O308" i="20" s="1"/>
  <c r="O312" i="20"/>
  <c r="F316" i="20"/>
  <c r="O316" i="20" s="1"/>
  <c r="F320" i="20"/>
  <c r="O320" i="20" s="1"/>
  <c r="O324" i="20"/>
  <c r="F328" i="20"/>
  <c r="O328" i="20" s="1"/>
  <c r="D331" i="20"/>
  <c r="F332" i="20"/>
  <c r="O332" i="20" s="1"/>
  <c r="D335" i="20"/>
  <c r="D339" i="20"/>
  <c r="D343" i="20"/>
  <c r="F344" i="20"/>
  <c r="O344" i="20" s="1"/>
  <c r="F348" i="20"/>
  <c r="O348" i="20" s="1"/>
  <c r="F352" i="20"/>
  <c r="O352" i="20" s="1"/>
  <c r="T352" i="19"/>
  <c r="D355" i="20"/>
  <c r="O356" i="20"/>
  <c r="D359" i="20"/>
  <c r="F360" i="20"/>
  <c r="O360" i="20" s="1"/>
  <c r="D363" i="20"/>
  <c r="F364" i="20"/>
  <c r="O364" i="20" s="1"/>
  <c r="T368" i="19"/>
  <c r="D371" i="20"/>
  <c r="D375" i="20"/>
  <c r="F376" i="20"/>
  <c r="O376" i="20" s="1"/>
  <c r="D379" i="20"/>
  <c r="F380" i="20"/>
  <c r="O380" i="20" s="1"/>
  <c r="D383" i="20"/>
  <c r="F384" i="20"/>
  <c r="O384" i="20" s="1"/>
  <c r="U388" i="19"/>
  <c r="D390" i="20"/>
  <c r="F397" i="20"/>
  <c r="O397" i="20" s="1"/>
  <c r="F398" i="20"/>
  <c r="O398" i="20" s="1"/>
  <c r="D399" i="20"/>
  <c r="D400" i="20"/>
  <c r="U294" i="19"/>
  <c r="T294" i="19"/>
  <c r="AC14" i="18"/>
  <c r="AB14" i="18"/>
  <c r="I110" i="18"/>
  <c r="O110" i="19" s="1"/>
  <c r="I79" i="18"/>
  <c r="O79" i="19" s="1"/>
  <c r="P29" i="18"/>
  <c r="I82" i="18"/>
  <c r="O82" i="19" s="1"/>
  <c r="T378" i="19"/>
  <c r="T301" i="19"/>
  <c r="D158" i="20"/>
  <c r="D132" i="20"/>
  <c r="D155" i="20"/>
  <c r="T254" i="19"/>
  <c r="F336" i="20"/>
  <c r="O336" i="20" s="1"/>
  <c r="T312" i="19"/>
  <c r="D351" i="20"/>
  <c r="I117" i="18"/>
  <c r="O117" i="19" s="1"/>
  <c r="O36" i="18"/>
  <c r="I36" i="18" s="1"/>
  <c r="O36" i="19" s="1"/>
  <c r="O81" i="18"/>
  <c r="I81" i="18" s="1"/>
  <c r="O81" i="19" s="1"/>
  <c r="O120" i="18"/>
  <c r="I120" i="18" s="1"/>
  <c r="O120" i="19" s="1"/>
  <c r="T321" i="19"/>
  <c r="T392" i="19"/>
  <c r="T310" i="19"/>
  <c r="D36" i="20"/>
  <c r="D165" i="20"/>
  <c r="T421" i="19"/>
  <c r="D198" i="20"/>
  <c r="O60" i="18"/>
  <c r="I60" i="18" s="1"/>
  <c r="O60" i="19" s="1"/>
  <c r="O71" i="18"/>
  <c r="F304" i="20"/>
  <c r="O304" i="20" s="1"/>
  <c r="U248" i="19"/>
  <c r="T248" i="19"/>
  <c r="U232" i="19"/>
  <c r="T232" i="19"/>
  <c r="O294" i="20"/>
  <c r="D319" i="20"/>
  <c r="D148" i="20"/>
  <c r="D68" i="20"/>
  <c r="U403" i="19"/>
  <c r="T403" i="19"/>
  <c r="U229" i="19"/>
  <c r="T229" i="19"/>
  <c r="U222" i="19"/>
  <c r="T222" i="19"/>
  <c r="O39" i="18"/>
  <c r="I39" i="18" s="1"/>
  <c r="O39" i="19" s="1"/>
  <c r="D43" i="20"/>
  <c r="D81" i="20"/>
  <c r="D192" i="20"/>
  <c r="O90" i="18"/>
  <c r="I90" i="18" s="1"/>
  <c r="O90" i="19" s="1"/>
  <c r="U48" i="19"/>
  <c r="O48" i="20"/>
  <c r="U40" i="19"/>
  <c r="O40" i="20"/>
  <c r="O388" i="20"/>
  <c r="T340" i="19"/>
  <c r="P279" i="20"/>
  <c r="D387" i="20"/>
  <c r="O128" i="20"/>
  <c r="O42" i="20"/>
  <c r="O33" i="20"/>
  <c r="U63" i="19"/>
  <c r="O57" i="20"/>
  <c r="O262" i="20"/>
  <c r="O246" i="20"/>
  <c r="O230" i="20"/>
  <c r="O214" i="20"/>
  <c r="O71" i="20"/>
  <c r="O23" i="20"/>
  <c r="O290" i="20"/>
  <c r="U290" i="19"/>
  <c r="U250" i="19"/>
  <c r="U234" i="19"/>
  <c r="U218" i="19"/>
  <c r="U367" i="19"/>
  <c r="U69" i="19"/>
  <c r="O105" i="20"/>
  <c r="O109" i="20"/>
  <c r="O45" i="20"/>
  <c r="O274" i="20"/>
  <c r="O258" i="20"/>
  <c r="O242" i="20"/>
  <c r="O226" i="20"/>
  <c r="O92" i="20"/>
  <c r="O286" i="20"/>
  <c r="U262" i="19"/>
  <c r="D289" i="20"/>
  <c r="D393" i="20"/>
  <c r="D304" i="20"/>
  <c r="D354" i="20"/>
  <c r="D395" i="20"/>
  <c r="D406" i="20"/>
  <c r="O61" i="20"/>
  <c r="O86" i="18"/>
  <c r="I86" i="18" s="1"/>
  <c r="O86" i="19" s="1"/>
  <c r="O128" i="18"/>
  <c r="I128" i="18" s="1"/>
  <c r="O128" i="19" s="1"/>
  <c r="O270" i="20"/>
  <c r="O254" i="20"/>
  <c r="O238" i="20"/>
  <c r="O222" i="20"/>
  <c r="O282" i="20"/>
  <c r="U282" i="19"/>
  <c r="D273" i="20"/>
  <c r="P326" i="20"/>
  <c r="D404" i="20"/>
  <c r="P46" i="20"/>
  <c r="D89" i="20"/>
  <c r="D29" i="20"/>
  <c r="D177" i="20"/>
  <c r="D98" i="20"/>
  <c r="D32" i="20"/>
  <c r="D296" i="20"/>
  <c r="U405" i="19"/>
  <c r="T405" i="19"/>
  <c r="P87" i="18"/>
  <c r="P112" i="18"/>
  <c r="AF125" i="18"/>
  <c r="AF70" i="18"/>
  <c r="D56" i="20"/>
  <c r="D113" i="20"/>
  <c r="D175" i="20"/>
  <c r="D100" i="20"/>
  <c r="D185" i="20"/>
  <c r="D105" i="20"/>
  <c r="D33" i="20"/>
  <c r="D45" i="20"/>
  <c r="D191" i="20"/>
  <c r="U72" i="19"/>
  <c r="O167" i="20"/>
  <c r="T417" i="19"/>
  <c r="P70" i="20"/>
  <c r="P77" i="20"/>
  <c r="O76" i="18"/>
  <c r="I76" i="18" s="1"/>
  <c r="O76" i="19" s="1"/>
  <c r="P113" i="18"/>
  <c r="O40" i="18"/>
  <c r="I40" i="18" s="1"/>
  <c r="O40" i="19" s="1"/>
  <c r="P22" i="18"/>
  <c r="AF72" i="18"/>
  <c r="D35" i="20"/>
  <c r="D181" i="20"/>
  <c r="D69" i="20"/>
  <c r="D130" i="20"/>
  <c r="D194" i="20"/>
  <c r="D183" i="20"/>
  <c r="D42" i="20"/>
  <c r="D126" i="20"/>
  <c r="D197" i="20"/>
  <c r="D117" i="20"/>
  <c r="T391" i="19"/>
  <c r="D67" i="20"/>
  <c r="O102" i="20"/>
  <c r="O96" i="20"/>
  <c r="U35" i="19"/>
  <c r="U99" i="19"/>
  <c r="O74" i="20"/>
  <c r="D133" i="20"/>
  <c r="D63" i="20"/>
  <c r="D47" i="20"/>
  <c r="O24" i="20"/>
  <c r="O44" i="20"/>
  <c r="D140" i="20"/>
  <c r="D157" i="20"/>
  <c r="O67" i="20"/>
  <c r="U67" i="19"/>
  <c r="D160" i="20"/>
  <c r="D84" i="20"/>
  <c r="O58" i="20"/>
  <c r="AD14" i="18"/>
  <c r="O51" i="18"/>
  <c r="I51" i="18" s="1"/>
  <c r="O51" i="19" s="1"/>
  <c r="AF106" i="18"/>
  <c r="AF24" i="18"/>
  <c r="AF55" i="18"/>
  <c r="D24" i="20"/>
  <c r="D86" i="20"/>
  <c r="D146" i="20"/>
  <c r="D61" i="20"/>
  <c r="D141" i="20"/>
  <c r="D125" i="20"/>
  <c r="A17" i="18"/>
  <c r="D195" i="20"/>
  <c r="D149" i="20"/>
  <c r="D136" i="20"/>
  <c r="D93" i="20"/>
  <c r="D73" i="20"/>
  <c r="D27" i="20"/>
  <c r="O43" i="18"/>
  <c r="I43" i="18" s="1"/>
  <c r="P39" i="20"/>
  <c r="D161" i="20"/>
  <c r="D92" i="20"/>
  <c r="U119" i="19"/>
  <c r="O84" i="20"/>
  <c r="O52" i="18"/>
  <c r="I52" i="18" s="1"/>
  <c r="O52" i="19" s="1"/>
  <c r="O60" i="20"/>
  <c r="O51" i="20"/>
  <c r="U51" i="19"/>
  <c r="U41" i="19"/>
  <c r="O41" i="20"/>
  <c r="O56" i="18"/>
  <c r="I56" i="18" s="1"/>
  <c r="O56" i="19" s="1"/>
  <c r="O33" i="18"/>
  <c r="I33" i="18" s="1"/>
  <c r="O33" i="19" s="1"/>
  <c r="AF71" i="18"/>
  <c r="O100" i="20"/>
  <c r="U100" i="19"/>
  <c r="D121" i="20"/>
  <c r="D28" i="20"/>
  <c r="D70" i="20"/>
  <c r="O117" i="20"/>
  <c r="O73" i="20"/>
  <c r="O70" i="18"/>
  <c r="I70" i="18" s="1"/>
  <c r="O70" i="19" s="1"/>
  <c r="O58" i="18"/>
  <c r="I58" i="18" s="1"/>
  <c r="O58" i="19" s="1"/>
  <c r="O50" i="18"/>
  <c r="I50" i="18" s="1"/>
  <c r="O50" i="19" s="1"/>
  <c r="O118" i="18"/>
  <c r="I118" i="18" s="1"/>
  <c r="O118" i="19" s="1"/>
  <c r="O101" i="18"/>
  <c r="I101" i="18" s="1"/>
  <c r="O28" i="20"/>
  <c r="O190" i="20"/>
  <c r="O147" i="20"/>
  <c r="O127" i="20"/>
  <c r="T115" i="19"/>
  <c r="F115" i="20"/>
  <c r="O115" i="20" s="1"/>
  <c r="F121" i="20"/>
  <c r="O121" i="20" s="1"/>
  <c r="T131" i="19"/>
  <c r="F131" i="20"/>
  <c r="O131" i="20" s="1"/>
  <c r="F135" i="20"/>
  <c r="O135" i="20" s="1"/>
  <c r="T135" i="19"/>
  <c r="F141" i="20"/>
  <c r="O141" i="20" s="1"/>
  <c r="F145" i="20"/>
  <c r="O145" i="20" s="1"/>
  <c r="F151" i="20"/>
  <c r="O151" i="20" s="1"/>
  <c r="F159" i="20"/>
  <c r="O159" i="20" s="1"/>
  <c r="F161" i="20"/>
  <c r="O161" i="20" s="1"/>
  <c r="T161" i="19"/>
  <c r="F165" i="20"/>
  <c r="O165" i="20" s="1"/>
  <c r="T169" i="19"/>
  <c r="F169" i="20"/>
  <c r="O169" i="20" s="1"/>
  <c r="T171" i="19"/>
  <c r="F171" i="20"/>
  <c r="O171" i="20" s="1"/>
  <c r="T175" i="19"/>
  <c r="F175" i="20"/>
  <c r="O175" i="20" s="1"/>
  <c r="T181" i="19"/>
  <c r="F181" i="20"/>
  <c r="O181" i="20" s="1"/>
  <c r="T187" i="19"/>
  <c r="F187" i="20"/>
  <c r="O187" i="20" s="1"/>
  <c r="F191" i="20"/>
  <c r="O191" i="20" s="1"/>
  <c r="F193" i="20"/>
  <c r="O193" i="20" s="1"/>
  <c r="T197" i="19"/>
  <c r="F197" i="20"/>
  <c r="O197" i="20" s="1"/>
  <c r="D213" i="20"/>
  <c r="D217" i="20"/>
  <c r="D221" i="20"/>
  <c r="D229" i="20"/>
  <c r="D233" i="20"/>
  <c r="D237" i="20"/>
  <c r="D245" i="20"/>
  <c r="D249" i="20"/>
  <c r="D253" i="20"/>
  <c r="D261" i="20"/>
  <c r="D265" i="20"/>
  <c r="D269" i="20"/>
  <c r="D277" i="20"/>
  <c r="D281" i="20"/>
  <c r="D285" i="20"/>
  <c r="U335" i="19"/>
  <c r="U347" i="19"/>
  <c r="U355" i="19"/>
  <c r="O126" i="18"/>
  <c r="O109" i="18"/>
  <c r="I109" i="18" s="1"/>
  <c r="O109" i="19" s="1"/>
  <c r="O95" i="18"/>
  <c r="I95" i="18" s="1"/>
  <c r="O95" i="19" s="1"/>
  <c r="O83" i="18"/>
  <c r="I83" i="18" s="1"/>
  <c r="O83" i="19" s="1"/>
  <c r="O68" i="18"/>
  <c r="O59" i="18"/>
  <c r="I59" i="18" s="1"/>
  <c r="O59" i="19" s="1"/>
  <c r="O48" i="18"/>
  <c r="I48" i="18" s="1"/>
  <c r="O48" i="19" s="1"/>
  <c r="O35" i="18"/>
  <c r="I35" i="18" s="1"/>
  <c r="O24" i="18"/>
  <c r="I24" i="18" s="1"/>
  <c r="O134" i="20"/>
  <c r="O94" i="20"/>
  <c r="O62" i="20"/>
  <c r="O46" i="20"/>
  <c r="D257" i="20"/>
  <c r="D241" i="20"/>
  <c r="O387" i="20"/>
  <c r="U315" i="19"/>
  <c r="P336" i="20"/>
  <c r="U339" i="19"/>
  <c r="U351" i="19"/>
  <c r="U359" i="19"/>
  <c r="O351" i="20"/>
  <c r="O359" i="20"/>
  <c r="O289" i="20"/>
  <c r="O265" i="20"/>
  <c r="O249" i="20"/>
  <c r="O233" i="20"/>
  <c r="O217" i="20"/>
  <c r="O70" i="20"/>
  <c r="U237" i="19"/>
  <c r="D376" i="20"/>
  <c r="D340" i="20"/>
  <c r="D378" i="20"/>
  <c r="D342" i="20"/>
  <c r="O355" i="20"/>
  <c r="O343" i="20"/>
  <c r="O49" i="20"/>
  <c r="O25" i="20"/>
  <c r="O293" i="20"/>
  <c r="O277" i="20"/>
  <c r="O261" i="20"/>
  <c r="O245" i="20"/>
  <c r="O229" i="20"/>
  <c r="O213" i="20"/>
  <c r="O91" i="20"/>
  <c r="O75" i="20"/>
  <c r="O59" i="20"/>
  <c r="O27" i="20"/>
  <c r="U285" i="19"/>
  <c r="U393" i="19"/>
  <c r="O239" i="20"/>
  <c r="D358" i="20"/>
  <c r="D401" i="20"/>
  <c r="D374" i="20"/>
  <c r="S14" i="18"/>
  <c r="U277" i="19"/>
  <c r="U298" i="19"/>
  <c r="D320" i="20"/>
  <c r="D386" i="20"/>
  <c r="D366" i="20"/>
  <c r="P108" i="20"/>
  <c r="AF109" i="18"/>
  <c r="AF117" i="18"/>
  <c r="AF120" i="18"/>
  <c r="AF46" i="18"/>
  <c r="D74" i="20"/>
  <c r="D167" i="20"/>
  <c r="D48" i="20"/>
  <c r="D104" i="20"/>
  <c r="D174" i="20"/>
  <c r="D101" i="20"/>
  <c r="D171" i="20"/>
  <c r="O383" i="20"/>
  <c r="U383" i="19"/>
  <c r="F299" i="20"/>
  <c r="O299" i="20" s="1"/>
  <c r="D302" i="20"/>
  <c r="F303" i="20"/>
  <c r="O303" i="20" s="1"/>
  <c r="D306" i="20"/>
  <c r="F311" i="20"/>
  <c r="O311" i="20" s="1"/>
  <c r="F319" i="20"/>
  <c r="O319" i="20" s="1"/>
  <c r="D322" i="20"/>
  <c r="F323" i="20"/>
  <c r="O323" i="20" s="1"/>
  <c r="D326" i="20"/>
  <c r="F327" i="20"/>
  <c r="O327" i="20" s="1"/>
  <c r="D330" i="20"/>
  <c r="U331" i="19"/>
  <c r="F331" i="20"/>
  <c r="O331" i="20" s="1"/>
  <c r="P40" i="20"/>
  <c r="P24" i="20"/>
  <c r="P43" i="20"/>
  <c r="D20" i="20"/>
  <c r="O49" i="18"/>
  <c r="I49" i="18" s="1"/>
  <c r="O49" i="19" s="1"/>
  <c r="AF133" i="18"/>
  <c r="AF85" i="18"/>
  <c r="D51" i="20"/>
  <c r="D128" i="20"/>
  <c r="D180" i="20"/>
  <c r="D91" i="20"/>
  <c r="D184" i="20"/>
  <c r="D64" i="20"/>
  <c r="D129" i="20"/>
  <c r="D188" i="20"/>
  <c r="T377" i="19"/>
  <c r="D37" i="20"/>
  <c r="D108" i="20"/>
  <c r="D199" i="20"/>
  <c r="O22" i="20"/>
  <c r="O21" i="20"/>
  <c r="T414" i="19"/>
  <c r="U387" i="19"/>
  <c r="O211" i="20"/>
  <c r="O297" i="20"/>
  <c r="D224" i="20"/>
  <c r="D234" i="20"/>
  <c r="D236" i="20"/>
  <c r="D240" i="20"/>
  <c r="D242" i="20"/>
  <c r="D244" i="20"/>
  <c r="D248" i="20"/>
  <c r="D252" i="20"/>
  <c r="D258" i="20"/>
  <c r="D260" i="20"/>
  <c r="D262" i="20"/>
  <c r="D268" i="20"/>
  <c r="D270" i="20"/>
  <c r="D272" i="20"/>
  <c r="D274" i="20"/>
  <c r="D278" i="20"/>
  <c r="D280" i="20"/>
  <c r="D282" i="20"/>
  <c r="D284" i="20"/>
  <c r="D318" i="20"/>
  <c r="O42" i="18"/>
  <c r="I42" i="18" s="1"/>
  <c r="O42" i="19" s="1"/>
  <c r="AF105" i="18"/>
  <c r="AF22" i="18"/>
  <c r="AF21" i="18"/>
  <c r="D71" i="20"/>
  <c r="D144" i="20"/>
  <c r="T393" i="19"/>
  <c r="D22" i="20"/>
  <c r="D115" i="20"/>
  <c r="T370" i="19"/>
  <c r="D77" i="20"/>
  <c r="D145" i="20"/>
  <c r="T285" i="19"/>
  <c r="D53" i="20"/>
  <c r="D142" i="20"/>
  <c r="O77" i="20"/>
  <c r="O69" i="20"/>
  <c r="I3" i="18"/>
  <c r="B10" i="20" s="1"/>
  <c r="T53" i="19"/>
  <c r="T201" i="19"/>
  <c r="U201" i="19"/>
  <c r="D232" i="20"/>
  <c r="P395" i="20"/>
  <c r="P396" i="20"/>
  <c r="U213" i="19"/>
  <c r="T213" i="19"/>
  <c r="U408" i="19"/>
  <c r="T408" i="19"/>
  <c r="P335" i="20"/>
  <c r="P399" i="20"/>
  <c r="O201" i="20"/>
  <c r="O157" i="20"/>
  <c r="O153" i="20"/>
  <c r="O255" i="20"/>
  <c r="O207" i="20"/>
  <c r="O235" i="20"/>
  <c r="O263" i="20"/>
  <c r="O295" i="20"/>
  <c r="O279" i="20"/>
  <c r="D286" i="20"/>
  <c r="D290" i="20"/>
  <c r="D297" i="20"/>
  <c r="O182" i="20"/>
  <c r="O178" i="20"/>
  <c r="O149" i="20"/>
  <c r="O132" i="20"/>
  <c r="O259" i="20"/>
  <c r="O219" i="20"/>
  <c r="O247" i="20"/>
  <c r="O291" i="20"/>
  <c r="D209" i="20"/>
  <c r="D215" i="20"/>
  <c r="D219" i="20"/>
  <c r="D223" i="20"/>
  <c r="D227" i="20"/>
  <c r="D231" i="20"/>
  <c r="D235" i="20"/>
  <c r="D239" i="20"/>
  <c r="D243" i="20"/>
  <c r="D247" i="20"/>
  <c r="D251" i="20"/>
  <c r="D255" i="20"/>
  <c r="D259" i="20"/>
  <c r="D263" i="20"/>
  <c r="D267" i="20"/>
  <c r="D271" i="20"/>
  <c r="D275" i="20"/>
  <c r="D279" i="20"/>
  <c r="D283" i="20"/>
  <c r="D294" i="20"/>
  <c r="O168" i="20"/>
  <c r="O243" i="20"/>
  <c r="O85" i="20"/>
  <c r="O267" i="20"/>
  <c r="O65" i="20"/>
  <c r="O231" i="20"/>
  <c r="O80" i="20"/>
  <c r="O64" i="20"/>
  <c r="O32" i="20"/>
  <c r="O287" i="20"/>
  <c r="U94" i="19"/>
  <c r="D287" i="20"/>
  <c r="D291" i="20"/>
  <c r="P404" i="20"/>
  <c r="U251" i="19"/>
  <c r="U322" i="19"/>
  <c r="D372" i="20"/>
  <c r="D356" i="20"/>
  <c r="D336" i="20"/>
  <c r="D308" i="20"/>
  <c r="D362" i="20"/>
  <c r="D338" i="20"/>
  <c r="D403" i="20"/>
  <c r="U267" i="19"/>
  <c r="U354" i="19"/>
  <c r="U342" i="19"/>
  <c r="U314" i="19"/>
  <c r="D380" i="20"/>
  <c r="D364" i="20"/>
  <c r="D344" i="20"/>
  <c r="D324" i="20"/>
  <c r="D389" i="20"/>
  <c r="D370" i="20"/>
  <c r="D346" i="20"/>
  <c r="D405" i="20"/>
  <c r="G21" i="40"/>
  <c r="F21" i="40"/>
  <c r="G26" i="40"/>
  <c r="G30" i="40"/>
  <c r="R30" i="40" s="1"/>
  <c r="S30" i="40" s="1"/>
  <c r="T30" i="40" s="1"/>
  <c r="G29" i="40"/>
  <c r="R29" i="40" s="1"/>
  <c r="S29" i="40" s="1"/>
  <c r="T29" i="40" s="1"/>
  <c r="G31" i="40"/>
  <c r="G49" i="40"/>
  <c r="G44" i="40"/>
  <c r="G35" i="40"/>
  <c r="G33" i="40"/>
  <c r="G25" i="40"/>
  <c r="G47" i="40"/>
  <c r="G52" i="40"/>
  <c r="G45" i="40"/>
  <c r="G36" i="40"/>
  <c r="G22" i="40"/>
  <c r="G38" i="40"/>
  <c r="G46" i="40"/>
  <c r="G37" i="40"/>
  <c r="G23" i="40"/>
  <c r="G27" i="40"/>
  <c r="G43" i="40"/>
  <c r="G24" i="40"/>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D76" i="24" s="1"/>
  <c r="AC124" i="24"/>
  <c r="AD124" i="24" s="1"/>
  <c r="AC135" i="24"/>
  <c r="AD135" i="24" s="1"/>
  <c r="AI128" i="24"/>
  <c r="AJ131" i="24"/>
  <c r="AH124" i="24"/>
  <c r="AI122" i="24"/>
  <c r="AH132" i="24"/>
  <c r="AJ147" i="24"/>
  <c r="AJ140" i="24"/>
  <c r="AJ135" i="24"/>
  <c r="AJ132" i="24"/>
  <c r="AC122" i="24"/>
  <c r="AD122" i="24" s="1"/>
  <c r="AI120" i="24"/>
  <c r="AI72" i="24"/>
  <c r="AJ72" i="24"/>
  <c r="AH72" i="24"/>
  <c r="AC72" i="24"/>
  <c r="AD72" i="24" s="1"/>
  <c r="AC99" i="24"/>
  <c r="AD99" i="24" s="1"/>
  <c r="AH99" i="24"/>
  <c r="AJ99" i="24"/>
  <c r="AC103" i="24"/>
  <c r="AD103" i="24" s="1"/>
  <c r="AJ88" i="24"/>
  <c r="AH88" i="24"/>
  <c r="AI134" i="24"/>
  <c r="AH104" i="24"/>
  <c r="AJ104" i="24"/>
  <c r="AH115" i="24"/>
  <c r="AC115" i="24"/>
  <c r="AD115" i="24" s="1"/>
  <c r="AI115" i="24"/>
  <c r="AJ75" i="24"/>
  <c r="AH75" i="24"/>
  <c r="AI75" i="24"/>
  <c r="AC75" i="24"/>
  <c r="AD75" i="24" s="1"/>
  <c r="AH139" i="24"/>
  <c r="AI139" i="24"/>
  <c r="AC139" i="24"/>
  <c r="AD139" i="24" s="1"/>
  <c r="AJ139" i="24"/>
  <c r="AC136" i="24"/>
  <c r="AD136" i="24" s="1"/>
  <c r="AH136" i="24"/>
  <c r="AC130" i="24"/>
  <c r="AD130" i="24" s="1"/>
  <c r="AH130" i="24"/>
  <c r="AJ91" i="24"/>
  <c r="AH91" i="24"/>
  <c r="AI91" i="24"/>
  <c r="AC91" i="24"/>
  <c r="AD91" i="24" s="1"/>
  <c r="AI123" i="24"/>
  <c r="AI78" i="24"/>
  <c r="AC146" i="24"/>
  <c r="AD146" i="24" s="1"/>
  <c r="AJ146" i="24"/>
  <c r="AC107" i="24"/>
  <c r="AD107" i="24" s="1"/>
  <c r="AJ107" i="24"/>
  <c r="AI107" i="24"/>
  <c r="AJ134" i="24"/>
  <c r="AH119" i="24"/>
  <c r="P59" i="28"/>
  <c r="P43" i="28"/>
  <c r="P93" i="28"/>
  <c r="P131" i="23"/>
  <c r="P45" i="23"/>
  <c r="P92" i="23"/>
  <c r="P157" i="23"/>
  <c r="P120" i="20"/>
  <c r="P49" i="20"/>
  <c r="P81" i="20"/>
  <c r="P51" i="23"/>
  <c r="P58" i="23"/>
  <c r="D65" i="28"/>
  <c r="D74" i="28"/>
  <c r="D44" i="28"/>
  <c r="I165" i="24"/>
  <c r="I53" i="24"/>
  <c r="I45" i="24"/>
  <c r="P26" i="28"/>
  <c r="P201" i="20"/>
  <c r="P192" i="20"/>
  <c r="P73" i="20"/>
  <c r="O20" i="22"/>
  <c r="O20" i="13"/>
  <c r="P86" i="20"/>
  <c r="P79" i="20"/>
  <c r="P77" i="23"/>
  <c r="P56" i="23"/>
  <c r="D20" i="28"/>
  <c r="D82" i="28"/>
  <c r="D92" i="28"/>
  <c r="D25" i="28"/>
  <c r="I98" i="14"/>
  <c r="P98" i="15" s="1"/>
  <c r="D207" i="20"/>
  <c r="D218" i="20"/>
  <c r="P57" i="20"/>
  <c r="P65" i="20"/>
  <c r="P68" i="23"/>
  <c r="P37" i="23"/>
  <c r="P38" i="28"/>
  <c r="P31" i="20"/>
  <c r="D75" i="28"/>
  <c r="D86" i="28"/>
  <c r="D26" i="28"/>
  <c r="I86" i="14"/>
  <c r="P86" i="15" s="1"/>
  <c r="D211" i="20"/>
  <c r="D226" i="20"/>
  <c r="I88" i="18"/>
  <c r="I100" i="18"/>
  <c r="O100" i="19" s="1"/>
  <c r="I107" i="18"/>
  <c r="O107" i="19" s="1"/>
  <c r="P241" i="20"/>
  <c r="P372" i="20"/>
  <c r="D298" i="20"/>
  <c r="D264" i="20"/>
  <c r="D256" i="20"/>
  <c r="D246" i="20"/>
  <c r="D238" i="20"/>
  <c r="D228" i="20"/>
  <c r="D212" i="20"/>
  <c r="I74" i="14"/>
  <c r="P74" i="15" s="1"/>
  <c r="P253" i="20"/>
  <c r="D295" i="20"/>
  <c r="D208" i="20"/>
  <c r="P20" i="54"/>
  <c r="O23" i="54"/>
  <c r="I94" i="18"/>
  <c r="O94" i="19" s="1"/>
  <c r="I66" i="18"/>
  <c r="O66" i="19" s="1"/>
  <c r="I133" i="18"/>
  <c r="O133" i="19" s="1"/>
  <c r="I215" i="24"/>
  <c r="P237" i="20"/>
  <c r="P337" i="20"/>
  <c r="P30" i="28"/>
  <c r="P80" i="28"/>
  <c r="P146" i="23"/>
  <c r="P23" i="23"/>
  <c r="P142" i="23"/>
  <c r="P83" i="28"/>
  <c r="P52" i="23"/>
  <c r="P110" i="23"/>
  <c r="P122" i="23"/>
  <c r="P32" i="28"/>
  <c r="P79" i="23"/>
  <c r="P145" i="23"/>
  <c r="P28" i="28"/>
  <c r="P69" i="20"/>
  <c r="P97" i="23"/>
  <c r="P41" i="23"/>
  <c r="P63" i="28"/>
  <c r="P53" i="23"/>
  <c r="D153" i="23"/>
  <c r="D108" i="23"/>
  <c r="P69" i="14"/>
  <c r="I69" i="14" s="1"/>
  <c r="P69" i="15" s="1"/>
  <c r="O69" i="14"/>
  <c r="O77" i="14"/>
  <c r="P77" i="14"/>
  <c r="P85" i="14"/>
  <c r="I85" i="14" s="1"/>
  <c r="P85" i="15" s="1"/>
  <c r="O85" i="14"/>
  <c r="P93" i="14"/>
  <c r="O93" i="14"/>
  <c r="O101" i="14"/>
  <c r="I101" i="14" s="1"/>
  <c r="P101" i="15" s="1"/>
  <c r="P101" i="14"/>
  <c r="P129" i="14"/>
  <c r="O129" i="14"/>
  <c r="P149" i="14"/>
  <c r="O149" i="14"/>
  <c r="P173" i="14"/>
  <c r="I173" i="14" s="1"/>
  <c r="P173" i="15" s="1"/>
  <c r="O173" i="14"/>
  <c r="O177" i="14"/>
  <c r="P177" i="14"/>
  <c r="P185" i="14"/>
  <c r="O185" i="14"/>
  <c r="O189" i="14"/>
  <c r="P189" i="14"/>
  <c r="O197" i="14"/>
  <c r="P197" i="14"/>
  <c r="O221" i="14"/>
  <c r="I221" i="14" s="1"/>
  <c r="P221" i="15" s="1"/>
  <c r="P221" i="14"/>
  <c r="P229" i="14"/>
  <c r="O229" i="14"/>
  <c r="O233" i="14"/>
  <c r="I233" i="14" s="1"/>
  <c r="P233" i="15" s="1"/>
  <c r="P233" i="14"/>
  <c r="P245" i="14"/>
  <c r="I245" i="14" s="1"/>
  <c r="P245" i="15" s="1"/>
  <c r="O245" i="14"/>
  <c r="O257" i="14"/>
  <c r="I257" i="14" s="1"/>
  <c r="P257" i="15" s="1"/>
  <c r="P257" i="14"/>
  <c r="O261" i="14"/>
  <c r="P261" i="14"/>
  <c r="I71" i="18"/>
  <c r="O71" i="19" s="1"/>
  <c r="I91" i="18"/>
  <c r="O91" i="19" s="1"/>
  <c r="I126" i="18"/>
  <c r="O126" i="19" s="1"/>
  <c r="P35" i="20"/>
  <c r="I68" i="18"/>
  <c r="O68" i="19" s="1"/>
  <c r="I125" i="18"/>
  <c r="O125" i="19" s="1"/>
  <c r="P181" i="20"/>
  <c r="D66" i="28"/>
  <c r="D68" i="28"/>
  <c r="D101" i="23"/>
  <c r="D61" i="23"/>
  <c r="D110" i="23"/>
  <c r="D128" i="23"/>
  <c r="D143" i="23"/>
  <c r="O89" i="14"/>
  <c r="I89" i="14" s="1"/>
  <c r="P89" i="15" s="1"/>
  <c r="P169" i="14"/>
  <c r="I169" i="14" s="1"/>
  <c r="P169" i="15" s="1"/>
  <c r="O181" i="14"/>
  <c r="D103" i="23"/>
  <c r="D107" i="20"/>
  <c r="D50" i="20"/>
  <c r="D97" i="20"/>
  <c r="D152" i="20"/>
  <c r="P22" i="28"/>
  <c r="D99" i="28"/>
  <c r="D77" i="28"/>
  <c r="D30" i="28"/>
  <c r="D49" i="23"/>
  <c r="D133" i="23"/>
  <c r="D96" i="28"/>
  <c r="D78" i="28"/>
  <c r="D69" i="28"/>
  <c r="O122" i="14"/>
  <c r="P157" i="14"/>
  <c r="O237" i="14"/>
  <c r="I237" i="14" s="1"/>
  <c r="P237" i="15" s="1"/>
  <c r="O209" i="14"/>
  <c r="P133" i="14"/>
  <c r="O111" i="14"/>
  <c r="I111" i="14" s="1"/>
  <c r="P111" i="15" s="1"/>
  <c r="O201" i="24"/>
  <c r="P201" i="24"/>
  <c r="P86" i="24"/>
  <c r="O86" i="24"/>
  <c r="P89" i="24"/>
  <c r="I89" i="24" s="1"/>
  <c r="O89" i="24"/>
  <c r="D118" i="23"/>
  <c r="D21" i="28"/>
  <c r="D120" i="23"/>
  <c r="D127" i="23"/>
  <c r="D147" i="23"/>
  <c r="D130" i="23"/>
  <c r="D111" i="23"/>
  <c r="D189" i="20"/>
  <c r="D123" i="20"/>
  <c r="D65" i="20"/>
  <c r="D34" i="23"/>
  <c r="D178" i="20"/>
  <c r="D116" i="20"/>
  <c r="D52" i="20"/>
  <c r="D131" i="20"/>
  <c r="D54" i="20"/>
  <c r="D70" i="23"/>
  <c r="P213" i="14"/>
  <c r="I213" i="14" s="1"/>
  <c r="P213" i="15" s="1"/>
  <c r="D48" i="28"/>
  <c r="D67" i="28"/>
  <c r="I105" i="14"/>
  <c r="P105" i="15" s="1"/>
  <c r="O184" i="24"/>
  <c r="I184" i="24" s="1"/>
  <c r="O83" i="24"/>
  <c r="I83" i="24" s="1"/>
  <c r="O128" i="24"/>
  <c r="I128" i="24" s="1"/>
  <c r="O122" i="24"/>
  <c r="I122" i="24" s="1"/>
  <c r="O96" i="24"/>
  <c r="I96" i="24" s="1"/>
  <c r="I24" i="24"/>
  <c r="O180" i="24"/>
  <c r="I180" i="24" s="1"/>
  <c r="P78" i="24"/>
  <c r="I78" i="24" s="1"/>
  <c r="P81" i="24"/>
  <c r="I81" i="24" s="1"/>
  <c r="P210" i="20"/>
  <c r="D230" i="20"/>
  <c r="D220" i="20"/>
  <c r="D210" i="20"/>
  <c r="D30" i="20"/>
  <c r="D96" i="20"/>
  <c r="D151" i="20"/>
  <c r="D99" i="23"/>
  <c r="D91" i="23"/>
  <c r="D26" i="23"/>
  <c r="D45" i="23"/>
  <c r="D58" i="23"/>
  <c r="D74" i="23"/>
  <c r="D92" i="23"/>
  <c r="I232" i="14"/>
  <c r="P232" i="15" s="1"/>
  <c r="I191" i="14"/>
  <c r="P191" i="15" s="1"/>
  <c r="P161" i="24"/>
  <c r="I161" i="24" s="1"/>
  <c r="P195" i="24"/>
  <c r="I70" i="14"/>
  <c r="P70" i="15" s="1"/>
  <c r="O72" i="24"/>
  <c r="I72" i="24" s="1"/>
  <c r="I60" i="24"/>
  <c r="O155" i="24"/>
  <c r="I155" i="24" s="1"/>
  <c r="O107" i="24"/>
  <c r="I107" i="24" s="1"/>
  <c r="I106" i="24"/>
  <c r="O92" i="24"/>
  <c r="I204" i="14"/>
  <c r="P204" i="15" s="1"/>
  <c r="O149" i="24"/>
  <c r="I149" i="24" s="1"/>
  <c r="O74" i="24"/>
  <c r="I74" i="24" s="1"/>
  <c r="O117" i="24"/>
  <c r="I117" i="24" s="1"/>
  <c r="O77" i="24"/>
  <c r="I77" i="24" s="1"/>
  <c r="I46" i="24"/>
  <c r="D216" i="20"/>
  <c r="P90" i="28"/>
  <c r="P72" i="28"/>
  <c r="P97" i="20"/>
  <c r="P71" i="23"/>
  <c r="P58" i="28"/>
  <c r="P46" i="28"/>
  <c r="P27" i="28"/>
  <c r="P29" i="28"/>
  <c r="P101" i="23"/>
  <c r="P22" i="23"/>
  <c r="D22" i="28"/>
  <c r="P92" i="28"/>
  <c r="D81" i="28"/>
  <c r="D46" i="28"/>
  <c r="D71" i="28"/>
  <c r="D36" i="28"/>
  <c r="D100" i="28"/>
  <c r="D89" i="28"/>
  <c r="D49" i="28"/>
  <c r="D42" i="28"/>
  <c r="D33" i="28"/>
  <c r="D93" i="28"/>
  <c r="D40" i="28"/>
  <c r="D146" i="23"/>
  <c r="D139" i="23"/>
  <c r="D122" i="23"/>
  <c r="D113" i="23"/>
  <c r="D156" i="23"/>
  <c r="D145" i="23"/>
  <c r="D132" i="23"/>
  <c r="P134" i="23"/>
  <c r="P78" i="28"/>
  <c r="P69" i="28"/>
  <c r="P150" i="20"/>
  <c r="P121" i="23"/>
  <c r="P84" i="23"/>
  <c r="P51" i="28"/>
  <c r="P60" i="23"/>
  <c r="P148" i="23"/>
  <c r="P107" i="23"/>
  <c r="P67" i="23"/>
  <c r="P100" i="28"/>
  <c r="P49" i="28"/>
  <c r="P104" i="20"/>
  <c r="P135" i="23"/>
  <c r="P54" i="23"/>
  <c r="D98" i="23"/>
  <c r="P298" i="20"/>
  <c r="I27" i="24"/>
  <c r="P143" i="23"/>
  <c r="P56" i="28"/>
  <c r="I101" i="24"/>
  <c r="P257" i="20"/>
  <c r="P223" i="20"/>
  <c r="P265" i="20"/>
  <c r="P233" i="20"/>
  <c r="P43" i="23"/>
  <c r="P88" i="28"/>
  <c r="P97" i="28"/>
  <c r="P29" i="23"/>
  <c r="P98" i="28"/>
  <c r="P376" i="20"/>
  <c r="P40" i="23"/>
  <c r="P64" i="28"/>
  <c r="P73" i="28"/>
  <c r="P96" i="23"/>
  <c r="P118" i="23"/>
  <c r="P36" i="23"/>
  <c r="P136" i="23"/>
  <c r="P132" i="23"/>
  <c r="I95" i="24"/>
  <c r="P75" i="54"/>
  <c r="I75" i="54" s="1"/>
  <c r="P218" i="20"/>
  <c r="D203" i="20"/>
  <c r="P63" i="54"/>
  <c r="I63" i="54" s="1"/>
  <c r="P240" i="20"/>
  <c r="D222" i="20"/>
  <c r="D214" i="20"/>
  <c r="D206" i="20"/>
  <c r="P44" i="28"/>
  <c r="P29" i="20"/>
  <c r="P76" i="23"/>
  <c r="P155" i="23"/>
  <c r="P44" i="23"/>
  <c r="P125" i="23"/>
  <c r="P144" i="23"/>
  <c r="P48" i="28"/>
  <c r="D91" i="28"/>
  <c r="D87" i="28"/>
  <c r="D38" i="28"/>
  <c r="D62" i="28"/>
  <c r="D61" i="28"/>
  <c r="D79" i="28"/>
  <c r="P156" i="23"/>
  <c r="B11" i="15"/>
  <c r="I220" i="24"/>
  <c r="I104" i="24"/>
  <c r="D200" i="20"/>
  <c r="P24" i="54"/>
  <c r="I24" i="54" s="1"/>
  <c r="O21" i="54"/>
  <c r="P53" i="54"/>
  <c r="I53" i="54" s="1"/>
  <c r="P208" i="20"/>
  <c r="P251" i="20"/>
  <c r="I130" i="24"/>
  <c r="D110" i="20"/>
  <c r="D201" i="20"/>
  <c r="P61" i="54"/>
  <c r="I61" i="54" s="1"/>
  <c r="P65" i="54"/>
  <c r="I65" i="54" s="1"/>
  <c r="P73" i="54"/>
  <c r="I73" i="54" s="1"/>
  <c r="P248" i="20"/>
  <c r="I212" i="24"/>
  <c r="P66" i="20"/>
  <c r="P58" i="20"/>
  <c r="P56" i="20"/>
  <c r="P105" i="20"/>
  <c r="P101" i="20"/>
  <c r="J3" i="12"/>
  <c r="I23" i="24"/>
  <c r="P294" i="20"/>
  <c r="I91" i="24"/>
  <c r="I168" i="24"/>
  <c r="D205" i="20"/>
  <c r="P84" i="54"/>
  <c r="I84" i="54" s="1"/>
  <c r="P89" i="54"/>
  <c r="I89" i="54" s="1"/>
  <c r="P91" i="54"/>
  <c r="I91" i="54" s="1"/>
  <c r="I66" i="14"/>
  <c r="P66" i="15" s="1"/>
  <c r="I181" i="14"/>
  <c r="P181" i="15" s="1"/>
  <c r="I190" i="14"/>
  <c r="P190" i="15" s="1"/>
  <c r="I94" i="24"/>
  <c r="B11" i="17"/>
  <c r="C10" i="17" s="1"/>
  <c r="I100" i="24"/>
  <c r="I92" i="24"/>
  <c r="P29" i="54"/>
  <c r="I29" i="54" s="1"/>
  <c r="P32" i="54"/>
  <c r="I32" i="54" s="1"/>
  <c r="P35" i="54"/>
  <c r="I35" i="54" s="1"/>
  <c r="P39" i="54"/>
  <c r="I39" i="54" s="1"/>
  <c r="P41" i="54"/>
  <c r="I41" i="54" s="1"/>
  <c r="I51" i="24"/>
  <c r="I144" i="24"/>
  <c r="I67" i="24"/>
  <c r="I157" i="24"/>
  <c r="P22" i="54"/>
  <c r="O22" i="54"/>
  <c r="C10" i="57"/>
  <c r="P250" i="20"/>
  <c r="P278" i="20"/>
  <c r="P246" i="20"/>
  <c r="P371" i="20"/>
  <c r="D266" i="20"/>
  <c r="D250" i="20"/>
  <c r="P46" i="23"/>
  <c r="P37" i="20"/>
  <c r="P53" i="20"/>
  <c r="P74" i="28"/>
  <c r="P83" i="20"/>
  <c r="P65" i="28"/>
  <c r="P27" i="23"/>
  <c r="P34" i="28"/>
  <c r="P87" i="28"/>
  <c r="P105" i="23"/>
  <c r="P110" i="20"/>
  <c r="P67" i="28"/>
  <c r="P24" i="28"/>
  <c r="P112" i="20"/>
  <c r="D64" i="28"/>
  <c r="A17" i="12"/>
  <c r="I146" i="14"/>
  <c r="P146" i="15" s="1"/>
  <c r="I30" i="14"/>
  <c r="P30" i="15" s="1"/>
  <c r="I58" i="14"/>
  <c r="P58" i="15" s="1"/>
  <c r="I122" i="14"/>
  <c r="P122" i="15" s="1"/>
  <c r="I126" i="14"/>
  <c r="P126" i="15" s="1"/>
  <c r="I133" i="14"/>
  <c r="P133" i="15" s="1"/>
  <c r="I207" i="14"/>
  <c r="P207" i="15" s="1"/>
  <c r="P111" i="20"/>
  <c r="D111" i="20"/>
  <c r="D202" i="20"/>
  <c r="P375" i="20"/>
  <c r="I175" i="14"/>
  <c r="P175" i="15" s="1"/>
  <c r="I157" i="14"/>
  <c r="P157" i="15" s="1"/>
  <c r="I42" i="14"/>
  <c r="P42" i="15" s="1"/>
  <c r="I102" i="14"/>
  <c r="P102" i="15" s="1"/>
  <c r="P277" i="20"/>
  <c r="P295" i="20"/>
  <c r="P289" i="20"/>
  <c r="D43" i="28"/>
  <c r="I250" i="14"/>
  <c r="P250" i="15" s="1"/>
  <c r="O23" i="14"/>
  <c r="O27" i="14"/>
  <c r="I27" i="14" s="1"/>
  <c r="P27" i="15" s="1"/>
  <c r="O31" i="14"/>
  <c r="I31" i="14" s="1"/>
  <c r="P31" i="15" s="1"/>
  <c r="O35" i="14"/>
  <c r="O39" i="14"/>
  <c r="I39" i="14" s="1"/>
  <c r="P39" i="15" s="1"/>
  <c r="O43" i="14"/>
  <c r="I43" i="14" s="1"/>
  <c r="P43" i="15" s="1"/>
  <c r="O47" i="14"/>
  <c r="I47" i="14" s="1"/>
  <c r="P47" i="15" s="1"/>
  <c r="O51" i="14"/>
  <c r="I51" i="14" s="1"/>
  <c r="P51" i="15" s="1"/>
  <c r="O59" i="14"/>
  <c r="I59" i="14" s="1"/>
  <c r="P59" i="15" s="1"/>
  <c r="O63" i="14"/>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O199" i="14"/>
  <c r="I199" i="14" s="1"/>
  <c r="P199" i="15" s="1"/>
  <c r="O215" i="14"/>
  <c r="I215" i="14" s="1"/>
  <c r="P215" i="15" s="1"/>
  <c r="O231" i="14"/>
  <c r="I231" i="14" s="1"/>
  <c r="P231" i="15" s="1"/>
  <c r="O239" i="14"/>
  <c r="I239" i="14" s="1"/>
  <c r="P239" i="15" s="1"/>
  <c r="O247" i="14"/>
  <c r="I247" i="14" s="1"/>
  <c r="P247" i="15" s="1"/>
  <c r="I150" i="14"/>
  <c r="P150" i="15" s="1"/>
  <c r="I55" i="14"/>
  <c r="P55" i="15" s="1"/>
  <c r="I134" i="14"/>
  <c r="P134" i="15" s="1"/>
  <c r="I78" i="14"/>
  <c r="P78" i="15" s="1"/>
  <c r="I226" i="14"/>
  <c r="P226" i="15" s="1"/>
  <c r="P230" i="20"/>
  <c r="P406" i="20"/>
  <c r="T16" i="16"/>
  <c r="T15" i="16"/>
  <c r="S16" i="16"/>
  <c r="S14" i="16" s="1"/>
  <c r="AG26" i="16"/>
  <c r="F35" i="40"/>
  <c r="AJ82" i="24"/>
  <c r="AC82" i="24"/>
  <c r="AD82" i="24" s="1"/>
  <c r="AJ89" i="24"/>
  <c r="AC89" i="24"/>
  <c r="AD89" i="24" s="1"/>
  <c r="AI89" i="24"/>
  <c r="AH89" i="24"/>
  <c r="AJ77" i="24"/>
  <c r="AI77" i="24"/>
  <c r="AH77" i="24"/>
  <c r="AC77" i="24"/>
  <c r="AD77" i="24" s="1"/>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D94" i="24" s="1"/>
  <c r="AC95" i="24"/>
  <c r="AD95" i="24" s="1"/>
  <c r="AI138" i="24"/>
  <c r="AH143" i="24"/>
  <c r="AH146" i="24"/>
  <c r="AC106" i="24"/>
  <c r="AD106" i="24" s="1"/>
  <c r="AI106" i="24"/>
  <c r="AH138" i="24"/>
  <c r="AH95" i="24"/>
  <c r="B5" i="62"/>
  <c r="N5" i="62" s="1"/>
  <c r="AC262" i="14"/>
  <c r="AD262" i="14" s="1"/>
  <c r="H262" i="15"/>
  <c r="AC258" i="14"/>
  <c r="AD258" i="14" s="1"/>
  <c r="H258" i="15"/>
  <c r="AC254" i="14"/>
  <c r="AD254" i="14" s="1"/>
  <c r="H254" i="15"/>
  <c r="AC250" i="14"/>
  <c r="AD250" i="14" s="1"/>
  <c r="H250" i="15"/>
  <c r="AC246" i="14"/>
  <c r="AD246" i="14" s="1"/>
  <c r="H246" i="15"/>
  <c r="AC242" i="14"/>
  <c r="AD242" i="14" s="1"/>
  <c r="H242" i="15"/>
  <c r="AC238" i="14"/>
  <c r="AD238" i="14" s="1"/>
  <c r="H238" i="15"/>
  <c r="AC234" i="14"/>
  <c r="AD234" i="14" s="1"/>
  <c r="H234" i="15"/>
  <c r="AC230" i="14"/>
  <c r="AD230" i="14" s="1"/>
  <c r="H230" i="15"/>
  <c r="AC226" i="14"/>
  <c r="AD226" i="14" s="1"/>
  <c r="H226" i="15"/>
  <c r="AC222" i="14"/>
  <c r="AD222" i="14" s="1"/>
  <c r="H222" i="15"/>
  <c r="AC218" i="14"/>
  <c r="AD218" i="14" s="1"/>
  <c r="H218" i="15"/>
  <c r="AC214" i="14"/>
  <c r="AD214" i="14" s="1"/>
  <c r="H214" i="15"/>
  <c r="AC210" i="14"/>
  <c r="AD210" i="14" s="1"/>
  <c r="H210" i="15"/>
  <c r="AC202" i="14"/>
  <c r="AD202" i="14" s="1"/>
  <c r="H202" i="15"/>
  <c r="AC198" i="14"/>
  <c r="AD198" i="14" s="1"/>
  <c r="H198" i="15"/>
  <c r="AC194" i="14"/>
  <c r="AD194" i="14" s="1"/>
  <c r="H194" i="15"/>
  <c r="AC190" i="14"/>
  <c r="AD190" i="14" s="1"/>
  <c r="H190" i="15"/>
  <c r="AC186" i="14"/>
  <c r="AD186" i="14" s="1"/>
  <c r="H186" i="15"/>
  <c r="AC182" i="14"/>
  <c r="AD182" i="14" s="1"/>
  <c r="H182" i="15"/>
  <c r="AC178" i="14"/>
  <c r="AD178" i="14" s="1"/>
  <c r="H178" i="15"/>
  <c r="AC174" i="14"/>
  <c r="AD174" i="14" s="1"/>
  <c r="H174" i="15"/>
  <c r="AC170" i="14"/>
  <c r="AD170" i="14" s="1"/>
  <c r="H170" i="15"/>
  <c r="AC166" i="14"/>
  <c r="AD166" i="14" s="1"/>
  <c r="H166" i="15"/>
  <c r="AC162" i="14"/>
  <c r="AD162" i="14" s="1"/>
  <c r="H162" i="15"/>
  <c r="AC158" i="14"/>
  <c r="AD158" i="14" s="1"/>
  <c r="H158" i="15"/>
  <c r="AC154" i="14"/>
  <c r="AD154" i="14" s="1"/>
  <c r="H154" i="15"/>
  <c r="AC150" i="14"/>
  <c r="AD150" i="14" s="1"/>
  <c r="H150" i="15"/>
  <c r="AC146" i="14"/>
  <c r="AD146" i="14" s="1"/>
  <c r="H146" i="15"/>
  <c r="AC142" i="14"/>
  <c r="AD142" i="14" s="1"/>
  <c r="H142" i="15"/>
  <c r="AC138" i="14"/>
  <c r="AD138" i="14" s="1"/>
  <c r="H138" i="15"/>
  <c r="AC134" i="14"/>
  <c r="AD134" i="14" s="1"/>
  <c r="H134" i="15"/>
  <c r="AC130" i="14"/>
  <c r="AD130" i="14" s="1"/>
  <c r="H130" i="15"/>
  <c r="AC126" i="14"/>
  <c r="AD126" i="14" s="1"/>
  <c r="H126" i="15"/>
  <c r="AC122" i="14"/>
  <c r="AD122" i="14" s="1"/>
  <c r="H122" i="15"/>
  <c r="AC118" i="14"/>
  <c r="AD118" i="14" s="1"/>
  <c r="H118" i="15"/>
  <c r="AC114" i="14"/>
  <c r="AD114" i="14" s="1"/>
  <c r="H114" i="15"/>
  <c r="AC110" i="14"/>
  <c r="AD110" i="14" s="1"/>
  <c r="H110" i="15"/>
  <c r="AC106" i="14"/>
  <c r="AD106" i="14" s="1"/>
  <c r="H106" i="15"/>
  <c r="AC102" i="14"/>
  <c r="AD102" i="14" s="1"/>
  <c r="H102" i="15"/>
  <c r="AC98" i="14"/>
  <c r="AD98" i="14" s="1"/>
  <c r="H98" i="15"/>
  <c r="AC94" i="14"/>
  <c r="AD94" i="14" s="1"/>
  <c r="H94" i="15"/>
  <c r="AC90" i="14"/>
  <c r="AD90" i="14" s="1"/>
  <c r="H90" i="15"/>
  <c r="AC86" i="14"/>
  <c r="AD86" i="14" s="1"/>
  <c r="H86" i="15"/>
  <c r="AC82" i="14"/>
  <c r="AD82" i="14" s="1"/>
  <c r="H82" i="15"/>
  <c r="AC78" i="14"/>
  <c r="AD78" i="14" s="1"/>
  <c r="H78" i="15"/>
  <c r="AC74" i="14"/>
  <c r="AD74" i="14" s="1"/>
  <c r="H74" i="15"/>
  <c r="AC70" i="14"/>
  <c r="AD70" i="14" s="1"/>
  <c r="H70" i="15"/>
  <c r="AC66" i="14"/>
  <c r="AD66" i="14" s="1"/>
  <c r="H66" i="15"/>
  <c r="AC62" i="14"/>
  <c r="AD62" i="14" s="1"/>
  <c r="H62" i="15"/>
  <c r="AC58" i="14"/>
  <c r="AD58" i="14" s="1"/>
  <c r="H58" i="15"/>
  <c r="AC54" i="14"/>
  <c r="AD54" i="14" s="1"/>
  <c r="H54" i="15"/>
  <c r="AC50" i="14"/>
  <c r="AD50" i="14" s="1"/>
  <c r="H50" i="15"/>
  <c r="AC46" i="14"/>
  <c r="AD46" i="14" s="1"/>
  <c r="H46" i="15"/>
  <c r="AC42" i="14"/>
  <c r="AD42" i="14" s="1"/>
  <c r="H42" i="15"/>
  <c r="AC38" i="14"/>
  <c r="AD38" i="14" s="1"/>
  <c r="H38" i="15"/>
  <c r="AC34" i="14"/>
  <c r="AD34" i="14" s="1"/>
  <c r="H34" i="15"/>
  <c r="AC30" i="14"/>
  <c r="AD30" i="14" s="1"/>
  <c r="H30" i="15"/>
  <c r="AC26" i="14"/>
  <c r="AD26" i="14" s="1"/>
  <c r="H26" i="15"/>
  <c r="AC22" i="14"/>
  <c r="AD22" i="14" s="1"/>
  <c r="H22" i="15"/>
  <c r="AC261" i="14"/>
  <c r="AD261" i="14" s="1"/>
  <c r="H261" i="15"/>
  <c r="AC257" i="14"/>
  <c r="AD257" i="14" s="1"/>
  <c r="H257" i="15"/>
  <c r="AC253" i="14"/>
  <c r="AD253" i="14" s="1"/>
  <c r="H253" i="15"/>
  <c r="AC249" i="14"/>
  <c r="AD249" i="14" s="1"/>
  <c r="H249" i="15"/>
  <c r="AC245" i="14"/>
  <c r="AD245" i="14" s="1"/>
  <c r="H245" i="15"/>
  <c r="AC241" i="14"/>
  <c r="AD241" i="14" s="1"/>
  <c r="H241" i="15"/>
  <c r="AC237" i="14"/>
  <c r="AD237" i="14" s="1"/>
  <c r="H237" i="15"/>
  <c r="AC233" i="14"/>
  <c r="AD233" i="14" s="1"/>
  <c r="H233" i="15"/>
  <c r="AC229" i="14"/>
  <c r="AD229" i="14" s="1"/>
  <c r="H229" i="15"/>
  <c r="AC225" i="14"/>
  <c r="AD225" i="14" s="1"/>
  <c r="H225" i="15"/>
  <c r="AC221" i="14"/>
  <c r="AD221" i="14" s="1"/>
  <c r="H221" i="15"/>
  <c r="AC217" i="14"/>
  <c r="AD217" i="14" s="1"/>
  <c r="H217" i="15"/>
  <c r="AC213" i="14"/>
  <c r="AD213" i="14" s="1"/>
  <c r="H213" i="15"/>
  <c r="AC209" i="14"/>
  <c r="AD209" i="14" s="1"/>
  <c r="H209" i="15"/>
  <c r="AC205" i="14"/>
  <c r="AD205" i="14" s="1"/>
  <c r="H205" i="15"/>
  <c r="AC201" i="14"/>
  <c r="AD201" i="14" s="1"/>
  <c r="H201" i="15"/>
  <c r="AC197" i="14"/>
  <c r="AD197" i="14" s="1"/>
  <c r="H197" i="15"/>
  <c r="AC193" i="14"/>
  <c r="AD193" i="14" s="1"/>
  <c r="H193" i="15"/>
  <c r="AC189" i="14"/>
  <c r="AD189" i="14" s="1"/>
  <c r="H189" i="15"/>
  <c r="AC185" i="14"/>
  <c r="AD185" i="14" s="1"/>
  <c r="H185" i="15"/>
  <c r="AC181" i="14"/>
  <c r="AD181" i="14" s="1"/>
  <c r="H181" i="15"/>
  <c r="AC177" i="14"/>
  <c r="AD177" i="14" s="1"/>
  <c r="H177" i="15"/>
  <c r="AC173" i="14"/>
  <c r="AD173" i="14" s="1"/>
  <c r="H173" i="15"/>
  <c r="AC169" i="14"/>
  <c r="AD169" i="14" s="1"/>
  <c r="H169" i="15"/>
  <c r="AC165" i="14"/>
  <c r="AD165" i="14" s="1"/>
  <c r="H165" i="15"/>
  <c r="AC161" i="14"/>
  <c r="AD161" i="14" s="1"/>
  <c r="H161" i="15"/>
  <c r="AC157" i="14"/>
  <c r="AD157" i="14" s="1"/>
  <c r="H157" i="15"/>
  <c r="AC153" i="14"/>
  <c r="AD153" i="14" s="1"/>
  <c r="H153" i="15"/>
  <c r="AC149" i="14"/>
  <c r="AD149" i="14" s="1"/>
  <c r="H149" i="15"/>
  <c r="AC145" i="14"/>
  <c r="AD145" i="14" s="1"/>
  <c r="H145" i="15"/>
  <c r="AC141" i="14"/>
  <c r="AD141" i="14" s="1"/>
  <c r="H141" i="15"/>
  <c r="AC137" i="14"/>
  <c r="AD137" i="14" s="1"/>
  <c r="H137" i="15"/>
  <c r="AC133" i="14"/>
  <c r="AD133" i="14" s="1"/>
  <c r="H133" i="15"/>
  <c r="AC129" i="14"/>
  <c r="AD129" i="14" s="1"/>
  <c r="H129" i="15"/>
  <c r="AC121" i="14"/>
  <c r="AD121" i="14" s="1"/>
  <c r="H121" i="15"/>
  <c r="AC117" i="14"/>
  <c r="AD117" i="14" s="1"/>
  <c r="H117" i="15"/>
  <c r="AC113" i="14"/>
  <c r="AD113" i="14" s="1"/>
  <c r="H113" i="15"/>
  <c r="AC109" i="14"/>
  <c r="AD109" i="14" s="1"/>
  <c r="H109" i="15"/>
  <c r="AC105" i="14"/>
  <c r="AD105" i="14" s="1"/>
  <c r="H105" i="15"/>
  <c r="AC101" i="14"/>
  <c r="AD101" i="14" s="1"/>
  <c r="H101" i="15"/>
  <c r="AC97" i="14"/>
  <c r="AD97" i="14" s="1"/>
  <c r="H97" i="15"/>
  <c r="AC93" i="14"/>
  <c r="AD93" i="14" s="1"/>
  <c r="H93" i="15"/>
  <c r="AC89" i="14"/>
  <c r="AD89" i="14" s="1"/>
  <c r="H89" i="15"/>
  <c r="AC85" i="14"/>
  <c r="AD85" i="14" s="1"/>
  <c r="H85" i="15"/>
  <c r="AC81" i="14"/>
  <c r="AD81" i="14" s="1"/>
  <c r="H81" i="15"/>
  <c r="AC77" i="14"/>
  <c r="AD77" i="14" s="1"/>
  <c r="H77" i="15"/>
  <c r="AC73" i="14"/>
  <c r="AD73" i="14" s="1"/>
  <c r="H73" i="15"/>
  <c r="AC69" i="14"/>
  <c r="AD69" i="14" s="1"/>
  <c r="H69" i="15"/>
  <c r="AC65" i="14"/>
  <c r="AD65" i="14" s="1"/>
  <c r="H65" i="15"/>
  <c r="AC61" i="14"/>
  <c r="AD61" i="14" s="1"/>
  <c r="H61" i="15"/>
  <c r="AC57" i="14"/>
  <c r="AD57" i="14" s="1"/>
  <c r="H57" i="15"/>
  <c r="AC53" i="14"/>
  <c r="AD53" i="14" s="1"/>
  <c r="H53" i="15"/>
  <c r="AC49" i="14"/>
  <c r="AD49" i="14" s="1"/>
  <c r="H49" i="15"/>
  <c r="AC45" i="14"/>
  <c r="AD45" i="14" s="1"/>
  <c r="H45" i="15"/>
  <c r="AC41" i="14"/>
  <c r="AD41" i="14" s="1"/>
  <c r="H41" i="15"/>
  <c r="AC37" i="14"/>
  <c r="AD37" i="14" s="1"/>
  <c r="H37" i="15"/>
  <c r="AC33" i="14"/>
  <c r="AD33" i="14" s="1"/>
  <c r="H33" i="15"/>
  <c r="AC29" i="14"/>
  <c r="AD29" i="14" s="1"/>
  <c r="H29" i="15"/>
  <c r="AC25" i="14"/>
  <c r="AD25" i="14" s="1"/>
  <c r="H25" i="15"/>
  <c r="AC21" i="14"/>
  <c r="AD21" i="14" s="1"/>
  <c r="H21" i="15"/>
  <c r="AC260" i="14"/>
  <c r="AD260" i="14" s="1"/>
  <c r="H260" i="15"/>
  <c r="AC256" i="14"/>
  <c r="AD256" i="14" s="1"/>
  <c r="H256" i="15"/>
  <c r="AC252" i="14"/>
  <c r="AD252" i="14" s="1"/>
  <c r="H252" i="15"/>
  <c r="AC248" i="14"/>
  <c r="AD248" i="14" s="1"/>
  <c r="H248" i="15"/>
  <c r="AC244" i="14"/>
  <c r="AD244" i="14" s="1"/>
  <c r="H244" i="15"/>
  <c r="AC240" i="14"/>
  <c r="AD240" i="14" s="1"/>
  <c r="H240" i="15"/>
  <c r="AC236" i="14"/>
  <c r="AD236" i="14" s="1"/>
  <c r="H236" i="15"/>
  <c r="AC232" i="14"/>
  <c r="AD232" i="14" s="1"/>
  <c r="H232" i="15"/>
  <c r="AC228" i="14"/>
  <c r="AD228" i="14" s="1"/>
  <c r="H228" i="15"/>
  <c r="AC224" i="14"/>
  <c r="AD224" i="14" s="1"/>
  <c r="H224" i="15"/>
  <c r="AC220" i="14"/>
  <c r="AD220" i="14" s="1"/>
  <c r="H220" i="15"/>
  <c r="AC216" i="14"/>
  <c r="AD216" i="14" s="1"/>
  <c r="H216" i="15"/>
  <c r="AC212" i="14"/>
  <c r="AD212" i="14" s="1"/>
  <c r="H212" i="15"/>
  <c r="AC208" i="14"/>
  <c r="AD208" i="14" s="1"/>
  <c r="H208" i="15"/>
  <c r="AC204" i="14"/>
  <c r="AD204" i="14" s="1"/>
  <c r="H204" i="15"/>
  <c r="AC200" i="14"/>
  <c r="AD200" i="14" s="1"/>
  <c r="H200" i="15"/>
  <c r="AC196" i="14"/>
  <c r="AD196" i="14" s="1"/>
  <c r="H196" i="15"/>
  <c r="AC192" i="14"/>
  <c r="AD192" i="14" s="1"/>
  <c r="H192" i="15"/>
  <c r="AC188" i="14"/>
  <c r="AD188" i="14" s="1"/>
  <c r="H188" i="15"/>
  <c r="AC184" i="14"/>
  <c r="AD184" i="14" s="1"/>
  <c r="H184" i="15"/>
  <c r="AC180" i="14"/>
  <c r="AD180" i="14" s="1"/>
  <c r="H180" i="15"/>
  <c r="AC176" i="14"/>
  <c r="AD176" i="14" s="1"/>
  <c r="H176" i="15"/>
  <c r="AC172" i="14"/>
  <c r="AD172" i="14" s="1"/>
  <c r="H172" i="15"/>
  <c r="AC168" i="14"/>
  <c r="AD168" i="14" s="1"/>
  <c r="H168" i="15"/>
  <c r="AC164" i="14"/>
  <c r="AD164" i="14" s="1"/>
  <c r="H164" i="15"/>
  <c r="AC160" i="14"/>
  <c r="AD160" i="14" s="1"/>
  <c r="H160" i="15"/>
  <c r="AC156" i="14"/>
  <c r="AD156" i="14" s="1"/>
  <c r="H156" i="15"/>
  <c r="AC152" i="14"/>
  <c r="AD152" i="14" s="1"/>
  <c r="H152" i="15"/>
  <c r="AC148" i="14"/>
  <c r="AD148" i="14" s="1"/>
  <c r="H148" i="15"/>
  <c r="AC144" i="14"/>
  <c r="AD144" i="14" s="1"/>
  <c r="H144" i="15"/>
  <c r="AC140" i="14"/>
  <c r="AD140" i="14" s="1"/>
  <c r="H140" i="15"/>
  <c r="AC136" i="14"/>
  <c r="AD136" i="14" s="1"/>
  <c r="H136" i="15"/>
  <c r="AC132" i="14"/>
  <c r="AD132" i="14" s="1"/>
  <c r="H132" i="15"/>
  <c r="AC128" i="14"/>
  <c r="AD128" i="14" s="1"/>
  <c r="H128" i="15"/>
  <c r="AC124" i="14"/>
  <c r="AD124" i="14" s="1"/>
  <c r="H124" i="15"/>
  <c r="AC120" i="14"/>
  <c r="AD120" i="14" s="1"/>
  <c r="H120" i="15"/>
  <c r="AC116" i="14"/>
  <c r="AD116" i="14" s="1"/>
  <c r="H116" i="15"/>
  <c r="AC112" i="14"/>
  <c r="AD112" i="14" s="1"/>
  <c r="H112" i="15"/>
  <c r="AC108" i="14"/>
  <c r="AD108" i="14" s="1"/>
  <c r="H108" i="15"/>
  <c r="AC104" i="14"/>
  <c r="AD104" i="14" s="1"/>
  <c r="H104" i="15"/>
  <c r="AC100" i="14"/>
  <c r="AD100" i="14" s="1"/>
  <c r="H100" i="15"/>
  <c r="AC96" i="14"/>
  <c r="AD96" i="14" s="1"/>
  <c r="H96" i="15"/>
  <c r="AC92" i="14"/>
  <c r="AD92" i="14" s="1"/>
  <c r="H92" i="15"/>
  <c r="AC88" i="14"/>
  <c r="AD88" i="14" s="1"/>
  <c r="H88" i="15"/>
  <c r="AC84" i="14"/>
  <c r="AD84" i="14" s="1"/>
  <c r="H84" i="15"/>
  <c r="AC80" i="14"/>
  <c r="AD80" i="14" s="1"/>
  <c r="H80" i="15"/>
  <c r="AC76" i="14"/>
  <c r="AD76" i="14" s="1"/>
  <c r="H76" i="15"/>
  <c r="AC72" i="14"/>
  <c r="AD72" i="14" s="1"/>
  <c r="H72" i="15"/>
  <c r="AC68" i="14"/>
  <c r="AD68" i="14" s="1"/>
  <c r="H68" i="15"/>
  <c r="AC64" i="14"/>
  <c r="AD64" i="14" s="1"/>
  <c r="H64" i="15"/>
  <c r="AC60" i="14"/>
  <c r="AD60" i="14" s="1"/>
  <c r="H60" i="15"/>
  <c r="AC56" i="14"/>
  <c r="AD56" i="14" s="1"/>
  <c r="H56" i="15"/>
  <c r="AC52" i="14"/>
  <c r="AD52" i="14" s="1"/>
  <c r="H52" i="15"/>
  <c r="AC48" i="14"/>
  <c r="AD48" i="14" s="1"/>
  <c r="H48" i="15"/>
  <c r="AC40" i="14"/>
  <c r="AD40" i="14" s="1"/>
  <c r="H40" i="15"/>
  <c r="AC36" i="14"/>
  <c r="AD36" i="14" s="1"/>
  <c r="H36" i="15"/>
  <c r="AC32" i="14"/>
  <c r="AD32" i="14" s="1"/>
  <c r="H32" i="15"/>
  <c r="AC28" i="14"/>
  <c r="AD28" i="14" s="1"/>
  <c r="H28" i="15"/>
  <c r="AC24" i="14"/>
  <c r="AD24" i="14" s="1"/>
  <c r="H24" i="15"/>
  <c r="AC20" i="14"/>
  <c r="AD20" i="14" s="1"/>
  <c r="B10" i="15"/>
  <c r="B7" i="15"/>
  <c r="H20" i="15"/>
  <c r="AC259" i="14"/>
  <c r="AD259" i="14" s="1"/>
  <c r="H259" i="15"/>
  <c r="AC255" i="14"/>
  <c r="AD255" i="14" s="1"/>
  <c r="H255" i="15"/>
  <c r="AC251" i="14"/>
  <c r="AD251" i="14" s="1"/>
  <c r="H251" i="15"/>
  <c r="AC247" i="14"/>
  <c r="AD247" i="14" s="1"/>
  <c r="H247" i="15"/>
  <c r="AC243" i="14"/>
  <c r="AD243" i="14" s="1"/>
  <c r="H243" i="15"/>
  <c r="AC239" i="14"/>
  <c r="AD239" i="14" s="1"/>
  <c r="H239" i="15"/>
  <c r="AC235" i="14"/>
  <c r="AD235" i="14" s="1"/>
  <c r="H235" i="15"/>
  <c r="AC231" i="14"/>
  <c r="AD231" i="14" s="1"/>
  <c r="H231" i="15"/>
  <c r="AC227" i="14"/>
  <c r="AD227" i="14" s="1"/>
  <c r="H227" i="15"/>
  <c r="AC223" i="14"/>
  <c r="AD223" i="14" s="1"/>
  <c r="H223" i="15"/>
  <c r="AC219" i="14"/>
  <c r="AD219" i="14" s="1"/>
  <c r="H219" i="15"/>
  <c r="AC215" i="14"/>
  <c r="AD215" i="14" s="1"/>
  <c r="H215" i="15"/>
  <c r="AC211" i="14"/>
  <c r="AD211" i="14" s="1"/>
  <c r="H211" i="15"/>
  <c r="AC207" i="14"/>
  <c r="AD207" i="14" s="1"/>
  <c r="H207" i="15"/>
  <c r="AC203" i="14"/>
  <c r="AD203" i="14" s="1"/>
  <c r="H203" i="15"/>
  <c r="AC199" i="14"/>
  <c r="AD199" i="14" s="1"/>
  <c r="H199" i="15"/>
  <c r="AC195" i="14"/>
  <c r="AD195" i="14" s="1"/>
  <c r="H195" i="15"/>
  <c r="AC191" i="14"/>
  <c r="AD191" i="14" s="1"/>
  <c r="H191" i="15"/>
  <c r="AC187" i="14"/>
  <c r="AD187" i="14" s="1"/>
  <c r="H187" i="15"/>
  <c r="AC183" i="14"/>
  <c r="AD183" i="14" s="1"/>
  <c r="H183" i="15"/>
  <c r="AC179" i="14"/>
  <c r="AD179" i="14" s="1"/>
  <c r="H179" i="15"/>
  <c r="AC175" i="14"/>
  <c r="AD175" i="14" s="1"/>
  <c r="H175" i="15"/>
  <c r="AC171" i="14"/>
  <c r="AD171" i="14" s="1"/>
  <c r="H171" i="15"/>
  <c r="AC167" i="14"/>
  <c r="AD167" i="14" s="1"/>
  <c r="H167" i="15"/>
  <c r="AC163" i="14"/>
  <c r="AD163" i="14" s="1"/>
  <c r="H163" i="15"/>
  <c r="AC159" i="14"/>
  <c r="AD159" i="14" s="1"/>
  <c r="H159" i="15"/>
  <c r="AC155" i="14"/>
  <c r="AD155" i="14" s="1"/>
  <c r="H155" i="15"/>
  <c r="AC151" i="14"/>
  <c r="AD151" i="14" s="1"/>
  <c r="H151" i="15"/>
  <c r="AC147" i="14"/>
  <c r="AD147" i="14" s="1"/>
  <c r="H147" i="15"/>
  <c r="AC143" i="14"/>
  <c r="AD143" i="14" s="1"/>
  <c r="H143" i="15"/>
  <c r="AC139" i="14"/>
  <c r="AD139" i="14" s="1"/>
  <c r="H139" i="15"/>
  <c r="AC135" i="14"/>
  <c r="AD135" i="14" s="1"/>
  <c r="H135" i="15"/>
  <c r="AC131" i="14"/>
  <c r="AD131" i="14" s="1"/>
  <c r="H131" i="15"/>
  <c r="AC127" i="14"/>
  <c r="AD127" i="14" s="1"/>
  <c r="H127" i="15"/>
  <c r="AC123" i="14"/>
  <c r="AD123" i="14" s="1"/>
  <c r="H123" i="15"/>
  <c r="AC119" i="14"/>
  <c r="AD119" i="14" s="1"/>
  <c r="H119" i="15"/>
  <c r="AC115" i="14"/>
  <c r="AD115" i="14" s="1"/>
  <c r="H115" i="15"/>
  <c r="AC111" i="14"/>
  <c r="AD111" i="14" s="1"/>
  <c r="H111" i="15"/>
  <c r="AC107" i="14"/>
  <c r="AD107" i="14" s="1"/>
  <c r="H107" i="15"/>
  <c r="AC103" i="14"/>
  <c r="AD103" i="14" s="1"/>
  <c r="H103" i="15"/>
  <c r="AC99" i="14"/>
  <c r="AD99" i="14" s="1"/>
  <c r="H99" i="15"/>
  <c r="AC95" i="14"/>
  <c r="AD95" i="14" s="1"/>
  <c r="H95" i="15"/>
  <c r="AC91" i="14"/>
  <c r="AD91" i="14" s="1"/>
  <c r="H91" i="15"/>
  <c r="AC87" i="14"/>
  <c r="AD87" i="14" s="1"/>
  <c r="H87" i="15"/>
  <c r="AC83" i="14"/>
  <c r="AD83" i="14" s="1"/>
  <c r="H83" i="15"/>
  <c r="AC79" i="14"/>
  <c r="AD79" i="14" s="1"/>
  <c r="H79" i="15"/>
  <c r="AC75" i="14"/>
  <c r="AD75" i="14" s="1"/>
  <c r="H75" i="15"/>
  <c r="AC71" i="14"/>
  <c r="AD71" i="14" s="1"/>
  <c r="H71" i="15"/>
  <c r="AC67" i="14"/>
  <c r="AD67" i="14" s="1"/>
  <c r="H67" i="15"/>
  <c r="AC63" i="14"/>
  <c r="AD63" i="14" s="1"/>
  <c r="H63" i="15"/>
  <c r="AC59" i="14"/>
  <c r="AD59" i="14" s="1"/>
  <c r="H59" i="15"/>
  <c r="AC55" i="14"/>
  <c r="AD55" i="14" s="1"/>
  <c r="H55" i="15"/>
  <c r="AC51" i="14"/>
  <c r="AD51" i="14" s="1"/>
  <c r="H51" i="15"/>
  <c r="AC47" i="14"/>
  <c r="AD47" i="14" s="1"/>
  <c r="H47" i="15"/>
  <c r="AC43" i="14"/>
  <c r="AD43" i="14" s="1"/>
  <c r="H43" i="15"/>
  <c r="AC39" i="14"/>
  <c r="AD39" i="14" s="1"/>
  <c r="H39" i="15"/>
  <c r="AC35" i="14"/>
  <c r="AD35" i="14" s="1"/>
  <c r="H35" i="15"/>
  <c r="AC31" i="14"/>
  <c r="AD31" i="14" s="1"/>
  <c r="H31" i="15"/>
  <c r="AC27" i="14"/>
  <c r="AD27" i="14" s="1"/>
  <c r="H27" i="15"/>
  <c r="AC23" i="14"/>
  <c r="AD23" i="14" s="1"/>
  <c r="H23" i="15"/>
  <c r="F49" i="40"/>
  <c r="F52" i="40"/>
  <c r="F37" i="40"/>
  <c r="F36" i="40"/>
  <c r="C7" i="11"/>
  <c r="P20" i="11"/>
  <c r="O20" i="10"/>
  <c r="F44" i="40"/>
  <c r="F43" i="40"/>
  <c r="F45" i="40"/>
  <c r="F47" i="40"/>
  <c r="F46" i="40"/>
  <c r="F27" i="40"/>
  <c r="F25" i="40"/>
  <c r="F26" i="40"/>
  <c r="I22" i="5"/>
  <c r="R26" i="5"/>
  <c r="J3" i="5"/>
  <c r="R22" i="5"/>
  <c r="R34" i="5"/>
  <c r="AE14" i="5"/>
  <c r="R30" i="5"/>
  <c r="S30" i="5"/>
  <c r="I21" i="5"/>
  <c r="P34" i="5"/>
  <c r="I34" i="5" s="1"/>
  <c r="R20" i="5"/>
  <c r="B10" i="62"/>
  <c r="N10" i="62" s="1"/>
  <c r="R31" i="5"/>
  <c r="R27" i="5"/>
  <c r="R23" i="5"/>
  <c r="S34" i="5"/>
  <c r="S26" i="5"/>
  <c r="T26" i="5" s="1"/>
  <c r="U26" i="5" s="1"/>
  <c r="V26" i="5" s="1"/>
  <c r="W26" i="5" s="1"/>
  <c r="X26" i="5" s="1"/>
  <c r="Y26" i="5" s="1"/>
  <c r="Z26" i="5" s="1"/>
  <c r="AA26" i="5" s="1"/>
  <c r="AB26" i="5" s="1"/>
  <c r="P23" i="5"/>
  <c r="S22" i="5"/>
  <c r="J20" i="6"/>
  <c r="R32" i="5"/>
  <c r="R28" i="5"/>
  <c r="R24" i="5"/>
  <c r="R33" i="5"/>
  <c r="R29" i="5"/>
  <c r="R25" i="5"/>
  <c r="R21" i="5"/>
  <c r="P37" i="14"/>
  <c r="O37" i="14"/>
  <c r="I188" i="14"/>
  <c r="P188" i="15" s="1"/>
  <c r="I92" i="14"/>
  <c r="P92" i="15" s="1"/>
  <c r="I219" i="14"/>
  <c r="P219" i="15" s="1"/>
  <c r="I121" i="14"/>
  <c r="P121" i="15" s="1"/>
  <c r="P62" i="14"/>
  <c r="O62" i="14"/>
  <c r="O73" i="14"/>
  <c r="P73" i="14"/>
  <c r="O115" i="14"/>
  <c r="P145" i="14"/>
  <c r="O145" i="14"/>
  <c r="I156" i="14"/>
  <c r="P156" i="15" s="1"/>
  <c r="I180" i="14"/>
  <c r="P180" i="15" s="1"/>
  <c r="O203" i="14"/>
  <c r="I203" i="14" s="1"/>
  <c r="P203" i="15" s="1"/>
  <c r="O211" i="14"/>
  <c r="O243" i="14"/>
  <c r="O251" i="14"/>
  <c r="I251" i="14" s="1"/>
  <c r="P251" i="15" s="1"/>
  <c r="O259" i="14"/>
  <c r="O76" i="14"/>
  <c r="P76" i="14"/>
  <c r="P57" i="14"/>
  <c r="I57" i="14" s="1"/>
  <c r="P57" i="15" s="1"/>
  <c r="I112" i="14"/>
  <c r="P112" i="15" s="1"/>
  <c r="P72" i="14"/>
  <c r="I72" i="14" s="1"/>
  <c r="P72" i="15" s="1"/>
  <c r="O53" i="14"/>
  <c r="I53" i="14" s="1"/>
  <c r="P53" i="15" s="1"/>
  <c r="I52" i="14"/>
  <c r="P52" i="15" s="1"/>
  <c r="U14" i="14"/>
  <c r="O137" i="14"/>
  <c r="I137" i="14" s="1"/>
  <c r="P137" i="15" s="1"/>
  <c r="I23" i="14"/>
  <c r="P23" i="15" s="1"/>
  <c r="O227" i="14"/>
  <c r="I227" i="14" s="1"/>
  <c r="P227" i="15" s="1"/>
  <c r="P223" i="14"/>
  <c r="I223" i="14" s="1"/>
  <c r="P223" i="15" s="1"/>
  <c r="I196" i="14"/>
  <c r="P196" i="15" s="1"/>
  <c r="O80" i="14"/>
  <c r="I80" i="14" s="1"/>
  <c r="P80" i="15" s="1"/>
  <c r="O172" i="14"/>
  <c r="I172" i="14" s="1"/>
  <c r="P172" i="15" s="1"/>
  <c r="I108" i="14"/>
  <c r="P108" i="15" s="1"/>
  <c r="P259" i="14"/>
  <c r="P141" i="14"/>
  <c r="I131" i="14"/>
  <c r="P131" i="15" s="1"/>
  <c r="P38" i="14"/>
  <c r="I38" i="14" s="1"/>
  <c r="P38" i="15" s="1"/>
  <c r="I230" i="14"/>
  <c r="P230" i="15" s="1"/>
  <c r="I258" i="14"/>
  <c r="P258" i="15" s="1"/>
  <c r="I45" i="14"/>
  <c r="P45" i="15" s="1"/>
  <c r="I22" i="14"/>
  <c r="P22" i="15" s="1"/>
  <c r="P33" i="14"/>
  <c r="O33" i="14"/>
  <c r="X14" i="14"/>
  <c r="O81" i="14"/>
  <c r="I81" i="14" s="1"/>
  <c r="P81" i="15" s="1"/>
  <c r="O54" i="14"/>
  <c r="I54" i="14" s="1"/>
  <c r="P54" i="15" s="1"/>
  <c r="P153" i="14"/>
  <c r="I153" i="14" s="1"/>
  <c r="P153" i="15" s="1"/>
  <c r="I256" i="14"/>
  <c r="P256" i="15" s="1"/>
  <c r="P255" i="14"/>
  <c r="I255" i="14" s="1"/>
  <c r="P255" i="15" s="1"/>
  <c r="O29" i="14"/>
  <c r="I29" i="14" s="1"/>
  <c r="P29" i="15" s="1"/>
  <c r="P243" i="14"/>
  <c r="P211" i="14"/>
  <c r="P115" i="14"/>
  <c r="P97" i="14"/>
  <c r="I97" i="14" s="1"/>
  <c r="P97" i="15" s="1"/>
  <c r="P41" i="14"/>
  <c r="I82" i="14"/>
  <c r="P82" i="15" s="1"/>
  <c r="O50" i="14"/>
  <c r="I50" i="14" s="1"/>
  <c r="P50" i="15" s="1"/>
  <c r="O195" i="14"/>
  <c r="I195" i="14" s="1"/>
  <c r="P195" i="15" s="1"/>
  <c r="I194" i="14"/>
  <c r="P194" i="15" s="1"/>
  <c r="P205" i="14"/>
  <c r="P113" i="14"/>
  <c r="I113" i="14" s="1"/>
  <c r="P113" i="15" s="1"/>
  <c r="I118" i="14"/>
  <c r="P118" i="15" s="1"/>
  <c r="O106" i="14"/>
  <c r="O162" i="14"/>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I106" i="14"/>
  <c r="P106" i="15" s="1"/>
  <c r="I117" i="14"/>
  <c r="P117" i="15" s="1"/>
  <c r="O135" i="14"/>
  <c r="O139" i="14"/>
  <c r="I139" i="14" s="1"/>
  <c r="P139" i="15" s="1"/>
  <c r="O143" i="14"/>
  <c r="I143" i="14" s="1"/>
  <c r="P143" i="15" s="1"/>
  <c r="I162" i="14"/>
  <c r="P162" i="15" s="1"/>
  <c r="I174" i="14"/>
  <c r="P174" i="15" s="1"/>
  <c r="I186" i="14"/>
  <c r="P186" i="15" s="1"/>
  <c r="I209" i="14"/>
  <c r="P209" i="15" s="1"/>
  <c r="I241" i="14"/>
  <c r="P241" i="15" s="1"/>
  <c r="I261" i="14"/>
  <c r="P261" i="15" s="1"/>
  <c r="I110" i="14"/>
  <c r="P110" i="15" s="1"/>
  <c r="I136" i="14"/>
  <c r="P136" i="15" s="1"/>
  <c r="I144" i="14"/>
  <c r="P144" i="15" s="1"/>
  <c r="O179" i="14"/>
  <c r="I179" i="14" s="1"/>
  <c r="P179" i="15" s="1"/>
  <c r="O48" i="14"/>
  <c r="I48" i="14" s="1"/>
  <c r="P48" i="15" s="1"/>
  <c r="I25" i="14"/>
  <c r="P25" i="15" s="1"/>
  <c r="O20" i="14"/>
  <c r="I20" i="14" s="1"/>
  <c r="P20" i="15" s="1"/>
  <c r="O36" i="14"/>
  <c r="I36" i="14" s="1"/>
  <c r="P36" i="15" s="1"/>
  <c r="O103" i="14"/>
  <c r="I103" i="14" s="1"/>
  <c r="P103" i="15" s="1"/>
  <c r="O75" i="14"/>
  <c r="I75" i="14" s="1"/>
  <c r="P75" i="15" s="1"/>
  <c r="O32" i="14"/>
  <c r="I32" i="14" s="1"/>
  <c r="P32" i="15" s="1"/>
  <c r="F22" i="40"/>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I154" i="14"/>
  <c r="P154" i="15" s="1"/>
  <c r="I142" i="14"/>
  <c r="P142" i="15" s="1"/>
  <c r="O68" i="14"/>
  <c r="I68" i="14" s="1"/>
  <c r="P68" i="15" s="1"/>
  <c r="O44" i="14"/>
  <c r="I44" i="14" s="1"/>
  <c r="P44" i="15" s="1"/>
  <c r="P217" i="14"/>
  <c r="I217" i="14" s="1"/>
  <c r="P217" i="15" s="1"/>
  <c r="P193" i="14"/>
  <c r="I193" i="14" s="1"/>
  <c r="P193" i="15" s="1"/>
  <c r="P135" i="14"/>
  <c r="P109" i="14"/>
  <c r="I109" i="14" s="1"/>
  <c r="P109" i="15" s="1"/>
  <c r="O95" i="14"/>
  <c r="I95" i="14" s="1"/>
  <c r="P95" i="15" s="1"/>
  <c r="O178" i="14"/>
  <c r="I178" i="14" s="1"/>
  <c r="P178" i="15" s="1"/>
  <c r="I210" i="14"/>
  <c r="P210" i="15" s="1"/>
  <c r="P170" i="14"/>
  <c r="I170" i="14" s="1"/>
  <c r="P170" i="15" s="1"/>
  <c r="O107" i="14"/>
  <c r="I107" i="14" s="1"/>
  <c r="P107" i="15" s="1"/>
  <c r="I243" i="14"/>
  <c r="P243" i="15" s="1"/>
  <c r="I187" i="14"/>
  <c r="P187" i="15" s="1"/>
  <c r="I65" i="14"/>
  <c r="P65"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I100" i="14" s="1"/>
  <c r="P100" i="15" s="1"/>
  <c r="O249" i="14"/>
  <c r="I249" i="14" s="1"/>
  <c r="P249" i="15" s="1"/>
  <c r="O147" i="14"/>
  <c r="I147" i="14" s="1"/>
  <c r="P147" i="15" s="1"/>
  <c r="O99" i="14"/>
  <c r="I99" i="14" s="1"/>
  <c r="P99" i="15" s="1"/>
  <c r="I130" i="14"/>
  <c r="P130" i="15" s="1"/>
  <c r="I77" i="14"/>
  <c r="P77" i="15" s="1"/>
  <c r="F24" i="40"/>
  <c r="AC206" i="14"/>
  <c r="AD206" i="14" s="1"/>
  <c r="F23" i="40"/>
  <c r="AC125" i="14"/>
  <c r="AD125" i="14" s="1"/>
  <c r="I222" i="14"/>
  <c r="P222" i="15" s="1"/>
  <c r="I198" i="14"/>
  <c r="P198" i="15" s="1"/>
  <c r="I206" i="14"/>
  <c r="P206"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I235" i="14"/>
  <c r="P235" i="15" s="1"/>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I151" i="14"/>
  <c r="P151" i="15" s="1"/>
  <c r="I166" i="14"/>
  <c r="P166" i="15" s="1"/>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35" i="14"/>
  <c r="P35" i="15" s="1"/>
  <c r="I96" i="14"/>
  <c r="P96" i="15" s="1"/>
  <c r="I56" i="14"/>
  <c r="P56" i="15" s="1"/>
  <c r="I63" i="14"/>
  <c r="P63" i="15" s="1"/>
  <c r="O15" i="62"/>
  <c r="F33" i="40"/>
  <c r="F38" i="40"/>
  <c r="D20" i="48"/>
  <c r="AG18" i="9"/>
  <c r="F20" i="48"/>
  <c r="O20" i="48" s="1"/>
  <c r="I3" i="9"/>
  <c r="C7" i="10"/>
  <c r="J20" i="10"/>
  <c r="C10" i="11"/>
  <c r="C10" i="10"/>
  <c r="F20" i="11"/>
  <c r="O20" i="11" s="1"/>
  <c r="O37" i="58"/>
  <c r="O195" i="58"/>
  <c r="O29" i="58"/>
  <c r="O148" i="58"/>
  <c r="O79" i="58"/>
  <c r="O47" i="58"/>
  <c r="O183" i="58"/>
  <c r="O53" i="58"/>
  <c r="O83" i="58"/>
  <c r="O164" i="58"/>
  <c r="O123" i="58"/>
  <c r="O158" i="58"/>
  <c r="O51" i="58"/>
  <c r="O197" i="58"/>
  <c r="O89" i="58"/>
  <c r="O95" i="58"/>
  <c r="O82" i="58"/>
  <c r="O155" i="58"/>
  <c r="O191" i="58"/>
  <c r="O22" i="58"/>
  <c r="O125" i="58"/>
  <c r="O175" i="58"/>
  <c r="O91" i="58"/>
  <c r="O182" i="58"/>
  <c r="O27" i="58"/>
  <c r="O38" i="58"/>
  <c r="O26" i="58"/>
  <c r="O110" i="58"/>
  <c r="O116" i="58"/>
  <c r="O150" i="58"/>
  <c r="O25" i="58"/>
  <c r="O55" i="58"/>
  <c r="O124" i="58"/>
  <c r="O58" i="58"/>
  <c r="O181" i="58"/>
  <c r="T25" i="25"/>
  <c r="T109" i="25"/>
  <c r="T229" i="25"/>
  <c r="T231" i="25"/>
  <c r="T111" i="25"/>
  <c r="J20" i="25"/>
  <c r="U20" i="25" s="1"/>
  <c r="T223" i="25"/>
  <c r="T99" i="25"/>
  <c r="T200" i="25"/>
  <c r="T96" i="25"/>
  <c r="T195" i="25"/>
  <c r="T75" i="25"/>
  <c r="T138" i="25"/>
  <c r="T102" i="25"/>
  <c r="T153" i="25"/>
  <c r="T133" i="25"/>
  <c r="T97" i="25"/>
  <c r="T207" i="25"/>
  <c r="T175" i="25"/>
  <c r="T176" i="25"/>
  <c r="T186" i="25"/>
  <c r="T150" i="25"/>
  <c r="T54" i="25"/>
  <c r="T209" i="25"/>
  <c r="T77" i="25"/>
  <c r="T41" i="25"/>
  <c r="T120" i="25"/>
  <c r="T119" i="25"/>
  <c r="T83" i="25"/>
  <c r="T47" i="25"/>
  <c r="T125" i="25"/>
  <c r="T215" i="25"/>
  <c r="T183" i="25"/>
  <c r="T147" i="25"/>
  <c r="T204" i="25"/>
  <c r="T44" i="25"/>
  <c r="T178" i="25"/>
  <c r="T82" i="25"/>
  <c r="T62" i="25"/>
  <c r="T26" i="25"/>
  <c r="T148" i="25"/>
  <c r="T36" i="25"/>
  <c r="T201" i="25"/>
  <c r="T85" i="25"/>
  <c r="T49" i="25"/>
  <c r="T302" i="19"/>
  <c r="T366" i="19"/>
  <c r="T396" i="19"/>
  <c r="T31" i="19"/>
  <c r="T389" i="19"/>
  <c r="U122" i="19"/>
  <c r="T101" i="19"/>
  <c r="U257" i="19"/>
  <c r="T257" i="19"/>
  <c r="U233" i="19"/>
  <c r="T233" i="19"/>
  <c r="T86" i="19"/>
  <c r="U86" i="19"/>
  <c r="T26" i="19"/>
  <c r="T290" i="19"/>
  <c r="T292" i="19"/>
  <c r="T401" i="19"/>
  <c r="U36" i="19"/>
  <c r="U68" i="19"/>
  <c r="T264" i="19"/>
  <c r="T37" i="19"/>
  <c r="U37" i="19"/>
  <c r="U416" i="19"/>
  <c r="U409" i="19"/>
  <c r="T409" i="19"/>
  <c r="U235" i="19"/>
  <c r="T235" i="19"/>
  <c r="T87" i="19"/>
  <c r="T33" i="19"/>
  <c r="U33" i="19"/>
  <c r="U269" i="19"/>
  <c r="T269" i="19"/>
  <c r="T361" i="19"/>
  <c r="T412" i="19"/>
  <c r="U412" i="19"/>
  <c r="T113" i="19"/>
  <c r="U113" i="19"/>
  <c r="T49" i="19"/>
  <c r="U265" i="19"/>
  <c r="T265" i="19"/>
  <c r="T216" i="19"/>
  <c r="U216" i="19"/>
  <c r="T116" i="19"/>
  <c r="U116" i="19"/>
  <c r="U247" i="19"/>
  <c r="T247" i="19"/>
  <c r="T219" i="19"/>
  <c r="U219" i="19"/>
  <c r="U175" i="19"/>
  <c r="T147" i="19"/>
  <c r="U147" i="19"/>
  <c r="U83" i="19"/>
  <c r="T83" i="19"/>
  <c r="U230" i="19"/>
  <c r="T230" i="19"/>
  <c r="T186" i="19"/>
  <c r="U186" i="19"/>
  <c r="T126" i="19"/>
  <c r="T349" i="19"/>
  <c r="U42" i="19"/>
  <c r="T238" i="19"/>
  <c r="T306" i="19"/>
  <c r="T57" i="19"/>
  <c r="T262" i="19"/>
  <c r="U28" i="19"/>
  <c r="U117" i="19"/>
  <c r="U427" i="19"/>
  <c r="T427" i="19"/>
  <c r="T419" i="19"/>
  <c r="T241" i="19"/>
  <c r="T205" i="19"/>
  <c r="T237" i="19"/>
  <c r="T424" i="19"/>
  <c r="T410" i="19"/>
  <c r="E20" i="13"/>
  <c r="J20" i="13" s="1"/>
  <c r="T44" i="13"/>
  <c r="T106" i="13"/>
  <c r="T105" i="13"/>
  <c r="T92" i="13"/>
  <c r="T55" i="13"/>
  <c r="T93" i="13"/>
  <c r="T83" i="13"/>
  <c r="T43" i="13"/>
  <c r="T156" i="13"/>
  <c r="T53" i="13"/>
  <c r="T72" i="13"/>
  <c r="T23" i="13"/>
  <c r="T138" i="13"/>
  <c r="T91" i="13"/>
  <c r="T87" i="13"/>
  <c r="T84" i="13"/>
  <c r="T86" i="13"/>
  <c r="T56" i="13"/>
  <c r="T52" i="13"/>
  <c r="T85" i="13"/>
  <c r="T172" i="13"/>
  <c r="T51" i="13"/>
  <c r="T37" i="13"/>
  <c r="T46" i="13"/>
  <c r="T65" i="13"/>
  <c r="T149" i="13"/>
  <c r="T126" i="13"/>
  <c r="T103" i="13"/>
  <c r="T167" i="13"/>
  <c r="T108" i="13"/>
  <c r="T26" i="13"/>
  <c r="T58" i="13"/>
  <c r="T104" i="13"/>
  <c r="T122" i="13"/>
  <c r="T131" i="13"/>
  <c r="R68" i="40" l="1"/>
  <c r="S68" i="40" s="1"/>
  <c r="T68" i="40" s="1"/>
  <c r="R69" i="40"/>
  <c r="S69" i="40" s="1"/>
  <c r="T69" i="40" s="1"/>
  <c r="T173" i="25"/>
  <c r="U115" i="25"/>
  <c r="U232" i="25"/>
  <c r="T232" i="25"/>
  <c r="U238" i="25"/>
  <c r="T238" i="25"/>
  <c r="U235" i="25"/>
  <c r="T235" i="25"/>
  <c r="U145" i="25"/>
  <c r="U230" i="25"/>
  <c r="T230" i="25"/>
  <c r="U225" i="25"/>
  <c r="T225" i="25"/>
  <c r="U228" i="25"/>
  <c r="T228" i="25"/>
  <c r="U108" i="25"/>
  <c r="U240" i="25"/>
  <c r="T240" i="25"/>
  <c r="U224" i="25"/>
  <c r="T224" i="25"/>
  <c r="U227" i="25"/>
  <c r="T227" i="25"/>
  <c r="U65" i="25"/>
  <c r="U24" i="25"/>
  <c r="U233" i="25"/>
  <c r="T233" i="25"/>
  <c r="U234" i="25"/>
  <c r="T234" i="25"/>
  <c r="U236" i="25"/>
  <c r="T236" i="25"/>
  <c r="J39" i="19"/>
  <c r="U39" i="19" s="1"/>
  <c r="J22" i="19"/>
  <c r="U22" i="19" s="1"/>
  <c r="J80" i="19"/>
  <c r="U80" i="19" s="1"/>
  <c r="J111" i="19"/>
  <c r="U111" i="19" s="1"/>
  <c r="J98" i="19"/>
  <c r="U98" i="19" s="1"/>
  <c r="T185" i="19"/>
  <c r="T373" i="19"/>
  <c r="T288" i="19"/>
  <c r="T240" i="19"/>
  <c r="T89" i="19"/>
  <c r="T61" i="19"/>
  <c r="T236" i="19"/>
  <c r="T293" i="19"/>
  <c r="T191" i="19"/>
  <c r="T423" i="19"/>
  <c r="T430" i="19"/>
  <c r="T79" i="19"/>
  <c r="T320" i="19"/>
  <c r="T208" i="19"/>
  <c r="T253" i="19"/>
  <c r="T336" i="19"/>
  <c r="T272" i="19"/>
  <c r="T304" i="19"/>
  <c r="J130" i="19"/>
  <c r="U130" i="19" s="1"/>
  <c r="J108" i="19"/>
  <c r="U108" i="19" s="1"/>
  <c r="T162" i="19"/>
  <c r="T318" i="19"/>
  <c r="T357" i="19"/>
  <c r="T277" i="19"/>
  <c r="T416" i="19"/>
  <c r="T153" i="19"/>
  <c r="T325" i="19"/>
  <c r="T309" i="19"/>
  <c r="T400" i="19"/>
  <c r="T56" i="19"/>
  <c r="T172" i="19"/>
  <c r="T359" i="19"/>
  <c r="T343" i="19"/>
  <c r="J43" i="19"/>
  <c r="U43" i="19" s="1"/>
  <c r="J29" i="19"/>
  <c r="U29" i="19" s="1"/>
  <c r="J93" i="19"/>
  <c r="U93" i="19" s="1"/>
  <c r="J66" i="19"/>
  <c r="U66" i="19" s="1"/>
  <c r="J95" i="19"/>
  <c r="U95" i="19" s="1"/>
  <c r="J82" i="19"/>
  <c r="U82" i="19" s="1"/>
  <c r="J407" i="19"/>
  <c r="U407" i="19" s="1"/>
  <c r="T407" i="19"/>
  <c r="J295" i="19"/>
  <c r="U295" i="19" s="1"/>
  <c r="T295" i="19"/>
  <c r="J279" i="19"/>
  <c r="U279" i="19" s="1"/>
  <c r="T279" i="19"/>
  <c r="J221" i="19"/>
  <c r="U221" i="19" s="1"/>
  <c r="T221" i="19"/>
  <c r="J157" i="19"/>
  <c r="U157" i="19" s="1"/>
  <c r="T157" i="19"/>
  <c r="J286" i="19"/>
  <c r="U286" i="19" s="1"/>
  <c r="T286" i="19"/>
  <c r="J268" i="19"/>
  <c r="U268" i="19" s="1"/>
  <c r="T268" i="19"/>
  <c r="J204" i="19"/>
  <c r="U204" i="19" s="1"/>
  <c r="T204" i="19"/>
  <c r="J249" i="19"/>
  <c r="U249" i="19" s="1"/>
  <c r="T249" i="19"/>
  <c r="J217" i="19"/>
  <c r="U217" i="19" s="1"/>
  <c r="T217" i="19"/>
  <c r="J271" i="19"/>
  <c r="U271" i="19" s="1"/>
  <c r="T271" i="19"/>
  <c r="J255" i="19"/>
  <c r="U255" i="19" s="1"/>
  <c r="T255" i="19"/>
  <c r="J239" i="19"/>
  <c r="U239" i="19" s="1"/>
  <c r="T239" i="19"/>
  <c r="J223" i="19"/>
  <c r="U223" i="19" s="1"/>
  <c r="T223" i="19"/>
  <c r="J207" i="19"/>
  <c r="U207" i="19" s="1"/>
  <c r="T207" i="19"/>
  <c r="J258" i="19"/>
  <c r="U258" i="19" s="1"/>
  <c r="T258" i="19"/>
  <c r="J242" i="19"/>
  <c r="U242" i="19" s="1"/>
  <c r="T242" i="19"/>
  <c r="J226" i="19"/>
  <c r="U226" i="19" s="1"/>
  <c r="T226" i="19"/>
  <c r="J210" i="19"/>
  <c r="U210" i="19" s="1"/>
  <c r="T210" i="19"/>
  <c r="J178" i="19"/>
  <c r="U178" i="19" s="1"/>
  <c r="T178" i="19"/>
  <c r="T173" i="19"/>
  <c r="T188" i="19"/>
  <c r="T154" i="19"/>
  <c r="J284" i="19"/>
  <c r="U284" i="19" s="1"/>
  <c r="T284" i="19"/>
  <c r="J200" i="19"/>
  <c r="U200" i="19" s="1"/>
  <c r="T200" i="19"/>
  <c r="J168" i="19"/>
  <c r="U168" i="19" s="1"/>
  <c r="T168" i="19"/>
  <c r="J136" i="19"/>
  <c r="U136" i="19" s="1"/>
  <c r="T136" i="19"/>
  <c r="J291" i="19"/>
  <c r="U291" i="19" s="1"/>
  <c r="T291" i="19"/>
  <c r="J275" i="19"/>
  <c r="U275" i="19" s="1"/>
  <c r="T275" i="19"/>
  <c r="J228" i="19"/>
  <c r="U228" i="19" s="1"/>
  <c r="T228" i="19"/>
  <c r="J353" i="19"/>
  <c r="U353" i="19" s="1"/>
  <c r="T353" i="19"/>
  <c r="J273" i="19"/>
  <c r="U273" i="19" s="1"/>
  <c r="T273" i="19"/>
  <c r="J209" i="19"/>
  <c r="U209" i="19" s="1"/>
  <c r="T209" i="19"/>
  <c r="J270" i="19"/>
  <c r="U270" i="19" s="1"/>
  <c r="T270" i="19"/>
  <c r="J206" i="19"/>
  <c r="U206" i="19" s="1"/>
  <c r="T206" i="19"/>
  <c r="J142" i="19"/>
  <c r="U142" i="19" s="1"/>
  <c r="T142" i="19"/>
  <c r="T167" i="19"/>
  <c r="T180" i="19"/>
  <c r="T152" i="19"/>
  <c r="J296" i="19"/>
  <c r="U296" i="19" s="1"/>
  <c r="T296" i="19"/>
  <c r="J280" i="19"/>
  <c r="U280" i="19" s="1"/>
  <c r="T280" i="19"/>
  <c r="J192" i="19"/>
  <c r="U192" i="19" s="1"/>
  <c r="T192" i="19"/>
  <c r="J160" i="19"/>
  <c r="U160" i="19" s="1"/>
  <c r="T160" i="19"/>
  <c r="J287" i="19"/>
  <c r="U287" i="19" s="1"/>
  <c r="T287" i="19"/>
  <c r="J422" i="19"/>
  <c r="U422" i="19" s="1"/>
  <c r="T422" i="19"/>
  <c r="J326" i="19"/>
  <c r="U326" i="19" s="1"/>
  <c r="T326" i="19"/>
  <c r="J278" i="19"/>
  <c r="U278" i="19" s="1"/>
  <c r="T278" i="19"/>
  <c r="J252" i="19"/>
  <c r="U252" i="19" s="1"/>
  <c r="T252" i="19"/>
  <c r="J220" i="19"/>
  <c r="U220" i="19" s="1"/>
  <c r="T220" i="19"/>
  <c r="J263" i="19"/>
  <c r="U263" i="19" s="1"/>
  <c r="T263" i="19"/>
  <c r="J231" i="19"/>
  <c r="U231" i="19" s="1"/>
  <c r="T231" i="19"/>
  <c r="J215" i="19"/>
  <c r="U215" i="19" s="1"/>
  <c r="T215" i="19"/>
  <c r="J170" i="19"/>
  <c r="U170" i="19" s="1"/>
  <c r="T170" i="19"/>
  <c r="T140" i="19"/>
  <c r="T163" i="19"/>
  <c r="T150" i="19"/>
  <c r="J404" i="19"/>
  <c r="U404" i="19" s="1"/>
  <c r="T404" i="19"/>
  <c r="J276" i="19"/>
  <c r="U276" i="19" s="1"/>
  <c r="T276" i="19"/>
  <c r="J184" i="19"/>
  <c r="U184" i="19" s="1"/>
  <c r="T184" i="19"/>
  <c r="J395" i="19"/>
  <c r="U395" i="19" s="1"/>
  <c r="T395" i="19"/>
  <c r="J261" i="19"/>
  <c r="U261" i="19" s="1"/>
  <c r="T261" i="19"/>
  <c r="J402" i="19"/>
  <c r="U402" i="19" s="1"/>
  <c r="T402" i="19"/>
  <c r="J274" i="19"/>
  <c r="U274" i="19" s="1"/>
  <c r="T274" i="19"/>
  <c r="J244" i="19"/>
  <c r="U244" i="19" s="1"/>
  <c r="T244" i="19"/>
  <c r="J212" i="19"/>
  <c r="U212" i="19" s="1"/>
  <c r="T212" i="19"/>
  <c r="J313" i="19"/>
  <c r="U313" i="19" s="1"/>
  <c r="T313" i="19"/>
  <c r="J297" i="19"/>
  <c r="U297" i="19" s="1"/>
  <c r="T297" i="19"/>
  <c r="J281" i="19"/>
  <c r="U281" i="19" s="1"/>
  <c r="T281" i="19"/>
  <c r="J225" i="19"/>
  <c r="U225" i="19" s="1"/>
  <c r="T225" i="19"/>
  <c r="J259" i="19"/>
  <c r="U259" i="19" s="1"/>
  <c r="T259" i="19"/>
  <c r="J243" i="19"/>
  <c r="U243" i="19" s="1"/>
  <c r="T243" i="19"/>
  <c r="J227" i="19"/>
  <c r="U227" i="19" s="1"/>
  <c r="T227" i="19"/>
  <c r="J211" i="19"/>
  <c r="U211" i="19" s="1"/>
  <c r="T211" i="19"/>
  <c r="J246" i="19"/>
  <c r="U246" i="19" s="1"/>
  <c r="T246" i="19"/>
  <c r="J214" i="19"/>
  <c r="U214" i="19" s="1"/>
  <c r="T214" i="19"/>
  <c r="J182" i="19"/>
  <c r="U182" i="19" s="1"/>
  <c r="T182" i="19"/>
  <c r="J166" i="19"/>
  <c r="U166" i="19" s="1"/>
  <c r="T166" i="19"/>
  <c r="T138" i="19"/>
  <c r="T156" i="19"/>
  <c r="T148" i="19"/>
  <c r="T195" i="19"/>
  <c r="H70" i="40"/>
  <c r="H13" i="40" s="1"/>
  <c r="H15" i="40" s="1"/>
  <c r="H16" i="40" s="1"/>
  <c r="I16" i="40" s="1"/>
  <c r="R40" i="40"/>
  <c r="R31" i="40"/>
  <c r="S31" i="40" s="1"/>
  <c r="T31" i="40" s="1"/>
  <c r="R41" i="40"/>
  <c r="S41" i="40" s="1"/>
  <c r="T41" i="40" s="1"/>
  <c r="F77" i="63"/>
  <c r="F70" i="40"/>
  <c r="P35" i="23"/>
  <c r="F46" i="63"/>
  <c r="F59" i="63"/>
  <c r="F28" i="63"/>
  <c r="S10" i="21"/>
  <c r="AB14" i="21"/>
  <c r="Y10" i="21"/>
  <c r="G70" i="40"/>
  <c r="P116" i="23"/>
  <c r="P151" i="23"/>
  <c r="P111" i="23"/>
  <c r="P150" i="23"/>
  <c r="P126" i="23"/>
  <c r="F15" i="63"/>
  <c r="F48" i="63"/>
  <c r="F53" i="63"/>
  <c r="P123" i="23"/>
  <c r="P38" i="23"/>
  <c r="P100" i="23"/>
  <c r="AC11" i="21"/>
  <c r="S40" i="40"/>
  <c r="R54" i="40"/>
  <c r="S54" i="40" s="1"/>
  <c r="T54" i="40" s="1"/>
  <c r="P57" i="28"/>
  <c r="P81" i="28"/>
  <c r="O132" i="19"/>
  <c r="P198" i="20"/>
  <c r="AB15" i="26"/>
  <c r="AH15" i="26"/>
  <c r="AP42" i="26"/>
  <c r="AW42" i="26"/>
  <c r="AT42" i="26"/>
  <c r="AO42" i="26"/>
  <c r="AU42" i="26"/>
  <c r="AG42" i="26"/>
  <c r="AV42" i="26"/>
  <c r="AR42" i="26"/>
  <c r="BO42" i="26" s="1"/>
  <c r="AQ42" i="26"/>
  <c r="BM42" i="26" s="1"/>
  <c r="AF23" i="26"/>
  <c r="AG23" i="26" s="1"/>
  <c r="BE23" i="26"/>
  <c r="BA23" i="26"/>
  <c r="AY23" i="26" s="1"/>
  <c r="AZ23" i="26" s="1"/>
  <c r="AX146" i="26"/>
  <c r="BH146" i="26"/>
  <c r="BG146" i="26"/>
  <c r="BF117" i="26"/>
  <c r="AF117" i="26"/>
  <c r="AG117" i="26" s="1"/>
  <c r="AK117" i="26"/>
  <c r="AF33" i="26"/>
  <c r="AG33" i="26" s="1"/>
  <c r="BF33" i="26"/>
  <c r="BR33" i="26" s="1"/>
  <c r="AK33" i="26"/>
  <c r="BA58" i="26"/>
  <c r="BE58" i="26"/>
  <c r="BJ58" i="26" s="1"/>
  <c r="BH54" i="26"/>
  <c r="BG54" i="26"/>
  <c r="BI54" i="26" s="1"/>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BN60" i="26" s="1"/>
  <c r="BP60" i="26" s="1"/>
  <c r="BQ60" i="26" s="1"/>
  <c r="AQ60" i="26"/>
  <c r="BM60" i="26" s="1"/>
  <c r="BA120" i="26"/>
  <c r="BE120" i="26"/>
  <c r="BF128" i="26"/>
  <c r="AF128" i="26"/>
  <c r="AG128" i="26" s="1"/>
  <c r="AK128" i="26"/>
  <c r="BE115" i="26"/>
  <c r="BA115" i="26"/>
  <c r="AU101" i="26"/>
  <c r="AM101" i="26"/>
  <c r="AR101" i="26"/>
  <c r="BO101" i="26" s="1"/>
  <c r="BG94" i="26"/>
  <c r="BH94" i="26"/>
  <c r="AX94" i="26"/>
  <c r="BE87" i="26"/>
  <c r="BA87" i="26"/>
  <c r="AX87" i="26"/>
  <c r="BH87" i="26"/>
  <c r="BG87" i="26"/>
  <c r="BI87" i="26" s="1"/>
  <c r="BE65" i="26"/>
  <c r="BJ65" i="26" s="1"/>
  <c r="BA65" i="26"/>
  <c r="AX144" i="26"/>
  <c r="BH144" i="26"/>
  <c r="BG144" i="26"/>
  <c r="AK130" i="26"/>
  <c r="AF130" i="26"/>
  <c r="AG130" i="26" s="1"/>
  <c r="BF130" i="26"/>
  <c r="BR130" i="26" s="1"/>
  <c r="AF122" i="26"/>
  <c r="AG122" i="26" s="1"/>
  <c r="AK122" i="26"/>
  <c r="BF122" i="26"/>
  <c r="BR122" i="26" s="1"/>
  <c r="AX25" i="26"/>
  <c r="BH25" i="26"/>
  <c r="BG25" i="26"/>
  <c r="BI25" i="26" s="1"/>
  <c r="P84" i="28"/>
  <c r="P75" i="28"/>
  <c r="P66" i="23"/>
  <c r="P33" i="23"/>
  <c r="P23" i="28"/>
  <c r="I93" i="14"/>
  <c r="P93" i="15" s="1"/>
  <c r="P50" i="28"/>
  <c r="P81" i="23"/>
  <c r="P140" i="23"/>
  <c r="P30" i="23"/>
  <c r="P25" i="28"/>
  <c r="P62" i="28"/>
  <c r="P27" i="20"/>
  <c r="P59" i="20"/>
  <c r="C51" i="65"/>
  <c r="I217" i="24"/>
  <c r="P82" i="28"/>
  <c r="U143" i="25"/>
  <c r="U64" i="25"/>
  <c r="U139" i="25"/>
  <c r="AE16" i="26"/>
  <c r="BJ60" i="26"/>
  <c r="AS42" i="26"/>
  <c r="O90" i="24"/>
  <c r="I90" i="24" s="1"/>
  <c r="P90" i="24"/>
  <c r="BH42" i="26"/>
  <c r="AX42" i="26"/>
  <c r="BG42" i="26"/>
  <c r="BI42" i="26" s="1"/>
  <c r="BE55" i="26"/>
  <c r="BA55" i="26"/>
  <c r="AY55" i="26" s="1"/>
  <c r="AZ55" i="26" s="1"/>
  <c r="AR143" i="26"/>
  <c r="BO143" i="26" s="1"/>
  <c r="AN143" i="26"/>
  <c r="AQ143" i="26"/>
  <c r="BM143" i="26" s="1"/>
  <c r="AP143" i="26"/>
  <c r="AT143" i="26"/>
  <c r="AM143" i="26"/>
  <c r="AP146" i="26"/>
  <c r="AU146" i="26"/>
  <c r="AN146" i="26"/>
  <c r="AR146" i="26"/>
  <c r="BO146" i="26" s="1"/>
  <c r="AS146" i="26"/>
  <c r="AW146" i="26"/>
  <c r="AO146" i="26"/>
  <c r="AV146" i="26"/>
  <c r="AM146" i="26"/>
  <c r="AT146" i="26"/>
  <c r="AL146" i="26"/>
  <c r="AQ146" i="26"/>
  <c r="BM146" i="26" s="1"/>
  <c r="BF136" i="26"/>
  <c r="AF136" i="26"/>
  <c r="AG136" i="26" s="1"/>
  <c r="AK136" i="26"/>
  <c r="AO136" i="26" s="1"/>
  <c r="AX117" i="26"/>
  <c r="BG117" i="26"/>
  <c r="BH117" i="26"/>
  <c r="AX114" i="26"/>
  <c r="BG114" i="26"/>
  <c r="BH114" i="26"/>
  <c r="BF61" i="26"/>
  <c r="BR61" i="26" s="1"/>
  <c r="AK61" i="26"/>
  <c r="BG39" i="26"/>
  <c r="BH39" i="26"/>
  <c r="AX39" i="26"/>
  <c r="BA125" i="26"/>
  <c r="BE125" i="26"/>
  <c r="BF54" i="26"/>
  <c r="BR54" i="26" s="1"/>
  <c r="AF54" i="26"/>
  <c r="AG54" i="26" s="1"/>
  <c r="AK54" i="26"/>
  <c r="AV60" i="26"/>
  <c r="BK68" i="26"/>
  <c r="BL68" i="26" s="1"/>
  <c r="BN68" i="26" s="1"/>
  <c r="BP68" i="26" s="1"/>
  <c r="BQ68" i="26" s="1"/>
  <c r="AY68" i="26"/>
  <c r="AZ68" i="26" s="1"/>
  <c r="BF115" i="26"/>
  <c r="BR115" i="26" s="1"/>
  <c r="AF115" i="26"/>
  <c r="AG115" i="26" s="1"/>
  <c r="AK115" i="26"/>
  <c r="BF101" i="26"/>
  <c r="BR101" i="26" s="1"/>
  <c r="AK101" i="26"/>
  <c r="AV101" i="26" s="1"/>
  <c r="AF101" i="26"/>
  <c r="AG101" i="26" s="1"/>
  <c r="AX90" i="26"/>
  <c r="BH90" i="26"/>
  <c r="BG90" i="26"/>
  <c r="BI90" i="26" s="1"/>
  <c r="AT87" i="26"/>
  <c r="AQ87" i="26"/>
  <c r="BM87" i="26" s="1"/>
  <c r="AW87" i="26"/>
  <c r="AR87" i="26"/>
  <c r="BO87" i="26" s="1"/>
  <c r="AS87" i="26"/>
  <c r="AM87" i="26"/>
  <c r="AF65" i="26"/>
  <c r="AG65" i="26" s="1"/>
  <c r="AK65" i="26"/>
  <c r="AN65" i="26" s="1"/>
  <c r="BF65" i="26"/>
  <c r="BR65" i="26" s="1"/>
  <c r="AO65" i="26"/>
  <c r="AM65" i="26"/>
  <c r="AW65" i="26"/>
  <c r="AU65" i="26"/>
  <c r="AT65" i="26"/>
  <c r="AV65" i="26"/>
  <c r="AU32" i="26"/>
  <c r="AV32" i="26"/>
  <c r="AP32" i="26"/>
  <c r="AM32" i="26"/>
  <c r="AQ32" i="26"/>
  <c r="BM32" i="26" s="1"/>
  <c r="AO32" i="26"/>
  <c r="AR32" i="26"/>
  <c r="BO32" i="26" s="1"/>
  <c r="AN32" i="26"/>
  <c r="AT32" i="26"/>
  <c r="AS32" i="26"/>
  <c r="AL32" i="26"/>
  <c r="AW32" i="26"/>
  <c r="AF140" i="26"/>
  <c r="AG140" i="26" s="1"/>
  <c r="BF140" i="26"/>
  <c r="BR140" i="26" s="1"/>
  <c r="AK140" i="26"/>
  <c r="AM140" i="26" s="1"/>
  <c r="BG130" i="26"/>
  <c r="BH130" i="26"/>
  <c r="AX130" i="26"/>
  <c r="AF120" i="26"/>
  <c r="AG120" i="26" s="1"/>
  <c r="AK120" i="26"/>
  <c r="BF120" i="26"/>
  <c r="BR120" i="26" s="1"/>
  <c r="BG122" i="26"/>
  <c r="BH122" i="26"/>
  <c r="AX122" i="26"/>
  <c r="BF25" i="26"/>
  <c r="BR25" i="26" s="1"/>
  <c r="AF25" i="26"/>
  <c r="AG25" i="26" s="1"/>
  <c r="BJ33" i="26"/>
  <c r="P21" i="28"/>
  <c r="P52" i="28"/>
  <c r="U167" i="25"/>
  <c r="V15" i="26"/>
  <c r="AN42" i="26"/>
  <c r="AT120" i="26"/>
  <c r="P147" i="24"/>
  <c r="O147" i="24"/>
  <c r="P166" i="24"/>
  <c r="O166" i="24"/>
  <c r="I166" i="24" s="1"/>
  <c r="AF95" i="26"/>
  <c r="AG95" i="26" s="1"/>
  <c r="BE95" i="26"/>
  <c r="BH97" i="26"/>
  <c r="BL97" i="26" s="1"/>
  <c r="BN97" i="26" s="1"/>
  <c r="BG97" i="26"/>
  <c r="BI97" i="26" s="1"/>
  <c r="BJ97" i="26" s="1"/>
  <c r="AX97" i="26"/>
  <c r="AL133" i="26"/>
  <c r="AM133" i="26"/>
  <c r="AW133" i="26"/>
  <c r="AS133" i="26"/>
  <c r="AT133" i="26"/>
  <c r="AN133" i="26"/>
  <c r="AU133" i="26"/>
  <c r="AO133" i="26"/>
  <c r="AV133" i="26"/>
  <c r="AR133" i="26"/>
  <c r="BO133" i="26" s="1"/>
  <c r="AP133" i="26"/>
  <c r="AQ133" i="26"/>
  <c r="BM133" i="26" s="1"/>
  <c r="AL136" i="26"/>
  <c r="AT136" i="26"/>
  <c r="AN136" i="26"/>
  <c r="AW136" i="26"/>
  <c r="AU136" i="26"/>
  <c r="AQ136" i="26"/>
  <c r="BM136" i="26" s="1"/>
  <c r="AS136" i="26"/>
  <c r="AF146" i="26"/>
  <c r="AG146" i="26" s="1"/>
  <c r="BA146" i="26"/>
  <c r="AK143" i="26"/>
  <c r="AV143" i="26" s="1"/>
  <c r="BF143" i="26"/>
  <c r="BR143" i="26" s="1"/>
  <c r="AF143" i="26"/>
  <c r="AG143" i="26" s="1"/>
  <c r="BF114" i="26"/>
  <c r="AF114" i="26"/>
  <c r="AG114" i="26" s="1"/>
  <c r="AK114" i="26"/>
  <c r="AT114" i="26" s="1"/>
  <c r="BG61" i="26"/>
  <c r="BI61" i="26" s="1"/>
  <c r="BH61" i="26"/>
  <c r="AX61" i="26"/>
  <c r="BA39" i="26"/>
  <c r="BE39" i="26"/>
  <c r="BA33" i="26"/>
  <c r="BE33" i="26"/>
  <c r="BF58" i="26"/>
  <c r="BR58" i="26" s="1"/>
  <c r="AK58" i="26"/>
  <c r="AM58" i="26" s="1"/>
  <c r="AF58" i="26"/>
  <c r="AG58" i="26" s="1"/>
  <c r="AL54" i="26"/>
  <c r="BK54" i="26" s="1"/>
  <c r="BL54" i="26" s="1"/>
  <c r="AM54" i="26"/>
  <c r="AN54" i="26"/>
  <c r="AQ54" i="26"/>
  <c r="BM54" i="26" s="1"/>
  <c r="BN54" i="26" s="1"/>
  <c r="AU54" i="26"/>
  <c r="AS54" i="26"/>
  <c r="AO54" i="26"/>
  <c r="AR54" i="26"/>
  <c r="BO54" i="26" s="1"/>
  <c r="AW54" i="26"/>
  <c r="AV54" i="26"/>
  <c r="AP54" i="26"/>
  <c r="AT54" i="26"/>
  <c r="BA36" i="26"/>
  <c r="BE36" i="26"/>
  <c r="BJ36" i="26" s="1"/>
  <c r="AN60" i="26"/>
  <c r="AT60" i="26"/>
  <c r="AF144" i="26"/>
  <c r="AG144" i="26" s="1"/>
  <c r="BA144" i="26"/>
  <c r="D95" i="28"/>
  <c r="BH128" i="26"/>
  <c r="AX128" i="26"/>
  <c r="BG128" i="26"/>
  <c r="BI128" i="26" s="1"/>
  <c r="BH115" i="26"/>
  <c r="AX115" i="26"/>
  <c r="BG115" i="26"/>
  <c r="BG101" i="26"/>
  <c r="BI101" i="26" s="1"/>
  <c r="AX101" i="26"/>
  <c r="BH101" i="26"/>
  <c r="AT98" i="26"/>
  <c r="AV98" i="26"/>
  <c r="AM98" i="26"/>
  <c r="AQ98" i="26"/>
  <c r="BM98" i="26" s="1"/>
  <c r="AO98" i="26"/>
  <c r="AP98" i="26"/>
  <c r="AR98" i="26"/>
  <c r="BO98" i="26" s="1"/>
  <c r="AW98" i="26"/>
  <c r="AU98" i="26"/>
  <c r="AL98" i="26"/>
  <c r="AN98" i="26"/>
  <c r="AS98" i="26"/>
  <c r="BA94" i="26"/>
  <c r="BE94" i="26"/>
  <c r="BF90" i="26"/>
  <c r="AF90" i="26"/>
  <c r="AG90" i="26" s="1"/>
  <c r="AK90" i="26"/>
  <c r="AM90" i="26" s="1"/>
  <c r="AF87" i="26"/>
  <c r="AG87" i="26" s="1"/>
  <c r="BF87" i="26"/>
  <c r="BR87" i="26" s="1"/>
  <c r="AK87" i="26"/>
  <c r="AO87" i="26" s="1"/>
  <c r="BI63" i="26"/>
  <c r="AF147" i="26"/>
  <c r="AG147" i="26" s="1"/>
  <c r="AU140" i="26"/>
  <c r="AW140" i="26"/>
  <c r="AS140" i="26"/>
  <c r="AV140" i="26"/>
  <c r="AT140" i="26"/>
  <c r="AL140" i="26"/>
  <c r="AQ140" i="26"/>
  <c r="BM140" i="26" s="1"/>
  <c r="AO140" i="26"/>
  <c r="AN140" i="26"/>
  <c r="AR140" i="26"/>
  <c r="BO140" i="26" s="1"/>
  <c r="AP140" i="26"/>
  <c r="BG120" i="26"/>
  <c r="BI120" i="26" s="1"/>
  <c r="BJ120" i="26" s="1"/>
  <c r="AX120" i="26"/>
  <c r="BH120" i="26"/>
  <c r="BA122" i="26"/>
  <c r="BE122" i="26"/>
  <c r="AK31" i="26"/>
  <c r="AT31" i="26" s="1"/>
  <c r="AF31" i="26"/>
  <c r="AG31" i="26" s="1"/>
  <c r="BF31" i="26"/>
  <c r="BR31" i="26" s="1"/>
  <c r="BE31" i="26"/>
  <c r="BJ31" i="26" s="1"/>
  <c r="BA31" i="26"/>
  <c r="O27" i="28"/>
  <c r="P95" i="23"/>
  <c r="P21" i="20"/>
  <c r="P31" i="23"/>
  <c r="I205" i="14"/>
  <c r="P205" i="15" s="1"/>
  <c r="I141" i="14"/>
  <c r="P141" i="15" s="1"/>
  <c r="P78" i="20"/>
  <c r="P102" i="20"/>
  <c r="P82" i="20"/>
  <c r="P74" i="23"/>
  <c r="P133" i="23"/>
  <c r="P72" i="23"/>
  <c r="P86" i="28"/>
  <c r="P42" i="23"/>
  <c r="P91" i="28"/>
  <c r="P93" i="23"/>
  <c r="I195" i="24"/>
  <c r="I149" i="14"/>
  <c r="P149" i="15" s="1"/>
  <c r="P21" i="23"/>
  <c r="P112" i="23"/>
  <c r="P45" i="28"/>
  <c r="P94" i="28"/>
  <c r="P89" i="28"/>
  <c r="P143" i="20"/>
  <c r="I22" i="18"/>
  <c r="O22" i="19" s="1"/>
  <c r="I207" i="24"/>
  <c r="P37" i="28"/>
  <c r="P154" i="23"/>
  <c r="P94" i="23"/>
  <c r="U28" i="25"/>
  <c r="U60" i="25"/>
  <c r="U210" i="25"/>
  <c r="U218" i="25"/>
  <c r="T15" i="26"/>
  <c r="Z16" i="26"/>
  <c r="AA15" i="26"/>
  <c r="BI52" i="26"/>
  <c r="BJ52" i="26" s="1"/>
  <c r="AY60" i="26"/>
  <c r="AZ60" i="26" s="1"/>
  <c r="I159" i="14"/>
  <c r="P159" i="15" s="1"/>
  <c r="I60" i="12"/>
  <c r="O56" i="28"/>
  <c r="AL58" i="26"/>
  <c r="AM60" i="26"/>
  <c r="AM42" i="26"/>
  <c r="AS120" i="26"/>
  <c r="AU120" i="26"/>
  <c r="BH38" i="26"/>
  <c r="BG38" i="26"/>
  <c r="BI38" i="26" s="1"/>
  <c r="AX38" i="26"/>
  <c r="P118" i="24"/>
  <c r="O118" i="24"/>
  <c r="I118" i="24" s="1"/>
  <c r="AK95" i="26"/>
  <c r="BF95" i="26"/>
  <c r="BR95" i="26" s="1"/>
  <c r="AV139" i="26"/>
  <c r="AU139" i="26"/>
  <c r="AP139" i="26"/>
  <c r="AN139" i="26"/>
  <c r="AQ139" i="26"/>
  <c r="BM139" i="26" s="1"/>
  <c r="AL139" i="26"/>
  <c r="AL114" i="26"/>
  <c r="AP114" i="26"/>
  <c r="AS114" i="26"/>
  <c r="AQ114" i="26"/>
  <c r="BM114" i="26" s="1"/>
  <c r="AV114" i="26"/>
  <c r="AU114" i="26"/>
  <c r="AR114" i="26"/>
  <c r="BO114" i="26" s="1"/>
  <c r="AN114" i="26"/>
  <c r="AW114" i="26"/>
  <c r="AM114" i="26"/>
  <c r="AO114" i="26"/>
  <c r="I48" i="24"/>
  <c r="BF139" i="26"/>
  <c r="BR139" i="26" s="1"/>
  <c r="AK139" i="26"/>
  <c r="AT139" i="26" s="1"/>
  <c r="AF139" i="26"/>
  <c r="AG139" i="26" s="1"/>
  <c r="AR117" i="26"/>
  <c r="BO117" i="26" s="1"/>
  <c r="AO117" i="26"/>
  <c r="AV117" i="26"/>
  <c r="AU117" i="26"/>
  <c r="AS117" i="26"/>
  <c r="AM117" i="26"/>
  <c r="AN117" i="26"/>
  <c r="AT117" i="26"/>
  <c r="AL117" i="26"/>
  <c r="AP117" i="26"/>
  <c r="AW117" i="26"/>
  <c r="AQ117" i="26"/>
  <c r="BM117" i="26" s="1"/>
  <c r="BA97" i="26"/>
  <c r="AY97" i="26" s="1"/>
  <c r="AZ97" i="26" s="1"/>
  <c r="BE97" i="26"/>
  <c r="AF97" i="26"/>
  <c r="AG97" i="26" s="1"/>
  <c r="BG57" i="26"/>
  <c r="BI57" i="26" s="1"/>
  <c r="BH57" i="26"/>
  <c r="AX57" i="26"/>
  <c r="AK39" i="26"/>
  <c r="AF39" i="26"/>
  <c r="AG39" i="26" s="1"/>
  <c r="BF39" i="26"/>
  <c r="BR39" i="26" s="1"/>
  <c r="AS33" i="26"/>
  <c r="AM33" i="26"/>
  <c r="AT33" i="26"/>
  <c r="AP33" i="26"/>
  <c r="AW33" i="26"/>
  <c r="AN33" i="26"/>
  <c r="AV33" i="26"/>
  <c r="AL33" i="26"/>
  <c r="AU33" i="26"/>
  <c r="AO33" i="26"/>
  <c r="AQ33" i="26"/>
  <c r="BM33" i="26" s="1"/>
  <c r="AR33" i="26"/>
  <c r="BO33" i="26" s="1"/>
  <c r="AF125" i="26"/>
  <c r="AG125" i="26" s="1"/>
  <c r="BF125" i="26"/>
  <c r="BR125" i="26" s="1"/>
  <c r="AK125" i="26"/>
  <c r="BH62" i="26"/>
  <c r="AX62" i="26"/>
  <c r="BG62" i="26"/>
  <c r="AO60" i="26"/>
  <c r="AN115" i="26"/>
  <c r="AM115" i="26"/>
  <c r="AQ115" i="26"/>
  <c r="BM115" i="26" s="1"/>
  <c r="AP115" i="26"/>
  <c r="AV115" i="26"/>
  <c r="AR115" i="26"/>
  <c r="BO115" i="26" s="1"/>
  <c r="AW115" i="26"/>
  <c r="AS115" i="26"/>
  <c r="AT115" i="26"/>
  <c r="AO115" i="26"/>
  <c r="AU115" i="26"/>
  <c r="AL115" i="26"/>
  <c r="BA101" i="26"/>
  <c r="BE101" i="26"/>
  <c r="BE98" i="26"/>
  <c r="BJ98" i="26" s="1"/>
  <c r="BA98" i="26"/>
  <c r="AF98" i="26"/>
  <c r="AG98" i="26" s="1"/>
  <c r="BJ63" i="26"/>
  <c r="BL63" i="26"/>
  <c r="BN63" i="26" s="1"/>
  <c r="BP63" i="26" s="1"/>
  <c r="BQ63" i="26" s="1"/>
  <c r="AG133" i="26"/>
  <c r="AX140" i="26"/>
  <c r="BG140" i="26"/>
  <c r="BH140" i="26"/>
  <c r="BA130" i="26"/>
  <c r="BE130" i="26"/>
  <c r="AV130" i="26"/>
  <c r="AO130" i="26"/>
  <c r="AP130" i="26"/>
  <c r="AM130" i="26"/>
  <c r="AL130" i="26"/>
  <c r="AN130" i="26"/>
  <c r="AW130" i="26"/>
  <c r="AR130" i="26"/>
  <c r="BO130" i="26" s="1"/>
  <c r="AU130" i="26"/>
  <c r="AT130" i="26"/>
  <c r="AQ130" i="26"/>
  <c r="BM130" i="26" s="1"/>
  <c r="AS130" i="26"/>
  <c r="AS122" i="26"/>
  <c r="AL122" i="26"/>
  <c r="AT122" i="26"/>
  <c r="AR122" i="26"/>
  <c r="BO122" i="26" s="1"/>
  <c r="AV122" i="26"/>
  <c r="AO122" i="26"/>
  <c r="AU122" i="26"/>
  <c r="AM122" i="26"/>
  <c r="AN122" i="26"/>
  <c r="AW122" i="26"/>
  <c r="AP122" i="26"/>
  <c r="AQ122" i="26"/>
  <c r="BM122" i="26" s="1"/>
  <c r="I134" i="24"/>
  <c r="AF36" i="26"/>
  <c r="AG36" i="26" s="1"/>
  <c r="O47" i="28"/>
  <c r="I33" i="14"/>
  <c r="P33" i="15" s="1"/>
  <c r="C1123" i="65"/>
  <c r="U119" i="25"/>
  <c r="U198" i="25"/>
  <c r="U208" i="25"/>
  <c r="U91" i="25"/>
  <c r="U149" i="25"/>
  <c r="U56" i="25"/>
  <c r="U212" i="25"/>
  <c r="U191" i="25"/>
  <c r="U193" i="25"/>
  <c r="C1090" i="65"/>
  <c r="U86" i="25"/>
  <c r="C1121" i="65"/>
  <c r="U117" i="25"/>
  <c r="U188" i="25"/>
  <c r="U166" i="25"/>
  <c r="U23" i="25"/>
  <c r="U116" i="25"/>
  <c r="U156" i="25"/>
  <c r="O213" i="24"/>
  <c r="I213" i="24" s="1"/>
  <c r="P213" i="24"/>
  <c r="U158" i="25"/>
  <c r="U74" i="25"/>
  <c r="U122" i="25"/>
  <c r="U135" i="25"/>
  <c r="U177" i="25"/>
  <c r="U203" i="25"/>
  <c r="BF108" i="26"/>
  <c r="AK108" i="26"/>
  <c r="AF108" i="26"/>
  <c r="AG108" i="26" s="1"/>
  <c r="BG85" i="26"/>
  <c r="AX85" i="26"/>
  <c r="BH85" i="26"/>
  <c r="U71" i="25"/>
  <c r="U217" i="25"/>
  <c r="AM126" i="26"/>
  <c r="AW126" i="26"/>
  <c r="AN126" i="26"/>
  <c r="AS126" i="26"/>
  <c r="AU126" i="26"/>
  <c r="AL126" i="26"/>
  <c r="BK126" i="26" s="1"/>
  <c r="BL126" i="26" s="1"/>
  <c r="AO126" i="26"/>
  <c r="AT126" i="26"/>
  <c r="AV126" i="26"/>
  <c r="AP126" i="26"/>
  <c r="AQ126" i="26"/>
  <c r="BM126" i="26" s="1"/>
  <c r="AR126" i="26"/>
  <c r="BO126" i="26" s="1"/>
  <c r="AF47" i="26"/>
  <c r="AK47" i="26"/>
  <c r="R16" i="26"/>
  <c r="BF47" i="26"/>
  <c r="U15" i="26"/>
  <c r="U14" i="26" s="1"/>
  <c r="U16" i="26"/>
  <c r="P114" i="24"/>
  <c r="O114" i="24"/>
  <c r="C1115" i="65"/>
  <c r="U111" i="25"/>
  <c r="O84" i="24"/>
  <c r="P84" i="24"/>
  <c r="C1076" i="65"/>
  <c r="U72" i="25"/>
  <c r="U95" i="25"/>
  <c r="U121" i="25"/>
  <c r="O45" i="28"/>
  <c r="BI71" i="26"/>
  <c r="AK62" i="26"/>
  <c r="BF62" i="26"/>
  <c r="BR62" i="26" s="1"/>
  <c r="P75" i="24"/>
  <c r="O75" i="24"/>
  <c r="C1034" i="65"/>
  <c r="U30" i="25"/>
  <c r="C1031" i="65"/>
  <c r="U27" i="25"/>
  <c r="AK138" i="26"/>
  <c r="BF138" i="26"/>
  <c r="BR138" i="26" s="1"/>
  <c r="C1082" i="65"/>
  <c r="U78" i="25"/>
  <c r="C1036" i="65"/>
  <c r="U32" i="25"/>
  <c r="AW144" i="26"/>
  <c r="AU144" i="26"/>
  <c r="AT144" i="26"/>
  <c r="AL144" i="26"/>
  <c r="AQ144" i="26"/>
  <c r="BM144" i="26" s="1"/>
  <c r="AS144" i="26"/>
  <c r="AP144" i="26"/>
  <c r="AM144" i="26"/>
  <c r="AN144" i="26"/>
  <c r="AV144" i="26"/>
  <c r="AO144" i="26"/>
  <c r="AR144" i="26"/>
  <c r="BO144" i="26" s="1"/>
  <c r="C2" i="65"/>
  <c r="O20" i="28"/>
  <c r="AA16" i="26"/>
  <c r="AA14" i="26" s="1"/>
  <c r="AD16" i="26"/>
  <c r="AD14" i="26" s="1"/>
  <c r="AE15" i="26"/>
  <c r="AE14" i="26" s="1"/>
  <c r="T16" i="26"/>
  <c r="T14" i="26" s="1"/>
  <c r="BI29" i="26"/>
  <c r="BJ29" i="26" s="1"/>
  <c r="BL29" i="26"/>
  <c r="BN29" i="26" s="1"/>
  <c r="BP29" i="26" s="1"/>
  <c r="BQ29" i="26" s="1"/>
  <c r="BK124" i="26"/>
  <c r="BL124" i="26" s="1"/>
  <c r="AY124" i="26"/>
  <c r="AZ124" i="26" s="1"/>
  <c r="P171" i="24"/>
  <c r="O171" i="24"/>
  <c r="U93" i="25"/>
  <c r="U202" i="25"/>
  <c r="U181" i="25"/>
  <c r="U206" i="25"/>
  <c r="C1113" i="65"/>
  <c r="U109" i="25"/>
  <c r="U137" i="25"/>
  <c r="U157" i="25"/>
  <c r="U196" i="25"/>
  <c r="U129" i="25"/>
  <c r="U174" i="25"/>
  <c r="U87" i="25"/>
  <c r="U146" i="25"/>
  <c r="U48" i="25"/>
  <c r="U106" i="25"/>
  <c r="U187" i="25"/>
  <c r="U80" i="25"/>
  <c r="U110" i="25"/>
  <c r="C1074" i="65"/>
  <c r="U70" i="25"/>
  <c r="C1062" i="65"/>
  <c r="U58" i="25"/>
  <c r="U51" i="25"/>
  <c r="U55" i="25"/>
  <c r="U126" i="25"/>
  <c r="U152" i="25"/>
  <c r="U29" i="25"/>
  <c r="U45" i="25"/>
  <c r="U127" i="25"/>
  <c r="AC16" i="26"/>
  <c r="AC15" i="26"/>
  <c r="AX47" i="26"/>
  <c r="BH47" i="26"/>
  <c r="BG47" i="26"/>
  <c r="V16" i="26"/>
  <c r="V14" i="26" s="1"/>
  <c r="AN44" i="26"/>
  <c r="AP44" i="26"/>
  <c r="I4" i="26"/>
  <c r="AQ44" i="26"/>
  <c r="BM44" i="26" s="1"/>
  <c r="AR44" i="26"/>
  <c r="BO44" i="26" s="1"/>
  <c r="AL44" i="26"/>
  <c r="M4" i="26"/>
  <c r="AO44" i="26"/>
  <c r="AW44" i="26"/>
  <c r="AV44" i="26"/>
  <c r="AT44" i="26"/>
  <c r="AM44" i="26"/>
  <c r="AU44" i="26"/>
  <c r="AS44" i="26"/>
  <c r="U40" i="25"/>
  <c r="U124" i="25"/>
  <c r="U192" i="25"/>
  <c r="U162" i="25"/>
  <c r="C1042" i="65"/>
  <c r="U38" i="25"/>
  <c r="O61" i="28"/>
  <c r="AV107" i="26"/>
  <c r="AU107" i="26"/>
  <c r="AN107" i="26"/>
  <c r="AO107" i="26"/>
  <c r="AW107" i="26"/>
  <c r="AP107" i="26"/>
  <c r="AQ107" i="26"/>
  <c r="BM107" i="26" s="1"/>
  <c r="AT107" i="26"/>
  <c r="AS107" i="26"/>
  <c r="AM107" i="26"/>
  <c r="AR107" i="26"/>
  <c r="BO107" i="26" s="1"/>
  <c r="AL107" i="26"/>
  <c r="AX67" i="26"/>
  <c r="BG67" i="26"/>
  <c r="BH67" i="26"/>
  <c r="AR62" i="26"/>
  <c r="BO62" i="26" s="1"/>
  <c r="AW62" i="26"/>
  <c r="AV62" i="26"/>
  <c r="AO62" i="26"/>
  <c r="AN62" i="26"/>
  <c r="AM62" i="26"/>
  <c r="AP62" i="26"/>
  <c r="AS62" i="26"/>
  <c r="AU62" i="26"/>
  <c r="AL62" i="26"/>
  <c r="BK62" i="26" s="1"/>
  <c r="BL62" i="26" s="1"/>
  <c r="AT62" i="26"/>
  <c r="AQ62" i="26"/>
  <c r="BM62" i="26" s="1"/>
  <c r="BN62" i="26" s="1"/>
  <c r="BF49" i="26"/>
  <c r="BR49" i="26" s="1"/>
  <c r="AK49" i="26"/>
  <c r="C1024" i="65"/>
  <c r="I3" i="24"/>
  <c r="A17" i="24"/>
  <c r="U46" i="25"/>
  <c r="U132" i="25"/>
  <c r="U61" i="25"/>
  <c r="U88" i="25"/>
  <c r="U154" i="25"/>
  <c r="AF138" i="26"/>
  <c r="AG138" i="26" s="1"/>
  <c r="BA138" i="26"/>
  <c r="AF149" i="26"/>
  <c r="AG149" i="26" s="1"/>
  <c r="BH138" i="26"/>
  <c r="AX138" i="26"/>
  <c r="BG138" i="26"/>
  <c r="I35" i="24"/>
  <c r="U94" i="25"/>
  <c r="U184" i="25"/>
  <c r="U84" i="25"/>
  <c r="U22" i="25"/>
  <c r="U43" i="25"/>
  <c r="BR64" i="26"/>
  <c r="BJ64" i="26"/>
  <c r="O100" i="28"/>
  <c r="I96" i="12"/>
  <c r="D56" i="28"/>
  <c r="O24" i="28"/>
  <c r="AP94" i="26"/>
  <c r="AO94" i="26"/>
  <c r="AT94" i="26"/>
  <c r="AM94" i="26"/>
  <c r="AL94" i="26"/>
  <c r="AR94" i="26"/>
  <c r="BO94" i="26" s="1"/>
  <c r="AU94" i="26"/>
  <c r="AQ94" i="26"/>
  <c r="BM94" i="26" s="1"/>
  <c r="AS94" i="26"/>
  <c r="AV94" i="26"/>
  <c r="AW94" i="26"/>
  <c r="AN94" i="26"/>
  <c r="Z15" i="26"/>
  <c r="Z14" i="26" s="1"/>
  <c r="AB16" i="26"/>
  <c r="AB14" i="26" s="1"/>
  <c r="BL46" i="26"/>
  <c r="BN46" i="26" s="1"/>
  <c r="BP46" i="26" s="1"/>
  <c r="BQ46" i="26" s="1"/>
  <c r="BI46" i="26"/>
  <c r="BJ46" i="26" s="1"/>
  <c r="BI84" i="26"/>
  <c r="BJ84" i="26" s="1"/>
  <c r="BP88" i="26"/>
  <c r="BQ88" i="26" s="1"/>
  <c r="BJ88" i="26"/>
  <c r="C1030" i="65"/>
  <c r="U26" i="25"/>
  <c r="C1116" i="65"/>
  <c r="U112" i="25"/>
  <c r="U182" i="25"/>
  <c r="U134" i="25"/>
  <c r="U68" i="25"/>
  <c r="U34" i="25"/>
  <c r="U123" i="25"/>
  <c r="U199" i="25"/>
  <c r="U79" i="25"/>
  <c r="U161" i="25"/>
  <c r="U205" i="25"/>
  <c r="U164" i="25"/>
  <c r="U90" i="25"/>
  <c r="U190" i="25"/>
  <c r="U179" i="25"/>
  <c r="U130" i="25"/>
  <c r="U163" i="25"/>
  <c r="U98" i="25"/>
  <c r="C1054" i="65"/>
  <c r="U50" i="25"/>
  <c r="U168" i="25"/>
  <c r="U151" i="25"/>
  <c r="U59" i="25"/>
  <c r="U131" i="25"/>
  <c r="U165" i="25"/>
  <c r="U189" i="25"/>
  <c r="U194" i="25"/>
  <c r="U118" i="25"/>
  <c r="U141" i="25"/>
  <c r="U211" i="25"/>
  <c r="BF111" i="26"/>
  <c r="BR111" i="26" s="1"/>
  <c r="AF111" i="26"/>
  <c r="AG111" i="26" s="1"/>
  <c r="AK111" i="26"/>
  <c r="AT111" i="26" s="1"/>
  <c r="AR111" i="26"/>
  <c r="BO111" i="26" s="1"/>
  <c r="AO111" i="26"/>
  <c r="AG85" i="26"/>
  <c r="AS85" i="26"/>
  <c r="AV85" i="26"/>
  <c r="AM85" i="26"/>
  <c r="AP85" i="26"/>
  <c r="AU85" i="26"/>
  <c r="AO85" i="26"/>
  <c r="AT85" i="26"/>
  <c r="AR85" i="26"/>
  <c r="BO85" i="26" s="1"/>
  <c r="AN85" i="26"/>
  <c r="AQ85" i="26"/>
  <c r="BM85" i="26" s="1"/>
  <c r="BN85" i="26" s="1"/>
  <c r="AW85" i="26"/>
  <c r="AL85" i="26"/>
  <c r="BK85" i="26" s="1"/>
  <c r="BL85" i="26" s="1"/>
  <c r="C1085" i="65"/>
  <c r="U81" i="25"/>
  <c r="C1071" i="65"/>
  <c r="U67" i="25"/>
  <c r="I55" i="24"/>
  <c r="U57" i="25"/>
  <c r="U213" i="25"/>
  <c r="O97" i="28"/>
  <c r="BG113" i="26"/>
  <c r="BH113" i="26"/>
  <c r="AX113" i="26"/>
  <c r="Y15" i="26"/>
  <c r="Y16" i="26"/>
  <c r="W16" i="26"/>
  <c r="W15" i="26"/>
  <c r="BG44" i="26"/>
  <c r="S16" i="26"/>
  <c r="BH44" i="26"/>
  <c r="AX44" i="26"/>
  <c r="C1124" i="65"/>
  <c r="U120" i="25"/>
  <c r="U92" i="25"/>
  <c r="U114" i="25"/>
  <c r="BR59" i="26"/>
  <c r="BJ59" i="26"/>
  <c r="BA67" i="26"/>
  <c r="BE67" i="26"/>
  <c r="AF67" i="26"/>
  <c r="AG67" i="26" s="1"/>
  <c r="C1079" i="65"/>
  <c r="U75" i="25"/>
  <c r="BH72" i="26"/>
  <c r="AX72" i="26"/>
  <c r="BG72" i="26"/>
  <c r="C1039" i="65"/>
  <c r="U35" i="25"/>
  <c r="K4" i="26"/>
  <c r="BJ56" i="26"/>
  <c r="BP56" i="26"/>
  <c r="BQ56" i="26" s="1"/>
  <c r="O92" i="28"/>
  <c r="O68" i="28"/>
  <c r="G52" i="41"/>
  <c r="H52" i="41" s="1"/>
  <c r="G51" i="41"/>
  <c r="H51" i="41" s="1"/>
  <c r="G15" i="41"/>
  <c r="H15" i="41" s="1"/>
  <c r="G17" i="41"/>
  <c r="H17" i="41" s="1"/>
  <c r="G22" i="41"/>
  <c r="H22" i="41" s="1"/>
  <c r="G23" i="41"/>
  <c r="H23" i="41" s="1"/>
  <c r="G9" i="41"/>
  <c r="H9" i="41" s="1"/>
  <c r="G50" i="41"/>
  <c r="H50" i="41" s="1"/>
  <c r="G14" i="41"/>
  <c r="H14" i="41" s="1"/>
  <c r="G43" i="41"/>
  <c r="H43" i="41" s="1"/>
  <c r="G26" i="41"/>
  <c r="H26" i="41" s="1"/>
  <c r="G16" i="41"/>
  <c r="H16" i="41" s="1"/>
  <c r="G13" i="41"/>
  <c r="H13" i="41" s="1"/>
  <c r="G29" i="41"/>
  <c r="H29" i="41" s="1"/>
  <c r="G6" i="41"/>
  <c r="H6" i="41" s="1"/>
  <c r="G25" i="41"/>
  <c r="H25" i="41" s="1"/>
  <c r="G36" i="41"/>
  <c r="H36" i="41" s="1"/>
  <c r="G30" i="41"/>
  <c r="H30" i="41" s="1"/>
  <c r="G39" i="41"/>
  <c r="H39" i="41" s="1"/>
  <c r="G41" i="41"/>
  <c r="H41" i="41" s="1"/>
  <c r="G47" i="41"/>
  <c r="H47" i="41" s="1"/>
  <c r="G35" i="41"/>
  <c r="H35" i="41" s="1"/>
  <c r="G33" i="41"/>
  <c r="H33" i="41" s="1"/>
  <c r="G32" i="41"/>
  <c r="H32" i="41" s="1"/>
  <c r="G31" i="41"/>
  <c r="H31" i="41" s="1"/>
  <c r="G21" i="41"/>
  <c r="H21" i="41" s="1"/>
  <c r="G42" i="41"/>
  <c r="H42" i="41" s="1"/>
  <c r="G40" i="41"/>
  <c r="H40" i="41" s="1"/>
  <c r="G7" i="41"/>
  <c r="H7" i="41" s="1"/>
  <c r="G45" i="41"/>
  <c r="H45" i="41" s="1"/>
  <c r="G54" i="41"/>
  <c r="H54" i="41" s="1"/>
  <c r="G53" i="41"/>
  <c r="H53" i="41" s="1"/>
  <c r="G20" i="41"/>
  <c r="H20" i="41" s="1"/>
  <c r="G48" i="41"/>
  <c r="H48" i="41" s="1"/>
  <c r="G8" i="41"/>
  <c r="H8" i="41" s="1"/>
  <c r="G46" i="41"/>
  <c r="H46" i="41" s="1"/>
  <c r="G37" i="41"/>
  <c r="H37" i="41" s="1"/>
  <c r="G18" i="41"/>
  <c r="H18" i="41" s="1"/>
  <c r="G24" i="41"/>
  <c r="H24" i="41" s="1"/>
  <c r="G34" i="41"/>
  <c r="H34" i="41" s="1"/>
  <c r="G4" i="41"/>
  <c r="H4" i="41" s="1"/>
  <c r="G5" i="41"/>
  <c r="H5" i="41" s="1"/>
  <c r="G10" i="41"/>
  <c r="H10" i="41" s="1"/>
  <c r="G11" i="41"/>
  <c r="H11" i="41" s="1"/>
  <c r="G49" i="41"/>
  <c r="H49" i="41" s="1"/>
  <c r="G28" i="41"/>
  <c r="H28" i="41" s="1"/>
  <c r="G19" i="41"/>
  <c r="H19" i="41" s="1"/>
  <c r="G12" i="41"/>
  <c r="H12" i="41" s="1"/>
  <c r="G56" i="41"/>
  <c r="H56" i="41" s="1"/>
  <c r="G55" i="41"/>
  <c r="H55" i="41" s="1"/>
  <c r="G27" i="41"/>
  <c r="H27" i="41" s="1"/>
  <c r="G44" i="41"/>
  <c r="H44" i="41" s="1"/>
  <c r="G38" i="41"/>
  <c r="H38" i="41" s="1"/>
  <c r="BI125" i="26"/>
  <c r="BJ125" i="26" s="1"/>
  <c r="BK58" i="26"/>
  <c r="BL58" i="26" s="1"/>
  <c r="AY58" i="26"/>
  <c r="AZ58" i="26" s="1"/>
  <c r="R15" i="26"/>
  <c r="R14" i="26" s="1"/>
  <c r="BJ61" i="26"/>
  <c r="BJ89" i="26"/>
  <c r="BL89" i="26"/>
  <c r="BN89" i="26" s="1"/>
  <c r="BP89" i="26" s="1"/>
  <c r="BQ89" i="26" s="1"/>
  <c r="BK42" i="26"/>
  <c r="BL42" i="26" s="1"/>
  <c r="BN42" i="26" s="1"/>
  <c r="BP42" i="26" s="1"/>
  <c r="BQ42" i="26" s="1"/>
  <c r="AY42" i="26"/>
  <c r="AZ42" i="26" s="1"/>
  <c r="BN124" i="26"/>
  <c r="BP124" i="26" s="1"/>
  <c r="BQ124" i="26" s="1"/>
  <c r="BL52" i="26"/>
  <c r="BN52" i="26" s="1"/>
  <c r="BP52" i="26" s="1"/>
  <c r="BQ52" i="26" s="1"/>
  <c r="C1070" i="65"/>
  <c r="U66" i="25"/>
  <c r="U180" i="25"/>
  <c r="U144" i="25"/>
  <c r="P126" i="24"/>
  <c r="O126" i="24"/>
  <c r="C1046" i="65"/>
  <c r="U42" i="25"/>
  <c r="U160" i="25"/>
  <c r="U197" i="25"/>
  <c r="U142" i="25"/>
  <c r="U216" i="25"/>
  <c r="U128" i="25"/>
  <c r="U140" i="25"/>
  <c r="U136" i="25"/>
  <c r="BA74" i="26"/>
  <c r="AY74" i="26" s="1"/>
  <c r="AZ74" i="26" s="1"/>
  <c r="BE74" i="26"/>
  <c r="BJ74" i="26" s="1"/>
  <c r="AF74" i="26"/>
  <c r="AG74" i="26" s="1"/>
  <c r="U159" i="25"/>
  <c r="U63" i="25"/>
  <c r="U21" i="25"/>
  <c r="BJ71" i="26"/>
  <c r="BL71" i="26"/>
  <c r="BN71" i="26" s="1"/>
  <c r="BP71" i="26" s="1"/>
  <c r="BQ71" i="26" s="1"/>
  <c r="AF131" i="26"/>
  <c r="AG131" i="26" s="1"/>
  <c r="BE131" i="26"/>
  <c r="BA131" i="26"/>
  <c r="AY131" i="26" s="1"/>
  <c r="AZ131" i="26" s="1"/>
  <c r="BE126" i="26"/>
  <c r="BJ126" i="26" s="1"/>
  <c r="AF126" i="26"/>
  <c r="AG126" i="26" s="1"/>
  <c r="BA126" i="26"/>
  <c r="AY126" i="26" s="1"/>
  <c r="AZ126" i="26" s="1"/>
  <c r="AT47" i="26"/>
  <c r="AV47" i="26"/>
  <c r="AS47" i="26"/>
  <c r="AM47" i="26"/>
  <c r="AQ47" i="26"/>
  <c r="BM47" i="26" s="1"/>
  <c r="AR47" i="26"/>
  <c r="BO47" i="26" s="1"/>
  <c r="AU47" i="26"/>
  <c r="AW47" i="26"/>
  <c r="AP47" i="26"/>
  <c r="AL47" i="26"/>
  <c r="AN47" i="26"/>
  <c r="AO47" i="26"/>
  <c r="X16" i="26"/>
  <c r="O124" i="24"/>
  <c r="P124" i="24"/>
  <c r="U172" i="25"/>
  <c r="U103" i="25"/>
  <c r="U31" i="25"/>
  <c r="U170" i="25"/>
  <c r="BF72" i="26"/>
  <c r="BR72" i="26" s="1"/>
  <c r="AK72" i="26"/>
  <c r="AT72" i="26" s="1"/>
  <c r="I85" i="12"/>
  <c r="BJ111" i="26"/>
  <c r="AP35" i="26"/>
  <c r="AO35" i="26"/>
  <c r="AN35" i="26"/>
  <c r="AT35" i="26"/>
  <c r="AR35" i="26"/>
  <c r="BO35" i="26" s="1"/>
  <c r="AU35" i="26"/>
  <c r="AS35" i="26"/>
  <c r="AL35" i="26"/>
  <c r="AM35" i="26"/>
  <c r="AW35" i="26"/>
  <c r="AV35" i="26"/>
  <c r="AQ35" i="26"/>
  <c r="BM35" i="26" s="1"/>
  <c r="BF67" i="26"/>
  <c r="BR67" i="26" s="1"/>
  <c r="AK67" i="26"/>
  <c r="BA62" i="26"/>
  <c r="AY62" i="26" s="1"/>
  <c r="AZ62" i="26" s="1"/>
  <c r="BE62" i="26"/>
  <c r="AF62" i="26"/>
  <c r="AG62" i="26" s="1"/>
  <c r="BE49" i="26"/>
  <c r="BJ49" i="26" s="1"/>
  <c r="AH16" i="26"/>
  <c r="AH14" i="26" s="1"/>
  <c r="AF49" i="26"/>
  <c r="AG49" i="26" s="1"/>
  <c r="BA49" i="26"/>
  <c r="U76" i="25"/>
  <c r="U39" i="25"/>
  <c r="U69" i="25"/>
  <c r="U107" i="25"/>
  <c r="BE72" i="26"/>
  <c r="BA72" i="26"/>
  <c r="AF72" i="26"/>
  <c r="AG72" i="26" s="1"/>
  <c r="AU138" i="26"/>
  <c r="AN138" i="26"/>
  <c r="AW138" i="26"/>
  <c r="AM138" i="26"/>
  <c r="AT138" i="26"/>
  <c r="AR138" i="26"/>
  <c r="BO138" i="26" s="1"/>
  <c r="AQ138" i="26"/>
  <c r="BM138" i="26" s="1"/>
  <c r="AV138" i="26"/>
  <c r="AO138" i="26"/>
  <c r="AL138" i="26"/>
  <c r="BK138" i="26" s="1"/>
  <c r="BL138" i="26" s="1"/>
  <c r="AP138" i="26"/>
  <c r="AS138" i="26"/>
  <c r="U220" i="25"/>
  <c r="U155" i="25"/>
  <c r="U171" i="25"/>
  <c r="U219" i="25"/>
  <c r="U33" i="25"/>
  <c r="U100" i="25"/>
  <c r="U214" i="25"/>
  <c r="BK48" i="26"/>
  <c r="BL48" i="26" s="1"/>
  <c r="BN48" i="26" s="1"/>
  <c r="BP48" i="26" s="1"/>
  <c r="BQ48" i="26" s="1"/>
  <c r="AY48" i="26"/>
  <c r="AZ48" i="26" s="1"/>
  <c r="BR94" i="26"/>
  <c r="BJ121" i="26"/>
  <c r="BP121" i="26"/>
  <c r="BQ121" i="26" s="1"/>
  <c r="X15" i="26"/>
  <c r="X14" i="26" s="1"/>
  <c r="AY25" i="26"/>
  <c r="AZ25" i="26" s="1"/>
  <c r="AO25" i="26"/>
  <c r="AS25" i="26"/>
  <c r="AQ25" i="26"/>
  <c r="BM25" i="26" s="1"/>
  <c r="AM25" i="26"/>
  <c r="AL25" i="26"/>
  <c r="BK25" i="26" s="1"/>
  <c r="BL25" i="26" s="1"/>
  <c r="AR25" i="26"/>
  <c r="BO25" i="26" s="1"/>
  <c r="AT25" i="26"/>
  <c r="AV25" i="26"/>
  <c r="AU25" i="26"/>
  <c r="AW25" i="26"/>
  <c r="AP25" i="26"/>
  <c r="AN25" i="26"/>
  <c r="S15" i="26"/>
  <c r="S14" i="26" s="1"/>
  <c r="BN84" i="26"/>
  <c r="BP84" i="26" s="1"/>
  <c r="BQ84" i="26" s="1"/>
  <c r="AG44" i="26"/>
  <c r="BK76" i="26"/>
  <c r="BL76" i="26" s="1"/>
  <c r="BN76" i="26" s="1"/>
  <c r="BP76" i="26" s="1"/>
  <c r="BQ76" i="26" s="1"/>
  <c r="AY76" i="26"/>
  <c r="AZ76" i="26" s="1"/>
  <c r="BP127" i="26"/>
  <c r="BQ127" i="26" s="1"/>
  <c r="R53" i="40"/>
  <c r="S53" i="40" s="1"/>
  <c r="T53" i="40" s="1"/>
  <c r="R65" i="40"/>
  <c r="S65" i="40" s="1"/>
  <c r="T65" i="40" s="1"/>
  <c r="AJ81" i="12"/>
  <c r="AJ96" i="12"/>
  <c r="AJ91" i="12"/>
  <c r="AH85" i="12"/>
  <c r="AC72" i="12"/>
  <c r="AD72" i="12" s="1"/>
  <c r="AI65" i="12"/>
  <c r="AJ42" i="12"/>
  <c r="AI38" i="12"/>
  <c r="AI49" i="12"/>
  <c r="AH22" i="12"/>
  <c r="P53" i="28"/>
  <c r="AI29" i="12"/>
  <c r="AH61" i="12"/>
  <c r="AH38" i="12"/>
  <c r="AJ54" i="12"/>
  <c r="AH26" i="12"/>
  <c r="AH45" i="12"/>
  <c r="AC29" i="12"/>
  <c r="AD29" i="12" s="1"/>
  <c r="AJ28" i="12"/>
  <c r="AC38" i="12"/>
  <c r="AD38" i="12" s="1"/>
  <c r="R61" i="40"/>
  <c r="S61" i="40" s="1"/>
  <c r="T61" i="40" s="1"/>
  <c r="R64" i="40"/>
  <c r="S64" i="40" s="1"/>
  <c r="T64" i="40" s="1"/>
  <c r="R66" i="40"/>
  <c r="R58" i="40"/>
  <c r="S58" i="40" s="1"/>
  <c r="T58" i="40" s="1"/>
  <c r="R57" i="40"/>
  <c r="S57" i="40" s="1"/>
  <c r="T57" i="40" s="1"/>
  <c r="R67" i="40"/>
  <c r="R63" i="40"/>
  <c r="S63" i="40" s="1"/>
  <c r="T63" i="40" s="1"/>
  <c r="R60" i="40"/>
  <c r="S60" i="40" s="1"/>
  <c r="T60" i="40" s="1"/>
  <c r="R26" i="40"/>
  <c r="S26" i="40" s="1"/>
  <c r="T26" i="40" s="1"/>
  <c r="AC21" i="16"/>
  <c r="AD21" i="16" s="1"/>
  <c r="AH20" i="16"/>
  <c r="AC20" i="16"/>
  <c r="AD20" i="16" s="1"/>
  <c r="AH21" i="16"/>
  <c r="AJ20" i="16"/>
  <c r="AI21" i="16"/>
  <c r="D81" i="63" s="1"/>
  <c r="AJ21" i="16"/>
  <c r="AI20" i="16"/>
  <c r="D79" i="63" s="1"/>
  <c r="AC15" i="21"/>
  <c r="AC14" i="21" s="1"/>
  <c r="AC13" i="21"/>
  <c r="AC10" i="21" s="1"/>
  <c r="P127" i="23"/>
  <c r="AD38" i="21"/>
  <c r="F84" i="63"/>
  <c r="AC16" i="21"/>
  <c r="Q10" i="21"/>
  <c r="R25" i="40"/>
  <c r="S25" i="40" s="1"/>
  <c r="T25" i="40" s="1"/>
  <c r="F23" i="63"/>
  <c r="F72" i="63"/>
  <c r="F45" i="63"/>
  <c r="F61" i="63"/>
  <c r="P85" i="23"/>
  <c r="F78" i="63"/>
  <c r="F60" i="63"/>
  <c r="F65" i="63"/>
  <c r="F81" i="63"/>
  <c r="P98" i="23"/>
  <c r="P147" i="23"/>
  <c r="F79" i="63"/>
  <c r="F3" i="63"/>
  <c r="E1441" i="65"/>
  <c r="F80" i="63"/>
  <c r="P49" i="23"/>
  <c r="F51" i="63"/>
  <c r="P102" i="23"/>
  <c r="F36" i="63"/>
  <c r="P47" i="23"/>
  <c r="I201" i="24"/>
  <c r="I189" i="14"/>
  <c r="P189" i="15" s="1"/>
  <c r="I177" i="14"/>
  <c r="P177" i="15" s="1"/>
  <c r="P36" i="20"/>
  <c r="O32" i="19"/>
  <c r="I145" i="14"/>
  <c r="P145" i="15" s="1"/>
  <c r="P103" i="20"/>
  <c r="O73" i="19"/>
  <c r="P127" i="20"/>
  <c r="O88" i="19"/>
  <c r="P26" i="20"/>
  <c r="O24" i="19"/>
  <c r="P149" i="20"/>
  <c r="O101" i="19"/>
  <c r="P93" i="20"/>
  <c r="O67" i="19"/>
  <c r="P34" i="20"/>
  <c r="O31" i="19"/>
  <c r="P185" i="20"/>
  <c r="O123" i="19"/>
  <c r="P41" i="20"/>
  <c r="O35" i="19"/>
  <c r="P55" i="20"/>
  <c r="O43" i="19"/>
  <c r="P30" i="20"/>
  <c r="O27" i="19"/>
  <c r="AJ79" i="12"/>
  <c r="AI88" i="12"/>
  <c r="AI81" i="12"/>
  <c r="P61" i="28"/>
  <c r="P40" i="28"/>
  <c r="AJ70" i="12"/>
  <c r="AI96" i="12"/>
  <c r="AJ90" i="12"/>
  <c r="AJ85" i="12"/>
  <c r="AI97" i="12"/>
  <c r="AJ69" i="12"/>
  <c r="AC81" i="12"/>
  <c r="AD81" i="12" s="1"/>
  <c r="P55" i="28"/>
  <c r="P42" i="28"/>
  <c r="AC22" i="12"/>
  <c r="AD22" i="12" s="1"/>
  <c r="AJ27" i="12"/>
  <c r="AJ32" i="12"/>
  <c r="P54" i="28"/>
  <c r="P99" i="28"/>
  <c r="P33" i="28"/>
  <c r="AI22" i="12"/>
  <c r="AC27" i="12"/>
  <c r="AD27" i="12" s="1"/>
  <c r="P39" i="28"/>
  <c r="AH48" i="12"/>
  <c r="AJ29" i="12"/>
  <c r="AJ34" i="12"/>
  <c r="AH74" i="12"/>
  <c r="AI77" i="12"/>
  <c r="AJ88" i="12"/>
  <c r="AJ95" i="12"/>
  <c r="AC96" i="12"/>
  <c r="AD96" i="12" s="1"/>
  <c r="AJ77" i="12"/>
  <c r="AI66" i="12"/>
  <c r="AI85" i="12"/>
  <c r="AC69" i="12"/>
  <c r="AD69" i="12" s="1"/>
  <c r="AJ98" i="12"/>
  <c r="AI94" i="12"/>
  <c r="AC98" i="12"/>
  <c r="AD98" i="12" s="1"/>
  <c r="AH77" i="12"/>
  <c r="AI95" i="12"/>
  <c r="AC99" i="12"/>
  <c r="AD99" i="12" s="1"/>
  <c r="AC65" i="12"/>
  <c r="AD65" i="12" s="1"/>
  <c r="AJ22" i="12"/>
  <c r="AI30" i="12"/>
  <c r="AH58" i="12"/>
  <c r="P68" i="28"/>
  <c r="R49" i="40"/>
  <c r="U425" i="19"/>
  <c r="T425" i="19"/>
  <c r="T331" i="19"/>
  <c r="U371" i="19"/>
  <c r="T371" i="19"/>
  <c r="U420" i="19"/>
  <c r="T420" i="19"/>
  <c r="T88" i="19"/>
  <c r="U88" i="19"/>
  <c r="U379" i="19"/>
  <c r="T379" i="19"/>
  <c r="U312" i="19"/>
  <c r="U363" i="19"/>
  <c r="T363" i="19"/>
  <c r="C10" i="25"/>
  <c r="T20" i="13"/>
  <c r="R33" i="40"/>
  <c r="S33" i="40" s="1"/>
  <c r="T33" i="40" s="1"/>
  <c r="R36" i="40"/>
  <c r="S36" i="40" s="1"/>
  <c r="T36" i="40" s="1"/>
  <c r="R38" i="40"/>
  <c r="S38" i="40" s="1"/>
  <c r="T38" i="40" s="1"/>
  <c r="V21" i="12"/>
  <c r="AH21" i="12" s="1"/>
  <c r="AJ100" i="12"/>
  <c r="AC63" i="12"/>
  <c r="AD63" i="12" s="1"/>
  <c r="AI99" i="12"/>
  <c r="AI63" i="12"/>
  <c r="AJ66" i="12"/>
  <c r="AJ72" i="12"/>
  <c r="AI92" i="12"/>
  <c r="AC100" i="12"/>
  <c r="AD100" i="12" s="1"/>
  <c r="AI75" i="12"/>
  <c r="AJ75" i="12"/>
  <c r="AC91" i="12"/>
  <c r="AD91" i="12" s="1"/>
  <c r="U39" i="12"/>
  <c r="U16" i="12" s="1"/>
  <c r="T16" i="12"/>
  <c r="T14" i="12" s="1"/>
  <c r="AI64" i="12"/>
  <c r="AI100" i="12"/>
  <c r="AJ94" i="12"/>
  <c r="AJ63" i="12"/>
  <c r="AC75" i="12"/>
  <c r="AD75" i="12" s="1"/>
  <c r="AD15" i="54"/>
  <c r="AD16" i="54"/>
  <c r="R44" i="40"/>
  <c r="S44" i="40" s="1"/>
  <c r="T44" i="40" s="1"/>
  <c r="U372" i="19"/>
  <c r="P84" i="20"/>
  <c r="U123" i="19"/>
  <c r="P292" i="20"/>
  <c r="I106" i="18"/>
  <c r="P377" i="20"/>
  <c r="R21" i="40"/>
  <c r="R27" i="40"/>
  <c r="S27" i="40" s="1"/>
  <c r="T27" i="40" s="1"/>
  <c r="R45" i="40"/>
  <c r="S45" i="40" s="1"/>
  <c r="T45" i="40" s="1"/>
  <c r="R35" i="40"/>
  <c r="S35" i="40" s="1"/>
  <c r="T35" i="40" s="1"/>
  <c r="P402" i="20"/>
  <c r="P216" i="20"/>
  <c r="P217" i="20"/>
  <c r="P367" i="20"/>
  <c r="P338" i="20"/>
  <c r="P382" i="20"/>
  <c r="P401" i="20"/>
  <c r="P245" i="20"/>
  <c r="U300" i="19"/>
  <c r="AG14" i="18"/>
  <c r="AH14" i="18"/>
  <c r="P256" i="20"/>
  <c r="P173" i="20"/>
  <c r="P179" i="20"/>
  <c r="P115" i="20"/>
  <c r="P151" i="20"/>
  <c r="P136" i="20"/>
  <c r="P121" i="20"/>
  <c r="P195" i="20"/>
  <c r="P116" i="20"/>
  <c r="P118" i="20"/>
  <c r="I111" i="18"/>
  <c r="P255" i="20"/>
  <c r="U161" i="19"/>
  <c r="P262" i="20"/>
  <c r="P394" i="20"/>
  <c r="P170" i="20"/>
  <c r="P146" i="20"/>
  <c r="P196" i="20"/>
  <c r="P281" i="20"/>
  <c r="P284" i="20"/>
  <c r="P90" i="20"/>
  <c r="P28" i="20"/>
  <c r="I112" i="18"/>
  <c r="O112" i="19" s="1"/>
  <c r="P20" i="20"/>
  <c r="P76" i="20"/>
  <c r="U177" i="19"/>
  <c r="P87" i="20"/>
  <c r="I89" i="18"/>
  <c r="O89" i="19" s="1"/>
  <c r="P366" i="20"/>
  <c r="I122" i="18"/>
  <c r="O122" i="19" s="1"/>
  <c r="I29" i="18"/>
  <c r="O29" i="19" s="1"/>
  <c r="P23" i="20"/>
  <c r="P109" i="20"/>
  <c r="P166" i="20"/>
  <c r="P113" i="20"/>
  <c r="P114" i="20"/>
  <c r="P266" i="20"/>
  <c r="P319" i="20"/>
  <c r="P387" i="20"/>
  <c r="P130" i="20"/>
  <c r="P200" i="20"/>
  <c r="P293" i="20"/>
  <c r="P123" i="20"/>
  <c r="P398" i="20"/>
  <c r="P194" i="20"/>
  <c r="I113" i="18"/>
  <c r="O113" i="19" s="1"/>
  <c r="P339" i="20"/>
  <c r="P206" i="20"/>
  <c r="P361" i="20"/>
  <c r="P50" i="20"/>
  <c r="P38" i="20"/>
  <c r="P276" i="20"/>
  <c r="P182" i="20"/>
  <c r="U324" i="19"/>
  <c r="P310" i="20"/>
  <c r="P175" i="20"/>
  <c r="P25" i="20"/>
  <c r="P128" i="20"/>
  <c r="P234" i="20"/>
  <c r="P147" i="20"/>
  <c r="T139" i="19"/>
  <c r="P247" i="20"/>
  <c r="U131" i="19"/>
  <c r="P383" i="20"/>
  <c r="P297" i="20"/>
  <c r="P308" i="20"/>
  <c r="I108" i="18"/>
  <c r="U143" i="19"/>
  <c r="P85" i="20"/>
  <c r="P215" i="20"/>
  <c r="P267" i="20"/>
  <c r="P88" i="20"/>
  <c r="P190" i="20"/>
  <c r="P48" i="20"/>
  <c r="P176" i="20"/>
  <c r="P64" i="20"/>
  <c r="P228" i="20"/>
  <c r="P162" i="20"/>
  <c r="P374" i="20"/>
  <c r="P318" i="20"/>
  <c r="I87" i="18"/>
  <c r="O87" i="19" s="1"/>
  <c r="U153" i="19"/>
  <c r="P239" i="20"/>
  <c r="P226" i="20"/>
  <c r="P368" i="20"/>
  <c r="P272" i="20"/>
  <c r="P187" i="20"/>
  <c r="P119" i="20"/>
  <c r="P124" i="20"/>
  <c r="P180" i="20"/>
  <c r="P117" i="20"/>
  <c r="P197" i="20"/>
  <c r="U340" i="19"/>
  <c r="P393" i="20"/>
  <c r="P62" i="20"/>
  <c r="P172" i="20"/>
  <c r="U183" i="19"/>
  <c r="U187" i="19"/>
  <c r="P47" i="20"/>
  <c r="P273" i="20"/>
  <c r="P296" i="20"/>
  <c r="P370" i="20"/>
  <c r="U352" i="19"/>
  <c r="U169" i="19"/>
  <c r="P343" i="20"/>
  <c r="AE15" i="18"/>
  <c r="U115" i="19"/>
  <c r="U179" i="19"/>
  <c r="T179" i="19"/>
  <c r="P222" i="20"/>
  <c r="P91" i="20"/>
  <c r="P211" i="20"/>
  <c r="P214" i="20"/>
  <c r="P209" i="20"/>
  <c r="P177" i="20"/>
  <c r="P45" i="20"/>
  <c r="T155" i="19"/>
  <c r="U155" i="19"/>
  <c r="U356" i="19"/>
  <c r="T356" i="19"/>
  <c r="U384" i="19"/>
  <c r="T384" i="19"/>
  <c r="U380" i="19"/>
  <c r="T380" i="19"/>
  <c r="U316" i="19"/>
  <c r="T316" i="19"/>
  <c r="U320" i="19"/>
  <c r="P358" i="20"/>
  <c r="P221" i="20"/>
  <c r="P207" i="20"/>
  <c r="P71" i="20"/>
  <c r="U398" i="19"/>
  <c r="T398" i="19"/>
  <c r="U344" i="19"/>
  <c r="T344" i="19"/>
  <c r="P238" i="20"/>
  <c r="P378" i="20"/>
  <c r="P168" i="20"/>
  <c r="P304" i="20"/>
  <c r="P400" i="20"/>
  <c r="P174" i="20"/>
  <c r="U364" i="19"/>
  <c r="T364" i="19"/>
  <c r="U360" i="19"/>
  <c r="T360" i="19"/>
  <c r="U348" i="19"/>
  <c r="T348" i="19"/>
  <c r="U308" i="19"/>
  <c r="T308" i="19"/>
  <c r="P403" i="20"/>
  <c r="P282" i="20"/>
  <c r="P145" i="20"/>
  <c r="T149" i="19"/>
  <c r="U149" i="19"/>
  <c r="U397" i="19"/>
  <c r="T397" i="19"/>
  <c r="U376" i="19"/>
  <c r="T376" i="19"/>
  <c r="U332" i="19"/>
  <c r="T332" i="19"/>
  <c r="U328" i="19"/>
  <c r="T328" i="19"/>
  <c r="P61" i="20"/>
  <c r="P60" i="20"/>
  <c r="P212" i="20"/>
  <c r="P260" i="20"/>
  <c r="P213" i="20"/>
  <c r="P161" i="20"/>
  <c r="T165" i="19"/>
  <c r="U165" i="19"/>
  <c r="T159" i="19"/>
  <c r="U159" i="19"/>
  <c r="U145" i="19"/>
  <c r="T145" i="19"/>
  <c r="T121" i="19"/>
  <c r="U121" i="19"/>
  <c r="U191" i="19"/>
  <c r="P285" i="20"/>
  <c r="P269" i="20"/>
  <c r="P142" i="20"/>
  <c r="P95" i="20"/>
  <c r="P334" i="20"/>
  <c r="T151" i="19"/>
  <c r="U151" i="19"/>
  <c r="P51" i="20"/>
  <c r="P44" i="20"/>
  <c r="P193" i="20"/>
  <c r="P243" i="20"/>
  <c r="P288" i="20"/>
  <c r="P232" i="20"/>
  <c r="P122" i="20"/>
  <c r="P303" i="20"/>
  <c r="P328" i="20"/>
  <c r="P96" i="20"/>
  <c r="P350" i="20"/>
  <c r="T125" i="19"/>
  <c r="U125" i="19"/>
  <c r="P332" i="20"/>
  <c r="T193" i="19"/>
  <c r="U193" i="19"/>
  <c r="T141" i="19"/>
  <c r="U141" i="19"/>
  <c r="U181" i="19"/>
  <c r="U197" i="19"/>
  <c r="P275" i="20"/>
  <c r="P261" i="20"/>
  <c r="P140" i="20"/>
  <c r="P144" i="20"/>
  <c r="P63" i="20"/>
  <c r="U171" i="19"/>
  <c r="U135" i="19"/>
  <c r="P268" i="20"/>
  <c r="P242" i="20"/>
  <c r="P283" i="20"/>
  <c r="P258" i="20"/>
  <c r="P107" i="20"/>
  <c r="U327" i="19"/>
  <c r="T327" i="19"/>
  <c r="P229" i="20"/>
  <c r="P369" i="20"/>
  <c r="P54" i="20"/>
  <c r="U323" i="19"/>
  <c r="T323" i="19"/>
  <c r="U319" i="19"/>
  <c r="T319" i="19"/>
  <c r="P359" i="20"/>
  <c r="P327" i="20"/>
  <c r="U307" i="19"/>
  <c r="T307" i="19"/>
  <c r="P152" i="20"/>
  <c r="P385" i="20"/>
  <c r="P386" i="20"/>
  <c r="U311" i="19"/>
  <c r="T311" i="19"/>
  <c r="U303" i="19"/>
  <c r="T303" i="19"/>
  <c r="U299" i="19"/>
  <c r="T299" i="19"/>
  <c r="P74" i="20"/>
  <c r="AE16" i="18"/>
  <c r="AE14" i="18" s="1"/>
  <c r="R43" i="40"/>
  <c r="S43" i="40" s="1"/>
  <c r="T43" i="40" s="1"/>
  <c r="R37" i="40"/>
  <c r="S37" i="40" s="1"/>
  <c r="T37" i="40" s="1"/>
  <c r="R23" i="40"/>
  <c r="S23" i="40" s="1"/>
  <c r="T23" i="40" s="1"/>
  <c r="R24" i="40"/>
  <c r="S24" i="40" s="1"/>
  <c r="T24" i="40" s="1"/>
  <c r="R52" i="40"/>
  <c r="S52" i="40" s="1"/>
  <c r="T52" i="40" s="1"/>
  <c r="AI88" i="24"/>
  <c r="AI103" i="24"/>
  <c r="AC105" i="24"/>
  <c r="AD105" i="24" s="1"/>
  <c r="AC90" i="24"/>
  <c r="AD90" i="24" s="1"/>
  <c r="AH107" i="24"/>
  <c r="AI146" i="24"/>
  <c r="AJ123" i="24"/>
  <c r="AJ115" i="24"/>
  <c r="AC104" i="24"/>
  <c r="AD104" i="24" s="1"/>
  <c r="AH134" i="24"/>
  <c r="AC88" i="24"/>
  <c r="AD88" i="24" s="1"/>
  <c r="AH103" i="24"/>
  <c r="AH120" i="24"/>
  <c r="AH76" i="24"/>
  <c r="AJ142" i="24"/>
  <c r="AI104" i="24"/>
  <c r="AC134" i="24"/>
  <c r="AD134" i="24" s="1"/>
  <c r="AC120" i="24"/>
  <c r="AD120" i="24" s="1"/>
  <c r="AI94" i="24"/>
  <c r="AJ120" i="24"/>
  <c r="AC98" i="24"/>
  <c r="AD98" i="24" s="1"/>
  <c r="AI82" i="24"/>
  <c r="AH123" i="24"/>
  <c r="AJ130" i="24"/>
  <c r="AI136" i="24"/>
  <c r="AI99" i="24"/>
  <c r="AI143" i="24"/>
  <c r="AC73" i="24"/>
  <c r="AD73" i="24" s="1"/>
  <c r="AH98" i="24"/>
  <c r="AJ94" i="24"/>
  <c r="AJ137" i="24"/>
  <c r="AJ98" i="24"/>
  <c r="AI105" i="24"/>
  <c r="AI114" i="24"/>
  <c r="AJ90" i="24"/>
  <c r="AH90" i="24"/>
  <c r="AC78" i="24"/>
  <c r="AD78" i="24" s="1"/>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P313" i="20"/>
  <c r="P141" i="20"/>
  <c r="P186" i="20"/>
  <c r="P148" i="20"/>
  <c r="I62" i="14"/>
  <c r="P62" i="15" s="1"/>
  <c r="P139" i="20"/>
  <c r="P365" i="20"/>
  <c r="P155" i="20"/>
  <c r="P153" i="20"/>
  <c r="P202" i="20"/>
  <c r="P22" i="20"/>
  <c r="P89" i="20"/>
  <c r="P92" i="20"/>
  <c r="P138" i="20"/>
  <c r="P52" i="20"/>
  <c r="P160" i="20"/>
  <c r="P137" i="20"/>
  <c r="P125" i="20"/>
  <c r="P188" i="20"/>
  <c r="P133" i="20"/>
  <c r="I86" i="24"/>
  <c r="P134" i="20"/>
  <c r="P171" i="20"/>
  <c r="P94" i="20"/>
  <c r="P75" i="20"/>
  <c r="P80" i="20"/>
  <c r="P131" i="20"/>
  <c r="P100" i="20"/>
  <c r="P158" i="20"/>
  <c r="P169" i="20"/>
  <c r="P199" i="20"/>
  <c r="P67" i="20"/>
  <c r="P184" i="20"/>
  <c r="P132" i="20"/>
  <c r="P178" i="20"/>
  <c r="P68" i="20"/>
  <c r="P159" i="20"/>
  <c r="P42" i="20"/>
  <c r="P191" i="20"/>
  <c r="P98" i="20"/>
  <c r="P72" i="20"/>
  <c r="P33" i="20"/>
  <c r="P99" i="20"/>
  <c r="P224" i="20"/>
  <c r="P189" i="20"/>
  <c r="B11" i="22"/>
  <c r="C10" i="22" s="1"/>
  <c r="P227" i="20"/>
  <c r="P381" i="20"/>
  <c r="P300" i="20"/>
  <c r="P236" i="20"/>
  <c r="P235" i="20"/>
  <c r="P380" i="20"/>
  <c r="P340" i="20"/>
  <c r="P263" i="20"/>
  <c r="P299" i="20"/>
  <c r="B11" i="13"/>
  <c r="C10" i="13" s="1"/>
  <c r="P347" i="20"/>
  <c r="P349" i="20"/>
  <c r="P342" i="20"/>
  <c r="P225" i="20"/>
  <c r="P317" i="20"/>
  <c r="P357" i="20"/>
  <c r="P315" i="20"/>
  <c r="P353" i="20"/>
  <c r="P392" i="20"/>
  <c r="P309" i="20"/>
  <c r="P360" i="20"/>
  <c r="P286" i="20"/>
  <c r="P314" i="20"/>
  <c r="P329" i="20"/>
  <c r="P306" i="20"/>
  <c r="P321" i="20"/>
  <c r="P345" i="20"/>
  <c r="P356" i="20"/>
  <c r="P352" i="20"/>
  <c r="P341" i="20"/>
  <c r="P344" i="20"/>
  <c r="P388" i="20"/>
  <c r="P346" i="20"/>
  <c r="P373" i="20"/>
  <c r="P333" i="20"/>
  <c r="P354" i="20"/>
  <c r="P254" i="20"/>
  <c r="P325" i="20"/>
  <c r="P364" i="20"/>
  <c r="P362" i="20"/>
  <c r="P307" i="20"/>
  <c r="P305" i="20"/>
  <c r="P331" i="20"/>
  <c r="P316" i="20"/>
  <c r="P312" i="20"/>
  <c r="I135" i="14"/>
  <c r="P135" i="15" s="1"/>
  <c r="I76" i="14"/>
  <c r="P76" i="15" s="1"/>
  <c r="P301" i="20"/>
  <c r="P330" i="20"/>
  <c r="P320" i="20"/>
  <c r="P302" i="20"/>
  <c r="P322" i="20"/>
  <c r="P324" i="20"/>
  <c r="B11" i="20"/>
  <c r="C10" i="20" s="1"/>
  <c r="U15" i="16"/>
  <c r="U14" i="16" s="1"/>
  <c r="U16" i="16"/>
  <c r="AH26" i="16"/>
  <c r="B8" i="17"/>
  <c r="C7" i="17" s="1"/>
  <c r="G17" i="17"/>
  <c r="T14" i="16"/>
  <c r="R22" i="40"/>
  <c r="S22" i="40" s="1"/>
  <c r="T22" i="40" s="1"/>
  <c r="R46" i="40"/>
  <c r="R47" i="40"/>
  <c r="AH96" i="24"/>
  <c r="AH106" i="24"/>
  <c r="AJ106" i="24"/>
  <c r="AI145" i="24"/>
  <c r="AH85" i="24"/>
  <c r="AC85" i="24"/>
  <c r="AD85" i="24" s="1"/>
  <c r="AJ95" i="24"/>
  <c r="AI95" i="24"/>
  <c r="AJ126" i="24"/>
  <c r="AC145" i="24"/>
  <c r="AD145" i="24" s="1"/>
  <c r="AH80" i="24"/>
  <c r="AJ80" i="24"/>
  <c r="AJ129" i="24"/>
  <c r="AC138" i="24"/>
  <c r="AD138" i="24" s="1"/>
  <c r="AJ138" i="24"/>
  <c r="AH111" i="24"/>
  <c r="AH102" i="24"/>
  <c r="AC102" i="24"/>
  <c r="AD102" i="24" s="1"/>
  <c r="AI73" i="24"/>
  <c r="AJ125" i="24"/>
  <c r="AJ86" i="24"/>
  <c r="B8" i="25"/>
  <c r="C7" i="25" s="1"/>
  <c r="G17" i="25"/>
  <c r="S16" i="24"/>
  <c r="S15" i="24"/>
  <c r="AC117" i="24"/>
  <c r="AD117" i="24" s="1"/>
  <c r="AH79" i="24"/>
  <c r="AH145" i="24"/>
  <c r="AJ145" i="24"/>
  <c r="AC143" i="24"/>
  <c r="AD143" i="24" s="1"/>
  <c r="AJ143" i="24"/>
  <c r="AC113" i="24"/>
  <c r="AD113" i="24" s="1"/>
  <c r="AI125" i="24"/>
  <c r="AI86" i="24"/>
  <c r="AH86" i="24"/>
  <c r="AH82" i="24"/>
  <c r="AC110" i="24"/>
  <c r="AD110" i="24" s="1"/>
  <c r="AH110" i="24"/>
  <c r="AC74" i="24"/>
  <c r="AD74" i="24" s="1"/>
  <c r="AC86" i="24"/>
  <c r="AD86" i="24" s="1"/>
  <c r="AJ26" i="5"/>
  <c r="AC26" i="5"/>
  <c r="AD26" i="5" s="1"/>
  <c r="AI26" i="5"/>
  <c r="C49" i="63" s="1"/>
  <c r="I23" i="5"/>
  <c r="AH26" i="5"/>
  <c r="S21" i="5"/>
  <c r="T21" i="5" s="1"/>
  <c r="U21" i="5" s="1"/>
  <c r="V21" i="5" s="1"/>
  <c r="W21" i="5" s="1"/>
  <c r="X21" i="5" s="1"/>
  <c r="Y21" i="5" s="1"/>
  <c r="Z21" i="5" s="1"/>
  <c r="AA21" i="5" s="1"/>
  <c r="AB21" i="5" s="1"/>
  <c r="AC21" i="5"/>
  <c r="AD21" i="5" s="1"/>
  <c r="AH24" i="5"/>
  <c r="S24" i="5"/>
  <c r="T24" i="5" s="1"/>
  <c r="U24" i="5" s="1"/>
  <c r="V24" i="5" s="1"/>
  <c r="W24" i="5" s="1"/>
  <c r="X24" i="5" s="1"/>
  <c r="Y24" i="5" s="1"/>
  <c r="Z24" i="5" s="1"/>
  <c r="AA24" i="5" s="1"/>
  <c r="AB24" i="5" s="1"/>
  <c r="AJ24" i="5"/>
  <c r="AG24" i="5"/>
  <c r="T22" i="5"/>
  <c r="AG22" i="5"/>
  <c r="AC24" i="5"/>
  <c r="AD24" i="5" s="1"/>
  <c r="AH25" i="5"/>
  <c r="S25" i="5"/>
  <c r="T25" i="5" s="1"/>
  <c r="U25" i="5" s="1"/>
  <c r="V25" i="5" s="1"/>
  <c r="W25" i="5" s="1"/>
  <c r="X25" i="5" s="1"/>
  <c r="Y25" i="5" s="1"/>
  <c r="Z25" i="5" s="1"/>
  <c r="AA25" i="5" s="1"/>
  <c r="AB25" i="5" s="1"/>
  <c r="AG25" i="5"/>
  <c r="AC25" i="5"/>
  <c r="AD25" i="5" s="1"/>
  <c r="S28" i="5"/>
  <c r="T28" i="5" s="1"/>
  <c r="U28" i="5" s="1"/>
  <c r="V28" i="5" s="1"/>
  <c r="W28" i="5" s="1"/>
  <c r="X28" i="5" s="1"/>
  <c r="Y28" i="5" s="1"/>
  <c r="Z28" i="5" s="1"/>
  <c r="AA28" i="5" s="1"/>
  <c r="AB28" i="5" s="1"/>
  <c r="S23" i="5"/>
  <c r="T23" i="5" s="1"/>
  <c r="U23" i="5" s="1"/>
  <c r="V23" i="5" s="1"/>
  <c r="W23" i="5" s="1"/>
  <c r="X23" i="5" s="1"/>
  <c r="Y23" i="5" s="1"/>
  <c r="Z23" i="5" s="1"/>
  <c r="AA23" i="5" s="1"/>
  <c r="AB23" i="5" s="1"/>
  <c r="B11" i="6"/>
  <c r="C10" i="6" s="1"/>
  <c r="B8" i="6"/>
  <c r="C7" i="6" s="1"/>
  <c r="G17" i="6"/>
  <c r="T30" i="5"/>
  <c r="AG30" i="5"/>
  <c r="AH29" i="5"/>
  <c r="S29" i="5"/>
  <c r="T29" i="5" s="1"/>
  <c r="U29" i="5" s="1"/>
  <c r="V29" i="5" s="1"/>
  <c r="W29" i="5" s="1"/>
  <c r="X29" i="5" s="1"/>
  <c r="Y29" i="5" s="1"/>
  <c r="Z29" i="5" s="1"/>
  <c r="AA29" i="5" s="1"/>
  <c r="AB29" i="5" s="1"/>
  <c r="AI29" i="5"/>
  <c r="AJ29" i="5"/>
  <c r="AG29" i="5"/>
  <c r="AC29" i="5"/>
  <c r="AD29" i="5" s="1"/>
  <c r="S32" i="5"/>
  <c r="AI23" i="5"/>
  <c r="C20" i="63" s="1"/>
  <c r="S27" i="5"/>
  <c r="AG27" i="5" s="1"/>
  <c r="AH33" i="5"/>
  <c r="S33" i="5"/>
  <c r="T33" i="5" s="1"/>
  <c r="U33" i="5" s="1"/>
  <c r="V33" i="5" s="1"/>
  <c r="W33" i="5" s="1"/>
  <c r="X33" i="5" s="1"/>
  <c r="Y33" i="5" s="1"/>
  <c r="Z33" i="5" s="1"/>
  <c r="AA33" i="5" s="1"/>
  <c r="AB33" i="5" s="1"/>
  <c r="AI33" i="5"/>
  <c r="AG33" i="5"/>
  <c r="AC33" i="5"/>
  <c r="AD33" i="5" s="1"/>
  <c r="T34" i="5"/>
  <c r="AG34" i="5"/>
  <c r="S31" i="5"/>
  <c r="C15" i="62"/>
  <c r="S20" i="5"/>
  <c r="R16" i="5"/>
  <c r="R15" i="5"/>
  <c r="AG26" i="5"/>
  <c r="C10" i="15"/>
  <c r="I259" i="14"/>
  <c r="P259" i="15" s="1"/>
  <c r="I115" i="14"/>
  <c r="P115" i="15" s="1"/>
  <c r="I37" i="14"/>
  <c r="P37" i="15" s="1"/>
  <c r="I73" i="14"/>
  <c r="P73" i="15" s="1"/>
  <c r="AD44" i="14"/>
  <c r="AC16" i="14"/>
  <c r="AC15" i="14"/>
  <c r="AH15" i="14"/>
  <c r="AH14" i="14" s="1"/>
  <c r="AH16" i="14"/>
  <c r="AG15" i="14"/>
  <c r="AG16" i="14"/>
  <c r="AG18" i="14"/>
  <c r="B15" i="62"/>
  <c r="P3" i="62"/>
  <c r="P12" i="62"/>
  <c r="O146" i="58"/>
  <c r="O93" i="58"/>
  <c r="O40" i="58"/>
  <c r="O184" i="58"/>
  <c r="O188" i="58"/>
  <c r="O75" i="58"/>
  <c r="O60" i="58"/>
  <c r="O130" i="58"/>
  <c r="O192" i="58"/>
  <c r="O101" i="58"/>
  <c r="O152" i="58"/>
  <c r="O134" i="58"/>
  <c r="O170" i="58"/>
  <c r="O106" i="58"/>
  <c r="O102" i="58"/>
  <c r="O163" i="58"/>
  <c r="O24" i="58"/>
  <c r="O141" i="58"/>
  <c r="O88" i="58"/>
  <c r="O20" i="58"/>
  <c r="O114" i="58"/>
  <c r="O111" i="58"/>
  <c r="O196" i="58"/>
  <c r="O118" i="58"/>
  <c r="O136" i="58"/>
  <c r="O200" i="58"/>
  <c r="O43" i="58"/>
  <c r="O67" i="58"/>
  <c r="O42" i="58"/>
  <c r="O30" i="58"/>
  <c r="O157" i="58"/>
  <c r="O115" i="58"/>
  <c r="O32" i="58"/>
  <c r="O162" i="58"/>
  <c r="O153" i="58"/>
  <c r="O176" i="58"/>
  <c r="O69" i="58"/>
  <c r="O68" i="58"/>
  <c r="O122" i="58"/>
  <c r="O120" i="58"/>
  <c r="O54" i="58"/>
  <c r="O39" i="58"/>
  <c r="O193" i="58"/>
  <c r="O98" i="58"/>
  <c r="O167" i="58"/>
  <c r="O178" i="58"/>
  <c r="O97" i="58"/>
  <c r="O140" i="58"/>
  <c r="O35" i="58"/>
  <c r="O117" i="58"/>
  <c r="O72" i="58"/>
  <c r="O21" i="58"/>
  <c r="O190" i="58"/>
  <c r="O172" i="58"/>
  <c r="O149" i="58"/>
  <c r="O99" i="58"/>
  <c r="O85" i="58"/>
  <c r="O31" i="58"/>
  <c r="O63" i="58"/>
  <c r="O135" i="58"/>
  <c r="O173" i="58"/>
  <c r="O80" i="58"/>
  <c r="O179" i="58"/>
  <c r="O92" i="58"/>
  <c r="O145" i="58"/>
  <c r="O154" i="58"/>
  <c r="O64" i="58"/>
  <c r="O96" i="58"/>
  <c r="C10" i="27"/>
  <c r="O186" i="58"/>
  <c r="O104" i="58"/>
  <c r="O108" i="58"/>
  <c r="O61" i="58"/>
  <c r="O156" i="58"/>
  <c r="O107" i="58"/>
  <c r="O73" i="58"/>
  <c r="O76" i="58"/>
  <c r="O138" i="58"/>
  <c r="O143" i="58"/>
  <c r="O142" i="58"/>
  <c r="O23" i="58"/>
  <c r="O84" i="58"/>
  <c r="O171" i="58"/>
  <c r="O160" i="58"/>
  <c r="O56" i="58"/>
  <c r="O62" i="58"/>
  <c r="O187" i="58"/>
  <c r="O129" i="58"/>
  <c r="O127" i="58"/>
  <c r="O147" i="58"/>
  <c r="O49" i="58"/>
  <c r="O126" i="58"/>
  <c r="O113" i="58"/>
  <c r="O59" i="58"/>
  <c r="O48" i="58"/>
  <c r="O144" i="58"/>
  <c r="O52" i="58"/>
  <c r="O74" i="58"/>
  <c r="O34" i="58"/>
  <c r="O45" i="58"/>
  <c r="O128" i="58"/>
  <c r="O112" i="58"/>
  <c r="O94" i="58"/>
  <c r="O177" i="58"/>
  <c r="O137" i="58"/>
  <c r="O161" i="58"/>
  <c r="O168" i="58"/>
  <c r="O133" i="58"/>
  <c r="O86" i="58"/>
  <c r="O77" i="58"/>
  <c r="O71" i="58"/>
  <c r="O131" i="58"/>
  <c r="O36" i="58"/>
  <c r="O66" i="58"/>
  <c r="O65" i="58"/>
  <c r="O90" i="58"/>
  <c r="O78" i="58"/>
  <c r="O159" i="58"/>
  <c r="O28" i="58"/>
  <c r="O139" i="58"/>
  <c r="O201" i="58"/>
  <c r="O105" i="58"/>
  <c r="O174" i="58"/>
  <c r="O185" i="58"/>
  <c r="O81" i="58"/>
  <c r="O44" i="58"/>
  <c r="O132" i="58"/>
  <c r="O109" i="58"/>
  <c r="O121" i="58"/>
  <c r="O180" i="58"/>
  <c r="O119" i="58"/>
  <c r="O151" i="58"/>
  <c r="O33" i="58"/>
  <c r="O70" i="58"/>
  <c r="O87" i="58"/>
  <c r="O199" i="58"/>
  <c r="O103" i="58"/>
  <c r="O57" i="58"/>
  <c r="O165" i="58"/>
  <c r="O194" i="58"/>
  <c r="O198" i="58"/>
  <c r="O166" i="58"/>
  <c r="O46" i="58"/>
  <c r="O50" i="58"/>
  <c r="O169" i="58"/>
  <c r="O41" i="58"/>
  <c r="O189" i="58"/>
  <c r="O100" i="58"/>
  <c r="T73" i="25"/>
  <c r="U73" i="25"/>
  <c r="U89" i="25"/>
  <c r="T89" i="25"/>
  <c r="T169" i="25"/>
  <c r="U169" i="25"/>
  <c r="U37" i="25"/>
  <c r="T37" i="25"/>
  <c r="T105" i="25"/>
  <c r="U105" i="25"/>
  <c r="U185" i="25"/>
  <c r="T185" i="25"/>
  <c r="T53" i="25"/>
  <c r="U53" i="25"/>
  <c r="U113" i="25"/>
  <c r="T113" i="25"/>
  <c r="H17" i="15"/>
  <c r="B8" i="15"/>
  <c r="C7" i="15" s="1"/>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02"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1" i="13"/>
  <c r="T100" i="13"/>
  <c r="T69" i="13"/>
  <c r="T68" i="13"/>
  <c r="T36" i="13"/>
  <c r="S66" i="40" l="1"/>
  <c r="T66" i="40" s="1"/>
  <c r="S67" i="40"/>
  <c r="T67" i="40" s="1"/>
  <c r="N14" i="62"/>
  <c r="R70" i="40"/>
  <c r="T40" i="40"/>
  <c r="AY115" i="26"/>
  <c r="AZ115" i="26" s="1"/>
  <c r="BK115" i="26"/>
  <c r="BL115" i="26" s="1"/>
  <c r="BN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BJ39" i="26"/>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BN25" i="26"/>
  <c r="BP25" i="26" s="1"/>
  <c r="BQ25" i="26" s="1"/>
  <c r="I126" i="24"/>
  <c r="Y14" i="26"/>
  <c r="AM111" i="26"/>
  <c r="I84" i="24"/>
  <c r="AY122" i="26"/>
  <c r="AZ122" i="26" s="1"/>
  <c r="BK122" i="26"/>
  <c r="BL122" i="26" s="1"/>
  <c r="BN122" i="26" s="1"/>
  <c r="BP122" i="26" s="1"/>
  <c r="BQ122" i="26" s="1"/>
  <c r="BI62" i="26"/>
  <c r="BJ62" i="26" s="1"/>
  <c r="AM39" i="26"/>
  <c r="AR39" i="26"/>
  <c r="BO39" i="26" s="1"/>
  <c r="AT39" i="26"/>
  <c r="AU39" i="26"/>
  <c r="AL39" i="26"/>
  <c r="AV39" i="26"/>
  <c r="AW39" i="26"/>
  <c r="AS39" i="26"/>
  <c r="AN39" i="26"/>
  <c r="AO39" i="26"/>
  <c r="AP39" i="26"/>
  <c r="AQ39" i="26"/>
  <c r="BM39" i="26" s="1"/>
  <c r="AM139" i="26"/>
  <c r="AW139" i="26"/>
  <c r="AR139" i="26"/>
  <c r="BO139" i="26" s="1"/>
  <c r="BL38" i="26"/>
  <c r="BN38" i="26" s="1"/>
  <c r="BP38" i="26" s="1"/>
  <c r="BQ38" i="26" s="1"/>
  <c r="BJ38" i="26"/>
  <c r="P60" i="28"/>
  <c r="BI115" i="26"/>
  <c r="AY136" i="26"/>
  <c r="AZ136" i="26" s="1"/>
  <c r="BK136" i="26"/>
  <c r="BL136" i="26" s="1"/>
  <c r="BN136" i="26" s="1"/>
  <c r="BP97" i="26"/>
  <c r="BQ97" i="26" s="1"/>
  <c r="AM120" i="26"/>
  <c r="AL31" i="26"/>
  <c r="AS31" i="26"/>
  <c r="AU31" i="26"/>
  <c r="AY32" i="26"/>
  <c r="AZ32" i="26" s="1"/>
  <c r="BK32" i="26"/>
  <c r="BL32" i="26" s="1"/>
  <c r="AQ120" i="26"/>
  <c r="BM120" i="26" s="1"/>
  <c r="AL65" i="26"/>
  <c r="AQ65" i="26"/>
  <c r="BM65" i="26" s="1"/>
  <c r="AP65" i="26"/>
  <c r="AP87" i="26"/>
  <c r="AU87" i="26"/>
  <c r="AL87" i="26"/>
  <c r="AT58" i="26"/>
  <c r="AO58" i="26"/>
  <c r="AQ58" i="26"/>
  <c r="BM58" i="26" s="1"/>
  <c r="BN58" i="26" s="1"/>
  <c r="BP58" i="26" s="1"/>
  <c r="BQ58" i="26" s="1"/>
  <c r="BI117" i="26"/>
  <c r="BR136" i="26"/>
  <c r="BJ136" i="26"/>
  <c r="AW143" i="26"/>
  <c r="AU143" i="26"/>
  <c r="AO143" i="26"/>
  <c r="BJ87" i="26"/>
  <c r="AO90" i="26"/>
  <c r="AV90" i="26"/>
  <c r="AW90" i="26"/>
  <c r="AO101" i="26"/>
  <c r="AN101" i="26"/>
  <c r="AW101" i="26"/>
  <c r="BJ128" i="26"/>
  <c r="BR128" i="26"/>
  <c r="P32" i="20"/>
  <c r="W14" i="26"/>
  <c r="AQ111" i="26"/>
  <c r="BM111" i="26" s="1"/>
  <c r="AP111" i="26"/>
  <c r="I75" i="24"/>
  <c r="AY130" i="26"/>
  <c r="AZ130" i="26" s="1"/>
  <c r="BK130" i="26"/>
  <c r="BL130" i="26" s="1"/>
  <c r="BN130" i="26" s="1"/>
  <c r="BP130" i="26" s="1"/>
  <c r="BQ130" i="26" s="1"/>
  <c r="BJ101" i="26"/>
  <c r="BP115" i="26"/>
  <c r="BQ115" i="26" s="1"/>
  <c r="AY114" i="26"/>
  <c r="AZ114" i="26" s="1"/>
  <c r="BK114" i="26"/>
  <c r="BL114" i="26" s="1"/>
  <c r="BN114" i="26" s="1"/>
  <c r="BP114" i="26" s="1"/>
  <c r="BQ114" i="26" s="1"/>
  <c r="AS139" i="26"/>
  <c r="AO139" i="26"/>
  <c r="AP120" i="26"/>
  <c r="BK140" i="26"/>
  <c r="BL140" i="26" s="1"/>
  <c r="BN140" i="26" s="1"/>
  <c r="BP140" i="26" s="1"/>
  <c r="BQ140" i="26" s="1"/>
  <c r="AY140" i="26"/>
  <c r="AZ140" i="26" s="1"/>
  <c r="AV136" i="26"/>
  <c r="AR136" i="26"/>
  <c r="BO136" i="26" s="1"/>
  <c r="AY133" i="26"/>
  <c r="AZ133" i="26" s="1"/>
  <c r="BK133" i="26"/>
  <c r="BL133" i="26" s="1"/>
  <c r="BJ95" i="26"/>
  <c r="I147" i="24"/>
  <c r="AO120" i="26"/>
  <c r="AO31" i="26"/>
  <c r="AR31" i="26"/>
  <c r="BO31" i="26" s="1"/>
  <c r="AQ31" i="26"/>
  <c r="BM31" i="26" s="1"/>
  <c r="BI122" i="26"/>
  <c r="BJ122" i="26" s="1"/>
  <c r="AR65" i="26"/>
  <c r="BO65" i="26" s="1"/>
  <c r="AS65" i="26"/>
  <c r="AN87" i="26"/>
  <c r="AV87" i="26"/>
  <c r="AR58" i="26"/>
  <c r="BO58" i="26" s="1"/>
  <c r="AW58" i="26"/>
  <c r="BI39" i="26"/>
  <c r="BI114" i="26"/>
  <c r="BJ114" i="26" s="1"/>
  <c r="AS143" i="26"/>
  <c r="AL143" i="26"/>
  <c r="BJ42" i="26"/>
  <c r="AQ90" i="26"/>
  <c r="BM90" i="26" s="1"/>
  <c r="AT90" i="26"/>
  <c r="AU90" i="26"/>
  <c r="AT101" i="26"/>
  <c r="AP101" i="26"/>
  <c r="BJ115" i="26"/>
  <c r="BK36" i="26"/>
  <c r="BL36" i="26" s="1"/>
  <c r="BN36" i="26" s="1"/>
  <c r="BP36" i="26" s="1"/>
  <c r="BQ36" i="26" s="1"/>
  <c r="AY36" i="26"/>
  <c r="AZ36" i="26" s="1"/>
  <c r="AY54" i="26"/>
  <c r="AZ54" i="26" s="1"/>
  <c r="BR117" i="26"/>
  <c r="BJ117" i="26"/>
  <c r="BJ25" i="26"/>
  <c r="P165" i="20"/>
  <c r="AC14" i="26"/>
  <c r="BK33" i="26"/>
  <c r="BL33" i="26" s="1"/>
  <c r="BN33" i="26" s="1"/>
  <c r="BP33" i="26" s="1"/>
  <c r="BQ33" i="26" s="1"/>
  <c r="AY33" i="26"/>
  <c r="AZ33" i="26" s="1"/>
  <c r="BJ57" i="26"/>
  <c r="BL57" i="26"/>
  <c r="BN57" i="26" s="1"/>
  <c r="BP57" i="26" s="1"/>
  <c r="BQ57" i="26" s="1"/>
  <c r="BK117" i="26"/>
  <c r="BL117" i="26" s="1"/>
  <c r="BN117" i="26" s="1"/>
  <c r="BP117" i="26" s="1"/>
  <c r="BQ117" i="26" s="1"/>
  <c r="AY117" i="26"/>
  <c r="AZ117" i="26" s="1"/>
  <c r="AY139" i="26"/>
  <c r="AZ139" i="26" s="1"/>
  <c r="BK139" i="26"/>
  <c r="BL139" i="26" s="1"/>
  <c r="BN139" i="26" s="1"/>
  <c r="BP139" i="26" s="1"/>
  <c r="BQ139" i="26" s="1"/>
  <c r="BR90" i="26"/>
  <c r="BJ90" i="26"/>
  <c r="BP54" i="26"/>
  <c r="BQ54" i="26" s="1"/>
  <c r="BR114" i="26"/>
  <c r="BN133" i="26"/>
  <c r="BP133" i="26" s="1"/>
  <c r="BQ133" i="26" s="1"/>
  <c r="AN31" i="26"/>
  <c r="AP31" i="26"/>
  <c r="BI130" i="26"/>
  <c r="BJ130" i="26" s="1"/>
  <c r="BN32" i="26"/>
  <c r="BP32" i="26" s="1"/>
  <c r="BQ32"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P55" i="26"/>
  <c r="BQ55" i="26" s="1"/>
  <c r="BJ55" i="26"/>
  <c r="AP90" i="26"/>
  <c r="AL90" i="26"/>
  <c r="AQ128" i="26"/>
  <c r="BM128" i="26" s="1"/>
  <c r="AM128" i="26"/>
  <c r="AL128" i="26"/>
  <c r="AV128" i="26"/>
  <c r="AN128" i="26"/>
  <c r="AT128" i="26"/>
  <c r="AR128" i="26"/>
  <c r="BO128" i="26" s="1"/>
  <c r="AU128" i="26"/>
  <c r="AS128" i="26"/>
  <c r="AP128" i="26"/>
  <c r="AO128" i="26"/>
  <c r="AW128" i="26"/>
  <c r="BJ54" i="26"/>
  <c r="BJ23" i="26"/>
  <c r="BP23" i="26"/>
  <c r="BQ23" i="26" s="1"/>
  <c r="BK35" i="26"/>
  <c r="BL35" i="26" s="1"/>
  <c r="BN35" i="26" s="1"/>
  <c r="BP35" i="26" s="1"/>
  <c r="BQ35" i="26" s="1"/>
  <c r="AY35" i="26"/>
  <c r="AZ35" i="26" s="1"/>
  <c r="I124" i="24"/>
  <c r="I55" i="41"/>
  <c r="I28" i="41"/>
  <c r="I10" i="41"/>
  <c r="I24" i="41"/>
  <c r="I8" i="41"/>
  <c r="I54" i="41"/>
  <c r="I42" i="41"/>
  <c r="I33" i="41"/>
  <c r="I39" i="41"/>
  <c r="I6" i="41"/>
  <c r="I26" i="41"/>
  <c r="I9" i="41"/>
  <c r="I15" i="41"/>
  <c r="BP62" i="26"/>
  <c r="BQ62" i="26" s="1"/>
  <c r="AY107" i="26"/>
  <c r="AZ107" i="26" s="1"/>
  <c r="BK107" i="26"/>
  <c r="BL107" i="26" s="1"/>
  <c r="AV72" i="26"/>
  <c r="AO72" i="26"/>
  <c r="AS72" i="26"/>
  <c r="AL108" i="26"/>
  <c r="AS108" i="26"/>
  <c r="AO108" i="26"/>
  <c r="AR108" i="26"/>
  <c r="BO108" i="26" s="1"/>
  <c r="AM108" i="26"/>
  <c r="AP108" i="26"/>
  <c r="AU108" i="26"/>
  <c r="AT108" i="26"/>
  <c r="AW108" i="26"/>
  <c r="AV108" i="26"/>
  <c r="AN108" i="26"/>
  <c r="AQ108" i="26"/>
  <c r="BM108" i="26" s="1"/>
  <c r="BN138" i="26"/>
  <c r="P85" i="28"/>
  <c r="AY47" i="26"/>
  <c r="AZ47" i="26" s="1"/>
  <c r="BK47" i="26"/>
  <c r="BL47" i="26" s="1"/>
  <c r="I38" i="41"/>
  <c r="I56" i="41"/>
  <c r="I49" i="41"/>
  <c r="I5" i="41"/>
  <c r="I18" i="41"/>
  <c r="I48" i="41"/>
  <c r="I45" i="41"/>
  <c r="I21" i="41"/>
  <c r="I35" i="41"/>
  <c r="I30" i="41"/>
  <c r="I29" i="41"/>
  <c r="I43" i="41"/>
  <c r="I23" i="41"/>
  <c r="I51" i="41"/>
  <c r="AY67" i="26"/>
  <c r="AZ67" i="26" s="1"/>
  <c r="BL113" i="26"/>
  <c r="BN113" i="26" s="1"/>
  <c r="BP113" i="26" s="1"/>
  <c r="BQ113" i="26" s="1"/>
  <c r="AL111" i="26"/>
  <c r="AY138" i="26"/>
  <c r="AZ138" i="26" s="1"/>
  <c r="BN107" i="26"/>
  <c r="BP107" i="26" s="1"/>
  <c r="BQ107" i="26" s="1"/>
  <c r="I171" i="24"/>
  <c r="AY144" i="26"/>
  <c r="AZ144" i="26" s="1"/>
  <c r="BK144" i="26"/>
  <c r="BL144" i="26" s="1"/>
  <c r="BN144" i="26" s="1"/>
  <c r="BP144" i="26" s="1"/>
  <c r="BQ144" i="26" s="1"/>
  <c r="AP72" i="26"/>
  <c r="AW72" i="26"/>
  <c r="AM72" i="26"/>
  <c r="AG47" i="26"/>
  <c r="AG16" i="26" s="1"/>
  <c r="AF15" i="26"/>
  <c r="AF16" i="26"/>
  <c r="BJ108" i="26"/>
  <c r="BR108" i="26"/>
  <c r="BP138" i="26"/>
  <c r="BQ138" i="26" s="1"/>
  <c r="AU67" i="26"/>
  <c r="AV67" i="26"/>
  <c r="AR67" i="26"/>
  <c r="BO67" i="26" s="1"/>
  <c r="AT67" i="26"/>
  <c r="AO67" i="26"/>
  <c r="AM67" i="26"/>
  <c r="AQ67" i="26"/>
  <c r="BM67" i="26" s="1"/>
  <c r="AP67" i="26"/>
  <c r="AS67" i="26"/>
  <c r="AN67" i="26"/>
  <c r="AL67" i="26"/>
  <c r="BK67" i="26" s="1"/>
  <c r="BL67" i="26" s="1"/>
  <c r="AW67" i="26"/>
  <c r="BN47" i="26"/>
  <c r="BP47" i="26" s="1"/>
  <c r="BQ47" i="26" s="1"/>
  <c r="I44" i="41"/>
  <c r="I12" i="41"/>
  <c r="I3" i="41"/>
  <c r="I4" i="41"/>
  <c r="I37" i="41"/>
  <c r="I20" i="41"/>
  <c r="I7" i="41"/>
  <c r="I31" i="41"/>
  <c r="I47" i="41"/>
  <c r="I36" i="41"/>
  <c r="I13" i="41"/>
  <c r="I14" i="41"/>
  <c r="I22" i="41"/>
  <c r="I52" i="41"/>
  <c r="BI72" i="26"/>
  <c r="BJ72" i="26" s="1"/>
  <c r="BI113" i="26"/>
  <c r="BJ113" i="26" s="1"/>
  <c r="AV111" i="26"/>
  <c r="AS111" i="26"/>
  <c r="AU111" i="26"/>
  <c r="BK94" i="26"/>
  <c r="BL94" i="26" s="1"/>
  <c r="AY94" i="26"/>
  <c r="AZ94" i="26" s="1"/>
  <c r="BI67" i="26"/>
  <c r="BJ67" i="26" s="1"/>
  <c r="BI47" i="26"/>
  <c r="BJ47" i="26" s="1"/>
  <c r="BP74" i="26"/>
  <c r="BQ74" i="26" s="1"/>
  <c r="AL72" i="26"/>
  <c r="BK72" i="26" s="1"/>
  <c r="BL72" i="26" s="1"/>
  <c r="AQ72" i="26"/>
  <c r="BM72" i="26" s="1"/>
  <c r="BN72" i="26" s="1"/>
  <c r="AU72" i="26"/>
  <c r="I114" i="24"/>
  <c r="BR47" i="26"/>
  <c r="BP126" i="26"/>
  <c r="BQ126" i="26" s="1"/>
  <c r="BI85" i="26"/>
  <c r="BJ85" i="26" s="1"/>
  <c r="BJ131" i="26"/>
  <c r="BP131" i="26"/>
  <c r="BQ131" i="26" s="1"/>
  <c r="I27" i="41"/>
  <c r="I19" i="41"/>
  <c r="I11" i="41"/>
  <c r="I34" i="41"/>
  <c r="I46" i="41"/>
  <c r="I53" i="41"/>
  <c r="I40" i="41"/>
  <c r="I32" i="41"/>
  <c r="I41" i="41"/>
  <c r="I25" i="41"/>
  <c r="I16" i="41"/>
  <c r="I50" i="41"/>
  <c r="I17" i="41"/>
  <c r="BI44" i="26"/>
  <c r="BJ44" i="26" s="1"/>
  <c r="BP85" i="26"/>
  <c r="BQ85" i="26" s="1"/>
  <c r="AN111" i="26"/>
  <c r="AW111" i="26"/>
  <c r="BN94" i="26"/>
  <c r="BP94" i="26" s="1"/>
  <c r="BQ94" i="26" s="1"/>
  <c r="P96" i="28"/>
  <c r="AS49" i="26"/>
  <c r="AV49" i="26"/>
  <c r="AR49" i="26"/>
  <c r="BO49" i="26" s="1"/>
  <c r="AW49" i="26"/>
  <c r="AQ49" i="26"/>
  <c r="BM49" i="26" s="1"/>
  <c r="BN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AD14" i="54"/>
  <c r="AH24" i="16"/>
  <c r="S49" i="40"/>
  <c r="T49" i="40" s="1"/>
  <c r="AD16" i="21"/>
  <c r="AD15" i="21"/>
  <c r="P154" i="20"/>
  <c r="O106" i="19"/>
  <c r="P156" i="20"/>
  <c r="O108" i="19"/>
  <c r="P163" i="20"/>
  <c r="O111" i="19"/>
  <c r="S21" i="40"/>
  <c r="V39" i="12"/>
  <c r="W21" i="12"/>
  <c r="V15" i="12"/>
  <c r="V14" i="12" s="1"/>
  <c r="V16" i="12"/>
  <c r="U15" i="12"/>
  <c r="U14" i="12" s="1"/>
  <c r="P252" i="20"/>
  <c r="P291" i="20"/>
  <c r="P129" i="20"/>
  <c r="P363" i="20"/>
  <c r="P351" i="20"/>
  <c r="P244" i="20"/>
  <c r="P167" i="20"/>
  <c r="P126" i="20"/>
  <c r="P183" i="20"/>
  <c r="P355" i="20"/>
  <c r="P379" i="20"/>
  <c r="P259" i="20"/>
  <c r="P287" i="20"/>
  <c r="P274" i="20"/>
  <c r="P157" i="20"/>
  <c r="P384" i="20"/>
  <c r="P348" i="20"/>
  <c r="P135" i="20"/>
  <c r="P271" i="20"/>
  <c r="P290" i="20"/>
  <c r="P270" i="20"/>
  <c r="P220" i="20"/>
  <c r="P311" i="20"/>
  <c r="AJ74" i="24"/>
  <c r="AH129" i="24"/>
  <c r="AI85" i="24"/>
  <c r="AJ110" i="24"/>
  <c r="AI113" i="24"/>
  <c r="AI129" i="24"/>
  <c r="AI80" i="24"/>
  <c r="AH74" i="24"/>
  <c r="AI110" i="24"/>
  <c r="AC129" i="24"/>
  <c r="AD129" i="24" s="1"/>
  <c r="AC80" i="24"/>
  <c r="AD80" i="24" s="1"/>
  <c r="AJ113" i="24"/>
  <c r="AI79" i="24"/>
  <c r="AH126" i="24"/>
  <c r="AJ96" i="24"/>
  <c r="AI126" i="24"/>
  <c r="AC96" i="24"/>
  <c r="AD96" i="24" s="1"/>
  <c r="AJ79" i="24"/>
  <c r="AC126" i="24"/>
  <c r="AD126" i="24" s="1"/>
  <c r="AI96" i="24"/>
  <c r="P280" i="20"/>
  <c r="P249" i="20"/>
  <c r="P264" i="20"/>
  <c r="P219" i="20"/>
  <c r="P231" i="20"/>
  <c r="S47" i="40"/>
  <c r="T47" i="40" s="1"/>
  <c r="S46" i="40"/>
  <c r="T46" i="40" s="1"/>
  <c r="AI117" i="24"/>
  <c r="AI111" i="24"/>
  <c r="AH113" i="24"/>
  <c r="AC79" i="24"/>
  <c r="AD79" i="24" s="1"/>
  <c r="AJ117" i="24"/>
  <c r="AC111" i="24"/>
  <c r="AD111" i="24" s="1"/>
  <c r="AI74" i="24"/>
  <c r="AH117" i="24"/>
  <c r="S14" i="24"/>
  <c r="AJ111" i="24"/>
  <c r="AJ85" i="24"/>
  <c r="T16" i="24"/>
  <c r="T15" i="24"/>
  <c r="R14" i="5"/>
  <c r="AG31" i="5"/>
  <c r="AJ33" i="5"/>
  <c r="AC23" i="5"/>
  <c r="AD23" i="5" s="1"/>
  <c r="AG23" i="5"/>
  <c r="AJ28" i="5"/>
  <c r="AI21" i="5"/>
  <c r="AJ23" i="5"/>
  <c r="AH23" i="5"/>
  <c r="AC28" i="5"/>
  <c r="AD28" i="5" s="1"/>
  <c r="AI28" i="5"/>
  <c r="C86" i="63" s="1"/>
  <c r="AJ25" i="5"/>
  <c r="AG21" i="5"/>
  <c r="AH21" i="5"/>
  <c r="AG32" i="5"/>
  <c r="AG28" i="5"/>
  <c r="AH28" i="5"/>
  <c r="AI25" i="5"/>
  <c r="C16" i="63" s="1"/>
  <c r="AI24" i="5"/>
  <c r="C37" i="63" s="1"/>
  <c r="AJ21" i="5"/>
  <c r="D15" i="62"/>
  <c r="F22" i="62" s="1"/>
  <c r="S16" i="5"/>
  <c r="T20" i="5"/>
  <c r="S15" i="5"/>
  <c r="AG20" i="5"/>
  <c r="T31" i="5"/>
  <c r="U31" i="5" s="1"/>
  <c r="V31" i="5" s="1"/>
  <c r="W31" i="5" s="1"/>
  <c r="X31" i="5" s="1"/>
  <c r="Y31" i="5" s="1"/>
  <c r="Z31" i="5" s="1"/>
  <c r="AA31" i="5" s="1"/>
  <c r="AB31" i="5" s="1"/>
  <c r="AH31" i="5"/>
  <c r="AC31" i="5"/>
  <c r="AD31" i="5" s="1"/>
  <c r="U34" i="5"/>
  <c r="T27" i="5"/>
  <c r="T32" i="5"/>
  <c r="U32" i="5" s="1"/>
  <c r="V32" i="5" s="1"/>
  <c r="W32" i="5" s="1"/>
  <c r="X32" i="5" s="1"/>
  <c r="Y32" i="5" s="1"/>
  <c r="Z32" i="5" s="1"/>
  <c r="AA32" i="5" s="1"/>
  <c r="AB32" i="5" s="1"/>
  <c r="U30" i="5"/>
  <c r="U22" i="5"/>
  <c r="AC14" i="14"/>
  <c r="AD16" i="14"/>
  <c r="AD15" i="14"/>
  <c r="AG14" i="14"/>
  <c r="AA141" i="59"/>
  <c r="D51" i="4"/>
  <c r="AA20" i="59"/>
  <c r="AA168" i="59"/>
  <c r="AA171" i="59"/>
  <c r="D20" i="4"/>
  <c r="AA136" i="59"/>
  <c r="AA13" i="59"/>
  <c r="AA105" i="59"/>
  <c r="AA33" i="59"/>
  <c r="AA153" i="59"/>
  <c r="D9" i="4"/>
  <c r="D39" i="4"/>
  <c r="AA151" i="59"/>
  <c r="AA102" i="59"/>
  <c r="AA17" i="59"/>
  <c r="AA60" i="59"/>
  <c r="D8" i="4"/>
  <c r="AA140" i="59"/>
  <c r="D52" i="4"/>
  <c r="AA135" i="59"/>
  <c r="AA114" i="59"/>
  <c r="AA146" i="59"/>
  <c r="AA8" i="59"/>
  <c r="AA40" i="59"/>
  <c r="AA115" i="59"/>
  <c r="D57" i="4"/>
  <c r="AA132" i="59"/>
  <c r="AA129" i="59"/>
  <c r="AA73" i="59"/>
  <c r="AA71" i="59"/>
  <c r="D33" i="4"/>
  <c r="D26" i="4"/>
  <c r="AA46" i="59"/>
  <c r="AA165" i="59"/>
  <c r="D14" i="4"/>
  <c r="AA89" i="59"/>
  <c r="AA125" i="59"/>
  <c r="D34" i="4"/>
  <c r="AA96" i="59"/>
  <c r="AA72" i="59"/>
  <c r="AA26" i="59"/>
  <c r="D35" i="4"/>
  <c r="AA174" i="59"/>
  <c r="D32" i="4"/>
  <c r="AA110" i="59"/>
  <c r="AA185" i="59"/>
  <c r="AA162" i="59"/>
  <c r="AA178" i="59"/>
  <c r="AA56" i="59"/>
  <c r="D18" i="4"/>
  <c r="AA104" i="59"/>
  <c r="AA103" i="59"/>
  <c r="D29" i="4"/>
  <c r="D42" i="4"/>
  <c r="AA124" i="59"/>
  <c r="D28" i="4"/>
  <c r="D54" i="4"/>
  <c r="AA179" i="59"/>
  <c r="AA82" i="59"/>
  <c r="AA11" i="59"/>
  <c r="AA117" i="59"/>
  <c r="AA41" i="59"/>
  <c r="D43" i="4"/>
  <c r="AA120" i="59"/>
  <c r="AA167" i="59"/>
  <c r="AA37" i="59"/>
  <c r="AA22" i="59"/>
  <c r="AA128" i="59"/>
  <c r="AA142" i="59"/>
  <c r="AA24" i="59"/>
  <c r="AA38" i="59"/>
  <c r="AA134" i="59"/>
  <c r="AA93" i="59"/>
  <c r="AA85" i="59"/>
  <c r="D53" i="4"/>
  <c r="AA126" i="59"/>
  <c r="D38" i="4"/>
  <c r="AA42" i="59"/>
  <c r="AA175" i="59"/>
  <c r="AA39" i="59"/>
  <c r="AA69" i="59"/>
  <c r="AA180" i="59"/>
  <c r="AA54" i="59"/>
  <c r="D25" i="4"/>
  <c r="AA12" i="59"/>
  <c r="AA108" i="59"/>
  <c r="AA74" i="59"/>
  <c r="D30" i="4"/>
  <c r="D15" i="4"/>
  <c r="D13" i="4"/>
  <c r="AA48" i="59"/>
  <c r="AA61" i="59"/>
  <c r="AA36" i="59"/>
  <c r="AA62" i="59"/>
  <c r="AA88" i="59"/>
  <c r="AA31" i="59"/>
  <c r="AA19" i="59"/>
  <c r="AA94" i="59"/>
  <c r="AA109" i="59"/>
  <c r="AA23" i="59"/>
  <c r="AA58" i="59"/>
  <c r="AA139" i="59"/>
  <c r="D56" i="4"/>
  <c r="AA164" i="59"/>
  <c r="AA52" i="59"/>
  <c r="AA161" i="59"/>
  <c r="AA113" i="59"/>
  <c r="AA112" i="59"/>
  <c r="D16" i="4"/>
  <c r="AA149" i="59"/>
  <c r="AA47" i="59"/>
  <c r="AA50" i="59"/>
  <c r="D50" i="4"/>
  <c r="AA51" i="59"/>
  <c r="AA111" i="59"/>
  <c r="AA9" i="59"/>
  <c r="AA79" i="59"/>
  <c r="AA91" i="59"/>
  <c r="AA92" i="59"/>
  <c r="AA177" i="59"/>
  <c r="AA188" i="59"/>
  <c r="AA166" i="59"/>
  <c r="D31" i="4"/>
  <c r="AA29" i="59"/>
  <c r="AA16" i="59"/>
  <c r="AA186" i="59"/>
  <c r="D21" i="4"/>
  <c r="AA14" i="59"/>
  <c r="D41" i="4"/>
  <c r="AA44" i="59"/>
  <c r="AA10" i="59"/>
  <c r="AA15" i="59"/>
  <c r="D17" i="4"/>
  <c r="AA21" i="59"/>
  <c r="AA145" i="59"/>
  <c r="AA163" i="59"/>
  <c r="AA131" i="59"/>
  <c r="AA49" i="59"/>
  <c r="D11" i="4"/>
  <c r="D27" i="4"/>
  <c r="AA150" i="59"/>
  <c r="D12" i="4"/>
  <c r="AA143" i="59"/>
  <c r="AA169" i="59"/>
  <c r="AA68" i="59"/>
  <c r="AA66" i="59"/>
  <c r="AA155" i="59"/>
  <c r="AA53" i="59"/>
  <c r="AA84" i="59"/>
  <c r="AA181" i="59"/>
  <c r="AA70" i="59"/>
  <c r="AA176" i="59"/>
  <c r="AA183" i="59"/>
  <c r="AA57" i="59"/>
  <c r="D40" i="4"/>
  <c r="AA116" i="59"/>
  <c r="D19" i="4"/>
  <c r="AA173" i="59"/>
  <c r="AA159" i="59"/>
  <c r="AA87" i="59"/>
  <c r="AA95" i="59"/>
  <c r="AA27" i="59"/>
  <c r="D49" i="4"/>
  <c r="AA172" i="59"/>
  <c r="AA160" i="59"/>
  <c r="AA80" i="59"/>
  <c r="AA118" i="59"/>
  <c r="AA122" i="59"/>
  <c r="AA43" i="59"/>
  <c r="AA78" i="59"/>
  <c r="AA107" i="59"/>
  <c r="AA101" i="59"/>
  <c r="AA157" i="59"/>
  <c r="D36" i="4"/>
  <c r="AA123" i="59"/>
  <c r="AA137" i="59"/>
  <c r="AA119" i="59"/>
  <c r="AA138" i="59"/>
  <c r="AA65" i="59"/>
  <c r="AA30" i="59"/>
  <c r="D7" i="4"/>
  <c r="AA64" i="59"/>
  <c r="AA148" i="59"/>
  <c r="AA184" i="59"/>
  <c r="AA182" i="59"/>
  <c r="AA121" i="59"/>
  <c r="AA133" i="59"/>
  <c r="AA147" i="59"/>
  <c r="AA154" i="59"/>
  <c r="AA144" i="59"/>
  <c r="AA67" i="59"/>
  <c r="AA100" i="59"/>
  <c r="AA28" i="59"/>
  <c r="AA25" i="59"/>
  <c r="AA77" i="59"/>
  <c r="AA63" i="59"/>
  <c r="D23" i="4"/>
  <c r="AA76" i="59"/>
  <c r="AA34" i="59"/>
  <c r="AA189" i="59"/>
  <c r="AA99" i="59"/>
  <c r="AA83" i="59"/>
  <c r="AA90" i="59"/>
  <c r="AA98" i="59"/>
  <c r="AA59" i="59"/>
  <c r="D10" i="4"/>
  <c r="AA170" i="59"/>
  <c r="AA55" i="59"/>
  <c r="AA130" i="59"/>
  <c r="AA106" i="59"/>
  <c r="AA86" i="59"/>
  <c r="AA187" i="59"/>
  <c r="AA32" i="59"/>
  <c r="AA81" i="59"/>
  <c r="D24" i="4"/>
  <c r="D37" i="4"/>
  <c r="AA35" i="59"/>
  <c r="D22" i="4"/>
  <c r="AA75" i="59"/>
  <c r="D55" i="4"/>
  <c r="AA158" i="59"/>
  <c r="AA152" i="59"/>
  <c r="AA45" i="59"/>
  <c r="AA127" i="59"/>
  <c r="AA156" i="59"/>
  <c r="AA97" i="59"/>
  <c r="AA18" i="59"/>
  <c r="S70" i="40" l="1"/>
  <c r="AD14" i="21"/>
  <c r="B11" i="48"/>
  <c r="C10" i="48" s="1"/>
  <c r="AY120" i="26"/>
  <c r="AZ120" i="26" s="1"/>
  <c r="BK120" i="26"/>
  <c r="BL120" i="26" s="1"/>
  <c r="BN120" i="26" s="1"/>
  <c r="BP72" i="26"/>
  <c r="BQ72" i="26" s="1"/>
  <c r="AY49" i="26"/>
  <c r="AZ49" i="26" s="1"/>
  <c r="H17" i="48"/>
  <c r="BP136" i="26"/>
  <c r="BQ136" i="26" s="1"/>
  <c r="AY101" i="26"/>
  <c r="AZ101" i="26" s="1"/>
  <c r="BK101" i="26"/>
  <c r="BL101" i="26" s="1"/>
  <c r="B8" i="48"/>
  <c r="C7" i="48"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P120" i="26"/>
  <c r="BQ120" i="26" s="1"/>
  <c r="BN95" i="26"/>
  <c r="BP95" i="26"/>
  <c r="BQ95"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N101" i="26"/>
  <c r="BP101" i="26" s="1"/>
  <c r="BQ101" i="26" s="1"/>
  <c r="BK95" i="26"/>
  <c r="BL95" i="26" s="1"/>
  <c r="AY95" i="26"/>
  <c r="AZ95" i="26" s="1"/>
  <c r="AG15" i="26"/>
  <c r="AG14" i="26" s="1"/>
  <c r="BP49" i="26"/>
  <c r="BQ49" i="26" s="1"/>
  <c r="B30" i="62"/>
  <c r="BN67" i="26"/>
  <c r="BP67" i="26" s="1"/>
  <c r="BQ67" i="26" s="1"/>
  <c r="AF14" i="26"/>
  <c r="AY72" i="26"/>
  <c r="AZ72" i="26" s="1"/>
  <c r="BK111" i="26"/>
  <c r="BL111" i="26" s="1"/>
  <c r="BN111" i="26" s="1"/>
  <c r="BP111" i="26" s="1"/>
  <c r="BQ111" i="26" s="1"/>
  <c r="AY111" i="26"/>
  <c r="AZ111" i="26" s="1"/>
  <c r="F24" i="62"/>
  <c r="B29" i="62"/>
  <c r="AY108" i="26"/>
  <c r="AZ108" i="26" s="1"/>
  <c r="BK108" i="26"/>
  <c r="BL108" i="26" s="1"/>
  <c r="BN108" i="26" s="1"/>
  <c r="BP108" i="26" s="1"/>
  <c r="BQ108" i="26" s="1"/>
  <c r="AH22" i="16"/>
  <c r="AC22" i="16"/>
  <c r="AD22" i="16" s="1"/>
  <c r="AJ22" i="16"/>
  <c r="AI22" i="16"/>
  <c r="D82" i="63" s="1"/>
  <c r="T21" i="40"/>
  <c r="X21" i="12"/>
  <c r="W16" i="12"/>
  <c r="W15" i="12"/>
  <c r="W14" i="12" s="1"/>
  <c r="W39" i="12"/>
  <c r="AH39" i="12"/>
  <c r="W15" i="16"/>
  <c r="W14" i="16" s="1"/>
  <c r="W16" i="16"/>
  <c r="AJ71" i="24"/>
  <c r="AH71" i="24"/>
  <c r="AC71" i="24"/>
  <c r="T14" i="24"/>
  <c r="AI71" i="24"/>
  <c r="U16" i="24"/>
  <c r="U15" i="24"/>
  <c r="V30" i="5"/>
  <c r="S14" i="5"/>
  <c r="C77" i="63"/>
  <c r="AJ32" i="5"/>
  <c r="V22" i="5"/>
  <c r="AH22" i="5"/>
  <c r="AC32" i="5"/>
  <c r="AD32" i="5" s="1"/>
  <c r="V34" i="5"/>
  <c r="AI32" i="5"/>
  <c r="AI31" i="5"/>
  <c r="AH32" i="5"/>
  <c r="U27" i="5"/>
  <c r="V27" i="5" s="1"/>
  <c r="W27" i="5" s="1"/>
  <c r="X27" i="5" s="1"/>
  <c r="Y27" i="5" s="1"/>
  <c r="Z27" i="5" s="1"/>
  <c r="AA27" i="5" s="1"/>
  <c r="AB27" i="5" s="1"/>
  <c r="AJ31" i="5"/>
  <c r="AG16" i="5"/>
  <c r="AG15" i="5"/>
  <c r="AG14" i="5" s="1"/>
  <c r="E15" i="62"/>
  <c r="U20" i="5"/>
  <c r="T16" i="5"/>
  <c r="T15" i="5"/>
  <c r="T14" i="5" s="1"/>
  <c r="AD14" i="14"/>
  <c r="F28" i="62" l="1"/>
  <c r="F29" i="62" s="1"/>
  <c r="T70" i="40"/>
  <c r="X39" i="12"/>
  <c r="Y39" i="12" s="1"/>
  <c r="Z39" i="12" s="1"/>
  <c r="AA39" i="12" s="1"/>
  <c r="AB39" i="12" s="1"/>
  <c r="AJ39" i="12"/>
  <c r="AC39" i="12"/>
  <c r="AD39" i="12" s="1"/>
  <c r="X15" i="12"/>
  <c r="X14" i="12" s="1"/>
  <c r="Y21" i="12"/>
  <c r="X16" i="12"/>
  <c r="U14" i="24"/>
  <c r="X15" i="16"/>
  <c r="AC15" i="24"/>
  <c r="P5" i="62"/>
  <c r="AD71" i="24"/>
  <c r="AC16" i="24"/>
  <c r="AH20" i="5"/>
  <c r="AH27" i="5"/>
  <c r="AC27" i="5"/>
  <c r="AD27" i="5" s="1"/>
  <c r="W34" i="5"/>
  <c r="AH34" i="5"/>
  <c r="W30" i="5"/>
  <c r="AH30" i="5"/>
  <c r="W22" i="5"/>
  <c r="AJ27" i="5"/>
  <c r="AI27" i="5"/>
  <c r="C81" i="63" s="1"/>
  <c r="F15" i="62"/>
  <c r="V20" i="5"/>
  <c r="U16" i="5"/>
  <c r="U15" i="5"/>
  <c r="U14" i="5" s="1"/>
  <c r="AI24" i="16" l="1"/>
  <c r="D84" i="63" s="1"/>
  <c r="X16" i="16"/>
  <c r="X14" i="16" s="1"/>
  <c r="AI39" i="12"/>
  <c r="Y16" i="12"/>
  <c r="Y15" i="12"/>
  <c r="Z21" i="12"/>
  <c r="AI21" i="12"/>
  <c r="Y15" i="16"/>
  <c r="Y16" i="16"/>
  <c r="AI26" i="16"/>
  <c r="D85" i="63" s="1"/>
  <c r="AD16" i="24"/>
  <c r="AD15" i="24"/>
  <c r="AC14" i="24"/>
  <c r="X22" i="5"/>
  <c r="X30" i="5"/>
  <c r="X34" i="5"/>
  <c r="W20" i="5"/>
  <c r="Y14" i="12" l="1"/>
  <c r="Y14" i="16"/>
  <c r="AJ24" i="16"/>
  <c r="AC24" i="16"/>
  <c r="AD24" i="16" s="1"/>
  <c r="AA21" i="12"/>
  <c r="Z16" i="12"/>
  <c r="Z15" i="12"/>
  <c r="Z14" i="12" s="1"/>
  <c r="AI16" i="12"/>
  <c r="AI15" i="12"/>
  <c r="AD14" i="24"/>
  <c r="Z16" i="16"/>
  <c r="Z15" i="16"/>
  <c r="Z14" i="16" s="1"/>
  <c r="Y34" i="5"/>
  <c r="Z34" i="5" s="1"/>
  <c r="AA34" i="5" s="1"/>
  <c r="AB34" i="5" s="1"/>
  <c r="G15" i="62"/>
  <c r="Y22" i="5"/>
  <c r="AJ34" i="5"/>
  <c r="Y30" i="5"/>
  <c r="H15" i="62"/>
  <c r="X20" i="5"/>
  <c r="AI14" i="12" l="1"/>
  <c r="AA15" i="12"/>
  <c r="AB21" i="12"/>
  <c r="AC21" i="12" s="1"/>
  <c r="AA16" i="12"/>
  <c r="AJ21" i="12"/>
  <c r="AA15" i="16"/>
  <c r="AC26" i="16"/>
  <c r="AA16" i="16"/>
  <c r="AJ26" i="16"/>
  <c r="AC22" i="5"/>
  <c r="AD22" i="5" s="1"/>
  <c r="AI34" i="5"/>
  <c r="C87" i="63" s="1"/>
  <c r="AC34" i="5"/>
  <c r="AD34" i="5" s="1"/>
  <c r="Z22" i="5"/>
  <c r="AA22" i="5" s="1"/>
  <c r="AB22" i="5" s="1"/>
  <c r="AJ22" i="5"/>
  <c r="AI22" i="5"/>
  <c r="C19" i="63" s="1"/>
  <c r="Z30" i="5"/>
  <c r="AI30" i="5"/>
  <c r="C85" i="63" s="1"/>
  <c r="I15" i="62"/>
  <c r="Y20" i="5"/>
  <c r="AA14" i="12" l="1"/>
  <c r="AA14" i="16"/>
  <c r="AD21" i="12"/>
  <c r="AC16" i="12"/>
  <c r="AC15" i="12"/>
  <c r="AB16" i="12"/>
  <c r="AB15" i="12"/>
  <c r="AB14" i="12" s="1"/>
  <c r="AJ16" i="12"/>
  <c r="AJ15" i="12"/>
  <c r="AD26" i="16"/>
  <c r="AC16" i="16"/>
  <c r="AC15" i="16"/>
  <c r="AC14" i="16" s="1"/>
  <c r="AB15" i="16"/>
  <c r="AB16" i="16"/>
  <c r="AI20" i="5"/>
  <c r="C78" i="63" s="1"/>
  <c r="AA30" i="5"/>
  <c r="J15" i="62"/>
  <c r="Z20" i="5"/>
  <c r="Y15" i="5"/>
  <c r="Y14" i="5" s="1"/>
  <c r="Y16" i="5"/>
  <c r="AJ14" i="12" l="1"/>
  <c r="AC14" i="12"/>
  <c r="AD16" i="12"/>
  <c r="AD15" i="12"/>
  <c r="AD14" i="12" s="1"/>
  <c r="AD16" i="16"/>
  <c r="AD15" i="16"/>
  <c r="AB14" i="16"/>
  <c r="AB30" i="5"/>
  <c r="AC30" i="5" s="1"/>
  <c r="AD30" i="5" s="1"/>
  <c r="AJ30" i="5"/>
  <c r="AA20" i="5"/>
  <c r="Z15" i="5"/>
  <c r="Z16" i="5"/>
  <c r="AD14" i="16" l="1"/>
  <c r="K15" i="62"/>
  <c r="Z14" i="5"/>
  <c r="L15" i="62"/>
  <c r="AA15" i="5"/>
  <c r="AA16" i="5"/>
  <c r="AB20" i="5"/>
  <c r="AJ20" i="5" l="1"/>
  <c r="AC20" i="5"/>
  <c r="AA14" i="5"/>
  <c r="AB16" i="5"/>
  <c r="AB15" i="5"/>
  <c r="M15" i="62" l="1"/>
  <c r="AB14" i="5"/>
  <c r="AD20" i="5"/>
  <c r="AC15" i="5"/>
  <c r="AC14" i="5" s="1"/>
  <c r="AC16" i="5"/>
  <c r="AD16" i="5" l="1"/>
  <c r="AD15" i="5"/>
  <c r="P10" i="62"/>
  <c r="P15" i="62" s="1"/>
  <c r="N15" i="62"/>
  <c r="Z21" i="59"/>
  <c r="Z48" i="59"/>
  <c r="AB138" i="59"/>
  <c r="AB114" i="59"/>
  <c r="AB22" i="59"/>
  <c r="AB172" i="59"/>
  <c r="AB11" i="59"/>
  <c r="AB23" i="59"/>
  <c r="Z155" i="59"/>
  <c r="AB83" i="59"/>
  <c r="Z130" i="59"/>
  <c r="Z34" i="59"/>
  <c r="Z28" i="59"/>
  <c r="Z75" i="59"/>
  <c r="Z40" i="59"/>
  <c r="Z176" i="59"/>
  <c r="AB156" i="59"/>
  <c r="AB68" i="59"/>
  <c r="Z105" i="59"/>
  <c r="Z135" i="59"/>
  <c r="Z15" i="59"/>
  <c r="Z142" i="59"/>
  <c r="AB163" i="59"/>
  <c r="AB87" i="59"/>
  <c r="Z140" i="59"/>
  <c r="Z109" i="59"/>
  <c r="Z149" i="59"/>
  <c r="Z77" i="59"/>
  <c r="AB154" i="59"/>
  <c r="AB90" i="59"/>
  <c r="Z91" i="59"/>
  <c r="Z120" i="59"/>
  <c r="Z177" i="59"/>
  <c r="Z127" i="59"/>
  <c r="Z73" i="59"/>
  <c r="Z172" i="59"/>
  <c r="AB101" i="59"/>
  <c r="Z23" i="59"/>
  <c r="AB57" i="59"/>
  <c r="Z85" i="59"/>
  <c r="Z89" i="59"/>
  <c r="AB73" i="59"/>
  <c r="Z76" i="59"/>
  <c r="Z22" i="59"/>
  <c r="Z11" i="59"/>
  <c r="Z125" i="59"/>
  <c r="Z154" i="59"/>
  <c r="AB20" i="59"/>
  <c r="Z175" i="59"/>
  <c r="Z39" i="59"/>
  <c r="Z59" i="59"/>
  <c r="AB41" i="59"/>
  <c r="AB53" i="59"/>
  <c r="Z58" i="59"/>
  <c r="AB175" i="59"/>
  <c r="Z47" i="59"/>
  <c r="Z38" i="59"/>
  <c r="AB62" i="59"/>
  <c r="AB50" i="59"/>
  <c r="Z63" i="59"/>
  <c r="Z99" i="59"/>
  <c r="Z44" i="59"/>
  <c r="Z46" i="59"/>
  <c r="AB85" i="59"/>
  <c r="Z30" i="59"/>
  <c r="Z51" i="59"/>
  <c r="Z41" i="59"/>
  <c r="AB82" i="59"/>
  <c r="Z119" i="59"/>
  <c r="Z103" i="59"/>
  <c r="Z14" i="59"/>
  <c r="AB176" i="59"/>
  <c r="AB19" i="59"/>
  <c r="Z27" i="59"/>
  <c r="AB167" i="59"/>
  <c r="Z16" i="59"/>
  <c r="Z169" i="59"/>
  <c r="AB8" i="59"/>
  <c r="AB45" i="59"/>
  <c r="Z180" i="59"/>
  <c r="AB59" i="59"/>
  <c r="AB130" i="59"/>
  <c r="AB92" i="59"/>
  <c r="AB165" i="59"/>
  <c r="AB145" i="59"/>
  <c r="AB109" i="59"/>
  <c r="AB91" i="59"/>
  <c r="AB30" i="59"/>
  <c r="AB189" i="59"/>
  <c r="Z42" i="59"/>
  <c r="AB52" i="59"/>
  <c r="AB86" i="59"/>
  <c r="AB18" i="59"/>
  <c r="AB44" i="59"/>
  <c r="AB34" i="59"/>
  <c r="Z82" i="59"/>
  <c r="Z138" i="59"/>
  <c r="Z104" i="59"/>
  <c r="Z67" i="59"/>
  <c r="AB116" i="59"/>
  <c r="Z90" i="59"/>
  <c r="AB60" i="59"/>
  <c r="AB66" i="59"/>
  <c r="AB110" i="59"/>
  <c r="AB187" i="59"/>
  <c r="Z9" i="59"/>
  <c r="AB27" i="59"/>
  <c r="AB55" i="59"/>
  <c r="Z83" i="59"/>
  <c r="AB43" i="59"/>
  <c r="Z137" i="59"/>
  <c r="Z128" i="59"/>
  <c r="AB147" i="59"/>
  <c r="Z136" i="59"/>
  <c r="Z100" i="59"/>
  <c r="Z134" i="59"/>
  <c r="AB94" i="59"/>
  <c r="AB111" i="59"/>
  <c r="AB136" i="59"/>
  <c r="AB121" i="59"/>
  <c r="AB159" i="59"/>
  <c r="AB158" i="59"/>
  <c r="AB17" i="59"/>
  <c r="Z108" i="59"/>
  <c r="Z68" i="59"/>
  <c r="AB123" i="59"/>
  <c r="Z179" i="59"/>
  <c r="Z182" i="59"/>
  <c r="AB157" i="59"/>
  <c r="AB61" i="59"/>
  <c r="Z156" i="59"/>
  <c r="Z56" i="59"/>
  <c r="AB96" i="59"/>
  <c r="AB151" i="59"/>
  <c r="Z72" i="59"/>
  <c r="Z29" i="59"/>
  <c r="Z62" i="59"/>
  <c r="Z45" i="59"/>
  <c r="AB169" i="59"/>
  <c r="AB28" i="59"/>
  <c r="Z94" i="59"/>
  <c r="AB93" i="59"/>
  <c r="Z81" i="59"/>
  <c r="Z173" i="59"/>
  <c r="Z25" i="59"/>
  <c r="AB150" i="59"/>
  <c r="AB128" i="59"/>
  <c r="Z32" i="59"/>
  <c r="AB162" i="59"/>
  <c r="Z121" i="59"/>
  <c r="Z19" i="59"/>
  <c r="Z183" i="59"/>
  <c r="Z147" i="59"/>
  <c r="Z93" i="59"/>
  <c r="Z133" i="59"/>
  <c r="Z123" i="59"/>
  <c r="Z165" i="59"/>
  <c r="AB81" i="59"/>
  <c r="AB76" i="59"/>
  <c r="AB70" i="59"/>
  <c r="Z57" i="59"/>
  <c r="Z101" i="59"/>
  <c r="AB21" i="59"/>
  <c r="AB99" i="59"/>
  <c r="AB75" i="59"/>
  <c r="AB131" i="59"/>
  <c r="AB88" i="59"/>
  <c r="Z171" i="59"/>
  <c r="AB186" i="59"/>
  <c r="AB148" i="59"/>
  <c r="Z112" i="59"/>
  <c r="Z116" i="59"/>
  <c r="Z102" i="59"/>
  <c r="Z69" i="59"/>
  <c r="Z98" i="59"/>
  <c r="AB67" i="59"/>
  <c r="AB84" i="59"/>
  <c r="AB142" i="59"/>
  <c r="AB118" i="59"/>
  <c r="AB124" i="59"/>
  <c r="AB185" i="59"/>
  <c r="AB139" i="59"/>
  <c r="AB79" i="59"/>
  <c r="Z12" i="59"/>
  <c r="AB126" i="59"/>
  <c r="AB10" i="59"/>
  <c r="AB32" i="59"/>
  <c r="Z126" i="59"/>
  <c r="AB179" i="59"/>
  <c r="Z110" i="59"/>
  <c r="AB36" i="59"/>
  <c r="Z31" i="59"/>
  <c r="AB117" i="59"/>
  <c r="Z55" i="59"/>
  <c r="Z131" i="59"/>
  <c r="Z146" i="59"/>
  <c r="Z74" i="59"/>
  <c r="Z145" i="59"/>
  <c r="Z174" i="59"/>
  <c r="AB38" i="59"/>
  <c r="Z33" i="59"/>
  <c r="AB170" i="59"/>
  <c r="Z37" i="59"/>
  <c r="AB141" i="59"/>
  <c r="Z161" i="59"/>
  <c r="Z170" i="59"/>
  <c r="AB146" i="59"/>
  <c r="AB80" i="59"/>
  <c r="Z166" i="59"/>
  <c r="AB155" i="59"/>
  <c r="AB122" i="59"/>
  <c r="AB54" i="59"/>
  <c r="Z18" i="59"/>
  <c r="Z71" i="59"/>
  <c r="AB40" i="59"/>
  <c r="AB24" i="59"/>
  <c r="AB149" i="59"/>
  <c r="Z17" i="59"/>
  <c r="AB72" i="59"/>
  <c r="AB9" i="59"/>
  <c r="AB56" i="59"/>
  <c r="Z66" i="59"/>
  <c r="Z84" i="59"/>
  <c r="Z159" i="59"/>
  <c r="AB161" i="59"/>
  <c r="Z87" i="59"/>
  <c r="AB140" i="59"/>
  <c r="AB188" i="59"/>
  <c r="Z80" i="59"/>
  <c r="Z189" i="59"/>
  <c r="AB133" i="59"/>
  <c r="AB164" i="59"/>
  <c r="Z184" i="59"/>
  <c r="Z26" i="59"/>
  <c r="AB174" i="59"/>
  <c r="Z168" i="59"/>
  <c r="Z167" i="59"/>
  <c r="Z141" i="59"/>
  <c r="Z158" i="59"/>
  <c r="AB180" i="59"/>
  <c r="Z111" i="59"/>
  <c r="AB63" i="59"/>
  <c r="Z153" i="59"/>
  <c r="AB46" i="59"/>
  <c r="AB35" i="59"/>
  <c r="AB173" i="59"/>
  <c r="Z178" i="59"/>
  <c r="AB13" i="59"/>
  <c r="AB113" i="59"/>
  <c r="AB105" i="59"/>
  <c r="AB119" i="59"/>
  <c r="Z65" i="59"/>
  <c r="AB58" i="59"/>
  <c r="Z186" i="59"/>
  <c r="AB69" i="59"/>
  <c r="AB39" i="59"/>
  <c r="AB103" i="59"/>
  <c r="AB115" i="59"/>
  <c r="Z88" i="59"/>
  <c r="AB143" i="59"/>
  <c r="AB177" i="59"/>
  <c r="AB125" i="59"/>
  <c r="Z60" i="59"/>
  <c r="Z132" i="59"/>
  <c r="AB183" i="59"/>
  <c r="Z188" i="59"/>
  <c r="AB98" i="59"/>
  <c r="Z96" i="59"/>
  <c r="AB182" i="59"/>
  <c r="AB152" i="59"/>
  <c r="Z139" i="59"/>
  <c r="AB108" i="59"/>
  <c r="Z113" i="59"/>
  <c r="Z10" i="59"/>
  <c r="AB16" i="59"/>
  <c r="AB112" i="59"/>
  <c r="Z79" i="59"/>
  <c r="AB127" i="59"/>
  <c r="AB160" i="59"/>
  <c r="Z150" i="59"/>
  <c r="AB153" i="59"/>
  <c r="AB71" i="59"/>
  <c r="AB31" i="59"/>
  <c r="AB26" i="59"/>
  <c r="Z92" i="59"/>
  <c r="AB168" i="59"/>
  <c r="Z24" i="59"/>
  <c r="Z118" i="59"/>
  <c r="AB97" i="59"/>
  <c r="Z53" i="59"/>
  <c r="Z95" i="59"/>
  <c r="AB47" i="59"/>
  <c r="Z54" i="59"/>
  <c r="AB102" i="59"/>
  <c r="Z13" i="59"/>
  <c r="AB14" i="59"/>
  <c r="Z86" i="59"/>
  <c r="Z157" i="59"/>
  <c r="Z163" i="59"/>
  <c r="Z107" i="59"/>
  <c r="AB181" i="59"/>
  <c r="AB95" i="59"/>
  <c r="AB132" i="59"/>
  <c r="AB144" i="59"/>
  <c r="AB120" i="59"/>
  <c r="Z129" i="59"/>
  <c r="Z61" i="59"/>
  <c r="AB25" i="59"/>
  <c r="AB107" i="59"/>
  <c r="Z160" i="59"/>
  <c r="AB135" i="59"/>
  <c r="AB64" i="59"/>
  <c r="Z124" i="59"/>
  <c r="Z151" i="59"/>
  <c r="Z97" i="59"/>
  <c r="Z148" i="59"/>
  <c r="AB33" i="59"/>
  <c r="AB15" i="59"/>
  <c r="Z70" i="59"/>
  <c r="Z185" i="59"/>
  <c r="AB134" i="59"/>
  <c r="AB37" i="59"/>
  <c r="AB100" i="59"/>
  <c r="Z36" i="59"/>
  <c r="AB12" i="59"/>
  <c r="Z114" i="59"/>
  <c r="AB29" i="59"/>
  <c r="AB78" i="59"/>
  <c r="Z115" i="59"/>
  <c r="AB129" i="59"/>
  <c r="AB89" i="59"/>
  <c r="AB74" i="59"/>
  <c r="Z20" i="59"/>
  <c r="AB178" i="59"/>
  <c r="AB51" i="59"/>
  <c r="AB65" i="59"/>
  <c r="Z78" i="59"/>
  <c r="Z122" i="59"/>
  <c r="Z49" i="59"/>
  <c r="AB104" i="59"/>
  <c r="Z162" i="59"/>
  <c r="AB166" i="59"/>
  <c r="Z35" i="59"/>
  <c r="Z43" i="59"/>
  <c r="Z181" i="59"/>
  <c r="Z8" i="59"/>
  <c r="Z143" i="59"/>
  <c r="AB106" i="59"/>
  <c r="AB77" i="59"/>
  <c r="Z187" i="59"/>
  <c r="AB171" i="59"/>
  <c r="Z64" i="59"/>
  <c r="Z164" i="59"/>
  <c r="AB184" i="59"/>
  <c r="AB137" i="59"/>
  <c r="AB42" i="59"/>
  <c r="Z106" i="59"/>
  <c r="Z152" i="59"/>
  <c r="Z144" i="59"/>
  <c r="Z52" i="59"/>
  <c r="Z50" i="59"/>
  <c r="AB49" i="59"/>
  <c r="AB48" i="59"/>
  <c r="Z117" i="59"/>
  <c r="AJ89" i="59" l="1"/>
  <c r="AK89" i="59" s="1"/>
  <c r="AC89" i="59"/>
  <c r="AC117" i="59"/>
  <c r="AJ117" i="59"/>
  <c r="AK117" i="59" s="1"/>
  <c r="AJ80" i="59"/>
  <c r="AK80" i="59" s="1"/>
  <c r="AC80" i="59"/>
  <c r="AJ17" i="59"/>
  <c r="AK17" i="59" s="1"/>
  <c r="AC17" i="59"/>
  <c r="AJ101" i="59"/>
  <c r="AK101" i="59" s="1"/>
  <c r="AC101" i="59"/>
  <c r="AC110" i="59"/>
  <c r="AJ110" i="59"/>
  <c r="AK110" i="59" s="1"/>
  <c r="AC73" i="59"/>
  <c r="AJ73" i="59"/>
  <c r="AK73" i="59" s="1"/>
  <c r="AJ188" i="59"/>
  <c r="AK188" i="59" s="1"/>
  <c r="AC188" i="59"/>
  <c r="AJ119" i="59"/>
  <c r="AK119" i="59" s="1"/>
  <c r="AC119" i="59"/>
  <c r="AC34" i="59"/>
  <c r="AJ34" i="59"/>
  <c r="AK34" i="59" s="1"/>
  <c r="AC143" i="59"/>
  <c r="AJ143" i="59"/>
  <c r="AK143" i="59" s="1"/>
  <c r="AJ180" i="59"/>
  <c r="AK180" i="59" s="1"/>
  <c r="AC180" i="59"/>
  <c r="AJ123" i="59"/>
  <c r="AK123" i="59" s="1"/>
  <c r="AC123" i="59"/>
  <c r="AJ9" i="59"/>
  <c r="AK9" i="59" s="1"/>
  <c r="AC9" i="59"/>
  <c r="AJ50" i="59"/>
  <c r="AK50" i="59" s="1"/>
  <c r="AC50" i="59"/>
  <c r="AJ12" i="59"/>
  <c r="AK12" i="59" s="1"/>
  <c r="AC12" i="59"/>
  <c r="AC46" i="59"/>
  <c r="AJ46" i="59"/>
  <c r="AK46" i="59" s="1"/>
  <c r="AC124" i="59"/>
  <c r="AJ124" i="59"/>
  <c r="AK124" i="59" s="1"/>
  <c r="AJ33" i="59"/>
  <c r="AK33" i="59" s="1"/>
  <c r="AC33" i="59"/>
  <c r="AJ54" i="59"/>
  <c r="AK54" i="59" s="1"/>
  <c r="AC54" i="59"/>
  <c r="AJ26" i="59"/>
  <c r="AK26" i="59" s="1"/>
  <c r="AC26" i="59"/>
  <c r="AJ78" i="59"/>
  <c r="AK78" i="59" s="1"/>
  <c r="AC78" i="59"/>
  <c r="AJ158" i="59"/>
  <c r="AK158" i="59" s="1"/>
  <c r="AC158" i="59"/>
  <c r="AJ102" i="59"/>
  <c r="AK102" i="59" s="1"/>
  <c r="AC102" i="59"/>
  <c r="AJ84" i="59"/>
  <c r="AK84" i="59" s="1"/>
  <c r="AC84" i="59"/>
  <c r="AJ152" i="59"/>
  <c r="AK152" i="59" s="1"/>
  <c r="AC152" i="59"/>
  <c r="AJ121" i="59"/>
  <c r="AK121" i="59" s="1"/>
  <c r="AC121" i="59"/>
  <c r="AC38" i="59"/>
  <c r="AJ38" i="59"/>
  <c r="AK38" i="59" s="1"/>
  <c r="AJ185" i="59"/>
  <c r="AK185" i="59" s="1"/>
  <c r="AC185" i="59"/>
  <c r="AJ128" i="59"/>
  <c r="AK128" i="59" s="1"/>
  <c r="AC128" i="59"/>
  <c r="AJ27" i="59"/>
  <c r="AK27" i="59" s="1"/>
  <c r="AC27" i="59"/>
  <c r="AJ60" i="59"/>
  <c r="AK60" i="59" s="1"/>
  <c r="AC60" i="59"/>
  <c r="AC125" i="59"/>
  <c r="AJ125" i="59"/>
  <c r="AK125" i="59" s="1"/>
  <c r="AJ173" i="59"/>
  <c r="AK173" i="59" s="1"/>
  <c r="AC173" i="59"/>
  <c r="AJ65" i="59"/>
  <c r="AK65" i="59" s="1"/>
  <c r="AC65" i="59"/>
  <c r="AC88" i="59"/>
  <c r="AJ88" i="59"/>
  <c r="AK88" i="59" s="1"/>
  <c r="AC179" i="59"/>
  <c r="AJ179" i="59"/>
  <c r="AK179" i="59" s="1"/>
  <c r="AC57" i="59"/>
  <c r="AJ57" i="59"/>
  <c r="AK57" i="59" s="1"/>
  <c r="AC131" i="59"/>
  <c r="AJ131" i="59"/>
  <c r="AK131" i="59" s="1"/>
  <c r="AJ85" i="59"/>
  <c r="AK85" i="59" s="1"/>
  <c r="AC85" i="59"/>
  <c r="AJ45" i="59"/>
  <c r="AK45" i="59" s="1"/>
  <c r="AC45" i="59"/>
  <c r="AC59" i="59"/>
  <c r="AJ59" i="59"/>
  <c r="AK59" i="59" s="1"/>
  <c r="AC170" i="59"/>
  <c r="AJ170" i="59"/>
  <c r="AK170" i="59" s="1"/>
  <c r="AC83" i="59"/>
  <c r="AJ83" i="59"/>
  <c r="AK83" i="59" s="1"/>
  <c r="AJ160" i="59"/>
  <c r="AK160" i="59" s="1"/>
  <c r="AC160" i="59"/>
  <c r="AJ108" i="59"/>
  <c r="AK108" i="59" s="1"/>
  <c r="AC108" i="59"/>
  <c r="AC138" i="59"/>
  <c r="AJ138" i="59"/>
  <c r="AK138" i="59" s="1"/>
  <c r="AJ127" i="59"/>
  <c r="AK127" i="59" s="1"/>
  <c r="AC127" i="59"/>
  <c r="AC43" i="59"/>
  <c r="AJ43" i="59"/>
  <c r="AK43" i="59" s="1"/>
  <c r="AJ130" i="59"/>
  <c r="AK130" i="59" s="1"/>
  <c r="AC130" i="59"/>
  <c r="AC168" i="59"/>
  <c r="AJ168" i="59"/>
  <c r="AK168" i="59" s="1"/>
  <c r="AJ133" i="59"/>
  <c r="AK133" i="59" s="1"/>
  <c r="AC133" i="59"/>
  <c r="AC87" i="59"/>
  <c r="AJ87" i="59"/>
  <c r="AK87" i="59" s="1"/>
  <c r="AJ56" i="59"/>
  <c r="AK56" i="59" s="1"/>
  <c r="AC56" i="59"/>
  <c r="AC10" i="59"/>
  <c r="AJ10" i="59"/>
  <c r="AK10" i="59" s="1"/>
  <c r="AC44" i="59"/>
  <c r="AJ44" i="59"/>
  <c r="AK44" i="59" s="1"/>
  <c r="AC64" i="59"/>
  <c r="AJ64" i="59"/>
  <c r="AK64" i="59" s="1"/>
  <c r="AJ100" i="59"/>
  <c r="AK100" i="59" s="1"/>
  <c r="AC100" i="59"/>
  <c r="AC61" i="59"/>
  <c r="AJ61" i="59"/>
  <c r="AK61" i="59" s="1"/>
  <c r="AC116" i="59"/>
  <c r="AJ116" i="59"/>
  <c r="AK116" i="59" s="1"/>
  <c r="AC157" i="59"/>
  <c r="AJ157" i="59"/>
  <c r="AK157" i="59" s="1"/>
  <c r="AJ77" i="59"/>
  <c r="AK77" i="59" s="1"/>
  <c r="AC77" i="59"/>
  <c r="AC139" i="59"/>
  <c r="AJ139" i="59"/>
  <c r="AK139" i="59" s="1"/>
  <c r="AJ47" i="59"/>
  <c r="AK47" i="59" s="1"/>
  <c r="AC47" i="59"/>
  <c r="AC71" i="59"/>
  <c r="AJ71" i="59"/>
  <c r="AK71" i="59" s="1"/>
  <c r="AC53" i="59"/>
  <c r="AJ53" i="59"/>
  <c r="AK53" i="59" s="1"/>
  <c r="AC11" i="59"/>
  <c r="AJ11" i="59"/>
  <c r="AK11" i="59" s="1"/>
  <c r="AC81" i="59"/>
  <c r="AJ81" i="59"/>
  <c r="AK81" i="59" s="1"/>
  <c r="AJ96" i="59"/>
  <c r="AK96" i="59" s="1"/>
  <c r="AC96" i="59"/>
  <c r="AC162" i="59"/>
  <c r="AJ162" i="59"/>
  <c r="AK162" i="59" s="1"/>
  <c r="AJ142" i="59"/>
  <c r="AK142" i="59" s="1"/>
  <c r="AC142" i="59"/>
  <c r="AC42" i="59"/>
  <c r="AJ42" i="59"/>
  <c r="AK42" i="59" s="1"/>
  <c r="AJ13" i="59"/>
  <c r="AK13" i="59" s="1"/>
  <c r="AC13" i="59"/>
  <c r="AJ55" i="59"/>
  <c r="AK55" i="59" s="1"/>
  <c r="AC55" i="59"/>
  <c r="AC62" i="59"/>
  <c r="AJ62" i="59"/>
  <c r="AK62" i="59" s="1"/>
  <c r="AJ39" i="59"/>
  <c r="AK39" i="59" s="1"/>
  <c r="AC39" i="59"/>
  <c r="AC176" i="59"/>
  <c r="AJ176" i="59"/>
  <c r="AK176" i="59" s="1"/>
  <c r="AJ161" i="59"/>
  <c r="AK161" i="59" s="1"/>
  <c r="AC161" i="59"/>
  <c r="AJ150" i="59"/>
  <c r="AK150" i="59" s="1"/>
  <c r="AC150" i="59"/>
  <c r="AC111" i="59"/>
  <c r="AJ111" i="59"/>
  <c r="AK111" i="59" s="1"/>
  <c r="AC126" i="59"/>
  <c r="AJ126" i="59"/>
  <c r="AK126" i="59" s="1"/>
  <c r="AJ177" i="59"/>
  <c r="AK177" i="59" s="1"/>
  <c r="AC177" i="59"/>
  <c r="AJ41" i="59"/>
  <c r="AK41" i="59" s="1"/>
  <c r="AC41" i="59"/>
  <c r="AJ151" i="59"/>
  <c r="AK151" i="59" s="1"/>
  <c r="AC151" i="59"/>
  <c r="AJ24" i="59"/>
  <c r="AK24" i="59" s="1"/>
  <c r="AC24" i="59"/>
  <c r="AC122" i="59"/>
  <c r="AJ122" i="59"/>
  <c r="AK122" i="59" s="1"/>
  <c r="AJ93" i="59"/>
  <c r="AK93" i="59" s="1"/>
  <c r="AC93" i="59"/>
  <c r="AC52" i="59"/>
  <c r="AJ52" i="59"/>
  <c r="AK52" i="59" s="1"/>
  <c r="AC156" i="59"/>
  <c r="AJ156" i="59"/>
  <c r="AK156" i="59" s="1"/>
  <c r="AJ20" i="59"/>
  <c r="AK20" i="59" s="1"/>
  <c r="AC20" i="59"/>
  <c r="AC99" i="59"/>
  <c r="AJ99" i="59"/>
  <c r="AK99" i="59" s="1"/>
  <c r="AC174" i="59"/>
  <c r="AJ174" i="59"/>
  <c r="AK174" i="59" s="1"/>
  <c r="AC136" i="59"/>
  <c r="AJ136" i="59"/>
  <c r="AK136" i="59" s="1"/>
  <c r="AC79" i="59"/>
  <c r="AJ79" i="59"/>
  <c r="AK79" i="59" s="1"/>
  <c r="AJ141" i="59"/>
  <c r="AK141" i="59" s="1"/>
  <c r="AC141" i="59"/>
  <c r="AC112" i="59"/>
  <c r="AJ112" i="59"/>
  <c r="AK112" i="59" s="1"/>
  <c r="AC66" i="59"/>
  <c r="AJ66" i="59"/>
  <c r="AK66" i="59" s="1"/>
  <c r="AJ106" i="59"/>
  <c r="AK106" i="59" s="1"/>
  <c r="AC106" i="59"/>
  <c r="AC149" i="59"/>
  <c r="AJ149" i="59"/>
  <c r="AK149" i="59" s="1"/>
  <c r="AJ32" i="59"/>
  <c r="AK32" i="59" s="1"/>
  <c r="AC32" i="59"/>
  <c r="AC137" i="59"/>
  <c r="AJ137" i="59"/>
  <c r="AK137" i="59" s="1"/>
  <c r="AC22" i="59"/>
  <c r="AJ22" i="59"/>
  <c r="AK22" i="59" s="1"/>
  <c r="AJ15" i="59"/>
  <c r="AK15" i="59" s="1"/>
  <c r="AC15" i="59"/>
  <c r="AJ23" i="59"/>
  <c r="AK23" i="59" s="1"/>
  <c r="AC23" i="59"/>
  <c r="AC29" i="59"/>
  <c r="AJ29" i="59"/>
  <c r="AK29" i="59" s="1"/>
  <c r="AJ175" i="59"/>
  <c r="AK175" i="59" s="1"/>
  <c r="AC175" i="59"/>
  <c r="AJ181" i="59"/>
  <c r="AK181" i="59" s="1"/>
  <c r="AC181" i="59"/>
  <c r="AC40" i="59"/>
  <c r="AJ40" i="59"/>
  <c r="AK40" i="59" s="1"/>
  <c r="AJ120" i="59"/>
  <c r="AK120" i="59" s="1"/>
  <c r="AC120" i="59"/>
  <c r="AJ36" i="59"/>
  <c r="AK36" i="59" s="1"/>
  <c r="AC36" i="59"/>
  <c r="AJ51" i="59"/>
  <c r="AK51" i="59" s="1"/>
  <c r="AC51" i="59"/>
  <c r="AJ155" i="59"/>
  <c r="AK155" i="59" s="1"/>
  <c r="AC155" i="59"/>
  <c r="AJ169" i="59"/>
  <c r="AK169" i="59" s="1"/>
  <c r="AC169" i="59"/>
  <c r="AJ147" i="59"/>
  <c r="AK147" i="59" s="1"/>
  <c r="AC147" i="59"/>
  <c r="AC107" i="59"/>
  <c r="AJ107" i="59"/>
  <c r="AK107" i="59" s="1"/>
  <c r="AJ113" i="59"/>
  <c r="AK113" i="59" s="1"/>
  <c r="AC113" i="59"/>
  <c r="AC63" i="59"/>
  <c r="AJ63" i="59"/>
  <c r="AK63" i="59" s="1"/>
  <c r="AJ145" i="59"/>
  <c r="AK145" i="59" s="1"/>
  <c r="AC145" i="59"/>
  <c r="AC184" i="59"/>
  <c r="AJ184" i="59"/>
  <c r="AK184" i="59" s="1"/>
  <c r="AC178" i="59"/>
  <c r="AJ178" i="59"/>
  <c r="AK178" i="59" s="1"/>
  <c r="AC86" i="59"/>
  <c r="AJ86" i="59"/>
  <c r="AK86" i="59" s="1"/>
  <c r="AC109" i="59"/>
  <c r="AJ109" i="59"/>
  <c r="AK109" i="59" s="1"/>
  <c r="AC58" i="59"/>
  <c r="AJ58" i="59"/>
  <c r="AK58" i="59" s="1"/>
  <c r="AJ18" i="59"/>
  <c r="AK18" i="59" s="1"/>
  <c r="AC18" i="59"/>
  <c r="AC189" i="59"/>
  <c r="AJ189" i="59"/>
  <c r="AK189" i="59" s="1"/>
  <c r="AJ14" i="59"/>
  <c r="AK14" i="59" s="1"/>
  <c r="AC14" i="59"/>
  <c r="AJ67" i="59"/>
  <c r="AK67" i="59" s="1"/>
  <c r="AC67" i="59"/>
  <c r="AJ98" i="59"/>
  <c r="AK98" i="59" s="1"/>
  <c r="AC98" i="59"/>
  <c r="AC76" i="59"/>
  <c r="AJ76" i="59"/>
  <c r="AK76" i="59" s="1"/>
  <c r="AC94" i="59"/>
  <c r="AJ94" i="59"/>
  <c r="AK94" i="59" s="1"/>
  <c r="AJ135" i="59"/>
  <c r="AK135" i="59" s="1"/>
  <c r="AC135" i="59"/>
  <c r="AJ166" i="59"/>
  <c r="AK166" i="59" s="1"/>
  <c r="AC166" i="59"/>
  <c r="AJ118" i="59"/>
  <c r="AK118" i="59" s="1"/>
  <c r="AC118" i="59"/>
  <c r="AC153" i="59"/>
  <c r="AJ153" i="59"/>
  <c r="AK153" i="59" s="1"/>
  <c r="AJ31" i="59"/>
  <c r="AK31" i="59" s="1"/>
  <c r="AC31" i="59"/>
  <c r="AC72" i="59"/>
  <c r="AJ72" i="59"/>
  <c r="AK72" i="59" s="1"/>
  <c r="AJ97" i="59"/>
  <c r="AK97" i="59" s="1"/>
  <c r="AC97" i="59"/>
  <c r="AJ75" i="59"/>
  <c r="AK75" i="59" s="1"/>
  <c r="AC75" i="59"/>
  <c r="AJ37" i="59"/>
  <c r="AK37" i="59" s="1"/>
  <c r="AC37" i="59"/>
  <c r="AJ49" i="59"/>
  <c r="AK49" i="59" s="1"/>
  <c r="AC49" i="59"/>
  <c r="AJ91" i="59"/>
  <c r="AK91" i="59" s="1"/>
  <c r="AC91" i="59"/>
  <c r="AJ132" i="59"/>
  <c r="AK132" i="59" s="1"/>
  <c r="AC132" i="59"/>
  <c r="AJ30" i="59"/>
  <c r="AK30" i="59" s="1"/>
  <c r="AC30" i="59"/>
  <c r="AC186" i="59"/>
  <c r="AJ186" i="59"/>
  <c r="AK186" i="59" s="1"/>
  <c r="AJ8" i="59"/>
  <c r="AK8" i="59" s="1"/>
  <c r="AC8" i="59"/>
  <c r="AJ16" i="59"/>
  <c r="AK16" i="59" s="1"/>
  <c r="AC16" i="59"/>
  <c r="AC183" i="59"/>
  <c r="AJ183" i="59"/>
  <c r="AK183" i="59" s="1"/>
  <c r="AC144" i="59"/>
  <c r="AJ144" i="59"/>
  <c r="AK144" i="59" s="1"/>
  <c r="AC74" i="59"/>
  <c r="AJ74" i="59"/>
  <c r="AK74" i="59" s="1"/>
  <c r="AJ95" i="59"/>
  <c r="AK95" i="59" s="1"/>
  <c r="AC95" i="59"/>
  <c r="AJ167" i="59"/>
  <c r="AK167" i="59" s="1"/>
  <c r="AC167" i="59"/>
  <c r="AC140" i="59"/>
  <c r="AJ140" i="59"/>
  <c r="AK140" i="59" s="1"/>
  <c r="AJ115" i="59"/>
  <c r="AK115" i="59" s="1"/>
  <c r="AC115" i="59"/>
  <c r="AJ48" i="59"/>
  <c r="AK48" i="59" s="1"/>
  <c r="AC48" i="59"/>
  <c r="AC70" i="59"/>
  <c r="AJ70" i="59"/>
  <c r="AK70" i="59" s="1"/>
  <c r="AC103" i="59"/>
  <c r="AJ103" i="59"/>
  <c r="AK103" i="59" s="1"/>
  <c r="AC104" i="59"/>
  <c r="AJ104" i="59"/>
  <c r="AK104" i="59" s="1"/>
  <c r="AJ69" i="59"/>
  <c r="AK69" i="59" s="1"/>
  <c r="AC69" i="59"/>
  <c r="AJ114" i="59"/>
  <c r="AK114" i="59" s="1"/>
  <c r="AC114" i="59"/>
  <c r="AJ105" i="59"/>
  <c r="AK105" i="59" s="1"/>
  <c r="AC105" i="59"/>
  <c r="AJ68" i="59"/>
  <c r="AK68" i="59" s="1"/>
  <c r="AC68" i="59"/>
  <c r="AC165" i="59"/>
  <c r="AJ165" i="59"/>
  <c r="AK165" i="59" s="1"/>
  <c r="AC164" i="59"/>
  <c r="AJ164" i="59"/>
  <c r="AK164" i="59" s="1"/>
  <c r="AJ172" i="59"/>
  <c r="AK172" i="59" s="1"/>
  <c r="AC172" i="59"/>
  <c r="AJ154" i="59"/>
  <c r="AK154" i="59" s="1"/>
  <c r="AC154" i="59"/>
  <c r="AJ92" i="59"/>
  <c r="AK92" i="59" s="1"/>
  <c r="AC92" i="59"/>
  <c r="AC28" i="59"/>
  <c r="AJ28" i="59"/>
  <c r="AK28" i="59" s="1"/>
  <c r="AC82" i="59"/>
  <c r="AJ82" i="59"/>
  <c r="AK82" i="59" s="1"/>
  <c r="AJ35" i="59"/>
  <c r="AK35" i="59" s="1"/>
  <c r="AC35" i="59"/>
  <c r="AC148" i="59"/>
  <c r="AJ148" i="59"/>
  <c r="AK148" i="59" s="1"/>
  <c r="AJ134" i="59"/>
  <c r="AK134" i="59" s="1"/>
  <c r="AC134" i="59"/>
  <c r="AJ19" i="59"/>
  <c r="AK19" i="59" s="1"/>
  <c r="AC19" i="59"/>
  <c r="AJ159" i="59"/>
  <c r="AK159" i="59" s="1"/>
  <c r="AC159" i="59"/>
  <c r="AC163" i="59"/>
  <c r="AJ163" i="59"/>
  <c r="AK163" i="59" s="1"/>
  <c r="AC182" i="59"/>
  <c r="AJ182" i="59"/>
  <c r="AK182" i="59" s="1"/>
  <c r="AC146" i="59"/>
  <c r="AJ146" i="59"/>
  <c r="AK146" i="59" s="1"/>
  <c r="AJ187" i="59"/>
  <c r="AK187" i="59" s="1"/>
  <c r="AC187" i="59"/>
  <c r="AJ129" i="59"/>
  <c r="AK129" i="59" s="1"/>
  <c r="AC129" i="59"/>
  <c r="AJ171" i="59"/>
  <c r="AK171" i="59" s="1"/>
  <c r="AC171" i="59"/>
  <c r="AJ90" i="59"/>
  <c r="AK90" i="59" s="1"/>
  <c r="AC90" i="59"/>
  <c r="AJ25" i="59"/>
  <c r="AK25" i="59" s="1"/>
  <c r="AC25" i="59"/>
  <c r="AJ21" i="59"/>
  <c r="AK21" i="59" s="1"/>
  <c r="AC21" i="59"/>
  <c r="AD14" i="5"/>
  <c r="L32" i="5"/>
  <c r="I32" i="5"/>
  <c r="L31" i="5"/>
  <c r="I31" i="5" s="1"/>
  <c r="AK3" i="59" l="1"/>
  <c r="AC3" i="59"/>
  <c r="F13" i="40"/>
  <c r="B4" i="40"/>
  <c r="G13" i="40"/>
  <c r="G15" i="40" s="1"/>
  <c r="A3" i="59" l="1"/>
  <c r="B3" i="59" s="1"/>
  <c r="C3" i="59" s="1"/>
  <c r="R13" i="40"/>
  <c r="R15" i="40" s="1"/>
  <c r="F15" i="40"/>
</calcChain>
</file>

<file path=xl/comments1.xml><?xml version="1.0" encoding="utf-8"?>
<comments xmlns="http://schemas.openxmlformats.org/spreadsheetml/2006/main">
  <authors>
    <author>Evans, Gareth</author>
  </authors>
  <commentList>
    <comment ref="F14" authorId="0" shapeId="0">
      <text>
        <r>
          <rPr>
            <b/>
            <sz val="9"/>
            <color indexed="81"/>
            <rFont val="Tahoma"/>
            <family val="2"/>
          </rPr>
          <t>Evans, Gareth:</t>
        </r>
        <r>
          <rPr>
            <sz val="9"/>
            <color indexed="81"/>
            <rFont val="Tahoma"/>
            <family val="2"/>
          </rPr>
          <t xml:space="preserve">
March 2021 salary invoices were raised in FY20-21</t>
        </r>
      </text>
    </comment>
  </commentList>
</comments>
</file>

<file path=xl/comments2.xml><?xml version="1.0" encoding="utf-8"?>
<comments xmlns="http://schemas.openxmlformats.org/spreadsheetml/2006/main">
  <authors>
    <author>Evans, Gareth</author>
  </authors>
  <commentList>
    <comment ref="V57" authorId="0" shapeId="0">
      <text>
        <r>
          <rPr>
            <b/>
            <sz val="9"/>
            <color indexed="81"/>
            <rFont val="Tahoma"/>
            <family val="2"/>
          </rPr>
          <t>Evans, Gareth:</t>
        </r>
        <r>
          <rPr>
            <sz val="9"/>
            <color indexed="81"/>
            <rFont val="Tahoma"/>
            <family val="2"/>
          </rPr>
          <t xml:space="preserve">
not actually correct as cash advance not taken into consideration - but this is figure used to calculate reconciliation payment</t>
        </r>
      </text>
    </comment>
  </commentList>
</comments>
</file>

<file path=xl/comments3.xml><?xml version="1.0" encoding="utf-8"?>
<comments xmlns="http://schemas.openxmlformats.org/spreadsheetml/2006/main">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tc={E90ED1D1-B11A-46DC-96FB-90E0C069A908}</author>
    <author>tc={3D5C1576-4A0E-4B1F-9192-308E94167801}</author>
    <author>tc={757386DD-108E-4325-9E66-AE68B00FECBC}</author>
  </authors>
  <commentList>
    <comment ref="J2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J2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J2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J33"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J4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J77"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 split up</t>
        </r>
      </text>
    </comment>
    <comment ref="J80"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Reply:
    payment in bulk</t>
        </r>
      </text>
    </comment>
    <comment ref="J81"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 there is a regular payment though?
Reply:
    bulk</t>
        </r>
      </text>
    </comment>
  </commentList>
</comments>
</file>

<file path=xl/comments4.xml><?xml version="1.0" encoding="utf-8"?>
<comments xmlns="http://schemas.openxmlformats.org/spreadsheetml/2006/main">
  <authors>
    <author>Evans, Gareth</author>
  </authors>
  <commentList>
    <comment ref="R19" authorId="0" shapeId="0">
      <text>
        <r>
          <rPr>
            <b/>
            <sz val="9"/>
            <color indexed="81"/>
            <rFont val="Tahoma"/>
            <family val="2"/>
          </rPr>
          <t>Evans, Gareth:</t>
        </r>
        <r>
          <rPr>
            <sz val="9"/>
            <color indexed="81"/>
            <rFont val="Tahoma"/>
            <family val="2"/>
          </rPr>
          <t xml:space="preserve">
Will be paid once confirmed</t>
        </r>
      </text>
    </comment>
    <comment ref="T19" authorId="0" shapeId="0">
      <text>
        <r>
          <rPr>
            <b/>
            <sz val="9"/>
            <color indexed="81"/>
            <rFont val="Tahoma"/>
            <family val="2"/>
          </rPr>
          <t>Evans, Gareth:</t>
        </r>
        <r>
          <rPr>
            <sz val="9"/>
            <color indexed="81"/>
            <rFont val="Tahoma"/>
            <family val="2"/>
          </rPr>
          <t xml:space="preserve">
to be oaid in 21-22 once confirmed</t>
        </r>
      </text>
    </comment>
  </commentList>
</comments>
</file>

<file path=xl/comments5.xml><?xml version="1.0" encoding="utf-8"?>
<comments xmlns="http://schemas.openxmlformats.org/spreadsheetml/2006/main">
  <authors>
    <author>Evans, Gareth</author>
  </authors>
  <commentList>
    <comment ref="H76" authorId="0" shapeId="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comments6.xml><?xml version="1.0" encoding="utf-8"?>
<comments xmlns="http://schemas.openxmlformats.org/spreadsheetml/2006/main">
  <authors>
    <author>Evans, Gareth</author>
  </authors>
  <commentList>
    <comment ref="S30" authorId="0" shapeId="0">
      <text>
        <r>
          <rPr>
            <b/>
            <sz val="9"/>
            <color indexed="81"/>
            <rFont val="Tahoma"/>
            <family val="2"/>
          </rPr>
          <t>Evans, Gareth:</t>
        </r>
        <r>
          <rPr>
            <sz val="9"/>
            <color indexed="81"/>
            <rFont val="Tahoma"/>
            <family val="2"/>
          </rPr>
          <t xml:space="preserve">
could not make the payment as no debits</t>
        </r>
      </text>
    </comment>
    <comment ref="P79" authorId="0" shapeId="0">
      <text>
        <r>
          <rPr>
            <b/>
            <sz val="9"/>
            <color indexed="81"/>
            <rFont val="Tahoma"/>
            <family val="2"/>
          </rPr>
          <t>Evans, Gareth:</t>
        </r>
        <r>
          <rPr>
            <sz val="9"/>
            <color indexed="81"/>
            <rFont val="Tahoma"/>
            <family val="2"/>
          </rPr>
          <t xml:space="preserve">
NETTED TO 0  AND AMOUNT TAKEN FROM MARCH. £0 IS AMOUNT PAID IN SEPT
GRASVENOR AVENUE.
CELL FOR AMENDED FORMULA AND FORMATTING MAY CHANGE IF FILTERS USED. THIS WAS ONLY CHANGE</t>
        </r>
      </text>
    </comment>
    <comment ref="V79" authorId="0" shapeId="0">
      <text>
        <r>
          <rPr>
            <b/>
            <sz val="9"/>
            <color indexed="81"/>
            <rFont val="Tahoma"/>
            <family val="2"/>
          </rPr>
          <t>Evans, Gareth:</t>
        </r>
        <r>
          <rPr>
            <sz val="9"/>
            <color indexed="81"/>
            <rFont val="Tahoma"/>
            <family val="2"/>
          </rPr>
          <t xml:space="preserve">
REMOVED FROM THIS MONTH. £0 PAID/RECOVERED IN SEPT
CELL FOR AMENDED FORMULA AND FORMATTING MAY CHANGE IF FILTERS USED. THIS WAS ONLY CHANGE</t>
        </r>
      </text>
    </comment>
  </commentList>
</comments>
</file>

<file path=xl/comments7.xml><?xml version="1.0" encoding="utf-8"?>
<comments xmlns="http://schemas.openxmlformats.org/spreadsheetml/2006/main">
  <authors>
    <author>Evans, Gareth</author>
  </authors>
  <commentList>
    <comment ref="V13" authorId="0" shapeId="0">
      <text>
        <r>
          <rPr>
            <b/>
            <sz val="9"/>
            <color indexed="81"/>
            <rFont val="Tahoma"/>
            <family val="2"/>
          </rPr>
          <t>Evans, Gareth:</t>
        </r>
        <r>
          <rPr>
            <sz val="9"/>
            <color indexed="81"/>
            <rFont val="Tahoma"/>
            <family val="2"/>
          </rPr>
          <t xml:space="preserve">
Aug, Sep &amp; Oct still need to be recovered</t>
        </r>
      </text>
    </comment>
    <comment ref="R56" authorId="0" shapeId="0">
      <text>
        <r>
          <rPr>
            <b/>
            <sz val="9"/>
            <color indexed="81"/>
            <rFont val="Tahoma"/>
            <family val="2"/>
          </rPr>
          <t>Evans, Gareth:</t>
        </r>
        <r>
          <rPr>
            <sz val="9"/>
            <color indexed="81"/>
            <rFont val="Tahoma"/>
            <family val="2"/>
          </rPr>
          <t xml:space="preserve">
Need to bill separately for August &amp; September salaries as not enough debits to offset</t>
        </r>
      </text>
    </comment>
    <comment ref="V56" authorId="0" shapeId="0">
      <text>
        <r>
          <rPr>
            <b/>
            <sz val="9"/>
            <color indexed="81"/>
            <rFont val="Tahoma"/>
            <family val="2"/>
          </rPr>
          <t>Evans, Gareth:</t>
        </r>
        <r>
          <rPr>
            <sz val="9"/>
            <color indexed="81"/>
            <rFont val="Tahoma"/>
            <family val="2"/>
          </rPr>
          <t xml:space="preserve">
august recovered. Till need sep &amp; oct</t>
        </r>
      </text>
    </comment>
  </commentList>
</comments>
</file>

<file path=xl/sharedStrings.xml><?xml version="1.0" encoding="utf-8"?>
<sst xmlns="http://schemas.openxmlformats.org/spreadsheetml/2006/main" count="67799" uniqueCount="4966">
  <si>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</si>
  <si>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</si>
  <si>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</si>
  <si>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</si>
  <si>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</si>
  <si>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</si>
  <si>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</si>
  <si>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</si>
  <si>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</si>
  <si>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</si>
  <si>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</si>
  <si>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</si>
  <si>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</si>
  <si>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</si>
  <si>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</si>
  <si>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</si>
  <si>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</si>
  <si>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</si>
  <si>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</si>
  <si>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</si>
  <si>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</si>
  <si>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</si>
  <si>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</si>
  <si>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</si>
  <si>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</si>
  <si>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Payroll</t>
  </si>
  <si>
    <t>Apr</t>
  </si>
  <si>
    <t>May</t>
  </si>
  <si>
    <t>Jun</t>
  </si>
  <si>
    <t>Jul</t>
  </si>
  <si>
    <t>Aug</t>
  </si>
  <si>
    <t>Sep</t>
  </si>
  <si>
    <t>Oct</t>
  </si>
  <si>
    <t>Nov</t>
  </si>
  <si>
    <t>Dec</t>
  </si>
  <si>
    <t>Jan</t>
  </si>
  <si>
    <t>Feb</t>
  </si>
  <si>
    <t>Mar</t>
  </si>
  <si>
    <t>Combo</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</si>
  <si>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</si>
  <si>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</si>
  <si>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</si>
  <si>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</si>
  <si>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</si>
  <si>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</si>
  <si>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</si>
  <si>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</si>
  <si>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</si>
  <si>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</si>
  <si>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</si>
  <si>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</si>
  <si>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</si>
  <si>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</si>
  <si>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</si>
  <si>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</si>
  <si>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</si>
  <si>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</si>
  <si>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</si>
  <si>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</si>
  <si>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</si>
  <si>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</si>
  <si>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</si>
  <si>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</si>
  <si>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</si>
  <si>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</si>
  <si>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</si>
  <si>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</si>
  <si>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</si>
  <si>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</si>
  <si>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</si>
  <si>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</si>
  <si>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</si>
  <si>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</si>
  <si>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</si>
  <si>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</si>
  <si>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</si>
  <si>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</si>
  <si>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</si>
  <si>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</si>
  <si>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</si>
  <si>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</si>
  <si>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</si>
  <si>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</si>
  <si>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</si>
  <si>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</si>
  <si>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</si>
  <si>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</si>
  <si>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</si>
  <si>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</si>
  <si>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</si>
  <si>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</si>
  <si>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</si>
  <si>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</si>
  <si>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</si>
  <si>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</si>
  <si>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</si>
  <si>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</si>
  <si>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</si>
  <si>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</si>
  <si>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</si>
  <si>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</si>
  <si>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</si>
  <si>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</si>
  <si>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</si>
  <si>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</si>
  <si>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</si>
  <si>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</si>
  <si>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</si>
  <si>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</si>
  <si>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</si>
  <si>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</si>
  <si>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</si>
  <si>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</si>
  <si>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</si>
  <si>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</si>
  <si>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</si>
  <si>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</si>
  <si>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</si>
  <si>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</si>
  <si>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</si>
  <si>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</si>
  <si>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</si>
  <si>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</si>
  <si>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</si>
  <si>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</si>
  <si>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</si>
  <si>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</si>
  <si>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</si>
  <si>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</si>
  <si>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</si>
  <si>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</si>
  <si>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</si>
  <si>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</si>
  <si>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</si>
  <si>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</si>
  <si>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</si>
  <si>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</si>
  <si>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</si>
  <si>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</si>
  <si>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</si>
  <si>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</si>
  <si>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</si>
  <si>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</si>
  <si>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</si>
  <si>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</si>
  <si>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</si>
  <si>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</si>
  <si>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</si>
  <si>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</si>
  <si>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</si>
  <si>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</si>
  <si>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</si>
  <si>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</si>
  <si>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</si>
  <si>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</si>
  <si>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</si>
  <si>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</si>
  <si>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</si>
  <si>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</si>
  <si>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</si>
  <si>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</si>
  <si>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</si>
  <si>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</si>
  <si>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</si>
  <si>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</si>
  <si>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</si>
  <si>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</si>
  <si>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</si>
  <si>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</si>
  <si>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</si>
  <si>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</si>
  <si>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</si>
  <si>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</si>
  <si>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</si>
  <si>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</si>
  <si>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</si>
  <si>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</si>
  <si>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</si>
  <si>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</si>
  <si>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</si>
  <si>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</si>
  <si>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</si>
  <si>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</si>
  <si>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</si>
  <si>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</si>
  <si>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</si>
  <si>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</si>
  <si>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</si>
  <si>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</si>
  <si>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</si>
  <si>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</si>
  <si>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</si>
  <si>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</si>
  <si>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</si>
  <si>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</si>
  <si>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</si>
  <si>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</si>
  <si>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</si>
  <si>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</si>
  <si>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</si>
  <si>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</si>
  <si>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</si>
  <si>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</si>
  <si>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</si>
  <si>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</si>
  <si>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</si>
  <si>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</si>
  <si>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</si>
  <si>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</si>
  <si>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</si>
  <si>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</si>
  <si>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</si>
  <si>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</si>
  <si>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</si>
  <si>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</si>
  <si>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</si>
  <si>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</si>
  <si>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</si>
  <si>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</si>
  <si>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</si>
  <si>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</si>
  <si>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</si>
  <si>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</si>
  <si>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</si>
  <si>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</si>
  <si>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</si>
  <si>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</si>
  <si>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</si>
  <si>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</si>
  <si>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</si>
  <si>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</si>
  <si>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</si>
  <si>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</si>
  <si>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</si>
  <si>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</si>
  <si>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</si>
  <si>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</si>
  <si>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</si>
  <si>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</si>
  <si>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</si>
  <si>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</si>
  <si>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</si>
  <si>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</si>
  <si>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</si>
  <si>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</si>
  <si>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</si>
  <si>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</si>
  <si>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</si>
  <si>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</si>
  <si>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</si>
  <si>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</si>
  <si>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</si>
  <si>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</si>
  <si>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</si>
  <si>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</si>
  <si>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</si>
  <si>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</si>
  <si>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</si>
  <si>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</si>
  <si>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</si>
  <si>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</si>
  <si>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</si>
  <si>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</si>
  <si>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</si>
  <si>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</si>
  <si>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</si>
  <si>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</si>
  <si>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</si>
  <si>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</si>
  <si>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</si>
  <si>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</si>
  <si>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</si>
  <si>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</si>
  <si>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</si>
  <si>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</si>
  <si>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</si>
  <si>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</si>
  <si>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</si>
  <si>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</si>
  <si>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</si>
  <si>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</si>
  <si>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</si>
  <si>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</si>
  <si>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</si>
  <si>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</si>
  <si>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</si>
  <si>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</si>
  <si>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</si>
  <si>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</si>
  <si>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</si>
  <si>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</si>
  <si>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</si>
  <si>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</si>
  <si>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</si>
  <si>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</si>
  <si>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</si>
  <si>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</si>
  <si>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</si>
  <si>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</si>
  <si>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</si>
  <si>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</si>
  <si>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</si>
  <si>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</si>
  <si>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</si>
  <si>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</si>
  <si>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</si>
  <si>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</si>
  <si>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</si>
  <si>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</si>
  <si>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</si>
  <si>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</si>
  <si>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</si>
  <si>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</si>
  <si>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</si>
  <si>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</si>
  <si>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</si>
  <si>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</si>
  <si>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</si>
  <si>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</si>
  <si>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</si>
  <si>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</si>
  <si>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</si>
  <si>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</si>
  <si>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</si>
  <si>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</si>
  <si>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</si>
  <si>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</si>
  <si>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</si>
  <si>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</si>
  <si>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</si>
  <si>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</si>
  <si>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</si>
  <si>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</si>
  <si>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</si>
  <si>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</si>
  <si>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</si>
  <si>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</si>
  <si>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</si>
  <si>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</si>
  <si>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</si>
  <si>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</si>
  <si>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</si>
  <si>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</si>
  <si>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</si>
  <si>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</si>
  <si>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</si>
  <si>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</si>
  <si>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</si>
  <si>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</si>
  <si>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</si>
  <si>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</si>
  <si>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</si>
  <si>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</si>
  <si>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</si>
  <si>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</si>
  <si>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</si>
  <si>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</si>
  <si>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</si>
  <si>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</si>
  <si>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</si>
  <si>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</si>
  <si>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</si>
  <si>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</si>
  <si>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</si>
  <si>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</si>
  <si>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</si>
  <si>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</si>
  <si>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</si>
  <si>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</si>
  <si>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</si>
  <si>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</si>
  <si>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</si>
  <si>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</si>
  <si>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</si>
  <si>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</si>
  <si>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</si>
  <si>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</si>
  <si>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</si>
  <si>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</si>
  <si>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</si>
  <si>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</si>
  <si>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</si>
  <si>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</si>
  <si>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</si>
  <si>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</si>
  <si>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</si>
  <si>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</si>
  <si>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</si>
  <si>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</si>
  <si>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</si>
  <si>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</si>
  <si>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</si>
  <si>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</si>
  <si>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</si>
  <si>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</si>
  <si>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</si>
  <si>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</si>
  <si>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</si>
  <si>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</si>
  <si>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</si>
  <si>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</si>
  <si>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</si>
  <si>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</si>
  <si>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</si>
  <si>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</si>
  <si>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</si>
  <si>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</si>
  <si>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</si>
  <si>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</si>
  <si>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</si>
  <si>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</si>
  <si>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</si>
  <si>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</si>
  <si>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</si>
  <si>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</si>
  <si>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</si>
  <si>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</si>
  <si>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</si>
  <si>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</si>
  <si>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</si>
  <si>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</si>
  <si>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</si>
  <si>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</si>
  <si>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</si>
  <si>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</si>
  <si>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</si>
  <si>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</si>
  <si>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</si>
  <si>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</si>
  <si>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</si>
  <si>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</si>
  <si>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</si>
  <si>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</si>
  <si>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</si>
  <si>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</si>
  <si>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</si>
  <si>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</si>
  <si>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</si>
  <si>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</si>
  <si>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</si>
  <si>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</si>
  <si>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</si>
  <si>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</si>
  <si>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</si>
  <si>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</si>
  <si>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</si>
  <si>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</si>
  <si>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</si>
  <si>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</si>
  <si>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</si>
  <si>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</si>
  <si>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</si>
  <si>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</si>
  <si>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</si>
  <si>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</si>
  <si>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</si>
  <si>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</si>
  <si>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</si>
  <si>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</si>
  <si>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</si>
  <si>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</si>
  <si>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</si>
  <si>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</si>
  <si>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</si>
  <si>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</si>
  <si>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</si>
  <si>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</si>
  <si>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</si>
  <si>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</si>
  <si>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</si>
  <si>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</si>
  <si>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</si>
  <si>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</si>
  <si>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</si>
  <si>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</si>
  <si>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</si>
  <si>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</si>
  <si>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</si>
  <si>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</si>
  <si>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</si>
  <si>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</si>
  <si>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</si>
  <si>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</si>
  <si>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</si>
  <si>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</si>
  <si>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</si>
  <si>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</si>
  <si>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</si>
  <si>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</si>
  <si>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</si>
  <si>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</si>
  <si>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</si>
  <si>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</si>
  <si>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</si>
  <si>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</si>
  <si>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</si>
  <si>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</si>
  <si>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</si>
  <si>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</si>
  <si>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</si>
  <si>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</si>
  <si>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</si>
  <si>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</si>
  <si>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</si>
  <si>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</si>
  <si>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</si>
  <si>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</si>
  <si>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</si>
  <si>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</si>
  <si>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</si>
  <si>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</si>
  <si>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</si>
  <si>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</si>
  <si>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</si>
  <si>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</si>
  <si>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</si>
  <si>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</si>
  <si>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</si>
  <si>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</si>
  <si>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</si>
  <si>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</si>
  <si>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</si>
  <si>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</si>
  <si>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</si>
  <si>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</si>
  <si>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</si>
  <si>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</si>
  <si>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</si>
  <si>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</si>
  <si>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</si>
  <si>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</si>
  <si>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</si>
  <si>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</si>
  <si>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</si>
  <si>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</si>
  <si>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</si>
  <si>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</si>
  <si>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</si>
  <si>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</si>
  <si>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</si>
  <si>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</si>
  <si>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</si>
  <si>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</si>
  <si>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</si>
  <si>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</si>
  <si>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</si>
  <si>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</si>
  <si>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</si>
  <si>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</si>
  <si>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</si>
  <si>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</si>
  <si>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</si>
  <si>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</si>
  <si>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</si>
  <si>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</si>
  <si>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</si>
  <si>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</si>
  <si>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</si>
  <si>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</si>
  <si>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</si>
  <si>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</si>
  <si>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</si>
  <si>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</si>
  <si>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</si>
  <si>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</si>
  <si>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</si>
  <si>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</si>
  <si>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</si>
  <si>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</si>
  <si>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</si>
  <si>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</si>
  <si>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</si>
  <si>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</si>
  <si>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</si>
  <si>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</si>
  <si>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</si>
  <si>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</si>
  <si>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</si>
  <si>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</si>
  <si>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</si>
  <si>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</si>
  <si>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</si>
  <si>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</si>
  <si>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</si>
  <si>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</si>
  <si>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</si>
  <si>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</si>
  <si>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</si>
  <si>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</si>
  <si>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</si>
  <si>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</si>
  <si>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</si>
  <si>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</si>
  <si>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</si>
  <si>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</si>
  <si>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</si>
  <si>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</si>
  <si>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</si>
  <si>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</si>
  <si>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</si>
  <si>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</si>
  <si>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</si>
  <si>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</si>
  <si>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</si>
  <si>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</si>
  <si>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</si>
  <si>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</si>
  <si>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</si>
  <si>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</si>
  <si>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</si>
  <si>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</si>
  <si>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</si>
  <si>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</si>
  <si>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</si>
  <si>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</si>
  <si>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</si>
  <si>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</si>
  <si>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</si>
  <si>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</si>
  <si>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</si>
  <si>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</si>
  <si>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</si>
  <si>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</si>
  <si>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</si>
  <si>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</si>
  <si>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</si>
  <si>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</si>
  <si>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</si>
  <si>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</si>
  <si>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</si>
  <si>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</si>
  <si>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</si>
  <si>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</si>
  <si>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</si>
  <si>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</si>
  <si>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</si>
  <si>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</si>
  <si>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</si>
  <si>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</si>
  <si>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</si>
  <si>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</si>
  <si>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</si>
  <si>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</si>
  <si>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</si>
  <si>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</si>
  <si>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</si>
  <si>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</si>
  <si>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</si>
  <si>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</si>
  <si>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</si>
  <si>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</si>
  <si>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</si>
  <si>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</si>
  <si>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</si>
  <si>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</si>
  <si>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</si>
  <si>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</si>
  <si>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</si>
  <si>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</si>
  <si>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</si>
  <si>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</si>
  <si>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</si>
  <si>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</si>
  <si>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</si>
  <si>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</si>
  <si>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</si>
  <si>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</si>
  <si>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</si>
  <si>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</si>
  <si>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</si>
  <si>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</si>
  <si>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</si>
  <si>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</si>
  <si>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</si>
  <si>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</si>
  <si>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</si>
  <si>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</si>
  <si>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</si>
  <si>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</si>
  <si>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</si>
  <si>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</si>
  <si>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</si>
  <si>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</si>
  <si>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</si>
  <si>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</si>
  <si>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</si>
  <si>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</si>
  <si>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</si>
  <si>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</si>
  <si>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</si>
  <si>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</si>
  <si>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</si>
  <si>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</si>
  <si>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</si>
  <si>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</si>
  <si>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</si>
  <si>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</si>
  <si>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</si>
  <si>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</si>
  <si>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</si>
  <si>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</si>
  <si>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</si>
  <si>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</si>
  <si>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</si>
  <si>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</si>
  <si>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</si>
  <si>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</si>
  <si>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</si>
  <si>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</si>
  <si>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</si>
  <si>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</si>
  <si>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</si>
  <si>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</si>
  <si>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</si>
  <si>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</si>
  <si>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</si>
  <si>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</si>
  <si>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</si>
  <si>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</si>
  <si>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</si>
  <si>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</si>
  <si>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</si>
  <si>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</si>
  <si>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</si>
  <si>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</si>
  <si>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</si>
  <si>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</si>
  <si>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</si>
  <si>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</si>
  <si>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</si>
  <si>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</si>
  <si>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</si>
  <si>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</si>
  <si>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</si>
  <si>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</si>
  <si>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</si>
  <si>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</si>
  <si>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</si>
  <si>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</si>
  <si>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</si>
  <si>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</si>
  <si>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</si>
  <si>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</si>
  <si>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</si>
  <si>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</si>
  <si>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</si>
  <si>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</si>
  <si>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</si>
  <si>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</si>
  <si>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</si>
  <si>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</si>
  <si>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</si>
  <si>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</si>
  <si>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</si>
  <si>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</si>
  <si>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</si>
  <si>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</si>
  <si>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</si>
  <si>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</si>
  <si>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</si>
  <si>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</si>
  <si>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</si>
  <si>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</si>
  <si>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</si>
  <si>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</si>
  <si>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</si>
  <si>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</si>
  <si>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</si>
  <si>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</si>
  <si>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</si>
  <si>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</si>
  <si>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</si>
  <si>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</si>
  <si>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</si>
  <si>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</si>
  <si>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</si>
  <si>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</si>
  <si>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</si>
  <si>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</si>
  <si>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</si>
  <si>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</si>
  <si>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</si>
  <si>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</si>
  <si>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</si>
  <si>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</si>
  <si>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</si>
  <si>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</si>
  <si>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</si>
  <si>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</si>
  <si>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</si>
  <si>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</si>
  <si>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</si>
  <si>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</si>
  <si>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</si>
  <si>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</si>
  <si>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</si>
  <si>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</si>
  <si>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</si>
  <si>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</si>
  <si>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</si>
  <si>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</si>
  <si>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</si>
  <si>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</si>
  <si>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</si>
  <si>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</si>
  <si>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</si>
  <si>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</si>
  <si>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</si>
  <si>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</si>
  <si>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</si>
  <si>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</si>
  <si>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</si>
  <si>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</si>
  <si>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</si>
  <si>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</si>
  <si>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</si>
  <si>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</si>
  <si>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</si>
  <si>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</si>
  <si>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</si>
  <si>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</si>
  <si>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</si>
  <si>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</si>
  <si>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</si>
  <si>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</si>
  <si>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</si>
  <si>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</si>
  <si>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</si>
  <si>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</si>
  <si>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</si>
  <si>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</si>
  <si>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</si>
  <si>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</si>
  <si>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</si>
  <si>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</si>
  <si>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</si>
  <si>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</si>
  <si>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</si>
  <si>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</si>
  <si>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</si>
  <si>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</si>
  <si>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</si>
  <si>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</si>
  <si>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</si>
  <si>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</si>
  <si>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</si>
  <si>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</si>
  <si>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</si>
  <si>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</si>
  <si>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</si>
  <si>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</si>
  <si>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</si>
  <si>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</si>
  <si>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</si>
  <si>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</si>
  <si>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</si>
  <si>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</si>
  <si>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</si>
  <si>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</si>
  <si>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</si>
  <si>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</si>
  <si>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</si>
  <si>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</si>
  <si>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</si>
  <si>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</si>
  <si>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</si>
  <si>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</si>
  <si>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</si>
  <si>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</si>
  <si>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</si>
  <si>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</si>
  <si>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</si>
  <si>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</si>
  <si>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</si>
  <si>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</si>
  <si>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</si>
  <si>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</si>
  <si>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</si>
  <si>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</si>
  <si>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</si>
  <si>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</si>
  <si>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</si>
  <si>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</si>
  <si>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</si>
  <si>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</si>
  <si>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</si>
  <si>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</si>
  <si>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</si>
  <si>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</si>
  <si>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</si>
  <si>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</si>
  <si>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</si>
  <si>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</si>
  <si>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</si>
  <si>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</si>
  <si>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</si>
  <si>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</si>
  <si>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</si>
  <si>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</si>
  <si>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</si>
  <si>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</si>
  <si>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</si>
  <si>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</si>
  <si>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</si>
  <si>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</si>
  <si>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</si>
  <si>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</si>
  <si>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</si>
  <si>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</si>
  <si>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</si>
  <si>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</si>
  <si>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</si>
  <si>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</si>
  <si>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</si>
  <si>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</si>
  <si>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</si>
  <si>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</si>
  <si>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</si>
  <si>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</si>
  <si>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</si>
  <si>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</si>
  <si>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</si>
  <si>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</si>
  <si>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</si>
  <si>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</si>
  <si>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</si>
  <si>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</si>
  <si>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</si>
  <si>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</si>
  <si>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</si>
  <si>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</si>
  <si>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</si>
  <si>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</si>
  <si>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</si>
  <si>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</si>
  <si>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</si>
  <si>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</si>
  <si>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</si>
  <si>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</si>
  <si>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</si>
  <si>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</si>
  <si>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</si>
  <si>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</si>
  <si>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</si>
  <si>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</si>
  <si>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</si>
  <si>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</si>
  <si>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</si>
  <si>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</si>
  <si>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</si>
  <si>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</si>
  <si>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</si>
  <si>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</si>
  <si>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</si>
  <si>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</si>
  <si>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</si>
  <si>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</si>
  <si>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</si>
  <si>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</si>
  <si>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</si>
  <si>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</si>
  <si>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</si>
  <si>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</si>
  <si>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</si>
  <si>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</si>
  <si>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</si>
  <si>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</si>
  <si>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</si>
  <si>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</si>
  <si>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</si>
  <si>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</si>
  <si>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</si>
  <si>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</si>
  <si>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</si>
  <si>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</si>
  <si>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</si>
  <si>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</si>
  <si>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</si>
  <si>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</si>
  <si>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</si>
  <si>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</si>
  <si>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</si>
  <si>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</si>
  <si>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</si>
  <si>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</si>
  <si>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</si>
  <si>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</si>
  <si>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</si>
  <si>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</si>
  <si>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</si>
  <si>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</si>
  <si>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</si>
  <si>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</si>
  <si>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</si>
  <si>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</si>
  <si>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</si>
  <si>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</si>
  <si>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</si>
  <si>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</si>
  <si>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</si>
  <si>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</si>
  <si>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</si>
  <si>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</si>
  <si>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</si>
  <si>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</si>
  <si>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</si>
  <si>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</si>
  <si>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</si>
  <si>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</si>
  <si>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</si>
  <si>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</si>
  <si>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</si>
  <si>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</si>
  <si>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</si>
  <si>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</si>
  <si>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</si>
  <si>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</si>
  <si>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</si>
  <si>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</si>
  <si>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</si>
  <si>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</si>
  <si>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</si>
  <si>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</si>
  <si>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</si>
  <si>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</si>
  <si>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</si>
  <si>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</si>
  <si>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</si>
  <si>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</si>
  <si>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</si>
  <si>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</si>
  <si>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</si>
  <si>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</si>
  <si>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</si>
  <si>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</si>
  <si>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</si>
  <si>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</si>
  <si>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</si>
  <si>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</si>
  <si>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</si>
  <si>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</si>
  <si>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</si>
  <si>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</si>
  <si>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</si>
  <si>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</si>
  <si>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</si>
  <si>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</si>
  <si>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</si>
  <si>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</si>
  <si>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</si>
  <si>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</si>
  <si>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</si>
  <si>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</si>
  <si>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</si>
  <si>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</si>
  <si>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</si>
  <si>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</si>
  <si>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</si>
  <si>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</si>
  <si>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</si>
  <si>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</si>
  <si>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</si>
  <si>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</si>
  <si>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</si>
  <si>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</si>
  <si>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</si>
  <si>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</si>
  <si>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</si>
  <si>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</si>
  <si>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</si>
  <si>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</si>
  <si>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</si>
  <si>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</si>
  <si>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</si>
  <si>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</si>
  <si>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</si>
  <si>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</si>
  <si>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</si>
  <si>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</si>
  <si>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</si>
  <si>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</si>
  <si>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</si>
  <si>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</si>
  <si>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</si>
  <si>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</si>
  <si>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</si>
  <si>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</si>
  <si>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</si>
  <si>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</si>
  <si>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</si>
  <si>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</si>
  <si>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</si>
  <si>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</si>
  <si>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</si>
  <si>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</si>
  <si>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</si>
  <si>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</si>
  <si>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</si>
  <si>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</si>
  <si>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</si>
  <si>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</si>
  <si>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</si>
  <si>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</si>
  <si>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</si>
  <si>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</si>
  <si>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</si>
  <si>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</si>
  <si>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</si>
  <si>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</si>
  <si>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</si>
  <si>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</si>
  <si>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</si>
  <si>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</si>
  <si>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</si>
  <si>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</si>
  <si>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</si>
  <si>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</si>
  <si>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</si>
  <si>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</si>
  <si>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</si>
  <si>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</si>
  <si>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</si>
  <si>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</si>
  <si>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</si>
  <si>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</si>
  <si>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</si>
  <si>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</si>
  <si>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</si>
  <si>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</si>
  <si>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</si>
  <si>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</si>
  <si>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</si>
  <si>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</si>
  <si>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</si>
  <si>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</si>
  <si>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</si>
  <si>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</si>
  <si>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</si>
  <si>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</si>
  <si>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</si>
  <si>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</si>
  <si>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</si>
  <si>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</si>
  <si>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</si>
  <si>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</si>
  <si>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</si>
  <si>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</si>
  <si>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</si>
  <si>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</si>
  <si>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</si>
  <si>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</si>
  <si>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</si>
  <si>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</si>
  <si>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</si>
  <si>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</si>
  <si>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</si>
  <si>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</si>
  <si>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</si>
  <si>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</si>
  <si>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</si>
  <si>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</si>
  <si>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</si>
  <si>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</si>
  <si>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</si>
  <si>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</si>
  <si>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</si>
  <si>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</si>
  <si>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</si>
  <si>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</si>
  <si>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</si>
  <si>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</si>
  <si>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</si>
  <si>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</si>
  <si>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</si>
  <si>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</si>
  <si>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</si>
  <si>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</si>
  <si>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</si>
  <si>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</si>
  <si>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</si>
  <si>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</si>
  <si>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</si>
  <si>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</si>
  <si>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</si>
  <si>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</si>
  <si>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</si>
  <si>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</si>
  <si>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</si>
  <si>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</si>
  <si>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</si>
  <si>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</si>
  <si>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</si>
  <si>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</si>
  <si>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</si>
  <si>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</si>
  <si>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</si>
  <si>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</si>
  <si>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</si>
  <si>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</si>
  <si>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</si>
  <si>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</si>
  <si>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</si>
  <si>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</si>
  <si>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</si>
  <si>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</si>
  <si>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</si>
  <si>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</si>
  <si>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</si>
  <si>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</si>
  <si>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</si>
  <si>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</si>
  <si>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</si>
  <si>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</si>
  <si>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</si>
  <si>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</si>
  <si>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</si>
  <si>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</si>
  <si>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</si>
  <si>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</si>
  <si>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</si>
  <si>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</si>
  <si>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</si>
  <si>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</si>
  <si>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</si>
  <si>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</si>
  <si>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</si>
  <si>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</si>
  <si>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</si>
  <si>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</si>
  <si>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</si>
  <si>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</si>
  <si>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</si>
  <si>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</si>
  <si>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</si>
  <si>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</si>
  <si>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</si>
  <si>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</si>
  <si>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</si>
  <si>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</si>
  <si>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</si>
  <si>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</si>
  <si>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</si>
  <si>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</si>
  <si>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</si>
  <si>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</si>
  <si>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</si>
  <si>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</si>
  <si>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</si>
  <si>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</si>
  <si>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</si>
  <si>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</si>
  <si>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</si>
  <si>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</si>
  <si>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</si>
  <si>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</si>
  <si>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</si>
  <si>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</si>
  <si>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</si>
  <si>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</si>
  <si>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</si>
  <si>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</si>
  <si>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</si>
  <si>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</si>
  <si>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</si>
  <si>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</si>
  <si>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</si>
  <si>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</si>
  <si>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</si>
  <si>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</si>
  <si>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</si>
  <si>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</si>
  <si>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</si>
  <si>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</si>
  <si>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</si>
  <si>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</si>
  <si>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</si>
  <si>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</si>
  <si>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</si>
  <si>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</si>
  <si>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</si>
  <si>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</si>
  <si>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</si>
  <si>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</si>
  <si>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</si>
  <si>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</si>
  <si>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</si>
  <si>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</si>
  <si>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</si>
  <si>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</si>
  <si>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</si>
  <si>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</si>
  <si>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</si>
  <si>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</si>
  <si>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</si>
  <si>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</si>
  <si>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</si>
  <si>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</si>
  <si>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</si>
  <si>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</si>
  <si>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</si>
  <si>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</si>
  <si>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</si>
  <si>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</si>
  <si>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</si>
  <si>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</si>
  <si>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</si>
  <si>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</si>
  <si>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</si>
  <si>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</si>
  <si>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</si>
  <si>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</si>
  <si>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</si>
  <si>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</si>
  <si>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</si>
  <si>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</si>
  <si>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</si>
  <si>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</si>
  <si>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</si>
  <si>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</si>
  <si>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</si>
  <si>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</si>
  <si>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</si>
  <si>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</si>
  <si>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</si>
  <si>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</si>
  <si>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</si>
  <si>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</si>
  <si>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</si>
  <si>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</si>
  <si>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</si>
  <si>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</si>
  <si>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</si>
  <si>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</si>
  <si>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</si>
  <si>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</si>
  <si>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</si>
  <si>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</si>
  <si>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</si>
  <si>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</si>
  <si>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</si>
  <si>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</si>
  <si>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</si>
  <si>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</si>
  <si>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</si>
  <si>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</si>
  <si>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</si>
  <si>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</si>
  <si>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</si>
  <si>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</si>
  <si>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</si>
  <si>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</si>
  <si>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</si>
  <si>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</si>
  <si>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</si>
  <si>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</si>
  <si>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</si>
  <si>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</si>
  <si>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</si>
  <si>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</si>
  <si>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</si>
  <si>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</si>
  <si>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</si>
  <si>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</si>
  <si>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</si>
  <si>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</si>
  <si>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</si>
  <si>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</si>
  <si>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</si>
  <si>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</si>
  <si>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</si>
  <si>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</si>
  <si>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</si>
  <si>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</si>
  <si>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</si>
  <si>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</si>
  <si>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</si>
  <si>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</si>
  <si>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</si>
  <si>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</si>
  <si>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</si>
  <si>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</si>
  <si>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</si>
  <si>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</si>
  <si>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</si>
  <si>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</si>
  <si>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</si>
  <si>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</si>
  <si>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</si>
  <si>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</si>
  <si>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</si>
  <si>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</si>
  <si>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</si>
  <si>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</si>
  <si>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</si>
  <si>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</si>
  <si>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</si>
  <si>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</si>
  <si>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</si>
  <si>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</si>
  <si>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</si>
  <si>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</si>
  <si>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</si>
  <si>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</si>
  <si>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</si>
  <si>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</si>
  <si>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</si>
  <si>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</si>
  <si>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</si>
  <si>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</si>
  <si>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</si>
  <si>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</si>
  <si>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</si>
  <si>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</si>
  <si>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</si>
  <si>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</si>
  <si>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</si>
  <si>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</si>
  <si>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</si>
  <si>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</si>
  <si>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</si>
  <si>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</si>
  <si>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</si>
  <si>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</si>
  <si>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</si>
  <si>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</si>
  <si>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</si>
  <si>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</si>
  <si>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</si>
  <si>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</si>
  <si>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</si>
  <si>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</si>
  <si>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</si>
  <si>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</si>
  <si>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</si>
  <si>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</si>
  <si>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</si>
  <si>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</si>
  <si>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</si>
  <si>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</si>
  <si>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</si>
  <si>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</si>
  <si>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</si>
  <si>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</si>
  <si>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</si>
  <si>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</si>
  <si>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</si>
  <si>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</si>
  <si>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</si>
  <si>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</si>
  <si>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</si>
  <si>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</si>
  <si>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</si>
  <si>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</si>
  <si>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</si>
  <si>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</si>
  <si>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</si>
  <si>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</si>
  <si>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</si>
  <si>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</si>
  <si>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</si>
  <si>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</si>
  <si>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</si>
  <si>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</si>
  <si>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</si>
  <si>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</si>
  <si>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</si>
  <si>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</si>
  <si>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</si>
  <si>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</si>
  <si>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</si>
  <si>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</si>
  <si>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</si>
  <si>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</si>
  <si>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</si>
  <si>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</si>
  <si>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</si>
  <si>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</si>
  <si>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</si>
  <si>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</si>
  <si>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</si>
  <si>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</si>
  <si>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</si>
  <si>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</si>
  <si>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</si>
  <si>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</si>
  <si>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</si>
  <si>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</si>
  <si>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</si>
  <si>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</si>
  <si>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</si>
  <si>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</si>
  <si>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</si>
  <si>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</si>
  <si>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</si>
  <si>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</si>
  <si>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</si>
  <si>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</si>
  <si>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</si>
  <si>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</si>
  <si>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</si>
  <si>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</si>
  <si>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</si>
  <si>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</si>
  <si>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</si>
  <si>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</si>
  <si>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</si>
  <si>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</si>
  <si>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</si>
  <si>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</si>
  <si>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</si>
  <si>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</si>
  <si>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</si>
  <si>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</si>
  <si>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</si>
  <si>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</si>
  <si>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</si>
  <si>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</si>
  <si>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</si>
  <si>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</si>
  <si>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</si>
  <si>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</si>
  <si>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</si>
  <si>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</si>
  <si>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</si>
  <si>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</si>
  <si>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</si>
  <si>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</si>
  <si>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</si>
  <si>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</si>
  <si>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</si>
  <si>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</si>
  <si>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</si>
  <si>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</si>
  <si>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</si>
  <si>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</si>
  <si>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</si>
  <si>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</si>
  <si>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</si>
  <si>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</si>
  <si>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</si>
  <si>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</si>
  <si>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</si>
  <si>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</si>
  <si>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</si>
  <si>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</si>
  <si>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</si>
  <si>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</si>
  <si>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</si>
  <si>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</si>
  <si>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</si>
  <si>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</si>
  <si>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</si>
  <si>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</si>
  <si>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</si>
  <si>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</si>
  <si>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</si>
  <si>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</si>
  <si>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</si>
  <si>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</si>
  <si>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</si>
  <si>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</si>
  <si>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</si>
  <si>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</si>
  <si>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</si>
  <si>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</si>
  <si>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</si>
  <si>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</si>
  <si>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</si>
  <si>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</si>
  <si>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</si>
  <si>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</si>
  <si>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</si>
  <si>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</si>
  <si>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</si>
  <si>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</si>
  <si>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</si>
  <si>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</si>
  <si>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</si>
  <si>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</si>
  <si>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</si>
  <si>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</si>
  <si>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</si>
  <si>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</si>
  <si>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</si>
  <si>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</si>
  <si>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</si>
  <si>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</si>
  <si>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</si>
  <si>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</si>
  <si>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</si>
  <si>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</si>
  <si>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</si>
  <si>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</si>
  <si>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</si>
  <si>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</si>
  <si>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</si>
  <si>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</si>
  <si>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</si>
  <si>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</si>
  <si>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</si>
  <si>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</si>
  <si>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</si>
  <si>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</si>
  <si>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</si>
  <si>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</si>
  <si>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</si>
  <si>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</si>
  <si>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</si>
  <si>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</si>
  <si>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</si>
  <si>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</si>
  <si>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</si>
  <si>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</si>
  <si>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</si>
  <si>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</si>
  <si>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</si>
  <si>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</si>
  <si>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</si>
  <si>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</si>
  <si>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</si>
  <si>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</si>
  <si>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</si>
  <si>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</si>
  <si>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</si>
  <si>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</si>
  <si>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</si>
  <si>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</si>
  <si>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</si>
  <si>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</si>
  <si>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</si>
  <si>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</si>
  <si>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</si>
  <si>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</si>
  <si>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</si>
  <si>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</si>
  <si>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</si>
  <si>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</si>
  <si>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</si>
  <si>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</si>
  <si>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</si>
  <si>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</si>
  <si>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</si>
  <si>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</si>
  <si>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</si>
  <si>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</si>
  <si>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</si>
  <si>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</si>
  <si>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</si>
  <si>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</si>
  <si>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</si>
  <si>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</si>
  <si>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</si>
  <si>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</si>
  <si>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</si>
  <si>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</si>
  <si>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</si>
  <si>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</si>
  <si>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</si>
  <si>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</si>
  <si>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</si>
  <si>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</si>
  <si>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</si>
  <si>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</si>
  <si>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</si>
  <si>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</si>
  <si>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</si>
  <si>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</si>
  <si>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</si>
  <si>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</si>
  <si>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</si>
  <si>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</si>
  <si>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</si>
  <si>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</si>
  <si>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</si>
  <si>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</si>
  <si>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</si>
  <si>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</si>
  <si>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</si>
  <si>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</si>
  <si>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</si>
  <si>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</si>
  <si>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</si>
  <si>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</si>
  <si>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</si>
  <si>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</si>
  <si>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</si>
  <si>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</si>
  <si>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</si>
  <si>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</si>
  <si>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</si>
  <si>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</si>
  <si>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</si>
  <si>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</si>
  <si>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</si>
  <si>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</si>
  <si>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</si>
  <si>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</si>
  <si>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</si>
  <si>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</si>
  <si>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</si>
  <si>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</si>
  <si>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</si>
  <si>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</si>
  <si>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</si>
  <si>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</si>
  <si>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</si>
  <si>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</si>
  <si>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</si>
  <si>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</si>
  <si>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</si>
  <si>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</si>
  <si>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</si>
  <si>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</si>
  <si>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</si>
  <si>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</si>
  <si>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</si>
  <si>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</si>
  <si>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</si>
  <si>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</si>
  <si>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</si>
  <si>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</si>
  <si>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</si>
  <si>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</si>
  <si>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</si>
  <si>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</si>
  <si>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</si>
  <si>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</si>
  <si>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</si>
  <si>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</si>
  <si>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</si>
  <si>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</si>
  <si>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</si>
  <si>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</si>
  <si>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</si>
  <si>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</si>
  <si>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</si>
  <si>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</si>
  <si>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</si>
  <si>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</si>
  <si>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</si>
  <si>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</si>
  <si>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</si>
  <si>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</si>
  <si>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</si>
  <si>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</si>
  <si>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</si>
  <si>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</si>
  <si>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</si>
  <si>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</si>
  <si>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</si>
  <si>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</si>
  <si>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</si>
  <si>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</si>
  <si>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</si>
  <si>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</si>
  <si>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</si>
  <si>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</si>
  <si>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</si>
  <si>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</si>
  <si>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</si>
  <si>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</si>
  <si>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</si>
  <si>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</si>
  <si>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</si>
  <si>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</si>
  <si>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</si>
  <si>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</si>
  <si>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</si>
  <si>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</si>
  <si>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</si>
  <si>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</si>
  <si>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</si>
  <si>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</si>
  <si>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</si>
  <si>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</si>
  <si>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</si>
  <si>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</si>
  <si>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</si>
  <si>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</si>
  <si>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</si>
  <si>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</si>
  <si>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</si>
  <si>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</si>
  <si>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</si>
  <si>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</si>
  <si>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</si>
  <si>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</si>
  <si>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</si>
  <si>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</si>
  <si>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</si>
  <si>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</si>
  <si>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</si>
  <si>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</si>
  <si>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</si>
  <si>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</si>
  <si>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</si>
  <si>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</si>
  <si>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</si>
  <si>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</si>
  <si>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</si>
  <si>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</si>
  <si>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</si>
  <si>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</si>
  <si>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</si>
  <si>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</si>
  <si>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</si>
  <si>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</si>
  <si>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</si>
  <si>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</si>
  <si>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</si>
  <si>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</si>
  <si>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</si>
  <si>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</si>
  <si>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</si>
  <si>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</si>
  <si>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</si>
  <si>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</si>
  <si>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</si>
  <si>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</si>
  <si>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</si>
  <si>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</si>
  <si>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</si>
  <si>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</si>
  <si>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</si>
  <si>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</si>
  <si>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</si>
  <si>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</si>
  <si>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</si>
  <si>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</si>
  <si>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</si>
  <si>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</si>
  <si>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</si>
  <si>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</si>
  <si>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</si>
  <si>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</si>
  <si>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</si>
  <si>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</si>
  <si>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</si>
  <si>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</si>
  <si>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</si>
  <si>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</si>
  <si>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</si>
  <si>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</si>
  <si>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</si>
  <si>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</si>
  <si>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</si>
  <si>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</si>
  <si>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</si>
  <si>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</si>
  <si>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</si>
  <si>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</si>
  <si>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</si>
  <si>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</si>
  <si>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</si>
  <si>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</si>
  <si>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</si>
  <si>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</si>
  <si>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</si>
  <si>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</si>
  <si>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</si>
  <si>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</si>
  <si>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</si>
  <si>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</si>
  <si>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</si>
  <si>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</si>
  <si>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</si>
  <si>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</si>
  <si>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</si>
  <si>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</si>
  <si>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</si>
  <si>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</si>
  <si>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</si>
  <si>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</si>
  <si>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</si>
  <si>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</si>
  <si>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</si>
  <si>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</si>
  <si>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</si>
  <si>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</si>
  <si>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</si>
  <si>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</si>
  <si>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</si>
  <si>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</si>
  <si>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</si>
  <si>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</si>
  <si>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</si>
  <si>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</si>
  <si>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</si>
  <si>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</si>
  <si>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</si>
  <si>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</si>
  <si>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</si>
  <si>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</si>
  <si>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</si>
  <si>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</si>
  <si>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</si>
  <si>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</si>
  <si>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</si>
  <si>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</si>
  <si>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</si>
  <si>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</si>
  <si>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</si>
  <si>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</si>
  <si>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</si>
  <si>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</si>
  <si>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</si>
  <si>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</si>
  <si>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</si>
  <si>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</si>
  <si>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</si>
  <si>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</si>
  <si>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</si>
  <si>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</si>
  <si>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</si>
  <si>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</si>
  <si>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</si>
  <si>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</si>
  <si>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</si>
  <si>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</si>
  <si>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</si>
  <si>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</si>
  <si>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</si>
  <si>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</si>
  <si>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</si>
  <si>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</si>
  <si>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</si>
  <si>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</si>
  <si>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</si>
  <si>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</si>
  <si>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</si>
  <si>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</si>
  <si>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</si>
  <si>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</si>
  <si>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</si>
  <si>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</si>
  <si>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</si>
  <si>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</si>
  <si>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</si>
  <si>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</si>
  <si>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</si>
  <si>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</si>
  <si>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</si>
  <si>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</si>
  <si>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</si>
  <si>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</si>
  <si>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</si>
  <si>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</si>
  <si>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</si>
  <si>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</si>
  <si>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</si>
  <si>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</si>
  <si>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</si>
  <si>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</si>
  <si>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</si>
  <si>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</si>
  <si>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</si>
  <si>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</si>
  <si>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</si>
  <si>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</si>
  <si>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</si>
  <si>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</si>
  <si>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</si>
  <si>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</si>
  <si>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</si>
  <si>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</si>
  <si>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</si>
  <si>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</si>
  <si>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</si>
  <si>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</si>
  <si>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</si>
  <si>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</si>
  <si>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</si>
  <si>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</si>
  <si>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</si>
  <si>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</si>
  <si>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</si>
  <si>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</si>
  <si>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</si>
  <si>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</si>
  <si>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</si>
  <si>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</si>
  <si>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</si>
  <si>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</si>
  <si>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</si>
  <si>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</si>
  <si>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</si>
  <si>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</si>
  <si>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</si>
  <si>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</si>
  <si>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</si>
  <si>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</si>
  <si>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</si>
  <si>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</si>
  <si>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</si>
  <si>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</si>
  <si>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</si>
  <si>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</si>
  <si>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</si>
  <si>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</si>
  <si>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</si>
  <si>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</si>
  <si>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</si>
  <si>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</si>
  <si>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</si>
  <si>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</si>
  <si>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</si>
  <si>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</si>
  <si>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</si>
  <si>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</si>
  <si>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</si>
  <si>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</si>
  <si>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</si>
  <si>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</si>
  <si>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</si>
  <si>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</si>
  <si>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</si>
  <si>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</si>
  <si>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</si>
  <si>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</si>
  <si>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</si>
  <si>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</si>
  <si>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</si>
  <si>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</si>
  <si>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</si>
  <si>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</si>
  <si>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</si>
  <si>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</si>
  <si>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</si>
  <si>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</si>
  <si>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</si>
  <si>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</si>
  <si>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</si>
  <si>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</si>
  <si>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</si>
  <si>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</si>
  <si>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</si>
  <si>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</si>
  <si>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</si>
  <si>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</si>
  <si>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</si>
  <si>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</si>
  <si>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</si>
  <si>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</si>
  <si>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</si>
  <si>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</si>
  <si>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</si>
  <si>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</si>
  <si>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</si>
  <si>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</si>
  <si>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</si>
  <si>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</si>
  <si>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</si>
  <si>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</si>
  <si>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</si>
  <si>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</si>
  <si>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</si>
  <si>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</si>
  <si>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</si>
  <si>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</si>
  <si>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</si>
  <si>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</si>
  <si>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</si>
  <si>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</si>
  <si>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</si>
  <si>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</si>
  <si>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</si>
  <si>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</si>
  <si>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</si>
  <si>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</si>
  <si>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</si>
  <si>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</si>
  <si>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</si>
  <si>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</si>
  <si>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</si>
  <si>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</si>
  <si>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</si>
  <si>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</si>
  <si>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</si>
  <si>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</si>
  <si>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</si>
  <si>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</si>
  <si>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</si>
  <si>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</si>
  <si>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</si>
  <si>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</si>
  <si>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</si>
  <si>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</si>
  <si>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</si>
  <si>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</si>
  <si>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</si>
  <si>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</si>
  <si>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</si>
  <si>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</si>
  <si>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</si>
  <si>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</si>
  <si>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</si>
  <si>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</si>
  <si>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</si>
  <si>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</si>
  <si>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</si>
  <si>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</si>
  <si>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</si>
  <si>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</si>
  <si>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</si>
  <si>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</si>
  <si>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</si>
  <si>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</si>
  <si>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</si>
  <si>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</si>
  <si>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</si>
  <si>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</si>
  <si>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</si>
  <si>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</si>
  <si>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</si>
  <si>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</si>
  <si>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</si>
  <si>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</si>
  <si>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</si>
  <si>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</si>
  <si>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</si>
  <si>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</si>
  <si>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</si>
  <si>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</si>
  <si>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</si>
  <si>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</si>
  <si>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</si>
  <si>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</si>
  <si>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</si>
  <si>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</si>
  <si>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</si>
  <si>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</si>
  <si>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</si>
  <si>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</si>
  <si>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</si>
  <si>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</si>
  <si>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</si>
  <si>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</si>
  <si>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</si>
  <si>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</si>
  <si>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</si>
  <si>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</si>
  <si>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</si>
  <si>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</si>
  <si>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</si>
  <si>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</si>
  <si>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</si>
  <si>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</si>
  <si>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</si>
  <si>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</si>
  <si>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</si>
  <si>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</si>
  <si>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</si>
  <si>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</si>
  <si>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</si>
  <si>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</si>
  <si>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</si>
  <si>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</si>
  <si>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</si>
  <si>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</si>
  <si>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</si>
  <si>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</si>
  <si>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</si>
  <si>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</si>
  <si>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</si>
  <si>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</si>
  <si>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</si>
  <si>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</si>
  <si>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</si>
  <si>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</si>
  <si>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</si>
  <si>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</si>
  <si>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</si>
  <si>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</si>
  <si>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</si>
  <si>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</si>
  <si>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</si>
  <si>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</si>
  <si>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</si>
  <si>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</si>
  <si>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</si>
  <si>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</si>
  <si>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</si>
  <si>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</si>
  <si>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</si>
  <si>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</si>
  <si>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</si>
  <si>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</si>
  <si>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</si>
  <si>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</si>
  <si>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</si>
  <si>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</si>
  <si>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</si>
  <si>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</si>
  <si>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</si>
  <si>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</si>
  <si>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</si>
  <si>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</si>
  <si>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</si>
  <si>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</si>
  <si>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</si>
  <si>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</si>
  <si>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</si>
  <si>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</si>
  <si>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</si>
  <si>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</si>
  <si>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</si>
  <si>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</si>
  <si>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</si>
  <si>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</si>
  <si>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</si>
  <si>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</si>
  <si>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</si>
  <si>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</si>
  <si>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</si>
  <si>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</si>
  <si>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</si>
  <si>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</si>
  <si>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</si>
  <si>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</si>
  <si>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</si>
  <si>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</si>
  <si>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</si>
  <si>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</si>
  <si>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</si>
  <si>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</si>
  <si>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</si>
  <si>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</si>
  <si>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</si>
  <si>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</si>
  <si>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</si>
  <si>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</si>
  <si>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</si>
  <si>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</si>
  <si>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</si>
  <si>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</si>
  <si>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</si>
  <si>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</si>
  <si>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</si>
  <si>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</si>
  <si>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</si>
  <si>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</si>
  <si>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</si>
  <si>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</si>
  <si>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</si>
  <si>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</si>
  <si>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</si>
  <si>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</si>
  <si>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</si>
  <si>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</si>
  <si>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</si>
  <si>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</si>
  <si>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</si>
  <si>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</si>
  <si>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</si>
  <si>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</si>
  <si>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</si>
  <si>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</si>
  <si>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</si>
  <si>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</si>
  <si>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</si>
  <si>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</si>
  <si>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</si>
  <si>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</si>
  <si>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</si>
  <si>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</si>
  <si>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</si>
  <si>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</si>
  <si>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</si>
  <si>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</si>
  <si>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</si>
  <si>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</si>
  <si>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</si>
  <si>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</si>
  <si>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</si>
  <si>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</si>
  <si>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</si>
  <si>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</si>
  <si>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</si>
  <si>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</si>
  <si>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</si>
  <si>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</si>
  <si>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</si>
  <si>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</si>
  <si>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</si>
  <si>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</si>
  <si>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</si>
  <si>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</si>
  <si>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</si>
  <si>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</si>
  <si>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</si>
  <si>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</si>
  <si>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</si>
  <si>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</si>
  <si>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</si>
  <si>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</si>
  <si>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</si>
  <si>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</si>
  <si>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</si>
  <si>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</si>
  <si>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</si>
  <si>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</si>
  <si>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</si>
  <si>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</si>
  <si>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</si>
  <si>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</si>
  <si>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</si>
  <si>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</si>
  <si>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</si>
  <si>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</si>
  <si>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</si>
  <si>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</si>
  <si>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</si>
  <si>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</si>
  <si>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</si>
  <si>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</si>
  <si>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</si>
  <si>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</si>
  <si>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</si>
  <si>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</si>
  <si>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</si>
  <si>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</si>
  <si>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</si>
  <si>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</si>
  <si>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</si>
  <si>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</si>
  <si>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</si>
  <si>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</si>
  <si>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</si>
  <si>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</si>
  <si>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</si>
  <si>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</si>
  <si>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</si>
  <si>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</si>
  <si>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</si>
  <si>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</si>
  <si>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</si>
  <si>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</si>
  <si>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</si>
  <si>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</si>
  <si>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</si>
  <si>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</si>
  <si>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</si>
  <si>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</si>
  <si>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</si>
  <si>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</si>
  <si>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</si>
  <si>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</si>
  <si>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</si>
  <si>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</si>
  <si>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</si>
  <si>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</si>
  <si>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</si>
  <si>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</si>
  <si>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</si>
  <si>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</si>
  <si>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</si>
  <si>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</si>
  <si>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</si>
  <si>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</si>
  <si>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</si>
  <si>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</si>
  <si>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</si>
  <si>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</si>
  <si>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</si>
  <si>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</si>
  <si>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</si>
  <si>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</si>
  <si>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</si>
  <si>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</si>
  <si>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</si>
  <si>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</si>
  <si>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</si>
  <si>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</si>
  <si>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</si>
  <si>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</si>
  <si>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</si>
  <si>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</si>
  <si>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</si>
  <si>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</si>
  <si>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</si>
  <si>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</si>
  <si>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</si>
  <si>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</si>
  <si>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</si>
  <si>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</si>
  <si>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</si>
  <si>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</si>
  <si>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</si>
  <si>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</si>
  <si>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</si>
  <si>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</si>
  <si>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</si>
  <si>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</si>
  <si>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</si>
  <si>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</si>
  <si>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</si>
  <si>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</si>
  <si>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</si>
  <si>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</si>
  <si>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</si>
  <si>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</si>
  <si>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</si>
  <si>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</si>
  <si>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</si>
  <si>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</si>
  <si>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</si>
  <si>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</si>
  <si>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</si>
  <si>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</si>
  <si>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</si>
  <si>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</si>
  <si>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</si>
  <si>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</si>
  <si>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</si>
  <si>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</si>
  <si>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</si>
  <si>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</si>
  <si>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</si>
  <si>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</si>
  <si>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</si>
  <si>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</si>
  <si>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</si>
  <si>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</si>
  <si>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</si>
  <si>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</si>
  <si>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</si>
  <si>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</si>
  <si>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</si>
  <si>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</si>
  <si>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</si>
  <si>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</si>
  <si>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</si>
  <si>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</si>
  <si>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</si>
  <si>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</si>
  <si>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</si>
  <si>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</si>
  <si>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</si>
  <si>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</si>
  <si>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</si>
  <si>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</si>
  <si>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</si>
  <si>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</si>
  <si>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</si>
  <si>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</si>
  <si>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</si>
  <si>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</si>
  <si>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</si>
  <si>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</si>
  <si>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</si>
  <si>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</si>
  <si>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</si>
  <si>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</si>
  <si>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</si>
  <si>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</si>
  <si>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</si>
  <si>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</si>
  <si>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</si>
  <si>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</si>
  <si>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</si>
  <si>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</si>
  <si>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</si>
  <si>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</si>
  <si>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</si>
  <si>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</si>
  <si>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</si>
  <si>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</si>
  <si>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</si>
  <si>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</si>
  <si>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</si>
  <si>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</si>
  <si>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</si>
  <si>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</si>
  <si>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</si>
  <si>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</si>
  <si>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</si>
  <si>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</si>
  <si>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</si>
  <si>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</si>
  <si>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</si>
  <si>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</si>
  <si>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</si>
  <si>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</si>
  <si>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</si>
  <si>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</si>
  <si>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</si>
  <si>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</si>
  <si>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</si>
  <si>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</si>
  <si>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</si>
  <si>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</si>
  <si>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</si>
  <si>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</si>
  <si>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</si>
  <si>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</si>
  <si>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</si>
  <si>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</si>
  <si>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</si>
  <si>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</si>
  <si>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</si>
  <si>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</si>
  <si>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</si>
  <si>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</si>
  <si>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</si>
  <si>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</si>
  <si>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</si>
  <si>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</si>
  <si>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</si>
  <si>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</si>
  <si>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</si>
  <si>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</si>
  <si>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</si>
  <si>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</si>
  <si>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</si>
  <si>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</si>
  <si>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</si>
  <si>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</si>
  <si>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</si>
  <si>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</si>
  <si>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</si>
  <si>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</si>
  <si>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</si>
  <si>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</si>
  <si>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</si>
  <si>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</si>
  <si>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</si>
  <si>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</si>
  <si>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</si>
  <si>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</si>
  <si>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</si>
  <si>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</si>
  <si>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</si>
  <si>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</si>
  <si>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</si>
  <si>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</si>
  <si>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</si>
  <si>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</si>
  <si>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</si>
  <si>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</si>
  <si>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</si>
  <si>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</si>
  <si>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</si>
  <si>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</si>
  <si>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</si>
  <si>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</si>
  <si>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</si>
  <si>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</si>
  <si>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</si>
  <si>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</si>
  <si>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</si>
  <si>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</si>
  <si>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</si>
  <si>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</si>
  <si>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</si>
  <si>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</si>
  <si>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</si>
  <si>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</si>
  <si>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</si>
  <si>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</si>
  <si>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</si>
  <si>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</si>
  <si>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</si>
  <si>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</si>
  <si>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</si>
  <si>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</si>
  <si>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</si>
  <si>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</si>
  <si>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</si>
  <si>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</si>
  <si>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</si>
  <si>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</si>
  <si>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</si>
  <si>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</si>
  <si>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</si>
  <si>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</si>
  <si>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</si>
  <si>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</si>
  <si>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</si>
  <si>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</si>
  <si>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</si>
  <si>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</si>
  <si>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</si>
  <si>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</si>
  <si>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</si>
  <si>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</si>
  <si>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</si>
  <si>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</si>
  <si>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</si>
  <si>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</si>
  <si>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</si>
  <si>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</si>
  <si>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</si>
  <si>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</si>
  <si>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</si>
  <si>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</si>
  <si>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</si>
  <si>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</si>
  <si>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</si>
  <si>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</si>
  <si>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</si>
  <si>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</si>
  <si>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</si>
  <si>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</si>
  <si>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</si>
  <si>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</si>
  <si>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</si>
  <si>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</si>
  <si>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</si>
  <si>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</si>
  <si>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</si>
  <si>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</si>
  <si>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</si>
  <si>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</si>
  <si>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</si>
  <si>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</si>
  <si>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</si>
  <si>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</si>
  <si>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</si>
  <si>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</si>
  <si>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</si>
  <si>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</si>
  <si>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</si>
  <si>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</si>
  <si>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</si>
  <si>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</si>
  <si>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</si>
  <si>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</si>
  <si>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</si>
  <si>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</si>
  <si>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</si>
  <si>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</si>
  <si>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</si>
  <si>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</si>
  <si>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</si>
  <si>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</si>
  <si>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</si>
  <si>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</si>
  <si>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</si>
  <si>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</si>
  <si>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</si>
  <si>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</si>
  <si>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</si>
  <si>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</si>
  <si>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</si>
  <si>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</si>
  <si>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</si>
  <si>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</si>
  <si>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</si>
  <si>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</si>
  <si>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</si>
  <si>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</si>
  <si>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</si>
  <si>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</si>
  <si>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</si>
  <si>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</si>
  <si>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</si>
  <si>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</si>
  <si>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</si>
  <si>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</si>
  <si>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</si>
  <si>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</si>
  <si>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</si>
  <si>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</si>
  <si>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</si>
  <si>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</si>
  <si>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</si>
  <si>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</si>
  <si>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</si>
  <si>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</si>
  <si>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</si>
  <si>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</si>
  <si>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</si>
  <si>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</si>
  <si>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</si>
  <si>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</si>
  <si>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</si>
  <si>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</si>
  <si>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</si>
  <si>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</si>
  <si>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</si>
  <si>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</si>
  <si>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</si>
  <si>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</si>
  <si>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</si>
  <si>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</si>
  <si>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</si>
  <si>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</si>
  <si>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</si>
  <si>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</si>
  <si>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</si>
  <si>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</si>
  <si>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</si>
  <si>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</si>
  <si>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</si>
  <si>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</si>
  <si>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</si>
  <si>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</si>
  <si>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</si>
  <si>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</si>
  <si>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</si>
  <si>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</si>
  <si>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</si>
  <si>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</si>
  <si>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</si>
  <si>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</si>
  <si>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</si>
  <si>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</si>
  <si>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</si>
  <si>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</si>
  <si>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</si>
  <si>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</si>
  <si>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</si>
  <si>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</si>
  <si>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</si>
  <si>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</si>
  <si>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</si>
  <si>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</si>
  <si>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</si>
  <si>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</si>
  <si>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</si>
  <si>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</si>
  <si>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</si>
  <si>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</si>
  <si>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</si>
  <si>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</si>
  <si>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</si>
  <si>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</si>
  <si>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</si>
  <si>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</si>
  <si>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</si>
  <si>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</si>
  <si>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</si>
  <si>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</si>
  <si>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</si>
  <si>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</si>
  <si>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</si>
  <si>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</si>
  <si>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</si>
  <si>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</si>
  <si>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</si>
  <si>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</si>
  <si>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</si>
  <si>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</si>
  <si>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</si>
  <si>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</si>
  <si>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</si>
  <si>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</si>
  <si>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</si>
  <si>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</si>
  <si>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</si>
  <si>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</si>
  <si>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</si>
  <si>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</si>
  <si>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</si>
  <si>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</si>
  <si>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</si>
  <si>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</si>
  <si>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</si>
  <si>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</si>
  <si>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</si>
  <si>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</si>
  <si>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</si>
  <si>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</si>
  <si>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</si>
  <si>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</si>
  <si>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</si>
  <si>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</si>
  <si>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</si>
  <si>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</si>
  <si>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</si>
  <si>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</si>
  <si>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</si>
  <si>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</si>
  <si>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</si>
  <si>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</si>
  <si>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</si>
  <si>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</si>
  <si>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</si>
  <si>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</si>
  <si>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</si>
  <si>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</si>
  <si>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</si>
  <si>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</si>
  <si>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</si>
  <si>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</si>
  <si>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</si>
  <si>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</si>
  <si>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</si>
  <si>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</si>
  <si>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</si>
  <si>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</si>
  <si>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</si>
  <si>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</si>
  <si>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</si>
  <si>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</si>
  <si>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</si>
  <si>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</si>
  <si>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</si>
  <si>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</si>
  <si>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</si>
  <si>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</si>
  <si>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</si>
  <si>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</si>
  <si>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</si>
  <si>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</si>
  <si>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</si>
  <si>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</si>
  <si>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</si>
  <si>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</si>
  <si>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</si>
  <si>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</si>
  <si>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</si>
  <si>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</si>
  <si>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</si>
  <si>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</si>
  <si>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</si>
  <si>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</si>
  <si>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</si>
  <si>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</si>
  <si>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</si>
  <si>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</si>
  <si>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</si>
  <si>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</si>
  <si>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</si>
  <si>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</si>
  <si>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</si>
  <si>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</si>
  <si>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</si>
  <si>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</si>
  <si>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</si>
  <si>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</si>
  <si>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</si>
  <si>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</si>
  <si>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</si>
  <si>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</si>
  <si>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</si>
  <si>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</si>
  <si>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</si>
  <si>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</si>
  <si>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</si>
  <si>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</si>
  <si>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</si>
  <si>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</si>
  <si>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</si>
  <si>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</si>
  <si>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</si>
  <si>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</si>
  <si>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</si>
  <si>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</si>
  <si>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</si>
  <si>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</si>
  <si>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</si>
  <si>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</si>
  <si>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</si>
  <si>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</si>
  <si>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</si>
  <si>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</si>
  <si>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</si>
  <si>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</si>
  <si>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</si>
  <si>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</si>
  <si>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</si>
  <si>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</si>
  <si>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</si>
  <si>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</si>
  <si>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</si>
  <si>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</si>
  <si>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</si>
  <si>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</si>
  <si>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</si>
  <si>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</si>
  <si>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</si>
  <si>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</si>
  <si>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</si>
  <si>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</si>
  <si>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</si>
  <si>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</si>
  <si>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</si>
  <si>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</si>
  <si>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</si>
  <si>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</si>
  <si>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</si>
  <si>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</si>
  <si>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</si>
  <si>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</si>
  <si>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</si>
  <si>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</si>
  <si>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</si>
  <si>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</si>
  <si>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</si>
  <si>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</si>
  <si>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</si>
  <si>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</si>
  <si>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</si>
  <si>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</si>
  <si>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</si>
  <si>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</si>
  <si>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</si>
  <si>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</si>
  <si>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</si>
  <si>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</si>
  <si>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</si>
  <si>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</si>
  <si>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</si>
  <si>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</si>
  <si>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</si>
  <si>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</si>
  <si>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</si>
  <si>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</si>
  <si>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</si>
  <si>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</si>
  <si>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</si>
  <si>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</si>
  <si>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</si>
  <si>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</si>
  <si>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</si>
  <si>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</si>
  <si>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</si>
  <si>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</si>
  <si>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</si>
  <si>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</si>
  <si>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</si>
  <si>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</si>
  <si>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</si>
  <si>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</si>
  <si>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</si>
  <si>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</si>
  <si>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</si>
  <si>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</si>
  <si>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</si>
  <si>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</si>
  <si>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</si>
  <si>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</si>
  <si>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</si>
  <si>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</si>
  <si>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</si>
  <si>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</si>
  <si>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</si>
  <si>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</si>
  <si>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</si>
  <si>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</si>
  <si>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</si>
  <si>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</si>
  <si>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</si>
  <si>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</si>
  <si>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</si>
  <si>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</si>
  <si>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</si>
  <si>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</si>
  <si>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</si>
  <si>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</si>
  <si>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</si>
  <si>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</si>
  <si>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</si>
  <si>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</si>
  <si>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</si>
  <si>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</si>
  <si>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</si>
  <si>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</si>
  <si>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</si>
  <si>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</si>
  <si>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</si>
  <si>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</si>
  <si>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</si>
  <si>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</si>
  <si>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</si>
  <si>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</si>
  <si>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</si>
  <si>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</si>
  <si>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</si>
  <si>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</si>
  <si>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</si>
  <si>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</si>
  <si>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</si>
  <si>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</si>
  <si>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</si>
  <si>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</si>
  <si>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</si>
  <si>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</si>
  <si>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</si>
  <si>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</si>
  <si>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</si>
  <si>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</si>
  <si>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</si>
  <si>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</si>
  <si>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</si>
  <si>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</si>
  <si>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</si>
  <si>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</si>
  <si>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</si>
  <si>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</si>
  <si>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</si>
  <si>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</si>
  <si>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</si>
  <si>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</si>
  <si>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</si>
  <si>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</si>
  <si>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</si>
  <si>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</si>
  <si>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</si>
  <si>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</si>
  <si>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</si>
  <si>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</si>
  <si>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</si>
  <si>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</si>
  <si>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</si>
  <si>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</si>
  <si>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</si>
  <si>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</si>
  <si>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</si>
  <si>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</si>
  <si>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</si>
  <si>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</si>
  <si>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</si>
  <si>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</si>
  <si>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</si>
  <si>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</si>
  <si>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</si>
  <si>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</si>
  <si>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</si>
  <si>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</si>
  <si>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</si>
  <si>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</si>
  <si>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</si>
  <si>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</si>
  <si>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</si>
  <si>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</si>
  <si>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</si>
  <si>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</si>
  <si>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</si>
  <si>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</si>
  <si>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</si>
  <si>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</si>
  <si>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</si>
  <si>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</si>
  <si>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</si>
  <si>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</si>
  <si>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</si>
  <si>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</si>
  <si>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</si>
  <si>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</si>
  <si>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</si>
  <si>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</si>
  <si>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</si>
  <si>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</si>
  <si>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</si>
  <si>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</si>
  <si>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</si>
  <si>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</si>
  <si>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</si>
  <si>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</si>
  <si>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</si>
  <si>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</si>
  <si>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</si>
  <si>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</si>
  <si>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</si>
  <si>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</si>
  <si>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</si>
  <si>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</si>
  <si>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</si>
  <si>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</si>
  <si>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</si>
  <si>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</si>
  <si>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</si>
  <si>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</si>
  <si>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</si>
  <si>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</si>
  <si>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</si>
  <si>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</si>
  <si>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</si>
  <si>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</si>
  <si>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</si>
  <si>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</si>
  <si>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</si>
  <si>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</si>
  <si>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</si>
  <si>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</si>
  <si>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</si>
  <si>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</si>
  <si>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</si>
  <si>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</si>
  <si>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</si>
  <si>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</si>
  <si>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</si>
  <si>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</si>
  <si>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</si>
  <si>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</si>
  <si>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</si>
  <si>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</si>
  <si>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</si>
  <si>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</si>
  <si>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</si>
  <si>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</si>
  <si>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</si>
  <si>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</si>
  <si>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</si>
  <si>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</si>
  <si>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</si>
  <si>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</si>
  <si>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</si>
  <si>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</si>
  <si>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</si>
  <si>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</si>
  <si>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</si>
  <si>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</si>
  <si>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</si>
  <si>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</si>
  <si>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</si>
  <si>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</si>
  <si>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</si>
  <si>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</si>
  <si>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</si>
  <si>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</si>
  <si>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</si>
  <si>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</si>
  <si>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</si>
  <si>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</si>
  <si>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</si>
  <si>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</si>
  <si>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</si>
  <si>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</si>
  <si>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</si>
  <si>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</si>
  <si>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</si>
  <si>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</si>
  <si>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</si>
  <si>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</si>
  <si>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</si>
  <si>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</si>
  <si>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</si>
  <si>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</si>
  <si>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</si>
  <si>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</si>
  <si>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</si>
  <si>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</si>
  <si>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</si>
  <si>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</si>
  <si>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</si>
  <si>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</si>
  <si>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</si>
  <si>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</si>
  <si>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</si>
  <si>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</si>
  <si>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</si>
  <si>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</si>
  <si>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</si>
  <si>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</si>
  <si>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</si>
  <si>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</si>
  <si>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</si>
  <si>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</si>
  <si>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</si>
  <si>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</si>
  <si>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</si>
  <si>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</si>
  <si>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</si>
  <si>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</si>
  <si>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</si>
  <si>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</si>
  <si>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</si>
  <si>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</si>
  <si>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</si>
  <si>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</si>
  <si>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</si>
  <si>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</si>
  <si>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</si>
  <si>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</si>
  <si>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</si>
  <si>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</si>
  <si>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</si>
  <si>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</si>
  <si>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</si>
  <si>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</si>
  <si>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</si>
  <si>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</si>
  <si>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</si>
  <si>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</si>
  <si>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</si>
  <si>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</si>
  <si>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</si>
  <si>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</si>
  <si>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</si>
  <si>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</si>
  <si>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</si>
  <si>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</si>
  <si>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</si>
  <si>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</si>
  <si>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</si>
  <si>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</si>
  <si>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</si>
  <si>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</si>
  <si>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</si>
  <si>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</si>
  <si>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</si>
  <si>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</si>
  <si>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</si>
  <si>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</si>
  <si>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</si>
  <si>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</si>
  <si>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</si>
  <si>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</si>
  <si>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</si>
  <si>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</si>
  <si>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</si>
  <si>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</si>
  <si>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</si>
  <si>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</si>
  <si>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</si>
  <si>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</si>
  <si>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</si>
  <si>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</si>
  <si>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</si>
  <si>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</si>
  <si>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</si>
  <si>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</si>
  <si>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</si>
  <si>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</si>
  <si>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</si>
  <si>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</si>
  <si>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</si>
  <si>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</si>
  <si>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</si>
  <si>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</si>
  <si>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</si>
  <si>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</si>
  <si>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</si>
  <si>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</si>
  <si>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</si>
  <si>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</si>
  <si>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</si>
  <si>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</si>
  <si>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</si>
  <si>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</si>
  <si>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</si>
  <si>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</si>
  <si>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</si>
  <si>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</si>
  <si>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</si>
  <si>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</si>
  <si>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</si>
  <si>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</si>
  <si>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</si>
  <si>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</si>
  <si>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</si>
  <si>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</si>
  <si>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</si>
  <si>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</si>
  <si>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</si>
  <si>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</si>
  <si>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</si>
  <si>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</si>
  <si>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</si>
  <si>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</si>
  <si>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</si>
  <si>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</si>
  <si>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</si>
  <si>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</si>
  <si>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</si>
  <si>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</si>
  <si>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</si>
  <si>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</si>
  <si>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</si>
  <si>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</si>
  <si>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</si>
  <si>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</si>
  <si>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</si>
  <si>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</si>
  <si>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</si>
  <si>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</si>
  <si>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</si>
  <si>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</si>
  <si>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</si>
  <si>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</si>
  <si>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</si>
  <si>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</si>
  <si>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</si>
  <si>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</si>
  <si>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</si>
  <si>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</si>
  <si>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</si>
  <si>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</si>
  <si>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</si>
  <si>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</si>
  <si>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</si>
  <si>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</si>
  <si>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</si>
  <si>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</si>
  <si>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</si>
  <si>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</si>
  <si>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</si>
  <si>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</si>
  <si>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</si>
  <si>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</si>
  <si>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</si>
  <si>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</si>
  <si>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</si>
  <si>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</si>
  <si>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</si>
  <si>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</si>
  <si>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</si>
  <si>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</si>
  <si>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</si>
  <si>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</si>
  <si>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</si>
  <si>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</si>
  <si>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</si>
  <si>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</si>
  <si>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</si>
  <si>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</si>
  <si>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</si>
  <si>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</si>
  <si>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</si>
  <si>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</si>
  <si>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</si>
  <si>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</si>
  <si>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</si>
  <si>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</si>
  <si>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</si>
  <si>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</si>
  <si>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</si>
  <si>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</si>
  <si>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</si>
  <si>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</si>
  <si>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</si>
  <si>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</si>
  <si>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</si>
  <si>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</si>
  <si>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</si>
  <si>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</si>
  <si>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</si>
  <si>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</si>
  <si>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</si>
  <si>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</si>
  <si>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</si>
  <si>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</si>
  <si>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</si>
  <si>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</si>
  <si>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</si>
  <si>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</si>
  <si>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</si>
  <si>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</si>
  <si>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</si>
  <si>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</si>
  <si>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</si>
  <si>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</si>
  <si>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</si>
  <si>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</si>
  <si>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</si>
  <si>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</si>
  <si>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</si>
  <si>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</si>
  <si>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</si>
  <si>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</si>
  <si>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</si>
  <si>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</si>
  <si>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</si>
  <si>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</si>
  <si>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</si>
  <si>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</si>
  <si>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</si>
  <si>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</si>
  <si>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</si>
  <si>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</si>
  <si>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</si>
  <si>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</si>
  <si>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</si>
  <si>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</si>
  <si>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</si>
  <si>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</si>
  <si>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</si>
  <si>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</si>
  <si>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</si>
  <si>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</si>
  <si>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</si>
  <si>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</si>
  <si>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</si>
  <si>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</si>
  <si>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</si>
  <si>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</si>
  <si>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</si>
  <si>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</si>
  <si>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</si>
  <si>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</si>
  <si>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</si>
  <si>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</si>
  <si>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</si>
  <si>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</si>
  <si>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</si>
  <si>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</si>
  <si>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</si>
  <si>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</si>
  <si>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</si>
  <si>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</si>
  <si>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</si>
  <si>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</si>
  <si>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</si>
  <si>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</si>
  <si>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</si>
  <si>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</si>
  <si>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</si>
  <si>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</si>
  <si>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</si>
  <si>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</si>
  <si>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</si>
  <si>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</si>
  <si>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</si>
  <si>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</si>
  <si>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</si>
  <si>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</si>
  <si>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</si>
  <si>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</si>
  <si>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</si>
  <si>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</si>
  <si>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</si>
  <si>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</si>
  <si>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</si>
  <si>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</si>
  <si>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</si>
  <si>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</si>
  <si>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</si>
  <si>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</si>
  <si>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</si>
  <si>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</si>
  <si>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</si>
  <si>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</si>
  <si>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</si>
  <si>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</si>
  <si>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</si>
  <si>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</si>
  <si>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</si>
  <si>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</si>
  <si>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</si>
  <si>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</si>
  <si>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</si>
  <si>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</si>
  <si>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</si>
  <si>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</si>
  <si>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</si>
  <si>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</si>
  <si>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</si>
  <si>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</si>
  <si>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</si>
  <si>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</si>
  <si>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</si>
  <si>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</si>
  <si>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</si>
  <si>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</si>
  <si>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</si>
  <si>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</si>
  <si>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</si>
  <si>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</si>
  <si>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</si>
  <si>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</si>
  <si>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</si>
  <si>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</si>
  <si>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</si>
  <si>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</si>
  <si>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</si>
  <si>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</si>
  <si>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</si>
  <si>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</si>
  <si>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</si>
  <si>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</si>
  <si>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</si>
  <si>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</si>
  <si>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</si>
  <si>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</si>
  <si>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</si>
  <si>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</si>
  <si>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</si>
  <si>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</si>
  <si>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</si>
  <si>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</si>
  <si>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</si>
  <si>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</si>
  <si>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</si>
  <si>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</si>
  <si>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</si>
  <si>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</si>
  <si>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</si>
  <si>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</si>
  <si>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</si>
  <si>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</si>
  <si>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</si>
  <si>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</si>
  <si>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</si>
  <si>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</si>
  <si>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</si>
  <si>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</si>
  <si>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</si>
  <si>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</si>
  <si>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</si>
  <si>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</si>
  <si>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</si>
  <si>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</si>
  <si>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</si>
  <si>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</si>
  <si>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</si>
  <si>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</si>
  <si>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</si>
  <si>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</si>
  <si>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</si>
  <si>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</si>
  <si>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</si>
  <si>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</si>
  <si>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</si>
  <si>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</si>
  <si>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</si>
  <si>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</si>
  <si>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</si>
  <si>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</si>
  <si>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</si>
  <si>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</si>
  <si>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</si>
  <si>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</si>
  <si>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</si>
  <si>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</si>
  <si>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</si>
  <si>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</si>
  <si>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</si>
  <si>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</si>
  <si>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</si>
  <si>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</si>
  <si>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</si>
  <si>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</si>
  <si>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</si>
  <si>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</si>
  <si>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</si>
  <si>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</si>
  <si>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</si>
  <si>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</si>
  <si>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</si>
  <si>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</si>
  <si>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</si>
  <si>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</si>
  <si>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</si>
  <si>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</si>
  <si>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</si>
  <si>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</si>
  <si>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</si>
  <si>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</si>
  <si>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</si>
  <si>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</si>
  <si>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</si>
  <si>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</si>
  <si>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</si>
  <si>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</si>
  <si>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</si>
  <si>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</si>
  <si>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</si>
  <si>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</si>
  <si>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</si>
  <si>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</si>
  <si>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</si>
  <si>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</si>
  <si>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</si>
  <si>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</si>
  <si>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</si>
  <si>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</si>
  <si>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</si>
  <si>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</si>
  <si>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</si>
  <si>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</si>
  <si>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</si>
  <si>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</si>
  <si>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</si>
  <si>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</si>
  <si>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</si>
  <si>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</si>
  <si>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</si>
  <si>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</si>
  <si>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</si>
  <si>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</si>
  <si>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</si>
  <si>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</si>
  <si>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</si>
  <si>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</si>
  <si>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</si>
  <si>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</si>
  <si>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</si>
  <si>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</si>
  <si>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</si>
  <si>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</si>
  <si>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</si>
  <si>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</si>
  <si>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</si>
  <si>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</si>
  <si>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</si>
  <si>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</si>
  <si>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</si>
  <si>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</si>
  <si>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</si>
  <si>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</si>
  <si>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</si>
  <si>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</si>
  <si>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</si>
  <si>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</si>
  <si>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</si>
  <si>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</si>
  <si>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</si>
  <si>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</si>
  <si>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</si>
  <si>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</si>
  <si>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</si>
  <si>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</si>
  <si>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</si>
  <si>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</si>
  <si>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</si>
  <si>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</si>
  <si>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</si>
  <si>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</si>
  <si>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</si>
  <si>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</si>
  <si>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</si>
  <si>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</si>
  <si>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</si>
  <si>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</si>
  <si>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</si>
  <si>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</si>
  <si>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</si>
  <si>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</si>
  <si>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</si>
  <si>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</si>
  <si>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</si>
  <si>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</si>
  <si>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</si>
  <si>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</si>
  <si>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</si>
  <si>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</si>
  <si>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</si>
  <si>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</si>
  <si>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</si>
  <si>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</si>
  <si>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</si>
  <si>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</si>
  <si>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</si>
  <si>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</si>
  <si>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</si>
  <si>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</si>
  <si>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</si>
  <si>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</si>
  <si>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</si>
  <si>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</si>
  <si>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</si>
  <si>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</si>
  <si>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</si>
  <si>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</si>
  <si>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</si>
  <si>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</si>
  <si>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</si>
  <si>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</si>
  <si>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</si>
  <si>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</si>
  <si>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</si>
  <si>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</si>
  <si>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</si>
  <si>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</si>
  <si>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</si>
  <si>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</si>
  <si>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</si>
  <si>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</si>
  <si>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</si>
  <si>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</si>
  <si>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</si>
  <si>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</si>
  <si>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</si>
  <si>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</si>
  <si>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</si>
  <si>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</si>
  <si>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</si>
  <si>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</si>
  <si>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</si>
  <si>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</si>
  <si>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</si>
  <si>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</si>
  <si>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</si>
  <si>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</si>
  <si>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</si>
  <si>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</si>
  <si>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</si>
  <si>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</si>
  <si>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</si>
  <si>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</si>
  <si>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</si>
  <si>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</si>
  <si>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</si>
  <si>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</si>
  <si>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</si>
  <si>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</si>
  <si>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</si>
  <si>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</si>
  <si>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</si>
  <si>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</si>
  <si>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</si>
  <si>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</si>
  <si>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</si>
  <si>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</si>
  <si>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</si>
  <si>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</si>
  <si>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</si>
  <si>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</si>
  <si>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</si>
  <si>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</si>
  <si>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</si>
  <si>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</si>
  <si>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</si>
  <si>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</si>
  <si>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</si>
  <si>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</si>
  <si>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</si>
  <si>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</si>
  <si>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</si>
  <si>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</si>
  <si>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</si>
  <si>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</si>
  <si>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</si>
  <si>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</si>
  <si>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</si>
  <si>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</si>
  <si>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</si>
  <si>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</si>
  <si>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</si>
  <si>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</si>
  <si>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</si>
  <si>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</si>
  <si>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</si>
  <si>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</si>
  <si>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</si>
  <si>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</si>
  <si>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</si>
  <si>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</si>
  <si>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</si>
  <si>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</si>
  <si>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</si>
  <si>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</si>
  <si>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</si>
  <si>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</si>
  <si>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</si>
  <si>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</si>
  <si>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</si>
  <si>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</si>
  <si>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</si>
  <si>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</si>
  <si>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</si>
  <si>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</si>
  <si>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</si>
  <si>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</si>
  <si>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</si>
  <si>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</si>
  <si>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</si>
  <si>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</si>
  <si>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</si>
  <si>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</si>
  <si>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</si>
  <si>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</si>
  <si>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</si>
  <si>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</si>
  <si>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</si>
  <si>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</si>
  <si>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</si>
  <si>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</si>
  <si>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</si>
  <si>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</si>
  <si>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</si>
  <si>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</si>
  <si>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</si>
  <si>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</si>
  <si>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</si>
  <si>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</si>
  <si>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</si>
  <si>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</si>
  <si>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</si>
  <si>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</si>
  <si>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</si>
  <si>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</si>
  <si>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</si>
  <si>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</si>
  <si>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</si>
  <si>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</si>
  <si>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</si>
  <si>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</si>
  <si>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</si>
  <si>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</si>
  <si>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</si>
  <si>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</si>
  <si>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</si>
  <si>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</si>
  <si>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</si>
  <si>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</si>
  <si>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</si>
  <si>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</si>
  <si>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</si>
  <si>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</si>
  <si>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</si>
  <si>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</si>
  <si>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</si>
  <si>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</si>
  <si>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</si>
  <si>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</si>
  <si>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</si>
  <si>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</si>
  <si>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</si>
  <si>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</si>
  <si>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</si>
  <si>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</si>
  <si>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</si>
  <si>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</si>
  <si>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</si>
  <si>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</si>
  <si>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</si>
  <si>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</si>
  <si>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</si>
  <si>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</si>
  <si>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</si>
  <si>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</si>
  <si>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</si>
  <si>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</si>
  <si>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</si>
  <si>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</si>
  <si>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</si>
  <si>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</si>
  <si>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</si>
  <si>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</si>
  <si>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</si>
  <si>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</si>
  <si>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</si>
  <si>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</si>
  <si>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</si>
  <si>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</si>
  <si>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</si>
  <si>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</si>
  <si>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</si>
  <si>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</si>
  <si>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</si>
  <si>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</si>
  <si>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</si>
  <si>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</si>
  <si>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</si>
  <si>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</si>
  <si>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</si>
  <si>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</si>
  <si>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</si>
  <si>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</si>
  <si>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</si>
  <si>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</si>
  <si>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</si>
  <si>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</si>
  <si>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</si>
  <si>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</si>
  <si>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</si>
  <si>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</si>
  <si>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</si>
  <si>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</si>
  <si>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</si>
  <si>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</si>
  <si>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</si>
  <si>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</si>
  <si>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</si>
  <si>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</si>
  <si>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</si>
  <si>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</si>
  <si>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</si>
  <si>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</si>
  <si>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</si>
  <si>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</si>
  <si>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</si>
  <si>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</si>
  <si>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</si>
  <si>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</si>
  <si>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</si>
  <si>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</si>
  <si>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</si>
  <si>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</si>
  <si>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</si>
  <si>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</si>
  <si>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</si>
  <si>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</si>
  <si>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</si>
  <si>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</si>
  <si>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</si>
  <si>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</si>
  <si>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</si>
  <si>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</si>
  <si>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</si>
  <si>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</si>
  <si>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</si>
  <si>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</si>
  <si>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</si>
  <si>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</si>
  <si>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</si>
  <si>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</si>
  <si>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</si>
  <si>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</si>
  <si>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</si>
  <si>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</si>
  <si>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</si>
  <si>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</si>
  <si>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</si>
  <si>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</si>
  <si>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</si>
  <si>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</si>
  <si>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</si>
  <si>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</si>
  <si>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</si>
  <si>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</si>
  <si>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</si>
  <si>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</si>
  <si>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</si>
  <si>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</si>
  <si>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</si>
  <si>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</si>
  <si>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</si>
  <si>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</si>
  <si>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</si>
  <si>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</si>
  <si>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</si>
  <si>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</si>
  <si>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</si>
  <si>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</si>
  <si>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</si>
  <si>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</si>
  <si>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</si>
  <si>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</si>
  <si>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</si>
  <si>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</si>
  <si>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</si>
  <si>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</si>
  <si>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</si>
  <si>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</si>
  <si>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</si>
  <si>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</si>
  <si>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</si>
  <si>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</si>
  <si>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</si>
  <si>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</si>
  <si>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</si>
  <si>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</si>
  <si>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</si>
  <si>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</si>
  <si>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</si>
  <si>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</si>
  <si>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</si>
  <si>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</si>
  <si>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</si>
  <si>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</si>
  <si>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</si>
  <si>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</si>
  <si>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</si>
  <si>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</si>
  <si>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</si>
  <si>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</si>
  <si>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</si>
  <si>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</si>
  <si>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</si>
  <si>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</si>
  <si>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</si>
  <si>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</si>
  <si>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</si>
  <si>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</si>
  <si>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</si>
  <si>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</si>
  <si>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</si>
  <si>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</si>
  <si>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</si>
  <si>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</si>
  <si>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</si>
  <si>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</si>
  <si>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</si>
  <si>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</si>
  <si>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</si>
  <si>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</si>
  <si>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</si>
  <si>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</si>
  <si>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</si>
  <si>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</si>
  <si>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</si>
  <si>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</si>
  <si>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</si>
  <si>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</si>
  <si>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</si>
  <si>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</si>
  <si>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</si>
  <si>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</si>
  <si>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</si>
  <si>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</si>
  <si>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</si>
  <si>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</si>
  <si>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</si>
  <si>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</si>
  <si>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</si>
  <si>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</si>
  <si>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</si>
  <si>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DIGED</t>
  </si>
  <si>
    <t>FY 20/21</t>
  </si>
  <si>
    <t>20/21 Actual bill</t>
  </si>
  <si>
    <t>DISEC</t>
  </si>
  <si>
    <t>Primary expansion</t>
  </si>
  <si>
    <t>RATES</t>
  </si>
  <si>
    <t>INVOICES</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</si>
  <si>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</si>
  <si>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</si>
  <si>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</si>
  <si>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</si>
  <si>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</si>
  <si>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</si>
  <si>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</si>
  <si>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</si>
  <si>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</si>
  <si>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</si>
  <si>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</si>
  <si>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</si>
  <si>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</si>
  <si>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P16</t>
  </si>
  <si>
    <t>Bursary</t>
  </si>
  <si>
    <t>Pru</t>
  </si>
  <si>
    <t>Quarterly June/Sep/Dec/Mar</t>
  </si>
  <si>
    <t>PPFSM</t>
  </si>
  <si>
    <t>FY20/20</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</si>
  <si>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</si>
  <si>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</si>
  <si>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</si>
  <si>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</si>
  <si>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</si>
  <si>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</si>
  <si>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</si>
  <si>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</si>
  <si>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</si>
  <si>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</si>
  <si>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</si>
  <si>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</si>
  <si>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</si>
  <si>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</si>
  <si>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</si>
  <si>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</si>
  <si>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</si>
  <si>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</si>
  <si>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</si>
  <si>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</si>
  <si>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</si>
  <si>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</si>
  <si>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</si>
  <si>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</si>
  <si>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</si>
  <si>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</si>
  <si>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</si>
  <si>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</si>
  <si>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</si>
  <si>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</si>
  <si>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</si>
  <si>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</si>
  <si>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</si>
  <si>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</si>
  <si>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</si>
  <si>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</si>
  <si>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</si>
  <si>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</si>
  <si>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</si>
  <si>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</si>
  <si>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</si>
  <si>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</si>
  <si>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</si>
  <si>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</si>
  <si>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</si>
  <si>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</si>
  <si>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</si>
  <si>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</si>
  <si>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</si>
  <si>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</si>
  <si>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</si>
  <si>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</si>
  <si>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</si>
  <si>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</si>
  <si>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</si>
  <si>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</si>
  <si>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</si>
  <si>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</si>
  <si>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</si>
  <si>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</si>
  <si>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</si>
  <si>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</si>
  <si>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</si>
  <si>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</si>
  <si>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</si>
  <si>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</si>
  <si>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</si>
  <si>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</si>
  <si>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</si>
  <si>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</si>
  <si>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</si>
  <si>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</si>
  <si>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</si>
  <si>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</si>
  <si>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</si>
  <si>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</si>
  <si>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</si>
  <si>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</si>
  <si>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</si>
  <si>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</si>
  <si>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</si>
  <si>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</si>
  <si>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</si>
  <si>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</si>
  <si>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</si>
  <si>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</si>
  <si>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</si>
  <si>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</si>
  <si>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</si>
  <si>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</si>
  <si>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</si>
  <si>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</si>
  <si>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</si>
  <si>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</si>
  <si>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</si>
  <si>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</si>
  <si>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</si>
  <si>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</si>
  <si>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</si>
  <si>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</si>
  <si>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</si>
  <si>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</si>
  <si>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</si>
  <si>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</si>
  <si>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</si>
  <si>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</si>
  <si>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</si>
  <si>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</si>
  <si>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</si>
  <si>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</si>
  <si>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</si>
  <si>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</si>
  <si>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PRU / Assessment places</t>
  </si>
  <si>
    <t>High Needs Topups</t>
  </si>
  <si>
    <t>NCTL / Schools Direct / ITT</t>
  </si>
  <si>
    <t>Digital Education Platforms</t>
  </si>
  <si>
    <t>Diseconomies of Scale</t>
  </si>
  <si>
    <t>Secondary expansion</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</si>
  <si>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</si>
  <si>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</si>
  <si>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</si>
  <si>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</si>
  <si>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</si>
  <si>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</si>
  <si>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</si>
  <si>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</si>
  <si>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</si>
  <si>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</si>
  <si>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</si>
  <si>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</si>
  <si>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</si>
  <si>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</si>
  <si>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</si>
  <si>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DfE Number</t>
  </si>
  <si>
    <t>Phase</t>
  </si>
  <si>
    <t>Primary/Secondary</t>
  </si>
  <si>
    <t>APT SHEET CHECK</t>
  </si>
  <si>
    <t>CHECK TABLE</t>
  </si>
  <si>
    <t>Forecast Payment</t>
  </si>
  <si>
    <t>TOTAL FORECAST</t>
  </si>
  <si>
    <t>Next Month</t>
  </si>
  <si>
    <t>Future Months</t>
  </si>
  <si>
    <t>Payment of September 2020 to March 2021 Allocation</t>
  </si>
  <si>
    <t>https://www.gov.uk/government/publications/teachers-pay-grant-allocations-for-2020-to-2021-financial-year</t>
  </si>
  <si>
    <t>https://www.gov.uk/government/publications/teachers-pension-grant-2020-to-2021-allocations</t>
  </si>
  <si>
    <t>ESTIMIATED Amount</t>
  </si>
  <si>
    <t>UIFSM Allocations in Column G are from allocatiosn released in July</t>
  </si>
  <si>
    <t>DFC final allocations</t>
  </si>
  <si>
    <t>Total Month funding</t>
  </si>
  <si>
    <t>Previous Month Salary Expenditure Posted to Integra</t>
  </si>
  <si>
    <t>Estimated/
Final</t>
  </si>
  <si>
    <t>F</t>
  </si>
  <si>
    <t>E</t>
  </si>
  <si>
    <t>https://www.gov.uk/government/publications/pupil-premium-allocations-and-conditions-of-grant-2020-to-2021</t>
  </si>
  <si>
    <t>PP Allocations 09/09/20</t>
  </si>
  <si>
    <t>Latest Allocatiosn from DfE</t>
  </si>
  <si>
    <t>We will continue to pay HN place funding monthly</t>
  </si>
  <si>
    <t>Payments - Calculations</t>
  </si>
  <si>
    <t>From Control</t>
  </si>
  <si>
    <t>This section picks up payments made to bank accounts to date, the calculated payment for this month and the planned payments for the rest of the year.</t>
  </si>
  <si>
    <t>Refresh this pivot!</t>
  </si>
  <si>
    <t>Calculated monthly payments (see Ao to Az) based on latest funding</t>
  </si>
  <si>
    <t>Last month actual and planned payments</t>
  </si>
  <si>
    <t>Data lines must start on line 8</t>
  </si>
  <si>
    <t>Months passed</t>
  </si>
  <si>
    <t>Future months</t>
  </si>
  <si>
    <t>Amount to</t>
  </si>
  <si>
    <t>Scheduled payments based on 2/13 in April and 1/13 subsequently</t>
  </si>
  <si>
    <t>Do not add or delete lines above.</t>
  </si>
  <si>
    <t>Sum of £ Total</t>
  </si>
  <si>
    <t>Central a/c</t>
  </si>
  <si>
    <t>For lookup only</t>
  </si>
  <si>
    <t>Apr to</t>
  </si>
  <si>
    <t>Pay this month</t>
  </si>
  <si>
    <t>Reference</t>
  </si>
  <si>
    <t>Supplier</t>
  </si>
  <si>
    <t xml:space="preserve">Code LA Df E </t>
  </si>
  <si>
    <t>Group</t>
  </si>
  <si>
    <t>to Mar</t>
  </si>
  <si>
    <t>Blank</t>
  </si>
  <si>
    <t>This year</t>
  </si>
  <si>
    <t>SEN Inclusion</t>
  </si>
  <si>
    <t>ARPs</t>
  </si>
  <si>
    <t>PRUs</t>
  </si>
  <si>
    <t>OKOKOKOKOKOK</t>
  </si>
  <si>
    <t>O</t>
  </si>
  <si>
    <t>at</t>
  </si>
  <si>
    <t>3520.EHCP.I03.</t>
  </si>
  <si>
    <t>302352011431EHCP</t>
  </si>
  <si>
    <t>3300.EHCP.I03.</t>
  </si>
  <si>
    <t>302330011431EHCP</t>
  </si>
  <si>
    <t>3317.EHCP.I03.</t>
  </si>
  <si>
    <t>302331711431EHCP</t>
  </si>
  <si>
    <t>302331711436EHCP</t>
  </si>
  <si>
    <t>2020.EHCP.I03.</t>
  </si>
  <si>
    <t>302202011443EHCP</t>
  </si>
  <si>
    <t>3500.EHCP.I03.</t>
  </si>
  <si>
    <t>302350011431EHCP</t>
  </si>
  <si>
    <t>3514.EHCP.I03.</t>
  </si>
  <si>
    <t>302351411431EHCP</t>
  </si>
  <si>
    <t>4001.EHCP.I03.</t>
  </si>
  <si>
    <t>302400111442EHCP</t>
  </si>
  <si>
    <t>4013.EHCP.I03.</t>
  </si>
  <si>
    <t>302401311442EHCP</t>
  </si>
  <si>
    <t>5406.EHCP.I03.</t>
  </si>
  <si>
    <t>302540611442EHCP</t>
  </si>
  <si>
    <t>2050.EHCP.I03.</t>
  </si>
  <si>
    <t>302205011443EHCP</t>
  </si>
  <si>
    <t>2002.EHCP.I03.</t>
  </si>
  <si>
    <t>302200211431EHCP</t>
  </si>
  <si>
    <t>2002.SEN I.I03.</t>
  </si>
  <si>
    <t>302200210265SEN Inclusion</t>
  </si>
  <si>
    <t>3524.EHCP.I03.</t>
  </si>
  <si>
    <t>302352411431EHCP</t>
  </si>
  <si>
    <t>302352410265SEN Inclusion</t>
  </si>
  <si>
    <t>2003.EHCP.I03.</t>
  </si>
  <si>
    <t>302200311431EHCP</t>
  </si>
  <si>
    <t>5408.EHCP.I03.</t>
  </si>
  <si>
    <t>302540811442EHCP</t>
  </si>
  <si>
    <t>3511.EHCP.I03.</t>
  </si>
  <si>
    <t>302351111431EHCP</t>
  </si>
  <si>
    <t>3519.ARPs.I03.</t>
  </si>
  <si>
    <t>302351911422ARPs</t>
  </si>
  <si>
    <t>3519.EHCP.I03.</t>
  </si>
  <si>
    <t>302351911443EHCP</t>
  </si>
  <si>
    <t>302351911451EHCP</t>
  </si>
  <si>
    <t>3519.SEN I.I03.</t>
  </si>
  <si>
    <t>302351910265SEN Inclusion</t>
  </si>
  <si>
    <t>1000.SEN I.I03.</t>
  </si>
  <si>
    <t>302100010265SEN Inclusion</t>
  </si>
  <si>
    <t>2008.EHCP.I03.</t>
  </si>
  <si>
    <t>302200811431EHCP</t>
  </si>
  <si>
    <t>302200810265SEN Inclusion</t>
  </si>
  <si>
    <t>2007.EHCP.I03.</t>
  </si>
  <si>
    <t>302200711431EHCP</t>
  </si>
  <si>
    <t>2009.EHCP.I03.</t>
  </si>
  <si>
    <t>302200911431EHCP</t>
  </si>
  <si>
    <t>302200910265SEN Inclusion</t>
  </si>
  <si>
    <t>2067.ARPs.I03.</t>
  </si>
  <si>
    <t>302206711432ARPs</t>
  </si>
  <si>
    <t>2067.EHCP.I03.</t>
  </si>
  <si>
    <t>302206711431EHCP</t>
  </si>
  <si>
    <t>2010.ARPs.I03.</t>
  </si>
  <si>
    <t>302201011422ARPs</t>
  </si>
  <si>
    <t>2010.EHCP.I03.</t>
  </si>
  <si>
    <t>302201011443EHCP</t>
  </si>
  <si>
    <t>2010.SEN I.I03.</t>
  </si>
  <si>
    <t>302201010265SEN Inclusion</t>
  </si>
  <si>
    <t>3302.EHCP.I03.</t>
  </si>
  <si>
    <t>302330211431EHCP</t>
  </si>
  <si>
    <t>302330211436EHCP</t>
  </si>
  <si>
    <t>4211.EHCP.I03.</t>
  </si>
  <si>
    <t>302421111442EHCP</t>
  </si>
  <si>
    <t>2011.EHCP.I03.</t>
  </si>
  <si>
    <t>302201111431EHCP</t>
  </si>
  <si>
    <t>3522.ARPs.I03.</t>
  </si>
  <si>
    <t>302352211422ARPs</t>
  </si>
  <si>
    <t>3522.EHCP.I03.</t>
  </si>
  <si>
    <t>302352211443EHCP</t>
  </si>
  <si>
    <t>302352210265SEN Inclusion</t>
  </si>
  <si>
    <t>2014.ARPs.I03.</t>
  </si>
  <si>
    <t>302201411432ARPs</t>
  </si>
  <si>
    <t>2014.EHCP.I03.</t>
  </si>
  <si>
    <t>302201411431EHCP</t>
  </si>
  <si>
    <t>302201410265SEN Inclusion</t>
  </si>
  <si>
    <t>4215.EHCP.I03.</t>
  </si>
  <si>
    <t>302421511442EHCP</t>
  </si>
  <si>
    <t>2015.ARPs.I03.</t>
  </si>
  <si>
    <t>302201511432ARPs</t>
  </si>
  <si>
    <t>2015.EHCP.I03.</t>
  </si>
  <si>
    <t>302201511431EHCP</t>
  </si>
  <si>
    <t>302201510265SEN Inclusion</t>
  </si>
  <si>
    <t>4210.EHCP.I03.</t>
  </si>
  <si>
    <t>302421011442EHCP</t>
  </si>
  <si>
    <t>2016.EHCP.I03.</t>
  </si>
  <si>
    <t>302201611431EHCP</t>
  </si>
  <si>
    <t>2017.EHCP.I03.</t>
  </si>
  <si>
    <t>302201711431EHCP</t>
  </si>
  <si>
    <t>2073.EHCP.I03.</t>
  </si>
  <si>
    <t>302207311431EHCP</t>
  </si>
  <si>
    <t>2019.EHCP.I03.</t>
  </si>
  <si>
    <t>302201911431EHCP</t>
  </si>
  <si>
    <t>302201910265SEN Inclusion</t>
  </si>
  <si>
    <t>2018.EHCP.I03.</t>
  </si>
  <si>
    <t>302201811443EHCP</t>
  </si>
  <si>
    <t>2021.EHCP.I03.</t>
  </si>
  <si>
    <t>302202111431EHCP</t>
  </si>
  <si>
    <t>4212.EHCP.I03.</t>
  </si>
  <si>
    <t>302421211442EHCP</t>
  </si>
  <si>
    <t>2023.EHCP.I03.</t>
  </si>
  <si>
    <t>302202311431EHCP</t>
  </si>
  <si>
    <t>302202310265SEN Inclusion</t>
  </si>
  <si>
    <t>2001.EHCP.I03.</t>
  </si>
  <si>
    <t>302200111443EHCP</t>
  </si>
  <si>
    <t>2024.EHCP.I03.</t>
  </si>
  <si>
    <t>302202411431EHCP</t>
  </si>
  <si>
    <t>302202411436EHCP</t>
  </si>
  <si>
    <t>302202410265SEN Inclusion</t>
  </si>
  <si>
    <t>5405.EHCP.I03.</t>
  </si>
  <si>
    <t>302540511435EHCP</t>
  </si>
  <si>
    <t>2025.EHCP.I03.</t>
  </si>
  <si>
    <t>302202511431EHCP</t>
  </si>
  <si>
    <t>4003.EHCP.I03.</t>
  </si>
  <si>
    <t>302400311435EHCP</t>
  </si>
  <si>
    <t>2026.EHCP.I03.</t>
  </si>
  <si>
    <t>302202611431EHCP</t>
  </si>
  <si>
    <t>302202610265SEN Inclusion</t>
  </si>
  <si>
    <t>2028.EHCP.I03.</t>
  </si>
  <si>
    <t>302202811431EHCP</t>
  </si>
  <si>
    <t>2027.EHCP.I03.</t>
  </si>
  <si>
    <t>302202711431EHCP</t>
  </si>
  <si>
    <t>2029.EHCP.I03.</t>
  </si>
  <si>
    <t>302202911431EHCP</t>
  </si>
  <si>
    <t>302202910265SEN Inclusion</t>
  </si>
  <si>
    <t>2030.EHCP.I03.</t>
  </si>
  <si>
    <t>302203011443EHCP</t>
  </si>
  <si>
    <t>302100111439EHCP</t>
  </si>
  <si>
    <t>1001.SEN I.I03.</t>
  </si>
  <si>
    <t>302100110265SEN Inclusion</t>
  </si>
  <si>
    <t>5409.EHCP.I03.</t>
  </si>
  <si>
    <t>302540911442EHCP</t>
  </si>
  <si>
    <t>3516.EHCP.I03.</t>
  </si>
  <si>
    <t>302351611431EHCP</t>
  </si>
  <si>
    <t>5400.ARPs.I03.</t>
  </si>
  <si>
    <t>302540011423ARPs</t>
  </si>
  <si>
    <t>5400.EHCP.I03.</t>
  </si>
  <si>
    <t>302540011442EHCP</t>
  </si>
  <si>
    <t>2031.EHCP.I03.</t>
  </si>
  <si>
    <t>302203111431EHCP</t>
  </si>
  <si>
    <t>302203110265SEN Inclusion</t>
  </si>
  <si>
    <t>2032.EHCP.I03.</t>
  </si>
  <si>
    <t>302203211431EHCP</t>
  </si>
  <si>
    <t>302203210265SEN Inclusion</t>
  </si>
  <si>
    <t>3304.EHCP.I03.</t>
  </si>
  <si>
    <t>302330411431EHCP</t>
  </si>
  <si>
    <t>302330411436EHCP</t>
  </si>
  <si>
    <t>302330410265SEN Inclusion</t>
  </si>
  <si>
    <t>2047.EHCP.I03.</t>
  </si>
  <si>
    <t>302204711443EHCP</t>
  </si>
  <si>
    <t>3515.EHCP.I03.</t>
  </si>
  <si>
    <t>302351511443EHCP</t>
  </si>
  <si>
    <t>5427.ARPs.I03.</t>
  </si>
  <si>
    <t>302542711434ARPs</t>
  </si>
  <si>
    <t>5427.EHCP.I03.</t>
  </si>
  <si>
    <t>302542711435EHCP</t>
  </si>
  <si>
    <t>6085.Speci.I03.</t>
  </si>
  <si>
    <t>302608511491Special</t>
  </si>
  <si>
    <t>2036.ARPs.I03.</t>
  </si>
  <si>
    <t>302203611432ARPs</t>
  </si>
  <si>
    <t>2036.EHCP.I03.</t>
  </si>
  <si>
    <t>302203611431EHCP</t>
  </si>
  <si>
    <t>302203610265SEN Inclusion</t>
  </si>
  <si>
    <t>6905.ARPs.I03.</t>
  </si>
  <si>
    <t>302690511423ARPs</t>
  </si>
  <si>
    <t>6905.EHCP.I03.</t>
  </si>
  <si>
    <t>302690511442EHCP</t>
  </si>
  <si>
    <t>302690511443EHCP</t>
  </si>
  <si>
    <t>2037.EHCP.I03.</t>
  </si>
  <si>
    <t>302203711431EHCP</t>
  </si>
  <si>
    <t>7010.Speci.I03.</t>
  </si>
  <si>
    <t>302701011433Special</t>
  </si>
  <si>
    <t>3523.EHCP.I03.</t>
  </si>
  <si>
    <t>302352311431EHCP</t>
  </si>
  <si>
    <t>5948.EHCP.I03.</t>
  </si>
  <si>
    <t>302594811431EHCP</t>
  </si>
  <si>
    <t>5949.EHCP.I03.</t>
  </si>
  <si>
    <t>302594911431EHCP</t>
  </si>
  <si>
    <t>4004.EHCP.I03.</t>
  </si>
  <si>
    <t>302400411435EHCP</t>
  </si>
  <si>
    <t>3513.EHCP.I03.</t>
  </si>
  <si>
    <t>302351311431EHCP</t>
  </si>
  <si>
    <t>5402.EHCP.I03.</t>
  </si>
  <si>
    <t>302540211442EHCP</t>
  </si>
  <si>
    <t>2048.EHCP.I03.</t>
  </si>
  <si>
    <t>302204811443EHCP</t>
  </si>
  <si>
    <t>2048.SEN I.I03.</t>
  </si>
  <si>
    <t>302204810265SEN Inclusion</t>
  </si>
  <si>
    <t>3305.EHCP.I03.</t>
  </si>
  <si>
    <t>302330511431EHCP</t>
  </si>
  <si>
    <t>2042.EHCP.I03.</t>
  </si>
  <si>
    <t>302204211431EHCP</t>
  </si>
  <si>
    <t>2044.EHCP.I03.</t>
  </si>
  <si>
    <t>302204411431EHCP</t>
  </si>
  <si>
    <t>2043.EHCP.I03.</t>
  </si>
  <si>
    <t>302204311431EHCP</t>
  </si>
  <si>
    <t>1002.SEN I.I03.</t>
  </si>
  <si>
    <t>302100210265SEN Inclusion</t>
  </si>
  <si>
    <t>2053.EHCP.I03.</t>
  </si>
  <si>
    <t>302205311431EHCP</t>
  </si>
  <si>
    <t>302110211425PRUs</t>
  </si>
  <si>
    <t>2045.EHCP.I03.</t>
  </si>
  <si>
    <t>302204511431EHCP</t>
  </si>
  <si>
    <t>302204510265SEN Inclusion</t>
  </si>
  <si>
    <t>7005.Speci.I03.</t>
  </si>
  <si>
    <t>302700511433Special</t>
  </si>
  <si>
    <t>5950.Speci.I03.</t>
  </si>
  <si>
    <t>302595011491Special</t>
  </si>
  <si>
    <t>7000.Speci.I03.</t>
  </si>
  <si>
    <t>302700011491Special</t>
  </si>
  <si>
    <t>7009.Speci.I03.</t>
  </si>
  <si>
    <t>302700911433Special</t>
  </si>
  <si>
    <t>2077.ARPs.I03.</t>
  </si>
  <si>
    <t>302207711432ARPs</t>
  </si>
  <si>
    <t>2077.EHCP.I03.</t>
  </si>
  <si>
    <t>302207711431EHCP</t>
  </si>
  <si>
    <t>302207711436EHCP</t>
  </si>
  <si>
    <t>302207710265SEN Inclusion</t>
  </si>
  <si>
    <t>5201.EHCP.I03.</t>
  </si>
  <si>
    <t>302520111431EHCP</t>
  </si>
  <si>
    <t>3501.EHCP.I03.</t>
  </si>
  <si>
    <t>302350111431EHCP</t>
  </si>
  <si>
    <t>3501.SEN I.I03.</t>
  </si>
  <si>
    <t>302350110265SEN Inclusion</t>
  </si>
  <si>
    <t>2078.EHCP.I03.</t>
  </si>
  <si>
    <t>302207811431EHCP</t>
  </si>
  <si>
    <t>2038.EHCP.I03.</t>
  </si>
  <si>
    <t>302203811443EHCP</t>
  </si>
  <si>
    <t>302203810265SEN Inclusion</t>
  </si>
  <si>
    <t>1100.PRUs.I03.</t>
  </si>
  <si>
    <t>302110011425PRUs</t>
  </si>
  <si>
    <t>4208.EHCP.I03.</t>
  </si>
  <si>
    <t>302420811442EHCP</t>
  </si>
  <si>
    <t>302207111431EHCP</t>
  </si>
  <si>
    <t>302207111436EHCP</t>
  </si>
  <si>
    <t>302207110265SEN Inclusion</t>
  </si>
  <si>
    <t>2072.EHCP.I03.</t>
  </si>
  <si>
    <t>302207211431EHCP</t>
  </si>
  <si>
    <t>2004.EHCP.I03.</t>
  </si>
  <si>
    <t>302200411443EHCP</t>
  </si>
  <si>
    <t>3512.EHCP.I03.</t>
  </si>
  <si>
    <t>302351211431EHCP</t>
  </si>
  <si>
    <t>2041.EHCP.I03.</t>
  </si>
  <si>
    <t>302204111443EHCP</t>
  </si>
  <si>
    <t>3510.EHCP.I03.</t>
  </si>
  <si>
    <t>302351011431EHCP</t>
  </si>
  <si>
    <t>4011.EHCP.I03.</t>
  </si>
  <si>
    <t>302401111442EHCP</t>
  </si>
  <si>
    <t>3502.EHCP.I03.</t>
  </si>
  <si>
    <t>302350211431EHCP</t>
  </si>
  <si>
    <t>302350210265SEN Inclusion</t>
  </si>
  <si>
    <t>4000.EHCP.I03.</t>
  </si>
  <si>
    <t>302400011442EHCP</t>
  </si>
  <si>
    <t>3315.EHCP.I03.</t>
  </si>
  <si>
    <t>302331511431EHCP</t>
  </si>
  <si>
    <t>3504.EHCP.I03.</t>
  </si>
  <si>
    <t>302350411431EHCP</t>
  </si>
  <si>
    <t>3309.EHCP.I03.</t>
  </si>
  <si>
    <t>302330911431EHCP</t>
  </si>
  <si>
    <t>3307.EHCP.I03.</t>
  </si>
  <si>
    <t>302330711431EHCP</t>
  </si>
  <si>
    <t>3509.EHCP.I03.</t>
  </si>
  <si>
    <t>302350911431EHCP</t>
  </si>
  <si>
    <t>1003.EHCP.I03.</t>
  </si>
  <si>
    <t>302100311439EHCP</t>
  </si>
  <si>
    <t>1003.SEN I.I03.</t>
  </si>
  <si>
    <t>302100310265SEN Inclusion</t>
  </si>
  <si>
    <t>3521.EHCP.I03.</t>
  </si>
  <si>
    <t>302352111431EHCP</t>
  </si>
  <si>
    <t>302352111435EHCP</t>
  </si>
  <si>
    <t>3311.EHCP.I03.</t>
  </si>
  <si>
    <t>302331111431EHCP</t>
  </si>
  <si>
    <t>3312.EHCP.I03.</t>
  </si>
  <si>
    <t>302331211431EHCP</t>
  </si>
  <si>
    <t>3314.EHCP.I03.</t>
  </si>
  <si>
    <t>302331411431EHCP</t>
  </si>
  <si>
    <t>3313.EHCP.I03.</t>
  </si>
  <si>
    <t>302331311431EHCP</t>
  </si>
  <si>
    <t>3507.EHCP.I03.</t>
  </si>
  <si>
    <t>3506.EHCP.I03.</t>
  </si>
  <si>
    <t>5407.EHCP.I03.</t>
  </si>
  <si>
    <t>2051.ARPs.I03.</t>
  </si>
  <si>
    <t>2051.EHCP.I03.</t>
  </si>
  <si>
    <t>2070.EHCP.I03.</t>
  </si>
  <si>
    <t>2070.SEN I.I03.</t>
  </si>
  <si>
    <t>4010.EHCP.I03.</t>
  </si>
  <si>
    <t>3316.EHCP.I03.</t>
  </si>
  <si>
    <t>2055.EHCP.I03.</t>
  </si>
  <si>
    <t>2057.EHCP.I03.</t>
  </si>
  <si>
    <t>2076.EHCP.I03.</t>
  </si>
  <si>
    <t>4012.ARPs.I03.</t>
  </si>
  <si>
    <t>4012.EHCP.I03.</t>
  </si>
  <si>
    <t>2060.EHCP.I03.</t>
  </si>
  <si>
    <t>2060.SEN I.I03.</t>
  </si>
  <si>
    <t>3518.EHCP.I03.</t>
  </si>
  <si>
    <t>2054.EHCP.I03.</t>
  </si>
  <si>
    <t>6906.EHCP.I03.</t>
  </si>
  <si>
    <t>10166/543965</t>
  </si>
  <si>
    <t>rec</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</si>
  <si>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</si>
  <si>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</si>
  <si>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</si>
  <si>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</si>
  <si>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</si>
  <si>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</si>
  <si>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</si>
  <si>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</si>
  <si>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</si>
  <si>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</si>
  <si>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</si>
  <si>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</si>
  <si>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</si>
  <si>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</si>
  <si>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</si>
  <si>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School Name</t>
  </si>
  <si>
    <t>TOTAL PROJECTED PAYMENT</t>
  </si>
  <si>
    <t>TOTAL Forecast Payment</t>
  </si>
  <si>
    <t>Misc payments are being analysed. Payment will be made in full in November</t>
  </si>
  <si>
    <t>COVID</t>
  </si>
  <si>
    <t>Allocations</t>
  </si>
  <si>
    <t>FUND</t>
  </si>
  <si>
    <t>CatchUp</t>
  </si>
  <si>
    <t>COVCATCHUP</t>
  </si>
  <si>
    <t>..\..\Grant Income\COVID FUND - AUG 20.XLSX</t>
  </si>
  <si>
    <t>..\..\Grant Income\Covid-19_Catch_Up_Premium_Publication_File_Values.ods</t>
  </si>
  <si>
    <t>OCTOBER</t>
  </si>
  <si>
    <t>Billed by Capita</t>
  </si>
  <si>
    <t>Still old system</t>
  </si>
  <si>
    <t>Notes</t>
  </si>
  <si>
    <t>We will continue to pay HN Top Up funding monthly</t>
  </si>
  <si>
    <t>April - Aug Allocation</t>
  </si>
  <si>
    <t>OCT</t>
  </si>
  <si>
    <t>Amount FROM ALLOCATIONS</t>
  </si>
  <si>
    <t>April - Aug TPG</t>
  </si>
  <si>
    <t>April - Aug TPECG</t>
  </si>
  <si>
    <t>Sep - Mar TPG</t>
  </si>
  <si>
    <t>Sep - Mar TPECG</t>
  </si>
  <si>
    <t>S:\School Funding\Cycle 12-2020-21\Grant Income\Teacher__Pay_Grant_Allocations_April_2020_to_August_2020.xlsx</t>
  </si>
  <si>
    <t>S:\School Funding\Cycle 12-2020-21\Grant Income\Teachers_Pension_Employers_Contribution_Grant_April_2020_Allocations.xlsx</t>
  </si>
  <si>
    <t>S:\School Funding\Cycle 12-2020-21\Grant Income\TPG_Allocations_September_2020_to_March_2021.ods</t>
  </si>
  <si>
    <t>S:\School Funding\Cycle 12-2020-21\Grant Income\TPECG_Allocations_September_2020_to_March_2021.ods</t>
  </si>
  <si>
    <t>NOVEMBER</t>
  </si>
  <si>
    <t xml:space="preserve">PE Grant allocatoins </t>
  </si>
  <si>
    <t>Q</t>
  </si>
  <si>
    <t>av</t>
  </si>
  <si>
    <t>DfE</t>
  </si>
  <si>
    <t>Item</t>
  </si>
  <si>
    <t>Total Paid/Deducted</t>
  </si>
  <si>
    <t>Left to Pay</t>
  </si>
  <si>
    <t>Sixth form funding</t>
  </si>
  <si>
    <t>Pupil premium</t>
  </si>
  <si>
    <t>Teachers Pay and Pension Grant</t>
  </si>
  <si>
    <t>Payroll Deductions</t>
  </si>
  <si>
    <t>Total Net Paid</t>
  </si>
  <si>
    <t>High needs Top Ups</t>
  </si>
  <si>
    <t>Covid</t>
  </si>
  <si>
    <t>Forecast</t>
  </si>
  <si>
    <t>Teacher's Pension Grant</t>
  </si>
  <si>
    <t>Teacher's Pay Grant</t>
  </si>
  <si>
    <t>ARP/Special/Hospital/PRU Places</t>
  </si>
  <si>
    <t>HN Top Up Fudning</t>
  </si>
  <si>
    <t>PE&amp;Sports Premium</t>
  </si>
  <si>
    <t>DFC Income</t>
  </si>
  <si>
    <t>Q2 - Paid to Date</t>
  </si>
  <si>
    <t>Paid to Date - Q2</t>
  </si>
  <si>
    <t>DECEMBER</t>
  </si>
  <si>
    <t>Recovered in December</t>
  </si>
  <si>
    <t>November Salaries</t>
  </si>
  <si>
    <t>Outstanding Figure owed (pre Nov)</t>
  </si>
  <si>
    <t>OUTSTANDING BALANCE</t>
  </si>
  <si>
    <t>paid monthly</t>
  </si>
  <si>
    <t>Received in Full</t>
  </si>
  <si>
    <t>Paid in full</t>
  </si>
  <si>
    <t>CHECK</t>
  </si>
  <si>
    <t>Payments 1</t>
  </si>
  <si>
    <t>Payments 2</t>
  </si>
  <si>
    <t>Credits (1) (non salary)</t>
  </si>
  <si>
    <t>Credits (1) (Salary)</t>
  </si>
  <si>
    <t>NET PAYMENTS</t>
  </si>
  <si>
    <t xml:space="preserve">INVOICES TO BE RAISED </t>
  </si>
  <si>
    <t>NET TRANSFER OF FUNDS TO SCHOOLS</t>
  </si>
  <si>
    <t>Customer Number</t>
  </si>
  <si>
    <t>St. Pauls CE Primary School (N11)</t>
  </si>
  <si>
    <t>JANUARY</t>
  </si>
  <si>
    <t>Dec Invoice</t>
  </si>
  <si>
    <t>Net Transfer of Cash</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</si>
  <si>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</si>
  <si>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</si>
  <si>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</si>
  <si>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</si>
  <si>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</si>
  <si>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</si>
  <si>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</si>
  <si>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</si>
  <si>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</si>
  <si>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</si>
  <si>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</si>
  <si>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</si>
  <si>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</si>
  <si>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</si>
  <si>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</si>
  <si>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</si>
  <si>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</si>
  <si>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</si>
  <si>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</si>
  <si>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</si>
  <si>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</si>
  <si>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</si>
  <si>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</si>
  <si>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</si>
  <si>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</si>
  <si>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</si>
  <si>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</si>
  <si>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</si>
  <si>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</si>
  <si>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</si>
  <si>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</si>
  <si>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</si>
  <si>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</si>
  <si>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</si>
  <si>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</si>
  <si>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</si>
  <si>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</si>
  <si>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</si>
  <si>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</si>
  <si>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</si>
  <si>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</si>
  <si>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</si>
  <si>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</si>
  <si>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</si>
  <si>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</si>
  <si>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</si>
  <si>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</si>
  <si>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</si>
  <si>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</si>
  <si>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</si>
  <si>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</si>
  <si>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</si>
  <si>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</si>
  <si>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</si>
  <si>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</si>
  <si>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</si>
  <si>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</si>
  <si>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</si>
  <si>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</si>
  <si>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</si>
  <si>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</si>
  <si>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</si>
  <si>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</si>
  <si>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</si>
  <si>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</si>
  <si>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</si>
  <si>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</si>
  <si>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</si>
  <si>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</si>
  <si>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</si>
  <si>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</si>
  <si>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</si>
  <si>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</si>
  <si>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</si>
  <si>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</si>
  <si>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</si>
  <si>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</si>
  <si>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</si>
  <si>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</si>
  <si>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</si>
  <si>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</si>
  <si>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</si>
  <si>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</si>
  <si>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</si>
  <si>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</si>
  <si>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</si>
  <si>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</si>
  <si>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</si>
  <si>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</si>
  <si>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</si>
  <si>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</si>
  <si>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</si>
  <si>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</si>
  <si>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</si>
  <si>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</si>
  <si>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</si>
  <si>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</si>
  <si>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</si>
  <si>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</si>
  <si>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</si>
  <si>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</si>
  <si>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</si>
  <si>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</si>
  <si>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</si>
  <si>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</si>
  <si>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</si>
  <si>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</si>
  <si>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</si>
  <si>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Febuary</t>
  </si>
  <si>
    <t xml:space="preserve">Febuary </t>
  </si>
  <si>
    <t>FY21/22</t>
  </si>
  <si>
    <t>Paid by Q1</t>
  </si>
  <si>
    <t>Paid by Q2</t>
  </si>
  <si>
    <t>Paid by Q3</t>
  </si>
  <si>
    <t>Paid by Q4</t>
  </si>
  <si>
    <t>Paid in Q1</t>
  </si>
  <si>
    <t>Paid in Q2</t>
  </si>
  <si>
    <t>Paid in Q3</t>
  </si>
  <si>
    <t>Paid in Q4</t>
  </si>
  <si>
    <t xml:space="preserve">September </t>
  </si>
  <si>
    <t>Sept</t>
  </si>
  <si>
    <t>Ap21</t>
  </si>
  <si>
    <t>My21</t>
  </si>
  <si>
    <t>Jn21</t>
  </si>
  <si>
    <t>Jl21</t>
  </si>
  <si>
    <t>Au21</t>
  </si>
  <si>
    <t>Se21</t>
  </si>
  <si>
    <t>Oc21</t>
  </si>
  <si>
    <t>No21</t>
  </si>
  <si>
    <t>De21</t>
  </si>
  <si>
    <t>Ja22</t>
  </si>
  <si>
    <t>Fe22</t>
  </si>
  <si>
    <t>Ma22</t>
  </si>
  <si>
    <t>where blue change column to match month</t>
  </si>
  <si>
    <t>APRIL</t>
  </si>
  <si>
    <t xml:space="preserve">April Netted </t>
  </si>
  <si>
    <t>April Invoice</t>
  </si>
  <si>
    <t xml:space="preserve">May Netted </t>
  </si>
  <si>
    <t>May Invoice</t>
  </si>
  <si>
    <t xml:space="preserve">June Netted </t>
  </si>
  <si>
    <t>June Invoice</t>
  </si>
  <si>
    <t xml:space="preserve">July  Netted </t>
  </si>
  <si>
    <t>July Invoice</t>
  </si>
  <si>
    <t xml:space="preserve">Aug Netted </t>
  </si>
  <si>
    <t>Aug Invoice</t>
  </si>
  <si>
    <t>Sep Invoice</t>
  </si>
  <si>
    <t xml:space="preserve">Set Netted </t>
  </si>
  <si>
    <t xml:space="preserve">Oct Netted </t>
  </si>
  <si>
    <t>Oct Invoice</t>
  </si>
  <si>
    <t xml:space="preserve">Nov Netted </t>
  </si>
  <si>
    <t>Nov Invoice</t>
  </si>
  <si>
    <t xml:space="preserve">Dec Netted </t>
  </si>
  <si>
    <t xml:space="preserve">Jan Netted </t>
  </si>
  <si>
    <t>Jan Invoice</t>
  </si>
  <si>
    <t xml:space="preserve">Feb Netted </t>
  </si>
  <si>
    <t>Feb Invoice</t>
  </si>
  <si>
    <t xml:space="preserve">Mar Netted </t>
  </si>
  <si>
    <t>Mar Invoice</t>
  </si>
  <si>
    <t>H</t>
  </si>
  <si>
    <t>K</t>
  </si>
  <si>
    <t>N</t>
  </si>
  <si>
    <t>Barnfield Primary School</t>
  </si>
  <si>
    <t>Brookland Infant and Nursery School</t>
  </si>
  <si>
    <t>Brunswick Park Primary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</si>
  <si>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</si>
  <si>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</si>
  <si>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</si>
  <si>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</si>
  <si>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</si>
  <si>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</si>
  <si>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</si>
  <si>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</si>
  <si>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</si>
  <si>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</si>
  <si>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</si>
  <si>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</si>
  <si>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</si>
  <si>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</si>
  <si>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</si>
  <si>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</si>
  <si>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</si>
  <si>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</si>
  <si>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</si>
  <si>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</si>
  <si>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</si>
  <si>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</si>
  <si>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</si>
  <si>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</si>
  <si>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</si>
  <si>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</si>
  <si>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</si>
  <si>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</si>
  <si>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</si>
  <si>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</si>
  <si>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</si>
  <si>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</si>
  <si>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</si>
  <si>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</si>
  <si>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</si>
  <si>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</si>
  <si>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</si>
  <si>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</si>
  <si>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</si>
  <si>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</si>
  <si>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</si>
  <si>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</si>
  <si>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</si>
  <si>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</si>
  <si>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</si>
  <si>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</si>
  <si>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</si>
  <si>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</si>
  <si>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</si>
  <si>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Dedelgation - TU Facilities</t>
  </si>
  <si>
    <t>Dedelgation - Behaviour Support</t>
  </si>
  <si>
    <t>Dedelegation - Narrowing the Gap</t>
  </si>
  <si>
    <t>Dedelgation - School Contingency</t>
  </si>
  <si>
    <t>Dedelgation - School Improvement</t>
  </si>
  <si>
    <t>Dedelgation - Former ESG Services</t>
  </si>
  <si>
    <t>DD1</t>
  </si>
  <si>
    <t>DD3</t>
  </si>
  <si>
    <t>DD4</t>
  </si>
  <si>
    <t>DD5</t>
  </si>
  <si>
    <t>DD2</t>
  </si>
  <si>
    <t>DD6</t>
  </si>
  <si>
    <t>ARP places</t>
  </si>
  <si>
    <t>Special places</t>
  </si>
  <si>
    <t>Hospital Places</t>
  </si>
  <si>
    <t>EY Places</t>
  </si>
  <si>
    <t>EYP</t>
  </si>
  <si>
    <t>2079.EHCP.I03.</t>
  </si>
  <si>
    <t>2003.SEN I.I03.</t>
  </si>
  <si>
    <t>3523.SEN I.I03.</t>
  </si>
  <si>
    <t>3309.SEN I.I03.</t>
  </si>
  <si>
    <t>2049.EHCP.I03.</t>
  </si>
  <si>
    <t>2076.SEN I.I03.</t>
  </si>
  <si>
    <t>School Details Name</t>
  </si>
  <si>
    <t>Payment Ref</t>
  </si>
  <si>
    <t>Fy21-22</t>
  </si>
  <si>
    <t>MNS Lump Sum</t>
  </si>
  <si>
    <t>MNS Lump Sums</t>
  </si>
  <si>
    <t>MNS</t>
  </si>
  <si>
    <t>E25</t>
  </si>
  <si>
    <t>NNDR Adjustments 2020/21</t>
  </si>
  <si>
    <t>De-delegation has been taken in full in April 2021</t>
  </si>
  <si>
    <t>Budget share will be paid monthly. 2/13ths in April, 1/13th every other month</t>
  </si>
  <si>
    <t>PP Figure is ESTIMATED base on 20/21 amount</t>
  </si>
  <si>
    <t>UIFSM will be updated &amp; paid once allocation known</t>
  </si>
  <si>
    <t>DFC will be updated &amp; paid once allocation is known</t>
  </si>
  <si>
    <t>Sixth Form Fudning is ESTIMATED based on 20/21 funding</t>
  </si>
  <si>
    <t>DDEL1</t>
  </si>
  <si>
    <t>DDEL2</t>
  </si>
  <si>
    <t>DDEL3</t>
  </si>
  <si>
    <t>DDEL4</t>
  </si>
  <si>
    <t>DDEL5</t>
  </si>
  <si>
    <t>DDEL6</t>
  </si>
  <si>
    <t>Allocation not yet received</t>
  </si>
  <si>
    <t>2/13ths in April - 1/13 every other month</t>
  </si>
  <si>
    <t>Barnet School Funding 2021/22</t>
  </si>
  <si>
    <t>21/22 Actual bill</t>
  </si>
  <si>
    <t>NNDR Adjustments 2021/22</t>
  </si>
  <si>
    <t>Teachers Pay Grant (April 21 - August 21)</t>
  </si>
  <si>
    <t>Teachers Pension Grant (April 21 - August 21)</t>
  </si>
  <si>
    <t>St Paul's CE Primary, NW7</t>
  </si>
  <si>
    <t>St Catherine's R C Primary</t>
  </si>
  <si>
    <t>TPG for April 21 - Aug 21. From Sept 21 TPG is included in budget share</t>
  </si>
  <si>
    <t>TPECG for April 21 - Aug 21. From Sept 21 TPECG is included in budget share</t>
  </si>
  <si>
    <t>COVWORKFO</t>
  </si>
  <si>
    <t>COVWF</t>
  </si>
  <si>
    <t>COVID Work Force Grant</t>
  </si>
  <si>
    <t>covwf</t>
  </si>
  <si>
    <t>COVIDMASSTEST</t>
  </si>
  <si>
    <t>COVMT</t>
  </si>
  <si>
    <t>covmt</t>
  </si>
  <si>
    <t>COVID Mass Testing Grant</t>
  </si>
  <si>
    <t>COVID Work Force Grant - paid in full</t>
  </si>
  <si>
    <t>Covid Mass Testing Grant - paid in full</t>
  </si>
  <si>
    <t>Payment Type</t>
  </si>
  <si>
    <t>SchoolName</t>
  </si>
  <si>
    <t>HN Top Ups</t>
  </si>
  <si>
    <t>April INVOICE / MAY PAYMENT</t>
  </si>
  <si>
    <t>May Payment to school</t>
  </si>
  <si>
    <t>Paid in Full</t>
  </si>
  <si>
    <t>Net Payments</t>
  </si>
  <si>
    <t>Salaries to invoice</t>
  </si>
  <si>
    <t>PPFSMP</t>
  </si>
  <si>
    <t>PPFSMS</t>
  </si>
  <si>
    <t>ARPEY</t>
  </si>
  <si>
    <t>SPECEY</t>
  </si>
  <si>
    <t>PE Grant paid</t>
  </si>
  <si>
    <t>MSN Lump Sum paid in full</t>
  </si>
  <si>
    <t>LATEST ALLOCATIONS</t>
  </si>
  <si>
    <t>S:\School Funding\Cycle 13-2021-22\Post 16\FY21-22 Allocation Calculation.xlsx</t>
  </si>
  <si>
    <t>COVID MASS TETING - 2 tranches received b 26/05 an dpaid out in may and june</t>
  </si>
  <si>
    <t>FY20-21</t>
  </si>
  <si>
    <t>Reimbursement</t>
  </si>
  <si>
    <t>Reimb</t>
  </si>
  <si>
    <t>Pension Strain Reimbursement</t>
  </si>
  <si>
    <t>Prior year P16 funding</t>
  </si>
  <si>
    <t>PYP16</t>
  </si>
  <si>
    <t>Prior Year P16 Funding</t>
  </si>
  <si>
    <t>Prior year C19 emergency Funding</t>
  </si>
  <si>
    <t>PYC19</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</si>
  <si>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</si>
  <si>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</si>
  <si>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</si>
  <si>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</si>
  <si>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</si>
  <si>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</si>
  <si>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</si>
  <si>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</si>
  <si>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</si>
  <si>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</si>
  <si>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</si>
  <si>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</si>
  <si>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</si>
  <si>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</si>
  <si>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</si>
  <si>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</si>
  <si>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C19 Emergency Fund</t>
  </si>
  <si>
    <t>Covid Catch Up</t>
  </si>
  <si>
    <t>COVID Work Force</t>
  </si>
  <si>
    <t>COVID Mass Testing</t>
  </si>
  <si>
    <t>Teacher Pay/Pension Grant</t>
  </si>
  <si>
    <t>NTP Mentoring</t>
  </si>
  <si>
    <t>Prior year NTP Acad. Mentor</t>
  </si>
  <si>
    <t>PYNTPAM</t>
  </si>
  <si>
    <t>Prior Year Dig Ed</t>
  </si>
  <si>
    <t>PyDigEd</t>
  </si>
  <si>
    <t>Prior Year NTP Academic Mentor</t>
  </si>
  <si>
    <t>Prior Year Digital Education Platforms</t>
  </si>
  <si>
    <t>Prior Year NCTL / Schools Direct / ITT</t>
  </si>
  <si>
    <t>PYNCTL</t>
  </si>
  <si>
    <t>NTP Academic Mentors</t>
  </si>
  <si>
    <t>Prior Year NCTL</t>
  </si>
  <si>
    <t>FY21-22</t>
  </si>
  <si>
    <t>NTPmentor</t>
  </si>
  <si>
    <t>National Tutoring Program</t>
  </si>
  <si>
    <t>COVID Catch Up Grant</t>
  </si>
  <si>
    <t>COVID FSM Add. Costs</t>
  </si>
  <si>
    <t>COVID FSM Additional Costs</t>
  </si>
  <si>
    <t>COVFSM</t>
  </si>
  <si>
    <t>COVID LOCAL SUPPORT GRANT</t>
  </si>
  <si>
    <t>cov.LSG</t>
  </si>
  <si>
    <t>COVID Local Support Grant</t>
  </si>
  <si>
    <t>3317.SEN I.I03.</t>
  </si>
  <si>
    <t>3500.SEN I.I03.</t>
  </si>
  <si>
    <t>2019.SEN I.I03.</t>
  </si>
  <si>
    <t>2023.SEN I.I03.</t>
  </si>
  <si>
    <t>2024.SEN I.I03.</t>
  </si>
  <si>
    <t>2029.SEN I.I03.</t>
  </si>
  <si>
    <t>3516.SEN I.I03.</t>
  </si>
  <si>
    <t>2031.SEN I.I03.</t>
  </si>
  <si>
    <t>2032.SEN I.I03.</t>
  </si>
  <si>
    <t>3513.SEN I.I03.</t>
  </si>
  <si>
    <t>1002.EHCP.I03.</t>
  </si>
  <si>
    <t>2077.SEN I.I03.</t>
  </si>
  <si>
    <t>2072.SEN I.I03.</t>
  </si>
  <si>
    <t>2051.SEN I.I03.</t>
  </si>
  <si>
    <t>2057.SEN I.I03.</t>
  </si>
  <si>
    <t>JUNE</t>
  </si>
  <si>
    <t>June Payment to school</t>
  </si>
  <si>
    <t>May INVOICE / June Payment</t>
  </si>
  <si>
    <t xml:space="preserve">Covid </t>
  </si>
  <si>
    <t>Cedits Netted</t>
  </si>
  <si>
    <t>Non Salary Invoices</t>
  </si>
  <si>
    <t>Non Salary Invoice</t>
  </si>
  <si>
    <t>March, April &amp; May invoiced/netted</t>
  </si>
  <si>
    <t>Funding front loaded in April. Balance paid equally every month until figures updated</t>
  </si>
  <si>
    <t>COVID FSM Add. Costs grant -paid in full</t>
  </si>
  <si>
    <t>COVID Catch Up Grant - final tranche now paid</t>
  </si>
  <si>
    <t>Post 16 funidng relating to FY 20-21</t>
  </si>
  <si>
    <t>TOTAL PAYMENT TO BANK IN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</si>
</sst>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s>
  <fills count="3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C7CE"/>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1" borderId="0" applyNumberFormat="0" applyBorder="0" applyAlignment="0" applyProtection="0"/>
  </cellStyleXfs>
  <cellXfs count="574">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8" fontId="0" fillId="17" borderId="0" xfId="5" applyNumberFormat="1" applyFon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3" xfId="0" applyBorder="1" applyAlignment="1"/>
    <xf numFmtId="0" fontId="0" fillId="0" borderId="44" xfId="0" applyBorder="1" applyAlignment="1"/>
    <xf numFmtId="0" fontId="0" fillId="0" borderId="13" xfId="0" applyBorder="1" applyAlignment="1"/>
    <xf numFmtId="0" fontId="0" fillId="0" borderId="45"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8" fontId="6" fillId="0" borderId="0" xfId="3" applyNumberFormat="1"/>
    <xf numFmtId="0" fontId="26" fillId="0" borderId="0" xfId="0" applyFont="1" applyAlignment="1">
      <alignment horizontal="center"/>
    </xf>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0" fontId="0" fillId="0" borderId="0" xfId="1" applyNumberFormat="1" applyFont="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17" borderId="0" xfId="0" applyFill="1"/>
    <xf numFmtId="14" fontId="0" fillId="17"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16" fillId="0" borderId="15" xfId="5" applyFont="1" applyBorder="1"/>
    <xf numFmtId="44" fontId="3" fillId="0" borderId="15" xfId="5" applyFont="1" applyBorder="1"/>
    <xf numFmtId="44" fontId="0" fillId="0" borderId="15" xfId="5" applyFont="1" applyBorder="1"/>
    <xf numFmtId="44" fontId="0" fillId="0" borderId="0" xfId="0" applyNumberFormat="1" applyFont="1" applyBorder="1"/>
    <xf numFmtId="8" fontId="0" fillId="0" borderId="0" xfId="0" applyNumberFormat="1" applyFon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4" borderId="0" xfId="0" applyFill="1" applyAlignment="1">
      <alignment wrapText="1"/>
    </xf>
    <xf numFmtId="0" fontId="3" fillId="21" borderId="0" xfId="0" applyFont="1" applyFill="1" applyAlignment="1">
      <alignment horizontal="center" vertical="center"/>
    </xf>
    <xf numFmtId="44" fontId="0" fillId="21" borderId="0" xfId="0" applyNumberFormat="1" applyFill="1"/>
    <xf numFmtId="171" fontId="0" fillId="0" borderId="0" xfId="0" applyNumberFormat="1"/>
    <xf numFmtId="2" fontId="20" fillId="2" borderId="0" xfId="0" applyNumberFormat="1" applyFont="1" applyFill="1" applyProtection="1">
      <protection locked="0"/>
    </xf>
    <xf numFmtId="8" fontId="27" fillId="0" borderId="0" xfId="0" applyNumberFormat="1" applyFont="1"/>
    <xf numFmtId="0" fontId="34" fillId="3" borderId="0" xfId="12" applyFill="1"/>
    <xf numFmtId="0" fontId="26" fillId="0" borderId="0" xfId="0" applyFont="1" applyAlignment="1">
      <alignment horizontal="center"/>
    </xf>
    <xf numFmtId="0" fontId="20" fillId="3" borderId="0" xfId="0" applyFont="1" applyFill="1"/>
    <xf numFmtId="8" fontId="20" fillId="0" borderId="0" xfId="5" applyNumberFormat="1" applyFont="1" applyBorder="1"/>
    <xf numFmtId="0" fontId="27" fillId="21" borderId="2" xfId="0" applyFont="1" applyFill="1" applyBorder="1"/>
    <xf numFmtId="8" fontId="18" fillId="0" borderId="2" xfId="0" applyNumberFormat="1" applyFont="1" applyBorder="1"/>
    <xf numFmtId="0" fontId="27" fillId="21" borderId="4" xfId="0" applyFont="1" applyFill="1" applyBorder="1"/>
    <xf numFmtId="8" fontId="18" fillId="0" borderId="4" xfId="0" applyNumberFormat="1" applyFont="1" applyBorder="1"/>
    <xf numFmtId="0" fontId="13" fillId="5" borderId="0" xfId="0" applyFont="1" applyFill="1" applyBorder="1" applyAlignment="1">
      <alignment horizontal="center"/>
    </xf>
    <xf numFmtId="0" fontId="0" fillId="0" borderId="0" xfId="0" applyBorder="1" applyAlignment="1">
      <alignment horizontal="center"/>
    </xf>
    <xf numFmtId="0" fontId="20" fillId="28" borderId="0" xfId="0" applyFont="1" applyFill="1" applyBorder="1"/>
    <xf numFmtId="8" fontId="20" fillId="28" borderId="0" xfId="5" applyNumberFormat="1" applyFont="1" applyFill="1"/>
    <xf numFmtId="8" fontId="20" fillId="28" borderId="0" xfId="5" applyNumberFormat="1" applyFont="1" applyFill="1" applyBorder="1"/>
    <xf numFmtId="0" fontId="0" fillId="28" borderId="0" xfId="0" applyFill="1"/>
    <xf numFmtId="0" fontId="0" fillId="28" borderId="0" xfId="0" applyFill="1" applyAlignment="1">
      <alignment wrapText="1"/>
    </xf>
    <xf numFmtId="0" fontId="0" fillId="28" borderId="0" xfId="0" applyFill="1" applyBorder="1"/>
    <xf numFmtId="8" fontId="0" fillId="28" borderId="0" xfId="5" applyNumberFormat="1" applyFont="1" applyFill="1"/>
    <xf numFmtId="8" fontId="1" fillId="28" borderId="0" xfId="5"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8" fontId="0" fillId="28" borderId="0" xfId="5" applyNumberFormat="1" applyFont="1" applyFill="1" applyBorder="1"/>
    <xf numFmtId="0" fontId="3" fillId="21" borderId="0" xfId="0" applyFont="1" applyFill="1" applyBorder="1"/>
    <xf numFmtId="164" fontId="0" fillId="0" borderId="0" xfId="0" applyNumberFormat="1"/>
    <xf numFmtId="171" fontId="0" fillId="0" borderId="0" xfId="5" applyNumberFormat="1" applyFont="1"/>
    <xf numFmtId="44" fontId="6" fillId="0" borderId="0" xfId="3" applyNumberFormat="1"/>
    <xf numFmtId="0" fontId="3" fillId="21" borderId="0" xfId="0" applyFont="1" applyFill="1" applyAlignment="1">
      <alignment horizontal="center"/>
    </xf>
    <xf numFmtId="0" fontId="3" fillId="0" borderId="0" xfId="0" applyFont="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44" fontId="2" fillId="0" borderId="0" xfId="0" applyNumberFormat="1" applyFont="1"/>
    <xf numFmtId="44" fontId="0" fillId="2" borderId="0" xfId="0" applyNumberFormat="1" applyFill="1"/>
    <xf numFmtId="0" fontId="3" fillId="21" borderId="0" xfId="0" pivotButton="1" applyFont="1" applyFill="1" applyAlignment="1">
      <alignment horizontal="center"/>
    </xf>
    <xf numFmtId="0" fontId="0" fillId="21" borderId="0" xfId="0" pivotButton="1" applyFill="1"/>
    <xf numFmtId="0" fontId="3" fillId="12" borderId="0" xfId="0" pivotButton="1" applyFont="1" applyFill="1" applyAlignment="1">
      <alignment horizontal="center"/>
    </xf>
    <xf numFmtId="0" fontId="3" fillId="22" borderId="0" xfId="0" pivotButton="1" applyFont="1" applyFill="1" applyAlignment="1">
      <alignment horizontal="center"/>
    </xf>
    <xf numFmtId="0" fontId="3" fillId="7" borderId="0" xfId="0" pivotButton="1" applyFont="1" applyFill="1" applyAlignment="1">
      <alignment horizontal="center"/>
    </xf>
    <xf numFmtId="0" fontId="3" fillId="22" borderId="0" xfId="0" pivotButton="1" applyFont="1" applyFill="1"/>
    <xf numFmtId="0" fontId="3" fillId="21" borderId="0" xfId="0" pivotButton="1" applyFont="1" applyFill="1" applyAlignment="1">
      <alignment horizontal="center" vertical="center"/>
    </xf>
    <xf numFmtId="44" fontId="0" fillId="29" borderId="0" xfId="0" applyNumberFormat="1" applyFill="1"/>
    <xf numFmtId="0" fontId="0" fillId="29" borderId="0" xfId="0" applyFill="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3" fillId="0" borderId="15" xfId="0" applyFont="1" applyFill="1" applyBorder="1"/>
    <xf numFmtId="0" fontId="0" fillId="30" borderId="0" xfId="0" applyFill="1"/>
    <xf numFmtId="171" fontId="0" fillId="30" borderId="0" xfId="5" applyNumberFormat="1" applyFont="1" applyFill="1"/>
    <xf numFmtId="0" fontId="3" fillId="30" borderId="0" xfId="0" applyFont="1" applyFill="1"/>
    <xf numFmtId="171" fontId="3" fillId="30" borderId="0" xfId="0" applyNumberFormat="1" applyFont="1" applyFill="1"/>
    <xf numFmtId="0" fontId="3" fillId="5" borderId="0" xfId="0" applyFont="1" applyFill="1"/>
    <xf numFmtId="171" fontId="3" fillId="5" borderId="0" xfId="0"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Alignment="1">
      <alignment horizontal="left"/>
    </xf>
    <xf numFmtId="0" fontId="0" fillId="0" borderId="0" xfId="0" applyAlignment="1">
      <alignment horizontal="left"/>
    </xf>
    <xf numFmtId="0" fontId="36" fillId="31" borderId="0" xfId="13"/>
    <xf numFmtId="44" fontId="36" fillId="31" borderId="0" xfId="13" applyNumberFormat="1"/>
    <xf numFmtId="44" fontId="0" fillId="0" borderId="0" xfId="0" applyNumberFormat="1" applyAlignment="1">
      <alignment horizontal="left"/>
    </xf>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27" fillId="26" borderId="4" xfId="0" applyFont="1" applyFill="1" applyBorder="1"/>
    <xf numFmtId="0" fontId="3" fillId="21" borderId="0" xfId="0" applyFont="1" applyFill="1" applyBorder="1" applyAlignment="1">
      <alignment horizontal="center"/>
    </xf>
    <xf numFmtId="0" fontId="0" fillId="21" borderId="0" xfId="0" applyFill="1" applyBorder="1" applyAlignment="1">
      <alignment horizontal="center"/>
    </xf>
    <xf numFmtId="0" fontId="17" fillId="18" borderId="26" xfId="0" applyFont="1" applyFill="1" applyBorder="1" applyAlignment="1">
      <alignment vertical="center" wrapText="1"/>
    </xf>
    <xf numFmtId="0" fontId="0" fillId="5" borderId="0" xfId="0" applyFill="1" applyBorder="1"/>
    <xf numFmtId="0" fontId="0" fillId="0" borderId="0" xfId="0" applyAlignment="1">
      <alignment horizontal="center"/>
    </xf>
    <xf numFmtId="8" fontId="0" fillId="0" borderId="0" xfId="0" applyNumberFormat="1" applyAlignment="1">
      <alignment vertical="center" wrapText="1"/>
    </xf>
    <xf numFmtId="44" fontId="0" fillId="0" borderId="0" xfId="0" applyNumberFormat="1" applyAlignment="1">
      <alignment vertical="center" wrapText="1"/>
    </xf>
    <xf numFmtId="0" fontId="3" fillId="0" borderId="0" xfId="0" applyFont="1" applyAlignment="1">
      <alignment horizontal="center"/>
    </xf>
    <xf numFmtId="0" fontId="17" fillId="16" borderId="0" xfId="0" applyFont="1" applyFill="1" applyBorder="1" applyAlignment="1">
      <alignment vertical="center" wrapText="1"/>
    </xf>
    <xf numFmtId="0" fontId="0" fillId="6" borderId="0" xfId="0" applyFill="1" applyBorder="1"/>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3" fillId="21" borderId="0" xfId="0" applyFont="1" applyFill="1" applyAlignment="1">
      <alignment horizontal="center"/>
    </xf>
    <xf numFmtId="0" fontId="26" fillId="0" borderId="0" xfId="0" applyFont="1" applyAlignment="1">
      <alignment horizontal="center"/>
    </xf>
    <xf numFmtId="0" fontId="0" fillId="21" borderId="0" xfId="0" applyFill="1" applyBorder="1" applyAlignment="1">
      <alignment horizontal="center"/>
    </xf>
    <xf numFmtId="0" fontId="0" fillId="0" borderId="0" xfId="0" applyBorder="1" applyAlignment="1">
      <alignment horizontal="center"/>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0" fontId="3" fillId="0" borderId="2" xfId="0" applyFont="1" applyBorder="1"/>
    <xf numFmtId="0" fontId="27" fillId="26" borderId="36" xfId="0" applyFont="1" applyFill="1" applyBorder="1" applyAlignment="1">
      <alignment horizontal="center"/>
    </xf>
    <xf numFmtId="0" fontId="27" fillId="26" borderId="46" xfId="0" applyFont="1" applyFill="1" applyBorder="1"/>
    <xf numFmtId="8" fontId="20" fillId="28" borderId="46" xfId="5" applyNumberFormat="1" applyFont="1" applyFill="1" applyBorder="1"/>
    <xf numFmtId="8" fontId="20" fillId="0" borderId="46" xfId="5" applyNumberFormat="1" applyFont="1" applyBorder="1"/>
    <xf numFmtId="8" fontId="3" fillId="0" borderId="59" xfId="5" applyNumberFormat="1" applyFont="1" applyBorder="1"/>
    <xf numFmtId="14" fontId="2" fillId="22" borderId="0" xfId="0" applyNumberFormat="1" applyFont="1" applyFill="1"/>
    <xf numFmtId="0" fontId="0" fillId="10" borderId="0" xfId="0" applyFill="1"/>
    <xf numFmtId="44" fontId="0" fillId="22" borderId="0" xfId="5" applyNumberFormat="1" applyFont="1" applyFill="1"/>
    <xf numFmtId="44" fontId="0" fillId="2" borderId="0" xfId="5" applyNumberFormat="1" applyFont="1" applyFill="1"/>
    <xf numFmtId="43" fontId="0" fillId="10" borderId="0" xfId="1" applyFont="1" applyFill="1"/>
    <xf numFmtId="0" fontId="0" fillId="0" borderId="0" xfId="0" applyAlignment="1">
      <alignment horizontal="center"/>
    </xf>
    <xf numFmtId="0" fontId="3" fillId="21" borderId="0" xfId="0" applyFont="1" applyFill="1" applyAlignment="1">
      <alignment horizontal="center"/>
    </xf>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8" fontId="3" fillId="0" borderId="45" xfId="0" applyNumberFormat="1" applyFont="1" applyBorder="1"/>
    <xf numFmtId="0" fontId="27" fillId="0" borderId="0" xfId="0" applyFont="1" applyAlignment="1">
      <alignment horizontal="right"/>
    </xf>
    <xf numFmtId="0" fontId="3" fillId="21" borderId="0" xfId="0" applyFont="1" applyFill="1" applyAlignment="1">
      <alignment horizontal="center"/>
    </xf>
    <xf numFmtId="8" fontId="20" fillId="28" borderId="39" xfId="5" applyNumberFormat="1" applyFont="1" applyFill="1" applyBorder="1"/>
    <xf numFmtId="8" fontId="20" fillId="0" borderId="39" xfId="5" applyNumberFormat="1" applyFont="1" applyBorder="1"/>
    <xf numFmtId="0" fontId="0" fillId="0" borderId="38" xfId="0" applyBorder="1"/>
    <xf numFmtId="8" fontId="20" fillId="28" borderId="38" xfId="5" applyNumberFormat="1" applyFont="1" applyFill="1" applyBorder="1"/>
    <xf numFmtId="8" fontId="20" fillId="0" borderId="38" xfId="5" applyNumberFormat="1" applyFont="1" applyBorder="1"/>
    <xf numFmtId="8" fontId="20" fillId="0" borderId="60" xfId="5" applyNumberFormat="1" applyFont="1" applyBorder="1"/>
    <xf numFmtId="8" fontId="20" fillId="0" borderId="61" xfId="5" applyNumberFormat="1" applyFont="1" applyBorder="1"/>
    <xf numFmtId="44" fontId="0" fillId="0" borderId="15" xfId="5" applyNumberFormat="1" applyFont="1" applyBorder="1"/>
    <xf numFmtId="8" fontId="27" fillId="0" borderId="0" xfId="0" applyNumberFormat="1" applyFont="1" applyFill="1" applyBorder="1" applyAlignment="1">
      <alignment horizontal="left"/>
    </xf>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10" fontId="3" fillId="10" borderId="49" xfId="2" applyNumberFormat="1" applyFont="1" applyFill="1" applyBorder="1" applyAlignment="1">
      <alignment horizontal="center"/>
    </xf>
    <xf numFmtId="10" fontId="3" fillId="11" borderId="49" xfId="2"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15" xfId="0"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13" fillId="25" borderId="0" xfId="0" applyFont="1" applyFill="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 fillId="0" borderId="0" xfId="0" applyFont="1" applyBorder="1" applyAlignment="1">
      <alignment horizontal="center"/>
    </xf>
    <xf numFmtId="0" fontId="3" fillId="0" borderId="0" xfId="0" applyFont="1" applyAlignment="1">
      <alignment horizontal="center"/>
    </xf>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0" fillId="0" borderId="23" xfId="0"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0" fillId="0" borderId="0" xfId="0" applyAlignment="1">
      <alignment horizontal="left"/>
    </xf>
    <xf numFmtId="0" fontId="3" fillId="0" borderId="23" xfId="0" applyFont="1" applyBorder="1" applyAlignment="1">
      <alignment horizontal="center"/>
    </xf>
    <xf numFmtId="0" fontId="0" fillId="0" borderId="44" xfId="0" applyBorder="1" applyAlignment="1">
      <alignment horizontal="center"/>
    </xf>
    <xf numFmtId="0" fontId="0" fillId="0" borderId="13" xfId="0"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0" borderId="0" xfId="0" applyAlignment="1">
      <alignment wrapText="1"/>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cellStyle name="Comma 4" xfId="6"/>
    <cellStyle name="Comma 4 2" xfId="10"/>
    <cellStyle name="Comma 4 3" xfId="11"/>
    <cellStyle name="Currency" xfId="5" builtinId="4"/>
    <cellStyle name="Currency 2" xfId="9"/>
    <cellStyle name="Good" xfId="12" builtinId="26"/>
    <cellStyle name="Hyperlink" xfId="7" builtinId="8"/>
    <cellStyle name="Normal" xfId="0" builtinId="0"/>
    <cellStyle name="Normal 2 10" xfId="4"/>
    <cellStyle name="Normal 82" xfId="3"/>
    <cellStyle name="Percent" xfId="2" builtinId="5"/>
  </cellStyles>
  <dxfs count="111">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63" Type="http://schemas.openxmlformats.org/officeDocument/2006/relationships/externalLink" Target="externalLinks/externalLink23.xml"/><Relationship Id="rId68" Type="http://schemas.openxmlformats.org/officeDocument/2006/relationships/externalLink" Target="externalLinks/externalLink28.xml"/><Relationship Id="rId84" Type="http://schemas.openxmlformats.org/officeDocument/2006/relationships/externalLink" Target="externalLinks/externalLink44.xml"/><Relationship Id="rId89" Type="http://schemas.openxmlformats.org/officeDocument/2006/relationships/externalLink" Target="externalLinks/externalLink49.xml"/><Relationship Id="rId112" Type="http://schemas.openxmlformats.org/officeDocument/2006/relationships/externalLink" Target="externalLinks/externalLink72.xml"/><Relationship Id="rId133" Type="http://schemas.microsoft.com/office/2017/10/relationships/person" Target="persons/person.xml"/><Relationship Id="rId16" Type="http://schemas.openxmlformats.org/officeDocument/2006/relationships/worksheet" Target="worksheets/sheet16.xml"/><Relationship Id="rId107" Type="http://schemas.openxmlformats.org/officeDocument/2006/relationships/externalLink" Target="externalLinks/externalLink6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74" Type="http://schemas.openxmlformats.org/officeDocument/2006/relationships/externalLink" Target="externalLinks/externalLink34.xml"/><Relationship Id="rId79" Type="http://schemas.openxmlformats.org/officeDocument/2006/relationships/externalLink" Target="externalLinks/externalLink39.xml"/><Relationship Id="rId102" Type="http://schemas.openxmlformats.org/officeDocument/2006/relationships/externalLink" Target="externalLinks/externalLink62.xml"/><Relationship Id="rId5" Type="http://schemas.openxmlformats.org/officeDocument/2006/relationships/worksheet" Target="worksheets/sheet5.xml"/><Relationship Id="rId61" Type="http://schemas.openxmlformats.org/officeDocument/2006/relationships/externalLink" Target="externalLinks/externalLink21.xml"/><Relationship Id="rId82" Type="http://schemas.openxmlformats.org/officeDocument/2006/relationships/externalLink" Target="externalLinks/externalLink42.xml"/><Relationship Id="rId90" Type="http://schemas.openxmlformats.org/officeDocument/2006/relationships/externalLink" Target="externalLinks/externalLink50.xml"/><Relationship Id="rId95" Type="http://schemas.openxmlformats.org/officeDocument/2006/relationships/externalLink" Target="externalLinks/externalLink5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openxmlformats.org/officeDocument/2006/relationships/externalLink" Target="externalLinks/externalLink29.xml"/><Relationship Id="rId77" Type="http://schemas.openxmlformats.org/officeDocument/2006/relationships/externalLink" Target="externalLinks/externalLink37.xml"/><Relationship Id="rId100" Type="http://schemas.openxmlformats.org/officeDocument/2006/relationships/externalLink" Target="externalLinks/externalLink60.xml"/><Relationship Id="rId105" Type="http://schemas.openxmlformats.org/officeDocument/2006/relationships/externalLink" Target="externalLinks/externalLink65.xml"/><Relationship Id="rId113" Type="http://schemas.openxmlformats.org/officeDocument/2006/relationships/externalLink" Target="externalLinks/externalLink73.xml"/><Relationship Id="rId11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externalLink" Target="externalLinks/externalLink32.xml"/><Relationship Id="rId80" Type="http://schemas.openxmlformats.org/officeDocument/2006/relationships/externalLink" Target="externalLinks/externalLink40.xml"/><Relationship Id="rId85" Type="http://schemas.openxmlformats.org/officeDocument/2006/relationships/externalLink" Target="externalLinks/externalLink45.xml"/><Relationship Id="rId93" Type="http://schemas.openxmlformats.org/officeDocument/2006/relationships/externalLink" Target="externalLinks/externalLink53.xml"/><Relationship Id="rId98" Type="http://schemas.openxmlformats.org/officeDocument/2006/relationships/externalLink" Target="externalLinks/externalLink58.xml"/><Relationship Id="rId12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externalLink" Target="externalLinks/externalLink27.xml"/><Relationship Id="rId103" Type="http://schemas.openxmlformats.org/officeDocument/2006/relationships/externalLink" Target="externalLinks/externalLink63.xml"/><Relationship Id="rId108" Type="http://schemas.openxmlformats.org/officeDocument/2006/relationships/externalLink" Target="externalLinks/externalLink68.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externalLink" Target="externalLinks/externalLink30.xml"/><Relationship Id="rId75" Type="http://schemas.openxmlformats.org/officeDocument/2006/relationships/externalLink" Target="externalLinks/externalLink35.xml"/><Relationship Id="rId83" Type="http://schemas.openxmlformats.org/officeDocument/2006/relationships/externalLink" Target="externalLinks/externalLink43.xml"/><Relationship Id="rId88" Type="http://schemas.openxmlformats.org/officeDocument/2006/relationships/externalLink" Target="externalLinks/externalLink48.xml"/><Relationship Id="rId91" Type="http://schemas.openxmlformats.org/officeDocument/2006/relationships/externalLink" Target="externalLinks/externalLink51.xml"/><Relationship Id="rId96" Type="http://schemas.openxmlformats.org/officeDocument/2006/relationships/externalLink" Target="externalLinks/externalLink56.xml"/><Relationship Id="rId111" Type="http://schemas.openxmlformats.org/officeDocument/2006/relationships/externalLink" Target="externalLinks/externalLink7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6" Type="http://schemas.openxmlformats.org/officeDocument/2006/relationships/externalLink" Target="externalLinks/externalLink66.xml"/><Relationship Id="rId114" Type="http://schemas.openxmlformats.org/officeDocument/2006/relationships/externalLink" Target="externalLinks/externalLink74.xml"/><Relationship Id="rId119"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externalLink" Target="externalLinks/externalLink25.xml"/><Relationship Id="rId73" Type="http://schemas.openxmlformats.org/officeDocument/2006/relationships/externalLink" Target="externalLinks/externalLink33.xml"/><Relationship Id="rId78" Type="http://schemas.openxmlformats.org/officeDocument/2006/relationships/externalLink" Target="externalLinks/externalLink38.xml"/><Relationship Id="rId81" Type="http://schemas.openxmlformats.org/officeDocument/2006/relationships/externalLink" Target="externalLinks/externalLink41.xml"/><Relationship Id="rId86" Type="http://schemas.openxmlformats.org/officeDocument/2006/relationships/externalLink" Target="externalLinks/externalLink46.xml"/><Relationship Id="rId94" Type="http://schemas.openxmlformats.org/officeDocument/2006/relationships/externalLink" Target="externalLinks/externalLink54.xml"/><Relationship Id="rId99" Type="http://schemas.openxmlformats.org/officeDocument/2006/relationships/externalLink" Target="externalLinks/externalLink59.xml"/><Relationship Id="rId101" Type="http://schemas.openxmlformats.org/officeDocument/2006/relationships/externalLink" Target="externalLinks/externalLink6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9.xml"/><Relationship Id="rId34" Type="http://schemas.openxmlformats.org/officeDocument/2006/relationships/worksheet" Target="worksheets/sheet34.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6" Type="http://schemas.openxmlformats.org/officeDocument/2006/relationships/externalLink" Target="externalLinks/externalLink36.xml"/><Relationship Id="rId97" Type="http://schemas.openxmlformats.org/officeDocument/2006/relationships/externalLink" Target="externalLinks/externalLink57.xml"/><Relationship Id="rId104" Type="http://schemas.openxmlformats.org/officeDocument/2006/relationships/externalLink" Target="externalLinks/externalLink64.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31.xml"/><Relationship Id="rId92" Type="http://schemas.openxmlformats.org/officeDocument/2006/relationships/externalLink" Target="externalLinks/externalLink5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5.xml"/><Relationship Id="rId66" Type="http://schemas.openxmlformats.org/officeDocument/2006/relationships/externalLink" Target="externalLinks/externalLink26.xml"/><Relationship Id="rId87" Type="http://schemas.openxmlformats.org/officeDocument/2006/relationships/externalLink" Target="externalLinks/externalLink47.xml"/><Relationship Id="rId110" Type="http://schemas.openxmlformats.org/officeDocument/2006/relationships/externalLink" Target="externalLinks/externalLink70.xml"/><Relationship Id="rId11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APT%202014-15/Jan2014%20APT/201415_APT_302_Ba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APT%202015-16\WIP%20201516_10_APT_302_Barnet_v2%20@%2001.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8%20-%202016-17%20RESTORED/APT/2016.17%20January%20APT/201617_P2_APT_302_Barnet%20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PT\APT%20Jan%202019\Models\Final%20upload\201920_P3_APT_302_Barnet-Original%20Base%20ModelV5PostForum15.01.19uplo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arnetcouncil-my.sharepoint.com/Cycle2B-2009-10/EOY/Standards%20Funds/SF0910%20EOY%20@%2015%20M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Cycle%208%20-%202016-17%20RESTORED/APT/2016.17%20January%20APT/201617_P2_APT_302_Barnet%20Working%20vers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barnet\sharedareas\Accountancy\School%20Funding\Cycle%2012-2020-21\Originals\Old%20Versions\Prior%20year%20TRANS%20-%20old%20-%20replace%204%20March%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chool%20Funding/Cycle%205A-2013-14/Modelling/Formula%20Funding%20Review/Modelling%20for%2013-14/Scenario%204%20-%20FSM.LUMP.EAL.MOB%20CAPPED%2024.9.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arnetcouncil-my.sharepoint.com/SEN/SENAM/Zahid%20Aftab/Chris%20Aston/All%20ARP's%20&amp;%20Special%20schools%20Oct%202013/term2-spring%202014/School%20returns/SEN13_Barnet%20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hool%20Funding/Cycle%2012-2020-21/Summer%20Adjustments/GOLD/School%20Funding%20System%2020-21%20Summer%20-%20Version%203.1%20@1July20%20for%20Web.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arnetcouncil-my.sharepoint.com/SARC/Dedicated%20Schools%20Grant/2014-15%20Allocations/Pupil%20Premium/Models/Primary/201415_Pupil_Premium_allocations_Fani_v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SG%20&amp;%20Schools%20Budget/Schools%20Budget%202014-15%20@%2013%20Mar%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SEN\SEN%20data%20system%20Jun%2019%20%20with%20August%20system%20changes%20-%20new%20l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EOY%20adjustments/EOYReport97%20V8.0%20@%2019Jan16%2017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bbarnet\sharedareas\School%20Funding\Cycle%206A-2014-15\BudgetMonitoring\SEN\SEN%20Placements%201415%20Mth%2005%20LJ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barnetcouncil-my.sharepoint.com/SWAU2/TEAM2/!DEMOGRA/DME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barnetcouncil-my.sharepoint.com/Documents%20and%20Settings/carol.beckman/Local%20Settings/Temp/wz38ef/OReport%201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barnetcouncil-my.sharepoint.com/STRB/STRB98/TABLES/TABLE21/TABLE21/VACANC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chool%20Funding/Cycle%2012-2020-21/SEN%20topups/SEN%20Top%20Up%20Funding%20System%20@%2012Sep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bbarnet.local\sharedareas\School%20Funding\Cycle%2012-2020-21\SEN%20topups\SEN%20topups%20-%20termly%20updates%20submission%2027.5.20%20@%202Jun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utumn%20Funding%20Adjustments\New%20system\New%20SEN%20system%20-%20Autumn19%20%20@%2029Oct19%20-%20Original%20dat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hildren%20in%20Need/Children%20in%20Need%200910/Funding%20Sheets/Children%20in%20Need%20funding%20@%2013%20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APT%202015-16/Jan%202015%20APT/201516_01_APT_302_Barnet_20.1.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ecemberAdjustments/Gold/DReport%20@23%20Dec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barnetcouncil-my.sharepoint.com/SEN/SENAM/Budget%20Monitoring/Financial%20Year%202012-13/Monthly%20Monitoring%20Figures%202012-13/Month%206/1.%20Placements/SEN%20Placements%20&amp;%20Provisions%20Budget%202012-13%20(Mth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hool%20Funding/Cycle%205A-2013-14/High%20Needs/302_HNPPlaceDataChecking%20-%20submis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ucationgovuk.sharepoint.com/sites/efg/f/WorkplaceDocuments/Funding-reform/NFF_1920%20SB/Impact_of_the_schools_NFF%20%202019-20%20Mock%20Up.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chool%20Funding/Cycle%205A-2013-14/Baseline%20data/302_Baselines_Oct12%20(Revised)%20(2)@5Dec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chool%20Funding/Cycle%207%20-%202015-16/APT%202015-16/WIP%20201516_10_APT_302_Barnet_v2%20@%2001.09.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barnetcouncil-my.sharepoint.com/Users/cinzana.khan/AppData/Local/Temp/Temp1_DecReport97%20V7.0%20@%2021Dec15%201500%20(20).zip/DecReport97%20V7.0%20@%2021Dec15%2015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BudgetMonitoring/SEN/SEN%20Placements%201415%20Mth%2005%20LJ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hool%20Funding/Cycle%205A-2013-14/SummerAdjustments/Exclusions-%20Copy%20of%20For%20Carols%20Sept%2013%20Adj.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barnetcouncil-my.sharepoint.com/Cycle2B-2009-10/Original/Standards%20Funds/SSG%202008-11%20-%20SSG%20LA%20calculator%20@%203%20M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bbarnet\sharedareas\School%20Funding\Cycle%206A-2014-15\SeptemberAdjustments\SReport@15Jul14%2012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barnetcouncil-my.sharepoint.com/S52%20budget%202003-04/2003%20Comparative%20Tables/Reserve%20Power/ReservePowersLEASpreadsheets/January%20Model/ResPowerLEASheetsv0.12_180103_withWholeTabl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barnetcouncil-my.sharepoint.com/Users/rwilliamson1/AppData/Local/Microsoft/Windows/Temporary%20Internet%20Files/Content.Outlook/COR5P5K2/Capital%20Allocations%20DFC%202014-15%20Macro%20v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PTfunding%201112@17Feb10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barnetcouncil-my.sharepoint.com/Schools%20accountancy/Excluded%20Pupils/2010-11/Excluded%20Pupil%20Detail%202010%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hool%20Funding/Cycle%2012-2020-21/SEN%20topups/Data%20Submission%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4">
          <cell r="A14" t="str">
            <v>Summer Adjusted</v>
          </cell>
          <cell r="B14" t="str">
            <v>Version 3.1</v>
          </cell>
          <cell r="C14">
            <v>43656</v>
          </cell>
          <cell r="D14" t="str">
            <v>2018/19</v>
          </cell>
          <cell r="E14" t="str">
            <v>2019/20</v>
          </cell>
          <cell r="F14" t="str">
            <v>Mar 19</v>
          </cell>
        </row>
        <row r="16">
          <cell r="C16">
            <v>0</v>
          </cell>
          <cell r="D16" t="str">
            <v>No</v>
          </cell>
          <cell r="E16" t="str">
            <v>Yes</v>
          </cell>
          <cell r="F16">
            <v>0</v>
          </cell>
          <cell r="G16">
            <v>0</v>
          </cell>
          <cell r="J16" t="str">
            <v>Please choose a school</v>
          </cell>
        </row>
        <row r="18">
          <cell r="L18">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row>
        <row r="116">
          <cell r="C116"/>
        </row>
        <row r="117">
          <cell r="C117"/>
        </row>
        <row r="118">
          <cell r="C118"/>
        </row>
        <row r="119">
          <cell r="C119"/>
        </row>
        <row r="120">
          <cell r="C120"/>
        </row>
        <row r="121">
          <cell r="C121"/>
        </row>
        <row r="122">
          <cell r="C122"/>
        </row>
        <row r="123">
          <cell r="C123"/>
        </row>
        <row r="124">
          <cell r="C124"/>
        </row>
        <row r="125">
          <cell r="C125"/>
        </row>
        <row r="126">
          <cell r="C126"/>
        </row>
        <row r="127">
          <cell r="C127"/>
        </row>
        <row r="128">
          <cell r="C128"/>
        </row>
        <row r="129">
          <cell r="C129"/>
        </row>
        <row r="130">
          <cell r="C130"/>
        </row>
        <row r="131">
          <cell r="C131"/>
        </row>
        <row r="132">
          <cell r="C132"/>
        </row>
        <row r="133">
          <cell r="C133"/>
        </row>
        <row r="134">
          <cell r="C134"/>
        </row>
        <row r="135">
          <cell r="C135"/>
        </row>
        <row r="136">
          <cell r="C136"/>
        </row>
        <row r="137">
          <cell r="C137"/>
        </row>
        <row r="138">
          <cell r="C138"/>
        </row>
        <row r="139">
          <cell r="C139"/>
        </row>
        <row r="140">
          <cell r="C140"/>
        </row>
        <row r="141">
          <cell r="C141"/>
        </row>
        <row r="142">
          <cell r="C142"/>
        </row>
        <row r="143">
          <cell r="C143"/>
        </row>
        <row r="144">
          <cell r="C144"/>
        </row>
        <row r="145">
          <cell r="C145"/>
        </row>
        <row r="146">
          <cell r="C146"/>
        </row>
        <row r="147">
          <cell r="C147"/>
        </row>
        <row r="148">
          <cell r="C148"/>
        </row>
        <row r="149">
          <cell r="C149"/>
        </row>
        <row r="150">
          <cell r="C150"/>
        </row>
        <row r="151">
          <cell r="C151"/>
        </row>
        <row r="152">
          <cell r="C152"/>
        </row>
        <row r="153">
          <cell r="C153"/>
        </row>
        <row r="154">
          <cell r="C154"/>
        </row>
        <row r="155">
          <cell r="C155"/>
        </row>
        <row r="156">
          <cell r="C156"/>
        </row>
        <row r="157">
          <cell r="C157"/>
        </row>
        <row r="158">
          <cell r="C158"/>
        </row>
        <row r="159">
          <cell r="C159"/>
        </row>
        <row r="160">
          <cell r="C160"/>
        </row>
        <row r="161">
          <cell r="C161"/>
        </row>
        <row r="162">
          <cell r="C162"/>
        </row>
        <row r="163">
          <cell r="C163"/>
        </row>
        <row r="164">
          <cell r="C164"/>
        </row>
        <row r="165">
          <cell r="C165"/>
        </row>
        <row r="166">
          <cell r="C166"/>
        </row>
        <row r="167">
          <cell r="C167"/>
        </row>
        <row r="168">
          <cell r="C168"/>
        </row>
        <row r="169">
          <cell r="C169"/>
        </row>
        <row r="170">
          <cell r="C170"/>
        </row>
        <row r="171">
          <cell r="C171"/>
        </row>
        <row r="172">
          <cell r="C172"/>
        </row>
        <row r="173">
          <cell r="C173"/>
        </row>
        <row r="174">
          <cell r="C174"/>
        </row>
        <row r="175">
          <cell r="C175"/>
        </row>
        <row r="176">
          <cell r="C176"/>
        </row>
        <row r="177">
          <cell r="C177"/>
        </row>
        <row r="178">
          <cell r="C178"/>
        </row>
        <row r="179">
          <cell r="C179"/>
        </row>
        <row r="180">
          <cell r="C180"/>
        </row>
        <row r="181">
          <cell r="C181"/>
        </row>
        <row r="182">
          <cell r="C182"/>
        </row>
        <row r="183">
          <cell r="C183"/>
        </row>
        <row r="184">
          <cell r="C184"/>
        </row>
        <row r="185">
          <cell r="C185"/>
        </row>
        <row r="186">
          <cell r="C186"/>
        </row>
        <row r="187">
          <cell r="C187"/>
        </row>
        <row r="188">
          <cell r="C188"/>
        </row>
        <row r="189">
          <cell r="C189"/>
        </row>
        <row r="190">
          <cell r="C190"/>
        </row>
        <row r="191">
          <cell r="C191"/>
        </row>
        <row r="192">
          <cell r="C192"/>
        </row>
        <row r="193">
          <cell r="C193"/>
        </row>
        <row r="194">
          <cell r="C194"/>
        </row>
        <row r="195">
          <cell r="C195"/>
        </row>
        <row r="196">
          <cell r="C196"/>
        </row>
        <row r="197">
          <cell r="C197"/>
        </row>
        <row r="198">
          <cell r="C198"/>
        </row>
        <row r="199">
          <cell r="C199"/>
        </row>
        <row r="200">
          <cell r="C200"/>
        </row>
        <row r="201">
          <cell r="C201"/>
        </row>
        <row r="202">
          <cell r="C202"/>
        </row>
        <row r="203">
          <cell r="C203"/>
        </row>
        <row r="204">
          <cell r="C204"/>
        </row>
        <row r="205">
          <cell r="C205"/>
        </row>
        <row r="206">
          <cell r="C206"/>
        </row>
        <row r="207">
          <cell r="C207"/>
        </row>
        <row r="208">
          <cell r="C208"/>
        </row>
        <row r="209">
          <cell r="C209"/>
        </row>
        <row r="210">
          <cell r="C210"/>
        </row>
        <row r="211">
          <cell r="C211"/>
        </row>
        <row r="212">
          <cell r="C212"/>
        </row>
        <row r="213">
          <cell r="C213"/>
        </row>
        <row r="214">
          <cell r="C214"/>
        </row>
        <row r="215">
          <cell r="C215"/>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row>
      </sheetData>
      <sheetData sheetId="11"/>
      <sheetData sheetId="12"/>
      <sheetData sheetId="13"/>
      <sheetData sheetId="14"/>
      <sheetData sheetId="15"/>
      <sheetData sheetId="16"/>
      <sheetData sheetId="17"/>
      <sheetData sheetId="18"/>
      <sheetData sheetId="19"/>
      <sheetData sheetId="20"/>
      <sheetData sheetId="21">
        <row r="5">
          <cell r="AB5">
            <v>0</v>
          </cell>
        </row>
      </sheetData>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 val="Front_Sheet"/>
      <sheetName val="Schools_Block_Data"/>
      <sheetName val="17-18_funding_floor_baselines"/>
      <sheetName val="18-19_submitted_baselines"/>
      <sheetName val="18-19_HN_places"/>
      <sheetName val="Proposed_Free_Schools"/>
      <sheetName val="Inputs_&amp;_Adjustments"/>
      <sheetName val="Local_Factors"/>
      <sheetName val="Adjusted_Factors"/>
      <sheetName val="17-18_FF_final_baselines"/>
      <sheetName val="18-19_final_baselines"/>
      <sheetName val="De_Delegation"/>
      <sheetName val="Education_Functions"/>
      <sheetName val="New_ISB"/>
      <sheetName val="School_level_SB"/>
      <sheetName val="Validation_sheet"/>
    </sheetNames>
    <sheetDataSet>
      <sheetData sheetId="0"/>
      <sheetData sheetId="1"/>
      <sheetData sheetId="2"/>
      <sheetData sheetId="3"/>
      <sheetData sheetId="4"/>
      <sheetData sheetId="5"/>
      <sheetData sheetId="6"/>
      <sheetData sheetId="7"/>
      <sheetData sheetId="8">
        <row r="5">
          <cell r="AA5">
            <v>0</v>
          </cell>
        </row>
      </sheetData>
      <sheetData sheetId="9"/>
      <sheetData sheetId="10"/>
      <sheetData sheetId="11"/>
      <sheetData sheetId="12"/>
      <sheetData sheetId="13">
        <row r="13">
          <cell r="D13">
            <v>3500</v>
          </cell>
          <cell r="E13">
            <v>4600</v>
          </cell>
          <cell r="G13">
            <v>5100</v>
          </cell>
          <cell r="I13">
            <v>4800</v>
          </cell>
        </row>
        <row r="23">
          <cell r="E23">
            <v>592.93619999999999</v>
          </cell>
          <cell r="F23">
            <v>861.95355000000006</v>
          </cell>
          <cell r="L23">
            <v>0.2</v>
          </cell>
          <cell r="M23">
            <v>0.2</v>
          </cell>
        </row>
        <row r="65">
          <cell r="L65"/>
        </row>
        <row r="69">
          <cell r="L69"/>
        </row>
        <row r="72">
          <cell r="H72" t="str">
            <v>No</v>
          </cell>
          <cell r="L72"/>
        </row>
        <row r="75">
          <cell r="H75">
            <v>0</v>
          </cell>
        </row>
        <row r="77">
          <cell r="J77" t="str">
            <v>No</v>
          </cell>
        </row>
        <row r="82">
          <cell r="L82"/>
        </row>
      </sheetData>
      <sheetData sheetId="14"/>
      <sheetData sheetId="15"/>
      <sheetData sheetId="16"/>
      <sheetData sheetId="17">
        <row r="5">
          <cell r="AT5">
            <v>0</v>
          </cell>
          <cell r="BC5">
            <v>0</v>
          </cell>
          <cell r="BD5">
            <v>0</v>
          </cell>
          <cell r="BJ5">
            <v>0</v>
          </cell>
        </row>
      </sheetData>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row r="16">
          <cell r="M16" t="str">
            <v>Version 6.1</v>
          </cell>
        </row>
        <row r="21">
          <cell r="T21">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 sheetId="16"/>
      <sheetData sheetId="17">
        <row r="4">
          <cell r="B4" t="str">
            <v>LAESTAB</v>
          </cell>
        </row>
      </sheetData>
      <sheetData sheetId="18"/>
      <sheetData sheetId="19"/>
      <sheetData sheetId="20">
        <row r="5">
          <cell r="G5" t="str">
            <v>LAESTAB</v>
          </cell>
        </row>
      </sheetData>
      <sheetData sheetId="21">
        <row r="5">
          <cell r="AB5">
            <v>0</v>
          </cell>
        </row>
      </sheetData>
      <sheetData sheetId="22"/>
      <sheetData sheetId="23"/>
      <sheetData sheetId="24">
        <row r="8">
          <cell r="V8">
            <v>4.67</v>
          </cell>
        </row>
      </sheetData>
      <sheetData sheetId="25">
        <row r="5">
          <cell r="AC5">
            <v>14030000</v>
          </cell>
        </row>
      </sheetData>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old1920"/>
    </sheetNames>
    <sheetDataSet>
      <sheetData sheetId="0">
        <row r="1">
          <cell r="J1" t="str">
            <v>SchoolCC</v>
          </cell>
        </row>
        <row r="3207">
          <cell r="A3207">
            <v>20193199</v>
          </cell>
        </row>
        <row r="3212">
          <cell r="E3212">
            <v>3025405</v>
          </cell>
        </row>
        <row r="3427">
          <cell r="A3427">
            <v>20193419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sheetData sheetId="6"/>
      <sheetData sheetId="7">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GSpecadj"/>
      <sheetName val="TPGECGSpecAd"/>
      <sheetName val="NNDRAdj"/>
      <sheetName val="GrantAdj"/>
      <sheetName val="PPG2021"/>
      <sheetName val="PEGrant"/>
      <sheetName val="PPGRec"/>
      <sheetName val="PPGCHANGE"/>
      <sheetName val="TRANS"/>
      <sheetName val="TPECGAdj"/>
      <sheetName val="TPGAdj"/>
      <sheetName val="TRANSPY6.2"/>
      <sheetName val="TRANSOLD1920"/>
      <sheetName val="DFCAdj"/>
      <sheetName val="TPGSupp"/>
      <sheetName val="Post16Apr"/>
      <sheetName val="Post16PY"/>
      <sheetName val="Woodcroft"/>
      <sheetName val="Howtouse"/>
      <sheetName val="News"/>
      <sheetName val="Links"/>
      <sheetName val="Choose"/>
      <sheetName val="Versions"/>
      <sheetName val="Home"/>
      <sheetName val="CFR"/>
      <sheetName val="Payments"/>
      <sheetName val="PaySummary"/>
      <sheetName val="Calculations"/>
      <sheetName val="MFG"/>
      <sheetName val="HN Topups"/>
      <sheetName val="Pupils"/>
      <sheetName val="Post16"/>
      <sheetName val="HighNeedsRates"/>
      <sheetName val="AllSchools"/>
      <sheetName val="Analysis"/>
      <sheetName val="Budgetcheck"/>
      <sheetName val="PayPivot"/>
      <sheetName val="PYCheck"/>
      <sheetName val="PaymentRun"/>
      <sheetName val="AprilJournals"/>
      <sheetName val="CreditsNC"/>
      <sheetName val="InvoicesNC"/>
      <sheetName val="CreditsCom"/>
      <sheetName val="InvoicesCom"/>
      <sheetName val="Payroll"/>
      <sheetName val="SchoolCheck"/>
      <sheetName val="NonCom Invoices"/>
      <sheetName val="NonCom Credits"/>
      <sheetName val="Community Credits"/>
      <sheetName val="Community Invoices"/>
      <sheetName val="Payments by Type"/>
      <sheetName val="Option Check"/>
      <sheetName val="Growth"/>
      <sheetName val="SENtopups-Originals"/>
      <sheetName val="SENOriginals"/>
      <sheetName val="Grant Estimates"/>
      <sheetName val="Pavilion24Feb20"/>
      <sheetName val="SENtopups-Summer"/>
      <sheetName val="SENSummer"/>
      <sheetName val="TOPUPytd"/>
      <sheetName val="Rates"/>
      <sheetName val="PY3"/>
      <sheetName val="Schools"/>
      <sheetName val="PupilNumbers"/>
      <sheetName val="SENRates"/>
      <sheetName val="CostCentres"/>
      <sheetName val="PayPercent"/>
      <sheetName val="HNPlaces2021"/>
      <sheetName val="NEWISB"/>
      <sheetName val="Proforma"/>
      <sheetName val="Dedelegation"/>
      <sheetName val="EducationFunctions"/>
      <sheetName val="Adjustedfactors"/>
      <sheetName val="TeamNotes"/>
      <sheetName val="Linked Sheets"/>
      <sheetName val="NewYearSetup"/>
      <sheetName val="Sheetlist"/>
      <sheetName val="Structure"/>
      <sheetName val="ISBCOLS"/>
      <sheetName val="Flowchart"/>
      <sheetName val="Payments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0</v>
          </cell>
        </row>
      </sheetData>
      <sheetData sheetId="22"/>
      <sheetData sheetId="23"/>
      <sheetData sheetId="24"/>
      <sheetData sheetId="25"/>
      <sheetData sheetId="26"/>
      <sheetData sheetId="27"/>
      <sheetData sheetId="28">
        <row r="30">
          <cell r="H30">
            <v>1.84E-2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W1">
            <v>43922</v>
          </cell>
        </row>
        <row r="2">
          <cell r="AW2">
            <v>44286</v>
          </cell>
        </row>
        <row r="3">
          <cell r="AW3">
            <v>44074</v>
          </cell>
        </row>
        <row r="4">
          <cell r="AW4">
            <v>44196</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entres"/>
      <sheetName val="BandNamesRatesCC"/>
      <sheetName val="Allrates"/>
      <sheetName val="Schoolinfo"/>
      <sheetName val="Menu"/>
      <sheetName val="Summary"/>
      <sheetName val="Notes for Donna"/>
      <sheetName val="ChecklistforDonna"/>
      <sheetName val="Data"/>
      <sheetName val="Datacheck"/>
      <sheetName val="Funding"/>
      <sheetName val="SortedData"/>
      <sheetName val="Calculations"/>
      <sheetName val="YTDFunding"/>
      <sheetName val="TRANSpivot"/>
      <sheetName val="TRANS1.6.19"/>
      <sheetName val="QuickReport"/>
      <sheetName val="TRANSlines"/>
      <sheetName val="NurseryTransLines"/>
      <sheetName val="Pupillist"/>
      <sheetName val="Bands"/>
      <sheetName val="Rates"/>
      <sheetName val="Schools"/>
      <sheetName val="Pivot"/>
      <sheetName val="NewBandCodes"/>
      <sheetName val="CalcsNew"/>
      <sheetName val="Sheet4"/>
      <sheetName val="Sheet2"/>
      <sheetName val="BandsNew"/>
      <sheetName val="DataV2"/>
      <sheetName val="DataV1"/>
    </sheetNames>
    <sheetDataSet>
      <sheetData sheetId="0"/>
      <sheetData sheetId="1"/>
      <sheetData sheetId="2"/>
      <sheetData sheetId="3"/>
      <sheetData sheetId="4">
        <row r="5">
          <cell r="B5">
            <v>43922</v>
          </cell>
        </row>
        <row r="6">
          <cell r="B6">
            <v>43191</v>
          </cell>
        </row>
        <row r="7">
          <cell r="B7">
            <v>2019</v>
          </cell>
        </row>
        <row r="8">
          <cell r="B8">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ummer"/>
      <sheetName val="Diagram"/>
      <sheetName val="Howtouse"/>
      <sheetName val="Data"/>
      <sheetName val="Datacheck"/>
      <sheetName val="Errors"/>
      <sheetName val="Funding"/>
      <sheetName val="Control"/>
      <sheetName val="Payments"/>
      <sheetName val="PaymentsV1"/>
      <sheetName val="TRANSPayments"/>
      <sheetName val="LastMonthPay"/>
      <sheetName val="OldPayments"/>
      <sheetName val="SchoolPayCheck"/>
      <sheetName val="APCredits"/>
      <sheetName val="APInvoices"/>
      <sheetName val="SchoolSummary"/>
      <sheetName val="Projections"/>
      <sheetName val="Summary"/>
      <sheetName val="SchoolReport"/>
      <sheetName val="School Payments"/>
      <sheetName val="Costcentres"/>
      <sheetName val="Rates"/>
      <sheetName val="Schools"/>
      <sheetName val="Lookup"/>
      <sheetName val="Bandlist"/>
      <sheetName val="TRANS"/>
      <sheetName val="Sheetlist"/>
      <sheetName val="DiagramOLD"/>
      <sheetName val="TRANSytd"/>
      <sheetName val="SENOriginals"/>
      <sheetName val="SENSummer"/>
      <sheetName val="SENAutumn"/>
      <sheetName val="SENSpring"/>
      <sheetName val="Dashboard"/>
      <sheetName val="ForSFSTrans"/>
      <sheetName val="Adjustments"/>
    </sheetNames>
    <sheetDataSet>
      <sheetData sheetId="0"/>
      <sheetData sheetId="1"/>
      <sheetData sheetId="2"/>
      <sheetData sheetId="3"/>
      <sheetData sheetId="4"/>
      <sheetData sheetId="5"/>
      <sheetData sheetId="6"/>
      <sheetData sheetId="7">
        <row r="7">
          <cell r="D7" t="str">
            <v>Summer</v>
          </cell>
        </row>
        <row r="8">
          <cell r="D8" t="str">
            <v>2020/21</v>
          </cell>
        </row>
        <row r="12">
          <cell r="D12">
            <v>43922</v>
          </cell>
        </row>
        <row r="13">
          <cell r="D13">
            <v>44286</v>
          </cell>
        </row>
        <row r="14">
          <cell r="D14">
            <v>44074</v>
          </cell>
        </row>
        <row r="15">
          <cell r="D15">
            <v>44196</v>
          </cell>
        </row>
        <row r="17">
          <cell r="D17">
            <v>43555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ummary"/>
      <sheetName val="Summary"/>
      <sheetName val="Data"/>
      <sheetName val="Datacheck"/>
      <sheetName val="Errors"/>
      <sheetName val="Funding"/>
      <sheetName val="Dates"/>
      <sheetName val="Costcentres"/>
      <sheetName val="Rates"/>
      <sheetName val="Schools"/>
      <sheetName val="Lookup"/>
      <sheetName val="Bandlist"/>
      <sheetName val="Sheetlist"/>
      <sheetName val="Diagram"/>
      <sheetName val="Howtouse"/>
      <sheetName val="TRANSytd"/>
      <sheetName val="SENOriginals"/>
      <sheetName val="SENSpring"/>
      <sheetName val="SENAutumn"/>
      <sheetName val="SENSummer"/>
      <sheetName val="SENReverseSummer"/>
      <sheetName val="ForSFSTrans"/>
      <sheetName val="Adjustments"/>
    </sheetNames>
    <sheetDataSet>
      <sheetData sheetId="0"/>
      <sheetData sheetId="1"/>
      <sheetData sheetId="2"/>
      <sheetData sheetId="3"/>
      <sheetData sheetId="4"/>
      <sheetData sheetId="5"/>
      <sheetData sheetId="6">
        <row r="7">
          <cell r="D7" t="str">
            <v>Summer</v>
          </cell>
        </row>
        <row r="8">
          <cell r="D8" t="str">
            <v>2020/21</v>
          </cell>
        </row>
        <row r="9">
          <cell r="D9" t="str">
            <v>2019/20</v>
          </cell>
        </row>
        <row r="12">
          <cell r="D12">
            <v>43922</v>
          </cell>
        </row>
        <row r="13">
          <cell r="D13">
            <v>44286</v>
          </cell>
        </row>
        <row r="14">
          <cell r="D14">
            <v>44074</v>
          </cell>
        </row>
        <row r="15">
          <cell r="D15">
            <v>44196</v>
          </cell>
        </row>
        <row r="17">
          <cell r="D17">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W3">
            <v>340180.02051176509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OriginalList"/>
      <sheetName val="OriginalAllocs"/>
      <sheetName val="SummerAllocs"/>
      <sheetName val="Sumadj"/>
      <sheetName val="SummerFunding"/>
      <sheetName val="Howto"/>
      <sheetName val="Summary"/>
      <sheetName val="NewSummary"/>
      <sheetName val="Errors"/>
      <sheetName val="Notes for Donna"/>
      <sheetName val="ChecklistforDonna"/>
      <sheetName val="Allrates"/>
      <sheetName val="Cols.Funding"/>
      <sheetName val="Data"/>
      <sheetName val="Autumnallocs"/>
      <sheetName val="Autumnadj"/>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FORTRANSOLD"/>
      <sheetName val="Change"/>
      <sheetName val="Pivot"/>
      <sheetName val="NewBandCodes"/>
      <sheetName val="CalcsNew"/>
      <sheetName val="BandsNew"/>
      <sheetName val="DataV2"/>
      <sheetName val="DataV1"/>
    </sheetNames>
    <sheetDataSet>
      <sheetData sheetId="0"/>
      <sheetData sheetId="1"/>
      <sheetData sheetId="2"/>
      <sheetData sheetId="3"/>
      <sheetData sheetId="4"/>
      <sheetData sheetId="5"/>
      <sheetData sheetId="6"/>
      <sheetData sheetId="7">
        <row r="5">
          <cell r="B5">
            <v>43922</v>
          </cell>
        </row>
      </sheetData>
      <sheetData sheetId="8">
        <row r="4">
          <cell r="A4">
            <v>43556</v>
          </cell>
        </row>
        <row r="5">
          <cell r="A5">
            <v>43921</v>
          </cell>
        </row>
        <row r="6">
          <cell r="A6">
            <v>43708</v>
          </cell>
        </row>
        <row r="7">
          <cell r="A7">
            <v>43830</v>
          </cell>
        </row>
      </sheetData>
      <sheetData sheetId="9">
        <row r="45">
          <cell r="A45" t="str">
            <v>ARP.P</v>
          </cell>
        </row>
      </sheetData>
      <sheetData sheetId="10"/>
      <sheetData sheetId="11"/>
      <sheetData sheetId="12"/>
      <sheetData sheetId="13"/>
      <sheetData sheetId="14"/>
      <sheetData sheetId="15">
        <row r="1">
          <cell r="A1" t="str">
            <v xml:space="preserve">Code LA Df E </v>
          </cell>
        </row>
      </sheetData>
      <sheetData sheetId="16"/>
      <sheetData sheetId="17"/>
      <sheetData sheetId="18"/>
      <sheetData sheetId="19">
        <row r="2">
          <cell r="AH2">
            <v>11439</v>
          </cell>
        </row>
      </sheetData>
      <sheetData sheetId="20"/>
      <sheetData sheetId="21"/>
      <sheetData sheetId="22"/>
      <sheetData sheetId="23">
        <row r="1">
          <cell r="X1">
            <v>23</v>
          </cell>
        </row>
      </sheetData>
      <sheetData sheetId="24"/>
      <sheetData sheetId="25"/>
      <sheetData sheetId="26"/>
      <sheetData sheetId="27"/>
      <sheetData sheetId="28"/>
      <sheetData sheetId="29"/>
      <sheetData sheetId="30"/>
      <sheetData sheetId="31"/>
      <sheetData sheetId="32"/>
      <sheetData sheetId="33"/>
      <sheetData sheetId="34">
        <row r="1">
          <cell r="E1"/>
        </row>
      </sheetData>
      <sheetData sheetId="35">
        <row r="1">
          <cell r="C1"/>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sheetData sheetId="1"/>
      <sheetData sheetId="2"/>
      <sheetData sheetId="3"/>
      <sheetData sheetId="4"/>
      <sheetData sheetId="5"/>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6">
          <cell r="BR6" t="str">
            <v>School closed prior to 1 April 2015</v>
          </cell>
        </row>
      </sheetData>
      <sheetData sheetId="6">
        <row r="5">
          <cell r="AB5">
            <v>0</v>
          </cell>
        </row>
      </sheetData>
      <sheetData sheetId="7"/>
      <sheetData sheetId="8"/>
      <sheetData sheetId="9"/>
      <sheetData sheetId="10">
        <row r="9">
          <cell r="E9" t="str">
            <v>No</v>
          </cell>
        </row>
        <row r="38">
          <cell r="H38">
            <v>0</v>
          </cell>
          <cell r="I38">
            <v>0</v>
          </cell>
        </row>
        <row r="42">
          <cell r="K42" t="str">
            <v>Fixed</v>
          </cell>
        </row>
        <row r="43">
          <cell r="K43" t="str">
            <v>Fixed</v>
          </cell>
        </row>
      </sheetData>
      <sheetData sheetId="11">
        <row r="8">
          <cell r="V8">
            <v>6.32</v>
          </cell>
        </row>
      </sheetData>
      <sheetData sheetId="12">
        <row r="5">
          <cell r="AC5">
            <v>13786000</v>
          </cell>
        </row>
      </sheetData>
      <sheetData sheetId="13"/>
      <sheetData sheetId="14"/>
      <sheetData sheetId="15"/>
      <sheetData sheetId="16"/>
      <sheetData sheetId="17">
        <row r="4">
          <cell r="B4" t="str">
            <v>LAESTAB</v>
          </cell>
        </row>
      </sheetData>
      <sheetData sheetId="18"/>
      <sheetData sheetId="19"/>
      <sheetData sheetId="20">
        <row r="6">
          <cell r="BR6" t="str">
            <v>School closed prior to 1 April 2015</v>
          </cell>
        </row>
      </sheetData>
      <sheetData sheetId="21">
        <row r="5">
          <cell r="AB5">
            <v>0</v>
          </cell>
        </row>
      </sheetData>
      <sheetData sheetId="22"/>
      <sheetData sheetId="23"/>
      <sheetData sheetId="24">
        <row r="8">
          <cell r="V8">
            <v>6.32</v>
          </cell>
        </row>
      </sheetData>
      <sheetData sheetId="25">
        <row r="5">
          <cell r="AC5">
            <v>13786000</v>
          </cell>
        </row>
      </sheetData>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Datacheck"/>
      <sheetName val="Pivot12Feb20"/>
      <sheetName val="Fundingvalue12Feb20"/>
      <sheetName val="Funding"/>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AutumnFunding"/>
      <sheetName val="SummerFunding"/>
      <sheetName val="FORTRANSOLD"/>
      <sheetName val="ForTrans4.4"/>
      <sheetName val="Change"/>
      <sheetName val="ChangeV4.4"/>
      <sheetName val="Pivot"/>
      <sheetName val="NewBandCodes"/>
      <sheetName val="CalcsNew"/>
      <sheetName val="BandsNew"/>
      <sheetName val="DataV2"/>
      <sheetName val="DataV1"/>
    </sheetNames>
    <sheetDataSet>
      <sheetData sheetId="0">
        <row r="8">
          <cell r="A8" t="str">
            <v>Year2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0-10-08T07:25:27.18" personId="{2FDB1990-8295-46C3-9904-2AB8131BFC30}" id="{F7ACD209-BAA8-4324-9817-B146CD592B00}">
    <text>Can't locate transactions</text>
  </threadedComment>
  <threadedComment ref="K25" dT="2020-10-09T08:28:40.24" personId="{2FDB1990-8295-46C3-9904-2AB8131BFC30}" id="{37F265C6-BEAE-4694-B0D5-6D17A378D45D}" parentId="{F7ACD209-BAA8-4324-9817-B146CD592B00}">
    <text>Transaction for 8,094.69 2021/02,03,04,05</text>
  </threadedComment>
  <threadedComment ref="K27" dT="2020-10-09T08:34:58.57" personId="{2FDB1990-8295-46C3-9904-2AB8131BFC30}" id="{B878A489-5909-4A3D-921E-C2DADCECA380}">
    <text>payment of £778.71 2021,04 - £778.71 05</text>
  </threadedComment>
  <threadedComment ref="K29" dT="2020-10-09T08:42:42.51" personId="{2FDB1990-8295-46C3-9904-2AB8131BFC30}" id="{47114DA6-1149-4B2C-8273-88BAE71E464E}">
    <text>missing may</text>
  </threadedComment>
  <threadedComment ref="K33" dT="2020-10-05T11:38:26.52" personId="{2FDB1990-8295-46C3-9904-2AB8131BFC30}" id="{413EFC4A-7CD2-4E06-8309-6EAB95CC02D3}">
    <text>Incomplete payment during May</text>
  </threadedComment>
  <threadedComment ref="K40" dT="2020-10-09T08:48:36.83" personId="{2FDB1990-8295-46C3-9904-2AB8131BFC30}" id="{9E434FB5-EACA-4279-A7F7-EAB57A59F3F9}">
    <text>2 separate payments</text>
  </threadedComment>
  <threadedComment ref="K41" dT="2020-10-09T08:49:48.70" personId="{2FDB1990-8295-46C3-9904-2AB8131BFC30}" id="{E1831AF2-E3A9-4BDC-8958-9BA5CAC552E6}">
    <text>2 separate payments</text>
  </threadedComment>
  <threadedComment ref="K42" dT="2020-10-09T08:52:11.77" personId="{2FDB1990-8295-46C3-9904-2AB8131BFC30}" id="{ECF2952A-1238-4772-9300-A63E84DC4C56}">
    <text>2 payments</text>
  </threadedComment>
  <threadedComment ref="U43" dT="2020-10-05T11:24:39.99" personId="{2FDB1990-8295-46C3-9904-2AB8131BFC30}" id="{D57CD20F-D4C8-487C-9304-9695D8A956D0}">
    <text>2 separate payments = amount</text>
  </threadedComment>
  <threadedComment ref="U45" dT="2020-10-05T11:38:01.43" personId="{2FDB1990-8295-46C3-9904-2AB8131BFC30}" id="{F8EDD406-72E3-4625-9333-D16291A5DE76}">
    <text>2 separate payments = amount</text>
  </threadedComment>
  <threadedComment ref="U46" dT="2020-10-05T11:40:09.22" personId="{2FDB1990-8295-46C3-9904-2AB8131BFC30}" id="{62EB336B-112D-4935-83E4-D6BA105C59AE}">
    <text>2 separate payments = amount</text>
  </threadedComment>
  <threadedComment ref="K77" dT="2020-10-05T14:54:36.91" personId="{2FDB1990-8295-46C3-9904-2AB8131BFC30}" id="{E90ED1D1-B11A-46DC-96FB-90E0C069A908}">
    <text>2 payments split up</text>
  </threadedComment>
  <threadedComment ref="K80" dT="2020-10-05T14:58:46.96" personId="{2FDB1990-8295-46C3-9904-2AB8131BFC30}" id="{3D5C1576-4A0E-4B1F-9192-308E94167801}">
    <text>couldn't find</text>
  </threadedComment>
  <threadedComment ref="K80" dT="2020-10-09T09:03:46.78" personId="{2FDB1990-8295-46C3-9904-2AB8131BFC30}" id="{44556883-6011-49EB-B811-F14766A51E07}" parentId="{3D5C1576-4A0E-4B1F-9192-308E94167801}">
    <text>payment in bulk</text>
  </threadedComment>
  <threadedComment ref="K81" dT="2020-10-05T15:01:47.66" personId="{2FDB1990-8295-46C3-9904-2AB8131BFC30}" id="{757386DD-108E-4325-9E66-AE68B00FECBC}">
    <text>couldn't find - there is a regular payment though?</text>
  </threadedComment>
  <threadedComment ref="K81" dT="2020-10-09T09:03:58.97" personId="{2FDB1990-8295-46C3-9904-2AB8131BFC30}" id="{33BBA7F7-3C6D-4AFD-8D3D-F90011B7C654}" parentId="{757386DD-108E-4325-9E66-AE68B00FECBC}">
    <text>bulk</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Income\Teacher__Pay_Grant_Allocations_April_2020_to_August_2020.xlsx" TargetMode="External"/><Relationship Id="rId7" Type="http://schemas.openxmlformats.org/officeDocument/2006/relationships/printerSettings" Target="../printerSettings/printerSettings8.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file:///\\lbbarnet.local\sharedareas\Accountancy\School%20Funding\Cycle%2012-2020-21\Grant%20Income\TPECG_Allocations_September_2020_to_March_2021.ods" TargetMode="External"/><Relationship Id="rId5" Type="http://schemas.openxmlformats.org/officeDocument/2006/relationships/hyperlink" Target="file:///\\lbbarnet.local\sharedareas\Accountancy\School%20Funding\Cycle%2012-2020-21\Grant%20Income\TPG_Allocations_September_2020_to_March_2021.ods" TargetMode="External"/><Relationship Id="rId4" Type="http://schemas.openxmlformats.org/officeDocument/2006/relationships/hyperlink" Target="file:///\\lbbarnet.local\sharedareas\Accountancy\School%20Funding\Cycle%2012-2020-21\Grant%20Income\Teachers_Pension_Employers_Contribution_Grant_April_2020_Allocations.xlsx"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publications/pupil-premium-allocations-and-conditions-of-grant-2020-to-2021"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file:///\\lbbarnet.local\sharedareas\Accountancy\School%20Funding\Cycle%2013-2021-22\Post%2016\FY21-22%20Allocation%20Calculation.xlsx"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Reconciliations\PE%20Grant\FY%2020-21%20School%20Level%20Allocation%20Calculations.ods" TargetMode="External"/><Relationship Id="rId2" Type="http://schemas.openxmlformats.org/officeDocument/2006/relationships/hyperlink" Target="file:///C:\Users\Azeem.Gadatara\AppData\Cycle%2012-2020-21\School%20Payments\Content.Outlook\H3646S93\DFC%20allocations\Copy%20of%20School_Condition_Allocations_2021_Publication_File_AprAdj__May20%20(2).xlsx" TargetMode="External"/><Relationship Id="rId1" Type="http://schemas.openxmlformats.org/officeDocument/2006/relationships/hyperlink" Target="file:///C:\Users\Azeem.Gadatara\AppData\Cycle%2012-2020-21\School%20Payments\Content.Outlook\H3646S93\Grant%20Reconciliations\UIFSM\Copy_of_UIFSM_Payment_File.xlsx" TargetMode="External"/><Relationship Id="rId4"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file:///C:\Users\Azeem.Gadatara\AppData\Cycle%2012-2020-21\Grant%20Income\Covid-19_Catch_Up_Premium_Publication_File_Values.ods" TargetMode="External"/><Relationship Id="rId1" Type="http://schemas.openxmlformats.org/officeDocument/2006/relationships/hyperlink" Target="file:///C:\Users\Azeem.Gadatara\AppData\Cycle%2012-2020-21\Grant%20Income\COVID%20FUND%20-%20AUG%2020.XLS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4010</v>
      </c>
    </row>
    <row r="2" spans="1:4" x14ac:dyDescent="0.25">
      <c r="A2" s="10">
        <f ca="1">NOW()</f>
        <v>44361.613919212963</v>
      </c>
    </row>
    <row r="5" spans="1:4" ht="30" x14ac:dyDescent="0.25">
      <c r="A5" s="24" t="s">
        <v>3450</v>
      </c>
      <c r="B5" s="24" t="s">
        <v>3451</v>
      </c>
      <c r="C5" s="25" t="s">
        <v>3452</v>
      </c>
    </row>
    <row r="6" spans="1:4" x14ac:dyDescent="0.25">
      <c r="A6" s="26" t="s">
        <v>3453</v>
      </c>
      <c r="B6" s="26" t="s">
        <v>3454</v>
      </c>
      <c r="C6" s="26" t="s">
        <v>3455</v>
      </c>
      <c r="D6" s="274" t="s">
        <v>4143</v>
      </c>
    </row>
    <row r="7" spans="1:4" x14ac:dyDescent="0.25">
      <c r="A7" s="273" t="s">
        <v>3456</v>
      </c>
      <c r="B7" s="27" t="s">
        <v>3457</v>
      </c>
      <c r="C7" s="28" t="s">
        <v>3458</v>
      </c>
      <c r="D7" t="str">
        <f t="shared" ref="D7:D43" ca="1" si="0">IFERROR(INDIRECT(A7&amp;"!a1"),"Notfound")</f>
        <v>List of sheets in the workbook</v>
      </c>
    </row>
    <row r="8" spans="1:4" x14ac:dyDescent="0.25">
      <c r="A8" s="273" t="s">
        <v>3472</v>
      </c>
      <c r="B8" s="27" t="s">
        <v>3457</v>
      </c>
      <c r="C8" s="28" t="s">
        <v>3473</v>
      </c>
      <c r="D8" t="str">
        <f t="shared" ca="1" si="0"/>
        <v>Notfound</v>
      </c>
    </row>
    <row r="9" spans="1:4" x14ac:dyDescent="0.25">
      <c r="A9" s="273" t="s">
        <v>3464</v>
      </c>
      <c r="B9" s="27" t="s">
        <v>3457</v>
      </c>
      <c r="C9" s="28" t="s">
        <v>3465</v>
      </c>
      <c r="D9" t="str">
        <f t="shared" ca="1" si="0"/>
        <v>Diagram</v>
      </c>
    </row>
    <row r="10" spans="1:4" x14ac:dyDescent="0.25">
      <c r="A10" s="273" t="s">
        <v>3533</v>
      </c>
      <c r="B10" s="27" t="s">
        <v>3494</v>
      </c>
      <c r="C10" s="28" t="s">
        <v>3534</v>
      </c>
      <c r="D10" t="str">
        <f t="shared" ca="1" si="0"/>
        <v>Notfound</v>
      </c>
    </row>
    <row r="11" spans="1:4" x14ac:dyDescent="0.25">
      <c r="A11" s="273" t="s">
        <v>3505</v>
      </c>
      <c r="B11" s="27" t="s">
        <v>3494</v>
      </c>
      <c r="C11" s="28" t="s">
        <v>3506</v>
      </c>
      <c r="D11" t="str">
        <f t="shared" ca="1" si="0"/>
        <v>Barnet School Funding 2020/21</v>
      </c>
    </row>
    <row r="12" spans="1:4" x14ac:dyDescent="0.25">
      <c r="A12" s="273" t="s">
        <v>3509</v>
      </c>
      <c r="B12" s="27" t="s">
        <v>3494</v>
      </c>
      <c r="C12" s="28" t="s">
        <v>21</v>
      </c>
      <c r="D12" t="str">
        <f t="shared" ca="1" si="0"/>
        <v>Barnet School Funding 2020/21</v>
      </c>
    </row>
    <row r="13" spans="1:4" x14ac:dyDescent="0.25">
      <c r="A13" s="273" t="s">
        <v>65</v>
      </c>
      <c r="B13" s="27" t="s">
        <v>3494</v>
      </c>
      <c r="C13" s="28" t="s">
        <v>3526</v>
      </c>
      <c r="D13" t="str">
        <f t="shared" ca="1" si="0"/>
        <v>Barnet School Funding 2020/21</v>
      </c>
    </row>
    <row r="14" spans="1:4" x14ac:dyDescent="0.25">
      <c r="A14" s="273" t="s">
        <v>3493</v>
      </c>
      <c r="B14" s="27" t="s">
        <v>3494</v>
      </c>
      <c r="C14" s="28" t="s">
        <v>3495</v>
      </c>
      <c r="D14" t="str">
        <f t="shared" ca="1" si="0"/>
        <v>Barnet School Funding 2020/21</v>
      </c>
    </row>
    <row r="15" spans="1:4" x14ac:dyDescent="0.25">
      <c r="A15" s="273" t="s">
        <v>3498</v>
      </c>
      <c r="B15" s="27" t="s">
        <v>3494</v>
      </c>
      <c r="C15" s="28" t="s">
        <v>3499</v>
      </c>
      <c r="D15" t="str">
        <f t="shared" ca="1" si="0"/>
        <v>Barnet School Funding 2020/21</v>
      </c>
    </row>
    <row r="16" spans="1:4" x14ac:dyDescent="0.25">
      <c r="A16" s="273" t="s">
        <v>181</v>
      </c>
      <c r="B16" s="27" t="s">
        <v>3494</v>
      </c>
      <c r="C16" s="28" t="s">
        <v>3512</v>
      </c>
      <c r="D16" t="str">
        <f t="shared" ca="1" si="0"/>
        <v>Barnet School Funding 2020/21</v>
      </c>
    </row>
    <row r="17" spans="1:4" x14ac:dyDescent="0.25">
      <c r="A17" s="273" t="s">
        <v>3520</v>
      </c>
      <c r="B17" s="27" t="s">
        <v>3494</v>
      </c>
      <c r="C17" s="28" t="s">
        <v>3521</v>
      </c>
      <c r="D17" t="str">
        <f t="shared" ca="1" si="0"/>
        <v>Barnet School Funding 2020/21</v>
      </c>
    </row>
    <row r="18" spans="1:4" x14ac:dyDescent="0.25">
      <c r="A18" s="273" t="s">
        <v>3529</v>
      </c>
      <c r="B18" s="27" t="s">
        <v>3494</v>
      </c>
      <c r="C18" s="28" t="s">
        <v>3530</v>
      </c>
      <c r="D18" t="str">
        <f t="shared" ca="1" si="0"/>
        <v>Barnet School Funding 2020/21</v>
      </c>
    </row>
    <row r="19" spans="1:4" x14ac:dyDescent="0.25">
      <c r="A19" s="273" t="s">
        <v>22</v>
      </c>
      <c r="B19" s="27" t="s">
        <v>3494</v>
      </c>
      <c r="C19" s="28" t="s">
        <v>3515</v>
      </c>
      <c r="D19" t="str">
        <f t="shared" ca="1" si="0"/>
        <v>Barnet School Funding 2020/21</v>
      </c>
    </row>
    <row r="20" spans="1:4" x14ac:dyDescent="0.25">
      <c r="A20" s="273" t="s">
        <v>3510</v>
      </c>
      <c r="B20" s="27" t="s">
        <v>3503</v>
      </c>
      <c r="C20" s="28" t="s">
        <v>3511</v>
      </c>
      <c r="D20" t="str">
        <f t="shared" ca="1" si="0"/>
        <v>Barnet School Funding 2020/21</v>
      </c>
    </row>
    <row r="21" spans="1:4" x14ac:dyDescent="0.25">
      <c r="A21" s="273" t="s">
        <v>3502</v>
      </c>
      <c r="B21" s="27" t="s">
        <v>3503</v>
      </c>
      <c r="C21" s="28" t="s">
        <v>3504</v>
      </c>
      <c r="D21" t="str">
        <f t="shared" ca="1" si="0"/>
        <v>Barnet School Funding 2020/21</v>
      </c>
    </row>
    <row r="22" spans="1:4" x14ac:dyDescent="0.25">
      <c r="A22" s="273" t="s">
        <v>3524</v>
      </c>
      <c r="B22" s="27" t="s">
        <v>3503</v>
      </c>
      <c r="C22" s="28" t="s">
        <v>3525</v>
      </c>
      <c r="D22" t="str">
        <f t="shared" ca="1" si="0"/>
        <v>Barnet School Funding 2020/21</v>
      </c>
    </row>
    <row r="23" spans="1:4" x14ac:dyDescent="0.25">
      <c r="A23" s="273" t="s">
        <v>3537</v>
      </c>
      <c r="B23" s="27" t="s">
        <v>3503</v>
      </c>
      <c r="C23" s="28" t="s">
        <v>3538</v>
      </c>
      <c r="D23" t="str">
        <f t="shared" ca="1" si="0"/>
        <v>Barnet School Funding 2020/21</v>
      </c>
    </row>
    <row r="24" spans="1:4" x14ac:dyDescent="0.25">
      <c r="A24" s="273" t="s">
        <v>3518</v>
      </c>
      <c r="B24" s="27" t="s">
        <v>3503</v>
      </c>
      <c r="C24" s="28" t="s">
        <v>3519</v>
      </c>
      <c r="D24" t="str">
        <f t="shared" ca="1" si="0"/>
        <v>Barnet School Funding 2020/21</v>
      </c>
    </row>
    <row r="25" spans="1:4" x14ac:dyDescent="0.25">
      <c r="A25" s="273" t="s">
        <v>3459</v>
      </c>
      <c r="B25" s="27" t="s">
        <v>3460</v>
      </c>
      <c r="C25" s="28" t="s">
        <v>3461</v>
      </c>
      <c r="D25" t="str">
        <f t="shared" ca="1" si="0"/>
        <v>Funding types and rates</v>
      </c>
    </row>
    <row r="26" spans="1:4" x14ac:dyDescent="0.25">
      <c r="A26" s="273" t="s">
        <v>3462</v>
      </c>
      <c r="B26" s="27" t="s">
        <v>3460</v>
      </c>
      <c r="C26" s="28" t="s">
        <v>3463</v>
      </c>
      <c r="D26" t="str">
        <f t="shared" ca="1" si="0"/>
        <v>Information required for schools</v>
      </c>
    </row>
    <row r="27" spans="1:4" x14ac:dyDescent="0.25">
      <c r="A27" s="273" t="s">
        <v>3469</v>
      </c>
      <c r="B27" s="27" t="s">
        <v>3460</v>
      </c>
      <c r="C27" s="28" t="s">
        <v>3471</v>
      </c>
      <c r="D27" t="str">
        <f t="shared" ca="1" si="0"/>
        <v>Notfound</v>
      </c>
    </row>
    <row r="28" spans="1:4" x14ac:dyDescent="0.25">
      <c r="A28" s="273" t="s">
        <v>3507</v>
      </c>
      <c r="B28" s="27" t="s">
        <v>3477</v>
      </c>
      <c r="C28" s="28" t="s">
        <v>3508</v>
      </c>
      <c r="D28" t="str">
        <f t="shared" ca="1" si="0"/>
        <v>Barnet School Funding 2020/21</v>
      </c>
    </row>
    <row r="29" spans="1:4" x14ac:dyDescent="0.25">
      <c r="A29" s="273" t="s">
        <v>3527</v>
      </c>
      <c r="B29" s="27" t="s">
        <v>3477</v>
      </c>
      <c r="C29" s="28" t="s">
        <v>3528</v>
      </c>
      <c r="D29" t="str">
        <f t="shared" ca="1" si="0"/>
        <v>Barnet School Funding 2020/21</v>
      </c>
    </row>
    <row r="30" spans="1:4" x14ac:dyDescent="0.25">
      <c r="A30" s="273" t="s">
        <v>3496</v>
      </c>
      <c r="B30" s="27" t="s">
        <v>3477</v>
      </c>
      <c r="C30" s="28" t="s">
        <v>3497</v>
      </c>
      <c r="D30" t="str">
        <f t="shared" ca="1" si="0"/>
        <v>Barnet School Funding 2020/21</v>
      </c>
    </row>
    <row r="31" spans="1:4" x14ac:dyDescent="0.25">
      <c r="A31" s="273" t="s">
        <v>3500</v>
      </c>
      <c r="B31" s="27" t="s">
        <v>3477</v>
      </c>
      <c r="C31" s="28" t="s">
        <v>3501</v>
      </c>
      <c r="D31" t="str">
        <f t="shared" ca="1" si="0"/>
        <v>Barnet School Funding 2020/21</v>
      </c>
    </row>
    <row r="32" spans="1:4" x14ac:dyDescent="0.25">
      <c r="A32" s="273" t="s">
        <v>3513</v>
      </c>
      <c r="B32" s="27" t="s">
        <v>3477</v>
      </c>
      <c r="C32" s="28" t="s">
        <v>3514</v>
      </c>
      <c r="D32" t="str">
        <f t="shared" ca="1" si="0"/>
        <v>Barnet School Funding 2020/21</v>
      </c>
    </row>
    <row r="33" spans="1:4" x14ac:dyDescent="0.25">
      <c r="A33" s="273" t="s">
        <v>3522</v>
      </c>
      <c r="B33" s="27" t="s">
        <v>3477</v>
      </c>
      <c r="C33" s="28" t="s">
        <v>3523</v>
      </c>
      <c r="D33" t="str">
        <f t="shared" ca="1" si="0"/>
        <v>Barnet School Funding 2020/21</v>
      </c>
    </row>
    <row r="34" spans="1:4" x14ac:dyDescent="0.25">
      <c r="A34" s="273" t="s">
        <v>3535</v>
      </c>
      <c r="B34" s="27" t="s">
        <v>3477</v>
      </c>
      <c r="C34" s="28" t="s">
        <v>3536</v>
      </c>
      <c r="D34" t="str">
        <f t="shared" ca="1" si="0"/>
        <v>Notfound</v>
      </c>
    </row>
    <row r="35" spans="1:4" x14ac:dyDescent="0.25">
      <c r="A35" s="273" t="s">
        <v>3516</v>
      </c>
      <c r="B35" s="27" t="s">
        <v>3477</v>
      </c>
      <c r="C35" s="28" t="s">
        <v>3517</v>
      </c>
      <c r="D35" t="str">
        <f t="shared" ca="1" si="0"/>
        <v>Barnet School Funding 2020/21</v>
      </c>
    </row>
    <row r="36" spans="1:4" x14ac:dyDescent="0.25">
      <c r="A36" s="273" t="s">
        <v>3489</v>
      </c>
      <c r="B36" s="27" t="s">
        <v>3477</v>
      </c>
      <c r="C36" s="28" t="s">
        <v>3478</v>
      </c>
      <c r="D36" t="str">
        <f t="shared" ca="1" si="0"/>
        <v>Notfound</v>
      </c>
    </row>
    <row r="37" spans="1:4" x14ac:dyDescent="0.25">
      <c r="A37" s="273" t="s">
        <v>4021</v>
      </c>
      <c r="B37" s="27" t="s">
        <v>4020</v>
      </c>
      <c r="C37" s="28" t="s">
        <v>4023</v>
      </c>
      <c r="D37" t="str">
        <f t="shared" ca="1" si="0"/>
        <v>Screen Data Export</v>
      </c>
    </row>
    <row r="38" spans="1:4" x14ac:dyDescent="0.25">
      <c r="A38" s="273" t="s">
        <v>4020</v>
      </c>
      <c r="B38" s="27" t="s">
        <v>4020</v>
      </c>
      <c r="C38" s="28" t="s">
        <v>4022</v>
      </c>
      <c r="D38" t="str">
        <f t="shared" ca="1" si="0"/>
        <v>Notfound</v>
      </c>
    </row>
    <row r="39" spans="1:4" x14ac:dyDescent="0.25">
      <c r="A39" s="273" t="s">
        <v>4137</v>
      </c>
      <c r="B39" s="27" t="s">
        <v>4136</v>
      </c>
      <c r="C39" s="28" t="s">
        <v>4140</v>
      </c>
      <c r="D39" t="str">
        <f t="shared" ca="1" si="0"/>
        <v>Notfound</v>
      </c>
    </row>
    <row r="40" spans="1:4" x14ac:dyDescent="0.25">
      <c r="A40" s="273" t="s">
        <v>4138</v>
      </c>
      <c r="B40" s="27" t="s">
        <v>4136</v>
      </c>
      <c r="C40" s="28" t="s">
        <v>4142</v>
      </c>
      <c r="D40" t="str">
        <f t="shared" ca="1" si="0"/>
        <v>Notfound</v>
      </c>
    </row>
    <row r="41" spans="1:4" x14ac:dyDescent="0.25">
      <c r="A41" s="273" t="s">
        <v>4139</v>
      </c>
      <c r="B41" s="27" t="s">
        <v>4136</v>
      </c>
      <c r="C41" s="28" t="s">
        <v>4141</v>
      </c>
      <c r="D41" t="str">
        <f t="shared" ca="1" si="0"/>
        <v>Notfound</v>
      </c>
    </row>
    <row r="42" spans="1:4" x14ac:dyDescent="0.25">
      <c r="A42" s="273" t="s">
        <v>3466</v>
      </c>
      <c r="B42" s="27" t="s">
        <v>3467</v>
      </c>
      <c r="C42" s="28" t="s">
        <v>3468</v>
      </c>
      <c r="D42" t="str">
        <f t="shared" ca="1" si="0"/>
        <v>"NEW TRANS"</v>
      </c>
    </row>
    <row r="43" spans="1:4" x14ac:dyDescent="0.25">
      <c r="A43" s="273" t="s">
        <v>3488</v>
      </c>
      <c r="B43" s="27" t="s">
        <v>3467</v>
      </c>
      <c r="C43" s="28" t="s">
        <v>3490</v>
      </c>
      <c r="D43" t="str">
        <f t="shared" ca="1" si="0"/>
        <v>Notfound</v>
      </c>
    </row>
    <row r="48" spans="1:4" x14ac:dyDescent="0.25">
      <c r="A48" s="2" t="s">
        <v>4144</v>
      </c>
    </row>
    <row r="49" spans="1:4" x14ac:dyDescent="0.25">
      <c r="A49" s="275" t="s">
        <v>3531</v>
      </c>
      <c r="B49" s="275" t="s">
        <v>4136</v>
      </c>
      <c r="C49" s="276" t="s">
        <v>3532</v>
      </c>
      <c r="D49" s="276" t="str">
        <f t="shared" ref="D49:D57" ca="1" si="1">IFERROR(INDIRECT(A49&amp;"!a1"),"Notfound")</f>
        <v>Notfound</v>
      </c>
    </row>
    <row r="50" spans="1:4" x14ac:dyDescent="0.25">
      <c r="A50" s="275" t="s">
        <v>3483</v>
      </c>
      <c r="B50" s="275" t="s">
        <v>3467</v>
      </c>
      <c r="C50" s="276" t="s">
        <v>3486</v>
      </c>
      <c r="D50" s="276" t="str">
        <f t="shared" ca="1" si="1"/>
        <v>Barnet School Funding 2021/22</v>
      </c>
    </row>
    <row r="51" spans="1:4" x14ac:dyDescent="0.25">
      <c r="A51" s="275" t="s">
        <v>3487</v>
      </c>
      <c r="B51" s="275" t="s">
        <v>3467</v>
      </c>
      <c r="C51" s="276" t="s">
        <v>4146</v>
      </c>
      <c r="D51" s="276" t="str">
        <f t="shared" ca="1" si="1"/>
        <v>Notfound</v>
      </c>
    </row>
    <row r="52" spans="1:4" x14ac:dyDescent="0.25">
      <c r="A52" s="275" t="s">
        <v>3485</v>
      </c>
      <c r="B52" s="275" t="s">
        <v>3467</v>
      </c>
      <c r="C52" s="276" t="s">
        <v>4145</v>
      </c>
      <c r="D52" s="276" t="str">
        <f t="shared" ca="1" si="1"/>
        <v>Notfound</v>
      </c>
    </row>
    <row r="53" spans="1:4" x14ac:dyDescent="0.25">
      <c r="A53" s="275" t="s">
        <v>3476</v>
      </c>
      <c r="B53" s="275" t="s">
        <v>4136</v>
      </c>
      <c r="C53" s="276" t="s">
        <v>3482</v>
      </c>
      <c r="D53" s="276" t="str">
        <f t="shared" ca="1" si="1"/>
        <v>Notfound</v>
      </c>
    </row>
    <row r="54" spans="1:4" x14ac:dyDescent="0.25">
      <c r="A54" s="275" t="s">
        <v>3481</v>
      </c>
      <c r="B54" s="275" t="s">
        <v>3457</v>
      </c>
      <c r="C54" s="276" t="s">
        <v>3484</v>
      </c>
      <c r="D54" s="276" t="str">
        <f t="shared" ca="1" si="1"/>
        <v>Notfound</v>
      </c>
    </row>
    <row r="55" spans="1:4" x14ac:dyDescent="0.25">
      <c r="A55" s="275" t="s">
        <v>3474</v>
      </c>
      <c r="B55" s="275" t="s">
        <v>3470</v>
      </c>
      <c r="C55" s="276" t="s">
        <v>3475</v>
      </c>
      <c r="D55" s="276" t="str">
        <f t="shared" ca="1" si="1"/>
        <v>Notfound</v>
      </c>
    </row>
    <row r="56" spans="1:4" x14ac:dyDescent="0.25">
      <c r="A56" s="275" t="s">
        <v>3479</v>
      </c>
      <c r="B56" s="275" t="s">
        <v>4136</v>
      </c>
      <c r="C56" s="276" t="s">
        <v>3480</v>
      </c>
      <c r="D56" s="276" t="str">
        <f t="shared" ca="1" si="1"/>
        <v>Notfound</v>
      </c>
    </row>
    <row r="57" spans="1:4" x14ac:dyDescent="0.25">
      <c r="A57" s="275" t="s">
        <v>3491</v>
      </c>
      <c r="B57" s="275" t="s">
        <v>3477</v>
      </c>
      <c r="C57" s="276" t="s">
        <v>3492</v>
      </c>
      <c r="D57" s="276" t="str">
        <f t="shared" ca="1" si="1"/>
        <v>Notfound</v>
      </c>
    </row>
  </sheetData>
  <sortState ref="A7:D45">
    <sortCondition ref="B7:B45"/>
    <sortCondition ref="A7:A45"/>
  </sortState>
  <conditionalFormatting sqref="D7:D11 D35 D13:D27 D31 D33 D45 D37:D42 D49:D57">
    <cfRule type="cellIs" dxfId="110" priority="3" operator="equal">
      <formula>"Notfound"</formula>
    </cfRule>
  </conditionalFormatting>
  <conditionalFormatting sqref="D36">
    <cfRule type="cellIs" dxfId="109"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4114</v>
      </c>
    </row>
    <row r="2" spans="1:24" ht="36" x14ac:dyDescent="0.55000000000000004">
      <c r="B2" s="233" t="s">
        <v>4033</v>
      </c>
      <c r="C2" s="234"/>
      <c r="D2" s="234"/>
      <c r="E2" s="234"/>
      <c r="F2" s="234"/>
      <c r="G2" s="234"/>
      <c r="H2" s="234"/>
    </row>
    <row r="3" spans="1:24" ht="23.25" x14ac:dyDescent="0.35">
      <c r="B3" s="235">
        <f ca="1">NOW()</f>
        <v>44361.613919212963</v>
      </c>
    </row>
    <row r="6" spans="1:24" ht="26.25" x14ac:dyDescent="0.4">
      <c r="B6" s="236" t="s">
        <v>4034</v>
      </c>
      <c r="D6" s="28"/>
      <c r="E6" s="28"/>
      <c r="F6" s="28"/>
      <c r="G6" s="28"/>
      <c r="H6" s="237" t="s">
        <v>4035</v>
      </c>
      <c r="I6" s="28"/>
      <c r="J6" s="28"/>
      <c r="K6" s="28"/>
      <c r="L6" s="28"/>
      <c r="M6" s="28"/>
      <c r="R6" s="488" t="s">
        <v>4036</v>
      </c>
      <c r="S6" s="488"/>
      <c r="T6" s="488"/>
      <c r="U6" s="488"/>
      <c r="V6" s="488"/>
      <c r="W6" s="488"/>
      <c r="X6" s="488"/>
    </row>
    <row r="7" spans="1:24" ht="15.75" thickBot="1" x14ac:dyDescent="0.3">
      <c r="S7" s="2" t="s">
        <v>4037</v>
      </c>
      <c r="T7" s="178" t="s">
        <v>4038</v>
      </c>
      <c r="U7" s="2" t="s">
        <v>4039</v>
      </c>
      <c r="V7" s="178" t="s">
        <v>4040</v>
      </c>
    </row>
    <row r="8" spans="1:24" ht="15.75" thickBot="1" x14ac:dyDescent="0.3">
      <c r="S8" s="238" t="s">
        <v>3507</v>
      </c>
      <c r="T8" s="238" t="s">
        <v>3505</v>
      </c>
    </row>
    <row r="9" spans="1:24" ht="15.75" thickBot="1" x14ac:dyDescent="0.3">
      <c r="S9" s="182"/>
    </row>
    <row r="10" spans="1:24" ht="15.75" thickBot="1" x14ac:dyDescent="0.3">
      <c r="S10" s="238" t="s">
        <v>4041</v>
      </c>
      <c r="T10" s="238" t="s">
        <v>3509</v>
      </c>
    </row>
    <row r="11" spans="1:24" ht="15.75" thickBot="1" x14ac:dyDescent="0.3">
      <c r="S11" s="182"/>
    </row>
    <row r="12" spans="1:24" ht="15.75" thickBot="1" x14ac:dyDescent="0.3">
      <c r="S12" s="238" t="s">
        <v>3513</v>
      </c>
      <c r="T12" s="238" t="s">
        <v>181</v>
      </c>
    </row>
    <row r="13" spans="1:24" ht="15.75" thickBot="1" x14ac:dyDescent="0.3">
      <c r="B13" s="239" t="s">
        <v>4042</v>
      </c>
      <c r="S13" s="182"/>
    </row>
    <row r="14" spans="1:24" ht="15.75" thickBot="1" x14ac:dyDescent="0.3">
      <c r="S14" s="238" t="s">
        <v>3496</v>
      </c>
      <c r="T14" s="238" t="s">
        <v>4043</v>
      </c>
    </row>
    <row r="15" spans="1:24" ht="15.75" thickBot="1" x14ac:dyDescent="0.3">
      <c r="B15" s="239" t="s">
        <v>3512</v>
      </c>
      <c r="S15" s="182"/>
    </row>
    <row r="16" spans="1:24" ht="15.75" thickBot="1" x14ac:dyDescent="0.3">
      <c r="S16" s="238" t="s">
        <v>3522</v>
      </c>
      <c r="T16" s="489" t="s">
        <v>3520</v>
      </c>
    </row>
    <row r="17" spans="2:22" ht="15.75" thickBot="1" x14ac:dyDescent="0.3">
      <c r="B17" s="239" t="s">
        <v>4044</v>
      </c>
      <c r="S17" s="238" t="s">
        <v>3524</v>
      </c>
      <c r="T17" s="490"/>
    </row>
    <row r="18" spans="2:22" ht="15.75" thickBot="1" x14ac:dyDescent="0.3">
      <c r="S18" s="238" t="s">
        <v>3516</v>
      </c>
      <c r="T18" s="489" t="s">
        <v>22</v>
      </c>
    </row>
    <row r="19" spans="2:22" ht="15.75" thickBot="1" x14ac:dyDescent="0.3">
      <c r="B19" s="239" t="s">
        <v>73</v>
      </c>
      <c r="S19" s="238" t="s">
        <v>3518</v>
      </c>
      <c r="T19" s="490"/>
    </row>
    <row r="20" spans="2:22" ht="15.75" thickBot="1" x14ac:dyDescent="0.3">
      <c r="S20" s="182"/>
    </row>
    <row r="21" spans="2:22" ht="15.75" thickBot="1" x14ac:dyDescent="0.3">
      <c r="B21" s="239" t="s">
        <v>4045</v>
      </c>
      <c r="S21" s="238" t="s">
        <v>3527</v>
      </c>
      <c r="T21" s="238" t="s">
        <v>65</v>
      </c>
    </row>
    <row r="22" spans="2:22" ht="15.75" thickBot="1" x14ac:dyDescent="0.3">
      <c r="S22" s="182"/>
    </row>
    <row r="23" spans="2:22" ht="15.75" thickBot="1" x14ac:dyDescent="0.3">
      <c r="B23" s="239" t="s">
        <v>4046</v>
      </c>
      <c r="S23" s="238" t="s">
        <v>3500</v>
      </c>
      <c r="T23" s="489" t="s">
        <v>3498</v>
      </c>
    </row>
    <row r="24" spans="2:22" ht="15.75" thickBot="1" x14ac:dyDescent="0.3">
      <c r="S24" s="238" t="s">
        <v>3502</v>
      </c>
      <c r="T24" s="490"/>
    </row>
    <row r="25" spans="2:22" ht="15.75" thickBot="1" x14ac:dyDescent="0.3">
      <c r="B25" s="240" t="s">
        <v>4047</v>
      </c>
      <c r="U25" s="238" t="s">
        <v>3483</v>
      </c>
    </row>
    <row r="26" spans="2:22" ht="15.75" thickBot="1" x14ac:dyDescent="0.3">
      <c r="B26" s="241" t="s">
        <v>4048</v>
      </c>
      <c r="V26" s="238" t="s">
        <v>4049</v>
      </c>
    </row>
    <row r="27" spans="2:22" ht="15.75" thickBot="1" x14ac:dyDescent="0.3">
      <c r="B27" s="242" t="s">
        <v>4050</v>
      </c>
      <c r="V27" s="238" t="s">
        <v>3489</v>
      </c>
    </row>
    <row r="28" spans="2:22" ht="64.900000000000006" customHeight="1" thickBot="1" x14ac:dyDescent="0.3"/>
    <row r="29" spans="2:22" ht="15.75" thickBot="1" x14ac:dyDescent="0.3">
      <c r="B29" s="239" t="s">
        <v>4051</v>
      </c>
    </row>
    <row r="30" spans="2:22" ht="15.75" thickBot="1" x14ac:dyDescent="0.3">
      <c r="S30" s="238" t="s">
        <v>4052</v>
      </c>
      <c r="T30" s="243" t="s">
        <v>4053</v>
      </c>
      <c r="U30" s="491"/>
    </row>
    <row r="31" spans="2:22" ht="15.75" thickBot="1" x14ac:dyDescent="0.3">
      <c r="S31" s="238" t="s">
        <v>3537</v>
      </c>
      <c r="T31" s="244"/>
      <c r="U31" s="492"/>
    </row>
    <row r="33" spans="2:22" ht="36" customHeight="1" thickBot="1" x14ac:dyDescent="0.3"/>
    <row r="34" spans="2:22" ht="15.75" thickBot="1" x14ac:dyDescent="0.3">
      <c r="B34" s="240" t="s">
        <v>4054</v>
      </c>
      <c r="V34" s="238" t="s">
        <v>4055</v>
      </c>
    </row>
    <row r="35" spans="2:22" ht="15.75" thickBot="1" x14ac:dyDescent="0.3">
      <c r="B35" s="242" t="s">
        <v>4056</v>
      </c>
      <c r="V35" s="238" t="s">
        <v>4057</v>
      </c>
    </row>
    <row r="36" spans="2:22" ht="15.75" thickBot="1" x14ac:dyDescent="0.3">
      <c r="V36" s="238" t="s">
        <v>4058</v>
      </c>
    </row>
    <row r="37" spans="2:22" ht="15.75" thickBot="1" x14ac:dyDescent="0.3">
      <c r="B37" s="239" t="s">
        <v>4059</v>
      </c>
      <c r="V37" s="238" t="s">
        <v>4060</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46" customWidth="1"/>
    <col min="2" max="2" width="39.85546875" style="246" customWidth="1"/>
    <col min="3" max="3" width="47.28515625" style="245" customWidth="1"/>
    <col min="4" max="4" width="46.140625" style="245" bestFit="1" customWidth="1"/>
  </cols>
  <sheetData>
    <row r="1" spans="1:4" x14ac:dyDescent="0.25">
      <c r="A1" s="493" t="s">
        <v>4061</v>
      </c>
      <c r="B1" s="493"/>
      <c r="C1" s="493"/>
      <c r="D1" s="493"/>
    </row>
    <row r="2" spans="1:4" x14ac:dyDescent="0.25">
      <c r="A2" s="493" t="s">
        <v>4062</v>
      </c>
      <c r="B2" s="493"/>
      <c r="C2" s="493"/>
      <c r="D2" s="493"/>
    </row>
    <row r="3" spans="1:4" x14ac:dyDescent="0.25">
      <c r="A3" s="494">
        <f ca="1">NOW()</f>
        <v>44361.613919212963</v>
      </c>
      <c r="B3" s="494"/>
    </row>
    <row r="4" spans="1:4" x14ac:dyDescent="0.25">
      <c r="B4" s="247" t="s">
        <v>4063</v>
      </c>
      <c r="C4" s="248" t="s">
        <v>4064</v>
      </c>
      <c r="D4" s="248" t="s">
        <v>4065</v>
      </c>
    </row>
    <row r="5" spans="1:4" ht="75" x14ac:dyDescent="0.25">
      <c r="A5" s="246">
        <v>1</v>
      </c>
      <c r="B5" s="249" t="s">
        <v>4066</v>
      </c>
      <c r="C5" s="249" t="s">
        <v>4067</v>
      </c>
      <c r="D5" s="249" t="s">
        <v>4068</v>
      </c>
    </row>
    <row r="6" spans="1:4" ht="90" x14ac:dyDescent="0.25">
      <c r="A6" s="246">
        <v>2</v>
      </c>
      <c r="B6" s="245" t="s">
        <v>4069</v>
      </c>
      <c r="C6" s="249" t="s">
        <v>4070</v>
      </c>
      <c r="D6" s="249" t="s">
        <v>4071</v>
      </c>
    </row>
    <row r="7" spans="1:4" ht="45" x14ac:dyDescent="0.25">
      <c r="A7" s="246">
        <v>3</v>
      </c>
      <c r="B7" s="245" t="s">
        <v>4072</v>
      </c>
      <c r="C7" s="249" t="s">
        <v>4073</v>
      </c>
      <c r="D7" s="249" t="s">
        <v>4074</v>
      </c>
    </row>
    <row r="8" spans="1:4" x14ac:dyDescent="0.25">
      <c r="A8" s="246">
        <v>4</v>
      </c>
      <c r="B8" s="250"/>
      <c r="C8" s="250"/>
      <c r="D8" s="250"/>
    </row>
    <row r="9" spans="1:4" x14ac:dyDescent="0.25">
      <c r="B9" s="250" t="s">
        <v>4075</v>
      </c>
      <c r="C9" s="250"/>
      <c r="D9" s="250"/>
    </row>
    <row r="10" spans="1:4" ht="60" x14ac:dyDescent="0.25">
      <c r="A10" s="246">
        <v>5</v>
      </c>
      <c r="B10" s="245" t="s">
        <v>4076</v>
      </c>
      <c r="C10" s="245" t="s">
        <v>4077</v>
      </c>
      <c r="D10" s="245" t="str">
        <f t="shared" ref="D10:D16" si="0">C10</f>
        <v>This tab should continue to show announcements and notes on changes during the year.</v>
      </c>
    </row>
    <row r="11" spans="1:4" ht="30" x14ac:dyDescent="0.25">
      <c r="A11" s="246">
        <v>6</v>
      </c>
      <c r="B11" s="245" t="s">
        <v>4078</v>
      </c>
      <c r="C11" s="245" t="s">
        <v>4079</v>
      </c>
      <c r="D11" s="245" t="str">
        <f t="shared" si="0"/>
        <v>This tab will be needed to offer guidance on using the new system and understanding allocations.</v>
      </c>
    </row>
    <row r="12" spans="1:4" ht="45" x14ac:dyDescent="0.25">
      <c r="A12" s="246">
        <v>7</v>
      </c>
      <c r="B12" s="245" t="s">
        <v>4080</v>
      </c>
      <c r="C12" s="245" t="s">
        <v>4081</v>
      </c>
      <c r="D12" s="245" t="str">
        <f t="shared" si="0"/>
        <v>This tab should be provided to direct schools to where they can get more information about the allocations.  The links will be mostly to GOV.UK</v>
      </c>
    </row>
    <row r="13" spans="1:4" ht="45" x14ac:dyDescent="0.25">
      <c r="A13" s="246">
        <v>8</v>
      </c>
      <c r="B13" s="245" t="s">
        <v>4082</v>
      </c>
      <c r="C13" s="245" t="s">
        <v>4083</v>
      </c>
      <c r="D13" s="245" t="str">
        <f t="shared" si="0"/>
        <v>SCHOOLREPORT is the equivalent although it concentrates more on payments than allocations.</v>
      </c>
    </row>
    <row r="14" spans="1:4" ht="60" x14ac:dyDescent="0.25">
      <c r="A14" s="246">
        <v>9</v>
      </c>
      <c r="B14" s="245" t="s">
        <v>4084</v>
      </c>
      <c r="C14" s="245" t="s">
        <v>4085</v>
      </c>
      <c r="D14" s="245" t="str">
        <f t="shared" si="0"/>
        <v>The new system does not have any version control built in.  This means that it will not be so easy for schools to see changes made during the year.</v>
      </c>
    </row>
    <row r="15" spans="1:4" ht="60" x14ac:dyDescent="0.25">
      <c r="A15" s="246">
        <v>10</v>
      </c>
      <c r="B15" s="245" t="s">
        <v>4086</v>
      </c>
      <c r="C15" s="245" t="s">
        <v>4087</v>
      </c>
      <c r="D15" s="245" t="str">
        <f t="shared" si="0"/>
        <v>SCHOOLREPORT lists the allocations - but at a less detailed level and without showing when changes have been made mid year</v>
      </c>
    </row>
    <row r="16" spans="1:4" ht="45" x14ac:dyDescent="0.25">
      <c r="A16" s="246">
        <v>11</v>
      </c>
      <c r="B16" s="245" t="s">
        <v>4088</v>
      </c>
      <c r="C16" s="245" t="s">
        <v>4089</v>
      </c>
      <c r="D16" s="245" t="str">
        <f t="shared" si="0"/>
        <v>SCHOOLREPORT shows CFR codes</v>
      </c>
    </row>
    <row r="17" spans="1:4" ht="90" x14ac:dyDescent="0.25">
      <c r="A17" s="246">
        <v>12</v>
      </c>
      <c r="B17" s="245" t="s">
        <v>4090</v>
      </c>
      <c r="C17" s="245" t="s">
        <v>4091</v>
      </c>
      <c r="D17" s="245" t="s">
        <v>4092</v>
      </c>
    </row>
    <row r="18" spans="1:4" ht="45" x14ac:dyDescent="0.25">
      <c r="A18" s="246">
        <v>13</v>
      </c>
      <c r="B18" s="245" t="s">
        <v>4093</v>
      </c>
      <c r="C18" s="245" t="s">
        <v>4094</v>
      </c>
      <c r="D18" s="245" t="str">
        <f>C18</f>
        <v>SCHOOLREPORT provides most of this information.</v>
      </c>
    </row>
    <row r="19" spans="1:4" ht="90" x14ac:dyDescent="0.25">
      <c r="A19" s="246">
        <v>14</v>
      </c>
      <c r="B19" s="245" t="s">
        <v>4095</v>
      </c>
      <c r="C19" s="245" t="s">
        <v>4096</v>
      </c>
      <c r="D19" s="245" t="s">
        <v>4097</v>
      </c>
    </row>
    <row r="20" spans="1:4" ht="45" x14ac:dyDescent="0.25">
      <c r="A20" s="246">
        <v>15</v>
      </c>
      <c r="B20" s="245" t="s">
        <v>4098</v>
      </c>
      <c r="C20" s="245" t="s">
        <v>4099</v>
      </c>
      <c r="D20" s="245" t="s">
        <v>4100</v>
      </c>
    </row>
    <row r="21" spans="1:4" ht="45" x14ac:dyDescent="0.25">
      <c r="A21" s="246">
        <v>16</v>
      </c>
      <c r="B21" s="245" t="s">
        <v>4101</v>
      </c>
      <c r="C21" s="245" t="s">
        <v>4102</v>
      </c>
      <c r="D21" s="245" t="str">
        <f>C21</f>
        <v>This will now be shown in a separate system for SEN topups, but will look much the same</v>
      </c>
    </row>
    <row r="22" spans="1:4" ht="45" x14ac:dyDescent="0.25">
      <c r="A22" s="246">
        <v>17</v>
      </c>
      <c r="B22" s="245" t="s">
        <v>4103</v>
      </c>
      <c r="C22" s="245" t="s">
        <v>4099</v>
      </c>
      <c r="D22" s="245" t="s">
        <v>4104</v>
      </c>
    </row>
    <row r="23" spans="1:4" ht="45" x14ac:dyDescent="0.25">
      <c r="A23" s="246">
        <v>18</v>
      </c>
      <c r="B23" s="245" t="s">
        <v>4105</v>
      </c>
      <c r="C23" s="245" t="s">
        <v>4106</v>
      </c>
      <c r="D23" s="245" t="str">
        <f>C23</f>
        <v>This will now be shown in a separate system for SEN topups. Only topup rates will be listed - not place rates</v>
      </c>
    </row>
    <row r="24" spans="1:4" ht="45" x14ac:dyDescent="0.25">
      <c r="A24" s="246">
        <v>19</v>
      </c>
      <c r="B24" s="245" t="s">
        <v>4107</v>
      </c>
      <c r="C24" s="245" t="s">
        <v>4099</v>
      </c>
      <c r="D24" s="245" t="s">
        <v>4108</v>
      </c>
    </row>
    <row r="25" spans="1:4" ht="45" x14ac:dyDescent="0.25">
      <c r="A25" s="246">
        <v>20</v>
      </c>
      <c r="B25" s="245" t="s">
        <v>4109</v>
      </c>
      <c r="C25" s="245" t="s">
        <v>4110</v>
      </c>
      <c r="D25" s="245" t="str">
        <f>C25</f>
        <v>No equivalent in the new system.</v>
      </c>
    </row>
    <row r="26" spans="1:4" ht="30" x14ac:dyDescent="0.25">
      <c r="A26" s="246">
        <v>21</v>
      </c>
      <c r="B26" s="245" t="s">
        <v>4111</v>
      </c>
      <c r="C26" s="245" t="s">
        <v>4110</v>
      </c>
      <c r="D26" s="245" t="str">
        <f>C26</f>
        <v>No equivalent in the new system.</v>
      </c>
    </row>
    <row r="27" spans="1:4" x14ac:dyDescent="0.25">
      <c r="B27" s="245"/>
    </row>
    <row r="28" spans="1:4" x14ac:dyDescent="0.25">
      <c r="B28" s="245"/>
    </row>
    <row r="29" spans="1:4" x14ac:dyDescent="0.25">
      <c r="B29" s="245"/>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7"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9"/>
  </cols>
  <sheetData>
    <row r="1" spans="1:58" x14ac:dyDescent="0.25">
      <c r="A1" s="128" t="s">
        <v>3688</v>
      </c>
    </row>
    <row r="2" spans="1:58" ht="15.75" thickBot="1" x14ac:dyDescent="0.3">
      <c r="A2" s="130">
        <v>44055</v>
      </c>
      <c r="G2" s="131" t="s">
        <v>3689</v>
      </c>
      <c r="H2" s="131" t="s">
        <v>3690</v>
      </c>
      <c r="I2" s="131" t="s">
        <v>3691</v>
      </c>
      <c r="J2" s="131" t="s">
        <v>3692</v>
      </c>
      <c r="K2" s="131" t="s">
        <v>3693</v>
      </c>
      <c r="L2" s="131" t="s">
        <v>3694</v>
      </c>
      <c r="M2" s="131" t="s">
        <v>3695</v>
      </c>
      <c r="N2" s="131" t="s">
        <v>3696</v>
      </c>
      <c r="O2" s="131" t="s">
        <v>3697</v>
      </c>
      <c r="P2" s="131" t="s">
        <v>3698</v>
      </c>
      <c r="Q2" s="131" t="s">
        <v>3699</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2"/>
      <c r="BE3" s="132"/>
      <c r="BF3" s="132"/>
    </row>
    <row r="4" spans="1:58" ht="15.75" thickBot="1" x14ac:dyDescent="0.3">
      <c r="G4" s="133" t="s">
        <v>3700</v>
      </c>
      <c r="H4" s="134"/>
      <c r="I4" s="135"/>
      <c r="J4" s="135"/>
      <c r="K4" s="135"/>
      <c r="L4" s="135"/>
      <c r="M4" s="135"/>
      <c r="N4" s="135"/>
      <c r="O4" s="135"/>
      <c r="P4" s="135"/>
      <c r="Q4" s="135"/>
      <c r="AW4" s="136" t="s">
        <v>11</v>
      </c>
      <c r="AX4" s="136" t="s">
        <v>5</v>
      </c>
      <c r="AY4" s="136" t="s">
        <v>9</v>
      </c>
      <c r="AZ4" s="136" t="s">
        <v>12</v>
      </c>
      <c r="BA4" s="136" t="s">
        <v>3449</v>
      </c>
      <c r="BB4" s="136"/>
    </row>
    <row r="5" spans="1:58" s="139" customFormat="1" ht="60" x14ac:dyDescent="0.25">
      <c r="A5" s="137" t="s">
        <v>5</v>
      </c>
      <c r="B5" s="137" t="s">
        <v>3701</v>
      </c>
      <c r="C5" s="137" t="s">
        <v>3702</v>
      </c>
      <c r="D5" s="137" t="s">
        <v>3703</v>
      </c>
      <c r="E5" s="137" t="s">
        <v>19</v>
      </c>
      <c r="F5" s="137" t="s">
        <v>3561</v>
      </c>
      <c r="G5" s="138" t="s">
        <v>57</v>
      </c>
      <c r="H5" s="138" t="s">
        <v>3704</v>
      </c>
      <c r="I5" s="138" t="s">
        <v>3705</v>
      </c>
      <c r="J5" s="138" t="s">
        <v>3706</v>
      </c>
      <c r="K5" s="138" t="s">
        <v>3707</v>
      </c>
      <c r="L5" s="138" t="s">
        <v>3708</v>
      </c>
      <c r="M5" s="138" t="s">
        <v>3709</v>
      </c>
      <c r="N5" s="138" t="s">
        <v>3710</v>
      </c>
      <c r="O5" s="138" t="s">
        <v>3711</v>
      </c>
      <c r="P5" s="138" t="s">
        <v>3712</v>
      </c>
      <c r="Q5" s="138" t="s">
        <v>3713</v>
      </c>
      <c r="R5" s="139" t="s">
        <v>3714</v>
      </c>
      <c r="S5" s="139" t="s">
        <v>3715</v>
      </c>
      <c r="T5" s="139" t="s">
        <v>3716</v>
      </c>
      <c r="U5" s="139" t="s">
        <v>6</v>
      </c>
      <c r="V5" s="139" t="s">
        <v>3717</v>
      </c>
      <c r="W5" s="139" t="s">
        <v>3718</v>
      </c>
      <c r="X5" s="139" t="s">
        <v>3719</v>
      </c>
      <c r="Y5" s="139" t="s">
        <v>3720</v>
      </c>
      <c r="Z5" s="139" t="s">
        <v>3721</v>
      </c>
      <c r="AA5" s="139" t="s">
        <v>3722</v>
      </c>
      <c r="AB5" s="139" t="s">
        <v>3723</v>
      </c>
      <c r="AC5" s="139" t="s">
        <v>3724</v>
      </c>
      <c r="AD5" s="139" t="s">
        <v>3725</v>
      </c>
      <c r="AE5" s="139" t="s">
        <v>10</v>
      </c>
      <c r="AF5" s="140" t="s">
        <v>3726</v>
      </c>
      <c r="AG5" s="139" t="s">
        <v>3727</v>
      </c>
      <c r="AW5" s="136" t="s">
        <v>55</v>
      </c>
      <c r="AX5" s="136" t="s">
        <v>51</v>
      </c>
      <c r="AY5" s="136" t="s">
        <v>54</v>
      </c>
      <c r="AZ5" s="136">
        <v>1</v>
      </c>
      <c r="BA5" s="136">
        <v>144</v>
      </c>
      <c r="BB5" s="141" t="s">
        <v>3728</v>
      </c>
      <c r="BD5" s="142" t="s">
        <v>3729</v>
      </c>
      <c r="BE5" s="143" t="s">
        <v>3730</v>
      </c>
      <c r="BF5" s="144" t="s">
        <v>3729</v>
      </c>
    </row>
    <row r="6" spans="1:58" ht="13.9" customHeight="1" x14ac:dyDescent="0.25">
      <c r="A6" t="s">
        <v>51</v>
      </c>
      <c r="B6" t="s">
        <v>55</v>
      </c>
      <c r="C6" t="s">
        <v>54</v>
      </c>
      <c r="D6" s="1">
        <v>1</v>
      </c>
      <c r="E6" t="s">
        <v>23</v>
      </c>
      <c r="F6" t="s">
        <v>58</v>
      </c>
      <c r="G6">
        <v>11327</v>
      </c>
      <c r="H6">
        <v>11331</v>
      </c>
      <c r="I6">
        <v>11339</v>
      </c>
      <c r="J6">
        <v>11331</v>
      </c>
      <c r="K6">
        <v>11340</v>
      </c>
      <c r="L6">
        <v>11340</v>
      </c>
      <c r="M6" t="s">
        <v>49</v>
      </c>
      <c r="N6" t="s">
        <v>49</v>
      </c>
      <c r="O6" t="s">
        <v>49</v>
      </c>
      <c r="P6">
        <v>11340</v>
      </c>
      <c r="Q6" t="s">
        <v>49</v>
      </c>
      <c r="R6" t="s">
        <v>51</v>
      </c>
      <c r="S6">
        <v>1</v>
      </c>
      <c r="T6">
        <v>0</v>
      </c>
      <c r="U6" t="s">
        <v>56</v>
      </c>
      <c r="V6" t="s">
        <v>51</v>
      </c>
      <c r="W6" t="s">
        <v>60</v>
      </c>
      <c r="Z6" s="7" t="e">
        <v>#VALUE!</v>
      </c>
      <c r="AA6">
        <v>327</v>
      </c>
      <c r="AC6" t="s">
        <v>3</v>
      </c>
      <c r="AE6" t="s">
        <v>55</v>
      </c>
      <c r="AF6" s="7">
        <v>1</v>
      </c>
      <c r="AG6" s="145">
        <v>1</v>
      </c>
      <c r="AH6">
        <v>3</v>
      </c>
      <c r="AW6" s="136" t="s">
        <v>407</v>
      </c>
      <c r="AX6" s="136" t="s">
        <v>431</v>
      </c>
      <c r="AY6" s="136" t="s">
        <v>432</v>
      </c>
      <c r="AZ6" s="136">
        <v>1</v>
      </c>
      <c r="BA6" s="136">
        <v>10</v>
      </c>
      <c r="BB6" s="141" t="s">
        <v>3731</v>
      </c>
      <c r="BD6" s="146" t="s">
        <v>39</v>
      </c>
      <c r="BE6" s="147" t="s">
        <v>39</v>
      </c>
      <c r="BF6" s="148" t="s">
        <v>39</v>
      </c>
    </row>
    <row r="7" spans="1:58" ht="13.9" customHeight="1" x14ac:dyDescent="0.25">
      <c r="A7" t="s">
        <v>3732</v>
      </c>
      <c r="B7" t="s">
        <v>55</v>
      </c>
      <c r="C7" t="s">
        <v>3733</v>
      </c>
      <c r="D7" s="1">
        <v>1</v>
      </c>
      <c r="E7" t="s">
        <v>24</v>
      </c>
      <c r="F7" t="s">
        <v>58</v>
      </c>
      <c r="G7">
        <v>11327</v>
      </c>
      <c r="H7">
        <v>11331</v>
      </c>
      <c r="I7">
        <v>11340</v>
      </c>
      <c r="J7">
        <v>11331</v>
      </c>
      <c r="K7">
        <v>11340</v>
      </c>
      <c r="L7">
        <v>11340</v>
      </c>
      <c r="M7" t="s">
        <v>49</v>
      </c>
      <c r="N7" t="s">
        <v>49</v>
      </c>
      <c r="O7" t="s">
        <v>49</v>
      </c>
      <c r="P7">
        <v>11340</v>
      </c>
      <c r="Q7" t="s">
        <v>49</v>
      </c>
      <c r="R7" t="s">
        <v>3978</v>
      </c>
      <c r="S7">
        <v>2</v>
      </c>
      <c r="T7">
        <v>0</v>
      </c>
      <c r="U7" t="s">
        <v>469</v>
      </c>
      <c r="V7" t="s">
        <v>3732</v>
      </c>
      <c r="W7" t="s">
        <v>60</v>
      </c>
      <c r="Z7" s="7">
        <v>0</v>
      </c>
      <c r="AA7">
        <v>0</v>
      </c>
      <c r="AC7" t="s">
        <v>2</v>
      </c>
      <c r="AE7" t="s">
        <v>55</v>
      </c>
      <c r="AF7" s="7" t="s">
        <v>3979</v>
      </c>
      <c r="AG7" s="145">
        <v>1</v>
      </c>
      <c r="AH7">
        <v>7</v>
      </c>
      <c r="AW7" s="136"/>
      <c r="AX7" s="136" t="s">
        <v>429</v>
      </c>
      <c r="AY7" s="136" t="s">
        <v>430</v>
      </c>
      <c r="AZ7" s="136">
        <v>1</v>
      </c>
      <c r="BA7" s="136">
        <v>10</v>
      </c>
      <c r="BB7" s="141" t="s">
        <v>3731</v>
      </c>
      <c r="BD7" s="146" t="s">
        <v>386</v>
      </c>
      <c r="BE7" s="147" t="s">
        <v>387</v>
      </c>
      <c r="BF7" s="148" t="s">
        <v>386</v>
      </c>
    </row>
    <row r="8" spans="1:58" x14ac:dyDescent="0.25">
      <c r="A8" t="s">
        <v>305</v>
      </c>
      <c r="B8" t="s">
        <v>168</v>
      </c>
      <c r="C8" t="s">
        <v>306</v>
      </c>
      <c r="D8" s="149">
        <v>-3.0784746456378516</v>
      </c>
      <c r="E8" t="s">
        <v>24</v>
      </c>
      <c r="F8" t="s">
        <v>170</v>
      </c>
      <c r="G8" t="s">
        <v>49</v>
      </c>
      <c r="H8">
        <v>10162</v>
      </c>
      <c r="I8">
        <v>10162</v>
      </c>
      <c r="J8">
        <v>11510</v>
      </c>
      <c r="K8" t="s">
        <v>49</v>
      </c>
      <c r="L8" t="s">
        <v>49</v>
      </c>
      <c r="M8">
        <v>10162</v>
      </c>
      <c r="N8">
        <v>10162</v>
      </c>
      <c r="O8">
        <v>11510</v>
      </c>
      <c r="P8" t="s">
        <v>49</v>
      </c>
      <c r="Q8" t="s">
        <v>49</v>
      </c>
      <c r="R8" t="s">
        <v>305</v>
      </c>
      <c r="S8">
        <v>1</v>
      </c>
      <c r="T8">
        <v>1</v>
      </c>
      <c r="U8" t="s">
        <v>95</v>
      </c>
      <c r="V8" t="s">
        <v>3734</v>
      </c>
      <c r="W8" t="s">
        <v>60</v>
      </c>
      <c r="X8">
        <v>13</v>
      </c>
      <c r="Z8" s="7" t="e">
        <v>#VALUE!</v>
      </c>
      <c r="AA8">
        <v>78</v>
      </c>
      <c r="AC8" t="s">
        <v>3505</v>
      </c>
      <c r="AE8" t="s">
        <v>45</v>
      </c>
      <c r="AF8" s="7">
        <v>-3.0784746456378516</v>
      </c>
      <c r="AG8" s="139"/>
      <c r="AH8">
        <v>7</v>
      </c>
      <c r="AW8" s="136" t="s">
        <v>65</v>
      </c>
      <c r="AX8" s="136" t="s">
        <v>377</v>
      </c>
      <c r="AY8" s="136" t="s">
        <v>3735</v>
      </c>
      <c r="AZ8" s="136">
        <v>1</v>
      </c>
      <c r="BA8" s="136">
        <v>8</v>
      </c>
      <c r="BB8" s="141" t="s">
        <v>3731</v>
      </c>
      <c r="BD8" s="146" t="s">
        <v>388</v>
      </c>
      <c r="BE8" s="147" t="s">
        <v>389</v>
      </c>
      <c r="BF8" s="148" t="s">
        <v>388</v>
      </c>
    </row>
    <row r="9" spans="1:58" x14ac:dyDescent="0.25">
      <c r="A9" t="s">
        <v>307</v>
      </c>
      <c r="B9" t="s">
        <v>168</v>
      </c>
      <c r="C9" t="s">
        <v>308</v>
      </c>
      <c r="D9" s="149">
        <v>-1.5891396881436799</v>
      </c>
      <c r="E9" t="s">
        <v>24</v>
      </c>
      <c r="F9" t="s">
        <v>173</v>
      </c>
      <c r="G9" t="s">
        <v>49</v>
      </c>
      <c r="H9">
        <v>10162</v>
      </c>
      <c r="I9">
        <v>10162</v>
      </c>
      <c r="J9">
        <v>11510</v>
      </c>
      <c r="K9" t="s">
        <v>49</v>
      </c>
      <c r="L9" t="s">
        <v>49</v>
      </c>
      <c r="M9">
        <v>10162</v>
      </c>
      <c r="N9">
        <v>10162</v>
      </c>
      <c r="O9">
        <v>11510</v>
      </c>
      <c r="P9" t="s">
        <v>49</v>
      </c>
      <c r="Q9" t="s">
        <v>49</v>
      </c>
      <c r="R9" t="s">
        <v>307</v>
      </c>
      <c r="S9">
        <v>2</v>
      </c>
      <c r="T9">
        <v>1</v>
      </c>
      <c r="U9" t="s">
        <v>95</v>
      </c>
      <c r="V9" t="s">
        <v>3734</v>
      </c>
      <c r="W9" t="s">
        <v>60</v>
      </c>
      <c r="X9">
        <v>13</v>
      </c>
      <c r="Z9" s="7" t="e">
        <v>#VALUE!</v>
      </c>
      <c r="AA9">
        <v>78</v>
      </c>
      <c r="AC9" t="s">
        <v>3505</v>
      </c>
      <c r="AE9" t="s">
        <v>45</v>
      </c>
      <c r="AF9" s="7">
        <v>-1.5891396881436799</v>
      </c>
      <c r="AG9" s="139"/>
      <c r="AH9">
        <v>7</v>
      </c>
      <c r="AW9" s="136"/>
      <c r="AX9" s="136" t="s">
        <v>83</v>
      </c>
      <c r="AY9" s="136" t="s">
        <v>84</v>
      </c>
      <c r="AZ9" s="136">
        <v>1</v>
      </c>
      <c r="BA9" s="136">
        <v>175</v>
      </c>
      <c r="BB9" s="141" t="s">
        <v>3728</v>
      </c>
      <c r="BD9" s="146" t="s">
        <v>390</v>
      </c>
      <c r="BE9" s="147" t="s">
        <v>391</v>
      </c>
      <c r="BF9" s="148" t="s">
        <v>390</v>
      </c>
    </row>
    <row r="10" spans="1:58" x14ac:dyDescent="0.25">
      <c r="A10" t="s">
        <v>303</v>
      </c>
      <c r="B10" t="s">
        <v>168</v>
      </c>
      <c r="C10" t="s">
        <v>304</v>
      </c>
      <c r="D10" s="149">
        <v>-11.351369203409593</v>
      </c>
      <c r="E10" t="s">
        <v>24</v>
      </c>
      <c r="F10" t="s">
        <v>170</v>
      </c>
      <c r="G10" t="s">
        <v>49</v>
      </c>
      <c r="H10">
        <v>10162</v>
      </c>
      <c r="I10">
        <v>10162</v>
      </c>
      <c r="J10">
        <v>11510</v>
      </c>
      <c r="K10" t="s">
        <v>49</v>
      </c>
      <c r="L10" t="s">
        <v>49</v>
      </c>
      <c r="M10">
        <v>10162</v>
      </c>
      <c r="N10">
        <v>10162</v>
      </c>
      <c r="O10">
        <v>11510</v>
      </c>
      <c r="P10" t="s">
        <v>49</v>
      </c>
      <c r="Q10" t="s">
        <v>49</v>
      </c>
      <c r="R10" t="s">
        <v>303</v>
      </c>
      <c r="S10">
        <v>3</v>
      </c>
      <c r="T10">
        <v>1</v>
      </c>
      <c r="U10" t="s">
        <v>169</v>
      </c>
      <c r="V10" t="s">
        <v>3734</v>
      </c>
      <c r="W10" t="s">
        <v>60</v>
      </c>
      <c r="X10">
        <v>28</v>
      </c>
      <c r="Z10" s="7" t="e">
        <v>#VALUE!</v>
      </c>
      <c r="AA10">
        <v>78</v>
      </c>
      <c r="AC10" t="s">
        <v>3505</v>
      </c>
      <c r="AE10" t="s">
        <v>45</v>
      </c>
      <c r="AF10" s="7">
        <v>-11.351369203409593</v>
      </c>
      <c r="AG10" s="139"/>
      <c r="AH10">
        <v>7</v>
      </c>
      <c r="AW10" s="136"/>
      <c r="AX10" s="136" t="s">
        <v>22</v>
      </c>
      <c r="AY10" s="136" t="s">
        <v>64</v>
      </c>
      <c r="AZ10" s="136">
        <v>1</v>
      </c>
      <c r="BA10" s="136">
        <v>365</v>
      </c>
      <c r="BB10" s="141" t="s">
        <v>3728</v>
      </c>
      <c r="BD10" s="146" t="s">
        <v>392</v>
      </c>
      <c r="BE10" s="147" t="s">
        <v>393</v>
      </c>
      <c r="BF10" s="148" t="s">
        <v>392</v>
      </c>
    </row>
    <row r="11" spans="1:58" x14ac:dyDescent="0.25">
      <c r="A11" t="s">
        <v>309</v>
      </c>
      <c r="B11" t="s">
        <v>168</v>
      </c>
      <c r="C11" t="s">
        <v>310</v>
      </c>
      <c r="D11" s="149">
        <v>-8.5943491339642595</v>
      </c>
      <c r="E11" t="s">
        <v>24</v>
      </c>
      <c r="F11" t="s">
        <v>176</v>
      </c>
      <c r="G11" t="s">
        <v>49</v>
      </c>
      <c r="H11">
        <v>10162</v>
      </c>
      <c r="I11">
        <v>10162</v>
      </c>
      <c r="J11">
        <v>11510</v>
      </c>
      <c r="K11" t="s">
        <v>49</v>
      </c>
      <c r="L11" t="s">
        <v>49</v>
      </c>
      <c r="M11">
        <v>10162</v>
      </c>
      <c r="N11">
        <v>10162</v>
      </c>
      <c r="O11">
        <v>11510</v>
      </c>
      <c r="P11" t="s">
        <v>49</v>
      </c>
      <c r="Q11" t="s">
        <v>49</v>
      </c>
      <c r="R11" t="s">
        <v>309</v>
      </c>
      <c r="S11">
        <v>4</v>
      </c>
      <c r="T11">
        <v>1</v>
      </c>
      <c r="U11" t="s">
        <v>95</v>
      </c>
      <c r="V11" t="s">
        <v>3734</v>
      </c>
      <c r="W11" t="s">
        <v>60</v>
      </c>
      <c r="X11">
        <v>13</v>
      </c>
      <c r="Z11" s="7" t="e">
        <v>#VALUE!</v>
      </c>
      <c r="AA11">
        <v>78</v>
      </c>
      <c r="AC11" t="s">
        <v>3505</v>
      </c>
      <c r="AE11" t="s">
        <v>45</v>
      </c>
      <c r="AF11" s="7">
        <v>-8.5943491339642595</v>
      </c>
      <c r="AG11" s="139"/>
      <c r="AH11">
        <v>7</v>
      </c>
      <c r="AW11" s="136"/>
      <c r="AX11" s="136" t="s">
        <v>86</v>
      </c>
      <c r="AY11" s="136" t="s">
        <v>87</v>
      </c>
      <c r="AZ11" s="136">
        <v>1</v>
      </c>
      <c r="BA11" s="136">
        <v>147</v>
      </c>
      <c r="BB11" s="141" t="s">
        <v>3728</v>
      </c>
      <c r="BD11" s="146" t="s">
        <v>394</v>
      </c>
      <c r="BE11" s="147" t="s">
        <v>395</v>
      </c>
      <c r="BF11" s="148" t="s">
        <v>394</v>
      </c>
    </row>
    <row r="12" spans="1:58" ht="15.75" thickBot="1" x14ac:dyDescent="0.3">
      <c r="A12" t="s">
        <v>311</v>
      </c>
      <c r="B12" t="s">
        <v>168</v>
      </c>
      <c r="C12" t="s">
        <v>312</v>
      </c>
      <c r="D12" s="149">
        <v>-3.9630249148978978</v>
      </c>
      <c r="E12" t="s">
        <v>24</v>
      </c>
      <c r="F12" t="s">
        <v>170</v>
      </c>
      <c r="G12" t="s">
        <v>49</v>
      </c>
      <c r="H12">
        <v>10162</v>
      </c>
      <c r="I12">
        <v>10162</v>
      </c>
      <c r="J12">
        <v>11510</v>
      </c>
      <c r="K12" t="s">
        <v>49</v>
      </c>
      <c r="L12" t="s">
        <v>49</v>
      </c>
      <c r="M12">
        <v>10162</v>
      </c>
      <c r="N12">
        <v>10162</v>
      </c>
      <c r="O12">
        <v>11510</v>
      </c>
      <c r="P12" t="s">
        <v>49</v>
      </c>
      <c r="Q12" t="s">
        <v>49</v>
      </c>
      <c r="R12" t="s">
        <v>311</v>
      </c>
      <c r="S12">
        <v>5</v>
      </c>
      <c r="T12">
        <v>1</v>
      </c>
      <c r="U12" t="s">
        <v>95</v>
      </c>
      <c r="V12" t="s">
        <v>3734</v>
      </c>
      <c r="W12" t="s">
        <v>60</v>
      </c>
      <c r="X12">
        <v>13</v>
      </c>
      <c r="Z12" s="7" t="e">
        <v>#VALUE!</v>
      </c>
      <c r="AA12">
        <v>78</v>
      </c>
      <c r="AC12" t="s">
        <v>3505</v>
      </c>
      <c r="AE12" t="s">
        <v>45</v>
      </c>
      <c r="AF12" s="7">
        <v>-3.9630249148978978</v>
      </c>
      <c r="AG12" s="139"/>
      <c r="AH12">
        <v>7</v>
      </c>
      <c r="AW12" s="136"/>
      <c r="AX12" s="136" t="s">
        <v>461</v>
      </c>
      <c r="AY12" s="136" t="s">
        <v>3736</v>
      </c>
      <c r="AZ12" s="136">
        <v>1</v>
      </c>
      <c r="BA12" s="136">
        <v>130</v>
      </c>
      <c r="BB12" s="141" t="s">
        <v>3728</v>
      </c>
      <c r="BD12" s="150"/>
      <c r="BE12" s="151"/>
      <c r="BF12" s="152"/>
    </row>
    <row r="13" spans="1:58" x14ac:dyDescent="0.25">
      <c r="A13" t="s">
        <v>320</v>
      </c>
      <c r="B13" t="s">
        <v>168</v>
      </c>
      <c r="C13" t="s">
        <v>321</v>
      </c>
      <c r="D13" s="153">
        <v>-23.075972</v>
      </c>
      <c r="E13" t="s">
        <v>24</v>
      </c>
      <c r="F13" t="s">
        <v>170</v>
      </c>
      <c r="G13" t="s">
        <v>49</v>
      </c>
      <c r="H13">
        <v>10162</v>
      </c>
      <c r="I13">
        <v>10162</v>
      </c>
      <c r="J13">
        <v>11510</v>
      </c>
      <c r="K13" t="s">
        <v>49</v>
      </c>
      <c r="L13" t="s">
        <v>49</v>
      </c>
      <c r="M13">
        <v>10162</v>
      </c>
      <c r="N13">
        <v>10162</v>
      </c>
      <c r="O13">
        <v>11510</v>
      </c>
      <c r="P13" t="s">
        <v>49</v>
      </c>
      <c r="Q13" t="s">
        <v>49</v>
      </c>
      <c r="R13" t="s">
        <v>320</v>
      </c>
      <c r="S13">
        <v>6</v>
      </c>
      <c r="T13">
        <v>1</v>
      </c>
      <c r="U13" t="s">
        <v>95</v>
      </c>
      <c r="V13" t="s">
        <v>3734</v>
      </c>
      <c r="W13" t="s">
        <v>60</v>
      </c>
      <c r="X13">
        <v>13</v>
      </c>
      <c r="Z13" s="7" t="e">
        <v>#VALUE!</v>
      </c>
      <c r="AA13">
        <v>78</v>
      </c>
      <c r="AC13" t="s">
        <v>3505</v>
      </c>
      <c r="AE13" t="s">
        <v>45</v>
      </c>
      <c r="AF13" s="7">
        <v>-23.075972</v>
      </c>
      <c r="AG13" s="139"/>
      <c r="AH13">
        <v>7</v>
      </c>
      <c r="AW13" s="136" t="s">
        <v>358</v>
      </c>
      <c r="AX13" s="136" t="s">
        <v>363</v>
      </c>
      <c r="AY13" s="136" t="s">
        <v>364</v>
      </c>
      <c r="AZ13" s="136">
        <v>1</v>
      </c>
      <c r="BA13" s="136">
        <v>9</v>
      </c>
      <c r="BB13" s="141" t="s">
        <v>3731</v>
      </c>
    </row>
    <row r="14" spans="1:58" x14ac:dyDescent="0.25">
      <c r="A14" t="s">
        <v>171</v>
      </c>
      <c r="B14" t="s">
        <v>168</v>
      </c>
      <c r="C14" t="s">
        <v>172</v>
      </c>
      <c r="D14" s="149">
        <v>-1.4969036333249071</v>
      </c>
      <c r="E14" t="s">
        <v>24</v>
      </c>
      <c r="F14" t="s">
        <v>173</v>
      </c>
      <c r="G14" t="s">
        <v>49</v>
      </c>
      <c r="H14">
        <v>10163</v>
      </c>
      <c r="I14">
        <v>10163</v>
      </c>
      <c r="J14">
        <v>11510</v>
      </c>
      <c r="K14" t="s">
        <v>49</v>
      </c>
      <c r="L14" t="s">
        <v>49</v>
      </c>
      <c r="M14">
        <v>10163</v>
      </c>
      <c r="N14">
        <v>10163</v>
      </c>
      <c r="O14">
        <v>11510</v>
      </c>
      <c r="P14" t="s">
        <v>49</v>
      </c>
      <c r="Q14" t="s">
        <v>49</v>
      </c>
      <c r="R14" t="s">
        <v>171</v>
      </c>
      <c r="S14">
        <v>7</v>
      </c>
      <c r="T14">
        <v>1</v>
      </c>
      <c r="U14" t="s">
        <v>95</v>
      </c>
      <c r="V14" t="s">
        <v>3734</v>
      </c>
      <c r="W14" t="s">
        <v>60</v>
      </c>
      <c r="X14">
        <v>16</v>
      </c>
      <c r="Z14" s="7" t="e">
        <v>#VALUE!</v>
      </c>
      <c r="AA14">
        <v>7</v>
      </c>
      <c r="AC14" t="s">
        <v>3505</v>
      </c>
      <c r="AE14" t="s">
        <v>96</v>
      </c>
      <c r="AF14" s="7">
        <v>-1.4969036333249071</v>
      </c>
      <c r="AG14" s="139"/>
      <c r="AH14">
        <v>7</v>
      </c>
      <c r="AW14" s="136"/>
      <c r="AX14" s="136" t="s">
        <v>459</v>
      </c>
      <c r="AY14" s="136" t="s">
        <v>460</v>
      </c>
      <c r="AZ14" s="136">
        <v>1</v>
      </c>
      <c r="BA14" s="136">
        <v>3</v>
      </c>
      <c r="BB14" s="141" t="s">
        <v>3731</v>
      </c>
    </row>
    <row r="15" spans="1:58" x14ac:dyDescent="0.25">
      <c r="A15" t="s">
        <v>166</v>
      </c>
      <c r="B15" t="s">
        <v>168</v>
      </c>
      <c r="C15" t="s">
        <v>167</v>
      </c>
      <c r="D15" s="149">
        <v>-10.694863030102709</v>
      </c>
      <c r="E15" t="s">
        <v>24</v>
      </c>
      <c r="F15" t="s">
        <v>170</v>
      </c>
      <c r="G15" t="s">
        <v>49</v>
      </c>
      <c r="H15">
        <v>10163</v>
      </c>
      <c r="I15">
        <v>10163</v>
      </c>
      <c r="J15">
        <v>11510</v>
      </c>
      <c r="K15" t="s">
        <v>49</v>
      </c>
      <c r="L15" t="s">
        <v>49</v>
      </c>
      <c r="M15">
        <v>10163</v>
      </c>
      <c r="N15">
        <v>10163</v>
      </c>
      <c r="O15">
        <v>11510</v>
      </c>
      <c r="P15" t="s">
        <v>49</v>
      </c>
      <c r="Q15" t="s">
        <v>49</v>
      </c>
      <c r="R15" t="s">
        <v>166</v>
      </c>
      <c r="S15">
        <v>8</v>
      </c>
      <c r="T15">
        <v>1</v>
      </c>
      <c r="U15" t="s">
        <v>169</v>
      </c>
      <c r="V15" t="s">
        <v>3734</v>
      </c>
      <c r="W15" t="s">
        <v>60</v>
      </c>
      <c r="X15">
        <v>30</v>
      </c>
      <c r="Z15" s="7" t="e">
        <v>#VALUE!</v>
      </c>
      <c r="AA15">
        <v>7</v>
      </c>
      <c r="AC15" t="s">
        <v>3505</v>
      </c>
      <c r="AE15" t="s">
        <v>96</v>
      </c>
      <c r="AF15" s="7">
        <v>-10.694863030102709</v>
      </c>
      <c r="AG15" s="139"/>
      <c r="AH15">
        <v>7</v>
      </c>
      <c r="AW15" s="136" t="s">
        <v>94</v>
      </c>
      <c r="AX15" s="136" t="s">
        <v>324</v>
      </c>
      <c r="AY15" s="136" t="s">
        <v>325</v>
      </c>
      <c r="AZ15" s="136">
        <v>1</v>
      </c>
      <c r="BA15" s="136">
        <v>1</v>
      </c>
      <c r="BB15" s="141" t="s">
        <v>3731</v>
      </c>
    </row>
    <row r="16" spans="1:58" x14ac:dyDescent="0.25">
      <c r="A16" t="s">
        <v>174</v>
      </c>
      <c r="B16" t="s">
        <v>168</v>
      </c>
      <c r="C16" t="s">
        <v>175</v>
      </c>
      <c r="D16" s="149">
        <v>-8.5943491339642595</v>
      </c>
      <c r="E16" t="s">
        <v>24</v>
      </c>
      <c r="F16" t="s">
        <v>176</v>
      </c>
      <c r="G16" t="s">
        <v>49</v>
      </c>
      <c r="H16">
        <v>10163</v>
      </c>
      <c r="I16">
        <v>10163</v>
      </c>
      <c r="J16">
        <v>11510</v>
      </c>
      <c r="K16" t="s">
        <v>49</v>
      </c>
      <c r="L16" t="s">
        <v>49</v>
      </c>
      <c r="M16">
        <v>10163</v>
      </c>
      <c r="N16">
        <v>10163</v>
      </c>
      <c r="O16">
        <v>11510</v>
      </c>
      <c r="P16" t="s">
        <v>49</v>
      </c>
      <c r="Q16" t="s">
        <v>49</v>
      </c>
      <c r="R16" t="s">
        <v>174</v>
      </c>
      <c r="S16">
        <v>9</v>
      </c>
      <c r="T16">
        <v>1</v>
      </c>
      <c r="U16" t="s">
        <v>95</v>
      </c>
      <c r="V16" t="s">
        <v>3734</v>
      </c>
      <c r="W16" t="s">
        <v>60</v>
      </c>
      <c r="X16">
        <v>16</v>
      </c>
      <c r="Z16" s="7" t="e">
        <v>#VALUE!</v>
      </c>
      <c r="AA16">
        <v>7</v>
      </c>
      <c r="AC16" t="s">
        <v>3505</v>
      </c>
      <c r="AE16" t="s">
        <v>96</v>
      </c>
      <c r="AF16" s="7">
        <v>-8.5943491339642595</v>
      </c>
      <c r="AG16" s="139"/>
      <c r="AH16">
        <v>7</v>
      </c>
      <c r="AW16" s="136"/>
      <c r="AX16" s="136" t="s">
        <v>155</v>
      </c>
      <c r="AY16" s="136" t="s">
        <v>156</v>
      </c>
      <c r="AZ16" s="136">
        <v>1</v>
      </c>
      <c r="BA16" s="136">
        <v>119</v>
      </c>
      <c r="BB16" s="141" t="s">
        <v>3731</v>
      </c>
    </row>
    <row r="17" spans="1:54" x14ac:dyDescent="0.25">
      <c r="A17" t="s">
        <v>177</v>
      </c>
      <c r="B17" t="s">
        <v>168</v>
      </c>
      <c r="C17" t="s">
        <v>178</v>
      </c>
      <c r="D17" s="149">
        <v>-3.7330049952987121</v>
      </c>
      <c r="E17" t="s">
        <v>24</v>
      </c>
      <c r="F17" t="s">
        <v>170</v>
      </c>
      <c r="G17" t="s">
        <v>49</v>
      </c>
      <c r="H17">
        <v>10163</v>
      </c>
      <c r="I17">
        <v>10163</v>
      </c>
      <c r="J17">
        <v>11510</v>
      </c>
      <c r="K17" t="s">
        <v>49</v>
      </c>
      <c r="L17" t="s">
        <v>49</v>
      </c>
      <c r="M17">
        <v>10163</v>
      </c>
      <c r="N17">
        <v>10163</v>
      </c>
      <c r="O17">
        <v>11510</v>
      </c>
      <c r="P17" t="s">
        <v>49</v>
      </c>
      <c r="Q17" t="s">
        <v>49</v>
      </c>
      <c r="R17" t="s">
        <v>177</v>
      </c>
      <c r="S17">
        <v>10</v>
      </c>
      <c r="T17">
        <v>1</v>
      </c>
      <c r="U17" t="s">
        <v>95</v>
      </c>
      <c r="V17" t="s">
        <v>3734</v>
      </c>
      <c r="W17" t="s">
        <v>60</v>
      </c>
      <c r="X17">
        <v>16</v>
      </c>
      <c r="Z17" s="7" t="e">
        <v>#VALUE!</v>
      </c>
      <c r="AA17">
        <v>7</v>
      </c>
      <c r="AC17" t="s">
        <v>3505</v>
      </c>
      <c r="AE17" t="s">
        <v>96</v>
      </c>
      <c r="AF17" s="7">
        <v>-3.7330049952987121</v>
      </c>
      <c r="AG17" s="139"/>
      <c r="AH17">
        <v>7</v>
      </c>
      <c r="AW17" s="136"/>
      <c r="AX17" s="136" t="s">
        <v>163</v>
      </c>
      <c r="AY17" s="136" t="s">
        <v>164</v>
      </c>
      <c r="AZ17" s="136">
        <v>1</v>
      </c>
      <c r="BA17" s="136">
        <v>113</v>
      </c>
      <c r="BB17" s="141" t="s">
        <v>3731</v>
      </c>
    </row>
    <row r="18" spans="1:54" x14ac:dyDescent="0.25">
      <c r="A18" t="s">
        <v>322</v>
      </c>
      <c r="B18" t="s">
        <v>168</v>
      </c>
      <c r="C18" t="s">
        <v>323</v>
      </c>
      <c r="D18" s="153">
        <v>-23.075972</v>
      </c>
      <c r="E18" t="s">
        <v>24</v>
      </c>
      <c r="F18" t="s">
        <v>170</v>
      </c>
      <c r="G18" t="s">
        <v>49</v>
      </c>
      <c r="H18">
        <v>10163</v>
      </c>
      <c r="I18">
        <v>10163</v>
      </c>
      <c r="J18">
        <v>11510</v>
      </c>
      <c r="K18" t="s">
        <v>49</v>
      </c>
      <c r="L18" t="s">
        <v>49</v>
      </c>
      <c r="M18">
        <v>10163</v>
      </c>
      <c r="N18">
        <v>10163</v>
      </c>
      <c r="O18">
        <v>11510</v>
      </c>
      <c r="P18" t="s">
        <v>49</v>
      </c>
      <c r="Q18" t="s">
        <v>49</v>
      </c>
      <c r="R18" t="s">
        <v>322</v>
      </c>
      <c r="S18">
        <v>11</v>
      </c>
      <c r="T18">
        <v>1</v>
      </c>
      <c r="U18" t="s">
        <v>95</v>
      </c>
      <c r="V18" t="s">
        <v>3734</v>
      </c>
      <c r="W18" t="s">
        <v>60</v>
      </c>
      <c r="X18">
        <v>16</v>
      </c>
      <c r="Z18" s="7" t="e">
        <v>#VALUE!</v>
      </c>
      <c r="AA18">
        <v>7</v>
      </c>
      <c r="AC18" t="s">
        <v>3505</v>
      </c>
      <c r="AE18" t="s">
        <v>96</v>
      </c>
      <c r="AF18" s="7">
        <v>-23.075972</v>
      </c>
      <c r="AG18" s="139"/>
      <c r="AH18">
        <v>7</v>
      </c>
      <c r="AW18" s="136"/>
      <c r="AX18" s="136" t="s">
        <v>152</v>
      </c>
      <c r="AY18" s="136" t="s">
        <v>153</v>
      </c>
      <c r="AZ18" s="136">
        <v>1</v>
      </c>
      <c r="BA18" s="136">
        <v>119</v>
      </c>
      <c r="BB18" s="141" t="s">
        <v>3731</v>
      </c>
    </row>
    <row r="19" spans="1:54" x14ac:dyDescent="0.25">
      <c r="A19" t="s">
        <v>424</v>
      </c>
      <c r="B19" t="s">
        <v>407</v>
      </c>
      <c r="C19" t="s">
        <v>425</v>
      </c>
      <c r="D19" s="1">
        <v>5.17</v>
      </c>
      <c r="E19" t="s">
        <v>24</v>
      </c>
      <c r="F19" t="s">
        <v>66</v>
      </c>
      <c r="G19">
        <v>10284</v>
      </c>
      <c r="H19">
        <v>10284</v>
      </c>
      <c r="I19" t="s">
        <v>49</v>
      </c>
      <c r="J19">
        <v>10284</v>
      </c>
      <c r="K19" t="s">
        <v>49</v>
      </c>
      <c r="L19" t="s">
        <v>49</v>
      </c>
      <c r="M19">
        <v>10284</v>
      </c>
      <c r="N19" t="s">
        <v>49</v>
      </c>
      <c r="O19">
        <v>10284</v>
      </c>
      <c r="P19" t="s">
        <v>49</v>
      </c>
      <c r="Q19" t="s">
        <v>49</v>
      </c>
      <c r="R19" t="s">
        <v>424</v>
      </c>
      <c r="S19">
        <v>2</v>
      </c>
      <c r="T19">
        <v>0</v>
      </c>
      <c r="U19" t="s">
        <v>426</v>
      </c>
      <c r="V19" t="s">
        <v>3737</v>
      </c>
      <c r="W19" t="s">
        <v>50</v>
      </c>
      <c r="Z19" s="7" t="e">
        <v>#VALUE!</v>
      </c>
      <c r="AA19">
        <v>187</v>
      </c>
      <c r="AE19" t="s">
        <v>388</v>
      </c>
      <c r="AF19" s="7">
        <v>5.17</v>
      </c>
      <c r="AG19" s="139"/>
      <c r="AH19">
        <v>7</v>
      </c>
      <c r="AW19" s="136"/>
      <c r="AX19" s="136" t="s">
        <v>369</v>
      </c>
      <c r="AY19" s="136" t="s">
        <v>3738</v>
      </c>
      <c r="AZ19" s="136">
        <v>1</v>
      </c>
      <c r="BA19" s="136">
        <v>30</v>
      </c>
      <c r="BB19" s="141" t="s">
        <v>3731</v>
      </c>
    </row>
    <row r="20" spans="1:54" x14ac:dyDescent="0.25">
      <c r="A20" t="s">
        <v>431</v>
      </c>
      <c r="B20" t="s">
        <v>407</v>
      </c>
      <c r="C20" t="s">
        <v>432</v>
      </c>
      <c r="D20" s="1">
        <v>1</v>
      </c>
      <c r="E20" t="s">
        <v>24</v>
      </c>
      <c r="F20" t="s">
        <v>66</v>
      </c>
      <c r="G20">
        <v>10284</v>
      </c>
      <c r="H20">
        <v>10284</v>
      </c>
      <c r="I20" t="s">
        <v>49</v>
      </c>
      <c r="J20">
        <v>10284</v>
      </c>
      <c r="K20" t="s">
        <v>49</v>
      </c>
      <c r="L20" t="s">
        <v>49</v>
      </c>
      <c r="M20">
        <v>10284</v>
      </c>
      <c r="N20" t="s">
        <v>49</v>
      </c>
      <c r="O20">
        <v>10284</v>
      </c>
      <c r="P20" t="s">
        <v>49</v>
      </c>
      <c r="Q20" t="s">
        <v>49</v>
      </c>
      <c r="R20" t="s">
        <v>431</v>
      </c>
      <c r="S20">
        <v>3</v>
      </c>
      <c r="T20">
        <v>0</v>
      </c>
      <c r="U20" t="s">
        <v>426</v>
      </c>
      <c r="V20" t="s">
        <v>3737</v>
      </c>
      <c r="W20" t="s">
        <v>50</v>
      </c>
      <c r="Z20" s="7" t="e">
        <v>#VALUE!</v>
      </c>
      <c r="AA20">
        <v>20</v>
      </c>
      <c r="AE20" t="s">
        <v>388</v>
      </c>
      <c r="AF20" s="7">
        <v>1</v>
      </c>
      <c r="AG20" s="139"/>
      <c r="AH20">
        <v>7</v>
      </c>
      <c r="AW20" s="136"/>
      <c r="AX20" s="136" t="s">
        <v>366</v>
      </c>
      <c r="AY20" s="136" t="s">
        <v>3739</v>
      </c>
      <c r="AZ20" s="136">
        <v>1</v>
      </c>
      <c r="BA20" s="136">
        <v>3</v>
      </c>
      <c r="BB20" s="141" t="s">
        <v>3731</v>
      </c>
    </row>
    <row r="21" spans="1:54" x14ac:dyDescent="0.25">
      <c r="A21" t="s">
        <v>429</v>
      </c>
      <c r="B21" t="s">
        <v>407</v>
      </c>
      <c r="C21" t="s">
        <v>430</v>
      </c>
      <c r="D21" s="1">
        <v>1</v>
      </c>
      <c r="E21" t="s">
        <v>24</v>
      </c>
      <c r="F21" t="s">
        <v>66</v>
      </c>
      <c r="G21">
        <v>10284</v>
      </c>
      <c r="H21">
        <v>10284</v>
      </c>
      <c r="I21" t="s">
        <v>49</v>
      </c>
      <c r="J21">
        <v>10284</v>
      </c>
      <c r="K21" t="s">
        <v>49</v>
      </c>
      <c r="L21" t="s">
        <v>49</v>
      </c>
      <c r="M21">
        <v>10284</v>
      </c>
      <c r="N21" t="s">
        <v>49</v>
      </c>
      <c r="O21">
        <v>10284</v>
      </c>
      <c r="P21" t="s">
        <v>49</v>
      </c>
      <c r="Q21" t="s">
        <v>49</v>
      </c>
      <c r="R21" t="s">
        <v>429</v>
      </c>
      <c r="S21">
        <v>6</v>
      </c>
      <c r="T21">
        <v>0</v>
      </c>
      <c r="U21" t="s">
        <v>423</v>
      </c>
      <c r="V21" t="s">
        <v>3740</v>
      </c>
      <c r="W21" t="s">
        <v>50</v>
      </c>
      <c r="Z21" s="7" t="e">
        <v>#VALUE!</v>
      </c>
      <c r="AA21">
        <v>20</v>
      </c>
      <c r="AE21" t="s">
        <v>388</v>
      </c>
      <c r="AF21" s="7">
        <v>1</v>
      </c>
      <c r="AG21" s="139"/>
      <c r="AH21">
        <v>7</v>
      </c>
      <c r="AW21" s="136"/>
      <c r="AX21" s="136" t="s">
        <v>441</v>
      </c>
      <c r="AY21" s="136" t="s">
        <v>442</v>
      </c>
      <c r="AZ21" s="136">
        <v>1</v>
      </c>
      <c r="BA21" s="136">
        <v>1</v>
      </c>
      <c r="BB21" s="141" t="s">
        <v>3731</v>
      </c>
    </row>
    <row r="22" spans="1:54" x14ac:dyDescent="0.25">
      <c r="A22" t="s">
        <v>421</v>
      </c>
      <c r="B22" t="s">
        <v>407</v>
      </c>
      <c r="C22" t="s">
        <v>422</v>
      </c>
      <c r="D22" s="1">
        <v>1.53</v>
      </c>
      <c r="E22" t="s">
        <v>24</v>
      </c>
      <c r="F22" t="s">
        <v>66</v>
      </c>
      <c r="G22">
        <v>10284</v>
      </c>
      <c r="H22">
        <v>10284</v>
      </c>
      <c r="I22" t="s">
        <v>49</v>
      </c>
      <c r="J22">
        <v>10284</v>
      </c>
      <c r="K22" t="s">
        <v>49</v>
      </c>
      <c r="L22" t="s">
        <v>49</v>
      </c>
      <c r="M22">
        <v>10284</v>
      </c>
      <c r="N22" t="s">
        <v>49</v>
      </c>
      <c r="O22">
        <v>10284</v>
      </c>
      <c r="P22" t="s">
        <v>49</v>
      </c>
      <c r="Q22" t="s">
        <v>49</v>
      </c>
      <c r="R22" t="s">
        <v>421</v>
      </c>
      <c r="S22">
        <v>5</v>
      </c>
      <c r="T22">
        <v>0</v>
      </c>
      <c r="U22" t="s">
        <v>423</v>
      </c>
      <c r="V22" t="s">
        <v>3740</v>
      </c>
      <c r="W22" t="s">
        <v>50</v>
      </c>
      <c r="Z22" s="7" t="e">
        <v>#VALUE!</v>
      </c>
      <c r="AA22">
        <v>187</v>
      </c>
      <c r="AE22" t="s">
        <v>388</v>
      </c>
      <c r="AF22" s="7">
        <v>1.53</v>
      </c>
      <c r="AG22" s="139"/>
      <c r="AH22">
        <v>7</v>
      </c>
      <c r="AW22" s="136"/>
      <c r="AX22" s="136" t="s">
        <v>159</v>
      </c>
      <c r="AY22" s="136" t="s">
        <v>160</v>
      </c>
      <c r="AZ22" s="136">
        <v>1</v>
      </c>
      <c r="BA22" s="136">
        <v>4</v>
      </c>
      <c r="BB22" s="141" t="s">
        <v>3731</v>
      </c>
    </row>
    <row r="23" spans="1:54" x14ac:dyDescent="0.25">
      <c r="A23" t="s">
        <v>405</v>
      </c>
      <c r="B23" t="s">
        <v>407</v>
      </c>
      <c r="C23" t="s">
        <v>406</v>
      </c>
      <c r="D23" s="1">
        <v>0.53</v>
      </c>
      <c r="E23" t="s">
        <v>24</v>
      </c>
      <c r="F23" t="s">
        <v>66</v>
      </c>
      <c r="G23">
        <v>11579</v>
      </c>
      <c r="H23">
        <v>11579</v>
      </c>
      <c r="I23" t="s">
        <v>49</v>
      </c>
      <c r="J23">
        <v>11579</v>
      </c>
      <c r="K23">
        <v>11579</v>
      </c>
      <c r="L23" t="s">
        <v>49</v>
      </c>
      <c r="M23">
        <v>11579</v>
      </c>
      <c r="N23" t="s">
        <v>49</v>
      </c>
      <c r="O23">
        <v>11579</v>
      </c>
      <c r="P23" t="s">
        <v>49</v>
      </c>
      <c r="Q23" t="s">
        <v>49</v>
      </c>
      <c r="R23" t="s">
        <v>405</v>
      </c>
      <c r="S23">
        <v>8</v>
      </c>
      <c r="T23">
        <v>0</v>
      </c>
      <c r="U23" t="s">
        <v>408</v>
      </c>
      <c r="V23" t="s">
        <v>3741</v>
      </c>
      <c r="W23" t="s">
        <v>50</v>
      </c>
      <c r="Z23" s="7" t="e">
        <v>#VALUE!</v>
      </c>
      <c r="AA23">
        <v>104</v>
      </c>
      <c r="AE23" t="s">
        <v>388</v>
      </c>
      <c r="AF23" s="7">
        <v>0.53</v>
      </c>
      <c r="AG23" s="139"/>
      <c r="AH23">
        <v>4</v>
      </c>
      <c r="AW23" s="136" t="s">
        <v>181</v>
      </c>
      <c r="AX23" s="136" t="s">
        <v>375</v>
      </c>
      <c r="AY23" s="136" t="s">
        <v>376</v>
      </c>
      <c r="AZ23" s="136">
        <v>1</v>
      </c>
      <c r="BA23" s="136">
        <v>2</v>
      </c>
      <c r="BB23" s="141" t="s">
        <v>3731</v>
      </c>
    </row>
    <row r="24" spans="1:54" x14ac:dyDescent="0.25">
      <c r="A24" t="s">
        <v>455</v>
      </c>
      <c r="B24" t="s">
        <v>407</v>
      </c>
      <c r="C24" t="s">
        <v>456</v>
      </c>
      <c r="D24" s="1">
        <v>5.17</v>
      </c>
      <c r="E24" t="s">
        <v>24</v>
      </c>
      <c r="F24" t="s">
        <v>66</v>
      </c>
      <c r="G24">
        <v>10284</v>
      </c>
      <c r="H24">
        <v>10284</v>
      </c>
      <c r="I24" t="s">
        <v>49</v>
      </c>
      <c r="J24">
        <v>10284</v>
      </c>
      <c r="K24" t="s">
        <v>49</v>
      </c>
      <c r="L24" t="s">
        <v>49</v>
      </c>
      <c r="M24">
        <v>10284</v>
      </c>
      <c r="N24" t="s">
        <v>49</v>
      </c>
      <c r="O24">
        <v>10284</v>
      </c>
      <c r="P24" t="s">
        <v>49</v>
      </c>
      <c r="Q24" t="s">
        <v>49</v>
      </c>
      <c r="R24" t="s">
        <v>455</v>
      </c>
      <c r="S24">
        <v>12</v>
      </c>
      <c r="T24">
        <v>0</v>
      </c>
      <c r="U24" t="s">
        <v>426</v>
      </c>
      <c r="V24" t="s">
        <v>3737</v>
      </c>
      <c r="W24" t="s">
        <v>50</v>
      </c>
      <c r="Z24" s="7" t="e">
        <v>#VALUE!</v>
      </c>
      <c r="AA24">
        <v>65</v>
      </c>
      <c r="AE24" t="s">
        <v>390</v>
      </c>
      <c r="AF24" s="7">
        <v>5.17</v>
      </c>
      <c r="AG24" s="139"/>
      <c r="AH24">
        <v>7</v>
      </c>
      <c r="AW24" s="136"/>
      <c r="AX24" s="136" t="s">
        <v>179</v>
      </c>
      <c r="AY24" s="136" t="s">
        <v>180</v>
      </c>
      <c r="AZ24" s="136">
        <v>1</v>
      </c>
      <c r="BA24" s="136">
        <v>10</v>
      </c>
      <c r="BB24" s="141" t="s">
        <v>3728</v>
      </c>
    </row>
    <row r="25" spans="1:54" x14ac:dyDescent="0.25">
      <c r="A25" t="s">
        <v>3742</v>
      </c>
      <c r="B25" t="s">
        <v>407</v>
      </c>
      <c r="C25" t="s">
        <v>3743</v>
      </c>
      <c r="D25" s="1">
        <v>1</v>
      </c>
      <c r="E25" t="s">
        <v>24</v>
      </c>
      <c r="F25" t="s">
        <v>66</v>
      </c>
      <c r="G25">
        <v>10284</v>
      </c>
      <c r="H25">
        <v>10284</v>
      </c>
      <c r="I25" t="s">
        <v>49</v>
      </c>
      <c r="J25">
        <v>10284</v>
      </c>
      <c r="K25" t="s">
        <v>49</v>
      </c>
      <c r="L25" t="s">
        <v>49</v>
      </c>
      <c r="M25">
        <v>10284</v>
      </c>
      <c r="N25" t="s">
        <v>49</v>
      </c>
      <c r="O25">
        <v>10284</v>
      </c>
      <c r="P25" t="s">
        <v>49</v>
      </c>
      <c r="Q25" t="s">
        <v>49</v>
      </c>
      <c r="R25" t="s">
        <v>3978</v>
      </c>
      <c r="S25">
        <v>13</v>
      </c>
      <c r="T25">
        <v>0</v>
      </c>
      <c r="U25" t="s">
        <v>426</v>
      </c>
      <c r="V25" t="s">
        <v>3737</v>
      </c>
      <c r="W25" t="s">
        <v>50</v>
      </c>
      <c r="Z25" s="7">
        <v>0</v>
      </c>
      <c r="AA25">
        <v>0</v>
      </c>
      <c r="AE25" t="s">
        <v>390</v>
      </c>
      <c r="AF25" s="7" t="s">
        <v>3979</v>
      </c>
      <c r="AG25" s="139"/>
      <c r="AH25">
        <v>7</v>
      </c>
      <c r="AW25" s="136"/>
      <c r="AX25" s="136" t="s">
        <v>373</v>
      </c>
      <c r="AY25" s="136" t="s">
        <v>374</v>
      </c>
      <c r="AZ25" s="136">
        <v>1</v>
      </c>
      <c r="BA25" s="136">
        <v>5</v>
      </c>
      <c r="BB25" s="141" t="s">
        <v>3728</v>
      </c>
    </row>
    <row r="26" spans="1:54" x14ac:dyDescent="0.25">
      <c r="A26" t="s">
        <v>3744</v>
      </c>
      <c r="B26" t="s">
        <v>407</v>
      </c>
      <c r="C26" t="s">
        <v>3745</v>
      </c>
      <c r="D26" s="1">
        <v>1</v>
      </c>
      <c r="E26" t="s">
        <v>24</v>
      </c>
      <c r="F26" t="s">
        <v>66</v>
      </c>
      <c r="G26">
        <v>10284</v>
      </c>
      <c r="H26">
        <v>10284</v>
      </c>
      <c r="I26" t="s">
        <v>49</v>
      </c>
      <c r="J26">
        <v>10284</v>
      </c>
      <c r="K26" t="s">
        <v>49</v>
      </c>
      <c r="L26" t="s">
        <v>49</v>
      </c>
      <c r="M26">
        <v>10284</v>
      </c>
      <c r="N26" t="s">
        <v>49</v>
      </c>
      <c r="O26">
        <v>10284</v>
      </c>
      <c r="P26" t="s">
        <v>49</v>
      </c>
      <c r="Q26" t="s">
        <v>49</v>
      </c>
      <c r="R26" t="s">
        <v>3978</v>
      </c>
      <c r="S26">
        <v>16</v>
      </c>
      <c r="T26">
        <v>0</v>
      </c>
      <c r="U26" t="s">
        <v>423</v>
      </c>
      <c r="V26" t="s">
        <v>3740</v>
      </c>
      <c r="W26" t="s">
        <v>50</v>
      </c>
      <c r="Z26" s="7">
        <v>0</v>
      </c>
      <c r="AA26">
        <v>0</v>
      </c>
      <c r="AE26" t="s">
        <v>390</v>
      </c>
      <c r="AF26" s="7" t="s">
        <v>3979</v>
      </c>
      <c r="AG26" s="139"/>
      <c r="AH26">
        <v>7</v>
      </c>
      <c r="AW26" s="136"/>
      <c r="AX26" s="136" t="s">
        <v>184</v>
      </c>
      <c r="AY26" s="136" t="s">
        <v>185</v>
      </c>
      <c r="AZ26" s="136">
        <v>1</v>
      </c>
      <c r="BA26" s="136">
        <v>12</v>
      </c>
      <c r="BB26" s="141" t="s">
        <v>3728</v>
      </c>
    </row>
    <row r="27" spans="1:54" x14ac:dyDescent="0.25">
      <c r="A27" t="s">
        <v>453</v>
      </c>
      <c r="B27" t="s">
        <v>407</v>
      </c>
      <c r="C27" t="s">
        <v>454</v>
      </c>
      <c r="D27" s="1">
        <v>1.53</v>
      </c>
      <c r="E27" t="s">
        <v>24</v>
      </c>
      <c r="F27" t="s">
        <v>66</v>
      </c>
      <c r="G27">
        <v>10284</v>
      </c>
      <c r="H27">
        <v>10284</v>
      </c>
      <c r="I27" t="s">
        <v>49</v>
      </c>
      <c r="J27">
        <v>10284</v>
      </c>
      <c r="K27" t="s">
        <v>49</v>
      </c>
      <c r="L27" t="s">
        <v>49</v>
      </c>
      <c r="M27">
        <v>10284</v>
      </c>
      <c r="N27" t="s">
        <v>49</v>
      </c>
      <c r="O27">
        <v>10284</v>
      </c>
      <c r="P27" t="s">
        <v>49</v>
      </c>
      <c r="Q27" t="s">
        <v>49</v>
      </c>
      <c r="R27" t="s">
        <v>453</v>
      </c>
      <c r="S27">
        <v>17</v>
      </c>
      <c r="T27">
        <v>0</v>
      </c>
      <c r="U27" t="s">
        <v>423</v>
      </c>
      <c r="V27" t="s">
        <v>3740</v>
      </c>
      <c r="W27" t="s">
        <v>50</v>
      </c>
      <c r="Z27" s="7" t="e">
        <v>#VALUE!</v>
      </c>
      <c r="AA27">
        <v>65</v>
      </c>
      <c r="AE27" t="s">
        <v>390</v>
      </c>
      <c r="AF27" s="7">
        <v>1.53</v>
      </c>
      <c r="AG27" s="139"/>
      <c r="AH27">
        <v>7</v>
      </c>
      <c r="AW27" s="136"/>
      <c r="AX27" s="136" t="s">
        <v>371</v>
      </c>
      <c r="AY27" s="136" t="s">
        <v>372</v>
      </c>
      <c r="AZ27" s="136">
        <v>1</v>
      </c>
      <c r="BA27" s="136">
        <v>6</v>
      </c>
      <c r="BB27" s="141" t="s">
        <v>3728</v>
      </c>
    </row>
    <row r="28" spans="1:54" x14ac:dyDescent="0.25">
      <c r="A28" t="s">
        <v>3746</v>
      </c>
      <c r="B28" t="s">
        <v>407</v>
      </c>
      <c r="C28" t="s">
        <v>581</v>
      </c>
      <c r="D28" s="1">
        <v>0.53</v>
      </c>
      <c r="E28" t="s">
        <v>24</v>
      </c>
      <c r="F28" t="s">
        <v>66</v>
      </c>
      <c r="G28">
        <v>11579</v>
      </c>
      <c r="H28">
        <v>11579</v>
      </c>
      <c r="I28" t="s">
        <v>49</v>
      </c>
      <c r="J28">
        <v>11579</v>
      </c>
      <c r="K28">
        <v>11579</v>
      </c>
      <c r="L28" t="s">
        <v>49</v>
      </c>
      <c r="M28">
        <v>11579</v>
      </c>
      <c r="N28" t="s">
        <v>49</v>
      </c>
      <c r="O28">
        <v>11579</v>
      </c>
      <c r="P28" t="s">
        <v>49</v>
      </c>
      <c r="Q28" t="s">
        <v>49</v>
      </c>
      <c r="R28" t="s">
        <v>3746</v>
      </c>
      <c r="S28">
        <v>18</v>
      </c>
      <c r="T28">
        <v>0</v>
      </c>
      <c r="U28" t="s">
        <v>408</v>
      </c>
      <c r="V28" t="s">
        <v>3741</v>
      </c>
      <c r="W28" t="s">
        <v>50</v>
      </c>
      <c r="Z28" s="7" t="e">
        <v>#VALUE!</v>
      </c>
      <c r="AA28">
        <v>62</v>
      </c>
      <c r="AE28" t="s">
        <v>390</v>
      </c>
      <c r="AF28" s="7">
        <v>0.53</v>
      </c>
      <c r="AG28" s="139"/>
      <c r="AH28">
        <v>4</v>
      </c>
      <c r="AW28" s="136" t="s">
        <v>44</v>
      </c>
      <c r="AX28" s="136" t="s">
        <v>40</v>
      </c>
      <c r="AY28" s="136" t="s">
        <v>43</v>
      </c>
      <c r="AZ28" s="136">
        <v>0</v>
      </c>
      <c r="BA28" s="136">
        <v>3</v>
      </c>
      <c r="BB28" s="141" t="s">
        <v>443</v>
      </c>
    </row>
    <row r="29" spans="1:54" x14ac:dyDescent="0.25">
      <c r="A29" s="154" t="s">
        <v>3747</v>
      </c>
      <c r="B29" s="154" t="s">
        <v>407</v>
      </c>
      <c r="C29" s="154" t="s">
        <v>594</v>
      </c>
      <c r="D29" s="1">
        <v>5.17</v>
      </c>
      <c r="E29" t="s">
        <v>24</v>
      </c>
      <c r="F29" t="s">
        <v>66</v>
      </c>
      <c r="G29">
        <v>10284</v>
      </c>
      <c r="H29">
        <v>10284</v>
      </c>
      <c r="I29" t="s">
        <v>49</v>
      </c>
      <c r="J29">
        <v>10284</v>
      </c>
      <c r="K29" t="s">
        <v>49</v>
      </c>
      <c r="L29" t="s">
        <v>49</v>
      </c>
      <c r="M29">
        <v>10284</v>
      </c>
      <c r="N29" t="s">
        <v>49</v>
      </c>
      <c r="O29">
        <v>10284</v>
      </c>
      <c r="P29" t="s">
        <v>49</v>
      </c>
      <c r="Q29" t="s">
        <v>49</v>
      </c>
      <c r="R29" t="s">
        <v>3747</v>
      </c>
      <c r="S29">
        <v>22</v>
      </c>
      <c r="T29">
        <v>0</v>
      </c>
      <c r="U29" t="s">
        <v>426</v>
      </c>
      <c r="V29" t="s">
        <v>3737</v>
      </c>
      <c r="W29" t="s">
        <v>50</v>
      </c>
      <c r="Z29" s="7" t="e">
        <v>#VALUE!</v>
      </c>
      <c r="AA29">
        <v>7</v>
      </c>
      <c r="AE29" t="s">
        <v>392</v>
      </c>
      <c r="AF29" s="7">
        <v>5.17</v>
      </c>
      <c r="AG29" s="139"/>
      <c r="AH29">
        <v>7</v>
      </c>
      <c r="AW29" s="136"/>
      <c r="AX29" s="136">
        <v>0</v>
      </c>
      <c r="AY29" s="136" t="s">
        <v>577</v>
      </c>
      <c r="AZ29" s="136">
        <v>0</v>
      </c>
      <c r="BA29" s="136">
        <v>431</v>
      </c>
      <c r="BB29" s="141" t="s">
        <v>443</v>
      </c>
    </row>
    <row r="30" spans="1:54" x14ac:dyDescent="0.25">
      <c r="A30" t="s">
        <v>451</v>
      </c>
      <c r="B30" t="s">
        <v>407</v>
      </c>
      <c r="C30" t="s">
        <v>452</v>
      </c>
      <c r="D30" s="1">
        <v>5.17</v>
      </c>
      <c r="E30" t="s">
        <v>24</v>
      </c>
      <c r="F30" t="s">
        <v>66</v>
      </c>
      <c r="G30">
        <v>10284</v>
      </c>
      <c r="H30">
        <v>10284</v>
      </c>
      <c r="I30" t="s">
        <v>49</v>
      </c>
      <c r="J30">
        <v>10284</v>
      </c>
      <c r="K30" t="s">
        <v>49</v>
      </c>
      <c r="L30" t="s">
        <v>49</v>
      </c>
      <c r="M30">
        <v>10284</v>
      </c>
      <c r="N30" t="s">
        <v>49</v>
      </c>
      <c r="O30">
        <v>10284</v>
      </c>
      <c r="P30" t="s">
        <v>49</v>
      </c>
      <c r="Q30" t="s">
        <v>49</v>
      </c>
      <c r="R30" t="s">
        <v>451</v>
      </c>
      <c r="S30">
        <v>23</v>
      </c>
      <c r="T30">
        <v>0</v>
      </c>
      <c r="U30" t="s">
        <v>426</v>
      </c>
      <c r="V30" t="s">
        <v>3737</v>
      </c>
      <c r="W30" t="s">
        <v>50</v>
      </c>
      <c r="Z30" s="7" t="e">
        <v>#VALUE!</v>
      </c>
      <c r="AA30">
        <v>65</v>
      </c>
      <c r="AE30" t="s">
        <v>392</v>
      </c>
      <c r="AF30" s="7">
        <v>5.17</v>
      </c>
      <c r="AG30" s="139"/>
      <c r="AH30">
        <v>7</v>
      </c>
      <c r="AW30" s="136" t="s">
        <v>399</v>
      </c>
      <c r="AX30" s="136" t="s">
        <v>419</v>
      </c>
      <c r="AY30" s="136" t="s">
        <v>420</v>
      </c>
      <c r="AZ30" s="136">
        <v>1</v>
      </c>
      <c r="BA30" s="136">
        <v>38</v>
      </c>
      <c r="BB30" s="141" t="s">
        <v>3748</v>
      </c>
    </row>
    <row r="31" spans="1:54" x14ac:dyDescent="0.25">
      <c r="A31" t="s">
        <v>3749</v>
      </c>
      <c r="B31" t="s">
        <v>407</v>
      </c>
      <c r="C31" t="s">
        <v>582</v>
      </c>
      <c r="D31" s="1">
        <v>0.53</v>
      </c>
      <c r="E31" t="s">
        <v>24</v>
      </c>
      <c r="F31" t="s">
        <v>66</v>
      </c>
      <c r="G31">
        <v>11579</v>
      </c>
      <c r="H31">
        <v>11579</v>
      </c>
      <c r="I31" t="s">
        <v>49</v>
      </c>
      <c r="J31">
        <v>11579</v>
      </c>
      <c r="K31">
        <v>11579</v>
      </c>
      <c r="L31" t="s">
        <v>49</v>
      </c>
      <c r="M31">
        <v>11579</v>
      </c>
      <c r="N31" t="s">
        <v>49</v>
      </c>
      <c r="O31">
        <v>11579</v>
      </c>
      <c r="P31" t="s">
        <v>49</v>
      </c>
      <c r="Q31" t="s">
        <v>49</v>
      </c>
      <c r="R31" t="s">
        <v>3749</v>
      </c>
      <c r="S31">
        <v>24</v>
      </c>
      <c r="T31">
        <v>0</v>
      </c>
      <c r="U31" t="s">
        <v>408</v>
      </c>
      <c r="V31" t="s">
        <v>3741</v>
      </c>
      <c r="W31" t="s">
        <v>50</v>
      </c>
      <c r="Z31" s="7" t="e">
        <v>#VALUE!</v>
      </c>
      <c r="AA31">
        <v>63</v>
      </c>
      <c r="AE31" t="s">
        <v>392</v>
      </c>
      <c r="AF31" s="7">
        <v>0.53</v>
      </c>
      <c r="AG31" s="139"/>
      <c r="AH31">
        <v>4</v>
      </c>
      <c r="AW31" s="136"/>
      <c r="AX31" s="136" t="s">
        <v>437</v>
      </c>
      <c r="AY31" s="136" t="s">
        <v>438</v>
      </c>
      <c r="AZ31" s="136">
        <v>1</v>
      </c>
      <c r="BA31" s="136">
        <v>23</v>
      </c>
      <c r="BB31" s="141" t="s">
        <v>3748</v>
      </c>
    </row>
    <row r="32" spans="1:54" x14ac:dyDescent="0.25">
      <c r="A32" s="154" t="s">
        <v>3750</v>
      </c>
      <c r="B32" s="154" t="s">
        <v>407</v>
      </c>
      <c r="C32" s="154" t="s">
        <v>595</v>
      </c>
      <c r="D32" s="1">
        <v>1.53</v>
      </c>
      <c r="E32" t="s">
        <v>24</v>
      </c>
      <c r="F32" t="s">
        <v>66</v>
      </c>
      <c r="G32">
        <v>10284</v>
      </c>
      <c r="H32">
        <v>10284</v>
      </c>
      <c r="I32" t="s">
        <v>49</v>
      </c>
      <c r="J32">
        <v>10284</v>
      </c>
      <c r="K32" t="s">
        <v>49</v>
      </c>
      <c r="L32" t="s">
        <v>49</v>
      </c>
      <c r="M32">
        <v>10284</v>
      </c>
      <c r="N32" t="s">
        <v>49</v>
      </c>
      <c r="O32">
        <v>10284</v>
      </c>
      <c r="P32" t="s">
        <v>49</v>
      </c>
      <c r="Q32" t="s">
        <v>49</v>
      </c>
      <c r="R32" t="s">
        <v>3750</v>
      </c>
      <c r="S32">
        <v>25</v>
      </c>
      <c r="T32">
        <v>0</v>
      </c>
      <c r="U32" t="s">
        <v>423</v>
      </c>
      <c r="V32" t="s">
        <v>3740</v>
      </c>
      <c r="W32" t="s">
        <v>50</v>
      </c>
      <c r="Z32" s="7" t="e">
        <v>#VALUE!</v>
      </c>
      <c r="AA32">
        <v>7</v>
      </c>
      <c r="AE32" t="s">
        <v>392</v>
      </c>
      <c r="AF32" s="7">
        <v>1.53</v>
      </c>
      <c r="AG32" s="139"/>
      <c r="AH32">
        <v>7</v>
      </c>
      <c r="AW32" s="136"/>
      <c r="AX32" s="136" t="s">
        <v>435</v>
      </c>
      <c r="AY32" s="136" t="s">
        <v>436</v>
      </c>
      <c r="AZ32" s="136">
        <v>1</v>
      </c>
      <c r="BA32" s="136">
        <v>29</v>
      </c>
      <c r="BB32" s="141" t="s">
        <v>3748</v>
      </c>
    </row>
    <row r="33" spans="1:54" x14ac:dyDescent="0.25">
      <c r="A33" t="s">
        <v>449</v>
      </c>
      <c r="B33" t="s">
        <v>407</v>
      </c>
      <c r="C33" t="s">
        <v>450</v>
      </c>
      <c r="D33" s="1">
        <v>1.53</v>
      </c>
      <c r="E33" t="s">
        <v>24</v>
      </c>
      <c r="F33" t="s">
        <v>66</v>
      </c>
      <c r="G33">
        <v>10284</v>
      </c>
      <c r="H33">
        <v>10284</v>
      </c>
      <c r="I33" t="s">
        <v>49</v>
      </c>
      <c r="J33">
        <v>10284</v>
      </c>
      <c r="K33" t="s">
        <v>49</v>
      </c>
      <c r="L33" t="s">
        <v>49</v>
      </c>
      <c r="M33">
        <v>10284</v>
      </c>
      <c r="N33" t="s">
        <v>49</v>
      </c>
      <c r="O33">
        <v>10284</v>
      </c>
      <c r="P33" t="s">
        <v>49</v>
      </c>
      <c r="Q33" t="s">
        <v>49</v>
      </c>
      <c r="R33" t="s">
        <v>449</v>
      </c>
      <c r="S33">
        <v>26</v>
      </c>
      <c r="T33">
        <v>0</v>
      </c>
      <c r="U33" t="s">
        <v>423</v>
      </c>
      <c r="V33" t="s">
        <v>3740</v>
      </c>
      <c r="W33" t="s">
        <v>50</v>
      </c>
      <c r="Z33" s="7" t="e">
        <v>#VALUE!</v>
      </c>
      <c r="AA33">
        <v>65</v>
      </c>
      <c r="AE33" t="s">
        <v>392</v>
      </c>
      <c r="AF33" s="7">
        <v>1.53</v>
      </c>
      <c r="AG33" s="139"/>
      <c r="AH33">
        <v>7</v>
      </c>
      <c r="AW33" s="136"/>
      <c r="AX33" s="136" t="s">
        <v>433</v>
      </c>
      <c r="AY33" s="136" t="s">
        <v>434</v>
      </c>
      <c r="AZ33" s="136">
        <v>1</v>
      </c>
      <c r="BA33" s="136">
        <v>23</v>
      </c>
      <c r="BB33" s="141" t="s">
        <v>3748</v>
      </c>
    </row>
    <row r="34" spans="1:54" x14ac:dyDescent="0.25">
      <c r="A34" t="s">
        <v>466</v>
      </c>
      <c r="B34" t="s">
        <v>407</v>
      </c>
      <c r="C34" t="s">
        <v>467</v>
      </c>
      <c r="D34" s="1">
        <v>5.17</v>
      </c>
      <c r="E34" t="s">
        <v>24</v>
      </c>
      <c r="F34" t="s">
        <v>66</v>
      </c>
      <c r="G34">
        <v>10284</v>
      </c>
      <c r="H34">
        <v>10284</v>
      </c>
      <c r="I34" t="s">
        <v>49</v>
      </c>
      <c r="J34">
        <v>10284</v>
      </c>
      <c r="K34" t="s">
        <v>49</v>
      </c>
      <c r="L34" t="s">
        <v>49</v>
      </c>
      <c r="M34">
        <v>10284</v>
      </c>
      <c r="N34" t="s">
        <v>49</v>
      </c>
      <c r="O34">
        <v>10284</v>
      </c>
      <c r="P34" t="s">
        <v>49</v>
      </c>
      <c r="Q34" t="s">
        <v>49</v>
      </c>
      <c r="R34" t="s">
        <v>466</v>
      </c>
      <c r="S34">
        <v>41</v>
      </c>
      <c r="T34">
        <v>0</v>
      </c>
      <c r="U34" t="s">
        <v>426</v>
      </c>
      <c r="V34" t="s">
        <v>3737</v>
      </c>
      <c r="W34" t="s">
        <v>50</v>
      </c>
      <c r="Z34" s="7" t="e">
        <v>#VALUE!</v>
      </c>
      <c r="AA34">
        <v>2</v>
      </c>
      <c r="AE34" t="s">
        <v>465</v>
      </c>
      <c r="AF34" s="7">
        <v>5.17</v>
      </c>
      <c r="AG34" s="139"/>
      <c r="AH34">
        <v>7</v>
      </c>
      <c r="AW34" s="136"/>
      <c r="AX34" s="136" t="s">
        <v>417</v>
      </c>
      <c r="AY34" s="136" t="s">
        <v>418</v>
      </c>
      <c r="AZ34" s="136">
        <v>1</v>
      </c>
      <c r="BA34" s="136">
        <v>5</v>
      </c>
      <c r="BB34" s="141" t="s">
        <v>3748</v>
      </c>
    </row>
    <row r="35" spans="1:54" x14ac:dyDescent="0.25">
      <c r="A35" t="s">
        <v>463</v>
      </c>
      <c r="B35" t="s">
        <v>407</v>
      </c>
      <c r="C35" t="s">
        <v>464</v>
      </c>
      <c r="D35" s="1">
        <v>1.53</v>
      </c>
      <c r="E35" t="s">
        <v>24</v>
      </c>
      <c r="F35" t="s">
        <v>66</v>
      </c>
      <c r="G35">
        <v>10284</v>
      </c>
      <c r="H35">
        <v>10284</v>
      </c>
      <c r="I35" t="s">
        <v>49</v>
      </c>
      <c r="J35">
        <v>10284</v>
      </c>
      <c r="K35" t="s">
        <v>49</v>
      </c>
      <c r="L35" t="s">
        <v>49</v>
      </c>
      <c r="M35">
        <v>10284</v>
      </c>
      <c r="N35" t="s">
        <v>49</v>
      </c>
      <c r="O35">
        <v>10284</v>
      </c>
      <c r="P35" t="s">
        <v>49</v>
      </c>
      <c r="Q35" t="s">
        <v>49</v>
      </c>
      <c r="R35" t="s">
        <v>463</v>
      </c>
      <c r="S35">
        <v>42</v>
      </c>
      <c r="T35">
        <v>0</v>
      </c>
      <c r="U35" t="s">
        <v>423</v>
      </c>
      <c r="V35" t="s">
        <v>3740</v>
      </c>
      <c r="W35" t="s">
        <v>50</v>
      </c>
      <c r="Z35" s="7" t="e">
        <v>#VALUE!</v>
      </c>
      <c r="AA35">
        <v>2</v>
      </c>
      <c r="AE35" t="s">
        <v>465</v>
      </c>
      <c r="AF35" s="7">
        <v>1.53</v>
      </c>
      <c r="AG35" s="139"/>
      <c r="AH35">
        <v>7</v>
      </c>
      <c r="AW35" s="136"/>
      <c r="AX35" s="136" t="s">
        <v>403</v>
      </c>
      <c r="AY35" s="136" t="s">
        <v>3751</v>
      </c>
      <c r="AZ35" s="136">
        <v>1</v>
      </c>
      <c r="BA35" s="136">
        <v>7</v>
      </c>
      <c r="BB35" s="141" t="s">
        <v>3748</v>
      </c>
    </row>
    <row r="36" spans="1:54" x14ac:dyDescent="0.25">
      <c r="A36" t="s">
        <v>86</v>
      </c>
      <c r="B36" t="s">
        <v>65</v>
      </c>
      <c r="C36" t="s">
        <v>87</v>
      </c>
      <c r="D36" s="1">
        <v>1</v>
      </c>
      <c r="E36" t="s">
        <v>23</v>
      </c>
      <c r="F36" t="s">
        <v>85</v>
      </c>
      <c r="G36" t="s">
        <v>49</v>
      </c>
      <c r="H36">
        <v>10166</v>
      </c>
      <c r="I36" t="s">
        <v>49</v>
      </c>
      <c r="J36">
        <v>11329</v>
      </c>
      <c r="K36">
        <v>10168</v>
      </c>
      <c r="L36">
        <v>10168</v>
      </c>
      <c r="M36" t="s">
        <v>49</v>
      </c>
      <c r="N36" t="s">
        <v>49</v>
      </c>
      <c r="O36" t="s">
        <v>49</v>
      </c>
      <c r="P36" t="s">
        <v>49</v>
      </c>
      <c r="Q36" t="s">
        <v>49</v>
      </c>
      <c r="R36" t="s">
        <v>86</v>
      </c>
      <c r="S36">
        <v>1</v>
      </c>
      <c r="T36">
        <v>0</v>
      </c>
      <c r="U36" t="s">
        <v>56</v>
      </c>
      <c r="V36" t="s">
        <v>86</v>
      </c>
      <c r="W36" t="s">
        <v>50</v>
      </c>
      <c r="Z36" s="7" t="e">
        <v>#VALUE!</v>
      </c>
      <c r="AA36">
        <v>222</v>
      </c>
      <c r="AE36" t="s">
        <v>65</v>
      </c>
      <c r="AF36" s="7">
        <v>1</v>
      </c>
      <c r="AG36" s="145">
        <v>1</v>
      </c>
      <c r="AH36">
        <v>5</v>
      </c>
      <c r="AW36" s="136"/>
      <c r="AX36" s="136" t="s">
        <v>415</v>
      </c>
      <c r="AY36" s="136" t="s">
        <v>3752</v>
      </c>
      <c r="AZ36" s="136">
        <v>1</v>
      </c>
      <c r="BA36" s="136">
        <v>48</v>
      </c>
      <c r="BB36" s="141" t="s">
        <v>3748</v>
      </c>
    </row>
    <row r="37" spans="1:54" x14ac:dyDescent="0.25">
      <c r="A37" t="s">
        <v>22</v>
      </c>
      <c r="B37" t="s">
        <v>65</v>
      </c>
      <c r="C37" t="s">
        <v>64</v>
      </c>
      <c r="D37" s="1">
        <v>1</v>
      </c>
      <c r="E37" t="s">
        <v>23</v>
      </c>
      <c r="F37" t="s">
        <v>66</v>
      </c>
      <c r="G37">
        <v>11294</v>
      </c>
      <c r="H37">
        <v>11294</v>
      </c>
      <c r="I37">
        <v>11294</v>
      </c>
      <c r="J37">
        <v>11294</v>
      </c>
      <c r="K37">
        <v>11294</v>
      </c>
      <c r="L37">
        <v>11294</v>
      </c>
      <c r="M37" t="s">
        <v>49</v>
      </c>
      <c r="N37" t="s">
        <v>49</v>
      </c>
      <c r="O37" t="s">
        <v>49</v>
      </c>
      <c r="P37">
        <v>11294</v>
      </c>
      <c r="Q37">
        <v>11294</v>
      </c>
      <c r="R37" t="s">
        <v>22</v>
      </c>
      <c r="S37">
        <v>2</v>
      </c>
      <c r="T37">
        <v>0</v>
      </c>
      <c r="U37" t="s">
        <v>56</v>
      </c>
      <c r="V37" t="s">
        <v>22</v>
      </c>
      <c r="W37" t="s">
        <v>50</v>
      </c>
      <c r="Z37" s="7" t="e">
        <v>#VALUE!</v>
      </c>
      <c r="AA37">
        <v>718</v>
      </c>
      <c r="AE37" t="s">
        <v>65</v>
      </c>
      <c r="AF37" s="7">
        <v>1</v>
      </c>
      <c r="AG37" s="145">
        <v>1</v>
      </c>
      <c r="AH37">
        <v>3</v>
      </c>
      <c r="AW37" s="136"/>
      <c r="AX37" s="136" t="s">
        <v>444</v>
      </c>
      <c r="AY37" s="136" t="s">
        <v>445</v>
      </c>
      <c r="AZ37" s="136">
        <v>1</v>
      </c>
      <c r="BA37" s="136">
        <v>1</v>
      </c>
      <c r="BB37" s="141" t="s">
        <v>3748</v>
      </c>
    </row>
    <row r="38" spans="1:54" x14ac:dyDescent="0.25">
      <c r="A38" t="s">
        <v>461</v>
      </c>
      <c r="B38" t="s">
        <v>65</v>
      </c>
      <c r="C38" t="s">
        <v>462</v>
      </c>
      <c r="D38" s="1">
        <v>1</v>
      </c>
      <c r="E38" s="1" t="s">
        <v>23</v>
      </c>
      <c r="F38" s="1" t="s">
        <v>66</v>
      </c>
      <c r="G38" s="155">
        <v>11294</v>
      </c>
      <c r="H38" s="155">
        <v>11294</v>
      </c>
      <c r="I38" s="155">
        <v>11294</v>
      </c>
      <c r="J38" s="155">
        <v>11294</v>
      </c>
      <c r="K38" s="155">
        <v>11294</v>
      </c>
      <c r="L38" s="155">
        <v>11294</v>
      </c>
      <c r="M38" s="155" t="s">
        <v>49</v>
      </c>
      <c r="N38" s="155" t="s">
        <v>49</v>
      </c>
      <c r="O38" s="155" t="s">
        <v>49</v>
      </c>
      <c r="P38" s="155">
        <v>11294</v>
      </c>
      <c r="Q38" s="155">
        <v>11294</v>
      </c>
      <c r="R38" s="155" t="s">
        <v>461</v>
      </c>
      <c r="S38" s="155">
        <v>3</v>
      </c>
      <c r="T38" s="155">
        <v>0</v>
      </c>
      <c r="U38" s="155" t="s">
        <v>56</v>
      </c>
      <c r="V38" s="155" t="s">
        <v>461</v>
      </c>
      <c r="W38" s="155" t="s">
        <v>50</v>
      </c>
      <c r="X38" s="155"/>
      <c r="Y38" s="155"/>
      <c r="Z38" s="7" t="e">
        <v>#VALUE!</v>
      </c>
      <c r="AA38" s="155">
        <v>597</v>
      </c>
      <c r="AE38" t="s">
        <v>65</v>
      </c>
      <c r="AF38" s="7">
        <v>1</v>
      </c>
      <c r="AG38" s="145">
        <v>1</v>
      </c>
      <c r="AH38">
        <v>5</v>
      </c>
      <c r="AW38" s="136"/>
      <c r="AX38" s="136" t="s">
        <v>439</v>
      </c>
      <c r="AY38" s="136" t="s">
        <v>3753</v>
      </c>
      <c r="AZ38" s="136">
        <v>1</v>
      </c>
      <c r="BA38" s="136">
        <v>13</v>
      </c>
      <c r="BB38" s="141" t="s">
        <v>3748</v>
      </c>
    </row>
    <row r="39" spans="1:54" x14ac:dyDescent="0.25">
      <c r="A39" t="s">
        <v>83</v>
      </c>
      <c r="B39" t="s">
        <v>65</v>
      </c>
      <c r="C39" t="s">
        <v>84</v>
      </c>
      <c r="D39" s="1">
        <v>1</v>
      </c>
      <c r="E39" t="s">
        <v>23</v>
      </c>
      <c r="F39" t="s">
        <v>85</v>
      </c>
      <c r="G39" s="155">
        <v>10166</v>
      </c>
      <c r="H39">
        <v>10166</v>
      </c>
      <c r="I39">
        <v>10167</v>
      </c>
      <c r="J39">
        <v>11329</v>
      </c>
      <c r="K39">
        <v>10168</v>
      </c>
      <c r="L39">
        <v>10168</v>
      </c>
      <c r="M39" t="s">
        <v>49</v>
      </c>
      <c r="N39" t="s">
        <v>49</v>
      </c>
      <c r="O39" t="s">
        <v>49</v>
      </c>
      <c r="P39" t="s">
        <v>49</v>
      </c>
      <c r="Q39" t="s">
        <v>49</v>
      </c>
      <c r="R39" t="s">
        <v>83</v>
      </c>
      <c r="S39">
        <v>5</v>
      </c>
      <c r="T39">
        <v>0</v>
      </c>
      <c r="U39" t="s">
        <v>56</v>
      </c>
      <c r="V39" t="s">
        <v>83</v>
      </c>
      <c r="W39" t="s">
        <v>50</v>
      </c>
      <c r="Z39" s="7" t="e">
        <v>#VALUE!</v>
      </c>
      <c r="AA39">
        <v>274</v>
      </c>
      <c r="AE39" t="s">
        <v>65</v>
      </c>
      <c r="AF39" s="7">
        <v>1</v>
      </c>
      <c r="AG39" s="145">
        <v>1</v>
      </c>
      <c r="AH39">
        <v>7</v>
      </c>
      <c r="AW39" s="136"/>
      <c r="AX39" s="136" t="s">
        <v>401</v>
      </c>
      <c r="AY39" s="136" t="s">
        <v>3754</v>
      </c>
      <c r="AZ39" s="136">
        <v>1</v>
      </c>
      <c r="BA39" s="136">
        <v>17</v>
      </c>
      <c r="BB39" s="141" t="s">
        <v>3748</v>
      </c>
    </row>
    <row r="40" spans="1:54" x14ac:dyDescent="0.25">
      <c r="A40" t="s">
        <v>377</v>
      </c>
      <c r="B40" t="s">
        <v>65</v>
      </c>
      <c r="C40" t="s">
        <v>378</v>
      </c>
      <c r="D40" s="1">
        <v>1</v>
      </c>
      <c r="E40" t="s">
        <v>24</v>
      </c>
      <c r="F40" t="s">
        <v>379</v>
      </c>
      <c r="G40" s="155">
        <v>10166</v>
      </c>
      <c r="H40">
        <v>10166</v>
      </c>
      <c r="I40">
        <v>10167</v>
      </c>
      <c r="J40">
        <v>11329</v>
      </c>
      <c r="K40">
        <v>10168</v>
      </c>
      <c r="L40">
        <v>10168</v>
      </c>
      <c r="M40" t="s">
        <v>49</v>
      </c>
      <c r="N40" t="s">
        <v>49</v>
      </c>
      <c r="O40" t="s">
        <v>49</v>
      </c>
      <c r="P40" t="s">
        <v>49</v>
      </c>
      <c r="Q40" t="s">
        <v>49</v>
      </c>
      <c r="R40" t="s">
        <v>377</v>
      </c>
      <c r="S40">
        <v>6</v>
      </c>
      <c r="T40">
        <v>0</v>
      </c>
      <c r="U40" t="s">
        <v>56</v>
      </c>
      <c r="V40" t="s">
        <v>377</v>
      </c>
      <c r="W40" t="s">
        <v>50</v>
      </c>
      <c r="Z40" s="7" t="e">
        <v>#VALUE!</v>
      </c>
      <c r="AA40">
        <v>27</v>
      </c>
      <c r="AE40" t="s">
        <v>65</v>
      </c>
      <c r="AF40" s="7">
        <v>1</v>
      </c>
      <c r="AG40" s="145">
        <v>1</v>
      </c>
      <c r="AH40">
        <v>4</v>
      </c>
      <c r="AW40" s="136"/>
      <c r="AX40" s="136" t="s">
        <v>427</v>
      </c>
      <c r="AY40" s="136" t="s">
        <v>428</v>
      </c>
      <c r="AZ40" s="136">
        <v>1</v>
      </c>
      <c r="BA40" s="136">
        <v>18</v>
      </c>
      <c r="BB40" s="141" t="s">
        <v>3748</v>
      </c>
    </row>
    <row r="41" spans="1:54" x14ac:dyDescent="0.25">
      <c r="A41" t="s">
        <v>3755</v>
      </c>
      <c r="B41" t="s">
        <v>65</v>
      </c>
      <c r="C41" t="s">
        <v>583</v>
      </c>
      <c r="D41" s="1">
        <v>1</v>
      </c>
      <c r="E41" t="s">
        <v>24</v>
      </c>
      <c r="F41" t="s">
        <v>85</v>
      </c>
      <c r="G41" s="155">
        <v>10166</v>
      </c>
      <c r="H41">
        <v>10166</v>
      </c>
      <c r="I41">
        <v>10167</v>
      </c>
      <c r="J41">
        <v>11329</v>
      </c>
      <c r="K41">
        <v>10168</v>
      </c>
      <c r="L41">
        <v>10168</v>
      </c>
      <c r="M41" t="s">
        <v>49</v>
      </c>
      <c r="N41" t="s">
        <v>49</v>
      </c>
      <c r="O41" t="s">
        <v>49</v>
      </c>
      <c r="P41" t="s">
        <v>49</v>
      </c>
      <c r="Q41" t="s">
        <v>49</v>
      </c>
      <c r="R41" t="s">
        <v>3755</v>
      </c>
      <c r="S41">
        <v>7</v>
      </c>
      <c r="T41">
        <v>0</v>
      </c>
      <c r="U41" t="s">
        <v>56</v>
      </c>
      <c r="V41" t="s">
        <v>3756</v>
      </c>
      <c r="W41" t="s">
        <v>50</v>
      </c>
      <c r="Z41" s="7" t="e">
        <v>#VALUE!</v>
      </c>
      <c r="AA41">
        <v>76</v>
      </c>
      <c r="AE41" t="s">
        <v>65</v>
      </c>
      <c r="AF41" s="7">
        <v>1</v>
      </c>
      <c r="AG41" s="145">
        <v>1</v>
      </c>
      <c r="AH41">
        <v>7</v>
      </c>
      <c r="AW41" s="136"/>
      <c r="AX41" s="136" t="s">
        <v>410</v>
      </c>
      <c r="AY41" s="136" t="s">
        <v>3757</v>
      </c>
      <c r="AZ41" s="136">
        <v>1</v>
      </c>
      <c r="BA41" s="136">
        <v>266</v>
      </c>
      <c r="BB41" s="141" t="s">
        <v>3748</v>
      </c>
    </row>
    <row r="42" spans="1:54" x14ac:dyDescent="0.25">
      <c r="A42" t="s">
        <v>3758</v>
      </c>
      <c r="B42" t="s">
        <v>65</v>
      </c>
      <c r="C42" t="s">
        <v>3759</v>
      </c>
      <c r="D42" s="1">
        <v>1</v>
      </c>
      <c r="E42" t="s">
        <v>23</v>
      </c>
      <c r="F42" t="s">
        <v>85</v>
      </c>
      <c r="G42" s="155" t="s">
        <v>49</v>
      </c>
      <c r="H42">
        <v>10166</v>
      </c>
      <c r="I42" t="s">
        <v>49</v>
      </c>
      <c r="J42">
        <v>11329</v>
      </c>
      <c r="K42" t="s">
        <v>49</v>
      </c>
      <c r="L42" t="s">
        <v>49</v>
      </c>
      <c r="M42" t="s">
        <v>49</v>
      </c>
      <c r="N42" t="s">
        <v>49</v>
      </c>
      <c r="O42" t="s">
        <v>49</v>
      </c>
      <c r="P42" t="s">
        <v>49</v>
      </c>
      <c r="Q42" t="s">
        <v>49</v>
      </c>
      <c r="R42" t="s">
        <v>3978</v>
      </c>
      <c r="S42">
        <v>7</v>
      </c>
      <c r="T42">
        <v>0</v>
      </c>
      <c r="U42" t="s">
        <v>56</v>
      </c>
      <c r="V42" t="s">
        <v>3760</v>
      </c>
      <c r="W42" t="s">
        <v>50</v>
      </c>
      <c r="Z42" s="7">
        <v>0</v>
      </c>
      <c r="AA42">
        <v>0</v>
      </c>
      <c r="AE42" t="s">
        <v>65</v>
      </c>
      <c r="AF42" s="7" t="s">
        <v>3979</v>
      </c>
      <c r="AG42" s="145">
        <v>1</v>
      </c>
      <c r="AH42">
        <v>7</v>
      </c>
      <c r="AW42" s="136"/>
      <c r="AX42" s="136" t="s">
        <v>413</v>
      </c>
      <c r="AY42" s="136" t="s">
        <v>3761</v>
      </c>
      <c r="AZ42" s="136">
        <v>1</v>
      </c>
      <c r="BA42" s="136">
        <v>73</v>
      </c>
      <c r="BB42" s="141" t="s">
        <v>3748</v>
      </c>
    </row>
    <row r="43" spans="1:54" x14ac:dyDescent="0.25">
      <c r="A43" t="s">
        <v>3762</v>
      </c>
      <c r="B43" t="s">
        <v>358</v>
      </c>
      <c r="C43" t="s">
        <v>3763</v>
      </c>
      <c r="D43" s="1">
        <v>58000</v>
      </c>
      <c r="E43" t="s">
        <v>23</v>
      </c>
      <c r="F43" t="s">
        <v>66</v>
      </c>
      <c r="G43" t="s">
        <v>49</v>
      </c>
      <c r="H43">
        <v>11448</v>
      </c>
      <c r="I43">
        <v>11448</v>
      </c>
      <c r="J43">
        <v>11448</v>
      </c>
      <c r="K43" t="s">
        <v>49</v>
      </c>
      <c r="L43" t="s">
        <v>49</v>
      </c>
      <c r="M43">
        <v>11448</v>
      </c>
      <c r="N43">
        <v>11448</v>
      </c>
      <c r="O43">
        <v>11448</v>
      </c>
      <c r="P43" t="s">
        <v>49</v>
      </c>
      <c r="Q43" t="s">
        <v>49</v>
      </c>
      <c r="R43" t="s">
        <v>3978</v>
      </c>
      <c r="S43">
        <v>1</v>
      </c>
      <c r="T43">
        <v>0</v>
      </c>
      <c r="U43" t="s">
        <v>162</v>
      </c>
      <c r="V43" t="s">
        <v>358</v>
      </c>
      <c r="W43" t="s">
        <v>50</v>
      </c>
      <c r="Z43" s="7">
        <v>0</v>
      </c>
      <c r="AA43">
        <v>0</v>
      </c>
      <c r="AE43" t="s">
        <v>3764</v>
      </c>
      <c r="AF43" s="7" t="s">
        <v>3979</v>
      </c>
      <c r="AG43" s="139"/>
      <c r="AH43">
        <v>6</v>
      </c>
      <c r="AW43" s="136"/>
      <c r="AX43" s="136" t="s">
        <v>396</v>
      </c>
      <c r="AY43" s="136" t="s">
        <v>397</v>
      </c>
      <c r="AZ43" s="136">
        <v>1</v>
      </c>
      <c r="BA43" s="136">
        <v>3</v>
      </c>
      <c r="BB43" s="141" t="s">
        <v>3748</v>
      </c>
    </row>
    <row r="44" spans="1:54" x14ac:dyDescent="0.25">
      <c r="A44" t="s">
        <v>3765</v>
      </c>
      <c r="B44" t="s">
        <v>358</v>
      </c>
      <c r="C44" t="s">
        <v>3766</v>
      </c>
      <c r="D44" s="1">
        <v>48000</v>
      </c>
      <c r="E44" t="s">
        <v>23</v>
      </c>
      <c r="F44" t="s">
        <v>66</v>
      </c>
      <c r="G44" t="s">
        <v>49</v>
      </c>
      <c r="H44">
        <v>11448</v>
      </c>
      <c r="I44">
        <v>11448</v>
      </c>
      <c r="J44">
        <v>11448</v>
      </c>
      <c r="K44" t="s">
        <v>49</v>
      </c>
      <c r="L44" t="s">
        <v>49</v>
      </c>
      <c r="M44">
        <v>11448</v>
      </c>
      <c r="N44">
        <v>11448</v>
      </c>
      <c r="O44">
        <v>11448</v>
      </c>
      <c r="P44" t="s">
        <v>49</v>
      </c>
      <c r="Q44" t="s">
        <v>49</v>
      </c>
      <c r="R44" t="s">
        <v>3978</v>
      </c>
      <c r="S44">
        <v>2</v>
      </c>
      <c r="T44">
        <v>0</v>
      </c>
      <c r="U44" t="s">
        <v>162</v>
      </c>
      <c r="V44" t="s">
        <v>358</v>
      </c>
      <c r="W44" t="s">
        <v>50</v>
      </c>
      <c r="Z44" s="7">
        <v>0</v>
      </c>
      <c r="AA44">
        <v>0</v>
      </c>
      <c r="AE44" t="s">
        <v>3764</v>
      </c>
      <c r="AF44" s="7" t="s">
        <v>3979</v>
      </c>
      <c r="AG44" s="139"/>
      <c r="AH44">
        <v>6</v>
      </c>
      <c r="AW44" s="136"/>
      <c r="AX44" s="136" t="s">
        <v>3767</v>
      </c>
      <c r="AY44" s="136" t="s">
        <v>3768</v>
      </c>
      <c r="AZ44" s="136">
        <v>1</v>
      </c>
      <c r="BA44" s="136">
        <v>14</v>
      </c>
      <c r="BB44" s="141" t="s">
        <v>3731</v>
      </c>
    </row>
    <row r="45" spans="1:54" x14ac:dyDescent="0.25">
      <c r="A45" t="s">
        <v>3769</v>
      </c>
      <c r="B45" t="s">
        <v>358</v>
      </c>
      <c r="C45" t="s">
        <v>3770</v>
      </c>
      <c r="D45" s="1">
        <v>48000</v>
      </c>
      <c r="E45" t="s">
        <v>23</v>
      </c>
      <c r="F45" t="s">
        <v>66</v>
      </c>
      <c r="G45" t="s">
        <v>49</v>
      </c>
      <c r="H45">
        <v>11448</v>
      </c>
      <c r="I45">
        <v>11448</v>
      </c>
      <c r="J45">
        <v>11448</v>
      </c>
      <c r="K45" t="s">
        <v>49</v>
      </c>
      <c r="L45" t="s">
        <v>49</v>
      </c>
      <c r="M45">
        <v>11448</v>
      </c>
      <c r="N45">
        <v>11448</v>
      </c>
      <c r="O45">
        <v>11448</v>
      </c>
      <c r="P45" t="s">
        <v>49</v>
      </c>
      <c r="Q45" t="s">
        <v>49</v>
      </c>
      <c r="R45" t="s">
        <v>3978</v>
      </c>
      <c r="S45">
        <v>3</v>
      </c>
      <c r="T45">
        <v>0</v>
      </c>
      <c r="U45" t="s">
        <v>162</v>
      </c>
      <c r="V45" t="s">
        <v>358</v>
      </c>
      <c r="W45" t="s">
        <v>50</v>
      </c>
      <c r="Z45" s="7">
        <v>0</v>
      </c>
      <c r="AA45">
        <v>0</v>
      </c>
      <c r="AE45" t="s">
        <v>3764</v>
      </c>
      <c r="AF45" s="7" t="s">
        <v>3979</v>
      </c>
      <c r="AG45" s="139"/>
      <c r="AH45">
        <v>6</v>
      </c>
      <c r="AW45" s="136"/>
      <c r="AX45" s="136" t="s">
        <v>3771</v>
      </c>
      <c r="AY45" s="136" t="s">
        <v>3772</v>
      </c>
      <c r="AZ45" s="136">
        <v>1</v>
      </c>
      <c r="BA45" s="136">
        <v>3</v>
      </c>
      <c r="BB45" s="141" t="s">
        <v>3731</v>
      </c>
    </row>
    <row r="46" spans="1:54" x14ac:dyDescent="0.25">
      <c r="A46" t="s">
        <v>3773</v>
      </c>
      <c r="B46" t="s">
        <v>358</v>
      </c>
      <c r="C46" t="s">
        <v>3774</v>
      </c>
      <c r="D46" s="1">
        <v>1</v>
      </c>
      <c r="E46" t="s">
        <v>23</v>
      </c>
      <c r="F46" t="s">
        <v>66</v>
      </c>
      <c r="G46" t="s">
        <v>49</v>
      </c>
      <c r="H46">
        <v>11448</v>
      </c>
      <c r="I46" t="s">
        <v>49</v>
      </c>
      <c r="J46">
        <v>11448</v>
      </c>
      <c r="K46" t="s">
        <v>49</v>
      </c>
      <c r="L46" t="s">
        <v>49</v>
      </c>
      <c r="M46">
        <v>11448</v>
      </c>
      <c r="N46" t="s">
        <v>49</v>
      </c>
      <c r="O46">
        <v>11448</v>
      </c>
      <c r="P46" t="s">
        <v>49</v>
      </c>
      <c r="Q46" t="s">
        <v>49</v>
      </c>
      <c r="R46" t="s">
        <v>3978</v>
      </c>
      <c r="S46">
        <v>4</v>
      </c>
      <c r="T46">
        <v>0</v>
      </c>
      <c r="U46" t="s">
        <v>162</v>
      </c>
      <c r="V46" t="s">
        <v>358</v>
      </c>
      <c r="W46" t="s">
        <v>50</v>
      </c>
      <c r="Z46" s="7">
        <v>0</v>
      </c>
      <c r="AA46">
        <v>0</v>
      </c>
      <c r="AE46" t="s">
        <v>3764</v>
      </c>
      <c r="AF46" s="7" t="s">
        <v>3979</v>
      </c>
      <c r="AG46" s="139"/>
      <c r="AH46">
        <v>6</v>
      </c>
      <c r="AW46" s="136"/>
      <c r="AX46" s="136" t="s">
        <v>3775</v>
      </c>
      <c r="AY46" s="136" t="s">
        <v>3776</v>
      </c>
      <c r="AZ46" s="136">
        <v>1</v>
      </c>
      <c r="BA46" s="136">
        <v>14</v>
      </c>
      <c r="BB46" s="141" t="s">
        <v>3731</v>
      </c>
    </row>
    <row r="47" spans="1:54" x14ac:dyDescent="0.25">
      <c r="A47" t="s">
        <v>3777</v>
      </c>
      <c r="B47" t="s">
        <v>358</v>
      </c>
      <c r="C47" t="s">
        <v>3778</v>
      </c>
      <c r="D47" s="1">
        <v>61000</v>
      </c>
      <c r="E47" t="s">
        <v>23</v>
      </c>
      <c r="F47" t="s">
        <v>66</v>
      </c>
      <c r="G47" t="s">
        <v>49</v>
      </c>
      <c r="H47">
        <v>11448</v>
      </c>
      <c r="I47">
        <v>11448</v>
      </c>
      <c r="J47">
        <v>11448</v>
      </c>
      <c r="K47" t="s">
        <v>49</v>
      </c>
      <c r="L47" t="s">
        <v>49</v>
      </c>
      <c r="M47">
        <v>11448</v>
      </c>
      <c r="N47">
        <v>11448</v>
      </c>
      <c r="O47">
        <v>11448</v>
      </c>
      <c r="P47" t="s">
        <v>49</v>
      </c>
      <c r="Q47" t="s">
        <v>49</v>
      </c>
      <c r="R47" t="s">
        <v>3978</v>
      </c>
      <c r="S47">
        <v>5</v>
      </c>
      <c r="T47">
        <v>0</v>
      </c>
      <c r="U47" t="s">
        <v>162</v>
      </c>
      <c r="V47" t="s">
        <v>358</v>
      </c>
      <c r="W47" t="s">
        <v>50</v>
      </c>
      <c r="Z47" s="7">
        <v>0</v>
      </c>
      <c r="AA47">
        <v>0</v>
      </c>
      <c r="AE47" t="s">
        <v>3764</v>
      </c>
      <c r="AF47" s="7" t="s">
        <v>3979</v>
      </c>
      <c r="AG47" s="139"/>
      <c r="AH47">
        <v>6</v>
      </c>
      <c r="AW47" s="136"/>
      <c r="AX47" s="136" t="s">
        <v>3779</v>
      </c>
      <c r="AY47" s="136" t="s">
        <v>498</v>
      </c>
      <c r="AZ47" s="136">
        <v>1</v>
      </c>
      <c r="BA47" s="136">
        <v>11</v>
      </c>
      <c r="BB47" s="141" t="s">
        <v>3731</v>
      </c>
    </row>
    <row r="48" spans="1:54" x14ac:dyDescent="0.25">
      <c r="A48" t="s">
        <v>363</v>
      </c>
      <c r="B48" t="s">
        <v>358</v>
      </c>
      <c r="C48" t="s">
        <v>364</v>
      </c>
      <c r="D48" s="1">
        <v>1</v>
      </c>
      <c r="E48" t="s">
        <v>24</v>
      </c>
      <c r="F48" t="s">
        <v>66</v>
      </c>
      <c r="G48" t="s">
        <v>49</v>
      </c>
      <c r="H48">
        <v>11448</v>
      </c>
      <c r="I48">
        <v>11448</v>
      </c>
      <c r="J48">
        <v>11448</v>
      </c>
      <c r="K48" t="s">
        <v>49</v>
      </c>
      <c r="L48" t="s">
        <v>49</v>
      </c>
      <c r="M48">
        <v>11448</v>
      </c>
      <c r="N48">
        <v>11448</v>
      </c>
      <c r="O48">
        <v>11448</v>
      </c>
      <c r="P48" t="s">
        <v>49</v>
      </c>
      <c r="Q48" t="s">
        <v>49</v>
      </c>
      <c r="R48" t="s">
        <v>363</v>
      </c>
      <c r="S48">
        <v>6</v>
      </c>
      <c r="T48">
        <v>0</v>
      </c>
      <c r="U48" t="s">
        <v>162</v>
      </c>
      <c r="V48" t="s">
        <v>363</v>
      </c>
      <c r="W48" t="s">
        <v>50</v>
      </c>
      <c r="Z48" s="7" t="e">
        <v>#VALUE!</v>
      </c>
      <c r="AA48">
        <v>25</v>
      </c>
      <c r="AE48" t="s">
        <v>365</v>
      </c>
      <c r="AF48" s="7">
        <v>1</v>
      </c>
      <c r="AG48" s="139"/>
      <c r="AH48">
        <v>7</v>
      </c>
      <c r="AW48" s="136"/>
      <c r="AX48" s="136" t="s">
        <v>3780</v>
      </c>
      <c r="AY48" s="136" t="s">
        <v>502</v>
      </c>
      <c r="AZ48" s="136">
        <v>1</v>
      </c>
      <c r="BA48" s="136">
        <v>12</v>
      </c>
      <c r="BB48" s="141" t="s">
        <v>3731</v>
      </c>
    </row>
    <row r="49" spans="1:54" x14ac:dyDescent="0.25">
      <c r="A49" t="s">
        <v>3781</v>
      </c>
      <c r="B49" t="s">
        <v>358</v>
      </c>
      <c r="C49" t="s">
        <v>3782</v>
      </c>
      <c r="D49" s="1">
        <v>0</v>
      </c>
      <c r="E49" t="s">
        <v>23</v>
      </c>
      <c r="F49" t="s">
        <v>66</v>
      </c>
      <c r="G49" t="s">
        <v>49</v>
      </c>
      <c r="H49">
        <v>11448</v>
      </c>
      <c r="I49">
        <v>11448</v>
      </c>
      <c r="J49">
        <v>11448</v>
      </c>
      <c r="K49" t="s">
        <v>49</v>
      </c>
      <c r="L49" t="s">
        <v>49</v>
      </c>
      <c r="M49">
        <v>11448</v>
      </c>
      <c r="N49">
        <v>11448</v>
      </c>
      <c r="O49">
        <v>11448</v>
      </c>
      <c r="P49" t="s">
        <v>49</v>
      </c>
      <c r="Q49" t="s">
        <v>49</v>
      </c>
      <c r="R49" t="s">
        <v>3978</v>
      </c>
      <c r="S49">
        <v>7</v>
      </c>
      <c r="T49">
        <v>0</v>
      </c>
      <c r="U49" t="s">
        <v>162</v>
      </c>
      <c r="V49" t="s">
        <v>358</v>
      </c>
      <c r="W49" t="s">
        <v>50</v>
      </c>
      <c r="Z49" s="7">
        <v>0</v>
      </c>
      <c r="AA49">
        <v>0</v>
      </c>
      <c r="AE49" t="s">
        <v>357</v>
      </c>
      <c r="AF49" s="7" t="s">
        <v>3979</v>
      </c>
      <c r="AG49" s="139"/>
      <c r="AH49">
        <v>6</v>
      </c>
      <c r="AW49" s="136"/>
      <c r="AX49" s="136" t="s">
        <v>3783</v>
      </c>
      <c r="AY49" s="136" t="s">
        <v>3784</v>
      </c>
      <c r="AZ49" s="136">
        <v>0</v>
      </c>
      <c r="BA49" s="136">
        <v>20</v>
      </c>
      <c r="BB49" s="141" t="s">
        <v>3785</v>
      </c>
    </row>
    <row r="50" spans="1:54" x14ac:dyDescent="0.25">
      <c r="A50" t="s">
        <v>3786</v>
      </c>
      <c r="B50" t="s">
        <v>358</v>
      </c>
      <c r="C50" t="s">
        <v>360</v>
      </c>
      <c r="D50" s="1">
        <v>65525</v>
      </c>
      <c r="E50" t="s">
        <v>23</v>
      </c>
      <c r="F50" t="s">
        <v>66</v>
      </c>
      <c r="G50" t="s">
        <v>49</v>
      </c>
      <c r="H50">
        <v>11448</v>
      </c>
      <c r="I50">
        <v>11448</v>
      </c>
      <c r="J50">
        <v>11448</v>
      </c>
      <c r="K50" t="s">
        <v>49</v>
      </c>
      <c r="L50" t="s">
        <v>49</v>
      </c>
      <c r="M50">
        <v>11448</v>
      </c>
      <c r="N50">
        <v>11448</v>
      </c>
      <c r="O50">
        <v>11448</v>
      </c>
      <c r="P50" t="s">
        <v>49</v>
      </c>
      <c r="Q50" t="s">
        <v>49</v>
      </c>
      <c r="R50" t="s">
        <v>3786</v>
      </c>
      <c r="S50">
        <v>8</v>
      </c>
      <c r="T50">
        <v>0</v>
      </c>
      <c r="U50" t="s">
        <v>162</v>
      </c>
      <c r="V50" t="s">
        <v>358</v>
      </c>
      <c r="W50" t="s">
        <v>50</v>
      </c>
      <c r="Z50" s="7" t="e">
        <v>#VALUE!</v>
      </c>
      <c r="AA50">
        <v>8</v>
      </c>
      <c r="AE50" t="s">
        <v>357</v>
      </c>
      <c r="AF50" s="7">
        <v>65525</v>
      </c>
      <c r="AG50" s="139"/>
      <c r="AH50">
        <v>6</v>
      </c>
      <c r="AW50" s="136"/>
      <c r="AX50" s="136" t="s">
        <v>3787</v>
      </c>
      <c r="AY50" s="136" t="s">
        <v>543</v>
      </c>
      <c r="AZ50" s="136">
        <v>1</v>
      </c>
      <c r="BA50" s="136">
        <v>1</v>
      </c>
      <c r="BB50" s="141" t="s">
        <v>3731</v>
      </c>
    </row>
    <row r="51" spans="1:54" x14ac:dyDescent="0.25">
      <c r="A51" t="s">
        <v>3788</v>
      </c>
      <c r="B51" t="s">
        <v>358</v>
      </c>
      <c r="C51" t="s">
        <v>356</v>
      </c>
      <c r="D51" s="1">
        <v>0</v>
      </c>
      <c r="E51" t="s">
        <v>23</v>
      </c>
      <c r="F51" t="s">
        <v>66</v>
      </c>
      <c r="G51" t="s">
        <v>49</v>
      </c>
      <c r="H51">
        <v>11448</v>
      </c>
      <c r="I51">
        <v>11448</v>
      </c>
      <c r="J51">
        <v>11448</v>
      </c>
      <c r="K51" t="s">
        <v>49</v>
      </c>
      <c r="L51" t="s">
        <v>49</v>
      </c>
      <c r="M51">
        <v>11448</v>
      </c>
      <c r="N51">
        <v>11448</v>
      </c>
      <c r="O51">
        <v>11448</v>
      </c>
      <c r="P51" t="s">
        <v>49</v>
      </c>
      <c r="Q51" t="s">
        <v>49</v>
      </c>
      <c r="R51" t="s">
        <v>3788</v>
      </c>
      <c r="S51">
        <v>9</v>
      </c>
      <c r="T51">
        <v>0</v>
      </c>
      <c r="U51" t="s">
        <v>162</v>
      </c>
      <c r="V51" t="s">
        <v>358</v>
      </c>
      <c r="W51" t="s">
        <v>50</v>
      </c>
      <c r="Z51" s="7" t="e">
        <v>#VALUE!</v>
      </c>
      <c r="AA51">
        <v>3</v>
      </c>
      <c r="AE51" t="s">
        <v>357</v>
      </c>
      <c r="AF51" s="7">
        <v>0</v>
      </c>
      <c r="AG51" s="139"/>
      <c r="AH51">
        <v>6</v>
      </c>
      <c r="AW51" s="136"/>
      <c r="AX51" s="136" t="s">
        <v>3789</v>
      </c>
      <c r="AY51" s="136" t="s">
        <v>575</v>
      </c>
      <c r="AZ51" s="136">
        <v>1</v>
      </c>
      <c r="BA51" s="136">
        <v>7</v>
      </c>
      <c r="BB51" s="141" t="s">
        <v>3731</v>
      </c>
    </row>
    <row r="52" spans="1:54" x14ac:dyDescent="0.25">
      <c r="A52" t="s">
        <v>3790</v>
      </c>
      <c r="B52" t="s">
        <v>358</v>
      </c>
      <c r="C52" t="s">
        <v>362</v>
      </c>
      <c r="D52" s="1">
        <v>87500</v>
      </c>
      <c r="E52" t="s">
        <v>23</v>
      </c>
      <c r="F52" t="s">
        <v>66</v>
      </c>
      <c r="G52" t="s">
        <v>49</v>
      </c>
      <c r="H52">
        <v>11448</v>
      </c>
      <c r="I52">
        <v>11448</v>
      </c>
      <c r="J52">
        <v>11448</v>
      </c>
      <c r="K52" t="s">
        <v>49</v>
      </c>
      <c r="L52" t="s">
        <v>49</v>
      </c>
      <c r="M52">
        <v>11448</v>
      </c>
      <c r="N52">
        <v>11448</v>
      </c>
      <c r="O52">
        <v>11448</v>
      </c>
      <c r="P52" t="s">
        <v>49</v>
      </c>
      <c r="Q52" t="s">
        <v>49</v>
      </c>
      <c r="R52" t="s">
        <v>3790</v>
      </c>
      <c r="S52">
        <v>10</v>
      </c>
      <c r="T52">
        <v>0</v>
      </c>
      <c r="U52" t="s">
        <v>162</v>
      </c>
      <c r="V52" t="s">
        <v>358</v>
      </c>
      <c r="W52" t="s">
        <v>50</v>
      </c>
      <c r="Z52" s="7" t="e">
        <v>#VALUE!</v>
      </c>
      <c r="AA52">
        <v>9</v>
      </c>
      <c r="AE52" t="s">
        <v>357</v>
      </c>
      <c r="AF52" s="7">
        <v>87500</v>
      </c>
      <c r="AG52" s="139"/>
      <c r="AH52">
        <v>6</v>
      </c>
      <c r="AW52" s="136"/>
      <c r="AX52" s="136" t="s">
        <v>3791</v>
      </c>
      <c r="AY52" s="136" t="s">
        <v>3792</v>
      </c>
      <c r="AZ52" s="136">
        <v>1</v>
      </c>
      <c r="BA52" s="136">
        <v>2</v>
      </c>
      <c r="BB52" s="141" t="s">
        <v>3731</v>
      </c>
    </row>
    <row r="53" spans="1:54" x14ac:dyDescent="0.25">
      <c r="A53" t="s">
        <v>3793</v>
      </c>
      <c r="B53" t="s">
        <v>358</v>
      </c>
      <c r="C53" t="s">
        <v>3794</v>
      </c>
      <c r="D53" s="1">
        <v>1</v>
      </c>
      <c r="E53" t="s">
        <v>23</v>
      </c>
      <c r="F53" t="s">
        <v>66</v>
      </c>
      <c r="G53" t="s">
        <v>49</v>
      </c>
      <c r="H53">
        <v>11448</v>
      </c>
      <c r="I53">
        <v>11448</v>
      </c>
      <c r="J53">
        <v>11448</v>
      </c>
      <c r="K53" t="s">
        <v>49</v>
      </c>
      <c r="L53" t="s">
        <v>49</v>
      </c>
      <c r="M53">
        <v>11448</v>
      </c>
      <c r="N53">
        <v>11448</v>
      </c>
      <c r="O53">
        <v>11448</v>
      </c>
      <c r="P53" t="s">
        <v>49</v>
      </c>
      <c r="Q53" t="s">
        <v>49</v>
      </c>
      <c r="R53" t="s">
        <v>3978</v>
      </c>
      <c r="S53">
        <v>11</v>
      </c>
      <c r="T53">
        <v>0</v>
      </c>
      <c r="U53" t="s">
        <v>162</v>
      </c>
      <c r="V53" t="s">
        <v>358</v>
      </c>
      <c r="W53" t="s">
        <v>50</v>
      </c>
      <c r="Z53" s="7">
        <v>0</v>
      </c>
      <c r="AA53">
        <v>0</v>
      </c>
      <c r="AE53" t="s">
        <v>357</v>
      </c>
      <c r="AF53" s="7" t="s">
        <v>3979</v>
      </c>
      <c r="AG53" s="139"/>
      <c r="AH53">
        <v>6</v>
      </c>
      <c r="AW53" s="136"/>
      <c r="AX53" s="136" t="s">
        <v>468</v>
      </c>
      <c r="AY53" s="136" t="s">
        <v>438</v>
      </c>
      <c r="AZ53" s="136">
        <v>1</v>
      </c>
      <c r="BA53" s="136">
        <v>37</v>
      </c>
      <c r="BB53" s="141" t="s">
        <v>3731</v>
      </c>
    </row>
    <row r="54" spans="1:54" x14ac:dyDescent="0.25">
      <c r="A54" t="s">
        <v>3795</v>
      </c>
      <c r="B54" t="s">
        <v>358</v>
      </c>
      <c r="C54" t="s">
        <v>3796</v>
      </c>
      <c r="D54" s="1">
        <v>1</v>
      </c>
      <c r="E54" t="s">
        <v>23</v>
      </c>
      <c r="F54" t="s">
        <v>66</v>
      </c>
      <c r="G54" t="s">
        <v>49</v>
      </c>
      <c r="H54">
        <v>11448</v>
      </c>
      <c r="I54">
        <v>11448</v>
      </c>
      <c r="J54">
        <v>11448</v>
      </c>
      <c r="K54" t="s">
        <v>49</v>
      </c>
      <c r="L54" t="s">
        <v>49</v>
      </c>
      <c r="M54">
        <v>11448</v>
      </c>
      <c r="N54">
        <v>11448</v>
      </c>
      <c r="O54">
        <v>11448</v>
      </c>
      <c r="P54" t="s">
        <v>49</v>
      </c>
      <c r="Q54" t="s">
        <v>49</v>
      </c>
      <c r="R54" t="s">
        <v>3978</v>
      </c>
      <c r="S54">
        <v>12</v>
      </c>
      <c r="T54">
        <v>0</v>
      </c>
      <c r="U54" t="s">
        <v>162</v>
      </c>
      <c r="V54" t="s">
        <v>358</v>
      </c>
      <c r="W54" t="s">
        <v>50</v>
      </c>
      <c r="Z54" s="7">
        <v>0</v>
      </c>
      <c r="AA54">
        <v>0</v>
      </c>
      <c r="AE54" t="s">
        <v>357</v>
      </c>
      <c r="AF54" s="7" t="s">
        <v>3979</v>
      </c>
      <c r="AG54" s="139"/>
      <c r="AH54">
        <v>6</v>
      </c>
      <c r="AW54" s="136"/>
      <c r="AX54" s="136" t="s">
        <v>553</v>
      </c>
      <c r="AY54" s="136" t="s">
        <v>554</v>
      </c>
      <c r="AZ54" s="136">
        <v>1</v>
      </c>
      <c r="BA54" s="136">
        <v>3</v>
      </c>
      <c r="BB54" s="141" t="s">
        <v>3731</v>
      </c>
    </row>
    <row r="55" spans="1:54" x14ac:dyDescent="0.25">
      <c r="A55" t="s">
        <v>3797</v>
      </c>
      <c r="B55" t="s">
        <v>358</v>
      </c>
      <c r="C55" t="s">
        <v>3798</v>
      </c>
      <c r="D55" s="1">
        <v>222000</v>
      </c>
      <c r="E55" t="s">
        <v>23</v>
      </c>
      <c r="F55" t="s">
        <v>66</v>
      </c>
      <c r="G55" t="s">
        <v>49</v>
      </c>
      <c r="H55">
        <v>11448</v>
      </c>
      <c r="I55">
        <v>11448</v>
      </c>
      <c r="J55">
        <v>11448</v>
      </c>
      <c r="K55" t="s">
        <v>49</v>
      </c>
      <c r="L55" t="s">
        <v>49</v>
      </c>
      <c r="M55">
        <v>11448</v>
      </c>
      <c r="N55">
        <v>11448</v>
      </c>
      <c r="O55">
        <v>11448</v>
      </c>
      <c r="P55" t="s">
        <v>49</v>
      </c>
      <c r="Q55" t="s">
        <v>49</v>
      </c>
      <c r="R55" t="s">
        <v>3978</v>
      </c>
      <c r="S55">
        <v>13</v>
      </c>
      <c r="T55">
        <v>0</v>
      </c>
      <c r="U55" t="s">
        <v>162</v>
      </c>
      <c r="V55" t="s">
        <v>358</v>
      </c>
      <c r="W55" t="s">
        <v>50</v>
      </c>
      <c r="Z55" s="7">
        <v>0</v>
      </c>
      <c r="AA55">
        <v>0</v>
      </c>
      <c r="AE55" t="s">
        <v>357</v>
      </c>
      <c r="AF55" s="7" t="s">
        <v>3979</v>
      </c>
      <c r="AG55" s="139"/>
      <c r="AH55">
        <v>6</v>
      </c>
      <c r="AW55" s="136"/>
      <c r="AX55" s="136" t="s">
        <v>501</v>
      </c>
      <c r="AY55" s="136" t="s">
        <v>502</v>
      </c>
      <c r="AZ55" s="136">
        <v>1</v>
      </c>
      <c r="BA55" s="136">
        <v>8</v>
      </c>
      <c r="BB55" s="141" t="s">
        <v>3731</v>
      </c>
    </row>
    <row r="56" spans="1:54" x14ac:dyDescent="0.25">
      <c r="A56" t="s">
        <v>459</v>
      </c>
      <c r="B56" t="s">
        <v>358</v>
      </c>
      <c r="C56" t="s">
        <v>460</v>
      </c>
      <c r="D56" s="1">
        <v>1</v>
      </c>
      <c r="E56" t="s">
        <v>24</v>
      </c>
      <c r="F56" t="s">
        <v>66</v>
      </c>
      <c r="G56" t="s">
        <v>49</v>
      </c>
      <c r="H56">
        <v>11448</v>
      </c>
      <c r="I56">
        <v>11448</v>
      </c>
      <c r="J56">
        <v>11448</v>
      </c>
      <c r="K56" t="s">
        <v>49</v>
      </c>
      <c r="L56" t="s">
        <v>49</v>
      </c>
      <c r="M56">
        <v>11448</v>
      </c>
      <c r="N56">
        <v>11448</v>
      </c>
      <c r="O56">
        <v>11448</v>
      </c>
      <c r="P56" t="s">
        <v>49</v>
      </c>
      <c r="Q56" t="s">
        <v>49</v>
      </c>
      <c r="R56" t="s">
        <v>459</v>
      </c>
      <c r="S56">
        <v>14</v>
      </c>
      <c r="T56">
        <v>0</v>
      </c>
      <c r="U56" t="s">
        <v>162</v>
      </c>
      <c r="V56" t="s">
        <v>358</v>
      </c>
      <c r="W56" t="s">
        <v>50</v>
      </c>
      <c r="Z56" s="7" t="e">
        <v>#VALUE!</v>
      </c>
      <c r="AA56">
        <v>6</v>
      </c>
      <c r="AE56" t="s">
        <v>357</v>
      </c>
      <c r="AF56" s="7">
        <v>1</v>
      </c>
      <c r="AG56" s="139"/>
      <c r="AH56">
        <v>6</v>
      </c>
      <c r="AW56" s="136"/>
      <c r="AX56" s="136" t="s">
        <v>505</v>
      </c>
      <c r="AY56" s="136" t="s">
        <v>506</v>
      </c>
      <c r="AZ56" s="136">
        <v>1</v>
      </c>
      <c r="BA56" s="136">
        <v>1</v>
      </c>
      <c r="BB56" s="141" t="s">
        <v>3731</v>
      </c>
    </row>
    <row r="57" spans="1:54" x14ac:dyDescent="0.25">
      <c r="A57" t="s">
        <v>3799</v>
      </c>
      <c r="B57" t="s">
        <v>399</v>
      </c>
      <c r="C57" t="s">
        <v>3800</v>
      </c>
      <c r="D57" s="1">
        <v>1</v>
      </c>
      <c r="E57" t="s">
        <v>24</v>
      </c>
      <c r="F57" t="s">
        <v>400</v>
      </c>
      <c r="G57" t="s">
        <v>49</v>
      </c>
      <c r="H57">
        <v>11432</v>
      </c>
      <c r="I57">
        <v>11434</v>
      </c>
      <c r="J57">
        <v>11434</v>
      </c>
      <c r="K57" t="s">
        <v>49</v>
      </c>
      <c r="L57" t="s">
        <v>49</v>
      </c>
      <c r="M57">
        <v>11422</v>
      </c>
      <c r="N57">
        <v>11423</v>
      </c>
      <c r="O57">
        <v>11423</v>
      </c>
      <c r="P57">
        <v>11423</v>
      </c>
      <c r="Q57" t="s">
        <v>49</v>
      </c>
      <c r="R57" t="s">
        <v>3978</v>
      </c>
      <c r="S57">
        <v>0</v>
      </c>
      <c r="T57">
        <v>0</v>
      </c>
      <c r="V57" t="s">
        <v>3801</v>
      </c>
      <c r="W57" t="s">
        <v>50</v>
      </c>
      <c r="Z57" s="7">
        <v>0</v>
      </c>
      <c r="AA57">
        <v>0</v>
      </c>
      <c r="AD57" t="s">
        <v>612</v>
      </c>
      <c r="AE57" t="s">
        <v>47</v>
      </c>
      <c r="AF57" s="7" t="s">
        <v>3979</v>
      </c>
      <c r="AG57" s="139"/>
      <c r="AH57">
        <v>6</v>
      </c>
      <c r="AW57" s="136"/>
      <c r="AX57" s="136" t="s">
        <v>546</v>
      </c>
      <c r="AY57" s="136" t="s">
        <v>547</v>
      </c>
      <c r="AZ57" s="136">
        <v>1</v>
      </c>
      <c r="BA57" s="136">
        <v>1</v>
      </c>
      <c r="BB57" s="141" t="s">
        <v>3731</v>
      </c>
    </row>
    <row r="58" spans="1:54" x14ac:dyDescent="0.25">
      <c r="A58" t="s">
        <v>612</v>
      </c>
      <c r="B58" t="s">
        <v>399</v>
      </c>
      <c r="C58" t="s">
        <v>613</v>
      </c>
      <c r="D58" s="1">
        <v>1</v>
      </c>
      <c r="E58" t="s">
        <v>24</v>
      </c>
      <c r="F58" t="s">
        <v>400</v>
      </c>
      <c r="G58" t="s">
        <v>49</v>
      </c>
      <c r="H58">
        <v>11432</v>
      </c>
      <c r="I58">
        <v>11434</v>
      </c>
      <c r="J58">
        <v>11434</v>
      </c>
      <c r="K58" t="s">
        <v>49</v>
      </c>
      <c r="L58" t="s">
        <v>49</v>
      </c>
      <c r="M58">
        <v>11422</v>
      </c>
      <c r="N58">
        <v>11423</v>
      </c>
      <c r="O58">
        <v>11423</v>
      </c>
      <c r="P58">
        <v>11423</v>
      </c>
      <c r="Q58" t="s">
        <v>49</v>
      </c>
      <c r="R58" t="s">
        <v>612</v>
      </c>
      <c r="S58">
        <v>0</v>
      </c>
      <c r="T58">
        <v>0</v>
      </c>
      <c r="V58" t="s">
        <v>612</v>
      </c>
      <c r="W58" t="s">
        <v>50</v>
      </c>
      <c r="Z58" s="7" t="e">
        <v>#VALUE!</v>
      </c>
      <c r="AA58">
        <v>2</v>
      </c>
      <c r="AD58" t="s">
        <v>612</v>
      </c>
      <c r="AE58" t="s">
        <v>47</v>
      </c>
      <c r="AF58" s="7">
        <v>1</v>
      </c>
      <c r="AG58" s="139"/>
      <c r="AH58">
        <v>5</v>
      </c>
      <c r="AW58" s="136" t="s">
        <v>621</v>
      </c>
      <c r="AX58" s="136"/>
      <c r="AY58" s="136"/>
      <c r="AZ58" s="136"/>
      <c r="BA58" s="136">
        <v>2558</v>
      </c>
      <c r="BB58" s="136"/>
    </row>
    <row r="59" spans="1:54" x14ac:dyDescent="0.25">
      <c r="A59" t="s">
        <v>3802</v>
      </c>
      <c r="B59" t="s">
        <v>329</v>
      </c>
      <c r="C59" t="s">
        <v>3803</v>
      </c>
      <c r="D59" s="1">
        <v>10000</v>
      </c>
      <c r="E59" t="s">
        <v>23</v>
      </c>
      <c r="F59" t="s">
        <v>66</v>
      </c>
      <c r="G59" t="s">
        <v>49</v>
      </c>
      <c r="H59">
        <v>11438</v>
      </c>
      <c r="I59">
        <v>11438</v>
      </c>
      <c r="J59">
        <v>11438</v>
      </c>
      <c r="K59" t="s">
        <v>49</v>
      </c>
      <c r="L59" t="s">
        <v>49</v>
      </c>
      <c r="M59">
        <v>11438</v>
      </c>
      <c r="N59">
        <v>11438</v>
      </c>
      <c r="O59">
        <v>11438</v>
      </c>
      <c r="P59" t="s">
        <v>49</v>
      </c>
      <c r="Q59" t="s">
        <v>49</v>
      </c>
      <c r="R59" t="s">
        <v>3978</v>
      </c>
      <c r="S59">
        <v>0</v>
      </c>
      <c r="T59">
        <v>0</v>
      </c>
      <c r="U59" t="s">
        <v>330</v>
      </c>
      <c r="V59" t="s">
        <v>3804</v>
      </c>
      <c r="W59" t="s">
        <v>50</v>
      </c>
      <c r="Z59" s="7">
        <v>0</v>
      </c>
      <c r="AA59">
        <v>0</v>
      </c>
      <c r="AD59" t="s">
        <v>612</v>
      </c>
      <c r="AE59" t="s">
        <v>47</v>
      </c>
      <c r="AF59" s="7" t="s">
        <v>3979</v>
      </c>
      <c r="AG59" s="139"/>
      <c r="AH59">
        <v>7</v>
      </c>
    </row>
    <row r="60" spans="1:54" x14ac:dyDescent="0.25">
      <c r="A60" t="s">
        <v>3805</v>
      </c>
      <c r="B60" t="s">
        <v>399</v>
      </c>
      <c r="C60" t="s">
        <v>351</v>
      </c>
      <c r="D60" s="1">
        <v>1</v>
      </c>
      <c r="E60" t="s">
        <v>24</v>
      </c>
      <c r="F60" t="s">
        <v>66</v>
      </c>
      <c r="G60">
        <v>11336</v>
      </c>
      <c r="H60">
        <v>11336</v>
      </c>
      <c r="I60">
        <v>11336</v>
      </c>
      <c r="J60">
        <v>11336</v>
      </c>
      <c r="K60">
        <v>11336</v>
      </c>
      <c r="L60">
        <v>11336</v>
      </c>
      <c r="M60">
        <v>11336</v>
      </c>
      <c r="N60">
        <v>11336</v>
      </c>
      <c r="O60">
        <v>11336</v>
      </c>
      <c r="P60" t="s">
        <v>49</v>
      </c>
      <c r="Q60" t="s">
        <v>49</v>
      </c>
      <c r="R60" t="s">
        <v>3978</v>
      </c>
      <c r="S60">
        <v>0</v>
      </c>
      <c r="T60">
        <v>0</v>
      </c>
      <c r="U60" t="s">
        <v>330</v>
      </c>
      <c r="V60" t="s">
        <v>3806</v>
      </c>
      <c r="W60" t="s">
        <v>50</v>
      </c>
      <c r="Z60" s="7">
        <v>0</v>
      </c>
      <c r="AA60">
        <v>0</v>
      </c>
      <c r="AE60" t="s">
        <v>350</v>
      </c>
      <c r="AF60" s="7" t="s">
        <v>3979</v>
      </c>
      <c r="AG60" s="139"/>
      <c r="AH60">
        <v>7</v>
      </c>
    </row>
    <row r="61" spans="1:54" x14ac:dyDescent="0.25">
      <c r="A61" t="s">
        <v>3807</v>
      </c>
      <c r="B61" t="s">
        <v>399</v>
      </c>
      <c r="C61" t="s">
        <v>3808</v>
      </c>
      <c r="D61" s="1">
        <v>1</v>
      </c>
      <c r="E61" t="s">
        <v>24</v>
      </c>
      <c r="F61" t="s">
        <v>400</v>
      </c>
      <c r="G61">
        <v>11432</v>
      </c>
      <c r="H61">
        <v>11432</v>
      </c>
      <c r="I61" t="s">
        <v>49</v>
      </c>
      <c r="J61">
        <v>11432</v>
      </c>
      <c r="K61" t="s">
        <v>49</v>
      </c>
      <c r="L61" t="s">
        <v>49</v>
      </c>
      <c r="M61">
        <v>11432</v>
      </c>
      <c r="N61" t="s">
        <v>49</v>
      </c>
      <c r="O61">
        <v>11432</v>
      </c>
      <c r="P61">
        <v>11491</v>
      </c>
      <c r="Q61" t="s">
        <v>49</v>
      </c>
      <c r="R61" t="s">
        <v>3978</v>
      </c>
      <c r="S61">
        <v>0</v>
      </c>
      <c r="T61">
        <v>0</v>
      </c>
      <c r="V61" t="s">
        <v>3809</v>
      </c>
      <c r="W61" t="s">
        <v>50</v>
      </c>
      <c r="Z61" s="7">
        <v>0</v>
      </c>
      <c r="AA61">
        <v>0</v>
      </c>
      <c r="AD61" t="s">
        <v>612</v>
      </c>
      <c r="AE61" t="s">
        <v>47</v>
      </c>
      <c r="AF61" s="7" t="s">
        <v>3979</v>
      </c>
      <c r="AG61" s="139"/>
      <c r="AH61">
        <v>7</v>
      </c>
    </row>
    <row r="62" spans="1:54" x14ac:dyDescent="0.25">
      <c r="A62" t="s">
        <v>396</v>
      </c>
      <c r="B62" t="s">
        <v>399</v>
      </c>
      <c r="C62" t="s">
        <v>397</v>
      </c>
      <c r="D62" s="1">
        <v>1</v>
      </c>
      <c r="E62" t="s">
        <v>24</v>
      </c>
      <c r="F62" t="s">
        <v>400</v>
      </c>
      <c r="G62" t="s">
        <v>49</v>
      </c>
      <c r="H62" t="s">
        <v>49</v>
      </c>
      <c r="I62" t="s">
        <v>49</v>
      </c>
      <c r="J62" t="s">
        <v>49</v>
      </c>
      <c r="K62">
        <v>11433</v>
      </c>
      <c r="L62" t="s">
        <v>49</v>
      </c>
      <c r="M62" t="s">
        <v>49</v>
      </c>
      <c r="N62" t="s">
        <v>49</v>
      </c>
      <c r="O62" t="s">
        <v>49</v>
      </c>
      <c r="P62">
        <v>11491</v>
      </c>
      <c r="Q62" t="s">
        <v>49</v>
      </c>
      <c r="R62" t="s">
        <v>396</v>
      </c>
      <c r="S62">
        <v>0</v>
      </c>
      <c r="T62">
        <v>0</v>
      </c>
      <c r="V62" t="s">
        <v>396</v>
      </c>
      <c r="W62" t="s">
        <v>50</v>
      </c>
      <c r="Z62" s="7" t="e">
        <v>#VALUE!</v>
      </c>
      <c r="AA62">
        <v>6</v>
      </c>
      <c r="AD62" t="s">
        <v>396</v>
      </c>
      <c r="AE62" t="s">
        <v>398</v>
      </c>
      <c r="AF62" s="7">
        <v>1</v>
      </c>
      <c r="AG62" s="139"/>
      <c r="AH62">
        <v>6</v>
      </c>
    </row>
    <row r="63" spans="1:54" x14ac:dyDescent="0.25">
      <c r="A63" t="s">
        <v>326</v>
      </c>
      <c r="B63" t="s">
        <v>329</v>
      </c>
      <c r="C63" t="s">
        <v>327</v>
      </c>
      <c r="D63" s="1">
        <v>24312</v>
      </c>
      <c r="E63" t="s">
        <v>23</v>
      </c>
      <c r="F63" t="s">
        <v>66</v>
      </c>
      <c r="G63" t="s">
        <v>49</v>
      </c>
      <c r="H63" t="s">
        <v>49</v>
      </c>
      <c r="I63" t="s">
        <v>49</v>
      </c>
      <c r="J63" t="s">
        <v>49</v>
      </c>
      <c r="K63">
        <v>10161</v>
      </c>
      <c r="L63" t="s">
        <v>49</v>
      </c>
      <c r="M63" t="s">
        <v>49</v>
      </c>
      <c r="N63" t="s">
        <v>49</v>
      </c>
      <c r="O63" t="s">
        <v>49</v>
      </c>
      <c r="P63" t="s">
        <v>49</v>
      </c>
      <c r="Q63" t="s">
        <v>49</v>
      </c>
      <c r="R63" t="s">
        <v>326</v>
      </c>
      <c r="S63">
        <v>1</v>
      </c>
      <c r="T63">
        <v>0</v>
      </c>
      <c r="U63" t="s">
        <v>330</v>
      </c>
      <c r="V63" t="s">
        <v>3810</v>
      </c>
      <c r="W63" t="s">
        <v>50</v>
      </c>
      <c r="Z63" s="7" t="e">
        <v>#VALUE!</v>
      </c>
      <c r="AA63">
        <v>1</v>
      </c>
      <c r="AE63" t="s">
        <v>398</v>
      </c>
      <c r="AF63" s="7">
        <v>24312</v>
      </c>
      <c r="AG63" s="139"/>
      <c r="AH63">
        <v>7</v>
      </c>
    </row>
    <row r="64" spans="1:54" x14ac:dyDescent="0.25">
      <c r="A64" t="s">
        <v>333</v>
      </c>
      <c r="B64" t="s">
        <v>329</v>
      </c>
      <c r="C64" t="s">
        <v>334</v>
      </c>
      <c r="D64" s="1">
        <v>10000</v>
      </c>
      <c r="E64" t="s">
        <v>23</v>
      </c>
      <c r="F64" t="s">
        <v>182</v>
      </c>
      <c r="G64" t="s">
        <v>49</v>
      </c>
      <c r="H64" t="s">
        <v>49</v>
      </c>
      <c r="I64" t="s">
        <v>49</v>
      </c>
      <c r="J64" t="s">
        <v>49</v>
      </c>
      <c r="K64">
        <v>10161</v>
      </c>
      <c r="L64" t="s">
        <v>49</v>
      </c>
      <c r="M64" t="s">
        <v>49</v>
      </c>
      <c r="N64" t="s">
        <v>49</v>
      </c>
      <c r="O64" t="s">
        <v>49</v>
      </c>
      <c r="P64" t="s">
        <v>337</v>
      </c>
      <c r="Q64" t="s">
        <v>49</v>
      </c>
      <c r="R64" t="s">
        <v>333</v>
      </c>
      <c r="S64">
        <v>2</v>
      </c>
      <c r="T64">
        <v>0</v>
      </c>
      <c r="U64" t="s">
        <v>330</v>
      </c>
      <c r="V64" t="s">
        <v>3810</v>
      </c>
      <c r="W64" t="s">
        <v>50</v>
      </c>
      <c r="Z64" s="7" t="e">
        <v>#VALUE!</v>
      </c>
      <c r="AA64">
        <v>3</v>
      </c>
      <c r="AE64" t="s">
        <v>398</v>
      </c>
      <c r="AF64" s="7">
        <v>10000</v>
      </c>
      <c r="AG64" s="139"/>
      <c r="AH64">
        <v>7</v>
      </c>
    </row>
    <row r="65" spans="1:34" x14ac:dyDescent="0.25">
      <c r="A65" t="s">
        <v>335</v>
      </c>
      <c r="B65" t="s">
        <v>329</v>
      </c>
      <c r="C65" t="s">
        <v>336</v>
      </c>
      <c r="D65" s="1">
        <v>10000</v>
      </c>
      <c r="E65" t="s">
        <v>23</v>
      </c>
      <c r="F65" t="s">
        <v>182</v>
      </c>
      <c r="G65" t="s">
        <v>49</v>
      </c>
      <c r="H65" t="s">
        <v>49</v>
      </c>
      <c r="I65" t="s">
        <v>49</v>
      </c>
      <c r="J65" t="s">
        <v>49</v>
      </c>
      <c r="K65">
        <v>10161</v>
      </c>
      <c r="L65" t="s">
        <v>49</v>
      </c>
      <c r="M65" t="s">
        <v>49</v>
      </c>
      <c r="N65" t="s">
        <v>49</v>
      </c>
      <c r="O65" t="s">
        <v>49</v>
      </c>
      <c r="P65" t="s">
        <v>337</v>
      </c>
      <c r="Q65" t="s">
        <v>49</v>
      </c>
      <c r="R65" t="s">
        <v>335</v>
      </c>
      <c r="S65">
        <v>3</v>
      </c>
      <c r="T65">
        <v>0</v>
      </c>
      <c r="U65" t="s">
        <v>330</v>
      </c>
      <c r="V65" t="s">
        <v>3810</v>
      </c>
      <c r="W65" t="s">
        <v>50</v>
      </c>
      <c r="Z65" s="7" t="e">
        <v>#VALUE!</v>
      </c>
      <c r="AA65">
        <v>1</v>
      </c>
      <c r="AE65" t="s">
        <v>398</v>
      </c>
      <c r="AF65" s="7">
        <v>10000</v>
      </c>
      <c r="AG65" s="139"/>
      <c r="AH65">
        <v>7</v>
      </c>
    </row>
    <row r="66" spans="1:34" x14ac:dyDescent="0.25">
      <c r="A66" t="s">
        <v>331</v>
      </c>
      <c r="B66" t="s">
        <v>329</v>
      </c>
      <c r="C66" t="s">
        <v>332</v>
      </c>
      <c r="D66" s="1">
        <v>10000</v>
      </c>
      <c r="E66" t="s">
        <v>23</v>
      </c>
      <c r="F66" t="s">
        <v>66</v>
      </c>
      <c r="G66" t="s">
        <v>49</v>
      </c>
      <c r="H66" t="s">
        <v>49</v>
      </c>
      <c r="I66" t="s">
        <v>49</v>
      </c>
      <c r="J66" t="s">
        <v>49</v>
      </c>
      <c r="K66">
        <v>10161</v>
      </c>
      <c r="L66" t="s">
        <v>49</v>
      </c>
      <c r="M66" t="s">
        <v>49</v>
      </c>
      <c r="N66" t="s">
        <v>49</v>
      </c>
      <c r="O66" t="s">
        <v>49</v>
      </c>
      <c r="P66" t="s">
        <v>337</v>
      </c>
      <c r="Q66" t="s">
        <v>49</v>
      </c>
      <c r="R66" t="s">
        <v>331</v>
      </c>
      <c r="S66">
        <v>4</v>
      </c>
      <c r="T66">
        <v>0</v>
      </c>
      <c r="U66" t="s">
        <v>330</v>
      </c>
      <c r="V66" t="s">
        <v>3810</v>
      </c>
      <c r="W66" t="s">
        <v>50</v>
      </c>
      <c r="Z66" s="7" t="e">
        <v>#VALUE!</v>
      </c>
      <c r="AA66">
        <v>12</v>
      </c>
      <c r="AE66" t="s">
        <v>398</v>
      </c>
      <c r="AF66" s="7">
        <v>10000</v>
      </c>
      <c r="AG66" s="139"/>
      <c r="AH66">
        <v>7</v>
      </c>
    </row>
    <row r="67" spans="1:34" x14ac:dyDescent="0.25">
      <c r="A67" t="s">
        <v>346</v>
      </c>
      <c r="B67" t="s">
        <v>329</v>
      </c>
      <c r="C67" t="s">
        <v>347</v>
      </c>
      <c r="D67" s="1">
        <v>10000</v>
      </c>
      <c r="E67" t="s">
        <v>23</v>
      </c>
      <c r="F67" t="s">
        <v>66</v>
      </c>
      <c r="G67" t="s">
        <v>49</v>
      </c>
      <c r="H67">
        <v>11392</v>
      </c>
      <c r="I67" t="s">
        <v>49</v>
      </c>
      <c r="J67" t="s">
        <v>49</v>
      </c>
      <c r="K67" t="s">
        <v>49</v>
      </c>
      <c r="L67">
        <v>11392</v>
      </c>
      <c r="M67" t="s">
        <v>49</v>
      </c>
      <c r="N67" t="s">
        <v>49</v>
      </c>
      <c r="O67" t="s">
        <v>49</v>
      </c>
      <c r="P67" t="s">
        <v>49</v>
      </c>
      <c r="Q67" t="s">
        <v>49</v>
      </c>
      <c r="R67" t="s">
        <v>346</v>
      </c>
      <c r="S67">
        <v>5</v>
      </c>
      <c r="T67">
        <v>0</v>
      </c>
      <c r="U67" t="s">
        <v>330</v>
      </c>
      <c r="V67" t="s">
        <v>3811</v>
      </c>
      <c r="W67" t="s">
        <v>50</v>
      </c>
      <c r="Z67" s="7" t="e">
        <v>#VALUE!</v>
      </c>
      <c r="AA67">
        <v>3</v>
      </c>
      <c r="AE67" t="s">
        <v>314</v>
      </c>
      <c r="AF67" s="7">
        <v>10000</v>
      </c>
      <c r="AG67" s="139"/>
      <c r="AH67">
        <v>7</v>
      </c>
    </row>
    <row r="68" spans="1:34" x14ac:dyDescent="0.25">
      <c r="A68" t="s">
        <v>437</v>
      </c>
      <c r="B68" t="s">
        <v>399</v>
      </c>
      <c r="C68" t="s">
        <v>438</v>
      </c>
      <c r="D68" s="1">
        <v>1</v>
      </c>
      <c r="E68" t="s">
        <v>24</v>
      </c>
      <c r="F68" t="s">
        <v>400</v>
      </c>
      <c r="G68">
        <v>10265</v>
      </c>
      <c r="H68">
        <v>10265</v>
      </c>
      <c r="I68" t="s">
        <v>49</v>
      </c>
      <c r="J68">
        <v>10265</v>
      </c>
      <c r="K68" t="s">
        <v>49</v>
      </c>
      <c r="L68" t="s">
        <v>49</v>
      </c>
      <c r="M68">
        <v>10265</v>
      </c>
      <c r="N68" t="s">
        <v>49</v>
      </c>
      <c r="O68">
        <v>10265</v>
      </c>
      <c r="P68">
        <v>11491</v>
      </c>
      <c r="Q68" t="s">
        <v>49</v>
      </c>
      <c r="R68" t="s">
        <v>437</v>
      </c>
      <c r="S68">
        <v>6</v>
      </c>
      <c r="T68">
        <v>0</v>
      </c>
      <c r="V68" t="s">
        <v>3812</v>
      </c>
      <c r="W68" t="s">
        <v>50</v>
      </c>
      <c r="Z68" s="7" t="e">
        <v>#VALUE!</v>
      </c>
      <c r="AA68">
        <v>97</v>
      </c>
      <c r="AD68" t="s">
        <v>427</v>
      </c>
      <c r="AE68" t="s">
        <v>412</v>
      </c>
      <c r="AF68" s="7">
        <v>1</v>
      </c>
      <c r="AG68" s="139"/>
      <c r="AH68">
        <v>5</v>
      </c>
    </row>
    <row r="69" spans="1:34" x14ac:dyDescent="0.25">
      <c r="A69" t="s">
        <v>343</v>
      </c>
      <c r="B69" t="s">
        <v>329</v>
      </c>
      <c r="C69" t="s">
        <v>344</v>
      </c>
      <c r="D69" s="1">
        <v>10000</v>
      </c>
      <c r="E69" t="s">
        <v>23</v>
      </c>
      <c r="F69" t="s">
        <v>66</v>
      </c>
      <c r="G69" t="s">
        <v>49</v>
      </c>
      <c r="H69">
        <v>11392</v>
      </c>
      <c r="I69" t="s">
        <v>49</v>
      </c>
      <c r="J69" t="s">
        <v>49</v>
      </c>
      <c r="K69" t="s">
        <v>49</v>
      </c>
      <c r="L69">
        <v>11392</v>
      </c>
      <c r="M69" t="s">
        <v>49</v>
      </c>
      <c r="N69" t="s">
        <v>49</v>
      </c>
      <c r="O69" t="s">
        <v>49</v>
      </c>
      <c r="P69" t="s">
        <v>49</v>
      </c>
      <c r="Q69" t="s">
        <v>49</v>
      </c>
      <c r="R69" t="s">
        <v>343</v>
      </c>
      <c r="S69">
        <v>6</v>
      </c>
      <c r="T69">
        <v>0</v>
      </c>
      <c r="U69" t="s">
        <v>330</v>
      </c>
      <c r="V69" t="s">
        <v>3811</v>
      </c>
      <c r="W69" t="s">
        <v>50</v>
      </c>
      <c r="Z69" s="7" t="e">
        <v>#VALUE!</v>
      </c>
      <c r="AA69">
        <v>2</v>
      </c>
      <c r="AE69" t="s">
        <v>314</v>
      </c>
      <c r="AF69" s="7">
        <v>10000</v>
      </c>
      <c r="AG69" s="139"/>
      <c r="AH69">
        <v>7</v>
      </c>
    </row>
    <row r="70" spans="1:34" x14ac:dyDescent="0.25">
      <c r="A70" t="s">
        <v>341</v>
      </c>
      <c r="B70" t="s">
        <v>329</v>
      </c>
      <c r="C70" t="s">
        <v>342</v>
      </c>
      <c r="D70" s="1">
        <v>22339</v>
      </c>
      <c r="E70" t="s">
        <v>23</v>
      </c>
      <c r="F70" t="s">
        <v>66</v>
      </c>
      <c r="G70" t="s">
        <v>49</v>
      </c>
      <c r="H70">
        <v>11438</v>
      </c>
      <c r="I70" t="s">
        <v>49</v>
      </c>
      <c r="J70">
        <v>11438</v>
      </c>
      <c r="K70" t="s">
        <v>49</v>
      </c>
      <c r="L70" t="s">
        <v>49</v>
      </c>
      <c r="M70">
        <v>11438</v>
      </c>
      <c r="N70" t="s">
        <v>49</v>
      </c>
      <c r="O70">
        <v>11438</v>
      </c>
      <c r="P70" t="s">
        <v>49</v>
      </c>
      <c r="Q70" t="s">
        <v>49</v>
      </c>
      <c r="R70" t="s">
        <v>341</v>
      </c>
      <c r="S70">
        <v>7</v>
      </c>
      <c r="T70">
        <v>0</v>
      </c>
      <c r="U70" t="s">
        <v>330</v>
      </c>
      <c r="V70" t="s">
        <v>3804</v>
      </c>
      <c r="W70" t="s">
        <v>50</v>
      </c>
      <c r="Z70" s="7" t="e">
        <v>#VALUE!</v>
      </c>
      <c r="AA70">
        <v>2</v>
      </c>
      <c r="AE70" t="s">
        <v>47</v>
      </c>
      <c r="AF70" s="7">
        <v>22339</v>
      </c>
      <c r="AG70" s="139"/>
      <c r="AH70">
        <v>7</v>
      </c>
    </row>
    <row r="71" spans="1:34" x14ac:dyDescent="0.25">
      <c r="A71" t="s">
        <v>3813</v>
      </c>
      <c r="B71" t="s">
        <v>399</v>
      </c>
      <c r="C71" t="s">
        <v>434</v>
      </c>
      <c r="D71" s="1">
        <v>1</v>
      </c>
      <c r="E71" t="s">
        <v>24</v>
      </c>
      <c r="F71" t="s">
        <v>400</v>
      </c>
      <c r="G71">
        <v>11411</v>
      </c>
      <c r="H71">
        <v>11411</v>
      </c>
      <c r="I71">
        <v>11411</v>
      </c>
      <c r="J71">
        <v>11411</v>
      </c>
      <c r="K71">
        <v>11411</v>
      </c>
      <c r="L71">
        <v>11411</v>
      </c>
      <c r="M71">
        <v>11424</v>
      </c>
      <c r="N71">
        <v>11424</v>
      </c>
      <c r="O71">
        <v>11424</v>
      </c>
      <c r="P71">
        <v>11491</v>
      </c>
      <c r="Q71">
        <v>11424</v>
      </c>
      <c r="R71" t="s">
        <v>3813</v>
      </c>
      <c r="S71">
        <v>7</v>
      </c>
      <c r="T71">
        <v>0</v>
      </c>
      <c r="V71" t="s">
        <v>3814</v>
      </c>
      <c r="W71" t="s">
        <v>50</v>
      </c>
      <c r="Z71" s="7" t="e">
        <v>#VALUE!</v>
      </c>
      <c r="AA71">
        <v>91</v>
      </c>
      <c r="AE71" t="s">
        <v>412</v>
      </c>
      <c r="AF71" s="7">
        <v>1</v>
      </c>
      <c r="AG71" s="139"/>
      <c r="AH71">
        <v>5</v>
      </c>
    </row>
    <row r="72" spans="1:34" x14ac:dyDescent="0.25">
      <c r="A72" t="s">
        <v>448</v>
      </c>
      <c r="B72" t="s">
        <v>329</v>
      </c>
      <c r="C72" t="s">
        <v>385</v>
      </c>
      <c r="D72" s="1">
        <v>6000</v>
      </c>
      <c r="E72" t="s">
        <v>23</v>
      </c>
      <c r="F72" t="s">
        <v>182</v>
      </c>
      <c r="G72" t="s">
        <v>49</v>
      </c>
      <c r="H72" t="s">
        <v>49</v>
      </c>
      <c r="I72">
        <v>11438</v>
      </c>
      <c r="J72">
        <v>11438</v>
      </c>
      <c r="K72" t="s">
        <v>49</v>
      </c>
      <c r="L72" t="s">
        <v>49</v>
      </c>
      <c r="M72" t="s">
        <v>49</v>
      </c>
      <c r="N72">
        <v>11438</v>
      </c>
      <c r="O72">
        <v>11438</v>
      </c>
      <c r="P72" t="s">
        <v>49</v>
      </c>
      <c r="Q72" t="s">
        <v>49</v>
      </c>
      <c r="R72" t="s">
        <v>448</v>
      </c>
      <c r="S72">
        <v>8</v>
      </c>
      <c r="T72">
        <v>0</v>
      </c>
      <c r="U72" t="s">
        <v>330</v>
      </c>
      <c r="V72" t="s">
        <v>3804</v>
      </c>
      <c r="W72" t="s">
        <v>50</v>
      </c>
      <c r="Z72" s="7" t="e">
        <v>#VALUE!</v>
      </c>
      <c r="AA72">
        <v>4</v>
      </c>
      <c r="AE72" t="s">
        <v>47</v>
      </c>
      <c r="AF72" s="7">
        <v>6000</v>
      </c>
      <c r="AG72" s="139"/>
      <c r="AH72">
        <v>7</v>
      </c>
    </row>
    <row r="73" spans="1:34" x14ac:dyDescent="0.25">
      <c r="A73" t="s">
        <v>457</v>
      </c>
      <c r="B73" t="s">
        <v>329</v>
      </c>
      <c r="C73" t="s">
        <v>458</v>
      </c>
      <c r="D73" s="1">
        <v>6000</v>
      </c>
      <c r="E73" t="s">
        <v>23</v>
      </c>
      <c r="F73" t="s">
        <v>182</v>
      </c>
      <c r="G73" t="s">
        <v>49</v>
      </c>
      <c r="H73" t="s">
        <v>49</v>
      </c>
      <c r="I73">
        <v>11438</v>
      </c>
      <c r="J73">
        <v>11438</v>
      </c>
      <c r="K73" t="s">
        <v>49</v>
      </c>
      <c r="L73" t="s">
        <v>49</v>
      </c>
      <c r="M73" t="s">
        <v>49</v>
      </c>
      <c r="N73">
        <v>11438</v>
      </c>
      <c r="O73">
        <v>11438</v>
      </c>
      <c r="P73" t="s">
        <v>49</v>
      </c>
      <c r="Q73" t="s">
        <v>49</v>
      </c>
      <c r="R73" t="s">
        <v>457</v>
      </c>
      <c r="S73">
        <v>9</v>
      </c>
      <c r="T73">
        <v>0</v>
      </c>
      <c r="U73" t="s">
        <v>330</v>
      </c>
      <c r="V73" t="s">
        <v>3804</v>
      </c>
      <c r="W73" t="s">
        <v>50</v>
      </c>
      <c r="Z73" s="7" t="e">
        <v>#VALUE!</v>
      </c>
      <c r="AA73">
        <v>1</v>
      </c>
      <c r="AE73" t="s">
        <v>47</v>
      </c>
      <c r="AF73" s="7">
        <v>6000</v>
      </c>
      <c r="AG73" s="139"/>
      <c r="AH73">
        <v>7</v>
      </c>
    </row>
    <row r="74" spans="1:34" x14ac:dyDescent="0.25">
      <c r="A74" t="s">
        <v>338</v>
      </c>
      <c r="B74" t="s">
        <v>329</v>
      </c>
      <c r="C74" t="s">
        <v>339</v>
      </c>
      <c r="D74" s="1">
        <v>6000</v>
      </c>
      <c r="E74" t="s">
        <v>23</v>
      </c>
      <c r="F74" t="s">
        <v>66</v>
      </c>
      <c r="G74" t="s">
        <v>49</v>
      </c>
      <c r="H74">
        <v>11438</v>
      </c>
      <c r="I74">
        <v>11438</v>
      </c>
      <c r="J74">
        <v>11438</v>
      </c>
      <c r="K74" t="s">
        <v>49</v>
      </c>
      <c r="L74" t="s">
        <v>49</v>
      </c>
      <c r="M74">
        <v>11438</v>
      </c>
      <c r="N74">
        <v>11438</v>
      </c>
      <c r="O74">
        <v>11438</v>
      </c>
      <c r="P74" t="s">
        <v>49</v>
      </c>
      <c r="Q74" t="s">
        <v>49</v>
      </c>
      <c r="R74" t="s">
        <v>338</v>
      </c>
      <c r="S74">
        <v>10</v>
      </c>
      <c r="T74">
        <v>0</v>
      </c>
      <c r="U74" t="s">
        <v>330</v>
      </c>
      <c r="V74" t="s">
        <v>3804</v>
      </c>
      <c r="W74" t="s">
        <v>50</v>
      </c>
      <c r="Z74" s="7" t="e">
        <v>#VALUE!</v>
      </c>
      <c r="AA74">
        <v>18</v>
      </c>
      <c r="AE74" t="s">
        <v>47</v>
      </c>
      <c r="AF74" s="7">
        <v>6000</v>
      </c>
      <c r="AG74" s="139"/>
      <c r="AH74">
        <v>7</v>
      </c>
    </row>
    <row r="75" spans="1:34" x14ac:dyDescent="0.25">
      <c r="A75" t="s">
        <v>354</v>
      </c>
      <c r="B75" t="s">
        <v>329</v>
      </c>
      <c r="C75" t="s">
        <v>355</v>
      </c>
      <c r="D75" s="1">
        <v>10000</v>
      </c>
      <c r="E75" t="s">
        <v>23</v>
      </c>
      <c r="F75" t="s">
        <v>66</v>
      </c>
      <c r="G75" t="s">
        <v>49</v>
      </c>
      <c r="H75">
        <v>11438</v>
      </c>
      <c r="I75">
        <v>11438</v>
      </c>
      <c r="J75">
        <v>11438</v>
      </c>
      <c r="K75" t="s">
        <v>49</v>
      </c>
      <c r="L75" t="s">
        <v>49</v>
      </c>
      <c r="M75">
        <v>11438</v>
      </c>
      <c r="N75">
        <v>11438</v>
      </c>
      <c r="O75">
        <v>11438</v>
      </c>
      <c r="P75" t="s">
        <v>49</v>
      </c>
      <c r="Q75" t="s">
        <v>49</v>
      </c>
      <c r="R75" t="s">
        <v>354</v>
      </c>
      <c r="S75">
        <v>11</v>
      </c>
      <c r="T75">
        <v>0</v>
      </c>
      <c r="U75" t="s">
        <v>330</v>
      </c>
      <c r="V75" t="s">
        <v>3804</v>
      </c>
      <c r="W75" t="s">
        <v>50</v>
      </c>
      <c r="Z75" s="7" t="e">
        <v>#VALUE!</v>
      </c>
      <c r="AA75">
        <v>8</v>
      </c>
      <c r="AE75" t="s">
        <v>47</v>
      </c>
      <c r="AF75" s="7">
        <v>10000</v>
      </c>
      <c r="AG75" s="139"/>
      <c r="AH75">
        <v>7</v>
      </c>
    </row>
    <row r="76" spans="1:34" x14ac:dyDescent="0.25">
      <c r="A76" t="s">
        <v>348</v>
      </c>
      <c r="B76" t="s">
        <v>329</v>
      </c>
      <c r="C76" t="s">
        <v>349</v>
      </c>
      <c r="D76" s="1">
        <v>17017</v>
      </c>
      <c r="E76" t="s">
        <v>24</v>
      </c>
      <c r="F76" t="s">
        <v>66</v>
      </c>
      <c r="G76">
        <v>11336</v>
      </c>
      <c r="H76">
        <v>11336</v>
      </c>
      <c r="I76">
        <v>11336</v>
      </c>
      <c r="J76">
        <v>11336</v>
      </c>
      <c r="K76">
        <v>11336</v>
      </c>
      <c r="L76">
        <v>11336</v>
      </c>
      <c r="M76">
        <v>11336</v>
      </c>
      <c r="N76">
        <v>11336</v>
      </c>
      <c r="O76">
        <v>11336</v>
      </c>
      <c r="P76" t="s">
        <v>49</v>
      </c>
      <c r="Q76" t="s">
        <v>49</v>
      </c>
      <c r="R76" t="s">
        <v>348</v>
      </c>
      <c r="S76">
        <v>12</v>
      </c>
      <c r="T76">
        <v>0</v>
      </c>
      <c r="U76" t="s">
        <v>330</v>
      </c>
      <c r="V76" t="s">
        <v>3806</v>
      </c>
      <c r="W76" t="s">
        <v>50</v>
      </c>
      <c r="Z76" s="7" t="e">
        <v>#VALUE!</v>
      </c>
      <c r="AA76">
        <v>1</v>
      </c>
      <c r="AE76" t="s">
        <v>350</v>
      </c>
      <c r="AF76" s="7">
        <v>17017</v>
      </c>
      <c r="AG76" s="139"/>
      <c r="AH76">
        <v>7</v>
      </c>
    </row>
    <row r="77" spans="1:34" x14ac:dyDescent="0.25">
      <c r="A77" t="s">
        <v>352</v>
      </c>
      <c r="B77" t="s">
        <v>329</v>
      </c>
      <c r="C77" t="s">
        <v>353</v>
      </c>
      <c r="D77" s="1">
        <v>11742</v>
      </c>
      <c r="E77" t="s">
        <v>24</v>
      </c>
      <c r="F77" t="s">
        <v>66</v>
      </c>
      <c r="G77">
        <v>11336</v>
      </c>
      <c r="H77">
        <v>11336</v>
      </c>
      <c r="I77">
        <v>11336</v>
      </c>
      <c r="J77">
        <v>11336</v>
      </c>
      <c r="K77">
        <v>11336</v>
      </c>
      <c r="L77">
        <v>11336</v>
      </c>
      <c r="M77">
        <v>11336</v>
      </c>
      <c r="N77">
        <v>11336</v>
      </c>
      <c r="O77">
        <v>11336</v>
      </c>
      <c r="P77" t="s">
        <v>49</v>
      </c>
      <c r="Q77" t="s">
        <v>49</v>
      </c>
      <c r="R77" t="s">
        <v>352</v>
      </c>
      <c r="S77">
        <v>13</v>
      </c>
      <c r="T77">
        <v>0</v>
      </c>
      <c r="U77" t="s">
        <v>330</v>
      </c>
      <c r="V77" t="s">
        <v>3806</v>
      </c>
      <c r="W77" t="s">
        <v>50</v>
      </c>
      <c r="Z77" s="7" t="e">
        <v>#VALUE!</v>
      </c>
      <c r="AA77">
        <v>1</v>
      </c>
      <c r="AE77" t="s">
        <v>350</v>
      </c>
      <c r="AF77" s="7">
        <v>11742</v>
      </c>
      <c r="AG77" s="139"/>
      <c r="AH77">
        <v>7</v>
      </c>
    </row>
    <row r="78" spans="1:34" x14ac:dyDescent="0.25">
      <c r="A78" t="s">
        <v>410</v>
      </c>
      <c r="B78" t="s">
        <v>399</v>
      </c>
      <c r="C78" t="s">
        <v>411</v>
      </c>
      <c r="D78" s="1">
        <v>1</v>
      </c>
      <c r="E78" t="s">
        <v>24</v>
      </c>
      <c r="F78" t="s">
        <v>400</v>
      </c>
      <c r="G78" t="s">
        <v>49</v>
      </c>
      <c r="H78">
        <v>11431</v>
      </c>
      <c r="I78" t="s">
        <v>49</v>
      </c>
      <c r="J78">
        <v>11431</v>
      </c>
      <c r="K78">
        <v>11433</v>
      </c>
      <c r="L78">
        <v>11431</v>
      </c>
      <c r="M78">
        <v>11443</v>
      </c>
      <c r="N78" t="s">
        <v>49</v>
      </c>
      <c r="O78">
        <v>11443</v>
      </c>
      <c r="P78">
        <v>11491</v>
      </c>
      <c r="Q78">
        <v>11431</v>
      </c>
      <c r="R78" t="s">
        <v>410</v>
      </c>
      <c r="S78">
        <v>50</v>
      </c>
      <c r="T78">
        <v>0</v>
      </c>
      <c r="V78" t="s">
        <v>3815</v>
      </c>
      <c r="W78" t="s">
        <v>50</v>
      </c>
      <c r="Z78" s="7" t="e">
        <v>#VALUE!</v>
      </c>
      <c r="AA78">
        <v>498</v>
      </c>
      <c r="AD78" t="s">
        <v>427</v>
      </c>
      <c r="AE78" t="s">
        <v>412</v>
      </c>
      <c r="AF78" s="7">
        <v>1</v>
      </c>
      <c r="AG78" s="139"/>
      <c r="AH78">
        <v>6</v>
      </c>
    </row>
    <row r="79" spans="1:34" x14ac:dyDescent="0.25">
      <c r="A79" t="s">
        <v>3816</v>
      </c>
      <c r="B79" t="s">
        <v>399</v>
      </c>
      <c r="C79" t="s">
        <v>411</v>
      </c>
      <c r="D79" s="1">
        <v>1</v>
      </c>
      <c r="E79" t="s">
        <v>24</v>
      </c>
      <c r="F79" t="s">
        <v>400</v>
      </c>
      <c r="G79" t="s">
        <v>49</v>
      </c>
      <c r="H79">
        <v>11431</v>
      </c>
      <c r="I79" t="s">
        <v>49</v>
      </c>
      <c r="J79">
        <v>11431</v>
      </c>
      <c r="K79">
        <v>11433</v>
      </c>
      <c r="L79">
        <v>11431</v>
      </c>
      <c r="M79">
        <v>11443</v>
      </c>
      <c r="N79" t="s">
        <v>49</v>
      </c>
      <c r="O79">
        <v>11443</v>
      </c>
      <c r="P79">
        <v>11491</v>
      </c>
      <c r="Q79">
        <v>11431</v>
      </c>
      <c r="R79" t="s">
        <v>3978</v>
      </c>
      <c r="S79">
        <v>51</v>
      </c>
      <c r="T79">
        <v>0</v>
      </c>
      <c r="V79" t="s">
        <v>3815</v>
      </c>
      <c r="W79" t="s">
        <v>50</v>
      </c>
      <c r="Z79" s="7">
        <v>0</v>
      </c>
      <c r="AA79">
        <v>0</v>
      </c>
      <c r="AE79" t="s">
        <v>412</v>
      </c>
      <c r="AF79" s="7" t="s">
        <v>3979</v>
      </c>
      <c r="AG79" s="139"/>
      <c r="AH79">
        <v>6</v>
      </c>
    </row>
    <row r="80" spans="1:34" x14ac:dyDescent="0.25">
      <c r="A80" t="s">
        <v>413</v>
      </c>
      <c r="B80" t="s">
        <v>399</v>
      </c>
      <c r="C80" t="s">
        <v>414</v>
      </c>
      <c r="D80" s="1">
        <v>1</v>
      </c>
      <c r="E80" t="s">
        <v>24</v>
      </c>
      <c r="F80" t="s">
        <v>400</v>
      </c>
      <c r="G80" t="s">
        <v>49</v>
      </c>
      <c r="H80" t="s">
        <v>49</v>
      </c>
      <c r="I80">
        <v>11435</v>
      </c>
      <c r="J80">
        <v>11435</v>
      </c>
      <c r="K80" t="s">
        <v>49</v>
      </c>
      <c r="L80">
        <v>11435</v>
      </c>
      <c r="M80" t="s">
        <v>49</v>
      </c>
      <c r="N80">
        <v>11442</v>
      </c>
      <c r="O80">
        <v>11442</v>
      </c>
      <c r="P80">
        <v>11491</v>
      </c>
      <c r="Q80">
        <v>11435</v>
      </c>
      <c r="R80" t="s">
        <v>413</v>
      </c>
      <c r="S80">
        <v>52</v>
      </c>
      <c r="T80">
        <v>0</v>
      </c>
      <c r="V80" t="s">
        <v>3817</v>
      </c>
      <c r="W80" t="s">
        <v>50</v>
      </c>
      <c r="Z80" s="7" t="e">
        <v>#VALUE!</v>
      </c>
      <c r="AA80">
        <v>131</v>
      </c>
      <c r="AD80" t="s">
        <v>427</v>
      </c>
      <c r="AE80" t="s">
        <v>412</v>
      </c>
      <c r="AF80" s="7">
        <v>1</v>
      </c>
      <c r="AG80" s="139"/>
      <c r="AH80">
        <v>6</v>
      </c>
    </row>
    <row r="81" spans="1:34" x14ac:dyDescent="0.25">
      <c r="A81" t="s">
        <v>3818</v>
      </c>
      <c r="B81" t="s">
        <v>399</v>
      </c>
      <c r="C81" t="s">
        <v>414</v>
      </c>
      <c r="D81" s="1">
        <v>1</v>
      </c>
      <c r="E81" t="s">
        <v>24</v>
      </c>
      <c r="F81" t="s">
        <v>400</v>
      </c>
      <c r="G81" t="s">
        <v>49</v>
      </c>
      <c r="H81" t="s">
        <v>49</v>
      </c>
      <c r="I81">
        <v>11435</v>
      </c>
      <c r="J81">
        <v>11435</v>
      </c>
      <c r="K81" t="s">
        <v>49</v>
      </c>
      <c r="L81">
        <v>11435</v>
      </c>
      <c r="M81" t="s">
        <v>49</v>
      </c>
      <c r="N81">
        <v>11442</v>
      </c>
      <c r="O81">
        <v>11442</v>
      </c>
      <c r="P81">
        <v>11491</v>
      </c>
      <c r="Q81">
        <v>11435</v>
      </c>
      <c r="R81" t="s">
        <v>3978</v>
      </c>
      <c r="S81">
        <v>53</v>
      </c>
      <c r="T81">
        <v>0</v>
      </c>
      <c r="V81" t="s">
        <v>3817</v>
      </c>
      <c r="W81" t="s">
        <v>50</v>
      </c>
      <c r="Z81" s="7">
        <v>0</v>
      </c>
      <c r="AA81">
        <v>0</v>
      </c>
      <c r="AE81" t="s">
        <v>412</v>
      </c>
      <c r="AF81" s="7" t="s">
        <v>3979</v>
      </c>
      <c r="AG81" s="139"/>
      <c r="AH81">
        <v>6</v>
      </c>
    </row>
    <row r="82" spans="1:34" x14ac:dyDescent="0.25">
      <c r="A82" t="s">
        <v>435</v>
      </c>
      <c r="B82" t="s">
        <v>399</v>
      </c>
      <c r="C82" t="s">
        <v>436</v>
      </c>
      <c r="D82" s="1">
        <v>1</v>
      </c>
      <c r="E82" t="s">
        <v>24</v>
      </c>
      <c r="F82" t="s">
        <v>400</v>
      </c>
      <c r="G82">
        <v>11439</v>
      </c>
      <c r="H82">
        <v>11436</v>
      </c>
      <c r="I82" t="s">
        <v>49</v>
      </c>
      <c r="J82">
        <v>11436</v>
      </c>
      <c r="K82" t="s">
        <v>49</v>
      </c>
      <c r="L82" t="s">
        <v>49</v>
      </c>
      <c r="M82">
        <v>11451</v>
      </c>
      <c r="N82" t="s">
        <v>49</v>
      </c>
      <c r="O82">
        <v>11443</v>
      </c>
      <c r="P82">
        <v>11491</v>
      </c>
      <c r="Q82" t="s">
        <v>49</v>
      </c>
      <c r="R82" t="s">
        <v>435</v>
      </c>
      <c r="S82">
        <v>23</v>
      </c>
      <c r="T82">
        <v>0</v>
      </c>
      <c r="V82" t="s">
        <v>3819</v>
      </c>
      <c r="W82" t="s">
        <v>50</v>
      </c>
      <c r="Z82" s="7" t="e">
        <v>#VALUE!</v>
      </c>
      <c r="AA82">
        <v>69</v>
      </c>
      <c r="AD82" t="s">
        <v>427</v>
      </c>
      <c r="AE82" t="s">
        <v>412</v>
      </c>
      <c r="AF82" s="7">
        <v>1</v>
      </c>
      <c r="AG82" s="139"/>
      <c r="AH82">
        <v>6</v>
      </c>
    </row>
    <row r="83" spans="1:34" x14ac:dyDescent="0.25">
      <c r="A83" t="s">
        <v>427</v>
      </c>
      <c r="B83" t="s">
        <v>399</v>
      </c>
      <c r="C83" t="s">
        <v>428</v>
      </c>
      <c r="D83" s="1">
        <v>1</v>
      </c>
      <c r="E83" t="s">
        <v>24</v>
      </c>
      <c r="F83" t="s">
        <v>400</v>
      </c>
      <c r="G83">
        <v>11439</v>
      </c>
      <c r="H83">
        <v>11431</v>
      </c>
      <c r="I83">
        <v>11435</v>
      </c>
      <c r="J83">
        <v>11435</v>
      </c>
      <c r="K83">
        <v>11433</v>
      </c>
      <c r="L83">
        <v>11435</v>
      </c>
      <c r="M83">
        <v>11443</v>
      </c>
      <c r="N83">
        <v>11442</v>
      </c>
      <c r="O83">
        <v>11442</v>
      </c>
      <c r="P83">
        <v>11491</v>
      </c>
      <c r="Q83">
        <v>11435</v>
      </c>
      <c r="R83" t="s">
        <v>427</v>
      </c>
      <c r="S83">
        <v>23</v>
      </c>
      <c r="T83">
        <v>0</v>
      </c>
      <c r="V83" t="s">
        <v>427</v>
      </c>
      <c r="W83" t="s">
        <v>50</v>
      </c>
      <c r="Z83" s="7" t="e">
        <v>#VALUE!</v>
      </c>
      <c r="AA83">
        <v>64</v>
      </c>
      <c r="AD83" t="s">
        <v>427</v>
      </c>
      <c r="AE83" t="s">
        <v>412</v>
      </c>
      <c r="AF83" s="7">
        <v>1</v>
      </c>
      <c r="AG83" s="139"/>
      <c r="AH83">
        <v>6</v>
      </c>
    </row>
    <row r="84" spans="1:34" x14ac:dyDescent="0.25">
      <c r="A84" t="s">
        <v>611</v>
      </c>
      <c r="B84" t="s">
        <v>399</v>
      </c>
      <c r="C84" t="s">
        <v>428</v>
      </c>
      <c r="D84" s="1">
        <v>1</v>
      </c>
      <c r="E84" t="s">
        <v>24</v>
      </c>
      <c r="F84" t="s">
        <v>400</v>
      </c>
      <c r="G84">
        <v>11439</v>
      </c>
      <c r="H84">
        <v>11431</v>
      </c>
      <c r="I84">
        <v>11435</v>
      </c>
      <c r="J84">
        <v>11435</v>
      </c>
      <c r="K84">
        <v>11433</v>
      </c>
      <c r="L84">
        <v>11435</v>
      </c>
      <c r="M84">
        <v>11443</v>
      </c>
      <c r="N84">
        <v>11442</v>
      </c>
      <c r="O84">
        <v>11442</v>
      </c>
      <c r="P84">
        <v>11491</v>
      </c>
      <c r="Q84">
        <v>11435</v>
      </c>
      <c r="R84" t="s">
        <v>611</v>
      </c>
      <c r="S84">
        <v>23</v>
      </c>
      <c r="T84">
        <v>0</v>
      </c>
      <c r="V84" t="s">
        <v>611</v>
      </c>
      <c r="W84" t="s">
        <v>50</v>
      </c>
      <c r="Z84" s="7" t="e">
        <v>#VALUE!</v>
      </c>
      <c r="AA84">
        <v>24</v>
      </c>
      <c r="AE84" t="s">
        <v>412</v>
      </c>
      <c r="AF84" s="7">
        <v>1</v>
      </c>
      <c r="AG84" s="139"/>
      <c r="AH84">
        <v>6</v>
      </c>
    </row>
    <row r="85" spans="1:34" x14ac:dyDescent="0.25">
      <c r="A85" t="s">
        <v>415</v>
      </c>
      <c r="B85" t="s">
        <v>399</v>
      </c>
      <c r="C85" t="s">
        <v>416</v>
      </c>
      <c r="D85" s="1">
        <v>1</v>
      </c>
      <c r="E85" t="s">
        <v>24</v>
      </c>
      <c r="F85" t="s">
        <v>400</v>
      </c>
      <c r="G85" t="s">
        <v>49</v>
      </c>
      <c r="H85" t="s">
        <v>49</v>
      </c>
      <c r="I85">
        <v>11435</v>
      </c>
      <c r="J85">
        <v>11435</v>
      </c>
      <c r="K85" t="s">
        <v>49</v>
      </c>
      <c r="L85">
        <v>11425</v>
      </c>
      <c r="M85" t="s">
        <v>49</v>
      </c>
      <c r="N85">
        <v>11442</v>
      </c>
      <c r="O85">
        <v>11442</v>
      </c>
      <c r="P85">
        <v>11491</v>
      </c>
      <c r="Q85" t="s">
        <v>49</v>
      </c>
      <c r="R85" t="s">
        <v>415</v>
      </c>
      <c r="S85">
        <v>54</v>
      </c>
      <c r="T85">
        <v>0</v>
      </c>
      <c r="V85" t="s">
        <v>3814</v>
      </c>
      <c r="W85" t="s">
        <v>50</v>
      </c>
      <c r="Z85" s="7" t="e">
        <v>#VALUE!</v>
      </c>
      <c r="AA85">
        <v>83</v>
      </c>
      <c r="AD85" t="s">
        <v>427</v>
      </c>
      <c r="AE85" t="s">
        <v>412</v>
      </c>
      <c r="AF85" s="7">
        <v>1</v>
      </c>
      <c r="AG85" s="139"/>
      <c r="AH85">
        <v>5</v>
      </c>
    </row>
    <row r="86" spans="1:34" x14ac:dyDescent="0.25">
      <c r="A86" t="s">
        <v>419</v>
      </c>
      <c r="B86" t="s">
        <v>399</v>
      </c>
      <c r="C86" t="s">
        <v>420</v>
      </c>
      <c r="D86" s="1">
        <v>1</v>
      </c>
      <c r="E86" t="s">
        <v>24</v>
      </c>
      <c r="F86" t="s">
        <v>400</v>
      </c>
      <c r="G86" t="s">
        <v>49</v>
      </c>
      <c r="H86">
        <v>11432</v>
      </c>
      <c r="I86">
        <v>11434</v>
      </c>
      <c r="J86">
        <v>11434</v>
      </c>
      <c r="K86" t="s">
        <v>49</v>
      </c>
      <c r="L86" t="s">
        <v>49</v>
      </c>
      <c r="M86">
        <v>11422</v>
      </c>
      <c r="N86">
        <v>11423</v>
      </c>
      <c r="O86">
        <v>11423</v>
      </c>
      <c r="P86">
        <v>11423</v>
      </c>
      <c r="Q86" t="s">
        <v>49</v>
      </c>
      <c r="R86" t="s">
        <v>419</v>
      </c>
      <c r="S86">
        <v>25</v>
      </c>
      <c r="T86">
        <v>0</v>
      </c>
      <c r="V86" t="s">
        <v>3801</v>
      </c>
      <c r="W86" t="s">
        <v>50</v>
      </c>
      <c r="Z86" s="7" t="e">
        <v>#VALUE!</v>
      </c>
      <c r="AA86">
        <v>75</v>
      </c>
      <c r="AD86" t="s">
        <v>612</v>
      </c>
      <c r="AE86" t="s">
        <v>47</v>
      </c>
      <c r="AF86" s="7">
        <v>1</v>
      </c>
      <c r="AG86" s="139"/>
      <c r="AH86">
        <v>6</v>
      </c>
    </row>
    <row r="87" spans="1:34" x14ac:dyDescent="0.25">
      <c r="A87" t="s">
        <v>417</v>
      </c>
      <c r="B87" t="s">
        <v>399</v>
      </c>
      <c r="C87" t="s">
        <v>418</v>
      </c>
      <c r="D87" s="1">
        <v>1</v>
      </c>
      <c r="E87" t="s">
        <v>24</v>
      </c>
      <c r="F87" t="s">
        <v>400</v>
      </c>
      <c r="G87" t="s">
        <v>49</v>
      </c>
      <c r="H87" t="s">
        <v>49</v>
      </c>
      <c r="I87">
        <v>11434</v>
      </c>
      <c r="J87">
        <v>11434</v>
      </c>
      <c r="K87" t="s">
        <v>49</v>
      </c>
      <c r="L87" t="s">
        <v>49</v>
      </c>
      <c r="M87" t="s">
        <v>49</v>
      </c>
      <c r="N87">
        <v>11423</v>
      </c>
      <c r="O87">
        <v>11423</v>
      </c>
      <c r="P87">
        <v>11423</v>
      </c>
      <c r="Q87" t="s">
        <v>49</v>
      </c>
      <c r="R87" t="s">
        <v>417</v>
      </c>
      <c r="S87">
        <v>26</v>
      </c>
      <c r="T87">
        <v>0</v>
      </c>
      <c r="V87" t="s">
        <v>3801</v>
      </c>
      <c r="W87" t="s">
        <v>50</v>
      </c>
      <c r="Z87" s="7" t="e">
        <v>#VALUE!</v>
      </c>
      <c r="AA87">
        <v>11</v>
      </c>
      <c r="AD87" t="s">
        <v>612</v>
      </c>
      <c r="AE87" t="s">
        <v>47</v>
      </c>
      <c r="AF87" s="7">
        <v>1</v>
      </c>
      <c r="AG87" s="139"/>
      <c r="AH87">
        <v>6</v>
      </c>
    </row>
    <row r="88" spans="1:34" x14ac:dyDescent="0.25">
      <c r="A88" t="s">
        <v>401</v>
      </c>
      <c r="B88" t="s">
        <v>399</v>
      </c>
      <c r="C88" t="s">
        <v>402</v>
      </c>
      <c r="D88" s="1">
        <v>1</v>
      </c>
      <c r="E88" t="s">
        <v>24</v>
      </c>
      <c r="F88" t="s">
        <v>400</v>
      </c>
      <c r="G88" t="s">
        <v>49</v>
      </c>
      <c r="H88" t="s">
        <v>49</v>
      </c>
      <c r="I88" t="s">
        <v>49</v>
      </c>
      <c r="J88" t="s">
        <v>49</v>
      </c>
      <c r="K88">
        <v>11433</v>
      </c>
      <c r="L88" t="s">
        <v>49</v>
      </c>
      <c r="M88" t="s">
        <v>49</v>
      </c>
      <c r="N88" t="s">
        <v>49</v>
      </c>
      <c r="O88" t="s">
        <v>49</v>
      </c>
      <c r="P88">
        <v>11491</v>
      </c>
      <c r="Q88" t="s">
        <v>49</v>
      </c>
      <c r="R88" t="s">
        <v>401</v>
      </c>
      <c r="S88">
        <v>55</v>
      </c>
      <c r="T88">
        <v>0</v>
      </c>
      <c r="V88" t="s">
        <v>3820</v>
      </c>
      <c r="W88" t="s">
        <v>50</v>
      </c>
      <c r="Z88" s="7" t="e">
        <v>#VALUE!</v>
      </c>
      <c r="AA88">
        <v>29</v>
      </c>
      <c r="AD88" t="s">
        <v>396</v>
      </c>
      <c r="AE88" t="s">
        <v>398</v>
      </c>
      <c r="AF88" s="7">
        <v>1</v>
      </c>
      <c r="AG88" s="139"/>
      <c r="AH88">
        <v>6</v>
      </c>
    </row>
    <row r="89" spans="1:34" x14ac:dyDescent="0.25">
      <c r="A89" t="s">
        <v>403</v>
      </c>
      <c r="B89" t="s">
        <v>399</v>
      </c>
      <c r="C89" t="s">
        <v>404</v>
      </c>
      <c r="D89" s="1">
        <v>1</v>
      </c>
      <c r="E89" t="s">
        <v>24</v>
      </c>
      <c r="F89" t="s">
        <v>400</v>
      </c>
      <c r="G89" t="s">
        <v>49</v>
      </c>
      <c r="H89" t="s">
        <v>49</v>
      </c>
      <c r="I89" t="s">
        <v>49</v>
      </c>
      <c r="J89" t="s">
        <v>49</v>
      </c>
      <c r="K89">
        <v>11433</v>
      </c>
      <c r="L89" t="s">
        <v>49</v>
      </c>
      <c r="M89" t="s">
        <v>49</v>
      </c>
      <c r="N89" t="s">
        <v>49</v>
      </c>
      <c r="O89" t="s">
        <v>49</v>
      </c>
      <c r="P89">
        <v>11491</v>
      </c>
      <c r="Q89" t="s">
        <v>49</v>
      </c>
      <c r="R89" t="s">
        <v>403</v>
      </c>
      <c r="S89">
        <v>56</v>
      </c>
      <c r="T89">
        <v>0</v>
      </c>
      <c r="V89" t="s">
        <v>3820</v>
      </c>
      <c r="W89" t="s">
        <v>50</v>
      </c>
      <c r="Z89" s="7" t="e">
        <v>#VALUE!</v>
      </c>
      <c r="AA89">
        <v>14</v>
      </c>
      <c r="AD89" t="s">
        <v>396</v>
      </c>
      <c r="AE89" t="s">
        <v>398</v>
      </c>
      <c r="AF89" s="7">
        <v>1</v>
      </c>
      <c r="AG89" s="139"/>
      <c r="AH89">
        <v>6</v>
      </c>
    </row>
    <row r="90" spans="1:34" x14ac:dyDescent="0.25">
      <c r="A90" t="s">
        <v>439</v>
      </c>
      <c r="B90" t="s">
        <v>399</v>
      </c>
      <c r="C90" t="s">
        <v>440</v>
      </c>
      <c r="D90" s="1">
        <v>1</v>
      </c>
      <c r="E90" t="s">
        <v>24</v>
      </c>
      <c r="F90" t="s">
        <v>400</v>
      </c>
      <c r="G90">
        <v>11425</v>
      </c>
      <c r="H90">
        <v>11425</v>
      </c>
      <c r="I90">
        <v>11425</v>
      </c>
      <c r="J90">
        <v>11425</v>
      </c>
      <c r="K90">
        <v>11425</v>
      </c>
      <c r="L90">
        <v>11425</v>
      </c>
      <c r="M90">
        <v>11425</v>
      </c>
      <c r="N90">
        <v>11425</v>
      </c>
      <c r="O90">
        <v>11425</v>
      </c>
      <c r="P90">
        <v>11491</v>
      </c>
      <c r="Q90" t="s">
        <v>49</v>
      </c>
      <c r="R90" t="s">
        <v>439</v>
      </c>
      <c r="S90">
        <v>57</v>
      </c>
      <c r="T90">
        <v>0</v>
      </c>
      <c r="V90" t="s">
        <v>3821</v>
      </c>
      <c r="W90" t="s">
        <v>50</v>
      </c>
      <c r="Z90" s="7" t="e">
        <v>#VALUE!</v>
      </c>
      <c r="AA90">
        <v>28</v>
      </c>
      <c r="AD90" t="s">
        <v>444</v>
      </c>
      <c r="AE90" t="s">
        <v>314</v>
      </c>
      <c r="AF90" s="7">
        <v>1</v>
      </c>
      <c r="AG90" s="139"/>
      <c r="AH90">
        <v>6</v>
      </c>
    </row>
    <row r="91" spans="1:34" x14ac:dyDescent="0.25">
      <c r="A91" t="s">
        <v>446</v>
      </c>
      <c r="B91" t="s">
        <v>399</v>
      </c>
      <c r="C91" t="s">
        <v>447</v>
      </c>
      <c r="D91" s="1">
        <v>18500</v>
      </c>
      <c r="E91" t="s">
        <v>24</v>
      </c>
      <c r="F91" t="s">
        <v>400</v>
      </c>
      <c r="G91">
        <v>11425</v>
      </c>
      <c r="H91">
        <v>11425</v>
      </c>
      <c r="I91">
        <v>11425</v>
      </c>
      <c r="J91">
        <v>11425</v>
      </c>
      <c r="K91">
        <v>11425</v>
      </c>
      <c r="L91">
        <v>11425</v>
      </c>
      <c r="M91">
        <v>11425</v>
      </c>
      <c r="N91">
        <v>11425</v>
      </c>
      <c r="O91">
        <v>11425</v>
      </c>
      <c r="P91">
        <v>11491</v>
      </c>
      <c r="Q91" t="s">
        <v>49</v>
      </c>
      <c r="R91" t="s">
        <v>446</v>
      </c>
      <c r="S91">
        <v>30</v>
      </c>
      <c r="T91">
        <v>0</v>
      </c>
      <c r="V91" t="s">
        <v>3821</v>
      </c>
      <c r="W91" t="s">
        <v>50</v>
      </c>
      <c r="Z91" s="7" t="e">
        <v>#VALUE!</v>
      </c>
      <c r="AA91">
        <v>3</v>
      </c>
      <c r="AD91" t="s">
        <v>444</v>
      </c>
      <c r="AE91" t="s">
        <v>314</v>
      </c>
      <c r="AF91" s="7">
        <v>18500</v>
      </c>
      <c r="AG91" s="139"/>
      <c r="AH91">
        <v>6</v>
      </c>
    </row>
    <row r="92" spans="1:34" x14ac:dyDescent="0.25">
      <c r="A92" t="s">
        <v>444</v>
      </c>
      <c r="B92" t="s">
        <v>399</v>
      </c>
      <c r="C92" t="s">
        <v>445</v>
      </c>
      <c r="D92" s="1">
        <v>1</v>
      </c>
      <c r="E92" t="s">
        <v>24</v>
      </c>
      <c r="F92" t="s">
        <v>400</v>
      </c>
      <c r="G92">
        <v>11425</v>
      </c>
      <c r="H92">
        <v>11425</v>
      </c>
      <c r="I92">
        <v>11425</v>
      </c>
      <c r="J92">
        <v>11425</v>
      </c>
      <c r="K92">
        <v>11425</v>
      </c>
      <c r="L92">
        <v>11425</v>
      </c>
      <c r="M92">
        <v>11425</v>
      </c>
      <c r="N92">
        <v>11425</v>
      </c>
      <c r="O92">
        <v>11425</v>
      </c>
      <c r="P92">
        <v>11491</v>
      </c>
      <c r="Q92" t="s">
        <v>49</v>
      </c>
      <c r="R92" t="s">
        <v>444</v>
      </c>
      <c r="S92">
        <v>31</v>
      </c>
      <c r="T92">
        <v>0</v>
      </c>
      <c r="V92" t="s">
        <v>444</v>
      </c>
      <c r="W92" t="s">
        <v>50</v>
      </c>
      <c r="Z92" s="7" t="e">
        <v>#VALUE!</v>
      </c>
      <c r="AA92">
        <v>3</v>
      </c>
      <c r="AD92" t="s">
        <v>444</v>
      </c>
      <c r="AE92" t="s">
        <v>314</v>
      </c>
      <c r="AF92" s="7">
        <v>1</v>
      </c>
      <c r="AG92" s="139"/>
      <c r="AH92">
        <v>5</v>
      </c>
    </row>
    <row r="93" spans="1:34" x14ac:dyDescent="0.25">
      <c r="A93" t="s">
        <v>3822</v>
      </c>
      <c r="B93" t="s">
        <v>94</v>
      </c>
      <c r="C93" t="s">
        <v>3823</v>
      </c>
      <c r="D93" s="1">
        <v>1</v>
      </c>
      <c r="E93" t="s">
        <v>24</v>
      </c>
      <c r="F93" t="s">
        <v>66</v>
      </c>
      <c r="G93" t="s">
        <v>49</v>
      </c>
      <c r="H93">
        <v>10160</v>
      </c>
      <c r="I93">
        <v>10160</v>
      </c>
      <c r="J93">
        <v>11510</v>
      </c>
      <c r="K93">
        <v>10160</v>
      </c>
      <c r="L93">
        <v>10160</v>
      </c>
      <c r="M93">
        <v>10160</v>
      </c>
      <c r="N93">
        <v>10160</v>
      </c>
      <c r="O93">
        <v>11510</v>
      </c>
      <c r="P93" t="s">
        <v>49</v>
      </c>
      <c r="Q93" t="s">
        <v>49</v>
      </c>
      <c r="R93" t="s">
        <v>3978</v>
      </c>
      <c r="S93">
        <v>0</v>
      </c>
      <c r="T93">
        <v>0</v>
      </c>
      <c r="U93" t="s">
        <v>3824</v>
      </c>
      <c r="V93" t="s">
        <v>3825</v>
      </c>
      <c r="W93" t="s">
        <v>60</v>
      </c>
      <c r="Z93" s="7">
        <v>0</v>
      </c>
      <c r="AA93">
        <v>0</v>
      </c>
      <c r="AE93" t="s">
        <v>383</v>
      </c>
      <c r="AF93" s="7" t="s">
        <v>3979</v>
      </c>
      <c r="AG93" s="139"/>
      <c r="AH93">
        <v>6</v>
      </c>
    </row>
    <row r="94" spans="1:34" x14ac:dyDescent="0.25">
      <c r="A94" t="s">
        <v>3826</v>
      </c>
      <c r="B94" t="s">
        <v>94</v>
      </c>
      <c r="C94" t="s">
        <v>3827</v>
      </c>
      <c r="D94" s="1">
        <v>1</v>
      </c>
      <c r="E94" t="s">
        <v>24</v>
      </c>
      <c r="F94" t="s">
        <v>66</v>
      </c>
      <c r="G94">
        <v>11412</v>
      </c>
      <c r="H94">
        <v>11412</v>
      </c>
      <c r="I94">
        <v>11412</v>
      </c>
      <c r="J94">
        <v>11510</v>
      </c>
      <c r="K94">
        <v>11412</v>
      </c>
      <c r="L94">
        <v>11412</v>
      </c>
      <c r="M94">
        <v>11412</v>
      </c>
      <c r="N94">
        <v>11412</v>
      </c>
      <c r="O94">
        <v>11510</v>
      </c>
      <c r="P94" t="s">
        <v>49</v>
      </c>
      <c r="Q94" t="s">
        <v>49</v>
      </c>
      <c r="R94" t="s">
        <v>3978</v>
      </c>
      <c r="S94">
        <v>0</v>
      </c>
      <c r="T94">
        <v>0</v>
      </c>
      <c r="U94" t="s">
        <v>368</v>
      </c>
      <c r="V94" t="s">
        <v>3826</v>
      </c>
      <c r="W94" t="s">
        <v>60</v>
      </c>
      <c r="Z94" s="7">
        <v>0</v>
      </c>
      <c r="AA94">
        <v>0</v>
      </c>
      <c r="AE94" t="s">
        <v>383</v>
      </c>
      <c r="AF94" s="7" t="s">
        <v>3979</v>
      </c>
      <c r="AG94" s="139"/>
      <c r="AH94">
        <v>7</v>
      </c>
    </row>
    <row r="95" spans="1:34" x14ac:dyDescent="0.25">
      <c r="A95" t="s">
        <v>586</v>
      </c>
      <c r="B95" t="s">
        <v>94</v>
      </c>
      <c r="C95" t="s">
        <v>587</v>
      </c>
      <c r="D95" s="1">
        <v>1</v>
      </c>
      <c r="E95" t="s">
        <v>24</v>
      </c>
      <c r="F95" t="s">
        <v>66</v>
      </c>
      <c r="G95">
        <v>11299</v>
      </c>
      <c r="H95">
        <v>11299</v>
      </c>
      <c r="I95">
        <v>11299</v>
      </c>
      <c r="J95">
        <v>11510</v>
      </c>
      <c r="K95">
        <v>11299</v>
      </c>
      <c r="L95">
        <v>11299</v>
      </c>
      <c r="M95">
        <v>11299</v>
      </c>
      <c r="N95">
        <v>11299</v>
      </c>
      <c r="O95">
        <v>11510</v>
      </c>
      <c r="P95" t="s">
        <v>49</v>
      </c>
      <c r="Q95" t="s">
        <v>49</v>
      </c>
      <c r="R95" t="s">
        <v>586</v>
      </c>
      <c r="S95">
        <v>0</v>
      </c>
      <c r="T95">
        <v>0</v>
      </c>
      <c r="U95" t="s">
        <v>368</v>
      </c>
      <c r="V95" t="s">
        <v>586</v>
      </c>
      <c r="W95" t="s">
        <v>60</v>
      </c>
      <c r="Z95" s="7" t="e">
        <v>#VALUE!</v>
      </c>
      <c r="AA95">
        <v>3</v>
      </c>
      <c r="AE95" t="s">
        <v>383</v>
      </c>
      <c r="AF95" s="7">
        <v>1</v>
      </c>
      <c r="AG95" s="139"/>
      <c r="AH95">
        <v>2</v>
      </c>
    </row>
    <row r="96" spans="1:34" x14ac:dyDescent="0.25">
      <c r="A96" t="s">
        <v>188</v>
      </c>
      <c r="B96" t="s">
        <v>94</v>
      </c>
      <c r="C96" t="s">
        <v>190</v>
      </c>
      <c r="D96" s="156">
        <v>3139.9001400000002</v>
      </c>
      <c r="E96" t="s">
        <v>23</v>
      </c>
      <c r="F96" t="s">
        <v>66</v>
      </c>
      <c r="G96" t="s">
        <v>49</v>
      </c>
      <c r="H96">
        <v>10162</v>
      </c>
      <c r="I96">
        <v>10162</v>
      </c>
      <c r="J96">
        <v>11510</v>
      </c>
      <c r="K96" t="s">
        <v>49</v>
      </c>
      <c r="L96" t="s">
        <v>49</v>
      </c>
      <c r="M96">
        <v>10162</v>
      </c>
      <c r="N96">
        <v>10162</v>
      </c>
      <c r="O96">
        <v>11510</v>
      </c>
      <c r="P96" t="s">
        <v>49</v>
      </c>
      <c r="Q96" t="s">
        <v>49</v>
      </c>
      <c r="R96" t="s">
        <v>188</v>
      </c>
      <c r="S96">
        <v>1</v>
      </c>
      <c r="T96">
        <v>0</v>
      </c>
      <c r="U96" t="s">
        <v>95</v>
      </c>
      <c r="V96" t="s">
        <v>3828</v>
      </c>
      <c r="W96" t="s">
        <v>60</v>
      </c>
      <c r="X96">
        <v>13</v>
      </c>
      <c r="Y96">
        <v>6</v>
      </c>
      <c r="Z96" s="7" t="e">
        <v>#VALUE!</v>
      </c>
      <c r="AA96">
        <v>99</v>
      </c>
      <c r="AE96" t="s">
        <v>93</v>
      </c>
      <c r="AF96" s="7">
        <v>3139.9001400000002</v>
      </c>
      <c r="AG96" s="139"/>
      <c r="AH96">
        <v>7</v>
      </c>
    </row>
    <row r="97" spans="1:34" x14ac:dyDescent="0.25">
      <c r="A97" t="s">
        <v>90</v>
      </c>
      <c r="B97" t="s">
        <v>94</v>
      </c>
      <c r="C97" t="s">
        <v>92</v>
      </c>
      <c r="D97" s="156">
        <v>4415.8623600000001</v>
      </c>
      <c r="E97" t="s">
        <v>23</v>
      </c>
      <c r="F97" t="s">
        <v>66</v>
      </c>
      <c r="G97" t="s">
        <v>49</v>
      </c>
      <c r="H97">
        <v>10163</v>
      </c>
      <c r="I97">
        <v>10163</v>
      </c>
      <c r="J97">
        <v>11510</v>
      </c>
      <c r="K97" t="s">
        <v>49</v>
      </c>
      <c r="L97" t="s">
        <v>49</v>
      </c>
      <c r="M97">
        <v>10163</v>
      </c>
      <c r="N97">
        <v>10163</v>
      </c>
      <c r="O97">
        <v>11510</v>
      </c>
      <c r="P97" t="s">
        <v>49</v>
      </c>
      <c r="Q97" t="s">
        <v>49</v>
      </c>
      <c r="R97" t="s">
        <v>90</v>
      </c>
      <c r="S97">
        <v>2</v>
      </c>
      <c r="T97">
        <v>0</v>
      </c>
      <c r="U97" t="s">
        <v>95</v>
      </c>
      <c r="V97" t="s">
        <v>3828</v>
      </c>
      <c r="W97" t="s">
        <v>60</v>
      </c>
      <c r="X97">
        <v>17</v>
      </c>
      <c r="Y97">
        <v>7</v>
      </c>
      <c r="Z97" s="7" t="e">
        <v>#VALUE!</v>
      </c>
      <c r="AA97">
        <v>28</v>
      </c>
      <c r="AE97" t="s">
        <v>93</v>
      </c>
      <c r="AF97" s="7">
        <v>4415.8623600000001</v>
      </c>
      <c r="AG97" s="139"/>
      <c r="AH97">
        <v>7</v>
      </c>
    </row>
    <row r="98" spans="1:34" x14ac:dyDescent="0.25">
      <c r="A98" t="s">
        <v>122</v>
      </c>
      <c r="B98" t="s">
        <v>94</v>
      </c>
      <c r="C98" t="s">
        <v>123</v>
      </c>
      <c r="D98" s="156">
        <v>5012.6302200000009</v>
      </c>
      <c r="E98" t="s">
        <v>23</v>
      </c>
      <c r="F98" t="s">
        <v>66</v>
      </c>
      <c r="G98" t="s">
        <v>49</v>
      </c>
      <c r="H98">
        <v>10163</v>
      </c>
      <c r="I98">
        <v>10163</v>
      </c>
      <c r="J98">
        <v>11510</v>
      </c>
      <c r="K98" t="s">
        <v>49</v>
      </c>
      <c r="L98" t="s">
        <v>49</v>
      </c>
      <c r="M98">
        <v>10163</v>
      </c>
      <c r="N98">
        <v>10163</v>
      </c>
      <c r="O98">
        <v>11510</v>
      </c>
      <c r="P98" t="s">
        <v>49</v>
      </c>
      <c r="Q98" t="s">
        <v>49</v>
      </c>
      <c r="R98" t="s">
        <v>122</v>
      </c>
      <c r="S98">
        <v>3</v>
      </c>
      <c r="T98">
        <v>0</v>
      </c>
      <c r="U98" t="s">
        <v>95</v>
      </c>
      <c r="V98" t="s">
        <v>3828</v>
      </c>
      <c r="W98" t="s">
        <v>60</v>
      </c>
      <c r="X98">
        <v>18</v>
      </c>
      <c r="Y98">
        <v>8</v>
      </c>
      <c r="Z98" s="7" t="e">
        <v>#VALUE!</v>
      </c>
      <c r="AA98">
        <v>26</v>
      </c>
      <c r="AE98" t="s">
        <v>93</v>
      </c>
      <c r="AF98" s="7">
        <v>5012.6302200000009</v>
      </c>
      <c r="AG98" s="139"/>
      <c r="AH98">
        <v>7</v>
      </c>
    </row>
    <row r="99" spans="1:34" x14ac:dyDescent="0.25">
      <c r="A99" t="s">
        <v>281</v>
      </c>
      <c r="B99" t="s">
        <v>94</v>
      </c>
      <c r="C99" t="s">
        <v>282</v>
      </c>
      <c r="D99" s="156">
        <v>494.56</v>
      </c>
      <c r="E99" t="s">
        <v>23</v>
      </c>
      <c r="F99" t="s">
        <v>66</v>
      </c>
      <c r="G99" t="s">
        <v>49</v>
      </c>
      <c r="H99">
        <v>10162</v>
      </c>
      <c r="I99">
        <v>10162</v>
      </c>
      <c r="J99">
        <v>11510</v>
      </c>
      <c r="K99" t="s">
        <v>49</v>
      </c>
      <c r="L99" t="s">
        <v>49</v>
      </c>
      <c r="M99">
        <v>10162</v>
      </c>
      <c r="N99">
        <v>10162</v>
      </c>
      <c r="O99">
        <v>11510</v>
      </c>
      <c r="P99" t="s">
        <v>49</v>
      </c>
      <c r="Q99" t="s">
        <v>49</v>
      </c>
      <c r="R99" t="s">
        <v>281</v>
      </c>
      <c r="S99">
        <v>5</v>
      </c>
      <c r="T99">
        <v>0</v>
      </c>
      <c r="U99" t="s">
        <v>127</v>
      </c>
      <c r="V99" t="s">
        <v>3828</v>
      </c>
      <c r="W99" t="s">
        <v>60</v>
      </c>
      <c r="X99">
        <v>27</v>
      </c>
      <c r="Y99">
        <v>9</v>
      </c>
      <c r="Z99" s="7" t="e">
        <v>#VALUE!</v>
      </c>
      <c r="AA99">
        <v>97</v>
      </c>
      <c r="AE99" t="s">
        <v>126</v>
      </c>
      <c r="AF99" s="7">
        <v>494.56</v>
      </c>
      <c r="AG99" s="139"/>
      <c r="AH99">
        <v>7</v>
      </c>
    </row>
    <row r="100" spans="1:34" x14ac:dyDescent="0.25">
      <c r="A100" t="s">
        <v>283</v>
      </c>
      <c r="B100" t="s">
        <v>94</v>
      </c>
      <c r="C100" t="s">
        <v>284</v>
      </c>
      <c r="D100" s="156">
        <v>615.45000000000005</v>
      </c>
      <c r="E100" t="s">
        <v>23</v>
      </c>
      <c r="F100" t="s">
        <v>66</v>
      </c>
      <c r="G100" t="s">
        <v>49</v>
      </c>
      <c r="H100">
        <v>10162</v>
      </c>
      <c r="I100">
        <v>10162</v>
      </c>
      <c r="J100">
        <v>11510</v>
      </c>
      <c r="K100" t="s">
        <v>49</v>
      </c>
      <c r="L100" t="s">
        <v>49</v>
      </c>
      <c r="M100">
        <v>10162</v>
      </c>
      <c r="N100">
        <v>10162</v>
      </c>
      <c r="O100">
        <v>11510</v>
      </c>
      <c r="P100" t="s">
        <v>49</v>
      </c>
      <c r="Q100" t="s">
        <v>49</v>
      </c>
      <c r="R100" t="s">
        <v>283</v>
      </c>
      <c r="S100">
        <v>6</v>
      </c>
      <c r="T100">
        <v>0</v>
      </c>
      <c r="U100" t="s">
        <v>127</v>
      </c>
      <c r="V100" t="s">
        <v>3828</v>
      </c>
      <c r="W100" t="s">
        <v>60</v>
      </c>
      <c r="X100">
        <v>28</v>
      </c>
      <c r="Y100">
        <v>11</v>
      </c>
      <c r="Z100" s="7" t="e">
        <v>#VALUE!</v>
      </c>
      <c r="AA100">
        <v>97</v>
      </c>
      <c r="AE100" t="s">
        <v>126</v>
      </c>
      <c r="AF100" s="7">
        <v>615.45000000000005</v>
      </c>
      <c r="AG100" s="139"/>
      <c r="AH100">
        <v>7</v>
      </c>
    </row>
    <row r="101" spans="1:34" x14ac:dyDescent="0.25">
      <c r="A101" t="s">
        <v>124</v>
      </c>
      <c r="B101" t="s">
        <v>94</v>
      </c>
      <c r="C101" t="s">
        <v>125</v>
      </c>
      <c r="D101" s="156">
        <v>494.56</v>
      </c>
      <c r="E101" t="s">
        <v>23</v>
      </c>
      <c r="F101" t="s">
        <v>66</v>
      </c>
      <c r="G101" t="s">
        <v>49</v>
      </c>
      <c r="H101">
        <v>10163</v>
      </c>
      <c r="I101">
        <v>10163</v>
      </c>
      <c r="J101">
        <v>11510</v>
      </c>
      <c r="K101" t="s">
        <v>49</v>
      </c>
      <c r="L101" t="s">
        <v>49</v>
      </c>
      <c r="M101">
        <v>10163</v>
      </c>
      <c r="N101">
        <v>10163</v>
      </c>
      <c r="O101">
        <v>11510</v>
      </c>
      <c r="P101" t="s">
        <v>49</v>
      </c>
      <c r="Q101" t="s">
        <v>49</v>
      </c>
      <c r="R101" t="s">
        <v>124</v>
      </c>
      <c r="S101">
        <v>7</v>
      </c>
      <c r="T101">
        <v>0</v>
      </c>
      <c r="U101" t="s">
        <v>127</v>
      </c>
      <c r="V101" t="s">
        <v>3828</v>
      </c>
      <c r="W101" t="s">
        <v>60</v>
      </c>
      <c r="X101">
        <v>29</v>
      </c>
      <c r="Y101">
        <v>10</v>
      </c>
      <c r="Z101" s="7" t="e">
        <v>#VALUE!</v>
      </c>
      <c r="AA101">
        <v>28</v>
      </c>
      <c r="AE101" t="s">
        <v>126</v>
      </c>
      <c r="AF101" s="7">
        <v>494.56</v>
      </c>
      <c r="AG101" s="139"/>
      <c r="AH101">
        <v>7</v>
      </c>
    </row>
    <row r="102" spans="1:34" x14ac:dyDescent="0.25">
      <c r="A102" t="s">
        <v>128</v>
      </c>
      <c r="B102" t="s">
        <v>94</v>
      </c>
      <c r="C102" t="s">
        <v>129</v>
      </c>
      <c r="D102" s="156">
        <v>895.7</v>
      </c>
      <c r="E102" t="s">
        <v>23</v>
      </c>
      <c r="F102" t="s">
        <v>66</v>
      </c>
      <c r="G102" t="s">
        <v>49</v>
      </c>
      <c r="H102">
        <v>10163</v>
      </c>
      <c r="I102">
        <v>10163</v>
      </c>
      <c r="J102">
        <v>11510</v>
      </c>
      <c r="K102" t="s">
        <v>49</v>
      </c>
      <c r="L102" t="s">
        <v>49</v>
      </c>
      <c r="M102">
        <v>10163</v>
      </c>
      <c r="N102">
        <v>10163</v>
      </c>
      <c r="O102">
        <v>11510</v>
      </c>
      <c r="P102" t="s">
        <v>49</v>
      </c>
      <c r="Q102" t="s">
        <v>49</v>
      </c>
      <c r="R102" t="s">
        <v>128</v>
      </c>
      <c r="S102">
        <v>8</v>
      </c>
      <c r="T102">
        <v>0</v>
      </c>
      <c r="U102" t="s">
        <v>127</v>
      </c>
      <c r="V102" t="s">
        <v>3828</v>
      </c>
      <c r="W102" t="s">
        <v>60</v>
      </c>
      <c r="X102">
        <v>30</v>
      </c>
      <c r="Y102">
        <v>12</v>
      </c>
      <c r="Z102" s="7" t="e">
        <v>#VALUE!</v>
      </c>
      <c r="AA102">
        <v>28</v>
      </c>
      <c r="AE102" t="s">
        <v>126</v>
      </c>
      <c r="AF102" s="7">
        <v>895.7</v>
      </c>
      <c r="AG102" s="139"/>
      <c r="AH102">
        <v>7</v>
      </c>
    </row>
    <row r="103" spans="1:34" x14ac:dyDescent="0.25">
      <c r="A103" t="s">
        <v>285</v>
      </c>
      <c r="B103" t="s">
        <v>94</v>
      </c>
      <c r="C103" t="s">
        <v>286</v>
      </c>
      <c r="D103" s="156">
        <v>659.41</v>
      </c>
      <c r="E103" t="s">
        <v>23</v>
      </c>
      <c r="F103" t="s">
        <v>66</v>
      </c>
      <c r="G103" t="s">
        <v>49</v>
      </c>
      <c r="H103">
        <v>10162</v>
      </c>
      <c r="I103">
        <v>10162</v>
      </c>
      <c r="J103">
        <v>11510</v>
      </c>
      <c r="K103" t="s">
        <v>49</v>
      </c>
      <c r="L103" t="s">
        <v>49</v>
      </c>
      <c r="M103">
        <v>10162</v>
      </c>
      <c r="N103">
        <v>10162</v>
      </c>
      <c r="O103">
        <v>11510</v>
      </c>
      <c r="P103" t="s">
        <v>49</v>
      </c>
      <c r="Q103" t="s">
        <v>49</v>
      </c>
      <c r="R103" t="s">
        <v>285</v>
      </c>
      <c r="S103">
        <v>10</v>
      </c>
      <c r="T103">
        <v>0</v>
      </c>
      <c r="U103" t="s">
        <v>127</v>
      </c>
      <c r="V103" t="s">
        <v>3828</v>
      </c>
      <c r="W103" t="s">
        <v>60</v>
      </c>
      <c r="X103">
        <v>37</v>
      </c>
      <c r="Y103">
        <v>18</v>
      </c>
      <c r="Z103" s="7" t="e">
        <v>#VALUE!</v>
      </c>
      <c r="AA103">
        <v>12</v>
      </c>
      <c r="AE103" t="s">
        <v>132</v>
      </c>
      <c r="AF103" s="7">
        <v>659.41</v>
      </c>
      <c r="AG103" s="139"/>
      <c r="AH103">
        <v>7</v>
      </c>
    </row>
    <row r="104" spans="1:34" x14ac:dyDescent="0.25">
      <c r="A104" t="s">
        <v>287</v>
      </c>
      <c r="B104" t="s">
        <v>94</v>
      </c>
      <c r="C104" t="s">
        <v>288</v>
      </c>
      <c r="D104" s="156">
        <v>478.07</v>
      </c>
      <c r="E104" t="s">
        <v>23</v>
      </c>
      <c r="F104" t="s">
        <v>66</v>
      </c>
      <c r="G104" t="s">
        <v>49</v>
      </c>
      <c r="H104">
        <v>10162</v>
      </c>
      <c r="I104">
        <v>10162</v>
      </c>
      <c r="J104">
        <v>11510</v>
      </c>
      <c r="K104" t="s">
        <v>49</v>
      </c>
      <c r="L104" t="s">
        <v>49</v>
      </c>
      <c r="M104">
        <v>10162</v>
      </c>
      <c r="N104">
        <v>10162</v>
      </c>
      <c r="O104">
        <v>11510</v>
      </c>
      <c r="P104" t="s">
        <v>49</v>
      </c>
      <c r="Q104" t="s">
        <v>49</v>
      </c>
      <c r="R104" t="s">
        <v>287</v>
      </c>
      <c r="S104">
        <v>11</v>
      </c>
      <c r="T104">
        <v>0</v>
      </c>
      <c r="U104" t="s">
        <v>127</v>
      </c>
      <c r="V104" t="s">
        <v>3828</v>
      </c>
      <c r="W104" t="s">
        <v>60</v>
      </c>
      <c r="X104">
        <v>36</v>
      </c>
      <c r="Y104">
        <v>17</v>
      </c>
      <c r="Z104" s="7" t="e">
        <v>#VALUE!</v>
      </c>
      <c r="AA104">
        <v>81</v>
      </c>
      <c r="AE104" t="s">
        <v>132</v>
      </c>
      <c r="AF104" s="7">
        <v>478.07</v>
      </c>
      <c r="AG104" s="139"/>
      <c r="AH104">
        <v>7</v>
      </c>
    </row>
    <row r="105" spans="1:34" x14ac:dyDescent="0.25">
      <c r="A105" t="s">
        <v>289</v>
      </c>
      <c r="B105" t="s">
        <v>94</v>
      </c>
      <c r="C105" t="s">
        <v>290</v>
      </c>
      <c r="D105" s="156">
        <v>445.1</v>
      </c>
      <c r="E105" t="s">
        <v>23</v>
      </c>
      <c r="F105" t="s">
        <v>66</v>
      </c>
      <c r="G105" t="s">
        <v>49</v>
      </c>
      <c r="H105">
        <v>10162</v>
      </c>
      <c r="I105">
        <v>10162</v>
      </c>
      <c r="J105">
        <v>11510</v>
      </c>
      <c r="K105" t="s">
        <v>49</v>
      </c>
      <c r="L105" t="s">
        <v>49</v>
      </c>
      <c r="M105">
        <v>10162</v>
      </c>
      <c r="N105">
        <v>10162</v>
      </c>
      <c r="O105">
        <v>11510</v>
      </c>
      <c r="P105" t="s">
        <v>49</v>
      </c>
      <c r="Q105" t="s">
        <v>49</v>
      </c>
      <c r="R105" t="s">
        <v>289</v>
      </c>
      <c r="S105">
        <v>12</v>
      </c>
      <c r="T105">
        <v>0</v>
      </c>
      <c r="U105" t="s">
        <v>127</v>
      </c>
      <c r="V105" t="s">
        <v>3828</v>
      </c>
      <c r="W105" t="s">
        <v>60</v>
      </c>
      <c r="X105">
        <v>35</v>
      </c>
      <c r="Y105">
        <v>16</v>
      </c>
      <c r="Z105" s="7" t="e">
        <v>#VALUE!</v>
      </c>
      <c r="AA105">
        <v>85</v>
      </c>
      <c r="AE105" t="s">
        <v>132</v>
      </c>
      <c r="AF105" s="7">
        <v>445.1</v>
      </c>
      <c r="AG105" s="139"/>
      <c r="AH105">
        <v>7</v>
      </c>
    </row>
    <row r="106" spans="1:34" x14ac:dyDescent="0.25">
      <c r="A106" t="s">
        <v>291</v>
      </c>
      <c r="B106" t="s">
        <v>94</v>
      </c>
      <c r="C106" t="s">
        <v>292</v>
      </c>
      <c r="D106" s="156">
        <v>412.13</v>
      </c>
      <c r="E106" t="s">
        <v>23</v>
      </c>
      <c r="F106" t="s">
        <v>66</v>
      </c>
      <c r="G106" t="s">
        <v>49</v>
      </c>
      <c r="H106">
        <v>10162</v>
      </c>
      <c r="I106">
        <v>10162</v>
      </c>
      <c r="J106">
        <v>11510</v>
      </c>
      <c r="K106" t="s">
        <v>49</v>
      </c>
      <c r="L106" t="s">
        <v>49</v>
      </c>
      <c r="M106">
        <v>10162</v>
      </c>
      <c r="N106">
        <v>10162</v>
      </c>
      <c r="O106">
        <v>11510</v>
      </c>
      <c r="P106" t="s">
        <v>49</v>
      </c>
      <c r="Q106" t="s">
        <v>49</v>
      </c>
      <c r="R106" t="s">
        <v>291</v>
      </c>
      <c r="S106">
        <v>13</v>
      </c>
      <c r="T106">
        <v>0</v>
      </c>
      <c r="U106" t="s">
        <v>127</v>
      </c>
      <c r="V106" t="s">
        <v>3828</v>
      </c>
      <c r="W106" t="s">
        <v>60</v>
      </c>
      <c r="X106">
        <v>34</v>
      </c>
      <c r="Y106">
        <v>15</v>
      </c>
      <c r="Z106" s="7" t="e">
        <v>#VALUE!</v>
      </c>
      <c r="AA106">
        <v>90</v>
      </c>
      <c r="AE106" t="s">
        <v>132</v>
      </c>
      <c r="AF106" s="7">
        <v>412.13</v>
      </c>
      <c r="AG106" s="139"/>
      <c r="AH106">
        <v>7</v>
      </c>
    </row>
    <row r="107" spans="1:34" x14ac:dyDescent="0.25">
      <c r="A107" t="s">
        <v>293</v>
      </c>
      <c r="B107" t="s">
        <v>94</v>
      </c>
      <c r="C107" t="s">
        <v>294</v>
      </c>
      <c r="D107" s="156">
        <v>274.76</v>
      </c>
      <c r="E107" t="s">
        <v>23</v>
      </c>
      <c r="F107" t="s">
        <v>66</v>
      </c>
      <c r="G107" t="s">
        <v>49</v>
      </c>
      <c r="H107">
        <v>10162</v>
      </c>
      <c r="I107">
        <v>10162</v>
      </c>
      <c r="J107">
        <v>11510</v>
      </c>
      <c r="K107" t="s">
        <v>49</v>
      </c>
      <c r="L107" t="s">
        <v>49</v>
      </c>
      <c r="M107">
        <v>10162</v>
      </c>
      <c r="N107">
        <v>10162</v>
      </c>
      <c r="O107">
        <v>11510</v>
      </c>
      <c r="P107" t="s">
        <v>49</v>
      </c>
      <c r="Q107" t="s">
        <v>49</v>
      </c>
      <c r="R107" t="s">
        <v>293</v>
      </c>
      <c r="S107">
        <v>14</v>
      </c>
      <c r="T107">
        <v>0</v>
      </c>
      <c r="U107" t="s">
        <v>127</v>
      </c>
      <c r="V107" t="s">
        <v>3828</v>
      </c>
      <c r="W107" t="s">
        <v>60</v>
      </c>
      <c r="X107">
        <v>33</v>
      </c>
      <c r="Y107">
        <v>14</v>
      </c>
      <c r="Z107" s="7" t="e">
        <v>#VALUE!</v>
      </c>
      <c r="AA107">
        <v>96</v>
      </c>
      <c r="AE107" t="s">
        <v>132</v>
      </c>
      <c r="AF107" s="7">
        <v>274.76</v>
      </c>
      <c r="AG107" s="139"/>
      <c r="AH107">
        <v>7</v>
      </c>
    </row>
    <row r="108" spans="1:34" x14ac:dyDescent="0.25">
      <c r="A108" t="s">
        <v>295</v>
      </c>
      <c r="B108" t="s">
        <v>94</v>
      </c>
      <c r="C108" t="s">
        <v>296</v>
      </c>
      <c r="D108" s="156">
        <v>230.79</v>
      </c>
      <c r="E108" t="s">
        <v>23</v>
      </c>
      <c r="F108" t="s">
        <v>66</v>
      </c>
      <c r="G108" t="s">
        <v>49</v>
      </c>
      <c r="H108">
        <v>10162</v>
      </c>
      <c r="I108">
        <v>10162</v>
      </c>
      <c r="J108">
        <v>11510</v>
      </c>
      <c r="K108" t="s">
        <v>49</v>
      </c>
      <c r="L108" t="s">
        <v>49</v>
      </c>
      <c r="M108">
        <v>10162</v>
      </c>
      <c r="N108">
        <v>10162</v>
      </c>
      <c r="O108">
        <v>11510</v>
      </c>
      <c r="P108" t="s">
        <v>49</v>
      </c>
      <c r="Q108" t="s">
        <v>49</v>
      </c>
      <c r="R108" t="s">
        <v>295</v>
      </c>
      <c r="S108">
        <v>15</v>
      </c>
      <c r="T108">
        <v>0</v>
      </c>
      <c r="U108" t="s">
        <v>127</v>
      </c>
      <c r="V108" t="s">
        <v>3828</v>
      </c>
      <c r="W108" t="s">
        <v>60</v>
      </c>
      <c r="X108">
        <v>32</v>
      </c>
      <c r="Y108">
        <v>13</v>
      </c>
      <c r="Z108" s="7" t="e">
        <v>#VALUE!</v>
      </c>
      <c r="AA108">
        <v>98</v>
      </c>
      <c r="AE108" t="s">
        <v>132</v>
      </c>
      <c r="AF108" s="7">
        <v>230.79</v>
      </c>
      <c r="AG108" s="139"/>
      <c r="AH108">
        <v>7</v>
      </c>
    </row>
    <row r="109" spans="1:34" x14ac:dyDescent="0.25">
      <c r="A109" t="s">
        <v>3829</v>
      </c>
      <c r="B109" t="s">
        <v>94</v>
      </c>
      <c r="C109" t="s">
        <v>3830</v>
      </c>
      <c r="D109" s="156">
        <v>0</v>
      </c>
      <c r="E109" t="s">
        <v>23</v>
      </c>
      <c r="F109" t="s">
        <v>66</v>
      </c>
      <c r="G109" t="s">
        <v>49</v>
      </c>
      <c r="H109">
        <v>10162</v>
      </c>
      <c r="I109">
        <v>10162</v>
      </c>
      <c r="J109">
        <v>11510</v>
      </c>
      <c r="K109" t="s">
        <v>49</v>
      </c>
      <c r="L109" t="s">
        <v>49</v>
      </c>
      <c r="M109">
        <v>10162</v>
      </c>
      <c r="N109">
        <v>10162</v>
      </c>
      <c r="O109">
        <v>11510</v>
      </c>
      <c r="P109" t="s">
        <v>49</v>
      </c>
      <c r="Q109" t="s">
        <v>49</v>
      </c>
      <c r="R109" t="s">
        <v>3978</v>
      </c>
      <c r="S109">
        <v>16</v>
      </c>
      <c r="T109">
        <v>0</v>
      </c>
      <c r="U109" t="s">
        <v>127</v>
      </c>
      <c r="V109" t="s">
        <v>3828</v>
      </c>
      <c r="W109" t="s">
        <v>60</v>
      </c>
      <c r="X109">
        <v>31</v>
      </c>
      <c r="Z109" s="7">
        <v>0</v>
      </c>
      <c r="AA109">
        <v>0</v>
      </c>
      <c r="AE109" t="s">
        <v>132</v>
      </c>
      <c r="AF109" s="7" t="s">
        <v>3979</v>
      </c>
      <c r="AG109" s="139"/>
      <c r="AH109">
        <v>7</v>
      </c>
    </row>
    <row r="110" spans="1:34" x14ac:dyDescent="0.25">
      <c r="A110" t="s">
        <v>130</v>
      </c>
      <c r="B110" t="s">
        <v>94</v>
      </c>
      <c r="C110" t="s">
        <v>131</v>
      </c>
      <c r="D110" s="156">
        <v>923.18</v>
      </c>
      <c r="E110" t="s">
        <v>23</v>
      </c>
      <c r="F110" t="s">
        <v>66</v>
      </c>
      <c r="G110" t="s">
        <v>49</v>
      </c>
      <c r="H110">
        <v>10163</v>
      </c>
      <c r="I110">
        <v>10163</v>
      </c>
      <c r="J110">
        <v>11510</v>
      </c>
      <c r="K110" t="s">
        <v>49</v>
      </c>
      <c r="L110" t="s">
        <v>49</v>
      </c>
      <c r="M110">
        <v>10163</v>
      </c>
      <c r="N110">
        <v>10163</v>
      </c>
      <c r="O110">
        <v>11510</v>
      </c>
      <c r="P110" t="s">
        <v>49</v>
      </c>
      <c r="Q110" t="s">
        <v>49</v>
      </c>
      <c r="R110" t="s">
        <v>130</v>
      </c>
      <c r="S110">
        <v>17</v>
      </c>
      <c r="T110">
        <v>0</v>
      </c>
      <c r="U110" t="s">
        <v>127</v>
      </c>
      <c r="V110" t="s">
        <v>3828</v>
      </c>
      <c r="W110" t="s">
        <v>60</v>
      </c>
      <c r="X110">
        <v>44</v>
      </c>
      <c r="Y110">
        <v>24</v>
      </c>
      <c r="Z110" s="7" t="e">
        <v>#VALUE!</v>
      </c>
      <c r="AA110">
        <v>18</v>
      </c>
      <c r="AE110" t="s">
        <v>132</v>
      </c>
      <c r="AF110" s="7">
        <v>923.18</v>
      </c>
      <c r="AG110" s="139"/>
      <c r="AH110">
        <v>7</v>
      </c>
    </row>
    <row r="111" spans="1:34" x14ac:dyDescent="0.25">
      <c r="A111" t="s">
        <v>133</v>
      </c>
      <c r="B111" t="s">
        <v>94</v>
      </c>
      <c r="C111" t="s">
        <v>134</v>
      </c>
      <c r="D111" s="156">
        <v>686.89</v>
      </c>
      <c r="E111" t="s">
        <v>23</v>
      </c>
      <c r="F111" t="s">
        <v>66</v>
      </c>
      <c r="G111" t="s">
        <v>49</v>
      </c>
      <c r="H111">
        <v>10163</v>
      </c>
      <c r="I111">
        <v>10163</v>
      </c>
      <c r="J111">
        <v>11510</v>
      </c>
      <c r="K111" t="s">
        <v>49</v>
      </c>
      <c r="L111" t="s">
        <v>49</v>
      </c>
      <c r="M111">
        <v>10163</v>
      </c>
      <c r="N111">
        <v>10163</v>
      </c>
      <c r="O111">
        <v>11510</v>
      </c>
      <c r="P111" t="s">
        <v>49</v>
      </c>
      <c r="Q111" t="s">
        <v>49</v>
      </c>
      <c r="R111" t="s">
        <v>133</v>
      </c>
      <c r="S111">
        <v>18</v>
      </c>
      <c r="T111">
        <v>0</v>
      </c>
      <c r="U111" t="s">
        <v>127</v>
      </c>
      <c r="V111" t="s">
        <v>3828</v>
      </c>
      <c r="W111" t="s">
        <v>60</v>
      </c>
      <c r="X111">
        <v>43</v>
      </c>
      <c r="Y111">
        <v>23</v>
      </c>
      <c r="Z111" s="7" t="e">
        <v>#VALUE!</v>
      </c>
      <c r="AA111">
        <v>25</v>
      </c>
      <c r="AE111" t="s">
        <v>132</v>
      </c>
      <c r="AF111" s="7">
        <v>686.89</v>
      </c>
      <c r="AG111" s="139"/>
      <c r="AH111">
        <v>7</v>
      </c>
    </row>
    <row r="112" spans="1:34" x14ac:dyDescent="0.25">
      <c r="A112" t="s">
        <v>135</v>
      </c>
      <c r="B112" t="s">
        <v>94</v>
      </c>
      <c r="C112" t="s">
        <v>136</v>
      </c>
      <c r="D112" s="156">
        <v>637.42999999999995</v>
      </c>
      <c r="E112" t="s">
        <v>23</v>
      </c>
      <c r="F112" t="s">
        <v>66</v>
      </c>
      <c r="G112" t="s">
        <v>49</v>
      </c>
      <c r="H112">
        <v>10163</v>
      </c>
      <c r="I112">
        <v>10163</v>
      </c>
      <c r="J112">
        <v>11510</v>
      </c>
      <c r="K112" t="s">
        <v>49</v>
      </c>
      <c r="L112" t="s">
        <v>49</v>
      </c>
      <c r="M112">
        <v>10163</v>
      </c>
      <c r="N112">
        <v>10163</v>
      </c>
      <c r="O112">
        <v>11510</v>
      </c>
      <c r="P112" t="s">
        <v>49</v>
      </c>
      <c r="Q112" t="s">
        <v>49</v>
      </c>
      <c r="R112" t="s">
        <v>135</v>
      </c>
      <c r="S112">
        <v>19</v>
      </c>
      <c r="T112">
        <v>0</v>
      </c>
      <c r="U112" t="s">
        <v>127</v>
      </c>
      <c r="V112" t="s">
        <v>3828</v>
      </c>
      <c r="W112" t="s">
        <v>60</v>
      </c>
      <c r="X112">
        <v>42</v>
      </c>
      <c r="Y112">
        <v>22</v>
      </c>
      <c r="Z112" s="7" t="e">
        <v>#VALUE!</v>
      </c>
      <c r="AA112">
        <v>27</v>
      </c>
      <c r="AE112" t="s">
        <v>132</v>
      </c>
      <c r="AF112" s="7">
        <v>637.42999999999995</v>
      </c>
      <c r="AG112" s="139"/>
      <c r="AH112">
        <v>7</v>
      </c>
    </row>
    <row r="113" spans="1:34" x14ac:dyDescent="0.25">
      <c r="A113" t="s">
        <v>137</v>
      </c>
      <c r="B113" t="s">
        <v>94</v>
      </c>
      <c r="C113" t="s">
        <v>138</v>
      </c>
      <c r="D113" s="156">
        <v>587.98</v>
      </c>
      <c r="E113" t="s">
        <v>23</v>
      </c>
      <c r="F113" t="s">
        <v>66</v>
      </c>
      <c r="G113" t="s">
        <v>49</v>
      </c>
      <c r="H113">
        <v>10163</v>
      </c>
      <c r="I113">
        <v>10163</v>
      </c>
      <c r="J113">
        <v>11510</v>
      </c>
      <c r="K113" t="s">
        <v>49</v>
      </c>
      <c r="L113" t="s">
        <v>49</v>
      </c>
      <c r="M113">
        <v>10163</v>
      </c>
      <c r="N113">
        <v>10163</v>
      </c>
      <c r="O113">
        <v>11510</v>
      </c>
      <c r="P113" t="s">
        <v>49</v>
      </c>
      <c r="Q113" t="s">
        <v>49</v>
      </c>
      <c r="R113" t="s">
        <v>137</v>
      </c>
      <c r="S113">
        <v>20</v>
      </c>
      <c r="T113">
        <v>0</v>
      </c>
      <c r="U113" t="s">
        <v>127</v>
      </c>
      <c r="V113" t="s">
        <v>3828</v>
      </c>
      <c r="W113" t="s">
        <v>60</v>
      </c>
      <c r="X113">
        <v>41</v>
      </c>
      <c r="Y113">
        <v>21</v>
      </c>
      <c r="Z113" s="7" t="e">
        <v>#VALUE!</v>
      </c>
      <c r="AA113">
        <v>27</v>
      </c>
      <c r="AE113" t="s">
        <v>132</v>
      </c>
      <c r="AF113" s="7">
        <v>587.98</v>
      </c>
      <c r="AG113" s="139"/>
      <c r="AH113">
        <v>7</v>
      </c>
    </row>
    <row r="114" spans="1:34" x14ac:dyDescent="0.25">
      <c r="A114" t="s">
        <v>139</v>
      </c>
      <c r="B114" t="s">
        <v>94</v>
      </c>
      <c r="C114" t="s">
        <v>140</v>
      </c>
      <c r="D114" s="156">
        <v>445.1</v>
      </c>
      <c r="E114" t="s">
        <v>23</v>
      </c>
      <c r="F114" t="s">
        <v>66</v>
      </c>
      <c r="G114" t="s">
        <v>49</v>
      </c>
      <c r="H114">
        <v>10163</v>
      </c>
      <c r="I114">
        <v>10163</v>
      </c>
      <c r="J114">
        <v>11510</v>
      </c>
      <c r="K114" t="s">
        <v>49</v>
      </c>
      <c r="L114" t="s">
        <v>49</v>
      </c>
      <c r="M114">
        <v>10163</v>
      </c>
      <c r="N114">
        <v>10163</v>
      </c>
      <c r="O114">
        <v>11510</v>
      </c>
      <c r="P114" t="s">
        <v>49</v>
      </c>
      <c r="Q114" t="s">
        <v>49</v>
      </c>
      <c r="R114" t="s">
        <v>139</v>
      </c>
      <c r="S114">
        <v>21</v>
      </c>
      <c r="T114">
        <v>0</v>
      </c>
      <c r="U114" t="s">
        <v>127</v>
      </c>
      <c r="V114" t="s">
        <v>3828</v>
      </c>
      <c r="W114" t="s">
        <v>60</v>
      </c>
      <c r="X114">
        <v>40</v>
      </c>
      <c r="Y114">
        <v>20</v>
      </c>
      <c r="Z114" s="7" t="e">
        <v>#VALUE!</v>
      </c>
      <c r="AA114">
        <v>28</v>
      </c>
      <c r="AE114" t="s">
        <v>132</v>
      </c>
      <c r="AF114" s="7">
        <v>445.1</v>
      </c>
      <c r="AG114" s="139"/>
      <c r="AH114">
        <v>7</v>
      </c>
    </row>
    <row r="115" spans="1:34" x14ac:dyDescent="0.25">
      <c r="A115" t="s">
        <v>141</v>
      </c>
      <c r="B115" t="s">
        <v>94</v>
      </c>
      <c r="C115" t="s">
        <v>142</v>
      </c>
      <c r="D115" s="156">
        <v>329.71</v>
      </c>
      <c r="E115" t="s">
        <v>23</v>
      </c>
      <c r="F115" t="s">
        <v>66</v>
      </c>
      <c r="G115" t="s">
        <v>49</v>
      </c>
      <c r="H115">
        <v>10163</v>
      </c>
      <c r="I115">
        <v>10163</v>
      </c>
      <c r="J115">
        <v>11510</v>
      </c>
      <c r="K115" t="s">
        <v>49</v>
      </c>
      <c r="L115" t="s">
        <v>49</v>
      </c>
      <c r="M115">
        <v>10163</v>
      </c>
      <c r="N115">
        <v>10163</v>
      </c>
      <c r="O115">
        <v>11510</v>
      </c>
      <c r="P115" t="s">
        <v>49</v>
      </c>
      <c r="Q115" t="s">
        <v>49</v>
      </c>
      <c r="R115" t="s">
        <v>141</v>
      </c>
      <c r="S115">
        <v>22</v>
      </c>
      <c r="T115">
        <v>0</v>
      </c>
      <c r="U115" t="s">
        <v>127</v>
      </c>
      <c r="V115" t="s">
        <v>3828</v>
      </c>
      <c r="W115" t="s">
        <v>60</v>
      </c>
      <c r="X115">
        <v>39</v>
      </c>
      <c r="Y115">
        <v>19</v>
      </c>
      <c r="Z115" s="7" t="e">
        <v>#VALUE!</v>
      </c>
      <c r="AA115">
        <v>28</v>
      </c>
      <c r="AE115" t="s">
        <v>132</v>
      </c>
      <c r="AF115" s="7">
        <v>329.71</v>
      </c>
      <c r="AG115" s="139"/>
      <c r="AH115">
        <v>7</v>
      </c>
    </row>
    <row r="116" spans="1:34" x14ac:dyDescent="0.25">
      <c r="A116" t="s">
        <v>3831</v>
      </c>
      <c r="B116" t="s">
        <v>94</v>
      </c>
      <c r="C116" t="s">
        <v>3832</v>
      </c>
      <c r="D116" s="156">
        <v>0</v>
      </c>
      <c r="E116" t="s">
        <v>23</v>
      </c>
      <c r="F116" t="s">
        <v>66</v>
      </c>
      <c r="G116" t="s">
        <v>49</v>
      </c>
      <c r="H116">
        <v>10163</v>
      </c>
      <c r="I116">
        <v>10163</v>
      </c>
      <c r="J116">
        <v>11510</v>
      </c>
      <c r="K116" t="s">
        <v>49</v>
      </c>
      <c r="L116" t="s">
        <v>49</v>
      </c>
      <c r="M116">
        <v>10163</v>
      </c>
      <c r="N116">
        <v>10163</v>
      </c>
      <c r="O116">
        <v>11510</v>
      </c>
      <c r="P116" t="s">
        <v>49</v>
      </c>
      <c r="Q116" t="s">
        <v>49</v>
      </c>
      <c r="R116" t="s">
        <v>3978</v>
      </c>
      <c r="S116">
        <v>23</v>
      </c>
      <c r="T116">
        <v>0</v>
      </c>
      <c r="U116" t="s">
        <v>127</v>
      </c>
      <c r="V116" t="s">
        <v>3828</v>
      </c>
      <c r="W116" t="s">
        <v>60</v>
      </c>
      <c r="X116">
        <v>38</v>
      </c>
      <c r="Z116" s="7">
        <v>0</v>
      </c>
      <c r="AA116">
        <v>0</v>
      </c>
      <c r="AE116" t="s">
        <v>132</v>
      </c>
      <c r="AF116" s="7" t="s">
        <v>3979</v>
      </c>
      <c r="AG116" s="139"/>
      <c r="AH116">
        <v>7</v>
      </c>
    </row>
    <row r="117" spans="1:34" x14ac:dyDescent="0.25">
      <c r="A117" t="s">
        <v>297</v>
      </c>
      <c r="B117" t="s">
        <v>94</v>
      </c>
      <c r="C117" t="s">
        <v>298</v>
      </c>
      <c r="D117" s="1">
        <v>587.98</v>
      </c>
      <c r="E117" t="s">
        <v>23</v>
      </c>
      <c r="F117" t="s">
        <v>66</v>
      </c>
      <c r="G117" t="s">
        <v>49</v>
      </c>
      <c r="H117">
        <v>10162</v>
      </c>
      <c r="I117">
        <v>10162</v>
      </c>
      <c r="J117">
        <v>11510</v>
      </c>
      <c r="K117" t="s">
        <v>49</v>
      </c>
      <c r="L117" t="s">
        <v>49</v>
      </c>
      <c r="M117">
        <v>10162</v>
      </c>
      <c r="N117">
        <v>10162</v>
      </c>
      <c r="O117">
        <v>11510</v>
      </c>
      <c r="P117" t="s">
        <v>49</v>
      </c>
      <c r="Q117" t="s">
        <v>49</v>
      </c>
      <c r="R117" t="s">
        <v>297</v>
      </c>
      <c r="S117">
        <v>24</v>
      </c>
      <c r="T117">
        <v>0</v>
      </c>
      <c r="U117" t="s">
        <v>127</v>
      </c>
      <c r="V117" t="s">
        <v>3828</v>
      </c>
      <c r="W117" t="s">
        <v>60</v>
      </c>
      <c r="X117">
        <v>46</v>
      </c>
      <c r="Y117">
        <v>25</v>
      </c>
      <c r="Z117" s="7" t="e">
        <v>#VALUE!</v>
      </c>
      <c r="AA117">
        <v>97</v>
      </c>
      <c r="AE117" t="s">
        <v>145</v>
      </c>
      <c r="AF117" s="7">
        <v>587.98</v>
      </c>
      <c r="AG117" s="139"/>
      <c r="AH117">
        <v>7</v>
      </c>
    </row>
    <row r="118" spans="1:34" x14ac:dyDescent="0.25">
      <c r="A118" t="s">
        <v>143</v>
      </c>
      <c r="B118" t="s">
        <v>94</v>
      </c>
      <c r="C118" t="s">
        <v>144</v>
      </c>
      <c r="D118" s="1">
        <v>1582.59</v>
      </c>
      <c r="E118" t="s">
        <v>23</v>
      </c>
      <c r="F118" t="s">
        <v>66</v>
      </c>
      <c r="G118" t="s">
        <v>49</v>
      </c>
      <c r="H118">
        <v>10163</v>
      </c>
      <c r="I118">
        <v>10163</v>
      </c>
      <c r="J118">
        <v>11510</v>
      </c>
      <c r="K118" t="s">
        <v>49</v>
      </c>
      <c r="L118" t="s">
        <v>49</v>
      </c>
      <c r="M118">
        <v>10163</v>
      </c>
      <c r="N118">
        <v>10163</v>
      </c>
      <c r="O118">
        <v>11510</v>
      </c>
      <c r="P118" t="s">
        <v>49</v>
      </c>
      <c r="Q118" t="s">
        <v>49</v>
      </c>
      <c r="R118" t="s">
        <v>143</v>
      </c>
      <c r="S118">
        <v>25</v>
      </c>
      <c r="T118">
        <v>0</v>
      </c>
      <c r="U118" t="s">
        <v>127</v>
      </c>
      <c r="V118" t="s">
        <v>3828</v>
      </c>
      <c r="W118" t="s">
        <v>60</v>
      </c>
      <c r="X118">
        <v>49</v>
      </c>
      <c r="Y118">
        <v>26</v>
      </c>
      <c r="Z118" s="7" t="e">
        <v>#VALUE!</v>
      </c>
      <c r="AA118">
        <v>28</v>
      </c>
      <c r="AE118" t="s">
        <v>145</v>
      </c>
      <c r="AF118" s="7">
        <v>1582.59</v>
      </c>
      <c r="AG118" s="139"/>
      <c r="AH118">
        <v>7</v>
      </c>
    </row>
    <row r="119" spans="1:34" x14ac:dyDescent="0.25">
      <c r="A119" t="s">
        <v>301</v>
      </c>
      <c r="B119" t="s">
        <v>94</v>
      </c>
      <c r="C119" t="s">
        <v>302</v>
      </c>
      <c r="D119" s="149">
        <v>1170.46</v>
      </c>
      <c r="E119" t="s">
        <v>23</v>
      </c>
      <c r="F119" t="s">
        <v>66</v>
      </c>
      <c r="G119" t="s">
        <v>49</v>
      </c>
      <c r="H119">
        <v>10162</v>
      </c>
      <c r="I119">
        <v>10162</v>
      </c>
      <c r="J119">
        <v>11510</v>
      </c>
      <c r="K119" t="s">
        <v>49</v>
      </c>
      <c r="L119" t="s">
        <v>49</v>
      </c>
      <c r="M119">
        <v>10162</v>
      </c>
      <c r="N119">
        <v>10162</v>
      </c>
      <c r="O119">
        <v>11510</v>
      </c>
      <c r="P119" t="s">
        <v>49</v>
      </c>
      <c r="Q119" t="s">
        <v>49</v>
      </c>
      <c r="R119" t="s">
        <v>301</v>
      </c>
      <c r="S119">
        <v>26</v>
      </c>
      <c r="T119">
        <v>0</v>
      </c>
      <c r="U119" t="s">
        <v>127</v>
      </c>
      <c r="V119" t="s">
        <v>3828</v>
      </c>
      <c r="W119" t="s">
        <v>60</v>
      </c>
      <c r="X119">
        <v>53</v>
      </c>
      <c r="Y119">
        <v>28</v>
      </c>
      <c r="Z119" s="7" t="e">
        <v>#VALUE!</v>
      </c>
      <c r="AA119">
        <v>100</v>
      </c>
      <c r="AE119" t="s">
        <v>151</v>
      </c>
      <c r="AF119" s="7">
        <v>1170.46</v>
      </c>
      <c r="AG119" s="139"/>
      <c r="AH119">
        <v>7</v>
      </c>
    </row>
    <row r="120" spans="1:34" x14ac:dyDescent="0.25">
      <c r="A120" t="s">
        <v>149</v>
      </c>
      <c r="B120" t="s">
        <v>94</v>
      </c>
      <c r="C120" t="s">
        <v>150</v>
      </c>
      <c r="D120" s="1">
        <v>1769.42</v>
      </c>
      <c r="E120" t="s">
        <v>23</v>
      </c>
      <c r="F120" t="s">
        <v>66</v>
      </c>
      <c r="G120" t="s">
        <v>49</v>
      </c>
      <c r="H120">
        <v>10163</v>
      </c>
      <c r="I120">
        <v>10163</v>
      </c>
      <c r="J120">
        <v>11510</v>
      </c>
      <c r="K120" t="s">
        <v>49</v>
      </c>
      <c r="L120" t="s">
        <v>49</v>
      </c>
      <c r="M120">
        <v>10163</v>
      </c>
      <c r="N120">
        <v>10163</v>
      </c>
      <c r="O120">
        <v>11510</v>
      </c>
      <c r="P120" t="s">
        <v>49</v>
      </c>
      <c r="Q120" t="s">
        <v>49</v>
      </c>
      <c r="R120" t="s">
        <v>149</v>
      </c>
      <c r="S120">
        <v>27</v>
      </c>
      <c r="T120">
        <v>0</v>
      </c>
      <c r="U120" t="s">
        <v>127</v>
      </c>
      <c r="V120" t="s">
        <v>3828</v>
      </c>
      <c r="W120" t="s">
        <v>60</v>
      </c>
      <c r="X120">
        <v>59</v>
      </c>
      <c r="Y120">
        <v>29</v>
      </c>
      <c r="Z120" s="7" t="e">
        <v>#VALUE!</v>
      </c>
      <c r="AA120">
        <v>27</v>
      </c>
      <c r="AE120" t="s">
        <v>151</v>
      </c>
      <c r="AF120" s="7">
        <v>1769.42</v>
      </c>
      <c r="AG120" s="139"/>
      <c r="AH120">
        <v>7</v>
      </c>
    </row>
    <row r="121" spans="1:34" x14ac:dyDescent="0.25">
      <c r="A121" t="s">
        <v>299</v>
      </c>
      <c r="B121" t="s">
        <v>94</v>
      </c>
      <c r="C121" t="s">
        <v>300</v>
      </c>
      <c r="D121" s="1">
        <v>961.64</v>
      </c>
      <c r="E121" t="s">
        <v>23</v>
      </c>
      <c r="F121" t="s">
        <v>66</v>
      </c>
      <c r="G121" t="s">
        <v>49</v>
      </c>
      <c r="H121">
        <v>10162</v>
      </c>
      <c r="I121">
        <v>10162</v>
      </c>
      <c r="J121">
        <v>11510</v>
      </c>
      <c r="K121" t="s">
        <v>49</v>
      </c>
      <c r="L121" t="s">
        <v>49</v>
      </c>
      <c r="M121">
        <v>10162</v>
      </c>
      <c r="N121">
        <v>10162</v>
      </c>
      <c r="O121">
        <v>11510</v>
      </c>
      <c r="P121" t="s">
        <v>49</v>
      </c>
      <c r="Q121" t="s">
        <v>49</v>
      </c>
      <c r="R121" t="s">
        <v>299</v>
      </c>
      <c r="S121">
        <v>28</v>
      </c>
      <c r="T121">
        <v>0</v>
      </c>
      <c r="U121" t="s">
        <v>127</v>
      </c>
      <c r="V121" t="s">
        <v>3828</v>
      </c>
      <c r="W121" t="s">
        <v>60</v>
      </c>
      <c r="X121">
        <v>60</v>
      </c>
      <c r="Y121">
        <v>30</v>
      </c>
      <c r="Z121" s="7" t="e">
        <v>#VALUE!</v>
      </c>
      <c r="AA121">
        <v>37</v>
      </c>
      <c r="AE121" t="s">
        <v>148</v>
      </c>
      <c r="AF121" s="7">
        <v>961.64</v>
      </c>
      <c r="AG121" s="139"/>
      <c r="AH121">
        <v>7</v>
      </c>
    </row>
    <row r="122" spans="1:34" x14ac:dyDescent="0.25">
      <c r="A122" t="s">
        <v>146</v>
      </c>
      <c r="B122" t="s">
        <v>94</v>
      </c>
      <c r="C122" t="s">
        <v>147</v>
      </c>
      <c r="D122" s="1">
        <v>1373.78</v>
      </c>
      <c r="E122" t="s">
        <v>23</v>
      </c>
      <c r="F122" t="s">
        <v>66</v>
      </c>
      <c r="G122" t="s">
        <v>49</v>
      </c>
      <c r="H122">
        <v>10163</v>
      </c>
      <c r="I122">
        <v>10163</v>
      </c>
      <c r="J122">
        <v>11510</v>
      </c>
      <c r="K122" t="s">
        <v>49</v>
      </c>
      <c r="L122" t="s">
        <v>49</v>
      </c>
      <c r="M122">
        <v>10163</v>
      </c>
      <c r="N122">
        <v>10163</v>
      </c>
      <c r="O122">
        <v>11510</v>
      </c>
      <c r="P122" t="s">
        <v>49</v>
      </c>
      <c r="Q122" t="s">
        <v>49</v>
      </c>
      <c r="R122" t="s">
        <v>146</v>
      </c>
      <c r="S122">
        <v>29</v>
      </c>
      <c r="T122">
        <v>0</v>
      </c>
      <c r="U122" t="s">
        <v>127</v>
      </c>
      <c r="V122" t="s">
        <v>3828</v>
      </c>
      <c r="W122" t="s">
        <v>60</v>
      </c>
      <c r="X122">
        <v>61</v>
      </c>
      <c r="Y122">
        <v>31</v>
      </c>
      <c r="Z122" s="7" t="e">
        <v>#VALUE!</v>
      </c>
      <c r="AA122">
        <v>6</v>
      </c>
      <c r="AE122" t="s">
        <v>148</v>
      </c>
      <c r="AF122" s="7">
        <v>1373.78</v>
      </c>
      <c r="AG122" s="139"/>
      <c r="AH122">
        <v>7</v>
      </c>
    </row>
    <row r="123" spans="1:34" x14ac:dyDescent="0.25">
      <c r="A123" t="s">
        <v>155</v>
      </c>
      <c r="B123" t="s">
        <v>94</v>
      </c>
      <c r="C123" t="s">
        <v>156</v>
      </c>
      <c r="D123" s="1">
        <v>125727.89</v>
      </c>
      <c r="E123" t="s">
        <v>23</v>
      </c>
      <c r="F123" t="s">
        <v>66</v>
      </c>
      <c r="G123" t="s">
        <v>49</v>
      </c>
      <c r="H123">
        <v>10162</v>
      </c>
      <c r="I123">
        <v>10163</v>
      </c>
      <c r="J123">
        <v>11510</v>
      </c>
      <c r="K123" t="s">
        <v>49</v>
      </c>
      <c r="L123" t="s">
        <v>49</v>
      </c>
      <c r="M123">
        <v>10162</v>
      </c>
      <c r="N123">
        <v>10163</v>
      </c>
      <c r="O123">
        <v>11510</v>
      </c>
      <c r="P123" t="s">
        <v>49</v>
      </c>
      <c r="Q123" t="s">
        <v>49</v>
      </c>
      <c r="R123" t="s">
        <v>155</v>
      </c>
      <c r="S123">
        <v>30</v>
      </c>
      <c r="T123">
        <v>0</v>
      </c>
      <c r="U123" t="s">
        <v>158</v>
      </c>
      <c r="V123" t="s">
        <v>3828</v>
      </c>
      <c r="W123" t="s">
        <v>60</v>
      </c>
      <c r="Y123">
        <v>32</v>
      </c>
      <c r="Z123" s="7" t="e">
        <v>#VALUE!</v>
      </c>
      <c r="AA123">
        <v>122</v>
      </c>
      <c r="AE123" t="s">
        <v>157</v>
      </c>
      <c r="AF123" s="7">
        <v>125727.89</v>
      </c>
      <c r="AG123" s="139"/>
      <c r="AH123">
        <v>7</v>
      </c>
    </row>
    <row r="124" spans="1:34" x14ac:dyDescent="0.25">
      <c r="A124" t="s">
        <v>3833</v>
      </c>
      <c r="B124" t="s">
        <v>94</v>
      </c>
      <c r="C124" t="s">
        <v>325</v>
      </c>
      <c r="D124" s="1">
        <v>1</v>
      </c>
      <c r="E124" t="s">
        <v>23</v>
      </c>
      <c r="F124" t="s">
        <v>66</v>
      </c>
      <c r="G124" t="s">
        <v>49</v>
      </c>
      <c r="H124">
        <v>10162</v>
      </c>
      <c r="I124">
        <v>10163</v>
      </c>
      <c r="J124">
        <v>11510</v>
      </c>
      <c r="K124" t="s">
        <v>49</v>
      </c>
      <c r="L124" t="s">
        <v>49</v>
      </c>
      <c r="M124">
        <v>10162</v>
      </c>
      <c r="N124">
        <v>10163</v>
      </c>
      <c r="O124">
        <v>11510</v>
      </c>
      <c r="P124" t="s">
        <v>49</v>
      </c>
      <c r="Q124" t="s">
        <v>49</v>
      </c>
      <c r="R124" t="s">
        <v>3833</v>
      </c>
      <c r="S124">
        <v>31</v>
      </c>
      <c r="T124">
        <v>0</v>
      </c>
      <c r="U124" t="s">
        <v>158</v>
      </c>
      <c r="V124" t="s">
        <v>3828</v>
      </c>
      <c r="W124" t="s">
        <v>60</v>
      </c>
      <c r="Y124">
        <v>38</v>
      </c>
      <c r="Z124" s="7" t="e">
        <v>#VALUE!</v>
      </c>
      <c r="AA124">
        <v>2</v>
      </c>
      <c r="AE124" t="s">
        <v>157</v>
      </c>
      <c r="AF124" s="7">
        <v>1</v>
      </c>
      <c r="AG124" s="139"/>
      <c r="AH124">
        <v>7</v>
      </c>
    </row>
    <row r="125" spans="1:34" x14ac:dyDescent="0.25">
      <c r="A125" t="s">
        <v>152</v>
      </c>
      <c r="B125" t="s">
        <v>94</v>
      </c>
      <c r="C125" t="s">
        <v>153</v>
      </c>
      <c r="D125" s="1">
        <v>1</v>
      </c>
      <c r="E125" t="s">
        <v>23</v>
      </c>
      <c r="F125" t="s">
        <v>66</v>
      </c>
      <c r="G125" t="s">
        <v>49</v>
      </c>
      <c r="H125">
        <v>10162</v>
      </c>
      <c r="I125">
        <v>10163</v>
      </c>
      <c r="J125">
        <v>11510</v>
      </c>
      <c r="K125" t="s">
        <v>49</v>
      </c>
      <c r="L125" t="s">
        <v>49</v>
      </c>
      <c r="M125">
        <v>10162</v>
      </c>
      <c r="N125">
        <v>10163</v>
      </c>
      <c r="O125">
        <v>11510</v>
      </c>
      <c r="P125" t="s">
        <v>49</v>
      </c>
      <c r="Q125" t="s">
        <v>49</v>
      </c>
      <c r="R125" t="s">
        <v>152</v>
      </c>
      <c r="S125">
        <v>32</v>
      </c>
      <c r="T125">
        <v>0</v>
      </c>
      <c r="U125" t="s">
        <v>154</v>
      </c>
      <c r="V125" t="s">
        <v>3828</v>
      </c>
      <c r="W125" t="s">
        <v>50</v>
      </c>
      <c r="Y125">
        <v>36</v>
      </c>
      <c r="Z125" s="7" t="e">
        <v>#VALUE!</v>
      </c>
      <c r="AA125">
        <v>122</v>
      </c>
      <c r="AE125" t="s">
        <v>152</v>
      </c>
      <c r="AF125" s="7">
        <v>1</v>
      </c>
      <c r="AG125" s="139"/>
      <c r="AH125">
        <v>7</v>
      </c>
    </row>
    <row r="126" spans="1:34" x14ac:dyDescent="0.25">
      <c r="A126" t="s">
        <v>580</v>
      </c>
      <c r="B126" t="s">
        <v>94</v>
      </c>
      <c r="C126" t="s">
        <v>370</v>
      </c>
      <c r="D126" s="1">
        <v>1</v>
      </c>
      <c r="E126" t="s">
        <v>23</v>
      </c>
      <c r="F126" t="s">
        <v>66</v>
      </c>
      <c r="G126" t="s">
        <v>49</v>
      </c>
      <c r="H126">
        <v>10104</v>
      </c>
      <c r="I126">
        <v>10104</v>
      </c>
      <c r="J126">
        <v>10104</v>
      </c>
      <c r="K126" t="s">
        <v>49</v>
      </c>
      <c r="L126" t="s">
        <v>49</v>
      </c>
      <c r="M126">
        <v>10104</v>
      </c>
      <c r="N126">
        <v>10104</v>
      </c>
      <c r="O126">
        <v>10104</v>
      </c>
      <c r="P126" t="s">
        <v>49</v>
      </c>
      <c r="Q126" t="s">
        <v>49</v>
      </c>
      <c r="R126" t="s">
        <v>580</v>
      </c>
      <c r="S126">
        <v>33</v>
      </c>
      <c r="T126">
        <v>0</v>
      </c>
      <c r="U126" t="s">
        <v>368</v>
      </c>
      <c r="V126" t="s">
        <v>580</v>
      </c>
      <c r="W126" t="s">
        <v>60</v>
      </c>
      <c r="Z126" s="7" t="e">
        <v>#VALUE!</v>
      </c>
      <c r="AA126">
        <v>78</v>
      </c>
      <c r="AE126" t="s">
        <v>152</v>
      </c>
      <c r="AF126" s="7">
        <v>1</v>
      </c>
      <c r="AG126" s="139"/>
      <c r="AH126">
        <v>7</v>
      </c>
    </row>
    <row r="127" spans="1:34" x14ac:dyDescent="0.25">
      <c r="A127" t="s">
        <v>598</v>
      </c>
      <c r="B127" t="s">
        <v>94</v>
      </c>
      <c r="C127" t="s">
        <v>367</v>
      </c>
      <c r="D127" s="1">
        <v>1</v>
      </c>
      <c r="E127" t="s">
        <v>23</v>
      </c>
      <c r="F127" t="s">
        <v>66</v>
      </c>
      <c r="G127" t="s">
        <v>49</v>
      </c>
      <c r="H127">
        <v>10104</v>
      </c>
      <c r="I127">
        <v>10104</v>
      </c>
      <c r="J127">
        <v>10104</v>
      </c>
      <c r="K127" t="s">
        <v>49</v>
      </c>
      <c r="L127" t="s">
        <v>49</v>
      </c>
      <c r="M127">
        <v>10104</v>
      </c>
      <c r="N127">
        <v>10104</v>
      </c>
      <c r="O127">
        <v>10104</v>
      </c>
      <c r="P127" t="s">
        <v>49</v>
      </c>
      <c r="Q127" t="s">
        <v>49</v>
      </c>
      <c r="R127" t="s">
        <v>598</v>
      </c>
      <c r="S127">
        <v>34</v>
      </c>
      <c r="T127">
        <v>0</v>
      </c>
      <c r="U127" t="s">
        <v>368</v>
      </c>
      <c r="V127" t="s">
        <v>580</v>
      </c>
      <c r="W127" t="s">
        <v>60</v>
      </c>
      <c r="Z127" s="7" t="e">
        <v>#VALUE!</v>
      </c>
      <c r="AA127">
        <v>15</v>
      </c>
      <c r="AE127" t="s">
        <v>152</v>
      </c>
      <c r="AF127" s="7">
        <v>1</v>
      </c>
      <c r="AG127" s="139"/>
      <c r="AH127">
        <v>7</v>
      </c>
    </row>
    <row r="128" spans="1:34" x14ac:dyDescent="0.25">
      <c r="A128" t="s">
        <v>159</v>
      </c>
      <c r="B128" t="s">
        <v>94</v>
      </c>
      <c r="C128" t="s">
        <v>160</v>
      </c>
      <c r="D128" s="1">
        <v>1</v>
      </c>
      <c r="E128" t="s">
        <v>23</v>
      </c>
      <c r="F128" t="s">
        <v>66</v>
      </c>
      <c r="G128" t="s">
        <v>49</v>
      </c>
      <c r="H128">
        <v>10162</v>
      </c>
      <c r="I128">
        <v>10163</v>
      </c>
      <c r="J128">
        <v>11510</v>
      </c>
      <c r="K128" t="s">
        <v>49</v>
      </c>
      <c r="L128" t="s">
        <v>49</v>
      </c>
      <c r="M128">
        <v>10162</v>
      </c>
      <c r="N128">
        <v>10163</v>
      </c>
      <c r="O128">
        <v>11510</v>
      </c>
      <c r="P128" t="s">
        <v>49</v>
      </c>
      <c r="Q128" t="s">
        <v>49</v>
      </c>
      <c r="R128" t="s">
        <v>159</v>
      </c>
      <c r="S128">
        <v>35</v>
      </c>
      <c r="T128">
        <v>0</v>
      </c>
      <c r="U128" t="s">
        <v>162</v>
      </c>
      <c r="V128" t="s">
        <v>3834</v>
      </c>
      <c r="W128" t="s">
        <v>60</v>
      </c>
      <c r="Y128">
        <v>35</v>
      </c>
      <c r="Z128" s="7" t="e">
        <v>#VALUE!</v>
      </c>
      <c r="AA128">
        <v>5</v>
      </c>
      <c r="AE128" t="s">
        <v>161</v>
      </c>
      <c r="AF128" s="7">
        <v>1</v>
      </c>
      <c r="AG128" s="139"/>
      <c r="AH128">
        <v>7</v>
      </c>
    </row>
    <row r="129" spans="1:34" x14ac:dyDescent="0.25">
      <c r="A129" t="s">
        <v>3835</v>
      </c>
      <c r="B129" t="s">
        <v>94</v>
      </c>
      <c r="C129" t="s">
        <v>442</v>
      </c>
      <c r="D129" s="1">
        <v>1</v>
      </c>
      <c r="E129" t="s">
        <v>24</v>
      </c>
      <c r="F129" t="s">
        <v>66</v>
      </c>
      <c r="G129" t="s">
        <v>49</v>
      </c>
      <c r="H129">
        <v>10162</v>
      </c>
      <c r="I129">
        <v>10162</v>
      </c>
      <c r="J129">
        <v>11510</v>
      </c>
      <c r="K129" t="s">
        <v>49</v>
      </c>
      <c r="L129" t="s">
        <v>49</v>
      </c>
      <c r="M129">
        <v>10162</v>
      </c>
      <c r="N129">
        <v>10162</v>
      </c>
      <c r="O129">
        <v>11510</v>
      </c>
      <c r="P129" t="s">
        <v>49</v>
      </c>
      <c r="Q129" t="s">
        <v>49</v>
      </c>
      <c r="R129" t="s">
        <v>3835</v>
      </c>
      <c r="S129">
        <v>36</v>
      </c>
      <c r="T129">
        <v>0</v>
      </c>
      <c r="U129" t="s">
        <v>443</v>
      </c>
      <c r="V129" t="s">
        <v>3836</v>
      </c>
      <c r="W129" t="s">
        <v>60</v>
      </c>
      <c r="Z129" s="7" t="e">
        <v>#VALUE!</v>
      </c>
      <c r="AA129">
        <v>2</v>
      </c>
      <c r="AE129" t="s">
        <v>383</v>
      </c>
      <c r="AF129" s="7">
        <v>1</v>
      </c>
      <c r="AG129" s="139"/>
      <c r="AH129">
        <v>3</v>
      </c>
    </row>
    <row r="130" spans="1:34" x14ac:dyDescent="0.25">
      <c r="A130" t="s">
        <v>381</v>
      </c>
      <c r="B130" t="s">
        <v>94</v>
      </c>
      <c r="C130" t="s">
        <v>382</v>
      </c>
      <c r="D130" s="1">
        <v>1</v>
      </c>
      <c r="E130" t="s">
        <v>23</v>
      </c>
      <c r="F130" t="s">
        <v>66</v>
      </c>
      <c r="G130" t="s">
        <v>49</v>
      </c>
      <c r="H130">
        <v>10162</v>
      </c>
      <c r="I130">
        <v>10163</v>
      </c>
      <c r="J130">
        <v>11510</v>
      </c>
      <c r="K130" t="s">
        <v>49</v>
      </c>
      <c r="L130" t="s">
        <v>49</v>
      </c>
      <c r="M130">
        <v>10162</v>
      </c>
      <c r="N130">
        <v>10163</v>
      </c>
      <c r="O130">
        <v>11510</v>
      </c>
      <c r="P130" t="s">
        <v>49</v>
      </c>
      <c r="Q130" t="s">
        <v>49</v>
      </c>
      <c r="R130" t="s">
        <v>381</v>
      </c>
      <c r="S130">
        <v>37</v>
      </c>
      <c r="T130">
        <v>0</v>
      </c>
      <c r="U130" t="s">
        <v>384</v>
      </c>
      <c r="V130" t="s">
        <v>381</v>
      </c>
      <c r="W130" t="s">
        <v>60</v>
      </c>
      <c r="Y130">
        <v>53</v>
      </c>
      <c r="Z130" s="7"/>
      <c r="AA130">
        <v>1</v>
      </c>
      <c r="AE130" t="s">
        <v>383</v>
      </c>
      <c r="AF130" s="7">
        <v>1</v>
      </c>
      <c r="AG130" s="139"/>
      <c r="AH130">
        <v>4</v>
      </c>
    </row>
    <row r="131" spans="1:34" x14ac:dyDescent="0.25">
      <c r="A131" t="s">
        <v>163</v>
      </c>
      <c r="B131" t="s">
        <v>94</v>
      </c>
      <c r="C131" t="s">
        <v>164</v>
      </c>
      <c r="D131" s="1">
        <v>1</v>
      </c>
      <c r="E131" t="s">
        <v>23</v>
      </c>
      <c r="F131" t="s">
        <v>66</v>
      </c>
      <c r="G131" t="s">
        <v>49</v>
      </c>
      <c r="H131">
        <v>10162</v>
      </c>
      <c r="I131">
        <v>10163</v>
      </c>
      <c r="J131">
        <v>11510</v>
      </c>
      <c r="K131" t="s">
        <v>49</v>
      </c>
      <c r="L131" t="s">
        <v>49</v>
      </c>
      <c r="M131">
        <v>10162</v>
      </c>
      <c r="N131">
        <v>10163</v>
      </c>
      <c r="O131">
        <v>11510</v>
      </c>
      <c r="P131" t="s">
        <v>49</v>
      </c>
      <c r="Q131" t="s">
        <v>49</v>
      </c>
      <c r="R131" t="s">
        <v>163</v>
      </c>
      <c r="S131">
        <v>38</v>
      </c>
      <c r="T131">
        <v>0</v>
      </c>
      <c r="U131" t="s">
        <v>165</v>
      </c>
      <c r="V131" t="s">
        <v>163</v>
      </c>
      <c r="W131" t="s">
        <v>60</v>
      </c>
      <c r="Y131">
        <v>65</v>
      </c>
      <c r="Z131" s="7" t="e">
        <v>#VALUE!</v>
      </c>
      <c r="AA131">
        <v>116</v>
      </c>
      <c r="AE131" t="s">
        <v>163</v>
      </c>
      <c r="AF131" s="7">
        <v>1</v>
      </c>
      <c r="AG131" s="139"/>
      <c r="AH131">
        <v>3</v>
      </c>
    </row>
    <row r="132" spans="1:34" x14ac:dyDescent="0.25">
      <c r="A132" t="s">
        <v>3837</v>
      </c>
      <c r="B132" t="s">
        <v>181</v>
      </c>
      <c r="C132" t="s">
        <v>3838</v>
      </c>
      <c r="D132" s="1">
        <v>1</v>
      </c>
      <c r="E132" t="s">
        <v>23</v>
      </c>
      <c r="F132" t="s">
        <v>182</v>
      </c>
      <c r="G132" t="s">
        <v>49</v>
      </c>
      <c r="H132" t="s">
        <v>49</v>
      </c>
      <c r="I132">
        <v>11441</v>
      </c>
      <c r="J132">
        <v>11441</v>
      </c>
      <c r="K132">
        <v>11441</v>
      </c>
      <c r="L132" t="s">
        <v>49</v>
      </c>
      <c r="M132" t="s">
        <v>49</v>
      </c>
      <c r="N132" t="s">
        <v>49</v>
      </c>
      <c r="O132" t="s">
        <v>49</v>
      </c>
      <c r="P132" t="s">
        <v>49</v>
      </c>
      <c r="Q132" t="s">
        <v>49</v>
      </c>
      <c r="R132" t="s">
        <v>3978</v>
      </c>
      <c r="S132">
        <v>0</v>
      </c>
      <c r="T132">
        <v>0</v>
      </c>
      <c r="U132" t="s">
        <v>56</v>
      </c>
      <c r="V132" t="s">
        <v>181</v>
      </c>
      <c r="W132" t="s">
        <v>60</v>
      </c>
      <c r="Z132" s="7">
        <v>0</v>
      </c>
      <c r="AA132">
        <v>0</v>
      </c>
      <c r="AE132" t="s">
        <v>181</v>
      </c>
      <c r="AF132" s="7" t="s">
        <v>3979</v>
      </c>
      <c r="AG132" s="139"/>
      <c r="AH132">
        <v>6</v>
      </c>
    </row>
    <row r="133" spans="1:34" x14ac:dyDescent="0.25">
      <c r="A133" t="s">
        <v>3839</v>
      </c>
      <c r="B133" t="s">
        <v>181</v>
      </c>
      <c r="C133" t="s">
        <v>3840</v>
      </c>
      <c r="D133" s="1">
        <v>1</v>
      </c>
      <c r="E133" t="s">
        <v>23</v>
      </c>
      <c r="F133" t="s">
        <v>182</v>
      </c>
      <c r="G133" t="s">
        <v>49</v>
      </c>
      <c r="H133" t="s">
        <v>49</v>
      </c>
      <c r="I133">
        <v>11441</v>
      </c>
      <c r="J133">
        <v>11441</v>
      </c>
      <c r="K133">
        <v>11441</v>
      </c>
      <c r="L133" t="s">
        <v>49</v>
      </c>
      <c r="M133" t="s">
        <v>49</v>
      </c>
      <c r="N133" t="s">
        <v>49</v>
      </c>
      <c r="O133" t="s">
        <v>49</v>
      </c>
      <c r="P133" t="s">
        <v>49</v>
      </c>
      <c r="Q133" t="s">
        <v>49</v>
      </c>
      <c r="R133" t="s">
        <v>3978</v>
      </c>
      <c r="S133">
        <v>0</v>
      </c>
      <c r="T133">
        <v>0</v>
      </c>
      <c r="U133" t="s">
        <v>56</v>
      </c>
      <c r="V133" t="s">
        <v>181</v>
      </c>
      <c r="W133" t="s">
        <v>60</v>
      </c>
      <c r="Z133" s="7">
        <v>0</v>
      </c>
      <c r="AA133">
        <v>0</v>
      </c>
      <c r="AE133" t="s">
        <v>181</v>
      </c>
      <c r="AF133" s="7" t="s">
        <v>3979</v>
      </c>
      <c r="AG133" s="139"/>
      <c r="AH133">
        <v>6</v>
      </c>
    </row>
    <row r="134" spans="1:34" x14ac:dyDescent="0.25">
      <c r="A134" t="s">
        <v>184</v>
      </c>
      <c r="B134" t="s">
        <v>181</v>
      </c>
      <c r="C134" t="s">
        <v>185</v>
      </c>
      <c r="D134" s="1">
        <v>1</v>
      </c>
      <c r="E134" t="s">
        <v>23</v>
      </c>
      <c r="F134" t="s">
        <v>182</v>
      </c>
      <c r="G134" t="s">
        <v>49</v>
      </c>
      <c r="H134" t="s">
        <v>49</v>
      </c>
      <c r="I134">
        <v>11441</v>
      </c>
      <c r="J134">
        <v>11441</v>
      </c>
      <c r="K134">
        <v>11441</v>
      </c>
      <c r="L134" t="s">
        <v>49</v>
      </c>
      <c r="M134" t="s">
        <v>49</v>
      </c>
      <c r="N134" t="s">
        <v>49</v>
      </c>
      <c r="O134" t="s">
        <v>49</v>
      </c>
      <c r="P134" t="s">
        <v>49</v>
      </c>
      <c r="Q134" t="s">
        <v>49</v>
      </c>
      <c r="R134" t="s">
        <v>184</v>
      </c>
      <c r="S134">
        <v>1</v>
      </c>
      <c r="T134">
        <v>0</v>
      </c>
      <c r="U134" t="s">
        <v>56</v>
      </c>
      <c r="V134" t="s">
        <v>181</v>
      </c>
      <c r="W134" t="s">
        <v>60</v>
      </c>
      <c r="Z134" s="7" t="e">
        <v>#VALUE!</v>
      </c>
      <c r="AA134">
        <v>35</v>
      </c>
      <c r="AE134" t="s">
        <v>181</v>
      </c>
      <c r="AF134" s="7">
        <v>1</v>
      </c>
      <c r="AG134" s="139"/>
      <c r="AH134">
        <v>6</v>
      </c>
    </row>
    <row r="135" spans="1:34" x14ac:dyDescent="0.25">
      <c r="A135" t="s">
        <v>371</v>
      </c>
      <c r="B135" t="s">
        <v>181</v>
      </c>
      <c r="C135" t="s">
        <v>372</v>
      </c>
      <c r="D135" s="1">
        <v>1</v>
      </c>
      <c r="E135" t="s">
        <v>23</v>
      </c>
      <c r="F135" t="s">
        <v>182</v>
      </c>
      <c r="G135" t="s">
        <v>49</v>
      </c>
      <c r="H135" t="s">
        <v>49</v>
      </c>
      <c r="I135">
        <v>11441</v>
      </c>
      <c r="J135">
        <v>11441</v>
      </c>
      <c r="K135">
        <v>11441</v>
      </c>
      <c r="L135" t="s">
        <v>49</v>
      </c>
      <c r="M135" t="s">
        <v>49</v>
      </c>
      <c r="N135" t="s">
        <v>49</v>
      </c>
      <c r="O135" t="s">
        <v>49</v>
      </c>
      <c r="P135" t="s">
        <v>49</v>
      </c>
      <c r="Q135" t="s">
        <v>49</v>
      </c>
      <c r="R135" t="s">
        <v>371</v>
      </c>
      <c r="S135">
        <v>2</v>
      </c>
      <c r="T135">
        <v>0</v>
      </c>
      <c r="U135" t="s">
        <v>56</v>
      </c>
      <c r="V135" t="s">
        <v>181</v>
      </c>
      <c r="W135" t="s">
        <v>60</v>
      </c>
      <c r="Z135" s="7" t="e">
        <v>#VALUE!</v>
      </c>
      <c r="AA135">
        <v>34</v>
      </c>
      <c r="AE135" t="s">
        <v>181</v>
      </c>
      <c r="AF135" s="7">
        <v>1</v>
      </c>
      <c r="AG135" s="139"/>
      <c r="AH135">
        <v>6</v>
      </c>
    </row>
    <row r="136" spans="1:34" x14ac:dyDescent="0.25">
      <c r="A136" t="s">
        <v>179</v>
      </c>
      <c r="B136" t="s">
        <v>181</v>
      </c>
      <c r="C136" t="s">
        <v>180</v>
      </c>
      <c r="D136" s="1">
        <v>1</v>
      </c>
      <c r="E136" t="s">
        <v>23</v>
      </c>
      <c r="F136" t="s">
        <v>182</v>
      </c>
      <c r="G136" t="s">
        <v>49</v>
      </c>
      <c r="H136" t="s">
        <v>49</v>
      </c>
      <c r="I136">
        <v>11441</v>
      </c>
      <c r="J136">
        <v>11441</v>
      </c>
      <c r="K136">
        <v>11441</v>
      </c>
      <c r="L136" t="s">
        <v>49</v>
      </c>
      <c r="M136" t="s">
        <v>49</v>
      </c>
      <c r="N136" t="s">
        <v>49</v>
      </c>
      <c r="O136" t="s">
        <v>49</v>
      </c>
      <c r="P136" t="s">
        <v>49</v>
      </c>
      <c r="Q136" t="s">
        <v>49</v>
      </c>
      <c r="R136" t="s">
        <v>179</v>
      </c>
      <c r="S136">
        <v>3</v>
      </c>
      <c r="T136">
        <v>0</v>
      </c>
      <c r="U136" t="s">
        <v>56</v>
      </c>
      <c r="V136" t="s">
        <v>181</v>
      </c>
      <c r="W136" t="s">
        <v>60</v>
      </c>
      <c r="Z136" s="7" t="e">
        <v>#VALUE!</v>
      </c>
      <c r="AA136">
        <v>15</v>
      </c>
      <c r="AE136" t="s">
        <v>181</v>
      </c>
      <c r="AF136" s="7">
        <v>1</v>
      </c>
      <c r="AG136" s="139"/>
      <c r="AH136">
        <v>6</v>
      </c>
    </row>
    <row r="137" spans="1:34" x14ac:dyDescent="0.25">
      <c r="A137" t="s">
        <v>3841</v>
      </c>
      <c r="B137" t="s">
        <v>181</v>
      </c>
      <c r="C137" t="s">
        <v>374</v>
      </c>
      <c r="D137" s="1">
        <v>1</v>
      </c>
      <c r="E137" t="s">
        <v>23</v>
      </c>
      <c r="F137" t="s">
        <v>182</v>
      </c>
      <c r="G137" t="s">
        <v>49</v>
      </c>
      <c r="H137" t="s">
        <v>49</v>
      </c>
      <c r="I137">
        <v>11441</v>
      </c>
      <c r="J137">
        <v>11441</v>
      </c>
      <c r="K137">
        <v>11441</v>
      </c>
      <c r="L137" t="s">
        <v>49</v>
      </c>
      <c r="M137" t="s">
        <v>49</v>
      </c>
      <c r="N137" t="s">
        <v>49</v>
      </c>
      <c r="O137" t="s">
        <v>49</v>
      </c>
      <c r="P137" t="s">
        <v>49</v>
      </c>
      <c r="Q137" t="s">
        <v>49</v>
      </c>
      <c r="R137" t="s">
        <v>3841</v>
      </c>
      <c r="S137">
        <v>4</v>
      </c>
      <c r="T137">
        <v>0</v>
      </c>
      <c r="U137" t="s">
        <v>56</v>
      </c>
      <c r="V137" t="s">
        <v>181</v>
      </c>
      <c r="W137" t="s">
        <v>60</v>
      </c>
      <c r="Z137" s="7" t="e">
        <v>#VALUE!</v>
      </c>
      <c r="AA137">
        <v>23</v>
      </c>
      <c r="AE137" t="s">
        <v>181</v>
      </c>
      <c r="AF137" s="7">
        <v>1</v>
      </c>
      <c r="AG137" s="139"/>
      <c r="AH137">
        <v>6</v>
      </c>
    </row>
    <row r="138" spans="1:34" x14ac:dyDescent="0.25">
      <c r="A138" t="s">
        <v>592</v>
      </c>
      <c r="B138" t="s">
        <v>181</v>
      </c>
      <c r="C138" t="s">
        <v>593</v>
      </c>
      <c r="D138" s="1">
        <v>1</v>
      </c>
      <c r="E138" t="s">
        <v>23</v>
      </c>
      <c r="F138" t="s">
        <v>182</v>
      </c>
      <c r="G138" t="s">
        <v>49</v>
      </c>
      <c r="H138" t="s">
        <v>49</v>
      </c>
      <c r="I138">
        <v>11441</v>
      </c>
      <c r="J138">
        <v>11441</v>
      </c>
      <c r="K138">
        <v>11441</v>
      </c>
      <c r="L138" t="s">
        <v>49</v>
      </c>
      <c r="M138" t="s">
        <v>49</v>
      </c>
      <c r="N138" t="s">
        <v>49</v>
      </c>
      <c r="O138" t="s">
        <v>49</v>
      </c>
      <c r="P138" t="s">
        <v>49</v>
      </c>
      <c r="Q138" t="s">
        <v>49</v>
      </c>
      <c r="R138" t="s">
        <v>592</v>
      </c>
      <c r="S138">
        <v>5</v>
      </c>
      <c r="T138">
        <v>0</v>
      </c>
      <c r="U138" t="s">
        <v>56</v>
      </c>
      <c r="V138" t="s">
        <v>181</v>
      </c>
      <c r="W138" t="s">
        <v>60</v>
      </c>
      <c r="Z138" s="7" t="e">
        <v>#VALUE!</v>
      </c>
      <c r="AA138">
        <v>6</v>
      </c>
      <c r="AE138" t="s">
        <v>181</v>
      </c>
      <c r="AF138" s="7">
        <v>1</v>
      </c>
      <c r="AG138" s="139"/>
      <c r="AH138">
        <v>6</v>
      </c>
    </row>
    <row r="139" spans="1:34" x14ac:dyDescent="0.25">
      <c r="A139" t="s">
        <v>375</v>
      </c>
      <c r="B139" t="s">
        <v>181</v>
      </c>
      <c r="C139" t="s">
        <v>376</v>
      </c>
      <c r="D139" s="1">
        <v>1</v>
      </c>
      <c r="E139" t="s">
        <v>23</v>
      </c>
      <c r="F139" t="s">
        <v>182</v>
      </c>
      <c r="G139" t="s">
        <v>49</v>
      </c>
      <c r="H139" t="s">
        <v>49</v>
      </c>
      <c r="I139">
        <v>11441</v>
      </c>
      <c r="J139">
        <v>11441</v>
      </c>
      <c r="K139">
        <v>11441</v>
      </c>
      <c r="L139" t="s">
        <v>49</v>
      </c>
      <c r="M139" t="s">
        <v>49</v>
      </c>
      <c r="N139" t="s">
        <v>49</v>
      </c>
      <c r="O139" t="s">
        <v>49</v>
      </c>
      <c r="P139" t="s">
        <v>49</v>
      </c>
      <c r="Q139" t="s">
        <v>49</v>
      </c>
      <c r="R139" t="s">
        <v>375</v>
      </c>
      <c r="S139">
        <v>5</v>
      </c>
      <c r="T139">
        <v>0</v>
      </c>
      <c r="U139" t="s">
        <v>56</v>
      </c>
      <c r="V139" t="s">
        <v>375</v>
      </c>
      <c r="W139" t="s">
        <v>50</v>
      </c>
      <c r="Z139" s="7" t="e">
        <v>#VALUE!</v>
      </c>
      <c r="AA139">
        <v>6</v>
      </c>
      <c r="AE139" t="s">
        <v>181</v>
      </c>
      <c r="AF139" s="7">
        <v>1</v>
      </c>
      <c r="AG139" s="139"/>
      <c r="AH139">
        <v>7</v>
      </c>
    </row>
    <row r="140" spans="1:34" x14ac:dyDescent="0.25">
      <c r="A140" t="s">
        <v>3842</v>
      </c>
      <c r="B140" t="s">
        <v>69</v>
      </c>
      <c r="C140" t="s">
        <v>68</v>
      </c>
      <c r="D140" s="1">
        <v>1345</v>
      </c>
      <c r="E140" t="s">
        <v>23</v>
      </c>
      <c r="F140" t="s">
        <v>72</v>
      </c>
      <c r="G140" t="s">
        <v>49</v>
      </c>
      <c r="H140">
        <v>11334</v>
      </c>
      <c r="I140" t="s">
        <v>49</v>
      </c>
      <c r="J140">
        <v>11334</v>
      </c>
      <c r="K140">
        <v>11332</v>
      </c>
      <c r="L140">
        <v>11332</v>
      </c>
      <c r="M140" t="s">
        <v>49</v>
      </c>
      <c r="N140" t="s">
        <v>49</v>
      </c>
      <c r="O140" t="s">
        <v>49</v>
      </c>
      <c r="P140" t="s">
        <v>49</v>
      </c>
      <c r="Q140" t="s">
        <v>49</v>
      </c>
      <c r="R140" t="s">
        <v>3842</v>
      </c>
      <c r="S140">
        <v>1</v>
      </c>
      <c r="T140">
        <v>0</v>
      </c>
      <c r="U140" t="s">
        <v>70</v>
      </c>
      <c r="V140" t="s">
        <v>3843</v>
      </c>
      <c r="W140" t="s">
        <v>60</v>
      </c>
      <c r="Z140" s="7" t="e">
        <v>#VALUE!</v>
      </c>
      <c r="AA140">
        <v>360</v>
      </c>
      <c r="AE140" t="s">
        <v>69</v>
      </c>
      <c r="AF140" s="7">
        <v>1345</v>
      </c>
      <c r="AG140" s="1">
        <v>1320</v>
      </c>
      <c r="AH140">
        <v>6</v>
      </c>
    </row>
    <row r="141" spans="1:34" x14ac:dyDescent="0.25">
      <c r="A141" t="s">
        <v>3844</v>
      </c>
      <c r="B141" t="s">
        <v>69</v>
      </c>
      <c r="C141" t="s">
        <v>77</v>
      </c>
      <c r="D141" s="1">
        <v>955</v>
      </c>
      <c r="E141" t="s">
        <v>23</v>
      </c>
      <c r="F141" t="s">
        <v>72</v>
      </c>
      <c r="G141" t="s">
        <v>49</v>
      </c>
      <c r="H141" t="s">
        <v>49</v>
      </c>
      <c r="I141">
        <v>11333</v>
      </c>
      <c r="J141">
        <v>11333</v>
      </c>
      <c r="K141">
        <v>11332</v>
      </c>
      <c r="L141">
        <v>11332</v>
      </c>
      <c r="M141" t="s">
        <v>49</v>
      </c>
      <c r="N141" t="s">
        <v>49</v>
      </c>
      <c r="O141" t="s">
        <v>49</v>
      </c>
      <c r="P141" t="s">
        <v>49</v>
      </c>
      <c r="Q141" t="s">
        <v>49</v>
      </c>
      <c r="R141" t="s">
        <v>3844</v>
      </c>
      <c r="S141">
        <v>2</v>
      </c>
      <c r="T141">
        <v>0</v>
      </c>
      <c r="U141" t="s">
        <v>70</v>
      </c>
      <c r="V141" t="s">
        <v>3845</v>
      </c>
      <c r="W141" t="s">
        <v>60</v>
      </c>
      <c r="Z141" s="7" t="e">
        <v>#VALUE!</v>
      </c>
      <c r="AA141">
        <v>122</v>
      </c>
      <c r="AE141" t="s">
        <v>69</v>
      </c>
      <c r="AF141" s="7">
        <v>955</v>
      </c>
      <c r="AG141" s="1">
        <v>935</v>
      </c>
      <c r="AH141">
        <v>6</v>
      </c>
    </row>
    <row r="142" spans="1:34" x14ac:dyDescent="0.25">
      <c r="A142" t="s">
        <v>3846</v>
      </c>
      <c r="B142" t="s">
        <v>69</v>
      </c>
      <c r="C142" t="s">
        <v>3847</v>
      </c>
      <c r="D142" s="1">
        <v>1</v>
      </c>
      <c r="E142" t="s">
        <v>23</v>
      </c>
      <c r="F142" t="s">
        <v>72</v>
      </c>
      <c r="G142" t="s">
        <v>49</v>
      </c>
      <c r="H142">
        <v>11334</v>
      </c>
      <c r="I142">
        <v>11333</v>
      </c>
      <c r="J142">
        <v>11334</v>
      </c>
      <c r="K142">
        <v>11332</v>
      </c>
      <c r="L142">
        <v>11333</v>
      </c>
      <c r="M142">
        <v>11334</v>
      </c>
      <c r="N142">
        <v>11333</v>
      </c>
      <c r="O142" t="s">
        <v>49</v>
      </c>
      <c r="P142" t="s">
        <v>49</v>
      </c>
      <c r="Q142" t="s">
        <v>49</v>
      </c>
      <c r="R142" t="s">
        <v>3978</v>
      </c>
      <c r="S142">
        <v>4</v>
      </c>
      <c r="T142">
        <v>0</v>
      </c>
      <c r="U142" t="s">
        <v>70</v>
      </c>
      <c r="V142" t="s">
        <v>3848</v>
      </c>
      <c r="W142" t="s">
        <v>60</v>
      </c>
      <c r="Z142" s="7">
        <v>0</v>
      </c>
      <c r="AA142">
        <v>0</v>
      </c>
      <c r="AE142" t="s">
        <v>69</v>
      </c>
      <c r="AF142" s="7" t="s">
        <v>3979</v>
      </c>
      <c r="AG142" s="1">
        <v>1</v>
      </c>
      <c r="AH142">
        <v>7</v>
      </c>
    </row>
    <row r="143" spans="1:34" x14ac:dyDescent="0.25">
      <c r="A143" t="s">
        <v>599</v>
      </c>
      <c r="B143" t="s">
        <v>69</v>
      </c>
      <c r="C143" t="s">
        <v>600</v>
      </c>
      <c r="D143" s="1">
        <v>1</v>
      </c>
      <c r="E143" t="s">
        <v>23</v>
      </c>
      <c r="F143" t="s">
        <v>72</v>
      </c>
      <c r="G143" t="s">
        <v>49</v>
      </c>
      <c r="H143">
        <v>11334</v>
      </c>
      <c r="I143">
        <v>11333</v>
      </c>
      <c r="J143">
        <v>11334</v>
      </c>
      <c r="K143">
        <v>11332</v>
      </c>
      <c r="L143">
        <v>11332</v>
      </c>
      <c r="M143">
        <v>11334</v>
      </c>
      <c r="N143">
        <v>11333</v>
      </c>
      <c r="O143" t="s">
        <v>49</v>
      </c>
      <c r="P143" t="s">
        <v>49</v>
      </c>
      <c r="Q143" t="s">
        <v>49</v>
      </c>
      <c r="R143" t="s">
        <v>599</v>
      </c>
      <c r="S143">
        <v>5</v>
      </c>
      <c r="T143">
        <v>0</v>
      </c>
      <c r="U143" t="s">
        <v>70</v>
      </c>
      <c r="V143" t="s">
        <v>3848</v>
      </c>
      <c r="W143" t="s">
        <v>60</v>
      </c>
      <c r="Z143" s="7" t="e">
        <v>#VALUE!</v>
      </c>
      <c r="AA143">
        <v>15</v>
      </c>
      <c r="AE143" t="s">
        <v>69</v>
      </c>
      <c r="AF143" s="7">
        <v>1</v>
      </c>
      <c r="AG143" s="1">
        <v>1</v>
      </c>
      <c r="AH143">
        <v>7</v>
      </c>
    </row>
    <row r="144" spans="1:34" x14ac:dyDescent="0.25">
      <c r="A144" t="s">
        <v>186</v>
      </c>
      <c r="B144" t="s">
        <v>69</v>
      </c>
      <c r="C144" t="s">
        <v>187</v>
      </c>
      <c r="D144" s="1">
        <v>310</v>
      </c>
      <c r="E144" t="s">
        <v>23</v>
      </c>
      <c r="F144" t="s">
        <v>72</v>
      </c>
      <c r="G144" t="s">
        <v>49</v>
      </c>
      <c r="H144">
        <v>11334</v>
      </c>
      <c r="I144">
        <v>11333</v>
      </c>
      <c r="J144">
        <v>11334</v>
      </c>
      <c r="K144">
        <v>11332</v>
      </c>
      <c r="L144">
        <v>11332</v>
      </c>
      <c r="M144" t="s">
        <v>49</v>
      </c>
      <c r="N144" t="s">
        <v>49</v>
      </c>
      <c r="O144" t="s">
        <v>49</v>
      </c>
      <c r="P144" t="s">
        <v>49</v>
      </c>
      <c r="Q144" t="s">
        <v>49</v>
      </c>
      <c r="R144" t="s">
        <v>186</v>
      </c>
      <c r="S144">
        <v>6</v>
      </c>
      <c r="T144">
        <v>0</v>
      </c>
      <c r="U144" t="s">
        <v>70</v>
      </c>
      <c r="V144" t="s">
        <v>3848</v>
      </c>
      <c r="W144" t="s">
        <v>60</v>
      </c>
      <c r="Z144" s="7" t="e">
        <v>#VALUE!</v>
      </c>
      <c r="AA144">
        <v>49</v>
      </c>
      <c r="AE144" t="s">
        <v>69</v>
      </c>
      <c r="AF144" s="7">
        <v>310</v>
      </c>
      <c r="AG144" s="1">
        <v>300</v>
      </c>
      <c r="AH144">
        <v>7</v>
      </c>
    </row>
    <row r="145" spans="1:58" x14ac:dyDescent="0.25">
      <c r="A145" t="s">
        <v>81</v>
      </c>
      <c r="B145" t="s">
        <v>69</v>
      </c>
      <c r="C145" t="s">
        <v>82</v>
      </c>
      <c r="D145" s="1">
        <v>2345</v>
      </c>
      <c r="E145" t="s">
        <v>23</v>
      </c>
      <c r="F145" t="s">
        <v>72</v>
      </c>
      <c r="G145" t="s">
        <v>49</v>
      </c>
      <c r="H145">
        <v>11334</v>
      </c>
      <c r="I145">
        <v>11333</v>
      </c>
      <c r="J145">
        <v>11334</v>
      </c>
      <c r="K145">
        <v>11332</v>
      </c>
      <c r="L145">
        <v>11332</v>
      </c>
      <c r="M145" t="s">
        <v>49</v>
      </c>
      <c r="N145" t="s">
        <v>49</v>
      </c>
      <c r="O145" t="s">
        <v>49</v>
      </c>
      <c r="P145" t="s">
        <v>49</v>
      </c>
      <c r="Q145" t="s">
        <v>49</v>
      </c>
      <c r="R145" t="s">
        <v>81</v>
      </c>
      <c r="S145">
        <v>7</v>
      </c>
      <c r="T145">
        <v>0</v>
      </c>
      <c r="U145" t="s">
        <v>70</v>
      </c>
      <c r="V145" t="s">
        <v>3848</v>
      </c>
      <c r="W145" t="s">
        <v>60</v>
      </c>
      <c r="Z145" s="7" t="e">
        <v>#VALUE!</v>
      </c>
      <c r="AA145">
        <v>188</v>
      </c>
      <c r="AE145" t="s">
        <v>69</v>
      </c>
      <c r="AF145" s="7">
        <v>2345</v>
      </c>
      <c r="AG145" s="1">
        <v>2300</v>
      </c>
      <c r="AH145">
        <v>7</v>
      </c>
    </row>
    <row r="146" spans="1:58" x14ac:dyDescent="0.25">
      <c r="A146" t="s">
        <v>3849</v>
      </c>
      <c r="B146" t="s">
        <v>69</v>
      </c>
      <c r="C146" t="s">
        <v>3850</v>
      </c>
      <c r="D146" s="1">
        <v>1</v>
      </c>
      <c r="E146" t="s">
        <v>24</v>
      </c>
      <c r="F146" t="s">
        <v>72</v>
      </c>
      <c r="G146">
        <v>11499</v>
      </c>
      <c r="H146">
        <v>11499</v>
      </c>
      <c r="I146">
        <v>11499</v>
      </c>
      <c r="J146">
        <v>11499</v>
      </c>
      <c r="K146">
        <v>11499</v>
      </c>
      <c r="L146">
        <v>11499</v>
      </c>
      <c r="M146">
        <v>11499</v>
      </c>
      <c r="N146">
        <v>11499</v>
      </c>
      <c r="O146">
        <v>11499</v>
      </c>
      <c r="P146">
        <v>11499</v>
      </c>
      <c r="Q146">
        <v>11499</v>
      </c>
      <c r="R146" t="s">
        <v>3978</v>
      </c>
      <c r="S146">
        <v>8</v>
      </c>
      <c r="T146">
        <v>0</v>
      </c>
      <c r="U146" t="s">
        <v>3851</v>
      </c>
      <c r="V146" t="s">
        <v>3852</v>
      </c>
      <c r="W146" t="s">
        <v>60</v>
      </c>
      <c r="Z146" s="7">
        <v>0</v>
      </c>
      <c r="AA146">
        <v>0</v>
      </c>
      <c r="AE146" t="s">
        <v>69</v>
      </c>
      <c r="AF146" s="7" t="s">
        <v>3979</v>
      </c>
      <c r="AG146" s="1">
        <v>1</v>
      </c>
      <c r="AH146">
        <v>5</v>
      </c>
    </row>
    <row r="147" spans="1:58" x14ac:dyDescent="0.25">
      <c r="A147" t="s">
        <v>3853</v>
      </c>
      <c r="B147" t="s">
        <v>69</v>
      </c>
      <c r="C147" t="s">
        <v>3854</v>
      </c>
      <c r="D147" s="1">
        <v>1</v>
      </c>
      <c r="E147" t="s">
        <v>23</v>
      </c>
      <c r="F147" t="s">
        <v>72</v>
      </c>
      <c r="G147" t="s">
        <v>49</v>
      </c>
      <c r="H147">
        <v>11334</v>
      </c>
      <c r="I147">
        <v>11333</v>
      </c>
      <c r="J147">
        <v>11333</v>
      </c>
      <c r="K147">
        <v>11332</v>
      </c>
      <c r="L147">
        <v>11332</v>
      </c>
      <c r="M147" t="s">
        <v>49</v>
      </c>
      <c r="N147" t="s">
        <v>49</v>
      </c>
      <c r="O147" t="s">
        <v>49</v>
      </c>
      <c r="P147" t="s">
        <v>49</v>
      </c>
      <c r="Q147" t="s">
        <v>49</v>
      </c>
      <c r="R147" t="s">
        <v>3978</v>
      </c>
      <c r="S147">
        <v>9</v>
      </c>
      <c r="T147">
        <v>0</v>
      </c>
      <c r="U147" t="s">
        <v>56</v>
      </c>
      <c r="V147" t="s">
        <v>3855</v>
      </c>
      <c r="W147" t="s">
        <v>49</v>
      </c>
      <c r="Z147" s="7">
        <v>0</v>
      </c>
      <c r="AA147">
        <v>0</v>
      </c>
      <c r="AE147" t="s">
        <v>69</v>
      </c>
      <c r="AF147" s="7" t="s">
        <v>3979</v>
      </c>
      <c r="AG147" s="1">
        <v>1</v>
      </c>
      <c r="AH147">
        <v>7</v>
      </c>
    </row>
    <row r="148" spans="1:58" x14ac:dyDescent="0.25">
      <c r="A148" t="s">
        <v>584</v>
      </c>
      <c r="B148" t="s">
        <v>69</v>
      </c>
      <c r="C148" t="s">
        <v>585</v>
      </c>
      <c r="D148" s="1">
        <v>1</v>
      </c>
      <c r="E148" t="s">
        <v>23</v>
      </c>
      <c r="F148" t="s">
        <v>379</v>
      </c>
      <c r="G148" t="s">
        <v>49</v>
      </c>
      <c r="H148" t="s">
        <v>49</v>
      </c>
      <c r="I148">
        <v>11333</v>
      </c>
      <c r="J148">
        <v>11333</v>
      </c>
      <c r="K148">
        <v>11332</v>
      </c>
      <c r="L148">
        <v>11332</v>
      </c>
      <c r="M148" t="s">
        <v>49</v>
      </c>
      <c r="N148" t="s">
        <v>49</v>
      </c>
      <c r="O148" t="s">
        <v>49</v>
      </c>
      <c r="P148" t="s">
        <v>49</v>
      </c>
      <c r="Q148" t="s">
        <v>49</v>
      </c>
      <c r="R148" t="s">
        <v>584</v>
      </c>
      <c r="S148">
        <v>10</v>
      </c>
      <c r="T148">
        <v>0</v>
      </c>
      <c r="U148" t="s">
        <v>56</v>
      </c>
      <c r="V148" t="s">
        <v>3856</v>
      </c>
      <c r="W148" t="s">
        <v>49</v>
      </c>
      <c r="Z148" s="7" t="e">
        <v>#VALUE!</v>
      </c>
      <c r="AA148">
        <v>30</v>
      </c>
      <c r="AE148" t="s">
        <v>69</v>
      </c>
      <c r="AF148" s="7">
        <v>1</v>
      </c>
      <c r="AG148" s="1">
        <v>1</v>
      </c>
      <c r="AH148">
        <v>7</v>
      </c>
    </row>
    <row r="149" spans="1:58" x14ac:dyDescent="0.25">
      <c r="A149" t="s">
        <v>3857</v>
      </c>
      <c r="B149" t="s">
        <v>44</v>
      </c>
      <c r="C149" t="s">
        <v>43</v>
      </c>
      <c r="D149" s="1">
        <v>0</v>
      </c>
      <c r="E149" t="s">
        <v>24</v>
      </c>
      <c r="F149">
        <v>0</v>
      </c>
      <c r="G149" t="s">
        <v>49</v>
      </c>
      <c r="H149" t="s">
        <v>49</v>
      </c>
      <c r="I149" t="s">
        <v>49</v>
      </c>
      <c r="J149" t="s">
        <v>49</v>
      </c>
      <c r="K149" t="s">
        <v>49</v>
      </c>
      <c r="L149" t="s">
        <v>49</v>
      </c>
      <c r="M149" t="s">
        <v>49</v>
      </c>
      <c r="N149" t="s">
        <v>49</v>
      </c>
      <c r="O149" t="s">
        <v>49</v>
      </c>
      <c r="P149" t="s">
        <v>49</v>
      </c>
      <c r="Q149" t="s">
        <v>49</v>
      </c>
      <c r="R149" t="s">
        <v>3857</v>
      </c>
      <c r="S149">
        <v>0</v>
      </c>
      <c r="T149">
        <v>0</v>
      </c>
      <c r="V149" t="s">
        <v>3857</v>
      </c>
      <c r="W149" t="s">
        <v>50</v>
      </c>
      <c r="Z149" s="7" t="e">
        <v>#VALUE!</v>
      </c>
      <c r="AA149">
        <v>7</v>
      </c>
      <c r="AE149" t="s">
        <v>44</v>
      </c>
      <c r="AF149" s="7">
        <v>0</v>
      </c>
      <c r="AG149" s="139"/>
      <c r="AH149">
        <v>5</v>
      </c>
    </row>
    <row r="150" spans="1:58" x14ac:dyDescent="0.25">
      <c r="A150" t="s">
        <v>3858</v>
      </c>
      <c r="B150" t="s">
        <v>44</v>
      </c>
      <c r="C150" t="s">
        <v>3859</v>
      </c>
      <c r="D150" s="1">
        <v>1</v>
      </c>
      <c r="E150" t="s">
        <v>24</v>
      </c>
      <c r="F150" t="s">
        <v>66</v>
      </c>
      <c r="G150" t="s">
        <v>49</v>
      </c>
      <c r="H150" t="s">
        <v>49</v>
      </c>
      <c r="I150" t="s">
        <v>49</v>
      </c>
      <c r="J150" t="s">
        <v>49</v>
      </c>
      <c r="K150" t="s">
        <v>49</v>
      </c>
      <c r="L150" t="s">
        <v>49</v>
      </c>
      <c r="M150" t="s">
        <v>49</v>
      </c>
      <c r="N150" t="s">
        <v>49</v>
      </c>
      <c r="O150" t="s">
        <v>49</v>
      </c>
      <c r="P150" t="s">
        <v>49</v>
      </c>
      <c r="Q150" t="s">
        <v>49</v>
      </c>
      <c r="R150" t="s">
        <v>3978</v>
      </c>
      <c r="S150">
        <v>0</v>
      </c>
      <c r="T150">
        <v>0</v>
      </c>
      <c r="U150" t="s">
        <v>443</v>
      </c>
      <c r="V150" t="s">
        <v>3858</v>
      </c>
      <c r="W150" t="s">
        <v>50</v>
      </c>
      <c r="Z150" s="7">
        <v>0</v>
      </c>
      <c r="AA150">
        <v>0</v>
      </c>
      <c r="AE150" t="s">
        <v>44</v>
      </c>
      <c r="AF150" s="7" t="s">
        <v>3979</v>
      </c>
      <c r="AG150" s="139"/>
      <c r="AH150">
        <v>3</v>
      </c>
    </row>
    <row r="151" spans="1:58" x14ac:dyDescent="0.25">
      <c r="A151" t="s">
        <v>3860</v>
      </c>
      <c r="B151" t="s">
        <v>44</v>
      </c>
      <c r="C151" t="s">
        <v>3861</v>
      </c>
      <c r="D151" s="1">
        <v>1</v>
      </c>
      <c r="E151" t="s">
        <v>24</v>
      </c>
      <c r="F151" t="s">
        <v>66</v>
      </c>
      <c r="G151" t="s">
        <v>49</v>
      </c>
      <c r="H151" t="s">
        <v>49</v>
      </c>
      <c r="I151" t="s">
        <v>49</v>
      </c>
      <c r="J151" t="s">
        <v>49</v>
      </c>
      <c r="K151" t="s">
        <v>49</v>
      </c>
      <c r="L151" t="s">
        <v>49</v>
      </c>
      <c r="M151" t="s">
        <v>49</v>
      </c>
      <c r="N151" t="s">
        <v>49</v>
      </c>
      <c r="O151" t="s">
        <v>49</v>
      </c>
      <c r="P151" t="s">
        <v>49</v>
      </c>
      <c r="Q151" t="s">
        <v>49</v>
      </c>
      <c r="R151" t="s">
        <v>3978</v>
      </c>
      <c r="S151">
        <v>0</v>
      </c>
      <c r="T151">
        <v>0</v>
      </c>
      <c r="U151" t="s">
        <v>443</v>
      </c>
      <c r="V151" t="s">
        <v>3836</v>
      </c>
      <c r="W151" t="s">
        <v>50</v>
      </c>
      <c r="Z151" s="7">
        <v>0</v>
      </c>
      <c r="AA151">
        <v>0</v>
      </c>
      <c r="AE151" t="s">
        <v>44</v>
      </c>
      <c r="AF151" s="7" t="s">
        <v>3979</v>
      </c>
      <c r="AG151" s="139"/>
      <c r="AH151">
        <v>3</v>
      </c>
    </row>
    <row r="152" spans="1:58" x14ac:dyDescent="0.25">
      <c r="A152" t="s">
        <v>3862</v>
      </c>
      <c r="B152" t="s">
        <v>44</v>
      </c>
      <c r="C152" t="s">
        <v>3863</v>
      </c>
      <c r="D152" s="1">
        <v>1</v>
      </c>
      <c r="E152" t="s">
        <v>24</v>
      </c>
      <c r="F152" t="s">
        <v>66</v>
      </c>
      <c r="G152" t="s">
        <v>49</v>
      </c>
      <c r="H152" t="s">
        <v>49</v>
      </c>
      <c r="I152" t="s">
        <v>49</v>
      </c>
      <c r="J152" t="s">
        <v>49</v>
      </c>
      <c r="K152" t="s">
        <v>49</v>
      </c>
      <c r="L152" t="s">
        <v>49</v>
      </c>
      <c r="M152" t="s">
        <v>49</v>
      </c>
      <c r="N152" t="s">
        <v>49</v>
      </c>
      <c r="O152" t="s">
        <v>49</v>
      </c>
      <c r="P152" t="s">
        <v>49</v>
      </c>
      <c r="Q152" t="s">
        <v>49</v>
      </c>
      <c r="R152" t="s">
        <v>3978</v>
      </c>
      <c r="S152">
        <v>0</v>
      </c>
      <c r="T152">
        <v>0</v>
      </c>
      <c r="U152" t="s">
        <v>443</v>
      </c>
      <c r="V152" t="s">
        <v>3836</v>
      </c>
      <c r="W152" t="s">
        <v>50</v>
      </c>
      <c r="Z152" s="7">
        <v>0</v>
      </c>
      <c r="AA152">
        <v>0</v>
      </c>
      <c r="AE152" t="s">
        <v>44</v>
      </c>
      <c r="AF152" s="7" t="s">
        <v>3979</v>
      </c>
      <c r="AG152" s="139"/>
      <c r="AH152">
        <v>3</v>
      </c>
    </row>
    <row r="153" spans="1:58" x14ac:dyDescent="0.25">
      <c r="A153" t="s">
        <v>3741</v>
      </c>
      <c r="B153" t="s">
        <v>44</v>
      </c>
      <c r="C153" t="s">
        <v>409</v>
      </c>
      <c r="D153" s="1">
        <v>1</v>
      </c>
      <c r="E153" t="s">
        <v>24</v>
      </c>
      <c r="F153" t="s">
        <v>66</v>
      </c>
      <c r="G153" t="s">
        <v>49</v>
      </c>
      <c r="H153" t="s">
        <v>49</v>
      </c>
      <c r="I153" t="s">
        <v>49</v>
      </c>
      <c r="J153" t="s">
        <v>49</v>
      </c>
      <c r="K153" t="s">
        <v>49</v>
      </c>
      <c r="L153" t="s">
        <v>49</v>
      </c>
      <c r="M153" t="s">
        <v>49</v>
      </c>
      <c r="N153" t="s">
        <v>49</v>
      </c>
      <c r="O153" t="s">
        <v>49</v>
      </c>
      <c r="P153" t="s">
        <v>49</v>
      </c>
      <c r="Q153" t="s">
        <v>49</v>
      </c>
      <c r="R153" t="s">
        <v>3978</v>
      </c>
      <c r="S153">
        <v>0</v>
      </c>
      <c r="T153">
        <v>0</v>
      </c>
      <c r="U153" t="s">
        <v>408</v>
      </c>
      <c r="V153" t="s">
        <v>3741</v>
      </c>
      <c r="W153" t="s">
        <v>50</v>
      </c>
      <c r="Z153" s="7">
        <v>0</v>
      </c>
      <c r="AA153">
        <v>0</v>
      </c>
      <c r="AE153" t="s">
        <v>44</v>
      </c>
      <c r="AF153" s="7" t="s">
        <v>3979</v>
      </c>
      <c r="AG153" s="139"/>
      <c r="AH153">
        <v>4</v>
      </c>
    </row>
    <row r="154" spans="1:58" x14ac:dyDescent="0.25">
      <c r="A154" t="s">
        <v>3864</v>
      </c>
      <c r="B154" t="s">
        <v>44</v>
      </c>
      <c r="C154" t="s">
        <v>3865</v>
      </c>
      <c r="D154" s="1">
        <v>1</v>
      </c>
      <c r="E154" t="s">
        <v>24</v>
      </c>
      <c r="F154" t="s">
        <v>66</v>
      </c>
      <c r="G154" t="s">
        <v>49</v>
      </c>
      <c r="H154" t="s">
        <v>49</v>
      </c>
      <c r="I154" t="s">
        <v>49</v>
      </c>
      <c r="J154" t="s">
        <v>49</v>
      </c>
      <c r="K154" t="s">
        <v>49</v>
      </c>
      <c r="L154" t="s">
        <v>49</v>
      </c>
      <c r="M154" t="s">
        <v>49</v>
      </c>
      <c r="N154" t="s">
        <v>49</v>
      </c>
      <c r="O154" t="s">
        <v>49</v>
      </c>
      <c r="P154" t="s">
        <v>49</v>
      </c>
      <c r="Q154" t="s">
        <v>49</v>
      </c>
      <c r="R154" t="s">
        <v>3978</v>
      </c>
      <c r="S154">
        <v>0</v>
      </c>
      <c r="T154">
        <v>0</v>
      </c>
      <c r="U154" t="s">
        <v>443</v>
      </c>
      <c r="V154" t="s">
        <v>3836</v>
      </c>
      <c r="W154" t="s">
        <v>50</v>
      </c>
      <c r="Z154" s="7">
        <v>0</v>
      </c>
      <c r="AA154">
        <v>0</v>
      </c>
      <c r="AE154" t="s">
        <v>44</v>
      </c>
      <c r="AF154" s="7" t="s">
        <v>3979</v>
      </c>
      <c r="AG154" s="139"/>
      <c r="AH154">
        <v>3</v>
      </c>
    </row>
    <row r="155" spans="1:58" x14ac:dyDescent="0.25">
      <c r="A155" t="s">
        <v>3866</v>
      </c>
      <c r="B155" t="s">
        <v>44</v>
      </c>
      <c r="C155" t="s">
        <v>3867</v>
      </c>
      <c r="D155" s="1">
        <v>1</v>
      </c>
      <c r="E155" t="s">
        <v>24</v>
      </c>
      <c r="F155" t="s">
        <v>66</v>
      </c>
      <c r="G155" t="s">
        <v>49</v>
      </c>
      <c r="H155" t="s">
        <v>49</v>
      </c>
      <c r="I155" t="s">
        <v>49</v>
      </c>
      <c r="J155" t="s">
        <v>49</v>
      </c>
      <c r="K155" t="s">
        <v>49</v>
      </c>
      <c r="L155" t="s">
        <v>49</v>
      </c>
      <c r="M155" t="s">
        <v>49</v>
      </c>
      <c r="N155" t="s">
        <v>49</v>
      </c>
      <c r="O155" t="s">
        <v>49</v>
      </c>
      <c r="P155" t="s">
        <v>49</v>
      </c>
      <c r="Q155" t="s">
        <v>49</v>
      </c>
      <c r="R155" t="s">
        <v>3978</v>
      </c>
      <c r="S155">
        <v>0</v>
      </c>
      <c r="T155">
        <v>0</v>
      </c>
      <c r="U155" t="s">
        <v>426</v>
      </c>
      <c r="V155" t="s">
        <v>3737</v>
      </c>
      <c r="W155" t="s">
        <v>50</v>
      </c>
      <c r="Z155" s="7">
        <v>0</v>
      </c>
      <c r="AA155">
        <v>0</v>
      </c>
      <c r="AE155" t="s">
        <v>44</v>
      </c>
      <c r="AF155" s="7" t="s">
        <v>3979</v>
      </c>
      <c r="AG155" s="139"/>
      <c r="AH155">
        <v>7</v>
      </c>
    </row>
    <row r="156" spans="1:58" x14ac:dyDescent="0.25">
      <c r="A156" t="s">
        <v>132</v>
      </c>
      <c r="B156" t="s">
        <v>44</v>
      </c>
      <c r="C156" t="s">
        <v>3868</v>
      </c>
      <c r="D156" s="1">
        <v>1</v>
      </c>
      <c r="E156" t="s">
        <v>24</v>
      </c>
      <c r="F156" t="s">
        <v>66</v>
      </c>
      <c r="G156" t="s">
        <v>49</v>
      </c>
      <c r="H156" t="s">
        <v>49</v>
      </c>
      <c r="I156" t="s">
        <v>49</v>
      </c>
      <c r="J156" t="s">
        <v>49</v>
      </c>
      <c r="K156" t="s">
        <v>49</v>
      </c>
      <c r="L156" t="s">
        <v>49</v>
      </c>
      <c r="M156" t="s">
        <v>49</v>
      </c>
      <c r="N156" t="s">
        <v>49</v>
      </c>
      <c r="O156" t="s">
        <v>49</v>
      </c>
      <c r="P156" t="s">
        <v>49</v>
      </c>
      <c r="Q156" t="s">
        <v>49</v>
      </c>
      <c r="R156" t="s">
        <v>3978</v>
      </c>
      <c r="S156">
        <v>0</v>
      </c>
      <c r="T156">
        <v>0</v>
      </c>
      <c r="V156" t="s">
        <v>3740</v>
      </c>
      <c r="W156" t="s">
        <v>50</v>
      </c>
      <c r="Z156" s="7">
        <v>0</v>
      </c>
      <c r="AA156">
        <v>0</v>
      </c>
      <c r="AE156" t="s">
        <v>44</v>
      </c>
      <c r="AF156" s="7" t="s">
        <v>3979</v>
      </c>
      <c r="AG156" s="139"/>
      <c r="AH156">
        <v>7</v>
      </c>
    </row>
    <row r="157" spans="1:58" x14ac:dyDescent="0.25">
      <c r="A157" t="s">
        <v>3869</v>
      </c>
      <c r="B157" t="s">
        <v>44</v>
      </c>
      <c r="C157" t="s">
        <v>590</v>
      </c>
      <c r="D157" s="1">
        <v>1</v>
      </c>
      <c r="E157" t="s">
        <v>24</v>
      </c>
      <c r="F157" t="s">
        <v>66</v>
      </c>
      <c r="G157" t="s">
        <v>49</v>
      </c>
      <c r="H157" t="s">
        <v>49</v>
      </c>
      <c r="I157" t="s">
        <v>49</v>
      </c>
      <c r="J157" t="s">
        <v>49</v>
      </c>
      <c r="K157" t="s">
        <v>49</v>
      </c>
      <c r="L157" t="s">
        <v>49</v>
      </c>
      <c r="M157" t="s">
        <v>49</v>
      </c>
      <c r="N157" t="s">
        <v>49</v>
      </c>
      <c r="O157" t="s">
        <v>49</v>
      </c>
      <c r="P157" t="s">
        <v>49</v>
      </c>
      <c r="Q157" t="s">
        <v>49</v>
      </c>
      <c r="R157" t="s">
        <v>3978</v>
      </c>
      <c r="S157">
        <v>0</v>
      </c>
      <c r="T157">
        <v>0</v>
      </c>
      <c r="V157" t="s">
        <v>3740</v>
      </c>
      <c r="W157" t="s">
        <v>50</v>
      </c>
      <c r="Z157" s="7">
        <v>0</v>
      </c>
      <c r="AA157">
        <v>0</v>
      </c>
      <c r="AE157" t="s">
        <v>44</v>
      </c>
      <c r="AF157" s="7" t="s">
        <v>3979</v>
      </c>
      <c r="AG157" s="139"/>
      <c r="AH157">
        <v>7</v>
      </c>
    </row>
    <row r="158" spans="1:58" x14ac:dyDescent="0.25">
      <c r="A158">
        <v>0</v>
      </c>
      <c r="B158" t="s">
        <v>44</v>
      </c>
      <c r="C158" t="s">
        <v>577</v>
      </c>
      <c r="D158" s="1">
        <v>0</v>
      </c>
      <c r="E158" t="s">
        <v>24</v>
      </c>
      <c r="F158">
        <v>0</v>
      </c>
      <c r="G158" t="s">
        <v>49</v>
      </c>
      <c r="H158" t="s">
        <v>49</v>
      </c>
      <c r="I158" t="s">
        <v>49</v>
      </c>
      <c r="J158" t="s">
        <v>49</v>
      </c>
      <c r="K158" t="s">
        <v>49</v>
      </c>
      <c r="L158" t="s">
        <v>49</v>
      </c>
      <c r="M158" t="s">
        <v>49</v>
      </c>
      <c r="N158" t="s">
        <v>49</v>
      </c>
      <c r="O158" t="s">
        <v>49</v>
      </c>
      <c r="P158" t="s">
        <v>49</v>
      </c>
      <c r="Q158" t="s">
        <v>49</v>
      </c>
      <c r="R158">
        <v>0</v>
      </c>
      <c r="S158">
        <v>0</v>
      </c>
      <c r="T158">
        <v>0</v>
      </c>
      <c r="V158" t="s">
        <v>3740</v>
      </c>
      <c r="W158" t="s">
        <v>50</v>
      </c>
      <c r="Z158" s="7" t="e">
        <v>#VALUE!</v>
      </c>
      <c r="AA158">
        <v>55</v>
      </c>
      <c r="AE158" t="s">
        <v>44</v>
      </c>
      <c r="AF158" s="7">
        <v>0</v>
      </c>
      <c r="AG158" s="139"/>
      <c r="AH158">
        <v>7</v>
      </c>
    </row>
    <row r="159" spans="1:58" x14ac:dyDescent="0.25">
      <c r="A159" s="2" t="s">
        <v>3870</v>
      </c>
      <c r="D159" s="1"/>
      <c r="R159" t="s">
        <v>3978</v>
      </c>
      <c r="T159">
        <v>0</v>
      </c>
      <c r="W159" t="s">
        <v>50</v>
      </c>
      <c r="Z159" s="7">
        <v>0</v>
      </c>
      <c r="AA159">
        <v>0</v>
      </c>
      <c r="AE159">
        <v>0</v>
      </c>
      <c r="AF159" s="7" t="s">
        <v>3979</v>
      </c>
      <c r="AG159" s="9"/>
      <c r="AH159">
        <v>0</v>
      </c>
    </row>
    <row r="160" spans="1:58" s="157" customFormat="1" x14ac:dyDescent="0.25">
      <c r="A160" s="157" t="s">
        <v>497</v>
      </c>
      <c r="B160" t="s">
        <v>399</v>
      </c>
      <c r="C160" s="157" t="s">
        <v>498</v>
      </c>
      <c r="D160" s="158">
        <v>1</v>
      </c>
      <c r="E160" s="157" t="s">
        <v>24</v>
      </c>
      <c r="F160" s="157" t="s">
        <v>400</v>
      </c>
      <c r="G160" s="157" t="s">
        <v>49</v>
      </c>
      <c r="H160" s="157">
        <v>11432</v>
      </c>
      <c r="I160" s="157">
        <v>11434</v>
      </c>
      <c r="J160" s="157">
        <v>11434</v>
      </c>
      <c r="K160" s="157" t="s">
        <v>49</v>
      </c>
      <c r="L160" s="157" t="s">
        <v>49</v>
      </c>
      <c r="M160" s="157">
        <v>11422</v>
      </c>
      <c r="N160" s="157">
        <v>11423</v>
      </c>
      <c r="O160" s="157">
        <v>11423</v>
      </c>
      <c r="P160" s="157">
        <v>11423</v>
      </c>
      <c r="Q160" s="157" t="s">
        <v>49</v>
      </c>
      <c r="R160" s="157" t="s">
        <v>497</v>
      </c>
      <c r="S160" s="157">
        <v>5</v>
      </c>
      <c r="T160" s="157">
        <v>0</v>
      </c>
      <c r="U160" s="157" t="s">
        <v>469</v>
      </c>
      <c r="V160" t="s">
        <v>3801</v>
      </c>
      <c r="W160" t="s">
        <v>50</v>
      </c>
      <c r="Z160" s="7" t="e">
        <v>#VALUE!</v>
      </c>
      <c r="AA160">
        <v>7</v>
      </c>
      <c r="AB160"/>
      <c r="AE160" t="s">
        <v>47</v>
      </c>
      <c r="AF160" s="7">
        <v>1</v>
      </c>
      <c r="AG160" s="139"/>
      <c r="AH160">
        <v>6</v>
      </c>
      <c r="AW160"/>
      <c r="AX160"/>
      <c r="AY160"/>
      <c r="AZ160"/>
      <c r="BA160"/>
      <c r="BB160"/>
      <c r="BD160" s="129"/>
      <c r="BE160" s="129"/>
      <c r="BF160" s="129"/>
    </row>
    <row r="161" spans="1:58" s="157" customFormat="1" x14ac:dyDescent="0.25">
      <c r="A161" s="157" t="s">
        <v>601</v>
      </c>
      <c r="B161" t="s">
        <v>399</v>
      </c>
      <c r="C161" s="157" t="s">
        <v>602</v>
      </c>
      <c r="D161" s="158">
        <v>1</v>
      </c>
      <c r="E161" s="157" t="s">
        <v>24</v>
      </c>
      <c r="F161" s="157" t="s">
        <v>400</v>
      </c>
      <c r="G161" s="157" t="s">
        <v>49</v>
      </c>
      <c r="H161" s="157">
        <v>11432</v>
      </c>
      <c r="I161" s="157">
        <v>11434</v>
      </c>
      <c r="J161" s="157">
        <v>11434</v>
      </c>
      <c r="K161" s="157" t="s">
        <v>49</v>
      </c>
      <c r="L161" s="157" t="s">
        <v>49</v>
      </c>
      <c r="M161" s="157">
        <v>11422</v>
      </c>
      <c r="N161" s="157">
        <v>11423</v>
      </c>
      <c r="O161" s="157">
        <v>11423</v>
      </c>
      <c r="P161" s="157">
        <v>11423</v>
      </c>
      <c r="Q161" s="157" t="s">
        <v>49</v>
      </c>
      <c r="R161" s="157" t="s">
        <v>601</v>
      </c>
      <c r="S161" s="157">
        <v>5</v>
      </c>
      <c r="T161" s="157">
        <v>0</v>
      </c>
      <c r="U161" s="157" t="s">
        <v>469</v>
      </c>
      <c r="V161" t="s">
        <v>3801</v>
      </c>
      <c r="W161" t="s">
        <v>50</v>
      </c>
      <c r="Z161" s="7" t="e">
        <v>#VALUE!</v>
      </c>
      <c r="AA161">
        <v>3</v>
      </c>
      <c r="AB161"/>
      <c r="AE161" t="s">
        <v>47</v>
      </c>
      <c r="AF161" s="7">
        <v>1</v>
      </c>
      <c r="AG161" s="139"/>
      <c r="AH161"/>
      <c r="AW161"/>
      <c r="AX161"/>
      <c r="AY161"/>
      <c r="AZ161"/>
      <c r="BA161"/>
      <c r="BB161"/>
      <c r="BD161" s="129"/>
      <c r="BE161" s="129"/>
      <c r="BF161" s="129"/>
    </row>
    <row r="162" spans="1:58" s="157" customFormat="1" x14ac:dyDescent="0.25">
      <c r="A162" s="157" t="s">
        <v>518</v>
      </c>
      <c r="B162" t="s">
        <v>399</v>
      </c>
      <c r="C162" s="157" t="s">
        <v>500</v>
      </c>
      <c r="D162" s="158">
        <v>18123</v>
      </c>
      <c r="E162" s="157" t="s">
        <v>24</v>
      </c>
      <c r="F162" s="157" t="s">
        <v>400</v>
      </c>
      <c r="G162" s="157" t="s">
        <v>49</v>
      </c>
      <c r="H162" s="157">
        <v>11432</v>
      </c>
      <c r="I162" s="157">
        <v>11434</v>
      </c>
      <c r="J162" s="157">
        <v>11434</v>
      </c>
      <c r="K162" s="157" t="s">
        <v>49</v>
      </c>
      <c r="L162" s="157" t="s">
        <v>49</v>
      </c>
      <c r="M162" s="157">
        <v>11422</v>
      </c>
      <c r="N162" s="157">
        <v>11423</v>
      </c>
      <c r="O162" s="157">
        <v>11423</v>
      </c>
      <c r="P162" s="157">
        <v>11423</v>
      </c>
      <c r="Q162" s="157" t="s">
        <v>49</v>
      </c>
      <c r="R162" s="157" t="s">
        <v>518</v>
      </c>
      <c r="S162" s="157">
        <v>1</v>
      </c>
      <c r="T162" s="157">
        <v>0</v>
      </c>
      <c r="U162" s="157" t="s">
        <v>472</v>
      </c>
      <c r="V162" t="s">
        <v>3801</v>
      </c>
      <c r="W162" t="s">
        <v>50</v>
      </c>
      <c r="Z162" s="7" t="e">
        <v>#VALUE!</v>
      </c>
      <c r="AA162">
        <v>2</v>
      </c>
      <c r="AB162"/>
      <c r="AE162" t="s">
        <v>47</v>
      </c>
      <c r="AF162" s="7">
        <v>18123</v>
      </c>
      <c r="AG162" s="139"/>
      <c r="AH162">
        <v>6</v>
      </c>
      <c r="AW162"/>
      <c r="AX162"/>
      <c r="AY162"/>
      <c r="AZ162"/>
      <c r="BA162"/>
      <c r="BB162"/>
      <c r="BD162" s="129"/>
      <c r="BE162" s="129"/>
      <c r="BF162" s="129"/>
    </row>
    <row r="163" spans="1:58" s="157" customFormat="1" x14ac:dyDescent="0.25">
      <c r="A163" s="157" t="s">
        <v>514</v>
      </c>
      <c r="B163" t="s">
        <v>399</v>
      </c>
      <c r="C163" s="157" t="s">
        <v>500</v>
      </c>
      <c r="D163" s="158">
        <v>17500</v>
      </c>
      <c r="E163" s="157" t="s">
        <v>24</v>
      </c>
      <c r="F163" s="157" t="s">
        <v>400</v>
      </c>
      <c r="G163" s="157" t="s">
        <v>49</v>
      </c>
      <c r="H163" s="157">
        <v>11432</v>
      </c>
      <c r="I163" s="157">
        <v>11434</v>
      </c>
      <c r="J163" s="157">
        <v>11434</v>
      </c>
      <c r="K163" s="157" t="s">
        <v>49</v>
      </c>
      <c r="L163" s="157" t="s">
        <v>49</v>
      </c>
      <c r="M163" s="157">
        <v>11422</v>
      </c>
      <c r="N163" s="157">
        <v>11423</v>
      </c>
      <c r="O163" s="157">
        <v>11423</v>
      </c>
      <c r="P163" s="157">
        <v>11423</v>
      </c>
      <c r="Q163" s="157" t="s">
        <v>49</v>
      </c>
      <c r="R163" s="157" t="s">
        <v>514</v>
      </c>
      <c r="S163" s="157">
        <v>1</v>
      </c>
      <c r="T163" s="157">
        <v>0</v>
      </c>
      <c r="U163" s="157" t="s">
        <v>472</v>
      </c>
      <c r="V163" t="s">
        <v>3801</v>
      </c>
      <c r="W163" t="s">
        <v>50</v>
      </c>
      <c r="Z163" s="7" t="e">
        <v>#VALUE!</v>
      </c>
      <c r="AA163">
        <v>1</v>
      </c>
      <c r="AB163"/>
      <c r="AE163" t="s">
        <v>47</v>
      </c>
      <c r="AF163" s="7">
        <v>17500</v>
      </c>
      <c r="AG163" s="139"/>
      <c r="AH163">
        <v>6</v>
      </c>
      <c r="AW163"/>
      <c r="AX163"/>
      <c r="AY163"/>
      <c r="AZ163"/>
      <c r="BA163"/>
      <c r="BB163"/>
      <c r="BD163" s="129"/>
      <c r="BE163" s="129"/>
      <c r="BF163" s="129"/>
    </row>
    <row r="164" spans="1:58" s="157" customFormat="1" x14ac:dyDescent="0.25">
      <c r="A164" s="157" t="s">
        <v>499</v>
      </c>
      <c r="B164" t="s">
        <v>399</v>
      </c>
      <c r="C164" s="157" t="s">
        <v>500</v>
      </c>
      <c r="D164" s="158">
        <v>18425</v>
      </c>
      <c r="E164" s="157" t="s">
        <v>24</v>
      </c>
      <c r="F164" s="157" t="s">
        <v>400</v>
      </c>
      <c r="G164" s="157" t="s">
        <v>49</v>
      </c>
      <c r="H164" s="157">
        <v>11432</v>
      </c>
      <c r="I164" s="157">
        <v>11434</v>
      </c>
      <c r="J164" s="157">
        <v>11434</v>
      </c>
      <c r="K164" s="157" t="s">
        <v>49</v>
      </c>
      <c r="L164" s="157" t="s">
        <v>49</v>
      </c>
      <c r="M164" s="157">
        <v>11422</v>
      </c>
      <c r="N164" s="157">
        <v>11423</v>
      </c>
      <c r="O164" s="157">
        <v>11423</v>
      </c>
      <c r="P164" s="157">
        <v>11423</v>
      </c>
      <c r="Q164" s="157" t="s">
        <v>49</v>
      </c>
      <c r="R164" s="157" t="s">
        <v>499</v>
      </c>
      <c r="S164" s="157">
        <v>1</v>
      </c>
      <c r="T164" s="157">
        <v>0</v>
      </c>
      <c r="U164" s="157" t="s">
        <v>472</v>
      </c>
      <c r="V164" t="s">
        <v>3801</v>
      </c>
      <c r="W164" t="s">
        <v>50</v>
      </c>
      <c r="Z164" s="7" t="e">
        <v>#VALUE!</v>
      </c>
      <c r="AA164">
        <v>2</v>
      </c>
      <c r="AB164"/>
      <c r="AE164" t="s">
        <v>47</v>
      </c>
      <c r="AF164" s="7">
        <v>18425</v>
      </c>
      <c r="AG164" s="139"/>
      <c r="AH164">
        <v>6</v>
      </c>
      <c r="AW164"/>
      <c r="AX164"/>
      <c r="AY164"/>
      <c r="AZ164"/>
      <c r="BA164"/>
      <c r="BB164"/>
      <c r="BD164" s="129"/>
      <c r="BE164" s="129"/>
      <c r="BF164" s="129"/>
    </row>
    <row r="165" spans="1:58" s="157" customFormat="1" x14ac:dyDescent="0.25">
      <c r="A165" s="157" t="s">
        <v>503</v>
      </c>
      <c r="B165" t="s">
        <v>399</v>
      </c>
      <c r="C165" s="157" t="s">
        <v>504</v>
      </c>
      <c r="D165" s="158">
        <v>19856</v>
      </c>
      <c r="E165" s="157" t="s">
        <v>24</v>
      </c>
      <c r="F165" s="157" t="s">
        <v>400</v>
      </c>
      <c r="G165" s="157" t="s">
        <v>49</v>
      </c>
      <c r="H165" s="157">
        <v>11432</v>
      </c>
      <c r="I165" s="157">
        <v>11434</v>
      </c>
      <c r="J165" s="157">
        <v>11434</v>
      </c>
      <c r="K165" s="157" t="s">
        <v>49</v>
      </c>
      <c r="L165" s="157" t="s">
        <v>49</v>
      </c>
      <c r="M165" s="157">
        <v>11422</v>
      </c>
      <c r="N165" s="157">
        <v>11423</v>
      </c>
      <c r="O165" s="157">
        <v>11423</v>
      </c>
      <c r="P165" s="157">
        <v>11423</v>
      </c>
      <c r="Q165" s="157" t="s">
        <v>49</v>
      </c>
      <c r="R165" s="157" t="s">
        <v>503</v>
      </c>
      <c r="S165" s="157">
        <v>1</v>
      </c>
      <c r="T165" s="157">
        <v>0</v>
      </c>
      <c r="U165" s="157" t="s">
        <v>472</v>
      </c>
      <c r="V165" t="s">
        <v>3801</v>
      </c>
      <c r="W165" t="s">
        <v>50</v>
      </c>
      <c r="Z165" s="7" t="e">
        <v>#VALUE!</v>
      </c>
      <c r="AA165">
        <v>2</v>
      </c>
      <c r="AB165"/>
      <c r="AE165" t="s">
        <v>47</v>
      </c>
      <c r="AF165" s="7">
        <v>19856</v>
      </c>
      <c r="AG165" s="139"/>
      <c r="AH165">
        <v>6</v>
      </c>
      <c r="AW165"/>
      <c r="AX165"/>
      <c r="AY165"/>
      <c r="AZ165"/>
      <c r="BA165"/>
      <c r="BB165"/>
      <c r="BD165" s="129"/>
      <c r="BE165" s="129"/>
      <c r="BF165" s="129"/>
    </row>
    <row r="166" spans="1:58" s="157" customFormat="1" x14ac:dyDescent="0.25">
      <c r="A166" s="157" t="s">
        <v>507</v>
      </c>
      <c r="B166" t="s">
        <v>399</v>
      </c>
      <c r="C166" s="157" t="s">
        <v>500</v>
      </c>
      <c r="D166" s="158">
        <v>17306</v>
      </c>
      <c r="E166" s="157" t="s">
        <v>24</v>
      </c>
      <c r="F166" s="157" t="s">
        <v>400</v>
      </c>
      <c r="G166" s="157" t="s">
        <v>49</v>
      </c>
      <c r="H166" s="157">
        <v>11432</v>
      </c>
      <c r="I166" s="157">
        <v>11434</v>
      </c>
      <c r="J166" s="157">
        <v>11434</v>
      </c>
      <c r="K166" s="157" t="s">
        <v>49</v>
      </c>
      <c r="L166" s="157" t="s">
        <v>49</v>
      </c>
      <c r="M166" s="157">
        <v>11422</v>
      </c>
      <c r="N166" s="157">
        <v>11423</v>
      </c>
      <c r="O166" s="157">
        <v>11423</v>
      </c>
      <c r="P166" s="157">
        <v>11423</v>
      </c>
      <c r="Q166" s="157" t="s">
        <v>49</v>
      </c>
      <c r="R166" s="157" t="s">
        <v>507</v>
      </c>
      <c r="S166" s="157">
        <v>1</v>
      </c>
      <c r="T166" s="157">
        <v>0</v>
      </c>
      <c r="U166" s="157" t="s">
        <v>472</v>
      </c>
      <c r="V166" t="s">
        <v>3801</v>
      </c>
      <c r="W166" t="s">
        <v>50</v>
      </c>
      <c r="Z166" s="7" t="e">
        <v>#VALUE!</v>
      </c>
      <c r="AA166">
        <v>1</v>
      </c>
      <c r="AB166"/>
      <c r="AE166" t="s">
        <v>47</v>
      </c>
      <c r="AF166" s="7">
        <v>17306</v>
      </c>
      <c r="AG166" s="139"/>
      <c r="AH166">
        <v>6</v>
      </c>
      <c r="AW166"/>
      <c r="AX166"/>
      <c r="AY166"/>
      <c r="AZ166"/>
      <c r="BA166"/>
      <c r="BB166"/>
      <c r="BD166" s="129"/>
      <c r="BE166" s="129"/>
      <c r="BF166" s="129"/>
    </row>
    <row r="167" spans="1:58" s="157" customFormat="1" x14ac:dyDescent="0.25">
      <c r="A167" s="157" t="s">
        <v>508</v>
      </c>
      <c r="B167" t="s">
        <v>399</v>
      </c>
      <c r="C167" s="157" t="s">
        <v>509</v>
      </c>
      <c r="D167" s="158">
        <v>7898</v>
      </c>
      <c r="E167" s="157" t="s">
        <v>24</v>
      </c>
      <c r="F167" s="157" t="s">
        <v>400</v>
      </c>
      <c r="G167" s="157" t="s">
        <v>49</v>
      </c>
      <c r="H167" s="157">
        <v>11432</v>
      </c>
      <c r="I167" s="157">
        <v>11434</v>
      </c>
      <c r="J167" s="157">
        <v>11434</v>
      </c>
      <c r="K167" s="157" t="s">
        <v>49</v>
      </c>
      <c r="L167" s="157" t="s">
        <v>49</v>
      </c>
      <c r="M167" s="157">
        <v>11422</v>
      </c>
      <c r="N167" s="157">
        <v>11423</v>
      </c>
      <c r="O167" s="157">
        <v>11423</v>
      </c>
      <c r="P167" s="157">
        <v>11423</v>
      </c>
      <c r="Q167" s="157" t="s">
        <v>49</v>
      </c>
      <c r="R167" s="157" t="s">
        <v>508</v>
      </c>
      <c r="S167" s="157">
        <v>2</v>
      </c>
      <c r="T167" s="157">
        <v>0</v>
      </c>
      <c r="U167" s="157" t="s">
        <v>472</v>
      </c>
      <c r="V167" t="s">
        <v>3801</v>
      </c>
      <c r="W167" t="s">
        <v>50</v>
      </c>
      <c r="Z167" s="7" t="e">
        <v>#VALUE!</v>
      </c>
      <c r="AA167">
        <v>2</v>
      </c>
      <c r="AB167"/>
      <c r="AE167" t="s">
        <v>47</v>
      </c>
      <c r="AF167" s="7">
        <v>7898</v>
      </c>
      <c r="AG167" s="139"/>
      <c r="AH167">
        <v>6</v>
      </c>
      <c r="AW167"/>
      <c r="AX167"/>
      <c r="AY167"/>
      <c r="AZ167"/>
      <c r="BA167"/>
      <c r="BB167"/>
      <c r="BD167" s="129"/>
      <c r="BE167" s="129"/>
      <c r="BF167" s="129"/>
    </row>
    <row r="168" spans="1:58" s="157" customFormat="1" x14ac:dyDescent="0.25">
      <c r="A168" s="157" t="s">
        <v>540</v>
      </c>
      <c r="B168" t="s">
        <v>399</v>
      </c>
      <c r="C168" s="157" t="s">
        <v>500</v>
      </c>
      <c r="D168" s="158">
        <v>17508</v>
      </c>
      <c r="E168" s="157" t="s">
        <v>24</v>
      </c>
      <c r="F168" s="157" t="s">
        <v>400</v>
      </c>
      <c r="G168" s="157" t="s">
        <v>49</v>
      </c>
      <c r="H168" s="157">
        <v>11432</v>
      </c>
      <c r="I168" s="157">
        <v>11434</v>
      </c>
      <c r="J168" s="157">
        <v>11434</v>
      </c>
      <c r="K168" s="157" t="s">
        <v>49</v>
      </c>
      <c r="L168" s="157" t="s">
        <v>49</v>
      </c>
      <c r="M168" s="157">
        <v>11422</v>
      </c>
      <c r="N168" s="157">
        <v>11423</v>
      </c>
      <c r="O168" s="157">
        <v>11423</v>
      </c>
      <c r="P168" s="157">
        <v>11423</v>
      </c>
      <c r="Q168" s="157" t="s">
        <v>49</v>
      </c>
      <c r="R168" s="157" t="s">
        <v>540</v>
      </c>
      <c r="S168" s="157">
        <v>1</v>
      </c>
      <c r="T168" s="157">
        <v>0</v>
      </c>
      <c r="U168" s="157" t="s">
        <v>472</v>
      </c>
      <c r="V168" t="s">
        <v>3801</v>
      </c>
      <c r="W168" t="s">
        <v>50</v>
      </c>
      <c r="Z168" s="7" t="e">
        <v>#VALUE!</v>
      </c>
      <c r="AA168">
        <v>2</v>
      </c>
      <c r="AB168"/>
      <c r="AE168" t="s">
        <v>47</v>
      </c>
      <c r="AF168" s="7">
        <v>17508</v>
      </c>
      <c r="AG168" s="139"/>
      <c r="AH168">
        <v>6</v>
      </c>
      <c r="AW168"/>
      <c r="AX168"/>
      <c r="AY168"/>
      <c r="AZ168"/>
      <c r="BA168"/>
      <c r="BB168"/>
      <c r="BD168" s="129"/>
      <c r="BE168" s="129"/>
      <c r="BF168" s="129"/>
    </row>
    <row r="169" spans="1:58" s="157" customFormat="1" x14ac:dyDescent="0.25">
      <c r="A169" s="157" t="s">
        <v>541</v>
      </c>
      <c r="B169" t="s">
        <v>399</v>
      </c>
      <c r="C169" s="157" t="s">
        <v>513</v>
      </c>
      <c r="D169" s="158">
        <v>11425</v>
      </c>
      <c r="E169" s="157" t="s">
        <v>24</v>
      </c>
      <c r="F169" s="157" t="s">
        <v>400</v>
      </c>
      <c r="G169" s="157" t="s">
        <v>49</v>
      </c>
      <c r="H169" s="157">
        <v>11432</v>
      </c>
      <c r="I169" s="157">
        <v>11434</v>
      </c>
      <c r="J169" s="157">
        <v>11434</v>
      </c>
      <c r="K169" s="157" t="s">
        <v>49</v>
      </c>
      <c r="L169" s="157" t="s">
        <v>49</v>
      </c>
      <c r="M169" s="157">
        <v>11422</v>
      </c>
      <c r="N169" s="157">
        <v>11423</v>
      </c>
      <c r="O169" s="157">
        <v>11423</v>
      </c>
      <c r="P169" s="157">
        <v>11423</v>
      </c>
      <c r="Q169" s="157" t="s">
        <v>49</v>
      </c>
      <c r="R169" s="157" t="s">
        <v>541</v>
      </c>
      <c r="S169" s="157">
        <v>3</v>
      </c>
      <c r="T169" s="157">
        <v>0</v>
      </c>
      <c r="U169" s="157" t="s">
        <v>472</v>
      </c>
      <c r="V169" t="s">
        <v>3801</v>
      </c>
      <c r="W169" t="s">
        <v>50</v>
      </c>
      <c r="Z169" s="7" t="e">
        <v>#VALUE!</v>
      </c>
      <c r="AA169">
        <v>4</v>
      </c>
      <c r="AB169"/>
      <c r="AE169" t="s">
        <v>47</v>
      </c>
      <c r="AF169" s="7">
        <v>11425</v>
      </c>
      <c r="AG169" s="139"/>
      <c r="AH169">
        <v>6</v>
      </c>
      <c r="AW169"/>
      <c r="AX169"/>
      <c r="AY169"/>
      <c r="AZ169"/>
      <c r="BA169"/>
      <c r="BB169"/>
      <c r="BD169" s="129"/>
      <c r="BE169" s="129"/>
      <c r="BF169" s="129"/>
    </row>
    <row r="170" spans="1:58" s="157" customFormat="1" x14ac:dyDescent="0.25">
      <c r="A170" s="157" t="s">
        <v>548</v>
      </c>
      <c r="B170" t="s">
        <v>399</v>
      </c>
      <c r="C170" s="157" t="s">
        <v>500</v>
      </c>
      <c r="D170" s="158">
        <v>18423</v>
      </c>
      <c r="E170" s="157" t="s">
        <v>24</v>
      </c>
      <c r="F170" s="157" t="s">
        <v>400</v>
      </c>
      <c r="G170" s="157" t="s">
        <v>49</v>
      </c>
      <c r="H170" s="157">
        <v>11432</v>
      </c>
      <c r="I170" s="157">
        <v>11434</v>
      </c>
      <c r="J170" s="157">
        <v>11434</v>
      </c>
      <c r="K170" s="157" t="s">
        <v>49</v>
      </c>
      <c r="L170" s="157" t="s">
        <v>49</v>
      </c>
      <c r="M170" s="157">
        <v>11422</v>
      </c>
      <c r="N170" s="157">
        <v>11423</v>
      </c>
      <c r="O170" s="157">
        <v>11423</v>
      </c>
      <c r="P170" s="157">
        <v>11423</v>
      </c>
      <c r="Q170" s="157" t="s">
        <v>49</v>
      </c>
      <c r="R170" s="157" t="s">
        <v>548</v>
      </c>
      <c r="S170" s="157">
        <v>1</v>
      </c>
      <c r="T170" s="157">
        <v>0</v>
      </c>
      <c r="U170" s="157" t="s">
        <v>472</v>
      </c>
      <c r="V170" t="s">
        <v>3801</v>
      </c>
      <c r="W170" t="s">
        <v>50</v>
      </c>
      <c r="Z170" s="7" t="e">
        <v>#VALUE!</v>
      </c>
      <c r="AA170">
        <v>2</v>
      </c>
      <c r="AB170"/>
      <c r="AE170" t="s">
        <v>47</v>
      </c>
      <c r="AF170" s="7">
        <v>18423</v>
      </c>
      <c r="AG170" s="139"/>
      <c r="AH170">
        <v>6</v>
      </c>
      <c r="AW170"/>
      <c r="AX170"/>
      <c r="AY170"/>
      <c r="AZ170"/>
      <c r="BA170"/>
      <c r="BB170"/>
      <c r="BD170" s="129"/>
      <c r="BE170" s="129"/>
      <c r="BF170" s="129"/>
    </row>
    <row r="171" spans="1:58" s="157" customFormat="1" x14ac:dyDescent="0.25">
      <c r="A171" s="157" t="s">
        <v>511</v>
      </c>
      <c r="B171" t="s">
        <v>399</v>
      </c>
      <c r="C171" s="157" t="s">
        <v>500</v>
      </c>
      <c r="D171" s="158">
        <v>18022</v>
      </c>
      <c r="E171" s="157" t="s">
        <v>24</v>
      </c>
      <c r="F171" s="157" t="s">
        <v>400</v>
      </c>
      <c r="G171" s="157" t="s">
        <v>49</v>
      </c>
      <c r="H171" s="157">
        <v>11432</v>
      </c>
      <c r="I171" s="157">
        <v>11434</v>
      </c>
      <c r="J171" s="157">
        <v>11434</v>
      </c>
      <c r="K171" s="157" t="s">
        <v>49</v>
      </c>
      <c r="L171" s="157" t="s">
        <v>49</v>
      </c>
      <c r="M171" s="157">
        <v>11422</v>
      </c>
      <c r="N171" s="157">
        <v>11423</v>
      </c>
      <c r="O171" s="157">
        <v>11423</v>
      </c>
      <c r="P171" s="157">
        <v>11423</v>
      </c>
      <c r="Q171" s="157" t="s">
        <v>49</v>
      </c>
      <c r="R171" s="157" t="s">
        <v>511</v>
      </c>
      <c r="S171" s="157">
        <v>1</v>
      </c>
      <c r="T171" s="157">
        <v>0</v>
      </c>
      <c r="U171" s="157" t="s">
        <v>472</v>
      </c>
      <c r="V171" t="s">
        <v>3801</v>
      </c>
      <c r="W171" t="s">
        <v>50</v>
      </c>
      <c r="Z171" s="7" t="e">
        <v>#VALUE!</v>
      </c>
      <c r="AA171">
        <v>2</v>
      </c>
      <c r="AB171"/>
      <c r="AE171" t="s">
        <v>47</v>
      </c>
      <c r="AF171" s="7">
        <v>18022</v>
      </c>
      <c r="AG171" s="139"/>
      <c r="AH171">
        <v>6</v>
      </c>
      <c r="AW171"/>
      <c r="AX171"/>
      <c r="AY171"/>
      <c r="AZ171"/>
      <c r="BA171"/>
      <c r="BB171"/>
      <c r="BD171" s="129"/>
      <c r="BE171" s="129"/>
      <c r="BF171" s="129"/>
    </row>
    <row r="172" spans="1:58" s="157" customFormat="1" x14ac:dyDescent="0.25">
      <c r="A172" s="157" t="s">
        <v>569</v>
      </c>
      <c r="B172" t="s">
        <v>399</v>
      </c>
      <c r="C172" s="157" t="s">
        <v>509</v>
      </c>
      <c r="D172" s="158">
        <v>12363</v>
      </c>
      <c r="E172" s="157" t="s">
        <v>24</v>
      </c>
      <c r="F172" s="157" t="s">
        <v>400</v>
      </c>
      <c r="G172" s="157" t="s">
        <v>49</v>
      </c>
      <c r="H172" s="157">
        <v>11432</v>
      </c>
      <c r="I172" s="157">
        <v>11434</v>
      </c>
      <c r="J172" s="157">
        <v>11434</v>
      </c>
      <c r="K172" s="157" t="s">
        <v>49</v>
      </c>
      <c r="L172" s="157" t="s">
        <v>49</v>
      </c>
      <c r="M172" s="157">
        <v>11422</v>
      </c>
      <c r="N172" s="157">
        <v>11423</v>
      </c>
      <c r="O172" s="157">
        <v>11423</v>
      </c>
      <c r="P172" s="157">
        <v>11423</v>
      </c>
      <c r="Q172" s="157" t="s">
        <v>49</v>
      </c>
      <c r="R172" s="157" t="s">
        <v>569</v>
      </c>
      <c r="S172" s="157">
        <v>1</v>
      </c>
      <c r="T172" s="157">
        <v>0</v>
      </c>
      <c r="U172" s="157" t="s">
        <v>472</v>
      </c>
      <c r="V172" t="s">
        <v>3801</v>
      </c>
      <c r="W172" t="s">
        <v>50</v>
      </c>
      <c r="Z172" s="7" t="e">
        <v>#VALUE!</v>
      </c>
      <c r="AA172">
        <v>2</v>
      </c>
      <c r="AB172"/>
      <c r="AE172" t="s">
        <v>47</v>
      </c>
      <c r="AF172" s="7">
        <v>12363</v>
      </c>
      <c r="AG172" s="139"/>
      <c r="AH172">
        <v>6</v>
      </c>
      <c r="AW172"/>
      <c r="AX172"/>
      <c r="AY172"/>
      <c r="AZ172"/>
      <c r="BA172"/>
      <c r="BB172"/>
      <c r="BD172" s="129"/>
      <c r="BE172" s="129"/>
      <c r="BF172" s="129"/>
    </row>
    <row r="173" spans="1:58" s="157" customFormat="1" x14ac:dyDescent="0.25">
      <c r="A173" s="157" t="s">
        <v>516</v>
      </c>
      <c r="B173" t="s">
        <v>399</v>
      </c>
      <c r="C173" s="157" t="s">
        <v>500</v>
      </c>
      <c r="D173" s="158">
        <v>17204</v>
      </c>
      <c r="E173" s="157" t="s">
        <v>24</v>
      </c>
      <c r="F173" s="157" t="s">
        <v>400</v>
      </c>
      <c r="G173" s="157" t="s">
        <v>49</v>
      </c>
      <c r="H173" s="157">
        <v>11432</v>
      </c>
      <c r="I173" s="157">
        <v>11434</v>
      </c>
      <c r="J173" s="157">
        <v>11434</v>
      </c>
      <c r="K173" s="157" t="s">
        <v>49</v>
      </c>
      <c r="L173" s="157" t="s">
        <v>49</v>
      </c>
      <c r="M173" s="157">
        <v>11422</v>
      </c>
      <c r="N173" s="157">
        <v>11423</v>
      </c>
      <c r="O173" s="157">
        <v>11423</v>
      </c>
      <c r="P173" s="157">
        <v>11423</v>
      </c>
      <c r="Q173" s="157" t="s">
        <v>49</v>
      </c>
      <c r="R173" s="157" t="s">
        <v>516</v>
      </c>
      <c r="S173" s="157">
        <v>1</v>
      </c>
      <c r="T173" s="157">
        <v>0</v>
      </c>
      <c r="U173" s="157" t="s">
        <v>472</v>
      </c>
      <c r="V173" t="s">
        <v>3801</v>
      </c>
      <c r="W173" t="s">
        <v>50</v>
      </c>
      <c r="Z173" s="7" t="e">
        <v>#VALUE!</v>
      </c>
      <c r="AA173">
        <v>2</v>
      </c>
      <c r="AB173"/>
      <c r="AE173" t="s">
        <v>47</v>
      </c>
      <c r="AF173" s="7">
        <v>17204</v>
      </c>
      <c r="AG173" s="139"/>
      <c r="AH173">
        <v>6</v>
      </c>
      <c r="AW173"/>
      <c r="AX173"/>
      <c r="AY173"/>
      <c r="AZ173"/>
      <c r="BA173"/>
      <c r="BB173"/>
      <c r="BD173" s="129"/>
      <c r="BE173" s="129"/>
      <c r="BF173" s="129"/>
    </row>
    <row r="174" spans="1:58" s="157" customFormat="1" x14ac:dyDescent="0.25">
      <c r="A174" s="157" t="s">
        <v>512</v>
      </c>
      <c r="B174" t="s">
        <v>399</v>
      </c>
      <c r="C174" s="157" t="s">
        <v>513</v>
      </c>
      <c r="D174" s="158">
        <v>12749</v>
      </c>
      <c r="E174" s="157" t="s">
        <v>24</v>
      </c>
      <c r="F174" s="157" t="s">
        <v>400</v>
      </c>
      <c r="G174" s="157" t="s">
        <v>49</v>
      </c>
      <c r="H174" s="157">
        <v>11432</v>
      </c>
      <c r="I174" s="157">
        <v>11434</v>
      </c>
      <c r="J174" s="157">
        <v>11434</v>
      </c>
      <c r="K174" s="157" t="s">
        <v>49</v>
      </c>
      <c r="L174" s="157" t="s">
        <v>49</v>
      </c>
      <c r="M174" s="157">
        <v>11422</v>
      </c>
      <c r="N174" s="157">
        <v>11423</v>
      </c>
      <c r="O174" s="157">
        <v>11423</v>
      </c>
      <c r="P174" s="157">
        <v>11423</v>
      </c>
      <c r="Q174" s="157" t="s">
        <v>49</v>
      </c>
      <c r="R174" s="157" t="s">
        <v>512</v>
      </c>
      <c r="S174" s="157">
        <v>2</v>
      </c>
      <c r="T174" s="157">
        <v>0</v>
      </c>
      <c r="U174" s="157" t="s">
        <v>472</v>
      </c>
      <c r="V174" t="s">
        <v>3801</v>
      </c>
      <c r="W174" t="s">
        <v>50</v>
      </c>
      <c r="Z174" s="7" t="e">
        <v>#VALUE!</v>
      </c>
      <c r="AA174">
        <v>1</v>
      </c>
      <c r="AB174"/>
      <c r="AE174" t="s">
        <v>47</v>
      </c>
      <c r="AF174" s="7">
        <v>12749</v>
      </c>
      <c r="AG174" s="139"/>
      <c r="AH174">
        <v>6</v>
      </c>
      <c r="AW174"/>
      <c r="AX174"/>
      <c r="AY174"/>
      <c r="AZ174"/>
      <c r="BA174"/>
      <c r="BB174"/>
      <c r="BD174" s="129"/>
      <c r="BE174" s="129"/>
      <c r="BF174" s="129"/>
    </row>
    <row r="175" spans="1:58" s="157" customFormat="1" x14ac:dyDescent="0.25">
      <c r="A175" s="157" t="s">
        <v>3871</v>
      </c>
      <c r="B175" t="s">
        <v>399</v>
      </c>
      <c r="C175" s="157" t="s">
        <v>3872</v>
      </c>
      <c r="D175" s="158">
        <v>7649</v>
      </c>
      <c r="E175" s="157" t="s">
        <v>24</v>
      </c>
      <c r="F175" s="157" t="s">
        <v>400</v>
      </c>
      <c r="G175" s="157" t="s">
        <v>49</v>
      </c>
      <c r="H175" s="157">
        <v>11432</v>
      </c>
      <c r="I175" s="157">
        <v>11434</v>
      </c>
      <c r="J175" s="157">
        <v>11434</v>
      </c>
      <c r="K175" s="157" t="s">
        <v>49</v>
      </c>
      <c r="L175" s="157" t="s">
        <v>49</v>
      </c>
      <c r="M175" s="157">
        <v>11422</v>
      </c>
      <c r="N175" s="157">
        <v>11423</v>
      </c>
      <c r="O175" s="157">
        <v>11423</v>
      </c>
      <c r="P175" s="157">
        <v>11423</v>
      </c>
      <c r="Q175" s="157" t="s">
        <v>49</v>
      </c>
      <c r="R175" s="157" t="s">
        <v>3978</v>
      </c>
      <c r="S175" s="157">
        <v>1</v>
      </c>
      <c r="T175" s="157">
        <v>0</v>
      </c>
      <c r="U175" s="157" t="s">
        <v>472</v>
      </c>
      <c r="V175" t="s">
        <v>3801</v>
      </c>
      <c r="W175" t="s">
        <v>50</v>
      </c>
      <c r="Z175" s="7">
        <v>0</v>
      </c>
      <c r="AA175">
        <v>0</v>
      </c>
      <c r="AB175"/>
      <c r="AE175" t="s">
        <v>47</v>
      </c>
      <c r="AF175" s="7" t="s">
        <v>3979</v>
      </c>
      <c r="AG175" s="139"/>
      <c r="AH175">
        <v>6</v>
      </c>
      <c r="AW175"/>
      <c r="AX175"/>
      <c r="AY175"/>
      <c r="AZ175"/>
      <c r="BA175"/>
      <c r="BB175"/>
      <c r="BD175" s="129"/>
      <c r="BE175" s="129"/>
      <c r="BF175" s="129"/>
    </row>
    <row r="176" spans="1:58" s="157" customFormat="1" x14ac:dyDescent="0.25">
      <c r="A176" s="157" t="s">
        <v>531</v>
      </c>
      <c r="B176" t="s">
        <v>399</v>
      </c>
      <c r="C176" s="157" t="s">
        <v>500</v>
      </c>
      <c r="D176" s="158">
        <v>15987</v>
      </c>
      <c r="E176" s="157" t="s">
        <v>24</v>
      </c>
      <c r="F176" s="157" t="s">
        <v>400</v>
      </c>
      <c r="G176" s="157" t="s">
        <v>49</v>
      </c>
      <c r="H176" s="157">
        <v>11432</v>
      </c>
      <c r="I176" s="157">
        <v>11434</v>
      </c>
      <c r="J176" s="157">
        <v>11434</v>
      </c>
      <c r="K176" s="157" t="s">
        <v>49</v>
      </c>
      <c r="L176" s="157" t="s">
        <v>49</v>
      </c>
      <c r="M176" s="157">
        <v>11422</v>
      </c>
      <c r="N176" s="157">
        <v>11423</v>
      </c>
      <c r="O176" s="157">
        <v>11423</v>
      </c>
      <c r="P176" s="157">
        <v>11423</v>
      </c>
      <c r="Q176" s="157" t="s">
        <v>49</v>
      </c>
      <c r="R176" s="157" t="s">
        <v>531</v>
      </c>
      <c r="S176" s="157">
        <v>1</v>
      </c>
      <c r="T176" s="157">
        <v>0</v>
      </c>
      <c r="U176" s="157" t="s">
        <v>472</v>
      </c>
      <c r="V176" t="s">
        <v>3801</v>
      </c>
      <c r="W176" t="s">
        <v>50</v>
      </c>
      <c r="Z176" s="7" t="e">
        <v>#VALUE!</v>
      </c>
      <c r="AA176">
        <v>2</v>
      </c>
      <c r="AB176"/>
      <c r="AE176" t="s">
        <v>47</v>
      </c>
      <c r="AF176" s="7">
        <v>15987</v>
      </c>
      <c r="AG176" s="139"/>
      <c r="AH176">
        <v>6</v>
      </c>
      <c r="AW176"/>
      <c r="AX176"/>
      <c r="AY176"/>
      <c r="AZ176"/>
      <c r="BA176"/>
      <c r="BB176"/>
      <c r="BD176" s="129"/>
      <c r="BE176" s="129"/>
      <c r="BF176" s="129"/>
    </row>
    <row r="177" spans="1:61" s="157" customFormat="1" x14ac:dyDescent="0.25">
      <c r="A177" s="157" t="s">
        <v>603</v>
      </c>
      <c r="B177" t="s">
        <v>399</v>
      </c>
      <c r="C177" s="157" t="s">
        <v>504</v>
      </c>
      <c r="D177" s="158">
        <v>15987</v>
      </c>
      <c r="E177" s="157" t="s">
        <v>24</v>
      </c>
      <c r="F177" s="157" t="s">
        <v>400</v>
      </c>
      <c r="G177" s="157" t="s">
        <v>49</v>
      </c>
      <c r="H177" s="157">
        <v>11432</v>
      </c>
      <c r="I177" s="157">
        <v>11434</v>
      </c>
      <c r="J177" s="157">
        <v>11434</v>
      </c>
      <c r="K177" s="157" t="s">
        <v>49</v>
      </c>
      <c r="L177" s="157" t="s">
        <v>49</v>
      </c>
      <c r="M177" s="157">
        <v>11422</v>
      </c>
      <c r="N177" s="157">
        <v>11423</v>
      </c>
      <c r="O177" s="157">
        <v>11423</v>
      </c>
      <c r="P177" s="157">
        <v>11423</v>
      </c>
      <c r="Q177" s="157" t="s">
        <v>49</v>
      </c>
      <c r="R177" s="157" t="s">
        <v>603</v>
      </c>
      <c r="S177" s="157">
        <v>2</v>
      </c>
      <c r="T177" s="157">
        <v>0</v>
      </c>
      <c r="U177" s="157" t="s">
        <v>472</v>
      </c>
      <c r="V177" t="s">
        <v>3801</v>
      </c>
      <c r="W177" t="s">
        <v>50</v>
      </c>
      <c r="Z177" s="7" t="e">
        <v>#VALUE!</v>
      </c>
      <c r="AA177">
        <v>1</v>
      </c>
      <c r="AB177"/>
      <c r="AE177" t="s">
        <v>47</v>
      </c>
      <c r="AF177" s="7">
        <v>15987</v>
      </c>
      <c r="AG177" s="139"/>
      <c r="AH177">
        <v>6</v>
      </c>
      <c r="AW177"/>
      <c r="AX177"/>
      <c r="AY177"/>
      <c r="AZ177"/>
      <c r="BA177"/>
      <c r="BB177"/>
      <c r="BD177" s="129"/>
      <c r="BE177" s="129"/>
      <c r="BF177" s="129"/>
    </row>
    <row r="178" spans="1:61" s="157" customFormat="1" x14ac:dyDescent="0.25">
      <c r="A178" s="157" t="s">
        <v>3873</v>
      </c>
      <c r="B178" t="s">
        <v>399</v>
      </c>
      <c r="C178" s="157" t="s">
        <v>604</v>
      </c>
      <c r="D178" s="158">
        <v>17508</v>
      </c>
      <c r="E178" s="157" t="s">
        <v>24</v>
      </c>
      <c r="F178" s="157" t="s">
        <v>400</v>
      </c>
      <c r="G178" s="157" t="s">
        <v>49</v>
      </c>
      <c r="H178" s="157">
        <v>11432</v>
      </c>
      <c r="I178" s="157">
        <v>11434</v>
      </c>
      <c r="J178" s="157">
        <v>11434</v>
      </c>
      <c r="K178" s="157" t="s">
        <v>49</v>
      </c>
      <c r="L178" s="157" t="s">
        <v>49</v>
      </c>
      <c r="M178" s="157">
        <v>11422</v>
      </c>
      <c r="N178" s="157">
        <v>11423</v>
      </c>
      <c r="O178" s="157">
        <v>11423</v>
      </c>
      <c r="P178" s="157">
        <v>11423</v>
      </c>
      <c r="Q178" s="157" t="s">
        <v>49</v>
      </c>
      <c r="R178" s="157" t="s">
        <v>3873</v>
      </c>
      <c r="S178" s="157">
        <v>2</v>
      </c>
      <c r="T178" s="157">
        <v>0</v>
      </c>
      <c r="U178" s="157" t="s">
        <v>472</v>
      </c>
      <c r="V178" t="s">
        <v>3801</v>
      </c>
      <c r="W178" t="s">
        <v>50</v>
      </c>
      <c r="Z178" s="7" t="e">
        <v>#VALUE!</v>
      </c>
      <c r="AA178">
        <v>3</v>
      </c>
      <c r="AB178"/>
      <c r="AE178" t="s">
        <v>47</v>
      </c>
      <c r="AF178" s="7"/>
      <c r="AG178" s="139"/>
      <c r="AH178"/>
      <c r="AW178"/>
      <c r="AX178"/>
      <c r="AY178"/>
      <c r="AZ178"/>
      <c r="BA178"/>
      <c r="BB178"/>
      <c r="BD178" s="129"/>
      <c r="BE178" s="129"/>
      <c r="BF178" s="129"/>
    </row>
    <row r="179" spans="1:61" s="157" customFormat="1" x14ac:dyDescent="0.25">
      <c r="A179" s="157" t="s">
        <v>3874</v>
      </c>
      <c r="B179" t="s">
        <v>399</v>
      </c>
      <c r="C179" s="157" t="s">
        <v>607</v>
      </c>
      <c r="D179" s="158">
        <v>12363</v>
      </c>
      <c r="E179" s="157" t="s">
        <v>24</v>
      </c>
      <c r="F179" s="157" t="s">
        <v>400</v>
      </c>
      <c r="G179" s="157" t="s">
        <v>49</v>
      </c>
      <c r="H179" s="157">
        <v>11432</v>
      </c>
      <c r="I179" s="157">
        <v>11434</v>
      </c>
      <c r="J179" s="157">
        <v>11434</v>
      </c>
      <c r="K179" s="157" t="s">
        <v>49</v>
      </c>
      <c r="L179" s="157" t="s">
        <v>49</v>
      </c>
      <c r="M179" s="157">
        <v>11422</v>
      </c>
      <c r="N179" s="157">
        <v>11423</v>
      </c>
      <c r="O179" s="157">
        <v>11423</v>
      </c>
      <c r="P179" s="157">
        <v>11423</v>
      </c>
      <c r="Q179" s="157" t="s">
        <v>49</v>
      </c>
      <c r="R179" s="157" t="s">
        <v>3874</v>
      </c>
      <c r="S179" s="157">
        <v>2</v>
      </c>
      <c r="T179" s="157">
        <v>0</v>
      </c>
      <c r="U179" s="157" t="s">
        <v>472</v>
      </c>
      <c r="V179" t="s">
        <v>3801</v>
      </c>
      <c r="W179" t="s">
        <v>50</v>
      </c>
      <c r="Z179" s="7" t="e">
        <v>#VALUE!</v>
      </c>
      <c r="AA179">
        <v>1</v>
      </c>
      <c r="AB179"/>
      <c r="AE179"/>
      <c r="AF179" s="7"/>
      <c r="AG179" s="139"/>
      <c r="AH179"/>
      <c r="AW179"/>
      <c r="AX179"/>
      <c r="AY179"/>
      <c r="AZ179"/>
      <c r="BA179"/>
      <c r="BB179"/>
      <c r="BD179" s="129"/>
      <c r="BE179" s="129"/>
      <c r="BF179" s="129"/>
    </row>
    <row r="180" spans="1:61" s="157" customFormat="1" x14ac:dyDescent="0.25">
      <c r="A180" s="157" t="s">
        <v>3875</v>
      </c>
      <c r="B180" t="s">
        <v>399</v>
      </c>
      <c r="C180" s="157" t="s">
        <v>604</v>
      </c>
      <c r="D180" s="158">
        <v>18423</v>
      </c>
      <c r="E180" s="157" t="s">
        <v>24</v>
      </c>
      <c r="F180" s="157" t="s">
        <v>400</v>
      </c>
      <c r="G180" s="157" t="s">
        <v>49</v>
      </c>
      <c r="H180" s="157">
        <v>11432</v>
      </c>
      <c r="I180" s="157">
        <v>11434</v>
      </c>
      <c r="J180" s="157">
        <v>11434</v>
      </c>
      <c r="K180" s="157" t="s">
        <v>49</v>
      </c>
      <c r="L180" s="157" t="s">
        <v>49</v>
      </c>
      <c r="M180" s="157">
        <v>11422</v>
      </c>
      <c r="N180" s="157">
        <v>11423</v>
      </c>
      <c r="O180" s="157">
        <v>11423</v>
      </c>
      <c r="P180" s="157">
        <v>11423</v>
      </c>
      <c r="Q180" s="157" t="s">
        <v>49</v>
      </c>
      <c r="R180" s="157" t="s">
        <v>3875</v>
      </c>
      <c r="S180" s="157">
        <v>2</v>
      </c>
      <c r="T180" s="157">
        <v>0</v>
      </c>
      <c r="U180" s="157" t="s">
        <v>472</v>
      </c>
      <c r="V180" t="s">
        <v>3801</v>
      </c>
      <c r="W180" t="s">
        <v>50</v>
      </c>
      <c r="Z180" s="7" t="e">
        <v>#VALUE!</v>
      </c>
      <c r="AA180">
        <v>1</v>
      </c>
      <c r="AB180"/>
      <c r="AE180"/>
      <c r="AF180" s="7"/>
      <c r="AG180" s="139"/>
      <c r="AH180"/>
      <c r="AW180"/>
      <c r="AX180"/>
      <c r="AY180"/>
      <c r="AZ180"/>
      <c r="BA180"/>
      <c r="BB180"/>
      <c r="BD180" s="129"/>
      <c r="BE180" s="129"/>
      <c r="BF180" s="129"/>
    </row>
    <row r="181" spans="1:61" s="157" customFormat="1" x14ac:dyDescent="0.25">
      <c r="A181" s="157" t="s">
        <v>3876</v>
      </c>
      <c r="B181" s="157" t="s">
        <v>399</v>
      </c>
      <c r="C181" s="157" t="s">
        <v>3877</v>
      </c>
      <c r="D181" s="158">
        <v>10000</v>
      </c>
      <c r="E181" s="157" t="s">
        <v>24</v>
      </c>
      <c r="F181" s="157" t="s">
        <v>400</v>
      </c>
      <c r="G181" s="157" t="s">
        <v>49</v>
      </c>
      <c r="H181" s="157">
        <v>11432</v>
      </c>
      <c r="I181" s="157">
        <v>11434</v>
      </c>
      <c r="J181" s="157">
        <v>11434</v>
      </c>
      <c r="K181" s="157" t="s">
        <v>49</v>
      </c>
      <c r="L181" s="157" t="s">
        <v>49</v>
      </c>
      <c r="M181" s="157">
        <v>11422</v>
      </c>
      <c r="N181" s="157">
        <v>11423</v>
      </c>
      <c r="O181" s="157">
        <v>11423</v>
      </c>
      <c r="P181" s="157">
        <v>11423</v>
      </c>
      <c r="Q181" s="157" t="s">
        <v>49</v>
      </c>
      <c r="R181" s="157" t="s">
        <v>3978</v>
      </c>
      <c r="S181" s="157">
        <v>3</v>
      </c>
      <c r="T181" s="157">
        <v>0</v>
      </c>
      <c r="U181" s="157" t="s">
        <v>472</v>
      </c>
      <c r="V181" t="s">
        <v>3801</v>
      </c>
      <c r="W181" t="s">
        <v>50</v>
      </c>
      <c r="Z181" s="7">
        <v>0</v>
      </c>
      <c r="AA181">
        <v>0</v>
      </c>
      <c r="AB181"/>
      <c r="AE181" t="s">
        <v>47</v>
      </c>
      <c r="AF181" s="7" t="s">
        <v>3980</v>
      </c>
      <c r="AG181" s="139"/>
      <c r="AH181">
        <v>6</v>
      </c>
      <c r="AW181"/>
      <c r="AX181"/>
      <c r="AY181"/>
      <c r="AZ181"/>
      <c r="BA181"/>
      <c r="BB181"/>
      <c r="BD181" s="129"/>
      <c r="BE181" s="129"/>
      <c r="BF181" s="129"/>
    </row>
    <row r="182" spans="1:61" x14ac:dyDescent="0.25">
      <c r="A182" s="157" t="s">
        <v>546</v>
      </c>
      <c r="B182" t="s">
        <v>399</v>
      </c>
      <c r="C182" s="157" t="s">
        <v>547</v>
      </c>
      <c r="D182" s="157">
        <v>53250</v>
      </c>
      <c r="E182" s="157" t="s">
        <v>24</v>
      </c>
      <c r="F182" s="157" t="s">
        <v>400</v>
      </c>
      <c r="G182" s="157" t="s">
        <v>49</v>
      </c>
      <c r="H182" s="157" t="s">
        <v>49</v>
      </c>
      <c r="I182" s="157" t="s">
        <v>49</v>
      </c>
      <c r="J182" s="157" t="s">
        <v>49</v>
      </c>
      <c r="K182" s="157" t="s">
        <v>49</v>
      </c>
      <c r="L182" s="157" t="s">
        <v>49</v>
      </c>
      <c r="M182" s="157" t="s">
        <v>49</v>
      </c>
      <c r="N182" s="157">
        <v>11442</v>
      </c>
      <c r="O182" s="157" t="s">
        <v>49</v>
      </c>
      <c r="P182" s="157" t="s">
        <v>49</v>
      </c>
      <c r="Q182" s="157" t="s">
        <v>49</v>
      </c>
      <c r="R182" s="157" t="s">
        <v>546</v>
      </c>
      <c r="S182" s="157">
        <v>4</v>
      </c>
      <c r="T182" s="157">
        <v>0</v>
      </c>
      <c r="U182" s="157" t="s">
        <v>469</v>
      </c>
      <c r="V182" t="s">
        <v>3801</v>
      </c>
      <c r="W182" t="s">
        <v>50</v>
      </c>
      <c r="X182" s="157"/>
      <c r="Y182" s="157"/>
      <c r="Z182" s="7" t="e">
        <v>#VALUE!</v>
      </c>
      <c r="AA182">
        <v>2</v>
      </c>
      <c r="AC182" s="157"/>
      <c r="AD182" s="157"/>
      <c r="AE182" t="s">
        <v>47</v>
      </c>
      <c r="AF182" s="7">
        <v>53250</v>
      </c>
      <c r="AG182" s="139"/>
      <c r="AH182">
        <v>6</v>
      </c>
      <c r="AI182" s="157"/>
      <c r="AJ182" s="157"/>
      <c r="AK182" s="157"/>
      <c r="AL182" s="157"/>
      <c r="AM182" s="157"/>
      <c r="AN182" s="157"/>
      <c r="AO182" s="157"/>
      <c r="AP182" s="157"/>
      <c r="AQ182" s="157"/>
      <c r="AR182" s="157"/>
      <c r="AS182" s="157"/>
      <c r="AT182" s="157"/>
      <c r="AU182" s="157"/>
      <c r="AV182" s="157"/>
      <c r="BC182" s="157"/>
      <c r="BG182" s="157"/>
      <c r="BH182" s="157"/>
      <c r="BI182" s="157"/>
    </row>
    <row r="183" spans="1:61" s="159" customFormat="1" x14ac:dyDescent="0.25">
      <c r="A183" s="159" t="s">
        <v>468</v>
      </c>
      <c r="B183" t="s">
        <v>399</v>
      </c>
      <c r="C183" s="159" t="s">
        <v>438</v>
      </c>
      <c r="D183" s="160">
        <v>1</v>
      </c>
      <c r="E183" s="159" t="s">
        <v>24</v>
      </c>
      <c r="F183" s="157" t="s">
        <v>400</v>
      </c>
      <c r="G183" s="159">
        <v>10265</v>
      </c>
      <c r="H183" s="159">
        <v>10265</v>
      </c>
      <c r="I183" s="159" t="s">
        <v>49</v>
      </c>
      <c r="J183" s="159">
        <v>10265</v>
      </c>
      <c r="K183" s="159" t="s">
        <v>49</v>
      </c>
      <c r="L183" s="159" t="s">
        <v>49</v>
      </c>
      <c r="M183" s="159">
        <v>10265</v>
      </c>
      <c r="N183" s="159" t="s">
        <v>49</v>
      </c>
      <c r="O183" s="159">
        <v>10265</v>
      </c>
      <c r="P183" s="159">
        <v>11491</v>
      </c>
      <c r="Q183" s="159" t="s">
        <v>49</v>
      </c>
      <c r="R183" s="159" t="s">
        <v>468</v>
      </c>
      <c r="S183" s="159">
        <v>2</v>
      </c>
      <c r="T183" s="159">
        <v>0</v>
      </c>
      <c r="U183" s="159" t="s">
        <v>469</v>
      </c>
      <c r="V183" s="159" t="s">
        <v>3878</v>
      </c>
      <c r="W183" t="s">
        <v>50</v>
      </c>
      <c r="Z183" s="7" t="e">
        <v>#VALUE!</v>
      </c>
      <c r="AA183">
        <v>62</v>
      </c>
      <c r="AB183"/>
      <c r="AE183" t="s">
        <v>412</v>
      </c>
      <c r="AF183" s="7">
        <v>1</v>
      </c>
      <c r="AG183" s="139"/>
      <c r="AH183">
        <v>7</v>
      </c>
      <c r="AW183"/>
      <c r="AX183"/>
      <c r="AY183"/>
      <c r="AZ183"/>
      <c r="BA183"/>
      <c r="BB183"/>
      <c r="BD183" s="129"/>
      <c r="BE183" s="129"/>
      <c r="BF183" s="129"/>
    </row>
    <row r="184" spans="1:61" s="159" customFormat="1" x14ac:dyDescent="0.25">
      <c r="A184" s="159" t="s">
        <v>529</v>
      </c>
      <c r="B184" t="s">
        <v>399</v>
      </c>
      <c r="C184" s="159" t="s">
        <v>530</v>
      </c>
      <c r="D184" s="160">
        <v>13843</v>
      </c>
      <c r="E184" s="159" t="s">
        <v>24</v>
      </c>
      <c r="F184" s="157" t="s">
        <v>400</v>
      </c>
      <c r="G184" s="159">
        <v>11439</v>
      </c>
      <c r="H184" s="159">
        <v>11431</v>
      </c>
      <c r="I184" s="159">
        <v>11435</v>
      </c>
      <c r="J184" s="159">
        <v>11435</v>
      </c>
      <c r="K184" s="159">
        <v>11433</v>
      </c>
      <c r="L184" s="159">
        <v>11435</v>
      </c>
      <c r="M184" s="159">
        <v>11443</v>
      </c>
      <c r="N184" s="159">
        <v>11442</v>
      </c>
      <c r="O184" s="159">
        <v>11442</v>
      </c>
      <c r="P184" s="159">
        <v>11491</v>
      </c>
      <c r="Q184" s="159">
        <v>11435</v>
      </c>
      <c r="R184" s="159" t="s">
        <v>529</v>
      </c>
      <c r="S184" s="159">
        <v>70</v>
      </c>
      <c r="T184" s="159">
        <v>0</v>
      </c>
      <c r="U184" s="157" t="s">
        <v>472</v>
      </c>
      <c r="V184" s="159" t="s">
        <v>412</v>
      </c>
      <c r="W184" t="s">
        <v>50</v>
      </c>
      <c r="Z184" s="7" t="e">
        <v>#VALUE!</v>
      </c>
      <c r="AA184">
        <v>2</v>
      </c>
      <c r="AB184"/>
      <c r="AE184" t="s">
        <v>412</v>
      </c>
      <c r="AF184" s="7">
        <v>13843</v>
      </c>
      <c r="AG184" s="139"/>
      <c r="AH184">
        <v>4</v>
      </c>
      <c r="AW184"/>
      <c r="AX184"/>
      <c r="AY184"/>
      <c r="AZ184"/>
      <c r="BA184"/>
      <c r="BB184"/>
      <c r="BD184" s="129"/>
      <c r="BE184" s="129"/>
      <c r="BF184" s="129"/>
    </row>
    <row r="185" spans="1:61" s="159" customFormat="1" x14ac:dyDescent="0.25">
      <c r="A185" s="159" t="s">
        <v>3879</v>
      </c>
      <c r="B185" t="s">
        <v>399</v>
      </c>
      <c r="C185" s="159" t="s">
        <v>492</v>
      </c>
      <c r="D185" s="160">
        <v>6127.5</v>
      </c>
      <c r="E185" s="159" t="s">
        <v>24</v>
      </c>
      <c r="F185" s="157" t="s">
        <v>400</v>
      </c>
      <c r="G185" s="159">
        <v>11439</v>
      </c>
      <c r="H185" s="159">
        <v>11436</v>
      </c>
      <c r="I185" s="159" t="s">
        <v>49</v>
      </c>
      <c r="J185" s="159">
        <v>11436</v>
      </c>
      <c r="K185" s="159" t="s">
        <v>49</v>
      </c>
      <c r="L185" s="159" t="s">
        <v>49</v>
      </c>
      <c r="M185" s="159">
        <v>11451</v>
      </c>
      <c r="N185" s="159" t="s">
        <v>49</v>
      </c>
      <c r="O185" s="159">
        <v>11443</v>
      </c>
      <c r="P185" s="159">
        <v>11491</v>
      </c>
      <c r="Q185" s="159" t="s">
        <v>49</v>
      </c>
      <c r="R185" s="159" t="s">
        <v>3978</v>
      </c>
      <c r="S185" s="159">
        <v>1</v>
      </c>
      <c r="T185" s="159">
        <v>0</v>
      </c>
      <c r="U185" s="157" t="s">
        <v>472</v>
      </c>
      <c r="V185" s="159" t="s">
        <v>3880</v>
      </c>
      <c r="W185" t="s">
        <v>50</v>
      </c>
      <c r="Z185" s="7">
        <v>0</v>
      </c>
      <c r="AA185">
        <v>0</v>
      </c>
      <c r="AB185"/>
      <c r="AE185" t="s">
        <v>412</v>
      </c>
      <c r="AF185" s="7" t="s">
        <v>3980</v>
      </c>
      <c r="AG185" s="139"/>
      <c r="AH185">
        <v>7</v>
      </c>
      <c r="AW185"/>
      <c r="AX185"/>
      <c r="AY185"/>
      <c r="AZ185"/>
      <c r="BA185"/>
      <c r="BB185"/>
      <c r="BD185" s="129"/>
      <c r="BE185" s="129"/>
      <c r="BF185" s="129"/>
    </row>
    <row r="186" spans="1:61" s="159" customFormat="1" x14ac:dyDescent="0.25">
      <c r="A186" s="159" t="s">
        <v>3881</v>
      </c>
      <c r="B186" t="s">
        <v>399</v>
      </c>
      <c r="C186" s="159" t="s">
        <v>502</v>
      </c>
      <c r="D186" s="160">
        <v>1</v>
      </c>
      <c r="E186" s="159" t="s">
        <v>24</v>
      </c>
      <c r="F186" s="157" t="s">
        <v>400</v>
      </c>
      <c r="G186" s="159">
        <v>11439</v>
      </c>
      <c r="H186" s="159">
        <v>11431</v>
      </c>
      <c r="I186" s="159">
        <v>11435</v>
      </c>
      <c r="J186" s="159">
        <v>11435</v>
      </c>
      <c r="K186" s="159">
        <v>11433</v>
      </c>
      <c r="L186" s="159">
        <v>11435</v>
      </c>
      <c r="M186" s="159">
        <v>11443</v>
      </c>
      <c r="N186" s="159">
        <v>11442</v>
      </c>
      <c r="O186" s="159">
        <v>11442</v>
      </c>
      <c r="P186" s="159">
        <v>11491</v>
      </c>
      <c r="Q186" s="159">
        <v>11435</v>
      </c>
      <c r="R186" s="159" t="s">
        <v>3978</v>
      </c>
      <c r="S186" s="159">
        <v>71</v>
      </c>
      <c r="T186" s="159">
        <v>0</v>
      </c>
      <c r="U186" s="159" t="s">
        <v>469</v>
      </c>
      <c r="V186" s="159" t="s">
        <v>412</v>
      </c>
      <c r="W186" t="s">
        <v>50</v>
      </c>
      <c r="Z186" s="7">
        <v>0</v>
      </c>
      <c r="AA186">
        <v>0</v>
      </c>
      <c r="AB186"/>
      <c r="AE186" t="s">
        <v>412</v>
      </c>
      <c r="AF186" s="7" t="s">
        <v>3980</v>
      </c>
      <c r="AG186" s="139"/>
      <c r="AH186">
        <v>4</v>
      </c>
      <c r="AW186"/>
      <c r="AX186"/>
      <c r="AY186"/>
      <c r="AZ186"/>
      <c r="BA186"/>
      <c r="BB186"/>
      <c r="BD186" s="129"/>
      <c r="BE186" s="129"/>
      <c r="BF186" s="129"/>
    </row>
    <row r="187" spans="1:61" s="159" customFormat="1" x14ac:dyDescent="0.25">
      <c r="A187" s="159" t="s">
        <v>549</v>
      </c>
      <c r="B187" t="s">
        <v>399</v>
      </c>
      <c r="C187" s="159" t="s">
        <v>550</v>
      </c>
      <c r="D187" s="160">
        <v>2432</v>
      </c>
      <c r="E187" s="159" t="s">
        <v>24</v>
      </c>
      <c r="F187" s="157" t="s">
        <v>400</v>
      </c>
      <c r="G187" s="159">
        <v>11439</v>
      </c>
      <c r="H187" s="159">
        <v>11431</v>
      </c>
      <c r="I187" s="159">
        <v>11435</v>
      </c>
      <c r="J187" s="159">
        <v>11435</v>
      </c>
      <c r="K187" s="159">
        <v>11433</v>
      </c>
      <c r="L187" s="159">
        <v>11435</v>
      </c>
      <c r="M187" s="159">
        <v>11443</v>
      </c>
      <c r="N187" s="159">
        <v>11442</v>
      </c>
      <c r="O187" s="159">
        <v>11442</v>
      </c>
      <c r="P187" s="159">
        <v>11491</v>
      </c>
      <c r="Q187" s="159">
        <v>11435</v>
      </c>
      <c r="R187" s="159" t="s">
        <v>549</v>
      </c>
      <c r="S187" s="159">
        <v>45</v>
      </c>
      <c r="T187" s="159">
        <v>0</v>
      </c>
      <c r="U187" s="157" t="s">
        <v>472</v>
      </c>
      <c r="V187" s="159" t="s">
        <v>412</v>
      </c>
      <c r="W187" t="s">
        <v>50</v>
      </c>
      <c r="Z187" s="7" t="e">
        <v>#VALUE!</v>
      </c>
      <c r="AA187">
        <v>1</v>
      </c>
      <c r="AB187"/>
      <c r="AE187" t="s">
        <v>412</v>
      </c>
      <c r="AF187" s="7">
        <v>2432</v>
      </c>
      <c r="AG187" s="139"/>
      <c r="AH187">
        <v>4</v>
      </c>
      <c r="AW187"/>
      <c r="AX187"/>
      <c r="AY187"/>
      <c r="AZ187"/>
      <c r="BA187"/>
      <c r="BB187"/>
      <c r="BD187" s="129"/>
      <c r="BE187" s="129"/>
      <c r="BF187" s="129"/>
    </row>
    <row r="188" spans="1:61" s="159" customFormat="1" x14ac:dyDescent="0.25">
      <c r="A188" s="159" t="s">
        <v>536</v>
      </c>
      <c r="B188" t="s">
        <v>399</v>
      </c>
      <c r="C188" s="159" t="s">
        <v>537</v>
      </c>
      <c r="D188" s="160">
        <v>5285</v>
      </c>
      <c r="E188" s="159" t="s">
        <v>24</v>
      </c>
      <c r="F188" s="157" t="s">
        <v>400</v>
      </c>
      <c r="G188" s="159">
        <v>11439</v>
      </c>
      <c r="H188" s="159">
        <v>11431</v>
      </c>
      <c r="I188" s="159">
        <v>11435</v>
      </c>
      <c r="J188" s="159">
        <v>11435</v>
      </c>
      <c r="K188" s="159">
        <v>11433</v>
      </c>
      <c r="L188" s="159">
        <v>11435</v>
      </c>
      <c r="M188" s="159">
        <v>11443</v>
      </c>
      <c r="N188" s="159">
        <v>11442</v>
      </c>
      <c r="O188" s="159">
        <v>11442</v>
      </c>
      <c r="P188" s="159">
        <v>11491</v>
      </c>
      <c r="Q188" s="159">
        <v>11435</v>
      </c>
      <c r="R188" s="159" t="s">
        <v>536</v>
      </c>
      <c r="S188" s="159">
        <v>46</v>
      </c>
      <c r="T188" s="159">
        <v>0</v>
      </c>
      <c r="U188" s="157" t="s">
        <v>472</v>
      </c>
      <c r="V188" s="159" t="s">
        <v>412</v>
      </c>
      <c r="W188" t="s">
        <v>50</v>
      </c>
      <c r="Z188" s="7" t="e">
        <v>#VALUE!</v>
      </c>
      <c r="AA188">
        <v>5</v>
      </c>
      <c r="AB188"/>
      <c r="AE188" t="s">
        <v>412</v>
      </c>
      <c r="AF188" s="7">
        <v>5285</v>
      </c>
      <c r="AG188" s="139"/>
      <c r="AH188">
        <v>4</v>
      </c>
      <c r="AW188"/>
      <c r="AX188"/>
      <c r="AY188"/>
      <c r="AZ188"/>
      <c r="BA188"/>
      <c r="BB188"/>
      <c r="BD188" s="129"/>
      <c r="BE188" s="129"/>
      <c r="BF188" s="129"/>
    </row>
    <row r="189" spans="1:61" s="159" customFormat="1" x14ac:dyDescent="0.25">
      <c r="A189" s="159" t="s">
        <v>532</v>
      </c>
      <c r="B189" t="s">
        <v>399</v>
      </c>
      <c r="C189" s="159" t="s">
        <v>533</v>
      </c>
      <c r="D189" s="160">
        <v>8137</v>
      </c>
      <c r="E189" s="159" t="s">
        <v>24</v>
      </c>
      <c r="F189" s="157" t="s">
        <v>400</v>
      </c>
      <c r="G189" s="159">
        <v>11439</v>
      </c>
      <c r="H189" s="159">
        <v>11431</v>
      </c>
      <c r="I189" s="159">
        <v>11435</v>
      </c>
      <c r="J189" s="159">
        <v>11435</v>
      </c>
      <c r="K189" s="159">
        <v>11433</v>
      </c>
      <c r="L189" s="159">
        <v>11435</v>
      </c>
      <c r="M189" s="159">
        <v>11443</v>
      </c>
      <c r="N189" s="159">
        <v>11442</v>
      </c>
      <c r="O189" s="159">
        <v>11442</v>
      </c>
      <c r="P189" s="159">
        <v>11491</v>
      </c>
      <c r="Q189" s="159">
        <v>11435</v>
      </c>
      <c r="R189" s="159" t="s">
        <v>532</v>
      </c>
      <c r="S189" s="159">
        <v>47</v>
      </c>
      <c r="T189" s="159">
        <v>0</v>
      </c>
      <c r="U189" s="157" t="s">
        <v>472</v>
      </c>
      <c r="V189" s="159" t="s">
        <v>412</v>
      </c>
      <c r="W189" t="s">
        <v>50</v>
      </c>
      <c r="Z189" s="7" t="e">
        <v>#VALUE!</v>
      </c>
      <c r="AA189">
        <v>4</v>
      </c>
      <c r="AB189"/>
      <c r="AE189" t="s">
        <v>412</v>
      </c>
      <c r="AF189" s="7">
        <v>8137</v>
      </c>
      <c r="AG189" s="139"/>
      <c r="AH189">
        <v>4</v>
      </c>
      <c r="AW189"/>
      <c r="AX189"/>
      <c r="AY189"/>
      <c r="AZ189"/>
      <c r="BA189"/>
      <c r="BB189"/>
      <c r="BD189" s="129"/>
      <c r="BE189" s="129"/>
      <c r="BF189" s="129"/>
    </row>
    <row r="190" spans="1:61" s="159" customFormat="1" x14ac:dyDescent="0.25">
      <c r="A190" s="159" t="s">
        <v>538</v>
      </c>
      <c r="B190" t="s">
        <v>399</v>
      </c>
      <c r="C190" s="159" t="s">
        <v>539</v>
      </c>
      <c r="D190" s="160">
        <v>10990</v>
      </c>
      <c r="E190" s="159" t="s">
        <v>24</v>
      </c>
      <c r="F190" s="157" t="s">
        <v>400</v>
      </c>
      <c r="G190" s="159">
        <v>11439</v>
      </c>
      <c r="H190" s="159">
        <v>11431</v>
      </c>
      <c r="I190" s="159">
        <v>11435</v>
      </c>
      <c r="J190" s="159">
        <v>11435</v>
      </c>
      <c r="K190" s="159">
        <v>11433</v>
      </c>
      <c r="L190" s="159">
        <v>11435</v>
      </c>
      <c r="M190" s="159">
        <v>11443</v>
      </c>
      <c r="N190" s="159">
        <v>11442</v>
      </c>
      <c r="O190" s="159">
        <v>11442</v>
      </c>
      <c r="P190" s="159">
        <v>11491</v>
      </c>
      <c r="Q190" s="159">
        <v>11435</v>
      </c>
      <c r="R190" s="159" t="s">
        <v>538</v>
      </c>
      <c r="S190" s="159">
        <v>48</v>
      </c>
      <c r="T190" s="159">
        <v>0</v>
      </c>
      <c r="U190" s="157" t="s">
        <v>472</v>
      </c>
      <c r="V190" s="159" t="s">
        <v>412</v>
      </c>
      <c r="W190" t="s">
        <v>50</v>
      </c>
      <c r="Z190" s="7" t="e">
        <v>#VALUE!</v>
      </c>
      <c r="AA190">
        <v>6</v>
      </c>
      <c r="AB190"/>
      <c r="AE190" t="s">
        <v>412</v>
      </c>
      <c r="AF190" s="7">
        <v>10990</v>
      </c>
      <c r="AG190" s="139"/>
      <c r="AH190">
        <v>4</v>
      </c>
      <c r="AW190"/>
      <c r="AX190"/>
      <c r="AY190"/>
      <c r="AZ190"/>
      <c r="BA190"/>
      <c r="BB190"/>
      <c r="BD190" s="129"/>
      <c r="BE190" s="129"/>
      <c r="BF190" s="129"/>
    </row>
    <row r="191" spans="1:61" s="159" customFormat="1" x14ac:dyDescent="0.25">
      <c r="A191" s="159" t="s">
        <v>534</v>
      </c>
      <c r="B191" t="s">
        <v>399</v>
      </c>
      <c r="C191" s="159" t="s">
        <v>535</v>
      </c>
      <c r="D191" s="160">
        <v>13843</v>
      </c>
      <c r="E191" s="159" t="s">
        <v>24</v>
      </c>
      <c r="F191" s="157" t="s">
        <v>400</v>
      </c>
      <c r="G191" s="159">
        <v>11439</v>
      </c>
      <c r="H191" s="159">
        <v>11431</v>
      </c>
      <c r="I191" s="159">
        <v>11435</v>
      </c>
      <c r="J191" s="159">
        <v>11435</v>
      </c>
      <c r="K191" s="159">
        <v>11433</v>
      </c>
      <c r="L191" s="159">
        <v>11435</v>
      </c>
      <c r="M191" s="159">
        <v>11443</v>
      </c>
      <c r="N191" s="159">
        <v>11442</v>
      </c>
      <c r="O191" s="159">
        <v>11442</v>
      </c>
      <c r="P191" s="159">
        <v>11491</v>
      </c>
      <c r="Q191" s="159">
        <v>11435</v>
      </c>
      <c r="R191" s="159" t="s">
        <v>534</v>
      </c>
      <c r="S191" s="159">
        <v>49</v>
      </c>
      <c r="T191" s="159">
        <v>0</v>
      </c>
      <c r="U191" s="157" t="s">
        <v>472</v>
      </c>
      <c r="V191" s="159" t="s">
        <v>412</v>
      </c>
      <c r="W191" t="s">
        <v>50</v>
      </c>
      <c r="Z191" s="7" t="e">
        <v>#VALUE!</v>
      </c>
      <c r="AA191">
        <v>11</v>
      </c>
      <c r="AB191"/>
      <c r="AE191" t="s">
        <v>412</v>
      </c>
      <c r="AF191" s="7">
        <v>13843</v>
      </c>
      <c r="AG191" s="139"/>
      <c r="AH191">
        <v>4</v>
      </c>
      <c r="AW191"/>
      <c r="AX191"/>
      <c r="AY191"/>
      <c r="AZ191"/>
      <c r="BA191"/>
      <c r="BB191"/>
      <c r="BD191" s="129"/>
      <c r="BE191" s="129"/>
      <c r="BF191" s="129"/>
    </row>
    <row r="192" spans="1:61" s="159" customFormat="1" x14ac:dyDescent="0.25">
      <c r="A192" s="159" t="s">
        <v>542</v>
      </c>
      <c r="B192" t="s">
        <v>399</v>
      </c>
      <c r="C192" s="159" t="s">
        <v>543</v>
      </c>
      <c r="D192" s="160">
        <v>16695</v>
      </c>
      <c r="E192" s="159" t="s">
        <v>24</v>
      </c>
      <c r="F192" s="157" t="s">
        <v>400</v>
      </c>
      <c r="G192" s="159">
        <v>11439</v>
      </c>
      <c r="H192" s="159">
        <v>11431</v>
      </c>
      <c r="I192" s="159">
        <v>11435</v>
      </c>
      <c r="J192" s="159">
        <v>11435</v>
      </c>
      <c r="K192" s="159">
        <v>11433</v>
      </c>
      <c r="L192" s="159">
        <v>11435</v>
      </c>
      <c r="M192" s="159">
        <v>11443</v>
      </c>
      <c r="N192" s="159">
        <v>11442</v>
      </c>
      <c r="O192" s="159">
        <v>11442</v>
      </c>
      <c r="P192" s="159">
        <v>11491</v>
      </c>
      <c r="Q192" s="159">
        <v>11435</v>
      </c>
      <c r="R192" s="159" t="s">
        <v>542</v>
      </c>
      <c r="S192" s="159">
        <v>50</v>
      </c>
      <c r="T192" s="159">
        <v>0</v>
      </c>
      <c r="U192" s="157" t="s">
        <v>472</v>
      </c>
      <c r="V192" s="159" t="s">
        <v>412</v>
      </c>
      <c r="W192" t="s">
        <v>50</v>
      </c>
      <c r="Z192" s="7" t="e">
        <v>#VALUE!</v>
      </c>
      <c r="AA192">
        <v>1</v>
      </c>
      <c r="AB192"/>
      <c r="AE192" t="s">
        <v>412</v>
      </c>
      <c r="AF192" s="7">
        <v>16695</v>
      </c>
      <c r="AG192" s="139"/>
      <c r="AH192">
        <v>4</v>
      </c>
      <c r="AW192"/>
      <c r="AX192"/>
      <c r="AY192"/>
      <c r="AZ192"/>
      <c r="BA192"/>
      <c r="BB192"/>
      <c r="BD192" s="129"/>
      <c r="BE192" s="129"/>
      <c r="BF192" s="129"/>
    </row>
    <row r="193" spans="1:58" s="159" customFormat="1" x14ac:dyDescent="0.25">
      <c r="A193" s="159" t="s">
        <v>3882</v>
      </c>
      <c r="B193" t="s">
        <v>399</v>
      </c>
      <c r="C193" s="159" t="s">
        <v>543</v>
      </c>
      <c r="D193" s="160">
        <v>19548</v>
      </c>
      <c r="E193" s="159" t="s">
        <v>24</v>
      </c>
      <c r="F193" s="157" t="s">
        <v>400</v>
      </c>
      <c r="G193" s="159">
        <v>11439</v>
      </c>
      <c r="H193" s="159">
        <v>11431</v>
      </c>
      <c r="I193" s="159">
        <v>11435</v>
      </c>
      <c r="J193" s="159">
        <v>11435</v>
      </c>
      <c r="K193" s="159">
        <v>11433</v>
      </c>
      <c r="L193" s="159">
        <v>11435</v>
      </c>
      <c r="M193" s="159">
        <v>11443</v>
      </c>
      <c r="N193" s="159">
        <v>11442</v>
      </c>
      <c r="O193" s="159">
        <v>11442</v>
      </c>
      <c r="P193" s="159">
        <v>11491</v>
      </c>
      <c r="Q193" s="159">
        <v>11435</v>
      </c>
      <c r="R193" s="159" t="s">
        <v>3978</v>
      </c>
      <c r="S193" s="159">
        <v>56</v>
      </c>
      <c r="T193" s="159">
        <v>0</v>
      </c>
      <c r="U193" s="157" t="s">
        <v>472</v>
      </c>
      <c r="V193" s="159" t="s">
        <v>412</v>
      </c>
      <c r="W193" t="s">
        <v>50</v>
      </c>
      <c r="Z193" s="7">
        <v>0</v>
      </c>
      <c r="AA193">
        <v>0</v>
      </c>
      <c r="AB193"/>
      <c r="AE193" t="s">
        <v>412</v>
      </c>
      <c r="AF193" s="7" t="s">
        <v>3980</v>
      </c>
      <c r="AG193" s="139"/>
      <c r="AH193">
        <v>4</v>
      </c>
      <c r="AW193"/>
      <c r="AX193"/>
      <c r="AY193"/>
      <c r="AZ193"/>
      <c r="BA193"/>
      <c r="BB193"/>
      <c r="BD193" s="129"/>
      <c r="BE193" s="129"/>
      <c r="BF193" s="129"/>
    </row>
    <row r="194" spans="1:58" s="159" customFormat="1" x14ac:dyDescent="0.25">
      <c r="A194" s="159" t="s">
        <v>3883</v>
      </c>
      <c r="B194" t="s">
        <v>399</v>
      </c>
      <c r="C194" s="159" t="s">
        <v>543</v>
      </c>
      <c r="D194" s="160">
        <v>22401</v>
      </c>
      <c r="E194" s="159" t="s">
        <v>24</v>
      </c>
      <c r="F194" s="157" t="s">
        <v>400</v>
      </c>
      <c r="G194" s="159">
        <v>11439</v>
      </c>
      <c r="H194" s="159">
        <v>11431</v>
      </c>
      <c r="I194" s="159">
        <v>11435</v>
      </c>
      <c r="J194" s="159">
        <v>11435</v>
      </c>
      <c r="K194" s="159">
        <v>11433</v>
      </c>
      <c r="L194" s="159">
        <v>11435</v>
      </c>
      <c r="M194" s="159">
        <v>11443</v>
      </c>
      <c r="N194" s="159">
        <v>11442</v>
      </c>
      <c r="O194" s="159">
        <v>11442</v>
      </c>
      <c r="P194" s="159">
        <v>11491</v>
      </c>
      <c r="Q194" s="159">
        <v>11435</v>
      </c>
      <c r="R194" s="159" t="s">
        <v>3978</v>
      </c>
      <c r="S194" s="159">
        <v>57</v>
      </c>
      <c r="T194" s="159">
        <v>0</v>
      </c>
      <c r="U194" s="157" t="s">
        <v>472</v>
      </c>
      <c r="V194" s="159" t="s">
        <v>412</v>
      </c>
      <c r="W194" t="s">
        <v>50</v>
      </c>
      <c r="Z194" s="7">
        <v>0</v>
      </c>
      <c r="AA194">
        <v>0</v>
      </c>
      <c r="AB194"/>
      <c r="AE194" t="s">
        <v>412</v>
      </c>
      <c r="AF194" s="7" t="s">
        <v>3980</v>
      </c>
      <c r="AG194" s="139"/>
      <c r="AH194">
        <v>4</v>
      </c>
      <c r="AW194"/>
      <c r="AX194"/>
      <c r="AY194"/>
      <c r="AZ194"/>
      <c r="BA194"/>
      <c r="BB194"/>
      <c r="BD194" s="129"/>
      <c r="BE194" s="129"/>
      <c r="BF194" s="129"/>
    </row>
    <row r="195" spans="1:58" s="159" customFormat="1" x14ac:dyDescent="0.25">
      <c r="A195" s="159" t="s">
        <v>3884</v>
      </c>
      <c r="B195" t="s">
        <v>399</v>
      </c>
      <c r="C195" s="159" t="s">
        <v>543</v>
      </c>
      <c r="D195" s="160">
        <v>25253</v>
      </c>
      <c r="E195" s="159" t="s">
        <v>24</v>
      </c>
      <c r="F195" s="157" t="s">
        <v>400</v>
      </c>
      <c r="G195" s="159">
        <v>11439</v>
      </c>
      <c r="H195" s="159">
        <v>11431</v>
      </c>
      <c r="I195" s="159">
        <v>11435</v>
      </c>
      <c r="J195" s="159">
        <v>11435</v>
      </c>
      <c r="K195" s="159">
        <v>11433</v>
      </c>
      <c r="L195" s="159">
        <v>11435</v>
      </c>
      <c r="M195" s="159">
        <v>11443</v>
      </c>
      <c r="N195" s="159">
        <v>11442</v>
      </c>
      <c r="O195" s="159">
        <v>11442</v>
      </c>
      <c r="P195" s="159">
        <v>11491</v>
      </c>
      <c r="Q195" s="159">
        <v>11435</v>
      </c>
      <c r="R195" s="159" t="s">
        <v>3978</v>
      </c>
      <c r="S195" s="159">
        <v>58</v>
      </c>
      <c r="T195" s="159">
        <v>0</v>
      </c>
      <c r="U195" s="157" t="s">
        <v>472</v>
      </c>
      <c r="V195" s="159" t="s">
        <v>412</v>
      </c>
      <c r="W195" t="s">
        <v>50</v>
      </c>
      <c r="Z195" s="7">
        <v>0</v>
      </c>
      <c r="AA195">
        <v>0</v>
      </c>
      <c r="AB195"/>
      <c r="AE195" t="s">
        <v>412</v>
      </c>
      <c r="AF195" s="7" t="s">
        <v>3980</v>
      </c>
      <c r="AG195" s="139"/>
      <c r="AH195">
        <v>4</v>
      </c>
      <c r="AW195"/>
      <c r="AX195"/>
      <c r="AY195"/>
      <c r="AZ195"/>
      <c r="BA195"/>
      <c r="BB195"/>
      <c r="BD195" s="129"/>
      <c r="BE195" s="129"/>
      <c r="BF195" s="129"/>
    </row>
    <row r="196" spans="1:58" s="159" customFormat="1" x14ac:dyDescent="0.25">
      <c r="A196" s="159" t="s">
        <v>3885</v>
      </c>
      <c r="B196" t="s">
        <v>399</v>
      </c>
      <c r="C196" s="159" t="s">
        <v>543</v>
      </c>
      <c r="D196" s="160">
        <v>28106</v>
      </c>
      <c r="E196" s="159" t="s">
        <v>24</v>
      </c>
      <c r="F196" s="157" t="s">
        <v>400</v>
      </c>
      <c r="G196" s="159">
        <v>11439</v>
      </c>
      <c r="H196" s="159">
        <v>11431</v>
      </c>
      <c r="I196" s="159">
        <v>11435</v>
      </c>
      <c r="J196" s="159">
        <v>11435</v>
      </c>
      <c r="K196" s="159">
        <v>11433</v>
      </c>
      <c r="L196" s="159">
        <v>11435</v>
      </c>
      <c r="M196" s="159">
        <v>11443</v>
      </c>
      <c r="N196" s="159">
        <v>11442</v>
      </c>
      <c r="O196" s="159">
        <v>11442</v>
      </c>
      <c r="P196" s="159">
        <v>11491</v>
      </c>
      <c r="Q196" s="159">
        <v>11435</v>
      </c>
      <c r="R196" s="159" t="s">
        <v>3978</v>
      </c>
      <c r="S196" s="159">
        <v>59</v>
      </c>
      <c r="T196" s="159">
        <v>0</v>
      </c>
      <c r="U196" s="157" t="s">
        <v>472</v>
      </c>
      <c r="V196" s="159" t="s">
        <v>412</v>
      </c>
      <c r="W196" t="s">
        <v>50</v>
      </c>
      <c r="Z196" s="7">
        <v>0</v>
      </c>
      <c r="AA196">
        <v>0</v>
      </c>
      <c r="AB196"/>
      <c r="AE196" t="s">
        <v>412</v>
      </c>
      <c r="AF196" s="7" t="s">
        <v>3980</v>
      </c>
      <c r="AG196" s="139"/>
      <c r="AH196">
        <v>4</v>
      </c>
      <c r="AW196"/>
      <c r="AX196"/>
      <c r="AY196"/>
      <c r="AZ196"/>
      <c r="BA196"/>
      <c r="BB196"/>
      <c r="BD196" s="129"/>
      <c r="BE196" s="129"/>
      <c r="BF196" s="129"/>
    </row>
    <row r="197" spans="1:58" s="159" customFormat="1" x14ac:dyDescent="0.25">
      <c r="A197" s="159" t="s">
        <v>3886</v>
      </c>
      <c r="B197" t="s">
        <v>399</v>
      </c>
      <c r="C197" s="159" t="s">
        <v>543</v>
      </c>
      <c r="D197" s="160">
        <v>30959</v>
      </c>
      <c r="E197" s="159" t="s">
        <v>24</v>
      </c>
      <c r="F197" s="157" t="s">
        <v>400</v>
      </c>
      <c r="G197" s="159">
        <v>11439</v>
      </c>
      <c r="H197" s="159">
        <v>11431</v>
      </c>
      <c r="I197" s="159">
        <v>11435</v>
      </c>
      <c r="J197" s="159">
        <v>11435</v>
      </c>
      <c r="K197" s="159">
        <v>11433</v>
      </c>
      <c r="L197" s="159">
        <v>11435</v>
      </c>
      <c r="M197" s="159">
        <v>11443</v>
      </c>
      <c r="N197" s="159">
        <v>11442</v>
      </c>
      <c r="O197" s="159">
        <v>11442</v>
      </c>
      <c r="P197" s="159">
        <v>11491</v>
      </c>
      <c r="Q197" s="159">
        <v>11435</v>
      </c>
      <c r="R197" s="159" t="s">
        <v>3978</v>
      </c>
      <c r="S197" s="159">
        <v>60</v>
      </c>
      <c r="T197" s="159">
        <v>0</v>
      </c>
      <c r="U197" s="157" t="s">
        <v>472</v>
      </c>
      <c r="V197" s="159" t="s">
        <v>412</v>
      </c>
      <c r="W197" t="s">
        <v>50</v>
      </c>
      <c r="Z197" s="7">
        <v>0</v>
      </c>
      <c r="AA197">
        <v>0</v>
      </c>
      <c r="AB197"/>
      <c r="AE197" t="s">
        <v>412</v>
      </c>
      <c r="AF197" s="7" t="s">
        <v>3980</v>
      </c>
      <c r="AG197" s="139"/>
      <c r="AH197">
        <v>4</v>
      </c>
      <c r="AW197"/>
      <c r="AX197"/>
      <c r="AY197"/>
      <c r="AZ197"/>
      <c r="BA197"/>
      <c r="BB197"/>
      <c r="BD197" s="129"/>
      <c r="BE197" s="129"/>
      <c r="BF197" s="129"/>
    </row>
    <row r="198" spans="1:58" s="159" customFormat="1" x14ac:dyDescent="0.25">
      <c r="A198" s="159" t="s">
        <v>3887</v>
      </c>
      <c r="B198" t="s">
        <v>399</v>
      </c>
      <c r="C198" s="159" t="s">
        <v>543</v>
      </c>
      <c r="D198" s="160">
        <v>33811</v>
      </c>
      <c r="E198" s="159" t="s">
        <v>24</v>
      </c>
      <c r="F198" s="157" t="s">
        <v>400</v>
      </c>
      <c r="G198" s="159">
        <v>11439</v>
      </c>
      <c r="H198" s="159">
        <v>11431</v>
      </c>
      <c r="I198" s="159">
        <v>11435</v>
      </c>
      <c r="J198" s="159">
        <v>11435</v>
      </c>
      <c r="K198" s="159">
        <v>11433</v>
      </c>
      <c r="L198" s="159">
        <v>11435</v>
      </c>
      <c r="M198" s="159">
        <v>11443</v>
      </c>
      <c r="N198" s="159">
        <v>11442</v>
      </c>
      <c r="O198" s="159">
        <v>11442</v>
      </c>
      <c r="P198" s="159">
        <v>11491</v>
      </c>
      <c r="Q198" s="159">
        <v>11435</v>
      </c>
      <c r="R198" s="159" t="s">
        <v>3978</v>
      </c>
      <c r="S198" s="159">
        <v>61</v>
      </c>
      <c r="T198" s="159">
        <v>0</v>
      </c>
      <c r="U198" s="157" t="s">
        <v>472</v>
      </c>
      <c r="V198" s="159" t="s">
        <v>412</v>
      </c>
      <c r="W198" t="s">
        <v>50</v>
      </c>
      <c r="Z198" s="7">
        <v>0</v>
      </c>
      <c r="AA198">
        <v>0</v>
      </c>
      <c r="AB198"/>
      <c r="AE198" t="s">
        <v>412</v>
      </c>
      <c r="AF198" s="7" t="s">
        <v>3980</v>
      </c>
      <c r="AG198" s="139"/>
      <c r="AH198">
        <v>4</v>
      </c>
      <c r="AW198"/>
      <c r="AX198"/>
      <c r="AY198"/>
      <c r="AZ198"/>
      <c r="BA198"/>
      <c r="BB198"/>
      <c r="BD198" s="129"/>
      <c r="BE198" s="129"/>
      <c r="BF198" s="129"/>
    </row>
    <row r="199" spans="1:58" s="159" customFormat="1" x14ac:dyDescent="0.25">
      <c r="A199" s="159" t="s">
        <v>3888</v>
      </c>
      <c r="B199" t="s">
        <v>399</v>
      </c>
      <c r="C199" s="159" t="s">
        <v>543</v>
      </c>
      <c r="D199" s="160">
        <v>36664</v>
      </c>
      <c r="E199" s="159" t="s">
        <v>24</v>
      </c>
      <c r="F199" s="157" t="s">
        <v>400</v>
      </c>
      <c r="G199" s="159">
        <v>11439</v>
      </c>
      <c r="H199" s="159">
        <v>11431</v>
      </c>
      <c r="I199" s="159">
        <v>11435</v>
      </c>
      <c r="J199" s="159">
        <v>11435</v>
      </c>
      <c r="K199" s="159">
        <v>11433</v>
      </c>
      <c r="L199" s="159">
        <v>11435</v>
      </c>
      <c r="M199" s="159">
        <v>11443</v>
      </c>
      <c r="N199" s="159">
        <v>11442</v>
      </c>
      <c r="O199" s="159">
        <v>11442</v>
      </c>
      <c r="P199" s="159">
        <v>11491</v>
      </c>
      <c r="Q199" s="159">
        <v>11435</v>
      </c>
      <c r="R199" s="159" t="s">
        <v>3978</v>
      </c>
      <c r="S199" s="159">
        <v>62</v>
      </c>
      <c r="T199" s="159">
        <v>0</v>
      </c>
      <c r="U199" s="157" t="s">
        <v>472</v>
      </c>
      <c r="V199" s="159" t="s">
        <v>412</v>
      </c>
      <c r="W199" t="s">
        <v>50</v>
      </c>
      <c r="Z199" s="7">
        <v>0</v>
      </c>
      <c r="AA199">
        <v>0</v>
      </c>
      <c r="AB199"/>
      <c r="AE199" t="s">
        <v>412</v>
      </c>
      <c r="AF199" s="7" t="s">
        <v>3980</v>
      </c>
      <c r="AG199" s="139"/>
      <c r="AH199">
        <v>4</v>
      </c>
      <c r="AW199"/>
      <c r="AX199"/>
      <c r="AY199"/>
      <c r="AZ199"/>
      <c r="BA199"/>
      <c r="BB199"/>
      <c r="BD199" s="129"/>
      <c r="BE199" s="129"/>
      <c r="BF199" s="129"/>
    </row>
    <row r="200" spans="1:58" s="159" customFormat="1" x14ac:dyDescent="0.25">
      <c r="A200" s="159" t="s">
        <v>3889</v>
      </c>
      <c r="B200" t="s">
        <v>399</v>
      </c>
      <c r="C200" s="159" t="s">
        <v>543</v>
      </c>
      <c r="D200" s="160">
        <v>1</v>
      </c>
      <c r="E200" s="159" t="s">
        <v>24</v>
      </c>
      <c r="F200" s="157" t="s">
        <v>400</v>
      </c>
      <c r="G200" s="159">
        <v>11439</v>
      </c>
      <c r="H200" s="159">
        <v>11431</v>
      </c>
      <c r="I200" s="159">
        <v>11435</v>
      </c>
      <c r="J200" s="159">
        <v>11435</v>
      </c>
      <c r="K200" s="159">
        <v>11433</v>
      </c>
      <c r="L200" s="159">
        <v>11435</v>
      </c>
      <c r="M200" s="159">
        <v>11443</v>
      </c>
      <c r="N200" s="159">
        <v>11442</v>
      </c>
      <c r="O200" s="159">
        <v>11442</v>
      </c>
      <c r="P200" s="159">
        <v>11491</v>
      </c>
      <c r="Q200" s="159">
        <v>11435</v>
      </c>
      <c r="R200" s="159" t="s">
        <v>3978</v>
      </c>
      <c r="S200" s="159">
        <v>63</v>
      </c>
      <c r="T200" s="159">
        <v>0</v>
      </c>
      <c r="U200" s="159" t="s">
        <v>469</v>
      </c>
      <c r="V200" s="159" t="s">
        <v>412</v>
      </c>
      <c r="W200" t="s">
        <v>50</v>
      </c>
      <c r="Z200" s="7">
        <v>0</v>
      </c>
      <c r="AA200">
        <v>0</v>
      </c>
      <c r="AB200"/>
      <c r="AE200" t="s">
        <v>412</v>
      </c>
      <c r="AF200" s="7" t="s">
        <v>3980</v>
      </c>
      <c r="AG200" s="139"/>
      <c r="AH200">
        <v>4</v>
      </c>
      <c r="AW200"/>
      <c r="AX200"/>
      <c r="AY200"/>
      <c r="AZ200"/>
      <c r="BA200"/>
      <c r="BB200"/>
      <c r="BD200" s="129"/>
      <c r="BE200" s="129"/>
      <c r="BF200" s="129"/>
    </row>
    <row r="201" spans="1:58" s="159" customFormat="1" x14ac:dyDescent="0.25">
      <c r="A201" s="159" t="s">
        <v>493</v>
      </c>
      <c r="B201" t="s">
        <v>399</v>
      </c>
      <c r="C201" s="161" t="s">
        <v>494</v>
      </c>
      <c r="D201" s="160">
        <v>2432</v>
      </c>
      <c r="E201" s="159" t="s">
        <v>24</v>
      </c>
      <c r="F201" s="157" t="s">
        <v>400</v>
      </c>
      <c r="G201" s="159">
        <v>11439</v>
      </c>
      <c r="H201" s="159">
        <v>11431</v>
      </c>
      <c r="I201" s="159">
        <v>11435</v>
      </c>
      <c r="J201" s="159">
        <v>11431</v>
      </c>
      <c r="K201" s="159">
        <v>11433</v>
      </c>
      <c r="L201" s="159">
        <v>11435</v>
      </c>
      <c r="M201" s="159">
        <v>11443</v>
      </c>
      <c r="N201" s="159">
        <v>11442</v>
      </c>
      <c r="O201" s="159">
        <v>11443</v>
      </c>
      <c r="P201" s="159">
        <v>11491</v>
      </c>
      <c r="Q201" s="159">
        <v>11435</v>
      </c>
      <c r="R201" s="159" t="s">
        <v>493</v>
      </c>
      <c r="S201" s="159">
        <v>10</v>
      </c>
      <c r="T201" s="159">
        <v>0</v>
      </c>
      <c r="U201" s="157" t="s">
        <v>472</v>
      </c>
      <c r="V201" s="159" t="s">
        <v>3890</v>
      </c>
      <c r="W201" t="s">
        <v>50</v>
      </c>
      <c r="Z201" s="7" t="e">
        <v>#VALUE!</v>
      </c>
      <c r="AA201">
        <v>9</v>
      </c>
      <c r="AB201"/>
      <c r="AE201" t="s">
        <v>412</v>
      </c>
      <c r="AF201" s="7">
        <v>2432</v>
      </c>
      <c r="AG201" s="139"/>
      <c r="AH201">
        <v>7</v>
      </c>
      <c r="AW201"/>
      <c r="AX201"/>
      <c r="AY201"/>
      <c r="AZ201"/>
      <c r="BA201"/>
      <c r="BB201"/>
      <c r="BD201" s="129"/>
      <c r="BE201" s="129"/>
      <c r="BF201" s="129"/>
    </row>
    <row r="202" spans="1:58" s="159" customFormat="1" x14ac:dyDescent="0.25">
      <c r="A202" s="159" t="s">
        <v>493</v>
      </c>
      <c r="B202" t="s">
        <v>399</v>
      </c>
      <c r="C202" s="161" t="s">
        <v>494</v>
      </c>
      <c r="D202" s="160">
        <v>2432</v>
      </c>
      <c r="E202" s="159" t="s">
        <v>24</v>
      </c>
      <c r="F202" s="157" t="s">
        <v>400</v>
      </c>
      <c r="G202" s="159">
        <v>11439</v>
      </c>
      <c r="H202" s="159">
        <v>11431</v>
      </c>
      <c r="I202" s="159">
        <v>11435</v>
      </c>
      <c r="J202" s="159">
        <v>11431</v>
      </c>
      <c r="K202" s="159">
        <v>11433</v>
      </c>
      <c r="L202" s="159">
        <v>11435</v>
      </c>
      <c r="M202" s="159">
        <v>11443</v>
      </c>
      <c r="N202" s="159">
        <v>11442</v>
      </c>
      <c r="O202" s="159">
        <v>11443</v>
      </c>
      <c r="P202" s="159">
        <v>11491</v>
      </c>
      <c r="Q202" s="159">
        <v>11435</v>
      </c>
      <c r="R202" s="159" t="s">
        <v>493</v>
      </c>
      <c r="S202" s="159">
        <v>11</v>
      </c>
      <c r="T202" s="159">
        <v>0</v>
      </c>
      <c r="U202" s="157" t="s">
        <v>472</v>
      </c>
      <c r="V202" s="159" t="s">
        <v>3890</v>
      </c>
      <c r="W202" t="s">
        <v>50</v>
      </c>
      <c r="Z202" s="7" t="e">
        <v>#VALUE!</v>
      </c>
      <c r="AA202">
        <v>9</v>
      </c>
      <c r="AB202"/>
      <c r="AE202" t="s">
        <v>412</v>
      </c>
      <c r="AF202" s="7">
        <v>2432</v>
      </c>
      <c r="AG202" s="139"/>
      <c r="AH202">
        <v>7</v>
      </c>
      <c r="AW202"/>
      <c r="AX202"/>
      <c r="AY202"/>
      <c r="AZ202"/>
      <c r="BA202"/>
      <c r="BB202"/>
      <c r="BD202" s="129"/>
      <c r="BE202" s="129"/>
      <c r="BF202" s="129"/>
    </row>
    <row r="203" spans="1:58" s="159" customFormat="1" x14ac:dyDescent="0.25">
      <c r="A203" s="159" t="s">
        <v>487</v>
      </c>
      <c r="B203" t="s">
        <v>399</v>
      </c>
      <c r="C203" s="161" t="s">
        <v>488</v>
      </c>
      <c r="D203" s="160">
        <v>5285</v>
      </c>
      <c r="E203" s="159" t="s">
        <v>24</v>
      </c>
      <c r="F203" s="157" t="s">
        <v>400</v>
      </c>
      <c r="G203" s="159">
        <v>11439</v>
      </c>
      <c r="H203" s="159">
        <v>11431</v>
      </c>
      <c r="I203" s="159">
        <v>11435</v>
      </c>
      <c r="J203" s="159">
        <v>11431</v>
      </c>
      <c r="K203" s="159">
        <v>11433</v>
      </c>
      <c r="L203" s="159">
        <v>11435</v>
      </c>
      <c r="M203" s="159">
        <v>11443</v>
      </c>
      <c r="N203" s="159">
        <v>11442</v>
      </c>
      <c r="O203" s="159">
        <v>11443</v>
      </c>
      <c r="P203" s="159">
        <v>11491</v>
      </c>
      <c r="Q203" s="159">
        <v>11435</v>
      </c>
      <c r="R203" s="159" t="s">
        <v>487</v>
      </c>
      <c r="S203" s="159">
        <v>12</v>
      </c>
      <c r="T203" s="159">
        <v>0</v>
      </c>
      <c r="U203" s="157" t="s">
        <v>472</v>
      </c>
      <c r="V203" s="159" t="s">
        <v>3890</v>
      </c>
      <c r="W203" t="s">
        <v>50</v>
      </c>
      <c r="Z203" s="7" t="e">
        <v>#VALUE!</v>
      </c>
      <c r="AA203">
        <v>97</v>
      </c>
      <c r="AB203"/>
      <c r="AE203" t="s">
        <v>412</v>
      </c>
      <c r="AF203" s="7">
        <v>5285</v>
      </c>
      <c r="AG203" s="139"/>
      <c r="AH203">
        <v>7</v>
      </c>
      <c r="AW203"/>
      <c r="AX203"/>
      <c r="AY203"/>
      <c r="AZ203"/>
      <c r="BA203"/>
      <c r="BB203"/>
      <c r="BD203" s="129"/>
      <c r="BE203" s="129"/>
      <c r="BF203" s="129"/>
    </row>
    <row r="204" spans="1:58" s="159" customFormat="1" x14ac:dyDescent="0.25">
      <c r="A204" s="159" t="s">
        <v>489</v>
      </c>
      <c r="B204" t="s">
        <v>399</v>
      </c>
      <c r="C204" s="161" t="s">
        <v>490</v>
      </c>
      <c r="D204" s="160">
        <v>8137</v>
      </c>
      <c r="E204" s="159" t="s">
        <v>24</v>
      </c>
      <c r="F204" s="157" t="s">
        <v>400</v>
      </c>
      <c r="G204" s="159">
        <v>11439</v>
      </c>
      <c r="H204" s="159">
        <v>11431</v>
      </c>
      <c r="I204" s="159">
        <v>11435</v>
      </c>
      <c r="J204" s="159">
        <v>11431</v>
      </c>
      <c r="K204" s="159">
        <v>11433</v>
      </c>
      <c r="L204" s="159">
        <v>11435</v>
      </c>
      <c r="M204" s="159">
        <v>11443</v>
      </c>
      <c r="N204" s="159">
        <v>11442</v>
      </c>
      <c r="O204" s="159">
        <v>11443</v>
      </c>
      <c r="P204" s="159">
        <v>11491</v>
      </c>
      <c r="Q204" s="159">
        <v>11435</v>
      </c>
      <c r="R204" s="159" t="s">
        <v>489</v>
      </c>
      <c r="S204" s="159">
        <v>13</v>
      </c>
      <c r="T204" s="159">
        <v>0</v>
      </c>
      <c r="U204" s="157" t="s">
        <v>472</v>
      </c>
      <c r="V204" s="159" t="s">
        <v>3890</v>
      </c>
      <c r="W204" t="s">
        <v>50</v>
      </c>
      <c r="Z204" s="7" t="e">
        <v>#VALUE!</v>
      </c>
      <c r="AA204">
        <v>133</v>
      </c>
      <c r="AB204"/>
      <c r="AE204" t="s">
        <v>412</v>
      </c>
      <c r="AF204" s="7">
        <v>8137</v>
      </c>
      <c r="AG204" s="139"/>
      <c r="AH204">
        <v>7</v>
      </c>
      <c r="AW204"/>
      <c r="AX204"/>
      <c r="AY204"/>
      <c r="AZ204"/>
      <c r="BA204"/>
      <c r="BB204"/>
      <c r="BD204" s="129"/>
      <c r="BE204" s="129"/>
      <c r="BF204" s="129"/>
    </row>
    <row r="205" spans="1:58" s="159" customFormat="1" x14ac:dyDescent="0.25">
      <c r="A205" s="159" t="s">
        <v>483</v>
      </c>
      <c r="B205" t="s">
        <v>399</v>
      </c>
      <c r="C205" s="161" t="s">
        <v>484</v>
      </c>
      <c r="D205" s="160">
        <v>10990</v>
      </c>
      <c r="E205" s="159" t="s">
        <v>24</v>
      </c>
      <c r="F205" s="157" t="s">
        <v>400</v>
      </c>
      <c r="G205" s="159">
        <v>11439</v>
      </c>
      <c r="H205" s="159">
        <v>11431</v>
      </c>
      <c r="I205" s="159">
        <v>11435</v>
      </c>
      <c r="J205" s="159">
        <v>11431</v>
      </c>
      <c r="K205" s="159">
        <v>11433</v>
      </c>
      <c r="L205" s="159">
        <v>11435</v>
      </c>
      <c r="M205" s="159">
        <v>11443</v>
      </c>
      <c r="N205" s="159">
        <v>11442</v>
      </c>
      <c r="O205" s="159">
        <v>11443</v>
      </c>
      <c r="P205" s="159">
        <v>11491</v>
      </c>
      <c r="Q205" s="159">
        <v>11435</v>
      </c>
      <c r="R205" s="159" t="s">
        <v>483</v>
      </c>
      <c r="S205" s="159">
        <v>14</v>
      </c>
      <c r="T205" s="159">
        <v>0</v>
      </c>
      <c r="U205" s="157" t="s">
        <v>472</v>
      </c>
      <c r="V205" s="159" t="s">
        <v>3890</v>
      </c>
      <c r="W205" t="s">
        <v>50</v>
      </c>
      <c r="Z205" s="7" t="e">
        <v>#VALUE!</v>
      </c>
      <c r="AA205">
        <v>115</v>
      </c>
      <c r="AB205"/>
      <c r="AE205" t="s">
        <v>412</v>
      </c>
      <c r="AF205" s="7">
        <v>10990</v>
      </c>
      <c r="AG205" s="139"/>
      <c r="AH205">
        <v>7</v>
      </c>
      <c r="AW205"/>
      <c r="AX205"/>
      <c r="AY205"/>
      <c r="AZ205"/>
      <c r="BA205"/>
      <c r="BB205"/>
      <c r="BD205" s="129"/>
      <c r="BE205" s="129"/>
      <c r="BF205" s="129"/>
    </row>
    <row r="206" spans="1:58" s="159" customFormat="1" x14ac:dyDescent="0.25">
      <c r="A206" s="159" t="s">
        <v>485</v>
      </c>
      <c r="B206" t="s">
        <v>399</v>
      </c>
      <c r="C206" s="161" t="s">
        <v>486</v>
      </c>
      <c r="D206" s="160">
        <v>13843</v>
      </c>
      <c r="E206" s="159" t="s">
        <v>24</v>
      </c>
      <c r="F206" s="157" t="s">
        <v>400</v>
      </c>
      <c r="G206" s="159">
        <v>11439</v>
      </c>
      <c r="H206" s="159">
        <v>11431</v>
      </c>
      <c r="I206" s="159">
        <v>11435</v>
      </c>
      <c r="J206" s="159">
        <v>11431</v>
      </c>
      <c r="K206" s="159">
        <v>11433</v>
      </c>
      <c r="L206" s="159">
        <v>11435</v>
      </c>
      <c r="M206" s="159">
        <v>11443</v>
      </c>
      <c r="N206" s="159">
        <v>11442</v>
      </c>
      <c r="O206" s="159">
        <v>11443</v>
      </c>
      <c r="P206" s="159">
        <v>11491</v>
      </c>
      <c r="Q206" s="159">
        <v>11435</v>
      </c>
      <c r="R206" s="159" t="s">
        <v>485</v>
      </c>
      <c r="S206" s="159">
        <v>15</v>
      </c>
      <c r="T206" s="159">
        <v>0</v>
      </c>
      <c r="U206" s="157" t="s">
        <v>472</v>
      </c>
      <c r="V206" s="159" t="s">
        <v>3890</v>
      </c>
      <c r="W206" t="s">
        <v>50</v>
      </c>
      <c r="Z206" s="7" t="e">
        <v>#VALUE!</v>
      </c>
      <c r="AA206">
        <v>91</v>
      </c>
      <c r="AB206"/>
      <c r="AE206" t="s">
        <v>412</v>
      </c>
      <c r="AF206" s="7">
        <v>13843</v>
      </c>
      <c r="AG206" s="139"/>
      <c r="AH206">
        <v>7</v>
      </c>
      <c r="AW206"/>
      <c r="AX206"/>
      <c r="AY206"/>
      <c r="AZ206"/>
      <c r="BA206"/>
      <c r="BB206"/>
      <c r="BD206" s="129"/>
      <c r="BE206" s="129"/>
      <c r="BF206" s="129"/>
    </row>
    <row r="207" spans="1:58" s="159" customFormat="1" x14ac:dyDescent="0.25">
      <c r="A207" s="159" t="s">
        <v>495</v>
      </c>
      <c r="B207" t="s">
        <v>399</v>
      </c>
      <c r="C207" s="161" t="s">
        <v>496</v>
      </c>
      <c r="D207" s="160">
        <v>16695</v>
      </c>
      <c r="E207" s="159" t="s">
        <v>24</v>
      </c>
      <c r="F207" s="157" t="s">
        <v>400</v>
      </c>
      <c r="G207" s="159">
        <v>11439</v>
      </c>
      <c r="H207" s="159">
        <v>11431</v>
      </c>
      <c r="I207" s="159">
        <v>11435</v>
      </c>
      <c r="J207" s="159">
        <v>11431</v>
      </c>
      <c r="K207" s="159">
        <v>11433</v>
      </c>
      <c r="L207" s="159">
        <v>11435</v>
      </c>
      <c r="M207" s="159">
        <v>11443</v>
      </c>
      <c r="N207" s="159">
        <v>11442</v>
      </c>
      <c r="O207" s="159">
        <v>11443</v>
      </c>
      <c r="P207" s="159">
        <v>11491</v>
      </c>
      <c r="Q207" s="159">
        <v>11435</v>
      </c>
      <c r="R207" s="159" t="s">
        <v>495</v>
      </c>
      <c r="S207" s="159">
        <v>16</v>
      </c>
      <c r="T207" s="159">
        <v>0</v>
      </c>
      <c r="U207" s="157" t="s">
        <v>472</v>
      </c>
      <c r="V207" s="159" t="s">
        <v>3890</v>
      </c>
      <c r="W207" t="s">
        <v>50</v>
      </c>
      <c r="Z207" s="7" t="e">
        <v>#VALUE!</v>
      </c>
      <c r="AA207">
        <v>1</v>
      </c>
      <c r="AB207"/>
      <c r="AE207" t="s">
        <v>412</v>
      </c>
      <c r="AF207" s="7">
        <v>16695</v>
      </c>
      <c r="AG207" s="139"/>
      <c r="AH207">
        <v>7</v>
      </c>
      <c r="AW207"/>
      <c r="AX207"/>
      <c r="AY207"/>
      <c r="AZ207"/>
      <c r="BA207"/>
      <c r="BB207"/>
      <c r="BD207" s="129"/>
      <c r="BE207" s="129"/>
      <c r="BF207" s="129"/>
    </row>
    <row r="208" spans="1:58" s="159" customFormat="1" x14ac:dyDescent="0.25">
      <c r="A208" s="159" t="s">
        <v>3891</v>
      </c>
      <c r="B208" t="s">
        <v>399</v>
      </c>
      <c r="C208" s="161" t="s">
        <v>496</v>
      </c>
      <c r="D208" s="160">
        <v>19548</v>
      </c>
      <c r="E208" s="159" t="s">
        <v>24</v>
      </c>
      <c r="F208" s="157" t="s">
        <v>400</v>
      </c>
      <c r="G208" s="159">
        <v>11439</v>
      </c>
      <c r="H208" s="159">
        <v>11431</v>
      </c>
      <c r="I208" s="159">
        <v>11435</v>
      </c>
      <c r="J208" s="159">
        <v>11431</v>
      </c>
      <c r="K208" s="159">
        <v>11433</v>
      </c>
      <c r="L208" s="159">
        <v>11435</v>
      </c>
      <c r="M208" s="159">
        <v>11443</v>
      </c>
      <c r="N208" s="159">
        <v>11442</v>
      </c>
      <c r="O208" s="159">
        <v>11443</v>
      </c>
      <c r="P208" s="159">
        <v>11491</v>
      </c>
      <c r="Q208" s="159">
        <v>11435</v>
      </c>
      <c r="R208" s="159" t="s">
        <v>3978</v>
      </c>
      <c r="S208" s="159">
        <v>17</v>
      </c>
      <c r="T208" s="159">
        <v>0</v>
      </c>
      <c r="U208" s="157" t="s">
        <v>472</v>
      </c>
      <c r="V208" s="159" t="s">
        <v>3890</v>
      </c>
      <c r="W208" t="s">
        <v>50</v>
      </c>
      <c r="Z208" s="7">
        <v>0</v>
      </c>
      <c r="AA208">
        <v>0</v>
      </c>
      <c r="AB208"/>
      <c r="AE208" t="s">
        <v>412</v>
      </c>
      <c r="AF208" s="7" t="s">
        <v>3980</v>
      </c>
      <c r="AG208" s="139"/>
      <c r="AH208">
        <v>7</v>
      </c>
      <c r="AW208"/>
      <c r="AX208"/>
      <c r="AY208"/>
      <c r="AZ208"/>
      <c r="BA208"/>
      <c r="BB208"/>
      <c r="BD208" s="129"/>
      <c r="BE208" s="129"/>
      <c r="BF208" s="129"/>
    </row>
    <row r="209" spans="1:58" s="159" customFormat="1" x14ac:dyDescent="0.25">
      <c r="A209" s="159" t="s">
        <v>515</v>
      </c>
      <c r="B209" t="s">
        <v>399</v>
      </c>
      <c r="C209" s="161" t="s">
        <v>496</v>
      </c>
      <c r="D209" s="160">
        <v>22401</v>
      </c>
      <c r="E209" s="159" t="s">
        <v>24</v>
      </c>
      <c r="F209" s="157" t="s">
        <v>400</v>
      </c>
      <c r="G209" s="159">
        <v>11439</v>
      </c>
      <c r="H209" s="159">
        <v>11431</v>
      </c>
      <c r="I209" s="159">
        <v>11435</v>
      </c>
      <c r="J209" s="159">
        <v>11431</v>
      </c>
      <c r="K209" s="159">
        <v>11433</v>
      </c>
      <c r="L209" s="159">
        <v>11435</v>
      </c>
      <c r="M209" s="159">
        <v>11443</v>
      </c>
      <c r="N209" s="159">
        <v>11442</v>
      </c>
      <c r="O209" s="159">
        <v>11443</v>
      </c>
      <c r="P209" s="159">
        <v>11491</v>
      </c>
      <c r="Q209" s="159">
        <v>11435</v>
      </c>
      <c r="R209" s="159" t="s">
        <v>515</v>
      </c>
      <c r="S209" s="159">
        <v>18</v>
      </c>
      <c r="T209" s="159">
        <v>0</v>
      </c>
      <c r="U209" s="157" t="s">
        <v>472</v>
      </c>
      <c r="V209" s="159" t="s">
        <v>3890</v>
      </c>
      <c r="W209" t="s">
        <v>50</v>
      </c>
      <c r="Z209" s="7" t="e">
        <v>#VALUE!</v>
      </c>
      <c r="AA209">
        <v>1</v>
      </c>
      <c r="AB209"/>
      <c r="AE209" t="s">
        <v>412</v>
      </c>
      <c r="AF209" s="7">
        <v>22401</v>
      </c>
      <c r="AG209" s="139"/>
      <c r="AH209">
        <v>7</v>
      </c>
      <c r="AW209"/>
      <c r="AX209"/>
      <c r="AY209"/>
      <c r="AZ209"/>
      <c r="BA209"/>
      <c r="BB209"/>
      <c r="BD209" s="129"/>
      <c r="BE209" s="129"/>
      <c r="BF209" s="129"/>
    </row>
    <row r="210" spans="1:58" s="159" customFormat="1" x14ac:dyDescent="0.25">
      <c r="A210" s="159" t="s">
        <v>510</v>
      </c>
      <c r="B210" t="s">
        <v>399</v>
      </c>
      <c r="C210" s="161" t="s">
        <v>496</v>
      </c>
      <c r="D210" s="160">
        <v>25253</v>
      </c>
      <c r="E210" s="159" t="s">
        <v>24</v>
      </c>
      <c r="F210" s="157" t="s">
        <v>400</v>
      </c>
      <c r="G210" s="159">
        <v>11439</v>
      </c>
      <c r="H210" s="159">
        <v>11431</v>
      </c>
      <c r="I210" s="159">
        <v>11435</v>
      </c>
      <c r="J210" s="159">
        <v>11431</v>
      </c>
      <c r="K210" s="159">
        <v>11433</v>
      </c>
      <c r="L210" s="159">
        <v>11435</v>
      </c>
      <c r="M210" s="159">
        <v>11443</v>
      </c>
      <c r="N210" s="159">
        <v>11442</v>
      </c>
      <c r="O210" s="159">
        <v>11443</v>
      </c>
      <c r="P210" s="159">
        <v>11491</v>
      </c>
      <c r="Q210" s="159">
        <v>11435</v>
      </c>
      <c r="R210" s="159" t="s">
        <v>510</v>
      </c>
      <c r="S210" s="159">
        <v>19</v>
      </c>
      <c r="T210" s="159">
        <v>0</v>
      </c>
      <c r="U210" s="157" t="s">
        <v>472</v>
      </c>
      <c r="V210" s="159" t="s">
        <v>3890</v>
      </c>
      <c r="W210" t="s">
        <v>50</v>
      </c>
      <c r="Z210" s="7" t="e">
        <v>#VALUE!</v>
      </c>
      <c r="AA210">
        <v>1</v>
      </c>
      <c r="AB210"/>
      <c r="AE210" t="s">
        <v>412</v>
      </c>
      <c r="AF210" s="7">
        <v>25253</v>
      </c>
      <c r="AG210" s="139"/>
      <c r="AH210">
        <v>7</v>
      </c>
      <c r="AW210"/>
      <c r="AX210"/>
      <c r="AY210"/>
      <c r="AZ210"/>
      <c r="BA210"/>
      <c r="BB210"/>
      <c r="BD210" s="129"/>
      <c r="BE210" s="129"/>
      <c r="BF210" s="129"/>
    </row>
    <row r="211" spans="1:58" s="159" customFormat="1" x14ac:dyDescent="0.25">
      <c r="A211" s="159" t="s">
        <v>3892</v>
      </c>
      <c r="B211" t="s">
        <v>399</v>
      </c>
      <c r="C211" s="161" t="s">
        <v>496</v>
      </c>
      <c r="D211" s="160">
        <v>28106</v>
      </c>
      <c r="E211" s="159" t="s">
        <v>24</v>
      </c>
      <c r="F211" s="157" t="s">
        <v>400</v>
      </c>
      <c r="G211" s="159">
        <v>11439</v>
      </c>
      <c r="H211" s="159">
        <v>11431</v>
      </c>
      <c r="I211" s="159">
        <v>11435</v>
      </c>
      <c r="J211" s="159">
        <v>11431</v>
      </c>
      <c r="K211" s="159">
        <v>11433</v>
      </c>
      <c r="L211" s="159">
        <v>11435</v>
      </c>
      <c r="M211" s="159">
        <v>11443</v>
      </c>
      <c r="N211" s="159">
        <v>11442</v>
      </c>
      <c r="O211" s="159">
        <v>11443</v>
      </c>
      <c r="P211" s="159">
        <v>11491</v>
      </c>
      <c r="Q211" s="159">
        <v>11435</v>
      </c>
      <c r="R211" s="159" t="s">
        <v>3978</v>
      </c>
      <c r="S211" s="159">
        <v>20</v>
      </c>
      <c r="T211" s="159">
        <v>0</v>
      </c>
      <c r="U211" s="157" t="s">
        <v>472</v>
      </c>
      <c r="V211" s="159" t="s">
        <v>3890</v>
      </c>
      <c r="W211" t="s">
        <v>50</v>
      </c>
      <c r="Z211" s="7">
        <v>0</v>
      </c>
      <c r="AA211">
        <v>0</v>
      </c>
      <c r="AB211"/>
      <c r="AE211" t="s">
        <v>412</v>
      </c>
      <c r="AF211" s="7" t="s">
        <v>3980</v>
      </c>
      <c r="AG211" s="139"/>
      <c r="AH211">
        <v>7</v>
      </c>
      <c r="AW211"/>
      <c r="AX211"/>
      <c r="AY211"/>
      <c r="AZ211"/>
      <c r="BA211"/>
      <c r="BB211"/>
      <c r="BD211" s="129"/>
      <c r="BE211" s="129"/>
      <c r="BF211" s="129"/>
    </row>
    <row r="212" spans="1:58" s="159" customFormat="1" x14ac:dyDescent="0.25">
      <c r="A212" s="159" t="s">
        <v>3893</v>
      </c>
      <c r="B212" t="s">
        <v>399</v>
      </c>
      <c r="C212" s="161" t="s">
        <v>496</v>
      </c>
      <c r="D212" s="160">
        <v>30959</v>
      </c>
      <c r="E212" s="159" t="s">
        <v>24</v>
      </c>
      <c r="F212" s="157" t="s">
        <v>400</v>
      </c>
      <c r="G212" s="159">
        <v>11439</v>
      </c>
      <c r="H212" s="159">
        <v>11431</v>
      </c>
      <c r="I212" s="159">
        <v>11435</v>
      </c>
      <c r="J212" s="159">
        <v>11431</v>
      </c>
      <c r="K212" s="159">
        <v>11433</v>
      </c>
      <c r="L212" s="159">
        <v>11435</v>
      </c>
      <c r="M212" s="159">
        <v>11443</v>
      </c>
      <c r="N212" s="159">
        <v>11442</v>
      </c>
      <c r="O212" s="159">
        <v>11443</v>
      </c>
      <c r="P212" s="159">
        <v>11491</v>
      </c>
      <c r="Q212" s="159">
        <v>11435</v>
      </c>
      <c r="R212" s="159" t="s">
        <v>3978</v>
      </c>
      <c r="S212" s="159">
        <v>21</v>
      </c>
      <c r="T212" s="159">
        <v>0</v>
      </c>
      <c r="U212" s="157" t="s">
        <v>472</v>
      </c>
      <c r="V212" s="159" t="s">
        <v>3890</v>
      </c>
      <c r="W212" t="s">
        <v>50</v>
      </c>
      <c r="Z212" s="7">
        <v>0</v>
      </c>
      <c r="AA212">
        <v>0</v>
      </c>
      <c r="AB212"/>
      <c r="AE212" t="s">
        <v>412</v>
      </c>
      <c r="AF212" s="7" t="s">
        <v>3980</v>
      </c>
      <c r="AG212" s="139"/>
      <c r="AH212">
        <v>7</v>
      </c>
      <c r="AW212"/>
      <c r="AX212"/>
      <c r="AY212"/>
      <c r="AZ212"/>
      <c r="BA212"/>
      <c r="BB212"/>
      <c r="BD212" s="129"/>
      <c r="BE212" s="129"/>
      <c r="BF212" s="129"/>
    </row>
    <row r="213" spans="1:58" s="159" customFormat="1" x14ac:dyDescent="0.25">
      <c r="A213" s="159" t="s">
        <v>3894</v>
      </c>
      <c r="B213" t="s">
        <v>399</v>
      </c>
      <c r="C213" s="161" t="s">
        <v>496</v>
      </c>
      <c r="D213" s="160">
        <v>33811</v>
      </c>
      <c r="E213" s="159" t="s">
        <v>24</v>
      </c>
      <c r="F213" s="157" t="s">
        <v>400</v>
      </c>
      <c r="G213" s="159">
        <v>11439</v>
      </c>
      <c r="H213" s="159">
        <v>11431</v>
      </c>
      <c r="I213" s="159">
        <v>11435</v>
      </c>
      <c r="J213" s="159">
        <v>11431</v>
      </c>
      <c r="K213" s="159">
        <v>11433</v>
      </c>
      <c r="L213" s="159">
        <v>11435</v>
      </c>
      <c r="M213" s="159">
        <v>11443</v>
      </c>
      <c r="N213" s="159">
        <v>11442</v>
      </c>
      <c r="O213" s="159">
        <v>11443</v>
      </c>
      <c r="P213" s="159">
        <v>11491</v>
      </c>
      <c r="Q213" s="159">
        <v>11435</v>
      </c>
      <c r="R213" s="159" t="s">
        <v>3978</v>
      </c>
      <c r="S213" s="159">
        <v>22</v>
      </c>
      <c r="T213" s="159">
        <v>0</v>
      </c>
      <c r="U213" s="157" t="s">
        <v>472</v>
      </c>
      <c r="V213" s="159" t="s">
        <v>3890</v>
      </c>
      <c r="W213" t="s">
        <v>50</v>
      </c>
      <c r="Z213" s="7">
        <v>0</v>
      </c>
      <c r="AA213">
        <v>0</v>
      </c>
      <c r="AB213"/>
      <c r="AE213" t="s">
        <v>412</v>
      </c>
      <c r="AF213" s="7" t="s">
        <v>3980</v>
      </c>
      <c r="AG213" s="139"/>
      <c r="AH213">
        <v>7</v>
      </c>
      <c r="AW213"/>
      <c r="AX213"/>
      <c r="AY213"/>
      <c r="AZ213"/>
      <c r="BA213"/>
      <c r="BB213"/>
      <c r="BD213" s="129"/>
      <c r="BE213" s="129"/>
      <c r="BF213" s="129"/>
    </row>
    <row r="214" spans="1:58" s="159" customFormat="1" x14ac:dyDescent="0.25">
      <c r="A214" s="159" t="s">
        <v>3895</v>
      </c>
      <c r="B214" t="s">
        <v>399</v>
      </c>
      <c r="C214" s="161" t="s">
        <v>3896</v>
      </c>
      <c r="D214" s="160">
        <v>13843</v>
      </c>
      <c r="E214" s="159" t="s">
        <v>24</v>
      </c>
      <c r="F214" s="157" t="s">
        <v>400</v>
      </c>
      <c r="G214" s="159">
        <v>11411</v>
      </c>
      <c r="H214" s="159">
        <v>11411</v>
      </c>
      <c r="I214" s="159">
        <v>11411</v>
      </c>
      <c r="J214" s="159">
        <v>11411</v>
      </c>
      <c r="K214" s="159" t="s">
        <v>49</v>
      </c>
      <c r="L214" s="159" t="s">
        <v>49</v>
      </c>
      <c r="M214" s="159">
        <v>11411</v>
      </c>
      <c r="N214" s="159">
        <v>11411</v>
      </c>
      <c r="O214" s="159">
        <v>11411</v>
      </c>
      <c r="P214" s="159" t="s">
        <v>49</v>
      </c>
      <c r="Q214" s="159" t="s">
        <v>3897</v>
      </c>
      <c r="R214" s="159" t="s">
        <v>3978</v>
      </c>
      <c r="S214" s="159">
        <v>23</v>
      </c>
      <c r="T214" s="159">
        <v>0</v>
      </c>
      <c r="U214" s="157" t="s">
        <v>472</v>
      </c>
      <c r="V214" s="159" t="s">
        <v>3890</v>
      </c>
      <c r="W214" t="s">
        <v>50</v>
      </c>
      <c r="Z214" s="7">
        <v>0</v>
      </c>
      <c r="AA214">
        <v>0</v>
      </c>
      <c r="AB214"/>
      <c r="AE214" t="s">
        <v>412</v>
      </c>
      <c r="AF214" s="7" t="s">
        <v>3980</v>
      </c>
      <c r="AG214" s="139"/>
      <c r="AH214">
        <v>7</v>
      </c>
      <c r="AW214"/>
      <c r="AX214"/>
      <c r="AY214"/>
      <c r="AZ214"/>
      <c r="BA214"/>
      <c r="BB214"/>
      <c r="BD214" s="129"/>
      <c r="BE214" s="129"/>
      <c r="BF214" s="129"/>
    </row>
    <row r="215" spans="1:58" s="159" customFormat="1" x14ac:dyDescent="0.25">
      <c r="A215" s="159" t="s">
        <v>491</v>
      </c>
      <c r="B215" t="s">
        <v>399</v>
      </c>
      <c r="C215" s="159" t="s">
        <v>492</v>
      </c>
      <c r="D215" s="160">
        <v>6127.5</v>
      </c>
      <c r="E215" s="159" t="s">
        <v>24</v>
      </c>
      <c r="F215" s="157" t="s">
        <v>400</v>
      </c>
      <c r="G215" s="159">
        <v>11439</v>
      </c>
      <c r="H215" s="159">
        <v>11436</v>
      </c>
      <c r="I215" s="159" t="s">
        <v>49</v>
      </c>
      <c r="J215" s="159">
        <v>11436</v>
      </c>
      <c r="K215" s="159" t="s">
        <v>49</v>
      </c>
      <c r="L215" s="159" t="s">
        <v>49</v>
      </c>
      <c r="M215" s="159">
        <v>11451</v>
      </c>
      <c r="N215" s="159" t="s">
        <v>3897</v>
      </c>
      <c r="O215" s="159">
        <v>11443</v>
      </c>
      <c r="P215" s="159">
        <v>11491</v>
      </c>
      <c r="Q215" s="159" t="s">
        <v>49</v>
      </c>
      <c r="R215" s="159" t="s">
        <v>491</v>
      </c>
      <c r="S215" s="159">
        <v>24</v>
      </c>
      <c r="T215" s="159">
        <v>0</v>
      </c>
      <c r="U215" s="157" t="s">
        <v>472</v>
      </c>
      <c r="V215" s="159" t="s">
        <v>3880</v>
      </c>
      <c r="W215" t="s">
        <v>50</v>
      </c>
      <c r="Z215" s="7" t="e">
        <v>#VALUE!</v>
      </c>
      <c r="AA215">
        <v>19</v>
      </c>
      <c r="AB215"/>
      <c r="AE215" t="s">
        <v>412</v>
      </c>
      <c r="AF215" s="7">
        <v>6127.5</v>
      </c>
      <c r="AG215" s="139">
        <v>6013.5</v>
      </c>
      <c r="AH215">
        <v>7</v>
      </c>
      <c r="AW215"/>
      <c r="AX215"/>
      <c r="AY215"/>
      <c r="AZ215"/>
      <c r="BA215"/>
      <c r="BB215"/>
      <c r="BD215" s="129"/>
      <c r="BE215" s="129"/>
      <c r="BF215" s="129"/>
    </row>
    <row r="216" spans="1:58" s="159" customFormat="1" x14ac:dyDescent="0.25">
      <c r="A216" s="159" t="s">
        <v>3898</v>
      </c>
      <c r="B216" t="s">
        <v>399</v>
      </c>
      <c r="C216" s="159" t="s">
        <v>3776</v>
      </c>
      <c r="D216" s="160">
        <v>1</v>
      </c>
      <c r="E216" s="159" t="s">
        <v>24</v>
      </c>
      <c r="F216" s="157" t="s">
        <v>400</v>
      </c>
      <c r="G216" s="159">
        <v>11439</v>
      </c>
      <c r="H216" s="159">
        <v>11431</v>
      </c>
      <c r="I216" s="159">
        <v>11435</v>
      </c>
      <c r="J216" s="159">
        <v>11431</v>
      </c>
      <c r="K216" s="159">
        <v>11433</v>
      </c>
      <c r="L216" s="159">
        <v>11435</v>
      </c>
      <c r="M216" s="159">
        <v>11443</v>
      </c>
      <c r="N216" s="159">
        <v>11442</v>
      </c>
      <c r="O216" s="159">
        <v>11443</v>
      </c>
      <c r="P216" s="159">
        <v>11491</v>
      </c>
      <c r="Q216" s="159">
        <v>11435</v>
      </c>
      <c r="R216" s="159" t="s">
        <v>3978</v>
      </c>
      <c r="S216" s="159">
        <v>25</v>
      </c>
      <c r="T216" s="159">
        <v>0</v>
      </c>
      <c r="U216" s="159" t="s">
        <v>469</v>
      </c>
      <c r="V216" s="159" t="s">
        <v>412</v>
      </c>
      <c r="W216" t="s">
        <v>50</v>
      </c>
      <c r="Z216" s="7">
        <v>0</v>
      </c>
      <c r="AA216">
        <v>0</v>
      </c>
      <c r="AB216"/>
      <c r="AE216" t="s">
        <v>412</v>
      </c>
      <c r="AF216" s="7" t="s">
        <v>3980</v>
      </c>
      <c r="AG216" s="139"/>
      <c r="AH216">
        <v>4</v>
      </c>
      <c r="AW216"/>
      <c r="AX216"/>
      <c r="AY216"/>
      <c r="AZ216"/>
      <c r="BA216"/>
      <c r="BB216"/>
      <c r="BD216" s="129"/>
      <c r="BE216" s="129"/>
      <c r="BF216" s="129"/>
    </row>
    <row r="217" spans="1:58" s="159" customFormat="1" x14ac:dyDescent="0.25">
      <c r="A217" s="159" t="s">
        <v>519</v>
      </c>
      <c r="B217" t="s">
        <v>399</v>
      </c>
      <c r="C217" s="159" t="s">
        <v>520</v>
      </c>
      <c r="D217" s="160">
        <v>2432</v>
      </c>
      <c r="E217" s="159" t="s">
        <v>24</v>
      </c>
      <c r="F217" s="157" t="s">
        <v>400</v>
      </c>
      <c r="G217" s="159">
        <v>11439</v>
      </c>
      <c r="H217" s="159">
        <v>11431</v>
      </c>
      <c r="I217" s="159">
        <v>11435</v>
      </c>
      <c r="J217" s="159">
        <v>11435</v>
      </c>
      <c r="K217" s="159">
        <v>11433</v>
      </c>
      <c r="L217" s="159">
        <v>11435</v>
      </c>
      <c r="M217" s="159">
        <v>11443</v>
      </c>
      <c r="N217" s="159">
        <v>11442</v>
      </c>
      <c r="O217" s="159">
        <v>11442</v>
      </c>
      <c r="P217" s="159">
        <v>11491</v>
      </c>
      <c r="Q217" s="159">
        <v>11435</v>
      </c>
      <c r="R217" s="159" t="s">
        <v>519</v>
      </c>
      <c r="S217" s="159">
        <v>30</v>
      </c>
      <c r="T217" s="159">
        <v>0</v>
      </c>
      <c r="U217" s="157" t="s">
        <v>472</v>
      </c>
      <c r="V217" s="159" t="s">
        <v>3899</v>
      </c>
      <c r="W217" t="s">
        <v>50</v>
      </c>
      <c r="Z217" s="7" t="e">
        <v>#VALUE!</v>
      </c>
      <c r="AA217">
        <v>14</v>
      </c>
      <c r="AB217"/>
      <c r="AE217" t="s">
        <v>412</v>
      </c>
      <c r="AF217" s="7">
        <v>2432</v>
      </c>
      <c r="AG217" s="139"/>
      <c r="AH217">
        <v>7</v>
      </c>
      <c r="AW217"/>
      <c r="AX217"/>
      <c r="AY217"/>
      <c r="AZ217"/>
      <c r="BA217"/>
      <c r="BB217"/>
      <c r="BD217" s="129"/>
      <c r="BE217" s="129"/>
      <c r="BF217" s="129"/>
    </row>
    <row r="218" spans="1:58" s="159" customFormat="1" x14ac:dyDescent="0.25">
      <c r="A218" s="159" t="s">
        <v>521</v>
      </c>
      <c r="B218" t="s">
        <v>399</v>
      </c>
      <c r="C218" s="159" t="s">
        <v>522</v>
      </c>
      <c r="D218" s="160">
        <v>5285</v>
      </c>
      <c r="E218" s="159" t="s">
        <v>24</v>
      </c>
      <c r="F218" s="157" t="s">
        <v>400</v>
      </c>
      <c r="G218" s="159">
        <v>11439</v>
      </c>
      <c r="H218" s="159">
        <v>11431</v>
      </c>
      <c r="I218" s="159">
        <v>11435</v>
      </c>
      <c r="J218" s="159">
        <v>11435</v>
      </c>
      <c r="K218" s="159">
        <v>11433</v>
      </c>
      <c r="L218" s="159">
        <v>11435</v>
      </c>
      <c r="M218" s="159">
        <v>11443</v>
      </c>
      <c r="N218" s="159">
        <v>11442</v>
      </c>
      <c r="O218" s="159">
        <v>11442</v>
      </c>
      <c r="P218" s="159">
        <v>11491</v>
      </c>
      <c r="Q218" s="159">
        <v>11435</v>
      </c>
      <c r="R218" s="159" t="s">
        <v>521</v>
      </c>
      <c r="S218" s="159">
        <v>31</v>
      </c>
      <c r="T218" s="159">
        <v>0</v>
      </c>
      <c r="U218" s="157" t="s">
        <v>472</v>
      </c>
      <c r="V218" s="159" t="s">
        <v>3899</v>
      </c>
      <c r="W218" t="s">
        <v>50</v>
      </c>
      <c r="Z218" s="7" t="e">
        <v>#VALUE!</v>
      </c>
      <c r="AA218">
        <v>22</v>
      </c>
      <c r="AB218"/>
      <c r="AE218" t="s">
        <v>412</v>
      </c>
      <c r="AF218" s="7">
        <v>5285</v>
      </c>
      <c r="AG218" s="139"/>
      <c r="AH218">
        <v>7</v>
      </c>
      <c r="AW218"/>
      <c r="AX218"/>
      <c r="AY218"/>
      <c r="AZ218"/>
      <c r="BA218"/>
      <c r="BB218"/>
      <c r="BD218" s="129"/>
      <c r="BE218" s="129"/>
      <c r="BF218" s="129"/>
    </row>
    <row r="219" spans="1:58" s="159" customFormat="1" x14ac:dyDescent="0.25">
      <c r="A219" s="159" t="s">
        <v>523</v>
      </c>
      <c r="B219" t="s">
        <v>399</v>
      </c>
      <c r="C219" s="159" t="s">
        <v>524</v>
      </c>
      <c r="D219" s="160">
        <v>8137</v>
      </c>
      <c r="E219" s="159" t="s">
        <v>24</v>
      </c>
      <c r="F219" s="157" t="s">
        <v>400</v>
      </c>
      <c r="G219" s="159">
        <v>11439</v>
      </c>
      <c r="H219" s="159">
        <v>11431</v>
      </c>
      <c r="I219" s="159">
        <v>11435</v>
      </c>
      <c r="J219" s="159">
        <v>11435</v>
      </c>
      <c r="K219" s="159">
        <v>11433</v>
      </c>
      <c r="L219" s="159">
        <v>11435</v>
      </c>
      <c r="M219" s="159">
        <v>11443</v>
      </c>
      <c r="N219" s="159">
        <v>11442</v>
      </c>
      <c r="O219" s="159">
        <v>11442</v>
      </c>
      <c r="P219" s="159">
        <v>11491</v>
      </c>
      <c r="Q219" s="159">
        <v>11435</v>
      </c>
      <c r="R219" s="159" t="s">
        <v>523</v>
      </c>
      <c r="S219" s="159">
        <v>32</v>
      </c>
      <c r="T219" s="159">
        <v>0</v>
      </c>
      <c r="U219" s="157" t="s">
        <v>472</v>
      </c>
      <c r="V219" s="159" t="s">
        <v>3899</v>
      </c>
      <c r="W219" t="s">
        <v>50</v>
      </c>
      <c r="Z219" s="7" t="e">
        <v>#VALUE!</v>
      </c>
      <c r="AA219">
        <v>31</v>
      </c>
      <c r="AB219"/>
      <c r="AE219" t="s">
        <v>412</v>
      </c>
      <c r="AF219" s="7">
        <v>8137</v>
      </c>
      <c r="AG219" s="139"/>
      <c r="AH219">
        <v>7</v>
      </c>
      <c r="AW219"/>
      <c r="AX219"/>
      <c r="AY219"/>
      <c r="AZ219"/>
      <c r="BA219"/>
      <c r="BB219"/>
      <c r="BD219" s="129"/>
      <c r="BE219" s="129"/>
      <c r="BF219" s="129"/>
    </row>
    <row r="220" spans="1:58" s="159" customFormat="1" x14ac:dyDescent="0.25">
      <c r="A220" s="159" t="s">
        <v>525</v>
      </c>
      <c r="B220" t="s">
        <v>399</v>
      </c>
      <c r="C220" s="159" t="s">
        <v>526</v>
      </c>
      <c r="D220" s="160">
        <v>10990</v>
      </c>
      <c r="E220" s="159" t="s">
        <v>24</v>
      </c>
      <c r="F220" s="157" t="s">
        <v>400</v>
      </c>
      <c r="G220" s="159">
        <v>11439</v>
      </c>
      <c r="H220" s="159">
        <v>11431</v>
      </c>
      <c r="I220" s="159">
        <v>11435</v>
      </c>
      <c r="J220" s="159">
        <v>11435</v>
      </c>
      <c r="K220" s="159">
        <v>11433</v>
      </c>
      <c r="L220" s="159">
        <v>11435</v>
      </c>
      <c r="M220" s="159">
        <v>11443</v>
      </c>
      <c r="N220" s="159">
        <v>11442</v>
      </c>
      <c r="O220" s="159">
        <v>11442</v>
      </c>
      <c r="P220" s="159">
        <v>11491</v>
      </c>
      <c r="Q220" s="159">
        <v>11435</v>
      </c>
      <c r="R220" s="159" t="s">
        <v>525</v>
      </c>
      <c r="S220" s="159">
        <v>33</v>
      </c>
      <c r="T220" s="159">
        <v>0</v>
      </c>
      <c r="U220" s="157" t="s">
        <v>472</v>
      </c>
      <c r="V220" s="159" t="s">
        <v>3899</v>
      </c>
      <c r="W220" t="s">
        <v>50</v>
      </c>
      <c r="Z220" s="7" t="e">
        <v>#VALUE!</v>
      </c>
      <c r="AA220">
        <v>28</v>
      </c>
      <c r="AB220"/>
      <c r="AE220" t="s">
        <v>412</v>
      </c>
      <c r="AF220" s="7">
        <v>10990</v>
      </c>
      <c r="AG220" s="139"/>
      <c r="AH220">
        <v>7</v>
      </c>
      <c r="AW220"/>
      <c r="AX220"/>
      <c r="AY220"/>
      <c r="AZ220"/>
      <c r="BA220"/>
      <c r="BB220"/>
      <c r="BD220" s="129"/>
      <c r="BE220" s="129"/>
      <c r="BF220" s="129"/>
    </row>
    <row r="221" spans="1:58" s="159" customFormat="1" x14ac:dyDescent="0.25">
      <c r="A221" s="159" t="s">
        <v>527</v>
      </c>
      <c r="B221" t="s">
        <v>399</v>
      </c>
      <c r="C221" s="159" t="s">
        <v>528</v>
      </c>
      <c r="D221" s="160">
        <v>13843</v>
      </c>
      <c r="E221" s="159" t="s">
        <v>24</v>
      </c>
      <c r="F221" s="157" t="s">
        <v>400</v>
      </c>
      <c r="G221" s="159">
        <v>11439</v>
      </c>
      <c r="H221" s="159">
        <v>11431</v>
      </c>
      <c r="I221" s="159">
        <v>11435</v>
      </c>
      <c r="J221" s="159">
        <v>11435</v>
      </c>
      <c r="K221" s="159">
        <v>11433</v>
      </c>
      <c r="L221" s="159">
        <v>11435</v>
      </c>
      <c r="M221" s="159">
        <v>11443</v>
      </c>
      <c r="N221" s="159">
        <v>11442</v>
      </c>
      <c r="O221" s="159">
        <v>11442</v>
      </c>
      <c r="P221" s="159">
        <v>11491</v>
      </c>
      <c r="Q221" s="159">
        <v>11435</v>
      </c>
      <c r="R221" s="159" t="s">
        <v>527</v>
      </c>
      <c r="S221" s="159">
        <v>34</v>
      </c>
      <c r="T221" s="159">
        <v>0</v>
      </c>
      <c r="U221" s="157" t="s">
        <v>472</v>
      </c>
      <c r="V221" s="159" t="s">
        <v>3899</v>
      </c>
      <c r="W221" t="s">
        <v>50</v>
      </c>
      <c r="Z221" s="7" t="e">
        <v>#VALUE!</v>
      </c>
      <c r="AA221">
        <v>31</v>
      </c>
      <c r="AB221"/>
      <c r="AE221" t="s">
        <v>412</v>
      </c>
      <c r="AF221" s="7">
        <v>13843</v>
      </c>
      <c r="AG221" s="139"/>
      <c r="AH221">
        <v>7</v>
      </c>
      <c r="AW221"/>
      <c r="AX221"/>
      <c r="AY221"/>
      <c r="AZ221"/>
      <c r="BA221"/>
      <c r="BB221"/>
      <c r="BD221" s="129"/>
      <c r="BE221" s="129"/>
      <c r="BF221" s="129"/>
    </row>
    <row r="222" spans="1:58" s="159" customFormat="1" x14ac:dyDescent="0.25">
      <c r="A222" s="159" t="s">
        <v>544</v>
      </c>
      <c r="B222" t="s">
        <v>399</v>
      </c>
      <c r="C222" s="159" t="s">
        <v>545</v>
      </c>
      <c r="D222" s="160">
        <v>16695</v>
      </c>
      <c r="E222" s="159" t="s">
        <v>24</v>
      </c>
      <c r="F222" s="157" t="s">
        <v>400</v>
      </c>
      <c r="G222" s="159">
        <v>11439</v>
      </c>
      <c r="H222" s="159">
        <v>11431</v>
      </c>
      <c r="I222" s="159">
        <v>11435</v>
      </c>
      <c r="J222" s="159">
        <v>11435</v>
      </c>
      <c r="K222" s="159">
        <v>11433</v>
      </c>
      <c r="L222" s="159">
        <v>11435</v>
      </c>
      <c r="M222" s="159">
        <v>11443</v>
      </c>
      <c r="N222" s="159">
        <v>11442</v>
      </c>
      <c r="O222" s="159">
        <v>11442</v>
      </c>
      <c r="P222" s="159">
        <v>11491</v>
      </c>
      <c r="Q222" s="159">
        <v>11435</v>
      </c>
      <c r="R222" s="159" t="s">
        <v>544</v>
      </c>
      <c r="S222" s="159">
        <v>35</v>
      </c>
      <c r="T222" s="159">
        <v>0</v>
      </c>
      <c r="U222" s="157" t="s">
        <v>472</v>
      </c>
      <c r="V222" s="159" t="s">
        <v>3899</v>
      </c>
      <c r="W222" t="s">
        <v>50</v>
      </c>
      <c r="Z222" s="7" t="e">
        <v>#VALUE!</v>
      </c>
      <c r="AA222">
        <v>2</v>
      </c>
      <c r="AB222"/>
      <c r="AE222" t="s">
        <v>412</v>
      </c>
      <c r="AF222" s="7">
        <v>16695</v>
      </c>
      <c r="AG222" s="139"/>
      <c r="AH222">
        <v>7</v>
      </c>
      <c r="AW222"/>
      <c r="AX222"/>
      <c r="AY222"/>
      <c r="AZ222"/>
      <c r="BA222"/>
      <c r="BB222"/>
      <c r="BD222" s="129"/>
      <c r="BE222" s="129"/>
      <c r="BF222" s="129"/>
    </row>
    <row r="223" spans="1:58" s="159" customFormat="1" x14ac:dyDescent="0.25">
      <c r="A223" s="159" t="s">
        <v>3900</v>
      </c>
      <c r="B223" t="s">
        <v>399</v>
      </c>
      <c r="C223" s="159" t="s">
        <v>3901</v>
      </c>
      <c r="D223" s="160">
        <v>19548</v>
      </c>
      <c r="E223" s="159" t="s">
        <v>24</v>
      </c>
      <c r="F223" s="157" t="s">
        <v>400</v>
      </c>
      <c r="G223" s="159">
        <v>11439</v>
      </c>
      <c r="H223" s="159">
        <v>11431</v>
      </c>
      <c r="I223" s="159">
        <v>11435</v>
      </c>
      <c r="J223" s="159">
        <v>11435</v>
      </c>
      <c r="K223" s="159">
        <v>11433</v>
      </c>
      <c r="L223" s="159">
        <v>11435</v>
      </c>
      <c r="M223" s="159">
        <v>11443</v>
      </c>
      <c r="N223" s="159">
        <v>11442</v>
      </c>
      <c r="O223" s="159">
        <v>11442</v>
      </c>
      <c r="P223" s="159">
        <v>11491</v>
      </c>
      <c r="Q223" s="159">
        <v>11435</v>
      </c>
      <c r="R223" s="159" t="s">
        <v>3978</v>
      </c>
      <c r="S223" s="159">
        <v>36</v>
      </c>
      <c r="T223" s="159">
        <v>0</v>
      </c>
      <c r="U223" s="157" t="s">
        <v>472</v>
      </c>
      <c r="V223" s="159" t="s">
        <v>3899</v>
      </c>
      <c r="W223" t="s">
        <v>50</v>
      </c>
      <c r="Z223" s="7">
        <v>0</v>
      </c>
      <c r="AA223">
        <v>0</v>
      </c>
      <c r="AB223"/>
      <c r="AE223" t="s">
        <v>412</v>
      </c>
      <c r="AF223" s="7" t="s">
        <v>3980</v>
      </c>
      <c r="AG223" s="139"/>
      <c r="AH223">
        <v>7</v>
      </c>
      <c r="AW223"/>
      <c r="AX223"/>
      <c r="AY223"/>
      <c r="AZ223"/>
      <c r="BA223"/>
      <c r="BB223"/>
      <c r="BD223" s="129"/>
      <c r="BE223" s="129"/>
      <c r="BF223" s="129"/>
    </row>
    <row r="224" spans="1:58" s="159" customFormat="1" x14ac:dyDescent="0.25">
      <c r="A224" s="159" t="s">
        <v>3902</v>
      </c>
      <c r="B224" t="s">
        <v>399</v>
      </c>
      <c r="C224" s="159" t="s">
        <v>3901</v>
      </c>
      <c r="D224" s="160">
        <v>22401</v>
      </c>
      <c r="E224" s="159" t="s">
        <v>24</v>
      </c>
      <c r="F224" s="157" t="s">
        <v>400</v>
      </c>
      <c r="G224" s="159">
        <v>11439</v>
      </c>
      <c r="H224" s="159">
        <v>11431</v>
      </c>
      <c r="I224" s="159">
        <v>11435</v>
      </c>
      <c r="J224" s="159">
        <v>11435</v>
      </c>
      <c r="K224" s="159">
        <v>11433</v>
      </c>
      <c r="L224" s="159">
        <v>11435</v>
      </c>
      <c r="M224" s="159">
        <v>11443</v>
      </c>
      <c r="N224" s="159">
        <v>11442</v>
      </c>
      <c r="O224" s="159">
        <v>11442</v>
      </c>
      <c r="P224" s="159">
        <v>11491</v>
      </c>
      <c r="Q224" s="159">
        <v>11435</v>
      </c>
      <c r="R224" s="159" t="s">
        <v>3978</v>
      </c>
      <c r="S224" s="159">
        <v>37</v>
      </c>
      <c r="T224" s="159">
        <v>0</v>
      </c>
      <c r="U224" s="157" t="s">
        <v>472</v>
      </c>
      <c r="V224" s="159" t="s">
        <v>3899</v>
      </c>
      <c r="W224" t="s">
        <v>50</v>
      </c>
      <c r="Z224" s="7">
        <v>0</v>
      </c>
      <c r="AA224">
        <v>0</v>
      </c>
      <c r="AB224"/>
      <c r="AE224" t="s">
        <v>412</v>
      </c>
      <c r="AF224" s="7" t="s">
        <v>3980</v>
      </c>
      <c r="AG224" s="139"/>
      <c r="AH224">
        <v>7</v>
      </c>
      <c r="AW224"/>
      <c r="AX224"/>
      <c r="AY224"/>
      <c r="AZ224"/>
      <c r="BA224"/>
      <c r="BB224"/>
      <c r="BD224" s="129"/>
      <c r="BE224" s="129"/>
      <c r="BF224" s="129"/>
    </row>
    <row r="225" spans="1:58" s="159" customFormat="1" x14ac:dyDescent="0.25">
      <c r="A225" s="159" t="s">
        <v>3903</v>
      </c>
      <c r="B225" t="s">
        <v>399</v>
      </c>
      <c r="C225" s="159" t="s">
        <v>3901</v>
      </c>
      <c r="D225" s="160">
        <v>25253</v>
      </c>
      <c r="E225" s="159" t="s">
        <v>24</v>
      </c>
      <c r="F225" s="157" t="s">
        <v>400</v>
      </c>
      <c r="G225" s="159">
        <v>11439</v>
      </c>
      <c r="H225" s="159">
        <v>11431</v>
      </c>
      <c r="I225" s="159">
        <v>11435</v>
      </c>
      <c r="J225" s="159">
        <v>11435</v>
      </c>
      <c r="K225" s="159">
        <v>11433</v>
      </c>
      <c r="L225" s="159">
        <v>11435</v>
      </c>
      <c r="M225" s="159">
        <v>11443</v>
      </c>
      <c r="N225" s="159">
        <v>11442</v>
      </c>
      <c r="O225" s="159">
        <v>11442</v>
      </c>
      <c r="P225" s="159">
        <v>11491</v>
      </c>
      <c r="Q225" s="159">
        <v>11435</v>
      </c>
      <c r="R225" s="159" t="s">
        <v>3978</v>
      </c>
      <c r="S225" s="159">
        <v>38</v>
      </c>
      <c r="T225" s="159">
        <v>0</v>
      </c>
      <c r="U225" s="157" t="s">
        <v>472</v>
      </c>
      <c r="V225" s="159" t="s">
        <v>3899</v>
      </c>
      <c r="W225" t="s">
        <v>50</v>
      </c>
      <c r="Z225" s="7">
        <v>0</v>
      </c>
      <c r="AA225">
        <v>0</v>
      </c>
      <c r="AB225"/>
      <c r="AE225" t="s">
        <v>412</v>
      </c>
      <c r="AF225" s="7" t="s">
        <v>3980</v>
      </c>
      <c r="AG225" s="139"/>
      <c r="AH225">
        <v>7</v>
      </c>
      <c r="AW225"/>
      <c r="AX225"/>
      <c r="AY225"/>
      <c r="AZ225"/>
      <c r="BA225"/>
      <c r="BB225"/>
      <c r="BD225" s="129"/>
      <c r="BE225" s="129"/>
      <c r="BF225" s="129"/>
    </row>
    <row r="226" spans="1:58" s="159" customFormat="1" x14ac:dyDescent="0.25">
      <c r="A226" s="159" t="s">
        <v>3904</v>
      </c>
      <c r="B226" t="s">
        <v>399</v>
      </c>
      <c r="C226" s="159" t="s">
        <v>3901</v>
      </c>
      <c r="D226" s="160">
        <v>28106</v>
      </c>
      <c r="E226" s="159" t="s">
        <v>24</v>
      </c>
      <c r="F226" s="157" t="s">
        <v>400</v>
      </c>
      <c r="G226" s="159">
        <v>11439</v>
      </c>
      <c r="H226" s="159">
        <v>11431</v>
      </c>
      <c r="I226" s="159">
        <v>11435</v>
      </c>
      <c r="J226" s="159">
        <v>11435</v>
      </c>
      <c r="K226" s="159">
        <v>11433</v>
      </c>
      <c r="L226" s="159">
        <v>11435</v>
      </c>
      <c r="M226" s="159">
        <v>11443</v>
      </c>
      <c r="N226" s="159">
        <v>11442</v>
      </c>
      <c r="O226" s="159">
        <v>11442</v>
      </c>
      <c r="P226" s="159">
        <v>11491</v>
      </c>
      <c r="Q226" s="159">
        <v>11435</v>
      </c>
      <c r="R226" s="159" t="s">
        <v>3978</v>
      </c>
      <c r="S226" s="159">
        <v>39</v>
      </c>
      <c r="T226" s="159">
        <v>0</v>
      </c>
      <c r="U226" s="157" t="s">
        <v>472</v>
      </c>
      <c r="V226" s="159" t="s">
        <v>3899</v>
      </c>
      <c r="W226" t="s">
        <v>50</v>
      </c>
      <c r="Z226" s="7">
        <v>0</v>
      </c>
      <c r="AA226">
        <v>0</v>
      </c>
      <c r="AB226"/>
      <c r="AE226" t="s">
        <v>412</v>
      </c>
      <c r="AF226" s="7" t="s">
        <v>3980</v>
      </c>
      <c r="AG226" s="139"/>
      <c r="AH226">
        <v>7</v>
      </c>
      <c r="AW226"/>
      <c r="AX226"/>
      <c r="AY226"/>
      <c r="AZ226"/>
      <c r="BA226"/>
      <c r="BB226"/>
      <c r="BD226" s="129"/>
      <c r="BE226" s="129"/>
      <c r="BF226" s="129"/>
    </row>
    <row r="227" spans="1:58" s="159" customFormat="1" x14ac:dyDescent="0.25">
      <c r="A227" s="159" t="s">
        <v>3905</v>
      </c>
      <c r="B227" t="s">
        <v>399</v>
      </c>
      <c r="C227" s="159" t="s">
        <v>3901</v>
      </c>
      <c r="D227" s="160">
        <v>30959</v>
      </c>
      <c r="E227" s="159" t="s">
        <v>24</v>
      </c>
      <c r="F227" s="157" t="s">
        <v>400</v>
      </c>
      <c r="G227" s="159">
        <v>11439</v>
      </c>
      <c r="H227" s="159">
        <v>11431</v>
      </c>
      <c r="I227" s="159">
        <v>11435</v>
      </c>
      <c r="J227" s="159">
        <v>11435</v>
      </c>
      <c r="K227" s="159">
        <v>11433</v>
      </c>
      <c r="L227" s="159">
        <v>11435</v>
      </c>
      <c r="M227" s="159">
        <v>11443</v>
      </c>
      <c r="N227" s="159">
        <v>11442</v>
      </c>
      <c r="O227" s="159">
        <v>11442</v>
      </c>
      <c r="P227" s="159">
        <v>11491</v>
      </c>
      <c r="Q227" s="159">
        <v>11435</v>
      </c>
      <c r="R227" s="159" t="s">
        <v>3978</v>
      </c>
      <c r="S227" s="159">
        <v>40</v>
      </c>
      <c r="T227" s="159">
        <v>0</v>
      </c>
      <c r="U227" s="157" t="s">
        <v>472</v>
      </c>
      <c r="V227" s="159" t="s">
        <v>3899</v>
      </c>
      <c r="W227" t="s">
        <v>50</v>
      </c>
      <c r="Z227" s="7">
        <v>0</v>
      </c>
      <c r="AA227">
        <v>0</v>
      </c>
      <c r="AB227"/>
      <c r="AE227" t="s">
        <v>412</v>
      </c>
      <c r="AF227" s="7" t="s">
        <v>3980</v>
      </c>
      <c r="AG227" s="139"/>
      <c r="AH227">
        <v>7</v>
      </c>
      <c r="AW227"/>
      <c r="AX227"/>
      <c r="AY227"/>
      <c r="AZ227"/>
      <c r="BA227"/>
      <c r="BB227"/>
      <c r="BD227" s="129"/>
      <c r="BE227" s="129"/>
      <c r="BF227" s="129"/>
    </row>
    <row r="228" spans="1:58" s="159" customFormat="1" x14ac:dyDescent="0.25">
      <c r="A228" s="159" t="s">
        <v>3906</v>
      </c>
      <c r="B228" t="s">
        <v>399</v>
      </c>
      <c r="C228" s="159" t="s">
        <v>3901</v>
      </c>
      <c r="D228" s="160">
        <v>33811</v>
      </c>
      <c r="E228" s="159" t="s">
        <v>24</v>
      </c>
      <c r="F228" s="157" t="s">
        <v>400</v>
      </c>
      <c r="G228" s="159">
        <v>11439</v>
      </c>
      <c r="H228" s="159">
        <v>11431</v>
      </c>
      <c r="I228" s="159">
        <v>11435</v>
      </c>
      <c r="J228" s="159">
        <v>11435</v>
      </c>
      <c r="K228" s="159">
        <v>11433</v>
      </c>
      <c r="L228" s="159">
        <v>11435</v>
      </c>
      <c r="M228" s="159">
        <v>11443</v>
      </c>
      <c r="N228" s="159">
        <v>11442</v>
      </c>
      <c r="O228" s="159">
        <v>11442</v>
      </c>
      <c r="P228" s="159">
        <v>11491</v>
      </c>
      <c r="Q228" s="159">
        <v>11435</v>
      </c>
      <c r="R228" s="159" t="s">
        <v>3978</v>
      </c>
      <c r="S228" s="159">
        <v>41</v>
      </c>
      <c r="T228" s="159">
        <v>0</v>
      </c>
      <c r="U228" s="157" t="s">
        <v>472</v>
      </c>
      <c r="V228" s="159" t="s">
        <v>3899</v>
      </c>
      <c r="W228" t="s">
        <v>50</v>
      </c>
      <c r="Z228" s="7">
        <v>0</v>
      </c>
      <c r="AA228">
        <v>0</v>
      </c>
      <c r="AB228"/>
      <c r="AE228" t="s">
        <v>412</v>
      </c>
      <c r="AF228" s="7" t="s">
        <v>3980</v>
      </c>
      <c r="AG228" s="139"/>
      <c r="AH228">
        <v>7</v>
      </c>
      <c r="AW228"/>
      <c r="AX228"/>
      <c r="AY228"/>
      <c r="AZ228"/>
      <c r="BA228"/>
      <c r="BB228"/>
      <c r="BD228" s="129"/>
      <c r="BE228" s="129"/>
      <c r="BF228" s="129"/>
    </row>
    <row r="229" spans="1:58" s="159" customFormat="1" x14ac:dyDescent="0.25">
      <c r="A229" s="159" t="s">
        <v>3907</v>
      </c>
      <c r="B229" t="s">
        <v>399</v>
      </c>
      <c r="C229" s="159" t="s">
        <v>3901</v>
      </c>
      <c r="D229" s="160">
        <v>36664</v>
      </c>
      <c r="E229" s="159" t="s">
        <v>24</v>
      </c>
      <c r="F229" s="157" t="s">
        <v>400</v>
      </c>
      <c r="G229" s="159">
        <v>11439</v>
      </c>
      <c r="H229" s="159">
        <v>11431</v>
      </c>
      <c r="I229" s="159">
        <v>11435</v>
      </c>
      <c r="J229" s="159">
        <v>11435</v>
      </c>
      <c r="K229" s="159">
        <v>11433</v>
      </c>
      <c r="L229" s="159">
        <v>11435</v>
      </c>
      <c r="M229" s="159">
        <v>11443</v>
      </c>
      <c r="N229" s="159">
        <v>11442</v>
      </c>
      <c r="O229" s="159">
        <v>11442</v>
      </c>
      <c r="P229" s="159">
        <v>11491</v>
      </c>
      <c r="Q229" s="159">
        <v>11435</v>
      </c>
      <c r="R229" s="159" t="s">
        <v>3978</v>
      </c>
      <c r="S229" s="159">
        <v>41</v>
      </c>
      <c r="T229" s="159">
        <v>0</v>
      </c>
      <c r="U229" s="157" t="s">
        <v>472</v>
      </c>
      <c r="V229" s="159" t="s">
        <v>3899</v>
      </c>
      <c r="W229" t="s">
        <v>50</v>
      </c>
      <c r="Z229" s="7">
        <v>0</v>
      </c>
      <c r="AA229">
        <v>0</v>
      </c>
      <c r="AB229"/>
      <c r="AE229" t="s">
        <v>412</v>
      </c>
      <c r="AF229" s="7" t="s">
        <v>3980</v>
      </c>
      <c r="AG229" s="139"/>
      <c r="AH229">
        <v>7</v>
      </c>
      <c r="AW229"/>
      <c r="AX229"/>
      <c r="AY229"/>
      <c r="AZ229"/>
      <c r="BA229"/>
      <c r="BB229"/>
      <c r="BD229" s="129"/>
      <c r="BE229" s="129"/>
      <c r="BF229" s="129"/>
    </row>
    <row r="230" spans="1:58" s="159" customFormat="1" x14ac:dyDescent="0.25">
      <c r="A230" s="159" t="s">
        <v>3908</v>
      </c>
      <c r="B230" t="s">
        <v>399</v>
      </c>
      <c r="C230" s="159" t="s">
        <v>3909</v>
      </c>
      <c r="D230" s="160">
        <v>1</v>
      </c>
      <c r="E230" s="159" t="s">
        <v>24</v>
      </c>
      <c r="F230" s="157" t="s">
        <v>400</v>
      </c>
      <c r="G230" s="159">
        <v>11439</v>
      </c>
      <c r="H230" s="159">
        <v>11431</v>
      </c>
      <c r="I230" s="159">
        <v>11435</v>
      </c>
      <c r="J230" s="159">
        <v>11435</v>
      </c>
      <c r="K230" s="159">
        <v>11433</v>
      </c>
      <c r="L230" s="159">
        <v>11435</v>
      </c>
      <c r="M230" s="159">
        <v>11443</v>
      </c>
      <c r="N230" s="159">
        <v>11442</v>
      </c>
      <c r="O230" s="159">
        <v>11442</v>
      </c>
      <c r="P230" s="159">
        <v>11491</v>
      </c>
      <c r="Q230" s="159">
        <v>11435</v>
      </c>
      <c r="R230" s="159" t="s">
        <v>3978</v>
      </c>
      <c r="S230" s="159">
        <v>41</v>
      </c>
      <c r="T230" s="159">
        <v>0</v>
      </c>
      <c r="U230" s="159" t="s">
        <v>469</v>
      </c>
      <c r="V230" s="159" t="s">
        <v>3899</v>
      </c>
      <c r="W230" t="s">
        <v>50</v>
      </c>
      <c r="Z230" s="7">
        <v>0</v>
      </c>
      <c r="AA230">
        <v>0</v>
      </c>
      <c r="AB230"/>
      <c r="AE230" t="s">
        <v>412</v>
      </c>
      <c r="AF230" s="7" t="s">
        <v>3980</v>
      </c>
      <c r="AG230" s="139"/>
      <c r="AH230">
        <v>7</v>
      </c>
      <c r="AW230"/>
      <c r="AX230"/>
      <c r="AY230"/>
      <c r="AZ230"/>
      <c r="BA230"/>
      <c r="BB230"/>
      <c r="BD230" s="129"/>
      <c r="BE230" s="129"/>
      <c r="BF230" s="129"/>
    </row>
    <row r="231" spans="1:58" s="159" customFormat="1" x14ac:dyDescent="0.25">
      <c r="A231" s="159" t="s">
        <v>3910</v>
      </c>
      <c r="B231" t="s">
        <v>399</v>
      </c>
      <c r="C231" s="159" t="s">
        <v>3909</v>
      </c>
      <c r="D231" s="160">
        <v>1</v>
      </c>
      <c r="E231" s="159" t="s">
        <v>24</v>
      </c>
      <c r="F231" s="157" t="s">
        <v>400</v>
      </c>
      <c r="G231" s="159">
        <v>11439</v>
      </c>
      <c r="H231" s="159">
        <v>11431</v>
      </c>
      <c r="I231" s="159">
        <v>11435</v>
      </c>
      <c r="J231" s="159">
        <v>11435</v>
      </c>
      <c r="K231" s="159">
        <v>11433</v>
      </c>
      <c r="L231" s="159">
        <v>11435</v>
      </c>
      <c r="M231" s="159">
        <v>11443</v>
      </c>
      <c r="N231" s="159">
        <v>11442</v>
      </c>
      <c r="O231" s="159">
        <v>11442</v>
      </c>
      <c r="P231" s="159">
        <v>11491</v>
      </c>
      <c r="Q231" s="159">
        <v>11435</v>
      </c>
      <c r="R231" s="159" t="s">
        <v>3978</v>
      </c>
      <c r="S231" s="159">
        <v>41</v>
      </c>
      <c r="T231" s="159">
        <v>0</v>
      </c>
      <c r="U231" s="159" t="s">
        <v>469</v>
      </c>
      <c r="V231" s="159" t="s">
        <v>3899</v>
      </c>
      <c r="W231" t="s">
        <v>50</v>
      </c>
      <c r="Z231" s="7">
        <v>0</v>
      </c>
      <c r="AA231">
        <v>0</v>
      </c>
      <c r="AB231"/>
      <c r="AE231" t="s">
        <v>412</v>
      </c>
      <c r="AF231" s="7" t="s">
        <v>3980</v>
      </c>
      <c r="AG231" s="139"/>
      <c r="AH231">
        <v>7</v>
      </c>
      <c r="AW231"/>
      <c r="AX231"/>
      <c r="AY231"/>
      <c r="AZ231"/>
      <c r="BA231"/>
      <c r="BB231"/>
      <c r="BD231" s="129"/>
      <c r="BE231" s="129"/>
      <c r="BF231" s="129"/>
    </row>
    <row r="232" spans="1:58" s="159" customFormat="1" x14ac:dyDescent="0.25">
      <c r="A232" s="159" t="s">
        <v>3911</v>
      </c>
      <c r="B232" t="s">
        <v>399</v>
      </c>
      <c r="C232" s="159" t="s">
        <v>3909</v>
      </c>
      <c r="D232" s="160">
        <v>1</v>
      </c>
      <c r="E232" s="159" t="s">
        <v>24</v>
      </c>
      <c r="F232" s="157" t="s">
        <v>400</v>
      </c>
      <c r="G232" s="159">
        <v>11439</v>
      </c>
      <c r="H232" s="159">
        <v>11431</v>
      </c>
      <c r="I232" s="159">
        <v>11435</v>
      </c>
      <c r="J232" s="159">
        <v>11435</v>
      </c>
      <c r="K232" s="159">
        <v>11433</v>
      </c>
      <c r="L232" s="159">
        <v>11435</v>
      </c>
      <c r="M232" s="159">
        <v>11443</v>
      </c>
      <c r="N232" s="159">
        <v>11442</v>
      </c>
      <c r="O232" s="159">
        <v>11442</v>
      </c>
      <c r="P232" s="159">
        <v>11491</v>
      </c>
      <c r="Q232" s="159">
        <v>11435</v>
      </c>
      <c r="R232" s="159" t="s">
        <v>3978</v>
      </c>
      <c r="S232" s="159">
        <v>41</v>
      </c>
      <c r="T232" s="159">
        <v>0</v>
      </c>
      <c r="U232" s="159" t="s">
        <v>469</v>
      </c>
      <c r="V232" s="159" t="s">
        <v>3890</v>
      </c>
      <c r="W232" t="s">
        <v>50</v>
      </c>
      <c r="Z232" s="7">
        <v>0</v>
      </c>
      <c r="AA232">
        <v>0</v>
      </c>
      <c r="AB232"/>
      <c r="AE232" t="s">
        <v>412</v>
      </c>
      <c r="AF232" s="7" t="s">
        <v>3980</v>
      </c>
      <c r="AG232" s="139"/>
      <c r="AH232">
        <v>7</v>
      </c>
      <c r="AW232"/>
      <c r="AX232"/>
      <c r="AY232"/>
      <c r="AZ232"/>
      <c r="BA232"/>
      <c r="BB232"/>
      <c r="BD232" s="129"/>
      <c r="BE232" s="129"/>
      <c r="BF232" s="129"/>
    </row>
    <row r="233" spans="1:58" s="28" customFormat="1" x14ac:dyDescent="0.25">
      <c r="A233" s="28" t="s">
        <v>3912</v>
      </c>
      <c r="B233" t="s">
        <v>399</v>
      </c>
      <c r="C233" s="28" t="s">
        <v>3913</v>
      </c>
      <c r="D233" s="162">
        <v>1</v>
      </c>
      <c r="E233" s="28" t="s">
        <v>24</v>
      </c>
      <c r="F233" s="157" t="s">
        <v>400</v>
      </c>
      <c r="G233" s="28">
        <v>11411</v>
      </c>
      <c r="H233" s="28">
        <v>11411</v>
      </c>
      <c r="I233" s="28">
        <v>11411</v>
      </c>
      <c r="J233" s="28">
        <v>11411</v>
      </c>
      <c r="K233" s="28">
        <v>11411</v>
      </c>
      <c r="L233" s="28">
        <v>11411</v>
      </c>
      <c r="M233" s="28">
        <v>11424</v>
      </c>
      <c r="N233" s="28">
        <v>11424</v>
      </c>
      <c r="O233" s="28">
        <v>11424</v>
      </c>
      <c r="P233" s="28">
        <v>11491</v>
      </c>
      <c r="Q233" s="28">
        <v>11424</v>
      </c>
      <c r="R233" s="28" t="s">
        <v>3978</v>
      </c>
      <c r="S233" s="28">
        <v>72</v>
      </c>
      <c r="T233" s="28">
        <v>0</v>
      </c>
      <c r="U233" s="28" t="s">
        <v>469</v>
      </c>
      <c r="V233" s="28" t="s">
        <v>3914</v>
      </c>
      <c r="W233" t="s">
        <v>50</v>
      </c>
      <c r="Z233" s="7">
        <v>0</v>
      </c>
      <c r="AA233">
        <v>0</v>
      </c>
      <c r="AB233"/>
      <c r="AE233" t="s">
        <v>412</v>
      </c>
      <c r="AF233" s="7" t="s">
        <v>3980</v>
      </c>
      <c r="AG233" s="139"/>
      <c r="AH233">
        <v>4</v>
      </c>
      <c r="AW233"/>
      <c r="AX233"/>
      <c r="AY233"/>
      <c r="AZ233"/>
      <c r="BA233"/>
      <c r="BB233"/>
      <c r="BD233" s="129"/>
      <c r="BE233" s="129"/>
      <c r="BF233" s="129"/>
    </row>
    <row r="234" spans="1:58" s="28" customFormat="1" x14ac:dyDescent="0.25">
      <c r="A234" s="28" t="s">
        <v>3915</v>
      </c>
      <c r="B234" t="s">
        <v>399</v>
      </c>
      <c r="C234" s="28" t="s">
        <v>3916</v>
      </c>
      <c r="D234" s="162">
        <v>1</v>
      </c>
      <c r="E234" s="28" t="s">
        <v>24</v>
      </c>
      <c r="F234" s="157" t="s">
        <v>400</v>
      </c>
      <c r="G234" s="28">
        <v>11411</v>
      </c>
      <c r="H234" s="28">
        <v>11411</v>
      </c>
      <c r="I234" s="28">
        <v>11411</v>
      </c>
      <c r="J234" s="28">
        <v>11411</v>
      </c>
      <c r="K234" s="28">
        <v>11411</v>
      </c>
      <c r="L234" s="28">
        <v>11411</v>
      </c>
      <c r="M234" s="28">
        <v>11424</v>
      </c>
      <c r="N234" s="28">
        <v>11424</v>
      </c>
      <c r="O234" s="28">
        <v>11424</v>
      </c>
      <c r="P234" s="28">
        <v>11491</v>
      </c>
      <c r="Q234" s="28">
        <v>11424</v>
      </c>
      <c r="R234" s="28" t="s">
        <v>3978</v>
      </c>
      <c r="S234" s="28">
        <v>73</v>
      </c>
      <c r="T234" s="28">
        <v>0</v>
      </c>
      <c r="U234" s="28" t="s">
        <v>469</v>
      </c>
      <c r="V234" s="28" t="s">
        <v>3914</v>
      </c>
      <c r="W234" t="s">
        <v>50</v>
      </c>
      <c r="Z234" s="7">
        <v>0</v>
      </c>
      <c r="AA234">
        <v>0</v>
      </c>
      <c r="AB234"/>
      <c r="AE234" t="s">
        <v>412</v>
      </c>
      <c r="AF234" s="7" t="s">
        <v>3980</v>
      </c>
      <c r="AG234" s="139"/>
      <c r="AH234">
        <v>4</v>
      </c>
      <c r="AW234"/>
      <c r="AX234"/>
      <c r="AY234"/>
      <c r="AZ234"/>
      <c r="BA234"/>
      <c r="BB234"/>
      <c r="BD234" s="129"/>
      <c r="BE234" s="129"/>
      <c r="BF234" s="129"/>
    </row>
    <row r="235" spans="1:58" s="28" customFormat="1" x14ac:dyDescent="0.25">
      <c r="A235" s="28" t="s">
        <v>3917</v>
      </c>
      <c r="B235" t="s">
        <v>399</v>
      </c>
      <c r="C235" s="28" t="s">
        <v>3913</v>
      </c>
      <c r="D235" s="162">
        <v>1</v>
      </c>
      <c r="E235" s="28" t="s">
        <v>24</v>
      </c>
      <c r="F235" s="157" t="s">
        <v>400</v>
      </c>
      <c r="G235" s="28">
        <v>11411</v>
      </c>
      <c r="H235" s="28">
        <v>11411</v>
      </c>
      <c r="I235" s="28">
        <v>11411</v>
      </c>
      <c r="J235" s="28">
        <v>11411</v>
      </c>
      <c r="K235" s="28">
        <v>11411</v>
      </c>
      <c r="L235" s="28">
        <v>11411</v>
      </c>
      <c r="M235" s="28">
        <v>11424</v>
      </c>
      <c r="N235" s="28">
        <v>11424</v>
      </c>
      <c r="O235" s="28">
        <v>11424</v>
      </c>
      <c r="P235" s="28">
        <v>11491</v>
      </c>
      <c r="Q235" s="28">
        <v>11424</v>
      </c>
      <c r="R235" s="28" t="s">
        <v>3978</v>
      </c>
      <c r="S235" s="28">
        <v>74</v>
      </c>
      <c r="T235" s="28">
        <v>0</v>
      </c>
      <c r="U235" s="28" t="s">
        <v>469</v>
      </c>
      <c r="V235" s="28" t="s">
        <v>3914</v>
      </c>
      <c r="W235" t="s">
        <v>50</v>
      </c>
      <c r="Z235" s="7">
        <v>0</v>
      </c>
      <c r="AA235">
        <v>0</v>
      </c>
      <c r="AB235"/>
      <c r="AE235" t="s">
        <v>412</v>
      </c>
      <c r="AF235" s="7" t="s">
        <v>3980</v>
      </c>
      <c r="AG235" s="139"/>
      <c r="AH235">
        <v>4</v>
      </c>
      <c r="AW235"/>
      <c r="AX235"/>
      <c r="AY235"/>
      <c r="AZ235"/>
      <c r="BA235"/>
      <c r="BB235"/>
      <c r="BD235" s="129"/>
      <c r="BE235" s="129"/>
      <c r="BF235" s="129"/>
    </row>
    <row r="236" spans="1:58" s="163" customFormat="1" x14ac:dyDescent="0.25">
      <c r="A236" s="163" t="s">
        <v>3918</v>
      </c>
      <c r="B236" t="s">
        <v>399</v>
      </c>
      <c r="C236" s="163" t="s">
        <v>3919</v>
      </c>
      <c r="D236" s="164">
        <v>2432</v>
      </c>
      <c r="E236" s="163" t="s">
        <v>24</v>
      </c>
      <c r="F236" s="157" t="s">
        <v>400</v>
      </c>
      <c r="G236" s="163">
        <v>11425</v>
      </c>
      <c r="H236" s="163">
        <v>11425</v>
      </c>
      <c r="I236" s="163">
        <v>11425</v>
      </c>
      <c r="J236" s="163">
        <v>11425</v>
      </c>
      <c r="K236" s="163">
        <v>11425</v>
      </c>
      <c r="L236" s="163">
        <v>11425</v>
      </c>
      <c r="M236" s="163">
        <v>11425</v>
      </c>
      <c r="N236" s="163">
        <v>11425</v>
      </c>
      <c r="O236" s="163">
        <v>11425</v>
      </c>
      <c r="P236" s="163">
        <v>11425</v>
      </c>
      <c r="Q236" s="163">
        <v>11425</v>
      </c>
      <c r="R236" s="163" t="s">
        <v>3978</v>
      </c>
      <c r="S236" s="163">
        <v>80</v>
      </c>
      <c r="T236" s="163">
        <v>0</v>
      </c>
      <c r="U236" s="157" t="s">
        <v>472</v>
      </c>
      <c r="V236" s="163" t="s">
        <v>314</v>
      </c>
      <c r="W236" t="s">
        <v>50</v>
      </c>
      <c r="Z236" s="7">
        <v>0</v>
      </c>
      <c r="AA236">
        <v>0</v>
      </c>
      <c r="AB236"/>
      <c r="AE236" t="s">
        <v>314</v>
      </c>
      <c r="AF236" s="7" t="s">
        <v>3980</v>
      </c>
      <c r="AG236" s="139"/>
      <c r="AH236">
        <v>3</v>
      </c>
      <c r="AW236"/>
      <c r="AX236"/>
      <c r="AY236"/>
      <c r="AZ236"/>
      <c r="BA236"/>
      <c r="BB236"/>
      <c r="BD236" s="129"/>
      <c r="BE236" s="129"/>
      <c r="BF236" s="129"/>
    </row>
    <row r="237" spans="1:58" s="163" customFormat="1" x14ac:dyDescent="0.25">
      <c r="A237" s="163" t="s">
        <v>3920</v>
      </c>
      <c r="B237" t="s">
        <v>399</v>
      </c>
      <c r="C237" s="163" t="s">
        <v>3921</v>
      </c>
      <c r="D237" s="164">
        <v>5285</v>
      </c>
      <c r="E237" s="163" t="s">
        <v>24</v>
      </c>
      <c r="F237" s="157" t="s">
        <v>400</v>
      </c>
      <c r="G237" s="163">
        <v>11425</v>
      </c>
      <c r="H237" s="163">
        <v>11425</v>
      </c>
      <c r="I237" s="163">
        <v>11425</v>
      </c>
      <c r="J237" s="163">
        <v>11425</v>
      </c>
      <c r="K237" s="163">
        <v>11425</v>
      </c>
      <c r="L237" s="163">
        <v>11425</v>
      </c>
      <c r="M237" s="163">
        <v>11425</v>
      </c>
      <c r="N237" s="163">
        <v>11425</v>
      </c>
      <c r="O237" s="163">
        <v>11425</v>
      </c>
      <c r="P237" s="163">
        <v>11425</v>
      </c>
      <c r="Q237" s="163">
        <v>11425</v>
      </c>
      <c r="R237" s="163" t="s">
        <v>3978</v>
      </c>
      <c r="S237" s="163">
        <v>81</v>
      </c>
      <c r="T237" s="163">
        <v>0</v>
      </c>
      <c r="U237" s="157" t="s">
        <v>472</v>
      </c>
      <c r="V237" s="163" t="s">
        <v>314</v>
      </c>
      <c r="W237" t="s">
        <v>50</v>
      </c>
      <c r="Z237" s="7">
        <v>0</v>
      </c>
      <c r="AA237">
        <v>0</v>
      </c>
      <c r="AB237"/>
      <c r="AE237" t="s">
        <v>314</v>
      </c>
      <c r="AF237" s="7" t="s">
        <v>3980</v>
      </c>
      <c r="AG237" s="139"/>
      <c r="AH237">
        <v>3</v>
      </c>
      <c r="AW237"/>
      <c r="AX237"/>
      <c r="AY237"/>
      <c r="AZ237"/>
      <c r="BA237"/>
      <c r="BB237"/>
      <c r="BD237" s="129"/>
      <c r="BE237" s="129"/>
      <c r="BF237" s="129"/>
    </row>
    <row r="238" spans="1:58" s="163" customFormat="1" x14ac:dyDescent="0.25">
      <c r="A238" s="163" t="s">
        <v>3922</v>
      </c>
      <c r="B238" t="s">
        <v>399</v>
      </c>
      <c r="C238" s="163" t="s">
        <v>481</v>
      </c>
      <c r="D238" s="164">
        <v>8137</v>
      </c>
      <c r="E238" s="163" t="s">
        <v>24</v>
      </c>
      <c r="F238" s="157" t="s">
        <v>400</v>
      </c>
      <c r="G238" s="163">
        <v>11425</v>
      </c>
      <c r="H238" s="163">
        <v>11425</v>
      </c>
      <c r="I238" s="163">
        <v>11425</v>
      </c>
      <c r="J238" s="163">
        <v>11425</v>
      </c>
      <c r="K238" s="163">
        <v>11425</v>
      </c>
      <c r="L238" s="163">
        <v>11425</v>
      </c>
      <c r="M238" s="163">
        <v>11425</v>
      </c>
      <c r="N238" s="163">
        <v>11425</v>
      </c>
      <c r="O238" s="163">
        <v>11425</v>
      </c>
      <c r="P238" s="163">
        <v>11425</v>
      </c>
      <c r="Q238" s="163">
        <v>11425</v>
      </c>
      <c r="R238" s="163" t="s">
        <v>3922</v>
      </c>
      <c r="S238" s="163">
        <v>82</v>
      </c>
      <c r="T238" s="163">
        <v>0</v>
      </c>
      <c r="U238" s="157" t="s">
        <v>472</v>
      </c>
      <c r="V238" s="163" t="s">
        <v>314</v>
      </c>
      <c r="W238" t="s">
        <v>50</v>
      </c>
      <c r="Z238" s="7" t="e">
        <v>#VALUE!</v>
      </c>
      <c r="AA238">
        <v>1</v>
      </c>
      <c r="AB238"/>
      <c r="AE238" t="s">
        <v>314</v>
      </c>
      <c r="AF238" s="7">
        <v>8137</v>
      </c>
      <c r="AG238" s="139"/>
      <c r="AH238">
        <v>3</v>
      </c>
      <c r="AW238"/>
      <c r="AX238"/>
      <c r="AY238"/>
      <c r="AZ238"/>
      <c r="BA238"/>
      <c r="BB238"/>
      <c r="BD238" s="129"/>
      <c r="BE238" s="129"/>
      <c r="BF238" s="129"/>
    </row>
    <row r="239" spans="1:58" s="163" customFormat="1" x14ac:dyDescent="0.25">
      <c r="A239" s="163" t="s">
        <v>3923</v>
      </c>
      <c r="B239" t="s">
        <v>399</v>
      </c>
      <c r="C239" s="163" t="s">
        <v>3924</v>
      </c>
      <c r="D239" s="164">
        <v>10990</v>
      </c>
      <c r="E239" s="163" t="s">
        <v>24</v>
      </c>
      <c r="F239" s="157" t="s">
        <v>400</v>
      </c>
      <c r="G239" s="163">
        <v>11425</v>
      </c>
      <c r="H239" s="163">
        <v>11425</v>
      </c>
      <c r="I239" s="163">
        <v>11425</v>
      </c>
      <c r="J239" s="163">
        <v>11425</v>
      </c>
      <c r="K239" s="163">
        <v>11425</v>
      </c>
      <c r="L239" s="163">
        <v>11425</v>
      </c>
      <c r="M239" s="163">
        <v>11425</v>
      </c>
      <c r="N239" s="163">
        <v>11425</v>
      </c>
      <c r="O239" s="163">
        <v>11425</v>
      </c>
      <c r="P239" s="163">
        <v>11425</v>
      </c>
      <c r="Q239" s="163">
        <v>11425</v>
      </c>
      <c r="R239" s="163" t="s">
        <v>3978</v>
      </c>
      <c r="S239" s="163">
        <v>83</v>
      </c>
      <c r="T239" s="163">
        <v>0</v>
      </c>
      <c r="U239" s="157" t="s">
        <v>472</v>
      </c>
      <c r="V239" s="163" t="s">
        <v>314</v>
      </c>
      <c r="W239" t="s">
        <v>50</v>
      </c>
      <c r="Z239" s="7">
        <v>0</v>
      </c>
      <c r="AA239">
        <v>0</v>
      </c>
      <c r="AB239"/>
      <c r="AE239" t="s">
        <v>314</v>
      </c>
      <c r="AF239" s="7" t="s">
        <v>3980</v>
      </c>
      <c r="AG239" s="139"/>
      <c r="AH239">
        <v>3</v>
      </c>
      <c r="AW239"/>
      <c r="AX239"/>
      <c r="AY239"/>
      <c r="AZ239"/>
      <c r="BA239"/>
      <c r="BB239"/>
      <c r="BD239" s="129"/>
      <c r="BE239" s="129"/>
      <c r="BF239" s="129"/>
    </row>
    <row r="240" spans="1:58" s="163" customFormat="1" x14ac:dyDescent="0.25">
      <c r="A240" s="163" t="s">
        <v>3925</v>
      </c>
      <c r="B240" t="s">
        <v>399</v>
      </c>
      <c r="C240" s="163" t="s">
        <v>482</v>
      </c>
      <c r="D240" s="164">
        <v>13843</v>
      </c>
      <c r="E240" s="163" t="s">
        <v>24</v>
      </c>
      <c r="F240" s="157" t="s">
        <v>400</v>
      </c>
      <c r="G240" s="163">
        <v>11425</v>
      </c>
      <c r="H240" s="163">
        <v>11425</v>
      </c>
      <c r="I240" s="163">
        <v>11425</v>
      </c>
      <c r="J240" s="163">
        <v>11425</v>
      </c>
      <c r="K240" s="163">
        <v>11425</v>
      </c>
      <c r="L240" s="163">
        <v>11425</v>
      </c>
      <c r="M240" s="163">
        <v>11425</v>
      </c>
      <c r="N240" s="163">
        <v>11425</v>
      </c>
      <c r="O240" s="163">
        <v>11425</v>
      </c>
      <c r="P240" s="163">
        <v>11425</v>
      </c>
      <c r="Q240" s="163">
        <v>11425</v>
      </c>
      <c r="R240" s="163" t="s">
        <v>3925</v>
      </c>
      <c r="S240" s="163">
        <v>84</v>
      </c>
      <c r="T240" s="163">
        <v>0</v>
      </c>
      <c r="U240" s="157" t="s">
        <v>472</v>
      </c>
      <c r="V240" s="163" t="s">
        <v>314</v>
      </c>
      <c r="W240" t="s">
        <v>50</v>
      </c>
      <c r="Z240" s="7" t="e">
        <v>#VALUE!</v>
      </c>
      <c r="AA240">
        <v>2</v>
      </c>
      <c r="AB240"/>
      <c r="AE240" t="s">
        <v>314</v>
      </c>
      <c r="AF240" s="7">
        <v>13843</v>
      </c>
      <c r="AG240" s="139"/>
      <c r="AH240">
        <v>3</v>
      </c>
      <c r="AW240"/>
      <c r="AX240"/>
      <c r="AY240"/>
      <c r="AZ240"/>
      <c r="BA240"/>
      <c r="BB240"/>
      <c r="BD240" s="129"/>
      <c r="BE240" s="129"/>
      <c r="BF240" s="129"/>
    </row>
    <row r="241" spans="1:58" s="163" customFormat="1" x14ac:dyDescent="0.25">
      <c r="A241" s="163" t="s">
        <v>3926</v>
      </c>
      <c r="B241" t="s">
        <v>399</v>
      </c>
      <c r="C241" s="163" t="s">
        <v>517</v>
      </c>
      <c r="D241" s="164">
        <v>17204</v>
      </c>
      <c r="E241" s="163" t="s">
        <v>24</v>
      </c>
      <c r="F241" s="157" t="s">
        <v>400</v>
      </c>
      <c r="G241" s="163">
        <v>11425</v>
      </c>
      <c r="H241" s="163">
        <v>11425</v>
      </c>
      <c r="I241" s="163">
        <v>11425</v>
      </c>
      <c r="J241" s="163">
        <v>11425</v>
      </c>
      <c r="K241" s="163">
        <v>11425</v>
      </c>
      <c r="L241" s="163">
        <v>11425</v>
      </c>
      <c r="M241" s="163">
        <v>11425</v>
      </c>
      <c r="N241" s="163">
        <v>11425</v>
      </c>
      <c r="O241" s="163">
        <v>11425</v>
      </c>
      <c r="P241" s="163">
        <v>11425</v>
      </c>
      <c r="Q241" s="163">
        <v>11425</v>
      </c>
      <c r="R241" s="163" t="s">
        <v>3926</v>
      </c>
      <c r="S241" s="163">
        <v>80</v>
      </c>
      <c r="T241" s="163">
        <v>0</v>
      </c>
      <c r="U241" s="157" t="s">
        <v>472</v>
      </c>
      <c r="V241" s="163" t="s">
        <v>314</v>
      </c>
      <c r="W241" t="s">
        <v>50</v>
      </c>
      <c r="Z241" s="7" t="e">
        <v>#VALUE!</v>
      </c>
      <c r="AA241">
        <v>2</v>
      </c>
      <c r="AB241"/>
      <c r="AE241" t="s">
        <v>314</v>
      </c>
      <c r="AF241" s="7">
        <v>17204</v>
      </c>
      <c r="AG241" s="139"/>
      <c r="AH241">
        <v>3</v>
      </c>
      <c r="AW241"/>
      <c r="AX241"/>
      <c r="AY241"/>
      <c r="AZ241"/>
      <c r="BA241"/>
      <c r="BB241"/>
      <c r="BD241" s="129"/>
      <c r="BE241" s="129"/>
      <c r="BF241" s="129"/>
    </row>
    <row r="242" spans="1:58" s="163" customFormat="1" x14ac:dyDescent="0.25">
      <c r="A242" s="163" t="s">
        <v>3927</v>
      </c>
      <c r="B242" t="s">
        <v>399</v>
      </c>
      <c r="C242" s="163" t="s">
        <v>3928</v>
      </c>
      <c r="D242" s="164">
        <v>10000</v>
      </c>
      <c r="E242" s="163" t="s">
        <v>24</v>
      </c>
      <c r="F242" s="157" t="s">
        <v>400</v>
      </c>
      <c r="G242" s="163">
        <v>11425</v>
      </c>
      <c r="H242" s="163">
        <v>11425</v>
      </c>
      <c r="I242" s="163">
        <v>11425</v>
      </c>
      <c r="J242" s="163">
        <v>11425</v>
      </c>
      <c r="K242" s="163">
        <v>11425</v>
      </c>
      <c r="L242" s="163">
        <v>11425</v>
      </c>
      <c r="M242" s="163">
        <v>11425</v>
      </c>
      <c r="N242" s="163">
        <v>11425</v>
      </c>
      <c r="O242" s="163">
        <v>11425</v>
      </c>
      <c r="P242" s="163">
        <v>11425</v>
      </c>
      <c r="Q242" s="163">
        <v>11425</v>
      </c>
      <c r="R242" s="163" t="s">
        <v>3978</v>
      </c>
      <c r="S242" s="163">
        <v>90</v>
      </c>
      <c r="T242" s="163">
        <v>0</v>
      </c>
      <c r="U242" s="157" t="s">
        <v>472</v>
      </c>
      <c r="V242" s="163" t="s">
        <v>314</v>
      </c>
      <c r="W242" t="s">
        <v>50</v>
      </c>
      <c r="Z242" s="7">
        <v>0</v>
      </c>
      <c r="AA242">
        <v>0</v>
      </c>
      <c r="AB242"/>
      <c r="AE242" t="s">
        <v>314</v>
      </c>
      <c r="AF242" s="7" t="s">
        <v>3980</v>
      </c>
      <c r="AG242" s="139"/>
      <c r="AH242">
        <v>3</v>
      </c>
      <c r="AW242"/>
      <c r="AX242"/>
      <c r="AY242"/>
      <c r="AZ242"/>
      <c r="BA242"/>
      <c r="BB242"/>
      <c r="BD242" s="129"/>
      <c r="BE242" s="129"/>
      <c r="BF242" s="129"/>
    </row>
    <row r="243" spans="1:58" s="163" customFormat="1" x14ac:dyDescent="0.25">
      <c r="A243" s="163" t="s">
        <v>470</v>
      </c>
      <c r="B243" t="s">
        <v>399</v>
      </c>
      <c r="C243" s="163" t="s">
        <v>471</v>
      </c>
      <c r="D243" s="164">
        <v>2900</v>
      </c>
      <c r="E243" s="163" t="s">
        <v>24</v>
      </c>
      <c r="F243" s="157" t="s">
        <v>400</v>
      </c>
      <c r="G243" s="163">
        <v>11425</v>
      </c>
      <c r="H243" s="163">
        <v>11425</v>
      </c>
      <c r="I243" s="163">
        <v>11425</v>
      </c>
      <c r="J243" s="163">
        <v>11425</v>
      </c>
      <c r="K243" s="163">
        <v>11425</v>
      </c>
      <c r="L243" s="163">
        <v>11425</v>
      </c>
      <c r="M243" s="163">
        <v>11425</v>
      </c>
      <c r="N243" s="163">
        <v>11425</v>
      </c>
      <c r="O243" s="163">
        <v>11425</v>
      </c>
      <c r="P243" s="163">
        <v>11425</v>
      </c>
      <c r="Q243" s="163">
        <v>11425</v>
      </c>
      <c r="R243" s="163" t="s">
        <v>470</v>
      </c>
      <c r="S243" s="163">
        <v>80</v>
      </c>
      <c r="T243" s="163">
        <v>0</v>
      </c>
      <c r="U243" s="157" t="s">
        <v>472</v>
      </c>
      <c r="V243" s="163" t="s">
        <v>314</v>
      </c>
      <c r="W243" t="s">
        <v>50</v>
      </c>
      <c r="Z243" s="7" t="e">
        <v>#VALUE!</v>
      </c>
      <c r="AA243">
        <v>1</v>
      </c>
      <c r="AB243"/>
      <c r="AE243" t="s">
        <v>314</v>
      </c>
      <c r="AF243" s="7">
        <v>2900</v>
      </c>
      <c r="AG243" s="139"/>
      <c r="AH243">
        <v>3</v>
      </c>
      <c r="AW243"/>
      <c r="AX243"/>
      <c r="AY243"/>
      <c r="AZ243"/>
      <c r="BA243"/>
      <c r="BB243"/>
      <c r="BD243" s="129"/>
      <c r="BE243" s="129"/>
      <c r="BF243" s="129"/>
    </row>
    <row r="244" spans="1:58" s="163" customFormat="1" x14ac:dyDescent="0.25">
      <c r="A244" s="163" t="s">
        <v>473</v>
      </c>
      <c r="B244" t="s">
        <v>399</v>
      </c>
      <c r="C244" s="163" t="s">
        <v>474</v>
      </c>
      <c r="D244" s="164">
        <v>8805</v>
      </c>
      <c r="E244" s="163" t="s">
        <v>24</v>
      </c>
      <c r="F244" s="157" t="s">
        <v>400</v>
      </c>
      <c r="G244" s="163">
        <v>11425</v>
      </c>
      <c r="H244" s="163">
        <v>11425</v>
      </c>
      <c r="I244" s="163">
        <v>11425</v>
      </c>
      <c r="J244" s="163">
        <v>11425</v>
      </c>
      <c r="K244" s="163">
        <v>11425</v>
      </c>
      <c r="L244" s="163">
        <v>11425</v>
      </c>
      <c r="M244" s="163">
        <v>11425</v>
      </c>
      <c r="N244" s="163">
        <v>11425</v>
      </c>
      <c r="O244" s="163">
        <v>11425</v>
      </c>
      <c r="P244" s="163">
        <v>11425</v>
      </c>
      <c r="Q244" s="163">
        <v>11425</v>
      </c>
      <c r="R244" s="163" t="s">
        <v>473</v>
      </c>
      <c r="S244" s="163">
        <v>81</v>
      </c>
      <c r="T244" s="163">
        <v>0</v>
      </c>
      <c r="U244" s="157" t="s">
        <v>472</v>
      </c>
      <c r="V244" s="163" t="s">
        <v>314</v>
      </c>
      <c r="W244" t="s">
        <v>50</v>
      </c>
      <c r="Z244" s="7" t="e">
        <v>#VALUE!</v>
      </c>
      <c r="AA244">
        <v>1</v>
      </c>
      <c r="AB244"/>
      <c r="AE244" t="s">
        <v>314</v>
      </c>
      <c r="AF244" s="7">
        <v>8805</v>
      </c>
      <c r="AG244" s="139"/>
      <c r="AH244">
        <v>3</v>
      </c>
      <c r="AW244"/>
      <c r="AX244"/>
      <c r="AY244"/>
      <c r="AZ244"/>
      <c r="BA244"/>
      <c r="BB244"/>
      <c r="BD244" s="129"/>
      <c r="BE244" s="129"/>
      <c r="BF244" s="129"/>
    </row>
    <row r="245" spans="1:58" s="163" customFormat="1" x14ac:dyDescent="0.25">
      <c r="A245" s="163" t="s">
        <v>3929</v>
      </c>
      <c r="B245" t="s">
        <v>399</v>
      </c>
      <c r="C245" s="163" t="s">
        <v>3930</v>
      </c>
      <c r="D245" s="164">
        <v>2432</v>
      </c>
      <c r="E245" s="163" t="s">
        <v>24</v>
      </c>
      <c r="F245" s="157" t="s">
        <v>400</v>
      </c>
      <c r="G245" s="163">
        <v>11425</v>
      </c>
      <c r="H245" s="163">
        <v>11425</v>
      </c>
      <c r="I245" s="163">
        <v>11425</v>
      </c>
      <c r="J245" s="163">
        <v>11425</v>
      </c>
      <c r="K245" s="163">
        <v>11425</v>
      </c>
      <c r="L245" s="163">
        <v>11425</v>
      </c>
      <c r="M245" s="163">
        <v>11425</v>
      </c>
      <c r="N245" s="163">
        <v>11425</v>
      </c>
      <c r="O245" s="163">
        <v>11425</v>
      </c>
      <c r="P245" s="163">
        <v>11425</v>
      </c>
      <c r="Q245" s="163">
        <v>11425</v>
      </c>
      <c r="R245" s="163" t="s">
        <v>3978</v>
      </c>
      <c r="S245" s="163">
        <v>82</v>
      </c>
      <c r="T245" s="163">
        <v>0</v>
      </c>
      <c r="U245" s="157" t="s">
        <v>472</v>
      </c>
      <c r="V245" s="163" t="s">
        <v>314</v>
      </c>
      <c r="W245" t="s">
        <v>50</v>
      </c>
      <c r="Z245" s="7">
        <v>0</v>
      </c>
      <c r="AA245">
        <v>0</v>
      </c>
      <c r="AB245"/>
      <c r="AE245" t="s">
        <v>314</v>
      </c>
      <c r="AF245" s="7" t="s">
        <v>3980</v>
      </c>
      <c r="AG245" s="139"/>
      <c r="AH245">
        <v>3</v>
      </c>
      <c r="AW245"/>
      <c r="AX245"/>
      <c r="AY245"/>
      <c r="AZ245"/>
      <c r="BA245"/>
      <c r="BB245"/>
      <c r="BD245" s="129"/>
      <c r="BE245" s="129"/>
      <c r="BF245" s="129"/>
    </row>
    <row r="246" spans="1:58" s="163" customFormat="1" x14ac:dyDescent="0.25">
      <c r="A246" s="163" t="s">
        <v>3931</v>
      </c>
      <c r="B246" t="s">
        <v>399</v>
      </c>
      <c r="C246" s="163" t="s">
        <v>475</v>
      </c>
      <c r="D246" s="164">
        <v>18500</v>
      </c>
      <c r="E246" s="163" t="s">
        <v>24</v>
      </c>
      <c r="F246" s="157" t="s">
        <v>400</v>
      </c>
      <c r="G246" s="163">
        <v>11425</v>
      </c>
      <c r="H246" s="163">
        <v>11425</v>
      </c>
      <c r="I246" s="163">
        <v>11425</v>
      </c>
      <c r="J246" s="163">
        <v>11425</v>
      </c>
      <c r="K246" s="163">
        <v>11425</v>
      </c>
      <c r="L246" s="163">
        <v>11425</v>
      </c>
      <c r="M246" s="163">
        <v>11425</v>
      </c>
      <c r="N246" s="163">
        <v>11425</v>
      </c>
      <c r="O246" s="163">
        <v>11425</v>
      </c>
      <c r="P246" s="163">
        <v>11425</v>
      </c>
      <c r="Q246" s="163">
        <v>11425</v>
      </c>
      <c r="R246" s="163" t="s">
        <v>3931</v>
      </c>
      <c r="S246" s="163">
        <v>83</v>
      </c>
      <c r="T246" s="163">
        <v>0</v>
      </c>
      <c r="U246" s="157" t="s">
        <v>472</v>
      </c>
      <c r="V246" s="163" t="s">
        <v>314</v>
      </c>
      <c r="W246" t="s">
        <v>50</v>
      </c>
      <c r="Z246" s="7" t="e">
        <v>#VALUE!</v>
      </c>
      <c r="AA246">
        <v>2</v>
      </c>
      <c r="AB246"/>
      <c r="AE246" t="s">
        <v>314</v>
      </c>
      <c r="AF246" s="7">
        <v>18500</v>
      </c>
      <c r="AG246" s="139"/>
      <c r="AH246">
        <v>3</v>
      </c>
      <c r="AW246"/>
      <c r="AX246"/>
      <c r="AY246"/>
      <c r="AZ246"/>
      <c r="BA246"/>
      <c r="BB246"/>
      <c r="BD246" s="129"/>
      <c r="BE246" s="129"/>
      <c r="BF246" s="129"/>
    </row>
    <row r="247" spans="1:58" s="163" customFormat="1" x14ac:dyDescent="0.25">
      <c r="A247" s="163" t="s">
        <v>3932</v>
      </c>
      <c r="B247" t="s">
        <v>399</v>
      </c>
      <c r="C247" s="163" t="s">
        <v>476</v>
      </c>
      <c r="D247" s="164">
        <v>2385</v>
      </c>
      <c r="E247" s="163" t="s">
        <v>24</v>
      </c>
      <c r="F247" s="157" t="s">
        <v>400</v>
      </c>
      <c r="G247" s="163">
        <v>11425</v>
      </c>
      <c r="H247" s="163">
        <v>11425</v>
      </c>
      <c r="I247" s="163">
        <v>11425</v>
      </c>
      <c r="J247" s="163">
        <v>11425</v>
      </c>
      <c r="K247" s="163">
        <v>11425</v>
      </c>
      <c r="L247" s="163">
        <v>11425</v>
      </c>
      <c r="M247" s="163">
        <v>11425</v>
      </c>
      <c r="N247" s="163">
        <v>11425</v>
      </c>
      <c r="O247" s="163">
        <v>11425</v>
      </c>
      <c r="P247" s="163">
        <v>11425</v>
      </c>
      <c r="Q247" s="163">
        <v>11425</v>
      </c>
      <c r="R247" s="163" t="s">
        <v>3932</v>
      </c>
      <c r="S247" s="163">
        <v>84</v>
      </c>
      <c r="T247" s="163">
        <v>0</v>
      </c>
      <c r="U247" s="157" t="s">
        <v>472</v>
      </c>
      <c r="V247" s="163" t="s">
        <v>314</v>
      </c>
      <c r="W247" t="s">
        <v>50</v>
      </c>
      <c r="Z247" s="7" t="e">
        <v>#VALUE!</v>
      </c>
      <c r="AA247">
        <v>1</v>
      </c>
      <c r="AB247"/>
      <c r="AE247" t="s">
        <v>314</v>
      </c>
      <c r="AF247" s="7">
        <v>2385</v>
      </c>
      <c r="AG247" s="139"/>
      <c r="AH247">
        <v>3</v>
      </c>
      <c r="AW247"/>
      <c r="AX247"/>
      <c r="AY247"/>
      <c r="AZ247"/>
      <c r="BA247"/>
      <c r="BB247"/>
      <c r="BD247" s="129"/>
      <c r="BE247" s="129"/>
      <c r="BF247" s="129"/>
    </row>
    <row r="248" spans="1:58" s="163" customFormat="1" x14ac:dyDescent="0.25">
      <c r="A248" s="163" t="s">
        <v>3933</v>
      </c>
      <c r="B248" t="s">
        <v>399</v>
      </c>
      <c r="C248" s="163" t="s">
        <v>477</v>
      </c>
      <c r="D248" s="164">
        <v>5237</v>
      </c>
      <c r="E248" s="163" t="s">
        <v>24</v>
      </c>
      <c r="F248" s="157" t="s">
        <v>400</v>
      </c>
      <c r="G248" s="163">
        <v>11425</v>
      </c>
      <c r="H248" s="163">
        <v>11425</v>
      </c>
      <c r="I248" s="163">
        <v>11425</v>
      </c>
      <c r="J248" s="163">
        <v>11425</v>
      </c>
      <c r="K248" s="163">
        <v>11425</v>
      </c>
      <c r="L248" s="163">
        <v>11425</v>
      </c>
      <c r="M248" s="163">
        <v>11425</v>
      </c>
      <c r="N248" s="163">
        <v>11425</v>
      </c>
      <c r="O248" s="163">
        <v>11425</v>
      </c>
      <c r="P248" s="163">
        <v>11425</v>
      </c>
      <c r="Q248" s="163">
        <v>11425</v>
      </c>
      <c r="R248" s="163" t="s">
        <v>3933</v>
      </c>
      <c r="S248" s="163">
        <v>85</v>
      </c>
      <c r="T248" s="163">
        <v>0</v>
      </c>
      <c r="U248" s="157" t="s">
        <v>472</v>
      </c>
      <c r="V248" s="163" t="s">
        <v>314</v>
      </c>
      <c r="W248" t="s">
        <v>50</v>
      </c>
      <c r="Z248" s="7" t="e">
        <v>#VALUE!</v>
      </c>
      <c r="AA248">
        <v>2</v>
      </c>
      <c r="AB248"/>
      <c r="AE248" t="s">
        <v>314</v>
      </c>
      <c r="AF248" s="7">
        <v>5237</v>
      </c>
      <c r="AG248" s="139"/>
      <c r="AH248">
        <v>3</v>
      </c>
      <c r="AW248"/>
      <c r="AX248"/>
      <c r="AY248"/>
      <c r="AZ248"/>
      <c r="BA248"/>
      <c r="BB248"/>
      <c r="BD248" s="129"/>
      <c r="BE248" s="129"/>
      <c r="BF248" s="129"/>
    </row>
    <row r="249" spans="1:58" s="163" customFormat="1" x14ac:dyDescent="0.25">
      <c r="A249" s="163" t="s">
        <v>3934</v>
      </c>
      <c r="B249" t="s">
        <v>399</v>
      </c>
      <c r="C249" s="163" t="s">
        <v>478</v>
      </c>
      <c r="D249" s="164">
        <v>8090</v>
      </c>
      <c r="E249" s="163" t="s">
        <v>24</v>
      </c>
      <c r="F249" s="157" t="s">
        <v>400</v>
      </c>
      <c r="G249" s="163">
        <v>11425</v>
      </c>
      <c r="H249" s="163">
        <v>11425</v>
      </c>
      <c r="I249" s="163">
        <v>11425</v>
      </c>
      <c r="J249" s="163">
        <v>11425</v>
      </c>
      <c r="K249" s="163">
        <v>11425</v>
      </c>
      <c r="L249" s="163">
        <v>11425</v>
      </c>
      <c r="M249" s="163">
        <v>11425</v>
      </c>
      <c r="N249" s="163">
        <v>11425</v>
      </c>
      <c r="O249" s="163">
        <v>11425</v>
      </c>
      <c r="P249" s="163">
        <v>11425</v>
      </c>
      <c r="Q249" s="163">
        <v>11425</v>
      </c>
      <c r="R249" s="163" t="s">
        <v>3934</v>
      </c>
      <c r="S249" s="163">
        <v>86</v>
      </c>
      <c r="T249" s="163">
        <v>0</v>
      </c>
      <c r="U249" s="157" t="s">
        <v>472</v>
      </c>
      <c r="V249" s="163" t="s">
        <v>314</v>
      </c>
      <c r="W249" t="s">
        <v>50</v>
      </c>
      <c r="Z249" s="7" t="e">
        <v>#VALUE!</v>
      </c>
      <c r="AA249">
        <v>2</v>
      </c>
      <c r="AB249"/>
      <c r="AE249" t="s">
        <v>314</v>
      </c>
      <c r="AF249" s="7">
        <v>8090</v>
      </c>
      <c r="AG249" s="139"/>
      <c r="AH249">
        <v>3</v>
      </c>
      <c r="AW249"/>
      <c r="AX249"/>
      <c r="AY249"/>
      <c r="AZ249"/>
      <c r="BA249"/>
      <c r="BB249"/>
      <c r="BD249" s="129"/>
      <c r="BE249" s="129"/>
      <c r="BF249" s="129"/>
    </row>
    <row r="250" spans="1:58" s="163" customFormat="1" x14ac:dyDescent="0.25">
      <c r="A250" s="163" t="s">
        <v>479</v>
      </c>
      <c r="B250" t="s">
        <v>399</v>
      </c>
      <c r="C250" s="163" t="s">
        <v>480</v>
      </c>
      <c r="D250" s="164">
        <v>10943</v>
      </c>
      <c r="E250" s="163" t="s">
        <v>24</v>
      </c>
      <c r="F250" s="157" t="s">
        <v>400</v>
      </c>
      <c r="G250" s="163">
        <v>11425</v>
      </c>
      <c r="H250" s="163">
        <v>11425</v>
      </c>
      <c r="I250" s="163">
        <v>11425</v>
      </c>
      <c r="J250" s="163">
        <v>11425</v>
      </c>
      <c r="K250" s="163">
        <v>11425</v>
      </c>
      <c r="L250" s="163">
        <v>11425</v>
      </c>
      <c r="M250" s="163">
        <v>11425</v>
      </c>
      <c r="N250" s="163">
        <v>11425</v>
      </c>
      <c r="O250" s="163">
        <v>11425</v>
      </c>
      <c r="P250" s="163">
        <v>11425</v>
      </c>
      <c r="Q250" s="163">
        <v>11425</v>
      </c>
      <c r="R250" s="163" t="s">
        <v>479</v>
      </c>
      <c r="S250" s="163">
        <v>87</v>
      </c>
      <c r="T250" s="163">
        <v>0</v>
      </c>
      <c r="U250" s="157" t="s">
        <v>472</v>
      </c>
      <c r="V250" s="163" t="s">
        <v>314</v>
      </c>
      <c r="W250" t="s">
        <v>50</v>
      </c>
      <c r="Z250" s="7" t="e">
        <v>#VALUE!</v>
      </c>
      <c r="AA250">
        <v>1</v>
      </c>
      <c r="AB250"/>
      <c r="AE250" t="s">
        <v>314</v>
      </c>
      <c r="AF250" s="7">
        <v>10943</v>
      </c>
      <c r="AG250" s="139"/>
      <c r="AH250">
        <v>3</v>
      </c>
      <c r="AW250"/>
      <c r="AX250"/>
      <c r="AY250"/>
      <c r="AZ250"/>
      <c r="BA250"/>
      <c r="BB250"/>
      <c r="BD250" s="129"/>
      <c r="BE250" s="129"/>
      <c r="BF250" s="129"/>
    </row>
    <row r="251" spans="1:58" s="163" customFormat="1" x14ac:dyDescent="0.25">
      <c r="A251" s="163" t="s">
        <v>3935</v>
      </c>
      <c r="B251" t="s">
        <v>399</v>
      </c>
      <c r="C251" s="163" t="s">
        <v>3936</v>
      </c>
      <c r="D251" s="164">
        <v>10000</v>
      </c>
      <c r="E251" s="163" t="s">
        <v>24</v>
      </c>
      <c r="F251" s="157" t="s">
        <v>400</v>
      </c>
      <c r="G251" s="163">
        <v>11425</v>
      </c>
      <c r="H251" s="163">
        <v>11425</v>
      </c>
      <c r="I251" s="163">
        <v>11425</v>
      </c>
      <c r="J251" s="163">
        <v>11425</v>
      </c>
      <c r="K251" s="163">
        <v>11425</v>
      </c>
      <c r="L251" s="163">
        <v>11425</v>
      </c>
      <c r="M251" s="163">
        <v>11425</v>
      </c>
      <c r="N251" s="163">
        <v>11425</v>
      </c>
      <c r="O251" s="163">
        <v>11425</v>
      </c>
      <c r="P251" s="163">
        <v>11425</v>
      </c>
      <c r="Q251" s="163">
        <v>11425</v>
      </c>
      <c r="R251" s="163" t="s">
        <v>3978</v>
      </c>
      <c r="S251" s="163">
        <v>88</v>
      </c>
      <c r="T251" s="163">
        <v>0</v>
      </c>
      <c r="U251" s="157" t="s">
        <v>472</v>
      </c>
      <c r="V251" s="163" t="s">
        <v>314</v>
      </c>
      <c r="W251" t="s">
        <v>50</v>
      </c>
      <c r="Z251" s="7">
        <v>0</v>
      </c>
      <c r="AA251">
        <v>0</v>
      </c>
      <c r="AB251"/>
      <c r="AE251" t="s">
        <v>314</v>
      </c>
      <c r="AF251" s="7" t="s">
        <v>3980</v>
      </c>
      <c r="AG251" s="139"/>
      <c r="AH251">
        <v>3</v>
      </c>
      <c r="AW251"/>
      <c r="AX251"/>
      <c r="AY251"/>
      <c r="AZ251"/>
      <c r="BA251"/>
      <c r="BB251"/>
      <c r="BD251" s="129"/>
      <c r="BE251" s="129"/>
      <c r="BF251" s="129"/>
    </row>
    <row r="252" spans="1:58" s="163" customFormat="1" x14ac:dyDescent="0.25">
      <c r="A252" s="163" t="s">
        <v>3937</v>
      </c>
      <c r="B252" t="s">
        <v>399</v>
      </c>
      <c r="C252" s="163" t="s">
        <v>3772</v>
      </c>
      <c r="D252" s="164">
        <v>200</v>
      </c>
      <c r="E252" s="163" t="s">
        <v>24</v>
      </c>
      <c r="F252" s="157" t="s">
        <v>400</v>
      </c>
      <c r="G252" s="163">
        <v>11425</v>
      </c>
      <c r="H252" s="163">
        <v>11425</v>
      </c>
      <c r="I252" s="163">
        <v>11425</v>
      </c>
      <c r="J252" s="163">
        <v>11425</v>
      </c>
      <c r="K252" s="163">
        <v>11425</v>
      </c>
      <c r="L252" s="163">
        <v>11425</v>
      </c>
      <c r="M252" s="163">
        <v>11425</v>
      </c>
      <c r="N252" s="163">
        <v>11425</v>
      </c>
      <c r="O252" s="163">
        <v>11425</v>
      </c>
      <c r="P252" s="163">
        <v>11425</v>
      </c>
      <c r="Q252" s="163">
        <v>11425</v>
      </c>
      <c r="R252" s="163" t="s">
        <v>3978</v>
      </c>
      <c r="S252" s="163">
        <v>89</v>
      </c>
      <c r="T252" s="163">
        <v>0</v>
      </c>
      <c r="U252" s="163" t="s">
        <v>469</v>
      </c>
      <c r="V252" s="163" t="s">
        <v>314</v>
      </c>
      <c r="W252" t="s">
        <v>50</v>
      </c>
      <c r="Z252" s="7">
        <v>0</v>
      </c>
      <c r="AA252">
        <v>0</v>
      </c>
      <c r="AB252"/>
      <c r="AE252" t="s">
        <v>314</v>
      </c>
      <c r="AF252" s="7" t="s">
        <v>3980</v>
      </c>
      <c r="AG252" s="139"/>
      <c r="AH252">
        <v>3</v>
      </c>
      <c r="AW252"/>
      <c r="AX252"/>
      <c r="AY252"/>
      <c r="AZ252"/>
      <c r="BA252"/>
      <c r="BB252"/>
      <c r="BD252" s="129"/>
      <c r="BE252" s="129"/>
      <c r="BF252" s="129"/>
    </row>
    <row r="253" spans="1:58" s="163" customFormat="1" x14ac:dyDescent="0.25">
      <c r="A253" s="163" t="s">
        <v>3938</v>
      </c>
      <c r="B253" t="s">
        <v>399</v>
      </c>
      <c r="C253" s="163" t="s">
        <v>506</v>
      </c>
      <c r="D253" s="164">
        <v>1</v>
      </c>
      <c r="E253" s="163" t="s">
        <v>24</v>
      </c>
      <c r="F253" s="157" t="s">
        <v>400</v>
      </c>
      <c r="G253" s="163">
        <v>11425</v>
      </c>
      <c r="H253" s="163">
        <v>11425</v>
      </c>
      <c r="I253" s="163">
        <v>11425</v>
      </c>
      <c r="J253" s="163">
        <v>11425</v>
      </c>
      <c r="K253" s="163">
        <v>11425</v>
      </c>
      <c r="L253" s="163">
        <v>11425</v>
      </c>
      <c r="M253" s="163">
        <v>11425</v>
      </c>
      <c r="N253" s="163">
        <v>11425</v>
      </c>
      <c r="O253" s="163">
        <v>11425</v>
      </c>
      <c r="P253" s="163">
        <v>11425</v>
      </c>
      <c r="Q253" s="163">
        <v>11425</v>
      </c>
      <c r="R253" s="163" t="s">
        <v>3978</v>
      </c>
      <c r="S253" s="163">
        <v>91</v>
      </c>
      <c r="T253" s="163">
        <v>0</v>
      </c>
      <c r="U253" s="163" t="s">
        <v>469</v>
      </c>
      <c r="V253" s="163" t="s">
        <v>314</v>
      </c>
      <c r="W253" t="s">
        <v>50</v>
      </c>
      <c r="Z253" s="7">
        <v>0</v>
      </c>
      <c r="AA253">
        <v>0</v>
      </c>
      <c r="AB253"/>
      <c r="AE253" t="s">
        <v>314</v>
      </c>
      <c r="AF253" s="7" t="s">
        <v>3980</v>
      </c>
      <c r="AG253" s="139"/>
      <c r="AH253">
        <v>3</v>
      </c>
      <c r="AW253"/>
      <c r="AX253"/>
      <c r="AY253"/>
      <c r="AZ253"/>
      <c r="BA253"/>
      <c r="BB253"/>
      <c r="BD253" s="129"/>
      <c r="BE253" s="129"/>
      <c r="BF253" s="129"/>
    </row>
    <row r="254" spans="1:58" s="163" customFormat="1" x14ac:dyDescent="0.25">
      <c r="A254" s="163" t="s">
        <v>3939</v>
      </c>
      <c r="B254" t="s">
        <v>399</v>
      </c>
      <c r="C254" s="163" t="s">
        <v>3940</v>
      </c>
      <c r="D254" s="164">
        <v>1</v>
      </c>
      <c r="E254" s="163" t="s">
        <v>24</v>
      </c>
      <c r="F254" s="157" t="s">
        <v>400</v>
      </c>
      <c r="G254" s="163">
        <v>11425</v>
      </c>
      <c r="H254" s="163">
        <v>11425</v>
      </c>
      <c r="I254" s="163">
        <v>11425</v>
      </c>
      <c r="J254" s="163">
        <v>11425</v>
      </c>
      <c r="K254" s="163">
        <v>11425</v>
      </c>
      <c r="L254" s="163">
        <v>11425</v>
      </c>
      <c r="M254" s="163">
        <v>11425</v>
      </c>
      <c r="N254" s="163">
        <v>11425</v>
      </c>
      <c r="O254" s="163">
        <v>11425</v>
      </c>
      <c r="P254" s="163">
        <v>11425</v>
      </c>
      <c r="Q254" s="163">
        <v>11425</v>
      </c>
      <c r="R254" s="163" t="s">
        <v>3978</v>
      </c>
      <c r="S254" s="163">
        <v>92</v>
      </c>
      <c r="T254" s="163">
        <v>0</v>
      </c>
      <c r="U254" s="163" t="s">
        <v>469</v>
      </c>
      <c r="V254" s="163" t="s">
        <v>314</v>
      </c>
      <c r="W254" t="s">
        <v>50</v>
      </c>
      <c r="Z254" s="7">
        <v>0</v>
      </c>
      <c r="AA254">
        <v>0</v>
      </c>
      <c r="AB254"/>
      <c r="AE254" t="s">
        <v>314</v>
      </c>
      <c r="AF254" s="7" t="s">
        <v>3980</v>
      </c>
      <c r="AG254" s="139"/>
      <c r="AH254">
        <v>3</v>
      </c>
      <c r="AW254"/>
      <c r="AX254"/>
      <c r="AY254"/>
      <c r="AZ254"/>
      <c r="BA254"/>
      <c r="BB254"/>
      <c r="BD254" s="129"/>
      <c r="BE254" s="129"/>
      <c r="BF254" s="129"/>
    </row>
    <row r="255" spans="1:58" s="163" customFormat="1" x14ac:dyDescent="0.25">
      <c r="A255" s="163" t="s">
        <v>505</v>
      </c>
      <c r="B255" t="s">
        <v>399</v>
      </c>
      <c r="C255" s="163" t="s">
        <v>506</v>
      </c>
      <c r="D255" s="164">
        <v>1</v>
      </c>
      <c r="E255" s="163" t="s">
        <v>24</v>
      </c>
      <c r="F255" s="157" t="s">
        <v>400</v>
      </c>
      <c r="G255" s="163">
        <v>11425</v>
      </c>
      <c r="H255" s="163">
        <v>11425</v>
      </c>
      <c r="I255" s="163">
        <v>11425</v>
      </c>
      <c r="J255" s="163">
        <v>11425</v>
      </c>
      <c r="K255" s="163">
        <v>11425</v>
      </c>
      <c r="L255" s="163">
        <v>11425</v>
      </c>
      <c r="M255" s="163">
        <v>11425</v>
      </c>
      <c r="N255" s="163">
        <v>11425</v>
      </c>
      <c r="O255" s="163">
        <v>11425</v>
      </c>
      <c r="P255" s="163">
        <v>11425</v>
      </c>
      <c r="Q255" s="163">
        <v>11425</v>
      </c>
      <c r="R255" s="163" t="s">
        <v>505</v>
      </c>
      <c r="S255" s="163">
        <v>93</v>
      </c>
      <c r="T255" s="163">
        <v>0</v>
      </c>
      <c r="U255" s="163" t="s">
        <v>469</v>
      </c>
      <c r="V255" s="163" t="s">
        <v>314</v>
      </c>
      <c r="W255" t="s">
        <v>50</v>
      </c>
      <c r="Z255" s="7" t="e">
        <v>#VALUE!</v>
      </c>
      <c r="AA255">
        <v>5</v>
      </c>
      <c r="AB255"/>
      <c r="AE255" t="s">
        <v>314</v>
      </c>
      <c r="AF255" s="7">
        <v>1</v>
      </c>
      <c r="AG255" s="139"/>
      <c r="AH255">
        <v>3</v>
      </c>
      <c r="AW255"/>
      <c r="AX255"/>
      <c r="AY255"/>
      <c r="AZ255"/>
      <c r="BA255"/>
      <c r="BB255"/>
      <c r="BD255" s="129"/>
      <c r="BE255" s="129"/>
      <c r="BF255" s="129"/>
    </row>
    <row r="256" spans="1:58" s="165" customFormat="1" x14ac:dyDescent="0.25">
      <c r="A256" s="165" t="s">
        <v>551</v>
      </c>
      <c r="B256" t="s">
        <v>399</v>
      </c>
      <c r="C256" s="165" t="s">
        <v>552</v>
      </c>
      <c r="D256" s="166">
        <v>20300</v>
      </c>
      <c r="E256" s="165" t="s">
        <v>24</v>
      </c>
      <c r="F256" s="157" t="s">
        <v>400</v>
      </c>
      <c r="G256" s="165" t="s">
        <v>49</v>
      </c>
      <c r="H256" s="165" t="s">
        <v>49</v>
      </c>
      <c r="I256" s="165" t="s">
        <v>49</v>
      </c>
      <c r="J256" s="165" t="s">
        <v>49</v>
      </c>
      <c r="K256" s="165">
        <v>11433</v>
      </c>
      <c r="L256" s="165" t="s">
        <v>49</v>
      </c>
      <c r="M256" s="165" t="s">
        <v>49</v>
      </c>
      <c r="N256" s="165" t="s">
        <v>49</v>
      </c>
      <c r="O256" s="165" t="s">
        <v>49</v>
      </c>
      <c r="P256" s="165">
        <v>11491</v>
      </c>
      <c r="Q256" s="165" t="s">
        <v>49</v>
      </c>
      <c r="R256" s="165" t="s">
        <v>551</v>
      </c>
      <c r="S256" s="165">
        <v>100</v>
      </c>
      <c r="T256" s="165">
        <v>0</v>
      </c>
      <c r="U256" s="157" t="s">
        <v>472</v>
      </c>
      <c r="V256" s="165" t="s">
        <v>398</v>
      </c>
      <c r="W256" t="s">
        <v>50</v>
      </c>
      <c r="Z256" s="7" t="e">
        <v>#VALUE!</v>
      </c>
      <c r="AA256">
        <v>2</v>
      </c>
      <c r="AB256"/>
      <c r="AE256" t="s">
        <v>398</v>
      </c>
      <c r="AF256" s="7">
        <v>20300</v>
      </c>
      <c r="AG256" s="166">
        <v>20000</v>
      </c>
      <c r="AH256">
        <v>4</v>
      </c>
      <c r="AW256"/>
      <c r="AX256"/>
      <c r="AY256"/>
      <c r="AZ256"/>
      <c r="BA256"/>
      <c r="BB256"/>
      <c r="BD256" s="129"/>
      <c r="BE256" s="129"/>
      <c r="BF256" s="129"/>
    </row>
    <row r="257" spans="1:58" s="165" customFormat="1" x14ac:dyDescent="0.25">
      <c r="A257" s="165" t="s">
        <v>3941</v>
      </c>
      <c r="B257" t="s">
        <v>399</v>
      </c>
      <c r="C257" s="165" t="s">
        <v>3942</v>
      </c>
      <c r="D257" s="166">
        <v>5889</v>
      </c>
      <c r="E257" s="165" t="s">
        <v>24</v>
      </c>
      <c r="F257" s="157" t="s">
        <v>400</v>
      </c>
      <c r="G257" s="165" t="s">
        <v>49</v>
      </c>
      <c r="H257" s="165" t="s">
        <v>49</v>
      </c>
      <c r="I257" s="165" t="s">
        <v>49</v>
      </c>
      <c r="J257" s="165" t="s">
        <v>49</v>
      </c>
      <c r="K257" s="165">
        <v>11433</v>
      </c>
      <c r="L257" s="165" t="s">
        <v>49</v>
      </c>
      <c r="M257" s="165" t="s">
        <v>49</v>
      </c>
      <c r="N257" s="165" t="s">
        <v>49</v>
      </c>
      <c r="O257" s="165" t="s">
        <v>49</v>
      </c>
      <c r="P257" s="165">
        <v>11491</v>
      </c>
      <c r="Q257" s="165" t="s">
        <v>49</v>
      </c>
      <c r="R257" s="165" t="s">
        <v>3978</v>
      </c>
      <c r="S257" s="165">
        <v>100</v>
      </c>
      <c r="T257" s="165">
        <v>0</v>
      </c>
      <c r="U257" s="157" t="s">
        <v>472</v>
      </c>
      <c r="V257" s="165" t="s">
        <v>398</v>
      </c>
      <c r="W257" t="s">
        <v>50</v>
      </c>
      <c r="Z257" s="7">
        <v>0</v>
      </c>
      <c r="AA257">
        <v>0</v>
      </c>
      <c r="AB257"/>
      <c r="AE257" s="165" t="s">
        <v>398</v>
      </c>
      <c r="AF257" s="165" t="s">
        <v>3980</v>
      </c>
      <c r="AG257" s="166">
        <v>5802</v>
      </c>
      <c r="AH257">
        <v>4</v>
      </c>
      <c r="AW257"/>
      <c r="AX257"/>
      <c r="AY257"/>
      <c r="AZ257"/>
      <c r="BA257"/>
      <c r="BB257"/>
      <c r="BD257" s="129"/>
      <c r="BE257" s="129"/>
      <c r="BF257" s="129"/>
    </row>
    <row r="258" spans="1:58" s="165" customFormat="1" x14ac:dyDescent="0.25">
      <c r="A258" s="165" t="s">
        <v>555</v>
      </c>
      <c r="B258" t="s">
        <v>399</v>
      </c>
      <c r="C258" s="165" t="s">
        <v>556</v>
      </c>
      <c r="D258" s="166">
        <v>8245</v>
      </c>
      <c r="E258" s="165" t="s">
        <v>24</v>
      </c>
      <c r="F258" s="157" t="s">
        <v>400</v>
      </c>
      <c r="G258" s="165" t="s">
        <v>49</v>
      </c>
      <c r="H258" s="165" t="s">
        <v>49</v>
      </c>
      <c r="I258" s="165" t="s">
        <v>49</v>
      </c>
      <c r="J258" s="165" t="s">
        <v>49</v>
      </c>
      <c r="K258" s="165">
        <v>11433</v>
      </c>
      <c r="L258" s="165" t="s">
        <v>49</v>
      </c>
      <c r="M258" s="165" t="s">
        <v>49</v>
      </c>
      <c r="N258" s="165" t="s">
        <v>49</v>
      </c>
      <c r="O258" s="165" t="s">
        <v>49</v>
      </c>
      <c r="P258" s="165">
        <v>11491</v>
      </c>
      <c r="Q258" s="165" t="s">
        <v>49</v>
      </c>
      <c r="R258" s="165" t="s">
        <v>555</v>
      </c>
      <c r="S258" s="165">
        <v>101</v>
      </c>
      <c r="T258" s="165">
        <v>0</v>
      </c>
      <c r="U258" s="157" t="s">
        <v>472</v>
      </c>
      <c r="V258" s="165" t="s">
        <v>398</v>
      </c>
      <c r="W258" t="s">
        <v>50</v>
      </c>
      <c r="Z258" s="7" t="e">
        <v>#VALUE!</v>
      </c>
      <c r="AA258">
        <v>4</v>
      </c>
      <c r="AB258"/>
      <c r="AE258" s="165" t="s">
        <v>398</v>
      </c>
      <c r="AF258" s="165">
        <v>8245</v>
      </c>
      <c r="AG258" s="166">
        <v>8123</v>
      </c>
      <c r="AH258">
        <v>4</v>
      </c>
      <c r="AW258"/>
      <c r="AX258"/>
      <c r="AY258"/>
      <c r="AZ258"/>
      <c r="BA258"/>
      <c r="BB258"/>
      <c r="BD258" s="129"/>
      <c r="BE258" s="129"/>
      <c r="BF258" s="129"/>
    </row>
    <row r="259" spans="1:58" s="165" customFormat="1" x14ac:dyDescent="0.25">
      <c r="A259" s="165" t="s">
        <v>557</v>
      </c>
      <c r="B259" t="s">
        <v>399</v>
      </c>
      <c r="C259" s="165" t="s">
        <v>558</v>
      </c>
      <c r="D259" s="166">
        <v>14134</v>
      </c>
      <c r="E259" s="165" t="s">
        <v>24</v>
      </c>
      <c r="F259" s="157" t="s">
        <v>400</v>
      </c>
      <c r="G259" s="165" t="s">
        <v>49</v>
      </c>
      <c r="H259" s="165" t="s">
        <v>49</v>
      </c>
      <c r="I259" s="165" t="s">
        <v>49</v>
      </c>
      <c r="J259" s="165" t="s">
        <v>49</v>
      </c>
      <c r="K259" s="165">
        <v>11433</v>
      </c>
      <c r="L259" s="165" t="s">
        <v>49</v>
      </c>
      <c r="M259" s="165" t="s">
        <v>49</v>
      </c>
      <c r="N259" s="165" t="s">
        <v>49</v>
      </c>
      <c r="O259" s="165" t="s">
        <v>49</v>
      </c>
      <c r="P259" s="165">
        <v>11491</v>
      </c>
      <c r="Q259" s="165" t="s">
        <v>49</v>
      </c>
      <c r="R259" s="165" t="s">
        <v>557</v>
      </c>
      <c r="S259" s="165">
        <v>102</v>
      </c>
      <c r="T259" s="165">
        <v>0</v>
      </c>
      <c r="U259" s="157" t="s">
        <v>472</v>
      </c>
      <c r="V259" s="165" t="s">
        <v>398</v>
      </c>
      <c r="W259" t="s">
        <v>50</v>
      </c>
      <c r="Z259" s="7" t="e">
        <v>#VALUE!</v>
      </c>
      <c r="AA259">
        <v>5</v>
      </c>
      <c r="AB259"/>
      <c r="AE259" s="165" t="s">
        <v>398</v>
      </c>
      <c r="AF259" s="165">
        <v>14134</v>
      </c>
      <c r="AG259" s="166">
        <v>13925</v>
      </c>
      <c r="AH259">
        <v>4</v>
      </c>
      <c r="AW259"/>
      <c r="AX259"/>
      <c r="AY259"/>
      <c r="AZ259"/>
      <c r="BA259"/>
      <c r="BB259"/>
      <c r="BD259" s="129"/>
      <c r="BE259" s="129"/>
      <c r="BF259" s="129"/>
    </row>
    <row r="260" spans="1:58" s="165" customFormat="1" x14ac:dyDescent="0.25">
      <c r="A260" s="165" t="s">
        <v>559</v>
      </c>
      <c r="B260" t="s">
        <v>399</v>
      </c>
      <c r="C260" s="165" t="s">
        <v>560</v>
      </c>
      <c r="D260" s="166">
        <v>23557</v>
      </c>
      <c r="E260" s="165" t="s">
        <v>24</v>
      </c>
      <c r="F260" s="157" t="s">
        <v>400</v>
      </c>
      <c r="G260" s="165" t="s">
        <v>49</v>
      </c>
      <c r="H260" s="165" t="s">
        <v>49</v>
      </c>
      <c r="I260" s="165" t="s">
        <v>49</v>
      </c>
      <c r="J260" s="165" t="s">
        <v>49</v>
      </c>
      <c r="K260" s="165">
        <v>11433</v>
      </c>
      <c r="L260" s="165" t="s">
        <v>49</v>
      </c>
      <c r="M260" s="165" t="s">
        <v>49</v>
      </c>
      <c r="N260" s="165" t="s">
        <v>49</v>
      </c>
      <c r="O260" s="165" t="s">
        <v>49</v>
      </c>
      <c r="P260" s="165">
        <v>11491</v>
      </c>
      <c r="Q260" s="165" t="s">
        <v>49</v>
      </c>
      <c r="R260" s="165" t="s">
        <v>559</v>
      </c>
      <c r="S260" s="165">
        <v>103</v>
      </c>
      <c r="T260" s="165">
        <v>0</v>
      </c>
      <c r="U260" s="157" t="s">
        <v>472</v>
      </c>
      <c r="V260" s="165" t="s">
        <v>398</v>
      </c>
      <c r="W260" t="s">
        <v>50</v>
      </c>
      <c r="Z260" s="7" t="e">
        <v>#VALUE!</v>
      </c>
      <c r="AA260">
        <v>5</v>
      </c>
      <c r="AB260"/>
      <c r="AE260" s="165" t="s">
        <v>398</v>
      </c>
      <c r="AF260" s="165">
        <v>23557</v>
      </c>
      <c r="AG260" s="166">
        <v>23209</v>
      </c>
      <c r="AH260">
        <v>4</v>
      </c>
      <c r="AW260"/>
      <c r="AX260"/>
      <c r="AY260"/>
      <c r="AZ260"/>
      <c r="BA260"/>
      <c r="BB260"/>
      <c r="BD260" s="129"/>
      <c r="BE260" s="129"/>
      <c r="BF260" s="129"/>
    </row>
    <row r="261" spans="1:58" s="165" customFormat="1" x14ac:dyDescent="0.25">
      <c r="A261" s="165" t="s">
        <v>572</v>
      </c>
      <c r="B261" t="s">
        <v>399</v>
      </c>
      <c r="C261" s="165" t="s">
        <v>573</v>
      </c>
      <c r="D261" s="166">
        <v>35335</v>
      </c>
      <c r="E261" s="165" t="s">
        <v>24</v>
      </c>
      <c r="F261" s="157" t="s">
        <v>400</v>
      </c>
      <c r="G261" s="165" t="s">
        <v>49</v>
      </c>
      <c r="H261" s="165" t="s">
        <v>49</v>
      </c>
      <c r="I261" s="165" t="s">
        <v>49</v>
      </c>
      <c r="J261" s="165" t="s">
        <v>49</v>
      </c>
      <c r="K261" s="165">
        <v>11433</v>
      </c>
      <c r="L261" s="165" t="s">
        <v>49</v>
      </c>
      <c r="M261" s="165" t="s">
        <v>49</v>
      </c>
      <c r="N261" s="165" t="s">
        <v>49</v>
      </c>
      <c r="O261" s="165" t="s">
        <v>49</v>
      </c>
      <c r="P261" s="165">
        <v>11491</v>
      </c>
      <c r="Q261" s="165" t="s">
        <v>49</v>
      </c>
      <c r="R261" s="165" t="s">
        <v>572</v>
      </c>
      <c r="S261" s="165">
        <v>104</v>
      </c>
      <c r="T261" s="165">
        <v>0</v>
      </c>
      <c r="U261" s="157" t="s">
        <v>472</v>
      </c>
      <c r="V261" s="165" t="s">
        <v>398</v>
      </c>
      <c r="W261" t="s">
        <v>50</v>
      </c>
      <c r="Z261" s="7" t="e">
        <v>#VALUE!</v>
      </c>
      <c r="AA261">
        <v>1</v>
      </c>
      <c r="AB261"/>
      <c r="AE261" s="165" t="s">
        <v>398</v>
      </c>
      <c r="AF261" s="165">
        <v>35335</v>
      </c>
      <c r="AG261" s="166">
        <v>34813</v>
      </c>
      <c r="AH261">
        <v>4</v>
      </c>
      <c r="AW261"/>
      <c r="AX261"/>
      <c r="AY261"/>
      <c r="AZ261"/>
      <c r="BA261"/>
      <c r="BB261"/>
      <c r="BD261" s="129"/>
      <c r="BE261" s="129"/>
      <c r="BF261" s="129"/>
    </row>
    <row r="262" spans="1:58" s="165" customFormat="1" x14ac:dyDescent="0.25">
      <c r="A262" s="165" t="s">
        <v>570</v>
      </c>
      <c r="B262" t="s">
        <v>399</v>
      </c>
      <c r="C262" s="165" t="s">
        <v>571</v>
      </c>
      <c r="D262" s="166">
        <v>6478</v>
      </c>
      <c r="E262" s="165" t="s">
        <v>24</v>
      </c>
      <c r="F262" s="157" t="s">
        <v>400</v>
      </c>
      <c r="G262" s="165" t="s">
        <v>49</v>
      </c>
      <c r="H262" s="165" t="s">
        <v>49</v>
      </c>
      <c r="I262" s="165" t="s">
        <v>49</v>
      </c>
      <c r="J262" s="165" t="s">
        <v>49</v>
      </c>
      <c r="K262" s="165">
        <v>11433</v>
      </c>
      <c r="L262" s="165" t="s">
        <v>49</v>
      </c>
      <c r="M262" s="165" t="s">
        <v>49</v>
      </c>
      <c r="N262" s="165" t="s">
        <v>49</v>
      </c>
      <c r="O262" s="165" t="s">
        <v>49</v>
      </c>
      <c r="P262" s="165">
        <v>11491</v>
      </c>
      <c r="Q262" s="165" t="s">
        <v>49</v>
      </c>
      <c r="R262" s="165" t="s">
        <v>570</v>
      </c>
      <c r="S262" s="165">
        <v>110</v>
      </c>
      <c r="T262" s="165">
        <v>0</v>
      </c>
      <c r="U262" s="157" t="s">
        <v>472</v>
      </c>
      <c r="V262" s="165" t="s">
        <v>398</v>
      </c>
      <c r="W262" t="s">
        <v>50</v>
      </c>
      <c r="Z262" s="7" t="e">
        <v>#VALUE!</v>
      </c>
      <c r="AA262">
        <v>3</v>
      </c>
      <c r="AB262"/>
      <c r="AE262" s="165" t="s">
        <v>398</v>
      </c>
      <c r="AF262" s="165">
        <v>6478</v>
      </c>
      <c r="AG262" s="166">
        <v>6382</v>
      </c>
      <c r="AH262">
        <v>4</v>
      </c>
      <c r="AW262"/>
      <c r="AX262"/>
      <c r="AY262"/>
      <c r="AZ262"/>
      <c r="BA262"/>
      <c r="BB262"/>
      <c r="BD262" s="129"/>
      <c r="BE262" s="129"/>
      <c r="BF262" s="129"/>
    </row>
    <row r="263" spans="1:58" s="165" customFormat="1" x14ac:dyDescent="0.25">
      <c r="A263" s="165" t="s">
        <v>561</v>
      </c>
      <c r="B263" t="s">
        <v>399</v>
      </c>
      <c r="C263" s="165" t="s">
        <v>562</v>
      </c>
      <c r="D263" s="166">
        <v>9069</v>
      </c>
      <c r="E263" s="165" t="s">
        <v>24</v>
      </c>
      <c r="F263" s="157" t="s">
        <v>400</v>
      </c>
      <c r="G263" s="165" t="s">
        <v>49</v>
      </c>
      <c r="H263" s="165" t="s">
        <v>49</v>
      </c>
      <c r="I263" s="165" t="s">
        <v>49</v>
      </c>
      <c r="J263" s="165" t="s">
        <v>49</v>
      </c>
      <c r="K263" s="165">
        <v>11433</v>
      </c>
      <c r="L263" s="165" t="s">
        <v>49</v>
      </c>
      <c r="M263" s="165" t="s">
        <v>49</v>
      </c>
      <c r="N263" s="165" t="s">
        <v>49</v>
      </c>
      <c r="O263" s="165" t="s">
        <v>49</v>
      </c>
      <c r="P263" s="165">
        <v>11491</v>
      </c>
      <c r="Q263" s="165" t="s">
        <v>49</v>
      </c>
      <c r="R263" s="165" t="s">
        <v>561</v>
      </c>
      <c r="S263" s="165">
        <v>111</v>
      </c>
      <c r="T263" s="165">
        <v>0</v>
      </c>
      <c r="U263" s="157" t="s">
        <v>472</v>
      </c>
      <c r="V263" s="165" t="s">
        <v>398</v>
      </c>
      <c r="W263" t="s">
        <v>50</v>
      </c>
      <c r="Z263" s="7" t="e">
        <v>#VALUE!</v>
      </c>
      <c r="AA263">
        <v>5</v>
      </c>
      <c r="AB263"/>
      <c r="AE263" s="165" t="s">
        <v>398</v>
      </c>
      <c r="AF263" s="165">
        <v>9069</v>
      </c>
      <c r="AG263" s="166">
        <v>8935</v>
      </c>
      <c r="AH263">
        <v>4</v>
      </c>
      <c r="AW263"/>
      <c r="AX263"/>
      <c r="AY263"/>
      <c r="AZ263"/>
      <c r="BA263"/>
      <c r="BB263"/>
      <c r="BD263" s="129"/>
      <c r="BE263" s="129"/>
      <c r="BF263" s="129"/>
    </row>
    <row r="264" spans="1:58" s="165" customFormat="1" x14ac:dyDescent="0.25">
      <c r="A264" s="165" t="s">
        <v>563</v>
      </c>
      <c r="B264" t="s">
        <v>399</v>
      </c>
      <c r="C264" s="165" t="s">
        <v>564</v>
      </c>
      <c r="D264" s="166">
        <v>15548</v>
      </c>
      <c r="E264" s="165" t="s">
        <v>24</v>
      </c>
      <c r="F264" s="157" t="s">
        <v>400</v>
      </c>
      <c r="G264" s="165" t="s">
        <v>49</v>
      </c>
      <c r="H264" s="165" t="s">
        <v>49</v>
      </c>
      <c r="I264" s="165" t="s">
        <v>49</v>
      </c>
      <c r="J264" s="165" t="s">
        <v>49</v>
      </c>
      <c r="K264" s="165">
        <v>11433</v>
      </c>
      <c r="L264" s="165" t="s">
        <v>49</v>
      </c>
      <c r="M264" s="165" t="s">
        <v>49</v>
      </c>
      <c r="N264" s="165" t="s">
        <v>49</v>
      </c>
      <c r="O264" s="165" t="s">
        <v>49</v>
      </c>
      <c r="P264" s="165">
        <v>11491</v>
      </c>
      <c r="Q264" s="165" t="s">
        <v>49</v>
      </c>
      <c r="R264" s="165" t="s">
        <v>563</v>
      </c>
      <c r="S264" s="165">
        <v>112</v>
      </c>
      <c r="T264" s="165">
        <v>0</v>
      </c>
      <c r="U264" s="157" t="s">
        <v>472</v>
      </c>
      <c r="V264" s="165" t="s">
        <v>398</v>
      </c>
      <c r="W264" t="s">
        <v>50</v>
      </c>
      <c r="Z264" s="7" t="e">
        <v>#VALUE!</v>
      </c>
      <c r="AA264">
        <v>7</v>
      </c>
      <c r="AB264"/>
      <c r="AE264" s="165" t="s">
        <v>398</v>
      </c>
      <c r="AF264" s="165">
        <v>15548</v>
      </c>
      <c r="AG264" s="166">
        <v>15318</v>
      </c>
      <c r="AH264">
        <v>4</v>
      </c>
      <c r="AW264"/>
      <c r="AX264"/>
      <c r="AY264"/>
      <c r="AZ264"/>
      <c r="BA264"/>
      <c r="BB264"/>
      <c r="BD264" s="129"/>
      <c r="BE264" s="129"/>
      <c r="BF264" s="129"/>
    </row>
    <row r="265" spans="1:58" s="165" customFormat="1" x14ac:dyDescent="0.25">
      <c r="A265" s="165" t="s">
        <v>565</v>
      </c>
      <c r="B265" t="s">
        <v>399</v>
      </c>
      <c r="C265" s="165" t="s">
        <v>566</v>
      </c>
      <c r="D265" s="166">
        <v>25913</v>
      </c>
      <c r="E265" s="165" t="s">
        <v>24</v>
      </c>
      <c r="F265" s="157" t="s">
        <v>400</v>
      </c>
      <c r="G265" s="165" t="s">
        <v>49</v>
      </c>
      <c r="H265" s="165" t="s">
        <v>49</v>
      </c>
      <c r="I265" s="165" t="s">
        <v>49</v>
      </c>
      <c r="J265" s="165" t="s">
        <v>49</v>
      </c>
      <c r="K265" s="165">
        <v>11433</v>
      </c>
      <c r="L265" s="165" t="s">
        <v>49</v>
      </c>
      <c r="M265" s="165" t="s">
        <v>49</v>
      </c>
      <c r="N265" s="165" t="s">
        <v>49</v>
      </c>
      <c r="O265" s="165" t="s">
        <v>49</v>
      </c>
      <c r="P265" s="165">
        <v>11491</v>
      </c>
      <c r="Q265" s="165" t="s">
        <v>49</v>
      </c>
      <c r="R265" s="165" t="s">
        <v>565</v>
      </c>
      <c r="S265" s="165">
        <v>113</v>
      </c>
      <c r="T265" s="165">
        <v>0</v>
      </c>
      <c r="U265" s="157" t="s">
        <v>472</v>
      </c>
      <c r="V265" s="165" t="s">
        <v>398</v>
      </c>
      <c r="W265" t="s">
        <v>50</v>
      </c>
      <c r="Z265" s="7" t="e">
        <v>#VALUE!</v>
      </c>
      <c r="AA265">
        <v>7</v>
      </c>
      <c r="AB265"/>
      <c r="AE265" s="165" t="s">
        <v>398</v>
      </c>
      <c r="AF265" s="165">
        <v>25913</v>
      </c>
      <c r="AG265" s="166">
        <v>25530</v>
      </c>
      <c r="AH265">
        <v>4</v>
      </c>
      <c r="AW265"/>
      <c r="AX265"/>
      <c r="AY265"/>
      <c r="AZ265"/>
      <c r="BA265"/>
      <c r="BB265"/>
      <c r="BD265" s="129"/>
      <c r="BE265" s="129"/>
      <c r="BF265" s="129"/>
    </row>
    <row r="266" spans="1:58" s="165" customFormat="1" x14ac:dyDescent="0.25">
      <c r="A266" s="165" t="s">
        <v>567</v>
      </c>
      <c r="B266" t="s">
        <v>399</v>
      </c>
      <c r="C266" s="165" t="s">
        <v>568</v>
      </c>
      <c r="D266" s="166">
        <v>38869</v>
      </c>
      <c r="E266" s="165" t="s">
        <v>24</v>
      </c>
      <c r="F266" s="157" t="s">
        <v>400</v>
      </c>
      <c r="G266" s="165" t="s">
        <v>49</v>
      </c>
      <c r="H266" s="165" t="s">
        <v>49</v>
      </c>
      <c r="I266" s="165" t="s">
        <v>49</v>
      </c>
      <c r="J266" s="165" t="s">
        <v>49</v>
      </c>
      <c r="K266" s="165">
        <v>11433</v>
      </c>
      <c r="L266" s="165" t="s">
        <v>49</v>
      </c>
      <c r="M266" s="165" t="s">
        <v>49</v>
      </c>
      <c r="N266" s="165" t="s">
        <v>49</v>
      </c>
      <c r="O266" s="165" t="s">
        <v>49</v>
      </c>
      <c r="P266" s="165">
        <v>11491</v>
      </c>
      <c r="Q266" s="165" t="s">
        <v>49</v>
      </c>
      <c r="R266" s="165" t="s">
        <v>567</v>
      </c>
      <c r="S266" s="165">
        <v>114</v>
      </c>
      <c r="T266" s="165">
        <v>0</v>
      </c>
      <c r="U266" s="157" t="s">
        <v>472</v>
      </c>
      <c r="V266" s="165" t="s">
        <v>398</v>
      </c>
      <c r="W266" t="s">
        <v>50</v>
      </c>
      <c r="Z266" s="7" t="e">
        <v>#VALUE!</v>
      </c>
      <c r="AA266">
        <v>3</v>
      </c>
      <c r="AB266"/>
      <c r="AE266" s="165" t="s">
        <v>398</v>
      </c>
      <c r="AF266" s="165">
        <v>38869</v>
      </c>
      <c r="AG266" s="166">
        <v>38295</v>
      </c>
      <c r="AH266">
        <v>4</v>
      </c>
      <c r="AW266"/>
      <c r="AX266"/>
      <c r="AY266"/>
      <c r="AZ266"/>
      <c r="BA266"/>
      <c r="BB266"/>
      <c r="BD266" s="129"/>
      <c r="BE266" s="129"/>
      <c r="BF266" s="129"/>
    </row>
    <row r="267" spans="1:58" s="165" customFormat="1" x14ac:dyDescent="0.25">
      <c r="A267" s="165" t="s">
        <v>3943</v>
      </c>
      <c r="B267" t="s">
        <v>399</v>
      </c>
      <c r="C267" s="165" t="s">
        <v>575</v>
      </c>
      <c r="D267" s="166">
        <v>10000</v>
      </c>
      <c r="E267" s="165" t="s">
        <v>24</v>
      </c>
      <c r="F267" s="157" t="s">
        <v>400</v>
      </c>
      <c r="G267" s="165" t="s">
        <v>49</v>
      </c>
      <c r="H267" s="165" t="s">
        <v>49</v>
      </c>
      <c r="I267" s="165" t="s">
        <v>49</v>
      </c>
      <c r="J267" s="165" t="s">
        <v>49</v>
      </c>
      <c r="K267" s="165">
        <v>11433</v>
      </c>
      <c r="L267" s="165" t="s">
        <v>49</v>
      </c>
      <c r="M267" s="165" t="s">
        <v>49</v>
      </c>
      <c r="N267" s="165" t="s">
        <v>49</v>
      </c>
      <c r="O267" s="165" t="s">
        <v>49</v>
      </c>
      <c r="P267" s="165">
        <v>11491</v>
      </c>
      <c r="Q267" s="165" t="s">
        <v>49</v>
      </c>
      <c r="R267" s="165" t="s">
        <v>3978</v>
      </c>
      <c r="S267" s="165">
        <v>120</v>
      </c>
      <c r="T267" s="165">
        <v>0</v>
      </c>
      <c r="U267" s="157" t="s">
        <v>472</v>
      </c>
      <c r="V267" s="165" t="s">
        <v>398</v>
      </c>
      <c r="W267" t="s">
        <v>50</v>
      </c>
      <c r="Z267" s="7">
        <v>0</v>
      </c>
      <c r="AA267">
        <v>0</v>
      </c>
      <c r="AB267"/>
      <c r="AE267" s="165" t="s">
        <v>398</v>
      </c>
      <c r="AF267" s="165" t="s">
        <v>3980</v>
      </c>
      <c r="AG267" s="139"/>
      <c r="AH267">
        <v>4</v>
      </c>
      <c r="AW267"/>
      <c r="AX267"/>
      <c r="AY267"/>
      <c r="AZ267"/>
      <c r="BA267"/>
      <c r="BB267"/>
      <c r="BD267" s="129"/>
      <c r="BE267" s="129"/>
      <c r="BF267" s="129"/>
    </row>
    <row r="268" spans="1:58" s="165" customFormat="1" x14ac:dyDescent="0.25">
      <c r="A268" s="165" t="s">
        <v>553</v>
      </c>
      <c r="B268" t="s">
        <v>399</v>
      </c>
      <c r="C268" s="165" t="s">
        <v>554</v>
      </c>
      <c r="D268" s="166">
        <v>1</v>
      </c>
      <c r="E268" s="165" t="s">
        <v>24</v>
      </c>
      <c r="F268" s="157" t="s">
        <v>400</v>
      </c>
      <c r="G268" s="165" t="s">
        <v>49</v>
      </c>
      <c r="H268" s="165" t="s">
        <v>49</v>
      </c>
      <c r="I268" s="165" t="s">
        <v>49</v>
      </c>
      <c r="J268" s="165" t="s">
        <v>49</v>
      </c>
      <c r="K268" s="165">
        <v>11433</v>
      </c>
      <c r="L268" s="165" t="s">
        <v>49</v>
      </c>
      <c r="M268" s="165" t="s">
        <v>49</v>
      </c>
      <c r="N268" s="165" t="s">
        <v>49</v>
      </c>
      <c r="O268" s="165" t="s">
        <v>49</v>
      </c>
      <c r="P268" s="165">
        <v>11491</v>
      </c>
      <c r="Q268" s="165" t="s">
        <v>49</v>
      </c>
      <c r="R268" s="165" t="s">
        <v>553</v>
      </c>
      <c r="S268" s="165">
        <v>120</v>
      </c>
      <c r="T268" s="165">
        <v>0</v>
      </c>
      <c r="U268" s="165" t="s">
        <v>469</v>
      </c>
      <c r="V268" s="165" t="s">
        <v>398</v>
      </c>
      <c r="W268" t="s">
        <v>50</v>
      </c>
      <c r="Z268" s="7" t="e">
        <v>#VALUE!</v>
      </c>
      <c r="AA268">
        <v>6</v>
      </c>
      <c r="AB268"/>
      <c r="AE268" s="165" t="s">
        <v>398</v>
      </c>
      <c r="AF268" s="165">
        <v>1</v>
      </c>
      <c r="AG268" s="139"/>
      <c r="AH268">
        <v>4</v>
      </c>
      <c r="AW268"/>
      <c r="AX268"/>
      <c r="AY268"/>
      <c r="AZ268"/>
      <c r="BA268"/>
      <c r="BB268"/>
      <c r="BD268" s="129"/>
      <c r="BE268" s="129"/>
      <c r="BF268" s="129"/>
    </row>
    <row r="269" spans="1:58" s="165" customFormat="1" x14ac:dyDescent="0.25">
      <c r="A269" s="165" t="s">
        <v>574</v>
      </c>
      <c r="B269" t="s">
        <v>399</v>
      </c>
      <c r="C269" s="165" t="s">
        <v>575</v>
      </c>
      <c r="D269" s="166">
        <v>1</v>
      </c>
      <c r="E269" s="165" t="s">
        <v>24</v>
      </c>
      <c r="F269" s="157" t="s">
        <v>400</v>
      </c>
      <c r="G269" s="165" t="s">
        <v>49</v>
      </c>
      <c r="H269" s="165" t="s">
        <v>49</v>
      </c>
      <c r="I269" s="165" t="s">
        <v>49</v>
      </c>
      <c r="J269" s="165" t="s">
        <v>49</v>
      </c>
      <c r="K269" s="165">
        <v>11433</v>
      </c>
      <c r="L269" s="165" t="s">
        <v>49</v>
      </c>
      <c r="M269" s="165" t="s">
        <v>49</v>
      </c>
      <c r="N269" s="165" t="s">
        <v>49</v>
      </c>
      <c r="O269" s="165" t="s">
        <v>49</v>
      </c>
      <c r="P269" s="165">
        <v>11491</v>
      </c>
      <c r="Q269" s="165" t="s">
        <v>49</v>
      </c>
      <c r="R269" s="165" t="s">
        <v>574</v>
      </c>
      <c r="S269" s="165">
        <v>120</v>
      </c>
      <c r="T269" s="165">
        <v>0</v>
      </c>
      <c r="U269" s="165" t="s">
        <v>469</v>
      </c>
      <c r="V269" s="165" t="s">
        <v>398</v>
      </c>
      <c r="W269" t="s">
        <v>50</v>
      </c>
      <c r="Z269" s="7" t="e">
        <v>#VALUE!</v>
      </c>
      <c r="AA269">
        <v>4</v>
      </c>
      <c r="AB269"/>
      <c r="AE269" s="165" t="s">
        <v>398</v>
      </c>
      <c r="AF269" s="165">
        <v>1</v>
      </c>
      <c r="AG269" s="139"/>
      <c r="AH269">
        <v>4</v>
      </c>
      <c r="AW269"/>
      <c r="AX269"/>
      <c r="AY269"/>
      <c r="AZ269"/>
      <c r="BA269"/>
      <c r="BB269"/>
      <c r="BD269" s="129"/>
      <c r="BE269" s="129"/>
      <c r="BF269" s="129"/>
    </row>
    <row r="270" spans="1:58" s="165" customFormat="1" x14ac:dyDescent="0.25">
      <c r="A270" s="165" t="s">
        <v>3944</v>
      </c>
      <c r="B270" t="s">
        <v>399</v>
      </c>
      <c r="C270" s="165" t="s">
        <v>608</v>
      </c>
      <c r="D270" s="166">
        <v>6478</v>
      </c>
      <c r="E270" s="165" t="s">
        <v>24</v>
      </c>
      <c r="F270" s="157" t="s">
        <v>400</v>
      </c>
      <c r="G270" s="165" t="s">
        <v>49</v>
      </c>
      <c r="H270" s="165" t="s">
        <v>49</v>
      </c>
      <c r="I270" s="165" t="s">
        <v>49</v>
      </c>
      <c r="J270" s="165" t="s">
        <v>49</v>
      </c>
      <c r="K270" s="165">
        <v>11433</v>
      </c>
      <c r="L270" s="165" t="s">
        <v>49</v>
      </c>
      <c r="M270" s="165" t="s">
        <v>49</v>
      </c>
      <c r="N270" s="165" t="s">
        <v>49</v>
      </c>
      <c r="O270" s="165" t="s">
        <v>49</v>
      </c>
      <c r="P270" s="165">
        <v>11491</v>
      </c>
      <c r="Q270" s="165" t="s">
        <v>49</v>
      </c>
      <c r="R270" s="165" t="s">
        <v>3944</v>
      </c>
      <c r="S270" s="165">
        <v>120</v>
      </c>
      <c r="T270" s="165">
        <v>0</v>
      </c>
      <c r="U270" s="157" t="s">
        <v>472</v>
      </c>
      <c r="V270" s="165" t="s">
        <v>398</v>
      </c>
      <c r="W270" t="s">
        <v>50</v>
      </c>
      <c r="Z270" s="7" t="e">
        <v>#VALUE!</v>
      </c>
      <c r="AA270">
        <v>1</v>
      </c>
      <c r="AB270"/>
      <c r="AE270" s="165" t="s">
        <v>398</v>
      </c>
      <c r="AF270" s="165">
        <v>6478</v>
      </c>
      <c r="AG270" s="139"/>
      <c r="AH270">
        <v>4</v>
      </c>
      <c r="AW270"/>
      <c r="AX270"/>
      <c r="AY270"/>
      <c r="AZ270"/>
      <c r="BA270"/>
      <c r="BB270"/>
      <c r="BD270" s="129"/>
      <c r="BE270" s="129"/>
      <c r="BF270" s="129"/>
    </row>
    <row r="271" spans="1:58" s="165" customFormat="1" x14ac:dyDescent="0.25">
      <c r="A271" s="165" t="s">
        <v>3945</v>
      </c>
      <c r="B271" t="s">
        <v>399</v>
      </c>
      <c r="C271" s="165" t="s">
        <v>605</v>
      </c>
      <c r="D271" s="166">
        <v>9069</v>
      </c>
      <c r="E271" s="165" t="s">
        <v>24</v>
      </c>
      <c r="F271" s="157" t="s">
        <v>400</v>
      </c>
      <c r="G271" s="165" t="s">
        <v>49</v>
      </c>
      <c r="H271" s="165" t="s">
        <v>49</v>
      </c>
      <c r="I271" s="165" t="s">
        <v>49</v>
      </c>
      <c r="J271" s="165" t="s">
        <v>49</v>
      </c>
      <c r="K271" s="165">
        <v>11433</v>
      </c>
      <c r="L271" s="165" t="s">
        <v>49</v>
      </c>
      <c r="M271" s="165" t="s">
        <v>49</v>
      </c>
      <c r="N271" s="165" t="s">
        <v>49</v>
      </c>
      <c r="O271" s="165" t="s">
        <v>49</v>
      </c>
      <c r="P271" s="165">
        <v>11491</v>
      </c>
      <c r="Q271" s="165" t="s">
        <v>49</v>
      </c>
      <c r="R271" s="165" t="s">
        <v>3945</v>
      </c>
      <c r="S271" s="165">
        <v>120</v>
      </c>
      <c r="T271" s="165">
        <v>0</v>
      </c>
      <c r="U271" s="157" t="s">
        <v>472</v>
      </c>
      <c r="V271" s="165" t="s">
        <v>398</v>
      </c>
      <c r="W271" t="s">
        <v>50</v>
      </c>
      <c r="Z271" s="7" t="e">
        <v>#VALUE!</v>
      </c>
      <c r="AA271">
        <v>2</v>
      </c>
      <c r="AB271"/>
      <c r="AE271" s="165" t="s">
        <v>398</v>
      </c>
      <c r="AF271" s="165">
        <v>9069</v>
      </c>
      <c r="AG271" s="139"/>
      <c r="AH271">
        <v>4</v>
      </c>
      <c r="AW271"/>
      <c r="AX271"/>
      <c r="AY271"/>
      <c r="AZ271"/>
      <c r="BA271"/>
      <c r="BB271"/>
      <c r="BD271" s="129"/>
      <c r="BE271" s="129"/>
      <c r="BF271" s="129"/>
    </row>
    <row r="272" spans="1:58" s="165" customFormat="1" x14ac:dyDescent="0.25">
      <c r="A272" s="165" t="s">
        <v>3946</v>
      </c>
      <c r="B272" t="s">
        <v>399</v>
      </c>
      <c r="C272" s="165" t="s">
        <v>606</v>
      </c>
      <c r="D272" s="166">
        <v>15548</v>
      </c>
      <c r="E272" s="165" t="s">
        <v>24</v>
      </c>
      <c r="F272" s="157" t="s">
        <v>400</v>
      </c>
      <c r="G272" s="165" t="s">
        <v>49</v>
      </c>
      <c r="H272" s="165" t="s">
        <v>49</v>
      </c>
      <c r="I272" s="165" t="s">
        <v>49</v>
      </c>
      <c r="J272" s="165" t="s">
        <v>49</v>
      </c>
      <c r="K272" s="165">
        <v>11433</v>
      </c>
      <c r="L272" s="165" t="s">
        <v>49</v>
      </c>
      <c r="M272" s="165" t="s">
        <v>49</v>
      </c>
      <c r="N272" s="165" t="s">
        <v>49</v>
      </c>
      <c r="O272" s="165" t="s">
        <v>49</v>
      </c>
      <c r="P272" s="165">
        <v>11491</v>
      </c>
      <c r="Q272" s="165" t="s">
        <v>49</v>
      </c>
      <c r="R272" s="165" t="s">
        <v>3946</v>
      </c>
      <c r="S272" s="165">
        <v>120</v>
      </c>
      <c r="T272" s="165">
        <v>0</v>
      </c>
      <c r="U272" s="157" t="s">
        <v>472</v>
      </c>
      <c r="V272" s="165" t="s">
        <v>398</v>
      </c>
      <c r="W272" t="s">
        <v>50</v>
      </c>
      <c r="Z272" s="7" t="e">
        <v>#VALUE!</v>
      </c>
      <c r="AA272">
        <v>3</v>
      </c>
      <c r="AB272"/>
      <c r="AE272" s="165" t="s">
        <v>398</v>
      </c>
      <c r="AF272" s="165">
        <v>15548</v>
      </c>
      <c r="AG272" s="139"/>
      <c r="AH272">
        <v>4</v>
      </c>
      <c r="AW272"/>
      <c r="AX272"/>
      <c r="AY272"/>
      <c r="AZ272"/>
      <c r="BA272"/>
      <c r="BB272"/>
      <c r="BD272" s="129"/>
      <c r="BE272" s="129"/>
      <c r="BF272" s="129"/>
    </row>
    <row r="273" spans="1:58" s="165" customFormat="1" x14ac:dyDescent="0.25">
      <c r="A273" s="165" t="s">
        <v>3947</v>
      </c>
      <c r="B273" t="s">
        <v>399</v>
      </c>
      <c r="C273" s="165" t="s">
        <v>609</v>
      </c>
      <c r="D273" s="166">
        <v>25913</v>
      </c>
      <c r="E273" s="165" t="s">
        <v>24</v>
      </c>
      <c r="F273" s="157" t="s">
        <v>400</v>
      </c>
      <c r="G273" s="165" t="s">
        <v>49</v>
      </c>
      <c r="H273" s="165" t="s">
        <v>49</v>
      </c>
      <c r="I273" s="165" t="s">
        <v>49</v>
      </c>
      <c r="J273" s="165" t="s">
        <v>49</v>
      </c>
      <c r="K273" s="165">
        <v>11433</v>
      </c>
      <c r="L273" s="165" t="s">
        <v>49</v>
      </c>
      <c r="M273" s="165" t="s">
        <v>49</v>
      </c>
      <c r="N273" s="165" t="s">
        <v>49</v>
      </c>
      <c r="O273" s="165" t="s">
        <v>49</v>
      </c>
      <c r="P273" s="165">
        <v>11491</v>
      </c>
      <c r="Q273" s="165" t="s">
        <v>49</v>
      </c>
      <c r="R273" s="165" t="s">
        <v>3947</v>
      </c>
      <c r="S273" s="165">
        <v>120</v>
      </c>
      <c r="T273" s="165">
        <v>0</v>
      </c>
      <c r="U273" s="157" t="s">
        <v>472</v>
      </c>
      <c r="V273" s="165" t="s">
        <v>398</v>
      </c>
      <c r="W273" t="s">
        <v>50</v>
      </c>
      <c r="Z273" s="7" t="e">
        <v>#VALUE!</v>
      </c>
      <c r="AA273">
        <v>2</v>
      </c>
      <c r="AB273"/>
      <c r="AE273" s="165" t="s">
        <v>398</v>
      </c>
      <c r="AF273" s="165">
        <v>25913</v>
      </c>
      <c r="AG273" s="139"/>
      <c r="AH273">
        <v>4</v>
      </c>
      <c r="AW273"/>
      <c r="AX273"/>
      <c r="AY273"/>
      <c r="AZ273"/>
      <c r="BA273"/>
      <c r="BB273"/>
      <c r="BD273" s="129"/>
      <c r="BE273" s="129"/>
      <c r="BF273" s="129"/>
    </row>
    <row r="274" spans="1:58" s="165" customFormat="1" x14ac:dyDescent="0.25">
      <c r="A274" s="165" t="s">
        <v>3948</v>
      </c>
      <c r="B274" t="s">
        <v>399</v>
      </c>
      <c r="C274" s="165" t="s">
        <v>610</v>
      </c>
      <c r="D274" s="166">
        <v>38869</v>
      </c>
      <c r="E274" s="165" t="s">
        <v>24</v>
      </c>
      <c r="F274" s="157" t="s">
        <v>400</v>
      </c>
      <c r="G274" s="165" t="s">
        <v>49</v>
      </c>
      <c r="H274" s="165" t="s">
        <v>49</v>
      </c>
      <c r="I274" s="165" t="s">
        <v>49</v>
      </c>
      <c r="J274" s="165" t="s">
        <v>49</v>
      </c>
      <c r="K274" s="165">
        <v>11433</v>
      </c>
      <c r="L274" s="165" t="s">
        <v>49</v>
      </c>
      <c r="M274" s="165" t="s">
        <v>49</v>
      </c>
      <c r="N274" s="165" t="s">
        <v>49</v>
      </c>
      <c r="O274" s="165" t="s">
        <v>49</v>
      </c>
      <c r="P274" s="165">
        <v>11491</v>
      </c>
      <c r="Q274" s="165" t="s">
        <v>49</v>
      </c>
      <c r="R274" s="165" t="s">
        <v>3948</v>
      </c>
      <c r="S274" s="165">
        <v>120</v>
      </c>
      <c r="T274" s="165">
        <v>0</v>
      </c>
      <c r="U274" s="157" t="s">
        <v>472</v>
      </c>
      <c r="V274" s="165" t="s">
        <v>398</v>
      </c>
      <c r="W274" t="s">
        <v>50</v>
      </c>
      <c r="Z274" s="7" t="e">
        <v>#VALUE!</v>
      </c>
      <c r="AA274">
        <v>1</v>
      </c>
      <c r="AB274"/>
      <c r="AE274" s="165" t="s">
        <v>398</v>
      </c>
      <c r="AF274" s="165">
        <v>38869</v>
      </c>
      <c r="AG274" s="139"/>
      <c r="AH274">
        <v>4</v>
      </c>
      <c r="AW274"/>
      <c r="AX274"/>
      <c r="AY274"/>
      <c r="AZ274"/>
      <c r="BA274"/>
      <c r="BB274"/>
      <c r="BD274" s="129"/>
      <c r="BE274" s="129"/>
      <c r="BF274" s="129"/>
    </row>
    <row r="275" spans="1:58" x14ac:dyDescent="0.25">
      <c r="A275" t="s">
        <v>3949</v>
      </c>
      <c r="B275" t="s">
        <v>399</v>
      </c>
      <c r="C275" s="165" t="s">
        <v>3784</v>
      </c>
      <c r="D275" s="1">
        <v>0</v>
      </c>
      <c r="U275" t="s">
        <v>3950</v>
      </c>
      <c r="W275" t="s">
        <v>50</v>
      </c>
      <c r="Z275" s="7"/>
      <c r="AE275" t="s">
        <v>412</v>
      </c>
      <c r="AF275" s="7" t="s">
        <v>3980</v>
      </c>
      <c r="AG275" s="139"/>
      <c r="AH275">
        <v>0</v>
      </c>
    </row>
    <row r="276" spans="1:58" x14ac:dyDescent="0.25">
      <c r="A276" t="s">
        <v>3951</v>
      </c>
      <c r="B276" t="s">
        <v>399</v>
      </c>
      <c r="C276" s="161" t="s">
        <v>3792</v>
      </c>
      <c r="D276" s="1">
        <v>20000</v>
      </c>
      <c r="E276" s="165" t="s">
        <v>24</v>
      </c>
      <c r="F276" s="157" t="s">
        <v>400</v>
      </c>
      <c r="G276" t="s">
        <v>3897</v>
      </c>
      <c r="H276" t="s">
        <v>3897</v>
      </c>
      <c r="I276" t="s">
        <v>3897</v>
      </c>
      <c r="J276" t="s">
        <v>3897</v>
      </c>
      <c r="K276">
        <v>11423</v>
      </c>
      <c r="L276">
        <v>11423</v>
      </c>
      <c r="M276" t="s">
        <v>3897</v>
      </c>
      <c r="N276" t="s">
        <v>3897</v>
      </c>
      <c r="O276" t="s">
        <v>3897</v>
      </c>
      <c r="P276">
        <v>11423</v>
      </c>
      <c r="Q276">
        <v>11423</v>
      </c>
      <c r="R276" s="159" t="s">
        <v>3978</v>
      </c>
      <c r="U276" t="s">
        <v>3952</v>
      </c>
      <c r="W276" t="s">
        <v>50</v>
      </c>
      <c r="Z276" s="7"/>
      <c r="AE276" t="s">
        <v>47</v>
      </c>
      <c r="AF276" s="7" t="s">
        <v>3980</v>
      </c>
      <c r="AG276" s="139"/>
      <c r="AH276">
        <v>0</v>
      </c>
    </row>
    <row r="277" spans="1:58" x14ac:dyDescent="0.25">
      <c r="A277" t="s">
        <v>3791</v>
      </c>
      <c r="B277" t="s">
        <v>399</v>
      </c>
      <c r="C277" s="161" t="s">
        <v>3792</v>
      </c>
      <c r="D277" s="1">
        <v>1</v>
      </c>
      <c r="E277" s="165" t="s">
        <v>24</v>
      </c>
      <c r="F277" s="157" t="s">
        <v>400</v>
      </c>
      <c r="G277" t="s">
        <v>3897</v>
      </c>
      <c r="H277" t="s">
        <v>3897</v>
      </c>
      <c r="I277" t="s">
        <v>3897</v>
      </c>
      <c r="J277" t="s">
        <v>3897</v>
      </c>
      <c r="K277">
        <v>11423</v>
      </c>
      <c r="L277">
        <v>11423</v>
      </c>
      <c r="M277" t="s">
        <v>3897</v>
      </c>
      <c r="N277" t="s">
        <v>3897</v>
      </c>
      <c r="O277" t="s">
        <v>3897</v>
      </c>
      <c r="P277">
        <v>11423</v>
      </c>
      <c r="Q277">
        <v>11423</v>
      </c>
      <c r="U277" s="165" t="s">
        <v>469</v>
      </c>
      <c r="W277" t="s">
        <v>50</v>
      </c>
      <c r="Z277" s="7"/>
      <c r="AE277" t="s">
        <v>47</v>
      </c>
      <c r="AF277" s="7" t="s">
        <v>3980</v>
      </c>
      <c r="AG277" s="139"/>
      <c r="AH277">
        <v>0</v>
      </c>
    </row>
    <row r="278" spans="1:58" x14ac:dyDescent="0.25">
      <c r="A278" t="s">
        <v>3953</v>
      </c>
      <c r="B278" t="s">
        <v>399</v>
      </c>
      <c r="C278" t="s">
        <v>502</v>
      </c>
      <c r="D278" s="1">
        <v>1</v>
      </c>
      <c r="E278" t="s">
        <v>24</v>
      </c>
      <c r="F278" t="s">
        <v>400</v>
      </c>
      <c r="G278">
        <v>11439</v>
      </c>
      <c r="H278">
        <v>11431</v>
      </c>
      <c r="I278">
        <v>11435</v>
      </c>
      <c r="J278">
        <v>11435</v>
      </c>
      <c r="K278">
        <v>11433</v>
      </c>
      <c r="L278">
        <v>11435</v>
      </c>
      <c r="M278">
        <v>11443</v>
      </c>
      <c r="N278">
        <v>11442</v>
      </c>
      <c r="O278">
        <v>11442</v>
      </c>
      <c r="P278">
        <v>11491</v>
      </c>
      <c r="Q278">
        <v>11435</v>
      </c>
      <c r="R278" t="s">
        <v>3978</v>
      </c>
      <c r="S278">
        <v>71</v>
      </c>
      <c r="T278">
        <v>0</v>
      </c>
      <c r="U278" t="s">
        <v>469</v>
      </c>
      <c r="V278" t="s">
        <v>412</v>
      </c>
      <c r="W278" t="s">
        <v>50</v>
      </c>
      <c r="X278">
        <v>0</v>
      </c>
      <c r="Y278">
        <v>0</v>
      </c>
      <c r="Z278">
        <v>0</v>
      </c>
      <c r="AA278">
        <v>0</v>
      </c>
      <c r="AC278">
        <v>0</v>
      </c>
      <c r="AD278">
        <v>0</v>
      </c>
      <c r="AE278" t="s">
        <v>412</v>
      </c>
      <c r="AF278" s="7" t="s">
        <v>3980</v>
      </c>
      <c r="AG278" s="139"/>
      <c r="AH278">
        <v>4</v>
      </c>
    </row>
    <row r="279" spans="1:58" x14ac:dyDescent="0.25">
      <c r="A279" t="s">
        <v>3954</v>
      </c>
      <c r="B279" t="s">
        <v>407</v>
      </c>
      <c r="C279" t="s">
        <v>456</v>
      </c>
      <c r="D279" s="1">
        <v>5.17</v>
      </c>
      <c r="E279" t="s">
        <v>24</v>
      </c>
      <c r="F279" t="s">
        <v>66</v>
      </c>
      <c r="G279">
        <v>10284</v>
      </c>
      <c r="H279">
        <v>10284</v>
      </c>
      <c r="I279" t="s">
        <v>49</v>
      </c>
      <c r="J279">
        <v>10284</v>
      </c>
      <c r="K279" t="s">
        <v>49</v>
      </c>
      <c r="L279" t="s">
        <v>49</v>
      </c>
      <c r="M279">
        <v>10284</v>
      </c>
      <c r="N279" t="s">
        <v>49</v>
      </c>
      <c r="O279">
        <v>10284</v>
      </c>
      <c r="P279" t="s">
        <v>49</v>
      </c>
      <c r="Q279" t="s">
        <v>49</v>
      </c>
      <c r="R279" t="s">
        <v>3954</v>
      </c>
      <c r="S279">
        <v>12</v>
      </c>
      <c r="T279">
        <v>0</v>
      </c>
      <c r="U279" t="s">
        <v>426</v>
      </c>
      <c r="V279" t="s">
        <v>3737</v>
      </c>
      <c r="W279" t="s">
        <v>50</v>
      </c>
      <c r="Z279" s="7" t="e">
        <v>#VALUE!</v>
      </c>
      <c r="AA279">
        <v>62</v>
      </c>
      <c r="AE279" t="s">
        <v>390</v>
      </c>
      <c r="AF279" s="7">
        <v>5.17</v>
      </c>
      <c r="AG279" s="139"/>
      <c r="AH279">
        <v>7</v>
      </c>
      <c r="AW279" s="136"/>
      <c r="AX279" s="136" t="s">
        <v>179</v>
      </c>
      <c r="AY279" s="136" t="s">
        <v>180</v>
      </c>
      <c r="AZ279" s="136">
        <v>1</v>
      </c>
      <c r="BA279" s="136">
        <v>10</v>
      </c>
      <c r="BB279" s="141" t="s">
        <v>3728</v>
      </c>
    </row>
    <row r="280" spans="1:58" x14ac:dyDescent="0.25">
      <c r="A280" t="s">
        <v>591</v>
      </c>
      <c r="B280" t="s">
        <v>407</v>
      </c>
      <c r="C280" t="s">
        <v>454</v>
      </c>
      <c r="D280" s="1">
        <v>1.53</v>
      </c>
      <c r="E280" t="s">
        <v>24</v>
      </c>
      <c r="F280" t="s">
        <v>66</v>
      </c>
      <c r="G280">
        <v>10284</v>
      </c>
      <c r="H280">
        <v>10284</v>
      </c>
      <c r="I280" t="s">
        <v>49</v>
      </c>
      <c r="J280">
        <v>10284</v>
      </c>
      <c r="K280" t="s">
        <v>49</v>
      </c>
      <c r="L280" t="s">
        <v>49</v>
      </c>
      <c r="M280">
        <v>10284</v>
      </c>
      <c r="N280" t="s">
        <v>49</v>
      </c>
      <c r="O280">
        <v>10284</v>
      </c>
      <c r="P280" t="s">
        <v>49</v>
      </c>
      <c r="Q280" t="s">
        <v>49</v>
      </c>
      <c r="R280" t="s">
        <v>591</v>
      </c>
      <c r="S280">
        <v>17</v>
      </c>
      <c r="T280">
        <v>0</v>
      </c>
      <c r="U280" t="s">
        <v>423</v>
      </c>
      <c r="V280" t="s">
        <v>3740</v>
      </c>
      <c r="W280" t="s">
        <v>50</v>
      </c>
      <c r="Z280" s="7" t="e">
        <v>#VALUE!</v>
      </c>
      <c r="AA280">
        <v>62</v>
      </c>
      <c r="AE280" t="s">
        <v>390</v>
      </c>
      <c r="AF280" s="7">
        <v>1.53</v>
      </c>
      <c r="AG280" s="139"/>
      <c r="AH280">
        <v>7</v>
      </c>
      <c r="AW280" s="136"/>
      <c r="AX280" s="136" t="s">
        <v>371</v>
      </c>
      <c r="AY280" s="136" t="s">
        <v>372</v>
      </c>
      <c r="AZ280" s="136">
        <v>1</v>
      </c>
      <c r="BA280" s="136">
        <v>6</v>
      </c>
      <c r="BB280" s="141" t="s">
        <v>3728</v>
      </c>
    </row>
    <row r="281" spans="1:58" x14ac:dyDescent="0.25">
      <c r="A281" t="s">
        <v>3955</v>
      </c>
      <c r="B281" t="s">
        <v>407</v>
      </c>
      <c r="C281" t="s">
        <v>452</v>
      </c>
      <c r="D281" s="1">
        <v>5.17</v>
      </c>
      <c r="E281" t="s">
        <v>24</v>
      </c>
      <c r="F281" t="s">
        <v>66</v>
      </c>
      <c r="G281">
        <v>10284</v>
      </c>
      <c r="H281">
        <v>10284</v>
      </c>
      <c r="I281" t="s">
        <v>49</v>
      </c>
      <c r="J281">
        <v>10284</v>
      </c>
      <c r="K281" t="s">
        <v>49</v>
      </c>
      <c r="L281" t="s">
        <v>49</v>
      </c>
      <c r="M281">
        <v>10284</v>
      </c>
      <c r="N281" t="s">
        <v>49</v>
      </c>
      <c r="O281">
        <v>10284</v>
      </c>
      <c r="P281" t="s">
        <v>49</v>
      </c>
      <c r="Q281" t="s">
        <v>49</v>
      </c>
      <c r="R281" t="s">
        <v>3955</v>
      </c>
      <c r="S281">
        <v>23</v>
      </c>
      <c r="T281">
        <v>0</v>
      </c>
      <c r="U281" t="s">
        <v>426</v>
      </c>
      <c r="V281" t="s">
        <v>3737</v>
      </c>
      <c r="W281" t="s">
        <v>50</v>
      </c>
      <c r="Z281" s="7" t="e">
        <v>#VALUE!</v>
      </c>
      <c r="AA281">
        <v>64</v>
      </c>
      <c r="AE281" t="s">
        <v>392</v>
      </c>
      <c r="AF281" s="7">
        <v>5.17</v>
      </c>
      <c r="AG281" s="139"/>
      <c r="AH281">
        <v>7</v>
      </c>
      <c r="AW281" s="136" t="s">
        <v>399</v>
      </c>
      <c r="AX281" s="136" t="s">
        <v>419</v>
      </c>
      <c r="AY281" s="136" t="s">
        <v>420</v>
      </c>
      <c r="AZ281" s="136">
        <v>1</v>
      </c>
      <c r="BA281" s="136">
        <v>38</v>
      </c>
      <c r="BB281" s="141" t="s">
        <v>3748</v>
      </c>
    </row>
    <row r="282" spans="1:58" x14ac:dyDescent="0.25">
      <c r="A282" t="s">
        <v>3956</v>
      </c>
      <c r="B282" t="s">
        <v>407</v>
      </c>
      <c r="C282" t="s">
        <v>450</v>
      </c>
      <c r="D282" s="1">
        <v>1.53</v>
      </c>
      <c r="E282" t="s">
        <v>24</v>
      </c>
      <c r="F282" t="s">
        <v>66</v>
      </c>
      <c r="G282">
        <v>10284</v>
      </c>
      <c r="H282">
        <v>10284</v>
      </c>
      <c r="I282" t="s">
        <v>49</v>
      </c>
      <c r="J282">
        <v>10284</v>
      </c>
      <c r="K282" t="s">
        <v>49</v>
      </c>
      <c r="L282" t="s">
        <v>49</v>
      </c>
      <c r="M282">
        <v>10284</v>
      </c>
      <c r="N282" t="s">
        <v>49</v>
      </c>
      <c r="O282">
        <v>10284</v>
      </c>
      <c r="P282" t="s">
        <v>49</v>
      </c>
      <c r="Q282" t="s">
        <v>49</v>
      </c>
      <c r="R282" t="s">
        <v>3956</v>
      </c>
      <c r="S282">
        <v>26</v>
      </c>
      <c r="T282">
        <v>0</v>
      </c>
      <c r="U282" t="s">
        <v>423</v>
      </c>
      <c r="V282" t="s">
        <v>3740</v>
      </c>
      <c r="W282" t="s">
        <v>50</v>
      </c>
      <c r="Z282" s="7" t="e">
        <v>#VALUE!</v>
      </c>
      <c r="AA282">
        <v>64</v>
      </c>
      <c r="AE282" t="s">
        <v>392</v>
      </c>
      <c r="AF282" s="7">
        <v>1.53</v>
      </c>
      <c r="AG282" s="139"/>
      <c r="AH282">
        <v>7</v>
      </c>
      <c r="AW282" s="136"/>
      <c r="AX282" s="136" t="s">
        <v>433</v>
      </c>
      <c r="AY282" s="136" t="s">
        <v>434</v>
      </c>
      <c r="AZ282" s="136">
        <v>1</v>
      </c>
      <c r="BA282" s="136">
        <v>23</v>
      </c>
      <c r="BB282" s="141" t="s">
        <v>3748</v>
      </c>
    </row>
    <row r="283" spans="1:58" ht="15.75" customHeight="1" x14ac:dyDescent="0.25">
      <c r="A283" t="s">
        <v>3957</v>
      </c>
      <c r="B283" t="s">
        <v>407</v>
      </c>
      <c r="C283" t="s">
        <v>588</v>
      </c>
      <c r="D283" s="1">
        <v>1</v>
      </c>
      <c r="E283" t="s">
        <v>24</v>
      </c>
      <c r="F283" t="s">
        <v>66</v>
      </c>
      <c r="G283">
        <v>10284</v>
      </c>
      <c r="H283">
        <v>10284</v>
      </c>
      <c r="I283" t="s">
        <v>49</v>
      </c>
      <c r="J283">
        <v>10284</v>
      </c>
      <c r="K283" t="s">
        <v>49</v>
      </c>
      <c r="L283" t="s">
        <v>49</v>
      </c>
      <c r="M283">
        <v>10284</v>
      </c>
      <c r="N283" t="s">
        <v>49</v>
      </c>
      <c r="O283">
        <v>10284</v>
      </c>
      <c r="P283" t="s">
        <v>49</v>
      </c>
      <c r="Q283" t="s">
        <v>49</v>
      </c>
      <c r="R283" t="s">
        <v>3957</v>
      </c>
      <c r="S283">
        <v>27</v>
      </c>
      <c r="T283">
        <v>0</v>
      </c>
      <c r="U283" t="s">
        <v>469</v>
      </c>
      <c r="V283" t="s">
        <v>3737</v>
      </c>
      <c r="W283" t="s">
        <v>50</v>
      </c>
      <c r="Z283" s="7" t="e">
        <v>#VALUE!</v>
      </c>
      <c r="AA283">
        <v>1</v>
      </c>
      <c r="AE283" t="s">
        <v>465</v>
      </c>
      <c r="AF283" s="7">
        <v>1</v>
      </c>
      <c r="AH283">
        <v>7</v>
      </c>
    </row>
    <row r="284" spans="1:58" x14ac:dyDescent="0.25">
      <c r="A284" t="s">
        <v>589</v>
      </c>
      <c r="B284" t="s">
        <v>407</v>
      </c>
      <c r="C284" t="s">
        <v>590</v>
      </c>
      <c r="D284" s="1">
        <v>1</v>
      </c>
      <c r="E284" t="s">
        <v>24</v>
      </c>
      <c r="F284" t="s">
        <v>66</v>
      </c>
      <c r="G284">
        <v>10284</v>
      </c>
      <c r="H284">
        <v>10284</v>
      </c>
      <c r="I284" t="s">
        <v>49</v>
      </c>
      <c r="J284">
        <v>10284</v>
      </c>
      <c r="K284" t="s">
        <v>49</v>
      </c>
      <c r="L284" t="s">
        <v>49</v>
      </c>
      <c r="M284">
        <v>10284</v>
      </c>
      <c r="N284" t="s">
        <v>49</v>
      </c>
      <c r="O284">
        <v>10284</v>
      </c>
      <c r="P284" t="s">
        <v>49</v>
      </c>
      <c r="Q284" t="s">
        <v>49</v>
      </c>
      <c r="R284" t="s">
        <v>589</v>
      </c>
      <c r="S284">
        <v>28</v>
      </c>
      <c r="T284">
        <v>0</v>
      </c>
      <c r="U284" t="s">
        <v>469</v>
      </c>
      <c r="V284" t="s">
        <v>3740</v>
      </c>
      <c r="W284" t="s">
        <v>50</v>
      </c>
      <c r="Z284" s="7" t="e">
        <v>#VALUE!</v>
      </c>
      <c r="AA284">
        <v>1</v>
      </c>
      <c r="AE284" t="s">
        <v>465</v>
      </c>
      <c r="AF284" s="7">
        <v>1</v>
      </c>
      <c r="AH284">
        <v>7</v>
      </c>
    </row>
    <row r="285" spans="1:58" x14ac:dyDescent="0.25">
      <c r="A285" t="s">
        <v>3958</v>
      </c>
      <c r="B285" t="s">
        <v>399</v>
      </c>
      <c r="C285" t="s">
        <v>500</v>
      </c>
      <c r="D285" s="1">
        <v>18425</v>
      </c>
      <c r="E285" t="s">
        <v>24</v>
      </c>
      <c r="F285" t="s">
        <v>400</v>
      </c>
      <c r="G285" t="s">
        <v>49</v>
      </c>
      <c r="H285">
        <v>11432</v>
      </c>
      <c r="I285">
        <v>11434</v>
      </c>
      <c r="J285">
        <v>11434</v>
      </c>
      <c r="K285" t="s">
        <v>49</v>
      </c>
      <c r="L285" t="s">
        <v>49</v>
      </c>
      <c r="M285">
        <v>11422</v>
      </c>
      <c r="N285">
        <v>11423</v>
      </c>
      <c r="O285">
        <v>11423</v>
      </c>
      <c r="P285">
        <v>11423</v>
      </c>
      <c r="Q285" t="s">
        <v>49</v>
      </c>
      <c r="R285" s="157" t="s">
        <v>3958</v>
      </c>
      <c r="S285">
        <v>1</v>
      </c>
      <c r="T285">
        <v>0</v>
      </c>
      <c r="U285" t="s">
        <v>472</v>
      </c>
      <c r="V285" t="s">
        <v>3801</v>
      </c>
      <c r="W285" t="s">
        <v>50</v>
      </c>
      <c r="X285">
        <v>0</v>
      </c>
      <c r="Y285">
        <v>0</v>
      </c>
      <c r="Z285" s="7" t="e">
        <v>#VALUE!</v>
      </c>
      <c r="AA285">
        <v>2</v>
      </c>
      <c r="AC285" s="157"/>
      <c r="AD285" s="157"/>
      <c r="AE285" t="s">
        <v>47</v>
      </c>
      <c r="AF285" s="7">
        <v>18425</v>
      </c>
      <c r="AH285">
        <v>6</v>
      </c>
    </row>
    <row r="286" spans="1:58" x14ac:dyDescent="0.25">
      <c r="A286" t="s">
        <v>596</v>
      </c>
      <c r="B286" t="s">
        <v>65</v>
      </c>
      <c r="C286" t="s">
        <v>597</v>
      </c>
      <c r="D286" s="1">
        <v>1</v>
      </c>
      <c r="E286" s="1" t="s">
        <v>23</v>
      </c>
      <c r="F286" s="1" t="s">
        <v>66</v>
      </c>
      <c r="G286" s="155">
        <v>11294</v>
      </c>
      <c r="H286" s="155">
        <v>11294</v>
      </c>
      <c r="I286" s="155">
        <v>11294</v>
      </c>
      <c r="J286" s="155">
        <v>11294</v>
      </c>
      <c r="K286" s="155">
        <v>11294</v>
      </c>
      <c r="L286" s="155">
        <v>11294</v>
      </c>
      <c r="M286" s="1" t="s">
        <v>49</v>
      </c>
      <c r="N286" s="1" t="s">
        <v>49</v>
      </c>
      <c r="O286" s="1" t="s">
        <v>49</v>
      </c>
      <c r="P286" s="155">
        <v>11294</v>
      </c>
      <c r="Q286" s="155">
        <v>11294</v>
      </c>
      <c r="R286" s="167" t="s">
        <v>596</v>
      </c>
      <c r="S286">
        <v>4</v>
      </c>
      <c r="T286" s="1">
        <v>0</v>
      </c>
      <c r="U286" s="167" t="s">
        <v>56</v>
      </c>
      <c r="V286" s="155" t="s">
        <v>3959</v>
      </c>
      <c r="W286" s="1" t="s">
        <v>60</v>
      </c>
      <c r="X286" s="1">
        <v>0</v>
      </c>
      <c r="Y286" s="1">
        <v>0</v>
      </c>
      <c r="Z286" s="7" t="e">
        <v>#VALUE!</v>
      </c>
      <c r="AA286">
        <v>11</v>
      </c>
      <c r="AB286" s="1">
        <v>0</v>
      </c>
      <c r="AC286" s="1">
        <v>0</v>
      </c>
      <c r="AD286" s="1">
        <v>0</v>
      </c>
      <c r="AE286" s="1" t="s">
        <v>65</v>
      </c>
      <c r="AF286" s="1">
        <v>1</v>
      </c>
      <c r="AG286" s="1">
        <v>1</v>
      </c>
      <c r="AH286">
        <v>6</v>
      </c>
    </row>
    <row r="287" spans="1:58" x14ac:dyDescent="0.25">
      <c r="A287" t="s">
        <v>614</v>
      </c>
      <c r="B287" t="s">
        <v>65</v>
      </c>
      <c r="C287" t="s">
        <v>615</v>
      </c>
      <c r="D287" s="1">
        <v>1</v>
      </c>
      <c r="E287" s="1" t="s">
        <v>23</v>
      </c>
      <c r="F287" t="s">
        <v>85</v>
      </c>
      <c r="G287">
        <v>10166</v>
      </c>
      <c r="H287">
        <v>10166</v>
      </c>
      <c r="I287">
        <v>10167</v>
      </c>
      <c r="J287">
        <v>11329</v>
      </c>
      <c r="K287">
        <v>10168</v>
      </c>
      <c r="L287">
        <v>10168</v>
      </c>
      <c r="M287" t="s">
        <v>49</v>
      </c>
      <c r="N287" t="s">
        <v>49</v>
      </c>
      <c r="O287" t="s">
        <v>49</v>
      </c>
      <c r="P287" t="s">
        <v>49</v>
      </c>
      <c r="Q287" t="s">
        <v>49</v>
      </c>
      <c r="R287" t="s">
        <v>614</v>
      </c>
      <c r="S287">
        <v>8</v>
      </c>
      <c r="U287" s="167" t="s">
        <v>56</v>
      </c>
      <c r="V287" s="155" t="s">
        <v>3960</v>
      </c>
      <c r="W287" s="1" t="s">
        <v>60</v>
      </c>
      <c r="Z287" s="7" t="e">
        <v>#VALUE!</v>
      </c>
      <c r="AA287">
        <v>1</v>
      </c>
      <c r="AE287" s="1" t="s">
        <v>65</v>
      </c>
      <c r="AF287" s="1">
        <v>1</v>
      </c>
      <c r="AG287" s="1">
        <v>1</v>
      </c>
      <c r="AH287">
        <v>5</v>
      </c>
    </row>
  </sheetData>
  <autoFilter ref="A5:AH287"/>
  <conditionalFormatting sqref="G1:Q37 S160:S181 G39:Q157 M279:M284 O279:O284 S183:S277 U183:V277 G159:Q277 U160:U182 G287:Q1048576">
    <cfRule type="cellIs" dxfId="108" priority="11" operator="equal">
      <formula>"None"</formula>
    </cfRule>
  </conditionalFormatting>
  <conditionalFormatting sqref="R285 R183:R277 R6:R181 R287">
    <cfRule type="cellIs" dxfId="107" priority="10" operator="equal">
      <formula>"Not used so far"</formula>
    </cfRule>
  </conditionalFormatting>
  <conditionalFormatting sqref="G158:Q158">
    <cfRule type="cellIs" dxfId="106" priority="9" operator="equal">
      <formula>"None"</formula>
    </cfRule>
  </conditionalFormatting>
  <conditionalFormatting sqref="G279:L279 N279 P279:Q279">
    <cfRule type="cellIs" dxfId="105" priority="8" operator="equal">
      <formula>"None"</formula>
    </cfRule>
  </conditionalFormatting>
  <conditionalFormatting sqref="R279">
    <cfRule type="cellIs" dxfId="104" priority="7" operator="equal">
      <formula>"Not used so far"</formula>
    </cfRule>
  </conditionalFormatting>
  <conditionalFormatting sqref="G280:L280 N280 P280:Q280">
    <cfRule type="cellIs" dxfId="103" priority="6" operator="equal">
      <formula>"None"</formula>
    </cfRule>
  </conditionalFormatting>
  <conditionalFormatting sqref="R280">
    <cfRule type="cellIs" dxfId="102" priority="5" operator="equal">
      <formula>"Not used so far"</formula>
    </cfRule>
  </conditionalFormatting>
  <conditionalFormatting sqref="G281:L281 J282:J284 N281 P281:Q281">
    <cfRule type="cellIs" dxfId="101" priority="4" operator="equal">
      <formula>"None"</formula>
    </cfRule>
  </conditionalFormatting>
  <conditionalFormatting sqref="R281">
    <cfRule type="cellIs" dxfId="100" priority="3" operator="equal">
      <formula>"Not used so far"</formula>
    </cfRule>
  </conditionalFormatting>
  <conditionalFormatting sqref="G282:I284 K282:L284 N282:N284 P282:Q284">
    <cfRule type="cellIs" dxfId="99" priority="2" operator="equal">
      <formula>"None"</formula>
    </cfRule>
  </conditionalFormatting>
  <conditionalFormatting sqref="R282:R284">
    <cfRule type="cellIs" dxfId="98"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28"/>
  <sheetViews>
    <sheetView topLeftCell="A13" workbookViewId="0">
      <selection activeCell="G1" sqref="G1:G1048576"/>
    </sheetView>
  </sheetViews>
  <sheetFormatPr defaultRowHeight="15" x14ac:dyDescent="0.25"/>
  <cols>
    <col min="2" max="2" width="11.7109375" style="301" bestFit="1" customWidth="1"/>
    <col min="3" max="3" width="38.140625" bestFit="1" customWidth="1"/>
    <col min="4" max="4" width="13.7109375" bestFit="1" customWidth="1"/>
    <col min="5" max="5" width="16" customWidth="1"/>
    <col min="6" max="6" width="14.28515625" customWidth="1"/>
    <col min="7" max="7" width="17.42578125" customWidth="1"/>
    <col min="10" max="10" width="10.85546875" bestFit="1" customWidth="1"/>
    <col min="11" max="11" width="8.140625" bestFit="1" customWidth="1"/>
  </cols>
  <sheetData>
    <row r="1" spans="1:16" x14ac:dyDescent="0.25">
      <c r="A1" s="472" t="s">
        <v>3453</v>
      </c>
      <c r="B1" s="472" t="s">
        <v>4151</v>
      </c>
      <c r="C1" s="472" t="s">
        <v>4871</v>
      </c>
      <c r="D1" s="472" t="s">
        <v>4870</v>
      </c>
      <c r="E1" s="472" t="s">
        <v>386</v>
      </c>
      <c r="F1" s="472" t="s">
        <v>27</v>
      </c>
      <c r="G1" s="471" t="s">
        <v>3632</v>
      </c>
      <c r="H1" s="471" t="s">
        <v>3635</v>
      </c>
      <c r="I1" s="471" t="s">
        <v>3639</v>
      </c>
      <c r="J1" s="471" t="s">
        <v>3643</v>
      </c>
      <c r="K1" s="471" t="s">
        <v>3646</v>
      </c>
      <c r="L1" s="471" t="s">
        <v>3650</v>
      </c>
      <c r="M1" s="471" t="s">
        <v>3654</v>
      </c>
      <c r="N1" s="471" t="s">
        <v>3657</v>
      </c>
      <c r="O1" s="471" t="s">
        <v>3660</v>
      </c>
      <c r="P1" s="471" t="s">
        <v>3663</v>
      </c>
    </row>
    <row r="2" spans="1:16" x14ac:dyDescent="0.25">
      <c r="A2" s="269" t="str">
        <f>APT!A20</f>
        <v>APT</v>
      </c>
      <c r="B2" s="269">
        <f>APT!C20</f>
        <v>3023520</v>
      </c>
      <c r="C2" s="269" t="str">
        <f>APT!D20</f>
        <v>Akiva School</v>
      </c>
      <c r="D2" s="269" t="str">
        <f>APT!M20</f>
        <v>BS</v>
      </c>
      <c r="E2" s="400">
        <f>APT!Q20</f>
        <v>271964.30769230769</v>
      </c>
      <c r="F2" s="400">
        <f>APT!R20</f>
        <v>135982.15384615384</v>
      </c>
      <c r="G2" s="400">
        <f>APT!S20</f>
        <v>135982.15384615384</v>
      </c>
    </row>
    <row r="3" spans="1:16" x14ac:dyDescent="0.25">
      <c r="A3" s="269" t="str">
        <f>APT!A21</f>
        <v>APT</v>
      </c>
      <c r="B3" s="269">
        <f>APT!C21</f>
        <v>3023300</v>
      </c>
      <c r="C3" s="269" t="str">
        <f>APT!D21</f>
        <v>All Saints' CE Primary School NW2</v>
      </c>
      <c r="D3" s="269" t="str">
        <f>APT!M21</f>
        <v>BS</v>
      </c>
      <c r="E3" s="400">
        <f>APT!Q21</f>
        <v>144768.3937092844</v>
      </c>
      <c r="F3" s="400">
        <f>APT!R21</f>
        <v>72384.196854642199</v>
      </c>
      <c r="G3" s="400">
        <f>APT!S21</f>
        <v>72384.196854642199</v>
      </c>
    </row>
    <row r="4" spans="1:16" x14ac:dyDescent="0.25">
      <c r="A4" s="269" t="str">
        <f>APT!A22</f>
        <v>APT</v>
      </c>
      <c r="B4" s="269">
        <f>APT!C22</f>
        <v>3023317</v>
      </c>
      <c r="C4" s="269" t="str">
        <f>APT!D22</f>
        <v>All Saints' CE Primary School, N20</v>
      </c>
      <c r="D4" s="269" t="str">
        <f>APT!M22</f>
        <v>BS</v>
      </c>
      <c r="E4" s="400">
        <f>APT!Q22</f>
        <v>156908.21975258898</v>
      </c>
      <c r="F4" s="400">
        <f>APT!R22</f>
        <v>78454.109876294489</v>
      </c>
      <c r="G4" s="400">
        <f>APT!S22</f>
        <v>78454.109876294489</v>
      </c>
    </row>
    <row r="5" spans="1:16" x14ac:dyDescent="0.25">
      <c r="A5" s="269" t="str">
        <f>APT!A23</f>
        <v>APT</v>
      </c>
      <c r="B5" s="269">
        <f>APT!C23</f>
        <v>3023500</v>
      </c>
      <c r="C5" s="269" t="str">
        <f>APT!D23</f>
        <v>Annunciation Catholic Infant School</v>
      </c>
      <c r="D5" s="269" t="str">
        <f>APT!M23</f>
        <v>BS</v>
      </c>
      <c r="E5" s="400">
        <f>APT!Q23</f>
        <v>105600.67507283516</v>
      </c>
      <c r="F5" s="400">
        <f>APT!R23</f>
        <v>52800.337536417581</v>
      </c>
      <c r="G5" s="400">
        <f>APT!S23</f>
        <v>52800.337536417581</v>
      </c>
    </row>
    <row r="6" spans="1:16" x14ac:dyDescent="0.25">
      <c r="A6" s="269" t="str">
        <f>APT!A24</f>
        <v>APT</v>
      </c>
      <c r="B6" s="269">
        <f>APT!C24</f>
        <v>3023514</v>
      </c>
      <c r="C6" s="269" t="str">
        <f>APT!D24</f>
        <v>Annunciation Catholic Junior School</v>
      </c>
      <c r="D6" s="269" t="str">
        <f>APT!M24</f>
        <v>BS</v>
      </c>
      <c r="E6" s="400">
        <f>APT!Q24</f>
        <v>157096.81147353846</v>
      </c>
      <c r="F6" s="400">
        <f>APT!R24</f>
        <v>78548.405736769229</v>
      </c>
      <c r="G6" s="400">
        <f>APT!S24</f>
        <v>78548.405736769229</v>
      </c>
    </row>
    <row r="7" spans="1:16" x14ac:dyDescent="0.25">
      <c r="A7" s="269" t="str">
        <f>APT!A25</f>
        <v>APT</v>
      </c>
      <c r="B7" s="269">
        <f>APT!C25</f>
        <v>3022002</v>
      </c>
      <c r="C7" s="269" t="str">
        <f>APT!D25</f>
        <v>Barnfield School</v>
      </c>
      <c r="D7" s="269" t="str">
        <f>APT!M25</f>
        <v>BS</v>
      </c>
      <c r="E7" s="400">
        <f>APT!Q25</f>
        <v>338182.20514256781</v>
      </c>
      <c r="F7" s="400">
        <f>APT!R25</f>
        <v>169091.1025712839</v>
      </c>
      <c r="G7" s="400">
        <f>APT!S25</f>
        <v>169091.1025712839</v>
      </c>
    </row>
    <row r="8" spans="1:16" x14ac:dyDescent="0.25">
      <c r="A8" s="269" t="str">
        <f>APT!A26</f>
        <v>APT</v>
      </c>
      <c r="B8" s="269">
        <f>APT!C26</f>
        <v>3022079</v>
      </c>
      <c r="C8" s="269" t="str">
        <f>APT!D26</f>
        <v>Beis Yaakov</v>
      </c>
      <c r="D8" s="269" t="str">
        <f>APT!M26</f>
        <v>BS</v>
      </c>
      <c r="E8" s="400">
        <f>APT!Q26</f>
        <v>283515.07692307694</v>
      </c>
      <c r="F8" s="400">
        <f>APT!R26</f>
        <v>141757.53846153847</v>
      </c>
      <c r="G8" s="400">
        <f>APT!S26</f>
        <v>141757.53846153847</v>
      </c>
    </row>
    <row r="9" spans="1:16" x14ac:dyDescent="0.25">
      <c r="A9" s="269" t="str">
        <f>APT!A27</f>
        <v>APT</v>
      </c>
      <c r="B9" s="269">
        <f>APT!C27</f>
        <v>3023524</v>
      </c>
      <c r="C9" s="269" t="str">
        <f>APT!D27</f>
        <v>Beit Shvidler Primary School</v>
      </c>
      <c r="D9" s="269" t="str">
        <f>APT!M27</f>
        <v>BS</v>
      </c>
      <c r="E9" s="400">
        <f>APT!Q27</f>
        <v>134843.52739255945</v>
      </c>
      <c r="F9" s="400">
        <f>APT!R27</f>
        <v>67421.763696279726</v>
      </c>
      <c r="G9" s="400">
        <f>APT!S27</f>
        <v>67421.763696279726</v>
      </c>
    </row>
    <row r="10" spans="1:16" x14ac:dyDescent="0.25">
      <c r="A10" s="269" t="str">
        <f>APT!A28</f>
        <v>APT</v>
      </c>
      <c r="B10" s="269">
        <f>APT!C28</f>
        <v>3022003</v>
      </c>
      <c r="C10" s="269" t="str">
        <f>APT!D28</f>
        <v>Bell Lane Primary School</v>
      </c>
      <c r="D10" s="269" t="str">
        <f>APT!M28</f>
        <v>BS</v>
      </c>
      <c r="E10" s="400">
        <f>APT!Q28</f>
        <v>278810.74198505929</v>
      </c>
      <c r="F10" s="400">
        <f>APT!R28</f>
        <v>139405.37099252964</v>
      </c>
      <c r="G10" s="400">
        <f>APT!S28</f>
        <v>139405.37099252964</v>
      </c>
    </row>
    <row r="11" spans="1:16" x14ac:dyDescent="0.25">
      <c r="A11" s="269" t="str">
        <f>APT!A29</f>
        <v>APT</v>
      </c>
      <c r="B11" s="269">
        <f>APT!C29</f>
        <v>3023511</v>
      </c>
      <c r="C11" s="269" t="str">
        <f>APT!D29</f>
        <v>Blessed Dominic School</v>
      </c>
      <c r="D11" s="269" t="str">
        <f>APT!M29</f>
        <v>BS</v>
      </c>
      <c r="E11" s="400">
        <f>APT!Q29</f>
        <v>314508.50852153852</v>
      </c>
      <c r="F11" s="400">
        <f>APT!R29</f>
        <v>157254.25426076926</v>
      </c>
      <c r="G11" s="400">
        <f>APT!S29</f>
        <v>157254.25426076926</v>
      </c>
    </row>
    <row r="12" spans="1:16" x14ac:dyDescent="0.25">
      <c r="A12" s="269" t="str">
        <f>APT!A30</f>
        <v>APT</v>
      </c>
      <c r="B12" s="269">
        <f>APT!C30</f>
        <v>3022008</v>
      </c>
      <c r="C12" s="269" t="str">
        <f>APT!D30</f>
        <v>Brookland Infant  &amp; Nursery School</v>
      </c>
      <c r="D12" s="269" t="str">
        <f>APT!M30</f>
        <v>BS</v>
      </c>
      <c r="E12" s="400">
        <f>APT!Q30</f>
        <v>199701.68470714689</v>
      </c>
      <c r="F12" s="400">
        <f>APT!R30</f>
        <v>99850.842353573447</v>
      </c>
      <c r="G12" s="400">
        <f>APT!S30</f>
        <v>99850.842353573447</v>
      </c>
    </row>
    <row r="13" spans="1:16" x14ac:dyDescent="0.25">
      <c r="A13" s="269" t="str">
        <f>APT!A31</f>
        <v>APT</v>
      </c>
      <c r="B13" s="269">
        <f>APT!C31</f>
        <v>3022007</v>
      </c>
      <c r="C13" s="269" t="str">
        <f>APT!D31</f>
        <v>Brookland Junior School</v>
      </c>
      <c r="D13" s="269" t="str">
        <f>APT!M31</f>
        <v>BS</v>
      </c>
      <c r="E13" s="400">
        <f>APT!Q31</f>
        <v>241429.96122593142</v>
      </c>
      <c r="F13" s="400">
        <f>APT!R31</f>
        <v>120714.98061296571</v>
      </c>
      <c r="G13" s="400">
        <f>APT!S31</f>
        <v>120714.98061296571</v>
      </c>
    </row>
    <row r="14" spans="1:16" x14ac:dyDescent="0.25">
      <c r="A14" s="269" t="str">
        <f>APT!A32</f>
        <v>APT</v>
      </c>
      <c r="B14" s="269">
        <f>APT!C32</f>
        <v>3022009</v>
      </c>
      <c r="C14" s="269" t="str">
        <f>APT!D32</f>
        <v>Brunswick Park Primary &amp; Nursery School</v>
      </c>
      <c r="D14" s="269" t="str">
        <f>APT!M32</f>
        <v>BS</v>
      </c>
      <c r="E14" s="400">
        <f>APT!Q32</f>
        <v>317125.42212745012</v>
      </c>
      <c r="F14" s="400">
        <f>APT!R32</f>
        <v>158562.71106372506</v>
      </c>
      <c r="G14" s="400">
        <f>APT!S32</f>
        <v>158562.71106372506</v>
      </c>
    </row>
    <row r="15" spans="1:16" x14ac:dyDescent="0.25">
      <c r="A15" s="269" t="str">
        <f>APT!A33</f>
        <v>APT</v>
      </c>
      <c r="B15" s="269">
        <f>APT!C33</f>
        <v>3022067</v>
      </c>
      <c r="C15" s="269" t="str">
        <f>APT!D33</f>
        <v>Chalgrove Primary School</v>
      </c>
      <c r="D15" s="269" t="str">
        <f>APT!M33</f>
        <v>BS</v>
      </c>
      <c r="E15" s="400">
        <f>APT!Q33</f>
        <v>182552.15158396008</v>
      </c>
      <c r="F15" s="400">
        <f>APT!R33</f>
        <v>91276.075791980038</v>
      </c>
      <c r="G15" s="400">
        <f>APT!S33</f>
        <v>91276.075791980038</v>
      </c>
    </row>
    <row r="16" spans="1:16" x14ac:dyDescent="0.25">
      <c r="A16" s="269" t="str">
        <f>APT!A34</f>
        <v>APT</v>
      </c>
      <c r="B16" s="269">
        <f>APT!C34</f>
        <v>3023302</v>
      </c>
      <c r="C16" s="269" t="str">
        <f>APT!D34</f>
        <v>Christ Church CE Primary School</v>
      </c>
      <c r="D16" s="269" t="str">
        <f>APT!M34</f>
        <v>BS</v>
      </c>
      <c r="E16" s="400">
        <f>APT!Q34</f>
        <v>144532.43208877725</v>
      </c>
      <c r="F16" s="400">
        <f>APT!R34</f>
        <v>72266.216044388624</v>
      </c>
      <c r="G16" s="400">
        <f>APT!S34</f>
        <v>72266.216044388624</v>
      </c>
    </row>
    <row r="17" spans="1:7" x14ac:dyDescent="0.25">
      <c r="A17" s="269" t="str">
        <f>APT!A35</f>
        <v>APT</v>
      </c>
      <c r="B17" s="269">
        <f>APT!C35</f>
        <v>3022011</v>
      </c>
      <c r="C17" s="269" t="str">
        <f>APT!D35</f>
        <v>Church Hill Primary School</v>
      </c>
      <c r="D17" s="269" t="str">
        <f>APT!M35</f>
        <v>BS</v>
      </c>
      <c r="E17" s="400">
        <f>APT!Q35</f>
        <v>154531.10631118741</v>
      </c>
      <c r="F17" s="400">
        <f>APT!R35</f>
        <v>77265.553155593705</v>
      </c>
      <c r="G17" s="400">
        <f>APT!S35</f>
        <v>77265.553155593705</v>
      </c>
    </row>
    <row r="18" spans="1:7" x14ac:dyDescent="0.25">
      <c r="A18" s="269" t="str">
        <f>APT!A36</f>
        <v>APT</v>
      </c>
      <c r="B18" s="269">
        <f>APT!C36</f>
        <v>3022014</v>
      </c>
      <c r="C18" s="269" t="str">
        <f>APT!D36</f>
        <v>Colindale School</v>
      </c>
      <c r="D18" s="269" t="str">
        <f>APT!M36</f>
        <v>BS</v>
      </c>
      <c r="E18" s="400">
        <f>APT!Q36</f>
        <v>476369.34024649957</v>
      </c>
      <c r="F18" s="400">
        <f>APT!R36</f>
        <v>238184.67012324979</v>
      </c>
      <c r="G18" s="400">
        <f>APT!S36</f>
        <v>238184.67012324979</v>
      </c>
    </row>
    <row r="19" spans="1:7" x14ac:dyDescent="0.25">
      <c r="A19" s="269" t="str">
        <f>APT!A37</f>
        <v>APT</v>
      </c>
      <c r="B19" s="269">
        <f>APT!C37</f>
        <v>3022015</v>
      </c>
      <c r="C19" s="269" t="str">
        <f>APT!D37</f>
        <v>Coppetts Wood</v>
      </c>
      <c r="D19" s="269" t="str">
        <f>APT!M37</f>
        <v>BS</v>
      </c>
      <c r="E19" s="400">
        <f>APT!Q37</f>
        <v>184319.74238923084</v>
      </c>
      <c r="F19" s="400">
        <f>APT!R37</f>
        <v>92159.871194615422</v>
      </c>
      <c r="G19" s="400">
        <f>APT!S37</f>
        <v>92159.871194615422</v>
      </c>
    </row>
    <row r="20" spans="1:7" x14ac:dyDescent="0.25">
      <c r="A20" s="269" t="str">
        <f>APT!A38</f>
        <v>APT</v>
      </c>
      <c r="B20" s="269">
        <f>APT!C38</f>
        <v>3022016</v>
      </c>
      <c r="C20" s="269" t="str">
        <f>APT!D38</f>
        <v>Courtland School</v>
      </c>
      <c r="D20" s="269" t="str">
        <f>APT!M38</f>
        <v>BS</v>
      </c>
      <c r="E20" s="400">
        <f>APT!Q38</f>
        <v>154311.94736115204</v>
      </c>
      <c r="F20" s="400">
        <f>APT!R38</f>
        <v>77155.973680576019</v>
      </c>
      <c r="G20" s="400">
        <f>APT!S38</f>
        <v>77155.973680576019</v>
      </c>
    </row>
    <row r="21" spans="1:7" x14ac:dyDescent="0.25">
      <c r="A21" s="269" t="str">
        <f>APT!A39</f>
        <v>APT</v>
      </c>
      <c r="B21" s="269">
        <f>APT!C39</f>
        <v>3022017</v>
      </c>
      <c r="C21" s="269" t="str">
        <f>APT!D39</f>
        <v>Cromer Road Primary School</v>
      </c>
      <c r="D21" s="269" t="str">
        <f>APT!M39</f>
        <v>BS</v>
      </c>
      <c r="E21" s="400">
        <f>APT!Q39</f>
        <v>285349.39257473184</v>
      </c>
      <c r="F21" s="400">
        <f>APT!R39</f>
        <v>142674.69628736592</v>
      </c>
      <c r="G21" s="400">
        <f>APT!S39</f>
        <v>142674.69628736592</v>
      </c>
    </row>
    <row r="22" spans="1:7" x14ac:dyDescent="0.25">
      <c r="A22" s="269" t="str">
        <f>APT!A40</f>
        <v>APT</v>
      </c>
      <c r="B22" s="269">
        <f>APT!C40</f>
        <v>3022073</v>
      </c>
      <c r="C22" s="269" t="str">
        <f>APT!D40</f>
        <v>Danegrove JMI School</v>
      </c>
      <c r="D22" s="269" t="str">
        <f>APT!M40</f>
        <v>BS</v>
      </c>
      <c r="E22" s="400">
        <f>APT!Q40</f>
        <v>437029.12845525978</v>
      </c>
      <c r="F22" s="400">
        <f>APT!R40</f>
        <v>218514.56422762989</v>
      </c>
      <c r="G22" s="400">
        <f>APT!S40</f>
        <v>218514.56422762989</v>
      </c>
    </row>
    <row r="23" spans="1:7" x14ac:dyDescent="0.25">
      <c r="A23" s="269" t="str">
        <f>APT!A41</f>
        <v>APT</v>
      </c>
      <c r="B23" s="269">
        <f>APT!C41</f>
        <v>3022019</v>
      </c>
      <c r="C23" s="269" t="str">
        <f>APT!D41</f>
        <v>Deansbrook Infant School</v>
      </c>
      <c r="D23" s="269" t="str">
        <f>APT!M41</f>
        <v>BS</v>
      </c>
      <c r="E23" s="400">
        <f>APT!Q41</f>
        <v>173963.95430505939</v>
      </c>
      <c r="F23" s="400">
        <f>APT!R41</f>
        <v>86981.977152529696</v>
      </c>
      <c r="G23" s="400">
        <f>APT!S41</f>
        <v>86981.977152529696</v>
      </c>
    </row>
    <row r="24" spans="1:7" x14ac:dyDescent="0.25">
      <c r="A24" s="269" t="str">
        <f>APT!A42</f>
        <v>APT</v>
      </c>
      <c r="B24" s="269">
        <f>APT!C42</f>
        <v>3022021</v>
      </c>
      <c r="C24" s="269" t="str">
        <f>APT!D42</f>
        <v>Dollis Primary School</v>
      </c>
      <c r="D24" s="269" t="str">
        <f>APT!M42</f>
        <v>BS</v>
      </c>
      <c r="E24" s="400">
        <f>APT!Q42</f>
        <v>358821.2134869307</v>
      </c>
      <c r="F24" s="400">
        <f>APT!R42</f>
        <v>179410.60674346535</v>
      </c>
      <c r="G24" s="400">
        <f>APT!S42</f>
        <v>179410.60674346535</v>
      </c>
    </row>
    <row r="25" spans="1:7" x14ac:dyDescent="0.25">
      <c r="A25" s="269" t="str">
        <f>APT!A43</f>
        <v>APT</v>
      </c>
      <c r="B25" s="269">
        <f>APT!C43</f>
        <v>3022023</v>
      </c>
      <c r="C25" s="269" t="str">
        <f>APT!D43</f>
        <v>Edgware Primary School</v>
      </c>
      <c r="D25" s="269" t="str">
        <f>APT!M43</f>
        <v>BS</v>
      </c>
      <c r="E25" s="400">
        <f>APT!Q43</f>
        <v>379661.86759629374</v>
      </c>
      <c r="F25" s="400">
        <f>APT!R43</f>
        <v>189830.93379814687</v>
      </c>
      <c r="G25" s="400">
        <f>APT!S43</f>
        <v>189830.93379814687</v>
      </c>
    </row>
    <row r="26" spans="1:7" x14ac:dyDescent="0.25">
      <c r="A26" s="269" t="str">
        <f>APT!A44</f>
        <v>APT</v>
      </c>
      <c r="B26" s="269">
        <f>APT!C44</f>
        <v>3022024</v>
      </c>
      <c r="C26" s="269" t="str">
        <f>APT!D44</f>
        <v>Fairway Primary School</v>
      </c>
      <c r="D26" s="269" t="str">
        <f>APT!M44</f>
        <v>BS</v>
      </c>
      <c r="E26" s="400">
        <f>APT!Q44</f>
        <v>161796.64201753848</v>
      </c>
      <c r="F26" s="400">
        <f>APT!R44</f>
        <v>80898.321008769242</v>
      </c>
      <c r="G26" s="400">
        <f>APT!S44</f>
        <v>80898.321008769242</v>
      </c>
    </row>
    <row r="27" spans="1:7" x14ac:dyDescent="0.25">
      <c r="A27" s="269" t="str">
        <f>APT!A45</f>
        <v>APT</v>
      </c>
      <c r="B27" s="269">
        <f>APT!C45</f>
        <v>3022025</v>
      </c>
      <c r="C27" s="269" t="str">
        <f>APT!D45</f>
        <v>Foulds</v>
      </c>
      <c r="D27" s="269" t="str">
        <f>APT!M45</f>
        <v>BS</v>
      </c>
      <c r="E27" s="400">
        <f>APT!Q45</f>
        <v>210206.19121959235</v>
      </c>
      <c r="F27" s="400">
        <f>APT!R45</f>
        <v>105103.09560979618</v>
      </c>
      <c r="G27" s="400">
        <f>APT!S45</f>
        <v>105103.09560979618</v>
      </c>
    </row>
    <row r="28" spans="1:7" x14ac:dyDescent="0.25">
      <c r="A28" s="269" t="str">
        <f>APT!A46</f>
        <v>APT</v>
      </c>
      <c r="B28" s="269">
        <f>APT!C46</f>
        <v>3022026</v>
      </c>
      <c r="C28" s="269" t="str">
        <f>APT!D46</f>
        <v>Frith Manor School</v>
      </c>
      <c r="D28" s="269" t="str">
        <f>APT!M46</f>
        <v>BS</v>
      </c>
      <c r="E28" s="400">
        <f>APT!Q46</f>
        <v>348896.19558272138</v>
      </c>
      <c r="F28" s="400">
        <f>APT!R46</f>
        <v>174448.09779136069</v>
      </c>
      <c r="G28" s="400">
        <f>APT!S46</f>
        <v>174448.09779136069</v>
      </c>
    </row>
    <row r="29" spans="1:7" x14ac:dyDescent="0.25">
      <c r="A29" s="269" t="str">
        <f>APT!A47</f>
        <v>APT</v>
      </c>
      <c r="B29" s="269">
        <f>APT!C47</f>
        <v>3022028</v>
      </c>
      <c r="C29" s="269" t="str">
        <f>APT!D47</f>
        <v>Garden Suburb Infant School</v>
      </c>
      <c r="D29" s="269" t="str">
        <f>APT!M47</f>
        <v>BS</v>
      </c>
      <c r="E29" s="400">
        <f>APT!Q47</f>
        <v>185539.00262368631</v>
      </c>
      <c r="F29" s="400">
        <f>APT!R47</f>
        <v>92769.501311843153</v>
      </c>
      <c r="G29" s="400">
        <f>APT!S47</f>
        <v>92769.501311843153</v>
      </c>
    </row>
    <row r="30" spans="1:7" x14ac:dyDescent="0.25">
      <c r="A30" s="269" t="str">
        <f>APT!A48</f>
        <v>APT</v>
      </c>
      <c r="B30" s="269">
        <f>APT!C48</f>
        <v>3022027</v>
      </c>
      <c r="C30" s="269" t="str">
        <f>APT!D48</f>
        <v>Garden Suburb Junior</v>
      </c>
      <c r="D30" s="269" t="str">
        <f>APT!M48</f>
        <v>BS</v>
      </c>
      <c r="E30" s="400">
        <f>APT!Q48</f>
        <v>245638.44693519635</v>
      </c>
      <c r="F30" s="400">
        <f>APT!R48</f>
        <v>122819.22346759817</v>
      </c>
      <c r="G30" s="400">
        <f>APT!S48</f>
        <v>122819.22346759817</v>
      </c>
    </row>
    <row r="31" spans="1:7" x14ac:dyDescent="0.25">
      <c r="A31" s="269" t="str">
        <f>APT!A49</f>
        <v>APT</v>
      </c>
      <c r="B31" s="269">
        <f>APT!C49</f>
        <v>3022029</v>
      </c>
      <c r="C31" s="269" t="str">
        <f>APT!D49</f>
        <v>Goldbeaters Primary School</v>
      </c>
      <c r="D31" s="269" t="str">
        <f>APT!M49</f>
        <v>BS</v>
      </c>
      <c r="E31" s="400">
        <f>APT!Q49</f>
        <v>343318.84973693412</v>
      </c>
      <c r="F31" s="400">
        <f>APT!R49</f>
        <v>171659.42486846706</v>
      </c>
      <c r="G31" s="400">
        <f>APT!S49</f>
        <v>171659.42486846706</v>
      </c>
    </row>
    <row r="32" spans="1:7" x14ac:dyDescent="0.25">
      <c r="A32" s="269" t="str">
        <f>APT!A50</f>
        <v>APT</v>
      </c>
      <c r="B32" s="269">
        <f>APT!C50</f>
        <v>3023516</v>
      </c>
      <c r="C32" s="269" t="str">
        <f>APT!D50</f>
        <v>Hasmonean Primary School</v>
      </c>
      <c r="D32" s="269" t="str">
        <f>APT!M50</f>
        <v>BS</v>
      </c>
      <c r="E32" s="400">
        <f>APT!Q50</f>
        <v>145468.42862419298</v>
      </c>
      <c r="F32" s="400">
        <f>APT!R50</f>
        <v>72734.21431209649</v>
      </c>
      <c r="G32" s="400">
        <f>APT!S50</f>
        <v>72734.21431209649</v>
      </c>
    </row>
    <row r="33" spans="1:7" x14ac:dyDescent="0.25">
      <c r="A33" s="269" t="str">
        <f>APT!A51</f>
        <v>APT</v>
      </c>
      <c r="B33" s="269">
        <f>APT!C51</f>
        <v>3022031</v>
      </c>
      <c r="C33" s="269" t="str">
        <f>APT!D51</f>
        <v>Hollickwood JMI School</v>
      </c>
      <c r="D33" s="269" t="str">
        <f>APT!M51</f>
        <v>BS</v>
      </c>
      <c r="E33" s="400">
        <f>APT!Q51</f>
        <v>164317.89043656999</v>
      </c>
      <c r="F33" s="400">
        <f>APT!R51</f>
        <v>82158.945218284993</v>
      </c>
      <c r="G33" s="400">
        <f>APT!S51</f>
        <v>82158.945218284993</v>
      </c>
    </row>
    <row r="34" spans="1:7" x14ac:dyDescent="0.25">
      <c r="A34" s="269" t="str">
        <f>APT!A52</f>
        <v>APT</v>
      </c>
      <c r="B34" s="269">
        <f>APT!C52</f>
        <v>3022032</v>
      </c>
      <c r="C34" s="269" t="str">
        <f>APT!D52</f>
        <v>Holly Park School</v>
      </c>
      <c r="D34" s="269" t="str">
        <f>APT!M52</f>
        <v>BS</v>
      </c>
      <c r="E34" s="400">
        <f>APT!Q52</f>
        <v>309023.25673353847</v>
      </c>
      <c r="F34" s="400">
        <f>APT!R52</f>
        <v>154511.62836676923</v>
      </c>
      <c r="G34" s="400">
        <f>APT!S52</f>
        <v>154511.62836676923</v>
      </c>
    </row>
    <row r="35" spans="1:7" x14ac:dyDescent="0.25">
      <c r="A35" s="269" t="str">
        <f>APT!A53</f>
        <v>APT</v>
      </c>
      <c r="B35" s="269">
        <f>APT!C53</f>
        <v>3023304</v>
      </c>
      <c r="C35" s="269" t="str">
        <f>APT!D53</f>
        <v>Holy Trinity School</v>
      </c>
      <c r="D35" s="269" t="str">
        <f>APT!M53</f>
        <v>BS</v>
      </c>
      <c r="E35" s="400">
        <f>APT!Q53</f>
        <v>151326.28589769627</v>
      </c>
      <c r="F35" s="400">
        <f>APT!R53</f>
        <v>75663.142948848137</v>
      </c>
      <c r="G35" s="400">
        <f>APT!S53</f>
        <v>75663.142948848137</v>
      </c>
    </row>
    <row r="36" spans="1:7" x14ac:dyDescent="0.25">
      <c r="A36" s="269" t="str">
        <f>APT!A54</f>
        <v>APT</v>
      </c>
      <c r="B36" s="269">
        <f>APT!C54</f>
        <v>3022036</v>
      </c>
      <c r="C36" s="269" t="str">
        <f>APT!D54</f>
        <v>Livingstone School</v>
      </c>
      <c r="D36" s="269" t="str">
        <f>APT!M54</f>
        <v>BS</v>
      </c>
      <c r="E36" s="400">
        <f>APT!Q54</f>
        <v>209141.40943381941</v>
      </c>
      <c r="F36" s="400">
        <f>APT!R54</f>
        <v>104570.70471690971</v>
      </c>
      <c r="G36" s="400">
        <f>APT!S54</f>
        <v>104570.70471690971</v>
      </c>
    </row>
    <row r="37" spans="1:7" x14ac:dyDescent="0.25">
      <c r="A37" s="269" t="str">
        <f>APT!A55</f>
        <v>APT</v>
      </c>
      <c r="B37" s="269">
        <f>APT!C55</f>
        <v>3022037</v>
      </c>
      <c r="C37" s="269" t="str">
        <f>APT!D55</f>
        <v>Manorside Primary School</v>
      </c>
      <c r="D37" s="269" t="str">
        <f>APT!M55</f>
        <v>BS</v>
      </c>
      <c r="E37" s="400">
        <f>APT!Q55</f>
        <v>203256.73194615389</v>
      </c>
      <c r="F37" s="400">
        <f>APT!R55</f>
        <v>101628.36597307694</v>
      </c>
      <c r="G37" s="400">
        <f>APT!S55</f>
        <v>101628.36597307694</v>
      </c>
    </row>
    <row r="38" spans="1:7" x14ac:dyDescent="0.25">
      <c r="A38" s="269" t="str">
        <f>APT!A56</f>
        <v>APT</v>
      </c>
      <c r="B38" s="269">
        <f>APT!C56</f>
        <v>3023523</v>
      </c>
      <c r="C38" s="269" t="str">
        <f>APT!D56</f>
        <v>Martin Primary School</v>
      </c>
      <c r="D38" s="269" t="str">
        <f>APT!M56</f>
        <v>BS</v>
      </c>
      <c r="E38" s="400">
        <f>APT!Q56</f>
        <v>443601.79975433578</v>
      </c>
      <c r="F38" s="400">
        <f>APT!R56</f>
        <v>221800.89987716789</v>
      </c>
      <c r="G38" s="400">
        <f>APT!S56</f>
        <v>221800.89987716789</v>
      </c>
    </row>
    <row r="39" spans="1:7" x14ac:dyDescent="0.25">
      <c r="A39" s="269" t="str">
        <f>APT!A57</f>
        <v>APT</v>
      </c>
      <c r="B39" s="269">
        <f>APT!C57</f>
        <v>3025948</v>
      </c>
      <c r="C39" s="269" t="str">
        <f>APT!D57</f>
        <v>Mathilda Marks-Kennedy School</v>
      </c>
      <c r="D39" s="269" t="str">
        <f>APT!M57</f>
        <v>BS</v>
      </c>
      <c r="E39" s="400">
        <f>APT!Q57</f>
        <v>142012.24902592305</v>
      </c>
      <c r="F39" s="400">
        <f>APT!R57</f>
        <v>71006.124512961527</v>
      </c>
      <c r="G39" s="400">
        <f>APT!S57</f>
        <v>71006.124512961527</v>
      </c>
    </row>
    <row r="40" spans="1:7" x14ac:dyDescent="0.25">
      <c r="A40" s="269" t="str">
        <f>APT!A58</f>
        <v>APT</v>
      </c>
      <c r="B40" s="269">
        <f>APT!C58</f>
        <v>3025949</v>
      </c>
      <c r="C40" s="269" t="str">
        <f>APT!D58</f>
        <v>Menorah Foundation School</v>
      </c>
      <c r="D40" s="269" t="str">
        <f>APT!M58</f>
        <v>BS</v>
      </c>
      <c r="E40" s="400">
        <f>APT!Q58</f>
        <v>248646.15384615384</v>
      </c>
      <c r="F40" s="400">
        <f>APT!R58</f>
        <v>124323.07692307692</v>
      </c>
      <c r="G40" s="400">
        <f>APT!S58</f>
        <v>124323.07692307692</v>
      </c>
    </row>
    <row r="41" spans="1:7" x14ac:dyDescent="0.25">
      <c r="A41" s="269" t="str">
        <f>APT!A59</f>
        <v>APT</v>
      </c>
      <c r="B41" s="269">
        <f>APT!C59</f>
        <v>3023513</v>
      </c>
      <c r="C41" s="269" t="str">
        <f>APT!D59</f>
        <v>Menorah Primary School</v>
      </c>
      <c r="D41" s="269" t="str">
        <f>APT!M59</f>
        <v>BS</v>
      </c>
      <c r="E41" s="400">
        <f>APT!Q59</f>
        <v>245109.2124246154</v>
      </c>
      <c r="F41" s="400">
        <f>APT!R59</f>
        <v>122554.6062123077</v>
      </c>
      <c r="G41" s="400">
        <f>APT!S59</f>
        <v>122554.6062123077</v>
      </c>
    </row>
    <row r="42" spans="1:7" x14ac:dyDescent="0.25">
      <c r="A42" s="269" t="str">
        <f>APT!A60</f>
        <v>APT</v>
      </c>
      <c r="B42" s="269">
        <f>APT!C60</f>
        <v>3023305</v>
      </c>
      <c r="C42" s="269" t="str">
        <f>APT!D60</f>
        <v>Monken Hadley C E Primary School</v>
      </c>
      <c r="D42" s="269" t="str">
        <f>APT!M60</f>
        <v>BS</v>
      </c>
      <c r="E42" s="400">
        <f>APT!Q60</f>
        <v>111279.89267817583</v>
      </c>
      <c r="F42" s="400">
        <f>APT!R60</f>
        <v>55639.946339087917</v>
      </c>
      <c r="G42" s="400">
        <f>APT!S60</f>
        <v>55639.946339087917</v>
      </c>
    </row>
    <row r="43" spans="1:7" x14ac:dyDescent="0.25">
      <c r="A43" s="269" t="str">
        <f>APT!A61</f>
        <v>APT</v>
      </c>
      <c r="B43" s="269">
        <f>APT!C61</f>
        <v>3022042</v>
      </c>
      <c r="C43" s="269" t="str">
        <f>APT!D61</f>
        <v>Monkfrith School</v>
      </c>
      <c r="D43" s="269" t="str">
        <f>APT!M61</f>
        <v>BS</v>
      </c>
      <c r="E43" s="400">
        <f>APT!Q61</f>
        <v>283551.30072765704</v>
      </c>
      <c r="F43" s="400">
        <f>APT!R61</f>
        <v>141775.65036382852</v>
      </c>
      <c r="G43" s="400">
        <f>APT!S61</f>
        <v>141775.65036382852</v>
      </c>
    </row>
    <row r="44" spans="1:7" x14ac:dyDescent="0.25">
      <c r="A44" s="269" t="str">
        <f>APT!A62</f>
        <v>APT</v>
      </c>
      <c r="B44" s="269">
        <f>APT!C62</f>
        <v>3022044</v>
      </c>
      <c r="C44" s="269" t="str">
        <f>APT!D62</f>
        <v>Moss Hall Infant School</v>
      </c>
      <c r="D44" s="269" t="str">
        <f>APT!M62</f>
        <v>BS</v>
      </c>
      <c r="E44" s="400">
        <f>APT!Q62</f>
        <v>255615.43348018546</v>
      </c>
      <c r="F44" s="400">
        <f>APT!R62</f>
        <v>127807.71674009273</v>
      </c>
      <c r="G44" s="400">
        <f>APT!S62</f>
        <v>127807.71674009273</v>
      </c>
    </row>
    <row r="45" spans="1:7" x14ac:dyDescent="0.25">
      <c r="A45" s="269" t="str">
        <f>APT!A63</f>
        <v>APT</v>
      </c>
      <c r="B45" s="269">
        <f>APT!C63</f>
        <v>3022043</v>
      </c>
      <c r="C45" s="269" t="str">
        <f>APT!D63</f>
        <v>Moss Hall Junior School</v>
      </c>
      <c r="D45" s="269" t="str">
        <f>APT!M63</f>
        <v>BS</v>
      </c>
      <c r="E45" s="400">
        <f>APT!Q63</f>
        <v>297713.78077446489</v>
      </c>
      <c r="F45" s="400">
        <f>APT!R63</f>
        <v>148856.89038723244</v>
      </c>
      <c r="G45" s="400">
        <f>APT!S63</f>
        <v>148856.89038723244</v>
      </c>
    </row>
    <row r="46" spans="1:7" x14ac:dyDescent="0.25">
      <c r="A46" s="269" t="str">
        <f>APT!A64</f>
        <v>APT</v>
      </c>
      <c r="B46" s="269">
        <f>APT!C64</f>
        <v>3022053</v>
      </c>
      <c r="C46" s="269" t="str">
        <f>APT!D64</f>
        <v>Noam Primary School</v>
      </c>
      <c r="D46" s="269" t="str">
        <f>APT!M64</f>
        <v>BS</v>
      </c>
      <c r="E46" s="400">
        <f>APT!Q64</f>
        <v>138360.33594431781</v>
      </c>
      <c r="F46" s="400">
        <f>APT!R64</f>
        <v>69180.167972158903</v>
      </c>
      <c r="G46" s="400">
        <f>APT!S64</f>
        <v>69180.167972158903</v>
      </c>
    </row>
    <row r="47" spans="1:7" x14ac:dyDescent="0.25">
      <c r="A47" s="269" t="str">
        <f>APT!A65</f>
        <v>APT</v>
      </c>
      <c r="B47" s="269">
        <f>APT!C65</f>
        <v>3022045</v>
      </c>
      <c r="C47" s="269" t="str">
        <f>APT!D65</f>
        <v>Northside School</v>
      </c>
      <c r="D47" s="269" t="str">
        <f>APT!M65</f>
        <v>BS</v>
      </c>
      <c r="E47" s="400">
        <f>APT!Q65</f>
        <v>175504.4851863881</v>
      </c>
      <c r="F47" s="400">
        <f>APT!R65</f>
        <v>87752.242593194052</v>
      </c>
      <c r="G47" s="400">
        <f>APT!S65</f>
        <v>87752.242593194052</v>
      </c>
    </row>
    <row r="48" spans="1:7" x14ac:dyDescent="0.25">
      <c r="A48" s="269" t="str">
        <f>APT!A66</f>
        <v>APT</v>
      </c>
      <c r="B48" s="269">
        <f>APT!C66</f>
        <v>3022077</v>
      </c>
      <c r="C48" s="269" t="str">
        <f>APT!D66</f>
        <v>Orion Primary School</v>
      </c>
      <c r="D48" s="269" t="str">
        <f>APT!M66</f>
        <v>BS</v>
      </c>
      <c r="E48" s="400">
        <f>APT!Q66</f>
        <v>760899.76481682435</v>
      </c>
      <c r="F48" s="400">
        <f>APT!R66</f>
        <v>380449.88240841217</v>
      </c>
      <c r="G48" s="400">
        <f>APT!S66</f>
        <v>380449.88240841217</v>
      </c>
    </row>
    <row r="49" spans="1:7" x14ac:dyDescent="0.25">
      <c r="A49" s="269" t="str">
        <f>APT!A67</f>
        <v>APT</v>
      </c>
      <c r="B49" s="269">
        <f>APT!C67</f>
        <v>3025201</v>
      </c>
      <c r="C49" s="269" t="str">
        <f>APT!D67</f>
        <v>Osidge Primary School</v>
      </c>
      <c r="D49" s="269" t="str">
        <f>APT!M67</f>
        <v>BS</v>
      </c>
      <c r="E49" s="400">
        <f>APT!Q67</f>
        <v>279974.23797080095</v>
      </c>
      <c r="F49" s="400">
        <f>APT!R67</f>
        <v>139987.11898540048</v>
      </c>
      <c r="G49" s="400">
        <f>APT!S67</f>
        <v>139987.11898540048</v>
      </c>
    </row>
    <row r="50" spans="1:7" x14ac:dyDescent="0.25">
      <c r="A50" s="269" t="str">
        <f>APT!A68</f>
        <v>APT</v>
      </c>
      <c r="B50" s="269">
        <f>APT!C68</f>
        <v>3023501</v>
      </c>
      <c r="C50" s="269" t="str">
        <f>APT!D68</f>
        <v>Our Lady of Lourdes School</v>
      </c>
      <c r="D50" s="269" t="str">
        <f>APT!M68</f>
        <v>BS</v>
      </c>
      <c r="E50" s="400">
        <f>APT!Q68</f>
        <v>149810.04642326423</v>
      </c>
      <c r="F50" s="400">
        <f>APT!R68</f>
        <v>74905.023211632113</v>
      </c>
      <c r="G50" s="400">
        <f>APT!S68</f>
        <v>74905.023211632113</v>
      </c>
    </row>
    <row r="51" spans="1:7" x14ac:dyDescent="0.25">
      <c r="A51" s="269" t="str">
        <f>APT!A69</f>
        <v>APT</v>
      </c>
      <c r="B51" s="269">
        <f>APT!C69</f>
        <v>3022078</v>
      </c>
      <c r="C51" s="269" t="str">
        <f>APT!D69</f>
        <v>Pardes House School</v>
      </c>
      <c r="D51" s="269" t="str">
        <f>APT!M69</f>
        <v>BS</v>
      </c>
      <c r="E51" s="400">
        <f>APT!Q69</f>
        <v>229306.4706549696</v>
      </c>
      <c r="F51" s="400">
        <f>APT!R69</f>
        <v>114653.2353274848</v>
      </c>
      <c r="G51" s="400">
        <f>APT!S69</f>
        <v>114653.2353274848</v>
      </c>
    </row>
    <row r="52" spans="1:7" x14ac:dyDescent="0.25">
      <c r="A52" s="269" t="str">
        <f>APT!A70</f>
        <v>APT</v>
      </c>
      <c r="B52" s="269">
        <f>APT!C70</f>
        <v>3022071</v>
      </c>
      <c r="C52" s="269" t="str">
        <f>APT!D70</f>
        <v>Queenswell Infant and Nursery School</v>
      </c>
      <c r="D52" s="269" t="str">
        <f>APT!M70</f>
        <v>BS</v>
      </c>
      <c r="E52" s="400">
        <f>APT!Q70</f>
        <v>155422.63784431299</v>
      </c>
      <c r="F52" s="400">
        <f>APT!R70</f>
        <v>77711.318922156497</v>
      </c>
      <c r="G52" s="400">
        <f>APT!S70</f>
        <v>77711.318922156497</v>
      </c>
    </row>
    <row r="53" spans="1:7" x14ac:dyDescent="0.25">
      <c r="A53" s="269" t="str">
        <f>APT!A71</f>
        <v>APT</v>
      </c>
      <c r="B53" s="269">
        <f>APT!C71</f>
        <v>3022072</v>
      </c>
      <c r="C53" s="269" t="str">
        <f>APT!D71</f>
        <v>Queenswell Junior School</v>
      </c>
      <c r="D53" s="269" t="str">
        <f>APT!M71</f>
        <v>BS</v>
      </c>
      <c r="E53" s="400">
        <f>APT!Q71</f>
        <v>249896.42065020942</v>
      </c>
      <c r="F53" s="400">
        <f>APT!R71</f>
        <v>124948.21032510471</v>
      </c>
      <c r="G53" s="400">
        <f>APT!S71</f>
        <v>124948.21032510471</v>
      </c>
    </row>
    <row r="54" spans="1:7" x14ac:dyDescent="0.25">
      <c r="A54" s="269" t="str">
        <f>APT!A72</f>
        <v>APT</v>
      </c>
      <c r="B54" s="269">
        <f>APT!C72</f>
        <v>3023512</v>
      </c>
      <c r="C54" s="269" t="str">
        <f>APT!D72</f>
        <v>Rosh Pinah</v>
      </c>
      <c r="D54" s="269" t="str">
        <f>APT!M72</f>
        <v>BS</v>
      </c>
      <c r="E54" s="400">
        <f>APT!Q72</f>
        <v>242510.76923076922</v>
      </c>
      <c r="F54" s="400">
        <f>APT!R72</f>
        <v>121255.38461538461</v>
      </c>
      <c r="G54" s="400">
        <f>APT!S72</f>
        <v>121255.38461538461</v>
      </c>
    </row>
    <row r="55" spans="1:7" x14ac:dyDescent="0.25">
      <c r="A55" s="269" t="str">
        <f>APT!A73</f>
        <v>APT</v>
      </c>
      <c r="B55" s="269">
        <f>APT!C73</f>
        <v>3023510</v>
      </c>
      <c r="C55" s="269" t="str">
        <f>APT!D73</f>
        <v>Sacred Heart School</v>
      </c>
      <c r="D55" s="269" t="str">
        <f>APT!M73</f>
        <v>BS</v>
      </c>
      <c r="E55" s="400">
        <f>APT!Q73</f>
        <v>260486.84172827733</v>
      </c>
      <c r="F55" s="400">
        <f>APT!R73</f>
        <v>130243.42086413866</v>
      </c>
      <c r="G55" s="400">
        <f>APT!S73</f>
        <v>130243.42086413866</v>
      </c>
    </row>
    <row r="56" spans="1:7" x14ac:dyDescent="0.25">
      <c r="A56" s="269" t="str">
        <f>APT!A74</f>
        <v>APT</v>
      </c>
      <c r="B56" s="269">
        <f>APT!C74</f>
        <v>3023502</v>
      </c>
      <c r="C56" s="269" t="str">
        <f>APT!D74</f>
        <v>St Agnes RC Primary School</v>
      </c>
      <c r="D56" s="269" t="str">
        <f>APT!M74</f>
        <v>BS</v>
      </c>
      <c r="E56" s="400">
        <f>APT!Q74</f>
        <v>276011.01414880145</v>
      </c>
      <c r="F56" s="400">
        <f>APT!R74</f>
        <v>138005.50707440072</v>
      </c>
      <c r="G56" s="400">
        <f>APT!S74</f>
        <v>138005.50707440072</v>
      </c>
    </row>
    <row r="57" spans="1:7" x14ac:dyDescent="0.25">
      <c r="A57" s="269" t="str">
        <f>APT!A75</f>
        <v>APT</v>
      </c>
      <c r="B57" s="269">
        <f>APT!C75</f>
        <v>3023315</v>
      </c>
      <c r="C57" s="269" t="str">
        <f>APT!D75</f>
        <v>St Andrew's C E</v>
      </c>
      <c r="D57" s="269" t="str">
        <f>APT!M75</f>
        <v>BS</v>
      </c>
      <c r="E57" s="400">
        <f>APT!Q75</f>
        <v>145915.91982909892</v>
      </c>
      <c r="F57" s="400">
        <f>APT!R75</f>
        <v>72957.959914549458</v>
      </c>
      <c r="G57" s="400">
        <f>APT!S75</f>
        <v>72957.959914549458</v>
      </c>
    </row>
    <row r="58" spans="1:7" x14ac:dyDescent="0.25">
      <c r="A58" s="269" t="str">
        <f>APT!A76</f>
        <v>APT</v>
      </c>
      <c r="B58" s="269">
        <f>APT!C76</f>
        <v>3023504</v>
      </c>
      <c r="C58" s="269" t="str">
        <f>APT!D76</f>
        <v>St Catherines R C Primary</v>
      </c>
      <c r="D58" s="269" t="str">
        <f>APT!M76</f>
        <v>BS</v>
      </c>
      <c r="E58" s="400">
        <f>APT!Q76</f>
        <v>280773.48247477872</v>
      </c>
      <c r="F58" s="400">
        <f>APT!R76</f>
        <v>140386.74123738936</v>
      </c>
      <c r="G58" s="400">
        <f>APT!S76</f>
        <v>140386.74123738936</v>
      </c>
    </row>
    <row r="59" spans="1:7" x14ac:dyDescent="0.25">
      <c r="A59" s="269" t="str">
        <f>APT!A77</f>
        <v>APT</v>
      </c>
      <c r="B59" s="269">
        <f>APT!C77</f>
        <v>3023309</v>
      </c>
      <c r="C59" s="269" t="str">
        <f>APT!D77</f>
        <v>St Johns CE N20</v>
      </c>
      <c r="D59" s="269" t="str">
        <f>APT!M77</f>
        <v>BS</v>
      </c>
      <c r="E59" s="400">
        <f>APT!Q77</f>
        <v>147212.50875788738</v>
      </c>
      <c r="F59" s="400">
        <f>APT!R77</f>
        <v>73606.25437894369</v>
      </c>
      <c r="G59" s="400">
        <f>APT!S77</f>
        <v>73606.25437894369</v>
      </c>
    </row>
    <row r="60" spans="1:7" x14ac:dyDescent="0.25">
      <c r="A60" s="269" t="str">
        <f>APT!A78</f>
        <v>APT</v>
      </c>
      <c r="B60" s="269">
        <f>APT!C78</f>
        <v>3023307</v>
      </c>
      <c r="C60" s="269" t="str">
        <f>APT!D78</f>
        <v>St John's CE School N11</v>
      </c>
      <c r="D60" s="269" t="str">
        <f>APT!M78</f>
        <v>BS</v>
      </c>
      <c r="E60" s="400">
        <f>APT!Q78</f>
        <v>147815.60497152089</v>
      </c>
      <c r="F60" s="400">
        <f>APT!R78</f>
        <v>73907.802485760447</v>
      </c>
      <c r="G60" s="400">
        <f>APT!S78</f>
        <v>73907.802485760447</v>
      </c>
    </row>
    <row r="61" spans="1:7" x14ac:dyDescent="0.25">
      <c r="A61" s="269" t="str">
        <f>APT!A79</f>
        <v>APT</v>
      </c>
      <c r="B61" s="269">
        <f>APT!C79</f>
        <v>3023509</v>
      </c>
      <c r="C61" s="269" t="str">
        <f>APT!D79</f>
        <v>St Joseph's Primary School</v>
      </c>
      <c r="D61" s="269" t="str">
        <f>APT!M79</f>
        <v>BS</v>
      </c>
      <c r="E61" s="400">
        <f>APT!Q79</f>
        <v>338395.90607149113</v>
      </c>
      <c r="F61" s="400">
        <f>APT!R79</f>
        <v>169197.95303574557</v>
      </c>
      <c r="G61" s="400">
        <f>APT!S79</f>
        <v>169197.95303574557</v>
      </c>
    </row>
    <row r="62" spans="1:7" x14ac:dyDescent="0.25">
      <c r="A62" s="269" t="str">
        <f>APT!A80</f>
        <v>APT</v>
      </c>
      <c r="B62" s="269">
        <f>APT!C80</f>
        <v>3023311</v>
      </c>
      <c r="C62" s="269" t="str">
        <f>APT!D80</f>
        <v>St Mary's C E Primary School N3</v>
      </c>
      <c r="D62" s="269" t="str">
        <f>APT!M80</f>
        <v>BS</v>
      </c>
      <c r="E62" s="400">
        <f>APT!Q80</f>
        <v>279350.98339702468</v>
      </c>
      <c r="F62" s="400">
        <f>APT!R80</f>
        <v>139675.49169851234</v>
      </c>
      <c r="G62" s="400">
        <f>APT!S80</f>
        <v>139675.49169851234</v>
      </c>
    </row>
    <row r="63" spans="1:7" x14ac:dyDescent="0.25">
      <c r="A63" s="269" t="str">
        <f>APT!A81</f>
        <v>APT</v>
      </c>
      <c r="B63" s="269">
        <f>APT!C81</f>
        <v>3023312</v>
      </c>
      <c r="C63" s="269" t="str">
        <f>APT!D81</f>
        <v>St Mary's School EN4</v>
      </c>
      <c r="D63" s="269" t="str">
        <f>APT!M81</f>
        <v>BS</v>
      </c>
      <c r="E63" s="400">
        <f>APT!Q81</f>
        <v>148749.55786193066</v>
      </c>
      <c r="F63" s="400">
        <f>APT!R81</f>
        <v>74374.778930965331</v>
      </c>
      <c r="G63" s="400">
        <f>APT!S81</f>
        <v>74374.778930965331</v>
      </c>
    </row>
    <row r="64" spans="1:7" x14ac:dyDescent="0.25">
      <c r="A64" s="269" t="str">
        <f>APT!A82</f>
        <v>APT</v>
      </c>
      <c r="B64" s="269">
        <f>APT!C82</f>
        <v>3023314</v>
      </c>
      <c r="C64" s="269" t="str">
        <f>APT!D82</f>
        <v>St Pauls CE Primary, NW7</v>
      </c>
      <c r="D64" s="269" t="str">
        <f>APT!M82</f>
        <v>BS</v>
      </c>
      <c r="E64" s="400">
        <f>APT!Q82</f>
        <v>146883.37432400932</v>
      </c>
      <c r="F64" s="400">
        <f>APT!R82</f>
        <v>73441.687162004659</v>
      </c>
      <c r="G64" s="400">
        <f>APT!S82</f>
        <v>73441.687162004659</v>
      </c>
    </row>
    <row r="65" spans="1:7" x14ac:dyDescent="0.25">
      <c r="A65" s="269" t="str">
        <f>APT!A83</f>
        <v>APT</v>
      </c>
      <c r="B65" s="269">
        <f>APT!C83</f>
        <v>3023313</v>
      </c>
      <c r="C65" s="269" t="str">
        <f>APT!D83</f>
        <v>St. Pauls CE Primary School (N11)</v>
      </c>
      <c r="D65" s="269" t="str">
        <f>APT!M83</f>
        <v>BS</v>
      </c>
      <c r="E65" s="400">
        <f>APT!Q83</f>
        <v>145601.67492932401</v>
      </c>
      <c r="F65" s="400">
        <f>APT!R83</f>
        <v>72800.837464662007</v>
      </c>
      <c r="G65" s="400">
        <f>APT!S83</f>
        <v>72800.837464662007</v>
      </c>
    </row>
    <row r="66" spans="1:7" x14ac:dyDescent="0.25">
      <c r="A66" s="269" t="str">
        <f>APT!A84</f>
        <v>APT</v>
      </c>
      <c r="B66" s="269">
        <f>APT!C84</f>
        <v>3023507</v>
      </c>
      <c r="C66" s="269" t="str">
        <f>APT!D84</f>
        <v>St Theresa's R.C. Primary School</v>
      </c>
      <c r="D66" s="269" t="str">
        <f>APT!M84</f>
        <v>BS</v>
      </c>
      <c r="E66" s="400">
        <f>APT!Q84</f>
        <v>127797.58972580681</v>
      </c>
      <c r="F66" s="400">
        <f>APT!R84</f>
        <v>63898.794862903407</v>
      </c>
      <c r="G66" s="400">
        <f>APT!S84</f>
        <v>63898.794862903407</v>
      </c>
    </row>
    <row r="67" spans="1:7" x14ac:dyDescent="0.25">
      <c r="A67" s="269" t="str">
        <f>APT!A85</f>
        <v>APT</v>
      </c>
      <c r="B67" s="269">
        <f>APT!C85</f>
        <v>3023506</v>
      </c>
      <c r="C67" s="269" t="str">
        <f>APT!D85</f>
        <v>St Vincent's Catholic Primary School</v>
      </c>
      <c r="D67" s="269" t="str">
        <f>APT!M85</f>
        <v>BS</v>
      </c>
      <c r="E67" s="400">
        <f>APT!Q85</f>
        <v>197716.08188495392</v>
      </c>
      <c r="F67" s="400">
        <f>APT!R85</f>
        <v>98858.04094247696</v>
      </c>
      <c r="G67" s="400">
        <f>APT!S85</f>
        <v>98858.04094247696</v>
      </c>
    </row>
    <row r="68" spans="1:7" x14ac:dyDescent="0.25">
      <c r="A68" s="269" t="str">
        <f>APT!A86</f>
        <v>APT</v>
      </c>
      <c r="B68" s="269">
        <f>APT!C86</f>
        <v>3022070</v>
      </c>
      <c r="C68" s="269" t="str">
        <f>APT!D86</f>
        <v>Sunnyfields Primary School</v>
      </c>
      <c r="D68" s="269" t="str">
        <f>APT!M86</f>
        <v>BS</v>
      </c>
      <c r="E68" s="400">
        <f>APT!Q86</f>
        <v>173503.58965653254</v>
      </c>
      <c r="F68" s="400">
        <f>APT!R86</f>
        <v>86751.794828266269</v>
      </c>
      <c r="G68" s="400">
        <f>APT!S86</f>
        <v>86751.794828266269</v>
      </c>
    </row>
    <row r="69" spans="1:7" x14ac:dyDescent="0.25">
      <c r="A69" s="269" t="str">
        <f>APT!A87</f>
        <v>APT</v>
      </c>
      <c r="B69" s="269">
        <f>APT!C87</f>
        <v>3023316</v>
      </c>
      <c r="C69" s="269" t="str">
        <f>APT!D87</f>
        <v>Trent  C of E Primary School</v>
      </c>
      <c r="D69" s="269" t="str">
        <f>APT!M87</f>
        <v>BS</v>
      </c>
      <c r="E69" s="400">
        <f>APT!Q87</f>
        <v>148823.83869784616</v>
      </c>
      <c r="F69" s="400">
        <f>APT!R87</f>
        <v>74411.919348923082</v>
      </c>
      <c r="G69" s="400">
        <f>APT!S87</f>
        <v>74411.919348923082</v>
      </c>
    </row>
    <row r="70" spans="1:7" x14ac:dyDescent="0.25">
      <c r="A70" s="269" t="str">
        <f>APT!A88</f>
        <v>APT</v>
      </c>
      <c r="B70" s="269">
        <f>APT!C88</f>
        <v>3022055</v>
      </c>
      <c r="C70" s="269" t="str">
        <f>APT!D88</f>
        <v>Tudor School</v>
      </c>
      <c r="D70" s="269" t="str">
        <f>APT!M88</f>
        <v>BS</v>
      </c>
      <c r="E70" s="400">
        <f>APT!Q88</f>
        <v>169560.52818602684</v>
      </c>
      <c r="F70" s="400">
        <f>APT!R88</f>
        <v>84780.264093013422</v>
      </c>
      <c r="G70" s="400">
        <f>APT!S88</f>
        <v>84780.264093013422</v>
      </c>
    </row>
    <row r="71" spans="1:7" x14ac:dyDescent="0.25">
      <c r="A71" s="269" t="str">
        <f>APT!A89</f>
        <v>APT</v>
      </c>
      <c r="B71" s="269">
        <f>APT!C89</f>
        <v>3022057</v>
      </c>
      <c r="C71" s="269" t="str">
        <f>APT!D89</f>
        <v>Underhill School</v>
      </c>
      <c r="D71" s="269" t="str">
        <f>APT!M89</f>
        <v>BS</v>
      </c>
      <c r="E71" s="400">
        <f>APT!Q89</f>
        <v>358843.37023824721</v>
      </c>
      <c r="F71" s="400">
        <f>APT!R89</f>
        <v>179421.68511912361</v>
      </c>
      <c r="G71" s="400">
        <f>APT!S89</f>
        <v>179421.68511912361</v>
      </c>
    </row>
    <row r="72" spans="1:7" x14ac:dyDescent="0.25">
      <c r="A72" s="269" t="str">
        <f>APT!A90</f>
        <v>APT</v>
      </c>
      <c r="B72" s="269">
        <f>APT!C90</f>
        <v>3022076</v>
      </c>
      <c r="C72" s="269" t="str">
        <f>APT!D90</f>
        <v>Wessex  Gardens Primary School</v>
      </c>
      <c r="D72" s="269" t="str">
        <f>APT!M90</f>
        <v>BS</v>
      </c>
      <c r="E72" s="400">
        <f>APT!Q90</f>
        <v>277661.97221284988</v>
      </c>
      <c r="F72" s="400">
        <f>APT!R90</f>
        <v>138830.98610642494</v>
      </c>
      <c r="G72" s="400">
        <f>APT!S90</f>
        <v>138830.98610642494</v>
      </c>
    </row>
    <row r="73" spans="1:7" x14ac:dyDescent="0.25">
      <c r="A73" s="269" t="str">
        <f>APT!A91</f>
        <v>APT</v>
      </c>
      <c r="B73" s="269">
        <f>APT!C91</f>
        <v>3022060</v>
      </c>
      <c r="C73" s="269" t="str">
        <f>APT!D91</f>
        <v>Whitings Hill Primary School</v>
      </c>
      <c r="D73" s="269" t="str">
        <f>APT!M91</f>
        <v>BS</v>
      </c>
      <c r="E73" s="400">
        <f>APT!Q91</f>
        <v>369104.05570720392</v>
      </c>
      <c r="F73" s="400">
        <f>APT!R91</f>
        <v>184552.02785360196</v>
      </c>
      <c r="G73" s="400">
        <f>APT!S91</f>
        <v>184552.02785360196</v>
      </c>
    </row>
    <row r="74" spans="1:7" x14ac:dyDescent="0.25">
      <c r="A74" s="269" t="str">
        <f>APT!A92</f>
        <v>APT</v>
      </c>
      <c r="B74" s="269">
        <f>APT!C92</f>
        <v>3023518</v>
      </c>
      <c r="C74" s="269" t="str">
        <f>APT!D92</f>
        <v>Woodcroft Primary School</v>
      </c>
      <c r="D74" s="269" t="str">
        <f>APT!M92</f>
        <v>BS</v>
      </c>
      <c r="E74" s="400">
        <f>APT!Q92</f>
        <v>322009.51774651831</v>
      </c>
      <c r="F74" s="400">
        <f>APT!R92</f>
        <v>161004.75887325915</v>
      </c>
      <c r="G74" s="400">
        <f>APT!S92</f>
        <v>161004.75887325915</v>
      </c>
    </row>
    <row r="75" spans="1:7" x14ac:dyDescent="0.25">
      <c r="A75" s="269" t="str">
        <f>APT!A93</f>
        <v>APT</v>
      </c>
      <c r="B75" s="269">
        <f>APT!C93</f>
        <v>3022054</v>
      </c>
      <c r="C75" s="269" t="str">
        <f>APT!D93</f>
        <v>Woodridge  Primary School</v>
      </c>
      <c r="D75" s="269" t="str">
        <f>APT!M93</f>
        <v>BS</v>
      </c>
      <c r="E75" s="400">
        <f>APT!Q93</f>
        <v>146494.74952431212</v>
      </c>
      <c r="F75" s="400">
        <f>APT!R93</f>
        <v>73247.374762156061</v>
      </c>
      <c r="G75" s="400">
        <f>APT!S93</f>
        <v>73247.374762156061</v>
      </c>
    </row>
    <row r="76" spans="1:7" x14ac:dyDescent="0.25">
      <c r="A76" s="269" t="str">
        <f>APT!A94</f>
        <v>APT</v>
      </c>
      <c r="B76" s="269">
        <f>APT!C94</f>
        <v>3025405</v>
      </c>
      <c r="C76" s="269" t="str">
        <f>APT!D94</f>
        <v>Finchley Catholic High School</v>
      </c>
      <c r="D76" s="269" t="str">
        <f>APT!M94</f>
        <v>BS</v>
      </c>
      <c r="E76" s="400">
        <f>APT!Q94</f>
        <v>797114.61922430759</v>
      </c>
      <c r="F76" s="400">
        <f>APT!R94</f>
        <v>398557.3096121538</v>
      </c>
      <c r="G76" s="400">
        <f>APT!S94</f>
        <v>398557.3096121538</v>
      </c>
    </row>
    <row r="77" spans="1:7" x14ac:dyDescent="0.25">
      <c r="A77" s="269" t="str">
        <f>APT!A95</f>
        <v>APT</v>
      </c>
      <c r="B77" s="269">
        <f>APT!C95</f>
        <v>3024003</v>
      </c>
      <c r="C77" s="269" t="str">
        <f>APT!D95</f>
        <v>Friern Barnet School</v>
      </c>
      <c r="D77" s="269" t="str">
        <f>APT!M95</f>
        <v>BS</v>
      </c>
      <c r="E77" s="400">
        <f>APT!Q95</f>
        <v>790529.99732215342</v>
      </c>
      <c r="F77" s="400">
        <f>APT!R95</f>
        <v>395264.99866107671</v>
      </c>
      <c r="G77" s="400">
        <f>APT!S95</f>
        <v>395264.99866107671</v>
      </c>
    </row>
    <row r="78" spans="1:7" x14ac:dyDescent="0.25">
      <c r="A78" s="269" t="str">
        <f>APT!A96</f>
        <v>APT</v>
      </c>
      <c r="B78" s="269">
        <f>APT!C96</f>
        <v>3025427</v>
      </c>
      <c r="C78" s="269" t="str">
        <f>APT!D96</f>
        <v>JCoSS</v>
      </c>
      <c r="D78" s="269" t="str">
        <f>APT!M96</f>
        <v>BS</v>
      </c>
      <c r="E78" s="400">
        <f>APT!Q96</f>
        <v>1015426.6800660363</v>
      </c>
      <c r="F78" s="400">
        <f>APT!R96</f>
        <v>507713.34003301815</v>
      </c>
      <c r="G78" s="400">
        <f>APT!S96</f>
        <v>507713.34003301815</v>
      </c>
    </row>
    <row r="79" spans="1:7" x14ac:dyDescent="0.25">
      <c r="A79" s="269" t="str">
        <f>APT!A97</f>
        <v>APT</v>
      </c>
      <c r="B79" s="269">
        <f>APT!C97</f>
        <v>3024004</v>
      </c>
      <c r="C79" s="269" t="str">
        <f>APT!D97</f>
        <v>Menorah High School (Girls)</v>
      </c>
      <c r="D79" s="269" t="str">
        <f>APT!M97</f>
        <v>BS</v>
      </c>
      <c r="E79" s="400">
        <f>APT!Q97</f>
        <v>251255.80040607147</v>
      </c>
      <c r="F79" s="400">
        <f>APT!R97</f>
        <v>125627.90020303574</v>
      </c>
      <c r="G79" s="400">
        <f>APT!S97</f>
        <v>125627.90020303574</v>
      </c>
    </row>
    <row r="80" spans="1:7" x14ac:dyDescent="0.25">
      <c r="A80" s="269" t="str">
        <f>APT!A98</f>
        <v>APT</v>
      </c>
      <c r="B80" s="269">
        <f>APT!C98</f>
        <v>3025404</v>
      </c>
      <c r="C80" s="269" t="str">
        <f>APT!D98</f>
        <v>St Michaels Catholic Grammar School</v>
      </c>
      <c r="D80" s="269" t="str">
        <f>APT!M98</f>
        <v>BS</v>
      </c>
      <c r="E80" s="400">
        <f>APT!Q98</f>
        <v>518909.36783139588</v>
      </c>
      <c r="F80" s="400">
        <f>APT!R98</f>
        <v>259454.68391569794</v>
      </c>
      <c r="G80" s="400">
        <f>APT!S98</f>
        <v>259454.68391569794</v>
      </c>
    </row>
    <row r="81" spans="1:7" x14ac:dyDescent="0.25">
      <c r="A81" s="269" t="str">
        <f>APT!A99</f>
        <v>APT</v>
      </c>
      <c r="B81" s="269">
        <f>APT!C99</f>
        <v>3025407</v>
      </c>
      <c r="C81" s="269" t="str">
        <f>APT!D99</f>
        <v>St. James' Catholic High School</v>
      </c>
      <c r="D81" s="269" t="str">
        <f>APT!M99</f>
        <v>BS</v>
      </c>
      <c r="E81" s="400">
        <f>APT!Q99</f>
        <v>1009293.3255509647</v>
      </c>
      <c r="F81" s="400">
        <f>APT!R99</f>
        <v>504646.66277548234</v>
      </c>
      <c r="G81" s="400">
        <f>APT!S99</f>
        <v>504646.66277548234</v>
      </c>
    </row>
    <row r="82" spans="1:7" x14ac:dyDescent="0.25">
      <c r="A82" s="269" t="str">
        <f>APT!A100</f>
        <v>APT</v>
      </c>
      <c r="B82" s="269">
        <f>APT!C100</f>
        <v>3023521</v>
      </c>
      <c r="C82" s="269" t="str">
        <f>APT!D100</f>
        <v>St Mary's &amp; St John's CE School</v>
      </c>
      <c r="D82" s="269" t="str">
        <f>APT!M100</f>
        <v>BS</v>
      </c>
      <c r="E82" s="400">
        <f>APT!Q100</f>
        <v>1264481.3384208251</v>
      </c>
      <c r="F82" s="400">
        <f>APT!R100</f>
        <v>632240.66921041254</v>
      </c>
      <c r="G82" s="400">
        <f>APT!S100</f>
        <v>632240.66921041254</v>
      </c>
    </row>
    <row r="83" spans="1:7" x14ac:dyDescent="0.25">
      <c r="A83" s="269" t="str">
        <f>TPG!A20</f>
        <v>TPG</v>
      </c>
      <c r="B83" s="269">
        <f>TPG!C20</f>
        <v>3021000</v>
      </c>
      <c r="C83" s="269" t="str">
        <f>TPG!D20</f>
        <v>Brookhill Nursery</v>
      </c>
      <c r="D83" s="269" t="str">
        <f>TPG!M20</f>
        <v>TPG</v>
      </c>
      <c r="E83" s="400">
        <f>TPG!Q20</f>
        <v>0</v>
      </c>
      <c r="F83" s="401">
        <f>TPG!R20</f>
        <v>2285</v>
      </c>
      <c r="G83" s="401">
        <f>TPG!S20</f>
        <v>0</v>
      </c>
    </row>
    <row r="84" spans="1:7" x14ac:dyDescent="0.25">
      <c r="A84" s="269" t="str">
        <f>TPG!A21</f>
        <v>TPG</v>
      </c>
      <c r="B84" s="269">
        <f>TPG!C21</f>
        <v>3021001</v>
      </c>
      <c r="C84" s="269" t="str">
        <f>TPG!D21</f>
        <v>Hampden Way Nursery</v>
      </c>
      <c r="D84" s="269" t="str">
        <f>TPG!M21</f>
        <v>TPG</v>
      </c>
      <c r="E84" s="400">
        <f>TPG!Q21</f>
        <v>0</v>
      </c>
      <c r="F84" s="401">
        <f>TPG!R21</f>
        <v>2156</v>
      </c>
      <c r="G84" s="401">
        <f>TPG!S21</f>
        <v>0</v>
      </c>
    </row>
    <row r="85" spans="1:7" x14ac:dyDescent="0.25">
      <c r="A85" s="269" t="str">
        <f>TPG!A22</f>
        <v>TPG</v>
      </c>
      <c r="B85" s="269">
        <f>TPG!C22</f>
        <v>3021003</v>
      </c>
      <c r="C85" s="269" t="str">
        <f>TPG!D22</f>
        <v>St Margaret's Nursery</v>
      </c>
      <c r="D85" s="269" t="str">
        <f>TPG!M22</f>
        <v>TPG</v>
      </c>
      <c r="E85" s="400">
        <f>TPG!Q22</f>
        <v>0</v>
      </c>
      <c r="F85" s="401">
        <f>TPG!R22</f>
        <v>2393</v>
      </c>
      <c r="G85" s="401">
        <f>TPG!S22</f>
        <v>0</v>
      </c>
    </row>
    <row r="86" spans="1:7" x14ac:dyDescent="0.25">
      <c r="A86" s="269" t="str">
        <f>TPG!A23</f>
        <v>TPG</v>
      </c>
      <c r="B86" s="269">
        <f>TPG!C23</f>
        <v>3021002</v>
      </c>
      <c r="C86" s="269" t="str">
        <f>TPG!D23</f>
        <v>Moss Hall Nursery</v>
      </c>
      <c r="D86" s="269" t="str">
        <f>TPG!M23</f>
        <v>TPG</v>
      </c>
      <c r="E86" s="400">
        <f>TPG!Q23</f>
        <v>0</v>
      </c>
      <c r="F86" s="401">
        <f>TPG!R23</f>
        <v>2156</v>
      </c>
      <c r="G86" s="401">
        <f>TPG!S23</f>
        <v>0</v>
      </c>
    </row>
    <row r="87" spans="1:7" x14ac:dyDescent="0.25">
      <c r="A87" s="269" t="str">
        <f>TPG!A24</f>
        <v>TPG</v>
      </c>
      <c r="B87" s="269">
        <f>TPG!C24</f>
        <v>3023317</v>
      </c>
      <c r="C87" s="269" t="str">
        <f>TPG!D24</f>
        <v>All Saints' CE Primary School, N20</v>
      </c>
      <c r="D87" s="269" t="str">
        <f>TPG!M24</f>
        <v>TPG</v>
      </c>
      <c r="E87" s="400">
        <f>TPG!Q24</f>
        <v>0</v>
      </c>
      <c r="F87" s="401">
        <f>TPG!R24</f>
        <v>798</v>
      </c>
      <c r="G87" s="401">
        <f>TPG!S24</f>
        <v>0</v>
      </c>
    </row>
    <row r="88" spans="1:7" x14ac:dyDescent="0.25">
      <c r="A88" s="269" t="str">
        <f>TPG!A25</f>
        <v>TPG</v>
      </c>
      <c r="B88" s="269">
        <f>TPG!C25</f>
        <v>3023500</v>
      </c>
      <c r="C88" s="269" t="str">
        <f>TPG!D25</f>
        <v>Annunciation Catholic Infant School</v>
      </c>
      <c r="D88" s="269" t="str">
        <f>TPG!M25</f>
        <v>TPG</v>
      </c>
      <c r="E88" s="400">
        <f>TPG!Q25</f>
        <v>0</v>
      </c>
      <c r="F88" s="401">
        <f>TPG!R25</f>
        <v>690</v>
      </c>
      <c r="G88" s="401">
        <f>TPG!S25</f>
        <v>0</v>
      </c>
    </row>
    <row r="89" spans="1:7" x14ac:dyDescent="0.25">
      <c r="A89" s="269" t="str">
        <f>TPG!A26</f>
        <v>TPG</v>
      </c>
      <c r="B89" s="269">
        <f>TPG!C26</f>
        <v>3022002</v>
      </c>
      <c r="C89" s="269" t="str">
        <f>TPG!D26</f>
        <v>Barnfield School</v>
      </c>
      <c r="D89" s="269" t="str">
        <f>TPG!M26</f>
        <v>TPG</v>
      </c>
      <c r="E89" s="400">
        <f>TPG!Q26</f>
        <v>0</v>
      </c>
      <c r="F89" s="401">
        <f>TPG!R26</f>
        <v>992</v>
      </c>
      <c r="G89" s="401">
        <f>TPG!S26</f>
        <v>0</v>
      </c>
    </row>
    <row r="90" spans="1:7" x14ac:dyDescent="0.25">
      <c r="A90" s="269" t="str">
        <f>TPG!A27</f>
        <v>TPG</v>
      </c>
      <c r="B90" s="269">
        <f>TPG!C27</f>
        <v>3022079</v>
      </c>
      <c r="C90" s="269" t="str">
        <f>TPG!D27</f>
        <v>Beis Yaakov</v>
      </c>
      <c r="D90" s="269" t="str">
        <f>TPG!M27</f>
        <v>TPG</v>
      </c>
      <c r="E90" s="400">
        <f>TPG!Q27</f>
        <v>0</v>
      </c>
      <c r="F90" s="401">
        <f>TPG!R27</f>
        <v>1352</v>
      </c>
      <c r="G90" s="401">
        <f>TPG!S27</f>
        <v>0</v>
      </c>
    </row>
    <row r="91" spans="1:7" x14ac:dyDescent="0.25">
      <c r="A91" s="269" t="str">
        <f>TPG!A28</f>
        <v>TPG</v>
      </c>
      <c r="B91" s="269">
        <f>TPG!C28</f>
        <v>3023524</v>
      </c>
      <c r="C91" s="269" t="str">
        <f>TPG!D28</f>
        <v>Beit Shvidler Primary School</v>
      </c>
      <c r="D91" s="269" t="str">
        <f>TPG!M28</f>
        <v>TPG</v>
      </c>
      <c r="E91" s="400">
        <f>TPG!Q28</f>
        <v>0</v>
      </c>
      <c r="F91" s="401">
        <f>TPG!R28</f>
        <v>539</v>
      </c>
      <c r="G91" s="401">
        <f>TPG!S28</f>
        <v>0</v>
      </c>
    </row>
    <row r="92" spans="1:7" x14ac:dyDescent="0.25">
      <c r="A92" s="269" t="str">
        <f>TPG!A29</f>
        <v>TPG</v>
      </c>
      <c r="B92" s="269">
        <f>TPG!C29</f>
        <v>3022003</v>
      </c>
      <c r="C92" s="269" t="str">
        <f>TPG!D29</f>
        <v>Bell Lane Primary School</v>
      </c>
      <c r="D92" s="269" t="str">
        <f>TPG!M29</f>
        <v>TPG</v>
      </c>
      <c r="E92" s="400">
        <f>TPG!Q29</f>
        <v>0</v>
      </c>
      <c r="F92" s="401">
        <f>TPG!R29</f>
        <v>1100</v>
      </c>
      <c r="G92" s="401">
        <f>TPG!S29</f>
        <v>0</v>
      </c>
    </row>
    <row r="93" spans="1:7" x14ac:dyDescent="0.25">
      <c r="A93" s="269" t="str">
        <f>TPG!A30</f>
        <v>TPG</v>
      </c>
      <c r="B93" s="269">
        <f>TPG!C30</f>
        <v>3023511</v>
      </c>
      <c r="C93" s="269" t="str">
        <f>TPG!D30</f>
        <v>Blessed Dominic School</v>
      </c>
      <c r="D93" s="269" t="str">
        <f>TPG!M30</f>
        <v>TPG</v>
      </c>
      <c r="E93" s="400">
        <f>TPG!Q30</f>
        <v>0</v>
      </c>
      <c r="F93" s="401">
        <f>TPG!R30</f>
        <v>1121</v>
      </c>
      <c r="G93" s="401">
        <f>TPG!S30</f>
        <v>0</v>
      </c>
    </row>
    <row r="94" spans="1:7" x14ac:dyDescent="0.25">
      <c r="A94" s="269" t="str">
        <f>TPG!A31</f>
        <v>TPG</v>
      </c>
      <c r="B94" s="269">
        <f>TPG!C31</f>
        <v>3022008</v>
      </c>
      <c r="C94" s="269" t="str">
        <f>TPG!D31</f>
        <v>Brookland Infant  &amp; Nursery School</v>
      </c>
      <c r="D94" s="269" t="str">
        <f>TPG!M31</f>
        <v>TPG</v>
      </c>
      <c r="E94" s="400">
        <f>TPG!Q31</f>
        <v>0</v>
      </c>
      <c r="F94" s="401">
        <f>TPG!R31</f>
        <v>949</v>
      </c>
      <c r="G94" s="401">
        <f>TPG!S31</f>
        <v>0</v>
      </c>
    </row>
    <row r="95" spans="1:7" x14ac:dyDescent="0.25">
      <c r="A95" s="269" t="str">
        <f>TPG!A32</f>
        <v>TPG</v>
      </c>
      <c r="B95" s="269">
        <f>TPG!C32</f>
        <v>3022009</v>
      </c>
      <c r="C95" s="269" t="str">
        <f>TPG!D32</f>
        <v>Brunswick Park Primary &amp; Nursery School</v>
      </c>
      <c r="D95" s="269" t="str">
        <f>TPG!M32</f>
        <v>TPG</v>
      </c>
      <c r="E95" s="400">
        <f>TPG!Q32</f>
        <v>0</v>
      </c>
      <c r="F95" s="401">
        <f>TPG!R32</f>
        <v>798</v>
      </c>
      <c r="G95" s="401">
        <f>TPG!S32</f>
        <v>0</v>
      </c>
    </row>
    <row r="96" spans="1:7" x14ac:dyDescent="0.25">
      <c r="A96" s="269" t="str">
        <f>TPG!A33</f>
        <v>TPG</v>
      </c>
      <c r="B96" s="269">
        <f>TPG!C33</f>
        <v>3023302</v>
      </c>
      <c r="C96" s="269" t="str">
        <f>TPG!D33</f>
        <v>Christ Church CE Primary School</v>
      </c>
      <c r="D96" s="269" t="str">
        <f>TPG!M33</f>
        <v>TPG</v>
      </c>
      <c r="E96" s="400">
        <f>TPG!Q33</f>
        <v>0</v>
      </c>
      <c r="F96" s="401">
        <f>TPG!R33</f>
        <v>517</v>
      </c>
      <c r="G96" s="401">
        <f>TPG!S33</f>
        <v>0</v>
      </c>
    </row>
    <row r="97" spans="1:7" x14ac:dyDescent="0.25">
      <c r="A97" s="269" t="str">
        <f>TPG!A34</f>
        <v>TPG</v>
      </c>
      <c r="B97" s="269">
        <f>TPG!C34</f>
        <v>3022014</v>
      </c>
      <c r="C97" s="269" t="str">
        <f>TPG!D34</f>
        <v>Colindale School</v>
      </c>
      <c r="D97" s="269" t="str">
        <f>TPG!M34</f>
        <v>TPG</v>
      </c>
      <c r="E97" s="400">
        <f>TPG!Q34</f>
        <v>0</v>
      </c>
      <c r="F97" s="401">
        <f>TPG!R34</f>
        <v>1682</v>
      </c>
      <c r="G97" s="401">
        <f>TPG!S34</f>
        <v>0</v>
      </c>
    </row>
    <row r="98" spans="1:7" x14ac:dyDescent="0.25">
      <c r="A98" s="269" t="str">
        <f>TPG!A35</f>
        <v>TPG</v>
      </c>
      <c r="B98" s="269">
        <f>TPG!C35</f>
        <v>3022015</v>
      </c>
      <c r="C98" s="269" t="str">
        <f>TPG!D35</f>
        <v>Coppetts Wood</v>
      </c>
      <c r="D98" s="269" t="str">
        <f>TPG!M35</f>
        <v>TPG</v>
      </c>
      <c r="E98" s="400">
        <f>TPG!Q35</f>
        <v>0</v>
      </c>
      <c r="F98" s="401">
        <f>TPG!R35</f>
        <v>949</v>
      </c>
      <c r="G98" s="401">
        <f>TPG!S35</f>
        <v>0</v>
      </c>
    </row>
    <row r="99" spans="1:7" x14ac:dyDescent="0.25">
      <c r="A99" s="269" t="str">
        <f>TPG!A36</f>
        <v>TPG</v>
      </c>
      <c r="B99" s="269">
        <f>TPG!C36</f>
        <v>3022019</v>
      </c>
      <c r="C99" s="269" t="str">
        <f>TPG!D36</f>
        <v>Deansbrook Infant School</v>
      </c>
      <c r="D99" s="269" t="str">
        <f>TPG!M36</f>
        <v>TPG</v>
      </c>
      <c r="E99" s="400">
        <f>TPG!Q36</f>
        <v>0</v>
      </c>
      <c r="F99" s="401">
        <f>TPG!R36</f>
        <v>841</v>
      </c>
      <c r="G99" s="401">
        <f>TPG!S36</f>
        <v>0</v>
      </c>
    </row>
    <row r="100" spans="1:7" x14ac:dyDescent="0.25">
      <c r="A100" s="269" t="str">
        <f>TPG!A37</f>
        <v>TPG</v>
      </c>
      <c r="B100" s="269">
        <f>TPG!C37</f>
        <v>3022021</v>
      </c>
      <c r="C100" s="269" t="str">
        <f>TPG!D37</f>
        <v>Dollis Primary School</v>
      </c>
      <c r="D100" s="269" t="str">
        <f>TPG!M37</f>
        <v>TPG</v>
      </c>
      <c r="E100" s="400">
        <f>TPG!Q37</f>
        <v>0</v>
      </c>
      <c r="F100" s="401">
        <f>TPG!R37</f>
        <v>1164</v>
      </c>
      <c r="G100" s="401">
        <f>TPG!S37</f>
        <v>0</v>
      </c>
    </row>
    <row r="101" spans="1:7" x14ac:dyDescent="0.25">
      <c r="A101" s="269" t="str">
        <f>TPG!A38</f>
        <v>TPG</v>
      </c>
      <c r="B101" s="269">
        <f>TPG!C38</f>
        <v>3022023</v>
      </c>
      <c r="C101" s="269" t="str">
        <f>TPG!D38</f>
        <v>Edgware Primary School</v>
      </c>
      <c r="D101" s="269" t="str">
        <f>TPG!M38</f>
        <v>TPG</v>
      </c>
      <c r="E101" s="400">
        <f>TPG!Q38</f>
        <v>0</v>
      </c>
      <c r="F101" s="401">
        <f>TPG!R38</f>
        <v>819</v>
      </c>
      <c r="G101" s="401">
        <f>TPG!S38</f>
        <v>0</v>
      </c>
    </row>
    <row r="102" spans="1:7" x14ac:dyDescent="0.25">
      <c r="A102" s="269" t="str">
        <f>TPG!A39</f>
        <v>TPG</v>
      </c>
      <c r="B102" s="269">
        <f>TPG!C39</f>
        <v>3022024</v>
      </c>
      <c r="C102" s="269" t="str">
        <f>TPG!D39</f>
        <v>Fairway Primary School</v>
      </c>
      <c r="D102" s="269" t="str">
        <f>TPG!M39</f>
        <v>TPG</v>
      </c>
      <c r="E102" s="400">
        <f>TPG!Q39</f>
        <v>0</v>
      </c>
      <c r="F102" s="401">
        <f>TPG!R39</f>
        <v>1660</v>
      </c>
      <c r="G102" s="401">
        <f>TPG!S39</f>
        <v>0</v>
      </c>
    </row>
    <row r="103" spans="1:7" x14ac:dyDescent="0.25">
      <c r="A103" s="269" t="str">
        <f>TPG!A40</f>
        <v>TPG</v>
      </c>
      <c r="B103" s="269">
        <f>TPG!C40</f>
        <v>3022026</v>
      </c>
      <c r="C103" s="269" t="str">
        <f>TPG!D40</f>
        <v>Frith Manor School</v>
      </c>
      <c r="D103" s="269" t="str">
        <f>TPG!M40</f>
        <v>TPG</v>
      </c>
      <c r="E103" s="400">
        <f>TPG!Q40</f>
        <v>0</v>
      </c>
      <c r="F103" s="401">
        <f>TPG!R40</f>
        <v>970</v>
      </c>
      <c r="G103" s="401">
        <f>TPG!S40</f>
        <v>0</v>
      </c>
    </row>
    <row r="104" spans="1:7" x14ac:dyDescent="0.25">
      <c r="A104" s="269" t="str">
        <f>TPG!A41</f>
        <v>TPG</v>
      </c>
      <c r="B104" s="269">
        <f>TPG!C41</f>
        <v>3022029</v>
      </c>
      <c r="C104" s="269" t="str">
        <f>TPG!D41</f>
        <v>Goldbeaters Primary School</v>
      </c>
      <c r="D104" s="269" t="str">
        <f>TPG!M41</f>
        <v>TPG</v>
      </c>
      <c r="E104" s="400">
        <f>TPG!Q41</f>
        <v>0</v>
      </c>
      <c r="F104" s="401">
        <f>TPG!R41</f>
        <v>1100</v>
      </c>
      <c r="G104" s="401">
        <f>TPG!S41</f>
        <v>0</v>
      </c>
    </row>
    <row r="105" spans="1:7" x14ac:dyDescent="0.25">
      <c r="A105" s="269" t="str">
        <f>TPG!A42</f>
        <v>TPG</v>
      </c>
      <c r="B105" s="269">
        <f>TPG!C42</f>
        <v>3023516</v>
      </c>
      <c r="C105" s="269" t="str">
        <f>TPG!D42</f>
        <v>Hasmonean Primary School</v>
      </c>
      <c r="D105" s="269" t="str">
        <f>TPG!M42</f>
        <v>TPG</v>
      </c>
      <c r="E105" s="400">
        <f>TPG!Q42</f>
        <v>0</v>
      </c>
      <c r="F105" s="401">
        <f>TPG!R42</f>
        <v>539</v>
      </c>
      <c r="G105" s="401">
        <f>TPG!S42</f>
        <v>0</v>
      </c>
    </row>
    <row r="106" spans="1:7" x14ac:dyDescent="0.25">
      <c r="A106" s="269" t="str">
        <f>TPG!A43</f>
        <v>TPG</v>
      </c>
      <c r="B106" s="269">
        <f>TPG!C43</f>
        <v>3022031</v>
      </c>
      <c r="C106" s="269" t="str">
        <f>TPG!D43</f>
        <v>Hollickwood JMI School</v>
      </c>
      <c r="D106" s="269" t="str">
        <f>TPG!M43</f>
        <v>TPG</v>
      </c>
      <c r="E106" s="400">
        <f>TPG!Q43</f>
        <v>0</v>
      </c>
      <c r="F106" s="401">
        <f>TPG!R43</f>
        <v>625</v>
      </c>
      <c r="G106" s="401">
        <f>TPG!S43</f>
        <v>0</v>
      </c>
    </row>
    <row r="107" spans="1:7" x14ac:dyDescent="0.25">
      <c r="A107" s="269" t="str">
        <f>TPG!A44</f>
        <v>TPG</v>
      </c>
      <c r="B107" s="269">
        <f>TPG!C44</f>
        <v>3022032</v>
      </c>
      <c r="C107" s="269" t="str">
        <f>TPG!D44</f>
        <v>Holly Park School</v>
      </c>
      <c r="D107" s="269" t="str">
        <f>TPG!M44</f>
        <v>TPG</v>
      </c>
      <c r="E107" s="400">
        <f>TPG!Q44</f>
        <v>0</v>
      </c>
      <c r="F107" s="401">
        <f>TPG!R44</f>
        <v>949</v>
      </c>
      <c r="G107" s="401">
        <f>TPG!S44</f>
        <v>0</v>
      </c>
    </row>
    <row r="108" spans="1:7" x14ac:dyDescent="0.25">
      <c r="A108" s="269" t="str">
        <f>TPG!A45</f>
        <v>TPG</v>
      </c>
      <c r="B108" s="269">
        <f>TPG!C45</f>
        <v>3023304</v>
      </c>
      <c r="C108" s="269" t="str">
        <f>TPG!D45</f>
        <v>Holy Trinity School</v>
      </c>
      <c r="D108" s="269" t="str">
        <f>TPG!M45</f>
        <v>TPG</v>
      </c>
      <c r="E108" s="400">
        <f>TPG!Q45</f>
        <v>0</v>
      </c>
      <c r="F108" s="401">
        <f>TPG!R45</f>
        <v>604</v>
      </c>
      <c r="G108" s="401">
        <f>TPG!S45</f>
        <v>0</v>
      </c>
    </row>
    <row r="109" spans="1:7" x14ac:dyDescent="0.25">
      <c r="A109" s="269" t="str">
        <f>TPG!A46</f>
        <v>TPG</v>
      </c>
      <c r="B109" s="269">
        <f>TPG!C46</f>
        <v>3022036</v>
      </c>
      <c r="C109" s="269" t="str">
        <f>TPG!D46</f>
        <v>Livingstone School</v>
      </c>
      <c r="D109" s="269" t="str">
        <f>TPG!M46</f>
        <v>TPG</v>
      </c>
      <c r="E109" s="400">
        <f>TPG!Q46</f>
        <v>0</v>
      </c>
      <c r="F109" s="401">
        <f>TPG!R46</f>
        <v>992</v>
      </c>
      <c r="G109" s="401">
        <f>TPG!S46</f>
        <v>0</v>
      </c>
    </row>
    <row r="110" spans="1:7" x14ac:dyDescent="0.25">
      <c r="A110" s="269" t="str">
        <f>TPG!A47</f>
        <v>TPG</v>
      </c>
      <c r="B110" s="269">
        <f>TPG!C47</f>
        <v>3022037</v>
      </c>
      <c r="C110" s="269" t="str">
        <f>TPG!D47</f>
        <v>Manorside Primary School</v>
      </c>
      <c r="D110" s="269" t="str">
        <f>TPG!M47</f>
        <v>TPG</v>
      </c>
      <c r="E110" s="400">
        <f>TPG!Q47</f>
        <v>0</v>
      </c>
      <c r="F110" s="401">
        <f>TPG!R47</f>
        <v>690</v>
      </c>
      <c r="G110" s="401">
        <f>TPG!S47</f>
        <v>0</v>
      </c>
    </row>
    <row r="111" spans="1:7" x14ac:dyDescent="0.25">
      <c r="A111" s="269" t="str">
        <f>TPG!A48</f>
        <v>TPG</v>
      </c>
      <c r="B111" s="269">
        <f>TPG!C48</f>
        <v>3023523</v>
      </c>
      <c r="C111" s="269" t="str">
        <f>TPG!D48</f>
        <v>Martin Primary School</v>
      </c>
      <c r="D111" s="269" t="str">
        <f>TPG!M48</f>
        <v>TPG</v>
      </c>
      <c r="E111" s="400">
        <f>TPG!Q48</f>
        <v>0</v>
      </c>
      <c r="F111" s="401">
        <f>TPG!R48</f>
        <v>1401</v>
      </c>
      <c r="G111" s="401">
        <f>TPG!S48</f>
        <v>0</v>
      </c>
    </row>
    <row r="112" spans="1:7" x14ac:dyDescent="0.25">
      <c r="A112" s="269" t="str">
        <f>TPG!A49</f>
        <v>TPG</v>
      </c>
      <c r="B112" s="269">
        <f>TPG!C49</f>
        <v>3025948</v>
      </c>
      <c r="C112" s="269" t="str">
        <f>TPG!D49</f>
        <v>Mathilda Marks-Kennedy School</v>
      </c>
      <c r="D112" s="269" t="str">
        <f>TPG!M49</f>
        <v>TPG</v>
      </c>
      <c r="E112" s="400">
        <f>TPG!Q49</f>
        <v>0</v>
      </c>
      <c r="F112" s="401">
        <f>TPG!R49</f>
        <v>453</v>
      </c>
      <c r="G112" s="401">
        <f>TPG!S49</f>
        <v>0</v>
      </c>
    </row>
    <row r="113" spans="1:7" x14ac:dyDescent="0.25">
      <c r="A113" s="269" t="str">
        <f>TPG!A50</f>
        <v>TPG</v>
      </c>
      <c r="B113" s="269">
        <f>TPG!C50</f>
        <v>3025949</v>
      </c>
      <c r="C113" s="269" t="str">
        <f>TPG!D50</f>
        <v>Menorah Foundation School</v>
      </c>
      <c r="D113" s="269" t="str">
        <f>TPG!M50</f>
        <v>TPG</v>
      </c>
      <c r="E113" s="400">
        <f>TPG!Q50</f>
        <v>0</v>
      </c>
      <c r="F113" s="401">
        <f>TPG!R50</f>
        <v>949</v>
      </c>
      <c r="G113" s="401">
        <f>TPG!S50</f>
        <v>0</v>
      </c>
    </row>
    <row r="114" spans="1:7" x14ac:dyDescent="0.25">
      <c r="A114" s="269" t="str">
        <f>TPG!A51</f>
        <v>TPG</v>
      </c>
      <c r="B114" s="269">
        <f>TPG!C51</f>
        <v>3023513</v>
      </c>
      <c r="C114" s="269" t="str">
        <f>TPG!D51</f>
        <v>Menorah Primary School</v>
      </c>
      <c r="D114" s="269" t="str">
        <f>TPG!M51</f>
        <v>TPG</v>
      </c>
      <c r="E114" s="400">
        <f>TPG!Q51</f>
        <v>0</v>
      </c>
      <c r="F114" s="401">
        <f>TPG!R51</f>
        <v>1121</v>
      </c>
      <c r="G114" s="401">
        <f>TPG!S51</f>
        <v>0</v>
      </c>
    </row>
    <row r="115" spans="1:7" x14ac:dyDescent="0.25">
      <c r="A115" s="269" t="str">
        <f>TPG!A52</f>
        <v>TPG</v>
      </c>
      <c r="B115" s="269">
        <f>TPG!C52</f>
        <v>3022053</v>
      </c>
      <c r="C115" s="269" t="str">
        <f>TPG!D52</f>
        <v>Noam Primary School</v>
      </c>
      <c r="D115" s="269" t="str">
        <f>TPG!M52</f>
        <v>TPG</v>
      </c>
      <c r="E115" s="400">
        <f>TPG!Q52</f>
        <v>0</v>
      </c>
      <c r="F115" s="401">
        <f>TPG!R52</f>
        <v>647</v>
      </c>
      <c r="G115" s="401">
        <f>TPG!S52</f>
        <v>0</v>
      </c>
    </row>
    <row r="116" spans="1:7" x14ac:dyDescent="0.25">
      <c r="A116" s="269" t="str">
        <f>TPG!A53</f>
        <v>TPG</v>
      </c>
      <c r="B116" s="269">
        <f>TPG!C53</f>
        <v>3022045</v>
      </c>
      <c r="C116" s="269" t="str">
        <f>TPG!D53</f>
        <v>Northside School</v>
      </c>
      <c r="D116" s="269" t="str">
        <f>TPG!M53</f>
        <v>TPG</v>
      </c>
      <c r="E116" s="400">
        <f>TPG!Q53</f>
        <v>0</v>
      </c>
      <c r="F116" s="401">
        <f>TPG!R53</f>
        <v>992</v>
      </c>
      <c r="G116" s="401">
        <f>TPG!S53</f>
        <v>0</v>
      </c>
    </row>
    <row r="117" spans="1:7" x14ac:dyDescent="0.25">
      <c r="A117" s="269" t="str">
        <f>TPG!A54</f>
        <v>TPG</v>
      </c>
      <c r="B117" s="269">
        <f>TPG!C54</f>
        <v>3022077</v>
      </c>
      <c r="C117" s="269" t="str">
        <f>TPG!D54</f>
        <v>Orion Primary School</v>
      </c>
      <c r="D117" s="269" t="str">
        <f>TPG!M54</f>
        <v>TPG</v>
      </c>
      <c r="E117" s="400">
        <f>TPG!Q54</f>
        <v>0</v>
      </c>
      <c r="F117" s="401">
        <f>TPG!R54</f>
        <v>2717</v>
      </c>
      <c r="G117" s="401">
        <f>TPG!S54</f>
        <v>0</v>
      </c>
    </row>
    <row r="118" spans="1:7" x14ac:dyDescent="0.25">
      <c r="A118" s="269" t="str">
        <f>TPG!A55</f>
        <v>TPG</v>
      </c>
      <c r="B118" s="269">
        <f>TPG!C55</f>
        <v>3023501</v>
      </c>
      <c r="C118" s="269" t="str">
        <f>TPG!D55</f>
        <v>Our Lady of Lourdes School</v>
      </c>
      <c r="D118" s="269" t="str">
        <f>TPG!M55</f>
        <v>TPG</v>
      </c>
      <c r="E118" s="400">
        <f>TPG!Q55</f>
        <v>0</v>
      </c>
      <c r="F118" s="401">
        <f>TPG!R55</f>
        <v>517</v>
      </c>
      <c r="G118" s="401">
        <f>TPG!S55</f>
        <v>0</v>
      </c>
    </row>
    <row r="119" spans="1:7" x14ac:dyDescent="0.25">
      <c r="A119" s="269" t="str">
        <f>TPG!A56</f>
        <v>TPG</v>
      </c>
      <c r="B119" s="269">
        <f>TPG!C56</f>
        <v>3022071</v>
      </c>
      <c r="C119" s="269" t="str">
        <f>TPG!D56</f>
        <v>Queenswell Infant and Nursery School</v>
      </c>
      <c r="D119" s="269" t="str">
        <f>TPG!M56</f>
        <v>TPG</v>
      </c>
      <c r="E119" s="400">
        <f>TPG!Q56</f>
        <v>0</v>
      </c>
      <c r="F119" s="401">
        <f>TPG!R56</f>
        <v>1164</v>
      </c>
      <c r="G119" s="401">
        <f>TPG!S56</f>
        <v>0</v>
      </c>
    </row>
    <row r="120" spans="1:7" x14ac:dyDescent="0.25">
      <c r="A120" s="269" t="str">
        <f>TPG!A57</f>
        <v>TPG</v>
      </c>
      <c r="B120" s="269">
        <f>TPG!C57</f>
        <v>3023512</v>
      </c>
      <c r="C120" s="269" t="str">
        <f>TPG!D57</f>
        <v>Rosh Pinah</v>
      </c>
      <c r="D120" s="269" t="str">
        <f>TPG!M57</f>
        <v>TPG</v>
      </c>
      <c r="E120" s="400">
        <f>TPG!Q57</f>
        <v>0</v>
      </c>
      <c r="F120" s="401">
        <f>TPG!R57</f>
        <v>474</v>
      </c>
      <c r="G120" s="401">
        <f>TPG!S57</f>
        <v>0</v>
      </c>
    </row>
    <row r="121" spans="1:7" x14ac:dyDescent="0.25">
      <c r="A121" s="269" t="str">
        <f>TPG!A58</f>
        <v>TPG</v>
      </c>
      <c r="B121" s="269">
        <f>TPG!C58</f>
        <v>3023502</v>
      </c>
      <c r="C121" s="269" t="str">
        <f>TPG!D58</f>
        <v>St Agnes RC Primary School</v>
      </c>
      <c r="D121" s="269" t="str">
        <f>TPG!M58</f>
        <v>TPG</v>
      </c>
      <c r="E121" s="400">
        <f>TPG!Q58</f>
        <v>0</v>
      </c>
      <c r="F121" s="401">
        <f>TPG!R58</f>
        <v>819</v>
      </c>
      <c r="G121" s="401">
        <f>TPG!S58</f>
        <v>0</v>
      </c>
    </row>
    <row r="122" spans="1:7" x14ac:dyDescent="0.25">
      <c r="A122" s="269" t="str">
        <f>TPG!A59</f>
        <v>TPG</v>
      </c>
      <c r="B122" s="269">
        <f>TPG!C59</f>
        <v>3023504</v>
      </c>
      <c r="C122" s="269" t="str">
        <f>TPG!D59</f>
        <v>St Catherines R C Primary</v>
      </c>
      <c r="D122" s="269" t="str">
        <f>TPG!M59</f>
        <v>TPG</v>
      </c>
      <c r="E122" s="400">
        <f>TPG!Q59</f>
        <v>0</v>
      </c>
      <c r="F122" s="401">
        <f>TPG!R59</f>
        <v>927</v>
      </c>
      <c r="G122" s="401">
        <f>TPG!S59</f>
        <v>0</v>
      </c>
    </row>
    <row r="123" spans="1:7" x14ac:dyDescent="0.25">
      <c r="A123" s="269" t="str">
        <f>TPG!A60</f>
        <v>TPG</v>
      </c>
      <c r="B123" s="269">
        <f>TPG!C60</f>
        <v>3023309</v>
      </c>
      <c r="C123" s="269" t="str">
        <f>TPG!D60</f>
        <v>St Johns CE N20</v>
      </c>
      <c r="D123" s="269" t="str">
        <f>TPG!M60</f>
        <v>TPG</v>
      </c>
      <c r="E123" s="400">
        <f>TPG!Q60</f>
        <v>0</v>
      </c>
      <c r="F123" s="401">
        <f>TPG!R60</f>
        <v>561</v>
      </c>
      <c r="G123" s="401">
        <f>TPG!S60</f>
        <v>0</v>
      </c>
    </row>
    <row r="124" spans="1:7" x14ac:dyDescent="0.25">
      <c r="A124" s="269" t="str">
        <f>TPG!A61</f>
        <v>TPG</v>
      </c>
      <c r="B124" s="269">
        <f>TPG!C61</f>
        <v>3023307</v>
      </c>
      <c r="C124" s="269" t="str">
        <f>TPG!D61</f>
        <v>St John's CE School N11</v>
      </c>
      <c r="D124" s="269" t="str">
        <f>TPG!M61</f>
        <v>TPG</v>
      </c>
      <c r="E124" s="400">
        <f>TPG!Q61</f>
        <v>0</v>
      </c>
      <c r="F124" s="401">
        <f>TPG!R61</f>
        <v>517</v>
      </c>
      <c r="G124" s="401">
        <f>TPG!S61</f>
        <v>0</v>
      </c>
    </row>
    <row r="125" spans="1:7" x14ac:dyDescent="0.25">
      <c r="A125" s="269" t="str">
        <f>TPG!A62</f>
        <v>TPG</v>
      </c>
      <c r="B125" s="269">
        <f>TPG!C62</f>
        <v>3023509</v>
      </c>
      <c r="C125" s="269" t="str">
        <f>TPG!D62</f>
        <v>St Joseph's Primary School</v>
      </c>
      <c r="D125" s="269" t="str">
        <f>TPG!M62</f>
        <v>TPG</v>
      </c>
      <c r="E125" s="400">
        <f>TPG!Q62</f>
        <v>0</v>
      </c>
      <c r="F125" s="401">
        <f>TPG!R62</f>
        <v>539</v>
      </c>
      <c r="G125" s="401">
        <f>TPG!S62</f>
        <v>0</v>
      </c>
    </row>
    <row r="126" spans="1:7" x14ac:dyDescent="0.25">
      <c r="A126" s="269" t="str">
        <f>TPG!A63</f>
        <v>TPG</v>
      </c>
      <c r="B126" s="269">
        <f>TPG!C63</f>
        <v>3023311</v>
      </c>
      <c r="C126" s="269" t="str">
        <f>TPG!D63</f>
        <v>St Mary's C E Primary School N3</v>
      </c>
      <c r="D126" s="269" t="str">
        <f>TPG!M63</f>
        <v>TPG</v>
      </c>
      <c r="E126" s="400">
        <f>TPG!Q63</f>
        <v>0</v>
      </c>
      <c r="F126" s="401">
        <f>TPG!R63</f>
        <v>1143</v>
      </c>
      <c r="G126" s="401">
        <f>TPG!S63</f>
        <v>0</v>
      </c>
    </row>
    <row r="127" spans="1:7" x14ac:dyDescent="0.25">
      <c r="A127" s="269" t="str">
        <f>TPG!A64</f>
        <v>TPG</v>
      </c>
      <c r="B127" s="269">
        <f>TPG!C64</f>
        <v>3023313</v>
      </c>
      <c r="C127" s="269" t="str">
        <f>TPG!D64</f>
        <v>St. Pauls CE Primary School (N11)</v>
      </c>
      <c r="D127" s="269" t="str">
        <f>TPG!M64</f>
        <v>TPG</v>
      </c>
      <c r="E127" s="400">
        <f>TPG!Q64</f>
        <v>0</v>
      </c>
      <c r="F127" s="401">
        <f>TPG!R64</f>
        <v>496</v>
      </c>
      <c r="G127" s="401">
        <f>TPG!S64</f>
        <v>0</v>
      </c>
    </row>
    <row r="128" spans="1:7" x14ac:dyDescent="0.25">
      <c r="A128" s="269" t="str">
        <f>TPG!A65</f>
        <v>TPG</v>
      </c>
      <c r="B128" s="269">
        <f>TPG!C65</f>
        <v>3022070</v>
      </c>
      <c r="C128" s="269" t="str">
        <f>TPG!D65</f>
        <v>Sunnyfields Primary School</v>
      </c>
      <c r="D128" s="269" t="str">
        <f>TPG!M65</f>
        <v>TPG</v>
      </c>
      <c r="E128" s="400">
        <f>TPG!Q65</f>
        <v>0</v>
      </c>
      <c r="F128" s="401">
        <f>TPG!R65</f>
        <v>1056</v>
      </c>
      <c r="G128" s="401">
        <f>TPG!S65</f>
        <v>0</v>
      </c>
    </row>
    <row r="129" spans="1:7" x14ac:dyDescent="0.25">
      <c r="A129" s="269" t="str">
        <f>TPG!A66</f>
        <v>TPG</v>
      </c>
      <c r="B129" s="269">
        <f>TPG!C66</f>
        <v>3022055</v>
      </c>
      <c r="C129" s="269" t="str">
        <f>TPG!D66</f>
        <v>Tudor School</v>
      </c>
      <c r="D129" s="269" t="str">
        <f>TPG!M66</f>
        <v>TPG</v>
      </c>
      <c r="E129" s="400">
        <f>TPG!Q66</f>
        <v>0</v>
      </c>
      <c r="F129" s="401">
        <f>TPG!R66</f>
        <v>496</v>
      </c>
      <c r="G129" s="401">
        <f>TPG!S66</f>
        <v>0</v>
      </c>
    </row>
    <row r="130" spans="1:7" x14ac:dyDescent="0.25">
      <c r="A130" s="269" t="str">
        <f>TPG!A67</f>
        <v>TPG</v>
      </c>
      <c r="B130" s="269">
        <f>TPG!C67</f>
        <v>3022057</v>
      </c>
      <c r="C130" s="269" t="str">
        <f>TPG!D67</f>
        <v>Underhill School</v>
      </c>
      <c r="D130" s="269" t="str">
        <f>TPG!M67</f>
        <v>TPG</v>
      </c>
      <c r="E130" s="400">
        <f>TPG!Q67</f>
        <v>0</v>
      </c>
      <c r="F130" s="401">
        <f>TPG!R67</f>
        <v>711</v>
      </c>
      <c r="G130" s="401">
        <f>TPG!S67</f>
        <v>0</v>
      </c>
    </row>
    <row r="131" spans="1:7" x14ac:dyDescent="0.25">
      <c r="A131" s="269" t="str">
        <f>TPG!A68</f>
        <v>TPG</v>
      </c>
      <c r="B131" s="269">
        <f>TPG!C68</f>
        <v>3022076</v>
      </c>
      <c r="C131" s="269" t="str">
        <f>TPG!D68</f>
        <v>Wessex  Gardens Primary School</v>
      </c>
      <c r="D131" s="269" t="str">
        <f>TPG!M68</f>
        <v>TPG</v>
      </c>
      <c r="E131" s="400">
        <f>TPG!Q68</f>
        <v>0</v>
      </c>
      <c r="F131" s="401">
        <f>TPG!R68</f>
        <v>819</v>
      </c>
      <c r="G131" s="401">
        <f>TPG!S68</f>
        <v>0</v>
      </c>
    </row>
    <row r="132" spans="1:7" x14ac:dyDescent="0.25">
      <c r="A132" s="269" t="str">
        <f>TPG!A69</f>
        <v>TPG</v>
      </c>
      <c r="B132" s="269">
        <f>TPG!C69</f>
        <v>3022060</v>
      </c>
      <c r="C132" s="269" t="str">
        <f>TPG!D69</f>
        <v>Whitings Hill Primary School</v>
      </c>
      <c r="D132" s="269" t="str">
        <f>TPG!M69</f>
        <v>TPG</v>
      </c>
      <c r="E132" s="400">
        <f>TPG!Q69</f>
        <v>0</v>
      </c>
      <c r="F132" s="401">
        <f>TPG!R69</f>
        <v>1056</v>
      </c>
      <c r="G132" s="401">
        <f>TPG!S69</f>
        <v>0</v>
      </c>
    </row>
    <row r="133" spans="1:7" x14ac:dyDescent="0.25">
      <c r="A133" s="269" t="str">
        <f>TPG!A70</f>
        <v>TPG</v>
      </c>
      <c r="B133" s="269">
        <f>TPG!C70</f>
        <v>3023518</v>
      </c>
      <c r="C133" s="269" t="str">
        <f>TPG!D70</f>
        <v>Woodcroft Primary School</v>
      </c>
      <c r="D133" s="269" t="str">
        <f>TPG!M70</f>
        <v>TPG</v>
      </c>
      <c r="E133" s="400">
        <f>TPG!Q70</f>
        <v>0</v>
      </c>
      <c r="F133" s="401">
        <f>TPG!R70</f>
        <v>776</v>
      </c>
      <c r="G133" s="401">
        <f>TPG!S70</f>
        <v>0</v>
      </c>
    </row>
    <row r="134" spans="1:7" x14ac:dyDescent="0.25">
      <c r="A134" s="269" t="str">
        <f>TPG!A71</f>
        <v>TPG</v>
      </c>
      <c r="B134" s="269">
        <f>TPG!C71</f>
        <v>3025405</v>
      </c>
      <c r="C134" s="269" t="str">
        <f>TPG!D71</f>
        <v>Finchley Catholic High School</v>
      </c>
      <c r="D134" s="269" t="str">
        <f>TPG!M71</f>
        <v>TPG</v>
      </c>
      <c r="E134" s="400">
        <f>TPG!Q71</f>
        <v>0</v>
      </c>
      <c r="F134" s="401">
        <f>TPG!R71</f>
        <v>10103</v>
      </c>
      <c r="G134" s="401">
        <f>TPG!S71</f>
        <v>0</v>
      </c>
    </row>
    <row r="135" spans="1:7" x14ac:dyDescent="0.25">
      <c r="A135" s="269" t="str">
        <f>TPG!A72</f>
        <v>TPG</v>
      </c>
      <c r="B135" s="269">
        <f>TPG!C72</f>
        <v>3025427</v>
      </c>
      <c r="C135" s="269" t="str">
        <f>TPG!D72</f>
        <v>JCoSS</v>
      </c>
      <c r="D135" s="269" t="str">
        <f>TPG!M72</f>
        <v>TPG</v>
      </c>
      <c r="E135" s="400">
        <f>TPG!Q72</f>
        <v>0</v>
      </c>
      <c r="F135" s="401">
        <f>TPG!R72</f>
        <v>9310</v>
      </c>
      <c r="G135" s="401">
        <f>TPG!S72</f>
        <v>0</v>
      </c>
    </row>
    <row r="136" spans="1:7" x14ac:dyDescent="0.25">
      <c r="A136" s="269" t="str">
        <f>TPG!A73</f>
        <v>TPG</v>
      </c>
      <c r="B136" s="269">
        <f>TPG!C73</f>
        <v>3024004</v>
      </c>
      <c r="C136" s="269" t="str">
        <f>TPG!D73</f>
        <v>Menorah High School (Girls)</v>
      </c>
      <c r="D136" s="269" t="str">
        <f>TPG!M73</f>
        <v>TPG</v>
      </c>
      <c r="E136" s="400">
        <f>TPG!Q73</f>
        <v>0</v>
      </c>
      <c r="F136" s="401">
        <f>TPG!R73</f>
        <v>2333</v>
      </c>
      <c r="G136" s="401">
        <f>TPG!S73</f>
        <v>0</v>
      </c>
    </row>
    <row r="137" spans="1:7" x14ac:dyDescent="0.25">
      <c r="A137" s="269" t="str">
        <f>TPG!A74</f>
        <v>TPG</v>
      </c>
      <c r="B137" s="269">
        <f>TPG!C74</f>
        <v>3025404</v>
      </c>
      <c r="C137" s="269" t="str">
        <f>TPG!D74</f>
        <v>St Michaels Catholic Grammar School</v>
      </c>
      <c r="D137" s="269" t="str">
        <f>TPG!M74</f>
        <v>TPG</v>
      </c>
      <c r="E137" s="400">
        <f>TPG!Q74</f>
        <v>0</v>
      </c>
      <c r="F137" s="401">
        <f>TPG!R74</f>
        <v>7335</v>
      </c>
      <c r="G137" s="401">
        <f>TPG!S74</f>
        <v>0</v>
      </c>
    </row>
    <row r="138" spans="1:7" x14ac:dyDescent="0.25">
      <c r="A138" s="269" t="str">
        <f>TPG!A75</f>
        <v>TPG</v>
      </c>
      <c r="B138" s="269">
        <f>TPG!C75</f>
        <v>3025407</v>
      </c>
      <c r="C138" s="269" t="str">
        <f>TPG!D75</f>
        <v>St. James' Catholic High School</v>
      </c>
      <c r="D138" s="269" t="str">
        <f>TPG!M75</f>
        <v>TPG</v>
      </c>
      <c r="E138" s="400">
        <f>TPG!Q75</f>
        <v>0</v>
      </c>
      <c r="F138" s="401">
        <f>TPG!R75</f>
        <v>5227</v>
      </c>
      <c r="G138" s="401">
        <f>TPG!S75</f>
        <v>0</v>
      </c>
    </row>
    <row r="139" spans="1:7" x14ac:dyDescent="0.25">
      <c r="A139" s="269" t="str">
        <f>TPG!A76</f>
        <v>TPG</v>
      </c>
      <c r="B139" s="269">
        <f>TPG!C76</f>
        <v>3023521</v>
      </c>
      <c r="C139" s="269" t="str">
        <f>TPG!D76</f>
        <v>St Mary's &amp; St John's CE School</v>
      </c>
      <c r="D139" s="269" t="str">
        <f>TPG!M76</f>
        <v>TPG</v>
      </c>
      <c r="E139" s="400">
        <f>TPG!Q76</f>
        <v>0</v>
      </c>
      <c r="F139" s="401">
        <f>TPG!R76</f>
        <v>3380</v>
      </c>
      <c r="G139" s="401">
        <f>TPG!S76</f>
        <v>0</v>
      </c>
    </row>
    <row r="140" spans="1:7" x14ac:dyDescent="0.25">
      <c r="A140" s="269" t="str">
        <f>TPG!A77</f>
        <v>TPG</v>
      </c>
      <c r="B140" s="269">
        <f>TPG!C77</f>
        <v>3021000</v>
      </c>
      <c r="C140" s="269" t="str">
        <f>TPG!D77</f>
        <v>Brookhill Nursery</v>
      </c>
      <c r="D140" s="269" t="str">
        <f>TPG!M77</f>
        <v>TPECG</v>
      </c>
      <c r="E140" s="400">
        <f>TPG!Q77</f>
        <v>0</v>
      </c>
      <c r="F140" s="401">
        <f>TPG!R77</f>
        <v>6458</v>
      </c>
      <c r="G140" s="401">
        <f>TPG!S77</f>
        <v>0</v>
      </c>
    </row>
    <row r="141" spans="1:7" x14ac:dyDescent="0.25">
      <c r="A141" s="269" t="str">
        <f>TPG!A78</f>
        <v>TPG</v>
      </c>
      <c r="B141" s="269">
        <f>TPG!C78</f>
        <v>3021001</v>
      </c>
      <c r="C141" s="269" t="str">
        <f>TPG!D78</f>
        <v>Hampden Way Nursery</v>
      </c>
      <c r="D141" s="269" t="str">
        <f>TPG!M78</f>
        <v>TPECG</v>
      </c>
      <c r="E141" s="400">
        <f>TPG!Q78</f>
        <v>0</v>
      </c>
      <c r="F141" s="401">
        <f>TPG!R78</f>
        <v>6092</v>
      </c>
      <c r="G141" s="401">
        <f>TPG!S78</f>
        <v>0</v>
      </c>
    </row>
    <row r="142" spans="1:7" x14ac:dyDescent="0.25">
      <c r="A142" s="269" t="str">
        <f>TPG!A79</f>
        <v>TPG</v>
      </c>
      <c r="B142" s="269">
        <f>TPG!C79</f>
        <v>3021003</v>
      </c>
      <c r="C142" s="269" t="str">
        <f>TPG!D79</f>
        <v>St Margaret's Nursery</v>
      </c>
      <c r="D142" s="269" t="str">
        <f>TPG!M79</f>
        <v>TPECG</v>
      </c>
      <c r="E142" s="400">
        <f>TPG!Q79</f>
        <v>0</v>
      </c>
      <c r="F142" s="401">
        <f>TPG!R79</f>
        <v>6762</v>
      </c>
      <c r="G142" s="401">
        <f>TPG!S79</f>
        <v>0</v>
      </c>
    </row>
    <row r="143" spans="1:7" x14ac:dyDescent="0.25">
      <c r="A143" s="269" t="str">
        <f>TPG!A80</f>
        <v>TPG</v>
      </c>
      <c r="B143" s="269">
        <f>TPG!C80</f>
        <v>3021002</v>
      </c>
      <c r="C143" s="269" t="str">
        <f>TPG!D80</f>
        <v>Moss Hall Nursery</v>
      </c>
      <c r="D143" s="269" t="str">
        <f>TPG!M80</f>
        <v>TPECG</v>
      </c>
      <c r="E143" s="400">
        <f>TPG!Q80</f>
        <v>0</v>
      </c>
      <c r="F143" s="401">
        <f>TPG!R80</f>
        <v>6092</v>
      </c>
      <c r="G143" s="401">
        <f>TPG!S80</f>
        <v>0</v>
      </c>
    </row>
    <row r="144" spans="1:7" x14ac:dyDescent="0.25">
      <c r="A144" s="269" t="str">
        <f>TPG!A81</f>
        <v>TPG</v>
      </c>
      <c r="B144" s="269">
        <f>TPG!C81</f>
        <v>3023317</v>
      </c>
      <c r="C144" s="269" t="str">
        <f>TPG!D81</f>
        <v>All Saints' CE Primary School, N20</v>
      </c>
      <c r="D144" s="269" t="str">
        <f>TPG!M81</f>
        <v>TPECG</v>
      </c>
      <c r="E144" s="400">
        <f>TPG!Q81</f>
        <v>0</v>
      </c>
      <c r="F144" s="401">
        <f>TPG!R81</f>
        <v>2254</v>
      </c>
      <c r="G144" s="401">
        <f>TPG!S81</f>
        <v>0</v>
      </c>
    </row>
    <row r="145" spans="1:7" x14ac:dyDescent="0.25">
      <c r="A145" s="269" t="str">
        <f>TPG!A82</f>
        <v>TPG</v>
      </c>
      <c r="B145" s="269">
        <f>TPG!C82</f>
        <v>3023500</v>
      </c>
      <c r="C145" s="269" t="str">
        <f>TPG!D82</f>
        <v>Annunciation Catholic Infant School</v>
      </c>
      <c r="D145" s="269" t="str">
        <f>TPG!M82</f>
        <v>TPECG</v>
      </c>
      <c r="E145" s="400">
        <f>TPG!Q82</f>
        <v>0</v>
      </c>
      <c r="F145" s="401">
        <f>TPG!R82</f>
        <v>1949</v>
      </c>
      <c r="G145" s="401">
        <f>TPG!S82</f>
        <v>0</v>
      </c>
    </row>
    <row r="146" spans="1:7" x14ac:dyDescent="0.25">
      <c r="A146" s="269" t="str">
        <f>TPG!A83</f>
        <v>TPG</v>
      </c>
      <c r="B146" s="269">
        <f>TPG!C83</f>
        <v>3022002</v>
      </c>
      <c r="C146" s="269" t="str">
        <f>TPG!D83</f>
        <v>Barnfield School</v>
      </c>
      <c r="D146" s="269" t="str">
        <f>TPG!M83</f>
        <v>TPECG</v>
      </c>
      <c r="E146" s="400">
        <f>TPG!Q83</f>
        <v>0</v>
      </c>
      <c r="F146" s="401">
        <f>TPG!R83</f>
        <v>2802</v>
      </c>
      <c r="G146" s="401">
        <f>TPG!S83</f>
        <v>0</v>
      </c>
    </row>
    <row r="147" spans="1:7" x14ac:dyDescent="0.25">
      <c r="A147" s="269" t="str">
        <f>TPG!A84</f>
        <v>TPG</v>
      </c>
      <c r="B147" s="269">
        <f>TPG!C84</f>
        <v>3022079</v>
      </c>
      <c r="C147" s="269" t="str">
        <f>TPG!D84</f>
        <v>Beis Yaakov</v>
      </c>
      <c r="D147" s="269" t="str">
        <f>TPG!M84</f>
        <v>TPECG</v>
      </c>
      <c r="E147" s="400">
        <f>TPG!Q84</f>
        <v>0</v>
      </c>
      <c r="F147" s="401">
        <f>TPG!R84</f>
        <v>3820</v>
      </c>
      <c r="G147" s="401">
        <f>TPG!S84</f>
        <v>0</v>
      </c>
    </row>
    <row r="148" spans="1:7" x14ac:dyDescent="0.25">
      <c r="A148" s="269" t="str">
        <f>TPG!A85</f>
        <v>TPG</v>
      </c>
      <c r="B148" s="269">
        <f>TPG!C85</f>
        <v>3023524</v>
      </c>
      <c r="C148" s="269" t="str">
        <f>TPG!D85</f>
        <v>Beit Shvidler Primary School</v>
      </c>
      <c r="D148" s="269" t="str">
        <f>TPG!M85</f>
        <v>TPECG</v>
      </c>
      <c r="E148" s="400">
        <f>TPG!Q85</f>
        <v>0</v>
      </c>
      <c r="F148" s="401">
        <f>TPG!R85</f>
        <v>1523</v>
      </c>
      <c r="G148" s="401">
        <f>TPG!S85</f>
        <v>0</v>
      </c>
    </row>
    <row r="149" spans="1:7" x14ac:dyDescent="0.25">
      <c r="A149" s="269" t="str">
        <f>TPG!A86</f>
        <v>TPG</v>
      </c>
      <c r="B149" s="269">
        <f>TPG!C86</f>
        <v>3022003</v>
      </c>
      <c r="C149" s="269" t="str">
        <f>TPG!D86</f>
        <v>Bell Lane Primary School</v>
      </c>
      <c r="D149" s="269" t="str">
        <f>TPG!M86</f>
        <v>TPECG</v>
      </c>
      <c r="E149" s="400">
        <f>TPG!Q86</f>
        <v>0</v>
      </c>
      <c r="F149" s="401">
        <f>TPG!R86</f>
        <v>3107</v>
      </c>
      <c r="G149" s="401">
        <f>TPG!S86</f>
        <v>0</v>
      </c>
    </row>
    <row r="150" spans="1:7" x14ac:dyDescent="0.25">
      <c r="A150" s="269" t="str">
        <f>TPG!A87</f>
        <v>TPG</v>
      </c>
      <c r="B150" s="269">
        <f>TPG!C87</f>
        <v>3023511</v>
      </c>
      <c r="C150" s="269" t="str">
        <f>TPG!D87</f>
        <v>Blessed Dominic School</v>
      </c>
      <c r="D150" s="269" t="str">
        <f>TPG!M87</f>
        <v>TPECG</v>
      </c>
      <c r="E150" s="400">
        <f>TPG!Q87</f>
        <v>0</v>
      </c>
      <c r="F150" s="401">
        <f>TPG!R87</f>
        <v>3168</v>
      </c>
      <c r="G150" s="401">
        <f>TPG!S87</f>
        <v>0</v>
      </c>
    </row>
    <row r="151" spans="1:7" x14ac:dyDescent="0.25">
      <c r="A151" s="269" t="str">
        <f>TPG!A88</f>
        <v>TPG</v>
      </c>
      <c r="B151" s="269">
        <f>TPG!C88</f>
        <v>3022008</v>
      </c>
      <c r="C151" s="269" t="str">
        <f>TPG!D88</f>
        <v>Brookland Infant  &amp; Nursery School</v>
      </c>
      <c r="D151" s="269" t="str">
        <f>TPG!M88</f>
        <v>TPECG</v>
      </c>
      <c r="E151" s="400">
        <f>TPG!Q88</f>
        <v>0</v>
      </c>
      <c r="F151" s="401">
        <f>TPG!R88</f>
        <v>2680</v>
      </c>
      <c r="G151" s="401">
        <f>TPG!S88</f>
        <v>0</v>
      </c>
    </row>
    <row r="152" spans="1:7" x14ac:dyDescent="0.25">
      <c r="A152" s="269" t="str">
        <f>TPG!A89</f>
        <v>TPG</v>
      </c>
      <c r="B152" s="269">
        <f>TPG!C89</f>
        <v>3022009</v>
      </c>
      <c r="C152" s="269" t="str">
        <f>TPG!D89</f>
        <v>Brunswick Park Primary &amp; Nursery School</v>
      </c>
      <c r="D152" s="269" t="str">
        <f>TPG!M89</f>
        <v>TPECG</v>
      </c>
      <c r="E152" s="400">
        <f>TPG!Q89</f>
        <v>0</v>
      </c>
      <c r="F152" s="401">
        <f>TPG!R89</f>
        <v>2254</v>
      </c>
      <c r="G152" s="401">
        <f>TPG!S89</f>
        <v>0</v>
      </c>
    </row>
    <row r="153" spans="1:7" x14ac:dyDescent="0.25">
      <c r="A153" s="269" t="str">
        <f>TPG!A90</f>
        <v>TPG</v>
      </c>
      <c r="B153" s="269">
        <f>TPG!C90</f>
        <v>3023302</v>
      </c>
      <c r="C153" s="269" t="str">
        <f>TPG!D90</f>
        <v>Christ Church CE Primary School</v>
      </c>
      <c r="D153" s="269" t="str">
        <f>TPG!M90</f>
        <v>TPECG</v>
      </c>
      <c r="E153" s="400">
        <f>TPG!Q90</f>
        <v>0</v>
      </c>
      <c r="F153" s="401">
        <f>TPG!R90</f>
        <v>1462</v>
      </c>
      <c r="G153" s="401">
        <f>TPG!S90</f>
        <v>0</v>
      </c>
    </row>
    <row r="154" spans="1:7" x14ac:dyDescent="0.25">
      <c r="A154" s="269" t="str">
        <f>TPG!A91</f>
        <v>TPG</v>
      </c>
      <c r="B154" s="269">
        <f>TPG!C91</f>
        <v>3022014</v>
      </c>
      <c r="C154" s="269" t="str">
        <f>TPG!D91</f>
        <v>Colindale School</v>
      </c>
      <c r="D154" s="269" t="str">
        <f>TPG!M91</f>
        <v>TPECG</v>
      </c>
      <c r="E154" s="400">
        <f>TPG!Q91</f>
        <v>0</v>
      </c>
      <c r="F154" s="401">
        <f>TPG!R91</f>
        <v>4752</v>
      </c>
      <c r="G154" s="401">
        <f>TPG!S91</f>
        <v>0</v>
      </c>
    </row>
    <row r="155" spans="1:7" x14ac:dyDescent="0.25">
      <c r="A155" s="269" t="str">
        <f>TPG!A92</f>
        <v>TPG</v>
      </c>
      <c r="B155" s="269">
        <f>TPG!C92</f>
        <v>3022015</v>
      </c>
      <c r="C155" s="269" t="str">
        <f>TPG!D92</f>
        <v>Coppetts Wood</v>
      </c>
      <c r="D155" s="269" t="str">
        <f>TPG!M92</f>
        <v>TPECG</v>
      </c>
      <c r="E155" s="400">
        <f>TPG!Q92</f>
        <v>0</v>
      </c>
      <c r="F155" s="401">
        <f>TPG!R92</f>
        <v>2680</v>
      </c>
      <c r="G155" s="401">
        <f>TPG!S92</f>
        <v>0</v>
      </c>
    </row>
    <row r="156" spans="1:7" x14ac:dyDescent="0.25">
      <c r="A156" s="269" t="str">
        <f>TPG!A93</f>
        <v>TPG</v>
      </c>
      <c r="B156" s="269">
        <f>TPG!C93</f>
        <v>3022019</v>
      </c>
      <c r="C156" s="269" t="str">
        <f>TPG!D93</f>
        <v>Deansbrook Infant School</v>
      </c>
      <c r="D156" s="269" t="str">
        <f>TPG!M93</f>
        <v>TPECG</v>
      </c>
      <c r="E156" s="400">
        <f>TPG!Q93</f>
        <v>0</v>
      </c>
      <c r="F156" s="401">
        <f>TPG!R93</f>
        <v>2376</v>
      </c>
      <c r="G156" s="401">
        <f>TPG!S93</f>
        <v>0</v>
      </c>
    </row>
    <row r="157" spans="1:7" x14ac:dyDescent="0.25">
      <c r="A157" s="269" t="str">
        <f>TPG!A94</f>
        <v>TPG</v>
      </c>
      <c r="B157" s="269">
        <f>TPG!C94</f>
        <v>3022021</v>
      </c>
      <c r="C157" s="269" t="str">
        <f>TPG!D94</f>
        <v>Dollis Primary School</v>
      </c>
      <c r="D157" s="269" t="str">
        <f>TPG!M94</f>
        <v>TPECG</v>
      </c>
      <c r="E157" s="400">
        <f>TPG!Q94</f>
        <v>0</v>
      </c>
      <c r="F157" s="401">
        <f>TPG!R94</f>
        <v>3290</v>
      </c>
      <c r="G157" s="401">
        <f>TPG!S94</f>
        <v>0</v>
      </c>
    </row>
    <row r="158" spans="1:7" x14ac:dyDescent="0.25">
      <c r="A158" s="269" t="str">
        <f>TPG!A95</f>
        <v>TPG</v>
      </c>
      <c r="B158" s="269">
        <f>TPG!C95</f>
        <v>3022023</v>
      </c>
      <c r="C158" s="269" t="str">
        <f>TPG!D95</f>
        <v>Edgware Primary School</v>
      </c>
      <c r="D158" s="269" t="str">
        <f>TPG!M95</f>
        <v>TPECG</v>
      </c>
      <c r="E158" s="400">
        <f>TPG!Q95</f>
        <v>0</v>
      </c>
      <c r="F158" s="401">
        <f>TPG!R95</f>
        <v>2315</v>
      </c>
      <c r="G158" s="401">
        <f>TPG!S95</f>
        <v>0</v>
      </c>
    </row>
    <row r="159" spans="1:7" x14ac:dyDescent="0.25">
      <c r="A159" s="269" t="str">
        <f>TPG!A96</f>
        <v>TPG</v>
      </c>
      <c r="B159" s="269">
        <f>TPG!C96</f>
        <v>3022024</v>
      </c>
      <c r="C159" s="269" t="str">
        <f>TPG!D96</f>
        <v>Fairway Primary School</v>
      </c>
      <c r="D159" s="269" t="str">
        <f>TPG!M96</f>
        <v>TPECG</v>
      </c>
      <c r="E159" s="400">
        <f>TPG!Q96</f>
        <v>0</v>
      </c>
      <c r="F159" s="401">
        <f>TPG!R96</f>
        <v>4691</v>
      </c>
      <c r="G159" s="401">
        <f>TPG!S96</f>
        <v>0</v>
      </c>
    </row>
    <row r="160" spans="1:7" x14ac:dyDescent="0.25">
      <c r="A160" s="269" t="str">
        <f>TPG!A97</f>
        <v>TPG</v>
      </c>
      <c r="B160" s="269">
        <f>TPG!C97</f>
        <v>3022026</v>
      </c>
      <c r="C160" s="269" t="str">
        <f>TPG!D97</f>
        <v>Frith Manor School</v>
      </c>
      <c r="D160" s="269" t="str">
        <f>TPG!M97</f>
        <v>TPECG</v>
      </c>
      <c r="E160" s="400">
        <f>TPG!Q97</f>
        <v>0</v>
      </c>
      <c r="F160" s="401">
        <f>TPG!R97</f>
        <v>2741</v>
      </c>
      <c r="G160" s="401">
        <f>TPG!S97</f>
        <v>0</v>
      </c>
    </row>
    <row r="161" spans="1:7" x14ac:dyDescent="0.25">
      <c r="A161" s="269" t="str">
        <f>TPG!A98</f>
        <v>TPG</v>
      </c>
      <c r="B161" s="269">
        <f>TPG!C98</f>
        <v>3022029</v>
      </c>
      <c r="C161" s="269" t="str">
        <f>TPG!D98</f>
        <v>Goldbeaters Primary School</v>
      </c>
      <c r="D161" s="269" t="str">
        <f>TPG!M98</f>
        <v>TPECG</v>
      </c>
      <c r="E161" s="400">
        <f>TPG!Q98</f>
        <v>0</v>
      </c>
      <c r="F161" s="401">
        <f>TPG!R98</f>
        <v>3107</v>
      </c>
      <c r="G161" s="401">
        <f>TPG!S98</f>
        <v>0</v>
      </c>
    </row>
    <row r="162" spans="1:7" x14ac:dyDescent="0.25">
      <c r="A162" s="269" t="str">
        <f>TPG!A99</f>
        <v>TPG</v>
      </c>
      <c r="B162" s="269">
        <f>TPG!C99</f>
        <v>3023516</v>
      </c>
      <c r="C162" s="269" t="str">
        <f>TPG!D99</f>
        <v>Hasmonean Primary School</v>
      </c>
      <c r="D162" s="269" t="str">
        <f>TPG!M99</f>
        <v>TPECG</v>
      </c>
      <c r="E162" s="400">
        <f>TPG!Q99</f>
        <v>0</v>
      </c>
      <c r="F162" s="401">
        <f>TPG!R99</f>
        <v>1523</v>
      </c>
      <c r="G162" s="401">
        <f>TPG!S99</f>
        <v>0</v>
      </c>
    </row>
    <row r="163" spans="1:7" x14ac:dyDescent="0.25">
      <c r="A163" s="269" t="str">
        <f>TPG!A100</f>
        <v>TPG</v>
      </c>
      <c r="B163" s="269">
        <f>TPG!C100</f>
        <v>3022031</v>
      </c>
      <c r="C163" s="269" t="str">
        <f>TPG!D100</f>
        <v>Hollickwood JMI School</v>
      </c>
      <c r="D163" s="269" t="str">
        <f>TPG!M100</f>
        <v>TPECG</v>
      </c>
      <c r="E163" s="400">
        <f>TPG!Q100</f>
        <v>0</v>
      </c>
      <c r="F163" s="401">
        <f>TPG!R100</f>
        <v>1767</v>
      </c>
      <c r="G163" s="401">
        <f>TPG!S100</f>
        <v>0</v>
      </c>
    </row>
    <row r="164" spans="1:7" x14ac:dyDescent="0.25">
      <c r="A164" s="269" t="str">
        <f>TPG!A101</f>
        <v>TPG</v>
      </c>
      <c r="B164" s="269">
        <f>TPG!C101</f>
        <v>3022032</v>
      </c>
      <c r="C164" s="269" t="str">
        <f>TPG!D101</f>
        <v>Holly Park School</v>
      </c>
      <c r="D164" s="269" t="str">
        <f>TPG!M101</f>
        <v>TPECG</v>
      </c>
      <c r="E164" s="400">
        <f>TPG!Q101</f>
        <v>0</v>
      </c>
      <c r="F164" s="401">
        <f>TPG!R101</f>
        <v>2680</v>
      </c>
      <c r="G164" s="401">
        <f>TPG!S101</f>
        <v>0</v>
      </c>
    </row>
    <row r="165" spans="1:7" x14ac:dyDescent="0.25">
      <c r="A165" s="269" t="str">
        <f>TPG!A102</f>
        <v>TPG</v>
      </c>
      <c r="B165" s="269">
        <f>TPG!C102</f>
        <v>3023304</v>
      </c>
      <c r="C165" s="269" t="str">
        <f>TPG!D102</f>
        <v>Holy Trinity School</v>
      </c>
      <c r="D165" s="269" t="str">
        <f>TPG!M102</f>
        <v>TPECG</v>
      </c>
      <c r="E165" s="400">
        <f>TPG!Q102</f>
        <v>0</v>
      </c>
      <c r="F165" s="401">
        <f>TPG!R102</f>
        <v>1706</v>
      </c>
      <c r="G165" s="401">
        <f>TPG!S102</f>
        <v>0</v>
      </c>
    </row>
    <row r="166" spans="1:7" x14ac:dyDescent="0.25">
      <c r="A166" s="269" t="str">
        <f>TPG!A103</f>
        <v>TPG</v>
      </c>
      <c r="B166" s="269">
        <f>TPG!C103</f>
        <v>3022036</v>
      </c>
      <c r="C166" s="269" t="str">
        <f>TPG!D103</f>
        <v>Livingstone School</v>
      </c>
      <c r="D166" s="269" t="str">
        <f>TPG!M103</f>
        <v>TPECG</v>
      </c>
      <c r="E166" s="400">
        <f>TPG!Q103</f>
        <v>0</v>
      </c>
      <c r="F166" s="401">
        <f>TPG!R103</f>
        <v>2802</v>
      </c>
      <c r="G166" s="401">
        <f>TPG!S103</f>
        <v>0</v>
      </c>
    </row>
    <row r="167" spans="1:7" x14ac:dyDescent="0.25">
      <c r="A167" s="269" t="str">
        <f>TPG!A104</f>
        <v>TPG</v>
      </c>
      <c r="B167" s="269">
        <f>TPG!C104</f>
        <v>3022037</v>
      </c>
      <c r="C167" s="269" t="str">
        <f>TPG!D104</f>
        <v>Manorside Primary School</v>
      </c>
      <c r="D167" s="269" t="str">
        <f>TPG!M104</f>
        <v>TPECG</v>
      </c>
      <c r="E167" s="400">
        <f>TPG!Q104</f>
        <v>0</v>
      </c>
      <c r="F167" s="401">
        <f>TPG!R104</f>
        <v>1949</v>
      </c>
      <c r="G167" s="401">
        <f>TPG!S104</f>
        <v>0</v>
      </c>
    </row>
    <row r="168" spans="1:7" x14ac:dyDescent="0.25">
      <c r="A168" s="269" t="str">
        <f>TPG!A105</f>
        <v>TPG</v>
      </c>
      <c r="B168" s="269">
        <f>TPG!C105</f>
        <v>3023523</v>
      </c>
      <c r="C168" s="269" t="str">
        <f>TPG!D105</f>
        <v>Martin Primary School</v>
      </c>
      <c r="D168" s="269" t="str">
        <f>TPG!M105</f>
        <v>TPECG</v>
      </c>
      <c r="E168" s="400">
        <f>TPG!Q105</f>
        <v>0</v>
      </c>
      <c r="F168" s="401">
        <f>TPG!R105</f>
        <v>3960</v>
      </c>
      <c r="G168" s="401">
        <f>TPG!S105</f>
        <v>0</v>
      </c>
    </row>
    <row r="169" spans="1:7" x14ac:dyDescent="0.25">
      <c r="A169" s="269" t="str">
        <f>TPG!A106</f>
        <v>TPG</v>
      </c>
      <c r="B169" s="269">
        <f>TPG!C106</f>
        <v>3025948</v>
      </c>
      <c r="C169" s="269" t="str">
        <f>TPG!D106</f>
        <v>Mathilda Marks-Kennedy School</v>
      </c>
      <c r="D169" s="269" t="str">
        <f>TPG!M106</f>
        <v>TPECG</v>
      </c>
      <c r="E169" s="400">
        <f>TPG!Q106</f>
        <v>0</v>
      </c>
      <c r="F169" s="401">
        <f>TPG!R106</f>
        <v>1279</v>
      </c>
      <c r="G169" s="401">
        <f>TPG!S106</f>
        <v>0</v>
      </c>
    </row>
    <row r="170" spans="1:7" x14ac:dyDescent="0.25">
      <c r="A170" s="269" t="str">
        <f>TPG!A107</f>
        <v>TPG</v>
      </c>
      <c r="B170" s="269">
        <f>TPG!C107</f>
        <v>3025949</v>
      </c>
      <c r="C170" s="269" t="str">
        <f>TPG!D107</f>
        <v>Menorah Foundation School</v>
      </c>
      <c r="D170" s="269" t="str">
        <f>TPG!M107</f>
        <v>TPECG</v>
      </c>
      <c r="E170" s="400">
        <f>TPG!Q107</f>
        <v>0</v>
      </c>
      <c r="F170" s="401">
        <f>TPG!R107</f>
        <v>2680</v>
      </c>
      <c r="G170" s="401">
        <f>TPG!S107</f>
        <v>0</v>
      </c>
    </row>
    <row r="171" spans="1:7" x14ac:dyDescent="0.25">
      <c r="A171" s="269" t="str">
        <f>TPG!A108</f>
        <v>TPG</v>
      </c>
      <c r="B171" s="269">
        <f>TPG!C108</f>
        <v>3023513</v>
      </c>
      <c r="C171" s="269" t="str">
        <f>TPG!D108</f>
        <v>Menorah Primary School</v>
      </c>
      <c r="D171" s="269" t="str">
        <f>TPG!M108</f>
        <v>TPECG</v>
      </c>
      <c r="E171" s="400">
        <f>TPG!Q108</f>
        <v>0</v>
      </c>
      <c r="F171" s="401">
        <f>TPG!R108</f>
        <v>3168</v>
      </c>
      <c r="G171" s="401">
        <f>TPG!S108</f>
        <v>0</v>
      </c>
    </row>
    <row r="172" spans="1:7" x14ac:dyDescent="0.25">
      <c r="A172" s="269" t="str">
        <f>TPG!A109</f>
        <v>TPG</v>
      </c>
      <c r="B172" s="269">
        <f>TPG!C109</f>
        <v>3022053</v>
      </c>
      <c r="C172" s="269" t="str">
        <f>TPG!D109</f>
        <v>Noam Primary School</v>
      </c>
      <c r="D172" s="269" t="str">
        <f>TPG!M109</f>
        <v>TPECG</v>
      </c>
      <c r="E172" s="400">
        <f>TPG!Q109</f>
        <v>0</v>
      </c>
      <c r="F172" s="401">
        <f>TPG!R109</f>
        <v>1828</v>
      </c>
      <c r="G172" s="401">
        <f>TPG!S109</f>
        <v>0</v>
      </c>
    </row>
    <row r="173" spans="1:7" x14ac:dyDescent="0.25">
      <c r="A173" s="269" t="str">
        <f>TPG!A110</f>
        <v>TPG</v>
      </c>
      <c r="B173" s="269">
        <f>TPG!C110</f>
        <v>3022045</v>
      </c>
      <c r="C173" s="269" t="str">
        <f>TPG!D110</f>
        <v>Northside School</v>
      </c>
      <c r="D173" s="269" t="str">
        <f>TPG!M110</f>
        <v>TPECG</v>
      </c>
      <c r="E173" s="400">
        <f>TPG!Q110</f>
        <v>0</v>
      </c>
      <c r="F173" s="401">
        <f>TPG!R110</f>
        <v>2802</v>
      </c>
      <c r="G173" s="401">
        <f>TPG!S110</f>
        <v>0</v>
      </c>
    </row>
    <row r="174" spans="1:7" x14ac:dyDescent="0.25">
      <c r="A174" s="269" t="str">
        <f>TPG!A111</f>
        <v>TPG</v>
      </c>
      <c r="B174" s="269">
        <f>TPG!C111</f>
        <v>3022077</v>
      </c>
      <c r="C174" s="269" t="str">
        <f>TPG!D111</f>
        <v>Orion Primary School</v>
      </c>
      <c r="D174" s="269" t="str">
        <f>TPG!M111</f>
        <v>TPECG</v>
      </c>
      <c r="E174" s="400">
        <f>TPG!Q111</f>
        <v>0</v>
      </c>
      <c r="F174" s="401">
        <f>TPG!R111</f>
        <v>7676</v>
      </c>
      <c r="G174" s="401">
        <f>TPG!S111</f>
        <v>0</v>
      </c>
    </row>
    <row r="175" spans="1:7" x14ac:dyDescent="0.25">
      <c r="A175" s="269" t="str">
        <f>TPG!A112</f>
        <v>TPG</v>
      </c>
      <c r="B175" s="269">
        <f>TPG!C112</f>
        <v>3023501</v>
      </c>
      <c r="C175" s="269" t="str">
        <f>TPG!D112</f>
        <v>Our Lady of Lourdes School</v>
      </c>
      <c r="D175" s="269" t="str">
        <f>TPG!M112</f>
        <v>TPECG</v>
      </c>
      <c r="E175" s="400">
        <f>TPG!Q112</f>
        <v>0</v>
      </c>
      <c r="F175" s="401">
        <f>TPG!R112</f>
        <v>1462</v>
      </c>
      <c r="G175" s="401">
        <f>TPG!S112</f>
        <v>0</v>
      </c>
    </row>
    <row r="176" spans="1:7" x14ac:dyDescent="0.25">
      <c r="A176" s="269" t="str">
        <f>TPG!A113</f>
        <v>TPG</v>
      </c>
      <c r="B176" s="269">
        <f>TPG!C113</f>
        <v>3022071</v>
      </c>
      <c r="C176" s="269" t="str">
        <f>TPG!D113</f>
        <v>Queenswell Infant and Nursery School</v>
      </c>
      <c r="D176" s="269" t="str">
        <f>TPG!M113</f>
        <v>TPECG</v>
      </c>
      <c r="E176" s="400">
        <f>TPG!Q113</f>
        <v>0</v>
      </c>
      <c r="F176" s="401">
        <f>TPG!R113</f>
        <v>3290</v>
      </c>
      <c r="G176" s="401">
        <f>TPG!S113</f>
        <v>0</v>
      </c>
    </row>
    <row r="177" spans="1:7" x14ac:dyDescent="0.25">
      <c r="A177" s="269" t="str">
        <f>TPG!A114</f>
        <v>TPG</v>
      </c>
      <c r="B177" s="269">
        <f>TPG!C114</f>
        <v>3023512</v>
      </c>
      <c r="C177" s="269" t="str">
        <f>TPG!D114</f>
        <v>Rosh Pinah</v>
      </c>
      <c r="D177" s="269" t="str">
        <f>TPG!M114</f>
        <v>TPECG</v>
      </c>
      <c r="E177" s="400">
        <f>TPG!Q114</f>
        <v>0</v>
      </c>
      <c r="F177" s="401">
        <f>TPG!R114</f>
        <v>1340</v>
      </c>
      <c r="G177" s="401">
        <f>TPG!S114</f>
        <v>0</v>
      </c>
    </row>
    <row r="178" spans="1:7" x14ac:dyDescent="0.25">
      <c r="A178" s="269" t="str">
        <f>TPG!A115</f>
        <v>TPG</v>
      </c>
      <c r="B178" s="269">
        <f>TPG!C115</f>
        <v>3023502</v>
      </c>
      <c r="C178" s="269" t="str">
        <f>TPG!D115</f>
        <v>St Agnes RC Primary School</v>
      </c>
      <c r="D178" s="269" t="str">
        <f>TPG!M115</f>
        <v>TPECG</v>
      </c>
      <c r="E178" s="400">
        <f>TPG!Q115</f>
        <v>0</v>
      </c>
      <c r="F178" s="401">
        <f>TPG!R115</f>
        <v>2315</v>
      </c>
      <c r="G178" s="401">
        <f>TPG!S115</f>
        <v>0</v>
      </c>
    </row>
    <row r="179" spans="1:7" x14ac:dyDescent="0.25">
      <c r="A179" s="269" t="str">
        <f>TPG!A116</f>
        <v>TPG</v>
      </c>
      <c r="B179" s="269">
        <f>TPG!C116</f>
        <v>3023504</v>
      </c>
      <c r="C179" s="269" t="str">
        <f>TPG!D116</f>
        <v>St Catherines R C Primary</v>
      </c>
      <c r="D179" s="269" t="str">
        <f>TPG!M116</f>
        <v>TPECG</v>
      </c>
      <c r="E179" s="400">
        <f>TPG!Q116</f>
        <v>0</v>
      </c>
      <c r="F179" s="401">
        <f>TPG!R116</f>
        <v>2620</v>
      </c>
      <c r="G179" s="401">
        <f>TPG!S116</f>
        <v>0</v>
      </c>
    </row>
    <row r="180" spans="1:7" x14ac:dyDescent="0.25">
      <c r="A180" s="269" t="str">
        <f>TPG!A117</f>
        <v>TPG</v>
      </c>
      <c r="B180" s="269">
        <f>TPG!C117</f>
        <v>3023309</v>
      </c>
      <c r="C180" s="269" t="str">
        <f>TPG!D117</f>
        <v>St Johns CE N20</v>
      </c>
      <c r="D180" s="269" t="str">
        <f>TPG!M117</f>
        <v>TPECG</v>
      </c>
      <c r="E180" s="400">
        <f>TPG!Q117</f>
        <v>0</v>
      </c>
      <c r="F180" s="401">
        <f>TPG!R117</f>
        <v>1584</v>
      </c>
      <c r="G180" s="401">
        <f>TPG!S117</f>
        <v>0</v>
      </c>
    </row>
    <row r="181" spans="1:7" x14ac:dyDescent="0.25">
      <c r="A181" s="269" t="str">
        <f>TPG!A118</f>
        <v>TPG</v>
      </c>
      <c r="B181" s="269">
        <f>TPG!C118</f>
        <v>3023307</v>
      </c>
      <c r="C181" s="269" t="str">
        <f>TPG!D118</f>
        <v>St John's CE School N11</v>
      </c>
      <c r="D181" s="269" t="str">
        <f>TPG!M118</f>
        <v>TPECG</v>
      </c>
      <c r="E181" s="400">
        <f>TPG!Q118</f>
        <v>0</v>
      </c>
      <c r="F181" s="401">
        <f>TPG!R118</f>
        <v>1462</v>
      </c>
      <c r="G181" s="401">
        <f>TPG!S118</f>
        <v>0</v>
      </c>
    </row>
    <row r="182" spans="1:7" x14ac:dyDescent="0.25">
      <c r="A182" s="269" t="str">
        <f>TPG!A119</f>
        <v>TPG</v>
      </c>
      <c r="B182" s="269">
        <f>TPG!C119</f>
        <v>3023509</v>
      </c>
      <c r="C182" s="269" t="str">
        <f>TPG!D119</f>
        <v>St Joseph's Primary School</v>
      </c>
      <c r="D182" s="269" t="str">
        <f>TPG!M119</f>
        <v>TPECG</v>
      </c>
      <c r="E182" s="400">
        <f>TPG!Q119</f>
        <v>0</v>
      </c>
      <c r="F182" s="401">
        <f>TPG!R119</f>
        <v>1523</v>
      </c>
      <c r="G182" s="401">
        <f>TPG!S119</f>
        <v>0</v>
      </c>
    </row>
    <row r="183" spans="1:7" x14ac:dyDescent="0.25">
      <c r="A183" s="269" t="str">
        <f>TPG!A120</f>
        <v>TPG</v>
      </c>
      <c r="B183" s="269">
        <f>TPG!C120</f>
        <v>3023311</v>
      </c>
      <c r="C183" s="269" t="str">
        <f>TPG!D120</f>
        <v>St Mary's C E Primary School N3</v>
      </c>
      <c r="D183" s="269" t="str">
        <f>TPG!M120</f>
        <v>TPECG</v>
      </c>
      <c r="E183" s="400">
        <f>TPG!Q120</f>
        <v>0</v>
      </c>
      <c r="F183" s="401">
        <f>TPG!R120</f>
        <v>3229</v>
      </c>
      <c r="G183" s="401">
        <f>TPG!S120</f>
        <v>0</v>
      </c>
    </row>
    <row r="184" spans="1:7" x14ac:dyDescent="0.25">
      <c r="A184" s="269" t="str">
        <f>TPG!A121</f>
        <v>TPG</v>
      </c>
      <c r="B184" s="269">
        <f>TPG!C121</f>
        <v>3023313</v>
      </c>
      <c r="C184" s="269" t="str">
        <f>TPG!D121</f>
        <v>St. Pauls CE Primary School (N11)</v>
      </c>
      <c r="D184" s="269" t="str">
        <f>TPG!M121</f>
        <v>TPECG</v>
      </c>
      <c r="E184" s="400">
        <f>TPG!Q121</f>
        <v>0</v>
      </c>
      <c r="F184" s="401">
        <f>TPG!R121</f>
        <v>1401</v>
      </c>
      <c r="G184" s="401">
        <f>TPG!S121</f>
        <v>0</v>
      </c>
    </row>
    <row r="185" spans="1:7" x14ac:dyDescent="0.25">
      <c r="A185" s="269" t="str">
        <f>TPG!A122</f>
        <v>TPG</v>
      </c>
      <c r="B185" s="269">
        <f>TPG!C122</f>
        <v>3022070</v>
      </c>
      <c r="C185" s="269" t="str">
        <f>TPG!D122</f>
        <v>Sunnyfields Primary School</v>
      </c>
      <c r="D185" s="269" t="str">
        <f>TPG!M122</f>
        <v>TPECG</v>
      </c>
      <c r="E185" s="400">
        <f>TPG!Q122</f>
        <v>0</v>
      </c>
      <c r="F185" s="401">
        <f>TPG!R122</f>
        <v>2985</v>
      </c>
      <c r="G185" s="401">
        <f>TPG!S122</f>
        <v>0</v>
      </c>
    </row>
    <row r="186" spans="1:7" x14ac:dyDescent="0.25">
      <c r="A186" s="269" t="str">
        <f>TPG!A123</f>
        <v>TPG</v>
      </c>
      <c r="B186" s="269">
        <f>TPG!C123</f>
        <v>3022055</v>
      </c>
      <c r="C186" s="269" t="str">
        <f>TPG!D123</f>
        <v>Tudor School</v>
      </c>
      <c r="D186" s="269" t="str">
        <f>TPG!M123</f>
        <v>TPECG</v>
      </c>
      <c r="E186" s="400">
        <f>TPG!Q123</f>
        <v>0</v>
      </c>
      <c r="F186" s="401">
        <f>TPG!R123</f>
        <v>1401</v>
      </c>
      <c r="G186" s="401">
        <f>TPG!S123</f>
        <v>0</v>
      </c>
    </row>
    <row r="187" spans="1:7" x14ac:dyDescent="0.25">
      <c r="A187" s="269" t="str">
        <f>TPG!A124</f>
        <v>TPG</v>
      </c>
      <c r="B187" s="269">
        <f>TPG!C124</f>
        <v>3022057</v>
      </c>
      <c r="C187" s="269" t="str">
        <f>TPG!D124</f>
        <v>Underhill School</v>
      </c>
      <c r="D187" s="269" t="str">
        <f>TPG!M124</f>
        <v>TPECG</v>
      </c>
      <c r="E187" s="400">
        <f>TPG!Q124</f>
        <v>0</v>
      </c>
      <c r="F187" s="401">
        <f>TPG!R124</f>
        <v>2010</v>
      </c>
      <c r="G187" s="401">
        <f>TPG!S124</f>
        <v>0</v>
      </c>
    </row>
    <row r="188" spans="1:7" x14ac:dyDescent="0.25">
      <c r="A188" s="269" t="str">
        <f>TPG!A125</f>
        <v>TPG</v>
      </c>
      <c r="B188" s="269">
        <f>TPG!C125</f>
        <v>3022076</v>
      </c>
      <c r="C188" s="269" t="str">
        <f>TPG!D125</f>
        <v>Wessex  Gardens Primary School</v>
      </c>
      <c r="D188" s="269" t="str">
        <f>TPG!M125</f>
        <v>TPECG</v>
      </c>
      <c r="E188" s="400">
        <f>TPG!Q125</f>
        <v>0</v>
      </c>
      <c r="F188" s="401">
        <f>TPG!R125</f>
        <v>2315</v>
      </c>
      <c r="G188" s="401">
        <f>TPG!S125</f>
        <v>0</v>
      </c>
    </row>
    <row r="189" spans="1:7" x14ac:dyDescent="0.25">
      <c r="A189" s="269" t="str">
        <f>TPG!A126</f>
        <v>TPG</v>
      </c>
      <c r="B189" s="269">
        <f>TPG!C126</f>
        <v>3022060</v>
      </c>
      <c r="C189" s="269" t="str">
        <f>TPG!D126</f>
        <v>Whitings Hill Primary School</v>
      </c>
      <c r="D189" s="269" t="str">
        <f>TPG!M126</f>
        <v>TPECG</v>
      </c>
      <c r="E189" s="400">
        <f>TPG!Q126</f>
        <v>0</v>
      </c>
      <c r="F189" s="401">
        <f>TPG!R126</f>
        <v>2985</v>
      </c>
      <c r="G189" s="401">
        <f>TPG!S126</f>
        <v>0</v>
      </c>
    </row>
    <row r="190" spans="1:7" x14ac:dyDescent="0.25">
      <c r="A190" s="269" t="str">
        <f>TPG!A127</f>
        <v>TPG</v>
      </c>
      <c r="B190" s="269">
        <f>TPG!C127</f>
        <v>3023518</v>
      </c>
      <c r="C190" s="269" t="str">
        <f>TPG!D127</f>
        <v>Woodcroft Primary School</v>
      </c>
      <c r="D190" s="269" t="str">
        <f>TPG!M127</f>
        <v>TPECG</v>
      </c>
      <c r="E190" s="400">
        <f>TPG!Q127</f>
        <v>0</v>
      </c>
      <c r="F190" s="401">
        <f>TPG!R127</f>
        <v>2193</v>
      </c>
      <c r="G190" s="401">
        <f>TPG!S127</f>
        <v>0</v>
      </c>
    </row>
    <row r="191" spans="1:7" x14ac:dyDescent="0.25">
      <c r="A191" s="269" t="str">
        <f>TPG!A128</f>
        <v>TPG</v>
      </c>
      <c r="B191" s="269">
        <f>TPG!C128</f>
        <v>3025405</v>
      </c>
      <c r="C191" s="269" t="str">
        <f>TPG!D128</f>
        <v>Finchley Catholic High School</v>
      </c>
      <c r="D191" s="269" t="str">
        <f>TPG!M128</f>
        <v>TPECG</v>
      </c>
      <c r="E191" s="400">
        <f>TPG!Q128</f>
        <v>0</v>
      </c>
      <c r="F191" s="401">
        <f>TPG!R128</f>
        <v>28545</v>
      </c>
      <c r="G191" s="401">
        <f>TPG!S128</f>
        <v>0</v>
      </c>
    </row>
    <row r="192" spans="1:7" x14ac:dyDescent="0.25">
      <c r="A192" s="269" t="str">
        <f>TPG!A129</f>
        <v>TPG</v>
      </c>
      <c r="B192" s="269">
        <f>TPG!C129</f>
        <v>3025427</v>
      </c>
      <c r="C192" s="269" t="str">
        <f>TPG!D129</f>
        <v>JCoSS</v>
      </c>
      <c r="D192" s="269" t="str">
        <f>TPG!M129</f>
        <v>TPECG</v>
      </c>
      <c r="E192" s="400">
        <f>TPG!Q129</f>
        <v>0</v>
      </c>
      <c r="F192" s="401">
        <f>TPG!R129</f>
        <v>26304</v>
      </c>
      <c r="G192" s="401">
        <f>TPG!S129</f>
        <v>0</v>
      </c>
    </row>
    <row r="193" spans="1:7" x14ac:dyDescent="0.25">
      <c r="A193" s="269" t="str">
        <f>TPG!A130</f>
        <v>TPG</v>
      </c>
      <c r="B193" s="269">
        <f>TPG!C130</f>
        <v>3024004</v>
      </c>
      <c r="C193" s="269" t="str">
        <f>TPG!D130</f>
        <v>Menorah High School (Girls)</v>
      </c>
      <c r="D193" s="269" t="str">
        <f>TPG!M130</f>
        <v>TPECG</v>
      </c>
      <c r="E193" s="400">
        <f>TPG!Q130</f>
        <v>0</v>
      </c>
      <c r="F193" s="401">
        <f>TPG!R130</f>
        <v>6592</v>
      </c>
      <c r="G193" s="401">
        <f>TPG!S130</f>
        <v>0</v>
      </c>
    </row>
    <row r="194" spans="1:7" x14ac:dyDescent="0.25">
      <c r="A194" s="269" t="str">
        <f>TPG!A131</f>
        <v>TPG</v>
      </c>
      <c r="B194" s="269">
        <f>TPG!C131</f>
        <v>3025404</v>
      </c>
      <c r="C194" s="269" t="str">
        <f>TPG!D131</f>
        <v>St Michaels Catholic Grammar School</v>
      </c>
      <c r="D194" s="269" t="str">
        <f>TPG!M131</f>
        <v>TPECG</v>
      </c>
      <c r="E194" s="400">
        <f>TPG!Q131</f>
        <v>0</v>
      </c>
      <c r="F194" s="401">
        <f>TPG!R131</f>
        <v>20725</v>
      </c>
      <c r="G194" s="401">
        <f>TPG!S131</f>
        <v>0</v>
      </c>
    </row>
    <row r="195" spans="1:7" x14ac:dyDescent="0.25">
      <c r="A195" s="269" t="str">
        <f>TPG!A132</f>
        <v>TPG</v>
      </c>
      <c r="B195" s="269">
        <f>TPG!C132</f>
        <v>3025407</v>
      </c>
      <c r="C195" s="269" t="str">
        <f>TPG!D132</f>
        <v>St. James' Catholic High School</v>
      </c>
      <c r="D195" s="269" t="str">
        <f>TPG!M132</f>
        <v>TPECG</v>
      </c>
      <c r="E195" s="400">
        <f>TPG!Q132</f>
        <v>0</v>
      </c>
      <c r="F195" s="401">
        <f>TPG!R132</f>
        <v>14768</v>
      </c>
      <c r="G195" s="401">
        <f>TPG!S132</f>
        <v>0</v>
      </c>
    </row>
    <row r="196" spans="1:7" x14ac:dyDescent="0.25">
      <c r="A196" s="269" t="str">
        <f>TPG!A133</f>
        <v>TPG</v>
      </c>
      <c r="B196" s="269">
        <f>TPG!C133</f>
        <v>3023521</v>
      </c>
      <c r="C196" s="269" t="str">
        <f>TPG!D133</f>
        <v>St Mary's &amp; St John's CE School</v>
      </c>
      <c r="D196" s="269" t="str">
        <f>TPG!M133</f>
        <v>TPECG</v>
      </c>
      <c r="E196" s="400">
        <f>TPG!Q133</f>
        <v>0</v>
      </c>
      <c r="F196" s="401">
        <f>TPG!R133</f>
        <v>9550</v>
      </c>
      <c r="G196" s="401">
        <f>TPG!S133</f>
        <v>0</v>
      </c>
    </row>
    <row r="197" spans="1:7" x14ac:dyDescent="0.25">
      <c r="A197" s="269" t="str">
        <f>PPG!A20</f>
        <v>PPG</v>
      </c>
      <c r="B197" s="269">
        <f>PPG!C20</f>
        <v>3023520</v>
      </c>
      <c r="C197" s="269" t="str">
        <f>PPG!D20</f>
        <v>Akiva School</v>
      </c>
      <c r="D197" s="269" t="str">
        <f>PPG!M20</f>
        <v>PPFSM</v>
      </c>
      <c r="E197" s="400">
        <f>PPG!Q20</f>
        <v>112.08333333333333</v>
      </c>
      <c r="F197" s="400">
        <f>PPG!R20</f>
        <v>112.08333333333333</v>
      </c>
      <c r="G197" s="400">
        <f>PPG!S20</f>
        <v>112.08333333333333</v>
      </c>
    </row>
    <row r="198" spans="1:7" x14ac:dyDescent="0.25">
      <c r="A198" s="269" t="str">
        <f>PPG!A21</f>
        <v>PPG</v>
      </c>
      <c r="B198" s="269">
        <f>PPG!C21</f>
        <v>3023300</v>
      </c>
      <c r="C198" s="269" t="str">
        <f>PPG!D21</f>
        <v>All Saints' CE Primary School NW2</v>
      </c>
      <c r="D198" s="269" t="str">
        <f>PPG!M21</f>
        <v>PPFSM</v>
      </c>
      <c r="E198" s="400">
        <f>PPG!Q21</f>
        <v>9863.3333333333339</v>
      </c>
      <c r="F198" s="400">
        <f>PPG!R21</f>
        <v>9863.3333333333339</v>
      </c>
      <c r="G198" s="400">
        <f>PPG!S21</f>
        <v>9863.3333333333339</v>
      </c>
    </row>
    <row r="199" spans="1:7" x14ac:dyDescent="0.25">
      <c r="A199" s="269" t="str">
        <f>PPG!A22</f>
        <v>PPG</v>
      </c>
      <c r="B199" s="269">
        <f>PPG!C22</f>
        <v>3023317</v>
      </c>
      <c r="C199" s="269" t="str">
        <f>PPG!D22</f>
        <v>All Saints' CE Primary School, N20</v>
      </c>
      <c r="D199" s="269" t="str">
        <f>PPG!M22</f>
        <v>PPFSM</v>
      </c>
      <c r="E199" s="400">
        <f>PPG!Q22</f>
        <v>5604.166666666667</v>
      </c>
      <c r="F199" s="400">
        <f>PPG!R22</f>
        <v>5604.166666666667</v>
      </c>
      <c r="G199" s="400">
        <f>PPG!S22</f>
        <v>5604.166666666667</v>
      </c>
    </row>
    <row r="200" spans="1:7" x14ac:dyDescent="0.25">
      <c r="A200" s="269" t="str">
        <f>PPG!A23</f>
        <v>PPG</v>
      </c>
      <c r="B200" s="269">
        <f>PPG!C23</f>
        <v>3023500</v>
      </c>
      <c r="C200" s="269" t="str">
        <f>PPG!D23</f>
        <v>Annunciation Catholic Infant School</v>
      </c>
      <c r="D200" s="269" t="str">
        <f>PPG!M23</f>
        <v>PPFSM</v>
      </c>
      <c r="E200" s="400">
        <f>PPG!Q23</f>
        <v>2465.8333333333335</v>
      </c>
      <c r="F200" s="400">
        <f>PPG!R23</f>
        <v>2465.8333333333335</v>
      </c>
      <c r="G200" s="400">
        <f>PPG!S23</f>
        <v>2465.8333333333335</v>
      </c>
    </row>
    <row r="201" spans="1:7" x14ac:dyDescent="0.25">
      <c r="A201" s="269" t="str">
        <f>PPG!A24</f>
        <v>PPG</v>
      </c>
      <c r="B201" s="269">
        <f>PPG!C24</f>
        <v>3023514</v>
      </c>
      <c r="C201" s="269" t="str">
        <f>PPG!D24</f>
        <v>Annunciation Catholic Junior School</v>
      </c>
      <c r="D201" s="269" t="str">
        <f>PPG!M24</f>
        <v>PPFSM</v>
      </c>
      <c r="E201" s="400">
        <f>PPG!Q24</f>
        <v>6276.666666666667</v>
      </c>
      <c r="F201" s="400">
        <f>PPG!R24</f>
        <v>6276.666666666667</v>
      </c>
      <c r="G201" s="400">
        <f>PPG!S24</f>
        <v>6276.666666666667</v>
      </c>
    </row>
    <row r="202" spans="1:7" x14ac:dyDescent="0.25">
      <c r="A202" s="269" t="str">
        <f>PPG!A25</f>
        <v>PPG</v>
      </c>
      <c r="B202" s="269">
        <f>PPG!C25</f>
        <v>3022002</v>
      </c>
      <c r="C202" s="269" t="str">
        <f>PPG!D25</f>
        <v>Barnfield School</v>
      </c>
      <c r="D202" s="269" t="str">
        <f>PPG!M25</f>
        <v>PPFSM</v>
      </c>
      <c r="E202" s="400">
        <f>PPG!Q25</f>
        <v>14682.916666666666</v>
      </c>
      <c r="F202" s="400">
        <f>PPG!R25</f>
        <v>14682.916666666666</v>
      </c>
      <c r="G202" s="400">
        <f>PPG!S25</f>
        <v>14682.916666666666</v>
      </c>
    </row>
    <row r="203" spans="1:7" x14ac:dyDescent="0.25">
      <c r="A203" s="269" t="str">
        <f>PPG!A26</f>
        <v>PPG</v>
      </c>
      <c r="B203" s="269">
        <f>PPG!C26</f>
        <v>3022079</v>
      </c>
      <c r="C203" s="269" t="str">
        <f>PPG!D26</f>
        <v>Beis Yaakov</v>
      </c>
      <c r="D203" s="269" t="str">
        <f>PPG!M26</f>
        <v>PPFSM</v>
      </c>
      <c r="E203" s="400">
        <f>PPG!Q26</f>
        <v>3698.75</v>
      </c>
      <c r="F203" s="400">
        <f>PPG!R26</f>
        <v>3698.75</v>
      </c>
      <c r="G203" s="400">
        <f>PPG!S26</f>
        <v>3698.75</v>
      </c>
    </row>
    <row r="204" spans="1:7" x14ac:dyDescent="0.25">
      <c r="A204" s="269" t="str">
        <f>PPG!A27</f>
        <v>PPG</v>
      </c>
      <c r="B204" s="269">
        <f>PPG!C27</f>
        <v>3023524</v>
      </c>
      <c r="C204" s="269" t="str">
        <f>PPG!D27</f>
        <v>Beit Shvidler Primary School</v>
      </c>
      <c r="D204" s="269" t="str">
        <f>PPG!M27</f>
        <v>PPFSM</v>
      </c>
      <c r="E204" s="400">
        <f>PPG!Q27</f>
        <v>1345</v>
      </c>
      <c r="F204" s="400">
        <f>PPG!R27</f>
        <v>1345</v>
      </c>
      <c r="G204" s="400">
        <f>PPG!S27</f>
        <v>1345</v>
      </c>
    </row>
    <row r="205" spans="1:7" x14ac:dyDescent="0.25">
      <c r="A205" s="269" t="str">
        <f>PPG!A28</f>
        <v>PPG</v>
      </c>
      <c r="B205" s="269">
        <f>PPG!C28</f>
        <v>3022003</v>
      </c>
      <c r="C205" s="269" t="str">
        <f>PPG!D28</f>
        <v>Bell Lane Primary School</v>
      </c>
      <c r="D205" s="269" t="str">
        <f>PPG!M28</f>
        <v>PPFSM</v>
      </c>
      <c r="E205" s="400">
        <f>PPG!Q28</f>
        <v>17597.083333333332</v>
      </c>
      <c r="F205" s="400">
        <f>PPG!R28</f>
        <v>17597.083333333332</v>
      </c>
      <c r="G205" s="400">
        <f>PPG!S28</f>
        <v>17597.083333333332</v>
      </c>
    </row>
    <row r="206" spans="1:7" x14ac:dyDescent="0.25">
      <c r="A206" s="269" t="str">
        <f>PPG!A29</f>
        <v>PPG</v>
      </c>
      <c r="B206" s="269">
        <f>PPG!C29</f>
        <v>3023511</v>
      </c>
      <c r="C206" s="269" t="str">
        <f>PPG!D29</f>
        <v>Blessed Dominic School</v>
      </c>
      <c r="D206" s="269" t="str">
        <f>PPG!M29</f>
        <v>PPFSM</v>
      </c>
      <c r="E206" s="400">
        <f>PPG!Q29</f>
        <v>11880.833333333334</v>
      </c>
      <c r="F206" s="400">
        <f>PPG!R29</f>
        <v>11880.833333333334</v>
      </c>
      <c r="G206" s="400">
        <f>PPG!S29</f>
        <v>11880.833333333334</v>
      </c>
    </row>
    <row r="207" spans="1:7" x14ac:dyDescent="0.25">
      <c r="A207" s="269" t="str">
        <f>PPG!A30</f>
        <v>PPG</v>
      </c>
      <c r="B207" s="269">
        <f>PPG!C30</f>
        <v>3022008</v>
      </c>
      <c r="C207" s="269" t="str">
        <f>PPG!D30</f>
        <v>Brookland Infant  &amp; Nursery School</v>
      </c>
      <c r="D207" s="269" t="str">
        <f>PPG!M30</f>
        <v>PPFSM</v>
      </c>
      <c r="E207" s="400">
        <f>PPG!Q30</f>
        <v>4483.333333333333</v>
      </c>
      <c r="F207" s="400">
        <f>PPG!R30</f>
        <v>4483.333333333333</v>
      </c>
      <c r="G207" s="400">
        <f>PPG!S30</f>
        <v>4483.333333333333</v>
      </c>
    </row>
    <row r="208" spans="1:7" x14ac:dyDescent="0.25">
      <c r="A208" s="269" t="str">
        <f>PPG!A31</f>
        <v>PPG</v>
      </c>
      <c r="B208" s="269">
        <f>PPG!C31</f>
        <v>3022007</v>
      </c>
      <c r="C208" s="269" t="str">
        <f>PPG!D31</f>
        <v>Brookland Junior School</v>
      </c>
      <c r="D208" s="269" t="str">
        <f>PPG!M31</f>
        <v>PPFSM</v>
      </c>
      <c r="E208" s="400">
        <f>PPG!Q31</f>
        <v>8294.1666666666661</v>
      </c>
      <c r="F208" s="400">
        <f>PPG!R31</f>
        <v>8294.1666666666661</v>
      </c>
      <c r="G208" s="400">
        <f>PPG!S31</f>
        <v>8294.1666666666661</v>
      </c>
    </row>
    <row r="209" spans="1:7" x14ac:dyDescent="0.25">
      <c r="A209" s="269" t="str">
        <f>PPG!A32</f>
        <v>PPG</v>
      </c>
      <c r="B209" s="269">
        <f>PPG!C32</f>
        <v>3022009</v>
      </c>
      <c r="C209" s="269" t="str">
        <f>PPG!D32</f>
        <v>Brunswick Park Primary &amp; Nursery School</v>
      </c>
      <c r="D209" s="269" t="str">
        <f>PPG!M32</f>
        <v>PPFSM</v>
      </c>
      <c r="E209" s="400">
        <f>PPG!Q32</f>
        <v>9302.9166666666661</v>
      </c>
      <c r="F209" s="400">
        <f>PPG!R32</f>
        <v>9302.9166666666661</v>
      </c>
      <c r="G209" s="400">
        <f>PPG!S32</f>
        <v>9302.9166666666661</v>
      </c>
    </row>
    <row r="210" spans="1:7" x14ac:dyDescent="0.25">
      <c r="A210" s="269" t="str">
        <f>PPG!A33</f>
        <v>PPG</v>
      </c>
      <c r="B210" s="269">
        <f>PPG!C33</f>
        <v>3022067</v>
      </c>
      <c r="C210" s="269" t="str">
        <f>PPG!D33</f>
        <v>Chalgrove Primary School</v>
      </c>
      <c r="D210" s="269" t="str">
        <f>PPG!M33</f>
        <v>PPFSM</v>
      </c>
      <c r="E210" s="400">
        <f>PPG!Q33</f>
        <v>5940.416666666667</v>
      </c>
      <c r="F210" s="400">
        <f>PPG!R33</f>
        <v>5940.416666666667</v>
      </c>
      <c r="G210" s="400">
        <f>PPG!S33</f>
        <v>5940.416666666667</v>
      </c>
    </row>
    <row r="211" spans="1:7" x14ac:dyDescent="0.25">
      <c r="A211" s="269" t="str">
        <f>PPG!A34</f>
        <v>PPG</v>
      </c>
      <c r="B211" s="269">
        <f>PPG!C34</f>
        <v>3023302</v>
      </c>
      <c r="C211" s="269" t="str">
        <f>PPG!D34</f>
        <v>Christ Church CE Primary School</v>
      </c>
      <c r="D211" s="269" t="str">
        <f>PPG!M34</f>
        <v>PPFSM</v>
      </c>
      <c r="E211" s="400">
        <f>PPG!Q34</f>
        <v>2017.5</v>
      </c>
      <c r="F211" s="400">
        <f>PPG!R34</f>
        <v>2017.5</v>
      </c>
      <c r="G211" s="400">
        <f>PPG!S34</f>
        <v>2017.5</v>
      </c>
    </row>
    <row r="212" spans="1:7" x14ac:dyDescent="0.25">
      <c r="A212" s="269" t="str">
        <f>PPG!A35</f>
        <v>PPG</v>
      </c>
      <c r="B212" s="269">
        <f>PPG!C35</f>
        <v>3022011</v>
      </c>
      <c r="C212" s="269" t="str">
        <f>PPG!D35</f>
        <v>Church Hill Primary School</v>
      </c>
      <c r="D212" s="269" t="str">
        <f>PPG!M35</f>
        <v>PPFSM</v>
      </c>
      <c r="E212" s="400">
        <f>PPG!Q35</f>
        <v>3698.75</v>
      </c>
      <c r="F212" s="400">
        <f>PPG!R35</f>
        <v>3698.75</v>
      </c>
      <c r="G212" s="400">
        <f>PPG!S35</f>
        <v>3698.75</v>
      </c>
    </row>
    <row r="213" spans="1:7" x14ac:dyDescent="0.25">
      <c r="A213" s="269" t="str">
        <f>PPG!A36</f>
        <v>PPG</v>
      </c>
      <c r="B213" s="269">
        <f>PPG!C36</f>
        <v>3022014</v>
      </c>
      <c r="C213" s="269" t="str">
        <f>PPG!D36</f>
        <v>Colindale School</v>
      </c>
      <c r="D213" s="269" t="str">
        <f>PPG!M36</f>
        <v>PPFSM</v>
      </c>
      <c r="E213" s="400">
        <f>PPG!Q36</f>
        <v>21407.916666666668</v>
      </c>
      <c r="F213" s="400">
        <f>PPG!R36</f>
        <v>21407.916666666668</v>
      </c>
      <c r="G213" s="400">
        <f>PPG!S36</f>
        <v>21407.916666666668</v>
      </c>
    </row>
    <row r="214" spans="1:7" x14ac:dyDescent="0.25">
      <c r="A214" s="269" t="str">
        <f>PPG!A37</f>
        <v>PPG</v>
      </c>
      <c r="B214" s="269">
        <f>PPG!C37</f>
        <v>3022015</v>
      </c>
      <c r="C214" s="269" t="str">
        <f>PPG!D37</f>
        <v>Coppetts Wood</v>
      </c>
      <c r="D214" s="269" t="str">
        <f>PPG!M37</f>
        <v>PPFSM</v>
      </c>
      <c r="E214" s="400">
        <f>PPG!Q37</f>
        <v>8630.4166666666661</v>
      </c>
      <c r="F214" s="400">
        <f>PPG!R37</f>
        <v>8630.4166666666661</v>
      </c>
      <c r="G214" s="400">
        <f>PPG!S37</f>
        <v>8630.4166666666661</v>
      </c>
    </row>
    <row r="215" spans="1:7" x14ac:dyDescent="0.25">
      <c r="A215" s="269" t="str">
        <f>PPG!A38</f>
        <v>PPG</v>
      </c>
      <c r="B215" s="269">
        <f>PPG!C38</f>
        <v>3022016</v>
      </c>
      <c r="C215" s="269" t="str">
        <f>PPG!D38</f>
        <v>Courtland School</v>
      </c>
      <c r="D215" s="269" t="str">
        <f>PPG!M38</f>
        <v>PPFSM</v>
      </c>
      <c r="E215" s="400">
        <f>PPG!Q38</f>
        <v>2353.75</v>
      </c>
      <c r="F215" s="400">
        <f>PPG!R38</f>
        <v>2353.75</v>
      </c>
      <c r="G215" s="400">
        <f>PPG!S38</f>
        <v>2353.75</v>
      </c>
    </row>
    <row r="216" spans="1:7" x14ac:dyDescent="0.25">
      <c r="A216" s="269" t="str">
        <f>PPG!A39</f>
        <v>PPG</v>
      </c>
      <c r="B216" s="269">
        <f>PPG!C39</f>
        <v>3022017</v>
      </c>
      <c r="C216" s="269" t="str">
        <f>PPG!D39</f>
        <v>Cromer Road Primary School</v>
      </c>
      <c r="D216" s="269" t="str">
        <f>PPG!M39</f>
        <v>PPFSM</v>
      </c>
      <c r="E216" s="400">
        <f>PPG!Q39</f>
        <v>12105</v>
      </c>
      <c r="F216" s="400">
        <f>PPG!R39</f>
        <v>12105</v>
      </c>
      <c r="G216" s="400">
        <f>PPG!S39</f>
        <v>12105</v>
      </c>
    </row>
    <row r="217" spans="1:7" x14ac:dyDescent="0.25">
      <c r="A217" s="269" t="str">
        <f>PPG!A40</f>
        <v>PPG</v>
      </c>
      <c r="B217" s="269">
        <f>PPG!C40</f>
        <v>3022073</v>
      </c>
      <c r="C217" s="269" t="str">
        <f>PPG!D40</f>
        <v>Danegrove JMI School</v>
      </c>
      <c r="D217" s="269" t="str">
        <f>PPG!M40</f>
        <v>PPFSM</v>
      </c>
      <c r="E217" s="400">
        <f>PPG!Q40</f>
        <v>19278.333333333332</v>
      </c>
      <c r="F217" s="400">
        <f>PPG!R40</f>
        <v>19278.333333333332</v>
      </c>
      <c r="G217" s="400">
        <f>PPG!S40</f>
        <v>19278.333333333332</v>
      </c>
    </row>
    <row r="218" spans="1:7" x14ac:dyDescent="0.25">
      <c r="A218" s="269" t="str">
        <f>PPG!A41</f>
        <v>PPG</v>
      </c>
      <c r="B218" s="269">
        <f>PPG!C41</f>
        <v>3022019</v>
      </c>
      <c r="C218" s="269" t="str">
        <f>PPG!D41</f>
        <v>Deansbrook Infant School</v>
      </c>
      <c r="D218" s="269" t="str">
        <f>PPG!M41</f>
        <v>PPFSM</v>
      </c>
      <c r="E218" s="400">
        <f>PPG!Q41</f>
        <v>5604.166666666667</v>
      </c>
      <c r="F218" s="400">
        <f>PPG!R41</f>
        <v>5604.166666666667</v>
      </c>
      <c r="G218" s="400">
        <f>PPG!S41</f>
        <v>5604.166666666667</v>
      </c>
    </row>
    <row r="219" spans="1:7" x14ac:dyDescent="0.25">
      <c r="A219" s="269" t="str">
        <f>PPG!A42</f>
        <v>PPG</v>
      </c>
      <c r="B219" s="269">
        <f>PPG!C42</f>
        <v>3022021</v>
      </c>
      <c r="C219" s="269" t="str">
        <f>PPG!D42</f>
        <v>Dollis Primary School</v>
      </c>
      <c r="D219" s="269" t="str">
        <f>PPG!M42</f>
        <v>PPFSM</v>
      </c>
      <c r="E219" s="400">
        <f>PPG!Q42</f>
        <v>16364.166666666666</v>
      </c>
      <c r="F219" s="400">
        <f>PPG!R42</f>
        <v>16364.166666666666</v>
      </c>
      <c r="G219" s="400">
        <f>PPG!S42</f>
        <v>16364.166666666666</v>
      </c>
    </row>
    <row r="220" spans="1:7" x14ac:dyDescent="0.25">
      <c r="A220" s="269" t="str">
        <f>PPG!A43</f>
        <v>PPG</v>
      </c>
      <c r="B220" s="269">
        <f>PPG!C43</f>
        <v>3022023</v>
      </c>
      <c r="C220" s="269" t="str">
        <f>PPG!D43</f>
        <v>Edgware Primary School</v>
      </c>
      <c r="D220" s="269" t="str">
        <f>PPG!M43</f>
        <v>PPFSM</v>
      </c>
      <c r="E220" s="400">
        <f>PPG!Q43</f>
        <v>20062.916666666668</v>
      </c>
      <c r="F220" s="400">
        <f>PPG!R43</f>
        <v>20062.916666666668</v>
      </c>
      <c r="G220" s="400">
        <f>PPG!S43</f>
        <v>20062.916666666668</v>
      </c>
    </row>
    <row r="221" spans="1:7" x14ac:dyDescent="0.25">
      <c r="A221" s="269" t="str">
        <f>PPG!A44</f>
        <v>PPG</v>
      </c>
      <c r="B221" s="269">
        <f>PPG!C44</f>
        <v>3022024</v>
      </c>
      <c r="C221" s="269" t="str">
        <f>PPG!D44</f>
        <v>Fairway Primary School</v>
      </c>
      <c r="D221" s="269" t="str">
        <f>PPG!M44</f>
        <v>PPFSM</v>
      </c>
      <c r="E221" s="400">
        <f>PPG!Q44</f>
        <v>7789.791666666667</v>
      </c>
      <c r="F221" s="400">
        <f>PPG!R44</f>
        <v>7789.791666666667</v>
      </c>
      <c r="G221" s="400">
        <f>PPG!S44</f>
        <v>7789.791666666667</v>
      </c>
    </row>
    <row r="222" spans="1:7" x14ac:dyDescent="0.25">
      <c r="A222" s="269" t="str">
        <f>PPG!A45</f>
        <v>PPG</v>
      </c>
      <c r="B222" s="269">
        <f>PPG!C45</f>
        <v>3022025</v>
      </c>
      <c r="C222" s="269" t="str">
        <f>PPG!D45</f>
        <v>Foulds</v>
      </c>
      <c r="D222" s="269" t="str">
        <f>PPG!M45</f>
        <v>PPFSM</v>
      </c>
      <c r="E222" s="400">
        <f>PPG!Q45</f>
        <v>672.5</v>
      </c>
      <c r="F222" s="400">
        <f>PPG!R45</f>
        <v>672.5</v>
      </c>
      <c r="G222" s="400">
        <f>PPG!S45</f>
        <v>672.5</v>
      </c>
    </row>
    <row r="223" spans="1:7" x14ac:dyDescent="0.25">
      <c r="A223" s="269" t="str">
        <f>PPG!A46</f>
        <v>PPG</v>
      </c>
      <c r="B223" s="269">
        <f>PPG!C46</f>
        <v>3022026</v>
      </c>
      <c r="C223" s="269" t="str">
        <f>PPG!D46</f>
        <v>Frith Manor School</v>
      </c>
      <c r="D223" s="269" t="str">
        <f>PPG!M46</f>
        <v>PPFSM</v>
      </c>
      <c r="E223" s="400">
        <f>PPG!Q46</f>
        <v>8966.6666666666661</v>
      </c>
      <c r="F223" s="400">
        <f>PPG!R46</f>
        <v>8966.6666666666661</v>
      </c>
      <c r="G223" s="400">
        <f>PPG!S46</f>
        <v>8966.6666666666661</v>
      </c>
    </row>
    <row r="224" spans="1:7" x14ac:dyDescent="0.25">
      <c r="A224" s="269" t="str">
        <f>PPG!A47</f>
        <v>PPG</v>
      </c>
      <c r="B224" s="269">
        <f>PPG!C47</f>
        <v>3022028</v>
      </c>
      <c r="C224" s="269" t="str">
        <f>PPG!D47</f>
        <v>Garden Suburb Infant School</v>
      </c>
      <c r="D224" s="269" t="str">
        <f>PPG!M47</f>
        <v>PPFSM</v>
      </c>
      <c r="E224" s="400">
        <f>PPG!Q47</f>
        <v>3810.8333333333335</v>
      </c>
      <c r="F224" s="400">
        <f>PPG!R47</f>
        <v>3810.8333333333335</v>
      </c>
      <c r="G224" s="400">
        <f>PPG!S47</f>
        <v>3810.8333333333335</v>
      </c>
    </row>
    <row r="225" spans="1:7" x14ac:dyDescent="0.25">
      <c r="A225" s="269" t="str">
        <f>PPG!A48</f>
        <v>PPG</v>
      </c>
      <c r="B225" s="269">
        <f>PPG!C48</f>
        <v>3022027</v>
      </c>
      <c r="C225" s="269" t="str">
        <f>PPG!D48</f>
        <v>Garden Suburb Junior</v>
      </c>
      <c r="D225" s="269" t="str">
        <f>PPG!M48</f>
        <v>PPFSM</v>
      </c>
      <c r="E225" s="400">
        <f>PPG!Q48</f>
        <v>7061.25</v>
      </c>
      <c r="F225" s="400">
        <f>PPG!R48</f>
        <v>7061.25</v>
      </c>
      <c r="G225" s="400">
        <f>PPG!S48</f>
        <v>7061.25</v>
      </c>
    </row>
    <row r="226" spans="1:7" x14ac:dyDescent="0.25">
      <c r="A226" s="269" t="str">
        <f>PPG!A49</f>
        <v>PPG</v>
      </c>
      <c r="B226" s="269">
        <f>PPG!C49</f>
        <v>3022029</v>
      </c>
      <c r="C226" s="269" t="str">
        <f>PPG!D49</f>
        <v>Goldbeaters Primary School</v>
      </c>
      <c r="D226" s="269" t="str">
        <f>PPG!M49</f>
        <v>PPFSM</v>
      </c>
      <c r="E226" s="400">
        <f>PPG!Q49</f>
        <v>18942.083333333332</v>
      </c>
      <c r="F226" s="400">
        <f>PPG!R49</f>
        <v>18942.083333333332</v>
      </c>
      <c r="G226" s="400">
        <f>PPG!S49</f>
        <v>18942.083333333332</v>
      </c>
    </row>
    <row r="227" spans="1:7" x14ac:dyDescent="0.25">
      <c r="A227" s="269" t="str">
        <f>PPG!A50</f>
        <v>PPG</v>
      </c>
      <c r="B227" s="269">
        <f>PPG!C50</f>
        <v>3023516</v>
      </c>
      <c r="C227" s="269" t="str">
        <f>PPG!D50</f>
        <v>Hasmonean Primary School</v>
      </c>
      <c r="D227" s="269" t="str">
        <f>PPG!M50</f>
        <v>PPFSM</v>
      </c>
      <c r="E227" s="400">
        <f>PPG!Q50</f>
        <v>2017.5</v>
      </c>
      <c r="F227" s="400">
        <f>PPG!R50</f>
        <v>2017.5</v>
      </c>
      <c r="G227" s="400">
        <f>PPG!S50</f>
        <v>2017.5</v>
      </c>
    </row>
    <row r="228" spans="1:7" x14ac:dyDescent="0.25">
      <c r="A228" s="269" t="str">
        <f>PPG!A51</f>
        <v>PPG</v>
      </c>
      <c r="B228" s="269">
        <f>PPG!C51</f>
        <v>3022031</v>
      </c>
      <c r="C228" s="269" t="str">
        <f>PPG!D51</f>
        <v>Hollickwood JMI School</v>
      </c>
      <c r="D228" s="269" t="str">
        <f>PPG!M51</f>
        <v>PPFSM</v>
      </c>
      <c r="E228" s="400">
        <f>PPG!Q51</f>
        <v>6612.916666666667</v>
      </c>
      <c r="F228" s="400">
        <f>PPG!R51</f>
        <v>6612.916666666667</v>
      </c>
      <c r="G228" s="400">
        <f>PPG!S51</f>
        <v>6612.916666666667</v>
      </c>
    </row>
    <row r="229" spans="1:7" x14ac:dyDescent="0.25">
      <c r="A229" s="269" t="str">
        <f>PPG!A52</f>
        <v>PPG</v>
      </c>
      <c r="B229" s="269">
        <f>PPG!C52</f>
        <v>3022032</v>
      </c>
      <c r="C229" s="269" t="str">
        <f>PPG!D52</f>
        <v>Holly Park School</v>
      </c>
      <c r="D229" s="269" t="str">
        <f>PPG!M52</f>
        <v>PPFSM</v>
      </c>
      <c r="E229" s="400">
        <f>PPG!Q52</f>
        <v>9302.9166666666661</v>
      </c>
      <c r="F229" s="400">
        <f>PPG!R52</f>
        <v>9302.9166666666661</v>
      </c>
      <c r="G229" s="400">
        <f>PPG!S52</f>
        <v>9302.9166666666661</v>
      </c>
    </row>
    <row r="230" spans="1:7" x14ac:dyDescent="0.25">
      <c r="A230" s="269" t="str">
        <f>PPG!A53</f>
        <v>PPG</v>
      </c>
      <c r="B230" s="269">
        <f>PPG!C53</f>
        <v>3023304</v>
      </c>
      <c r="C230" s="269" t="str">
        <f>PPG!D53</f>
        <v>Holy Trinity School</v>
      </c>
      <c r="D230" s="269" t="str">
        <f>PPG!M53</f>
        <v>PPFSM</v>
      </c>
      <c r="E230" s="400">
        <f>PPG!Q53</f>
        <v>7173.333333333333</v>
      </c>
      <c r="F230" s="400">
        <f>PPG!R53</f>
        <v>7173.333333333333</v>
      </c>
      <c r="G230" s="400">
        <f>PPG!S53</f>
        <v>7173.333333333333</v>
      </c>
    </row>
    <row r="231" spans="1:7" x14ac:dyDescent="0.25">
      <c r="A231" s="269" t="str">
        <f>PPG!A54</f>
        <v>PPG</v>
      </c>
      <c r="B231" s="269">
        <f>PPG!C54</f>
        <v>3022036</v>
      </c>
      <c r="C231" s="269" t="str">
        <f>PPG!D54</f>
        <v>Livingstone School</v>
      </c>
      <c r="D231" s="269" t="str">
        <f>PPG!M54</f>
        <v>PPFSM</v>
      </c>
      <c r="E231" s="400">
        <f>PPG!Q54</f>
        <v>14010.416666666666</v>
      </c>
      <c r="F231" s="400">
        <f>PPG!R54</f>
        <v>14010.416666666666</v>
      </c>
      <c r="G231" s="400">
        <f>PPG!S54</f>
        <v>14010.416666666666</v>
      </c>
    </row>
    <row r="232" spans="1:7" x14ac:dyDescent="0.25">
      <c r="A232" s="269" t="str">
        <f>PPG!A55</f>
        <v>PPG</v>
      </c>
      <c r="B232" s="269">
        <f>PPG!C55</f>
        <v>3022037</v>
      </c>
      <c r="C232" s="269" t="str">
        <f>PPG!D55</f>
        <v>Manorside Primary School</v>
      </c>
      <c r="D232" s="269" t="str">
        <f>PPG!M55</f>
        <v>PPFSM</v>
      </c>
      <c r="E232" s="400">
        <f>PPG!Q55</f>
        <v>4147.083333333333</v>
      </c>
      <c r="F232" s="400">
        <f>PPG!R55</f>
        <v>4147.083333333333</v>
      </c>
      <c r="G232" s="400">
        <f>PPG!S55</f>
        <v>4147.083333333333</v>
      </c>
    </row>
    <row r="233" spans="1:7" x14ac:dyDescent="0.25">
      <c r="A233" s="269" t="str">
        <f>PPG!A56</f>
        <v>PPG</v>
      </c>
      <c r="B233" s="269">
        <f>PPG!C56</f>
        <v>3023523</v>
      </c>
      <c r="C233" s="269" t="str">
        <f>PPG!D56</f>
        <v>Martin Primary School</v>
      </c>
      <c r="D233" s="269" t="str">
        <f>PPG!M56</f>
        <v>PPFSM</v>
      </c>
      <c r="E233" s="400">
        <f>PPG!Q56</f>
        <v>12889.583333333334</v>
      </c>
      <c r="F233" s="400">
        <f>PPG!R56</f>
        <v>12889.583333333334</v>
      </c>
      <c r="G233" s="400">
        <f>PPG!S56</f>
        <v>12889.583333333334</v>
      </c>
    </row>
    <row r="234" spans="1:7" x14ac:dyDescent="0.25">
      <c r="A234" s="269" t="str">
        <f>PPG!A57</f>
        <v>PPG</v>
      </c>
      <c r="B234" s="269">
        <f>PPG!C57</f>
        <v>3025948</v>
      </c>
      <c r="C234" s="269" t="str">
        <f>PPG!D57</f>
        <v>Mathilda Marks-Kennedy School</v>
      </c>
      <c r="D234" s="269" t="str">
        <f>PPG!M57</f>
        <v>PPFSM</v>
      </c>
      <c r="E234" s="400">
        <f>PPG!Q57</f>
        <v>1008.75</v>
      </c>
      <c r="F234" s="400">
        <f>PPG!R57</f>
        <v>1008.75</v>
      </c>
      <c r="G234" s="400">
        <f>PPG!S57</f>
        <v>1008.75</v>
      </c>
    </row>
    <row r="235" spans="1:7" x14ac:dyDescent="0.25">
      <c r="A235" s="269" t="str">
        <f>PPG!A58</f>
        <v>PPG</v>
      </c>
      <c r="B235" s="269">
        <f>PPG!C58</f>
        <v>3025949</v>
      </c>
      <c r="C235" s="269" t="str">
        <f>PPG!D58</f>
        <v>Menorah Foundation School</v>
      </c>
      <c r="D235" s="269" t="str">
        <f>PPG!M58</f>
        <v>PPFSM</v>
      </c>
      <c r="E235" s="400">
        <f>PPG!Q58</f>
        <v>2241.6666666666665</v>
      </c>
      <c r="F235" s="400">
        <f>PPG!R58</f>
        <v>2241.6666666666665</v>
      </c>
      <c r="G235" s="400">
        <f>PPG!S58</f>
        <v>2241.6666666666665</v>
      </c>
    </row>
    <row r="236" spans="1:7" x14ac:dyDescent="0.25">
      <c r="A236" s="269" t="str">
        <f>PPG!A59</f>
        <v>PPG</v>
      </c>
      <c r="B236" s="269">
        <f>PPG!C59</f>
        <v>3023513</v>
      </c>
      <c r="C236" s="269" t="str">
        <f>PPG!D59</f>
        <v>Menorah Primary School</v>
      </c>
      <c r="D236" s="269" t="str">
        <f>PPG!M59</f>
        <v>PPFSM</v>
      </c>
      <c r="E236" s="400">
        <f>PPG!Q59</f>
        <v>1793.3333333333333</v>
      </c>
      <c r="F236" s="400">
        <f>PPG!R59</f>
        <v>1793.3333333333333</v>
      </c>
      <c r="G236" s="400">
        <f>PPG!S59</f>
        <v>1793.3333333333333</v>
      </c>
    </row>
    <row r="237" spans="1:7" x14ac:dyDescent="0.25">
      <c r="A237" s="269" t="str">
        <f>PPG!A60</f>
        <v>PPG</v>
      </c>
      <c r="B237" s="269">
        <f>PPG!C60</f>
        <v>3023305</v>
      </c>
      <c r="C237" s="269" t="str">
        <f>PPG!D60</f>
        <v>Monken Hadley C E Primary School</v>
      </c>
      <c r="D237" s="269" t="str">
        <f>PPG!M60</f>
        <v>PPFSM</v>
      </c>
      <c r="E237" s="400">
        <f>PPG!Q60</f>
        <v>1569.1666666666667</v>
      </c>
      <c r="F237" s="400">
        <f>PPG!R60</f>
        <v>1569.1666666666667</v>
      </c>
      <c r="G237" s="400">
        <f>PPG!S60</f>
        <v>1569.1666666666667</v>
      </c>
    </row>
    <row r="238" spans="1:7" x14ac:dyDescent="0.25">
      <c r="A238" s="269" t="str">
        <f>PPG!A61</f>
        <v>PPG</v>
      </c>
      <c r="B238" s="269">
        <f>PPG!C61</f>
        <v>3022042</v>
      </c>
      <c r="C238" s="269" t="str">
        <f>PPG!D61</f>
        <v>Monkfrith School</v>
      </c>
      <c r="D238" s="269" t="str">
        <f>PPG!M61</f>
        <v>PPFSM</v>
      </c>
      <c r="E238" s="400">
        <f>PPG!Q61</f>
        <v>3810.8333333333335</v>
      </c>
      <c r="F238" s="400">
        <f>PPG!R61</f>
        <v>3810.8333333333335</v>
      </c>
      <c r="G238" s="400">
        <f>PPG!S61</f>
        <v>3810.8333333333335</v>
      </c>
    </row>
    <row r="239" spans="1:7" x14ac:dyDescent="0.25">
      <c r="A239" s="269" t="str">
        <f>PPG!A62</f>
        <v>PPG</v>
      </c>
      <c r="B239" s="269">
        <f>PPG!C62</f>
        <v>3022044</v>
      </c>
      <c r="C239" s="269" t="str">
        <f>PPG!D62</f>
        <v>Moss Hall Infant School</v>
      </c>
      <c r="D239" s="269" t="str">
        <f>PPG!M62</f>
        <v>PPFSM</v>
      </c>
      <c r="E239" s="400">
        <f>PPG!Q62</f>
        <v>4819.583333333333</v>
      </c>
      <c r="F239" s="400">
        <f>PPG!R62</f>
        <v>4819.583333333333</v>
      </c>
      <c r="G239" s="400">
        <f>PPG!S62</f>
        <v>4819.583333333333</v>
      </c>
    </row>
    <row r="240" spans="1:7" x14ac:dyDescent="0.25">
      <c r="A240" s="269" t="str">
        <f>PPG!A63</f>
        <v>PPG</v>
      </c>
      <c r="B240" s="269">
        <f>PPG!C63</f>
        <v>3022043</v>
      </c>
      <c r="C240" s="269" t="str">
        <f>PPG!D63</f>
        <v>Moss Hall Junior School</v>
      </c>
      <c r="D240" s="269" t="str">
        <f>PPG!M63</f>
        <v>PPFSM</v>
      </c>
      <c r="E240" s="400">
        <f>PPG!Q63</f>
        <v>9751.25</v>
      </c>
      <c r="F240" s="400">
        <f>PPG!R63</f>
        <v>9751.25</v>
      </c>
      <c r="G240" s="400">
        <f>PPG!S63</f>
        <v>9751.25</v>
      </c>
    </row>
    <row r="241" spans="1:7" x14ac:dyDescent="0.25">
      <c r="A241" s="269" t="str">
        <f>PPG!A64</f>
        <v>PPG</v>
      </c>
      <c r="B241" s="269">
        <f>PPG!C64</f>
        <v>3022053</v>
      </c>
      <c r="C241" s="269" t="str">
        <f>PPG!D64</f>
        <v>Noam Primary School</v>
      </c>
      <c r="D241" s="269" t="str">
        <f>PPG!M64</f>
        <v>PPFSM</v>
      </c>
      <c r="E241" s="400">
        <f>PPG!Q64</f>
        <v>112.08333333333333</v>
      </c>
      <c r="F241" s="400">
        <f>PPG!R64</f>
        <v>112.08333333333333</v>
      </c>
      <c r="G241" s="400">
        <f>PPG!S64</f>
        <v>112.08333333333333</v>
      </c>
    </row>
    <row r="242" spans="1:7" x14ac:dyDescent="0.25">
      <c r="A242" s="269" t="str">
        <f>PPG!A65</f>
        <v>PPG</v>
      </c>
      <c r="B242" s="269">
        <f>PPG!C65</f>
        <v>3022045</v>
      </c>
      <c r="C242" s="269" t="str">
        <f>PPG!D65</f>
        <v>Northside School</v>
      </c>
      <c r="D242" s="269" t="str">
        <f>PPG!M65</f>
        <v>PPFSM</v>
      </c>
      <c r="E242" s="400">
        <f>PPG!Q65</f>
        <v>6164.583333333333</v>
      </c>
      <c r="F242" s="400">
        <f>PPG!R65</f>
        <v>6164.583333333333</v>
      </c>
      <c r="G242" s="400">
        <f>PPG!S65</f>
        <v>6164.583333333333</v>
      </c>
    </row>
    <row r="243" spans="1:7" x14ac:dyDescent="0.25">
      <c r="A243" s="269" t="str">
        <f>PPG!A66</f>
        <v>PPG</v>
      </c>
      <c r="B243" s="269">
        <f>PPG!C66</f>
        <v>3022077</v>
      </c>
      <c r="C243" s="269" t="str">
        <f>PPG!D66</f>
        <v>Orion Primary School</v>
      </c>
      <c r="D243" s="269" t="str">
        <f>PPG!M66</f>
        <v>PPFSM</v>
      </c>
      <c r="E243" s="400">
        <f>PPG!Q66</f>
        <v>48644.166666666664</v>
      </c>
      <c r="F243" s="400">
        <f>PPG!R66</f>
        <v>48644.166666666664</v>
      </c>
      <c r="G243" s="400">
        <f>PPG!S66</f>
        <v>48644.166666666664</v>
      </c>
    </row>
    <row r="244" spans="1:7" x14ac:dyDescent="0.25">
      <c r="A244" s="269" t="str">
        <f>PPG!A67</f>
        <v>PPG</v>
      </c>
      <c r="B244" s="269">
        <f>PPG!C67</f>
        <v>3025201</v>
      </c>
      <c r="C244" s="269" t="str">
        <f>PPG!D67</f>
        <v>Osidge Primary School</v>
      </c>
      <c r="D244" s="269" t="str">
        <f>PPG!M67</f>
        <v>PPFSM</v>
      </c>
      <c r="E244" s="400">
        <f>PPG!Q67</f>
        <v>7957.916666666667</v>
      </c>
      <c r="F244" s="400">
        <f>PPG!R67</f>
        <v>7957.916666666667</v>
      </c>
      <c r="G244" s="400">
        <f>PPG!S67</f>
        <v>7957.916666666667</v>
      </c>
    </row>
    <row r="245" spans="1:7" x14ac:dyDescent="0.25">
      <c r="A245" s="269" t="str">
        <f>PPG!A68</f>
        <v>PPG</v>
      </c>
      <c r="B245" s="269">
        <f>PPG!C68</f>
        <v>3023501</v>
      </c>
      <c r="C245" s="269" t="str">
        <f>PPG!D68</f>
        <v>Our Lady of Lourdes School</v>
      </c>
      <c r="D245" s="269" t="str">
        <f>PPG!M68</f>
        <v>PPFSM</v>
      </c>
      <c r="E245" s="400">
        <f>PPG!Q68</f>
        <v>3810.8333333333335</v>
      </c>
      <c r="F245" s="400">
        <f>PPG!R68</f>
        <v>3810.8333333333335</v>
      </c>
      <c r="G245" s="400">
        <f>PPG!S68</f>
        <v>3810.8333333333335</v>
      </c>
    </row>
    <row r="246" spans="1:7" x14ac:dyDescent="0.25">
      <c r="A246" s="269" t="str">
        <f>PPG!A69</f>
        <v>PPG</v>
      </c>
      <c r="B246" s="269">
        <f>PPG!C69</f>
        <v>3022078</v>
      </c>
      <c r="C246" s="269" t="str">
        <f>PPG!D69</f>
        <v>Pardes House School</v>
      </c>
      <c r="D246" s="269" t="str">
        <f>PPG!M69</f>
        <v>PPFSM</v>
      </c>
      <c r="E246" s="400">
        <f>PPG!Q69</f>
        <v>3474.5833333333335</v>
      </c>
      <c r="F246" s="400">
        <f>PPG!R69</f>
        <v>3474.5833333333335</v>
      </c>
      <c r="G246" s="400">
        <f>PPG!S69</f>
        <v>3474.5833333333335</v>
      </c>
    </row>
    <row r="247" spans="1:7" x14ac:dyDescent="0.25">
      <c r="A247" s="269" t="str">
        <f>PPG!A70</f>
        <v>PPG</v>
      </c>
      <c r="B247" s="269">
        <f>PPG!C70</f>
        <v>3022071</v>
      </c>
      <c r="C247" s="269" t="str">
        <f>PPG!D70</f>
        <v>Queenswell Infant and Nursery School</v>
      </c>
      <c r="D247" s="269" t="str">
        <f>PPG!M70</f>
        <v>PPFSM</v>
      </c>
      <c r="E247" s="400">
        <f>PPG!Q70</f>
        <v>3922.9166666666665</v>
      </c>
      <c r="F247" s="400">
        <f>PPG!R70</f>
        <v>3922.9166666666665</v>
      </c>
      <c r="G247" s="400">
        <f>PPG!S70</f>
        <v>3922.9166666666665</v>
      </c>
    </row>
    <row r="248" spans="1:7" x14ac:dyDescent="0.25">
      <c r="A248" s="269" t="str">
        <f>PPG!A71</f>
        <v>PPG</v>
      </c>
      <c r="B248" s="269">
        <f>PPG!C71</f>
        <v>3022072</v>
      </c>
      <c r="C248" s="269" t="str">
        <f>PPG!D71</f>
        <v>Queenswell Junior School</v>
      </c>
      <c r="D248" s="269" t="str">
        <f>PPG!M71</f>
        <v>PPFSM</v>
      </c>
      <c r="E248" s="400">
        <f>PPG!Q71</f>
        <v>12553.333333333334</v>
      </c>
      <c r="F248" s="400">
        <f>PPG!R71</f>
        <v>12553.333333333334</v>
      </c>
      <c r="G248" s="400">
        <f>PPG!S71</f>
        <v>12553.333333333334</v>
      </c>
    </row>
    <row r="249" spans="1:7" x14ac:dyDescent="0.25">
      <c r="A249" s="269" t="str">
        <f>PPG!A72</f>
        <v>PPG</v>
      </c>
      <c r="B249" s="269">
        <f>PPG!C72</f>
        <v>3023512</v>
      </c>
      <c r="C249" s="269" t="str">
        <f>PPG!D72</f>
        <v>Rosh Pinah</v>
      </c>
      <c r="D249" s="269" t="str">
        <f>PPG!M72</f>
        <v>PPFSM</v>
      </c>
      <c r="E249" s="400">
        <f>PPG!Q72</f>
        <v>784.58333333333337</v>
      </c>
      <c r="F249" s="400">
        <f>PPG!R72</f>
        <v>784.58333333333337</v>
      </c>
      <c r="G249" s="400">
        <f>PPG!S72</f>
        <v>784.58333333333337</v>
      </c>
    </row>
    <row r="250" spans="1:7" x14ac:dyDescent="0.25">
      <c r="A250" s="269" t="str">
        <f>PPG!A73</f>
        <v>PPG</v>
      </c>
      <c r="B250" s="269">
        <f>PPG!C73</f>
        <v>3023510</v>
      </c>
      <c r="C250" s="269" t="str">
        <f>PPG!D73</f>
        <v>Sacred Heart School</v>
      </c>
      <c r="D250" s="269" t="str">
        <f>PPG!M73</f>
        <v>PPFSM</v>
      </c>
      <c r="E250" s="400">
        <f>PPG!Q73</f>
        <v>4707.5</v>
      </c>
      <c r="F250" s="400">
        <f>PPG!R73</f>
        <v>4707.5</v>
      </c>
      <c r="G250" s="400">
        <f>PPG!S73</f>
        <v>4707.5</v>
      </c>
    </row>
    <row r="251" spans="1:7" x14ac:dyDescent="0.25">
      <c r="A251" s="269" t="str">
        <f>PPG!A74</f>
        <v>PPG</v>
      </c>
      <c r="B251" s="269">
        <f>PPG!C74</f>
        <v>3023502</v>
      </c>
      <c r="C251" s="269" t="str">
        <f>PPG!D74</f>
        <v>St Agnes RC Primary School</v>
      </c>
      <c r="D251" s="269" t="str">
        <f>PPG!M74</f>
        <v>PPFSM</v>
      </c>
      <c r="E251" s="400">
        <f>PPG!Q74</f>
        <v>9639.1666666666661</v>
      </c>
      <c r="F251" s="400">
        <f>PPG!R74</f>
        <v>9639.1666666666661</v>
      </c>
      <c r="G251" s="400">
        <f>PPG!S74</f>
        <v>9639.1666666666661</v>
      </c>
    </row>
    <row r="252" spans="1:7" x14ac:dyDescent="0.25">
      <c r="A252" s="269" t="str">
        <f>PPG!A75</f>
        <v>PPG</v>
      </c>
      <c r="B252" s="269">
        <f>PPG!C75</f>
        <v>3023315</v>
      </c>
      <c r="C252" s="269" t="str">
        <f>PPG!D75</f>
        <v>St Andrew's C E</v>
      </c>
      <c r="D252" s="269" t="str">
        <f>PPG!M75</f>
        <v>PPFSM</v>
      </c>
      <c r="E252" s="400">
        <f>PPG!Q75</f>
        <v>1569.1666666666667</v>
      </c>
      <c r="F252" s="400">
        <f>PPG!R75</f>
        <v>1569.1666666666667</v>
      </c>
      <c r="G252" s="400">
        <f>PPG!S75</f>
        <v>1569.1666666666667</v>
      </c>
    </row>
    <row r="253" spans="1:7" x14ac:dyDescent="0.25">
      <c r="A253" s="269" t="str">
        <f>PPG!A76</f>
        <v>PPG</v>
      </c>
      <c r="B253" s="269">
        <f>PPG!C76</f>
        <v>3023504</v>
      </c>
      <c r="C253" s="269" t="str">
        <f>PPG!D76</f>
        <v>St Catherines R C Primary</v>
      </c>
      <c r="D253" s="269" t="str">
        <f>PPG!M76</f>
        <v>PPFSM</v>
      </c>
      <c r="E253" s="400">
        <f>PPG!Q76</f>
        <v>5492.083333333333</v>
      </c>
      <c r="F253" s="400">
        <f>PPG!R76</f>
        <v>5492.083333333333</v>
      </c>
      <c r="G253" s="400">
        <f>PPG!S76</f>
        <v>5492.083333333333</v>
      </c>
    </row>
    <row r="254" spans="1:7" x14ac:dyDescent="0.25">
      <c r="A254" s="269" t="str">
        <f>PPG!A77</f>
        <v>PPG</v>
      </c>
      <c r="B254" s="269">
        <f>PPG!C77</f>
        <v>3023309</v>
      </c>
      <c r="C254" s="269" t="str">
        <f>PPG!D77</f>
        <v>St Johns CE N20</v>
      </c>
      <c r="D254" s="269" t="str">
        <f>PPG!M77</f>
        <v>PPFSM</v>
      </c>
      <c r="E254" s="400">
        <f>PPG!Q77</f>
        <v>1793.3333333333333</v>
      </c>
      <c r="F254" s="400">
        <f>PPG!R77</f>
        <v>1793.3333333333333</v>
      </c>
      <c r="G254" s="400">
        <f>PPG!S77</f>
        <v>1793.3333333333333</v>
      </c>
    </row>
    <row r="255" spans="1:7" x14ac:dyDescent="0.25">
      <c r="A255" s="269" t="str">
        <f>PPG!A78</f>
        <v>PPG</v>
      </c>
      <c r="B255" s="269">
        <f>PPG!C78</f>
        <v>3023307</v>
      </c>
      <c r="C255" s="269" t="str">
        <f>PPG!D78</f>
        <v>St John's CE School N11</v>
      </c>
      <c r="D255" s="269" t="str">
        <f>PPG!M78</f>
        <v>PPFSM</v>
      </c>
      <c r="E255" s="400">
        <f>PPG!Q78</f>
        <v>2577.9166666666665</v>
      </c>
      <c r="F255" s="400">
        <f>PPG!R78</f>
        <v>2577.9166666666665</v>
      </c>
      <c r="G255" s="400">
        <f>PPG!S78</f>
        <v>2577.9166666666665</v>
      </c>
    </row>
    <row r="256" spans="1:7" x14ac:dyDescent="0.25">
      <c r="A256" s="269" t="str">
        <f>PPG!A79</f>
        <v>PPG</v>
      </c>
      <c r="B256" s="269">
        <f>PPG!C79</f>
        <v>3023509</v>
      </c>
      <c r="C256" s="269" t="str">
        <f>PPG!D79</f>
        <v>St Joseph's Primary School</v>
      </c>
      <c r="D256" s="269" t="str">
        <f>PPG!M79</f>
        <v>PPFSM</v>
      </c>
      <c r="E256" s="400">
        <f>PPG!Q79</f>
        <v>9527.0833333333339</v>
      </c>
      <c r="F256" s="400">
        <f>PPG!R79</f>
        <v>9527.0833333333339</v>
      </c>
      <c r="G256" s="400">
        <f>PPG!S79</f>
        <v>9527.0833333333339</v>
      </c>
    </row>
    <row r="257" spans="1:7" x14ac:dyDescent="0.25">
      <c r="A257" s="269" t="str">
        <f>PPG!A80</f>
        <v>PPG</v>
      </c>
      <c r="B257" s="269">
        <f>PPG!C80</f>
        <v>3023311</v>
      </c>
      <c r="C257" s="269" t="str">
        <f>PPG!D80</f>
        <v>St Mary's C E Primary School N3</v>
      </c>
      <c r="D257" s="269" t="str">
        <f>PPG!M80</f>
        <v>PPFSM</v>
      </c>
      <c r="E257" s="400">
        <f>PPG!Q80</f>
        <v>6949.166666666667</v>
      </c>
      <c r="F257" s="400">
        <f>PPG!R80</f>
        <v>6949.166666666667</v>
      </c>
      <c r="G257" s="400">
        <f>PPG!S80</f>
        <v>6949.166666666667</v>
      </c>
    </row>
    <row r="258" spans="1:7" x14ac:dyDescent="0.25">
      <c r="A258" s="269" t="str">
        <f>PPG!A81</f>
        <v>PPG</v>
      </c>
      <c r="B258" s="269">
        <f>PPG!C81</f>
        <v>3023312</v>
      </c>
      <c r="C258" s="269" t="str">
        <f>PPG!D81</f>
        <v>St Mary's School EN4</v>
      </c>
      <c r="D258" s="269" t="str">
        <f>PPG!M81</f>
        <v>PPFSM</v>
      </c>
      <c r="E258" s="400">
        <f>PPG!Q81</f>
        <v>2914.1666666666665</v>
      </c>
      <c r="F258" s="400">
        <f>PPG!R81</f>
        <v>2914.1666666666665</v>
      </c>
      <c r="G258" s="400">
        <f>PPG!S81</f>
        <v>2914.1666666666665</v>
      </c>
    </row>
    <row r="259" spans="1:7" x14ac:dyDescent="0.25">
      <c r="A259" s="269" t="str">
        <f>PPG!A82</f>
        <v>PPG</v>
      </c>
      <c r="B259" s="269">
        <f>PPG!C82</f>
        <v>3023314</v>
      </c>
      <c r="C259" s="269" t="str">
        <f>PPG!D82</f>
        <v>St Pauls CE Primary, NW7</v>
      </c>
      <c r="D259" s="269" t="str">
        <f>PPG!M82</f>
        <v>PPFSM</v>
      </c>
      <c r="E259" s="400">
        <f>PPG!Q82</f>
        <v>3586.6666666666665</v>
      </c>
      <c r="F259" s="400">
        <f>PPG!R82</f>
        <v>3586.6666666666665</v>
      </c>
      <c r="G259" s="400">
        <f>PPG!S82</f>
        <v>3586.6666666666665</v>
      </c>
    </row>
    <row r="260" spans="1:7" x14ac:dyDescent="0.25">
      <c r="A260" s="269" t="str">
        <f>PPG!A83</f>
        <v>PPG</v>
      </c>
      <c r="B260" s="269">
        <f>PPG!C83</f>
        <v>3023313</v>
      </c>
      <c r="C260" s="269" t="str">
        <f>PPG!D83</f>
        <v>St. Pauls CE Primary School (N11)</v>
      </c>
      <c r="D260" s="269" t="str">
        <f>PPG!M83</f>
        <v>PPFSM</v>
      </c>
      <c r="E260" s="400">
        <f>PPG!Q83</f>
        <v>5492.083333333333</v>
      </c>
      <c r="F260" s="400">
        <f>PPG!R83</f>
        <v>5492.083333333333</v>
      </c>
      <c r="G260" s="400">
        <f>PPG!S83</f>
        <v>5492.083333333333</v>
      </c>
    </row>
    <row r="261" spans="1:7" x14ac:dyDescent="0.25">
      <c r="A261" s="269" t="str">
        <f>PPG!A84</f>
        <v>PPG</v>
      </c>
      <c r="B261" s="269">
        <f>PPG!C84</f>
        <v>3023507</v>
      </c>
      <c r="C261" s="269" t="str">
        <f>PPG!D84</f>
        <v>St Theresa's R.C. Primary School</v>
      </c>
      <c r="D261" s="269" t="str">
        <f>PPG!M84</f>
        <v>PPFSM</v>
      </c>
      <c r="E261" s="400">
        <f>PPG!Q84</f>
        <v>2353.75</v>
      </c>
      <c r="F261" s="400">
        <f>PPG!R84</f>
        <v>2353.75</v>
      </c>
      <c r="G261" s="400">
        <f>PPG!S84</f>
        <v>2353.75</v>
      </c>
    </row>
    <row r="262" spans="1:7" x14ac:dyDescent="0.25">
      <c r="A262" s="269" t="str">
        <f>PPG!A85</f>
        <v>PPG</v>
      </c>
      <c r="B262" s="269">
        <f>PPG!C85</f>
        <v>3023506</v>
      </c>
      <c r="C262" s="269" t="str">
        <f>PPG!D85</f>
        <v>St Vincent's Catholic Primary School</v>
      </c>
      <c r="D262" s="269" t="str">
        <f>PPG!M85</f>
        <v>PPFSM</v>
      </c>
      <c r="E262" s="400">
        <f>PPG!Q85</f>
        <v>2241.6666666666665</v>
      </c>
      <c r="F262" s="400">
        <f>PPG!R85</f>
        <v>2241.6666666666665</v>
      </c>
      <c r="G262" s="400">
        <f>PPG!S85</f>
        <v>2241.6666666666665</v>
      </c>
    </row>
    <row r="263" spans="1:7" x14ac:dyDescent="0.25">
      <c r="A263" s="269" t="str">
        <f>PPG!A86</f>
        <v>PPG</v>
      </c>
      <c r="B263" s="269">
        <f>PPG!C86</f>
        <v>3022070</v>
      </c>
      <c r="C263" s="269" t="str">
        <f>PPG!D86</f>
        <v>Sunnyfields Primary School</v>
      </c>
      <c r="D263" s="269" t="str">
        <f>PPG!M86</f>
        <v>PPFSM</v>
      </c>
      <c r="E263" s="400">
        <f>PPG!Q86</f>
        <v>9415</v>
      </c>
      <c r="F263" s="400">
        <f>PPG!R86</f>
        <v>9415</v>
      </c>
      <c r="G263" s="400">
        <f>PPG!S86</f>
        <v>9415</v>
      </c>
    </row>
    <row r="264" spans="1:7" x14ac:dyDescent="0.25">
      <c r="A264" s="269" t="str">
        <f>PPG!A87</f>
        <v>PPG</v>
      </c>
      <c r="B264" s="269">
        <f>PPG!C87</f>
        <v>3023316</v>
      </c>
      <c r="C264" s="269" t="str">
        <f>PPG!D87</f>
        <v>Trent  C of E Primary School</v>
      </c>
      <c r="D264" s="269" t="str">
        <f>PPG!M87</f>
        <v>PPFSM</v>
      </c>
      <c r="E264" s="400">
        <f>PPG!Q87</f>
        <v>2129.5833333333335</v>
      </c>
      <c r="F264" s="400">
        <f>PPG!R87</f>
        <v>2129.5833333333335</v>
      </c>
      <c r="G264" s="400">
        <f>PPG!S87</f>
        <v>2129.5833333333335</v>
      </c>
    </row>
    <row r="265" spans="1:7" x14ac:dyDescent="0.25">
      <c r="A265" s="269" t="str">
        <f>PPG!A88</f>
        <v>PPG</v>
      </c>
      <c r="B265" s="269">
        <f>PPG!C88</f>
        <v>3022055</v>
      </c>
      <c r="C265" s="269" t="str">
        <f>PPG!D88</f>
        <v>Tudor School</v>
      </c>
      <c r="D265" s="269" t="str">
        <f>PPG!M88</f>
        <v>PPFSM</v>
      </c>
      <c r="E265" s="400">
        <f>PPG!Q88</f>
        <v>8630.4166666666661</v>
      </c>
      <c r="F265" s="400">
        <f>PPG!R88</f>
        <v>8630.4166666666661</v>
      </c>
      <c r="G265" s="400">
        <f>PPG!S88</f>
        <v>8630.4166666666661</v>
      </c>
    </row>
    <row r="266" spans="1:7" x14ac:dyDescent="0.25">
      <c r="A266" s="269" t="str">
        <f>PPG!A89</f>
        <v>PPG</v>
      </c>
      <c r="B266" s="269">
        <f>PPG!C89</f>
        <v>3022057</v>
      </c>
      <c r="C266" s="269" t="str">
        <f>PPG!D89</f>
        <v>Underhill School</v>
      </c>
      <c r="D266" s="269" t="str">
        <f>PPG!M89</f>
        <v>PPFSM</v>
      </c>
      <c r="E266" s="400">
        <f>PPG!Q89</f>
        <v>19838.75</v>
      </c>
      <c r="F266" s="400">
        <f>PPG!R89</f>
        <v>19838.75</v>
      </c>
      <c r="G266" s="400">
        <f>PPG!S89</f>
        <v>19838.75</v>
      </c>
    </row>
    <row r="267" spans="1:7" x14ac:dyDescent="0.25">
      <c r="A267" s="269" t="str">
        <f>PPG!A90</f>
        <v>PPG</v>
      </c>
      <c r="B267" s="269">
        <f>PPG!C90</f>
        <v>3022076</v>
      </c>
      <c r="C267" s="269" t="str">
        <f>PPG!D90</f>
        <v>Wessex  Gardens Primary School</v>
      </c>
      <c r="D267" s="269" t="str">
        <f>PPG!M90</f>
        <v>PPFSM</v>
      </c>
      <c r="E267" s="400">
        <f>PPG!Q90</f>
        <v>13674.166666666666</v>
      </c>
      <c r="F267" s="400">
        <f>PPG!R90</f>
        <v>13674.166666666666</v>
      </c>
      <c r="G267" s="400">
        <f>PPG!S90</f>
        <v>13674.166666666666</v>
      </c>
    </row>
    <row r="268" spans="1:7" x14ac:dyDescent="0.25">
      <c r="A268" s="269" t="str">
        <f>PPG!A91</f>
        <v>PPG</v>
      </c>
      <c r="B268" s="269">
        <f>PPG!C91</f>
        <v>3022060</v>
      </c>
      <c r="C268" s="269" t="str">
        <f>PPG!D91</f>
        <v>Whitings Hill Primary School</v>
      </c>
      <c r="D268" s="269" t="str">
        <f>PPG!M91</f>
        <v>PPFSM</v>
      </c>
      <c r="E268" s="400">
        <f>PPG!Q91</f>
        <v>14458.75</v>
      </c>
      <c r="F268" s="400">
        <f>PPG!R91</f>
        <v>14458.75</v>
      </c>
      <c r="G268" s="400">
        <f>PPG!S91</f>
        <v>14458.75</v>
      </c>
    </row>
    <row r="269" spans="1:7" x14ac:dyDescent="0.25">
      <c r="A269" s="269" t="str">
        <f>PPG!A92</f>
        <v>PPG</v>
      </c>
      <c r="B269" s="269">
        <f>PPG!C92</f>
        <v>3023518</v>
      </c>
      <c r="C269" s="269" t="str">
        <f>PPG!D92</f>
        <v>Woodcroft Primary School</v>
      </c>
      <c r="D269" s="269" t="str">
        <f>PPG!M92</f>
        <v>PPFSM</v>
      </c>
      <c r="E269" s="400">
        <f>PPG!Q92</f>
        <v>16476.25</v>
      </c>
      <c r="F269" s="400">
        <f>PPG!R92</f>
        <v>16476.25</v>
      </c>
      <c r="G269" s="400">
        <f>PPG!S92</f>
        <v>16476.25</v>
      </c>
    </row>
    <row r="270" spans="1:7" x14ac:dyDescent="0.25">
      <c r="A270" s="269" t="str">
        <f>PPG!A93</f>
        <v>PPG</v>
      </c>
      <c r="B270" s="269">
        <f>PPG!C93</f>
        <v>3022054</v>
      </c>
      <c r="C270" s="269" t="str">
        <f>PPG!D93</f>
        <v>Woodridge  Primary School</v>
      </c>
      <c r="D270" s="269" t="str">
        <f>PPG!M93</f>
        <v>PPFSM</v>
      </c>
      <c r="E270" s="400">
        <f>PPG!Q93</f>
        <v>1457.0833333333333</v>
      </c>
      <c r="F270" s="400">
        <f>PPG!R93</f>
        <v>1457.0833333333333</v>
      </c>
      <c r="G270" s="400">
        <f>PPG!S93</f>
        <v>1457.0833333333333</v>
      </c>
    </row>
    <row r="271" spans="1:7" x14ac:dyDescent="0.25">
      <c r="A271" s="269" t="str">
        <f>PPG!A94</f>
        <v>PPG</v>
      </c>
      <c r="B271" s="269">
        <f>PPG!C94</f>
        <v>3021102</v>
      </c>
      <c r="C271" s="269" t="str">
        <f>PPG!D94</f>
        <v>Northgate</v>
      </c>
      <c r="D271" s="269" t="str">
        <f>PPG!M94</f>
        <v>PPFSM</v>
      </c>
      <c r="E271" s="400">
        <f>PPG!Q94</f>
        <v>238.75</v>
      </c>
      <c r="F271" s="400">
        <f>PPG!R94</f>
        <v>238.75</v>
      </c>
      <c r="G271" s="400">
        <f>PPG!S94</f>
        <v>238.75</v>
      </c>
    </row>
    <row r="272" spans="1:7" x14ac:dyDescent="0.25">
      <c r="A272" s="269" t="str">
        <f>PPG!A95</f>
        <v>PPG</v>
      </c>
      <c r="B272" s="269">
        <f>PPG!C95</f>
        <v>3021100</v>
      </c>
      <c r="C272" s="269" t="str">
        <f>PPG!D95</f>
        <v>Pavilion</v>
      </c>
      <c r="D272" s="269" t="str">
        <f>PPG!M95</f>
        <v>PPFSMP</v>
      </c>
      <c r="E272" s="400">
        <f>PPG!Q95</f>
        <v>3899.5833333333335</v>
      </c>
      <c r="F272" s="400">
        <f>PPG!R95</f>
        <v>3899.5833333333335</v>
      </c>
      <c r="G272" s="400">
        <f>PPG!S95</f>
        <v>3899.5833333333335</v>
      </c>
    </row>
    <row r="273" spans="1:7" x14ac:dyDescent="0.25">
      <c r="A273" s="269" t="str">
        <f>PPG!A96</f>
        <v>PPG</v>
      </c>
      <c r="B273" s="269">
        <f>PPG!C96</f>
        <v>3025405</v>
      </c>
      <c r="C273" s="269" t="str">
        <f>PPG!D96</f>
        <v>Finchley Catholic High School</v>
      </c>
      <c r="D273" s="269" t="str">
        <f>PPG!M96</f>
        <v>PPFSM</v>
      </c>
      <c r="E273" s="400">
        <f>PPG!Q96</f>
        <v>8992.9166666666661</v>
      </c>
      <c r="F273" s="400">
        <f>PPG!R96</f>
        <v>8992.9166666666661</v>
      </c>
      <c r="G273" s="400">
        <f>PPG!S96</f>
        <v>8992.9166666666661</v>
      </c>
    </row>
    <row r="274" spans="1:7" x14ac:dyDescent="0.25">
      <c r="A274" s="269" t="str">
        <f>PPG!A97</f>
        <v>PPG</v>
      </c>
      <c r="B274" s="269">
        <f>PPG!C97</f>
        <v>3024003</v>
      </c>
      <c r="C274" s="269" t="str">
        <f>PPG!D97</f>
        <v>Friern Barnet School</v>
      </c>
      <c r="D274" s="269" t="str">
        <f>PPG!M97</f>
        <v>PPFSM</v>
      </c>
      <c r="E274" s="400">
        <f>PPG!Q97</f>
        <v>25944.166666666668</v>
      </c>
      <c r="F274" s="400">
        <f>PPG!R97</f>
        <v>25944.166666666668</v>
      </c>
      <c r="G274" s="400">
        <f>PPG!S97</f>
        <v>25944.166666666668</v>
      </c>
    </row>
    <row r="275" spans="1:7" x14ac:dyDescent="0.25">
      <c r="A275" s="269" t="str">
        <f>PPG!A98</f>
        <v>PPG</v>
      </c>
      <c r="B275" s="269">
        <f>PPG!C98</f>
        <v>3025427</v>
      </c>
      <c r="C275" s="269" t="str">
        <f>PPG!D98</f>
        <v>JCoSS</v>
      </c>
      <c r="D275" s="269" t="str">
        <f>PPG!M98</f>
        <v>PPFSM</v>
      </c>
      <c r="E275" s="400">
        <f>PPG!Q98</f>
        <v>5093.333333333333</v>
      </c>
      <c r="F275" s="400">
        <f>PPG!R98</f>
        <v>5093.333333333333</v>
      </c>
      <c r="G275" s="400">
        <f>PPG!S98</f>
        <v>5093.333333333333</v>
      </c>
    </row>
    <row r="276" spans="1:7" x14ac:dyDescent="0.25">
      <c r="A276" s="269" t="str">
        <f>PPG!A99</f>
        <v>PPG</v>
      </c>
      <c r="B276" s="269">
        <f>PPG!C99</f>
        <v>3024004</v>
      </c>
      <c r="C276" s="269" t="str">
        <f>PPG!D99</f>
        <v>Menorah High School (Girls)</v>
      </c>
      <c r="D276" s="269" t="str">
        <f>PPG!M99</f>
        <v>PPFSM</v>
      </c>
      <c r="E276" s="400">
        <f>PPG!Q99</f>
        <v>955</v>
      </c>
      <c r="F276" s="400">
        <f>PPG!R99</f>
        <v>955</v>
      </c>
      <c r="G276" s="400">
        <f>PPG!S99</f>
        <v>955</v>
      </c>
    </row>
    <row r="277" spans="1:7" x14ac:dyDescent="0.25">
      <c r="A277" s="269" t="str">
        <f>PPG!A100</f>
        <v>PPG</v>
      </c>
      <c r="B277" s="269">
        <f>PPG!C100</f>
        <v>3025404</v>
      </c>
      <c r="C277" s="269" t="str">
        <f>PPG!D100</f>
        <v>St Michaels Catholic Grammar School</v>
      </c>
      <c r="D277" s="269" t="str">
        <f>PPG!M100</f>
        <v>PPFSM</v>
      </c>
      <c r="E277" s="400">
        <f>PPG!Q100</f>
        <v>3422.0833333333335</v>
      </c>
      <c r="F277" s="400">
        <f>PPG!R100</f>
        <v>3422.0833333333335</v>
      </c>
      <c r="G277" s="400">
        <f>PPG!S100</f>
        <v>3422.0833333333335</v>
      </c>
    </row>
    <row r="278" spans="1:7" x14ac:dyDescent="0.25">
      <c r="A278" s="269" t="str">
        <f>PPG!A101</f>
        <v>PPG</v>
      </c>
      <c r="B278" s="269">
        <f>PPG!C101</f>
        <v>3025407</v>
      </c>
      <c r="C278" s="269" t="str">
        <f>PPG!D101</f>
        <v>St. James' Catholic High School</v>
      </c>
      <c r="D278" s="269" t="str">
        <f>PPG!M101</f>
        <v>PPFSM</v>
      </c>
      <c r="E278" s="400">
        <f>PPG!Q101</f>
        <v>18702.083333333332</v>
      </c>
      <c r="F278" s="400">
        <f>PPG!R101</f>
        <v>18702.083333333332</v>
      </c>
      <c r="G278" s="400">
        <f>PPG!S101</f>
        <v>18702.083333333332</v>
      </c>
    </row>
    <row r="279" spans="1:7" x14ac:dyDescent="0.25">
      <c r="A279" s="269" t="str">
        <f>PPG!A102</f>
        <v>PPG</v>
      </c>
      <c r="B279" s="269">
        <f>PPG!C102</f>
        <v>3027010</v>
      </c>
      <c r="C279" s="269" t="str">
        <f>PPG!D102</f>
        <v>Mapledown</v>
      </c>
      <c r="D279" s="269" t="str">
        <f>PPG!M102</f>
        <v>PPFSM</v>
      </c>
      <c r="E279" s="400">
        <f>PPG!Q102</f>
        <v>2228.3333333333335</v>
      </c>
      <c r="F279" s="400">
        <f>PPG!R102</f>
        <v>2228.3333333333335</v>
      </c>
      <c r="G279" s="400">
        <f>PPG!S102</f>
        <v>2228.3333333333335</v>
      </c>
    </row>
    <row r="280" spans="1:7" x14ac:dyDescent="0.25">
      <c r="A280" s="269" t="str">
        <f>PPG!A103</f>
        <v>PPG</v>
      </c>
      <c r="B280" s="269">
        <f>PPG!C103</f>
        <v>3027005</v>
      </c>
      <c r="C280" s="269" t="str">
        <f>PPG!D103</f>
        <v>Northway</v>
      </c>
      <c r="D280" s="269" t="str">
        <f>PPG!M103</f>
        <v>PPFSM</v>
      </c>
      <c r="E280" s="400">
        <f>PPG!Q103</f>
        <v>5043.75</v>
      </c>
      <c r="F280" s="400">
        <f>PPG!R103</f>
        <v>5043.75</v>
      </c>
      <c r="G280" s="400">
        <f>PPG!S103</f>
        <v>5043.75</v>
      </c>
    </row>
    <row r="281" spans="1:7" x14ac:dyDescent="0.25">
      <c r="A281" s="269" t="str">
        <f>PPG!A104</f>
        <v>PPG</v>
      </c>
      <c r="B281" s="269">
        <f>PPG!C104</f>
        <v>3027009</v>
      </c>
      <c r="C281" s="269" t="str">
        <f>PPG!D104</f>
        <v>Oakleigh</v>
      </c>
      <c r="D281" s="269" t="str">
        <f>PPG!M104</f>
        <v>PPFSM</v>
      </c>
      <c r="E281" s="400">
        <f>PPG!Q104</f>
        <v>4931.666666666667</v>
      </c>
      <c r="F281" s="400">
        <f>PPG!R104</f>
        <v>4931.666666666667</v>
      </c>
      <c r="G281" s="400">
        <f>PPG!S104</f>
        <v>4931.666666666667</v>
      </c>
    </row>
    <row r="282" spans="1:7" x14ac:dyDescent="0.25">
      <c r="A282" s="269" t="str">
        <f>PPG!A105</f>
        <v>PPG</v>
      </c>
      <c r="B282" s="269">
        <f>PPG!C105</f>
        <v>3023521</v>
      </c>
      <c r="C282" s="269" t="str">
        <f>PPG!D105</f>
        <v>St Mary's &amp; St John's CE School</v>
      </c>
      <c r="D282" s="269" t="str">
        <f>PPG!M105</f>
        <v>PPFSMS</v>
      </c>
      <c r="E282" s="400">
        <f>PPG!Q105</f>
        <v>22402.708333333332</v>
      </c>
      <c r="F282" s="400">
        <f>PPG!R105</f>
        <v>22402.708333333332</v>
      </c>
      <c r="G282" s="400">
        <f>PPG!S105</f>
        <v>22402.708333333332</v>
      </c>
    </row>
    <row r="283" spans="1:7" x14ac:dyDescent="0.25">
      <c r="A283" s="269" t="str">
        <f>PPG!A106</f>
        <v>PPG</v>
      </c>
      <c r="B283" s="269">
        <f>PPG!C106</f>
        <v>3023521</v>
      </c>
      <c r="C283" s="269" t="str">
        <f>PPG!D106</f>
        <v>St Mary's &amp; St John's CE School</v>
      </c>
      <c r="D283" s="269" t="str">
        <f>PPG!M106</f>
        <v>PPFSMP</v>
      </c>
      <c r="E283" s="400">
        <f>PPG!Q106</f>
        <v>18269.583333333332</v>
      </c>
      <c r="F283" s="400">
        <f>PPG!R106</f>
        <v>18269.583333333332</v>
      </c>
      <c r="G283" s="400">
        <f>PPG!S106</f>
        <v>18269.583333333332</v>
      </c>
    </row>
    <row r="284" spans="1:7" x14ac:dyDescent="0.25">
      <c r="A284" s="269" t="str">
        <f>PPG!A107</f>
        <v>PPG</v>
      </c>
      <c r="B284" s="269">
        <f>PPG!C107</f>
        <v>3021100</v>
      </c>
      <c r="C284" s="269" t="str">
        <f>PPG!D107</f>
        <v>Pavilion</v>
      </c>
      <c r="D284" s="269" t="str">
        <f>PPG!M107</f>
        <v>PPFSMS</v>
      </c>
      <c r="E284" s="400">
        <f>PPG!Q107</f>
        <v>112.08333333333333</v>
      </c>
      <c r="F284" s="400">
        <f>PPG!R107</f>
        <v>112.08333333333333</v>
      </c>
      <c r="G284" s="400">
        <f>PPG!S107</f>
        <v>112.08333333333333</v>
      </c>
    </row>
    <row r="285" spans="1:7" x14ac:dyDescent="0.25">
      <c r="A285" s="269" t="str">
        <f>PPG!A108</f>
        <v>PPG</v>
      </c>
      <c r="B285" s="269">
        <f>PPG!C108</f>
        <v>3023317</v>
      </c>
      <c r="C285" s="269" t="str">
        <f>PPG!D108</f>
        <v>All Saints' CE Primary School, N20</v>
      </c>
      <c r="D285" s="269" t="str">
        <f>PPG!M108</f>
        <v>PPSER</v>
      </c>
      <c r="E285" s="400">
        <f>PPG!Q108</f>
        <v>25.833333333333332</v>
      </c>
      <c r="F285" s="400">
        <f>PPG!R108</f>
        <v>25.833333333333332</v>
      </c>
      <c r="G285" s="400">
        <f>PPG!S108</f>
        <v>25.833333333333332</v>
      </c>
    </row>
    <row r="286" spans="1:7" x14ac:dyDescent="0.25">
      <c r="A286" s="269" t="str">
        <f>PPG!A109</f>
        <v>PPG</v>
      </c>
      <c r="B286" s="269">
        <f>PPG!C109</f>
        <v>3022027</v>
      </c>
      <c r="C286" s="269" t="str">
        <f>PPG!D109</f>
        <v>Garden Suburb Junior</v>
      </c>
      <c r="D286" s="269" t="str">
        <f>PPG!M109</f>
        <v>PPSER</v>
      </c>
      <c r="E286" s="400">
        <f>PPG!Q109</f>
        <v>25.833333333333332</v>
      </c>
      <c r="F286" s="400">
        <f>PPG!R109</f>
        <v>25.833333333333332</v>
      </c>
      <c r="G286" s="400">
        <f>PPG!S109</f>
        <v>25.833333333333332</v>
      </c>
    </row>
    <row r="287" spans="1:7" x14ac:dyDescent="0.25">
      <c r="A287" s="269" t="str">
        <f>PPG!A110</f>
        <v>PPG</v>
      </c>
      <c r="B287" s="269">
        <f>PPG!C110</f>
        <v>3022071</v>
      </c>
      <c r="C287" s="269" t="str">
        <f>PPG!D110</f>
        <v>Queenswell Infant and Nursery School</v>
      </c>
      <c r="D287" s="269" t="str">
        <f>PPG!M110</f>
        <v>PPSER</v>
      </c>
      <c r="E287" s="400">
        <f>PPG!Q110</f>
        <v>25.833333333333332</v>
      </c>
      <c r="F287" s="400">
        <f>PPG!R110</f>
        <v>25.833333333333332</v>
      </c>
      <c r="G287" s="400">
        <f>PPG!S110</f>
        <v>25.833333333333332</v>
      </c>
    </row>
    <row r="288" spans="1:7" x14ac:dyDescent="0.25">
      <c r="A288" s="269" t="str">
        <f>PPG!A111</f>
        <v>PPG</v>
      </c>
      <c r="B288" s="269">
        <f>PPG!C111</f>
        <v>3023309</v>
      </c>
      <c r="C288" s="269" t="str">
        <f>PPG!D111</f>
        <v>St Johns CE N20</v>
      </c>
      <c r="D288" s="269" t="str">
        <f>PPG!M111</f>
        <v>PPSER</v>
      </c>
      <c r="E288" s="400">
        <f>PPG!Q111</f>
        <v>77.5</v>
      </c>
      <c r="F288" s="400">
        <f>PPG!R111</f>
        <v>77.5</v>
      </c>
      <c r="G288" s="400">
        <f>PPG!S111</f>
        <v>77.5</v>
      </c>
    </row>
    <row r="289" spans="1:7" x14ac:dyDescent="0.25">
      <c r="A289" s="269" t="str">
        <f>PPG!A112</f>
        <v>PPG</v>
      </c>
      <c r="B289" s="269">
        <f>PPG!C112</f>
        <v>3023314</v>
      </c>
      <c r="C289" s="269" t="str">
        <f>PPG!D112</f>
        <v>St Pauls CE Primary, NW7</v>
      </c>
      <c r="D289" s="269" t="str">
        <f>PPG!M112</f>
        <v>PPSER</v>
      </c>
      <c r="E289" s="400">
        <f>PPG!Q112</f>
        <v>51.666666666666664</v>
      </c>
      <c r="F289" s="400">
        <f>PPG!R112</f>
        <v>51.666666666666664</v>
      </c>
      <c r="G289" s="400">
        <f>PPG!S112</f>
        <v>51.666666666666664</v>
      </c>
    </row>
    <row r="290" spans="1:7" x14ac:dyDescent="0.25">
      <c r="A290" s="269" t="str">
        <f>PPG!A113</f>
        <v>PPG</v>
      </c>
      <c r="B290" s="269">
        <f>PPG!C113</f>
        <v>3023507</v>
      </c>
      <c r="C290" s="269" t="str">
        <f>PPG!D113</f>
        <v>St Theresa's R.C. Primary School</v>
      </c>
      <c r="D290" s="269" t="str">
        <f>PPG!M113</f>
        <v>PPSER</v>
      </c>
      <c r="E290" s="400">
        <f>PPG!Q113</f>
        <v>51.666666666666664</v>
      </c>
      <c r="F290" s="400">
        <f>PPG!R113</f>
        <v>51.666666666666664</v>
      </c>
      <c r="G290" s="400">
        <f>PPG!S113</f>
        <v>51.666666666666664</v>
      </c>
    </row>
    <row r="291" spans="1:7" x14ac:dyDescent="0.25">
      <c r="A291" s="269" t="str">
        <f>PPG!A114</f>
        <v>PPG</v>
      </c>
      <c r="B291" s="269">
        <f>PPG!C114</f>
        <v>3023316</v>
      </c>
      <c r="C291" s="269" t="str">
        <f>PPG!D114</f>
        <v>Trent  C of E Primary School</v>
      </c>
      <c r="D291" s="269" t="str">
        <f>PPG!M114</f>
        <v>PPSER</v>
      </c>
      <c r="E291" s="400">
        <f>PPG!Q114</f>
        <v>51.666666666666664</v>
      </c>
      <c r="F291" s="400">
        <f>PPG!R114</f>
        <v>51.666666666666664</v>
      </c>
      <c r="G291" s="400">
        <f>PPG!S114</f>
        <v>51.666666666666664</v>
      </c>
    </row>
    <row r="292" spans="1:7" x14ac:dyDescent="0.25">
      <c r="A292" s="269" t="str">
        <f>PPG!A115</f>
        <v>PPG</v>
      </c>
      <c r="B292" s="269">
        <f>PPG!C115</f>
        <v>3024003</v>
      </c>
      <c r="C292" s="269" t="str">
        <f>PPG!D115</f>
        <v>Friern Barnet School</v>
      </c>
      <c r="D292" s="269" t="str">
        <f>PPG!M115</f>
        <v>PPSER</v>
      </c>
      <c r="E292" s="400">
        <f>PPG!Q115</f>
        <v>51.666666666666664</v>
      </c>
      <c r="F292" s="400">
        <f>PPG!R115</f>
        <v>51.666666666666664</v>
      </c>
      <c r="G292" s="400">
        <f>PPG!S115</f>
        <v>51.666666666666664</v>
      </c>
    </row>
    <row r="293" spans="1:7" x14ac:dyDescent="0.25">
      <c r="A293" s="269" t="str">
        <f>PPG!A116</f>
        <v>PPG</v>
      </c>
      <c r="B293" s="269">
        <f>PPG!C116</f>
        <v>3023520</v>
      </c>
      <c r="C293" s="269" t="str">
        <f>PPG!D116</f>
        <v>Akiva School</v>
      </c>
      <c r="D293" s="269" t="str">
        <f>PPG!M116</f>
        <v>PPPL</v>
      </c>
      <c r="E293" s="400">
        <f>PPG!Q116</f>
        <v>195.41666666666666</v>
      </c>
      <c r="F293" s="400">
        <f>PPG!R116</f>
        <v>195.41666666666666</v>
      </c>
      <c r="G293" s="400">
        <f>PPG!S116</f>
        <v>195.41666666666666</v>
      </c>
    </row>
    <row r="294" spans="1:7" x14ac:dyDescent="0.25">
      <c r="A294" s="269" t="str">
        <f>PPG!A117</f>
        <v>PPG</v>
      </c>
      <c r="B294" s="269">
        <f>PPG!C117</f>
        <v>3023317</v>
      </c>
      <c r="C294" s="269" t="str">
        <f>PPG!D117</f>
        <v>All Saints' CE Primary School, N20</v>
      </c>
      <c r="D294" s="269" t="str">
        <f>PPG!M117</f>
        <v>PPPL</v>
      </c>
      <c r="E294" s="400">
        <f>PPG!Q117</f>
        <v>390.83333333333331</v>
      </c>
      <c r="F294" s="400">
        <f>PPG!R117</f>
        <v>390.83333333333331</v>
      </c>
      <c r="G294" s="400">
        <f>PPG!S117</f>
        <v>390.83333333333331</v>
      </c>
    </row>
    <row r="295" spans="1:7" x14ac:dyDescent="0.25">
      <c r="A295" s="269" t="str">
        <f>PPG!A118</f>
        <v>PPG</v>
      </c>
      <c r="B295" s="269">
        <f>PPG!C118</f>
        <v>3023511</v>
      </c>
      <c r="C295" s="269" t="str">
        <f>PPG!D118</f>
        <v>Blessed Dominic School</v>
      </c>
      <c r="D295" s="269" t="str">
        <f>PPG!M118</f>
        <v>PPPL</v>
      </c>
      <c r="E295" s="400">
        <f>PPG!Q118</f>
        <v>977.08333333333337</v>
      </c>
      <c r="F295" s="400">
        <f>PPG!R118</f>
        <v>977.08333333333337</v>
      </c>
      <c r="G295" s="400">
        <f>PPG!S118</f>
        <v>977.08333333333337</v>
      </c>
    </row>
    <row r="296" spans="1:7" x14ac:dyDescent="0.25">
      <c r="A296" s="269" t="str">
        <f>PPG!A119</f>
        <v>PPG</v>
      </c>
      <c r="B296" s="269">
        <f>PPG!C119</f>
        <v>3022008</v>
      </c>
      <c r="C296" s="269" t="str">
        <f>PPG!D119</f>
        <v>Brookland Infant  &amp; Nursery School</v>
      </c>
      <c r="D296" s="269" t="str">
        <f>PPG!M119</f>
        <v>PPPL</v>
      </c>
      <c r="E296" s="400">
        <f>PPG!Q119</f>
        <v>390.83333333333331</v>
      </c>
      <c r="F296" s="400">
        <f>PPG!R119</f>
        <v>390.83333333333331</v>
      </c>
      <c r="G296" s="400">
        <f>PPG!S119</f>
        <v>390.83333333333331</v>
      </c>
    </row>
    <row r="297" spans="1:7" x14ac:dyDescent="0.25">
      <c r="A297" s="269" t="str">
        <f>PPG!A120</f>
        <v>PPG</v>
      </c>
      <c r="B297" s="269">
        <f>PPG!C120</f>
        <v>3022009</v>
      </c>
      <c r="C297" s="269" t="str">
        <f>PPG!D120</f>
        <v>Brunswick Park Primary &amp; Nursery School</v>
      </c>
      <c r="D297" s="269" t="str">
        <f>PPG!M120</f>
        <v>PPPL</v>
      </c>
      <c r="E297" s="400">
        <f>PPG!Q120</f>
        <v>390.83333333333331</v>
      </c>
      <c r="F297" s="400">
        <f>PPG!R120</f>
        <v>390.83333333333331</v>
      </c>
      <c r="G297" s="400">
        <f>PPG!S120</f>
        <v>390.83333333333331</v>
      </c>
    </row>
    <row r="298" spans="1:7" x14ac:dyDescent="0.25">
      <c r="A298" s="269" t="str">
        <f>PPG!A121</f>
        <v>PPG</v>
      </c>
      <c r="B298" s="269">
        <f>PPG!C121</f>
        <v>3023302</v>
      </c>
      <c r="C298" s="269" t="str">
        <f>PPG!D121</f>
        <v>Christ Church CE Primary School</v>
      </c>
      <c r="D298" s="269" t="str">
        <f>PPG!M121</f>
        <v>PPPL</v>
      </c>
      <c r="E298" s="400">
        <f>PPG!Q121</f>
        <v>390.83333333333331</v>
      </c>
      <c r="F298" s="400">
        <f>PPG!R121</f>
        <v>390.83333333333331</v>
      </c>
      <c r="G298" s="400">
        <f>PPG!S121</f>
        <v>390.83333333333331</v>
      </c>
    </row>
    <row r="299" spans="1:7" x14ac:dyDescent="0.25">
      <c r="A299" s="269" t="str">
        <f>PPG!A122</f>
        <v>PPG</v>
      </c>
      <c r="B299" s="269">
        <f>PPG!C122</f>
        <v>3022011</v>
      </c>
      <c r="C299" s="269" t="str">
        <f>PPG!D122</f>
        <v>Church Hill Primary School</v>
      </c>
      <c r="D299" s="269" t="str">
        <f>PPG!M122</f>
        <v>PPPL</v>
      </c>
      <c r="E299" s="400">
        <f>PPG!Q122</f>
        <v>390.83333333333331</v>
      </c>
      <c r="F299" s="400">
        <f>PPG!R122</f>
        <v>390.83333333333331</v>
      </c>
      <c r="G299" s="400">
        <f>PPG!S122</f>
        <v>390.83333333333331</v>
      </c>
    </row>
    <row r="300" spans="1:7" x14ac:dyDescent="0.25">
      <c r="A300" s="269" t="str">
        <f>PPG!A123</f>
        <v>PPG</v>
      </c>
      <c r="B300" s="269">
        <f>PPG!C123</f>
        <v>3022073</v>
      </c>
      <c r="C300" s="269" t="str">
        <f>PPG!D123</f>
        <v>Danegrove JMI School</v>
      </c>
      <c r="D300" s="269" t="str">
        <f>PPG!M123</f>
        <v>PPPL</v>
      </c>
      <c r="E300" s="400">
        <f>PPG!Q123</f>
        <v>390.83333333333331</v>
      </c>
      <c r="F300" s="400">
        <f>PPG!R123</f>
        <v>390.83333333333331</v>
      </c>
      <c r="G300" s="400">
        <f>PPG!S123</f>
        <v>390.83333333333331</v>
      </c>
    </row>
    <row r="301" spans="1:7" x14ac:dyDescent="0.25">
      <c r="A301" s="269" t="str">
        <f>PPG!A124</f>
        <v>PPG</v>
      </c>
      <c r="B301" s="269">
        <f>PPG!C124</f>
        <v>3022023</v>
      </c>
      <c r="C301" s="269" t="str">
        <f>PPG!D124</f>
        <v>Edgware Primary School</v>
      </c>
      <c r="D301" s="269" t="str">
        <f>PPG!M124</f>
        <v>PPPL</v>
      </c>
      <c r="E301" s="400">
        <f>PPG!Q124</f>
        <v>195.41666666666666</v>
      </c>
      <c r="F301" s="400">
        <f>PPG!R124</f>
        <v>195.41666666666666</v>
      </c>
      <c r="G301" s="400">
        <f>PPG!S124</f>
        <v>195.41666666666666</v>
      </c>
    </row>
    <row r="302" spans="1:7" x14ac:dyDescent="0.25">
      <c r="A302" s="269" t="str">
        <f>PPG!A125</f>
        <v>PPG</v>
      </c>
      <c r="B302" s="269">
        <f>PPG!C125</f>
        <v>3022024</v>
      </c>
      <c r="C302" s="269" t="str">
        <f>PPG!D125</f>
        <v>Fairway Primary School</v>
      </c>
      <c r="D302" s="269" t="str">
        <f>PPG!M125</f>
        <v>PPPL</v>
      </c>
      <c r="E302" s="400">
        <f>PPG!Q125</f>
        <v>390.83333333333331</v>
      </c>
      <c r="F302" s="400">
        <f>PPG!R125</f>
        <v>390.83333333333331</v>
      </c>
      <c r="G302" s="400">
        <f>PPG!S125</f>
        <v>390.83333333333331</v>
      </c>
    </row>
    <row r="303" spans="1:7" x14ac:dyDescent="0.25">
      <c r="A303" s="269" t="str">
        <f>PPG!A126</f>
        <v>PPG</v>
      </c>
      <c r="B303" s="269">
        <f>PPG!C126</f>
        <v>3022025</v>
      </c>
      <c r="C303" s="269" t="str">
        <f>PPG!D126</f>
        <v>Foulds</v>
      </c>
      <c r="D303" s="269" t="str">
        <f>PPG!M126</f>
        <v>PPPL</v>
      </c>
      <c r="E303" s="400">
        <f>PPG!Q126</f>
        <v>977.08333333333337</v>
      </c>
      <c r="F303" s="400">
        <f>PPG!R126</f>
        <v>977.08333333333337</v>
      </c>
      <c r="G303" s="400">
        <f>PPG!S126</f>
        <v>977.08333333333337</v>
      </c>
    </row>
    <row r="304" spans="1:7" x14ac:dyDescent="0.25">
      <c r="A304" s="269" t="str">
        <f>PPG!A127</f>
        <v>PPG</v>
      </c>
      <c r="B304" s="269">
        <f>PPG!C127</f>
        <v>3022028</v>
      </c>
      <c r="C304" s="269" t="str">
        <f>PPG!D127</f>
        <v>Garden Suburb Infant School</v>
      </c>
      <c r="D304" s="269" t="str">
        <f>PPG!M127</f>
        <v>PPPL</v>
      </c>
      <c r="E304" s="400">
        <f>PPG!Q127</f>
        <v>390.83333333333331</v>
      </c>
      <c r="F304" s="400">
        <f>PPG!R127</f>
        <v>390.83333333333331</v>
      </c>
      <c r="G304" s="400">
        <f>PPG!S127</f>
        <v>390.83333333333331</v>
      </c>
    </row>
    <row r="305" spans="1:7" x14ac:dyDescent="0.25">
      <c r="A305" s="269" t="str">
        <f>PPG!A128</f>
        <v>PPG</v>
      </c>
      <c r="B305" s="269">
        <f>PPG!C128</f>
        <v>3022027</v>
      </c>
      <c r="C305" s="269" t="str">
        <f>PPG!D128</f>
        <v>Garden Suburb Junior</v>
      </c>
      <c r="D305" s="269" t="str">
        <f>PPG!M128</f>
        <v>PPPL</v>
      </c>
      <c r="E305" s="400">
        <f>PPG!Q128</f>
        <v>195.41666666666666</v>
      </c>
      <c r="F305" s="400">
        <f>PPG!R128</f>
        <v>195.41666666666666</v>
      </c>
      <c r="G305" s="400">
        <f>PPG!S128</f>
        <v>195.41666666666666</v>
      </c>
    </row>
    <row r="306" spans="1:7" x14ac:dyDescent="0.25">
      <c r="A306" s="269" t="str">
        <f>PPG!A129</f>
        <v>PPG</v>
      </c>
      <c r="B306" s="269">
        <f>PPG!C129</f>
        <v>3022029</v>
      </c>
      <c r="C306" s="269" t="str">
        <f>PPG!D129</f>
        <v>Goldbeaters Primary School</v>
      </c>
      <c r="D306" s="269" t="str">
        <f>PPG!M129</f>
        <v>PPPL</v>
      </c>
      <c r="E306" s="400">
        <f>PPG!Q129</f>
        <v>195.41666666666666</v>
      </c>
      <c r="F306" s="400">
        <f>PPG!R129</f>
        <v>195.41666666666666</v>
      </c>
      <c r="G306" s="400">
        <f>PPG!S129</f>
        <v>195.41666666666666</v>
      </c>
    </row>
    <row r="307" spans="1:7" x14ac:dyDescent="0.25">
      <c r="A307" s="269" t="str">
        <f>PPG!A130</f>
        <v>PPG</v>
      </c>
      <c r="B307" s="269">
        <f>PPG!C130</f>
        <v>3022032</v>
      </c>
      <c r="C307" s="269" t="str">
        <f>PPG!D130</f>
        <v>Holly Park School</v>
      </c>
      <c r="D307" s="269" t="str">
        <f>PPG!M130</f>
        <v>PPPL</v>
      </c>
      <c r="E307" s="400">
        <f>PPG!Q130</f>
        <v>390.83333333333331</v>
      </c>
      <c r="F307" s="400">
        <f>PPG!R130</f>
        <v>390.83333333333331</v>
      </c>
      <c r="G307" s="400">
        <f>PPG!S130</f>
        <v>390.83333333333331</v>
      </c>
    </row>
    <row r="308" spans="1:7" x14ac:dyDescent="0.25">
      <c r="A308" s="269" t="str">
        <f>PPG!A131</f>
        <v>PPG</v>
      </c>
      <c r="B308" s="269">
        <f>PPG!C131</f>
        <v>3023304</v>
      </c>
      <c r="C308" s="269" t="str">
        <f>PPG!D131</f>
        <v>Holy Trinity School</v>
      </c>
      <c r="D308" s="269" t="str">
        <f>PPG!M131</f>
        <v>PPPL</v>
      </c>
      <c r="E308" s="400">
        <f>PPG!Q131</f>
        <v>586.25</v>
      </c>
      <c r="F308" s="400">
        <f>PPG!R131</f>
        <v>586.25</v>
      </c>
      <c r="G308" s="400">
        <f>PPG!S131</f>
        <v>586.25</v>
      </c>
    </row>
    <row r="309" spans="1:7" x14ac:dyDescent="0.25">
      <c r="A309" s="269" t="str">
        <f>PPG!A132</f>
        <v>PPG</v>
      </c>
      <c r="B309" s="269">
        <f>PPG!C132</f>
        <v>3023523</v>
      </c>
      <c r="C309" s="269" t="str">
        <f>PPG!D132</f>
        <v>Martin Primary School</v>
      </c>
      <c r="D309" s="269" t="str">
        <f>PPG!M132</f>
        <v>PPPL</v>
      </c>
      <c r="E309" s="400">
        <f>PPG!Q132</f>
        <v>586.25</v>
      </c>
      <c r="F309" s="400">
        <f>PPG!R132</f>
        <v>586.25</v>
      </c>
      <c r="G309" s="400">
        <f>PPG!S132</f>
        <v>586.25</v>
      </c>
    </row>
    <row r="310" spans="1:7" x14ac:dyDescent="0.25">
      <c r="A310" s="269" t="str">
        <f>PPG!A133</f>
        <v>PPG</v>
      </c>
      <c r="B310" s="269">
        <f>PPG!C133</f>
        <v>3023305</v>
      </c>
      <c r="C310" s="269" t="str">
        <f>PPG!D133</f>
        <v>Monken Hadley C E Primary School</v>
      </c>
      <c r="D310" s="269" t="str">
        <f>PPG!M133</f>
        <v>PPPL</v>
      </c>
      <c r="E310" s="400">
        <f>PPG!Q133</f>
        <v>390.83333333333331</v>
      </c>
      <c r="F310" s="400">
        <f>PPG!R133</f>
        <v>390.83333333333331</v>
      </c>
      <c r="G310" s="400">
        <f>PPG!S133</f>
        <v>390.83333333333331</v>
      </c>
    </row>
    <row r="311" spans="1:7" x14ac:dyDescent="0.25">
      <c r="A311" s="269" t="str">
        <f>PPG!A134</f>
        <v>PPG</v>
      </c>
      <c r="B311" s="269">
        <f>PPG!C134</f>
        <v>3022042</v>
      </c>
      <c r="C311" s="269" t="str">
        <f>PPG!D134</f>
        <v>Monkfrith School</v>
      </c>
      <c r="D311" s="269" t="str">
        <f>PPG!M134</f>
        <v>PPPL</v>
      </c>
      <c r="E311" s="400">
        <f>PPG!Q134</f>
        <v>390.83333333333331</v>
      </c>
      <c r="F311" s="400">
        <f>PPG!R134</f>
        <v>390.83333333333331</v>
      </c>
      <c r="G311" s="400">
        <f>PPG!S134</f>
        <v>390.83333333333331</v>
      </c>
    </row>
    <row r="312" spans="1:7" x14ac:dyDescent="0.25">
      <c r="A312" s="269" t="str">
        <f>PPG!A135</f>
        <v>PPG</v>
      </c>
      <c r="B312" s="269">
        <f>PPG!C135</f>
        <v>3022044</v>
      </c>
      <c r="C312" s="269" t="str">
        <f>PPG!D135</f>
        <v>Moss Hall Infant School</v>
      </c>
      <c r="D312" s="269" t="str">
        <f>PPG!M135</f>
        <v>PPPL</v>
      </c>
      <c r="E312" s="400">
        <f>PPG!Q135</f>
        <v>390.83333333333331</v>
      </c>
      <c r="F312" s="400">
        <f>PPG!R135</f>
        <v>390.83333333333331</v>
      </c>
      <c r="G312" s="400">
        <f>PPG!S135</f>
        <v>390.83333333333331</v>
      </c>
    </row>
    <row r="313" spans="1:7" x14ac:dyDescent="0.25">
      <c r="A313" s="269" t="str">
        <f>PPG!A136</f>
        <v>PPG</v>
      </c>
      <c r="B313" s="269">
        <f>PPG!C136</f>
        <v>3022043</v>
      </c>
      <c r="C313" s="269" t="str">
        <f>PPG!D136</f>
        <v>Moss Hall Junior School</v>
      </c>
      <c r="D313" s="269" t="str">
        <f>PPG!M136</f>
        <v>PPPL</v>
      </c>
      <c r="E313" s="400">
        <f>PPG!Q136</f>
        <v>586.25</v>
      </c>
      <c r="F313" s="400">
        <f>PPG!R136</f>
        <v>586.25</v>
      </c>
      <c r="G313" s="400">
        <f>PPG!S136</f>
        <v>586.25</v>
      </c>
    </row>
    <row r="314" spans="1:7" x14ac:dyDescent="0.25">
      <c r="A314" s="269" t="str">
        <f>PPG!A137</f>
        <v>PPG</v>
      </c>
      <c r="B314" s="269">
        <f>PPG!C137</f>
        <v>3022045</v>
      </c>
      <c r="C314" s="269" t="str">
        <f>PPG!D137</f>
        <v>Northside School</v>
      </c>
      <c r="D314" s="269" t="str">
        <f>PPG!M137</f>
        <v>PPPL</v>
      </c>
      <c r="E314" s="400">
        <f>PPG!Q137</f>
        <v>195.41666666666666</v>
      </c>
      <c r="F314" s="400">
        <f>PPG!R137</f>
        <v>195.41666666666666</v>
      </c>
      <c r="G314" s="400">
        <f>PPG!S137</f>
        <v>195.41666666666666</v>
      </c>
    </row>
    <row r="315" spans="1:7" x14ac:dyDescent="0.25">
      <c r="A315" s="269" t="str">
        <f>PPG!A138</f>
        <v>PPG</v>
      </c>
      <c r="B315" s="269">
        <f>PPG!C138</f>
        <v>3025201</v>
      </c>
      <c r="C315" s="269" t="str">
        <f>PPG!D138</f>
        <v>Osidge Primary School</v>
      </c>
      <c r="D315" s="269" t="str">
        <f>PPG!M138</f>
        <v>PPPL</v>
      </c>
      <c r="E315" s="400">
        <f>PPG!Q138</f>
        <v>390.83333333333331</v>
      </c>
      <c r="F315" s="400">
        <f>PPG!R138</f>
        <v>390.83333333333331</v>
      </c>
      <c r="G315" s="400">
        <f>PPG!S138</f>
        <v>390.83333333333331</v>
      </c>
    </row>
    <row r="316" spans="1:7" x14ac:dyDescent="0.25">
      <c r="A316" s="269" t="str">
        <f>PPG!A139</f>
        <v>PPG</v>
      </c>
      <c r="B316" s="269">
        <f>PPG!C139</f>
        <v>3023501</v>
      </c>
      <c r="C316" s="269" t="str">
        <f>PPG!D139</f>
        <v>Our Lady of Lourdes School</v>
      </c>
      <c r="D316" s="269" t="str">
        <f>PPG!M139</f>
        <v>PPPL</v>
      </c>
      <c r="E316" s="400">
        <f>PPG!Q139</f>
        <v>390.83333333333331</v>
      </c>
      <c r="F316" s="400">
        <f>PPG!R139</f>
        <v>390.83333333333331</v>
      </c>
      <c r="G316" s="400">
        <f>PPG!S139</f>
        <v>390.83333333333331</v>
      </c>
    </row>
    <row r="317" spans="1:7" x14ac:dyDescent="0.25">
      <c r="A317" s="269" t="str">
        <f>PPG!A140</f>
        <v>PPG</v>
      </c>
      <c r="B317" s="269">
        <f>PPG!C140</f>
        <v>3022072</v>
      </c>
      <c r="C317" s="269" t="str">
        <f>PPG!D140</f>
        <v>Queenswell Junior School</v>
      </c>
      <c r="D317" s="269" t="str">
        <f>PPG!M140</f>
        <v>PPPL</v>
      </c>
      <c r="E317" s="400">
        <f>PPG!Q140</f>
        <v>781.66666666666663</v>
      </c>
      <c r="F317" s="400">
        <f>PPG!R140</f>
        <v>781.66666666666663</v>
      </c>
      <c r="G317" s="400">
        <f>PPG!S140</f>
        <v>781.66666666666663</v>
      </c>
    </row>
    <row r="318" spans="1:7" x14ac:dyDescent="0.25">
      <c r="A318" s="269" t="str">
        <f>PPG!A141</f>
        <v>PPG</v>
      </c>
      <c r="B318" s="269">
        <f>PPG!C141</f>
        <v>3023510</v>
      </c>
      <c r="C318" s="269" t="str">
        <f>PPG!D141</f>
        <v>Sacred Heart School</v>
      </c>
      <c r="D318" s="269" t="str">
        <f>PPG!M141</f>
        <v>PPPL</v>
      </c>
      <c r="E318" s="400">
        <f>PPG!Q141</f>
        <v>390.83333333333331</v>
      </c>
      <c r="F318" s="400">
        <f>PPG!R141</f>
        <v>390.83333333333331</v>
      </c>
      <c r="G318" s="400">
        <f>PPG!S141</f>
        <v>390.83333333333331</v>
      </c>
    </row>
    <row r="319" spans="1:7" x14ac:dyDescent="0.25">
      <c r="A319" s="269" t="str">
        <f>PPG!A142</f>
        <v>PPG</v>
      </c>
      <c r="B319" s="269">
        <f>PPG!C142</f>
        <v>3023504</v>
      </c>
      <c r="C319" s="269" t="str">
        <f>PPG!D142</f>
        <v>St Catherines R C Primary</v>
      </c>
      <c r="D319" s="269" t="str">
        <f>PPG!M142</f>
        <v>PPPL</v>
      </c>
      <c r="E319" s="400">
        <f>PPG!Q142</f>
        <v>586.25</v>
      </c>
      <c r="F319" s="400">
        <f>PPG!R142</f>
        <v>586.25</v>
      </c>
      <c r="G319" s="400">
        <f>PPG!S142</f>
        <v>586.25</v>
      </c>
    </row>
    <row r="320" spans="1:7" x14ac:dyDescent="0.25">
      <c r="A320" s="269" t="str">
        <f>PPG!A143</f>
        <v>PPG</v>
      </c>
      <c r="B320" s="269">
        <f>PPG!C143</f>
        <v>3023309</v>
      </c>
      <c r="C320" s="269" t="str">
        <f>PPG!D143</f>
        <v>St Johns CE N20</v>
      </c>
      <c r="D320" s="269" t="str">
        <f>PPG!M143</f>
        <v>PPPL</v>
      </c>
      <c r="E320" s="400">
        <f>PPG!Q143</f>
        <v>781.66666666666663</v>
      </c>
      <c r="F320" s="400">
        <f>PPG!R143</f>
        <v>781.66666666666663</v>
      </c>
      <c r="G320" s="400">
        <f>PPG!S143</f>
        <v>781.66666666666663</v>
      </c>
    </row>
    <row r="321" spans="1:7" x14ac:dyDescent="0.25">
      <c r="A321" s="269" t="str">
        <f>PPG!A144</f>
        <v>PPG</v>
      </c>
      <c r="B321" s="269">
        <f>PPG!C144</f>
        <v>3023307</v>
      </c>
      <c r="C321" s="269" t="str">
        <f>PPG!D144</f>
        <v>St John's CE School N11</v>
      </c>
      <c r="D321" s="269" t="str">
        <f>PPG!M144</f>
        <v>PPPL</v>
      </c>
      <c r="E321" s="400">
        <f>PPG!Q144</f>
        <v>781.66666666666663</v>
      </c>
      <c r="F321" s="400">
        <f>PPG!R144</f>
        <v>781.66666666666663</v>
      </c>
      <c r="G321" s="400">
        <f>PPG!S144</f>
        <v>781.66666666666663</v>
      </c>
    </row>
    <row r="322" spans="1:7" x14ac:dyDescent="0.25">
      <c r="A322" s="269" t="str">
        <f>PPG!A145</f>
        <v>PPG</v>
      </c>
      <c r="B322" s="269">
        <f>PPG!C145</f>
        <v>3023311</v>
      </c>
      <c r="C322" s="269" t="str">
        <f>PPG!D145</f>
        <v>St Mary's C E Primary School N3</v>
      </c>
      <c r="D322" s="269" t="str">
        <f>PPG!M145</f>
        <v>PPPL</v>
      </c>
      <c r="E322" s="400">
        <f>PPG!Q145</f>
        <v>1563.3333333333333</v>
      </c>
      <c r="F322" s="400">
        <f>PPG!R145</f>
        <v>1563.3333333333333</v>
      </c>
      <c r="G322" s="400">
        <f>PPG!S145</f>
        <v>1563.3333333333333</v>
      </c>
    </row>
    <row r="323" spans="1:7" x14ac:dyDescent="0.25">
      <c r="A323" s="269" t="str">
        <f>PPG!A146</f>
        <v>PPG</v>
      </c>
      <c r="B323" s="269">
        <f>PPG!C146</f>
        <v>3023312</v>
      </c>
      <c r="C323" s="269" t="str">
        <f>PPG!D146</f>
        <v>St Mary's School EN4</v>
      </c>
      <c r="D323" s="269" t="str">
        <f>PPG!M146</f>
        <v>PPPL</v>
      </c>
      <c r="E323" s="400">
        <f>PPG!Q146</f>
        <v>195.41666666666666</v>
      </c>
      <c r="F323" s="400">
        <f>PPG!R146</f>
        <v>195.41666666666666</v>
      </c>
      <c r="G323" s="400">
        <f>PPG!S146</f>
        <v>195.41666666666666</v>
      </c>
    </row>
    <row r="324" spans="1:7" x14ac:dyDescent="0.25">
      <c r="A324" s="269" t="str">
        <f>PPG!A147</f>
        <v>PPG</v>
      </c>
      <c r="B324" s="269">
        <f>PPG!C147</f>
        <v>3023314</v>
      </c>
      <c r="C324" s="269" t="str">
        <f>PPG!D147</f>
        <v>St Pauls CE Primary, NW7</v>
      </c>
      <c r="D324" s="269" t="str">
        <f>PPG!M147</f>
        <v>PPPL</v>
      </c>
      <c r="E324" s="400">
        <f>PPG!Q147</f>
        <v>195.41666666666666</v>
      </c>
      <c r="F324" s="400">
        <f>PPG!R147</f>
        <v>195.41666666666666</v>
      </c>
      <c r="G324" s="400">
        <f>PPG!S147</f>
        <v>195.41666666666666</v>
      </c>
    </row>
    <row r="325" spans="1:7" x14ac:dyDescent="0.25">
      <c r="A325" s="269" t="str">
        <f>PPG!A148</f>
        <v>PPG</v>
      </c>
      <c r="B325" s="269">
        <f>PPG!C148</f>
        <v>3023313</v>
      </c>
      <c r="C325" s="269" t="str">
        <f>PPG!D148</f>
        <v>St. Pauls CE Primary School (N11)</v>
      </c>
      <c r="D325" s="269" t="str">
        <f>PPG!M148</f>
        <v>PPPL</v>
      </c>
      <c r="E325" s="400">
        <f>PPG!Q148</f>
        <v>390.83333333333331</v>
      </c>
      <c r="F325" s="400">
        <f>PPG!R148</f>
        <v>390.83333333333331</v>
      </c>
      <c r="G325" s="400">
        <f>PPG!S148</f>
        <v>390.83333333333331</v>
      </c>
    </row>
    <row r="326" spans="1:7" x14ac:dyDescent="0.25">
      <c r="A326" s="269" t="str">
        <f>PPG!A149</f>
        <v>PPG</v>
      </c>
      <c r="B326" s="269">
        <f>PPG!C149</f>
        <v>3023507</v>
      </c>
      <c r="C326" s="269" t="str">
        <f>PPG!D149</f>
        <v>St Theresa's R.C. Primary School</v>
      </c>
      <c r="D326" s="269" t="str">
        <f>PPG!M149</f>
        <v>PPPL</v>
      </c>
      <c r="E326" s="400">
        <f>PPG!Q149</f>
        <v>195.41666666666666</v>
      </c>
      <c r="F326" s="400">
        <f>PPG!R149</f>
        <v>195.41666666666666</v>
      </c>
      <c r="G326" s="400">
        <f>PPG!S149</f>
        <v>195.41666666666666</v>
      </c>
    </row>
    <row r="327" spans="1:7" x14ac:dyDescent="0.25">
      <c r="A327" s="269" t="str">
        <f>PPG!A150</f>
        <v>PPG</v>
      </c>
      <c r="B327" s="269">
        <f>PPG!C150</f>
        <v>3023506</v>
      </c>
      <c r="C327" s="269" t="str">
        <f>PPG!D150</f>
        <v>St Vincent's Catholic Primary School</v>
      </c>
      <c r="D327" s="269" t="str">
        <f>PPG!M150</f>
        <v>PPPL</v>
      </c>
      <c r="E327" s="400">
        <f>PPG!Q150</f>
        <v>390.83333333333331</v>
      </c>
      <c r="F327" s="400">
        <f>PPG!R150</f>
        <v>390.83333333333331</v>
      </c>
      <c r="G327" s="400">
        <f>PPG!S150</f>
        <v>390.83333333333331</v>
      </c>
    </row>
    <row r="328" spans="1:7" x14ac:dyDescent="0.25">
      <c r="A328" s="269" t="str">
        <f>PPG!A151</f>
        <v>PPG</v>
      </c>
      <c r="B328" s="269">
        <f>PPG!C151</f>
        <v>3023316</v>
      </c>
      <c r="C328" s="269" t="str">
        <f>PPG!D151</f>
        <v>Trent  C of E Primary School</v>
      </c>
      <c r="D328" s="269" t="str">
        <f>PPG!M151</f>
        <v>PPPL</v>
      </c>
      <c r="E328" s="400">
        <f>PPG!Q151</f>
        <v>390.83333333333331</v>
      </c>
      <c r="F328" s="400">
        <f>PPG!R151</f>
        <v>390.83333333333331</v>
      </c>
      <c r="G328" s="400">
        <f>PPG!S151</f>
        <v>390.83333333333331</v>
      </c>
    </row>
    <row r="329" spans="1:7" x14ac:dyDescent="0.25">
      <c r="A329" s="269" t="str">
        <f>PPG!A152</f>
        <v>PPG</v>
      </c>
      <c r="B329" s="269">
        <f>PPG!C152</f>
        <v>3022057</v>
      </c>
      <c r="C329" s="269" t="str">
        <f>PPG!D152</f>
        <v>Underhill School</v>
      </c>
      <c r="D329" s="269" t="str">
        <f>PPG!M152</f>
        <v>PPPL</v>
      </c>
      <c r="E329" s="400">
        <f>PPG!Q152</f>
        <v>195.41666666666666</v>
      </c>
      <c r="F329" s="400">
        <f>PPG!R152</f>
        <v>195.41666666666666</v>
      </c>
      <c r="G329" s="400">
        <f>PPG!S152</f>
        <v>195.41666666666666</v>
      </c>
    </row>
    <row r="330" spans="1:7" x14ac:dyDescent="0.25">
      <c r="A330" s="269" t="str">
        <f>PPG!A153</f>
        <v>PPG</v>
      </c>
      <c r="B330" s="269">
        <f>PPG!C153</f>
        <v>3022060</v>
      </c>
      <c r="C330" s="269" t="str">
        <f>PPG!D153</f>
        <v>Whitings Hill Primary School</v>
      </c>
      <c r="D330" s="269" t="str">
        <f>PPG!M153</f>
        <v>PPPL</v>
      </c>
      <c r="E330" s="400">
        <f>PPG!Q153</f>
        <v>390.83333333333331</v>
      </c>
      <c r="F330" s="400">
        <f>PPG!R153</f>
        <v>390.83333333333331</v>
      </c>
      <c r="G330" s="400">
        <f>PPG!S153</f>
        <v>390.83333333333331</v>
      </c>
    </row>
    <row r="331" spans="1:7" x14ac:dyDescent="0.25">
      <c r="A331" s="269" t="str">
        <f>PPG!A154</f>
        <v>PPG</v>
      </c>
      <c r="B331" s="269">
        <f>PPG!C154</f>
        <v>3021102</v>
      </c>
      <c r="C331" s="269" t="str">
        <f>PPG!D154</f>
        <v>Northgate</v>
      </c>
      <c r="D331" s="269" t="str">
        <f>PPG!M154</f>
        <v>PPPL</v>
      </c>
      <c r="E331" s="400">
        <f>PPG!Q154</f>
        <v>195.41666666666666</v>
      </c>
      <c r="F331" s="400">
        <f>PPG!R154</f>
        <v>195.41666666666666</v>
      </c>
      <c r="G331" s="400">
        <f>PPG!S154</f>
        <v>195.41666666666666</v>
      </c>
    </row>
    <row r="332" spans="1:7" x14ac:dyDescent="0.25">
      <c r="A332" s="269" t="str">
        <f>PPG!A155</f>
        <v>PPG</v>
      </c>
      <c r="B332" s="269">
        <f>PPG!C155</f>
        <v>3025405</v>
      </c>
      <c r="C332" s="269" t="str">
        <f>PPG!D155</f>
        <v>Finchley Catholic High School</v>
      </c>
      <c r="D332" s="269" t="str">
        <f>PPG!M155</f>
        <v>PPPL</v>
      </c>
      <c r="E332" s="400">
        <f>PPG!Q155</f>
        <v>586.25</v>
      </c>
      <c r="F332" s="400">
        <f>PPG!R155</f>
        <v>586.25</v>
      </c>
      <c r="G332" s="400">
        <f>PPG!S155</f>
        <v>586.25</v>
      </c>
    </row>
    <row r="333" spans="1:7" x14ac:dyDescent="0.25">
      <c r="A333" s="269" t="str">
        <f>PPG!A156</f>
        <v>PPG</v>
      </c>
      <c r="B333" s="269">
        <f>PPG!C156</f>
        <v>3025427</v>
      </c>
      <c r="C333" s="269" t="str">
        <f>PPG!D156</f>
        <v>JCoSS</v>
      </c>
      <c r="D333" s="269" t="str">
        <f>PPG!M156</f>
        <v>PPPL</v>
      </c>
      <c r="E333" s="400">
        <f>PPG!Q156</f>
        <v>195.41666666666666</v>
      </c>
      <c r="F333" s="400">
        <f>PPG!R156</f>
        <v>195.41666666666666</v>
      </c>
      <c r="G333" s="400">
        <f>PPG!S156</f>
        <v>195.41666666666666</v>
      </c>
    </row>
    <row r="334" spans="1:7" x14ac:dyDescent="0.25">
      <c r="A334" s="269" t="str">
        <f>PPG!A157</f>
        <v>PPG</v>
      </c>
      <c r="B334" s="269">
        <f>PPG!C157</f>
        <v>3025407</v>
      </c>
      <c r="C334" s="269" t="str">
        <f>PPG!D157</f>
        <v>St. James' Catholic High School</v>
      </c>
      <c r="D334" s="269" t="str">
        <f>PPG!M157</f>
        <v>PPPL</v>
      </c>
      <c r="E334" s="400">
        <f>PPG!Q157</f>
        <v>390.83333333333331</v>
      </c>
      <c r="F334" s="400">
        <f>PPG!R157</f>
        <v>390.83333333333331</v>
      </c>
      <c r="G334" s="400">
        <f>PPG!S157</f>
        <v>390.83333333333331</v>
      </c>
    </row>
    <row r="335" spans="1:7" x14ac:dyDescent="0.25">
      <c r="A335" s="269" t="str">
        <f>PPG!A158</f>
        <v>PPG</v>
      </c>
      <c r="B335" s="269">
        <f>PPG!C158</f>
        <v>3023521</v>
      </c>
      <c r="C335" s="269" t="str">
        <f>PPG!D158</f>
        <v>St Mary's &amp; St John's CE School</v>
      </c>
      <c r="D335" s="269" t="str">
        <f>PPG!M158</f>
        <v>PPPL</v>
      </c>
      <c r="E335" s="400">
        <f>PPG!Q158</f>
        <v>1758.75</v>
      </c>
      <c r="F335" s="400">
        <f>PPG!R158</f>
        <v>1758.75</v>
      </c>
      <c r="G335" s="400">
        <f>PPG!S158</f>
        <v>1758.75</v>
      </c>
    </row>
    <row r="336" spans="1:7" x14ac:dyDescent="0.25">
      <c r="A336" s="269" t="str">
        <f>POST16!A20</f>
        <v>POST16</v>
      </c>
      <c r="B336" s="269">
        <f>POST16!C20</f>
        <v>3025405</v>
      </c>
      <c r="C336" s="269" t="str">
        <f>POST16!D20</f>
        <v>Finchley Catholic High School</v>
      </c>
      <c r="D336" s="269" t="str">
        <f>POST16!M20</f>
        <v>P16</v>
      </c>
      <c r="E336" s="400">
        <f>POST16!Q20</f>
        <v>134560.5275</v>
      </c>
      <c r="F336" s="400">
        <f>POST16!R20</f>
        <v>134560.5275</v>
      </c>
      <c r="G336" s="400">
        <f>POST16!S20</f>
        <v>152721.44500000007</v>
      </c>
    </row>
    <row r="337" spans="1:7" x14ac:dyDescent="0.25">
      <c r="A337" s="269" t="str">
        <f>POST16!A21</f>
        <v>POST16</v>
      </c>
      <c r="B337" s="269">
        <f>POST16!C21</f>
        <v>3025427</v>
      </c>
      <c r="C337" s="269" t="str">
        <f>POST16!D21</f>
        <v>JCoSS</v>
      </c>
      <c r="D337" s="269" t="str">
        <f>POST16!M21</f>
        <v>P16</v>
      </c>
      <c r="E337" s="400">
        <f>POST16!Q21</f>
        <v>116936.02750000001</v>
      </c>
      <c r="F337" s="400">
        <f>POST16!R21</f>
        <v>116936.02750000001</v>
      </c>
      <c r="G337" s="400">
        <f>POST16!S21</f>
        <v>159837.44500000007</v>
      </c>
    </row>
    <row r="338" spans="1:7" x14ac:dyDescent="0.25">
      <c r="A338" s="269" t="str">
        <f>POST16!A22</f>
        <v>POST16</v>
      </c>
      <c r="B338" s="269">
        <f>POST16!C22</f>
        <v>3024004</v>
      </c>
      <c r="C338" s="269" t="str">
        <f>POST16!D22</f>
        <v>Menorah High School (Girls)</v>
      </c>
      <c r="D338" s="269" t="str">
        <f>POST16!M22</f>
        <v>P16</v>
      </c>
      <c r="E338" s="400">
        <f>POST16!Q22</f>
        <v>27029.722500000003</v>
      </c>
      <c r="F338" s="400">
        <f>POST16!R22</f>
        <v>27029.722500000003</v>
      </c>
      <c r="G338" s="400">
        <f>POST16!S22</f>
        <v>43513.304999999993</v>
      </c>
    </row>
    <row r="339" spans="1:7" x14ac:dyDescent="0.25">
      <c r="A339" s="269" t="str">
        <f>POST16!A23</f>
        <v>POST16</v>
      </c>
      <c r="B339" s="269">
        <f>POST16!C23</f>
        <v>3025404</v>
      </c>
      <c r="C339" s="269" t="str">
        <f>POST16!D23</f>
        <v>St Michaels Catholic Grammar School</v>
      </c>
      <c r="D339" s="269" t="str">
        <f>POST16!M23</f>
        <v>P16</v>
      </c>
      <c r="E339" s="400">
        <f>POST16!Q23</f>
        <v>96407.332500000019</v>
      </c>
      <c r="F339" s="400">
        <f>POST16!R23</f>
        <v>96407.332500000019</v>
      </c>
      <c r="G339" s="400">
        <f>POST16!S23</f>
        <v>151647.83499999996</v>
      </c>
    </row>
    <row r="340" spans="1:7" x14ac:dyDescent="0.25">
      <c r="A340" s="269" t="str">
        <f>POST16!A24</f>
        <v>POST16</v>
      </c>
      <c r="B340" s="269">
        <f>POST16!C24</f>
        <v>3025407</v>
      </c>
      <c r="C340" s="269" t="str">
        <f>POST16!D24</f>
        <v>St. James' Catholic High School</v>
      </c>
      <c r="D340" s="269" t="str">
        <f>POST16!M24</f>
        <v>P16</v>
      </c>
      <c r="E340" s="400">
        <f>POST16!Q24</f>
        <v>67758.694999999992</v>
      </c>
      <c r="F340" s="400">
        <f>POST16!R24</f>
        <v>67758.694999999992</v>
      </c>
      <c r="G340" s="400">
        <f>POST16!S24</f>
        <v>140090.35999999999</v>
      </c>
    </row>
    <row r="341" spans="1:7" x14ac:dyDescent="0.25">
      <c r="A341" s="269" t="str">
        <f>POST16!A25</f>
        <v>POST16</v>
      </c>
      <c r="B341" s="269">
        <f>POST16!C25</f>
        <v>3023521</v>
      </c>
      <c r="C341" s="269" t="str">
        <f>POST16!D25</f>
        <v>St Mary's &amp; St John's CE School</v>
      </c>
      <c r="D341" s="269" t="str">
        <f>POST16!M25</f>
        <v>P16</v>
      </c>
      <c r="E341" s="400">
        <f>POST16!Q25</f>
        <v>34417.305833333332</v>
      </c>
      <c r="F341" s="400">
        <f>POST16!R25</f>
        <v>34417.305833333332</v>
      </c>
      <c r="G341" s="400">
        <f>POST16!S25</f>
        <v>30922.388333333307</v>
      </c>
    </row>
    <row r="342" spans="1:7" x14ac:dyDescent="0.25">
      <c r="A342" s="269" t="str">
        <f>POST16!A26</f>
        <v>POST16</v>
      </c>
      <c r="B342" s="269">
        <f>POST16!C26</f>
        <v>3027010</v>
      </c>
      <c r="C342" s="269" t="str">
        <f>POST16!D26</f>
        <v>Mapledown</v>
      </c>
      <c r="D342" s="269" t="str">
        <f>POST16!M26</f>
        <v>P16</v>
      </c>
      <c r="E342" s="400">
        <f>POST16!Q26</f>
        <v>81.916666666666671</v>
      </c>
      <c r="F342" s="400">
        <f>POST16!R26</f>
        <v>81.916666666666671</v>
      </c>
      <c r="G342" s="400">
        <f>POST16!S26</f>
        <v>80.416666666666629</v>
      </c>
    </row>
    <row r="343" spans="1:7" x14ac:dyDescent="0.25">
      <c r="A343" s="269" t="str">
        <f>HNPlaces!A20</f>
        <v>HIGH NEEDS PLACES</v>
      </c>
      <c r="B343" s="269">
        <f>HNPlaces!C20</f>
        <v>3021100</v>
      </c>
      <c r="C343" s="269" t="str">
        <f>HNPlaces!D20</f>
        <v>Pavilion</v>
      </c>
      <c r="D343" s="400" t="str">
        <f>HNPlaces!M20</f>
        <v>PRU</v>
      </c>
      <c r="E343" s="400">
        <f>HNPlaces!Q20</f>
        <v>108333.33333333333</v>
      </c>
      <c r="F343" s="400">
        <f>HNPlaces!R20</f>
        <v>108333.33333333333</v>
      </c>
      <c r="G343" s="400">
        <f>HNPlaces!S20</f>
        <v>108333.33333333333</v>
      </c>
    </row>
    <row r="344" spans="1:7" x14ac:dyDescent="0.25">
      <c r="A344" s="269" t="str">
        <f>HNPlaces!A21</f>
        <v>HIGH NEEDS PLACES</v>
      </c>
      <c r="B344" s="269">
        <f>HNPlaces!C21</f>
        <v>3021102</v>
      </c>
      <c r="C344" s="269" t="str">
        <f>HNPlaces!D21</f>
        <v>Northgate</v>
      </c>
      <c r="D344" s="400" t="str">
        <f>HNPlaces!M21</f>
        <v>PRU</v>
      </c>
      <c r="E344" s="400">
        <f>HNPlaces!Q21</f>
        <v>8333.3333333333339</v>
      </c>
      <c r="F344" s="400">
        <f>HNPlaces!R21</f>
        <v>8333.3333333333339</v>
      </c>
      <c r="G344" s="400">
        <f>HNPlaces!S21</f>
        <v>8333.3333333333339</v>
      </c>
    </row>
    <row r="345" spans="1:7" x14ac:dyDescent="0.25">
      <c r="A345" s="269" t="str">
        <f>HNPlaces!A22</f>
        <v>HIGH NEEDS PLACES</v>
      </c>
      <c r="B345" s="269">
        <f>HNPlaces!C22</f>
        <v>3022014</v>
      </c>
      <c r="C345" s="269" t="str">
        <f>HNPlaces!D22</f>
        <v>Colindale School</v>
      </c>
      <c r="D345" s="400" t="str">
        <f>HNPlaces!M22</f>
        <v>ARP</v>
      </c>
      <c r="E345" s="400">
        <f>HNPlaces!Q22</f>
        <v>4000</v>
      </c>
      <c r="F345" s="400">
        <f>HNPlaces!R22</f>
        <v>4000</v>
      </c>
      <c r="G345" s="400">
        <f>HNPlaces!S22</f>
        <v>4000</v>
      </c>
    </row>
    <row r="346" spans="1:7" x14ac:dyDescent="0.25">
      <c r="A346" s="269" t="str">
        <f>HNPlaces!A23</f>
        <v>HIGH NEEDS PLACES</v>
      </c>
      <c r="B346" s="269">
        <f>HNPlaces!C23</f>
        <v>3022015</v>
      </c>
      <c r="C346" s="269" t="str">
        <f>HNPlaces!D23</f>
        <v>Coppetts Wood</v>
      </c>
      <c r="D346" s="400" t="str">
        <f>HNPlaces!M23</f>
        <v>ARP</v>
      </c>
      <c r="E346" s="400">
        <f>HNPlaces!Q23</f>
        <v>4583.333333333333</v>
      </c>
      <c r="F346" s="400">
        <f>HNPlaces!R23</f>
        <v>4583.333333333333</v>
      </c>
      <c r="G346" s="400">
        <f>HNPlaces!S23</f>
        <v>4583.333333333333</v>
      </c>
    </row>
    <row r="347" spans="1:7" x14ac:dyDescent="0.25">
      <c r="A347" s="269" t="str">
        <f>HNPlaces!A24</f>
        <v>HIGH NEEDS PLACES</v>
      </c>
      <c r="B347" s="269">
        <f>HNPlaces!C24</f>
        <v>3022036</v>
      </c>
      <c r="C347" s="269" t="str">
        <f>HNPlaces!D24</f>
        <v>Livingstone School</v>
      </c>
      <c r="D347" s="400" t="str">
        <f>HNPlaces!M24</f>
        <v>ARP</v>
      </c>
      <c r="E347" s="400">
        <f>HNPlaces!Q24</f>
        <v>7500</v>
      </c>
      <c r="F347" s="400">
        <f>HNPlaces!R24</f>
        <v>7500</v>
      </c>
      <c r="G347" s="400">
        <f>HNPlaces!S24</f>
        <v>7500</v>
      </c>
    </row>
    <row r="348" spans="1:7" x14ac:dyDescent="0.25">
      <c r="A348" s="269" t="str">
        <f>HNPlaces!A25</f>
        <v>HIGH NEEDS PLACES</v>
      </c>
      <c r="B348" s="269">
        <f>HNPlaces!C25</f>
        <v>3022067</v>
      </c>
      <c r="C348" s="269" t="str">
        <f>HNPlaces!D25</f>
        <v>Chalgrove Primary School</v>
      </c>
      <c r="D348" s="400" t="str">
        <f>HNPlaces!M25</f>
        <v>ARP</v>
      </c>
      <c r="E348" s="400">
        <f>HNPlaces!Q25</f>
        <v>5583.333333333333</v>
      </c>
      <c r="F348" s="400">
        <f>HNPlaces!R25</f>
        <v>5583.333333333333</v>
      </c>
      <c r="G348" s="400">
        <f>HNPlaces!S25</f>
        <v>5583.333333333333</v>
      </c>
    </row>
    <row r="349" spans="1:7" x14ac:dyDescent="0.25">
      <c r="A349" s="269" t="str">
        <f>HNPlaces!A26</f>
        <v>HIGH NEEDS PLACES</v>
      </c>
      <c r="B349" s="269">
        <f>HNPlaces!C26</f>
        <v>3022077</v>
      </c>
      <c r="C349" s="269" t="str">
        <f>HNPlaces!D26</f>
        <v>Orion Primary School</v>
      </c>
      <c r="D349" s="400" t="str">
        <f>HNPlaces!M26</f>
        <v>ARP</v>
      </c>
      <c r="E349" s="400">
        <f>HNPlaces!Q26</f>
        <v>11000</v>
      </c>
      <c r="F349" s="400">
        <f>HNPlaces!R26</f>
        <v>11000</v>
      </c>
      <c r="G349" s="400">
        <f>HNPlaces!S26</f>
        <v>11000</v>
      </c>
    </row>
    <row r="350" spans="1:7" x14ac:dyDescent="0.25">
      <c r="A350" s="269" t="str">
        <f>HNPlaces!A27</f>
        <v>HIGH NEEDS PLACES</v>
      </c>
      <c r="B350" s="269">
        <f>HNPlaces!C27</f>
        <v>3025427</v>
      </c>
      <c r="C350" s="269" t="str">
        <f>HNPlaces!D27</f>
        <v>JCoSS</v>
      </c>
      <c r="D350" s="400" t="str">
        <f>HNPlaces!M27</f>
        <v>ARP</v>
      </c>
      <c r="E350" s="400">
        <f>HNPlaces!Q27</f>
        <v>24500</v>
      </c>
      <c r="F350" s="400">
        <f>HNPlaces!R27</f>
        <v>24500</v>
      </c>
      <c r="G350" s="400">
        <f>HNPlaces!S27</f>
        <v>24500</v>
      </c>
    </row>
    <row r="351" spans="1:7" x14ac:dyDescent="0.25">
      <c r="A351" s="269" t="str">
        <f>HNPlaces!A28</f>
        <v>HIGH NEEDS PLACES</v>
      </c>
      <c r="B351" s="269">
        <f>HNPlaces!C28</f>
        <v>3027005</v>
      </c>
      <c r="C351" s="269" t="str">
        <f>HNPlaces!D28</f>
        <v>Northway</v>
      </c>
      <c r="D351" s="400" t="str">
        <f>HNPlaces!M28</f>
        <v>SPEC</v>
      </c>
      <c r="E351" s="400">
        <f>HNPlaces!Q28</f>
        <v>103472.22222222223</v>
      </c>
      <c r="F351" s="400">
        <f>HNPlaces!R28</f>
        <v>103472.22222222223</v>
      </c>
      <c r="G351" s="400">
        <f>HNPlaces!S28</f>
        <v>103472.22222222223</v>
      </c>
    </row>
    <row r="352" spans="1:7" x14ac:dyDescent="0.25">
      <c r="A352" s="269" t="str">
        <f>HNPlaces!A29</f>
        <v>HIGH NEEDS PLACES</v>
      </c>
      <c r="B352" s="269">
        <f>HNPlaces!C29</f>
        <v>3027009</v>
      </c>
      <c r="C352" s="269" t="str">
        <f>HNPlaces!D29</f>
        <v>Oakleigh</v>
      </c>
      <c r="D352" s="400" t="str">
        <f>HNPlaces!M29</f>
        <v>SPEC</v>
      </c>
      <c r="E352" s="400">
        <f>HNPlaces!Q29</f>
        <v>97916.666666666672</v>
      </c>
      <c r="F352" s="400">
        <f>HNPlaces!R29</f>
        <v>97916.666666666672</v>
      </c>
      <c r="G352" s="400">
        <f>HNPlaces!S29</f>
        <v>97916.666666666672</v>
      </c>
    </row>
    <row r="353" spans="1:7" x14ac:dyDescent="0.25">
      <c r="A353" s="269" t="str">
        <f>HNPlaces!A30</f>
        <v>HIGH NEEDS PLACES</v>
      </c>
      <c r="B353" s="269">
        <f>HNPlaces!C30</f>
        <v>3027010</v>
      </c>
      <c r="C353" s="269" t="str">
        <f>HNPlaces!D30</f>
        <v>Mapledown</v>
      </c>
      <c r="D353" s="400" t="str">
        <f>HNPlaces!M30</f>
        <v>SPEC</v>
      </c>
      <c r="E353" s="400">
        <f>HNPlaces!Q30</f>
        <v>81458.333333333343</v>
      </c>
      <c r="F353" s="400">
        <f>HNPlaces!R30</f>
        <v>81458.333333333343</v>
      </c>
      <c r="G353" s="400">
        <f>HNPlaces!S30</f>
        <v>81458.333333333343</v>
      </c>
    </row>
    <row r="354" spans="1:7" x14ac:dyDescent="0.25">
      <c r="A354" s="269" t="str">
        <f>HNPlaces!A31</f>
        <v>HIGH NEEDS PLACES</v>
      </c>
      <c r="B354" s="269">
        <f>HNPlaces!C31</f>
        <v>3021100</v>
      </c>
      <c r="C354" s="269" t="str">
        <f>HNPlaces!D31</f>
        <v>Pavilion</v>
      </c>
      <c r="D354" s="400" t="str">
        <f>HNPlaces!M31</f>
        <v>HOS</v>
      </c>
      <c r="E354" s="400">
        <f>HNPlaces!Q31</f>
        <v>22826.666666666668</v>
      </c>
      <c r="F354" s="400">
        <f>HNPlaces!R31</f>
        <v>22826.666666666668</v>
      </c>
      <c r="G354" s="400">
        <f>HNPlaces!S31</f>
        <v>22826.666666666668</v>
      </c>
    </row>
    <row r="355" spans="1:7" x14ac:dyDescent="0.25">
      <c r="A355" s="269" t="str">
        <f>HNPlaces!A32</f>
        <v>HIGH NEEDS PLACES</v>
      </c>
      <c r="B355" s="269">
        <f>HNPlaces!C32</f>
        <v>3021102</v>
      </c>
      <c r="C355" s="269" t="str">
        <f>HNPlaces!D32</f>
        <v>Northgate</v>
      </c>
      <c r="D355" s="400" t="str">
        <f>HNPlaces!M32</f>
        <v>HOS</v>
      </c>
      <c r="E355" s="400">
        <f>HNPlaces!Q32</f>
        <v>29773.5</v>
      </c>
      <c r="F355" s="400">
        <f>HNPlaces!R32</f>
        <v>29773.5</v>
      </c>
      <c r="G355" s="400">
        <f>HNPlaces!S32</f>
        <v>29773.5</v>
      </c>
    </row>
    <row r="356" spans="1:7" x14ac:dyDescent="0.25">
      <c r="A356" s="269" t="str">
        <f>HNPlaces!A33</f>
        <v>HIGH NEEDS PLACES</v>
      </c>
      <c r="B356" s="269">
        <f>HNPlaces!C33</f>
        <v>3022036</v>
      </c>
      <c r="C356" s="269" t="str">
        <f>HNPlaces!D33</f>
        <v>Livingstone School</v>
      </c>
      <c r="D356" s="400" t="str">
        <f>HNPlaces!M33</f>
        <v>ARPEY</v>
      </c>
      <c r="E356" s="400">
        <f>HNPlaces!Q33</f>
        <v>11169.5</v>
      </c>
      <c r="F356" s="400">
        <f>HNPlaces!R33</f>
        <v>11169.5</v>
      </c>
      <c r="G356" s="400">
        <f>HNPlaces!S33</f>
        <v>11169.5</v>
      </c>
    </row>
    <row r="357" spans="1:7" x14ac:dyDescent="0.25">
      <c r="A357" s="269" t="str">
        <f>HNPlaces!A34</f>
        <v>HIGH NEEDS PLACES</v>
      </c>
      <c r="B357" s="269">
        <f>HNPlaces!C34</f>
        <v>3027009</v>
      </c>
      <c r="C357" s="269" t="str">
        <f>HNPlaces!D34</f>
        <v>Oakleigh</v>
      </c>
      <c r="D357" s="400" t="str">
        <f>HNPlaces!M34</f>
        <v>SPECEY</v>
      </c>
      <c r="E357" s="400">
        <f>HNPlaces!Q34</f>
        <v>48624</v>
      </c>
      <c r="F357" s="400">
        <f>HNPlaces!R34</f>
        <v>48624</v>
      </c>
      <c r="G357" s="400">
        <f>HNPlaces!S34</f>
        <v>48624</v>
      </c>
    </row>
    <row r="358" spans="1:7" x14ac:dyDescent="0.25">
      <c r="A358" s="269" t="str">
        <f>DEDEL!A20</f>
        <v>DEDELEGATION</v>
      </c>
      <c r="B358" s="269">
        <f>DEDEL!C20</f>
        <v>3022002</v>
      </c>
      <c r="C358" s="269" t="str">
        <f>DEDEL!D20</f>
        <v>Barnfield Primary School</v>
      </c>
      <c r="D358" s="269" t="str">
        <f>DEDEL!M20</f>
        <v>DDEL1</v>
      </c>
      <c r="E358" s="401">
        <f>DEDEL!Q20</f>
        <v>-680.59999999999991</v>
      </c>
      <c r="F358" s="401">
        <f>DEDEL!R20</f>
        <v>0</v>
      </c>
      <c r="G358" s="401">
        <f>DEDEL!S20</f>
        <v>0</v>
      </c>
    </row>
    <row r="359" spans="1:7" x14ac:dyDescent="0.25">
      <c r="A359" s="269" t="str">
        <f>DEDEL!A21</f>
        <v>DEDELEGATION</v>
      </c>
      <c r="B359" s="269">
        <f>DEDEL!C21</f>
        <v>3022003</v>
      </c>
      <c r="C359" s="269" t="str">
        <f>DEDEL!D21</f>
        <v>Bell Lane Primary School</v>
      </c>
      <c r="D359" s="269" t="str">
        <f>DEDEL!M21</f>
        <v>DDEL1</v>
      </c>
      <c r="E359" s="401">
        <f>DEDEL!Q21</f>
        <v>-578.91999999999996</v>
      </c>
      <c r="F359" s="401">
        <f>DEDEL!R21</f>
        <v>0</v>
      </c>
      <c r="G359" s="401">
        <f>DEDEL!S21</f>
        <v>0</v>
      </c>
    </row>
    <row r="360" spans="1:7" x14ac:dyDescent="0.25">
      <c r="A360" s="269" t="str">
        <f>DEDEL!A22</f>
        <v>DEDELEGATION</v>
      </c>
      <c r="B360" s="269">
        <f>DEDEL!C22</f>
        <v>3022007</v>
      </c>
      <c r="C360" s="269" t="str">
        <f>DEDEL!D22</f>
        <v>Brookland Junior School</v>
      </c>
      <c r="D360" s="269" t="str">
        <f>DEDEL!M22</f>
        <v>DDEL1</v>
      </c>
      <c r="E360" s="401">
        <f>DEDEL!Q22</f>
        <v>-587.12</v>
      </c>
      <c r="F360" s="401">
        <f>DEDEL!R22</f>
        <v>0</v>
      </c>
      <c r="G360" s="401">
        <f>DEDEL!S22</f>
        <v>0</v>
      </c>
    </row>
    <row r="361" spans="1:7" x14ac:dyDescent="0.25">
      <c r="A361" s="269" t="str">
        <f>DEDEL!A23</f>
        <v>DEDELEGATION</v>
      </c>
      <c r="B361" s="269">
        <f>DEDEL!C23</f>
        <v>3022008</v>
      </c>
      <c r="C361" s="269" t="str">
        <f>DEDEL!D23</f>
        <v>Brookland Infant and Nursery School</v>
      </c>
      <c r="D361" s="269" t="str">
        <f>DEDEL!M23</f>
        <v>DDEL1</v>
      </c>
      <c r="E361" s="401">
        <f>DEDEL!Q23</f>
        <v>-441.15999999999997</v>
      </c>
      <c r="F361" s="401">
        <f>DEDEL!R23</f>
        <v>0</v>
      </c>
      <c r="G361" s="401">
        <f>DEDEL!S23</f>
        <v>0</v>
      </c>
    </row>
    <row r="362" spans="1:7" x14ac:dyDescent="0.25">
      <c r="A362" s="269" t="str">
        <f>DEDEL!A24</f>
        <v>DEDELEGATION</v>
      </c>
      <c r="B362" s="269">
        <f>DEDEL!C24</f>
        <v>3022009</v>
      </c>
      <c r="C362" s="269" t="str">
        <f>DEDEL!D24</f>
        <v>Brunswick Park Primary and Nursery School</v>
      </c>
      <c r="D362" s="269" t="str">
        <f>DEDEL!M24</f>
        <v>DDEL1</v>
      </c>
      <c r="E362" s="401">
        <f>DEDEL!Q24</f>
        <v>-687.16</v>
      </c>
      <c r="F362" s="401">
        <f>DEDEL!R24</f>
        <v>0</v>
      </c>
      <c r="G362" s="401">
        <f>DEDEL!S24</f>
        <v>0</v>
      </c>
    </row>
    <row r="363" spans="1:7" x14ac:dyDescent="0.25">
      <c r="A363" s="269" t="str">
        <f>DEDEL!A25</f>
        <v>DEDELEGATION</v>
      </c>
      <c r="B363" s="269">
        <f>DEDEL!C25</f>
        <v>3022011</v>
      </c>
      <c r="C363" s="269" t="str">
        <f>DEDEL!D25</f>
        <v>Church Hill School</v>
      </c>
      <c r="D363" s="269" t="str">
        <f>DEDEL!M25</f>
        <v>DDEL1</v>
      </c>
      <c r="E363" s="401">
        <f>DEDEL!Q25</f>
        <v>-342.76</v>
      </c>
      <c r="F363" s="401">
        <f>DEDEL!R25</f>
        <v>0</v>
      </c>
      <c r="G363" s="401">
        <f>DEDEL!S25</f>
        <v>0</v>
      </c>
    </row>
    <row r="364" spans="1:7" x14ac:dyDescent="0.25">
      <c r="A364" s="269" t="str">
        <f>DEDEL!A26</f>
        <v>DEDELEGATION</v>
      </c>
      <c r="B364" s="269">
        <f>DEDEL!C26</f>
        <v>3022014</v>
      </c>
      <c r="C364" s="269" t="str">
        <f>DEDEL!D26</f>
        <v>Colindale Primary School</v>
      </c>
      <c r="D364" s="269" t="str">
        <f>DEDEL!M26</f>
        <v>DDEL1</v>
      </c>
      <c r="E364" s="401">
        <f>DEDEL!Q26</f>
        <v>-1029.9199999999998</v>
      </c>
      <c r="F364" s="401">
        <f>DEDEL!R26</f>
        <v>0</v>
      </c>
      <c r="G364" s="401">
        <f>DEDEL!S26</f>
        <v>0</v>
      </c>
    </row>
    <row r="365" spans="1:7" x14ac:dyDescent="0.25">
      <c r="A365" s="269" t="str">
        <f>DEDEL!A27</f>
        <v>DEDELEGATION</v>
      </c>
      <c r="B365" s="269">
        <f>DEDEL!C27</f>
        <v>3022015</v>
      </c>
      <c r="C365" s="269" t="str">
        <f>DEDEL!D27</f>
        <v>Coppetts Wood Primary School</v>
      </c>
      <c r="D365" s="269" t="str">
        <f>DEDEL!M27</f>
        <v>DDEL1</v>
      </c>
      <c r="E365" s="401">
        <f>DEDEL!Q27</f>
        <v>-344.4</v>
      </c>
      <c r="F365" s="401">
        <f>DEDEL!R27</f>
        <v>0</v>
      </c>
      <c r="G365" s="401">
        <f>DEDEL!S27</f>
        <v>0</v>
      </c>
    </row>
    <row r="366" spans="1:7" x14ac:dyDescent="0.25">
      <c r="A366" s="269" t="str">
        <f>DEDEL!A28</f>
        <v>DEDELEGATION</v>
      </c>
      <c r="B366" s="269">
        <f>DEDEL!C28</f>
        <v>3022016</v>
      </c>
      <c r="C366" s="269" t="str">
        <f>DEDEL!D28</f>
        <v>Courtland School</v>
      </c>
      <c r="D366" s="269" t="str">
        <f>DEDEL!M28</f>
        <v>DDEL1</v>
      </c>
      <c r="E366" s="401">
        <f>DEDEL!Q28</f>
        <v>-344.4</v>
      </c>
      <c r="F366" s="401">
        <f>DEDEL!R28</f>
        <v>0</v>
      </c>
      <c r="G366" s="401">
        <f>DEDEL!S28</f>
        <v>0</v>
      </c>
    </row>
    <row r="367" spans="1:7" x14ac:dyDescent="0.25">
      <c r="A367" s="269" t="str">
        <f>DEDEL!A29</f>
        <v>DEDELEGATION</v>
      </c>
      <c r="B367" s="269">
        <f>DEDEL!C29</f>
        <v>3022017</v>
      </c>
      <c r="C367" s="269" t="str">
        <f>DEDEL!D29</f>
        <v>Cromer Road Primary School</v>
      </c>
      <c r="D367" s="269" t="str">
        <f>DEDEL!M29</f>
        <v>DDEL1</v>
      </c>
      <c r="E367" s="401">
        <f>DEDEL!Q29</f>
        <v>-659.28</v>
      </c>
      <c r="F367" s="401">
        <f>DEDEL!R29</f>
        <v>0</v>
      </c>
      <c r="G367" s="401">
        <f>DEDEL!S29</f>
        <v>0</v>
      </c>
    </row>
    <row r="368" spans="1:7" x14ac:dyDescent="0.25">
      <c r="A368" s="269" t="str">
        <f>DEDEL!A30</f>
        <v>DEDELEGATION</v>
      </c>
      <c r="B368" s="269">
        <f>DEDEL!C30</f>
        <v>3022019</v>
      </c>
      <c r="C368" s="269" t="str">
        <f>DEDEL!D30</f>
        <v>Deansbrook Infant School</v>
      </c>
      <c r="D368" s="269" t="str">
        <f>DEDEL!M30</f>
        <v>DDEL1</v>
      </c>
      <c r="E368" s="401">
        <f>DEDEL!Q30</f>
        <v>-349.32</v>
      </c>
      <c r="F368" s="401">
        <f>DEDEL!R30</f>
        <v>0</v>
      </c>
      <c r="G368" s="401">
        <f>DEDEL!S30</f>
        <v>0</v>
      </c>
    </row>
    <row r="369" spans="1:7" x14ac:dyDescent="0.25">
      <c r="A369" s="269" t="str">
        <f>DEDEL!A31</f>
        <v>DEDELEGATION</v>
      </c>
      <c r="B369" s="269">
        <f>DEDEL!C31</f>
        <v>3022021</v>
      </c>
      <c r="C369" s="269" t="str">
        <f>DEDEL!D31</f>
        <v>Dollis Primary School</v>
      </c>
      <c r="D369" s="269" t="str">
        <f>DEDEL!M31</f>
        <v>DDEL1</v>
      </c>
      <c r="E369" s="401">
        <f>DEDEL!Q31</f>
        <v>-726.52</v>
      </c>
      <c r="F369" s="401">
        <f>DEDEL!R31</f>
        <v>0</v>
      </c>
      <c r="G369" s="401">
        <f>DEDEL!S31</f>
        <v>0</v>
      </c>
    </row>
    <row r="370" spans="1:7" x14ac:dyDescent="0.25">
      <c r="A370" s="269" t="str">
        <f>DEDEL!A32</f>
        <v>DEDELEGATION</v>
      </c>
      <c r="B370" s="269">
        <f>DEDEL!C32</f>
        <v>3022023</v>
      </c>
      <c r="C370" s="269" t="str">
        <f>DEDEL!D32</f>
        <v>Edgware Primary School</v>
      </c>
      <c r="D370" s="269" t="str">
        <f>DEDEL!M32</f>
        <v>DDEL1</v>
      </c>
      <c r="E370" s="401">
        <f>DEDEL!Q32</f>
        <v>-823.28</v>
      </c>
      <c r="F370" s="401">
        <f>DEDEL!R32</f>
        <v>0</v>
      </c>
      <c r="G370" s="401">
        <f>DEDEL!S32</f>
        <v>0</v>
      </c>
    </row>
    <row r="371" spans="1:7" x14ac:dyDescent="0.25">
      <c r="A371" s="269" t="str">
        <f>DEDEL!A33</f>
        <v>DEDELEGATION</v>
      </c>
      <c r="B371" s="269">
        <f>DEDEL!C33</f>
        <v>3022024</v>
      </c>
      <c r="C371" s="269" t="str">
        <f>DEDEL!D33</f>
        <v>Fairway Primary School and Children's Centre</v>
      </c>
      <c r="D371" s="269" t="str">
        <f>DEDEL!M33</f>
        <v>DDEL1</v>
      </c>
      <c r="E371" s="401">
        <f>DEDEL!Q33</f>
        <v>-323.08</v>
      </c>
      <c r="F371" s="401">
        <f>DEDEL!R33</f>
        <v>0</v>
      </c>
      <c r="G371" s="401">
        <f>DEDEL!S33</f>
        <v>0</v>
      </c>
    </row>
    <row r="372" spans="1:7" x14ac:dyDescent="0.25">
      <c r="A372" s="269" t="str">
        <f>DEDEL!A34</f>
        <v>DEDELEGATION</v>
      </c>
      <c r="B372" s="269">
        <f>DEDEL!C34</f>
        <v>3022025</v>
      </c>
      <c r="C372" s="269" t="str">
        <f>DEDEL!D34</f>
        <v>Foulds School</v>
      </c>
      <c r="D372" s="269" t="str">
        <f>DEDEL!M34</f>
        <v>DDEL1</v>
      </c>
      <c r="E372" s="401">
        <f>DEDEL!Q34</f>
        <v>-521.52</v>
      </c>
      <c r="F372" s="401">
        <f>DEDEL!R34</f>
        <v>0</v>
      </c>
      <c r="G372" s="401">
        <f>DEDEL!S34</f>
        <v>0</v>
      </c>
    </row>
    <row r="373" spans="1:7" x14ac:dyDescent="0.25">
      <c r="A373" s="269" t="str">
        <f>DEDEL!A35</f>
        <v>DEDELEGATION</v>
      </c>
      <c r="B373" s="269">
        <f>DEDEL!C35</f>
        <v>3022026</v>
      </c>
      <c r="C373" s="269" t="str">
        <f>DEDEL!D35</f>
        <v>Frith Manor Primary School</v>
      </c>
      <c r="D373" s="269" t="str">
        <f>DEDEL!M35</f>
        <v>DDEL1</v>
      </c>
      <c r="E373" s="401">
        <f>DEDEL!Q35</f>
        <v>-815.07999999999993</v>
      </c>
      <c r="F373" s="401">
        <f>DEDEL!R35</f>
        <v>0</v>
      </c>
      <c r="G373" s="401">
        <f>DEDEL!S35</f>
        <v>0</v>
      </c>
    </row>
    <row r="374" spans="1:7" x14ac:dyDescent="0.25">
      <c r="A374" s="269" t="str">
        <f>DEDEL!A36</f>
        <v>DEDELEGATION</v>
      </c>
      <c r="B374" s="269">
        <f>DEDEL!C36</f>
        <v>3022027</v>
      </c>
      <c r="C374" s="269" t="str">
        <f>DEDEL!D36</f>
        <v>Garden Suburb Junior School</v>
      </c>
      <c r="D374" s="269" t="str">
        <f>DEDEL!M36</f>
        <v>DDEL1</v>
      </c>
      <c r="E374" s="401">
        <f>DEDEL!Q36</f>
        <v>-575.64</v>
      </c>
      <c r="F374" s="401">
        <f>DEDEL!R36</f>
        <v>0</v>
      </c>
      <c r="G374" s="401">
        <f>DEDEL!S36</f>
        <v>0</v>
      </c>
    </row>
    <row r="375" spans="1:7" x14ac:dyDescent="0.25">
      <c r="A375" s="269" t="str">
        <f>DEDEL!A37</f>
        <v>DEDELEGATION</v>
      </c>
      <c r="B375" s="269">
        <f>DEDEL!C37</f>
        <v>3022028</v>
      </c>
      <c r="C375" s="269" t="str">
        <f>DEDEL!D37</f>
        <v>Garden Suburb Infant School</v>
      </c>
      <c r="D375" s="269" t="str">
        <f>DEDEL!M37</f>
        <v>DDEL1</v>
      </c>
      <c r="E375" s="401">
        <f>DEDEL!Q37</f>
        <v>-382.12</v>
      </c>
      <c r="F375" s="401">
        <f>DEDEL!R37</f>
        <v>0</v>
      </c>
      <c r="G375" s="401">
        <f>DEDEL!S37</f>
        <v>0</v>
      </c>
    </row>
    <row r="376" spans="1:7" x14ac:dyDescent="0.25">
      <c r="A376" s="269" t="str">
        <f>DEDEL!A38</f>
        <v>DEDELEGATION</v>
      </c>
      <c r="B376" s="269">
        <f>DEDEL!C38</f>
        <v>3022029</v>
      </c>
      <c r="C376" s="269" t="str">
        <f>DEDEL!D38</f>
        <v>Goldbeaters Primary School</v>
      </c>
      <c r="D376" s="269" t="str">
        <f>DEDEL!M38</f>
        <v>DDEL1</v>
      </c>
      <c r="E376" s="401">
        <f>DEDEL!Q38</f>
        <v>-678.95999999999992</v>
      </c>
      <c r="F376" s="401">
        <f>DEDEL!R38</f>
        <v>0</v>
      </c>
      <c r="G376" s="401">
        <f>DEDEL!S38</f>
        <v>0</v>
      </c>
    </row>
    <row r="377" spans="1:7" x14ac:dyDescent="0.25">
      <c r="A377" s="269" t="str">
        <f>DEDEL!A39</f>
        <v>DEDELEGATION</v>
      </c>
      <c r="B377" s="269">
        <f>DEDEL!C39</f>
        <v>3022031</v>
      </c>
      <c r="C377" s="269" t="str">
        <f>DEDEL!D39</f>
        <v>Hollickwood Primary School</v>
      </c>
      <c r="D377" s="269" t="str">
        <f>DEDEL!M39</f>
        <v>DDEL1</v>
      </c>
      <c r="E377" s="401">
        <f>DEDEL!Q39</f>
        <v>-305.03999999999996</v>
      </c>
      <c r="F377" s="401">
        <f>DEDEL!R39</f>
        <v>0</v>
      </c>
      <c r="G377" s="401">
        <f>DEDEL!S39</f>
        <v>0</v>
      </c>
    </row>
    <row r="378" spans="1:7" x14ac:dyDescent="0.25">
      <c r="A378" s="269" t="str">
        <f>DEDEL!A40</f>
        <v>DEDELEGATION</v>
      </c>
      <c r="B378" s="269">
        <f>DEDEL!C40</f>
        <v>3022032</v>
      </c>
      <c r="C378" s="269" t="str">
        <f>DEDEL!D40</f>
        <v>Holly Park Primary School</v>
      </c>
      <c r="D378" s="269" t="str">
        <f>DEDEL!M40</f>
        <v>DDEL1</v>
      </c>
      <c r="E378" s="401">
        <f>DEDEL!Q40</f>
        <v>-718.31999999999994</v>
      </c>
      <c r="F378" s="401">
        <f>DEDEL!R40</f>
        <v>0</v>
      </c>
      <c r="G378" s="401">
        <f>DEDEL!S40</f>
        <v>0</v>
      </c>
    </row>
    <row r="379" spans="1:7" x14ac:dyDescent="0.25">
      <c r="A379" s="269" t="str">
        <f>DEDEL!A41</f>
        <v>DEDELEGATION</v>
      </c>
      <c r="B379" s="269">
        <f>DEDEL!C41</f>
        <v>3022036</v>
      </c>
      <c r="C379" s="269" t="str">
        <f>DEDEL!D41</f>
        <v>Livingstone Primary and Nursery School</v>
      </c>
      <c r="D379" s="269" t="str">
        <f>DEDEL!M41</f>
        <v>DDEL1</v>
      </c>
      <c r="E379" s="401">
        <f>DEDEL!Q41</f>
        <v>-387.03999999999996</v>
      </c>
      <c r="F379" s="401">
        <f>DEDEL!R41</f>
        <v>0</v>
      </c>
      <c r="G379" s="401">
        <f>DEDEL!S41</f>
        <v>0</v>
      </c>
    </row>
    <row r="380" spans="1:7" x14ac:dyDescent="0.25">
      <c r="A380" s="269" t="str">
        <f>DEDEL!A42</f>
        <v>DEDELEGATION</v>
      </c>
      <c r="B380" s="269">
        <f>DEDEL!C42</f>
        <v>3022037</v>
      </c>
      <c r="C380" s="269" t="str">
        <f>DEDEL!D42</f>
        <v>Manorside Primary School</v>
      </c>
      <c r="D380" s="269" t="str">
        <f>DEDEL!M42</f>
        <v>DDEL1</v>
      </c>
      <c r="E380" s="401">
        <f>DEDEL!Q42</f>
        <v>-434.59999999999997</v>
      </c>
      <c r="F380" s="401">
        <f>DEDEL!R42</f>
        <v>0</v>
      </c>
      <c r="G380" s="401">
        <f>DEDEL!S42</f>
        <v>0</v>
      </c>
    </row>
    <row r="381" spans="1:7" x14ac:dyDescent="0.25">
      <c r="A381" s="269" t="str">
        <f>DEDEL!A43</f>
        <v>DEDELEGATION</v>
      </c>
      <c r="B381" s="269">
        <f>DEDEL!C43</f>
        <v>3022042</v>
      </c>
      <c r="C381" s="269" t="str">
        <f>DEDEL!D43</f>
        <v>Monkfrith Primary School</v>
      </c>
      <c r="D381" s="269" t="str">
        <f>DEDEL!M43</f>
        <v>DDEL1</v>
      </c>
      <c r="E381" s="401">
        <f>DEDEL!Q43</f>
        <v>-697</v>
      </c>
      <c r="F381" s="401">
        <f>DEDEL!R43</f>
        <v>0</v>
      </c>
      <c r="G381" s="401">
        <f>DEDEL!S43</f>
        <v>0</v>
      </c>
    </row>
    <row r="382" spans="1:7" x14ac:dyDescent="0.25">
      <c r="A382" s="269" t="str">
        <f>DEDEL!A44</f>
        <v>DEDELEGATION</v>
      </c>
      <c r="B382" s="269">
        <f>DEDEL!C44</f>
        <v>3022043</v>
      </c>
      <c r="C382" s="269" t="str">
        <f>DEDEL!D44</f>
        <v>Moss Hall Junior School</v>
      </c>
      <c r="D382" s="269" t="str">
        <f>DEDEL!M44</f>
        <v>DDEL1</v>
      </c>
      <c r="E382" s="401">
        <f>DEDEL!Q44</f>
        <v>-733.07999999999993</v>
      </c>
      <c r="F382" s="401">
        <f>DEDEL!R44</f>
        <v>0</v>
      </c>
      <c r="G382" s="401">
        <f>DEDEL!S44</f>
        <v>0</v>
      </c>
    </row>
    <row r="383" spans="1:7" x14ac:dyDescent="0.25">
      <c r="A383" s="269" t="str">
        <f>DEDEL!A45</f>
        <v>DEDELEGATION</v>
      </c>
      <c r="B383" s="269">
        <f>DEDEL!C45</f>
        <v>3022044</v>
      </c>
      <c r="C383" s="269" t="str">
        <f>DEDEL!D45</f>
        <v>Moss Hall Infant School</v>
      </c>
      <c r="D383" s="269" t="str">
        <f>DEDEL!M45</f>
        <v>DDEL1</v>
      </c>
      <c r="E383" s="401">
        <f>DEDEL!Q45</f>
        <v>-575.64</v>
      </c>
      <c r="F383" s="401">
        <f>DEDEL!R45</f>
        <v>0</v>
      </c>
      <c r="G383" s="401">
        <f>DEDEL!S45</f>
        <v>0</v>
      </c>
    </row>
    <row r="384" spans="1:7" x14ac:dyDescent="0.25">
      <c r="A384" s="269" t="str">
        <f>DEDEL!A46</f>
        <v>DEDELEGATION</v>
      </c>
      <c r="B384" s="269">
        <f>DEDEL!C46</f>
        <v>3022045</v>
      </c>
      <c r="C384" s="269" t="str">
        <f>DEDEL!D46</f>
        <v>Northside Primary School</v>
      </c>
      <c r="D384" s="269" t="str">
        <f>DEDEL!M46</f>
        <v>DDEL1</v>
      </c>
      <c r="E384" s="401">
        <f>DEDEL!Q46</f>
        <v>-346.03999999999996</v>
      </c>
      <c r="F384" s="401">
        <f>DEDEL!R46</f>
        <v>0</v>
      </c>
      <c r="G384" s="401">
        <f>DEDEL!S46</f>
        <v>0</v>
      </c>
    </row>
    <row r="385" spans="1:7" x14ac:dyDescent="0.25">
      <c r="A385" s="269" t="str">
        <f>DEDEL!A47</f>
        <v>DEDELEGATION</v>
      </c>
      <c r="B385" s="269">
        <f>DEDEL!C47</f>
        <v>3022053</v>
      </c>
      <c r="C385" s="269" t="str">
        <f>DEDEL!D47</f>
        <v>The Noam Primary School</v>
      </c>
      <c r="D385" s="269" t="str">
        <f>DEDEL!M47</f>
        <v>DDEL1</v>
      </c>
      <c r="E385" s="401">
        <f>DEDEL!Q47</f>
        <v>-323.08</v>
      </c>
      <c r="F385" s="401">
        <f>DEDEL!R47</f>
        <v>0</v>
      </c>
      <c r="G385" s="401">
        <f>DEDEL!S47</f>
        <v>0</v>
      </c>
    </row>
    <row r="386" spans="1:7" x14ac:dyDescent="0.25">
      <c r="A386" s="269" t="str">
        <f>DEDEL!A48</f>
        <v>DEDELEGATION</v>
      </c>
      <c r="B386" s="269">
        <f>DEDEL!C48</f>
        <v>3022054</v>
      </c>
      <c r="C386" s="269" t="str">
        <f>DEDEL!D48</f>
        <v>Woodridge Primary School</v>
      </c>
      <c r="D386" s="269" t="str">
        <f>DEDEL!M48</f>
        <v>DDEL1</v>
      </c>
      <c r="E386" s="401">
        <f>DEDEL!Q48</f>
        <v>-339.47999999999996</v>
      </c>
      <c r="F386" s="401">
        <f>DEDEL!R48</f>
        <v>0</v>
      </c>
      <c r="G386" s="401">
        <f>DEDEL!S48</f>
        <v>0</v>
      </c>
    </row>
    <row r="387" spans="1:7" x14ac:dyDescent="0.25">
      <c r="A387" s="269" t="str">
        <f>DEDEL!A49</f>
        <v>DEDELEGATION</v>
      </c>
      <c r="B387" s="269">
        <f>DEDEL!C49</f>
        <v>3022055</v>
      </c>
      <c r="C387" s="269" t="str">
        <f>DEDEL!D49</f>
        <v>Tudor Primary School</v>
      </c>
      <c r="D387" s="269" t="str">
        <f>DEDEL!M49</f>
        <v>DDEL1</v>
      </c>
      <c r="E387" s="401">
        <f>DEDEL!Q49</f>
        <v>-328</v>
      </c>
      <c r="F387" s="401">
        <f>DEDEL!R49</f>
        <v>0</v>
      </c>
      <c r="G387" s="401">
        <f>DEDEL!S49</f>
        <v>0</v>
      </c>
    </row>
    <row r="388" spans="1:7" x14ac:dyDescent="0.25">
      <c r="A388" s="269" t="str">
        <f>DEDEL!A50</f>
        <v>DEDELEGATION</v>
      </c>
      <c r="B388" s="269">
        <f>DEDEL!C50</f>
        <v>3022057</v>
      </c>
      <c r="C388" s="269" t="str">
        <f>DEDEL!D50</f>
        <v>Underhill School</v>
      </c>
      <c r="D388" s="269" t="str">
        <f>DEDEL!M50</f>
        <v>DDEL1</v>
      </c>
      <c r="E388" s="401">
        <f>DEDEL!Q50</f>
        <v>-736.3599999999999</v>
      </c>
      <c r="F388" s="401">
        <f>DEDEL!R50</f>
        <v>0</v>
      </c>
      <c r="G388" s="401">
        <f>DEDEL!S50</f>
        <v>0</v>
      </c>
    </row>
    <row r="389" spans="1:7" x14ac:dyDescent="0.25">
      <c r="A389" s="269" t="str">
        <f>DEDEL!A51</f>
        <v>DEDELEGATION</v>
      </c>
      <c r="B389" s="269">
        <f>DEDEL!C51</f>
        <v>3022060</v>
      </c>
      <c r="C389" s="269" t="str">
        <f>DEDEL!D51</f>
        <v>Whitings Hill Primary School</v>
      </c>
      <c r="D389" s="269" t="str">
        <f>DEDEL!M51</f>
        <v>DDEL1</v>
      </c>
      <c r="E389" s="401">
        <f>DEDEL!Q51</f>
        <v>-690.43999999999994</v>
      </c>
      <c r="F389" s="401">
        <f>DEDEL!R51</f>
        <v>0</v>
      </c>
      <c r="G389" s="401">
        <f>DEDEL!S51</f>
        <v>0</v>
      </c>
    </row>
    <row r="390" spans="1:7" x14ac:dyDescent="0.25">
      <c r="A390" s="269" t="str">
        <f>DEDEL!A52</f>
        <v>DEDELEGATION</v>
      </c>
      <c r="B390" s="269">
        <f>DEDEL!C52</f>
        <v>3022067</v>
      </c>
      <c r="C390" s="269" t="str">
        <f>DEDEL!D52</f>
        <v>Chalgrove Primary School</v>
      </c>
      <c r="D390" s="269" t="str">
        <f>DEDEL!M52</f>
        <v>DDEL1</v>
      </c>
      <c r="E390" s="401">
        <f>DEDEL!Q52</f>
        <v>-383.76</v>
      </c>
      <c r="F390" s="401">
        <f>DEDEL!R52</f>
        <v>0</v>
      </c>
      <c r="G390" s="401">
        <f>DEDEL!S52</f>
        <v>0</v>
      </c>
    </row>
    <row r="391" spans="1:7" x14ac:dyDescent="0.25">
      <c r="A391" s="269" t="str">
        <f>DEDEL!A53</f>
        <v>DEDELEGATION</v>
      </c>
      <c r="B391" s="269">
        <f>DEDEL!C53</f>
        <v>3022070</v>
      </c>
      <c r="C391" s="269" t="str">
        <f>DEDEL!D53</f>
        <v>Sunnyfields Primary School</v>
      </c>
      <c r="D391" s="269" t="str">
        <f>DEDEL!M53</f>
        <v>DDEL1</v>
      </c>
      <c r="E391" s="401">
        <f>DEDEL!Q53</f>
        <v>-342.76</v>
      </c>
      <c r="F391" s="401">
        <f>DEDEL!R53</f>
        <v>0</v>
      </c>
      <c r="G391" s="401">
        <f>DEDEL!S53</f>
        <v>0</v>
      </c>
    </row>
    <row r="392" spans="1:7" x14ac:dyDescent="0.25">
      <c r="A392" s="269" t="str">
        <f>DEDEL!A54</f>
        <v>DEDELEGATION</v>
      </c>
      <c r="B392" s="269">
        <f>DEDEL!C54</f>
        <v>3022071</v>
      </c>
      <c r="C392" s="269" t="str">
        <f>DEDEL!D54</f>
        <v>Queenswell Infant &amp; Nursery School</v>
      </c>
      <c r="D392" s="269" t="str">
        <f>DEDEL!M54</f>
        <v>DDEL1</v>
      </c>
      <c r="E392" s="401">
        <f>DEDEL!Q54</f>
        <v>-290.27999999999997</v>
      </c>
      <c r="F392" s="401">
        <f>DEDEL!R54</f>
        <v>0</v>
      </c>
      <c r="G392" s="401">
        <f>DEDEL!S54</f>
        <v>0</v>
      </c>
    </row>
    <row r="393" spans="1:7" x14ac:dyDescent="0.25">
      <c r="A393" s="269" t="str">
        <f>DEDEL!A55</f>
        <v>DEDELEGATION</v>
      </c>
      <c r="B393" s="269">
        <f>DEDEL!C55</f>
        <v>3022072</v>
      </c>
      <c r="C393" s="269" t="str">
        <f>DEDEL!D55</f>
        <v>Queenswell Junior School</v>
      </c>
      <c r="D393" s="269" t="str">
        <f>DEDEL!M55</f>
        <v>DDEL1</v>
      </c>
      <c r="E393" s="401">
        <f>DEDEL!Q55</f>
        <v>-533</v>
      </c>
      <c r="F393" s="401">
        <f>DEDEL!R55</f>
        <v>0</v>
      </c>
      <c r="G393" s="401">
        <f>DEDEL!S55</f>
        <v>0</v>
      </c>
    </row>
    <row r="394" spans="1:7" x14ac:dyDescent="0.25">
      <c r="A394" s="269" t="str">
        <f>DEDEL!A56</f>
        <v>DEDELEGATION</v>
      </c>
      <c r="B394" s="269">
        <f>DEDEL!C56</f>
        <v>3022073</v>
      </c>
      <c r="C394" s="269" t="str">
        <f>DEDEL!D56</f>
        <v>Danegrove Primary School</v>
      </c>
      <c r="D394" s="269" t="str">
        <f>DEDEL!M56</f>
        <v>DDEL1</v>
      </c>
      <c r="E394" s="401">
        <f>DEDEL!Q56</f>
        <v>-1020.0799999999999</v>
      </c>
      <c r="F394" s="401">
        <f>DEDEL!R56</f>
        <v>0</v>
      </c>
      <c r="G394" s="401">
        <f>DEDEL!S56</f>
        <v>0</v>
      </c>
    </row>
    <row r="395" spans="1:7" x14ac:dyDescent="0.25">
      <c r="A395" s="269" t="str">
        <f>DEDEL!A57</f>
        <v>DEDELEGATION</v>
      </c>
      <c r="B395" s="269">
        <f>DEDEL!C57</f>
        <v>3022076</v>
      </c>
      <c r="C395" s="269" t="str">
        <f>DEDEL!D57</f>
        <v>Wessex Gardens Primary School</v>
      </c>
      <c r="D395" s="269" t="str">
        <f>DEDEL!M57</f>
        <v>DDEL1</v>
      </c>
      <c r="E395" s="401">
        <f>DEDEL!Q57</f>
        <v>-578.91999999999996</v>
      </c>
      <c r="F395" s="401">
        <f>DEDEL!R57</f>
        <v>0</v>
      </c>
      <c r="G395" s="401">
        <f>DEDEL!S57</f>
        <v>0</v>
      </c>
    </row>
    <row r="396" spans="1:7" x14ac:dyDescent="0.25">
      <c r="A396" s="269" t="str">
        <f>DEDEL!A58</f>
        <v>DEDELEGATION</v>
      </c>
      <c r="B396" s="269">
        <f>DEDEL!C58</f>
        <v>3022077</v>
      </c>
      <c r="C396" s="269" t="str">
        <f>DEDEL!D58</f>
        <v>The Orion Primary School</v>
      </c>
      <c r="D396" s="269" t="str">
        <f>DEDEL!M58</f>
        <v>DDEL1</v>
      </c>
      <c r="E396" s="401">
        <f>DEDEL!Q58</f>
        <v>-1420.24</v>
      </c>
      <c r="F396" s="401">
        <f>DEDEL!R58</f>
        <v>0</v>
      </c>
      <c r="G396" s="401">
        <f>DEDEL!S58</f>
        <v>0</v>
      </c>
    </row>
    <row r="397" spans="1:7" x14ac:dyDescent="0.25">
      <c r="A397" s="269" t="str">
        <f>DEDEL!A59</f>
        <v>DEDELEGATION</v>
      </c>
      <c r="B397" s="269">
        <f>DEDEL!C59</f>
        <v>3022078</v>
      </c>
      <c r="C397" s="269" t="str">
        <f>DEDEL!D59</f>
        <v>Pardes House Primary School</v>
      </c>
      <c r="D397" s="269" t="str">
        <f>DEDEL!M59</f>
        <v>DDEL1</v>
      </c>
      <c r="E397" s="401">
        <f>DEDEL!Q59</f>
        <v>-570.71999999999991</v>
      </c>
      <c r="F397" s="401">
        <f>DEDEL!R59</f>
        <v>0</v>
      </c>
      <c r="G397" s="401">
        <f>DEDEL!S59</f>
        <v>0</v>
      </c>
    </row>
    <row r="398" spans="1:7" x14ac:dyDescent="0.25">
      <c r="A398" s="269" t="str">
        <f>DEDEL!A60</f>
        <v>DEDELEGATION</v>
      </c>
      <c r="B398" s="269">
        <f>DEDEL!C60</f>
        <v>3022079</v>
      </c>
      <c r="C398" s="269" t="str">
        <f>DEDEL!D60</f>
        <v>Beis Yaakov Primary School</v>
      </c>
      <c r="D398" s="269" t="str">
        <f>DEDEL!M60</f>
        <v>DDEL1</v>
      </c>
      <c r="E398" s="401">
        <f>DEDEL!Q60</f>
        <v>-711.76</v>
      </c>
      <c r="F398" s="401">
        <f>DEDEL!R60</f>
        <v>0</v>
      </c>
      <c r="G398" s="401">
        <f>DEDEL!S60</f>
        <v>0</v>
      </c>
    </row>
    <row r="399" spans="1:7" x14ac:dyDescent="0.25">
      <c r="A399" s="269" t="str">
        <f>DEDEL!A61</f>
        <v>DEDELEGATION</v>
      </c>
      <c r="B399" s="269">
        <f>DEDEL!C61</f>
        <v>3023300</v>
      </c>
      <c r="C399" s="269" t="str">
        <f>DEDEL!D61</f>
        <v>All Saints' CofE Primary School NW2</v>
      </c>
      <c r="D399" s="269" t="str">
        <f>DEDEL!M61</f>
        <v>DDEL1</v>
      </c>
      <c r="E399" s="401">
        <f>DEDEL!Q61</f>
        <v>-280.44</v>
      </c>
      <c r="F399" s="401">
        <f>DEDEL!R61</f>
        <v>0</v>
      </c>
      <c r="G399" s="401">
        <f>DEDEL!S61</f>
        <v>0</v>
      </c>
    </row>
    <row r="400" spans="1:7" x14ac:dyDescent="0.25">
      <c r="A400" s="269" t="str">
        <f>DEDEL!A62</f>
        <v>DEDELEGATION</v>
      </c>
      <c r="B400" s="269">
        <f>DEDEL!C62</f>
        <v>3023302</v>
      </c>
      <c r="C400" s="269" t="str">
        <f>DEDEL!D62</f>
        <v>Christ Church Primary School</v>
      </c>
      <c r="D400" s="269" t="str">
        <f>DEDEL!M62</f>
        <v>DDEL1</v>
      </c>
      <c r="E400" s="401">
        <f>DEDEL!Q62</f>
        <v>-342.76</v>
      </c>
      <c r="F400" s="401">
        <f>DEDEL!R62</f>
        <v>0</v>
      </c>
      <c r="G400" s="401">
        <f>DEDEL!S62</f>
        <v>0</v>
      </c>
    </row>
    <row r="401" spans="1:7" x14ac:dyDescent="0.25">
      <c r="A401" s="269" t="str">
        <f>DEDEL!A63</f>
        <v>DEDELEGATION</v>
      </c>
      <c r="B401" s="269">
        <f>DEDEL!C63</f>
        <v>3023304</v>
      </c>
      <c r="C401" s="269" t="str">
        <f>DEDEL!D63</f>
        <v>Holy Trinity CofE Primary School</v>
      </c>
      <c r="D401" s="269" t="str">
        <f>DEDEL!M63</f>
        <v>DDEL1</v>
      </c>
      <c r="E401" s="401">
        <f>DEDEL!Q63</f>
        <v>-326.35999999999996</v>
      </c>
      <c r="F401" s="401">
        <f>DEDEL!R63</f>
        <v>0</v>
      </c>
      <c r="G401" s="401">
        <f>DEDEL!S63</f>
        <v>0</v>
      </c>
    </row>
    <row r="402" spans="1:7" x14ac:dyDescent="0.25">
      <c r="A402" s="269" t="str">
        <f>DEDEL!A64</f>
        <v>DEDELEGATION</v>
      </c>
      <c r="B402" s="269">
        <f>DEDEL!C64</f>
        <v>3023305</v>
      </c>
      <c r="C402" s="269" t="str">
        <f>DEDEL!D64</f>
        <v>Monken Hadley CofE Primary School</v>
      </c>
      <c r="D402" s="269" t="str">
        <f>DEDEL!M64</f>
        <v>DDEL1</v>
      </c>
      <c r="E402" s="401">
        <f>DEDEL!Q64</f>
        <v>-245.99999999999997</v>
      </c>
      <c r="F402" s="401">
        <f>DEDEL!R64</f>
        <v>0</v>
      </c>
      <c r="G402" s="401">
        <f>DEDEL!S64</f>
        <v>0</v>
      </c>
    </row>
    <row r="403" spans="1:7" x14ac:dyDescent="0.25">
      <c r="A403" s="269" t="str">
        <f>DEDEL!A65</f>
        <v>DEDELEGATION</v>
      </c>
      <c r="B403" s="269">
        <f>DEDEL!C65</f>
        <v>3023307</v>
      </c>
      <c r="C403" s="269" t="str">
        <f>DEDEL!D65</f>
        <v>St John's CofE Junior Mixed and Infant School</v>
      </c>
      <c r="D403" s="269" t="str">
        <f>DEDEL!M65</f>
        <v>DDEL1</v>
      </c>
      <c r="E403" s="401">
        <f>DEDEL!Q65</f>
        <v>-342.76</v>
      </c>
      <c r="F403" s="401">
        <f>DEDEL!R65</f>
        <v>0</v>
      </c>
      <c r="G403" s="401">
        <f>DEDEL!S65</f>
        <v>0</v>
      </c>
    </row>
    <row r="404" spans="1:7" x14ac:dyDescent="0.25">
      <c r="A404" s="269" t="str">
        <f>DEDEL!A66</f>
        <v>DEDELEGATION</v>
      </c>
      <c r="B404" s="269">
        <f>DEDEL!C66</f>
        <v>3023309</v>
      </c>
      <c r="C404" s="269" t="str">
        <f>DEDEL!D66</f>
        <v>St John's CofE Primary School</v>
      </c>
      <c r="D404" s="269" t="str">
        <f>DEDEL!M66</f>
        <v>DDEL1</v>
      </c>
      <c r="E404" s="401">
        <f>DEDEL!Q66</f>
        <v>-346.03999999999996</v>
      </c>
      <c r="F404" s="401">
        <f>DEDEL!R66</f>
        <v>0</v>
      </c>
      <c r="G404" s="401">
        <f>DEDEL!S66</f>
        <v>0</v>
      </c>
    </row>
    <row r="405" spans="1:7" x14ac:dyDescent="0.25">
      <c r="A405" s="269" t="str">
        <f>DEDEL!A67</f>
        <v>DEDELEGATION</v>
      </c>
      <c r="B405" s="269">
        <f>DEDEL!C67</f>
        <v>3023311</v>
      </c>
      <c r="C405" s="269" t="str">
        <f>DEDEL!D67</f>
        <v>St Mary's CofE Primary School</v>
      </c>
      <c r="D405" s="269" t="str">
        <f>DEDEL!M67</f>
        <v>DDEL1</v>
      </c>
      <c r="E405" s="401">
        <f>DEDEL!Q67</f>
        <v>-674.04</v>
      </c>
      <c r="F405" s="401">
        <f>DEDEL!R67</f>
        <v>0</v>
      </c>
      <c r="G405" s="401">
        <f>DEDEL!S67</f>
        <v>0</v>
      </c>
    </row>
    <row r="406" spans="1:7" x14ac:dyDescent="0.25">
      <c r="A406" s="269" t="str">
        <f>DEDEL!A68</f>
        <v>DEDELEGATION</v>
      </c>
      <c r="B406" s="269">
        <f>DEDEL!C68</f>
        <v>3023312</v>
      </c>
      <c r="C406" s="269" t="str">
        <f>DEDEL!D68</f>
        <v>St Mary's CofE Primary School, East Barnet</v>
      </c>
      <c r="D406" s="269" t="str">
        <f>DEDEL!M68</f>
        <v>DDEL1</v>
      </c>
      <c r="E406" s="401">
        <f>DEDEL!Q68</f>
        <v>-347.68</v>
      </c>
      <c r="F406" s="401">
        <f>DEDEL!R68</f>
        <v>0</v>
      </c>
      <c r="G406" s="401">
        <f>DEDEL!S68</f>
        <v>0</v>
      </c>
    </row>
    <row r="407" spans="1:7" x14ac:dyDescent="0.25">
      <c r="A407" s="269" t="str">
        <f>DEDEL!A69</f>
        <v>DEDELEGATION</v>
      </c>
      <c r="B407" s="269">
        <f>DEDEL!C69</f>
        <v>3023313</v>
      </c>
      <c r="C407" s="269" t="str">
        <f>DEDEL!D69</f>
        <v>St Paul's CofE Primary School N11</v>
      </c>
      <c r="D407" s="269" t="str">
        <f>DEDEL!M69</f>
        <v>DDEL1</v>
      </c>
      <c r="E407" s="401">
        <f>DEDEL!Q69</f>
        <v>-305.03999999999996</v>
      </c>
      <c r="F407" s="401">
        <f>DEDEL!R69</f>
        <v>0</v>
      </c>
      <c r="G407" s="401">
        <f>DEDEL!S69</f>
        <v>0</v>
      </c>
    </row>
    <row r="408" spans="1:7" x14ac:dyDescent="0.25">
      <c r="A408" s="269" t="str">
        <f>DEDEL!A70</f>
        <v>DEDELEGATION</v>
      </c>
      <c r="B408" s="269">
        <f>DEDEL!C70</f>
        <v>3023314</v>
      </c>
      <c r="C408" s="269" t="str">
        <f>DEDEL!D70</f>
        <v>St Paul's CofE Primary School NW7</v>
      </c>
      <c r="D408" s="269" t="str">
        <f>DEDEL!M70</f>
        <v>DDEL1</v>
      </c>
      <c r="E408" s="401">
        <f>DEDEL!Q70</f>
        <v>-337.84</v>
      </c>
      <c r="F408" s="401">
        <f>DEDEL!R70</f>
        <v>0</v>
      </c>
      <c r="G408" s="401">
        <f>DEDEL!S70</f>
        <v>0</v>
      </c>
    </row>
    <row r="409" spans="1:7" x14ac:dyDescent="0.25">
      <c r="A409" s="269" t="str">
        <f>DEDEL!A71</f>
        <v>DEDELEGATION</v>
      </c>
      <c r="B409" s="269">
        <f>DEDEL!C71</f>
        <v>3023315</v>
      </c>
      <c r="C409" s="269" t="str">
        <f>DEDEL!D71</f>
        <v>St Andrew's CofE Voluntary Aided Primary School, Totteridge</v>
      </c>
      <c r="D409" s="269" t="str">
        <f>DEDEL!M71</f>
        <v>DDEL1</v>
      </c>
      <c r="E409" s="401">
        <f>DEDEL!Q71</f>
        <v>-341.12</v>
      </c>
      <c r="F409" s="401">
        <f>DEDEL!R71</f>
        <v>0</v>
      </c>
      <c r="G409" s="401">
        <f>DEDEL!S71</f>
        <v>0</v>
      </c>
    </row>
    <row r="410" spans="1:7" x14ac:dyDescent="0.25">
      <c r="A410" s="269" t="str">
        <f>DEDEL!A72</f>
        <v>DEDELEGATION</v>
      </c>
      <c r="B410" s="269">
        <f>DEDEL!C72</f>
        <v>3023316</v>
      </c>
      <c r="C410" s="269" t="str">
        <f>DEDEL!D72</f>
        <v>Trent CofE Primary School</v>
      </c>
      <c r="D410" s="269" t="str">
        <f>DEDEL!M72</f>
        <v>DDEL1</v>
      </c>
      <c r="E410" s="401">
        <f>DEDEL!Q72</f>
        <v>-347.68</v>
      </c>
      <c r="F410" s="401">
        <f>DEDEL!R72</f>
        <v>0</v>
      </c>
      <c r="G410" s="401">
        <f>DEDEL!S72</f>
        <v>0</v>
      </c>
    </row>
    <row r="411" spans="1:7" x14ac:dyDescent="0.25">
      <c r="A411" s="269" t="str">
        <f>DEDEL!A73</f>
        <v>DEDELEGATION</v>
      </c>
      <c r="B411" s="269">
        <f>DEDEL!C73</f>
        <v>3023317</v>
      </c>
      <c r="C411" s="269" t="str">
        <f>DEDEL!D73</f>
        <v>All Saints' CofE Primary School N20</v>
      </c>
      <c r="D411" s="269" t="str">
        <f>DEDEL!M73</f>
        <v>DDEL1</v>
      </c>
      <c r="E411" s="401">
        <f>DEDEL!Q73</f>
        <v>-347.68</v>
      </c>
      <c r="F411" s="401">
        <f>DEDEL!R73</f>
        <v>0</v>
      </c>
      <c r="G411" s="401">
        <f>DEDEL!S73</f>
        <v>0</v>
      </c>
    </row>
    <row r="412" spans="1:7" x14ac:dyDescent="0.25">
      <c r="A412" s="269" t="str">
        <f>DEDEL!A74</f>
        <v>DEDELEGATION</v>
      </c>
      <c r="B412" s="269">
        <f>DEDEL!C74</f>
        <v>3023500</v>
      </c>
      <c r="C412" s="269" t="str">
        <f>DEDEL!D74</f>
        <v>The Annunciation Catholic Infant School</v>
      </c>
      <c r="D412" s="269" t="str">
        <f>DEDEL!M74</f>
        <v>DDEL1</v>
      </c>
      <c r="E412" s="401">
        <f>DEDEL!Q74</f>
        <v>-211.55999999999997</v>
      </c>
      <c r="F412" s="401">
        <f>DEDEL!R74</f>
        <v>0</v>
      </c>
      <c r="G412" s="401">
        <f>DEDEL!S74</f>
        <v>0</v>
      </c>
    </row>
    <row r="413" spans="1:7" x14ac:dyDescent="0.25">
      <c r="A413" s="269" t="str">
        <f>DEDEL!A75</f>
        <v>DEDELEGATION</v>
      </c>
      <c r="B413" s="269">
        <f>DEDEL!C75</f>
        <v>3023501</v>
      </c>
      <c r="C413" s="269" t="str">
        <f>DEDEL!D75</f>
        <v>Our Lady of Lourdes RC School</v>
      </c>
      <c r="D413" s="269" t="str">
        <f>DEDEL!M75</f>
        <v>DDEL1</v>
      </c>
      <c r="E413" s="401">
        <f>DEDEL!Q75</f>
        <v>-326.35999999999996</v>
      </c>
      <c r="F413" s="401">
        <f>DEDEL!R75</f>
        <v>0</v>
      </c>
      <c r="G413" s="401">
        <f>DEDEL!S75</f>
        <v>0</v>
      </c>
    </row>
    <row r="414" spans="1:7" x14ac:dyDescent="0.25">
      <c r="A414" s="269" t="str">
        <f>DEDEL!A76</f>
        <v>DEDELEGATION</v>
      </c>
      <c r="B414" s="269">
        <f>DEDEL!C76</f>
        <v>3023502</v>
      </c>
      <c r="C414" s="269" t="str">
        <f>DEDEL!D76</f>
        <v>St Agnes' Catholic Primary School</v>
      </c>
      <c r="D414" s="269" t="str">
        <f>DEDEL!M76</f>
        <v>DDEL1</v>
      </c>
      <c r="E414" s="401">
        <f>DEDEL!Q76</f>
        <v>-601.88</v>
      </c>
      <c r="F414" s="401">
        <f>DEDEL!R76</f>
        <v>0</v>
      </c>
      <c r="G414" s="401">
        <f>DEDEL!S76</f>
        <v>0</v>
      </c>
    </row>
    <row r="415" spans="1:7" x14ac:dyDescent="0.25">
      <c r="A415" s="269" t="str">
        <f>DEDEL!A77</f>
        <v>DEDELEGATION</v>
      </c>
      <c r="B415" s="269">
        <f>DEDEL!C77</f>
        <v>3023504</v>
      </c>
      <c r="C415" s="269" t="str">
        <f>DEDEL!D77</f>
        <v>St Catherine's RC School</v>
      </c>
      <c r="D415" s="269" t="str">
        <f>DEDEL!M77</f>
        <v>DDEL1</v>
      </c>
      <c r="E415" s="401">
        <f>DEDEL!Q77</f>
        <v>-683.88</v>
      </c>
      <c r="F415" s="401">
        <f>DEDEL!R77</f>
        <v>0</v>
      </c>
      <c r="G415" s="401">
        <f>DEDEL!S77</f>
        <v>0</v>
      </c>
    </row>
    <row r="416" spans="1:7" x14ac:dyDescent="0.25">
      <c r="A416" s="269" t="str">
        <f>DEDEL!A78</f>
        <v>DEDELEGATION</v>
      </c>
      <c r="B416" s="269">
        <f>DEDEL!C78</f>
        <v>3023506</v>
      </c>
      <c r="C416" s="269" t="str">
        <f>DEDEL!D78</f>
        <v>St Vincent's Catholic Primary School</v>
      </c>
      <c r="D416" s="269" t="str">
        <f>DEDEL!M78</f>
        <v>DDEL1</v>
      </c>
      <c r="E416" s="401">
        <f>DEDEL!Q78</f>
        <v>-465.76</v>
      </c>
      <c r="F416" s="401">
        <f>DEDEL!R78</f>
        <v>0</v>
      </c>
      <c r="G416" s="401">
        <f>DEDEL!S78</f>
        <v>0</v>
      </c>
    </row>
    <row r="417" spans="1:7" x14ac:dyDescent="0.25">
      <c r="A417" s="269" t="str">
        <f>DEDEL!A79</f>
        <v>DEDELEGATION</v>
      </c>
      <c r="B417" s="269">
        <f>DEDEL!C79</f>
        <v>3023507</v>
      </c>
      <c r="C417" s="269" t="str">
        <f>DEDEL!D79</f>
        <v>St Theresa's Catholic Primary School</v>
      </c>
      <c r="D417" s="269" t="str">
        <f>DEDEL!M79</f>
        <v>DDEL1</v>
      </c>
      <c r="E417" s="401">
        <f>DEDEL!Q79</f>
        <v>-288.64</v>
      </c>
      <c r="F417" s="401">
        <f>DEDEL!R79</f>
        <v>0</v>
      </c>
      <c r="G417" s="401">
        <f>DEDEL!S79</f>
        <v>0</v>
      </c>
    </row>
    <row r="418" spans="1:7" x14ac:dyDescent="0.25">
      <c r="A418" s="269" t="str">
        <f>DEDEL!A80</f>
        <v>DEDELEGATION</v>
      </c>
      <c r="B418" s="269">
        <f>DEDEL!C80</f>
        <v>3023509</v>
      </c>
      <c r="C418" s="269" t="str">
        <f>DEDEL!D80</f>
        <v>St Joseph's Catholic Primary School</v>
      </c>
      <c r="D418" s="269" t="str">
        <f>DEDEL!M80</f>
        <v>DDEL1</v>
      </c>
      <c r="E418" s="401">
        <f>DEDEL!Q80</f>
        <v>-797.04</v>
      </c>
      <c r="F418" s="401">
        <f>DEDEL!R80</f>
        <v>0</v>
      </c>
      <c r="G418" s="401">
        <f>DEDEL!S80</f>
        <v>0</v>
      </c>
    </row>
    <row r="419" spans="1:7" x14ac:dyDescent="0.25">
      <c r="A419" s="269" t="str">
        <f>DEDEL!A81</f>
        <v>DEDELEGATION</v>
      </c>
      <c r="B419" s="269">
        <f>DEDEL!C81</f>
        <v>3023510</v>
      </c>
      <c r="C419" s="269" t="str">
        <f>DEDEL!D81</f>
        <v>Sacred Heart Roman Catholic Primary School</v>
      </c>
      <c r="D419" s="269" t="str">
        <f>DEDEL!M81</f>
        <v>DDEL1</v>
      </c>
      <c r="E419" s="401">
        <f>DEDEL!Q81</f>
        <v>-649.43999999999994</v>
      </c>
      <c r="F419" s="401">
        <f>DEDEL!R81</f>
        <v>0</v>
      </c>
      <c r="G419" s="401">
        <f>DEDEL!S81</f>
        <v>0</v>
      </c>
    </row>
    <row r="420" spans="1:7" x14ac:dyDescent="0.25">
      <c r="A420" s="269" t="str">
        <f>DEDEL!A82</f>
        <v>DEDELEGATION</v>
      </c>
      <c r="B420" s="269">
        <f>DEDEL!C82</f>
        <v>3023511</v>
      </c>
      <c r="C420" s="269" t="str">
        <f>DEDEL!D82</f>
        <v>Blessed Dominic Catholic Primary School</v>
      </c>
      <c r="D420" s="269" t="str">
        <f>DEDEL!M82</f>
        <v>DDEL1</v>
      </c>
      <c r="E420" s="401">
        <f>DEDEL!Q82</f>
        <v>-664.19999999999993</v>
      </c>
      <c r="F420" s="401">
        <f>DEDEL!R82</f>
        <v>0</v>
      </c>
      <c r="G420" s="401">
        <f>DEDEL!S82</f>
        <v>0</v>
      </c>
    </row>
    <row r="421" spans="1:7" x14ac:dyDescent="0.25">
      <c r="A421" s="269" t="str">
        <f>DEDEL!A83</f>
        <v>DEDELEGATION</v>
      </c>
      <c r="B421" s="269">
        <f>DEDEL!C83</f>
        <v>3023512</v>
      </c>
      <c r="C421" s="269" t="str">
        <f>DEDEL!D83</f>
        <v>Rosh Pinah Primary School</v>
      </c>
      <c r="D421" s="269" t="str">
        <f>DEDEL!M83</f>
        <v>DDEL1</v>
      </c>
      <c r="E421" s="401">
        <f>DEDEL!Q83</f>
        <v>-613.36</v>
      </c>
      <c r="F421" s="401">
        <f>DEDEL!R83</f>
        <v>0</v>
      </c>
      <c r="G421" s="401">
        <f>DEDEL!S83</f>
        <v>0</v>
      </c>
    </row>
    <row r="422" spans="1:7" x14ac:dyDescent="0.25">
      <c r="A422" s="269" t="str">
        <f>DEDEL!A84</f>
        <v>DEDELEGATION</v>
      </c>
      <c r="B422" s="269">
        <f>DEDEL!C84</f>
        <v>3023513</v>
      </c>
      <c r="C422" s="269" t="str">
        <f>DEDEL!D84</f>
        <v>Menorah Primary School</v>
      </c>
      <c r="D422" s="269" t="str">
        <f>DEDEL!M84</f>
        <v>DDEL1</v>
      </c>
      <c r="E422" s="401">
        <f>DEDEL!Q84</f>
        <v>-623.19999999999993</v>
      </c>
      <c r="F422" s="401">
        <f>DEDEL!R84</f>
        <v>0</v>
      </c>
      <c r="G422" s="401">
        <f>DEDEL!S84</f>
        <v>0</v>
      </c>
    </row>
    <row r="423" spans="1:7" x14ac:dyDescent="0.25">
      <c r="A423" s="269" t="str">
        <f>DEDEL!A85</f>
        <v>DEDELEGATION</v>
      </c>
      <c r="B423" s="269">
        <f>DEDEL!C85</f>
        <v>3023514</v>
      </c>
      <c r="C423" s="269" t="str">
        <f>DEDEL!D85</f>
        <v>The Annunciation RC Junior School</v>
      </c>
      <c r="D423" s="269" t="str">
        <f>DEDEL!M85</f>
        <v>DDEL1</v>
      </c>
      <c r="E423" s="401">
        <f>DEDEL!Q85</f>
        <v>-339.47999999999996</v>
      </c>
      <c r="F423" s="401">
        <f>DEDEL!R85</f>
        <v>0</v>
      </c>
      <c r="G423" s="401">
        <f>DEDEL!S85</f>
        <v>0</v>
      </c>
    </row>
    <row r="424" spans="1:7" x14ac:dyDescent="0.25">
      <c r="A424" s="269" t="str">
        <f>DEDEL!A86</f>
        <v>DEDELEGATION</v>
      </c>
      <c r="B424" s="269">
        <f>DEDEL!C86</f>
        <v>3023516</v>
      </c>
      <c r="C424" s="269" t="str">
        <f>DEDEL!D86</f>
        <v>Hasmonean Primary School</v>
      </c>
      <c r="D424" s="269" t="str">
        <f>DEDEL!M86</f>
        <v>DDEL1</v>
      </c>
      <c r="E424" s="401">
        <f>DEDEL!Q86</f>
        <v>-334.56</v>
      </c>
      <c r="F424" s="401">
        <f>DEDEL!R86</f>
        <v>0</v>
      </c>
      <c r="G424" s="401">
        <f>DEDEL!S86</f>
        <v>0</v>
      </c>
    </row>
    <row r="425" spans="1:7" x14ac:dyDescent="0.25">
      <c r="A425" s="269" t="str">
        <f>DEDEL!A87</f>
        <v>DEDELEGATION</v>
      </c>
      <c r="B425" s="269">
        <f>DEDEL!C87</f>
        <v>3023518</v>
      </c>
      <c r="C425" s="269" t="str">
        <f>DEDEL!D87</f>
        <v>Woodcroft Primary School</v>
      </c>
      <c r="D425" s="269" t="str">
        <f>DEDEL!M87</f>
        <v>DDEL1</v>
      </c>
      <c r="E425" s="401">
        <f>DEDEL!Q87</f>
        <v>-639.59999999999991</v>
      </c>
      <c r="F425" s="401">
        <f>DEDEL!R87</f>
        <v>0</v>
      </c>
      <c r="G425" s="401">
        <f>DEDEL!S87</f>
        <v>0</v>
      </c>
    </row>
    <row r="426" spans="1:7" x14ac:dyDescent="0.25">
      <c r="A426" s="269" t="str">
        <f>DEDEL!A88</f>
        <v>DEDELEGATION</v>
      </c>
      <c r="B426" s="269">
        <f>DEDEL!C88</f>
        <v>3023520</v>
      </c>
      <c r="C426" s="269" t="str">
        <f>DEDEL!D88</f>
        <v>Akiva School</v>
      </c>
      <c r="D426" s="269" t="str">
        <f>DEDEL!M88</f>
        <v>DDEL1</v>
      </c>
      <c r="E426" s="401">
        <f>DEDEL!Q88</f>
        <v>-688.8</v>
      </c>
      <c r="F426" s="401">
        <f>DEDEL!R88</f>
        <v>0</v>
      </c>
      <c r="G426" s="401">
        <f>DEDEL!S88</f>
        <v>0</v>
      </c>
    </row>
    <row r="427" spans="1:7" x14ac:dyDescent="0.25">
      <c r="A427" s="269" t="str">
        <f>DEDEL!A89</f>
        <v>DEDELEGATION</v>
      </c>
      <c r="B427" s="269">
        <f>DEDEL!C89</f>
        <v>3023523</v>
      </c>
      <c r="C427" s="269" t="str">
        <f>DEDEL!D89</f>
        <v>Martin Primary School</v>
      </c>
      <c r="D427" s="269" t="str">
        <f>DEDEL!M89</f>
        <v>DDEL1</v>
      </c>
      <c r="E427" s="401">
        <f>DEDEL!Q89</f>
        <v>-1018.4399999999999</v>
      </c>
      <c r="F427" s="401">
        <f>DEDEL!R89</f>
        <v>0</v>
      </c>
      <c r="G427" s="401">
        <f>DEDEL!S89</f>
        <v>0</v>
      </c>
    </row>
    <row r="428" spans="1:7" x14ac:dyDescent="0.25">
      <c r="A428" s="269" t="str">
        <f>DEDEL!A90</f>
        <v>DEDELEGATION</v>
      </c>
      <c r="B428" s="269">
        <f>DEDEL!C90</f>
        <v>3023524</v>
      </c>
      <c r="C428" s="269" t="str">
        <f>DEDEL!D90</f>
        <v>Beit Shvidler Primary School</v>
      </c>
      <c r="D428" s="269" t="str">
        <f>DEDEL!M90</f>
        <v>DDEL1</v>
      </c>
      <c r="E428" s="401">
        <f>DEDEL!Q90</f>
        <v>-308.32</v>
      </c>
      <c r="F428" s="401">
        <f>DEDEL!R90</f>
        <v>0</v>
      </c>
      <c r="G428" s="401">
        <f>DEDEL!S90</f>
        <v>0</v>
      </c>
    </row>
    <row r="429" spans="1:7" x14ac:dyDescent="0.25">
      <c r="A429" s="269" t="str">
        <f>DEDEL!A91</f>
        <v>DEDELEGATION</v>
      </c>
      <c r="B429" s="269">
        <f>DEDEL!C91</f>
        <v>3025201</v>
      </c>
      <c r="C429" s="269" t="str">
        <f>DEDEL!D91</f>
        <v>Osidge Primary School</v>
      </c>
      <c r="D429" s="269" t="str">
        <f>DEDEL!M91</f>
        <v>DDEL1</v>
      </c>
      <c r="E429" s="401">
        <f>DEDEL!Q91</f>
        <v>-646.16</v>
      </c>
      <c r="F429" s="401">
        <f>DEDEL!R91</f>
        <v>0</v>
      </c>
      <c r="G429" s="401">
        <f>DEDEL!S91</f>
        <v>0</v>
      </c>
    </row>
    <row r="430" spans="1:7" x14ac:dyDescent="0.25">
      <c r="A430" s="269" t="str">
        <f>DEDEL!A92</f>
        <v>DEDELEGATION</v>
      </c>
      <c r="B430" s="269">
        <f>DEDEL!C92</f>
        <v>3025948</v>
      </c>
      <c r="C430" s="269" t="str">
        <f>DEDEL!D92</f>
        <v>Mathilda Marks-Kennedy Jewish Primary School</v>
      </c>
      <c r="D430" s="269" t="str">
        <f>DEDEL!M92</f>
        <v>DDEL1</v>
      </c>
      <c r="E430" s="401">
        <f>DEDEL!Q92</f>
        <v>-342.76</v>
      </c>
      <c r="F430" s="401">
        <f>DEDEL!R92</f>
        <v>0</v>
      </c>
      <c r="G430" s="401">
        <f>DEDEL!S92</f>
        <v>0</v>
      </c>
    </row>
    <row r="431" spans="1:7" x14ac:dyDescent="0.25">
      <c r="A431" s="269" t="str">
        <f>DEDEL!A93</f>
        <v>DEDELEGATION</v>
      </c>
      <c r="B431" s="269">
        <f>DEDEL!C93</f>
        <v>3025949</v>
      </c>
      <c r="C431" s="269" t="str">
        <f>DEDEL!D93</f>
        <v>Menorah Foundation School</v>
      </c>
      <c r="D431" s="269" t="str">
        <f>DEDEL!M93</f>
        <v>DDEL1</v>
      </c>
      <c r="E431" s="401">
        <f>DEDEL!Q93</f>
        <v>-621.55999999999995</v>
      </c>
      <c r="F431" s="401">
        <f>DEDEL!R93</f>
        <v>0</v>
      </c>
      <c r="G431" s="401">
        <f>DEDEL!S93</f>
        <v>0</v>
      </c>
    </row>
    <row r="432" spans="1:7" x14ac:dyDescent="0.25">
      <c r="A432" s="269" t="str">
        <f>DEDEL!A94</f>
        <v>DEDELEGATION</v>
      </c>
      <c r="B432" s="269">
        <f>DEDEL!C94</f>
        <v>3024003</v>
      </c>
      <c r="C432" s="269" t="str">
        <f>DEDEL!D94</f>
        <v>Friern Barnet School</v>
      </c>
      <c r="D432" s="269" t="str">
        <f>DEDEL!M94</f>
        <v>DDEL1</v>
      </c>
      <c r="E432" s="401">
        <f>DEDEL!Q94</f>
        <v>-1117.2</v>
      </c>
      <c r="F432" s="401">
        <f>DEDEL!R94</f>
        <v>0</v>
      </c>
      <c r="G432" s="401">
        <f>DEDEL!S94</f>
        <v>0</v>
      </c>
    </row>
    <row r="433" spans="1:7" x14ac:dyDescent="0.25">
      <c r="A433" s="269" t="str">
        <f>DEDEL!A95</f>
        <v>DEDELEGATION</v>
      </c>
      <c r="B433" s="269">
        <f>DEDEL!C95</f>
        <v>3024004</v>
      </c>
      <c r="C433" s="269" t="str">
        <f>DEDEL!D95</f>
        <v>Menorah High School for Girls</v>
      </c>
      <c r="D433" s="269" t="str">
        <f>DEDEL!M95</f>
        <v>DDEL1</v>
      </c>
      <c r="E433" s="401">
        <f>DEDEL!Q95</f>
        <v>-408.65999999999997</v>
      </c>
      <c r="F433" s="401">
        <f>DEDEL!R95</f>
        <v>0</v>
      </c>
      <c r="G433" s="401">
        <f>DEDEL!S95</f>
        <v>0</v>
      </c>
    </row>
    <row r="434" spans="1:7" x14ac:dyDescent="0.25">
      <c r="A434" s="269" t="str">
        <f>DEDEL!A96</f>
        <v>DEDELEGATION</v>
      </c>
      <c r="B434" s="269">
        <f>DEDEL!C96</f>
        <v>3025404</v>
      </c>
      <c r="C434" s="269" t="str">
        <f>DEDEL!D96</f>
        <v>St Michael's Catholic Grammar School</v>
      </c>
      <c r="D434" s="269" t="str">
        <f>DEDEL!M96</f>
        <v>DDEL1</v>
      </c>
      <c r="E434" s="401">
        <f>DEDEL!Q96</f>
        <v>-824.18000000000006</v>
      </c>
      <c r="F434" s="401">
        <f>DEDEL!R96</f>
        <v>0</v>
      </c>
      <c r="G434" s="401">
        <f>DEDEL!S96</f>
        <v>0</v>
      </c>
    </row>
    <row r="435" spans="1:7" x14ac:dyDescent="0.25">
      <c r="A435" s="269" t="str">
        <f>DEDEL!A97</f>
        <v>DEDELEGATION</v>
      </c>
      <c r="B435" s="269">
        <f>DEDEL!C97</f>
        <v>3025405</v>
      </c>
      <c r="C435" s="269" t="str">
        <f>DEDEL!D97</f>
        <v>Finchley Catholic High School</v>
      </c>
      <c r="D435" s="269" t="str">
        <f>DEDEL!M97</f>
        <v>DDEL1</v>
      </c>
      <c r="E435" s="401">
        <f>DEDEL!Q97</f>
        <v>-1300.95</v>
      </c>
      <c r="F435" s="401">
        <f>DEDEL!R97</f>
        <v>0</v>
      </c>
      <c r="G435" s="401">
        <f>DEDEL!S97</f>
        <v>0</v>
      </c>
    </row>
    <row r="436" spans="1:7" x14ac:dyDescent="0.25">
      <c r="A436" s="269" t="str">
        <f>DEDEL!A98</f>
        <v>DEDELEGATION</v>
      </c>
      <c r="B436" s="269">
        <f>DEDEL!C98</f>
        <v>3025407</v>
      </c>
      <c r="C436" s="269" t="str">
        <f>DEDEL!D98</f>
        <v>St James' Catholic High School</v>
      </c>
      <c r="D436" s="269" t="str">
        <f>DEDEL!M98</f>
        <v>DDEL1</v>
      </c>
      <c r="E436" s="401">
        <f>DEDEL!Q98</f>
        <v>-1553.1774999999998</v>
      </c>
      <c r="F436" s="401">
        <f>DEDEL!R98</f>
        <v>0</v>
      </c>
      <c r="G436" s="401">
        <f>DEDEL!S98</f>
        <v>0</v>
      </c>
    </row>
    <row r="437" spans="1:7" x14ac:dyDescent="0.25">
      <c r="A437" s="269" t="str">
        <f>DEDEL!A99</f>
        <v>DEDELEGATION</v>
      </c>
      <c r="B437" s="269">
        <f>DEDEL!C99</f>
        <v>3025427</v>
      </c>
      <c r="C437" s="269" t="str">
        <f>DEDEL!D99</f>
        <v>JCoSS</v>
      </c>
      <c r="D437" s="269" t="str">
        <f>DEDEL!M99</f>
        <v>DDEL1</v>
      </c>
      <c r="E437" s="401">
        <f>DEDEL!Q99</f>
        <v>-1464.12</v>
      </c>
      <c r="F437" s="401">
        <f>DEDEL!R99</f>
        <v>0</v>
      </c>
      <c r="G437" s="401">
        <f>DEDEL!S99</f>
        <v>0</v>
      </c>
    </row>
    <row r="438" spans="1:7" x14ac:dyDescent="0.25">
      <c r="A438" s="269" t="str">
        <f>DEDEL!A100</f>
        <v>DEDELEGATION</v>
      </c>
      <c r="B438" s="269">
        <f>DEDEL!C100</f>
        <v>3023521</v>
      </c>
      <c r="C438" s="269" t="str">
        <f>DEDEL!D100</f>
        <v>St Mary's and St John's CofE School</v>
      </c>
      <c r="D438" s="269" t="str">
        <f>DEDEL!M100</f>
        <v>DDEL1</v>
      </c>
      <c r="E438" s="401">
        <f>DEDEL!Q100</f>
        <v>-2248.5199999999995</v>
      </c>
      <c r="F438" s="401">
        <f>DEDEL!R100</f>
        <v>0</v>
      </c>
      <c r="G438" s="401">
        <f>DEDEL!S100</f>
        <v>0</v>
      </c>
    </row>
    <row r="439" spans="1:7" x14ac:dyDescent="0.25">
      <c r="A439" s="269" t="str">
        <f>DEDEL!A101</f>
        <v>DEDELEGATION</v>
      </c>
      <c r="B439" s="269">
        <f>DEDEL!C101</f>
        <v>3022002</v>
      </c>
      <c r="C439" s="269" t="str">
        <f>DEDEL!D101</f>
        <v>Barnfield Primary School</v>
      </c>
      <c r="D439" s="269" t="str">
        <f>DEDEL!M101</f>
        <v>DDEL2</v>
      </c>
      <c r="E439" s="401">
        <f>DEDEL!Q101</f>
        <v>-1319.7</v>
      </c>
      <c r="F439" s="401">
        <f>DEDEL!R101</f>
        <v>0</v>
      </c>
      <c r="G439" s="401">
        <f>DEDEL!S101</f>
        <v>0</v>
      </c>
    </row>
    <row r="440" spans="1:7" x14ac:dyDescent="0.25">
      <c r="A440" s="269" t="str">
        <f>DEDEL!A102</f>
        <v>DEDELEGATION</v>
      </c>
      <c r="B440" s="269">
        <f>DEDEL!C102</f>
        <v>3022003</v>
      </c>
      <c r="C440" s="269" t="str">
        <f>DEDEL!D102</f>
        <v>Bell Lane Primary School</v>
      </c>
      <c r="D440" s="269" t="str">
        <f>DEDEL!M102</f>
        <v>DDEL2</v>
      </c>
      <c r="E440" s="401">
        <f>DEDEL!Q102</f>
        <v>-1122.54</v>
      </c>
      <c r="F440" s="401">
        <f>DEDEL!R102</f>
        <v>0</v>
      </c>
      <c r="G440" s="401">
        <f>DEDEL!S102</f>
        <v>0</v>
      </c>
    </row>
    <row r="441" spans="1:7" x14ac:dyDescent="0.25">
      <c r="A441" s="269" t="str">
        <f>DEDEL!A103</f>
        <v>DEDELEGATION</v>
      </c>
      <c r="B441" s="269">
        <f>DEDEL!C103</f>
        <v>3022007</v>
      </c>
      <c r="C441" s="269" t="str">
        <f>DEDEL!D103</f>
        <v>Brookland Junior School</v>
      </c>
      <c r="D441" s="269" t="str">
        <f>DEDEL!M103</f>
        <v>DDEL2</v>
      </c>
      <c r="E441" s="401">
        <f>DEDEL!Q103</f>
        <v>-1138.44</v>
      </c>
      <c r="F441" s="401">
        <f>DEDEL!R103</f>
        <v>0</v>
      </c>
      <c r="G441" s="401">
        <f>DEDEL!S103</f>
        <v>0</v>
      </c>
    </row>
    <row r="442" spans="1:7" x14ac:dyDescent="0.25">
      <c r="A442" s="269" t="str">
        <f>DEDEL!A104</f>
        <v>DEDELEGATION</v>
      </c>
      <c r="B442" s="269">
        <f>DEDEL!C104</f>
        <v>3022008</v>
      </c>
      <c r="C442" s="269" t="str">
        <f>DEDEL!D104</f>
        <v>Brookland Infant and Nursery School</v>
      </c>
      <c r="D442" s="269" t="str">
        <f>DEDEL!M104</f>
        <v>DDEL2</v>
      </c>
      <c r="E442" s="401">
        <f>DEDEL!Q104</f>
        <v>-855.42000000000007</v>
      </c>
      <c r="F442" s="401">
        <f>DEDEL!R104</f>
        <v>0</v>
      </c>
      <c r="G442" s="401">
        <f>DEDEL!S104</f>
        <v>0</v>
      </c>
    </row>
    <row r="443" spans="1:7" x14ac:dyDescent="0.25">
      <c r="A443" s="269" t="str">
        <f>DEDEL!A105</f>
        <v>DEDELEGATION</v>
      </c>
      <c r="B443" s="269">
        <f>DEDEL!C105</f>
        <v>3022009</v>
      </c>
      <c r="C443" s="269" t="str">
        <f>DEDEL!D105</f>
        <v>Brunswick Park Primary and Nursery School</v>
      </c>
      <c r="D443" s="269" t="str">
        <f>DEDEL!M105</f>
        <v>DDEL2</v>
      </c>
      <c r="E443" s="401">
        <f>DEDEL!Q105</f>
        <v>-1332.42</v>
      </c>
      <c r="F443" s="401">
        <f>DEDEL!R105</f>
        <v>0</v>
      </c>
      <c r="G443" s="401">
        <f>DEDEL!S105</f>
        <v>0</v>
      </c>
    </row>
    <row r="444" spans="1:7" x14ac:dyDescent="0.25">
      <c r="A444" s="269" t="str">
        <f>DEDEL!A106</f>
        <v>DEDELEGATION</v>
      </c>
      <c r="B444" s="269">
        <f>DEDEL!C106</f>
        <v>3022011</v>
      </c>
      <c r="C444" s="269" t="str">
        <f>DEDEL!D106</f>
        <v>Church Hill School</v>
      </c>
      <c r="D444" s="269" t="str">
        <f>DEDEL!M106</f>
        <v>DDEL2</v>
      </c>
      <c r="E444" s="401">
        <f>DEDEL!Q106</f>
        <v>-664.62</v>
      </c>
      <c r="F444" s="401">
        <f>DEDEL!R106</f>
        <v>0</v>
      </c>
      <c r="G444" s="401">
        <f>DEDEL!S106</f>
        <v>0</v>
      </c>
    </row>
    <row r="445" spans="1:7" x14ac:dyDescent="0.25">
      <c r="A445" s="269" t="str">
        <f>DEDEL!A107</f>
        <v>DEDELEGATION</v>
      </c>
      <c r="B445" s="269">
        <f>DEDEL!C107</f>
        <v>3022014</v>
      </c>
      <c r="C445" s="269" t="str">
        <f>DEDEL!D107</f>
        <v>Colindale Primary School</v>
      </c>
      <c r="D445" s="269" t="str">
        <f>DEDEL!M107</f>
        <v>DDEL2</v>
      </c>
      <c r="E445" s="401">
        <f>DEDEL!Q107</f>
        <v>-1997.0400000000002</v>
      </c>
      <c r="F445" s="401">
        <f>DEDEL!R107</f>
        <v>0</v>
      </c>
      <c r="G445" s="401">
        <f>DEDEL!S107</f>
        <v>0</v>
      </c>
    </row>
    <row r="446" spans="1:7" x14ac:dyDescent="0.25">
      <c r="A446" s="269" t="str">
        <f>DEDEL!A108</f>
        <v>DEDELEGATION</v>
      </c>
      <c r="B446" s="269">
        <f>DEDEL!C108</f>
        <v>3022015</v>
      </c>
      <c r="C446" s="269" t="str">
        <f>DEDEL!D108</f>
        <v>Coppetts Wood Primary School</v>
      </c>
      <c r="D446" s="269" t="str">
        <f>DEDEL!M108</f>
        <v>DDEL2</v>
      </c>
      <c r="E446" s="401">
        <f>DEDEL!Q108</f>
        <v>-667.80000000000007</v>
      </c>
      <c r="F446" s="401">
        <f>DEDEL!R108</f>
        <v>0</v>
      </c>
      <c r="G446" s="401">
        <f>DEDEL!S108</f>
        <v>0</v>
      </c>
    </row>
    <row r="447" spans="1:7" x14ac:dyDescent="0.25">
      <c r="A447" s="269" t="str">
        <f>DEDEL!A109</f>
        <v>DEDELEGATION</v>
      </c>
      <c r="B447" s="269">
        <f>DEDEL!C109</f>
        <v>3022016</v>
      </c>
      <c r="C447" s="269" t="str">
        <f>DEDEL!D109</f>
        <v>Courtland School</v>
      </c>
      <c r="D447" s="269" t="str">
        <f>DEDEL!M109</f>
        <v>DDEL2</v>
      </c>
      <c r="E447" s="401">
        <f>DEDEL!Q109</f>
        <v>-667.80000000000007</v>
      </c>
      <c r="F447" s="401">
        <f>DEDEL!R109</f>
        <v>0</v>
      </c>
      <c r="G447" s="401">
        <f>DEDEL!S109</f>
        <v>0</v>
      </c>
    </row>
    <row r="448" spans="1:7" x14ac:dyDescent="0.25">
      <c r="A448" s="269" t="str">
        <f>DEDEL!A110</f>
        <v>DEDELEGATION</v>
      </c>
      <c r="B448" s="269">
        <f>DEDEL!C110</f>
        <v>3022017</v>
      </c>
      <c r="C448" s="269" t="str">
        <f>DEDEL!D110</f>
        <v>Cromer Road Primary School</v>
      </c>
      <c r="D448" s="269" t="str">
        <f>DEDEL!M110</f>
        <v>DDEL2</v>
      </c>
      <c r="E448" s="401">
        <f>DEDEL!Q110</f>
        <v>-1278.3600000000001</v>
      </c>
      <c r="F448" s="401">
        <f>DEDEL!R110</f>
        <v>0</v>
      </c>
      <c r="G448" s="401">
        <f>DEDEL!S110</f>
        <v>0</v>
      </c>
    </row>
    <row r="449" spans="1:7" x14ac:dyDescent="0.25">
      <c r="A449" s="269" t="str">
        <f>DEDEL!A111</f>
        <v>DEDELEGATION</v>
      </c>
      <c r="B449" s="269">
        <f>DEDEL!C111</f>
        <v>3022019</v>
      </c>
      <c r="C449" s="269" t="str">
        <f>DEDEL!D111</f>
        <v>Deansbrook Infant School</v>
      </c>
      <c r="D449" s="269" t="str">
        <f>DEDEL!M111</f>
        <v>DDEL2</v>
      </c>
      <c r="E449" s="401">
        <f>DEDEL!Q111</f>
        <v>-677.34</v>
      </c>
      <c r="F449" s="401">
        <f>DEDEL!R111</f>
        <v>0</v>
      </c>
      <c r="G449" s="401">
        <f>DEDEL!S111</f>
        <v>0</v>
      </c>
    </row>
    <row r="450" spans="1:7" x14ac:dyDescent="0.25">
      <c r="A450" s="269" t="str">
        <f>DEDEL!A112</f>
        <v>DEDELEGATION</v>
      </c>
      <c r="B450" s="269">
        <f>DEDEL!C112</f>
        <v>3022021</v>
      </c>
      <c r="C450" s="269" t="str">
        <f>DEDEL!D112</f>
        <v>Dollis Primary School</v>
      </c>
      <c r="D450" s="269" t="str">
        <f>DEDEL!M112</f>
        <v>DDEL2</v>
      </c>
      <c r="E450" s="401">
        <f>DEDEL!Q112</f>
        <v>-1408.74</v>
      </c>
      <c r="F450" s="401">
        <f>DEDEL!R112</f>
        <v>0</v>
      </c>
      <c r="G450" s="401">
        <f>DEDEL!S112</f>
        <v>0</v>
      </c>
    </row>
    <row r="451" spans="1:7" x14ac:dyDescent="0.25">
      <c r="A451" s="269" t="str">
        <f>DEDEL!A113</f>
        <v>DEDELEGATION</v>
      </c>
      <c r="B451" s="269">
        <f>DEDEL!C113</f>
        <v>3022023</v>
      </c>
      <c r="C451" s="269" t="str">
        <f>DEDEL!D113</f>
        <v>Edgware Primary School</v>
      </c>
      <c r="D451" s="269" t="str">
        <f>DEDEL!M113</f>
        <v>DDEL2</v>
      </c>
      <c r="E451" s="401">
        <f>DEDEL!Q113</f>
        <v>-1596.3600000000001</v>
      </c>
      <c r="F451" s="401">
        <f>DEDEL!R113</f>
        <v>0</v>
      </c>
      <c r="G451" s="401">
        <f>DEDEL!S113</f>
        <v>0</v>
      </c>
    </row>
    <row r="452" spans="1:7" x14ac:dyDescent="0.25">
      <c r="A452" s="269" t="str">
        <f>DEDEL!A114</f>
        <v>DEDELEGATION</v>
      </c>
      <c r="B452" s="269">
        <f>DEDEL!C114</f>
        <v>3022024</v>
      </c>
      <c r="C452" s="269" t="str">
        <f>DEDEL!D114</f>
        <v>Fairway Primary School and Children's Centre</v>
      </c>
      <c r="D452" s="269" t="str">
        <f>DEDEL!M114</f>
        <v>DDEL2</v>
      </c>
      <c r="E452" s="401">
        <f>DEDEL!Q114</f>
        <v>-626.46</v>
      </c>
      <c r="F452" s="401">
        <f>DEDEL!R114</f>
        <v>0</v>
      </c>
      <c r="G452" s="401">
        <f>DEDEL!S114</f>
        <v>0</v>
      </c>
    </row>
    <row r="453" spans="1:7" x14ac:dyDescent="0.25">
      <c r="A453" s="269" t="str">
        <f>DEDEL!A115</f>
        <v>DEDELEGATION</v>
      </c>
      <c r="B453" s="269">
        <f>DEDEL!C115</f>
        <v>3022025</v>
      </c>
      <c r="C453" s="269" t="str">
        <f>DEDEL!D115</f>
        <v>Foulds School</v>
      </c>
      <c r="D453" s="269" t="str">
        <f>DEDEL!M115</f>
        <v>DDEL2</v>
      </c>
      <c r="E453" s="401">
        <f>DEDEL!Q115</f>
        <v>-1011.24</v>
      </c>
      <c r="F453" s="401">
        <f>DEDEL!R115</f>
        <v>0</v>
      </c>
      <c r="G453" s="401">
        <f>DEDEL!S115</f>
        <v>0</v>
      </c>
    </row>
    <row r="454" spans="1:7" x14ac:dyDescent="0.25">
      <c r="A454" s="269" t="str">
        <f>DEDEL!A116</f>
        <v>DEDELEGATION</v>
      </c>
      <c r="B454" s="269">
        <f>DEDEL!C116</f>
        <v>3022026</v>
      </c>
      <c r="C454" s="269" t="str">
        <f>DEDEL!D116</f>
        <v>Frith Manor Primary School</v>
      </c>
      <c r="D454" s="269" t="str">
        <f>DEDEL!M116</f>
        <v>DDEL2</v>
      </c>
      <c r="E454" s="401">
        <f>DEDEL!Q116</f>
        <v>-1580.46</v>
      </c>
      <c r="F454" s="401">
        <f>DEDEL!R116</f>
        <v>0</v>
      </c>
      <c r="G454" s="401">
        <f>DEDEL!S116</f>
        <v>0</v>
      </c>
    </row>
    <row r="455" spans="1:7" x14ac:dyDescent="0.25">
      <c r="A455" s="269" t="str">
        <f>DEDEL!A117</f>
        <v>DEDELEGATION</v>
      </c>
      <c r="B455" s="269">
        <f>DEDEL!C117</f>
        <v>3022027</v>
      </c>
      <c r="C455" s="269" t="str">
        <f>DEDEL!D117</f>
        <v>Garden Suburb Junior School</v>
      </c>
      <c r="D455" s="269" t="str">
        <f>DEDEL!M117</f>
        <v>DDEL2</v>
      </c>
      <c r="E455" s="401">
        <f>DEDEL!Q117</f>
        <v>-1116.18</v>
      </c>
      <c r="F455" s="401">
        <f>DEDEL!R117</f>
        <v>0</v>
      </c>
      <c r="G455" s="401">
        <f>DEDEL!S117</f>
        <v>0</v>
      </c>
    </row>
    <row r="456" spans="1:7" x14ac:dyDescent="0.25">
      <c r="A456" s="269" t="str">
        <f>DEDEL!A118</f>
        <v>DEDELEGATION</v>
      </c>
      <c r="B456" s="269">
        <f>DEDEL!C118</f>
        <v>3022028</v>
      </c>
      <c r="C456" s="269" t="str">
        <f>DEDEL!D118</f>
        <v>Garden Suburb Infant School</v>
      </c>
      <c r="D456" s="269" t="str">
        <f>DEDEL!M118</f>
        <v>DDEL2</v>
      </c>
      <c r="E456" s="401">
        <f>DEDEL!Q118</f>
        <v>-740.94</v>
      </c>
      <c r="F456" s="401">
        <f>DEDEL!R118</f>
        <v>0</v>
      </c>
      <c r="G456" s="401">
        <f>DEDEL!S118</f>
        <v>0</v>
      </c>
    </row>
    <row r="457" spans="1:7" x14ac:dyDescent="0.25">
      <c r="A457" s="269" t="str">
        <f>DEDEL!A119</f>
        <v>DEDELEGATION</v>
      </c>
      <c r="B457" s="269">
        <f>DEDEL!C119</f>
        <v>3022029</v>
      </c>
      <c r="C457" s="269" t="str">
        <f>DEDEL!D119</f>
        <v>Goldbeaters Primary School</v>
      </c>
      <c r="D457" s="269" t="str">
        <f>DEDEL!M119</f>
        <v>DDEL2</v>
      </c>
      <c r="E457" s="401">
        <f>DEDEL!Q119</f>
        <v>-1316.52</v>
      </c>
      <c r="F457" s="401">
        <f>DEDEL!R119</f>
        <v>0</v>
      </c>
      <c r="G457" s="401">
        <f>DEDEL!S119</f>
        <v>0</v>
      </c>
    </row>
    <row r="458" spans="1:7" x14ac:dyDescent="0.25">
      <c r="A458" s="269" t="str">
        <f>DEDEL!A120</f>
        <v>DEDELEGATION</v>
      </c>
      <c r="B458" s="269">
        <f>DEDEL!C120</f>
        <v>3022031</v>
      </c>
      <c r="C458" s="269" t="str">
        <f>DEDEL!D120</f>
        <v>Hollickwood Primary School</v>
      </c>
      <c r="D458" s="269" t="str">
        <f>DEDEL!M120</f>
        <v>DDEL2</v>
      </c>
      <c r="E458" s="401">
        <f>DEDEL!Q120</f>
        <v>-591.48</v>
      </c>
      <c r="F458" s="401">
        <f>DEDEL!R120</f>
        <v>0</v>
      </c>
      <c r="G458" s="401">
        <f>DEDEL!S120</f>
        <v>0</v>
      </c>
    </row>
    <row r="459" spans="1:7" x14ac:dyDescent="0.25">
      <c r="A459" s="269" t="str">
        <f>DEDEL!A121</f>
        <v>DEDELEGATION</v>
      </c>
      <c r="B459" s="269">
        <f>DEDEL!C121</f>
        <v>3022032</v>
      </c>
      <c r="C459" s="269" t="str">
        <f>DEDEL!D121</f>
        <v>Holly Park Primary School</v>
      </c>
      <c r="D459" s="269" t="str">
        <f>DEDEL!M121</f>
        <v>DDEL2</v>
      </c>
      <c r="E459" s="401">
        <f>DEDEL!Q121</f>
        <v>-1392.8400000000001</v>
      </c>
      <c r="F459" s="401">
        <f>DEDEL!R121</f>
        <v>0</v>
      </c>
      <c r="G459" s="401">
        <f>DEDEL!S121</f>
        <v>0</v>
      </c>
    </row>
    <row r="460" spans="1:7" x14ac:dyDescent="0.25">
      <c r="A460" s="269" t="str">
        <f>DEDEL!A122</f>
        <v>DEDELEGATION</v>
      </c>
      <c r="B460" s="269">
        <f>DEDEL!C122</f>
        <v>3022036</v>
      </c>
      <c r="C460" s="269" t="str">
        <f>DEDEL!D122</f>
        <v>Livingstone Primary and Nursery School</v>
      </c>
      <c r="D460" s="269" t="str">
        <f>DEDEL!M122</f>
        <v>DDEL2</v>
      </c>
      <c r="E460" s="401">
        <f>DEDEL!Q122</f>
        <v>-750.48</v>
      </c>
      <c r="F460" s="401">
        <f>DEDEL!R122</f>
        <v>0</v>
      </c>
      <c r="G460" s="401">
        <f>DEDEL!S122</f>
        <v>0</v>
      </c>
    </row>
    <row r="461" spans="1:7" x14ac:dyDescent="0.25">
      <c r="A461" s="269" t="str">
        <f>DEDEL!A123</f>
        <v>DEDELEGATION</v>
      </c>
      <c r="B461" s="269">
        <f>DEDEL!C123</f>
        <v>3022037</v>
      </c>
      <c r="C461" s="269" t="str">
        <f>DEDEL!D123</f>
        <v>Manorside Primary School</v>
      </c>
      <c r="D461" s="269" t="str">
        <f>DEDEL!M123</f>
        <v>DDEL2</v>
      </c>
      <c r="E461" s="401">
        <f>DEDEL!Q123</f>
        <v>-842.7</v>
      </c>
      <c r="F461" s="401">
        <f>DEDEL!R123</f>
        <v>0</v>
      </c>
      <c r="G461" s="401">
        <f>DEDEL!S123</f>
        <v>0</v>
      </c>
    </row>
    <row r="462" spans="1:7" x14ac:dyDescent="0.25">
      <c r="A462" s="269" t="str">
        <f>DEDEL!A124</f>
        <v>DEDELEGATION</v>
      </c>
      <c r="B462" s="269">
        <f>DEDEL!C124</f>
        <v>3022042</v>
      </c>
      <c r="C462" s="269" t="str">
        <f>DEDEL!D124</f>
        <v>Monkfrith Primary School</v>
      </c>
      <c r="D462" s="269" t="str">
        <f>DEDEL!M124</f>
        <v>DDEL2</v>
      </c>
      <c r="E462" s="401">
        <f>DEDEL!Q124</f>
        <v>-1351.5</v>
      </c>
      <c r="F462" s="401">
        <f>DEDEL!R124</f>
        <v>0</v>
      </c>
      <c r="G462" s="401">
        <f>DEDEL!S124</f>
        <v>0</v>
      </c>
    </row>
    <row r="463" spans="1:7" x14ac:dyDescent="0.25">
      <c r="A463" s="269" t="str">
        <f>DEDEL!A125</f>
        <v>DEDELEGATION</v>
      </c>
      <c r="B463" s="269">
        <f>DEDEL!C125</f>
        <v>3022043</v>
      </c>
      <c r="C463" s="269" t="str">
        <f>DEDEL!D125</f>
        <v>Moss Hall Junior School</v>
      </c>
      <c r="D463" s="269" t="str">
        <f>DEDEL!M125</f>
        <v>DDEL2</v>
      </c>
      <c r="E463" s="401">
        <f>DEDEL!Q125</f>
        <v>-1421.46</v>
      </c>
      <c r="F463" s="401">
        <f>DEDEL!R125</f>
        <v>0</v>
      </c>
      <c r="G463" s="401">
        <f>DEDEL!S125</f>
        <v>0</v>
      </c>
    </row>
    <row r="464" spans="1:7" x14ac:dyDescent="0.25">
      <c r="A464" s="269" t="str">
        <f>DEDEL!A126</f>
        <v>DEDELEGATION</v>
      </c>
      <c r="B464" s="269">
        <f>DEDEL!C126</f>
        <v>3022044</v>
      </c>
      <c r="C464" s="269" t="str">
        <f>DEDEL!D126</f>
        <v>Moss Hall Infant School</v>
      </c>
      <c r="D464" s="269" t="str">
        <f>DEDEL!M126</f>
        <v>DDEL2</v>
      </c>
      <c r="E464" s="401">
        <f>DEDEL!Q126</f>
        <v>-1116.18</v>
      </c>
      <c r="F464" s="401">
        <f>DEDEL!R126</f>
        <v>0</v>
      </c>
      <c r="G464" s="401">
        <f>DEDEL!S126</f>
        <v>0</v>
      </c>
    </row>
    <row r="465" spans="1:7" x14ac:dyDescent="0.25">
      <c r="A465" s="269" t="str">
        <f>DEDEL!A127</f>
        <v>DEDELEGATION</v>
      </c>
      <c r="B465" s="269">
        <f>DEDEL!C127</f>
        <v>3022045</v>
      </c>
      <c r="C465" s="269" t="str">
        <f>DEDEL!D127</f>
        <v>Northside Primary School</v>
      </c>
      <c r="D465" s="269" t="str">
        <f>DEDEL!M127</f>
        <v>DDEL2</v>
      </c>
      <c r="E465" s="401">
        <f>DEDEL!Q127</f>
        <v>-670.98</v>
      </c>
      <c r="F465" s="401">
        <f>DEDEL!R127</f>
        <v>0</v>
      </c>
      <c r="G465" s="401">
        <f>DEDEL!S127</f>
        <v>0</v>
      </c>
    </row>
    <row r="466" spans="1:7" x14ac:dyDescent="0.25">
      <c r="A466" s="269" t="str">
        <f>DEDEL!A128</f>
        <v>DEDELEGATION</v>
      </c>
      <c r="B466" s="269">
        <f>DEDEL!C128</f>
        <v>3022053</v>
      </c>
      <c r="C466" s="269" t="str">
        <f>DEDEL!D128</f>
        <v>The Noam Primary School</v>
      </c>
      <c r="D466" s="269" t="str">
        <f>DEDEL!M128</f>
        <v>DDEL2</v>
      </c>
      <c r="E466" s="401">
        <f>DEDEL!Q128</f>
        <v>-626.46</v>
      </c>
      <c r="F466" s="401">
        <f>DEDEL!R128</f>
        <v>0</v>
      </c>
      <c r="G466" s="401">
        <f>DEDEL!S128</f>
        <v>0</v>
      </c>
    </row>
    <row r="467" spans="1:7" x14ac:dyDescent="0.25">
      <c r="A467" s="269" t="str">
        <f>DEDEL!A129</f>
        <v>DEDELEGATION</v>
      </c>
      <c r="B467" s="269">
        <f>DEDEL!C129</f>
        <v>3022054</v>
      </c>
      <c r="C467" s="269" t="str">
        <f>DEDEL!D129</f>
        <v>Woodridge Primary School</v>
      </c>
      <c r="D467" s="269" t="str">
        <f>DEDEL!M129</f>
        <v>DDEL2</v>
      </c>
      <c r="E467" s="401">
        <f>DEDEL!Q129</f>
        <v>-658.26</v>
      </c>
      <c r="F467" s="401">
        <f>DEDEL!R129</f>
        <v>0</v>
      </c>
      <c r="G467" s="401">
        <f>DEDEL!S129</f>
        <v>0</v>
      </c>
    </row>
    <row r="468" spans="1:7" x14ac:dyDescent="0.25">
      <c r="A468" s="269" t="str">
        <f>DEDEL!A130</f>
        <v>DEDELEGATION</v>
      </c>
      <c r="B468" s="269">
        <f>DEDEL!C130</f>
        <v>3022055</v>
      </c>
      <c r="C468" s="269" t="str">
        <f>DEDEL!D130</f>
        <v>Tudor Primary School</v>
      </c>
      <c r="D468" s="269" t="str">
        <f>DEDEL!M130</f>
        <v>DDEL2</v>
      </c>
      <c r="E468" s="401">
        <f>DEDEL!Q130</f>
        <v>-636</v>
      </c>
      <c r="F468" s="401">
        <f>DEDEL!R130</f>
        <v>0</v>
      </c>
      <c r="G468" s="401">
        <f>DEDEL!S130</f>
        <v>0</v>
      </c>
    </row>
    <row r="469" spans="1:7" x14ac:dyDescent="0.25">
      <c r="A469" s="269" t="str">
        <f>DEDEL!A131</f>
        <v>DEDELEGATION</v>
      </c>
      <c r="B469" s="269">
        <f>DEDEL!C131</f>
        <v>3022057</v>
      </c>
      <c r="C469" s="269" t="str">
        <f>DEDEL!D131</f>
        <v>Underhill School</v>
      </c>
      <c r="D469" s="269" t="str">
        <f>DEDEL!M131</f>
        <v>DDEL2</v>
      </c>
      <c r="E469" s="401">
        <f>DEDEL!Q131</f>
        <v>-1427.8200000000002</v>
      </c>
      <c r="F469" s="401">
        <f>DEDEL!R131</f>
        <v>0</v>
      </c>
      <c r="G469" s="401">
        <f>DEDEL!S131</f>
        <v>0</v>
      </c>
    </row>
    <row r="470" spans="1:7" x14ac:dyDescent="0.25">
      <c r="A470" s="269" t="str">
        <f>DEDEL!A132</f>
        <v>DEDELEGATION</v>
      </c>
      <c r="B470" s="269">
        <f>DEDEL!C132</f>
        <v>3022060</v>
      </c>
      <c r="C470" s="269" t="str">
        <f>DEDEL!D132</f>
        <v>Whitings Hill Primary School</v>
      </c>
      <c r="D470" s="269" t="str">
        <f>DEDEL!M132</f>
        <v>DDEL2</v>
      </c>
      <c r="E470" s="401">
        <f>DEDEL!Q132</f>
        <v>-1338.78</v>
      </c>
      <c r="F470" s="401">
        <f>DEDEL!R132</f>
        <v>0</v>
      </c>
      <c r="G470" s="401">
        <f>DEDEL!S132</f>
        <v>0</v>
      </c>
    </row>
    <row r="471" spans="1:7" x14ac:dyDescent="0.25">
      <c r="A471" s="269" t="str">
        <f>DEDEL!A133</f>
        <v>DEDELEGATION</v>
      </c>
      <c r="B471" s="269">
        <f>DEDEL!C133</f>
        <v>3022067</v>
      </c>
      <c r="C471" s="269" t="str">
        <f>DEDEL!D133</f>
        <v>Chalgrove Primary School</v>
      </c>
      <c r="D471" s="269" t="str">
        <f>DEDEL!M133</f>
        <v>DDEL2</v>
      </c>
      <c r="E471" s="401">
        <f>DEDEL!Q133</f>
        <v>-744.12</v>
      </c>
      <c r="F471" s="401">
        <f>DEDEL!R133</f>
        <v>0</v>
      </c>
      <c r="G471" s="401">
        <f>DEDEL!S133</f>
        <v>0</v>
      </c>
    </row>
    <row r="472" spans="1:7" x14ac:dyDescent="0.25">
      <c r="A472" s="269" t="str">
        <f>DEDEL!A134</f>
        <v>DEDELEGATION</v>
      </c>
      <c r="B472" s="269">
        <f>DEDEL!C134</f>
        <v>3022070</v>
      </c>
      <c r="C472" s="269" t="str">
        <f>DEDEL!D134</f>
        <v>Sunnyfields Primary School</v>
      </c>
      <c r="D472" s="269" t="str">
        <f>DEDEL!M134</f>
        <v>DDEL2</v>
      </c>
      <c r="E472" s="401">
        <f>DEDEL!Q134</f>
        <v>-664.62</v>
      </c>
      <c r="F472" s="401">
        <f>DEDEL!R134</f>
        <v>0</v>
      </c>
      <c r="G472" s="401">
        <f>DEDEL!S134</f>
        <v>0</v>
      </c>
    </row>
    <row r="473" spans="1:7" x14ac:dyDescent="0.25">
      <c r="A473" s="269" t="str">
        <f>DEDEL!A135</f>
        <v>DEDELEGATION</v>
      </c>
      <c r="B473" s="269">
        <f>DEDEL!C135</f>
        <v>3022071</v>
      </c>
      <c r="C473" s="269" t="str">
        <f>DEDEL!D135</f>
        <v>Queenswell Infant &amp; Nursery School</v>
      </c>
      <c r="D473" s="269" t="str">
        <f>DEDEL!M135</f>
        <v>DDEL2</v>
      </c>
      <c r="E473" s="401">
        <f>DEDEL!Q135</f>
        <v>-562.86</v>
      </c>
      <c r="F473" s="401">
        <f>DEDEL!R135</f>
        <v>0</v>
      </c>
      <c r="G473" s="401">
        <f>DEDEL!S135</f>
        <v>0</v>
      </c>
    </row>
    <row r="474" spans="1:7" x14ac:dyDescent="0.25">
      <c r="A474" s="269" t="str">
        <f>DEDEL!A136</f>
        <v>DEDELEGATION</v>
      </c>
      <c r="B474" s="269">
        <f>DEDEL!C136</f>
        <v>3022072</v>
      </c>
      <c r="C474" s="269" t="str">
        <f>DEDEL!D136</f>
        <v>Queenswell Junior School</v>
      </c>
      <c r="D474" s="269" t="str">
        <f>DEDEL!M136</f>
        <v>DDEL2</v>
      </c>
      <c r="E474" s="401">
        <f>DEDEL!Q136</f>
        <v>-1033.5</v>
      </c>
      <c r="F474" s="401">
        <f>DEDEL!R136</f>
        <v>0</v>
      </c>
      <c r="G474" s="401">
        <f>DEDEL!S136</f>
        <v>0</v>
      </c>
    </row>
    <row r="475" spans="1:7" x14ac:dyDescent="0.25">
      <c r="A475" s="269" t="str">
        <f>DEDEL!A137</f>
        <v>DEDELEGATION</v>
      </c>
      <c r="B475" s="269">
        <f>DEDEL!C137</f>
        <v>3022073</v>
      </c>
      <c r="C475" s="269" t="str">
        <f>DEDEL!D137</f>
        <v>Danegrove Primary School</v>
      </c>
      <c r="D475" s="269" t="str">
        <f>DEDEL!M137</f>
        <v>DDEL2</v>
      </c>
      <c r="E475" s="401">
        <f>DEDEL!Q137</f>
        <v>-1977.96</v>
      </c>
      <c r="F475" s="401">
        <f>DEDEL!R137</f>
        <v>0</v>
      </c>
      <c r="G475" s="401">
        <f>DEDEL!S137</f>
        <v>0</v>
      </c>
    </row>
    <row r="476" spans="1:7" x14ac:dyDescent="0.25">
      <c r="A476" s="269" t="str">
        <f>DEDEL!A138</f>
        <v>DEDELEGATION</v>
      </c>
      <c r="B476" s="269">
        <f>DEDEL!C138</f>
        <v>3022076</v>
      </c>
      <c r="C476" s="269" t="str">
        <f>DEDEL!D138</f>
        <v>Wessex Gardens Primary School</v>
      </c>
      <c r="D476" s="269" t="str">
        <f>DEDEL!M138</f>
        <v>DDEL2</v>
      </c>
      <c r="E476" s="401">
        <f>DEDEL!Q138</f>
        <v>-1122.54</v>
      </c>
      <c r="F476" s="401">
        <f>DEDEL!R138</f>
        <v>0</v>
      </c>
      <c r="G476" s="401">
        <f>DEDEL!S138</f>
        <v>0</v>
      </c>
    </row>
    <row r="477" spans="1:7" x14ac:dyDescent="0.25">
      <c r="A477" s="269" t="str">
        <f>DEDEL!A139</f>
        <v>DEDELEGATION</v>
      </c>
      <c r="B477" s="269">
        <f>DEDEL!C139</f>
        <v>3022077</v>
      </c>
      <c r="C477" s="269" t="str">
        <f>DEDEL!D139</f>
        <v>The Orion Primary School</v>
      </c>
      <c r="D477" s="269" t="str">
        <f>DEDEL!M139</f>
        <v>DDEL2</v>
      </c>
      <c r="E477" s="401">
        <f>DEDEL!Q139</f>
        <v>-2753.88</v>
      </c>
      <c r="F477" s="401">
        <f>DEDEL!R139</f>
        <v>0</v>
      </c>
      <c r="G477" s="401">
        <f>DEDEL!S139</f>
        <v>0</v>
      </c>
    </row>
    <row r="478" spans="1:7" x14ac:dyDescent="0.25">
      <c r="A478" s="269" t="str">
        <f>DEDEL!A140</f>
        <v>DEDELEGATION</v>
      </c>
      <c r="B478" s="269">
        <f>DEDEL!C140</f>
        <v>3022078</v>
      </c>
      <c r="C478" s="269" t="str">
        <f>DEDEL!D140</f>
        <v>Pardes House Primary School</v>
      </c>
      <c r="D478" s="269" t="str">
        <f>DEDEL!M140</f>
        <v>DDEL2</v>
      </c>
      <c r="E478" s="401">
        <f>DEDEL!Q140</f>
        <v>-1106.6400000000001</v>
      </c>
      <c r="F478" s="401">
        <f>DEDEL!R140</f>
        <v>0</v>
      </c>
      <c r="G478" s="401">
        <f>DEDEL!S140</f>
        <v>0</v>
      </c>
    </row>
    <row r="479" spans="1:7" x14ac:dyDescent="0.25">
      <c r="A479" s="269" t="str">
        <f>DEDEL!A141</f>
        <v>DEDELEGATION</v>
      </c>
      <c r="B479" s="269">
        <f>DEDEL!C141</f>
        <v>3022079</v>
      </c>
      <c r="C479" s="269" t="str">
        <f>DEDEL!D141</f>
        <v>Beis Yaakov Primary School</v>
      </c>
      <c r="D479" s="269" t="str">
        <f>DEDEL!M141</f>
        <v>DDEL2</v>
      </c>
      <c r="E479" s="401">
        <f>DEDEL!Q141</f>
        <v>-1380.1200000000001</v>
      </c>
      <c r="F479" s="401">
        <f>DEDEL!R141</f>
        <v>0</v>
      </c>
      <c r="G479" s="401">
        <f>DEDEL!S141</f>
        <v>0</v>
      </c>
    </row>
    <row r="480" spans="1:7" x14ac:dyDescent="0.25">
      <c r="A480" s="269" t="str">
        <f>DEDEL!A142</f>
        <v>DEDELEGATION</v>
      </c>
      <c r="B480" s="269">
        <f>DEDEL!C142</f>
        <v>3023300</v>
      </c>
      <c r="C480" s="269" t="str">
        <f>DEDEL!D142</f>
        <v>All Saints' CofE Primary School NW2</v>
      </c>
      <c r="D480" s="269" t="str">
        <f>DEDEL!M142</f>
        <v>DDEL2</v>
      </c>
      <c r="E480" s="401">
        <f>DEDEL!Q142</f>
        <v>-543.78</v>
      </c>
      <c r="F480" s="401">
        <f>DEDEL!R142</f>
        <v>0</v>
      </c>
      <c r="G480" s="401">
        <f>DEDEL!S142</f>
        <v>0</v>
      </c>
    </row>
    <row r="481" spans="1:7" x14ac:dyDescent="0.25">
      <c r="A481" s="269" t="str">
        <f>DEDEL!A143</f>
        <v>DEDELEGATION</v>
      </c>
      <c r="B481" s="269">
        <f>DEDEL!C143</f>
        <v>3023302</v>
      </c>
      <c r="C481" s="269" t="str">
        <f>DEDEL!D143</f>
        <v>Christ Church Primary School</v>
      </c>
      <c r="D481" s="269" t="str">
        <f>DEDEL!M143</f>
        <v>DDEL2</v>
      </c>
      <c r="E481" s="401">
        <f>DEDEL!Q143</f>
        <v>-664.62</v>
      </c>
      <c r="F481" s="401">
        <f>DEDEL!R143</f>
        <v>0</v>
      </c>
      <c r="G481" s="401">
        <f>DEDEL!S143</f>
        <v>0</v>
      </c>
    </row>
    <row r="482" spans="1:7" x14ac:dyDescent="0.25">
      <c r="A482" s="269" t="str">
        <f>DEDEL!A144</f>
        <v>DEDELEGATION</v>
      </c>
      <c r="B482" s="269">
        <f>DEDEL!C144</f>
        <v>3023304</v>
      </c>
      <c r="C482" s="269" t="str">
        <f>DEDEL!D144</f>
        <v>Holy Trinity CofE Primary School</v>
      </c>
      <c r="D482" s="269" t="str">
        <f>DEDEL!M144</f>
        <v>DDEL2</v>
      </c>
      <c r="E482" s="401">
        <f>DEDEL!Q144</f>
        <v>-632.82000000000005</v>
      </c>
      <c r="F482" s="401">
        <f>DEDEL!R144</f>
        <v>0</v>
      </c>
      <c r="G482" s="401">
        <f>DEDEL!S144</f>
        <v>0</v>
      </c>
    </row>
    <row r="483" spans="1:7" x14ac:dyDescent="0.25">
      <c r="A483" s="269" t="str">
        <f>DEDEL!A145</f>
        <v>DEDELEGATION</v>
      </c>
      <c r="B483" s="269">
        <f>DEDEL!C145</f>
        <v>3023305</v>
      </c>
      <c r="C483" s="269" t="str">
        <f>DEDEL!D145</f>
        <v>Monken Hadley CofE Primary School</v>
      </c>
      <c r="D483" s="269" t="str">
        <f>DEDEL!M145</f>
        <v>DDEL2</v>
      </c>
      <c r="E483" s="401">
        <f>DEDEL!Q145</f>
        <v>-477</v>
      </c>
      <c r="F483" s="401">
        <f>DEDEL!R145</f>
        <v>0</v>
      </c>
      <c r="G483" s="401">
        <f>DEDEL!S145</f>
        <v>0</v>
      </c>
    </row>
    <row r="484" spans="1:7" x14ac:dyDescent="0.25">
      <c r="A484" s="269" t="str">
        <f>DEDEL!A146</f>
        <v>DEDELEGATION</v>
      </c>
      <c r="B484" s="269">
        <f>DEDEL!C146</f>
        <v>3023307</v>
      </c>
      <c r="C484" s="269" t="str">
        <f>DEDEL!D146</f>
        <v>St John's CofE Junior Mixed and Infant School</v>
      </c>
      <c r="D484" s="269" t="str">
        <f>DEDEL!M146</f>
        <v>DDEL2</v>
      </c>
      <c r="E484" s="401">
        <f>DEDEL!Q146</f>
        <v>-664.62</v>
      </c>
      <c r="F484" s="401">
        <f>DEDEL!R146</f>
        <v>0</v>
      </c>
      <c r="G484" s="401">
        <f>DEDEL!S146</f>
        <v>0</v>
      </c>
    </row>
    <row r="485" spans="1:7" x14ac:dyDescent="0.25">
      <c r="A485" s="269" t="str">
        <f>DEDEL!A147</f>
        <v>DEDELEGATION</v>
      </c>
      <c r="B485" s="269">
        <f>DEDEL!C147</f>
        <v>3023309</v>
      </c>
      <c r="C485" s="269" t="str">
        <f>DEDEL!D147</f>
        <v>St John's CofE Primary School</v>
      </c>
      <c r="D485" s="269" t="str">
        <f>DEDEL!M147</f>
        <v>DDEL2</v>
      </c>
      <c r="E485" s="401">
        <f>DEDEL!Q147</f>
        <v>-670.98</v>
      </c>
      <c r="F485" s="401">
        <f>DEDEL!R147</f>
        <v>0</v>
      </c>
      <c r="G485" s="401">
        <f>DEDEL!S147</f>
        <v>0</v>
      </c>
    </row>
    <row r="486" spans="1:7" x14ac:dyDescent="0.25">
      <c r="A486" s="269" t="str">
        <f>DEDEL!A148</f>
        <v>DEDELEGATION</v>
      </c>
      <c r="B486" s="269">
        <f>DEDEL!C148</f>
        <v>3023311</v>
      </c>
      <c r="C486" s="269" t="str">
        <f>DEDEL!D148</f>
        <v>St Mary's CofE Primary School</v>
      </c>
      <c r="D486" s="269" t="str">
        <f>DEDEL!M148</f>
        <v>DDEL2</v>
      </c>
      <c r="E486" s="401">
        <f>DEDEL!Q148</f>
        <v>-1306.98</v>
      </c>
      <c r="F486" s="401">
        <f>DEDEL!R148</f>
        <v>0</v>
      </c>
      <c r="G486" s="401">
        <f>DEDEL!S148</f>
        <v>0</v>
      </c>
    </row>
    <row r="487" spans="1:7" x14ac:dyDescent="0.25">
      <c r="A487" s="269" t="str">
        <f>DEDEL!A149</f>
        <v>DEDELEGATION</v>
      </c>
      <c r="B487" s="269">
        <f>DEDEL!C149</f>
        <v>3023312</v>
      </c>
      <c r="C487" s="269" t="str">
        <f>DEDEL!D149</f>
        <v>St Mary's CofE Primary School, East Barnet</v>
      </c>
      <c r="D487" s="269" t="str">
        <f>DEDEL!M149</f>
        <v>DDEL2</v>
      </c>
      <c r="E487" s="401">
        <f>DEDEL!Q149</f>
        <v>-674.16000000000008</v>
      </c>
      <c r="F487" s="401">
        <f>DEDEL!R149</f>
        <v>0</v>
      </c>
      <c r="G487" s="401">
        <f>DEDEL!S149</f>
        <v>0</v>
      </c>
    </row>
    <row r="488" spans="1:7" x14ac:dyDescent="0.25">
      <c r="A488" s="269" t="str">
        <f>DEDEL!A150</f>
        <v>DEDELEGATION</v>
      </c>
      <c r="B488" s="269">
        <f>DEDEL!C150</f>
        <v>3023313</v>
      </c>
      <c r="C488" s="269" t="str">
        <f>DEDEL!D150</f>
        <v>St Paul's CofE Primary School N11</v>
      </c>
      <c r="D488" s="269" t="str">
        <f>DEDEL!M150</f>
        <v>DDEL2</v>
      </c>
      <c r="E488" s="401">
        <f>DEDEL!Q150</f>
        <v>-591.48</v>
      </c>
      <c r="F488" s="401">
        <f>DEDEL!R150</f>
        <v>0</v>
      </c>
      <c r="G488" s="401">
        <f>DEDEL!S150</f>
        <v>0</v>
      </c>
    </row>
    <row r="489" spans="1:7" x14ac:dyDescent="0.25">
      <c r="A489" s="269" t="str">
        <f>DEDEL!A151</f>
        <v>DEDELEGATION</v>
      </c>
      <c r="B489" s="269">
        <f>DEDEL!C151</f>
        <v>3023314</v>
      </c>
      <c r="C489" s="269" t="str">
        <f>DEDEL!D151</f>
        <v>St Paul's CofE Primary School NW7</v>
      </c>
      <c r="D489" s="269" t="str">
        <f>DEDEL!M151</f>
        <v>DDEL2</v>
      </c>
      <c r="E489" s="401">
        <f>DEDEL!Q151</f>
        <v>-655.08000000000004</v>
      </c>
      <c r="F489" s="401">
        <f>DEDEL!R151</f>
        <v>0</v>
      </c>
      <c r="G489" s="401">
        <f>DEDEL!S151</f>
        <v>0</v>
      </c>
    </row>
    <row r="490" spans="1:7" x14ac:dyDescent="0.25">
      <c r="A490" s="269" t="str">
        <f>DEDEL!A152</f>
        <v>DEDELEGATION</v>
      </c>
      <c r="B490" s="269">
        <f>DEDEL!C152</f>
        <v>3023315</v>
      </c>
      <c r="C490" s="269" t="str">
        <f>DEDEL!D152</f>
        <v>St Andrew's CofE Voluntary Aided Primary School, Totteridge</v>
      </c>
      <c r="D490" s="269" t="str">
        <f>DEDEL!M152</f>
        <v>DDEL2</v>
      </c>
      <c r="E490" s="401">
        <f>DEDEL!Q152</f>
        <v>-661.44</v>
      </c>
      <c r="F490" s="401">
        <f>DEDEL!R152</f>
        <v>0</v>
      </c>
      <c r="G490" s="401">
        <f>DEDEL!S152</f>
        <v>0</v>
      </c>
    </row>
    <row r="491" spans="1:7" x14ac:dyDescent="0.25">
      <c r="A491" s="269" t="str">
        <f>DEDEL!A153</f>
        <v>DEDELEGATION</v>
      </c>
      <c r="B491" s="269">
        <f>DEDEL!C153</f>
        <v>3023316</v>
      </c>
      <c r="C491" s="269" t="str">
        <f>DEDEL!D153</f>
        <v>Trent CofE Primary School</v>
      </c>
      <c r="D491" s="269" t="str">
        <f>DEDEL!M153</f>
        <v>DDEL2</v>
      </c>
      <c r="E491" s="401">
        <f>DEDEL!Q153</f>
        <v>-674.16000000000008</v>
      </c>
      <c r="F491" s="401">
        <f>DEDEL!R153</f>
        <v>0</v>
      </c>
      <c r="G491" s="401">
        <f>DEDEL!S153</f>
        <v>0</v>
      </c>
    </row>
    <row r="492" spans="1:7" x14ac:dyDescent="0.25">
      <c r="A492" s="269" t="str">
        <f>DEDEL!A154</f>
        <v>DEDELEGATION</v>
      </c>
      <c r="B492" s="269">
        <f>DEDEL!C154</f>
        <v>3023317</v>
      </c>
      <c r="C492" s="269" t="str">
        <f>DEDEL!D154</f>
        <v>All Saints' CofE Primary School N20</v>
      </c>
      <c r="D492" s="269" t="str">
        <f>DEDEL!M154</f>
        <v>DDEL2</v>
      </c>
      <c r="E492" s="401">
        <f>DEDEL!Q154</f>
        <v>-674.16000000000008</v>
      </c>
      <c r="F492" s="401">
        <f>DEDEL!R154</f>
        <v>0</v>
      </c>
      <c r="G492" s="401">
        <f>DEDEL!S154</f>
        <v>0</v>
      </c>
    </row>
    <row r="493" spans="1:7" x14ac:dyDescent="0.25">
      <c r="A493" s="269" t="str">
        <f>DEDEL!A155</f>
        <v>DEDELEGATION</v>
      </c>
      <c r="B493" s="269">
        <f>DEDEL!C155</f>
        <v>3023500</v>
      </c>
      <c r="C493" s="269" t="str">
        <f>DEDEL!D155</f>
        <v>The Annunciation Catholic Infant School</v>
      </c>
      <c r="D493" s="269" t="str">
        <f>DEDEL!M155</f>
        <v>DDEL2</v>
      </c>
      <c r="E493" s="401">
        <f>DEDEL!Q155</f>
        <v>-410.22</v>
      </c>
      <c r="F493" s="401">
        <f>DEDEL!R155</f>
        <v>0</v>
      </c>
      <c r="G493" s="401">
        <f>DEDEL!S155</f>
        <v>0</v>
      </c>
    </row>
    <row r="494" spans="1:7" x14ac:dyDescent="0.25">
      <c r="A494" s="269" t="str">
        <f>DEDEL!A156</f>
        <v>DEDELEGATION</v>
      </c>
      <c r="B494" s="269">
        <f>DEDEL!C156</f>
        <v>3023501</v>
      </c>
      <c r="C494" s="269" t="str">
        <f>DEDEL!D156</f>
        <v>Our Lady of Lourdes RC School</v>
      </c>
      <c r="D494" s="269" t="str">
        <f>DEDEL!M156</f>
        <v>DDEL2</v>
      </c>
      <c r="E494" s="401">
        <f>DEDEL!Q156</f>
        <v>-632.82000000000005</v>
      </c>
      <c r="F494" s="401">
        <f>DEDEL!R156</f>
        <v>0</v>
      </c>
      <c r="G494" s="401">
        <f>DEDEL!S156</f>
        <v>0</v>
      </c>
    </row>
    <row r="495" spans="1:7" x14ac:dyDescent="0.25">
      <c r="A495" s="269" t="str">
        <f>DEDEL!A157</f>
        <v>DEDELEGATION</v>
      </c>
      <c r="B495" s="269">
        <f>DEDEL!C157</f>
        <v>3023502</v>
      </c>
      <c r="C495" s="269" t="str">
        <f>DEDEL!D157</f>
        <v>St Agnes' Catholic Primary School</v>
      </c>
      <c r="D495" s="269" t="str">
        <f>DEDEL!M157</f>
        <v>DDEL2</v>
      </c>
      <c r="E495" s="401">
        <f>DEDEL!Q157</f>
        <v>-1167.06</v>
      </c>
      <c r="F495" s="401">
        <f>DEDEL!R157</f>
        <v>0</v>
      </c>
      <c r="G495" s="401">
        <f>DEDEL!S157</f>
        <v>0</v>
      </c>
    </row>
    <row r="496" spans="1:7" x14ac:dyDescent="0.25">
      <c r="A496" s="269" t="str">
        <f>DEDEL!A158</f>
        <v>DEDELEGATION</v>
      </c>
      <c r="B496" s="269">
        <f>DEDEL!C158</f>
        <v>3023504</v>
      </c>
      <c r="C496" s="269" t="str">
        <f>DEDEL!D158</f>
        <v>St Catherine's RC School</v>
      </c>
      <c r="D496" s="269" t="str">
        <f>DEDEL!M158</f>
        <v>DDEL2</v>
      </c>
      <c r="E496" s="401">
        <f>DEDEL!Q158</f>
        <v>-1326.0600000000002</v>
      </c>
      <c r="F496" s="401">
        <f>DEDEL!R158</f>
        <v>0</v>
      </c>
      <c r="G496" s="401">
        <f>DEDEL!S158</f>
        <v>0</v>
      </c>
    </row>
    <row r="497" spans="1:7" x14ac:dyDescent="0.25">
      <c r="A497" s="269" t="str">
        <f>DEDEL!A159</f>
        <v>DEDELEGATION</v>
      </c>
      <c r="B497" s="269">
        <f>DEDEL!C159</f>
        <v>3023506</v>
      </c>
      <c r="C497" s="269" t="str">
        <f>DEDEL!D159</f>
        <v>St Vincent's Catholic Primary School</v>
      </c>
      <c r="D497" s="269" t="str">
        <f>DEDEL!M159</f>
        <v>DDEL2</v>
      </c>
      <c r="E497" s="401">
        <f>DEDEL!Q159</f>
        <v>-903.12</v>
      </c>
      <c r="F497" s="401">
        <f>DEDEL!R159</f>
        <v>0</v>
      </c>
      <c r="G497" s="401">
        <f>DEDEL!S159</f>
        <v>0</v>
      </c>
    </row>
    <row r="498" spans="1:7" x14ac:dyDescent="0.25">
      <c r="A498" s="269" t="str">
        <f>DEDEL!A160</f>
        <v>DEDELEGATION</v>
      </c>
      <c r="B498" s="269">
        <f>DEDEL!C160</f>
        <v>3023507</v>
      </c>
      <c r="C498" s="269" t="str">
        <f>DEDEL!D160</f>
        <v>St Theresa's Catholic Primary School</v>
      </c>
      <c r="D498" s="269" t="str">
        <f>DEDEL!M160</f>
        <v>DDEL2</v>
      </c>
      <c r="E498" s="401">
        <f>DEDEL!Q160</f>
        <v>-559.68000000000006</v>
      </c>
      <c r="F498" s="401">
        <f>DEDEL!R160</f>
        <v>0</v>
      </c>
      <c r="G498" s="401">
        <f>DEDEL!S160</f>
        <v>0</v>
      </c>
    </row>
    <row r="499" spans="1:7" x14ac:dyDescent="0.25">
      <c r="A499" s="269" t="str">
        <f>DEDEL!A161</f>
        <v>DEDELEGATION</v>
      </c>
      <c r="B499" s="269">
        <f>DEDEL!C161</f>
        <v>3023509</v>
      </c>
      <c r="C499" s="269" t="str">
        <f>DEDEL!D161</f>
        <v>St Joseph's Catholic Primary School</v>
      </c>
      <c r="D499" s="269" t="str">
        <f>DEDEL!M161</f>
        <v>DDEL2</v>
      </c>
      <c r="E499" s="401">
        <f>DEDEL!Q161</f>
        <v>-1545.48</v>
      </c>
      <c r="F499" s="401">
        <f>DEDEL!R161</f>
        <v>0</v>
      </c>
      <c r="G499" s="401">
        <f>DEDEL!S161</f>
        <v>0</v>
      </c>
    </row>
    <row r="500" spans="1:7" x14ac:dyDescent="0.25">
      <c r="A500" s="269" t="str">
        <f>DEDEL!A162</f>
        <v>DEDELEGATION</v>
      </c>
      <c r="B500" s="269">
        <f>DEDEL!C162</f>
        <v>3023510</v>
      </c>
      <c r="C500" s="269" t="str">
        <f>DEDEL!D162</f>
        <v>Sacred Heart Roman Catholic Primary School</v>
      </c>
      <c r="D500" s="269" t="str">
        <f>DEDEL!M162</f>
        <v>DDEL2</v>
      </c>
      <c r="E500" s="401">
        <f>DEDEL!Q162</f>
        <v>-1259.28</v>
      </c>
      <c r="F500" s="401">
        <f>DEDEL!R162</f>
        <v>0</v>
      </c>
      <c r="G500" s="401">
        <f>DEDEL!S162</f>
        <v>0</v>
      </c>
    </row>
    <row r="501" spans="1:7" x14ac:dyDescent="0.25">
      <c r="A501" s="269" t="str">
        <f>DEDEL!A163</f>
        <v>DEDELEGATION</v>
      </c>
      <c r="B501" s="269">
        <f>DEDEL!C163</f>
        <v>3023511</v>
      </c>
      <c r="C501" s="269" t="str">
        <f>DEDEL!D163</f>
        <v>Blessed Dominic Catholic Primary School</v>
      </c>
      <c r="D501" s="269" t="str">
        <f>DEDEL!M163</f>
        <v>DDEL2</v>
      </c>
      <c r="E501" s="401">
        <f>DEDEL!Q163</f>
        <v>-1287.9000000000001</v>
      </c>
      <c r="F501" s="401">
        <f>DEDEL!R163</f>
        <v>0</v>
      </c>
      <c r="G501" s="401">
        <f>DEDEL!S163</f>
        <v>0</v>
      </c>
    </row>
    <row r="502" spans="1:7" x14ac:dyDescent="0.25">
      <c r="A502" s="269" t="str">
        <f>DEDEL!A164</f>
        <v>DEDELEGATION</v>
      </c>
      <c r="B502" s="269">
        <f>DEDEL!C164</f>
        <v>3023512</v>
      </c>
      <c r="C502" s="269" t="str">
        <f>DEDEL!D164</f>
        <v>Rosh Pinah Primary School</v>
      </c>
      <c r="D502" s="269" t="str">
        <f>DEDEL!M164</f>
        <v>DDEL2</v>
      </c>
      <c r="E502" s="401">
        <f>DEDEL!Q164</f>
        <v>-1189.3200000000002</v>
      </c>
      <c r="F502" s="401">
        <f>DEDEL!R164</f>
        <v>0</v>
      </c>
      <c r="G502" s="401">
        <f>DEDEL!S164</f>
        <v>0</v>
      </c>
    </row>
    <row r="503" spans="1:7" x14ac:dyDescent="0.25">
      <c r="A503" s="269" t="str">
        <f>DEDEL!A165</f>
        <v>DEDELEGATION</v>
      </c>
      <c r="B503" s="269">
        <f>DEDEL!C165</f>
        <v>3023513</v>
      </c>
      <c r="C503" s="269" t="str">
        <f>DEDEL!D165</f>
        <v>Menorah Primary School</v>
      </c>
      <c r="D503" s="269" t="str">
        <f>DEDEL!M165</f>
        <v>DDEL2</v>
      </c>
      <c r="E503" s="401">
        <f>DEDEL!Q165</f>
        <v>-1208.4000000000001</v>
      </c>
      <c r="F503" s="401">
        <f>DEDEL!R165</f>
        <v>0</v>
      </c>
      <c r="G503" s="401">
        <f>DEDEL!S165</f>
        <v>0</v>
      </c>
    </row>
    <row r="504" spans="1:7" x14ac:dyDescent="0.25">
      <c r="A504" s="269" t="str">
        <f>DEDEL!A166</f>
        <v>DEDELEGATION</v>
      </c>
      <c r="B504" s="269">
        <f>DEDEL!C166</f>
        <v>3023514</v>
      </c>
      <c r="C504" s="269" t="str">
        <f>DEDEL!D166</f>
        <v>The Annunciation RC Junior School</v>
      </c>
      <c r="D504" s="269" t="str">
        <f>DEDEL!M166</f>
        <v>DDEL2</v>
      </c>
      <c r="E504" s="401">
        <f>DEDEL!Q166</f>
        <v>-658.26</v>
      </c>
      <c r="F504" s="401">
        <f>DEDEL!R166</f>
        <v>0</v>
      </c>
      <c r="G504" s="401">
        <f>DEDEL!S166</f>
        <v>0</v>
      </c>
    </row>
    <row r="505" spans="1:7" x14ac:dyDescent="0.25">
      <c r="A505" s="269" t="str">
        <f>DEDEL!A167</f>
        <v>DEDELEGATION</v>
      </c>
      <c r="B505" s="269">
        <f>DEDEL!C167</f>
        <v>3023516</v>
      </c>
      <c r="C505" s="269" t="str">
        <f>DEDEL!D167</f>
        <v>Hasmonean Primary School</v>
      </c>
      <c r="D505" s="269" t="str">
        <f>DEDEL!M167</f>
        <v>DDEL2</v>
      </c>
      <c r="E505" s="401">
        <f>DEDEL!Q167</f>
        <v>-648.72</v>
      </c>
      <c r="F505" s="401">
        <f>DEDEL!R167</f>
        <v>0</v>
      </c>
      <c r="G505" s="401">
        <f>DEDEL!S167</f>
        <v>0</v>
      </c>
    </row>
    <row r="506" spans="1:7" x14ac:dyDescent="0.25">
      <c r="A506" s="269" t="str">
        <f>DEDEL!A168</f>
        <v>DEDELEGATION</v>
      </c>
      <c r="B506" s="269">
        <f>DEDEL!C168</f>
        <v>3023518</v>
      </c>
      <c r="C506" s="269" t="str">
        <f>DEDEL!D168</f>
        <v>Woodcroft Primary School</v>
      </c>
      <c r="D506" s="269" t="str">
        <f>DEDEL!M168</f>
        <v>DDEL2</v>
      </c>
      <c r="E506" s="401">
        <f>DEDEL!Q168</f>
        <v>-1240.2</v>
      </c>
      <c r="F506" s="401">
        <f>DEDEL!R168</f>
        <v>0</v>
      </c>
      <c r="G506" s="401">
        <f>DEDEL!S168</f>
        <v>0</v>
      </c>
    </row>
    <row r="507" spans="1:7" x14ac:dyDescent="0.25">
      <c r="A507" s="269" t="str">
        <f>DEDEL!A169</f>
        <v>DEDELEGATION</v>
      </c>
      <c r="B507" s="269">
        <f>DEDEL!C169</f>
        <v>3023520</v>
      </c>
      <c r="C507" s="269" t="str">
        <f>DEDEL!D169</f>
        <v>Akiva School</v>
      </c>
      <c r="D507" s="269" t="str">
        <f>DEDEL!M169</f>
        <v>DDEL2</v>
      </c>
      <c r="E507" s="401">
        <f>DEDEL!Q169</f>
        <v>-1335.6000000000001</v>
      </c>
      <c r="F507" s="401">
        <f>DEDEL!R169</f>
        <v>0</v>
      </c>
      <c r="G507" s="401">
        <f>DEDEL!S169</f>
        <v>0</v>
      </c>
    </row>
    <row r="508" spans="1:7" x14ac:dyDescent="0.25">
      <c r="A508" s="269" t="str">
        <f>DEDEL!A170</f>
        <v>DEDELEGATION</v>
      </c>
      <c r="B508" s="269">
        <f>DEDEL!C170</f>
        <v>3023523</v>
      </c>
      <c r="C508" s="269" t="str">
        <f>DEDEL!D170</f>
        <v>Martin Primary School</v>
      </c>
      <c r="D508" s="269" t="str">
        <f>DEDEL!M170</f>
        <v>DDEL2</v>
      </c>
      <c r="E508" s="401">
        <f>DEDEL!Q170</f>
        <v>-1974.7800000000002</v>
      </c>
      <c r="F508" s="401">
        <f>DEDEL!R170</f>
        <v>0</v>
      </c>
      <c r="G508" s="401">
        <f>DEDEL!S170</f>
        <v>0</v>
      </c>
    </row>
    <row r="509" spans="1:7" x14ac:dyDescent="0.25">
      <c r="A509" s="269" t="str">
        <f>DEDEL!A171</f>
        <v>DEDELEGATION</v>
      </c>
      <c r="B509" s="269">
        <f>DEDEL!C171</f>
        <v>3023524</v>
      </c>
      <c r="C509" s="269" t="str">
        <f>DEDEL!D171</f>
        <v>Beit Shvidler Primary School</v>
      </c>
      <c r="D509" s="269" t="str">
        <f>DEDEL!M171</f>
        <v>DDEL2</v>
      </c>
      <c r="E509" s="401">
        <f>DEDEL!Q171</f>
        <v>-597.84</v>
      </c>
      <c r="F509" s="401">
        <f>DEDEL!R171</f>
        <v>0</v>
      </c>
      <c r="G509" s="401">
        <f>DEDEL!S171</f>
        <v>0</v>
      </c>
    </row>
    <row r="510" spans="1:7" x14ac:dyDescent="0.25">
      <c r="A510" s="269" t="str">
        <f>DEDEL!A172</f>
        <v>DEDELEGATION</v>
      </c>
      <c r="B510" s="269">
        <f>DEDEL!C172</f>
        <v>3025201</v>
      </c>
      <c r="C510" s="269" t="str">
        <f>DEDEL!D172</f>
        <v>Osidge Primary School</v>
      </c>
      <c r="D510" s="269" t="str">
        <f>DEDEL!M172</f>
        <v>DDEL2</v>
      </c>
      <c r="E510" s="401">
        <f>DEDEL!Q172</f>
        <v>-1252.92</v>
      </c>
      <c r="F510" s="401">
        <f>DEDEL!R172</f>
        <v>0</v>
      </c>
      <c r="G510" s="401">
        <f>DEDEL!S172</f>
        <v>0</v>
      </c>
    </row>
    <row r="511" spans="1:7" x14ac:dyDescent="0.25">
      <c r="A511" s="269" t="str">
        <f>DEDEL!A173</f>
        <v>DEDELEGATION</v>
      </c>
      <c r="B511" s="269">
        <f>DEDEL!C173</f>
        <v>3025948</v>
      </c>
      <c r="C511" s="269" t="str">
        <f>DEDEL!D173</f>
        <v>Mathilda Marks-Kennedy Jewish Primary School</v>
      </c>
      <c r="D511" s="269" t="str">
        <f>DEDEL!M173</f>
        <v>DDEL2</v>
      </c>
      <c r="E511" s="401">
        <f>DEDEL!Q173</f>
        <v>-664.62</v>
      </c>
      <c r="F511" s="401">
        <f>DEDEL!R173</f>
        <v>0</v>
      </c>
      <c r="G511" s="401">
        <f>DEDEL!S173</f>
        <v>0</v>
      </c>
    </row>
    <row r="512" spans="1:7" x14ac:dyDescent="0.25">
      <c r="A512" s="269" t="str">
        <f>DEDEL!A174</f>
        <v>DEDELEGATION</v>
      </c>
      <c r="B512" s="269">
        <f>DEDEL!C174</f>
        <v>3025949</v>
      </c>
      <c r="C512" s="269" t="str">
        <f>DEDEL!D174</f>
        <v>Menorah Foundation School</v>
      </c>
      <c r="D512" s="269" t="str">
        <f>DEDEL!M174</f>
        <v>DDEL2</v>
      </c>
      <c r="E512" s="401">
        <f>DEDEL!Q174</f>
        <v>-1205.22</v>
      </c>
      <c r="F512" s="401">
        <f>DEDEL!R174</f>
        <v>0</v>
      </c>
      <c r="G512" s="401">
        <f>DEDEL!S174</f>
        <v>0</v>
      </c>
    </row>
    <row r="513" spans="1:7" x14ac:dyDescent="0.25">
      <c r="A513" s="269" t="str">
        <f>DEDEL!A175</f>
        <v>DEDELEGATION</v>
      </c>
      <c r="B513" s="269">
        <f>DEDEL!C175</f>
        <v>3024003</v>
      </c>
      <c r="C513" s="269" t="str">
        <f>DEDEL!D175</f>
        <v>Friern Barnet School</v>
      </c>
      <c r="D513" s="269" t="str">
        <f>DEDEL!M175</f>
        <v>DDEL2</v>
      </c>
      <c r="E513" s="401">
        <f>DEDEL!Q175</f>
        <v>0</v>
      </c>
      <c r="F513" s="401">
        <f>DEDEL!R175</f>
        <v>0</v>
      </c>
      <c r="G513" s="401">
        <f>DEDEL!S175</f>
        <v>0</v>
      </c>
    </row>
    <row r="514" spans="1:7" x14ac:dyDescent="0.25">
      <c r="A514" s="269" t="str">
        <f>DEDEL!A176</f>
        <v>DEDELEGATION</v>
      </c>
      <c r="B514" s="269">
        <f>DEDEL!C176</f>
        <v>3024004</v>
      </c>
      <c r="C514" s="269" t="str">
        <f>DEDEL!D176</f>
        <v>Menorah High School for Girls</v>
      </c>
      <c r="D514" s="269" t="str">
        <f>DEDEL!M176</f>
        <v>DDEL2</v>
      </c>
      <c r="E514" s="401">
        <f>DEDEL!Q176</f>
        <v>0</v>
      </c>
      <c r="F514" s="401">
        <f>DEDEL!R176</f>
        <v>0</v>
      </c>
      <c r="G514" s="401">
        <f>DEDEL!S176</f>
        <v>0</v>
      </c>
    </row>
    <row r="515" spans="1:7" x14ac:dyDescent="0.25">
      <c r="A515" s="269" t="str">
        <f>DEDEL!A177</f>
        <v>DEDELEGATION</v>
      </c>
      <c r="B515" s="269">
        <f>DEDEL!C177</f>
        <v>3025404</v>
      </c>
      <c r="C515" s="269" t="str">
        <f>DEDEL!D177</f>
        <v>St Michael's Catholic Grammar School</v>
      </c>
      <c r="D515" s="269" t="str">
        <f>DEDEL!M177</f>
        <v>DDEL2</v>
      </c>
      <c r="E515" s="401">
        <f>DEDEL!Q177</f>
        <v>0</v>
      </c>
      <c r="F515" s="401">
        <f>DEDEL!R177</f>
        <v>0</v>
      </c>
      <c r="G515" s="401">
        <f>DEDEL!S177</f>
        <v>0</v>
      </c>
    </row>
    <row r="516" spans="1:7" x14ac:dyDescent="0.25">
      <c r="A516" s="269" t="str">
        <f>DEDEL!A178</f>
        <v>DEDELEGATION</v>
      </c>
      <c r="B516" s="269">
        <f>DEDEL!C178</f>
        <v>3025405</v>
      </c>
      <c r="C516" s="269" t="str">
        <f>DEDEL!D178</f>
        <v>Finchley Catholic High School</v>
      </c>
      <c r="D516" s="269" t="str">
        <f>DEDEL!M178</f>
        <v>DDEL2</v>
      </c>
      <c r="E516" s="401">
        <f>DEDEL!Q178</f>
        <v>0</v>
      </c>
      <c r="F516" s="401">
        <f>DEDEL!R178</f>
        <v>0</v>
      </c>
      <c r="G516" s="401">
        <f>DEDEL!S178</f>
        <v>0</v>
      </c>
    </row>
    <row r="517" spans="1:7" x14ac:dyDescent="0.25">
      <c r="A517" s="269" t="str">
        <f>DEDEL!A179</f>
        <v>DEDELEGATION</v>
      </c>
      <c r="B517" s="269">
        <f>DEDEL!C179</f>
        <v>3025407</v>
      </c>
      <c r="C517" s="269" t="str">
        <f>DEDEL!D179</f>
        <v>St James' Catholic High School</v>
      </c>
      <c r="D517" s="269" t="str">
        <f>DEDEL!M179</f>
        <v>DDEL2</v>
      </c>
      <c r="E517" s="401">
        <f>DEDEL!Q179</f>
        <v>0</v>
      </c>
      <c r="F517" s="401">
        <f>DEDEL!R179</f>
        <v>0</v>
      </c>
      <c r="G517" s="401">
        <f>DEDEL!S179</f>
        <v>0</v>
      </c>
    </row>
    <row r="518" spans="1:7" x14ac:dyDescent="0.25">
      <c r="A518" s="269" t="str">
        <f>DEDEL!A180</f>
        <v>DEDELEGATION</v>
      </c>
      <c r="B518" s="269">
        <f>DEDEL!C180</f>
        <v>3025427</v>
      </c>
      <c r="C518" s="269" t="str">
        <f>DEDEL!D180</f>
        <v>JCoSS</v>
      </c>
      <c r="D518" s="269" t="str">
        <f>DEDEL!M180</f>
        <v>DDEL2</v>
      </c>
      <c r="E518" s="401">
        <f>DEDEL!Q180</f>
        <v>0</v>
      </c>
      <c r="F518" s="401">
        <f>DEDEL!R180</f>
        <v>0</v>
      </c>
      <c r="G518" s="401">
        <f>DEDEL!S180</f>
        <v>0</v>
      </c>
    </row>
    <row r="519" spans="1:7" x14ac:dyDescent="0.25">
      <c r="A519" s="269" t="str">
        <f>DEDEL!A181</f>
        <v>DEDELEGATION</v>
      </c>
      <c r="B519" s="269">
        <f>DEDEL!C181</f>
        <v>3023521</v>
      </c>
      <c r="C519" s="269" t="str">
        <f>DEDEL!D181</f>
        <v>St Mary's and St John's CofE School</v>
      </c>
      <c r="D519" s="269" t="str">
        <f>DEDEL!M181</f>
        <v>DDEL2</v>
      </c>
      <c r="E519" s="401">
        <f>DEDEL!Q181</f>
        <v>-1904.8200000000002</v>
      </c>
      <c r="F519" s="401">
        <f>DEDEL!R181</f>
        <v>0</v>
      </c>
      <c r="G519" s="401">
        <f>DEDEL!S181</f>
        <v>0</v>
      </c>
    </row>
    <row r="520" spans="1:7" x14ac:dyDescent="0.25">
      <c r="A520" s="269" t="str">
        <f>DEDEL!A182</f>
        <v>DEDELEGATION</v>
      </c>
      <c r="B520" s="269">
        <f>DEDEL!C182</f>
        <v>3022002</v>
      </c>
      <c r="C520" s="269" t="str">
        <f>DEDEL!D182</f>
        <v>Barnfield Primary School</v>
      </c>
      <c r="D520" s="269" t="str">
        <f>DEDEL!M182</f>
        <v>DDEL3</v>
      </c>
      <c r="E520" s="401">
        <f>DEDEL!Q182</f>
        <v>-1604.9380382775121</v>
      </c>
      <c r="F520" s="401">
        <f>DEDEL!R182</f>
        <v>0</v>
      </c>
      <c r="G520" s="401">
        <f>DEDEL!S182</f>
        <v>0</v>
      </c>
    </row>
    <row r="521" spans="1:7" x14ac:dyDescent="0.25">
      <c r="A521" s="269" t="str">
        <f>DEDEL!A183</f>
        <v>DEDELEGATION</v>
      </c>
      <c r="B521" s="269">
        <f>DEDEL!C183</f>
        <v>3022003</v>
      </c>
      <c r="C521" s="269" t="str">
        <f>DEDEL!D183</f>
        <v>Bell Lane Primary School</v>
      </c>
      <c r="D521" s="269" t="str">
        <f>DEDEL!M183</f>
        <v>DDEL3</v>
      </c>
      <c r="E521" s="401">
        <f>DEDEL!Q183</f>
        <v>-1848.3652432432434</v>
      </c>
      <c r="F521" s="401">
        <f>DEDEL!R183</f>
        <v>0</v>
      </c>
      <c r="G521" s="401">
        <f>DEDEL!S183</f>
        <v>0</v>
      </c>
    </row>
    <row r="522" spans="1:7" x14ac:dyDescent="0.25">
      <c r="A522" s="269" t="str">
        <f>DEDEL!A184</f>
        <v>DEDELEGATION</v>
      </c>
      <c r="B522" s="269">
        <f>DEDEL!C184</f>
        <v>3022007</v>
      </c>
      <c r="C522" s="269" t="str">
        <f>DEDEL!D184</f>
        <v>Brookland Junior School</v>
      </c>
      <c r="D522" s="269" t="str">
        <f>DEDEL!M184</f>
        <v>DDEL3</v>
      </c>
      <c r="E522" s="401">
        <f>DEDEL!Q184</f>
        <v>-915.71787114845949</v>
      </c>
      <c r="F522" s="401">
        <f>DEDEL!R184</f>
        <v>0</v>
      </c>
      <c r="G522" s="401">
        <f>DEDEL!S184</f>
        <v>0</v>
      </c>
    </row>
    <row r="523" spans="1:7" x14ac:dyDescent="0.25">
      <c r="A523" s="269" t="str">
        <f>DEDEL!A185</f>
        <v>DEDELEGATION</v>
      </c>
      <c r="B523" s="269">
        <f>DEDEL!C185</f>
        <v>3022008</v>
      </c>
      <c r="C523" s="269" t="str">
        <f>DEDEL!D185</f>
        <v>Brookland Infant and Nursery School</v>
      </c>
      <c r="D523" s="269" t="str">
        <f>DEDEL!M185</f>
        <v>DDEL3</v>
      </c>
      <c r="E523" s="401">
        <f>DEDEL!Q185</f>
        <v>-542.96000000000083</v>
      </c>
      <c r="F523" s="401">
        <f>DEDEL!R185</f>
        <v>0</v>
      </c>
      <c r="G523" s="401">
        <f>DEDEL!S185</f>
        <v>0</v>
      </c>
    </row>
    <row r="524" spans="1:7" x14ac:dyDescent="0.25">
      <c r="A524" s="269" t="str">
        <f>DEDEL!A186</f>
        <v>DEDELEGATION</v>
      </c>
      <c r="B524" s="269">
        <f>DEDEL!C186</f>
        <v>3022009</v>
      </c>
      <c r="C524" s="269" t="str">
        <f>DEDEL!D186</f>
        <v>Brunswick Park Primary and Nursery School</v>
      </c>
      <c r="D524" s="269" t="str">
        <f>DEDEL!M186</f>
        <v>DDEL3</v>
      </c>
      <c r="E524" s="401">
        <f>DEDEL!Q186</f>
        <v>-1053.6956398104264</v>
      </c>
      <c r="F524" s="401">
        <f>DEDEL!R186</f>
        <v>0</v>
      </c>
      <c r="G524" s="401">
        <f>DEDEL!S186</f>
        <v>0</v>
      </c>
    </row>
    <row r="525" spans="1:7" x14ac:dyDescent="0.25">
      <c r="A525" s="269" t="str">
        <f>DEDEL!A187</f>
        <v>DEDELEGATION</v>
      </c>
      <c r="B525" s="269">
        <f>DEDEL!C187</f>
        <v>3022011</v>
      </c>
      <c r="C525" s="269" t="str">
        <f>DEDEL!D187</f>
        <v>Church Hill School</v>
      </c>
      <c r="D525" s="269" t="str">
        <f>DEDEL!M187</f>
        <v>DDEL3</v>
      </c>
      <c r="E525" s="401">
        <f>DEDEL!Q187</f>
        <v>-415.58312796208526</v>
      </c>
      <c r="F525" s="401">
        <f>DEDEL!R187</f>
        <v>0</v>
      </c>
      <c r="G525" s="401">
        <f>DEDEL!S187</f>
        <v>0</v>
      </c>
    </row>
    <row r="526" spans="1:7" x14ac:dyDescent="0.25">
      <c r="A526" s="269" t="str">
        <f>DEDEL!A188</f>
        <v>DEDELEGATION</v>
      </c>
      <c r="B526" s="269">
        <f>DEDEL!C188</f>
        <v>3022014</v>
      </c>
      <c r="C526" s="269" t="str">
        <f>DEDEL!D188</f>
        <v>Colindale Primary School</v>
      </c>
      <c r="D526" s="269" t="str">
        <f>DEDEL!M188</f>
        <v>DDEL3</v>
      </c>
      <c r="E526" s="401">
        <f>DEDEL!Q188</f>
        <v>-2364.4701597444091</v>
      </c>
      <c r="F526" s="401">
        <f>DEDEL!R188</f>
        <v>0</v>
      </c>
      <c r="G526" s="401">
        <f>DEDEL!S188</f>
        <v>0</v>
      </c>
    </row>
    <row r="527" spans="1:7" x14ac:dyDescent="0.25">
      <c r="A527" s="269" t="str">
        <f>DEDEL!A189</f>
        <v>DEDELEGATION</v>
      </c>
      <c r="B527" s="269">
        <f>DEDEL!C189</f>
        <v>3022015</v>
      </c>
      <c r="C527" s="269" t="str">
        <f>DEDEL!D189</f>
        <v>Coppetts Wood Primary School</v>
      </c>
      <c r="D527" s="269" t="str">
        <f>DEDEL!M189</f>
        <v>DDEL3</v>
      </c>
      <c r="E527" s="401">
        <f>DEDEL!Q189</f>
        <v>-950.18</v>
      </c>
      <c r="F527" s="401">
        <f>DEDEL!R189</f>
        <v>0</v>
      </c>
      <c r="G527" s="401">
        <f>DEDEL!S189</f>
        <v>0</v>
      </c>
    </row>
    <row r="528" spans="1:7" x14ac:dyDescent="0.25">
      <c r="A528" s="269" t="str">
        <f>DEDEL!A190</f>
        <v>DEDELEGATION</v>
      </c>
      <c r="B528" s="269">
        <f>DEDEL!C190</f>
        <v>3022016</v>
      </c>
      <c r="C528" s="269" t="str">
        <f>DEDEL!D190</f>
        <v>Courtland School</v>
      </c>
      <c r="D528" s="269" t="str">
        <f>DEDEL!M190</f>
        <v>DDEL3</v>
      </c>
      <c r="E528" s="401">
        <f>DEDEL!Q190</f>
        <v>-257.9118483412322</v>
      </c>
      <c r="F528" s="401">
        <f>DEDEL!R190</f>
        <v>0</v>
      </c>
      <c r="G528" s="401">
        <f>DEDEL!S190</f>
        <v>0</v>
      </c>
    </row>
    <row r="529" spans="1:7" x14ac:dyDescent="0.25">
      <c r="A529" s="269" t="str">
        <f>DEDEL!A191</f>
        <v>DEDELEGATION</v>
      </c>
      <c r="B529" s="269">
        <f>DEDEL!C191</f>
        <v>3022017</v>
      </c>
      <c r="C529" s="269" t="str">
        <f>DEDEL!D191</f>
        <v>Cromer Road Primary School</v>
      </c>
      <c r="D529" s="269" t="str">
        <f>DEDEL!M191</f>
        <v>DDEL3</v>
      </c>
      <c r="E529" s="401">
        <f>DEDEL!Q191</f>
        <v>-1272.2685176470586</v>
      </c>
      <c r="F529" s="401">
        <f>DEDEL!R191</f>
        <v>0</v>
      </c>
      <c r="G529" s="401">
        <f>DEDEL!S191</f>
        <v>0</v>
      </c>
    </row>
    <row r="530" spans="1:7" x14ac:dyDescent="0.25">
      <c r="A530" s="269" t="str">
        <f>DEDEL!A192</f>
        <v>DEDELEGATION</v>
      </c>
      <c r="B530" s="269">
        <f>DEDEL!C192</f>
        <v>3022019</v>
      </c>
      <c r="C530" s="269" t="str">
        <f>DEDEL!D192</f>
        <v>Deansbrook Infant School</v>
      </c>
      <c r="D530" s="269" t="str">
        <f>DEDEL!M192</f>
        <v>DDEL3</v>
      </c>
      <c r="E530" s="401">
        <f>DEDEL!Q192</f>
        <v>-564.03862660944208</v>
      </c>
      <c r="F530" s="401">
        <f>DEDEL!R192</f>
        <v>0</v>
      </c>
      <c r="G530" s="401">
        <f>DEDEL!S192</f>
        <v>0</v>
      </c>
    </row>
    <row r="531" spans="1:7" x14ac:dyDescent="0.25">
      <c r="A531" s="269" t="str">
        <f>DEDEL!A193</f>
        <v>DEDELEGATION</v>
      </c>
      <c r="B531" s="269">
        <f>DEDEL!C193</f>
        <v>3022021</v>
      </c>
      <c r="C531" s="269" t="str">
        <f>DEDEL!D193</f>
        <v>Dollis Primary School</v>
      </c>
      <c r="D531" s="269" t="str">
        <f>DEDEL!M193</f>
        <v>DDEL3</v>
      </c>
      <c r="E531" s="401">
        <f>DEDEL!Q193</f>
        <v>-1626.7067611336029</v>
      </c>
      <c r="F531" s="401">
        <f>DEDEL!R193</f>
        <v>0</v>
      </c>
      <c r="G531" s="401">
        <f>DEDEL!S193</f>
        <v>0</v>
      </c>
    </row>
    <row r="532" spans="1:7" x14ac:dyDescent="0.25">
      <c r="A532" s="269" t="str">
        <f>DEDEL!A194</f>
        <v>DEDELEGATION</v>
      </c>
      <c r="B532" s="269">
        <f>DEDEL!C194</f>
        <v>3022023</v>
      </c>
      <c r="C532" s="269" t="str">
        <f>DEDEL!D194</f>
        <v>Edgware Primary School</v>
      </c>
      <c r="D532" s="269" t="str">
        <f>DEDEL!M194</f>
        <v>DDEL3</v>
      </c>
      <c r="E532" s="401">
        <f>DEDEL!Q194</f>
        <v>-2406.2999999999984</v>
      </c>
      <c r="F532" s="401">
        <f>DEDEL!R194</f>
        <v>0</v>
      </c>
      <c r="G532" s="401">
        <f>DEDEL!S194</f>
        <v>0</v>
      </c>
    </row>
    <row r="533" spans="1:7" x14ac:dyDescent="0.25">
      <c r="A533" s="269" t="str">
        <f>DEDEL!A195</f>
        <v>DEDELEGATION</v>
      </c>
      <c r="B533" s="269">
        <f>DEDEL!C195</f>
        <v>3022024</v>
      </c>
      <c r="C533" s="269" t="str">
        <f>DEDEL!D195</f>
        <v>Fairway Primary School and Children's Centre</v>
      </c>
      <c r="D533" s="269" t="str">
        <f>DEDEL!M195</f>
        <v>DDEL3</v>
      </c>
      <c r="E533" s="401">
        <f>DEDEL!Q195</f>
        <v>-857.99294117647059</v>
      </c>
      <c r="F533" s="401">
        <f>DEDEL!R195</f>
        <v>0</v>
      </c>
      <c r="G533" s="401">
        <f>DEDEL!S195</f>
        <v>0</v>
      </c>
    </row>
    <row r="534" spans="1:7" x14ac:dyDescent="0.25">
      <c r="A534" s="269" t="str">
        <f>DEDEL!A196</f>
        <v>DEDELEGATION</v>
      </c>
      <c r="B534" s="269">
        <f>DEDEL!C196</f>
        <v>3022025</v>
      </c>
      <c r="C534" s="269" t="str">
        <f>DEDEL!D196</f>
        <v>Foulds School</v>
      </c>
      <c r="D534" s="269" t="str">
        <f>DEDEL!M196</f>
        <v>DDEL3</v>
      </c>
      <c r="E534" s="401">
        <f>DEDEL!Q196</f>
        <v>-85.840125</v>
      </c>
      <c r="F534" s="401">
        <f>DEDEL!R196</f>
        <v>0</v>
      </c>
      <c r="G534" s="401">
        <f>DEDEL!S196</f>
        <v>0</v>
      </c>
    </row>
    <row r="535" spans="1:7" x14ac:dyDescent="0.25">
      <c r="A535" s="269" t="str">
        <f>DEDEL!A197</f>
        <v>DEDELEGATION</v>
      </c>
      <c r="B535" s="269">
        <f>DEDEL!C197</f>
        <v>3022026</v>
      </c>
      <c r="C535" s="269" t="str">
        <f>DEDEL!D197</f>
        <v>Frith Manor Primary School</v>
      </c>
      <c r="D535" s="269" t="str">
        <f>DEDEL!M197</f>
        <v>DDEL3</v>
      </c>
      <c r="E535" s="401">
        <f>DEDEL!Q197</f>
        <v>-939.18328413284132</v>
      </c>
      <c r="F535" s="401">
        <f>DEDEL!R197</f>
        <v>0</v>
      </c>
      <c r="G535" s="401">
        <f>DEDEL!S197</f>
        <v>0</v>
      </c>
    </row>
    <row r="536" spans="1:7" x14ac:dyDescent="0.25">
      <c r="A536" s="269" t="str">
        <f>DEDEL!A198</f>
        <v>DEDELEGATION</v>
      </c>
      <c r="B536" s="269">
        <f>DEDEL!C198</f>
        <v>3022027</v>
      </c>
      <c r="C536" s="269" t="str">
        <f>DEDEL!D198</f>
        <v>Garden Suburb Junior School</v>
      </c>
      <c r="D536" s="269" t="str">
        <f>DEDEL!M198</f>
        <v>DDEL3</v>
      </c>
      <c r="E536" s="401">
        <f>DEDEL!Q198</f>
        <v>-780.86129577464794</v>
      </c>
      <c r="F536" s="401">
        <f>DEDEL!R198</f>
        <v>0</v>
      </c>
      <c r="G536" s="401">
        <f>DEDEL!S198</f>
        <v>0</v>
      </c>
    </row>
    <row r="537" spans="1:7" x14ac:dyDescent="0.25">
      <c r="A537" s="269" t="str">
        <f>DEDEL!A199</f>
        <v>DEDELEGATION</v>
      </c>
      <c r="B537" s="269">
        <f>DEDEL!C199</f>
        <v>3022028</v>
      </c>
      <c r="C537" s="269" t="str">
        <f>DEDEL!D199</f>
        <v>Garden Suburb Infant School</v>
      </c>
      <c r="D537" s="269" t="str">
        <f>DEDEL!M199</f>
        <v>DDEL3</v>
      </c>
      <c r="E537" s="401">
        <f>DEDEL!Q199</f>
        <v>-579.98000000000036</v>
      </c>
      <c r="F537" s="401">
        <f>DEDEL!R199</f>
        <v>0</v>
      </c>
      <c r="G537" s="401">
        <f>DEDEL!S199</f>
        <v>0</v>
      </c>
    </row>
    <row r="538" spans="1:7" x14ac:dyDescent="0.25">
      <c r="A538" s="269" t="str">
        <f>DEDEL!A200</f>
        <v>DEDELEGATION</v>
      </c>
      <c r="B538" s="269">
        <f>DEDEL!C200</f>
        <v>3022029</v>
      </c>
      <c r="C538" s="269" t="str">
        <f>DEDEL!D200</f>
        <v>Goldbeaters Primary School</v>
      </c>
      <c r="D538" s="269" t="str">
        <f>DEDEL!M200</f>
        <v>DDEL3</v>
      </c>
      <c r="E538" s="401">
        <f>DEDEL!Q200</f>
        <v>-2070.1373459715637</v>
      </c>
      <c r="F538" s="401">
        <f>DEDEL!R200</f>
        <v>0</v>
      </c>
      <c r="G538" s="401">
        <f>DEDEL!S200</f>
        <v>0</v>
      </c>
    </row>
    <row r="539" spans="1:7" x14ac:dyDescent="0.25">
      <c r="A539" s="269" t="str">
        <f>DEDEL!A201</f>
        <v>DEDELEGATION</v>
      </c>
      <c r="B539" s="269">
        <f>DEDEL!C201</f>
        <v>3022031</v>
      </c>
      <c r="C539" s="269" t="str">
        <f>DEDEL!D201</f>
        <v>Hollickwood Primary School</v>
      </c>
      <c r="D539" s="269" t="str">
        <f>DEDEL!M201</f>
        <v>DDEL3</v>
      </c>
      <c r="E539" s="401">
        <f>DEDEL!Q201</f>
        <v>-701.65367875647667</v>
      </c>
      <c r="F539" s="401">
        <f>DEDEL!R201</f>
        <v>0</v>
      </c>
      <c r="G539" s="401">
        <f>DEDEL!S201</f>
        <v>0</v>
      </c>
    </row>
    <row r="540" spans="1:7" x14ac:dyDescent="0.25">
      <c r="A540" s="269" t="str">
        <f>DEDEL!A202</f>
        <v>DEDELEGATION</v>
      </c>
      <c r="B540" s="269">
        <f>DEDEL!C202</f>
        <v>3022032</v>
      </c>
      <c r="C540" s="269" t="str">
        <f>DEDEL!D202</f>
        <v>Holly Park Primary School</v>
      </c>
      <c r="D540" s="269" t="str">
        <f>DEDEL!M202</f>
        <v>DDEL3</v>
      </c>
      <c r="E540" s="401">
        <f>DEDEL!Q202</f>
        <v>-1090.788843537415</v>
      </c>
      <c r="F540" s="401">
        <f>DEDEL!R202</f>
        <v>0</v>
      </c>
      <c r="G540" s="401">
        <f>DEDEL!S202</f>
        <v>0</v>
      </c>
    </row>
    <row r="541" spans="1:7" x14ac:dyDescent="0.25">
      <c r="A541" s="269" t="str">
        <f>DEDEL!A203</f>
        <v>DEDELEGATION</v>
      </c>
      <c r="B541" s="269">
        <f>DEDEL!C203</f>
        <v>3022036</v>
      </c>
      <c r="C541" s="269" t="str">
        <f>DEDEL!D203</f>
        <v>Livingstone Primary and Nursery School</v>
      </c>
      <c r="D541" s="269" t="str">
        <f>DEDEL!M203</f>
        <v>DDEL3</v>
      </c>
      <c r="E541" s="401">
        <f>DEDEL!Q203</f>
        <v>-1314.1877256317689</v>
      </c>
      <c r="F541" s="401">
        <f>DEDEL!R203</f>
        <v>0</v>
      </c>
      <c r="G541" s="401">
        <f>DEDEL!S203</f>
        <v>0</v>
      </c>
    </row>
    <row r="542" spans="1:7" x14ac:dyDescent="0.25">
      <c r="A542" s="269" t="str">
        <f>DEDEL!A204</f>
        <v>DEDELEGATION</v>
      </c>
      <c r="B542" s="269">
        <f>DEDEL!C204</f>
        <v>3022037</v>
      </c>
      <c r="C542" s="269" t="str">
        <f>DEDEL!D204</f>
        <v>Manorside Primary School</v>
      </c>
      <c r="D542" s="269" t="str">
        <f>DEDEL!M204</f>
        <v>DDEL3</v>
      </c>
      <c r="E542" s="401">
        <f>DEDEL!Q204</f>
        <v>-454.86353383458646</v>
      </c>
      <c r="F542" s="401">
        <f>DEDEL!R204</f>
        <v>0</v>
      </c>
      <c r="G542" s="401">
        <f>DEDEL!S204</f>
        <v>0</v>
      </c>
    </row>
    <row r="543" spans="1:7" x14ac:dyDescent="0.25">
      <c r="A543" s="269" t="str">
        <f>DEDEL!A205</f>
        <v>DEDELEGATION</v>
      </c>
      <c r="B543" s="269">
        <f>DEDEL!C205</f>
        <v>3022042</v>
      </c>
      <c r="C543" s="269" t="str">
        <f>DEDEL!D205</f>
        <v>Monkfrith Primary School</v>
      </c>
      <c r="D543" s="269" t="str">
        <f>DEDEL!M205</f>
        <v>DDEL3</v>
      </c>
      <c r="E543" s="401">
        <f>DEDEL!Q205</f>
        <v>-451.42531645569619</v>
      </c>
      <c r="F543" s="401">
        <f>DEDEL!R205</f>
        <v>0</v>
      </c>
      <c r="G543" s="401">
        <f>DEDEL!S205</f>
        <v>0</v>
      </c>
    </row>
    <row r="544" spans="1:7" x14ac:dyDescent="0.25">
      <c r="A544" s="269" t="str">
        <f>DEDEL!A206</f>
        <v>DEDELEGATION</v>
      </c>
      <c r="B544" s="269">
        <f>DEDEL!C206</f>
        <v>3022043</v>
      </c>
      <c r="C544" s="269" t="str">
        <f>DEDEL!D206</f>
        <v>Moss Hall Junior School</v>
      </c>
      <c r="D544" s="269" t="str">
        <f>DEDEL!M206</f>
        <v>DDEL3</v>
      </c>
      <c r="E544" s="401">
        <f>DEDEL!Q206</f>
        <v>-1076.8724511930586</v>
      </c>
      <c r="F544" s="401">
        <f>DEDEL!R206</f>
        <v>0</v>
      </c>
      <c r="G544" s="401">
        <f>DEDEL!S206</f>
        <v>0</v>
      </c>
    </row>
    <row r="545" spans="1:7" x14ac:dyDescent="0.25">
      <c r="A545" s="269" t="str">
        <f>DEDEL!A207</f>
        <v>DEDELEGATION</v>
      </c>
      <c r="B545" s="269">
        <f>DEDEL!C207</f>
        <v>3022044</v>
      </c>
      <c r="C545" s="269" t="str">
        <f>DEDEL!D207</f>
        <v>Moss Hall Infant School</v>
      </c>
      <c r="D545" s="269" t="str">
        <f>DEDEL!M207</f>
        <v>DDEL3</v>
      </c>
      <c r="E545" s="401">
        <f>DEDEL!Q207</f>
        <v>-533.66080229226361</v>
      </c>
      <c r="F545" s="401">
        <f>DEDEL!R207</f>
        <v>0</v>
      </c>
      <c r="G545" s="401">
        <f>DEDEL!S207</f>
        <v>0</v>
      </c>
    </row>
    <row r="546" spans="1:7" x14ac:dyDescent="0.25">
      <c r="A546" s="269" t="str">
        <f>DEDEL!A208</f>
        <v>DEDELEGATION</v>
      </c>
      <c r="B546" s="269">
        <f>DEDEL!C208</f>
        <v>3022045</v>
      </c>
      <c r="C546" s="269" t="str">
        <f>DEDEL!D208</f>
        <v>Northside Primary School</v>
      </c>
      <c r="D546" s="269" t="str">
        <f>DEDEL!M208</f>
        <v>DDEL3</v>
      </c>
      <c r="E546" s="401">
        <f>DEDEL!Q208</f>
        <v>-613.27760330578508</v>
      </c>
      <c r="F546" s="401">
        <f>DEDEL!R208</f>
        <v>0</v>
      </c>
      <c r="G546" s="401">
        <f>DEDEL!S208</f>
        <v>0</v>
      </c>
    </row>
    <row r="547" spans="1:7" x14ac:dyDescent="0.25">
      <c r="A547" s="269" t="str">
        <f>DEDEL!A209</f>
        <v>DEDELEGATION</v>
      </c>
      <c r="B547" s="269">
        <f>DEDEL!C209</f>
        <v>3022053</v>
      </c>
      <c r="C547" s="269" t="str">
        <f>DEDEL!D209</f>
        <v>The Noam Primary School</v>
      </c>
      <c r="D547" s="269" t="str">
        <f>DEDEL!M209</f>
        <v>DDEL3</v>
      </c>
      <c r="E547" s="401">
        <f>DEDEL!Q209</f>
        <v>-13.357032967032969</v>
      </c>
      <c r="F547" s="401">
        <f>DEDEL!R209</f>
        <v>0</v>
      </c>
      <c r="G547" s="401">
        <f>DEDEL!S209</f>
        <v>0</v>
      </c>
    </row>
    <row r="548" spans="1:7" x14ac:dyDescent="0.25">
      <c r="A548" s="269" t="str">
        <f>DEDEL!A210</f>
        <v>DEDELEGATION</v>
      </c>
      <c r="B548" s="269">
        <f>DEDEL!C210</f>
        <v>3022054</v>
      </c>
      <c r="C548" s="269" t="str">
        <f>DEDEL!D210</f>
        <v>Woodridge Primary School</v>
      </c>
      <c r="D548" s="269" t="str">
        <f>DEDEL!M210</f>
        <v>DDEL3</v>
      </c>
      <c r="E548" s="401">
        <f>DEDEL!Q210</f>
        <v>-159.64875000000001</v>
      </c>
      <c r="F548" s="401">
        <f>DEDEL!R210</f>
        <v>0</v>
      </c>
      <c r="G548" s="401">
        <f>DEDEL!S210</f>
        <v>0</v>
      </c>
    </row>
    <row r="549" spans="1:7" x14ac:dyDescent="0.25">
      <c r="A549" s="269" t="str">
        <f>DEDEL!A211</f>
        <v>DEDELEGATION</v>
      </c>
      <c r="B549" s="269">
        <f>DEDEL!C211</f>
        <v>3022055</v>
      </c>
      <c r="C549" s="269" t="str">
        <f>DEDEL!D211</f>
        <v>Tudor Primary School</v>
      </c>
      <c r="D549" s="269" t="str">
        <f>DEDEL!M211</f>
        <v>DDEL3</v>
      </c>
      <c r="E549" s="401">
        <f>DEDEL!Q211</f>
        <v>-879.79629629629619</v>
      </c>
      <c r="F549" s="401">
        <f>DEDEL!R211</f>
        <v>0</v>
      </c>
      <c r="G549" s="401">
        <f>DEDEL!S211</f>
        <v>0</v>
      </c>
    </row>
    <row r="550" spans="1:7" x14ac:dyDescent="0.25">
      <c r="A550" s="269" t="str">
        <f>DEDEL!A212</f>
        <v>DEDELEGATION</v>
      </c>
      <c r="B550" s="269">
        <f>DEDEL!C212</f>
        <v>3022057</v>
      </c>
      <c r="C550" s="269" t="str">
        <f>DEDEL!D212</f>
        <v>Underhill School</v>
      </c>
      <c r="D550" s="269" t="str">
        <f>DEDEL!M212</f>
        <v>DDEL3</v>
      </c>
      <c r="E550" s="401">
        <f>DEDEL!Q212</f>
        <v>-2068.9806329113921</v>
      </c>
      <c r="F550" s="401">
        <f>DEDEL!R212</f>
        <v>0</v>
      </c>
      <c r="G550" s="401">
        <f>DEDEL!S212</f>
        <v>0</v>
      </c>
    </row>
    <row r="551" spans="1:7" x14ac:dyDescent="0.25">
      <c r="A551" s="269" t="str">
        <f>DEDEL!A213</f>
        <v>DEDELEGATION</v>
      </c>
      <c r="B551" s="269">
        <f>DEDEL!C213</f>
        <v>3022060</v>
      </c>
      <c r="C551" s="269" t="str">
        <f>DEDEL!D213</f>
        <v>Whitings Hill Primary School</v>
      </c>
      <c r="D551" s="269" t="str">
        <f>DEDEL!M213</f>
        <v>DDEL3</v>
      </c>
      <c r="E551" s="401">
        <f>DEDEL!Q213</f>
        <v>-1589.1016470588236</v>
      </c>
      <c r="F551" s="401">
        <f>DEDEL!R213</f>
        <v>0</v>
      </c>
      <c r="G551" s="401">
        <f>DEDEL!S213</f>
        <v>0</v>
      </c>
    </row>
    <row r="552" spans="1:7" x14ac:dyDescent="0.25">
      <c r="A552" s="269" t="str">
        <f>DEDEL!A214</f>
        <v>DEDELEGATION</v>
      </c>
      <c r="B552" s="269">
        <f>DEDEL!C214</f>
        <v>3022067</v>
      </c>
      <c r="C552" s="269" t="str">
        <f>DEDEL!D214</f>
        <v>Chalgrove Primary School</v>
      </c>
      <c r="D552" s="269" t="str">
        <f>DEDEL!M214</f>
        <v>DDEL3</v>
      </c>
      <c r="E552" s="401">
        <f>DEDEL!Q214</f>
        <v>-668.29991266375555</v>
      </c>
      <c r="F552" s="401">
        <f>DEDEL!R214</f>
        <v>0</v>
      </c>
      <c r="G552" s="401">
        <f>DEDEL!S214</f>
        <v>0</v>
      </c>
    </row>
    <row r="553" spans="1:7" x14ac:dyDescent="0.25">
      <c r="A553" s="269" t="str">
        <f>DEDEL!A215</f>
        <v>DEDELEGATION</v>
      </c>
      <c r="B553" s="269">
        <f>DEDEL!C215</f>
        <v>3022070</v>
      </c>
      <c r="C553" s="269" t="str">
        <f>DEDEL!D215</f>
        <v>Sunnyfields Primary School</v>
      </c>
      <c r="D553" s="269" t="str">
        <f>DEDEL!M215</f>
        <v>DDEL3</v>
      </c>
      <c r="E553" s="401">
        <f>DEDEL!Q215</f>
        <v>-1051.6555339805825</v>
      </c>
      <c r="F553" s="401">
        <f>DEDEL!R215</f>
        <v>0</v>
      </c>
      <c r="G553" s="401">
        <f>DEDEL!S215</f>
        <v>0</v>
      </c>
    </row>
    <row r="554" spans="1:7" x14ac:dyDescent="0.25">
      <c r="A554" s="269" t="str">
        <f>DEDEL!A216</f>
        <v>DEDELEGATION</v>
      </c>
      <c r="B554" s="269">
        <f>DEDEL!C216</f>
        <v>3022071</v>
      </c>
      <c r="C554" s="269" t="str">
        <f>DEDEL!D216</f>
        <v>Queenswell Infant &amp; Nursery School</v>
      </c>
      <c r="D554" s="269" t="str">
        <f>DEDEL!M216</f>
        <v>DDEL3</v>
      </c>
      <c r="E554" s="401">
        <f>DEDEL!Q216</f>
        <v>-434.35397727272721</v>
      </c>
      <c r="F554" s="401">
        <f>DEDEL!R216</f>
        <v>0</v>
      </c>
      <c r="G554" s="401">
        <f>DEDEL!S216</f>
        <v>0</v>
      </c>
    </row>
    <row r="555" spans="1:7" x14ac:dyDescent="0.25">
      <c r="A555" s="269" t="str">
        <f>DEDEL!A217</f>
        <v>DEDELEGATION</v>
      </c>
      <c r="B555" s="269">
        <f>DEDEL!C217</f>
        <v>3022072</v>
      </c>
      <c r="C555" s="269" t="str">
        <f>DEDEL!D217</f>
        <v>Queenswell Junior School</v>
      </c>
      <c r="D555" s="269" t="str">
        <f>DEDEL!M217</f>
        <v>DDEL3</v>
      </c>
      <c r="E555" s="401">
        <f>DEDEL!Q217</f>
        <v>-1352.2435158501439</v>
      </c>
      <c r="F555" s="401">
        <f>DEDEL!R217</f>
        <v>0</v>
      </c>
      <c r="G555" s="401">
        <f>DEDEL!S217</f>
        <v>0</v>
      </c>
    </row>
    <row r="556" spans="1:7" x14ac:dyDescent="0.25">
      <c r="A556" s="269" t="str">
        <f>DEDEL!A218</f>
        <v>DEDELEGATION</v>
      </c>
      <c r="B556" s="269">
        <f>DEDEL!C218</f>
        <v>3022073</v>
      </c>
      <c r="C556" s="269" t="str">
        <f>DEDEL!D218</f>
        <v>Danegrove Primary School</v>
      </c>
      <c r="D556" s="269" t="str">
        <f>DEDEL!M218</f>
        <v>DDEL3</v>
      </c>
      <c r="E556" s="401">
        <f>DEDEL!Q218</f>
        <v>-2123.264737678855</v>
      </c>
      <c r="F556" s="401">
        <f>DEDEL!R218</f>
        <v>0</v>
      </c>
      <c r="G556" s="401">
        <f>DEDEL!S218</f>
        <v>0</v>
      </c>
    </row>
    <row r="557" spans="1:7" x14ac:dyDescent="0.25">
      <c r="A557" s="269" t="str">
        <f>DEDEL!A219</f>
        <v>DEDELEGATION</v>
      </c>
      <c r="B557" s="269">
        <f>DEDEL!C219</f>
        <v>3022076</v>
      </c>
      <c r="C557" s="269" t="str">
        <f>DEDEL!D219</f>
        <v>Wessex Gardens Primary School</v>
      </c>
      <c r="D557" s="269" t="str">
        <f>DEDEL!M219</f>
        <v>DDEL3</v>
      </c>
      <c r="E557" s="401">
        <f>DEDEL!Q219</f>
        <v>-1483.9189010989012</v>
      </c>
      <c r="F557" s="401">
        <f>DEDEL!R219</f>
        <v>0</v>
      </c>
      <c r="G557" s="401">
        <f>DEDEL!S219</f>
        <v>0</v>
      </c>
    </row>
    <row r="558" spans="1:7" x14ac:dyDescent="0.25">
      <c r="A558" s="269" t="str">
        <f>DEDEL!A220</f>
        <v>DEDELEGATION</v>
      </c>
      <c r="B558" s="269">
        <f>DEDEL!C220</f>
        <v>3022077</v>
      </c>
      <c r="C558" s="269" t="str">
        <f>DEDEL!D220</f>
        <v>The Orion Primary School</v>
      </c>
      <c r="D558" s="269" t="str">
        <f>DEDEL!M220</f>
        <v>DDEL3</v>
      </c>
      <c r="E558" s="401">
        <f>DEDEL!Q220</f>
        <v>-5318.7098165137613</v>
      </c>
      <c r="F558" s="401">
        <f>DEDEL!R220</f>
        <v>0</v>
      </c>
      <c r="G558" s="401">
        <f>DEDEL!S220</f>
        <v>0</v>
      </c>
    </row>
    <row r="559" spans="1:7" x14ac:dyDescent="0.25">
      <c r="A559" s="269" t="str">
        <f>DEDEL!A221</f>
        <v>DEDELEGATION</v>
      </c>
      <c r="B559" s="269">
        <f>DEDEL!C221</f>
        <v>3022078</v>
      </c>
      <c r="C559" s="269" t="str">
        <f>DEDEL!D221</f>
        <v>Pardes House Primary School</v>
      </c>
      <c r="D559" s="269" t="str">
        <f>DEDEL!M221</f>
        <v>DDEL3</v>
      </c>
      <c r="E559" s="401">
        <f>DEDEL!Q221</f>
        <v>-385.86643478260868</v>
      </c>
      <c r="F559" s="401">
        <f>DEDEL!R221</f>
        <v>0</v>
      </c>
      <c r="G559" s="401">
        <f>DEDEL!S221</f>
        <v>0</v>
      </c>
    </row>
    <row r="560" spans="1:7" x14ac:dyDescent="0.25">
      <c r="A560" s="269" t="str">
        <f>DEDEL!A222</f>
        <v>DEDELEGATION</v>
      </c>
      <c r="B560" s="269">
        <f>DEDEL!C222</f>
        <v>3022079</v>
      </c>
      <c r="C560" s="269" t="str">
        <f>DEDEL!D222</f>
        <v>Beis Yaakov Primary School</v>
      </c>
      <c r="D560" s="269" t="str">
        <f>DEDEL!M222</f>
        <v>DDEL3</v>
      </c>
      <c r="E560" s="401">
        <f>DEDEL!Q222</f>
        <v>-411.00809302325587</v>
      </c>
      <c r="F560" s="401">
        <f>DEDEL!R222</f>
        <v>0</v>
      </c>
      <c r="G560" s="401">
        <f>DEDEL!S222</f>
        <v>0</v>
      </c>
    </row>
    <row r="561" spans="1:7" x14ac:dyDescent="0.25">
      <c r="A561" s="269" t="str">
        <f>DEDEL!A223</f>
        <v>DEDELEGATION</v>
      </c>
      <c r="B561" s="269">
        <f>DEDEL!C223</f>
        <v>3023300</v>
      </c>
      <c r="C561" s="269" t="str">
        <f>DEDEL!D223</f>
        <v>All Saints' CofE Primary School NW2</v>
      </c>
      <c r="D561" s="269" t="str">
        <f>DEDEL!M223</f>
        <v>DDEL3</v>
      </c>
      <c r="E561" s="401">
        <f>DEDEL!Q223</f>
        <v>-1049.1091525423731</v>
      </c>
      <c r="F561" s="401">
        <f>DEDEL!R223</f>
        <v>0</v>
      </c>
      <c r="G561" s="401">
        <f>DEDEL!S223</f>
        <v>0</v>
      </c>
    </row>
    <row r="562" spans="1:7" x14ac:dyDescent="0.25">
      <c r="A562" s="269" t="str">
        <f>DEDEL!A224</f>
        <v>DEDELEGATION</v>
      </c>
      <c r="B562" s="269">
        <f>DEDEL!C224</f>
        <v>3023302</v>
      </c>
      <c r="C562" s="269" t="str">
        <f>DEDEL!D224</f>
        <v>Christ Church Primary School</v>
      </c>
      <c r="D562" s="269" t="str">
        <f>DEDEL!M224</f>
        <v>DDEL3</v>
      </c>
      <c r="E562" s="401">
        <f>DEDEL!Q224</f>
        <v>-246.79999999999995</v>
      </c>
      <c r="F562" s="401">
        <f>DEDEL!R224</f>
        <v>0</v>
      </c>
      <c r="G562" s="401">
        <f>DEDEL!S224</f>
        <v>0</v>
      </c>
    </row>
    <row r="563" spans="1:7" x14ac:dyDescent="0.25">
      <c r="A563" s="269" t="str">
        <f>DEDEL!A225</f>
        <v>DEDELEGATION</v>
      </c>
      <c r="B563" s="269">
        <f>DEDEL!C225</f>
        <v>3023304</v>
      </c>
      <c r="C563" s="269" t="str">
        <f>DEDEL!D225</f>
        <v>Holy Trinity CofE Primary School</v>
      </c>
      <c r="D563" s="269" t="str">
        <f>DEDEL!M225</f>
        <v>DDEL3</v>
      </c>
      <c r="E563" s="401">
        <f>DEDEL!Q225</f>
        <v>-688.00818965517237</v>
      </c>
      <c r="F563" s="401">
        <f>DEDEL!R225</f>
        <v>0</v>
      </c>
      <c r="G563" s="401">
        <f>DEDEL!S225</f>
        <v>0</v>
      </c>
    </row>
    <row r="564" spans="1:7" x14ac:dyDescent="0.25">
      <c r="A564" s="269" t="str">
        <f>DEDEL!A226</f>
        <v>DEDELEGATION</v>
      </c>
      <c r="B564" s="269">
        <f>DEDEL!C226</f>
        <v>3023305</v>
      </c>
      <c r="C564" s="269" t="str">
        <f>DEDEL!D226</f>
        <v>Monken Hadley CofE Primary School</v>
      </c>
      <c r="D564" s="269" t="str">
        <f>DEDEL!M226</f>
        <v>DDEL3</v>
      </c>
      <c r="E564" s="401">
        <f>DEDEL!Q226</f>
        <v>-175.09459459459458</v>
      </c>
      <c r="F564" s="401">
        <f>DEDEL!R226</f>
        <v>0</v>
      </c>
      <c r="G564" s="401">
        <f>DEDEL!S226</f>
        <v>0</v>
      </c>
    </row>
    <row r="565" spans="1:7" x14ac:dyDescent="0.25">
      <c r="A565" s="269" t="str">
        <f>DEDEL!A227</f>
        <v>DEDELEGATION</v>
      </c>
      <c r="B565" s="269">
        <f>DEDEL!C227</f>
        <v>3023307</v>
      </c>
      <c r="C565" s="269" t="str">
        <f>DEDEL!D227</f>
        <v>St John's CofE Junior Mixed and Infant School</v>
      </c>
      <c r="D565" s="269" t="str">
        <f>DEDEL!M227</f>
        <v>DDEL3</v>
      </c>
      <c r="E565" s="401">
        <f>DEDEL!Q227</f>
        <v>-307.03095238095239</v>
      </c>
      <c r="F565" s="401">
        <f>DEDEL!R227</f>
        <v>0</v>
      </c>
      <c r="G565" s="401">
        <f>DEDEL!S227</f>
        <v>0</v>
      </c>
    </row>
    <row r="566" spans="1:7" x14ac:dyDescent="0.25">
      <c r="A566" s="269" t="str">
        <f>DEDEL!A228</f>
        <v>DEDELEGATION</v>
      </c>
      <c r="B566" s="269">
        <f>DEDEL!C228</f>
        <v>3023309</v>
      </c>
      <c r="C566" s="269" t="str">
        <f>DEDEL!D228</f>
        <v>St John's CofE Primary School</v>
      </c>
      <c r="D566" s="269" t="str">
        <f>DEDEL!M228</f>
        <v>DDEL3</v>
      </c>
      <c r="E566" s="401">
        <f>DEDEL!Q228</f>
        <v>-237.84163461538461</v>
      </c>
      <c r="F566" s="401">
        <f>DEDEL!R228</f>
        <v>0</v>
      </c>
      <c r="G566" s="401">
        <f>DEDEL!S228</f>
        <v>0</v>
      </c>
    </row>
    <row r="567" spans="1:7" x14ac:dyDescent="0.25">
      <c r="A567" s="269" t="str">
        <f>DEDEL!A229</f>
        <v>DEDELEGATION</v>
      </c>
      <c r="B567" s="269">
        <f>DEDEL!C229</f>
        <v>3023311</v>
      </c>
      <c r="C567" s="269" t="str">
        <f>DEDEL!D229</f>
        <v>St Mary's CofE Primary School</v>
      </c>
      <c r="D567" s="269" t="str">
        <f>DEDEL!M229</f>
        <v>DDEL3</v>
      </c>
      <c r="E567" s="401">
        <f>DEDEL!Q229</f>
        <v>-788.66770334928231</v>
      </c>
      <c r="F567" s="401">
        <f>DEDEL!R229</f>
        <v>0</v>
      </c>
      <c r="G567" s="401">
        <f>DEDEL!S229</f>
        <v>0</v>
      </c>
    </row>
    <row r="568" spans="1:7" x14ac:dyDescent="0.25">
      <c r="A568" s="269" t="str">
        <f>DEDEL!A230</f>
        <v>DEDELEGATION</v>
      </c>
      <c r="B568" s="269">
        <f>DEDEL!C230</f>
        <v>3023312</v>
      </c>
      <c r="C568" s="269" t="str">
        <f>DEDEL!D230</f>
        <v>St Mary's CofE Primary School, East Barnet</v>
      </c>
      <c r="D568" s="269" t="str">
        <f>DEDEL!M230</f>
        <v>DDEL3</v>
      </c>
      <c r="E568" s="401">
        <f>DEDEL!Q230</f>
        <v>-316.36316279069763</v>
      </c>
      <c r="F568" s="401">
        <f>DEDEL!R230</f>
        <v>0</v>
      </c>
      <c r="G568" s="401">
        <f>DEDEL!S230</f>
        <v>0</v>
      </c>
    </row>
    <row r="569" spans="1:7" x14ac:dyDescent="0.25">
      <c r="A569" s="269" t="str">
        <f>DEDEL!A231</f>
        <v>DEDELEGATION</v>
      </c>
      <c r="B569" s="269">
        <f>DEDEL!C231</f>
        <v>3023313</v>
      </c>
      <c r="C569" s="269" t="str">
        <f>DEDEL!D231</f>
        <v>St Paul's CofE Primary School N11</v>
      </c>
      <c r="D569" s="269" t="str">
        <f>DEDEL!M231</f>
        <v>DDEL3</v>
      </c>
      <c r="E569" s="401">
        <f>DEDEL!Q231</f>
        <v>-625.97454545454548</v>
      </c>
      <c r="F569" s="401">
        <f>DEDEL!R231</f>
        <v>0</v>
      </c>
      <c r="G569" s="401">
        <f>DEDEL!S231</f>
        <v>0</v>
      </c>
    </row>
    <row r="570" spans="1:7" x14ac:dyDescent="0.25">
      <c r="A570" s="269" t="str">
        <f>DEDEL!A232</f>
        <v>DEDELEGATION</v>
      </c>
      <c r="B570" s="269">
        <f>DEDEL!C232</f>
        <v>3023314</v>
      </c>
      <c r="C570" s="269" t="str">
        <f>DEDEL!D232</f>
        <v>St Paul's CofE Primary School NW7</v>
      </c>
      <c r="D570" s="269" t="str">
        <f>DEDEL!M232</f>
        <v>DDEL3</v>
      </c>
      <c r="E570" s="401">
        <f>DEDEL!Q232</f>
        <v>-419.55999999999904</v>
      </c>
      <c r="F570" s="401">
        <f>DEDEL!R232</f>
        <v>0</v>
      </c>
      <c r="G570" s="401">
        <f>DEDEL!S232</f>
        <v>0</v>
      </c>
    </row>
    <row r="571" spans="1:7" x14ac:dyDescent="0.25">
      <c r="A571" s="269" t="str">
        <f>DEDEL!A233</f>
        <v>DEDELEGATION</v>
      </c>
      <c r="B571" s="269">
        <f>DEDEL!C233</f>
        <v>3023315</v>
      </c>
      <c r="C571" s="269" t="str">
        <f>DEDEL!D233</f>
        <v>St Andrew's CofE Voluntary Aided Primary School, Totteridge</v>
      </c>
      <c r="D571" s="269" t="str">
        <f>DEDEL!M233</f>
        <v>DDEL3</v>
      </c>
      <c r="E571" s="401">
        <f>DEDEL!Q233</f>
        <v>-171.9333971291866</v>
      </c>
      <c r="F571" s="401">
        <f>DEDEL!R233</f>
        <v>0</v>
      </c>
      <c r="G571" s="401">
        <f>DEDEL!S233</f>
        <v>0</v>
      </c>
    </row>
    <row r="572" spans="1:7" x14ac:dyDescent="0.25">
      <c r="A572" s="269" t="str">
        <f>DEDEL!A234</f>
        <v>DEDELEGATION</v>
      </c>
      <c r="B572" s="269">
        <f>DEDEL!C234</f>
        <v>3023316</v>
      </c>
      <c r="C572" s="269" t="str">
        <f>DEDEL!D234</f>
        <v>Trent CofE Primary School</v>
      </c>
      <c r="D572" s="269" t="str">
        <f>DEDEL!M234</f>
        <v>DDEL3</v>
      </c>
      <c r="E572" s="401">
        <f>DEDEL!Q234</f>
        <v>-235.57118483412324</v>
      </c>
      <c r="F572" s="401">
        <f>DEDEL!R234</f>
        <v>0</v>
      </c>
      <c r="G572" s="401">
        <f>DEDEL!S234</f>
        <v>0</v>
      </c>
    </row>
    <row r="573" spans="1:7" x14ac:dyDescent="0.25">
      <c r="A573" s="269" t="str">
        <f>DEDEL!A235</f>
        <v>DEDELEGATION</v>
      </c>
      <c r="B573" s="269">
        <f>DEDEL!C235</f>
        <v>3023317</v>
      </c>
      <c r="C573" s="269" t="str">
        <f>DEDEL!D235</f>
        <v>All Saints' CofE Primary School N20</v>
      </c>
      <c r="D573" s="269" t="str">
        <f>DEDEL!M235</f>
        <v>DDEL3</v>
      </c>
      <c r="E573" s="401">
        <f>DEDEL!Q235</f>
        <v>-578.87727659574466</v>
      </c>
      <c r="F573" s="401">
        <f>DEDEL!R235</f>
        <v>0</v>
      </c>
      <c r="G573" s="401">
        <f>DEDEL!S235</f>
        <v>0</v>
      </c>
    </row>
    <row r="574" spans="1:7" x14ac:dyDescent="0.25">
      <c r="A574" s="269" t="str">
        <f>DEDEL!A236</f>
        <v>DEDELEGATION</v>
      </c>
      <c r="B574" s="269">
        <f>DEDEL!C236</f>
        <v>3023500</v>
      </c>
      <c r="C574" s="269" t="str">
        <f>DEDEL!D236</f>
        <v>The Annunciation Catholic Infant School</v>
      </c>
      <c r="D574" s="269" t="str">
        <f>DEDEL!M236</f>
        <v>DDEL3</v>
      </c>
      <c r="E574" s="401">
        <f>DEDEL!Q236</f>
        <v>-243.20083333333335</v>
      </c>
      <c r="F574" s="401">
        <f>DEDEL!R236</f>
        <v>0</v>
      </c>
      <c r="G574" s="401">
        <f>DEDEL!S236</f>
        <v>0</v>
      </c>
    </row>
    <row r="575" spans="1:7" x14ac:dyDescent="0.25">
      <c r="A575" s="269" t="str">
        <f>DEDEL!A237</f>
        <v>DEDELEGATION</v>
      </c>
      <c r="B575" s="269">
        <f>DEDEL!C237</f>
        <v>3023501</v>
      </c>
      <c r="C575" s="269" t="str">
        <f>DEDEL!D237</f>
        <v>Our Lady of Lourdes RC School</v>
      </c>
      <c r="D575" s="269" t="str">
        <f>DEDEL!M237</f>
        <v>DDEL3</v>
      </c>
      <c r="E575" s="401">
        <f>DEDEL!Q237</f>
        <v>-413.21201923076927</v>
      </c>
      <c r="F575" s="401">
        <f>DEDEL!R237</f>
        <v>0</v>
      </c>
      <c r="G575" s="401">
        <f>DEDEL!S237</f>
        <v>0</v>
      </c>
    </row>
    <row r="576" spans="1:7" x14ac:dyDescent="0.25">
      <c r="A576" s="269" t="str">
        <f>DEDEL!A238</f>
        <v>DEDELEGATION</v>
      </c>
      <c r="B576" s="269">
        <f>DEDEL!C238</f>
        <v>3023502</v>
      </c>
      <c r="C576" s="269" t="str">
        <f>DEDEL!D238</f>
        <v>St Agnes' Catholic Primary School</v>
      </c>
      <c r="D576" s="269" t="str">
        <f>DEDEL!M238</f>
        <v>DDEL3</v>
      </c>
      <c r="E576" s="401">
        <f>DEDEL!Q238</f>
        <v>-1119.1812643678161</v>
      </c>
      <c r="F576" s="401">
        <f>DEDEL!R238</f>
        <v>0</v>
      </c>
      <c r="G576" s="401">
        <f>DEDEL!S238</f>
        <v>0</v>
      </c>
    </row>
    <row r="577" spans="1:7" x14ac:dyDescent="0.25">
      <c r="A577" s="269" t="str">
        <f>DEDEL!A239</f>
        <v>DEDELEGATION</v>
      </c>
      <c r="B577" s="269">
        <f>DEDEL!C239</f>
        <v>3023504</v>
      </c>
      <c r="C577" s="269" t="str">
        <f>DEDEL!D239</f>
        <v>St Catherine's RC School</v>
      </c>
      <c r="D577" s="269" t="str">
        <f>DEDEL!M239</f>
        <v>DDEL3</v>
      </c>
      <c r="E577" s="401">
        <f>DEDEL!Q239</f>
        <v>-603.21344497607663</v>
      </c>
      <c r="F577" s="401">
        <f>DEDEL!R239</f>
        <v>0</v>
      </c>
      <c r="G577" s="401">
        <f>DEDEL!S239</f>
        <v>0</v>
      </c>
    </row>
    <row r="578" spans="1:7" x14ac:dyDescent="0.25">
      <c r="A578" s="269" t="str">
        <f>DEDEL!A240</f>
        <v>DEDELEGATION</v>
      </c>
      <c r="B578" s="269">
        <f>DEDEL!C240</f>
        <v>3023506</v>
      </c>
      <c r="C578" s="269" t="str">
        <f>DEDEL!D240</f>
        <v>St Vincent's Catholic Primary School</v>
      </c>
      <c r="D578" s="269" t="str">
        <f>DEDEL!M240</f>
        <v>DDEL3</v>
      </c>
      <c r="E578" s="401">
        <f>DEDEL!Q240</f>
        <v>-234.41872909698995</v>
      </c>
      <c r="F578" s="401">
        <f>DEDEL!R240</f>
        <v>0</v>
      </c>
      <c r="G578" s="401">
        <f>DEDEL!S240</f>
        <v>0</v>
      </c>
    </row>
    <row r="579" spans="1:7" x14ac:dyDescent="0.25">
      <c r="A579" s="269" t="str">
        <f>DEDEL!A241</f>
        <v>DEDELEGATION</v>
      </c>
      <c r="B579" s="269">
        <f>DEDEL!C241</f>
        <v>3023507</v>
      </c>
      <c r="C579" s="269" t="str">
        <f>DEDEL!D241</f>
        <v>St Theresa's Catholic Primary School</v>
      </c>
      <c r="D579" s="269" t="str">
        <f>DEDEL!M241</f>
        <v>DDEL3</v>
      </c>
      <c r="E579" s="401">
        <f>DEDEL!Q241</f>
        <v>-236.31419689119173</v>
      </c>
      <c r="F579" s="401">
        <f>DEDEL!R241</f>
        <v>0</v>
      </c>
      <c r="G579" s="401">
        <f>DEDEL!S241</f>
        <v>0</v>
      </c>
    </row>
    <row r="580" spans="1:7" x14ac:dyDescent="0.25">
      <c r="A580" s="269" t="str">
        <f>DEDEL!A242</f>
        <v>DEDELEGATION</v>
      </c>
      <c r="B580" s="269">
        <f>DEDEL!C242</f>
        <v>3023509</v>
      </c>
      <c r="C580" s="269" t="str">
        <f>DEDEL!D242</f>
        <v>St Joseph's Catholic Primary School</v>
      </c>
      <c r="D580" s="269" t="str">
        <f>DEDEL!M242</f>
        <v>DDEL3</v>
      </c>
      <c r="E580" s="401">
        <f>DEDEL!Q242</f>
        <v>-1024.2199999999987</v>
      </c>
      <c r="F580" s="401">
        <f>DEDEL!R242</f>
        <v>0</v>
      </c>
      <c r="G580" s="401">
        <f>DEDEL!S242</f>
        <v>0</v>
      </c>
    </row>
    <row r="581" spans="1:7" x14ac:dyDescent="0.25">
      <c r="A581" s="269" t="str">
        <f>DEDEL!A243</f>
        <v>DEDELEGATION</v>
      </c>
      <c r="B581" s="269">
        <f>DEDEL!C243</f>
        <v>3023510</v>
      </c>
      <c r="C581" s="269" t="str">
        <f>DEDEL!D243</f>
        <v>Sacred Heart Roman Catholic Primary School</v>
      </c>
      <c r="D581" s="269" t="str">
        <f>DEDEL!M243</f>
        <v>DDEL3</v>
      </c>
      <c r="E581" s="401">
        <f>DEDEL!Q243</f>
        <v>-520.91086294416243</v>
      </c>
      <c r="F581" s="401">
        <f>DEDEL!R243</f>
        <v>0</v>
      </c>
      <c r="G581" s="401">
        <f>DEDEL!S243</f>
        <v>0</v>
      </c>
    </row>
    <row r="582" spans="1:7" x14ac:dyDescent="0.25">
      <c r="A582" s="269" t="str">
        <f>DEDEL!A244</f>
        <v>DEDELEGATION</v>
      </c>
      <c r="B582" s="269">
        <f>DEDEL!C244</f>
        <v>3023511</v>
      </c>
      <c r="C582" s="269" t="str">
        <f>DEDEL!D244</f>
        <v>Blessed Dominic Catholic Primary School</v>
      </c>
      <c r="D582" s="269" t="str">
        <f>DEDEL!M244</f>
        <v>DDEL3</v>
      </c>
      <c r="E582" s="401">
        <f>DEDEL!Q244</f>
        <v>-1396.793076923077</v>
      </c>
      <c r="F582" s="401">
        <f>DEDEL!R244</f>
        <v>0</v>
      </c>
      <c r="G582" s="401">
        <f>DEDEL!S244</f>
        <v>0</v>
      </c>
    </row>
    <row r="583" spans="1:7" x14ac:dyDescent="0.25">
      <c r="A583" s="269" t="str">
        <f>DEDEL!A245</f>
        <v>DEDELEGATION</v>
      </c>
      <c r="B583" s="269">
        <f>DEDEL!C245</f>
        <v>3023512</v>
      </c>
      <c r="C583" s="269" t="str">
        <f>DEDEL!D245</f>
        <v>Rosh Pinah Primary School</v>
      </c>
      <c r="D583" s="269" t="str">
        <f>DEDEL!M245</f>
        <v>DDEL3</v>
      </c>
      <c r="E583" s="401">
        <f>DEDEL!Q245</f>
        <v>-98.719999999999985</v>
      </c>
      <c r="F583" s="401">
        <f>DEDEL!R245</f>
        <v>0</v>
      </c>
      <c r="G583" s="401">
        <f>DEDEL!S245</f>
        <v>0</v>
      </c>
    </row>
    <row r="584" spans="1:7" x14ac:dyDescent="0.25">
      <c r="A584" s="269" t="str">
        <f>DEDEL!A246</f>
        <v>DEDELEGATION</v>
      </c>
      <c r="B584" s="269">
        <f>DEDEL!C246</f>
        <v>3023513</v>
      </c>
      <c r="C584" s="269" t="str">
        <f>DEDEL!D246</f>
        <v>Menorah Primary School</v>
      </c>
      <c r="D584" s="269" t="str">
        <f>DEDEL!M246</f>
        <v>DDEL3</v>
      </c>
      <c r="E584" s="401">
        <f>DEDEL!Q246</f>
        <v>-198.48465608465605</v>
      </c>
      <c r="F584" s="401">
        <f>DEDEL!R246</f>
        <v>0</v>
      </c>
      <c r="G584" s="401">
        <f>DEDEL!S246</f>
        <v>0</v>
      </c>
    </row>
    <row r="585" spans="1:7" x14ac:dyDescent="0.25">
      <c r="A585" s="269" t="str">
        <f>DEDEL!A247</f>
        <v>DEDELEGATION</v>
      </c>
      <c r="B585" s="269">
        <f>DEDEL!C247</f>
        <v>3023514</v>
      </c>
      <c r="C585" s="269" t="str">
        <f>DEDEL!D247</f>
        <v>The Annunciation RC Junior School</v>
      </c>
      <c r="D585" s="269" t="str">
        <f>DEDEL!M247</f>
        <v>DDEL3</v>
      </c>
      <c r="E585" s="401">
        <f>DEDEL!Q247</f>
        <v>-694.394563106796</v>
      </c>
      <c r="F585" s="401">
        <f>DEDEL!R247</f>
        <v>0</v>
      </c>
      <c r="G585" s="401">
        <f>DEDEL!S247</f>
        <v>0</v>
      </c>
    </row>
    <row r="586" spans="1:7" x14ac:dyDescent="0.25">
      <c r="A586" s="269" t="str">
        <f>DEDEL!A248</f>
        <v>DEDELEGATION</v>
      </c>
      <c r="B586" s="269">
        <f>DEDEL!C248</f>
        <v>3023516</v>
      </c>
      <c r="C586" s="269" t="str">
        <f>DEDEL!D248</f>
        <v>Hasmonean Primary School</v>
      </c>
      <c r="D586" s="269" t="str">
        <f>DEDEL!M248</f>
        <v>DDEL3</v>
      </c>
      <c r="E586" s="401">
        <f>DEDEL!Q248</f>
        <v>-246.79999999999995</v>
      </c>
      <c r="F586" s="401">
        <f>DEDEL!R248</f>
        <v>0</v>
      </c>
      <c r="G586" s="401">
        <f>DEDEL!S248</f>
        <v>0</v>
      </c>
    </row>
    <row r="587" spans="1:7" x14ac:dyDescent="0.25">
      <c r="A587" s="269" t="str">
        <f>DEDEL!A249</f>
        <v>DEDELEGATION</v>
      </c>
      <c r="B587" s="269">
        <f>DEDEL!C249</f>
        <v>3023518</v>
      </c>
      <c r="C587" s="269" t="str">
        <f>DEDEL!D249</f>
        <v>Woodcroft Primary School</v>
      </c>
      <c r="D587" s="269" t="str">
        <f>DEDEL!M249</f>
        <v>DDEL3</v>
      </c>
      <c r="E587" s="401">
        <f>DEDEL!Q249</f>
        <v>-1815.38582278481</v>
      </c>
      <c r="F587" s="401">
        <f>DEDEL!R249</f>
        <v>0</v>
      </c>
      <c r="G587" s="401">
        <f>DEDEL!S249</f>
        <v>0</v>
      </c>
    </row>
    <row r="588" spans="1:7" x14ac:dyDescent="0.25">
      <c r="A588" s="269" t="str">
        <f>DEDEL!A250</f>
        <v>DEDELEGATION</v>
      </c>
      <c r="B588" s="269">
        <f>DEDEL!C250</f>
        <v>3023520</v>
      </c>
      <c r="C588" s="269" t="str">
        <f>DEDEL!D250</f>
        <v>Akiva School</v>
      </c>
      <c r="D588" s="269" t="str">
        <f>DEDEL!M250</f>
        <v>DDEL3</v>
      </c>
      <c r="E588" s="401">
        <f>DEDEL!Q250</f>
        <v>-12.34</v>
      </c>
      <c r="F588" s="401">
        <f>DEDEL!R250</f>
        <v>0</v>
      </c>
      <c r="G588" s="401">
        <f>DEDEL!S250</f>
        <v>0</v>
      </c>
    </row>
    <row r="589" spans="1:7" x14ac:dyDescent="0.25">
      <c r="A589" s="269" t="str">
        <f>DEDEL!A251</f>
        <v>DEDELEGATION</v>
      </c>
      <c r="B589" s="269">
        <f>DEDEL!C251</f>
        <v>3023523</v>
      </c>
      <c r="C589" s="269" t="str">
        <f>DEDEL!D251</f>
        <v>Martin Primary School</v>
      </c>
      <c r="D589" s="269" t="str">
        <f>DEDEL!M251</f>
        <v>DDEL3</v>
      </c>
      <c r="E589" s="401">
        <f>DEDEL!Q251</f>
        <v>-1476.046227929374</v>
      </c>
      <c r="F589" s="401">
        <f>DEDEL!R251</f>
        <v>0</v>
      </c>
      <c r="G589" s="401">
        <f>DEDEL!S251</f>
        <v>0</v>
      </c>
    </row>
    <row r="590" spans="1:7" x14ac:dyDescent="0.25">
      <c r="A590" s="269" t="str">
        <f>DEDEL!A252</f>
        <v>DEDELEGATION</v>
      </c>
      <c r="B590" s="269">
        <f>DEDEL!C252</f>
        <v>3023524</v>
      </c>
      <c r="C590" s="269" t="str">
        <f>DEDEL!D252</f>
        <v>Beit Shvidler Primary School</v>
      </c>
      <c r="D590" s="269" t="str">
        <f>DEDEL!M252</f>
        <v>DDEL3</v>
      </c>
      <c r="E590" s="401">
        <f>DEDEL!Q252</f>
        <v>-149.67225806451611</v>
      </c>
      <c r="F590" s="401">
        <f>DEDEL!R252</f>
        <v>0</v>
      </c>
      <c r="G590" s="401">
        <f>DEDEL!S252</f>
        <v>0</v>
      </c>
    </row>
    <row r="591" spans="1:7" x14ac:dyDescent="0.25">
      <c r="A591" s="269" t="str">
        <f>DEDEL!A253</f>
        <v>DEDELEGATION</v>
      </c>
      <c r="B591" s="269">
        <f>DEDEL!C253</f>
        <v>3025201</v>
      </c>
      <c r="C591" s="269" t="str">
        <f>DEDEL!D253</f>
        <v>Osidge Primary School</v>
      </c>
      <c r="D591" s="269" t="str">
        <f>DEDEL!M253</f>
        <v>DDEL3</v>
      </c>
      <c r="E591" s="401">
        <f>DEDEL!Q253</f>
        <v>-882.86230179028121</v>
      </c>
      <c r="F591" s="401">
        <f>DEDEL!R253</f>
        <v>0</v>
      </c>
      <c r="G591" s="401">
        <f>DEDEL!S253</f>
        <v>0</v>
      </c>
    </row>
    <row r="592" spans="1:7" x14ac:dyDescent="0.25">
      <c r="A592" s="269" t="str">
        <f>DEDEL!A254</f>
        <v>DEDELEGATION</v>
      </c>
      <c r="B592" s="269">
        <f>DEDEL!C254</f>
        <v>3025948</v>
      </c>
      <c r="C592" s="269" t="str">
        <f>DEDEL!D254</f>
        <v>Mathilda Marks-Kennedy Jewish Primary School</v>
      </c>
      <c r="D592" s="269" t="str">
        <f>DEDEL!M254</f>
        <v>DDEL3</v>
      </c>
      <c r="E592" s="401">
        <f>DEDEL!Q254</f>
        <v>-112.67737864077671</v>
      </c>
      <c r="F592" s="401">
        <f>DEDEL!R254</f>
        <v>0</v>
      </c>
      <c r="G592" s="401">
        <f>DEDEL!S254</f>
        <v>0</v>
      </c>
    </row>
    <row r="593" spans="1:7" x14ac:dyDescent="0.25">
      <c r="A593" s="269" t="str">
        <f>DEDEL!A255</f>
        <v>DEDELEGATION</v>
      </c>
      <c r="B593" s="269">
        <f>DEDEL!C255</f>
        <v>3025949</v>
      </c>
      <c r="C593" s="269" t="str">
        <f>DEDEL!D255</f>
        <v>Menorah Foundation School</v>
      </c>
      <c r="D593" s="269" t="str">
        <f>DEDEL!M255</f>
        <v>DDEL3</v>
      </c>
      <c r="E593" s="401">
        <f>DEDEL!Q255</f>
        <v>-237.40406091370556</v>
      </c>
      <c r="F593" s="401">
        <f>DEDEL!R255</f>
        <v>0</v>
      </c>
      <c r="G593" s="401">
        <f>DEDEL!S255</f>
        <v>0</v>
      </c>
    </row>
    <row r="594" spans="1:7" x14ac:dyDescent="0.25">
      <c r="A594" s="269" t="str">
        <f>DEDEL!A256</f>
        <v>DEDELEGATION</v>
      </c>
      <c r="B594" s="269">
        <f>DEDEL!C256</f>
        <v>3024003</v>
      </c>
      <c r="C594" s="269" t="str">
        <f>DEDEL!D256</f>
        <v>Friern Barnet School</v>
      </c>
      <c r="D594" s="269" t="str">
        <f>DEDEL!M256</f>
        <v>DDEL3</v>
      </c>
      <c r="E594" s="401">
        <f>DEDEL!Q256</f>
        <v>-3612.394917407878</v>
      </c>
      <c r="F594" s="401">
        <f>DEDEL!R256</f>
        <v>0</v>
      </c>
      <c r="G594" s="401">
        <f>DEDEL!S256</f>
        <v>0</v>
      </c>
    </row>
    <row r="595" spans="1:7" x14ac:dyDescent="0.25">
      <c r="A595" s="269" t="str">
        <f>DEDEL!A257</f>
        <v>DEDELEGATION</v>
      </c>
      <c r="B595" s="269">
        <f>DEDEL!C257</f>
        <v>3024004</v>
      </c>
      <c r="C595" s="269" t="str">
        <f>DEDEL!D257</f>
        <v>Menorah High School for Girls</v>
      </c>
      <c r="D595" s="269" t="str">
        <f>DEDEL!M257</f>
        <v>DDEL3</v>
      </c>
      <c r="E595" s="401">
        <f>DEDEL!Q257</f>
        <v>-141.53104477611939</v>
      </c>
      <c r="F595" s="401">
        <f>DEDEL!R257</f>
        <v>0</v>
      </c>
      <c r="G595" s="401">
        <f>DEDEL!S257</f>
        <v>0</v>
      </c>
    </row>
    <row r="596" spans="1:7" x14ac:dyDescent="0.25">
      <c r="A596" s="269" t="str">
        <f>DEDEL!A258</f>
        <v>DEDELEGATION</v>
      </c>
      <c r="B596" s="269">
        <f>DEDEL!C258</f>
        <v>3025404</v>
      </c>
      <c r="C596" s="269" t="str">
        <f>DEDEL!D258</f>
        <v>St Michael's Catholic Grammar School</v>
      </c>
      <c r="D596" s="269" t="str">
        <f>DEDEL!M258</f>
        <v>DDEL3</v>
      </c>
      <c r="E596" s="401">
        <f>DEDEL!Q258</f>
        <v>-535.38191406250007</v>
      </c>
      <c r="F596" s="401">
        <f>DEDEL!R258</f>
        <v>0</v>
      </c>
      <c r="G596" s="401">
        <f>DEDEL!S258</f>
        <v>0</v>
      </c>
    </row>
    <row r="597" spans="1:7" x14ac:dyDescent="0.25">
      <c r="A597" s="269" t="str">
        <f>DEDEL!A259</f>
        <v>DEDELEGATION</v>
      </c>
      <c r="B597" s="269">
        <f>DEDEL!C259</f>
        <v>3025405</v>
      </c>
      <c r="C597" s="269" t="str">
        <f>DEDEL!D259</f>
        <v>Finchley Catholic High School</v>
      </c>
      <c r="D597" s="269" t="str">
        <f>DEDEL!M259</f>
        <v>DDEL3</v>
      </c>
      <c r="E597" s="401">
        <f>DEDEL!Q259</f>
        <v>-1286.2634049773753</v>
      </c>
      <c r="F597" s="401">
        <f>DEDEL!R259</f>
        <v>0</v>
      </c>
      <c r="G597" s="401">
        <f>DEDEL!S259</f>
        <v>0</v>
      </c>
    </row>
    <row r="598" spans="1:7" x14ac:dyDescent="0.25">
      <c r="A598" s="269" t="str">
        <f>DEDEL!A260</f>
        <v>DEDELEGATION</v>
      </c>
      <c r="B598" s="269">
        <f>DEDEL!C260</f>
        <v>3025407</v>
      </c>
      <c r="C598" s="269" t="str">
        <f>DEDEL!D260</f>
        <v>St James' Catholic High School</v>
      </c>
      <c r="D598" s="269" t="str">
        <f>DEDEL!M260</f>
        <v>DDEL3</v>
      </c>
      <c r="E598" s="401">
        <f>DEDEL!Q260</f>
        <v>-2887.5908138945229</v>
      </c>
      <c r="F598" s="401">
        <f>DEDEL!R260</f>
        <v>0</v>
      </c>
      <c r="G598" s="401">
        <f>DEDEL!S260</f>
        <v>0</v>
      </c>
    </row>
    <row r="599" spans="1:7" x14ac:dyDescent="0.25">
      <c r="A599" s="269" t="str">
        <f>DEDEL!A261</f>
        <v>DEDELEGATION</v>
      </c>
      <c r="B599" s="269">
        <f>DEDEL!C261</f>
        <v>3025427</v>
      </c>
      <c r="C599" s="269" t="str">
        <f>DEDEL!D261</f>
        <v>JCoSS</v>
      </c>
      <c r="D599" s="269" t="str">
        <f>DEDEL!M261</f>
        <v>DDEL3</v>
      </c>
      <c r="E599" s="401">
        <f>DEDEL!Q261</f>
        <v>-753.44588709677419</v>
      </c>
      <c r="F599" s="401">
        <f>DEDEL!R261</f>
        <v>0</v>
      </c>
      <c r="G599" s="401">
        <f>DEDEL!S261</f>
        <v>0</v>
      </c>
    </row>
    <row r="600" spans="1:7" x14ac:dyDescent="0.25">
      <c r="A600" s="269" t="str">
        <f>DEDEL!A262</f>
        <v>DEDELEGATION</v>
      </c>
      <c r="B600" s="269">
        <f>DEDEL!C262</f>
        <v>3023521</v>
      </c>
      <c r="C600" s="269" t="str">
        <f>DEDEL!D262</f>
        <v>St Mary's and St John's CofE School</v>
      </c>
      <c r="D600" s="269" t="str">
        <f>DEDEL!M262</f>
        <v>DDEL3</v>
      </c>
      <c r="E600" s="401">
        <f>DEDEL!Q262</f>
        <v>-5580.4621431989053</v>
      </c>
      <c r="F600" s="401">
        <f>DEDEL!R262</f>
        <v>0</v>
      </c>
      <c r="G600" s="401">
        <f>DEDEL!S262</f>
        <v>0</v>
      </c>
    </row>
    <row r="601" spans="1:7" x14ac:dyDescent="0.25">
      <c r="A601" s="269" t="str">
        <f>DEDEL!A263</f>
        <v>DEDELEGATION</v>
      </c>
      <c r="B601" s="269">
        <f>DEDEL!C263</f>
        <v>3022002</v>
      </c>
      <c r="C601" s="269" t="str">
        <f>DEDEL!D263</f>
        <v>Barnfield Primary School</v>
      </c>
      <c r="D601" s="269" t="str">
        <f>DEDEL!M263</f>
        <v>DDEL4</v>
      </c>
      <c r="E601" s="401">
        <f>DEDEL!Q263</f>
        <v>-3681.0499999999997</v>
      </c>
      <c r="F601" s="401">
        <f>DEDEL!R263</f>
        <v>0</v>
      </c>
      <c r="G601" s="401">
        <f>DEDEL!S263</f>
        <v>0</v>
      </c>
    </row>
    <row r="602" spans="1:7" x14ac:dyDescent="0.25">
      <c r="A602" s="269" t="str">
        <f>DEDEL!A264</f>
        <v>DEDELEGATION</v>
      </c>
      <c r="B602" s="269">
        <f>DEDEL!C264</f>
        <v>3022003</v>
      </c>
      <c r="C602" s="269" t="str">
        <f>DEDEL!D264</f>
        <v>Bell Lane Primary School</v>
      </c>
      <c r="D602" s="269" t="str">
        <f>DEDEL!M264</f>
        <v>DDEL4</v>
      </c>
      <c r="E602" s="401">
        <f>DEDEL!Q264</f>
        <v>-3131.1099999999997</v>
      </c>
      <c r="F602" s="401">
        <f>DEDEL!R264</f>
        <v>0</v>
      </c>
      <c r="G602" s="401">
        <f>DEDEL!S264</f>
        <v>0</v>
      </c>
    </row>
    <row r="603" spans="1:7" x14ac:dyDescent="0.25">
      <c r="A603" s="269" t="str">
        <f>DEDEL!A265</f>
        <v>DEDELEGATION</v>
      </c>
      <c r="B603" s="269">
        <f>DEDEL!C265</f>
        <v>3022007</v>
      </c>
      <c r="C603" s="269" t="str">
        <f>DEDEL!D265</f>
        <v>Brookland Junior School</v>
      </c>
      <c r="D603" s="269" t="str">
        <f>DEDEL!M265</f>
        <v>DDEL4</v>
      </c>
      <c r="E603" s="401">
        <f>DEDEL!Q265</f>
        <v>-3175.4599999999996</v>
      </c>
      <c r="F603" s="401">
        <f>DEDEL!R265</f>
        <v>0</v>
      </c>
      <c r="G603" s="401">
        <f>DEDEL!S265</f>
        <v>0</v>
      </c>
    </row>
    <row r="604" spans="1:7" x14ac:dyDescent="0.25">
      <c r="A604" s="269" t="str">
        <f>DEDEL!A266</f>
        <v>DEDELEGATION</v>
      </c>
      <c r="B604" s="269">
        <f>DEDEL!C266</f>
        <v>3022008</v>
      </c>
      <c r="C604" s="269" t="str">
        <f>DEDEL!D266</f>
        <v>Brookland Infant and Nursery School</v>
      </c>
      <c r="D604" s="269" t="str">
        <f>DEDEL!M266</f>
        <v>DDEL4</v>
      </c>
      <c r="E604" s="401">
        <f>DEDEL!Q266</f>
        <v>-2386.0299999999997</v>
      </c>
      <c r="F604" s="401">
        <f>DEDEL!R266</f>
        <v>0</v>
      </c>
      <c r="G604" s="401">
        <f>DEDEL!S266</f>
        <v>0</v>
      </c>
    </row>
    <row r="605" spans="1:7" x14ac:dyDescent="0.25">
      <c r="A605" s="269" t="str">
        <f>DEDEL!A267</f>
        <v>DEDELEGATION</v>
      </c>
      <c r="B605" s="269">
        <f>DEDEL!C267</f>
        <v>3022009</v>
      </c>
      <c r="C605" s="269" t="str">
        <f>DEDEL!D267</f>
        <v>Brunswick Park Primary and Nursery School</v>
      </c>
      <c r="D605" s="269" t="str">
        <f>DEDEL!M267</f>
        <v>DDEL4</v>
      </c>
      <c r="E605" s="401">
        <f>DEDEL!Q267</f>
        <v>-3716.5299999999997</v>
      </c>
      <c r="F605" s="401">
        <f>DEDEL!R267</f>
        <v>0</v>
      </c>
      <c r="G605" s="401">
        <f>DEDEL!S267</f>
        <v>0</v>
      </c>
    </row>
    <row r="606" spans="1:7" x14ac:dyDescent="0.25">
      <c r="A606" s="269" t="str">
        <f>DEDEL!A268</f>
        <v>DEDELEGATION</v>
      </c>
      <c r="B606" s="269">
        <f>DEDEL!C268</f>
        <v>3022011</v>
      </c>
      <c r="C606" s="269" t="str">
        <f>DEDEL!D268</f>
        <v>Church Hill School</v>
      </c>
      <c r="D606" s="269" t="str">
        <f>DEDEL!M268</f>
        <v>DDEL4</v>
      </c>
      <c r="E606" s="401">
        <f>DEDEL!Q268</f>
        <v>-1853.83</v>
      </c>
      <c r="F606" s="401">
        <f>DEDEL!R268</f>
        <v>0</v>
      </c>
      <c r="G606" s="401">
        <f>DEDEL!S268</f>
        <v>0</v>
      </c>
    </row>
    <row r="607" spans="1:7" x14ac:dyDescent="0.25">
      <c r="A607" s="269" t="str">
        <f>DEDEL!A269</f>
        <v>DEDELEGATION</v>
      </c>
      <c r="B607" s="269">
        <f>DEDEL!C269</f>
        <v>3022014</v>
      </c>
      <c r="C607" s="269" t="str">
        <f>DEDEL!D269</f>
        <v>Colindale Primary School</v>
      </c>
      <c r="D607" s="269" t="str">
        <f>DEDEL!M269</f>
        <v>DDEL4</v>
      </c>
      <c r="E607" s="401">
        <f>DEDEL!Q269</f>
        <v>-5570.36</v>
      </c>
      <c r="F607" s="401">
        <f>DEDEL!R269</f>
        <v>0</v>
      </c>
      <c r="G607" s="401">
        <f>DEDEL!S269</f>
        <v>0</v>
      </c>
    </row>
    <row r="608" spans="1:7" x14ac:dyDescent="0.25">
      <c r="A608" s="269" t="str">
        <f>DEDEL!A270</f>
        <v>DEDELEGATION</v>
      </c>
      <c r="B608" s="269">
        <f>DEDEL!C270</f>
        <v>3022015</v>
      </c>
      <c r="C608" s="269" t="str">
        <f>DEDEL!D270</f>
        <v>Coppetts Wood Primary School</v>
      </c>
      <c r="D608" s="269" t="str">
        <f>DEDEL!M270</f>
        <v>DDEL4</v>
      </c>
      <c r="E608" s="401">
        <f>DEDEL!Q270</f>
        <v>-1862.6999999999998</v>
      </c>
      <c r="F608" s="401">
        <f>DEDEL!R270</f>
        <v>0</v>
      </c>
      <c r="G608" s="401">
        <f>DEDEL!S270</f>
        <v>0</v>
      </c>
    </row>
    <row r="609" spans="1:7" x14ac:dyDescent="0.25">
      <c r="A609" s="269" t="str">
        <f>DEDEL!A271</f>
        <v>DEDELEGATION</v>
      </c>
      <c r="B609" s="269">
        <f>DEDEL!C271</f>
        <v>3022016</v>
      </c>
      <c r="C609" s="269" t="str">
        <f>DEDEL!D271</f>
        <v>Courtland School</v>
      </c>
      <c r="D609" s="269" t="str">
        <f>DEDEL!M271</f>
        <v>DDEL4</v>
      </c>
      <c r="E609" s="401">
        <f>DEDEL!Q271</f>
        <v>-1862.6999999999998</v>
      </c>
      <c r="F609" s="401">
        <f>DEDEL!R271</f>
        <v>0</v>
      </c>
      <c r="G609" s="401">
        <f>DEDEL!S271</f>
        <v>0</v>
      </c>
    </row>
    <row r="610" spans="1:7" x14ac:dyDescent="0.25">
      <c r="A610" s="269" t="str">
        <f>DEDEL!A272</f>
        <v>DEDELEGATION</v>
      </c>
      <c r="B610" s="269">
        <f>DEDEL!C272</f>
        <v>3022017</v>
      </c>
      <c r="C610" s="269" t="str">
        <f>DEDEL!D272</f>
        <v>Cromer Road Primary School</v>
      </c>
      <c r="D610" s="269" t="str">
        <f>DEDEL!M272</f>
        <v>DDEL4</v>
      </c>
      <c r="E610" s="401">
        <f>DEDEL!Q272</f>
        <v>-3565.74</v>
      </c>
      <c r="F610" s="401">
        <f>DEDEL!R272</f>
        <v>0</v>
      </c>
      <c r="G610" s="401">
        <f>DEDEL!S272</f>
        <v>0</v>
      </c>
    </row>
    <row r="611" spans="1:7" x14ac:dyDescent="0.25">
      <c r="A611" s="269" t="str">
        <f>DEDEL!A273</f>
        <v>DEDELEGATION</v>
      </c>
      <c r="B611" s="269">
        <f>DEDEL!C273</f>
        <v>3022019</v>
      </c>
      <c r="C611" s="269" t="str">
        <f>DEDEL!D273</f>
        <v>Deansbrook Infant School</v>
      </c>
      <c r="D611" s="269" t="str">
        <f>DEDEL!M273</f>
        <v>DDEL4</v>
      </c>
      <c r="E611" s="401">
        <f>DEDEL!Q273</f>
        <v>-1889.31</v>
      </c>
      <c r="F611" s="401">
        <f>DEDEL!R273</f>
        <v>0</v>
      </c>
      <c r="G611" s="401">
        <f>DEDEL!S273</f>
        <v>0</v>
      </c>
    </row>
    <row r="612" spans="1:7" x14ac:dyDescent="0.25">
      <c r="A612" s="269" t="str">
        <f>DEDEL!A274</f>
        <v>DEDELEGATION</v>
      </c>
      <c r="B612" s="269">
        <f>DEDEL!C274</f>
        <v>3022021</v>
      </c>
      <c r="C612" s="269" t="str">
        <f>DEDEL!D274</f>
        <v>Dollis Primary School</v>
      </c>
      <c r="D612" s="269" t="str">
        <f>DEDEL!M274</f>
        <v>DDEL4</v>
      </c>
      <c r="E612" s="401">
        <f>DEDEL!Q274</f>
        <v>-3929.41</v>
      </c>
      <c r="F612" s="401">
        <f>DEDEL!R274</f>
        <v>0</v>
      </c>
      <c r="G612" s="401">
        <f>DEDEL!S274</f>
        <v>0</v>
      </c>
    </row>
    <row r="613" spans="1:7" x14ac:dyDescent="0.25">
      <c r="A613" s="269" t="str">
        <f>DEDEL!A275</f>
        <v>DEDELEGATION</v>
      </c>
      <c r="B613" s="269">
        <f>DEDEL!C275</f>
        <v>3022023</v>
      </c>
      <c r="C613" s="269" t="str">
        <f>DEDEL!D275</f>
        <v>Edgware Primary School</v>
      </c>
      <c r="D613" s="269" t="str">
        <f>DEDEL!M275</f>
        <v>DDEL4</v>
      </c>
      <c r="E613" s="401">
        <f>DEDEL!Q275</f>
        <v>-4452.74</v>
      </c>
      <c r="F613" s="401">
        <f>DEDEL!R275</f>
        <v>0</v>
      </c>
      <c r="G613" s="401">
        <f>DEDEL!S275</f>
        <v>0</v>
      </c>
    </row>
    <row r="614" spans="1:7" x14ac:dyDescent="0.25">
      <c r="A614" s="269" t="str">
        <f>DEDEL!A276</f>
        <v>DEDELEGATION</v>
      </c>
      <c r="B614" s="269">
        <f>DEDEL!C276</f>
        <v>3022024</v>
      </c>
      <c r="C614" s="269" t="str">
        <f>DEDEL!D276</f>
        <v>Fairway Primary School and Children's Centre</v>
      </c>
      <c r="D614" s="269" t="str">
        <f>DEDEL!M276</f>
        <v>DDEL4</v>
      </c>
      <c r="E614" s="401">
        <f>DEDEL!Q276</f>
        <v>-1747.3899999999999</v>
      </c>
      <c r="F614" s="401">
        <f>DEDEL!R276</f>
        <v>0</v>
      </c>
      <c r="G614" s="401">
        <f>DEDEL!S276</f>
        <v>0</v>
      </c>
    </row>
    <row r="615" spans="1:7" x14ac:dyDescent="0.25">
      <c r="A615" s="269" t="str">
        <f>DEDEL!A277</f>
        <v>DEDELEGATION</v>
      </c>
      <c r="B615" s="269">
        <f>DEDEL!C277</f>
        <v>3022025</v>
      </c>
      <c r="C615" s="269" t="str">
        <f>DEDEL!D277</f>
        <v>Foulds School</v>
      </c>
      <c r="D615" s="269" t="str">
        <f>DEDEL!M277</f>
        <v>DDEL4</v>
      </c>
      <c r="E615" s="401">
        <f>DEDEL!Q277</f>
        <v>-2820.66</v>
      </c>
      <c r="F615" s="401">
        <f>DEDEL!R277</f>
        <v>0</v>
      </c>
      <c r="G615" s="401">
        <f>DEDEL!S277</f>
        <v>0</v>
      </c>
    </row>
    <row r="616" spans="1:7" x14ac:dyDescent="0.25">
      <c r="A616" s="269" t="str">
        <f>DEDEL!A278</f>
        <v>DEDELEGATION</v>
      </c>
      <c r="B616" s="269">
        <f>DEDEL!C278</f>
        <v>3022026</v>
      </c>
      <c r="C616" s="269" t="str">
        <f>DEDEL!D278</f>
        <v>Frith Manor Primary School</v>
      </c>
      <c r="D616" s="269" t="str">
        <f>DEDEL!M278</f>
        <v>DDEL4</v>
      </c>
      <c r="E616" s="401">
        <f>DEDEL!Q278</f>
        <v>-4408.3899999999994</v>
      </c>
      <c r="F616" s="401">
        <f>DEDEL!R278</f>
        <v>0</v>
      </c>
      <c r="G616" s="401">
        <f>DEDEL!S278</f>
        <v>0</v>
      </c>
    </row>
    <row r="617" spans="1:7" x14ac:dyDescent="0.25">
      <c r="A617" s="269" t="str">
        <f>DEDEL!A279</f>
        <v>DEDELEGATION</v>
      </c>
      <c r="B617" s="269">
        <f>DEDEL!C279</f>
        <v>3022027</v>
      </c>
      <c r="C617" s="269" t="str">
        <f>DEDEL!D279</f>
        <v>Garden Suburb Junior School</v>
      </c>
      <c r="D617" s="269" t="str">
        <f>DEDEL!M279</f>
        <v>DDEL4</v>
      </c>
      <c r="E617" s="401">
        <f>DEDEL!Q279</f>
        <v>-3113.37</v>
      </c>
      <c r="F617" s="401">
        <f>DEDEL!R279</f>
        <v>0</v>
      </c>
      <c r="G617" s="401">
        <f>DEDEL!S279</f>
        <v>0</v>
      </c>
    </row>
    <row r="618" spans="1:7" x14ac:dyDescent="0.25">
      <c r="A618" s="269" t="str">
        <f>DEDEL!A280</f>
        <v>DEDELEGATION</v>
      </c>
      <c r="B618" s="269">
        <f>DEDEL!C280</f>
        <v>3022028</v>
      </c>
      <c r="C618" s="269" t="str">
        <f>DEDEL!D280</f>
        <v>Garden Suburb Infant School</v>
      </c>
      <c r="D618" s="269" t="str">
        <f>DEDEL!M280</f>
        <v>DDEL4</v>
      </c>
      <c r="E618" s="401">
        <f>DEDEL!Q280</f>
        <v>-2066.71</v>
      </c>
      <c r="F618" s="401">
        <f>DEDEL!R280</f>
        <v>0</v>
      </c>
      <c r="G618" s="401">
        <f>DEDEL!S280</f>
        <v>0</v>
      </c>
    </row>
    <row r="619" spans="1:7" x14ac:dyDescent="0.25">
      <c r="A619" s="269" t="str">
        <f>DEDEL!A281</f>
        <v>DEDELEGATION</v>
      </c>
      <c r="B619" s="269">
        <f>DEDEL!C281</f>
        <v>3022029</v>
      </c>
      <c r="C619" s="269" t="str">
        <f>DEDEL!D281</f>
        <v>Goldbeaters Primary School</v>
      </c>
      <c r="D619" s="269" t="str">
        <f>DEDEL!M281</f>
        <v>DDEL4</v>
      </c>
      <c r="E619" s="401">
        <f>DEDEL!Q281</f>
        <v>-3672.18</v>
      </c>
      <c r="F619" s="401">
        <f>DEDEL!R281</f>
        <v>0</v>
      </c>
      <c r="G619" s="401">
        <f>DEDEL!S281</f>
        <v>0</v>
      </c>
    </row>
    <row r="620" spans="1:7" x14ac:dyDescent="0.25">
      <c r="A620" s="269" t="str">
        <f>DEDEL!A282</f>
        <v>DEDELEGATION</v>
      </c>
      <c r="B620" s="269">
        <f>DEDEL!C282</f>
        <v>3022031</v>
      </c>
      <c r="C620" s="269" t="str">
        <f>DEDEL!D282</f>
        <v>Hollickwood Primary School</v>
      </c>
      <c r="D620" s="269" t="str">
        <f>DEDEL!M282</f>
        <v>DDEL4</v>
      </c>
      <c r="E620" s="401">
        <f>DEDEL!Q282</f>
        <v>-1649.82</v>
      </c>
      <c r="F620" s="401">
        <f>DEDEL!R282</f>
        <v>0</v>
      </c>
      <c r="G620" s="401">
        <f>DEDEL!S282</f>
        <v>0</v>
      </c>
    </row>
    <row r="621" spans="1:7" x14ac:dyDescent="0.25">
      <c r="A621" s="269" t="str">
        <f>DEDEL!A283</f>
        <v>DEDELEGATION</v>
      </c>
      <c r="B621" s="269">
        <f>DEDEL!C283</f>
        <v>3022032</v>
      </c>
      <c r="C621" s="269" t="str">
        <f>DEDEL!D283</f>
        <v>Holly Park Primary School</v>
      </c>
      <c r="D621" s="269" t="str">
        <f>DEDEL!M283</f>
        <v>DDEL4</v>
      </c>
      <c r="E621" s="401">
        <f>DEDEL!Q283</f>
        <v>-3885.0599999999995</v>
      </c>
      <c r="F621" s="401">
        <f>DEDEL!R283</f>
        <v>0</v>
      </c>
      <c r="G621" s="401">
        <f>DEDEL!S283</f>
        <v>0</v>
      </c>
    </row>
    <row r="622" spans="1:7" x14ac:dyDescent="0.25">
      <c r="A622" s="269" t="str">
        <f>DEDEL!A284</f>
        <v>DEDELEGATION</v>
      </c>
      <c r="B622" s="269">
        <f>DEDEL!C284</f>
        <v>3022036</v>
      </c>
      <c r="C622" s="269" t="str">
        <f>DEDEL!D284</f>
        <v>Livingstone Primary and Nursery School</v>
      </c>
      <c r="D622" s="269" t="str">
        <f>DEDEL!M284</f>
        <v>DDEL4</v>
      </c>
      <c r="E622" s="401">
        <f>DEDEL!Q284</f>
        <v>-2093.3199999999997</v>
      </c>
      <c r="F622" s="401">
        <f>DEDEL!R284</f>
        <v>0</v>
      </c>
      <c r="G622" s="401">
        <f>DEDEL!S284</f>
        <v>0</v>
      </c>
    </row>
    <row r="623" spans="1:7" x14ac:dyDescent="0.25">
      <c r="A623" s="269" t="str">
        <f>DEDEL!A285</f>
        <v>DEDELEGATION</v>
      </c>
      <c r="B623" s="269">
        <f>DEDEL!C285</f>
        <v>3022037</v>
      </c>
      <c r="C623" s="269" t="str">
        <f>DEDEL!D285</f>
        <v>Manorside Primary School</v>
      </c>
      <c r="D623" s="269" t="str">
        <f>DEDEL!M285</f>
        <v>DDEL4</v>
      </c>
      <c r="E623" s="401">
        <f>DEDEL!Q285</f>
        <v>-2350.5499999999997</v>
      </c>
      <c r="F623" s="401">
        <f>DEDEL!R285</f>
        <v>0</v>
      </c>
      <c r="G623" s="401">
        <f>DEDEL!S285</f>
        <v>0</v>
      </c>
    </row>
    <row r="624" spans="1:7" x14ac:dyDescent="0.25">
      <c r="A624" s="269" t="str">
        <f>DEDEL!A286</f>
        <v>DEDELEGATION</v>
      </c>
      <c r="B624" s="269">
        <f>DEDEL!C286</f>
        <v>3022042</v>
      </c>
      <c r="C624" s="269" t="str">
        <f>DEDEL!D286</f>
        <v>Monkfrith Primary School</v>
      </c>
      <c r="D624" s="269" t="str">
        <f>DEDEL!M286</f>
        <v>DDEL4</v>
      </c>
      <c r="E624" s="401">
        <f>DEDEL!Q286</f>
        <v>-3769.7499999999995</v>
      </c>
      <c r="F624" s="401">
        <f>DEDEL!R286</f>
        <v>0</v>
      </c>
      <c r="G624" s="401">
        <f>DEDEL!S286</f>
        <v>0</v>
      </c>
    </row>
    <row r="625" spans="1:7" x14ac:dyDescent="0.25">
      <c r="A625" s="269" t="str">
        <f>DEDEL!A287</f>
        <v>DEDELEGATION</v>
      </c>
      <c r="B625" s="269">
        <f>DEDEL!C287</f>
        <v>3022043</v>
      </c>
      <c r="C625" s="269" t="str">
        <f>DEDEL!D287</f>
        <v>Moss Hall Junior School</v>
      </c>
      <c r="D625" s="269" t="str">
        <f>DEDEL!M287</f>
        <v>DDEL4</v>
      </c>
      <c r="E625" s="401">
        <f>DEDEL!Q287</f>
        <v>-3964.89</v>
      </c>
      <c r="F625" s="401">
        <f>DEDEL!R287</f>
        <v>0</v>
      </c>
      <c r="G625" s="401">
        <f>DEDEL!S287</f>
        <v>0</v>
      </c>
    </row>
    <row r="626" spans="1:7" x14ac:dyDescent="0.25">
      <c r="A626" s="269" t="str">
        <f>DEDEL!A288</f>
        <v>DEDELEGATION</v>
      </c>
      <c r="B626" s="269">
        <f>DEDEL!C288</f>
        <v>3022044</v>
      </c>
      <c r="C626" s="269" t="str">
        <f>DEDEL!D288</f>
        <v>Moss Hall Infant School</v>
      </c>
      <c r="D626" s="269" t="str">
        <f>DEDEL!M288</f>
        <v>DDEL4</v>
      </c>
      <c r="E626" s="401">
        <f>DEDEL!Q288</f>
        <v>-3113.37</v>
      </c>
      <c r="F626" s="401">
        <f>DEDEL!R288</f>
        <v>0</v>
      </c>
      <c r="G626" s="401">
        <f>DEDEL!S288</f>
        <v>0</v>
      </c>
    </row>
    <row r="627" spans="1:7" x14ac:dyDescent="0.25">
      <c r="A627" s="269" t="str">
        <f>DEDEL!A289</f>
        <v>DEDELEGATION</v>
      </c>
      <c r="B627" s="269">
        <f>DEDEL!C289</f>
        <v>3022045</v>
      </c>
      <c r="C627" s="269" t="str">
        <f>DEDEL!D289</f>
        <v>Northside Primary School</v>
      </c>
      <c r="D627" s="269" t="str">
        <f>DEDEL!M289</f>
        <v>DDEL4</v>
      </c>
      <c r="E627" s="401">
        <f>DEDEL!Q289</f>
        <v>-1871.57</v>
      </c>
      <c r="F627" s="401">
        <f>DEDEL!R289</f>
        <v>0</v>
      </c>
      <c r="G627" s="401">
        <f>DEDEL!S289</f>
        <v>0</v>
      </c>
    </row>
    <row r="628" spans="1:7" x14ac:dyDescent="0.25">
      <c r="A628" s="269" t="str">
        <f>DEDEL!A290</f>
        <v>DEDELEGATION</v>
      </c>
      <c r="B628" s="269">
        <f>DEDEL!C290</f>
        <v>3022053</v>
      </c>
      <c r="C628" s="269" t="str">
        <f>DEDEL!D290</f>
        <v>The Noam Primary School</v>
      </c>
      <c r="D628" s="269" t="str">
        <f>DEDEL!M290</f>
        <v>DDEL4</v>
      </c>
      <c r="E628" s="401">
        <f>DEDEL!Q290</f>
        <v>-1747.3899999999999</v>
      </c>
      <c r="F628" s="401">
        <f>DEDEL!R290</f>
        <v>0</v>
      </c>
      <c r="G628" s="401">
        <f>DEDEL!S290</f>
        <v>0</v>
      </c>
    </row>
    <row r="629" spans="1:7" x14ac:dyDescent="0.25">
      <c r="A629" s="269" t="str">
        <f>DEDEL!A291</f>
        <v>DEDELEGATION</v>
      </c>
      <c r="B629" s="269">
        <f>DEDEL!C291</f>
        <v>3022054</v>
      </c>
      <c r="C629" s="269" t="str">
        <f>DEDEL!D291</f>
        <v>Woodridge Primary School</v>
      </c>
      <c r="D629" s="269" t="str">
        <f>DEDEL!M291</f>
        <v>DDEL4</v>
      </c>
      <c r="E629" s="401">
        <f>DEDEL!Q291</f>
        <v>-1836.09</v>
      </c>
      <c r="F629" s="401">
        <f>DEDEL!R291</f>
        <v>0</v>
      </c>
      <c r="G629" s="401">
        <f>DEDEL!S291</f>
        <v>0</v>
      </c>
    </row>
    <row r="630" spans="1:7" x14ac:dyDescent="0.25">
      <c r="A630" s="269" t="str">
        <f>DEDEL!A292</f>
        <v>DEDELEGATION</v>
      </c>
      <c r="B630" s="269">
        <f>DEDEL!C292</f>
        <v>3022055</v>
      </c>
      <c r="C630" s="269" t="str">
        <f>DEDEL!D292</f>
        <v>Tudor Primary School</v>
      </c>
      <c r="D630" s="269" t="str">
        <f>DEDEL!M292</f>
        <v>DDEL4</v>
      </c>
      <c r="E630" s="401">
        <f>DEDEL!Q292</f>
        <v>-1773.9999999999998</v>
      </c>
      <c r="F630" s="401">
        <f>DEDEL!R292</f>
        <v>0</v>
      </c>
      <c r="G630" s="401">
        <f>DEDEL!S292</f>
        <v>0</v>
      </c>
    </row>
    <row r="631" spans="1:7" x14ac:dyDescent="0.25">
      <c r="A631" s="269" t="str">
        <f>DEDEL!A293</f>
        <v>DEDELEGATION</v>
      </c>
      <c r="B631" s="269">
        <f>DEDEL!C293</f>
        <v>3022057</v>
      </c>
      <c r="C631" s="269" t="str">
        <f>DEDEL!D293</f>
        <v>Underhill School</v>
      </c>
      <c r="D631" s="269" t="str">
        <f>DEDEL!M293</f>
        <v>DDEL4</v>
      </c>
      <c r="E631" s="401">
        <f>DEDEL!Q293</f>
        <v>-3982.6299999999997</v>
      </c>
      <c r="F631" s="401">
        <f>DEDEL!R293</f>
        <v>0</v>
      </c>
      <c r="G631" s="401">
        <f>DEDEL!S293</f>
        <v>0</v>
      </c>
    </row>
    <row r="632" spans="1:7" x14ac:dyDescent="0.25">
      <c r="A632" s="269" t="str">
        <f>DEDEL!A294</f>
        <v>DEDELEGATION</v>
      </c>
      <c r="B632" s="269">
        <f>DEDEL!C294</f>
        <v>3022060</v>
      </c>
      <c r="C632" s="269" t="str">
        <f>DEDEL!D294</f>
        <v>Whitings Hill Primary School</v>
      </c>
      <c r="D632" s="269" t="str">
        <f>DEDEL!M294</f>
        <v>DDEL4</v>
      </c>
      <c r="E632" s="401">
        <f>DEDEL!Q294</f>
        <v>-3734.2699999999995</v>
      </c>
      <c r="F632" s="401">
        <f>DEDEL!R294</f>
        <v>0</v>
      </c>
      <c r="G632" s="401">
        <f>DEDEL!S294</f>
        <v>0</v>
      </c>
    </row>
    <row r="633" spans="1:7" x14ac:dyDescent="0.25">
      <c r="A633" s="269" t="str">
        <f>DEDEL!A295</f>
        <v>DEDELEGATION</v>
      </c>
      <c r="B633" s="269">
        <f>DEDEL!C295</f>
        <v>3022067</v>
      </c>
      <c r="C633" s="269" t="str">
        <f>DEDEL!D295</f>
        <v>Chalgrove Primary School</v>
      </c>
      <c r="D633" s="269" t="str">
        <f>DEDEL!M295</f>
        <v>DDEL4</v>
      </c>
      <c r="E633" s="401">
        <f>DEDEL!Q295</f>
        <v>-2075.58</v>
      </c>
      <c r="F633" s="401">
        <f>DEDEL!R295</f>
        <v>0</v>
      </c>
      <c r="G633" s="401">
        <f>DEDEL!S295</f>
        <v>0</v>
      </c>
    </row>
    <row r="634" spans="1:7" x14ac:dyDescent="0.25">
      <c r="A634" s="269" t="str">
        <f>DEDEL!A296</f>
        <v>DEDELEGATION</v>
      </c>
      <c r="B634" s="269">
        <f>DEDEL!C296</f>
        <v>3022070</v>
      </c>
      <c r="C634" s="269" t="str">
        <f>DEDEL!D296</f>
        <v>Sunnyfields Primary School</v>
      </c>
      <c r="D634" s="269" t="str">
        <f>DEDEL!M296</f>
        <v>DDEL4</v>
      </c>
      <c r="E634" s="401">
        <f>DEDEL!Q296</f>
        <v>-1853.83</v>
      </c>
      <c r="F634" s="401">
        <f>DEDEL!R296</f>
        <v>0</v>
      </c>
      <c r="G634" s="401">
        <f>DEDEL!S296</f>
        <v>0</v>
      </c>
    </row>
    <row r="635" spans="1:7" x14ac:dyDescent="0.25">
      <c r="A635" s="269" t="str">
        <f>DEDEL!A297</f>
        <v>DEDELEGATION</v>
      </c>
      <c r="B635" s="269">
        <f>DEDEL!C297</f>
        <v>3022071</v>
      </c>
      <c r="C635" s="269" t="str">
        <f>DEDEL!D297</f>
        <v>Queenswell Infant &amp; Nursery School</v>
      </c>
      <c r="D635" s="269" t="str">
        <f>DEDEL!M297</f>
        <v>DDEL4</v>
      </c>
      <c r="E635" s="401">
        <f>DEDEL!Q297</f>
        <v>-1569.9899999999998</v>
      </c>
      <c r="F635" s="401">
        <f>DEDEL!R297</f>
        <v>0</v>
      </c>
      <c r="G635" s="401">
        <f>DEDEL!S297</f>
        <v>0</v>
      </c>
    </row>
    <row r="636" spans="1:7" x14ac:dyDescent="0.25">
      <c r="A636" s="269" t="str">
        <f>DEDEL!A298</f>
        <v>DEDELEGATION</v>
      </c>
      <c r="B636" s="269">
        <f>DEDEL!C298</f>
        <v>3022072</v>
      </c>
      <c r="C636" s="269" t="str">
        <f>DEDEL!D298</f>
        <v>Queenswell Junior School</v>
      </c>
      <c r="D636" s="269" t="str">
        <f>DEDEL!M298</f>
        <v>DDEL4</v>
      </c>
      <c r="E636" s="401">
        <f>DEDEL!Q298</f>
        <v>-2882.7499999999995</v>
      </c>
      <c r="F636" s="401">
        <f>DEDEL!R298</f>
        <v>0</v>
      </c>
      <c r="G636" s="401">
        <f>DEDEL!S298</f>
        <v>0</v>
      </c>
    </row>
    <row r="637" spans="1:7" x14ac:dyDescent="0.25">
      <c r="A637" s="269" t="str">
        <f>DEDEL!A299</f>
        <v>DEDELEGATION</v>
      </c>
      <c r="B637" s="269">
        <f>DEDEL!C299</f>
        <v>3022073</v>
      </c>
      <c r="C637" s="269" t="str">
        <f>DEDEL!D299</f>
        <v>Danegrove Primary School</v>
      </c>
      <c r="D637" s="269" t="str">
        <f>DEDEL!M299</f>
        <v>DDEL4</v>
      </c>
      <c r="E637" s="401">
        <f>DEDEL!Q299</f>
        <v>-5517.1399999999994</v>
      </c>
      <c r="F637" s="401">
        <f>DEDEL!R299</f>
        <v>0</v>
      </c>
      <c r="G637" s="401">
        <f>DEDEL!S299</f>
        <v>0</v>
      </c>
    </row>
    <row r="638" spans="1:7" x14ac:dyDescent="0.25">
      <c r="A638" s="269" t="str">
        <f>DEDEL!A300</f>
        <v>DEDELEGATION</v>
      </c>
      <c r="B638" s="269">
        <f>DEDEL!C300</f>
        <v>3022076</v>
      </c>
      <c r="C638" s="269" t="str">
        <f>DEDEL!D300</f>
        <v>Wessex Gardens Primary School</v>
      </c>
      <c r="D638" s="269" t="str">
        <f>DEDEL!M300</f>
        <v>DDEL4</v>
      </c>
      <c r="E638" s="401">
        <f>DEDEL!Q300</f>
        <v>-3131.1099999999997</v>
      </c>
      <c r="F638" s="401">
        <f>DEDEL!R300</f>
        <v>0</v>
      </c>
      <c r="G638" s="401">
        <f>DEDEL!S300</f>
        <v>0</v>
      </c>
    </row>
    <row r="639" spans="1:7" x14ac:dyDescent="0.25">
      <c r="A639" s="269" t="str">
        <f>DEDEL!A301</f>
        <v>DEDELEGATION</v>
      </c>
      <c r="B639" s="269">
        <f>DEDEL!C301</f>
        <v>3022077</v>
      </c>
      <c r="C639" s="269" t="str">
        <f>DEDEL!D301</f>
        <v>The Orion Primary School</v>
      </c>
      <c r="D639" s="269" t="str">
        <f>DEDEL!M301</f>
        <v>DDEL4</v>
      </c>
      <c r="E639" s="401">
        <f>DEDEL!Q301</f>
        <v>-7681.4199999999992</v>
      </c>
      <c r="F639" s="401">
        <f>DEDEL!R301</f>
        <v>0</v>
      </c>
      <c r="G639" s="401">
        <f>DEDEL!S301</f>
        <v>0</v>
      </c>
    </row>
    <row r="640" spans="1:7" x14ac:dyDescent="0.25">
      <c r="A640" s="269" t="str">
        <f>DEDEL!A302</f>
        <v>DEDELEGATION</v>
      </c>
      <c r="B640" s="269">
        <f>DEDEL!C302</f>
        <v>3022078</v>
      </c>
      <c r="C640" s="269" t="str">
        <f>DEDEL!D302</f>
        <v>Pardes House Primary School</v>
      </c>
      <c r="D640" s="269" t="str">
        <f>DEDEL!M302</f>
        <v>DDEL4</v>
      </c>
      <c r="E640" s="401">
        <f>DEDEL!Q302</f>
        <v>-3086.7599999999998</v>
      </c>
      <c r="F640" s="401">
        <f>DEDEL!R302</f>
        <v>0</v>
      </c>
      <c r="G640" s="401">
        <f>DEDEL!S302</f>
        <v>0</v>
      </c>
    </row>
    <row r="641" spans="1:7" x14ac:dyDescent="0.25">
      <c r="A641" s="269" t="str">
        <f>DEDEL!A303</f>
        <v>DEDELEGATION</v>
      </c>
      <c r="B641" s="269">
        <f>DEDEL!C303</f>
        <v>3022079</v>
      </c>
      <c r="C641" s="269" t="str">
        <f>DEDEL!D303</f>
        <v>Beis Yaakov Primary School</v>
      </c>
      <c r="D641" s="269" t="str">
        <f>DEDEL!M303</f>
        <v>DDEL4</v>
      </c>
      <c r="E641" s="401">
        <f>DEDEL!Q303</f>
        <v>-3849.5799999999995</v>
      </c>
      <c r="F641" s="401">
        <f>DEDEL!R303</f>
        <v>0</v>
      </c>
      <c r="G641" s="401">
        <f>DEDEL!S303</f>
        <v>0</v>
      </c>
    </row>
    <row r="642" spans="1:7" x14ac:dyDescent="0.25">
      <c r="A642" s="269" t="str">
        <f>DEDEL!A304</f>
        <v>DEDELEGATION</v>
      </c>
      <c r="B642" s="269">
        <f>DEDEL!C304</f>
        <v>3023300</v>
      </c>
      <c r="C642" s="269" t="str">
        <f>DEDEL!D304</f>
        <v>All Saints' CofE Primary School NW2</v>
      </c>
      <c r="D642" s="269" t="str">
        <f>DEDEL!M304</f>
        <v>DDEL4</v>
      </c>
      <c r="E642" s="401">
        <f>DEDEL!Q304</f>
        <v>-1516.7699999999998</v>
      </c>
      <c r="F642" s="401">
        <f>DEDEL!R304</f>
        <v>0</v>
      </c>
      <c r="G642" s="401">
        <f>DEDEL!S304</f>
        <v>0</v>
      </c>
    </row>
    <row r="643" spans="1:7" x14ac:dyDescent="0.25">
      <c r="A643" s="269" t="str">
        <f>DEDEL!A305</f>
        <v>DEDELEGATION</v>
      </c>
      <c r="B643" s="269">
        <f>DEDEL!C305</f>
        <v>3023302</v>
      </c>
      <c r="C643" s="269" t="str">
        <f>DEDEL!D305</f>
        <v>Christ Church Primary School</v>
      </c>
      <c r="D643" s="269" t="str">
        <f>DEDEL!M305</f>
        <v>DDEL4</v>
      </c>
      <c r="E643" s="401">
        <f>DEDEL!Q305</f>
        <v>-1853.83</v>
      </c>
      <c r="F643" s="401">
        <f>DEDEL!R305</f>
        <v>0</v>
      </c>
      <c r="G643" s="401">
        <f>DEDEL!S305</f>
        <v>0</v>
      </c>
    </row>
    <row r="644" spans="1:7" x14ac:dyDescent="0.25">
      <c r="A644" s="269" t="str">
        <f>DEDEL!A306</f>
        <v>DEDELEGATION</v>
      </c>
      <c r="B644" s="269">
        <f>DEDEL!C306</f>
        <v>3023304</v>
      </c>
      <c r="C644" s="269" t="str">
        <f>DEDEL!D306</f>
        <v>Holy Trinity CofE Primary School</v>
      </c>
      <c r="D644" s="269" t="str">
        <f>DEDEL!M306</f>
        <v>DDEL4</v>
      </c>
      <c r="E644" s="401">
        <f>DEDEL!Q306</f>
        <v>-1765.1299999999999</v>
      </c>
      <c r="F644" s="401">
        <f>DEDEL!R306</f>
        <v>0</v>
      </c>
      <c r="G644" s="401">
        <f>DEDEL!S306</f>
        <v>0</v>
      </c>
    </row>
    <row r="645" spans="1:7" x14ac:dyDescent="0.25">
      <c r="A645" s="269" t="str">
        <f>DEDEL!A307</f>
        <v>DEDELEGATION</v>
      </c>
      <c r="B645" s="269">
        <f>DEDEL!C307</f>
        <v>3023305</v>
      </c>
      <c r="C645" s="269" t="str">
        <f>DEDEL!D307</f>
        <v>Monken Hadley CofE Primary School</v>
      </c>
      <c r="D645" s="269" t="str">
        <f>DEDEL!M307</f>
        <v>DDEL4</v>
      </c>
      <c r="E645" s="401">
        <f>DEDEL!Q307</f>
        <v>-1330.4999999999998</v>
      </c>
      <c r="F645" s="401">
        <f>DEDEL!R307</f>
        <v>0</v>
      </c>
      <c r="G645" s="401">
        <f>DEDEL!S307</f>
        <v>0</v>
      </c>
    </row>
    <row r="646" spans="1:7" x14ac:dyDescent="0.25">
      <c r="A646" s="269" t="str">
        <f>DEDEL!A308</f>
        <v>DEDELEGATION</v>
      </c>
      <c r="B646" s="269">
        <f>DEDEL!C308</f>
        <v>3023307</v>
      </c>
      <c r="C646" s="269" t="str">
        <f>DEDEL!D308</f>
        <v>St John's CofE Junior Mixed and Infant School</v>
      </c>
      <c r="D646" s="269" t="str">
        <f>DEDEL!M308</f>
        <v>DDEL4</v>
      </c>
      <c r="E646" s="401">
        <f>DEDEL!Q308</f>
        <v>-1853.83</v>
      </c>
      <c r="F646" s="401">
        <f>DEDEL!R308</f>
        <v>0</v>
      </c>
      <c r="G646" s="401">
        <f>DEDEL!S308</f>
        <v>0</v>
      </c>
    </row>
    <row r="647" spans="1:7" x14ac:dyDescent="0.25">
      <c r="A647" s="269" t="str">
        <f>DEDEL!A309</f>
        <v>DEDELEGATION</v>
      </c>
      <c r="B647" s="269">
        <f>DEDEL!C309</f>
        <v>3023309</v>
      </c>
      <c r="C647" s="269" t="str">
        <f>DEDEL!D309</f>
        <v>St John's CofE Primary School</v>
      </c>
      <c r="D647" s="269" t="str">
        <f>DEDEL!M309</f>
        <v>DDEL4</v>
      </c>
      <c r="E647" s="401">
        <f>DEDEL!Q309</f>
        <v>-1871.57</v>
      </c>
      <c r="F647" s="401">
        <f>DEDEL!R309</f>
        <v>0</v>
      </c>
      <c r="G647" s="401">
        <f>DEDEL!S309</f>
        <v>0</v>
      </c>
    </row>
    <row r="648" spans="1:7" x14ac:dyDescent="0.25">
      <c r="A648" s="269" t="str">
        <f>DEDEL!A310</f>
        <v>DEDELEGATION</v>
      </c>
      <c r="B648" s="269">
        <f>DEDEL!C310</f>
        <v>3023311</v>
      </c>
      <c r="C648" s="269" t="str">
        <f>DEDEL!D310</f>
        <v>St Mary's CofE Primary School</v>
      </c>
      <c r="D648" s="269" t="str">
        <f>DEDEL!M310</f>
        <v>DDEL4</v>
      </c>
      <c r="E648" s="401">
        <f>DEDEL!Q310</f>
        <v>-3645.5699999999997</v>
      </c>
      <c r="F648" s="401">
        <f>DEDEL!R310</f>
        <v>0</v>
      </c>
      <c r="G648" s="401">
        <f>DEDEL!S310</f>
        <v>0</v>
      </c>
    </row>
    <row r="649" spans="1:7" x14ac:dyDescent="0.25">
      <c r="A649" s="269" t="str">
        <f>DEDEL!A311</f>
        <v>DEDELEGATION</v>
      </c>
      <c r="B649" s="269">
        <f>DEDEL!C311</f>
        <v>3023312</v>
      </c>
      <c r="C649" s="269" t="str">
        <f>DEDEL!D311</f>
        <v>St Mary's CofE Primary School, East Barnet</v>
      </c>
      <c r="D649" s="269" t="str">
        <f>DEDEL!M311</f>
        <v>DDEL4</v>
      </c>
      <c r="E649" s="401">
        <f>DEDEL!Q311</f>
        <v>-1880.4399999999998</v>
      </c>
      <c r="F649" s="401">
        <f>DEDEL!R311</f>
        <v>0</v>
      </c>
      <c r="G649" s="401">
        <f>DEDEL!S311</f>
        <v>0</v>
      </c>
    </row>
    <row r="650" spans="1:7" x14ac:dyDescent="0.25">
      <c r="A650" s="269" t="str">
        <f>DEDEL!A312</f>
        <v>DEDELEGATION</v>
      </c>
      <c r="B650" s="269">
        <f>DEDEL!C312</f>
        <v>3023313</v>
      </c>
      <c r="C650" s="269" t="str">
        <f>DEDEL!D312</f>
        <v>St Paul's CofE Primary School N11</v>
      </c>
      <c r="D650" s="269" t="str">
        <f>DEDEL!M312</f>
        <v>DDEL4</v>
      </c>
      <c r="E650" s="401">
        <f>DEDEL!Q312</f>
        <v>-1649.82</v>
      </c>
      <c r="F650" s="401">
        <f>DEDEL!R312</f>
        <v>0</v>
      </c>
      <c r="G650" s="401">
        <f>DEDEL!S312</f>
        <v>0</v>
      </c>
    </row>
    <row r="651" spans="1:7" x14ac:dyDescent="0.25">
      <c r="A651" s="269" t="str">
        <f>DEDEL!A313</f>
        <v>DEDELEGATION</v>
      </c>
      <c r="B651" s="269">
        <f>DEDEL!C313</f>
        <v>3023314</v>
      </c>
      <c r="C651" s="269" t="str">
        <f>DEDEL!D313</f>
        <v>St Paul's CofE Primary School NW7</v>
      </c>
      <c r="D651" s="269" t="str">
        <f>DEDEL!M313</f>
        <v>DDEL4</v>
      </c>
      <c r="E651" s="401">
        <f>DEDEL!Q313</f>
        <v>-1827.2199999999998</v>
      </c>
      <c r="F651" s="401">
        <f>DEDEL!R313</f>
        <v>0</v>
      </c>
      <c r="G651" s="401">
        <f>DEDEL!S313</f>
        <v>0</v>
      </c>
    </row>
    <row r="652" spans="1:7" x14ac:dyDescent="0.25">
      <c r="A652" s="269" t="str">
        <f>DEDEL!A314</f>
        <v>DEDELEGATION</v>
      </c>
      <c r="B652" s="269">
        <f>DEDEL!C314</f>
        <v>3023315</v>
      </c>
      <c r="C652" s="269" t="str">
        <f>DEDEL!D314</f>
        <v>St Andrew's CofE Voluntary Aided Primary School, Totteridge</v>
      </c>
      <c r="D652" s="269" t="str">
        <f>DEDEL!M314</f>
        <v>DDEL4</v>
      </c>
      <c r="E652" s="401">
        <f>DEDEL!Q314</f>
        <v>-1844.9599999999998</v>
      </c>
      <c r="F652" s="401">
        <f>DEDEL!R314</f>
        <v>0</v>
      </c>
      <c r="G652" s="401">
        <f>DEDEL!S314</f>
        <v>0</v>
      </c>
    </row>
    <row r="653" spans="1:7" x14ac:dyDescent="0.25">
      <c r="A653" s="269" t="str">
        <f>DEDEL!A315</f>
        <v>DEDELEGATION</v>
      </c>
      <c r="B653" s="269">
        <f>DEDEL!C315</f>
        <v>3023316</v>
      </c>
      <c r="C653" s="269" t="str">
        <f>DEDEL!D315</f>
        <v>Trent CofE Primary School</v>
      </c>
      <c r="D653" s="269" t="str">
        <f>DEDEL!M315</f>
        <v>DDEL4</v>
      </c>
      <c r="E653" s="401">
        <f>DEDEL!Q315</f>
        <v>-1880.4399999999998</v>
      </c>
      <c r="F653" s="401">
        <f>DEDEL!R315</f>
        <v>0</v>
      </c>
      <c r="G653" s="401">
        <f>DEDEL!S315</f>
        <v>0</v>
      </c>
    </row>
    <row r="654" spans="1:7" x14ac:dyDescent="0.25">
      <c r="A654" s="269" t="str">
        <f>DEDEL!A316</f>
        <v>DEDELEGATION</v>
      </c>
      <c r="B654" s="269">
        <f>DEDEL!C316</f>
        <v>3023317</v>
      </c>
      <c r="C654" s="269" t="str">
        <f>DEDEL!D316</f>
        <v>All Saints' CofE Primary School N20</v>
      </c>
      <c r="D654" s="269" t="str">
        <f>DEDEL!M316</f>
        <v>DDEL4</v>
      </c>
      <c r="E654" s="401">
        <f>DEDEL!Q316</f>
        <v>-1880.4399999999998</v>
      </c>
      <c r="F654" s="401">
        <f>DEDEL!R316</f>
        <v>0</v>
      </c>
      <c r="G654" s="401">
        <f>DEDEL!S316</f>
        <v>0</v>
      </c>
    </row>
    <row r="655" spans="1:7" x14ac:dyDescent="0.25">
      <c r="A655" s="269" t="str">
        <f>DEDEL!A317</f>
        <v>DEDELEGATION</v>
      </c>
      <c r="B655" s="269">
        <f>DEDEL!C317</f>
        <v>3023500</v>
      </c>
      <c r="C655" s="269" t="str">
        <f>DEDEL!D317</f>
        <v>The Annunciation Catholic Infant School</v>
      </c>
      <c r="D655" s="269" t="str">
        <f>DEDEL!M317</f>
        <v>DDEL4</v>
      </c>
      <c r="E655" s="401">
        <f>DEDEL!Q317</f>
        <v>-1144.2299999999998</v>
      </c>
      <c r="F655" s="401">
        <f>DEDEL!R317</f>
        <v>0</v>
      </c>
      <c r="G655" s="401">
        <f>DEDEL!S317</f>
        <v>0</v>
      </c>
    </row>
    <row r="656" spans="1:7" x14ac:dyDescent="0.25">
      <c r="A656" s="269" t="str">
        <f>DEDEL!A318</f>
        <v>DEDELEGATION</v>
      </c>
      <c r="B656" s="269">
        <f>DEDEL!C318</f>
        <v>3023501</v>
      </c>
      <c r="C656" s="269" t="str">
        <f>DEDEL!D318</f>
        <v>Our Lady of Lourdes RC School</v>
      </c>
      <c r="D656" s="269" t="str">
        <f>DEDEL!M318</f>
        <v>DDEL4</v>
      </c>
      <c r="E656" s="401">
        <f>DEDEL!Q318</f>
        <v>-1765.1299999999999</v>
      </c>
      <c r="F656" s="401">
        <f>DEDEL!R318</f>
        <v>0</v>
      </c>
      <c r="G656" s="401">
        <f>DEDEL!S318</f>
        <v>0</v>
      </c>
    </row>
    <row r="657" spans="1:7" x14ac:dyDescent="0.25">
      <c r="A657" s="269" t="str">
        <f>DEDEL!A319</f>
        <v>DEDELEGATION</v>
      </c>
      <c r="B657" s="269">
        <f>DEDEL!C319</f>
        <v>3023502</v>
      </c>
      <c r="C657" s="269" t="str">
        <f>DEDEL!D319</f>
        <v>St Agnes' Catholic Primary School</v>
      </c>
      <c r="D657" s="269" t="str">
        <f>DEDEL!M319</f>
        <v>DDEL4</v>
      </c>
      <c r="E657" s="401">
        <f>DEDEL!Q319</f>
        <v>-3255.2899999999995</v>
      </c>
      <c r="F657" s="401">
        <f>DEDEL!R319</f>
        <v>0</v>
      </c>
      <c r="G657" s="401">
        <f>DEDEL!S319</f>
        <v>0</v>
      </c>
    </row>
    <row r="658" spans="1:7" x14ac:dyDescent="0.25">
      <c r="A658" s="269" t="str">
        <f>DEDEL!A320</f>
        <v>DEDELEGATION</v>
      </c>
      <c r="B658" s="269">
        <f>DEDEL!C320</f>
        <v>3023504</v>
      </c>
      <c r="C658" s="269" t="str">
        <f>DEDEL!D320</f>
        <v>St Catherine's RC School</v>
      </c>
      <c r="D658" s="269" t="str">
        <f>DEDEL!M320</f>
        <v>DDEL4</v>
      </c>
      <c r="E658" s="401">
        <f>DEDEL!Q320</f>
        <v>-3698.7899999999995</v>
      </c>
      <c r="F658" s="401">
        <f>DEDEL!R320</f>
        <v>0</v>
      </c>
      <c r="G658" s="401">
        <f>DEDEL!S320</f>
        <v>0</v>
      </c>
    </row>
    <row r="659" spans="1:7" x14ac:dyDescent="0.25">
      <c r="A659" s="269" t="str">
        <f>DEDEL!A321</f>
        <v>DEDELEGATION</v>
      </c>
      <c r="B659" s="269">
        <f>DEDEL!C321</f>
        <v>3023506</v>
      </c>
      <c r="C659" s="269" t="str">
        <f>DEDEL!D321</f>
        <v>St Vincent's Catholic Primary School</v>
      </c>
      <c r="D659" s="269" t="str">
        <f>DEDEL!M321</f>
        <v>DDEL4</v>
      </c>
      <c r="E659" s="401">
        <f>DEDEL!Q321</f>
        <v>-2519.08</v>
      </c>
      <c r="F659" s="401">
        <f>DEDEL!R321</f>
        <v>0</v>
      </c>
      <c r="G659" s="401">
        <f>DEDEL!S321</f>
        <v>0</v>
      </c>
    </row>
    <row r="660" spans="1:7" x14ac:dyDescent="0.25">
      <c r="A660" s="269" t="str">
        <f>DEDEL!A322</f>
        <v>DEDELEGATION</v>
      </c>
      <c r="B660" s="269">
        <f>DEDEL!C322</f>
        <v>3023507</v>
      </c>
      <c r="C660" s="269" t="str">
        <f>DEDEL!D322</f>
        <v>St Theresa's Catholic Primary School</v>
      </c>
      <c r="D660" s="269" t="str">
        <f>DEDEL!M322</f>
        <v>DDEL4</v>
      </c>
      <c r="E660" s="401">
        <f>DEDEL!Q322</f>
        <v>-1561.12</v>
      </c>
      <c r="F660" s="401">
        <f>DEDEL!R322</f>
        <v>0</v>
      </c>
      <c r="G660" s="401">
        <f>DEDEL!S322</f>
        <v>0</v>
      </c>
    </row>
    <row r="661" spans="1:7" x14ac:dyDescent="0.25">
      <c r="A661" s="269" t="str">
        <f>DEDEL!A323</f>
        <v>DEDELEGATION</v>
      </c>
      <c r="B661" s="269">
        <f>DEDEL!C323</f>
        <v>3023509</v>
      </c>
      <c r="C661" s="269" t="str">
        <f>DEDEL!D323</f>
        <v>St Joseph's Catholic Primary School</v>
      </c>
      <c r="D661" s="269" t="str">
        <f>DEDEL!M323</f>
        <v>DDEL4</v>
      </c>
      <c r="E661" s="401">
        <f>DEDEL!Q323</f>
        <v>-4310.82</v>
      </c>
      <c r="F661" s="401">
        <f>DEDEL!R323</f>
        <v>0</v>
      </c>
      <c r="G661" s="401">
        <f>DEDEL!S323</f>
        <v>0</v>
      </c>
    </row>
    <row r="662" spans="1:7" x14ac:dyDescent="0.25">
      <c r="A662" s="269" t="str">
        <f>DEDEL!A324</f>
        <v>DEDELEGATION</v>
      </c>
      <c r="B662" s="269">
        <f>DEDEL!C324</f>
        <v>3023510</v>
      </c>
      <c r="C662" s="269" t="str">
        <f>DEDEL!D324</f>
        <v>Sacred Heart Roman Catholic Primary School</v>
      </c>
      <c r="D662" s="269" t="str">
        <f>DEDEL!M324</f>
        <v>DDEL4</v>
      </c>
      <c r="E662" s="401">
        <f>DEDEL!Q324</f>
        <v>-3512.5199999999995</v>
      </c>
      <c r="F662" s="401">
        <f>DEDEL!R324</f>
        <v>0</v>
      </c>
      <c r="G662" s="401">
        <f>DEDEL!S324</f>
        <v>0</v>
      </c>
    </row>
    <row r="663" spans="1:7" x14ac:dyDescent="0.25">
      <c r="A663" s="269" t="str">
        <f>DEDEL!A325</f>
        <v>DEDELEGATION</v>
      </c>
      <c r="B663" s="269">
        <f>DEDEL!C325</f>
        <v>3023511</v>
      </c>
      <c r="C663" s="269" t="str">
        <f>DEDEL!D325</f>
        <v>Blessed Dominic Catholic Primary School</v>
      </c>
      <c r="D663" s="269" t="str">
        <f>DEDEL!M325</f>
        <v>DDEL4</v>
      </c>
      <c r="E663" s="401">
        <f>DEDEL!Q325</f>
        <v>-3592.35</v>
      </c>
      <c r="F663" s="401">
        <f>DEDEL!R325</f>
        <v>0</v>
      </c>
      <c r="G663" s="401">
        <f>DEDEL!S325</f>
        <v>0</v>
      </c>
    </row>
    <row r="664" spans="1:7" x14ac:dyDescent="0.25">
      <c r="A664" s="269" t="str">
        <f>DEDEL!A326</f>
        <v>DEDELEGATION</v>
      </c>
      <c r="B664" s="269">
        <f>DEDEL!C326</f>
        <v>3023512</v>
      </c>
      <c r="C664" s="269" t="str">
        <f>DEDEL!D326</f>
        <v>Rosh Pinah Primary School</v>
      </c>
      <c r="D664" s="269" t="str">
        <f>DEDEL!M326</f>
        <v>DDEL4</v>
      </c>
      <c r="E664" s="401">
        <f>DEDEL!Q326</f>
        <v>-3317.3799999999997</v>
      </c>
      <c r="F664" s="401">
        <f>DEDEL!R326</f>
        <v>0</v>
      </c>
      <c r="G664" s="401">
        <f>DEDEL!S326</f>
        <v>0</v>
      </c>
    </row>
    <row r="665" spans="1:7" x14ac:dyDescent="0.25">
      <c r="A665" s="269" t="str">
        <f>DEDEL!A327</f>
        <v>DEDELEGATION</v>
      </c>
      <c r="B665" s="269">
        <f>DEDEL!C327</f>
        <v>3023513</v>
      </c>
      <c r="C665" s="269" t="str">
        <f>DEDEL!D327</f>
        <v>Menorah Primary School</v>
      </c>
      <c r="D665" s="269" t="str">
        <f>DEDEL!M327</f>
        <v>DDEL4</v>
      </c>
      <c r="E665" s="401">
        <f>DEDEL!Q327</f>
        <v>-3370.6</v>
      </c>
      <c r="F665" s="401">
        <f>DEDEL!R327</f>
        <v>0</v>
      </c>
      <c r="G665" s="401">
        <f>DEDEL!S327</f>
        <v>0</v>
      </c>
    </row>
    <row r="666" spans="1:7" x14ac:dyDescent="0.25">
      <c r="A666" s="269" t="str">
        <f>DEDEL!A328</f>
        <v>DEDELEGATION</v>
      </c>
      <c r="B666" s="269">
        <f>DEDEL!C328</f>
        <v>3023514</v>
      </c>
      <c r="C666" s="269" t="str">
        <f>DEDEL!D328</f>
        <v>The Annunciation RC Junior School</v>
      </c>
      <c r="D666" s="269" t="str">
        <f>DEDEL!M328</f>
        <v>DDEL4</v>
      </c>
      <c r="E666" s="401">
        <f>DEDEL!Q328</f>
        <v>-1836.09</v>
      </c>
      <c r="F666" s="401">
        <f>DEDEL!R328</f>
        <v>0</v>
      </c>
      <c r="G666" s="401">
        <f>DEDEL!S328</f>
        <v>0</v>
      </c>
    </row>
    <row r="667" spans="1:7" x14ac:dyDescent="0.25">
      <c r="A667" s="269" t="str">
        <f>DEDEL!A329</f>
        <v>DEDELEGATION</v>
      </c>
      <c r="B667" s="269">
        <f>DEDEL!C329</f>
        <v>3023516</v>
      </c>
      <c r="C667" s="269" t="str">
        <f>DEDEL!D329</f>
        <v>Hasmonean Primary School</v>
      </c>
      <c r="D667" s="269" t="str">
        <f>DEDEL!M329</f>
        <v>DDEL4</v>
      </c>
      <c r="E667" s="401">
        <f>DEDEL!Q329</f>
        <v>-1809.4799999999998</v>
      </c>
      <c r="F667" s="401">
        <f>DEDEL!R329</f>
        <v>0</v>
      </c>
      <c r="G667" s="401">
        <f>DEDEL!S329</f>
        <v>0</v>
      </c>
    </row>
    <row r="668" spans="1:7" x14ac:dyDescent="0.25">
      <c r="A668" s="269" t="str">
        <f>DEDEL!A330</f>
        <v>DEDELEGATION</v>
      </c>
      <c r="B668" s="269">
        <f>DEDEL!C330</f>
        <v>3023518</v>
      </c>
      <c r="C668" s="269" t="str">
        <f>DEDEL!D330</f>
        <v>Woodcroft Primary School</v>
      </c>
      <c r="D668" s="269" t="str">
        <f>DEDEL!M330</f>
        <v>DDEL4</v>
      </c>
      <c r="E668" s="401">
        <f>DEDEL!Q330</f>
        <v>-3459.2999999999997</v>
      </c>
      <c r="F668" s="401">
        <f>DEDEL!R330</f>
        <v>0</v>
      </c>
      <c r="G668" s="401">
        <f>DEDEL!S330</f>
        <v>0</v>
      </c>
    </row>
    <row r="669" spans="1:7" x14ac:dyDescent="0.25">
      <c r="A669" s="269" t="str">
        <f>DEDEL!A331</f>
        <v>DEDELEGATION</v>
      </c>
      <c r="B669" s="269">
        <f>DEDEL!C331</f>
        <v>3023520</v>
      </c>
      <c r="C669" s="269" t="str">
        <f>DEDEL!D331</f>
        <v>Akiva School</v>
      </c>
      <c r="D669" s="269" t="str">
        <f>DEDEL!M331</f>
        <v>DDEL4</v>
      </c>
      <c r="E669" s="401">
        <f>DEDEL!Q331</f>
        <v>-3725.3999999999996</v>
      </c>
      <c r="F669" s="401">
        <f>DEDEL!R331</f>
        <v>0</v>
      </c>
      <c r="G669" s="401">
        <f>DEDEL!S331</f>
        <v>0</v>
      </c>
    </row>
    <row r="670" spans="1:7" x14ac:dyDescent="0.25">
      <c r="A670" s="269" t="str">
        <f>DEDEL!A332</f>
        <v>DEDELEGATION</v>
      </c>
      <c r="B670" s="269">
        <f>DEDEL!C332</f>
        <v>3023523</v>
      </c>
      <c r="C670" s="269" t="str">
        <f>DEDEL!D332</f>
        <v>Martin Primary School</v>
      </c>
      <c r="D670" s="269" t="str">
        <f>DEDEL!M332</f>
        <v>DDEL4</v>
      </c>
      <c r="E670" s="401">
        <f>DEDEL!Q332</f>
        <v>-5508.2699999999995</v>
      </c>
      <c r="F670" s="401">
        <f>DEDEL!R332</f>
        <v>0</v>
      </c>
      <c r="G670" s="401">
        <f>DEDEL!S332</f>
        <v>0</v>
      </c>
    </row>
    <row r="671" spans="1:7" x14ac:dyDescent="0.25">
      <c r="A671" s="269" t="str">
        <f>DEDEL!A333</f>
        <v>DEDELEGATION</v>
      </c>
      <c r="B671" s="269">
        <f>DEDEL!C333</f>
        <v>3023524</v>
      </c>
      <c r="C671" s="269" t="str">
        <f>DEDEL!D333</f>
        <v>Beit Shvidler Primary School</v>
      </c>
      <c r="D671" s="269" t="str">
        <f>DEDEL!M333</f>
        <v>DDEL4</v>
      </c>
      <c r="E671" s="401">
        <f>DEDEL!Q333</f>
        <v>-1667.56</v>
      </c>
      <c r="F671" s="401">
        <f>DEDEL!R333</f>
        <v>0</v>
      </c>
      <c r="G671" s="401">
        <f>DEDEL!S333</f>
        <v>0</v>
      </c>
    </row>
    <row r="672" spans="1:7" x14ac:dyDescent="0.25">
      <c r="A672" s="269" t="str">
        <f>DEDEL!A334</f>
        <v>DEDELEGATION</v>
      </c>
      <c r="B672" s="269">
        <f>DEDEL!C334</f>
        <v>3025201</v>
      </c>
      <c r="C672" s="269" t="str">
        <f>DEDEL!D334</f>
        <v>Osidge Primary School</v>
      </c>
      <c r="D672" s="269" t="str">
        <f>DEDEL!M334</f>
        <v>DDEL4</v>
      </c>
      <c r="E672" s="401">
        <f>DEDEL!Q334</f>
        <v>-3494.7799999999997</v>
      </c>
      <c r="F672" s="401">
        <f>DEDEL!R334</f>
        <v>0</v>
      </c>
      <c r="G672" s="401">
        <f>DEDEL!S334</f>
        <v>0</v>
      </c>
    </row>
    <row r="673" spans="1:7" x14ac:dyDescent="0.25">
      <c r="A673" s="269" t="str">
        <f>DEDEL!A335</f>
        <v>DEDELEGATION</v>
      </c>
      <c r="B673" s="269">
        <f>DEDEL!C335</f>
        <v>3025948</v>
      </c>
      <c r="C673" s="269" t="str">
        <f>DEDEL!D335</f>
        <v>Mathilda Marks-Kennedy Jewish Primary School</v>
      </c>
      <c r="D673" s="269" t="str">
        <f>DEDEL!M335</f>
        <v>DDEL4</v>
      </c>
      <c r="E673" s="401">
        <f>DEDEL!Q335</f>
        <v>-1853.83</v>
      </c>
      <c r="F673" s="401">
        <f>DEDEL!R335</f>
        <v>0</v>
      </c>
      <c r="G673" s="401">
        <f>DEDEL!S335</f>
        <v>0</v>
      </c>
    </row>
    <row r="674" spans="1:7" x14ac:dyDescent="0.25">
      <c r="A674" s="269" t="str">
        <f>DEDEL!A336</f>
        <v>DEDELEGATION</v>
      </c>
      <c r="B674" s="269">
        <f>DEDEL!C336</f>
        <v>3025949</v>
      </c>
      <c r="C674" s="269" t="str">
        <f>DEDEL!D336</f>
        <v>Menorah Foundation School</v>
      </c>
      <c r="D674" s="269" t="str">
        <f>DEDEL!M336</f>
        <v>DDEL4</v>
      </c>
      <c r="E674" s="401">
        <f>DEDEL!Q336</f>
        <v>-3361.7299999999996</v>
      </c>
      <c r="F674" s="401">
        <f>DEDEL!R336</f>
        <v>0</v>
      </c>
      <c r="G674" s="401">
        <f>DEDEL!S336</f>
        <v>0</v>
      </c>
    </row>
    <row r="675" spans="1:7" x14ac:dyDescent="0.25">
      <c r="A675" s="269" t="str">
        <f>DEDEL!A337</f>
        <v>DEDELEGATION</v>
      </c>
      <c r="B675" s="269">
        <f>DEDEL!C337</f>
        <v>3024003</v>
      </c>
      <c r="C675" s="269" t="str">
        <f>DEDEL!D337</f>
        <v>Friern Barnet School</v>
      </c>
      <c r="D675" s="269" t="str">
        <f>DEDEL!M337</f>
        <v>DDEL4</v>
      </c>
      <c r="E675" s="401">
        <f>DEDEL!Q337</f>
        <v>-6399.2</v>
      </c>
      <c r="F675" s="401">
        <f>DEDEL!R337</f>
        <v>0</v>
      </c>
      <c r="G675" s="401">
        <f>DEDEL!S337</f>
        <v>0</v>
      </c>
    </row>
    <row r="676" spans="1:7" x14ac:dyDescent="0.25">
      <c r="A676" s="269" t="str">
        <f>DEDEL!A338</f>
        <v>DEDELEGATION</v>
      </c>
      <c r="B676" s="269">
        <f>DEDEL!C338</f>
        <v>3024004</v>
      </c>
      <c r="C676" s="269" t="str">
        <f>DEDEL!D338</f>
        <v>Menorah High School for Girls</v>
      </c>
      <c r="D676" s="269" t="str">
        <f>DEDEL!M338</f>
        <v>DDEL4</v>
      </c>
      <c r="E676" s="401">
        <f>DEDEL!Q338</f>
        <v>-2340.7599999999998</v>
      </c>
      <c r="F676" s="401">
        <f>DEDEL!R338</f>
        <v>0</v>
      </c>
      <c r="G676" s="401">
        <f>DEDEL!S338</f>
        <v>0</v>
      </c>
    </row>
    <row r="677" spans="1:7" x14ac:dyDescent="0.25">
      <c r="A677" s="269" t="str">
        <f>DEDEL!A339</f>
        <v>DEDELEGATION</v>
      </c>
      <c r="B677" s="269">
        <f>DEDEL!C339</f>
        <v>3025404</v>
      </c>
      <c r="C677" s="269" t="str">
        <f>DEDEL!D339</f>
        <v>St Michael's Catholic Grammar School</v>
      </c>
      <c r="D677" s="269" t="str">
        <f>DEDEL!M339</f>
        <v>DDEL4</v>
      </c>
      <c r="E677" s="401">
        <f>DEDEL!Q339</f>
        <v>-4720.8133333333335</v>
      </c>
      <c r="F677" s="401">
        <f>DEDEL!R339</f>
        <v>0</v>
      </c>
      <c r="G677" s="401">
        <f>DEDEL!S339</f>
        <v>0</v>
      </c>
    </row>
    <row r="678" spans="1:7" x14ac:dyDescent="0.25">
      <c r="A678" s="269" t="str">
        <f>DEDEL!A340</f>
        <v>DEDELEGATION</v>
      </c>
      <c r="B678" s="269">
        <f>DEDEL!C340</f>
        <v>3025405</v>
      </c>
      <c r="C678" s="269" t="str">
        <f>DEDEL!D340</f>
        <v>Finchley Catholic High School</v>
      </c>
      <c r="D678" s="269" t="str">
        <f>DEDEL!M340</f>
        <v>DDEL4</v>
      </c>
      <c r="E678" s="401">
        <f>DEDEL!Q340</f>
        <v>-7451.7</v>
      </c>
      <c r="F678" s="401">
        <f>DEDEL!R340</f>
        <v>0</v>
      </c>
      <c r="G678" s="401">
        <f>DEDEL!S340</f>
        <v>0</v>
      </c>
    </row>
    <row r="679" spans="1:7" x14ac:dyDescent="0.25">
      <c r="A679" s="269" t="str">
        <f>DEDEL!A341</f>
        <v>DEDELEGATION</v>
      </c>
      <c r="B679" s="269">
        <f>DEDEL!C341</f>
        <v>3025407</v>
      </c>
      <c r="C679" s="269" t="str">
        <f>DEDEL!D341</f>
        <v>St James' Catholic High School</v>
      </c>
      <c r="D679" s="269" t="str">
        <f>DEDEL!M341</f>
        <v>DDEL4</v>
      </c>
      <c r="E679" s="401">
        <f>DEDEL!Q341</f>
        <v>-8896.4316666666655</v>
      </c>
      <c r="F679" s="401">
        <f>DEDEL!R341</f>
        <v>0</v>
      </c>
      <c r="G679" s="401">
        <f>DEDEL!S341</f>
        <v>0</v>
      </c>
    </row>
    <row r="680" spans="1:7" x14ac:dyDescent="0.25">
      <c r="A680" s="269" t="str">
        <f>DEDEL!A342</f>
        <v>DEDELEGATION</v>
      </c>
      <c r="B680" s="269">
        <f>DEDEL!C342</f>
        <v>3025427</v>
      </c>
      <c r="C680" s="269" t="str">
        <f>DEDEL!D342</f>
        <v>JCoSS</v>
      </c>
      <c r="D680" s="269" t="str">
        <f>DEDEL!M342</f>
        <v>DDEL4</v>
      </c>
      <c r="E680" s="401">
        <f>DEDEL!Q342</f>
        <v>-8386.32</v>
      </c>
      <c r="F680" s="401">
        <f>DEDEL!R342</f>
        <v>0</v>
      </c>
      <c r="G680" s="401">
        <f>DEDEL!S342</f>
        <v>0</v>
      </c>
    </row>
    <row r="681" spans="1:7" x14ac:dyDescent="0.25">
      <c r="A681" s="269" t="str">
        <f>DEDEL!A343</f>
        <v>DEDELEGATION</v>
      </c>
      <c r="B681" s="269">
        <f>DEDEL!C343</f>
        <v>3023521</v>
      </c>
      <c r="C681" s="269" t="str">
        <f>DEDEL!D343</f>
        <v>St Mary's and St John's CofE School</v>
      </c>
      <c r="D681" s="269" t="str">
        <f>DEDEL!M343</f>
        <v>DDEL4</v>
      </c>
      <c r="E681" s="401">
        <f>DEDEL!Q343</f>
        <v>-12565.556666666665</v>
      </c>
      <c r="F681" s="401">
        <f>DEDEL!R343</f>
        <v>0</v>
      </c>
      <c r="G681" s="401">
        <f>DEDEL!S343</f>
        <v>0</v>
      </c>
    </row>
    <row r="682" spans="1:7" x14ac:dyDescent="0.25">
      <c r="A682" s="269" t="str">
        <f>DEDEL!A344</f>
        <v>DEDELEGATION</v>
      </c>
      <c r="B682" s="269">
        <f>DEDEL!C344</f>
        <v>3022002</v>
      </c>
      <c r="C682" s="269" t="str">
        <f>DEDEL!D344</f>
        <v>Barnfield Primary School</v>
      </c>
      <c r="D682" s="269" t="str">
        <f>DEDEL!M344</f>
        <v>DDEL5</v>
      </c>
      <c r="E682" s="401">
        <f>DEDEL!Q344</f>
        <v>-1697.35</v>
      </c>
      <c r="F682" s="401">
        <f>DEDEL!R344</f>
        <v>0</v>
      </c>
      <c r="G682" s="401">
        <f>DEDEL!S344</f>
        <v>0</v>
      </c>
    </row>
    <row r="683" spans="1:7" x14ac:dyDescent="0.25">
      <c r="A683" s="269" t="str">
        <f>DEDEL!A345</f>
        <v>DEDELEGATION</v>
      </c>
      <c r="B683" s="269">
        <f>DEDEL!C345</f>
        <v>3022003</v>
      </c>
      <c r="C683" s="269" t="str">
        <f>DEDEL!D345</f>
        <v>Bell Lane Primary School</v>
      </c>
      <c r="D683" s="269" t="str">
        <f>DEDEL!M345</f>
        <v>DDEL5</v>
      </c>
      <c r="E683" s="401">
        <f>DEDEL!Q345</f>
        <v>-1443.77</v>
      </c>
      <c r="F683" s="401">
        <f>DEDEL!R345</f>
        <v>0</v>
      </c>
      <c r="G683" s="401">
        <f>DEDEL!S345</f>
        <v>0</v>
      </c>
    </row>
    <row r="684" spans="1:7" x14ac:dyDescent="0.25">
      <c r="A684" s="269" t="str">
        <f>DEDEL!A346</f>
        <v>DEDELEGATION</v>
      </c>
      <c r="B684" s="269">
        <f>DEDEL!C346</f>
        <v>3022007</v>
      </c>
      <c r="C684" s="269" t="str">
        <f>DEDEL!D346</f>
        <v>Brookland Junior School</v>
      </c>
      <c r="D684" s="269" t="str">
        <f>DEDEL!M346</f>
        <v>DDEL5</v>
      </c>
      <c r="E684" s="401">
        <f>DEDEL!Q346</f>
        <v>-1464.22</v>
      </c>
      <c r="F684" s="401">
        <f>DEDEL!R346</f>
        <v>0</v>
      </c>
      <c r="G684" s="401">
        <f>DEDEL!S346</f>
        <v>0</v>
      </c>
    </row>
    <row r="685" spans="1:7" x14ac:dyDescent="0.25">
      <c r="A685" s="269" t="str">
        <f>DEDEL!A347</f>
        <v>DEDELEGATION</v>
      </c>
      <c r="B685" s="269">
        <f>DEDEL!C347</f>
        <v>3022008</v>
      </c>
      <c r="C685" s="269" t="str">
        <f>DEDEL!D347</f>
        <v>Brookland Infant and Nursery School</v>
      </c>
      <c r="D685" s="269" t="str">
        <f>DEDEL!M347</f>
        <v>DDEL5</v>
      </c>
      <c r="E685" s="401">
        <f>DEDEL!Q347</f>
        <v>-1100.21</v>
      </c>
      <c r="F685" s="401">
        <f>DEDEL!R347</f>
        <v>0</v>
      </c>
      <c r="G685" s="401">
        <f>DEDEL!S347</f>
        <v>0</v>
      </c>
    </row>
    <row r="686" spans="1:7" x14ac:dyDescent="0.25">
      <c r="A686" s="269" t="str">
        <f>DEDEL!A348</f>
        <v>DEDELEGATION</v>
      </c>
      <c r="B686" s="269">
        <f>DEDEL!C348</f>
        <v>3022009</v>
      </c>
      <c r="C686" s="269" t="str">
        <f>DEDEL!D348</f>
        <v>Brunswick Park Primary and Nursery School</v>
      </c>
      <c r="D686" s="269" t="str">
        <f>DEDEL!M348</f>
        <v>DDEL5</v>
      </c>
      <c r="E686" s="401">
        <f>DEDEL!Q348</f>
        <v>-1713.71</v>
      </c>
      <c r="F686" s="401">
        <f>DEDEL!R348</f>
        <v>0</v>
      </c>
      <c r="G686" s="401">
        <f>DEDEL!S348</f>
        <v>0</v>
      </c>
    </row>
    <row r="687" spans="1:7" x14ac:dyDescent="0.25">
      <c r="A687" s="269" t="str">
        <f>DEDEL!A349</f>
        <v>DEDELEGATION</v>
      </c>
      <c r="B687" s="269">
        <f>DEDEL!C349</f>
        <v>3022011</v>
      </c>
      <c r="C687" s="269" t="str">
        <f>DEDEL!D349</f>
        <v>Church Hill School</v>
      </c>
      <c r="D687" s="269" t="str">
        <f>DEDEL!M349</f>
        <v>DDEL5</v>
      </c>
      <c r="E687" s="401">
        <f>DEDEL!Q349</f>
        <v>-854.81</v>
      </c>
      <c r="F687" s="401">
        <f>DEDEL!R349</f>
        <v>0</v>
      </c>
      <c r="G687" s="401">
        <f>DEDEL!S349</f>
        <v>0</v>
      </c>
    </row>
    <row r="688" spans="1:7" x14ac:dyDescent="0.25">
      <c r="A688" s="269" t="str">
        <f>DEDEL!A350</f>
        <v>DEDELEGATION</v>
      </c>
      <c r="B688" s="269">
        <f>DEDEL!C350</f>
        <v>3022014</v>
      </c>
      <c r="C688" s="269" t="str">
        <f>DEDEL!D350</f>
        <v>Colindale Primary School</v>
      </c>
      <c r="D688" s="269" t="str">
        <f>DEDEL!M350</f>
        <v>DDEL5</v>
      </c>
      <c r="E688" s="401">
        <f>DEDEL!Q350</f>
        <v>-2568.52</v>
      </c>
      <c r="F688" s="401">
        <f>DEDEL!R350</f>
        <v>0</v>
      </c>
      <c r="G688" s="401">
        <f>DEDEL!S350</f>
        <v>0</v>
      </c>
    </row>
    <row r="689" spans="1:7" x14ac:dyDescent="0.25">
      <c r="A689" s="269" t="str">
        <f>DEDEL!A351</f>
        <v>DEDELEGATION</v>
      </c>
      <c r="B689" s="269">
        <f>DEDEL!C351</f>
        <v>3022015</v>
      </c>
      <c r="C689" s="269" t="str">
        <f>DEDEL!D351</f>
        <v>Coppetts Wood Primary School</v>
      </c>
      <c r="D689" s="269" t="str">
        <f>DEDEL!M351</f>
        <v>DDEL5</v>
      </c>
      <c r="E689" s="401">
        <f>DEDEL!Q351</f>
        <v>-858.9</v>
      </c>
      <c r="F689" s="401">
        <f>DEDEL!R351</f>
        <v>0</v>
      </c>
      <c r="G689" s="401">
        <f>DEDEL!S351</f>
        <v>0</v>
      </c>
    </row>
    <row r="690" spans="1:7" x14ac:dyDescent="0.25">
      <c r="A690" s="269" t="str">
        <f>DEDEL!A352</f>
        <v>DEDELEGATION</v>
      </c>
      <c r="B690" s="269">
        <f>DEDEL!C352</f>
        <v>3022016</v>
      </c>
      <c r="C690" s="269" t="str">
        <f>DEDEL!D352</f>
        <v>Courtland School</v>
      </c>
      <c r="D690" s="269" t="str">
        <f>DEDEL!M352</f>
        <v>DDEL5</v>
      </c>
      <c r="E690" s="401">
        <f>DEDEL!Q352</f>
        <v>-858.9</v>
      </c>
      <c r="F690" s="401">
        <f>DEDEL!R352</f>
        <v>0</v>
      </c>
      <c r="G690" s="401">
        <f>DEDEL!S352</f>
        <v>0</v>
      </c>
    </row>
    <row r="691" spans="1:7" x14ac:dyDescent="0.25">
      <c r="A691" s="269" t="str">
        <f>DEDEL!A353</f>
        <v>DEDELEGATION</v>
      </c>
      <c r="B691" s="269">
        <f>DEDEL!C353</f>
        <v>3022017</v>
      </c>
      <c r="C691" s="269" t="str">
        <f>DEDEL!D353</f>
        <v>Cromer Road Primary School</v>
      </c>
      <c r="D691" s="269" t="str">
        <f>DEDEL!M353</f>
        <v>DDEL5</v>
      </c>
      <c r="E691" s="401">
        <f>DEDEL!Q353</f>
        <v>-1644.1799999999998</v>
      </c>
      <c r="F691" s="401">
        <f>DEDEL!R353</f>
        <v>0</v>
      </c>
      <c r="G691" s="401">
        <f>DEDEL!S353</f>
        <v>0</v>
      </c>
    </row>
    <row r="692" spans="1:7" x14ac:dyDescent="0.25">
      <c r="A692" s="269" t="str">
        <f>DEDEL!A354</f>
        <v>DEDELEGATION</v>
      </c>
      <c r="B692" s="269">
        <f>DEDEL!C354</f>
        <v>3022019</v>
      </c>
      <c r="C692" s="269" t="str">
        <f>DEDEL!D354</f>
        <v>Deansbrook Infant School</v>
      </c>
      <c r="D692" s="269" t="str">
        <f>DEDEL!M354</f>
        <v>DDEL5</v>
      </c>
      <c r="E692" s="401">
        <f>DEDEL!Q354</f>
        <v>-871.17</v>
      </c>
      <c r="F692" s="401">
        <f>DEDEL!R354</f>
        <v>0</v>
      </c>
      <c r="G692" s="401">
        <f>DEDEL!S354</f>
        <v>0</v>
      </c>
    </row>
    <row r="693" spans="1:7" x14ac:dyDescent="0.25">
      <c r="A693" s="269" t="str">
        <f>DEDEL!A355</f>
        <v>DEDELEGATION</v>
      </c>
      <c r="B693" s="269">
        <f>DEDEL!C355</f>
        <v>3022021</v>
      </c>
      <c r="C693" s="269" t="str">
        <f>DEDEL!D355</f>
        <v>Dollis Primary School</v>
      </c>
      <c r="D693" s="269" t="str">
        <f>DEDEL!M355</f>
        <v>DDEL5</v>
      </c>
      <c r="E693" s="401">
        <f>DEDEL!Q355</f>
        <v>-1811.87</v>
      </c>
      <c r="F693" s="401">
        <f>DEDEL!R355</f>
        <v>0</v>
      </c>
      <c r="G693" s="401">
        <f>DEDEL!S355</f>
        <v>0</v>
      </c>
    </row>
    <row r="694" spans="1:7" x14ac:dyDescent="0.25">
      <c r="A694" s="269" t="str">
        <f>DEDEL!A356</f>
        <v>DEDELEGATION</v>
      </c>
      <c r="B694" s="269">
        <f>DEDEL!C356</f>
        <v>3022023</v>
      </c>
      <c r="C694" s="269" t="str">
        <f>DEDEL!D356</f>
        <v>Edgware Primary School</v>
      </c>
      <c r="D694" s="269" t="str">
        <f>DEDEL!M356</f>
        <v>DDEL5</v>
      </c>
      <c r="E694" s="401">
        <f>DEDEL!Q356</f>
        <v>-2053.1799999999998</v>
      </c>
      <c r="F694" s="401">
        <f>DEDEL!R356</f>
        <v>0</v>
      </c>
      <c r="G694" s="401">
        <f>DEDEL!S356</f>
        <v>0</v>
      </c>
    </row>
    <row r="695" spans="1:7" x14ac:dyDescent="0.25">
      <c r="A695" s="269" t="str">
        <f>DEDEL!A357</f>
        <v>DEDELEGATION</v>
      </c>
      <c r="B695" s="269">
        <f>DEDEL!C357</f>
        <v>3022024</v>
      </c>
      <c r="C695" s="269" t="str">
        <f>DEDEL!D357</f>
        <v>Fairway Primary School and Children's Centre</v>
      </c>
      <c r="D695" s="269" t="str">
        <f>DEDEL!M357</f>
        <v>DDEL5</v>
      </c>
      <c r="E695" s="401">
        <f>DEDEL!Q357</f>
        <v>-805.73</v>
      </c>
      <c r="F695" s="401">
        <f>DEDEL!R357</f>
        <v>0</v>
      </c>
      <c r="G695" s="401">
        <f>DEDEL!S357</f>
        <v>0</v>
      </c>
    </row>
    <row r="696" spans="1:7" x14ac:dyDescent="0.25">
      <c r="A696" s="269" t="str">
        <f>DEDEL!A358</f>
        <v>DEDELEGATION</v>
      </c>
      <c r="B696" s="269">
        <f>DEDEL!C358</f>
        <v>3022025</v>
      </c>
      <c r="C696" s="269" t="str">
        <f>DEDEL!D358</f>
        <v>Foulds School</v>
      </c>
      <c r="D696" s="269" t="str">
        <f>DEDEL!M358</f>
        <v>DDEL5</v>
      </c>
      <c r="E696" s="401">
        <f>DEDEL!Q358</f>
        <v>-1300.6199999999999</v>
      </c>
      <c r="F696" s="401">
        <f>DEDEL!R358</f>
        <v>0</v>
      </c>
      <c r="G696" s="401">
        <f>DEDEL!S358</f>
        <v>0</v>
      </c>
    </row>
    <row r="697" spans="1:7" x14ac:dyDescent="0.25">
      <c r="A697" s="269" t="str">
        <f>DEDEL!A359</f>
        <v>DEDELEGATION</v>
      </c>
      <c r="B697" s="269">
        <f>DEDEL!C359</f>
        <v>3022026</v>
      </c>
      <c r="C697" s="269" t="str">
        <f>DEDEL!D359</f>
        <v>Frith Manor Primary School</v>
      </c>
      <c r="D697" s="269" t="str">
        <f>DEDEL!M359</f>
        <v>DDEL5</v>
      </c>
      <c r="E697" s="401">
        <f>DEDEL!Q359</f>
        <v>-2032.73</v>
      </c>
      <c r="F697" s="401">
        <f>DEDEL!R359</f>
        <v>0</v>
      </c>
      <c r="G697" s="401">
        <f>DEDEL!S359</f>
        <v>0</v>
      </c>
    </row>
    <row r="698" spans="1:7" x14ac:dyDescent="0.25">
      <c r="A698" s="269" t="str">
        <f>DEDEL!A360</f>
        <v>DEDELEGATION</v>
      </c>
      <c r="B698" s="269">
        <f>DEDEL!C360</f>
        <v>3022027</v>
      </c>
      <c r="C698" s="269" t="str">
        <f>DEDEL!D360</f>
        <v>Garden Suburb Junior School</v>
      </c>
      <c r="D698" s="269" t="str">
        <f>DEDEL!M360</f>
        <v>DDEL5</v>
      </c>
      <c r="E698" s="401">
        <f>DEDEL!Q360</f>
        <v>-1435.59</v>
      </c>
      <c r="F698" s="401">
        <f>DEDEL!R360</f>
        <v>0</v>
      </c>
      <c r="G698" s="401">
        <f>DEDEL!S360</f>
        <v>0</v>
      </c>
    </row>
    <row r="699" spans="1:7" x14ac:dyDescent="0.25">
      <c r="A699" s="269" t="str">
        <f>DEDEL!A361</f>
        <v>DEDELEGATION</v>
      </c>
      <c r="B699" s="269">
        <f>DEDEL!C361</f>
        <v>3022028</v>
      </c>
      <c r="C699" s="269" t="str">
        <f>DEDEL!D361</f>
        <v>Garden Suburb Infant School</v>
      </c>
      <c r="D699" s="269" t="str">
        <f>DEDEL!M361</f>
        <v>DDEL5</v>
      </c>
      <c r="E699" s="401">
        <f>DEDEL!Q361</f>
        <v>-952.96999999999991</v>
      </c>
      <c r="F699" s="401">
        <f>DEDEL!R361</f>
        <v>0</v>
      </c>
      <c r="G699" s="401">
        <f>DEDEL!S361</f>
        <v>0</v>
      </c>
    </row>
    <row r="700" spans="1:7" x14ac:dyDescent="0.25">
      <c r="A700" s="269" t="str">
        <f>DEDEL!A362</f>
        <v>DEDELEGATION</v>
      </c>
      <c r="B700" s="269">
        <f>DEDEL!C362</f>
        <v>3022029</v>
      </c>
      <c r="C700" s="269" t="str">
        <f>DEDEL!D362</f>
        <v>Goldbeaters Primary School</v>
      </c>
      <c r="D700" s="269" t="str">
        <f>DEDEL!M362</f>
        <v>DDEL5</v>
      </c>
      <c r="E700" s="401">
        <f>DEDEL!Q362</f>
        <v>-1693.26</v>
      </c>
      <c r="F700" s="401">
        <f>DEDEL!R362</f>
        <v>0</v>
      </c>
      <c r="G700" s="401">
        <f>DEDEL!S362</f>
        <v>0</v>
      </c>
    </row>
    <row r="701" spans="1:7" x14ac:dyDescent="0.25">
      <c r="A701" s="269" t="str">
        <f>DEDEL!A363</f>
        <v>DEDELEGATION</v>
      </c>
      <c r="B701" s="269">
        <f>DEDEL!C363</f>
        <v>3022031</v>
      </c>
      <c r="C701" s="269" t="str">
        <f>DEDEL!D363</f>
        <v>Hollickwood Primary School</v>
      </c>
      <c r="D701" s="269" t="str">
        <f>DEDEL!M363</f>
        <v>DDEL5</v>
      </c>
      <c r="E701" s="401">
        <f>DEDEL!Q363</f>
        <v>-760.74</v>
      </c>
      <c r="F701" s="401">
        <f>DEDEL!R363</f>
        <v>0</v>
      </c>
      <c r="G701" s="401">
        <f>DEDEL!S363</f>
        <v>0</v>
      </c>
    </row>
    <row r="702" spans="1:7" x14ac:dyDescent="0.25">
      <c r="A702" s="269" t="str">
        <f>DEDEL!A364</f>
        <v>DEDELEGATION</v>
      </c>
      <c r="B702" s="269">
        <f>DEDEL!C364</f>
        <v>3022032</v>
      </c>
      <c r="C702" s="269" t="str">
        <f>DEDEL!D364</f>
        <v>Holly Park Primary School</v>
      </c>
      <c r="D702" s="269" t="str">
        <f>DEDEL!M364</f>
        <v>DDEL5</v>
      </c>
      <c r="E702" s="401">
        <f>DEDEL!Q364</f>
        <v>-1791.4199999999998</v>
      </c>
      <c r="F702" s="401">
        <f>DEDEL!R364</f>
        <v>0</v>
      </c>
      <c r="G702" s="401">
        <f>DEDEL!S364</f>
        <v>0</v>
      </c>
    </row>
    <row r="703" spans="1:7" x14ac:dyDescent="0.25">
      <c r="A703" s="269" t="str">
        <f>DEDEL!A365</f>
        <v>DEDELEGATION</v>
      </c>
      <c r="B703" s="269">
        <f>DEDEL!C365</f>
        <v>3022036</v>
      </c>
      <c r="C703" s="269" t="str">
        <f>DEDEL!D365</f>
        <v>Livingstone Primary and Nursery School</v>
      </c>
      <c r="D703" s="269" t="str">
        <f>DEDEL!M365</f>
        <v>DDEL5</v>
      </c>
      <c r="E703" s="401">
        <f>DEDEL!Q365</f>
        <v>-965.24</v>
      </c>
      <c r="F703" s="401">
        <f>DEDEL!R365</f>
        <v>0</v>
      </c>
      <c r="G703" s="401">
        <f>DEDEL!S365</f>
        <v>0</v>
      </c>
    </row>
    <row r="704" spans="1:7" x14ac:dyDescent="0.25">
      <c r="A704" s="269" t="str">
        <f>DEDEL!A366</f>
        <v>DEDELEGATION</v>
      </c>
      <c r="B704" s="269">
        <f>DEDEL!C366</f>
        <v>3022037</v>
      </c>
      <c r="C704" s="269" t="str">
        <f>DEDEL!D366</f>
        <v>Manorside Primary School</v>
      </c>
      <c r="D704" s="269" t="str">
        <f>DEDEL!M366</f>
        <v>DDEL5</v>
      </c>
      <c r="E704" s="401">
        <f>DEDEL!Q366</f>
        <v>-1083.8499999999999</v>
      </c>
      <c r="F704" s="401">
        <f>DEDEL!R366</f>
        <v>0</v>
      </c>
      <c r="G704" s="401">
        <f>DEDEL!S366</f>
        <v>0</v>
      </c>
    </row>
    <row r="705" spans="1:7" x14ac:dyDescent="0.25">
      <c r="A705" s="269" t="str">
        <f>DEDEL!A367</f>
        <v>DEDELEGATION</v>
      </c>
      <c r="B705" s="269">
        <f>DEDEL!C367</f>
        <v>3022042</v>
      </c>
      <c r="C705" s="269" t="str">
        <f>DEDEL!D367</f>
        <v>Monkfrith Primary School</v>
      </c>
      <c r="D705" s="269" t="str">
        <f>DEDEL!M367</f>
        <v>DDEL5</v>
      </c>
      <c r="E705" s="401">
        <f>DEDEL!Q367</f>
        <v>-1738.25</v>
      </c>
      <c r="F705" s="401">
        <f>DEDEL!R367</f>
        <v>0</v>
      </c>
      <c r="G705" s="401">
        <f>DEDEL!S367</f>
        <v>0</v>
      </c>
    </row>
    <row r="706" spans="1:7" x14ac:dyDescent="0.25">
      <c r="A706" s="269" t="str">
        <f>DEDEL!A368</f>
        <v>DEDELEGATION</v>
      </c>
      <c r="B706" s="269">
        <f>DEDEL!C368</f>
        <v>3022043</v>
      </c>
      <c r="C706" s="269" t="str">
        <f>DEDEL!D368</f>
        <v>Moss Hall Junior School</v>
      </c>
      <c r="D706" s="269" t="str">
        <f>DEDEL!M368</f>
        <v>DDEL5</v>
      </c>
      <c r="E706" s="401">
        <f>DEDEL!Q368</f>
        <v>-1828.23</v>
      </c>
      <c r="F706" s="401">
        <f>DEDEL!R368</f>
        <v>0</v>
      </c>
      <c r="G706" s="401">
        <f>DEDEL!S368</f>
        <v>0</v>
      </c>
    </row>
    <row r="707" spans="1:7" x14ac:dyDescent="0.25">
      <c r="A707" s="269" t="str">
        <f>DEDEL!A369</f>
        <v>DEDELEGATION</v>
      </c>
      <c r="B707" s="269">
        <f>DEDEL!C369</f>
        <v>3022044</v>
      </c>
      <c r="C707" s="269" t="str">
        <f>DEDEL!D369</f>
        <v>Moss Hall Infant School</v>
      </c>
      <c r="D707" s="269" t="str">
        <f>DEDEL!M369</f>
        <v>DDEL5</v>
      </c>
      <c r="E707" s="401">
        <f>DEDEL!Q369</f>
        <v>-1435.59</v>
      </c>
      <c r="F707" s="401">
        <f>DEDEL!R369</f>
        <v>0</v>
      </c>
      <c r="G707" s="401">
        <f>DEDEL!S369</f>
        <v>0</v>
      </c>
    </row>
    <row r="708" spans="1:7" x14ac:dyDescent="0.25">
      <c r="A708" s="269" t="str">
        <f>DEDEL!A370</f>
        <v>DEDELEGATION</v>
      </c>
      <c r="B708" s="269">
        <f>DEDEL!C370</f>
        <v>3022045</v>
      </c>
      <c r="C708" s="269" t="str">
        <f>DEDEL!D370</f>
        <v>Northside Primary School</v>
      </c>
      <c r="D708" s="269" t="str">
        <f>DEDEL!M370</f>
        <v>DDEL5</v>
      </c>
      <c r="E708" s="401">
        <f>DEDEL!Q370</f>
        <v>-862.99</v>
      </c>
      <c r="F708" s="401">
        <f>DEDEL!R370</f>
        <v>0</v>
      </c>
      <c r="G708" s="401">
        <f>DEDEL!S370</f>
        <v>0</v>
      </c>
    </row>
    <row r="709" spans="1:7" x14ac:dyDescent="0.25">
      <c r="A709" s="269" t="str">
        <f>DEDEL!A371</f>
        <v>DEDELEGATION</v>
      </c>
      <c r="B709" s="269">
        <f>DEDEL!C371</f>
        <v>3022053</v>
      </c>
      <c r="C709" s="269" t="str">
        <f>DEDEL!D371</f>
        <v>The Noam Primary School</v>
      </c>
      <c r="D709" s="269" t="str">
        <f>DEDEL!M371</f>
        <v>DDEL5</v>
      </c>
      <c r="E709" s="401">
        <f>DEDEL!Q371</f>
        <v>-805.73</v>
      </c>
      <c r="F709" s="401">
        <f>DEDEL!R371</f>
        <v>0</v>
      </c>
      <c r="G709" s="401">
        <f>DEDEL!S371</f>
        <v>0</v>
      </c>
    </row>
    <row r="710" spans="1:7" x14ac:dyDescent="0.25">
      <c r="A710" s="269" t="str">
        <f>DEDEL!A372</f>
        <v>DEDELEGATION</v>
      </c>
      <c r="B710" s="269">
        <f>DEDEL!C372</f>
        <v>3022054</v>
      </c>
      <c r="C710" s="269" t="str">
        <f>DEDEL!D372</f>
        <v>Woodridge Primary School</v>
      </c>
      <c r="D710" s="269" t="str">
        <f>DEDEL!M372</f>
        <v>DDEL5</v>
      </c>
      <c r="E710" s="401">
        <f>DEDEL!Q372</f>
        <v>-846.63</v>
      </c>
      <c r="F710" s="401">
        <f>DEDEL!R372</f>
        <v>0</v>
      </c>
      <c r="G710" s="401">
        <f>DEDEL!S372</f>
        <v>0</v>
      </c>
    </row>
    <row r="711" spans="1:7" x14ac:dyDescent="0.25">
      <c r="A711" s="269" t="str">
        <f>DEDEL!A373</f>
        <v>DEDELEGATION</v>
      </c>
      <c r="B711" s="269">
        <f>DEDEL!C373</f>
        <v>3022055</v>
      </c>
      <c r="C711" s="269" t="str">
        <f>DEDEL!D373</f>
        <v>Tudor Primary School</v>
      </c>
      <c r="D711" s="269" t="str">
        <f>DEDEL!M373</f>
        <v>DDEL5</v>
      </c>
      <c r="E711" s="401">
        <f>DEDEL!Q373</f>
        <v>-818</v>
      </c>
      <c r="F711" s="401">
        <f>DEDEL!R373</f>
        <v>0</v>
      </c>
      <c r="G711" s="401">
        <f>DEDEL!S373</f>
        <v>0</v>
      </c>
    </row>
    <row r="712" spans="1:7" x14ac:dyDescent="0.25">
      <c r="A712" s="269" t="str">
        <f>DEDEL!A374</f>
        <v>DEDELEGATION</v>
      </c>
      <c r="B712" s="269">
        <f>DEDEL!C374</f>
        <v>3022057</v>
      </c>
      <c r="C712" s="269" t="str">
        <f>DEDEL!D374</f>
        <v>Underhill School</v>
      </c>
      <c r="D712" s="269" t="str">
        <f>DEDEL!M374</f>
        <v>DDEL5</v>
      </c>
      <c r="E712" s="401">
        <f>DEDEL!Q374</f>
        <v>-1836.4099999999999</v>
      </c>
      <c r="F712" s="401">
        <f>DEDEL!R374</f>
        <v>0</v>
      </c>
      <c r="G712" s="401">
        <f>DEDEL!S374</f>
        <v>0</v>
      </c>
    </row>
    <row r="713" spans="1:7" x14ac:dyDescent="0.25">
      <c r="A713" s="269" t="str">
        <f>DEDEL!A375</f>
        <v>DEDELEGATION</v>
      </c>
      <c r="B713" s="269">
        <f>DEDEL!C375</f>
        <v>3022060</v>
      </c>
      <c r="C713" s="269" t="str">
        <f>DEDEL!D375</f>
        <v>Whitings Hill Primary School</v>
      </c>
      <c r="D713" s="269" t="str">
        <f>DEDEL!M375</f>
        <v>DDEL5</v>
      </c>
      <c r="E713" s="401">
        <f>DEDEL!Q375</f>
        <v>-1721.8899999999999</v>
      </c>
      <c r="F713" s="401">
        <f>DEDEL!R375</f>
        <v>0</v>
      </c>
      <c r="G713" s="401">
        <f>DEDEL!S375</f>
        <v>0</v>
      </c>
    </row>
    <row r="714" spans="1:7" x14ac:dyDescent="0.25">
      <c r="A714" s="269" t="str">
        <f>DEDEL!A376</f>
        <v>DEDELEGATION</v>
      </c>
      <c r="B714" s="269">
        <f>DEDEL!C376</f>
        <v>3022067</v>
      </c>
      <c r="C714" s="269" t="str">
        <f>DEDEL!D376</f>
        <v>Chalgrove Primary School</v>
      </c>
      <c r="D714" s="269" t="str">
        <f>DEDEL!M376</f>
        <v>DDEL5</v>
      </c>
      <c r="E714" s="401">
        <f>DEDEL!Q376</f>
        <v>-957.06</v>
      </c>
      <c r="F714" s="401">
        <f>DEDEL!R376</f>
        <v>0</v>
      </c>
      <c r="G714" s="401">
        <f>DEDEL!S376</f>
        <v>0</v>
      </c>
    </row>
    <row r="715" spans="1:7" x14ac:dyDescent="0.25">
      <c r="A715" s="269" t="str">
        <f>DEDEL!A377</f>
        <v>DEDELEGATION</v>
      </c>
      <c r="B715" s="269">
        <f>DEDEL!C377</f>
        <v>3022070</v>
      </c>
      <c r="C715" s="269" t="str">
        <f>DEDEL!D377</f>
        <v>Sunnyfields Primary School</v>
      </c>
      <c r="D715" s="269" t="str">
        <f>DEDEL!M377</f>
        <v>DDEL5</v>
      </c>
      <c r="E715" s="401">
        <f>DEDEL!Q377</f>
        <v>-854.81</v>
      </c>
      <c r="F715" s="401">
        <f>DEDEL!R377</f>
        <v>0</v>
      </c>
      <c r="G715" s="401">
        <f>DEDEL!S377</f>
        <v>0</v>
      </c>
    </row>
    <row r="716" spans="1:7" x14ac:dyDescent="0.25">
      <c r="A716" s="269" t="str">
        <f>DEDEL!A378</f>
        <v>DEDELEGATION</v>
      </c>
      <c r="B716" s="269">
        <f>DEDEL!C378</f>
        <v>3022071</v>
      </c>
      <c r="C716" s="269" t="str">
        <f>DEDEL!D378</f>
        <v>Queenswell Infant &amp; Nursery School</v>
      </c>
      <c r="D716" s="269" t="str">
        <f>DEDEL!M378</f>
        <v>DDEL5</v>
      </c>
      <c r="E716" s="401">
        <f>DEDEL!Q378</f>
        <v>-723.93</v>
      </c>
      <c r="F716" s="401">
        <f>DEDEL!R378</f>
        <v>0</v>
      </c>
      <c r="G716" s="401">
        <f>DEDEL!S378</f>
        <v>0</v>
      </c>
    </row>
    <row r="717" spans="1:7" x14ac:dyDescent="0.25">
      <c r="A717" s="269" t="str">
        <f>DEDEL!A379</f>
        <v>DEDELEGATION</v>
      </c>
      <c r="B717" s="269">
        <f>DEDEL!C379</f>
        <v>3022072</v>
      </c>
      <c r="C717" s="269" t="str">
        <f>DEDEL!D379</f>
        <v>Queenswell Junior School</v>
      </c>
      <c r="D717" s="269" t="str">
        <f>DEDEL!M379</f>
        <v>DDEL5</v>
      </c>
      <c r="E717" s="401">
        <f>DEDEL!Q379</f>
        <v>-1329.25</v>
      </c>
      <c r="F717" s="401">
        <f>DEDEL!R379</f>
        <v>0</v>
      </c>
      <c r="G717" s="401">
        <f>DEDEL!S379</f>
        <v>0</v>
      </c>
    </row>
    <row r="718" spans="1:7" x14ac:dyDescent="0.25">
      <c r="A718" s="269" t="str">
        <f>DEDEL!A380</f>
        <v>DEDELEGATION</v>
      </c>
      <c r="B718" s="269">
        <f>DEDEL!C380</f>
        <v>3022073</v>
      </c>
      <c r="C718" s="269" t="str">
        <f>DEDEL!D380</f>
        <v>Danegrove Primary School</v>
      </c>
      <c r="D718" s="269" t="str">
        <f>DEDEL!M380</f>
        <v>DDEL5</v>
      </c>
      <c r="E718" s="401">
        <f>DEDEL!Q380</f>
        <v>-2543.98</v>
      </c>
      <c r="F718" s="401">
        <f>DEDEL!R380</f>
        <v>0</v>
      </c>
      <c r="G718" s="401">
        <f>DEDEL!S380</f>
        <v>0</v>
      </c>
    </row>
    <row r="719" spans="1:7" x14ac:dyDescent="0.25">
      <c r="A719" s="269" t="str">
        <f>DEDEL!A381</f>
        <v>DEDELEGATION</v>
      </c>
      <c r="B719" s="269">
        <f>DEDEL!C381</f>
        <v>3022076</v>
      </c>
      <c r="C719" s="269" t="str">
        <f>DEDEL!D381</f>
        <v>Wessex Gardens Primary School</v>
      </c>
      <c r="D719" s="269" t="str">
        <f>DEDEL!M381</f>
        <v>DDEL5</v>
      </c>
      <c r="E719" s="401">
        <f>DEDEL!Q381</f>
        <v>-1443.77</v>
      </c>
      <c r="F719" s="401">
        <f>DEDEL!R381</f>
        <v>0</v>
      </c>
      <c r="G719" s="401">
        <f>DEDEL!S381</f>
        <v>0</v>
      </c>
    </row>
    <row r="720" spans="1:7" x14ac:dyDescent="0.25">
      <c r="A720" s="269" t="str">
        <f>DEDEL!A382</f>
        <v>DEDELEGATION</v>
      </c>
      <c r="B720" s="269">
        <f>DEDEL!C382</f>
        <v>3022077</v>
      </c>
      <c r="C720" s="269" t="str">
        <f>DEDEL!D382</f>
        <v>The Orion Primary School</v>
      </c>
      <c r="D720" s="269" t="str">
        <f>DEDEL!M382</f>
        <v>DDEL5</v>
      </c>
      <c r="E720" s="401">
        <f>DEDEL!Q382</f>
        <v>-3541.94</v>
      </c>
      <c r="F720" s="401">
        <f>DEDEL!R382</f>
        <v>0</v>
      </c>
      <c r="G720" s="401">
        <f>DEDEL!S382</f>
        <v>0</v>
      </c>
    </row>
    <row r="721" spans="1:7" x14ac:dyDescent="0.25">
      <c r="A721" s="269" t="str">
        <f>DEDEL!A383</f>
        <v>DEDELEGATION</v>
      </c>
      <c r="B721" s="269">
        <f>DEDEL!C383</f>
        <v>3022078</v>
      </c>
      <c r="C721" s="269" t="str">
        <f>DEDEL!D383</f>
        <v>Pardes House Primary School</v>
      </c>
      <c r="D721" s="269" t="str">
        <f>DEDEL!M383</f>
        <v>DDEL5</v>
      </c>
      <c r="E721" s="401">
        <f>DEDEL!Q383</f>
        <v>-1423.32</v>
      </c>
      <c r="F721" s="401">
        <f>DEDEL!R383</f>
        <v>0</v>
      </c>
      <c r="G721" s="401">
        <f>DEDEL!S383</f>
        <v>0</v>
      </c>
    </row>
    <row r="722" spans="1:7" x14ac:dyDescent="0.25">
      <c r="A722" s="269" t="str">
        <f>DEDEL!A384</f>
        <v>DEDELEGATION</v>
      </c>
      <c r="B722" s="269">
        <f>DEDEL!C384</f>
        <v>3022079</v>
      </c>
      <c r="C722" s="269" t="str">
        <f>DEDEL!D384</f>
        <v>Beis Yaakov Primary School</v>
      </c>
      <c r="D722" s="269" t="str">
        <f>DEDEL!M384</f>
        <v>DDEL5</v>
      </c>
      <c r="E722" s="401">
        <f>DEDEL!Q384</f>
        <v>-1775.06</v>
      </c>
      <c r="F722" s="401">
        <f>DEDEL!R384</f>
        <v>0</v>
      </c>
      <c r="G722" s="401">
        <f>DEDEL!S384</f>
        <v>0</v>
      </c>
    </row>
    <row r="723" spans="1:7" x14ac:dyDescent="0.25">
      <c r="A723" s="269" t="str">
        <f>DEDEL!A385</f>
        <v>DEDELEGATION</v>
      </c>
      <c r="B723" s="269">
        <f>DEDEL!C385</f>
        <v>3023300</v>
      </c>
      <c r="C723" s="269" t="str">
        <f>DEDEL!D385</f>
        <v>All Saints' CofE Primary School NW2</v>
      </c>
      <c r="D723" s="269" t="str">
        <f>DEDEL!M385</f>
        <v>DDEL5</v>
      </c>
      <c r="E723" s="401">
        <f>DEDEL!Q385</f>
        <v>-699.39</v>
      </c>
      <c r="F723" s="401">
        <f>DEDEL!R385</f>
        <v>0</v>
      </c>
      <c r="G723" s="401">
        <f>DEDEL!S385</f>
        <v>0</v>
      </c>
    </row>
    <row r="724" spans="1:7" x14ac:dyDescent="0.25">
      <c r="A724" s="269" t="str">
        <f>DEDEL!A386</f>
        <v>DEDELEGATION</v>
      </c>
      <c r="B724" s="269">
        <f>DEDEL!C386</f>
        <v>3023302</v>
      </c>
      <c r="C724" s="269" t="str">
        <f>DEDEL!D386</f>
        <v>Christ Church Primary School</v>
      </c>
      <c r="D724" s="269" t="str">
        <f>DEDEL!M386</f>
        <v>DDEL5</v>
      </c>
      <c r="E724" s="401">
        <f>DEDEL!Q386</f>
        <v>-854.81</v>
      </c>
      <c r="F724" s="401">
        <f>DEDEL!R386</f>
        <v>0</v>
      </c>
      <c r="G724" s="401">
        <f>DEDEL!S386</f>
        <v>0</v>
      </c>
    </row>
    <row r="725" spans="1:7" x14ac:dyDescent="0.25">
      <c r="A725" s="269" t="str">
        <f>DEDEL!A387</f>
        <v>DEDELEGATION</v>
      </c>
      <c r="B725" s="269">
        <f>DEDEL!C387</f>
        <v>3023304</v>
      </c>
      <c r="C725" s="269" t="str">
        <f>DEDEL!D387</f>
        <v>Holy Trinity CofE Primary School</v>
      </c>
      <c r="D725" s="269" t="str">
        <f>DEDEL!M387</f>
        <v>DDEL5</v>
      </c>
      <c r="E725" s="401">
        <f>DEDEL!Q387</f>
        <v>-813.91</v>
      </c>
      <c r="F725" s="401">
        <f>DEDEL!R387</f>
        <v>0</v>
      </c>
      <c r="G725" s="401">
        <f>DEDEL!S387</f>
        <v>0</v>
      </c>
    </row>
    <row r="726" spans="1:7" x14ac:dyDescent="0.25">
      <c r="A726" s="269" t="str">
        <f>DEDEL!A388</f>
        <v>DEDELEGATION</v>
      </c>
      <c r="B726" s="269">
        <f>DEDEL!C388</f>
        <v>3023305</v>
      </c>
      <c r="C726" s="269" t="str">
        <f>DEDEL!D388</f>
        <v>Monken Hadley CofE Primary School</v>
      </c>
      <c r="D726" s="269" t="str">
        <f>DEDEL!M388</f>
        <v>DDEL5</v>
      </c>
      <c r="E726" s="401">
        <f>DEDEL!Q388</f>
        <v>-613.5</v>
      </c>
      <c r="F726" s="401">
        <f>DEDEL!R388</f>
        <v>0</v>
      </c>
      <c r="G726" s="401">
        <f>DEDEL!S388</f>
        <v>0</v>
      </c>
    </row>
    <row r="727" spans="1:7" x14ac:dyDescent="0.25">
      <c r="A727" s="269" t="str">
        <f>DEDEL!A389</f>
        <v>DEDELEGATION</v>
      </c>
      <c r="B727" s="269">
        <f>DEDEL!C389</f>
        <v>3023307</v>
      </c>
      <c r="C727" s="269" t="str">
        <f>DEDEL!D389</f>
        <v>St John's CofE Junior Mixed and Infant School</v>
      </c>
      <c r="D727" s="269" t="str">
        <f>DEDEL!M389</f>
        <v>DDEL5</v>
      </c>
      <c r="E727" s="401">
        <f>DEDEL!Q389</f>
        <v>-854.81</v>
      </c>
      <c r="F727" s="401">
        <f>DEDEL!R389</f>
        <v>0</v>
      </c>
      <c r="G727" s="401">
        <f>DEDEL!S389</f>
        <v>0</v>
      </c>
    </row>
    <row r="728" spans="1:7" x14ac:dyDescent="0.25">
      <c r="A728" s="269" t="str">
        <f>DEDEL!A390</f>
        <v>DEDELEGATION</v>
      </c>
      <c r="B728" s="269">
        <f>DEDEL!C390</f>
        <v>3023309</v>
      </c>
      <c r="C728" s="269" t="str">
        <f>DEDEL!D390</f>
        <v>St John's CofE Primary School</v>
      </c>
      <c r="D728" s="269" t="str">
        <f>DEDEL!M390</f>
        <v>DDEL5</v>
      </c>
      <c r="E728" s="401">
        <f>DEDEL!Q390</f>
        <v>-862.99</v>
      </c>
      <c r="F728" s="401">
        <f>DEDEL!R390</f>
        <v>0</v>
      </c>
      <c r="G728" s="401">
        <f>DEDEL!S390</f>
        <v>0</v>
      </c>
    </row>
    <row r="729" spans="1:7" x14ac:dyDescent="0.25">
      <c r="A729" s="269" t="str">
        <f>DEDEL!A391</f>
        <v>DEDELEGATION</v>
      </c>
      <c r="B729" s="269">
        <f>DEDEL!C391</f>
        <v>3023311</v>
      </c>
      <c r="C729" s="269" t="str">
        <f>DEDEL!D391</f>
        <v>St Mary's CofE Primary School</v>
      </c>
      <c r="D729" s="269" t="str">
        <f>DEDEL!M391</f>
        <v>DDEL5</v>
      </c>
      <c r="E729" s="401">
        <f>DEDEL!Q391</f>
        <v>-1680.99</v>
      </c>
      <c r="F729" s="401">
        <f>DEDEL!R391</f>
        <v>0</v>
      </c>
      <c r="G729" s="401">
        <f>DEDEL!S391</f>
        <v>0</v>
      </c>
    </row>
    <row r="730" spans="1:7" x14ac:dyDescent="0.25">
      <c r="A730" s="269" t="str">
        <f>DEDEL!A392</f>
        <v>DEDELEGATION</v>
      </c>
      <c r="B730" s="269">
        <f>DEDEL!C392</f>
        <v>3023312</v>
      </c>
      <c r="C730" s="269" t="str">
        <f>DEDEL!D392</f>
        <v>St Mary's CofE Primary School, East Barnet</v>
      </c>
      <c r="D730" s="269" t="str">
        <f>DEDEL!M392</f>
        <v>DDEL5</v>
      </c>
      <c r="E730" s="401">
        <f>DEDEL!Q392</f>
        <v>-867.07999999999993</v>
      </c>
      <c r="F730" s="401">
        <f>DEDEL!R392</f>
        <v>0</v>
      </c>
      <c r="G730" s="401">
        <f>DEDEL!S392</f>
        <v>0</v>
      </c>
    </row>
    <row r="731" spans="1:7" x14ac:dyDescent="0.25">
      <c r="A731" s="269" t="str">
        <f>DEDEL!A393</f>
        <v>DEDELEGATION</v>
      </c>
      <c r="B731" s="269">
        <f>DEDEL!C393</f>
        <v>3023313</v>
      </c>
      <c r="C731" s="269" t="str">
        <f>DEDEL!D393</f>
        <v>St Paul's CofE Primary School N11</v>
      </c>
      <c r="D731" s="269" t="str">
        <f>DEDEL!M393</f>
        <v>DDEL5</v>
      </c>
      <c r="E731" s="401">
        <f>DEDEL!Q393</f>
        <v>-760.74</v>
      </c>
      <c r="F731" s="401">
        <f>DEDEL!R393</f>
        <v>0</v>
      </c>
      <c r="G731" s="401">
        <f>DEDEL!S393</f>
        <v>0</v>
      </c>
    </row>
    <row r="732" spans="1:7" x14ac:dyDescent="0.25">
      <c r="A732" s="269" t="str">
        <f>DEDEL!A394</f>
        <v>DEDELEGATION</v>
      </c>
      <c r="B732" s="269">
        <f>DEDEL!C394</f>
        <v>3023314</v>
      </c>
      <c r="C732" s="269" t="str">
        <f>DEDEL!D394</f>
        <v>St Paul's CofE Primary School NW7</v>
      </c>
      <c r="D732" s="269" t="str">
        <f>DEDEL!M394</f>
        <v>DDEL5</v>
      </c>
      <c r="E732" s="401">
        <f>DEDEL!Q394</f>
        <v>-842.54</v>
      </c>
      <c r="F732" s="401">
        <f>DEDEL!R394</f>
        <v>0</v>
      </c>
      <c r="G732" s="401">
        <f>DEDEL!S394</f>
        <v>0</v>
      </c>
    </row>
    <row r="733" spans="1:7" x14ac:dyDescent="0.25">
      <c r="A733" s="269" t="str">
        <f>DEDEL!A395</f>
        <v>DEDELEGATION</v>
      </c>
      <c r="B733" s="269">
        <f>DEDEL!C395</f>
        <v>3023315</v>
      </c>
      <c r="C733" s="269" t="str">
        <f>DEDEL!D395</f>
        <v>St Andrew's CofE Voluntary Aided Primary School, Totteridge</v>
      </c>
      <c r="D733" s="269" t="str">
        <f>DEDEL!M395</f>
        <v>DDEL5</v>
      </c>
      <c r="E733" s="401">
        <f>DEDEL!Q395</f>
        <v>-850.72</v>
      </c>
      <c r="F733" s="401">
        <f>DEDEL!R395</f>
        <v>0</v>
      </c>
      <c r="G733" s="401">
        <f>DEDEL!S395</f>
        <v>0</v>
      </c>
    </row>
    <row r="734" spans="1:7" x14ac:dyDescent="0.25">
      <c r="A734" s="269" t="str">
        <f>DEDEL!A396</f>
        <v>DEDELEGATION</v>
      </c>
      <c r="B734" s="269">
        <f>DEDEL!C396</f>
        <v>3023316</v>
      </c>
      <c r="C734" s="269" t="str">
        <f>DEDEL!D396</f>
        <v>Trent CofE Primary School</v>
      </c>
      <c r="D734" s="269" t="str">
        <f>DEDEL!M396</f>
        <v>DDEL5</v>
      </c>
      <c r="E734" s="401">
        <f>DEDEL!Q396</f>
        <v>-867.07999999999993</v>
      </c>
      <c r="F734" s="401">
        <f>DEDEL!R396</f>
        <v>0</v>
      </c>
      <c r="G734" s="401">
        <f>DEDEL!S396</f>
        <v>0</v>
      </c>
    </row>
    <row r="735" spans="1:7" x14ac:dyDescent="0.25">
      <c r="A735" s="269" t="str">
        <f>DEDEL!A397</f>
        <v>DEDELEGATION</v>
      </c>
      <c r="B735" s="269">
        <f>DEDEL!C397</f>
        <v>3023317</v>
      </c>
      <c r="C735" s="269" t="str">
        <f>DEDEL!D397</f>
        <v>All Saints' CofE Primary School N20</v>
      </c>
      <c r="D735" s="269" t="str">
        <f>DEDEL!M397</f>
        <v>DDEL5</v>
      </c>
      <c r="E735" s="401">
        <f>DEDEL!Q397</f>
        <v>-867.07999999999993</v>
      </c>
      <c r="F735" s="401">
        <f>DEDEL!R397</f>
        <v>0</v>
      </c>
      <c r="G735" s="401">
        <f>DEDEL!S397</f>
        <v>0</v>
      </c>
    </row>
    <row r="736" spans="1:7" x14ac:dyDescent="0.25">
      <c r="A736" s="269" t="str">
        <f>DEDEL!A398</f>
        <v>DEDELEGATION</v>
      </c>
      <c r="B736" s="269">
        <f>DEDEL!C398</f>
        <v>3023500</v>
      </c>
      <c r="C736" s="269" t="str">
        <f>DEDEL!D398</f>
        <v>The Annunciation Catholic Infant School</v>
      </c>
      <c r="D736" s="269" t="str">
        <f>DEDEL!M398</f>
        <v>DDEL5</v>
      </c>
      <c r="E736" s="401">
        <f>DEDEL!Q398</f>
        <v>-527.61</v>
      </c>
      <c r="F736" s="401">
        <f>DEDEL!R398</f>
        <v>0</v>
      </c>
      <c r="G736" s="401">
        <f>DEDEL!S398</f>
        <v>0</v>
      </c>
    </row>
    <row r="737" spans="1:7" x14ac:dyDescent="0.25">
      <c r="A737" s="269" t="str">
        <f>DEDEL!A399</f>
        <v>DEDELEGATION</v>
      </c>
      <c r="B737" s="269">
        <f>DEDEL!C399</f>
        <v>3023501</v>
      </c>
      <c r="C737" s="269" t="str">
        <f>DEDEL!D399</f>
        <v>Our Lady of Lourdes RC School</v>
      </c>
      <c r="D737" s="269" t="str">
        <f>DEDEL!M399</f>
        <v>DDEL5</v>
      </c>
      <c r="E737" s="401">
        <f>DEDEL!Q399</f>
        <v>-813.91</v>
      </c>
      <c r="F737" s="401">
        <f>DEDEL!R399</f>
        <v>0</v>
      </c>
      <c r="G737" s="401">
        <f>DEDEL!S399</f>
        <v>0</v>
      </c>
    </row>
    <row r="738" spans="1:7" x14ac:dyDescent="0.25">
      <c r="A738" s="269" t="str">
        <f>DEDEL!A400</f>
        <v>DEDELEGATION</v>
      </c>
      <c r="B738" s="269">
        <f>DEDEL!C400</f>
        <v>3023502</v>
      </c>
      <c r="C738" s="269" t="str">
        <f>DEDEL!D400</f>
        <v>St Agnes' Catholic Primary School</v>
      </c>
      <c r="D738" s="269" t="str">
        <f>DEDEL!M400</f>
        <v>DDEL5</v>
      </c>
      <c r="E738" s="401">
        <f>DEDEL!Q400</f>
        <v>-1501.03</v>
      </c>
      <c r="F738" s="401">
        <f>DEDEL!R400</f>
        <v>0</v>
      </c>
      <c r="G738" s="401">
        <f>DEDEL!S400</f>
        <v>0</v>
      </c>
    </row>
    <row r="739" spans="1:7" x14ac:dyDescent="0.25">
      <c r="A739" s="269" t="str">
        <f>DEDEL!A401</f>
        <v>DEDELEGATION</v>
      </c>
      <c r="B739" s="269">
        <f>DEDEL!C401</f>
        <v>3023504</v>
      </c>
      <c r="C739" s="269" t="str">
        <f>DEDEL!D401</f>
        <v>St Catherine's RC School</v>
      </c>
      <c r="D739" s="269" t="str">
        <f>DEDEL!M401</f>
        <v>DDEL5</v>
      </c>
      <c r="E739" s="401">
        <f>DEDEL!Q401</f>
        <v>-1705.53</v>
      </c>
      <c r="F739" s="401">
        <f>DEDEL!R401</f>
        <v>0</v>
      </c>
      <c r="G739" s="401">
        <f>DEDEL!S401</f>
        <v>0</v>
      </c>
    </row>
    <row r="740" spans="1:7" x14ac:dyDescent="0.25">
      <c r="A740" s="269" t="str">
        <f>DEDEL!A402</f>
        <v>DEDELEGATION</v>
      </c>
      <c r="B740" s="269">
        <f>DEDEL!C402</f>
        <v>3023506</v>
      </c>
      <c r="C740" s="269" t="str">
        <f>DEDEL!D402</f>
        <v>St Vincent's Catholic Primary School</v>
      </c>
      <c r="D740" s="269" t="str">
        <f>DEDEL!M402</f>
        <v>DDEL5</v>
      </c>
      <c r="E740" s="401">
        <f>DEDEL!Q402</f>
        <v>-1161.56</v>
      </c>
      <c r="F740" s="401">
        <f>DEDEL!R402</f>
        <v>0</v>
      </c>
      <c r="G740" s="401">
        <f>DEDEL!S402</f>
        <v>0</v>
      </c>
    </row>
    <row r="741" spans="1:7" x14ac:dyDescent="0.25">
      <c r="A741" s="269" t="str">
        <f>DEDEL!A403</f>
        <v>DEDELEGATION</v>
      </c>
      <c r="B741" s="269">
        <f>DEDEL!C403</f>
        <v>3023507</v>
      </c>
      <c r="C741" s="269" t="str">
        <f>DEDEL!D403</f>
        <v>St Theresa's Catholic Primary School</v>
      </c>
      <c r="D741" s="269" t="str">
        <f>DEDEL!M403</f>
        <v>DDEL5</v>
      </c>
      <c r="E741" s="401">
        <f>DEDEL!Q403</f>
        <v>-719.83999999999992</v>
      </c>
      <c r="F741" s="401">
        <f>DEDEL!R403</f>
        <v>0</v>
      </c>
      <c r="G741" s="401">
        <f>DEDEL!S403</f>
        <v>0</v>
      </c>
    </row>
    <row r="742" spans="1:7" x14ac:dyDescent="0.25">
      <c r="A742" s="269" t="str">
        <f>DEDEL!A404</f>
        <v>DEDELEGATION</v>
      </c>
      <c r="B742" s="269">
        <f>DEDEL!C404</f>
        <v>3023509</v>
      </c>
      <c r="C742" s="269" t="str">
        <f>DEDEL!D404</f>
        <v>St Joseph's Catholic Primary School</v>
      </c>
      <c r="D742" s="269" t="str">
        <f>DEDEL!M404</f>
        <v>DDEL5</v>
      </c>
      <c r="E742" s="401">
        <f>DEDEL!Q404</f>
        <v>-1987.74</v>
      </c>
      <c r="F742" s="401">
        <f>DEDEL!R404</f>
        <v>0</v>
      </c>
      <c r="G742" s="401">
        <f>DEDEL!S404</f>
        <v>0</v>
      </c>
    </row>
    <row r="743" spans="1:7" x14ac:dyDescent="0.25">
      <c r="A743" s="269" t="str">
        <f>DEDEL!A405</f>
        <v>DEDELEGATION</v>
      </c>
      <c r="B743" s="269">
        <f>DEDEL!C405</f>
        <v>3023510</v>
      </c>
      <c r="C743" s="269" t="str">
        <f>DEDEL!D405</f>
        <v>Sacred Heart Roman Catholic Primary School</v>
      </c>
      <c r="D743" s="269" t="str">
        <f>DEDEL!M405</f>
        <v>DDEL5</v>
      </c>
      <c r="E743" s="401">
        <f>DEDEL!Q405</f>
        <v>-1619.6399999999999</v>
      </c>
      <c r="F743" s="401">
        <f>DEDEL!R405</f>
        <v>0</v>
      </c>
      <c r="G743" s="401">
        <f>DEDEL!S405</f>
        <v>0</v>
      </c>
    </row>
    <row r="744" spans="1:7" x14ac:dyDescent="0.25">
      <c r="A744" s="269" t="str">
        <f>DEDEL!A406</f>
        <v>DEDELEGATION</v>
      </c>
      <c r="B744" s="269">
        <f>DEDEL!C406</f>
        <v>3023511</v>
      </c>
      <c r="C744" s="269" t="str">
        <f>DEDEL!D406</f>
        <v>Blessed Dominic Catholic Primary School</v>
      </c>
      <c r="D744" s="269" t="str">
        <f>DEDEL!M406</f>
        <v>DDEL5</v>
      </c>
      <c r="E744" s="401">
        <f>DEDEL!Q406</f>
        <v>-1656.45</v>
      </c>
      <c r="F744" s="401">
        <f>DEDEL!R406</f>
        <v>0</v>
      </c>
      <c r="G744" s="401">
        <f>DEDEL!S406</f>
        <v>0</v>
      </c>
    </row>
    <row r="745" spans="1:7" x14ac:dyDescent="0.25">
      <c r="A745" s="269" t="str">
        <f>DEDEL!A407</f>
        <v>DEDELEGATION</v>
      </c>
      <c r="B745" s="269">
        <f>DEDEL!C407</f>
        <v>3023512</v>
      </c>
      <c r="C745" s="269" t="str">
        <f>DEDEL!D407</f>
        <v>Rosh Pinah Primary School</v>
      </c>
      <c r="D745" s="269" t="str">
        <f>DEDEL!M407</f>
        <v>DDEL5</v>
      </c>
      <c r="E745" s="401">
        <f>DEDEL!Q407</f>
        <v>-1529.6599999999999</v>
      </c>
      <c r="F745" s="401">
        <f>DEDEL!R407</f>
        <v>0</v>
      </c>
      <c r="G745" s="401">
        <f>DEDEL!S407</f>
        <v>0</v>
      </c>
    </row>
    <row r="746" spans="1:7" x14ac:dyDescent="0.25">
      <c r="A746" s="269" t="str">
        <f>DEDEL!A408</f>
        <v>DEDELEGATION</v>
      </c>
      <c r="B746" s="269">
        <f>DEDEL!C408</f>
        <v>3023513</v>
      </c>
      <c r="C746" s="269" t="str">
        <f>DEDEL!D408</f>
        <v>Menorah Primary School</v>
      </c>
      <c r="D746" s="269" t="str">
        <f>DEDEL!M408</f>
        <v>DDEL5</v>
      </c>
      <c r="E746" s="401">
        <f>DEDEL!Q408</f>
        <v>-1554.2</v>
      </c>
      <c r="F746" s="401">
        <f>DEDEL!R408</f>
        <v>0</v>
      </c>
      <c r="G746" s="401">
        <f>DEDEL!S408</f>
        <v>0</v>
      </c>
    </row>
    <row r="747" spans="1:7" x14ac:dyDescent="0.25">
      <c r="A747" s="269" t="str">
        <f>DEDEL!A409</f>
        <v>DEDELEGATION</v>
      </c>
      <c r="B747" s="269">
        <f>DEDEL!C409</f>
        <v>3023514</v>
      </c>
      <c r="C747" s="269" t="str">
        <f>DEDEL!D409</f>
        <v>The Annunciation RC Junior School</v>
      </c>
      <c r="D747" s="269" t="str">
        <f>DEDEL!M409</f>
        <v>DDEL5</v>
      </c>
      <c r="E747" s="401">
        <f>DEDEL!Q409</f>
        <v>-846.63</v>
      </c>
      <c r="F747" s="401">
        <f>DEDEL!R409</f>
        <v>0</v>
      </c>
      <c r="G747" s="401">
        <f>DEDEL!S409</f>
        <v>0</v>
      </c>
    </row>
    <row r="748" spans="1:7" x14ac:dyDescent="0.25">
      <c r="A748" s="269" t="str">
        <f>DEDEL!A410</f>
        <v>DEDELEGATION</v>
      </c>
      <c r="B748" s="269">
        <f>DEDEL!C410</f>
        <v>3023516</v>
      </c>
      <c r="C748" s="269" t="str">
        <f>DEDEL!D410</f>
        <v>Hasmonean Primary School</v>
      </c>
      <c r="D748" s="269" t="str">
        <f>DEDEL!M410</f>
        <v>DDEL5</v>
      </c>
      <c r="E748" s="401">
        <f>DEDEL!Q410</f>
        <v>-834.36</v>
      </c>
      <c r="F748" s="401">
        <f>DEDEL!R410</f>
        <v>0</v>
      </c>
      <c r="G748" s="401">
        <f>DEDEL!S410</f>
        <v>0</v>
      </c>
    </row>
    <row r="749" spans="1:7" x14ac:dyDescent="0.25">
      <c r="A749" s="269" t="str">
        <f>DEDEL!A411</f>
        <v>DEDELEGATION</v>
      </c>
      <c r="B749" s="269">
        <f>DEDEL!C411</f>
        <v>3023518</v>
      </c>
      <c r="C749" s="269" t="str">
        <f>DEDEL!D411</f>
        <v>Woodcroft Primary School</v>
      </c>
      <c r="D749" s="269" t="str">
        <f>DEDEL!M411</f>
        <v>DDEL5</v>
      </c>
      <c r="E749" s="401">
        <f>DEDEL!Q411</f>
        <v>-1595.1</v>
      </c>
      <c r="F749" s="401">
        <f>DEDEL!R411</f>
        <v>0</v>
      </c>
      <c r="G749" s="401">
        <f>DEDEL!S411</f>
        <v>0</v>
      </c>
    </row>
    <row r="750" spans="1:7" x14ac:dyDescent="0.25">
      <c r="A750" s="269" t="str">
        <f>DEDEL!A412</f>
        <v>DEDELEGATION</v>
      </c>
      <c r="B750" s="269">
        <f>DEDEL!C412</f>
        <v>3023520</v>
      </c>
      <c r="C750" s="269" t="str">
        <f>DEDEL!D412</f>
        <v>Akiva School</v>
      </c>
      <c r="D750" s="269" t="str">
        <f>DEDEL!M412</f>
        <v>DDEL5</v>
      </c>
      <c r="E750" s="401">
        <f>DEDEL!Q412</f>
        <v>-1717.8</v>
      </c>
      <c r="F750" s="401">
        <f>DEDEL!R412</f>
        <v>0</v>
      </c>
      <c r="G750" s="401">
        <f>DEDEL!S412</f>
        <v>0</v>
      </c>
    </row>
    <row r="751" spans="1:7" x14ac:dyDescent="0.25">
      <c r="A751" s="269" t="str">
        <f>DEDEL!A413</f>
        <v>DEDELEGATION</v>
      </c>
      <c r="B751" s="269">
        <f>DEDEL!C413</f>
        <v>3023523</v>
      </c>
      <c r="C751" s="269" t="str">
        <f>DEDEL!D413</f>
        <v>Martin Primary School</v>
      </c>
      <c r="D751" s="269" t="str">
        <f>DEDEL!M413</f>
        <v>DDEL5</v>
      </c>
      <c r="E751" s="401">
        <f>DEDEL!Q413</f>
        <v>-2539.89</v>
      </c>
      <c r="F751" s="401">
        <f>DEDEL!R413</f>
        <v>0</v>
      </c>
      <c r="G751" s="401">
        <f>DEDEL!S413</f>
        <v>0</v>
      </c>
    </row>
    <row r="752" spans="1:7" x14ac:dyDescent="0.25">
      <c r="A752" s="269" t="str">
        <f>DEDEL!A414</f>
        <v>DEDELEGATION</v>
      </c>
      <c r="B752" s="269">
        <f>DEDEL!C414</f>
        <v>3023524</v>
      </c>
      <c r="C752" s="269" t="str">
        <f>DEDEL!D414</f>
        <v>Beit Shvidler Primary School</v>
      </c>
      <c r="D752" s="269" t="str">
        <f>DEDEL!M414</f>
        <v>DDEL5</v>
      </c>
      <c r="E752" s="401">
        <f>DEDEL!Q414</f>
        <v>-768.92</v>
      </c>
      <c r="F752" s="401">
        <f>DEDEL!R414</f>
        <v>0</v>
      </c>
      <c r="G752" s="401">
        <f>DEDEL!S414</f>
        <v>0</v>
      </c>
    </row>
    <row r="753" spans="1:7" x14ac:dyDescent="0.25">
      <c r="A753" s="269" t="str">
        <f>DEDEL!A415</f>
        <v>DEDELEGATION</v>
      </c>
      <c r="B753" s="269">
        <f>DEDEL!C415</f>
        <v>3025201</v>
      </c>
      <c r="C753" s="269" t="str">
        <f>DEDEL!D415</f>
        <v>Osidge Primary School</v>
      </c>
      <c r="D753" s="269" t="str">
        <f>DEDEL!M415</f>
        <v>DDEL5</v>
      </c>
      <c r="E753" s="401">
        <f>DEDEL!Q415</f>
        <v>-1611.46</v>
      </c>
      <c r="F753" s="401">
        <f>DEDEL!R415</f>
        <v>0</v>
      </c>
      <c r="G753" s="401">
        <f>DEDEL!S415</f>
        <v>0</v>
      </c>
    </row>
    <row r="754" spans="1:7" x14ac:dyDescent="0.25">
      <c r="A754" s="269" t="str">
        <f>DEDEL!A416</f>
        <v>DEDELEGATION</v>
      </c>
      <c r="B754" s="269">
        <f>DEDEL!C416</f>
        <v>3025948</v>
      </c>
      <c r="C754" s="269" t="str">
        <f>DEDEL!D416</f>
        <v>Mathilda Marks-Kennedy Jewish Primary School</v>
      </c>
      <c r="D754" s="269" t="str">
        <f>DEDEL!M416</f>
        <v>DDEL5</v>
      </c>
      <c r="E754" s="401">
        <f>DEDEL!Q416</f>
        <v>-854.81</v>
      </c>
      <c r="F754" s="401">
        <f>DEDEL!R416</f>
        <v>0</v>
      </c>
      <c r="G754" s="401">
        <f>DEDEL!S416</f>
        <v>0</v>
      </c>
    </row>
    <row r="755" spans="1:7" x14ac:dyDescent="0.25">
      <c r="A755" s="269" t="str">
        <f>DEDEL!A417</f>
        <v>DEDELEGATION</v>
      </c>
      <c r="B755" s="269">
        <f>DEDEL!C417</f>
        <v>3025949</v>
      </c>
      <c r="C755" s="269" t="str">
        <f>DEDEL!D417</f>
        <v>Menorah Foundation School</v>
      </c>
      <c r="D755" s="269" t="str">
        <f>DEDEL!M417</f>
        <v>DDEL5</v>
      </c>
      <c r="E755" s="401">
        <f>DEDEL!Q417</f>
        <v>-1550.11</v>
      </c>
      <c r="F755" s="401">
        <f>DEDEL!R417</f>
        <v>0</v>
      </c>
      <c r="G755" s="401">
        <f>DEDEL!S417</f>
        <v>0</v>
      </c>
    </row>
    <row r="756" spans="1:7" x14ac:dyDescent="0.25">
      <c r="A756" s="269" t="str">
        <f>DEDEL!A418</f>
        <v>DEDELEGATION</v>
      </c>
      <c r="B756" s="269">
        <f>DEDEL!C418</f>
        <v>3024003</v>
      </c>
      <c r="C756" s="269" t="str">
        <f>DEDEL!D418</f>
        <v>Friern Barnet School</v>
      </c>
      <c r="D756" s="269" t="str">
        <f>DEDEL!M418</f>
        <v>DDEL5</v>
      </c>
      <c r="E756" s="401">
        <f>DEDEL!Q418</f>
        <v>-2781.6</v>
      </c>
      <c r="F756" s="401">
        <f>DEDEL!R418</f>
        <v>0</v>
      </c>
      <c r="G756" s="401">
        <f>DEDEL!S418</f>
        <v>0</v>
      </c>
    </row>
    <row r="757" spans="1:7" x14ac:dyDescent="0.25">
      <c r="A757" s="269" t="str">
        <f>DEDEL!A419</f>
        <v>DEDELEGATION</v>
      </c>
      <c r="B757" s="269">
        <f>DEDEL!C419</f>
        <v>3024004</v>
      </c>
      <c r="C757" s="269" t="str">
        <f>DEDEL!D419</f>
        <v>Menorah High School for Girls</v>
      </c>
      <c r="D757" s="269" t="str">
        <f>DEDEL!M419</f>
        <v>DDEL5</v>
      </c>
      <c r="E757" s="401">
        <f>DEDEL!Q419</f>
        <v>-1017.48</v>
      </c>
      <c r="F757" s="401">
        <f>DEDEL!R419</f>
        <v>0</v>
      </c>
      <c r="G757" s="401">
        <f>DEDEL!S419</f>
        <v>0</v>
      </c>
    </row>
    <row r="758" spans="1:7" x14ac:dyDescent="0.25">
      <c r="A758" s="269" t="str">
        <f>DEDEL!A420</f>
        <v>DEDELEGATION</v>
      </c>
      <c r="B758" s="269">
        <f>DEDEL!C420</f>
        <v>3025404</v>
      </c>
      <c r="C758" s="269" t="str">
        <f>DEDEL!D420</f>
        <v>St Michael's Catholic Grammar School</v>
      </c>
      <c r="D758" s="269" t="str">
        <f>DEDEL!M420</f>
        <v>DDEL5</v>
      </c>
      <c r="E758" s="401">
        <f>DEDEL!Q420</f>
        <v>-2052.0400000000004</v>
      </c>
      <c r="F758" s="401">
        <f>DEDEL!R420</f>
        <v>0</v>
      </c>
      <c r="G758" s="401">
        <f>DEDEL!S420</f>
        <v>0</v>
      </c>
    </row>
    <row r="759" spans="1:7" x14ac:dyDescent="0.25">
      <c r="A759" s="269" t="str">
        <f>DEDEL!A421</f>
        <v>DEDELEGATION</v>
      </c>
      <c r="B759" s="269">
        <f>DEDEL!C421</f>
        <v>3025405</v>
      </c>
      <c r="C759" s="269" t="str">
        <f>DEDEL!D421</f>
        <v>Finchley Catholic High School</v>
      </c>
      <c r="D759" s="269" t="str">
        <f>DEDEL!M421</f>
        <v>DDEL5</v>
      </c>
      <c r="E759" s="401">
        <f>DEDEL!Q421</f>
        <v>-3239.1</v>
      </c>
      <c r="F759" s="401">
        <f>DEDEL!R421</f>
        <v>0</v>
      </c>
      <c r="G759" s="401">
        <f>DEDEL!S421</f>
        <v>0</v>
      </c>
    </row>
    <row r="760" spans="1:7" x14ac:dyDescent="0.25">
      <c r="A760" s="269" t="str">
        <f>DEDEL!A422</f>
        <v>DEDELEGATION</v>
      </c>
      <c r="B760" s="269">
        <f>DEDEL!C422</f>
        <v>3025407</v>
      </c>
      <c r="C760" s="269" t="str">
        <f>DEDEL!D422</f>
        <v>St James' Catholic High School</v>
      </c>
      <c r="D760" s="269" t="str">
        <f>DEDEL!M422</f>
        <v>DDEL5</v>
      </c>
      <c r="E760" s="401">
        <f>DEDEL!Q422</f>
        <v>-3867.0949999999998</v>
      </c>
      <c r="F760" s="401">
        <f>DEDEL!R422</f>
        <v>0</v>
      </c>
      <c r="G760" s="401">
        <f>DEDEL!S422</f>
        <v>0</v>
      </c>
    </row>
    <row r="761" spans="1:7" x14ac:dyDescent="0.25">
      <c r="A761" s="269" t="str">
        <f>DEDEL!A423</f>
        <v>DEDELEGATION</v>
      </c>
      <c r="B761" s="269">
        <f>DEDEL!C423</f>
        <v>3025427</v>
      </c>
      <c r="C761" s="269" t="str">
        <f>DEDEL!D423</f>
        <v>JCoSS</v>
      </c>
      <c r="D761" s="269" t="str">
        <f>DEDEL!M423</f>
        <v>DDEL5</v>
      </c>
      <c r="E761" s="401">
        <f>DEDEL!Q423</f>
        <v>-3645.36</v>
      </c>
      <c r="F761" s="401">
        <f>DEDEL!R423</f>
        <v>0</v>
      </c>
      <c r="G761" s="401">
        <f>DEDEL!S423</f>
        <v>0</v>
      </c>
    </row>
    <row r="762" spans="1:7" x14ac:dyDescent="0.25">
      <c r="A762" s="269" t="str">
        <f>DEDEL!A424</f>
        <v>DEDELEGATION</v>
      </c>
      <c r="B762" s="269">
        <f>DEDEL!C424</f>
        <v>3023521</v>
      </c>
      <c r="C762" s="269" t="str">
        <f>DEDEL!D424</f>
        <v>St Mary's and St John's CofE School</v>
      </c>
      <c r="D762" s="269" t="str">
        <f>DEDEL!M424</f>
        <v>DDEL5</v>
      </c>
      <c r="E762" s="401">
        <f>DEDEL!Q424</f>
        <v>-5602.3899999999994</v>
      </c>
      <c r="F762" s="401">
        <f>DEDEL!R424</f>
        <v>0</v>
      </c>
      <c r="G762" s="401">
        <f>DEDEL!S424</f>
        <v>0</v>
      </c>
    </row>
    <row r="763" spans="1:7" x14ac:dyDescent="0.25">
      <c r="A763" s="269" t="str">
        <f>DEDEL!A425</f>
        <v>DEDELEGATION</v>
      </c>
      <c r="B763" s="269">
        <f>DEDEL!C425</f>
        <v>3022002</v>
      </c>
      <c r="C763" s="269" t="str">
        <f>DEDEL!D425</f>
        <v>Barnfield Primary School</v>
      </c>
      <c r="D763" s="269" t="str">
        <f>DEDEL!M425</f>
        <v>DDEL6</v>
      </c>
      <c r="E763" s="401">
        <f>DEDEL!Q425</f>
        <v>-9798.15</v>
      </c>
      <c r="F763" s="401">
        <f>DEDEL!R425</f>
        <v>0</v>
      </c>
      <c r="G763" s="401">
        <f>DEDEL!S425</f>
        <v>0</v>
      </c>
    </row>
    <row r="764" spans="1:7" x14ac:dyDescent="0.25">
      <c r="A764" s="269" t="str">
        <f>DEDEL!A426</f>
        <v>DEDELEGATION</v>
      </c>
      <c r="B764" s="269">
        <f>DEDEL!C426</f>
        <v>3022003</v>
      </c>
      <c r="C764" s="269" t="str">
        <f>DEDEL!D426</f>
        <v>Bell Lane Primary School</v>
      </c>
      <c r="D764" s="269" t="str">
        <f>DEDEL!M426</f>
        <v>DDEL6</v>
      </c>
      <c r="E764" s="401">
        <f>DEDEL!Q426</f>
        <v>-8334.33</v>
      </c>
      <c r="F764" s="401">
        <f>DEDEL!R426</f>
        <v>0</v>
      </c>
      <c r="G764" s="401">
        <f>DEDEL!S426</f>
        <v>0</v>
      </c>
    </row>
    <row r="765" spans="1:7" x14ac:dyDescent="0.25">
      <c r="A765" s="269" t="str">
        <f>DEDEL!A427</f>
        <v>DEDELEGATION</v>
      </c>
      <c r="B765" s="269">
        <f>DEDEL!C427</f>
        <v>3022007</v>
      </c>
      <c r="C765" s="269" t="str">
        <f>DEDEL!D427</f>
        <v>Brookland Junior School</v>
      </c>
      <c r="D765" s="269" t="str">
        <f>DEDEL!M427</f>
        <v>DDEL6</v>
      </c>
      <c r="E765" s="401">
        <f>DEDEL!Q427</f>
        <v>-8452.3799999999992</v>
      </c>
      <c r="F765" s="401">
        <f>DEDEL!R427</f>
        <v>0</v>
      </c>
      <c r="G765" s="401">
        <f>DEDEL!S427</f>
        <v>0</v>
      </c>
    </row>
    <row r="766" spans="1:7" x14ac:dyDescent="0.25">
      <c r="A766" s="269" t="str">
        <f>DEDEL!A428</f>
        <v>DEDELEGATION</v>
      </c>
      <c r="B766" s="269">
        <f>DEDEL!C428</f>
        <v>3022008</v>
      </c>
      <c r="C766" s="269" t="str">
        <f>DEDEL!D428</f>
        <v>Brookland Infant and Nursery School</v>
      </c>
      <c r="D766" s="269" t="str">
        <f>DEDEL!M428</f>
        <v>DDEL6</v>
      </c>
      <c r="E766" s="401">
        <f>DEDEL!Q428</f>
        <v>-6351.09</v>
      </c>
      <c r="F766" s="401">
        <f>DEDEL!R428</f>
        <v>0</v>
      </c>
      <c r="G766" s="401">
        <f>DEDEL!S428</f>
        <v>0</v>
      </c>
    </row>
    <row r="767" spans="1:7" x14ac:dyDescent="0.25">
      <c r="A767" s="269" t="str">
        <f>DEDEL!A429</f>
        <v>DEDELEGATION</v>
      </c>
      <c r="B767" s="269">
        <f>DEDEL!C429</f>
        <v>3022009</v>
      </c>
      <c r="C767" s="269" t="str">
        <f>DEDEL!D429</f>
        <v>Brunswick Park Primary and Nursery School</v>
      </c>
      <c r="D767" s="269" t="str">
        <f>DEDEL!M429</f>
        <v>DDEL6</v>
      </c>
      <c r="E767" s="401">
        <f>DEDEL!Q429</f>
        <v>-9892.59</v>
      </c>
      <c r="F767" s="401">
        <f>DEDEL!R429</f>
        <v>0</v>
      </c>
      <c r="G767" s="401">
        <f>DEDEL!S429</f>
        <v>0</v>
      </c>
    </row>
    <row r="768" spans="1:7" x14ac:dyDescent="0.25">
      <c r="A768" s="269" t="str">
        <f>DEDEL!A430</f>
        <v>DEDELEGATION</v>
      </c>
      <c r="B768" s="269">
        <f>DEDEL!C430</f>
        <v>3022011</v>
      </c>
      <c r="C768" s="269" t="str">
        <f>DEDEL!D430</f>
        <v>Church Hill School</v>
      </c>
      <c r="D768" s="269" t="str">
        <f>DEDEL!M430</f>
        <v>DDEL6</v>
      </c>
      <c r="E768" s="401">
        <f>DEDEL!Q430</f>
        <v>-4934.49</v>
      </c>
      <c r="F768" s="401">
        <f>DEDEL!R430</f>
        <v>0</v>
      </c>
      <c r="G768" s="401">
        <f>DEDEL!S430</f>
        <v>0</v>
      </c>
    </row>
    <row r="769" spans="1:7" x14ac:dyDescent="0.25">
      <c r="A769" s="269" t="str">
        <f>DEDEL!A431</f>
        <v>DEDELEGATION</v>
      </c>
      <c r="B769" s="269">
        <f>DEDEL!C431</f>
        <v>3022014</v>
      </c>
      <c r="C769" s="269" t="str">
        <f>DEDEL!D431</f>
        <v>Colindale Primary School</v>
      </c>
      <c r="D769" s="269" t="str">
        <f>DEDEL!M431</f>
        <v>DDEL6</v>
      </c>
      <c r="E769" s="401">
        <f>DEDEL!Q431</f>
        <v>-14827.08</v>
      </c>
      <c r="F769" s="401">
        <f>DEDEL!R431</f>
        <v>0</v>
      </c>
      <c r="G769" s="401">
        <f>DEDEL!S431</f>
        <v>0</v>
      </c>
    </row>
    <row r="770" spans="1:7" x14ac:dyDescent="0.25">
      <c r="A770" s="269" t="str">
        <f>DEDEL!A432</f>
        <v>DEDELEGATION</v>
      </c>
      <c r="B770" s="269">
        <f>DEDEL!C432</f>
        <v>3022015</v>
      </c>
      <c r="C770" s="269" t="str">
        <f>DEDEL!D432</f>
        <v>Coppetts Wood Primary School</v>
      </c>
      <c r="D770" s="269" t="str">
        <f>DEDEL!M432</f>
        <v>DDEL6</v>
      </c>
      <c r="E770" s="401">
        <f>DEDEL!Q432</f>
        <v>-4958.0999999999995</v>
      </c>
      <c r="F770" s="401">
        <f>DEDEL!R432</f>
        <v>0</v>
      </c>
      <c r="G770" s="401">
        <f>DEDEL!S432</f>
        <v>0</v>
      </c>
    </row>
    <row r="771" spans="1:7" x14ac:dyDescent="0.25">
      <c r="A771" s="269" t="str">
        <f>DEDEL!A433</f>
        <v>DEDELEGATION</v>
      </c>
      <c r="B771" s="269">
        <f>DEDEL!C433</f>
        <v>3022016</v>
      </c>
      <c r="C771" s="269" t="str">
        <f>DEDEL!D433</f>
        <v>Courtland School</v>
      </c>
      <c r="D771" s="269" t="str">
        <f>DEDEL!M433</f>
        <v>DDEL6</v>
      </c>
      <c r="E771" s="401">
        <f>DEDEL!Q433</f>
        <v>-4958.0999999999995</v>
      </c>
      <c r="F771" s="401">
        <f>DEDEL!R433</f>
        <v>0</v>
      </c>
      <c r="G771" s="401">
        <f>DEDEL!S433</f>
        <v>0</v>
      </c>
    </row>
    <row r="772" spans="1:7" x14ac:dyDescent="0.25">
      <c r="A772" s="269" t="str">
        <f>DEDEL!A434</f>
        <v>DEDELEGATION</v>
      </c>
      <c r="B772" s="269">
        <f>DEDEL!C434</f>
        <v>3022017</v>
      </c>
      <c r="C772" s="269" t="str">
        <f>DEDEL!D434</f>
        <v>Cromer Road Primary School</v>
      </c>
      <c r="D772" s="269" t="str">
        <f>DEDEL!M434</f>
        <v>DDEL6</v>
      </c>
      <c r="E772" s="401">
        <f>DEDEL!Q434</f>
        <v>-9491.2199999999993</v>
      </c>
      <c r="F772" s="401">
        <f>DEDEL!R434</f>
        <v>0</v>
      </c>
      <c r="G772" s="401">
        <f>DEDEL!S434</f>
        <v>0</v>
      </c>
    </row>
    <row r="773" spans="1:7" x14ac:dyDescent="0.25">
      <c r="A773" s="269" t="str">
        <f>DEDEL!A435</f>
        <v>DEDELEGATION</v>
      </c>
      <c r="B773" s="269">
        <f>DEDEL!C435</f>
        <v>3022019</v>
      </c>
      <c r="C773" s="269" t="str">
        <f>DEDEL!D435</f>
        <v>Deansbrook Infant School</v>
      </c>
      <c r="D773" s="269" t="str">
        <f>DEDEL!M435</f>
        <v>DDEL6</v>
      </c>
      <c r="E773" s="401">
        <f>DEDEL!Q435</f>
        <v>-5028.93</v>
      </c>
      <c r="F773" s="401">
        <f>DEDEL!R435</f>
        <v>0</v>
      </c>
      <c r="G773" s="401">
        <f>DEDEL!S435</f>
        <v>0</v>
      </c>
    </row>
    <row r="774" spans="1:7" x14ac:dyDescent="0.25">
      <c r="A774" s="269" t="str">
        <f>DEDEL!A436</f>
        <v>DEDELEGATION</v>
      </c>
      <c r="B774" s="269">
        <f>DEDEL!C436</f>
        <v>3022021</v>
      </c>
      <c r="C774" s="269" t="str">
        <f>DEDEL!D436</f>
        <v>Dollis Primary School</v>
      </c>
      <c r="D774" s="269" t="str">
        <f>DEDEL!M436</f>
        <v>DDEL6</v>
      </c>
      <c r="E774" s="401">
        <f>DEDEL!Q436</f>
        <v>-10459.23</v>
      </c>
      <c r="F774" s="401">
        <f>DEDEL!R436</f>
        <v>0</v>
      </c>
      <c r="G774" s="401">
        <f>DEDEL!S436</f>
        <v>0</v>
      </c>
    </row>
    <row r="775" spans="1:7" x14ac:dyDescent="0.25">
      <c r="A775" s="269" t="str">
        <f>DEDEL!A437</f>
        <v>DEDELEGATION</v>
      </c>
      <c r="B775" s="269">
        <f>DEDEL!C437</f>
        <v>3022023</v>
      </c>
      <c r="C775" s="269" t="str">
        <f>DEDEL!D437</f>
        <v>Edgware Primary School</v>
      </c>
      <c r="D775" s="269" t="str">
        <f>DEDEL!M437</f>
        <v>DDEL6</v>
      </c>
      <c r="E775" s="401">
        <f>DEDEL!Q437</f>
        <v>-11852.22</v>
      </c>
      <c r="F775" s="401">
        <f>DEDEL!R437</f>
        <v>0</v>
      </c>
      <c r="G775" s="401">
        <f>DEDEL!S437</f>
        <v>0</v>
      </c>
    </row>
    <row r="776" spans="1:7" x14ac:dyDescent="0.25">
      <c r="A776" s="269" t="str">
        <f>DEDEL!A438</f>
        <v>DEDELEGATION</v>
      </c>
      <c r="B776" s="269">
        <f>DEDEL!C438</f>
        <v>3022024</v>
      </c>
      <c r="C776" s="269" t="str">
        <f>DEDEL!D438</f>
        <v>Fairway Primary School and Children's Centre</v>
      </c>
      <c r="D776" s="269" t="str">
        <f>DEDEL!M438</f>
        <v>DDEL6</v>
      </c>
      <c r="E776" s="401">
        <f>DEDEL!Q438</f>
        <v>-4651.17</v>
      </c>
      <c r="F776" s="401">
        <f>DEDEL!R438</f>
        <v>0</v>
      </c>
      <c r="G776" s="401">
        <f>DEDEL!S438</f>
        <v>0</v>
      </c>
    </row>
    <row r="777" spans="1:7" x14ac:dyDescent="0.25">
      <c r="A777" s="269" t="str">
        <f>DEDEL!A439</f>
        <v>DEDELEGATION</v>
      </c>
      <c r="B777" s="269">
        <f>DEDEL!C439</f>
        <v>3022025</v>
      </c>
      <c r="C777" s="269" t="str">
        <f>DEDEL!D439</f>
        <v>Foulds School</v>
      </c>
      <c r="D777" s="269" t="str">
        <f>DEDEL!M439</f>
        <v>DDEL6</v>
      </c>
      <c r="E777" s="401">
        <f>DEDEL!Q439</f>
        <v>-7507.98</v>
      </c>
      <c r="F777" s="401">
        <f>DEDEL!R439</f>
        <v>0</v>
      </c>
      <c r="G777" s="401">
        <f>DEDEL!S439</f>
        <v>0</v>
      </c>
    </row>
    <row r="778" spans="1:7" x14ac:dyDescent="0.25">
      <c r="A778" s="269" t="str">
        <f>DEDEL!A440</f>
        <v>DEDELEGATION</v>
      </c>
      <c r="B778" s="269">
        <f>DEDEL!C440</f>
        <v>3022026</v>
      </c>
      <c r="C778" s="269" t="str">
        <f>DEDEL!D440</f>
        <v>Frith Manor Primary School</v>
      </c>
      <c r="D778" s="269" t="str">
        <f>DEDEL!M440</f>
        <v>DDEL6</v>
      </c>
      <c r="E778" s="401">
        <f>DEDEL!Q440</f>
        <v>-11734.17</v>
      </c>
      <c r="F778" s="401">
        <f>DEDEL!R440</f>
        <v>0</v>
      </c>
      <c r="G778" s="401">
        <f>DEDEL!S440</f>
        <v>0</v>
      </c>
    </row>
    <row r="779" spans="1:7" x14ac:dyDescent="0.25">
      <c r="A779" s="269" t="str">
        <f>DEDEL!A441</f>
        <v>DEDELEGATION</v>
      </c>
      <c r="B779" s="269">
        <f>DEDEL!C441</f>
        <v>3022027</v>
      </c>
      <c r="C779" s="269" t="str">
        <f>DEDEL!D441</f>
        <v>Garden Suburb Junior School</v>
      </c>
      <c r="D779" s="269" t="str">
        <f>DEDEL!M441</f>
        <v>DDEL6</v>
      </c>
      <c r="E779" s="401">
        <f>DEDEL!Q441</f>
        <v>-8287.11</v>
      </c>
      <c r="F779" s="401">
        <f>DEDEL!R441</f>
        <v>0</v>
      </c>
      <c r="G779" s="401">
        <f>DEDEL!S441</f>
        <v>0</v>
      </c>
    </row>
    <row r="780" spans="1:7" x14ac:dyDescent="0.25">
      <c r="A780" s="269" t="str">
        <f>DEDEL!A442</f>
        <v>DEDELEGATION</v>
      </c>
      <c r="B780" s="269">
        <f>DEDEL!C442</f>
        <v>3022028</v>
      </c>
      <c r="C780" s="269" t="str">
        <f>DEDEL!D442</f>
        <v>Garden Suburb Infant School</v>
      </c>
      <c r="D780" s="269" t="str">
        <f>DEDEL!M442</f>
        <v>DDEL6</v>
      </c>
      <c r="E780" s="401">
        <f>DEDEL!Q442</f>
        <v>-5501.13</v>
      </c>
      <c r="F780" s="401">
        <f>DEDEL!R442</f>
        <v>0</v>
      </c>
      <c r="G780" s="401">
        <f>DEDEL!S442</f>
        <v>0</v>
      </c>
    </row>
    <row r="781" spans="1:7" x14ac:dyDescent="0.25">
      <c r="A781" s="269" t="str">
        <f>DEDEL!A443</f>
        <v>DEDELEGATION</v>
      </c>
      <c r="B781" s="269">
        <f>DEDEL!C443</f>
        <v>3022029</v>
      </c>
      <c r="C781" s="269" t="str">
        <f>DEDEL!D443</f>
        <v>Goldbeaters Primary School</v>
      </c>
      <c r="D781" s="269" t="str">
        <f>DEDEL!M443</f>
        <v>DDEL6</v>
      </c>
      <c r="E781" s="401">
        <f>DEDEL!Q443</f>
        <v>-9774.5399999999991</v>
      </c>
      <c r="F781" s="401">
        <f>DEDEL!R443</f>
        <v>0</v>
      </c>
      <c r="G781" s="401">
        <f>DEDEL!S443</f>
        <v>0</v>
      </c>
    </row>
    <row r="782" spans="1:7" x14ac:dyDescent="0.25">
      <c r="A782" s="269" t="str">
        <f>DEDEL!A444</f>
        <v>DEDELEGATION</v>
      </c>
      <c r="B782" s="269">
        <f>DEDEL!C444</f>
        <v>3022031</v>
      </c>
      <c r="C782" s="269" t="str">
        <f>DEDEL!D444</f>
        <v>Hollickwood Primary School</v>
      </c>
      <c r="D782" s="269" t="str">
        <f>DEDEL!M444</f>
        <v>DDEL6</v>
      </c>
      <c r="E782" s="401">
        <f>DEDEL!Q444</f>
        <v>-4391.46</v>
      </c>
      <c r="F782" s="401">
        <f>DEDEL!R444</f>
        <v>0</v>
      </c>
      <c r="G782" s="401">
        <f>DEDEL!S444</f>
        <v>0</v>
      </c>
    </row>
    <row r="783" spans="1:7" x14ac:dyDescent="0.25">
      <c r="A783" s="269" t="str">
        <f>DEDEL!A445</f>
        <v>DEDELEGATION</v>
      </c>
      <c r="B783" s="269">
        <f>DEDEL!C445</f>
        <v>3022032</v>
      </c>
      <c r="C783" s="269" t="str">
        <f>DEDEL!D445</f>
        <v>Holly Park Primary School</v>
      </c>
      <c r="D783" s="269" t="str">
        <f>DEDEL!M445</f>
        <v>DDEL6</v>
      </c>
      <c r="E783" s="401">
        <f>DEDEL!Q445</f>
        <v>-10341.18</v>
      </c>
      <c r="F783" s="401">
        <f>DEDEL!R445</f>
        <v>0</v>
      </c>
      <c r="G783" s="401">
        <f>DEDEL!S445</f>
        <v>0</v>
      </c>
    </row>
    <row r="784" spans="1:7" x14ac:dyDescent="0.25">
      <c r="A784" s="269" t="str">
        <f>DEDEL!A446</f>
        <v>DEDELEGATION</v>
      </c>
      <c r="B784" s="269">
        <f>DEDEL!C446</f>
        <v>3022036</v>
      </c>
      <c r="C784" s="269" t="str">
        <f>DEDEL!D446</f>
        <v>Livingstone Primary and Nursery School</v>
      </c>
      <c r="D784" s="269" t="str">
        <f>DEDEL!M446</f>
        <v>DDEL6</v>
      </c>
      <c r="E784" s="401">
        <f>DEDEL!Q446</f>
        <v>-5571.96</v>
      </c>
      <c r="F784" s="401">
        <f>DEDEL!R446</f>
        <v>0</v>
      </c>
      <c r="G784" s="401">
        <f>DEDEL!S446</f>
        <v>0</v>
      </c>
    </row>
    <row r="785" spans="1:7" x14ac:dyDescent="0.25">
      <c r="A785" s="269" t="str">
        <f>DEDEL!A447</f>
        <v>DEDELEGATION</v>
      </c>
      <c r="B785" s="269">
        <f>DEDEL!C447</f>
        <v>3022037</v>
      </c>
      <c r="C785" s="269" t="str">
        <f>DEDEL!D447</f>
        <v>Manorside Primary School</v>
      </c>
      <c r="D785" s="269" t="str">
        <f>DEDEL!M447</f>
        <v>DDEL6</v>
      </c>
      <c r="E785" s="401">
        <f>DEDEL!Q447</f>
        <v>-6256.65</v>
      </c>
      <c r="F785" s="401">
        <f>DEDEL!R447</f>
        <v>0</v>
      </c>
      <c r="G785" s="401">
        <f>DEDEL!S447</f>
        <v>0</v>
      </c>
    </row>
    <row r="786" spans="1:7" x14ac:dyDescent="0.25">
      <c r="A786" s="269" t="str">
        <f>DEDEL!A448</f>
        <v>DEDELEGATION</v>
      </c>
      <c r="B786" s="269">
        <f>DEDEL!C448</f>
        <v>3022042</v>
      </c>
      <c r="C786" s="269" t="str">
        <f>DEDEL!D448</f>
        <v>Monkfrith Primary School</v>
      </c>
      <c r="D786" s="269" t="str">
        <f>DEDEL!M448</f>
        <v>DDEL6</v>
      </c>
      <c r="E786" s="401">
        <f>DEDEL!Q448</f>
        <v>-10034.25</v>
      </c>
      <c r="F786" s="401">
        <f>DEDEL!R448</f>
        <v>0</v>
      </c>
      <c r="G786" s="401">
        <f>DEDEL!S448</f>
        <v>0</v>
      </c>
    </row>
    <row r="787" spans="1:7" x14ac:dyDescent="0.25">
      <c r="A787" s="269" t="str">
        <f>DEDEL!A449</f>
        <v>DEDELEGATION</v>
      </c>
      <c r="B787" s="269">
        <f>DEDEL!C449</f>
        <v>3022043</v>
      </c>
      <c r="C787" s="269" t="str">
        <f>DEDEL!D449</f>
        <v>Moss Hall Junior School</v>
      </c>
      <c r="D787" s="269" t="str">
        <f>DEDEL!M449</f>
        <v>DDEL6</v>
      </c>
      <c r="E787" s="401">
        <f>DEDEL!Q449</f>
        <v>-10553.67</v>
      </c>
      <c r="F787" s="401">
        <f>DEDEL!R449</f>
        <v>0</v>
      </c>
      <c r="G787" s="401">
        <f>DEDEL!S449</f>
        <v>0</v>
      </c>
    </row>
    <row r="788" spans="1:7" x14ac:dyDescent="0.25">
      <c r="A788" s="269" t="str">
        <f>DEDEL!A450</f>
        <v>DEDELEGATION</v>
      </c>
      <c r="B788" s="269">
        <f>DEDEL!C450</f>
        <v>3022044</v>
      </c>
      <c r="C788" s="269" t="str">
        <f>DEDEL!D450</f>
        <v>Moss Hall Infant School</v>
      </c>
      <c r="D788" s="269" t="str">
        <f>DEDEL!M450</f>
        <v>DDEL6</v>
      </c>
      <c r="E788" s="401">
        <f>DEDEL!Q450</f>
        <v>-8287.11</v>
      </c>
      <c r="F788" s="401">
        <f>DEDEL!R450</f>
        <v>0</v>
      </c>
      <c r="G788" s="401">
        <f>DEDEL!S450</f>
        <v>0</v>
      </c>
    </row>
    <row r="789" spans="1:7" x14ac:dyDescent="0.25">
      <c r="A789" s="269" t="str">
        <f>DEDEL!A451</f>
        <v>DEDELEGATION</v>
      </c>
      <c r="B789" s="269">
        <f>DEDEL!C451</f>
        <v>3022045</v>
      </c>
      <c r="C789" s="269" t="str">
        <f>DEDEL!D451</f>
        <v>Northside Primary School</v>
      </c>
      <c r="D789" s="269" t="str">
        <f>DEDEL!M451</f>
        <v>DDEL6</v>
      </c>
      <c r="E789" s="401">
        <f>DEDEL!Q451</f>
        <v>-4981.71</v>
      </c>
      <c r="F789" s="401">
        <f>DEDEL!R451</f>
        <v>0</v>
      </c>
      <c r="G789" s="401">
        <f>DEDEL!S451</f>
        <v>0</v>
      </c>
    </row>
    <row r="790" spans="1:7" x14ac:dyDescent="0.25">
      <c r="A790" s="269" t="str">
        <f>DEDEL!A452</f>
        <v>DEDELEGATION</v>
      </c>
      <c r="B790" s="269">
        <f>DEDEL!C452</f>
        <v>3022053</v>
      </c>
      <c r="C790" s="269" t="str">
        <f>DEDEL!D452</f>
        <v>The Noam Primary School</v>
      </c>
      <c r="D790" s="269" t="str">
        <f>DEDEL!M452</f>
        <v>DDEL6</v>
      </c>
      <c r="E790" s="401">
        <f>DEDEL!Q452</f>
        <v>-4651.17</v>
      </c>
      <c r="F790" s="401">
        <f>DEDEL!R452</f>
        <v>0</v>
      </c>
      <c r="G790" s="401">
        <f>DEDEL!S452</f>
        <v>0</v>
      </c>
    </row>
    <row r="791" spans="1:7" x14ac:dyDescent="0.25">
      <c r="A791" s="269" t="str">
        <f>DEDEL!A453</f>
        <v>DEDELEGATION</v>
      </c>
      <c r="B791" s="269">
        <f>DEDEL!C453</f>
        <v>3022054</v>
      </c>
      <c r="C791" s="269" t="str">
        <f>DEDEL!D453</f>
        <v>Woodridge Primary School</v>
      </c>
      <c r="D791" s="269" t="str">
        <f>DEDEL!M453</f>
        <v>DDEL6</v>
      </c>
      <c r="E791" s="401">
        <f>DEDEL!Q453</f>
        <v>-4887.2699999999995</v>
      </c>
      <c r="F791" s="401">
        <f>DEDEL!R453</f>
        <v>0</v>
      </c>
      <c r="G791" s="401">
        <f>DEDEL!S453</f>
        <v>0</v>
      </c>
    </row>
    <row r="792" spans="1:7" x14ac:dyDescent="0.25">
      <c r="A792" s="269" t="str">
        <f>DEDEL!A454</f>
        <v>DEDELEGATION</v>
      </c>
      <c r="B792" s="269">
        <f>DEDEL!C454</f>
        <v>3022055</v>
      </c>
      <c r="C792" s="269" t="str">
        <f>DEDEL!D454</f>
        <v>Tudor Primary School</v>
      </c>
      <c r="D792" s="269" t="str">
        <f>DEDEL!M454</f>
        <v>DDEL6</v>
      </c>
      <c r="E792" s="401">
        <f>DEDEL!Q454</f>
        <v>-4722</v>
      </c>
      <c r="F792" s="401">
        <f>DEDEL!R454</f>
        <v>0</v>
      </c>
      <c r="G792" s="401">
        <f>DEDEL!S454</f>
        <v>0</v>
      </c>
    </row>
    <row r="793" spans="1:7" x14ac:dyDescent="0.25">
      <c r="A793" s="269" t="str">
        <f>DEDEL!A455</f>
        <v>DEDELEGATION</v>
      </c>
      <c r="B793" s="269">
        <f>DEDEL!C455</f>
        <v>3022057</v>
      </c>
      <c r="C793" s="269" t="str">
        <f>DEDEL!D455</f>
        <v>Underhill School</v>
      </c>
      <c r="D793" s="269" t="str">
        <f>DEDEL!M455</f>
        <v>DDEL6</v>
      </c>
      <c r="E793" s="401">
        <f>DEDEL!Q455</f>
        <v>-10600.89</v>
      </c>
      <c r="F793" s="401">
        <f>DEDEL!R455</f>
        <v>0</v>
      </c>
      <c r="G793" s="401">
        <f>DEDEL!S455</f>
        <v>0</v>
      </c>
    </row>
    <row r="794" spans="1:7" x14ac:dyDescent="0.25">
      <c r="A794" s="269" t="str">
        <f>DEDEL!A456</f>
        <v>DEDELEGATION</v>
      </c>
      <c r="B794" s="269">
        <f>DEDEL!C456</f>
        <v>3022060</v>
      </c>
      <c r="C794" s="269" t="str">
        <f>DEDEL!D456</f>
        <v>Whitings Hill Primary School</v>
      </c>
      <c r="D794" s="269" t="str">
        <f>DEDEL!M456</f>
        <v>DDEL6</v>
      </c>
      <c r="E794" s="401">
        <f>DEDEL!Q456</f>
        <v>-9939.81</v>
      </c>
      <c r="F794" s="401">
        <f>DEDEL!R456</f>
        <v>0</v>
      </c>
      <c r="G794" s="401">
        <f>DEDEL!S456</f>
        <v>0</v>
      </c>
    </row>
    <row r="795" spans="1:7" x14ac:dyDescent="0.25">
      <c r="A795" s="269" t="str">
        <f>DEDEL!A457</f>
        <v>DEDELEGATION</v>
      </c>
      <c r="B795" s="269">
        <f>DEDEL!C457</f>
        <v>3022067</v>
      </c>
      <c r="C795" s="269" t="str">
        <f>DEDEL!D457</f>
        <v>Chalgrove Primary School</v>
      </c>
      <c r="D795" s="269" t="str">
        <f>DEDEL!M457</f>
        <v>DDEL6</v>
      </c>
      <c r="E795" s="401">
        <f>DEDEL!Q457</f>
        <v>-5524.74</v>
      </c>
      <c r="F795" s="401">
        <f>DEDEL!R457</f>
        <v>0</v>
      </c>
      <c r="G795" s="401">
        <f>DEDEL!S457</f>
        <v>0</v>
      </c>
    </row>
    <row r="796" spans="1:7" x14ac:dyDescent="0.25">
      <c r="A796" s="269" t="str">
        <f>DEDEL!A458</f>
        <v>DEDELEGATION</v>
      </c>
      <c r="B796" s="269">
        <f>DEDEL!C458</f>
        <v>3022070</v>
      </c>
      <c r="C796" s="269" t="str">
        <f>DEDEL!D458</f>
        <v>Sunnyfields Primary School</v>
      </c>
      <c r="D796" s="269" t="str">
        <f>DEDEL!M458</f>
        <v>DDEL6</v>
      </c>
      <c r="E796" s="401">
        <f>DEDEL!Q458</f>
        <v>-4934.49</v>
      </c>
      <c r="F796" s="401">
        <f>DEDEL!R458</f>
        <v>0</v>
      </c>
      <c r="G796" s="401">
        <f>DEDEL!S458</f>
        <v>0</v>
      </c>
    </row>
    <row r="797" spans="1:7" x14ac:dyDescent="0.25">
      <c r="A797" s="269" t="str">
        <f>DEDEL!A459</f>
        <v>DEDELEGATION</v>
      </c>
      <c r="B797" s="269">
        <f>DEDEL!C459</f>
        <v>3022071</v>
      </c>
      <c r="C797" s="269" t="str">
        <f>DEDEL!D459</f>
        <v>Queenswell Infant &amp; Nursery School</v>
      </c>
      <c r="D797" s="269" t="str">
        <f>DEDEL!M459</f>
        <v>DDEL6</v>
      </c>
      <c r="E797" s="401">
        <f>DEDEL!Q459</f>
        <v>-4178.97</v>
      </c>
      <c r="F797" s="401">
        <f>DEDEL!R459</f>
        <v>0</v>
      </c>
      <c r="G797" s="401">
        <f>DEDEL!S459</f>
        <v>0</v>
      </c>
    </row>
    <row r="798" spans="1:7" x14ac:dyDescent="0.25">
      <c r="A798" s="269" t="str">
        <f>DEDEL!A460</f>
        <v>DEDELEGATION</v>
      </c>
      <c r="B798" s="269">
        <f>DEDEL!C460</f>
        <v>3022072</v>
      </c>
      <c r="C798" s="269" t="str">
        <f>DEDEL!D460</f>
        <v>Queenswell Junior School</v>
      </c>
      <c r="D798" s="269" t="str">
        <f>DEDEL!M460</f>
        <v>DDEL6</v>
      </c>
      <c r="E798" s="401">
        <f>DEDEL!Q460</f>
        <v>-7673.25</v>
      </c>
      <c r="F798" s="401">
        <f>DEDEL!R460</f>
        <v>0</v>
      </c>
      <c r="G798" s="401">
        <f>DEDEL!S460</f>
        <v>0</v>
      </c>
    </row>
    <row r="799" spans="1:7" x14ac:dyDescent="0.25">
      <c r="A799" s="269" t="str">
        <f>DEDEL!A461</f>
        <v>DEDELEGATION</v>
      </c>
      <c r="B799" s="269">
        <f>DEDEL!C461</f>
        <v>3022073</v>
      </c>
      <c r="C799" s="269" t="str">
        <f>DEDEL!D461</f>
        <v>Danegrove Primary School</v>
      </c>
      <c r="D799" s="269" t="str">
        <f>DEDEL!M461</f>
        <v>DDEL6</v>
      </c>
      <c r="E799" s="401">
        <f>DEDEL!Q461</f>
        <v>-14685.42</v>
      </c>
      <c r="F799" s="401">
        <f>DEDEL!R461</f>
        <v>0</v>
      </c>
      <c r="G799" s="401">
        <f>DEDEL!S461</f>
        <v>0</v>
      </c>
    </row>
    <row r="800" spans="1:7" x14ac:dyDescent="0.25">
      <c r="A800" s="269" t="str">
        <f>DEDEL!A462</f>
        <v>DEDELEGATION</v>
      </c>
      <c r="B800" s="269">
        <f>DEDEL!C462</f>
        <v>3022076</v>
      </c>
      <c r="C800" s="269" t="str">
        <f>DEDEL!D462</f>
        <v>Wessex Gardens Primary School</v>
      </c>
      <c r="D800" s="269" t="str">
        <f>DEDEL!M462</f>
        <v>DDEL6</v>
      </c>
      <c r="E800" s="401">
        <f>DEDEL!Q462</f>
        <v>-8334.33</v>
      </c>
      <c r="F800" s="401">
        <f>DEDEL!R462</f>
        <v>0</v>
      </c>
      <c r="G800" s="401">
        <f>DEDEL!S462</f>
        <v>0</v>
      </c>
    </row>
    <row r="801" spans="1:7" x14ac:dyDescent="0.25">
      <c r="A801" s="269" t="str">
        <f>DEDEL!A463</f>
        <v>DEDELEGATION</v>
      </c>
      <c r="B801" s="269">
        <f>DEDEL!C463</f>
        <v>3022077</v>
      </c>
      <c r="C801" s="269" t="str">
        <f>DEDEL!D463</f>
        <v>The Orion Primary School</v>
      </c>
      <c r="D801" s="269" t="str">
        <f>DEDEL!M463</f>
        <v>DDEL6</v>
      </c>
      <c r="E801" s="401">
        <f>DEDEL!Q463</f>
        <v>-20446.259999999998</v>
      </c>
      <c r="F801" s="401">
        <f>DEDEL!R463</f>
        <v>0</v>
      </c>
      <c r="G801" s="401">
        <f>DEDEL!S463</f>
        <v>0</v>
      </c>
    </row>
    <row r="802" spans="1:7" x14ac:dyDescent="0.25">
      <c r="A802" s="269" t="str">
        <f>DEDEL!A464</f>
        <v>DEDELEGATION</v>
      </c>
      <c r="B802" s="269">
        <f>DEDEL!C464</f>
        <v>3022078</v>
      </c>
      <c r="C802" s="269" t="str">
        <f>DEDEL!D464</f>
        <v>Pardes House Primary School</v>
      </c>
      <c r="D802" s="269" t="str">
        <f>DEDEL!M464</f>
        <v>DDEL6</v>
      </c>
      <c r="E802" s="401">
        <f>DEDEL!Q464</f>
        <v>-8216.2800000000007</v>
      </c>
      <c r="F802" s="401">
        <f>DEDEL!R464</f>
        <v>0</v>
      </c>
      <c r="G802" s="401">
        <f>DEDEL!S464</f>
        <v>0</v>
      </c>
    </row>
    <row r="803" spans="1:7" x14ac:dyDescent="0.25">
      <c r="A803" s="269" t="str">
        <f>DEDEL!A465</f>
        <v>DEDELEGATION</v>
      </c>
      <c r="B803" s="269">
        <f>DEDEL!C465</f>
        <v>3022079</v>
      </c>
      <c r="C803" s="269" t="str">
        <f>DEDEL!D465</f>
        <v>Beis Yaakov Primary School</v>
      </c>
      <c r="D803" s="269" t="str">
        <f>DEDEL!M465</f>
        <v>DDEL6</v>
      </c>
      <c r="E803" s="401">
        <f>DEDEL!Q465</f>
        <v>-10246.74</v>
      </c>
      <c r="F803" s="401">
        <f>DEDEL!R465</f>
        <v>0</v>
      </c>
      <c r="G803" s="401">
        <f>DEDEL!S465</f>
        <v>0</v>
      </c>
    </row>
    <row r="804" spans="1:7" x14ac:dyDescent="0.25">
      <c r="A804" s="269" t="str">
        <f>DEDEL!A466</f>
        <v>DEDELEGATION</v>
      </c>
      <c r="B804" s="269">
        <f>DEDEL!C466</f>
        <v>3023300</v>
      </c>
      <c r="C804" s="269" t="str">
        <f>DEDEL!D466</f>
        <v>All Saints' CofE Primary School NW2</v>
      </c>
      <c r="D804" s="269" t="str">
        <f>DEDEL!M466</f>
        <v>DDEL6</v>
      </c>
      <c r="E804" s="401">
        <f>DEDEL!Q466</f>
        <v>-4037.31</v>
      </c>
      <c r="F804" s="401">
        <f>DEDEL!R466</f>
        <v>0</v>
      </c>
      <c r="G804" s="401">
        <f>DEDEL!S466</f>
        <v>0</v>
      </c>
    </row>
    <row r="805" spans="1:7" x14ac:dyDescent="0.25">
      <c r="A805" s="269" t="str">
        <f>DEDEL!A467</f>
        <v>DEDELEGATION</v>
      </c>
      <c r="B805" s="269">
        <f>DEDEL!C467</f>
        <v>3023302</v>
      </c>
      <c r="C805" s="269" t="str">
        <f>DEDEL!D467</f>
        <v>Christ Church Primary School</v>
      </c>
      <c r="D805" s="269" t="str">
        <f>DEDEL!M467</f>
        <v>DDEL6</v>
      </c>
      <c r="E805" s="401">
        <f>DEDEL!Q467</f>
        <v>-4934.49</v>
      </c>
      <c r="F805" s="401">
        <f>DEDEL!R467</f>
        <v>0</v>
      </c>
      <c r="G805" s="401">
        <f>DEDEL!S467</f>
        <v>0</v>
      </c>
    </row>
    <row r="806" spans="1:7" x14ac:dyDescent="0.25">
      <c r="A806" s="269" t="str">
        <f>DEDEL!A468</f>
        <v>DEDELEGATION</v>
      </c>
      <c r="B806" s="269">
        <f>DEDEL!C468</f>
        <v>3023304</v>
      </c>
      <c r="C806" s="269" t="str">
        <f>DEDEL!D468</f>
        <v>Holy Trinity CofE Primary School</v>
      </c>
      <c r="D806" s="269" t="str">
        <f>DEDEL!M468</f>
        <v>DDEL6</v>
      </c>
      <c r="E806" s="401">
        <f>DEDEL!Q468</f>
        <v>-4698.3900000000003</v>
      </c>
      <c r="F806" s="401">
        <f>DEDEL!R468</f>
        <v>0</v>
      </c>
      <c r="G806" s="401">
        <f>DEDEL!S468</f>
        <v>0</v>
      </c>
    </row>
    <row r="807" spans="1:7" x14ac:dyDescent="0.25">
      <c r="A807" s="269" t="str">
        <f>DEDEL!A469</f>
        <v>DEDELEGATION</v>
      </c>
      <c r="B807" s="269">
        <f>DEDEL!C469</f>
        <v>3023305</v>
      </c>
      <c r="C807" s="269" t="str">
        <f>DEDEL!D469</f>
        <v>Monken Hadley CofE Primary School</v>
      </c>
      <c r="D807" s="269" t="str">
        <f>DEDEL!M469</f>
        <v>DDEL6</v>
      </c>
      <c r="E807" s="401">
        <f>DEDEL!Q469</f>
        <v>-3541.5</v>
      </c>
      <c r="F807" s="401">
        <f>DEDEL!R469</f>
        <v>0</v>
      </c>
      <c r="G807" s="401">
        <f>DEDEL!S469</f>
        <v>0</v>
      </c>
    </row>
    <row r="808" spans="1:7" x14ac:dyDescent="0.25">
      <c r="A808" s="269" t="str">
        <f>DEDEL!A470</f>
        <v>DEDELEGATION</v>
      </c>
      <c r="B808" s="269">
        <f>DEDEL!C470</f>
        <v>3023307</v>
      </c>
      <c r="C808" s="269" t="str">
        <f>DEDEL!D470</f>
        <v>St John's CofE Junior Mixed and Infant School</v>
      </c>
      <c r="D808" s="269" t="str">
        <f>DEDEL!M470</f>
        <v>DDEL6</v>
      </c>
      <c r="E808" s="401">
        <f>DEDEL!Q470</f>
        <v>-4934.49</v>
      </c>
      <c r="F808" s="401">
        <f>DEDEL!R470</f>
        <v>0</v>
      </c>
      <c r="G808" s="401">
        <f>DEDEL!S470</f>
        <v>0</v>
      </c>
    </row>
    <row r="809" spans="1:7" x14ac:dyDescent="0.25">
      <c r="A809" s="269" t="str">
        <f>DEDEL!A471</f>
        <v>DEDELEGATION</v>
      </c>
      <c r="B809" s="269">
        <f>DEDEL!C471</f>
        <v>3023309</v>
      </c>
      <c r="C809" s="269" t="str">
        <f>DEDEL!D471</f>
        <v>St John's CofE Primary School</v>
      </c>
      <c r="D809" s="269" t="str">
        <f>DEDEL!M471</f>
        <v>DDEL6</v>
      </c>
      <c r="E809" s="401">
        <f>DEDEL!Q471</f>
        <v>-4981.71</v>
      </c>
      <c r="F809" s="401">
        <f>DEDEL!R471</f>
        <v>0</v>
      </c>
      <c r="G809" s="401">
        <f>DEDEL!S471</f>
        <v>0</v>
      </c>
    </row>
    <row r="810" spans="1:7" x14ac:dyDescent="0.25">
      <c r="A810" s="269" t="str">
        <f>DEDEL!A472</f>
        <v>DEDELEGATION</v>
      </c>
      <c r="B810" s="269">
        <f>DEDEL!C472</f>
        <v>3023311</v>
      </c>
      <c r="C810" s="269" t="str">
        <f>DEDEL!D472</f>
        <v>St Mary's CofE Primary School</v>
      </c>
      <c r="D810" s="269" t="str">
        <f>DEDEL!M472</f>
        <v>DDEL6</v>
      </c>
      <c r="E810" s="401">
        <f>DEDEL!Q472</f>
        <v>-9703.7099999999991</v>
      </c>
      <c r="F810" s="401">
        <f>DEDEL!R472</f>
        <v>0</v>
      </c>
      <c r="G810" s="401">
        <f>DEDEL!S472</f>
        <v>0</v>
      </c>
    </row>
    <row r="811" spans="1:7" x14ac:dyDescent="0.25">
      <c r="A811" s="269" t="str">
        <f>DEDEL!A473</f>
        <v>DEDELEGATION</v>
      </c>
      <c r="B811" s="269">
        <f>DEDEL!C473</f>
        <v>3023312</v>
      </c>
      <c r="C811" s="269" t="str">
        <f>DEDEL!D473</f>
        <v>St Mary's CofE Primary School, East Barnet</v>
      </c>
      <c r="D811" s="269" t="str">
        <f>DEDEL!M473</f>
        <v>DDEL6</v>
      </c>
      <c r="E811" s="401">
        <f>DEDEL!Q473</f>
        <v>-5005.32</v>
      </c>
      <c r="F811" s="401">
        <f>DEDEL!R473</f>
        <v>0</v>
      </c>
      <c r="G811" s="401">
        <f>DEDEL!S473</f>
        <v>0</v>
      </c>
    </row>
    <row r="812" spans="1:7" x14ac:dyDescent="0.25">
      <c r="A812" s="269" t="str">
        <f>DEDEL!A474</f>
        <v>DEDELEGATION</v>
      </c>
      <c r="B812" s="269">
        <f>DEDEL!C474</f>
        <v>3023313</v>
      </c>
      <c r="C812" s="269" t="str">
        <f>DEDEL!D474</f>
        <v>St Paul's CofE Primary School N11</v>
      </c>
      <c r="D812" s="269" t="str">
        <f>DEDEL!M474</f>
        <v>DDEL6</v>
      </c>
      <c r="E812" s="401">
        <f>DEDEL!Q474</f>
        <v>-4391.46</v>
      </c>
      <c r="F812" s="401">
        <f>DEDEL!R474</f>
        <v>0</v>
      </c>
      <c r="G812" s="401">
        <f>DEDEL!S474</f>
        <v>0</v>
      </c>
    </row>
    <row r="813" spans="1:7" x14ac:dyDescent="0.25">
      <c r="A813" s="269" t="str">
        <f>DEDEL!A475</f>
        <v>DEDELEGATION</v>
      </c>
      <c r="B813" s="269">
        <f>DEDEL!C475</f>
        <v>3023314</v>
      </c>
      <c r="C813" s="269" t="str">
        <f>DEDEL!D475</f>
        <v>St Paul's CofE Primary School NW7</v>
      </c>
      <c r="D813" s="269" t="str">
        <f>DEDEL!M475</f>
        <v>DDEL6</v>
      </c>
      <c r="E813" s="401">
        <f>DEDEL!Q475</f>
        <v>-4863.66</v>
      </c>
      <c r="F813" s="401">
        <f>DEDEL!R475</f>
        <v>0</v>
      </c>
      <c r="G813" s="401">
        <f>DEDEL!S475</f>
        <v>0</v>
      </c>
    </row>
    <row r="814" spans="1:7" x14ac:dyDescent="0.25">
      <c r="A814" s="269" t="str">
        <f>DEDEL!A476</f>
        <v>DEDELEGATION</v>
      </c>
      <c r="B814" s="269">
        <f>DEDEL!C476</f>
        <v>3023315</v>
      </c>
      <c r="C814" s="269" t="str">
        <f>DEDEL!D476</f>
        <v>St Andrew's CofE Voluntary Aided Primary School, Totteridge</v>
      </c>
      <c r="D814" s="269" t="str">
        <f>DEDEL!M476</f>
        <v>DDEL6</v>
      </c>
      <c r="E814" s="401">
        <f>DEDEL!Q476</f>
        <v>-4910.88</v>
      </c>
      <c r="F814" s="401">
        <f>DEDEL!R476</f>
        <v>0</v>
      </c>
      <c r="G814" s="401">
        <f>DEDEL!S476</f>
        <v>0</v>
      </c>
    </row>
    <row r="815" spans="1:7" x14ac:dyDescent="0.25">
      <c r="A815" s="269" t="str">
        <f>DEDEL!A477</f>
        <v>DEDELEGATION</v>
      </c>
      <c r="B815" s="269">
        <f>DEDEL!C477</f>
        <v>3023316</v>
      </c>
      <c r="C815" s="269" t="str">
        <f>DEDEL!D477</f>
        <v>Trent CofE Primary School</v>
      </c>
      <c r="D815" s="269" t="str">
        <f>DEDEL!M477</f>
        <v>DDEL6</v>
      </c>
      <c r="E815" s="401">
        <f>DEDEL!Q477</f>
        <v>-5005.32</v>
      </c>
      <c r="F815" s="401">
        <f>DEDEL!R477</f>
        <v>0</v>
      </c>
      <c r="G815" s="401">
        <f>DEDEL!S477</f>
        <v>0</v>
      </c>
    </row>
    <row r="816" spans="1:7" x14ac:dyDescent="0.25">
      <c r="A816" s="269" t="str">
        <f>DEDEL!A478</f>
        <v>DEDELEGATION</v>
      </c>
      <c r="B816" s="269">
        <f>DEDEL!C478</f>
        <v>3023317</v>
      </c>
      <c r="C816" s="269" t="str">
        <f>DEDEL!D478</f>
        <v>All Saints' CofE Primary School N20</v>
      </c>
      <c r="D816" s="269" t="str">
        <f>DEDEL!M478</f>
        <v>DDEL6</v>
      </c>
      <c r="E816" s="401">
        <f>DEDEL!Q478</f>
        <v>-5005.32</v>
      </c>
      <c r="F816" s="401">
        <f>DEDEL!R478</f>
        <v>0</v>
      </c>
      <c r="G816" s="401">
        <f>DEDEL!S478</f>
        <v>0</v>
      </c>
    </row>
    <row r="817" spans="1:7" x14ac:dyDescent="0.25">
      <c r="A817" s="269" t="str">
        <f>DEDEL!A479</f>
        <v>DEDELEGATION</v>
      </c>
      <c r="B817" s="269">
        <f>DEDEL!C479</f>
        <v>3023500</v>
      </c>
      <c r="C817" s="269" t="str">
        <f>DEDEL!D479</f>
        <v>The Annunciation Catholic Infant School</v>
      </c>
      <c r="D817" s="269" t="str">
        <f>DEDEL!M479</f>
        <v>DDEL6</v>
      </c>
      <c r="E817" s="401">
        <f>DEDEL!Q479</f>
        <v>-3045.69</v>
      </c>
      <c r="F817" s="401">
        <f>DEDEL!R479</f>
        <v>0</v>
      </c>
      <c r="G817" s="401">
        <f>DEDEL!S479</f>
        <v>0</v>
      </c>
    </row>
    <row r="818" spans="1:7" x14ac:dyDescent="0.25">
      <c r="A818" s="269" t="str">
        <f>DEDEL!A480</f>
        <v>DEDELEGATION</v>
      </c>
      <c r="B818" s="269">
        <f>DEDEL!C480</f>
        <v>3023501</v>
      </c>
      <c r="C818" s="269" t="str">
        <f>DEDEL!D480</f>
        <v>Our Lady of Lourdes RC School</v>
      </c>
      <c r="D818" s="269" t="str">
        <f>DEDEL!M480</f>
        <v>DDEL6</v>
      </c>
      <c r="E818" s="401">
        <f>DEDEL!Q480</f>
        <v>-4698.3900000000003</v>
      </c>
      <c r="F818" s="401">
        <f>DEDEL!R480</f>
        <v>0</v>
      </c>
      <c r="G818" s="401">
        <f>DEDEL!S480</f>
        <v>0</v>
      </c>
    </row>
    <row r="819" spans="1:7" x14ac:dyDescent="0.25">
      <c r="A819" s="269" t="str">
        <f>DEDEL!A481</f>
        <v>DEDELEGATION</v>
      </c>
      <c r="B819" s="269">
        <f>DEDEL!C481</f>
        <v>3023502</v>
      </c>
      <c r="C819" s="269" t="str">
        <f>DEDEL!D481</f>
        <v>St Agnes' Catholic Primary School</v>
      </c>
      <c r="D819" s="269" t="str">
        <f>DEDEL!M481</f>
        <v>DDEL6</v>
      </c>
      <c r="E819" s="401">
        <f>DEDEL!Q481</f>
        <v>-8664.869999999999</v>
      </c>
      <c r="F819" s="401">
        <f>DEDEL!R481</f>
        <v>0</v>
      </c>
      <c r="G819" s="401">
        <f>DEDEL!S481</f>
        <v>0</v>
      </c>
    </row>
    <row r="820" spans="1:7" x14ac:dyDescent="0.25">
      <c r="A820" s="269" t="str">
        <f>DEDEL!A482</f>
        <v>DEDELEGATION</v>
      </c>
      <c r="B820" s="269">
        <f>DEDEL!C482</f>
        <v>3023504</v>
      </c>
      <c r="C820" s="269" t="str">
        <f>DEDEL!D482</f>
        <v>St Catherine's RC School</v>
      </c>
      <c r="D820" s="269" t="str">
        <f>DEDEL!M482</f>
        <v>DDEL6</v>
      </c>
      <c r="E820" s="401">
        <f>DEDEL!Q482</f>
        <v>-9845.369999999999</v>
      </c>
      <c r="F820" s="401">
        <f>DEDEL!R482</f>
        <v>0</v>
      </c>
      <c r="G820" s="401">
        <f>DEDEL!S482</f>
        <v>0</v>
      </c>
    </row>
    <row r="821" spans="1:7" x14ac:dyDescent="0.25">
      <c r="A821" s="269" t="str">
        <f>DEDEL!A483</f>
        <v>DEDELEGATION</v>
      </c>
      <c r="B821" s="269">
        <f>DEDEL!C483</f>
        <v>3023506</v>
      </c>
      <c r="C821" s="269" t="str">
        <f>DEDEL!D483</f>
        <v>St Vincent's Catholic Primary School</v>
      </c>
      <c r="D821" s="269" t="str">
        <f>DEDEL!M483</f>
        <v>DDEL6</v>
      </c>
      <c r="E821" s="401">
        <f>DEDEL!Q483</f>
        <v>-6705.24</v>
      </c>
      <c r="F821" s="401">
        <f>DEDEL!R483</f>
        <v>0</v>
      </c>
      <c r="G821" s="401">
        <f>DEDEL!S483</f>
        <v>0</v>
      </c>
    </row>
    <row r="822" spans="1:7" x14ac:dyDescent="0.25">
      <c r="A822" s="269" t="str">
        <f>DEDEL!A484</f>
        <v>DEDELEGATION</v>
      </c>
      <c r="B822" s="269">
        <f>DEDEL!C484</f>
        <v>3023507</v>
      </c>
      <c r="C822" s="269" t="str">
        <f>DEDEL!D484</f>
        <v>St Theresa's Catholic Primary School</v>
      </c>
      <c r="D822" s="269" t="str">
        <f>DEDEL!M484</f>
        <v>DDEL6</v>
      </c>
      <c r="E822" s="401">
        <f>DEDEL!Q484</f>
        <v>-4155.3599999999997</v>
      </c>
      <c r="F822" s="401">
        <f>DEDEL!R484</f>
        <v>0</v>
      </c>
      <c r="G822" s="401">
        <f>DEDEL!S484</f>
        <v>0</v>
      </c>
    </row>
    <row r="823" spans="1:7" x14ac:dyDescent="0.25">
      <c r="A823" s="269" t="str">
        <f>DEDEL!A485</f>
        <v>DEDELEGATION</v>
      </c>
      <c r="B823" s="269">
        <f>DEDEL!C485</f>
        <v>3023509</v>
      </c>
      <c r="C823" s="269" t="str">
        <f>DEDEL!D485</f>
        <v>St Joseph's Catholic Primary School</v>
      </c>
      <c r="D823" s="269" t="str">
        <f>DEDEL!M485</f>
        <v>DDEL6</v>
      </c>
      <c r="E823" s="401">
        <f>DEDEL!Q485</f>
        <v>-11474.46</v>
      </c>
      <c r="F823" s="401">
        <f>DEDEL!R485</f>
        <v>0</v>
      </c>
      <c r="G823" s="401">
        <f>DEDEL!S485</f>
        <v>0</v>
      </c>
    </row>
    <row r="824" spans="1:7" x14ac:dyDescent="0.25">
      <c r="A824" s="269" t="str">
        <f>DEDEL!A486</f>
        <v>DEDELEGATION</v>
      </c>
      <c r="B824" s="269">
        <f>DEDEL!C486</f>
        <v>3023510</v>
      </c>
      <c r="C824" s="269" t="str">
        <f>DEDEL!D486</f>
        <v>Sacred Heart Roman Catholic Primary School</v>
      </c>
      <c r="D824" s="269" t="str">
        <f>DEDEL!M486</f>
        <v>DDEL6</v>
      </c>
      <c r="E824" s="401">
        <f>DEDEL!Q486</f>
        <v>-9349.56</v>
      </c>
      <c r="F824" s="401">
        <f>DEDEL!R486</f>
        <v>0</v>
      </c>
      <c r="G824" s="401">
        <f>DEDEL!S486</f>
        <v>0</v>
      </c>
    </row>
    <row r="825" spans="1:7" x14ac:dyDescent="0.25">
      <c r="A825" s="269" t="str">
        <f>DEDEL!A487</f>
        <v>DEDELEGATION</v>
      </c>
      <c r="B825" s="269">
        <f>DEDEL!C487</f>
        <v>3023511</v>
      </c>
      <c r="C825" s="269" t="str">
        <f>DEDEL!D487</f>
        <v>Blessed Dominic Catholic Primary School</v>
      </c>
      <c r="D825" s="269" t="str">
        <f>DEDEL!M487</f>
        <v>DDEL6</v>
      </c>
      <c r="E825" s="401">
        <f>DEDEL!Q487</f>
        <v>-9562.0499999999993</v>
      </c>
      <c r="F825" s="401">
        <f>DEDEL!R487</f>
        <v>0</v>
      </c>
      <c r="G825" s="401">
        <f>DEDEL!S487</f>
        <v>0</v>
      </c>
    </row>
    <row r="826" spans="1:7" x14ac:dyDescent="0.25">
      <c r="A826" s="269" t="str">
        <f>DEDEL!A488</f>
        <v>DEDELEGATION</v>
      </c>
      <c r="B826" s="269">
        <f>DEDEL!C488</f>
        <v>3023512</v>
      </c>
      <c r="C826" s="269" t="str">
        <f>DEDEL!D488</f>
        <v>Rosh Pinah Primary School</v>
      </c>
      <c r="D826" s="269" t="str">
        <f>DEDEL!M488</f>
        <v>DDEL6</v>
      </c>
      <c r="E826" s="401">
        <f>DEDEL!Q488</f>
        <v>-8830.14</v>
      </c>
      <c r="F826" s="401">
        <f>DEDEL!R488</f>
        <v>0</v>
      </c>
      <c r="G826" s="401">
        <f>DEDEL!S488</f>
        <v>0</v>
      </c>
    </row>
    <row r="827" spans="1:7" x14ac:dyDescent="0.25">
      <c r="A827" s="269" t="str">
        <f>DEDEL!A489</f>
        <v>DEDELEGATION</v>
      </c>
      <c r="B827" s="269">
        <f>DEDEL!C489</f>
        <v>3023513</v>
      </c>
      <c r="C827" s="269" t="str">
        <f>DEDEL!D489</f>
        <v>Menorah Primary School</v>
      </c>
      <c r="D827" s="269" t="str">
        <f>DEDEL!M489</f>
        <v>DDEL6</v>
      </c>
      <c r="E827" s="401">
        <f>DEDEL!Q489</f>
        <v>-8971.7999999999993</v>
      </c>
      <c r="F827" s="401">
        <f>DEDEL!R489</f>
        <v>0</v>
      </c>
      <c r="G827" s="401">
        <f>DEDEL!S489</f>
        <v>0</v>
      </c>
    </row>
    <row r="828" spans="1:7" x14ac:dyDescent="0.25">
      <c r="A828" s="269" t="str">
        <f>DEDEL!A490</f>
        <v>DEDELEGATION</v>
      </c>
      <c r="B828" s="269">
        <f>DEDEL!C490</f>
        <v>3023514</v>
      </c>
      <c r="C828" s="269" t="str">
        <f>DEDEL!D490</f>
        <v>The Annunciation RC Junior School</v>
      </c>
      <c r="D828" s="269" t="str">
        <f>DEDEL!M490</f>
        <v>DDEL6</v>
      </c>
      <c r="E828" s="401">
        <f>DEDEL!Q490</f>
        <v>-4887.2699999999995</v>
      </c>
      <c r="F828" s="401">
        <f>DEDEL!R490</f>
        <v>0</v>
      </c>
      <c r="G828" s="401">
        <f>DEDEL!S490</f>
        <v>0</v>
      </c>
    </row>
    <row r="829" spans="1:7" x14ac:dyDescent="0.25">
      <c r="A829" s="269" t="str">
        <f>DEDEL!A491</f>
        <v>DEDELEGATION</v>
      </c>
      <c r="B829" s="269">
        <f>DEDEL!C491</f>
        <v>3023516</v>
      </c>
      <c r="C829" s="269" t="str">
        <f>DEDEL!D491</f>
        <v>Hasmonean Primary School</v>
      </c>
      <c r="D829" s="269" t="str">
        <f>DEDEL!M491</f>
        <v>DDEL6</v>
      </c>
      <c r="E829" s="401">
        <f>DEDEL!Q491</f>
        <v>-4816.4399999999996</v>
      </c>
      <c r="F829" s="401">
        <f>DEDEL!R491</f>
        <v>0</v>
      </c>
      <c r="G829" s="401">
        <f>DEDEL!S491</f>
        <v>0</v>
      </c>
    </row>
    <row r="830" spans="1:7" x14ac:dyDescent="0.25">
      <c r="A830" s="269" t="str">
        <f>DEDEL!A492</f>
        <v>DEDELEGATION</v>
      </c>
      <c r="B830" s="269">
        <f>DEDEL!C492</f>
        <v>3023518</v>
      </c>
      <c r="C830" s="269" t="str">
        <f>DEDEL!D492</f>
        <v>Woodcroft Primary School</v>
      </c>
      <c r="D830" s="269" t="str">
        <f>DEDEL!M492</f>
        <v>DDEL6</v>
      </c>
      <c r="E830" s="401">
        <f>DEDEL!Q492</f>
        <v>-9207.9</v>
      </c>
      <c r="F830" s="401">
        <f>DEDEL!R492</f>
        <v>0</v>
      </c>
      <c r="G830" s="401">
        <f>DEDEL!S492</f>
        <v>0</v>
      </c>
    </row>
    <row r="831" spans="1:7" x14ac:dyDescent="0.25">
      <c r="A831" s="269" t="str">
        <f>DEDEL!A493</f>
        <v>DEDELEGATION</v>
      </c>
      <c r="B831" s="269">
        <f>DEDEL!C493</f>
        <v>3023520</v>
      </c>
      <c r="C831" s="269" t="str">
        <f>DEDEL!D493</f>
        <v>Akiva School</v>
      </c>
      <c r="D831" s="269" t="str">
        <f>DEDEL!M493</f>
        <v>DDEL6</v>
      </c>
      <c r="E831" s="401">
        <f>DEDEL!Q493</f>
        <v>-9916.1999999999989</v>
      </c>
      <c r="F831" s="401">
        <f>DEDEL!R493</f>
        <v>0</v>
      </c>
      <c r="G831" s="401">
        <f>DEDEL!S493</f>
        <v>0</v>
      </c>
    </row>
    <row r="832" spans="1:7" x14ac:dyDescent="0.25">
      <c r="A832" s="269" t="str">
        <f>DEDEL!A494</f>
        <v>DEDELEGATION</v>
      </c>
      <c r="B832" s="269">
        <f>DEDEL!C494</f>
        <v>3023523</v>
      </c>
      <c r="C832" s="269" t="str">
        <f>DEDEL!D494</f>
        <v>Martin Primary School</v>
      </c>
      <c r="D832" s="269" t="str">
        <f>DEDEL!M494</f>
        <v>DDEL6</v>
      </c>
      <c r="E832" s="401">
        <f>DEDEL!Q494</f>
        <v>-14661.81</v>
      </c>
      <c r="F832" s="401">
        <f>DEDEL!R494</f>
        <v>0</v>
      </c>
      <c r="G832" s="401">
        <f>DEDEL!S494</f>
        <v>0</v>
      </c>
    </row>
    <row r="833" spans="1:7" x14ac:dyDescent="0.25">
      <c r="A833" s="269" t="str">
        <f>DEDEL!A495</f>
        <v>DEDELEGATION</v>
      </c>
      <c r="B833" s="269">
        <f>DEDEL!C495</f>
        <v>3023524</v>
      </c>
      <c r="C833" s="269" t="str">
        <f>DEDEL!D495</f>
        <v>Beit Shvidler Primary School</v>
      </c>
      <c r="D833" s="269" t="str">
        <f>DEDEL!M495</f>
        <v>DDEL6</v>
      </c>
      <c r="E833" s="401">
        <f>DEDEL!Q495</f>
        <v>-4438.68</v>
      </c>
      <c r="F833" s="401">
        <f>DEDEL!R495</f>
        <v>0</v>
      </c>
      <c r="G833" s="401">
        <f>DEDEL!S495</f>
        <v>0</v>
      </c>
    </row>
    <row r="834" spans="1:7" x14ac:dyDescent="0.25">
      <c r="A834" s="269" t="str">
        <f>DEDEL!A496</f>
        <v>DEDELEGATION</v>
      </c>
      <c r="B834" s="269">
        <f>DEDEL!C496</f>
        <v>3025201</v>
      </c>
      <c r="C834" s="269" t="str">
        <f>DEDEL!D496</f>
        <v>Osidge Primary School</v>
      </c>
      <c r="D834" s="269" t="str">
        <f>DEDEL!M496</f>
        <v>DDEL6</v>
      </c>
      <c r="E834" s="401">
        <f>DEDEL!Q496</f>
        <v>-9302.34</v>
      </c>
      <c r="F834" s="401">
        <f>DEDEL!R496</f>
        <v>0</v>
      </c>
      <c r="G834" s="401">
        <f>DEDEL!S496</f>
        <v>0</v>
      </c>
    </row>
    <row r="835" spans="1:7" x14ac:dyDescent="0.25">
      <c r="A835" s="269" t="str">
        <f>DEDEL!A497</f>
        <v>DEDELEGATION</v>
      </c>
      <c r="B835" s="269">
        <f>DEDEL!C497</f>
        <v>3025948</v>
      </c>
      <c r="C835" s="269" t="str">
        <f>DEDEL!D497</f>
        <v>Mathilda Marks-Kennedy Jewish Primary School</v>
      </c>
      <c r="D835" s="269" t="str">
        <f>DEDEL!M497</f>
        <v>DDEL6</v>
      </c>
      <c r="E835" s="401">
        <f>DEDEL!Q497</f>
        <v>-4934.49</v>
      </c>
      <c r="F835" s="401">
        <f>DEDEL!R497</f>
        <v>0</v>
      </c>
      <c r="G835" s="401">
        <f>DEDEL!S497</f>
        <v>0</v>
      </c>
    </row>
    <row r="836" spans="1:7" x14ac:dyDescent="0.25">
      <c r="A836" s="269" t="str">
        <f>DEDEL!A498</f>
        <v>DEDELEGATION</v>
      </c>
      <c r="B836" s="269">
        <f>DEDEL!C498</f>
        <v>3025949</v>
      </c>
      <c r="C836" s="269" t="str">
        <f>DEDEL!D498</f>
        <v>Menorah Foundation School</v>
      </c>
      <c r="D836" s="269" t="str">
        <f>DEDEL!M498</f>
        <v>DDEL6</v>
      </c>
      <c r="E836" s="401">
        <f>DEDEL!Q498</f>
        <v>-8948.19</v>
      </c>
      <c r="F836" s="401">
        <f>DEDEL!R498</f>
        <v>0</v>
      </c>
      <c r="G836" s="401">
        <f>DEDEL!S498</f>
        <v>0</v>
      </c>
    </row>
    <row r="837" spans="1:7" x14ac:dyDescent="0.25">
      <c r="A837" s="269" t="str">
        <f>DEDEL!A499</f>
        <v>DEDELEGATION</v>
      </c>
      <c r="B837" s="269">
        <f>DEDEL!C499</f>
        <v>3024003</v>
      </c>
      <c r="C837" s="269" t="str">
        <f>DEDEL!D499</f>
        <v>Friern Barnet School</v>
      </c>
      <c r="D837" s="269" t="str">
        <f>DEDEL!M499</f>
        <v>DDEL6</v>
      </c>
      <c r="E837" s="401">
        <f>DEDEL!Q499</f>
        <v>-17943.599999999999</v>
      </c>
      <c r="F837" s="401">
        <f>DEDEL!R499</f>
        <v>0</v>
      </c>
      <c r="G837" s="401">
        <f>DEDEL!S499</f>
        <v>0</v>
      </c>
    </row>
    <row r="838" spans="1:7" x14ac:dyDescent="0.25">
      <c r="A838" s="269" t="str">
        <f>DEDEL!A500</f>
        <v>DEDELEGATION</v>
      </c>
      <c r="B838" s="269">
        <f>DEDEL!C500</f>
        <v>3024004</v>
      </c>
      <c r="C838" s="269" t="str">
        <f>DEDEL!D500</f>
        <v>Menorah High School for Girls</v>
      </c>
      <c r="D838" s="269" t="str">
        <f>DEDEL!M500</f>
        <v>DDEL6</v>
      </c>
      <c r="E838" s="401">
        <f>DEDEL!Q500</f>
        <v>-6563.58</v>
      </c>
      <c r="F838" s="401">
        <f>DEDEL!R500</f>
        <v>0</v>
      </c>
      <c r="G838" s="401">
        <f>DEDEL!S500</f>
        <v>0</v>
      </c>
    </row>
    <row r="839" spans="1:7" x14ac:dyDescent="0.25">
      <c r="A839" s="269" t="str">
        <f>DEDEL!A501</f>
        <v>DEDELEGATION</v>
      </c>
      <c r="B839" s="269">
        <f>DEDEL!C501</f>
        <v>3025404</v>
      </c>
      <c r="C839" s="269" t="str">
        <f>DEDEL!D501</f>
        <v>St Michael's Catholic Grammar School</v>
      </c>
      <c r="D839" s="269" t="str">
        <f>DEDEL!M501</f>
        <v>DDEL6</v>
      </c>
      <c r="E839" s="401">
        <f>DEDEL!Q501</f>
        <v>-13237.340000000002</v>
      </c>
      <c r="F839" s="401">
        <f>DEDEL!R501</f>
        <v>0</v>
      </c>
      <c r="G839" s="401">
        <f>DEDEL!S501</f>
        <v>0</v>
      </c>
    </row>
    <row r="840" spans="1:7" x14ac:dyDescent="0.25">
      <c r="A840" s="269" t="str">
        <f>DEDEL!A502</f>
        <v>DEDELEGATION</v>
      </c>
      <c r="B840" s="269">
        <f>DEDEL!C502</f>
        <v>3025405</v>
      </c>
      <c r="C840" s="269" t="str">
        <f>DEDEL!D502</f>
        <v>Finchley Catholic High School</v>
      </c>
      <c r="D840" s="269" t="str">
        <f>DEDEL!M502</f>
        <v>DDEL6</v>
      </c>
      <c r="E840" s="401">
        <f>DEDEL!Q502</f>
        <v>-20894.849999999999</v>
      </c>
      <c r="F840" s="401">
        <f>DEDEL!R502</f>
        <v>0</v>
      </c>
      <c r="G840" s="401">
        <f>DEDEL!S502</f>
        <v>0</v>
      </c>
    </row>
    <row r="841" spans="1:7" x14ac:dyDescent="0.25">
      <c r="A841" s="269" t="str">
        <f>DEDEL!A503</f>
        <v>DEDELEGATION</v>
      </c>
      <c r="B841" s="269">
        <f>DEDEL!C503</f>
        <v>3025407</v>
      </c>
      <c r="C841" s="269" t="str">
        <f>DEDEL!D503</f>
        <v>St James' Catholic High School</v>
      </c>
      <c r="D841" s="269" t="str">
        <f>DEDEL!M503</f>
        <v>DDEL6</v>
      </c>
      <c r="E841" s="401">
        <f>DEDEL!Q503</f>
        <v>-24945.932499999999</v>
      </c>
      <c r="F841" s="401">
        <f>DEDEL!R503</f>
        <v>0</v>
      </c>
      <c r="G841" s="401">
        <f>DEDEL!S503</f>
        <v>0</v>
      </c>
    </row>
    <row r="842" spans="1:7" x14ac:dyDescent="0.25">
      <c r="A842" s="269" t="str">
        <f>DEDEL!A504</f>
        <v>DEDELEGATION</v>
      </c>
      <c r="B842" s="269">
        <f>DEDEL!C504</f>
        <v>3025427</v>
      </c>
      <c r="C842" s="269" t="str">
        <f>DEDEL!D504</f>
        <v>JCoSS</v>
      </c>
      <c r="D842" s="269" t="str">
        <f>DEDEL!M504</f>
        <v>DDEL6</v>
      </c>
      <c r="E842" s="401">
        <f>DEDEL!Q504</f>
        <v>-23515.559999999998</v>
      </c>
      <c r="F842" s="401">
        <f>DEDEL!R504</f>
        <v>0</v>
      </c>
      <c r="G842" s="401">
        <f>DEDEL!S504</f>
        <v>0</v>
      </c>
    </row>
    <row r="843" spans="1:7" x14ac:dyDescent="0.25">
      <c r="A843" s="269" t="str">
        <f>DEDEL!A505</f>
        <v>DEDELEGATION</v>
      </c>
      <c r="B843" s="269">
        <f>DEDEL!C505</f>
        <v>3023521</v>
      </c>
      <c r="C843" s="269" t="str">
        <f>DEDEL!D505</f>
        <v>St Mary's and St John's CofE School</v>
      </c>
      <c r="D843" s="269" t="str">
        <f>DEDEL!M505</f>
        <v>DDEL6</v>
      </c>
      <c r="E843" s="401">
        <f>DEDEL!Q505</f>
        <v>-34478.47</v>
      </c>
      <c r="F843" s="401">
        <f>DEDEL!R505</f>
        <v>0</v>
      </c>
      <c r="G843" s="401">
        <f>DEDEL!S505</f>
        <v>0</v>
      </c>
    </row>
    <row r="844" spans="1:7" x14ac:dyDescent="0.25">
      <c r="A844" s="269" t="s">
        <v>4872</v>
      </c>
      <c r="B844" s="269">
        <f>'HN TOPUPS April Sheet'!E8</f>
        <v>3023520</v>
      </c>
      <c r="C844" s="473" t="str">
        <f>'HN TOPUPS April Sheet'!D8</f>
        <v>Akiva School</v>
      </c>
      <c r="D844" s="269" t="str">
        <f>'HN TOPUPS April Sheet'!F8</f>
        <v>EHCP</v>
      </c>
      <c r="E844" s="401">
        <f>'HN TOPUPS April Sheet'!Q8</f>
        <v>15963.890769230771</v>
      </c>
      <c r="F844" s="401">
        <f>'HN TOPUPS April Sheet'!R8</f>
        <v>7981.9453846153856</v>
      </c>
      <c r="G844" s="401">
        <f>'HN TOPUPS April Sheet'!S8</f>
        <v>8093.9453846153847</v>
      </c>
    </row>
    <row r="845" spans="1:7" x14ac:dyDescent="0.25">
      <c r="A845" s="269" t="s">
        <v>4872</v>
      </c>
      <c r="B845" s="269">
        <f>'HN TOPUPS April Sheet'!E9</f>
        <v>3023300</v>
      </c>
      <c r="C845" s="473" t="str">
        <f>'HN TOPUPS April Sheet'!D9</f>
        <v>All Saints' CE Primary School NW2</v>
      </c>
      <c r="D845" s="269" t="str">
        <f>'HN TOPUPS April Sheet'!F9</f>
        <v>EHCP</v>
      </c>
      <c r="E845" s="401">
        <f>'HN TOPUPS April Sheet'!Q9</f>
        <v>4194.461538461539</v>
      </c>
      <c r="F845" s="401">
        <f>'HN TOPUPS April Sheet'!R9</f>
        <v>2097.2307692307695</v>
      </c>
      <c r="G845" s="401">
        <f>'HN TOPUPS April Sheet'!S9</f>
        <v>2368.4637692307692</v>
      </c>
    </row>
    <row r="846" spans="1:7" x14ac:dyDescent="0.25">
      <c r="A846" s="269" t="s">
        <v>4872</v>
      </c>
      <c r="B846" s="269">
        <f>'HN TOPUPS April Sheet'!E10</f>
        <v>3023317</v>
      </c>
      <c r="C846" s="473" t="str">
        <f>'HN TOPUPS April Sheet'!D10</f>
        <v>All Saints' CE Primary School, N20</v>
      </c>
      <c r="D846" s="269" t="str">
        <f>'HN TOPUPS April Sheet'!F10</f>
        <v>EHCP</v>
      </c>
      <c r="E846" s="401">
        <f>'HN TOPUPS April Sheet'!Q10</f>
        <v>9640.7692307692305</v>
      </c>
      <c r="F846" s="401">
        <f>'HN TOPUPS April Sheet'!R10</f>
        <v>4820.3846153846152</v>
      </c>
      <c r="G846" s="401">
        <f>'HN TOPUPS April Sheet'!S10</f>
        <v>4006.6846153846154</v>
      </c>
    </row>
    <row r="847" spans="1:7" x14ac:dyDescent="0.25">
      <c r="A847" s="269" t="s">
        <v>4872</v>
      </c>
      <c r="B847" s="269">
        <f>'HN TOPUPS April Sheet'!E11</f>
        <v>3023317</v>
      </c>
      <c r="C847" s="473" t="str">
        <f>'HN TOPUPS April Sheet'!D11</f>
        <v>All Saints' CE Primary School, N20</v>
      </c>
      <c r="D847" s="269" t="str">
        <f>'HN TOPUPS April Sheet'!F11</f>
        <v>SEN Inclusion</v>
      </c>
      <c r="E847" s="401">
        <f>'HN TOPUPS April Sheet'!Q11</f>
        <v>0</v>
      </c>
      <c r="F847" s="401">
        <f>'HN TOPUPS April Sheet'!R11</f>
        <v>0</v>
      </c>
      <c r="G847" s="401">
        <f>'HN TOPUPS April Sheet'!S11</f>
        <v>214.721</v>
      </c>
    </row>
    <row r="848" spans="1:7" x14ac:dyDescent="0.25">
      <c r="A848" s="269" t="s">
        <v>4872</v>
      </c>
      <c r="B848" s="269">
        <f>'HN TOPUPS April Sheet'!E12</f>
        <v>3022020</v>
      </c>
      <c r="C848" s="473" t="str">
        <f>'HN TOPUPS April Sheet'!D12</f>
        <v>Alma Primary</v>
      </c>
      <c r="D848" s="269" t="str">
        <f>'HN TOPUPS April Sheet'!F12</f>
        <v>EHCP</v>
      </c>
      <c r="E848" s="401">
        <f>'HN TOPUPS April Sheet'!Q12</f>
        <v>2272.083333333333</v>
      </c>
      <c r="F848" s="401">
        <f>'HN TOPUPS April Sheet'!R12</f>
        <v>2272.083333333333</v>
      </c>
      <c r="G848" s="401">
        <f>'HN TOPUPS April Sheet'!S12</f>
        <v>2272.0833333333335</v>
      </c>
    </row>
    <row r="849" spans="1:7" x14ac:dyDescent="0.25">
      <c r="A849" s="269" t="s">
        <v>4872</v>
      </c>
      <c r="B849" s="269">
        <f>'HN TOPUPS April Sheet'!E13</f>
        <v>3023500</v>
      </c>
      <c r="C849" s="473" t="str">
        <f>'HN TOPUPS April Sheet'!D13</f>
        <v>Annunciation Catholic Infant School</v>
      </c>
      <c r="D849" s="269" t="str">
        <f>'HN TOPUPS April Sheet'!F13</f>
        <v>EHCP</v>
      </c>
      <c r="E849" s="401">
        <f>'HN TOPUPS April Sheet'!Q13</f>
        <v>2942.6153846153848</v>
      </c>
      <c r="F849" s="401">
        <f>'HN TOPUPS April Sheet'!R13</f>
        <v>1471.3076923076924</v>
      </c>
      <c r="G849" s="401">
        <f>'HN TOPUPS April Sheet'!S13</f>
        <v>372.30769230769226</v>
      </c>
    </row>
    <row r="850" spans="1:7" x14ac:dyDescent="0.25">
      <c r="A850" s="269" t="s">
        <v>4872</v>
      </c>
      <c r="B850" s="269">
        <f>'HN TOPUPS April Sheet'!E14</f>
        <v>3023500</v>
      </c>
      <c r="C850" s="473" t="str">
        <f>'HN TOPUPS April Sheet'!D14</f>
        <v>Annunciation Catholic Infant School</v>
      </c>
      <c r="D850" s="269" t="str">
        <f>'HN TOPUPS April Sheet'!F14</f>
        <v>SEN Inclusion</v>
      </c>
      <c r="E850" s="401">
        <f>'HN TOPUPS April Sheet'!Q14</f>
        <v>0</v>
      </c>
      <c r="F850" s="401">
        <f>'HN TOPUPS April Sheet'!R14</f>
        <v>0</v>
      </c>
      <c r="G850" s="401">
        <f>'HN TOPUPS April Sheet'!S14</f>
        <v>78.320999999999998</v>
      </c>
    </row>
    <row r="851" spans="1:7" x14ac:dyDescent="0.25">
      <c r="A851" s="269" t="s">
        <v>4872</v>
      </c>
      <c r="B851" s="269">
        <f>'HN TOPUPS April Sheet'!E15</f>
        <v>3023514</v>
      </c>
      <c r="C851" s="473" t="str">
        <f>'HN TOPUPS April Sheet'!D15</f>
        <v>Annunciation Catholic Junior School</v>
      </c>
      <c r="D851" s="269" t="str">
        <f>'HN TOPUPS April Sheet'!F15</f>
        <v>EHCP</v>
      </c>
      <c r="E851" s="401">
        <f>'HN TOPUPS April Sheet'!Q15</f>
        <v>3316.9230769230771</v>
      </c>
      <c r="F851" s="401">
        <f>'HN TOPUPS April Sheet'!R15</f>
        <v>1658.4615384615386</v>
      </c>
      <c r="G851" s="401">
        <f>'HN TOPUPS April Sheet'!S15</f>
        <v>1658.4615384615383</v>
      </c>
    </row>
    <row r="852" spans="1:7" x14ac:dyDescent="0.25">
      <c r="A852" s="269" t="s">
        <v>4872</v>
      </c>
      <c r="B852" s="269">
        <f>'HN TOPUPS April Sheet'!E16</f>
        <v>3024001</v>
      </c>
      <c r="C852" s="473" t="str">
        <f>'HN TOPUPS April Sheet'!D16</f>
        <v>Archer Academy</v>
      </c>
      <c r="D852" s="269" t="str">
        <f>'HN TOPUPS April Sheet'!F16</f>
        <v>EHCP</v>
      </c>
      <c r="E852" s="401">
        <f>'HN TOPUPS April Sheet'!Q16</f>
        <v>22584.583333333332</v>
      </c>
      <c r="F852" s="401">
        <f>'HN TOPUPS April Sheet'!R16</f>
        <v>22584.583333333332</v>
      </c>
      <c r="G852" s="401">
        <f>'HN TOPUPS April Sheet'!S16</f>
        <v>22769.682333333334</v>
      </c>
    </row>
    <row r="853" spans="1:7" x14ac:dyDescent="0.25">
      <c r="A853" s="269" t="s">
        <v>4872</v>
      </c>
      <c r="B853" s="269">
        <f>'HN TOPUPS April Sheet'!E17</f>
        <v>3024013</v>
      </c>
      <c r="C853" s="473" t="str">
        <f>'HN TOPUPS April Sheet'!D17</f>
        <v>ARK Pioneer Academy</v>
      </c>
      <c r="D853" s="269" t="str">
        <f>'HN TOPUPS April Sheet'!F17</f>
        <v>EHCP</v>
      </c>
      <c r="E853" s="401">
        <f>'HN TOPUPS April Sheet'!Q17</f>
        <v>6851.333333333333</v>
      </c>
      <c r="F853" s="401">
        <f>'HN TOPUPS April Sheet'!R17</f>
        <v>6851.333333333333</v>
      </c>
      <c r="G853" s="401">
        <f>'HN TOPUPS April Sheet'!S17</f>
        <v>6851.333333333333</v>
      </c>
    </row>
    <row r="854" spans="1:7" x14ac:dyDescent="0.25">
      <c r="A854" s="269" t="s">
        <v>4872</v>
      </c>
      <c r="B854" s="269">
        <f>'HN TOPUPS April Sheet'!E18</f>
        <v>3025406</v>
      </c>
      <c r="C854" s="473" t="str">
        <f>'HN TOPUPS April Sheet'!D18</f>
        <v>Ashmole Academy</v>
      </c>
      <c r="D854" s="269" t="str">
        <f>'HN TOPUPS April Sheet'!F18</f>
        <v>EHCP</v>
      </c>
      <c r="E854" s="401">
        <f>'HN TOPUPS April Sheet'!Q18</f>
        <v>10241.833333333332</v>
      </c>
      <c r="F854" s="401">
        <f>'HN TOPUPS April Sheet'!R18</f>
        <v>10241.833333333332</v>
      </c>
      <c r="G854" s="401">
        <f>'HN TOPUPS April Sheet'!S18</f>
        <v>10161.818333333335</v>
      </c>
    </row>
    <row r="855" spans="1:7" x14ac:dyDescent="0.25">
      <c r="A855" s="269" t="s">
        <v>4872</v>
      </c>
      <c r="B855" s="269">
        <f>'HN TOPUPS April Sheet'!E19</f>
        <v>3022050</v>
      </c>
      <c r="C855" s="473" t="str">
        <f>'HN TOPUPS April Sheet'!D19</f>
        <v>Ashmole Primary School</v>
      </c>
      <c r="D855" s="269" t="str">
        <f>'HN TOPUPS April Sheet'!F19</f>
        <v>EHCP</v>
      </c>
      <c r="E855" s="401">
        <f>'HN TOPUPS April Sheet'!Q19</f>
        <v>2950.083333333333</v>
      </c>
      <c r="F855" s="401">
        <f>'HN TOPUPS April Sheet'!R19</f>
        <v>2950.083333333333</v>
      </c>
      <c r="G855" s="401">
        <f>'HN TOPUPS April Sheet'!S19</f>
        <v>2950.0833333333335</v>
      </c>
    </row>
    <row r="856" spans="1:7" x14ac:dyDescent="0.25">
      <c r="A856" s="269" t="s">
        <v>4872</v>
      </c>
      <c r="B856" s="269">
        <f>'HN TOPUPS April Sheet'!E20</f>
        <v>3022002</v>
      </c>
      <c r="C856" s="473" t="str">
        <f>'HN TOPUPS April Sheet'!D20</f>
        <v>Barnfield School</v>
      </c>
      <c r="D856" s="269" t="str">
        <f>'HN TOPUPS April Sheet'!F20</f>
        <v>EHCP</v>
      </c>
      <c r="E856" s="401">
        <f>'HN TOPUPS April Sheet'!Q20</f>
        <v>7576</v>
      </c>
      <c r="F856" s="401">
        <f>'HN TOPUPS April Sheet'!R20</f>
        <v>3788</v>
      </c>
      <c r="G856" s="401">
        <f>'HN TOPUPS April Sheet'!S20</f>
        <v>5062.3910000000005</v>
      </c>
    </row>
    <row r="857" spans="1:7" x14ac:dyDescent="0.25">
      <c r="A857" s="269" t="s">
        <v>4872</v>
      </c>
      <c r="B857" s="269">
        <f>'HN TOPUPS April Sheet'!E21</f>
        <v>3022002</v>
      </c>
      <c r="C857" s="473" t="str">
        <f>'HN TOPUPS April Sheet'!D21</f>
        <v>Barnfield School</v>
      </c>
      <c r="D857" s="269" t="str">
        <f>'HN TOPUPS April Sheet'!F21</f>
        <v>SEN Inclusion</v>
      </c>
      <c r="E857" s="401">
        <f>'HN TOPUPS April Sheet'!Q21</f>
        <v>453.07692307692309</v>
      </c>
      <c r="F857" s="401">
        <f>'HN TOPUPS April Sheet'!R21</f>
        <v>226.53846153846155</v>
      </c>
      <c r="G857" s="401">
        <f>'HN TOPUPS April Sheet'!S21</f>
        <v>226.53846153846152</v>
      </c>
    </row>
    <row r="858" spans="1:7" x14ac:dyDescent="0.25">
      <c r="A858" s="269" t="s">
        <v>4872</v>
      </c>
      <c r="B858" s="269">
        <f>'HN TOPUPS April Sheet'!E22</f>
        <v>3022079</v>
      </c>
      <c r="C858" s="473" t="str">
        <f>'HN TOPUPS April Sheet'!D22</f>
        <v>Beis Yaakov</v>
      </c>
      <c r="D858" s="269" t="str">
        <f>'HN TOPUPS April Sheet'!F22</f>
        <v>EHCP</v>
      </c>
      <c r="E858" s="401">
        <f>'HN TOPUPS April Sheet'!Q22</f>
        <v>813.07692307692309</v>
      </c>
      <c r="F858" s="401">
        <f>'HN TOPUPS April Sheet'!R22</f>
        <v>406.53846153846155</v>
      </c>
      <c r="G858" s="401">
        <f>'HN TOPUPS April Sheet'!S22</f>
        <v>846.95546153846158</v>
      </c>
    </row>
    <row r="859" spans="1:7" x14ac:dyDescent="0.25">
      <c r="A859" s="269" t="s">
        <v>4872</v>
      </c>
      <c r="B859" s="269">
        <f>'HN TOPUPS April Sheet'!E23</f>
        <v>3023524</v>
      </c>
      <c r="C859" s="473" t="str">
        <f>'HN TOPUPS April Sheet'!D23</f>
        <v>Beit Shvidler Primary School</v>
      </c>
      <c r="D859" s="269" t="str">
        <f>'HN TOPUPS April Sheet'!F23</f>
        <v>EHCP</v>
      </c>
      <c r="E859" s="401">
        <f>'HN TOPUPS April Sheet'!Q23</f>
        <v>9202.1538461538476</v>
      </c>
      <c r="F859" s="401">
        <f>'HN TOPUPS April Sheet'!R23</f>
        <v>4601.0769230769238</v>
      </c>
      <c r="G859" s="401">
        <f>'HN TOPUPS April Sheet'!S23</f>
        <v>3894.9529230769222</v>
      </c>
    </row>
    <row r="860" spans="1:7" x14ac:dyDescent="0.25">
      <c r="A860" s="269" t="s">
        <v>4872</v>
      </c>
      <c r="B860" s="269">
        <f>'HN TOPUPS April Sheet'!E24</f>
        <v>3022003</v>
      </c>
      <c r="C860" s="473" t="str">
        <f>'HN TOPUPS April Sheet'!D24</f>
        <v>Bell Lane Primary School</v>
      </c>
      <c r="D860" s="269" t="str">
        <f>'HN TOPUPS April Sheet'!F24</f>
        <v>EHCP</v>
      </c>
      <c r="E860" s="401">
        <f>'HN TOPUPS April Sheet'!Q24</f>
        <v>12144.615384615385</v>
      </c>
      <c r="F860" s="401">
        <f>'HN TOPUPS April Sheet'!R24</f>
        <v>6072.3076923076924</v>
      </c>
      <c r="G860" s="401">
        <f>'HN TOPUPS April Sheet'!S24</f>
        <v>7893.4236923076924</v>
      </c>
    </row>
    <row r="861" spans="1:7" x14ac:dyDescent="0.25">
      <c r="A861" s="269" t="s">
        <v>4872</v>
      </c>
      <c r="B861" s="269">
        <f>'HN TOPUPS April Sheet'!E25</f>
        <v>3022003</v>
      </c>
      <c r="C861" s="473" t="str">
        <f>'HN TOPUPS April Sheet'!D25</f>
        <v>Bell Lane Primary School</v>
      </c>
      <c r="D861" s="269" t="str">
        <f>'HN TOPUPS April Sheet'!F25</f>
        <v>SEN Inclusion</v>
      </c>
      <c r="E861" s="401">
        <f>'HN TOPUPS April Sheet'!Q25</f>
        <v>283.17307692307696</v>
      </c>
      <c r="F861" s="401">
        <f>'HN TOPUPS April Sheet'!R25</f>
        <v>141.58653846153848</v>
      </c>
      <c r="G861" s="401">
        <f>'HN TOPUPS April Sheet'!S25</f>
        <v>141.58653846153848</v>
      </c>
    </row>
    <row r="862" spans="1:7" x14ac:dyDescent="0.25">
      <c r="A862" s="269" t="s">
        <v>4872</v>
      </c>
      <c r="B862" s="269">
        <f>'HN TOPUPS April Sheet'!E26</f>
        <v>3025408</v>
      </c>
      <c r="C862" s="473" t="str">
        <f>'HN TOPUPS April Sheet'!D26</f>
        <v>Bishop Douglass Academy</v>
      </c>
      <c r="D862" s="269" t="str">
        <f>'HN TOPUPS April Sheet'!F26</f>
        <v>EHCP</v>
      </c>
      <c r="E862" s="401">
        <f>'HN TOPUPS April Sheet'!Q26</f>
        <v>2069.4166666666665</v>
      </c>
      <c r="F862" s="401">
        <f>'HN TOPUPS April Sheet'!R26</f>
        <v>2069.4166666666665</v>
      </c>
      <c r="G862" s="401">
        <f>'HN TOPUPS April Sheet'!S26</f>
        <v>2069.416666666667</v>
      </c>
    </row>
    <row r="863" spans="1:7" x14ac:dyDescent="0.25">
      <c r="A863" s="269" t="s">
        <v>4872</v>
      </c>
      <c r="B863" s="269">
        <f>'HN TOPUPS April Sheet'!E27</f>
        <v>3023511</v>
      </c>
      <c r="C863" s="473" t="str">
        <f>'HN TOPUPS April Sheet'!D27</f>
        <v>Blessed Dominic School</v>
      </c>
      <c r="D863" s="269" t="str">
        <f>'HN TOPUPS April Sheet'!F27</f>
        <v>EHCP</v>
      </c>
      <c r="E863" s="401">
        <f>'HN TOPUPS April Sheet'!Q27</f>
        <v>4633.3846153846152</v>
      </c>
      <c r="F863" s="401">
        <f>'HN TOPUPS April Sheet'!R27</f>
        <v>2316.6923076923076</v>
      </c>
      <c r="G863" s="401">
        <f>'HN TOPUPS April Sheet'!S27</f>
        <v>2316.6923076923076</v>
      </c>
    </row>
    <row r="864" spans="1:7" x14ac:dyDescent="0.25">
      <c r="A864" s="269" t="s">
        <v>4872</v>
      </c>
      <c r="B864" s="269">
        <f>'HN TOPUPS April Sheet'!E28</f>
        <v>3023519</v>
      </c>
      <c r="C864" s="473" t="str">
        <f>'HN TOPUPS April Sheet'!D28</f>
        <v>Broadfields Primary School</v>
      </c>
      <c r="D864" s="269" t="str">
        <f>'HN TOPUPS April Sheet'!F28</f>
        <v>ARPs</v>
      </c>
      <c r="E864" s="401">
        <f>'HN TOPUPS April Sheet'!Q28</f>
        <v>37001.125833333332</v>
      </c>
      <c r="F864" s="401">
        <f>'HN TOPUPS April Sheet'!R28</f>
        <v>37001.125833333332</v>
      </c>
      <c r="G864" s="401">
        <f>'HN TOPUPS April Sheet'!S28</f>
        <v>34886.774833333337</v>
      </c>
    </row>
    <row r="865" spans="1:7" x14ac:dyDescent="0.25">
      <c r="A865" s="269" t="s">
        <v>4872</v>
      </c>
      <c r="B865" s="269">
        <f>'HN TOPUPS April Sheet'!E29</f>
        <v>3023519</v>
      </c>
      <c r="C865" s="473" t="str">
        <f>'HN TOPUPS April Sheet'!D29</f>
        <v>Broadfields Primary School</v>
      </c>
      <c r="D865" s="269" t="str">
        <f>'HN TOPUPS April Sheet'!F29</f>
        <v>EHCP</v>
      </c>
      <c r="E865" s="401">
        <f>'HN TOPUPS April Sheet'!Q29</f>
        <v>16547.583333333332</v>
      </c>
      <c r="F865" s="401">
        <f>'HN TOPUPS April Sheet'!R29</f>
        <v>16547.583333333332</v>
      </c>
      <c r="G865" s="401">
        <f>'HN TOPUPS April Sheet'!S29</f>
        <v>16832.883333333335</v>
      </c>
    </row>
    <row r="866" spans="1:7" x14ac:dyDescent="0.25">
      <c r="A866" s="269" t="s">
        <v>4872</v>
      </c>
      <c r="B866" s="269">
        <f>'HN TOPUPS April Sheet'!E30</f>
        <v>3023519</v>
      </c>
      <c r="C866" s="473" t="str">
        <f>'HN TOPUPS April Sheet'!D30</f>
        <v>Broadfields Primary School</v>
      </c>
      <c r="D866" s="269" t="str">
        <f>'HN TOPUPS April Sheet'!F30</f>
        <v>SEN Inclusion</v>
      </c>
      <c r="E866" s="401">
        <f>'HN TOPUPS April Sheet'!Q30</f>
        <v>429.47916666666663</v>
      </c>
      <c r="F866" s="401">
        <f>'HN TOPUPS April Sheet'!R30</f>
        <v>429.47916666666663</v>
      </c>
      <c r="G866" s="401">
        <f>'HN TOPUPS April Sheet'!S30</f>
        <v>2331.8313095238095</v>
      </c>
    </row>
    <row r="867" spans="1:7" x14ac:dyDescent="0.25">
      <c r="A867" s="269" t="s">
        <v>4872</v>
      </c>
      <c r="B867" s="269">
        <f>'HN TOPUPS April Sheet'!E31</f>
        <v>3021000</v>
      </c>
      <c r="C867" s="473" t="str">
        <f>'HN TOPUPS April Sheet'!D31</f>
        <v>Brookhill Nursery</v>
      </c>
      <c r="D867" s="269" t="str">
        <f>'HN TOPUPS April Sheet'!F31</f>
        <v>SEN Inclusion</v>
      </c>
      <c r="E867" s="401">
        <f>'HN TOPUPS April Sheet'!Q31</f>
        <v>716.11538461538464</v>
      </c>
      <c r="F867" s="401">
        <f>'HN TOPUPS April Sheet'!R31</f>
        <v>358.05769230769232</v>
      </c>
      <c r="G867" s="401">
        <f>'HN TOPUPS April Sheet'!S31</f>
        <v>416.18269230769226</v>
      </c>
    </row>
    <row r="868" spans="1:7" x14ac:dyDescent="0.25">
      <c r="A868" s="269" t="s">
        <v>4872</v>
      </c>
      <c r="B868" s="269">
        <f>'HN TOPUPS April Sheet'!E32</f>
        <v>3022008</v>
      </c>
      <c r="C868" s="473" t="str">
        <f>'HN TOPUPS April Sheet'!D32</f>
        <v>Brookland Infant  &amp; Nursery School</v>
      </c>
      <c r="D868" s="269" t="str">
        <f>'HN TOPUPS April Sheet'!F32</f>
        <v>EHCP</v>
      </c>
      <c r="E868" s="401">
        <f>'HN TOPUPS April Sheet'!Q32</f>
        <v>15087.076923076924</v>
      </c>
      <c r="F868" s="401">
        <f>'HN TOPUPS April Sheet'!R32</f>
        <v>7543.5384615384619</v>
      </c>
      <c r="G868" s="401">
        <f>'HN TOPUPS April Sheet'!S32</f>
        <v>7719.7054615384604</v>
      </c>
    </row>
    <row r="869" spans="1:7" x14ac:dyDescent="0.25">
      <c r="A869" s="269" t="s">
        <v>4872</v>
      </c>
      <c r="B869" s="269">
        <f>'HN TOPUPS April Sheet'!E33</f>
        <v>3022007</v>
      </c>
      <c r="C869" s="473" t="str">
        <f>'HN TOPUPS April Sheet'!D33</f>
        <v>Brookland Junior School</v>
      </c>
      <c r="D869" s="269" t="str">
        <f>'HN TOPUPS April Sheet'!F33</f>
        <v>EHCP</v>
      </c>
      <c r="E869" s="401">
        <f>'HN TOPUPS April Sheet'!Q33</f>
        <v>20598.307692307695</v>
      </c>
      <c r="F869" s="401">
        <f>'HN TOPUPS April Sheet'!R33</f>
        <v>10299.153846153848</v>
      </c>
      <c r="G869" s="401">
        <f>'HN TOPUPS April Sheet'!S33</f>
        <v>10299.153846153846</v>
      </c>
    </row>
    <row r="870" spans="1:7" x14ac:dyDescent="0.25">
      <c r="A870" s="269" t="s">
        <v>4872</v>
      </c>
      <c r="B870" s="269">
        <f>'HN TOPUPS April Sheet'!E34</f>
        <v>3022009</v>
      </c>
      <c r="C870" s="473" t="str">
        <f>'HN TOPUPS April Sheet'!D34</f>
        <v>Brunswick Park Primary &amp; Nursery School</v>
      </c>
      <c r="D870" s="269" t="str">
        <f>'HN TOPUPS April Sheet'!F34</f>
        <v>EHCP</v>
      </c>
      <c r="E870" s="401">
        <f>'HN TOPUPS April Sheet'!Q34</f>
        <v>17655.846153846156</v>
      </c>
      <c r="F870" s="401">
        <f>'HN TOPUPS April Sheet'!R34</f>
        <v>8827.923076923078</v>
      </c>
      <c r="G870" s="401">
        <f>'HN TOPUPS April Sheet'!S34</f>
        <v>9641.623076923077</v>
      </c>
    </row>
    <row r="871" spans="1:7" x14ac:dyDescent="0.25">
      <c r="A871" s="269" t="s">
        <v>4872</v>
      </c>
      <c r="B871" s="269">
        <f>'HN TOPUPS April Sheet'!E35</f>
        <v>3022067</v>
      </c>
      <c r="C871" s="473" t="str">
        <f>'HN TOPUPS April Sheet'!D35</f>
        <v>Chalgrove Primary School</v>
      </c>
      <c r="D871" s="269" t="str">
        <f>'HN TOPUPS April Sheet'!F35</f>
        <v>ARPs</v>
      </c>
      <c r="E871" s="401">
        <f>'HN TOPUPS April Sheet'!Q35</f>
        <v>24230.76923076923</v>
      </c>
      <c r="F871" s="401">
        <f>'HN TOPUPS April Sheet'!R35</f>
        <v>12115.384615384615</v>
      </c>
      <c r="G871" s="401">
        <f>'HN TOPUPS April Sheet'!S35</f>
        <v>16001.800948717948</v>
      </c>
    </row>
    <row r="872" spans="1:7" x14ac:dyDescent="0.25">
      <c r="A872" s="269" t="s">
        <v>4872</v>
      </c>
      <c r="B872" s="269">
        <f>'HN TOPUPS April Sheet'!E36</f>
        <v>3022067</v>
      </c>
      <c r="C872" s="473" t="str">
        <f>'HN TOPUPS April Sheet'!D36</f>
        <v>Chalgrove Primary School</v>
      </c>
      <c r="D872" s="269" t="str">
        <f>'HN TOPUPS April Sheet'!F36</f>
        <v>EHCP</v>
      </c>
      <c r="E872" s="401">
        <f>'HN TOPUPS April Sheet'!Q36</f>
        <v>7950.1538461538466</v>
      </c>
      <c r="F872" s="401">
        <f>'HN TOPUPS April Sheet'!R36</f>
        <v>3975.0769230769233</v>
      </c>
      <c r="G872" s="401">
        <f>'HN TOPUPS April Sheet'!S36</f>
        <v>3975.0769230769233</v>
      </c>
    </row>
    <row r="873" spans="1:7" x14ac:dyDescent="0.25">
      <c r="A873" s="269" t="s">
        <v>4872</v>
      </c>
      <c r="B873" s="269">
        <f>'HN TOPUPS April Sheet'!E37</f>
        <v>3022010</v>
      </c>
      <c r="C873" s="473" t="str">
        <f>'HN TOPUPS April Sheet'!D37</f>
        <v>Child's Hill Academy</v>
      </c>
      <c r="D873" s="269" t="str">
        <f>'HN TOPUPS April Sheet'!F37</f>
        <v>ARPs</v>
      </c>
      <c r="E873" s="401">
        <f>'HN TOPUPS April Sheet'!Q37</f>
        <v>18425</v>
      </c>
      <c r="F873" s="401">
        <f>'HN TOPUPS April Sheet'!R37</f>
        <v>18425</v>
      </c>
      <c r="G873" s="401">
        <f>'HN TOPUPS April Sheet'!S37</f>
        <v>18425</v>
      </c>
    </row>
    <row r="874" spans="1:7" x14ac:dyDescent="0.25">
      <c r="A874" s="269" t="s">
        <v>4872</v>
      </c>
      <c r="B874" s="269">
        <f>'HN TOPUPS April Sheet'!E38</f>
        <v>3022010</v>
      </c>
      <c r="C874" s="473" t="str">
        <f>'HN TOPUPS April Sheet'!D38</f>
        <v>Child's Hill Academy</v>
      </c>
      <c r="D874" s="269" t="str">
        <f>'HN TOPUPS April Sheet'!F38</f>
        <v>EHCP</v>
      </c>
      <c r="E874" s="401">
        <f>'HN TOPUPS April Sheet'!Q38</f>
        <v>6543.333333333333</v>
      </c>
      <c r="F874" s="401">
        <f>'HN TOPUPS April Sheet'!R38</f>
        <v>6543.333333333333</v>
      </c>
      <c r="G874" s="401">
        <f>'HN TOPUPS April Sheet'!S38</f>
        <v>5051.5503333333336</v>
      </c>
    </row>
    <row r="875" spans="1:7" x14ac:dyDescent="0.25">
      <c r="A875" s="269" t="s">
        <v>4872</v>
      </c>
      <c r="B875" s="269">
        <f>'HN TOPUPS April Sheet'!E39</f>
        <v>3022010</v>
      </c>
      <c r="C875" s="473" t="str">
        <f>'HN TOPUPS April Sheet'!D39</f>
        <v>Child's Hill Academy</v>
      </c>
      <c r="D875" s="269" t="str">
        <f>'HN TOPUPS April Sheet'!F39</f>
        <v>SEN Inclusion</v>
      </c>
      <c r="E875" s="401">
        <f>'HN TOPUPS April Sheet'!Q39</f>
        <v>412.6875</v>
      </c>
      <c r="F875" s="401">
        <f>'HN TOPUPS April Sheet'!R39</f>
        <v>412.6875</v>
      </c>
      <c r="G875" s="401">
        <f>'HN TOPUPS April Sheet'!S39</f>
        <v>549.08749999999998</v>
      </c>
    </row>
    <row r="876" spans="1:7" x14ac:dyDescent="0.25">
      <c r="A876" s="269" t="s">
        <v>4872</v>
      </c>
      <c r="B876" s="269">
        <f>'HN TOPUPS April Sheet'!E40</f>
        <v>3023302</v>
      </c>
      <c r="C876" s="473" t="str">
        <f>'HN TOPUPS April Sheet'!D40</f>
        <v>Christ Church CE Primary School</v>
      </c>
      <c r="D876" s="269" t="str">
        <f>'HN TOPUPS April Sheet'!F40</f>
        <v>EHCP</v>
      </c>
      <c r="E876" s="401">
        <f>'HN TOPUPS April Sheet'!Q40</f>
        <v>10957.538461538463</v>
      </c>
      <c r="F876" s="401">
        <f>'HN TOPUPS April Sheet'!R40</f>
        <v>5478.7692307692314</v>
      </c>
      <c r="G876" s="401">
        <f>'HN TOPUPS April Sheet'!S40</f>
        <v>5478.7692307692305</v>
      </c>
    </row>
    <row r="877" spans="1:7" x14ac:dyDescent="0.25">
      <c r="A877" s="269" t="s">
        <v>4872</v>
      </c>
      <c r="B877" s="269">
        <f>'HN TOPUPS April Sheet'!E41</f>
        <v>3024211</v>
      </c>
      <c r="C877" s="473" t="str">
        <f>'HN TOPUPS April Sheet'!D41</f>
        <v>Christ's College Finchley</v>
      </c>
      <c r="D877" s="269" t="str">
        <f>'HN TOPUPS April Sheet'!F41</f>
        <v>EHCP</v>
      </c>
      <c r="E877" s="401">
        <f>'HN TOPUPS April Sheet'!Q41</f>
        <v>10514.583333333332</v>
      </c>
      <c r="F877" s="401">
        <f>'HN TOPUPS April Sheet'!R41</f>
        <v>10514.583333333332</v>
      </c>
      <c r="G877" s="401">
        <f>'HN TOPUPS April Sheet'!S41</f>
        <v>10514.583333333334</v>
      </c>
    </row>
    <row r="878" spans="1:7" x14ac:dyDescent="0.25">
      <c r="A878" s="269" t="s">
        <v>4872</v>
      </c>
      <c r="B878" s="269">
        <f>'HN TOPUPS April Sheet'!E42</f>
        <v>3022011</v>
      </c>
      <c r="C878" s="473" t="str">
        <f>'HN TOPUPS April Sheet'!D42</f>
        <v>Church Hill Primary School</v>
      </c>
      <c r="D878" s="269" t="str">
        <f>'HN TOPUPS April Sheet'!F42</f>
        <v>EHCP</v>
      </c>
      <c r="E878" s="401">
        <f>'HN TOPUPS April Sheet'!Q42</f>
        <v>3381.5384615384619</v>
      </c>
      <c r="F878" s="401">
        <f>'HN TOPUPS April Sheet'!R42</f>
        <v>1690.7692307692309</v>
      </c>
      <c r="G878" s="401">
        <f>'HN TOPUPS April Sheet'!S42</f>
        <v>1690.7692307692305</v>
      </c>
    </row>
    <row r="879" spans="1:7" x14ac:dyDescent="0.25">
      <c r="A879" s="269" t="s">
        <v>4872</v>
      </c>
      <c r="B879" s="269">
        <f>'HN TOPUPS April Sheet'!E43</f>
        <v>3023522</v>
      </c>
      <c r="C879" s="473" t="str">
        <f>'HN TOPUPS April Sheet'!D43</f>
        <v>Claremont Academy</v>
      </c>
      <c r="D879" s="269" t="str">
        <f>'HN TOPUPS April Sheet'!F43</f>
        <v>ARPs</v>
      </c>
      <c r="E879" s="401">
        <f>'HN TOPUPS April Sheet'!Q43</f>
        <v>17928.090277777777</v>
      </c>
      <c r="F879" s="401">
        <f>'HN TOPUPS April Sheet'!R43</f>
        <v>17928.090277777777</v>
      </c>
      <c r="G879" s="401">
        <f>'HN TOPUPS April Sheet'!S43</f>
        <v>17819.87361111111</v>
      </c>
    </row>
    <row r="880" spans="1:7" x14ac:dyDescent="0.25">
      <c r="A880" s="269" t="s">
        <v>4872</v>
      </c>
      <c r="B880" s="269">
        <f>'HN TOPUPS April Sheet'!E44</f>
        <v>3023522</v>
      </c>
      <c r="C880" s="473" t="str">
        <f>'HN TOPUPS April Sheet'!D44</f>
        <v>Claremont Academy</v>
      </c>
      <c r="D880" s="269" t="str">
        <f>'HN TOPUPS April Sheet'!F44</f>
        <v>EHCP</v>
      </c>
      <c r="E880" s="401">
        <f>'HN TOPUPS April Sheet'!Q44</f>
        <v>3628.25</v>
      </c>
      <c r="F880" s="401">
        <f>'HN TOPUPS April Sheet'!R44</f>
        <v>3628.25</v>
      </c>
      <c r="G880" s="401">
        <f>'HN TOPUPS April Sheet'!S44</f>
        <v>4265.884</v>
      </c>
    </row>
    <row r="881" spans="1:7" x14ac:dyDescent="0.25">
      <c r="A881" s="269" t="s">
        <v>4872</v>
      </c>
      <c r="B881" s="269">
        <f>'HN TOPUPS April Sheet'!E45</f>
        <v>3022014</v>
      </c>
      <c r="C881" s="473" t="str">
        <f>'HN TOPUPS April Sheet'!D45</f>
        <v>Colindale School</v>
      </c>
      <c r="D881" s="269" t="str">
        <f>'HN TOPUPS April Sheet'!F45</f>
        <v>ARPs</v>
      </c>
      <c r="E881" s="401">
        <f>'HN TOPUPS April Sheet'!Q45</f>
        <v>21383.384615384617</v>
      </c>
      <c r="F881" s="401">
        <f>'HN TOPUPS April Sheet'!R45</f>
        <v>10691.692307692309</v>
      </c>
      <c r="G881" s="401">
        <f>'HN TOPUPS April Sheet'!S45</f>
        <v>10360.759307692306</v>
      </c>
    </row>
    <row r="882" spans="1:7" x14ac:dyDescent="0.25">
      <c r="A882" s="269" t="s">
        <v>4872</v>
      </c>
      <c r="B882" s="269">
        <f>'HN TOPUPS April Sheet'!E46</f>
        <v>3022014</v>
      </c>
      <c r="C882" s="473" t="str">
        <f>'HN TOPUPS April Sheet'!D46</f>
        <v>Colindale School</v>
      </c>
      <c r="D882" s="269" t="str">
        <f>'HN TOPUPS April Sheet'!F46</f>
        <v>EHCP</v>
      </c>
      <c r="E882" s="401">
        <f>'HN TOPUPS April Sheet'!Q46</f>
        <v>13396.461538461539</v>
      </c>
      <c r="F882" s="401">
        <f>'HN TOPUPS April Sheet'!R46</f>
        <v>6698.2307692307695</v>
      </c>
      <c r="G882" s="401">
        <f>'HN TOPUPS April Sheet'!S46</f>
        <v>9584.8967692307688</v>
      </c>
    </row>
    <row r="883" spans="1:7" x14ac:dyDescent="0.25">
      <c r="A883" s="269" t="s">
        <v>4872</v>
      </c>
      <c r="B883" s="269">
        <f>'HN TOPUPS April Sheet'!E47</f>
        <v>3024215</v>
      </c>
      <c r="C883" s="473" t="str">
        <f>'HN TOPUPS April Sheet'!D47</f>
        <v>Compton School</v>
      </c>
      <c r="D883" s="269" t="str">
        <f>'HN TOPUPS April Sheet'!F47</f>
        <v>EHCP</v>
      </c>
      <c r="E883" s="401">
        <f>'HN TOPUPS April Sheet'!Q47</f>
        <v>23706.833333333332</v>
      </c>
      <c r="F883" s="401">
        <f>'HN TOPUPS April Sheet'!R47</f>
        <v>23706.833333333332</v>
      </c>
      <c r="G883" s="401">
        <f>'HN TOPUPS April Sheet'!S47</f>
        <v>23706.833333333336</v>
      </c>
    </row>
    <row r="884" spans="1:7" x14ac:dyDescent="0.25">
      <c r="A884" s="269" t="s">
        <v>4872</v>
      </c>
      <c r="B884" s="269">
        <f>'HN TOPUPS April Sheet'!E48</f>
        <v>3022015</v>
      </c>
      <c r="C884" s="473" t="str">
        <f>'HN TOPUPS April Sheet'!D48</f>
        <v>Coppetts Wood</v>
      </c>
      <c r="D884" s="269" t="str">
        <f>'HN TOPUPS April Sheet'!F48</f>
        <v>ARPs</v>
      </c>
      <c r="E884" s="401">
        <f>'HN TOPUPS April Sheet'!Q48</f>
        <v>22068.923076923078</v>
      </c>
      <c r="F884" s="401">
        <f>'HN TOPUPS April Sheet'!R48</f>
        <v>11034.461538461539</v>
      </c>
      <c r="G884" s="401">
        <f>'HN TOPUPS April Sheet'!S48</f>
        <v>11834.461538461537</v>
      </c>
    </row>
    <row r="885" spans="1:7" x14ac:dyDescent="0.25">
      <c r="A885" s="269" t="s">
        <v>4872</v>
      </c>
      <c r="B885" s="269">
        <f>'HN TOPUPS April Sheet'!E49</f>
        <v>3022015</v>
      </c>
      <c r="C885" s="473" t="str">
        <f>'HN TOPUPS April Sheet'!D49</f>
        <v>Coppetts Wood</v>
      </c>
      <c r="D885" s="269" t="str">
        <f>'HN TOPUPS April Sheet'!F49</f>
        <v>EHCP</v>
      </c>
      <c r="E885" s="401">
        <f>'HN TOPUPS April Sheet'!Q49</f>
        <v>9640.923076923078</v>
      </c>
      <c r="F885" s="401">
        <f>'HN TOPUPS April Sheet'!R49</f>
        <v>4820.461538461539</v>
      </c>
      <c r="G885" s="401">
        <f>'HN TOPUPS April Sheet'!S49</f>
        <v>5126.0275384615388</v>
      </c>
    </row>
    <row r="886" spans="1:7" x14ac:dyDescent="0.25">
      <c r="A886" s="269" t="s">
        <v>4872</v>
      </c>
      <c r="B886" s="269">
        <f>'HN TOPUPS April Sheet'!E50</f>
        <v>3022015</v>
      </c>
      <c r="C886" s="473" t="str">
        <f>'HN TOPUPS April Sheet'!D50</f>
        <v>Coppetts Wood</v>
      </c>
      <c r="D886" s="269" t="str">
        <f>'HN TOPUPS April Sheet'!F50</f>
        <v>EHCP</v>
      </c>
      <c r="E886" s="401">
        <f>'HN TOPUPS April Sheet'!Q50</f>
        <v>951.46307692307698</v>
      </c>
      <c r="F886" s="401">
        <f>'HN TOPUPS April Sheet'!R50</f>
        <v>475.73153846153849</v>
      </c>
      <c r="G886" s="401">
        <f>'HN TOPUPS April Sheet'!S50</f>
        <v>475.73153846153843</v>
      </c>
    </row>
    <row r="887" spans="1:7" x14ac:dyDescent="0.25">
      <c r="A887" s="269" t="s">
        <v>4872</v>
      </c>
      <c r="B887" s="269">
        <f>'HN TOPUPS April Sheet'!E51</f>
        <v>3024210</v>
      </c>
      <c r="C887" s="473" t="str">
        <f>'HN TOPUPS April Sheet'!D51</f>
        <v>Copthall School</v>
      </c>
      <c r="D887" s="269" t="str">
        <f>'HN TOPUPS April Sheet'!F51</f>
        <v>EHCP</v>
      </c>
      <c r="E887" s="401">
        <f>'HN TOPUPS April Sheet'!Q51</f>
        <v>8207.4166666666661</v>
      </c>
      <c r="F887" s="401">
        <f>'HN TOPUPS April Sheet'!R51</f>
        <v>8207.4166666666661</v>
      </c>
      <c r="G887" s="401">
        <f>'HN TOPUPS April Sheet'!S51</f>
        <v>8207.4166666666679</v>
      </c>
    </row>
    <row r="888" spans="1:7" x14ac:dyDescent="0.25">
      <c r="A888" s="269" t="s">
        <v>4872</v>
      </c>
      <c r="B888" s="269">
        <f>'HN TOPUPS April Sheet'!E52</f>
        <v>3022016</v>
      </c>
      <c r="C888" s="473" t="str">
        <f>'HN TOPUPS April Sheet'!D52</f>
        <v>Courtland School</v>
      </c>
      <c r="D888" s="269" t="str">
        <f>'HN TOPUPS April Sheet'!F52</f>
        <v>EHCP</v>
      </c>
      <c r="E888" s="401">
        <f>'HN TOPUPS April Sheet'!Q52</f>
        <v>9770.3076923076933</v>
      </c>
      <c r="F888" s="401">
        <f>'HN TOPUPS April Sheet'!R52</f>
        <v>4885.1538461538466</v>
      </c>
      <c r="G888" s="401">
        <f>'HN TOPUPS April Sheet'!S52</f>
        <v>4885.1538461538457</v>
      </c>
    </row>
    <row r="889" spans="1:7" x14ac:dyDescent="0.25">
      <c r="A889" s="269" t="s">
        <v>4872</v>
      </c>
      <c r="B889" s="269">
        <f>'HN TOPUPS April Sheet'!E53</f>
        <v>3022017</v>
      </c>
      <c r="C889" s="473" t="str">
        <f>'HN TOPUPS April Sheet'!D53</f>
        <v>Cromer Road Primary School</v>
      </c>
      <c r="D889" s="269" t="str">
        <f>'HN TOPUPS April Sheet'!F53</f>
        <v>EHCP</v>
      </c>
      <c r="E889" s="401">
        <f>'HN TOPUPS April Sheet'!Q53</f>
        <v>5885.2307692307695</v>
      </c>
      <c r="F889" s="401">
        <f>'HN TOPUPS April Sheet'!R53</f>
        <v>2942.6153846153848</v>
      </c>
      <c r="G889" s="401">
        <f>'HN TOPUPS April Sheet'!S53</f>
        <v>5300.0063846153844</v>
      </c>
    </row>
    <row r="890" spans="1:7" x14ac:dyDescent="0.25">
      <c r="A890" s="269" t="s">
        <v>4872</v>
      </c>
      <c r="B890" s="269">
        <f>'HN TOPUPS April Sheet'!E54</f>
        <v>3022073</v>
      </c>
      <c r="C890" s="473" t="str">
        <f>'HN TOPUPS April Sheet'!D54</f>
        <v>Danegrove JMI School</v>
      </c>
      <c r="D890" s="269" t="str">
        <f>'HN TOPUPS April Sheet'!F54</f>
        <v>EHCP</v>
      </c>
      <c r="E890" s="401">
        <f>'HN TOPUPS April Sheet'!Q54</f>
        <v>37635.846153846156</v>
      </c>
      <c r="F890" s="401">
        <f>'HN TOPUPS April Sheet'!R54</f>
        <v>18817.923076923078</v>
      </c>
      <c r="G890" s="401">
        <f>'HN TOPUPS April Sheet'!S54</f>
        <v>21612.131076923077</v>
      </c>
    </row>
    <row r="891" spans="1:7" x14ac:dyDescent="0.25">
      <c r="A891" s="269" t="s">
        <v>4872</v>
      </c>
      <c r="B891" s="269">
        <f>'HN TOPUPS April Sheet'!E55</f>
        <v>3022019</v>
      </c>
      <c r="C891" s="473" t="str">
        <f>'HN TOPUPS April Sheet'!D55</f>
        <v>Deansbrook Infant School</v>
      </c>
      <c r="D891" s="269" t="str">
        <f>'HN TOPUPS April Sheet'!F55</f>
        <v>EHCP</v>
      </c>
      <c r="E891" s="401">
        <f>'HN TOPUPS April Sheet'!Q55</f>
        <v>12583.384615384615</v>
      </c>
      <c r="F891" s="401">
        <f>'HN TOPUPS April Sheet'!R55</f>
        <v>6291.6923076923076</v>
      </c>
      <c r="G891" s="401">
        <f>'HN TOPUPS April Sheet'!S55</f>
        <v>6291.6923076923076</v>
      </c>
    </row>
    <row r="892" spans="1:7" x14ac:dyDescent="0.25">
      <c r="A892" s="269" t="s">
        <v>4872</v>
      </c>
      <c r="B892" s="269">
        <f>'HN TOPUPS April Sheet'!E56</f>
        <v>3022019</v>
      </c>
      <c r="C892" s="473" t="str">
        <f>'HN TOPUPS April Sheet'!D56</f>
        <v>Deansbrook Infant School</v>
      </c>
      <c r="D892" s="269" t="str">
        <f>'HN TOPUPS April Sheet'!F56</f>
        <v>SEN Inclusion</v>
      </c>
      <c r="E892" s="401">
        <f>'HN TOPUPS April Sheet'!Q56</f>
        <v>0</v>
      </c>
      <c r="F892" s="401">
        <f>'HN TOPUPS April Sheet'!R56</f>
        <v>0</v>
      </c>
      <c r="G892" s="401">
        <f>'HN TOPUPS April Sheet'!S56</f>
        <v>375.1</v>
      </c>
    </row>
    <row r="893" spans="1:7" x14ac:dyDescent="0.25">
      <c r="A893" s="269" t="s">
        <v>4872</v>
      </c>
      <c r="B893" s="269">
        <f>'HN TOPUPS April Sheet'!E57</f>
        <v>3022018</v>
      </c>
      <c r="C893" s="473" t="str">
        <f>'HN TOPUPS April Sheet'!D57</f>
        <v>Deansbrook Junior School</v>
      </c>
      <c r="D893" s="269" t="str">
        <f>'HN TOPUPS April Sheet'!F57</f>
        <v>EHCP</v>
      </c>
      <c r="E893" s="401">
        <f>'HN TOPUPS April Sheet'!Q57</f>
        <v>9731.0833333333321</v>
      </c>
      <c r="F893" s="401">
        <f>'HN TOPUPS April Sheet'!R57</f>
        <v>9731.0833333333321</v>
      </c>
      <c r="G893" s="401">
        <f>'HN TOPUPS April Sheet'!S57</f>
        <v>10476.974333333335</v>
      </c>
    </row>
    <row r="894" spans="1:7" x14ac:dyDescent="0.25">
      <c r="A894" s="269" t="s">
        <v>4872</v>
      </c>
      <c r="B894" s="269">
        <f>'HN TOPUPS April Sheet'!E58</f>
        <v>3022021</v>
      </c>
      <c r="C894" s="473" t="str">
        <f>'HN TOPUPS April Sheet'!D58</f>
        <v>Dollis Primary School</v>
      </c>
      <c r="D894" s="269" t="str">
        <f>'HN TOPUPS April Sheet'!F58</f>
        <v>EHCP</v>
      </c>
      <c r="E894" s="401">
        <f>'HN TOPUPS April Sheet'!Q58</f>
        <v>13835.384615384615</v>
      </c>
      <c r="F894" s="401">
        <f>'HN TOPUPS April Sheet'!R58</f>
        <v>6917.6923076923076</v>
      </c>
      <c r="G894" s="401">
        <f>'HN TOPUPS April Sheet'!S58</f>
        <v>6103.9923076923078</v>
      </c>
    </row>
    <row r="895" spans="1:7" x14ac:dyDescent="0.25">
      <c r="A895" s="269" t="s">
        <v>4872</v>
      </c>
      <c r="B895" s="269">
        <f>'HN TOPUPS April Sheet'!E59</f>
        <v>3024212</v>
      </c>
      <c r="C895" s="473" t="str">
        <f>'HN TOPUPS April Sheet'!D59</f>
        <v>East Barnet School</v>
      </c>
      <c r="D895" s="269" t="str">
        <f>'HN TOPUPS April Sheet'!F59</f>
        <v>EHCP</v>
      </c>
      <c r="E895" s="401">
        <f>'HN TOPUPS April Sheet'!Q59</f>
        <v>19462.583333333332</v>
      </c>
      <c r="F895" s="401">
        <f>'HN TOPUPS April Sheet'!R59</f>
        <v>19462.583333333332</v>
      </c>
      <c r="G895" s="401">
        <f>'HN TOPUPS April Sheet'!S59</f>
        <v>20622.391333333337</v>
      </c>
    </row>
    <row r="896" spans="1:7" x14ac:dyDescent="0.25">
      <c r="A896" s="269" t="s">
        <v>4872</v>
      </c>
      <c r="B896" s="269">
        <f>'HN TOPUPS April Sheet'!E60</f>
        <v>3022023</v>
      </c>
      <c r="C896" s="473" t="str">
        <f>'HN TOPUPS April Sheet'!D60</f>
        <v>Edgware Primary School</v>
      </c>
      <c r="D896" s="269" t="str">
        <f>'HN TOPUPS April Sheet'!F60</f>
        <v>EHCP</v>
      </c>
      <c r="E896" s="401">
        <f>'HN TOPUPS April Sheet'!Q60</f>
        <v>14648.307692307693</v>
      </c>
      <c r="F896" s="401">
        <f>'HN TOPUPS April Sheet'!R60</f>
        <v>7324.1538461538466</v>
      </c>
      <c r="G896" s="401">
        <f>'HN TOPUPS April Sheet'!S60</f>
        <v>5832.3698461538461</v>
      </c>
    </row>
    <row r="897" spans="1:7" x14ac:dyDescent="0.25">
      <c r="A897" s="269" t="s">
        <v>4872</v>
      </c>
      <c r="B897" s="269">
        <f>'HN TOPUPS April Sheet'!E61</f>
        <v>3022023</v>
      </c>
      <c r="C897" s="473" t="str">
        <f>'HN TOPUPS April Sheet'!D61</f>
        <v>Edgware Primary School</v>
      </c>
      <c r="D897" s="269" t="str">
        <f>'HN TOPUPS April Sheet'!F61</f>
        <v>SEN Inclusion</v>
      </c>
      <c r="E897" s="401">
        <f>'HN TOPUPS April Sheet'!Q61</f>
        <v>0</v>
      </c>
      <c r="F897" s="401">
        <f>'HN TOPUPS April Sheet'!R61</f>
        <v>0</v>
      </c>
      <c r="G897" s="401">
        <f>'HN TOPUPS April Sheet'!S61</f>
        <v>682</v>
      </c>
    </row>
    <row r="898" spans="1:7" x14ac:dyDescent="0.25">
      <c r="A898" s="269" t="s">
        <v>4872</v>
      </c>
      <c r="B898" s="269">
        <f>'HN TOPUPS April Sheet'!E62</f>
        <v>3022001</v>
      </c>
      <c r="C898" s="473" t="str">
        <f>'HN TOPUPS April Sheet'!D62</f>
        <v>Etz Chaim Jewish Primary School</v>
      </c>
      <c r="D898" s="269" t="str">
        <f>'HN TOPUPS April Sheet'!F62</f>
        <v>EHCP</v>
      </c>
      <c r="E898" s="401">
        <f>'HN TOPUPS April Sheet'!Q62</f>
        <v>915.83333333333326</v>
      </c>
      <c r="F898" s="401">
        <f>'HN TOPUPS April Sheet'!R62</f>
        <v>915.83333333333326</v>
      </c>
      <c r="G898" s="401">
        <f>'HN TOPUPS April Sheet'!S62</f>
        <v>915.83333333333337</v>
      </c>
    </row>
    <row r="899" spans="1:7" x14ac:dyDescent="0.25">
      <c r="A899" s="269" t="s">
        <v>4872</v>
      </c>
      <c r="B899" s="269">
        <f>'HN TOPUPS April Sheet'!E63</f>
        <v>3022024</v>
      </c>
      <c r="C899" s="473" t="str">
        <f>'HN TOPUPS April Sheet'!D63</f>
        <v>Fairway Primary School</v>
      </c>
      <c r="D899" s="269" t="str">
        <f>'HN TOPUPS April Sheet'!F63</f>
        <v>EHCP</v>
      </c>
      <c r="E899" s="401">
        <f>'HN TOPUPS April Sheet'!Q63</f>
        <v>9266.7692307692305</v>
      </c>
      <c r="F899" s="401">
        <f>'HN TOPUPS April Sheet'!R63</f>
        <v>4633.3846153846152</v>
      </c>
      <c r="G899" s="401">
        <f>'HN TOPUPS April Sheet'!S63</f>
        <v>5379.2756153846158</v>
      </c>
    </row>
    <row r="900" spans="1:7" x14ac:dyDescent="0.25">
      <c r="A900" s="269" t="s">
        <v>4872</v>
      </c>
      <c r="B900" s="269">
        <f>'HN TOPUPS April Sheet'!E64</f>
        <v>3022024</v>
      </c>
      <c r="C900" s="473" t="str">
        <f>'HN TOPUPS April Sheet'!D64</f>
        <v>Fairway Primary School</v>
      </c>
      <c r="D900" s="269" t="str">
        <f>'HN TOPUPS April Sheet'!F64</f>
        <v>EHCP</v>
      </c>
      <c r="E900" s="401">
        <f>'HN TOPUPS April Sheet'!Q64</f>
        <v>0</v>
      </c>
      <c r="F900" s="401">
        <f>'HN TOPUPS April Sheet'!R64</f>
        <v>0</v>
      </c>
      <c r="G900" s="401">
        <f>'HN TOPUPS April Sheet'!S64</f>
        <v>257.68799999999999</v>
      </c>
    </row>
    <row r="901" spans="1:7" x14ac:dyDescent="0.25">
      <c r="A901" s="269" t="s">
        <v>4872</v>
      </c>
      <c r="B901" s="269">
        <f>'HN TOPUPS April Sheet'!E65</f>
        <v>3022024</v>
      </c>
      <c r="C901" s="473" t="str">
        <f>'HN TOPUPS April Sheet'!D65</f>
        <v>Fairway Primary School</v>
      </c>
      <c r="D901" s="269" t="str">
        <f>'HN TOPUPS April Sheet'!F65</f>
        <v>SEN Inclusion</v>
      </c>
      <c r="E901" s="401">
        <f>'HN TOPUPS April Sheet'!Q65</f>
        <v>0</v>
      </c>
      <c r="F901" s="401">
        <f>'HN TOPUPS April Sheet'!R65</f>
        <v>0</v>
      </c>
      <c r="G901" s="401">
        <f>'HN TOPUPS April Sheet'!S65</f>
        <v>280.55</v>
      </c>
    </row>
    <row r="902" spans="1:7" x14ac:dyDescent="0.25">
      <c r="A902" s="269" t="s">
        <v>4872</v>
      </c>
      <c r="B902" s="269">
        <f>'HN TOPUPS April Sheet'!E66</f>
        <v>3025405</v>
      </c>
      <c r="C902" s="473" t="str">
        <f>'HN TOPUPS April Sheet'!D66</f>
        <v>Finchley Catholic High School</v>
      </c>
      <c r="D902" s="269" t="str">
        <f>'HN TOPUPS April Sheet'!F66</f>
        <v>EHCP</v>
      </c>
      <c r="E902" s="401">
        <f>'HN TOPUPS April Sheet'!Q66</f>
        <v>16713.846153846156</v>
      </c>
      <c r="F902" s="401">
        <f>'HN TOPUPS April Sheet'!R66</f>
        <v>8356.923076923078</v>
      </c>
      <c r="G902" s="401">
        <f>'HN TOPUPS April Sheet'!S66</f>
        <v>8356.9230769230762</v>
      </c>
    </row>
    <row r="903" spans="1:7" x14ac:dyDescent="0.25">
      <c r="A903" s="269" t="s">
        <v>4872</v>
      </c>
      <c r="B903" s="269">
        <f>'HN TOPUPS April Sheet'!E67</f>
        <v>3022025</v>
      </c>
      <c r="C903" s="473" t="str">
        <f>'HN TOPUPS April Sheet'!D67</f>
        <v>Foulds</v>
      </c>
      <c r="D903" s="269" t="str">
        <f>'HN TOPUPS April Sheet'!F67</f>
        <v>EHCP</v>
      </c>
      <c r="E903" s="401">
        <f>'HN TOPUPS April Sheet'!Q67</f>
        <v>9641.0769230769238</v>
      </c>
      <c r="F903" s="401">
        <f>'HN TOPUPS April Sheet'!R67</f>
        <v>4820.5384615384619</v>
      </c>
      <c r="G903" s="401">
        <f>'HN TOPUPS April Sheet'!S67</f>
        <v>4820.538461538461</v>
      </c>
    </row>
    <row r="904" spans="1:7" x14ac:dyDescent="0.25">
      <c r="A904" s="269" t="s">
        <v>4872</v>
      </c>
      <c r="B904" s="269">
        <f>'HN TOPUPS April Sheet'!E68</f>
        <v>3024003</v>
      </c>
      <c r="C904" s="473" t="str">
        <f>'HN TOPUPS April Sheet'!D68</f>
        <v>Friern Barnet School</v>
      </c>
      <c r="D904" s="269" t="str">
        <f>'HN TOPUPS April Sheet'!F68</f>
        <v>EHCP</v>
      </c>
      <c r="E904" s="401">
        <f>'HN TOPUPS April Sheet'!Q68</f>
        <v>31930.461538461539</v>
      </c>
      <c r="F904" s="401">
        <f>'HN TOPUPS April Sheet'!R68</f>
        <v>15965.23076923077</v>
      </c>
      <c r="G904" s="401">
        <f>'HN TOPUPS April Sheet'!S68</f>
        <v>15965.23076923077</v>
      </c>
    </row>
    <row r="905" spans="1:7" x14ac:dyDescent="0.25">
      <c r="A905" s="269" t="s">
        <v>4872</v>
      </c>
      <c r="B905" s="269">
        <f>'HN TOPUPS April Sheet'!E69</f>
        <v>3022026</v>
      </c>
      <c r="C905" s="473" t="str">
        <f>'HN TOPUPS April Sheet'!D69</f>
        <v>Frith Manor School</v>
      </c>
      <c r="D905" s="269" t="str">
        <f>'HN TOPUPS April Sheet'!F69</f>
        <v>EHCP</v>
      </c>
      <c r="E905" s="401">
        <f>'HN TOPUPS April Sheet'!Q69</f>
        <v>9862.5923076923082</v>
      </c>
      <c r="F905" s="401">
        <f>'HN TOPUPS April Sheet'!R69</f>
        <v>4931.2961538461541</v>
      </c>
      <c r="G905" s="401">
        <f>'HN TOPUPS April Sheet'!S69</f>
        <v>4931.2961538461532</v>
      </c>
    </row>
    <row r="906" spans="1:7" x14ac:dyDescent="0.25">
      <c r="A906" s="269" t="s">
        <v>4872</v>
      </c>
      <c r="B906" s="269">
        <f>'HN TOPUPS April Sheet'!E70</f>
        <v>3022028</v>
      </c>
      <c r="C906" s="473" t="str">
        <f>'HN TOPUPS April Sheet'!D70</f>
        <v>Garden Suburb Infant School</v>
      </c>
      <c r="D906" s="269" t="str">
        <f>'HN TOPUPS April Sheet'!F70</f>
        <v>EHCP</v>
      </c>
      <c r="E906" s="401">
        <f>'HN TOPUPS April Sheet'!Q70</f>
        <v>7137.2307692307695</v>
      </c>
      <c r="F906" s="401">
        <f>'HN TOPUPS April Sheet'!R70</f>
        <v>3568.6153846153848</v>
      </c>
      <c r="G906" s="401">
        <f>'HN TOPUPS April Sheet'!S70</f>
        <v>4667.6153846153848</v>
      </c>
    </row>
    <row r="907" spans="1:7" x14ac:dyDescent="0.25">
      <c r="A907" s="269" t="s">
        <v>4872</v>
      </c>
      <c r="B907" s="269">
        <f>'HN TOPUPS April Sheet'!E71</f>
        <v>3022027</v>
      </c>
      <c r="C907" s="473" t="str">
        <f>'HN TOPUPS April Sheet'!D71</f>
        <v>Garden Suburb Junior</v>
      </c>
      <c r="D907" s="269" t="str">
        <f>'HN TOPUPS April Sheet'!F71</f>
        <v>EHCP</v>
      </c>
      <c r="E907" s="401">
        <f>'HN TOPUPS April Sheet'!Q71</f>
        <v>5633.4630769230771</v>
      </c>
      <c r="F907" s="401">
        <f>'HN TOPUPS April Sheet'!R71</f>
        <v>2816.7315384615385</v>
      </c>
      <c r="G907" s="401">
        <f>'HN TOPUPS April Sheet'!S71</f>
        <v>3932.4718717948717</v>
      </c>
    </row>
    <row r="908" spans="1:7" x14ac:dyDescent="0.25">
      <c r="A908" s="269" t="s">
        <v>4872</v>
      </c>
      <c r="B908" s="269">
        <f>'HN TOPUPS April Sheet'!E72</f>
        <v>3022029</v>
      </c>
      <c r="C908" s="473" t="str">
        <f>'HN TOPUPS April Sheet'!D72</f>
        <v>Goldbeaters Primary School</v>
      </c>
      <c r="D908" s="269" t="str">
        <f>'HN TOPUPS April Sheet'!F72</f>
        <v>EHCP</v>
      </c>
      <c r="E908" s="401">
        <f>'HN TOPUPS April Sheet'!Q72</f>
        <v>23605.846153846156</v>
      </c>
      <c r="F908" s="401">
        <f>'HN TOPUPS April Sheet'!R72</f>
        <v>11802.923076923078</v>
      </c>
      <c r="G908" s="401">
        <f>'HN TOPUPS April Sheet'!S72</f>
        <v>11345.006076923079</v>
      </c>
    </row>
    <row r="909" spans="1:7" x14ac:dyDescent="0.25">
      <c r="A909" s="269" t="s">
        <v>4872</v>
      </c>
      <c r="B909" s="269">
        <f>'HN TOPUPS April Sheet'!E73</f>
        <v>3022029</v>
      </c>
      <c r="C909" s="473" t="str">
        <f>'HN TOPUPS April Sheet'!D73</f>
        <v>Goldbeaters Primary School</v>
      </c>
      <c r="D909" s="269" t="str">
        <f>'HN TOPUPS April Sheet'!F73</f>
        <v>SEN Inclusion</v>
      </c>
      <c r="E909" s="401">
        <f>'HN TOPUPS April Sheet'!Q73</f>
        <v>0</v>
      </c>
      <c r="F909" s="401">
        <f>'HN TOPUPS April Sheet'!R73</f>
        <v>0</v>
      </c>
      <c r="G909" s="401">
        <f>'HN TOPUPS April Sheet'!S73</f>
        <v>818.4</v>
      </c>
    </row>
    <row r="910" spans="1:7" x14ac:dyDescent="0.25">
      <c r="A910" s="269" t="s">
        <v>4872</v>
      </c>
      <c r="B910" s="269">
        <f>'HN TOPUPS April Sheet'!E74</f>
        <v>3021001</v>
      </c>
      <c r="C910" s="473" t="str">
        <f>'HN TOPUPS April Sheet'!D74</f>
        <v>Hampden Way Nursery</v>
      </c>
      <c r="D910" s="269" t="str">
        <f>'HN TOPUPS April Sheet'!F74</f>
        <v>SEN Inclusion</v>
      </c>
      <c r="E910" s="401">
        <f>'HN TOPUPS April Sheet'!Q74</f>
        <v>491.7770125223613</v>
      </c>
      <c r="F910" s="401">
        <f>'HN TOPUPS April Sheet'!R74</f>
        <v>245.88850626118065</v>
      </c>
      <c r="G910" s="401">
        <f>'HN TOPUPS April Sheet'!S74</f>
        <v>278.43850626118063</v>
      </c>
    </row>
    <row r="911" spans="1:7" x14ac:dyDescent="0.25">
      <c r="A911" s="269" t="s">
        <v>4872</v>
      </c>
      <c r="B911" s="269">
        <f>'HN TOPUPS April Sheet'!E75</f>
        <v>3025409</v>
      </c>
      <c r="C911" s="473" t="str">
        <f>'HN TOPUPS April Sheet'!D75</f>
        <v>Hasmonean High School</v>
      </c>
      <c r="D911" s="269" t="str">
        <f>'HN TOPUPS April Sheet'!F75</f>
        <v>EHCP</v>
      </c>
      <c r="E911" s="401">
        <f>'HN TOPUPS April Sheet'!Q75</f>
        <v>23898.166666666664</v>
      </c>
      <c r="F911" s="401">
        <f>'HN TOPUPS April Sheet'!R75</f>
        <v>23898.166666666664</v>
      </c>
      <c r="G911" s="401">
        <f>'HN TOPUPS April Sheet'!S75</f>
        <v>23898.166666666668</v>
      </c>
    </row>
    <row r="912" spans="1:7" x14ac:dyDescent="0.25">
      <c r="A912" s="269" t="s">
        <v>4872</v>
      </c>
      <c r="B912" s="269">
        <f>'HN TOPUPS April Sheet'!E76</f>
        <v>3023516</v>
      </c>
      <c r="C912" s="473" t="str">
        <f>'HN TOPUPS April Sheet'!D76</f>
        <v>Hasmonean Primary School</v>
      </c>
      <c r="D912" s="269" t="str">
        <f>'HN TOPUPS April Sheet'!F76</f>
        <v>EHCP</v>
      </c>
      <c r="E912" s="401">
        <f>'HN TOPUPS April Sheet'!Q76</f>
        <v>10454</v>
      </c>
      <c r="F912" s="401">
        <f>'HN TOPUPS April Sheet'!R76</f>
        <v>5227</v>
      </c>
      <c r="G912" s="401">
        <f>'HN TOPUPS April Sheet'!S76</f>
        <v>5227</v>
      </c>
    </row>
    <row r="913" spans="1:7" x14ac:dyDescent="0.25">
      <c r="A913" s="269" t="s">
        <v>4872</v>
      </c>
      <c r="B913" s="269">
        <f>'HN TOPUPS April Sheet'!E77</f>
        <v>3023516</v>
      </c>
      <c r="C913" s="473" t="str">
        <f>'HN TOPUPS April Sheet'!D77</f>
        <v>Hasmonean Primary School</v>
      </c>
      <c r="D913" s="269" t="str">
        <f>'HN TOPUPS April Sheet'!F77</f>
        <v>SEN Inclusion</v>
      </c>
      <c r="E913" s="401">
        <f>'HN TOPUPS April Sheet'!Q77</f>
        <v>0</v>
      </c>
      <c r="F913" s="401">
        <f>'HN TOPUPS April Sheet'!R77</f>
        <v>0</v>
      </c>
      <c r="G913" s="401">
        <f>'HN TOPUPS April Sheet'!S77</f>
        <v>238.31300000000002</v>
      </c>
    </row>
    <row r="914" spans="1:7" x14ac:dyDescent="0.25">
      <c r="A914" s="269" t="s">
        <v>4872</v>
      </c>
      <c r="B914" s="269">
        <f>'HN TOPUPS April Sheet'!E78</f>
        <v>3025400</v>
      </c>
      <c r="C914" s="473" t="str">
        <f>'HN TOPUPS April Sheet'!D78</f>
        <v>Hendon School</v>
      </c>
      <c r="D914" s="269" t="str">
        <f>'HN TOPUPS April Sheet'!F78</f>
        <v>ARPs</v>
      </c>
      <c r="E914" s="401">
        <f>'HN TOPUPS April Sheet'!Q78</f>
        <v>32988.333333333328</v>
      </c>
      <c r="F914" s="401">
        <f>'HN TOPUPS April Sheet'!R78</f>
        <v>32988.333333333328</v>
      </c>
      <c r="G914" s="401">
        <f>'HN TOPUPS April Sheet'!S78</f>
        <v>34442.291333333334</v>
      </c>
    </row>
    <row r="915" spans="1:7" x14ac:dyDescent="0.25">
      <c r="A915" s="269" t="s">
        <v>4872</v>
      </c>
      <c r="B915" s="269">
        <f>'HN TOPUPS April Sheet'!E79</f>
        <v>3025400</v>
      </c>
      <c r="C915" s="473" t="str">
        <f>'HN TOPUPS April Sheet'!D79</f>
        <v>Hendon School</v>
      </c>
      <c r="D915" s="269" t="str">
        <f>'HN TOPUPS April Sheet'!F79</f>
        <v>EHCP</v>
      </c>
      <c r="E915" s="401">
        <f>'HN TOPUPS April Sheet'!Q79</f>
        <v>24260.625</v>
      </c>
      <c r="F915" s="401">
        <f>'HN TOPUPS April Sheet'!R79</f>
        <v>24260.625</v>
      </c>
      <c r="G915" s="401">
        <f>'HN TOPUPS April Sheet'!S79</f>
        <v>24833.166999999998</v>
      </c>
    </row>
    <row r="916" spans="1:7" x14ac:dyDescent="0.25">
      <c r="A916" s="269" t="s">
        <v>4872</v>
      </c>
      <c r="B916" s="269">
        <f>'HN TOPUPS April Sheet'!E80</f>
        <v>3022031</v>
      </c>
      <c r="C916" s="473" t="str">
        <f>'HN TOPUPS April Sheet'!D80</f>
        <v>Hollickwood JMI School</v>
      </c>
      <c r="D916" s="269" t="str">
        <f>'HN TOPUPS April Sheet'!F80</f>
        <v>EHCP</v>
      </c>
      <c r="E916" s="401">
        <f>'HN TOPUPS April Sheet'!Q80</f>
        <v>2942.6153846153848</v>
      </c>
      <c r="F916" s="401">
        <f>'HN TOPUPS April Sheet'!R80</f>
        <v>1471.3076923076924</v>
      </c>
      <c r="G916" s="401">
        <f>'HN TOPUPS April Sheet'!S80</f>
        <v>2149.3906923076925</v>
      </c>
    </row>
    <row r="917" spans="1:7" x14ac:dyDescent="0.25">
      <c r="A917" s="269" t="s">
        <v>4872</v>
      </c>
      <c r="B917" s="269">
        <f>'HN TOPUPS April Sheet'!E81</f>
        <v>3022031</v>
      </c>
      <c r="C917" s="473" t="str">
        <f>'HN TOPUPS April Sheet'!D81</f>
        <v>Hollickwood JMI School</v>
      </c>
      <c r="D917" s="269" t="str">
        <f>'HN TOPUPS April Sheet'!F81</f>
        <v>SEN Inclusion</v>
      </c>
      <c r="E917" s="401">
        <f>'HN TOPUPS April Sheet'!Q81</f>
        <v>0</v>
      </c>
      <c r="F917" s="401">
        <f>'HN TOPUPS April Sheet'!R81</f>
        <v>0</v>
      </c>
      <c r="G917" s="401">
        <f>'HN TOPUPS April Sheet'!S81</f>
        <v>170.5</v>
      </c>
    </row>
    <row r="918" spans="1:7" x14ac:dyDescent="0.25">
      <c r="A918" s="269" t="s">
        <v>4872</v>
      </c>
      <c r="B918" s="269">
        <f>'HN TOPUPS April Sheet'!E82</f>
        <v>3022032</v>
      </c>
      <c r="C918" s="473" t="str">
        <f>'HN TOPUPS April Sheet'!D82</f>
        <v>Holly Park School</v>
      </c>
      <c r="D918" s="269" t="str">
        <f>'HN TOPUPS April Sheet'!F82</f>
        <v>EHCP</v>
      </c>
      <c r="E918" s="401">
        <f>'HN TOPUPS April Sheet'!Q82</f>
        <v>16339.076923076924</v>
      </c>
      <c r="F918" s="401">
        <f>'HN TOPUPS April Sheet'!R82</f>
        <v>8169.5384615384619</v>
      </c>
      <c r="G918" s="401">
        <f>'HN TOPUPS April Sheet'!S82</f>
        <v>10760.321461538462</v>
      </c>
    </row>
    <row r="919" spans="1:7" x14ac:dyDescent="0.25">
      <c r="A919" s="269" t="s">
        <v>4872</v>
      </c>
      <c r="B919" s="269">
        <f>'HN TOPUPS April Sheet'!E83</f>
        <v>3022032</v>
      </c>
      <c r="C919" s="473" t="str">
        <f>'HN TOPUPS April Sheet'!D83</f>
        <v>Holly Park School</v>
      </c>
      <c r="D919" s="269" t="str">
        <f>'HN TOPUPS April Sheet'!F83</f>
        <v>SEN Inclusion</v>
      </c>
      <c r="E919" s="401">
        <f>'HN TOPUPS April Sheet'!Q83</f>
        <v>0</v>
      </c>
      <c r="F919" s="401">
        <f>'HN TOPUPS April Sheet'!R83</f>
        <v>0</v>
      </c>
      <c r="G919" s="401">
        <f>'HN TOPUPS April Sheet'!S83</f>
        <v>1130.7255</v>
      </c>
    </row>
    <row r="920" spans="1:7" x14ac:dyDescent="0.25">
      <c r="A920" s="269" t="s">
        <v>4872</v>
      </c>
      <c r="B920" s="269">
        <f>'HN TOPUPS April Sheet'!E84</f>
        <v>3023304</v>
      </c>
      <c r="C920" s="473" t="str">
        <f>'HN TOPUPS April Sheet'!D84</f>
        <v>Holy Trinity School</v>
      </c>
      <c r="D920" s="269" t="str">
        <f>'HN TOPUPS April Sheet'!F84</f>
        <v>EHCP</v>
      </c>
      <c r="E920" s="401">
        <f>'HN TOPUPS April Sheet'!Q84</f>
        <v>8324.3076923076933</v>
      </c>
      <c r="F920" s="401">
        <f>'HN TOPUPS April Sheet'!R84</f>
        <v>4162.1538461538466</v>
      </c>
      <c r="G920" s="401">
        <f>'HN TOPUPS April Sheet'!S84</f>
        <v>5101.7608461538466</v>
      </c>
    </row>
    <row r="921" spans="1:7" x14ac:dyDescent="0.25">
      <c r="A921" s="269" t="s">
        <v>4872</v>
      </c>
      <c r="B921" s="269">
        <f>'HN TOPUPS April Sheet'!E85</f>
        <v>3022047</v>
      </c>
      <c r="C921" s="473" t="str">
        <f>'HN TOPUPS April Sheet'!D85</f>
        <v>Hyde School</v>
      </c>
      <c r="D921" s="269" t="str">
        <f>'HN TOPUPS April Sheet'!F85</f>
        <v>EHCP</v>
      </c>
      <c r="E921" s="401">
        <f>'HN TOPUPS April Sheet'!Q85</f>
        <v>8305</v>
      </c>
      <c r="F921" s="401">
        <f>'HN TOPUPS April Sheet'!R85</f>
        <v>8305</v>
      </c>
      <c r="G921" s="401">
        <f>'HN TOPUPS April Sheet'!S85</f>
        <v>9255.0910000000003</v>
      </c>
    </row>
    <row r="922" spans="1:7" x14ac:dyDescent="0.25">
      <c r="A922" s="269" t="s">
        <v>4872</v>
      </c>
      <c r="B922" s="269">
        <f>'HN TOPUPS April Sheet'!E86</f>
        <v>3023515</v>
      </c>
      <c r="C922" s="473" t="str">
        <f>'HN TOPUPS April Sheet'!D86</f>
        <v>Independent Jewish Day School</v>
      </c>
      <c r="D922" s="269" t="str">
        <f>'HN TOPUPS April Sheet'!F86</f>
        <v>EHCP</v>
      </c>
      <c r="E922" s="401">
        <f>'HN TOPUPS April Sheet'!Q86</f>
        <v>3901.083333333333</v>
      </c>
      <c r="F922" s="401">
        <f>'HN TOPUPS April Sheet'!R86</f>
        <v>3901.083333333333</v>
      </c>
      <c r="G922" s="401">
        <f>'HN TOPUPS April Sheet'!S86</f>
        <v>3901.0833333333335</v>
      </c>
    </row>
    <row r="923" spans="1:7" x14ac:dyDescent="0.25">
      <c r="A923" s="269" t="s">
        <v>4872</v>
      </c>
      <c r="B923" s="269">
        <f>'HN TOPUPS April Sheet'!E87</f>
        <v>3025427</v>
      </c>
      <c r="C923" s="473" t="str">
        <f>'HN TOPUPS April Sheet'!D87</f>
        <v>JCoSS</v>
      </c>
      <c r="D923" s="269" t="str">
        <f>'HN TOPUPS April Sheet'!F87</f>
        <v>ARPs</v>
      </c>
      <c r="E923" s="401">
        <f>'HN TOPUPS April Sheet'!Q87</f>
        <v>136169.38461538462</v>
      </c>
      <c r="F923" s="401">
        <f>'HN TOPUPS April Sheet'!R87</f>
        <v>68084.692307692312</v>
      </c>
      <c r="G923" s="401">
        <f>'HN TOPUPS April Sheet'!S87</f>
        <v>66242.392307692295</v>
      </c>
    </row>
    <row r="924" spans="1:7" x14ac:dyDescent="0.25">
      <c r="A924" s="269" t="s">
        <v>4872</v>
      </c>
      <c r="B924" s="269">
        <f>'HN TOPUPS April Sheet'!E88</f>
        <v>3025427</v>
      </c>
      <c r="C924" s="473" t="str">
        <f>'HN TOPUPS April Sheet'!D88</f>
        <v>JCoSS</v>
      </c>
      <c r="D924" s="269" t="str">
        <f>'HN TOPUPS April Sheet'!F88</f>
        <v>EHCP</v>
      </c>
      <c r="E924" s="401">
        <f>'HN TOPUPS April Sheet'!Q88</f>
        <v>35002.769230769234</v>
      </c>
      <c r="F924" s="401">
        <f>'HN TOPUPS April Sheet'!R88</f>
        <v>17501.384615384617</v>
      </c>
      <c r="G924" s="401">
        <f>'HN TOPUPS April Sheet'!S88</f>
        <v>17510.343615384616</v>
      </c>
    </row>
    <row r="925" spans="1:7" x14ac:dyDescent="0.25">
      <c r="A925" s="269" t="s">
        <v>4872</v>
      </c>
      <c r="B925" s="269">
        <f>'HN TOPUPS April Sheet'!E89</f>
        <v>3026085</v>
      </c>
      <c r="C925" s="473" t="str">
        <f>'HN TOPUPS April Sheet'!D89</f>
        <v>Kisharon Inclusive Special Free School</v>
      </c>
      <c r="D925" s="269" t="str">
        <f>'HN TOPUPS April Sheet'!F89</f>
        <v>Special</v>
      </c>
      <c r="E925" s="401">
        <f>'HN TOPUPS April Sheet'!Q89</f>
        <v>60583.625</v>
      </c>
      <c r="F925" s="401">
        <f>'HN TOPUPS April Sheet'!R89</f>
        <v>60583.625</v>
      </c>
      <c r="G925" s="401">
        <f>'HN TOPUPS April Sheet'!S89</f>
        <v>61878.400000000001</v>
      </c>
    </row>
    <row r="926" spans="1:7" x14ac:dyDescent="0.25">
      <c r="A926" s="269" t="s">
        <v>4872</v>
      </c>
      <c r="B926" s="269">
        <f>'HN TOPUPS April Sheet'!E90</f>
        <v>3022036</v>
      </c>
      <c r="C926" s="473" t="str">
        <f>'HN TOPUPS April Sheet'!D90</f>
        <v>Livingstone School</v>
      </c>
      <c r="D926" s="269" t="str">
        <f>'HN TOPUPS April Sheet'!F90</f>
        <v>ARPs</v>
      </c>
      <c r="E926" s="401">
        <f>'HN TOPUPS April Sheet'!Q90</f>
        <v>36044</v>
      </c>
      <c r="F926" s="401">
        <f>'HN TOPUPS April Sheet'!R90</f>
        <v>18022</v>
      </c>
      <c r="G926" s="401">
        <f>'HN TOPUPS April Sheet'!S90</f>
        <v>19824.200999999997</v>
      </c>
    </row>
    <row r="927" spans="1:7" x14ac:dyDescent="0.25">
      <c r="A927" s="269" t="s">
        <v>4872</v>
      </c>
      <c r="B927" s="269">
        <f>'HN TOPUPS April Sheet'!E91</f>
        <v>3022036</v>
      </c>
      <c r="C927" s="473" t="str">
        <f>'HN TOPUPS April Sheet'!D91</f>
        <v>Livingstone School</v>
      </c>
      <c r="D927" s="269" t="str">
        <f>'HN TOPUPS April Sheet'!F91</f>
        <v>EHCP</v>
      </c>
      <c r="E927" s="401">
        <f>'HN TOPUPS April Sheet'!Q91</f>
        <v>10892.615384615385</v>
      </c>
      <c r="F927" s="401">
        <f>'HN TOPUPS April Sheet'!R91</f>
        <v>5446.3076923076924</v>
      </c>
      <c r="G927" s="401">
        <f>'HN TOPUPS April Sheet'!S91</f>
        <v>4700.4156923076926</v>
      </c>
    </row>
    <row r="928" spans="1:7" x14ac:dyDescent="0.25">
      <c r="A928" s="269" t="s">
        <v>4872</v>
      </c>
      <c r="B928" s="269">
        <f>'HN TOPUPS April Sheet'!E92</f>
        <v>3026905</v>
      </c>
      <c r="C928" s="473" t="str">
        <f>'HN TOPUPS April Sheet'!D92</f>
        <v>London Academy</v>
      </c>
      <c r="D928" s="269" t="str">
        <f>'HN TOPUPS April Sheet'!F92</f>
        <v>ARPs</v>
      </c>
      <c r="E928" s="401">
        <f>'HN TOPUPS April Sheet'!Q92</f>
        <v>2060.5</v>
      </c>
      <c r="F928" s="401">
        <f>'HN TOPUPS April Sheet'!R92</f>
        <v>2060.5</v>
      </c>
      <c r="G928" s="401">
        <f>'HN TOPUPS April Sheet'!S92</f>
        <v>2060.5</v>
      </c>
    </row>
    <row r="929" spans="1:7" x14ac:dyDescent="0.25">
      <c r="A929" s="269" t="s">
        <v>4872</v>
      </c>
      <c r="B929" s="269">
        <f>'HN TOPUPS April Sheet'!E93</f>
        <v>3026905</v>
      </c>
      <c r="C929" s="473" t="str">
        <f>'HN TOPUPS April Sheet'!D93</f>
        <v>London Academy</v>
      </c>
      <c r="D929" s="269" t="str">
        <f>'HN TOPUPS April Sheet'!F93</f>
        <v>EHCP</v>
      </c>
      <c r="E929" s="401">
        <f>'HN TOPUPS April Sheet'!Q93</f>
        <v>18246.666666666664</v>
      </c>
      <c r="F929" s="401">
        <f>'HN TOPUPS April Sheet'!R93</f>
        <v>18246.666666666664</v>
      </c>
      <c r="G929" s="401">
        <f>'HN TOPUPS April Sheet'!S93</f>
        <v>19161.741666666669</v>
      </c>
    </row>
    <row r="930" spans="1:7" x14ac:dyDescent="0.25">
      <c r="A930" s="269" t="s">
        <v>4872</v>
      </c>
      <c r="B930" s="269">
        <f>'HN TOPUPS April Sheet'!E94</f>
        <v>3026905</v>
      </c>
      <c r="C930" s="473" t="str">
        <f>'HN TOPUPS April Sheet'!D94</f>
        <v>London Academy</v>
      </c>
      <c r="D930" s="269" t="str">
        <f>'HN TOPUPS April Sheet'!F94</f>
        <v>EHCP</v>
      </c>
      <c r="E930" s="401">
        <f>'HN TOPUPS April Sheet'!Q94</f>
        <v>5459.833333333333</v>
      </c>
      <c r="F930" s="401">
        <f>'HN TOPUPS April Sheet'!R94</f>
        <v>5459.833333333333</v>
      </c>
      <c r="G930" s="401">
        <f>'HN TOPUPS April Sheet'!S94</f>
        <v>5459.8333333333339</v>
      </c>
    </row>
    <row r="931" spans="1:7" x14ac:dyDescent="0.25">
      <c r="A931" s="269" t="s">
        <v>4872</v>
      </c>
      <c r="B931" s="269">
        <f>'HN TOPUPS April Sheet'!E95</f>
        <v>3022037</v>
      </c>
      <c r="C931" s="473" t="str">
        <f>'HN TOPUPS April Sheet'!D95</f>
        <v>Manorside Primary School</v>
      </c>
      <c r="D931" s="269" t="str">
        <f>'HN TOPUPS April Sheet'!F95</f>
        <v>EHCP</v>
      </c>
      <c r="E931" s="401">
        <f>'HN TOPUPS April Sheet'!Q95</f>
        <v>10079.846153846154</v>
      </c>
      <c r="F931" s="401">
        <f>'HN TOPUPS April Sheet'!R95</f>
        <v>5039.9230769230771</v>
      </c>
      <c r="G931" s="401">
        <f>'HN TOPUPS April Sheet'!S95</f>
        <v>5039.9230769230762</v>
      </c>
    </row>
    <row r="932" spans="1:7" x14ac:dyDescent="0.25">
      <c r="A932" s="269" t="s">
        <v>4872</v>
      </c>
      <c r="B932" s="269">
        <f>'HN TOPUPS April Sheet'!E96</f>
        <v>3027010</v>
      </c>
      <c r="C932" s="473" t="str">
        <f>'HN TOPUPS April Sheet'!D96</f>
        <v>Mapledown</v>
      </c>
      <c r="D932" s="269" t="str">
        <f>'HN TOPUPS April Sheet'!F96</f>
        <v>Special</v>
      </c>
      <c r="E932" s="401">
        <f>'HN TOPUPS April Sheet'!Q96</f>
        <v>315848.61538461538</v>
      </c>
      <c r="F932" s="401">
        <f>'HN TOPUPS April Sheet'!R96</f>
        <v>157924.30769230769</v>
      </c>
      <c r="G932" s="401">
        <f>'HN TOPUPS April Sheet'!S96</f>
        <v>157665.1406923077</v>
      </c>
    </row>
    <row r="933" spans="1:7" x14ac:dyDescent="0.25">
      <c r="A933" s="269" t="s">
        <v>4872</v>
      </c>
      <c r="B933" s="269">
        <f>'HN TOPUPS April Sheet'!E97</f>
        <v>3023523</v>
      </c>
      <c r="C933" s="473" t="str">
        <f>'HN TOPUPS April Sheet'!D97</f>
        <v>Martin Primary School</v>
      </c>
      <c r="D933" s="269" t="str">
        <f>'HN TOPUPS April Sheet'!F97</f>
        <v>EHCP</v>
      </c>
      <c r="E933" s="401">
        <f>'HN TOPUPS April Sheet'!Q97</f>
        <v>15022.461538461539</v>
      </c>
      <c r="F933" s="401">
        <f>'HN TOPUPS April Sheet'!R97</f>
        <v>7511.2307692307695</v>
      </c>
      <c r="G933" s="401">
        <f>'HN TOPUPS April Sheet'!S97</f>
        <v>7511.2307692307686</v>
      </c>
    </row>
    <row r="934" spans="1:7" x14ac:dyDescent="0.25">
      <c r="A934" s="269" t="s">
        <v>4872</v>
      </c>
      <c r="B934" s="269">
        <f>'HN TOPUPS April Sheet'!E98</f>
        <v>3023523</v>
      </c>
      <c r="C934" s="473" t="str">
        <f>'HN TOPUPS April Sheet'!D98</f>
        <v>Martin Primary School</v>
      </c>
      <c r="D934" s="269" t="str">
        <f>'HN TOPUPS April Sheet'!F98</f>
        <v>SEN Inclusion</v>
      </c>
      <c r="E934" s="401">
        <f>'HN TOPUPS April Sheet'!Q98</f>
        <v>226.53846153846155</v>
      </c>
      <c r="F934" s="401">
        <f>'HN TOPUPS April Sheet'!R98</f>
        <v>113.26923076923077</v>
      </c>
      <c r="G934" s="401">
        <f>'HN TOPUPS April Sheet'!S98</f>
        <v>113.26923076923076</v>
      </c>
    </row>
    <row r="935" spans="1:7" x14ac:dyDescent="0.25">
      <c r="A935" s="269" t="s">
        <v>4872</v>
      </c>
      <c r="B935" s="269">
        <f>'HN TOPUPS April Sheet'!E99</f>
        <v>3025948</v>
      </c>
      <c r="C935" s="473" t="str">
        <f>'HN TOPUPS April Sheet'!D99</f>
        <v>Mathilda Marks-Kennedy School</v>
      </c>
      <c r="D935" s="269" t="str">
        <f>'HN TOPUPS April Sheet'!F99</f>
        <v>EHCP</v>
      </c>
      <c r="E935" s="401">
        <f>'HN TOPUPS April Sheet'!Q99</f>
        <v>3381.5384615384619</v>
      </c>
      <c r="F935" s="401">
        <f>'HN TOPUPS April Sheet'!R99</f>
        <v>1690.7692307692309</v>
      </c>
      <c r="G935" s="401">
        <f>'HN TOPUPS April Sheet'!S99</f>
        <v>1690.7692307692305</v>
      </c>
    </row>
    <row r="936" spans="1:7" x14ac:dyDescent="0.25">
      <c r="A936" s="269" t="s">
        <v>4872</v>
      </c>
      <c r="B936" s="269">
        <f>'HN TOPUPS April Sheet'!E100</f>
        <v>3025949</v>
      </c>
      <c r="C936" s="473" t="str">
        <f>'HN TOPUPS April Sheet'!D100</f>
        <v>Menorah Foundation School</v>
      </c>
      <c r="D936" s="269" t="str">
        <f>'HN TOPUPS April Sheet'!F100</f>
        <v>EHCP</v>
      </c>
      <c r="E936" s="401">
        <f>'HN TOPUPS April Sheet'!Q100</f>
        <v>5446.6153846153848</v>
      </c>
      <c r="F936" s="401">
        <f>'HN TOPUPS April Sheet'!R100</f>
        <v>2723.3076923076924</v>
      </c>
      <c r="G936" s="401">
        <f>'HN TOPUPS April Sheet'!S100</f>
        <v>4107.5076923076922</v>
      </c>
    </row>
    <row r="937" spans="1:7" x14ac:dyDescent="0.25">
      <c r="A937" s="269" t="s">
        <v>4872</v>
      </c>
      <c r="B937" s="269">
        <f>'HN TOPUPS April Sheet'!E101</f>
        <v>3024004</v>
      </c>
      <c r="C937" s="473" t="str">
        <f>'HN TOPUPS April Sheet'!D101</f>
        <v>Menorah High School (Girls)</v>
      </c>
      <c r="D937" s="269" t="str">
        <f>'HN TOPUPS April Sheet'!F101</f>
        <v>EHCP</v>
      </c>
      <c r="E937" s="401">
        <f>'HN TOPUPS April Sheet'!Q101</f>
        <v>9598.3076923076933</v>
      </c>
      <c r="F937" s="401">
        <f>'HN TOPUPS April Sheet'!R101</f>
        <v>4799.1538461538466</v>
      </c>
      <c r="G937" s="401">
        <f>'HN TOPUPS April Sheet'!S101</f>
        <v>4799.1538461538457</v>
      </c>
    </row>
    <row r="938" spans="1:7" x14ac:dyDescent="0.25">
      <c r="A938" s="269" t="s">
        <v>4872</v>
      </c>
      <c r="B938" s="269">
        <f>'HN TOPUPS April Sheet'!E102</f>
        <v>3023513</v>
      </c>
      <c r="C938" s="473" t="str">
        <f>'HN TOPUPS April Sheet'!D102</f>
        <v>Menorah Primary School</v>
      </c>
      <c r="D938" s="269" t="str">
        <f>'HN TOPUPS April Sheet'!F102</f>
        <v>EHCP</v>
      </c>
      <c r="E938" s="401">
        <f>'HN TOPUPS April Sheet'!Q102</f>
        <v>12687.415384615384</v>
      </c>
      <c r="F938" s="401">
        <f>'HN TOPUPS April Sheet'!R102</f>
        <v>6343.707692307692</v>
      </c>
      <c r="G938" s="401">
        <f>'HN TOPUPS April Sheet'!S102</f>
        <v>6343.707692307692</v>
      </c>
    </row>
    <row r="939" spans="1:7" x14ac:dyDescent="0.25">
      <c r="A939" s="269" t="s">
        <v>4872</v>
      </c>
      <c r="B939" s="269">
        <f>'HN TOPUPS April Sheet'!E103</f>
        <v>3023513</v>
      </c>
      <c r="C939" s="473" t="str">
        <f>'HN TOPUPS April Sheet'!D103</f>
        <v>Menorah Primary School</v>
      </c>
      <c r="D939" s="269" t="str">
        <f>'HN TOPUPS April Sheet'!F103</f>
        <v>SEN Inclusion</v>
      </c>
      <c r="E939" s="401">
        <f>'HN TOPUPS April Sheet'!Q103</f>
        <v>0</v>
      </c>
      <c r="F939" s="401">
        <f>'HN TOPUPS April Sheet'!R103</f>
        <v>0</v>
      </c>
      <c r="G939" s="401">
        <f>'HN TOPUPS April Sheet'!S103</f>
        <v>136.4</v>
      </c>
    </row>
    <row r="940" spans="1:7" x14ac:dyDescent="0.25">
      <c r="A940" s="269" t="s">
        <v>4872</v>
      </c>
      <c r="B940" s="269">
        <f>'HN TOPUPS April Sheet'!E104</f>
        <v>3025402</v>
      </c>
      <c r="C940" s="473" t="str">
        <f>'HN TOPUPS April Sheet'!D104</f>
        <v>Mill Hill County High School</v>
      </c>
      <c r="D940" s="269" t="str">
        <f>'HN TOPUPS April Sheet'!F104</f>
        <v>EHCP</v>
      </c>
      <c r="E940" s="401">
        <f>'HN TOPUPS April Sheet'!Q104</f>
        <v>45928.75</v>
      </c>
      <c r="F940" s="401">
        <f>'HN TOPUPS April Sheet'!R104</f>
        <v>45928.75</v>
      </c>
      <c r="G940" s="401">
        <f>'HN TOPUPS April Sheet'!S104</f>
        <v>43896.242000000006</v>
      </c>
    </row>
    <row r="941" spans="1:7" x14ac:dyDescent="0.25">
      <c r="A941" s="269" t="s">
        <v>4872</v>
      </c>
      <c r="B941" s="269">
        <f>'HN TOPUPS April Sheet'!E105</f>
        <v>3022048</v>
      </c>
      <c r="C941" s="473" t="str">
        <f>'HN TOPUPS April Sheet'!D105</f>
        <v>Millbrook Park CE Primary School</v>
      </c>
      <c r="D941" s="269" t="str">
        <f>'HN TOPUPS April Sheet'!F105</f>
        <v>EHCP</v>
      </c>
      <c r="E941" s="401">
        <f>'HN TOPUPS April Sheet'!Q105</f>
        <v>9968.75</v>
      </c>
      <c r="F941" s="401">
        <f>'HN TOPUPS April Sheet'!R105</f>
        <v>9968.75</v>
      </c>
      <c r="G941" s="401">
        <f>'HN TOPUPS April Sheet'!S105</f>
        <v>10084.008</v>
      </c>
    </row>
    <row r="942" spans="1:7" x14ac:dyDescent="0.25">
      <c r="A942" s="269" t="s">
        <v>4872</v>
      </c>
      <c r="B942" s="269">
        <f>'HN TOPUPS April Sheet'!E106</f>
        <v>3022048</v>
      </c>
      <c r="C942" s="473" t="str">
        <f>'HN TOPUPS April Sheet'!D106</f>
        <v>Millbrook Park CE Primary School</v>
      </c>
      <c r="D942" s="269" t="str">
        <f>'HN TOPUPS April Sheet'!F106</f>
        <v>SEN Inclusion</v>
      </c>
      <c r="E942" s="401">
        <f>'HN TOPUPS April Sheet'!Q106</f>
        <v>122.70833333333333</v>
      </c>
      <c r="F942" s="401">
        <f>'HN TOPUPS April Sheet'!R106</f>
        <v>122.70833333333333</v>
      </c>
      <c r="G942" s="401">
        <f>'HN TOPUPS April Sheet'!S106</f>
        <v>122.70833333333333</v>
      </c>
    </row>
    <row r="943" spans="1:7" x14ac:dyDescent="0.25">
      <c r="A943" s="269" t="s">
        <v>4872</v>
      </c>
      <c r="B943" s="269">
        <f>'HN TOPUPS April Sheet'!E107</f>
        <v>3023305</v>
      </c>
      <c r="C943" s="473" t="str">
        <f>'HN TOPUPS April Sheet'!D107</f>
        <v>Monken Hadley C E Primary School</v>
      </c>
      <c r="D943" s="269" t="str">
        <f>'HN TOPUPS April Sheet'!F107</f>
        <v>EHCP</v>
      </c>
      <c r="E943" s="401">
        <f>'HN TOPUPS April Sheet'!Q107</f>
        <v>5885.2307692307695</v>
      </c>
      <c r="F943" s="401">
        <f>'HN TOPUPS April Sheet'!R107</f>
        <v>2942.6153846153848</v>
      </c>
      <c r="G943" s="401">
        <f>'HN TOPUPS April Sheet'!S107</f>
        <v>2942.6153846153843</v>
      </c>
    </row>
    <row r="944" spans="1:7" x14ac:dyDescent="0.25">
      <c r="A944" s="269" t="s">
        <v>4872</v>
      </c>
      <c r="B944" s="269">
        <f>'HN TOPUPS April Sheet'!E108</f>
        <v>3022042</v>
      </c>
      <c r="C944" s="473" t="str">
        <f>'HN TOPUPS April Sheet'!D108</f>
        <v>Monkfrith School</v>
      </c>
      <c r="D944" s="269" t="str">
        <f>'HN TOPUPS April Sheet'!F108</f>
        <v>EHCP</v>
      </c>
      <c r="E944" s="401">
        <f>'HN TOPUPS April Sheet'!Q108</f>
        <v>13835.384615384615</v>
      </c>
      <c r="F944" s="401">
        <f>'HN TOPUPS April Sheet'!R108</f>
        <v>6917.6923076923076</v>
      </c>
      <c r="G944" s="401">
        <f>'HN TOPUPS April Sheet'!S108</f>
        <v>6917.6923076923076</v>
      </c>
    </row>
    <row r="945" spans="1:7" x14ac:dyDescent="0.25">
      <c r="A945" s="269" t="s">
        <v>4872</v>
      </c>
      <c r="B945" s="269">
        <f>'HN TOPUPS April Sheet'!E109</f>
        <v>3022044</v>
      </c>
      <c r="C945" s="473" t="str">
        <f>'HN TOPUPS April Sheet'!D109</f>
        <v>Moss Hall Infant School</v>
      </c>
      <c r="D945" s="269" t="str">
        <f>'HN TOPUPS April Sheet'!F109</f>
        <v>EHCP</v>
      </c>
      <c r="E945" s="401">
        <f>'HN TOPUPS April Sheet'!Q109</f>
        <v>1690.7692307692309</v>
      </c>
      <c r="F945" s="401">
        <f>'HN TOPUPS April Sheet'!R109</f>
        <v>845.38461538461547</v>
      </c>
      <c r="G945" s="401">
        <f>'HN TOPUPS April Sheet'!S109</f>
        <v>845.38461538461524</v>
      </c>
    </row>
    <row r="946" spans="1:7" x14ac:dyDescent="0.25">
      <c r="A946" s="269" t="s">
        <v>4872</v>
      </c>
      <c r="B946" s="269">
        <f>'HN TOPUPS April Sheet'!E110</f>
        <v>3022043</v>
      </c>
      <c r="C946" s="473" t="str">
        <f>'HN TOPUPS April Sheet'!D110</f>
        <v>Moss Hall Junior School</v>
      </c>
      <c r="D946" s="269" t="str">
        <f>'HN TOPUPS April Sheet'!F110</f>
        <v>EHCP</v>
      </c>
      <c r="E946" s="401">
        <f>'HN TOPUPS April Sheet'!Q110</f>
        <v>18468.923076923078</v>
      </c>
      <c r="F946" s="401">
        <f>'HN TOPUPS April Sheet'!R110</f>
        <v>9234.461538461539</v>
      </c>
      <c r="G946" s="401">
        <f>'HN TOPUPS April Sheet'!S110</f>
        <v>9234.4615384615372</v>
      </c>
    </row>
    <row r="947" spans="1:7" x14ac:dyDescent="0.25">
      <c r="A947" s="269" t="s">
        <v>4872</v>
      </c>
      <c r="B947" s="269">
        <f>'HN TOPUPS April Sheet'!E111</f>
        <v>3021002</v>
      </c>
      <c r="C947" s="473" t="str">
        <f>'HN TOPUPS April Sheet'!D111</f>
        <v>Moss Hall Nursery</v>
      </c>
      <c r="D947" s="269" t="str">
        <f>'HN TOPUPS April Sheet'!F111</f>
        <v>EHCP</v>
      </c>
      <c r="E947" s="401">
        <f>'HN TOPUPS April Sheet'!Q111</f>
        <v>0</v>
      </c>
      <c r="F947" s="401">
        <f>'HN TOPUPS April Sheet'!R111</f>
        <v>0</v>
      </c>
      <c r="G947" s="401">
        <f>'HN TOPUPS April Sheet'!S111</f>
        <v>669.03800000000001</v>
      </c>
    </row>
    <row r="948" spans="1:7" x14ac:dyDescent="0.25">
      <c r="A948" s="269" t="s">
        <v>4872</v>
      </c>
      <c r="B948" s="269">
        <f>'HN TOPUPS April Sheet'!E112</f>
        <v>3021002</v>
      </c>
      <c r="C948" s="473" t="str">
        <f>'HN TOPUPS April Sheet'!D112</f>
        <v>Moss Hall Nursery</v>
      </c>
      <c r="D948" s="269" t="str">
        <f>'HN TOPUPS April Sheet'!F112</f>
        <v>SEN Inclusion</v>
      </c>
      <c r="E948" s="401">
        <f>'HN TOPUPS April Sheet'!Q112</f>
        <v>2023.9430769230771</v>
      </c>
      <c r="F948" s="401">
        <f>'HN TOPUPS April Sheet'!R112</f>
        <v>1011.9715384615386</v>
      </c>
      <c r="G948" s="401">
        <f>'HN TOPUPS April Sheet'!S112</f>
        <v>1304.6890384615385</v>
      </c>
    </row>
    <row r="949" spans="1:7" x14ac:dyDescent="0.25">
      <c r="A949" s="269" t="s">
        <v>4872</v>
      </c>
      <c r="B949" s="269">
        <f>'HN TOPUPS April Sheet'!E113</f>
        <v>3022053</v>
      </c>
      <c r="C949" s="473" t="str">
        <f>'HN TOPUPS April Sheet'!D113</f>
        <v>Noam Primary School</v>
      </c>
      <c r="D949" s="269" t="str">
        <f>'HN TOPUPS April Sheet'!F113</f>
        <v>EHCP</v>
      </c>
      <c r="E949" s="401">
        <f>'HN TOPUPS April Sheet'!Q113</f>
        <v>1690.7692307692309</v>
      </c>
      <c r="F949" s="401">
        <f>'HN TOPUPS April Sheet'!R113</f>
        <v>845.38461538461547</v>
      </c>
      <c r="G949" s="401">
        <f>'HN TOPUPS April Sheet'!S113</f>
        <v>845.38461538461524</v>
      </c>
    </row>
    <row r="950" spans="1:7" x14ac:dyDescent="0.25">
      <c r="A950" s="269" t="s">
        <v>4872</v>
      </c>
      <c r="B950" s="269">
        <f>'HN TOPUPS April Sheet'!E114</f>
        <v>3022053</v>
      </c>
      <c r="C950" s="473" t="str">
        <f>'HN TOPUPS April Sheet'!D114</f>
        <v>Noam Primary School</v>
      </c>
      <c r="D950" s="269" t="str">
        <f>'HN TOPUPS April Sheet'!F114</f>
        <v>EHCP</v>
      </c>
      <c r="E950" s="401">
        <f>'HN TOPUPS April Sheet'!Q114</f>
        <v>1902.9230769230771</v>
      </c>
      <c r="F950" s="401">
        <f>'HN TOPUPS April Sheet'!R114</f>
        <v>951.46153846153857</v>
      </c>
      <c r="G950" s="401">
        <f>'HN TOPUPS April Sheet'!S114</f>
        <v>126.86153846153843</v>
      </c>
    </row>
    <row r="951" spans="1:7" x14ac:dyDescent="0.25">
      <c r="A951" s="269" t="s">
        <v>4872</v>
      </c>
      <c r="B951" s="269">
        <f>'HN TOPUPS April Sheet'!E115</f>
        <v>3022045</v>
      </c>
      <c r="C951" s="473" t="str">
        <f>'HN TOPUPS April Sheet'!D115</f>
        <v>Northside School</v>
      </c>
      <c r="D951" s="269" t="str">
        <f>'HN TOPUPS April Sheet'!F115</f>
        <v>EHCP</v>
      </c>
      <c r="E951" s="401">
        <f>'HN TOPUPS April Sheet'!Q115</f>
        <v>8453.8461538461543</v>
      </c>
      <c r="F951" s="401">
        <f>'HN TOPUPS April Sheet'!R115</f>
        <v>4226.9230769230771</v>
      </c>
      <c r="G951" s="401">
        <f>'HN TOPUPS April Sheet'!S115</f>
        <v>6427.5970769230753</v>
      </c>
    </row>
    <row r="952" spans="1:7" x14ac:dyDescent="0.25">
      <c r="A952" s="269" t="s">
        <v>4872</v>
      </c>
      <c r="B952" s="269">
        <f>'HN TOPUPS April Sheet'!E116</f>
        <v>3022045</v>
      </c>
      <c r="C952" s="473" t="str">
        <f>'HN TOPUPS April Sheet'!D116</f>
        <v>Northside School</v>
      </c>
      <c r="D952" s="269" t="str">
        <f>'HN TOPUPS April Sheet'!F116</f>
        <v>EHCP</v>
      </c>
      <c r="E952" s="401">
        <f>'HN TOPUPS April Sheet'!Q116</f>
        <v>0</v>
      </c>
      <c r="F952" s="401">
        <f>'HN TOPUPS April Sheet'!R116</f>
        <v>0</v>
      </c>
      <c r="G952" s="401">
        <f>'HN TOPUPS April Sheet'!S116</f>
        <v>154.613</v>
      </c>
    </row>
    <row r="953" spans="1:7" x14ac:dyDescent="0.25">
      <c r="A953" s="269" t="s">
        <v>4872</v>
      </c>
      <c r="B953" s="269">
        <f>'HN TOPUPS April Sheet'!E117</f>
        <v>3027005</v>
      </c>
      <c r="C953" s="473" t="str">
        <f>'HN TOPUPS April Sheet'!D117</f>
        <v>Northway</v>
      </c>
      <c r="D953" s="269" t="str">
        <f>'HN TOPUPS April Sheet'!F117</f>
        <v>Special</v>
      </c>
      <c r="E953" s="401">
        <f>'HN TOPUPS April Sheet'!Q117</f>
        <v>228886.76923076925</v>
      </c>
      <c r="F953" s="401">
        <f>'HN TOPUPS April Sheet'!R117</f>
        <v>114443.38461538462</v>
      </c>
      <c r="G953" s="401">
        <f>'HN TOPUPS April Sheet'!S117</f>
        <v>115856.7846153846</v>
      </c>
    </row>
    <row r="954" spans="1:7" x14ac:dyDescent="0.25">
      <c r="A954" s="269" t="s">
        <v>4872</v>
      </c>
      <c r="B954" s="269">
        <f>'HN TOPUPS April Sheet'!E118</f>
        <v>3025950</v>
      </c>
      <c r="C954" s="473" t="str">
        <f>'HN TOPUPS April Sheet'!D118</f>
        <v>Oak Hill School</v>
      </c>
      <c r="D954" s="269" t="str">
        <f>'HN TOPUPS April Sheet'!F118</f>
        <v>Special</v>
      </c>
      <c r="E954" s="401">
        <f>'HN TOPUPS April Sheet'!Q118</f>
        <v>52580.555833333325</v>
      </c>
      <c r="F954" s="401">
        <f>'HN TOPUPS April Sheet'!R118</f>
        <v>52580.555833333325</v>
      </c>
      <c r="G954" s="401">
        <f>'HN TOPUPS April Sheet'!S118</f>
        <v>55323.055833333325</v>
      </c>
    </row>
    <row r="955" spans="1:7" x14ac:dyDescent="0.25">
      <c r="A955" s="269" t="s">
        <v>4872</v>
      </c>
      <c r="B955" s="269">
        <f>'HN TOPUPS April Sheet'!E119</f>
        <v>3027000</v>
      </c>
      <c r="C955" s="473" t="str">
        <f>'HN TOPUPS April Sheet'!D119</f>
        <v>Oak Lodge Academy</v>
      </c>
      <c r="D955" s="269" t="str">
        <f>'HN TOPUPS April Sheet'!F119</f>
        <v>Special</v>
      </c>
      <c r="E955" s="401">
        <f>'HN TOPUPS April Sheet'!Q119</f>
        <v>208919.75</v>
      </c>
      <c r="F955" s="401">
        <f>'HN TOPUPS April Sheet'!R119</f>
        <v>208919.75</v>
      </c>
      <c r="G955" s="401">
        <f>'HN TOPUPS April Sheet'!S119</f>
        <v>210591.18366666668</v>
      </c>
    </row>
    <row r="956" spans="1:7" x14ac:dyDescent="0.25">
      <c r="A956" s="269" t="s">
        <v>4872</v>
      </c>
      <c r="B956" s="269">
        <f>'HN TOPUPS April Sheet'!E120</f>
        <v>3027009</v>
      </c>
      <c r="C956" s="473" t="str">
        <f>'HN TOPUPS April Sheet'!D120</f>
        <v>Oakleigh</v>
      </c>
      <c r="D956" s="269" t="str">
        <f>'HN TOPUPS April Sheet'!F120</f>
        <v>Special</v>
      </c>
      <c r="E956" s="401">
        <f>'HN TOPUPS April Sheet'!Q120</f>
        <v>289930</v>
      </c>
      <c r="F956" s="401">
        <f>'HN TOPUPS April Sheet'!R120</f>
        <v>144965</v>
      </c>
      <c r="G956" s="401">
        <f>'HN TOPUPS April Sheet'!S120</f>
        <v>142274.42400000003</v>
      </c>
    </row>
    <row r="957" spans="1:7" x14ac:dyDescent="0.25">
      <c r="A957" s="269" t="s">
        <v>4872</v>
      </c>
      <c r="B957" s="269">
        <f>'HN TOPUPS April Sheet'!E121</f>
        <v>3022077</v>
      </c>
      <c r="C957" s="473" t="str">
        <f>'HN TOPUPS April Sheet'!D121</f>
        <v>Orion Primary School</v>
      </c>
      <c r="D957" s="269" t="str">
        <f>'HN TOPUPS April Sheet'!F121</f>
        <v>ARPs</v>
      </c>
      <c r="E957" s="401">
        <f>'HN TOPUPS April Sheet'!Q121</f>
        <v>52935.384615384617</v>
      </c>
      <c r="F957" s="401">
        <f>'HN TOPUPS April Sheet'!R121</f>
        <v>26467.692307692309</v>
      </c>
      <c r="G957" s="401">
        <f>'HN TOPUPS April Sheet'!S121</f>
        <v>26467.692307692305</v>
      </c>
    </row>
    <row r="958" spans="1:7" x14ac:dyDescent="0.25">
      <c r="A958" s="269" t="s">
        <v>4872</v>
      </c>
      <c r="B958" s="269">
        <f>'HN TOPUPS April Sheet'!E122</f>
        <v>3022077</v>
      </c>
      <c r="C958" s="473" t="str">
        <f>'HN TOPUPS April Sheet'!D122</f>
        <v>Orion Primary School</v>
      </c>
      <c r="D958" s="269" t="str">
        <f>'HN TOPUPS April Sheet'!F122</f>
        <v>EHCP</v>
      </c>
      <c r="E958" s="401">
        <f>'HN TOPUPS April Sheet'!Q122</f>
        <v>49634.692307692312</v>
      </c>
      <c r="F958" s="401">
        <f>'HN TOPUPS April Sheet'!R122</f>
        <v>24817.346153846156</v>
      </c>
      <c r="G958" s="401">
        <f>'HN TOPUPS April Sheet'!S122</f>
        <v>28119.695820512821</v>
      </c>
    </row>
    <row r="959" spans="1:7" x14ac:dyDescent="0.25">
      <c r="A959" s="269" t="s">
        <v>4872</v>
      </c>
      <c r="B959" s="269">
        <f>'HN TOPUPS April Sheet'!E123</f>
        <v>3022077</v>
      </c>
      <c r="C959" s="473" t="str">
        <f>'HN TOPUPS April Sheet'!D123</f>
        <v>Orion Primary School</v>
      </c>
      <c r="D959" s="269" t="str">
        <f>'HN TOPUPS April Sheet'!F123</f>
        <v>EHCP</v>
      </c>
      <c r="E959" s="401">
        <f>'HN TOPUPS April Sheet'!Q123</f>
        <v>951.46307692307698</v>
      </c>
      <c r="F959" s="401">
        <f>'HN TOPUPS April Sheet'!R123</f>
        <v>475.73153846153849</v>
      </c>
      <c r="G959" s="401">
        <f>'HN TOPUPS April Sheet'!S123</f>
        <v>475.73153846153843</v>
      </c>
    </row>
    <row r="960" spans="1:7" x14ac:dyDescent="0.25">
      <c r="A960" s="269" t="s">
        <v>4872</v>
      </c>
      <c r="B960" s="269">
        <f>'HN TOPUPS April Sheet'!E124</f>
        <v>3022077</v>
      </c>
      <c r="C960" s="473" t="str">
        <f>'HN TOPUPS April Sheet'!D124</f>
        <v>Orion Primary School</v>
      </c>
      <c r="D960" s="269" t="str">
        <f>'HN TOPUPS April Sheet'!F124</f>
        <v>SEN Inclusion</v>
      </c>
      <c r="E960" s="401">
        <f>'HN TOPUPS April Sheet'!Q124</f>
        <v>0</v>
      </c>
      <c r="F960" s="401">
        <f>'HN TOPUPS April Sheet'!R124</f>
        <v>0</v>
      </c>
      <c r="G960" s="401">
        <f>'HN TOPUPS April Sheet'!S124</f>
        <v>2187.4375</v>
      </c>
    </row>
    <row r="961" spans="1:7" x14ac:dyDescent="0.25">
      <c r="A961" s="269" t="s">
        <v>4872</v>
      </c>
      <c r="B961" s="269">
        <f>'HN TOPUPS April Sheet'!E125</f>
        <v>3025201</v>
      </c>
      <c r="C961" s="473" t="str">
        <f>'HN TOPUPS April Sheet'!D125</f>
        <v>Osidge Primary School</v>
      </c>
      <c r="D961" s="269" t="str">
        <f>'HN TOPUPS April Sheet'!F125</f>
        <v>EHCP</v>
      </c>
      <c r="E961" s="401">
        <f>'HN TOPUPS April Sheet'!Q125</f>
        <v>10014.923076923078</v>
      </c>
      <c r="F961" s="401">
        <f>'HN TOPUPS April Sheet'!R125</f>
        <v>5007.461538461539</v>
      </c>
      <c r="G961" s="401">
        <f>'HN TOPUPS April Sheet'!S125</f>
        <v>5869.5535384615378</v>
      </c>
    </row>
    <row r="962" spans="1:7" x14ac:dyDescent="0.25">
      <c r="A962" s="269" t="s">
        <v>4872</v>
      </c>
      <c r="B962" s="269">
        <f>'HN TOPUPS April Sheet'!E126</f>
        <v>3023501</v>
      </c>
      <c r="C962" s="473" t="str">
        <f>'HN TOPUPS April Sheet'!D126</f>
        <v>Our Lady of Lourdes School</v>
      </c>
      <c r="D962" s="269" t="str">
        <f>'HN TOPUPS April Sheet'!F126</f>
        <v>EHCP</v>
      </c>
      <c r="E962" s="401">
        <f>'HN TOPUPS April Sheet'!Q126</f>
        <v>7576.1538461538466</v>
      </c>
      <c r="F962" s="401">
        <f>'HN TOPUPS April Sheet'!R126</f>
        <v>3788.0769230769233</v>
      </c>
      <c r="G962" s="401">
        <f>'HN TOPUPS April Sheet'!S126</f>
        <v>3550.3269230769233</v>
      </c>
    </row>
    <row r="963" spans="1:7" x14ac:dyDescent="0.25">
      <c r="A963" s="269" t="s">
        <v>4872</v>
      </c>
      <c r="B963" s="269">
        <f>'HN TOPUPS April Sheet'!E127</f>
        <v>3023501</v>
      </c>
      <c r="C963" s="473" t="str">
        <f>'HN TOPUPS April Sheet'!D127</f>
        <v>Our Lady of Lourdes School</v>
      </c>
      <c r="D963" s="269" t="str">
        <f>'HN TOPUPS April Sheet'!F127</f>
        <v>SEN Inclusion</v>
      </c>
      <c r="E963" s="401">
        <f>'HN TOPUPS April Sheet'!Q127</f>
        <v>245.02000000000004</v>
      </c>
      <c r="F963" s="401">
        <f>'HN TOPUPS April Sheet'!R127</f>
        <v>122.51000000000002</v>
      </c>
      <c r="G963" s="401">
        <f>'HN TOPUPS April Sheet'!S127</f>
        <v>258.90999999999997</v>
      </c>
    </row>
    <row r="964" spans="1:7" x14ac:dyDescent="0.25">
      <c r="A964" s="269" t="s">
        <v>4872</v>
      </c>
      <c r="B964" s="269">
        <f>'HN TOPUPS April Sheet'!E128</f>
        <v>3022078</v>
      </c>
      <c r="C964" s="473" t="str">
        <f>'HN TOPUPS April Sheet'!D128</f>
        <v>Pardes House School</v>
      </c>
      <c r="D964" s="269" t="str">
        <f>'HN TOPUPS April Sheet'!F128</f>
        <v>EHCP</v>
      </c>
      <c r="E964" s="401">
        <f>'HN TOPUPS April Sheet'!Q128</f>
        <v>11396.615384615385</v>
      </c>
      <c r="F964" s="401">
        <f>'HN TOPUPS April Sheet'!R128</f>
        <v>5698.3076923076924</v>
      </c>
      <c r="G964" s="401">
        <f>'HN TOPUPS April Sheet'!S128</f>
        <v>5698.3076923076924</v>
      </c>
    </row>
    <row r="965" spans="1:7" x14ac:dyDescent="0.25">
      <c r="A965" s="269" t="s">
        <v>4872</v>
      </c>
      <c r="B965" s="269">
        <f>'HN TOPUPS April Sheet'!E129</f>
        <v>3022038</v>
      </c>
      <c r="C965" s="473" t="str">
        <f>'HN TOPUPS April Sheet'!D129</f>
        <v>Parkfield Primary School</v>
      </c>
      <c r="D965" s="269" t="str">
        <f>'HN TOPUPS April Sheet'!F129</f>
        <v>EHCP</v>
      </c>
      <c r="E965" s="401">
        <f>'HN TOPUPS April Sheet'!Q129</f>
        <v>5935.333333333333</v>
      </c>
      <c r="F965" s="401">
        <f>'HN TOPUPS April Sheet'!R129</f>
        <v>5935.333333333333</v>
      </c>
      <c r="G965" s="401">
        <f>'HN TOPUPS April Sheet'!S129</f>
        <v>6613.4163333333327</v>
      </c>
    </row>
    <row r="966" spans="1:7" x14ac:dyDescent="0.25">
      <c r="A966" s="269" t="s">
        <v>4872</v>
      </c>
      <c r="B966" s="269">
        <f>'HN TOPUPS April Sheet'!E130</f>
        <v>3021100</v>
      </c>
      <c r="C966" s="473" t="str">
        <f>'HN TOPUPS April Sheet'!D130</f>
        <v>Pavilion</v>
      </c>
      <c r="D966" s="269" t="str">
        <f>'HN TOPUPS April Sheet'!F130</f>
        <v>PRUs</v>
      </c>
      <c r="E966" s="401">
        <f>'HN TOPUPS April Sheet'!Q130</f>
        <v>15072.076923076924</v>
      </c>
      <c r="F966" s="401">
        <f>'HN TOPUPS April Sheet'!R130</f>
        <v>83963.308461538458</v>
      </c>
      <c r="G966" s="401">
        <f>'HN TOPUPS April Sheet'!S130</f>
        <v>82243.578461538447</v>
      </c>
    </row>
    <row r="967" spans="1:7" x14ac:dyDescent="0.25">
      <c r="A967" s="269" t="s">
        <v>4872</v>
      </c>
      <c r="B967" s="269">
        <f>'HN TOPUPS April Sheet'!E131</f>
        <v>3024208</v>
      </c>
      <c r="C967" s="473" t="str">
        <f>'HN TOPUPS April Sheet'!D131</f>
        <v>Queen Elizabeth's Girls' School</v>
      </c>
      <c r="D967" s="269" t="str">
        <f>'HN TOPUPS April Sheet'!F131</f>
        <v>EHCP</v>
      </c>
      <c r="E967" s="401">
        <f>'HN TOPUPS April Sheet'!Q131</f>
        <v>8004.9166666666661</v>
      </c>
      <c r="F967" s="401">
        <f>'HN TOPUPS April Sheet'!R131</f>
        <v>8004.9166666666661</v>
      </c>
      <c r="G967" s="401">
        <f>'HN TOPUPS April Sheet'!S131</f>
        <v>8004.916666666667</v>
      </c>
    </row>
    <row r="968" spans="1:7" x14ac:dyDescent="0.25">
      <c r="A968" s="269" t="s">
        <v>4872</v>
      </c>
      <c r="B968" s="269">
        <f>'HN TOPUPS April Sheet'!E132</f>
        <v>3022072</v>
      </c>
      <c r="C968" s="473" t="str">
        <f>'HN TOPUPS April Sheet'!D132</f>
        <v>Queenswell Junior School</v>
      </c>
      <c r="D968" s="269" t="str">
        <f>'HN TOPUPS April Sheet'!F132</f>
        <v>EHCP</v>
      </c>
      <c r="E968" s="401">
        <f>'HN TOPUPS April Sheet'!Q132</f>
        <v>23606</v>
      </c>
      <c r="F968" s="401">
        <f>'HN TOPUPS April Sheet'!R132</f>
        <v>11803</v>
      </c>
      <c r="G968" s="401">
        <f>'HN TOPUPS April Sheet'!S132</f>
        <v>10989.3</v>
      </c>
    </row>
    <row r="969" spans="1:7" x14ac:dyDescent="0.25">
      <c r="A969" s="269" t="s">
        <v>4872</v>
      </c>
      <c r="B969" s="269">
        <f>'HN TOPUPS April Sheet'!E133</f>
        <v>3022072</v>
      </c>
      <c r="C969" s="473" t="str">
        <f>'HN TOPUPS April Sheet'!D133</f>
        <v>Queenswell Junior School</v>
      </c>
      <c r="D969" s="269" t="str">
        <f>'HN TOPUPS April Sheet'!F133</f>
        <v>SEN Inclusion</v>
      </c>
      <c r="E969" s="401">
        <f>'HN TOPUPS April Sheet'!Q133</f>
        <v>0</v>
      </c>
      <c r="F969" s="401">
        <f>'HN TOPUPS April Sheet'!R133</f>
        <v>0</v>
      </c>
      <c r="G969" s="401">
        <f>'HN TOPUPS April Sheet'!S133</f>
        <v>341</v>
      </c>
    </row>
    <row r="970" spans="1:7" x14ac:dyDescent="0.25">
      <c r="A970" s="269" t="s">
        <v>4872</v>
      </c>
      <c r="B970" s="269">
        <f>'HN TOPUPS April Sheet'!E134</f>
        <v>3022004</v>
      </c>
      <c r="C970" s="473" t="str">
        <f>'HN TOPUPS April Sheet'!D134</f>
        <v>Rimon Jewish Primary School</v>
      </c>
      <c r="D970" s="269" t="str">
        <f>'HN TOPUPS April Sheet'!F134</f>
        <v>EHCP</v>
      </c>
      <c r="E970" s="401">
        <f>'HN TOPUPS April Sheet'!Q134</f>
        <v>3628.1666666666665</v>
      </c>
      <c r="F970" s="401">
        <f>'HN TOPUPS April Sheet'!R134</f>
        <v>3628.1666666666665</v>
      </c>
      <c r="G970" s="401">
        <f>'HN TOPUPS April Sheet'!S134</f>
        <v>4509.6746666666668</v>
      </c>
    </row>
    <row r="971" spans="1:7" x14ac:dyDescent="0.25">
      <c r="A971" s="269" t="s">
        <v>4872</v>
      </c>
      <c r="B971" s="269">
        <f>'HN TOPUPS April Sheet'!E135</f>
        <v>3023512</v>
      </c>
      <c r="C971" s="473" t="str">
        <f>'HN TOPUPS April Sheet'!D135</f>
        <v>Rosh Pinah</v>
      </c>
      <c r="D971" s="269" t="str">
        <f>'HN TOPUPS April Sheet'!F135</f>
        <v>EHCP</v>
      </c>
      <c r="E971" s="401">
        <f>'HN TOPUPS April Sheet'!Q135</f>
        <v>4568.6153846153848</v>
      </c>
      <c r="F971" s="401">
        <f>'HN TOPUPS April Sheet'!R135</f>
        <v>2284.3076923076924</v>
      </c>
      <c r="G971" s="401">
        <f>'HN TOPUPS April Sheet'!S135</f>
        <v>3668.6076923076921</v>
      </c>
    </row>
    <row r="972" spans="1:7" x14ac:dyDescent="0.25">
      <c r="A972" s="269" t="s">
        <v>4872</v>
      </c>
      <c r="B972" s="269">
        <f>'HN TOPUPS April Sheet'!E136</f>
        <v>3022041</v>
      </c>
      <c r="C972" s="473" t="str">
        <f>'HN TOPUPS April Sheet'!D136</f>
        <v>Sacks Morasha Academy</v>
      </c>
      <c r="D972" s="269" t="str">
        <f>'HN TOPUPS April Sheet'!F136</f>
        <v>EHCP</v>
      </c>
      <c r="E972" s="401">
        <f>'HN TOPUPS April Sheet'!Q136</f>
        <v>915.83333333333326</v>
      </c>
      <c r="F972" s="401">
        <f>'HN TOPUPS April Sheet'!R136</f>
        <v>915.83333333333326</v>
      </c>
      <c r="G972" s="401">
        <f>'HN TOPUPS April Sheet'!S136</f>
        <v>915.83333333333337</v>
      </c>
    </row>
    <row r="973" spans="1:7" x14ac:dyDescent="0.25">
      <c r="A973" s="269" t="s">
        <v>4872</v>
      </c>
      <c r="B973" s="269">
        <f>'HN TOPUPS April Sheet'!E137</f>
        <v>3023510</v>
      </c>
      <c r="C973" s="473" t="str">
        <f>'HN TOPUPS April Sheet'!D137</f>
        <v>Sacred Heart School</v>
      </c>
      <c r="D973" s="269" t="str">
        <f>'HN TOPUPS April Sheet'!F137</f>
        <v>EHCP</v>
      </c>
      <c r="E973" s="401">
        <f>'HN TOPUPS April Sheet'!Q137</f>
        <v>12144.615384615385</v>
      </c>
      <c r="F973" s="401">
        <f>'HN TOPUPS April Sheet'!R137</f>
        <v>6072.3076923076924</v>
      </c>
      <c r="G973" s="401">
        <f>'HN TOPUPS April Sheet'!S137</f>
        <v>6072.3076923076924</v>
      </c>
    </row>
    <row r="974" spans="1:7" x14ac:dyDescent="0.25">
      <c r="A974" s="269" t="s">
        <v>4872</v>
      </c>
      <c r="B974" s="269">
        <f>'HN TOPUPS April Sheet'!E138</f>
        <v>3024011</v>
      </c>
      <c r="C974" s="473" t="str">
        <f>'HN TOPUPS April Sheet'!D138</f>
        <v>Saracens High School</v>
      </c>
      <c r="D974" s="269" t="str">
        <f>'HN TOPUPS April Sheet'!F138</f>
        <v>EHCP</v>
      </c>
      <c r="E974" s="401">
        <f>'HN TOPUPS April Sheet'!Q138</f>
        <v>10004.166666666666</v>
      </c>
      <c r="F974" s="401">
        <f>'HN TOPUPS April Sheet'!R138</f>
        <v>10004.166666666666</v>
      </c>
      <c r="G974" s="401">
        <f>'HN TOPUPS April Sheet'!S138</f>
        <v>10787.116666666667</v>
      </c>
    </row>
    <row r="975" spans="1:7" x14ac:dyDescent="0.25">
      <c r="A975" s="269" t="s">
        <v>4872</v>
      </c>
      <c r="B975" s="269">
        <f>'HN TOPUPS April Sheet'!E139</f>
        <v>3023502</v>
      </c>
      <c r="C975" s="473" t="str">
        <f>'HN TOPUPS April Sheet'!D139</f>
        <v>St Agnes RC Primary School</v>
      </c>
      <c r="D975" s="269" t="str">
        <f>'HN TOPUPS April Sheet'!F139</f>
        <v>EHCP</v>
      </c>
      <c r="E975" s="401">
        <f>'HN TOPUPS April Sheet'!Q139</f>
        <v>12209.384615384615</v>
      </c>
      <c r="F975" s="401">
        <f>'HN TOPUPS April Sheet'!R139</f>
        <v>6104.6923076923076</v>
      </c>
      <c r="G975" s="401">
        <f>'HN TOPUPS April Sheet'!S139</f>
        <v>6104.6923076923076</v>
      </c>
    </row>
    <row r="976" spans="1:7" x14ac:dyDescent="0.25">
      <c r="A976" s="269" t="s">
        <v>4872</v>
      </c>
      <c r="B976" s="269">
        <f>'HN TOPUPS April Sheet'!E140</f>
        <v>3024000</v>
      </c>
      <c r="C976" s="473" t="str">
        <f>'HN TOPUPS April Sheet'!D140</f>
        <v>St Andrew the Apostle Greek Orthodox School</v>
      </c>
      <c r="D976" s="269" t="str">
        <f>'HN TOPUPS April Sheet'!F140</f>
        <v>EHCP</v>
      </c>
      <c r="E976" s="401">
        <f>'HN TOPUPS April Sheet'!Q140</f>
        <v>2950.1666666666665</v>
      </c>
      <c r="F976" s="401">
        <f>'HN TOPUPS April Sheet'!R140</f>
        <v>2950.1666666666665</v>
      </c>
      <c r="G976" s="401">
        <f>'HN TOPUPS April Sheet'!S140</f>
        <v>2136.4666666666667</v>
      </c>
    </row>
    <row r="977" spans="1:7" x14ac:dyDescent="0.25">
      <c r="A977" s="269" t="s">
        <v>4872</v>
      </c>
      <c r="B977" s="269">
        <f>'HN TOPUPS April Sheet'!E141</f>
        <v>3023315</v>
      </c>
      <c r="C977" s="473" t="str">
        <f>'HN TOPUPS April Sheet'!D141</f>
        <v>St Andrew's C E</v>
      </c>
      <c r="D977" s="269" t="str">
        <f>'HN TOPUPS April Sheet'!F141</f>
        <v>EHCP</v>
      </c>
      <c r="E977" s="401">
        <f>'HN TOPUPS April Sheet'!Q141</f>
        <v>2503.8461538461538</v>
      </c>
      <c r="F977" s="401">
        <f>'HN TOPUPS April Sheet'!R141</f>
        <v>1251.9230769230769</v>
      </c>
      <c r="G977" s="401">
        <f>'HN TOPUPS April Sheet'!S141</f>
        <v>1251.9230769230769</v>
      </c>
    </row>
    <row r="978" spans="1:7" x14ac:dyDescent="0.25">
      <c r="A978" s="269" t="s">
        <v>4872</v>
      </c>
      <c r="B978" s="269">
        <f>'HN TOPUPS April Sheet'!E142</f>
        <v>3023504</v>
      </c>
      <c r="C978" s="473" t="str">
        <f>'HN TOPUPS April Sheet'!D142</f>
        <v>St Catherines R C Primary</v>
      </c>
      <c r="D978" s="269" t="str">
        <f>'HN TOPUPS April Sheet'!F142</f>
        <v>EHCP</v>
      </c>
      <c r="E978" s="401">
        <f>'HN TOPUPS April Sheet'!Q142</f>
        <v>8324.461538461539</v>
      </c>
      <c r="F978" s="401">
        <f>'HN TOPUPS April Sheet'!R142</f>
        <v>4162.2307692307695</v>
      </c>
      <c r="G978" s="401">
        <f>'HN TOPUPS April Sheet'!S142</f>
        <v>5460.3897692307683</v>
      </c>
    </row>
    <row r="979" spans="1:7" x14ac:dyDescent="0.25">
      <c r="A979" s="269" t="s">
        <v>4872</v>
      </c>
      <c r="B979" s="269">
        <f>'HN TOPUPS April Sheet'!E143</f>
        <v>3023309</v>
      </c>
      <c r="C979" s="473" t="str">
        <f>'HN TOPUPS April Sheet'!D143</f>
        <v>St Johns CE N20</v>
      </c>
      <c r="D979" s="269" t="str">
        <f>'HN TOPUPS April Sheet'!F143</f>
        <v>EHCP</v>
      </c>
      <c r="E979" s="401">
        <f>'HN TOPUPS April Sheet'!Q143</f>
        <v>5885.2307692307695</v>
      </c>
      <c r="F979" s="401">
        <f>'HN TOPUPS April Sheet'!R143</f>
        <v>2942.6153846153848</v>
      </c>
      <c r="G979" s="401">
        <f>'HN TOPUPS April Sheet'!S143</f>
        <v>2942.6153846153843</v>
      </c>
    </row>
    <row r="980" spans="1:7" x14ac:dyDescent="0.25">
      <c r="A980" s="269" t="s">
        <v>4872</v>
      </c>
      <c r="B980" s="269">
        <f>'HN TOPUPS April Sheet'!E144</f>
        <v>3023309</v>
      </c>
      <c r="C980" s="473" t="str">
        <f>'HN TOPUPS April Sheet'!D144</f>
        <v>St Johns CE N20</v>
      </c>
      <c r="D980" s="269" t="str">
        <f>'HN TOPUPS April Sheet'!F144</f>
        <v>SEN Inclusion</v>
      </c>
      <c r="E980" s="401">
        <f>'HN TOPUPS April Sheet'!Q144</f>
        <v>829.84615384615392</v>
      </c>
      <c r="F980" s="401">
        <f>'HN TOPUPS April Sheet'!R144</f>
        <v>414.92307692307696</v>
      </c>
      <c r="G980" s="401">
        <f>'HN TOPUPS April Sheet'!S144</f>
        <v>414.92307692307696</v>
      </c>
    </row>
    <row r="981" spans="1:7" x14ac:dyDescent="0.25">
      <c r="A981" s="269" t="s">
        <v>4872</v>
      </c>
      <c r="B981" s="269">
        <f>'HN TOPUPS April Sheet'!E145</f>
        <v>3023307</v>
      </c>
      <c r="C981" s="473" t="str">
        <f>'HN TOPUPS April Sheet'!D145</f>
        <v>St John's CE School N11</v>
      </c>
      <c r="D981" s="269" t="str">
        <f>'HN TOPUPS April Sheet'!F145</f>
        <v>EHCP</v>
      </c>
      <c r="E981" s="401">
        <f>'HN TOPUPS April Sheet'!Q145</f>
        <v>813.07692307692309</v>
      </c>
      <c r="F981" s="401">
        <f>'HN TOPUPS April Sheet'!R145</f>
        <v>406.53846153846155</v>
      </c>
      <c r="G981" s="401">
        <f>'HN TOPUPS April Sheet'!S145</f>
        <v>406.53846153846155</v>
      </c>
    </row>
    <row r="982" spans="1:7" x14ac:dyDescent="0.25">
      <c r="A982" s="269" t="s">
        <v>4872</v>
      </c>
      <c r="B982" s="269">
        <f>'HN TOPUPS April Sheet'!E146</f>
        <v>3023509</v>
      </c>
      <c r="C982" s="473" t="str">
        <f>'HN TOPUPS April Sheet'!D146</f>
        <v>St Joseph's Primary School</v>
      </c>
      <c r="D982" s="269" t="str">
        <f>'HN TOPUPS April Sheet'!F146</f>
        <v>EHCP</v>
      </c>
      <c r="E982" s="401">
        <f>'HN TOPUPS April Sheet'!Q146</f>
        <v>13396.461538461539</v>
      </c>
      <c r="F982" s="401">
        <f>'HN TOPUPS April Sheet'!R146</f>
        <v>6698.2307692307695</v>
      </c>
      <c r="G982" s="401">
        <f>'HN TOPUPS April Sheet'!S146</f>
        <v>6935.8967692307688</v>
      </c>
    </row>
    <row r="983" spans="1:7" x14ac:dyDescent="0.25">
      <c r="A983" s="269" t="s">
        <v>4872</v>
      </c>
      <c r="B983" s="269">
        <f>'HN TOPUPS April Sheet'!E147</f>
        <v>3021003</v>
      </c>
      <c r="C983" s="473" t="str">
        <f>'HN TOPUPS April Sheet'!D147</f>
        <v>St Margaret's Nursery</v>
      </c>
      <c r="D983" s="269" t="str">
        <f>'HN TOPUPS April Sheet'!F147</f>
        <v>EHCP</v>
      </c>
      <c r="E983" s="401">
        <f>'HN TOPUPS April Sheet'!Q147</f>
        <v>951.46307692307698</v>
      </c>
      <c r="F983" s="401">
        <f>'HN TOPUPS April Sheet'!R147</f>
        <v>475.73153846153849</v>
      </c>
      <c r="G983" s="401">
        <f>'HN TOPUPS April Sheet'!S147</f>
        <v>475.73153846153843</v>
      </c>
    </row>
    <row r="984" spans="1:7" x14ac:dyDescent="0.25">
      <c r="A984" s="269" t="s">
        <v>4872</v>
      </c>
      <c r="B984" s="269">
        <f>'HN TOPUPS April Sheet'!E148</f>
        <v>3021003</v>
      </c>
      <c r="C984" s="473" t="str">
        <f>'HN TOPUPS April Sheet'!D148</f>
        <v>St Margaret's Nursery</v>
      </c>
      <c r="D984" s="269" t="str">
        <f>'HN TOPUPS April Sheet'!F148</f>
        <v>SEN Inclusion</v>
      </c>
      <c r="E984" s="401">
        <f>'HN TOPUPS April Sheet'!Q148</f>
        <v>453.07692307692309</v>
      </c>
      <c r="F984" s="401">
        <f>'HN TOPUPS April Sheet'!R148</f>
        <v>226.53846153846155</v>
      </c>
      <c r="G984" s="401">
        <f>'HN TOPUPS April Sheet'!S148</f>
        <v>711.68846153846152</v>
      </c>
    </row>
    <row r="985" spans="1:7" x14ac:dyDescent="0.25">
      <c r="A985" s="269" t="s">
        <v>4872</v>
      </c>
      <c r="B985" s="269">
        <f>'HN TOPUPS April Sheet'!E149</f>
        <v>3023521</v>
      </c>
      <c r="C985" s="473" t="str">
        <f>'HN TOPUPS April Sheet'!D149</f>
        <v>St Mary's &amp; St John's CE School</v>
      </c>
      <c r="D985" s="269" t="str">
        <f>'HN TOPUPS April Sheet'!F149</f>
        <v>EHCP</v>
      </c>
      <c r="E985" s="401">
        <f>'HN TOPUPS April Sheet'!Q149</f>
        <v>15526</v>
      </c>
      <c r="F985" s="401">
        <f>'HN TOPUPS April Sheet'!R149</f>
        <v>7763</v>
      </c>
      <c r="G985" s="401">
        <f>'HN TOPUPS April Sheet'!S149</f>
        <v>7763</v>
      </c>
    </row>
    <row r="986" spans="1:7" x14ac:dyDescent="0.25">
      <c r="A986" s="269" t="s">
        <v>4872</v>
      </c>
      <c r="B986" s="269">
        <f>'HN TOPUPS April Sheet'!E150</f>
        <v>3023521</v>
      </c>
      <c r="C986" s="473" t="str">
        <f>'HN TOPUPS April Sheet'!D150</f>
        <v>St Mary's &amp; St John's CE School</v>
      </c>
      <c r="D986" s="269" t="str">
        <f>'HN TOPUPS April Sheet'!F150</f>
        <v>EHCP</v>
      </c>
      <c r="E986" s="401">
        <f>'HN TOPUPS April Sheet'!Q150</f>
        <v>20469.384615384617</v>
      </c>
      <c r="F986" s="401">
        <f>'HN TOPUPS April Sheet'!R150</f>
        <v>10234.692307692309</v>
      </c>
      <c r="G986" s="401">
        <f>'HN TOPUPS April Sheet'!S150</f>
        <v>9794.2753076923073</v>
      </c>
    </row>
    <row r="987" spans="1:7" x14ac:dyDescent="0.25">
      <c r="A987" s="269" t="s">
        <v>4872</v>
      </c>
      <c r="B987" s="269">
        <f>'HN TOPUPS April Sheet'!E151</f>
        <v>3023311</v>
      </c>
      <c r="C987" s="473" t="str">
        <f>'HN TOPUPS April Sheet'!D151</f>
        <v>St Mary's C E Primary School N3</v>
      </c>
      <c r="D987" s="269" t="str">
        <f>'HN TOPUPS April Sheet'!F151</f>
        <v>EHCP</v>
      </c>
      <c r="E987" s="401">
        <f>'HN TOPUPS April Sheet'!Q151</f>
        <v>10144.615384615385</v>
      </c>
      <c r="F987" s="401">
        <f>'HN TOPUPS April Sheet'!R151</f>
        <v>5072.3076923076924</v>
      </c>
      <c r="G987" s="401">
        <f>'HN TOPUPS April Sheet'!S151</f>
        <v>6370.466692307692</v>
      </c>
    </row>
    <row r="988" spans="1:7" x14ac:dyDescent="0.25">
      <c r="A988" s="269" t="s">
        <v>4872</v>
      </c>
      <c r="B988" s="269">
        <f>'HN TOPUPS April Sheet'!E152</f>
        <v>3023312</v>
      </c>
      <c r="C988" s="473" t="str">
        <f>'HN TOPUPS April Sheet'!D152</f>
        <v>St Mary's School EN4</v>
      </c>
      <c r="D988" s="269" t="str">
        <f>'HN TOPUPS April Sheet'!F152</f>
        <v>EHCP</v>
      </c>
      <c r="E988" s="401">
        <f>'HN TOPUPS April Sheet'!Q152</f>
        <v>3755.6923076923081</v>
      </c>
      <c r="F988" s="401">
        <f>'HN TOPUPS April Sheet'!R152</f>
        <v>1877.846153846154</v>
      </c>
      <c r="G988" s="401">
        <f>'HN TOPUPS April Sheet'!S152</f>
        <v>1877.8461538461538</v>
      </c>
    </row>
    <row r="989" spans="1:7" x14ac:dyDescent="0.25">
      <c r="A989" s="269" t="s">
        <v>4872</v>
      </c>
      <c r="B989" s="269">
        <f>'HN TOPUPS April Sheet'!E153</f>
        <v>3023314</v>
      </c>
      <c r="C989" s="473" t="str">
        <f>'HN TOPUPS April Sheet'!D153</f>
        <v>St Pauls CE Primary, NW7</v>
      </c>
      <c r="D989" s="269" t="str">
        <f>'HN TOPUPS April Sheet'!F153</f>
        <v>EHCP</v>
      </c>
      <c r="E989" s="401">
        <f>'HN TOPUPS April Sheet'!Q153</f>
        <v>5446.461538461539</v>
      </c>
      <c r="F989" s="401">
        <f>'HN TOPUPS April Sheet'!R153</f>
        <v>2723.2307692307695</v>
      </c>
      <c r="G989" s="401">
        <f>'HN TOPUPS April Sheet'!S153</f>
        <v>2723.2307692307691</v>
      </c>
    </row>
    <row r="990" spans="1:7" x14ac:dyDescent="0.25">
      <c r="A990" s="269" t="s">
        <v>4872</v>
      </c>
      <c r="B990" s="269">
        <f>'HN TOPUPS April Sheet'!E154</f>
        <v>3023313</v>
      </c>
      <c r="C990" s="473" t="str">
        <f>'HN TOPUPS April Sheet'!D154</f>
        <v>St Paul's School, N11</v>
      </c>
      <c r="D990" s="269" t="str">
        <f>'HN TOPUPS April Sheet'!F154</f>
        <v>EHCP</v>
      </c>
      <c r="E990" s="401">
        <f>'HN TOPUPS April Sheet'!Q154</f>
        <v>4633.5384615384619</v>
      </c>
      <c r="F990" s="401">
        <f>'HN TOPUPS April Sheet'!R154</f>
        <v>2316.7692307692309</v>
      </c>
      <c r="G990" s="401">
        <f>'HN TOPUPS April Sheet'!S154</f>
        <v>3324.1852307692307</v>
      </c>
    </row>
    <row r="991" spans="1:7" x14ac:dyDescent="0.25">
      <c r="A991" s="269" t="s">
        <v>4872</v>
      </c>
      <c r="B991" s="269">
        <f>'HN TOPUPS April Sheet'!E155</f>
        <v>3023507</v>
      </c>
      <c r="C991" s="473" t="str">
        <f>'HN TOPUPS April Sheet'!D155</f>
        <v>St Theresa's R.C. Primary School</v>
      </c>
      <c r="D991" s="269" t="str">
        <f>'HN TOPUPS April Sheet'!F155</f>
        <v>EHCP</v>
      </c>
      <c r="E991" s="401">
        <f>'HN TOPUPS April Sheet'!Q155</f>
        <v>10892.615384615385</v>
      </c>
      <c r="F991" s="401">
        <f>'HN TOPUPS April Sheet'!R155</f>
        <v>5446.3076923076924</v>
      </c>
      <c r="G991" s="401">
        <f>'HN TOPUPS April Sheet'!S155</f>
        <v>5446.3076923076924</v>
      </c>
    </row>
    <row r="992" spans="1:7" x14ac:dyDescent="0.25">
      <c r="A992" s="269" t="s">
        <v>4872</v>
      </c>
      <c r="B992" s="269">
        <f>'HN TOPUPS April Sheet'!E156</f>
        <v>3023506</v>
      </c>
      <c r="C992" s="473" t="str">
        <f>'HN TOPUPS April Sheet'!D156</f>
        <v>St Vincent's Catholic Primary School</v>
      </c>
      <c r="D992" s="269" t="str">
        <f>'HN TOPUPS April Sheet'!F156</f>
        <v>EHCP</v>
      </c>
      <c r="E992" s="401">
        <f>'HN TOPUPS April Sheet'!Q156</f>
        <v>10079.846153846154</v>
      </c>
      <c r="F992" s="401">
        <f>'HN TOPUPS April Sheet'!R156</f>
        <v>5039.9230769230771</v>
      </c>
      <c r="G992" s="401">
        <f>'HN TOPUPS April Sheet'!S156</f>
        <v>5853.623076923077</v>
      </c>
    </row>
    <row r="993" spans="1:7" x14ac:dyDescent="0.25">
      <c r="A993" s="269" t="s">
        <v>4872</v>
      </c>
      <c r="B993" s="269">
        <f>'HN TOPUPS April Sheet'!E157</f>
        <v>3025407</v>
      </c>
      <c r="C993" s="473" t="str">
        <f>'HN TOPUPS April Sheet'!D157</f>
        <v>St. James' Catholic High School</v>
      </c>
      <c r="D993" s="269" t="str">
        <f>'HN TOPUPS April Sheet'!F157</f>
        <v>EHCP</v>
      </c>
      <c r="E993" s="401">
        <f>'HN TOPUPS April Sheet'!Q157</f>
        <v>24793.538461538465</v>
      </c>
      <c r="F993" s="401">
        <f>'HN TOPUPS April Sheet'!R157</f>
        <v>12396.769230769232</v>
      </c>
      <c r="G993" s="401">
        <f>'HN TOPUPS April Sheet'!S157</f>
        <v>13278.277230769232</v>
      </c>
    </row>
    <row r="994" spans="1:7" x14ac:dyDescent="0.25">
      <c r="A994" s="269" t="s">
        <v>4872</v>
      </c>
      <c r="B994" s="269">
        <f>'HN TOPUPS April Sheet'!E158</f>
        <v>3022051</v>
      </c>
      <c r="C994" s="473" t="str">
        <f>'HN TOPUPS April Sheet'!D158</f>
        <v>Summerside Primary Academy</v>
      </c>
      <c r="D994" s="269" t="str">
        <f>'HN TOPUPS April Sheet'!F158</f>
        <v>ARPs</v>
      </c>
      <c r="E994" s="401">
        <f>'HN TOPUPS April Sheet'!Q158</f>
        <v>12955.145833333332</v>
      </c>
      <c r="F994" s="401">
        <f>'HN TOPUPS April Sheet'!R158</f>
        <v>12955.145833333332</v>
      </c>
      <c r="G994" s="401">
        <f>'HN TOPUPS April Sheet'!S158</f>
        <v>12103.645833333334</v>
      </c>
    </row>
    <row r="995" spans="1:7" x14ac:dyDescent="0.25">
      <c r="A995" s="269" t="s">
        <v>4872</v>
      </c>
      <c r="B995" s="269">
        <f>'HN TOPUPS April Sheet'!E159</f>
        <v>3022051</v>
      </c>
      <c r="C995" s="473" t="str">
        <f>'HN TOPUPS April Sheet'!D159</f>
        <v>Summerside Primary Academy</v>
      </c>
      <c r="D995" s="269" t="str">
        <f>'HN TOPUPS April Sheet'!F159</f>
        <v>EHCP</v>
      </c>
      <c r="E995" s="401">
        <f>'HN TOPUPS April Sheet'!Q159</f>
        <v>8885.4166666666661</v>
      </c>
      <c r="F995" s="401">
        <f>'HN TOPUPS April Sheet'!R159</f>
        <v>8885.4166666666661</v>
      </c>
      <c r="G995" s="401">
        <f>'HN TOPUPS April Sheet'!S159</f>
        <v>8885.4166666666679</v>
      </c>
    </row>
    <row r="996" spans="1:7" x14ac:dyDescent="0.25">
      <c r="A996" s="269" t="s">
        <v>4872</v>
      </c>
      <c r="B996" s="269">
        <f>'HN TOPUPS April Sheet'!E160</f>
        <v>3022051</v>
      </c>
      <c r="C996" s="473" t="str">
        <f>'HN TOPUPS April Sheet'!D160</f>
        <v>Summerside Primary Academy</v>
      </c>
      <c r="D996" s="269" t="str">
        <f>'HN TOPUPS April Sheet'!F160</f>
        <v>SEN Inclusion</v>
      </c>
      <c r="E996" s="401">
        <f>'HN TOPUPS April Sheet'!Q160</f>
        <v>0</v>
      </c>
      <c r="F996" s="401">
        <f>'HN TOPUPS April Sheet'!R160</f>
        <v>0</v>
      </c>
      <c r="G996" s="401">
        <f>'HN TOPUPS April Sheet'!S160</f>
        <v>170.5</v>
      </c>
    </row>
    <row r="997" spans="1:7" x14ac:dyDescent="0.25">
      <c r="A997" s="269" t="s">
        <v>4872</v>
      </c>
      <c r="B997" s="269">
        <f>'HN TOPUPS April Sheet'!E161</f>
        <v>3022070</v>
      </c>
      <c r="C997" s="473" t="str">
        <f>'HN TOPUPS April Sheet'!D161</f>
        <v>Sunnyfields Primary School</v>
      </c>
      <c r="D997" s="269" t="str">
        <f>'HN TOPUPS April Sheet'!F161</f>
        <v>EHCP</v>
      </c>
      <c r="E997" s="401">
        <f>'HN TOPUPS April Sheet'!Q161</f>
        <v>7137.2307692307695</v>
      </c>
      <c r="F997" s="401">
        <f>'HN TOPUPS April Sheet'!R161</f>
        <v>3568.6153846153848</v>
      </c>
      <c r="G997" s="401">
        <f>'HN TOPUPS April Sheet'!S161</f>
        <v>3636.4233846153847</v>
      </c>
    </row>
    <row r="998" spans="1:7" x14ac:dyDescent="0.25">
      <c r="A998" s="269" t="s">
        <v>4872</v>
      </c>
      <c r="B998" s="269">
        <f>'HN TOPUPS April Sheet'!E162</f>
        <v>3022070</v>
      </c>
      <c r="C998" s="473" t="str">
        <f>'HN TOPUPS April Sheet'!D162</f>
        <v>Sunnyfields Primary School</v>
      </c>
      <c r="D998" s="269" t="str">
        <f>'HN TOPUPS April Sheet'!F162</f>
        <v>EHCP</v>
      </c>
      <c r="E998" s="401">
        <f>'HN TOPUPS April Sheet'!Q162</f>
        <v>951.46307692307698</v>
      </c>
      <c r="F998" s="401">
        <f>'HN TOPUPS April Sheet'!R162</f>
        <v>475.73153846153849</v>
      </c>
      <c r="G998" s="401">
        <f>'HN TOPUPS April Sheet'!S162</f>
        <v>681.88153846153841</v>
      </c>
    </row>
    <row r="999" spans="1:7" x14ac:dyDescent="0.25">
      <c r="A999" s="269" t="s">
        <v>4872</v>
      </c>
      <c r="B999" s="269">
        <f>'HN TOPUPS April Sheet'!E163</f>
        <v>3022070</v>
      </c>
      <c r="C999" s="473" t="str">
        <f>'HN TOPUPS April Sheet'!D163</f>
        <v>Sunnyfields Primary School</v>
      </c>
      <c r="D999" s="269" t="str">
        <f>'HN TOPUPS April Sheet'!F163</f>
        <v>SEN Inclusion</v>
      </c>
      <c r="E999" s="401">
        <f>'HN TOPUPS April Sheet'!Q163</f>
        <v>226.53846153846155</v>
      </c>
      <c r="F999" s="401">
        <f>'HN TOPUPS April Sheet'!R163</f>
        <v>113.26923076923077</v>
      </c>
      <c r="G999" s="401">
        <f>'HN TOPUPS April Sheet'!S163</f>
        <v>113.26923076923076</v>
      </c>
    </row>
    <row r="1000" spans="1:7" s="301" customFormat="1" x14ac:dyDescent="0.25">
      <c r="A1000" s="269" t="s">
        <v>4872</v>
      </c>
      <c r="B1000" s="269">
        <f>'HN TOPUPS April Sheet'!E164</f>
        <v>3024010</v>
      </c>
      <c r="C1000" s="473" t="str">
        <f>'HN TOPUPS April Sheet'!D164</f>
        <v>Totteridge Academy</v>
      </c>
      <c r="D1000" s="269" t="str">
        <f>'HN TOPUPS April Sheet'!F164</f>
        <v>EHCP</v>
      </c>
      <c r="E1000" s="401">
        <f>'HN TOPUPS April Sheet'!Q164</f>
        <v>15498.916666666666</v>
      </c>
      <c r="F1000" s="401">
        <f>'HN TOPUPS April Sheet'!R164</f>
        <v>15498.916666666666</v>
      </c>
      <c r="G1000" s="401">
        <f>'HN TOPUPS April Sheet'!S164</f>
        <v>15498.916666666666</v>
      </c>
    </row>
    <row r="1001" spans="1:7" s="301" customFormat="1" x14ac:dyDescent="0.25">
      <c r="A1001" s="269" t="s">
        <v>4872</v>
      </c>
      <c r="B1001" s="269">
        <f>'HN TOPUPS April Sheet'!E165</f>
        <v>3023316</v>
      </c>
      <c r="C1001" s="473" t="str">
        <f>'HN TOPUPS April Sheet'!D165</f>
        <v>Trent  C of E Primary School</v>
      </c>
      <c r="D1001" s="269" t="str">
        <f>'HN TOPUPS April Sheet'!F165</f>
        <v>EHCP</v>
      </c>
      <c r="E1001" s="401">
        <f>'HN TOPUPS April Sheet'!Q165</f>
        <v>2878</v>
      </c>
      <c r="F1001" s="401">
        <f>'HN TOPUPS April Sheet'!R165</f>
        <v>1439</v>
      </c>
      <c r="G1001" s="401">
        <f>'HN TOPUPS April Sheet'!S165</f>
        <v>1439</v>
      </c>
    </row>
    <row r="1002" spans="1:7" s="301" customFormat="1" x14ac:dyDescent="0.25">
      <c r="A1002" s="269" t="s">
        <v>4872</v>
      </c>
      <c r="B1002" s="269">
        <f>'HN TOPUPS April Sheet'!E166</f>
        <v>3022055</v>
      </c>
      <c r="C1002" s="473" t="str">
        <f>'HN TOPUPS April Sheet'!D166</f>
        <v>Tudor School</v>
      </c>
      <c r="D1002" s="269" t="str">
        <f>'HN TOPUPS April Sheet'!F166</f>
        <v>EHCP</v>
      </c>
      <c r="E1002" s="401">
        <f>'HN TOPUPS April Sheet'!Q166</f>
        <v>8389.0769230769238</v>
      </c>
      <c r="F1002" s="401">
        <f>'HN TOPUPS April Sheet'!R166</f>
        <v>4194.5384615384619</v>
      </c>
      <c r="G1002" s="401">
        <f>'HN TOPUPS April Sheet'!S166</f>
        <v>4479.7384615384608</v>
      </c>
    </row>
    <row r="1003" spans="1:7" s="301" customFormat="1" x14ac:dyDescent="0.25">
      <c r="A1003" s="269" t="s">
        <v>4872</v>
      </c>
      <c r="B1003" s="269">
        <f>'HN TOPUPS April Sheet'!E167</f>
        <v>3022057</v>
      </c>
      <c r="C1003" s="473" t="str">
        <f>'HN TOPUPS April Sheet'!D167</f>
        <v>Underhill School</v>
      </c>
      <c r="D1003" s="269" t="str">
        <f>'HN TOPUPS April Sheet'!F167</f>
        <v>EHCP</v>
      </c>
      <c r="E1003" s="401">
        <f>'HN TOPUPS April Sheet'!Q167</f>
        <v>20598.461538461539</v>
      </c>
      <c r="F1003" s="401">
        <f>'HN TOPUPS April Sheet'!R167</f>
        <v>10299.23076923077</v>
      </c>
      <c r="G1003" s="401">
        <f>'HN TOPUPS April Sheet'!S167</f>
        <v>11341.497769230768</v>
      </c>
    </row>
    <row r="1004" spans="1:7" s="301" customFormat="1" x14ac:dyDescent="0.25">
      <c r="A1004" s="269" t="s">
        <v>4872</v>
      </c>
      <c r="B1004" s="269">
        <f>'HN TOPUPS April Sheet'!E168</f>
        <v>3022057</v>
      </c>
      <c r="C1004" s="473" t="str">
        <f>'HN TOPUPS April Sheet'!D168</f>
        <v>Underhill School</v>
      </c>
      <c r="D1004" s="269" t="str">
        <f>'HN TOPUPS April Sheet'!F168</f>
        <v>SEN Inclusion</v>
      </c>
      <c r="E1004" s="401">
        <f>'HN TOPUPS April Sheet'!Q168</f>
        <v>0</v>
      </c>
      <c r="F1004" s="401">
        <f>'HN TOPUPS April Sheet'!R168</f>
        <v>0</v>
      </c>
      <c r="G1004" s="401">
        <f>'HN TOPUPS April Sheet'!S168</f>
        <v>253.42500000000001</v>
      </c>
    </row>
    <row r="1005" spans="1:7" s="301" customFormat="1" x14ac:dyDescent="0.25">
      <c r="A1005" s="269" t="s">
        <v>4872</v>
      </c>
      <c r="B1005" s="269">
        <f>'HN TOPUPS April Sheet'!E169</f>
        <v>3022049</v>
      </c>
      <c r="C1005" s="473" t="str">
        <f>'HN TOPUPS April Sheet'!D169</f>
        <v>Watling Park Free School</v>
      </c>
      <c r="D1005" s="269" t="str">
        <f>'HN TOPUPS April Sheet'!F169</f>
        <v>EHCP</v>
      </c>
      <c r="E1005" s="401">
        <f>'HN TOPUPS April Sheet'!Q169</f>
        <v>2950.083333333333</v>
      </c>
      <c r="F1005" s="401">
        <f>'HN TOPUPS April Sheet'!R169</f>
        <v>2950.083333333333</v>
      </c>
      <c r="G1005" s="401">
        <f>'HN TOPUPS April Sheet'!S169</f>
        <v>2950.0833333333335</v>
      </c>
    </row>
    <row r="1006" spans="1:7" s="301" customFormat="1" x14ac:dyDescent="0.25">
      <c r="A1006" s="269" t="s">
        <v>4872</v>
      </c>
      <c r="B1006" s="269">
        <f>'HN TOPUPS April Sheet'!E170</f>
        <v>3022076</v>
      </c>
      <c r="C1006" s="473" t="str">
        <f>'HN TOPUPS April Sheet'!D170</f>
        <v>Wessex  Gardens Primary School</v>
      </c>
      <c r="D1006" s="269" t="str">
        <f>'HN TOPUPS April Sheet'!F170</f>
        <v>EHCP</v>
      </c>
      <c r="E1006" s="401">
        <f>'HN TOPUPS April Sheet'!Q170</f>
        <v>11770.461538461539</v>
      </c>
      <c r="F1006" s="401">
        <f>'HN TOPUPS April Sheet'!R170</f>
        <v>5885.2307692307695</v>
      </c>
      <c r="G1006" s="401">
        <f>'HN TOPUPS April Sheet'!S170</f>
        <v>5885.2307692307686</v>
      </c>
    </row>
    <row r="1007" spans="1:7" s="301" customFormat="1" ht="15.75" customHeight="1" x14ac:dyDescent="0.25">
      <c r="A1007" s="269" t="s">
        <v>4872</v>
      </c>
      <c r="B1007" s="269">
        <f>'HN TOPUPS April Sheet'!E171</f>
        <v>3022076</v>
      </c>
      <c r="C1007" s="473" t="str">
        <f>'HN TOPUPS April Sheet'!D171</f>
        <v>Wessex  Gardens Primary School</v>
      </c>
      <c r="D1007" s="269" t="str">
        <f>'HN TOPUPS April Sheet'!F171</f>
        <v>SEN Inclusion</v>
      </c>
      <c r="E1007" s="401">
        <f>'HN TOPUPS April Sheet'!Q171</f>
        <v>408.36615384615391</v>
      </c>
      <c r="F1007" s="401">
        <f>'HN TOPUPS April Sheet'!R171</f>
        <v>204.18307692307695</v>
      </c>
      <c r="G1007" s="401">
        <f>'HN TOPUPS April Sheet'!S171</f>
        <v>204.18307692307692</v>
      </c>
    </row>
    <row r="1008" spans="1:7" s="301" customFormat="1" x14ac:dyDescent="0.25">
      <c r="A1008" s="269" t="s">
        <v>4872</v>
      </c>
      <c r="B1008" s="269">
        <f>'HN TOPUPS April Sheet'!E172</f>
        <v>3024012</v>
      </c>
      <c r="C1008" s="473" t="str">
        <f>'HN TOPUPS April Sheet'!D172</f>
        <v>Whitefield School</v>
      </c>
      <c r="D1008" s="269" t="str">
        <f>'HN TOPUPS April Sheet'!F172</f>
        <v>ARPs</v>
      </c>
      <c r="E1008" s="401">
        <f>'HN TOPUPS April Sheet'!Q172</f>
        <v>9325.75</v>
      </c>
      <c r="F1008" s="401">
        <f>'HN TOPUPS April Sheet'!R172</f>
        <v>9325.75</v>
      </c>
      <c r="G1008" s="401">
        <f>'HN TOPUPS April Sheet'!S172</f>
        <v>9325.75</v>
      </c>
    </row>
    <row r="1009" spans="1:7" s="301" customFormat="1" x14ac:dyDescent="0.25">
      <c r="A1009" s="269" t="s">
        <v>4872</v>
      </c>
      <c r="B1009" s="269">
        <f>'HN TOPUPS April Sheet'!E173</f>
        <v>3024012</v>
      </c>
      <c r="C1009" s="473" t="str">
        <f>'HN TOPUPS April Sheet'!D173</f>
        <v>Whitefield School</v>
      </c>
      <c r="D1009" s="269" t="str">
        <f>'HN TOPUPS April Sheet'!F173</f>
        <v>EHCP</v>
      </c>
      <c r="E1009" s="401">
        <f>'HN TOPUPS April Sheet'!Q173</f>
        <v>11325.166666666666</v>
      </c>
      <c r="F1009" s="401">
        <f>'HN TOPUPS April Sheet'!R173</f>
        <v>11325.166666666666</v>
      </c>
      <c r="G1009" s="401">
        <f>'HN TOPUPS April Sheet'!S173</f>
        <v>11325.166666666668</v>
      </c>
    </row>
    <row r="1010" spans="1:7" s="301" customFormat="1" x14ac:dyDescent="0.25">
      <c r="A1010" s="269" t="s">
        <v>4872</v>
      </c>
      <c r="B1010" s="269">
        <f>'HN TOPUPS April Sheet'!E174</f>
        <v>3022060</v>
      </c>
      <c r="C1010" s="473" t="str">
        <f>'HN TOPUPS April Sheet'!D174</f>
        <v>Whitings Hill Primary School</v>
      </c>
      <c r="D1010" s="269" t="str">
        <f>'HN TOPUPS April Sheet'!F174</f>
        <v>EHCP</v>
      </c>
      <c r="E1010" s="401">
        <f>'HN TOPUPS April Sheet'!Q174</f>
        <v>18030</v>
      </c>
      <c r="F1010" s="401">
        <f>'HN TOPUPS April Sheet'!R174</f>
        <v>9015</v>
      </c>
      <c r="G1010" s="401">
        <f>'HN TOPUPS April Sheet'!S174</f>
        <v>10284.717000000001</v>
      </c>
    </row>
    <row r="1011" spans="1:7" s="301" customFormat="1" x14ac:dyDescent="0.25">
      <c r="A1011" s="269" t="s">
        <v>4872</v>
      </c>
      <c r="B1011" s="269">
        <f>'HN TOPUPS April Sheet'!E175</f>
        <v>3022060</v>
      </c>
      <c r="C1011" s="473" t="str">
        <f>'HN TOPUPS April Sheet'!D175</f>
        <v>Whitings Hill Primary School</v>
      </c>
      <c r="D1011" s="269" t="str">
        <f>'HN TOPUPS April Sheet'!F175</f>
        <v>SEN Inclusion</v>
      </c>
      <c r="E1011" s="401">
        <f>'HN TOPUPS April Sheet'!Q175</f>
        <v>566.34615384615392</v>
      </c>
      <c r="F1011" s="401">
        <f>'HN TOPUPS April Sheet'!R175</f>
        <v>283.17307692307696</v>
      </c>
      <c r="G1011" s="401">
        <f>'HN TOPUPS April Sheet'!S175</f>
        <v>283.17307692307696</v>
      </c>
    </row>
    <row r="1012" spans="1:7" s="301" customFormat="1" x14ac:dyDescent="0.25">
      <c r="A1012" s="269" t="s">
        <v>4872</v>
      </c>
      <c r="B1012" s="269">
        <f>'HN TOPUPS April Sheet'!E176</f>
        <v>3023518</v>
      </c>
      <c r="C1012" s="473" t="str">
        <f>'HN TOPUPS April Sheet'!D176</f>
        <v>Woodcroft Primary School</v>
      </c>
      <c r="D1012" s="269" t="str">
        <f>'HN TOPUPS April Sheet'!F176</f>
        <v>EHCP</v>
      </c>
      <c r="E1012" s="401">
        <f>'HN TOPUPS April Sheet'!Q176</f>
        <v>4194.461538461539</v>
      </c>
      <c r="F1012" s="401">
        <f>'HN TOPUPS April Sheet'!R176</f>
        <v>2097.2307692307695</v>
      </c>
      <c r="G1012" s="401">
        <f>'HN TOPUPS April Sheet'!S176</f>
        <v>2097.2307692307691</v>
      </c>
    </row>
    <row r="1013" spans="1:7" s="301" customFormat="1" x14ac:dyDescent="0.25">
      <c r="A1013" s="269" t="s">
        <v>4872</v>
      </c>
      <c r="B1013" s="269">
        <f>'HN TOPUPS April Sheet'!E177</f>
        <v>3022054</v>
      </c>
      <c r="C1013" s="473" t="str">
        <f>'HN TOPUPS April Sheet'!D177</f>
        <v>Woodridge  Primary School</v>
      </c>
      <c r="D1013" s="269" t="str">
        <f>'HN TOPUPS April Sheet'!F177</f>
        <v>EHCP</v>
      </c>
      <c r="E1013" s="401">
        <f>'HN TOPUPS April Sheet'!Q177</f>
        <v>10828.153846153848</v>
      </c>
      <c r="F1013" s="401">
        <f>'HN TOPUPS April Sheet'!R177</f>
        <v>5414.0769230769238</v>
      </c>
      <c r="G1013" s="401">
        <f>'HN TOPUPS April Sheet'!S177</f>
        <v>5278.4599230769227</v>
      </c>
    </row>
    <row r="1014" spans="1:7" s="301" customFormat="1" x14ac:dyDescent="0.25">
      <c r="A1014" s="269" t="s">
        <v>4872</v>
      </c>
      <c r="B1014" s="269">
        <f>'HN TOPUPS April Sheet'!E178</f>
        <v>3026906</v>
      </c>
      <c r="C1014" s="473" t="str">
        <f>'HN TOPUPS April Sheet'!D178</f>
        <v>Wren Academy</v>
      </c>
      <c r="D1014" s="269" t="str">
        <f>'HN TOPUPS April Sheet'!F178</f>
        <v>EHCP</v>
      </c>
      <c r="E1014" s="401">
        <f>'HN TOPUPS April Sheet'!Q178</f>
        <v>18722.083333333332</v>
      </c>
      <c r="F1014" s="401">
        <f>'HN TOPUPS April Sheet'!R178</f>
        <v>18722.083333333332</v>
      </c>
      <c r="G1014" s="401">
        <f>'HN TOPUPS April Sheet'!S178</f>
        <v>19369.417333333338</v>
      </c>
    </row>
    <row r="1015" spans="1:7" s="301" customFormat="1" x14ac:dyDescent="0.25">
      <c r="A1015" s="269" t="s">
        <v>4872</v>
      </c>
      <c r="B1015" s="269">
        <f>'HN TOPUPS April Sheet'!E179</f>
        <v>3026906</v>
      </c>
      <c r="C1015" s="473" t="str">
        <f>'HN TOPUPS April Sheet'!D179</f>
        <v>Wren Academy</v>
      </c>
      <c r="D1015" s="269" t="str">
        <f>'HN TOPUPS April Sheet'!F179</f>
        <v>EHCP</v>
      </c>
      <c r="E1015" s="401">
        <f>'HN TOPUPS April Sheet'!Q179</f>
        <v>7731.833333333333</v>
      </c>
      <c r="F1015" s="401">
        <f>'HN TOPUPS April Sheet'!R179</f>
        <v>7731.833333333333</v>
      </c>
      <c r="G1015" s="401">
        <f>'HN TOPUPS April Sheet'!S179</f>
        <v>8545.5333333333328</v>
      </c>
    </row>
    <row r="1016" spans="1:7" s="301" customFormat="1" x14ac:dyDescent="0.25">
      <c r="A1016" s="269" t="s">
        <v>4872</v>
      </c>
      <c r="B1016" s="269">
        <f>'HN TOPUPS April Sheet'!E180</f>
        <v>3022030</v>
      </c>
      <c r="C1016" s="473" t="str">
        <f>'HN TOPUPS April Sheet'!D180</f>
        <v>Grasvenor Avenue Infants</v>
      </c>
      <c r="D1016" s="269" t="str">
        <f>'HN TOPUPS April Sheet'!F180</f>
        <v>EHCP</v>
      </c>
      <c r="E1016" s="401">
        <f>'HN TOPUPS April Sheet'!Q180</f>
        <v>678.08333333333326</v>
      </c>
      <c r="F1016" s="401">
        <f>'HN TOPUPS April Sheet'!R180</f>
        <v>678.08333333333326</v>
      </c>
      <c r="G1016" s="401">
        <f>'HN TOPUPS April Sheet'!S180</f>
        <v>-1356.17</v>
      </c>
    </row>
    <row r="1017" spans="1:7" s="301" customFormat="1" x14ac:dyDescent="0.25">
      <c r="A1017" s="269" t="s">
        <v>4872</v>
      </c>
      <c r="B1017" s="269">
        <f>'HN TOPUPS April Sheet'!E181</f>
        <v>0</v>
      </c>
      <c r="C1017" s="473">
        <f>'HN TOPUPS April Sheet'!D181</f>
        <v>0</v>
      </c>
      <c r="D1017" s="269">
        <f>'HN TOPUPS April Sheet'!F181</f>
        <v>0</v>
      </c>
      <c r="E1017" s="401">
        <f>'HN TOPUPS April Sheet'!Q181</f>
        <v>0</v>
      </c>
      <c r="F1017" s="401">
        <f>'HN TOPUPS April Sheet'!R181</f>
        <v>0</v>
      </c>
      <c r="G1017" s="401">
        <f>'HN TOPUPS April Sheet'!S181</f>
        <v>0</v>
      </c>
    </row>
    <row r="1018" spans="1:7" s="301" customFormat="1" x14ac:dyDescent="0.25">
      <c r="A1018" s="269" t="s">
        <v>4872</v>
      </c>
      <c r="B1018" s="269">
        <f>'HN TOPUPS April Sheet'!E182</f>
        <v>0</v>
      </c>
      <c r="C1018" s="473">
        <f>'HN TOPUPS April Sheet'!D182</f>
        <v>0</v>
      </c>
      <c r="D1018" s="269">
        <f>'HN TOPUPS April Sheet'!F182</f>
        <v>0</v>
      </c>
      <c r="E1018" s="401">
        <f>'HN TOPUPS April Sheet'!Q182</f>
        <v>0</v>
      </c>
      <c r="F1018" s="401">
        <f>'HN TOPUPS April Sheet'!R182</f>
        <v>0</v>
      </c>
      <c r="G1018" s="401">
        <f>'HN TOPUPS April Sheet'!S182</f>
        <v>0</v>
      </c>
    </row>
    <row r="1019" spans="1:7" s="301" customFormat="1" x14ac:dyDescent="0.25">
      <c r="A1019" s="269" t="s">
        <v>4872</v>
      </c>
      <c r="B1019" s="269">
        <f>'HN TOPUPS April Sheet'!E183</f>
        <v>0</v>
      </c>
      <c r="C1019" s="473">
        <f>'HN TOPUPS April Sheet'!D183</f>
        <v>0</v>
      </c>
      <c r="D1019" s="269">
        <f>'HN TOPUPS April Sheet'!F183</f>
        <v>0</v>
      </c>
      <c r="E1019" s="401">
        <f>'HN TOPUPS April Sheet'!Q183</f>
        <v>0</v>
      </c>
      <c r="F1019" s="401">
        <f>'HN TOPUPS April Sheet'!R183</f>
        <v>0</v>
      </c>
      <c r="G1019" s="401">
        <f>'HN TOPUPS April Sheet'!S183</f>
        <v>0</v>
      </c>
    </row>
    <row r="1020" spans="1:7" s="301" customFormat="1" x14ac:dyDescent="0.25">
      <c r="A1020" s="269" t="s">
        <v>4872</v>
      </c>
      <c r="B1020" s="269">
        <f>'HN TOPUPS April Sheet'!E184</f>
        <v>0</v>
      </c>
      <c r="C1020" s="473">
        <f>'HN TOPUPS April Sheet'!D184</f>
        <v>0</v>
      </c>
      <c r="D1020" s="269">
        <f>'HN TOPUPS April Sheet'!F184</f>
        <v>0</v>
      </c>
      <c r="E1020" s="401">
        <f>'HN TOPUPS April Sheet'!Q184</f>
        <v>0</v>
      </c>
      <c r="F1020" s="401">
        <f>'HN TOPUPS April Sheet'!R184</f>
        <v>0</v>
      </c>
      <c r="G1020" s="401">
        <f>'HN TOPUPS April Sheet'!S184</f>
        <v>0</v>
      </c>
    </row>
    <row r="1021" spans="1:7" s="301" customFormat="1" x14ac:dyDescent="0.25">
      <c r="A1021" s="269" t="s">
        <v>4872</v>
      </c>
      <c r="B1021" s="269">
        <f>'HN TOPUPS April Sheet'!E185</f>
        <v>0</v>
      </c>
      <c r="C1021" s="473">
        <f>'HN TOPUPS April Sheet'!D185</f>
        <v>0</v>
      </c>
      <c r="D1021" s="269">
        <f>'HN TOPUPS April Sheet'!F185</f>
        <v>0</v>
      </c>
      <c r="E1021" s="401">
        <f>'HN TOPUPS April Sheet'!Q185</f>
        <v>0</v>
      </c>
      <c r="F1021" s="401">
        <f>'HN TOPUPS April Sheet'!R185</f>
        <v>0</v>
      </c>
      <c r="G1021" s="401">
        <f>'HN TOPUPS April Sheet'!S185</f>
        <v>0</v>
      </c>
    </row>
    <row r="1022" spans="1:7" s="301" customFormat="1" x14ac:dyDescent="0.25">
      <c r="A1022" s="269" t="s">
        <v>4872</v>
      </c>
      <c r="B1022" s="269">
        <f>'HN TOPUPS April Sheet'!E186</f>
        <v>0</v>
      </c>
      <c r="C1022" s="473">
        <f>'HN TOPUPS April Sheet'!D186</f>
        <v>0</v>
      </c>
      <c r="D1022" s="269">
        <f>'HN TOPUPS April Sheet'!F186</f>
        <v>0</v>
      </c>
      <c r="E1022" s="401">
        <f>'HN TOPUPS April Sheet'!Q186</f>
        <v>0</v>
      </c>
      <c r="F1022" s="401">
        <f>'HN TOPUPS April Sheet'!R186</f>
        <v>0</v>
      </c>
      <c r="G1022" s="401">
        <f>'HN TOPUPS April Sheet'!S186</f>
        <v>0</v>
      </c>
    </row>
    <row r="1023" spans="1:7" s="301" customFormat="1" x14ac:dyDescent="0.25">
      <c r="A1023" s="269" t="s">
        <v>4872</v>
      </c>
      <c r="B1023" s="269">
        <f>'HN TOPUPS April Sheet'!E187</f>
        <v>0</v>
      </c>
      <c r="C1023" s="473">
        <f>'HN TOPUPS April Sheet'!D187</f>
        <v>0</v>
      </c>
      <c r="D1023" s="269">
        <f>'HN TOPUPS April Sheet'!F187</f>
        <v>0</v>
      </c>
      <c r="E1023" s="401">
        <f>'HN TOPUPS April Sheet'!Q187</f>
        <v>0</v>
      </c>
      <c r="F1023" s="401">
        <f>'HN TOPUPS April Sheet'!R187</f>
        <v>0</v>
      </c>
      <c r="G1023" s="401">
        <f>'HN TOPUPS April Sheet'!S187</f>
        <v>0</v>
      </c>
    </row>
    <row r="1024" spans="1:7" x14ac:dyDescent="0.25">
      <c r="A1024" s="269" t="str">
        <f>GRANTS!A20</f>
        <v>GRANTS</v>
      </c>
      <c r="B1024" s="269">
        <f>GRANTS!C20</f>
        <v>3021000</v>
      </c>
      <c r="C1024" s="269" t="str">
        <f>GRANTS!D20</f>
        <v>Brookhill Nursery</v>
      </c>
      <c r="D1024" s="269" t="str">
        <f>GRANTS!M20</f>
        <v>DFC</v>
      </c>
      <c r="E1024" s="400">
        <f>GRANTS!Q20</f>
        <v>0</v>
      </c>
      <c r="F1024" s="400">
        <f>GRANTS!R20</f>
        <v>0</v>
      </c>
      <c r="G1024" s="400">
        <f>GRANTS!S20</f>
        <v>0</v>
      </c>
    </row>
    <row r="1025" spans="1:7" x14ac:dyDescent="0.25">
      <c r="A1025" s="269" t="str">
        <f>GRANTS!A21</f>
        <v>GRANTS</v>
      </c>
      <c r="B1025" s="269">
        <f>GRANTS!C21</f>
        <v>3021001</v>
      </c>
      <c r="C1025" s="269" t="str">
        <f>GRANTS!D21</f>
        <v>Hampden Way Nursery</v>
      </c>
      <c r="D1025" s="269" t="str">
        <f>GRANTS!M21</f>
        <v>DFC</v>
      </c>
      <c r="E1025" s="400">
        <f>GRANTS!Q21</f>
        <v>0</v>
      </c>
      <c r="F1025" s="400">
        <f>GRANTS!R21</f>
        <v>0</v>
      </c>
      <c r="G1025" s="400">
        <f>GRANTS!S21</f>
        <v>0</v>
      </c>
    </row>
    <row r="1026" spans="1:7" x14ac:dyDescent="0.25">
      <c r="A1026" s="269" t="str">
        <f>GRANTS!A22</f>
        <v>GRANTS</v>
      </c>
      <c r="B1026" s="269">
        <f>GRANTS!C22</f>
        <v>3021003</v>
      </c>
      <c r="C1026" s="269" t="str">
        <f>GRANTS!D22</f>
        <v>St Margaret's Nursery</v>
      </c>
      <c r="D1026" s="269" t="str">
        <f>GRANTS!M22</f>
        <v>DFC</v>
      </c>
      <c r="E1026" s="400">
        <f>GRANTS!Q22</f>
        <v>0</v>
      </c>
      <c r="F1026" s="400">
        <f>GRANTS!R22</f>
        <v>0</v>
      </c>
      <c r="G1026" s="400">
        <f>GRANTS!S22</f>
        <v>0</v>
      </c>
    </row>
    <row r="1027" spans="1:7" x14ac:dyDescent="0.25">
      <c r="A1027" s="269" t="str">
        <f>GRANTS!A23</f>
        <v>GRANTS</v>
      </c>
      <c r="B1027" s="269">
        <f>GRANTS!C23</f>
        <v>3021002</v>
      </c>
      <c r="C1027" s="269" t="str">
        <f>GRANTS!D23</f>
        <v>Moss Hall Nursery</v>
      </c>
      <c r="D1027" s="269" t="str">
        <f>GRANTS!M23</f>
        <v>DFC</v>
      </c>
      <c r="E1027" s="400">
        <f>GRANTS!Q23</f>
        <v>0</v>
      </c>
      <c r="F1027" s="400">
        <f>GRANTS!R23</f>
        <v>0</v>
      </c>
      <c r="G1027" s="400">
        <f>GRANTS!S23</f>
        <v>0</v>
      </c>
    </row>
    <row r="1028" spans="1:7" x14ac:dyDescent="0.25">
      <c r="A1028" s="269" t="str">
        <f>GRANTS!A24</f>
        <v>GRANTS</v>
      </c>
      <c r="B1028" s="269">
        <f>GRANTS!C24</f>
        <v>3022002</v>
      </c>
      <c r="C1028" s="269" t="str">
        <f>GRANTS!D24</f>
        <v>Barnfield School</v>
      </c>
      <c r="D1028" s="269" t="str">
        <f>GRANTS!M24</f>
        <v>DFC</v>
      </c>
      <c r="E1028" s="400">
        <f>GRANTS!Q24</f>
        <v>0</v>
      </c>
      <c r="F1028" s="400">
        <f>GRANTS!R24</f>
        <v>0</v>
      </c>
      <c r="G1028" s="400">
        <f>GRANTS!S24</f>
        <v>0</v>
      </c>
    </row>
    <row r="1029" spans="1:7" x14ac:dyDescent="0.25">
      <c r="A1029" s="269" t="str">
        <f>GRANTS!A25</f>
        <v>GRANTS</v>
      </c>
      <c r="B1029" s="269">
        <f>GRANTS!C25</f>
        <v>3022003</v>
      </c>
      <c r="C1029" s="269" t="str">
        <f>GRANTS!D25</f>
        <v>Bell Lane Primary School</v>
      </c>
      <c r="D1029" s="269" t="str">
        <f>GRANTS!M25</f>
        <v>DFC</v>
      </c>
      <c r="E1029" s="400">
        <f>GRANTS!Q25</f>
        <v>0</v>
      </c>
      <c r="F1029" s="400">
        <f>GRANTS!R25</f>
        <v>0</v>
      </c>
      <c r="G1029" s="400">
        <f>GRANTS!S25</f>
        <v>0</v>
      </c>
    </row>
    <row r="1030" spans="1:7" x14ac:dyDescent="0.25">
      <c r="A1030" s="269" t="str">
        <f>GRANTS!A26</f>
        <v>GRANTS</v>
      </c>
      <c r="B1030" s="269">
        <f>GRANTS!C26</f>
        <v>3022008</v>
      </c>
      <c r="C1030" s="269" t="str">
        <f>GRANTS!D26</f>
        <v>Brookland Infant  &amp; Nursery School</v>
      </c>
      <c r="D1030" s="269" t="str">
        <f>GRANTS!M26</f>
        <v>DFC</v>
      </c>
      <c r="E1030" s="400">
        <f>GRANTS!Q26</f>
        <v>0</v>
      </c>
      <c r="F1030" s="400">
        <f>GRANTS!R26</f>
        <v>0</v>
      </c>
      <c r="G1030" s="400">
        <f>GRANTS!S26</f>
        <v>0</v>
      </c>
    </row>
    <row r="1031" spans="1:7" x14ac:dyDescent="0.25">
      <c r="A1031" s="269" t="str">
        <f>GRANTS!A27</f>
        <v>GRANTS</v>
      </c>
      <c r="B1031" s="269">
        <f>GRANTS!C27</f>
        <v>3022007</v>
      </c>
      <c r="C1031" s="269" t="str">
        <f>GRANTS!D27</f>
        <v>Brookland Junior School</v>
      </c>
      <c r="D1031" s="269" t="str">
        <f>GRANTS!M27</f>
        <v>DFC</v>
      </c>
      <c r="E1031" s="400">
        <f>GRANTS!Q27</f>
        <v>0</v>
      </c>
      <c r="F1031" s="400">
        <f>GRANTS!R27</f>
        <v>0</v>
      </c>
      <c r="G1031" s="400">
        <f>GRANTS!S27</f>
        <v>0</v>
      </c>
    </row>
    <row r="1032" spans="1:7" x14ac:dyDescent="0.25">
      <c r="A1032" s="269" t="str">
        <f>GRANTS!A28</f>
        <v>GRANTS</v>
      </c>
      <c r="B1032" s="269">
        <f>GRANTS!C28</f>
        <v>3022009</v>
      </c>
      <c r="C1032" s="269" t="str">
        <f>GRANTS!D28</f>
        <v>Brunswick Park Primary &amp; Nursery School</v>
      </c>
      <c r="D1032" s="269" t="str">
        <f>GRANTS!M28</f>
        <v>DFC</v>
      </c>
      <c r="E1032" s="400">
        <f>GRANTS!Q28</f>
        <v>0</v>
      </c>
      <c r="F1032" s="400">
        <f>GRANTS!R28</f>
        <v>0</v>
      </c>
      <c r="G1032" s="400">
        <f>GRANTS!S28</f>
        <v>0</v>
      </c>
    </row>
    <row r="1033" spans="1:7" x14ac:dyDescent="0.25">
      <c r="A1033" s="269" t="str">
        <f>GRANTS!A29</f>
        <v>GRANTS</v>
      </c>
      <c r="B1033" s="269">
        <f>GRANTS!C29</f>
        <v>3022067</v>
      </c>
      <c r="C1033" s="269" t="str">
        <f>GRANTS!D29</f>
        <v>Chalgrove Primary School</v>
      </c>
      <c r="D1033" s="269" t="str">
        <f>GRANTS!M29</f>
        <v>DFC</v>
      </c>
      <c r="E1033" s="400">
        <f>GRANTS!Q29</f>
        <v>0</v>
      </c>
      <c r="F1033" s="400">
        <f>GRANTS!R29</f>
        <v>0</v>
      </c>
      <c r="G1033" s="400">
        <f>GRANTS!S29</f>
        <v>0</v>
      </c>
    </row>
    <row r="1034" spans="1:7" x14ac:dyDescent="0.25">
      <c r="A1034" s="269" t="str">
        <f>GRANTS!A30</f>
        <v>GRANTS</v>
      </c>
      <c r="B1034" s="269">
        <f>GRANTS!C30</f>
        <v>3022011</v>
      </c>
      <c r="C1034" s="269" t="str">
        <f>GRANTS!D30</f>
        <v>Church Hill Primary School</v>
      </c>
      <c r="D1034" s="269" t="str">
        <f>GRANTS!M30</f>
        <v>DFC</v>
      </c>
      <c r="E1034" s="400">
        <f>GRANTS!Q30</f>
        <v>0</v>
      </c>
      <c r="F1034" s="400">
        <f>GRANTS!R30</f>
        <v>0</v>
      </c>
      <c r="G1034" s="400">
        <f>GRANTS!S30</f>
        <v>0</v>
      </c>
    </row>
    <row r="1035" spans="1:7" x14ac:dyDescent="0.25">
      <c r="A1035" s="269" t="str">
        <f>GRANTS!A31</f>
        <v>GRANTS</v>
      </c>
      <c r="B1035" s="269">
        <f>GRANTS!C31</f>
        <v>3022014</v>
      </c>
      <c r="C1035" s="269" t="str">
        <f>GRANTS!D31</f>
        <v>Colindale School</v>
      </c>
      <c r="D1035" s="269" t="str">
        <f>GRANTS!M31</f>
        <v>DFC</v>
      </c>
      <c r="E1035" s="400">
        <f>GRANTS!Q31</f>
        <v>0</v>
      </c>
      <c r="F1035" s="400">
        <f>GRANTS!R31</f>
        <v>0</v>
      </c>
      <c r="G1035" s="400">
        <f>GRANTS!S31</f>
        <v>0</v>
      </c>
    </row>
    <row r="1036" spans="1:7" x14ac:dyDescent="0.25">
      <c r="A1036" s="269" t="str">
        <f>GRANTS!A32</f>
        <v>GRANTS</v>
      </c>
      <c r="B1036" s="269">
        <f>GRANTS!C32</f>
        <v>3022015</v>
      </c>
      <c r="C1036" s="269" t="str">
        <f>GRANTS!D32</f>
        <v>Coppetts Wood</v>
      </c>
      <c r="D1036" s="269" t="str">
        <f>GRANTS!M32</f>
        <v>DFC</v>
      </c>
      <c r="E1036" s="400">
        <f>GRANTS!Q32</f>
        <v>0</v>
      </c>
      <c r="F1036" s="400">
        <f>GRANTS!R32</f>
        <v>0</v>
      </c>
      <c r="G1036" s="400">
        <f>GRANTS!S32</f>
        <v>0</v>
      </c>
    </row>
    <row r="1037" spans="1:7" x14ac:dyDescent="0.25">
      <c r="A1037" s="269" t="str">
        <f>GRANTS!A33</f>
        <v>GRANTS</v>
      </c>
      <c r="B1037" s="269">
        <f>GRANTS!C33</f>
        <v>3022016</v>
      </c>
      <c r="C1037" s="269" t="str">
        <f>GRANTS!D33</f>
        <v>Courtland School</v>
      </c>
      <c r="D1037" s="269" t="str">
        <f>GRANTS!M33</f>
        <v>DFC</v>
      </c>
      <c r="E1037" s="400">
        <f>GRANTS!Q33</f>
        <v>0</v>
      </c>
      <c r="F1037" s="400">
        <f>GRANTS!R33</f>
        <v>0</v>
      </c>
      <c r="G1037" s="400">
        <f>GRANTS!S33</f>
        <v>0</v>
      </c>
    </row>
    <row r="1038" spans="1:7" x14ac:dyDescent="0.25">
      <c r="A1038" s="269" t="str">
        <f>GRANTS!A34</f>
        <v>GRANTS</v>
      </c>
      <c r="B1038" s="269">
        <f>GRANTS!C34</f>
        <v>3022017</v>
      </c>
      <c r="C1038" s="269" t="str">
        <f>GRANTS!D34</f>
        <v>Cromer Road Primary School</v>
      </c>
      <c r="D1038" s="269" t="str">
        <f>GRANTS!M34</f>
        <v>DFC</v>
      </c>
      <c r="E1038" s="400">
        <f>GRANTS!Q34</f>
        <v>0</v>
      </c>
      <c r="F1038" s="400">
        <f>GRANTS!R34</f>
        <v>0</v>
      </c>
      <c r="G1038" s="400">
        <f>GRANTS!S34</f>
        <v>0</v>
      </c>
    </row>
    <row r="1039" spans="1:7" x14ac:dyDescent="0.25">
      <c r="A1039" s="269" t="str">
        <f>GRANTS!A35</f>
        <v>GRANTS</v>
      </c>
      <c r="B1039" s="269">
        <f>GRANTS!C35</f>
        <v>3022073</v>
      </c>
      <c r="C1039" s="269" t="str">
        <f>GRANTS!D35</f>
        <v>Danegrove JMI School</v>
      </c>
      <c r="D1039" s="269" t="str">
        <f>GRANTS!M35</f>
        <v>DFC</v>
      </c>
      <c r="E1039" s="400">
        <f>GRANTS!Q35</f>
        <v>0</v>
      </c>
      <c r="F1039" s="400">
        <f>GRANTS!R35</f>
        <v>0</v>
      </c>
      <c r="G1039" s="400">
        <f>GRANTS!S35</f>
        <v>0</v>
      </c>
    </row>
    <row r="1040" spans="1:7" x14ac:dyDescent="0.25">
      <c r="A1040" s="269" t="str">
        <f>GRANTS!A36</f>
        <v>GRANTS</v>
      </c>
      <c r="B1040" s="269">
        <f>GRANTS!C36</f>
        <v>3022019</v>
      </c>
      <c r="C1040" s="269" t="str">
        <f>GRANTS!D36</f>
        <v>Deansbrook Infant School</v>
      </c>
      <c r="D1040" s="269" t="str">
        <f>GRANTS!M36</f>
        <v>DFC</v>
      </c>
      <c r="E1040" s="400">
        <f>GRANTS!Q36</f>
        <v>0</v>
      </c>
      <c r="F1040" s="400">
        <f>GRANTS!R36</f>
        <v>0</v>
      </c>
      <c r="G1040" s="400">
        <f>GRANTS!S36</f>
        <v>0</v>
      </c>
    </row>
    <row r="1041" spans="1:7" x14ac:dyDescent="0.25">
      <c r="A1041" s="269" t="str">
        <f>GRANTS!A37</f>
        <v>GRANTS</v>
      </c>
      <c r="B1041" s="269">
        <f>GRANTS!C37</f>
        <v>3022021</v>
      </c>
      <c r="C1041" s="269" t="str">
        <f>GRANTS!D37</f>
        <v>Dollis Primary School</v>
      </c>
      <c r="D1041" s="269" t="str">
        <f>GRANTS!M37</f>
        <v>DFC</v>
      </c>
      <c r="E1041" s="400">
        <f>GRANTS!Q37</f>
        <v>0</v>
      </c>
      <c r="F1041" s="400">
        <f>GRANTS!R37</f>
        <v>0</v>
      </c>
      <c r="G1041" s="400">
        <f>GRANTS!S37</f>
        <v>0</v>
      </c>
    </row>
    <row r="1042" spans="1:7" x14ac:dyDescent="0.25">
      <c r="A1042" s="269" t="str">
        <f>GRANTS!A38</f>
        <v>GRANTS</v>
      </c>
      <c r="B1042" s="269">
        <f>GRANTS!C38</f>
        <v>3022023</v>
      </c>
      <c r="C1042" s="269" t="str">
        <f>GRANTS!D38</f>
        <v>Edgware Primary School</v>
      </c>
      <c r="D1042" s="269" t="str">
        <f>GRANTS!M38</f>
        <v>DFC</v>
      </c>
      <c r="E1042" s="400">
        <f>GRANTS!Q38</f>
        <v>0</v>
      </c>
      <c r="F1042" s="400">
        <f>GRANTS!R38</f>
        <v>0</v>
      </c>
      <c r="G1042" s="400">
        <f>GRANTS!S38</f>
        <v>0</v>
      </c>
    </row>
    <row r="1043" spans="1:7" x14ac:dyDescent="0.25">
      <c r="A1043" s="269" t="str">
        <f>GRANTS!A39</f>
        <v>GRANTS</v>
      </c>
      <c r="B1043" s="269">
        <f>GRANTS!C39</f>
        <v>3022024</v>
      </c>
      <c r="C1043" s="269" t="str">
        <f>GRANTS!D39</f>
        <v>Fairway Primary School</v>
      </c>
      <c r="D1043" s="269" t="str">
        <f>GRANTS!M39</f>
        <v>DFC</v>
      </c>
      <c r="E1043" s="400">
        <f>GRANTS!Q39</f>
        <v>0</v>
      </c>
      <c r="F1043" s="400">
        <f>GRANTS!R39</f>
        <v>0</v>
      </c>
      <c r="G1043" s="400">
        <f>GRANTS!S39</f>
        <v>0</v>
      </c>
    </row>
    <row r="1044" spans="1:7" x14ac:dyDescent="0.25">
      <c r="A1044" s="269" t="str">
        <f>GRANTS!A40</f>
        <v>GRANTS</v>
      </c>
      <c r="B1044" s="269">
        <f>GRANTS!C40</f>
        <v>3022025</v>
      </c>
      <c r="C1044" s="269" t="str">
        <f>GRANTS!D40</f>
        <v>Foulds</v>
      </c>
      <c r="D1044" s="269" t="str">
        <f>GRANTS!M40</f>
        <v>DFC</v>
      </c>
      <c r="E1044" s="400">
        <f>GRANTS!Q40</f>
        <v>0</v>
      </c>
      <c r="F1044" s="400">
        <f>GRANTS!R40</f>
        <v>0</v>
      </c>
      <c r="G1044" s="400">
        <f>GRANTS!S40</f>
        <v>0</v>
      </c>
    </row>
    <row r="1045" spans="1:7" x14ac:dyDescent="0.25">
      <c r="A1045" s="269" t="str">
        <f>GRANTS!A41</f>
        <v>GRANTS</v>
      </c>
      <c r="B1045" s="269">
        <f>GRANTS!C41</f>
        <v>3022026</v>
      </c>
      <c r="C1045" s="269" t="str">
        <f>GRANTS!D41</f>
        <v>Frith Manor School</v>
      </c>
      <c r="D1045" s="269" t="str">
        <f>GRANTS!M41</f>
        <v>DFC</v>
      </c>
      <c r="E1045" s="400">
        <f>GRANTS!Q41</f>
        <v>0</v>
      </c>
      <c r="F1045" s="400">
        <f>GRANTS!R41</f>
        <v>0</v>
      </c>
      <c r="G1045" s="400">
        <f>GRANTS!S41</f>
        <v>0</v>
      </c>
    </row>
    <row r="1046" spans="1:7" x14ac:dyDescent="0.25">
      <c r="A1046" s="269" t="str">
        <f>GRANTS!A42</f>
        <v>GRANTS</v>
      </c>
      <c r="B1046" s="269">
        <f>GRANTS!C42</f>
        <v>3022028</v>
      </c>
      <c r="C1046" s="269" t="str">
        <f>GRANTS!D42</f>
        <v>Garden Suburb Infant School</v>
      </c>
      <c r="D1046" s="269" t="str">
        <f>GRANTS!M42</f>
        <v>DFC</v>
      </c>
      <c r="E1046" s="400">
        <f>GRANTS!Q42</f>
        <v>0</v>
      </c>
      <c r="F1046" s="400">
        <f>GRANTS!R42</f>
        <v>0</v>
      </c>
      <c r="G1046" s="400">
        <f>GRANTS!S42</f>
        <v>0</v>
      </c>
    </row>
    <row r="1047" spans="1:7" x14ac:dyDescent="0.25">
      <c r="A1047" s="269" t="str">
        <f>GRANTS!A43</f>
        <v>GRANTS</v>
      </c>
      <c r="B1047" s="269">
        <f>GRANTS!C43</f>
        <v>3022027</v>
      </c>
      <c r="C1047" s="269" t="str">
        <f>GRANTS!D43</f>
        <v>Garden Suburb Junior</v>
      </c>
      <c r="D1047" s="269" t="str">
        <f>GRANTS!M43</f>
        <v>DFC</v>
      </c>
      <c r="E1047" s="400">
        <f>GRANTS!Q43</f>
        <v>0</v>
      </c>
      <c r="F1047" s="400">
        <f>GRANTS!R43</f>
        <v>0</v>
      </c>
      <c r="G1047" s="400">
        <f>GRANTS!S43</f>
        <v>0</v>
      </c>
    </row>
    <row r="1048" spans="1:7" x14ac:dyDescent="0.25">
      <c r="A1048" s="269" t="str">
        <f>GRANTS!A44</f>
        <v>GRANTS</v>
      </c>
      <c r="B1048" s="269">
        <f>GRANTS!C44</f>
        <v>3022029</v>
      </c>
      <c r="C1048" s="269" t="str">
        <f>GRANTS!D44</f>
        <v>Goldbeaters Primary School</v>
      </c>
      <c r="D1048" s="269" t="str">
        <f>GRANTS!M44</f>
        <v>DFC</v>
      </c>
      <c r="E1048" s="400">
        <f>GRANTS!Q44</f>
        <v>0</v>
      </c>
      <c r="F1048" s="400">
        <f>GRANTS!R44</f>
        <v>0</v>
      </c>
      <c r="G1048" s="400">
        <f>GRANTS!S44</f>
        <v>0</v>
      </c>
    </row>
    <row r="1049" spans="1:7" x14ac:dyDescent="0.25">
      <c r="A1049" s="269" t="str">
        <f>GRANTS!A45</f>
        <v>GRANTS</v>
      </c>
      <c r="B1049" s="269">
        <f>GRANTS!C45</f>
        <v>3022031</v>
      </c>
      <c r="C1049" s="269" t="str">
        <f>GRANTS!D45</f>
        <v>Hollickwood JMI School</v>
      </c>
      <c r="D1049" s="269" t="str">
        <f>GRANTS!M45</f>
        <v>DFC</v>
      </c>
      <c r="E1049" s="400">
        <f>GRANTS!Q45</f>
        <v>0</v>
      </c>
      <c r="F1049" s="400">
        <f>GRANTS!R45</f>
        <v>0</v>
      </c>
      <c r="G1049" s="400">
        <f>GRANTS!S45</f>
        <v>0</v>
      </c>
    </row>
    <row r="1050" spans="1:7" x14ac:dyDescent="0.25">
      <c r="A1050" s="269" t="str">
        <f>GRANTS!A46</f>
        <v>GRANTS</v>
      </c>
      <c r="B1050" s="269">
        <f>GRANTS!C46</f>
        <v>3022032</v>
      </c>
      <c r="C1050" s="269" t="str">
        <f>GRANTS!D46</f>
        <v>Holly Park School</v>
      </c>
      <c r="D1050" s="269" t="str">
        <f>GRANTS!M46</f>
        <v>DFC</v>
      </c>
      <c r="E1050" s="400">
        <f>GRANTS!Q46</f>
        <v>0</v>
      </c>
      <c r="F1050" s="400">
        <f>GRANTS!R46</f>
        <v>0</v>
      </c>
      <c r="G1050" s="400">
        <f>GRANTS!S46</f>
        <v>0</v>
      </c>
    </row>
    <row r="1051" spans="1:7" x14ac:dyDescent="0.25">
      <c r="A1051" s="269" t="str">
        <f>GRANTS!A47</f>
        <v>GRANTS</v>
      </c>
      <c r="B1051" s="269">
        <f>GRANTS!C47</f>
        <v>3022036</v>
      </c>
      <c r="C1051" s="269" t="str">
        <f>GRANTS!D47</f>
        <v>Livingstone School</v>
      </c>
      <c r="D1051" s="269" t="str">
        <f>GRANTS!M47</f>
        <v>DFC</v>
      </c>
      <c r="E1051" s="400">
        <f>GRANTS!Q47</f>
        <v>0</v>
      </c>
      <c r="F1051" s="400">
        <f>GRANTS!R47</f>
        <v>0</v>
      </c>
      <c r="G1051" s="400">
        <f>GRANTS!S47</f>
        <v>0</v>
      </c>
    </row>
    <row r="1052" spans="1:7" x14ac:dyDescent="0.25">
      <c r="A1052" s="269" t="str">
        <f>GRANTS!A48</f>
        <v>GRANTS</v>
      </c>
      <c r="B1052" s="269">
        <f>GRANTS!C48</f>
        <v>3022037</v>
      </c>
      <c r="C1052" s="269" t="str">
        <f>GRANTS!D48</f>
        <v>Manorside Primary School</v>
      </c>
      <c r="D1052" s="269" t="str">
        <f>GRANTS!M48</f>
        <v>DFC</v>
      </c>
      <c r="E1052" s="400">
        <f>GRANTS!Q48</f>
        <v>0</v>
      </c>
      <c r="F1052" s="400">
        <f>GRANTS!R48</f>
        <v>0</v>
      </c>
      <c r="G1052" s="400">
        <f>GRANTS!S48</f>
        <v>0</v>
      </c>
    </row>
    <row r="1053" spans="1:7" x14ac:dyDescent="0.25">
      <c r="A1053" s="269" t="str">
        <f>GRANTS!A49</f>
        <v>GRANTS</v>
      </c>
      <c r="B1053" s="269">
        <f>GRANTS!C49</f>
        <v>3023523</v>
      </c>
      <c r="C1053" s="269" t="str">
        <f>GRANTS!D49</f>
        <v>Martin Primary School</v>
      </c>
      <c r="D1053" s="269" t="str">
        <f>GRANTS!M49</f>
        <v>DFC</v>
      </c>
      <c r="E1053" s="400">
        <f>GRANTS!Q49</f>
        <v>0</v>
      </c>
      <c r="F1053" s="400">
        <f>GRANTS!R49</f>
        <v>0</v>
      </c>
      <c r="G1053" s="400">
        <f>GRANTS!S49</f>
        <v>0</v>
      </c>
    </row>
    <row r="1054" spans="1:7" x14ac:dyDescent="0.25">
      <c r="A1054" s="269" t="str">
        <f>GRANTS!A50</f>
        <v>GRANTS</v>
      </c>
      <c r="B1054" s="269">
        <f>GRANTS!C50</f>
        <v>3022042</v>
      </c>
      <c r="C1054" s="269" t="str">
        <f>GRANTS!D50</f>
        <v>Monkfrith School</v>
      </c>
      <c r="D1054" s="269" t="str">
        <f>GRANTS!M50</f>
        <v>DFC</v>
      </c>
      <c r="E1054" s="400">
        <f>GRANTS!Q50</f>
        <v>0</v>
      </c>
      <c r="F1054" s="400">
        <f>GRANTS!R50</f>
        <v>0</v>
      </c>
      <c r="G1054" s="400">
        <f>GRANTS!S50</f>
        <v>0</v>
      </c>
    </row>
    <row r="1055" spans="1:7" x14ac:dyDescent="0.25">
      <c r="A1055" s="269" t="str">
        <f>GRANTS!A51</f>
        <v>GRANTS</v>
      </c>
      <c r="B1055" s="269">
        <f>GRANTS!C51</f>
        <v>3022044</v>
      </c>
      <c r="C1055" s="269" t="str">
        <f>GRANTS!D51</f>
        <v>Moss Hall Infant School</v>
      </c>
      <c r="D1055" s="269" t="str">
        <f>GRANTS!M51</f>
        <v>DFC</v>
      </c>
      <c r="E1055" s="400">
        <f>GRANTS!Q51</f>
        <v>0</v>
      </c>
      <c r="F1055" s="400">
        <f>GRANTS!R51</f>
        <v>0</v>
      </c>
      <c r="G1055" s="400">
        <f>GRANTS!S51</f>
        <v>0</v>
      </c>
    </row>
    <row r="1056" spans="1:7" x14ac:dyDescent="0.25">
      <c r="A1056" s="269" t="str">
        <f>GRANTS!A52</f>
        <v>GRANTS</v>
      </c>
      <c r="B1056" s="269">
        <f>GRANTS!C52</f>
        <v>3022043</v>
      </c>
      <c r="C1056" s="269" t="str">
        <f>GRANTS!D52</f>
        <v>Moss Hall Junior School</v>
      </c>
      <c r="D1056" s="269" t="str">
        <f>GRANTS!M52</f>
        <v>DFC</v>
      </c>
      <c r="E1056" s="400">
        <f>GRANTS!Q52</f>
        <v>0</v>
      </c>
      <c r="F1056" s="400">
        <f>GRANTS!R52</f>
        <v>0</v>
      </c>
      <c r="G1056" s="400">
        <f>GRANTS!S52</f>
        <v>0</v>
      </c>
    </row>
    <row r="1057" spans="1:7" x14ac:dyDescent="0.25">
      <c r="A1057" s="269" t="str">
        <f>GRANTS!A53</f>
        <v>GRANTS</v>
      </c>
      <c r="B1057" s="269">
        <f>GRANTS!C53</f>
        <v>3022045</v>
      </c>
      <c r="C1057" s="269" t="str">
        <f>GRANTS!D53</f>
        <v>Northside School</v>
      </c>
      <c r="D1057" s="269" t="str">
        <f>GRANTS!M53</f>
        <v>DFC</v>
      </c>
      <c r="E1057" s="400">
        <f>GRANTS!Q53</f>
        <v>0</v>
      </c>
      <c r="F1057" s="400">
        <f>GRANTS!R53</f>
        <v>0</v>
      </c>
      <c r="G1057" s="400">
        <f>GRANTS!S53</f>
        <v>0</v>
      </c>
    </row>
    <row r="1058" spans="1:7" x14ac:dyDescent="0.25">
      <c r="A1058" s="269" t="str">
        <f>GRANTS!A54</f>
        <v>GRANTS</v>
      </c>
      <c r="B1058" s="269">
        <f>GRANTS!C54</f>
        <v>3022077</v>
      </c>
      <c r="C1058" s="269" t="str">
        <f>GRANTS!D54</f>
        <v>Orion Primary School</v>
      </c>
      <c r="D1058" s="269" t="str">
        <f>GRANTS!M54</f>
        <v>DFC</v>
      </c>
      <c r="E1058" s="400">
        <f>GRANTS!Q54</f>
        <v>0</v>
      </c>
      <c r="F1058" s="400">
        <f>GRANTS!R54</f>
        <v>0</v>
      </c>
      <c r="G1058" s="400">
        <f>GRANTS!S54</f>
        <v>0</v>
      </c>
    </row>
    <row r="1059" spans="1:7" x14ac:dyDescent="0.25">
      <c r="A1059" s="269" t="str">
        <f>GRANTS!A55</f>
        <v>GRANTS</v>
      </c>
      <c r="B1059" s="269">
        <f>GRANTS!C55</f>
        <v>3025201</v>
      </c>
      <c r="C1059" s="269" t="str">
        <f>GRANTS!D55</f>
        <v>Osidge Primary School</v>
      </c>
      <c r="D1059" s="269" t="str">
        <f>GRANTS!M55</f>
        <v>DFC</v>
      </c>
      <c r="E1059" s="400">
        <f>GRANTS!Q55</f>
        <v>0</v>
      </c>
      <c r="F1059" s="400">
        <f>GRANTS!R55</f>
        <v>0</v>
      </c>
      <c r="G1059" s="400">
        <f>GRANTS!S55</f>
        <v>0</v>
      </c>
    </row>
    <row r="1060" spans="1:7" x14ac:dyDescent="0.25">
      <c r="A1060" s="269" t="str">
        <f>GRANTS!A56</f>
        <v>GRANTS</v>
      </c>
      <c r="B1060" s="269">
        <f>GRANTS!C56</f>
        <v>3022071</v>
      </c>
      <c r="C1060" s="269" t="str">
        <f>GRANTS!D56</f>
        <v>Queenswell Infant and Nursery School</v>
      </c>
      <c r="D1060" s="269" t="str">
        <f>GRANTS!M56</f>
        <v>DFC</v>
      </c>
      <c r="E1060" s="400">
        <f>GRANTS!Q56</f>
        <v>0</v>
      </c>
      <c r="F1060" s="400">
        <f>GRANTS!R56</f>
        <v>0</v>
      </c>
      <c r="G1060" s="400">
        <f>GRANTS!S56</f>
        <v>0</v>
      </c>
    </row>
    <row r="1061" spans="1:7" x14ac:dyDescent="0.25">
      <c r="A1061" s="269" t="str">
        <f>GRANTS!A57</f>
        <v>GRANTS</v>
      </c>
      <c r="B1061" s="269">
        <f>GRANTS!C57</f>
        <v>3022072</v>
      </c>
      <c r="C1061" s="269" t="str">
        <f>GRANTS!D57</f>
        <v>Queenswell Junior School</v>
      </c>
      <c r="D1061" s="269" t="str">
        <f>GRANTS!M57</f>
        <v>DFC</v>
      </c>
      <c r="E1061" s="400">
        <f>GRANTS!Q57</f>
        <v>0</v>
      </c>
      <c r="F1061" s="400">
        <f>GRANTS!R57</f>
        <v>0</v>
      </c>
      <c r="G1061" s="400">
        <f>GRANTS!S57</f>
        <v>0</v>
      </c>
    </row>
    <row r="1062" spans="1:7" x14ac:dyDescent="0.25">
      <c r="A1062" s="269" t="str">
        <f>GRANTS!A58</f>
        <v>GRANTS</v>
      </c>
      <c r="B1062" s="269">
        <f>GRANTS!C58</f>
        <v>3022070</v>
      </c>
      <c r="C1062" s="269" t="str">
        <f>GRANTS!D58</f>
        <v>Sunnyfields Primary School</v>
      </c>
      <c r="D1062" s="269" t="str">
        <f>GRANTS!M58</f>
        <v>DFC</v>
      </c>
      <c r="E1062" s="400">
        <f>GRANTS!Q58</f>
        <v>0</v>
      </c>
      <c r="F1062" s="400">
        <f>GRANTS!R58</f>
        <v>0</v>
      </c>
      <c r="G1062" s="400">
        <f>GRANTS!S58</f>
        <v>0</v>
      </c>
    </row>
    <row r="1063" spans="1:7" x14ac:dyDescent="0.25">
      <c r="A1063" s="269" t="str">
        <f>GRANTS!A59</f>
        <v>GRANTS</v>
      </c>
      <c r="B1063" s="269">
        <f>GRANTS!C59</f>
        <v>3022055</v>
      </c>
      <c r="C1063" s="269" t="str">
        <f>GRANTS!D59</f>
        <v>Tudor School</v>
      </c>
      <c r="D1063" s="269" t="str">
        <f>GRANTS!M59</f>
        <v>DFC</v>
      </c>
      <c r="E1063" s="400">
        <f>GRANTS!Q59</f>
        <v>0</v>
      </c>
      <c r="F1063" s="400">
        <f>GRANTS!R59</f>
        <v>0</v>
      </c>
      <c r="G1063" s="400">
        <f>GRANTS!S59</f>
        <v>0</v>
      </c>
    </row>
    <row r="1064" spans="1:7" x14ac:dyDescent="0.25">
      <c r="A1064" s="269" t="str">
        <f>GRANTS!A60</f>
        <v>GRANTS</v>
      </c>
      <c r="B1064" s="269">
        <f>GRANTS!C60</f>
        <v>3022057</v>
      </c>
      <c r="C1064" s="269" t="str">
        <f>GRANTS!D60</f>
        <v>Underhill School</v>
      </c>
      <c r="D1064" s="269" t="str">
        <f>GRANTS!M60</f>
        <v>DFC</v>
      </c>
      <c r="E1064" s="400">
        <f>GRANTS!Q60</f>
        <v>0</v>
      </c>
      <c r="F1064" s="400">
        <f>GRANTS!R60</f>
        <v>0</v>
      </c>
      <c r="G1064" s="400">
        <f>GRANTS!S60</f>
        <v>0</v>
      </c>
    </row>
    <row r="1065" spans="1:7" x14ac:dyDescent="0.25">
      <c r="A1065" s="269" t="str">
        <f>GRANTS!A61</f>
        <v>GRANTS</v>
      </c>
      <c r="B1065" s="269">
        <f>GRANTS!C61</f>
        <v>3022076</v>
      </c>
      <c r="C1065" s="269" t="str">
        <f>GRANTS!D61</f>
        <v>Wessex  Gardens Primary School</v>
      </c>
      <c r="D1065" s="269" t="str">
        <f>GRANTS!M61</f>
        <v>DFC</v>
      </c>
      <c r="E1065" s="400">
        <f>GRANTS!Q61</f>
        <v>0</v>
      </c>
      <c r="F1065" s="400">
        <f>GRANTS!R61</f>
        <v>0</v>
      </c>
      <c r="G1065" s="400">
        <f>GRANTS!S61</f>
        <v>0</v>
      </c>
    </row>
    <row r="1066" spans="1:7" x14ac:dyDescent="0.25">
      <c r="A1066" s="269" t="str">
        <f>GRANTS!A62</f>
        <v>GRANTS</v>
      </c>
      <c r="B1066" s="269">
        <f>GRANTS!C62</f>
        <v>3022060</v>
      </c>
      <c r="C1066" s="269" t="str">
        <f>GRANTS!D62</f>
        <v>Whitings Hill Primary School</v>
      </c>
      <c r="D1066" s="269" t="str">
        <f>GRANTS!M62</f>
        <v>DFC</v>
      </c>
      <c r="E1066" s="400">
        <f>GRANTS!Q62</f>
        <v>0</v>
      </c>
      <c r="F1066" s="400">
        <f>GRANTS!R62</f>
        <v>0</v>
      </c>
      <c r="G1066" s="400">
        <f>GRANTS!S62</f>
        <v>0</v>
      </c>
    </row>
    <row r="1067" spans="1:7" x14ac:dyDescent="0.25">
      <c r="A1067" s="269" t="str">
        <f>GRANTS!A63</f>
        <v>GRANTS</v>
      </c>
      <c r="B1067" s="269">
        <f>GRANTS!C63</f>
        <v>3023518</v>
      </c>
      <c r="C1067" s="269" t="str">
        <f>GRANTS!D63</f>
        <v>Woodcroft Primary School</v>
      </c>
      <c r="D1067" s="269" t="str">
        <f>GRANTS!M63</f>
        <v>DFC</v>
      </c>
      <c r="E1067" s="400">
        <f>GRANTS!Q63</f>
        <v>0</v>
      </c>
      <c r="F1067" s="400">
        <f>GRANTS!R63</f>
        <v>0</v>
      </c>
      <c r="G1067" s="400">
        <f>GRANTS!S63</f>
        <v>0</v>
      </c>
    </row>
    <row r="1068" spans="1:7" x14ac:dyDescent="0.25">
      <c r="A1068" s="269" t="str">
        <f>GRANTS!A64</f>
        <v>GRANTS</v>
      </c>
      <c r="B1068" s="269">
        <f>GRANTS!C64</f>
        <v>3022054</v>
      </c>
      <c r="C1068" s="269" t="str">
        <f>GRANTS!D64</f>
        <v>Woodridge  Primary School</v>
      </c>
      <c r="D1068" s="269" t="str">
        <f>GRANTS!M64</f>
        <v>DFC</v>
      </c>
      <c r="E1068" s="400">
        <f>GRANTS!Q64</f>
        <v>0</v>
      </c>
      <c r="F1068" s="400">
        <f>GRANTS!R64</f>
        <v>0</v>
      </c>
      <c r="G1068" s="400">
        <f>GRANTS!S64</f>
        <v>0</v>
      </c>
    </row>
    <row r="1069" spans="1:7" x14ac:dyDescent="0.25">
      <c r="A1069" s="269" t="str">
        <f>GRANTS!A65</f>
        <v>GRANTS</v>
      </c>
      <c r="B1069" s="269">
        <f>GRANTS!C65</f>
        <v>3021102</v>
      </c>
      <c r="C1069" s="269" t="str">
        <f>GRANTS!D65</f>
        <v>Northgate</v>
      </c>
      <c r="D1069" s="269" t="str">
        <f>GRANTS!M65</f>
        <v>DFC</v>
      </c>
      <c r="E1069" s="400">
        <f>GRANTS!Q65</f>
        <v>0</v>
      </c>
      <c r="F1069" s="400">
        <f>GRANTS!R65</f>
        <v>0</v>
      </c>
      <c r="G1069" s="400">
        <f>GRANTS!S65</f>
        <v>0</v>
      </c>
    </row>
    <row r="1070" spans="1:7" x14ac:dyDescent="0.25">
      <c r="A1070" s="269" t="str">
        <f>GRANTS!A66</f>
        <v>GRANTS</v>
      </c>
      <c r="B1070" s="269">
        <f>GRANTS!C66</f>
        <v>3021100</v>
      </c>
      <c r="C1070" s="269" t="str">
        <f>GRANTS!D66</f>
        <v>Pavilion</v>
      </c>
      <c r="D1070" s="269" t="str">
        <f>GRANTS!M66</f>
        <v>DFC</v>
      </c>
      <c r="E1070" s="400">
        <f>GRANTS!Q66</f>
        <v>0</v>
      </c>
      <c r="F1070" s="400">
        <f>GRANTS!R66</f>
        <v>0</v>
      </c>
      <c r="G1070" s="400">
        <f>GRANTS!S66</f>
        <v>0</v>
      </c>
    </row>
    <row r="1071" spans="1:7" x14ac:dyDescent="0.25">
      <c r="A1071" s="269" t="str">
        <f>GRANTS!A67</f>
        <v>GRANTS</v>
      </c>
      <c r="B1071" s="269">
        <f>GRANTS!C67</f>
        <v>3024003</v>
      </c>
      <c r="C1071" s="269" t="str">
        <f>GRANTS!D67</f>
        <v>Friern Barnet School</v>
      </c>
      <c r="D1071" s="269" t="str">
        <f>GRANTS!M67</f>
        <v>DFC</v>
      </c>
      <c r="E1071" s="400">
        <f>GRANTS!Q67</f>
        <v>0</v>
      </c>
      <c r="F1071" s="400">
        <f>GRANTS!R67</f>
        <v>0</v>
      </c>
      <c r="G1071" s="400">
        <f>GRANTS!S67</f>
        <v>0</v>
      </c>
    </row>
    <row r="1072" spans="1:7" x14ac:dyDescent="0.25">
      <c r="A1072" s="269" t="str">
        <f>GRANTS!A68</f>
        <v>GRANTS</v>
      </c>
      <c r="B1072" s="269">
        <f>GRANTS!C68</f>
        <v>3027010</v>
      </c>
      <c r="C1072" s="269" t="str">
        <f>GRANTS!D68</f>
        <v>Mapledown</v>
      </c>
      <c r="D1072" s="269" t="str">
        <f>GRANTS!M68</f>
        <v>DFC</v>
      </c>
      <c r="E1072" s="400">
        <f>GRANTS!Q68</f>
        <v>0</v>
      </c>
      <c r="F1072" s="400">
        <f>GRANTS!R68</f>
        <v>0</v>
      </c>
      <c r="G1072" s="400">
        <f>GRANTS!S68</f>
        <v>0</v>
      </c>
    </row>
    <row r="1073" spans="1:7" x14ac:dyDescent="0.25">
      <c r="A1073" s="269" t="str">
        <f>GRANTS!A69</f>
        <v>GRANTS</v>
      </c>
      <c r="B1073" s="269">
        <f>GRANTS!C69</f>
        <v>3027005</v>
      </c>
      <c r="C1073" s="269" t="str">
        <f>GRANTS!D69</f>
        <v>Northway</v>
      </c>
      <c r="D1073" s="269" t="str">
        <f>GRANTS!M69</f>
        <v>DFC</v>
      </c>
      <c r="E1073" s="400">
        <f>GRANTS!Q69</f>
        <v>0</v>
      </c>
      <c r="F1073" s="400">
        <f>GRANTS!R69</f>
        <v>0</v>
      </c>
      <c r="G1073" s="400">
        <f>GRANTS!S69</f>
        <v>0</v>
      </c>
    </row>
    <row r="1074" spans="1:7" x14ac:dyDescent="0.25">
      <c r="A1074" s="269" t="str">
        <f>GRANTS!A70</f>
        <v>GRANTS</v>
      </c>
      <c r="B1074" s="269">
        <f>GRANTS!C70</f>
        <v>3027009</v>
      </c>
      <c r="C1074" s="269" t="str">
        <f>GRANTS!D70</f>
        <v>Oakleigh</v>
      </c>
      <c r="D1074" s="269" t="str">
        <f>GRANTS!M70</f>
        <v>DFC</v>
      </c>
      <c r="E1074" s="400">
        <f>GRANTS!Q70</f>
        <v>0</v>
      </c>
      <c r="F1074" s="400">
        <f>GRANTS!R70</f>
        <v>0</v>
      </c>
      <c r="G1074" s="400">
        <f>GRANTS!S70</f>
        <v>0</v>
      </c>
    </row>
    <row r="1075" spans="1:7" x14ac:dyDescent="0.25">
      <c r="A1075" s="269" t="str">
        <f>GRANTS!A71</f>
        <v>GRANTS</v>
      </c>
      <c r="B1075" s="269">
        <f>GRANTS!C71</f>
        <v>3023520</v>
      </c>
      <c r="C1075" s="269" t="str">
        <f>GRANTS!D71</f>
        <v>Akiva School</v>
      </c>
      <c r="D1075" s="269" t="str">
        <f>GRANTS!M71</f>
        <v>PEGrt</v>
      </c>
      <c r="E1075" s="400">
        <f>GRANTS!Q71</f>
        <v>0</v>
      </c>
      <c r="F1075" s="400">
        <f>GRANTS!R71</f>
        <v>8166.6666666666661</v>
      </c>
      <c r="G1075" s="400">
        <f>GRANTS!S71</f>
        <v>0</v>
      </c>
    </row>
    <row r="1076" spans="1:7" x14ac:dyDescent="0.25">
      <c r="A1076" s="269" t="str">
        <f>GRANTS!A72</f>
        <v>GRANTS</v>
      </c>
      <c r="B1076" s="269">
        <f>GRANTS!C72</f>
        <v>3023300</v>
      </c>
      <c r="C1076" s="269" t="str">
        <f>GRANTS!D72</f>
        <v>All Saints' CE Primary School NW2</v>
      </c>
      <c r="D1076" s="269" t="str">
        <f>GRANTS!M72</f>
        <v>PEGrt</v>
      </c>
      <c r="E1076" s="400">
        <f>GRANTS!Q72</f>
        <v>0</v>
      </c>
      <c r="F1076" s="400">
        <f>GRANTS!R72</f>
        <v>7316.6666666666661</v>
      </c>
      <c r="G1076" s="400">
        <f>GRANTS!S72</f>
        <v>0</v>
      </c>
    </row>
    <row r="1077" spans="1:7" x14ac:dyDescent="0.25">
      <c r="A1077" s="269" t="str">
        <f>GRANTS!A73</f>
        <v>GRANTS</v>
      </c>
      <c r="B1077" s="269">
        <f>GRANTS!C73</f>
        <v>3023317</v>
      </c>
      <c r="C1077" s="269" t="str">
        <f>GRANTS!D73</f>
        <v>All Saints' CE Primary School, N20</v>
      </c>
      <c r="D1077" s="269" t="str">
        <f>GRANTS!M73</f>
        <v>PEGrt</v>
      </c>
      <c r="E1077" s="400">
        <f>GRANTS!Q73</f>
        <v>0</v>
      </c>
      <c r="F1077" s="400">
        <f>GRANTS!R73</f>
        <v>7520.8333333333339</v>
      </c>
      <c r="G1077" s="400">
        <f>GRANTS!S73</f>
        <v>0</v>
      </c>
    </row>
    <row r="1078" spans="1:7" x14ac:dyDescent="0.25">
      <c r="A1078" s="269" t="str">
        <f>GRANTS!A74</f>
        <v>GRANTS</v>
      </c>
      <c r="B1078" s="269">
        <f>GRANTS!C74</f>
        <v>3023500</v>
      </c>
      <c r="C1078" s="269" t="str">
        <f>GRANTS!D74</f>
        <v>Annunciation Catholic Infant School</v>
      </c>
      <c r="D1078" s="269" t="str">
        <f>GRANTS!M74</f>
        <v>PEGrt</v>
      </c>
      <c r="E1078" s="400">
        <f>GRANTS!Q74</f>
        <v>0</v>
      </c>
      <c r="F1078" s="400">
        <f>GRANTS!R74</f>
        <v>7054.1666666666661</v>
      </c>
      <c r="G1078" s="400">
        <f>GRANTS!S74</f>
        <v>0</v>
      </c>
    </row>
    <row r="1079" spans="1:7" x14ac:dyDescent="0.25">
      <c r="A1079" s="269" t="str">
        <f>GRANTS!A75</f>
        <v>GRANTS</v>
      </c>
      <c r="B1079" s="269">
        <f>GRANTS!C75</f>
        <v>3023514</v>
      </c>
      <c r="C1079" s="269" t="str">
        <f>GRANTS!D75</f>
        <v>Annunciation Catholic Junior School</v>
      </c>
      <c r="D1079" s="269" t="str">
        <f>GRANTS!M75</f>
        <v>PEGrt</v>
      </c>
      <c r="E1079" s="400">
        <f>GRANTS!Q75</f>
        <v>0</v>
      </c>
      <c r="F1079" s="400">
        <f>GRANTS!R75</f>
        <v>7525</v>
      </c>
      <c r="G1079" s="400">
        <f>GRANTS!S75</f>
        <v>0</v>
      </c>
    </row>
    <row r="1080" spans="1:7" x14ac:dyDescent="0.25">
      <c r="A1080" s="269" t="str">
        <f>GRANTS!A76</f>
        <v>GRANTS</v>
      </c>
      <c r="B1080" s="269">
        <f>GRANTS!C76</f>
        <v>3022002</v>
      </c>
      <c r="C1080" s="269" t="str">
        <f>GRANTS!D76</f>
        <v>Barnfield School</v>
      </c>
      <c r="D1080" s="269" t="str">
        <f>GRANTS!M76</f>
        <v>PEGrt</v>
      </c>
      <c r="E1080" s="400">
        <f>GRANTS!Q76</f>
        <v>0</v>
      </c>
      <c r="F1080" s="400">
        <f>GRANTS!R76</f>
        <v>8158.3333333333339</v>
      </c>
      <c r="G1080" s="400">
        <f>GRANTS!S76</f>
        <v>0</v>
      </c>
    </row>
    <row r="1081" spans="1:7" x14ac:dyDescent="0.25">
      <c r="A1081" s="269" t="str">
        <f>GRANTS!A77</f>
        <v>GRANTS</v>
      </c>
      <c r="B1081" s="269">
        <f>GRANTS!C77</f>
        <v>3022079</v>
      </c>
      <c r="C1081" s="269" t="str">
        <f>GRANTS!D77</f>
        <v>Beis Yaakov</v>
      </c>
      <c r="D1081" s="269" t="str">
        <f>GRANTS!M77</f>
        <v>PEGrt</v>
      </c>
      <c r="E1081" s="400">
        <f>GRANTS!Q77</f>
        <v>0</v>
      </c>
      <c r="F1081" s="400">
        <f>GRANTS!R77</f>
        <v>8233.3333333333339</v>
      </c>
      <c r="G1081" s="400">
        <f>GRANTS!S77</f>
        <v>0</v>
      </c>
    </row>
    <row r="1082" spans="1:7" x14ac:dyDescent="0.25">
      <c r="A1082" s="269" t="str">
        <f>GRANTS!A78</f>
        <v>GRANTS</v>
      </c>
      <c r="B1082" s="269">
        <f>GRANTS!C78</f>
        <v>3023524</v>
      </c>
      <c r="C1082" s="269" t="str">
        <f>GRANTS!D78</f>
        <v>Beit Shvidler Primary School</v>
      </c>
      <c r="D1082" s="269" t="str">
        <f>GRANTS!M78</f>
        <v>PEGrt</v>
      </c>
      <c r="E1082" s="400">
        <f>GRANTS!Q78</f>
        <v>0</v>
      </c>
      <c r="F1082" s="400">
        <f>GRANTS!R78</f>
        <v>7333.3333333333339</v>
      </c>
      <c r="G1082" s="400">
        <f>GRANTS!S78</f>
        <v>0</v>
      </c>
    </row>
    <row r="1083" spans="1:7" x14ac:dyDescent="0.25">
      <c r="A1083" s="269" t="str">
        <f>GRANTS!A79</f>
        <v>GRANTS</v>
      </c>
      <c r="B1083" s="269">
        <f>GRANTS!C79</f>
        <v>3022003</v>
      </c>
      <c r="C1083" s="269" t="str">
        <f>GRANTS!D79</f>
        <v>Bell Lane Primary School</v>
      </c>
      <c r="D1083" s="269" t="str">
        <f>GRANTS!M79</f>
        <v>PEGrt</v>
      </c>
      <c r="E1083" s="400">
        <f>GRANTS!Q79</f>
        <v>0</v>
      </c>
      <c r="F1083" s="400">
        <f>GRANTS!R79</f>
        <v>7975</v>
      </c>
      <c r="G1083" s="400">
        <f>GRANTS!S79</f>
        <v>0</v>
      </c>
    </row>
    <row r="1084" spans="1:7" x14ac:dyDescent="0.25">
      <c r="A1084" s="269" t="str">
        <f>GRANTS!A80</f>
        <v>GRANTS</v>
      </c>
      <c r="B1084" s="269">
        <f>GRANTS!C80</f>
        <v>3023511</v>
      </c>
      <c r="C1084" s="269" t="str">
        <f>GRANTS!D80</f>
        <v>Blessed Dominic School</v>
      </c>
      <c r="D1084" s="269" t="str">
        <f>GRANTS!M80</f>
        <v>PEGrt</v>
      </c>
      <c r="E1084" s="400">
        <f>GRANTS!Q80</f>
        <v>0</v>
      </c>
      <c r="F1084" s="400">
        <f>GRANTS!R80</f>
        <v>8041.6666666666661</v>
      </c>
      <c r="G1084" s="400">
        <f>GRANTS!S80</f>
        <v>0</v>
      </c>
    </row>
    <row r="1085" spans="1:7" x14ac:dyDescent="0.25">
      <c r="A1085" s="269" t="str">
        <f>GRANTS!A81</f>
        <v>GRANTS</v>
      </c>
      <c r="B1085" s="269">
        <f>GRANTS!C81</f>
        <v>3022008</v>
      </c>
      <c r="C1085" s="269" t="str">
        <f>GRANTS!D81</f>
        <v>Brookland Infant  &amp; Nursery School</v>
      </c>
      <c r="D1085" s="269" t="str">
        <f>GRANTS!M81</f>
        <v>PEGrt</v>
      </c>
      <c r="E1085" s="400">
        <f>GRANTS!Q81</f>
        <v>0</v>
      </c>
      <c r="F1085" s="400">
        <f>GRANTS!R81</f>
        <v>7408.3333333333339</v>
      </c>
      <c r="G1085" s="400">
        <f>GRANTS!S81</f>
        <v>0</v>
      </c>
    </row>
    <row r="1086" spans="1:7" x14ac:dyDescent="0.25">
      <c r="A1086" s="269" t="str">
        <f>GRANTS!A82</f>
        <v>GRANTS</v>
      </c>
      <c r="B1086" s="269">
        <f>GRANTS!C82</f>
        <v>3022007</v>
      </c>
      <c r="C1086" s="269" t="str">
        <f>GRANTS!D82</f>
        <v>Brookland Junior School</v>
      </c>
      <c r="D1086" s="269" t="str">
        <f>GRANTS!M82</f>
        <v>PEGrt</v>
      </c>
      <c r="E1086" s="400">
        <f>GRANTS!Q82</f>
        <v>0</v>
      </c>
      <c r="F1086" s="400">
        <f>GRANTS!R82</f>
        <v>8154.1666666666661</v>
      </c>
      <c r="G1086" s="400">
        <f>GRANTS!S82</f>
        <v>0</v>
      </c>
    </row>
    <row r="1087" spans="1:7" x14ac:dyDescent="0.25">
      <c r="A1087" s="269" t="str">
        <f>GRANTS!A83</f>
        <v>GRANTS</v>
      </c>
      <c r="B1087" s="269">
        <f>GRANTS!C83</f>
        <v>3022009</v>
      </c>
      <c r="C1087" s="269" t="str">
        <f>GRANTS!D83</f>
        <v>Brunswick Park Primary &amp; Nursery School</v>
      </c>
      <c r="D1087" s="269" t="str">
        <f>GRANTS!M83</f>
        <v>PEGrt</v>
      </c>
      <c r="E1087" s="400">
        <f>GRANTS!Q83</f>
        <v>0</v>
      </c>
      <c r="F1087" s="400">
        <f>GRANTS!R83</f>
        <v>8175</v>
      </c>
      <c r="G1087" s="400">
        <f>GRANTS!S83</f>
        <v>0</v>
      </c>
    </row>
    <row r="1088" spans="1:7" x14ac:dyDescent="0.25">
      <c r="A1088" s="269" t="str">
        <f>GRANTS!A84</f>
        <v>GRANTS</v>
      </c>
      <c r="B1088" s="269">
        <f>GRANTS!C84</f>
        <v>3022067</v>
      </c>
      <c r="C1088" s="269" t="str">
        <f>GRANTS!D84</f>
        <v>Chalgrove Primary School</v>
      </c>
      <c r="D1088" s="269" t="str">
        <f>GRANTS!M84</f>
        <v>PEGrt</v>
      </c>
      <c r="E1088" s="400">
        <f>GRANTS!Q84</f>
        <v>0</v>
      </c>
      <c r="F1088" s="400">
        <f>GRANTS!R84</f>
        <v>7495.8333333333339</v>
      </c>
      <c r="G1088" s="400">
        <f>GRANTS!S84</f>
        <v>0</v>
      </c>
    </row>
    <row r="1089" spans="1:7" x14ac:dyDescent="0.25">
      <c r="A1089" s="269" t="str">
        <f>GRANTS!A85</f>
        <v>GRANTS</v>
      </c>
      <c r="B1089" s="269">
        <f>GRANTS!C85</f>
        <v>3023302</v>
      </c>
      <c r="C1089" s="269" t="str">
        <f>GRANTS!D85</f>
        <v>Christ Church CE Primary School</v>
      </c>
      <c r="D1089" s="269" t="str">
        <f>GRANTS!M85</f>
        <v>PEGrt</v>
      </c>
      <c r="E1089" s="400">
        <f>GRANTS!Q85</f>
        <v>0</v>
      </c>
      <c r="F1089" s="400">
        <f>GRANTS!R85</f>
        <v>7425</v>
      </c>
      <c r="G1089" s="400">
        <f>GRANTS!S85</f>
        <v>0</v>
      </c>
    </row>
    <row r="1090" spans="1:7" x14ac:dyDescent="0.25">
      <c r="A1090" s="269" t="str">
        <f>GRANTS!A86</f>
        <v>GRANTS</v>
      </c>
      <c r="B1090" s="269">
        <f>GRANTS!C86</f>
        <v>3022011</v>
      </c>
      <c r="C1090" s="269" t="str">
        <f>GRANTS!D86</f>
        <v>Church Hill Primary School</v>
      </c>
      <c r="D1090" s="269" t="str">
        <f>GRANTS!M86</f>
        <v>PEGrt</v>
      </c>
      <c r="E1090" s="400">
        <f>GRANTS!Q86</f>
        <v>0</v>
      </c>
      <c r="F1090" s="400">
        <f>GRANTS!R86</f>
        <v>7420.8333333333339</v>
      </c>
      <c r="G1090" s="400">
        <f>GRANTS!S86</f>
        <v>0</v>
      </c>
    </row>
    <row r="1091" spans="1:7" x14ac:dyDescent="0.25">
      <c r="A1091" s="269" t="str">
        <f>GRANTS!A87</f>
        <v>GRANTS</v>
      </c>
      <c r="B1091" s="269">
        <f>GRANTS!C87</f>
        <v>3022014</v>
      </c>
      <c r="C1091" s="269" t="str">
        <f>GRANTS!D87</f>
        <v>Colindale School</v>
      </c>
      <c r="D1091" s="269" t="str">
        <f>GRANTS!M87</f>
        <v>PEGrt</v>
      </c>
      <c r="E1091" s="400">
        <f>GRANTS!Q87</f>
        <v>0</v>
      </c>
      <c r="F1091" s="400">
        <f>GRANTS!R87</f>
        <v>8904.1666666666661</v>
      </c>
      <c r="G1091" s="400">
        <f>GRANTS!S87</f>
        <v>0</v>
      </c>
    </row>
    <row r="1092" spans="1:7" x14ac:dyDescent="0.25">
      <c r="A1092" s="269" t="str">
        <f>GRANTS!A88</f>
        <v>GRANTS</v>
      </c>
      <c r="B1092" s="269">
        <f>GRANTS!C88</f>
        <v>3022015</v>
      </c>
      <c r="C1092" s="269" t="str">
        <f>GRANTS!D88</f>
        <v>Coppetts Wood</v>
      </c>
      <c r="D1092" s="269" t="str">
        <f>GRANTS!M88</f>
        <v>PEGrt</v>
      </c>
      <c r="E1092" s="400">
        <f>GRANTS!Q88</f>
        <v>0</v>
      </c>
      <c r="F1092" s="400">
        <f>GRANTS!R88</f>
        <v>7420.8333333333339</v>
      </c>
      <c r="G1092" s="400">
        <f>GRANTS!S88</f>
        <v>0</v>
      </c>
    </row>
    <row r="1093" spans="1:7" x14ac:dyDescent="0.25">
      <c r="A1093" s="269" t="str">
        <f>GRANTS!A89</f>
        <v>GRANTS</v>
      </c>
      <c r="B1093" s="269">
        <f>GRANTS!C89</f>
        <v>3022016</v>
      </c>
      <c r="C1093" s="269" t="str">
        <f>GRANTS!D89</f>
        <v>Courtland School</v>
      </c>
      <c r="D1093" s="269" t="str">
        <f>GRANTS!M89</f>
        <v>PEGrt</v>
      </c>
      <c r="E1093" s="400">
        <f>GRANTS!Q89</f>
        <v>0</v>
      </c>
      <c r="F1093" s="400">
        <f>GRANTS!R89</f>
        <v>7420.8333333333339</v>
      </c>
      <c r="G1093" s="400">
        <f>GRANTS!S89</f>
        <v>0</v>
      </c>
    </row>
    <row r="1094" spans="1:7" x14ac:dyDescent="0.25">
      <c r="A1094" s="269" t="str">
        <f>GRANTS!A90</f>
        <v>GRANTS</v>
      </c>
      <c r="B1094" s="269">
        <f>GRANTS!C90</f>
        <v>3022017</v>
      </c>
      <c r="C1094" s="269" t="str">
        <f>GRANTS!D90</f>
        <v>Cromer Road Primary School</v>
      </c>
      <c r="D1094" s="269" t="str">
        <f>GRANTS!M90</f>
        <v>PEGrt</v>
      </c>
      <c r="E1094" s="400">
        <f>GRANTS!Q90</f>
        <v>0</v>
      </c>
      <c r="F1094" s="400">
        <f>GRANTS!R90</f>
        <v>8183.3333333333339</v>
      </c>
      <c r="G1094" s="400">
        <f>GRANTS!S90</f>
        <v>0</v>
      </c>
    </row>
    <row r="1095" spans="1:7" x14ac:dyDescent="0.25">
      <c r="A1095" s="269" t="str">
        <f>GRANTS!A91</f>
        <v>GRANTS</v>
      </c>
      <c r="B1095" s="269">
        <f>GRANTS!C91</f>
        <v>3022073</v>
      </c>
      <c r="C1095" s="269" t="str">
        <f>GRANTS!D91</f>
        <v>Danegrove JMI School</v>
      </c>
      <c r="D1095" s="269" t="str">
        <f>GRANTS!M91</f>
        <v>PEGrt</v>
      </c>
      <c r="E1095" s="400">
        <f>GRANTS!Q91</f>
        <v>0</v>
      </c>
      <c r="F1095" s="400">
        <f>GRANTS!R91</f>
        <v>8912.5</v>
      </c>
      <c r="G1095" s="400">
        <f>GRANTS!S91</f>
        <v>0</v>
      </c>
    </row>
    <row r="1096" spans="1:7" x14ac:dyDescent="0.25">
      <c r="A1096" s="269" t="str">
        <f>GRANTS!A92</f>
        <v>GRANTS</v>
      </c>
      <c r="B1096" s="269">
        <f>GRANTS!C92</f>
        <v>3022019</v>
      </c>
      <c r="C1096" s="269" t="str">
        <f>GRANTS!D92</f>
        <v>Deansbrook Infant School</v>
      </c>
      <c r="D1096" s="269" t="str">
        <f>GRANTS!M92</f>
        <v>PEGrt</v>
      </c>
      <c r="E1096" s="400">
        <f>GRANTS!Q92</f>
        <v>0</v>
      </c>
      <c r="F1096" s="400">
        <f>GRANTS!R92</f>
        <v>7337.5</v>
      </c>
      <c r="G1096" s="400">
        <f>GRANTS!S92</f>
        <v>0</v>
      </c>
    </row>
    <row r="1097" spans="1:7" x14ac:dyDescent="0.25">
      <c r="A1097" s="269" t="str">
        <f>GRANTS!A93</f>
        <v>GRANTS</v>
      </c>
      <c r="B1097" s="269">
        <f>GRANTS!C93</f>
        <v>3022021</v>
      </c>
      <c r="C1097" s="269" t="str">
        <f>GRANTS!D93</f>
        <v>Dollis Primary School</v>
      </c>
      <c r="D1097" s="269" t="str">
        <f>GRANTS!M93</f>
        <v>PEGrt</v>
      </c>
      <c r="E1097" s="400">
        <f>GRANTS!Q93</f>
        <v>0</v>
      </c>
      <c r="F1097" s="400">
        <f>GRANTS!R93</f>
        <v>8508.3333333333339</v>
      </c>
      <c r="G1097" s="400">
        <f>GRANTS!S93</f>
        <v>0</v>
      </c>
    </row>
    <row r="1098" spans="1:7" x14ac:dyDescent="0.25">
      <c r="A1098" s="269" t="str">
        <f>GRANTS!A94</f>
        <v>GRANTS</v>
      </c>
      <c r="B1098" s="269">
        <f>GRANTS!C94</f>
        <v>3022023</v>
      </c>
      <c r="C1098" s="269" t="str">
        <f>GRANTS!D94</f>
        <v>Edgware Primary School</v>
      </c>
      <c r="D1098" s="269" t="str">
        <f>GRANTS!M94</f>
        <v>PEGrt</v>
      </c>
      <c r="E1098" s="400">
        <f>GRANTS!Q94</f>
        <v>0</v>
      </c>
      <c r="F1098" s="400">
        <f>GRANTS!R94</f>
        <v>8670.8333333333339</v>
      </c>
      <c r="G1098" s="400">
        <f>GRANTS!S94</f>
        <v>0</v>
      </c>
    </row>
    <row r="1099" spans="1:7" x14ac:dyDescent="0.25">
      <c r="A1099" s="269" t="str">
        <f>GRANTS!A95</f>
        <v>GRANTS</v>
      </c>
      <c r="B1099" s="269">
        <f>GRANTS!C95</f>
        <v>3022024</v>
      </c>
      <c r="C1099" s="269" t="str">
        <f>GRANTS!D95</f>
        <v>Fairway Primary School</v>
      </c>
      <c r="D1099" s="269" t="str">
        <f>GRANTS!M95</f>
        <v>PEGrt</v>
      </c>
      <c r="E1099" s="400">
        <f>GRANTS!Q95</f>
        <v>0</v>
      </c>
      <c r="F1099" s="400">
        <f>GRANTS!R95</f>
        <v>7391.6666666666661</v>
      </c>
      <c r="G1099" s="400">
        <f>GRANTS!S95</f>
        <v>0</v>
      </c>
    </row>
    <row r="1100" spans="1:7" x14ac:dyDescent="0.25">
      <c r="A1100" s="269" t="str">
        <f>GRANTS!A96</f>
        <v>GRANTS</v>
      </c>
      <c r="B1100" s="269">
        <f>GRANTS!C96</f>
        <v>3022025</v>
      </c>
      <c r="C1100" s="269" t="str">
        <f>GRANTS!D96</f>
        <v>Foulds</v>
      </c>
      <c r="D1100" s="269" t="str">
        <f>GRANTS!M96</f>
        <v>PEGrt</v>
      </c>
      <c r="E1100" s="400">
        <f>GRANTS!Q96</f>
        <v>0</v>
      </c>
      <c r="F1100" s="400">
        <f>GRANTS!R96</f>
        <v>7812.5</v>
      </c>
      <c r="G1100" s="400">
        <f>GRANTS!S96</f>
        <v>0</v>
      </c>
    </row>
    <row r="1101" spans="1:7" x14ac:dyDescent="0.25">
      <c r="A1101" s="269" t="str">
        <f>GRANTS!A97</f>
        <v>GRANTS</v>
      </c>
      <c r="B1101" s="269">
        <f>GRANTS!C97</f>
        <v>3022026</v>
      </c>
      <c r="C1101" s="269" t="str">
        <f>GRANTS!D97</f>
        <v>Frith Manor School</v>
      </c>
      <c r="D1101" s="269" t="str">
        <f>GRANTS!M97</f>
        <v>PEGrt</v>
      </c>
      <c r="E1101" s="400">
        <f>GRANTS!Q97</f>
        <v>0</v>
      </c>
      <c r="F1101" s="400">
        <f>GRANTS!R97</f>
        <v>8675</v>
      </c>
      <c r="G1101" s="400">
        <f>GRANTS!S97</f>
        <v>0</v>
      </c>
    </row>
    <row r="1102" spans="1:7" x14ac:dyDescent="0.25">
      <c r="A1102" s="269" t="str">
        <f>GRANTS!A98</f>
        <v>GRANTS</v>
      </c>
      <c r="B1102" s="269">
        <f>GRANTS!C98</f>
        <v>3022028</v>
      </c>
      <c r="C1102" s="269" t="str">
        <f>GRANTS!D98</f>
        <v>Garden Suburb Infant School</v>
      </c>
      <c r="D1102" s="269" t="str">
        <f>GRANTS!M98</f>
        <v>PEGrt</v>
      </c>
      <c r="E1102" s="400">
        <f>GRANTS!Q98</f>
        <v>0</v>
      </c>
      <c r="F1102" s="400">
        <f>GRANTS!R98</f>
        <v>7354.1666666666661</v>
      </c>
      <c r="G1102" s="400">
        <f>GRANTS!S98</f>
        <v>0</v>
      </c>
    </row>
    <row r="1103" spans="1:7" x14ac:dyDescent="0.25">
      <c r="A1103" s="269" t="str">
        <f>GRANTS!A99</f>
        <v>GRANTS</v>
      </c>
      <c r="B1103" s="269">
        <f>GRANTS!C99</f>
        <v>3022027</v>
      </c>
      <c r="C1103" s="269" t="str">
        <f>GRANTS!D99</f>
        <v>Garden Suburb Junior</v>
      </c>
      <c r="D1103" s="269" t="str">
        <f>GRANTS!M99</f>
        <v>PEGrt</v>
      </c>
      <c r="E1103" s="400">
        <f>GRANTS!Q99</f>
        <v>0</v>
      </c>
      <c r="F1103" s="400">
        <f>GRANTS!R99</f>
        <v>8145.8333333333339</v>
      </c>
      <c r="G1103" s="400">
        <f>GRANTS!S99</f>
        <v>0</v>
      </c>
    </row>
    <row r="1104" spans="1:7" x14ac:dyDescent="0.25">
      <c r="A1104" s="269" t="str">
        <f>GRANTS!A100</f>
        <v>GRANTS</v>
      </c>
      <c r="B1104" s="269">
        <f>GRANTS!C100</f>
        <v>3022029</v>
      </c>
      <c r="C1104" s="269" t="str">
        <f>GRANTS!D100</f>
        <v>Goldbeaters Primary School</v>
      </c>
      <c r="D1104" s="269" t="str">
        <f>GRANTS!M100</f>
        <v>PEGrt</v>
      </c>
      <c r="E1104" s="400">
        <f>GRANTS!Q100</f>
        <v>0</v>
      </c>
      <c r="F1104" s="400">
        <f>GRANTS!R100</f>
        <v>8175</v>
      </c>
      <c r="G1104" s="400">
        <f>GRANTS!S100</f>
        <v>0</v>
      </c>
    </row>
    <row r="1105" spans="1:7" x14ac:dyDescent="0.25">
      <c r="A1105" s="269" t="str">
        <f>GRANTS!A101</f>
        <v>GRANTS</v>
      </c>
      <c r="B1105" s="269">
        <f>GRANTS!C101</f>
        <v>3023516</v>
      </c>
      <c r="C1105" s="269" t="str">
        <f>GRANTS!D101</f>
        <v>Hasmonean Primary School</v>
      </c>
      <c r="D1105" s="269" t="str">
        <f>GRANTS!M101</f>
        <v>PEGrt</v>
      </c>
      <c r="E1105" s="400">
        <f>GRANTS!Q101</f>
        <v>0</v>
      </c>
      <c r="F1105" s="400">
        <f>GRANTS!R101</f>
        <v>7391.6666666666661</v>
      </c>
      <c r="G1105" s="400">
        <f>GRANTS!S101</f>
        <v>0</v>
      </c>
    </row>
    <row r="1106" spans="1:7" x14ac:dyDescent="0.25">
      <c r="A1106" s="269" t="str">
        <f>GRANTS!A102</f>
        <v>GRANTS</v>
      </c>
      <c r="B1106" s="269">
        <f>GRANTS!C102</f>
        <v>3022031</v>
      </c>
      <c r="C1106" s="269" t="str">
        <f>GRANTS!D102</f>
        <v>Hollickwood JMI School</v>
      </c>
      <c r="D1106" s="269" t="str">
        <f>GRANTS!M102</f>
        <v>PEGrt</v>
      </c>
      <c r="E1106" s="400">
        <f>GRANTS!Q102</f>
        <v>0</v>
      </c>
      <c r="F1106" s="400">
        <f>GRANTS!R102</f>
        <v>7345.8333333333339</v>
      </c>
      <c r="G1106" s="400">
        <f>GRANTS!S102</f>
        <v>0</v>
      </c>
    </row>
    <row r="1107" spans="1:7" x14ac:dyDescent="0.25">
      <c r="A1107" s="269" t="str">
        <f>GRANTS!A103</f>
        <v>GRANTS</v>
      </c>
      <c r="B1107" s="269">
        <f>GRANTS!C103</f>
        <v>3022032</v>
      </c>
      <c r="C1107" s="269" t="str">
        <f>GRANTS!D103</f>
        <v>Holly Park School</v>
      </c>
      <c r="D1107" s="269" t="str">
        <f>GRANTS!M103</f>
        <v>PEGrt</v>
      </c>
      <c r="E1107" s="400">
        <f>GRANTS!Q103</f>
        <v>0</v>
      </c>
      <c r="F1107" s="400">
        <f>GRANTS!R103</f>
        <v>8254.1666666666661</v>
      </c>
      <c r="G1107" s="400">
        <f>GRANTS!S103</f>
        <v>0</v>
      </c>
    </row>
    <row r="1108" spans="1:7" x14ac:dyDescent="0.25">
      <c r="A1108" s="269" t="str">
        <f>GRANTS!A104</f>
        <v>GRANTS</v>
      </c>
      <c r="B1108" s="269">
        <f>GRANTS!C104</f>
        <v>3023304</v>
      </c>
      <c r="C1108" s="269" t="str">
        <f>GRANTS!D104</f>
        <v>Holy Trinity School</v>
      </c>
      <c r="D1108" s="269" t="str">
        <f>GRANTS!M104</f>
        <v>PEGrt</v>
      </c>
      <c r="E1108" s="400">
        <f>GRANTS!Q104</f>
        <v>0</v>
      </c>
      <c r="F1108" s="400">
        <f>GRANTS!R104</f>
        <v>7504.1666666666661</v>
      </c>
      <c r="G1108" s="400">
        <f>GRANTS!S104</f>
        <v>0</v>
      </c>
    </row>
    <row r="1109" spans="1:7" x14ac:dyDescent="0.25">
      <c r="A1109" s="269" t="str">
        <f>GRANTS!A105</f>
        <v>GRANTS</v>
      </c>
      <c r="B1109" s="269">
        <f>GRANTS!C105</f>
        <v>3022036</v>
      </c>
      <c r="C1109" s="269" t="str">
        <f>GRANTS!D105</f>
        <v>Livingstone School</v>
      </c>
      <c r="D1109" s="269" t="str">
        <f>GRANTS!M105</f>
        <v>PEGrt</v>
      </c>
      <c r="E1109" s="400">
        <f>GRANTS!Q105</f>
        <v>0</v>
      </c>
      <c r="F1109" s="400">
        <f>GRANTS!R105</f>
        <v>7683.3333333333339</v>
      </c>
      <c r="G1109" s="400">
        <f>GRANTS!S105</f>
        <v>0</v>
      </c>
    </row>
    <row r="1110" spans="1:7" x14ac:dyDescent="0.25">
      <c r="A1110" s="269" t="str">
        <f>GRANTS!A106</f>
        <v>GRANTS</v>
      </c>
      <c r="B1110" s="269">
        <f>GRANTS!C106</f>
        <v>3022037</v>
      </c>
      <c r="C1110" s="269" t="str">
        <f>GRANTS!D106</f>
        <v>Manorside Primary School</v>
      </c>
      <c r="D1110" s="269" t="str">
        <f>GRANTS!M106</f>
        <v>PEGrt</v>
      </c>
      <c r="E1110" s="400">
        <f>GRANTS!Q106</f>
        <v>0</v>
      </c>
      <c r="F1110" s="400">
        <f>GRANTS!R106</f>
        <v>7650</v>
      </c>
      <c r="G1110" s="400">
        <f>GRANTS!S106</f>
        <v>0</v>
      </c>
    </row>
    <row r="1111" spans="1:7" x14ac:dyDescent="0.25">
      <c r="A1111" s="269" t="str">
        <f>GRANTS!A107</f>
        <v>GRANTS</v>
      </c>
      <c r="B1111" s="269">
        <f>GRANTS!C107</f>
        <v>3023523</v>
      </c>
      <c r="C1111" s="269" t="str">
        <f>GRANTS!D107</f>
        <v>Martin Primary School</v>
      </c>
      <c r="D1111" s="269" t="str">
        <f>GRANTS!M107</f>
        <v>PEGrt</v>
      </c>
      <c r="E1111" s="400">
        <f>GRANTS!Q107</f>
        <v>0</v>
      </c>
      <c r="F1111" s="400">
        <f>GRANTS!R107</f>
        <v>8883.3333333333339</v>
      </c>
      <c r="G1111" s="400">
        <f>GRANTS!S107</f>
        <v>0</v>
      </c>
    </row>
    <row r="1112" spans="1:7" x14ac:dyDescent="0.25">
      <c r="A1112" s="269" t="str">
        <f>GRANTS!A108</f>
        <v>GRANTS</v>
      </c>
      <c r="B1112" s="269">
        <f>GRANTS!C108</f>
        <v>3025948</v>
      </c>
      <c r="C1112" s="269" t="str">
        <f>GRANTS!D108</f>
        <v>Mathilda Marks-Kennedy School</v>
      </c>
      <c r="D1112" s="269" t="str">
        <f>GRANTS!M108</f>
        <v>PEGrt</v>
      </c>
      <c r="E1112" s="400">
        <f>GRANTS!Q108</f>
        <v>0</v>
      </c>
      <c r="F1112" s="400">
        <f>GRANTS!R108</f>
        <v>7400</v>
      </c>
      <c r="G1112" s="400">
        <f>GRANTS!S108</f>
        <v>0</v>
      </c>
    </row>
    <row r="1113" spans="1:7" x14ac:dyDescent="0.25">
      <c r="A1113" s="269" t="str">
        <f>GRANTS!A109</f>
        <v>GRANTS</v>
      </c>
      <c r="B1113" s="269">
        <f>GRANTS!C109</f>
        <v>3025949</v>
      </c>
      <c r="C1113" s="269" t="str">
        <f>GRANTS!D109</f>
        <v>Menorah Foundation School</v>
      </c>
      <c r="D1113" s="269" t="str">
        <f>GRANTS!M109</f>
        <v>PEGrt</v>
      </c>
      <c r="E1113" s="400">
        <f>GRANTS!Q109</f>
        <v>0</v>
      </c>
      <c r="F1113" s="400">
        <f>GRANTS!R109</f>
        <v>8070.8333333333339</v>
      </c>
      <c r="G1113" s="400">
        <f>GRANTS!S109</f>
        <v>0</v>
      </c>
    </row>
    <row r="1114" spans="1:7" x14ac:dyDescent="0.25">
      <c r="A1114" s="269" t="str">
        <f>GRANTS!A110</f>
        <v>GRANTS</v>
      </c>
      <c r="B1114" s="269">
        <f>GRANTS!C110</f>
        <v>3023513</v>
      </c>
      <c r="C1114" s="269" t="str">
        <f>GRANTS!D110</f>
        <v>Menorah Primary School</v>
      </c>
      <c r="D1114" s="269" t="str">
        <f>GRANTS!M110</f>
        <v>PEGrt</v>
      </c>
      <c r="E1114" s="400">
        <f>GRANTS!Q110</f>
        <v>0</v>
      </c>
      <c r="F1114" s="400">
        <f>GRANTS!R110</f>
        <v>8033.3333333333339</v>
      </c>
      <c r="G1114" s="400">
        <f>GRANTS!S110</f>
        <v>0</v>
      </c>
    </row>
    <row r="1115" spans="1:7" x14ac:dyDescent="0.25">
      <c r="A1115" s="269" t="str">
        <f>GRANTS!A111</f>
        <v>GRANTS</v>
      </c>
      <c r="B1115" s="269">
        <f>GRANTS!C111</f>
        <v>3023305</v>
      </c>
      <c r="C1115" s="269" t="str">
        <f>GRANTS!D111</f>
        <v>Monken Hadley C E Primary School</v>
      </c>
      <c r="D1115" s="269" t="str">
        <f>GRANTS!M111</f>
        <v>PEGrt</v>
      </c>
      <c r="E1115" s="400">
        <f>GRANTS!Q111</f>
        <v>0</v>
      </c>
      <c r="F1115" s="400">
        <f>GRANTS!R111</f>
        <v>7204.1666666666661</v>
      </c>
      <c r="G1115" s="400">
        <f>GRANTS!S111</f>
        <v>0</v>
      </c>
    </row>
    <row r="1116" spans="1:7" x14ac:dyDescent="0.25">
      <c r="A1116" s="269" t="str">
        <f>GRANTS!A112</f>
        <v>GRANTS</v>
      </c>
      <c r="B1116" s="269">
        <f>GRANTS!C112</f>
        <v>3022042</v>
      </c>
      <c r="C1116" s="269" t="str">
        <f>GRANTS!D112</f>
        <v>Monkfrith School</v>
      </c>
      <c r="D1116" s="269" t="str">
        <f>GRANTS!M112</f>
        <v>PEGrt</v>
      </c>
      <c r="E1116" s="400">
        <f>GRANTS!Q112</f>
        <v>0</v>
      </c>
      <c r="F1116" s="400">
        <f>GRANTS!R112</f>
        <v>8058.3333333333339</v>
      </c>
      <c r="G1116" s="400">
        <f>GRANTS!S112</f>
        <v>0</v>
      </c>
    </row>
    <row r="1117" spans="1:7" x14ac:dyDescent="0.25">
      <c r="A1117" s="269" t="str">
        <f>GRANTS!A113</f>
        <v>GRANTS</v>
      </c>
      <c r="B1117" s="269">
        <f>GRANTS!C113</f>
        <v>3022044</v>
      </c>
      <c r="C1117" s="269" t="str">
        <f>GRANTS!D113</f>
        <v>Moss Hall Infant School</v>
      </c>
      <c r="D1117" s="269" t="str">
        <f>GRANTS!M113</f>
        <v>PEGrt</v>
      </c>
      <c r="E1117" s="400">
        <f>GRANTS!Q113</f>
        <v>0</v>
      </c>
      <c r="F1117" s="400">
        <f>GRANTS!R113</f>
        <v>7625</v>
      </c>
      <c r="G1117" s="400">
        <f>GRANTS!S113</f>
        <v>0</v>
      </c>
    </row>
    <row r="1118" spans="1:7" x14ac:dyDescent="0.25">
      <c r="A1118" s="269" t="str">
        <f>GRANTS!A114</f>
        <v>GRANTS</v>
      </c>
      <c r="B1118" s="269">
        <f>GRANTS!C114</f>
        <v>3022043</v>
      </c>
      <c r="C1118" s="269" t="str">
        <f>GRANTS!D114</f>
        <v>Moss Hall Junior School</v>
      </c>
      <c r="D1118" s="269" t="str">
        <f>GRANTS!M114</f>
        <v>PEGrt</v>
      </c>
      <c r="E1118" s="400">
        <f>GRANTS!Q114</f>
        <v>0</v>
      </c>
      <c r="F1118" s="400">
        <f>GRANTS!R114</f>
        <v>8587.5</v>
      </c>
      <c r="G1118" s="400">
        <f>GRANTS!S114</f>
        <v>0</v>
      </c>
    </row>
    <row r="1119" spans="1:7" x14ac:dyDescent="0.25">
      <c r="A1119" s="269" t="str">
        <f>GRANTS!A115</f>
        <v>GRANTS</v>
      </c>
      <c r="B1119" s="269">
        <f>GRANTS!C115</f>
        <v>3022053</v>
      </c>
      <c r="C1119" s="269" t="str">
        <f>GRANTS!D115</f>
        <v>Noam Primary School</v>
      </c>
      <c r="D1119" s="269" t="str">
        <f>GRANTS!M115</f>
        <v>PEGrt</v>
      </c>
      <c r="E1119" s="400">
        <f>GRANTS!Q115</f>
        <v>0</v>
      </c>
      <c r="F1119" s="400">
        <f>GRANTS!R115</f>
        <v>7308.3333333333339</v>
      </c>
      <c r="G1119" s="400">
        <f>GRANTS!S115</f>
        <v>0</v>
      </c>
    </row>
    <row r="1120" spans="1:7" x14ac:dyDescent="0.25">
      <c r="A1120" s="269" t="str">
        <f>GRANTS!A116</f>
        <v>GRANTS</v>
      </c>
      <c r="B1120" s="269">
        <f>GRANTS!C116</f>
        <v>3022045</v>
      </c>
      <c r="C1120" s="269" t="str">
        <f>GRANTS!D116</f>
        <v>Northside School</v>
      </c>
      <c r="D1120" s="269" t="str">
        <f>GRANTS!M116</f>
        <v>PEGrt</v>
      </c>
      <c r="E1120" s="400">
        <f>GRANTS!Q116</f>
        <v>0</v>
      </c>
      <c r="F1120" s="400">
        <f>GRANTS!R116</f>
        <v>7550</v>
      </c>
      <c r="G1120" s="400">
        <f>GRANTS!S116</f>
        <v>0</v>
      </c>
    </row>
    <row r="1121" spans="1:7" x14ac:dyDescent="0.25">
      <c r="A1121" s="269" t="str">
        <f>GRANTS!A117</f>
        <v>GRANTS</v>
      </c>
      <c r="B1121" s="269">
        <f>GRANTS!C117</f>
        <v>3022077</v>
      </c>
      <c r="C1121" s="269" t="str">
        <f>GRANTS!D117</f>
        <v>Orion Primary School</v>
      </c>
      <c r="D1121" s="269" t="str">
        <f>GRANTS!M117</f>
        <v>PEGrt</v>
      </c>
      <c r="E1121" s="400">
        <f>GRANTS!Q117</f>
        <v>0</v>
      </c>
      <c r="F1121" s="400">
        <f>GRANTS!R117</f>
        <v>9795.8333333333339</v>
      </c>
      <c r="G1121" s="400">
        <f>GRANTS!S117</f>
        <v>0</v>
      </c>
    </row>
    <row r="1122" spans="1:7" x14ac:dyDescent="0.25">
      <c r="A1122" s="269" t="str">
        <f>GRANTS!A118</f>
        <v>GRANTS</v>
      </c>
      <c r="B1122" s="269">
        <f>GRANTS!C118</f>
        <v>3025201</v>
      </c>
      <c r="C1122" s="269" t="str">
        <f>GRANTS!D118</f>
        <v>Osidge Primary School</v>
      </c>
      <c r="D1122" s="269" t="str">
        <f>GRANTS!M118</f>
        <v>PEGrt</v>
      </c>
      <c r="E1122" s="400">
        <f>GRANTS!Q118</f>
        <v>0</v>
      </c>
      <c r="F1122" s="400">
        <f>GRANTS!R118</f>
        <v>8050</v>
      </c>
      <c r="G1122" s="400">
        <f>GRANTS!S118</f>
        <v>0</v>
      </c>
    </row>
    <row r="1123" spans="1:7" x14ac:dyDescent="0.25">
      <c r="A1123" s="269" t="str">
        <f>GRANTS!A119</f>
        <v>GRANTS</v>
      </c>
      <c r="B1123" s="269">
        <f>GRANTS!C119</f>
        <v>3023501</v>
      </c>
      <c r="C1123" s="269" t="str">
        <f>GRANTS!D119</f>
        <v>Our Lady of Lourdes School</v>
      </c>
      <c r="D1123" s="269" t="str">
        <f>GRANTS!M119</f>
        <v>PEGrt</v>
      </c>
      <c r="E1123" s="400">
        <f>GRANTS!Q119</f>
        <v>0</v>
      </c>
      <c r="F1123" s="400">
        <f>GRANTS!R119</f>
        <v>7408.3333333333339</v>
      </c>
      <c r="G1123" s="400">
        <f>GRANTS!S119</f>
        <v>0</v>
      </c>
    </row>
    <row r="1124" spans="1:7" x14ac:dyDescent="0.25">
      <c r="A1124" s="269" t="str">
        <f>GRANTS!A120</f>
        <v>GRANTS</v>
      </c>
      <c r="B1124" s="269">
        <f>GRANTS!C120</f>
        <v>3022078</v>
      </c>
      <c r="C1124" s="269" t="str">
        <f>GRANTS!D120</f>
        <v>Pardes House School</v>
      </c>
      <c r="D1124" s="269" t="str">
        <f>GRANTS!M120</f>
        <v>PEGrt</v>
      </c>
      <c r="E1124" s="400">
        <f>GRANTS!Q120</f>
        <v>0</v>
      </c>
      <c r="F1124" s="400">
        <f>GRANTS!R120</f>
        <v>7912.5</v>
      </c>
      <c r="G1124" s="400">
        <f>GRANTS!S120</f>
        <v>0</v>
      </c>
    </row>
    <row r="1125" spans="1:7" x14ac:dyDescent="0.25">
      <c r="A1125" s="269" t="str">
        <f>GRANTS!A121</f>
        <v>GRANTS</v>
      </c>
      <c r="B1125" s="269">
        <f>GRANTS!C121</f>
        <v>3022071</v>
      </c>
      <c r="C1125" s="269" t="str">
        <f>GRANTS!D121</f>
        <v>Queenswell Infant and Nursery School</v>
      </c>
      <c r="D1125" s="269" t="str">
        <f>GRANTS!M121</f>
        <v>PEGrt</v>
      </c>
      <c r="E1125" s="400">
        <f>GRANTS!Q121</f>
        <v>0</v>
      </c>
      <c r="F1125" s="400">
        <f>GRANTS!R121</f>
        <v>7150</v>
      </c>
      <c r="G1125" s="400">
        <f>GRANTS!S121</f>
        <v>0</v>
      </c>
    </row>
    <row r="1126" spans="1:7" x14ac:dyDescent="0.25">
      <c r="A1126" s="269" t="str">
        <f>GRANTS!A122</f>
        <v>GRANTS</v>
      </c>
      <c r="B1126" s="269">
        <f>GRANTS!C122</f>
        <v>3022072</v>
      </c>
      <c r="C1126" s="269" t="str">
        <f>GRANTS!D122</f>
        <v>Queenswell Junior School</v>
      </c>
      <c r="D1126" s="269" t="str">
        <f>GRANTS!M122</f>
        <v>PEGrt</v>
      </c>
      <c r="E1126" s="400">
        <f>GRANTS!Q122</f>
        <v>0</v>
      </c>
      <c r="F1126" s="400">
        <f>GRANTS!R122</f>
        <v>8112.5</v>
      </c>
      <c r="G1126" s="400">
        <f>GRANTS!S122</f>
        <v>0</v>
      </c>
    </row>
    <row r="1127" spans="1:7" x14ac:dyDescent="0.25">
      <c r="A1127" s="269" t="str">
        <f>GRANTS!A123</f>
        <v>GRANTS</v>
      </c>
      <c r="B1127" s="269">
        <f>GRANTS!C123</f>
        <v>3023512</v>
      </c>
      <c r="C1127" s="269" t="str">
        <f>GRANTS!D123</f>
        <v>Rosh Pinah</v>
      </c>
      <c r="D1127" s="269" t="str">
        <f>GRANTS!M123</f>
        <v>PEGrt</v>
      </c>
      <c r="E1127" s="400">
        <f>GRANTS!Q123</f>
        <v>0</v>
      </c>
      <c r="F1127" s="400">
        <f>GRANTS!R123</f>
        <v>8083.3333333333339</v>
      </c>
      <c r="G1127" s="400">
        <f>GRANTS!S123</f>
        <v>0</v>
      </c>
    </row>
    <row r="1128" spans="1:7" x14ac:dyDescent="0.25">
      <c r="A1128" s="269" t="str">
        <f>GRANTS!A124</f>
        <v>GRANTS</v>
      </c>
      <c r="B1128" s="269">
        <f>GRANTS!C124</f>
        <v>3023510</v>
      </c>
      <c r="C1128" s="269" t="str">
        <f>GRANTS!D124</f>
        <v>Sacred Heart School</v>
      </c>
      <c r="D1128" s="269" t="str">
        <f>GRANTS!M124</f>
        <v>PEGrt</v>
      </c>
      <c r="E1128" s="400">
        <f>GRANTS!Q124</f>
        <v>0</v>
      </c>
      <c r="F1128" s="400">
        <f>GRANTS!R124</f>
        <v>8120.8333333333339</v>
      </c>
      <c r="G1128" s="400">
        <f>GRANTS!S124</f>
        <v>0</v>
      </c>
    </row>
    <row r="1129" spans="1:7" x14ac:dyDescent="0.25">
      <c r="A1129" s="269" t="str">
        <f>GRANTS!A125</f>
        <v>GRANTS</v>
      </c>
      <c r="B1129" s="269">
        <f>GRANTS!C125</f>
        <v>3023502</v>
      </c>
      <c r="C1129" s="269" t="str">
        <f>GRANTS!D125</f>
        <v>St Agnes RC Primary School</v>
      </c>
      <c r="D1129" s="269" t="str">
        <f>GRANTS!M125</f>
        <v>PEGrt</v>
      </c>
      <c r="E1129" s="400">
        <f>GRANTS!Q125</f>
        <v>0</v>
      </c>
      <c r="F1129" s="400">
        <f>GRANTS!R125</f>
        <v>7866.6666666666661</v>
      </c>
      <c r="G1129" s="400">
        <f>GRANTS!S125</f>
        <v>0</v>
      </c>
    </row>
    <row r="1130" spans="1:7" x14ac:dyDescent="0.25">
      <c r="A1130" s="269" t="str">
        <f>GRANTS!A126</f>
        <v>GRANTS</v>
      </c>
      <c r="B1130" s="269">
        <f>GRANTS!C126</f>
        <v>3023315</v>
      </c>
      <c r="C1130" s="269" t="str">
        <f>GRANTS!D126</f>
        <v>St Andrew's C E</v>
      </c>
      <c r="D1130" s="269" t="str">
        <f>GRANTS!M126</f>
        <v>PEGrt</v>
      </c>
      <c r="E1130" s="400">
        <f>GRANTS!Q126</f>
        <v>0</v>
      </c>
      <c r="F1130" s="400">
        <f>GRANTS!R126</f>
        <v>7412.5</v>
      </c>
      <c r="G1130" s="400">
        <f>GRANTS!S126</f>
        <v>0</v>
      </c>
    </row>
    <row r="1131" spans="1:7" x14ac:dyDescent="0.25">
      <c r="A1131" s="269" t="str">
        <f>GRANTS!A127</f>
        <v>GRANTS</v>
      </c>
      <c r="B1131" s="269">
        <f>GRANTS!C127</f>
        <v>3023504</v>
      </c>
      <c r="C1131" s="269" t="str">
        <f>GRANTS!D127</f>
        <v>St Catherines R C Primary</v>
      </c>
      <c r="D1131" s="269" t="str">
        <f>GRANTS!M127</f>
        <v>PEGrt</v>
      </c>
      <c r="E1131" s="400">
        <f>GRANTS!Q127</f>
        <v>0</v>
      </c>
      <c r="F1131" s="400">
        <f>GRANTS!R127</f>
        <v>8158.3333333333339</v>
      </c>
      <c r="G1131" s="400">
        <f>GRANTS!S127</f>
        <v>0</v>
      </c>
    </row>
    <row r="1132" spans="1:7" x14ac:dyDescent="0.25">
      <c r="A1132" s="269" t="str">
        <f>GRANTS!A128</f>
        <v>GRANTS</v>
      </c>
      <c r="B1132" s="269">
        <f>GRANTS!C128</f>
        <v>3023309</v>
      </c>
      <c r="C1132" s="269" t="str">
        <f>GRANTS!D128</f>
        <v>St Johns CE N20</v>
      </c>
      <c r="D1132" s="269" t="str">
        <f>GRANTS!M128</f>
        <v>PEGrt</v>
      </c>
      <c r="E1132" s="400">
        <f>GRANTS!Q128</f>
        <v>0</v>
      </c>
      <c r="F1132" s="400">
        <f>GRANTS!R128</f>
        <v>7408.3333333333339</v>
      </c>
      <c r="G1132" s="400">
        <f>GRANTS!S128</f>
        <v>0</v>
      </c>
    </row>
    <row r="1133" spans="1:7" x14ac:dyDescent="0.25">
      <c r="A1133" s="269" t="str">
        <f>GRANTS!A129</f>
        <v>GRANTS</v>
      </c>
      <c r="B1133" s="269">
        <f>GRANTS!C129</f>
        <v>3023307</v>
      </c>
      <c r="C1133" s="269" t="str">
        <f>GRANTS!D129</f>
        <v>St John's CE School N11</v>
      </c>
      <c r="D1133" s="269" t="str">
        <f>GRANTS!M129</f>
        <v>PEGrt</v>
      </c>
      <c r="E1133" s="400">
        <f>GRANTS!Q129</f>
        <v>0</v>
      </c>
      <c r="F1133" s="400">
        <f>GRANTS!R129</f>
        <v>7416.6666666666661</v>
      </c>
      <c r="G1133" s="400">
        <f>GRANTS!S129</f>
        <v>0</v>
      </c>
    </row>
    <row r="1134" spans="1:7" x14ac:dyDescent="0.25">
      <c r="A1134" s="269" t="str">
        <f>GRANTS!A130</f>
        <v>GRANTS</v>
      </c>
      <c r="B1134" s="269">
        <f>GRANTS!C130</f>
        <v>3023509</v>
      </c>
      <c r="C1134" s="269" t="str">
        <f>GRANTS!D130</f>
        <v>St Joseph's Primary School</v>
      </c>
      <c r="D1134" s="269" t="str">
        <f>GRANTS!M130</f>
        <v>PEGrt</v>
      </c>
      <c r="E1134" s="400">
        <f>GRANTS!Q130</f>
        <v>0</v>
      </c>
      <c r="F1134" s="400">
        <f>GRANTS!R130</f>
        <v>8525</v>
      </c>
      <c r="G1134" s="400">
        <f>GRANTS!S130</f>
        <v>0</v>
      </c>
    </row>
    <row r="1135" spans="1:7" x14ac:dyDescent="0.25">
      <c r="A1135" s="269" t="str">
        <f>GRANTS!A131</f>
        <v>GRANTS</v>
      </c>
      <c r="B1135" s="269">
        <f>GRANTS!C131</f>
        <v>3023311</v>
      </c>
      <c r="C1135" s="269" t="str">
        <f>GRANTS!D131</f>
        <v>St Mary's C E Primary School N3</v>
      </c>
      <c r="D1135" s="269" t="str">
        <f>GRANTS!M131</f>
        <v>PEGrt</v>
      </c>
      <c r="E1135" s="400">
        <f>GRANTS!Q131</f>
        <v>0</v>
      </c>
      <c r="F1135" s="400">
        <f>GRANTS!R131</f>
        <v>8162.5</v>
      </c>
      <c r="G1135" s="400">
        <f>GRANTS!S131</f>
        <v>0</v>
      </c>
    </row>
    <row r="1136" spans="1:7" x14ac:dyDescent="0.25">
      <c r="A1136" s="269" t="str">
        <f>GRANTS!A132</f>
        <v>GRANTS</v>
      </c>
      <c r="B1136" s="269">
        <f>GRANTS!C132</f>
        <v>3023312</v>
      </c>
      <c r="C1136" s="269" t="str">
        <f>GRANTS!D132</f>
        <v>St Mary's School EN4</v>
      </c>
      <c r="D1136" s="269" t="str">
        <f>GRANTS!M132</f>
        <v>PEGrt</v>
      </c>
      <c r="E1136" s="400">
        <f>GRANTS!Q132</f>
        <v>0</v>
      </c>
      <c r="F1136" s="400">
        <f>GRANTS!R132</f>
        <v>7437.5</v>
      </c>
      <c r="G1136" s="400">
        <f>GRANTS!S132</f>
        <v>0</v>
      </c>
    </row>
    <row r="1137" spans="1:7" x14ac:dyDescent="0.25">
      <c r="A1137" s="269" t="str">
        <f>GRANTS!A133</f>
        <v>GRANTS</v>
      </c>
      <c r="B1137" s="269">
        <f>GRANTS!C133</f>
        <v>3023314</v>
      </c>
      <c r="C1137" s="269" t="str">
        <f>GRANTS!D133</f>
        <v>St Pauls CE Primary, NW7</v>
      </c>
      <c r="D1137" s="269" t="str">
        <f>GRANTS!M133</f>
        <v>PEGrt</v>
      </c>
      <c r="E1137" s="400">
        <f>GRANTS!Q133</f>
        <v>0</v>
      </c>
      <c r="F1137" s="400">
        <f>GRANTS!R133</f>
        <v>7408.3333333333339</v>
      </c>
      <c r="G1137" s="400">
        <f>GRANTS!S133</f>
        <v>0</v>
      </c>
    </row>
    <row r="1138" spans="1:7" x14ac:dyDescent="0.25">
      <c r="A1138" s="269" t="str">
        <f>GRANTS!A134</f>
        <v>GRANTS</v>
      </c>
      <c r="B1138" s="269">
        <f>GRANTS!C134</f>
        <v>3023313</v>
      </c>
      <c r="C1138" s="269" t="str">
        <f>GRANTS!D134</f>
        <v>St. Pauls CE Primary School (N11)</v>
      </c>
      <c r="D1138" s="269" t="str">
        <f>GRANTS!M134</f>
        <v>PEGrt</v>
      </c>
      <c r="E1138" s="400">
        <f>GRANTS!Q134</f>
        <v>0</v>
      </c>
      <c r="F1138" s="400">
        <f>GRANTS!R134</f>
        <v>7354.1666666666661</v>
      </c>
      <c r="G1138" s="400">
        <f>GRANTS!S134</f>
        <v>0</v>
      </c>
    </row>
    <row r="1139" spans="1:7" x14ac:dyDescent="0.25">
      <c r="A1139" s="269" t="str">
        <f>GRANTS!A135</f>
        <v>GRANTS</v>
      </c>
      <c r="B1139" s="269">
        <f>GRANTS!C135</f>
        <v>3023507</v>
      </c>
      <c r="C1139" s="269" t="str">
        <f>GRANTS!D135</f>
        <v>St Theresa's R.C. Primary School</v>
      </c>
      <c r="D1139" s="269" t="str">
        <f>GRANTS!M135</f>
        <v>PEGrt</v>
      </c>
      <c r="E1139" s="400">
        <f>GRANTS!Q135</f>
        <v>0</v>
      </c>
      <c r="F1139" s="400">
        <f>GRANTS!R135</f>
        <v>7362.5</v>
      </c>
      <c r="G1139" s="400">
        <f>GRANTS!S135</f>
        <v>0</v>
      </c>
    </row>
    <row r="1140" spans="1:7" x14ac:dyDescent="0.25">
      <c r="A1140" s="269" t="str">
        <f>GRANTS!A136</f>
        <v>GRANTS</v>
      </c>
      <c r="B1140" s="269">
        <f>GRANTS!C136</f>
        <v>3023506</v>
      </c>
      <c r="C1140" s="269" t="str">
        <f>GRANTS!D136</f>
        <v>St Vincent's Catholic Primary School</v>
      </c>
      <c r="D1140" s="269" t="str">
        <f>GRANTS!M136</f>
        <v>PEGrt</v>
      </c>
      <c r="E1140" s="400">
        <f>GRANTS!Q136</f>
        <v>0</v>
      </c>
      <c r="F1140" s="400">
        <f>GRANTS!R136</f>
        <v>7783.3333333333339</v>
      </c>
      <c r="G1140" s="400">
        <f>GRANTS!S136</f>
        <v>0</v>
      </c>
    </row>
    <row r="1141" spans="1:7" x14ac:dyDescent="0.25">
      <c r="A1141" s="269" t="str">
        <f>GRANTS!A137</f>
        <v>GRANTS</v>
      </c>
      <c r="B1141" s="269">
        <f>GRANTS!C137</f>
        <v>3022070</v>
      </c>
      <c r="C1141" s="269" t="str">
        <f>GRANTS!D137</f>
        <v>Sunnyfields Primary School</v>
      </c>
      <c r="D1141" s="269" t="str">
        <f>GRANTS!M137</f>
        <v>PEGrt</v>
      </c>
      <c r="E1141" s="400">
        <f>GRANTS!Q137</f>
        <v>0</v>
      </c>
      <c r="F1141" s="400">
        <f>GRANTS!R137</f>
        <v>7400</v>
      </c>
      <c r="G1141" s="400">
        <f>GRANTS!S137</f>
        <v>0</v>
      </c>
    </row>
    <row r="1142" spans="1:7" x14ac:dyDescent="0.25">
      <c r="A1142" s="269" t="str">
        <f>GRANTS!A138</f>
        <v>GRANTS</v>
      </c>
      <c r="B1142" s="269">
        <f>GRANTS!C138</f>
        <v>3023316</v>
      </c>
      <c r="C1142" s="269" t="str">
        <f>GRANTS!D138</f>
        <v>Trent  C of E Primary School</v>
      </c>
      <c r="D1142" s="269" t="str">
        <f>GRANTS!M138</f>
        <v>PEGrt</v>
      </c>
      <c r="E1142" s="400">
        <f>GRANTS!Q138</f>
        <v>0</v>
      </c>
      <c r="F1142" s="400">
        <f>GRANTS!R138</f>
        <v>7416.6666666666661</v>
      </c>
      <c r="G1142" s="400">
        <f>GRANTS!S138</f>
        <v>0</v>
      </c>
    </row>
    <row r="1143" spans="1:7" x14ac:dyDescent="0.25">
      <c r="A1143" s="269" t="str">
        <f>GRANTS!A139</f>
        <v>GRANTS</v>
      </c>
      <c r="B1143" s="269">
        <f>GRANTS!C139</f>
        <v>3022055</v>
      </c>
      <c r="C1143" s="269" t="str">
        <f>GRANTS!D139</f>
        <v>Tudor School</v>
      </c>
      <c r="D1143" s="269" t="str">
        <f>GRANTS!M139</f>
        <v>PEGrt</v>
      </c>
      <c r="E1143" s="400">
        <f>GRANTS!Q139</f>
        <v>0</v>
      </c>
      <c r="F1143" s="400">
        <f>GRANTS!R139</f>
        <v>7441.6666666666661</v>
      </c>
      <c r="G1143" s="400">
        <f>GRANTS!S139</f>
        <v>0</v>
      </c>
    </row>
    <row r="1144" spans="1:7" x14ac:dyDescent="0.25">
      <c r="A1144" s="269" t="str">
        <f>GRANTS!A140</f>
        <v>GRANTS</v>
      </c>
      <c r="B1144" s="269">
        <f>GRANTS!C140</f>
        <v>3022057</v>
      </c>
      <c r="C1144" s="269" t="str">
        <f>GRANTS!D140</f>
        <v>Underhill School</v>
      </c>
      <c r="D1144" s="269" t="str">
        <f>GRANTS!M140</f>
        <v>PEGrt</v>
      </c>
      <c r="E1144" s="400">
        <f>GRANTS!Q140</f>
        <v>0</v>
      </c>
      <c r="F1144" s="400">
        <f>GRANTS!R140</f>
        <v>8437.5</v>
      </c>
      <c r="G1144" s="400">
        <f>GRANTS!S140</f>
        <v>0</v>
      </c>
    </row>
    <row r="1145" spans="1:7" x14ac:dyDescent="0.25">
      <c r="A1145" s="269" t="str">
        <f>GRANTS!A141</f>
        <v>GRANTS</v>
      </c>
      <c r="B1145" s="269">
        <f>GRANTS!C141</f>
        <v>3022076</v>
      </c>
      <c r="C1145" s="269" t="str">
        <f>GRANTS!D141</f>
        <v>Wessex  Gardens Primary School</v>
      </c>
      <c r="D1145" s="269" t="str">
        <f>GRANTS!M141</f>
        <v>PEGrt</v>
      </c>
      <c r="E1145" s="400">
        <f>GRANTS!Q141</f>
        <v>0</v>
      </c>
      <c r="F1145" s="400">
        <f>GRANTS!R141</f>
        <v>8012.5</v>
      </c>
      <c r="G1145" s="400">
        <f>GRANTS!S141</f>
        <v>0</v>
      </c>
    </row>
    <row r="1146" spans="1:7" x14ac:dyDescent="0.25">
      <c r="A1146" s="269" t="str">
        <f>GRANTS!A142</f>
        <v>GRANTS</v>
      </c>
      <c r="B1146" s="269">
        <f>GRANTS!C142</f>
        <v>3022060</v>
      </c>
      <c r="C1146" s="269" t="str">
        <f>GRANTS!D142</f>
        <v>Whitings Hill Primary School</v>
      </c>
      <c r="D1146" s="269" t="str">
        <f>GRANTS!M142</f>
        <v>PEGrt</v>
      </c>
      <c r="E1146" s="400">
        <f>GRANTS!Q142</f>
        <v>0</v>
      </c>
      <c r="F1146" s="400">
        <f>GRANTS!R142</f>
        <v>8187.5</v>
      </c>
      <c r="G1146" s="400">
        <f>GRANTS!S142</f>
        <v>0</v>
      </c>
    </row>
    <row r="1147" spans="1:7" x14ac:dyDescent="0.25">
      <c r="A1147" s="269" t="str">
        <f>GRANTS!A143</f>
        <v>GRANTS</v>
      </c>
      <c r="B1147" s="269">
        <f>GRANTS!C143</f>
        <v>3023518</v>
      </c>
      <c r="C1147" s="269" t="str">
        <f>GRANTS!D143</f>
        <v>Woodcroft Primary School</v>
      </c>
      <c r="D1147" s="269" t="str">
        <f>GRANTS!M143</f>
        <v>PEGrt</v>
      </c>
      <c r="E1147" s="400">
        <f>GRANTS!Q143</f>
        <v>0</v>
      </c>
      <c r="F1147" s="400">
        <f>GRANTS!R143</f>
        <v>8095.8333333333339</v>
      </c>
      <c r="G1147" s="400">
        <f>GRANTS!S143</f>
        <v>0</v>
      </c>
    </row>
    <row r="1148" spans="1:7" x14ac:dyDescent="0.25">
      <c r="A1148" s="269" t="str">
        <f>GRANTS!A144</f>
        <v>GRANTS</v>
      </c>
      <c r="B1148" s="269">
        <f>GRANTS!C144</f>
        <v>3022054</v>
      </c>
      <c r="C1148" s="269" t="str">
        <f>GRANTS!D144</f>
        <v>Woodridge  Primary School</v>
      </c>
      <c r="D1148" s="269" t="str">
        <f>GRANTS!M144</f>
        <v>PEGrt</v>
      </c>
      <c r="E1148" s="400">
        <f>GRANTS!Q144</f>
        <v>0</v>
      </c>
      <c r="F1148" s="400">
        <f>GRANTS!R144</f>
        <v>7408.3333333333339</v>
      </c>
      <c r="G1148" s="400">
        <f>GRANTS!S144</f>
        <v>0</v>
      </c>
    </row>
    <row r="1149" spans="1:7" x14ac:dyDescent="0.25">
      <c r="A1149" s="269" t="str">
        <f>GRANTS!A145</f>
        <v>GRANTS</v>
      </c>
      <c r="B1149" s="269">
        <f>GRANTS!C145</f>
        <v>3021100</v>
      </c>
      <c r="C1149" s="269" t="str">
        <f>GRANTS!D145</f>
        <v>Pavilion</v>
      </c>
      <c r="D1149" s="269" t="str">
        <f>GRANTS!M145</f>
        <v>PEGrt</v>
      </c>
      <c r="E1149" s="400">
        <f>GRANTS!Q145</f>
        <v>0</v>
      </c>
      <c r="F1149" s="400">
        <f>GRANTS!R145</f>
        <v>416.66666666666663</v>
      </c>
      <c r="G1149" s="400">
        <f>GRANTS!S145</f>
        <v>0</v>
      </c>
    </row>
    <row r="1150" spans="1:7" x14ac:dyDescent="0.25">
      <c r="A1150" s="269" t="str">
        <f>GRANTS!A146</f>
        <v>GRANTS</v>
      </c>
      <c r="B1150" s="269">
        <f>GRANTS!C146</f>
        <v>3027005</v>
      </c>
      <c r="C1150" s="269" t="str">
        <f>GRANTS!D146</f>
        <v>Northway</v>
      </c>
      <c r="D1150" s="269" t="str">
        <f>GRANTS!M146</f>
        <v>PEGrt</v>
      </c>
      <c r="E1150" s="400">
        <f>GRANTS!Q146</f>
        <v>0</v>
      </c>
      <c r="F1150" s="400">
        <f>GRANTS!R146</f>
        <v>7087.5</v>
      </c>
      <c r="G1150" s="400">
        <f>GRANTS!S146</f>
        <v>0</v>
      </c>
    </row>
    <row r="1151" spans="1:7" x14ac:dyDescent="0.25">
      <c r="A1151" s="269" t="str">
        <f>GRANTS!A147</f>
        <v>GRANTS</v>
      </c>
      <c r="B1151" s="269">
        <f>GRANTS!C147</f>
        <v>3027009</v>
      </c>
      <c r="C1151" s="269" t="str">
        <f>GRANTS!D147</f>
        <v>Oakleigh</v>
      </c>
      <c r="D1151" s="269" t="str">
        <f>GRANTS!M147</f>
        <v>PEGrt</v>
      </c>
      <c r="E1151" s="400">
        <f>GRANTS!Q147</f>
        <v>0</v>
      </c>
      <c r="F1151" s="400">
        <f>GRANTS!R147</f>
        <v>7000</v>
      </c>
      <c r="G1151" s="400">
        <f>GRANTS!S147</f>
        <v>0</v>
      </c>
    </row>
    <row r="1152" spans="1:7" x14ac:dyDescent="0.25">
      <c r="A1152" s="269" t="str">
        <f>GRANTS!A148</f>
        <v>GRANTS</v>
      </c>
      <c r="B1152" s="269">
        <f>GRANTS!C148</f>
        <v>3023521</v>
      </c>
      <c r="C1152" s="269" t="str">
        <f>GRANTS!D148</f>
        <v>St Mary's &amp; St John's CE School</v>
      </c>
      <c r="D1152" s="269" t="str">
        <f>GRANTS!M148</f>
        <v>PEGrt</v>
      </c>
      <c r="E1152" s="400">
        <f>GRANTS!Q148</f>
        <v>0</v>
      </c>
      <c r="F1152" s="400">
        <f>GRANTS!R148</f>
        <v>8825</v>
      </c>
      <c r="G1152" s="400">
        <f>GRANTS!S148</f>
        <v>0</v>
      </c>
    </row>
    <row r="1153" spans="1:7" x14ac:dyDescent="0.25">
      <c r="A1153" s="269" t="str">
        <f>GRANTS!A149</f>
        <v>GRANTS</v>
      </c>
      <c r="B1153" s="269">
        <f>GRANTS!C149</f>
        <v>3023520</v>
      </c>
      <c r="C1153" s="269" t="str">
        <f>GRANTS!D149</f>
        <v>Akiva School</v>
      </c>
      <c r="D1153" s="269" t="str">
        <f>GRANTS!M149</f>
        <v>uifsm</v>
      </c>
      <c r="E1153" s="400">
        <f>GRANTS!Q149</f>
        <v>0</v>
      </c>
      <c r="F1153" s="400">
        <f>GRANTS!R149</f>
        <v>0</v>
      </c>
      <c r="G1153" s="400">
        <f>GRANTS!S149</f>
        <v>0</v>
      </c>
    </row>
    <row r="1154" spans="1:7" x14ac:dyDescent="0.25">
      <c r="A1154" s="269" t="str">
        <f>GRANTS!A150</f>
        <v>GRANTS</v>
      </c>
      <c r="B1154" s="269">
        <f>GRANTS!C150</f>
        <v>3023300</v>
      </c>
      <c r="C1154" s="269" t="str">
        <f>GRANTS!D150</f>
        <v>All Saints' CE Primary School NW2</v>
      </c>
      <c r="D1154" s="269" t="str">
        <f>GRANTS!M150</f>
        <v>uifsm</v>
      </c>
      <c r="E1154" s="400">
        <f>GRANTS!Q150</f>
        <v>0</v>
      </c>
      <c r="F1154" s="400">
        <f>GRANTS!R150</f>
        <v>0</v>
      </c>
      <c r="G1154" s="400">
        <f>GRANTS!S150</f>
        <v>0</v>
      </c>
    </row>
    <row r="1155" spans="1:7" x14ac:dyDescent="0.25">
      <c r="A1155" s="269" t="str">
        <f>GRANTS!A151</f>
        <v>GRANTS</v>
      </c>
      <c r="B1155" s="269">
        <f>GRANTS!C151</f>
        <v>3023317</v>
      </c>
      <c r="C1155" s="269" t="str">
        <f>GRANTS!D151</f>
        <v>All Saints' CE Primary School, N20</v>
      </c>
      <c r="D1155" s="269" t="str">
        <f>GRANTS!M151</f>
        <v>uifsm</v>
      </c>
      <c r="E1155" s="400">
        <f>GRANTS!Q151</f>
        <v>0</v>
      </c>
      <c r="F1155" s="400">
        <f>GRANTS!R151</f>
        <v>0</v>
      </c>
      <c r="G1155" s="400">
        <f>GRANTS!S151</f>
        <v>0</v>
      </c>
    </row>
    <row r="1156" spans="1:7" x14ac:dyDescent="0.25">
      <c r="A1156" s="269" t="str">
        <f>GRANTS!A152</f>
        <v>GRANTS</v>
      </c>
      <c r="B1156" s="269">
        <f>GRANTS!C152</f>
        <v>3023500</v>
      </c>
      <c r="C1156" s="269" t="str">
        <f>GRANTS!D152</f>
        <v>Annunciation Catholic Infant School</v>
      </c>
      <c r="D1156" s="269" t="str">
        <f>GRANTS!M152</f>
        <v>uifsm</v>
      </c>
      <c r="E1156" s="400">
        <f>GRANTS!Q152</f>
        <v>0</v>
      </c>
      <c r="F1156" s="400">
        <f>GRANTS!R152</f>
        <v>0</v>
      </c>
      <c r="G1156" s="400">
        <f>GRANTS!S152</f>
        <v>0</v>
      </c>
    </row>
    <row r="1157" spans="1:7" x14ac:dyDescent="0.25">
      <c r="A1157" s="269" t="str">
        <f>GRANTS!A153</f>
        <v>GRANTS</v>
      </c>
      <c r="B1157" s="269">
        <f>GRANTS!C153</f>
        <v>3022002</v>
      </c>
      <c r="C1157" s="269" t="str">
        <f>GRANTS!D153</f>
        <v>Barnfield School</v>
      </c>
      <c r="D1157" s="269" t="str">
        <f>GRANTS!M153</f>
        <v>uifsm</v>
      </c>
      <c r="E1157" s="400">
        <f>GRANTS!Q153</f>
        <v>0</v>
      </c>
      <c r="F1157" s="400">
        <f>GRANTS!R153</f>
        <v>0</v>
      </c>
      <c r="G1157" s="400">
        <f>GRANTS!S153</f>
        <v>0</v>
      </c>
    </row>
    <row r="1158" spans="1:7" x14ac:dyDescent="0.25">
      <c r="A1158" s="269" t="str">
        <f>GRANTS!A154</f>
        <v>GRANTS</v>
      </c>
      <c r="B1158" s="269">
        <f>GRANTS!C154</f>
        <v>3022079</v>
      </c>
      <c r="C1158" s="269" t="str">
        <f>GRANTS!D154</f>
        <v>Beis Yaakov</v>
      </c>
      <c r="D1158" s="269" t="str">
        <f>GRANTS!M154</f>
        <v>uifsm</v>
      </c>
      <c r="E1158" s="400">
        <f>GRANTS!Q154</f>
        <v>0</v>
      </c>
      <c r="F1158" s="400">
        <f>GRANTS!R154</f>
        <v>0</v>
      </c>
      <c r="G1158" s="400">
        <f>GRANTS!S154</f>
        <v>0</v>
      </c>
    </row>
    <row r="1159" spans="1:7" x14ac:dyDescent="0.25">
      <c r="A1159" s="269" t="str">
        <f>GRANTS!A155</f>
        <v>GRANTS</v>
      </c>
      <c r="B1159" s="269">
        <f>GRANTS!C155</f>
        <v>3023524</v>
      </c>
      <c r="C1159" s="269" t="str">
        <f>GRANTS!D155</f>
        <v>Beit Shvidler Primary School</v>
      </c>
      <c r="D1159" s="269" t="str">
        <f>GRANTS!M155</f>
        <v>uifsm</v>
      </c>
      <c r="E1159" s="400">
        <f>GRANTS!Q155</f>
        <v>0</v>
      </c>
      <c r="F1159" s="400">
        <f>GRANTS!R155</f>
        <v>0</v>
      </c>
      <c r="G1159" s="400">
        <f>GRANTS!S155</f>
        <v>0</v>
      </c>
    </row>
    <row r="1160" spans="1:7" x14ac:dyDescent="0.25">
      <c r="A1160" s="269" t="str">
        <f>GRANTS!A156</f>
        <v>GRANTS</v>
      </c>
      <c r="B1160" s="269">
        <f>GRANTS!C156</f>
        <v>3022003</v>
      </c>
      <c r="C1160" s="269" t="str">
        <f>GRANTS!D156</f>
        <v>Bell Lane Primary School</v>
      </c>
      <c r="D1160" s="269" t="str">
        <f>GRANTS!M156</f>
        <v>uifsm</v>
      </c>
      <c r="E1160" s="400">
        <f>GRANTS!Q156</f>
        <v>0</v>
      </c>
      <c r="F1160" s="400">
        <f>GRANTS!R156</f>
        <v>0</v>
      </c>
      <c r="G1160" s="400">
        <f>GRANTS!S156</f>
        <v>0</v>
      </c>
    </row>
    <row r="1161" spans="1:7" x14ac:dyDescent="0.25">
      <c r="A1161" s="269" t="str">
        <f>GRANTS!A157</f>
        <v>GRANTS</v>
      </c>
      <c r="B1161" s="269">
        <f>GRANTS!C157</f>
        <v>3023511</v>
      </c>
      <c r="C1161" s="269" t="str">
        <f>GRANTS!D157</f>
        <v>Blessed Dominic School</v>
      </c>
      <c r="D1161" s="269" t="str">
        <f>GRANTS!M157</f>
        <v>uifsm</v>
      </c>
      <c r="E1161" s="400">
        <f>GRANTS!Q157</f>
        <v>0</v>
      </c>
      <c r="F1161" s="400">
        <f>GRANTS!R157</f>
        <v>0</v>
      </c>
      <c r="G1161" s="400">
        <f>GRANTS!S157</f>
        <v>0</v>
      </c>
    </row>
    <row r="1162" spans="1:7" x14ac:dyDescent="0.25">
      <c r="A1162" s="269" t="str">
        <f>GRANTS!A158</f>
        <v>GRANTS</v>
      </c>
      <c r="B1162" s="269">
        <f>GRANTS!C158</f>
        <v>3022008</v>
      </c>
      <c r="C1162" s="269" t="str">
        <f>GRANTS!D158</f>
        <v>Brookland Infant  &amp; Nursery School</v>
      </c>
      <c r="D1162" s="269" t="str">
        <f>GRANTS!M158</f>
        <v>uifsm</v>
      </c>
      <c r="E1162" s="400">
        <f>GRANTS!Q158</f>
        <v>0</v>
      </c>
      <c r="F1162" s="400">
        <f>GRANTS!R158</f>
        <v>0</v>
      </c>
      <c r="G1162" s="400">
        <f>GRANTS!S158</f>
        <v>0</v>
      </c>
    </row>
    <row r="1163" spans="1:7" x14ac:dyDescent="0.25">
      <c r="A1163" s="269" t="str">
        <f>GRANTS!A159</f>
        <v>GRANTS</v>
      </c>
      <c r="B1163" s="269">
        <f>GRANTS!C159</f>
        <v>3022009</v>
      </c>
      <c r="C1163" s="269" t="str">
        <f>GRANTS!D159</f>
        <v>Brunswick Park Primary &amp; Nursery School</v>
      </c>
      <c r="D1163" s="269" t="str">
        <f>GRANTS!M159</f>
        <v>uifsm</v>
      </c>
      <c r="E1163" s="400">
        <f>GRANTS!Q159</f>
        <v>0</v>
      </c>
      <c r="F1163" s="400">
        <f>GRANTS!R159</f>
        <v>0</v>
      </c>
      <c r="G1163" s="400">
        <f>GRANTS!S159</f>
        <v>0</v>
      </c>
    </row>
    <row r="1164" spans="1:7" x14ac:dyDescent="0.25">
      <c r="A1164" s="269" t="str">
        <f>GRANTS!A160</f>
        <v>GRANTS</v>
      </c>
      <c r="B1164" s="269">
        <f>GRANTS!C160</f>
        <v>3022067</v>
      </c>
      <c r="C1164" s="269" t="str">
        <f>GRANTS!D160</f>
        <v>Chalgrove Primary School</v>
      </c>
      <c r="D1164" s="269" t="str">
        <f>GRANTS!M160</f>
        <v>uifsm</v>
      </c>
      <c r="E1164" s="400">
        <f>GRANTS!Q160</f>
        <v>0</v>
      </c>
      <c r="F1164" s="400">
        <f>GRANTS!R160</f>
        <v>0</v>
      </c>
      <c r="G1164" s="400">
        <f>GRANTS!S160</f>
        <v>0</v>
      </c>
    </row>
    <row r="1165" spans="1:7" x14ac:dyDescent="0.25">
      <c r="A1165" s="269" t="str">
        <f>GRANTS!A161</f>
        <v>GRANTS</v>
      </c>
      <c r="B1165" s="269">
        <f>GRANTS!C161</f>
        <v>3023302</v>
      </c>
      <c r="C1165" s="269" t="str">
        <f>GRANTS!D161</f>
        <v>Christ Church CE Primary School</v>
      </c>
      <c r="D1165" s="269" t="str">
        <f>GRANTS!M161</f>
        <v>uifsm</v>
      </c>
      <c r="E1165" s="400">
        <f>GRANTS!Q161</f>
        <v>0</v>
      </c>
      <c r="F1165" s="400">
        <f>GRANTS!R161</f>
        <v>0</v>
      </c>
      <c r="G1165" s="400">
        <f>GRANTS!S161</f>
        <v>0</v>
      </c>
    </row>
    <row r="1166" spans="1:7" x14ac:dyDescent="0.25">
      <c r="A1166" s="269" t="str">
        <f>GRANTS!A162</f>
        <v>GRANTS</v>
      </c>
      <c r="B1166" s="269">
        <f>GRANTS!C162</f>
        <v>3022011</v>
      </c>
      <c r="C1166" s="269" t="str">
        <f>GRANTS!D162</f>
        <v>Church Hill Primary School</v>
      </c>
      <c r="D1166" s="269" t="str">
        <f>GRANTS!M162</f>
        <v>uifsm</v>
      </c>
      <c r="E1166" s="400">
        <f>GRANTS!Q162</f>
        <v>0</v>
      </c>
      <c r="F1166" s="400">
        <f>GRANTS!R162</f>
        <v>0</v>
      </c>
      <c r="G1166" s="400">
        <f>GRANTS!S162</f>
        <v>0</v>
      </c>
    </row>
    <row r="1167" spans="1:7" x14ac:dyDescent="0.25">
      <c r="A1167" s="269" t="str">
        <f>GRANTS!A163</f>
        <v>GRANTS</v>
      </c>
      <c r="B1167" s="269">
        <f>GRANTS!C163</f>
        <v>3022014</v>
      </c>
      <c r="C1167" s="269" t="str">
        <f>GRANTS!D163</f>
        <v>Colindale School</v>
      </c>
      <c r="D1167" s="269" t="str">
        <f>GRANTS!M163</f>
        <v>uifsm</v>
      </c>
      <c r="E1167" s="400">
        <f>GRANTS!Q163</f>
        <v>0</v>
      </c>
      <c r="F1167" s="400">
        <f>GRANTS!R163</f>
        <v>0</v>
      </c>
      <c r="G1167" s="400">
        <f>GRANTS!S163</f>
        <v>0</v>
      </c>
    </row>
    <row r="1168" spans="1:7" x14ac:dyDescent="0.25">
      <c r="A1168" s="269" t="str">
        <f>GRANTS!A164</f>
        <v>GRANTS</v>
      </c>
      <c r="B1168" s="269">
        <f>GRANTS!C164</f>
        <v>3022015</v>
      </c>
      <c r="C1168" s="269" t="str">
        <f>GRANTS!D164</f>
        <v>Coppetts Wood</v>
      </c>
      <c r="D1168" s="269" t="str">
        <f>GRANTS!M164</f>
        <v>uifsm</v>
      </c>
      <c r="E1168" s="400">
        <f>GRANTS!Q164</f>
        <v>0</v>
      </c>
      <c r="F1168" s="400">
        <f>GRANTS!R164</f>
        <v>0</v>
      </c>
      <c r="G1168" s="400">
        <f>GRANTS!S164</f>
        <v>0</v>
      </c>
    </row>
    <row r="1169" spans="1:7" x14ac:dyDescent="0.25">
      <c r="A1169" s="269" t="str">
        <f>GRANTS!A165</f>
        <v>GRANTS</v>
      </c>
      <c r="B1169" s="269">
        <f>GRANTS!C165</f>
        <v>3022016</v>
      </c>
      <c r="C1169" s="269" t="str">
        <f>GRANTS!D165</f>
        <v>Courtland School</v>
      </c>
      <c r="D1169" s="269" t="str">
        <f>GRANTS!M165</f>
        <v>uifsm</v>
      </c>
      <c r="E1169" s="400">
        <f>GRANTS!Q165</f>
        <v>0</v>
      </c>
      <c r="F1169" s="400">
        <f>GRANTS!R165</f>
        <v>0</v>
      </c>
      <c r="G1169" s="400">
        <f>GRANTS!S165</f>
        <v>0</v>
      </c>
    </row>
    <row r="1170" spans="1:7" x14ac:dyDescent="0.25">
      <c r="A1170" s="269" t="str">
        <f>GRANTS!A166</f>
        <v>GRANTS</v>
      </c>
      <c r="B1170" s="269">
        <f>GRANTS!C166</f>
        <v>3022017</v>
      </c>
      <c r="C1170" s="269" t="str">
        <f>GRANTS!D166</f>
        <v>Cromer Road Primary School</v>
      </c>
      <c r="D1170" s="269" t="str">
        <f>GRANTS!M166</f>
        <v>uifsm</v>
      </c>
      <c r="E1170" s="400">
        <f>GRANTS!Q166</f>
        <v>0</v>
      </c>
      <c r="F1170" s="400">
        <f>GRANTS!R166</f>
        <v>0</v>
      </c>
      <c r="G1170" s="400">
        <f>GRANTS!S166</f>
        <v>0</v>
      </c>
    </row>
    <row r="1171" spans="1:7" x14ac:dyDescent="0.25">
      <c r="A1171" s="269" t="str">
        <f>GRANTS!A167</f>
        <v>GRANTS</v>
      </c>
      <c r="B1171" s="269">
        <f>GRANTS!C167</f>
        <v>3022073</v>
      </c>
      <c r="C1171" s="269" t="str">
        <f>GRANTS!D167</f>
        <v>Danegrove JMI School</v>
      </c>
      <c r="D1171" s="269" t="str">
        <f>GRANTS!M167</f>
        <v>uifsm</v>
      </c>
      <c r="E1171" s="400">
        <f>GRANTS!Q167</f>
        <v>0</v>
      </c>
      <c r="F1171" s="400">
        <f>GRANTS!R167</f>
        <v>0</v>
      </c>
      <c r="G1171" s="400">
        <f>GRANTS!S167</f>
        <v>0</v>
      </c>
    </row>
    <row r="1172" spans="1:7" x14ac:dyDescent="0.25">
      <c r="A1172" s="269" t="str">
        <f>GRANTS!A168</f>
        <v>GRANTS</v>
      </c>
      <c r="B1172" s="269">
        <f>GRANTS!C168</f>
        <v>3022019</v>
      </c>
      <c r="C1172" s="269" t="str">
        <f>GRANTS!D168</f>
        <v>Deansbrook Infant School</v>
      </c>
      <c r="D1172" s="269" t="str">
        <f>GRANTS!M168</f>
        <v>uifsm</v>
      </c>
      <c r="E1172" s="400">
        <f>GRANTS!Q168</f>
        <v>0</v>
      </c>
      <c r="F1172" s="400">
        <f>GRANTS!R168</f>
        <v>0</v>
      </c>
      <c r="G1172" s="400">
        <f>GRANTS!S168</f>
        <v>0</v>
      </c>
    </row>
    <row r="1173" spans="1:7" x14ac:dyDescent="0.25">
      <c r="A1173" s="269" t="str">
        <f>GRANTS!A169</f>
        <v>GRANTS</v>
      </c>
      <c r="B1173" s="269">
        <f>GRANTS!C169</f>
        <v>3022021</v>
      </c>
      <c r="C1173" s="269" t="str">
        <f>GRANTS!D169</f>
        <v>Dollis Primary School</v>
      </c>
      <c r="D1173" s="269" t="str">
        <f>GRANTS!M169</f>
        <v>uifsm</v>
      </c>
      <c r="E1173" s="400">
        <f>GRANTS!Q169</f>
        <v>0</v>
      </c>
      <c r="F1173" s="400">
        <f>GRANTS!R169</f>
        <v>0</v>
      </c>
      <c r="G1173" s="400">
        <f>GRANTS!S169</f>
        <v>0</v>
      </c>
    </row>
    <row r="1174" spans="1:7" x14ac:dyDescent="0.25">
      <c r="A1174" s="269" t="str">
        <f>GRANTS!A170</f>
        <v>GRANTS</v>
      </c>
      <c r="B1174" s="269">
        <f>GRANTS!C170</f>
        <v>3022023</v>
      </c>
      <c r="C1174" s="269" t="str">
        <f>GRANTS!D170</f>
        <v>Edgware Primary School</v>
      </c>
      <c r="D1174" s="269" t="str">
        <f>GRANTS!M170</f>
        <v>uifsm</v>
      </c>
      <c r="E1174" s="400">
        <f>GRANTS!Q170</f>
        <v>0</v>
      </c>
      <c r="F1174" s="400">
        <f>GRANTS!R170</f>
        <v>0</v>
      </c>
      <c r="G1174" s="400">
        <f>GRANTS!S170</f>
        <v>0</v>
      </c>
    </row>
    <row r="1175" spans="1:7" x14ac:dyDescent="0.25">
      <c r="A1175" s="269" t="str">
        <f>GRANTS!A171</f>
        <v>GRANTS</v>
      </c>
      <c r="B1175" s="269">
        <f>GRANTS!C171</f>
        <v>3022024</v>
      </c>
      <c r="C1175" s="269" t="str">
        <f>GRANTS!D171</f>
        <v>Fairway Primary School</v>
      </c>
      <c r="D1175" s="269" t="str">
        <f>GRANTS!M171</f>
        <v>uifsm</v>
      </c>
      <c r="E1175" s="400">
        <f>GRANTS!Q171</f>
        <v>0</v>
      </c>
      <c r="F1175" s="400">
        <f>GRANTS!R171</f>
        <v>0</v>
      </c>
      <c r="G1175" s="400">
        <f>GRANTS!S171</f>
        <v>0</v>
      </c>
    </row>
    <row r="1176" spans="1:7" x14ac:dyDescent="0.25">
      <c r="A1176" s="269" t="str">
        <f>GRANTS!A172</f>
        <v>GRANTS</v>
      </c>
      <c r="B1176" s="269">
        <f>GRANTS!C172</f>
        <v>3022025</v>
      </c>
      <c r="C1176" s="269" t="str">
        <f>GRANTS!D172</f>
        <v>Foulds</v>
      </c>
      <c r="D1176" s="269" t="str">
        <f>GRANTS!M172</f>
        <v>uifsm</v>
      </c>
      <c r="E1176" s="400">
        <f>GRANTS!Q172</f>
        <v>0</v>
      </c>
      <c r="F1176" s="400">
        <f>GRANTS!R172</f>
        <v>0</v>
      </c>
      <c r="G1176" s="400">
        <f>GRANTS!S172</f>
        <v>0</v>
      </c>
    </row>
    <row r="1177" spans="1:7" x14ac:dyDescent="0.25">
      <c r="A1177" s="269" t="str">
        <f>GRANTS!A173</f>
        <v>GRANTS</v>
      </c>
      <c r="B1177" s="269">
        <f>GRANTS!C173</f>
        <v>3022026</v>
      </c>
      <c r="C1177" s="269" t="str">
        <f>GRANTS!D173</f>
        <v>Frith Manor School</v>
      </c>
      <c r="D1177" s="269" t="str">
        <f>GRANTS!M173</f>
        <v>uifsm</v>
      </c>
      <c r="E1177" s="400">
        <f>GRANTS!Q173</f>
        <v>0</v>
      </c>
      <c r="F1177" s="400">
        <f>GRANTS!R173</f>
        <v>0</v>
      </c>
      <c r="G1177" s="400">
        <f>GRANTS!S173</f>
        <v>0</v>
      </c>
    </row>
    <row r="1178" spans="1:7" x14ac:dyDescent="0.25">
      <c r="A1178" s="269" t="str">
        <f>GRANTS!A174</f>
        <v>GRANTS</v>
      </c>
      <c r="B1178" s="269">
        <f>GRANTS!C174</f>
        <v>3022028</v>
      </c>
      <c r="C1178" s="269" t="str">
        <f>GRANTS!D174</f>
        <v>Garden Suburb Infant School</v>
      </c>
      <c r="D1178" s="269" t="str">
        <f>GRANTS!M174</f>
        <v>uifsm</v>
      </c>
      <c r="E1178" s="400">
        <f>GRANTS!Q174</f>
        <v>0</v>
      </c>
      <c r="F1178" s="400">
        <f>GRANTS!R174</f>
        <v>0</v>
      </c>
      <c r="G1178" s="400">
        <f>GRANTS!S174</f>
        <v>0</v>
      </c>
    </row>
    <row r="1179" spans="1:7" x14ac:dyDescent="0.25">
      <c r="A1179" s="269" t="str">
        <f>GRANTS!A175</f>
        <v>GRANTS</v>
      </c>
      <c r="B1179" s="269">
        <f>GRANTS!C175</f>
        <v>3022029</v>
      </c>
      <c r="C1179" s="269" t="str">
        <f>GRANTS!D175</f>
        <v>Goldbeaters Primary School</v>
      </c>
      <c r="D1179" s="269" t="str">
        <f>GRANTS!M175</f>
        <v>uifsm</v>
      </c>
      <c r="E1179" s="400">
        <f>GRANTS!Q175</f>
        <v>0</v>
      </c>
      <c r="F1179" s="400">
        <f>GRANTS!R175</f>
        <v>0</v>
      </c>
      <c r="G1179" s="400">
        <f>GRANTS!S175</f>
        <v>0</v>
      </c>
    </row>
    <row r="1180" spans="1:7" x14ac:dyDescent="0.25">
      <c r="A1180" s="269" t="str">
        <f>GRANTS!A176</f>
        <v>GRANTS</v>
      </c>
      <c r="B1180" s="269">
        <f>GRANTS!C176</f>
        <v>3023516</v>
      </c>
      <c r="C1180" s="269" t="str">
        <f>GRANTS!D176</f>
        <v>Hasmonean Primary School</v>
      </c>
      <c r="D1180" s="269" t="str">
        <f>GRANTS!M176</f>
        <v>uifsm</v>
      </c>
      <c r="E1180" s="400">
        <f>GRANTS!Q176</f>
        <v>0</v>
      </c>
      <c r="F1180" s="400">
        <f>GRANTS!R176</f>
        <v>0</v>
      </c>
      <c r="G1180" s="400">
        <f>GRANTS!S176</f>
        <v>0</v>
      </c>
    </row>
    <row r="1181" spans="1:7" x14ac:dyDescent="0.25">
      <c r="A1181" s="269" t="str">
        <f>GRANTS!A177</f>
        <v>GRANTS</v>
      </c>
      <c r="B1181" s="269">
        <f>GRANTS!C177</f>
        <v>3022031</v>
      </c>
      <c r="C1181" s="269" t="str">
        <f>GRANTS!D177</f>
        <v>Hollickwood JMI School</v>
      </c>
      <c r="D1181" s="269" t="str">
        <f>GRANTS!M177</f>
        <v>uifsm</v>
      </c>
      <c r="E1181" s="400">
        <f>GRANTS!Q177</f>
        <v>0</v>
      </c>
      <c r="F1181" s="400">
        <f>GRANTS!R177</f>
        <v>0</v>
      </c>
      <c r="G1181" s="400">
        <f>GRANTS!S177</f>
        <v>0</v>
      </c>
    </row>
    <row r="1182" spans="1:7" x14ac:dyDescent="0.25">
      <c r="A1182" s="269" t="str">
        <f>GRANTS!A178</f>
        <v>GRANTS</v>
      </c>
      <c r="B1182" s="269">
        <f>GRANTS!C178</f>
        <v>3022032</v>
      </c>
      <c r="C1182" s="269" t="str">
        <f>GRANTS!D178</f>
        <v>Holly Park School</v>
      </c>
      <c r="D1182" s="269" t="str">
        <f>GRANTS!M178</f>
        <v>uifsm</v>
      </c>
      <c r="E1182" s="400">
        <f>GRANTS!Q178</f>
        <v>0</v>
      </c>
      <c r="F1182" s="400">
        <f>GRANTS!R178</f>
        <v>0</v>
      </c>
      <c r="G1182" s="400">
        <f>GRANTS!S178</f>
        <v>0</v>
      </c>
    </row>
    <row r="1183" spans="1:7" x14ac:dyDescent="0.25">
      <c r="A1183" s="269" t="str">
        <f>GRANTS!A179</f>
        <v>GRANTS</v>
      </c>
      <c r="B1183" s="269">
        <f>GRANTS!C179</f>
        <v>3023304</v>
      </c>
      <c r="C1183" s="269" t="str">
        <f>GRANTS!D179</f>
        <v>Holy Trinity School</v>
      </c>
      <c r="D1183" s="269" t="str">
        <f>GRANTS!M179</f>
        <v>uifsm</v>
      </c>
      <c r="E1183" s="400">
        <f>GRANTS!Q179</f>
        <v>0</v>
      </c>
      <c r="F1183" s="400">
        <f>GRANTS!R179</f>
        <v>0</v>
      </c>
      <c r="G1183" s="400">
        <f>GRANTS!S179</f>
        <v>0</v>
      </c>
    </row>
    <row r="1184" spans="1:7" x14ac:dyDescent="0.25">
      <c r="A1184" s="269" t="str">
        <f>GRANTS!A180</f>
        <v>GRANTS</v>
      </c>
      <c r="B1184" s="269">
        <f>GRANTS!C180</f>
        <v>3022036</v>
      </c>
      <c r="C1184" s="269" t="str">
        <f>GRANTS!D180</f>
        <v>Livingstone School</v>
      </c>
      <c r="D1184" s="269" t="str">
        <f>GRANTS!M180</f>
        <v>uifsm</v>
      </c>
      <c r="E1184" s="400">
        <f>GRANTS!Q180</f>
        <v>0</v>
      </c>
      <c r="F1184" s="400">
        <f>GRANTS!R180</f>
        <v>0</v>
      </c>
      <c r="G1184" s="400">
        <f>GRANTS!S180</f>
        <v>0</v>
      </c>
    </row>
    <row r="1185" spans="1:7" x14ac:dyDescent="0.25">
      <c r="A1185" s="269" t="str">
        <f>GRANTS!A181</f>
        <v>GRANTS</v>
      </c>
      <c r="B1185" s="269">
        <f>GRANTS!C181</f>
        <v>3022037</v>
      </c>
      <c r="C1185" s="269" t="str">
        <f>GRANTS!D181</f>
        <v>Manorside Primary School</v>
      </c>
      <c r="D1185" s="269" t="str">
        <f>GRANTS!M181</f>
        <v>uifsm</v>
      </c>
      <c r="E1185" s="400">
        <f>GRANTS!Q181</f>
        <v>0</v>
      </c>
      <c r="F1185" s="400">
        <f>GRANTS!R181</f>
        <v>0</v>
      </c>
      <c r="G1185" s="400">
        <f>GRANTS!S181</f>
        <v>0</v>
      </c>
    </row>
    <row r="1186" spans="1:7" x14ac:dyDescent="0.25">
      <c r="A1186" s="269" t="str">
        <f>GRANTS!A182</f>
        <v>GRANTS</v>
      </c>
      <c r="B1186" s="269">
        <f>GRANTS!C182</f>
        <v>3023523</v>
      </c>
      <c r="C1186" s="269" t="str">
        <f>GRANTS!D182</f>
        <v>Martin Primary School</v>
      </c>
      <c r="D1186" s="269" t="str">
        <f>GRANTS!M182</f>
        <v>uifsm</v>
      </c>
      <c r="E1186" s="400">
        <f>GRANTS!Q182</f>
        <v>0</v>
      </c>
      <c r="F1186" s="400">
        <f>GRANTS!R182</f>
        <v>0</v>
      </c>
      <c r="G1186" s="400">
        <f>GRANTS!S182</f>
        <v>0</v>
      </c>
    </row>
    <row r="1187" spans="1:7" x14ac:dyDescent="0.25">
      <c r="A1187" s="269" t="str">
        <f>GRANTS!A183</f>
        <v>GRANTS</v>
      </c>
      <c r="B1187" s="269">
        <f>GRANTS!C183</f>
        <v>3025948</v>
      </c>
      <c r="C1187" s="269" t="str">
        <f>GRANTS!D183</f>
        <v>Mathilda Marks-Kennedy School</v>
      </c>
      <c r="D1187" s="269" t="str">
        <f>GRANTS!M183</f>
        <v>uifsm</v>
      </c>
      <c r="E1187" s="400">
        <f>GRANTS!Q183</f>
        <v>0</v>
      </c>
      <c r="F1187" s="400">
        <f>GRANTS!R183</f>
        <v>0</v>
      </c>
      <c r="G1187" s="400">
        <f>GRANTS!S183</f>
        <v>0</v>
      </c>
    </row>
    <row r="1188" spans="1:7" x14ac:dyDescent="0.25">
      <c r="A1188" s="269" t="str">
        <f>GRANTS!A184</f>
        <v>GRANTS</v>
      </c>
      <c r="B1188" s="269">
        <f>GRANTS!C184</f>
        <v>3025949</v>
      </c>
      <c r="C1188" s="269" t="str">
        <f>GRANTS!D184</f>
        <v>Menorah Foundation School</v>
      </c>
      <c r="D1188" s="269" t="str">
        <f>GRANTS!M184</f>
        <v>uifsm</v>
      </c>
      <c r="E1188" s="400">
        <f>GRANTS!Q184</f>
        <v>0</v>
      </c>
      <c r="F1188" s="400">
        <f>GRANTS!R184</f>
        <v>0</v>
      </c>
      <c r="G1188" s="400">
        <f>GRANTS!S184</f>
        <v>0</v>
      </c>
    </row>
    <row r="1189" spans="1:7" x14ac:dyDescent="0.25">
      <c r="A1189" s="269" t="str">
        <f>GRANTS!A185</f>
        <v>GRANTS</v>
      </c>
      <c r="B1189" s="269">
        <f>GRANTS!C185</f>
        <v>3023513</v>
      </c>
      <c r="C1189" s="269" t="str">
        <f>GRANTS!D185</f>
        <v>Menorah Primary School</v>
      </c>
      <c r="D1189" s="269" t="str">
        <f>GRANTS!M185</f>
        <v>uifsm</v>
      </c>
      <c r="E1189" s="400">
        <f>GRANTS!Q185</f>
        <v>0</v>
      </c>
      <c r="F1189" s="400">
        <f>GRANTS!R185</f>
        <v>0</v>
      </c>
      <c r="G1189" s="400">
        <f>GRANTS!S185</f>
        <v>0</v>
      </c>
    </row>
    <row r="1190" spans="1:7" x14ac:dyDescent="0.25">
      <c r="A1190" s="269" t="str">
        <f>GRANTS!A186</f>
        <v>GRANTS</v>
      </c>
      <c r="B1190" s="269">
        <f>GRANTS!C186</f>
        <v>3023305</v>
      </c>
      <c r="C1190" s="269" t="str">
        <f>GRANTS!D186</f>
        <v>Monken Hadley C E Primary School</v>
      </c>
      <c r="D1190" s="269" t="str">
        <f>GRANTS!M186</f>
        <v>uifsm</v>
      </c>
      <c r="E1190" s="400">
        <f>GRANTS!Q186</f>
        <v>0</v>
      </c>
      <c r="F1190" s="400">
        <f>GRANTS!R186</f>
        <v>0</v>
      </c>
      <c r="G1190" s="400">
        <f>GRANTS!S186</f>
        <v>0</v>
      </c>
    </row>
    <row r="1191" spans="1:7" x14ac:dyDescent="0.25">
      <c r="A1191" s="269" t="str">
        <f>GRANTS!A187</f>
        <v>GRANTS</v>
      </c>
      <c r="B1191" s="269">
        <f>GRANTS!C187</f>
        <v>3022042</v>
      </c>
      <c r="C1191" s="269" t="str">
        <f>GRANTS!D187</f>
        <v>Monkfrith School</v>
      </c>
      <c r="D1191" s="269" t="str">
        <f>GRANTS!M187</f>
        <v>uifsm</v>
      </c>
      <c r="E1191" s="400">
        <f>GRANTS!Q187</f>
        <v>0</v>
      </c>
      <c r="F1191" s="400">
        <f>GRANTS!R187</f>
        <v>0</v>
      </c>
      <c r="G1191" s="400">
        <f>GRANTS!S187</f>
        <v>0</v>
      </c>
    </row>
    <row r="1192" spans="1:7" x14ac:dyDescent="0.25">
      <c r="A1192" s="269" t="str">
        <f>GRANTS!A188</f>
        <v>GRANTS</v>
      </c>
      <c r="B1192" s="269">
        <f>GRANTS!C188</f>
        <v>3022044</v>
      </c>
      <c r="C1192" s="269" t="str">
        <f>GRANTS!D188</f>
        <v>Moss Hall Infant School</v>
      </c>
      <c r="D1192" s="269" t="str">
        <f>GRANTS!M188</f>
        <v>uifsm</v>
      </c>
      <c r="E1192" s="400">
        <f>GRANTS!Q188</f>
        <v>0</v>
      </c>
      <c r="F1192" s="400">
        <f>GRANTS!R188</f>
        <v>0</v>
      </c>
      <c r="G1192" s="400">
        <f>GRANTS!S188</f>
        <v>0</v>
      </c>
    </row>
    <row r="1193" spans="1:7" x14ac:dyDescent="0.25">
      <c r="A1193" s="269" t="str">
        <f>GRANTS!A189</f>
        <v>GRANTS</v>
      </c>
      <c r="B1193" s="269">
        <f>GRANTS!C189</f>
        <v>3022053</v>
      </c>
      <c r="C1193" s="269" t="str">
        <f>GRANTS!D189</f>
        <v>Noam Primary School</v>
      </c>
      <c r="D1193" s="269" t="str">
        <f>GRANTS!M189</f>
        <v>uifsm</v>
      </c>
      <c r="E1193" s="400">
        <f>GRANTS!Q189</f>
        <v>0</v>
      </c>
      <c r="F1193" s="400">
        <f>GRANTS!R189</f>
        <v>0</v>
      </c>
      <c r="G1193" s="400">
        <f>GRANTS!S189</f>
        <v>0</v>
      </c>
    </row>
    <row r="1194" spans="1:7" x14ac:dyDescent="0.25">
      <c r="A1194" s="269" t="str">
        <f>GRANTS!A190</f>
        <v>GRANTS</v>
      </c>
      <c r="B1194" s="269">
        <f>GRANTS!C190</f>
        <v>3022045</v>
      </c>
      <c r="C1194" s="269" t="str">
        <f>GRANTS!D190</f>
        <v>Northside School</v>
      </c>
      <c r="D1194" s="269" t="str">
        <f>GRANTS!M190</f>
        <v>uifsm</v>
      </c>
      <c r="E1194" s="400">
        <f>GRANTS!Q190</f>
        <v>0</v>
      </c>
      <c r="F1194" s="400">
        <f>GRANTS!R190</f>
        <v>0</v>
      </c>
      <c r="G1194" s="400">
        <f>GRANTS!S190</f>
        <v>0</v>
      </c>
    </row>
    <row r="1195" spans="1:7" x14ac:dyDescent="0.25">
      <c r="A1195" s="269" t="str">
        <f>GRANTS!A191</f>
        <v>GRANTS</v>
      </c>
      <c r="B1195" s="269">
        <f>GRANTS!C191</f>
        <v>3022077</v>
      </c>
      <c r="C1195" s="269" t="str">
        <f>GRANTS!D191</f>
        <v>Orion Primary School</v>
      </c>
      <c r="D1195" s="269" t="str">
        <f>GRANTS!M191</f>
        <v>uifsm</v>
      </c>
      <c r="E1195" s="400">
        <f>GRANTS!Q191</f>
        <v>0</v>
      </c>
      <c r="F1195" s="400">
        <f>GRANTS!R191</f>
        <v>0</v>
      </c>
      <c r="G1195" s="400">
        <f>GRANTS!S191</f>
        <v>0</v>
      </c>
    </row>
    <row r="1196" spans="1:7" x14ac:dyDescent="0.25">
      <c r="A1196" s="269" t="str">
        <f>GRANTS!A192</f>
        <v>GRANTS</v>
      </c>
      <c r="B1196" s="269">
        <f>GRANTS!C192</f>
        <v>3025201</v>
      </c>
      <c r="C1196" s="269" t="str">
        <f>GRANTS!D192</f>
        <v>Osidge Primary School</v>
      </c>
      <c r="D1196" s="269" t="str">
        <f>GRANTS!M192</f>
        <v>uifsm</v>
      </c>
      <c r="E1196" s="400">
        <f>GRANTS!Q192</f>
        <v>0</v>
      </c>
      <c r="F1196" s="400">
        <f>GRANTS!R192</f>
        <v>0</v>
      </c>
      <c r="G1196" s="400">
        <f>GRANTS!S192</f>
        <v>0</v>
      </c>
    </row>
    <row r="1197" spans="1:7" x14ac:dyDescent="0.25">
      <c r="A1197" s="269" t="str">
        <f>GRANTS!A193</f>
        <v>GRANTS</v>
      </c>
      <c r="B1197" s="269">
        <f>GRANTS!C193</f>
        <v>3023501</v>
      </c>
      <c r="C1197" s="269" t="str">
        <f>GRANTS!D193</f>
        <v>Our Lady of Lourdes School</v>
      </c>
      <c r="D1197" s="269" t="str">
        <f>GRANTS!M193</f>
        <v>uifsm</v>
      </c>
      <c r="E1197" s="400">
        <f>GRANTS!Q193</f>
        <v>0</v>
      </c>
      <c r="F1197" s="400">
        <f>GRANTS!R193</f>
        <v>0</v>
      </c>
      <c r="G1197" s="400">
        <f>GRANTS!S193</f>
        <v>0</v>
      </c>
    </row>
    <row r="1198" spans="1:7" x14ac:dyDescent="0.25">
      <c r="A1198" s="269" t="str">
        <f>GRANTS!A194</f>
        <v>GRANTS</v>
      </c>
      <c r="B1198" s="269">
        <f>GRANTS!C194</f>
        <v>3022078</v>
      </c>
      <c r="C1198" s="269" t="str">
        <f>GRANTS!D194</f>
        <v>Pardes House School</v>
      </c>
      <c r="D1198" s="269" t="str">
        <f>GRANTS!M194</f>
        <v>uifsm</v>
      </c>
      <c r="E1198" s="400">
        <f>GRANTS!Q194</f>
        <v>0</v>
      </c>
      <c r="F1198" s="400">
        <f>GRANTS!R194</f>
        <v>0</v>
      </c>
      <c r="G1198" s="400">
        <f>GRANTS!S194</f>
        <v>0</v>
      </c>
    </row>
    <row r="1199" spans="1:7" x14ac:dyDescent="0.25">
      <c r="A1199" s="269" t="str">
        <f>GRANTS!A195</f>
        <v>GRANTS</v>
      </c>
      <c r="B1199" s="269">
        <f>GRANTS!C195</f>
        <v>3022071</v>
      </c>
      <c r="C1199" s="269" t="str">
        <f>GRANTS!D195</f>
        <v>Queenswell Infant and Nursery School</v>
      </c>
      <c r="D1199" s="269" t="str">
        <f>GRANTS!M195</f>
        <v>uifsm</v>
      </c>
      <c r="E1199" s="400">
        <f>GRANTS!Q195</f>
        <v>0</v>
      </c>
      <c r="F1199" s="400">
        <f>GRANTS!R195</f>
        <v>0</v>
      </c>
      <c r="G1199" s="400">
        <f>GRANTS!S195</f>
        <v>0</v>
      </c>
    </row>
    <row r="1200" spans="1:7" x14ac:dyDescent="0.25">
      <c r="A1200" s="269" t="str">
        <f>GRANTS!A196</f>
        <v>GRANTS</v>
      </c>
      <c r="B1200" s="269">
        <f>GRANTS!C196</f>
        <v>3023512</v>
      </c>
      <c r="C1200" s="269" t="str">
        <f>GRANTS!D196</f>
        <v>Rosh Pinah</v>
      </c>
      <c r="D1200" s="269" t="str">
        <f>GRANTS!M196</f>
        <v>uifsm</v>
      </c>
      <c r="E1200" s="400">
        <f>GRANTS!Q196</f>
        <v>0</v>
      </c>
      <c r="F1200" s="400">
        <f>GRANTS!R196</f>
        <v>0</v>
      </c>
      <c r="G1200" s="400">
        <f>GRANTS!S196</f>
        <v>0</v>
      </c>
    </row>
    <row r="1201" spans="1:7" x14ac:dyDescent="0.25">
      <c r="A1201" s="269" t="str">
        <f>GRANTS!A197</f>
        <v>GRANTS</v>
      </c>
      <c r="B1201" s="269">
        <f>GRANTS!C197</f>
        <v>3023510</v>
      </c>
      <c r="C1201" s="269" t="str">
        <f>GRANTS!D197</f>
        <v>Sacred Heart School</v>
      </c>
      <c r="D1201" s="269" t="str">
        <f>GRANTS!M197</f>
        <v>uifsm</v>
      </c>
      <c r="E1201" s="400">
        <f>GRANTS!Q197</f>
        <v>0</v>
      </c>
      <c r="F1201" s="400">
        <f>GRANTS!R197</f>
        <v>0</v>
      </c>
      <c r="G1201" s="400">
        <f>GRANTS!S197</f>
        <v>0</v>
      </c>
    </row>
    <row r="1202" spans="1:7" x14ac:dyDescent="0.25">
      <c r="A1202" s="269" t="str">
        <f>GRANTS!A198</f>
        <v>GRANTS</v>
      </c>
      <c r="B1202" s="269">
        <f>GRANTS!C198</f>
        <v>3023502</v>
      </c>
      <c r="C1202" s="269" t="str">
        <f>GRANTS!D198</f>
        <v>St Agnes RC Primary School</v>
      </c>
      <c r="D1202" s="269" t="str">
        <f>GRANTS!M198</f>
        <v>uifsm</v>
      </c>
      <c r="E1202" s="400">
        <f>GRANTS!Q198</f>
        <v>0</v>
      </c>
      <c r="F1202" s="400">
        <f>GRANTS!R198</f>
        <v>0</v>
      </c>
      <c r="G1202" s="400">
        <f>GRANTS!S198</f>
        <v>0</v>
      </c>
    </row>
    <row r="1203" spans="1:7" x14ac:dyDescent="0.25">
      <c r="A1203" s="269" t="str">
        <f>GRANTS!A199</f>
        <v>GRANTS</v>
      </c>
      <c r="B1203" s="269">
        <f>GRANTS!C199</f>
        <v>3023315</v>
      </c>
      <c r="C1203" s="269" t="str">
        <f>GRANTS!D199</f>
        <v>St Andrew's C E</v>
      </c>
      <c r="D1203" s="269" t="str">
        <f>GRANTS!M199</f>
        <v>uifsm</v>
      </c>
      <c r="E1203" s="400">
        <f>GRANTS!Q199</f>
        <v>0</v>
      </c>
      <c r="F1203" s="400">
        <f>GRANTS!R199</f>
        <v>0</v>
      </c>
      <c r="G1203" s="400">
        <f>GRANTS!S199</f>
        <v>0</v>
      </c>
    </row>
    <row r="1204" spans="1:7" x14ac:dyDescent="0.25">
      <c r="A1204" s="269" t="str">
        <f>GRANTS!A200</f>
        <v>GRANTS</v>
      </c>
      <c r="B1204" s="269">
        <f>GRANTS!C200</f>
        <v>3023504</v>
      </c>
      <c r="C1204" s="269" t="str">
        <f>GRANTS!D200</f>
        <v>St Catherines R C Primary</v>
      </c>
      <c r="D1204" s="269" t="str">
        <f>GRANTS!M200</f>
        <v>uifsm</v>
      </c>
      <c r="E1204" s="400">
        <f>GRANTS!Q200</f>
        <v>0</v>
      </c>
      <c r="F1204" s="400">
        <f>GRANTS!R200</f>
        <v>0</v>
      </c>
      <c r="G1204" s="400">
        <f>GRANTS!S200</f>
        <v>0</v>
      </c>
    </row>
    <row r="1205" spans="1:7" x14ac:dyDescent="0.25">
      <c r="A1205" s="269" t="str">
        <f>GRANTS!A201</f>
        <v>GRANTS</v>
      </c>
      <c r="B1205" s="269">
        <f>GRANTS!C201</f>
        <v>3023309</v>
      </c>
      <c r="C1205" s="269" t="str">
        <f>GRANTS!D201</f>
        <v>St Johns CE N20</v>
      </c>
      <c r="D1205" s="269" t="str">
        <f>GRANTS!M201</f>
        <v>uifsm</v>
      </c>
      <c r="E1205" s="400">
        <f>GRANTS!Q201</f>
        <v>0</v>
      </c>
      <c r="F1205" s="400">
        <f>GRANTS!R201</f>
        <v>0</v>
      </c>
      <c r="G1205" s="400">
        <f>GRANTS!S201</f>
        <v>0</v>
      </c>
    </row>
    <row r="1206" spans="1:7" x14ac:dyDescent="0.25">
      <c r="A1206" s="269" t="str">
        <f>GRANTS!A202</f>
        <v>GRANTS</v>
      </c>
      <c r="B1206" s="269">
        <f>GRANTS!C202</f>
        <v>3023307</v>
      </c>
      <c r="C1206" s="269" t="str">
        <f>GRANTS!D202</f>
        <v>St John's CE School N11</v>
      </c>
      <c r="D1206" s="269" t="str">
        <f>GRANTS!M202</f>
        <v>uifsm</v>
      </c>
      <c r="E1206" s="400">
        <f>GRANTS!Q202</f>
        <v>0</v>
      </c>
      <c r="F1206" s="400">
        <f>GRANTS!R202</f>
        <v>0</v>
      </c>
      <c r="G1206" s="400">
        <f>GRANTS!S202</f>
        <v>0</v>
      </c>
    </row>
    <row r="1207" spans="1:7" x14ac:dyDescent="0.25">
      <c r="A1207" s="269" t="str">
        <f>GRANTS!A203</f>
        <v>GRANTS</v>
      </c>
      <c r="B1207" s="269">
        <f>GRANTS!C203</f>
        <v>3023509</v>
      </c>
      <c r="C1207" s="269" t="str">
        <f>GRANTS!D203</f>
        <v>St Joseph's Primary School</v>
      </c>
      <c r="D1207" s="269" t="str">
        <f>GRANTS!M203</f>
        <v>uifsm</v>
      </c>
      <c r="E1207" s="400">
        <f>GRANTS!Q203</f>
        <v>0</v>
      </c>
      <c r="F1207" s="400">
        <f>GRANTS!R203</f>
        <v>0</v>
      </c>
      <c r="G1207" s="400">
        <f>GRANTS!S203</f>
        <v>0</v>
      </c>
    </row>
    <row r="1208" spans="1:7" x14ac:dyDescent="0.25">
      <c r="A1208" s="269" t="str">
        <f>GRANTS!A204</f>
        <v>GRANTS</v>
      </c>
      <c r="B1208" s="269">
        <f>GRANTS!C204</f>
        <v>3023311</v>
      </c>
      <c r="C1208" s="269" t="str">
        <f>GRANTS!D204</f>
        <v>St Mary's C E Primary School N3</v>
      </c>
      <c r="D1208" s="269" t="str">
        <f>GRANTS!M204</f>
        <v>uifsm</v>
      </c>
      <c r="E1208" s="400">
        <f>GRANTS!Q204</f>
        <v>0</v>
      </c>
      <c r="F1208" s="400">
        <f>GRANTS!R204</f>
        <v>0</v>
      </c>
      <c r="G1208" s="400">
        <f>GRANTS!S204</f>
        <v>0</v>
      </c>
    </row>
    <row r="1209" spans="1:7" x14ac:dyDescent="0.25">
      <c r="A1209" s="269" t="str">
        <f>GRANTS!A205</f>
        <v>GRANTS</v>
      </c>
      <c r="B1209" s="269">
        <f>GRANTS!C205</f>
        <v>3023312</v>
      </c>
      <c r="C1209" s="269" t="str">
        <f>GRANTS!D205</f>
        <v>St Mary's School EN4</v>
      </c>
      <c r="D1209" s="269" t="str">
        <f>GRANTS!M205</f>
        <v>uifsm</v>
      </c>
      <c r="E1209" s="400">
        <f>GRANTS!Q205</f>
        <v>0</v>
      </c>
      <c r="F1209" s="400">
        <f>GRANTS!R205</f>
        <v>0</v>
      </c>
      <c r="G1209" s="400">
        <f>GRANTS!S205</f>
        <v>0</v>
      </c>
    </row>
    <row r="1210" spans="1:7" x14ac:dyDescent="0.25">
      <c r="A1210" s="269" t="str">
        <f>GRANTS!A206</f>
        <v>GRANTS</v>
      </c>
      <c r="B1210" s="269">
        <f>GRANTS!C206</f>
        <v>3023314</v>
      </c>
      <c r="C1210" s="269" t="str">
        <f>GRANTS!D206</f>
        <v>St Pauls CE Primary, NW7</v>
      </c>
      <c r="D1210" s="269" t="str">
        <f>GRANTS!M206</f>
        <v>uifsm</v>
      </c>
      <c r="E1210" s="400">
        <f>GRANTS!Q206</f>
        <v>0</v>
      </c>
      <c r="F1210" s="400">
        <f>GRANTS!R206</f>
        <v>0</v>
      </c>
      <c r="G1210" s="400">
        <f>GRANTS!S206</f>
        <v>0</v>
      </c>
    </row>
    <row r="1211" spans="1:7" x14ac:dyDescent="0.25">
      <c r="A1211" s="269" t="str">
        <f>GRANTS!A207</f>
        <v>GRANTS</v>
      </c>
      <c r="B1211" s="269">
        <f>GRANTS!C207</f>
        <v>3023313</v>
      </c>
      <c r="C1211" s="269" t="str">
        <f>GRANTS!D207</f>
        <v>St. Pauls CE Primary School (N11)</v>
      </c>
      <c r="D1211" s="269" t="str">
        <f>GRANTS!M207</f>
        <v>uifsm</v>
      </c>
      <c r="E1211" s="400">
        <f>GRANTS!Q207</f>
        <v>0</v>
      </c>
      <c r="F1211" s="400">
        <f>GRANTS!R207</f>
        <v>0</v>
      </c>
      <c r="G1211" s="400">
        <f>GRANTS!S207</f>
        <v>0</v>
      </c>
    </row>
    <row r="1212" spans="1:7" x14ac:dyDescent="0.25">
      <c r="A1212" s="269" t="str">
        <f>GRANTS!A208</f>
        <v>GRANTS</v>
      </c>
      <c r="B1212" s="269">
        <f>GRANTS!C208</f>
        <v>3023507</v>
      </c>
      <c r="C1212" s="269" t="str">
        <f>GRANTS!D208</f>
        <v>St Theresa's R.C. Primary School</v>
      </c>
      <c r="D1212" s="269" t="str">
        <f>GRANTS!M208</f>
        <v>uifsm</v>
      </c>
      <c r="E1212" s="400">
        <f>GRANTS!Q208</f>
        <v>0</v>
      </c>
      <c r="F1212" s="400">
        <f>GRANTS!R208</f>
        <v>0</v>
      </c>
      <c r="G1212" s="400">
        <f>GRANTS!S208</f>
        <v>0</v>
      </c>
    </row>
    <row r="1213" spans="1:7" x14ac:dyDescent="0.25">
      <c r="A1213" s="269" t="str">
        <f>GRANTS!A209</f>
        <v>GRANTS</v>
      </c>
      <c r="B1213" s="269">
        <f>GRANTS!C209</f>
        <v>3023506</v>
      </c>
      <c r="C1213" s="269" t="str">
        <f>GRANTS!D209</f>
        <v>St Vincent's Catholic Primary School</v>
      </c>
      <c r="D1213" s="269" t="str">
        <f>GRANTS!M209</f>
        <v>uifsm</v>
      </c>
      <c r="E1213" s="400">
        <f>GRANTS!Q209</f>
        <v>0</v>
      </c>
      <c r="F1213" s="400">
        <f>GRANTS!R209</f>
        <v>0</v>
      </c>
      <c r="G1213" s="400">
        <f>GRANTS!S209</f>
        <v>0</v>
      </c>
    </row>
    <row r="1214" spans="1:7" x14ac:dyDescent="0.25">
      <c r="A1214" s="269" t="str">
        <f>GRANTS!A210</f>
        <v>GRANTS</v>
      </c>
      <c r="B1214" s="269">
        <f>GRANTS!C210</f>
        <v>3022070</v>
      </c>
      <c r="C1214" s="269" t="str">
        <f>GRANTS!D210</f>
        <v>Sunnyfields Primary School</v>
      </c>
      <c r="D1214" s="269" t="str">
        <f>GRANTS!M210</f>
        <v>uifsm</v>
      </c>
      <c r="E1214" s="400">
        <f>GRANTS!Q210</f>
        <v>0</v>
      </c>
      <c r="F1214" s="400">
        <f>GRANTS!R210</f>
        <v>0</v>
      </c>
      <c r="G1214" s="400">
        <f>GRANTS!S210</f>
        <v>0</v>
      </c>
    </row>
    <row r="1215" spans="1:7" x14ac:dyDescent="0.25">
      <c r="A1215" s="269" t="str">
        <f>GRANTS!A211</f>
        <v>GRANTS</v>
      </c>
      <c r="B1215" s="269">
        <f>GRANTS!C211</f>
        <v>3023316</v>
      </c>
      <c r="C1215" s="269" t="str">
        <f>GRANTS!D211</f>
        <v>Trent  C of E Primary School</v>
      </c>
      <c r="D1215" s="269" t="str">
        <f>GRANTS!M211</f>
        <v>uifsm</v>
      </c>
      <c r="E1215" s="400">
        <f>GRANTS!Q211</f>
        <v>0</v>
      </c>
      <c r="F1215" s="400">
        <f>GRANTS!R211</f>
        <v>0</v>
      </c>
      <c r="G1215" s="400">
        <f>GRANTS!S211</f>
        <v>0</v>
      </c>
    </row>
    <row r="1216" spans="1:7" x14ac:dyDescent="0.25">
      <c r="A1216" s="269" t="str">
        <f>GRANTS!A212</f>
        <v>GRANTS</v>
      </c>
      <c r="B1216" s="269">
        <f>GRANTS!C212</f>
        <v>3022055</v>
      </c>
      <c r="C1216" s="269" t="str">
        <f>GRANTS!D212</f>
        <v>Tudor School</v>
      </c>
      <c r="D1216" s="269" t="str">
        <f>GRANTS!M212</f>
        <v>uifsm</v>
      </c>
      <c r="E1216" s="400">
        <f>GRANTS!Q212</f>
        <v>0</v>
      </c>
      <c r="F1216" s="400">
        <f>GRANTS!R212</f>
        <v>0</v>
      </c>
      <c r="G1216" s="400">
        <f>GRANTS!S212</f>
        <v>0</v>
      </c>
    </row>
    <row r="1217" spans="1:7" x14ac:dyDescent="0.25">
      <c r="A1217" s="269" t="str">
        <f>GRANTS!A213</f>
        <v>GRANTS</v>
      </c>
      <c r="B1217" s="269">
        <f>GRANTS!C213</f>
        <v>3022057</v>
      </c>
      <c r="C1217" s="269" t="str">
        <f>GRANTS!D213</f>
        <v>Underhill School</v>
      </c>
      <c r="D1217" s="269" t="str">
        <f>GRANTS!M213</f>
        <v>uifsm</v>
      </c>
      <c r="E1217" s="400">
        <f>GRANTS!Q213</f>
        <v>0</v>
      </c>
      <c r="F1217" s="400">
        <f>GRANTS!R213</f>
        <v>0</v>
      </c>
      <c r="G1217" s="400">
        <f>GRANTS!S213</f>
        <v>0</v>
      </c>
    </row>
    <row r="1218" spans="1:7" x14ac:dyDescent="0.25">
      <c r="A1218" s="269" t="str">
        <f>GRANTS!A214</f>
        <v>GRANTS</v>
      </c>
      <c r="B1218" s="269">
        <f>GRANTS!C214</f>
        <v>3022076</v>
      </c>
      <c r="C1218" s="269" t="str">
        <f>GRANTS!D214</f>
        <v>Wessex  Gardens Primary School</v>
      </c>
      <c r="D1218" s="269" t="str">
        <f>GRANTS!M214</f>
        <v>uifsm</v>
      </c>
      <c r="E1218" s="400">
        <f>GRANTS!Q214</f>
        <v>0</v>
      </c>
      <c r="F1218" s="400">
        <f>GRANTS!R214</f>
        <v>0</v>
      </c>
      <c r="G1218" s="400">
        <f>GRANTS!S214</f>
        <v>0</v>
      </c>
    </row>
    <row r="1219" spans="1:7" x14ac:dyDescent="0.25">
      <c r="A1219" s="269" t="str">
        <f>GRANTS!A215</f>
        <v>GRANTS</v>
      </c>
      <c r="B1219" s="269">
        <f>GRANTS!C215</f>
        <v>3022060</v>
      </c>
      <c r="C1219" s="269" t="str">
        <f>GRANTS!D215</f>
        <v>Whitings Hill Primary School</v>
      </c>
      <c r="D1219" s="269" t="str">
        <f>GRANTS!M215</f>
        <v>uifsm</v>
      </c>
      <c r="E1219" s="400">
        <f>GRANTS!Q215</f>
        <v>0</v>
      </c>
      <c r="F1219" s="400">
        <f>GRANTS!R215</f>
        <v>0</v>
      </c>
      <c r="G1219" s="400">
        <f>GRANTS!S215</f>
        <v>0</v>
      </c>
    </row>
    <row r="1220" spans="1:7" x14ac:dyDescent="0.25">
      <c r="A1220" s="269" t="str">
        <f>GRANTS!A216</f>
        <v>GRANTS</v>
      </c>
      <c r="B1220" s="269">
        <f>GRANTS!C216</f>
        <v>3023518</v>
      </c>
      <c r="C1220" s="269" t="str">
        <f>GRANTS!D216</f>
        <v>Woodcroft Primary School</v>
      </c>
      <c r="D1220" s="269" t="str">
        <f>GRANTS!M216</f>
        <v>uifsm</v>
      </c>
      <c r="E1220" s="400">
        <f>GRANTS!Q216</f>
        <v>0</v>
      </c>
      <c r="F1220" s="400">
        <f>GRANTS!R216</f>
        <v>0</v>
      </c>
      <c r="G1220" s="400">
        <f>GRANTS!S216</f>
        <v>0</v>
      </c>
    </row>
    <row r="1221" spans="1:7" x14ac:dyDescent="0.25">
      <c r="A1221" s="269" t="str">
        <f>GRANTS!A217</f>
        <v>GRANTS</v>
      </c>
      <c r="B1221" s="269">
        <f>GRANTS!C217</f>
        <v>3022054</v>
      </c>
      <c r="C1221" s="269" t="str">
        <f>GRANTS!D217</f>
        <v>Woodridge  Primary School</v>
      </c>
      <c r="D1221" s="269" t="str">
        <f>GRANTS!M217</f>
        <v>uifsm</v>
      </c>
      <c r="E1221" s="400">
        <f>GRANTS!Q217</f>
        <v>0</v>
      </c>
      <c r="F1221" s="400">
        <f>GRANTS!R217</f>
        <v>0</v>
      </c>
      <c r="G1221" s="400">
        <f>GRANTS!S217</f>
        <v>0</v>
      </c>
    </row>
    <row r="1222" spans="1:7" x14ac:dyDescent="0.25">
      <c r="A1222" s="269" t="str">
        <f>GRANTS!A218</f>
        <v>GRANTS</v>
      </c>
      <c r="B1222" s="269">
        <f>GRANTS!C218</f>
        <v>3027005</v>
      </c>
      <c r="C1222" s="269" t="str">
        <f>GRANTS!D218</f>
        <v>Northway</v>
      </c>
      <c r="D1222" s="269" t="str">
        <f>GRANTS!M218</f>
        <v>uifsm</v>
      </c>
      <c r="E1222" s="400">
        <f>GRANTS!Q218</f>
        <v>0</v>
      </c>
      <c r="F1222" s="400">
        <f>GRANTS!R218</f>
        <v>0</v>
      </c>
      <c r="G1222" s="400">
        <f>GRANTS!S218</f>
        <v>0</v>
      </c>
    </row>
    <row r="1223" spans="1:7" x14ac:dyDescent="0.25">
      <c r="A1223" s="269" t="str">
        <f>GRANTS!A219</f>
        <v>GRANTS</v>
      </c>
      <c r="B1223" s="269">
        <f>GRANTS!C219</f>
        <v>3027009</v>
      </c>
      <c r="C1223" s="269" t="str">
        <f>GRANTS!D219</f>
        <v>Oakleigh</v>
      </c>
      <c r="D1223" s="269" t="str">
        <f>GRANTS!M219</f>
        <v>uifsm</v>
      </c>
      <c r="E1223" s="400">
        <f>GRANTS!Q219</f>
        <v>0</v>
      </c>
      <c r="F1223" s="400">
        <f>GRANTS!R219</f>
        <v>0</v>
      </c>
      <c r="G1223" s="400">
        <f>GRANTS!S219</f>
        <v>0</v>
      </c>
    </row>
    <row r="1224" spans="1:7" x14ac:dyDescent="0.25">
      <c r="A1224" s="269" t="str">
        <f>GRANTS!A220</f>
        <v>GRANTS</v>
      </c>
      <c r="B1224" s="269">
        <f>GRANTS!C220</f>
        <v>3023521</v>
      </c>
      <c r="C1224" s="269" t="str">
        <f>GRANTS!D220</f>
        <v>St Mary's &amp; St John's CE School</v>
      </c>
      <c r="D1224" s="269" t="str">
        <f>GRANTS!M220</f>
        <v>uifsm</v>
      </c>
      <c r="E1224" s="400">
        <f>GRANTS!Q220</f>
        <v>0</v>
      </c>
      <c r="F1224" s="400">
        <f>GRANTS!R220</f>
        <v>0</v>
      </c>
      <c r="G1224" s="400">
        <f>GRANTS!S220</f>
        <v>0</v>
      </c>
    </row>
    <row r="1225" spans="1:7" x14ac:dyDescent="0.25">
      <c r="A1225" s="269" t="str">
        <f>MISC!A20</f>
        <v>MISCELLANEOUS PAYMENTS</v>
      </c>
      <c r="B1225" s="269">
        <f>MISC!C20</f>
        <v>3021000</v>
      </c>
      <c r="C1225" s="269" t="str">
        <f>MISC!D20</f>
        <v>Brookhill Nursery</v>
      </c>
      <c r="D1225" s="269" t="str">
        <f>MISC!M20</f>
        <v>MNS</v>
      </c>
      <c r="E1225" s="400">
        <f>MISC!Q20</f>
        <v>42000</v>
      </c>
      <c r="F1225" s="400">
        <f>MISC!R20</f>
        <v>0</v>
      </c>
      <c r="G1225" s="400">
        <f>MISC!S20</f>
        <v>0</v>
      </c>
    </row>
    <row r="1226" spans="1:7" x14ac:dyDescent="0.25">
      <c r="A1226" s="269" t="str">
        <f>MISC!A21</f>
        <v>MISCELLANEOUS PAYMENTS</v>
      </c>
      <c r="B1226" s="269">
        <f>MISC!C21</f>
        <v>3021001</v>
      </c>
      <c r="C1226" s="269" t="str">
        <f>MISC!D21</f>
        <v>Hampden Way Nursery</v>
      </c>
      <c r="D1226" s="269" t="str">
        <f>MISC!M21</f>
        <v>MNS</v>
      </c>
      <c r="E1226" s="400">
        <f>MISC!Q21</f>
        <v>42000</v>
      </c>
      <c r="F1226" s="400">
        <f>MISC!R21</f>
        <v>0</v>
      </c>
      <c r="G1226" s="400">
        <f>MISC!S21</f>
        <v>0</v>
      </c>
    </row>
    <row r="1227" spans="1:7" x14ac:dyDescent="0.25">
      <c r="A1227" s="269" t="str">
        <f>MISC!A22</f>
        <v>MISCELLANEOUS PAYMENTS</v>
      </c>
      <c r="B1227" s="269">
        <f>MISC!C22</f>
        <v>3021003</v>
      </c>
      <c r="C1227" s="269" t="str">
        <f>MISC!D22</f>
        <v>St Margaret's Nursery</v>
      </c>
      <c r="D1227" s="269" t="str">
        <f>MISC!M22</f>
        <v>MNS</v>
      </c>
      <c r="E1227" s="400">
        <f>MISC!Q22</f>
        <v>42000</v>
      </c>
      <c r="F1227" s="400">
        <f>MISC!R22</f>
        <v>0</v>
      </c>
      <c r="G1227" s="400">
        <f>MISC!S22</f>
        <v>0</v>
      </c>
    </row>
    <row r="1228" spans="1:7" x14ac:dyDescent="0.25">
      <c r="A1228" s="269" t="str">
        <f>MISC!A23</f>
        <v>MISCELLANEOUS PAYMENTS</v>
      </c>
      <c r="B1228" s="269">
        <f>MISC!C23</f>
        <v>3021002</v>
      </c>
      <c r="C1228" s="269" t="str">
        <f>MISC!D23</f>
        <v>Moss Hall Nursery</v>
      </c>
      <c r="D1228" s="269" t="str">
        <f>MISC!M23</f>
        <v>MNS</v>
      </c>
      <c r="E1228" s="400">
        <f>MISC!Q23</f>
        <v>42000</v>
      </c>
      <c r="F1228" s="400">
        <f>MISC!R23</f>
        <v>0</v>
      </c>
      <c r="G1228" s="400">
        <f>MISC!S23</f>
        <v>0</v>
      </c>
    </row>
    <row r="1229" spans="1:7" x14ac:dyDescent="0.25">
      <c r="A1229" s="269" t="str">
        <f>MISC!A24</f>
        <v>MISCELLANEOUS PAYMENTS</v>
      </c>
      <c r="B1229" s="269">
        <f>MISC!C24</f>
        <v>3024013</v>
      </c>
      <c r="C1229" s="269" t="str">
        <f>MISC!D24</f>
        <v>ARK Pioneer Academy</v>
      </c>
      <c r="D1229" s="269" t="str">
        <f>MISC!M24</f>
        <v>cov.LSG</v>
      </c>
      <c r="E1229" s="400">
        <f>MISC!Q24</f>
        <v>2185</v>
      </c>
      <c r="F1229" s="400">
        <f>MISC!R24</f>
        <v>0</v>
      </c>
      <c r="G1229" s="400">
        <f>MISC!S24</f>
        <v>0</v>
      </c>
    </row>
    <row r="1230" spans="1:7" x14ac:dyDescent="0.25">
      <c r="A1230" s="269" t="str">
        <f>MISC!A25</f>
        <v>MISCELLANEOUS PAYMENTS</v>
      </c>
      <c r="B1230" s="269">
        <f>MISC!C25</f>
        <v>3023311</v>
      </c>
      <c r="C1230" s="269" t="str">
        <f>MISC!D25</f>
        <v>St Mary's C E Primary School N3</v>
      </c>
      <c r="D1230" s="269" t="str">
        <f>MISC!M25</f>
        <v>Rates</v>
      </c>
      <c r="E1230" s="400">
        <f>MISC!Q25</f>
        <v>547.20000000000005</v>
      </c>
      <c r="F1230" s="400">
        <f>MISC!R25</f>
        <v>0</v>
      </c>
      <c r="G1230" s="400">
        <f>MISC!S25</f>
        <v>0</v>
      </c>
    </row>
    <row r="1231" spans="1:7" x14ac:dyDescent="0.25">
      <c r="A1231" s="269" t="str">
        <f>MISC!A26</f>
        <v>MISCELLANEOUS PAYMENTS</v>
      </c>
      <c r="B1231" s="269">
        <f>MISC!C26</f>
        <v>3023313</v>
      </c>
      <c r="C1231" s="269" t="str">
        <f>MISC!D26</f>
        <v>St. Pauls CE Primary School (N11)</v>
      </c>
      <c r="D1231" s="269" t="str">
        <f>MISC!M26</f>
        <v>Rates</v>
      </c>
      <c r="E1231" s="400">
        <f>MISC!Q26</f>
        <v>-60</v>
      </c>
      <c r="F1231" s="400">
        <f>MISC!R26</f>
        <v>0</v>
      </c>
      <c r="G1231" s="400">
        <f>MISC!S26</f>
        <v>0</v>
      </c>
    </row>
    <row r="1232" spans="1:7" x14ac:dyDescent="0.25">
      <c r="A1232" s="269" t="str">
        <f>MISC!A27</f>
        <v>MISCELLANEOUS PAYMENTS</v>
      </c>
      <c r="B1232" s="269">
        <f>MISC!C27</f>
        <v>3025201</v>
      </c>
      <c r="C1232" s="269" t="str">
        <f>MISC!D27</f>
        <v>Osidge Primary School</v>
      </c>
      <c r="D1232" s="269" t="str">
        <f>MISC!M27</f>
        <v>Rates</v>
      </c>
      <c r="E1232" s="400">
        <f>MISC!Q27</f>
        <v>-249.6</v>
      </c>
      <c r="F1232" s="400">
        <f>MISC!R27</f>
        <v>0</v>
      </c>
      <c r="G1232" s="400">
        <f>MISC!S27</f>
        <v>0</v>
      </c>
    </row>
    <row r="1233" spans="1:7" x14ac:dyDescent="0.25">
      <c r="A1233" s="269" t="str">
        <f>MISC!A28</f>
        <v>MISCELLANEOUS PAYMENTS</v>
      </c>
      <c r="B1233" s="269">
        <f>MISC!C28</f>
        <v>3025201</v>
      </c>
      <c r="C1233" s="269" t="str">
        <f>MISC!D28</f>
        <v>Osidge Primary School</v>
      </c>
      <c r="D1233" s="269" t="str">
        <f>MISC!M28</f>
        <v>Rates</v>
      </c>
      <c r="E1233" s="400">
        <f>MISC!Q28</f>
        <v>0</v>
      </c>
      <c r="F1233" s="400">
        <f>MISC!R28</f>
        <v>-249.45</v>
      </c>
      <c r="G1233" s="400">
        <f>MISC!S28</f>
        <v>0</v>
      </c>
    </row>
    <row r="1234" spans="1:7" x14ac:dyDescent="0.25">
      <c r="A1234" s="269" t="str">
        <f>MISC!A29</f>
        <v>MISCELLANEOUS PAYMENTS</v>
      </c>
      <c r="B1234" s="269">
        <f>MISC!C29</f>
        <v>3022009</v>
      </c>
      <c r="C1234" s="269" t="str">
        <f>MISC!D29</f>
        <v>Brunswick Park Primary and Nursery School</v>
      </c>
      <c r="D1234" s="269" t="str">
        <f>MISC!M29</f>
        <v>Rates</v>
      </c>
      <c r="E1234" s="400">
        <f>MISC!Q29</f>
        <v>0</v>
      </c>
      <c r="F1234" s="400">
        <f>MISC!R29</f>
        <v>2400</v>
      </c>
      <c r="G1234" s="400">
        <f>MISC!S29</f>
        <v>0</v>
      </c>
    </row>
    <row r="1235" spans="1:7" x14ac:dyDescent="0.25">
      <c r="A1235" s="269" t="str">
        <f>MISC!A30</f>
        <v>MISCELLANEOUS PAYMENTS</v>
      </c>
      <c r="B1235" s="269">
        <f>MISC!C30</f>
        <v>3022023</v>
      </c>
      <c r="C1235" s="269" t="str">
        <f>MISC!D30</f>
        <v>Edgware Primary School</v>
      </c>
      <c r="D1235" s="269" t="str">
        <f>MISC!M30</f>
        <v>Rates</v>
      </c>
      <c r="E1235" s="400">
        <f>MISC!Q30</f>
        <v>0</v>
      </c>
      <c r="F1235" s="400">
        <f>MISC!R30</f>
        <v>-841.54</v>
      </c>
      <c r="G1235" s="400">
        <f>MISC!S30</f>
        <v>0</v>
      </c>
    </row>
    <row r="1236" spans="1:7" x14ac:dyDescent="0.25">
      <c r="A1236" s="269" t="str">
        <f>MISC!A31</f>
        <v>MISCELLANEOUS PAYMENTS</v>
      </c>
      <c r="B1236" s="269">
        <f>MISC!C31</f>
        <v>3022026</v>
      </c>
      <c r="C1236" s="269" t="str">
        <f>MISC!D31</f>
        <v>Frith Manor School</v>
      </c>
      <c r="D1236" s="269" t="str">
        <f>MISC!M31</f>
        <v>Reimb</v>
      </c>
      <c r="E1236" s="400">
        <f>MISC!Q31</f>
        <v>0</v>
      </c>
      <c r="F1236" s="400">
        <f>MISC!R31</f>
        <v>0</v>
      </c>
      <c r="G1236" s="400">
        <f>MISC!S31</f>
        <v>5480.29</v>
      </c>
    </row>
    <row r="1237" spans="1:7" x14ac:dyDescent="0.25">
      <c r="A1237" s="269" t="str">
        <f>MISC!A32</f>
        <v>MISCELLANEOUS PAYMENTS</v>
      </c>
      <c r="B1237" s="269">
        <f>MISC!C32</f>
        <v>3025405</v>
      </c>
      <c r="C1237" s="269" t="str">
        <f>MISC!D32</f>
        <v>Finchley Catholic High School</v>
      </c>
      <c r="D1237" s="269" t="str">
        <f>MISC!M32</f>
        <v>PYP16</v>
      </c>
      <c r="E1237" s="400">
        <f>MISC!Q32</f>
        <v>0</v>
      </c>
      <c r="F1237" s="400">
        <f>MISC!R32</f>
        <v>0</v>
      </c>
      <c r="G1237" s="400">
        <f>MISC!S32</f>
        <v>4218</v>
      </c>
    </row>
    <row r="1238" spans="1:7" x14ac:dyDescent="0.25">
      <c r="A1238" s="269" t="str">
        <f>MISC!A33</f>
        <v>MISCELLANEOUS PAYMENTS</v>
      </c>
      <c r="B1238" s="269">
        <f>MISC!C33</f>
        <v>3025427</v>
      </c>
      <c r="C1238" s="269" t="str">
        <f>MISC!D33</f>
        <v>JCoSS</v>
      </c>
      <c r="D1238" s="269" t="str">
        <f>MISC!M33</f>
        <v>PYP16</v>
      </c>
      <c r="E1238" s="400">
        <f>MISC!Q33</f>
        <v>0</v>
      </c>
      <c r="F1238" s="400">
        <f>MISC!R33</f>
        <v>0</v>
      </c>
      <c r="G1238" s="400">
        <f>MISC!S33</f>
        <v>2717</v>
      </c>
    </row>
    <row r="1239" spans="1:7" x14ac:dyDescent="0.25">
      <c r="A1239" s="269" t="str">
        <f>MISC!A34</f>
        <v>MISCELLANEOUS PAYMENTS</v>
      </c>
      <c r="B1239" s="269">
        <f>MISC!C34</f>
        <v>3025407</v>
      </c>
      <c r="C1239" s="269" t="str">
        <f>MISC!D34</f>
        <v>St. James' Catholic High School</v>
      </c>
      <c r="D1239" s="269" t="str">
        <f>MISC!M34</f>
        <v>PYP16</v>
      </c>
      <c r="E1239" s="400">
        <f>MISC!Q34</f>
        <v>0</v>
      </c>
      <c r="F1239" s="400">
        <f>MISC!R34</f>
        <v>0</v>
      </c>
      <c r="G1239" s="400">
        <f>MISC!S34</f>
        <v>22287</v>
      </c>
    </row>
    <row r="1240" spans="1:7" x14ac:dyDescent="0.25">
      <c r="A1240" s="269" t="str">
        <f>MISC!A35</f>
        <v>MISCELLANEOUS PAYMENTS</v>
      </c>
      <c r="B1240" s="269">
        <f>MISC!C35</f>
        <v>3025404</v>
      </c>
      <c r="C1240" s="269" t="str">
        <f>MISC!D35</f>
        <v>St Michaels Catholic Grammar School</v>
      </c>
      <c r="D1240" s="269" t="str">
        <f>MISC!M35</f>
        <v>PYP16</v>
      </c>
      <c r="E1240" s="400">
        <f>MISC!Q35</f>
        <v>0</v>
      </c>
      <c r="F1240" s="400">
        <f>MISC!R35</f>
        <v>0</v>
      </c>
      <c r="G1240" s="400">
        <f>MISC!S35</f>
        <v>19234</v>
      </c>
    </row>
    <row r="1241" spans="1:7" x14ac:dyDescent="0.25">
      <c r="A1241" s="269" t="str">
        <f>MISC!A36</f>
        <v>MISCELLANEOUS PAYMENTS</v>
      </c>
      <c r="B1241" s="269">
        <f>MISC!C36</f>
        <v>3022009</v>
      </c>
      <c r="C1241" s="269" t="str">
        <f>MISC!D36</f>
        <v>Brunswick Park Primary and Nursery School</v>
      </c>
      <c r="D1241" s="269" t="str">
        <f>MISC!M36</f>
        <v>PYC19</v>
      </c>
      <c r="E1241" s="400">
        <f>MISC!Q36</f>
        <v>0</v>
      </c>
      <c r="F1241" s="400">
        <f>MISC!R36</f>
        <v>0</v>
      </c>
      <c r="G1241" s="400">
        <f>MISC!S36</f>
        <v>10137</v>
      </c>
    </row>
    <row r="1242" spans="1:7" x14ac:dyDescent="0.25">
      <c r="A1242" s="269" t="str">
        <f>MISC!A37</f>
        <v>MISCELLANEOUS PAYMENTS</v>
      </c>
      <c r="B1242" s="269">
        <f>MISC!C37</f>
        <v>3022002</v>
      </c>
      <c r="C1242" s="269" t="str">
        <f>MISC!D37</f>
        <v>Barnfield School</v>
      </c>
      <c r="D1242" s="269" t="str">
        <f>MISC!M37</f>
        <v>PYNTPAM</v>
      </c>
      <c r="E1242" s="400">
        <f>MISC!Q37</f>
        <v>0</v>
      </c>
      <c r="F1242" s="400">
        <f>MISC!R37</f>
        <v>0</v>
      </c>
      <c r="G1242" s="400">
        <f>MISC!S37</f>
        <v>1613.7</v>
      </c>
    </row>
    <row r="1243" spans="1:7" x14ac:dyDescent="0.25">
      <c r="A1243" s="269" t="str">
        <f>MISC!A38</f>
        <v>MISCELLANEOUS PAYMENTS</v>
      </c>
      <c r="B1243" s="269">
        <f>MISC!C38</f>
        <v>3022055</v>
      </c>
      <c r="C1243" s="269" t="str">
        <f>MISC!D38</f>
        <v>Tudor School</v>
      </c>
      <c r="D1243" s="269" t="str">
        <f>MISC!M38</f>
        <v>PYNTPAM</v>
      </c>
      <c r="E1243" s="400">
        <f>MISC!Q38</f>
        <v>0</v>
      </c>
      <c r="F1243" s="400">
        <f>MISC!R38</f>
        <v>0</v>
      </c>
      <c r="G1243" s="400">
        <f>MISC!S38</f>
        <v>1613.7</v>
      </c>
    </row>
    <row r="1244" spans="1:7" x14ac:dyDescent="0.25">
      <c r="A1244" s="269" t="str">
        <f>MISC!A39</f>
        <v>MISCELLANEOUS PAYMENTS</v>
      </c>
      <c r="B1244" s="269">
        <f>MISC!C39</f>
        <v>3022067</v>
      </c>
      <c r="C1244" s="269" t="str">
        <f>MISC!D39</f>
        <v>Chalgrove Primary School</v>
      </c>
      <c r="D1244" s="269" t="str">
        <f>MISC!M39</f>
        <v>PyDigEd</v>
      </c>
      <c r="E1244" s="400">
        <f>MISC!Q39</f>
        <v>0</v>
      </c>
      <c r="F1244" s="400">
        <f>MISC!R39</f>
        <v>0</v>
      </c>
      <c r="G1244" s="400">
        <f>MISC!S39</f>
        <v>1500</v>
      </c>
    </row>
    <row r="1245" spans="1:7" x14ac:dyDescent="0.25">
      <c r="A1245" s="269" t="str">
        <f>MISC!A40</f>
        <v>MISCELLANEOUS PAYMENTS</v>
      </c>
      <c r="B1245" s="269">
        <f>MISC!C40</f>
        <v>3022045</v>
      </c>
      <c r="C1245" s="269" t="str">
        <f>MISC!D40</f>
        <v>Northside School</v>
      </c>
      <c r="D1245" s="269" t="str">
        <f>MISC!M40</f>
        <v>PyDigEd</v>
      </c>
      <c r="E1245" s="400">
        <f>MISC!Q40</f>
        <v>0</v>
      </c>
      <c r="F1245" s="400">
        <f>MISC!R40</f>
        <v>0</v>
      </c>
      <c r="G1245" s="400">
        <f>MISC!S40</f>
        <v>1500</v>
      </c>
    </row>
    <row r="1246" spans="1:7" x14ac:dyDescent="0.25">
      <c r="A1246" s="269" t="str">
        <f>MISC!A41</f>
        <v>MISCELLANEOUS PAYMENTS</v>
      </c>
      <c r="B1246" s="269">
        <f>MISC!C41</f>
        <v>3022009</v>
      </c>
      <c r="C1246" s="269" t="str">
        <f>MISC!D41</f>
        <v>Brunswick Park Primary and Nursery School</v>
      </c>
      <c r="D1246" s="269" t="str">
        <f>MISC!M41</f>
        <v>PYNCTL</v>
      </c>
      <c r="E1246" s="400">
        <f>MISC!Q41</f>
        <v>0</v>
      </c>
      <c r="F1246" s="400">
        <f>MISC!R41</f>
        <v>0</v>
      </c>
      <c r="G1246" s="400">
        <f>MISC!S41</f>
        <v>6544.8</v>
      </c>
    </row>
    <row r="1247" spans="1:7" x14ac:dyDescent="0.25">
      <c r="A1247" s="269" t="str">
        <f>MISC!A42</f>
        <v>MISCELLANEOUS PAYMENTS</v>
      </c>
      <c r="B1247" s="269">
        <f>MISC!C42</f>
        <v>3025404</v>
      </c>
      <c r="C1247" s="269" t="str">
        <f>MISC!D42</f>
        <v>St Michaels Catholic Grammar School</v>
      </c>
      <c r="D1247" s="269" t="str">
        <f>MISC!M42</f>
        <v>PYNCTL</v>
      </c>
      <c r="E1247" s="400">
        <f>MISC!Q42</f>
        <v>0</v>
      </c>
      <c r="F1247" s="400">
        <f>MISC!R42</f>
        <v>0</v>
      </c>
      <c r="G1247" s="400">
        <f>MISC!S42</f>
        <v>14732.8</v>
      </c>
    </row>
    <row r="1248" spans="1:7" x14ac:dyDescent="0.25">
      <c r="A1248" s="269" t="str">
        <f>MISC!A43</f>
        <v>MISCELLANEOUS PAYMENTS</v>
      </c>
      <c r="B1248" s="269">
        <f>MISC!C43</f>
        <v>3022007</v>
      </c>
      <c r="C1248" s="269" t="str">
        <f>MISC!D43</f>
        <v>Brookland Junior School</v>
      </c>
      <c r="D1248" s="269" t="str">
        <f>MISC!M43</f>
        <v>DigEd</v>
      </c>
      <c r="E1248" s="400">
        <f>MISC!Q43</f>
        <v>0</v>
      </c>
      <c r="F1248" s="400">
        <f>MISC!R43</f>
        <v>0</v>
      </c>
      <c r="G1248" s="400">
        <f>MISC!S43</f>
        <v>500</v>
      </c>
    </row>
    <row r="1249" spans="1:7" x14ac:dyDescent="0.25">
      <c r="A1249" s="269" t="str">
        <f>MISC!A44</f>
        <v>MISCELLANEOUS PAYMENTS</v>
      </c>
      <c r="B1249" s="269">
        <f>MISC!C44</f>
        <v>3022002</v>
      </c>
      <c r="C1249" s="269" t="str">
        <f>MISC!D44</f>
        <v>Barnfield School</v>
      </c>
      <c r="D1249" s="269" t="str">
        <f>MISC!M44</f>
        <v>NTPmentor</v>
      </c>
      <c r="E1249" s="400">
        <f>MISC!Q44</f>
        <v>0</v>
      </c>
      <c r="F1249" s="400">
        <f>MISC!R44</f>
        <v>0</v>
      </c>
      <c r="G1249" s="400">
        <f>MISC!S44</f>
        <v>3175.34</v>
      </c>
    </row>
    <row r="1250" spans="1:7" x14ac:dyDescent="0.25">
      <c r="A1250" s="269" t="str">
        <f>MISC!A45</f>
        <v>MISCELLANEOUS PAYMENTS</v>
      </c>
      <c r="B1250" s="269">
        <f>MISC!C45</f>
        <v>3022003</v>
      </c>
      <c r="C1250" s="269" t="str">
        <f>MISC!D45</f>
        <v>Bell Lane Primary School</v>
      </c>
      <c r="D1250" s="269" t="str">
        <f>MISC!M45</f>
        <v>NTPmentor</v>
      </c>
      <c r="E1250" s="400">
        <f>MISC!Q45</f>
        <v>0</v>
      </c>
      <c r="F1250" s="400">
        <f>MISC!R45</f>
        <v>0</v>
      </c>
      <c r="G1250" s="400">
        <f>MISC!S45</f>
        <v>10296.44</v>
      </c>
    </row>
    <row r="1251" spans="1:7" x14ac:dyDescent="0.25">
      <c r="A1251" s="269" t="str">
        <f>MISC!A46</f>
        <v>MISCELLANEOUS PAYMENTS</v>
      </c>
      <c r="B1251" s="269">
        <f>MISC!C46</f>
        <v>3022055</v>
      </c>
      <c r="C1251" s="269" t="str">
        <f>MISC!D46</f>
        <v>Tudor School</v>
      </c>
      <c r="D1251" s="269" t="str">
        <f>MISC!M46</f>
        <v>NTPmentor</v>
      </c>
      <c r="E1251" s="400">
        <f>MISC!Q46</f>
        <v>0</v>
      </c>
      <c r="F1251" s="400">
        <f>MISC!R46</f>
        <v>0</v>
      </c>
      <c r="G1251" s="400">
        <f>MISC!S46</f>
        <v>3175.34</v>
      </c>
    </row>
    <row r="1252" spans="1:7" x14ac:dyDescent="0.25">
      <c r="A1252" s="269" t="str">
        <f>MISC!A47</f>
        <v>MISCELLANEOUS PAYMENTS</v>
      </c>
      <c r="B1252" s="269">
        <f>MISC!C47</f>
        <v>3025407</v>
      </c>
      <c r="C1252" s="269" t="str">
        <f>MISC!D47</f>
        <v>St. James' Catholic High School</v>
      </c>
      <c r="D1252" s="269" t="str">
        <f>MISC!M47</f>
        <v>NTPmentor</v>
      </c>
      <c r="E1252" s="400">
        <f>MISC!Q47</f>
        <v>0</v>
      </c>
      <c r="F1252" s="400">
        <f>MISC!R47</f>
        <v>0</v>
      </c>
      <c r="G1252" s="400">
        <f>MISC!S47</f>
        <v>4705.75</v>
      </c>
    </row>
    <row r="1253" spans="1:7" x14ac:dyDescent="0.25">
      <c r="A1253" s="269" t="str">
        <f>MISC!A48</f>
        <v>MISCELLANEOUS PAYMENTS</v>
      </c>
      <c r="B1253" s="269">
        <f>MISC!C48</f>
        <v>3023521</v>
      </c>
      <c r="C1253" s="269" t="str">
        <f>MISC!D48</f>
        <v>St Mary's &amp; St John's CE School</v>
      </c>
      <c r="D1253" s="269" t="str">
        <f>MISC!M48</f>
        <v>NTPmentor</v>
      </c>
      <c r="E1253" s="400">
        <f>MISC!Q48</f>
        <v>0</v>
      </c>
      <c r="F1253" s="400">
        <f>MISC!R48</f>
        <v>0</v>
      </c>
      <c r="G1253" s="400">
        <f>MISC!S48</f>
        <v>5882.19</v>
      </c>
    </row>
    <row r="1254" spans="1:7" x14ac:dyDescent="0.25">
      <c r="A1254" s="269" t="str">
        <f>MISC!A49</f>
        <v>MISCELLANEOUS PAYMENTS</v>
      </c>
      <c r="B1254" s="269">
        <f>MISC!C49</f>
        <v>3022017</v>
      </c>
      <c r="C1254" s="269" t="str">
        <f>MISC!D49</f>
        <v>Cromer Road Primary School</v>
      </c>
      <c r="D1254" s="269" t="str">
        <f>MISC!M49</f>
        <v>Rates</v>
      </c>
      <c r="E1254" s="400">
        <f>MISC!Q49</f>
        <v>0</v>
      </c>
      <c r="F1254" s="400">
        <f>MISC!R49</f>
        <v>0</v>
      </c>
      <c r="G1254" s="400">
        <f>MISC!S49</f>
        <v>22355.1</v>
      </c>
    </row>
    <row r="1255" spans="1:7" x14ac:dyDescent="0.25">
      <c r="A1255" s="269" t="str">
        <f>MISC!A50</f>
        <v>MISCELLANEOUS PAYMENTS</v>
      </c>
      <c r="B1255" s="269">
        <f>MISC!C50</f>
        <v>3022016</v>
      </c>
      <c r="C1255" s="269" t="str">
        <f>MISC!D50</f>
        <v>Courtland School</v>
      </c>
      <c r="D1255" s="269" t="str">
        <f>MISC!M50</f>
        <v>Rates</v>
      </c>
      <c r="E1255" s="400">
        <f>MISC!Q50</f>
        <v>0</v>
      </c>
      <c r="F1255" s="400">
        <f>MISC!R50</f>
        <v>0</v>
      </c>
      <c r="G1255" s="400">
        <f>MISC!S50</f>
        <v>-731.75</v>
      </c>
    </row>
    <row r="1256" spans="1:7" x14ac:dyDescent="0.25">
      <c r="A1256" s="269" t="str">
        <f>MISC!A51</f>
        <v>MISCELLANEOUS PAYMENTS</v>
      </c>
      <c r="B1256" s="269">
        <f>MISC!C51</f>
        <v>3022037</v>
      </c>
      <c r="C1256" s="269" t="str">
        <f>MISC!D51</f>
        <v>Manorside Primary School</v>
      </c>
      <c r="D1256" s="269" t="str">
        <f>MISC!M51</f>
        <v>Rates</v>
      </c>
      <c r="E1256" s="400">
        <f>MISC!Q51</f>
        <v>0</v>
      </c>
      <c r="F1256" s="400">
        <f>MISC!R51</f>
        <v>0</v>
      </c>
      <c r="G1256" s="400">
        <f>MISC!S51</f>
        <v>217</v>
      </c>
    </row>
    <row r="1257" spans="1:7" x14ac:dyDescent="0.25">
      <c r="A1257" s="269" t="str">
        <f>MISC!A52</f>
        <v>MISCELLANEOUS PAYMENTS</v>
      </c>
      <c r="B1257" s="269">
        <f>MISC!C52</f>
        <v>3022057</v>
      </c>
      <c r="C1257" s="269" t="str">
        <f>MISC!D52</f>
        <v>Underhill School</v>
      </c>
      <c r="D1257" s="269" t="str">
        <f>MISC!M52</f>
        <v>cov.LSG</v>
      </c>
      <c r="E1257" s="400">
        <f>MISC!Q52</f>
        <v>0</v>
      </c>
      <c r="F1257" s="400">
        <f>MISC!R52</f>
        <v>0</v>
      </c>
      <c r="G1257" s="400">
        <f>MISC!S52</f>
        <v>53.7</v>
      </c>
    </row>
    <row r="1258" spans="1:7" x14ac:dyDescent="0.25">
      <c r="A1258" s="269" t="str">
        <f>MISC!A53</f>
        <v>MISCELLANEOUS PAYMENTS</v>
      </c>
      <c r="B1258" s="269">
        <f>MISC!C53</f>
        <v>3023510</v>
      </c>
      <c r="C1258" s="269" t="str">
        <f>MISC!D53</f>
        <v>Sacred Heart School</v>
      </c>
      <c r="D1258" s="269" t="str">
        <f>MISC!M53</f>
        <v>cov.LSG</v>
      </c>
      <c r="E1258" s="400">
        <f>MISC!Q53</f>
        <v>0</v>
      </c>
      <c r="F1258" s="400">
        <f>MISC!R53</f>
        <v>0</v>
      </c>
      <c r="G1258" s="400">
        <f>MISC!S53</f>
        <v>787.6</v>
      </c>
    </row>
    <row r="1259" spans="1:7" x14ac:dyDescent="0.25">
      <c r="A1259" s="269" t="str">
        <f>MISC!A54</f>
        <v>MISCELLANEOUS PAYMENTS</v>
      </c>
      <c r="B1259" s="269">
        <f>MISC!C54</f>
        <v>3022051</v>
      </c>
      <c r="C1259" s="269" t="str">
        <f>MISC!D54</f>
        <v>Summerside Primary Academy</v>
      </c>
      <c r="D1259" s="269" t="str">
        <f>MISC!M54</f>
        <v>cov.LSG</v>
      </c>
      <c r="E1259" s="400">
        <f>MISC!Q54</f>
        <v>0</v>
      </c>
      <c r="F1259" s="400">
        <f>MISC!R54</f>
        <v>0</v>
      </c>
      <c r="G1259" s="400">
        <f>MISC!S54</f>
        <v>-35.799999999999997</v>
      </c>
    </row>
    <row r="1260" spans="1:7" x14ac:dyDescent="0.25">
      <c r="A1260" s="269" t="str">
        <f>MISC!A55</f>
        <v>MISCELLANEOUS PAYMENTS</v>
      </c>
      <c r="B1260" s="269">
        <f>MISC!C55</f>
        <v>3023500</v>
      </c>
      <c r="C1260" s="269" t="str">
        <f>MISC!D55</f>
        <v>Annunciation Catholic Infant School</v>
      </c>
      <c r="D1260" s="269" t="str">
        <f>MISC!M55</f>
        <v>cov.LSG</v>
      </c>
      <c r="E1260" s="400">
        <f>MISC!Q55</f>
        <v>0</v>
      </c>
      <c r="F1260" s="400">
        <f>MISC!R55</f>
        <v>0</v>
      </c>
      <c r="G1260" s="400">
        <f>MISC!S55</f>
        <v>-2953.5</v>
      </c>
    </row>
    <row r="1261" spans="1:7" x14ac:dyDescent="0.25">
      <c r="A1261" s="269" t="str">
        <f>MISC!A56</f>
        <v>MISCELLANEOUS PAYMENTS</v>
      </c>
      <c r="B1261" s="269">
        <f>MISC!C56</f>
        <v>3023521</v>
      </c>
      <c r="C1261" s="269" t="str">
        <f>MISC!D56</f>
        <v>St Mary's &amp; St John's CE School</v>
      </c>
      <c r="D1261" s="269" t="str">
        <f>MISC!M56</f>
        <v>cov.LSG</v>
      </c>
      <c r="E1261" s="400">
        <f>MISC!Q56</f>
        <v>0</v>
      </c>
      <c r="F1261" s="400">
        <f>MISC!R56</f>
        <v>0</v>
      </c>
      <c r="G1261" s="400">
        <f>MISC!S56</f>
        <v>0</v>
      </c>
    </row>
    <row r="1262" spans="1:7" x14ac:dyDescent="0.25">
      <c r="A1262" s="269" t="str">
        <f>MISC!A57</f>
        <v>MISCELLANEOUS PAYMENTS</v>
      </c>
      <c r="B1262" s="269">
        <f>MISC!C57</f>
        <v>3025407</v>
      </c>
      <c r="C1262" s="269" t="str">
        <f>MISC!D57</f>
        <v>St. James' Catholic High School</v>
      </c>
      <c r="D1262" s="269" t="str">
        <f>MISC!M57</f>
        <v>cov.LSG</v>
      </c>
      <c r="E1262" s="400">
        <f>MISC!Q57</f>
        <v>0</v>
      </c>
      <c r="F1262" s="400">
        <f>MISC!R57</f>
        <v>0</v>
      </c>
      <c r="G1262" s="400">
        <f>MISC!S57</f>
        <v>2649.2</v>
      </c>
    </row>
    <row r="1263" spans="1:7" x14ac:dyDescent="0.25">
      <c r="A1263" s="269" t="str">
        <f>MISC!A58</f>
        <v>MISCELLANEOUS PAYMENTS</v>
      </c>
      <c r="B1263" s="269">
        <f>MISC!C58</f>
        <v>3022027</v>
      </c>
      <c r="C1263" s="269" t="str">
        <f>MISC!D58</f>
        <v>Garden Suburb Junior</v>
      </c>
      <c r="D1263" s="269" t="str">
        <f>MISC!M58</f>
        <v>cov.LSG</v>
      </c>
      <c r="E1263" s="400">
        <f>MISC!Q58</f>
        <v>0</v>
      </c>
      <c r="F1263" s="400">
        <f>MISC!R58</f>
        <v>0</v>
      </c>
      <c r="G1263" s="400">
        <f>MISC!S58</f>
        <v>930.8</v>
      </c>
    </row>
    <row r="1264" spans="1:7" x14ac:dyDescent="0.25">
      <c r="A1264" s="269" t="str">
        <f>MISC!A59</f>
        <v>MISCELLANEOUS PAYMENTS</v>
      </c>
      <c r="B1264" s="269">
        <f>MISC!C59</f>
        <v>3022002</v>
      </c>
      <c r="C1264" s="269" t="str">
        <f>MISC!D59</f>
        <v>Barnfield School</v>
      </c>
      <c r="D1264" s="269" t="str">
        <f>MISC!M59</f>
        <v>cov.LSG</v>
      </c>
      <c r="E1264" s="400">
        <f>MISC!Q59</f>
        <v>0</v>
      </c>
      <c r="F1264" s="400">
        <f>MISC!R59</f>
        <v>0</v>
      </c>
      <c r="G1264" s="400">
        <f>MISC!S59</f>
        <v>-5029.8999999999996</v>
      </c>
    </row>
    <row r="1265" spans="1:7" x14ac:dyDescent="0.25">
      <c r="A1265" s="269" t="str">
        <f>MISC!A60</f>
        <v>MISCELLANEOUS PAYMENTS</v>
      </c>
      <c r="B1265" s="269">
        <f>MISC!C60</f>
        <v>3022018</v>
      </c>
      <c r="C1265" s="269" t="str">
        <f>MISC!D60</f>
        <v>Deansbrook Junior School</v>
      </c>
      <c r="D1265" s="269" t="str">
        <f>MISC!M60</f>
        <v>cov.LSG</v>
      </c>
      <c r="E1265" s="400">
        <f>MISC!Q60</f>
        <v>0</v>
      </c>
      <c r="F1265" s="400">
        <f>MISC!R60</f>
        <v>0</v>
      </c>
      <c r="G1265" s="400">
        <f>MISC!S60</f>
        <v>-4099.1000000000004</v>
      </c>
    </row>
    <row r="1266" spans="1:7" x14ac:dyDescent="0.25">
      <c r="A1266" s="269" t="str">
        <f>MISC!A61</f>
        <v>MISCELLANEOUS PAYMENTS</v>
      </c>
      <c r="B1266" s="269">
        <f>MISC!C61</f>
        <v>3020135</v>
      </c>
      <c r="C1266" s="269" t="str">
        <f>MISC!D61</f>
        <v>BEYA</v>
      </c>
      <c r="D1266" s="269" t="str">
        <f>MISC!M61</f>
        <v>cov.LSG</v>
      </c>
      <c r="E1266" s="400">
        <f>MISC!Q61</f>
        <v>0</v>
      </c>
      <c r="F1266" s="400">
        <f>MISC!R61</f>
        <v>0</v>
      </c>
      <c r="G1266" s="400">
        <f>MISC!S61</f>
        <v>1664.7</v>
      </c>
    </row>
    <row r="1267" spans="1:7" x14ac:dyDescent="0.25">
      <c r="A1267" s="269" t="str">
        <f>MISC!A62</f>
        <v>MISCELLANEOUS PAYMENTS</v>
      </c>
      <c r="B1267" s="269">
        <f>MISC!C62</f>
        <v>3022003</v>
      </c>
      <c r="C1267" s="269" t="str">
        <f>MISC!D62</f>
        <v>Bell Lane Primary School</v>
      </c>
      <c r="D1267" s="269" t="str">
        <f>MISC!M62</f>
        <v>cov.LSG</v>
      </c>
      <c r="E1267" s="400">
        <f>MISC!Q62</f>
        <v>0</v>
      </c>
      <c r="F1267" s="400">
        <f>MISC!R62</f>
        <v>0</v>
      </c>
      <c r="G1267" s="400">
        <f>MISC!S62</f>
        <v>501.2</v>
      </c>
    </row>
    <row r="1268" spans="1:7" x14ac:dyDescent="0.25">
      <c r="A1268" s="269" t="str">
        <f>MISC!A63</f>
        <v>MISCELLANEOUS PAYMENTS</v>
      </c>
      <c r="B1268" s="269">
        <f>MISC!C63</f>
        <v>3024011</v>
      </c>
      <c r="C1268" s="269" t="str">
        <f>MISC!D63</f>
        <v>Saracens High School</v>
      </c>
      <c r="D1268" s="269" t="str">
        <f>MISC!M63</f>
        <v>cov.LSG</v>
      </c>
      <c r="E1268" s="400">
        <f>MISC!Q63</f>
        <v>0</v>
      </c>
      <c r="F1268" s="400">
        <f>MISC!R63</f>
        <v>0</v>
      </c>
      <c r="G1268" s="400">
        <f>MISC!S63</f>
        <v>35.799999999999997</v>
      </c>
    </row>
    <row r="1269" spans="1:7" x14ac:dyDescent="0.25">
      <c r="A1269" s="269" t="str">
        <f>MISC!A64</f>
        <v>MISCELLANEOUS PAYMENTS</v>
      </c>
      <c r="B1269" s="269">
        <f>MISC!C64</f>
        <v>3023514</v>
      </c>
      <c r="C1269" s="269" t="str">
        <f>MISC!D64</f>
        <v>Annunciation Catholic Junior School</v>
      </c>
      <c r="D1269" s="269" t="str">
        <f>MISC!M64</f>
        <v>cov.LSG</v>
      </c>
      <c r="E1269" s="400">
        <f>MISC!Q64</f>
        <v>0</v>
      </c>
      <c r="F1269" s="400">
        <f>MISC!R64</f>
        <v>0</v>
      </c>
      <c r="G1269" s="400">
        <f>MISC!S64</f>
        <v>-3060.9</v>
      </c>
    </row>
    <row r="1270" spans="1:7" x14ac:dyDescent="0.25">
      <c r="A1270" s="269" t="str">
        <f>MISC!A65</f>
        <v>MISCELLANEOUS PAYMENTS</v>
      </c>
      <c r="B1270" s="269">
        <f>MISC!C65</f>
        <v>3023312</v>
      </c>
      <c r="C1270" s="269" t="str">
        <f>MISC!D65</f>
        <v>St Mary's School EN4</v>
      </c>
      <c r="D1270" s="269" t="str">
        <f>MISC!M65</f>
        <v>cov.LSG</v>
      </c>
      <c r="E1270" s="400">
        <f>MISC!Q65</f>
        <v>0</v>
      </c>
      <c r="F1270" s="400">
        <f>MISC!R65</f>
        <v>0</v>
      </c>
      <c r="G1270" s="400">
        <f>MISC!S65</f>
        <v>17.899999999999999</v>
      </c>
    </row>
    <row r="1271" spans="1:7" x14ac:dyDescent="0.25">
      <c r="A1271" s="269" t="str">
        <f>MISC!A66</f>
        <v>MISCELLANEOUS PAYMENTS</v>
      </c>
      <c r="B1271" s="269">
        <f>MISC!C66</f>
        <v>3022054</v>
      </c>
      <c r="C1271" s="269" t="str">
        <f>MISC!D66</f>
        <v>Woodridge  Primary School</v>
      </c>
      <c r="D1271" s="269" t="str">
        <f>MISC!M66</f>
        <v>cov.LSG</v>
      </c>
      <c r="E1271" s="400">
        <f>MISC!Q66</f>
        <v>0</v>
      </c>
      <c r="F1271" s="400">
        <f>MISC!R66</f>
        <v>0</v>
      </c>
      <c r="G1271" s="400">
        <f>MISC!S66</f>
        <v>89.5</v>
      </c>
    </row>
    <row r="1272" spans="1:7" x14ac:dyDescent="0.25">
      <c r="A1272" s="269" t="str">
        <f>MISC!A67</f>
        <v>MISCELLANEOUS PAYMENTS</v>
      </c>
      <c r="B1272" s="269">
        <f>MISC!C67</f>
        <v>3022021</v>
      </c>
      <c r="C1272" s="269" t="str">
        <f>MISC!D67</f>
        <v>Dollis Primary School</v>
      </c>
      <c r="D1272" s="269" t="str">
        <f>MISC!M67</f>
        <v>cov.LSG</v>
      </c>
      <c r="E1272" s="400">
        <f>MISC!Q67</f>
        <v>0</v>
      </c>
      <c r="F1272" s="400">
        <f>MISC!R67</f>
        <v>0</v>
      </c>
      <c r="G1272" s="400">
        <f>MISC!S67</f>
        <v>3060.9</v>
      </c>
    </row>
    <row r="1273" spans="1:7" x14ac:dyDescent="0.25">
      <c r="A1273" s="269" t="str">
        <f>MISC!A68</f>
        <v>MISCELLANEOUS PAYMENTS</v>
      </c>
      <c r="B1273" s="269">
        <f>MISC!C68</f>
        <v>3022028</v>
      </c>
      <c r="C1273" s="269" t="str">
        <f>MISC!D68</f>
        <v>Garden Suburb Infant School</v>
      </c>
      <c r="D1273" s="269" t="str">
        <f>MISC!M68</f>
        <v>Rates</v>
      </c>
      <c r="E1273" s="400">
        <f>MISC!Q68</f>
        <v>0</v>
      </c>
      <c r="F1273" s="400">
        <f>MISC!R68</f>
        <v>0</v>
      </c>
      <c r="G1273" s="400">
        <f>MISC!S68</f>
        <v>1338.2</v>
      </c>
    </row>
    <row r="1274" spans="1:7" x14ac:dyDescent="0.25">
      <c r="A1274" s="269" t="str">
        <f>MISC!A69</f>
        <v>MISCELLANEOUS PAYMENTS</v>
      </c>
      <c r="B1274" s="269">
        <f>MISC!C69</f>
        <v>3022027</v>
      </c>
      <c r="C1274" s="269" t="str">
        <f>MISC!D69</f>
        <v>Garden Suburb Junior</v>
      </c>
      <c r="D1274" s="269" t="str">
        <f>MISC!M69</f>
        <v>Rates</v>
      </c>
      <c r="E1274" s="400">
        <f>MISC!Q69</f>
        <v>0</v>
      </c>
      <c r="F1274" s="400">
        <f>MISC!R69</f>
        <v>0</v>
      </c>
      <c r="G1274" s="400">
        <f>MISC!S69</f>
        <v>1338.2</v>
      </c>
    </row>
    <row r="1275" spans="1:7" x14ac:dyDescent="0.25">
      <c r="A1275" s="269">
        <f>MISC!A70</f>
        <v>0</v>
      </c>
      <c r="B1275" s="269">
        <f>MISC!C70</f>
        <v>0</v>
      </c>
      <c r="C1275" s="269">
        <f>MISC!D70</f>
        <v>0</v>
      </c>
      <c r="D1275" s="269">
        <f>MISC!M70</f>
        <v>0</v>
      </c>
      <c r="E1275" s="400">
        <f>MISC!Q70</f>
        <v>0</v>
      </c>
      <c r="F1275" s="400">
        <f>MISC!R70</f>
        <v>0</v>
      </c>
      <c r="G1275" s="400">
        <f>MISC!S70</f>
        <v>0</v>
      </c>
    </row>
    <row r="1276" spans="1:7" x14ac:dyDescent="0.25">
      <c r="A1276" s="269">
        <f>MISC!A71</f>
        <v>0</v>
      </c>
      <c r="B1276" s="269">
        <f>MISC!C71</f>
        <v>0</v>
      </c>
      <c r="C1276" s="269">
        <f>MISC!D71</f>
        <v>0</v>
      </c>
      <c r="D1276" s="269">
        <f>MISC!M71</f>
        <v>0</v>
      </c>
      <c r="E1276" s="400">
        <f>MISC!Q71</f>
        <v>0</v>
      </c>
      <c r="F1276" s="400">
        <f>MISC!R71</f>
        <v>0</v>
      </c>
      <c r="G1276" s="400">
        <f>MISC!S71</f>
        <v>0</v>
      </c>
    </row>
    <row r="1277" spans="1:7" x14ac:dyDescent="0.25">
      <c r="A1277" s="269">
        <f>MISC!A72</f>
        <v>0</v>
      </c>
      <c r="B1277" s="269">
        <f>MISC!C72</f>
        <v>0</v>
      </c>
      <c r="C1277" s="269">
        <f>MISC!D72</f>
        <v>0</v>
      </c>
      <c r="D1277" s="269">
        <f>MISC!M72</f>
        <v>0</v>
      </c>
      <c r="E1277" s="400">
        <f>MISC!Q72</f>
        <v>0</v>
      </c>
      <c r="F1277" s="400">
        <f>MISC!R72</f>
        <v>0</v>
      </c>
      <c r="G1277" s="400">
        <f>MISC!S72</f>
        <v>0</v>
      </c>
    </row>
    <row r="1278" spans="1:7" x14ac:dyDescent="0.25">
      <c r="A1278" s="269">
        <f>MISC!A73</f>
        <v>0</v>
      </c>
      <c r="B1278" s="269">
        <f>MISC!C73</f>
        <v>0</v>
      </c>
      <c r="C1278" s="269">
        <f>MISC!D73</f>
        <v>0</v>
      </c>
      <c r="D1278" s="269">
        <f>MISC!M73</f>
        <v>0</v>
      </c>
      <c r="E1278" s="400">
        <f>MISC!Q73</f>
        <v>0</v>
      </c>
      <c r="F1278" s="400">
        <f>MISC!R73</f>
        <v>0</v>
      </c>
      <c r="G1278" s="400">
        <f>MISC!S73</f>
        <v>0</v>
      </c>
    </row>
    <row r="1279" spans="1:7" x14ac:dyDescent="0.25">
      <c r="A1279" s="269">
        <f>MISC!A74</f>
        <v>0</v>
      </c>
      <c r="B1279" s="269">
        <f>MISC!C74</f>
        <v>0</v>
      </c>
      <c r="C1279" s="269">
        <f>MISC!D74</f>
        <v>0</v>
      </c>
      <c r="D1279" s="269">
        <f>MISC!M74</f>
        <v>0</v>
      </c>
      <c r="E1279" s="400">
        <f>MISC!Q74</f>
        <v>0</v>
      </c>
      <c r="F1279" s="400">
        <f>MISC!R74</f>
        <v>0</v>
      </c>
      <c r="G1279" s="400">
        <f>MISC!S74</f>
        <v>0</v>
      </c>
    </row>
    <row r="1280" spans="1:7" x14ac:dyDescent="0.25">
      <c r="A1280" s="269">
        <f>MISC!A75</f>
        <v>0</v>
      </c>
      <c r="B1280" s="269">
        <f>MISC!C75</f>
        <v>0</v>
      </c>
      <c r="C1280" s="269">
        <f>MISC!D75</f>
        <v>0</v>
      </c>
      <c r="D1280" s="269">
        <f>MISC!M75</f>
        <v>0</v>
      </c>
      <c r="E1280" s="400">
        <f>MISC!Q75</f>
        <v>0</v>
      </c>
      <c r="F1280" s="400">
        <f>MISC!R75</f>
        <v>0</v>
      </c>
      <c r="G1280" s="400">
        <f>MISC!S75</f>
        <v>0</v>
      </c>
    </row>
    <row r="1281" spans="1:7" x14ac:dyDescent="0.25">
      <c r="A1281" s="269">
        <f>MISC!A76</f>
        <v>0</v>
      </c>
      <c r="B1281" s="269">
        <f>MISC!C76</f>
        <v>0</v>
      </c>
      <c r="C1281" s="269">
        <f>MISC!D76</f>
        <v>0</v>
      </c>
      <c r="D1281" s="269">
        <f>MISC!M76</f>
        <v>0</v>
      </c>
      <c r="E1281" s="400">
        <f>MISC!Q76</f>
        <v>0</v>
      </c>
      <c r="F1281" s="400">
        <f>MISC!R76</f>
        <v>0</v>
      </c>
      <c r="G1281" s="400">
        <f>MISC!S76</f>
        <v>0</v>
      </c>
    </row>
    <row r="1282" spans="1:7" x14ac:dyDescent="0.25">
      <c r="A1282" s="269">
        <f>MISC!A77</f>
        <v>0</v>
      </c>
      <c r="B1282" s="269">
        <f>MISC!C77</f>
        <v>0</v>
      </c>
      <c r="C1282" s="269">
        <f>MISC!D77</f>
        <v>0</v>
      </c>
      <c r="D1282" s="269">
        <f>MISC!M77</f>
        <v>0</v>
      </c>
      <c r="E1282" s="400">
        <f>MISC!Q77</f>
        <v>0</v>
      </c>
      <c r="F1282" s="400">
        <f>MISC!R77</f>
        <v>0</v>
      </c>
      <c r="G1282" s="400">
        <f>MISC!S77</f>
        <v>0</v>
      </c>
    </row>
    <row r="1283" spans="1:7" x14ac:dyDescent="0.25">
      <c r="A1283" s="269">
        <f>MISC!A78</f>
        <v>0</v>
      </c>
      <c r="B1283" s="269">
        <f>MISC!C78</f>
        <v>0</v>
      </c>
      <c r="C1283" s="269">
        <f>MISC!D78</f>
        <v>0</v>
      </c>
      <c r="D1283" s="269">
        <f>MISC!M78</f>
        <v>0</v>
      </c>
      <c r="E1283" s="400">
        <f>MISC!Q78</f>
        <v>0</v>
      </c>
      <c r="F1283" s="400">
        <f>MISC!R78</f>
        <v>0</v>
      </c>
      <c r="G1283" s="400">
        <f>MISC!S78</f>
        <v>0</v>
      </c>
    </row>
    <row r="1284" spans="1:7" x14ac:dyDescent="0.25">
      <c r="A1284" s="269">
        <f>MISC!A79</f>
        <v>0</v>
      </c>
      <c r="B1284" s="269">
        <f>MISC!C79</f>
        <v>0</v>
      </c>
      <c r="C1284" s="269">
        <f>MISC!D79</f>
        <v>0</v>
      </c>
      <c r="D1284" s="269">
        <f>MISC!M79</f>
        <v>0</v>
      </c>
      <c r="E1284" s="400">
        <f>MISC!Q79</f>
        <v>0</v>
      </c>
      <c r="F1284" s="400">
        <f>MISC!R79</f>
        <v>0</v>
      </c>
      <c r="G1284" s="400">
        <f>MISC!S79</f>
        <v>0</v>
      </c>
    </row>
    <row r="1285" spans="1:7" x14ac:dyDescent="0.25">
      <c r="A1285" s="269">
        <f>MISC!A80</f>
        <v>0</v>
      </c>
      <c r="B1285" s="269">
        <f>MISC!C80</f>
        <v>0</v>
      </c>
      <c r="C1285" s="269">
        <f>MISC!D80</f>
        <v>0</v>
      </c>
      <c r="D1285" s="269">
        <f>MISC!M80</f>
        <v>0</v>
      </c>
      <c r="E1285" s="400">
        <f>MISC!Q80</f>
        <v>0</v>
      </c>
      <c r="F1285" s="400">
        <f>MISC!R80</f>
        <v>0</v>
      </c>
      <c r="G1285" s="400">
        <f>MISC!S80</f>
        <v>0</v>
      </c>
    </row>
    <row r="1286" spans="1:7" x14ac:dyDescent="0.25">
      <c r="A1286" s="269">
        <f>MISC!A81</f>
        <v>0</v>
      </c>
      <c r="B1286" s="269">
        <f>MISC!C81</f>
        <v>0</v>
      </c>
      <c r="C1286" s="269">
        <f>MISC!D81</f>
        <v>0</v>
      </c>
      <c r="D1286" s="269">
        <f>MISC!M81</f>
        <v>0</v>
      </c>
      <c r="E1286" s="400">
        <f>MISC!Q81</f>
        <v>0</v>
      </c>
      <c r="F1286" s="400">
        <f>MISC!R81</f>
        <v>0</v>
      </c>
      <c r="G1286" s="400">
        <f>MISC!S81</f>
        <v>0</v>
      </c>
    </row>
    <row r="1287" spans="1:7" x14ac:dyDescent="0.25">
      <c r="A1287" s="269">
        <f>MISC!A82</f>
        <v>0</v>
      </c>
      <c r="B1287" s="269">
        <f>MISC!C82</f>
        <v>0</v>
      </c>
      <c r="C1287" s="269">
        <f>MISC!D82</f>
        <v>0</v>
      </c>
      <c r="D1287" s="269">
        <f>MISC!M82</f>
        <v>0</v>
      </c>
      <c r="E1287" s="400">
        <f>MISC!Q82</f>
        <v>0</v>
      </c>
      <c r="F1287" s="400">
        <f>MISC!R82</f>
        <v>0</v>
      </c>
      <c r="G1287" s="400">
        <f>MISC!S82</f>
        <v>0</v>
      </c>
    </row>
    <row r="1288" spans="1:7" x14ac:dyDescent="0.25">
      <c r="A1288" s="269">
        <f>MISC!A83</f>
        <v>0</v>
      </c>
      <c r="B1288" s="269">
        <f>MISC!C83</f>
        <v>0</v>
      </c>
      <c r="C1288" s="269">
        <f>MISC!D83</f>
        <v>0</v>
      </c>
      <c r="D1288" s="269">
        <f>MISC!M83</f>
        <v>0</v>
      </c>
      <c r="E1288" s="400">
        <f>MISC!Q83</f>
        <v>0</v>
      </c>
      <c r="F1288" s="400">
        <f>MISC!R83</f>
        <v>0</v>
      </c>
      <c r="G1288" s="400">
        <f>MISC!S83</f>
        <v>0</v>
      </c>
    </row>
    <row r="1289" spans="1:7" x14ac:dyDescent="0.25">
      <c r="A1289" s="269">
        <f>MISC!A84</f>
        <v>0</v>
      </c>
      <c r="B1289" s="269">
        <f>MISC!C84</f>
        <v>0</v>
      </c>
      <c r="C1289" s="269">
        <f>MISC!D84</f>
        <v>0</v>
      </c>
      <c r="D1289" s="269">
        <f>MISC!M84</f>
        <v>0</v>
      </c>
      <c r="E1289" s="400">
        <f>MISC!Q84</f>
        <v>0</v>
      </c>
      <c r="F1289" s="400">
        <f>MISC!R84</f>
        <v>0</v>
      </c>
      <c r="G1289" s="400">
        <f>MISC!S84</f>
        <v>0</v>
      </c>
    </row>
    <row r="1290" spans="1:7" x14ac:dyDescent="0.25">
      <c r="A1290" s="269">
        <f>MISC!A85</f>
        <v>0</v>
      </c>
      <c r="B1290" s="269">
        <f>MISC!C85</f>
        <v>0</v>
      </c>
      <c r="C1290" s="269">
        <f>MISC!D85</f>
        <v>0</v>
      </c>
      <c r="D1290" s="269">
        <f>MISC!M85</f>
        <v>0</v>
      </c>
      <c r="E1290" s="400">
        <f>MISC!Q85</f>
        <v>0</v>
      </c>
      <c r="F1290" s="400">
        <f>MISC!R85</f>
        <v>0</v>
      </c>
      <c r="G1290" s="400">
        <f>MISC!S85</f>
        <v>0</v>
      </c>
    </row>
    <row r="1291" spans="1:7" x14ac:dyDescent="0.25">
      <c r="A1291" s="269">
        <f>MISC!A86</f>
        <v>0</v>
      </c>
      <c r="B1291" s="269">
        <f>MISC!C86</f>
        <v>0</v>
      </c>
      <c r="C1291" s="269">
        <f>MISC!D86</f>
        <v>0</v>
      </c>
      <c r="D1291" s="269">
        <f>MISC!M86</f>
        <v>0</v>
      </c>
      <c r="E1291" s="400">
        <f>MISC!Q86</f>
        <v>0</v>
      </c>
      <c r="F1291" s="400">
        <f>MISC!R86</f>
        <v>0</v>
      </c>
      <c r="G1291" s="400">
        <f>MISC!S86</f>
        <v>0</v>
      </c>
    </row>
    <row r="1292" spans="1:7" x14ac:dyDescent="0.25">
      <c r="A1292" s="269">
        <f>MISC!A87</f>
        <v>0</v>
      </c>
      <c r="B1292" s="269">
        <f>MISC!C87</f>
        <v>0</v>
      </c>
      <c r="C1292" s="269">
        <f>MISC!D87</f>
        <v>0</v>
      </c>
      <c r="D1292" s="269">
        <f>MISC!M87</f>
        <v>0</v>
      </c>
      <c r="E1292" s="400">
        <f>MISC!Q87</f>
        <v>0</v>
      </c>
      <c r="F1292" s="400">
        <f>MISC!R87</f>
        <v>0</v>
      </c>
      <c r="G1292" s="400">
        <f>MISC!S87</f>
        <v>0</v>
      </c>
    </row>
    <row r="1293" spans="1:7" x14ac:dyDescent="0.25">
      <c r="A1293" s="269">
        <f>MISC!A88</f>
        <v>0</v>
      </c>
      <c r="B1293" s="269">
        <f>MISC!C88</f>
        <v>0</v>
      </c>
      <c r="C1293" s="269">
        <f>MISC!D88</f>
        <v>0</v>
      </c>
      <c r="D1293" s="269">
        <f>MISC!M88</f>
        <v>0</v>
      </c>
      <c r="E1293" s="400">
        <f>MISC!Q88</f>
        <v>0</v>
      </c>
      <c r="F1293" s="400">
        <f>MISC!R88</f>
        <v>0</v>
      </c>
      <c r="G1293" s="400">
        <f>MISC!S88</f>
        <v>0</v>
      </c>
    </row>
    <row r="1294" spans="1:7" x14ac:dyDescent="0.25">
      <c r="A1294" s="269">
        <f>MISC!A89</f>
        <v>0</v>
      </c>
      <c r="B1294" s="269">
        <f>MISC!C89</f>
        <v>0</v>
      </c>
      <c r="C1294" s="269">
        <f>MISC!D89</f>
        <v>0</v>
      </c>
      <c r="D1294" s="269">
        <f>MISC!M89</f>
        <v>0</v>
      </c>
      <c r="E1294" s="400">
        <f>MISC!Q89</f>
        <v>0</v>
      </c>
      <c r="F1294" s="400">
        <f>MISC!R89</f>
        <v>0</v>
      </c>
      <c r="G1294" s="400">
        <f>MISC!S89</f>
        <v>0</v>
      </c>
    </row>
    <row r="1295" spans="1:7" x14ac:dyDescent="0.25">
      <c r="A1295" s="269">
        <f>MISC!A90</f>
        <v>0</v>
      </c>
      <c r="B1295" s="269">
        <f>MISC!C90</f>
        <v>0</v>
      </c>
      <c r="C1295" s="269">
        <f>MISC!D90</f>
        <v>0</v>
      </c>
      <c r="D1295" s="269">
        <f>MISC!M90</f>
        <v>0</v>
      </c>
      <c r="E1295" s="400">
        <f>MISC!Q90</f>
        <v>0</v>
      </c>
      <c r="F1295" s="400">
        <f>MISC!R90</f>
        <v>0</v>
      </c>
      <c r="G1295" s="400">
        <f>MISC!S90</f>
        <v>0</v>
      </c>
    </row>
    <row r="1296" spans="1:7" x14ac:dyDescent="0.25">
      <c r="A1296" s="269">
        <f>MISC!A91</f>
        <v>0</v>
      </c>
      <c r="B1296" s="269">
        <f>MISC!C91</f>
        <v>0</v>
      </c>
      <c r="C1296" s="269">
        <f>MISC!D91</f>
        <v>0</v>
      </c>
      <c r="D1296" s="269">
        <f>MISC!M91</f>
        <v>0</v>
      </c>
      <c r="E1296" s="400">
        <f>MISC!Q91</f>
        <v>0</v>
      </c>
      <c r="F1296" s="400">
        <f>MISC!R91</f>
        <v>0</v>
      </c>
      <c r="G1296" s="400">
        <f>MISC!S91</f>
        <v>0</v>
      </c>
    </row>
    <row r="1297" spans="1:7" x14ac:dyDescent="0.25">
      <c r="A1297" s="269">
        <f>MISC!A92</f>
        <v>0</v>
      </c>
      <c r="B1297" s="269">
        <f>MISC!C92</f>
        <v>0</v>
      </c>
      <c r="C1297" s="269">
        <f>MISC!D92</f>
        <v>0</v>
      </c>
      <c r="D1297" s="269">
        <f>MISC!M92</f>
        <v>0</v>
      </c>
      <c r="E1297" s="400">
        <f>MISC!Q92</f>
        <v>0</v>
      </c>
      <c r="F1297" s="400">
        <f>MISC!R92</f>
        <v>0</v>
      </c>
      <c r="G1297" s="400">
        <f>MISC!S92</f>
        <v>0</v>
      </c>
    </row>
    <row r="1298" spans="1:7" x14ac:dyDescent="0.25">
      <c r="A1298" s="269">
        <f>MISC!A93</f>
        <v>0</v>
      </c>
      <c r="B1298" s="269">
        <f>MISC!C93</f>
        <v>0</v>
      </c>
      <c r="C1298" s="269">
        <f>MISC!D93</f>
        <v>0</v>
      </c>
      <c r="D1298" s="269">
        <f>MISC!M93</f>
        <v>0</v>
      </c>
      <c r="E1298" s="400">
        <f>MISC!Q93</f>
        <v>0</v>
      </c>
      <c r="F1298" s="400">
        <f>MISC!R93</f>
        <v>0</v>
      </c>
      <c r="G1298" s="400">
        <f>MISC!S93</f>
        <v>0</v>
      </c>
    </row>
    <row r="1299" spans="1:7" x14ac:dyDescent="0.25">
      <c r="A1299" s="269">
        <f>MISC!A94</f>
        <v>0</v>
      </c>
      <c r="B1299" s="269">
        <f>MISC!C94</f>
        <v>0</v>
      </c>
      <c r="C1299" s="269">
        <f>MISC!D94</f>
        <v>0</v>
      </c>
      <c r="D1299" s="269">
        <f>MISC!M94</f>
        <v>0</v>
      </c>
      <c r="E1299" s="400">
        <f>MISC!Q94</f>
        <v>0</v>
      </c>
      <c r="F1299" s="400">
        <f>MISC!R94</f>
        <v>0</v>
      </c>
      <c r="G1299" s="400">
        <f>MISC!S94</f>
        <v>0</v>
      </c>
    </row>
    <row r="1300" spans="1:7" x14ac:dyDescent="0.25">
      <c r="A1300" s="269">
        <f>MISC!A95</f>
        <v>0</v>
      </c>
      <c r="B1300" s="269">
        <f>MISC!C95</f>
        <v>0</v>
      </c>
      <c r="C1300" s="269">
        <f>MISC!D95</f>
        <v>0</v>
      </c>
      <c r="D1300" s="269">
        <f>MISC!M95</f>
        <v>0</v>
      </c>
      <c r="E1300" s="400">
        <f>MISC!Q95</f>
        <v>0</v>
      </c>
      <c r="F1300" s="400">
        <f>MISC!R95</f>
        <v>0</v>
      </c>
      <c r="G1300" s="400">
        <f>MISC!S95</f>
        <v>0</v>
      </c>
    </row>
    <row r="1301" spans="1:7" x14ac:dyDescent="0.25">
      <c r="A1301" s="269">
        <f>MISC!A96</f>
        <v>0</v>
      </c>
      <c r="B1301" s="269">
        <f>MISC!C96</f>
        <v>0</v>
      </c>
      <c r="C1301" s="269">
        <f>MISC!D96</f>
        <v>0</v>
      </c>
      <c r="D1301" s="269">
        <f>MISC!M96</f>
        <v>0</v>
      </c>
      <c r="E1301" s="400">
        <f>MISC!Q96</f>
        <v>0</v>
      </c>
      <c r="F1301" s="400">
        <f>MISC!R96</f>
        <v>0</v>
      </c>
      <c r="G1301" s="400">
        <f>MISC!S96</f>
        <v>0</v>
      </c>
    </row>
    <row r="1302" spans="1:7" x14ac:dyDescent="0.25">
      <c r="A1302" s="269">
        <f>MISC!A97</f>
        <v>0</v>
      </c>
      <c r="B1302" s="269">
        <f>MISC!C97</f>
        <v>0</v>
      </c>
      <c r="C1302" s="269">
        <f>MISC!D97</f>
        <v>0</v>
      </c>
      <c r="D1302" s="269">
        <f>MISC!M97</f>
        <v>0</v>
      </c>
      <c r="E1302" s="400">
        <f>MISC!Q97</f>
        <v>0</v>
      </c>
      <c r="F1302" s="400">
        <f>MISC!R97</f>
        <v>0</v>
      </c>
      <c r="G1302" s="400">
        <f>MISC!S97</f>
        <v>0</v>
      </c>
    </row>
    <row r="1303" spans="1:7" x14ac:dyDescent="0.25">
      <c r="A1303" s="269">
        <f>MISC!A98</f>
        <v>0</v>
      </c>
      <c r="B1303" s="269">
        <f>MISC!C98</f>
        <v>0</v>
      </c>
      <c r="C1303" s="269">
        <f>MISC!D98</f>
        <v>0</v>
      </c>
      <c r="D1303" s="269">
        <f>MISC!M98</f>
        <v>0</v>
      </c>
      <c r="E1303" s="400">
        <f>MISC!Q98</f>
        <v>0</v>
      </c>
      <c r="F1303" s="400">
        <f>MISC!R98</f>
        <v>0</v>
      </c>
      <c r="G1303" s="400">
        <f>MISC!S98</f>
        <v>0</v>
      </c>
    </row>
    <row r="1304" spans="1:7" x14ac:dyDescent="0.25">
      <c r="A1304" s="269">
        <f>MISC!A99</f>
        <v>0</v>
      </c>
      <c r="B1304" s="269">
        <f>MISC!C99</f>
        <v>0</v>
      </c>
      <c r="C1304" s="269">
        <f>MISC!D99</f>
        <v>0</v>
      </c>
      <c r="D1304" s="269">
        <f>MISC!M99</f>
        <v>0</v>
      </c>
      <c r="E1304" s="400">
        <f>MISC!Q99</f>
        <v>0</v>
      </c>
      <c r="F1304" s="400">
        <f>MISC!R99</f>
        <v>0</v>
      </c>
      <c r="G1304" s="400">
        <f>MISC!S99</f>
        <v>0</v>
      </c>
    </row>
    <row r="1305" spans="1:7" x14ac:dyDescent="0.25">
      <c r="A1305" s="269">
        <f>MISC!A100</f>
        <v>0</v>
      </c>
      <c r="B1305" s="269">
        <f>MISC!C100</f>
        <v>0</v>
      </c>
      <c r="C1305" s="269">
        <f>MISC!D100</f>
        <v>0</v>
      </c>
      <c r="D1305" s="269">
        <f>MISC!M100</f>
        <v>0</v>
      </c>
      <c r="E1305" s="400">
        <f>MISC!Q100</f>
        <v>0</v>
      </c>
      <c r="F1305" s="400">
        <f>MISC!R100</f>
        <v>0</v>
      </c>
      <c r="G1305" s="400">
        <f>MISC!S100</f>
        <v>0</v>
      </c>
    </row>
    <row r="1306" spans="1:7" x14ac:dyDescent="0.25">
      <c r="A1306" s="269">
        <f>MISC!A101</f>
        <v>0</v>
      </c>
      <c r="B1306" s="269">
        <f>MISC!C101</f>
        <v>0</v>
      </c>
      <c r="C1306" s="269">
        <f>MISC!D101</f>
        <v>0</v>
      </c>
      <c r="D1306" s="269">
        <f>MISC!M101</f>
        <v>0</v>
      </c>
      <c r="E1306" s="400">
        <f>MISC!Q101</f>
        <v>0</v>
      </c>
      <c r="F1306" s="400">
        <f>MISC!R101</f>
        <v>0</v>
      </c>
      <c r="G1306" s="400">
        <f>MISC!S101</f>
        <v>0</v>
      </c>
    </row>
    <row r="1307" spans="1:7" x14ac:dyDescent="0.25">
      <c r="A1307" s="269">
        <f>MISC!A102</f>
        <v>0</v>
      </c>
      <c r="B1307" s="269">
        <f>MISC!C102</f>
        <v>0</v>
      </c>
      <c r="C1307" s="269">
        <f>MISC!D102</f>
        <v>0</v>
      </c>
      <c r="D1307" s="269">
        <f>MISC!M102</f>
        <v>0</v>
      </c>
      <c r="E1307" s="400">
        <f>MISC!Q102</f>
        <v>0</v>
      </c>
      <c r="F1307" s="400">
        <f>MISC!R102</f>
        <v>0</v>
      </c>
      <c r="G1307" s="400">
        <f>MISC!S102</f>
        <v>0</v>
      </c>
    </row>
    <row r="1308" spans="1:7" x14ac:dyDescent="0.25">
      <c r="A1308" s="269">
        <f>MISC!A103</f>
        <v>0</v>
      </c>
      <c r="B1308" s="269">
        <f>MISC!C103</f>
        <v>0</v>
      </c>
      <c r="C1308" s="269">
        <f>MISC!D103</f>
        <v>0</v>
      </c>
      <c r="D1308" s="269">
        <f>MISC!M103</f>
        <v>0</v>
      </c>
      <c r="E1308" s="400">
        <f>MISC!Q103</f>
        <v>0</v>
      </c>
      <c r="F1308" s="400">
        <f>MISC!R103</f>
        <v>0</v>
      </c>
      <c r="G1308" s="400">
        <f>MISC!S103</f>
        <v>0</v>
      </c>
    </row>
    <row r="1309" spans="1:7" x14ac:dyDescent="0.25">
      <c r="A1309" s="269" t="str">
        <f>COVID!A20</f>
        <v>COVID</v>
      </c>
      <c r="B1309" s="269">
        <f>COVID!C20</f>
        <v>3021000</v>
      </c>
      <c r="C1309" s="269" t="str">
        <f>COVID!D20</f>
        <v>Brookhill Nursery</v>
      </c>
      <c r="D1309" s="269" t="str">
        <f>COVID!M20</f>
        <v>COVCATCHUP</v>
      </c>
      <c r="E1309" s="401">
        <f>COVID!Q20</f>
        <v>0</v>
      </c>
      <c r="F1309" s="401">
        <f>COVID!R20</f>
        <v>0</v>
      </c>
      <c r="G1309" s="401">
        <f>COVID!S20</f>
        <v>0</v>
      </c>
    </row>
    <row r="1310" spans="1:7" x14ac:dyDescent="0.25">
      <c r="A1310" s="269" t="str">
        <f>COVID!A21</f>
        <v>COVID</v>
      </c>
      <c r="B1310" s="269">
        <f>COVID!C21</f>
        <v>3021001</v>
      </c>
      <c r="C1310" s="269" t="str">
        <f>COVID!D21</f>
        <v>Hampden Way Nursery</v>
      </c>
      <c r="D1310" s="269" t="str">
        <f>COVID!M21</f>
        <v>COVCATCHUP</v>
      </c>
      <c r="E1310" s="401">
        <f>COVID!Q21</f>
        <v>0</v>
      </c>
      <c r="F1310" s="401">
        <f>COVID!R21</f>
        <v>0</v>
      </c>
      <c r="G1310" s="401">
        <f>COVID!S21</f>
        <v>0</v>
      </c>
    </row>
    <row r="1311" spans="1:7" x14ac:dyDescent="0.25">
      <c r="A1311" s="269" t="str">
        <f>COVID!A22</f>
        <v>COVID</v>
      </c>
      <c r="B1311" s="269">
        <f>COVID!C22</f>
        <v>3021003</v>
      </c>
      <c r="C1311" s="269" t="str">
        <f>COVID!D22</f>
        <v>St Margaret's Nursery</v>
      </c>
      <c r="D1311" s="269" t="str">
        <f>COVID!M22</f>
        <v>COVCATCHUP</v>
      </c>
      <c r="E1311" s="401">
        <f>COVID!Q22</f>
        <v>0</v>
      </c>
      <c r="F1311" s="401">
        <f>COVID!R22</f>
        <v>0</v>
      </c>
      <c r="G1311" s="401">
        <f>COVID!S22</f>
        <v>0</v>
      </c>
    </row>
    <row r="1312" spans="1:7" x14ac:dyDescent="0.25">
      <c r="A1312" s="269" t="str">
        <f>COVID!A23</f>
        <v>COVID</v>
      </c>
      <c r="B1312" s="269">
        <f>COVID!C23</f>
        <v>3021002</v>
      </c>
      <c r="C1312" s="269" t="str">
        <f>COVID!D23</f>
        <v>Moss Hall Nursery</v>
      </c>
      <c r="D1312" s="269" t="str">
        <f>COVID!M23</f>
        <v>COVCATCHUP</v>
      </c>
      <c r="E1312" s="401">
        <f>COVID!Q23</f>
        <v>0</v>
      </c>
      <c r="F1312" s="401">
        <f>COVID!R23</f>
        <v>0</v>
      </c>
      <c r="G1312" s="401">
        <f>COVID!S23</f>
        <v>0</v>
      </c>
    </row>
    <row r="1313" spans="1:7" x14ac:dyDescent="0.25">
      <c r="A1313" s="269" t="str">
        <f>COVID!A24</f>
        <v>COVID</v>
      </c>
      <c r="B1313" s="269">
        <f>COVID!C24</f>
        <v>3023520</v>
      </c>
      <c r="C1313" s="269" t="str">
        <f>COVID!D24</f>
        <v>Akiva School</v>
      </c>
      <c r="D1313" s="269" t="str">
        <f>COVID!M24</f>
        <v>COVCATCHUP</v>
      </c>
      <c r="E1313" s="401">
        <f>COVID!Q24</f>
        <v>0</v>
      </c>
      <c r="F1313" s="401">
        <f>COVID!R24</f>
        <v>0</v>
      </c>
      <c r="G1313" s="401">
        <f>COVID!S24</f>
        <v>14000</v>
      </c>
    </row>
    <row r="1314" spans="1:7" x14ac:dyDescent="0.25">
      <c r="A1314" s="269" t="str">
        <f>COVID!A25</f>
        <v>COVID</v>
      </c>
      <c r="B1314" s="269">
        <f>COVID!C25</f>
        <v>3023300</v>
      </c>
      <c r="C1314" s="269" t="str">
        <f>COVID!D25</f>
        <v>All Saints' CE Primary School NW2</v>
      </c>
      <c r="D1314" s="269" t="str">
        <f>COVID!M25</f>
        <v>COVCATCHUP</v>
      </c>
      <c r="E1314" s="401">
        <f>COVID!Q25</f>
        <v>0</v>
      </c>
      <c r="F1314" s="401">
        <f>COVID!R25</f>
        <v>0</v>
      </c>
      <c r="G1314" s="401">
        <f>COVID!S25</f>
        <v>5700</v>
      </c>
    </row>
    <row r="1315" spans="1:7" x14ac:dyDescent="0.25">
      <c r="A1315" s="269" t="str">
        <f>COVID!A26</f>
        <v>COVID</v>
      </c>
      <c r="B1315" s="269">
        <f>COVID!C26</f>
        <v>3023317</v>
      </c>
      <c r="C1315" s="269" t="str">
        <f>COVID!D26</f>
        <v>All Saints' CE Primary School, N20</v>
      </c>
      <c r="D1315" s="269" t="str">
        <f>COVID!M26</f>
        <v>COVCATCHUP</v>
      </c>
      <c r="E1315" s="401">
        <f>COVID!Q26</f>
        <v>0</v>
      </c>
      <c r="F1315" s="401">
        <f>COVID!R26</f>
        <v>0</v>
      </c>
      <c r="G1315" s="401">
        <f>COVID!S26</f>
        <v>7060</v>
      </c>
    </row>
    <row r="1316" spans="1:7" x14ac:dyDescent="0.25">
      <c r="A1316" s="269" t="str">
        <f>COVID!A27</f>
        <v>COVID</v>
      </c>
      <c r="B1316" s="269">
        <f>COVID!C27</f>
        <v>3023500</v>
      </c>
      <c r="C1316" s="269" t="str">
        <f>COVID!D27</f>
        <v>Annunciation Catholic Infant School</v>
      </c>
      <c r="D1316" s="269" t="str">
        <f>COVID!M27</f>
        <v>COVCATCHUP</v>
      </c>
      <c r="E1316" s="401">
        <f>COVID!Q27</f>
        <v>0</v>
      </c>
      <c r="F1316" s="401">
        <f>COVID!R27</f>
        <v>0</v>
      </c>
      <c r="G1316" s="401">
        <f>COVID!S27</f>
        <v>4300</v>
      </c>
    </row>
    <row r="1317" spans="1:7" x14ac:dyDescent="0.25">
      <c r="A1317" s="269" t="str">
        <f>COVID!A28</f>
        <v>COVID</v>
      </c>
      <c r="B1317" s="269">
        <f>COVID!C28</f>
        <v>3023514</v>
      </c>
      <c r="C1317" s="269" t="str">
        <f>COVID!D28</f>
        <v>Annunciation Catholic Junior School</v>
      </c>
      <c r="D1317" s="269" t="str">
        <f>COVID!M28</f>
        <v>COVCATCHUP</v>
      </c>
      <c r="E1317" s="401">
        <f>COVID!Q28</f>
        <v>0</v>
      </c>
      <c r="F1317" s="401">
        <f>COVID!R28</f>
        <v>0</v>
      </c>
      <c r="G1317" s="401">
        <f>COVID!S28</f>
        <v>6900</v>
      </c>
    </row>
    <row r="1318" spans="1:7" x14ac:dyDescent="0.25">
      <c r="A1318" s="269" t="str">
        <f>COVID!A29</f>
        <v>COVID</v>
      </c>
      <c r="B1318" s="269">
        <f>COVID!C29</f>
        <v>3022002</v>
      </c>
      <c r="C1318" s="269" t="str">
        <f>COVID!D29</f>
        <v>Barnfield School</v>
      </c>
      <c r="D1318" s="269" t="str">
        <f>COVID!M29</f>
        <v>COVCATCHUP</v>
      </c>
      <c r="E1318" s="401">
        <f>COVID!Q29</f>
        <v>0</v>
      </c>
      <c r="F1318" s="401">
        <f>COVID!R29</f>
        <v>0</v>
      </c>
      <c r="G1318" s="401">
        <f>COVID!S29</f>
        <v>13830</v>
      </c>
    </row>
    <row r="1319" spans="1:7" x14ac:dyDescent="0.25">
      <c r="A1319" s="269" t="str">
        <f>COVID!A30</f>
        <v>COVID</v>
      </c>
      <c r="B1319" s="269">
        <f>COVID!C30</f>
        <v>3022079</v>
      </c>
      <c r="C1319" s="269" t="str">
        <f>COVID!D30</f>
        <v>Beis Yaakov</v>
      </c>
      <c r="D1319" s="269" t="str">
        <f>COVID!M30</f>
        <v>COVCATCHUP</v>
      </c>
      <c r="E1319" s="401">
        <f>COVID!Q30</f>
        <v>0</v>
      </c>
      <c r="F1319" s="401">
        <f>COVID!R30</f>
        <v>0</v>
      </c>
      <c r="G1319" s="401">
        <f>COVID!S30</f>
        <v>14460</v>
      </c>
    </row>
    <row r="1320" spans="1:7" x14ac:dyDescent="0.25">
      <c r="A1320" s="269" t="str">
        <f>COVID!A31</f>
        <v>COVID</v>
      </c>
      <c r="B1320" s="269">
        <f>COVID!C31</f>
        <v>3023524</v>
      </c>
      <c r="C1320" s="269" t="str">
        <f>COVID!D31</f>
        <v>Beit Shvidler Primary School</v>
      </c>
      <c r="D1320" s="269" t="str">
        <f>COVID!M31</f>
        <v>COVCATCHUP</v>
      </c>
      <c r="E1320" s="401">
        <f>COVID!Q31</f>
        <v>0</v>
      </c>
      <c r="F1320" s="401">
        <f>COVID!R31</f>
        <v>0</v>
      </c>
      <c r="G1320" s="401">
        <f>COVID!S31</f>
        <v>6260</v>
      </c>
    </row>
    <row r="1321" spans="1:7" x14ac:dyDescent="0.25">
      <c r="A1321" s="269" t="str">
        <f>COVID!A32</f>
        <v>COVID</v>
      </c>
      <c r="B1321" s="269">
        <f>COVID!C32</f>
        <v>3022003</v>
      </c>
      <c r="C1321" s="269" t="str">
        <f>COVID!D32</f>
        <v>Bell Lane Primary School</v>
      </c>
      <c r="D1321" s="269" t="str">
        <f>COVID!M32</f>
        <v>COVCATCHUP</v>
      </c>
      <c r="E1321" s="401">
        <f>COVID!Q32</f>
        <v>0</v>
      </c>
      <c r="F1321" s="401">
        <f>COVID!R32</f>
        <v>0</v>
      </c>
      <c r="G1321" s="401">
        <f>COVID!S32</f>
        <v>11760</v>
      </c>
    </row>
    <row r="1322" spans="1:7" x14ac:dyDescent="0.25">
      <c r="A1322" s="269" t="str">
        <f>COVID!A33</f>
        <v>COVID</v>
      </c>
      <c r="B1322" s="269">
        <f>COVID!C33</f>
        <v>3023511</v>
      </c>
      <c r="C1322" s="269" t="str">
        <f>COVID!D33</f>
        <v>Blessed Dominic School</v>
      </c>
      <c r="D1322" s="269" t="str">
        <f>COVID!M33</f>
        <v>COVCATCHUP</v>
      </c>
      <c r="E1322" s="401">
        <f>COVID!Q33</f>
        <v>0</v>
      </c>
      <c r="F1322" s="401">
        <f>COVID!R33</f>
        <v>0</v>
      </c>
      <c r="G1322" s="401">
        <f>COVID!S33</f>
        <v>13500</v>
      </c>
    </row>
    <row r="1323" spans="1:7" x14ac:dyDescent="0.25">
      <c r="A1323" s="269" t="str">
        <f>COVID!A34</f>
        <v>COVID</v>
      </c>
      <c r="B1323" s="269">
        <f>COVID!C34</f>
        <v>3022008</v>
      </c>
      <c r="C1323" s="269" t="str">
        <f>COVID!D34</f>
        <v>Brookland Infant  &amp; Nursery School</v>
      </c>
      <c r="D1323" s="269" t="str">
        <f>COVID!M34</f>
        <v>COVCATCHUP</v>
      </c>
      <c r="E1323" s="401">
        <f>COVID!Q34</f>
        <v>0</v>
      </c>
      <c r="F1323" s="401">
        <f>COVID!R34</f>
        <v>0</v>
      </c>
      <c r="G1323" s="401">
        <f>COVID!S34</f>
        <v>8960</v>
      </c>
    </row>
    <row r="1324" spans="1:7" x14ac:dyDescent="0.25">
      <c r="A1324" s="269" t="str">
        <f>COVID!A35</f>
        <v>COVID</v>
      </c>
      <c r="B1324" s="269">
        <f>COVID!C35</f>
        <v>3022007</v>
      </c>
      <c r="C1324" s="269" t="str">
        <f>COVID!D35</f>
        <v>Brookland Junior School</v>
      </c>
      <c r="D1324" s="269" t="str">
        <f>COVID!M35</f>
        <v>COVCATCHUP</v>
      </c>
      <c r="E1324" s="401">
        <f>COVID!Q35</f>
        <v>0</v>
      </c>
      <c r="F1324" s="401">
        <f>COVID!R35</f>
        <v>0</v>
      </c>
      <c r="G1324" s="401">
        <f>COVID!S35</f>
        <v>11930</v>
      </c>
    </row>
    <row r="1325" spans="1:7" x14ac:dyDescent="0.25">
      <c r="A1325" s="269" t="str">
        <f>COVID!A36</f>
        <v>COVID</v>
      </c>
      <c r="B1325" s="269">
        <f>COVID!C36</f>
        <v>3022009</v>
      </c>
      <c r="C1325" s="269" t="str">
        <f>COVID!D36</f>
        <v>Brunswick Park Primary &amp; Nursery School</v>
      </c>
      <c r="D1325" s="269" t="str">
        <f>COVID!M36</f>
        <v>COVCATCHUP</v>
      </c>
      <c r="E1325" s="401">
        <f>COVID!Q36</f>
        <v>0</v>
      </c>
      <c r="F1325" s="401">
        <f>COVID!R36</f>
        <v>0</v>
      </c>
      <c r="G1325" s="401">
        <f>COVID!S36</f>
        <v>13950</v>
      </c>
    </row>
    <row r="1326" spans="1:7" x14ac:dyDescent="0.25">
      <c r="A1326" s="269" t="str">
        <f>COVID!A37</f>
        <v>COVID</v>
      </c>
      <c r="B1326" s="269">
        <f>COVID!C37</f>
        <v>3022067</v>
      </c>
      <c r="C1326" s="269" t="str">
        <f>COVID!D37</f>
        <v>Chalgrove Primary School</v>
      </c>
      <c r="D1326" s="269" t="str">
        <f>COVID!M37</f>
        <v>COVCATCHUP</v>
      </c>
      <c r="E1326" s="401">
        <f>COVID!Q37</f>
        <v>0</v>
      </c>
      <c r="F1326" s="401">
        <f>COVID!R37</f>
        <v>0</v>
      </c>
      <c r="G1326" s="401">
        <f>COVID!S37</f>
        <v>8200</v>
      </c>
    </row>
    <row r="1327" spans="1:7" x14ac:dyDescent="0.25">
      <c r="A1327" s="269" t="str">
        <f>COVID!A38</f>
        <v>COVID</v>
      </c>
      <c r="B1327" s="269">
        <f>COVID!C38</f>
        <v>3023302</v>
      </c>
      <c r="C1327" s="269" t="str">
        <f>COVID!D38</f>
        <v>Christ Church CE Primary School</v>
      </c>
      <c r="D1327" s="269" t="str">
        <f>COVID!M38</f>
        <v>COVCATCHUP</v>
      </c>
      <c r="E1327" s="401">
        <f>COVID!Q38</f>
        <v>0</v>
      </c>
      <c r="F1327" s="401">
        <f>COVID!R38</f>
        <v>0</v>
      </c>
      <c r="G1327" s="401">
        <f>COVID!S38</f>
        <v>6950</v>
      </c>
    </row>
    <row r="1328" spans="1:7" x14ac:dyDescent="0.25">
      <c r="A1328" s="269" t="str">
        <f>COVID!A39</f>
        <v>COVID</v>
      </c>
      <c r="B1328" s="269">
        <f>COVID!C39</f>
        <v>3022011</v>
      </c>
      <c r="C1328" s="269" t="str">
        <f>COVID!D39</f>
        <v>Church Hill Primary School</v>
      </c>
      <c r="D1328" s="269" t="str">
        <f>COVID!M39</f>
        <v>COVCATCHUP</v>
      </c>
      <c r="E1328" s="401">
        <f>COVID!Q39</f>
        <v>0</v>
      </c>
      <c r="F1328" s="401">
        <f>COVID!R39</f>
        <v>0</v>
      </c>
      <c r="G1328" s="401">
        <f>COVID!S39</f>
        <v>6960</v>
      </c>
    </row>
    <row r="1329" spans="1:7" x14ac:dyDescent="0.25">
      <c r="A1329" s="269" t="str">
        <f>COVID!A40</f>
        <v>COVID</v>
      </c>
      <c r="B1329" s="269">
        <f>COVID!C40</f>
        <v>3022014</v>
      </c>
      <c r="C1329" s="269" t="str">
        <f>COVID!D40</f>
        <v>Colindale School</v>
      </c>
      <c r="D1329" s="269" t="str">
        <f>COVID!M40</f>
        <v>COVCATCHUP</v>
      </c>
      <c r="E1329" s="401">
        <f>COVID!Q40</f>
        <v>0</v>
      </c>
      <c r="F1329" s="401">
        <f>COVID!R40</f>
        <v>0</v>
      </c>
      <c r="G1329" s="401">
        <f>COVID!S40</f>
        <v>21530</v>
      </c>
    </row>
    <row r="1330" spans="1:7" x14ac:dyDescent="0.25">
      <c r="A1330" s="269" t="str">
        <f>COVID!A41</f>
        <v>COVID</v>
      </c>
      <c r="B1330" s="269">
        <f>COVID!C41</f>
        <v>3022015</v>
      </c>
      <c r="C1330" s="269" t="str">
        <f>COVID!D41</f>
        <v>Coppetts Wood</v>
      </c>
      <c r="D1330" s="269" t="str">
        <f>COVID!M41</f>
        <v>COVCATCHUP</v>
      </c>
      <c r="E1330" s="401">
        <f>COVID!Q41</f>
        <v>0</v>
      </c>
      <c r="F1330" s="401">
        <f>COVID!R41</f>
        <v>0</v>
      </c>
      <c r="G1330" s="401">
        <f>COVID!S41</f>
        <v>7660</v>
      </c>
    </row>
    <row r="1331" spans="1:7" x14ac:dyDescent="0.25">
      <c r="A1331" s="269" t="str">
        <f>COVID!A42</f>
        <v>COVID</v>
      </c>
      <c r="B1331" s="269">
        <f>COVID!C42</f>
        <v>3022016</v>
      </c>
      <c r="C1331" s="269" t="str">
        <f>COVID!D42</f>
        <v>Courtland School</v>
      </c>
      <c r="D1331" s="269" t="str">
        <f>COVID!M42</f>
        <v>COVCATCHUP</v>
      </c>
      <c r="E1331" s="401">
        <f>COVID!Q42</f>
        <v>0</v>
      </c>
      <c r="F1331" s="401">
        <f>COVID!R42</f>
        <v>0</v>
      </c>
      <c r="G1331" s="401">
        <f>COVID!S42</f>
        <v>7000</v>
      </c>
    </row>
    <row r="1332" spans="1:7" x14ac:dyDescent="0.25">
      <c r="A1332" s="269" t="str">
        <f>COVID!A43</f>
        <v>COVID</v>
      </c>
      <c r="B1332" s="269">
        <f>COVID!C43</f>
        <v>3022017</v>
      </c>
      <c r="C1332" s="269" t="str">
        <f>COVID!D43</f>
        <v>Cromer Road Primary School</v>
      </c>
      <c r="D1332" s="269" t="str">
        <f>COVID!M43</f>
        <v>COVCATCHUP</v>
      </c>
      <c r="E1332" s="401">
        <f>COVID!Q43</f>
        <v>0</v>
      </c>
      <c r="F1332" s="401">
        <f>COVID!R43</f>
        <v>0</v>
      </c>
      <c r="G1332" s="401">
        <f>COVID!S43</f>
        <v>13400</v>
      </c>
    </row>
    <row r="1333" spans="1:7" x14ac:dyDescent="0.25">
      <c r="A1333" s="269" t="str">
        <f>COVID!A44</f>
        <v>COVID</v>
      </c>
      <c r="B1333" s="269">
        <f>COVID!C44</f>
        <v>3022073</v>
      </c>
      <c r="C1333" s="269" t="str">
        <f>COVID!D44</f>
        <v>Danegrove JMI School</v>
      </c>
      <c r="D1333" s="269" t="str">
        <f>COVID!M44</f>
        <v>COVCATCHUP</v>
      </c>
      <c r="E1333" s="401">
        <f>COVID!Q44</f>
        <v>0</v>
      </c>
      <c r="F1333" s="401">
        <f>COVID!R44</f>
        <v>0</v>
      </c>
      <c r="G1333" s="401">
        <f>COVID!S44</f>
        <v>20710</v>
      </c>
    </row>
    <row r="1334" spans="1:7" x14ac:dyDescent="0.25">
      <c r="A1334" s="269" t="str">
        <f>COVID!A45</f>
        <v>COVID</v>
      </c>
      <c r="B1334" s="269">
        <f>COVID!C45</f>
        <v>3022019</v>
      </c>
      <c r="C1334" s="269" t="str">
        <f>COVID!D45</f>
        <v>Deansbrook Infant School</v>
      </c>
      <c r="D1334" s="269" t="str">
        <f>COVID!M45</f>
        <v>COVCATCHUP</v>
      </c>
      <c r="E1334" s="401">
        <f>COVID!Q45</f>
        <v>0</v>
      </c>
      <c r="F1334" s="401">
        <f>COVID!R45</f>
        <v>0</v>
      </c>
      <c r="G1334" s="401">
        <f>COVID!S45</f>
        <v>7100</v>
      </c>
    </row>
    <row r="1335" spans="1:7" x14ac:dyDescent="0.25">
      <c r="A1335" s="269" t="str">
        <f>COVID!A46</f>
        <v>COVID</v>
      </c>
      <c r="B1335" s="269">
        <f>COVID!C46</f>
        <v>3022021</v>
      </c>
      <c r="C1335" s="269" t="str">
        <f>COVID!D46</f>
        <v>Dollis Primary School</v>
      </c>
      <c r="D1335" s="269" t="str">
        <f>COVID!M46</f>
        <v>COVCATCHUP</v>
      </c>
      <c r="E1335" s="401">
        <f>COVID!Q46</f>
        <v>0</v>
      </c>
      <c r="F1335" s="401">
        <f>COVID!R46</f>
        <v>0</v>
      </c>
      <c r="G1335" s="401">
        <f>COVID!S46</f>
        <v>14760</v>
      </c>
    </row>
    <row r="1336" spans="1:7" x14ac:dyDescent="0.25">
      <c r="A1336" s="269" t="str">
        <f>COVID!A47</f>
        <v>COVID</v>
      </c>
      <c r="B1336" s="269">
        <f>COVID!C47</f>
        <v>3022023</v>
      </c>
      <c r="C1336" s="269" t="str">
        <f>COVID!D47</f>
        <v>Edgware Primary School</v>
      </c>
      <c r="D1336" s="269" t="str">
        <f>COVID!M47</f>
        <v>COVCATCHUP</v>
      </c>
      <c r="E1336" s="401">
        <f>COVID!Q47</f>
        <v>0</v>
      </c>
      <c r="F1336" s="401">
        <f>COVID!R47</f>
        <v>0</v>
      </c>
      <c r="G1336" s="401">
        <f>COVID!S47</f>
        <v>16710</v>
      </c>
    </row>
    <row r="1337" spans="1:7" x14ac:dyDescent="0.25">
      <c r="A1337" s="269" t="str">
        <f>COVID!A48</f>
        <v>COVID</v>
      </c>
      <c r="B1337" s="269">
        <f>COVID!C48</f>
        <v>3022024</v>
      </c>
      <c r="C1337" s="269" t="str">
        <f>COVID!D48</f>
        <v>Fairway Primary School</v>
      </c>
      <c r="D1337" s="269" t="str">
        <f>COVID!M48</f>
        <v>COVCATCHUP</v>
      </c>
      <c r="E1337" s="401">
        <f>COVID!Q48</f>
        <v>0</v>
      </c>
      <c r="F1337" s="401">
        <f>COVID!R48</f>
        <v>0</v>
      </c>
      <c r="G1337" s="401">
        <f>COVID!S48</f>
        <v>6550</v>
      </c>
    </row>
    <row r="1338" spans="1:7" x14ac:dyDescent="0.25">
      <c r="A1338" s="269" t="str">
        <f>COVID!A49</f>
        <v>COVID</v>
      </c>
      <c r="B1338" s="269">
        <f>COVID!C49</f>
        <v>3022025</v>
      </c>
      <c r="C1338" s="269" t="str">
        <f>COVID!D49</f>
        <v>Foulds</v>
      </c>
      <c r="D1338" s="269" t="str">
        <f>COVID!M49</f>
        <v>COVCATCHUP</v>
      </c>
      <c r="E1338" s="401">
        <f>COVID!Q49</f>
        <v>0</v>
      </c>
      <c r="F1338" s="401">
        <f>COVID!R49</f>
        <v>0</v>
      </c>
      <c r="G1338" s="401">
        <f>COVID!S49</f>
        <v>10600</v>
      </c>
    </row>
    <row r="1339" spans="1:7" x14ac:dyDescent="0.25">
      <c r="A1339" s="269" t="str">
        <f>COVID!A50</f>
        <v>COVID</v>
      </c>
      <c r="B1339" s="269">
        <f>COVID!C50</f>
        <v>3022026</v>
      </c>
      <c r="C1339" s="269" t="str">
        <f>COVID!D50</f>
        <v>Frith Manor School</v>
      </c>
      <c r="D1339" s="269" t="str">
        <f>COVID!M50</f>
        <v>COVCATCHUP</v>
      </c>
      <c r="E1339" s="401">
        <f>COVID!Q50</f>
        <v>0</v>
      </c>
      <c r="F1339" s="401">
        <f>COVID!R50</f>
        <v>0</v>
      </c>
      <c r="G1339" s="401">
        <f>COVID!S50</f>
        <v>16560</v>
      </c>
    </row>
    <row r="1340" spans="1:7" x14ac:dyDescent="0.25">
      <c r="A1340" s="269" t="str">
        <f>COVID!A51</f>
        <v>COVID</v>
      </c>
      <c r="B1340" s="269">
        <f>COVID!C51</f>
        <v>3022028</v>
      </c>
      <c r="C1340" s="269" t="str">
        <f>COVID!D51</f>
        <v>Garden Suburb Infant School</v>
      </c>
      <c r="D1340" s="269" t="str">
        <f>COVID!M51</f>
        <v>COVCATCHUP</v>
      </c>
      <c r="E1340" s="401">
        <f>COVID!Q51</f>
        <v>0</v>
      </c>
      <c r="F1340" s="401">
        <f>COVID!R51</f>
        <v>0</v>
      </c>
      <c r="G1340" s="401">
        <f>COVID!S51</f>
        <v>7760</v>
      </c>
    </row>
    <row r="1341" spans="1:7" x14ac:dyDescent="0.25">
      <c r="A1341" s="269" t="str">
        <f>COVID!A52</f>
        <v>COVID</v>
      </c>
      <c r="B1341" s="269">
        <f>COVID!C52</f>
        <v>3022027</v>
      </c>
      <c r="C1341" s="269" t="str">
        <f>COVID!D52</f>
        <v>Garden Suburb Junior</v>
      </c>
      <c r="D1341" s="269" t="str">
        <f>COVID!M52</f>
        <v>COVCATCHUP</v>
      </c>
      <c r="E1341" s="401">
        <f>COVID!Q52</f>
        <v>0</v>
      </c>
      <c r="F1341" s="401">
        <f>COVID!R52</f>
        <v>0</v>
      </c>
      <c r="G1341" s="401">
        <f>COVID!S52</f>
        <v>11700</v>
      </c>
    </row>
    <row r="1342" spans="1:7" x14ac:dyDescent="0.25">
      <c r="A1342" s="269" t="str">
        <f>COVID!A53</f>
        <v>COVID</v>
      </c>
      <c r="B1342" s="269">
        <f>COVID!C53</f>
        <v>3022029</v>
      </c>
      <c r="C1342" s="269" t="str">
        <f>COVID!D53</f>
        <v>Goldbeaters Primary School</v>
      </c>
      <c r="D1342" s="269" t="str">
        <f>COVID!M53</f>
        <v>COVCATCHUP</v>
      </c>
      <c r="E1342" s="401">
        <f>COVID!Q53</f>
        <v>0</v>
      </c>
      <c r="F1342" s="401">
        <f>COVID!R53</f>
        <v>0</v>
      </c>
      <c r="G1342" s="401">
        <f>COVID!S53</f>
        <v>13800</v>
      </c>
    </row>
    <row r="1343" spans="1:7" x14ac:dyDescent="0.25">
      <c r="A1343" s="269" t="str">
        <f>COVID!A54</f>
        <v>COVID</v>
      </c>
      <c r="B1343" s="269">
        <f>COVID!C54</f>
        <v>3023516</v>
      </c>
      <c r="C1343" s="269" t="str">
        <f>COVID!D54</f>
        <v>Hasmonean Primary School</v>
      </c>
      <c r="D1343" s="269" t="str">
        <f>COVID!M54</f>
        <v>COVCATCHUP</v>
      </c>
      <c r="E1343" s="401">
        <f>COVID!Q54</f>
        <v>0</v>
      </c>
      <c r="F1343" s="401">
        <f>COVID!R54</f>
        <v>0</v>
      </c>
      <c r="G1343" s="401">
        <f>COVID!S54</f>
        <v>6780</v>
      </c>
    </row>
    <row r="1344" spans="1:7" x14ac:dyDescent="0.25">
      <c r="A1344" s="269" t="str">
        <f>COVID!A55</f>
        <v>COVID</v>
      </c>
      <c r="B1344" s="269">
        <f>COVID!C55</f>
        <v>3022031</v>
      </c>
      <c r="C1344" s="269" t="str">
        <f>COVID!D55</f>
        <v>Hollickwood JMI School</v>
      </c>
      <c r="D1344" s="269" t="str">
        <f>COVID!M55</f>
        <v>COVCATCHUP</v>
      </c>
      <c r="E1344" s="401">
        <f>COVID!Q55</f>
        <v>0</v>
      </c>
      <c r="F1344" s="401">
        <f>COVID!R55</f>
        <v>0</v>
      </c>
      <c r="G1344" s="401">
        <f>COVID!S55</f>
        <v>6200</v>
      </c>
    </row>
    <row r="1345" spans="1:7" x14ac:dyDescent="0.25">
      <c r="A1345" s="269" t="str">
        <f>COVID!A56</f>
        <v>COVID</v>
      </c>
      <c r="B1345" s="269">
        <f>COVID!C56</f>
        <v>3022032</v>
      </c>
      <c r="C1345" s="269" t="str">
        <f>COVID!D56</f>
        <v>Holly Park School</v>
      </c>
      <c r="D1345" s="269" t="str">
        <f>COVID!M56</f>
        <v>COVCATCHUP</v>
      </c>
      <c r="E1345" s="401">
        <f>COVID!Q56</f>
        <v>0</v>
      </c>
      <c r="F1345" s="401">
        <f>COVID!R56</f>
        <v>0</v>
      </c>
      <c r="G1345" s="401">
        <f>COVID!S56</f>
        <v>14600</v>
      </c>
    </row>
    <row r="1346" spans="1:7" x14ac:dyDescent="0.25">
      <c r="A1346" s="269" t="str">
        <f>COVID!A57</f>
        <v>COVID</v>
      </c>
      <c r="B1346" s="269">
        <f>COVID!C57</f>
        <v>3023304</v>
      </c>
      <c r="C1346" s="269" t="str">
        <f>COVID!D57</f>
        <v>Holy Trinity School</v>
      </c>
      <c r="D1346" s="269" t="str">
        <f>COVID!M57</f>
        <v>COVCATCHUP</v>
      </c>
      <c r="E1346" s="401">
        <f>COVID!Q57</f>
        <v>0</v>
      </c>
      <c r="F1346" s="401">
        <f>COVID!R57</f>
        <v>0</v>
      </c>
      <c r="G1346" s="401">
        <f>COVID!S57</f>
        <v>6630</v>
      </c>
    </row>
    <row r="1347" spans="1:7" x14ac:dyDescent="0.25">
      <c r="A1347" s="269" t="str">
        <f>COVID!A58</f>
        <v>COVID</v>
      </c>
      <c r="B1347" s="269">
        <f>COVID!C58</f>
        <v>3022036</v>
      </c>
      <c r="C1347" s="269" t="str">
        <f>COVID!D58</f>
        <v>Livingstone School</v>
      </c>
      <c r="D1347" s="269" t="str">
        <f>COVID!M58</f>
        <v>COVCATCHUP</v>
      </c>
      <c r="E1347" s="401">
        <f>COVID!Q58</f>
        <v>0</v>
      </c>
      <c r="F1347" s="401">
        <f>COVID!R58</f>
        <v>0</v>
      </c>
      <c r="G1347" s="401">
        <f>COVID!S58</f>
        <v>8730</v>
      </c>
    </row>
    <row r="1348" spans="1:7" x14ac:dyDescent="0.25">
      <c r="A1348" s="269" t="str">
        <f>COVID!A59</f>
        <v>COVID</v>
      </c>
      <c r="B1348" s="269">
        <f>COVID!C59</f>
        <v>3022037</v>
      </c>
      <c r="C1348" s="269" t="str">
        <f>COVID!D59</f>
        <v>Manorside Primary School</v>
      </c>
      <c r="D1348" s="269" t="str">
        <f>COVID!M59</f>
        <v>COVCATCHUP</v>
      </c>
      <c r="E1348" s="401">
        <f>COVID!Q59</f>
        <v>0</v>
      </c>
      <c r="F1348" s="401">
        <f>COVID!R59</f>
        <v>0</v>
      </c>
      <c r="G1348" s="401">
        <f>COVID!S59</f>
        <v>8830</v>
      </c>
    </row>
    <row r="1349" spans="1:7" x14ac:dyDescent="0.25">
      <c r="A1349" s="269" t="str">
        <f>COVID!A60</f>
        <v>COVID</v>
      </c>
      <c r="B1349" s="269">
        <f>COVID!C60</f>
        <v>3023523</v>
      </c>
      <c r="C1349" s="269" t="str">
        <f>COVID!D60</f>
        <v>Martin Primary School</v>
      </c>
      <c r="D1349" s="269" t="str">
        <f>COVID!M60</f>
        <v>COVCATCHUP</v>
      </c>
      <c r="E1349" s="401">
        <f>COVID!Q60</f>
        <v>0</v>
      </c>
      <c r="F1349" s="401">
        <f>COVID!R60</f>
        <v>0</v>
      </c>
      <c r="G1349" s="401">
        <f>COVID!S60</f>
        <v>20700</v>
      </c>
    </row>
    <row r="1350" spans="1:7" x14ac:dyDescent="0.25">
      <c r="A1350" s="269" t="str">
        <f>COVID!A61</f>
        <v>COVID</v>
      </c>
      <c r="B1350" s="269">
        <f>COVID!C61</f>
        <v>3025948</v>
      </c>
      <c r="C1350" s="269" t="str">
        <f>COVID!D61</f>
        <v>Mathilda Marks-Kennedy School</v>
      </c>
      <c r="D1350" s="269" t="str">
        <f>COVID!M61</f>
        <v>COVCATCHUP</v>
      </c>
      <c r="E1350" s="401">
        <f>COVID!Q61</f>
        <v>0</v>
      </c>
      <c r="F1350" s="401">
        <f>COVID!R61</f>
        <v>0</v>
      </c>
      <c r="G1350" s="401">
        <f>COVID!S61</f>
        <v>6960</v>
      </c>
    </row>
    <row r="1351" spans="1:7" x14ac:dyDescent="0.25">
      <c r="A1351" s="269" t="str">
        <f>COVID!A62</f>
        <v>COVID</v>
      </c>
      <c r="B1351" s="269">
        <f>COVID!C62</f>
        <v>3025949</v>
      </c>
      <c r="C1351" s="269" t="str">
        <f>COVID!D62</f>
        <v>Menorah Foundation School</v>
      </c>
      <c r="D1351" s="269" t="str">
        <f>COVID!M62</f>
        <v>COVCATCHUP</v>
      </c>
      <c r="E1351" s="401">
        <f>COVID!Q62</f>
        <v>0</v>
      </c>
      <c r="F1351" s="401">
        <f>COVID!R62</f>
        <v>0</v>
      </c>
      <c r="G1351" s="401">
        <f>COVID!S62</f>
        <v>12630</v>
      </c>
    </row>
    <row r="1352" spans="1:7" x14ac:dyDescent="0.25">
      <c r="A1352" s="269" t="str">
        <f>COVID!A63</f>
        <v>COVID</v>
      </c>
      <c r="B1352" s="269">
        <f>COVID!C63</f>
        <v>3023513</v>
      </c>
      <c r="C1352" s="269" t="str">
        <f>COVID!D63</f>
        <v>Menorah Primary School</v>
      </c>
      <c r="D1352" s="269" t="str">
        <f>COVID!M63</f>
        <v>COVCATCHUP</v>
      </c>
      <c r="E1352" s="401">
        <f>COVID!Q63</f>
        <v>0</v>
      </c>
      <c r="F1352" s="401">
        <f>COVID!R63</f>
        <v>0</v>
      </c>
      <c r="G1352" s="401">
        <f>COVID!S63</f>
        <v>12660</v>
      </c>
    </row>
    <row r="1353" spans="1:7" x14ac:dyDescent="0.25">
      <c r="A1353" s="269" t="str">
        <f>COVID!A64</f>
        <v>COVID</v>
      </c>
      <c r="B1353" s="269">
        <f>COVID!C64</f>
        <v>3023305</v>
      </c>
      <c r="C1353" s="269" t="str">
        <f>COVID!D64</f>
        <v>Monken Hadley C E Primary School</v>
      </c>
      <c r="D1353" s="269" t="str">
        <f>COVID!M64</f>
        <v>COVCATCHUP</v>
      </c>
      <c r="E1353" s="401">
        <f>COVID!Q64</f>
        <v>0</v>
      </c>
      <c r="F1353" s="401">
        <f>COVID!R64</f>
        <v>0</v>
      </c>
      <c r="G1353" s="401">
        <f>COVID!S64</f>
        <v>5000</v>
      </c>
    </row>
    <row r="1354" spans="1:7" x14ac:dyDescent="0.25">
      <c r="A1354" s="269" t="str">
        <f>COVID!A65</f>
        <v>COVID</v>
      </c>
      <c r="B1354" s="269">
        <f>COVID!C65</f>
        <v>3022042</v>
      </c>
      <c r="C1354" s="269" t="str">
        <f>COVID!D65</f>
        <v>Monkfrith School</v>
      </c>
      <c r="D1354" s="269" t="str">
        <f>COVID!M65</f>
        <v>COVCATCHUP</v>
      </c>
      <c r="E1354" s="401">
        <f>COVID!Q65</f>
        <v>0</v>
      </c>
      <c r="F1354" s="401">
        <f>COVID!R65</f>
        <v>0</v>
      </c>
      <c r="G1354" s="401">
        <f>COVID!S65</f>
        <v>14160</v>
      </c>
    </row>
    <row r="1355" spans="1:7" x14ac:dyDescent="0.25">
      <c r="A1355" s="269" t="str">
        <f>COVID!A66</f>
        <v>COVID</v>
      </c>
      <c r="B1355" s="269">
        <f>COVID!C66</f>
        <v>3022044</v>
      </c>
      <c r="C1355" s="269" t="str">
        <f>COVID!D66</f>
        <v>Moss Hall Infant School</v>
      </c>
      <c r="D1355" s="269" t="str">
        <f>COVID!M66</f>
        <v>COVCATCHUP</v>
      </c>
      <c r="E1355" s="401">
        <f>COVID!Q66</f>
        <v>0</v>
      </c>
      <c r="F1355" s="401">
        <f>COVID!R66</f>
        <v>0</v>
      </c>
      <c r="G1355" s="401">
        <f>COVID!S66</f>
        <v>11700</v>
      </c>
    </row>
    <row r="1356" spans="1:7" x14ac:dyDescent="0.25">
      <c r="A1356" s="269" t="str">
        <f>COVID!A67</f>
        <v>COVID</v>
      </c>
      <c r="B1356" s="269">
        <f>COVID!C67</f>
        <v>3022043</v>
      </c>
      <c r="C1356" s="269" t="str">
        <f>COVID!D67</f>
        <v>Moss Hall Junior School</v>
      </c>
      <c r="D1356" s="269" t="str">
        <f>COVID!M67</f>
        <v>COVCATCHUP</v>
      </c>
      <c r="E1356" s="401">
        <f>COVID!Q67</f>
        <v>0</v>
      </c>
      <c r="F1356" s="401">
        <f>COVID!R67</f>
        <v>0</v>
      </c>
      <c r="G1356" s="401">
        <f>COVID!S67</f>
        <v>14900</v>
      </c>
    </row>
    <row r="1357" spans="1:7" x14ac:dyDescent="0.25">
      <c r="A1357" s="269" t="str">
        <f>COVID!A68</f>
        <v>COVID</v>
      </c>
      <c r="B1357" s="269">
        <f>COVID!C68</f>
        <v>3022053</v>
      </c>
      <c r="C1357" s="269" t="str">
        <f>COVID!D68</f>
        <v>Noam Primary School</v>
      </c>
      <c r="D1357" s="269" t="str">
        <f>COVID!M68</f>
        <v>COVCATCHUP</v>
      </c>
      <c r="E1357" s="401">
        <f>COVID!Q68</f>
        <v>0</v>
      </c>
      <c r="F1357" s="401">
        <f>COVID!R68</f>
        <v>0</v>
      </c>
      <c r="G1357" s="401">
        <f>COVID!S68</f>
        <v>6560</v>
      </c>
    </row>
    <row r="1358" spans="1:7" x14ac:dyDescent="0.25">
      <c r="A1358" s="269" t="str">
        <f>COVID!A69</f>
        <v>COVID</v>
      </c>
      <c r="B1358" s="269">
        <f>COVID!C69</f>
        <v>3022045</v>
      </c>
      <c r="C1358" s="269" t="str">
        <f>COVID!D69</f>
        <v>Northside School</v>
      </c>
      <c r="D1358" s="269" t="str">
        <f>COVID!M69</f>
        <v>COVCATCHUP</v>
      </c>
      <c r="E1358" s="401">
        <f>COVID!Q69</f>
        <v>0</v>
      </c>
      <c r="F1358" s="401">
        <f>COVID!R69</f>
        <v>0</v>
      </c>
      <c r="G1358" s="401">
        <f>COVID!S69</f>
        <v>7030</v>
      </c>
    </row>
    <row r="1359" spans="1:7" x14ac:dyDescent="0.25">
      <c r="A1359" s="269" t="str">
        <f>COVID!A70</f>
        <v>COVID</v>
      </c>
      <c r="B1359" s="269">
        <f>COVID!C70</f>
        <v>3022077</v>
      </c>
      <c r="C1359" s="269" t="str">
        <f>COVID!D70</f>
        <v>Orion Primary School</v>
      </c>
      <c r="D1359" s="269" t="str">
        <f>COVID!M70</f>
        <v>COVCATCHUP</v>
      </c>
      <c r="E1359" s="401">
        <f>COVID!Q70</f>
        <v>0</v>
      </c>
      <c r="F1359" s="401">
        <f>COVID!R70</f>
        <v>0</v>
      </c>
      <c r="G1359" s="401">
        <f>COVID!S70</f>
        <v>30260</v>
      </c>
    </row>
    <row r="1360" spans="1:7" x14ac:dyDescent="0.25">
      <c r="A1360" s="269" t="str">
        <f>COVID!A71</f>
        <v>COVID</v>
      </c>
      <c r="B1360" s="269">
        <f>COVID!C71</f>
        <v>3025201</v>
      </c>
      <c r="C1360" s="269" t="str">
        <f>COVID!D71</f>
        <v>Osidge Primary School</v>
      </c>
      <c r="D1360" s="269" t="str">
        <f>COVID!M71</f>
        <v>COVCATCHUP</v>
      </c>
      <c r="E1360" s="401">
        <f>COVID!Q71</f>
        <v>0</v>
      </c>
      <c r="F1360" s="401">
        <f>COVID!R71</f>
        <v>0</v>
      </c>
      <c r="G1360" s="401">
        <f>COVID!S71</f>
        <v>13130</v>
      </c>
    </row>
    <row r="1361" spans="1:7" x14ac:dyDescent="0.25">
      <c r="A1361" s="269" t="str">
        <f>COVID!A72</f>
        <v>COVID</v>
      </c>
      <c r="B1361" s="269">
        <f>COVID!C72</f>
        <v>3023501</v>
      </c>
      <c r="C1361" s="269" t="str">
        <f>COVID!D72</f>
        <v>Our Lady of Lourdes School</v>
      </c>
      <c r="D1361" s="269" t="str">
        <f>COVID!M72</f>
        <v>COVCATCHUP</v>
      </c>
      <c r="E1361" s="401">
        <f>COVID!Q72</f>
        <v>0</v>
      </c>
      <c r="F1361" s="401">
        <f>COVID!R72</f>
        <v>0</v>
      </c>
      <c r="G1361" s="401">
        <f>COVID!S72</f>
        <v>6630</v>
      </c>
    </row>
    <row r="1362" spans="1:7" x14ac:dyDescent="0.25">
      <c r="A1362" s="269" t="str">
        <f>COVID!A73</f>
        <v>COVID</v>
      </c>
      <c r="B1362" s="269">
        <f>COVID!C73</f>
        <v>3022078</v>
      </c>
      <c r="C1362" s="269" t="str">
        <f>COVID!D73</f>
        <v>Pardes House School</v>
      </c>
      <c r="D1362" s="269" t="str">
        <f>COVID!M73</f>
        <v>COVCATCHUP</v>
      </c>
      <c r="E1362" s="401">
        <f>COVID!Q73</f>
        <v>0</v>
      </c>
      <c r="F1362" s="401">
        <f>COVID!R73</f>
        <v>0</v>
      </c>
      <c r="G1362" s="401">
        <f>COVID!S73</f>
        <v>11600</v>
      </c>
    </row>
    <row r="1363" spans="1:7" x14ac:dyDescent="0.25">
      <c r="A1363" s="269" t="str">
        <f>COVID!A74</f>
        <v>COVID</v>
      </c>
      <c r="B1363" s="269">
        <f>COVID!C74</f>
        <v>3022071</v>
      </c>
      <c r="C1363" s="269" t="str">
        <f>COVID!D74</f>
        <v>Queenswell Infant and Nursery School</v>
      </c>
      <c r="D1363" s="269" t="str">
        <f>COVID!M74</f>
        <v>COVCATCHUP</v>
      </c>
      <c r="E1363" s="401">
        <f>COVID!Q74</f>
        <v>0</v>
      </c>
      <c r="F1363" s="401">
        <f>COVID!R74</f>
        <v>0</v>
      </c>
      <c r="G1363" s="401">
        <f>COVID!S74</f>
        <v>5900</v>
      </c>
    </row>
    <row r="1364" spans="1:7" x14ac:dyDescent="0.25">
      <c r="A1364" s="269" t="str">
        <f>COVID!A75</f>
        <v>COVID</v>
      </c>
      <c r="B1364" s="269">
        <f>COVID!C75</f>
        <v>3022072</v>
      </c>
      <c r="C1364" s="269" t="str">
        <f>COVID!D75</f>
        <v>Queenswell Junior School</v>
      </c>
      <c r="D1364" s="269" t="str">
        <f>COVID!M75</f>
        <v>COVCATCHUP</v>
      </c>
      <c r="E1364" s="401">
        <f>COVID!Q75</f>
        <v>0</v>
      </c>
      <c r="F1364" s="401">
        <f>COVID!R75</f>
        <v>0</v>
      </c>
      <c r="G1364" s="401">
        <f>COVID!S75</f>
        <v>10830</v>
      </c>
    </row>
    <row r="1365" spans="1:7" x14ac:dyDescent="0.25">
      <c r="A1365" s="269" t="str">
        <f>COVID!A76</f>
        <v>COVID</v>
      </c>
      <c r="B1365" s="269">
        <f>COVID!C76</f>
        <v>3023512</v>
      </c>
      <c r="C1365" s="269" t="str">
        <f>COVID!D76</f>
        <v>Rosh Pinah</v>
      </c>
      <c r="D1365" s="269" t="str">
        <f>COVID!M76</f>
        <v>COVCATCHUP</v>
      </c>
      <c r="E1365" s="401">
        <f>COVID!Q76</f>
        <v>0</v>
      </c>
      <c r="F1365" s="401">
        <f>COVID!R76</f>
        <v>0</v>
      </c>
      <c r="G1365" s="401">
        <f>COVID!S76</f>
        <v>12460</v>
      </c>
    </row>
    <row r="1366" spans="1:7" x14ac:dyDescent="0.25">
      <c r="A1366" s="269" t="str">
        <f>COVID!A77</f>
        <v>COVID</v>
      </c>
      <c r="B1366" s="269">
        <f>COVID!C77</f>
        <v>3023510</v>
      </c>
      <c r="C1366" s="269" t="str">
        <f>COVID!D77</f>
        <v>Sacred Heart School</v>
      </c>
      <c r="D1366" s="269" t="str">
        <f>COVID!M77</f>
        <v>COVCATCHUP</v>
      </c>
      <c r="E1366" s="401">
        <f>COVID!Q77</f>
        <v>0</v>
      </c>
      <c r="F1366" s="401">
        <f>COVID!R77</f>
        <v>0</v>
      </c>
      <c r="G1366" s="401">
        <f>COVID!S77</f>
        <v>13200</v>
      </c>
    </row>
    <row r="1367" spans="1:7" x14ac:dyDescent="0.25">
      <c r="A1367" s="269" t="str">
        <f>COVID!A78</f>
        <v>COVID</v>
      </c>
      <c r="B1367" s="269">
        <f>COVID!C78</f>
        <v>3023502</v>
      </c>
      <c r="C1367" s="269" t="str">
        <f>COVID!D78</f>
        <v>St Agnes RC Primary School</v>
      </c>
      <c r="D1367" s="269" t="str">
        <f>COVID!M78</f>
        <v>COVCATCHUP</v>
      </c>
      <c r="E1367" s="401">
        <f>COVID!Q78</f>
        <v>0</v>
      </c>
      <c r="F1367" s="401">
        <f>COVID!R78</f>
        <v>0</v>
      </c>
      <c r="G1367" s="401">
        <f>COVID!S78</f>
        <v>12230</v>
      </c>
    </row>
    <row r="1368" spans="1:7" x14ac:dyDescent="0.25">
      <c r="A1368" s="269" t="str">
        <f>COVID!A79</f>
        <v>COVID</v>
      </c>
      <c r="B1368" s="269">
        <f>COVID!C79</f>
        <v>3023315</v>
      </c>
      <c r="C1368" s="269" t="str">
        <f>COVID!D79</f>
        <v>St Andrew's C E</v>
      </c>
      <c r="D1368" s="269" t="str">
        <f>COVID!M79</f>
        <v>COVCATCHUP</v>
      </c>
      <c r="E1368" s="401">
        <f>COVID!Q79</f>
        <v>0</v>
      </c>
      <c r="F1368" s="401">
        <f>COVID!R79</f>
        <v>0</v>
      </c>
      <c r="G1368" s="401">
        <f>COVID!S79</f>
        <v>6930</v>
      </c>
    </row>
    <row r="1369" spans="1:7" x14ac:dyDescent="0.25">
      <c r="A1369" s="269" t="str">
        <f>COVID!A80</f>
        <v>COVID</v>
      </c>
      <c r="B1369" s="269">
        <f>COVID!C80</f>
        <v>3023504</v>
      </c>
      <c r="C1369" s="269" t="str">
        <f>COVID!D80</f>
        <v>St Catherines R C Primary</v>
      </c>
      <c r="D1369" s="269" t="str">
        <f>COVID!M80</f>
        <v>COVCATCHUP</v>
      </c>
      <c r="E1369" s="401">
        <f>COVID!Q80</f>
        <v>0</v>
      </c>
      <c r="F1369" s="401">
        <f>COVID!R80</f>
        <v>0</v>
      </c>
      <c r="G1369" s="401">
        <f>COVID!S80</f>
        <v>13900</v>
      </c>
    </row>
    <row r="1370" spans="1:7" x14ac:dyDescent="0.25">
      <c r="A1370" s="269" t="str">
        <f>COVID!A81</f>
        <v>COVID</v>
      </c>
      <c r="B1370" s="269">
        <f>COVID!C81</f>
        <v>3023309</v>
      </c>
      <c r="C1370" s="269" t="str">
        <f>COVID!D81</f>
        <v>St Johns CE N20</v>
      </c>
      <c r="D1370" s="269" t="str">
        <f>COVID!M81</f>
        <v>COVCATCHUP</v>
      </c>
      <c r="E1370" s="401">
        <f>COVID!Q81</f>
        <v>0</v>
      </c>
      <c r="F1370" s="401">
        <f>COVID!R81</f>
        <v>0</v>
      </c>
      <c r="G1370" s="401">
        <f>COVID!S81</f>
        <v>7030</v>
      </c>
    </row>
    <row r="1371" spans="1:7" x14ac:dyDescent="0.25">
      <c r="A1371" s="269" t="str">
        <f>COVID!A82</f>
        <v>COVID</v>
      </c>
      <c r="B1371" s="269">
        <f>COVID!C82</f>
        <v>3023307</v>
      </c>
      <c r="C1371" s="269" t="str">
        <f>COVID!D82</f>
        <v>St John's CE School N11</v>
      </c>
      <c r="D1371" s="269" t="str">
        <f>COVID!M82</f>
        <v>COVCATCHUP</v>
      </c>
      <c r="E1371" s="401">
        <f>COVID!Q82</f>
        <v>0</v>
      </c>
      <c r="F1371" s="401">
        <f>COVID!R82</f>
        <v>0</v>
      </c>
      <c r="G1371" s="401">
        <f>COVID!S82</f>
        <v>6960</v>
      </c>
    </row>
    <row r="1372" spans="1:7" x14ac:dyDescent="0.25">
      <c r="A1372" s="269" t="str">
        <f>COVID!A83</f>
        <v>COVID</v>
      </c>
      <c r="B1372" s="269">
        <f>COVID!C83</f>
        <v>3023509</v>
      </c>
      <c r="C1372" s="269" t="str">
        <f>COVID!D83</f>
        <v>St Joseph's Primary School</v>
      </c>
      <c r="D1372" s="269" t="str">
        <f>COVID!M83</f>
        <v>COVCATCHUP</v>
      </c>
      <c r="E1372" s="401">
        <f>COVID!Q83</f>
        <v>0</v>
      </c>
      <c r="F1372" s="401">
        <f>COVID!R83</f>
        <v>0</v>
      </c>
      <c r="G1372" s="401">
        <f>COVID!S83</f>
        <v>16200</v>
      </c>
    </row>
    <row r="1373" spans="1:7" x14ac:dyDescent="0.25">
      <c r="A1373" s="269" t="str">
        <f>COVID!A84</f>
        <v>COVID</v>
      </c>
      <c r="B1373" s="269">
        <f>COVID!C84</f>
        <v>3023311</v>
      </c>
      <c r="C1373" s="269" t="str">
        <f>COVID!D84</f>
        <v>St Mary's C E Primary School N3</v>
      </c>
      <c r="D1373" s="269" t="str">
        <f>COVID!M84</f>
        <v>COVCATCHUP</v>
      </c>
      <c r="E1373" s="401">
        <f>COVID!Q84</f>
        <v>0</v>
      </c>
      <c r="F1373" s="401">
        <f>COVID!R84</f>
        <v>0</v>
      </c>
      <c r="G1373" s="401">
        <f>COVID!S84</f>
        <v>13700</v>
      </c>
    </row>
    <row r="1374" spans="1:7" x14ac:dyDescent="0.25">
      <c r="A1374" s="269" t="str">
        <f>COVID!A85</f>
        <v>COVID</v>
      </c>
      <c r="B1374" s="269">
        <f>COVID!C85</f>
        <v>3023312</v>
      </c>
      <c r="C1374" s="269" t="str">
        <f>COVID!D85</f>
        <v>St Mary's School EN4</v>
      </c>
      <c r="D1374" s="269" t="str">
        <f>COVID!M85</f>
        <v>COVCATCHUP</v>
      </c>
      <c r="E1374" s="401">
        <f>COVID!Q85</f>
        <v>0</v>
      </c>
      <c r="F1374" s="401">
        <f>COVID!R85</f>
        <v>0</v>
      </c>
      <c r="G1374" s="401">
        <f>COVID!S85</f>
        <v>7060</v>
      </c>
    </row>
    <row r="1375" spans="1:7" x14ac:dyDescent="0.25">
      <c r="A1375" s="269" t="str">
        <f>COVID!A86</f>
        <v>COVID</v>
      </c>
      <c r="B1375" s="269">
        <f>COVID!C86</f>
        <v>3023314</v>
      </c>
      <c r="C1375" s="269" t="str">
        <f>COVID!D86</f>
        <v>St Pauls CE Primary, NW7</v>
      </c>
      <c r="D1375" s="269" t="str">
        <f>COVID!M86</f>
        <v>COVCATCHUP</v>
      </c>
      <c r="E1375" s="401">
        <f>COVID!Q86</f>
        <v>0</v>
      </c>
      <c r="F1375" s="401">
        <f>COVID!R86</f>
        <v>0</v>
      </c>
      <c r="G1375" s="401">
        <f>COVID!S86</f>
        <v>6860</v>
      </c>
    </row>
    <row r="1376" spans="1:7" x14ac:dyDescent="0.25">
      <c r="A1376" s="269" t="str">
        <f>COVID!A87</f>
        <v>COVID</v>
      </c>
      <c r="B1376" s="269">
        <f>COVID!C87</f>
        <v>3023313</v>
      </c>
      <c r="C1376" s="269" t="str">
        <f>COVID!D87</f>
        <v>St. Pauls CE Primary School (N11)</v>
      </c>
      <c r="D1376" s="269" t="str">
        <f>COVID!M87</f>
        <v>COVCATCHUP</v>
      </c>
      <c r="E1376" s="401">
        <f>COVID!Q87</f>
        <v>0</v>
      </c>
      <c r="F1376" s="401">
        <f>COVID!R87</f>
        <v>0</v>
      </c>
      <c r="G1376" s="401">
        <f>COVID!S87</f>
        <v>6200</v>
      </c>
    </row>
    <row r="1377" spans="1:7" x14ac:dyDescent="0.25">
      <c r="A1377" s="269" t="str">
        <f>COVID!A88</f>
        <v>COVID</v>
      </c>
      <c r="B1377" s="269">
        <f>COVID!C88</f>
        <v>3023507</v>
      </c>
      <c r="C1377" s="269" t="str">
        <f>COVID!D88</f>
        <v>St Theresa's R.C. Primary School</v>
      </c>
      <c r="D1377" s="269" t="str">
        <f>COVID!M88</f>
        <v>COVCATCHUP</v>
      </c>
      <c r="E1377" s="401">
        <f>COVID!Q88</f>
        <v>0</v>
      </c>
      <c r="F1377" s="401">
        <f>COVID!R88</f>
        <v>0</v>
      </c>
      <c r="G1377" s="401">
        <f>COVID!S88</f>
        <v>5860</v>
      </c>
    </row>
    <row r="1378" spans="1:7" x14ac:dyDescent="0.25">
      <c r="A1378" s="269" t="str">
        <f>COVID!A89</f>
        <v>COVID</v>
      </c>
      <c r="B1378" s="269">
        <f>COVID!C89</f>
        <v>3023506</v>
      </c>
      <c r="C1378" s="269" t="str">
        <f>COVID!D89</f>
        <v>St Vincent's Catholic Primary School</v>
      </c>
      <c r="D1378" s="269" t="str">
        <f>COVID!M89</f>
        <v>COVCATCHUP</v>
      </c>
      <c r="E1378" s="401">
        <f>COVID!Q89</f>
        <v>0</v>
      </c>
      <c r="F1378" s="401">
        <f>COVID!R89</f>
        <v>0</v>
      </c>
      <c r="G1378" s="401">
        <f>COVID!S89</f>
        <v>9460</v>
      </c>
    </row>
    <row r="1379" spans="1:7" x14ac:dyDescent="0.25">
      <c r="A1379" s="269" t="str">
        <f>COVID!A90</f>
        <v>COVID</v>
      </c>
      <c r="B1379" s="269">
        <f>COVID!C90</f>
        <v>3022070</v>
      </c>
      <c r="C1379" s="269" t="str">
        <f>COVID!D90</f>
        <v>Sunnyfields Primary School</v>
      </c>
      <c r="D1379" s="269" t="str">
        <f>COVID!M90</f>
        <v>COVCATCHUP</v>
      </c>
      <c r="E1379" s="401">
        <f>COVID!Q90</f>
        <v>0</v>
      </c>
      <c r="F1379" s="401">
        <f>COVID!R90</f>
        <v>0</v>
      </c>
      <c r="G1379" s="401">
        <f>COVID!S90</f>
        <v>6960</v>
      </c>
    </row>
    <row r="1380" spans="1:7" x14ac:dyDescent="0.25">
      <c r="A1380" s="269" t="str">
        <f>COVID!A91</f>
        <v>COVID</v>
      </c>
      <c r="B1380" s="269">
        <f>COVID!C91</f>
        <v>3023316</v>
      </c>
      <c r="C1380" s="269" t="str">
        <f>COVID!D91</f>
        <v>Trent  C of E Primary School</v>
      </c>
      <c r="D1380" s="269" t="str">
        <f>COVID!M91</f>
        <v>COVCATCHUP</v>
      </c>
      <c r="E1380" s="401">
        <f>COVID!Q91</f>
        <v>0</v>
      </c>
      <c r="F1380" s="401">
        <f>COVID!R91</f>
        <v>0</v>
      </c>
      <c r="G1380" s="401">
        <f>COVID!S91</f>
        <v>7060</v>
      </c>
    </row>
    <row r="1381" spans="1:7" x14ac:dyDescent="0.25">
      <c r="A1381" s="269" t="str">
        <f>COVID!A92</f>
        <v>COVID</v>
      </c>
      <c r="B1381" s="269">
        <f>COVID!C92</f>
        <v>3022055</v>
      </c>
      <c r="C1381" s="269" t="str">
        <f>COVID!D92</f>
        <v>Tudor School</v>
      </c>
      <c r="D1381" s="269" t="str">
        <f>COVID!M92</f>
        <v>COVCATCHUP</v>
      </c>
      <c r="E1381" s="401">
        <f>COVID!Q92</f>
        <v>0</v>
      </c>
      <c r="F1381" s="401">
        <f>COVID!R92</f>
        <v>0</v>
      </c>
      <c r="G1381" s="401">
        <f>COVID!S92</f>
        <v>6660</v>
      </c>
    </row>
    <row r="1382" spans="1:7" x14ac:dyDescent="0.25">
      <c r="A1382" s="269" t="str">
        <f>COVID!A93</f>
        <v>COVID</v>
      </c>
      <c r="B1382" s="269">
        <f>COVID!C93</f>
        <v>3022057</v>
      </c>
      <c r="C1382" s="269" t="str">
        <f>COVID!D93</f>
        <v>Underhill School</v>
      </c>
      <c r="D1382" s="269" t="str">
        <f>COVID!M93</f>
        <v>COVCATCHUP</v>
      </c>
      <c r="E1382" s="401">
        <f>COVID!Q93</f>
        <v>0</v>
      </c>
      <c r="F1382" s="401">
        <f>COVID!R93</f>
        <v>0</v>
      </c>
      <c r="G1382" s="401">
        <f>COVID!S93</f>
        <v>14960</v>
      </c>
    </row>
    <row r="1383" spans="1:7" x14ac:dyDescent="0.25">
      <c r="A1383" s="269" t="str">
        <f>COVID!A94</f>
        <v>COVID</v>
      </c>
      <c r="B1383" s="269">
        <f>COVID!C94</f>
        <v>3022076</v>
      </c>
      <c r="C1383" s="269" t="str">
        <f>COVID!D94</f>
        <v>Wessex  Gardens Primary School</v>
      </c>
      <c r="D1383" s="269" t="str">
        <f>COVID!M94</f>
        <v>COVCATCHUP</v>
      </c>
      <c r="E1383" s="401">
        <f>COVID!Q94</f>
        <v>0</v>
      </c>
      <c r="F1383" s="401">
        <f>COVID!R94</f>
        <v>0</v>
      </c>
      <c r="G1383" s="401">
        <f>COVID!S94</f>
        <v>11760</v>
      </c>
    </row>
    <row r="1384" spans="1:7" x14ac:dyDescent="0.25">
      <c r="A1384" s="269" t="str">
        <f>COVID!A95</f>
        <v>COVID</v>
      </c>
      <c r="B1384" s="269">
        <f>COVID!C95</f>
        <v>3022060</v>
      </c>
      <c r="C1384" s="269" t="str">
        <f>COVID!D95</f>
        <v>Whitings Hill Primary School</v>
      </c>
      <c r="D1384" s="269" t="str">
        <f>COVID!M95</f>
        <v>COVCATCHUP</v>
      </c>
      <c r="E1384" s="401">
        <f>COVID!Q95</f>
        <v>0</v>
      </c>
      <c r="F1384" s="401">
        <f>COVID!R95</f>
        <v>0</v>
      </c>
      <c r="G1384" s="401">
        <f>COVID!S95</f>
        <v>14030</v>
      </c>
    </row>
    <row r="1385" spans="1:7" x14ac:dyDescent="0.25">
      <c r="A1385" s="269" t="str">
        <f>COVID!A96</f>
        <v>COVID</v>
      </c>
      <c r="B1385" s="269">
        <f>COVID!C96</f>
        <v>3023518</v>
      </c>
      <c r="C1385" s="269" t="str">
        <f>COVID!D96</f>
        <v>Woodcroft Primary School</v>
      </c>
      <c r="D1385" s="269" t="str">
        <f>COVID!M96</f>
        <v>COVCATCHUP</v>
      </c>
      <c r="E1385" s="401">
        <f>COVID!Q96</f>
        <v>0</v>
      </c>
      <c r="F1385" s="401">
        <f>COVID!R96</f>
        <v>0</v>
      </c>
      <c r="G1385" s="401">
        <f>COVID!S96</f>
        <v>13000</v>
      </c>
    </row>
    <row r="1386" spans="1:7" x14ac:dyDescent="0.25">
      <c r="A1386" s="269" t="str">
        <f>COVID!A97</f>
        <v>COVID</v>
      </c>
      <c r="B1386" s="269">
        <f>COVID!C97</f>
        <v>3022054</v>
      </c>
      <c r="C1386" s="269" t="str">
        <f>COVID!D97</f>
        <v>Woodridge  Primary School</v>
      </c>
      <c r="D1386" s="269" t="str">
        <f>COVID!M97</f>
        <v>COVCATCHUP</v>
      </c>
      <c r="E1386" s="401">
        <f>COVID!Q97</f>
        <v>0</v>
      </c>
      <c r="F1386" s="401">
        <f>COVID!R97</f>
        <v>0</v>
      </c>
      <c r="G1386" s="401">
        <f>COVID!S97</f>
        <v>6900</v>
      </c>
    </row>
    <row r="1387" spans="1:7" x14ac:dyDescent="0.25">
      <c r="A1387" s="269" t="str">
        <f>COVID!A98</f>
        <v>COVID</v>
      </c>
      <c r="B1387" s="269">
        <f>COVID!C98</f>
        <v>3021102</v>
      </c>
      <c r="C1387" s="269" t="str">
        <f>COVID!D98</f>
        <v>Northgate</v>
      </c>
      <c r="D1387" s="269" t="str">
        <f>COVID!M98</f>
        <v>COVCATCHUP</v>
      </c>
      <c r="E1387" s="401">
        <f>COVID!Q98</f>
        <v>0</v>
      </c>
      <c r="F1387" s="401">
        <f>COVID!R98</f>
        <v>0</v>
      </c>
      <c r="G1387" s="401">
        <f>COVID!S98</f>
        <v>2800</v>
      </c>
    </row>
    <row r="1388" spans="1:7" x14ac:dyDescent="0.25">
      <c r="A1388" s="269" t="str">
        <f>COVID!A99</f>
        <v>COVID</v>
      </c>
      <c r="B1388" s="269">
        <f>COVID!C99</f>
        <v>3021100</v>
      </c>
      <c r="C1388" s="269" t="str">
        <f>COVID!D99</f>
        <v>Pavilion</v>
      </c>
      <c r="D1388" s="269" t="str">
        <f>COVID!M99</f>
        <v>COVCATCHUP</v>
      </c>
      <c r="E1388" s="401">
        <f>COVID!Q99</f>
        <v>0</v>
      </c>
      <c r="F1388" s="401">
        <f>COVID!R99</f>
        <v>0</v>
      </c>
      <c r="G1388" s="401">
        <f>COVID!S99</f>
        <v>14400</v>
      </c>
    </row>
    <row r="1389" spans="1:7" x14ac:dyDescent="0.25">
      <c r="A1389" s="269" t="str">
        <f>COVID!A100</f>
        <v>COVID</v>
      </c>
      <c r="B1389" s="269">
        <f>COVID!C100</f>
        <v>3025405</v>
      </c>
      <c r="C1389" s="269" t="str">
        <f>COVID!D100</f>
        <v>Finchley Catholic High School</v>
      </c>
      <c r="D1389" s="269" t="str">
        <f>COVID!M100</f>
        <v>COVCATCHUP</v>
      </c>
      <c r="E1389" s="401">
        <f>COVID!Q100</f>
        <v>0</v>
      </c>
      <c r="F1389" s="401">
        <f>COVID!R100</f>
        <v>0</v>
      </c>
      <c r="G1389" s="401">
        <f>COVID!S100</f>
        <v>29500</v>
      </c>
    </row>
    <row r="1390" spans="1:7" x14ac:dyDescent="0.25">
      <c r="A1390" s="269" t="str">
        <f>COVID!A101</f>
        <v>COVID</v>
      </c>
      <c r="B1390" s="269">
        <f>COVID!C101</f>
        <v>3024003</v>
      </c>
      <c r="C1390" s="269" t="str">
        <f>COVID!D101</f>
        <v>Friern Barnet School</v>
      </c>
      <c r="D1390" s="269" t="str">
        <f>COVID!M101</f>
        <v>COVCATCHUP</v>
      </c>
      <c r="E1390" s="401">
        <f>COVID!Q101</f>
        <v>0</v>
      </c>
      <c r="F1390" s="401">
        <f>COVID!R101</f>
        <v>0</v>
      </c>
      <c r="G1390" s="401">
        <f>COVID!S101</f>
        <v>25310</v>
      </c>
    </row>
    <row r="1391" spans="1:7" x14ac:dyDescent="0.25">
      <c r="A1391" s="269" t="str">
        <f>COVID!A102</f>
        <v>COVID</v>
      </c>
      <c r="B1391" s="269">
        <f>COVID!C102</f>
        <v>3025427</v>
      </c>
      <c r="C1391" s="269" t="str">
        <f>COVID!D102</f>
        <v>JCoSS</v>
      </c>
      <c r="D1391" s="269" t="str">
        <f>COVID!M102</f>
        <v>COVCATCHUP</v>
      </c>
      <c r="E1391" s="401">
        <f>COVID!Q102</f>
        <v>0</v>
      </c>
      <c r="F1391" s="401">
        <f>COVID!R102</f>
        <v>0</v>
      </c>
      <c r="G1391" s="401">
        <f>COVID!S102</f>
        <v>35530</v>
      </c>
    </row>
    <row r="1392" spans="1:7" x14ac:dyDescent="0.25">
      <c r="A1392" s="269" t="str">
        <f>COVID!A103</f>
        <v>COVID</v>
      </c>
      <c r="B1392" s="269">
        <f>COVID!C103</f>
        <v>3024004</v>
      </c>
      <c r="C1392" s="269" t="str">
        <f>COVID!D103</f>
        <v>Menorah High School (Girls)</v>
      </c>
      <c r="D1392" s="269" t="str">
        <f>COVID!M103</f>
        <v>COVCATCHUP</v>
      </c>
      <c r="E1392" s="401">
        <f>COVID!Q103</f>
        <v>0</v>
      </c>
      <c r="F1392" s="401">
        <f>COVID!R103</f>
        <v>0</v>
      </c>
      <c r="G1392" s="401">
        <f>COVID!S103</f>
        <v>9260</v>
      </c>
    </row>
    <row r="1393" spans="1:7" x14ac:dyDescent="0.25">
      <c r="A1393" s="269" t="str">
        <f>COVID!A104</f>
        <v>COVID</v>
      </c>
      <c r="B1393" s="269">
        <f>COVID!C104</f>
        <v>3025404</v>
      </c>
      <c r="C1393" s="269" t="str">
        <f>COVID!D104</f>
        <v>St Michaels Catholic Grammar School</v>
      </c>
      <c r="D1393" s="269" t="str">
        <f>COVID!M104</f>
        <v>COVCATCHUP</v>
      </c>
      <c r="E1393" s="401">
        <f>COVID!Q104</f>
        <v>0</v>
      </c>
      <c r="F1393" s="401">
        <f>COVID!R104</f>
        <v>0</v>
      </c>
      <c r="G1393" s="401">
        <f>COVID!S104</f>
        <v>18060</v>
      </c>
    </row>
    <row r="1394" spans="1:7" x14ac:dyDescent="0.25">
      <c r="A1394" s="269" t="str">
        <f>COVID!A105</f>
        <v>COVID</v>
      </c>
      <c r="B1394" s="269">
        <f>COVID!C105</f>
        <v>3025407</v>
      </c>
      <c r="C1394" s="269" t="str">
        <f>COVID!D105</f>
        <v>St. James' Catholic High School</v>
      </c>
      <c r="D1394" s="269" t="str">
        <f>COVID!M105</f>
        <v>COVCATCHUP</v>
      </c>
      <c r="E1394" s="401">
        <f>COVID!Q105</f>
        <v>0</v>
      </c>
      <c r="F1394" s="401">
        <f>COVID!R105</f>
        <v>0</v>
      </c>
      <c r="G1394" s="401">
        <f>COVID!S105</f>
        <v>34030</v>
      </c>
    </row>
    <row r="1395" spans="1:7" x14ac:dyDescent="0.25">
      <c r="A1395" s="269" t="str">
        <f>COVID!A106</f>
        <v>COVID</v>
      </c>
      <c r="B1395" s="269">
        <f>COVID!C106</f>
        <v>3027010</v>
      </c>
      <c r="C1395" s="269" t="str">
        <f>COVID!D106</f>
        <v>Mapledown</v>
      </c>
      <c r="D1395" s="269" t="str">
        <f>COVID!M106</f>
        <v>COVCATCHUP</v>
      </c>
      <c r="E1395" s="401">
        <f>COVID!Q106</f>
        <v>0</v>
      </c>
      <c r="F1395" s="401">
        <f>COVID!R106</f>
        <v>0</v>
      </c>
      <c r="G1395" s="401">
        <f>COVID!S106</f>
        <v>8900</v>
      </c>
    </row>
    <row r="1396" spans="1:7" x14ac:dyDescent="0.25">
      <c r="A1396" s="269" t="str">
        <f>COVID!A107</f>
        <v>COVID</v>
      </c>
      <c r="B1396" s="269">
        <f>COVID!C107</f>
        <v>3027005</v>
      </c>
      <c r="C1396" s="269" t="str">
        <f>COVID!D107</f>
        <v>Northway</v>
      </c>
      <c r="D1396" s="269" t="str">
        <f>COVID!M107</f>
        <v>COVCATCHUP</v>
      </c>
      <c r="E1396" s="401">
        <f>COVID!Q107</f>
        <v>0</v>
      </c>
      <c r="F1396" s="401">
        <f>COVID!R107</f>
        <v>0</v>
      </c>
      <c r="G1396" s="401">
        <f>COVID!S107</f>
        <v>12400</v>
      </c>
    </row>
    <row r="1397" spans="1:7" x14ac:dyDescent="0.25">
      <c r="A1397" s="269" t="str">
        <f>COVID!A108</f>
        <v>COVID</v>
      </c>
      <c r="B1397" s="269">
        <f>COVID!C108</f>
        <v>3027009</v>
      </c>
      <c r="C1397" s="269" t="str">
        <f>COVID!D108</f>
        <v>Oakleigh</v>
      </c>
      <c r="D1397" s="269" t="str">
        <f>COVID!M108</f>
        <v>COVCATCHUP</v>
      </c>
      <c r="E1397" s="401">
        <f>COVID!Q108</f>
        <v>0</v>
      </c>
      <c r="F1397" s="401">
        <f>COVID!R108</f>
        <v>0</v>
      </c>
      <c r="G1397" s="401">
        <f>COVID!S108</f>
        <v>11500</v>
      </c>
    </row>
    <row r="1398" spans="1:7" x14ac:dyDescent="0.25">
      <c r="A1398" s="269" t="str">
        <f>COVID!A109</f>
        <v>COVID</v>
      </c>
      <c r="B1398" s="269">
        <f>COVID!C109</f>
        <v>3023521</v>
      </c>
      <c r="C1398" s="269" t="str">
        <f>COVID!D109</f>
        <v>St Mary's &amp; St John's CE School</v>
      </c>
      <c r="D1398" s="269" t="str">
        <f>COVID!M109</f>
        <v>COVCATCHUP</v>
      </c>
      <c r="E1398" s="401">
        <f>COVID!Q109</f>
        <v>0</v>
      </c>
      <c r="F1398" s="401">
        <f>COVID!R109</f>
        <v>0</v>
      </c>
      <c r="G1398" s="401">
        <f>COVID!S109</f>
        <v>47430</v>
      </c>
    </row>
    <row r="1399" spans="1:7" x14ac:dyDescent="0.25">
      <c r="A1399" s="269" t="str">
        <f>COVID!A110</f>
        <v>COVID</v>
      </c>
      <c r="B1399" s="269">
        <f>COVID!C110</f>
        <v>3022003</v>
      </c>
      <c r="C1399" s="269" t="str">
        <f>COVID!D110</f>
        <v>Bell Lane Primary School</v>
      </c>
      <c r="D1399" s="269" t="str">
        <f>COVID!M110</f>
        <v>COVWF</v>
      </c>
      <c r="E1399" s="401">
        <f>COVID!Q110</f>
        <v>0</v>
      </c>
      <c r="F1399" s="401">
        <f>COVID!R110</f>
        <v>9398.36</v>
      </c>
      <c r="G1399" s="401">
        <f>COVID!S110</f>
        <v>0</v>
      </c>
    </row>
    <row r="1400" spans="1:7" x14ac:dyDescent="0.25">
      <c r="A1400" s="269" t="str">
        <f>COVID!A111</f>
        <v>COVID</v>
      </c>
      <c r="B1400" s="269">
        <f>COVID!C111</f>
        <v>3022008</v>
      </c>
      <c r="C1400" s="269" t="str">
        <f>COVID!D111</f>
        <v>Brookland Infant  &amp; Nursery School</v>
      </c>
      <c r="D1400" s="269" t="str">
        <f>COVID!M111</f>
        <v>COVWF</v>
      </c>
      <c r="E1400" s="401">
        <f>COVID!Q111</f>
        <v>0</v>
      </c>
      <c r="F1400" s="401">
        <f>COVID!R111</f>
        <v>770</v>
      </c>
      <c r="G1400" s="401">
        <f>COVID!S111</f>
        <v>0</v>
      </c>
    </row>
    <row r="1401" spans="1:7" x14ac:dyDescent="0.25">
      <c r="A1401" s="269" t="str">
        <f>COVID!A112</f>
        <v>COVID</v>
      </c>
      <c r="B1401" s="269">
        <f>COVID!C112</f>
        <v>3022007</v>
      </c>
      <c r="C1401" s="269" t="str">
        <f>COVID!D112</f>
        <v>Brookland Junior School</v>
      </c>
      <c r="D1401" s="269" t="str">
        <f>COVID!M112</f>
        <v>COVWF</v>
      </c>
      <c r="E1401" s="401">
        <f>COVID!Q112</f>
        <v>0</v>
      </c>
      <c r="F1401" s="401">
        <f>COVID!R112</f>
        <v>11975</v>
      </c>
      <c r="G1401" s="401">
        <f>COVID!S112</f>
        <v>0</v>
      </c>
    </row>
    <row r="1402" spans="1:7" x14ac:dyDescent="0.25">
      <c r="A1402" s="269" t="str">
        <f>COVID!A113</f>
        <v>COVID</v>
      </c>
      <c r="B1402" s="269">
        <f>COVID!C113</f>
        <v>3022055</v>
      </c>
      <c r="C1402" s="269" t="str">
        <f>COVID!D113</f>
        <v>Tudor School</v>
      </c>
      <c r="D1402" s="269" t="str">
        <f>COVID!M113</f>
        <v>COVWF</v>
      </c>
      <c r="E1402" s="401">
        <f>COVID!Q113</f>
        <v>0</v>
      </c>
      <c r="F1402" s="401">
        <f>COVID!R113</f>
        <v>2691</v>
      </c>
      <c r="G1402" s="401">
        <f>COVID!S113</f>
        <v>0</v>
      </c>
    </row>
    <row r="1403" spans="1:7" x14ac:dyDescent="0.25">
      <c r="A1403" s="269" t="str">
        <f>COVID!A114</f>
        <v>COVID</v>
      </c>
      <c r="B1403" s="269">
        <f>COVID!C114</f>
        <v>3022073</v>
      </c>
      <c r="C1403" s="269" t="str">
        <f>COVID!D114</f>
        <v>Danegrove JMI School</v>
      </c>
      <c r="D1403" s="269" t="str">
        <f>COVID!M114</f>
        <v>COVWF</v>
      </c>
      <c r="E1403" s="401">
        <f>COVID!Q114</f>
        <v>0</v>
      </c>
      <c r="F1403" s="401">
        <f>COVID!R114</f>
        <v>19965</v>
      </c>
      <c r="G1403" s="401">
        <f>COVID!S114</f>
        <v>0</v>
      </c>
    </row>
    <row r="1404" spans="1:7" x14ac:dyDescent="0.25">
      <c r="A1404" s="269" t="str">
        <f>COVID!A115</f>
        <v>COVID</v>
      </c>
      <c r="B1404" s="269">
        <f>COVID!C115</f>
        <v>3023311</v>
      </c>
      <c r="C1404" s="269" t="str">
        <f>COVID!D115</f>
        <v>St Mary's C E Primary School N3</v>
      </c>
      <c r="D1404" s="269" t="str">
        <f>COVID!M115</f>
        <v>COVWF</v>
      </c>
      <c r="E1404" s="401">
        <f>COVID!Q115</f>
        <v>0</v>
      </c>
      <c r="F1404" s="401">
        <f>COVID!R115</f>
        <v>2075.62</v>
      </c>
      <c r="G1404" s="401">
        <f>COVID!S115</f>
        <v>0</v>
      </c>
    </row>
    <row r="1405" spans="1:7" x14ac:dyDescent="0.25">
      <c r="A1405" s="269" t="str">
        <f>COVID!A116</f>
        <v>COVID</v>
      </c>
      <c r="B1405" s="269">
        <f>COVID!C116</f>
        <v>3024003</v>
      </c>
      <c r="C1405" s="269" t="str">
        <f>COVID!D116</f>
        <v>Friern Barnet School</v>
      </c>
      <c r="D1405" s="269" t="str">
        <f>COVID!M116</f>
        <v>COVWF</v>
      </c>
      <c r="E1405" s="401">
        <f>COVID!Q116</f>
        <v>0</v>
      </c>
      <c r="F1405" s="401">
        <f>COVID!R116</f>
        <v>7410</v>
      </c>
      <c r="G1405" s="401">
        <f>COVID!S116</f>
        <v>0</v>
      </c>
    </row>
    <row r="1406" spans="1:7" x14ac:dyDescent="0.25">
      <c r="A1406" s="269" t="str">
        <f>COVID!A117</f>
        <v>COVID</v>
      </c>
      <c r="B1406" s="269">
        <f>COVID!C117</f>
        <v>3021100</v>
      </c>
      <c r="C1406" s="269" t="str">
        <f>COVID!D117</f>
        <v>Pavilion</v>
      </c>
      <c r="D1406" s="269" t="str">
        <f>COVID!M117</f>
        <v>COVMT</v>
      </c>
      <c r="E1406" s="401">
        <f>COVID!Q117</f>
        <v>0</v>
      </c>
      <c r="F1406" s="401">
        <f>COVID!R117</f>
        <v>6830</v>
      </c>
      <c r="G1406" s="401">
        <f>COVID!S117</f>
        <v>13140</v>
      </c>
    </row>
    <row r="1407" spans="1:7" x14ac:dyDescent="0.25">
      <c r="A1407" s="269" t="str">
        <f>COVID!A118</f>
        <v>COVID</v>
      </c>
      <c r="B1407" s="269">
        <f>COVID!C118</f>
        <v>3024003</v>
      </c>
      <c r="C1407" s="269" t="str">
        <f>COVID!D118</f>
        <v>Friern Barnet School</v>
      </c>
      <c r="D1407" s="269" t="str">
        <f>COVID!M118</f>
        <v>COVMT</v>
      </c>
      <c r="E1407" s="401">
        <f>COVID!Q118</f>
        <v>0</v>
      </c>
      <c r="F1407" s="401">
        <f>COVID!R118</f>
        <v>16320</v>
      </c>
      <c r="G1407" s="401">
        <f>COVID!S118</f>
        <v>12190</v>
      </c>
    </row>
    <row r="1408" spans="1:7" x14ac:dyDescent="0.25">
      <c r="A1408" s="269" t="str">
        <f>COVID!A119</f>
        <v>COVID</v>
      </c>
      <c r="B1408" s="269">
        <f>COVID!C119</f>
        <v>3025404</v>
      </c>
      <c r="C1408" s="269" t="str">
        <f>COVID!D119</f>
        <v>St Michaels Catholic Grammar School</v>
      </c>
      <c r="D1408" s="269" t="str">
        <f>COVID!M119</f>
        <v>COVMT</v>
      </c>
      <c r="E1408" s="401">
        <f>COVID!Q119</f>
        <v>0</v>
      </c>
      <c r="F1408" s="401">
        <f>COVID!R119</f>
        <v>1640</v>
      </c>
      <c r="G1408" s="401">
        <f>COVID!S119</f>
        <v>17090</v>
      </c>
    </row>
    <row r="1409" spans="1:7" x14ac:dyDescent="0.25">
      <c r="A1409" s="269" t="str">
        <f>COVID!A120</f>
        <v>COVID</v>
      </c>
      <c r="B1409" s="269">
        <f>COVID!C120</f>
        <v>3025405</v>
      </c>
      <c r="C1409" s="269" t="str">
        <f>COVID!D120</f>
        <v>Finchley Catholic High School</v>
      </c>
      <c r="D1409" s="269" t="str">
        <f>COVID!M120</f>
        <v>COVMT</v>
      </c>
      <c r="E1409" s="401">
        <f>COVID!Q120</f>
        <v>0</v>
      </c>
      <c r="F1409" s="401">
        <f>COVID!R120</f>
        <v>820</v>
      </c>
      <c r="G1409" s="401">
        <f>COVID!S120</f>
        <v>23720</v>
      </c>
    </row>
    <row r="1410" spans="1:7" x14ac:dyDescent="0.25">
      <c r="A1410" s="269" t="str">
        <f>COVID!A121</f>
        <v>COVID</v>
      </c>
      <c r="B1410" s="269">
        <f>COVID!C121</f>
        <v>3023521</v>
      </c>
      <c r="C1410" s="269" t="str">
        <f>COVID!D121</f>
        <v>St Mary's &amp; St John's CE School</v>
      </c>
      <c r="D1410" s="269" t="str">
        <f>COVID!M121</f>
        <v>COVMT</v>
      </c>
      <c r="E1410" s="401">
        <f>COVID!Q121</f>
        <v>0</v>
      </c>
      <c r="F1410" s="401">
        <f>COVID!R121</f>
        <v>15040</v>
      </c>
      <c r="G1410" s="401">
        <f>COVID!S121</f>
        <v>18860</v>
      </c>
    </row>
    <row r="1411" spans="1:7" x14ac:dyDescent="0.25">
      <c r="A1411" s="269" t="str">
        <f>COVID!A122</f>
        <v>COVID</v>
      </c>
      <c r="B1411" s="269">
        <f>COVID!C122</f>
        <v>3021102</v>
      </c>
      <c r="C1411" s="269" t="str">
        <f>COVID!D122</f>
        <v>Northgate</v>
      </c>
      <c r="D1411" s="269" t="str">
        <f>COVID!M122</f>
        <v>COVMT</v>
      </c>
      <c r="E1411" s="401">
        <f>COVID!Q122</f>
        <v>0</v>
      </c>
      <c r="F1411" s="401">
        <f>COVID!R122</f>
        <v>5960</v>
      </c>
      <c r="G1411" s="401">
        <f>COVID!S122</f>
        <v>14620</v>
      </c>
    </row>
    <row r="1412" spans="1:7" x14ac:dyDescent="0.25">
      <c r="A1412" s="269" t="str">
        <f>COVID!A123</f>
        <v>COVID</v>
      </c>
      <c r="B1412" s="269">
        <f>COVID!C123</f>
        <v>3025427</v>
      </c>
      <c r="C1412" s="269" t="str">
        <f>COVID!D123</f>
        <v>JCoSS</v>
      </c>
      <c r="D1412" s="269" t="str">
        <f>COVID!M123</f>
        <v>COVMT</v>
      </c>
      <c r="E1412" s="401">
        <f>COVID!Q123</f>
        <v>0</v>
      </c>
      <c r="F1412" s="401">
        <f>COVID!R123</f>
        <v>15040</v>
      </c>
      <c r="G1412" s="401">
        <f>COVID!S123</f>
        <v>25490</v>
      </c>
    </row>
    <row r="1413" spans="1:7" x14ac:dyDescent="0.25">
      <c r="A1413" s="269" t="str">
        <f>COVID!A124</f>
        <v>COVID</v>
      </c>
      <c r="B1413" s="269">
        <f>COVID!C124</f>
        <v>3024004</v>
      </c>
      <c r="C1413" s="269" t="str">
        <f>COVID!D124</f>
        <v>Menorah High School (Girls)</v>
      </c>
      <c r="D1413" s="269" t="str">
        <f>COVID!M124</f>
        <v>COVMT</v>
      </c>
      <c r="E1413" s="401">
        <f>COVID!Q124</f>
        <v>0</v>
      </c>
      <c r="F1413" s="401">
        <f>COVID!R124</f>
        <v>15040</v>
      </c>
      <c r="G1413" s="401">
        <f>COVID!S124</f>
        <v>13970</v>
      </c>
    </row>
    <row r="1414" spans="1:7" x14ac:dyDescent="0.25">
      <c r="A1414" s="269" t="str">
        <f>COVID!A125</f>
        <v>COVID</v>
      </c>
      <c r="B1414" s="269">
        <f>COVID!C125</f>
        <v>3027010</v>
      </c>
      <c r="C1414" s="269" t="str">
        <f>COVID!D125</f>
        <v>Mapledown</v>
      </c>
      <c r="D1414" s="269" t="str">
        <f>COVID!M125</f>
        <v>COVMT</v>
      </c>
      <c r="E1414" s="401">
        <f>COVID!Q125</f>
        <v>0</v>
      </c>
      <c r="F1414" s="401">
        <f>COVID!R125</f>
        <v>6830</v>
      </c>
      <c r="G1414" s="401">
        <f>COVID!S125</f>
        <v>970</v>
      </c>
    </row>
    <row r="1415" spans="1:7" x14ac:dyDescent="0.25">
      <c r="A1415" s="269" t="str">
        <f>COVID!A126</f>
        <v>COVID</v>
      </c>
      <c r="B1415" s="269">
        <f>COVID!C126</f>
        <v>3025407</v>
      </c>
      <c r="C1415" s="269" t="str">
        <f>COVID!D126</f>
        <v>St. James' Catholic High School</v>
      </c>
      <c r="D1415" s="269" t="str">
        <f>COVID!M126</f>
        <v>COVMT</v>
      </c>
      <c r="E1415" s="401">
        <f>COVID!Q126</f>
        <v>0</v>
      </c>
      <c r="F1415" s="401">
        <f>COVID!R126</f>
        <v>0</v>
      </c>
      <c r="G1415" s="401">
        <f>COVID!S126</f>
        <v>19180</v>
      </c>
    </row>
    <row r="1416" spans="1:7" x14ac:dyDescent="0.25">
      <c r="A1416" s="269" t="str">
        <f>COVID!A127</f>
        <v>COVID</v>
      </c>
      <c r="B1416" s="269">
        <f>COVID!C127</f>
        <v>3022067</v>
      </c>
      <c r="C1416" s="269" t="str">
        <f>COVID!D127</f>
        <v>Chalgrove Primary School</v>
      </c>
      <c r="D1416" s="269" t="str">
        <f>COVID!M127</f>
        <v>COVFSM</v>
      </c>
      <c r="E1416" s="401">
        <f>COVID!Q127</f>
        <v>0</v>
      </c>
      <c r="F1416" s="401">
        <f>COVID!R127</f>
        <v>0</v>
      </c>
      <c r="G1416" s="401">
        <f>COVID!S127</f>
        <v>70</v>
      </c>
    </row>
    <row r="1417" spans="1:7" x14ac:dyDescent="0.25">
      <c r="A1417" s="269" t="str">
        <f>COVID!A128</f>
        <v>COVID</v>
      </c>
      <c r="B1417" s="269">
        <f>COVID!C128</f>
        <v>3022024</v>
      </c>
      <c r="C1417" s="269" t="str">
        <f>COVID!D128</f>
        <v>Fairway Primary School</v>
      </c>
      <c r="D1417" s="269" t="str">
        <f>COVID!M128</f>
        <v>COVFSM</v>
      </c>
      <c r="E1417" s="401">
        <f>COVID!Q128</f>
        <v>0</v>
      </c>
      <c r="F1417" s="401">
        <f>COVID!R128</f>
        <v>0</v>
      </c>
      <c r="G1417" s="401">
        <f>COVID!S128</f>
        <v>197.75</v>
      </c>
    </row>
    <row r="1418" spans="1:7" x14ac:dyDescent="0.25">
      <c r="A1418" s="269" t="str">
        <f>COVID!A129</f>
        <v>COVID</v>
      </c>
      <c r="B1418" s="269">
        <f>COVID!C129</f>
        <v>3022032</v>
      </c>
      <c r="C1418" s="269" t="str">
        <f>COVID!D129</f>
        <v>Holly Park School</v>
      </c>
      <c r="D1418" s="269" t="str">
        <f>COVID!M129</f>
        <v>COVFSM</v>
      </c>
      <c r="E1418" s="401">
        <f>COVID!Q129</f>
        <v>0</v>
      </c>
      <c r="F1418" s="401">
        <f>COVID!R129</f>
        <v>0</v>
      </c>
      <c r="G1418" s="401">
        <f>COVID!S129</f>
        <v>490</v>
      </c>
    </row>
    <row r="1419" spans="1:7" x14ac:dyDescent="0.25">
      <c r="A1419" s="269" t="str">
        <f>COVID!A130</f>
        <v>COVID</v>
      </c>
      <c r="B1419" s="269">
        <f>COVID!C130</f>
        <v>3023305</v>
      </c>
      <c r="C1419" s="269" t="str">
        <f>COVID!D130</f>
        <v>Monken Hadley C E Primary School</v>
      </c>
      <c r="D1419" s="269" t="str">
        <f>COVID!M130</f>
        <v>COVFSM</v>
      </c>
      <c r="E1419" s="401">
        <f>COVID!Q130</f>
        <v>0</v>
      </c>
      <c r="F1419" s="401">
        <f>COVID!R130</f>
        <v>0</v>
      </c>
      <c r="G1419" s="401">
        <f>COVID!S130</f>
        <v>91</v>
      </c>
    </row>
    <row r="1420" spans="1:7" x14ac:dyDescent="0.25">
      <c r="A1420" s="269" t="str">
        <f>COVID!A131</f>
        <v>COVID</v>
      </c>
      <c r="B1420" s="269">
        <f>COVID!C131</f>
        <v>3022060</v>
      </c>
      <c r="C1420" s="269" t="str">
        <f>COVID!D131</f>
        <v>Whitings Hill Primary School</v>
      </c>
      <c r="D1420" s="269" t="str">
        <f>COVID!M131</f>
        <v>COVFSM</v>
      </c>
      <c r="E1420" s="401">
        <f>COVID!Q131</f>
        <v>0</v>
      </c>
      <c r="F1420" s="401">
        <f>COVID!R131</f>
        <v>0</v>
      </c>
      <c r="G1420" s="401">
        <f>COVID!S131</f>
        <v>997.5</v>
      </c>
    </row>
    <row r="1421" spans="1:7" x14ac:dyDescent="0.25">
      <c r="A1421" s="269" t="str">
        <f>COVID!A132</f>
        <v>COVID</v>
      </c>
      <c r="B1421" s="269">
        <f>COVID!C132</f>
        <v>3023313</v>
      </c>
      <c r="C1421" s="269" t="str">
        <f>COVID!D132</f>
        <v>St Paul's School, N11</v>
      </c>
      <c r="D1421" s="269" t="str">
        <f>COVID!M132</f>
        <v>COVFSM</v>
      </c>
      <c r="E1421" s="401">
        <f>COVID!Q132</f>
        <v>0</v>
      </c>
      <c r="F1421" s="401">
        <f>COVID!R132</f>
        <v>0</v>
      </c>
      <c r="G1421" s="401">
        <f>COVID!S132</f>
        <v>442.8</v>
      </c>
    </row>
    <row r="1422" spans="1:7" x14ac:dyDescent="0.25">
      <c r="A1422" s="269" t="str">
        <f>COVID!A133</f>
        <v>COVID</v>
      </c>
      <c r="B1422" s="269">
        <f>COVID!C133</f>
        <v>3023523</v>
      </c>
      <c r="C1422" s="269" t="str">
        <f>COVID!D133</f>
        <v>Martin Primary School</v>
      </c>
      <c r="D1422" s="269" t="str">
        <f>COVID!M133</f>
        <v>COVFSM</v>
      </c>
      <c r="E1422" s="401">
        <f>COVID!Q133</f>
        <v>0</v>
      </c>
      <c r="F1422" s="401">
        <f>COVID!R133</f>
        <v>0</v>
      </c>
      <c r="G1422" s="401">
        <f>COVID!S133</f>
        <v>2240</v>
      </c>
    </row>
    <row r="1423" spans="1:7" x14ac:dyDescent="0.25">
      <c r="A1423" s="269" t="str">
        <f>COVID!A134</f>
        <v>COVID</v>
      </c>
      <c r="B1423" s="269">
        <f>COVID!C134</f>
        <v>3023311</v>
      </c>
      <c r="C1423" s="269" t="str">
        <f>COVID!D134</f>
        <v>St Mary's C E Primary School N3</v>
      </c>
      <c r="D1423" s="269" t="str">
        <f>COVID!M134</f>
        <v>COVFSM</v>
      </c>
      <c r="E1423" s="401">
        <f>COVID!Q134</f>
        <v>0</v>
      </c>
      <c r="F1423" s="401">
        <f>COVID!R134</f>
        <v>0</v>
      </c>
      <c r="G1423" s="401">
        <f>COVID!S134</f>
        <v>406</v>
      </c>
    </row>
    <row r="1424" spans="1:7" x14ac:dyDescent="0.25">
      <c r="A1424" s="269" t="str">
        <f>COVID!A135</f>
        <v>COVID</v>
      </c>
      <c r="B1424" s="269">
        <f>COVID!C135</f>
        <v>3022079</v>
      </c>
      <c r="C1424" s="269" t="str">
        <f>COVID!D135</f>
        <v>Beis Yaakov</v>
      </c>
      <c r="D1424" s="269" t="str">
        <f>COVID!M135</f>
        <v>COVFSM</v>
      </c>
      <c r="E1424" s="401">
        <f>COVID!Q135</f>
        <v>0</v>
      </c>
      <c r="F1424" s="401">
        <f>COVID!R135</f>
        <v>0</v>
      </c>
      <c r="G1424" s="401">
        <f>COVID!S135</f>
        <v>485</v>
      </c>
    </row>
    <row r="1425" spans="1:7" x14ac:dyDescent="0.25">
      <c r="A1425" s="269" t="str">
        <f>COVID!A136</f>
        <v>COVID</v>
      </c>
      <c r="B1425" s="269">
        <f>COVID!C136</f>
        <v>3025407</v>
      </c>
      <c r="C1425" s="269" t="str">
        <f>COVID!D136</f>
        <v>St. James' Catholic High School</v>
      </c>
      <c r="D1425" s="269" t="str">
        <f>COVID!M136</f>
        <v>COVFSM</v>
      </c>
      <c r="E1425" s="401">
        <f>COVID!Q136</f>
        <v>0</v>
      </c>
      <c r="F1425" s="401">
        <f>COVID!R136</f>
        <v>0</v>
      </c>
      <c r="G1425" s="401">
        <f>COVID!S136</f>
        <v>3710.4</v>
      </c>
    </row>
    <row r="1426" spans="1:7" x14ac:dyDescent="0.25">
      <c r="A1426" s="269" t="str">
        <f>COVID!A137</f>
        <v>COVID</v>
      </c>
      <c r="B1426" s="269">
        <f>COVID!C137</f>
        <v>3022028</v>
      </c>
      <c r="C1426" s="269" t="str">
        <f>COVID!D137</f>
        <v>Garden Suburb Infant School</v>
      </c>
      <c r="D1426" s="269" t="str">
        <f>COVID!M137</f>
        <v>COVFSM</v>
      </c>
      <c r="E1426" s="401">
        <f>COVID!Q137</f>
        <v>0</v>
      </c>
      <c r="F1426" s="401">
        <f>COVID!R137</f>
        <v>0</v>
      </c>
      <c r="G1426" s="401">
        <f>COVID!S137</f>
        <v>1119</v>
      </c>
    </row>
    <row r="1427" spans="1:7" x14ac:dyDescent="0.25">
      <c r="A1427" s="269" t="str">
        <f>COVID!A138</f>
        <v>COVID</v>
      </c>
      <c r="B1427" s="269">
        <f>COVID!C138</f>
        <v>3022071</v>
      </c>
      <c r="C1427" s="269" t="str">
        <f>COVID!D138</f>
        <v>Queenswell Infant and Nursery School</v>
      </c>
      <c r="D1427" s="269" t="str">
        <f>COVID!M138</f>
        <v>COVFSM</v>
      </c>
      <c r="E1427" s="401">
        <f>COVID!Q138</f>
        <v>0</v>
      </c>
      <c r="F1427" s="401">
        <f>COVID!R138</f>
        <v>0</v>
      </c>
      <c r="G1427" s="401">
        <f>COVID!S138</f>
        <v>960</v>
      </c>
    </row>
    <row r="1428" spans="1:7" x14ac:dyDescent="0.25">
      <c r="A1428" s="269" t="str">
        <f>COVID!A139</f>
        <v>COVID</v>
      </c>
      <c r="B1428" s="269">
        <f>COVID!C139</f>
        <v>3022077</v>
      </c>
      <c r="C1428" s="269" t="str">
        <f>COVID!D139</f>
        <v>Orion Primary School</v>
      </c>
      <c r="D1428" s="269" t="str">
        <f>COVID!M139</f>
        <v>COVFSM</v>
      </c>
      <c r="E1428" s="401">
        <f>COVID!Q139</f>
        <v>0</v>
      </c>
      <c r="F1428" s="401">
        <f>COVID!R139</f>
        <v>0</v>
      </c>
      <c r="G1428" s="401">
        <f>COVID!S139</f>
        <v>22844</v>
      </c>
    </row>
    <row r="1429" spans="1:7" x14ac:dyDescent="0.25">
      <c r="A1429" s="269" t="str">
        <f>COVID!A140</f>
        <v>COVID</v>
      </c>
      <c r="B1429" s="269">
        <f>COVID!C140</f>
        <v>3022007</v>
      </c>
      <c r="C1429" s="269" t="str">
        <f>COVID!D140</f>
        <v>Brookland Junior School</v>
      </c>
      <c r="D1429" s="269" t="str">
        <f>COVID!M140</f>
        <v>COVFSM</v>
      </c>
      <c r="E1429" s="401">
        <f>COVID!Q140</f>
        <v>0</v>
      </c>
      <c r="F1429" s="401">
        <f>COVID!R140</f>
        <v>0</v>
      </c>
      <c r="G1429" s="401">
        <f>COVID!S140</f>
        <v>3260</v>
      </c>
    </row>
    <row r="1430" spans="1:7" x14ac:dyDescent="0.25">
      <c r="A1430" s="269" t="str">
        <f>COVID!A141</f>
        <v>COVID</v>
      </c>
      <c r="B1430" s="269">
        <f>COVID!C141</f>
        <v>3022029</v>
      </c>
      <c r="C1430" s="269" t="str">
        <f>COVID!D141</f>
        <v>Goldbeaters Primary School</v>
      </c>
      <c r="D1430" s="269" t="str">
        <f>COVID!M141</f>
        <v>COVFSM</v>
      </c>
      <c r="E1430" s="401">
        <f>COVID!Q141</f>
        <v>0</v>
      </c>
      <c r="F1430" s="401">
        <f>COVID!R141</f>
        <v>0</v>
      </c>
      <c r="G1430" s="401">
        <f>COVID!S141</f>
        <v>11062</v>
      </c>
    </row>
    <row r="1431" spans="1:7" x14ac:dyDescent="0.25">
      <c r="A1431" s="269" t="str">
        <f>COVID!A142</f>
        <v>COVID</v>
      </c>
      <c r="B1431" s="269">
        <f>COVID!C142</f>
        <v>3023507</v>
      </c>
      <c r="C1431" s="269" t="str">
        <f>COVID!D142</f>
        <v>St Theresa's R.C. Primary School</v>
      </c>
      <c r="D1431" s="269" t="str">
        <f>COVID!M142</f>
        <v>COVFSM</v>
      </c>
      <c r="E1431" s="401">
        <f>COVID!Q142</f>
        <v>0</v>
      </c>
      <c r="F1431" s="401">
        <f>COVID!R142</f>
        <v>0</v>
      </c>
      <c r="G1431" s="401">
        <f>COVID!S142</f>
        <v>1843</v>
      </c>
    </row>
    <row r="1432" spans="1:7" x14ac:dyDescent="0.25">
      <c r="A1432" s="269" t="str">
        <f>COVID!A143</f>
        <v>COVID</v>
      </c>
      <c r="B1432" s="269">
        <f>COVID!C143</f>
        <v>3023501</v>
      </c>
      <c r="C1432" s="269" t="str">
        <f>COVID!D143</f>
        <v>Our Lady of Lourdes School</v>
      </c>
      <c r="D1432" s="269" t="str">
        <f>COVID!M143</f>
        <v>COVFSM</v>
      </c>
      <c r="E1432" s="401">
        <f>COVID!Q143</f>
        <v>0</v>
      </c>
      <c r="F1432" s="401">
        <f>COVID!R143</f>
        <v>0</v>
      </c>
      <c r="G1432" s="401">
        <f>COVID!S143</f>
        <v>2037</v>
      </c>
    </row>
    <row r="1433" spans="1:7" x14ac:dyDescent="0.25">
      <c r="A1433" s="269" t="str">
        <f>COVID!A144</f>
        <v>COVID</v>
      </c>
      <c r="B1433" s="269">
        <f>COVID!C144</f>
        <v>3022027</v>
      </c>
      <c r="C1433" s="269" t="str">
        <f>COVID!D144</f>
        <v>Garden Suburb Junior</v>
      </c>
      <c r="D1433" s="269" t="str">
        <f>COVID!M144</f>
        <v>COVFSM</v>
      </c>
      <c r="E1433" s="401">
        <f>COVID!Q144</f>
        <v>0</v>
      </c>
      <c r="F1433" s="401">
        <f>COVID!R144</f>
        <v>0</v>
      </c>
      <c r="G1433" s="401">
        <f>COVID!S144</f>
        <v>4839</v>
      </c>
    </row>
    <row r="1434" spans="1:7" x14ac:dyDescent="0.25">
      <c r="A1434" s="269" t="str">
        <f>COVID!A145</f>
        <v>COVID</v>
      </c>
      <c r="B1434" s="269">
        <f>COVID!C145</f>
        <v>3022008</v>
      </c>
      <c r="C1434" s="269" t="str">
        <f>COVID!D145</f>
        <v>Brookland Infant  &amp; Nursery School</v>
      </c>
      <c r="D1434" s="269" t="str">
        <f>COVID!M145</f>
        <v>COVFSM</v>
      </c>
      <c r="E1434" s="401">
        <f>COVID!Q145</f>
        <v>0</v>
      </c>
      <c r="F1434" s="401">
        <f>COVID!R145</f>
        <v>0</v>
      </c>
      <c r="G1434" s="401">
        <f>COVID!S145</f>
        <v>5160</v>
      </c>
    </row>
    <row r="1435" spans="1:7" x14ac:dyDescent="0.25">
      <c r="A1435" s="269" t="str">
        <f>COVID!A146</f>
        <v>COVID</v>
      </c>
      <c r="B1435" s="269">
        <f>COVID!C146</f>
        <v>3022073</v>
      </c>
      <c r="C1435" s="269" t="str">
        <f>COVID!D146</f>
        <v>Danegrove JMI School</v>
      </c>
      <c r="D1435" s="269" t="str">
        <f>COVID!M146</f>
        <v>COVFSM</v>
      </c>
      <c r="E1435" s="401">
        <f>COVID!Q146</f>
        <v>0</v>
      </c>
      <c r="F1435" s="401">
        <f>COVID!R146</f>
        <v>0</v>
      </c>
      <c r="G1435" s="401">
        <f>COVID!S146</f>
        <v>15120</v>
      </c>
    </row>
    <row r="1436" spans="1:7" x14ac:dyDescent="0.25">
      <c r="A1436" s="269" t="str">
        <f>COVID!A147</f>
        <v>COVID</v>
      </c>
      <c r="B1436" s="269">
        <f>COVID!C147</f>
        <v>3023514</v>
      </c>
      <c r="C1436" s="269" t="str">
        <f>COVID!D147</f>
        <v>Annunciation Catholic Junior School</v>
      </c>
      <c r="D1436" s="269" t="str">
        <f>COVID!M147</f>
        <v>COVFSM</v>
      </c>
      <c r="E1436" s="401">
        <f>COVID!Q147</f>
        <v>0</v>
      </c>
      <c r="F1436" s="401">
        <f>COVID!R147</f>
        <v>0</v>
      </c>
      <c r="G1436" s="401">
        <f>COVID!S147</f>
        <v>2640</v>
      </c>
    </row>
    <row r="1437" spans="1:7" x14ac:dyDescent="0.25">
      <c r="A1437" s="269">
        <f>COVID!A148</f>
        <v>0</v>
      </c>
      <c r="B1437" s="269">
        <f>COVID!C148</f>
        <v>0</v>
      </c>
      <c r="C1437" s="269">
        <f>COVID!D148</f>
        <v>0</v>
      </c>
      <c r="D1437" s="269">
        <f>COVID!M148</f>
        <v>0</v>
      </c>
      <c r="E1437" s="401">
        <f>COVID!Q148</f>
        <v>0</v>
      </c>
      <c r="F1437" s="401">
        <f>COVID!R148</f>
        <v>0</v>
      </c>
      <c r="G1437" s="401">
        <f>COVID!S148</f>
        <v>0</v>
      </c>
    </row>
    <row r="1438" spans="1:7" x14ac:dyDescent="0.25">
      <c r="A1438" s="269">
        <f>COVID!A149</f>
        <v>0</v>
      </c>
      <c r="B1438" s="269">
        <f>COVID!C149</f>
        <v>0</v>
      </c>
      <c r="C1438" s="269">
        <f>COVID!D149</f>
        <v>0</v>
      </c>
      <c r="D1438" s="269">
        <f>COVID!M149</f>
        <v>0</v>
      </c>
      <c r="E1438" s="401">
        <f>COVID!Q149</f>
        <v>0</v>
      </c>
      <c r="F1438" s="401">
        <f>COVID!R149</f>
        <v>0</v>
      </c>
      <c r="G1438" s="401">
        <f>COVID!S149</f>
        <v>0</v>
      </c>
    </row>
    <row r="1439" spans="1:7" x14ac:dyDescent="0.25">
      <c r="A1439" s="269">
        <f>COVID!A150</f>
        <v>0</v>
      </c>
      <c r="B1439" s="269">
        <f>COVID!C150</f>
        <v>0</v>
      </c>
      <c r="C1439" s="269">
        <f>COVID!D150</f>
        <v>0</v>
      </c>
      <c r="D1439" s="269">
        <f>COVID!M150</f>
        <v>0</v>
      </c>
      <c r="E1439" s="401">
        <f>COVID!Q150</f>
        <v>0</v>
      </c>
      <c r="F1439" s="401">
        <f>COVID!R150</f>
        <v>0</v>
      </c>
      <c r="G1439" s="401">
        <f>COVID!S150</f>
        <v>0</v>
      </c>
    </row>
    <row r="1440" spans="1:7" x14ac:dyDescent="0.25">
      <c r="A1440" s="269">
        <f>COVID!A151</f>
        <v>0</v>
      </c>
      <c r="B1440" s="269">
        <f>COVID!C151</f>
        <v>0</v>
      </c>
      <c r="C1440" s="269">
        <f>COVID!D151</f>
        <v>0</v>
      </c>
      <c r="D1440" s="269">
        <f>COVID!M151</f>
        <v>0</v>
      </c>
      <c r="E1440" s="401">
        <f>COVID!Q151</f>
        <v>0</v>
      </c>
      <c r="F1440" s="401">
        <f>COVID!R151</f>
        <v>0</v>
      </c>
      <c r="G1440" s="401">
        <f>COVID!S151</f>
        <v>0</v>
      </c>
    </row>
    <row r="1441" spans="1:10" x14ac:dyDescent="0.25">
      <c r="A1441" s="301"/>
      <c r="C1441" s="301"/>
      <c r="D1441" s="474" t="s">
        <v>3603</v>
      </c>
      <c r="E1441" s="475">
        <f>SUM(E2:E1440)</f>
        <v>26779378.381629024</v>
      </c>
      <c r="F1441" s="476">
        <f>SUM(F2:F1440)</f>
        <v>16406206.178570965</v>
      </c>
      <c r="G1441" s="476">
        <f>SUM(G2:G1440)</f>
        <v>16990752.939713817</v>
      </c>
    </row>
    <row r="1442" spans="1:10" x14ac:dyDescent="0.25">
      <c r="A1442" s="301"/>
      <c r="C1442" s="301"/>
      <c r="D1442" s="301"/>
      <c r="E1442" s="52"/>
      <c r="F1442" s="52"/>
    </row>
    <row r="1443" spans="1:10" x14ac:dyDescent="0.25">
      <c r="A1443" s="301"/>
      <c r="C1443" s="301"/>
      <c r="D1443" s="301"/>
      <c r="E1443" s="52"/>
      <c r="F1443" s="52"/>
    </row>
    <row r="1444" spans="1:10" x14ac:dyDescent="0.25">
      <c r="A1444" s="301"/>
      <c r="C1444" s="301"/>
      <c r="D1444" s="301"/>
      <c r="E1444" s="52"/>
      <c r="F1444" s="52"/>
    </row>
    <row r="1445" spans="1:10" x14ac:dyDescent="0.25">
      <c r="A1445" s="301"/>
      <c r="C1445" s="301"/>
      <c r="D1445" s="301"/>
      <c r="E1445" s="52"/>
      <c r="F1445" s="52"/>
      <c r="J1445" s="51"/>
    </row>
    <row r="1446" spans="1:10" x14ac:dyDescent="0.25">
      <c r="A1446" s="301"/>
      <c r="C1446" s="301"/>
      <c r="D1446" s="301"/>
      <c r="E1446" s="52"/>
      <c r="F1446" s="52"/>
    </row>
    <row r="1447" spans="1:10" x14ac:dyDescent="0.25">
      <c r="A1447" s="301"/>
      <c r="C1447" s="301"/>
      <c r="D1447" s="301"/>
      <c r="E1447" s="52"/>
      <c r="F1447" s="52"/>
    </row>
    <row r="1448" spans="1:10" x14ac:dyDescent="0.25">
      <c r="A1448" s="301"/>
      <c r="C1448" s="301"/>
      <c r="D1448" s="301"/>
      <c r="E1448" s="52"/>
      <c r="F1448" s="52"/>
    </row>
    <row r="1449" spans="1:10" x14ac:dyDescent="0.25">
      <c r="A1449" s="301"/>
      <c r="C1449" s="301"/>
      <c r="D1449" s="301"/>
      <c r="E1449" s="52"/>
      <c r="F1449" s="52"/>
    </row>
    <row r="1450" spans="1:10" x14ac:dyDescent="0.25">
      <c r="A1450" s="301"/>
      <c r="C1450" s="301"/>
      <c r="D1450" s="301"/>
      <c r="E1450" s="52"/>
      <c r="F1450" s="52"/>
    </row>
    <row r="1451" spans="1:10" x14ac:dyDescent="0.25">
      <c r="A1451" s="301"/>
      <c r="C1451" s="301"/>
      <c r="D1451" s="301"/>
      <c r="E1451" s="52"/>
      <c r="F1451" s="52"/>
    </row>
    <row r="1452" spans="1:10" x14ac:dyDescent="0.25">
      <c r="A1452" s="301"/>
      <c r="C1452" s="301"/>
      <c r="D1452" s="301"/>
      <c r="E1452" s="52"/>
      <c r="F1452" s="52"/>
    </row>
    <row r="1453" spans="1:10" x14ac:dyDescent="0.25">
      <c r="A1453" s="301"/>
      <c r="C1453" s="301"/>
      <c r="D1453" s="301"/>
      <c r="E1453" s="52"/>
      <c r="F1453" s="52"/>
    </row>
    <row r="1454" spans="1:10" x14ac:dyDescent="0.25">
      <c r="A1454" s="301"/>
      <c r="C1454" s="301"/>
      <c r="D1454" s="301"/>
      <c r="E1454" s="52"/>
      <c r="F1454" s="52"/>
    </row>
    <row r="1455" spans="1:10" x14ac:dyDescent="0.25">
      <c r="A1455" s="301"/>
      <c r="C1455" s="301"/>
      <c r="D1455" s="301"/>
      <c r="E1455" s="52"/>
      <c r="F1455" s="52"/>
    </row>
    <row r="1456" spans="1:10" x14ac:dyDescent="0.25">
      <c r="A1456" s="301"/>
      <c r="C1456" s="301"/>
      <c r="D1456" s="301"/>
      <c r="E1456" s="52"/>
      <c r="F1456" s="52"/>
    </row>
    <row r="1457" spans="1:6" x14ac:dyDescent="0.25">
      <c r="A1457" s="301"/>
      <c r="C1457" s="301"/>
      <c r="D1457" s="301"/>
      <c r="E1457" s="52"/>
      <c r="F1457" s="52"/>
    </row>
    <row r="1458" spans="1:6" x14ac:dyDescent="0.25">
      <c r="A1458" s="301"/>
      <c r="C1458" s="301"/>
      <c r="D1458" s="301"/>
      <c r="E1458" s="52"/>
      <c r="F1458" s="52"/>
    </row>
    <row r="1459" spans="1:6" x14ac:dyDescent="0.25">
      <c r="A1459" s="301"/>
      <c r="C1459" s="301"/>
      <c r="D1459" s="301"/>
      <c r="E1459" s="52"/>
      <c r="F1459" s="52"/>
    </row>
    <row r="1460" spans="1:6" x14ac:dyDescent="0.25">
      <c r="A1460" s="301"/>
      <c r="C1460" s="301"/>
      <c r="D1460" s="301"/>
      <c r="E1460" s="52"/>
      <c r="F1460" s="52"/>
    </row>
    <row r="1461" spans="1:6" x14ac:dyDescent="0.25">
      <c r="A1461" s="301"/>
      <c r="C1461" s="301"/>
      <c r="D1461" s="301"/>
      <c r="E1461" s="52"/>
      <c r="F1461" s="52"/>
    </row>
    <row r="1462" spans="1:6" x14ac:dyDescent="0.25">
      <c r="A1462" s="301"/>
      <c r="C1462" s="301"/>
      <c r="D1462" s="301"/>
      <c r="E1462" s="52"/>
      <c r="F1462" s="52"/>
    </row>
    <row r="1463" spans="1:6" x14ac:dyDescent="0.25">
      <c r="A1463" s="301"/>
      <c r="C1463" s="301"/>
      <c r="D1463" s="301"/>
      <c r="E1463" s="52"/>
      <c r="F1463" s="52"/>
    </row>
    <row r="1464" spans="1:6" x14ac:dyDescent="0.25">
      <c r="A1464" s="301"/>
      <c r="C1464" s="301"/>
      <c r="D1464" s="301"/>
      <c r="E1464" s="52"/>
      <c r="F1464" s="52"/>
    </row>
    <row r="1465" spans="1:6" x14ac:dyDescent="0.25">
      <c r="A1465" s="301"/>
      <c r="C1465" s="301"/>
      <c r="D1465" s="301"/>
      <c r="E1465" s="52"/>
      <c r="F1465" s="52"/>
    </row>
    <row r="1466" spans="1:6" x14ac:dyDescent="0.25">
      <c r="A1466" s="301"/>
      <c r="C1466" s="301"/>
      <c r="D1466" s="301"/>
      <c r="E1466" s="52"/>
      <c r="F1466" s="52"/>
    </row>
    <row r="1467" spans="1:6" x14ac:dyDescent="0.25">
      <c r="A1467" s="301"/>
      <c r="C1467" s="301"/>
      <c r="D1467" s="301"/>
      <c r="E1467" s="52"/>
      <c r="F1467" s="52"/>
    </row>
    <row r="1468" spans="1:6" x14ac:dyDescent="0.25">
      <c r="A1468" s="301"/>
      <c r="C1468" s="301"/>
      <c r="D1468" s="301"/>
      <c r="E1468" s="52"/>
      <c r="F1468" s="52"/>
    </row>
    <row r="1469" spans="1:6" x14ac:dyDescent="0.25">
      <c r="A1469" s="301"/>
      <c r="C1469" s="301"/>
      <c r="D1469" s="301"/>
      <c r="E1469" s="52"/>
      <c r="F1469" s="52"/>
    </row>
    <row r="1470" spans="1:6" x14ac:dyDescent="0.25">
      <c r="A1470" s="301"/>
      <c r="C1470" s="301"/>
      <c r="D1470" s="301"/>
      <c r="E1470" s="52"/>
      <c r="F1470" s="52"/>
    </row>
    <row r="1471" spans="1:6" x14ac:dyDescent="0.25">
      <c r="A1471" s="301"/>
      <c r="C1471" s="301"/>
      <c r="D1471" s="301"/>
      <c r="E1471" s="52"/>
      <c r="F1471" s="52"/>
    </row>
    <row r="1472" spans="1:6" x14ac:dyDescent="0.25">
      <c r="A1472" s="301"/>
      <c r="C1472" s="301"/>
      <c r="D1472" s="301"/>
      <c r="E1472" s="52"/>
      <c r="F1472" s="52"/>
    </row>
    <row r="1473" spans="1:6" x14ac:dyDescent="0.25">
      <c r="A1473" s="301"/>
      <c r="C1473" s="301"/>
      <c r="D1473" s="301"/>
      <c r="E1473" s="52"/>
      <c r="F1473" s="52"/>
    </row>
    <row r="1474" spans="1:6" x14ac:dyDescent="0.25">
      <c r="A1474" s="301"/>
      <c r="C1474" s="301"/>
      <c r="D1474" s="301"/>
      <c r="E1474" s="52"/>
      <c r="F1474" s="52"/>
    </row>
    <row r="1475" spans="1:6" x14ac:dyDescent="0.25">
      <c r="A1475" s="301"/>
      <c r="C1475" s="301"/>
      <c r="D1475" s="301"/>
      <c r="E1475" s="52"/>
      <c r="F1475" s="52"/>
    </row>
    <row r="1476" spans="1:6" x14ac:dyDescent="0.25">
      <c r="A1476" s="301"/>
      <c r="C1476" s="301"/>
      <c r="D1476" s="301"/>
      <c r="E1476" s="52"/>
      <c r="F1476" s="52"/>
    </row>
    <row r="1477" spans="1:6" x14ac:dyDescent="0.25">
      <c r="A1477" s="301"/>
      <c r="C1477" s="301"/>
      <c r="D1477" s="301"/>
      <c r="E1477" s="52"/>
      <c r="F1477" s="52"/>
    </row>
    <row r="1478" spans="1:6" x14ac:dyDescent="0.25">
      <c r="A1478" s="301"/>
      <c r="C1478" s="301"/>
      <c r="D1478" s="301"/>
      <c r="E1478" s="52"/>
      <c r="F1478" s="52"/>
    </row>
    <row r="1479" spans="1:6" x14ac:dyDescent="0.25">
      <c r="A1479" s="301"/>
      <c r="C1479" s="301"/>
      <c r="D1479" s="301"/>
      <c r="E1479" s="52"/>
      <c r="F1479" s="52"/>
    </row>
    <row r="1480" spans="1:6" x14ac:dyDescent="0.25">
      <c r="A1480" s="301"/>
      <c r="C1480" s="301"/>
      <c r="D1480" s="301"/>
      <c r="E1480" s="52"/>
      <c r="F1480" s="52"/>
    </row>
    <row r="1481" spans="1:6" x14ac:dyDescent="0.25">
      <c r="A1481" s="301"/>
      <c r="C1481" s="301"/>
      <c r="D1481" s="301"/>
      <c r="E1481" s="52"/>
      <c r="F1481" s="52"/>
    </row>
    <row r="1482" spans="1:6" x14ac:dyDescent="0.25">
      <c r="A1482" s="301"/>
      <c r="C1482" s="301"/>
      <c r="D1482" s="301"/>
      <c r="E1482" s="52"/>
      <c r="F1482" s="52"/>
    </row>
    <row r="1483" spans="1:6" x14ac:dyDescent="0.25">
      <c r="A1483" s="301"/>
      <c r="C1483" s="301"/>
      <c r="D1483" s="301"/>
      <c r="E1483" s="52"/>
      <c r="F1483" s="52"/>
    </row>
    <row r="1484" spans="1:6" x14ac:dyDescent="0.25">
      <c r="A1484" s="301"/>
      <c r="C1484" s="301"/>
      <c r="D1484" s="301"/>
      <c r="E1484" s="52"/>
      <c r="F1484" s="52"/>
    </row>
    <row r="1485" spans="1:6" x14ac:dyDescent="0.25">
      <c r="A1485" s="301"/>
      <c r="C1485" s="301"/>
      <c r="D1485" s="301"/>
      <c r="E1485" s="52"/>
      <c r="F1485" s="52"/>
    </row>
    <row r="1486" spans="1:6" x14ac:dyDescent="0.25">
      <c r="A1486" s="301"/>
      <c r="C1486" s="301"/>
      <c r="D1486" s="301"/>
      <c r="E1486" s="52"/>
      <c r="F1486" s="52"/>
    </row>
    <row r="1487" spans="1:6" x14ac:dyDescent="0.25">
      <c r="A1487" s="301"/>
      <c r="C1487" s="301"/>
      <c r="D1487" s="301"/>
      <c r="E1487" s="52"/>
      <c r="F1487" s="52"/>
    </row>
    <row r="1488" spans="1:6" x14ac:dyDescent="0.25">
      <c r="A1488" s="301"/>
      <c r="C1488" s="301"/>
      <c r="D1488" s="301"/>
      <c r="E1488" s="52"/>
      <c r="F1488" s="52"/>
    </row>
    <row r="1489" spans="1:6" x14ac:dyDescent="0.25">
      <c r="A1489" s="301"/>
      <c r="C1489" s="301"/>
      <c r="D1489" s="301"/>
      <c r="E1489" s="52"/>
      <c r="F1489" s="52"/>
    </row>
    <row r="1490" spans="1:6" x14ac:dyDescent="0.25">
      <c r="A1490" s="301"/>
      <c r="C1490" s="301"/>
      <c r="D1490" s="301"/>
      <c r="E1490" s="52"/>
      <c r="F1490" s="52"/>
    </row>
    <row r="1491" spans="1:6" x14ac:dyDescent="0.25">
      <c r="A1491" s="301"/>
      <c r="C1491" s="301"/>
      <c r="D1491" s="301"/>
      <c r="E1491" s="52"/>
      <c r="F1491" s="52"/>
    </row>
    <row r="1492" spans="1:6" x14ac:dyDescent="0.25">
      <c r="A1492" s="301"/>
      <c r="C1492" s="301"/>
      <c r="D1492" s="301"/>
      <c r="E1492" s="52"/>
      <c r="F1492" s="52"/>
    </row>
    <row r="1493" spans="1:6" x14ac:dyDescent="0.25">
      <c r="A1493" s="301"/>
      <c r="C1493" s="301"/>
      <c r="D1493" s="301"/>
      <c r="E1493" s="52"/>
      <c r="F1493" s="52"/>
    </row>
    <row r="1494" spans="1:6" x14ac:dyDescent="0.25">
      <c r="A1494" s="301"/>
      <c r="C1494" s="301"/>
      <c r="D1494" s="301"/>
      <c r="E1494" s="52"/>
      <c r="F1494" s="52"/>
    </row>
    <row r="1495" spans="1:6" x14ac:dyDescent="0.25">
      <c r="A1495" s="301"/>
      <c r="C1495" s="301"/>
      <c r="D1495" s="301"/>
      <c r="E1495" s="52"/>
      <c r="F1495" s="52"/>
    </row>
    <row r="1496" spans="1:6" x14ac:dyDescent="0.25">
      <c r="A1496" s="301"/>
      <c r="C1496" s="301"/>
      <c r="D1496" s="301"/>
      <c r="E1496" s="52"/>
      <c r="F1496" s="52"/>
    </row>
    <row r="1497" spans="1:6" x14ac:dyDescent="0.25">
      <c r="A1497" s="301"/>
      <c r="C1497" s="301"/>
      <c r="D1497" s="301"/>
      <c r="E1497" s="52"/>
      <c r="F1497" s="52"/>
    </row>
    <row r="1498" spans="1:6" x14ac:dyDescent="0.25">
      <c r="A1498" s="301"/>
      <c r="C1498" s="301"/>
      <c r="D1498" s="301"/>
      <c r="E1498" s="52"/>
      <c r="F1498" s="52"/>
    </row>
    <row r="1499" spans="1:6" x14ac:dyDescent="0.25">
      <c r="A1499" s="301"/>
      <c r="C1499" s="301"/>
      <c r="D1499" s="301"/>
      <c r="E1499" s="52"/>
      <c r="F1499" s="52"/>
    </row>
    <row r="1500" spans="1:6" x14ac:dyDescent="0.25">
      <c r="A1500" s="301"/>
      <c r="C1500" s="301"/>
      <c r="D1500" s="301"/>
      <c r="E1500" s="52"/>
      <c r="F1500" s="52"/>
    </row>
    <row r="1501" spans="1:6" x14ac:dyDescent="0.25">
      <c r="A1501" s="301"/>
      <c r="C1501" s="301"/>
      <c r="D1501" s="301"/>
      <c r="E1501" s="52"/>
      <c r="F1501" s="52"/>
    </row>
    <row r="1502" spans="1:6" x14ac:dyDescent="0.25">
      <c r="A1502" s="301"/>
      <c r="C1502" s="301"/>
      <c r="D1502" s="301"/>
      <c r="E1502" s="52"/>
      <c r="F1502" s="52"/>
    </row>
    <row r="1503" spans="1:6" x14ac:dyDescent="0.25">
      <c r="A1503" s="301"/>
      <c r="C1503" s="301"/>
      <c r="D1503" s="301"/>
      <c r="E1503" s="52"/>
      <c r="F1503" s="52"/>
    </row>
    <row r="1504" spans="1:6" x14ac:dyDescent="0.25">
      <c r="A1504" s="301"/>
      <c r="C1504" s="301"/>
      <c r="D1504" s="301"/>
      <c r="E1504" s="52"/>
      <c r="F1504" s="52"/>
    </row>
    <row r="1505" spans="1:6" x14ac:dyDescent="0.25">
      <c r="A1505" s="301"/>
      <c r="C1505" s="301"/>
      <c r="D1505" s="301"/>
      <c r="E1505" s="52"/>
      <c r="F1505" s="52"/>
    </row>
    <row r="1506" spans="1:6" x14ac:dyDescent="0.25">
      <c r="A1506" s="301"/>
      <c r="C1506" s="301"/>
      <c r="D1506" s="301"/>
      <c r="E1506" s="52"/>
      <c r="F1506" s="52"/>
    </row>
    <row r="1507" spans="1:6" x14ac:dyDescent="0.25">
      <c r="A1507" s="301"/>
      <c r="C1507" s="301"/>
      <c r="D1507" s="301"/>
      <c r="E1507" s="52"/>
      <c r="F1507" s="52"/>
    </row>
    <row r="1508" spans="1:6" x14ac:dyDescent="0.25">
      <c r="A1508" s="301"/>
      <c r="C1508" s="301"/>
      <c r="D1508" s="301"/>
      <c r="E1508" s="52"/>
      <c r="F1508" s="52"/>
    </row>
    <row r="1509" spans="1:6" x14ac:dyDescent="0.25">
      <c r="A1509" s="301"/>
      <c r="C1509" s="301"/>
      <c r="D1509" s="301"/>
      <c r="E1509" s="52"/>
      <c r="F1509" s="52"/>
    </row>
    <row r="1510" spans="1:6" x14ac:dyDescent="0.25">
      <c r="A1510" s="301"/>
      <c r="C1510" s="301"/>
      <c r="D1510" s="301"/>
      <c r="E1510" s="52"/>
      <c r="F1510" s="52"/>
    </row>
    <row r="1511" spans="1:6" x14ac:dyDescent="0.25">
      <c r="A1511" s="301"/>
      <c r="C1511" s="301"/>
      <c r="D1511" s="301"/>
      <c r="E1511" s="52"/>
      <c r="F1511" s="52"/>
    </row>
    <row r="1512" spans="1:6" x14ac:dyDescent="0.25">
      <c r="A1512" s="301"/>
      <c r="C1512" s="301"/>
      <c r="D1512" s="301"/>
      <c r="E1512" s="52"/>
      <c r="F1512" s="52"/>
    </row>
    <row r="1513" spans="1:6" x14ac:dyDescent="0.25">
      <c r="A1513" s="301"/>
      <c r="C1513" s="301"/>
      <c r="D1513" s="301"/>
      <c r="E1513" s="52"/>
      <c r="F1513" s="52"/>
    </row>
    <row r="1514" spans="1:6" x14ac:dyDescent="0.25">
      <c r="A1514" s="301"/>
      <c r="C1514" s="301"/>
      <c r="D1514" s="301"/>
      <c r="E1514" s="52"/>
      <c r="F1514" s="52"/>
    </row>
    <row r="1515" spans="1:6" x14ac:dyDescent="0.25">
      <c r="A1515" s="301"/>
      <c r="C1515" s="301"/>
      <c r="D1515" s="301"/>
      <c r="E1515" s="52"/>
      <c r="F1515" s="52"/>
    </row>
    <row r="1516" spans="1:6" x14ac:dyDescent="0.25">
      <c r="A1516" s="301"/>
      <c r="C1516" s="301"/>
      <c r="D1516" s="301"/>
      <c r="E1516" s="52"/>
      <c r="F1516" s="52"/>
    </row>
    <row r="1517" spans="1:6" x14ac:dyDescent="0.25">
      <c r="A1517" s="301"/>
      <c r="C1517" s="301"/>
      <c r="D1517" s="301"/>
      <c r="E1517" s="52"/>
      <c r="F1517" s="52"/>
    </row>
    <row r="1518" spans="1:6" x14ac:dyDescent="0.25">
      <c r="A1518" s="301"/>
      <c r="C1518" s="301"/>
      <c r="D1518" s="301"/>
      <c r="E1518" s="52"/>
      <c r="F1518" s="52"/>
    </row>
    <row r="1519" spans="1:6" x14ac:dyDescent="0.25">
      <c r="A1519" s="301"/>
      <c r="C1519" s="301"/>
      <c r="D1519" s="301"/>
      <c r="E1519" s="52"/>
      <c r="F1519" s="52"/>
    </row>
    <row r="1520" spans="1:6" x14ac:dyDescent="0.25">
      <c r="A1520" s="301"/>
      <c r="C1520" s="301"/>
      <c r="D1520" s="301"/>
      <c r="E1520" s="52"/>
      <c r="F1520" s="52"/>
    </row>
    <row r="1521" spans="1:6" x14ac:dyDescent="0.25">
      <c r="A1521" s="301"/>
      <c r="C1521" s="301"/>
      <c r="D1521" s="301"/>
      <c r="E1521" s="52"/>
      <c r="F1521" s="52"/>
    </row>
    <row r="1522" spans="1:6" x14ac:dyDescent="0.25">
      <c r="A1522" s="301"/>
      <c r="C1522" s="301"/>
      <c r="D1522" s="301"/>
      <c r="E1522" s="52"/>
      <c r="F1522" s="52"/>
    </row>
    <row r="1523" spans="1:6" x14ac:dyDescent="0.25">
      <c r="A1523" s="301"/>
      <c r="C1523" s="301"/>
      <c r="D1523" s="301"/>
      <c r="E1523" s="52"/>
      <c r="F1523" s="52"/>
    </row>
    <row r="1524" spans="1:6" x14ac:dyDescent="0.25">
      <c r="A1524" s="301"/>
      <c r="C1524" s="301"/>
      <c r="D1524" s="301"/>
      <c r="E1524" s="52"/>
      <c r="F1524" s="52"/>
    </row>
    <row r="1525" spans="1:6" x14ac:dyDescent="0.25">
      <c r="A1525" s="301"/>
      <c r="C1525" s="301"/>
      <c r="D1525" s="301"/>
      <c r="E1525" s="52"/>
      <c r="F1525" s="52"/>
    </row>
    <row r="1526" spans="1:6" x14ac:dyDescent="0.25">
      <c r="A1526" s="301"/>
      <c r="C1526" s="301"/>
      <c r="D1526" s="301"/>
      <c r="E1526" s="52"/>
      <c r="F1526" s="52"/>
    </row>
    <row r="1527" spans="1:6" x14ac:dyDescent="0.25">
      <c r="A1527" s="301"/>
      <c r="C1527" s="301"/>
      <c r="D1527" s="301"/>
      <c r="E1527" s="52"/>
      <c r="F1527" s="52"/>
    </row>
    <row r="1528" spans="1:6" x14ac:dyDescent="0.25">
      <c r="A1528" s="301"/>
      <c r="C1528" s="301"/>
      <c r="D1528" s="301"/>
      <c r="E1528" s="52"/>
      <c r="F1528" s="52"/>
    </row>
    <row r="1529" spans="1:6" x14ac:dyDescent="0.25">
      <c r="A1529" s="301"/>
      <c r="C1529" s="301"/>
      <c r="D1529" s="301"/>
      <c r="E1529" s="52"/>
      <c r="F1529" s="52"/>
    </row>
    <row r="1530" spans="1:6" x14ac:dyDescent="0.25">
      <c r="A1530" s="301"/>
      <c r="C1530" s="301"/>
      <c r="D1530" s="301"/>
      <c r="E1530" s="52"/>
      <c r="F1530" s="52"/>
    </row>
    <row r="1531" spans="1:6" x14ac:dyDescent="0.25">
      <c r="A1531" s="301"/>
      <c r="C1531" s="301"/>
      <c r="D1531" s="301"/>
      <c r="E1531" s="52"/>
      <c r="F1531" s="52"/>
    </row>
    <row r="1532" spans="1:6" x14ac:dyDescent="0.25">
      <c r="A1532" s="301"/>
      <c r="C1532" s="301"/>
      <c r="D1532" s="301"/>
      <c r="E1532" s="52"/>
      <c r="F1532" s="52"/>
    </row>
    <row r="1533" spans="1:6" x14ac:dyDescent="0.25">
      <c r="A1533" s="301"/>
      <c r="C1533" s="301"/>
      <c r="D1533" s="301"/>
      <c r="E1533" s="52"/>
      <c r="F1533" s="52"/>
    </row>
    <row r="1534" spans="1:6" x14ac:dyDescent="0.25">
      <c r="A1534" s="301"/>
      <c r="C1534" s="301"/>
      <c r="D1534" s="301"/>
      <c r="E1534" s="52"/>
      <c r="F1534" s="52"/>
    </row>
    <row r="1535" spans="1:6" x14ac:dyDescent="0.25">
      <c r="A1535" s="301"/>
      <c r="C1535" s="301"/>
      <c r="D1535" s="301"/>
      <c r="E1535" s="52"/>
      <c r="F1535" s="52"/>
    </row>
    <row r="1536" spans="1:6" x14ac:dyDescent="0.25">
      <c r="A1536" s="301"/>
      <c r="C1536" s="301"/>
      <c r="D1536" s="301"/>
      <c r="E1536" s="52"/>
      <c r="F1536" s="52"/>
    </row>
    <row r="1537" spans="1:6" x14ac:dyDescent="0.25">
      <c r="A1537" s="301"/>
      <c r="C1537" s="301"/>
      <c r="D1537" s="301"/>
      <c r="E1537" s="52"/>
      <c r="F1537" s="52"/>
    </row>
    <row r="1538" spans="1:6" x14ac:dyDescent="0.25">
      <c r="A1538" s="301"/>
      <c r="C1538" s="301"/>
      <c r="D1538" s="301"/>
      <c r="E1538" s="52"/>
      <c r="F1538" s="52"/>
    </row>
    <row r="1539" spans="1:6" x14ac:dyDescent="0.25">
      <c r="A1539" s="301"/>
      <c r="C1539" s="301"/>
      <c r="D1539" s="301"/>
      <c r="E1539" s="52"/>
      <c r="F1539" s="52"/>
    </row>
    <row r="1540" spans="1:6" x14ac:dyDescent="0.25">
      <c r="A1540" s="301"/>
      <c r="C1540" s="301"/>
      <c r="D1540" s="301"/>
      <c r="E1540" s="52"/>
      <c r="F1540" s="52"/>
    </row>
    <row r="1541" spans="1:6" x14ac:dyDescent="0.25">
      <c r="A1541" s="301"/>
      <c r="C1541" s="301"/>
      <c r="D1541" s="301"/>
      <c r="E1541" s="52"/>
      <c r="F1541" s="52"/>
    </row>
    <row r="1542" spans="1:6" x14ac:dyDescent="0.25">
      <c r="A1542" s="301"/>
      <c r="C1542" s="301"/>
      <c r="D1542" s="301"/>
      <c r="E1542" s="52"/>
      <c r="F1542" s="52"/>
    </row>
    <row r="1543" spans="1:6" x14ac:dyDescent="0.25">
      <c r="A1543" s="301"/>
      <c r="C1543" s="301"/>
      <c r="D1543" s="301"/>
      <c r="E1543" s="52"/>
      <c r="F1543" s="52"/>
    </row>
    <row r="1544" spans="1:6" x14ac:dyDescent="0.25">
      <c r="A1544" s="301"/>
      <c r="C1544" s="301"/>
      <c r="D1544" s="301"/>
      <c r="E1544" s="52"/>
      <c r="F1544" s="52"/>
    </row>
    <row r="1545" spans="1:6" x14ac:dyDescent="0.25">
      <c r="A1545" s="301"/>
      <c r="C1545" s="301"/>
      <c r="D1545" s="301"/>
      <c r="E1545" s="52"/>
      <c r="F1545" s="52"/>
    </row>
    <row r="1546" spans="1:6" x14ac:dyDescent="0.25">
      <c r="A1546" s="301"/>
      <c r="C1546" s="301"/>
      <c r="D1546" s="301"/>
      <c r="E1546" s="52"/>
      <c r="F1546" s="52"/>
    </row>
    <row r="1547" spans="1:6" x14ac:dyDescent="0.25">
      <c r="A1547" s="301"/>
      <c r="C1547" s="301"/>
      <c r="D1547" s="301"/>
      <c r="E1547" s="52"/>
      <c r="F1547" s="52"/>
    </row>
    <row r="1548" spans="1:6" x14ac:dyDescent="0.25">
      <c r="A1548" s="301"/>
      <c r="C1548" s="301"/>
      <c r="D1548" s="301"/>
      <c r="E1548" s="52"/>
      <c r="F1548" s="52"/>
    </row>
    <row r="1549" spans="1:6" x14ac:dyDescent="0.25">
      <c r="A1549" s="301"/>
      <c r="C1549" s="301"/>
      <c r="D1549" s="301"/>
      <c r="E1549" s="52"/>
      <c r="F1549" s="52"/>
    </row>
    <row r="1550" spans="1:6" x14ac:dyDescent="0.25">
      <c r="A1550" s="301"/>
      <c r="C1550" s="301"/>
      <c r="D1550" s="301"/>
      <c r="E1550" s="52"/>
      <c r="F1550" s="52"/>
    </row>
    <row r="1551" spans="1:6" x14ac:dyDescent="0.25">
      <c r="A1551" s="301"/>
      <c r="C1551" s="301"/>
      <c r="D1551" s="301"/>
      <c r="E1551" s="52"/>
      <c r="F1551" s="52"/>
    </row>
    <row r="1552" spans="1:6" x14ac:dyDescent="0.25">
      <c r="A1552" s="301"/>
      <c r="C1552" s="301"/>
      <c r="D1552" s="301"/>
      <c r="E1552" s="52"/>
      <c r="F1552" s="52"/>
    </row>
    <row r="1553" spans="1:6" x14ac:dyDescent="0.25">
      <c r="A1553" s="301"/>
      <c r="C1553" s="301"/>
      <c r="D1553" s="301"/>
      <c r="E1553" s="52"/>
      <c r="F1553" s="52"/>
    </row>
    <row r="1554" spans="1:6" x14ac:dyDescent="0.25">
      <c r="A1554" s="301"/>
      <c r="C1554" s="301"/>
      <c r="D1554" s="301"/>
      <c r="E1554" s="52"/>
      <c r="F1554" s="52"/>
    </row>
    <row r="1555" spans="1:6" x14ac:dyDescent="0.25">
      <c r="A1555" s="301"/>
      <c r="C1555" s="301"/>
      <c r="D1555" s="301"/>
      <c r="E1555" s="52"/>
      <c r="F1555" s="52"/>
    </row>
    <row r="1556" spans="1:6" x14ac:dyDescent="0.25">
      <c r="A1556" s="301"/>
      <c r="C1556" s="301"/>
      <c r="D1556" s="301"/>
      <c r="E1556" s="52"/>
      <c r="F1556" s="52"/>
    </row>
    <row r="1557" spans="1:6" x14ac:dyDescent="0.25">
      <c r="A1557" s="301"/>
      <c r="C1557" s="301"/>
      <c r="D1557" s="301"/>
      <c r="E1557" s="52"/>
      <c r="F1557" s="52"/>
    </row>
    <row r="1558" spans="1:6" x14ac:dyDescent="0.25">
      <c r="A1558" s="301"/>
      <c r="C1558" s="301"/>
      <c r="D1558" s="301"/>
      <c r="E1558" s="52"/>
      <c r="F1558" s="52"/>
    </row>
    <row r="1559" spans="1:6" x14ac:dyDescent="0.25">
      <c r="A1559" s="301"/>
      <c r="C1559" s="301"/>
      <c r="D1559" s="301"/>
      <c r="E1559" s="52"/>
      <c r="F1559" s="52"/>
    </row>
    <row r="1560" spans="1:6" x14ac:dyDescent="0.25">
      <c r="A1560" s="301"/>
      <c r="C1560" s="301"/>
      <c r="D1560" s="301"/>
      <c r="E1560" s="52"/>
      <c r="F1560" s="52"/>
    </row>
    <row r="1561" spans="1:6" x14ac:dyDescent="0.25">
      <c r="A1561" s="301"/>
      <c r="C1561" s="301"/>
      <c r="D1561" s="301"/>
      <c r="E1561" s="52"/>
      <c r="F1561" s="52"/>
    </row>
    <row r="1562" spans="1:6" x14ac:dyDescent="0.25">
      <c r="A1562" s="301"/>
      <c r="C1562" s="301"/>
      <c r="D1562" s="301"/>
      <c r="E1562" s="52"/>
      <c r="F1562" s="52"/>
    </row>
    <row r="1563" spans="1:6" x14ac:dyDescent="0.25">
      <c r="A1563" s="301"/>
      <c r="C1563" s="301"/>
      <c r="D1563" s="301"/>
      <c r="E1563" s="52"/>
      <c r="F1563" s="52"/>
    </row>
    <row r="1564" spans="1:6" x14ac:dyDescent="0.25">
      <c r="A1564" s="301"/>
      <c r="C1564" s="301"/>
      <c r="D1564" s="301"/>
      <c r="E1564" s="52"/>
      <c r="F1564" s="52"/>
    </row>
    <row r="1565" spans="1:6" x14ac:dyDescent="0.25">
      <c r="A1565" s="301"/>
      <c r="C1565" s="301"/>
      <c r="D1565" s="301"/>
      <c r="E1565" s="52"/>
      <c r="F1565" s="52"/>
    </row>
    <row r="1566" spans="1:6" x14ac:dyDescent="0.25">
      <c r="A1566" s="301"/>
      <c r="C1566" s="301"/>
      <c r="D1566" s="301"/>
      <c r="E1566" s="52"/>
      <c r="F1566" s="52"/>
    </row>
    <row r="1567" spans="1:6" x14ac:dyDescent="0.25">
      <c r="A1567" s="301"/>
      <c r="C1567" s="301"/>
      <c r="D1567" s="301"/>
      <c r="E1567" s="52"/>
      <c r="F1567" s="52"/>
    </row>
    <row r="1568" spans="1:6" x14ac:dyDescent="0.25">
      <c r="A1568" s="301"/>
      <c r="C1568" s="301"/>
      <c r="D1568" s="301"/>
      <c r="E1568" s="52"/>
      <c r="F1568" s="52"/>
    </row>
    <row r="1569" spans="1:6" x14ac:dyDescent="0.25">
      <c r="A1569" s="301"/>
      <c r="C1569" s="301"/>
      <c r="D1569" s="301"/>
      <c r="E1569" s="52"/>
      <c r="F1569" s="52"/>
    </row>
    <row r="1570" spans="1:6" x14ac:dyDescent="0.25">
      <c r="A1570" s="301"/>
      <c r="C1570" s="301"/>
      <c r="D1570" s="301"/>
      <c r="E1570" s="52"/>
      <c r="F1570" s="52"/>
    </row>
    <row r="1571" spans="1:6" x14ac:dyDescent="0.25">
      <c r="A1571" s="301"/>
      <c r="C1571" s="301"/>
      <c r="D1571" s="301"/>
      <c r="E1571" s="52"/>
      <c r="F1571" s="52"/>
    </row>
    <row r="1572" spans="1:6" x14ac:dyDescent="0.25">
      <c r="A1572" s="301"/>
      <c r="C1572" s="301"/>
      <c r="D1572" s="301"/>
      <c r="E1572" s="52"/>
      <c r="F1572" s="52"/>
    </row>
    <row r="1573" spans="1:6" x14ac:dyDescent="0.25">
      <c r="A1573" s="301"/>
      <c r="C1573" s="301"/>
      <c r="D1573" s="301"/>
      <c r="E1573" s="52"/>
      <c r="F1573" s="52"/>
    </row>
    <row r="1574" spans="1:6" x14ac:dyDescent="0.25">
      <c r="A1574" s="301"/>
      <c r="C1574" s="301"/>
      <c r="D1574" s="301"/>
      <c r="E1574" s="52"/>
      <c r="F1574" s="52"/>
    </row>
    <row r="1575" spans="1:6" x14ac:dyDescent="0.25">
      <c r="A1575" s="301"/>
      <c r="C1575" s="301"/>
      <c r="D1575" s="301"/>
      <c r="E1575" s="52"/>
      <c r="F1575" s="52"/>
    </row>
    <row r="1576" spans="1:6" x14ac:dyDescent="0.25">
      <c r="A1576" s="301"/>
      <c r="C1576" s="301"/>
      <c r="D1576" s="301"/>
      <c r="E1576" s="52"/>
      <c r="F1576" s="52"/>
    </row>
    <row r="1577" spans="1:6" x14ac:dyDescent="0.25">
      <c r="A1577" s="301"/>
      <c r="C1577" s="301"/>
      <c r="D1577" s="301"/>
      <c r="E1577" s="52"/>
      <c r="F1577" s="52"/>
    </row>
    <row r="1578" spans="1:6" x14ac:dyDescent="0.25">
      <c r="A1578" s="301"/>
      <c r="C1578" s="301"/>
      <c r="D1578" s="301"/>
      <c r="E1578" s="52"/>
      <c r="F1578" s="52"/>
    </row>
    <row r="1579" spans="1:6" x14ac:dyDescent="0.25">
      <c r="A1579" s="301"/>
      <c r="C1579" s="301"/>
      <c r="D1579" s="301"/>
      <c r="E1579" s="52"/>
      <c r="F1579" s="52"/>
    </row>
    <row r="1580" spans="1:6" x14ac:dyDescent="0.25">
      <c r="A1580" s="301"/>
      <c r="C1580" s="301"/>
      <c r="D1580" s="301"/>
      <c r="E1580" s="52"/>
      <c r="F1580" s="52"/>
    </row>
    <row r="1581" spans="1:6" x14ac:dyDescent="0.25">
      <c r="A1581" s="301"/>
      <c r="C1581" s="301"/>
      <c r="D1581" s="301"/>
      <c r="E1581" s="52"/>
      <c r="F1581" s="52"/>
    </row>
    <row r="1582" spans="1:6" x14ac:dyDescent="0.25">
      <c r="A1582" s="301"/>
      <c r="C1582" s="301"/>
      <c r="D1582" s="301"/>
      <c r="E1582" s="52"/>
      <c r="F1582" s="52"/>
    </row>
    <row r="1583" spans="1:6" x14ac:dyDescent="0.25">
      <c r="A1583" s="301"/>
      <c r="C1583" s="301"/>
      <c r="D1583" s="301"/>
      <c r="E1583" s="52"/>
      <c r="F1583" s="52"/>
    </row>
    <row r="1584" spans="1:6" x14ac:dyDescent="0.25">
      <c r="A1584" s="301"/>
      <c r="C1584" s="301"/>
      <c r="D1584" s="301"/>
      <c r="E1584" s="52"/>
      <c r="F1584" s="52"/>
    </row>
    <row r="1585" spans="1:6" x14ac:dyDescent="0.25">
      <c r="A1585" s="301"/>
      <c r="C1585" s="301"/>
      <c r="D1585" s="301"/>
      <c r="E1585" s="52"/>
      <c r="F1585" s="52"/>
    </row>
    <row r="1586" spans="1:6" x14ac:dyDescent="0.25">
      <c r="A1586" s="301"/>
      <c r="C1586" s="301"/>
      <c r="D1586" s="301"/>
      <c r="E1586" s="52"/>
      <c r="F1586" s="52"/>
    </row>
    <row r="1587" spans="1:6" x14ac:dyDescent="0.25">
      <c r="A1587" s="301"/>
      <c r="C1587" s="301"/>
      <c r="D1587" s="301"/>
      <c r="E1587" s="52"/>
      <c r="F1587" s="52"/>
    </row>
    <row r="1588" spans="1:6" x14ac:dyDescent="0.25">
      <c r="A1588" s="301"/>
      <c r="C1588" s="301"/>
      <c r="D1588" s="301"/>
      <c r="E1588" s="52"/>
      <c r="F1588" s="52"/>
    </row>
    <row r="1589" spans="1:6" x14ac:dyDescent="0.25">
      <c r="A1589" s="301"/>
      <c r="C1589" s="301"/>
      <c r="D1589" s="301"/>
      <c r="E1589" s="52"/>
      <c r="F1589" s="52"/>
    </row>
    <row r="1590" spans="1:6" x14ac:dyDescent="0.25">
      <c r="A1590" s="301"/>
      <c r="C1590" s="301"/>
      <c r="D1590" s="301"/>
      <c r="E1590" s="52"/>
      <c r="F1590" s="52"/>
    </row>
    <row r="1591" spans="1:6" x14ac:dyDescent="0.25">
      <c r="A1591" s="301"/>
      <c r="C1591" s="301"/>
      <c r="D1591" s="301"/>
      <c r="E1591" s="52"/>
      <c r="F1591" s="52"/>
    </row>
    <row r="1592" spans="1:6" x14ac:dyDescent="0.25">
      <c r="A1592" s="301"/>
      <c r="C1592" s="301"/>
      <c r="D1592" s="301"/>
      <c r="E1592" s="52"/>
      <c r="F1592" s="52"/>
    </row>
    <row r="1593" spans="1:6" x14ac:dyDescent="0.25">
      <c r="A1593" s="301"/>
      <c r="C1593" s="301"/>
      <c r="D1593" s="301"/>
      <c r="E1593" s="52"/>
      <c r="F1593" s="52"/>
    </row>
    <row r="1594" spans="1:6" x14ac:dyDescent="0.25">
      <c r="A1594" s="301"/>
      <c r="C1594" s="301"/>
      <c r="D1594" s="301"/>
      <c r="E1594" s="52"/>
      <c r="F1594" s="52"/>
    </row>
    <row r="1595" spans="1:6" x14ac:dyDescent="0.25">
      <c r="A1595" s="301"/>
      <c r="C1595" s="301"/>
      <c r="D1595" s="301"/>
      <c r="E1595" s="52"/>
      <c r="F1595" s="52"/>
    </row>
    <row r="1596" spans="1:6" x14ac:dyDescent="0.25">
      <c r="A1596" s="301"/>
      <c r="C1596" s="301"/>
      <c r="D1596" s="301"/>
      <c r="E1596" s="52"/>
      <c r="F1596" s="52"/>
    </row>
    <row r="1597" spans="1:6" x14ac:dyDescent="0.25">
      <c r="A1597" s="301"/>
      <c r="C1597" s="301"/>
      <c r="D1597" s="301"/>
      <c r="E1597" s="52"/>
      <c r="F1597" s="52"/>
    </row>
    <row r="1598" spans="1:6" x14ac:dyDescent="0.25">
      <c r="A1598" s="301"/>
      <c r="C1598" s="301"/>
      <c r="D1598" s="301"/>
      <c r="E1598" s="52"/>
      <c r="F1598" s="52"/>
    </row>
    <row r="1599" spans="1:6" x14ac:dyDescent="0.25">
      <c r="A1599" s="301"/>
      <c r="C1599" s="301"/>
      <c r="D1599" s="301"/>
      <c r="E1599" s="52"/>
      <c r="F1599" s="52"/>
    </row>
    <row r="1600" spans="1:6" x14ac:dyDescent="0.25">
      <c r="A1600" s="301"/>
      <c r="C1600" s="301"/>
      <c r="D1600" s="301"/>
      <c r="E1600" s="52"/>
      <c r="F1600" s="52"/>
    </row>
    <row r="1601" spans="1:6" x14ac:dyDescent="0.25">
      <c r="A1601" s="301"/>
      <c r="C1601" s="301"/>
      <c r="D1601" s="301"/>
      <c r="E1601" s="52"/>
      <c r="F1601" s="52"/>
    </row>
    <row r="1602" spans="1:6" x14ac:dyDescent="0.25">
      <c r="A1602" s="301"/>
      <c r="C1602" s="301"/>
      <c r="D1602" s="301"/>
      <c r="E1602" s="52"/>
      <c r="F1602" s="52"/>
    </row>
    <row r="1603" spans="1:6" x14ac:dyDescent="0.25">
      <c r="A1603" s="301"/>
      <c r="C1603" s="301"/>
      <c r="D1603" s="301"/>
      <c r="E1603" s="52"/>
      <c r="F1603" s="52"/>
    </row>
    <row r="1604" spans="1:6" x14ac:dyDescent="0.25">
      <c r="A1604" s="301"/>
      <c r="C1604" s="301"/>
      <c r="D1604" s="301"/>
      <c r="E1604" s="52"/>
      <c r="F1604" s="52"/>
    </row>
    <row r="1605" spans="1:6" x14ac:dyDescent="0.25">
      <c r="A1605" s="301"/>
      <c r="C1605" s="301"/>
      <c r="D1605" s="301"/>
      <c r="E1605" s="52"/>
      <c r="F1605" s="52"/>
    </row>
    <row r="1606" spans="1:6" x14ac:dyDescent="0.25">
      <c r="A1606" s="301"/>
      <c r="C1606" s="301"/>
      <c r="D1606" s="301"/>
      <c r="E1606" s="52"/>
      <c r="F1606" s="52"/>
    </row>
    <row r="1607" spans="1:6" x14ac:dyDescent="0.25">
      <c r="A1607" s="301"/>
      <c r="C1607" s="301"/>
      <c r="D1607" s="301"/>
      <c r="E1607" s="52"/>
      <c r="F1607" s="52"/>
    </row>
    <row r="1608" spans="1:6" x14ac:dyDescent="0.25">
      <c r="A1608" s="301"/>
      <c r="C1608" s="301"/>
      <c r="D1608" s="301"/>
      <c r="E1608" s="52"/>
      <c r="F1608" s="52"/>
    </row>
    <row r="1609" spans="1:6" x14ac:dyDescent="0.25">
      <c r="A1609" s="301"/>
      <c r="C1609" s="301"/>
      <c r="D1609" s="301"/>
      <c r="E1609" s="52"/>
      <c r="F1609" s="52"/>
    </row>
    <row r="1610" spans="1:6" x14ac:dyDescent="0.25">
      <c r="A1610" s="301"/>
      <c r="C1610" s="301"/>
      <c r="D1610" s="301"/>
      <c r="E1610" s="52"/>
      <c r="F1610" s="52"/>
    </row>
    <row r="1611" spans="1:6" x14ac:dyDescent="0.25">
      <c r="A1611" s="301"/>
      <c r="C1611" s="301"/>
      <c r="D1611" s="301"/>
      <c r="E1611" s="52"/>
      <c r="F1611" s="52"/>
    </row>
    <row r="1612" spans="1:6" x14ac:dyDescent="0.25">
      <c r="A1612" s="301"/>
      <c r="C1612" s="301"/>
      <c r="D1612" s="301"/>
      <c r="E1612" s="52"/>
      <c r="F1612" s="52"/>
    </row>
    <row r="1613" spans="1:6" x14ac:dyDescent="0.25">
      <c r="A1613" s="301"/>
      <c r="C1613" s="301"/>
      <c r="D1613" s="301"/>
      <c r="E1613" s="52"/>
      <c r="F1613" s="52"/>
    </row>
    <row r="1614" spans="1:6" x14ac:dyDescent="0.25">
      <c r="A1614" s="301"/>
      <c r="C1614" s="301"/>
      <c r="D1614" s="301"/>
      <c r="E1614" s="52"/>
      <c r="F1614" s="52"/>
    </row>
    <row r="1615" spans="1:6" x14ac:dyDescent="0.25">
      <c r="A1615" s="301"/>
      <c r="C1615" s="301"/>
      <c r="D1615" s="301"/>
      <c r="E1615" s="52"/>
      <c r="F1615" s="52"/>
    </row>
    <row r="1616" spans="1:6" x14ac:dyDescent="0.25">
      <c r="A1616" s="301"/>
      <c r="C1616" s="301"/>
      <c r="D1616" s="301"/>
      <c r="E1616" s="52"/>
      <c r="F1616" s="52"/>
    </row>
    <row r="1617" spans="1:6" x14ac:dyDescent="0.25">
      <c r="A1617" s="301"/>
      <c r="C1617" s="301"/>
      <c r="D1617" s="301"/>
      <c r="E1617" s="52"/>
      <c r="F1617" s="52"/>
    </row>
    <row r="1618" spans="1:6" x14ac:dyDescent="0.25">
      <c r="A1618" s="301"/>
      <c r="C1618" s="301"/>
      <c r="D1618" s="301"/>
      <c r="E1618" s="52"/>
      <c r="F1618" s="52"/>
    </row>
    <row r="1619" spans="1:6" x14ac:dyDescent="0.25">
      <c r="A1619" s="301"/>
      <c r="C1619" s="301"/>
      <c r="D1619" s="301"/>
      <c r="E1619" s="52"/>
      <c r="F1619" s="52"/>
    </row>
    <row r="1620" spans="1:6" x14ac:dyDescent="0.25">
      <c r="A1620" s="301"/>
      <c r="C1620" s="301"/>
      <c r="D1620" s="301"/>
      <c r="E1620" s="52"/>
      <c r="F1620" s="52"/>
    </row>
    <row r="1621" spans="1:6" x14ac:dyDescent="0.25">
      <c r="A1621" s="301"/>
      <c r="C1621" s="301"/>
      <c r="D1621" s="301"/>
      <c r="E1621" s="52"/>
      <c r="F1621" s="52"/>
    </row>
    <row r="1622" spans="1:6" x14ac:dyDescent="0.25">
      <c r="A1622" s="301"/>
      <c r="C1622" s="301"/>
      <c r="D1622" s="301"/>
      <c r="E1622" s="52"/>
      <c r="F1622" s="52"/>
    </row>
    <row r="1623" spans="1:6" x14ac:dyDescent="0.25">
      <c r="A1623" s="301"/>
      <c r="C1623" s="301"/>
      <c r="D1623" s="301"/>
      <c r="E1623" s="52"/>
      <c r="F1623" s="52"/>
    </row>
    <row r="1624" spans="1:6" x14ac:dyDescent="0.25">
      <c r="A1624" s="301"/>
      <c r="C1624" s="301"/>
      <c r="D1624" s="301"/>
      <c r="E1624" s="52"/>
      <c r="F1624" s="52"/>
    </row>
    <row r="1625" spans="1:6" x14ac:dyDescent="0.25">
      <c r="A1625" s="301"/>
      <c r="C1625" s="301"/>
      <c r="D1625" s="301"/>
      <c r="E1625" s="52"/>
      <c r="F1625" s="52"/>
    </row>
    <row r="1626" spans="1:6" x14ac:dyDescent="0.25">
      <c r="A1626" s="301"/>
      <c r="C1626" s="301"/>
      <c r="D1626" s="301"/>
      <c r="E1626" s="52"/>
      <c r="F1626" s="52"/>
    </row>
    <row r="1627" spans="1:6" x14ac:dyDescent="0.25">
      <c r="A1627" s="301"/>
      <c r="C1627" s="301"/>
      <c r="D1627" s="301"/>
      <c r="E1627" s="52"/>
      <c r="F1627" s="52"/>
    </row>
    <row r="1628" spans="1:6" x14ac:dyDescent="0.25">
      <c r="A1628" s="301"/>
      <c r="C1628" s="301"/>
      <c r="D1628" s="301"/>
      <c r="E1628" s="52"/>
      <c r="F1628" s="52"/>
    </row>
    <row r="1629" spans="1:6" x14ac:dyDescent="0.25">
      <c r="A1629" s="301"/>
      <c r="C1629" s="301"/>
      <c r="D1629" s="301"/>
      <c r="E1629" s="52"/>
      <c r="F1629" s="52"/>
    </row>
    <row r="1630" spans="1:6" x14ac:dyDescent="0.25">
      <c r="A1630" s="301"/>
      <c r="C1630" s="301"/>
      <c r="D1630" s="301"/>
      <c r="E1630" s="52"/>
      <c r="F1630" s="52"/>
    </row>
    <row r="1631" spans="1:6" x14ac:dyDescent="0.25">
      <c r="A1631" s="301"/>
      <c r="C1631" s="301"/>
      <c r="D1631" s="301"/>
      <c r="E1631" s="52"/>
      <c r="F1631" s="52"/>
    </row>
    <row r="1632" spans="1:6" x14ac:dyDescent="0.25">
      <c r="A1632" s="301"/>
      <c r="C1632" s="301"/>
      <c r="D1632" s="301"/>
      <c r="E1632" s="52"/>
      <c r="F1632" s="52"/>
    </row>
    <row r="1633" spans="1:6" x14ac:dyDescent="0.25">
      <c r="A1633" s="301"/>
      <c r="C1633" s="301"/>
      <c r="D1633" s="301"/>
      <c r="E1633" s="52"/>
      <c r="F1633" s="52"/>
    </row>
    <row r="1634" spans="1:6" x14ac:dyDescent="0.25">
      <c r="A1634" s="301"/>
      <c r="C1634" s="301"/>
      <c r="D1634" s="301"/>
      <c r="E1634" s="52"/>
      <c r="F1634" s="52"/>
    </row>
    <row r="1635" spans="1:6" x14ac:dyDescent="0.25">
      <c r="A1635" s="301"/>
      <c r="C1635" s="301"/>
      <c r="D1635" s="301"/>
      <c r="E1635" s="52"/>
      <c r="F1635" s="52"/>
    </row>
    <row r="1636" spans="1:6" x14ac:dyDescent="0.25">
      <c r="A1636" s="301"/>
      <c r="C1636" s="301"/>
      <c r="D1636" s="301"/>
      <c r="E1636" s="52"/>
      <c r="F1636" s="52"/>
    </row>
    <row r="1637" spans="1:6" x14ac:dyDescent="0.25">
      <c r="A1637" s="301"/>
      <c r="C1637" s="301"/>
      <c r="D1637" s="301"/>
      <c r="E1637" s="52"/>
      <c r="F1637" s="52"/>
    </row>
    <row r="1638" spans="1:6" x14ac:dyDescent="0.25">
      <c r="A1638" s="301"/>
      <c r="C1638" s="301"/>
      <c r="D1638" s="301"/>
      <c r="E1638" s="52"/>
      <c r="F1638" s="52"/>
    </row>
    <row r="1639" spans="1:6" x14ac:dyDescent="0.25">
      <c r="A1639" s="301"/>
      <c r="C1639" s="301"/>
      <c r="D1639" s="301"/>
      <c r="E1639" s="52"/>
      <c r="F1639" s="52"/>
    </row>
    <row r="1640" spans="1:6" x14ac:dyDescent="0.25">
      <c r="A1640" s="301"/>
      <c r="C1640" s="301"/>
      <c r="D1640" s="301"/>
      <c r="E1640" s="52"/>
      <c r="F1640" s="52"/>
    </row>
    <row r="1641" spans="1:6" x14ac:dyDescent="0.25">
      <c r="A1641" s="301"/>
      <c r="C1641" s="301"/>
      <c r="D1641" s="301"/>
      <c r="E1641" s="52"/>
      <c r="F1641" s="52"/>
    </row>
    <row r="1642" spans="1:6" x14ac:dyDescent="0.25">
      <c r="A1642" s="301"/>
      <c r="C1642" s="301"/>
      <c r="D1642" s="301"/>
      <c r="E1642" s="52"/>
      <c r="F1642" s="52"/>
    </row>
    <row r="1643" spans="1:6" x14ac:dyDescent="0.25">
      <c r="A1643" s="301"/>
      <c r="C1643" s="301"/>
      <c r="D1643" s="301"/>
      <c r="E1643" s="52"/>
      <c r="F1643" s="52"/>
    </row>
    <row r="1644" spans="1:6" x14ac:dyDescent="0.25">
      <c r="A1644" s="301"/>
      <c r="C1644" s="301"/>
      <c r="D1644" s="301"/>
      <c r="E1644" s="52"/>
      <c r="F1644" s="52"/>
    </row>
    <row r="1645" spans="1:6" x14ac:dyDescent="0.25">
      <c r="A1645" s="301"/>
      <c r="C1645" s="301"/>
      <c r="D1645" s="301"/>
      <c r="E1645" s="52"/>
      <c r="F1645" s="52"/>
    </row>
    <row r="1646" spans="1:6" x14ac:dyDescent="0.25">
      <c r="A1646" s="301"/>
      <c r="C1646" s="301"/>
      <c r="D1646" s="301"/>
      <c r="E1646" s="52"/>
      <c r="F1646" s="52"/>
    </row>
    <row r="1647" spans="1:6" x14ac:dyDescent="0.25">
      <c r="A1647" s="301"/>
      <c r="C1647" s="301"/>
      <c r="D1647" s="301"/>
      <c r="E1647" s="52"/>
      <c r="F1647" s="52"/>
    </row>
    <row r="1648" spans="1:6" x14ac:dyDescent="0.25">
      <c r="A1648" s="301"/>
      <c r="C1648" s="301"/>
      <c r="D1648" s="301"/>
      <c r="E1648" s="52"/>
      <c r="F1648" s="52"/>
    </row>
    <row r="1649" spans="1:6" x14ac:dyDescent="0.25">
      <c r="A1649" s="301"/>
      <c r="C1649" s="301"/>
      <c r="D1649" s="301"/>
      <c r="E1649" s="52"/>
      <c r="F1649" s="52"/>
    </row>
    <row r="1650" spans="1:6" x14ac:dyDescent="0.25">
      <c r="A1650" s="301"/>
      <c r="C1650" s="301"/>
      <c r="D1650" s="301"/>
      <c r="E1650" s="52"/>
      <c r="F1650" s="52"/>
    </row>
    <row r="1651" spans="1:6" x14ac:dyDescent="0.25">
      <c r="A1651" s="301"/>
      <c r="C1651" s="301"/>
      <c r="D1651" s="301"/>
      <c r="E1651" s="52"/>
      <c r="F1651" s="52"/>
    </row>
    <row r="1652" spans="1:6" x14ac:dyDescent="0.25">
      <c r="A1652" s="301"/>
      <c r="C1652" s="301"/>
      <c r="D1652" s="301"/>
      <c r="E1652" s="52"/>
      <c r="F1652" s="52"/>
    </row>
    <row r="1653" spans="1:6" x14ac:dyDescent="0.25">
      <c r="A1653" s="301"/>
      <c r="C1653" s="301"/>
      <c r="D1653" s="301"/>
      <c r="E1653" s="52"/>
      <c r="F1653" s="52"/>
    </row>
    <row r="1654" spans="1:6" x14ac:dyDescent="0.25">
      <c r="A1654" s="301"/>
      <c r="C1654" s="301"/>
      <c r="D1654" s="301"/>
      <c r="E1654" s="52"/>
      <c r="F1654" s="52"/>
    </row>
    <row r="1655" spans="1:6" x14ac:dyDescent="0.25">
      <c r="A1655" s="301"/>
      <c r="C1655" s="301"/>
      <c r="D1655" s="301"/>
      <c r="E1655" s="52"/>
      <c r="F1655" s="52"/>
    </row>
    <row r="1656" spans="1:6" x14ac:dyDescent="0.25">
      <c r="A1656" s="301"/>
      <c r="C1656" s="301"/>
      <c r="D1656" s="301"/>
      <c r="E1656" s="52"/>
      <c r="F1656" s="52"/>
    </row>
    <row r="1657" spans="1:6" x14ac:dyDescent="0.25">
      <c r="A1657" s="301"/>
      <c r="C1657" s="301"/>
      <c r="D1657" s="301"/>
      <c r="E1657" s="52"/>
      <c r="F1657" s="52"/>
    </row>
    <row r="1658" spans="1:6" x14ac:dyDescent="0.25">
      <c r="A1658" s="301"/>
      <c r="C1658" s="301"/>
      <c r="D1658" s="301"/>
      <c r="E1658" s="52"/>
      <c r="F1658" s="52"/>
    </row>
    <row r="1659" spans="1:6" x14ac:dyDescent="0.25">
      <c r="A1659" s="301"/>
      <c r="C1659" s="301"/>
      <c r="D1659" s="301"/>
      <c r="E1659" s="52"/>
      <c r="F1659" s="52"/>
    </row>
    <row r="1660" spans="1:6" x14ac:dyDescent="0.25">
      <c r="A1660" s="301"/>
      <c r="C1660" s="301"/>
      <c r="D1660" s="301"/>
      <c r="E1660" s="52"/>
      <c r="F1660" s="52"/>
    </row>
    <row r="1661" spans="1:6" x14ac:dyDescent="0.25">
      <c r="A1661" s="301"/>
      <c r="C1661" s="301"/>
      <c r="D1661" s="301"/>
      <c r="E1661" s="52"/>
      <c r="F1661" s="52"/>
    </row>
    <row r="1662" spans="1:6" x14ac:dyDescent="0.25">
      <c r="A1662" s="301"/>
      <c r="C1662" s="301"/>
      <c r="D1662" s="301"/>
      <c r="E1662" s="52"/>
      <c r="F1662" s="52"/>
    </row>
    <row r="1663" spans="1:6" x14ac:dyDescent="0.25">
      <c r="A1663" s="301"/>
      <c r="C1663" s="301"/>
      <c r="D1663" s="301"/>
      <c r="E1663" s="52"/>
      <c r="F1663" s="52"/>
    </row>
    <row r="1664" spans="1:6" x14ac:dyDescent="0.25">
      <c r="A1664" s="301"/>
      <c r="C1664" s="301"/>
      <c r="D1664" s="301"/>
      <c r="E1664" s="52"/>
      <c r="F1664" s="52"/>
    </row>
    <row r="1665" spans="1:6" x14ac:dyDescent="0.25">
      <c r="A1665" s="301"/>
      <c r="C1665" s="301"/>
      <c r="D1665" s="301"/>
      <c r="E1665" s="52"/>
      <c r="F1665" s="52"/>
    </row>
    <row r="1666" spans="1:6" x14ac:dyDescent="0.25">
      <c r="A1666" s="301"/>
      <c r="C1666" s="301"/>
      <c r="D1666" s="301"/>
      <c r="E1666" s="52"/>
      <c r="F1666" s="52"/>
    </row>
    <row r="1667" spans="1:6" x14ac:dyDescent="0.25">
      <c r="A1667" s="301"/>
      <c r="C1667" s="301"/>
      <c r="D1667" s="301"/>
      <c r="E1667" s="52"/>
      <c r="F1667" s="52"/>
    </row>
    <row r="1668" spans="1:6" x14ac:dyDescent="0.25">
      <c r="A1668" s="301"/>
      <c r="C1668" s="301"/>
      <c r="D1668" s="301"/>
      <c r="E1668" s="52"/>
      <c r="F1668" s="52"/>
    </row>
    <row r="1669" spans="1:6" x14ac:dyDescent="0.25">
      <c r="A1669" s="301"/>
      <c r="C1669" s="301"/>
      <c r="D1669" s="301"/>
      <c r="E1669" s="52"/>
      <c r="F1669" s="52"/>
    </row>
    <row r="1670" spans="1:6" x14ac:dyDescent="0.25">
      <c r="A1670" s="301"/>
      <c r="C1670" s="301"/>
      <c r="D1670" s="301"/>
      <c r="E1670" s="52"/>
      <c r="F1670" s="52"/>
    </row>
    <row r="1671" spans="1:6" x14ac:dyDescent="0.25">
      <c r="A1671" s="301"/>
      <c r="C1671" s="301"/>
      <c r="D1671" s="301"/>
      <c r="E1671" s="52"/>
      <c r="F1671" s="52"/>
    </row>
    <row r="1672" spans="1:6" x14ac:dyDescent="0.25">
      <c r="A1672" s="301"/>
      <c r="C1672" s="301"/>
      <c r="D1672" s="301"/>
      <c r="E1672" s="52"/>
      <c r="F1672" s="52"/>
    </row>
    <row r="1673" spans="1:6" x14ac:dyDescent="0.25">
      <c r="A1673" s="301"/>
      <c r="C1673" s="301"/>
      <c r="D1673" s="301"/>
      <c r="E1673" s="52"/>
      <c r="F1673" s="52"/>
    </row>
    <row r="1674" spans="1:6" x14ac:dyDescent="0.25">
      <c r="A1674" s="301"/>
      <c r="C1674" s="301"/>
      <c r="D1674" s="301"/>
      <c r="E1674" s="52"/>
      <c r="F1674" s="52"/>
    </row>
    <row r="1675" spans="1:6" x14ac:dyDescent="0.25">
      <c r="A1675" s="301"/>
      <c r="C1675" s="301"/>
      <c r="D1675" s="301"/>
      <c r="E1675" s="52"/>
      <c r="F1675" s="52"/>
    </row>
    <row r="1676" spans="1:6" x14ac:dyDescent="0.25">
      <c r="A1676" s="301"/>
      <c r="C1676" s="301"/>
      <c r="D1676" s="301"/>
      <c r="E1676" s="52"/>
      <c r="F1676" s="52"/>
    </row>
    <row r="1677" spans="1:6" x14ac:dyDescent="0.25">
      <c r="A1677" s="301"/>
      <c r="C1677" s="301"/>
      <c r="D1677" s="301"/>
      <c r="E1677" s="52"/>
      <c r="F1677" s="52"/>
    </row>
    <row r="1678" spans="1:6" x14ac:dyDescent="0.25">
      <c r="A1678" s="301"/>
      <c r="C1678" s="301"/>
      <c r="D1678" s="301"/>
      <c r="E1678" s="52"/>
      <c r="F1678" s="52"/>
    </row>
    <row r="1679" spans="1:6" x14ac:dyDescent="0.25">
      <c r="A1679" s="301"/>
      <c r="C1679" s="301"/>
      <c r="D1679" s="301"/>
      <c r="E1679" s="52"/>
      <c r="F1679" s="52"/>
    </row>
    <row r="1680" spans="1:6" x14ac:dyDescent="0.25">
      <c r="A1680" s="301"/>
      <c r="C1680" s="301"/>
      <c r="D1680" s="301"/>
      <c r="E1680" s="52"/>
      <c r="F1680" s="52"/>
    </row>
    <row r="1681" spans="1:6" x14ac:dyDescent="0.25">
      <c r="A1681" s="301"/>
      <c r="C1681" s="301"/>
      <c r="D1681" s="301"/>
      <c r="E1681" s="52"/>
      <c r="F1681" s="52"/>
    </row>
    <row r="1682" spans="1:6" x14ac:dyDescent="0.25">
      <c r="A1682" s="301"/>
      <c r="C1682" s="301"/>
      <c r="D1682" s="301"/>
      <c r="E1682" s="52"/>
      <c r="F1682" s="52"/>
    </row>
    <row r="1683" spans="1:6" x14ac:dyDescent="0.25">
      <c r="A1683" s="301"/>
      <c r="C1683" s="301"/>
      <c r="D1683" s="301"/>
      <c r="E1683" s="52"/>
      <c r="F1683" s="52"/>
    </row>
    <row r="1684" spans="1:6" x14ac:dyDescent="0.25">
      <c r="A1684" s="301"/>
      <c r="C1684" s="301"/>
      <c r="D1684" s="301"/>
      <c r="E1684" s="52"/>
      <c r="F1684" s="52"/>
    </row>
    <row r="1685" spans="1:6" x14ac:dyDescent="0.25">
      <c r="A1685" s="301"/>
      <c r="C1685" s="301"/>
      <c r="D1685" s="301"/>
      <c r="E1685" s="52"/>
      <c r="F1685" s="52"/>
    </row>
    <row r="1686" spans="1:6" x14ac:dyDescent="0.25">
      <c r="A1686" s="301"/>
      <c r="C1686" s="301"/>
      <c r="D1686" s="301"/>
      <c r="E1686" s="52"/>
      <c r="F1686" s="52"/>
    </row>
    <row r="1687" spans="1:6" x14ac:dyDescent="0.25">
      <c r="A1687" s="301"/>
      <c r="C1687" s="301"/>
      <c r="D1687" s="301"/>
      <c r="E1687" s="52"/>
      <c r="F1687" s="52"/>
    </row>
    <row r="1688" spans="1:6" x14ac:dyDescent="0.25">
      <c r="A1688" s="301"/>
      <c r="C1688" s="301"/>
      <c r="D1688" s="301"/>
      <c r="E1688" s="52"/>
      <c r="F1688" s="52"/>
    </row>
    <row r="1689" spans="1:6" x14ac:dyDescent="0.25">
      <c r="A1689" s="301"/>
      <c r="C1689" s="301"/>
      <c r="D1689" s="301"/>
      <c r="E1689" s="52"/>
      <c r="F1689" s="52"/>
    </row>
    <row r="1690" spans="1:6" x14ac:dyDescent="0.25">
      <c r="A1690" s="301"/>
      <c r="C1690" s="301"/>
      <c r="D1690" s="301"/>
      <c r="E1690" s="52"/>
      <c r="F1690" s="52"/>
    </row>
    <row r="1691" spans="1:6" x14ac:dyDescent="0.25">
      <c r="A1691" s="301"/>
      <c r="C1691" s="301"/>
      <c r="D1691" s="301"/>
      <c r="E1691" s="52"/>
      <c r="F1691" s="52"/>
    </row>
    <row r="1692" spans="1:6" x14ac:dyDescent="0.25">
      <c r="A1692" s="301"/>
      <c r="C1692" s="301"/>
      <c r="D1692" s="301"/>
      <c r="E1692" s="52"/>
      <c r="F1692" s="52"/>
    </row>
    <row r="1693" spans="1:6" x14ac:dyDescent="0.25">
      <c r="A1693" s="301"/>
      <c r="C1693" s="301"/>
      <c r="D1693" s="301"/>
      <c r="E1693" s="52"/>
      <c r="F1693" s="52"/>
    </row>
    <row r="1694" spans="1:6" x14ac:dyDescent="0.25">
      <c r="A1694" s="301"/>
      <c r="C1694" s="301"/>
      <c r="D1694" s="301"/>
      <c r="E1694" s="52"/>
      <c r="F1694" s="52"/>
    </row>
    <row r="1695" spans="1:6" x14ac:dyDescent="0.25">
      <c r="A1695" s="301"/>
      <c r="C1695" s="301"/>
      <c r="D1695" s="301"/>
      <c r="E1695" s="52"/>
      <c r="F1695" s="52"/>
    </row>
    <row r="1696" spans="1:6" x14ac:dyDescent="0.25">
      <c r="A1696" s="301"/>
      <c r="C1696" s="301"/>
      <c r="D1696" s="301"/>
      <c r="E1696" s="52"/>
      <c r="F1696" s="52"/>
    </row>
    <row r="1697" spans="1:6" x14ac:dyDescent="0.25">
      <c r="A1697" s="301"/>
      <c r="C1697" s="301"/>
      <c r="D1697" s="301"/>
      <c r="E1697" s="52"/>
      <c r="F1697" s="52"/>
    </row>
    <row r="1698" spans="1:6" x14ac:dyDescent="0.25">
      <c r="A1698" s="301"/>
      <c r="C1698" s="301"/>
      <c r="D1698" s="301"/>
      <c r="E1698" s="52"/>
      <c r="F1698" s="52"/>
    </row>
    <row r="1699" spans="1:6" x14ac:dyDescent="0.25">
      <c r="A1699" s="301"/>
      <c r="C1699" s="301"/>
      <c r="D1699" s="301"/>
      <c r="E1699" s="52"/>
      <c r="F1699" s="52"/>
    </row>
    <row r="1700" spans="1:6" x14ac:dyDescent="0.25">
      <c r="A1700" s="301"/>
      <c r="C1700" s="301"/>
      <c r="D1700" s="301"/>
      <c r="E1700" s="52"/>
      <c r="F1700" s="52"/>
    </row>
    <row r="1701" spans="1:6" x14ac:dyDescent="0.25">
      <c r="A1701" s="301"/>
      <c r="C1701" s="301"/>
      <c r="D1701" s="301"/>
      <c r="E1701" s="52"/>
      <c r="F1701" s="52"/>
    </row>
    <row r="1702" spans="1:6" x14ac:dyDescent="0.25">
      <c r="A1702" s="301"/>
      <c r="C1702" s="301"/>
      <c r="D1702" s="301"/>
      <c r="E1702" s="52"/>
      <c r="F1702" s="52"/>
    </row>
    <row r="1703" spans="1:6" x14ac:dyDescent="0.25">
      <c r="A1703" s="301"/>
      <c r="C1703" s="301"/>
      <c r="D1703" s="301"/>
      <c r="E1703" s="52"/>
      <c r="F1703" s="52"/>
    </row>
    <row r="1704" spans="1:6" x14ac:dyDescent="0.25">
      <c r="A1704" s="301"/>
      <c r="C1704" s="301"/>
      <c r="D1704" s="301"/>
      <c r="E1704" s="52"/>
      <c r="F1704" s="52"/>
    </row>
    <row r="1705" spans="1:6" x14ac:dyDescent="0.25">
      <c r="A1705" s="301"/>
      <c r="C1705" s="301"/>
      <c r="D1705" s="301"/>
      <c r="E1705" s="52"/>
      <c r="F1705" s="52"/>
    </row>
    <row r="1706" spans="1:6" x14ac:dyDescent="0.25">
      <c r="A1706" s="301"/>
      <c r="C1706" s="301"/>
      <c r="D1706" s="301"/>
      <c r="E1706" s="52"/>
      <c r="F1706" s="52"/>
    </row>
    <row r="1707" spans="1:6" x14ac:dyDescent="0.25">
      <c r="A1707" s="301"/>
      <c r="C1707" s="301"/>
      <c r="D1707" s="301"/>
      <c r="E1707" s="52"/>
      <c r="F1707" s="52"/>
    </row>
    <row r="1708" spans="1:6" x14ac:dyDescent="0.25">
      <c r="A1708" s="301"/>
      <c r="C1708" s="301"/>
      <c r="D1708" s="301"/>
      <c r="E1708" s="52"/>
      <c r="F1708" s="52"/>
    </row>
    <row r="1709" spans="1:6" x14ac:dyDescent="0.25">
      <c r="A1709" s="301"/>
      <c r="C1709" s="301"/>
      <c r="D1709" s="301"/>
      <c r="E1709" s="52"/>
      <c r="F1709" s="52"/>
    </row>
    <row r="1710" spans="1:6" x14ac:dyDescent="0.25">
      <c r="A1710" s="301"/>
      <c r="C1710" s="301"/>
      <c r="D1710" s="301"/>
      <c r="E1710" s="52"/>
      <c r="F1710" s="52"/>
    </row>
    <row r="1711" spans="1:6" x14ac:dyDescent="0.25">
      <c r="A1711" s="301"/>
      <c r="C1711" s="301"/>
      <c r="D1711" s="301"/>
      <c r="E1711" s="52"/>
      <c r="F1711" s="52"/>
    </row>
    <row r="1712" spans="1:6" x14ac:dyDescent="0.25">
      <c r="A1712" s="301"/>
      <c r="C1712" s="301"/>
      <c r="D1712" s="301"/>
      <c r="E1712" s="52"/>
      <c r="F1712" s="52"/>
    </row>
    <row r="1713" spans="1:6" x14ac:dyDescent="0.25">
      <c r="A1713" s="301"/>
      <c r="C1713" s="301"/>
      <c r="D1713" s="301"/>
      <c r="E1713" s="52"/>
      <c r="F1713" s="52"/>
    </row>
    <row r="1714" spans="1:6" x14ac:dyDescent="0.25">
      <c r="A1714" s="301"/>
      <c r="C1714" s="301"/>
      <c r="D1714" s="301"/>
      <c r="E1714" s="52"/>
      <c r="F1714" s="52"/>
    </row>
    <row r="1715" spans="1:6" x14ac:dyDescent="0.25">
      <c r="A1715" s="301"/>
      <c r="C1715" s="301"/>
      <c r="D1715" s="301"/>
      <c r="E1715" s="52"/>
      <c r="F1715" s="52"/>
    </row>
    <row r="1716" spans="1:6" x14ac:dyDescent="0.25">
      <c r="A1716" s="301"/>
      <c r="C1716" s="301"/>
      <c r="D1716" s="301"/>
      <c r="E1716" s="52"/>
      <c r="F1716" s="52"/>
    </row>
    <row r="1717" spans="1:6" x14ac:dyDescent="0.25">
      <c r="A1717" s="301"/>
      <c r="C1717" s="301"/>
      <c r="D1717" s="301"/>
      <c r="E1717" s="52"/>
      <c r="F1717" s="52"/>
    </row>
    <row r="1718" spans="1:6" x14ac:dyDescent="0.25">
      <c r="A1718" s="301"/>
      <c r="C1718" s="301"/>
      <c r="D1718" s="301"/>
      <c r="E1718" s="52"/>
      <c r="F1718" s="52"/>
    </row>
    <row r="1719" spans="1:6" x14ac:dyDescent="0.25">
      <c r="A1719" s="301"/>
      <c r="C1719" s="301"/>
      <c r="D1719" s="301"/>
      <c r="E1719" s="52"/>
      <c r="F1719" s="52"/>
    </row>
    <row r="1720" spans="1:6" x14ac:dyDescent="0.25">
      <c r="A1720" s="301"/>
      <c r="C1720" s="301"/>
      <c r="D1720" s="301"/>
      <c r="E1720" s="52"/>
      <c r="F1720" s="52"/>
    </row>
    <row r="1721" spans="1:6" x14ac:dyDescent="0.25">
      <c r="A1721" s="301"/>
      <c r="C1721" s="301"/>
      <c r="D1721" s="301"/>
      <c r="E1721" s="52"/>
      <c r="F1721" s="52"/>
    </row>
    <row r="1722" spans="1:6" x14ac:dyDescent="0.25">
      <c r="A1722" s="301"/>
      <c r="C1722" s="301"/>
      <c r="D1722" s="301"/>
      <c r="E1722" s="52"/>
      <c r="F1722" s="52"/>
    </row>
    <row r="1723" spans="1:6" x14ac:dyDescent="0.25">
      <c r="A1723" s="301"/>
      <c r="C1723" s="301"/>
      <c r="D1723" s="301"/>
      <c r="E1723" s="52"/>
      <c r="F1723" s="52"/>
    </row>
    <row r="1724" spans="1:6" x14ac:dyDescent="0.25">
      <c r="A1724" s="301"/>
      <c r="C1724" s="301"/>
      <c r="D1724" s="301"/>
      <c r="E1724" s="52"/>
      <c r="F1724" s="52"/>
    </row>
    <row r="1725" spans="1:6" x14ac:dyDescent="0.25">
      <c r="A1725" s="301"/>
      <c r="C1725" s="301"/>
      <c r="D1725" s="301"/>
      <c r="E1725" s="52"/>
      <c r="F1725" s="52"/>
    </row>
    <row r="1726" spans="1:6" x14ac:dyDescent="0.25">
      <c r="A1726" s="301"/>
      <c r="C1726" s="301"/>
      <c r="D1726" s="301"/>
      <c r="E1726" s="52"/>
      <c r="F1726" s="52"/>
    </row>
    <row r="1727" spans="1:6" x14ac:dyDescent="0.25">
      <c r="A1727" s="301"/>
      <c r="C1727" s="301"/>
      <c r="D1727" s="301"/>
      <c r="E1727" s="52"/>
      <c r="F1727" s="52"/>
    </row>
    <row r="1728" spans="1:6" x14ac:dyDescent="0.25">
      <c r="A1728" s="301"/>
      <c r="C1728" s="301"/>
      <c r="D1728" s="301"/>
      <c r="E1728" s="52"/>
      <c r="F1728" s="52"/>
    </row>
  </sheetData>
  <autoFilter ref="A1:L144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M8" sqref="M8"/>
    </sheetView>
  </sheetViews>
  <sheetFormatPr defaultRowHeight="15" x14ac:dyDescent="0.25"/>
  <cols>
    <col min="1" max="1" width="34.42578125" customWidth="1"/>
    <col min="2" max="2" width="15.28515625" bestFit="1" customWidth="1"/>
    <col min="3" max="3" width="14.42578125" bestFit="1" customWidth="1"/>
    <col min="4" max="4" width="15.28515625" bestFit="1" customWidth="1"/>
    <col min="5" max="5" width="23.5703125" customWidth="1"/>
    <col min="6" max="6" width="14.42578125" bestFit="1" customWidth="1"/>
    <col min="7" max="8" width="15.42578125" bestFit="1" customWidth="1"/>
    <col min="9" max="9" width="22.28515625" bestFit="1" customWidth="1"/>
    <col min="10" max="10" width="16.28515625" customWidth="1"/>
    <col min="11" max="11" width="16.140625" customWidth="1"/>
    <col min="12" max="13" width="13.85546875" bestFit="1" customWidth="1"/>
    <col min="14" max="14" width="19.5703125" bestFit="1" customWidth="1"/>
    <col min="15" max="15" width="16.28515625" bestFit="1" customWidth="1"/>
    <col min="16" max="16" width="18.140625" customWidth="1"/>
    <col min="17" max="17" width="38.5703125" bestFit="1" customWidth="1"/>
  </cols>
  <sheetData>
    <row r="1" spans="1:17" x14ac:dyDescent="0.25">
      <c r="A1" s="277" t="s">
        <v>4553</v>
      </c>
      <c r="B1" s="277" t="s">
        <v>386</v>
      </c>
      <c r="C1" s="277" t="s">
        <v>27</v>
      </c>
      <c r="D1" s="277" t="s">
        <v>3632</v>
      </c>
      <c r="E1" s="277" t="s">
        <v>3635</v>
      </c>
      <c r="F1" s="277" t="s">
        <v>3639</v>
      </c>
      <c r="G1" s="277" t="s">
        <v>3643</v>
      </c>
      <c r="H1" s="277" t="s">
        <v>3646</v>
      </c>
      <c r="I1" s="277" t="s">
        <v>3650</v>
      </c>
      <c r="J1" s="277" t="s">
        <v>3654</v>
      </c>
      <c r="K1" s="277" t="s">
        <v>3657</v>
      </c>
      <c r="L1" s="277" t="s">
        <v>3660</v>
      </c>
      <c r="M1" s="277" t="s">
        <v>3663</v>
      </c>
      <c r="N1" s="277" t="s">
        <v>4554</v>
      </c>
      <c r="O1" s="277" t="s">
        <v>4121</v>
      </c>
      <c r="P1" s="277" t="s">
        <v>4555</v>
      </c>
      <c r="Q1" s="415" t="s">
        <v>4535</v>
      </c>
    </row>
    <row r="2" spans="1:17" x14ac:dyDescent="0.25">
      <c r="A2" s="269" t="s">
        <v>4122</v>
      </c>
      <c r="B2" s="402">
        <f>SUM(APT!$Q$20:$Q$100)</f>
        <v>23218765.425642177</v>
      </c>
      <c r="C2" s="402">
        <f>SUM(APT!$R$20:$R$100)</f>
        <v>11609382.712821089</v>
      </c>
      <c r="D2" s="402">
        <f>SUM(APT!$R$20:$R$100)</f>
        <v>11609382.712821089</v>
      </c>
      <c r="E2" s="402"/>
      <c r="F2" s="402"/>
      <c r="G2" s="402"/>
      <c r="H2" s="402"/>
      <c r="I2" s="402"/>
      <c r="J2" s="402"/>
      <c r="K2" s="402"/>
      <c r="L2" s="402"/>
      <c r="M2" s="402"/>
      <c r="N2" s="403">
        <f t="shared" ref="N2:N14" si="0">SUM(B2:M2)</f>
        <v>46437530.851284355</v>
      </c>
      <c r="O2" s="402">
        <f>SUM(APT!F20:F100)</f>
        <v>150921975.26667413</v>
      </c>
      <c r="P2" s="402">
        <f>O2-N2</f>
        <v>104484444.41538978</v>
      </c>
      <c r="Q2" s="269" t="s">
        <v>4850</v>
      </c>
    </row>
    <row r="3" spans="1:17" x14ac:dyDescent="0.25">
      <c r="A3" s="269" t="s">
        <v>21</v>
      </c>
      <c r="B3" s="402">
        <f>SUM(DEDEL!$Q$20:$Q$600)</f>
        <v>-1282446.596346179</v>
      </c>
      <c r="C3" s="402">
        <f>SUM(DEDEL!$R$20:$R$600)</f>
        <v>0</v>
      </c>
      <c r="D3" s="402">
        <f>SUM(DEDEL!$R$20:$R$600)</f>
        <v>0</v>
      </c>
      <c r="E3" s="402"/>
      <c r="F3" s="402"/>
      <c r="G3" s="402"/>
      <c r="H3" s="402"/>
      <c r="I3" s="402"/>
      <c r="J3" s="402"/>
      <c r="K3" s="269"/>
      <c r="L3" s="269"/>
      <c r="M3" s="269"/>
      <c r="N3" s="403">
        <f t="shared" si="0"/>
        <v>-1282446.596346179</v>
      </c>
      <c r="O3" s="402">
        <f>SUM(DEDEL!F20:F2600)</f>
        <v>-1282446.596346179</v>
      </c>
      <c r="P3" s="402">
        <f t="shared" ref="P3:P13" si="1">O3-N3</f>
        <v>0</v>
      </c>
      <c r="Q3" s="269" t="s">
        <v>4578</v>
      </c>
    </row>
    <row r="4" spans="1:17" x14ac:dyDescent="0.25">
      <c r="A4" s="269" t="s">
        <v>86</v>
      </c>
      <c r="B4" s="402">
        <f>SUM(GRANTS!Q149:Q220)</f>
        <v>0</v>
      </c>
      <c r="C4" s="402">
        <v>0</v>
      </c>
      <c r="D4" s="402">
        <v>0</v>
      </c>
      <c r="E4" s="402"/>
      <c r="F4" s="402"/>
      <c r="G4" s="402"/>
      <c r="H4" s="402"/>
      <c r="I4" s="402"/>
      <c r="J4" s="402"/>
      <c r="K4" s="402"/>
      <c r="L4" s="402"/>
      <c r="M4" s="402"/>
      <c r="N4" s="403">
        <f t="shared" si="0"/>
        <v>0</v>
      </c>
      <c r="O4" s="402">
        <f>SUM(GRANTS!F149:F220)</f>
        <v>0</v>
      </c>
      <c r="P4" s="402">
        <f t="shared" si="1"/>
        <v>0</v>
      </c>
      <c r="Q4" s="269" t="s">
        <v>4849</v>
      </c>
    </row>
    <row r="5" spans="1:17" x14ac:dyDescent="0.25">
      <c r="A5" s="269" t="s">
        <v>4124</v>
      </c>
      <c r="B5" s="402">
        <f>SUM(GRANTS!Q71:Q148)</f>
        <v>0</v>
      </c>
      <c r="C5" s="402">
        <f>SUM(GRANTS!R71:R148)</f>
        <v>603524.99999999988</v>
      </c>
      <c r="D5" s="402">
        <f>SUM(GRANTS!S71:S148)</f>
        <v>0</v>
      </c>
      <c r="E5" s="402"/>
      <c r="F5" s="402"/>
      <c r="G5" s="402"/>
      <c r="H5" s="402"/>
      <c r="I5" s="402"/>
      <c r="J5" s="402"/>
      <c r="K5" s="402"/>
      <c r="L5" s="402"/>
      <c r="M5" s="402"/>
      <c r="N5" s="403">
        <f t="shared" si="0"/>
        <v>603524.99999999988</v>
      </c>
      <c r="O5" s="402">
        <f>SUM(GRANTS!F71:F148)</f>
        <v>603524.99999999988</v>
      </c>
      <c r="P5" s="402">
        <f t="shared" si="1"/>
        <v>0</v>
      </c>
      <c r="Q5" s="269" t="s">
        <v>4875</v>
      </c>
    </row>
    <row r="6" spans="1:17" x14ac:dyDescent="0.25">
      <c r="A6" s="269" t="s">
        <v>51</v>
      </c>
      <c r="B6" s="402">
        <f>SUM(GRANTS!Q20:Q70)</f>
        <v>0</v>
      </c>
      <c r="C6" s="402">
        <v>0</v>
      </c>
      <c r="D6" s="402">
        <v>0</v>
      </c>
      <c r="E6" s="402"/>
      <c r="F6" s="402"/>
      <c r="G6" s="402"/>
      <c r="H6" s="402"/>
      <c r="I6" s="402"/>
      <c r="J6" s="402"/>
      <c r="K6" s="402"/>
      <c r="L6" s="402"/>
      <c r="M6" s="402"/>
      <c r="N6" s="403">
        <f t="shared" si="0"/>
        <v>0</v>
      </c>
      <c r="O6" s="402">
        <f>SUM(GRANTS!F20:F70)</f>
        <v>423401.41999999993</v>
      </c>
      <c r="P6" s="402">
        <f t="shared" si="1"/>
        <v>423401.41999999993</v>
      </c>
      <c r="Q6" s="269" t="s">
        <v>4849</v>
      </c>
    </row>
    <row r="7" spans="1:17" x14ac:dyDescent="0.25">
      <c r="A7" s="269" t="s">
        <v>4556</v>
      </c>
      <c r="B7" s="402">
        <f>SUM(POST16!Q20:Q26)</f>
        <v>477191.52750000003</v>
      </c>
      <c r="C7" s="402">
        <f>SUM(POST16!R20:R26)</f>
        <v>477191.52750000003</v>
      </c>
      <c r="D7" s="402">
        <f>SUM(POST16!S20:S26)</f>
        <v>678813.19500000007</v>
      </c>
      <c r="E7" s="402"/>
      <c r="F7" s="402"/>
      <c r="G7" s="402"/>
      <c r="H7" s="402"/>
      <c r="I7" s="402"/>
      <c r="J7" s="402"/>
      <c r="K7" s="400"/>
      <c r="L7" s="269"/>
      <c r="M7" s="269"/>
      <c r="N7" s="403">
        <f t="shared" si="0"/>
        <v>1633196.25</v>
      </c>
      <c r="O7" s="402">
        <f>SUM(POST16!F20:F26)</f>
        <v>6532785</v>
      </c>
      <c r="P7" s="402">
        <f t="shared" si="1"/>
        <v>4899588.75</v>
      </c>
      <c r="Q7" s="269" t="s">
        <v>4577</v>
      </c>
    </row>
    <row r="8" spans="1:17" x14ac:dyDescent="0.25">
      <c r="A8" s="269" t="s">
        <v>4557</v>
      </c>
      <c r="B8" s="402">
        <f>SUM(PPG!Q20:Q158)</f>
        <v>714927.08333333384</v>
      </c>
      <c r="C8" s="402">
        <f>SUM(PPG!R20:R158)</f>
        <v>714927.08333333384</v>
      </c>
      <c r="D8" s="402">
        <f>SUM(PPG!S20:S158)</f>
        <v>714927.08333333384</v>
      </c>
      <c r="E8" s="402"/>
      <c r="F8" s="402"/>
      <c r="G8" s="402"/>
      <c r="H8" s="402"/>
      <c r="I8" s="402"/>
      <c r="J8" s="402"/>
      <c r="K8" s="402"/>
      <c r="L8" s="402"/>
      <c r="M8" s="402"/>
      <c r="N8" s="403">
        <f t="shared" si="0"/>
        <v>2144781.2500000014</v>
      </c>
      <c r="O8" s="402">
        <f>SUM(PPG!F20:F159)</f>
        <v>8579125</v>
      </c>
      <c r="P8" s="402">
        <f t="shared" si="1"/>
        <v>6434343.7499999981</v>
      </c>
      <c r="Q8" s="269" t="s">
        <v>4577</v>
      </c>
    </row>
    <row r="9" spans="1:17" x14ac:dyDescent="0.25">
      <c r="A9" s="269" t="s">
        <v>4558</v>
      </c>
      <c r="B9" s="402">
        <f>SUM(TPG!Q20:Q133)</f>
        <v>0</v>
      </c>
      <c r="C9" s="402">
        <f>SUM(TPG!R20:R133)</f>
        <v>342263</v>
      </c>
      <c r="D9" s="402">
        <f>SUM(TPG!S20:S133)</f>
        <v>0</v>
      </c>
      <c r="E9" s="402"/>
      <c r="F9" s="402"/>
      <c r="G9" s="402"/>
      <c r="H9" s="402"/>
      <c r="I9" s="402"/>
      <c r="J9" s="402"/>
      <c r="K9" s="402"/>
      <c r="L9" s="402"/>
      <c r="M9" s="402"/>
      <c r="N9" s="403">
        <f t="shared" si="0"/>
        <v>342263</v>
      </c>
      <c r="O9" s="402">
        <f>SUM(TPG!F20:F133)</f>
        <v>342263</v>
      </c>
      <c r="P9" s="402">
        <f t="shared" si="1"/>
        <v>0</v>
      </c>
      <c r="Q9" s="269" t="s">
        <v>4875</v>
      </c>
    </row>
    <row r="10" spans="1:17" x14ac:dyDescent="0.25">
      <c r="A10" s="269" t="s">
        <v>4044</v>
      </c>
      <c r="B10" s="402">
        <f>SUM(HNPlaces!Q20:Q35)</f>
        <v>569074.22222222225</v>
      </c>
      <c r="C10" s="402">
        <f>SUM(HNPlaces!R20:R35)</f>
        <v>569074.22222222225</v>
      </c>
      <c r="D10" s="402">
        <f>SUM(HNPlaces!S20:S35)</f>
        <v>569074.22222222225</v>
      </c>
      <c r="E10" s="402"/>
      <c r="F10" s="402"/>
      <c r="G10" s="402"/>
      <c r="H10" s="402"/>
      <c r="I10" s="402"/>
      <c r="J10" s="402"/>
      <c r="K10" s="402"/>
      <c r="L10" s="402"/>
      <c r="M10" s="402"/>
      <c r="N10" s="403">
        <f t="shared" si="0"/>
        <v>1707222.6666666667</v>
      </c>
      <c r="O10" s="402">
        <f>SUM(HNPlaces!F20:F35)</f>
        <v>6828890.666666667</v>
      </c>
      <c r="P10" s="402">
        <f t="shared" si="1"/>
        <v>5121668</v>
      </c>
      <c r="Q10" s="269" t="s">
        <v>4577</v>
      </c>
    </row>
    <row r="11" spans="1:17" s="301" customFormat="1" x14ac:dyDescent="0.25">
      <c r="A11" s="269" t="s">
        <v>4561</v>
      </c>
      <c r="B11" s="402">
        <f>SUM('HN TOPUPS April Sheet'!Q8:Q179)</f>
        <v>2910766.0359441466</v>
      </c>
      <c r="C11" s="402">
        <f>SUM('HN TOPUPS April Sheet'!R8:R179)</f>
        <v>1950050.5593609626</v>
      </c>
      <c r="D11" s="402">
        <f>SUM('HN TOPUPS April Sheet'!S8:S185)</f>
        <v>1999389.0763371529</v>
      </c>
      <c r="E11" s="486"/>
      <c r="F11" s="402"/>
      <c r="G11" s="402"/>
      <c r="H11" s="402"/>
      <c r="I11" s="402"/>
      <c r="J11" s="402"/>
      <c r="K11" s="401"/>
      <c r="L11" s="269"/>
      <c r="M11" s="269"/>
      <c r="N11" s="403">
        <f t="shared" si="0"/>
        <v>6860205.6716422625</v>
      </c>
      <c r="O11" s="402">
        <f>SUM('HN TOPUPS April Sheet'!H8:H250)</f>
        <v>24868269.05867663</v>
      </c>
      <c r="P11" s="402">
        <f t="shared" si="1"/>
        <v>18008063.387034368</v>
      </c>
      <c r="Q11" s="269" t="s">
        <v>4961</v>
      </c>
    </row>
    <row r="12" spans="1:17" s="301" customFormat="1" x14ac:dyDescent="0.25">
      <c r="A12" s="269" t="s">
        <v>4113</v>
      </c>
      <c r="B12" s="402">
        <f>SUM(MISC!Q20:Q86)</f>
        <v>170422.6</v>
      </c>
      <c r="C12" s="402">
        <f>SUM(MISC!R20:R86)</f>
        <v>1309.0100000000002</v>
      </c>
      <c r="D12" s="402">
        <f>SUM(MISC!S20:S86)</f>
        <v>138442.20000000007</v>
      </c>
      <c r="E12" s="402"/>
      <c r="F12" s="402"/>
      <c r="G12" s="402"/>
      <c r="H12" s="402"/>
      <c r="I12" s="402"/>
      <c r="J12" s="402"/>
      <c r="K12" s="400"/>
      <c r="L12" s="269"/>
      <c r="M12" s="269"/>
      <c r="N12" s="403">
        <f t="shared" si="0"/>
        <v>310173.81000000006</v>
      </c>
      <c r="O12" s="402">
        <f>SUM(MISC!F20:F86)</f>
        <v>310173.81000000011</v>
      </c>
      <c r="P12" s="402">
        <f t="shared" si="1"/>
        <v>0</v>
      </c>
      <c r="Q12" s="269" t="s">
        <v>4579</v>
      </c>
    </row>
    <row r="13" spans="1:17" x14ac:dyDescent="0.25">
      <c r="A13" s="269" t="s">
        <v>4562</v>
      </c>
      <c r="B13" s="402">
        <v>0</v>
      </c>
      <c r="C13" s="402">
        <f>SUM(COVID!R20:R125)</f>
        <v>137804.98000000001</v>
      </c>
      <c r="D13" s="402">
        <f>SUM(COVID!S20:S150)</f>
        <v>1280724.45</v>
      </c>
      <c r="E13" s="402"/>
      <c r="F13" s="402"/>
      <c r="G13" s="402"/>
      <c r="H13" s="402"/>
      <c r="I13" s="402"/>
      <c r="J13" s="402"/>
      <c r="K13" s="269"/>
      <c r="L13" s="269"/>
      <c r="M13" s="269"/>
      <c r="N13" s="403">
        <f t="shared" si="0"/>
        <v>1418529.43</v>
      </c>
      <c r="O13" s="402">
        <f>SUM(COVID!F20:F200)</f>
        <v>1418529.4300000002</v>
      </c>
      <c r="P13" s="402">
        <f t="shared" si="1"/>
        <v>0</v>
      </c>
      <c r="Q13" s="269" t="s">
        <v>4579</v>
      </c>
    </row>
    <row r="14" spans="1:17" x14ac:dyDescent="0.25">
      <c r="A14" s="269" t="s">
        <v>4559</v>
      </c>
      <c r="B14" s="402">
        <v>0</v>
      </c>
      <c r="C14" s="402">
        <f>-SUM('Payroll Totals by Month'!F3:F56)</f>
        <v>-6825324.2499999991</v>
      </c>
      <c r="D14" s="402">
        <f>-SUM('Payroll Totals by Month'!J3:J56)</f>
        <v>-6869017.6300000008</v>
      </c>
      <c r="E14" s="402"/>
      <c r="F14" s="402"/>
      <c r="G14" s="402"/>
      <c r="H14" s="402"/>
      <c r="I14" s="402"/>
      <c r="J14" s="402"/>
      <c r="K14" s="401"/>
      <c r="L14" s="269"/>
      <c r="M14" s="269"/>
      <c r="N14" s="403">
        <f t="shared" si="0"/>
        <v>-13694341.879999999</v>
      </c>
      <c r="O14" s="402">
        <f>-SUM('Payroll Totals by Month'!F3:F56)-SUM('Payroll Totals by Month'!J3:J56)</f>
        <v>-13694341.879999999</v>
      </c>
      <c r="P14" s="402">
        <f>O14-N14</f>
        <v>0</v>
      </c>
      <c r="Q14" s="269" t="s">
        <v>4960</v>
      </c>
    </row>
    <row r="15" spans="1:17" x14ac:dyDescent="0.25">
      <c r="A15" s="277" t="s">
        <v>4560</v>
      </c>
      <c r="B15" s="403">
        <f>SUM(B2:B14)</f>
        <v>26778700.298295703</v>
      </c>
      <c r="C15" s="403">
        <f t="shared" ref="C15:P15" si="2">SUM(C2:C14)</f>
        <v>9580203.845237609</v>
      </c>
      <c r="D15" s="403">
        <f t="shared" si="2"/>
        <v>10121735.309713798</v>
      </c>
      <c r="E15" s="403">
        <f t="shared" si="2"/>
        <v>0</v>
      </c>
      <c r="F15" s="403">
        <f t="shared" si="2"/>
        <v>0</v>
      </c>
      <c r="G15" s="403">
        <f t="shared" si="2"/>
        <v>0</v>
      </c>
      <c r="H15" s="403">
        <f t="shared" si="2"/>
        <v>0</v>
      </c>
      <c r="I15" s="403">
        <f t="shared" si="2"/>
        <v>0</v>
      </c>
      <c r="J15" s="403">
        <f t="shared" si="2"/>
        <v>0</v>
      </c>
      <c r="K15" s="403">
        <f t="shared" si="2"/>
        <v>0</v>
      </c>
      <c r="L15" s="277">
        <f t="shared" si="2"/>
        <v>0</v>
      </c>
      <c r="M15" s="277">
        <f t="shared" si="2"/>
        <v>0</v>
      </c>
      <c r="N15" s="403">
        <f t="shared" si="2"/>
        <v>46480639.4532471</v>
      </c>
      <c r="O15" s="403">
        <f t="shared" si="2"/>
        <v>185852149.17567125</v>
      </c>
      <c r="P15" s="403">
        <f t="shared" si="2"/>
        <v>139371509.72242415</v>
      </c>
      <c r="Q15" s="269"/>
    </row>
    <row r="17" spans="1:10" x14ac:dyDescent="0.25">
      <c r="J17" s="52"/>
    </row>
    <row r="19" spans="1:10" x14ac:dyDescent="0.25">
      <c r="J19" s="52"/>
    </row>
    <row r="22" spans="1:10" x14ac:dyDescent="0.25">
      <c r="A22" s="416" t="s">
        <v>4581</v>
      </c>
      <c r="B22" s="417">
        <v>9579699.4566834401</v>
      </c>
      <c r="E22" t="s">
        <v>4592</v>
      </c>
      <c r="F22" s="355">
        <f>D15</f>
        <v>10121735.309713798</v>
      </c>
      <c r="J22" s="355"/>
    </row>
    <row r="23" spans="1:10" x14ac:dyDescent="0.25">
      <c r="A23" s="416" t="s">
        <v>4582</v>
      </c>
      <c r="B23" s="417">
        <v>7428320.6030303547</v>
      </c>
      <c r="E23" t="s">
        <v>4876</v>
      </c>
      <c r="F23" s="355">
        <f>B22+B23</f>
        <v>17008020.059713796</v>
      </c>
      <c r="J23" s="52"/>
    </row>
    <row r="24" spans="1:10" x14ac:dyDescent="0.25">
      <c r="A24" s="416" t="s">
        <v>4583</v>
      </c>
      <c r="B24" s="417">
        <v>-15910.95</v>
      </c>
      <c r="E24" t="s">
        <v>4957</v>
      </c>
      <c r="F24" s="52">
        <f>B24+B27</f>
        <v>-6532469.3576775854</v>
      </c>
      <c r="J24" s="52"/>
    </row>
    <row r="25" spans="1:10" s="301" customFormat="1" x14ac:dyDescent="0.25">
      <c r="A25" s="416"/>
      <c r="B25" s="417">
        <f>SUM(B22:B24)</f>
        <v>16992109.109713797</v>
      </c>
      <c r="F25" s="52"/>
      <c r="J25" s="52"/>
    </row>
    <row r="26" spans="1:10" x14ac:dyDescent="0.25">
      <c r="A26" s="416" t="s">
        <v>4580</v>
      </c>
      <c r="B26" s="417">
        <f>SUM(D2:D13)-B25</f>
        <v>-1356.1699999980628</v>
      </c>
      <c r="E26" s="301" t="s">
        <v>4958</v>
      </c>
      <c r="F26" s="52">
        <f>B31</f>
        <v>-1356.17</v>
      </c>
      <c r="J26" s="51"/>
    </row>
    <row r="27" spans="1:10" x14ac:dyDescent="0.25">
      <c r="A27" s="416" t="s">
        <v>4584</v>
      </c>
      <c r="B27" s="417">
        <f>-SUM('Payroll Totals by Month'!L3:L56)</f>
        <v>-6516558.4076775853</v>
      </c>
      <c r="E27" s="301" t="s">
        <v>4877</v>
      </c>
      <c r="F27" s="52">
        <f>-SUM('Payroll Totals by Month'!M3:M56)</f>
        <v>-352459.22232241451</v>
      </c>
    </row>
    <row r="28" spans="1:10" x14ac:dyDescent="0.25">
      <c r="A28" s="416"/>
      <c r="B28" s="416"/>
      <c r="E28" t="s">
        <v>3603</v>
      </c>
      <c r="F28" s="355">
        <f>SUM(F23:F27)</f>
        <v>10121735.309713796</v>
      </c>
    </row>
    <row r="29" spans="1:10" x14ac:dyDescent="0.25">
      <c r="A29" s="418" t="s">
        <v>4585</v>
      </c>
      <c r="B29" s="419">
        <f>B27+B25</f>
        <v>10475550.702036211</v>
      </c>
      <c r="E29" t="s">
        <v>3604</v>
      </c>
      <c r="F29" s="355">
        <f>F28-F22</f>
        <v>0</v>
      </c>
    </row>
    <row r="30" spans="1:10" x14ac:dyDescent="0.25">
      <c r="A30" s="420" t="s">
        <v>4586</v>
      </c>
      <c r="B30" s="421">
        <f>F27</f>
        <v>-352459.22232241451</v>
      </c>
    </row>
    <row r="31" spans="1:10" x14ac:dyDescent="0.25">
      <c r="A31" s="420" t="s">
        <v>4959</v>
      </c>
      <c r="B31" s="421">
        <f>'HN TOPUPS April Sheet'!S180</f>
        <v>-1356.17</v>
      </c>
    </row>
    <row r="32" spans="1:10" x14ac:dyDescent="0.25">
      <c r="A32" s="301"/>
      <c r="B32" s="301"/>
    </row>
    <row r="33" spans="1:2" s="301" customFormat="1" x14ac:dyDescent="0.25">
      <c r="A33" t="s">
        <v>4587</v>
      </c>
      <c r="B33" s="355">
        <f>B30+B29+B31</f>
        <v>10121735.309713798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workbookViewId="0">
      <selection activeCell="J8" sqref="J8"/>
    </sheetView>
  </sheetViews>
  <sheetFormatPr defaultRowHeight="15" x14ac:dyDescent="0.25"/>
  <cols>
    <col min="2" max="2" width="38.140625" bestFit="1" customWidth="1"/>
    <col min="3" max="3" width="15.85546875" bestFit="1" customWidth="1"/>
    <col min="4" max="4" width="10" style="301" bestFit="1" customWidth="1"/>
    <col min="5" max="7" width="10" bestFit="1" customWidth="1"/>
    <col min="8" max="8" width="9" style="301"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6" max="16" width="9.140625" style="30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411" t="s">
        <v>4570</v>
      </c>
      <c r="D1" s="409"/>
      <c r="E1" s="409"/>
      <c r="F1" s="409"/>
      <c r="G1" s="409"/>
      <c r="H1" s="410"/>
      <c r="I1" s="411" t="s">
        <v>4563</v>
      </c>
      <c r="J1" s="409"/>
      <c r="K1" s="409"/>
      <c r="L1" s="409"/>
      <c r="M1" s="409"/>
      <c r="N1" s="410"/>
      <c r="Q1" s="407" t="s">
        <v>66</v>
      </c>
      <c r="R1" s="407" t="s">
        <v>400</v>
      </c>
      <c r="S1" s="407" t="s">
        <v>72</v>
      </c>
      <c r="T1" s="407" t="s">
        <v>85</v>
      </c>
      <c r="U1" s="407" t="s">
        <v>58</v>
      </c>
    </row>
    <row r="2" spans="1:21" s="301" customFormat="1" x14ac:dyDescent="0.25">
      <c r="A2" s="277" t="s">
        <v>4552</v>
      </c>
      <c r="B2" s="277" t="s">
        <v>4521</v>
      </c>
      <c r="C2" s="413" t="s">
        <v>66</v>
      </c>
      <c r="D2" s="413" t="s">
        <v>182</v>
      </c>
      <c r="E2" s="413" t="s">
        <v>400</v>
      </c>
      <c r="F2" s="413" t="s">
        <v>72</v>
      </c>
      <c r="G2" s="413" t="s">
        <v>85</v>
      </c>
      <c r="H2" s="413" t="s">
        <v>58</v>
      </c>
      <c r="I2" s="277" t="s">
        <v>66</v>
      </c>
      <c r="J2" s="277" t="s">
        <v>182</v>
      </c>
      <c r="K2" s="277" t="s">
        <v>400</v>
      </c>
      <c r="L2" s="277" t="s">
        <v>72</v>
      </c>
      <c r="M2" s="277" t="s">
        <v>85</v>
      </c>
      <c r="N2" s="277" t="s">
        <v>58</v>
      </c>
      <c r="Q2" s="269" t="s">
        <v>4122</v>
      </c>
      <c r="R2" s="269" t="s">
        <v>4567</v>
      </c>
      <c r="S2" s="269" t="s">
        <v>73</v>
      </c>
      <c r="T2" s="269" t="s">
        <v>4525</v>
      </c>
      <c r="U2" s="269" t="s">
        <v>4569</v>
      </c>
    </row>
    <row r="3" spans="1:21" x14ac:dyDescent="0.25">
      <c r="A3" s="412">
        <v>3023520</v>
      </c>
      <c r="B3" s="277" t="s">
        <v>189</v>
      </c>
      <c r="C3" s="414" t="e">
        <f>SUMIF(APT!$C$20:$C$100,'School CFR'!A3,APT!$AG$20:$AG$100)+SUMIF(HNPlaces!$C$20:$C$35,'School CFR'!A3,HNPlaces!$AI$20:$AI$35)+SUMIF(TPG!$C$20:$C$133,'School CFR'!A3,TPG!#REF!)</f>
        <v>#REF!</v>
      </c>
      <c r="D3" s="414">
        <f>SUMIF(POST16!$C$20:$C$26,'School CFR'!A3,POST16!$AI$20:$AI$26)</f>
        <v>0</v>
      </c>
      <c r="E3" s="414">
        <f>SUMIF('HN TOP UP AUTUMN UPDATE NOV'!$E$8:$E$189,'School CFR'!A3,'HN TOP UP AUTUMN UPDATE NOV'!$BG$8:$BG$189)</f>
        <v>0</v>
      </c>
      <c r="F3" s="414">
        <f>SUMIF(PPG!$C$20:$C$158,'School CFR'!A3,PPG!$AG$20:$AG$158)</f>
        <v>922.5</v>
      </c>
      <c r="G3" s="414" t="e">
        <f>SUMIFS(GRANTS!#REF!,GRANTS!$C$20:$C$220,'School CFR'!A3,GRANTS!$K$20:$K$220,'School CFR'!$G$2)</f>
        <v>#REF!</v>
      </c>
      <c r="H3" s="414" t="e">
        <f>SUMIFS(GRANTS!#REF!,GRANTS!$C$20:$C$220,'School CFR'!A3,GRANTS!$K$20:$K$220,'School CFR'!$H$2)</f>
        <v>#REF!</v>
      </c>
      <c r="I3" s="402">
        <f>SUMIFS(APT!$F$20:$F$100,APT!$C$20:$C$100,'School CFR'!A3,APT!$K$20:$K$100,'School CFR'!$I$2)+(SUMIFS(HNPlaces!$F$20:$F$35,HNPlaces!$C$20:$C$35,'School CFR'!A3,HNPlaces!$K$20:$K$35,'School CFR'!$I$2))+(SUMIFS(TPG!$F$20:$F$133,TPG!$C$20:$C$133,'School CFR'!A3,TPG!$K$20:$K$133,'School CFR'!$I$2))</f>
        <v>1767768</v>
      </c>
      <c r="J3" s="401">
        <f>SUMIFS(HNPlaces!$F$20:$F$35,HNPlaces!$C$20:$C$35,'School CFR'!A3,HNPlaces!$K$20:$K$35,'School CFR'!$J$2)+SUMIFS(POST16!$F$20:$F$26,POST16!$C$20:$C$26,'School CFR'!A3,POST16!$K$20:$K$26,'School CFR'!$J$2)</f>
        <v>0</v>
      </c>
      <c r="K3" s="402">
        <f>SUMIF('HN TOP UP AUTUMN UPDATE NOV'!$E$8:$E$189,'School CFR'!A3,'HN TOP UP AUTUMN UPDATE NOV'!$H$8:$H$189)</f>
        <v>0</v>
      </c>
      <c r="L3" s="402">
        <f>SUMIFS(PPG!$F$20:$F$158,PPG!$C$20:$C$158,'School CFR'!A3,PPG!$K$20:$K$158,'School CFR'!$L$2)</f>
        <v>3690</v>
      </c>
      <c r="M3" s="401">
        <f>SUMIFS(COVID!$F$20:$F$109,COVID!$C$20:$C$109,'School CFR'!A3,COVID!$K$20:$K$109,'School CFR'!$M$2)+SUMIFS(GRANTS!$F$20:$F$220,GRANTS!$C$20:$C$220,'School CFR'!A3,GRANTS!$K$20:$K$220,'School CFR'!$M$2)</f>
        <v>22166.666666666664</v>
      </c>
      <c r="N3" s="408">
        <f>SUMIFS(GRANTS!$F$20:$F$220,GRANTS!$C$20:$C$220,'School CFR'!A3,GRANTS!$K$20:$K$220,'School CFR'!$N$2)</f>
        <v>0</v>
      </c>
      <c r="Q3" s="269" t="s">
        <v>4566</v>
      </c>
      <c r="R3" s="269"/>
      <c r="S3" s="269"/>
      <c r="T3" s="269" t="s">
        <v>4568</v>
      </c>
      <c r="U3" s="269"/>
    </row>
    <row r="4" spans="1:21" x14ac:dyDescent="0.25">
      <c r="A4" s="412">
        <v>3023300</v>
      </c>
      <c r="B4" s="277" t="s">
        <v>192</v>
      </c>
      <c r="C4" s="414" t="e">
        <f>SUMIF(APT!$C$20:$C$100,'School CFR'!A4,APT!$AG$20:$AG$100)+SUMIF(HNPlaces!$C$20:$C$35,'School CFR'!A4,HNPlaces!$AI$20:$AI$35)+SUMIF(TPG!$C$20:$C$133,'School CFR'!A4,TPG!#REF!)</f>
        <v>#REF!</v>
      </c>
      <c r="D4" s="414">
        <f>SUMIF(POST16!$C$20:$C$26,'School CFR'!A4,POST16!$AI$20:$AI$26)</f>
        <v>0</v>
      </c>
      <c r="E4" s="414">
        <f>SUMIF('HN TOP UP AUTUMN UPDATE NOV'!$E$8:$E$189,'School CFR'!A4,'HN TOP UP AUTUMN UPDATE NOV'!$BG$8:$BG$189)</f>
        <v>0</v>
      </c>
      <c r="F4" s="414">
        <f>SUMIF(PPG!$C$20:$C$158,'School CFR'!A4,PPG!$AG$20:$AG$158)</f>
        <v>29590</v>
      </c>
      <c r="G4" s="414" t="e">
        <f>SUMIFS(GRANTS!#REF!,GRANTS!$C$20:$C$220,'School CFR'!A4,GRANTS!$K$20:$K$220,'School CFR'!$G$2)</f>
        <v>#REF!</v>
      </c>
      <c r="H4" s="414" t="e">
        <f>SUMIFS(GRANTS!#REF!,GRANTS!$C$20:$C$220,'School CFR'!A4,GRANTS!$K$20:$K$220,'School CFR'!$H$2)</f>
        <v>#REF!</v>
      </c>
      <c r="I4" s="402">
        <f>SUMIFS(APT!$F$20:$F$100,APT!$C$20:$C$100,'School CFR'!A4,APT!$K$20:$K$100,'School CFR'!$I$2)+(SUMIFS(HNPlaces!$F$20:$F$35,HNPlaces!$C$20:$C$35,'School CFR'!A4,HNPlaces!$K$20:$K$35,'School CFR'!$I$2))+(SUMIFS(TPG!$F$20:$F$133,TPG!$C$20:$C$133,'School CFR'!A4,TPG!$K$20:$K$133,'School CFR'!$I$2))</f>
        <v>940994.55911034858</v>
      </c>
      <c r="J4" s="401">
        <f>SUMIFS(HNPlaces!$F$20:$F$35,HNPlaces!$C$20:$C$35,'School CFR'!A4,HNPlaces!$K$20:$K$35,'School CFR'!$J$2)+SUMIFS(POST16!$F$20:$F$26,POST16!$C$20:$C$26,'School CFR'!A4,POST16!$K$20:$K$26,'School CFR'!$J$2)</f>
        <v>0</v>
      </c>
      <c r="K4" s="402">
        <f>SUMIF('HN TOP UP AUTUMN UPDATE NOV'!$E$8:$E$189,'School CFR'!A4,'HN TOP UP AUTUMN UPDATE NOV'!$H$8:$H$189)</f>
        <v>0</v>
      </c>
      <c r="L4" s="402">
        <f>SUMIFS(PPG!$F$20:$F$158,PPG!$C$20:$C$158,'School CFR'!A4,PPG!$K$20:$K$158,'School CFR'!$L$2)</f>
        <v>118360</v>
      </c>
      <c r="M4" s="401">
        <f>SUMIFS(COVID!$F$20:$F$109,COVID!$C$20:$C$109,'School CFR'!A4,COVID!$K$20:$K$109,'School CFR'!$M$2)+SUMIFS(GRANTS!$F$20:$F$220,GRANTS!$C$20:$C$220,'School CFR'!A4,GRANTS!$K$20:$K$220,'School CFR'!$M$2)</f>
        <v>13016.666666666666</v>
      </c>
      <c r="N4" s="408">
        <f>SUMIFS(GRANTS!$F$20:$F$220,GRANTS!$C$20:$C$220,'School CFR'!A4,GRANTS!$K$20:$K$220,'School CFR'!$N$2)</f>
        <v>0</v>
      </c>
      <c r="O4" s="301"/>
      <c r="Q4" s="269" t="s">
        <v>4564</v>
      </c>
      <c r="R4" s="269"/>
      <c r="S4" s="269"/>
      <c r="T4" s="269" t="s">
        <v>86</v>
      </c>
      <c r="U4" s="269"/>
    </row>
    <row r="5" spans="1:21" x14ac:dyDescent="0.25">
      <c r="A5" s="412">
        <v>3023317</v>
      </c>
      <c r="B5" s="277" t="s">
        <v>193</v>
      </c>
      <c r="C5" s="414" t="e">
        <f>SUMIF(APT!$C$20:$C$100,'School CFR'!A5,APT!$AG$20:$AG$100)+SUMIF(HNPlaces!$C$20:$C$35,'School CFR'!A5,HNPlaces!$AI$20:$AI$35)+SUMIF(TPG!$C$20:$C$133,'School CFR'!A5,TPG!#REF!)</f>
        <v>#REF!</v>
      </c>
      <c r="D5" s="414">
        <f>SUMIF(POST16!$C$20:$C$26,'School CFR'!A5,POST16!$AI$20:$AI$26)</f>
        <v>0</v>
      </c>
      <c r="E5" s="414">
        <f>SUMIF('HN TOP UP AUTUMN UPDATE NOV'!$E$8:$E$189,'School CFR'!A5,'HN TOP UP AUTUMN UPDATE NOV'!$BG$8:$BG$189)</f>
        <v>0</v>
      </c>
      <c r="F5" s="414">
        <f>SUMIF(PPG!$C$20:$C$158,'School CFR'!A5,PPG!$AG$20:$AG$158)</f>
        <v>18062.5</v>
      </c>
      <c r="G5" s="414" t="e">
        <f>SUMIFS(GRANTS!#REF!,GRANTS!$C$20:$C$220,'School CFR'!A5,GRANTS!$K$20:$K$220,'School CFR'!$G$2)</f>
        <v>#REF!</v>
      </c>
      <c r="H5" s="414" t="e">
        <f>SUMIFS(GRANTS!#REF!,GRANTS!$C$20:$C$220,'School CFR'!A5,GRANTS!$K$20:$K$220,'School CFR'!$H$2)</f>
        <v>#REF!</v>
      </c>
      <c r="I5" s="402">
        <f>SUMIFS(APT!$F$20:$F$100,APT!$C$20:$C$100,'School CFR'!A5,APT!$K$20:$K$100,'School CFR'!$I$2)+(SUMIFS(HNPlaces!$F$20:$F$35,HNPlaces!$C$20:$C$35,'School CFR'!A5,HNPlaces!$K$20:$K$35,'School CFR'!$I$2))+(SUMIFS(TPG!$F$20:$F$133,TPG!$C$20:$C$133,'School CFR'!A5,TPG!$K$20:$K$133,'School CFR'!$I$2))</f>
        <v>1022955.4283918283</v>
      </c>
      <c r="J5" s="401">
        <f>SUMIFS(HNPlaces!$F$20:$F$35,HNPlaces!$C$20:$C$35,'School CFR'!A5,HNPlaces!$K$20:$K$35,'School CFR'!$J$2)+SUMIFS(POST16!$F$20:$F$26,POST16!$C$20:$C$26,'School CFR'!A5,POST16!$K$20:$K$26,'School CFR'!$J$2)</f>
        <v>0</v>
      </c>
      <c r="K5" s="402">
        <f>SUMIF('HN TOP UP AUTUMN UPDATE NOV'!$E$8:$E$189,'School CFR'!A5,'HN TOP UP AUTUMN UPDATE NOV'!$H$8:$H$189)</f>
        <v>0</v>
      </c>
      <c r="L5" s="402">
        <f>SUMIFS(PPG!$F$20:$F$158,PPG!$C$20:$C$158,'School CFR'!A5,PPG!$K$20:$K$158,'School CFR'!$L$2)</f>
        <v>72250</v>
      </c>
      <c r="M5" s="401">
        <f>SUMIFS(COVID!$F$20:$F$109,COVID!$C$20:$C$109,'School CFR'!A5,COVID!$K$20:$K$109,'School CFR'!$M$2)+SUMIFS(GRANTS!$F$20:$F$220,GRANTS!$C$20:$C$220,'School CFR'!A5,GRANTS!$K$20:$K$220,'School CFR'!$M$2)</f>
        <v>14580.833333333334</v>
      </c>
      <c r="N5" s="408">
        <f>SUMIFS(GRANTS!$F$20:$F$220,GRANTS!$C$20:$C$220,'School CFR'!A5,GRANTS!$K$20:$K$220,'School CFR'!$N$2)</f>
        <v>0</v>
      </c>
      <c r="O5" s="301"/>
      <c r="Q5" s="269" t="s">
        <v>4565</v>
      </c>
      <c r="R5" s="269"/>
      <c r="S5" s="269"/>
      <c r="T5" s="269"/>
      <c r="U5" s="269"/>
    </row>
    <row r="6" spans="1:21" x14ac:dyDescent="0.25">
      <c r="A6" s="412">
        <v>3023500</v>
      </c>
      <c r="B6" s="277" t="s">
        <v>195</v>
      </c>
      <c r="C6" s="414" t="e">
        <f>SUMIF(APT!$C$20:$C$100,'School CFR'!A6,APT!$AG$20:$AG$100)+SUMIF(HNPlaces!$C$20:$C$35,'School CFR'!A6,HNPlaces!$AI$20:$AI$35)+SUMIF(TPG!$C$20:$C$133,'School CFR'!A6,TPG!#REF!)</f>
        <v>#REF!</v>
      </c>
      <c r="D6" s="414">
        <f>SUMIF(POST16!$C$20:$C$26,'School CFR'!A6,POST16!$AI$20:$AI$26)</f>
        <v>0</v>
      </c>
      <c r="E6" s="414">
        <f>SUMIF('HN TOP UP AUTUMN UPDATE NOV'!$E$8:$E$189,'School CFR'!A6,'HN TOP UP AUTUMN UPDATE NOV'!$BG$8:$BG$189)</f>
        <v>0</v>
      </c>
      <c r="F6" s="414">
        <f>SUMIF(PPG!$C$20:$C$158,'School CFR'!A6,PPG!$AG$20:$AG$158)</f>
        <v>7397.5</v>
      </c>
      <c r="G6" s="414" t="e">
        <f>SUMIFS(GRANTS!#REF!,GRANTS!$C$20:$C$220,'School CFR'!A6,GRANTS!$K$20:$K$220,'School CFR'!$G$2)</f>
        <v>#REF!</v>
      </c>
      <c r="H6" s="414" t="e">
        <f>SUMIFS(GRANTS!#REF!,GRANTS!$C$20:$C$220,'School CFR'!A6,GRANTS!$K$20:$K$220,'School CFR'!$H$2)</f>
        <v>#REF!</v>
      </c>
      <c r="I6" s="402">
        <f>SUMIFS(APT!$F$20:$F$100,APT!$C$20:$C$100,'School CFR'!A6,APT!$K$20:$K$100,'School CFR'!$I$2)+(SUMIFS(HNPlaces!$F$20:$F$35,HNPlaces!$C$20:$C$35,'School CFR'!A6,HNPlaces!$K$20:$K$35,'School CFR'!$I$2))+(SUMIFS(TPG!$F$20:$F$133,TPG!$C$20:$C$133,'School CFR'!A6,TPG!$K$20:$K$133,'School CFR'!$I$2))</f>
        <v>689043.38797342859</v>
      </c>
      <c r="J6" s="401">
        <f>SUMIFS(HNPlaces!$F$20:$F$35,HNPlaces!$C$20:$C$35,'School CFR'!A6,HNPlaces!$K$20:$K$35,'School CFR'!$J$2)+SUMIFS(POST16!$F$20:$F$26,POST16!$C$20:$C$26,'School CFR'!A6,POST16!$K$20:$K$26,'School CFR'!$J$2)</f>
        <v>0</v>
      </c>
      <c r="K6" s="402">
        <f>SUMIF('HN TOP UP AUTUMN UPDATE NOV'!$E$8:$E$189,'School CFR'!A6,'HN TOP UP AUTUMN UPDATE NOV'!$H$8:$H$189)</f>
        <v>0</v>
      </c>
      <c r="L6" s="402">
        <f>SUMIFS(PPG!$F$20:$F$158,PPG!$C$20:$C$158,'School CFR'!A6,PPG!$K$20:$K$158,'School CFR'!$L$2)</f>
        <v>29590</v>
      </c>
      <c r="M6" s="401">
        <f>SUMIFS(COVID!$F$20:$F$109,COVID!$C$20:$C$109,'School CFR'!A6,COVID!$K$20:$K$109,'School CFR'!$M$2)+SUMIFS(GRANTS!$F$20:$F$220,GRANTS!$C$20:$C$220,'School CFR'!A6,GRANTS!$K$20:$K$220,'School CFR'!$M$2)</f>
        <v>11354.166666666666</v>
      </c>
      <c r="N6" s="408">
        <f>SUMIFS(GRANTS!$F$20:$F$220,GRANTS!$C$20:$C$220,'School CFR'!A6,GRANTS!$K$20:$K$220,'School CFR'!$N$2)</f>
        <v>0</v>
      </c>
      <c r="O6" s="301"/>
    </row>
    <row r="7" spans="1:21" x14ac:dyDescent="0.25">
      <c r="A7" s="412">
        <v>3023514</v>
      </c>
      <c r="B7" s="277" t="s">
        <v>196</v>
      </c>
      <c r="C7" s="414" t="e">
        <f>SUMIF(APT!$C$20:$C$100,'School CFR'!A7,APT!$AG$20:$AG$100)+SUMIF(HNPlaces!$C$20:$C$35,'School CFR'!A7,HNPlaces!$AI$20:$AI$35)+SUMIF(TPG!$C$20:$C$133,'School CFR'!A7,TPG!#REF!)</f>
        <v>#REF!</v>
      </c>
      <c r="D7" s="414">
        <f>SUMIF(POST16!$C$20:$C$26,'School CFR'!A7,POST16!$AI$20:$AI$26)</f>
        <v>0</v>
      </c>
      <c r="E7" s="414">
        <f>SUMIF('HN TOP UP AUTUMN UPDATE NOV'!$E$8:$E$189,'School CFR'!A7,'HN TOP UP AUTUMN UPDATE NOV'!$BG$8:$BG$189)</f>
        <v>0</v>
      </c>
      <c r="F7" s="414">
        <f>SUMIF(PPG!$C$20:$C$158,'School CFR'!A7,PPG!$AG$20:$AG$158)</f>
        <v>18830</v>
      </c>
      <c r="G7" s="414" t="e">
        <f>SUMIFS(GRANTS!#REF!,GRANTS!$C$20:$C$220,'School CFR'!A7,GRANTS!$K$20:$K$220,'School CFR'!$G$2)</f>
        <v>#REF!</v>
      </c>
      <c r="H7" s="414" t="e">
        <f>SUMIFS(GRANTS!#REF!,GRANTS!$C$20:$C$220,'School CFR'!A7,GRANTS!$K$20:$K$220,'School CFR'!$H$2)</f>
        <v>#REF!</v>
      </c>
      <c r="I7" s="402">
        <f>SUMIFS(APT!$F$20:$F$100,APT!$C$20:$C$100,'School CFR'!A7,APT!$K$20:$K$100,'School CFR'!$I$2)+(SUMIFS(HNPlaces!$F$20:$F$35,HNPlaces!$C$20:$C$35,'School CFR'!A7,HNPlaces!$K$20:$K$35,'School CFR'!$I$2))+(SUMIFS(TPG!$F$20:$F$133,TPG!$C$20:$C$133,'School CFR'!A7,TPG!$K$20:$K$133,'School CFR'!$I$2))</f>
        <v>1021129.2745780001</v>
      </c>
      <c r="J7" s="401">
        <f>SUMIFS(HNPlaces!$F$20:$F$35,HNPlaces!$C$20:$C$35,'School CFR'!A7,HNPlaces!$K$20:$K$35,'School CFR'!$J$2)+SUMIFS(POST16!$F$20:$F$26,POST16!$C$20:$C$26,'School CFR'!A7,POST16!$K$20:$K$26,'School CFR'!$J$2)</f>
        <v>0</v>
      </c>
      <c r="K7" s="402">
        <f>SUMIF('HN TOP UP AUTUMN UPDATE NOV'!$E$8:$E$189,'School CFR'!A7,'HN TOP UP AUTUMN UPDATE NOV'!$H$8:$H$189)</f>
        <v>0</v>
      </c>
      <c r="L7" s="402">
        <f>SUMIFS(PPG!$F$20:$F$158,PPG!$C$20:$C$158,'School CFR'!A7,PPG!$K$20:$K$158,'School CFR'!$L$2)</f>
        <v>75320</v>
      </c>
      <c r="M7" s="401">
        <f>SUMIFS(COVID!$F$20:$F$109,COVID!$C$20:$C$109,'School CFR'!A7,COVID!$K$20:$K$109,'School CFR'!$M$2)+SUMIFS(GRANTS!$F$20:$F$220,GRANTS!$C$20:$C$220,'School CFR'!A7,GRANTS!$K$20:$K$220,'School CFR'!$M$2)</f>
        <v>14425</v>
      </c>
      <c r="N7" s="408">
        <f>SUMIFS(GRANTS!$F$20:$F$220,GRANTS!$C$20:$C$220,'School CFR'!A7,GRANTS!$K$20:$K$220,'School CFR'!$N$2)</f>
        <v>0</v>
      </c>
      <c r="O7" s="301"/>
    </row>
    <row r="8" spans="1:21" x14ac:dyDescent="0.25">
      <c r="A8" s="412">
        <v>3022002</v>
      </c>
      <c r="B8" s="277" t="s">
        <v>198</v>
      </c>
      <c r="C8" s="414" t="e">
        <f>SUMIF(APT!$C$20:$C$100,'School CFR'!A8,APT!$AG$20:$AG$100)+SUMIF(HNPlaces!$C$20:$C$35,'School CFR'!A8,HNPlaces!$AI$20:$AI$35)+SUMIF(TPG!$C$20:$C$133,'School CFR'!A8,TPG!#REF!)</f>
        <v>#REF!</v>
      </c>
      <c r="D8" s="414">
        <f>SUMIF(POST16!$C$20:$C$26,'School CFR'!A8,POST16!$AI$20:$AI$26)</f>
        <v>0</v>
      </c>
      <c r="E8" s="414">
        <f>SUMIF('HN TOP UP AUTUMN UPDATE NOV'!$E$8:$E$189,'School CFR'!A8,'HN TOP UP AUTUMN UPDATE NOV'!$BG$8:$BG$189)</f>
        <v>0</v>
      </c>
      <c r="F8" s="414">
        <f>SUMIF(PPG!$C$20:$C$158,'School CFR'!A8,PPG!$AG$20:$AG$158)</f>
        <v>44048.75</v>
      </c>
      <c r="G8" s="414" t="e">
        <f>SUMIFS(GRANTS!#REF!,GRANTS!$C$20:$C$220,'School CFR'!A8,GRANTS!$K$20:$K$220,'School CFR'!$G$2)</f>
        <v>#REF!</v>
      </c>
      <c r="H8" s="414" t="e">
        <f>SUMIFS(GRANTS!#REF!,GRANTS!$C$20:$C$220,'School CFR'!A8,GRANTS!$K$20:$K$220,'School CFR'!$H$2)</f>
        <v>#REF!</v>
      </c>
      <c r="I8" s="402">
        <f>SUMIFS(APT!$F$20:$F$100,APT!$C$20:$C$100,'School CFR'!A8,APT!$K$20:$K$100,'School CFR'!$I$2)+(SUMIFS(HNPlaces!$F$20:$F$35,HNPlaces!$C$20:$C$35,'School CFR'!A8,HNPlaces!$K$20:$K$35,'School CFR'!$I$2))+(SUMIFS(TPG!$F$20:$F$133,TPG!$C$20:$C$133,'School CFR'!A8,TPG!$K$20:$K$133,'School CFR'!$I$2))</f>
        <v>2201978.3334266907</v>
      </c>
      <c r="J8" s="401">
        <f>SUMIFS(HNPlaces!$F$20:$F$35,HNPlaces!$C$20:$C$35,'School CFR'!A8,HNPlaces!$K$20:$K$35,'School CFR'!$J$2)+SUMIFS(POST16!$F$20:$F$26,POST16!$C$20:$C$26,'School CFR'!A8,POST16!$K$20:$K$26,'School CFR'!$J$2)</f>
        <v>0</v>
      </c>
      <c r="K8" s="402">
        <f>SUMIF('HN TOP UP AUTUMN UPDATE NOV'!$E$8:$E$189,'School CFR'!A8,'HN TOP UP AUTUMN UPDATE NOV'!$H$8:$H$189)</f>
        <v>0</v>
      </c>
      <c r="L8" s="402">
        <f>SUMIFS(PPG!$F$20:$F$158,PPG!$C$20:$C$158,'School CFR'!A8,PPG!$K$20:$K$158,'School CFR'!$L$2)</f>
        <v>176195</v>
      </c>
      <c r="M8" s="401">
        <f>SUMIFS(COVID!$F$20:$F$109,COVID!$C$20:$C$109,'School CFR'!A8,COVID!$K$20:$K$109,'School CFR'!$M$2)+SUMIFS(GRANTS!$F$20:$F$220,GRANTS!$C$20:$C$220,'School CFR'!A8,GRANTS!$K$20:$K$220,'School CFR'!$M$2)</f>
        <v>21988.333333333336</v>
      </c>
      <c r="N8" s="408">
        <f>SUMIFS(GRANTS!$F$20:$F$220,GRANTS!$C$20:$C$220,'School CFR'!A8,GRANTS!$K$20:$K$220,'School CFR'!$N$2)</f>
        <v>9067</v>
      </c>
      <c r="O8" s="301"/>
    </row>
    <row r="9" spans="1:21" x14ac:dyDescent="0.25">
      <c r="A9" s="412">
        <v>3022079</v>
      </c>
      <c r="B9" s="277" t="s">
        <v>199</v>
      </c>
      <c r="C9" s="414" t="e">
        <f>SUMIF(APT!$C$20:$C$100,'School CFR'!A9,APT!$AG$20:$AG$100)+SUMIF(HNPlaces!$C$20:$C$35,'School CFR'!A9,HNPlaces!$AI$20:$AI$35)+SUMIF(TPG!$C$20:$C$133,'School CFR'!A9,TPG!#REF!)</f>
        <v>#REF!</v>
      </c>
      <c r="D9" s="414">
        <f>SUMIF(POST16!$C$20:$C$26,'School CFR'!A9,POST16!$AI$20:$AI$26)</f>
        <v>0</v>
      </c>
      <c r="E9" s="414">
        <f>SUMIF('HN TOP UP AUTUMN UPDATE NOV'!$E$8:$E$189,'School CFR'!A9,'HN TOP UP AUTUMN UPDATE NOV'!$BG$8:$BG$189)</f>
        <v>0</v>
      </c>
      <c r="F9" s="414">
        <f>SUMIF(PPG!$C$20:$C$158,'School CFR'!A9,PPG!$AG$20:$AG$158)</f>
        <v>11096.25</v>
      </c>
      <c r="G9" s="414" t="e">
        <f>SUMIFS(GRANTS!#REF!,GRANTS!$C$20:$C$220,'School CFR'!A9,GRANTS!$K$20:$K$220,'School CFR'!$G$2)</f>
        <v>#REF!</v>
      </c>
      <c r="H9" s="414" t="e">
        <f>SUMIFS(GRANTS!#REF!,GRANTS!$C$20:$C$220,'School CFR'!A9,GRANTS!$K$20:$K$220,'School CFR'!$H$2)</f>
        <v>#REF!</v>
      </c>
      <c r="I9" s="402">
        <f>SUMIFS(APT!$F$20:$F$100,APT!$C$20:$C$100,'School CFR'!A9,APT!$K$20:$K$100,'School CFR'!$I$2)+(SUMIFS(HNPlaces!$F$20:$F$35,HNPlaces!$C$20:$C$35,'School CFR'!A9,HNPlaces!$K$20:$K$35,'School CFR'!$I$2))+(SUMIFS(TPG!$F$20:$F$133,TPG!$C$20:$C$133,'School CFR'!A9,TPG!$K$20:$K$133,'School CFR'!$I$2))</f>
        <v>1848020</v>
      </c>
      <c r="J9" s="401">
        <f>SUMIFS(HNPlaces!$F$20:$F$35,HNPlaces!$C$20:$C$35,'School CFR'!A9,HNPlaces!$K$20:$K$35,'School CFR'!$J$2)+SUMIFS(POST16!$F$20:$F$26,POST16!$C$20:$C$26,'School CFR'!A9,POST16!$K$20:$K$26,'School CFR'!$J$2)</f>
        <v>0</v>
      </c>
      <c r="K9" s="402">
        <f>SUMIF('HN TOP UP AUTUMN UPDATE NOV'!$E$8:$E$189,'School CFR'!A9,'HN TOP UP AUTUMN UPDATE NOV'!$H$8:$H$189)</f>
        <v>0</v>
      </c>
      <c r="L9" s="402">
        <f>SUMIFS(PPG!$F$20:$F$158,PPG!$C$20:$C$158,'School CFR'!A9,PPG!$K$20:$K$158,'School CFR'!$L$2)</f>
        <v>44385</v>
      </c>
      <c r="M9" s="401">
        <f>SUMIFS(COVID!$F$20:$F$109,COVID!$C$20:$C$109,'School CFR'!A9,COVID!$K$20:$K$109,'School CFR'!$M$2)+SUMIFS(GRANTS!$F$20:$F$220,GRANTS!$C$20:$C$220,'School CFR'!A9,GRANTS!$K$20:$K$220,'School CFR'!$M$2)</f>
        <v>22693.333333333336</v>
      </c>
      <c r="N9" s="408">
        <f>SUMIFS(GRANTS!$F$20:$F$220,GRANTS!$C$20:$C$220,'School CFR'!A9,GRANTS!$K$20:$K$220,'School CFR'!$N$2)</f>
        <v>0</v>
      </c>
      <c r="O9" s="301"/>
    </row>
    <row r="10" spans="1:21" x14ac:dyDescent="0.25">
      <c r="A10" s="412">
        <v>3023524</v>
      </c>
      <c r="B10" s="277" t="s">
        <v>200</v>
      </c>
      <c r="C10" s="414" t="e">
        <f>SUMIF(APT!$C$20:$C$100,'School CFR'!A10,APT!$AG$20:$AG$100)+SUMIF(HNPlaces!$C$20:$C$35,'School CFR'!A10,HNPlaces!$AI$20:$AI$35)+SUMIF(TPG!$C$20:$C$133,'School CFR'!A10,TPG!#REF!)</f>
        <v>#REF!</v>
      </c>
      <c r="D10" s="414">
        <f>SUMIF(POST16!$C$20:$C$26,'School CFR'!A10,POST16!$AI$20:$AI$26)</f>
        <v>0</v>
      </c>
      <c r="E10" s="414">
        <f>SUMIF('HN TOP UP AUTUMN UPDATE NOV'!$E$8:$E$189,'School CFR'!A10,'HN TOP UP AUTUMN UPDATE NOV'!$BG$8:$BG$189)</f>
        <v>0</v>
      </c>
      <c r="F10" s="414">
        <f>SUMIF(PPG!$C$20:$C$158,'School CFR'!A10,PPG!$AG$20:$AG$158)</f>
        <v>4035</v>
      </c>
      <c r="G10" s="414" t="e">
        <f>SUMIFS(GRANTS!#REF!,GRANTS!$C$20:$C$220,'School CFR'!A10,GRANTS!$K$20:$K$220,'School CFR'!$G$2)</f>
        <v>#REF!</v>
      </c>
      <c r="H10" s="414" t="e">
        <f>SUMIFS(GRANTS!#REF!,GRANTS!$C$20:$C$220,'School CFR'!A10,GRANTS!$K$20:$K$220,'School CFR'!$H$2)</f>
        <v>#REF!</v>
      </c>
      <c r="I10" s="402">
        <f>SUMIFS(APT!$F$20:$F$100,APT!$C$20:$C$100,'School CFR'!A10,APT!$K$20:$K$100,'School CFR'!$I$2)+(SUMIFS(HNPlaces!$F$20:$F$35,HNPlaces!$C$20:$C$35,'School CFR'!A10,HNPlaces!$K$20:$K$35,'School CFR'!$I$2))+(SUMIFS(TPG!$F$20:$F$133,TPG!$C$20:$C$133,'School CFR'!A10,TPG!$K$20:$K$133,'School CFR'!$I$2))</f>
        <v>878544.92805163644</v>
      </c>
      <c r="J10" s="401">
        <f>SUMIFS(HNPlaces!$F$20:$F$35,HNPlaces!$C$20:$C$35,'School CFR'!A10,HNPlaces!$K$20:$K$35,'School CFR'!$J$2)+SUMIFS(POST16!$F$20:$F$26,POST16!$C$20:$C$26,'School CFR'!A10,POST16!$K$20:$K$26,'School CFR'!$J$2)</f>
        <v>0</v>
      </c>
      <c r="K10" s="402">
        <f>SUMIF('HN TOP UP AUTUMN UPDATE NOV'!$E$8:$E$189,'School CFR'!A10,'HN TOP UP AUTUMN UPDATE NOV'!$H$8:$H$189)</f>
        <v>0</v>
      </c>
      <c r="L10" s="402">
        <f>SUMIFS(PPG!$F$20:$F$158,PPG!$C$20:$C$158,'School CFR'!A10,PPG!$K$20:$K$158,'School CFR'!$L$2)</f>
        <v>16140</v>
      </c>
      <c r="M10" s="401">
        <f>SUMIFS(COVID!$F$20:$F$109,COVID!$C$20:$C$109,'School CFR'!A10,COVID!$K$20:$K$109,'School CFR'!$M$2)+SUMIFS(GRANTS!$F$20:$F$220,GRANTS!$C$20:$C$220,'School CFR'!A10,GRANTS!$K$20:$K$220,'School CFR'!$M$2)</f>
        <v>13593.333333333334</v>
      </c>
      <c r="N10" s="408">
        <f>SUMIFS(GRANTS!$F$20:$F$220,GRANTS!$C$20:$C$220,'School CFR'!A10,GRANTS!$K$20:$K$220,'School CFR'!$N$2)</f>
        <v>0</v>
      </c>
      <c r="O10" s="301"/>
    </row>
    <row r="11" spans="1:21" x14ac:dyDescent="0.25">
      <c r="A11" s="412">
        <v>3022003</v>
      </c>
      <c r="B11" s="277" t="s">
        <v>201</v>
      </c>
      <c r="C11" s="414" t="e">
        <f>SUMIF(APT!$C$20:$C$100,'School CFR'!A11,APT!$AG$20:$AG$100)+SUMIF(HNPlaces!$C$20:$C$35,'School CFR'!A11,HNPlaces!$AI$20:$AI$35)+SUMIF(TPG!$C$20:$C$133,'School CFR'!A11,TPG!#REF!)</f>
        <v>#REF!</v>
      </c>
      <c r="D11" s="414">
        <f>SUMIF(POST16!$C$20:$C$26,'School CFR'!A11,POST16!$AI$20:$AI$26)</f>
        <v>0</v>
      </c>
      <c r="E11" s="414">
        <f>SUMIF('HN TOP UP AUTUMN UPDATE NOV'!$E$8:$E$189,'School CFR'!A11,'HN TOP UP AUTUMN UPDATE NOV'!$BG$8:$BG$189)</f>
        <v>0</v>
      </c>
      <c r="F11" s="414">
        <f>SUMIF(PPG!$C$20:$C$158,'School CFR'!A11,PPG!$AG$20:$AG$158)</f>
        <v>52791.25</v>
      </c>
      <c r="G11" s="414" t="e">
        <f>SUMIFS(GRANTS!#REF!,GRANTS!$C$20:$C$220,'School CFR'!A11,GRANTS!$K$20:$K$220,'School CFR'!$G$2)</f>
        <v>#REF!</v>
      </c>
      <c r="H11" s="414" t="e">
        <f>SUMIFS(GRANTS!#REF!,GRANTS!$C$20:$C$220,'School CFR'!A11,GRANTS!$K$20:$K$220,'School CFR'!$H$2)</f>
        <v>#REF!</v>
      </c>
      <c r="I11" s="402">
        <f>SUMIFS(APT!$F$20:$F$100,APT!$C$20:$C$100,'School CFR'!A11,APT!$K$20:$K$100,'School CFR'!$I$2)+(SUMIFS(HNPlaces!$F$20:$F$35,HNPlaces!$C$20:$C$35,'School CFR'!A11,HNPlaces!$K$20:$K$35,'School CFR'!$I$2))+(SUMIFS(TPG!$F$20:$F$133,TPG!$C$20:$C$133,'School CFR'!A11,TPG!$K$20:$K$133,'School CFR'!$I$2))</f>
        <v>1816476.8229028855</v>
      </c>
      <c r="J11" s="401">
        <f>SUMIFS(HNPlaces!$F$20:$F$35,HNPlaces!$C$20:$C$35,'School CFR'!A11,HNPlaces!$K$20:$K$35,'School CFR'!$J$2)+SUMIFS(POST16!$F$20:$F$26,POST16!$C$20:$C$26,'School CFR'!A11,POST16!$K$20:$K$26,'School CFR'!$J$2)</f>
        <v>0</v>
      </c>
      <c r="K11" s="402">
        <f>SUMIF('HN TOP UP AUTUMN UPDATE NOV'!$E$8:$E$189,'School CFR'!A11,'HN TOP UP AUTUMN UPDATE NOV'!$H$8:$H$189)</f>
        <v>0</v>
      </c>
      <c r="L11" s="402">
        <f>SUMIFS(PPG!$F$20:$F$158,PPG!$C$20:$C$158,'School CFR'!A11,PPG!$K$20:$K$158,'School CFR'!$L$2)</f>
        <v>211165</v>
      </c>
      <c r="M11" s="401">
        <f>SUMIFS(COVID!$F$20:$F$109,COVID!$C$20:$C$109,'School CFR'!A11,COVID!$K$20:$K$109,'School CFR'!$M$2)+SUMIFS(GRANTS!$F$20:$F$220,GRANTS!$C$20:$C$220,'School CFR'!A11,GRANTS!$K$20:$K$220,'School CFR'!$M$2)</f>
        <v>19735</v>
      </c>
      <c r="N11" s="408">
        <f>SUMIFS(GRANTS!$F$20:$F$220,GRANTS!$C$20:$C$220,'School CFR'!A11,GRANTS!$K$20:$K$220,'School CFR'!$N$2)</f>
        <v>8581</v>
      </c>
      <c r="O11" s="301"/>
    </row>
    <row r="12" spans="1:21" x14ac:dyDescent="0.25">
      <c r="A12" s="412">
        <v>3023511</v>
      </c>
      <c r="B12" s="277" t="s">
        <v>202</v>
      </c>
      <c r="C12" s="414" t="e">
        <f>SUMIF(APT!$C$20:$C$100,'School CFR'!A12,APT!$AG$20:$AG$100)+SUMIF(HNPlaces!$C$20:$C$35,'School CFR'!A12,HNPlaces!$AI$20:$AI$35)+SUMIF(TPG!$C$20:$C$133,'School CFR'!A12,TPG!#REF!)</f>
        <v>#REF!</v>
      </c>
      <c r="D12" s="414">
        <f>SUMIF(POST16!$C$20:$C$26,'School CFR'!A12,POST16!$AI$20:$AI$26)</f>
        <v>0</v>
      </c>
      <c r="E12" s="414">
        <f>SUMIF('HN TOP UP AUTUMN UPDATE NOV'!$E$8:$E$189,'School CFR'!A12,'HN TOP UP AUTUMN UPDATE NOV'!$BG$8:$BG$189)</f>
        <v>0</v>
      </c>
      <c r="F12" s="414">
        <f>SUMIF(PPG!$C$20:$C$158,'School CFR'!A12,PPG!$AG$20:$AG$158)</f>
        <v>38573.75</v>
      </c>
      <c r="G12" s="414" t="e">
        <f>SUMIFS(GRANTS!#REF!,GRANTS!$C$20:$C$220,'School CFR'!A12,GRANTS!$K$20:$K$220,'School CFR'!$G$2)</f>
        <v>#REF!</v>
      </c>
      <c r="H12" s="414" t="e">
        <f>SUMIFS(GRANTS!#REF!,GRANTS!$C$20:$C$220,'School CFR'!A12,GRANTS!$K$20:$K$220,'School CFR'!$H$2)</f>
        <v>#REF!</v>
      </c>
      <c r="I12" s="402">
        <f>SUMIFS(APT!$F$20:$F$100,APT!$C$20:$C$100,'School CFR'!A12,APT!$K$20:$K$100,'School CFR'!$I$2)+(SUMIFS(HNPlaces!$F$20:$F$35,HNPlaces!$C$20:$C$35,'School CFR'!A12,HNPlaces!$K$20:$K$35,'School CFR'!$I$2))+(SUMIFS(TPG!$F$20:$F$133,TPG!$C$20:$C$133,'School CFR'!A12,TPG!$K$20:$K$133,'School CFR'!$I$2))</f>
        <v>2048594.3053900003</v>
      </c>
      <c r="J12" s="401">
        <f>SUMIFS(HNPlaces!$F$20:$F$35,HNPlaces!$C$20:$C$35,'School CFR'!A12,HNPlaces!$K$20:$K$35,'School CFR'!$J$2)+SUMIFS(POST16!$F$20:$F$26,POST16!$C$20:$C$26,'School CFR'!A12,POST16!$K$20:$K$26,'School CFR'!$J$2)</f>
        <v>0</v>
      </c>
      <c r="K12" s="402">
        <f>SUMIF('HN TOP UP AUTUMN UPDATE NOV'!$E$8:$E$189,'School CFR'!A12,'HN TOP UP AUTUMN UPDATE NOV'!$H$8:$H$189)</f>
        <v>0</v>
      </c>
      <c r="L12" s="402">
        <f>SUMIFS(PPG!$F$20:$F$158,PPG!$C$20:$C$158,'School CFR'!A12,PPG!$K$20:$K$158,'School CFR'!$L$2)</f>
        <v>154295</v>
      </c>
      <c r="M12" s="401">
        <f>SUMIFS(COVID!$F$20:$F$109,COVID!$C$20:$C$109,'School CFR'!A12,COVID!$K$20:$K$109,'School CFR'!$M$2)+SUMIFS(GRANTS!$F$20:$F$220,GRANTS!$C$20:$C$220,'School CFR'!A12,GRANTS!$K$20:$K$220,'School CFR'!$M$2)</f>
        <v>21541.666666666664</v>
      </c>
      <c r="N12" s="408">
        <f>SUMIFS(GRANTS!$F$20:$F$220,GRANTS!$C$20:$C$220,'School CFR'!A12,GRANTS!$K$20:$K$220,'School CFR'!$N$2)</f>
        <v>0</v>
      </c>
      <c r="O12" s="301"/>
    </row>
    <row r="13" spans="1:21" x14ac:dyDescent="0.25">
      <c r="A13" s="412">
        <v>3022008</v>
      </c>
      <c r="B13" s="277" t="s">
        <v>204</v>
      </c>
      <c r="C13" s="414" t="e">
        <f>SUMIF(APT!$C$20:$C$100,'School CFR'!A13,APT!$AG$20:$AG$100)+SUMIF(HNPlaces!$C$20:$C$35,'School CFR'!A13,HNPlaces!$AI$20:$AI$35)+SUMIF(TPG!$C$20:$C$133,'School CFR'!A13,TPG!#REF!)</f>
        <v>#REF!</v>
      </c>
      <c r="D13" s="414">
        <f>SUMIF(POST16!$C$20:$C$26,'School CFR'!A13,POST16!$AI$20:$AI$26)</f>
        <v>0</v>
      </c>
      <c r="E13" s="414">
        <f>SUMIF('HN TOP UP AUTUMN UPDATE NOV'!$E$8:$E$189,'School CFR'!A13,'HN TOP UP AUTUMN UPDATE NOV'!$BG$8:$BG$189)</f>
        <v>0</v>
      </c>
      <c r="F13" s="414">
        <f>SUMIF(PPG!$C$20:$C$158,'School CFR'!A13,PPG!$AG$20:$AG$158)</f>
        <v>14622.5</v>
      </c>
      <c r="G13" s="414" t="e">
        <f>SUMIFS(GRANTS!#REF!,GRANTS!$C$20:$C$220,'School CFR'!A13,GRANTS!$K$20:$K$220,'School CFR'!$G$2)</f>
        <v>#REF!</v>
      </c>
      <c r="H13" s="414" t="e">
        <f>SUMIFS(GRANTS!#REF!,GRANTS!$C$20:$C$220,'School CFR'!A13,GRANTS!$K$20:$K$220,'School CFR'!$H$2)</f>
        <v>#REF!</v>
      </c>
      <c r="I13" s="402">
        <f>SUMIFS(APT!$F$20:$F$100,APT!$C$20:$C$100,'School CFR'!A13,APT!$K$20:$K$100,'School CFR'!$I$2)+(SUMIFS(HNPlaces!$F$20:$F$35,HNPlaces!$C$20:$C$35,'School CFR'!A13,HNPlaces!$K$20:$K$35,'School CFR'!$I$2))+(SUMIFS(TPG!$F$20:$F$133,TPG!$C$20:$C$133,'School CFR'!A13,TPG!$K$20:$K$133,'School CFR'!$I$2))</f>
        <v>1301689.9505964548</v>
      </c>
      <c r="J13" s="401">
        <f>SUMIFS(HNPlaces!$F$20:$F$35,HNPlaces!$C$20:$C$35,'School CFR'!A13,HNPlaces!$K$20:$K$35,'School CFR'!$J$2)+SUMIFS(POST16!$F$20:$F$26,POST16!$C$20:$C$26,'School CFR'!A13,POST16!$K$20:$K$26,'School CFR'!$J$2)</f>
        <v>0</v>
      </c>
      <c r="K13" s="402">
        <f>SUMIF('HN TOP UP AUTUMN UPDATE NOV'!$E$8:$E$189,'School CFR'!A13,'HN TOP UP AUTUMN UPDATE NOV'!$H$8:$H$189)</f>
        <v>0</v>
      </c>
      <c r="L13" s="402">
        <f>SUMIFS(PPG!$F$20:$F$158,PPG!$C$20:$C$158,'School CFR'!A13,PPG!$K$20:$K$158,'School CFR'!$L$2)</f>
        <v>58490</v>
      </c>
      <c r="M13" s="401">
        <f>SUMIFS(COVID!$F$20:$F$109,COVID!$C$20:$C$109,'School CFR'!A13,COVID!$K$20:$K$109,'School CFR'!$M$2)+SUMIFS(GRANTS!$F$20:$F$220,GRANTS!$C$20:$C$220,'School CFR'!A13,GRANTS!$K$20:$K$220,'School CFR'!$M$2)</f>
        <v>16368.333333333334</v>
      </c>
      <c r="N13" s="408">
        <f>SUMIFS(GRANTS!$F$20:$F$220,GRANTS!$C$20:$C$220,'School CFR'!A13,GRANTS!$K$20:$K$220,'School CFR'!$N$2)</f>
        <v>7422.25</v>
      </c>
      <c r="O13" s="301"/>
    </row>
    <row r="14" spans="1:21" x14ac:dyDescent="0.25">
      <c r="A14" s="412">
        <v>3022007</v>
      </c>
      <c r="B14" s="277" t="s">
        <v>205</v>
      </c>
      <c r="C14" s="414" t="e">
        <f>SUMIF(APT!$C$20:$C$100,'School CFR'!A14,APT!$AG$20:$AG$100)+SUMIF(HNPlaces!$C$20:$C$35,'School CFR'!A14,HNPlaces!$AI$20:$AI$35)+SUMIF(TPG!$C$20:$C$133,'School CFR'!A14,TPG!#REF!)</f>
        <v>#REF!</v>
      </c>
      <c r="D14" s="414">
        <f>SUMIF(POST16!$C$20:$C$26,'School CFR'!A14,POST16!$AI$20:$AI$26)</f>
        <v>0</v>
      </c>
      <c r="E14" s="414">
        <f>SUMIF('HN TOP UP AUTUMN UPDATE NOV'!$E$8:$E$189,'School CFR'!A14,'HN TOP UP AUTUMN UPDATE NOV'!$BG$8:$BG$189)</f>
        <v>0</v>
      </c>
      <c r="F14" s="414">
        <f>SUMIF(PPG!$C$20:$C$158,'School CFR'!A14,PPG!$AG$20:$AG$158)</f>
        <v>24882.5</v>
      </c>
      <c r="G14" s="414" t="e">
        <f>SUMIFS(GRANTS!#REF!,GRANTS!$C$20:$C$220,'School CFR'!A14,GRANTS!$K$20:$K$220,'School CFR'!$G$2)</f>
        <v>#REF!</v>
      </c>
      <c r="H14" s="414" t="e">
        <f>SUMIFS(GRANTS!#REF!,GRANTS!$C$20:$C$220,'School CFR'!A14,GRANTS!$K$20:$K$220,'School CFR'!$H$2)</f>
        <v>#REF!</v>
      </c>
      <c r="I14" s="402">
        <f>SUMIFS(APT!$F$20:$F$100,APT!$C$20:$C$100,'School CFR'!A14,APT!$K$20:$K$100,'School CFR'!$I$2)+(SUMIFS(HNPlaces!$F$20:$F$35,HNPlaces!$C$20:$C$35,'School CFR'!A14,HNPlaces!$K$20:$K$35,'School CFR'!$I$2))+(SUMIFS(TPG!$F$20:$F$133,TPG!$C$20:$C$133,'School CFR'!A14,TPG!$K$20:$K$133,'School CFR'!$I$2))</f>
        <v>1569294.7479685543</v>
      </c>
      <c r="J14" s="401">
        <f>SUMIFS(HNPlaces!$F$20:$F$35,HNPlaces!$C$20:$C$35,'School CFR'!A14,HNPlaces!$K$20:$K$35,'School CFR'!$J$2)+SUMIFS(POST16!$F$20:$F$26,POST16!$C$20:$C$26,'School CFR'!A14,POST16!$K$20:$K$26,'School CFR'!$J$2)</f>
        <v>0</v>
      </c>
      <c r="K14" s="402">
        <f>SUMIF('HN TOP UP AUTUMN UPDATE NOV'!$E$8:$E$189,'School CFR'!A14,'HN TOP UP AUTUMN UPDATE NOV'!$H$8:$H$189)</f>
        <v>0</v>
      </c>
      <c r="L14" s="402">
        <f>SUMIFS(PPG!$F$20:$F$158,PPG!$C$20:$C$158,'School CFR'!A14,PPG!$K$20:$K$158,'School CFR'!$L$2)</f>
        <v>99530</v>
      </c>
      <c r="M14" s="401">
        <f>SUMIFS(COVID!$F$20:$F$109,COVID!$C$20:$C$109,'School CFR'!A14,COVID!$K$20:$K$109,'School CFR'!$M$2)+SUMIFS(GRANTS!$F$20:$F$220,GRANTS!$C$20:$C$220,'School CFR'!A14,GRANTS!$K$20:$K$220,'School CFR'!$M$2)</f>
        <v>20084.166666666664</v>
      </c>
      <c r="N14" s="408">
        <f>SUMIFS(GRANTS!$F$20:$F$220,GRANTS!$C$20:$C$220,'School CFR'!A14,GRANTS!$K$20:$K$220,'School CFR'!$N$2)</f>
        <v>8016.25</v>
      </c>
      <c r="O14" s="301"/>
    </row>
    <row r="15" spans="1:21" x14ac:dyDescent="0.25">
      <c r="A15" s="412">
        <v>3022009</v>
      </c>
      <c r="B15" s="277" t="s">
        <v>206</v>
      </c>
      <c r="C15" s="414" t="e">
        <f>SUMIF(APT!$C$20:$C$100,'School CFR'!A15,APT!$AG$20:$AG$100)+SUMIF(HNPlaces!$C$20:$C$35,'School CFR'!A15,HNPlaces!$AI$20:$AI$35)+SUMIF(TPG!$C$20:$C$133,'School CFR'!A15,TPG!#REF!)</f>
        <v>#REF!</v>
      </c>
      <c r="D15" s="414">
        <f>SUMIF(POST16!$C$20:$C$26,'School CFR'!A15,POST16!$AI$20:$AI$26)</f>
        <v>0</v>
      </c>
      <c r="E15" s="414">
        <f>SUMIF('HN TOP UP AUTUMN UPDATE NOV'!$E$8:$E$189,'School CFR'!A15,'HN TOP UP AUTUMN UPDATE NOV'!$BG$8:$BG$189)</f>
        <v>0</v>
      </c>
      <c r="F15" s="414">
        <f>SUMIF(PPG!$C$20:$C$158,'School CFR'!A15,PPG!$AG$20:$AG$158)</f>
        <v>29081.25</v>
      </c>
      <c r="G15" s="414" t="e">
        <f>SUMIFS(GRANTS!#REF!,GRANTS!$C$20:$C$220,'School CFR'!A15,GRANTS!$K$20:$K$220,'School CFR'!$G$2)</f>
        <v>#REF!</v>
      </c>
      <c r="H15" s="414" t="e">
        <f>SUMIFS(GRANTS!#REF!,GRANTS!$C$20:$C$220,'School CFR'!A15,GRANTS!$K$20:$K$220,'School CFR'!$H$2)</f>
        <v>#REF!</v>
      </c>
      <c r="I15" s="402">
        <f>SUMIFS(APT!$F$20:$F$100,APT!$C$20:$C$100,'School CFR'!A15,APT!$K$20:$K$100,'School CFR'!$I$2)+(SUMIFS(HNPlaces!$F$20:$F$35,HNPlaces!$C$20:$C$35,'School CFR'!A15,HNPlaces!$K$20:$K$35,'School CFR'!$I$2))+(SUMIFS(TPG!$F$20:$F$133,TPG!$C$20:$C$133,'School CFR'!A15,TPG!$K$20:$K$133,'School CFR'!$I$2))</f>
        <v>2064367.2438284256</v>
      </c>
      <c r="J15" s="401">
        <f>SUMIFS(HNPlaces!$F$20:$F$35,HNPlaces!$C$20:$C$35,'School CFR'!A15,HNPlaces!$K$20:$K$35,'School CFR'!$J$2)+SUMIFS(POST16!$F$20:$F$26,POST16!$C$20:$C$26,'School CFR'!A15,POST16!$K$20:$K$26,'School CFR'!$J$2)</f>
        <v>0</v>
      </c>
      <c r="K15" s="402">
        <f>SUMIF('HN TOP UP AUTUMN UPDATE NOV'!$E$8:$E$189,'School CFR'!A15,'HN TOP UP AUTUMN UPDATE NOV'!$H$8:$H$189)</f>
        <v>0</v>
      </c>
      <c r="L15" s="402">
        <f>SUMIFS(PPG!$F$20:$F$158,PPG!$C$20:$C$158,'School CFR'!A15,PPG!$K$20:$K$158,'School CFR'!$L$2)</f>
        <v>116325</v>
      </c>
      <c r="M15" s="401">
        <f>SUMIFS(COVID!$F$20:$F$109,COVID!$C$20:$C$109,'School CFR'!A15,COVID!$K$20:$K$109,'School CFR'!$M$2)+SUMIFS(GRANTS!$F$20:$F$220,GRANTS!$C$20:$C$220,'School CFR'!A15,GRANTS!$K$20:$K$220,'School CFR'!$M$2)</f>
        <v>22125</v>
      </c>
      <c r="N15" s="408">
        <f>SUMIFS(GRANTS!$F$20:$F$220,GRANTS!$C$20:$C$220,'School CFR'!A15,GRANTS!$K$20:$K$220,'School CFR'!$N$2)</f>
        <v>9077.1200000000008</v>
      </c>
      <c r="O15" s="301"/>
    </row>
    <row r="16" spans="1:21" x14ac:dyDescent="0.25">
      <c r="A16" s="412">
        <v>3022067</v>
      </c>
      <c r="B16" s="277" t="s">
        <v>41</v>
      </c>
      <c r="C16" s="414" t="e">
        <f>SUMIF(APT!$C$20:$C$100,'School CFR'!A16,APT!$AG$20:$AG$100)+SUMIF(HNPlaces!$C$20:$C$35,'School CFR'!A16,HNPlaces!$AI$20:$AI$35)+SUMIF(TPG!$C$20:$C$133,'School CFR'!A16,TPG!#REF!)</f>
        <v>#REF!</v>
      </c>
      <c r="D16" s="414">
        <f>SUMIF(POST16!$C$20:$C$26,'School CFR'!A16,POST16!$AI$20:$AI$26)</f>
        <v>0</v>
      </c>
      <c r="E16" s="414">
        <f>SUMIF('HN TOP UP AUTUMN UPDATE NOV'!$E$8:$E$189,'School CFR'!A16,'HN TOP UP AUTUMN UPDATE NOV'!$BG$8:$BG$189)</f>
        <v>0</v>
      </c>
      <c r="F16" s="414">
        <f>SUMIF(PPG!$C$20:$C$158,'School CFR'!A16,PPG!$AG$20:$AG$158)</f>
        <v>17821.25</v>
      </c>
      <c r="G16" s="414" t="e">
        <f>SUMIFS(GRANTS!#REF!,GRANTS!$C$20:$C$220,'School CFR'!A16,GRANTS!$K$20:$K$220,'School CFR'!$G$2)</f>
        <v>#REF!</v>
      </c>
      <c r="H16" s="414" t="e">
        <f>SUMIFS(GRANTS!#REF!,GRANTS!$C$20:$C$220,'School CFR'!A16,GRANTS!$K$20:$K$220,'School CFR'!$H$2)</f>
        <v>#REF!</v>
      </c>
      <c r="I16" s="402">
        <f>SUMIFS(APT!$F$20:$F$100,APT!$C$20:$C$100,'School CFR'!A16,APT!$K$20:$K$100,'School CFR'!$I$2)+(SUMIFS(HNPlaces!$F$20:$F$35,HNPlaces!$C$20:$C$35,'School CFR'!A16,HNPlaces!$K$20:$K$35,'School CFR'!$I$2))+(SUMIFS(TPG!$F$20:$F$133,TPG!$C$20:$C$133,'School CFR'!A16,TPG!$K$20:$K$133,'School CFR'!$I$2))</f>
        <v>1253588.9852957404</v>
      </c>
      <c r="J16" s="401">
        <f>SUMIFS(HNPlaces!$F$20:$F$35,HNPlaces!$C$20:$C$35,'School CFR'!A16,HNPlaces!$K$20:$K$35,'School CFR'!$J$2)+SUMIFS(POST16!$F$20:$F$26,POST16!$C$20:$C$26,'School CFR'!A16,POST16!$K$20:$K$26,'School CFR'!$J$2)</f>
        <v>0</v>
      </c>
      <c r="K16" s="402">
        <f>SUMIF('HN TOP UP AUTUMN UPDATE NOV'!$E$8:$E$189,'School CFR'!A16,'HN TOP UP AUTUMN UPDATE NOV'!$H$8:$H$189)</f>
        <v>0</v>
      </c>
      <c r="L16" s="402">
        <f>SUMIFS(PPG!$F$20:$F$158,PPG!$C$20:$C$158,'School CFR'!A16,PPG!$K$20:$K$158,'School CFR'!$L$2)</f>
        <v>71285</v>
      </c>
      <c r="M16" s="401">
        <f>SUMIFS(COVID!$F$20:$F$109,COVID!$C$20:$C$109,'School CFR'!A16,COVID!$K$20:$K$109,'School CFR'!$M$2)+SUMIFS(GRANTS!$F$20:$F$220,GRANTS!$C$20:$C$220,'School CFR'!A16,GRANTS!$K$20:$K$220,'School CFR'!$M$2)</f>
        <v>15695.833333333334</v>
      </c>
      <c r="N16" s="408">
        <f>SUMIFS(GRANTS!$F$20:$F$220,GRANTS!$C$20:$C$220,'School CFR'!A16,GRANTS!$K$20:$K$220,'School CFR'!$N$2)</f>
        <v>6576.25</v>
      </c>
      <c r="O16" s="301"/>
    </row>
    <row r="17" spans="1:15" x14ac:dyDescent="0.25">
      <c r="A17" s="412">
        <v>3023302</v>
      </c>
      <c r="B17" s="277" t="s">
        <v>208</v>
      </c>
      <c r="C17" s="414" t="e">
        <f>SUMIF(APT!$C$20:$C$100,'School CFR'!A17,APT!$AG$20:$AG$100)+SUMIF(HNPlaces!$C$20:$C$35,'School CFR'!A17,HNPlaces!$AI$20:$AI$35)+SUMIF(TPG!$C$20:$C$133,'School CFR'!A17,TPG!#REF!)</f>
        <v>#REF!</v>
      </c>
      <c r="D17" s="414">
        <f>SUMIF(POST16!$C$20:$C$26,'School CFR'!A17,POST16!$AI$20:$AI$26)</f>
        <v>0</v>
      </c>
      <c r="E17" s="414">
        <f>SUMIF('HN TOP UP AUTUMN UPDATE NOV'!$E$8:$E$189,'School CFR'!A17,'HN TOP UP AUTUMN UPDATE NOV'!$BG$8:$BG$189)</f>
        <v>0</v>
      </c>
      <c r="F17" s="414">
        <f>SUMIF(PPG!$C$20:$C$158,'School CFR'!A17,PPG!$AG$20:$AG$158)</f>
        <v>7225</v>
      </c>
      <c r="G17" s="414" t="e">
        <f>SUMIFS(GRANTS!#REF!,GRANTS!$C$20:$C$220,'School CFR'!A17,GRANTS!$K$20:$K$220,'School CFR'!$G$2)</f>
        <v>#REF!</v>
      </c>
      <c r="H17" s="414" t="e">
        <f>SUMIFS(GRANTS!#REF!,GRANTS!$C$20:$C$220,'School CFR'!A17,GRANTS!$K$20:$K$220,'School CFR'!$H$2)</f>
        <v>#REF!</v>
      </c>
      <c r="I17" s="402">
        <f>SUMIFS(APT!$F$20:$F$100,APT!$C$20:$C$100,'School CFR'!A17,APT!$K$20:$K$100,'School CFR'!$I$2)+(SUMIFS(HNPlaces!$F$20:$F$35,HNPlaces!$C$20:$C$35,'School CFR'!A17,HNPlaces!$K$20:$K$35,'School CFR'!$I$2))+(SUMIFS(TPG!$F$20:$F$133,TPG!$C$20:$C$133,'School CFR'!A17,TPG!$K$20:$K$133,'School CFR'!$I$2))</f>
        <v>941439.80857705208</v>
      </c>
      <c r="J17" s="401">
        <f>SUMIFS(HNPlaces!$F$20:$F$35,HNPlaces!$C$20:$C$35,'School CFR'!A17,HNPlaces!$K$20:$K$35,'School CFR'!$J$2)+SUMIFS(POST16!$F$20:$F$26,POST16!$C$20:$C$26,'School CFR'!A17,POST16!$K$20:$K$26,'School CFR'!$J$2)</f>
        <v>0</v>
      </c>
      <c r="K17" s="402">
        <f>SUMIF('HN TOP UP AUTUMN UPDATE NOV'!$E$8:$E$189,'School CFR'!A17,'HN TOP UP AUTUMN UPDATE NOV'!$H$8:$H$189)</f>
        <v>0</v>
      </c>
      <c r="L17" s="402">
        <f>SUMIFS(PPG!$F$20:$F$158,PPG!$C$20:$C$158,'School CFR'!A17,PPG!$K$20:$K$158,'School CFR'!$L$2)</f>
        <v>28900</v>
      </c>
      <c r="M17" s="401">
        <f>SUMIFS(COVID!$F$20:$F$109,COVID!$C$20:$C$109,'School CFR'!A17,COVID!$K$20:$K$109,'School CFR'!$M$2)+SUMIFS(GRANTS!$F$20:$F$220,GRANTS!$C$20:$C$220,'School CFR'!A17,GRANTS!$K$20:$K$220,'School CFR'!$M$2)</f>
        <v>14375</v>
      </c>
      <c r="N17" s="408">
        <f>SUMIFS(GRANTS!$F$20:$F$220,GRANTS!$C$20:$C$220,'School CFR'!A17,GRANTS!$K$20:$K$220,'School CFR'!$N$2)</f>
        <v>0</v>
      </c>
      <c r="O17" s="301"/>
    </row>
    <row r="18" spans="1:15" x14ac:dyDescent="0.25">
      <c r="A18" s="412">
        <v>3022011</v>
      </c>
      <c r="B18" s="277" t="s">
        <v>209</v>
      </c>
      <c r="C18" s="414" t="e">
        <f>SUMIF(APT!$C$20:$C$100,'School CFR'!A18,APT!$AG$20:$AG$100)+SUMIF(HNPlaces!$C$20:$C$35,'School CFR'!A18,HNPlaces!$AI$20:$AI$35)+SUMIF(TPG!$C$20:$C$133,'School CFR'!A18,TPG!#REF!)</f>
        <v>#REF!</v>
      </c>
      <c r="D18" s="414">
        <f>SUMIF(POST16!$C$20:$C$26,'School CFR'!A18,POST16!$AI$20:$AI$26)</f>
        <v>0</v>
      </c>
      <c r="E18" s="414">
        <f>SUMIF('HN TOP UP AUTUMN UPDATE NOV'!$E$8:$E$189,'School CFR'!A18,'HN TOP UP AUTUMN UPDATE NOV'!$BG$8:$BG$189)</f>
        <v>0</v>
      </c>
      <c r="F18" s="414">
        <f>SUMIF(PPG!$C$20:$C$158,'School CFR'!A18,PPG!$AG$20:$AG$158)</f>
        <v>12268.75</v>
      </c>
      <c r="G18" s="414" t="e">
        <f>SUMIFS(GRANTS!#REF!,GRANTS!$C$20:$C$220,'School CFR'!A18,GRANTS!$K$20:$K$220,'School CFR'!$G$2)</f>
        <v>#REF!</v>
      </c>
      <c r="H18" s="414" t="e">
        <f>SUMIFS(GRANTS!#REF!,GRANTS!$C$20:$C$220,'School CFR'!A18,GRANTS!$K$20:$K$220,'School CFR'!$H$2)</f>
        <v>#REF!</v>
      </c>
      <c r="I18" s="402">
        <f>SUMIFS(APT!$F$20:$F$100,APT!$C$20:$C$100,'School CFR'!A18,APT!$K$20:$K$100,'School CFR'!$I$2)+(SUMIFS(HNPlaces!$F$20:$F$35,HNPlaces!$C$20:$C$35,'School CFR'!A18,HNPlaces!$K$20:$K$35,'School CFR'!$I$2))+(SUMIFS(TPG!$F$20:$F$133,TPG!$C$20:$C$133,'School CFR'!A18,TPG!$K$20:$K$133,'School CFR'!$I$2))</f>
        <v>1004452.1910227181</v>
      </c>
      <c r="J18" s="401">
        <f>SUMIFS(HNPlaces!$F$20:$F$35,HNPlaces!$C$20:$C$35,'School CFR'!A18,HNPlaces!$K$20:$K$35,'School CFR'!$J$2)+SUMIFS(POST16!$F$20:$F$26,POST16!$C$20:$C$26,'School CFR'!A18,POST16!$K$20:$K$26,'School CFR'!$J$2)</f>
        <v>0</v>
      </c>
      <c r="K18" s="402">
        <f>SUMIF('HN TOP UP AUTUMN UPDATE NOV'!$E$8:$E$189,'School CFR'!A18,'HN TOP UP AUTUMN UPDATE NOV'!$H$8:$H$189)</f>
        <v>0</v>
      </c>
      <c r="L18" s="402">
        <f>SUMIFS(PPG!$F$20:$F$158,PPG!$C$20:$C$158,'School CFR'!A18,PPG!$K$20:$K$158,'School CFR'!$L$2)</f>
        <v>49075</v>
      </c>
      <c r="M18" s="401">
        <f>SUMIFS(COVID!$F$20:$F$109,COVID!$C$20:$C$109,'School CFR'!A18,COVID!$K$20:$K$109,'School CFR'!$M$2)+SUMIFS(GRANTS!$F$20:$F$220,GRANTS!$C$20:$C$220,'School CFR'!A18,GRANTS!$K$20:$K$220,'School CFR'!$M$2)</f>
        <v>14380.833333333334</v>
      </c>
      <c r="N18" s="408">
        <f>SUMIFS(GRANTS!$F$20:$F$220,GRANTS!$C$20:$C$220,'School CFR'!A18,GRANTS!$K$20:$K$220,'School CFR'!$N$2)</f>
        <v>6373.75</v>
      </c>
      <c r="O18" s="301"/>
    </row>
    <row r="19" spans="1:15" x14ac:dyDescent="0.25">
      <c r="A19" s="412">
        <v>3022014</v>
      </c>
      <c r="B19" s="277" t="s">
        <v>211</v>
      </c>
      <c r="C19" s="414" t="e">
        <f>SUMIF(APT!$C$20:$C$100,'School CFR'!A19,APT!$AG$20:$AG$100)+SUMIF(HNPlaces!$C$20:$C$35,'School CFR'!A19,HNPlaces!$AI$20:$AI$35)+SUMIF(TPG!$C$20:$C$133,'School CFR'!A19,TPG!#REF!)</f>
        <v>#REF!</v>
      </c>
      <c r="D19" s="414">
        <f>SUMIF(POST16!$C$20:$C$26,'School CFR'!A19,POST16!$AI$20:$AI$26)</f>
        <v>0</v>
      </c>
      <c r="E19" s="414">
        <f>SUMIF('HN TOP UP AUTUMN UPDATE NOV'!$E$8:$E$189,'School CFR'!A19,'HN TOP UP AUTUMN UPDATE NOV'!$BG$8:$BG$189)</f>
        <v>0</v>
      </c>
      <c r="F19" s="414">
        <f>SUMIF(PPG!$C$20:$C$158,'School CFR'!A19,PPG!$AG$20:$AG$158)</f>
        <v>64223.75</v>
      </c>
      <c r="G19" s="414" t="e">
        <f>SUMIFS(GRANTS!#REF!,GRANTS!$C$20:$C$220,'School CFR'!A19,GRANTS!$K$20:$K$220,'School CFR'!$G$2)</f>
        <v>#REF!</v>
      </c>
      <c r="H19" s="414" t="e">
        <f>SUMIFS(GRANTS!#REF!,GRANTS!$C$20:$C$220,'School CFR'!A19,GRANTS!$K$20:$K$220,'School CFR'!$H$2)</f>
        <v>#REF!</v>
      </c>
      <c r="I19" s="402">
        <f>SUMIFS(APT!$F$20:$F$100,APT!$C$20:$C$100,'School CFR'!A19,APT!$K$20:$K$100,'School CFR'!$I$2)+(SUMIFS(HNPlaces!$F$20:$F$35,HNPlaces!$C$20:$C$35,'School CFR'!A19,HNPlaces!$K$20:$K$35,'School CFR'!$I$2))+(SUMIFS(TPG!$F$20:$F$133,TPG!$C$20:$C$133,'School CFR'!A19,TPG!$K$20:$K$133,'School CFR'!$I$2))</f>
        <v>3150834.7116022473</v>
      </c>
      <c r="J19" s="401">
        <f>SUMIFS(HNPlaces!$F$20:$F$35,HNPlaces!$C$20:$C$35,'School CFR'!A19,HNPlaces!$K$20:$K$35,'School CFR'!$J$2)+SUMIFS(POST16!$F$20:$F$26,POST16!$C$20:$C$26,'School CFR'!A19,POST16!$K$20:$K$26,'School CFR'!$J$2)</f>
        <v>0</v>
      </c>
      <c r="K19" s="402">
        <f>SUMIF('HN TOP UP AUTUMN UPDATE NOV'!$E$8:$E$189,'School CFR'!A19,'HN TOP UP AUTUMN UPDATE NOV'!$H$8:$H$189)</f>
        <v>0</v>
      </c>
      <c r="L19" s="402">
        <f>SUMIFS(PPG!$F$20:$F$158,PPG!$C$20:$C$158,'School CFR'!A19,PPG!$K$20:$K$158,'School CFR'!$L$2)</f>
        <v>256895</v>
      </c>
      <c r="M19" s="401">
        <f>SUMIFS(COVID!$F$20:$F$109,COVID!$C$20:$C$109,'School CFR'!A19,COVID!$K$20:$K$109,'School CFR'!$M$2)+SUMIFS(GRANTS!$F$20:$F$220,GRANTS!$C$20:$C$220,'School CFR'!A19,GRANTS!$K$20:$K$220,'School CFR'!$M$2)</f>
        <v>30434.166666666664</v>
      </c>
      <c r="N19" s="408">
        <f>SUMIFS(GRANTS!$F$20:$F$220,GRANTS!$C$20:$C$220,'School CFR'!A19,GRANTS!$K$20:$K$220,'School CFR'!$N$2)</f>
        <v>11511.62</v>
      </c>
      <c r="O19" s="301"/>
    </row>
    <row r="20" spans="1:15" x14ac:dyDescent="0.25">
      <c r="A20" s="412">
        <v>3022015</v>
      </c>
      <c r="B20" s="277" t="s">
        <v>212</v>
      </c>
      <c r="C20" s="414" t="e">
        <f>SUMIF(APT!$C$20:$C$100,'School CFR'!A20,APT!$AG$20:$AG$100)+SUMIF(HNPlaces!$C$20:$C$35,'School CFR'!A20,HNPlaces!$AI$20:$AI$35)+SUMIF(TPG!$C$20:$C$133,'School CFR'!A20,TPG!#REF!)</f>
        <v>#REF!</v>
      </c>
      <c r="D20" s="414">
        <f>SUMIF(POST16!$C$20:$C$26,'School CFR'!A20,POST16!$AI$20:$AI$26)</f>
        <v>0</v>
      </c>
      <c r="E20" s="414">
        <f>SUMIF('HN TOP UP AUTUMN UPDATE NOV'!$E$8:$E$189,'School CFR'!A20,'HN TOP UP AUTUMN UPDATE NOV'!$BG$8:$BG$189)</f>
        <v>0</v>
      </c>
      <c r="F20" s="414">
        <f>SUMIF(PPG!$C$20:$C$158,'School CFR'!A20,PPG!$AG$20:$AG$158)</f>
        <v>25891.25</v>
      </c>
      <c r="G20" s="414" t="e">
        <f>SUMIFS(GRANTS!#REF!,GRANTS!$C$20:$C$220,'School CFR'!A20,GRANTS!$K$20:$K$220,'School CFR'!$G$2)</f>
        <v>#REF!</v>
      </c>
      <c r="H20" s="414" t="e">
        <f>SUMIFS(GRANTS!#REF!,GRANTS!$C$20:$C$220,'School CFR'!A20,GRANTS!$K$20:$K$220,'School CFR'!$H$2)</f>
        <v>#REF!</v>
      </c>
      <c r="I20" s="402">
        <f>SUMIFS(APT!$F$20:$F$100,APT!$C$20:$C$100,'School CFR'!A20,APT!$K$20:$K$100,'School CFR'!$I$2)+(SUMIFS(HNPlaces!$F$20:$F$35,HNPlaces!$C$20:$C$35,'School CFR'!A20,HNPlaces!$K$20:$K$35,'School CFR'!$I$2))+(SUMIFS(TPG!$F$20:$F$133,TPG!$C$20:$C$133,'School CFR'!A20,TPG!$K$20:$K$133,'School CFR'!$I$2))</f>
        <v>1256707.3255300005</v>
      </c>
      <c r="J20" s="401">
        <f>SUMIFS(HNPlaces!$F$20:$F$35,HNPlaces!$C$20:$C$35,'School CFR'!A20,HNPlaces!$K$20:$K$35,'School CFR'!$J$2)+SUMIFS(POST16!$F$20:$F$26,POST16!$C$20:$C$26,'School CFR'!A20,POST16!$K$20:$K$26,'School CFR'!$J$2)</f>
        <v>0</v>
      </c>
      <c r="K20" s="402">
        <f>SUMIF('HN TOP UP AUTUMN UPDATE NOV'!$E$8:$E$189,'School CFR'!A20,'HN TOP UP AUTUMN UPDATE NOV'!$H$8:$H$189)</f>
        <v>0</v>
      </c>
      <c r="L20" s="402">
        <f>SUMIFS(PPG!$F$20:$F$158,PPG!$C$20:$C$158,'School CFR'!A20,PPG!$K$20:$K$158,'School CFR'!$L$2)</f>
        <v>103565</v>
      </c>
      <c r="M20" s="401">
        <f>SUMIFS(COVID!$F$20:$F$109,COVID!$C$20:$C$109,'School CFR'!A20,COVID!$K$20:$K$109,'School CFR'!$M$2)+SUMIFS(GRANTS!$F$20:$F$220,GRANTS!$C$20:$C$220,'School CFR'!A20,GRANTS!$K$20:$K$220,'School CFR'!$M$2)</f>
        <v>15080.833333333334</v>
      </c>
      <c r="N20" s="408">
        <f>SUMIFS(GRANTS!$F$20:$F$220,GRANTS!$C$20:$C$220,'School CFR'!A20,GRANTS!$K$20:$K$220,'School CFR'!$N$2)</f>
        <v>6740.5</v>
      </c>
      <c r="O20" s="301"/>
    </row>
    <row r="21" spans="1:15" x14ac:dyDescent="0.25">
      <c r="A21" s="412">
        <v>3022016</v>
      </c>
      <c r="B21" s="277" t="s">
        <v>213</v>
      </c>
      <c r="C21" s="414" t="e">
        <f>SUMIF(APT!$C$20:$C$100,'School CFR'!A21,APT!$AG$20:$AG$100)+SUMIF(HNPlaces!$C$20:$C$35,'School CFR'!A21,HNPlaces!$AI$20:$AI$35)+SUMIF(TPG!$C$20:$C$133,'School CFR'!A21,TPG!#REF!)</f>
        <v>#REF!</v>
      </c>
      <c r="D21" s="414">
        <f>SUMIF(POST16!$C$20:$C$26,'School CFR'!A21,POST16!$AI$20:$AI$26)</f>
        <v>0</v>
      </c>
      <c r="E21" s="414">
        <f>SUMIF('HN TOP UP AUTUMN UPDATE NOV'!$E$8:$E$189,'School CFR'!A21,'HN TOP UP AUTUMN UPDATE NOV'!$BG$8:$BG$189)</f>
        <v>0</v>
      </c>
      <c r="F21" s="414">
        <f>SUMIF(PPG!$C$20:$C$158,'School CFR'!A21,PPG!$AG$20:$AG$158)</f>
        <v>7061.25</v>
      </c>
      <c r="G21" s="414" t="e">
        <f>SUMIFS(GRANTS!#REF!,GRANTS!$C$20:$C$220,'School CFR'!A21,GRANTS!$K$20:$K$220,'School CFR'!$G$2)</f>
        <v>#REF!</v>
      </c>
      <c r="H21" s="414" t="e">
        <f>SUMIFS(GRANTS!#REF!,GRANTS!$C$20:$C$220,'School CFR'!A21,GRANTS!$K$20:$K$220,'School CFR'!$H$2)</f>
        <v>#REF!</v>
      </c>
      <c r="I21" s="402">
        <f>SUMIFS(APT!$F$20:$F$100,APT!$C$20:$C$100,'School CFR'!A21,APT!$K$20:$K$100,'School CFR'!$I$2)+(SUMIFS(HNPlaces!$F$20:$F$35,HNPlaces!$C$20:$C$35,'School CFR'!A21,HNPlaces!$K$20:$K$35,'School CFR'!$I$2))+(SUMIFS(TPG!$F$20:$F$133,TPG!$C$20:$C$133,'School CFR'!A21,TPG!$K$20:$K$133,'School CFR'!$I$2))</f>
        <v>1003027.6578474883</v>
      </c>
      <c r="J21" s="401">
        <f>SUMIFS(HNPlaces!$F$20:$F$35,HNPlaces!$C$20:$C$35,'School CFR'!A21,HNPlaces!$K$20:$K$35,'School CFR'!$J$2)+SUMIFS(POST16!$F$20:$F$26,POST16!$C$20:$C$26,'School CFR'!A21,POST16!$K$20:$K$26,'School CFR'!$J$2)</f>
        <v>0</v>
      </c>
      <c r="K21" s="402">
        <f>SUMIF('HN TOP UP AUTUMN UPDATE NOV'!$E$8:$E$189,'School CFR'!A21,'HN TOP UP AUTUMN UPDATE NOV'!$H$8:$H$189)</f>
        <v>0</v>
      </c>
      <c r="L21" s="402">
        <f>SUMIFS(PPG!$F$20:$F$158,PPG!$C$20:$C$158,'School CFR'!A21,PPG!$K$20:$K$158,'School CFR'!$L$2)</f>
        <v>28245</v>
      </c>
      <c r="M21" s="401">
        <f>SUMIFS(COVID!$F$20:$F$109,COVID!$C$20:$C$109,'School CFR'!A21,COVID!$K$20:$K$109,'School CFR'!$M$2)+SUMIFS(GRANTS!$F$20:$F$220,GRANTS!$C$20:$C$220,'School CFR'!A21,GRANTS!$K$20:$K$220,'School CFR'!$M$2)</f>
        <v>14420.833333333334</v>
      </c>
      <c r="N21" s="408">
        <f>SUMIFS(GRANTS!$F$20:$F$220,GRANTS!$C$20:$C$220,'School CFR'!A21,GRANTS!$K$20:$K$220,'School CFR'!$N$2)</f>
        <v>6373.75</v>
      </c>
      <c r="O21" s="301"/>
    </row>
    <row r="22" spans="1:15" x14ac:dyDescent="0.25">
      <c r="A22" s="412">
        <v>3022017</v>
      </c>
      <c r="B22" s="277" t="s">
        <v>214</v>
      </c>
      <c r="C22" s="414" t="e">
        <f>SUMIF(APT!$C$20:$C$100,'School CFR'!A22,APT!$AG$20:$AG$100)+SUMIF(HNPlaces!$C$20:$C$35,'School CFR'!A22,HNPlaces!$AI$20:$AI$35)+SUMIF(TPG!$C$20:$C$133,'School CFR'!A22,TPG!#REF!)</f>
        <v>#REF!</v>
      </c>
      <c r="D22" s="414">
        <f>SUMIF(POST16!$C$20:$C$26,'School CFR'!A22,POST16!$AI$20:$AI$26)</f>
        <v>0</v>
      </c>
      <c r="E22" s="414">
        <f>SUMIF('HN TOP UP AUTUMN UPDATE NOV'!$E$8:$E$189,'School CFR'!A22,'HN TOP UP AUTUMN UPDATE NOV'!$BG$8:$BG$189)</f>
        <v>0</v>
      </c>
      <c r="F22" s="414">
        <f>SUMIF(PPG!$C$20:$C$158,'School CFR'!A22,PPG!$AG$20:$AG$158)</f>
        <v>36315</v>
      </c>
      <c r="G22" s="414" t="e">
        <f>SUMIFS(GRANTS!#REF!,GRANTS!$C$20:$C$220,'School CFR'!A22,GRANTS!$K$20:$K$220,'School CFR'!$G$2)</f>
        <v>#REF!</v>
      </c>
      <c r="H22" s="414" t="e">
        <f>SUMIFS(GRANTS!#REF!,GRANTS!$C$20:$C$220,'School CFR'!A22,GRANTS!$K$20:$K$220,'School CFR'!$H$2)</f>
        <v>#REF!</v>
      </c>
      <c r="I22" s="402">
        <f>SUMIFS(APT!$F$20:$F$100,APT!$C$20:$C$100,'School CFR'!A22,APT!$K$20:$K$100,'School CFR'!$I$2)+(SUMIFS(HNPlaces!$F$20:$F$35,HNPlaces!$C$20:$C$35,'School CFR'!A22,HNPlaces!$K$20:$K$35,'School CFR'!$I$2))+(SUMIFS(TPG!$F$20:$F$133,TPG!$C$20:$C$133,'School CFR'!A22,TPG!$K$20:$K$133,'School CFR'!$I$2))</f>
        <v>1854771.0517357572</v>
      </c>
      <c r="J22" s="401">
        <f>SUMIFS(HNPlaces!$F$20:$F$35,HNPlaces!$C$20:$C$35,'School CFR'!A22,HNPlaces!$K$20:$K$35,'School CFR'!$J$2)+SUMIFS(POST16!$F$20:$F$26,POST16!$C$20:$C$26,'School CFR'!A22,POST16!$K$20:$K$26,'School CFR'!$J$2)</f>
        <v>0</v>
      </c>
      <c r="K22" s="402">
        <f>SUMIF('HN TOP UP AUTUMN UPDATE NOV'!$E$8:$E$189,'School CFR'!A22,'HN TOP UP AUTUMN UPDATE NOV'!$H$8:$H$189)</f>
        <v>0</v>
      </c>
      <c r="L22" s="402">
        <f>SUMIFS(PPG!$F$20:$F$158,PPG!$C$20:$C$158,'School CFR'!A22,PPG!$K$20:$K$158,'School CFR'!$L$2)</f>
        <v>145260</v>
      </c>
      <c r="M22" s="401">
        <f>SUMIFS(COVID!$F$20:$F$109,COVID!$C$20:$C$109,'School CFR'!A22,COVID!$K$20:$K$109,'School CFR'!$M$2)+SUMIFS(GRANTS!$F$20:$F$220,GRANTS!$C$20:$C$220,'School CFR'!A22,GRANTS!$K$20:$K$220,'School CFR'!$M$2)</f>
        <v>21583.333333333336</v>
      </c>
      <c r="N22" s="408">
        <f>SUMIFS(GRANTS!$F$20:$F$220,GRANTS!$C$20:$C$220,'School CFR'!A22,GRANTS!$K$20:$K$220,'School CFR'!$N$2)</f>
        <v>8781.25</v>
      </c>
      <c r="O22" s="301"/>
    </row>
    <row r="23" spans="1:15" x14ac:dyDescent="0.25">
      <c r="A23" s="412">
        <v>3022073</v>
      </c>
      <c r="B23" s="277" t="s">
        <v>215</v>
      </c>
      <c r="C23" s="414" t="e">
        <f>SUMIF(APT!$C$20:$C$100,'School CFR'!A23,APT!$AG$20:$AG$100)+SUMIF(HNPlaces!$C$20:$C$35,'School CFR'!A23,HNPlaces!$AI$20:$AI$35)+SUMIF(TPG!$C$20:$C$133,'School CFR'!A23,TPG!#REF!)</f>
        <v>#REF!</v>
      </c>
      <c r="D23" s="414">
        <f>SUMIF(POST16!$C$20:$C$26,'School CFR'!A23,POST16!$AI$20:$AI$26)</f>
        <v>0</v>
      </c>
      <c r="E23" s="414">
        <f>SUMIF('HN TOP UP AUTUMN UPDATE NOV'!$E$8:$E$189,'School CFR'!A23,'HN TOP UP AUTUMN UPDATE NOV'!$BG$8:$BG$189)</f>
        <v>0</v>
      </c>
      <c r="F23" s="414">
        <f>SUMIF(PPG!$C$20:$C$158,'School CFR'!A23,PPG!$AG$20:$AG$158)</f>
        <v>59007.5</v>
      </c>
      <c r="G23" s="414" t="e">
        <f>SUMIFS(GRANTS!#REF!,GRANTS!$C$20:$C$220,'School CFR'!A23,GRANTS!$K$20:$K$220,'School CFR'!$G$2)</f>
        <v>#REF!</v>
      </c>
      <c r="H23" s="414" t="e">
        <f>SUMIFS(GRANTS!#REF!,GRANTS!$C$20:$C$220,'School CFR'!A23,GRANTS!$K$20:$K$220,'School CFR'!$H$2)</f>
        <v>#REF!</v>
      </c>
      <c r="I23" s="402">
        <f>SUMIFS(APT!$F$20:$F$100,APT!$C$20:$C$100,'School CFR'!A23,APT!$K$20:$K$100,'School CFR'!$I$2)+(SUMIFS(HNPlaces!$F$20:$F$35,HNPlaces!$C$20:$C$35,'School CFR'!A23,HNPlaces!$K$20:$K$35,'School CFR'!$I$2))+(SUMIFS(TPG!$F$20:$F$133,TPG!$C$20:$C$133,'School CFR'!A23,TPG!$K$20:$K$133,'School CFR'!$I$2))</f>
        <v>2840689.3349591885</v>
      </c>
      <c r="J23" s="401">
        <f>SUMIFS(HNPlaces!$F$20:$F$35,HNPlaces!$C$20:$C$35,'School CFR'!A23,HNPlaces!$K$20:$K$35,'School CFR'!$J$2)+SUMIFS(POST16!$F$20:$F$26,POST16!$C$20:$C$26,'School CFR'!A23,POST16!$K$20:$K$26,'School CFR'!$J$2)</f>
        <v>0</v>
      </c>
      <c r="K23" s="402">
        <f>SUMIF('HN TOP UP AUTUMN UPDATE NOV'!$E$8:$E$189,'School CFR'!A23,'HN TOP UP AUTUMN UPDATE NOV'!$H$8:$H$189)</f>
        <v>0</v>
      </c>
      <c r="L23" s="402">
        <f>SUMIFS(PPG!$F$20:$F$158,PPG!$C$20:$C$158,'School CFR'!A23,PPG!$K$20:$K$158,'School CFR'!$L$2)</f>
        <v>236030</v>
      </c>
      <c r="M23" s="401">
        <f>SUMIFS(COVID!$F$20:$F$109,COVID!$C$20:$C$109,'School CFR'!A23,COVID!$K$20:$K$109,'School CFR'!$M$2)+SUMIFS(GRANTS!$F$20:$F$220,GRANTS!$C$20:$C$220,'School CFR'!A23,GRANTS!$K$20:$K$220,'School CFR'!$M$2)</f>
        <v>29622.5</v>
      </c>
      <c r="N23" s="408">
        <f>SUMIFS(GRANTS!$F$20:$F$220,GRANTS!$C$20:$C$220,'School CFR'!A23,GRANTS!$K$20:$K$220,'School CFR'!$N$2)</f>
        <v>11076.25</v>
      </c>
      <c r="O23" s="301"/>
    </row>
    <row r="24" spans="1:15" x14ac:dyDescent="0.25">
      <c r="A24" s="412">
        <v>3022019</v>
      </c>
      <c r="B24" s="277" t="s">
        <v>216</v>
      </c>
      <c r="C24" s="414" t="e">
        <f>SUMIF(APT!$C$20:$C$100,'School CFR'!A24,APT!$AG$20:$AG$100)+SUMIF(HNPlaces!$C$20:$C$35,'School CFR'!A24,HNPlaces!$AI$20:$AI$35)+SUMIF(TPG!$C$20:$C$133,'School CFR'!A24,TPG!#REF!)</f>
        <v>#REF!</v>
      </c>
      <c r="D24" s="414">
        <f>SUMIF(POST16!$C$20:$C$26,'School CFR'!A24,POST16!$AI$20:$AI$26)</f>
        <v>0</v>
      </c>
      <c r="E24" s="414">
        <f>SUMIF('HN TOP UP AUTUMN UPDATE NOV'!$E$8:$E$189,'School CFR'!A24,'HN TOP UP AUTUMN UPDATE NOV'!$BG$8:$BG$189)</f>
        <v>0</v>
      </c>
      <c r="F24" s="414">
        <f>SUMIF(PPG!$C$20:$C$158,'School CFR'!A24,PPG!$AG$20:$AG$158)</f>
        <v>16812.5</v>
      </c>
      <c r="G24" s="414" t="e">
        <f>SUMIFS(GRANTS!#REF!,GRANTS!$C$20:$C$220,'School CFR'!A24,GRANTS!$K$20:$K$220,'School CFR'!$G$2)</f>
        <v>#REF!</v>
      </c>
      <c r="H24" s="414" t="e">
        <f>SUMIFS(GRANTS!#REF!,GRANTS!$C$20:$C$220,'School CFR'!A24,GRANTS!$K$20:$K$220,'School CFR'!$H$2)</f>
        <v>#REF!</v>
      </c>
      <c r="I24" s="402">
        <f>SUMIFS(APT!$F$20:$F$100,APT!$C$20:$C$100,'School CFR'!A24,APT!$K$20:$K$100,'School CFR'!$I$2)+(SUMIFS(HNPlaces!$F$20:$F$35,HNPlaces!$C$20:$C$35,'School CFR'!A24,HNPlaces!$K$20:$K$35,'School CFR'!$I$2))+(SUMIFS(TPG!$F$20:$F$133,TPG!$C$20:$C$133,'School CFR'!A24,TPG!$K$20:$K$133,'School CFR'!$I$2))</f>
        <v>1133982.702982886</v>
      </c>
      <c r="J24" s="401">
        <f>SUMIFS(HNPlaces!$F$20:$F$35,HNPlaces!$C$20:$C$35,'School CFR'!A24,HNPlaces!$K$20:$K$35,'School CFR'!$J$2)+SUMIFS(POST16!$F$20:$F$26,POST16!$C$20:$C$26,'School CFR'!A24,POST16!$K$20:$K$26,'School CFR'!$J$2)</f>
        <v>0</v>
      </c>
      <c r="K24" s="402">
        <f>SUMIF('HN TOP UP AUTUMN UPDATE NOV'!$E$8:$E$189,'School CFR'!A24,'HN TOP UP AUTUMN UPDATE NOV'!$H$8:$H$189)</f>
        <v>0</v>
      </c>
      <c r="L24" s="402">
        <f>SUMIFS(PPG!$F$20:$F$158,PPG!$C$20:$C$158,'School CFR'!A24,PPG!$K$20:$K$158,'School CFR'!$L$2)</f>
        <v>67250</v>
      </c>
      <c r="M24" s="401">
        <f>SUMIFS(COVID!$F$20:$F$109,COVID!$C$20:$C$109,'School CFR'!A24,COVID!$K$20:$K$109,'School CFR'!$M$2)+SUMIFS(GRANTS!$F$20:$F$220,GRANTS!$C$20:$C$220,'School CFR'!A24,GRANTS!$K$20:$K$220,'School CFR'!$M$2)</f>
        <v>14437.5</v>
      </c>
      <c r="N24" s="408">
        <f>SUMIFS(GRANTS!$F$20:$F$220,GRANTS!$C$20:$C$220,'School CFR'!A24,GRANTS!$K$20:$K$220,'School CFR'!$N$2)</f>
        <v>7019.5</v>
      </c>
      <c r="O24" s="301"/>
    </row>
    <row r="25" spans="1:15" x14ac:dyDescent="0.25">
      <c r="A25" s="412">
        <v>3022021</v>
      </c>
      <c r="B25" s="277" t="s">
        <v>218</v>
      </c>
      <c r="C25" s="414" t="e">
        <f>SUMIF(APT!$C$20:$C$100,'School CFR'!A25,APT!$AG$20:$AG$100)+SUMIF(HNPlaces!$C$20:$C$35,'School CFR'!A25,HNPlaces!$AI$20:$AI$35)+SUMIF(TPG!$C$20:$C$133,'School CFR'!A25,TPG!#REF!)</f>
        <v>#REF!</v>
      </c>
      <c r="D25" s="414">
        <f>SUMIF(POST16!$C$20:$C$26,'School CFR'!A25,POST16!$AI$20:$AI$26)</f>
        <v>0</v>
      </c>
      <c r="E25" s="414">
        <f>SUMIF('HN TOP UP AUTUMN UPDATE NOV'!$E$8:$E$189,'School CFR'!A25,'HN TOP UP AUTUMN UPDATE NOV'!$BG$8:$BG$189)</f>
        <v>0</v>
      </c>
      <c r="F25" s="414">
        <f>SUMIF(PPG!$C$20:$C$158,'School CFR'!A25,PPG!$AG$20:$AG$158)</f>
        <v>49092.5</v>
      </c>
      <c r="G25" s="414" t="e">
        <f>SUMIFS(GRANTS!#REF!,GRANTS!$C$20:$C$220,'School CFR'!A25,GRANTS!$K$20:$K$220,'School CFR'!$G$2)</f>
        <v>#REF!</v>
      </c>
      <c r="H25" s="414" t="e">
        <f>SUMIFS(GRANTS!#REF!,GRANTS!$C$20:$C$220,'School CFR'!A25,GRANTS!$K$20:$K$220,'School CFR'!$H$2)</f>
        <v>#REF!</v>
      </c>
      <c r="I25" s="402">
        <f>SUMIFS(APT!$F$20:$F$100,APT!$C$20:$C$100,'School CFR'!A25,APT!$K$20:$K$100,'School CFR'!$I$2)+(SUMIFS(HNPlaces!$F$20:$F$35,HNPlaces!$C$20:$C$35,'School CFR'!A25,HNPlaces!$K$20:$K$35,'School CFR'!$I$2))+(SUMIFS(TPG!$F$20:$F$133,TPG!$C$20:$C$133,'School CFR'!A25,TPG!$K$20:$K$133,'School CFR'!$I$2))</f>
        <v>2336791.8876650496</v>
      </c>
      <c r="J25" s="401">
        <f>SUMIFS(HNPlaces!$F$20:$F$35,HNPlaces!$C$20:$C$35,'School CFR'!A25,HNPlaces!$K$20:$K$35,'School CFR'!$J$2)+SUMIFS(POST16!$F$20:$F$26,POST16!$C$20:$C$26,'School CFR'!A25,POST16!$K$20:$K$26,'School CFR'!$J$2)</f>
        <v>0</v>
      </c>
      <c r="K25" s="402">
        <f>SUMIF('HN TOP UP AUTUMN UPDATE NOV'!$E$8:$E$189,'School CFR'!A25,'HN TOP UP AUTUMN UPDATE NOV'!$H$8:$H$189)</f>
        <v>0</v>
      </c>
      <c r="L25" s="402">
        <f>SUMIFS(PPG!$F$20:$F$158,PPG!$C$20:$C$158,'School CFR'!A25,PPG!$K$20:$K$158,'School CFR'!$L$2)</f>
        <v>196370</v>
      </c>
      <c r="M25" s="401">
        <f>SUMIFS(COVID!$F$20:$F$109,COVID!$C$20:$C$109,'School CFR'!A25,COVID!$K$20:$K$109,'School CFR'!$M$2)+SUMIFS(GRANTS!$F$20:$F$220,GRANTS!$C$20:$C$220,'School CFR'!A25,GRANTS!$K$20:$K$220,'School CFR'!$M$2)</f>
        <v>23268.333333333336</v>
      </c>
      <c r="N25" s="408">
        <f>SUMIFS(GRANTS!$F$20:$F$220,GRANTS!$C$20:$C$220,'School CFR'!A25,GRANTS!$K$20:$K$220,'School CFR'!$N$2)</f>
        <v>10077.25</v>
      </c>
      <c r="O25" s="301"/>
    </row>
    <row r="26" spans="1:15" x14ac:dyDescent="0.25">
      <c r="A26" s="412">
        <v>3022023</v>
      </c>
      <c r="B26" s="277" t="s">
        <v>219</v>
      </c>
      <c r="C26" s="414" t="e">
        <f>SUMIF(APT!$C$20:$C$100,'School CFR'!A26,APT!$AG$20:$AG$100)+SUMIF(HNPlaces!$C$20:$C$35,'School CFR'!A26,HNPlaces!$AI$20:$AI$35)+SUMIF(TPG!$C$20:$C$133,'School CFR'!A26,TPG!#REF!)</f>
        <v>#REF!</v>
      </c>
      <c r="D26" s="414">
        <f>SUMIF(POST16!$C$20:$C$26,'School CFR'!A26,POST16!$AI$20:$AI$26)</f>
        <v>0</v>
      </c>
      <c r="E26" s="414">
        <f>SUMIF('HN TOP UP AUTUMN UPDATE NOV'!$E$8:$E$189,'School CFR'!A26,'HN TOP UP AUTUMN UPDATE NOV'!$BG$8:$BG$189)</f>
        <v>0</v>
      </c>
      <c r="F26" s="414">
        <f>SUMIF(PPG!$C$20:$C$158,'School CFR'!A26,PPG!$AG$20:$AG$158)</f>
        <v>60775</v>
      </c>
      <c r="G26" s="414" t="e">
        <f>SUMIFS(GRANTS!#REF!,GRANTS!$C$20:$C$220,'School CFR'!A26,GRANTS!$K$20:$K$220,'School CFR'!$G$2)</f>
        <v>#REF!</v>
      </c>
      <c r="H26" s="414" t="e">
        <f>SUMIFS(GRANTS!#REF!,GRANTS!$C$20:$C$220,'School CFR'!A26,GRANTS!$K$20:$K$220,'School CFR'!$H$2)</f>
        <v>#REF!</v>
      </c>
      <c r="I26" s="402">
        <f>SUMIFS(APT!$F$20:$F$100,APT!$C$20:$C$100,'School CFR'!A26,APT!$K$20:$K$100,'School CFR'!$I$2)+(SUMIFS(HNPlaces!$F$20:$F$35,HNPlaces!$C$20:$C$35,'School CFR'!A26,HNPlaces!$K$20:$K$35,'School CFR'!$I$2))+(SUMIFS(TPG!$F$20:$F$133,TPG!$C$20:$C$133,'School CFR'!A26,TPG!$K$20:$K$133,'School CFR'!$I$2))</f>
        <v>2470936.1393759092</v>
      </c>
      <c r="J26" s="401">
        <f>SUMIFS(HNPlaces!$F$20:$F$35,HNPlaces!$C$20:$C$35,'School CFR'!A26,HNPlaces!$K$20:$K$35,'School CFR'!$J$2)+SUMIFS(POST16!$F$20:$F$26,POST16!$C$20:$C$26,'School CFR'!A26,POST16!$K$20:$K$26,'School CFR'!$J$2)</f>
        <v>0</v>
      </c>
      <c r="K26" s="402">
        <f>SUMIF('HN TOP UP AUTUMN UPDATE NOV'!$E$8:$E$189,'School CFR'!A26,'HN TOP UP AUTUMN UPDATE NOV'!$H$8:$H$189)</f>
        <v>0</v>
      </c>
      <c r="L26" s="402">
        <f>SUMIFS(PPG!$F$20:$F$158,PPG!$C$20:$C$158,'School CFR'!A26,PPG!$K$20:$K$158,'School CFR'!$L$2)</f>
        <v>243100</v>
      </c>
      <c r="M26" s="401">
        <f>SUMIFS(COVID!$F$20:$F$109,COVID!$C$20:$C$109,'School CFR'!A26,COVID!$K$20:$K$109,'School CFR'!$M$2)+SUMIFS(GRANTS!$F$20:$F$220,GRANTS!$C$20:$C$220,'School CFR'!A26,GRANTS!$K$20:$K$220,'School CFR'!$M$2)</f>
        <v>25380.833333333336</v>
      </c>
      <c r="N26" s="408">
        <f>SUMIFS(GRANTS!$F$20:$F$220,GRANTS!$C$20:$C$220,'School CFR'!A26,GRANTS!$K$20:$K$220,'School CFR'!$N$2)</f>
        <v>10414.75</v>
      </c>
      <c r="O26" s="301"/>
    </row>
    <row r="27" spans="1:15" x14ac:dyDescent="0.25">
      <c r="A27" s="412">
        <v>3022024</v>
      </c>
      <c r="B27" s="277" t="s">
        <v>221</v>
      </c>
      <c r="C27" s="414" t="e">
        <f>SUMIF(APT!$C$20:$C$100,'School CFR'!A27,APT!$AG$20:$AG$100)+SUMIF(HNPlaces!$C$20:$C$35,'School CFR'!A27,HNPlaces!$AI$20:$AI$35)+SUMIF(TPG!$C$20:$C$133,'School CFR'!A27,TPG!#REF!)</f>
        <v>#REF!</v>
      </c>
      <c r="D27" s="414">
        <f>SUMIF(POST16!$C$20:$C$26,'School CFR'!A27,POST16!$AI$20:$AI$26)</f>
        <v>0</v>
      </c>
      <c r="E27" s="414">
        <f>SUMIF('HN TOP UP AUTUMN UPDATE NOV'!$E$8:$E$189,'School CFR'!A27,'HN TOP UP AUTUMN UPDATE NOV'!$BG$8:$BG$189)</f>
        <v>0</v>
      </c>
      <c r="F27" s="414">
        <f>SUMIF(PPG!$C$20:$C$158,'School CFR'!A27,PPG!$AG$20:$AG$158)</f>
        <v>24541.875</v>
      </c>
      <c r="G27" s="414" t="e">
        <f>SUMIFS(GRANTS!#REF!,GRANTS!$C$20:$C$220,'School CFR'!A27,GRANTS!$K$20:$K$220,'School CFR'!$G$2)</f>
        <v>#REF!</v>
      </c>
      <c r="H27" s="414" t="e">
        <f>SUMIFS(GRANTS!#REF!,GRANTS!$C$20:$C$220,'School CFR'!A27,GRANTS!$K$20:$K$220,'School CFR'!$H$2)</f>
        <v>#REF!</v>
      </c>
      <c r="I27" s="402">
        <f>SUMIFS(APT!$F$20:$F$100,APT!$C$20:$C$100,'School CFR'!A27,APT!$K$20:$K$100,'School CFR'!$I$2)+(SUMIFS(HNPlaces!$F$20:$F$35,HNPlaces!$C$20:$C$35,'School CFR'!A27,HNPlaces!$K$20:$K$35,'School CFR'!$I$2))+(SUMIFS(TPG!$F$20:$F$133,TPG!$C$20:$C$133,'School CFR'!A27,TPG!$K$20:$K$133,'School CFR'!$I$2))</f>
        <v>1058029.1731140001</v>
      </c>
      <c r="J27" s="401">
        <f>SUMIFS(HNPlaces!$F$20:$F$35,HNPlaces!$C$20:$C$35,'School CFR'!A27,HNPlaces!$K$20:$K$35,'School CFR'!$J$2)+SUMIFS(POST16!$F$20:$F$26,POST16!$C$20:$C$26,'School CFR'!A27,POST16!$K$20:$K$26,'School CFR'!$J$2)</f>
        <v>0</v>
      </c>
      <c r="K27" s="402">
        <f>SUMIF('HN TOP UP AUTUMN UPDATE NOV'!$E$8:$E$189,'School CFR'!A27,'HN TOP UP AUTUMN UPDATE NOV'!$H$8:$H$189)</f>
        <v>0</v>
      </c>
      <c r="L27" s="402">
        <f>SUMIFS(PPG!$F$20:$F$158,PPG!$C$20:$C$158,'School CFR'!A27,PPG!$K$20:$K$158,'School CFR'!$L$2)</f>
        <v>98167.5</v>
      </c>
      <c r="M27" s="401">
        <f>SUMIFS(COVID!$F$20:$F$109,COVID!$C$20:$C$109,'School CFR'!A27,COVID!$K$20:$K$109,'School CFR'!$M$2)+SUMIFS(GRANTS!$F$20:$F$220,GRANTS!$C$20:$C$220,'School CFR'!A27,GRANTS!$K$20:$K$220,'School CFR'!$M$2)</f>
        <v>13941.666666666666</v>
      </c>
      <c r="N27" s="408">
        <f>SUMIFS(GRANTS!$F$20:$F$220,GRANTS!$C$20:$C$220,'School CFR'!A27,GRANTS!$K$20:$K$220,'School CFR'!$N$2)</f>
        <v>6992.16</v>
      </c>
      <c r="O27" s="301"/>
    </row>
    <row r="28" spans="1:15" x14ac:dyDescent="0.25">
      <c r="A28" s="412">
        <v>3022025</v>
      </c>
      <c r="B28" s="277" t="s">
        <v>222</v>
      </c>
      <c r="C28" s="414" t="e">
        <f>SUMIF(APT!$C$20:$C$100,'School CFR'!A28,APT!$AG$20:$AG$100)+SUMIF(HNPlaces!$C$20:$C$35,'School CFR'!A28,HNPlaces!$AI$20:$AI$35)+SUMIF(TPG!$C$20:$C$133,'School CFR'!A28,TPG!#REF!)</f>
        <v>#REF!</v>
      </c>
      <c r="D28" s="414">
        <f>SUMIF(POST16!$C$20:$C$26,'School CFR'!A28,POST16!$AI$20:$AI$26)</f>
        <v>0</v>
      </c>
      <c r="E28" s="414">
        <f>SUMIF('HN TOP UP AUTUMN UPDATE NOV'!$E$8:$E$189,'School CFR'!A28,'HN TOP UP AUTUMN UPDATE NOV'!$BG$8:$BG$189)</f>
        <v>0</v>
      </c>
      <c r="F28" s="414">
        <f>SUMIF(PPG!$C$20:$C$158,'School CFR'!A28,PPG!$AG$20:$AG$158)</f>
        <v>4948.75</v>
      </c>
      <c r="G28" s="414" t="e">
        <f>SUMIFS(GRANTS!#REF!,GRANTS!$C$20:$C$220,'School CFR'!A28,GRANTS!$K$20:$K$220,'School CFR'!$G$2)</f>
        <v>#REF!</v>
      </c>
      <c r="H28" s="414" t="e">
        <f>SUMIFS(GRANTS!#REF!,GRANTS!$C$20:$C$220,'School CFR'!A28,GRANTS!$K$20:$K$220,'School CFR'!$H$2)</f>
        <v>#REF!</v>
      </c>
      <c r="I28" s="402">
        <f>SUMIFS(APT!$F$20:$F$100,APT!$C$20:$C$100,'School CFR'!A28,APT!$K$20:$K$100,'School CFR'!$I$2)+(SUMIFS(HNPlaces!$F$20:$F$35,HNPlaces!$C$20:$C$35,'School CFR'!A28,HNPlaces!$K$20:$K$35,'School CFR'!$I$2))+(SUMIFS(TPG!$F$20:$F$133,TPG!$C$20:$C$133,'School CFR'!A28,TPG!$K$20:$K$133,'School CFR'!$I$2))</f>
        <v>1366340.2429273503</v>
      </c>
      <c r="J28" s="401">
        <f>SUMIFS(HNPlaces!$F$20:$F$35,HNPlaces!$C$20:$C$35,'School CFR'!A28,HNPlaces!$K$20:$K$35,'School CFR'!$J$2)+SUMIFS(POST16!$F$20:$F$26,POST16!$C$20:$C$26,'School CFR'!A28,POST16!$K$20:$K$26,'School CFR'!$J$2)</f>
        <v>0</v>
      </c>
      <c r="K28" s="402">
        <f>SUMIF('HN TOP UP AUTUMN UPDATE NOV'!$E$8:$E$189,'School CFR'!A28,'HN TOP UP AUTUMN UPDATE NOV'!$H$8:$H$189)</f>
        <v>0</v>
      </c>
      <c r="L28" s="402">
        <f>SUMIFS(PPG!$F$20:$F$158,PPG!$C$20:$C$158,'School CFR'!A28,PPG!$K$20:$K$158,'School CFR'!$L$2)</f>
        <v>19795</v>
      </c>
      <c r="M28" s="401">
        <f>SUMIFS(COVID!$F$20:$F$109,COVID!$C$20:$C$109,'School CFR'!A28,COVID!$K$20:$K$109,'School CFR'!$M$2)+SUMIFS(GRANTS!$F$20:$F$220,GRANTS!$C$20:$C$220,'School CFR'!A28,GRANTS!$K$20:$K$220,'School CFR'!$M$2)</f>
        <v>18412.5</v>
      </c>
      <c r="N28" s="408">
        <f>SUMIFS(GRANTS!$F$20:$F$220,GRANTS!$C$20:$C$220,'School CFR'!A28,GRANTS!$K$20:$K$220,'School CFR'!$N$2)</f>
        <v>7600</v>
      </c>
      <c r="O28" s="301"/>
    </row>
    <row r="29" spans="1:15" x14ac:dyDescent="0.25">
      <c r="A29" s="412">
        <v>3022026</v>
      </c>
      <c r="B29" s="277" t="s">
        <v>223</v>
      </c>
      <c r="C29" s="414" t="e">
        <f>SUMIF(APT!$C$20:$C$100,'School CFR'!A29,APT!$AG$20:$AG$100)+SUMIF(HNPlaces!$C$20:$C$35,'School CFR'!A29,HNPlaces!$AI$20:$AI$35)+SUMIF(TPG!$C$20:$C$133,'School CFR'!A29,TPG!#REF!)</f>
        <v>#REF!</v>
      </c>
      <c r="D29" s="414">
        <f>SUMIF(POST16!$C$20:$C$26,'School CFR'!A29,POST16!$AI$20:$AI$26)</f>
        <v>0</v>
      </c>
      <c r="E29" s="414">
        <f>SUMIF('HN TOP UP AUTUMN UPDATE NOV'!$E$8:$E$189,'School CFR'!A29,'HN TOP UP AUTUMN UPDATE NOV'!$BG$8:$BG$189)</f>
        <v>0</v>
      </c>
      <c r="F29" s="414">
        <f>SUMIF(PPG!$C$20:$C$158,'School CFR'!A29,PPG!$AG$20:$AG$158)</f>
        <v>26900</v>
      </c>
      <c r="G29" s="414" t="e">
        <f>SUMIFS(GRANTS!#REF!,GRANTS!$C$20:$C$220,'School CFR'!A29,GRANTS!$K$20:$K$220,'School CFR'!$G$2)</f>
        <v>#REF!</v>
      </c>
      <c r="H29" s="414" t="e">
        <f>SUMIFS(GRANTS!#REF!,GRANTS!$C$20:$C$220,'School CFR'!A29,GRANTS!$K$20:$K$220,'School CFR'!$H$2)</f>
        <v>#REF!</v>
      </c>
      <c r="I29" s="402">
        <f>SUMIFS(APT!$F$20:$F$100,APT!$C$20:$C$100,'School CFR'!A29,APT!$K$20:$K$100,'School CFR'!$I$2)+(SUMIFS(HNPlaces!$F$20:$F$35,HNPlaces!$C$20:$C$35,'School CFR'!A29,HNPlaces!$K$20:$K$35,'School CFR'!$I$2))+(SUMIFS(TPG!$F$20:$F$133,TPG!$C$20:$C$133,'School CFR'!A29,TPG!$K$20:$K$133,'School CFR'!$I$2))</f>
        <v>2271536.271287689</v>
      </c>
      <c r="J29" s="401">
        <f>SUMIFS(HNPlaces!$F$20:$F$35,HNPlaces!$C$20:$C$35,'School CFR'!A29,HNPlaces!$K$20:$K$35,'School CFR'!$J$2)+SUMIFS(POST16!$F$20:$F$26,POST16!$C$20:$C$26,'School CFR'!A29,POST16!$K$20:$K$26,'School CFR'!$J$2)</f>
        <v>0</v>
      </c>
      <c r="K29" s="402">
        <f>SUMIF('HN TOP UP AUTUMN UPDATE NOV'!$E$8:$E$189,'School CFR'!A29,'HN TOP UP AUTUMN UPDATE NOV'!$H$8:$H$189)</f>
        <v>0</v>
      </c>
      <c r="L29" s="402">
        <f>SUMIFS(PPG!$F$20:$F$158,PPG!$C$20:$C$158,'School CFR'!A29,PPG!$K$20:$K$158,'School CFR'!$L$2)</f>
        <v>107600</v>
      </c>
      <c r="M29" s="401">
        <f>SUMIFS(COVID!$F$20:$F$109,COVID!$C$20:$C$109,'School CFR'!A29,COVID!$K$20:$K$109,'School CFR'!$M$2)+SUMIFS(GRANTS!$F$20:$F$220,GRANTS!$C$20:$C$220,'School CFR'!A29,GRANTS!$K$20:$K$220,'School CFR'!$M$2)</f>
        <v>25235</v>
      </c>
      <c r="N29" s="408">
        <f>SUMIFS(GRANTS!$F$20:$F$220,GRANTS!$C$20:$C$220,'School CFR'!A29,GRANTS!$K$20:$K$220,'School CFR'!$N$2)</f>
        <v>10536.25</v>
      </c>
      <c r="O29" s="301"/>
    </row>
    <row r="30" spans="1:15" x14ac:dyDescent="0.25">
      <c r="A30" s="412">
        <v>3022028</v>
      </c>
      <c r="B30" s="277" t="s">
        <v>224</v>
      </c>
      <c r="C30" s="414" t="e">
        <f>SUMIF(APT!$C$20:$C$100,'School CFR'!A30,APT!$AG$20:$AG$100)+SUMIF(HNPlaces!$C$20:$C$35,'School CFR'!A30,HNPlaces!$AI$20:$AI$35)+SUMIF(TPG!$C$20:$C$133,'School CFR'!A30,TPG!#REF!)</f>
        <v>#REF!</v>
      </c>
      <c r="D30" s="414">
        <f>SUMIF(POST16!$C$20:$C$26,'School CFR'!A30,POST16!$AI$20:$AI$26)</f>
        <v>0</v>
      </c>
      <c r="E30" s="414">
        <f>SUMIF('HN TOP UP AUTUMN UPDATE NOV'!$E$8:$E$189,'School CFR'!A30,'HN TOP UP AUTUMN UPDATE NOV'!$BG$8:$BG$189)</f>
        <v>0</v>
      </c>
      <c r="F30" s="414">
        <f>SUMIF(PPG!$C$20:$C$158,'School CFR'!A30,PPG!$AG$20:$AG$158)</f>
        <v>12605</v>
      </c>
      <c r="G30" s="414" t="e">
        <f>SUMIFS(GRANTS!#REF!,GRANTS!$C$20:$C$220,'School CFR'!A30,GRANTS!$K$20:$K$220,'School CFR'!$G$2)</f>
        <v>#REF!</v>
      </c>
      <c r="H30" s="414" t="e">
        <f>SUMIFS(GRANTS!#REF!,GRANTS!$C$20:$C$220,'School CFR'!A30,GRANTS!$K$20:$K$220,'School CFR'!$H$2)</f>
        <v>#REF!</v>
      </c>
      <c r="I30" s="402">
        <f>SUMIFS(APT!$F$20:$F$100,APT!$C$20:$C$100,'School CFR'!A30,APT!$K$20:$K$100,'School CFR'!$I$2)+(SUMIFS(HNPlaces!$F$20:$F$35,HNPlaces!$C$20:$C$35,'School CFR'!A30,HNPlaces!$K$20:$K$35,'School CFR'!$I$2))+(SUMIFS(TPG!$F$20:$F$133,TPG!$C$20:$C$133,'School CFR'!A30,TPG!$K$20:$K$133,'School CFR'!$I$2))</f>
        <v>1206003.5170539611</v>
      </c>
      <c r="J30" s="401">
        <f>SUMIFS(HNPlaces!$F$20:$F$35,HNPlaces!$C$20:$C$35,'School CFR'!A30,HNPlaces!$K$20:$K$35,'School CFR'!$J$2)+SUMIFS(POST16!$F$20:$F$26,POST16!$C$20:$C$26,'School CFR'!A30,POST16!$K$20:$K$26,'School CFR'!$J$2)</f>
        <v>0</v>
      </c>
      <c r="K30" s="402">
        <f>SUMIF('HN TOP UP AUTUMN UPDATE NOV'!$E$8:$E$189,'School CFR'!A30,'HN TOP UP AUTUMN UPDATE NOV'!$H$8:$H$189)</f>
        <v>0</v>
      </c>
      <c r="L30" s="402">
        <f>SUMIFS(PPG!$F$20:$F$158,PPG!$C$20:$C$158,'School CFR'!A30,PPG!$K$20:$K$158,'School CFR'!$L$2)</f>
        <v>50420</v>
      </c>
      <c r="M30" s="401">
        <f>SUMIFS(COVID!$F$20:$F$109,COVID!$C$20:$C$109,'School CFR'!A30,COVID!$K$20:$K$109,'School CFR'!$M$2)+SUMIFS(GRANTS!$F$20:$F$220,GRANTS!$C$20:$C$220,'School CFR'!A30,GRANTS!$K$20:$K$220,'School CFR'!$M$2)</f>
        <v>15114.166666666666</v>
      </c>
      <c r="N30" s="408">
        <f>SUMIFS(GRANTS!$F$20:$F$220,GRANTS!$C$20:$C$220,'School CFR'!A30,GRANTS!$K$20:$K$220,'School CFR'!$N$2)</f>
        <v>6835</v>
      </c>
      <c r="O30" s="301"/>
    </row>
    <row r="31" spans="1:15" x14ac:dyDescent="0.25">
      <c r="A31" s="412">
        <v>3022027</v>
      </c>
      <c r="B31" s="277" t="s">
        <v>225</v>
      </c>
      <c r="C31" s="414" t="e">
        <f>SUMIF(APT!$C$20:$C$100,'School CFR'!A31,APT!$AG$20:$AG$100)+SUMIF(HNPlaces!$C$20:$C$35,'School CFR'!A31,HNPlaces!$AI$20:$AI$35)+SUMIF(TPG!$C$20:$C$133,'School CFR'!A31,TPG!#REF!)</f>
        <v>#REF!</v>
      </c>
      <c r="D31" s="414">
        <f>SUMIF(POST16!$C$20:$C$26,'School CFR'!A31,POST16!$AI$20:$AI$26)</f>
        <v>0</v>
      </c>
      <c r="E31" s="414">
        <f>SUMIF('HN TOP UP AUTUMN UPDATE NOV'!$E$8:$E$189,'School CFR'!A31,'HN TOP UP AUTUMN UPDATE NOV'!$BG$8:$BG$189)</f>
        <v>0</v>
      </c>
      <c r="F31" s="414">
        <f>SUMIF(PPG!$C$20:$C$158,'School CFR'!A31,PPG!$AG$20:$AG$158)</f>
        <v>21847.5</v>
      </c>
      <c r="G31" s="414" t="e">
        <f>SUMIFS(GRANTS!#REF!,GRANTS!$C$20:$C$220,'School CFR'!A31,GRANTS!$K$20:$K$220,'School CFR'!$G$2)</f>
        <v>#REF!</v>
      </c>
      <c r="H31" s="414" t="e">
        <f>SUMIFS(GRANTS!#REF!,GRANTS!$C$20:$C$220,'School CFR'!A31,GRANTS!$K$20:$K$220,'School CFR'!$H$2)</f>
        <v>#REF!</v>
      </c>
      <c r="I31" s="402">
        <f>SUMIFS(APT!$F$20:$F$100,APT!$C$20:$C$100,'School CFR'!A31,APT!$K$20:$K$100,'School CFR'!$I$2)+(SUMIFS(HNPlaces!$F$20:$F$35,HNPlaces!$C$20:$C$35,'School CFR'!A31,HNPlaces!$K$20:$K$35,'School CFR'!$I$2))+(SUMIFS(TPG!$F$20:$F$133,TPG!$C$20:$C$133,'School CFR'!A31,TPG!$K$20:$K$133,'School CFR'!$I$2))</f>
        <v>1596649.9050787762</v>
      </c>
      <c r="J31" s="401">
        <f>SUMIFS(HNPlaces!$F$20:$F$35,HNPlaces!$C$20:$C$35,'School CFR'!A31,HNPlaces!$K$20:$K$35,'School CFR'!$J$2)+SUMIFS(POST16!$F$20:$F$26,POST16!$C$20:$C$26,'School CFR'!A31,POST16!$K$20:$K$26,'School CFR'!$J$2)</f>
        <v>0</v>
      </c>
      <c r="K31" s="402">
        <f>SUMIF('HN TOP UP AUTUMN UPDATE NOV'!$E$8:$E$189,'School CFR'!A31,'HN TOP UP AUTUMN UPDATE NOV'!$H$8:$H$189)</f>
        <v>0</v>
      </c>
      <c r="L31" s="402">
        <f>SUMIFS(PPG!$F$20:$F$158,PPG!$C$20:$C$158,'School CFR'!A31,PPG!$K$20:$K$158,'School CFR'!$L$2)</f>
        <v>87390</v>
      </c>
      <c r="M31" s="401">
        <f>SUMIFS(COVID!$F$20:$F$109,COVID!$C$20:$C$109,'School CFR'!A31,COVID!$K$20:$K$109,'School CFR'!$M$2)+SUMIFS(GRANTS!$F$20:$F$220,GRANTS!$C$20:$C$220,'School CFR'!A31,GRANTS!$K$20:$K$220,'School CFR'!$M$2)</f>
        <v>19845.833333333336</v>
      </c>
      <c r="N31" s="408">
        <f>SUMIFS(GRANTS!$F$20:$F$220,GRANTS!$C$20:$C$220,'School CFR'!A31,GRANTS!$K$20:$K$220,'School CFR'!$N$2)</f>
        <v>7993.75</v>
      </c>
      <c r="O31" s="301"/>
    </row>
    <row r="32" spans="1:15" x14ac:dyDescent="0.25">
      <c r="A32" s="412">
        <v>3022029</v>
      </c>
      <c r="B32" s="277" t="s">
        <v>226</v>
      </c>
      <c r="C32" s="414" t="e">
        <f>SUMIF(APT!$C$20:$C$100,'School CFR'!A32,APT!$AG$20:$AG$100)+SUMIF(HNPlaces!$C$20:$C$35,'School CFR'!A32,HNPlaces!$AI$20:$AI$35)+SUMIF(TPG!$C$20:$C$133,'School CFR'!A32,TPG!#REF!)</f>
        <v>#REF!</v>
      </c>
      <c r="D32" s="414">
        <f>SUMIF(POST16!$C$20:$C$26,'School CFR'!A32,POST16!$AI$20:$AI$26)</f>
        <v>0</v>
      </c>
      <c r="E32" s="414">
        <f>SUMIF('HN TOP UP AUTUMN UPDATE NOV'!$E$8:$E$189,'School CFR'!A32,'HN TOP UP AUTUMN UPDATE NOV'!$BG$8:$BG$189)</f>
        <v>0</v>
      </c>
      <c r="F32" s="414">
        <f>SUMIF(PPG!$C$20:$C$158,'School CFR'!A32,PPG!$AG$20:$AG$158)</f>
        <v>57412.5</v>
      </c>
      <c r="G32" s="414" t="e">
        <f>SUMIFS(GRANTS!#REF!,GRANTS!$C$20:$C$220,'School CFR'!A32,GRANTS!$K$20:$K$220,'School CFR'!$G$2)</f>
        <v>#REF!</v>
      </c>
      <c r="H32" s="414" t="e">
        <f>SUMIFS(GRANTS!#REF!,GRANTS!$C$20:$C$220,'School CFR'!A32,GRANTS!$K$20:$K$220,'School CFR'!$H$2)</f>
        <v>#REF!</v>
      </c>
      <c r="I32" s="402">
        <f>SUMIFS(APT!$F$20:$F$100,APT!$C$20:$C$100,'School CFR'!A32,APT!$K$20:$K$100,'School CFR'!$I$2)+(SUMIFS(HNPlaces!$F$20:$F$35,HNPlaces!$C$20:$C$35,'School CFR'!A32,HNPlaces!$K$20:$K$35,'School CFR'!$I$2))+(SUMIFS(TPG!$F$20:$F$133,TPG!$C$20:$C$133,'School CFR'!A32,TPG!$K$20:$K$133,'School CFR'!$I$2))</f>
        <v>2235779.5232900716</v>
      </c>
      <c r="J32" s="401">
        <f>SUMIFS(HNPlaces!$F$20:$F$35,HNPlaces!$C$20:$C$35,'School CFR'!A32,HNPlaces!$K$20:$K$35,'School CFR'!$J$2)+SUMIFS(POST16!$F$20:$F$26,POST16!$C$20:$C$26,'School CFR'!A32,POST16!$K$20:$K$26,'School CFR'!$J$2)</f>
        <v>0</v>
      </c>
      <c r="K32" s="402">
        <f>SUMIF('HN TOP UP AUTUMN UPDATE NOV'!$E$8:$E$189,'School CFR'!A32,'HN TOP UP AUTUMN UPDATE NOV'!$H$8:$H$189)</f>
        <v>0</v>
      </c>
      <c r="L32" s="402">
        <f>SUMIFS(PPG!$F$20:$F$158,PPG!$C$20:$C$158,'School CFR'!A32,PPG!$K$20:$K$158,'School CFR'!$L$2)</f>
        <v>229650</v>
      </c>
      <c r="M32" s="401">
        <f>SUMIFS(COVID!$F$20:$F$109,COVID!$C$20:$C$109,'School CFR'!A32,COVID!$K$20:$K$109,'School CFR'!$M$2)+SUMIFS(GRANTS!$F$20:$F$220,GRANTS!$C$20:$C$220,'School CFR'!A32,GRANTS!$K$20:$K$220,'School CFR'!$M$2)</f>
        <v>21975</v>
      </c>
      <c r="N32" s="408">
        <f>SUMIFS(GRANTS!$F$20:$F$220,GRANTS!$C$20:$C$220,'School CFR'!A32,GRANTS!$K$20:$K$220,'School CFR'!$N$2)</f>
        <v>9172.75</v>
      </c>
      <c r="O32" s="301"/>
    </row>
    <row r="33" spans="1:15" x14ac:dyDescent="0.25">
      <c r="A33" s="412">
        <v>3023516</v>
      </c>
      <c r="B33" s="277" t="s">
        <v>228</v>
      </c>
      <c r="C33" s="414" t="e">
        <f>SUMIF(APT!$C$20:$C$100,'School CFR'!A33,APT!$AG$20:$AG$100)+SUMIF(HNPlaces!$C$20:$C$35,'School CFR'!A33,HNPlaces!$AI$20:$AI$35)+SUMIF(TPG!$C$20:$C$133,'School CFR'!A33,TPG!#REF!)</f>
        <v>#REF!</v>
      </c>
      <c r="D33" s="414">
        <f>SUMIF(POST16!$C$20:$C$26,'School CFR'!A33,POST16!$AI$20:$AI$26)</f>
        <v>0</v>
      </c>
      <c r="E33" s="414">
        <f>SUMIF('HN TOP UP AUTUMN UPDATE NOV'!$E$8:$E$189,'School CFR'!A33,'HN TOP UP AUTUMN UPDATE NOV'!$BG$8:$BG$189)</f>
        <v>0</v>
      </c>
      <c r="F33" s="414">
        <f>SUMIF(PPG!$C$20:$C$158,'School CFR'!A33,PPG!$AG$20:$AG$158)</f>
        <v>6052.5</v>
      </c>
      <c r="G33" s="414" t="e">
        <f>SUMIFS(GRANTS!#REF!,GRANTS!$C$20:$C$220,'School CFR'!A33,GRANTS!$K$20:$K$220,'School CFR'!$G$2)</f>
        <v>#REF!</v>
      </c>
      <c r="H33" s="414" t="e">
        <f>SUMIFS(GRANTS!#REF!,GRANTS!$C$20:$C$220,'School CFR'!A33,GRANTS!$K$20:$K$220,'School CFR'!$H$2)</f>
        <v>#REF!</v>
      </c>
      <c r="I33" s="402">
        <f>SUMIFS(APT!$F$20:$F$100,APT!$C$20:$C$100,'School CFR'!A33,APT!$K$20:$K$100,'School CFR'!$I$2)+(SUMIFS(HNPlaces!$F$20:$F$35,HNPlaces!$C$20:$C$35,'School CFR'!A33,HNPlaces!$K$20:$K$35,'School CFR'!$I$2))+(SUMIFS(TPG!$F$20:$F$133,TPG!$C$20:$C$133,'School CFR'!A33,TPG!$K$20:$K$133,'School CFR'!$I$2))</f>
        <v>947606.7860572543</v>
      </c>
      <c r="J33" s="401">
        <f>SUMIFS(HNPlaces!$F$20:$F$35,HNPlaces!$C$20:$C$35,'School CFR'!A33,HNPlaces!$K$20:$K$35,'School CFR'!$J$2)+SUMIFS(POST16!$F$20:$F$26,POST16!$C$20:$C$26,'School CFR'!A33,POST16!$K$20:$K$26,'School CFR'!$J$2)</f>
        <v>0</v>
      </c>
      <c r="K33" s="402">
        <f>SUMIF('HN TOP UP AUTUMN UPDATE NOV'!$E$8:$E$189,'School CFR'!A33,'HN TOP UP AUTUMN UPDATE NOV'!$H$8:$H$189)</f>
        <v>0</v>
      </c>
      <c r="L33" s="402">
        <f>SUMIFS(PPG!$F$20:$F$158,PPG!$C$20:$C$158,'School CFR'!A33,PPG!$K$20:$K$158,'School CFR'!$L$2)</f>
        <v>24210</v>
      </c>
      <c r="M33" s="401">
        <f>SUMIFS(COVID!$F$20:$F$109,COVID!$C$20:$C$109,'School CFR'!A33,COVID!$K$20:$K$109,'School CFR'!$M$2)+SUMIFS(GRANTS!$F$20:$F$220,GRANTS!$C$20:$C$220,'School CFR'!A33,GRANTS!$K$20:$K$220,'School CFR'!$M$2)</f>
        <v>14171.666666666666</v>
      </c>
      <c r="N33" s="408">
        <f>SUMIFS(GRANTS!$F$20:$F$220,GRANTS!$C$20:$C$220,'School CFR'!A33,GRANTS!$K$20:$K$220,'School CFR'!$N$2)</f>
        <v>0</v>
      </c>
      <c r="O33" s="301"/>
    </row>
    <row r="34" spans="1:15" x14ac:dyDescent="0.25">
      <c r="A34" s="412">
        <v>3022031</v>
      </c>
      <c r="B34" s="277" t="s">
        <v>229</v>
      </c>
      <c r="C34" s="414" t="e">
        <f>SUMIF(APT!$C$20:$C$100,'School CFR'!A34,APT!$AG$20:$AG$100)+SUMIF(HNPlaces!$C$20:$C$35,'School CFR'!A34,HNPlaces!$AI$20:$AI$35)+SUMIF(TPG!$C$20:$C$133,'School CFR'!A34,TPG!#REF!)</f>
        <v>#REF!</v>
      </c>
      <c r="D34" s="414">
        <f>SUMIF(POST16!$C$20:$C$26,'School CFR'!A34,POST16!$AI$20:$AI$26)</f>
        <v>0</v>
      </c>
      <c r="E34" s="414">
        <f>SUMIF('HN TOP UP AUTUMN UPDATE NOV'!$E$8:$E$189,'School CFR'!A34,'HN TOP UP AUTUMN UPDATE NOV'!$BG$8:$BG$189)</f>
        <v>0</v>
      </c>
      <c r="F34" s="414">
        <f>SUMIF(PPG!$C$20:$C$158,'School CFR'!A34,PPG!$AG$20:$AG$158)</f>
        <v>19838.75</v>
      </c>
      <c r="G34" s="414" t="e">
        <f>SUMIFS(GRANTS!#REF!,GRANTS!$C$20:$C$220,'School CFR'!A34,GRANTS!$K$20:$K$220,'School CFR'!$G$2)</f>
        <v>#REF!</v>
      </c>
      <c r="H34" s="414" t="e">
        <f>SUMIFS(GRANTS!#REF!,GRANTS!$C$20:$C$220,'School CFR'!A34,GRANTS!$K$20:$K$220,'School CFR'!$H$2)</f>
        <v>#REF!</v>
      </c>
      <c r="I34" s="402">
        <f>SUMIFS(APT!$F$20:$F$100,APT!$C$20:$C$100,'School CFR'!A34,APT!$K$20:$K$100,'School CFR'!$I$2)+(SUMIFS(HNPlaces!$F$20:$F$35,HNPlaces!$C$20:$C$35,'School CFR'!A34,HNPlaces!$K$20:$K$35,'School CFR'!$I$2))+(SUMIFS(TPG!$F$20:$F$133,TPG!$C$20:$C$133,'School CFR'!A34,TPG!$K$20:$K$133,'School CFR'!$I$2))</f>
        <v>1070458.2878377049</v>
      </c>
      <c r="J34" s="401">
        <f>SUMIFS(HNPlaces!$F$20:$F$35,HNPlaces!$C$20:$C$35,'School CFR'!A34,HNPlaces!$K$20:$K$35,'School CFR'!$J$2)+SUMIFS(POST16!$F$20:$F$26,POST16!$C$20:$C$26,'School CFR'!A34,POST16!$K$20:$K$26,'School CFR'!$J$2)</f>
        <v>0</v>
      </c>
      <c r="K34" s="402">
        <f>SUMIF('HN TOP UP AUTUMN UPDATE NOV'!$E$8:$E$189,'School CFR'!A34,'HN TOP UP AUTUMN UPDATE NOV'!$H$8:$H$189)</f>
        <v>0</v>
      </c>
      <c r="L34" s="402">
        <f>SUMIFS(PPG!$F$20:$F$158,PPG!$C$20:$C$158,'School CFR'!A34,PPG!$K$20:$K$158,'School CFR'!$L$2)</f>
        <v>79355</v>
      </c>
      <c r="M34" s="401">
        <f>SUMIFS(COVID!$F$20:$F$109,COVID!$C$20:$C$109,'School CFR'!A34,COVID!$K$20:$K$109,'School CFR'!$M$2)+SUMIFS(GRANTS!$F$20:$F$220,GRANTS!$C$20:$C$220,'School CFR'!A34,GRANTS!$K$20:$K$220,'School CFR'!$M$2)</f>
        <v>13545.833333333334</v>
      </c>
      <c r="N34" s="408">
        <f>SUMIFS(GRANTS!$F$20:$F$220,GRANTS!$C$20:$C$220,'School CFR'!A34,GRANTS!$K$20:$K$220,'School CFR'!$N$2)</f>
        <v>6461.5</v>
      </c>
      <c r="O34" s="301"/>
    </row>
    <row r="35" spans="1:15" x14ac:dyDescent="0.25">
      <c r="A35" s="412">
        <v>3022032</v>
      </c>
      <c r="B35" s="277" t="s">
        <v>231</v>
      </c>
      <c r="C35" s="414" t="e">
        <f>SUMIF(APT!$C$20:$C$100,'School CFR'!A35,APT!$AG$20:$AG$100)+SUMIF(HNPlaces!$C$20:$C$35,'School CFR'!A35,HNPlaces!$AI$20:$AI$35)+SUMIF(TPG!$C$20:$C$133,'School CFR'!A35,TPG!#REF!)</f>
        <v>#REF!</v>
      </c>
      <c r="D35" s="414">
        <f>SUMIF(POST16!$C$20:$C$26,'School CFR'!A35,POST16!$AI$20:$AI$26)</f>
        <v>0</v>
      </c>
      <c r="E35" s="414">
        <f>SUMIF('HN TOP UP AUTUMN UPDATE NOV'!$E$8:$E$189,'School CFR'!A35,'HN TOP UP AUTUMN UPDATE NOV'!$BG$8:$BG$189)</f>
        <v>0</v>
      </c>
      <c r="F35" s="414">
        <f>SUMIF(PPG!$C$20:$C$158,'School CFR'!A35,PPG!$AG$20:$AG$158)</f>
        <v>29081.25</v>
      </c>
      <c r="G35" s="414" t="e">
        <f>SUMIFS(GRANTS!#REF!,GRANTS!$C$20:$C$220,'School CFR'!A35,GRANTS!$K$20:$K$220,'School CFR'!$G$2)</f>
        <v>#REF!</v>
      </c>
      <c r="H35" s="414" t="e">
        <f>SUMIFS(GRANTS!#REF!,GRANTS!$C$20:$C$220,'School CFR'!A35,GRANTS!$K$20:$K$220,'School CFR'!$H$2)</f>
        <v>#REF!</v>
      </c>
      <c r="I35" s="402">
        <f>SUMIFS(APT!$F$20:$F$100,APT!$C$20:$C$100,'School CFR'!A35,APT!$K$20:$K$100,'School CFR'!$I$2)+(SUMIFS(HNPlaces!$F$20:$F$35,HNPlaces!$C$20:$C$35,'School CFR'!A35,HNPlaces!$K$20:$K$35,'School CFR'!$I$2))+(SUMIFS(TPG!$F$20:$F$133,TPG!$C$20:$C$133,'School CFR'!A35,TPG!$K$20:$K$133,'School CFR'!$I$2))</f>
        <v>2012280.1687679999</v>
      </c>
      <c r="J35" s="401">
        <f>SUMIFS(HNPlaces!$F$20:$F$35,HNPlaces!$C$20:$C$35,'School CFR'!A35,HNPlaces!$K$20:$K$35,'School CFR'!$J$2)+SUMIFS(POST16!$F$20:$F$26,POST16!$C$20:$C$26,'School CFR'!A35,POST16!$K$20:$K$26,'School CFR'!$J$2)</f>
        <v>0</v>
      </c>
      <c r="K35" s="402">
        <f>SUMIF('HN TOP UP AUTUMN UPDATE NOV'!$E$8:$E$189,'School CFR'!A35,'HN TOP UP AUTUMN UPDATE NOV'!$H$8:$H$189)</f>
        <v>0</v>
      </c>
      <c r="L35" s="402">
        <f>SUMIFS(PPG!$F$20:$F$158,PPG!$C$20:$C$158,'School CFR'!A35,PPG!$K$20:$K$158,'School CFR'!$L$2)</f>
        <v>116325</v>
      </c>
      <c r="M35" s="401">
        <f>SUMIFS(COVID!$F$20:$F$109,COVID!$C$20:$C$109,'School CFR'!A35,COVID!$K$20:$K$109,'School CFR'!$M$2)+SUMIFS(GRANTS!$F$20:$F$220,GRANTS!$C$20:$C$220,'School CFR'!A35,GRANTS!$K$20:$K$220,'School CFR'!$M$2)</f>
        <v>22854.166666666664</v>
      </c>
      <c r="N35" s="408">
        <f>SUMIFS(GRANTS!$F$20:$F$220,GRANTS!$C$20:$C$220,'School CFR'!A35,GRANTS!$K$20:$K$220,'School CFR'!$N$2)</f>
        <v>9488.8799999999992</v>
      </c>
      <c r="O35" s="301"/>
    </row>
    <row r="36" spans="1:15" x14ac:dyDescent="0.25">
      <c r="A36" s="412">
        <v>3023304</v>
      </c>
      <c r="B36" s="277" t="s">
        <v>232</v>
      </c>
      <c r="C36" s="414" t="e">
        <f>SUMIF(APT!$C$20:$C$100,'School CFR'!A36,APT!$AG$20:$AG$100)+SUMIF(HNPlaces!$C$20:$C$35,'School CFR'!A36,HNPlaces!$AI$20:$AI$35)+SUMIF(TPG!$C$20:$C$133,'School CFR'!A36,TPG!#REF!)</f>
        <v>#REF!</v>
      </c>
      <c r="D36" s="414">
        <f>SUMIF(POST16!$C$20:$C$26,'School CFR'!A36,POST16!$AI$20:$AI$26)</f>
        <v>0</v>
      </c>
      <c r="E36" s="414">
        <f>SUMIF('HN TOP UP AUTUMN UPDATE NOV'!$E$8:$E$189,'School CFR'!A36,'HN TOP UP AUTUMN UPDATE NOV'!$BG$8:$BG$189)</f>
        <v>0</v>
      </c>
      <c r="F36" s="414">
        <f>SUMIF(PPG!$C$20:$C$158,'School CFR'!A36,PPG!$AG$20:$AG$158)</f>
        <v>23278.75</v>
      </c>
      <c r="G36" s="414" t="e">
        <f>SUMIFS(GRANTS!#REF!,GRANTS!$C$20:$C$220,'School CFR'!A36,GRANTS!$K$20:$K$220,'School CFR'!$G$2)</f>
        <v>#REF!</v>
      </c>
      <c r="H36" s="414" t="e">
        <f>SUMIFS(GRANTS!#REF!,GRANTS!$C$20:$C$220,'School CFR'!A36,GRANTS!$K$20:$K$220,'School CFR'!$H$2)</f>
        <v>#REF!</v>
      </c>
      <c r="I36" s="402">
        <f>SUMIFS(APT!$F$20:$F$100,APT!$C$20:$C$100,'School CFR'!A36,APT!$K$20:$K$100,'School CFR'!$I$2)+(SUMIFS(HNPlaces!$F$20:$F$35,HNPlaces!$C$20:$C$35,'School CFR'!A36,HNPlaces!$K$20:$K$35,'School CFR'!$I$2))+(SUMIFS(TPG!$F$20:$F$133,TPG!$C$20:$C$133,'School CFR'!A36,TPG!$K$20:$K$133,'School CFR'!$I$2))</f>
        <v>985930.85833502584</v>
      </c>
      <c r="J36" s="401">
        <f>SUMIFS(HNPlaces!$F$20:$F$35,HNPlaces!$C$20:$C$35,'School CFR'!A36,HNPlaces!$K$20:$K$35,'School CFR'!$J$2)+SUMIFS(POST16!$F$20:$F$26,POST16!$C$20:$C$26,'School CFR'!A36,POST16!$K$20:$K$26,'School CFR'!$J$2)</f>
        <v>0</v>
      </c>
      <c r="K36" s="402">
        <f>SUMIF('HN TOP UP AUTUMN UPDATE NOV'!$E$8:$E$189,'School CFR'!A36,'HN TOP UP AUTUMN UPDATE NOV'!$H$8:$H$189)</f>
        <v>0</v>
      </c>
      <c r="L36" s="402">
        <f>SUMIFS(PPG!$F$20:$F$158,PPG!$C$20:$C$158,'School CFR'!A36,PPG!$K$20:$K$158,'School CFR'!$L$2)</f>
        <v>93115</v>
      </c>
      <c r="M36" s="401">
        <f>SUMIFS(COVID!$F$20:$F$109,COVID!$C$20:$C$109,'School CFR'!A36,COVID!$K$20:$K$109,'School CFR'!$M$2)+SUMIFS(GRANTS!$F$20:$F$220,GRANTS!$C$20:$C$220,'School CFR'!A36,GRANTS!$K$20:$K$220,'School CFR'!$M$2)</f>
        <v>14134.166666666666</v>
      </c>
      <c r="N36" s="408">
        <f>SUMIFS(GRANTS!$F$20:$F$220,GRANTS!$C$20:$C$220,'School CFR'!A36,GRANTS!$K$20:$K$220,'School CFR'!$N$2)</f>
        <v>0</v>
      </c>
      <c r="O36" s="301"/>
    </row>
    <row r="37" spans="1:15" x14ac:dyDescent="0.25">
      <c r="A37" s="412">
        <v>3022036</v>
      </c>
      <c r="B37" s="277" t="s">
        <v>235</v>
      </c>
      <c r="C37" s="414" t="e">
        <f>SUMIF(APT!$C$20:$C$100,'School CFR'!A37,APT!$AG$20:$AG$100)+SUMIF(HNPlaces!$C$20:$C$35,'School CFR'!A37,HNPlaces!$AI$20:$AI$35)+SUMIF(TPG!$C$20:$C$133,'School CFR'!A37,TPG!#REF!)</f>
        <v>#REF!</v>
      </c>
      <c r="D37" s="414">
        <f>SUMIF(POST16!$C$20:$C$26,'School CFR'!A37,POST16!$AI$20:$AI$26)</f>
        <v>0</v>
      </c>
      <c r="E37" s="414">
        <f>SUMIF('HN TOP UP AUTUMN UPDATE NOV'!$E$8:$E$189,'School CFR'!A37,'HN TOP UP AUTUMN UPDATE NOV'!$BG$8:$BG$189)</f>
        <v>0</v>
      </c>
      <c r="F37" s="414">
        <f>SUMIF(PPG!$C$20:$C$158,'School CFR'!A37,PPG!$AG$20:$AG$158)</f>
        <v>42031.25</v>
      </c>
      <c r="G37" s="414" t="e">
        <f>SUMIFS(GRANTS!#REF!,GRANTS!$C$20:$C$220,'School CFR'!A37,GRANTS!$K$20:$K$220,'School CFR'!$G$2)</f>
        <v>#REF!</v>
      </c>
      <c r="H37" s="414" t="e">
        <f>SUMIFS(GRANTS!#REF!,GRANTS!$C$20:$C$220,'School CFR'!A37,GRANTS!$K$20:$K$220,'School CFR'!$H$2)</f>
        <v>#REF!</v>
      </c>
      <c r="I37" s="402">
        <f>SUMIFS(APT!$F$20:$F$100,APT!$C$20:$C$100,'School CFR'!A37,APT!$K$20:$K$100,'School CFR'!$I$2)+(SUMIFS(HNPlaces!$F$20:$F$35,HNPlaces!$C$20:$C$35,'School CFR'!A37,HNPlaces!$K$20:$K$35,'School CFR'!$I$2))+(SUMIFS(TPG!$F$20:$F$133,TPG!$C$20:$C$133,'School CFR'!A37,TPG!$K$20:$K$133,'School CFR'!$I$2))</f>
        <v>1587247.1613198263</v>
      </c>
      <c r="J37" s="401">
        <f>SUMIFS(HNPlaces!$F$20:$F$35,HNPlaces!$C$20:$C$35,'School CFR'!A37,HNPlaces!$K$20:$K$35,'School CFR'!$J$2)+SUMIFS(POST16!$F$20:$F$26,POST16!$C$20:$C$26,'School CFR'!A37,POST16!$K$20:$K$26,'School CFR'!$J$2)</f>
        <v>0</v>
      </c>
      <c r="K37" s="402">
        <f>SUMIF('HN TOP UP AUTUMN UPDATE NOV'!$E$8:$E$189,'School CFR'!A37,'HN TOP UP AUTUMN UPDATE NOV'!$H$8:$H$189)</f>
        <v>0</v>
      </c>
      <c r="L37" s="402">
        <f>SUMIFS(PPG!$F$20:$F$158,PPG!$C$20:$C$158,'School CFR'!A37,PPG!$K$20:$K$158,'School CFR'!$L$2)</f>
        <v>168125</v>
      </c>
      <c r="M37" s="401">
        <f>SUMIFS(COVID!$F$20:$F$109,COVID!$C$20:$C$109,'School CFR'!A37,COVID!$K$20:$K$109,'School CFR'!$M$2)+SUMIFS(GRANTS!$F$20:$F$220,GRANTS!$C$20:$C$220,'School CFR'!A37,GRANTS!$K$20:$K$220,'School CFR'!$M$2)</f>
        <v>16413.333333333336</v>
      </c>
      <c r="N37" s="408">
        <f>SUMIFS(GRANTS!$F$20:$F$220,GRANTS!$C$20:$C$220,'School CFR'!A37,GRANTS!$K$20:$K$220,'School CFR'!$N$2)</f>
        <v>7552.75</v>
      </c>
      <c r="O37" s="301"/>
    </row>
    <row r="38" spans="1:15" x14ac:dyDescent="0.25">
      <c r="A38" s="412">
        <v>3022037</v>
      </c>
      <c r="B38" s="277" t="s">
        <v>236</v>
      </c>
      <c r="C38" s="414" t="e">
        <f>SUMIF(APT!$C$20:$C$100,'School CFR'!A38,APT!$AG$20:$AG$100)+SUMIF(HNPlaces!$C$20:$C$35,'School CFR'!A38,HNPlaces!$AI$20:$AI$35)+SUMIF(TPG!$C$20:$C$133,'School CFR'!A38,TPG!#REF!)</f>
        <v>#REF!</v>
      </c>
      <c r="D38" s="414">
        <f>SUMIF(POST16!$C$20:$C$26,'School CFR'!A38,POST16!$AI$20:$AI$26)</f>
        <v>0</v>
      </c>
      <c r="E38" s="414">
        <f>SUMIF('HN TOP UP AUTUMN UPDATE NOV'!$E$8:$E$189,'School CFR'!A38,'HN TOP UP AUTUMN UPDATE NOV'!$BG$8:$BG$189)</f>
        <v>0</v>
      </c>
      <c r="F38" s="414">
        <f>SUMIF(PPG!$C$20:$C$158,'School CFR'!A38,PPG!$AG$20:$AG$158)</f>
        <v>12441.25</v>
      </c>
      <c r="G38" s="414" t="e">
        <f>SUMIFS(GRANTS!#REF!,GRANTS!$C$20:$C$220,'School CFR'!A38,GRANTS!$K$20:$K$220,'School CFR'!$G$2)</f>
        <v>#REF!</v>
      </c>
      <c r="H38" s="414" t="e">
        <f>SUMIFS(GRANTS!#REF!,GRANTS!$C$20:$C$220,'School CFR'!A38,GRANTS!$K$20:$K$220,'School CFR'!$H$2)</f>
        <v>#REF!</v>
      </c>
      <c r="I38" s="402">
        <f>SUMIFS(APT!$F$20:$F$100,APT!$C$20:$C$100,'School CFR'!A38,APT!$K$20:$K$100,'School CFR'!$I$2)+(SUMIFS(HNPlaces!$F$20:$F$35,HNPlaces!$C$20:$C$35,'School CFR'!A38,HNPlaces!$K$20:$K$35,'School CFR'!$I$2))+(SUMIFS(TPG!$F$20:$F$133,TPG!$C$20:$C$133,'School CFR'!A38,TPG!$K$20:$K$133,'School CFR'!$I$2))</f>
        <v>1323807.7576500003</v>
      </c>
      <c r="J38" s="401">
        <f>SUMIFS(HNPlaces!$F$20:$F$35,HNPlaces!$C$20:$C$35,'School CFR'!A38,HNPlaces!$K$20:$K$35,'School CFR'!$J$2)+SUMIFS(POST16!$F$20:$F$26,POST16!$C$20:$C$26,'School CFR'!A38,POST16!$K$20:$K$26,'School CFR'!$J$2)</f>
        <v>0</v>
      </c>
      <c r="K38" s="402">
        <f>SUMIF('HN TOP UP AUTUMN UPDATE NOV'!$E$8:$E$189,'School CFR'!A38,'HN TOP UP AUTUMN UPDATE NOV'!$H$8:$H$189)</f>
        <v>0</v>
      </c>
      <c r="L38" s="402">
        <f>SUMIFS(PPG!$F$20:$F$158,PPG!$C$20:$C$158,'School CFR'!A38,PPG!$K$20:$K$158,'School CFR'!$L$2)</f>
        <v>49765</v>
      </c>
      <c r="M38" s="401">
        <f>SUMIFS(COVID!$F$20:$F$109,COVID!$C$20:$C$109,'School CFR'!A38,COVID!$K$20:$K$109,'School CFR'!$M$2)+SUMIFS(GRANTS!$F$20:$F$220,GRANTS!$C$20:$C$220,'School CFR'!A38,GRANTS!$K$20:$K$220,'School CFR'!$M$2)</f>
        <v>16480</v>
      </c>
      <c r="N38" s="408">
        <f>SUMIFS(GRANTS!$F$20:$F$220,GRANTS!$C$20:$C$220,'School CFR'!A38,GRANTS!$K$20:$K$220,'School CFR'!$N$2)</f>
        <v>7208.5</v>
      </c>
      <c r="O38" s="301"/>
    </row>
    <row r="39" spans="1:15" x14ac:dyDescent="0.25">
      <c r="A39" s="412">
        <v>3023523</v>
      </c>
      <c r="B39" s="277" t="s">
        <v>237</v>
      </c>
      <c r="C39" s="414" t="e">
        <f>SUMIF(APT!$C$20:$C$100,'School CFR'!A39,APT!$AG$20:$AG$100)+SUMIF(HNPlaces!$C$20:$C$35,'School CFR'!A39,HNPlaces!$AI$20:$AI$35)+SUMIF(TPG!$C$20:$C$133,'School CFR'!A39,TPG!#REF!)</f>
        <v>#REF!</v>
      </c>
      <c r="D39" s="414">
        <f>SUMIF(POST16!$C$20:$C$26,'School CFR'!A39,POST16!$AI$20:$AI$26)</f>
        <v>0</v>
      </c>
      <c r="E39" s="414">
        <f>SUMIF('HN TOP UP AUTUMN UPDATE NOV'!$E$8:$E$189,'School CFR'!A39,'HN TOP UP AUTUMN UPDATE NOV'!$BG$8:$BG$189)</f>
        <v>0</v>
      </c>
      <c r="F39" s="414">
        <f>SUMIF(PPG!$C$20:$C$158,'School CFR'!A39,PPG!$AG$20:$AG$158)</f>
        <v>40427.5</v>
      </c>
      <c r="G39" s="414" t="e">
        <f>SUMIFS(GRANTS!#REF!,GRANTS!$C$20:$C$220,'School CFR'!A39,GRANTS!$K$20:$K$220,'School CFR'!$G$2)</f>
        <v>#REF!</v>
      </c>
      <c r="H39" s="414" t="e">
        <f>SUMIFS(GRANTS!#REF!,GRANTS!$C$20:$C$220,'School CFR'!A39,GRANTS!$K$20:$K$220,'School CFR'!$H$2)</f>
        <v>#REF!</v>
      </c>
      <c r="I39" s="402">
        <f>SUMIFS(APT!$F$20:$F$100,APT!$C$20:$C$100,'School CFR'!A39,APT!$K$20:$K$100,'School CFR'!$I$2)+(SUMIFS(HNPlaces!$F$20:$F$35,HNPlaces!$C$20:$C$35,'School CFR'!A39,HNPlaces!$K$20:$K$35,'School CFR'!$I$2))+(SUMIFS(TPG!$F$20:$F$133,TPG!$C$20:$C$133,'School CFR'!A39,TPG!$K$20:$K$133,'School CFR'!$I$2))</f>
        <v>2888772.6984031824</v>
      </c>
      <c r="J39" s="401">
        <f>SUMIFS(HNPlaces!$F$20:$F$35,HNPlaces!$C$20:$C$35,'School CFR'!A39,HNPlaces!$K$20:$K$35,'School CFR'!$J$2)+SUMIFS(POST16!$F$20:$F$26,POST16!$C$20:$C$26,'School CFR'!A39,POST16!$K$20:$K$26,'School CFR'!$J$2)</f>
        <v>0</v>
      </c>
      <c r="K39" s="402">
        <f>SUMIF('HN TOP UP AUTUMN UPDATE NOV'!$E$8:$E$189,'School CFR'!A39,'HN TOP UP AUTUMN UPDATE NOV'!$H$8:$H$189)</f>
        <v>0</v>
      </c>
      <c r="L39" s="402">
        <f>SUMIFS(PPG!$F$20:$F$158,PPG!$C$20:$C$158,'School CFR'!A39,PPG!$K$20:$K$158,'School CFR'!$L$2)</f>
        <v>161710</v>
      </c>
      <c r="M39" s="401">
        <f>SUMIFS(COVID!$F$20:$F$109,COVID!$C$20:$C$109,'School CFR'!A39,COVID!$K$20:$K$109,'School CFR'!$M$2)+SUMIFS(GRANTS!$F$20:$F$220,GRANTS!$C$20:$C$220,'School CFR'!A39,GRANTS!$K$20:$K$220,'School CFR'!$M$2)</f>
        <v>29583.333333333336</v>
      </c>
      <c r="N39" s="408">
        <f>SUMIFS(GRANTS!$F$20:$F$220,GRANTS!$C$20:$C$220,'School CFR'!A39,GRANTS!$K$20:$K$220,'School CFR'!$N$2)</f>
        <v>11461</v>
      </c>
      <c r="O39" s="301"/>
    </row>
    <row r="40" spans="1:15" x14ac:dyDescent="0.25">
      <c r="A40" s="412">
        <v>3025948</v>
      </c>
      <c r="B40" s="277" t="s">
        <v>238</v>
      </c>
      <c r="C40" s="414" t="e">
        <f>SUMIF(APT!$C$20:$C$100,'School CFR'!A40,APT!$AG$20:$AG$100)+SUMIF(HNPlaces!$C$20:$C$35,'School CFR'!A40,HNPlaces!$AI$20:$AI$35)+SUMIF(TPG!$C$20:$C$133,'School CFR'!A40,TPG!#REF!)</f>
        <v>#REF!</v>
      </c>
      <c r="D40" s="414">
        <f>SUMIF(POST16!$C$20:$C$26,'School CFR'!A40,POST16!$AI$20:$AI$26)</f>
        <v>0</v>
      </c>
      <c r="E40" s="414">
        <f>SUMIF('HN TOP UP AUTUMN UPDATE NOV'!$E$8:$E$189,'School CFR'!A40,'HN TOP UP AUTUMN UPDATE NOV'!$BG$8:$BG$189)</f>
        <v>0</v>
      </c>
      <c r="F40" s="414">
        <f>SUMIF(PPG!$C$20:$C$158,'School CFR'!A40,PPG!$AG$20:$AG$158)</f>
        <v>3026.25</v>
      </c>
      <c r="G40" s="414" t="e">
        <f>SUMIFS(GRANTS!#REF!,GRANTS!$C$20:$C$220,'School CFR'!A40,GRANTS!$K$20:$K$220,'School CFR'!$G$2)</f>
        <v>#REF!</v>
      </c>
      <c r="H40" s="414" t="e">
        <f>SUMIFS(GRANTS!#REF!,GRANTS!$C$20:$C$220,'School CFR'!A40,GRANTS!$K$20:$K$220,'School CFR'!$H$2)</f>
        <v>#REF!</v>
      </c>
      <c r="I40" s="402">
        <f>SUMIFS(APT!$F$20:$F$100,APT!$C$20:$C$100,'School CFR'!A40,APT!$K$20:$K$100,'School CFR'!$I$2)+(SUMIFS(HNPlaces!$F$20:$F$35,HNPlaces!$C$20:$C$35,'School CFR'!A40,HNPlaces!$K$20:$K$35,'School CFR'!$I$2))+(SUMIFS(TPG!$F$20:$F$133,TPG!$C$20:$C$133,'School CFR'!A40,TPG!$K$20:$K$133,'School CFR'!$I$2))</f>
        <v>924811.61866849987</v>
      </c>
      <c r="J40" s="401">
        <f>SUMIFS(HNPlaces!$F$20:$F$35,HNPlaces!$C$20:$C$35,'School CFR'!A40,HNPlaces!$K$20:$K$35,'School CFR'!$J$2)+SUMIFS(POST16!$F$20:$F$26,POST16!$C$20:$C$26,'School CFR'!A40,POST16!$K$20:$K$26,'School CFR'!$J$2)</f>
        <v>0</v>
      </c>
      <c r="K40" s="402">
        <f>SUMIF('HN TOP UP AUTUMN UPDATE NOV'!$E$8:$E$189,'School CFR'!A40,'HN TOP UP AUTUMN UPDATE NOV'!$H$8:$H$189)</f>
        <v>0</v>
      </c>
      <c r="L40" s="402">
        <f>SUMIFS(PPG!$F$20:$F$158,PPG!$C$20:$C$158,'School CFR'!A40,PPG!$K$20:$K$158,'School CFR'!$L$2)</f>
        <v>12105</v>
      </c>
      <c r="M40" s="401">
        <f>SUMIFS(COVID!$F$20:$F$109,COVID!$C$20:$C$109,'School CFR'!A40,COVID!$K$20:$K$109,'School CFR'!$M$2)+SUMIFS(GRANTS!$F$20:$F$220,GRANTS!$C$20:$C$220,'School CFR'!A40,GRANTS!$K$20:$K$220,'School CFR'!$M$2)</f>
        <v>14360</v>
      </c>
      <c r="N40" s="408">
        <f>SUMIFS(GRANTS!$F$20:$F$220,GRANTS!$C$20:$C$220,'School CFR'!A40,GRANTS!$K$20:$K$220,'School CFR'!$N$2)</f>
        <v>0</v>
      </c>
      <c r="O40" s="301"/>
    </row>
    <row r="41" spans="1:15" x14ac:dyDescent="0.25">
      <c r="A41" s="412">
        <v>3025949</v>
      </c>
      <c r="B41" s="277" t="s">
        <v>239</v>
      </c>
      <c r="C41" s="414" t="e">
        <f>SUMIF(APT!$C$20:$C$100,'School CFR'!A41,APT!$AG$20:$AG$100)+SUMIF(HNPlaces!$C$20:$C$35,'School CFR'!A41,HNPlaces!$AI$20:$AI$35)+SUMIF(TPG!$C$20:$C$133,'School CFR'!A41,TPG!#REF!)</f>
        <v>#REF!</v>
      </c>
      <c r="D41" s="414">
        <f>SUMIF(POST16!$C$20:$C$26,'School CFR'!A41,POST16!$AI$20:$AI$26)</f>
        <v>0</v>
      </c>
      <c r="E41" s="414">
        <f>SUMIF('HN TOP UP AUTUMN UPDATE NOV'!$E$8:$E$189,'School CFR'!A41,'HN TOP UP AUTUMN UPDATE NOV'!$BG$8:$BG$189)</f>
        <v>0</v>
      </c>
      <c r="F41" s="414">
        <f>SUMIF(PPG!$C$20:$C$158,'School CFR'!A41,PPG!$AG$20:$AG$158)</f>
        <v>6725</v>
      </c>
      <c r="G41" s="414" t="e">
        <f>SUMIFS(GRANTS!#REF!,GRANTS!$C$20:$C$220,'School CFR'!A41,GRANTS!$K$20:$K$220,'School CFR'!$G$2)</f>
        <v>#REF!</v>
      </c>
      <c r="H41" s="414" t="e">
        <f>SUMIFS(GRANTS!#REF!,GRANTS!$C$20:$C$220,'School CFR'!A41,GRANTS!$K$20:$K$220,'School CFR'!$H$2)</f>
        <v>#REF!</v>
      </c>
      <c r="I41" s="402">
        <f>SUMIFS(APT!$F$20:$F$100,APT!$C$20:$C$100,'School CFR'!A41,APT!$K$20:$K$100,'School CFR'!$I$2)+(SUMIFS(HNPlaces!$F$20:$F$35,HNPlaces!$C$20:$C$35,'School CFR'!A41,HNPlaces!$K$20:$K$35,'School CFR'!$I$2))+(SUMIFS(TPG!$F$20:$F$133,TPG!$C$20:$C$133,'School CFR'!A41,TPG!$K$20:$K$133,'School CFR'!$I$2))</f>
        <v>1619829</v>
      </c>
      <c r="J41" s="401">
        <f>SUMIFS(HNPlaces!$F$20:$F$35,HNPlaces!$C$20:$C$35,'School CFR'!A41,HNPlaces!$K$20:$K$35,'School CFR'!$J$2)+SUMIFS(POST16!$F$20:$F$26,POST16!$C$20:$C$26,'School CFR'!A41,POST16!$K$20:$K$26,'School CFR'!$J$2)</f>
        <v>0</v>
      </c>
      <c r="K41" s="402">
        <f>SUMIF('HN TOP UP AUTUMN UPDATE NOV'!$E$8:$E$189,'School CFR'!A41,'HN TOP UP AUTUMN UPDATE NOV'!$H$8:$H$189)</f>
        <v>0</v>
      </c>
      <c r="L41" s="402">
        <f>SUMIFS(PPG!$F$20:$F$158,PPG!$C$20:$C$158,'School CFR'!A41,PPG!$K$20:$K$158,'School CFR'!$L$2)</f>
        <v>26900</v>
      </c>
      <c r="M41" s="401">
        <f>SUMIFS(COVID!$F$20:$F$109,COVID!$C$20:$C$109,'School CFR'!A41,COVID!$K$20:$K$109,'School CFR'!$M$2)+SUMIFS(GRANTS!$F$20:$F$220,GRANTS!$C$20:$C$220,'School CFR'!A41,GRANTS!$K$20:$K$220,'School CFR'!$M$2)</f>
        <v>20700.833333333336</v>
      </c>
      <c r="N41" s="408">
        <f>SUMIFS(GRANTS!$F$20:$F$220,GRANTS!$C$20:$C$220,'School CFR'!A41,GRANTS!$K$20:$K$220,'School CFR'!$N$2)</f>
        <v>0</v>
      </c>
      <c r="O41" s="301"/>
    </row>
    <row r="42" spans="1:15" x14ac:dyDescent="0.25">
      <c r="A42" s="412">
        <v>3023513</v>
      </c>
      <c r="B42" s="277" t="s">
        <v>240</v>
      </c>
      <c r="C42" s="414" t="e">
        <f>SUMIF(APT!$C$20:$C$100,'School CFR'!A42,APT!$AG$20:$AG$100)+SUMIF(HNPlaces!$C$20:$C$35,'School CFR'!A42,HNPlaces!$AI$20:$AI$35)+SUMIF(TPG!$C$20:$C$133,'School CFR'!A42,TPG!#REF!)</f>
        <v>#REF!</v>
      </c>
      <c r="D42" s="414">
        <f>SUMIF(POST16!$C$20:$C$26,'School CFR'!A42,POST16!$AI$20:$AI$26)</f>
        <v>0</v>
      </c>
      <c r="E42" s="414">
        <f>SUMIF('HN TOP UP AUTUMN UPDATE NOV'!$E$8:$E$189,'School CFR'!A42,'HN TOP UP AUTUMN UPDATE NOV'!$BG$8:$BG$189)</f>
        <v>0</v>
      </c>
      <c r="F42" s="414">
        <f>SUMIF(PPG!$C$20:$C$158,'School CFR'!A42,PPG!$AG$20:$AG$158)</f>
        <v>5380</v>
      </c>
      <c r="G42" s="414" t="e">
        <f>SUMIFS(GRANTS!#REF!,GRANTS!$C$20:$C$220,'School CFR'!A42,GRANTS!$K$20:$K$220,'School CFR'!$G$2)</f>
        <v>#REF!</v>
      </c>
      <c r="H42" s="414" t="e">
        <f>SUMIFS(GRANTS!#REF!,GRANTS!$C$20:$C$220,'School CFR'!A42,GRANTS!$K$20:$K$220,'School CFR'!$H$2)</f>
        <v>#REF!</v>
      </c>
      <c r="I42" s="402">
        <f>SUMIFS(APT!$F$20:$F$100,APT!$C$20:$C$100,'School CFR'!A42,APT!$K$20:$K$100,'School CFR'!$I$2)+(SUMIFS(HNPlaces!$F$20:$F$35,HNPlaces!$C$20:$C$35,'School CFR'!A42,HNPlaces!$K$20:$K$35,'School CFR'!$I$2))+(SUMIFS(TPG!$F$20:$F$133,TPG!$C$20:$C$133,'School CFR'!A42,TPG!$K$20:$K$133,'School CFR'!$I$2))</f>
        <v>1597498.8807600001</v>
      </c>
      <c r="J42" s="401">
        <f>SUMIFS(HNPlaces!$F$20:$F$35,HNPlaces!$C$20:$C$35,'School CFR'!A42,HNPlaces!$K$20:$K$35,'School CFR'!$J$2)+SUMIFS(POST16!$F$20:$F$26,POST16!$C$20:$C$26,'School CFR'!A42,POST16!$K$20:$K$26,'School CFR'!$J$2)</f>
        <v>0</v>
      </c>
      <c r="K42" s="402">
        <f>SUMIF('HN TOP UP AUTUMN UPDATE NOV'!$E$8:$E$189,'School CFR'!A42,'HN TOP UP AUTUMN UPDATE NOV'!$H$8:$H$189)</f>
        <v>0</v>
      </c>
      <c r="L42" s="402">
        <f>SUMIFS(PPG!$F$20:$F$158,PPG!$C$20:$C$158,'School CFR'!A42,PPG!$K$20:$K$158,'School CFR'!$L$2)</f>
        <v>21520</v>
      </c>
      <c r="M42" s="401">
        <f>SUMIFS(COVID!$F$20:$F$109,COVID!$C$20:$C$109,'School CFR'!A42,COVID!$K$20:$K$109,'School CFR'!$M$2)+SUMIFS(GRANTS!$F$20:$F$220,GRANTS!$C$20:$C$220,'School CFR'!A42,GRANTS!$K$20:$K$220,'School CFR'!$M$2)</f>
        <v>20693.333333333336</v>
      </c>
      <c r="N42" s="408">
        <f>SUMIFS(GRANTS!$F$20:$F$220,GRANTS!$C$20:$C$220,'School CFR'!A42,GRANTS!$K$20:$K$220,'School CFR'!$N$2)</f>
        <v>0</v>
      </c>
      <c r="O42" s="301"/>
    </row>
    <row r="43" spans="1:15" x14ac:dyDescent="0.25">
      <c r="A43" s="412">
        <v>3023305</v>
      </c>
      <c r="B43" s="277" t="s">
        <v>242</v>
      </c>
      <c r="C43" s="414" t="e">
        <f>SUMIF(APT!$C$20:$C$100,'School CFR'!A43,APT!$AG$20:$AG$100)+SUMIF(HNPlaces!$C$20:$C$35,'School CFR'!A43,HNPlaces!$AI$20:$AI$35)+SUMIF(TPG!$C$20:$C$133,'School CFR'!A43,TPG!#REF!)</f>
        <v>#REF!</v>
      </c>
      <c r="D43" s="414">
        <f>SUMIF(POST16!$C$20:$C$26,'School CFR'!A43,POST16!$AI$20:$AI$26)</f>
        <v>0</v>
      </c>
      <c r="E43" s="414">
        <f>SUMIF('HN TOP UP AUTUMN UPDATE NOV'!$E$8:$E$189,'School CFR'!A43,'HN TOP UP AUTUMN UPDATE NOV'!$BG$8:$BG$189)</f>
        <v>0</v>
      </c>
      <c r="F43" s="414">
        <f>SUMIF(PPG!$C$20:$C$158,'School CFR'!A43,PPG!$AG$20:$AG$158)</f>
        <v>5880</v>
      </c>
      <c r="G43" s="414" t="e">
        <f>SUMIFS(GRANTS!#REF!,GRANTS!$C$20:$C$220,'School CFR'!A43,GRANTS!$K$20:$K$220,'School CFR'!$G$2)</f>
        <v>#REF!</v>
      </c>
      <c r="H43" s="414" t="e">
        <f>SUMIFS(GRANTS!#REF!,GRANTS!$C$20:$C$220,'School CFR'!A43,GRANTS!$K$20:$K$220,'School CFR'!$H$2)</f>
        <v>#REF!</v>
      </c>
      <c r="I43" s="402">
        <f>SUMIFS(APT!$F$20:$F$100,APT!$C$20:$C$100,'School CFR'!A43,APT!$K$20:$K$100,'School CFR'!$I$2)+(SUMIFS(HNPlaces!$F$20:$F$35,HNPlaces!$C$20:$C$35,'School CFR'!A43,HNPlaces!$K$20:$K$35,'School CFR'!$I$2))+(SUMIFS(TPG!$F$20:$F$133,TPG!$C$20:$C$133,'School CFR'!A43,TPG!$K$20:$K$133,'School CFR'!$I$2))</f>
        <v>723319.30240814295</v>
      </c>
      <c r="J43" s="401">
        <f>SUMIFS(HNPlaces!$F$20:$F$35,HNPlaces!$C$20:$C$35,'School CFR'!A43,HNPlaces!$K$20:$K$35,'School CFR'!$J$2)+SUMIFS(POST16!$F$20:$F$26,POST16!$C$20:$C$26,'School CFR'!A43,POST16!$K$20:$K$26,'School CFR'!$J$2)</f>
        <v>0</v>
      </c>
      <c r="K43" s="402">
        <f>SUMIF('HN TOP UP AUTUMN UPDATE NOV'!$E$8:$E$189,'School CFR'!A43,'HN TOP UP AUTUMN UPDATE NOV'!$H$8:$H$189)</f>
        <v>0</v>
      </c>
      <c r="L43" s="402">
        <f>SUMIFS(PPG!$F$20:$F$158,PPG!$C$20:$C$158,'School CFR'!A43,PPG!$K$20:$K$158,'School CFR'!$L$2)</f>
        <v>23520</v>
      </c>
      <c r="M43" s="401">
        <f>SUMIFS(COVID!$F$20:$F$109,COVID!$C$20:$C$109,'School CFR'!A43,COVID!$K$20:$K$109,'School CFR'!$M$2)+SUMIFS(GRANTS!$F$20:$F$220,GRANTS!$C$20:$C$220,'School CFR'!A43,GRANTS!$K$20:$K$220,'School CFR'!$M$2)</f>
        <v>12204.166666666666</v>
      </c>
      <c r="N43" s="408">
        <f>SUMIFS(GRANTS!$F$20:$F$220,GRANTS!$C$20:$C$220,'School CFR'!A43,GRANTS!$K$20:$K$220,'School CFR'!$N$2)</f>
        <v>0</v>
      </c>
      <c r="O43" s="301"/>
    </row>
    <row r="44" spans="1:15" x14ac:dyDescent="0.25">
      <c r="A44" s="412">
        <v>3022042</v>
      </c>
      <c r="B44" s="277" t="s">
        <v>243</v>
      </c>
      <c r="C44" s="414" t="e">
        <f>SUMIF(APT!$C$20:$C$100,'School CFR'!A44,APT!$AG$20:$AG$100)+SUMIF(HNPlaces!$C$20:$C$35,'School CFR'!A44,HNPlaces!$AI$20:$AI$35)+SUMIF(TPG!$C$20:$C$133,'School CFR'!A44,TPG!#REF!)</f>
        <v>#REF!</v>
      </c>
      <c r="D44" s="414">
        <f>SUMIF(POST16!$C$20:$C$26,'School CFR'!A44,POST16!$AI$20:$AI$26)</f>
        <v>0</v>
      </c>
      <c r="E44" s="414">
        <f>SUMIF('HN TOP UP AUTUMN UPDATE NOV'!$E$8:$E$189,'School CFR'!A44,'HN TOP UP AUTUMN UPDATE NOV'!$BG$8:$BG$189)</f>
        <v>0</v>
      </c>
      <c r="F44" s="414">
        <f>SUMIF(PPG!$C$20:$C$158,'School CFR'!A44,PPG!$AG$20:$AG$158)</f>
        <v>12605</v>
      </c>
      <c r="G44" s="414" t="e">
        <f>SUMIFS(GRANTS!#REF!,GRANTS!$C$20:$C$220,'School CFR'!A44,GRANTS!$K$20:$K$220,'School CFR'!$G$2)</f>
        <v>#REF!</v>
      </c>
      <c r="H44" s="414" t="e">
        <f>SUMIFS(GRANTS!#REF!,GRANTS!$C$20:$C$220,'School CFR'!A44,GRANTS!$K$20:$K$220,'School CFR'!$H$2)</f>
        <v>#REF!</v>
      </c>
      <c r="I44" s="402">
        <f>SUMIFS(APT!$F$20:$F$100,APT!$C$20:$C$100,'School CFR'!A44,APT!$K$20:$K$100,'School CFR'!$I$2)+(SUMIFS(HNPlaces!$F$20:$F$35,HNPlaces!$C$20:$C$35,'School CFR'!A44,HNPlaces!$K$20:$K$35,'School CFR'!$I$2))+(SUMIFS(TPG!$F$20:$F$133,TPG!$C$20:$C$133,'School CFR'!A44,TPG!$K$20:$K$133,'School CFR'!$I$2))</f>
        <v>1843083.4547297708</v>
      </c>
      <c r="J44" s="401">
        <f>SUMIFS(HNPlaces!$F$20:$F$35,HNPlaces!$C$20:$C$35,'School CFR'!A44,HNPlaces!$K$20:$K$35,'School CFR'!$J$2)+SUMIFS(POST16!$F$20:$F$26,POST16!$C$20:$C$26,'School CFR'!A44,POST16!$K$20:$K$26,'School CFR'!$J$2)</f>
        <v>0</v>
      </c>
      <c r="K44" s="402">
        <f>SUMIF('HN TOP UP AUTUMN UPDATE NOV'!$E$8:$E$189,'School CFR'!A44,'HN TOP UP AUTUMN UPDATE NOV'!$H$8:$H$189)</f>
        <v>0</v>
      </c>
      <c r="L44" s="402">
        <f>SUMIFS(PPG!$F$20:$F$158,PPG!$C$20:$C$158,'School CFR'!A44,PPG!$K$20:$K$158,'School CFR'!$L$2)</f>
        <v>50420</v>
      </c>
      <c r="M44" s="401">
        <f>SUMIFS(COVID!$F$20:$F$109,COVID!$C$20:$C$109,'School CFR'!A44,COVID!$K$20:$K$109,'School CFR'!$M$2)+SUMIFS(GRANTS!$F$20:$F$220,GRANTS!$C$20:$C$220,'School CFR'!A44,GRANTS!$K$20:$K$220,'School CFR'!$M$2)</f>
        <v>22218.333333333336</v>
      </c>
      <c r="N44" s="408">
        <f>SUMIFS(GRANTS!$F$20:$F$220,GRANTS!$C$20:$C$220,'School CFR'!A44,GRANTS!$K$20:$K$220,'School CFR'!$N$2)</f>
        <v>8438.1200000000008</v>
      </c>
      <c r="O44" s="301"/>
    </row>
    <row r="45" spans="1:15" x14ac:dyDescent="0.25">
      <c r="A45" s="412">
        <v>3022044</v>
      </c>
      <c r="B45" s="277" t="s">
        <v>244</v>
      </c>
      <c r="C45" s="414" t="e">
        <f>SUMIF(APT!$C$20:$C$100,'School CFR'!A45,APT!$AG$20:$AG$100)+SUMIF(HNPlaces!$C$20:$C$35,'School CFR'!A45,HNPlaces!$AI$20:$AI$35)+SUMIF(TPG!$C$20:$C$133,'School CFR'!A45,TPG!#REF!)</f>
        <v>#REF!</v>
      </c>
      <c r="D45" s="414">
        <f>SUMIF(POST16!$C$20:$C$26,'School CFR'!A45,POST16!$AI$20:$AI$26)</f>
        <v>0</v>
      </c>
      <c r="E45" s="414">
        <f>SUMIF('HN TOP UP AUTUMN UPDATE NOV'!$E$8:$E$189,'School CFR'!A45,'HN TOP UP AUTUMN UPDATE NOV'!$BG$8:$BG$189)</f>
        <v>0</v>
      </c>
      <c r="F45" s="414">
        <f>SUMIF(PPG!$C$20:$C$158,'School CFR'!A45,PPG!$AG$20:$AG$158)</f>
        <v>15631.25</v>
      </c>
      <c r="G45" s="414" t="e">
        <f>SUMIFS(GRANTS!#REF!,GRANTS!$C$20:$C$220,'School CFR'!A45,GRANTS!$K$20:$K$220,'School CFR'!$G$2)</f>
        <v>#REF!</v>
      </c>
      <c r="H45" s="414" t="e">
        <f>SUMIFS(GRANTS!#REF!,GRANTS!$C$20:$C$220,'School CFR'!A45,GRANTS!$K$20:$K$220,'School CFR'!$H$2)</f>
        <v>#REF!</v>
      </c>
      <c r="I45" s="402">
        <f>SUMIFS(APT!$F$20:$F$100,APT!$C$20:$C$100,'School CFR'!A45,APT!$K$20:$K$100,'School CFR'!$I$2)+(SUMIFS(HNPlaces!$F$20:$F$35,HNPlaces!$C$20:$C$35,'School CFR'!A45,HNPlaces!$K$20:$K$35,'School CFR'!$I$2))+(SUMIFS(TPG!$F$20:$F$133,TPG!$C$20:$C$133,'School CFR'!A45,TPG!$K$20:$K$133,'School CFR'!$I$2))</f>
        <v>1661500.3176212055</v>
      </c>
      <c r="J45" s="401">
        <f>SUMIFS(HNPlaces!$F$20:$F$35,HNPlaces!$C$20:$C$35,'School CFR'!A45,HNPlaces!$K$20:$K$35,'School CFR'!$J$2)+SUMIFS(POST16!$F$20:$F$26,POST16!$C$20:$C$26,'School CFR'!A45,POST16!$K$20:$K$26,'School CFR'!$J$2)</f>
        <v>0</v>
      </c>
      <c r="K45" s="402">
        <f>SUMIF('HN TOP UP AUTUMN UPDATE NOV'!$E$8:$E$189,'School CFR'!A45,'HN TOP UP AUTUMN UPDATE NOV'!$H$8:$H$189)</f>
        <v>0</v>
      </c>
      <c r="L45" s="402">
        <f>SUMIFS(PPG!$F$20:$F$158,PPG!$C$20:$C$158,'School CFR'!A45,PPG!$K$20:$K$158,'School CFR'!$L$2)</f>
        <v>62525</v>
      </c>
      <c r="M45" s="401">
        <f>SUMIFS(COVID!$F$20:$F$109,COVID!$C$20:$C$109,'School CFR'!A45,COVID!$K$20:$K$109,'School CFR'!$M$2)+SUMIFS(GRANTS!$F$20:$F$220,GRANTS!$C$20:$C$220,'School CFR'!A45,GRANTS!$K$20:$K$220,'School CFR'!$M$2)</f>
        <v>19325</v>
      </c>
      <c r="N45" s="408">
        <f>SUMIFS(GRANTS!$F$20:$F$220,GRANTS!$C$20:$C$220,'School CFR'!A45,GRANTS!$K$20:$K$220,'School CFR'!$N$2)</f>
        <v>7926.25</v>
      </c>
      <c r="O45" s="301"/>
    </row>
    <row r="46" spans="1:15" x14ac:dyDescent="0.25">
      <c r="A46" s="412">
        <v>3022043</v>
      </c>
      <c r="B46" s="277" t="s">
        <v>245</v>
      </c>
      <c r="C46" s="414" t="e">
        <f>SUMIF(APT!$C$20:$C$100,'School CFR'!A46,APT!$AG$20:$AG$100)+SUMIF(HNPlaces!$C$20:$C$35,'School CFR'!A46,HNPlaces!$AI$20:$AI$35)+SUMIF(TPG!$C$20:$C$133,'School CFR'!A46,TPG!#REF!)</f>
        <v>#REF!</v>
      </c>
      <c r="D46" s="414">
        <f>SUMIF(POST16!$C$20:$C$26,'School CFR'!A46,POST16!$AI$20:$AI$26)</f>
        <v>0</v>
      </c>
      <c r="E46" s="414">
        <f>SUMIF('HN TOP UP AUTUMN UPDATE NOV'!$E$8:$E$189,'School CFR'!A46,'HN TOP UP AUTUMN UPDATE NOV'!$BG$8:$BG$189)</f>
        <v>0</v>
      </c>
      <c r="F46" s="414">
        <f>SUMIF(PPG!$C$20:$C$158,'School CFR'!A46,PPG!$AG$20:$AG$158)</f>
        <v>31012.5</v>
      </c>
      <c r="G46" s="414" t="e">
        <f>SUMIFS(GRANTS!#REF!,GRANTS!$C$20:$C$220,'School CFR'!A46,GRANTS!$K$20:$K$220,'School CFR'!$G$2)</f>
        <v>#REF!</v>
      </c>
      <c r="H46" s="414" t="e">
        <f>SUMIFS(GRANTS!#REF!,GRANTS!$C$20:$C$220,'School CFR'!A46,GRANTS!$K$20:$K$220,'School CFR'!$H$2)</f>
        <v>#REF!</v>
      </c>
      <c r="I46" s="402">
        <f>SUMIFS(APT!$F$20:$F$100,APT!$C$20:$C$100,'School CFR'!A46,APT!$K$20:$K$100,'School CFR'!$I$2)+(SUMIFS(HNPlaces!$F$20:$F$35,HNPlaces!$C$20:$C$35,'School CFR'!A46,HNPlaces!$K$20:$K$35,'School CFR'!$I$2))+(SUMIFS(TPG!$F$20:$F$133,TPG!$C$20:$C$133,'School CFR'!A46,TPG!$K$20:$K$133,'School CFR'!$I$2))</f>
        <v>1935139.5750340219</v>
      </c>
      <c r="J46" s="401">
        <f>SUMIFS(HNPlaces!$F$20:$F$35,HNPlaces!$C$20:$C$35,'School CFR'!A46,HNPlaces!$K$20:$K$35,'School CFR'!$J$2)+SUMIFS(POST16!$F$20:$F$26,POST16!$C$20:$C$26,'School CFR'!A46,POST16!$K$20:$K$26,'School CFR'!$J$2)</f>
        <v>0</v>
      </c>
      <c r="K46" s="402">
        <f>SUMIF('HN TOP UP AUTUMN UPDATE NOV'!$E$8:$E$189,'School CFR'!A46,'HN TOP UP AUTUMN UPDATE NOV'!$H$8:$H$189)</f>
        <v>0</v>
      </c>
      <c r="L46" s="402">
        <f>SUMIFS(PPG!$F$20:$F$158,PPG!$C$20:$C$158,'School CFR'!A46,PPG!$K$20:$K$158,'School CFR'!$L$2)</f>
        <v>124050</v>
      </c>
      <c r="M46" s="401">
        <f>SUMIFS(COVID!$F$20:$F$109,COVID!$C$20:$C$109,'School CFR'!A46,COVID!$K$20:$K$109,'School CFR'!$M$2)+SUMIFS(GRANTS!$F$20:$F$220,GRANTS!$C$20:$C$220,'School CFR'!A46,GRANTS!$K$20:$K$220,'School CFR'!$M$2)</f>
        <v>23487.5</v>
      </c>
      <c r="N46" s="408">
        <f>SUMIFS(GRANTS!$F$20:$F$220,GRANTS!$C$20:$C$220,'School CFR'!A46,GRANTS!$K$20:$K$220,'School CFR'!$N$2)</f>
        <v>9186.25</v>
      </c>
      <c r="O46" s="301"/>
    </row>
    <row r="47" spans="1:15" x14ac:dyDescent="0.25">
      <c r="A47" s="412">
        <v>3022053</v>
      </c>
      <c r="B47" s="277" t="s">
        <v>246</v>
      </c>
      <c r="C47" s="414" t="e">
        <f>SUMIF(APT!$C$20:$C$100,'School CFR'!A47,APT!$AG$20:$AG$100)+SUMIF(HNPlaces!$C$20:$C$35,'School CFR'!A47,HNPlaces!$AI$20:$AI$35)+SUMIF(TPG!$C$20:$C$133,'School CFR'!A47,TPG!#REF!)</f>
        <v>#REF!</v>
      </c>
      <c r="D47" s="414">
        <f>SUMIF(POST16!$C$20:$C$26,'School CFR'!A47,POST16!$AI$20:$AI$26)</f>
        <v>0</v>
      </c>
      <c r="E47" s="414">
        <f>SUMIF('HN TOP UP AUTUMN UPDATE NOV'!$E$8:$E$189,'School CFR'!A47,'HN TOP UP AUTUMN UPDATE NOV'!$BG$8:$BG$189)</f>
        <v>0</v>
      </c>
      <c r="F47" s="414">
        <f>SUMIF(PPG!$C$20:$C$158,'School CFR'!A47,PPG!$AG$20:$AG$158)</f>
        <v>336.25</v>
      </c>
      <c r="G47" s="414" t="e">
        <f>SUMIFS(GRANTS!#REF!,GRANTS!$C$20:$C$220,'School CFR'!A47,GRANTS!$K$20:$K$220,'School CFR'!$G$2)</f>
        <v>#REF!</v>
      </c>
      <c r="H47" s="414" t="e">
        <f>SUMIFS(GRANTS!#REF!,GRANTS!$C$20:$C$220,'School CFR'!A47,GRANTS!$K$20:$K$220,'School CFR'!$H$2)</f>
        <v>#REF!</v>
      </c>
      <c r="I47" s="402">
        <f>SUMIFS(APT!$F$20:$F$100,APT!$C$20:$C$100,'School CFR'!A47,APT!$K$20:$K$100,'School CFR'!$I$2)+(SUMIFS(HNPlaces!$F$20:$F$35,HNPlaces!$C$20:$C$35,'School CFR'!A47,HNPlaces!$K$20:$K$35,'School CFR'!$I$2))+(SUMIFS(TPG!$F$20:$F$133,TPG!$C$20:$C$133,'School CFR'!A47,TPG!$K$20:$K$133,'School CFR'!$I$2))</f>
        <v>901817.18363806582</v>
      </c>
      <c r="J47" s="401">
        <f>SUMIFS(HNPlaces!$F$20:$F$35,HNPlaces!$C$20:$C$35,'School CFR'!A47,HNPlaces!$K$20:$K$35,'School CFR'!$J$2)+SUMIFS(POST16!$F$20:$F$26,POST16!$C$20:$C$26,'School CFR'!A47,POST16!$K$20:$K$26,'School CFR'!$J$2)</f>
        <v>0</v>
      </c>
      <c r="K47" s="402">
        <f>SUMIF('HN TOP UP AUTUMN UPDATE NOV'!$E$8:$E$189,'School CFR'!A47,'HN TOP UP AUTUMN UPDATE NOV'!$H$8:$H$189)</f>
        <v>0</v>
      </c>
      <c r="L47" s="402">
        <f>SUMIFS(PPG!$F$20:$F$158,PPG!$C$20:$C$158,'School CFR'!A47,PPG!$K$20:$K$158,'School CFR'!$L$2)</f>
        <v>1345</v>
      </c>
      <c r="M47" s="401">
        <f>SUMIFS(COVID!$F$20:$F$109,COVID!$C$20:$C$109,'School CFR'!A47,COVID!$K$20:$K$109,'School CFR'!$M$2)+SUMIFS(GRANTS!$F$20:$F$220,GRANTS!$C$20:$C$220,'School CFR'!A47,GRANTS!$K$20:$K$220,'School CFR'!$M$2)</f>
        <v>13868.333333333334</v>
      </c>
      <c r="N47" s="408">
        <f>SUMIFS(GRANTS!$F$20:$F$220,GRANTS!$C$20:$C$220,'School CFR'!A47,GRANTS!$K$20:$K$220,'School CFR'!$N$2)</f>
        <v>0</v>
      </c>
      <c r="O47" s="301"/>
    </row>
    <row r="48" spans="1:15" x14ac:dyDescent="0.25">
      <c r="A48" s="412">
        <v>3022045</v>
      </c>
      <c r="B48" s="277" t="s">
        <v>247</v>
      </c>
      <c r="C48" s="414" t="e">
        <f>SUMIF(APT!$C$20:$C$100,'School CFR'!A48,APT!$AG$20:$AG$100)+SUMIF(HNPlaces!$C$20:$C$35,'School CFR'!A48,HNPlaces!$AI$20:$AI$35)+SUMIF(TPG!$C$20:$C$133,'School CFR'!A48,TPG!#REF!)</f>
        <v>#REF!</v>
      </c>
      <c r="D48" s="414">
        <f>SUMIF(POST16!$C$20:$C$26,'School CFR'!A48,POST16!$AI$20:$AI$26)</f>
        <v>0</v>
      </c>
      <c r="E48" s="414">
        <f>SUMIF('HN TOP UP AUTUMN UPDATE NOV'!$E$8:$E$189,'School CFR'!A48,'HN TOP UP AUTUMN UPDATE NOV'!$BG$8:$BG$189)</f>
        <v>0</v>
      </c>
      <c r="F48" s="414">
        <f>SUMIF(PPG!$C$20:$C$158,'School CFR'!A48,PPG!$AG$20:$AG$158)</f>
        <v>19080</v>
      </c>
      <c r="G48" s="414" t="e">
        <f>SUMIFS(GRANTS!#REF!,GRANTS!$C$20:$C$220,'School CFR'!A48,GRANTS!$K$20:$K$220,'School CFR'!$G$2)</f>
        <v>#REF!</v>
      </c>
      <c r="H48" s="414" t="e">
        <f>SUMIFS(GRANTS!#REF!,GRANTS!$C$20:$C$220,'School CFR'!A48,GRANTS!$K$20:$K$220,'School CFR'!$H$2)</f>
        <v>#REF!</v>
      </c>
      <c r="I48" s="402">
        <f>SUMIFS(APT!$F$20:$F$100,APT!$C$20:$C$100,'School CFR'!A48,APT!$K$20:$K$100,'School CFR'!$I$2)+(SUMIFS(HNPlaces!$F$20:$F$35,HNPlaces!$C$20:$C$35,'School CFR'!A48,HNPlaces!$K$20:$K$35,'School CFR'!$I$2))+(SUMIFS(TPG!$F$20:$F$133,TPG!$C$20:$C$133,'School CFR'!A48,TPG!$K$20:$K$133,'School CFR'!$I$2))</f>
        <v>1144573.1537115227</v>
      </c>
      <c r="J48" s="401">
        <f>SUMIFS(HNPlaces!$F$20:$F$35,HNPlaces!$C$20:$C$35,'School CFR'!A48,HNPlaces!$K$20:$K$35,'School CFR'!$J$2)+SUMIFS(POST16!$F$20:$F$26,POST16!$C$20:$C$26,'School CFR'!A48,POST16!$K$20:$K$26,'School CFR'!$J$2)</f>
        <v>0</v>
      </c>
      <c r="K48" s="402">
        <f>SUMIF('HN TOP UP AUTUMN UPDATE NOV'!$E$8:$E$189,'School CFR'!A48,'HN TOP UP AUTUMN UPDATE NOV'!$H$8:$H$189)</f>
        <v>0</v>
      </c>
      <c r="L48" s="402">
        <f>SUMIFS(PPG!$F$20:$F$158,PPG!$C$20:$C$158,'School CFR'!A48,PPG!$K$20:$K$158,'School CFR'!$L$2)</f>
        <v>76320</v>
      </c>
      <c r="M48" s="401">
        <f>SUMIFS(COVID!$F$20:$F$109,COVID!$C$20:$C$109,'School CFR'!A48,COVID!$K$20:$K$109,'School CFR'!$M$2)+SUMIFS(GRANTS!$F$20:$F$220,GRANTS!$C$20:$C$220,'School CFR'!A48,GRANTS!$K$20:$K$220,'School CFR'!$M$2)</f>
        <v>14580</v>
      </c>
      <c r="N48" s="408">
        <f>SUMIFS(GRANTS!$F$20:$F$220,GRANTS!$C$20:$C$220,'School CFR'!A48,GRANTS!$K$20:$K$220,'School CFR'!$N$2)</f>
        <v>7073.5</v>
      </c>
      <c r="O48" s="301"/>
    </row>
    <row r="49" spans="1:15" x14ac:dyDescent="0.25">
      <c r="A49" s="412">
        <v>3022077</v>
      </c>
      <c r="B49" s="277" t="s">
        <v>248</v>
      </c>
      <c r="C49" s="414" t="e">
        <f>SUMIF(APT!$C$20:$C$100,'School CFR'!A49,APT!$AG$20:$AG$100)+SUMIF(HNPlaces!$C$20:$C$35,'School CFR'!A49,HNPlaces!$AI$20:$AI$35)+SUMIF(TPG!$C$20:$C$133,'School CFR'!A49,TPG!#REF!)</f>
        <v>#REF!</v>
      </c>
      <c r="D49" s="414">
        <f>SUMIF(POST16!$C$20:$C$26,'School CFR'!A49,POST16!$AI$20:$AI$26)</f>
        <v>0</v>
      </c>
      <c r="E49" s="414">
        <f>SUMIF('HN TOP UP AUTUMN UPDATE NOV'!$E$8:$E$189,'School CFR'!A49,'HN TOP UP AUTUMN UPDATE NOV'!$BG$8:$BG$189)</f>
        <v>0</v>
      </c>
      <c r="F49" s="414">
        <f>SUMIF(PPG!$C$20:$C$158,'School CFR'!A49,PPG!$AG$20:$AG$158)</f>
        <v>145932.5</v>
      </c>
      <c r="G49" s="414" t="e">
        <f>SUMIFS(GRANTS!#REF!,GRANTS!$C$20:$C$220,'School CFR'!A49,GRANTS!$K$20:$K$220,'School CFR'!$G$2)</f>
        <v>#REF!</v>
      </c>
      <c r="H49" s="414" t="e">
        <f>SUMIFS(GRANTS!#REF!,GRANTS!$C$20:$C$220,'School CFR'!A49,GRANTS!$K$20:$K$220,'School CFR'!$H$2)</f>
        <v>#REF!</v>
      </c>
      <c r="I49" s="402">
        <f>SUMIFS(APT!$F$20:$F$100,APT!$C$20:$C$100,'School CFR'!A49,APT!$K$20:$K$100,'School CFR'!$I$2)+(SUMIFS(HNPlaces!$F$20:$F$35,HNPlaces!$C$20:$C$35,'School CFR'!A49,HNPlaces!$K$20:$K$35,'School CFR'!$I$2))+(SUMIFS(TPG!$F$20:$F$133,TPG!$C$20:$C$133,'School CFR'!A49,TPG!$K$20:$K$133,'School CFR'!$I$2))</f>
        <v>5088241.4713093583</v>
      </c>
      <c r="J49" s="401">
        <f>SUMIFS(HNPlaces!$F$20:$F$35,HNPlaces!$C$20:$C$35,'School CFR'!A49,HNPlaces!$K$20:$K$35,'School CFR'!$J$2)+SUMIFS(POST16!$F$20:$F$26,POST16!$C$20:$C$26,'School CFR'!A49,POST16!$K$20:$K$26,'School CFR'!$J$2)</f>
        <v>0</v>
      </c>
      <c r="K49" s="402">
        <f>SUMIF('HN TOP UP AUTUMN UPDATE NOV'!$E$8:$E$189,'School CFR'!A49,'HN TOP UP AUTUMN UPDATE NOV'!$H$8:$H$189)</f>
        <v>0</v>
      </c>
      <c r="L49" s="402">
        <f>SUMIFS(PPG!$F$20:$F$158,PPG!$C$20:$C$158,'School CFR'!A49,PPG!$K$20:$K$158,'School CFR'!$L$2)</f>
        <v>583730</v>
      </c>
      <c r="M49" s="401">
        <f>SUMIFS(COVID!$F$20:$F$109,COVID!$C$20:$C$109,'School CFR'!A49,COVID!$K$20:$K$109,'School CFR'!$M$2)+SUMIFS(GRANTS!$F$20:$F$220,GRANTS!$C$20:$C$220,'School CFR'!A49,GRANTS!$K$20:$K$220,'School CFR'!$M$2)</f>
        <v>40055.833333333336</v>
      </c>
      <c r="N49" s="408">
        <f>SUMIFS(GRANTS!$F$20:$F$220,GRANTS!$C$20:$C$220,'School CFR'!A49,GRANTS!$K$20:$K$220,'School CFR'!$N$2)</f>
        <v>14775.25</v>
      </c>
      <c r="O49" s="301"/>
    </row>
    <row r="50" spans="1:15" x14ac:dyDescent="0.25">
      <c r="A50" s="412">
        <v>3025201</v>
      </c>
      <c r="B50" s="277" t="s">
        <v>249</v>
      </c>
      <c r="C50" s="414" t="e">
        <f>SUMIF(APT!$C$20:$C$100,'School CFR'!A50,APT!$AG$20:$AG$100)+SUMIF(HNPlaces!$C$20:$C$35,'School CFR'!A50,HNPlaces!$AI$20:$AI$35)+SUMIF(TPG!$C$20:$C$133,'School CFR'!A50,TPG!#REF!)</f>
        <v>#REF!</v>
      </c>
      <c r="D50" s="414">
        <f>SUMIF(POST16!$C$20:$C$26,'School CFR'!A50,POST16!$AI$20:$AI$26)</f>
        <v>0</v>
      </c>
      <c r="E50" s="414">
        <f>SUMIF('HN TOP UP AUTUMN UPDATE NOV'!$E$8:$E$189,'School CFR'!A50,'HN TOP UP AUTUMN UPDATE NOV'!$BG$8:$BG$189)</f>
        <v>0</v>
      </c>
      <c r="F50" s="414">
        <f>SUMIF(PPG!$C$20:$C$158,'School CFR'!A50,PPG!$AG$20:$AG$158)</f>
        <v>25046.25</v>
      </c>
      <c r="G50" s="414" t="e">
        <f>SUMIFS(GRANTS!#REF!,GRANTS!$C$20:$C$220,'School CFR'!A50,GRANTS!$K$20:$K$220,'School CFR'!$G$2)</f>
        <v>#REF!</v>
      </c>
      <c r="H50" s="414" t="e">
        <f>SUMIFS(GRANTS!#REF!,GRANTS!$C$20:$C$220,'School CFR'!A50,GRANTS!$K$20:$K$220,'School CFR'!$H$2)</f>
        <v>#REF!</v>
      </c>
      <c r="I50" s="402">
        <f>SUMIFS(APT!$F$20:$F$100,APT!$C$20:$C$100,'School CFR'!A50,APT!$K$20:$K$100,'School CFR'!$I$2)+(SUMIFS(HNPlaces!$F$20:$F$35,HNPlaces!$C$20:$C$35,'School CFR'!A50,HNPlaces!$K$20:$K$35,'School CFR'!$I$2))+(SUMIFS(TPG!$F$20:$F$133,TPG!$C$20:$C$133,'School CFR'!A50,TPG!$K$20:$K$133,'School CFR'!$I$2))</f>
        <v>1819832.5468102063</v>
      </c>
      <c r="J50" s="401">
        <f>SUMIFS(HNPlaces!$F$20:$F$35,HNPlaces!$C$20:$C$35,'School CFR'!A50,HNPlaces!$K$20:$K$35,'School CFR'!$J$2)+SUMIFS(POST16!$F$20:$F$26,POST16!$C$20:$C$26,'School CFR'!A50,POST16!$K$20:$K$26,'School CFR'!$J$2)</f>
        <v>0</v>
      </c>
      <c r="K50" s="402">
        <f>SUMIF('HN TOP UP AUTUMN UPDATE NOV'!$E$8:$E$189,'School CFR'!A50,'HN TOP UP AUTUMN UPDATE NOV'!$H$8:$H$189)</f>
        <v>0</v>
      </c>
      <c r="L50" s="402">
        <f>SUMIFS(PPG!$F$20:$F$158,PPG!$C$20:$C$158,'School CFR'!A50,PPG!$K$20:$K$158,'School CFR'!$L$2)</f>
        <v>100185</v>
      </c>
      <c r="M50" s="401">
        <f>SUMIFS(COVID!$F$20:$F$109,COVID!$C$20:$C$109,'School CFR'!A50,COVID!$K$20:$K$109,'School CFR'!$M$2)+SUMIFS(GRANTS!$F$20:$F$220,GRANTS!$C$20:$C$220,'School CFR'!A50,GRANTS!$K$20:$K$220,'School CFR'!$M$2)</f>
        <v>21180</v>
      </c>
      <c r="N50" s="408">
        <f>SUMIFS(GRANTS!$F$20:$F$220,GRANTS!$C$20:$C$220,'School CFR'!A50,GRANTS!$K$20:$K$220,'School CFR'!$N$2)</f>
        <v>8398.75</v>
      </c>
      <c r="O50" s="301"/>
    </row>
    <row r="51" spans="1:15" x14ac:dyDescent="0.25">
      <c r="A51" s="412">
        <v>3023501</v>
      </c>
      <c r="B51" s="277" t="s">
        <v>250</v>
      </c>
      <c r="C51" s="414" t="e">
        <f>SUMIF(APT!$C$20:$C$100,'School CFR'!A51,APT!$AG$20:$AG$100)+SUMIF(HNPlaces!$C$20:$C$35,'School CFR'!A51,HNPlaces!$AI$20:$AI$35)+SUMIF(TPG!$C$20:$C$133,'School CFR'!A51,TPG!#REF!)</f>
        <v>#REF!</v>
      </c>
      <c r="D51" s="414">
        <f>SUMIF(POST16!$C$20:$C$26,'School CFR'!A51,POST16!$AI$20:$AI$26)</f>
        <v>0</v>
      </c>
      <c r="E51" s="414">
        <f>SUMIF('HN TOP UP AUTUMN UPDATE NOV'!$E$8:$E$189,'School CFR'!A51,'HN TOP UP AUTUMN UPDATE NOV'!$BG$8:$BG$189)</f>
        <v>0</v>
      </c>
      <c r="F51" s="414">
        <f>SUMIF(PPG!$C$20:$C$158,'School CFR'!A51,PPG!$AG$20:$AG$158)</f>
        <v>12605</v>
      </c>
      <c r="G51" s="414" t="e">
        <f>SUMIFS(GRANTS!#REF!,GRANTS!$C$20:$C$220,'School CFR'!A51,GRANTS!$K$20:$K$220,'School CFR'!$G$2)</f>
        <v>#REF!</v>
      </c>
      <c r="H51" s="414" t="e">
        <f>SUMIFS(GRANTS!#REF!,GRANTS!$C$20:$C$220,'School CFR'!A51,GRANTS!$K$20:$K$220,'School CFR'!$H$2)</f>
        <v>#REF!</v>
      </c>
      <c r="I51" s="402">
        <f>SUMIFS(APT!$F$20:$F$100,APT!$C$20:$C$100,'School CFR'!A51,APT!$K$20:$K$100,'School CFR'!$I$2)+(SUMIFS(HNPlaces!$F$20:$F$35,HNPlaces!$C$20:$C$35,'School CFR'!A51,HNPlaces!$K$20:$K$35,'School CFR'!$I$2))+(SUMIFS(TPG!$F$20:$F$133,TPG!$C$20:$C$133,'School CFR'!A51,TPG!$K$20:$K$133,'School CFR'!$I$2))</f>
        <v>975744.30175121746</v>
      </c>
      <c r="J51" s="401">
        <f>SUMIFS(HNPlaces!$F$20:$F$35,HNPlaces!$C$20:$C$35,'School CFR'!A51,HNPlaces!$K$20:$K$35,'School CFR'!$J$2)+SUMIFS(POST16!$F$20:$F$26,POST16!$C$20:$C$26,'School CFR'!A51,POST16!$K$20:$K$26,'School CFR'!$J$2)</f>
        <v>0</v>
      </c>
      <c r="K51" s="402">
        <f>SUMIF('HN TOP UP AUTUMN UPDATE NOV'!$E$8:$E$189,'School CFR'!A51,'HN TOP UP AUTUMN UPDATE NOV'!$H$8:$H$189)</f>
        <v>0</v>
      </c>
      <c r="L51" s="402">
        <f>SUMIFS(PPG!$F$20:$F$158,PPG!$C$20:$C$158,'School CFR'!A51,PPG!$K$20:$K$158,'School CFR'!$L$2)</f>
        <v>50420</v>
      </c>
      <c r="M51" s="401">
        <f>SUMIFS(COVID!$F$20:$F$109,COVID!$C$20:$C$109,'School CFR'!A51,COVID!$K$20:$K$109,'School CFR'!$M$2)+SUMIFS(GRANTS!$F$20:$F$220,GRANTS!$C$20:$C$220,'School CFR'!A51,GRANTS!$K$20:$K$220,'School CFR'!$M$2)</f>
        <v>14038.333333333334</v>
      </c>
      <c r="N51" s="408">
        <f>SUMIFS(GRANTS!$F$20:$F$220,GRANTS!$C$20:$C$220,'School CFR'!A51,GRANTS!$K$20:$K$220,'School CFR'!$N$2)</f>
        <v>0</v>
      </c>
      <c r="O51" s="301"/>
    </row>
    <row r="52" spans="1:15" x14ac:dyDescent="0.25">
      <c r="A52" s="412">
        <v>3022078</v>
      </c>
      <c r="B52" s="277" t="s">
        <v>251</v>
      </c>
      <c r="C52" s="414" t="e">
        <f>SUMIF(APT!$C$20:$C$100,'School CFR'!A52,APT!$AG$20:$AG$100)+SUMIF(HNPlaces!$C$20:$C$35,'School CFR'!A52,HNPlaces!$AI$20:$AI$35)+SUMIF(TPG!$C$20:$C$133,'School CFR'!A52,TPG!#REF!)</f>
        <v>#REF!</v>
      </c>
      <c r="D52" s="414">
        <f>SUMIF(POST16!$C$20:$C$26,'School CFR'!A52,POST16!$AI$20:$AI$26)</f>
        <v>0</v>
      </c>
      <c r="E52" s="414">
        <f>SUMIF('HN TOP UP AUTUMN UPDATE NOV'!$E$8:$E$189,'School CFR'!A52,'HN TOP UP AUTUMN UPDATE NOV'!$BG$8:$BG$189)</f>
        <v>0</v>
      </c>
      <c r="F52" s="414">
        <f>SUMIF(PPG!$C$20:$C$158,'School CFR'!A52,PPG!$AG$20:$AG$158)</f>
        <v>10423.75</v>
      </c>
      <c r="G52" s="414" t="e">
        <f>SUMIFS(GRANTS!#REF!,GRANTS!$C$20:$C$220,'School CFR'!A52,GRANTS!$K$20:$K$220,'School CFR'!$G$2)</f>
        <v>#REF!</v>
      </c>
      <c r="H52" s="414" t="e">
        <f>SUMIFS(GRANTS!#REF!,GRANTS!$C$20:$C$220,'School CFR'!A52,GRANTS!$K$20:$K$220,'School CFR'!$H$2)</f>
        <v>#REF!</v>
      </c>
      <c r="I52" s="402">
        <f>SUMIFS(APT!$F$20:$F$100,APT!$C$20:$C$100,'School CFR'!A52,APT!$K$20:$K$100,'School CFR'!$I$2)+(SUMIFS(HNPlaces!$F$20:$F$35,HNPlaces!$C$20:$C$35,'School CFR'!A52,HNPlaces!$K$20:$K$35,'School CFR'!$I$2))+(SUMIFS(TPG!$F$20:$F$133,TPG!$C$20:$C$133,'School CFR'!A52,TPG!$K$20:$K$133,'School CFR'!$I$2))</f>
        <v>1490492.0592573024</v>
      </c>
      <c r="J52" s="401">
        <f>SUMIFS(HNPlaces!$F$20:$F$35,HNPlaces!$C$20:$C$35,'School CFR'!A52,HNPlaces!$K$20:$K$35,'School CFR'!$J$2)+SUMIFS(POST16!$F$20:$F$26,POST16!$C$20:$C$26,'School CFR'!A52,POST16!$K$20:$K$26,'School CFR'!$J$2)</f>
        <v>0</v>
      </c>
      <c r="K52" s="402">
        <f>SUMIF('HN TOP UP AUTUMN UPDATE NOV'!$E$8:$E$189,'School CFR'!A52,'HN TOP UP AUTUMN UPDATE NOV'!$H$8:$H$189)</f>
        <v>0</v>
      </c>
      <c r="L52" s="402">
        <f>SUMIFS(PPG!$F$20:$F$158,PPG!$C$20:$C$158,'School CFR'!A52,PPG!$K$20:$K$158,'School CFR'!$L$2)</f>
        <v>41695</v>
      </c>
      <c r="M52" s="401">
        <f>SUMIFS(COVID!$F$20:$F$109,COVID!$C$20:$C$109,'School CFR'!A52,COVID!$K$20:$K$109,'School CFR'!$M$2)+SUMIFS(GRANTS!$F$20:$F$220,GRANTS!$C$20:$C$220,'School CFR'!A52,GRANTS!$K$20:$K$220,'School CFR'!$M$2)</f>
        <v>19512.5</v>
      </c>
      <c r="N52" s="408">
        <f>SUMIFS(GRANTS!$F$20:$F$220,GRANTS!$C$20:$C$220,'School CFR'!A52,GRANTS!$K$20:$K$220,'School CFR'!$N$2)</f>
        <v>0</v>
      </c>
      <c r="O52" s="301"/>
    </row>
    <row r="53" spans="1:15" x14ac:dyDescent="0.25">
      <c r="A53" s="412">
        <v>3022071</v>
      </c>
      <c r="B53" s="277" t="s">
        <v>253</v>
      </c>
      <c r="C53" s="414" t="e">
        <f>SUMIF(APT!$C$20:$C$100,'School CFR'!A53,APT!$AG$20:$AG$100)+SUMIF(HNPlaces!$C$20:$C$35,'School CFR'!A53,HNPlaces!$AI$20:$AI$35)+SUMIF(TPG!$C$20:$C$133,'School CFR'!A53,TPG!#REF!)</f>
        <v>#REF!</v>
      </c>
      <c r="D53" s="414">
        <f>SUMIF(POST16!$C$20:$C$26,'School CFR'!A53,POST16!$AI$20:$AI$26)</f>
        <v>0</v>
      </c>
      <c r="E53" s="414">
        <f>SUMIF('HN TOP UP AUTUMN UPDATE NOV'!$E$8:$E$189,'School CFR'!A53,'HN TOP UP AUTUMN UPDATE NOV'!$BG$8:$BG$189)</f>
        <v>0</v>
      </c>
      <c r="F53" s="414">
        <f>SUMIF(PPG!$C$20:$C$158,'School CFR'!A53,PPG!$AG$20:$AG$158)</f>
        <v>11846.25</v>
      </c>
      <c r="G53" s="414" t="e">
        <f>SUMIFS(GRANTS!#REF!,GRANTS!$C$20:$C$220,'School CFR'!A53,GRANTS!$K$20:$K$220,'School CFR'!$G$2)</f>
        <v>#REF!</v>
      </c>
      <c r="H53" s="414" t="e">
        <f>SUMIFS(GRANTS!#REF!,GRANTS!$C$20:$C$220,'School CFR'!A53,GRANTS!$K$20:$K$220,'School CFR'!$H$2)</f>
        <v>#REF!</v>
      </c>
      <c r="I53" s="402">
        <f>SUMIFS(APT!$F$20:$F$100,APT!$C$20:$C$100,'School CFR'!A53,APT!$K$20:$K$100,'School CFR'!$I$2)+(SUMIFS(HNPlaces!$F$20:$F$35,HNPlaces!$C$20:$C$35,'School CFR'!A53,HNPlaces!$K$20:$K$35,'School CFR'!$I$2))+(SUMIFS(TPG!$F$20:$F$133,TPG!$C$20:$C$133,'School CFR'!A53,TPG!$K$20:$K$133,'School CFR'!$I$2))</f>
        <v>1014701.1459880346</v>
      </c>
      <c r="J53" s="401">
        <f>SUMIFS(HNPlaces!$F$20:$F$35,HNPlaces!$C$20:$C$35,'School CFR'!A53,HNPlaces!$K$20:$K$35,'School CFR'!$J$2)+SUMIFS(POST16!$F$20:$F$26,POST16!$C$20:$C$26,'School CFR'!A53,POST16!$K$20:$K$26,'School CFR'!$J$2)</f>
        <v>0</v>
      </c>
      <c r="K53" s="402">
        <f>SUMIF('HN TOP UP AUTUMN UPDATE NOV'!$E$8:$E$189,'School CFR'!A53,'HN TOP UP AUTUMN UPDATE NOV'!$H$8:$H$189)</f>
        <v>0</v>
      </c>
      <c r="L53" s="402">
        <f>SUMIFS(PPG!$F$20:$F$158,PPG!$C$20:$C$158,'School CFR'!A53,PPG!$K$20:$K$158,'School CFR'!$L$2)</f>
        <v>47385</v>
      </c>
      <c r="M53" s="401">
        <f>SUMIFS(COVID!$F$20:$F$109,COVID!$C$20:$C$109,'School CFR'!A53,COVID!$K$20:$K$109,'School CFR'!$M$2)+SUMIFS(GRANTS!$F$20:$F$220,GRANTS!$C$20:$C$220,'School CFR'!A53,GRANTS!$K$20:$K$220,'School CFR'!$M$2)</f>
        <v>13050</v>
      </c>
      <c r="N53" s="408">
        <f>SUMIFS(GRANTS!$F$20:$F$220,GRANTS!$C$20:$C$220,'School CFR'!A53,GRANTS!$K$20:$K$220,'School CFR'!$N$2)</f>
        <v>6405.25</v>
      </c>
      <c r="O53" s="301"/>
    </row>
    <row r="54" spans="1:15" x14ac:dyDescent="0.25">
      <c r="A54" s="412">
        <v>3022072</v>
      </c>
      <c r="B54" s="277" t="s">
        <v>254</v>
      </c>
      <c r="C54" s="414" t="e">
        <f>SUMIF(APT!$C$20:$C$100,'School CFR'!A54,APT!$AG$20:$AG$100)+SUMIF(HNPlaces!$C$20:$C$35,'School CFR'!A54,HNPlaces!$AI$20:$AI$35)+SUMIF(TPG!$C$20:$C$133,'School CFR'!A54,TPG!#REF!)</f>
        <v>#REF!</v>
      </c>
      <c r="D54" s="414">
        <f>SUMIF(POST16!$C$20:$C$26,'School CFR'!A54,POST16!$AI$20:$AI$26)</f>
        <v>0</v>
      </c>
      <c r="E54" s="414">
        <f>SUMIF('HN TOP UP AUTUMN UPDATE NOV'!$E$8:$E$189,'School CFR'!A54,'HN TOP UP AUTUMN UPDATE NOV'!$BG$8:$BG$189)</f>
        <v>0</v>
      </c>
      <c r="F54" s="414">
        <f>SUMIF(PPG!$C$20:$C$158,'School CFR'!A54,PPG!$AG$20:$AG$158)</f>
        <v>40005</v>
      </c>
      <c r="G54" s="414" t="e">
        <f>SUMIFS(GRANTS!#REF!,GRANTS!$C$20:$C$220,'School CFR'!A54,GRANTS!$K$20:$K$220,'School CFR'!$G$2)</f>
        <v>#REF!</v>
      </c>
      <c r="H54" s="414" t="e">
        <f>SUMIFS(GRANTS!#REF!,GRANTS!$C$20:$C$220,'School CFR'!A54,GRANTS!$K$20:$K$220,'School CFR'!$H$2)</f>
        <v>#REF!</v>
      </c>
      <c r="I54" s="402">
        <f>SUMIFS(APT!$F$20:$F$100,APT!$C$20:$C$100,'School CFR'!A54,APT!$K$20:$K$100,'School CFR'!$I$2)+(SUMIFS(HNPlaces!$F$20:$F$35,HNPlaces!$C$20:$C$35,'School CFR'!A54,HNPlaces!$K$20:$K$35,'School CFR'!$I$2))+(SUMIFS(TPG!$F$20:$F$133,TPG!$C$20:$C$133,'School CFR'!A54,TPG!$K$20:$K$133,'School CFR'!$I$2))</f>
        <v>1624326.7342263611</v>
      </c>
      <c r="J54" s="401">
        <f>SUMIFS(HNPlaces!$F$20:$F$35,HNPlaces!$C$20:$C$35,'School CFR'!A54,HNPlaces!$K$20:$K$35,'School CFR'!$J$2)+SUMIFS(POST16!$F$20:$F$26,POST16!$C$20:$C$26,'School CFR'!A54,POST16!$K$20:$K$26,'School CFR'!$J$2)</f>
        <v>0</v>
      </c>
      <c r="K54" s="402">
        <f>SUMIF('HN TOP UP AUTUMN UPDATE NOV'!$E$8:$E$189,'School CFR'!A54,'HN TOP UP AUTUMN UPDATE NOV'!$H$8:$H$189)</f>
        <v>0</v>
      </c>
      <c r="L54" s="402">
        <f>SUMIFS(PPG!$F$20:$F$158,PPG!$C$20:$C$158,'School CFR'!A54,PPG!$K$20:$K$158,'School CFR'!$L$2)</f>
        <v>160020</v>
      </c>
      <c r="M54" s="401">
        <f>SUMIFS(COVID!$F$20:$F$109,COVID!$C$20:$C$109,'School CFR'!A54,COVID!$K$20:$K$109,'School CFR'!$M$2)+SUMIFS(GRANTS!$F$20:$F$220,GRANTS!$C$20:$C$220,'School CFR'!A54,GRANTS!$K$20:$K$220,'School CFR'!$M$2)</f>
        <v>18942.5</v>
      </c>
      <c r="N54" s="408">
        <f>SUMIFS(GRANTS!$F$20:$F$220,GRANTS!$C$20:$C$220,'School CFR'!A54,GRANTS!$K$20:$K$220,'School CFR'!$N$2)</f>
        <v>7903.75</v>
      </c>
      <c r="O54" s="301"/>
    </row>
    <row r="55" spans="1:15" x14ac:dyDescent="0.25">
      <c r="A55" s="412">
        <v>3023512</v>
      </c>
      <c r="B55" s="277" t="s">
        <v>256</v>
      </c>
      <c r="C55" s="414" t="e">
        <f>SUMIF(APT!$C$20:$C$100,'School CFR'!A55,APT!$AG$20:$AG$100)+SUMIF(HNPlaces!$C$20:$C$35,'School CFR'!A55,HNPlaces!$AI$20:$AI$35)+SUMIF(TPG!$C$20:$C$133,'School CFR'!A55,TPG!#REF!)</f>
        <v>#REF!</v>
      </c>
      <c r="D55" s="414">
        <f>SUMIF(POST16!$C$20:$C$26,'School CFR'!A55,POST16!$AI$20:$AI$26)</f>
        <v>0</v>
      </c>
      <c r="E55" s="414">
        <f>SUMIF('HN TOP UP AUTUMN UPDATE NOV'!$E$8:$E$189,'School CFR'!A55,'HN TOP UP AUTUMN UPDATE NOV'!$BG$8:$BG$189)</f>
        <v>0</v>
      </c>
      <c r="F55" s="414">
        <f>SUMIF(PPG!$C$20:$C$158,'School CFR'!A55,PPG!$AG$20:$AG$158)</f>
        <v>2353.75</v>
      </c>
      <c r="G55" s="414" t="e">
        <f>SUMIFS(GRANTS!#REF!,GRANTS!$C$20:$C$220,'School CFR'!A55,GRANTS!$K$20:$K$220,'School CFR'!$G$2)</f>
        <v>#REF!</v>
      </c>
      <c r="H55" s="414" t="e">
        <f>SUMIFS(GRANTS!#REF!,GRANTS!$C$20:$C$220,'School CFR'!A55,GRANTS!$K$20:$K$220,'School CFR'!$H$2)</f>
        <v>#REF!</v>
      </c>
      <c r="I55" s="402">
        <f>SUMIFS(APT!$F$20:$F$100,APT!$C$20:$C$100,'School CFR'!A55,APT!$K$20:$K$100,'School CFR'!$I$2)+(SUMIFS(HNPlaces!$F$20:$F$35,HNPlaces!$C$20:$C$35,'School CFR'!A55,HNPlaces!$K$20:$K$35,'School CFR'!$I$2))+(SUMIFS(TPG!$F$20:$F$133,TPG!$C$20:$C$133,'School CFR'!A55,TPG!$K$20:$K$133,'School CFR'!$I$2))</f>
        <v>1578134</v>
      </c>
      <c r="J55" s="401">
        <f>SUMIFS(HNPlaces!$F$20:$F$35,HNPlaces!$C$20:$C$35,'School CFR'!A55,HNPlaces!$K$20:$K$35,'School CFR'!$J$2)+SUMIFS(POST16!$F$20:$F$26,POST16!$C$20:$C$26,'School CFR'!A55,POST16!$K$20:$K$26,'School CFR'!$J$2)</f>
        <v>0</v>
      </c>
      <c r="K55" s="402">
        <f>SUMIF('HN TOP UP AUTUMN UPDATE NOV'!$E$8:$E$189,'School CFR'!A55,'HN TOP UP AUTUMN UPDATE NOV'!$H$8:$H$189)</f>
        <v>0</v>
      </c>
      <c r="L55" s="402">
        <f>SUMIFS(PPG!$F$20:$F$158,PPG!$C$20:$C$158,'School CFR'!A55,PPG!$K$20:$K$158,'School CFR'!$L$2)</f>
        <v>9415</v>
      </c>
      <c r="M55" s="401">
        <f>SUMIFS(COVID!$F$20:$F$109,COVID!$C$20:$C$109,'School CFR'!A55,COVID!$K$20:$K$109,'School CFR'!$M$2)+SUMIFS(GRANTS!$F$20:$F$220,GRANTS!$C$20:$C$220,'School CFR'!A55,GRANTS!$K$20:$K$220,'School CFR'!$M$2)</f>
        <v>20543.333333333336</v>
      </c>
      <c r="N55" s="408">
        <f>SUMIFS(GRANTS!$F$20:$F$220,GRANTS!$C$20:$C$220,'School CFR'!A55,GRANTS!$K$20:$K$220,'School CFR'!$N$2)</f>
        <v>0</v>
      </c>
      <c r="O55" s="301"/>
    </row>
    <row r="56" spans="1:15" x14ac:dyDescent="0.25">
      <c r="A56" s="412">
        <v>3023510</v>
      </c>
      <c r="B56" s="277" t="s">
        <v>258</v>
      </c>
      <c r="C56" s="414" t="e">
        <f>SUMIF(APT!$C$20:$C$100,'School CFR'!A56,APT!$AG$20:$AG$100)+SUMIF(HNPlaces!$C$20:$C$35,'School CFR'!A56,HNPlaces!$AI$20:$AI$35)+SUMIF(TPG!$C$20:$C$133,'School CFR'!A56,TPG!#REF!)</f>
        <v>#REF!</v>
      </c>
      <c r="D56" s="414">
        <f>SUMIF(POST16!$C$20:$C$26,'School CFR'!A56,POST16!$AI$20:$AI$26)</f>
        <v>0</v>
      </c>
      <c r="E56" s="414">
        <f>SUMIF('HN TOP UP AUTUMN UPDATE NOV'!$E$8:$E$189,'School CFR'!A56,'HN TOP UP AUTUMN UPDATE NOV'!$BG$8:$BG$189)</f>
        <v>0</v>
      </c>
      <c r="F56" s="414">
        <f>SUMIF(PPG!$C$20:$C$158,'School CFR'!A56,PPG!$AG$20:$AG$158)</f>
        <v>15295</v>
      </c>
      <c r="G56" s="414" t="e">
        <f>SUMIFS(GRANTS!#REF!,GRANTS!$C$20:$C$220,'School CFR'!A56,GRANTS!$K$20:$K$220,'School CFR'!$G$2)</f>
        <v>#REF!</v>
      </c>
      <c r="H56" s="414" t="e">
        <f>SUMIFS(GRANTS!#REF!,GRANTS!$C$20:$C$220,'School CFR'!A56,GRANTS!$K$20:$K$220,'School CFR'!$H$2)</f>
        <v>#REF!</v>
      </c>
      <c r="I56" s="402">
        <f>SUMIFS(APT!$F$20:$F$100,APT!$C$20:$C$100,'School CFR'!A56,APT!$K$20:$K$100,'School CFR'!$I$2)+(SUMIFS(HNPlaces!$F$20:$F$35,HNPlaces!$C$20:$C$35,'School CFR'!A56,HNPlaces!$K$20:$K$35,'School CFR'!$I$2))+(SUMIFS(TPG!$F$20:$F$133,TPG!$C$20:$C$133,'School CFR'!A56,TPG!$K$20:$K$133,'School CFR'!$I$2))</f>
        <v>1693164.4712338026</v>
      </c>
      <c r="J56" s="401">
        <f>SUMIFS(HNPlaces!$F$20:$F$35,HNPlaces!$C$20:$C$35,'School CFR'!A56,HNPlaces!$K$20:$K$35,'School CFR'!$J$2)+SUMIFS(POST16!$F$20:$F$26,POST16!$C$20:$C$26,'School CFR'!A56,POST16!$K$20:$K$26,'School CFR'!$J$2)</f>
        <v>0</v>
      </c>
      <c r="K56" s="402">
        <f>SUMIF('HN TOP UP AUTUMN UPDATE NOV'!$E$8:$E$189,'School CFR'!A56,'HN TOP UP AUTUMN UPDATE NOV'!$H$8:$H$189)</f>
        <v>0</v>
      </c>
      <c r="L56" s="402">
        <f>SUMIFS(PPG!$F$20:$F$158,PPG!$C$20:$C$158,'School CFR'!A56,PPG!$K$20:$K$158,'School CFR'!$L$2)</f>
        <v>61180</v>
      </c>
      <c r="M56" s="401">
        <f>SUMIFS(COVID!$F$20:$F$109,COVID!$C$20:$C$109,'School CFR'!A56,COVID!$K$20:$K$109,'School CFR'!$M$2)+SUMIFS(GRANTS!$F$20:$F$220,GRANTS!$C$20:$C$220,'School CFR'!A56,GRANTS!$K$20:$K$220,'School CFR'!$M$2)</f>
        <v>21320.833333333336</v>
      </c>
      <c r="N56" s="408">
        <f>SUMIFS(GRANTS!$F$20:$F$220,GRANTS!$C$20:$C$220,'School CFR'!A56,GRANTS!$K$20:$K$220,'School CFR'!$N$2)</f>
        <v>0</v>
      </c>
      <c r="O56" s="301"/>
    </row>
    <row r="57" spans="1:15" x14ac:dyDescent="0.25">
      <c r="A57" s="412">
        <v>3023502</v>
      </c>
      <c r="B57" s="277" t="s">
        <v>259</v>
      </c>
      <c r="C57" s="414" t="e">
        <f>SUMIF(APT!$C$20:$C$100,'School CFR'!A57,APT!$AG$20:$AG$100)+SUMIF(HNPlaces!$C$20:$C$35,'School CFR'!A57,HNPlaces!$AI$20:$AI$35)+SUMIF(TPG!$C$20:$C$133,'School CFR'!A57,TPG!#REF!)</f>
        <v>#REF!</v>
      </c>
      <c r="D57" s="414">
        <f>SUMIF(POST16!$C$20:$C$26,'School CFR'!A57,POST16!$AI$20:$AI$26)</f>
        <v>0</v>
      </c>
      <c r="E57" s="414">
        <f>SUMIF('HN TOP UP AUTUMN UPDATE NOV'!$E$8:$E$189,'School CFR'!A57,'HN TOP UP AUTUMN UPDATE NOV'!$BG$8:$BG$189)</f>
        <v>0</v>
      </c>
      <c r="F57" s="414">
        <f>SUMIF(PPG!$C$20:$C$158,'School CFR'!A57,PPG!$AG$20:$AG$158)</f>
        <v>28917.5</v>
      </c>
      <c r="G57" s="414" t="e">
        <f>SUMIFS(GRANTS!#REF!,GRANTS!$C$20:$C$220,'School CFR'!A57,GRANTS!$K$20:$K$220,'School CFR'!$G$2)</f>
        <v>#REF!</v>
      </c>
      <c r="H57" s="414" t="e">
        <f>SUMIFS(GRANTS!#REF!,GRANTS!$C$20:$C$220,'School CFR'!A57,GRANTS!$K$20:$K$220,'School CFR'!$H$2)</f>
        <v>#REF!</v>
      </c>
      <c r="I57" s="402">
        <f>SUMIFS(APT!$F$20:$F$100,APT!$C$20:$C$100,'School CFR'!A57,APT!$K$20:$K$100,'School CFR'!$I$2)+(SUMIFS(HNPlaces!$F$20:$F$35,HNPlaces!$C$20:$C$35,'School CFR'!A57,HNPlaces!$K$20:$K$35,'School CFR'!$I$2))+(SUMIFS(TPG!$F$20:$F$133,TPG!$C$20:$C$133,'School CFR'!A57,TPG!$K$20:$K$133,'School CFR'!$I$2))</f>
        <v>1797205.5919672092</v>
      </c>
      <c r="J57" s="401">
        <f>SUMIFS(HNPlaces!$F$20:$F$35,HNPlaces!$C$20:$C$35,'School CFR'!A57,HNPlaces!$K$20:$K$35,'School CFR'!$J$2)+SUMIFS(POST16!$F$20:$F$26,POST16!$C$20:$C$26,'School CFR'!A57,POST16!$K$20:$K$26,'School CFR'!$J$2)</f>
        <v>0</v>
      </c>
      <c r="K57" s="402">
        <f>SUMIF('HN TOP UP AUTUMN UPDATE NOV'!$E$8:$E$189,'School CFR'!A57,'HN TOP UP AUTUMN UPDATE NOV'!$H$8:$H$189)</f>
        <v>0</v>
      </c>
      <c r="L57" s="402">
        <f>SUMIFS(PPG!$F$20:$F$158,PPG!$C$20:$C$158,'School CFR'!A57,PPG!$K$20:$K$158,'School CFR'!$L$2)</f>
        <v>115670</v>
      </c>
      <c r="M57" s="401">
        <f>SUMIFS(COVID!$F$20:$F$109,COVID!$C$20:$C$109,'School CFR'!A57,COVID!$K$20:$K$109,'School CFR'!$M$2)+SUMIFS(GRANTS!$F$20:$F$220,GRANTS!$C$20:$C$220,'School CFR'!A57,GRANTS!$K$20:$K$220,'School CFR'!$M$2)</f>
        <v>20096.666666666664</v>
      </c>
      <c r="N57" s="408">
        <f>SUMIFS(GRANTS!$F$20:$F$220,GRANTS!$C$20:$C$220,'School CFR'!A57,GRANTS!$K$20:$K$220,'School CFR'!$N$2)</f>
        <v>0</v>
      </c>
      <c r="O57" s="301"/>
    </row>
    <row r="58" spans="1:15" x14ac:dyDescent="0.25">
      <c r="A58" s="412">
        <v>3023315</v>
      </c>
      <c r="B58" s="277" t="s">
        <v>260</v>
      </c>
      <c r="C58" s="414" t="e">
        <f>SUMIF(APT!$C$20:$C$100,'School CFR'!A58,APT!$AG$20:$AG$100)+SUMIF(HNPlaces!$C$20:$C$35,'School CFR'!A58,HNPlaces!$AI$20:$AI$35)+SUMIF(TPG!$C$20:$C$133,'School CFR'!A58,TPG!#REF!)</f>
        <v>#REF!</v>
      </c>
      <c r="D58" s="414">
        <f>SUMIF(POST16!$C$20:$C$26,'School CFR'!A58,POST16!$AI$20:$AI$26)</f>
        <v>0</v>
      </c>
      <c r="E58" s="414">
        <f>SUMIF('HN TOP UP AUTUMN UPDATE NOV'!$E$8:$E$189,'School CFR'!A58,'HN TOP UP AUTUMN UPDATE NOV'!$BG$8:$BG$189)</f>
        <v>0</v>
      </c>
      <c r="F58" s="414">
        <f>SUMIF(PPG!$C$20:$C$158,'School CFR'!A58,PPG!$AG$20:$AG$158)</f>
        <v>4707.5</v>
      </c>
      <c r="G58" s="414" t="e">
        <f>SUMIFS(GRANTS!#REF!,GRANTS!$C$20:$C$220,'School CFR'!A58,GRANTS!$K$20:$K$220,'School CFR'!$G$2)</f>
        <v>#REF!</v>
      </c>
      <c r="H58" s="414" t="e">
        <f>SUMIFS(GRANTS!#REF!,GRANTS!$C$20:$C$220,'School CFR'!A58,GRANTS!$K$20:$K$220,'School CFR'!$H$2)</f>
        <v>#REF!</v>
      </c>
      <c r="I58" s="402">
        <f>SUMIFS(APT!$F$20:$F$100,APT!$C$20:$C$100,'School CFR'!A58,APT!$K$20:$K$100,'School CFR'!$I$2)+(SUMIFS(HNPlaces!$F$20:$F$35,HNPlaces!$C$20:$C$35,'School CFR'!A58,HNPlaces!$K$20:$K$35,'School CFR'!$I$2))+(SUMIFS(TPG!$F$20:$F$133,TPG!$C$20:$C$133,'School CFR'!A58,TPG!$K$20:$K$133,'School CFR'!$I$2))</f>
        <v>948453.47888914286</v>
      </c>
      <c r="J58" s="401">
        <f>SUMIFS(HNPlaces!$F$20:$F$35,HNPlaces!$C$20:$C$35,'School CFR'!A58,HNPlaces!$K$20:$K$35,'School CFR'!$J$2)+SUMIFS(POST16!$F$20:$F$26,POST16!$C$20:$C$26,'School CFR'!A58,POST16!$K$20:$K$26,'School CFR'!$J$2)</f>
        <v>0</v>
      </c>
      <c r="K58" s="402">
        <f>SUMIF('HN TOP UP AUTUMN UPDATE NOV'!$E$8:$E$189,'School CFR'!A58,'HN TOP UP AUTUMN UPDATE NOV'!$H$8:$H$189)</f>
        <v>0</v>
      </c>
      <c r="L58" s="402">
        <f>SUMIFS(PPG!$F$20:$F$158,PPG!$C$20:$C$158,'School CFR'!A58,PPG!$K$20:$K$158,'School CFR'!$L$2)</f>
        <v>18830</v>
      </c>
      <c r="M58" s="401">
        <f>SUMIFS(COVID!$F$20:$F$109,COVID!$C$20:$C$109,'School CFR'!A58,COVID!$K$20:$K$109,'School CFR'!$M$2)+SUMIFS(GRANTS!$F$20:$F$220,GRANTS!$C$20:$C$220,'School CFR'!A58,GRANTS!$K$20:$K$220,'School CFR'!$M$2)</f>
        <v>14342.5</v>
      </c>
      <c r="N58" s="408">
        <f>SUMIFS(GRANTS!$F$20:$F$220,GRANTS!$C$20:$C$220,'School CFR'!A58,GRANTS!$K$20:$K$220,'School CFR'!$N$2)</f>
        <v>0</v>
      </c>
      <c r="O58" s="301"/>
    </row>
    <row r="59" spans="1:15" x14ac:dyDescent="0.25">
      <c r="A59" s="412">
        <v>3023504</v>
      </c>
      <c r="B59" s="277" t="s">
        <v>261</v>
      </c>
      <c r="C59" s="414" t="e">
        <f>SUMIF(APT!$C$20:$C$100,'School CFR'!A59,APT!$AG$20:$AG$100)+SUMIF(HNPlaces!$C$20:$C$35,'School CFR'!A59,HNPlaces!$AI$20:$AI$35)+SUMIF(TPG!$C$20:$C$133,'School CFR'!A59,TPG!#REF!)</f>
        <v>#REF!</v>
      </c>
      <c r="D59" s="414">
        <f>SUMIF(POST16!$C$20:$C$26,'School CFR'!A59,POST16!$AI$20:$AI$26)</f>
        <v>0</v>
      </c>
      <c r="E59" s="414">
        <f>SUMIF('HN TOP UP AUTUMN UPDATE NOV'!$E$8:$E$189,'School CFR'!A59,'HN TOP UP AUTUMN UPDATE NOV'!$BG$8:$BG$189)</f>
        <v>0</v>
      </c>
      <c r="F59" s="414">
        <f>SUMIF(PPG!$C$20:$C$158,'School CFR'!A59,PPG!$AG$20:$AG$158)</f>
        <v>18235</v>
      </c>
      <c r="G59" s="414" t="e">
        <f>SUMIFS(GRANTS!#REF!,GRANTS!$C$20:$C$220,'School CFR'!A59,GRANTS!$K$20:$K$220,'School CFR'!$G$2)</f>
        <v>#REF!</v>
      </c>
      <c r="H59" s="414" t="e">
        <f>SUMIFS(GRANTS!#REF!,GRANTS!$C$20:$C$220,'School CFR'!A59,GRANTS!$K$20:$K$220,'School CFR'!$H$2)</f>
        <v>#REF!</v>
      </c>
      <c r="I59" s="402">
        <f>SUMIFS(APT!$F$20:$F$100,APT!$C$20:$C$100,'School CFR'!A59,APT!$K$20:$K$100,'School CFR'!$I$2)+(SUMIFS(HNPlaces!$F$20:$F$35,HNPlaces!$C$20:$C$35,'School CFR'!A59,HNPlaces!$K$20:$K$35,'School CFR'!$I$2))+(SUMIFS(TPG!$F$20:$F$133,TPG!$C$20:$C$133,'School CFR'!A59,TPG!$K$20:$K$133,'School CFR'!$I$2))</f>
        <v>1828574.6360860618</v>
      </c>
      <c r="J59" s="401">
        <f>SUMIFS(HNPlaces!$F$20:$F$35,HNPlaces!$C$20:$C$35,'School CFR'!A59,HNPlaces!$K$20:$K$35,'School CFR'!$J$2)+SUMIFS(POST16!$F$20:$F$26,POST16!$C$20:$C$26,'School CFR'!A59,POST16!$K$20:$K$26,'School CFR'!$J$2)</f>
        <v>0</v>
      </c>
      <c r="K59" s="402">
        <f>SUMIF('HN TOP UP AUTUMN UPDATE NOV'!$E$8:$E$189,'School CFR'!A59,'HN TOP UP AUTUMN UPDATE NOV'!$H$8:$H$189)</f>
        <v>0</v>
      </c>
      <c r="L59" s="402">
        <f>SUMIFS(PPG!$F$20:$F$158,PPG!$C$20:$C$158,'School CFR'!A59,PPG!$K$20:$K$158,'School CFR'!$L$2)</f>
        <v>72940</v>
      </c>
      <c r="M59" s="401">
        <f>SUMIFS(COVID!$F$20:$F$109,COVID!$C$20:$C$109,'School CFR'!A59,COVID!$K$20:$K$109,'School CFR'!$M$2)+SUMIFS(GRANTS!$F$20:$F$220,GRANTS!$C$20:$C$220,'School CFR'!A59,GRANTS!$K$20:$K$220,'School CFR'!$M$2)</f>
        <v>22058.333333333336</v>
      </c>
      <c r="N59" s="408">
        <f>SUMIFS(GRANTS!$F$20:$F$220,GRANTS!$C$20:$C$220,'School CFR'!A59,GRANTS!$K$20:$K$220,'School CFR'!$N$2)</f>
        <v>0</v>
      </c>
      <c r="O59" s="301"/>
    </row>
    <row r="60" spans="1:15" x14ac:dyDescent="0.25">
      <c r="A60" s="412">
        <v>3023309</v>
      </c>
      <c r="B60" s="277" t="s">
        <v>262</v>
      </c>
      <c r="C60" s="414" t="e">
        <f>SUMIF(APT!$C$20:$C$100,'School CFR'!A60,APT!$AG$20:$AG$100)+SUMIF(HNPlaces!$C$20:$C$35,'School CFR'!A60,HNPlaces!$AI$20:$AI$35)+SUMIF(TPG!$C$20:$C$133,'School CFR'!A60,TPG!#REF!)</f>
        <v>#REF!</v>
      </c>
      <c r="D60" s="414">
        <f>SUMIF(POST16!$C$20:$C$26,'School CFR'!A60,POST16!$AI$20:$AI$26)</f>
        <v>0</v>
      </c>
      <c r="E60" s="414">
        <f>SUMIF('HN TOP UP AUTUMN UPDATE NOV'!$E$8:$E$189,'School CFR'!A60,'HN TOP UP AUTUMN UPDATE NOV'!$BG$8:$BG$189)</f>
        <v>0</v>
      </c>
      <c r="F60" s="414">
        <f>SUMIF(PPG!$C$20:$C$158,'School CFR'!A60,PPG!$AG$20:$AG$158)</f>
        <v>7957.5</v>
      </c>
      <c r="G60" s="414" t="e">
        <f>SUMIFS(GRANTS!#REF!,GRANTS!$C$20:$C$220,'School CFR'!A60,GRANTS!$K$20:$K$220,'School CFR'!$G$2)</f>
        <v>#REF!</v>
      </c>
      <c r="H60" s="414" t="e">
        <f>SUMIFS(GRANTS!#REF!,GRANTS!$C$20:$C$220,'School CFR'!A60,GRANTS!$K$20:$K$220,'School CFR'!$H$2)</f>
        <v>#REF!</v>
      </c>
      <c r="I60" s="402">
        <f>SUMIFS(APT!$F$20:$F$100,APT!$C$20:$C$100,'School CFR'!A60,APT!$K$20:$K$100,'School CFR'!$I$2)+(SUMIFS(HNPlaces!$F$20:$F$35,HNPlaces!$C$20:$C$35,'School CFR'!A60,HNPlaces!$K$20:$K$35,'School CFR'!$I$2))+(SUMIFS(TPG!$F$20:$F$133,TPG!$C$20:$C$133,'School CFR'!A60,TPG!$K$20:$K$133,'School CFR'!$I$2))</f>
        <v>959026.30692626792</v>
      </c>
      <c r="J60" s="401">
        <f>SUMIFS(HNPlaces!$F$20:$F$35,HNPlaces!$C$20:$C$35,'School CFR'!A60,HNPlaces!$K$20:$K$35,'School CFR'!$J$2)+SUMIFS(POST16!$F$20:$F$26,POST16!$C$20:$C$26,'School CFR'!A60,POST16!$K$20:$K$26,'School CFR'!$J$2)</f>
        <v>0</v>
      </c>
      <c r="K60" s="402">
        <f>SUMIF('HN TOP UP AUTUMN UPDATE NOV'!$E$8:$E$189,'School CFR'!A60,'HN TOP UP AUTUMN UPDATE NOV'!$H$8:$H$189)</f>
        <v>0</v>
      </c>
      <c r="L60" s="402">
        <f>SUMIFS(PPG!$F$20:$F$158,PPG!$C$20:$C$158,'School CFR'!A60,PPG!$K$20:$K$158,'School CFR'!$L$2)</f>
        <v>31830</v>
      </c>
      <c r="M60" s="401">
        <f>SUMIFS(COVID!$F$20:$F$109,COVID!$C$20:$C$109,'School CFR'!A60,COVID!$K$20:$K$109,'School CFR'!$M$2)+SUMIFS(GRANTS!$F$20:$F$220,GRANTS!$C$20:$C$220,'School CFR'!A60,GRANTS!$K$20:$K$220,'School CFR'!$M$2)</f>
        <v>14438.333333333334</v>
      </c>
      <c r="N60" s="408">
        <f>SUMIFS(GRANTS!$F$20:$F$220,GRANTS!$C$20:$C$220,'School CFR'!A60,GRANTS!$K$20:$K$220,'School CFR'!$N$2)</f>
        <v>0</v>
      </c>
      <c r="O60" s="301"/>
    </row>
    <row r="61" spans="1:15" x14ac:dyDescent="0.25">
      <c r="A61" s="412">
        <v>3023307</v>
      </c>
      <c r="B61" s="277" t="s">
        <v>263</v>
      </c>
      <c r="C61" s="414" t="e">
        <f>SUMIF(APT!$C$20:$C$100,'School CFR'!A61,APT!$AG$20:$AG$100)+SUMIF(HNPlaces!$C$20:$C$35,'School CFR'!A61,HNPlaces!$AI$20:$AI$35)+SUMIF(TPG!$C$20:$C$133,'School CFR'!A61,TPG!#REF!)</f>
        <v>#REF!</v>
      </c>
      <c r="D61" s="414">
        <f>SUMIF(POST16!$C$20:$C$26,'School CFR'!A61,POST16!$AI$20:$AI$26)</f>
        <v>0</v>
      </c>
      <c r="E61" s="414">
        <f>SUMIF('HN TOP UP AUTUMN UPDATE NOV'!$E$8:$E$189,'School CFR'!A61,'HN TOP UP AUTUMN UPDATE NOV'!$BG$8:$BG$189)</f>
        <v>0</v>
      </c>
      <c r="F61" s="414">
        <f>SUMIF(PPG!$C$20:$C$158,'School CFR'!A61,PPG!$AG$20:$AG$158)</f>
        <v>10078.75</v>
      </c>
      <c r="G61" s="414" t="e">
        <f>SUMIFS(GRANTS!#REF!,GRANTS!$C$20:$C$220,'School CFR'!A61,GRANTS!$K$20:$K$220,'School CFR'!$G$2)</f>
        <v>#REF!</v>
      </c>
      <c r="H61" s="414" t="e">
        <f>SUMIFS(GRANTS!#REF!,GRANTS!$C$20:$C$220,'School CFR'!A61,GRANTS!$K$20:$K$220,'School CFR'!$H$2)</f>
        <v>#REF!</v>
      </c>
      <c r="I61" s="402">
        <f>SUMIFS(APT!$F$20:$F$100,APT!$C$20:$C$100,'School CFR'!A61,APT!$K$20:$K$100,'School CFR'!$I$2)+(SUMIFS(HNPlaces!$F$20:$F$35,HNPlaces!$C$20:$C$35,'School CFR'!A61,HNPlaces!$K$20:$K$35,'School CFR'!$I$2))+(SUMIFS(TPG!$F$20:$F$133,TPG!$C$20:$C$133,'School CFR'!A61,TPG!$K$20:$K$133,'School CFR'!$I$2))</f>
        <v>962780.4323148859</v>
      </c>
      <c r="J61" s="401">
        <f>SUMIFS(HNPlaces!$F$20:$F$35,HNPlaces!$C$20:$C$35,'School CFR'!A61,HNPlaces!$K$20:$K$35,'School CFR'!$J$2)+SUMIFS(POST16!$F$20:$F$26,POST16!$C$20:$C$26,'School CFR'!A61,POST16!$K$20:$K$26,'School CFR'!$J$2)</f>
        <v>0</v>
      </c>
      <c r="K61" s="402">
        <f>SUMIF('HN TOP UP AUTUMN UPDATE NOV'!$E$8:$E$189,'School CFR'!A61,'HN TOP UP AUTUMN UPDATE NOV'!$H$8:$H$189)</f>
        <v>0</v>
      </c>
      <c r="L61" s="402">
        <f>SUMIFS(PPG!$F$20:$F$158,PPG!$C$20:$C$158,'School CFR'!A61,PPG!$K$20:$K$158,'School CFR'!$L$2)</f>
        <v>40315</v>
      </c>
      <c r="M61" s="401">
        <f>SUMIFS(COVID!$F$20:$F$109,COVID!$C$20:$C$109,'School CFR'!A61,COVID!$K$20:$K$109,'School CFR'!$M$2)+SUMIFS(GRANTS!$F$20:$F$220,GRANTS!$C$20:$C$220,'School CFR'!A61,GRANTS!$K$20:$K$220,'School CFR'!$M$2)</f>
        <v>14376.666666666666</v>
      </c>
      <c r="N61" s="408">
        <f>SUMIFS(GRANTS!$F$20:$F$220,GRANTS!$C$20:$C$220,'School CFR'!A61,GRANTS!$K$20:$K$220,'School CFR'!$N$2)</f>
        <v>0</v>
      </c>
      <c r="O61" s="301"/>
    </row>
    <row r="62" spans="1:15" x14ac:dyDescent="0.25">
      <c r="A62" s="412">
        <v>3023509</v>
      </c>
      <c r="B62" s="277" t="s">
        <v>264</v>
      </c>
      <c r="C62" s="414" t="e">
        <f>SUMIF(APT!$C$20:$C$100,'School CFR'!A62,APT!$AG$20:$AG$100)+SUMIF(HNPlaces!$C$20:$C$35,'School CFR'!A62,HNPlaces!$AI$20:$AI$35)+SUMIF(TPG!$C$20:$C$133,'School CFR'!A62,TPG!#REF!)</f>
        <v>#REF!</v>
      </c>
      <c r="D62" s="414">
        <f>SUMIF(POST16!$C$20:$C$26,'School CFR'!A62,POST16!$AI$20:$AI$26)</f>
        <v>0</v>
      </c>
      <c r="E62" s="414">
        <f>SUMIF('HN TOP UP AUTUMN UPDATE NOV'!$E$8:$E$189,'School CFR'!A62,'HN TOP UP AUTUMN UPDATE NOV'!$BG$8:$BG$189)</f>
        <v>0</v>
      </c>
      <c r="F62" s="414">
        <f>SUMIF(PPG!$C$20:$C$158,'School CFR'!A62,PPG!$AG$20:$AG$158)</f>
        <v>28581.25</v>
      </c>
      <c r="G62" s="414" t="e">
        <f>SUMIFS(GRANTS!#REF!,GRANTS!$C$20:$C$220,'School CFR'!A62,GRANTS!$K$20:$K$220,'School CFR'!$G$2)</f>
        <v>#REF!</v>
      </c>
      <c r="H62" s="414" t="e">
        <f>SUMIFS(GRANTS!#REF!,GRANTS!$C$20:$C$220,'School CFR'!A62,GRANTS!$K$20:$K$220,'School CFR'!$H$2)</f>
        <v>#REF!</v>
      </c>
      <c r="I62" s="402">
        <f>SUMIFS(APT!$F$20:$F$100,APT!$C$20:$C$100,'School CFR'!A62,APT!$K$20:$K$100,'School CFR'!$I$2)+(SUMIFS(HNPlaces!$F$20:$F$35,HNPlaces!$C$20:$C$35,'School CFR'!A62,HNPlaces!$K$20:$K$35,'School CFR'!$I$2))+(SUMIFS(TPG!$F$20:$F$133,TPG!$C$20:$C$133,'School CFR'!A62,TPG!$K$20:$K$133,'School CFR'!$I$2))</f>
        <v>2201635.3894646922</v>
      </c>
      <c r="J62" s="401">
        <f>SUMIFS(HNPlaces!$F$20:$F$35,HNPlaces!$C$20:$C$35,'School CFR'!A62,HNPlaces!$K$20:$K$35,'School CFR'!$J$2)+SUMIFS(POST16!$F$20:$F$26,POST16!$C$20:$C$26,'School CFR'!A62,POST16!$K$20:$K$26,'School CFR'!$J$2)</f>
        <v>0</v>
      </c>
      <c r="K62" s="402">
        <f>SUMIF('HN TOP UP AUTUMN UPDATE NOV'!$E$8:$E$189,'School CFR'!A62,'HN TOP UP AUTUMN UPDATE NOV'!$H$8:$H$189)</f>
        <v>0</v>
      </c>
      <c r="L62" s="402">
        <f>SUMIFS(PPG!$F$20:$F$158,PPG!$C$20:$C$158,'School CFR'!A62,PPG!$K$20:$K$158,'School CFR'!$L$2)</f>
        <v>114325</v>
      </c>
      <c r="M62" s="401">
        <f>SUMIFS(COVID!$F$20:$F$109,COVID!$C$20:$C$109,'School CFR'!A62,COVID!$K$20:$K$109,'School CFR'!$M$2)+SUMIFS(GRANTS!$F$20:$F$220,GRANTS!$C$20:$C$220,'School CFR'!A62,GRANTS!$K$20:$K$220,'School CFR'!$M$2)</f>
        <v>24725</v>
      </c>
      <c r="N62" s="408">
        <f>SUMIFS(GRANTS!$F$20:$F$220,GRANTS!$C$20:$C$220,'School CFR'!A62,GRANTS!$K$20:$K$220,'School CFR'!$N$2)</f>
        <v>0</v>
      </c>
      <c r="O62" s="301"/>
    </row>
    <row r="63" spans="1:15" x14ac:dyDescent="0.25">
      <c r="A63" s="412">
        <v>3023311</v>
      </c>
      <c r="B63" s="277" t="s">
        <v>265</v>
      </c>
      <c r="C63" s="414" t="e">
        <f>SUMIF(APT!$C$20:$C$100,'School CFR'!A63,APT!$AG$20:$AG$100)+SUMIF(HNPlaces!$C$20:$C$35,'School CFR'!A63,HNPlaces!$AI$20:$AI$35)+SUMIF(TPG!$C$20:$C$133,'School CFR'!A63,TPG!#REF!)</f>
        <v>#REF!</v>
      </c>
      <c r="D63" s="414">
        <f>SUMIF(POST16!$C$20:$C$26,'School CFR'!A63,POST16!$AI$20:$AI$26)</f>
        <v>0</v>
      </c>
      <c r="E63" s="414">
        <f>SUMIF('HN TOP UP AUTUMN UPDATE NOV'!$E$8:$E$189,'School CFR'!A63,'HN TOP UP AUTUMN UPDATE NOV'!$BG$8:$BG$189)</f>
        <v>0</v>
      </c>
      <c r="F63" s="414">
        <f>SUMIF(PPG!$C$20:$C$158,'School CFR'!A63,PPG!$AG$20:$AG$158)</f>
        <v>25537.5</v>
      </c>
      <c r="G63" s="414" t="e">
        <f>SUMIFS(GRANTS!#REF!,GRANTS!$C$20:$C$220,'School CFR'!A63,GRANTS!$K$20:$K$220,'School CFR'!$G$2)</f>
        <v>#REF!</v>
      </c>
      <c r="H63" s="414" t="e">
        <f>SUMIFS(GRANTS!#REF!,GRANTS!$C$20:$C$220,'School CFR'!A63,GRANTS!$K$20:$K$220,'School CFR'!$H$2)</f>
        <v>#REF!</v>
      </c>
      <c r="I63" s="402">
        <f>SUMIFS(APT!$F$20:$F$100,APT!$C$20:$C$100,'School CFR'!A63,APT!$K$20:$K$100,'School CFR'!$I$2)+(SUMIFS(HNPlaces!$F$20:$F$35,HNPlaces!$C$20:$C$35,'School CFR'!A63,HNPlaces!$K$20:$K$35,'School CFR'!$I$2))+(SUMIFS(TPG!$F$20:$F$133,TPG!$C$20:$C$133,'School CFR'!A63,TPG!$K$20:$K$133,'School CFR'!$I$2))</f>
        <v>1820153.3920806604</v>
      </c>
      <c r="J63" s="401">
        <f>SUMIFS(HNPlaces!$F$20:$F$35,HNPlaces!$C$20:$C$35,'School CFR'!A63,HNPlaces!$K$20:$K$35,'School CFR'!$J$2)+SUMIFS(POST16!$F$20:$F$26,POST16!$C$20:$C$26,'School CFR'!A63,POST16!$K$20:$K$26,'School CFR'!$J$2)</f>
        <v>0</v>
      </c>
      <c r="K63" s="402">
        <f>SUMIF('HN TOP UP AUTUMN UPDATE NOV'!$E$8:$E$189,'School CFR'!A63,'HN TOP UP AUTUMN UPDATE NOV'!$H$8:$H$189)</f>
        <v>0</v>
      </c>
      <c r="L63" s="402">
        <f>SUMIFS(PPG!$F$20:$F$158,PPG!$C$20:$C$158,'School CFR'!A63,PPG!$K$20:$K$158,'School CFR'!$L$2)</f>
        <v>102150</v>
      </c>
      <c r="M63" s="401">
        <f>SUMIFS(COVID!$F$20:$F$109,COVID!$C$20:$C$109,'School CFR'!A63,COVID!$K$20:$K$109,'School CFR'!$M$2)+SUMIFS(GRANTS!$F$20:$F$220,GRANTS!$C$20:$C$220,'School CFR'!A63,GRANTS!$K$20:$K$220,'School CFR'!$M$2)</f>
        <v>21862.5</v>
      </c>
      <c r="N63" s="408">
        <f>SUMIFS(GRANTS!$F$20:$F$220,GRANTS!$C$20:$C$220,'School CFR'!A63,GRANTS!$K$20:$K$220,'School CFR'!$N$2)</f>
        <v>0</v>
      </c>
      <c r="O63" s="301"/>
    </row>
    <row r="64" spans="1:15" x14ac:dyDescent="0.25">
      <c r="A64" s="412">
        <v>3023312</v>
      </c>
      <c r="B64" s="277" t="s">
        <v>266</v>
      </c>
      <c r="C64" s="414" t="e">
        <f>SUMIF(APT!$C$20:$C$100,'School CFR'!A64,APT!$AG$20:$AG$100)+SUMIF(HNPlaces!$C$20:$C$35,'School CFR'!A64,HNPlaces!$AI$20:$AI$35)+SUMIF(TPG!$C$20:$C$133,'School CFR'!A64,TPG!#REF!)</f>
        <v>#REF!</v>
      </c>
      <c r="D64" s="414">
        <f>SUMIF(POST16!$C$20:$C$26,'School CFR'!A64,POST16!$AI$20:$AI$26)</f>
        <v>0</v>
      </c>
      <c r="E64" s="414">
        <f>SUMIF('HN TOP UP AUTUMN UPDATE NOV'!$E$8:$E$189,'School CFR'!A64,'HN TOP UP AUTUMN UPDATE NOV'!$BG$8:$BG$189)</f>
        <v>0</v>
      </c>
      <c r="F64" s="414">
        <f>SUMIF(PPG!$C$20:$C$158,'School CFR'!A64,PPG!$AG$20:$AG$158)</f>
        <v>9328.75</v>
      </c>
      <c r="G64" s="414" t="e">
        <f>SUMIFS(GRANTS!#REF!,GRANTS!$C$20:$C$220,'School CFR'!A64,GRANTS!$K$20:$K$220,'School CFR'!$G$2)</f>
        <v>#REF!</v>
      </c>
      <c r="H64" s="414" t="e">
        <f>SUMIFS(GRANTS!#REF!,GRANTS!$C$20:$C$220,'School CFR'!A64,GRANTS!$K$20:$K$220,'School CFR'!$H$2)</f>
        <v>#REF!</v>
      </c>
      <c r="I64" s="402">
        <f>SUMIFS(APT!$F$20:$F$100,APT!$C$20:$C$100,'School CFR'!A64,APT!$K$20:$K$100,'School CFR'!$I$2)+(SUMIFS(HNPlaces!$F$20:$F$35,HNPlaces!$C$20:$C$35,'School CFR'!A64,HNPlaces!$K$20:$K$35,'School CFR'!$I$2))+(SUMIFS(TPG!$F$20:$F$133,TPG!$C$20:$C$133,'School CFR'!A64,TPG!$K$20:$K$133,'School CFR'!$I$2))</f>
        <v>966872.12610254926</v>
      </c>
      <c r="J64" s="401">
        <f>SUMIFS(HNPlaces!$F$20:$F$35,HNPlaces!$C$20:$C$35,'School CFR'!A64,HNPlaces!$K$20:$K$35,'School CFR'!$J$2)+SUMIFS(POST16!$F$20:$F$26,POST16!$C$20:$C$26,'School CFR'!A64,POST16!$K$20:$K$26,'School CFR'!$J$2)</f>
        <v>0</v>
      </c>
      <c r="K64" s="402">
        <f>SUMIF('HN TOP UP AUTUMN UPDATE NOV'!$E$8:$E$189,'School CFR'!A64,'HN TOP UP AUTUMN UPDATE NOV'!$H$8:$H$189)</f>
        <v>0</v>
      </c>
      <c r="L64" s="402">
        <f>SUMIFS(PPG!$F$20:$F$158,PPG!$C$20:$C$158,'School CFR'!A64,PPG!$K$20:$K$158,'School CFR'!$L$2)</f>
        <v>37315</v>
      </c>
      <c r="M64" s="401">
        <f>SUMIFS(COVID!$F$20:$F$109,COVID!$C$20:$C$109,'School CFR'!A64,COVID!$K$20:$K$109,'School CFR'!$M$2)+SUMIFS(GRANTS!$F$20:$F$220,GRANTS!$C$20:$C$220,'School CFR'!A64,GRANTS!$K$20:$K$220,'School CFR'!$M$2)</f>
        <v>14497.5</v>
      </c>
      <c r="N64" s="408">
        <f>SUMIFS(GRANTS!$F$20:$F$220,GRANTS!$C$20:$C$220,'School CFR'!A64,GRANTS!$K$20:$K$220,'School CFR'!$N$2)</f>
        <v>0</v>
      </c>
      <c r="O64" s="301"/>
    </row>
    <row r="65" spans="1:15" x14ac:dyDescent="0.25">
      <c r="A65" s="412">
        <v>3023314</v>
      </c>
      <c r="B65" s="277" t="s">
        <v>267</v>
      </c>
      <c r="C65" s="414" t="e">
        <f>SUMIF(APT!$C$20:$C$100,'School CFR'!A65,APT!$AG$20:$AG$100)+SUMIF(HNPlaces!$C$20:$C$35,'School CFR'!A65,HNPlaces!$AI$20:$AI$35)+SUMIF(TPG!$C$20:$C$133,'School CFR'!A65,TPG!#REF!)</f>
        <v>#REF!</v>
      </c>
      <c r="D65" s="414">
        <f>SUMIF(POST16!$C$20:$C$26,'School CFR'!A65,POST16!$AI$20:$AI$26)</f>
        <v>0</v>
      </c>
      <c r="E65" s="414">
        <f>SUMIF('HN TOP UP AUTUMN UPDATE NOV'!$E$8:$E$189,'School CFR'!A65,'HN TOP UP AUTUMN UPDATE NOV'!$BG$8:$BG$189)</f>
        <v>0</v>
      </c>
      <c r="F65" s="414">
        <f>SUMIF(PPG!$C$20:$C$158,'School CFR'!A65,PPG!$AG$20:$AG$158)</f>
        <v>11501.25</v>
      </c>
      <c r="G65" s="414" t="e">
        <f>SUMIFS(GRANTS!#REF!,GRANTS!$C$20:$C$220,'School CFR'!A65,GRANTS!$K$20:$K$220,'School CFR'!$G$2)</f>
        <v>#REF!</v>
      </c>
      <c r="H65" s="414" t="e">
        <f>SUMIFS(GRANTS!#REF!,GRANTS!$C$20:$C$220,'School CFR'!A65,GRANTS!$K$20:$K$220,'School CFR'!$H$2)</f>
        <v>#REF!</v>
      </c>
      <c r="I65" s="402">
        <f>SUMIFS(APT!$F$20:$F$100,APT!$C$20:$C$100,'School CFR'!A65,APT!$K$20:$K$100,'School CFR'!$I$2)+(SUMIFS(HNPlaces!$F$20:$F$35,HNPlaces!$C$20:$C$35,'School CFR'!A65,HNPlaces!$K$20:$K$35,'School CFR'!$I$2))+(SUMIFS(TPG!$F$20:$F$133,TPG!$C$20:$C$133,'School CFR'!A65,TPG!$K$20:$K$133,'School CFR'!$I$2))</f>
        <v>954741.93310606061</v>
      </c>
      <c r="J65" s="401">
        <f>SUMIFS(HNPlaces!$F$20:$F$35,HNPlaces!$C$20:$C$35,'School CFR'!A65,HNPlaces!$K$20:$K$35,'School CFR'!$J$2)+SUMIFS(POST16!$F$20:$F$26,POST16!$C$20:$C$26,'School CFR'!A65,POST16!$K$20:$K$26,'School CFR'!$J$2)</f>
        <v>0</v>
      </c>
      <c r="K65" s="402">
        <f>SUMIF('HN TOP UP AUTUMN UPDATE NOV'!$E$8:$E$189,'School CFR'!A65,'HN TOP UP AUTUMN UPDATE NOV'!$H$8:$H$189)</f>
        <v>0</v>
      </c>
      <c r="L65" s="402">
        <f>SUMIFS(PPG!$F$20:$F$158,PPG!$C$20:$C$158,'School CFR'!A65,PPG!$K$20:$K$158,'School CFR'!$L$2)</f>
        <v>46005</v>
      </c>
      <c r="M65" s="401">
        <f>SUMIFS(COVID!$F$20:$F$109,COVID!$C$20:$C$109,'School CFR'!A65,COVID!$K$20:$K$109,'School CFR'!$M$2)+SUMIFS(GRANTS!$F$20:$F$220,GRANTS!$C$20:$C$220,'School CFR'!A65,GRANTS!$K$20:$K$220,'School CFR'!$M$2)</f>
        <v>14268.333333333334</v>
      </c>
      <c r="N65" s="408">
        <f>SUMIFS(GRANTS!$F$20:$F$220,GRANTS!$C$20:$C$220,'School CFR'!A65,GRANTS!$K$20:$K$220,'School CFR'!$N$2)</f>
        <v>0</v>
      </c>
      <c r="O65" s="301"/>
    </row>
    <row r="66" spans="1:15" x14ac:dyDescent="0.25">
      <c r="A66" s="412">
        <v>3023313</v>
      </c>
      <c r="B66" s="277" t="s">
        <v>268</v>
      </c>
      <c r="C66" s="414" t="e">
        <f>SUMIF(APT!$C$20:$C$100,'School CFR'!A66,APT!$AG$20:$AG$100)+SUMIF(HNPlaces!$C$20:$C$35,'School CFR'!A66,HNPlaces!$AI$20:$AI$35)+SUMIF(TPG!$C$20:$C$133,'School CFR'!A66,TPG!#REF!)</f>
        <v>#REF!</v>
      </c>
      <c r="D66" s="414">
        <f>SUMIF(POST16!$C$20:$C$26,'School CFR'!A66,POST16!$AI$20:$AI$26)</f>
        <v>0</v>
      </c>
      <c r="E66" s="414">
        <f>SUMIF('HN TOP UP AUTUMN UPDATE NOV'!$E$8:$E$189,'School CFR'!A66,'HN TOP UP AUTUMN UPDATE NOV'!$BG$8:$BG$189)</f>
        <v>0</v>
      </c>
      <c r="F66" s="414">
        <f>SUMIF(PPG!$C$20:$C$158,'School CFR'!A66,PPG!$AG$20:$AG$158)</f>
        <v>17648.75</v>
      </c>
      <c r="G66" s="414" t="e">
        <f>SUMIFS(GRANTS!#REF!,GRANTS!$C$20:$C$220,'School CFR'!A66,GRANTS!$K$20:$K$220,'School CFR'!$G$2)</f>
        <v>#REF!</v>
      </c>
      <c r="H66" s="414" t="e">
        <f>SUMIFS(GRANTS!#REF!,GRANTS!$C$20:$C$220,'School CFR'!A66,GRANTS!$K$20:$K$220,'School CFR'!$H$2)</f>
        <v>#REF!</v>
      </c>
      <c r="I66" s="402">
        <f>SUMIFS(APT!$F$20:$F$100,APT!$C$20:$C$100,'School CFR'!A66,APT!$K$20:$K$100,'School CFR'!$I$2)+(SUMIFS(HNPlaces!$F$20:$F$35,HNPlaces!$C$20:$C$35,'School CFR'!A66,HNPlaces!$K$20:$K$35,'School CFR'!$I$2))+(SUMIFS(TPG!$F$20:$F$133,TPG!$C$20:$C$133,'School CFR'!A66,TPG!$K$20:$K$133,'School CFR'!$I$2))</f>
        <v>948307.887040606</v>
      </c>
      <c r="J66" s="401">
        <f>SUMIFS(HNPlaces!$F$20:$F$35,HNPlaces!$C$20:$C$35,'School CFR'!A66,HNPlaces!$K$20:$K$35,'School CFR'!$J$2)+SUMIFS(POST16!$F$20:$F$26,POST16!$C$20:$C$26,'School CFR'!A66,POST16!$K$20:$K$26,'School CFR'!$J$2)</f>
        <v>0</v>
      </c>
      <c r="K66" s="402">
        <f>SUMIF('HN TOP UP AUTUMN UPDATE NOV'!$E$8:$E$189,'School CFR'!A66,'HN TOP UP AUTUMN UPDATE NOV'!$H$8:$H$189)</f>
        <v>0</v>
      </c>
      <c r="L66" s="402">
        <f>SUMIFS(PPG!$F$20:$F$158,PPG!$C$20:$C$158,'School CFR'!A66,PPG!$K$20:$K$158,'School CFR'!$L$2)</f>
        <v>70595</v>
      </c>
      <c r="M66" s="401">
        <f>SUMIFS(COVID!$F$20:$F$109,COVID!$C$20:$C$109,'School CFR'!A66,COVID!$K$20:$K$109,'School CFR'!$M$2)+SUMIFS(GRANTS!$F$20:$F$220,GRANTS!$C$20:$C$220,'School CFR'!A66,GRANTS!$K$20:$K$220,'School CFR'!$M$2)</f>
        <v>13554.166666666666</v>
      </c>
      <c r="N66" s="408">
        <f>SUMIFS(GRANTS!$F$20:$F$220,GRANTS!$C$20:$C$220,'School CFR'!A66,GRANTS!$K$20:$K$220,'School CFR'!$N$2)</f>
        <v>0</v>
      </c>
      <c r="O66" s="301"/>
    </row>
    <row r="67" spans="1:15" x14ac:dyDescent="0.25">
      <c r="A67" s="412">
        <v>3023507</v>
      </c>
      <c r="B67" s="277" t="s">
        <v>269</v>
      </c>
      <c r="C67" s="414" t="e">
        <f>SUMIF(APT!$C$20:$C$100,'School CFR'!A67,APT!$AG$20:$AG$100)+SUMIF(HNPlaces!$C$20:$C$35,'School CFR'!A67,HNPlaces!$AI$20:$AI$35)+SUMIF(TPG!$C$20:$C$133,'School CFR'!A67,TPG!#REF!)</f>
        <v>#REF!</v>
      </c>
      <c r="D67" s="414">
        <f>SUMIF(POST16!$C$20:$C$26,'School CFR'!A67,POST16!$AI$20:$AI$26)</f>
        <v>0</v>
      </c>
      <c r="E67" s="414">
        <f>SUMIF('HN TOP UP AUTUMN UPDATE NOV'!$E$8:$E$189,'School CFR'!A67,'HN TOP UP AUTUMN UPDATE NOV'!$BG$8:$BG$189)</f>
        <v>0</v>
      </c>
      <c r="F67" s="414">
        <f>SUMIF(PPG!$C$20:$C$158,'School CFR'!A67,PPG!$AG$20:$AG$158)</f>
        <v>7802.5</v>
      </c>
      <c r="G67" s="414" t="e">
        <f>SUMIFS(GRANTS!#REF!,GRANTS!$C$20:$C$220,'School CFR'!A67,GRANTS!$K$20:$K$220,'School CFR'!$G$2)</f>
        <v>#REF!</v>
      </c>
      <c r="H67" s="414" t="e">
        <f>SUMIFS(GRANTS!#REF!,GRANTS!$C$20:$C$220,'School CFR'!A67,GRANTS!$K$20:$K$220,'School CFR'!$H$2)</f>
        <v>#REF!</v>
      </c>
      <c r="I67" s="402">
        <f>SUMIFS(APT!$F$20:$F$100,APT!$C$20:$C$100,'School CFR'!A67,APT!$K$20:$K$100,'School CFR'!$I$2)+(SUMIFS(HNPlaces!$F$20:$F$35,HNPlaces!$C$20:$C$35,'School CFR'!A67,HNPlaces!$K$20:$K$35,'School CFR'!$I$2))+(SUMIFS(TPG!$F$20:$F$133,TPG!$C$20:$C$133,'School CFR'!A67,TPG!$K$20:$K$133,'School CFR'!$I$2))</f>
        <v>830684.33321774425</v>
      </c>
      <c r="J67" s="401">
        <f>SUMIFS(HNPlaces!$F$20:$F$35,HNPlaces!$C$20:$C$35,'School CFR'!A67,HNPlaces!$K$20:$K$35,'School CFR'!$J$2)+SUMIFS(POST16!$F$20:$F$26,POST16!$C$20:$C$26,'School CFR'!A67,POST16!$K$20:$K$26,'School CFR'!$J$2)</f>
        <v>0</v>
      </c>
      <c r="K67" s="402">
        <f>SUMIF('HN TOP UP AUTUMN UPDATE NOV'!$E$8:$E$189,'School CFR'!A67,'HN TOP UP AUTUMN UPDATE NOV'!$H$8:$H$189)</f>
        <v>0</v>
      </c>
      <c r="L67" s="402">
        <f>SUMIFS(PPG!$F$20:$F$158,PPG!$C$20:$C$158,'School CFR'!A67,PPG!$K$20:$K$158,'School CFR'!$L$2)</f>
        <v>31210</v>
      </c>
      <c r="M67" s="401">
        <f>SUMIFS(COVID!$F$20:$F$109,COVID!$C$20:$C$109,'School CFR'!A67,COVID!$K$20:$K$109,'School CFR'!$M$2)+SUMIFS(GRANTS!$F$20:$F$220,GRANTS!$C$20:$C$220,'School CFR'!A67,GRANTS!$K$20:$K$220,'School CFR'!$M$2)</f>
        <v>13222.5</v>
      </c>
      <c r="N67" s="408">
        <f>SUMIFS(GRANTS!$F$20:$F$220,GRANTS!$C$20:$C$220,'School CFR'!A67,GRANTS!$K$20:$K$220,'School CFR'!$N$2)</f>
        <v>0</v>
      </c>
      <c r="O67" s="301"/>
    </row>
    <row r="68" spans="1:15" x14ac:dyDescent="0.25">
      <c r="A68" s="412">
        <v>3023506</v>
      </c>
      <c r="B68" s="277" t="s">
        <v>270</v>
      </c>
      <c r="C68" s="414" t="e">
        <f>SUMIF(APT!$C$20:$C$100,'School CFR'!A68,APT!$AG$20:$AG$100)+SUMIF(HNPlaces!$C$20:$C$35,'School CFR'!A68,HNPlaces!$AI$20:$AI$35)+SUMIF(TPG!$C$20:$C$133,'School CFR'!A68,TPG!#REF!)</f>
        <v>#REF!</v>
      </c>
      <c r="D68" s="414">
        <f>SUMIF(POST16!$C$20:$C$26,'School CFR'!A68,POST16!$AI$20:$AI$26)</f>
        <v>0</v>
      </c>
      <c r="E68" s="414">
        <f>SUMIF('HN TOP UP AUTUMN UPDATE NOV'!$E$8:$E$189,'School CFR'!A68,'HN TOP UP AUTUMN UPDATE NOV'!$BG$8:$BG$189)</f>
        <v>0</v>
      </c>
      <c r="F68" s="414">
        <f>SUMIF(PPG!$C$20:$C$158,'School CFR'!A68,PPG!$AG$20:$AG$158)</f>
        <v>7897.5</v>
      </c>
      <c r="G68" s="414" t="e">
        <f>SUMIFS(GRANTS!#REF!,GRANTS!$C$20:$C$220,'School CFR'!A68,GRANTS!$K$20:$K$220,'School CFR'!$G$2)</f>
        <v>#REF!</v>
      </c>
      <c r="H68" s="414" t="e">
        <f>SUMIFS(GRANTS!#REF!,GRANTS!$C$20:$C$220,'School CFR'!A68,GRANTS!$K$20:$K$220,'School CFR'!$H$2)</f>
        <v>#REF!</v>
      </c>
      <c r="I68" s="402">
        <f>SUMIFS(APT!$F$20:$F$100,APT!$C$20:$C$100,'School CFR'!A68,APT!$K$20:$K$100,'School CFR'!$I$2)+(SUMIFS(HNPlaces!$F$20:$F$35,HNPlaces!$C$20:$C$35,'School CFR'!A68,HNPlaces!$K$20:$K$35,'School CFR'!$I$2))+(SUMIFS(TPG!$F$20:$F$133,TPG!$C$20:$C$133,'School CFR'!A68,TPG!$K$20:$K$133,'School CFR'!$I$2))</f>
        <v>1285154.5322522004</v>
      </c>
      <c r="J68" s="401">
        <f>SUMIFS(HNPlaces!$F$20:$F$35,HNPlaces!$C$20:$C$35,'School CFR'!A68,HNPlaces!$K$20:$K$35,'School CFR'!$J$2)+SUMIFS(POST16!$F$20:$F$26,POST16!$C$20:$C$26,'School CFR'!A68,POST16!$K$20:$K$26,'School CFR'!$J$2)</f>
        <v>0</v>
      </c>
      <c r="K68" s="402">
        <f>SUMIF('HN TOP UP AUTUMN UPDATE NOV'!$E$8:$E$189,'School CFR'!A68,'HN TOP UP AUTUMN UPDATE NOV'!$H$8:$H$189)</f>
        <v>0</v>
      </c>
      <c r="L68" s="402">
        <f>SUMIFS(PPG!$F$20:$F$158,PPG!$C$20:$C$158,'School CFR'!A68,PPG!$K$20:$K$158,'School CFR'!$L$2)</f>
        <v>31590</v>
      </c>
      <c r="M68" s="401">
        <f>SUMIFS(COVID!$F$20:$F$109,COVID!$C$20:$C$109,'School CFR'!A68,COVID!$K$20:$K$109,'School CFR'!$M$2)+SUMIFS(GRANTS!$F$20:$F$220,GRANTS!$C$20:$C$220,'School CFR'!A68,GRANTS!$K$20:$K$220,'School CFR'!$M$2)</f>
        <v>17243.333333333336</v>
      </c>
      <c r="N68" s="408">
        <f>SUMIFS(GRANTS!$F$20:$F$220,GRANTS!$C$20:$C$220,'School CFR'!A68,GRANTS!$K$20:$K$220,'School CFR'!$N$2)</f>
        <v>0</v>
      </c>
      <c r="O68" s="301"/>
    </row>
    <row r="69" spans="1:15" x14ac:dyDescent="0.25">
      <c r="A69" s="412">
        <v>3022070</v>
      </c>
      <c r="B69" s="277" t="s">
        <v>272</v>
      </c>
      <c r="C69" s="414" t="e">
        <f>SUMIF(APT!$C$20:$C$100,'School CFR'!A69,APT!$AG$20:$AG$100)+SUMIF(HNPlaces!$C$20:$C$35,'School CFR'!A69,HNPlaces!$AI$20:$AI$35)+SUMIF(TPG!$C$20:$C$133,'School CFR'!A69,TPG!#REF!)</f>
        <v>#REF!</v>
      </c>
      <c r="D69" s="414">
        <f>SUMIF(POST16!$C$20:$C$26,'School CFR'!A69,POST16!$AI$20:$AI$26)</f>
        <v>0</v>
      </c>
      <c r="E69" s="414">
        <f>SUMIF('HN TOP UP AUTUMN UPDATE NOV'!$E$8:$E$189,'School CFR'!A69,'HN TOP UP AUTUMN UPDATE NOV'!$BG$8:$BG$189)</f>
        <v>0</v>
      </c>
      <c r="F69" s="414">
        <f>SUMIF(PPG!$C$20:$C$158,'School CFR'!A69,PPG!$AG$20:$AG$158)</f>
        <v>28245</v>
      </c>
      <c r="G69" s="414" t="e">
        <f>SUMIFS(GRANTS!#REF!,GRANTS!$C$20:$C$220,'School CFR'!A69,GRANTS!$K$20:$K$220,'School CFR'!$G$2)</f>
        <v>#REF!</v>
      </c>
      <c r="H69" s="414" t="e">
        <f>SUMIFS(GRANTS!#REF!,GRANTS!$C$20:$C$220,'School CFR'!A69,GRANTS!$K$20:$K$220,'School CFR'!$H$2)</f>
        <v>#REF!</v>
      </c>
      <c r="I69" s="402">
        <f>SUMIFS(APT!$F$20:$F$100,APT!$C$20:$C$100,'School CFR'!A69,APT!$K$20:$K$100,'School CFR'!$I$2)+(SUMIFS(HNPlaces!$F$20:$F$35,HNPlaces!$C$20:$C$35,'School CFR'!A69,HNPlaces!$K$20:$K$35,'School CFR'!$I$2))+(SUMIFS(TPG!$F$20:$F$133,TPG!$C$20:$C$133,'School CFR'!A69,TPG!$K$20:$K$133,'School CFR'!$I$2))</f>
        <v>1131814.3327674614</v>
      </c>
      <c r="J69" s="401">
        <f>SUMIFS(HNPlaces!$F$20:$F$35,HNPlaces!$C$20:$C$35,'School CFR'!A69,HNPlaces!$K$20:$K$35,'School CFR'!$J$2)+SUMIFS(POST16!$F$20:$F$26,POST16!$C$20:$C$26,'School CFR'!A69,POST16!$K$20:$K$26,'School CFR'!$J$2)</f>
        <v>0</v>
      </c>
      <c r="K69" s="402">
        <f>SUMIF('HN TOP UP AUTUMN UPDATE NOV'!$E$8:$E$189,'School CFR'!A69,'HN TOP UP AUTUMN UPDATE NOV'!$H$8:$H$189)</f>
        <v>0</v>
      </c>
      <c r="L69" s="402">
        <f>SUMIFS(PPG!$F$20:$F$158,PPG!$C$20:$C$158,'School CFR'!A69,PPG!$K$20:$K$158,'School CFR'!$L$2)</f>
        <v>112980</v>
      </c>
      <c r="M69" s="401">
        <f>SUMIFS(COVID!$F$20:$F$109,COVID!$C$20:$C$109,'School CFR'!A69,COVID!$K$20:$K$109,'School CFR'!$M$2)+SUMIFS(GRANTS!$F$20:$F$220,GRANTS!$C$20:$C$220,'School CFR'!A69,GRANTS!$K$20:$K$220,'School CFR'!$M$2)</f>
        <v>14360</v>
      </c>
      <c r="N69" s="408">
        <f>SUMIFS(GRANTS!$F$20:$F$220,GRANTS!$C$20:$C$220,'School CFR'!A69,GRANTS!$K$20:$K$220,'School CFR'!$N$2)</f>
        <v>6709</v>
      </c>
      <c r="O69" s="301"/>
    </row>
    <row r="70" spans="1:15" x14ac:dyDescent="0.25">
      <c r="A70" s="412">
        <v>3023316</v>
      </c>
      <c r="B70" s="277" t="s">
        <v>273</v>
      </c>
      <c r="C70" s="414" t="e">
        <f>SUMIF(APT!$C$20:$C$100,'School CFR'!A70,APT!$AG$20:$AG$100)+SUMIF(HNPlaces!$C$20:$C$35,'School CFR'!A70,HNPlaces!$AI$20:$AI$35)+SUMIF(TPG!$C$20:$C$133,'School CFR'!A70,TPG!#REF!)</f>
        <v>#REF!</v>
      </c>
      <c r="D70" s="414">
        <f>SUMIF(POST16!$C$20:$C$26,'School CFR'!A70,POST16!$AI$20:$AI$26)</f>
        <v>0</v>
      </c>
      <c r="E70" s="414">
        <f>SUMIF('HN TOP UP AUTUMN UPDATE NOV'!$E$8:$E$189,'School CFR'!A70,'HN TOP UP AUTUMN UPDATE NOV'!$BG$8:$BG$189)</f>
        <v>0</v>
      </c>
      <c r="F70" s="414">
        <f>SUMIF(PPG!$C$20:$C$158,'School CFR'!A70,PPG!$AG$20:$AG$158)</f>
        <v>7716.25</v>
      </c>
      <c r="G70" s="414" t="e">
        <f>SUMIFS(GRANTS!#REF!,GRANTS!$C$20:$C$220,'School CFR'!A70,GRANTS!$K$20:$K$220,'School CFR'!$G$2)</f>
        <v>#REF!</v>
      </c>
      <c r="H70" s="414" t="e">
        <f>SUMIFS(GRANTS!#REF!,GRANTS!$C$20:$C$220,'School CFR'!A70,GRANTS!$K$20:$K$220,'School CFR'!$H$2)</f>
        <v>#REF!</v>
      </c>
      <c r="I70" s="402">
        <f>SUMIFS(APT!$F$20:$F$100,APT!$C$20:$C$100,'School CFR'!A70,APT!$K$20:$K$100,'School CFR'!$I$2)+(SUMIFS(HNPlaces!$F$20:$F$35,HNPlaces!$C$20:$C$35,'School CFR'!A70,HNPlaces!$K$20:$K$35,'School CFR'!$I$2))+(SUMIFS(TPG!$F$20:$F$133,TPG!$C$20:$C$133,'School CFR'!A70,TPG!$K$20:$K$133,'School CFR'!$I$2))</f>
        <v>967354.95153600012</v>
      </c>
      <c r="J70" s="401">
        <f>SUMIFS(HNPlaces!$F$20:$F$35,HNPlaces!$C$20:$C$35,'School CFR'!A70,HNPlaces!$K$20:$K$35,'School CFR'!$J$2)+SUMIFS(POST16!$F$20:$F$26,POST16!$C$20:$C$26,'School CFR'!A70,POST16!$K$20:$K$26,'School CFR'!$J$2)</f>
        <v>0</v>
      </c>
      <c r="K70" s="402">
        <f>SUMIF('HN TOP UP AUTUMN UPDATE NOV'!$E$8:$E$189,'School CFR'!A70,'HN TOP UP AUTUMN UPDATE NOV'!$H$8:$H$189)</f>
        <v>0</v>
      </c>
      <c r="L70" s="402">
        <f>SUMIFS(PPG!$F$20:$F$158,PPG!$C$20:$C$158,'School CFR'!A70,PPG!$K$20:$K$158,'School CFR'!$L$2)</f>
        <v>30865</v>
      </c>
      <c r="M70" s="401">
        <f>SUMIFS(COVID!$F$20:$F$109,COVID!$C$20:$C$109,'School CFR'!A70,COVID!$K$20:$K$109,'School CFR'!$M$2)+SUMIFS(GRANTS!$F$20:$F$220,GRANTS!$C$20:$C$220,'School CFR'!A70,GRANTS!$K$20:$K$220,'School CFR'!$M$2)</f>
        <v>14476.666666666666</v>
      </c>
      <c r="N70" s="408">
        <f>SUMIFS(GRANTS!$F$20:$F$220,GRANTS!$C$20:$C$220,'School CFR'!A70,GRANTS!$K$20:$K$220,'School CFR'!$N$2)</f>
        <v>0</v>
      </c>
      <c r="O70" s="301"/>
    </row>
    <row r="71" spans="1:15" x14ac:dyDescent="0.25">
      <c r="A71" s="412">
        <v>3022055</v>
      </c>
      <c r="B71" s="277" t="s">
        <v>274</v>
      </c>
      <c r="C71" s="414" t="e">
        <f>SUMIF(APT!$C$20:$C$100,'School CFR'!A71,APT!$AG$20:$AG$100)+SUMIF(HNPlaces!$C$20:$C$35,'School CFR'!A71,HNPlaces!$AI$20:$AI$35)+SUMIF(TPG!$C$20:$C$133,'School CFR'!A71,TPG!#REF!)</f>
        <v>#REF!</v>
      </c>
      <c r="D71" s="414">
        <f>SUMIF(POST16!$C$20:$C$26,'School CFR'!A71,POST16!$AI$20:$AI$26)</f>
        <v>0</v>
      </c>
      <c r="E71" s="414">
        <f>SUMIF('HN TOP UP AUTUMN UPDATE NOV'!$E$8:$E$189,'School CFR'!A71,'HN TOP UP AUTUMN UPDATE NOV'!$BG$8:$BG$189)</f>
        <v>0</v>
      </c>
      <c r="F71" s="414">
        <f>SUMIF(PPG!$C$20:$C$158,'School CFR'!A71,PPG!$AG$20:$AG$158)</f>
        <v>25891.25</v>
      </c>
      <c r="G71" s="414" t="e">
        <f>SUMIFS(GRANTS!#REF!,GRANTS!$C$20:$C$220,'School CFR'!A71,GRANTS!$K$20:$K$220,'School CFR'!$G$2)</f>
        <v>#REF!</v>
      </c>
      <c r="H71" s="414" t="e">
        <f>SUMIFS(GRANTS!#REF!,GRANTS!$C$20:$C$220,'School CFR'!A71,GRANTS!$K$20:$K$220,'School CFR'!$H$2)</f>
        <v>#REF!</v>
      </c>
      <c r="I71" s="402">
        <f>SUMIFS(APT!$F$20:$F$100,APT!$C$20:$C$100,'School CFR'!A71,APT!$K$20:$K$100,'School CFR'!$I$2)+(SUMIFS(HNPlaces!$F$20:$F$35,HNPlaces!$C$20:$C$35,'School CFR'!A71,HNPlaces!$K$20:$K$35,'School CFR'!$I$2))+(SUMIFS(TPG!$F$20:$F$133,TPG!$C$20:$C$133,'School CFR'!A71,TPG!$K$20:$K$133,'School CFR'!$I$2))</f>
        <v>1104040.4332091745</v>
      </c>
      <c r="J71" s="401">
        <f>SUMIFS(HNPlaces!$F$20:$F$35,HNPlaces!$C$20:$C$35,'School CFR'!A71,HNPlaces!$K$20:$K$35,'School CFR'!$J$2)+SUMIFS(POST16!$F$20:$F$26,POST16!$C$20:$C$26,'School CFR'!A71,POST16!$K$20:$K$26,'School CFR'!$J$2)</f>
        <v>0</v>
      </c>
      <c r="K71" s="402">
        <f>SUMIF('HN TOP UP AUTUMN UPDATE NOV'!$E$8:$E$189,'School CFR'!A71,'HN TOP UP AUTUMN UPDATE NOV'!$H$8:$H$189)</f>
        <v>0</v>
      </c>
      <c r="L71" s="402">
        <f>SUMIFS(PPG!$F$20:$F$158,PPG!$C$20:$C$158,'School CFR'!A71,PPG!$K$20:$K$158,'School CFR'!$L$2)</f>
        <v>103565</v>
      </c>
      <c r="M71" s="401">
        <f>SUMIFS(COVID!$F$20:$F$109,COVID!$C$20:$C$109,'School CFR'!A71,COVID!$K$20:$K$109,'School CFR'!$M$2)+SUMIFS(GRANTS!$F$20:$F$220,GRANTS!$C$20:$C$220,'School CFR'!A71,GRANTS!$K$20:$K$220,'School CFR'!$M$2)</f>
        <v>14101.666666666666</v>
      </c>
      <c r="N71" s="408">
        <f>SUMIFS(GRANTS!$F$20:$F$220,GRANTS!$C$20:$C$220,'School CFR'!A71,GRANTS!$K$20:$K$220,'School CFR'!$N$2)</f>
        <v>6613.6</v>
      </c>
      <c r="O71" s="301"/>
    </row>
    <row r="72" spans="1:15" x14ac:dyDescent="0.25">
      <c r="A72" s="412">
        <v>3022057</v>
      </c>
      <c r="B72" s="277" t="s">
        <v>275</v>
      </c>
      <c r="C72" s="414" t="e">
        <f>SUMIF(APT!$C$20:$C$100,'School CFR'!A72,APT!$AG$20:$AG$100)+SUMIF(HNPlaces!$C$20:$C$35,'School CFR'!A72,HNPlaces!$AI$20:$AI$35)+SUMIF(TPG!$C$20:$C$133,'School CFR'!A72,TPG!#REF!)</f>
        <v>#REF!</v>
      </c>
      <c r="D72" s="414">
        <f>SUMIF(POST16!$C$20:$C$26,'School CFR'!A72,POST16!$AI$20:$AI$26)</f>
        <v>0</v>
      </c>
      <c r="E72" s="414">
        <f>SUMIF('HN TOP UP AUTUMN UPDATE NOV'!$E$8:$E$189,'School CFR'!A72,'HN TOP UP AUTUMN UPDATE NOV'!$BG$8:$BG$189)</f>
        <v>0</v>
      </c>
      <c r="F72" s="414">
        <f>SUMIF(PPG!$C$20:$C$158,'School CFR'!A72,PPG!$AG$20:$AG$158)</f>
        <v>60102.5</v>
      </c>
      <c r="G72" s="414" t="e">
        <f>SUMIFS(GRANTS!#REF!,GRANTS!$C$20:$C$220,'School CFR'!A72,GRANTS!$K$20:$K$220,'School CFR'!$G$2)</f>
        <v>#REF!</v>
      </c>
      <c r="H72" s="414" t="e">
        <f>SUMIFS(GRANTS!#REF!,GRANTS!$C$20:$C$220,'School CFR'!A72,GRANTS!$K$20:$K$220,'School CFR'!$H$2)</f>
        <v>#REF!</v>
      </c>
      <c r="I72" s="402">
        <f>SUMIFS(APT!$F$20:$F$100,APT!$C$20:$C$100,'School CFR'!A72,APT!$K$20:$K$100,'School CFR'!$I$2)+(SUMIFS(HNPlaces!$F$20:$F$35,HNPlaces!$C$20:$C$35,'School CFR'!A72,HNPlaces!$K$20:$K$35,'School CFR'!$I$2))+(SUMIFS(TPG!$F$20:$F$133,TPG!$C$20:$C$133,'School CFR'!A72,TPG!$K$20:$K$133,'School CFR'!$I$2))</f>
        <v>2335202.9065486067</v>
      </c>
      <c r="J72" s="401">
        <f>SUMIFS(HNPlaces!$F$20:$F$35,HNPlaces!$C$20:$C$35,'School CFR'!A72,HNPlaces!$K$20:$K$35,'School CFR'!$J$2)+SUMIFS(POST16!$F$20:$F$26,POST16!$C$20:$C$26,'School CFR'!A72,POST16!$K$20:$K$26,'School CFR'!$J$2)</f>
        <v>0</v>
      </c>
      <c r="K72" s="402">
        <f>SUMIF('HN TOP UP AUTUMN UPDATE NOV'!$E$8:$E$189,'School CFR'!A72,'HN TOP UP AUTUMN UPDATE NOV'!$H$8:$H$189)</f>
        <v>0</v>
      </c>
      <c r="L72" s="402">
        <f>SUMIFS(PPG!$F$20:$F$158,PPG!$C$20:$C$158,'School CFR'!A72,PPG!$K$20:$K$158,'School CFR'!$L$2)</f>
        <v>240410</v>
      </c>
      <c r="M72" s="401">
        <f>SUMIFS(COVID!$F$20:$F$109,COVID!$C$20:$C$109,'School CFR'!A72,COVID!$K$20:$K$109,'School CFR'!$M$2)+SUMIFS(GRANTS!$F$20:$F$220,GRANTS!$C$20:$C$220,'School CFR'!A72,GRANTS!$K$20:$K$220,'School CFR'!$M$2)</f>
        <v>23397.5</v>
      </c>
      <c r="N72" s="408">
        <f>SUMIFS(GRANTS!$F$20:$F$220,GRANTS!$C$20:$C$220,'School CFR'!A72,GRANTS!$K$20:$K$220,'School CFR'!$N$2)</f>
        <v>9616.23</v>
      </c>
      <c r="O72" s="301"/>
    </row>
    <row r="73" spans="1:15" x14ac:dyDescent="0.25">
      <c r="A73" s="412">
        <v>3022076</v>
      </c>
      <c r="B73" s="277" t="s">
        <v>277</v>
      </c>
      <c r="C73" s="414" t="e">
        <f>SUMIF(APT!$C$20:$C$100,'School CFR'!A73,APT!$AG$20:$AG$100)+SUMIF(HNPlaces!$C$20:$C$35,'School CFR'!A73,HNPlaces!$AI$20:$AI$35)+SUMIF(TPG!$C$20:$C$133,'School CFR'!A73,TPG!#REF!)</f>
        <v>#REF!</v>
      </c>
      <c r="D73" s="414">
        <f>SUMIF(POST16!$C$20:$C$26,'School CFR'!A73,POST16!$AI$20:$AI$26)</f>
        <v>0</v>
      </c>
      <c r="E73" s="414">
        <f>SUMIF('HN TOP UP AUTUMN UPDATE NOV'!$E$8:$E$189,'School CFR'!A73,'HN TOP UP AUTUMN UPDATE NOV'!$BG$8:$BG$189)</f>
        <v>0</v>
      </c>
      <c r="F73" s="414">
        <f>SUMIF(PPG!$C$20:$C$158,'School CFR'!A73,PPG!$AG$20:$AG$158)</f>
        <v>41022.5</v>
      </c>
      <c r="G73" s="414" t="e">
        <f>SUMIFS(GRANTS!#REF!,GRANTS!$C$20:$C$220,'School CFR'!A73,GRANTS!$K$20:$K$220,'School CFR'!$G$2)</f>
        <v>#REF!</v>
      </c>
      <c r="H73" s="414" t="e">
        <f>SUMIFS(GRANTS!#REF!,GRANTS!$C$20:$C$220,'School CFR'!A73,GRANTS!$K$20:$K$220,'School CFR'!$H$2)</f>
        <v>#REF!</v>
      </c>
      <c r="I73" s="402">
        <f>SUMIFS(APT!$F$20:$F$100,APT!$C$20:$C$100,'School CFR'!A73,APT!$K$20:$K$100,'School CFR'!$I$2)+(SUMIFS(HNPlaces!$F$20:$F$35,HNPlaces!$C$20:$C$35,'School CFR'!A73,HNPlaces!$K$20:$K$35,'School CFR'!$I$2))+(SUMIFS(TPG!$F$20:$F$133,TPG!$C$20:$C$133,'School CFR'!A73,TPG!$K$20:$K$133,'School CFR'!$I$2))</f>
        <v>1807936.8193835244</v>
      </c>
      <c r="J73" s="401">
        <f>SUMIFS(HNPlaces!$F$20:$F$35,HNPlaces!$C$20:$C$35,'School CFR'!A73,HNPlaces!$K$20:$K$35,'School CFR'!$J$2)+SUMIFS(POST16!$F$20:$F$26,POST16!$C$20:$C$26,'School CFR'!A73,POST16!$K$20:$K$26,'School CFR'!$J$2)</f>
        <v>0</v>
      </c>
      <c r="K73" s="402">
        <f>SUMIF('HN TOP UP AUTUMN UPDATE NOV'!$E$8:$E$189,'School CFR'!A73,'HN TOP UP AUTUMN UPDATE NOV'!$H$8:$H$189)</f>
        <v>0</v>
      </c>
      <c r="L73" s="402">
        <f>SUMIFS(PPG!$F$20:$F$158,PPG!$C$20:$C$158,'School CFR'!A73,PPG!$K$20:$K$158,'School CFR'!$L$2)</f>
        <v>164090</v>
      </c>
      <c r="M73" s="401">
        <f>SUMIFS(COVID!$F$20:$F$109,COVID!$C$20:$C$109,'School CFR'!A73,COVID!$K$20:$K$109,'School CFR'!$M$2)+SUMIFS(GRANTS!$F$20:$F$220,GRANTS!$C$20:$C$220,'School CFR'!A73,GRANTS!$K$20:$K$220,'School CFR'!$M$2)</f>
        <v>19772.5</v>
      </c>
      <c r="N73" s="408">
        <f>SUMIFS(GRANTS!$F$20:$F$220,GRANTS!$C$20:$C$220,'School CFR'!A73,GRANTS!$K$20:$K$220,'School CFR'!$N$2)</f>
        <v>8419</v>
      </c>
      <c r="O73" s="301"/>
    </row>
    <row r="74" spans="1:15" x14ac:dyDescent="0.25">
      <c r="A74" s="412">
        <v>3022060</v>
      </c>
      <c r="B74" s="277" t="s">
        <v>278</v>
      </c>
      <c r="C74" s="414" t="e">
        <f>SUMIF(APT!$C$20:$C$100,'School CFR'!A74,APT!$AG$20:$AG$100)+SUMIF(HNPlaces!$C$20:$C$35,'School CFR'!A74,HNPlaces!$AI$20:$AI$35)+SUMIF(TPG!$C$20:$C$133,'School CFR'!A74,TPG!#REF!)</f>
        <v>#REF!</v>
      </c>
      <c r="D74" s="414">
        <f>SUMIF(POST16!$C$20:$C$26,'School CFR'!A74,POST16!$AI$20:$AI$26)</f>
        <v>0</v>
      </c>
      <c r="E74" s="414">
        <f>SUMIF('HN TOP UP AUTUMN UPDATE NOV'!$E$8:$E$189,'School CFR'!A74,'HN TOP UP AUTUMN UPDATE NOV'!$BG$8:$BG$189)</f>
        <v>0</v>
      </c>
      <c r="F74" s="414">
        <f>SUMIF(PPG!$C$20:$C$158,'School CFR'!A74,PPG!$AG$20:$AG$158)</f>
        <v>44548.75</v>
      </c>
      <c r="G74" s="414" t="e">
        <f>SUMIFS(GRANTS!#REF!,GRANTS!$C$20:$C$220,'School CFR'!A74,GRANTS!$K$20:$K$220,'School CFR'!$G$2)</f>
        <v>#REF!</v>
      </c>
      <c r="H74" s="414" t="e">
        <f>SUMIFS(GRANTS!#REF!,GRANTS!$C$20:$C$220,'School CFR'!A74,GRANTS!$K$20:$K$220,'School CFR'!$H$2)</f>
        <v>#REF!</v>
      </c>
      <c r="I74" s="402">
        <f>SUMIFS(APT!$F$20:$F$100,APT!$C$20:$C$100,'School CFR'!A74,APT!$K$20:$K$100,'School CFR'!$I$2)+(SUMIFS(HNPlaces!$F$20:$F$35,HNPlaces!$C$20:$C$35,'School CFR'!A74,HNPlaces!$K$20:$K$35,'School CFR'!$I$2))+(SUMIFS(TPG!$F$20:$F$133,TPG!$C$20:$C$133,'School CFR'!A74,TPG!$K$20:$K$133,'School CFR'!$I$2))</f>
        <v>2403217.3620968256</v>
      </c>
      <c r="J74" s="401">
        <f>SUMIFS(HNPlaces!$F$20:$F$35,HNPlaces!$C$20:$C$35,'School CFR'!A74,HNPlaces!$K$20:$K$35,'School CFR'!$J$2)+SUMIFS(POST16!$F$20:$F$26,POST16!$C$20:$C$26,'School CFR'!A74,POST16!$K$20:$K$26,'School CFR'!$J$2)</f>
        <v>0</v>
      </c>
      <c r="K74" s="402">
        <f>SUMIF('HN TOP UP AUTUMN UPDATE NOV'!$E$8:$E$189,'School CFR'!A74,'HN TOP UP AUTUMN UPDATE NOV'!$H$8:$H$189)</f>
        <v>0</v>
      </c>
      <c r="L74" s="402">
        <f>SUMIFS(PPG!$F$20:$F$158,PPG!$C$20:$C$158,'School CFR'!A74,PPG!$K$20:$K$158,'School CFR'!$L$2)</f>
        <v>178195</v>
      </c>
      <c r="M74" s="401">
        <f>SUMIFS(COVID!$F$20:$F$109,COVID!$C$20:$C$109,'School CFR'!A74,COVID!$K$20:$K$109,'School CFR'!$M$2)+SUMIFS(GRANTS!$F$20:$F$220,GRANTS!$C$20:$C$220,'School CFR'!A74,GRANTS!$K$20:$K$220,'School CFR'!$M$2)</f>
        <v>22217.5</v>
      </c>
      <c r="N74" s="408">
        <f>SUMIFS(GRANTS!$F$20:$F$220,GRANTS!$C$20:$C$220,'School CFR'!A74,GRANTS!$K$20:$K$220,'School CFR'!$N$2)</f>
        <v>9226.75</v>
      </c>
      <c r="O74" s="301"/>
    </row>
    <row r="75" spans="1:15" x14ac:dyDescent="0.25">
      <c r="A75" s="412">
        <v>3023518</v>
      </c>
      <c r="B75" s="277" t="s">
        <v>279</v>
      </c>
      <c r="C75" s="414" t="e">
        <f>SUMIF(APT!$C$20:$C$100,'School CFR'!A75,APT!$AG$20:$AG$100)+SUMIF(HNPlaces!$C$20:$C$35,'School CFR'!A75,HNPlaces!$AI$20:$AI$35)+SUMIF(TPG!$C$20:$C$133,'School CFR'!A75,TPG!#REF!)</f>
        <v>#REF!</v>
      </c>
      <c r="D75" s="414">
        <f>SUMIF(POST16!$C$20:$C$26,'School CFR'!A75,POST16!$AI$20:$AI$26)</f>
        <v>0</v>
      </c>
      <c r="E75" s="414">
        <f>SUMIF('HN TOP UP AUTUMN UPDATE NOV'!$E$8:$E$189,'School CFR'!A75,'HN TOP UP AUTUMN UPDATE NOV'!$BG$8:$BG$189)</f>
        <v>0</v>
      </c>
      <c r="F75" s="414">
        <f>SUMIF(PPG!$C$20:$C$158,'School CFR'!A75,PPG!$AG$20:$AG$158)</f>
        <v>49428.75</v>
      </c>
      <c r="G75" s="414" t="e">
        <f>SUMIFS(GRANTS!#REF!,GRANTS!$C$20:$C$220,'School CFR'!A75,GRANTS!$K$20:$K$220,'School CFR'!$G$2)</f>
        <v>#REF!</v>
      </c>
      <c r="H75" s="414" t="e">
        <f>SUMIFS(GRANTS!#REF!,GRANTS!$C$20:$C$220,'School CFR'!A75,GRANTS!$K$20:$K$220,'School CFR'!$H$2)</f>
        <v>#REF!</v>
      </c>
      <c r="I75" s="402">
        <f>SUMIFS(APT!$F$20:$F$100,APT!$C$20:$C$100,'School CFR'!A75,APT!$K$20:$K$100,'School CFR'!$I$2)+(SUMIFS(HNPlaces!$F$20:$F$35,HNPlaces!$C$20:$C$35,'School CFR'!A75,HNPlaces!$K$20:$K$35,'School CFR'!$I$2))+(SUMIFS(TPG!$F$20:$F$133,TPG!$C$20:$C$133,'School CFR'!A75,TPG!$K$20:$K$133,'School CFR'!$I$2))</f>
        <v>2096030.8653523689</v>
      </c>
      <c r="J75" s="401">
        <f>SUMIFS(HNPlaces!$F$20:$F$35,HNPlaces!$C$20:$C$35,'School CFR'!A75,HNPlaces!$K$20:$K$35,'School CFR'!$J$2)+SUMIFS(POST16!$F$20:$F$26,POST16!$C$20:$C$26,'School CFR'!A75,POST16!$K$20:$K$26,'School CFR'!$J$2)</f>
        <v>0</v>
      </c>
      <c r="K75" s="402">
        <f>SUMIF('HN TOP UP AUTUMN UPDATE NOV'!$E$8:$E$189,'School CFR'!A75,'HN TOP UP AUTUMN UPDATE NOV'!$H$8:$H$189)</f>
        <v>0</v>
      </c>
      <c r="L75" s="402">
        <f>SUMIFS(PPG!$F$20:$F$158,PPG!$C$20:$C$158,'School CFR'!A75,PPG!$K$20:$K$158,'School CFR'!$L$2)</f>
        <v>197715</v>
      </c>
      <c r="M75" s="401">
        <f>SUMIFS(COVID!$F$20:$F$109,COVID!$C$20:$C$109,'School CFR'!A75,COVID!$K$20:$K$109,'School CFR'!$M$2)+SUMIFS(GRANTS!$F$20:$F$220,GRANTS!$C$20:$C$220,'School CFR'!A75,GRANTS!$K$20:$K$220,'School CFR'!$M$2)</f>
        <v>21095.833333333336</v>
      </c>
      <c r="N75" s="408">
        <f>SUMIFS(GRANTS!$F$20:$F$220,GRANTS!$C$20:$C$220,'School CFR'!A75,GRANTS!$K$20:$K$220,'School CFR'!$N$2)</f>
        <v>8761</v>
      </c>
      <c r="O75" s="301"/>
    </row>
    <row r="76" spans="1:15" x14ac:dyDescent="0.25">
      <c r="A76" s="412">
        <v>3022054</v>
      </c>
      <c r="B76" s="277" t="s">
        <v>280</v>
      </c>
      <c r="C76" s="414" t="e">
        <f>SUMIF(APT!$C$20:$C$100,'School CFR'!A76,APT!$AG$20:$AG$100)+SUMIF(HNPlaces!$C$20:$C$35,'School CFR'!A76,HNPlaces!$AI$20:$AI$35)+SUMIF(TPG!$C$20:$C$133,'School CFR'!A76,TPG!#REF!)</f>
        <v>#REF!</v>
      </c>
      <c r="D76" s="414">
        <f>SUMIF(POST16!$C$20:$C$26,'School CFR'!A76,POST16!$AI$20:$AI$26)</f>
        <v>0</v>
      </c>
      <c r="E76" s="414">
        <f>SUMIF('HN TOP UP AUTUMN UPDATE NOV'!$E$8:$E$189,'School CFR'!A76,'HN TOP UP AUTUMN UPDATE NOV'!$BG$8:$BG$189)</f>
        <v>0</v>
      </c>
      <c r="F76" s="414">
        <f>SUMIF(PPG!$C$20:$C$158,'School CFR'!A76,PPG!$AG$20:$AG$158)</f>
        <v>4371.25</v>
      </c>
      <c r="G76" s="414" t="e">
        <f>SUMIFS(GRANTS!#REF!,GRANTS!$C$20:$C$220,'School CFR'!A76,GRANTS!$K$20:$K$220,'School CFR'!$G$2)</f>
        <v>#REF!</v>
      </c>
      <c r="H76" s="414" t="e">
        <f>SUMIFS(GRANTS!#REF!,GRANTS!$C$20:$C$220,'School CFR'!A76,GRANTS!$K$20:$K$220,'School CFR'!$H$2)</f>
        <v>#REF!</v>
      </c>
      <c r="I76" s="402">
        <f>SUMIFS(APT!$F$20:$F$100,APT!$C$20:$C$100,'School CFR'!A76,APT!$K$20:$K$100,'School CFR'!$I$2)+(SUMIFS(HNPlaces!$F$20:$F$35,HNPlaces!$C$20:$C$35,'School CFR'!A76,HNPlaces!$K$20:$K$35,'School CFR'!$I$2))+(SUMIFS(TPG!$F$20:$F$133,TPG!$C$20:$C$133,'School CFR'!A76,TPG!$K$20:$K$133,'School CFR'!$I$2))</f>
        <v>952215.87190802884</v>
      </c>
      <c r="J76" s="401">
        <f>SUMIFS(HNPlaces!$F$20:$F$35,HNPlaces!$C$20:$C$35,'School CFR'!A76,HNPlaces!$K$20:$K$35,'School CFR'!$J$2)+SUMIFS(POST16!$F$20:$F$26,POST16!$C$20:$C$26,'School CFR'!A76,POST16!$K$20:$K$26,'School CFR'!$J$2)</f>
        <v>0</v>
      </c>
      <c r="K76" s="402">
        <f>SUMIF('HN TOP UP AUTUMN UPDATE NOV'!$E$8:$E$189,'School CFR'!A76,'HN TOP UP AUTUMN UPDATE NOV'!$H$8:$H$189)</f>
        <v>0</v>
      </c>
      <c r="L76" s="402">
        <f>SUMIFS(PPG!$F$20:$F$158,PPG!$C$20:$C$158,'School CFR'!A76,PPG!$K$20:$K$158,'School CFR'!$L$2)</f>
        <v>17485</v>
      </c>
      <c r="M76" s="401">
        <f>SUMIFS(COVID!$F$20:$F$109,COVID!$C$20:$C$109,'School CFR'!A76,COVID!$K$20:$K$109,'School CFR'!$M$2)+SUMIFS(GRANTS!$F$20:$F$220,GRANTS!$C$20:$C$220,'School CFR'!A76,GRANTS!$K$20:$K$220,'School CFR'!$M$2)</f>
        <v>14308.333333333334</v>
      </c>
      <c r="N76" s="408">
        <f>SUMIFS(GRANTS!$F$20:$F$220,GRANTS!$C$20:$C$220,'School CFR'!A76,GRANTS!$K$20:$K$220,'School CFR'!$N$2)</f>
        <v>6340</v>
      </c>
      <c r="O76" s="301"/>
    </row>
    <row r="77" spans="1:15" x14ac:dyDescent="0.25">
      <c r="A77" s="412">
        <v>3021102</v>
      </c>
      <c r="B77" s="277" t="s">
        <v>315</v>
      </c>
      <c r="C77" s="414" t="e">
        <f>SUMIF(APT!$C$20:$C$100,'School CFR'!A77,APT!$AG$20:$AG$100)+SUMIF(HNPlaces!$C$20:$C$35,'School CFR'!A77,HNPlaces!$AI$20:$AI$35)+SUMIF(TPG!$C$20:$C$133,'School CFR'!A77,TPG!#REF!)</f>
        <v>#REF!</v>
      </c>
      <c r="D77" s="414">
        <f>SUMIF(POST16!$C$20:$C$26,'School CFR'!A77,POST16!$AI$20:$AI$26)</f>
        <v>0</v>
      </c>
      <c r="E77" s="414">
        <f>SUMIF('HN TOP UP AUTUMN UPDATE NOV'!$E$8:$E$189,'School CFR'!A77,'HN TOP UP AUTUMN UPDATE NOV'!$BG$8:$BG$189)</f>
        <v>0</v>
      </c>
      <c r="F77" s="414">
        <f>SUMIF(PPG!$C$20:$C$158,'School CFR'!A77,PPG!$AG$20:$AG$158)</f>
        <v>1302.5</v>
      </c>
      <c r="G77" s="414" t="e">
        <f>SUMIFS(GRANTS!#REF!,GRANTS!$C$20:$C$220,'School CFR'!A77,GRANTS!$K$20:$K$220,'School CFR'!$G$2)</f>
        <v>#REF!</v>
      </c>
      <c r="H77" s="414" t="e">
        <f>SUMIFS(GRANTS!#REF!,GRANTS!$C$20:$C$220,'School CFR'!A77,GRANTS!$K$20:$K$220,'School CFR'!$H$2)</f>
        <v>#REF!</v>
      </c>
      <c r="I77" s="402">
        <f>SUMIFS(APT!$F$20:$F$100,APT!$C$20:$C$100,'School CFR'!A77,APT!$K$20:$K$100,'School CFR'!$I$2)+(SUMIFS(HNPlaces!$F$20:$F$35,HNPlaces!$C$20:$C$35,'School CFR'!A77,HNPlaces!$K$20:$K$35,'School CFR'!$I$2))+(SUMIFS(TPG!$F$20:$F$133,TPG!$C$20:$C$133,'School CFR'!A77,TPG!$K$20:$K$133,'School CFR'!$I$2))</f>
        <v>457282</v>
      </c>
      <c r="J77" s="401">
        <f>SUMIFS(HNPlaces!$F$20:$F$35,HNPlaces!$C$20:$C$35,'School CFR'!A77,HNPlaces!$K$20:$K$35,'School CFR'!$J$2)+SUMIFS(POST16!$F$20:$F$26,POST16!$C$20:$C$26,'School CFR'!A77,POST16!$K$20:$K$26,'School CFR'!$J$2)</f>
        <v>0</v>
      </c>
      <c r="K77" s="402">
        <f>SUMIF('HN TOP UP AUTUMN UPDATE NOV'!$E$8:$E$189,'School CFR'!A77,'HN TOP UP AUTUMN UPDATE NOV'!$H$8:$H$189)</f>
        <v>0</v>
      </c>
      <c r="L77" s="402">
        <f>SUMIFS(PPG!$F$20:$F$158,PPG!$C$20:$C$158,'School CFR'!A77,PPG!$K$20:$K$158,'School CFR'!$L$2)</f>
        <v>5210</v>
      </c>
      <c r="M77" s="401">
        <f>SUMIFS(COVID!$F$20:$F$109,COVID!$C$20:$C$109,'School CFR'!A77,COVID!$K$20:$K$109,'School CFR'!$M$2)+SUMIFS(GRANTS!$F$20:$F$220,GRANTS!$C$20:$C$220,'School CFR'!A77,GRANTS!$K$20:$K$220,'School CFR'!$M$2)</f>
        <v>2800</v>
      </c>
      <c r="N77" s="408">
        <f>SUMIFS(GRANTS!$F$20:$F$220,GRANTS!$C$20:$C$220,'School CFR'!A77,GRANTS!$K$20:$K$220,'School CFR'!$N$2)</f>
        <v>4835.3100000000004</v>
      </c>
      <c r="O77" s="301"/>
    </row>
    <row r="78" spans="1:15" x14ac:dyDescent="0.25">
      <c r="A78" s="412">
        <v>3021100</v>
      </c>
      <c r="B78" s="277" t="s">
        <v>313</v>
      </c>
      <c r="C78" s="414" t="e">
        <f>SUMIF(APT!$C$20:$C$100,'School CFR'!A78,APT!$AG$20:$AG$100)+SUMIF(HNPlaces!$C$20:$C$35,'School CFR'!A78,HNPlaces!$AI$20:$AI$35)+SUMIF(TPG!$C$20:$C$133,'School CFR'!A78,TPG!#REF!)</f>
        <v>#REF!</v>
      </c>
      <c r="D78" s="414">
        <f>SUMIF(POST16!$C$20:$C$26,'School CFR'!A78,POST16!$AI$20:$AI$26)</f>
        <v>0</v>
      </c>
      <c r="E78" s="414">
        <f>SUMIF('HN TOP UP AUTUMN UPDATE NOV'!$E$8:$E$189,'School CFR'!A78,'HN TOP UP AUTUMN UPDATE NOV'!$BG$8:$BG$189)</f>
        <v>0</v>
      </c>
      <c r="F78" s="414">
        <f>SUMIF(PPG!$C$20:$C$158,'School CFR'!A78,PPG!$AG$20:$AG$158)</f>
        <v>12035</v>
      </c>
      <c r="G78" s="414" t="e">
        <f>SUMIFS(GRANTS!#REF!,GRANTS!$C$20:$C$220,'School CFR'!A78,GRANTS!$K$20:$K$220,'School CFR'!$G$2)</f>
        <v>#REF!</v>
      </c>
      <c r="H78" s="414" t="e">
        <f>SUMIFS(GRANTS!#REF!,GRANTS!$C$20:$C$220,'School CFR'!A78,GRANTS!$K$20:$K$220,'School CFR'!$H$2)</f>
        <v>#REF!</v>
      </c>
      <c r="I78" s="402">
        <f>SUMIFS(APT!$F$20:$F$100,APT!$C$20:$C$100,'School CFR'!A78,APT!$K$20:$K$100,'School CFR'!$I$2)+(SUMIFS(HNPlaces!$F$20:$F$35,HNPlaces!$C$20:$C$35,'School CFR'!A78,HNPlaces!$K$20:$K$35,'School CFR'!$I$2))+(SUMIFS(TPG!$F$20:$F$133,TPG!$C$20:$C$133,'School CFR'!A78,TPG!$K$20:$K$133,'School CFR'!$I$2))</f>
        <v>1573920</v>
      </c>
      <c r="J78" s="401">
        <f>SUMIFS(HNPlaces!$F$20:$F$35,HNPlaces!$C$20:$C$35,'School CFR'!A78,HNPlaces!$K$20:$K$35,'School CFR'!$J$2)+SUMIFS(POST16!$F$20:$F$26,POST16!$C$20:$C$26,'School CFR'!A78,POST16!$K$20:$K$26,'School CFR'!$J$2)</f>
        <v>0</v>
      </c>
      <c r="K78" s="402">
        <f>SUMIF('HN TOP UP AUTUMN UPDATE NOV'!$E$8:$E$189,'School CFR'!A78,'HN TOP UP AUTUMN UPDATE NOV'!$H$8:$H$189)</f>
        <v>0</v>
      </c>
      <c r="L78" s="402">
        <f>SUMIFS(PPG!$F$20:$F$158,PPG!$C$20:$C$158,'School CFR'!A78,PPG!$K$20:$K$158,'School CFR'!$L$2)</f>
        <v>48140</v>
      </c>
      <c r="M78" s="401">
        <f>SUMIFS(COVID!$F$20:$F$109,COVID!$C$20:$C$109,'School CFR'!A78,COVID!$K$20:$K$109,'School CFR'!$M$2)+SUMIFS(GRANTS!$F$20:$F$220,GRANTS!$C$20:$C$220,'School CFR'!A78,GRANTS!$K$20:$K$220,'School CFR'!$M$2)</f>
        <v>14816.666666666666</v>
      </c>
      <c r="N78" s="408">
        <f>SUMIFS(GRANTS!$F$20:$F$220,GRANTS!$C$20:$C$220,'School CFR'!A78,GRANTS!$K$20:$K$220,'School CFR'!$N$2)</f>
        <v>8505.6200000000008</v>
      </c>
      <c r="O78" s="301"/>
    </row>
    <row r="79" spans="1:15" x14ac:dyDescent="0.25">
      <c r="A79" s="412">
        <v>3025405</v>
      </c>
      <c r="B79" s="277" t="s">
        <v>104</v>
      </c>
      <c r="C79" s="414" t="e">
        <f>SUMIF(APT!$C$20:$C$100,'School CFR'!A79,APT!$AG$20:$AG$100)+SUMIF(HNPlaces!$C$20:$C$35,'School CFR'!A79,HNPlaces!$AI$20:$AI$35)+SUMIF(TPG!$C$20:$C$133,'School CFR'!A79,TPG!#REF!)</f>
        <v>#REF!</v>
      </c>
      <c r="D79" s="414">
        <f>SUMIF(POST16!$C$20:$C$26,'School CFR'!A79,POST16!$AI$20:$AI$26)</f>
        <v>1265527.5</v>
      </c>
      <c r="E79" s="414">
        <f>SUMIF('HN TOP UP AUTUMN UPDATE NOV'!$E$8:$E$189,'School CFR'!A79,'HN TOP UP AUTUMN UPDATE NOV'!$BG$8:$BG$189)</f>
        <v>0</v>
      </c>
      <c r="F79" s="414">
        <f>SUMIF(PPG!$C$20:$C$158,'School CFR'!A79,PPG!$AG$20:$AG$158)</f>
        <v>28737.5</v>
      </c>
      <c r="G79" s="414" t="e">
        <f>SUMIFS(GRANTS!#REF!,GRANTS!$C$20:$C$220,'School CFR'!A79,GRANTS!$K$20:$K$220,'School CFR'!$G$2)</f>
        <v>#REF!</v>
      </c>
      <c r="H79" s="414" t="e">
        <f>SUMIFS(GRANTS!#REF!,GRANTS!$C$20:$C$220,'School CFR'!A79,GRANTS!$K$20:$K$220,'School CFR'!$H$2)</f>
        <v>#REF!</v>
      </c>
      <c r="I79" s="402">
        <f>SUMIFS(APT!$F$20:$F$100,APT!$C$20:$C$100,'School CFR'!A79,APT!$K$20:$K$100,'School CFR'!$I$2)+(SUMIFS(HNPlaces!$F$20:$F$35,HNPlaces!$C$20:$C$35,'School CFR'!A79,HNPlaces!$K$20:$K$35,'School CFR'!$I$2))+(SUMIFS(TPG!$F$20:$F$133,TPG!$C$20:$C$133,'School CFR'!A79,TPG!$K$20:$K$133,'School CFR'!$I$2))</f>
        <v>5219893.0249579996</v>
      </c>
      <c r="J79" s="401">
        <f>SUMIFS(HNPlaces!$F$20:$F$35,HNPlaces!$C$20:$C$35,'School CFR'!A79,HNPlaces!$K$20:$K$35,'School CFR'!$J$2)+SUMIFS(POST16!$F$20:$F$26,POST16!$C$20:$C$26,'School CFR'!A79,POST16!$K$20:$K$26,'School CFR'!$J$2)</f>
        <v>1687370</v>
      </c>
      <c r="K79" s="402">
        <f>SUMIF('HN TOP UP AUTUMN UPDATE NOV'!$E$8:$E$189,'School CFR'!A79,'HN TOP UP AUTUMN UPDATE NOV'!$H$8:$H$189)</f>
        <v>0</v>
      </c>
      <c r="L79" s="402">
        <f>SUMIFS(PPG!$F$20:$F$158,PPG!$C$20:$C$158,'School CFR'!A79,PPG!$K$20:$K$158,'School CFR'!$L$2)</f>
        <v>114950</v>
      </c>
      <c r="M79" s="401">
        <f>SUMIFS(COVID!$F$20:$F$109,COVID!$C$20:$C$109,'School CFR'!A79,COVID!$K$20:$K$109,'School CFR'!$M$2)+SUMIFS(GRANTS!$F$20:$F$220,GRANTS!$C$20:$C$220,'School CFR'!A79,GRANTS!$K$20:$K$220,'School CFR'!$M$2)</f>
        <v>29500</v>
      </c>
      <c r="N79" s="408">
        <f>SUMIFS(GRANTS!$F$20:$F$220,GRANTS!$C$20:$C$220,'School CFR'!A79,GRANTS!$K$20:$K$220,'School CFR'!$N$2)</f>
        <v>0</v>
      </c>
      <c r="O79" s="301"/>
    </row>
    <row r="80" spans="1:15" x14ac:dyDescent="0.25">
      <c r="A80" s="412">
        <v>3024003</v>
      </c>
      <c r="B80" s="277" t="s">
        <v>107</v>
      </c>
      <c r="C80" s="414" t="e">
        <f>SUMIF(APT!$C$20:$C$100,'School CFR'!A80,APT!$AG$20:$AG$100)+SUMIF(HNPlaces!$C$20:$C$35,'School CFR'!A80,HNPlaces!$AI$20:$AI$35)+SUMIF(TPG!$C$20:$C$133,'School CFR'!A80,TPG!#REF!)</f>
        <v>#REF!</v>
      </c>
      <c r="D80" s="414">
        <f>SUMIF(POST16!$C$20:$C$26,'School CFR'!A80,POST16!$AI$20:$AI$26)</f>
        <v>0</v>
      </c>
      <c r="E80" s="414">
        <f>SUMIF('HN TOP UP AUTUMN UPDATE NOV'!$E$8:$E$189,'School CFR'!A80,'HN TOP UP AUTUMN UPDATE NOV'!$BG$8:$BG$189)</f>
        <v>0</v>
      </c>
      <c r="F80" s="414">
        <f>SUMIF(PPG!$C$20:$C$158,'School CFR'!A80,PPG!$AG$20:$AG$158)</f>
        <v>77987.5</v>
      </c>
      <c r="G80" s="414" t="e">
        <f>SUMIFS(GRANTS!#REF!,GRANTS!$C$20:$C$220,'School CFR'!A80,GRANTS!$K$20:$K$220,'School CFR'!$G$2)</f>
        <v>#REF!</v>
      </c>
      <c r="H80" s="414" t="e">
        <f>SUMIFS(GRANTS!#REF!,GRANTS!$C$20:$C$220,'School CFR'!A80,GRANTS!$K$20:$K$220,'School CFR'!$H$2)</f>
        <v>#REF!</v>
      </c>
      <c r="I80" s="402">
        <f>SUMIFS(APT!$F$20:$F$100,APT!$C$20:$C$100,'School CFR'!A80,APT!$K$20:$K$100,'School CFR'!$I$2)+(SUMIFS(HNPlaces!$F$20:$F$35,HNPlaces!$C$20:$C$35,'School CFR'!A80,HNPlaces!$K$20:$K$35,'School CFR'!$I$2))+(SUMIFS(TPG!$F$20:$F$133,TPG!$C$20:$C$133,'School CFR'!A80,TPG!$K$20:$K$133,'School CFR'!$I$2))</f>
        <v>5138444.9825939974</v>
      </c>
      <c r="J80" s="401">
        <f>SUMIFS(HNPlaces!$F$20:$F$35,HNPlaces!$C$20:$C$35,'School CFR'!A80,HNPlaces!$K$20:$K$35,'School CFR'!$J$2)+SUMIFS(POST16!$F$20:$F$26,POST16!$C$20:$C$26,'School CFR'!A80,POST16!$K$20:$K$26,'School CFR'!$J$2)</f>
        <v>0</v>
      </c>
      <c r="K80" s="402">
        <f>SUMIF('HN TOP UP AUTUMN UPDATE NOV'!$E$8:$E$189,'School CFR'!A80,'HN TOP UP AUTUMN UPDATE NOV'!$H$8:$H$189)</f>
        <v>0</v>
      </c>
      <c r="L80" s="402">
        <f>SUMIFS(PPG!$F$20:$F$158,PPG!$C$20:$C$158,'School CFR'!A80,PPG!$K$20:$K$158,'School CFR'!$L$2)</f>
        <v>311950</v>
      </c>
      <c r="M80" s="401">
        <f>SUMIFS(COVID!$F$20:$F$109,COVID!$C$20:$C$109,'School CFR'!A80,COVID!$K$20:$K$109,'School CFR'!$M$2)+SUMIFS(GRANTS!$F$20:$F$220,GRANTS!$C$20:$C$220,'School CFR'!A80,GRANTS!$K$20:$K$220,'School CFR'!$M$2)</f>
        <v>25310</v>
      </c>
      <c r="N80" s="408">
        <f>SUMIFS(GRANTS!$F$20:$F$220,GRANTS!$C$20:$C$220,'School CFR'!A80,GRANTS!$K$20:$K$220,'School CFR'!$N$2)</f>
        <v>17289.060000000001</v>
      </c>
      <c r="O80" s="301"/>
    </row>
    <row r="81" spans="1:15" x14ac:dyDescent="0.25">
      <c r="A81" s="412">
        <v>3025427</v>
      </c>
      <c r="B81" s="277" t="s">
        <v>111</v>
      </c>
      <c r="C81" s="414" t="e">
        <f>SUMIF(APT!$C$20:$C$100,'School CFR'!A81,APT!$AG$20:$AG$100)+SUMIF(HNPlaces!$C$20:$C$35,'School CFR'!A81,HNPlaces!$AI$20:$AI$35)+SUMIF(TPG!$C$20:$C$133,'School CFR'!A81,TPG!#REF!)</f>
        <v>#REF!</v>
      </c>
      <c r="D81" s="414">
        <f>SUMIF(POST16!$C$20:$C$26,'School CFR'!A81,POST16!$AI$20:$AI$26)</f>
        <v>1181128.5</v>
      </c>
      <c r="E81" s="414">
        <f>SUMIF('HN TOP UP AUTUMN UPDATE NOV'!$E$8:$E$189,'School CFR'!A81,'HN TOP UP AUTUMN UPDATE NOV'!$BG$8:$BG$189)</f>
        <v>0</v>
      </c>
      <c r="F81" s="414">
        <f>SUMIF(PPG!$C$20:$C$158,'School CFR'!A81,PPG!$AG$20:$AG$158)</f>
        <v>15866.25</v>
      </c>
      <c r="G81" s="414" t="e">
        <f>SUMIFS(GRANTS!#REF!,GRANTS!$C$20:$C$220,'School CFR'!A81,GRANTS!$K$20:$K$220,'School CFR'!$G$2)</f>
        <v>#REF!</v>
      </c>
      <c r="H81" s="414" t="e">
        <f>SUMIFS(GRANTS!#REF!,GRANTS!$C$20:$C$220,'School CFR'!A81,GRANTS!$K$20:$K$220,'School CFR'!$H$2)</f>
        <v>#REF!</v>
      </c>
      <c r="I81" s="402">
        <f>SUMIFS(APT!$F$20:$F$100,APT!$C$20:$C$100,'School CFR'!A81,APT!$K$20:$K$100,'School CFR'!$I$2)+(SUMIFS(HNPlaces!$F$20:$F$35,HNPlaces!$C$20:$C$35,'School CFR'!A81,HNPlaces!$K$20:$K$35,'School CFR'!$I$2))+(SUMIFS(TPG!$F$20:$F$133,TPG!$C$20:$C$133,'School CFR'!A81,TPG!$K$20:$K$133,'School CFR'!$I$2))</f>
        <v>6929887.4204292363</v>
      </c>
      <c r="J81" s="401">
        <f>SUMIFS(HNPlaces!$F$20:$F$35,HNPlaces!$C$20:$C$35,'School CFR'!A81,HNPlaces!$K$20:$K$35,'School CFR'!$J$2)+SUMIFS(POST16!$F$20:$F$26,POST16!$C$20:$C$26,'School CFR'!A81,POST16!$K$20:$K$26,'School CFR'!$J$2)</f>
        <v>1574838</v>
      </c>
      <c r="K81" s="402">
        <f>SUMIF('HN TOP UP AUTUMN UPDATE NOV'!$E$8:$E$189,'School CFR'!A81,'HN TOP UP AUTUMN UPDATE NOV'!$H$8:$H$189)</f>
        <v>0</v>
      </c>
      <c r="L81" s="402">
        <f>SUMIFS(PPG!$F$20:$F$158,PPG!$C$20:$C$158,'School CFR'!A81,PPG!$K$20:$K$158,'School CFR'!$L$2)</f>
        <v>63465</v>
      </c>
      <c r="M81" s="401">
        <f>SUMIFS(COVID!$F$20:$F$109,COVID!$C$20:$C$109,'School CFR'!A81,COVID!$K$20:$K$109,'School CFR'!$M$2)+SUMIFS(GRANTS!$F$20:$F$220,GRANTS!$C$20:$C$220,'School CFR'!A81,GRANTS!$K$20:$K$220,'School CFR'!$M$2)</f>
        <v>35530</v>
      </c>
      <c r="N81" s="408">
        <f>SUMIFS(GRANTS!$F$20:$F$220,GRANTS!$C$20:$C$220,'School CFR'!A81,GRANTS!$K$20:$K$220,'School CFR'!$N$2)</f>
        <v>0</v>
      </c>
      <c r="O81" s="301"/>
    </row>
    <row r="82" spans="1:15" x14ac:dyDescent="0.25">
      <c r="A82" s="412">
        <v>3024004</v>
      </c>
      <c r="B82" s="277" t="s">
        <v>112</v>
      </c>
      <c r="C82" s="414" t="e">
        <f>SUMIF(APT!$C$20:$C$100,'School CFR'!A82,APT!$AG$20:$AG$100)+SUMIF(HNPlaces!$C$20:$C$35,'School CFR'!A82,HNPlaces!$AI$20:$AI$35)+SUMIF(TPG!$C$20:$C$133,'School CFR'!A82,TPG!#REF!)</f>
        <v>#REF!</v>
      </c>
      <c r="D82" s="414">
        <f>SUMIF(POST16!$C$20:$C$26,'School CFR'!A82,POST16!$AI$20:$AI$26)</f>
        <v>292718.25</v>
      </c>
      <c r="E82" s="414">
        <f>SUMIF('HN TOP UP AUTUMN UPDATE NOV'!$E$8:$E$189,'School CFR'!A82,'HN TOP UP AUTUMN UPDATE NOV'!$BG$8:$BG$189)</f>
        <v>0</v>
      </c>
      <c r="F82" s="414">
        <f>SUMIF(PPG!$C$20:$C$158,'School CFR'!A82,PPG!$AG$20:$AG$158)</f>
        <v>2865</v>
      </c>
      <c r="G82" s="414" t="e">
        <f>SUMIFS(GRANTS!#REF!,GRANTS!$C$20:$C$220,'School CFR'!A82,GRANTS!$K$20:$K$220,'School CFR'!$G$2)</f>
        <v>#REF!</v>
      </c>
      <c r="H82" s="414" t="e">
        <f>SUMIFS(GRANTS!#REF!,GRANTS!$C$20:$C$220,'School CFR'!A82,GRANTS!$K$20:$K$220,'School CFR'!$H$2)</f>
        <v>#REF!</v>
      </c>
      <c r="I82" s="402">
        <f>SUMIFS(APT!$F$20:$F$100,APT!$C$20:$C$100,'School CFR'!A82,APT!$K$20:$K$100,'School CFR'!$I$2)+(SUMIFS(HNPlaces!$F$20:$F$35,HNPlaces!$C$20:$C$35,'School CFR'!A82,HNPlaces!$K$20:$K$35,'School CFR'!$I$2))+(SUMIFS(TPG!$F$20:$F$133,TPG!$C$20:$C$133,'School CFR'!A82,TPG!$K$20:$K$133,'School CFR'!$I$2))</f>
        <v>1642087.7026394645</v>
      </c>
      <c r="J82" s="401">
        <f>SUMIFS(HNPlaces!$F$20:$F$35,HNPlaces!$C$20:$C$35,'School CFR'!A82,HNPlaces!$K$20:$K$35,'School CFR'!$J$2)+SUMIFS(POST16!$F$20:$F$26,POST16!$C$20:$C$26,'School CFR'!A82,POST16!$K$20:$K$26,'School CFR'!$J$2)</f>
        <v>390291</v>
      </c>
      <c r="K82" s="402">
        <f>SUMIF('HN TOP UP AUTUMN UPDATE NOV'!$E$8:$E$189,'School CFR'!A82,'HN TOP UP AUTUMN UPDATE NOV'!$H$8:$H$189)</f>
        <v>0</v>
      </c>
      <c r="L82" s="402">
        <f>SUMIFS(PPG!$F$20:$F$158,PPG!$C$20:$C$158,'School CFR'!A82,PPG!$K$20:$K$158,'School CFR'!$L$2)</f>
        <v>11460</v>
      </c>
      <c r="M82" s="401">
        <f>SUMIFS(COVID!$F$20:$F$109,COVID!$C$20:$C$109,'School CFR'!A82,COVID!$K$20:$K$109,'School CFR'!$M$2)+SUMIFS(GRANTS!$F$20:$F$220,GRANTS!$C$20:$C$220,'School CFR'!A82,GRANTS!$K$20:$K$220,'School CFR'!$M$2)</f>
        <v>9260</v>
      </c>
      <c r="N82" s="408">
        <f>SUMIFS(GRANTS!$F$20:$F$220,GRANTS!$C$20:$C$220,'School CFR'!A82,GRANTS!$K$20:$K$220,'School CFR'!$N$2)</f>
        <v>0</v>
      </c>
      <c r="O82" s="301"/>
    </row>
    <row r="83" spans="1:15" x14ac:dyDescent="0.25">
      <c r="A83" s="412">
        <v>3025404</v>
      </c>
      <c r="B83" s="277" t="s">
        <v>118</v>
      </c>
      <c r="C83" s="414" t="e">
        <f>SUMIF(APT!$C$20:$C$100,'School CFR'!A83,APT!$AG$20:$AG$100)+SUMIF(HNPlaces!$C$20:$C$35,'School CFR'!A83,HNPlaces!$AI$20:$AI$35)+SUMIF(TPG!$C$20:$C$133,'School CFR'!A83,TPG!#REF!)</f>
        <v>#REF!</v>
      </c>
      <c r="D83" s="414">
        <f>SUMIF(POST16!$C$20:$C$26,'School CFR'!A83,POST16!$AI$20:$AI$26)</f>
        <v>1033387.5000000001</v>
      </c>
      <c r="E83" s="414">
        <f>SUMIF('HN TOP UP AUTUMN UPDATE NOV'!$E$8:$E$189,'School CFR'!A83,'HN TOP UP AUTUMN UPDATE NOV'!$BG$8:$BG$189)</f>
        <v>0</v>
      </c>
      <c r="F83" s="414">
        <f>SUMIF(PPG!$C$20:$C$158,'School CFR'!A83,PPG!$AG$20:$AG$158)</f>
        <v>10266.25</v>
      </c>
      <c r="G83" s="414" t="e">
        <f>SUMIFS(GRANTS!#REF!,GRANTS!$C$20:$C$220,'School CFR'!A83,GRANTS!$K$20:$K$220,'School CFR'!$G$2)</f>
        <v>#REF!</v>
      </c>
      <c r="H83" s="414" t="e">
        <f>SUMIFS(GRANTS!#REF!,GRANTS!$C$20:$C$220,'School CFR'!A83,GRANTS!$K$20:$K$220,'School CFR'!$H$2)</f>
        <v>#REF!</v>
      </c>
      <c r="I83" s="402">
        <f>SUMIFS(APT!$F$20:$F$100,APT!$C$20:$C$100,'School CFR'!A83,APT!$K$20:$K$100,'School CFR'!$I$2)+(SUMIFS(HNPlaces!$F$20:$F$35,HNPlaces!$C$20:$C$35,'School CFR'!A83,HNPlaces!$K$20:$K$35,'School CFR'!$I$2))+(SUMIFS(TPG!$F$20:$F$133,TPG!$C$20:$C$133,'School CFR'!A83,TPG!$K$20:$K$133,'School CFR'!$I$2))</f>
        <v>3400970.8909040731</v>
      </c>
      <c r="J83" s="401">
        <f>SUMIFS(HNPlaces!$F$20:$F$35,HNPlaces!$C$20:$C$35,'School CFR'!A83,HNPlaces!$K$20:$K$35,'School CFR'!$J$2)+SUMIFS(POST16!$F$20:$F$26,POST16!$C$20:$C$26,'School CFR'!A83,POST16!$K$20:$K$26,'School CFR'!$J$2)</f>
        <v>1377850</v>
      </c>
      <c r="K83" s="402">
        <f>SUMIF('HN TOP UP AUTUMN UPDATE NOV'!$E$8:$E$189,'School CFR'!A83,'HN TOP UP AUTUMN UPDATE NOV'!$H$8:$H$189)</f>
        <v>0</v>
      </c>
      <c r="L83" s="402">
        <f>SUMIFS(PPG!$F$20:$F$158,PPG!$C$20:$C$158,'School CFR'!A83,PPG!$K$20:$K$158,'School CFR'!$L$2)</f>
        <v>41065</v>
      </c>
      <c r="M83" s="401">
        <f>SUMIFS(COVID!$F$20:$F$109,COVID!$C$20:$C$109,'School CFR'!A83,COVID!$K$20:$K$109,'School CFR'!$M$2)+SUMIFS(GRANTS!$F$20:$F$220,GRANTS!$C$20:$C$220,'School CFR'!A83,GRANTS!$K$20:$K$220,'School CFR'!$M$2)</f>
        <v>18060</v>
      </c>
      <c r="N83" s="408">
        <f>SUMIFS(GRANTS!$F$20:$F$220,GRANTS!$C$20:$C$220,'School CFR'!A83,GRANTS!$K$20:$K$220,'School CFR'!$N$2)</f>
        <v>0</v>
      </c>
      <c r="O83" s="301"/>
    </row>
    <row r="84" spans="1:15" x14ac:dyDescent="0.25">
      <c r="A84" s="412">
        <v>3025407</v>
      </c>
      <c r="B84" s="277" t="s">
        <v>119</v>
      </c>
      <c r="C84" s="414" t="e">
        <f>SUMIF(APT!$C$20:$C$100,'School CFR'!A84,APT!$AG$20:$AG$100)+SUMIF(HNPlaces!$C$20:$C$35,'School CFR'!A84,HNPlaces!$AI$20:$AI$35)+SUMIF(TPG!$C$20:$C$133,'School CFR'!A84,TPG!#REF!)</f>
        <v>#REF!</v>
      </c>
      <c r="D84" s="414">
        <f>SUMIF(POST16!$C$20:$C$26,'School CFR'!A84,POST16!$AI$20:$AI$26)</f>
        <v>826823.25</v>
      </c>
      <c r="E84" s="414">
        <f>SUMIF('HN TOP UP AUTUMN UPDATE NOV'!$E$8:$E$189,'School CFR'!A84,'HN TOP UP AUTUMN UPDATE NOV'!$BG$8:$BG$189)</f>
        <v>0</v>
      </c>
      <c r="F84" s="414">
        <f>SUMIF(PPG!$C$20:$C$158,'School CFR'!A84,PPG!$AG$20:$AG$158)</f>
        <v>57278.75</v>
      </c>
      <c r="G84" s="414" t="e">
        <f>SUMIFS(GRANTS!#REF!,GRANTS!$C$20:$C$220,'School CFR'!A84,GRANTS!$K$20:$K$220,'School CFR'!$G$2)</f>
        <v>#REF!</v>
      </c>
      <c r="H84" s="414" t="e">
        <f>SUMIFS(GRANTS!#REF!,GRANTS!$C$20:$C$220,'School CFR'!A84,GRANTS!$K$20:$K$220,'School CFR'!$H$2)</f>
        <v>#REF!</v>
      </c>
      <c r="I84" s="402">
        <f>SUMIFS(APT!$F$20:$F$100,APT!$C$20:$C$100,'School CFR'!A84,APT!$K$20:$K$100,'School CFR'!$I$2)+(SUMIFS(HNPlaces!$F$20:$F$35,HNPlaces!$C$20:$C$35,'School CFR'!A84,HNPlaces!$K$20:$K$35,'School CFR'!$I$2))+(SUMIFS(TPG!$F$20:$F$133,TPG!$C$20:$C$133,'School CFR'!A84,TPG!$K$20:$K$133,'School CFR'!$I$2))</f>
        <v>6580401.6160812704</v>
      </c>
      <c r="J84" s="401">
        <f>SUMIFS(HNPlaces!$F$20:$F$35,HNPlaces!$C$20:$C$35,'School CFR'!A84,HNPlaces!$K$20:$K$35,'School CFR'!$J$2)+SUMIFS(POST16!$F$20:$F$26,POST16!$C$20:$C$26,'School CFR'!A84,POST16!$K$20:$K$26,'School CFR'!$J$2)</f>
        <v>1102431</v>
      </c>
      <c r="K84" s="402">
        <f>SUMIF('HN TOP UP AUTUMN UPDATE NOV'!$E$8:$E$189,'School CFR'!A84,'HN TOP UP AUTUMN UPDATE NOV'!$H$8:$H$189)</f>
        <v>0</v>
      </c>
      <c r="L84" s="402">
        <f>SUMIFS(PPG!$F$20:$F$158,PPG!$C$20:$C$158,'School CFR'!A84,PPG!$K$20:$K$158,'School CFR'!$L$2)</f>
        <v>229115</v>
      </c>
      <c r="M84" s="401">
        <f>SUMIFS(COVID!$F$20:$F$109,COVID!$C$20:$C$109,'School CFR'!A84,COVID!$K$20:$K$109,'School CFR'!$M$2)+SUMIFS(GRANTS!$F$20:$F$220,GRANTS!$C$20:$C$220,'School CFR'!A84,GRANTS!$K$20:$K$220,'School CFR'!$M$2)</f>
        <v>34030</v>
      </c>
      <c r="N84" s="408">
        <f>SUMIFS(GRANTS!$F$20:$F$220,GRANTS!$C$20:$C$220,'School CFR'!A84,GRANTS!$K$20:$K$220,'School CFR'!$N$2)</f>
        <v>0</v>
      </c>
      <c r="O84" s="301"/>
    </row>
    <row r="85" spans="1:15" x14ac:dyDescent="0.25">
      <c r="A85" s="412">
        <v>3027010</v>
      </c>
      <c r="B85" s="277" t="s">
        <v>76</v>
      </c>
      <c r="C85" s="414" t="e">
        <f>SUMIF(APT!$C$20:$C$100,'School CFR'!A85,APT!$AG$20:$AG$100)+SUMIF(HNPlaces!$C$20:$C$35,'School CFR'!A85,HNPlaces!$AI$20:$AI$35)+SUMIF(TPG!$C$20:$C$133,'School CFR'!A85,TPG!#REF!)</f>
        <v>#REF!</v>
      </c>
      <c r="D85" s="414">
        <f>SUMIF(POST16!$C$20:$C$26,'School CFR'!A85,POST16!$AI$20:$AI$26)</f>
        <v>732.74999999999989</v>
      </c>
      <c r="E85" s="414">
        <f>SUMIF('HN TOP UP AUTUMN UPDATE NOV'!$E$8:$E$189,'School CFR'!A85,'HN TOP UP AUTUMN UPDATE NOV'!$BG$8:$BG$189)</f>
        <v>0</v>
      </c>
      <c r="F85" s="414">
        <f>SUMIF(PPG!$C$20:$C$158,'School CFR'!A85,PPG!$AG$20:$AG$158)</f>
        <v>6685</v>
      </c>
      <c r="G85" s="414" t="e">
        <f>SUMIFS(GRANTS!#REF!,GRANTS!$C$20:$C$220,'School CFR'!A85,GRANTS!$K$20:$K$220,'School CFR'!$G$2)</f>
        <v>#REF!</v>
      </c>
      <c r="H85" s="414" t="e">
        <f>SUMIFS(GRANTS!#REF!,GRANTS!$C$20:$C$220,'School CFR'!A85,GRANTS!$K$20:$K$220,'School CFR'!$H$2)</f>
        <v>#REF!</v>
      </c>
      <c r="I85" s="402">
        <f>SUMIFS(APT!$F$20:$F$100,APT!$C$20:$C$100,'School CFR'!A85,APT!$K$20:$K$100,'School CFR'!$I$2)+(SUMIFS(HNPlaces!$F$20:$F$35,HNPlaces!$C$20:$C$35,'School CFR'!A85,HNPlaces!$K$20:$K$35,'School CFR'!$I$2))+(SUMIFS(TPG!$F$20:$F$133,TPG!$C$20:$C$133,'School CFR'!A85,TPG!$K$20:$K$133,'School CFR'!$I$2))</f>
        <v>977500.00000000012</v>
      </c>
      <c r="J85" s="401">
        <f>SUMIFS(HNPlaces!$F$20:$F$35,HNPlaces!$C$20:$C$35,'School CFR'!A85,HNPlaces!$K$20:$K$35,'School CFR'!$J$2)+SUMIFS(POST16!$F$20:$F$26,POST16!$C$20:$C$26,'School CFR'!A85,POST16!$K$20:$K$26,'School CFR'!$J$2)</f>
        <v>977</v>
      </c>
      <c r="K85" s="402">
        <f>SUMIF('HN TOP UP AUTUMN UPDATE NOV'!$E$8:$E$189,'School CFR'!A85,'HN TOP UP AUTUMN UPDATE NOV'!$H$8:$H$189)</f>
        <v>0</v>
      </c>
      <c r="L85" s="402">
        <f>SUMIFS(PPG!$F$20:$F$158,PPG!$C$20:$C$158,'School CFR'!A85,PPG!$K$20:$K$158,'School CFR'!$L$2)</f>
        <v>26740</v>
      </c>
      <c r="M85" s="401">
        <f>SUMIFS(COVID!$F$20:$F$109,COVID!$C$20:$C$109,'School CFR'!A85,COVID!$K$20:$K$109,'School CFR'!$M$2)+SUMIFS(GRANTS!$F$20:$F$220,GRANTS!$C$20:$C$220,'School CFR'!A85,GRANTS!$K$20:$K$220,'School CFR'!$M$2)</f>
        <v>8900</v>
      </c>
      <c r="N85" s="408">
        <f>SUMIFS(GRANTS!$F$20:$F$220,GRANTS!$C$20:$C$220,'School CFR'!A85,GRANTS!$K$20:$K$220,'School CFR'!$N$2)</f>
        <v>8303.1200000000008</v>
      </c>
      <c r="O85" s="301"/>
    </row>
    <row r="86" spans="1:15" x14ac:dyDescent="0.25">
      <c r="A86" s="412">
        <v>3027005</v>
      </c>
      <c r="B86" s="277" t="s">
        <v>67</v>
      </c>
      <c r="C86" s="414" t="e">
        <f>SUMIF(APT!$C$20:$C$100,'School CFR'!A86,APT!$AG$20:$AG$100)+SUMIF(HNPlaces!$C$20:$C$35,'School CFR'!A86,HNPlaces!$AI$20:$AI$35)+SUMIF(TPG!$C$20:$C$133,'School CFR'!A86,TPG!#REF!)</f>
        <v>#REF!</v>
      </c>
      <c r="D86" s="414">
        <f>SUMIF(POST16!$C$20:$C$26,'School CFR'!A86,POST16!$AI$20:$AI$26)</f>
        <v>0</v>
      </c>
      <c r="E86" s="414">
        <f>SUMIF('HN TOP UP AUTUMN UPDATE NOV'!$E$8:$E$189,'School CFR'!A86,'HN TOP UP AUTUMN UPDATE NOV'!$BG$8:$BG$189)</f>
        <v>0</v>
      </c>
      <c r="F86" s="414">
        <f>SUMIF(PPG!$C$20:$C$158,'School CFR'!A86,PPG!$AG$20:$AG$158)</f>
        <v>15131.25</v>
      </c>
      <c r="G86" s="414" t="e">
        <f>SUMIFS(GRANTS!#REF!,GRANTS!$C$20:$C$220,'School CFR'!A86,GRANTS!$K$20:$K$220,'School CFR'!$G$2)</f>
        <v>#REF!</v>
      </c>
      <c r="H86" s="414" t="e">
        <f>SUMIFS(GRANTS!#REF!,GRANTS!$C$20:$C$220,'School CFR'!A86,GRANTS!$K$20:$K$220,'School CFR'!$H$2)</f>
        <v>#REF!</v>
      </c>
      <c r="I86" s="402">
        <f>SUMIFS(APT!$F$20:$F$100,APT!$C$20:$C$100,'School CFR'!A86,APT!$K$20:$K$100,'School CFR'!$I$2)+(SUMIFS(HNPlaces!$F$20:$F$35,HNPlaces!$C$20:$C$35,'School CFR'!A86,HNPlaces!$K$20:$K$35,'School CFR'!$I$2))+(SUMIFS(TPG!$F$20:$F$133,TPG!$C$20:$C$133,'School CFR'!A86,TPG!$K$20:$K$133,'School CFR'!$I$2))</f>
        <v>1241666.6666666667</v>
      </c>
      <c r="J86" s="401">
        <f>SUMIFS(HNPlaces!$F$20:$F$35,HNPlaces!$C$20:$C$35,'School CFR'!A86,HNPlaces!$K$20:$K$35,'School CFR'!$J$2)+SUMIFS(POST16!$F$20:$F$26,POST16!$C$20:$C$26,'School CFR'!A86,POST16!$K$20:$K$26,'School CFR'!$J$2)</f>
        <v>0</v>
      </c>
      <c r="K86" s="402">
        <f>SUMIF('HN TOP UP AUTUMN UPDATE NOV'!$E$8:$E$189,'School CFR'!A86,'HN TOP UP AUTUMN UPDATE NOV'!$H$8:$H$189)</f>
        <v>0</v>
      </c>
      <c r="L86" s="402">
        <f>SUMIFS(PPG!$F$20:$F$158,PPG!$C$20:$C$158,'School CFR'!A86,PPG!$K$20:$K$158,'School CFR'!$L$2)</f>
        <v>60525</v>
      </c>
      <c r="M86" s="401">
        <f>SUMIFS(COVID!$F$20:$F$109,COVID!$C$20:$C$109,'School CFR'!A86,COVID!$K$20:$K$109,'School CFR'!$M$2)+SUMIFS(GRANTS!$F$20:$F$220,GRANTS!$C$20:$C$220,'School CFR'!A86,GRANTS!$K$20:$K$220,'School CFR'!$M$2)</f>
        <v>19487.5</v>
      </c>
      <c r="N86" s="408">
        <f>SUMIFS(GRANTS!$F$20:$F$220,GRANTS!$C$20:$C$220,'School CFR'!A86,GRANTS!$K$20:$K$220,'School CFR'!$N$2)</f>
        <v>9670</v>
      </c>
      <c r="O86" s="301"/>
    </row>
    <row r="87" spans="1:15" x14ac:dyDescent="0.25">
      <c r="A87" s="412">
        <v>3027009</v>
      </c>
      <c r="B87" s="277" t="s">
        <v>74</v>
      </c>
      <c r="C87" s="414" t="e">
        <f>SUMIF(APT!$C$20:$C$100,'School CFR'!A87,APT!$AG$20:$AG$100)+SUMIF(HNPlaces!$C$20:$C$35,'School CFR'!A87,HNPlaces!$AI$20:$AI$35)+SUMIF(TPG!$C$20:$C$133,'School CFR'!A87,TPG!#REF!)</f>
        <v>#REF!</v>
      </c>
      <c r="D87" s="414">
        <f>SUMIF(POST16!$C$20:$C$26,'School CFR'!A87,POST16!$AI$20:$AI$26)</f>
        <v>0</v>
      </c>
      <c r="E87" s="414">
        <f>SUMIF('HN TOP UP AUTUMN UPDATE NOV'!$E$8:$E$189,'School CFR'!A87,'HN TOP UP AUTUMN UPDATE NOV'!$BG$8:$BG$189)</f>
        <v>0</v>
      </c>
      <c r="F87" s="414">
        <f>SUMIF(PPG!$C$20:$C$158,'School CFR'!A87,PPG!$AG$20:$AG$158)</f>
        <v>14795</v>
      </c>
      <c r="G87" s="414" t="e">
        <f>SUMIFS(GRANTS!#REF!,GRANTS!$C$20:$C$220,'School CFR'!A87,GRANTS!$K$20:$K$220,'School CFR'!$G$2)</f>
        <v>#REF!</v>
      </c>
      <c r="H87" s="414" t="e">
        <f>SUMIFS(GRANTS!#REF!,GRANTS!$C$20:$C$220,'School CFR'!A87,GRANTS!$K$20:$K$220,'School CFR'!$H$2)</f>
        <v>#REF!</v>
      </c>
      <c r="I87" s="402">
        <f>SUMIFS(APT!$F$20:$F$100,APT!$C$20:$C$100,'School CFR'!A87,APT!$K$20:$K$100,'School CFR'!$I$2)+(SUMIFS(HNPlaces!$F$20:$F$35,HNPlaces!$C$20:$C$35,'School CFR'!A87,HNPlaces!$K$20:$K$35,'School CFR'!$I$2))+(SUMIFS(TPG!$F$20:$F$133,TPG!$C$20:$C$133,'School CFR'!A87,TPG!$K$20:$K$133,'School CFR'!$I$2))</f>
        <v>1758488</v>
      </c>
      <c r="J87" s="401">
        <f>SUMIFS(HNPlaces!$F$20:$F$35,HNPlaces!$C$20:$C$35,'School CFR'!A87,HNPlaces!$K$20:$K$35,'School CFR'!$J$2)+SUMIFS(POST16!$F$20:$F$26,POST16!$C$20:$C$26,'School CFR'!A87,POST16!$K$20:$K$26,'School CFR'!$J$2)</f>
        <v>0</v>
      </c>
      <c r="K87" s="402">
        <f>SUMIF('HN TOP UP AUTUMN UPDATE NOV'!$E$8:$E$189,'School CFR'!A87,'HN TOP UP AUTUMN UPDATE NOV'!$H$8:$H$189)</f>
        <v>0</v>
      </c>
      <c r="L87" s="402">
        <f>SUMIFS(PPG!$F$20:$F$158,PPG!$C$20:$C$158,'School CFR'!A87,PPG!$K$20:$K$158,'School CFR'!$L$2)</f>
        <v>59180</v>
      </c>
      <c r="M87" s="401">
        <f>SUMIFS(COVID!$F$20:$F$109,COVID!$C$20:$C$109,'School CFR'!A87,COVID!$K$20:$K$109,'School CFR'!$M$2)+SUMIFS(GRANTS!$F$20:$F$220,GRANTS!$C$20:$C$220,'School CFR'!A87,GRANTS!$K$20:$K$220,'School CFR'!$M$2)</f>
        <v>18500</v>
      </c>
      <c r="N87" s="408">
        <f>SUMIFS(GRANTS!$F$20:$F$220,GRANTS!$C$20:$C$220,'School CFR'!A87,GRANTS!$K$20:$K$220,'School CFR'!$N$2)</f>
        <v>10388.879999999999</v>
      </c>
      <c r="O87" s="301"/>
    </row>
    <row r="88" spans="1:15" x14ac:dyDescent="0.25">
      <c r="A88" s="412">
        <v>3023521</v>
      </c>
      <c r="B88" s="277" t="s">
        <v>318</v>
      </c>
      <c r="C88" s="414" t="e">
        <f>SUMIF(APT!$C$20:$C$100,'School CFR'!A88,APT!$AG$20:$AG$100)+SUMIF(HNPlaces!$C$20:$C$35,'School CFR'!A88,HNPlaces!$AI$20:$AI$35)+SUMIF(TPG!$C$20:$C$133,'School CFR'!A88,TPG!#REF!)</f>
        <v>#REF!</v>
      </c>
      <c r="D88" s="414">
        <f>SUMIF(POST16!$C$20:$C$26,'School CFR'!A88,POST16!$AI$20:$AI$26)</f>
        <v>299271</v>
      </c>
      <c r="E88" s="414">
        <f>SUMIF('HN TOP UP AUTUMN UPDATE NOV'!$E$8:$E$189,'School CFR'!A88,'HN TOP UP AUTUMN UPDATE NOV'!$BG$8:$BG$189)</f>
        <v>0</v>
      </c>
      <c r="F88" s="414">
        <f>SUMIF(PPG!$C$20:$C$158,'School CFR'!A88,PPG!$AG$20:$AG$158)</f>
        <v>127293.125</v>
      </c>
      <c r="G88" s="414" t="e">
        <f>SUMIFS(GRANTS!#REF!,GRANTS!$C$20:$C$220,'School CFR'!A88,GRANTS!$K$20:$K$220,'School CFR'!$G$2)</f>
        <v>#REF!</v>
      </c>
      <c r="H88" s="414" t="e">
        <f>SUMIFS(GRANTS!#REF!,GRANTS!$C$20:$C$220,'School CFR'!A88,GRANTS!$K$20:$K$220,'School CFR'!$H$2)</f>
        <v>#REF!</v>
      </c>
      <c r="I88" s="402">
        <f>SUMIFS(APT!$F$20:$F$100,APT!$C$20:$C$100,'School CFR'!A88,APT!$K$20:$K$100,'School CFR'!$I$2)+(SUMIFS(HNPlaces!$F$20:$F$35,HNPlaces!$C$20:$C$35,'School CFR'!A88,HNPlaces!$K$20:$K$35,'School CFR'!$I$2))+(SUMIFS(TPG!$F$20:$F$133,TPG!$C$20:$C$133,'School CFR'!A88,TPG!$K$20:$K$133,'School CFR'!$I$2))</f>
        <v>8232058.699735363</v>
      </c>
      <c r="J88" s="401">
        <f>SUMIFS(HNPlaces!$F$20:$F$35,HNPlaces!$C$20:$C$35,'School CFR'!A88,HNPlaces!$K$20:$K$35,'School CFR'!$J$2)+SUMIFS(POST16!$F$20:$F$26,POST16!$C$20:$C$26,'School CFR'!A88,POST16!$K$20:$K$26,'School CFR'!$J$2)</f>
        <v>399028</v>
      </c>
      <c r="K88" s="402">
        <f>SUMIF('HN TOP UP AUTUMN UPDATE NOV'!$E$8:$E$189,'School CFR'!A88,'HN TOP UP AUTUMN UPDATE NOV'!$H$8:$H$189)</f>
        <v>0</v>
      </c>
      <c r="L88" s="402">
        <f>SUMIFS(PPG!$F$20:$F$158,PPG!$C$20:$C$158,'School CFR'!A88,PPG!$K$20:$K$158,'School CFR'!$L$2)</f>
        <v>509172.5</v>
      </c>
      <c r="M88" s="401">
        <f>SUMIFS(COVID!$F$20:$F$109,COVID!$C$20:$C$109,'School CFR'!A88,COVID!$K$20:$K$109,'School CFR'!$M$2)+SUMIFS(GRANTS!$F$20:$F$220,GRANTS!$C$20:$C$220,'School CFR'!A88,GRANTS!$K$20:$K$220,'School CFR'!$M$2)</f>
        <v>56255</v>
      </c>
      <c r="N88" s="408">
        <f>SUMIFS(GRANTS!$F$20:$F$220,GRANTS!$C$20:$C$220,'School CFR'!A88,GRANTS!$K$20:$K$220,'School CFR'!$N$2)</f>
        <v>0</v>
      </c>
      <c r="O88" s="301"/>
    </row>
    <row r="89" spans="1:15" x14ac:dyDescent="0.25">
      <c r="A89" s="412">
        <v>3021000</v>
      </c>
      <c r="B89" s="277" t="s">
        <v>52</v>
      </c>
      <c r="C89" s="414" t="e">
        <f>SUMIF(APT!$C$20:$C$100,'School CFR'!A89,APT!$AG$20:$AG$100)+SUMIF(HNPlaces!$C$20:$C$35,'School CFR'!A89,HNPlaces!$AI$20:$AI$35)+SUMIF(TPG!$C$20:$C$133,'School CFR'!A89,TPG!#REF!)</f>
        <v>#REF!</v>
      </c>
      <c r="D89" s="414">
        <f>SUMIF(POST16!$C$20:$C$26,'School CFR'!A89,POST16!$AI$20:$AI$26)</f>
        <v>0</v>
      </c>
      <c r="E89" s="414">
        <f>SUMIF('HN TOP UP AUTUMN UPDATE NOV'!$E$8:$E$189,'School CFR'!A89,'HN TOP UP AUTUMN UPDATE NOV'!$BG$8:$BG$189)</f>
        <v>0</v>
      </c>
      <c r="F89" s="414">
        <f>SUMIF(PPG!$C$20:$C$158,'School CFR'!A89,PPG!$AG$20:$AG$158)</f>
        <v>0</v>
      </c>
      <c r="G89" s="414" t="e">
        <f>SUMIFS(GRANTS!#REF!,GRANTS!$C$20:$C$220,'School CFR'!A89,GRANTS!$K$20:$K$220,'School CFR'!$G$2)</f>
        <v>#REF!</v>
      </c>
      <c r="H89" s="414" t="e">
        <f>SUMIFS(GRANTS!#REF!,GRANTS!$C$20:$C$220,'School CFR'!A89,GRANTS!$K$20:$K$220,'School CFR'!$H$2)</f>
        <v>#REF!</v>
      </c>
      <c r="I89" s="402">
        <f>SUMIFS(APT!$F$20:$F$100,APT!$C$20:$C$100,'School CFR'!A89,APT!$K$20:$K$100,'School CFR'!$I$2)+(SUMIFS(HNPlaces!$F$20:$F$35,HNPlaces!$C$20:$C$35,'School CFR'!A89,HNPlaces!$K$20:$K$35,'School CFR'!$I$2))+(SUMIFS(TPG!$F$20:$F$133,TPG!$C$20:$C$133,'School CFR'!A89,TPG!$K$20:$K$133,'School CFR'!$I$2))</f>
        <v>8743</v>
      </c>
      <c r="J89" s="401">
        <f>SUMIFS(HNPlaces!$F$20:$F$35,HNPlaces!$C$20:$C$35,'School CFR'!A89,HNPlaces!$K$20:$K$35,'School CFR'!$J$2)+SUMIFS(POST16!$F$20:$F$26,POST16!$C$20:$C$26,'School CFR'!A89,POST16!$K$20:$K$26,'School CFR'!$J$2)</f>
        <v>0</v>
      </c>
      <c r="K89" s="402">
        <f>SUMIF('HN TOP UP AUTUMN UPDATE NOV'!$E$8:$E$189,'School CFR'!A89,'HN TOP UP AUTUMN UPDATE NOV'!$H$8:$H$189)</f>
        <v>0</v>
      </c>
      <c r="L89" s="402">
        <f>SUMIFS(PPG!$F$20:$F$158,PPG!$C$20:$C$158,'School CFR'!A89,PPG!$K$20:$K$158,'School CFR'!$L$2)</f>
        <v>0</v>
      </c>
      <c r="M89" s="401">
        <f>SUMIFS(COVID!$F$20:$F$109,COVID!$C$20:$C$109,'School CFR'!A89,COVID!$K$20:$K$109,'School CFR'!$M$2)+SUMIFS(GRANTS!$F$20:$F$220,GRANTS!$C$20:$C$220,'School CFR'!A89,GRANTS!$K$20:$K$220,'School CFR'!$M$2)</f>
        <v>0</v>
      </c>
      <c r="N89" s="408">
        <f>SUMIFS(GRANTS!$F$20:$F$220,GRANTS!$C$20:$C$220,'School CFR'!A89,GRANTS!$K$20:$K$220,'School CFR'!$N$2)</f>
        <v>5043.1000000000004</v>
      </c>
    </row>
    <row r="90" spans="1:15" x14ac:dyDescent="0.25">
      <c r="A90" s="412">
        <v>3021001</v>
      </c>
      <c r="B90" s="277" t="s">
        <v>61</v>
      </c>
      <c r="C90" s="414" t="e">
        <f>SUMIF(APT!$C$20:$C$100,'School CFR'!A90,APT!$AG$20:$AG$100)+SUMIF(HNPlaces!$C$20:$C$35,'School CFR'!A90,HNPlaces!$AI$20:$AI$35)+SUMIF(TPG!$C$20:$C$133,'School CFR'!A90,TPG!#REF!)</f>
        <v>#REF!</v>
      </c>
      <c r="D90" s="414">
        <f>SUMIF(POST16!$C$20:$C$26,'School CFR'!A90,POST16!$AI$20:$AI$26)</f>
        <v>0</v>
      </c>
      <c r="E90" s="414">
        <f>SUMIF('HN TOP UP AUTUMN UPDATE NOV'!$E$8:$E$189,'School CFR'!A90,'HN TOP UP AUTUMN UPDATE NOV'!$BG$8:$BG$189)</f>
        <v>0</v>
      </c>
      <c r="F90" s="414">
        <f>SUMIF(PPG!$C$20:$C$158,'School CFR'!A90,PPG!$AG$20:$AG$158)</f>
        <v>0</v>
      </c>
      <c r="G90" s="414" t="e">
        <f>SUMIFS(GRANTS!#REF!,GRANTS!$C$20:$C$220,'School CFR'!A90,GRANTS!$K$20:$K$220,'School CFR'!$G$2)</f>
        <v>#REF!</v>
      </c>
      <c r="H90" s="414" t="e">
        <f>SUMIFS(GRANTS!#REF!,GRANTS!$C$20:$C$220,'School CFR'!A90,GRANTS!$K$20:$K$220,'School CFR'!$H$2)</f>
        <v>#REF!</v>
      </c>
      <c r="I90" s="402">
        <f>SUMIFS(APT!$F$20:$F$100,APT!$C$20:$C$100,'School CFR'!A90,APT!$K$20:$K$100,'School CFR'!$I$2)+(SUMIFS(HNPlaces!$F$20:$F$35,HNPlaces!$C$20:$C$35,'School CFR'!A90,HNPlaces!$K$20:$K$35,'School CFR'!$I$2))+(SUMIFS(TPG!$F$20:$F$133,TPG!$C$20:$C$133,'School CFR'!A90,TPG!$K$20:$K$133,'School CFR'!$I$2))</f>
        <v>8248</v>
      </c>
      <c r="J90" s="401">
        <f>SUMIFS(HNPlaces!$F$20:$F$35,HNPlaces!$C$20:$C$35,'School CFR'!A90,HNPlaces!$K$20:$K$35,'School CFR'!$J$2)+SUMIFS(POST16!$F$20:$F$26,POST16!$C$20:$C$26,'School CFR'!A90,POST16!$K$20:$K$26,'School CFR'!$J$2)</f>
        <v>0</v>
      </c>
      <c r="K90" s="402">
        <f>SUMIF('HN TOP UP AUTUMN UPDATE NOV'!$E$8:$E$189,'School CFR'!A90,'HN TOP UP AUTUMN UPDATE NOV'!$H$8:$H$189)</f>
        <v>0</v>
      </c>
      <c r="L90" s="402">
        <f>SUMIFS(PPG!$F$20:$F$158,PPG!$C$20:$C$158,'School CFR'!A90,PPG!$K$20:$K$158,'School CFR'!$L$2)</f>
        <v>0</v>
      </c>
      <c r="M90" s="401">
        <f>SUMIFS(COVID!$F$20:$F$109,COVID!$C$20:$C$109,'School CFR'!A90,COVID!$K$20:$K$109,'School CFR'!$M$2)+SUMIFS(GRANTS!$F$20:$F$220,GRANTS!$C$20:$C$220,'School CFR'!A90,GRANTS!$K$20:$K$220,'School CFR'!$M$2)</f>
        <v>0</v>
      </c>
      <c r="N90" s="408">
        <f>SUMIFS(GRANTS!$F$20:$F$220,GRANTS!$C$20:$C$220,'School CFR'!A90,GRANTS!$K$20:$K$220,'School CFR'!$N$2)</f>
        <v>5090.3500000000004</v>
      </c>
    </row>
    <row r="91" spans="1:15" x14ac:dyDescent="0.25">
      <c r="A91" s="412">
        <v>3021003</v>
      </c>
      <c r="B91" s="277" t="s">
        <v>62</v>
      </c>
      <c r="C91" s="414" t="e">
        <f>SUMIF(APT!$C$20:$C$100,'School CFR'!A91,APT!$AG$20:$AG$100)+SUMIF(HNPlaces!$C$20:$C$35,'School CFR'!A91,HNPlaces!$AI$20:$AI$35)+SUMIF(TPG!$C$20:$C$133,'School CFR'!A91,TPG!#REF!)</f>
        <v>#REF!</v>
      </c>
      <c r="D91" s="414">
        <f>SUMIF(POST16!$C$20:$C$26,'School CFR'!A91,POST16!$AI$20:$AI$26)</f>
        <v>0</v>
      </c>
      <c r="E91" s="414">
        <f>SUMIF('HN TOP UP AUTUMN UPDATE NOV'!$E$8:$E$189,'School CFR'!A91,'HN TOP UP AUTUMN UPDATE NOV'!$BG$8:$BG$189)</f>
        <v>0</v>
      </c>
      <c r="F91" s="414">
        <f>SUMIF(PPG!$C$20:$C$158,'School CFR'!A91,PPG!$AG$20:$AG$158)</f>
        <v>0</v>
      </c>
      <c r="G91" s="414" t="e">
        <f>SUMIFS(GRANTS!#REF!,GRANTS!$C$20:$C$220,'School CFR'!A91,GRANTS!$K$20:$K$220,'School CFR'!$G$2)</f>
        <v>#REF!</v>
      </c>
      <c r="H91" s="414" t="e">
        <f>SUMIFS(GRANTS!#REF!,GRANTS!$C$20:$C$220,'School CFR'!A91,GRANTS!$K$20:$K$220,'School CFR'!$H$2)</f>
        <v>#REF!</v>
      </c>
      <c r="I91" s="402">
        <f>SUMIFS(APT!$F$20:$F$100,APT!$C$20:$C$100,'School CFR'!A91,APT!$K$20:$K$100,'School CFR'!$I$2)+(SUMIFS(HNPlaces!$F$20:$F$35,HNPlaces!$C$20:$C$35,'School CFR'!A91,HNPlaces!$K$20:$K$35,'School CFR'!$I$2))+(SUMIFS(TPG!$F$20:$F$133,TPG!$C$20:$C$133,'School CFR'!A91,TPG!$K$20:$K$133,'School CFR'!$I$2))</f>
        <v>9155</v>
      </c>
      <c r="J91" s="401">
        <f>SUMIFS(HNPlaces!$F$20:$F$35,HNPlaces!$C$20:$C$35,'School CFR'!A91,HNPlaces!$K$20:$K$35,'School CFR'!$J$2)+SUMIFS(POST16!$F$20:$F$26,POST16!$C$20:$C$26,'School CFR'!A91,POST16!$K$20:$K$26,'School CFR'!$J$2)</f>
        <v>0</v>
      </c>
      <c r="K91" s="402">
        <f>SUMIF('HN TOP UP AUTUMN UPDATE NOV'!$E$8:$E$189,'School CFR'!A91,'HN TOP UP AUTUMN UPDATE NOV'!$H$8:$H$189)</f>
        <v>0</v>
      </c>
      <c r="L91" s="402">
        <f>SUMIFS(PPG!$F$20:$F$158,PPG!$C$20:$C$158,'School CFR'!A91,PPG!$K$20:$K$158,'School CFR'!$L$2)</f>
        <v>0</v>
      </c>
      <c r="M91" s="401">
        <f>SUMIFS(COVID!$F$20:$F$109,COVID!$C$20:$C$109,'School CFR'!A91,COVID!$K$20:$K$109,'School CFR'!$M$2)+SUMIFS(GRANTS!$F$20:$F$220,GRANTS!$C$20:$C$220,'School CFR'!A91,GRANTS!$K$20:$K$220,'School CFR'!$M$2)</f>
        <v>0</v>
      </c>
      <c r="N91" s="408">
        <f>SUMIFS(GRANTS!$F$20:$F$220,GRANTS!$C$20:$C$220,'School CFR'!A91,GRANTS!$K$20:$K$220,'School CFR'!$N$2)</f>
        <v>5127.25</v>
      </c>
    </row>
    <row r="92" spans="1:15" x14ac:dyDescent="0.25">
      <c r="A92" s="412">
        <v>3021002</v>
      </c>
      <c r="B92" s="277" t="s">
        <v>63</v>
      </c>
      <c r="C92" s="414" t="e">
        <f>SUMIF(APT!$C$20:$C$100,'School CFR'!A92,APT!$AG$20:$AG$100)+SUMIF(HNPlaces!$C$20:$C$35,'School CFR'!A92,HNPlaces!$AI$20:$AI$35)+SUMIF(TPG!$C$20:$C$133,'School CFR'!A92,TPG!#REF!)</f>
        <v>#REF!</v>
      </c>
      <c r="D92" s="414">
        <f>SUMIF(POST16!$C$20:$C$26,'School CFR'!A92,POST16!$AI$20:$AI$26)</f>
        <v>0</v>
      </c>
      <c r="E92" s="414">
        <f>SUMIF('HN TOP UP AUTUMN UPDATE NOV'!$E$8:$E$189,'School CFR'!A92,'HN TOP UP AUTUMN UPDATE NOV'!$BG$8:$BG$189)</f>
        <v>0</v>
      </c>
      <c r="F92" s="414">
        <f>SUMIF(PPG!$C$20:$C$158,'School CFR'!A92,PPG!$AG$20:$AG$158)</f>
        <v>0</v>
      </c>
      <c r="G92" s="414" t="e">
        <f>SUMIFS(GRANTS!#REF!,GRANTS!$C$20:$C$220,'School CFR'!A92,GRANTS!$K$20:$K$220,'School CFR'!$G$2)</f>
        <v>#REF!</v>
      </c>
      <c r="H92" s="414" t="e">
        <f>SUMIFS(GRANTS!#REF!,GRANTS!$C$20:$C$220,'School CFR'!A92,GRANTS!$K$20:$K$220,'School CFR'!$H$2)</f>
        <v>#REF!</v>
      </c>
      <c r="I92" s="402">
        <f>SUMIFS(APT!$F$20:$F$100,APT!$C$20:$C$100,'School CFR'!A92,APT!$K$20:$K$100,'School CFR'!$I$2)+(SUMIFS(HNPlaces!$F$20:$F$35,HNPlaces!$C$20:$C$35,'School CFR'!A92,HNPlaces!$K$20:$K$35,'School CFR'!$I$2))+(SUMIFS(TPG!$F$20:$F$133,TPG!$C$20:$C$133,'School CFR'!A92,TPG!$K$20:$K$133,'School CFR'!$I$2))</f>
        <v>8248</v>
      </c>
      <c r="J92" s="401">
        <f>SUMIFS(HNPlaces!$F$20:$F$35,HNPlaces!$C$20:$C$35,'School CFR'!A92,HNPlaces!$K$20:$K$35,'School CFR'!$J$2)+SUMIFS(POST16!$F$20:$F$26,POST16!$C$20:$C$26,'School CFR'!A92,POST16!$K$20:$K$26,'School CFR'!$J$2)</f>
        <v>0</v>
      </c>
      <c r="K92" s="402">
        <f>SUMIF('HN TOP UP AUTUMN UPDATE NOV'!$E$8:$E$189,'School CFR'!A92,'HN TOP UP AUTUMN UPDATE NOV'!$H$8:$H$189)</f>
        <v>0</v>
      </c>
      <c r="L92" s="402">
        <f>SUMIFS(PPG!$F$20:$F$158,PPG!$C$20:$C$158,'School CFR'!A92,PPG!$K$20:$K$158,'School CFR'!$L$2)</f>
        <v>0</v>
      </c>
      <c r="M92" s="401">
        <f>SUMIFS(COVID!$F$20:$F$109,COVID!$C$20:$C$109,'School CFR'!A92,COVID!$K$20:$K$109,'School CFR'!$M$2)+SUMIFS(GRANTS!$F$20:$F$220,GRANTS!$C$20:$C$220,'School CFR'!A92,GRANTS!$K$20:$K$220,'School CFR'!$M$2)</f>
        <v>0</v>
      </c>
      <c r="N92" s="408">
        <f>SUMIFS(GRANTS!$F$20:$F$220,GRANTS!$C$20:$C$220,'School CFR'!A92,GRANTS!$K$20:$K$220,'School CFR'!$N$2)</f>
        <v>4945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V273"/>
  <sheetViews>
    <sheetView showGridLines="0" tabSelected="1" topLeftCell="C1" zoomScale="70" zoomScaleNormal="70" workbookViewId="0">
      <selection activeCell="G6" sqref="G6:L8"/>
    </sheetView>
  </sheetViews>
  <sheetFormatPr defaultColWidth="18.140625" defaultRowHeight="15" x14ac:dyDescent="0.25"/>
  <cols>
    <col min="1" max="2" width="18.140625" style="103" hidden="1" customWidth="1"/>
    <col min="3" max="3" width="18.140625" style="103"/>
    <col min="4" max="4" width="44.5703125" bestFit="1" customWidth="1"/>
    <col min="12" max="17" width="18.140625" style="301"/>
    <col min="20" max="20" width="18.140625" style="270"/>
  </cols>
  <sheetData>
    <row r="1" spans="1:21" ht="31.5" x14ac:dyDescent="0.5">
      <c r="A1" s="495" t="s">
        <v>4851</v>
      </c>
      <c r="B1" s="496"/>
      <c r="C1" s="496"/>
      <c r="D1" s="496"/>
      <c r="E1" s="496"/>
      <c r="F1" s="496"/>
      <c r="G1" s="496"/>
      <c r="H1" s="496"/>
      <c r="I1" s="496"/>
      <c r="J1" s="496"/>
      <c r="K1" s="496"/>
      <c r="L1" s="496"/>
      <c r="M1" s="496"/>
      <c r="N1" s="496"/>
      <c r="O1" s="496"/>
      <c r="P1" s="496"/>
      <c r="Q1" s="496"/>
      <c r="R1" s="496"/>
      <c r="S1" s="496"/>
      <c r="T1" s="497"/>
      <c r="U1" s="497"/>
    </row>
    <row r="2" spans="1:21" x14ac:dyDescent="0.25">
      <c r="A2" s="103" t="s">
        <v>4115</v>
      </c>
      <c r="B2" s="103" t="s">
        <v>4115</v>
      </c>
      <c r="C2"/>
    </row>
    <row r="3" spans="1:21" ht="26.25" x14ac:dyDescent="0.4">
      <c r="A3" s="103" t="s">
        <v>3469</v>
      </c>
      <c r="B3" s="251"/>
      <c r="C3"/>
      <c r="G3" s="498" t="s">
        <v>4116</v>
      </c>
      <c r="H3" s="498"/>
      <c r="I3" s="498"/>
      <c r="J3" s="498"/>
      <c r="K3" s="498"/>
      <c r="L3" s="359"/>
      <c r="M3" s="376"/>
      <c r="N3" s="404"/>
      <c r="O3" s="422"/>
      <c r="P3" s="430"/>
      <c r="Q3" s="449"/>
      <c r="R3" s="285"/>
      <c r="S3" s="252"/>
      <c r="T3" s="252"/>
    </row>
    <row r="4" spans="1:21" ht="17.45" customHeight="1" thickBot="1" x14ac:dyDescent="0.45">
      <c r="A4" s="103" t="s">
        <v>4117</v>
      </c>
      <c r="B4" s="251">
        <f>I70</f>
        <v>0</v>
      </c>
      <c r="C4"/>
      <c r="G4" s="271"/>
      <c r="H4" s="271"/>
      <c r="I4" s="271"/>
      <c r="J4" s="271"/>
      <c r="K4" s="271"/>
      <c r="L4" s="359"/>
      <c r="M4" s="376"/>
      <c r="N4" s="404"/>
      <c r="O4" s="422"/>
      <c r="P4" s="430"/>
      <c r="Q4" s="449"/>
      <c r="R4" s="285"/>
    </row>
    <row r="5" spans="1:21" ht="17.45" customHeight="1" thickTop="1" thickBot="1" x14ac:dyDescent="0.3">
      <c r="A5" s="103" t="s">
        <v>4112</v>
      </c>
      <c r="B5" s="251"/>
      <c r="C5"/>
      <c r="G5" s="499" t="s">
        <v>4118</v>
      </c>
      <c r="H5" s="500"/>
      <c r="S5" s="252"/>
      <c r="T5" s="252"/>
    </row>
    <row r="6" spans="1:21" ht="27" customHeight="1" thickTop="1" x14ac:dyDescent="0.4">
      <c r="A6" s="103" t="s">
        <v>4119</v>
      </c>
      <c r="B6" s="251"/>
      <c r="C6"/>
      <c r="G6" s="501" t="s">
        <v>576</v>
      </c>
      <c r="H6" s="502"/>
      <c r="I6" s="502"/>
      <c r="J6" s="502"/>
      <c r="K6" s="502"/>
      <c r="L6" s="503"/>
      <c r="M6" s="377"/>
      <c r="N6" s="405"/>
      <c r="O6" s="423"/>
      <c r="P6" s="431"/>
      <c r="Q6" s="431"/>
      <c r="R6" s="285"/>
    </row>
    <row r="7" spans="1:21" ht="26.25" x14ac:dyDescent="0.4">
      <c r="A7" s="103" t="s">
        <v>617</v>
      </c>
      <c r="B7" s="251"/>
      <c r="C7"/>
      <c r="G7" s="504"/>
      <c r="H7" s="505"/>
      <c r="I7" s="505"/>
      <c r="J7" s="505"/>
      <c r="K7" s="505"/>
      <c r="L7" s="506"/>
      <c r="M7" s="377"/>
      <c r="N7" s="405"/>
      <c r="O7" s="423"/>
      <c r="P7" s="431"/>
      <c r="Q7" s="431"/>
      <c r="R7" s="285"/>
    </row>
    <row r="8" spans="1:21" ht="21.6" customHeight="1" thickBot="1" x14ac:dyDescent="0.45">
      <c r="A8" s="103" t="s">
        <v>3614</v>
      </c>
      <c r="B8" s="251"/>
      <c r="C8"/>
      <c r="G8" s="507"/>
      <c r="H8" s="508"/>
      <c r="I8" s="508"/>
      <c r="J8" s="508"/>
      <c r="K8" s="508"/>
      <c r="L8" s="509"/>
      <c r="M8" s="377"/>
      <c r="N8" s="405"/>
      <c r="O8" s="423"/>
      <c r="P8" s="431"/>
      <c r="Q8" s="431"/>
      <c r="R8" s="285"/>
    </row>
    <row r="9" spans="1:21" ht="24.75" thickTop="1" thickBot="1" x14ac:dyDescent="0.4">
      <c r="B9" s="253"/>
      <c r="C9"/>
      <c r="G9" s="510">
        <f>VLOOKUP(G6,Schools!B6:T143,19,FALSE)</f>
        <v>0</v>
      </c>
      <c r="H9" s="511"/>
      <c r="I9" s="511"/>
      <c r="J9" s="511"/>
      <c r="K9" s="511"/>
      <c r="L9" s="512"/>
      <c r="M9" s="378"/>
      <c r="N9" s="406"/>
      <c r="O9" s="424"/>
      <c r="P9" s="432"/>
      <c r="Q9" s="451"/>
      <c r="R9" s="290"/>
    </row>
    <row r="10" spans="1:21" ht="15.6" customHeight="1" x14ac:dyDescent="0.25">
      <c r="A10" s="103" t="s">
        <v>4120</v>
      </c>
      <c r="B10" s="251"/>
      <c r="C10"/>
      <c r="G10" s="254"/>
      <c r="H10" s="254"/>
    </row>
    <row r="11" spans="1:21" ht="15.6" customHeight="1" x14ac:dyDescent="0.25">
      <c r="B11" s="251"/>
      <c r="C11"/>
      <c r="G11" s="254"/>
      <c r="H11" s="254"/>
    </row>
    <row r="12" spans="1:21" ht="35.25" customHeight="1" x14ac:dyDescent="0.3">
      <c r="B12" s="251"/>
      <c r="C12"/>
      <c r="D12" s="323"/>
      <c r="E12" s="323"/>
      <c r="F12" s="324" t="s">
        <v>386</v>
      </c>
      <c r="G12" s="324" t="s">
        <v>27</v>
      </c>
      <c r="H12" s="433" t="s">
        <v>3632</v>
      </c>
      <c r="I12" s="324" t="s">
        <v>3635</v>
      </c>
      <c r="J12" s="324" t="s">
        <v>3639</v>
      </c>
      <c r="K12" s="362" t="s">
        <v>3643</v>
      </c>
      <c r="L12" s="362" t="s">
        <v>3646</v>
      </c>
      <c r="M12" s="362" t="s">
        <v>3650</v>
      </c>
      <c r="N12" s="362" t="s">
        <v>3654</v>
      </c>
      <c r="O12" s="362" t="s">
        <v>3657</v>
      </c>
      <c r="P12" s="362" t="s">
        <v>4701</v>
      </c>
      <c r="Q12" s="362" t="s">
        <v>3663</v>
      </c>
      <c r="R12" s="364" t="s">
        <v>4148</v>
      </c>
    </row>
    <row r="13" spans="1:21" ht="15.6" customHeight="1" x14ac:dyDescent="0.3">
      <c r="B13" s="251"/>
      <c r="C13"/>
      <c r="D13" s="323"/>
      <c r="E13" s="325" t="s">
        <v>4166</v>
      </c>
      <c r="F13" s="326">
        <f>F70</f>
        <v>0</v>
      </c>
      <c r="G13" s="326">
        <f>G70</f>
        <v>0</v>
      </c>
      <c r="H13" s="326">
        <f>H70</f>
        <v>0</v>
      </c>
      <c r="I13" s="326"/>
      <c r="J13" s="326"/>
      <c r="K13" s="363"/>
      <c r="L13" s="363"/>
      <c r="M13" s="363"/>
      <c r="N13" s="326"/>
      <c r="O13" s="326"/>
      <c r="P13" s="326"/>
      <c r="Q13" s="365"/>
      <c r="R13" s="365">
        <f>SUM(F13:Q13)</f>
        <v>0</v>
      </c>
    </row>
    <row r="14" spans="1:21" ht="15" customHeight="1" x14ac:dyDescent="0.3">
      <c r="B14" s="251"/>
      <c r="C14"/>
      <c r="D14" s="323"/>
      <c r="E14" s="325" t="s">
        <v>4167</v>
      </c>
      <c r="F14" s="326">
        <v>0</v>
      </c>
      <c r="G14" s="326">
        <f>-SUMIFS('Payroll Totals by Month'!F3:F56,'Payroll Totals by Month'!B3:B56,SchoolReport!G9)</f>
        <v>0</v>
      </c>
      <c r="H14" s="326">
        <f>-SUMIFS('Payroll Totals by Month'!J3:J56,'Payroll Totals by Month'!B3:B56,SchoolReport!G9)</f>
        <v>0</v>
      </c>
      <c r="I14" s="326"/>
      <c r="J14" s="326"/>
      <c r="K14" s="363"/>
      <c r="L14" s="363"/>
      <c r="M14" s="363"/>
      <c r="N14" s="326"/>
      <c r="O14" s="326"/>
      <c r="P14" s="326"/>
      <c r="Q14" s="365"/>
      <c r="R14" s="365">
        <f>SUM(F14:Q14)</f>
        <v>0</v>
      </c>
    </row>
    <row r="15" spans="1:21" ht="15" customHeight="1" x14ac:dyDescent="0.3">
      <c r="B15" s="251"/>
      <c r="C15"/>
      <c r="D15" s="323"/>
      <c r="E15" s="325" t="s">
        <v>4150</v>
      </c>
      <c r="F15" s="326">
        <f t="shared" ref="F15:Q15" si="0">SUM(F13:F14)</f>
        <v>0</v>
      </c>
      <c r="G15" s="326">
        <f t="shared" si="0"/>
        <v>0</v>
      </c>
      <c r="H15" s="326">
        <f t="shared" si="0"/>
        <v>0</v>
      </c>
      <c r="I15" s="326">
        <f t="shared" si="0"/>
        <v>0</v>
      </c>
      <c r="J15" s="326">
        <f t="shared" si="0"/>
        <v>0</v>
      </c>
      <c r="K15" s="326">
        <f t="shared" si="0"/>
        <v>0</v>
      </c>
      <c r="L15" s="326">
        <f t="shared" si="0"/>
        <v>0</v>
      </c>
      <c r="M15" s="326">
        <f t="shared" si="0"/>
        <v>0</v>
      </c>
      <c r="N15" s="326">
        <f t="shared" si="0"/>
        <v>0</v>
      </c>
      <c r="O15" s="326">
        <f t="shared" si="0"/>
        <v>0</v>
      </c>
      <c r="P15" s="326">
        <f t="shared" si="0"/>
        <v>0</v>
      </c>
      <c r="Q15" s="326">
        <f t="shared" si="0"/>
        <v>0</v>
      </c>
      <c r="R15" s="365">
        <f>R14+R13</f>
        <v>0</v>
      </c>
    </row>
    <row r="16" spans="1:21" ht="22.5" customHeight="1" x14ac:dyDescent="0.3">
      <c r="B16" s="251"/>
      <c r="C16"/>
      <c r="D16" s="279"/>
      <c r="E16" s="281"/>
      <c r="F16" s="477"/>
      <c r="G16" s="477" t="s">
        <v>4965</v>
      </c>
      <c r="H16" s="487">
        <f>H15</f>
        <v>0</v>
      </c>
      <c r="I16" s="279" t="str">
        <f>IF(H16&lt;0,"A remittance showing £0 payment ot the school will be sent, followed by an invoice for this figure, which will be sent to the school for payment","")</f>
        <v/>
      </c>
      <c r="J16" s="279"/>
      <c r="K16" s="357"/>
      <c r="L16" s="357"/>
      <c r="M16" s="357"/>
      <c r="N16" s="357"/>
      <c r="O16" s="357"/>
      <c r="P16" s="357"/>
      <c r="Q16" s="357"/>
      <c r="R16" s="279"/>
    </row>
    <row r="17" spans="1:22" ht="15.6" customHeight="1" thickBot="1" x14ac:dyDescent="0.35">
      <c r="B17" s="251"/>
      <c r="C17"/>
      <c r="D17" s="279"/>
      <c r="E17" s="281"/>
      <c r="F17" s="279"/>
      <c r="G17" s="280"/>
      <c r="H17" s="280"/>
      <c r="I17" s="279"/>
      <c r="J17" s="279"/>
      <c r="K17" s="279"/>
      <c r="L17" s="279"/>
      <c r="M17" s="279"/>
      <c r="N17" s="279"/>
      <c r="O17" s="279"/>
      <c r="P17" s="279"/>
      <c r="Q17" s="279"/>
      <c r="R17" s="279"/>
    </row>
    <row r="18" spans="1:22" ht="15.6" customHeight="1" x14ac:dyDescent="0.3">
      <c r="B18" s="251"/>
      <c r="C18"/>
      <c r="F18" s="468"/>
      <c r="G18" s="478"/>
      <c r="H18" s="457"/>
      <c r="I18" s="448"/>
      <c r="J18" s="448"/>
      <c r="K18" s="435"/>
      <c r="L18" s="435"/>
      <c r="M18" s="434"/>
      <c r="N18" s="435"/>
      <c r="O18" s="450"/>
      <c r="P18" s="450"/>
      <c r="Q18" s="450"/>
    </row>
    <row r="19" spans="1:22" ht="34.5" customHeight="1" x14ac:dyDescent="0.3">
      <c r="C19"/>
      <c r="D19" s="255" t="s">
        <v>4149</v>
      </c>
      <c r="E19" s="255" t="s">
        <v>20</v>
      </c>
      <c r="F19" s="255" t="s">
        <v>386</v>
      </c>
      <c r="G19" s="255" t="s">
        <v>27</v>
      </c>
      <c r="H19" s="458" t="s">
        <v>3632</v>
      </c>
      <c r="I19" s="255" t="s">
        <v>3635</v>
      </c>
      <c r="J19" s="255" t="s">
        <v>3639</v>
      </c>
      <c r="K19" s="255" t="s">
        <v>3643</v>
      </c>
      <c r="L19" s="380" t="s">
        <v>3646</v>
      </c>
      <c r="M19" s="380" t="s">
        <v>3650</v>
      </c>
      <c r="N19" s="380" t="s">
        <v>3654</v>
      </c>
      <c r="O19" s="380" t="s">
        <v>3657</v>
      </c>
      <c r="P19" s="380" t="s">
        <v>4702</v>
      </c>
      <c r="Q19" s="380" t="s">
        <v>3663</v>
      </c>
      <c r="R19" s="294" t="s">
        <v>4148</v>
      </c>
      <c r="S19" s="294" t="s">
        <v>4147</v>
      </c>
      <c r="T19" s="294" t="s">
        <v>4121</v>
      </c>
      <c r="U19" s="294" t="s">
        <v>4168</v>
      </c>
      <c r="V19" s="2" t="s">
        <v>3481</v>
      </c>
    </row>
    <row r="20" spans="1:22" ht="15.6" customHeight="1" thickBot="1" x14ac:dyDescent="0.3">
      <c r="C20"/>
      <c r="F20" s="481"/>
      <c r="G20" s="479"/>
      <c r="H20" s="459"/>
      <c r="K20" s="6"/>
      <c r="L20" s="6"/>
      <c r="M20" s="6"/>
      <c r="N20" s="6"/>
      <c r="O20" s="6"/>
      <c r="P20" s="6"/>
      <c r="Q20" s="6"/>
    </row>
    <row r="21" spans="1:22" ht="15" customHeight="1" thickBot="1" x14ac:dyDescent="0.3">
      <c r="A21" s="257" t="s">
        <v>3505</v>
      </c>
      <c r="B21" s="258" t="s">
        <v>3549</v>
      </c>
      <c r="C21"/>
      <c r="D21" s="368" t="s">
        <v>4122</v>
      </c>
      <c r="E21" s="368" t="s">
        <v>66</v>
      </c>
      <c r="F21" s="482">
        <f>SUMIF(APT!$C$20:$C$100,SchoolReport!$G$9,APT!Q$20:Q$100)</f>
        <v>0</v>
      </c>
      <c r="G21" s="479">
        <f>SUMIF(APT!$C$20:$C$100,SchoolReport!$G$9,APT!R$20:R$100)</f>
        <v>0</v>
      </c>
      <c r="H21" s="479">
        <f>SUMIF(APT!$C$20:$C$100,SchoolReport!$G$9,APT!S$20:S$100)</f>
        <v>0</v>
      </c>
      <c r="I21" s="369"/>
      <c r="J21" s="369"/>
      <c r="K21" s="370"/>
      <c r="L21" s="370"/>
      <c r="M21" s="370"/>
      <c r="N21" s="370"/>
      <c r="O21" s="370"/>
      <c r="P21" s="370"/>
      <c r="Q21" s="370"/>
      <c r="R21" s="369">
        <f>SUM(F21:Q21)</f>
        <v>0</v>
      </c>
      <c r="S21" s="369">
        <f>SUMIFS(APT!F20:F100,APT!C20:C100,SchoolReport!G9,APT!M20:M100,SchoolReport!B21)-R21</f>
        <v>0</v>
      </c>
      <c r="T21" s="369">
        <f>S21+R21</f>
        <v>0</v>
      </c>
      <c r="U21" s="371" t="s">
        <v>4169</v>
      </c>
      <c r="V21" s="371" t="s">
        <v>4838</v>
      </c>
    </row>
    <row r="22" spans="1:22" x14ac:dyDescent="0.25">
      <c r="A22" s="261" t="s">
        <v>3509</v>
      </c>
      <c r="B22" s="262" t="s">
        <v>4812</v>
      </c>
      <c r="C22"/>
      <c r="D22" s="368" t="s">
        <v>4806</v>
      </c>
      <c r="E22" s="368" t="s">
        <v>173</v>
      </c>
      <c r="F22" s="482">
        <f>SUMIFS(DEDEL!Q$20:Q$505,DEDEL!$C$20:$C$505,SchoolReport!$G$9,DEDEL!$L$20:$L$505,SchoolReport!$B22)</f>
        <v>0</v>
      </c>
      <c r="G22" s="479">
        <f>SUMIFS(DEDEL!R$20:R$505,DEDEL!$C$20:$C$505,SchoolReport!$G$9,DEDEL!$L$20:$L$505,SchoolReport!$B22)</f>
        <v>0</v>
      </c>
      <c r="H22" s="479">
        <f>SUMIFS(DEDEL!S$20:S$505,DEDEL!$C$20:$C$505,SchoolReport!$G$9,DEDEL!$L$20:$L$505,SchoolReport!$B22)</f>
        <v>0</v>
      </c>
      <c r="I22" s="369"/>
      <c r="J22" s="369"/>
      <c r="K22" s="370"/>
      <c r="L22" s="370"/>
      <c r="M22" s="370"/>
      <c r="N22" s="370"/>
      <c r="O22" s="370"/>
      <c r="P22" s="370"/>
      <c r="Q22" s="370"/>
      <c r="R22" s="369">
        <f t="shared" ref="R22:R69" si="1">SUM(F22:Q22)</f>
        <v>0</v>
      </c>
      <c r="S22" s="369">
        <f>SUMIFS(DEDEL!$F$20:$F$505,DEDEL!$C$20:$C$505,SchoolReport!$G$9,DEDEL!$L$20:$L$505,SchoolReport!B22)-R22</f>
        <v>0</v>
      </c>
      <c r="T22" s="369">
        <f t="shared" ref="T22:T47" si="2">S22+R22</f>
        <v>0</v>
      </c>
      <c r="U22" s="371" t="s">
        <v>4169</v>
      </c>
      <c r="V22" s="371" t="s">
        <v>4837</v>
      </c>
    </row>
    <row r="23" spans="1:22" x14ac:dyDescent="0.25">
      <c r="A23" s="263"/>
      <c r="B23" s="264" t="s">
        <v>4816</v>
      </c>
      <c r="C23"/>
      <c r="D23" s="368" t="s">
        <v>4807</v>
      </c>
      <c r="E23" s="368" t="s">
        <v>170</v>
      </c>
      <c r="F23" s="482">
        <f>SUMIFS(DEDEL!Q$20:Q$505,DEDEL!$C$20:$C$505,SchoolReport!$G$9,DEDEL!$L$20:$L$505,SchoolReport!$B23)</f>
        <v>0</v>
      </c>
      <c r="G23" s="479">
        <f>SUMIFS(DEDEL!R$20:R$505,DEDEL!$C$20:$C$505,SchoolReport!$G$9,DEDEL!$L$20:$L$505,SchoolReport!$B23)</f>
        <v>0</v>
      </c>
      <c r="H23" s="479">
        <f>SUMIFS(DEDEL!S$20:S$505,DEDEL!$C$20:$C$505,SchoolReport!$G$9,DEDEL!$L$20:$L$505,SchoolReport!$B23)</f>
        <v>0</v>
      </c>
      <c r="I23" s="369"/>
      <c r="J23" s="369"/>
      <c r="K23" s="370"/>
      <c r="L23" s="370"/>
      <c r="M23" s="370"/>
      <c r="N23" s="370"/>
      <c r="O23" s="370"/>
      <c r="P23" s="370"/>
      <c r="Q23" s="370"/>
      <c r="R23" s="369">
        <f t="shared" si="1"/>
        <v>0</v>
      </c>
      <c r="S23" s="369">
        <f>SUMIFS(DEDEL!$F$20:$F$505,DEDEL!$C$20:$C$505,SchoolReport!$G$9,DEDEL!$L$20:$L$505,SchoolReport!B23)-R23</f>
        <v>0</v>
      </c>
      <c r="T23" s="369">
        <f t="shared" si="2"/>
        <v>0</v>
      </c>
      <c r="U23" s="371" t="s">
        <v>4169</v>
      </c>
      <c r="V23" s="371" t="s">
        <v>4837</v>
      </c>
    </row>
    <row r="24" spans="1:22" x14ac:dyDescent="0.25">
      <c r="A24" s="263"/>
      <c r="B24" s="264" t="s">
        <v>4813</v>
      </c>
      <c r="C24"/>
      <c r="D24" s="368" t="s">
        <v>4808</v>
      </c>
      <c r="E24" s="368" t="s">
        <v>170</v>
      </c>
      <c r="F24" s="482">
        <f>SUMIFS(DEDEL!Q$20:Q$505,DEDEL!$C$20:$C$505,SchoolReport!$G$9,DEDEL!$L$20:$L$505,SchoolReport!$B24)</f>
        <v>0</v>
      </c>
      <c r="G24" s="479">
        <f>SUMIFS(DEDEL!R$20:R$505,DEDEL!$C$20:$C$505,SchoolReport!$G$9,DEDEL!$L$20:$L$505,SchoolReport!$B24)</f>
        <v>0</v>
      </c>
      <c r="H24" s="479">
        <f>SUMIFS(DEDEL!S$20:S$505,DEDEL!$C$20:$C$505,SchoolReport!$G$9,DEDEL!$L$20:$L$505,SchoolReport!$B24)</f>
        <v>0</v>
      </c>
      <c r="I24" s="369"/>
      <c r="J24" s="369"/>
      <c r="K24" s="370"/>
      <c r="L24" s="370"/>
      <c r="M24" s="370"/>
      <c r="N24" s="370"/>
      <c r="O24" s="370"/>
      <c r="P24" s="370"/>
      <c r="Q24" s="370"/>
      <c r="R24" s="369">
        <f t="shared" si="1"/>
        <v>0</v>
      </c>
      <c r="S24" s="369">
        <f>SUMIFS(DEDEL!$F$20:$F$505,DEDEL!$C$20:$C$505,SchoolReport!$G$9,DEDEL!$L$20:$L$505,SchoolReport!B24)-R24</f>
        <v>0</v>
      </c>
      <c r="T24" s="369">
        <f t="shared" si="2"/>
        <v>0</v>
      </c>
      <c r="U24" s="371" t="s">
        <v>4169</v>
      </c>
      <c r="V24" s="371" t="s">
        <v>4837</v>
      </c>
    </row>
    <row r="25" spans="1:22" s="301" customFormat="1" x14ac:dyDescent="0.25">
      <c r="A25" s="264"/>
      <c r="B25" s="264" t="s">
        <v>4814</v>
      </c>
      <c r="D25" s="368" t="s">
        <v>4809</v>
      </c>
      <c r="E25" s="368" t="s">
        <v>176</v>
      </c>
      <c r="F25" s="482">
        <f>SUMIFS(DEDEL!Q$20:Q$505,DEDEL!$C$20:$C$505,SchoolReport!$G$9,DEDEL!$L$20:$L$505,SchoolReport!$B25)</f>
        <v>0</v>
      </c>
      <c r="G25" s="479">
        <f>SUMIFS(DEDEL!R$20:R$505,DEDEL!$C$20:$C$505,SchoolReport!$G$9,DEDEL!$L$20:$L$505,SchoolReport!$B25)</f>
        <v>0</v>
      </c>
      <c r="H25" s="479">
        <f>SUMIFS(DEDEL!S$20:S$505,DEDEL!$C$20:$C$505,SchoolReport!$G$9,DEDEL!$L$20:$L$505,SchoolReport!$B25)</f>
        <v>0</v>
      </c>
      <c r="I25" s="369"/>
      <c r="J25" s="369"/>
      <c r="K25" s="370"/>
      <c r="L25" s="370"/>
      <c r="M25" s="370"/>
      <c r="N25" s="370"/>
      <c r="O25" s="370"/>
      <c r="P25" s="370"/>
      <c r="Q25" s="370"/>
      <c r="R25" s="369">
        <f t="shared" si="1"/>
        <v>0</v>
      </c>
      <c r="S25" s="369">
        <f>SUMIFS(DEDEL!$F$20:$F$505,DEDEL!$C$20:$C$505,SchoolReport!$G$9,DEDEL!$L$20:$L$505,SchoolReport!B25)-R25</f>
        <v>0</v>
      </c>
      <c r="T25" s="369">
        <f t="shared" si="2"/>
        <v>0</v>
      </c>
      <c r="U25" s="371" t="s">
        <v>4169</v>
      </c>
      <c r="V25" s="371" t="s">
        <v>4837</v>
      </c>
    </row>
    <row r="26" spans="1:22" s="301" customFormat="1" x14ac:dyDescent="0.25">
      <c r="A26" s="264"/>
      <c r="B26" s="264" t="s">
        <v>4815</v>
      </c>
      <c r="D26" s="368" t="s">
        <v>4810</v>
      </c>
      <c r="E26" s="368" t="s">
        <v>170</v>
      </c>
      <c r="F26" s="482">
        <f>SUMIFS(DEDEL!Q$20:Q$505,DEDEL!$C$20:$C$505,SchoolReport!$G$9,DEDEL!$L$20:$L$505,SchoolReport!$B26)</f>
        <v>0</v>
      </c>
      <c r="G26" s="479">
        <f>SUMIFS(DEDEL!R$20:R$505,DEDEL!$C$20:$C$505,SchoolReport!$G$9,DEDEL!$L$20:$L$505,SchoolReport!$B26)</f>
        <v>0</v>
      </c>
      <c r="H26" s="479">
        <f>SUMIFS(DEDEL!S$20:S$505,DEDEL!$C$20:$C$505,SchoolReport!$G$9,DEDEL!$L$20:$L$505,SchoolReport!$B26)</f>
        <v>0</v>
      </c>
      <c r="I26" s="369"/>
      <c r="J26" s="369"/>
      <c r="K26" s="370"/>
      <c r="L26" s="370"/>
      <c r="M26" s="370"/>
      <c r="N26" s="370"/>
      <c r="O26" s="370"/>
      <c r="P26" s="370"/>
      <c r="Q26" s="370"/>
      <c r="R26" s="369">
        <f t="shared" si="1"/>
        <v>0</v>
      </c>
      <c r="S26" s="369">
        <f>SUMIFS(DEDEL!$F$20:$F$505,DEDEL!$C$20:$C$505,SchoolReport!$G$9,DEDEL!$L$20:$L$505,SchoolReport!B26)-R26</f>
        <v>0</v>
      </c>
      <c r="T26" s="369">
        <f t="shared" si="2"/>
        <v>0</v>
      </c>
      <c r="U26" s="371" t="s">
        <v>4169</v>
      </c>
      <c r="V26" s="371" t="s">
        <v>4837</v>
      </c>
    </row>
    <row r="27" spans="1:22" s="301" customFormat="1" ht="15.75" thickBot="1" x14ac:dyDescent="0.3">
      <c r="A27" s="266"/>
      <c r="B27" s="266" t="s">
        <v>4817</v>
      </c>
      <c r="D27" s="368" t="s">
        <v>4811</v>
      </c>
      <c r="E27" s="368" t="s">
        <v>170</v>
      </c>
      <c r="F27" s="482">
        <f>SUMIFS(DEDEL!Q$20:Q$505,DEDEL!$C$20:$C$505,SchoolReport!$G$9,DEDEL!$L$20:$L$505,SchoolReport!$B27)</f>
        <v>0</v>
      </c>
      <c r="G27" s="479">
        <f>SUMIFS(DEDEL!R$20:R$505,DEDEL!$C$20:$C$505,SchoolReport!$G$9,DEDEL!$L$20:$L$505,SchoolReport!$B27)</f>
        <v>0</v>
      </c>
      <c r="H27" s="479">
        <f>SUMIFS(DEDEL!S$20:S$505,DEDEL!$C$20:$C$505,SchoolReport!$G$9,DEDEL!$L$20:$L$505,SchoolReport!$B27)</f>
        <v>0</v>
      </c>
      <c r="I27" s="369"/>
      <c r="J27" s="369"/>
      <c r="K27" s="370"/>
      <c r="L27" s="370"/>
      <c r="M27" s="370"/>
      <c r="N27" s="370"/>
      <c r="O27" s="370"/>
      <c r="P27" s="370"/>
      <c r="Q27" s="370"/>
      <c r="R27" s="369">
        <f t="shared" si="1"/>
        <v>0</v>
      </c>
      <c r="S27" s="369">
        <f>SUMIFS(DEDEL!$F$20:$F$505,DEDEL!$C$20:$C$505,SchoolReport!$G$9,DEDEL!$L$20:$L$505,SchoolReport!B27)-R27</f>
        <v>0</v>
      </c>
      <c r="T27" s="369">
        <f t="shared" si="2"/>
        <v>0</v>
      </c>
      <c r="U27" s="371" t="s">
        <v>4169</v>
      </c>
      <c r="V27" s="371"/>
    </row>
    <row r="28" spans="1:22" ht="15.75" thickBot="1" x14ac:dyDescent="0.3">
      <c r="C28"/>
      <c r="D28" s="6"/>
      <c r="E28" s="6"/>
      <c r="F28" s="481"/>
      <c r="G28" s="479"/>
      <c r="H28" s="459"/>
      <c r="I28" s="259"/>
      <c r="J28" s="6"/>
      <c r="K28" s="260"/>
      <c r="L28" s="260"/>
      <c r="M28" s="260"/>
      <c r="N28" s="260"/>
      <c r="O28" s="260"/>
      <c r="P28" s="260"/>
      <c r="Q28" s="260"/>
      <c r="R28" s="369"/>
      <c r="S28" s="260"/>
      <c r="T28" s="321"/>
    </row>
    <row r="29" spans="1:22" x14ac:dyDescent="0.25">
      <c r="A29" s="261" t="s">
        <v>65</v>
      </c>
      <c r="B29" s="262" t="s">
        <v>86</v>
      </c>
      <c r="C29"/>
      <c r="D29" s="368" t="s">
        <v>4123</v>
      </c>
      <c r="E29" s="368" t="s">
        <v>85</v>
      </c>
      <c r="F29" s="482">
        <v>0</v>
      </c>
      <c r="G29" s="479">
        <f>SUMIFS(DEDEL!R$20:R$505,DEDEL!$C$20:$C$505,SchoolReport!$G$9,DEDEL!$L$20:$L$505,SchoolReport!$B29)</f>
        <v>0</v>
      </c>
      <c r="H29" s="479">
        <f>SUMIFS(DEDEL!S$20:S$505,DEDEL!$C$20:$C$505,SchoolReport!$G$9,DEDEL!$L$20:$L$505,SchoolReport!$B29)</f>
        <v>0</v>
      </c>
      <c r="I29" s="369"/>
      <c r="J29" s="369"/>
      <c r="K29" s="370"/>
      <c r="L29" s="370"/>
      <c r="M29" s="370"/>
      <c r="N29" s="370"/>
      <c r="O29" s="370"/>
      <c r="P29" s="370"/>
      <c r="Q29" s="370"/>
      <c r="R29" s="369">
        <f t="shared" si="1"/>
        <v>0</v>
      </c>
      <c r="S29" s="369">
        <f>SUMIFS(GRANTS!F$20:F$220,GRANTS!$C$20:$C$220,SchoolReport!$G$9,GRANTS!$L$20:$L$220,$B29)-R29</f>
        <v>0</v>
      </c>
      <c r="T29" s="369">
        <f t="shared" si="2"/>
        <v>0</v>
      </c>
      <c r="U29" s="371" t="s">
        <v>4170</v>
      </c>
      <c r="V29" s="371" t="s">
        <v>4840</v>
      </c>
    </row>
    <row r="30" spans="1:22" x14ac:dyDescent="0.25">
      <c r="A30" s="263"/>
      <c r="B30" s="264" t="s">
        <v>83</v>
      </c>
      <c r="C30"/>
      <c r="D30" s="368" t="s">
        <v>4124</v>
      </c>
      <c r="E30" s="368" t="s">
        <v>85</v>
      </c>
      <c r="F30" s="482">
        <v>0</v>
      </c>
      <c r="G30" s="479">
        <f>SUMIFS(GRANTS!R$20:R$505,GRANTS!$C$20:$C$505,SchoolReport!$G$9,GRANTS!$L$20:$L$505,SchoolReport!$B30)</f>
        <v>0</v>
      </c>
      <c r="H30" s="479">
        <f>SUMIFS(GRANTS!S$20:S$505,GRANTS!$C$20:$C$505,SchoolReport!$G$9,GRANTS!$L$20:$L$505,SchoolReport!$B30)</f>
        <v>0</v>
      </c>
      <c r="I30" s="369"/>
      <c r="J30" s="369"/>
      <c r="K30" s="370"/>
      <c r="L30" s="370"/>
      <c r="M30" s="370"/>
      <c r="N30" s="370"/>
      <c r="O30" s="370"/>
      <c r="P30" s="370"/>
      <c r="Q30" s="370"/>
      <c r="R30" s="369">
        <f t="shared" si="1"/>
        <v>0</v>
      </c>
      <c r="S30" s="369">
        <f>SUMIFS(GRANTS!F$20:F$220,GRANTS!$C$20:$C$220,SchoolReport!$G$9,GRANTS!$L$20:$L$220,$B30)-R30</f>
        <v>0</v>
      </c>
      <c r="T30" s="369">
        <f t="shared" si="2"/>
        <v>0</v>
      </c>
      <c r="U30" s="371" t="s">
        <v>4170</v>
      </c>
      <c r="V30" s="372" t="s">
        <v>4882</v>
      </c>
    </row>
    <row r="31" spans="1:22" ht="15.75" thickBot="1" x14ac:dyDescent="0.3">
      <c r="A31" s="265"/>
      <c r="B31" s="266" t="s">
        <v>55</v>
      </c>
      <c r="C31"/>
      <c r="D31" s="368" t="s">
        <v>54</v>
      </c>
      <c r="E31" s="368" t="s">
        <v>58</v>
      </c>
      <c r="F31" s="482">
        <v>0</v>
      </c>
      <c r="G31" s="479">
        <f>SUMIFS(DEDEL!R$20:R$505,DEDEL!$C$20:$C$505,SchoolReport!$G$9,DEDEL!$L$20:$L$505,SchoolReport!$B31)</f>
        <v>0</v>
      </c>
      <c r="H31" s="479">
        <f>SUMIFS(DEDEL!S$20:S$505,DEDEL!$C$20:$C$505,SchoolReport!$G$9,DEDEL!$L$20:$L$505,SchoolReport!$B31)</f>
        <v>0</v>
      </c>
      <c r="I31" s="369"/>
      <c r="J31" s="369"/>
      <c r="K31" s="370"/>
      <c r="L31" s="370"/>
      <c r="M31" s="370"/>
      <c r="N31" s="370"/>
      <c r="O31" s="370"/>
      <c r="P31" s="370"/>
      <c r="Q31" s="370"/>
      <c r="R31" s="369">
        <f t="shared" si="1"/>
        <v>0</v>
      </c>
      <c r="S31" s="369">
        <f>SUMIFS(GRANTS!F$20:F$220,GRANTS!$C$20:$C$220,SchoolReport!$G$9,GRANTS!$L$20:$L$220,$B31)-R31</f>
        <v>0</v>
      </c>
      <c r="T31" s="369">
        <f t="shared" si="2"/>
        <v>0</v>
      </c>
      <c r="U31" s="371" t="s">
        <v>4170</v>
      </c>
      <c r="V31" s="371" t="s">
        <v>4841</v>
      </c>
    </row>
    <row r="32" spans="1:22" ht="15.75" thickBot="1" x14ac:dyDescent="0.3">
      <c r="C32"/>
      <c r="D32" s="6"/>
      <c r="E32" s="6"/>
      <c r="F32" s="481"/>
      <c r="G32" s="479"/>
      <c r="H32" s="459"/>
      <c r="I32" s="259"/>
      <c r="J32" s="6"/>
      <c r="K32" s="260"/>
      <c r="L32" s="260"/>
      <c r="M32" s="260"/>
      <c r="N32" s="260"/>
      <c r="O32" s="260"/>
      <c r="P32" s="260"/>
      <c r="Q32" s="260"/>
      <c r="R32" s="369"/>
      <c r="S32" s="260"/>
      <c r="T32" s="321"/>
    </row>
    <row r="33" spans="1:22" ht="15.75" thickBot="1" x14ac:dyDescent="0.3">
      <c r="A33" s="257" t="s">
        <v>181</v>
      </c>
      <c r="B33" s="258" t="s">
        <v>181</v>
      </c>
      <c r="C33"/>
      <c r="D33" s="368" t="s">
        <v>4125</v>
      </c>
      <c r="E33" s="368" t="s">
        <v>182</v>
      </c>
      <c r="F33" s="482">
        <f>SUMIF(POST16!$C$20:$C$26,SchoolReport!$G$9,POST16!Q20:Q26)</f>
        <v>0</v>
      </c>
      <c r="G33" s="479">
        <f>SUMIF(POST16!$C$20:$C$26,SchoolReport!$G$9,POST16!R20:R26)</f>
        <v>0</v>
      </c>
      <c r="H33" s="479">
        <f>SUMIF(POST16!$C$20:$C$26,SchoolReport!$G$9,POST16!S20:S26)</f>
        <v>0</v>
      </c>
      <c r="I33" s="369"/>
      <c r="J33" s="369"/>
      <c r="K33" s="370"/>
      <c r="L33" s="370"/>
      <c r="M33" s="370"/>
      <c r="N33" s="370"/>
      <c r="O33" s="370"/>
      <c r="P33" s="370"/>
      <c r="Q33" s="370"/>
      <c r="R33" s="369">
        <f t="shared" si="1"/>
        <v>0</v>
      </c>
      <c r="S33" s="369">
        <f>SUMIF(POST16!C20:C26,SchoolReport!G9,POST16!AC20:AC26)-R33</f>
        <v>0</v>
      </c>
      <c r="T33" s="369">
        <f t="shared" si="2"/>
        <v>0</v>
      </c>
      <c r="U33" s="371" t="s">
        <v>4170</v>
      </c>
      <c r="V33" s="371" t="s">
        <v>4842</v>
      </c>
    </row>
    <row r="34" spans="1:22" ht="15.75" thickBot="1" x14ac:dyDescent="0.3">
      <c r="C34"/>
      <c r="D34" s="6"/>
      <c r="E34" s="6"/>
      <c r="F34" s="481"/>
      <c r="G34" s="479"/>
      <c r="H34" s="459"/>
      <c r="I34" s="259"/>
      <c r="J34" s="6"/>
      <c r="K34" s="260"/>
      <c r="L34" s="260"/>
      <c r="M34" s="260"/>
      <c r="N34" s="260"/>
      <c r="O34" s="260"/>
      <c r="P34" s="260"/>
      <c r="Q34" s="260"/>
      <c r="R34" s="369"/>
      <c r="S34" s="260"/>
      <c r="T34" s="321"/>
    </row>
    <row r="35" spans="1:22" x14ac:dyDescent="0.25">
      <c r="A35" s="261" t="s">
        <v>3520</v>
      </c>
      <c r="B35" s="262" t="s">
        <v>3842</v>
      </c>
      <c r="C35"/>
      <c r="D35" s="368" t="s">
        <v>4126</v>
      </c>
      <c r="E35" s="368" t="s">
        <v>72</v>
      </c>
      <c r="F35" s="482">
        <f>SUMIFS(PPG!Q$20:Q$158,PPG!$C$20:$C$158,SchoolReport!$G$9,PPG!$L$20:$L$158,$B35)</f>
        <v>0</v>
      </c>
      <c r="G35" s="479">
        <f>SUMIFS(PPG!R$20:R$158,PPG!$C$20:$C$158,SchoolReport!$G$9,PPG!$L$20:$L$158,$B35)</f>
        <v>0</v>
      </c>
      <c r="H35" s="479">
        <f>SUMIFS(PPG!S$20:S$158,PPG!$C$20:$C$158,SchoolReport!$G$9,PPG!$L$20:$L$158,$B35)</f>
        <v>0</v>
      </c>
      <c r="I35" s="369"/>
      <c r="J35" s="369"/>
      <c r="K35" s="370"/>
      <c r="L35" s="370"/>
      <c r="M35" s="370"/>
      <c r="N35" s="370"/>
      <c r="O35" s="370"/>
      <c r="P35" s="370"/>
      <c r="Q35" s="370"/>
      <c r="R35" s="369">
        <f t="shared" si="1"/>
        <v>0</v>
      </c>
      <c r="S35" s="369">
        <f>SUMIFS(PPG!F$20:F$158,PPG!$C$20:$C$158,SchoolReport!$G$9,PPG!$L$20:$L$158,$B35)-R35</f>
        <v>0</v>
      </c>
      <c r="T35" s="369">
        <f t="shared" si="2"/>
        <v>0</v>
      </c>
      <c r="U35" s="371" t="s">
        <v>4170</v>
      </c>
      <c r="V35" s="371" t="s">
        <v>4839</v>
      </c>
    </row>
    <row r="36" spans="1:22" x14ac:dyDescent="0.25">
      <c r="A36" s="264"/>
      <c r="B36" s="264" t="s">
        <v>3844</v>
      </c>
      <c r="C36"/>
      <c r="D36" s="368" t="s">
        <v>4127</v>
      </c>
      <c r="E36" s="368" t="s">
        <v>72</v>
      </c>
      <c r="F36" s="482">
        <f>SUMIFS(PPG!Q$20:Q$158,PPG!$C$20:$C$158,SchoolReport!$G$9,PPG!$L$20:$L$158,$B36)</f>
        <v>0</v>
      </c>
      <c r="G36" s="479">
        <f>SUMIFS(PPG!R$20:R$158,PPG!$C$20:$C$158,SchoolReport!$G$9,PPG!$L$20:$L$158,$B36)</f>
        <v>0</v>
      </c>
      <c r="H36" s="479">
        <f>SUMIFS(PPG!S$20:S$158,PPG!$C$20:$C$158,SchoolReport!$G$9,PPG!$L$20:$L$158,$B36)</f>
        <v>0</v>
      </c>
      <c r="I36" s="369"/>
      <c r="J36" s="369"/>
      <c r="K36" s="370"/>
      <c r="L36" s="370"/>
      <c r="M36" s="370"/>
      <c r="N36" s="370"/>
      <c r="O36" s="370"/>
      <c r="P36" s="370"/>
      <c r="Q36" s="370"/>
      <c r="R36" s="369">
        <f t="shared" si="1"/>
        <v>0</v>
      </c>
      <c r="S36" s="369">
        <f>SUMIFS(PPG!F$20:F$158,PPG!$C$20:$C$158,SchoolReport!$G$9,PPG!$L$20:$L$158,$B36)-R36</f>
        <v>0</v>
      </c>
      <c r="T36" s="369">
        <f t="shared" si="2"/>
        <v>0</v>
      </c>
      <c r="U36" s="371" t="s">
        <v>4170</v>
      </c>
      <c r="V36" s="371" t="s">
        <v>4839</v>
      </c>
    </row>
    <row r="37" spans="1:22" x14ac:dyDescent="0.25">
      <c r="A37" s="264"/>
      <c r="B37" s="264" t="s">
        <v>186</v>
      </c>
      <c r="C37"/>
      <c r="D37" s="368" t="s">
        <v>4128</v>
      </c>
      <c r="E37" s="368" t="s">
        <v>72</v>
      </c>
      <c r="F37" s="482">
        <f>SUMIFS(PPG!Q$20:Q$158,PPG!$C$20:$C$158,SchoolReport!$G$9,PPG!$L$20:$L$158,$B37)</f>
        <v>0</v>
      </c>
      <c r="G37" s="479">
        <f>SUMIFS(PPG!R$20:R$158,PPG!$C$20:$C$158,SchoolReport!$G$9,PPG!$L$20:$L$158,$B37)</f>
        <v>0</v>
      </c>
      <c r="H37" s="479">
        <f>SUMIFS(PPG!S$20:S$158,PPG!$C$20:$C$158,SchoolReport!$G$9,PPG!$L$20:$L$158,$B37)</f>
        <v>0</v>
      </c>
      <c r="I37" s="369"/>
      <c r="J37" s="369"/>
      <c r="K37" s="370"/>
      <c r="L37" s="370"/>
      <c r="M37" s="370"/>
      <c r="N37" s="370"/>
      <c r="O37" s="370"/>
      <c r="P37" s="370"/>
      <c r="Q37" s="370"/>
      <c r="R37" s="369">
        <f t="shared" si="1"/>
        <v>0</v>
      </c>
      <c r="S37" s="369">
        <f>SUMIFS(PPG!F$20:F$158,PPG!$C$20:$C$158,SchoolReport!$G$9,PPG!$L$20:$L$158,$B37)-R37</f>
        <v>0</v>
      </c>
      <c r="T37" s="369">
        <f t="shared" si="2"/>
        <v>0</v>
      </c>
      <c r="U37" s="371" t="s">
        <v>4170</v>
      </c>
      <c r="V37" s="371" t="s">
        <v>4839</v>
      </c>
    </row>
    <row r="38" spans="1:22" x14ac:dyDescent="0.25">
      <c r="B38" s="103" t="s">
        <v>81</v>
      </c>
      <c r="C38"/>
      <c r="D38" s="368" t="s">
        <v>4129</v>
      </c>
      <c r="E38" s="368" t="s">
        <v>72</v>
      </c>
      <c r="F38" s="482">
        <f>SUMIFS(PPG!Q$20:Q$159,PPG!$C$20:$C$159,SchoolReport!$G$9,PPG!$L$20:$L$159,$B38)</f>
        <v>0</v>
      </c>
      <c r="G38" s="479">
        <f>SUMIFS(PPG!R$20:R$159,PPG!$C$20:$C$159,SchoolReport!$G$9,PPG!$L$20:$L$159,$B38)</f>
        <v>0</v>
      </c>
      <c r="H38" s="479">
        <f>SUMIFS(PPG!S$20:S$159,PPG!$C$20:$C$159,SchoolReport!$G$9,PPG!$L$20:$L$159,$B38)</f>
        <v>0</v>
      </c>
      <c r="I38" s="369"/>
      <c r="J38" s="369"/>
      <c r="K38" s="370"/>
      <c r="L38" s="370"/>
      <c r="M38" s="370"/>
      <c r="N38" s="370"/>
      <c r="O38" s="370"/>
      <c r="P38" s="370"/>
      <c r="Q38" s="370"/>
      <c r="R38" s="369">
        <f t="shared" si="1"/>
        <v>0</v>
      </c>
      <c r="S38" s="369">
        <f>SUMIFS(PPG!F$20:F$158,PPG!$C$20:$C$158,SchoolReport!$G$9,PPG!$L$20:$L$158,$B38)-R38</f>
        <v>0</v>
      </c>
      <c r="T38" s="369">
        <f t="shared" si="2"/>
        <v>0</v>
      </c>
      <c r="U38" s="371" t="s">
        <v>4170</v>
      </c>
      <c r="V38" s="371" t="s">
        <v>4839</v>
      </c>
    </row>
    <row r="39" spans="1:22" s="301" customFormat="1" ht="15.75" thickBot="1" x14ac:dyDescent="0.3">
      <c r="A39" s="103"/>
      <c r="B39" s="103"/>
      <c r="D39" s="368"/>
      <c r="E39" s="368"/>
      <c r="F39" s="482"/>
      <c r="G39" s="479"/>
      <c r="H39" s="459"/>
      <c r="I39" s="369"/>
      <c r="J39" s="369"/>
      <c r="K39" s="370"/>
      <c r="L39" s="370"/>
      <c r="M39" s="370"/>
      <c r="N39" s="370"/>
      <c r="O39" s="370"/>
      <c r="P39" s="370"/>
      <c r="Q39" s="370"/>
      <c r="R39" s="369"/>
      <c r="S39" s="369"/>
      <c r="T39" s="369"/>
      <c r="U39" s="371"/>
      <c r="V39" s="371"/>
    </row>
    <row r="40" spans="1:22" s="301" customFormat="1" x14ac:dyDescent="0.25">
      <c r="A40" s="261" t="s">
        <v>22</v>
      </c>
      <c r="B40" s="262" t="s">
        <v>22</v>
      </c>
      <c r="D40" s="368" t="s">
        <v>4854</v>
      </c>
      <c r="E40" s="368" t="s">
        <v>66</v>
      </c>
      <c r="F40" s="482">
        <v>0</v>
      </c>
      <c r="G40" s="479">
        <f>SUMIFS(TPG!R$20:R$133,TPG!$C$20:$C$133,SchoolReport!$G$9,TPG!$L$20:$L$133,$B40)</f>
        <v>0</v>
      </c>
      <c r="H40" s="479">
        <f>SUMIFS(TPG!S$20:S$133,TPG!$C$20:$C$133,SchoolReport!$G$9,TPG!$L$20:$L$133,$B40)</f>
        <v>0</v>
      </c>
      <c r="I40" s="369"/>
      <c r="J40" s="369"/>
      <c r="K40" s="370"/>
      <c r="L40" s="370"/>
      <c r="M40" s="370"/>
      <c r="N40" s="370"/>
      <c r="O40" s="370"/>
      <c r="P40" s="370"/>
      <c r="Q40" s="370"/>
      <c r="R40" s="369">
        <f t="shared" si="1"/>
        <v>0</v>
      </c>
      <c r="S40" s="369">
        <f>SUMIFS(TPG!$F$20:$F$133,TPG!$C$20:$C$133,SchoolReport!$G$9,TPG!$M$20:$M$133,SchoolReport!B40)-R40</f>
        <v>0</v>
      </c>
      <c r="T40" s="369">
        <f t="shared" si="2"/>
        <v>0</v>
      </c>
      <c r="U40" s="371" t="s">
        <v>4169</v>
      </c>
      <c r="V40" s="371" t="s">
        <v>4858</v>
      </c>
    </row>
    <row r="41" spans="1:22" s="301" customFormat="1" ht="15.75" thickBot="1" x14ac:dyDescent="0.3">
      <c r="A41" s="265"/>
      <c r="B41" s="266" t="s">
        <v>461</v>
      </c>
      <c r="D41" s="368" t="s">
        <v>4855</v>
      </c>
      <c r="E41" s="368" t="s">
        <v>66</v>
      </c>
      <c r="F41" s="482">
        <v>0</v>
      </c>
      <c r="G41" s="479">
        <f>SUMIFS(TPG!R$20:R$133,TPG!$C$20:$C$133,SchoolReport!$G$9,TPG!$L$20:$L$133,$B41)</f>
        <v>0</v>
      </c>
      <c r="H41" s="479">
        <f>SUMIFS(TPG!S$20:S$133,TPG!$C$20:$C$133,SchoolReport!$G$9,TPG!$L$20:$L$133,$B41)</f>
        <v>0</v>
      </c>
      <c r="I41" s="369"/>
      <c r="J41" s="369"/>
      <c r="K41" s="370"/>
      <c r="L41" s="370"/>
      <c r="M41" s="370"/>
      <c r="N41" s="370"/>
      <c r="O41" s="370"/>
      <c r="P41" s="370"/>
      <c r="Q41" s="370"/>
      <c r="R41" s="369">
        <f t="shared" si="1"/>
        <v>0</v>
      </c>
      <c r="S41" s="369">
        <f>SUMIFS(TPG!$F$20:$F$133,TPG!$C$20:$C$133,SchoolReport!$G$9,TPG!$M$20:$M$133,SchoolReport!B41)-R41</f>
        <v>0</v>
      </c>
      <c r="T41" s="369">
        <f t="shared" si="2"/>
        <v>0</v>
      </c>
      <c r="U41" s="371" t="s">
        <v>4169</v>
      </c>
      <c r="V41" s="371" t="s">
        <v>4859</v>
      </c>
    </row>
    <row r="42" spans="1:22" ht="16.5" customHeight="1" thickBot="1" x14ac:dyDescent="0.3">
      <c r="C42"/>
      <c r="D42" s="267"/>
      <c r="E42" s="6"/>
      <c r="F42" s="481"/>
      <c r="G42" s="479"/>
      <c r="H42" s="459"/>
      <c r="I42" s="259"/>
      <c r="J42" s="6"/>
      <c r="K42" s="260"/>
      <c r="L42" s="260"/>
      <c r="M42" s="260"/>
      <c r="N42" s="260"/>
      <c r="O42" s="260"/>
      <c r="P42" s="260"/>
      <c r="Q42" s="260"/>
      <c r="R42" s="369"/>
      <c r="S42" s="260"/>
      <c r="T42" s="321"/>
    </row>
    <row r="43" spans="1:22" x14ac:dyDescent="0.25">
      <c r="A43" s="261" t="s">
        <v>4043</v>
      </c>
      <c r="B43" s="262" t="s">
        <v>340</v>
      </c>
      <c r="C43"/>
      <c r="D43" s="368" t="s">
        <v>4818</v>
      </c>
      <c r="E43" s="368" t="s">
        <v>66</v>
      </c>
      <c r="F43" s="482">
        <f>SUMIFS(HNPlaces!Q$20:Q$34,HNPlaces!$C$20:$C$34,SchoolReport!$G$9,HNPlaces!$L$20:$L$34,$B43)</f>
        <v>0</v>
      </c>
      <c r="G43" s="479">
        <f>SUMIFS(HNPlaces!R$20:R$34,HNPlaces!$C$20:$C$34,SchoolReport!$G$9,HNPlaces!$L$20:$L$34,$B43)</f>
        <v>0</v>
      </c>
      <c r="H43" s="479">
        <f>SUMIFS(HNPlaces!S$20:S$34,HNPlaces!$C$20:$C$34,SchoolReport!$G$9,HNPlaces!$L$20:$L$34,$B43)</f>
        <v>0</v>
      </c>
      <c r="I43" s="369"/>
      <c r="J43" s="369"/>
      <c r="K43" s="370"/>
      <c r="L43" s="370"/>
      <c r="M43" s="370"/>
      <c r="N43" s="370"/>
      <c r="O43" s="370"/>
      <c r="P43" s="370"/>
      <c r="Q43" s="370"/>
      <c r="R43" s="369">
        <f t="shared" si="1"/>
        <v>0</v>
      </c>
      <c r="S43" s="369">
        <f>SUMIFS(HNPlaces!$F$20:$F$34,HNPlaces!$C$20:$C$34,SchoolReport!$G$9,HNPlaces!$L$20:$L$34,SchoolReport!B43)-R43</f>
        <v>0</v>
      </c>
      <c r="T43" s="369">
        <f t="shared" si="2"/>
        <v>0</v>
      </c>
      <c r="U43" s="371" t="s">
        <v>4169</v>
      </c>
      <c r="V43" s="371" t="s">
        <v>4174</v>
      </c>
    </row>
    <row r="44" spans="1:22" x14ac:dyDescent="0.25">
      <c r="A44" s="263"/>
      <c r="B44" s="264" t="s">
        <v>328</v>
      </c>
      <c r="C44"/>
      <c r="D44" s="368" t="s">
        <v>4819</v>
      </c>
      <c r="E44" s="368" t="s">
        <v>66</v>
      </c>
      <c r="F44" s="482">
        <f>SUMIFS(HNPlaces!Q$20:Q$34,HNPlaces!$C$20:$C$34,SchoolReport!$G$9,HNPlaces!$L$20:$L$34,$B44)</f>
        <v>0</v>
      </c>
      <c r="G44" s="479">
        <f>SUMIFS(HNPlaces!R$20:R$34,HNPlaces!$C$20:$C$34,SchoolReport!$G$9,HNPlaces!$L$20:$L$34,$B44)</f>
        <v>0</v>
      </c>
      <c r="H44" s="479">
        <f>SUMIFS(HNPlaces!S$20:S$34,HNPlaces!$C$20:$C$34,SchoolReport!$G$9,HNPlaces!$L$20:$L$34,$B44)</f>
        <v>0</v>
      </c>
      <c r="I44" s="369"/>
      <c r="J44" s="369"/>
      <c r="K44" s="370"/>
      <c r="L44" s="370"/>
      <c r="M44" s="370"/>
      <c r="N44" s="370"/>
      <c r="O44" s="370"/>
      <c r="P44" s="370"/>
      <c r="Q44" s="370"/>
      <c r="R44" s="369">
        <f t="shared" si="1"/>
        <v>0</v>
      </c>
      <c r="S44" s="369">
        <f>SUMIFS(HNPlaces!$F$20:$F$34,HNPlaces!$C$20:$C$34,SchoolReport!$G$9,HNPlaces!$L$20:$L$34,SchoolReport!B44)-R44</f>
        <v>0</v>
      </c>
      <c r="T44" s="369">
        <f t="shared" si="2"/>
        <v>0</v>
      </c>
      <c r="U44" s="371" t="s">
        <v>4169</v>
      </c>
      <c r="V44" s="371" t="s">
        <v>4174</v>
      </c>
    </row>
    <row r="45" spans="1:22" x14ac:dyDescent="0.25">
      <c r="A45" s="268"/>
      <c r="B45" s="264" t="s">
        <v>350</v>
      </c>
      <c r="C45"/>
      <c r="D45" s="368" t="s">
        <v>4820</v>
      </c>
      <c r="E45" s="368" t="s">
        <v>66</v>
      </c>
      <c r="F45" s="482">
        <f>SUMIFS(HNPlaces!Q$20:Q$34,HNPlaces!$C$20:$C$34,SchoolReport!$G$9,HNPlaces!$L$20:$L$34,$B45)</f>
        <v>0</v>
      </c>
      <c r="G45" s="479">
        <f>SUMIFS(HNPlaces!R$20:R$34,HNPlaces!$C$20:$C$34,SchoolReport!$G$9,HNPlaces!$L$20:$L$34,$B45)</f>
        <v>0</v>
      </c>
      <c r="H45" s="479">
        <f>SUMIFS(HNPlaces!S$20:S$34,HNPlaces!$C$20:$C$34,SchoolReport!$G$9,HNPlaces!$L$20:$L$34,$B45)</f>
        <v>0</v>
      </c>
      <c r="I45" s="369"/>
      <c r="J45" s="369"/>
      <c r="K45" s="370"/>
      <c r="L45" s="370"/>
      <c r="M45" s="370"/>
      <c r="N45" s="370"/>
      <c r="O45" s="370"/>
      <c r="P45" s="370"/>
      <c r="Q45" s="370"/>
      <c r="R45" s="369">
        <f t="shared" si="1"/>
        <v>0</v>
      </c>
      <c r="S45" s="369">
        <f>SUMIFS(HNPlaces!$F$20:$F$34,HNPlaces!$C$20:$C$34,SchoolReport!$G$9,HNPlaces!$L$20:$L$34,SchoolReport!B45)-R45</f>
        <v>0</v>
      </c>
      <c r="T45" s="369">
        <f t="shared" si="2"/>
        <v>0</v>
      </c>
      <c r="U45" s="371" t="s">
        <v>4169</v>
      </c>
      <c r="V45" s="371" t="s">
        <v>4174</v>
      </c>
    </row>
    <row r="46" spans="1:22" x14ac:dyDescent="0.25">
      <c r="A46" s="263"/>
      <c r="B46" s="264" t="s">
        <v>4822</v>
      </c>
      <c r="C46"/>
      <c r="D46" s="368" t="s">
        <v>4821</v>
      </c>
      <c r="E46" s="368" t="s">
        <v>66</v>
      </c>
      <c r="F46" s="482">
        <f>SUMIFS(HNPlaces!Q$20:Q$34,HNPlaces!$C$20:$C$34,SchoolReport!$G$9,HNPlaces!$L$20:$L$34,$B46)</f>
        <v>0</v>
      </c>
      <c r="G46" s="479">
        <f>SUMIFS(HNPlaces!R$20:R$34,HNPlaces!$C$20:$C$34,SchoolReport!$G$9,HNPlaces!$L$20:$L$34,$B46)</f>
        <v>0</v>
      </c>
      <c r="H46" s="479">
        <f>SUMIFS(HNPlaces!S$20:S$34,HNPlaces!$C$20:$C$34,SchoolReport!$G$9,HNPlaces!$L$20:$L$34,$B46)</f>
        <v>0</v>
      </c>
      <c r="I46" s="369"/>
      <c r="J46" s="369"/>
      <c r="K46" s="370"/>
      <c r="L46" s="370"/>
      <c r="M46" s="370"/>
      <c r="N46" s="370"/>
      <c r="O46" s="370"/>
      <c r="P46" s="370"/>
      <c r="Q46" s="370"/>
      <c r="R46" s="369">
        <f t="shared" si="1"/>
        <v>0</v>
      </c>
      <c r="S46" s="369">
        <f>SUMIFS(HNPlaces!$F$20:$F$34,HNPlaces!$C$20:$C$34,SchoolReport!$G$9,HNPlaces!$L$20:$L$34,SchoolReport!B46)-R46</f>
        <v>0</v>
      </c>
      <c r="T46" s="369">
        <f t="shared" si="2"/>
        <v>0</v>
      </c>
      <c r="U46" s="371" t="s">
        <v>4169</v>
      </c>
      <c r="V46" s="371" t="s">
        <v>4174</v>
      </c>
    </row>
    <row r="47" spans="1:22" ht="15.75" thickBot="1" x14ac:dyDescent="0.3">
      <c r="A47" s="265"/>
      <c r="B47" s="266" t="s">
        <v>345</v>
      </c>
      <c r="C47"/>
      <c r="D47" s="368" t="s">
        <v>4130</v>
      </c>
      <c r="E47" s="368" t="s">
        <v>66</v>
      </c>
      <c r="F47" s="482">
        <f>SUMIFS(HNPlaces!Q$20:Q$34,HNPlaces!$C$20:$C$34,SchoolReport!$G$9,HNPlaces!$L$20:$L$34,$B47)</f>
        <v>0</v>
      </c>
      <c r="G47" s="479">
        <f>SUMIFS(HNPlaces!R$20:R$34,HNPlaces!$C$20:$C$34,SchoolReport!$G$9,HNPlaces!$L$20:$L$34,$B47)</f>
        <v>0</v>
      </c>
      <c r="H47" s="479">
        <f>SUMIFS(HNPlaces!S$20:S$34,HNPlaces!$C$20:$C$34,SchoolReport!$G$9,HNPlaces!$L$20:$L$34,$B47)</f>
        <v>0</v>
      </c>
      <c r="I47" s="369"/>
      <c r="J47" s="369"/>
      <c r="K47" s="370"/>
      <c r="L47" s="370"/>
      <c r="M47" s="370"/>
      <c r="N47" s="370"/>
      <c r="O47" s="370"/>
      <c r="P47" s="370"/>
      <c r="Q47" s="370"/>
      <c r="R47" s="369">
        <f t="shared" si="1"/>
        <v>0</v>
      </c>
      <c r="S47" s="369">
        <f>SUMIFS(HNPlaces!$F$20:$F$34,HNPlaces!$C$20:$C$34,SchoolReport!$G$9,HNPlaces!$L$20:$L$34,SchoolReport!B47)-R47</f>
        <v>0</v>
      </c>
      <c r="T47" s="369">
        <f t="shared" si="2"/>
        <v>0</v>
      </c>
      <c r="U47" s="371" t="s">
        <v>4169</v>
      </c>
      <c r="V47" s="371" t="s">
        <v>4174</v>
      </c>
    </row>
    <row r="48" spans="1:22" x14ac:dyDescent="0.25">
      <c r="A48" s="264"/>
      <c r="B48" s="264"/>
      <c r="C48"/>
      <c r="D48" s="6"/>
      <c r="E48" s="6"/>
      <c r="F48" s="481"/>
      <c r="G48" s="479"/>
      <c r="H48" s="459"/>
      <c r="I48" s="259"/>
      <c r="J48" s="6"/>
      <c r="K48" s="260"/>
      <c r="L48" s="260"/>
      <c r="M48" s="260"/>
      <c r="N48" s="260"/>
      <c r="O48" s="260"/>
      <c r="P48" s="260"/>
      <c r="Q48" s="260"/>
      <c r="R48" s="369"/>
      <c r="S48" s="259"/>
      <c r="T48" s="322"/>
    </row>
    <row r="49" spans="1:22" x14ac:dyDescent="0.25">
      <c r="A49" s="293" t="s">
        <v>3529</v>
      </c>
      <c r="B49" s="293" t="s">
        <v>3814</v>
      </c>
      <c r="C49" s="301"/>
      <c r="D49" s="368" t="s">
        <v>4131</v>
      </c>
      <c r="E49" s="292" t="s">
        <v>400</v>
      </c>
      <c r="F49" s="483">
        <f>SUMIFS('HN TOPUPS April Sheet'!Q8:Q179,'HN TOPUPS April Sheet'!$E$8:$E$179,SchoolReport!$G$9)</f>
        <v>0</v>
      </c>
      <c r="G49" s="479">
        <f>SUMIFS('HN TOPUPS April Sheet'!R8:R179,'HN TOPUPS April Sheet'!$E$8:$E$179,SchoolReport!$G$9)</f>
        <v>0</v>
      </c>
      <c r="H49" s="479">
        <f>SUMIFS('HN TOPUPS April Sheet'!S8:S179,'HN TOPUPS April Sheet'!$E$8:$E$179,SchoolReport!$G$9)</f>
        <v>0</v>
      </c>
      <c r="I49" s="291"/>
      <c r="J49" s="291"/>
      <c r="K49" s="361"/>
      <c r="L49" s="361"/>
      <c r="M49" s="361"/>
      <c r="N49" s="361"/>
      <c r="O49" s="361"/>
      <c r="P49" s="361"/>
      <c r="Q49" s="361"/>
      <c r="R49" s="369">
        <f t="shared" si="1"/>
        <v>0</v>
      </c>
      <c r="S49" s="291">
        <f>SUMIFS('HN TOPUPS April Sheet'!H8:H179,'HN TOPUPS April Sheet'!E8:E179,SchoolReport!G9)-R49</f>
        <v>0</v>
      </c>
      <c r="T49" s="291">
        <f>S49+R49</f>
        <v>0</v>
      </c>
      <c r="U49" t="s">
        <v>4170</v>
      </c>
      <c r="V49" s="301" t="s">
        <v>4536</v>
      </c>
    </row>
    <row r="50" spans="1:22" x14ac:dyDescent="0.25">
      <c r="C50"/>
      <c r="D50" s="6"/>
      <c r="E50" s="6"/>
      <c r="F50" s="481"/>
      <c r="G50" s="479"/>
      <c r="H50" s="459"/>
      <c r="I50" s="259"/>
      <c r="J50" s="6"/>
      <c r="K50" s="6"/>
      <c r="L50" s="6"/>
      <c r="M50" s="6"/>
      <c r="N50" s="6"/>
      <c r="O50" s="6"/>
      <c r="P50" s="6"/>
      <c r="Q50" s="6"/>
      <c r="R50" s="369"/>
      <c r="S50" s="291"/>
      <c r="T50" s="291"/>
      <c r="U50" s="6"/>
    </row>
    <row r="51" spans="1:22" s="301" customFormat="1" x14ac:dyDescent="0.25">
      <c r="A51" s="263" t="s">
        <v>3498</v>
      </c>
      <c r="B51" s="264" t="s">
        <v>4892</v>
      </c>
      <c r="D51" s="373" t="s">
        <v>4893</v>
      </c>
      <c r="E51" s="373" t="s">
        <v>182</v>
      </c>
      <c r="F51" s="483">
        <f>SUMIFS(MISC!Q$20:Q$109,MISC!$C$20:$C$109,SchoolReport!$G$9,MISC!$L$20:$L$109,SchoolReport!$B51)</f>
        <v>0</v>
      </c>
      <c r="G51" s="480">
        <f>SUMIFS(MISC!R$20:R$109,MISC!$C$20:$C$109,SchoolReport!$G$9,MISC!$L$20:$L$109,SchoolReport!$B51)</f>
        <v>0</v>
      </c>
      <c r="H51" s="460">
        <f>SUMIFS(MISC!S$20:S$109,MISC!$C$20:$C$109,SchoolReport!$G$9,MISC!$L$20:$L$109,SchoolReport!$B51)</f>
        <v>0</v>
      </c>
      <c r="I51" s="259"/>
      <c r="J51" s="6"/>
      <c r="K51" s="6"/>
      <c r="L51" s="6"/>
      <c r="M51" s="6"/>
      <c r="N51" s="6"/>
      <c r="O51" s="6"/>
      <c r="P51" s="6"/>
      <c r="Q51" s="6"/>
      <c r="R51" s="369">
        <f t="shared" si="1"/>
        <v>0</v>
      </c>
      <c r="S51" s="291">
        <f>SUMIFS(MISC!$F$20:$F$109,MISC!$C$20:$C$109,SchoolReport!$G$9,MISC!$L$20:$L$109,SchoolReport!B51)-R51</f>
        <v>0</v>
      </c>
      <c r="T51" s="375">
        <f>S51+R51</f>
        <v>0</v>
      </c>
      <c r="U51" s="267" t="s">
        <v>4169</v>
      </c>
      <c r="V51" s="301" t="s">
        <v>4964</v>
      </c>
    </row>
    <row r="52" spans="1:22" s="301" customFormat="1" x14ac:dyDescent="0.25">
      <c r="A52" s="103" t="s">
        <v>4113</v>
      </c>
      <c r="B52" s="103" t="s">
        <v>4834</v>
      </c>
      <c r="D52" s="6" t="s">
        <v>4833</v>
      </c>
      <c r="E52" s="6" t="s">
        <v>66</v>
      </c>
      <c r="F52" s="483">
        <f>SUMIFS(MISC!Q$20:Q$109,MISC!$C$20:$C$109,SchoolReport!$G$9,MISC!$L$20:$L$109,SchoolReport!$B52)</f>
        <v>0</v>
      </c>
      <c r="G52" s="480">
        <f>SUMIFS(MISC!R$20:R$109,MISC!$C$20:$C$109,SchoolReport!$G$9,MISC!$L$20:$L$109,SchoolReport!$B52)</f>
        <v>0</v>
      </c>
      <c r="H52" s="460">
        <f>SUMIFS(MISC!S$20:S$109,MISC!$C$20:$C$109,SchoolReport!$G$9,MISC!$L$20:$L$109,SchoolReport!$B52)</f>
        <v>0</v>
      </c>
      <c r="I52" s="259"/>
      <c r="J52" s="6"/>
      <c r="K52" s="6"/>
      <c r="L52" s="6"/>
      <c r="M52" s="6"/>
      <c r="N52" s="6"/>
      <c r="O52" s="6"/>
      <c r="P52" s="6"/>
      <c r="Q52" s="6"/>
      <c r="R52" s="369">
        <f t="shared" si="1"/>
        <v>0</v>
      </c>
      <c r="S52" s="291">
        <f>SUMIFS(MISC!$F$20:$F$109,MISC!$C$20:$C$109,SchoolReport!$G$9,MISC!$L$20:$L$109,SchoolReport!B52)-R52</f>
        <v>0</v>
      </c>
      <c r="T52" s="375">
        <f>S52+R52</f>
        <v>0</v>
      </c>
      <c r="U52" s="371" t="s">
        <v>4169</v>
      </c>
      <c r="V52" s="301" t="s">
        <v>4883</v>
      </c>
    </row>
    <row r="53" spans="1:22" s="301" customFormat="1" x14ac:dyDescent="0.25">
      <c r="A53" s="103" t="s">
        <v>4113</v>
      </c>
      <c r="B53" s="103" t="s">
        <v>4936</v>
      </c>
      <c r="D53" s="267" t="s">
        <v>4937</v>
      </c>
      <c r="E53" s="267" t="s">
        <v>4835</v>
      </c>
      <c r="F53" s="483">
        <f>SUMIFS(MISC!Q$20:Q$109,MISC!$C$20:$C$109,SchoolReport!$G$9,MISC!$L$20:$L$109,SchoolReport!$B53)</f>
        <v>0</v>
      </c>
      <c r="G53" s="480">
        <f>SUMIFS(MISC!R$20:R$109,MISC!$C$20:$C$109,SchoolReport!$G$9,MISC!$L$20:$L$109,SchoolReport!$B53)</f>
        <v>0</v>
      </c>
      <c r="H53" s="460">
        <f>SUMIFS(MISC!S$20:S$109,MISC!$C$20:$C$109,SchoolReport!$G$9,MISC!$L$20:$L$109,SchoolReport!$B53)</f>
        <v>0</v>
      </c>
      <c r="I53" s="259"/>
      <c r="J53" s="6"/>
      <c r="K53" s="6"/>
      <c r="L53" s="6"/>
      <c r="M53" s="6"/>
      <c r="N53" s="6"/>
      <c r="O53" s="6"/>
      <c r="P53" s="6"/>
      <c r="Q53" s="6"/>
      <c r="R53" s="369">
        <f t="shared" si="1"/>
        <v>0</v>
      </c>
      <c r="S53" s="291">
        <f>SUMIFS(MISC!$F$20:$F$109,MISC!$C$20:$C$109,SchoolReport!$G$9,MISC!$L$20:$L$109,SchoolReport!B53)-R53</f>
        <v>0</v>
      </c>
      <c r="T53" s="375">
        <f>S53+R53</f>
        <v>0</v>
      </c>
      <c r="U53" s="371" t="s">
        <v>4169</v>
      </c>
      <c r="V53" s="301" t="s">
        <v>4579</v>
      </c>
    </row>
    <row r="54" spans="1:22" ht="15.75" thickBot="1" x14ac:dyDescent="0.3">
      <c r="A54" s="103" t="s">
        <v>3498</v>
      </c>
      <c r="B54" s="103" t="s">
        <v>4925</v>
      </c>
      <c r="C54"/>
      <c r="D54" s="373" t="s">
        <v>4924</v>
      </c>
      <c r="E54" s="373" t="s">
        <v>379</v>
      </c>
      <c r="F54" s="483">
        <f>SUMIFS(MISC!Q$20:Q$109,MISC!$C$20:$C$109,SchoolReport!$G$9,MISC!$L$20:$L$109,SchoolReport!$B54)</f>
        <v>0</v>
      </c>
      <c r="G54" s="480">
        <f>SUMIFS(MISC!R$20:R$109,MISC!$C$20:$C$109,SchoolReport!$G$9,MISC!$L$20:$L$109,SchoolReport!$B54)</f>
        <v>0</v>
      </c>
      <c r="H54" s="460">
        <f>SUMIFS(MISC!S$20:S$109,MISC!$C$20:$C$109,SchoolReport!$G$9,MISC!$L$20:$L$109,SchoolReport!$B54)</f>
        <v>0</v>
      </c>
      <c r="I54" s="374"/>
      <c r="J54" s="374"/>
      <c r="K54" s="374"/>
      <c r="L54" s="379"/>
      <c r="M54" s="379"/>
      <c r="N54" s="379"/>
      <c r="O54" s="379"/>
      <c r="P54" s="379"/>
      <c r="Q54" s="379"/>
      <c r="R54" s="369">
        <f t="shared" si="1"/>
        <v>0</v>
      </c>
      <c r="S54" s="291">
        <f>SUMIFS(MISC!$F$20:$F$109,MISC!$C$20:$C$109,SchoolReport!$G$9,MISC!$L$20:$L$109,SchoolReport!B54)-R54</f>
        <v>0</v>
      </c>
      <c r="T54" s="375">
        <f>S54+R54</f>
        <v>0</v>
      </c>
      <c r="U54" s="371" t="s">
        <v>4170</v>
      </c>
      <c r="V54" s="371" t="s">
        <v>4524</v>
      </c>
    </row>
    <row r="55" spans="1:22" s="301" customFormat="1" x14ac:dyDescent="0.25">
      <c r="A55" s="261" t="s">
        <v>3498</v>
      </c>
      <c r="B55" s="262" t="s">
        <v>377</v>
      </c>
      <c r="D55" s="373" t="s">
        <v>4132</v>
      </c>
      <c r="E55" s="373" t="s">
        <v>379</v>
      </c>
      <c r="F55" s="483">
        <f>SUMIFS(MISC!Q$20:Q$109,MISC!$C$20:$C$109,SchoolReport!$G$9,MISC!$L$20:$L$109,SchoolReport!$B55)</f>
        <v>0</v>
      </c>
      <c r="G55" s="480">
        <f>SUMIFS(MISC!R$20:R$109,MISC!$C$20:$C$109,SchoolReport!$G$9,MISC!$L$20:$L$109,SchoolReport!$B55)</f>
        <v>0</v>
      </c>
      <c r="H55" s="460">
        <f>SUMIFS(MISC!S$20:S$109,MISC!$C$20:$C$109,SchoolReport!$G$9,MISC!$L$20:$L$109,SchoolReport!$B55)</f>
        <v>0</v>
      </c>
      <c r="I55" s="374"/>
      <c r="J55" s="374"/>
      <c r="K55" s="374"/>
      <c r="L55" s="379"/>
      <c r="M55" s="379"/>
      <c r="N55" s="379"/>
      <c r="O55" s="379"/>
      <c r="P55" s="379"/>
      <c r="Q55" s="379"/>
      <c r="R55" s="369"/>
      <c r="S55" s="291"/>
      <c r="T55" s="375"/>
      <c r="U55" s="371"/>
      <c r="V55" s="371"/>
    </row>
    <row r="56" spans="1:22" s="301" customFormat="1" x14ac:dyDescent="0.25">
      <c r="A56" s="263" t="s">
        <v>3498</v>
      </c>
      <c r="B56" s="264" t="s">
        <v>4921</v>
      </c>
      <c r="D56" s="373" t="s">
        <v>4923</v>
      </c>
      <c r="E56" s="373" t="s">
        <v>66</v>
      </c>
      <c r="F56" s="483">
        <f>SUMIFS(MISC!Q$20:Q$109,MISC!$C$20:$C$109,SchoolReport!$G$9,MISC!$L$20:$L$109,SchoolReport!$B56)</f>
        <v>0</v>
      </c>
      <c r="G56" s="480">
        <f>SUMIFS(MISC!R$20:R$109,MISC!$C$20:$C$109,SchoolReport!$G$9,MISC!$L$20:$L$109,SchoolReport!$B56)</f>
        <v>0</v>
      </c>
      <c r="H56" s="460">
        <f>SUMIFS(MISC!S$20:S$109,MISC!$C$20:$C$109,SchoolReport!$G$9,MISC!$L$20:$L$109,SchoolReport!$B56)</f>
        <v>0</v>
      </c>
      <c r="I56" s="374"/>
      <c r="J56" s="374"/>
      <c r="K56" s="374"/>
      <c r="L56" s="379"/>
      <c r="M56" s="379"/>
      <c r="N56" s="379"/>
      <c r="O56" s="379"/>
      <c r="P56" s="379"/>
      <c r="Q56" s="379"/>
      <c r="R56" s="369"/>
      <c r="S56" s="291"/>
      <c r="T56" s="375"/>
      <c r="U56" s="371"/>
      <c r="V56" s="371"/>
    </row>
    <row r="57" spans="1:22" x14ac:dyDescent="0.25">
      <c r="A57" s="263" t="s">
        <v>3498</v>
      </c>
      <c r="B57" s="264" t="s">
        <v>3992</v>
      </c>
      <c r="C57"/>
      <c r="D57" s="373" t="s">
        <v>4133</v>
      </c>
      <c r="E57" s="373" t="s">
        <v>85</v>
      </c>
      <c r="F57" s="483">
        <f>SUMIFS(MISC!Q$20:Q$109,MISC!$C$20:$C$109,SchoolReport!$G$9,MISC!$L$20:$L$109,SchoolReport!$B57)</f>
        <v>0</v>
      </c>
      <c r="G57" s="480">
        <f>SUMIFS(MISC!R$20:R$109,MISC!$C$20:$C$109,SchoolReport!$G$9,MISC!$L$20:$L$109,SchoolReport!$B57)</f>
        <v>0</v>
      </c>
      <c r="H57" s="460">
        <f>SUMIFS(MISC!S$20:S$109,MISC!$C$20:$C$109,SchoolReport!$G$9,MISC!$L$20:$L$109,SchoolReport!$B57)</f>
        <v>0</v>
      </c>
      <c r="I57" s="374"/>
      <c r="J57" s="374"/>
      <c r="K57" s="374"/>
      <c r="L57" s="379"/>
      <c r="M57" s="379"/>
      <c r="N57" s="379"/>
      <c r="O57" s="379"/>
      <c r="P57" s="379"/>
      <c r="Q57" s="379"/>
      <c r="R57" s="369">
        <f t="shared" si="1"/>
        <v>0</v>
      </c>
      <c r="S57" s="291">
        <f>SUMIFS(MISC!$F$20:$F$109,MISC!$C$20:$C$109,SchoolReport!$G$9,MISC!$L$20:$L$109,SchoolReport!B57)-R57</f>
        <v>0</v>
      </c>
      <c r="T57" s="375">
        <f t="shared" ref="T57:T69" si="3">S57+R57</f>
        <v>0</v>
      </c>
      <c r="U57" s="371" t="s">
        <v>4169</v>
      </c>
      <c r="V57" s="371" t="s">
        <v>4524</v>
      </c>
    </row>
    <row r="58" spans="1:22" x14ac:dyDescent="0.25">
      <c r="A58" s="263" t="s">
        <v>3498</v>
      </c>
      <c r="B58" s="264" t="s">
        <v>598</v>
      </c>
      <c r="C58"/>
      <c r="D58" s="373" t="s">
        <v>4836</v>
      </c>
      <c r="E58" s="373" t="s">
        <v>66</v>
      </c>
      <c r="F58" s="483">
        <f>SUMIFS(MISC!Q$20:Q$109,MISC!$C$20:$C$109,SchoolReport!$G$9,MISC!$L$20:$L$109,SchoolReport!$B58)</f>
        <v>0</v>
      </c>
      <c r="G58" s="480">
        <f>SUMIFS(MISC!R$20:R$109,MISC!$C$20:$C$109,SchoolReport!$G$9,MISC!$L$20:$L$109,SchoolReport!$B58)</f>
        <v>0</v>
      </c>
      <c r="H58" s="460">
        <f>SUMIFS(MISC!S$20:S$109,MISC!$C$20:$C$109,SchoolReport!$G$9,MISC!$L$20:$L$109,SchoolReport!$B58)</f>
        <v>0</v>
      </c>
      <c r="I58" s="374"/>
      <c r="J58" s="374"/>
      <c r="K58" s="374"/>
      <c r="L58" s="379"/>
      <c r="M58" s="379"/>
      <c r="N58" s="379"/>
      <c r="O58" s="379"/>
      <c r="P58" s="379"/>
      <c r="Q58" s="379"/>
      <c r="R58" s="369">
        <f t="shared" si="1"/>
        <v>0</v>
      </c>
      <c r="S58" s="291">
        <f>SUMIFS(MISC!$F$20:$F$109,MISC!$C$20:$C$109,SchoolReport!$G$9,MISC!$L$20:$L$109,SchoolReport!B58)-R58</f>
        <v>0</v>
      </c>
      <c r="T58" s="375">
        <f t="shared" si="3"/>
        <v>0</v>
      </c>
      <c r="U58" s="371" t="s">
        <v>4169</v>
      </c>
      <c r="V58" s="371" t="s">
        <v>4524</v>
      </c>
    </row>
    <row r="59" spans="1:22" s="301" customFormat="1" x14ac:dyDescent="0.25">
      <c r="A59" s="264" t="s">
        <v>4113</v>
      </c>
      <c r="B59" s="264" t="s">
        <v>580</v>
      </c>
      <c r="D59" s="373" t="s">
        <v>4853</v>
      </c>
      <c r="E59" s="373" t="s">
        <v>66</v>
      </c>
      <c r="F59" s="483">
        <f>SUMIFS(MISC!Q$20:Q$109,MISC!$C$20:$C$109,SchoolReport!$G$9,MISC!$L$20:$L$109,SchoolReport!$B59)</f>
        <v>0</v>
      </c>
      <c r="G59" s="480">
        <f>SUMIFS(MISC!R$20:R$109,MISC!$C$20:$C$109,SchoolReport!$G$9,MISC!$L$20:$L$109,SchoolReport!$B59)</f>
        <v>0</v>
      </c>
      <c r="H59" s="460">
        <f>SUMIFS(MISC!S$20:S$109,MISC!$C$20:$C$109,SchoolReport!$G$9,MISC!$L$20:$L$109,SchoolReport!$B59)</f>
        <v>0</v>
      </c>
      <c r="I59" s="374"/>
      <c r="J59" s="374"/>
      <c r="K59" s="374"/>
      <c r="L59" s="379"/>
      <c r="M59" s="379"/>
      <c r="N59" s="379"/>
      <c r="O59" s="379"/>
      <c r="P59" s="379"/>
      <c r="Q59" s="379"/>
      <c r="R59" s="369"/>
      <c r="S59" s="291"/>
      <c r="T59" s="375"/>
      <c r="U59" s="371"/>
      <c r="V59" s="371"/>
    </row>
    <row r="60" spans="1:22" x14ac:dyDescent="0.25">
      <c r="A60" s="263" t="s">
        <v>3498</v>
      </c>
      <c r="B60" s="264" t="s">
        <v>363</v>
      </c>
      <c r="C60"/>
      <c r="D60" s="373" t="s">
        <v>4134</v>
      </c>
      <c r="E60" s="373" t="s">
        <v>66</v>
      </c>
      <c r="F60" s="483">
        <f>SUMIFS(MISC!Q$20:Q$109,MISC!$C$20:$C$109,SchoolReport!$G$9,MISC!$L$20:$L$109,SchoolReport!$B60)</f>
        <v>0</v>
      </c>
      <c r="G60" s="480">
        <f>SUMIFS(MISC!R$20:R$109,MISC!$C$20:$C$109,SchoolReport!$G$9,MISC!$L$20:$L$109,SchoolReport!$B60)</f>
        <v>0</v>
      </c>
      <c r="H60" s="460">
        <f>SUMIFS(MISC!S$20:S$109,MISC!$C$20:$C$109,SchoolReport!$G$9,MISC!$L$20:$L$109,SchoolReport!$B60)</f>
        <v>0</v>
      </c>
      <c r="I60" s="374"/>
      <c r="J60" s="374"/>
      <c r="K60" s="374"/>
      <c r="L60" s="379"/>
      <c r="M60" s="379"/>
      <c r="N60" s="379"/>
      <c r="O60" s="379"/>
      <c r="P60" s="379"/>
      <c r="Q60" s="379"/>
      <c r="R60" s="369">
        <f t="shared" si="1"/>
        <v>0</v>
      </c>
      <c r="S60" s="291">
        <f>SUMIFS(MISC!$F$20:$F$109,MISC!$C$20:$C$109,SchoolReport!$G$9,MISC!$L$20:$L$109,SchoolReport!B60)-R60</f>
        <v>0</v>
      </c>
      <c r="T60" s="375">
        <f t="shared" si="3"/>
        <v>0</v>
      </c>
      <c r="U60" s="371" t="s">
        <v>4169</v>
      </c>
      <c r="V60" s="371" t="s">
        <v>4524</v>
      </c>
    </row>
    <row r="61" spans="1:22" x14ac:dyDescent="0.25">
      <c r="A61" s="263" t="s">
        <v>3498</v>
      </c>
      <c r="B61" s="264" t="s">
        <v>4919</v>
      </c>
      <c r="C61"/>
      <c r="D61" s="373" t="s">
        <v>4922</v>
      </c>
      <c r="E61" s="373" t="s">
        <v>66</v>
      </c>
      <c r="F61" s="483">
        <f>SUMIFS(MISC!Q$20:Q$109,MISC!$C$20:$C$109,SchoolReport!$G$9,MISC!$L$20:$L$109,SchoolReport!$B61)</f>
        <v>0</v>
      </c>
      <c r="G61" s="480">
        <f>SUMIFS(MISC!R$20:R$109,MISC!$C$20:$C$109,SchoolReport!$G$9,MISC!$L$20:$L$109,SchoolReport!$B61)</f>
        <v>0</v>
      </c>
      <c r="H61" s="460">
        <f>SUMIFS(MISC!S$20:S$109,MISC!$C$20:$C$109,SchoolReport!$G$9,MISC!$L$20:$L$109,SchoolReport!$B61)</f>
        <v>0</v>
      </c>
      <c r="I61" s="374"/>
      <c r="J61" s="374"/>
      <c r="K61" s="374"/>
      <c r="L61" s="379"/>
      <c r="M61" s="379"/>
      <c r="N61" s="379"/>
      <c r="O61" s="379"/>
      <c r="P61" s="379"/>
      <c r="Q61" s="379"/>
      <c r="R61" s="369">
        <f t="shared" si="1"/>
        <v>0</v>
      </c>
      <c r="S61" s="291">
        <f>SUMIFS(MISC!$F$20:$F$109,MISC!$C$20:$C$109,SchoolReport!$G$9,MISC!$L$20:$L$109,SchoolReport!B61)-R61</f>
        <v>0</v>
      </c>
      <c r="T61" s="375">
        <f t="shared" si="3"/>
        <v>0</v>
      </c>
      <c r="U61" s="371" t="s">
        <v>4169</v>
      </c>
      <c r="V61" s="371" t="s">
        <v>4524</v>
      </c>
    </row>
    <row r="62" spans="1:22" s="301" customFormat="1" x14ac:dyDescent="0.25">
      <c r="A62" s="263" t="s">
        <v>4113</v>
      </c>
      <c r="B62" s="264" t="s">
        <v>4929</v>
      </c>
      <c r="D62" s="373" t="s">
        <v>4926</v>
      </c>
      <c r="E62" s="373"/>
      <c r="F62" s="483">
        <f>SUMIFS(MISC!Q$20:Q$109,MISC!$C$20:$C$109,SchoolReport!$G$9,MISC!$L$20:$L$109,SchoolReport!$B62)</f>
        <v>0</v>
      </c>
      <c r="G62" s="480">
        <f>SUMIFS(MISC!R$20:R$109,MISC!$C$20:$C$109,SchoolReport!$G$9,MISC!$L$20:$L$109,SchoolReport!$B62)</f>
        <v>0</v>
      </c>
      <c r="H62" s="460">
        <f>SUMIFS(MISC!S$20:S$109,MISC!$C$20:$C$109,SchoolReport!$G$9,MISC!$L$20:$L$109,SchoolReport!$B62)</f>
        <v>0</v>
      </c>
      <c r="I62" s="374"/>
      <c r="J62" s="374"/>
      <c r="K62" s="374"/>
      <c r="L62" s="379"/>
      <c r="M62" s="379"/>
      <c r="N62" s="379"/>
      <c r="O62" s="379"/>
      <c r="P62" s="379"/>
      <c r="Q62" s="379"/>
      <c r="R62" s="369"/>
      <c r="S62" s="291"/>
      <c r="T62" s="375"/>
      <c r="U62" s="371"/>
      <c r="V62" s="371"/>
    </row>
    <row r="63" spans="1:22" x14ac:dyDescent="0.25">
      <c r="A63" s="263" t="s">
        <v>3498</v>
      </c>
      <c r="B63" s="264" t="s">
        <v>359</v>
      </c>
      <c r="C63"/>
      <c r="D63" s="373" t="s">
        <v>3996</v>
      </c>
      <c r="E63" s="373" t="s">
        <v>66</v>
      </c>
      <c r="F63" s="483">
        <f>SUMIFS(MISC!Q$20:Q$109,MISC!$C$20:$C$109,SchoolReport!$G$9,MISC!$L$20:$L$109,SchoolReport!$B63)</f>
        <v>0</v>
      </c>
      <c r="G63" s="480">
        <f>SUMIFS(MISC!R$20:R$109,MISC!$C$20:$C$109,SchoolReport!$G$9,MISC!$L$20:$L$109,SchoolReport!$B63)</f>
        <v>0</v>
      </c>
      <c r="H63" s="460">
        <f>SUMIFS(MISC!S$20:S$109,MISC!$C$20:$C$109,SchoolReport!$G$9,MISC!$L$20:$L$109,SchoolReport!$B63)</f>
        <v>0</v>
      </c>
      <c r="I63" s="374"/>
      <c r="J63" s="374"/>
      <c r="K63" s="374"/>
      <c r="L63" s="379"/>
      <c r="M63" s="379"/>
      <c r="N63" s="379"/>
      <c r="O63" s="379"/>
      <c r="P63" s="379"/>
      <c r="Q63" s="379"/>
      <c r="R63" s="369">
        <f t="shared" si="1"/>
        <v>0</v>
      </c>
      <c r="S63" s="291">
        <f>SUMIFS(MISC!$F$20:$F$109,MISC!$C$20:$C$109,SchoolReport!$G$9,MISC!$L$20:$L$109,SchoolReport!B63)-R63</f>
        <v>0</v>
      </c>
      <c r="T63" s="375">
        <f t="shared" si="3"/>
        <v>0</v>
      </c>
      <c r="U63" s="371" t="s">
        <v>4169</v>
      </c>
      <c r="V63" s="371" t="s">
        <v>4524</v>
      </c>
    </row>
    <row r="64" spans="1:22" x14ac:dyDescent="0.25">
      <c r="A64" s="263" t="s">
        <v>3498</v>
      </c>
      <c r="B64" s="264" t="s">
        <v>361</v>
      </c>
      <c r="C64"/>
      <c r="D64" s="373" t="s">
        <v>4135</v>
      </c>
      <c r="E64" s="373" t="s">
        <v>66</v>
      </c>
      <c r="F64" s="483">
        <f>SUMIFS(MISC!Q$20:Q$109,MISC!$C$20:$C$109,SchoolReport!$G$9,MISC!$L$20:$L$109,SchoolReport!$B64)</f>
        <v>0</v>
      </c>
      <c r="G64" s="480">
        <f>SUMIFS(MISC!R$20:R$109,MISC!$C$20:$C$109,SchoolReport!$G$9,MISC!$L$20:$L$109,SchoolReport!$B64)</f>
        <v>0</v>
      </c>
      <c r="H64" s="460">
        <f>SUMIFS(MISC!S$20:S$109,MISC!$C$20:$C$109,SchoolReport!$G$9,MISC!$L$20:$L$109,SchoolReport!$B64)</f>
        <v>0</v>
      </c>
      <c r="I64" s="374"/>
      <c r="J64" s="374"/>
      <c r="K64" s="374"/>
      <c r="L64" s="379"/>
      <c r="M64" s="379"/>
      <c r="N64" s="379"/>
      <c r="O64" s="379"/>
      <c r="P64" s="379"/>
      <c r="Q64" s="379"/>
      <c r="R64" s="369">
        <f t="shared" si="1"/>
        <v>0</v>
      </c>
      <c r="S64" s="291">
        <f>SUMIFS(MISC!$F$20:$F$109,MISC!$C$20:$C$109,SchoolReport!$G$9,MISC!$L$20:$L$109,SchoolReport!B64)-R64</f>
        <v>0</v>
      </c>
      <c r="T64" s="375">
        <f t="shared" si="3"/>
        <v>0</v>
      </c>
      <c r="U64" s="371" t="s">
        <v>4169</v>
      </c>
      <c r="V64" s="371" t="s">
        <v>4524</v>
      </c>
    </row>
    <row r="65" spans="1:22" s="301" customFormat="1" x14ac:dyDescent="0.25">
      <c r="A65" s="264" t="s">
        <v>4113</v>
      </c>
      <c r="B65" s="264" t="s">
        <v>4889</v>
      </c>
      <c r="D65" s="373" t="s">
        <v>4888</v>
      </c>
      <c r="E65" s="373"/>
      <c r="F65" s="483">
        <f>SUMIFS(MISC!Q$20:Q$109,MISC!$C$20:$C$109,SchoolReport!$G$9,MISC!$L$20:$L$109,SchoolReport!$B65)</f>
        <v>0</v>
      </c>
      <c r="G65" s="480">
        <f>SUMIFS(MISC!R$20:R$109,MISC!$C$20:$C$109,SchoolReport!$G$9,MISC!$L$20:$L$109,SchoolReport!$B65)</f>
        <v>0</v>
      </c>
      <c r="H65" s="460">
        <f>SUMIFS(MISC!S$20:S$109,MISC!$C$20:$C$109,SchoolReport!$G$9,MISC!$L$20:$L$109,SchoolReport!$B65)</f>
        <v>0</v>
      </c>
      <c r="I65" s="374"/>
      <c r="J65" s="374"/>
      <c r="K65" s="374"/>
      <c r="L65" s="379"/>
      <c r="M65" s="379"/>
      <c r="N65" s="379"/>
      <c r="O65" s="379"/>
      <c r="P65" s="379"/>
      <c r="Q65" s="379"/>
      <c r="R65" s="369">
        <f t="shared" si="1"/>
        <v>0</v>
      </c>
      <c r="S65" s="291">
        <f>SUMIFS(MISC!$F$20:$F$109,MISC!$C$20:$C$109,SchoolReport!$G$9,MISC!$L$20:$L$109,SchoolReport!B65)-R65</f>
        <v>0</v>
      </c>
      <c r="T65" s="375">
        <f t="shared" si="3"/>
        <v>0</v>
      </c>
      <c r="U65" s="371" t="s">
        <v>4169</v>
      </c>
      <c r="V65" s="371" t="s">
        <v>4579</v>
      </c>
    </row>
    <row r="66" spans="1:22" s="301" customFormat="1" x14ac:dyDescent="0.25">
      <c r="A66" s="264" t="s">
        <v>4525</v>
      </c>
      <c r="B66" s="264" t="s">
        <v>4866</v>
      </c>
      <c r="D66" s="373" t="s">
        <v>4867</v>
      </c>
      <c r="E66" s="373" t="s">
        <v>85</v>
      </c>
      <c r="F66" s="483">
        <f>SUMIFS(COVID!Q$20:Q$500,COVID!$C$20:$C$500,SchoolReport!$G$9,COVID!$M$20:$M$500,SchoolReport!$B66)</f>
        <v>0</v>
      </c>
      <c r="G66" s="480">
        <f>SUMIFS(COVID!R$20:R$500,COVID!$C$20:$C$500,SchoolReport!$G$9,COVID!$M$20:$M$500,SchoolReport!$B66)</f>
        <v>0</v>
      </c>
      <c r="H66" s="460">
        <f>SUMIFS(COVID!S$20:S$500,COVID!$C$20:$C$500,SchoolReport!$G$9,COVID!$M$20:$M$500,SchoolReport!$B66)</f>
        <v>0</v>
      </c>
      <c r="I66" s="374"/>
      <c r="J66" s="374"/>
      <c r="K66" s="379"/>
      <c r="L66" s="379"/>
      <c r="M66" s="379"/>
      <c r="N66" s="379"/>
      <c r="O66" s="379"/>
      <c r="P66" s="379"/>
      <c r="Q66" s="379"/>
      <c r="R66" s="369">
        <f t="shared" si="1"/>
        <v>0</v>
      </c>
      <c r="S66" s="291">
        <f>SUMIFS(COVID!$F$20:$F$160,COVID!$C$20:$C$160,SchoolReport!$G$9,COVID!$M$20:$M$160,SchoolReport!B66)-R66</f>
        <v>0</v>
      </c>
      <c r="T66" s="375">
        <f t="shared" si="3"/>
        <v>0</v>
      </c>
      <c r="U66" s="371" t="s">
        <v>4170</v>
      </c>
      <c r="V66" s="371" t="s">
        <v>4869</v>
      </c>
    </row>
    <row r="67" spans="1:22" s="301" customFormat="1" x14ac:dyDescent="0.25">
      <c r="A67" s="264" t="s">
        <v>4525</v>
      </c>
      <c r="B67" s="264" t="s">
        <v>4863</v>
      </c>
      <c r="D67" s="373" t="s">
        <v>4862</v>
      </c>
      <c r="E67" s="373" t="s">
        <v>85</v>
      </c>
      <c r="F67" s="483">
        <f>SUMIFS(COVID!Q$20:Q$500,COVID!$C$20:$C$500,SchoolReport!$G$9,COVID!$M$20:$M$500,SchoolReport!$B67)</f>
        <v>0</v>
      </c>
      <c r="G67" s="480">
        <f>SUMIFS(COVID!R$20:R$500,COVID!$C$20:$C$500,SchoolReport!$G$9,COVID!$M$20:$M$500,SchoolReport!$B67)</f>
        <v>0</v>
      </c>
      <c r="H67" s="460">
        <f>SUMIFS(COVID!S$20:S$500,COVID!$C$20:$C$500,SchoolReport!$G$9,COVID!$M$20:$M$500,SchoolReport!$B67)</f>
        <v>0</v>
      </c>
      <c r="I67" s="374"/>
      <c r="J67" s="374"/>
      <c r="K67" s="379"/>
      <c r="L67" s="379"/>
      <c r="M67" s="379"/>
      <c r="N67" s="379"/>
      <c r="O67" s="379"/>
      <c r="P67" s="379"/>
      <c r="Q67" s="379"/>
      <c r="R67" s="369">
        <f t="shared" si="1"/>
        <v>0</v>
      </c>
      <c r="S67" s="291">
        <f>SUMIFS(COVID!$F$20:$F$160,COVID!$C$20:$C$160,SchoolReport!$G$9,COVID!$M$20:$M$160,SchoolReport!B67)-R67</f>
        <v>0</v>
      </c>
      <c r="T67" s="375">
        <f t="shared" si="3"/>
        <v>0</v>
      </c>
      <c r="U67" s="371" t="s">
        <v>4170</v>
      </c>
      <c r="V67" s="371" t="s">
        <v>4868</v>
      </c>
    </row>
    <row r="68" spans="1:22" s="301" customFormat="1" x14ac:dyDescent="0.25">
      <c r="A68" s="264" t="s">
        <v>4525</v>
      </c>
      <c r="B68" s="264" t="s">
        <v>4934</v>
      </c>
      <c r="D68" s="373" t="s">
        <v>4932</v>
      </c>
      <c r="E68" s="373" t="s">
        <v>85</v>
      </c>
      <c r="F68" s="483">
        <f>SUMIFS(COVID!Q$20:Q$500,COVID!$C$20:$C$500,SchoolReport!$G$9,COVID!$M$20:$M$500,SchoolReport!$B68)</f>
        <v>0</v>
      </c>
      <c r="G68" s="480">
        <f>SUMIFS(COVID!R$20:R$500,COVID!$C$20:$C$500,SchoolReport!$G$9,COVID!$M$20:$M$500,SchoolReport!$B68)</f>
        <v>0</v>
      </c>
      <c r="H68" s="460">
        <f>SUMIFS(COVID!S$20:S$500,COVID!$C$20:$C$500,SchoolReport!$G$9,COVID!$M$20:$M$500,SchoolReport!$B68)</f>
        <v>0</v>
      </c>
      <c r="I68" s="374"/>
      <c r="J68" s="374"/>
      <c r="K68" s="379"/>
      <c r="L68" s="379"/>
      <c r="M68" s="379"/>
      <c r="N68" s="379"/>
      <c r="O68" s="379"/>
      <c r="P68" s="379"/>
      <c r="Q68" s="379"/>
      <c r="R68" s="369">
        <f t="shared" si="1"/>
        <v>0</v>
      </c>
      <c r="S68" s="291">
        <f>SUMIFS(COVID!$F$20:$F$160,COVID!$C$20:$C$160,SchoolReport!$G$9,COVID!$M$20:$M$160,SchoolReport!B68)-R68</f>
        <v>0</v>
      </c>
      <c r="T68" s="375">
        <f t="shared" si="3"/>
        <v>0</v>
      </c>
      <c r="U68" s="371" t="s">
        <v>4170</v>
      </c>
      <c r="V68" s="371" t="s">
        <v>4962</v>
      </c>
    </row>
    <row r="69" spans="1:22" s="301" customFormat="1" x14ac:dyDescent="0.25">
      <c r="A69" s="264" t="s">
        <v>4525</v>
      </c>
      <c r="B69" s="264" t="s">
        <v>4529</v>
      </c>
      <c r="D69" s="373" t="s">
        <v>4931</v>
      </c>
      <c r="E69" s="373" t="s">
        <v>85</v>
      </c>
      <c r="F69" s="483">
        <f>SUMIFS(COVID!Q$20:Q$500,COVID!$C$20:$C$500,SchoolReport!$G$9,COVID!$M$20:$M$500,SchoolReport!$B69)</f>
        <v>0</v>
      </c>
      <c r="G69" s="484">
        <f>SUMIFS(COVID!R$20:R$500,COVID!$C$20:$C$500,SchoolReport!$G$9,COVID!$M$20:$M$500,SchoolReport!$B69)</f>
        <v>0</v>
      </c>
      <c r="H69" s="485">
        <f>SUMIFS(COVID!S$20:S$500,COVID!$C$20:$C$500,SchoolReport!$G$9,COVID!$M$20:$M$500,SchoolReport!$B69)</f>
        <v>0</v>
      </c>
      <c r="I69" s="374"/>
      <c r="J69" s="374"/>
      <c r="K69" s="379"/>
      <c r="L69" s="379"/>
      <c r="M69" s="379"/>
      <c r="N69" s="379"/>
      <c r="O69" s="379"/>
      <c r="P69" s="379"/>
      <c r="Q69" s="379"/>
      <c r="R69" s="369">
        <f t="shared" si="1"/>
        <v>0</v>
      </c>
      <c r="S69" s="291">
        <f>SUMIFS(COVID!$F$20:$F$160,COVID!$C$20:$C$160,SchoolReport!$G$9,COVID!$M$20:$M$160,SchoolReport!B69)-R69</f>
        <v>0</v>
      </c>
      <c r="T69" s="375">
        <f t="shared" si="3"/>
        <v>0</v>
      </c>
      <c r="U69" s="371" t="s">
        <v>4169</v>
      </c>
      <c r="V69" s="371" t="s">
        <v>4963</v>
      </c>
    </row>
    <row r="70" spans="1:22" ht="15.75" thickBot="1" x14ac:dyDescent="0.3">
      <c r="C70"/>
      <c r="D70" s="278"/>
      <c r="E70" s="456" t="s">
        <v>3603</v>
      </c>
      <c r="F70" s="461">
        <f>SUM(F20:F69)</f>
        <v>0</v>
      </c>
      <c r="G70" s="461">
        <f t="shared" ref="G70:S70" si="4">SUM(G20:G69)</f>
        <v>0</v>
      </c>
      <c r="H70" s="461">
        <f t="shared" si="4"/>
        <v>0</v>
      </c>
      <c r="I70" s="461">
        <f t="shared" si="4"/>
        <v>0</v>
      </c>
      <c r="J70" s="461">
        <f t="shared" si="4"/>
        <v>0</v>
      </c>
      <c r="K70" s="461">
        <f t="shared" si="4"/>
        <v>0</v>
      </c>
      <c r="L70" s="461">
        <f t="shared" si="4"/>
        <v>0</v>
      </c>
      <c r="M70" s="461">
        <f t="shared" si="4"/>
        <v>0</v>
      </c>
      <c r="N70" s="461">
        <f t="shared" si="4"/>
        <v>0</v>
      </c>
      <c r="O70" s="461">
        <f t="shared" si="4"/>
        <v>0</v>
      </c>
      <c r="P70" s="461">
        <f t="shared" si="4"/>
        <v>0</v>
      </c>
      <c r="Q70" s="461">
        <f t="shared" si="4"/>
        <v>0</v>
      </c>
      <c r="R70" s="461">
        <f t="shared" si="4"/>
        <v>0</v>
      </c>
      <c r="S70" s="461">
        <f t="shared" si="4"/>
        <v>0</v>
      </c>
      <c r="T70" s="461">
        <f>SUM(T20:T67)</f>
        <v>0</v>
      </c>
    </row>
    <row r="71" spans="1:22" x14ac:dyDescent="0.25">
      <c r="C71"/>
      <c r="D71" s="6"/>
      <c r="E71" s="6"/>
      <c r="F71" s="6"/>
      <c r="G71" s="6"/>
      <c r="H71" s="6"/>
      <c r="I71" s="6"/>
      <c r="J71" s="6"/>
      <c r="K71" s="6"/>
      <c r="L71" s="6"/>
      <c r="M71" s="6"/>
      <c r="N71" s="6"/>
      <c r="O71" s="6"/>
      <c r="P71" s="6"/>
      <c r="Q71" s="6"/>
      <c r="R71" s="6"/>
      <c r="S71" s="6"/>
    </row>
    <row r="72" spans="1:22" x14ac:dyDescent="0.25">
      <c r="C72"/>
      <c r="D72" s="6"/>
      <c r="E72" s="6"/>
      <c r="F72" s="6"/>
      <c r="G72" s="6"/>
      <c r="H72" s="6"/>
      <c r="I72" s="6"/>
      <c r="J72" s="6"/>
      <c r="K72" s="6"/>
      <c r="L72" s="6"/>
      <c r="M72" s="6"/>
      <c r="N72" s="6"/>
      <c r="O72" s="6"/>
      <c r="P72" s="6"/>
      <c r="Q72" s="6"/>
      <c r="R72" s="6"/>
      <c r="S72" s="6"/>
    </row>
    <row r="73" spans="1:22" x14ac:dyDescent="0.25">
      <c r="C73"/>
    </row>
    <row r="74" spans="1:22" x14ac:dyDescent="0.25">
      <c r="C74"/>
    </row>
    <row r="75" spans="1:22" x14ac:dyDescent="0.25">
      <c r="C75"/>
    </row>
    <row r="76" spans="1:22" x14ac:dyDescent="0.25">
      <c r="C76"/>
    </row>
    <row r="77" spans="1:22" x14ac:dyDescent="0.25">
      <c r="C77"/>
    </row>
    <row r="78" spans="1:22" x14ac:dyDescent="0.25">
      <c r="C78"/>
    </row>
    <row r="79" spans="1:22" x14ac:dyDescent="0.25">
      <c r="C79"/>
    </row>
    <row r="80" spans="1:22"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sheetData>
  <sheetProtection password="CFF7" sheet="1" objects="1" scenarios="1"/>
  <mergeCells count="5">
    <mergeCell ref="A1:U1"/>
    <mergeCell ref="G3:K3"/>
    <mergeCell ref="G5:H5"/>
    <mergeCell ref="G6:L8"/>
    <mergeCell ref="G9:L9"/>
  </mergeCells>
  <conditionalFormatting sqref="S4">
    <cfRule type="cellIs" dxfId="97" priority="6" operator="equal">
      <formula>"Error"</formula>
    </cfRule>
  </conditionalFormatting>
  <conditionalFormatting sqref="S3">
    <cfRule type="cellIs" dxfId="96" priority="5" operator="equal">
      <formula>"Error"</formula>
    </cfRule>
  </conditionalFormatting>
  <conditionalFormatting sqref="S5">
    <cfRule type="cellIs" dxfId="95" priority="4" operator="equal">
      <formula>"Error"</formula>
    </cfRule>
  </conditionalFormatting>
  <conditionalFormatting sqref="T4">
    <cfRule type="cellIs" dxfId="94" priority="3" operator="equal">
      <formula>"Error"</formula>
    </cfRule>
  </conditionalFormatting>
  <conditionalFormatting sqref="T3">
    <cfRule type="cellIs" dxfId="93" priority="2" operator="equal">
      <formula>"Error"</formula>
    </cfRule>
  </conditionalFormatting>
  <conditionalFormatting sqref="T5">
    <cfRule type="cellIs" dxfId="92" priority="1" operator="equal">
      <formula>"Error"</formula>
    </cfRule>
  </conditionalFormatting>
  <pageMargins left="0.7" right="0.7" top="0.75" bottom="0.75" header="0.3" footer="0.3"/>
  <pageSetup paperSize="9" scale="58"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G6:K8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BL903"/>
  <sheetViews>
    <sheetView topLeftCell="A79" workbookViewId="0">
      <selection activeCell="Q101" sqref="Q101"/>
    </sheetView>
  </sheetViews>
  <sheetFormatPr defaultRowHeight="15" x14ac:dyDescent="0.25"/>
  <cols>
    <col min="1" max="1" width="16.7109375" customWidth="1"/>
    <col min="2" max="2" width="16.7109375" style="301" customWidth="1"/>
    <col min="3" max="3" width="8" bestFit="1" customWidth="1"/>
    <col min="4" max="4" width="15.7109375" customWidth="1"/>
    <col min="5" max="5" width="11.85546875" bestFit="1" customWidth="1"/>
    <col min="6" max="6" width="35.28515625" bestFit="1" customWidth="1"/>
    <col min="8" max="8" width="18" customWidth="1"/>
    <col min="9" max="9" width="11.570312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3.28515625" customWidth="1"/>
    <col min="18" max="18" width="16.140625" customWidth="1"/>
    <col min="19" max="21" width="13.28515625" customWidth="1"/>
    <col min="22" max="22" width="13.28515625" bestFit="1" customWidth="1"/>
    <col min="23" max="23" width="12.7109375" bestFit="1" customWidth="1"/>
    <col min="24" max="25" width="13.28515625" style="301" customWidth="1"/>
    <col min="26" max="28" width="13.28515625" bestFit="1" customWidth="1"/>
    <col min="29" max="29" width="13.85546875" bestFit="1" customWidth="1"/>
    <col min="30" max="30" width="14.28515625" bestFit="1" customWidth="1"/>
    <col min="31" max="31" width="16.28515625" bestFit="1" customWidth="1"/>
    <col min="32" max="32" width="14.285156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7" bestFit="1" customWidth="1"/>
    <col min="42" max="51" width="11.28515625" style="7"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518" t="s">
        <v>3621</v>
      </c>
      <c r="B1" s="519"/>
      <c r="C1" s="519"/>
      <c r="D1" s="519"/>
      <c r="E1" s="519"/>
      <c r="F1" s="519"/>
      <c r="G1" s="519"/>
      <c r="H1" s="519"/>
      <c r="I1" s="519"/>
      <c r="J1" s="519"/>
      <c r="K1" s="519"/>
      <c r="L1" s="519"/>
      <c r="M1" s="519"/>
      <c r="N1" s="519"/>
      <c r="O1" s="520"/>
      <c r="P1" s="29"/>
      <c r="R1" t="s">
        <v>3540</v>
      </c>
      <c r="S1" t="s">
        <v>3541</v>
      </c>
      <c r="T1" t="s">
        <v>3542</v>
      </c>
      <c r="U1" t="s">
        <v>3543</v>
      </c>
      <c r="V1" t="s">
        <v>3544</v>
      </c>
      <c r="Z1" t="s">
        <v>3548</v>
      </c>
      <c r="AA1" t="s">
        <v>3549</v>
      </c>
      <c r="AB1" t="s">
        <v>3550</v>
      </c>
      <c r="AC1" t="s">
        <v>3551</v>
      </c>
      <c r="AD1" t="s">
        <v>3552</v>
      </c>
      <c r="AJ1" t="s">
        <v>3553</v>
      </c>
      <c r="AK1" t="s">
        <v>45</v>
      </c>
      <c r="AL1">
        <v>10162</v>
      </c>
    </row>
    <row r="2" spans="1:51" ht="15.75" thickBot="1" x14ac:dyDescent="0.3">
      <c r="AK2" t="s">
        <v>96</v>
      </c>
      <c r="AL2">
        <v>10163</v>
      </c>
    </row>
    <row r="3" spans="1:51" ht="26.25" thickTop="1" thickBot="1" x14ac:dyDescent="0.55000000000000004">
      <c r="A3" s="32" t="s">
        <v>3556</v>
      </c>
      <c r="B3" s="437"/>
      <c r="C3" s="521" t="s">
        <v>3505</v>
      </c>
      <c r="D3" s="521"/>
      <c r="E3" s="521"/>
      <c r="F3" s="521"/>
      <c r="G3" s="522"/>
      <c r="I3" s="33" t="s">
        <v>3558</v>
      </c>
      <c r="J3" s="34">
        <f>COUNTIF(E20:E888,"&gt;0")</f>
        <v>0</v>
      </c>
      <c r="K3" s="35" t="s">
        <v>3559</v>
      </c>
      <c r="L3" s="35"/>
      <c r="M3" s="35"/>
      <c r="N3" s="35"/>
      <c r="O3" s="36"/>
      <c r="P3" s="37"/>
      <c r="AK3" t="s">
        <v>317</v>
      </c>
      <c r="AL3">
        <v>11510</v>
      </c>
    </row>
    <row r="4" spans="1:51" ht="16.5" thickTop="1" thickBot="1" x14ac:dyDescent="0.3">
      <c r="A4" s="32" t="s">
        <v>3561</v>
      </c>
      <c r="B4" s="437"/>
      <c r="C4" s="523" t="s">
        <v>66</v>
      </c>
      <c r="D4" s="524"/>
      <c r="I4" s="32" t="s">
        <v>3562</v>
      </c>
      <c r="J4" s="34">
        <f>COUNTIF(H20:H932,"&gt;0")</f>
        <v>0</v>
      </c>
      <c r="K4" s="38" t="s">
        <v>3563</v>
      </c>
      <c r="L4" s="34">
        <f>COUNTIF(H20:H932,"&lt;0")</f>
        <v>0</v>
      </c>
      <c r="M4" s="38" t="s">
        <v>3564</v>
      </c>
      <c r="N4" s="34">
        <f>COUNTIF(H20:H932,"=0")</f>
        <v>0</v>
      </c>
    </row>
    <row r="5" spans="1:51" ht="15.75" thickTop="1" x14ac:dyDescent="0.25">
      <c r="A5" s="32" t="s">
        <v>3566</v>
      </c>
      <c r="B5" s="33"/>
      <c r="C5" s="515"/>
      <c r="D5" s="516"/>
      <c r="E5" s="516"/>
      <c r="F5" s="516"/>
      <c r="G5" s="516"/>
      <c r="H5" s="516"/>
      <c r="I5" s="516"/>
      <c r="J5" s="516"/>
      <c r="K5" s="516"/>
      <c r="L5" s="516"/>
      <c r="M5" s="516"/>
      <c r="N5" s="516"/>
      <c r="O5" s="517"/>
      <c r="P5" s="39"/>
    </row>
    <row r="6" spans="1:51" x14ac:dyDescent="0.25">
      <c r="C6" s="515"/>
      <c r="D6" s="516"/>
      <c r="E6" s="516"/>
      <c r="F6" s="516"/>
      <c r="G6" s="516"/>
      <c r="H6" s="516"/>
      <c r="I6" s="516"/>
      <c r="J6" s="516"/>
      <c r="K6" s="516"/>
      <c r="L6" s="516"/>
      <c r="M6" s="516"/>
      <c r="N6" s="516"/>
      <c r="O6" s="517"/>
      <c r="P6" s="39"/>
    </row>
    <row r="7" spans="1:51" x14ac:dyDescent="0.25">
      <c r="C7" s="515"/>
      <c r="D7" s="516"/>
      <c r="E7" s="516"/>
      <c r="F7" s="516"/>
      <c r="G7" s="516"/>
      <c r="H7" s="516"/>
      <c r="I7" s="516"/>
      <c r="J7" s="516"/>
      <c r="K7" s="516"/>
      <c r="L7" s="516"/>
      <c r="M7" s="516"/>
      <c r="N7" s="516"/>
      <c r="O7" s="517"/>
      <c r="P7" s="39"/>
    </row>
    <row r="8" spans="1:51" x14ac:dyDescent="0.25">
      <c r="C8" s="525"/>
      <c r="D8" s="525"/>
      <c r="E8" s="525"/>
      <c r="F8" s="525"/>
      <c r="G8" s="525"/>
      <c r="H8" s="525"/>
      <c r="I8" s="525"/>
      <c r="J8" s="525"/>
      <c r="K8" s="525"/>
      <c r="L8" s="525"/>
      <c r="M8" s="525"/>
      <c r="N8" s="525"/>
      <c r="O8" s="525"/>
      <c r="P8" s="39"/>
    </row>
    <row r="9" spans="1:51" x14ac:dyDescent="0.25">
      <c r="C9" s="525"/>
      <c r="D9" s="525"/>
      <c r="E9" s="525"/>
      <c r="F9" s="525"/>
      <c r="G9" s="525"/>
      <c r="H9" s="525"/>
      <c r="I9" s="525"/>
      <c r="J9" s="525"/>
      <c r="K9" s="525"/>
      <c r="L9" s="525"/>
      <c r="M9" s="525"/>
      <c r="N9" s="525"/>
      <c r="O9" s="525"/>
      <c r="P9" s="39"/>
    </row>
    <row r="10" spans="1:51" x14ac:dyDescent="0.25">
      <c r="A10" s="37"/>
      <c r="B10" s="37"/>
      <c r="C10" s="37"/>
      <c r="D10" s="37"/>
      <c r="E10" s="37"/>
      <c r="F10" s="37"/>
      <c r="G10" s="37"/>
      <c r="H10" s="37"/>
      <c r="I10" s="37"/>
      <c r="J10" s="46"/>
      <c r="K10" s="46"/>
      <c r="L10" s="46"/>
      <c r="M10" s="46"/>
      <c r="N10" s="46"/>
      <c r="O10" s="46"/>
      <c r="P10" s="46"/>
    </row>
    <row r="11" spans="1:51" x14ac:dyDescent="0.25">
      <c r="A11" s="32" t="s">
        <v>3580</v>
      </c>
      <c r="B11" s="33"/>
      <c r="C11" s="526"/>
      <c r="D11" s="527"/>
      <c r="E11" s="527"/>
      <c r="F11" s="528"/>
      <c r="G11" s="526"/>
      <c r="H11" s="527"/>
      <c r="I11" s="527"/>
      <c r="J11" s="527"/>
      <c r="K11" s="527"/>
      <c r="L11" s="527"/>
      <c r="M11" s="527"/>
      <c r="N11" s="527"/>
      <c r="O11" s="528"/>
      <c r="P11" s="46"/>
    </row>
    <row r="12" spans="1:51" x14ac:dyDescent="0.25">
      <c r="A12" s="37"/>
      <c r="B12" s="37"/>
      <c r="C12" s="526"/>
      <c r="D12" s="527"/>
      <c r="E12" s="527"/>
      <c r="F12" s="528"/>
      <c r="G12" s="526"/>
      <c r="H12" s="527"/>
      <c r="I12" s="527"/>
      <c r="J12" s="527"/>
      <c r="K12" s="527"/>
      <c r="L12" s="527"/>
      <c r="M12" s="527"/>
      <c r="N12" s="527"/>
      <c r="O12" s="528"/>
      <c r="P12" s="46"/>
    </row>
    <row r="13" spans="1:51" x14ac:dyDescent="0.25">
      <c r="A13" s="37"/>
      <c r="B13" s="37"/>
      <c r="C13" s="526"/>
      <c r="D13" s="527"/>
      <c r="E13" s="527"/>
      <c r="F13" s="528"/>
      <c r="G13" s="526"/>
      <c r="H13" s="527"/>
      <c r="I13" s="527"/>
      <c r="J13" s="527"/>
      <c r="K13" s="527"/>
      <c r="L13" s="527"/>
      <c r="M13" s="527"/>
      <c r="N13" s="527"/>
      <c r="O13" s="528"/>
      <c r="P13" s="46"/>
      <c r="AO13"/>
      <c r="AP13"/>
      <c r="AQ13"/>
      <c r="AR13"/>
      <c r="AS13"/>
      <c r="AT13"/>
      <c r="AU13"/>
      <c r="AV13"/>
      <c r="AW13"/>
      <c r="AX13"/>
      <c r="AY13"/>
    </row>
    <row r="14" spans="1:51" x14ac:dyDescent="0.25">
      <c r="A14" s="37"/>
      <c r="B14" s="37"/>
      <c r="C14" s="526"/>
      <c r="D14" s="527"/>
      <c r="E14" s="527"/>
      <c r="F14" s="528"/>
      <c r="G14" s="526"/>
      <c r="H14" s="527"/>
      <c r="I14" s="527"/>
      <c r="J14" s="527"/>
      <c r="K14" s="527"/>
      <c r="L14" s="527"/>
      <c r="M14" s="527"/>
      <c r="N14" s="527"/>
      <c r="O14" s="528"/>
      <c r="P14" s="46"/>
      <c r="Q14" s="47"/>
      <c r="R14" s="47">
        <f>R15+R16</f>
        <v>11609382.712821089</v>
      </c>
      <c r="S14" s="47">
        <f t="shared" ref="S14:AC14" si="0">S15+S16</f>
        <v>11609382.712821089</v>
      </c>
      <c r="T14" s="47">
        <f t="shared" si="0"/>
        <v>11609382.712821089</v>
      </c>
      <c r="U14" s="47">
        <f t="shared" si="0"/>
        <v>11609382.712821089</v>
      </c>
      <c r="V14" s="47">
        <f t="shared" si="0"/>
        <v>11609382.712821089</v>
      </c>
      <c r="W14" s="47">
        <f t="shared" si="0"/>
        <v>11609382.712821089</v>
      </c>
      <c r="X14" s="47">
        <f t="shared" si="0"/>
        <v>11609382.712821089</v>
      </c>
      <c r="Y14" s="47">
        <f t="shared" si="0"/>
        <v>11609382.712821089</v>
      </c>
      <c r="Z14" s="47">
        <f t="shared" si="0"/>
        <v>11609382.712821089</v>
      </c>
      <c r="AA14" s="47">
        <f t="shared" si="0"/>
        <v>11609382.712821089</v>
      </c>
      <c r="AB14" s="47">
        <f t="shared" si="0"/>
        <v>11609382.712821089</v>
      </c>
      <c r="AC14" s="47">
        <f t="shared" si="0"/>
        <v>150921975.26667413</v>
      </c>
      <c r="AD14" s="47">
        <f>AD15+AD16</f>
        <v>0</v>
      </c>
      <c r="AE14" s="47"/>
      <c r="AF14" s="47">
        <f>AF15+AF16</f>
        <v>0</v>
      </c>
      <c r="AG14" s="47"/>
      <c r="AH14" s="47"/>
      <c r="AI14" s="47">
        <f>AI15+AI16</f>
        <v>116093827.12821084</v>
      </c>
      <c r="AJ14" s="47">
        <f>AJ15+AJ16</f>
        <v>150921975.26667413</v>
      </c>
      <c r="AK14" s="48" t="s">
        <v>3582</v>
      </c>
      <c r="AO14"/>
      <c r="AP14"/>
      <c r="AQ14"/>
      <c r="AR14"/>
      <c r="AS14"/>
      <c r="AT14"/>
      <c r="AU14"/>
      <c r="AV14"/>
      <c r="AW14"/>
      <c r="AX14"/>
      <c r="AY14"/>
    </row>
    <row r="15" spans="1:51" x14ac:dyDescent="0.25">
      <c r="A15" s="37"/>
      <c r="B15" s="37"/>
      <c r="C15" s="526"/>
      <c r="D15" s="527"/>
      <c r="E15" s="527"/>
      <c r="F15" s="528"/>
      <c r="G15" s="526"/>
      <c r="H15" s="527"/>
      <c r="I15" s="527"/>
      <c r="J15" s="527"/>
      <c r="K15" s="527"/>
      <c r="L15" s="527"/>
      <c r="M15" s="527"/>
      <c r="N15" s="527"/>
      <c r="O15" s="528"/>
      <c r="P15" s="46"/>
      <c r="Q15" s="49"/>
      <c r="R15" s="49">
        <f>SUMIF(R20:R903,"&gt;0")</f>
        <v>11609382.712821089</v>
      </c>
      <c r="S15" s="49">
        <f t="shared" ref="S15:AC15" si="1">SUMIF(S20:S903,"&gt;0")</f>
        <v>11609382.712821089</v>
      </c>
      <c r="T15" s="49">
        <f t="shared" si="1"/>
        <v>11609382.712821089</v>
      </c>
      <c r="U15" s="49">
        <f t="shared" si="1"/>
        <v>11609382.712821089</v>
      </c>
      <c r="V15" s="49">
        <f t="shared" si="1"/>
        <v>11609382.712821089</v>
      </c>
      <c r="W15" s="49">
        <f t="shared" si="1"/>
        <v>11609382.712821089</v>
      </c>
      <c r="X15" s="49">
        <f t="shared" si="1"/>
        <v>11609382.712821089</v>
      </c>
      <c r="Y15" s="49">
        <f t="shared" si="1"/>
        <v>11609382.712821089</v>
      </c>
      <c r="Z15" s="49">
        <f t="shared" si="1"/>
        <v>11609382.712821089</v>
      </c>
      <c r="AA15" s="49">
        <f t="shared" si="1"/>
        <v>11609382.712821089</v>
      </c>
      <c r="AB15" s="49">
        <f t="shared" si="1"/>
        <v>11609382.712821089</v>
      </c>
      <c r="AC15" s="49">
        <f t="shared" si="1"/>
        <v>150921975.26667413</v>
      </c>
      <c r="AD15" s="49">
        <f>SUMIF(AD20:AD903,"&gt;0")</f>
        <v>0</v>
      </c>
      <c r="AE15" s="49"/>
      <c r="AF15" s="49">
        <f>SUMIF(AF101:AF903,"&gt;0")</f>
        <v>0</v>
      </c>
      <c r="AG15" s="49"/>
      <c r="AH15" s="49"/>
      <c r="AI15" s="49">
        <f>SUMIF(AI20:AI903,"&gt;0")</f>
        <v>116093827.12821084</v>
      </c>
      <c r="AJ15" s="49">
        <f>SUMIF(AJ20:AJ903,"&gt;0")</f>
        <v>150921975.26667413</v>
      </c>
      <c r="AK15" s="48" t="s">
        <v>4112</v>
      </c>
      <c r="AO15"/>
      <c r="AP15"/>
      <c r="AQ15"/>
      <c r="AR15"/>
      <c r="AS15"/>
      <c r="AT15"/>
      <c r="AU15"/>
      <c r="AV15"/>
      <c r="AW15"/>
      <c r="AX15"/>
      <c r="AY15"/>
    </row>
    <row r="16" spans="1:51" x14ac:dyDescent="0.25">
      <c r="A16" s="37"/>
      <c r="B16" s="37"/>
      <c r="C16" s="526"/>
      <c r="D16" s="527"/>
      <c r="E16" s="527"/>
      <c r="F16" s="528"/>
      <c r="G16" s="526"/>
      <c r="H16" s="527"/>
      <c r="I16" s="527"/>
      <c r="J16" s="527"/>
      <c r="K16" s="527"/>
      <c r="L16" s="527"/>
      <c r="M16" s="527"/>
      <c r="N16" s="527"/>
      <c r="O16" s="528"/>
      <c r="P16" s="46"/>
      <c r="Q16" s="49"/>
      <c r="R16" s="49">
        <f>SUMIF(R20:R903,"&lt;0")</f>
        <v>0</v>
      </c>
      <c r="S16" s="49">
        <f>SUMIF(S20:S903,"&lt;0")</f>
        <v>0</v>
      </c>
      <c r="T16" s="49">
        <f>SUMIF(T20:T903,"&lt;0")</f>
        <v>0</v>
      </c>
      <c r="U16" s="49">
        <f>SUMIF(U20:U903,"&lt;0")</f>
        <v>0</v>
      </c>
      <c r="V16" s="49">
        <f>SUMIF(V20:V903,"&lt;0")</f>
        <v>0</v>
      </c>
      <c r="W16" s="49">
        <f t="shared" ref="W16:AC16" si="2">SUMIF(W20:W903,"&lt;0")</f>
        <v>0</v>
      </c>
      <c r="X16" s="49">
        <f t="shared" si="2"/>
        <v>0</v>
      </c>
      <c r="Y16" s="49">
        <f t="shared" si="2"/>
        <v>0</v>
      </c>
      <c r="Z16" s="49">
        <f t="shared" si="2"/>
        <v>0</v>
      </c>
      <c r="AA16" s="49">
        <f t="shared" si="2"/>
        <v>0</v>
      </c>
      <c r="AB16" s="49">
        <f t="shared" si="2"/>
        <v>0</v>
      </c>
      <c r="AC16" s="49">
        <f t="shared" si="2"/>
        <v>0</v>
      </c>
      <c r="AD16" s="49">
        <f>SUMIF(AD20:AD903,"&lt;0")</f>
        <v>0</v>
      </c>
      <c r="AE16" s="49"/>
      <c r="AF16" s="49">
        <f>SUMIF(AF101:AF903,"&lt;0")</f>
        <v>0</v>
      </c>
      <c r="AG16" s="49"/>
      <c r="AH16" s="49"/>
      <c r="AI16" s="49">
        <f>SUMIF(AI20:AI903,"&lt;0")</f>
        <v>0</v>
      </c>
      <c r="AJ16" s="49">
        <f>SUMIF(AJ20:AJ903,"&lt;0")</f>
        <v>0</v>
      </c>
      <c r="AK16" s="48" t="s">
        <v>3563</v>
      </c>
      <c r="AO16"/>
      <c r="AP16"/>
      <c r="AQ16"/>
      <c r="AR16"/>
      <c r="AS16"/>
      <c r="AT16"/>
      <c r="AU16"/>
      <c r="AV16"/>
      <c r="AW16"/>
      <c r="AX16"/>
      <c r="AY16"/>
    </row>
    <row r="17" spans="1:64" x14ac:dyDescent="0.25">
      <c r="A17" s="37">
        <f>COUNTIF(E20:E968,"&gt;0")</f>
        <v>0</v>
      </c>
      <c r="B17" s="37"/>
      <c r="C17" s="526"/>
      <c r="D17" s="527"/>
      <c r="E17" s="527"/>
      <c r="F17" s="528"/>
      <c r="G17" s="526"/>
      <c r="H17" s="527"/>
      <c r="I17" s="527"/>
      <c r="J17" s="527"/>
      <c r="K17" s="527"/>
      <c r="L17" s="527"/>
      <c r="M17" s="527"/>
      <c r="N17" s="527"/>
      <c r="O17" s="528"/>
      <c r="P17" s="46"/>
      <c r="Q17" s="529"/>
      <c r="R17" s="530"/>
      <c r="S17" s="530"/>
      <c r="T17" s="530"/>
      <c r="U17" s="530"/>
      <c r="V17" s="530"/>
      <c r="W17" s="530"/>
      <c r="X17" s="530"/>
      <c r="Y17" s="530"/>
      <c r="Z17" s="530"/>
      <c r="AA17" s="530"/>
      <c r="AB17" s="530"/>
      <c r="AC17" s="530"/>
      <c r="AD17" s="530"/>
      <c r="AE17" s="283"/>
      <c r="AO17"/>
      <c r="AP17"/>
      <c r="AQ17"/>
      <c r="AR17"/>
      <c r="AS17"/>
      <c r="AT17"/>
      <c r="AU17"/>
      <c r="AV17"/>
      <c r="AW17"/>
      <c r="AX17"/>
      <c r="AY17"/>
    </row>
    <row r="18" spans="1:64" ht="15.75" thickBot="1" x14ac:dyDescent="0.3">
      <c r="A18" t="s">
        <v>3584</v>
      </c>
      <c r="H18" s="52">
        <f>SUM(H20:H903)</f>
        <v>0</v>
      </c>
      <c r="J18" s="52"/>
      <c r="Q18" s="513"/>
      <c r="R18" s="513"/>
      <c r="S18" s="513"/>
      <c r="T18" s="513"/>
      <c r="U18" s="513"/>
      <c r="V18" s="513"/>
      <c r="W18" s="53"/>
      <c r="X18" s="514"/>
      <c r="Y18" s="514"/>
      <c r="Z18" s="514"/>
      <c r="AA18" s="514"/>
      <c r="AB18" s="514"/>
      <c r="AC18" s="514"/>
      <c r="AD18" s="514"/>
      <c r="AE18" s="52"/>
      <c r="AO18"/>
      <c r="AP18"/>
      <c r="AQ18"/>
      <c r="AR18"/>
      <c r="AS18"/>
      <c r="AT18"/>
      <c r="AU18"/>
      <c r="AV18"/>
      <c r="AW18"/>
      <c r="AX18"/>
      <c r="AY18"/>
    </row>
    <row r="19" spans="1:64"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4523</v>
      </c>
      <c r="AD19" s="62" t="s">
        <v>3604</v>
      </c>
      <c r="AG19" s="64" t="s">
        <v>4704</v>
      </c>
      <c r="AH19" s="64" t="s">
        <v>4705</v>
      </c>
      <c r="AI19" s="64" t="s">
        <v>4706</v>
      </c>
      <c r="AJ19" s="64" t="s">
        <v>4707</v>
      </c>
    </row>
    <row r="20" spans="1:64" ht="15.75" thickTop="1" x14ac:dyDescent="0.25">
      <c r="A20" t="str">
        <f>$C$3</f>
        <v>APT</v>
      </c>
      <c r="C20" s="74">
        <f>Schools!A14</f>
        <v>3023520</v>
      </c>
      <c r="D20" t="str">
        <f>VLOOKUP(C20,Schools!A:B,2,0)</f>
        <v>Akiva School</v>
      </c>
      <c r="E20" s="301" t="str">
        <f>VLOOKUP(C20,Schools!$A:$Z,3,0)</f>
        <v>M</v>
      </c>
      <c r="F20" s="76">
        <v>1767768</v>
      </c>
      <c r="G20" s="74" t="s">
        <v>4703</v>
      </c>
      <c r="H20" s="74"/>
      <c r="I20" t="str">
        <f>O20&amp;"/"&amp;P20</f>
        <v>10162/543965</v>
      </c>
      <c r="J20">
        <f>VLOOKUP(C20,Schools!$A:$Z,9,0)</f>
        <v>400125</v>
      </c>
      <c r="K20" s="74" t="s">
        <v>66</v>
      </c>
      <c r="L20" s="74" t="s">
        <v>94</v>
      </c>
      <c r="M20" s="74" t="s">
        <v>3549</v>
      </c>
      <c r="N20" s="77" t="str">
        <f>VLOOKUP(C20,Schools!A:D,4,0)</f>
        <v>Primary</v>
      </c>
      <c r="O20" s="77">
        <f t="shared" ref="O20:O51" si="3">VLOOKUP(N20,$AK$1:$AL$3,2,0)</f>
        <v>10162</v>
      </c>
      <c r="P20" s="77">
        <f>IF(E20="M",543965,516500)</f>
        <v>543965</v>
      </c>
      <c r="Q20" s="78">
        <v>271964.30769230769</v>
      </c>
      <c r="R20" s="78">
        <v>135982.15384615384</v>
      </c>
      <c r="S20" s="78">
        <f t="shared" ref="S20:AB20" si="4">$F$20/13</f>
        <v>135982.15384615384</v>
      </c>
      <c r="T20" s="78">
        <f t="shared" si="4"/>
        <v>135982.15384615384</v>
      </c>
      <c r="U20" s="78">
        <f t="shared" si="4"/>
        <v>135982.15384615384</v>
      </c>
      <c r="V20" s="78">
        <f t="shared" si="4"/>
        <v>135982.15384615384</v>
      </c>
      <c r="W20" s="78">
        <f t="shared" si="4"/>
        <v>135982.15384615384</v>
      </c>
      <c r="X20" s="78">
        <f t="shared" si="4"/>
        <v>135982.15384615384</v>
      </c>
      <c r="Y20" s="78">
        <f t="shared" si="4"/>
        <v>135982.15384615384</v>
      </c>
      <c r="Z20" s="78">
        <f t="shared" si="4"/>
        <v>135982.15384615384</v>
      </c>
      <c r="AA20" s="78">
        <f t="shared" si="4"/>
        <v>135982.15384615384</v>
      </c>
      <c r="AB20" s="78">
        <f t="shared" si="4"/>
        <v>135982.15384615384</v>
      </c>
      <c r="AC20" s="78">
        <f>SUM(Q20:AB20)</f>
        <v>1767767.9999999995</v>
      </c>
      <c r="AD20" s="51">
        <f>AC20-F20</f>
        <v>0</v>
      </c>
      <c r="AG20" s="79">
        <f>SUM(Q20:S20)</f>
        <v>543928.61538461538</v>
      </c>
      <c r="AH20" s="79">
        <f>SUM(Q20:V20)</f>
        <v>951875.07692307699</v>
      </c>
      <c r="AI20" s="79">
        <f>SUM(Q20:Y20)</f>
        <v>1359821.5384615383</v>
      </c>
      <c r="AJ20" s="79">
        <f>SUM(Q20:AB20)</f>
        <v>1767767.9999999995</v>
      </c>
      <c r="AK20" s="7"/>
      <c r="AL20" s="7"/>
      <c r="AM20" s="7"/>
      <c r="AN20" s="7"/>
      <c r="AS20"/>
      <c r="AU20" s="52"/>
      <c r="AV20" s="79"/>
      <c r="AW20"/>
      <c r="AX20"/>
      <c r="AY20" s="3"/>
      <c r="AZ20" s="51"/>
      <c r="BA20" s="51"/>
      <c r="BB20" s="51"/>
      <c r="BC20" s="51"/>
      <c r="BD20" s="52"/>
      <c r="BE20" s="51"/>
      <c r="BF20" s="7"/>
      <c r="BG20" s="1"/>
      <c r="BH20" s="1"/>
      <c r="BI20" s="51"/>
      <c r="BJ20" s="1"/>
      <c r="BK20" s="1"/>
      <c r="BL20" s="1"/>
    </row>
    <row r="21" spans="1:64" x14ac:dyDescent="0.25">
      <c r="A21" t="str">
        <f t="shared" ref="A21:A71" si="5">$C$3</f>
        <v>APT</v>
      </c>
      <c r="C21" s="74">
        <f>Schools!A15</f>
        <v>3023300</v>
      </c>
      <c r="D21" t="str">
        <f>VLOOKUP(C21,Schools!A:B,2,0)</f>
        <v>All Saints' CE Primary School NW2</v>
      </c>
      <c r="E21" t="str">
        <f>VLOOKUP(C21,Schools!$A:$Z,3,0)</f>
        <v>M</v>
      </c>
      <c r="F21" s="76">
        <v>940994.55911034858</v>
      </c>
      <c r="G21" s="295" t="s">
        <v>4703</v>
      </c>
      <c r="H21" s="74"/>
      <c r="I21" t="str">
        <f t="shared" ref="I21:I71" si="6">O21&amp;"/"&amp;P21</f>
        <v>10162/543965</v>
      </c>
      <c r="J21">
        <f>VLOOKUP(C21,Schools!$A:$Z,9,0)</f>
        <v>400069</v>
      </c>
      <c r="K21" s="74" t="s">
        <v>66</v>
      </c>
      <c r="L21" s="74" t="s">
        <v>94</v>
      </c>
      <c r="M21" s="74" t="s">
        <v>3549</v>
      </c>
      <c r="N21" s="77" t="str">
        <f>VLOOKUP(C21,Schools!A:D,4,0)</f>
        <v>Primary</v>
      </c>
      <c r="O21" s="77">
        <f t="shared" si="3"/>
        <v>10162</v>
      </c>
      <c r="P21" s="77">
        <f t="shared" ref="P21:P71" si="7">IF(E21="M",543965,516500)</f>
        <v>543965</v>
      </c>
      <c r="Q21" s="78">
        <v>144768.3937092844</v>
      </c>
      <c r="R21" s="78">
        <v>72384.196854642199</v>
      </c>
      <c r="S21" s="78">
        <f>R21</f>
        <v>72384.196854642199</v>
      </c>
      <c r="T21" s="78">
        <f t="shared" ref="T21:AB21" si="8">S21</f>
        <v>72384.196854642199</v>
      </c>
      <c r="U21" s="78">
        <f t="shared" si="8"/>
        <v>72384.196854642199</v>
      </c>
      <c r="V21" s="78">
        <f t="shared" si="8"/>
        <v>72384.196854642199</v>
      </c>
      <c r="W21" s="78">
        <f t="shared" si="8"/>
        <v>72384.196854642199</v>
      </c>
      <c r="X21" s="78">
        <f t="shared" si="8"/>
        <v>72384.196854642199</v>
      </c>
      <c r="Y21" s="78">
        <f t="shared" si="8"/>
        <v>72384.196854642199</v>
      </c>
      <c r="Z21" s="78">
        <f t="shared" si="8"/>
        <v>72384.196854642199</v>
      </c>
      <c r="AA21" s="78">
        <f t="shared" si="8"/>
        <v>72384.196854642199</v>
      </c>
      <c r="AB21" s="78">
        <f t="shared" si="8"/>
        <v>72384.196854642199</v>
      </c>
      <c r="AC21" s="78">
        <f t="shared" ref="AC21:AC84" si="9">SUM(Q21:AB21)</f>
        <v>940994.55911034881</v>
      </c>
      <c r="AD21" s="51">
        <f t="shared" ref="AD21:AD84" si="10">AC21-F21</f>
        <v>0</v>
      </c>
      <c r="AG21" s="79">
        <f t="shared" ref="AG21:AG84" si="11">SUM(Q21:S21)</f>
        <v>289536.7874185688</v>
      </c>
      <c r="AH21" s="79">
        <f t="shared" ref="AH21:AH84" si="12">SUM(Q21:V21)</f>
        <v>506689.37798249535</v>
      </c>
      <c r="AI21" s="79">
        <f t="shared" ref="AI21:AI84" si="13">SUM(Q21:Y21)</f>
        <v>723841.96854642208</v>
      </c>
      <c r="AJ21" s="79">
        <f t="shared" ref="AJ21:AJ84" si="14">SUM(Q21:AB21)</f>
        <v>940994.55911034881</v>
      </c>
      <c r="AK21" s="7"/>
      <c r="AL21" s="7"/>
      <c r="AM21" s="7"/>
      <c r="AN21" s="7"/>
      <c r="AS21"/>
      <c r="AU21" s="52"/>
      <c r="AV21" s="79"/>
      <c r="AW21"/>
      <c r="AX21"/>
      <c r="AY21" s="3"/>
      <c r="AZ21" s="51"/>
      <c r="BA21" s="51"/>
      <c r="BB21" s="51"/>
      <c r="BC21" s="51"/>
      <c r="BD21" s="52"/>
      <c r="BE21" s="51"/>
      <c r="BF21" s="7"/>
      <c r="BG21" s="51"/>
      <c r="BH21" s="1"/>
      <c r="BI21" s="51"/>
      <c r="BJ21" s="1"/>
      <c r="BK21" s="1"/>
      <c r="BL21" s="1"/>
    </row>
    <row r="22" spans="1:64" x14ac:dyDescent="0.25">
      <c r="A22" t="str">
        <f t="shared" si="5"/>
        <v>APT</v>
      </c>
      <c r="C22" s="74">
        <f>Schools!A16</f>
        <v>3023317</v>
      </c>
      <c r="D22" t="str">
        <f>VLOOKUP(C22,Schools!A:B,2,0)</f>
        <v>All Saints' CE Primary School, N20</v>
      </c>
      <c r="E22" t="str">
        <f>VLOOKUP(C22,Schools!$A:$Z,3,0)</f>
        <v>M</v>
      </c>
      <c r="F22" s="76">
        <v>1019903.4283918283</v>
      </c>
      <c r="G22" s="295" t="s">
        <v>4703</v>
      </c>
      <c r="H22" s="74"/>
      <c r="I22" t="str">
        <f t="shared" si="6"/>
        <v>10162/543965</v>
      </c>
      <c r="J22">
        <f>VLOOKUP(C22,Schools!$A:$Z,9,0)</f>
        <v>400015</v>
      </c>
      <c r="K22" s="74" t="s">
        <v>66</v>
      </c>
      <c r="L22" s="74" t="s">
        <v>94</v>
      </c>
      <c r="M22" s="74" t="s">
        <v>3549</v>
      </c>
      <c r="N22" s="77" t="str">
        <f>VLOOKUP(C22,Schools!A:D,4,0)</f>
        <v>Primary</v>
      </c>
      <c r="O22" s="77">
        <f t="shared" si="3"/>
        <v>10162</v>
      </c>
      <c r="P22" s="77">
        <f t="shared" si="7"/>
        <v>543965</v>
      </c>
      <c r="Q22" s="78">
        <v>156908.21975258898</v>
      </c>
      <c r="R22" s="78">
        <v>78454.109876294489</v>
      </c>
      <c r="S22" s="78">
        <f t="shared" ref="S22:AB22" si="15">R22</f>
        <v>78454.109876294489</v>
      </c>
      <c r="T22" s="78">
        <f t="shared" si="15"/>
        <v>78454.109876294489</v>
      </c>
      <c r="U22" s="78">
        <f t="shared" si="15"/>
        <v>78454.109876294489</v>
      </c>
      <c r="V22" s="78">
        <f t="shared" si="15"/>
        <v>78454.109876294489</v>
      </c>
      <c r="W22" s="78">
        <f t="shared" si="15"/>
        <v>78454.109876294489</v>
      </c>
      <c r="X22" s="78">
        <f t="shared" si="15"/>
        <v>78454.109876294489</v>
      </c>
      <c r="Y22" s="78">
        <f t="shared" si="15"/>
        <v>78454.109876294489</v>
      </c>
      <c r="Z22" s="78">
        <f t="shared" si="15"/>
        <v>78454.109876294489</v>
      </c>
      <c r="AA22" s="78">
        <f t="shared" si="15"/>
        <v>78454.109876294489</v>
      </c>
      <c r="AB22" s="78">
        <f t="shared" si="15"/>
        <v>78454.109876294489</v>
      </c>
      <c r="AC22" s="78">
        <f t="shared" si="9"/>
        <v>1019903.4283918284</v>
      </c>
      <c r="AD22" s="51">
        <f t="shared" si="10"/>
        <v>0</v>
      </c>
      <c r="AG22" s="79">
        <f t="shared" si="11"/>
        <v>313816.43950517796</v>
      </c>
      <c r="AH22" s="79">
        <f t="shared" si="12"/>
        <v>549178.76913406141</v>
      </c>
      <c r="AI22" s="79">
        <f t="shared" si="13"/>
        <v>784541.09876294492</v>
      </c>
      <c r="AJ22" s="79">
        <f t="shared" si="14"/>
        <v>1019903.4283918284</v>
      </c>
      <c r="AK22" s="7"/>
      <c r="AL22" s="7"/>
      <c r="AM22" s="7"/>
      <c r="AN22" s="7"/>
      <c r="AS22"/>
      <c r="AU22" s="52"/>
      <c r="AV22" s="79"/>
      <c r="AW22"/>
      <c r="AX22"/>
      <c r="AY22" s="3"/>
      <c r="AZ22" s="51"/>
      <c r="BA22" s="51"/>
      <c r="BB22" s="51"/>
      <c r="BC22" s="51"/>
      <c r="BD22" s="52"/>
      <c r="BE22" s="51"/>
      <c r="BF22" s="7"/>
      <c r="BG22" s="51"/>
      <c r="BH22" s="1"/>
      <c r="BI22" s="51"/>
      <c r="BJ22" s="1"/>
      <c r="BK22" s="1"/>
      <c r="BL22" s="1"/>
    </row>
    <row r="23" spans="1:64" x14ac:dyDescent="0.25">
      <c r="A23" t="str">
        <f t="shared" si="5"/>
        <v>APT</v>
      </c>
      <c r="C23" s="74">
        <f>Schools!A18</f>
        <v>3023500</v>
      </c>
      <c r="D23" t="str">
        <f>VLOOKUP(C23,Schools!A:B,2,0)</f>
        <v>Annunciation Catholic Infant School</v>
      </c>
      <c r="E23" t="str">
        <f>VLOOKUP(C23,Schools!$A:$Z,3,0)</f>
        <v>M</v>
      </c>
      <c r="F23" s="76">
        <v>686404.38797342859</v>
      </c>
      <c r="G23" s="295" t="s">
        <v>4703</v>
      </c>
      <c r="H23" s="74"/>
      <c r="I23" t="str">
        <f t="shared" si="6"/>
        <v>10162/543965</v>
      </c>
      <c r="J23">
        <f>VLOOKUP(C23,Schools!$A:$Z,9,0)</f>
        <v>400023</v>
      </c>
      <c r="K23" s="74" t="s">
        <v>66</v>
      </c>
      <c r="L23" s="74" t="s">
        <v>94</v>
      </c>
      <c r="M23" s="74" t="s">
        <v>3549</v>
      </c>
      <c r="N23" s="77" t="str">
        <f>VLOOKUP(C23,Schools!A:D,4,0)</f>
        <v>Primary</v>
      </c>
      <c r="O23" s="77">
        <f t="shared" si="3"/>
        <v>10162</v>
      </c>
      <c r="P23" s="77">
        <f t="shared" si="7"/>
        <v>543965</v>
      </c>
      <c r="Q23" s="78">
        <v>105600.67507283516</v>
      </c>
      <c r="R23" s="78">
        <v>52800.337536417581</v>
      </c>
      <c r="S23" s="78">
        <f t="shared" ref="S23:AB23" si="16">R23</f>
        <v>52800.337536417581</v>
      </c>
      <c r="T23" s="78">
        <f t="shared" si="16"/>
        <v>52800.337536417581</v>
      </c>
      <c r="U23" s="78">
        <f t="shared" si="16"/>
        <v>52800.337536417581</v>
      </c>
      <c r="V23" s="78">
        <f t="shared" si="16"/>
        <v>52800.337536417581</v>
      </c>
      <c r="W23" s="78">
        <f t="shared" si="16"/>
        <v>52800.337536417581</v>
      </c>
      <c r="X23" s="78">
        <f t="shared" si="16"/>
        <v>52800.337536417581</v>
      </c>
      <c r="Y23" s="78">
        <f t="shared" si="16"/>
        <v>52800.337536417581</v>
      </c>
      <c r="Z23" s="78">
        <f t="shared" si="16"/>
        <v>52800.337536417581</v>
      </c>
      <c r="AA23" s="78">
        <f t="shared" si="16"/>
        <v>52800.337536417581</v>
      </c>
      <c r="AB23" s="78">
        <f t="shared" si="16"/>
        <v>52800.337536417581</v>
      </c>
      <c r="AC23" s="78">
        <f t="shared" si="9"/>
        <v>686404.38797342835</v>
      </c>
      <c r="AD23" s="51">
        <f t="shared" si="10"/>
        <v>0</v>
      </c>
      <c r="AG23" s="79">
        <f t="shared" si="11"/>
        <v>211201.35014567032</v>
      </c>
      <c r="AH23" s="79">
        <f t="shared" si="12"/>
        <v>369602.36275492306</v>
      </c>
      <c r="AI23" s="79">
        <f t="shared" si="13"/>
        <v>528003.37536417576</v>
      </c>
      <c r="AJ23" s="79">
        <f t="shared" si="14"/>
        <v>686404.38797342835</v>
      </c>
      <c r="AK23" s="7"/>
      <c r="AL23" s="7"/>
      <c r="AM23" s="7"/>
      <c r="AN23" s="7"/>
      <c r="AS23"/>
      <c r="AU23" s="52"/>
      <c r="AV23" s="79"/>
      <c r="AW23"/>
      <c r="AX23"/>
      <c r="AY23" s="3"/>
      <c r="AZ23" s="51"/>
      <c r="BA23" s="51"/>
      <c r="BB23" s="51"/>
      <c r="BC23" s="51"/>
      <c r="BD23" s="52"/>
      <c r="BE23" s="51"/>
      <c r="BF23" s="7"/>
      <c r="BG23" s="51"/>
      <c r="BH23" s="1"/>
      <c r="BI23" s="51"/>
      <c r="BJ23" s="1"/>
      <c r="BK23" s="1"/>
      <c r="BL23" s="1"/>
    </row>
    <row r="24" spans="1:64" x14ac:dyDescent="0.25">
      <c r="A24" t="str">
        <f t="shared" si="5"/>
        <v>APT</v>
      </c>
      <c r="C24" s="74">
        <f>Schools!A19</f>
        <v>3023514</v>
      </c>
      <c r="D24" t="str">
        <f>VLOOKUP(C24,Schools!A:B,2,0)</f>
        <v>Annunciation Catholic Junior School</v>
      </c>
      <c r="E24" t="str">
        <f>VLOOKUP(C24,Schools!$A:$Z,3,0)</f>
        <v>M</v>
      </c>
      <c r="F24" s="76">
        <v>1021129.2745780001</v>
      </c>
      <c r="G24" s="295" t="s">
        <v>4703</v>
      </c>
      <c r="H24" s="74"/>
      <c r="I24" t="str">
        <f t="shared" si="6"/>
        <v>10162/543965</v>
      </c>
      <c r="J24">
        <f>VLOOKUP(C24,Schools!$A:$Z,9,0)</f>
        <v>400107</v>
      </c>
      <c r="K24" s="74" t="s">
        <v>66</v>
      </c>
      <c r="L24" s="74" t="s">
        <v>94</v>
      </c>
      <c r="M24" s="74" t="s">
        <v>3549</v>
      </c>
      <c r="N24" s="77" t="str">
        <f>VLOOKUP(C24,Schools!A:D,4,0)</f>
        <v>Primary</v>
      </c>
      <c r="O24" s="77">
        <f t="shared" si="3"/>
        <v>10162</v>
      </c>
      <c r="P24" s="77">
        <f t="shared" si="7"/>
        <v>543965</v>
      </c>
      <c r="Q24" s="78">
        <v>157096.81147353846</v>
      </c>
      <c r="R24" s="78">
        <v>78548.405736769229</v>
      </c>
      <c r="S24" s="78">
        <f t="shared" ref="S24:AB24" si="17">R24</f>
        <v>78548.405736769229</v>
      </c>
      <c r="T24" s="78">
        <f t="shared" si="17"/>
        <v>78548.405736769229</v>
      </c>
      <c r="U24" s="78">
        <f t="shared" si="17"/>
        <v>78548.405736769229</v>
      </c>
      <c r="V24" s="78">
        <f t="shared" si="17"/>
        <v>78548.405736769229</v>
      </c>
      <c r="W24" s="78">
        <f t="shared" si="17"/>
        <v>78548.405736769229</v>
      </c>
      <c r="X24" s="78">
        <f t="shared" si="17"/>
        <v>78548.405736769229</v>
      </c>
      <c r="Y24" s="78">
        <f t="shared" si="17"/>
        <v>78548.405736769229</v>
      </c>
      <c r="Z24" s="78">
        <f t="shared" si="17"/>
        <v>78548.405736769229</v>
      </c>
      <c r="AA24" s="78">
        <f t="shared" si="17"/>
        <v>78548.405736769229</v>
      </c>
      <c r="AB24" s="78">
        <f t="shared" si="17"/>
        <v>78548.405736769229</v>
      </c>
      <c r="AC24" s="78">
        <f t="shared" si="9"/>
        <v>1021129.2745779997</v>
      </c>
      <c r="AD24" s="51">
        <f t="shared" si="10"/>
        <v>0</v>
      </c>
      <c r="AG24" s="79">
        <f t="shared" si="11"/>
        <v>314193.62294707692</v>
      </c>
      <c r="AH24" s="79">
        <f t="shared" si="12"/>
        <v>549838.84015738452</v>
      </c>
      <c r="AI24" s="79">
        <f t="shared" si="13"/>
        <v>785484.05736769212</v>
      </c>
      <c r="AJ24" s="79">
        <f t="shared" si="14"/>
        <v>1021129.2745779997</v>
      </c>
      <c r="AK24" s="7"/>
      <c r="AL24" s="7"/>
      <c r="AM24" s="7"/>
      <c r="AN24" s="7"/>
      <c r="AS24"/>
      <c r="AU24" s="52"/>
      <c r="AV24" s="79"/>
      <c r="AW24"/>
      <c r="AX24"/>
      <c r="AY24" s="3"/>
      <c r="AZ24" s="51"/>
      <c r="BA24" s="51"/>
      <c r="BB24" s="51"/>
      <c r="BC24" s="51"/>
      <c r="BD24" s="52"/>
      <c r="BE24" s="51"/>
      <c r="BF24" s="7"/>
      <c r="BG24" s="51"/>
      <c r="BH24" s="1"/>
      <c r="BI24" s="51"/>
      <c r="BJ24" s="1"/>
      <c r="BK24" s="1"/>
      <c r="BL24" s="1"/>
    </row>
    <row r="25" spans="1:64" x14ac:dyDescent="0.25">
      <c r="A25" t="str">
        <f t="shared" si="5"/>
        <v>APT</v>
      </c>
      <c r="C25" s="74">
        <f>Schools!A21</f>
        <v>3022002</v>
      </c>
      <c r="D25" t="str">
        <f>VLOOKUP(C25,Schools!A:B,2,0)</f>
        <v>Barnfield School</v>
      </c>
      <c r="E25" t="str">
        <f>VLOOKUP(C25,Schools!$A:$Z,3,0)</f>
        <v>M</v>
      </c>
      <c r="F25" s="76">
        <v>2198184.3334266907</v>
      </c>
      <c r="G25" s="295" t="s">
        <v>4703</v>
      </c>
      <c r="H25" s="74"/>
      <c r="I25" t="str">
        <f t="shared" si="6"/>
        <v>10162/543965</v>
      </c>
      <c r="J25">
        <f>VLOOKUP(C25,Schools!$A:$Z,9,0)</f>
        <v>400005</v>
      </c>
      <c r="K25" s="74" t="s">
        <v>66</v>
      </c>
      <c r="L25" s="74" t="s">
        <v>94</v>
      </c>
      <c r="M25" s="74" t="s">
        <v>3549</v>
      </c>
      <c r="N25" s="77" t="str">
        <f>VLOOKUP(C25,Schools!A:D,4,0)</f>
        <v>Primary</v>
      </c>
      <c r="O25" s="77">
        <f t="shared" si="3"/>
        <v>10162</v>
      </c>
      <c r="P25" s="77">
        <f t="shared" si="7"/>
        <v>543965</v>
      </c>
      <c r="Q25" s="78">
        <v>338182.20514256781</v>
      </c>
      <c r="R25" s="78">
        <v>169091.1025712839</v>
      </c>
      <c r="S25" s="78">
        <f t="shared" ref="S25:AB25" si="18">R25</f>
        <v>169091.1025712839</v>
      </c>
      <c r="T25" s="78">
        <f t="shared" si="18"/>
        <v>169091.1025712839</v>
      </c>
      <c r="U25" s="78">
        <f t="shared" si="18"/>
        <v>169091.1025712839</v>
      </c>
      <c r="V25" s="78">
        <f t="shared" si="18"/>
        <v>169091.1025712839</v>
      </c>
      <c r="W25" s="78">
        <f t="shared" si="18"/>
        <v>169091.1025712839</v>
      </c>
      <c r="X25" s="78">
        <f t="shared" si="18"/>
        <v>169091.1025712839</v>
      </c>
      <c r="Y25" s="78">
        <f t="shared" si="18"/>
        <v>169091.1025712839</v>
      </c>
      <c r="Z25" s="78">
        <f t="shared" si="18"/>
        <v>169091.1025712839</v>
      </c>
      <c r="AA25" s="78">
        <f t="shared" si="18"/>
        <v>169091.1025712839</v>
      </c>
      <c r="AB25" s="78">
        <f t="shared" si="18"/>
        <v>169091.1025712839</v>
      </c>
      <c r="AC25" s="78">
        <f t="shared" si="9"/>
        <v>2198184.3334266907</v>
      </c>
      <c r="AD25" s="51">
        <f t="shared" si="10"/>
        <v>0</v>
      </c>
      <c r="AG25" s="79">
        <f t="shared" si="11"/>
        <v>676364.41028513561</v>
      </c>
      <c r="AH25" s="79">
        <f t="shared" si="12"/>
        <v>1183637.7179989873</v>
      </c>
      <c r="AI25" s="79">
        <f t="shared" si="13"/>
        <v>1690911.0257128391</v>
      </c>
      <c r="AJ25" s="79">
        <f t="shared" si="14"/>
        <v>2198184.3334266907</v>
      </c>
      <c r="AK25" s="7"/>
      <c r="AL25" s="7"/>
      <c r="AM25" s="7"/>
      <c r="AN25" s="7"/>
      <c r="AS25"/>
      <c r="AU25" s="52"/>
      <c r="AV25" s="79"/>
      <c r="AW25"/>
      <c r="AX25"/>
      <c r="AY25" s="3"/>
      <c r="AZ25" s="51"/>
      <c r="BA25" s="51"/>
      <c r="BB25" s="51"/>
      <c r="BC25" s="51"/>
      <c r="BD25" s="52"/>
      <c r="BE25" s="51"/>
      <c r="BF25" s="7"/>
      <c r="BG25" s="51"/>
      <c r="BH25" s="1"/>
      <c r="BI25" s="51"/>
      <c r="BJ25" s="1"/>
      <c r="BK25" s="1"/>
      <c r="BL25" s="1"/>
    </row>
    <row r="26" spans="1:64" x14ac:dyDescent="0.25">
      <c r="A26" t="str">
        <f t="shared" si="5"/>
        <v>APT</v>
      </c>
      <c r="C26" s="74">
        <f>Schools!A22</f>
        <v>3022079</v>
      </c>
      <c r="D26" t="str">
        <f>VLOOKUP(C26,Schools!A:B,2,0)</f>
        <v>Beis Yaakov</v>
      </c>
      <c r="E26" t="str">
        <f>VLOOKUP(C26,Schools!$A:$Z,3,0)</f>
        <v>M</v>
      </c>
      <c r="F26" s="76">
        <v>1842848</v>
      </c>
      <c r="G26" s="295" t="s">
        <v>4703</v>
      </c>
      <c r="H26" s="74"/>
      <c r="I26" t="str">
        <f t="shared" si="6"/>
        <v>10162/543965</v>
      </c>
      <c r="J26">
        <f>VLOOKUP(C26,Schools!$A:$Z,9,0)</f>
        <v>400070</v>
      </c>
      <c r="K26" s="74" t="s">
        <v>66</v>
      </c>
      <c r="L26" s="74" t="s">
        <v>94</v>
      </c>
      <c r="M26" s="74" t="s">
        <v>3549</v>
      </c>
      <c r="N26" s="77" t="str">
        <f>VLOOKUP(C26,Schools!A:D,4,0)</f>
        <v>Primary</v>
      </c>
      <c r="O26" s="77">
        <f t="shared" si="3"/>
        <v>10162</v>
      </c>
      <c r="P26" s="77">
        <f t="shared" si="7"/>
        <v>543965</v>
      </c>
      <c r="Q26" s="78">
        <v>283515.07692307694</v>
      </c>
      <c r="R26" s="78">
        <v>141757.53846153847</v>
      </c>
      <c r="S26" s="78">
        <f t="shared" ref="S26:AB26" si="19">R26</f>
        <v>141757.53846153847</v>
      </c>
      <c r="T26" s="78">
        <f t="shared" si="19"/>
        <v>141757.53846153847</v>
      </c>
      <c r="U26" s="78">
        <f t="shared" si="19"/>
        <v>141757.53846153847</v>
      </c>
      <c r="V26" s="78">
        <f t="shared" si="19"/>
        <v>141757.53846153847</v>
      </c>
      <c r="W26" s="78">
        <f t="shared" si="19"/>
        <v>141757.53846153847</v>
      </c>
      <c r="X26" s="78">
        <f t="shared" si="19"/>
        <v>141757.53846153847</v>
      </c>
      <c r="Y26" s="78">
        <f t="shared" si="19"/>
        <v>141757.53846153847</v>
      </c>
      <c r="Z26" s="78">
        <f t="shared" si="19"/>
        <v>141757.53846153847</v>
      </c>
      <c r="AA26" s="78">
        <f t="shared" si="19"/>
        <v>141757.53846153847</v>
      </c>
      <c r="AB26" s="78">
        <f t="shared" si="19"/>
        <v>141757.53846153847</v>
      </c>
      <c r="AC26" s="78">
        <f t="shared" si="9"/>
        <v>1842848.0000000002</v>
      </c>
      <c r="AD26" s="51">
        <f t="shared" si="10"/>
        <v>0</v>
      </c>
      <c r="AG26" s="79">
        <f t="shared" si="11"/>
        <v>567030.15384615387</v>
      </c>
      <c r="AH26" s="79">
        <f t="shared" si="12"/>
        <v>992302.76923076937</v>
      </c>
      <c r="AI26" s="79">
        <f t="shared" si="13"/>
        <v>1417575.3846153847</v>
      </c>
      <c r="AJ26" s="79">
        <f t="shared" si="14"/>
        <v>1842848.0000000002</v>
      </c>
      <c r="AK26" s="7"/>
      <c r="AL26" s="7"/>
      <c r="AM26" s="7"/>
      <c r="AN26" s="7"/>
      <c r="AS26"/>
      <c r="AU26" s="52"/>
      <c r="AV26" s="79"/>
      <c r="AW26"/>
      <c r="AX26"/>
      <c r="AY26" s="3"/>
      <c r="AZ26" s="51"/>
      <c r="BA26" s="51"/>
      <c r="BB26" s="51"/>
      <c r="BC26" s="51"/>
      <c r="BD26" s="52"/>
      <c r="BE26" s="51"/>
      <c r="BF26" s="7"/>
      <c r="BG26" s="51"/>
      <c r="BH26" s="1"/>
      <c r="BI26" s="51"/>
      <c r="BJ26" s="1"/>
      <c r="BK26" s="1"/>
      <c r="BL26" s="1"/>
    </row>
    <row r="27" spans="1:64" x14ac:dyDescent="0.25">
      <c r="A27" t="str">
        <f t="shared" si="5"/>
        <v>APT</v>
      </c>
      <c r="C27" s="74">
        <f>Schools!A23</f>
        <v>3023524</v>
      </c>
      <c r="D27" t="str">
        <f>VLOOKUP(C27,Schools!A:B,2,0)</f>
        <v>Beit Shvidler Primary School</v>
      </c>
      <c r="E27" t="str">
        <f>VLOOKUP(C27,Schools!$A:$Z,3,0)</f>
        <v>M</v>
      </c>
      <c r="F27" s="76">
        <v>876482.92805163644</v>
      </c>
      <c r="G27" s="295" t="s">
        <v>4703</v>
      </c>
      <c r="H27" s="74"/>
      <c r="I27" t="str">
        <f t="shared" si="6"/>
        <v>10162/543965</v>
      </c>
      <c r="J27">
        <f>VLOOKUP(C27,Schools!$A:$Z,9,0)</f>
        <v>400150</v>
      </c>
      <c r="K27" s="74" t="s">
        <v>66</v>
      </c>
      <c r="L27" s="74" t="s">
        <v>94</v>
      </c>
      <c r="M27" s="74" t="s">
        <v>3549</v>
      </c>
      <c r="N27" s="77" t="str">
        <f>VLOOKUP(C27,Schools!A:D,4,0)</f>
        <v>Primary</v>
      </c>
      <c r="O27" s="77">
        <f t="shared" si="3"/>
        <v>10162</v>
      </c>
      <c r="P27" s="77">
        <f t="shared" si="7"/>
        <v>543965</v>
      </c>
      <c r="Q27" s="78">
        <v>134843.52739255945</v>
      </c>
      <c r="R27" s="78">
        <v>67421.763696279726</v>
      </c>
      <c r="S27" s="78">
        <f t="shared" ref="S27:AB27" si="20">R27</f>
        <v>67421.763696279726</v>
      </c>
      <c r="T27" s="78">
        <f t="shared" si="20"/>
        <v>67421.763696279726</v>
      </c>
      <c r="U27" s="78">
        <f t="shared" si="20"/>
        <v>67421.763696279726</v>
      </c>
      <c r="V27" s="78">
        <f t="shared" si="20"/>
        <v>67421.763696279726</v>
      </c>
      <c r="W27" s="78">
        <f t="shared" si="20"/>
        <v>67421.763696279726</v>
      </c>
      <c r="X27" s="78">
        <f t="shared" si="20"/>
        <v>67421.763696279726</v>
      </c>
      <c r="Y27" s="78">
        <f t="shared" si="20"/>
        <v>67421.763696279726</v>
      </c>
      <c r="Z27" s="78">
        <f t="shared" si="20"/>
        <v>67421.763696279726</v>
      </c>
      <c r="AA27" s="78">
        <f t="shared" si="20"/>
        <v>67421.763696279726</v>
      </c>
      <c r="AB27" s="78">
        <f t="shared" si="20"/>
        <v>67421.763696279726</v>
      </c>
      <c r="AC27" s="78">
        <f t="shared" si="9"/>
        <v>876482.92805163644</v>
      </c>
      <c r="AD27" s="51">
        <f t="shared" si="10"/>
        <v>0</v>
      </c>
      <c r="AG27" s="79">
        <f t="shared" si="11"/>
        <v>269687.0547851189</v>
      </c>
      <c r="AH27" s="79">
        <f t="shared" si="12"/>
        <v>471952.34587395808</v>
      </c>
      <c r="AI27" s="79">
        <f t="shared" si="13"/>
        <v>674217.63696279726</v>
      </c>
      <c r="AJ27" s="79">
        <f t="shared" si="14"/>
        <v>876482.92805163644</v>
      </c>
      <c r="AK27" s="7"/>
      <c r="AL27" s="7"/>
      <c r="AM27" s="7"/>
      <c r="AN27" s="7"/>
      <c r="AS27"/>
      <c r="AU27" s="52"/>
      <c r="AV27" s="79"/>
      <c r="AW27"/>
      <c r="AX27"/>
      <c r="AY27" s="3"/>
      <c r="AZ27" s="51"/>
      <c r="BA27" s="51"/>
      <c r="BB27" s="51"/>
      <c r="BC27" s="51"/>
      <c r="BD27" s="52"/>
      <c r="BE27" s="51"/>
      <c r="BF27" s="7"/>
      <c r="BG27" s="51"/>
      <c r="BH27" s="1"/>
      <c r="BI27" s="51"/>
      <c r="BJ27" s="1"/>
      <c r="BK27" s="1"/>
      <c r="BL27" s="1"/>
    </row>
    <row r="28" spans="1:64" x14ac:dyDescent="0.25">
      <c r="A28" t="str">
        <f t="shared" si="5"/>
        <v>APT</v>
      </c>
      <c r="C28" s="74">
        <f>Schools!A24</f>
        <v>3022003</v>
      </c>
      <c r="D28" t="str">
        <f>VLOOKUP(C28,Schools!A:B,2,0)</f>
        <v>Bell Lane Primary School</v>
      </c>
      <c r="E28" t="str">
        <f>VLOOKUP(C28,Schools!$A:$Z,3,0)</f>
        <v>M</v>
      </c>
      <c r="F28" s="76">
        <v>1812269.8229028855</v>
      </c>
      <c r="G28" s="295" t="s">
        <v>4703</v>
      </c>
      <c r="H28" s="74"/>
      <c r="I28" t="str">
        <f t="shared" si="6"/>
        <v>10162/543965</v>
      </c>
      <c r="J28">
        <f>VLOOKUP(C28,Schools!$A:$Z,9,0)</f>
        <v>400051</v>
      </c>
      <c r="K28" s="74" t="s">
        <v>66</v>
      </c>
      <c r="L28" s="74" t="s">
        <v>94</v>
      </c>
      <c r="M28" s="74" t="s">
        <v>3549</v>
      </c>
      <c r="N28" s="77" t="str">
        <f>VLOOKUP(C28,Schools!A:D,4,0)</f>
        <v>Primary</v>
      </c>
      <c r="O28" s="77">
        <f t="shared" si="3"/>
        <v>10162</v>
      </c>
      <c r="P28" s="77">
        <f t="shared" si="7"/>
        <v>543965</v>
      </c>
      <c r="Q28" s="78">
        <v>278810.74198505929</v>
      </c>
      <c r="R28" s="78">
        <v>139405.37099252964</v>
      </c>
      <c r="S28" s="78">
        <f t="shared" ref="S28:AB28" si="21">R28</f>
        <v>139405.37099252964</v>
      </c>
      <c r="T28" s="78">
        <f t="shared" si="21"/>
        <v>139405.37099252964</v>
      </c>
      <c r="U28" s="78">
        <f t="shared" si="21"/>
        <v>139405.37099252964</v>
      </c>
      <c r="V28" s="78">
        <f t="shared" si="21"/>
        <v>139405.37099252964</v>
      </c>
      <c r="W28" s="78">
        <f t="shared" si="21"/>
        <v>139405.37099252964</v>
      </c>
      <c r="X28" s="78">
        <f t="shared" si="21"/>
        <v>139405.37099252964</v>
      </c>
      <c r="Y28" s="78">
        <f t="shared" si="21"/>
        <v>139405.37099252964</v>
      </c>
      <c r="Z28" s="78">
        <f t="shared" si="21"/>
        <v>139405.37099252964</v>
      </c>
      <c r="AA28" s="78">
        <f t="shared" si="21"/>
        <v>139405.37099252964</v>
      </c>
      <c r="AB28" s="78">
        <f t="shared" si="21"/>
        <v>139405.37099252964</v>
      </c>
      <c r="AC28" s="78">
        <f t="shared" si="9"/>
        <v>1812269.8229028855</v>
      </c>
      <c r="AD28" s="51">
        <f t="shared" si="10"/>
        <v>0</v>
      </c>
      <c r="AG28" s="79">
        <f t="shared" si="11"/>
        <v>557621.48397011857</v>
      </c>
      <c r="AH28" s="79">
        <f t="shared" si="12"/>
        <v>975837.59694770759</v>
      </c>
      <c r="AI28" s="79">
        <f t="shared" si="13"/>
        <v>1394053.7099252965</v>
      </c>
      <c r="AJ28" s="79">
        <f t="shared" si="14"/>
        <v>1812269.8229028855</v>
      </c>
      <c r="AK28" s="7"/>
      <c r="AL28" s="7"/>
      <c r="AM28" s="7"/>
      <c r="AN28" s="7"/>
      <c r="AS28"/>
      <c r="AU28" s="52"/>
      <c r="AV28" s="79"/>
      <c r="AW28"/>
      <c r="AX28"/>
      <c r="AY28" s="3"/>
      <c r="AZ28" s="51"/>
      <c r="BA28" s="51"/>
      <c r="BB28" s="51"/>
      <c r="BC28" s="51"/>
      <c r="BD28" s="52"/>
      <c r="BE28" s="51"/>
      <c r="BF28" s="7"/>
      <c r="BG28" s="51"/>
      <c r="BH28" s="1"/>
      <c r="BI28" s="51"/>
      <c r="BJ28" s="1"/>
      <c r="BK28" s="1"/>
      <c r="BL28" s="1"/>
    </row>
    <row r="29" spans="1:64" x14ac:dyDescent="0.25">
      <c r="A29" t="str">
        <f t="shared" si="5"/>
        <v>APT</v>
      </c>
      <c r="C29" s="74">
        <f>Schools!A25</f>
        <v>3023511</v>
      </c>
      <c r="D29" t="str">
        <f>VLOOKUP(C29,Schools!A:B,2,0)</f>
        <v>Blessed Dominic School</v>
      </c>
      <c r="E29" t="str">
        <f>VLOOKUP(C29,Schools!$A:$Z,3,0)</f>
        <v>M</v>
      </c>
      <c r="F29" s="76">
        <v>2044305.3053900003</v>
      </c>
      <c r="G29" s="295" t="s">
        <v>4703</v>
      </c>
      <c r="H29" s="74"/>
      <c r="I29" t="str">
        <f t="shared" si="6"/>
        <v>10162/543965</v>
      </c>
      <c r="J29">
        <f>VLOOKUP(C29,Schools!$A:$Z,9,0)</f>
        <v>400024</v>
      </c>
      <c r="K29" s="74" t="s">
        <v>66</v>
      </c>
      <c r="L29" s="74" t="s">
        <v>94</v>
      </c>
      <c r="M29" s="74" t="s">
        <v>3549</v>
      </c>
      <c r="N29" s="77" t="str">
        <f>VLOOKUP(C29,Schools!A:D,4,0)</f>
        <v>Primary</v>
      </c>
      <c r="O29" s="77">
        <f t="shared" si="3"/>
        <v>10162</v>
      </c>
      <c r="P29" s="77">
        <f t="shared" si="7"/>
        <v>543965</v>
      </c>
      <c r="Q29" s="78">
        <v>314508.50852153852</v>
      </c>
      <c r="R29" s="78">
        <v>157254.25426076926</v>
      </c>
      <c r="S29" s="78">
        <f t="shared" ref="S29:AB29" si="22">R29</f>
        <v>157254.25426076926</v>
      </c>
      <c r="T29" s="78">
        <f t="shared" si="22"/>
        <v>157254.25426076926</v>
      </c>
      <c r="U29" s="78">
        <f t="shared" si="22"/>
        <v>157254.25426076926</v>
      </c>
      <c r="V29" s="78">
        <f t="shared" si="22"/>
        <v>157254.25426076926</v>
      </c>
      <c r="W29" s="78">
        <f t="shared" si="22"/>
        <v>157254.25426076926</v>
      </c>
      <c r="X29" s="78">
        <f t="shared" si="22"/>
        <v>157254.25426076926</v>
      </c>
      <c r="Y29" s="78">
        <f t="shared" si="22"/>
        <v>157254.25426076926</v>
      </c>
      <c r="Z29" s="78">
        <f t="shared" si="22"/>
        <v>157254.25426076926</v>
      </c>
      <c r="AA29" s="78">
        <f t="shared" si="22"/>
        <v>157254.25426076926</v>
      </c>
      <c r="AB29" s="78">
        <f t="shared" si="22"/>
        <v>157254.25426076926</v>
      </c>
      <c r="AC29" s="78">
        <f t="shared" si="9"/>
        <v>2044305.3053900008</v>
      </c>
      <c r="AD29" s="51">
        <f t="shared" si="10"/>
        <v>0</v>
      </c>
      <c r="AG29" s="79">
        <f t="shared" si="11"/>
        <v>629017.01704307704</v>
      </c>
      <c r="AH29" s="79">
        <f t="shared" si="12"/>
        <v>1100779.7798253847</v>
      </c>
      <c r="AI29" s="79">
        <f t="shared" si="13"/>
        <v>1572542.5426076928</v>
      </c>
      <c r="AJ29" s="79">
        <f t="shared" si="14"/>
        <v>2044305.3053900008</v>
      </c>
      <c r="AK29" s="7"/>
      <c r="AL29" s="7"/>
      <c r="AM29" s="7"/>
      <c r="AN29" s="7"/>
      <c r="AS29"/>
      <c r="AU29" s="52"/>
      <c r="AV29" s="79"/>
      <c r="AW29"/>
      <c r="AX29"/>
      <c r="AY29" s="3"/>
      <c r="AZ29" s="51"/>
      <c r="BA29" s="51"/>
      <c r="BB29" s="51"/>
      <c r="BC29" s="51"/>
      <c r="BD29" s="52"/>
      <c r="BE29" s="51"/>
      <c r="BF29" s="7"/>
      <c r="BG29" s="51"/>
      <c r="BH29" s="1"/>
      <c r="BI29" s="51"/>
      <c r="BJ29" s="1"/>
      <c r="BK29" s="1"/>
      <c r="BL29" s="1"/>
    </row>
    <row r="30" spans="1:64" x14ac:dyDescent="0.25">
      <c r="A30" t="str">
        <f t="shared" si="5"/>
        <v>APT</v>
      </c>
      <c r="C30" s="74">
        <f>Schools!A27</f>
        <v>3022008</v>
      </c>
      <c r="D30" t="str">
        <f>VLOOKUP(C30,Schools!A:B,2,0)</f>
        <v>Brookland Infant  &amp; Nursery School</v>
      </c>
      <c r="E30" t="str">
        <f>VLOOKUP(C30,Schools!$A:$Z,3,0)</f>
        <v>M</v>
      </c>
      <c r="F30" s="76">
        <v>1298060.9505964548</v>
      </c>
      <c r="G30" s="295" t="s">
        <v>4703</v>
      </c>
      <c r="H30" s="74"/>
      <c r="I30" t="str">
        <f t="shared" si="6"/>
        <v>10162/543965</v>
      </c>
      <c r="J30">
        <f>VLOOKUP(C30,Schools!$A:$Z,9,0)</f>
        <v>400057</v>
      </c>
      <c r="K30" s="74" t="s">
        <v>66</v>
      </c>
      <c r="L30" s="74" t="s">
        <v>94</v>
      </c>
      <c r="M30" s="74" t="s">
        <v>3549</v>
      </c>
      <c r="N30" s="77" t="str">
        <f>VLOOKUP(C30,Schools!A:D,4,0)</f>
        <v>Primary</v>
      </c>
      <c r="O30" s="77">
        <f t="shared" si="3"/>
        <v>10162</v>
      </c>
      <c r="P30" s="77">
        <f t="shared" si="7"/>
        <v>543965</v>
      </c>
      <c r="Q30" s="78">
        <v>199701.68470714689</v>
      </c>
      <c r="R30" s="78">
        <v>99850.842353573447</v>
      </c>
      <c r="S30" s="78">
        <f t="shared" ref="S30:AB30" si="23">R30</f>
        <v>99850.842353573447</v>
      </c>
      <c r="T30" s="78">
        <f t="shared" si="23"/>
        <v>99850.842353573447</v>
      </c>
      <c r="U30" s="78">
        <f t="shared" si="23"/>
        <v>99850.842353573447</v>
      </c>
      <c r="V30" s="78">
        <f t="shared" si="23"/>
        <v>99850.842353573447</v>
      </c>
      <c r="W30" s="78">
        <f t="shared" si="23"/>
        <v>99850.842353573447</v>
      </c>
      <c r="X30" s="78">
        <f t="shared" si="23"/>
        <v>99850.842353573447</v>
      </c>
      <c r="Y30" s="78">
        <f t="shared" si="23"/>
        <v>99850.842353573447</v>
      </c>
      <c r="Z30" s="78">
        <f t="shared" si="23"/>
        <v>99850.842353573447</v>
      </c>
      <c r="AA30" s="78">
        <f t="shared" si="23"/>
        <v>99850.842353573447</v>
      </c>
      <c r="AB30" s="78">
        <f t="shared" si="23"/>
        <v>99850.842353573447</v>
      </c>
      <c r="AC30" s="78">
        <f t="shared" si="9"/>
        <v>1298060.9505964548</v>
      </c>
      <c r="AD30" s="51">
        <f t="shared" si="10"/>
        <v>0</v>
      </c>
      <c r="AG30" s="79">
        <f t="shared" si="11"/>
        <v>399403.36941429379</v>
      </c>
      <c r="AH30" s="79">
        <f t="shared" si="12"/>
        <v>698955.89647501404</v>
      </c>
      <c r="AI30" s="79">
        <f t="shared" si="13"/>
        <v>998508.4235357343</v>
      </c>
      <c r="AJ30" s="79">
        <f t="shared" si="14"/>
        <v>1298060.9505964548</v>
      </c>
      <c r="AK30" s="7"/>
      <c r="AL30" s="7"/>
      <c r="AM30" s="7"/>
      <c r="AN30" s="7"/>
      <c r="AS30"/>
      <c r="AU30" s="52"/>
      <c r="AV30" s="79"/>
      <c r="AW30"/>
      <c r="AX30"/>
      <c r="AY30" s="3"/>
      <c r="AZ30" s="51"/>
      <c r="BA30" s="51"/>
      <c r="BB30" s="51"/>
      <c r="BC30" s="51"/>
      <c r="BD30" s="52"/>
      <c r="BE30" s="51"/>
      <c r="BF30" s="7"/>
      <c r="BG30" s="51"/>
      <c r="BH30" s="1"/>
      <c r="BI30" s="51"/>
      <c r="BJ30" s="1"/>
      <c r="BK30" s="1"/>
      <c r="BL30" s="1"/>
    </row>
    <row r="31" spans="1:64" x14ac:dyDescent="0.25">
      <c r="A31" t="str">
        <f t="shared" si="5"/>
        <v>APT</v>
      </c>
      <c r="C31" s="74">
        <f>Schools!A28</f>
        <v>3022007</v>
      </c>
      <c r="D31" t="str">
        <f>VLOOKUP(C31,Schools!A:B,2,0)</f>
        <v>Brookland Junior School</v>
      </c>
      <c r="E31" t="str">
        <f>VLOOKUP(C31,Schools!$A:$Z,3,0)</f>
        <v>M</v>
      </c>
      <c r="F31" s="76">
        <v>1569294.7479685543</v>
      </c>
      <c r="G31" s="295" t="s">
        <v>4703</v>
      </c>
      <c r="H31" s="74"/>
      <c r="I31" t="str">
        <f t="shared" si="6"/>
        <v>10162/543965</v>
      </c>
      <c r="J31">
        <f>VLOOKUP(C31,Schools!$A:$Z,9,0)</f>
        <v>400040</v>
      </c>
      <c r="K31" s="74" t="s">
        <v>66</v>
      </c>
      <c r="L31" s="74" t="s">
        <v>94</v>
      </c>
      <c r="M31" s="74" t="s">
        <v>3549</v>
      </c>
      <c r="N31" s="77" t="str">
        <f>VLOOKUP(C31,Schools!A:D,4,0)</f>
        <v>Primary</v>
      </c>
      <c r="O31" s="77">
        <f t="shared" si="3"/>
        <v>10162</v>
      </c>
      <c r="P31" s="77">
        <f t="shared" si="7"/>
        <v>543965</v>
      </c>
      <c r="Q31" s="78">
        <v>241429.96122593142</v>
      </c>
      <c r="R31" s="78">
        <v>120714.98061296571</v>
      </c>
      <c r="S31" s="78">
        <f t="shared" ref="S31:AB31" si="24">R31</f>
        <v>120714.98061296571</v>
      </c>
      <c r="T31" s="78">
        <f t="shared" si="24"/>
        <v>120714.98061296571</v>
      </c>
      <c r="U31" s="78">
        <f t="shared" si="24"/>
        <v>120714.98061296571</v>
      </c>
      <c r="V31" s="78">
        <f t="shared" si="24"/>
        <v>120714.98061296571</v>
      </c>
      <c r="W31" s="78">
        <f t="shared" si="24"/>
        <v>120714.98061296571</v>
      </c>
      <c r="X31" s="78">
        <f t="shared" si="24"/>
        <v>120714.98061296571</v>
      </c>
      <c r="Y31" s="78">
        <f t="shared" si="24"/>
        <v>120714.98061296571</v>
      </c>
      <c r="Z31" s="78">
        <f t="shared" si="24"/>
        <v>120714.98061296571</v>
      </c>
      <c r="AA31" s="78">
        <f t="shared" si="24"/>
        <v>120714.98061296571</v>
      </c>
      <c r="AB31" s="78">
        <f t="shared" si="24"/>
        <v>120714.98061296571</v>
      </c>
      <c r="AC31" s="78">
        <f t="shared" si="9"/>
        <v>1569294.7479685547</v>
      </c>
      <c r="AD31" s="51">
        <f t="shared" si="10"/>
        <v>0</v>
      </c>
      <c r="AG31" s="79">
        <f t="shared" si="11"/>
        <v>482859.92245186283</v>
      </c>
      <c r="AH31" s="79">
        <f t="shared" si="12"/>
        <v>845004.86429076013</v>
      </c>
      <c r="AI31" s="79">
        <f t="shared" si="13"/>
        <v>1207149.8061296574</v>
      </c>
      <c r="AJ31" s="79">
        <f t="shared" si="14"/>
        <v>1569294.7479685547</v>
      </c>
      <c r="AK31" s="7"/>
      <c r="AL31" s="7"/>
      <c r="AM31" s="7"/>
      <c r="AN31" s="7"/>
      <c r="AS31"/>
      <c r="AU31" s="52"/>
      <c r="AV31" s="79"/>
      <c r="AW31"/>
      <c r="AX31"/>
      <c r="AY31" s="3"/>
      <c r="AZ31" s="51"/>
      <c r="BA31" s="51"/>
      <c r="BB31" s="51"/>
      <c r="BC31" s="51"/>
      <c r="BD31" s="52"/>
      <c r="BE31" s="51"/>
      <c r="BF31" s="7"/>
      <c r="BG31" s="51"/>
      <c r="BH31" s="1"/>
      <c r="BI31" s="51"/>
      <c r="BJ31" s="1"/>
      <c r="BK31" s="1"/>
      <c r="BL31" s="1"/>
    </row>
    <row r="32" spans="1:64" x14ac:dyDescent="0.25">
      <c r="A32" t="str">
        <f t="shared" si="5"/>
        <v>APT</v>
      </c>
      <c r="C32" s="74">
        <f>Schools!A29</f>
        <v>3022009</v>
      </c>
      <c r="D32" t="str">
        <f>VLOOKUP(C32,Schools!A:B,2,0)</f>
        <v>Brunswick Park Primary &amp; Nursery School</v>
      </c>
      <c r="E32" t="str">
        <f>VLOOKUP(C32,Schools!$A:$Z,3,0)</f>
        <v>M</v>
      </c>
      <c r="F32" s="76">
        <v>2061315.2438284256</v>
      </c>
      <c r="G32" s="295" t="s">
        <v>4703</v>
      </c>
      <c r="H32" s="74"/>
      <c r="I32" t="str">
        <f t="shared" si="6"/>
        <v>10162/543965</v>
      </c>
      <c r="J32">
        <f>VLOOKUP(C32,Schools!$A:$Z,9,0)</f>
        <v>400061</v>
      </c>
      <c r="K32" s="74" t="s">
        <v>66</v>
      </c>
      <c r="L32" s="74" t="s">
        <v>94</v>
      </c>
      <c r="M32" s="74" t="s">
        <v>3549</v>
      </c>
      <c r="N32" s="77" t="str">
        <f>VLOOKUP(C32,Schools!A:D,4,0)</f>
        <v>Primary</v>
      </c>
      <c r="O32" s="77">
        <f t="shared" si="3"/>
        <v>10162</v>
      </c>
      <c r="P32" s="77">
        <f t="shared" si="7"/>
        <v>543965</v>
      </c>
      <c r="Q32" s="78">
        <v>317125.42212745012</v>
      </c>
      <c r="R32" s="78">
        <v>158562.71106372506</v>
      </c>
      <c r="S32" s="78">
        <f t="shared" ref="S32:AB32" si="25">R32</f>
        <v>158562.71106372506</v>
      </c>
      <c r="T32" s="78">
        <f t="shared" si="25"/>
        <v>158562.71106372506</v>
      </c>
      <c r="U32" s="78">
        <f t="shared" si="25"/>
        <v>158562.71106372506</v>
      </c>
      <c r="V32" s="78">
        <f t="shared" si="25"/>
        <v>158562.71106372506</v>
      </c>
      <c r="W32" s="78">
        <f t="shared" si="25"/>
        <v>158562.71106372506</v>
      </c>
      <c r="X32" s="78">
        <f t="shared" si="25"/>
        <v>158562.71106372506</v>
      </c>
      <c r="Y32" s="78">
        <f t="shared" si="25"/>
        <v>158562.71106372506</v>
      </c>
      <c r="Z32" s="78">
        <f t="shared" si="25"/>
        <v>158562.71106372506</v>
      </c>
      <c r="AA32" s="78">
        <f t="shared" si="25"/>
        <v>158562.71106372506</v>
      </c>
      <c r="AB32" s="78">
        <f t="shared" si="25"/>
        <v>158562.71106372506</v>
      </c>
      <c r="AC32" s="78">
        <f t="shared" si="9"/>
        <v>2061315.2438284252</v>
      </c>
      <c r="AD32" s="51">
        <f t="shared" si="10"/>
        <v>0</v>
      </c>
      <c r="AG32" s="79">
        <f t="shared" si="11"/>
        <v>634250.84425490024</v>
      </c>
      <c r="AH32" s="79">
        <f t="shared" si="12"/>
        <v>1109938.9774460755</v>
      </c>
      <c r="AI32" s="79">
        <f t="shared" si="13"/>
        <v>1585627.1106372504</v>
      </c>
      <c r="AJ32" s="79">
        <f t="shared" si="14"/>
        <v>2061315.2438284252</v>
      </c>
      <c r="AK32" s="7"/>
      <c r="AL32" s="7"/>
      <c r="AM32" s="7"/>
      <c r="AN32" s="7"/>
      <c r="AS32"/>
      <c r="AU32" s="52"/>
      <c r="AV32" s="79"/>
      <c r="AW32"/>
      <c r="AX32"/>
      <c r="AY32" s="3"/>
      <c r="AZ32" s="51"/>
      <c r="BA32" s="51"/>
      <c r="BB32" s="51"/>
      <c r="BC32" s="51"/>
      <c r="BD32" s="52"/>
      <c r="BE32" s="51"/>
      <c r="BF32" s="7"/>
      <c r="BG32" s="51"/>
      <c r="BH32" s="1"/>
      <c r="BI32" s="51"/>
      <c r="BJ32" s="1"/>
      <c r="BK32" s="1"/>
      <c r="BL32" s="1"/>
    </row>
    <row r="33" spans="1:64" x14ac:dyDescent="0.25">
      <c r="A33" t="str">
        <f t="shared" si="5"/>
        <v>APT</v>
      </c>
      <c r="C33" s="74">
        <f>Schools!A30</f>
        <v>3022067</v>
      </c>
      <c r="D33" t="str">
        <f>VLOOKUP(C33,Schools!A:B,2,0)</f>
        <v>Chalgrove Primary School</v>
      </c>
      <c r="E33" t="str">
        <f>VLOOKUP(C33,Schools!$A:$Z,3,0)</f>
        <v>M</v>
      </c>
      <c r="F33" s="76">
        <v>1186588.9852957404</v>
      </c>
      <c r="G33" s="295" t="s">
        <v>4703</v>
      </c>
      <c r="H33" s="74"/>
      <c r="I33" t="str">
        <f t="shared" si="6"/>
        <v>10162/543965</v>
      </c>
      <c r="J33">
        <f>VLOOKUP(C33,Schools!$A:$Z,9,0)</f>
        <v>400065</v>
      </c>
      <c r="K33" s="74" t="s">
        <v>66</v>
      </c>
      <c r="L33" s="74" t="s">
        <v>94</v>
      </c>
      <c r="M33" s="74" t="s">
        <v>3549</v>
      </c>
      <c r="N33" s="77" t="str">
        <f>VLOOKUP(C33,Schools!A:D,4,0)</f>
        <v>Primary</v>
      </c>
      <c r="O33" s="77">
        <f t="shared" si="3"/>
        <v>10162</v>
      </c>
      <c r="P33" s="77">
        <f t="shared" si="7"/>
        <v>543965</v>
      </c>
      <c r="Q33" s="78">
        <v>182552.15158396008</v>
      </c>
      <c r="R33" s="78">
        <v>91276.075791980038</v>
      </c>
      <c r="S33" s="78">
        <f t="shared" ref="S33:AB33" si="26">R33</f>
        <v>91276.075791980038</v>
      </c>
      <c r="T33" s="78">
        <f t="shared" si="26"/>
        <v>91276.075791980038</v>
      </c>
      <c r="U33" s="78">
        <f t="shared" si="26"/>
        <v>91276.075791980038</v>
      </c>
      <c r="V33" s="78">
        <f t="shared" si="26"/>
        <v>91276.075791980038</v>
      </c>
      <c r="W33" s="78">
        <f t="shared" si="26"/>
        <v>91276.075791980038</v>
      </c>
      <c r="X33" s="78">
        <f t="shared" si="26"/>
        <v>91276.075791980038</v>
      </c>
      <c r="Y33" s="78">
        <f t="shared" si="26"/>
        <v>91276.075791980038</v>
      </c>
      <c r="Z33" s="78">
        <f t="shared" si="26"/>
        <v>91276.075791980038</v>
      </c>
      <c r="AA33" s="78">
        <f t="shared" si="26"/>
        <v>91276.075791980038</v>
      </c>
      <c r="AB33" s="78">
        <f t="shared" si="26"/>
        <v>91276.075791980038</v>
      </c>
      <c r="AC33" s="78">
        <f t="shared" si="9"/>
        <v>1186588.9852957407</v>
      </c>
      <c r="AD33" s="51">
        <f t="shared" si="10"/>
        <v>0</v>
      </c>
      <c r="AG33" s="79">
        <f t="shared" si="11"/>
        <v>365104.30316792015</v>
      </c>
      <c r="AH33" s="79">
        <f t="shared" si="12"/>
        <v>638932.53054386028</v>
      </c>
      <c r="AI33" s="79">
        <f t="shared" si="13"/>
        <v>912760.75791980035</v>
      </c>
      <c r="AJ33" s="79">
        <f t="shared" si="14"/>
        <v>1186588.9852957407</v>
      </c>
      <c r="AK33" s="7"/>
      <c r="AL33" s="7"/>
      <c r="AM33" s="7"/>
      <c r="AN33" s="7"/>
      <c r="AS33"/>
      <c r="AU33" s="52"/>
      <c r="AV33" s="79"/>
      <c r="AW33"/>
      <c r="AX33"/>
      <c r="AY33" s="3"/>
      <c r="AZ33" s="51"/>
      <c r="BA33" s="51"/>
      <c r="BB33" s="51"/>
      <c r="BC33" s="51"/>
      <c r="BD33" s="52"/>
      <c r="BE33" s="51"/>
      <c r="BF33" s="7"/>
      <c r="BG33" s="51"/>
      <c r="BH33" s="1"/>
      <c r="BI33" s="51"/>
      <c r="BJ33" s="1"/>
      <c r="BK33" s="1"/>
      <c r="BL33" s="1"/>
    </row>
    <row r="34" spans="1:64" x14ac:dyDescent="0.25">
      <c r="A34" t="str">
        <f t="shared" si="5"/>
        <v>APT</v>
      </c>
      <c r="C34" s="74">
        <f>Schools!A32</f>
        <v>3023302</v>
      </c>
      <c r="D34" t="str">
        <f>VLOOKUP(C34,Schools!A:B,2,0)</f>
        <v>Christ Church CE Primary School</v>
      </c>
      <c r="E34" t="str">
        <f>VLOOKUP(C34,Schools!$A:$Z,3,0)</f>
        <v>M</v>
      </c>
      <c r="F34" s="76">
        <v>939460.80857705208</v>
      </c>
      <c r="G34" s="295" t="s">
        <v>4703</v>
      </c>
      <c r="H34" s="74"/>
      <c r="I34" t="str">
        <f t="shared" si="6"/>
        <v>10162/543965</v>
      </c>
      <c r="J34">
        <f>VLOOKUP(C34,Schools!$A:$Z,9,0)</f>
        <v>400039</v>
      </c>
      <c r="K34" s="74" t="s">
        <v>66</v>
      </c>
      <c r="L34" s="74" t="s">
        <v>94</v>
      </c>
      <c r="M34" s="74" t="s">
        <v>3549</v>
      </c>
      <c r="N34" s="77" t="str">
        <f>VLOOKUP(C34,Schools!A:D,4,0)</f>
        <v>Primary</v>
      </c>
      <c r="O34" s="77">
        <f t="shared" si="3"/>
        <v>10162</v>
      </c>
      <c r="P34" s="77">
        <f t="shared" si="7"/>
        <v>543965</v>
      </c>
      <c r="Q34" s="78">
        <v>144532.43208877725</v>
      </c>
      <c r="R34" s="78">
        <v>72266.216044388624</v>
      </c>
      <c r="S34" s="78">
        <f t="shared" ref="S34:AB34" si="27">R34</f>
        <v>72266.216044388624</v>
      </c>
      <c r="T34" s="78">
        <f t="shared" si="27"/>
        <v>72266.216044388624</v>
      </c>
      <c r="U34" s="78">
        <f t="shared" si="27"/>
        <v>72266.216044388624</v>
      </c>
      <c r="V34" s="78">
        <f t="shared" si="27"/>
        <v>72266.216044388624</v>
      </c>
      <c r="W34" s="78">
        <f t="shared" si="27"/>
        <v>72266.216044388624</v>
      </c>
      <c r="X34" s="78">
        <f t="shared" si="27"/>
        <v>72266.216044388624</v>
      </c>
      <c r="Y34" s="78">
        <f t="shared" si="27"/>
        <v>72266.216044388624</v>
      </c>
      <c r="Z34" s="78">
        <f t="shared" si="27"/>
        <v>72266.216044388624</v>
      </c>
      <c r="AA34" s="78">
        <f t="shared" si="27"/>
        <v>72266.216044388624</v>
      </c>
      <c r="AB34" s="78">
        <f t="shared" si="27"/>
        <v>72266.216044388624</v>
      </c>
      <c r="AC34" s="78">
        <f t="shared" si="9"/>
        <v>939460.80857705185</v>
      </c>
      <c r="AD34" s="51">
        <f t="shared" si="10"/>
        <v>0</v>
      </c>
      <c r="AG34" s="79">
        <f t="shared" si="11"/>
        <v>289064.8641775545</v>
      </c>
      <c r="AH34" s="79">
        <f t="shared" si="12"/>
        <v>505863.51231072028</v>
      </c>
      <c r="AI34" s="79">
        <f t="shared" si="13"/>
        <v>722662.16044388607</v>
      </c>
      <c r="AJ34" s="79">
        <f t="shared" si="14"/>
        <v>939460.80857705185</v>
      </c>
      <c r="AK34" s="7"/>
      <c r="AL34" s="7"/>
      <c r="AM34" s="7"/>
      <c r="AN34" s="7"/>
      <c r="AS34"/>
      <c r="AU34" s="52"/>
      <c r="AV34" s="79"/>
      <c r="AW34"/>
      <c r="AX34"/>
      <c r="AY34" s="3"/>
      <c r="AZ34" s="51"/>
      <c r="BA34" s="51"/>
      <c r="BB34" s="51"/>
      <c r="BC34" s="51"/>
      <c r="BD34" s="52"/>
      <c r="BE34" s="51"/>
      <c r="BF34" s="7"/>
      <c r="BG34" s="51"/>
      <c r="BH34" s="1"/>
      <c r="BI34" s="51"/>
      <c r="BJ34" s="1"/>
      <c r="BK34" s="1"/>
      <c r="BL34" s="1"/>
    </row>
    <row r="35" spans="1:64" x14ac:dyDescent="0.25">
      <c r="A35" t="str">
        <f t="shared" si="5"/>
        <v>APT</v>
      </c>
      <c r="C35" s="74">
        <f>Schools!A33</f>
        <v>3022011</v>
      </c>
      <c r="D35" t="str">
        <f>VLOOKUP(C35,Schools!A:B,2,0)</f>
        <v>Church Hill Primary School</v>
      </c>
      <c r="E35" t="str">
        <f>VLOOKUP(C35,Schools!$A:$Z,3,0)</f>
        <v>M</v>
      </c>
      <c r="F35" s="76">
        <v>1004452.1910227181</v>
      </c>
      <c r="G35" s="295" t="s">
        <v>4703</v>
      </c>
      <c r="H35" s="74"/>
      <c r="I35" t="str">
        <f t="shared" si="6"/>
        <v>10162/543965</v>
      </c>
      <c r="J35">
        <f>VLOOKUP(C35,Schools!$A:$Z,9,0)</f>
        <v>400020</v>
      </c>
      <c r="K35" s="74" t="s">
        <v>66</v>
      </c>
      <c r="L35" s="74" t="s">
        <v>94</v>
      </c>
      <c r="M35" s="74" t="s">
        <v>3549</v>
      </c>
      <c r="N35" s="77" t="str">
        <f>VLOOKUP(C35,Schools!A:D,4,0)</f>
        <v>Primary</v>
      </c>
      <c r="O35" s="77">
        <f t="shared" si="3"/>
        <v>10162</v>
      </c>
      <c r="P35" s="77">
        <f t="shared" si="7"/>
        <v>543965</v>
      </c>
      <c r="Q35" s="78">
        <v>154531.10631118741</v>
      </c>
      <c r="R35" s="78">
        <v>77265.553155593705</v>
      </c>
      <c r="S35" s="78">
        <f t="shared" ref="S35:AB35" si="28">R35</f>
        <v>77265.553155593705</v>
      </c>
      <c r="T35" s="78">
        <f t="shared" si="28"/>
        <v>77265.553155593705</v>
      </c>
      <c r="U35" s="78">
        <f t="shared" si="28"/>
        <v>77265.553155593705</v>
      </c>
      <c r="V35" s="78">
        <f t="shared" si="28"/>
        <v>77265.553155593705</v>
      </c>
      <c r="W35" s="78">
        <f t="shared" si="28"/>
        <v>77265.553155593705</v>
      </c>
      <c r="X35" s="78">
        <f t="shared" si="28"/>
        <v>77265.553155593705</v>
      </c>
      <c r="Y35" s="78">
        <f t="shared" si="28"/>
        <v>77265.553155593705</v>
      </c>
      <c r="Z35" s="78">
        <f t="shared" si="28"/>
        <v>77265.553155593705</v>
      </c>
      <c r="AA35" s="78">
        <f t="shared" si="28"/>
        <v>77265.553155593705</v>
      </c>
      <c r="AB35" s="78">
        <f t="shared" si="28"/>
        <v>77265.553155593705</v>
      </c>
      <c r="AC35" s="78">
        <f t="shared" si="9"/>
        <v>1004452.1910227181</v>
      </c>
      <c r="AD35" s="51">
        <f t="shared" si="10"/>
        <v>0</v>
      </c>
      <c r="AG35" s="79">
        <f t="shared" si="11"/>
        <v>309062.21262237482</v>
      </c>
      <c r="AH35" s="79">
        <f t="shared" si="12"/>
        <v>540858.87208915595</v>
      </c>
      <c r="AI35" s="79">
        <f t="shared" si="13"/>
        <v>772655.53155593702</v>
      </c>
      <c r="AJ35" s="79">
        <f t="shared" si="14"/>
        <v>1004452.1910227181</v>
      </c>
      <c r="AK35" s="7"/>
      <c r="AL35" s="7"/>
      <c r="AM35" s="7"/>
      <c r="AN35" s="7"/>
      <c r="AS35"/>
      <c r="AU35" s="52"/>
      <c r="AV35" s="79"/>
      <c r="AW35"/>
      <c r="AX35"/>
      <c r="AY35" s="3"/>
      <c r="AZ35" s="51"/>
      <c r="BA35" s="51"/>
      <c r="BB35" s="51"/>
      <c r="BC35" s="51"/>
      <c r="BD35" s="52"/>
      <c r="BE35" s="51"/>
      <c r="BF35" s="7"/>
      <c r="BG35" s="51"/>
      <c r="BH35" s="1"/>
      <c r="BI35" s="51"/>
      <c r="BJ35" s="1"/>
      <c r="BK35" s="1"/>
      <c r="BL35" s="1"/>
    </row>
    <row r="36" spans="1:64" x14ac:dyDescent="0.25">
      <c r="A36" t="str">
        <f t="shared" si="5"/>
        <v>APT</v>
      </c>
      <c r="C36" s="74">
        <f>Schools!A35</f>
        <v>3022014</v>
      </c>
      <c r="D36" t="str">
        <f>VLOOKUP(C36,Schools!A:B,2,0)</f>
        <v>Colindale School</v>
      </c>
      <c r="E36" t="str">
        <f>VLOOKUP(C36,Schools!$A:$Z,3,0)</f>
        <v>M</v>
      </c>
      <c r="F36" s="76">
        <v>3096400.7116022473</v>
      </c>
      <c r="G36" s="295" t="s">
        <v>4703</v>
      </c>
      <c r="H36" s="74"/>
      <c r="I36" t="str">
        <f t="shared" si="6"/>
        <v>10162/543965</v>
      </c>
      <c r="J36">
        <f>VLOOKUP(C36,Schools!$A:$Z,9,0)</f>
        <v>400050</v>
      </c>
      <c r="K36" s="74" t="s">
        <v>66</v>
      </c>
      <c r="L36" s="74" t="s">
        <v>94</v>
      </c>
      <c r="M36" s="74" t="s">
        <v>3549</v>
      </c>
      <c r="N36" s="77" t="str">
        <f>VLOOKUP(C36,Schools!A:D,4,0)</f>
        <v>Primary</v>
      </c>
      <c r="O36" s="77">
        <f t="shared" si="3"/>
        <v>10162</v>
      </c>
      <c r="P36" s="77">
        <f t="shared" si="7"/>
        <v>543965</v>
      </c>
      <c r="Q36" s="78">
        <v>476369.34024649957</v>
      </c>
      <c r="R36" s="78">
        <v>238184.67012324979</v>
      </c>
      <c r="S36" s="78">
        <f t="shared" ref="S36:AB36" si="29">R36</f>
        <v>238184.67012324979</v>
      </c>
      <c r="T36" s="78">
        <f t="shared" si="29"/>
        <v>238184.67012324979</v>
      </c>
      <c r="U36" s="78">
        <f t="shared" si="29"/>
        <v>238184.67012324979</v>
      </c>
      <c r="V36" s="78">
        <f t="shared" si="29"/>
        <v>238184.67012324979</v>
      </c>
      <c r="W36" s="78">
        <f t="shared" si="29"/>
        <v>238184.67012324979</v>
      </c>
      <c r="X36" s="78">
        <f t="shared" si="29"/>
        <v>238184.67012324979</v>
      </c>
      <c r="Y36" s="78">
        <f t="shared" si="29"/>
        <v>238184.67012324979</v>
      </c>
      <c r="Z36" s="78">
        <f t="shared" si="29"/>
        <v>238184.67012324979</v>
      </c>
      <c r="AA36" s="78">
        <f t="shared" si="29"/>
        <v>238184.67012324979</v>
      </c>
      <c r="AB36" s="78">
        <f t="shared" si="29"/>
        <v>238184.67012324979</v>
      </c>
      <c r="AC36" s="78">
        <f t="shared" si="9"/>
        <v>3096400.7116022473</v>
      </c>
      <c r="AD36" s="51">
        <f t="shared" si="10"/>
        <v>0</v>
      </c>
      <c r="AG36" s="79">
        <f t="shared" si="11"/>
        <v>952738.68049299915</v>
      </c>
      <c r="AH36" s="79">
        <f t="shared" si="12"/>
        <v>1667292.6908627485</v>
      </c>
      <c r="AI36" s="79">
        <f t="shared" si="13"/>
        <v>2381846.701232498</v>
      </c>
      <c r="AJ36" s="79">
        <f t="shared" si="14"/>
        <v>3096400.7116022473</v>
      </c>
      <c r="AK36" s="7"/>
      <c r="AL36" s="7"/>
      <c r="AM36" s="7"/>
      <c r="AN36" s="7"/>
      <c r="AS36"/>
      <c r="AU36" s="52"/>
      <c r="AV36" s="79"/>
      <c r="AW36"/>
      <c r="AX36"/>
      <c r="AY36" s="3"/>
      <c r="AZ36" s="51"/>
      <c r="BA36" s="51"/>
      <c r="BB36" s="51"/>
      <c r="BC36" s="51"/>
      <c r="BD36" s="52"/>
      <c r="BE36" s="51"/>
      <c r="BF36" s="7"/>
      <c r="BG36" s="51"/>
      <c r="BH36" s="1"/>
      <c r="BI36" s="51"/>
      <c r="BJ36" s="1"/>
      <c r="BK36" s="1"/>
      <c r="BL36" s="1"/>
    </row>
    <row r="37" spans="1:64" x14ac:dyDescent="0.25">
      <c r="A37" t="str">
        <f t="shared" si="5"/>
        <v>APT</v>
      </c>
      <c r="C37" s="74">
        <f>Schools!A36</f>
        <v>3022015</v>
      </c>
      <c r="D37" t="str">
        <f>VLOOKUP(C37,Schools!A:B,2,0)</f>
        <v>Coppetts Wood</v>
      </c>
      <c r="E37" t="str">
        <f>VLOOKUP(C37,Schools!$A:$Z,3,0)</f>
        <v>M</v>
      </c>
      <c r="F37" s="76">
        <v>1198078.3255300005</v>
      </c>
      <c r="G37" s="295" t="s">
        <v>4703</v>
      </c>
      <c r="H37" s="74"/>
      <c r="I37" t="str">
        <f t="shared" si="6"/>
        <v>10162/543965</v>
      </c>
      <c r="J37">
        <f>VLOOKUP(C37,Schools!$A:$Z,9,0)</f>
        <v>400059</v>
      </c>
      <c r="K37" s="74" t="s">
        <v>66</v>
      </c>
      <c r="L37" s="74" t="s">
        <v>94</v>
      </c>
      <c r="M37" s="74" t="s">
        <v>3549</v>
      </c>
      <c r="N37" s="77" t="str">
        <f>VLOOKUP(C37,Schools!A:D,4,0)</f>
        <v>Primary</v>
      </c>
      <c r="O37" s="77">
        <f t="shared" si="3"/>
        <v>10162</v>
      </c>
      <c r="P37" s="77">
        <f t="shared" si="7"/>
        <v>543965</v>
      </c>
      <c r="Q37" s="78">
        <v>184319.74238923084</v>
      </c>
      <c r="R37" s="78">
        <v>92159.871194615422</v>
      </c>
      <c r="S37" s="78">
        <f t="shared" ref="S37:AB37" si="30">R37</f>
        <v>92159.871194615422</v>
      </c>
      <c r="T37" s="78">
        <f t="shared" si="30"/>
        <v>92159.871194615422</v>
      </c>
      <c r="U37" s="78">
        <f t="shared" si="30"/>
        <v>92159.871194615422</v>
      </c>
      <c r="V37" s="78">
        <f t="shared" si="30"/>
        <v>92159.871194615422</v>
      </c>
      <c r="W37" s="78">
        <f t="shared" si="30"/>
        <v>92159.871194615422</v>
      </c>
      <c r="X37" s="78">
        <f t="shared" si="30"/>
        <v>92159.871194615422</v>
      </c>
      <c r="Y37" s="78">
        <f t="shared" si="30"/>
        <v>92159.871194615422</v>
      </c>
      <c r="Z37" s="78">
        <f t="shared" si="30"/>
        <v>92159.871194615422</v>
      </c>
      <c r="AA37" s="78">
        <f t="shared" si="30"/>
        <v>92159.871194615422</v>
      </c>
      <c r="AB37" s="78">
        <f t="shared" si="30"/>
        <v>92159.871194615422</v>
      </c>
      <c r="AC37" s="78">
        <f t="shared" si="9"/>
        <v>1198078.3255300003</v>
      </c>
      <c r="AD37" s="51">
        <f t="shared" si="10"/>
        <v>0</v>
      </c>
      <c r="AG37" s="79">
        <f t="shared" si="11"/>
        <v>368639.48477846169</v>
      </c>
      <c r="AH37" s="79">
        <f t="shared" si="12"/>
        <v>645119.09836230788</v>
      </c>
      <c r="AI37" s="79">
        <f t="shared" si="13"/>
        <v>921598.71194615401</v>
      </c>
      <c r="AJ37" s="79">
        <f t="shared" si="14"/>
        <v>1198078.3255300003</v>
      </c>
      <c r="AK37" s="7"/>
      <c r="AL37" s="7"/>
      <c r="AM37" s="7"/>
      <c r="AN37" s="7"/>
      <c r="AS37"/>
      <c r="AU37" s="52"/>
      <c r="AV37" s="79"/>
      <c r="AW37"/>
      <c r="AX37"/>
      <c r="AY37" s="3"/>
      <c r="AZ37" s="51"/>
      <c r="BA37" s="51"/>
      <c r="BB37" s="51"/>
      <c r="BC37" s="51"/>
      <c r="BD37" s="52"/>
      <c r="BE37" s="51"/>
      <c r="BF37" s="7"/>
      <c r="BG37" s="51"/>
      <c r="BH37" s="1"/>
      <c r="BI37" s="51"/>
      <c r="BJ37" s="1"/>
      <c r="BK37" s="1"/>
      <c r="BL37" s="1"/>
    </row>
    <row r="38" spans="1:64" x14ac:dyDescent="0.25">
      <c r="A38" t="str">
        <f t="shared" si="5"/>
        <v>APT</v>
      </c>
      <c r="C38" s="74">
        <f>Schools!A37</f>
        <v>3022016</v>
      </c>
      <c r="D38" t="str">
        <f>VLOOKUP(C38,Schools!A:B,2,0)</f>
        <v>Courtland School</v>
      </c>
      <c r="E38" t="str">
        <f>VLOOKUP(C38,Schools!$A:$Z,3,0)</f>
        <v>M</v>
      </c>
      <c r="F38" s="76">
        <v>1003027.6578474883</v>
      </c>
      <c r="G38" s="295" t="s">
        <v>4703</v>
      </c>
      <c r="H38" s="74"/>
      <c r="I38" t="str">
        <f t="shared" si="6"/>
        <v>10162/543965</v>
      </c>
      <c r="J38">
        <f>VLOOKUP(C38,Schools!$A:$Z,9,0)</f>
        <v>400049</v>
      </c>
      <c r="K38" s="74" t="s">
        <v>66</v>
      </c>
      <c r="L38" s="74" t="s">
        <v>94</v>
      </c>
      <c r="M38" s="74" t="s">
        <v>3549</v>
      </c>
      <c r="N38" s="77" t="str">
        <f>VLOOKUP(C38,Schools!A:D,4,0)</f>
        <v>Primary</v>
      </c>
      <c r="O38" s="77">
        <f t="shared" si="3"/>
        <v>10162</v>
      </c>
      <c r="P38" s="77">
        <f t="shared" si="7"/>
        <v>543965</v>
      </c>
      <c r="Q38" s="78">
        <v>154311.94736115204</v>
      </c>
      <c r="R38" s="78">
        <v>77155.973680576019</v>
      </c>
      <c r="S38" s="78">
        <f t="shared" ref="S38:AB38" si="31">R38</f>
        <v>77155.973680576019</v>
      </c>
      <c r="T38" s="78">
        <f t="shared" si="31"/>
        <v>77155.973680576019</v>
      </c>
      <c r="U38" s="78">
        <f t="shared" si="31"/>
        <v>77155.973680576019</v>
      </c>
      <c r="V38" s="78">
        <f t="shared" si="31"/>
        <v>77155.973680576019</v>
      </c>
      <c r="W38" s="78">
        <f t="shared" si="31"/>
        <v>77155.973680576019</v>
      </c>
      <c r="X38" s="78">
        <f t="shared" si="31"/>
        <v>77155.973680576019</v>
      </c>
      <c r="Y38" s="78">
        <f t="shared" si="31"/>
        <v>77155.973680576019</v>
      </c>
      <c r="Z38" s="78">
        <f t="shared" si="31"/>
        <v>77155.973680576019</v>
      </c>
      <c r="AA38" s="78">
        <f t="shared" si="31"/>
        <v>77155.973680576019</v>
      </c>
      <c r="AB38" s="78">
        <f t="shared" si="31"/>
        <v>77155.973680576019</v>
      </c>
      <c r="AC38" s="78">
        <f t="shared" si="9"/>
        <v>1003027.6578474885</v>
      </c>
      <c r="AD38" s="51">
        <f t="shared" si="10"/>
        <v>0</v>
      </c>
      <c r="AG38" s="79">
        <f t="shared" si="11"/>
        <v>308623.89472230407</v>
      </c>
      <c r="AH38" s="79">
        <f t="shared" si="12"/>
        <v>540091.81576403207</v>
      </c>
      <c r="AI38" s="79">
        <f t="shared" si="13"/>
        <v>771559.7368057603</v>
      </c>
      <c r="AJ38" s="79">
        <f t="shared" si="14"/>
        <v>1003027.6578474885</v>
      </c>
      <c r="AK38" s="7"/>
      <c r="AL38" s="7"/>
      <c r="AM38" s="7"/>
      <c r="AN38" s="7"/>
      <c r="AS38"/>
      <c r="AU38" s="52"/>
      <c r="AV38" s="79"/>
      <c r="AW38"/>
      <c r="AX38"/>
      <c r="AY38" s="3"/>
      <c r="AZ38" s="51"/>
      <c r="BA38" s="51"/>
      <c r="BB38" s="51"/>
      <c r="BC38" s="51"/>
      <c r="BD38" s="52"/>
      <c r="BE38" s="51"/>
      <c r="BF38" s="7"/>
      <c r="BG38" s="51"/>
      <c r="BH38" s="1"/>
      <c r="BI38" s="51"/>
      <c r="BJ38" s="1"/>
      <c r="BK38" s="1"/>
      <c r="BL38" s="1"/>
    </row>
    <row r="39" spans="1:64" x14ac:dyDescent="0.25">
      <c r="A39" t="str">
        <f t="shared" si="5"/>
        <v>APT</v>
      </c>
      <c r="C39" s="74">
        <f>Schools!A38</f>
        <v>3022017</v>
      </c>
      <c r="D39" t="str">
        <f>VLOOKUP(C39,Schools!A:B,2,0)</f>
        <v>Cromer Road Primary School</v>
      </c>
      <c r="E39" t="str">
        <f>VLOOKUP(C39,Schools!$A:$Z,3,0)</f>
        <v>M</v>
      </c>
      <c r="F39" s="76">
        <v>1854771.0517357572</v>
      </c>
      <c r="G39" s="295" t="s">
        <v>4703</v>
      </c>
      <c r="H39" s="74"/>
      <c r="I39" t="str">
        <f t="shared" si="6"/>
        <v>10162/543965</v>
      </c>
      <c r="J39">
        <f>VLOOKUP(C39,Schools!$A:$Z,9,0)</f>
        <v>400080</v>
      </c>
      <c r="K39" s="74" t="s">
        <v>66</v>
      </c>
      <c r="L39" s="74" t="s">
        <v>94</v>
      </c>
      <c r="M39" s="74" t="s">
        <v>3549</v>
      </c>
      <c r="N39" s="77" t="str">
        <f>VLOOKUP(C39,Schools!A:D,4,0)</f>
        <v>Primary</v>
      </c>
      <c r="O39" s="77">
        <f t="shared" si="3"/>
        <v>10162</v>
      </c>
      <c r="P39" s="77">
        <f t="shared" si="7"/>
        <v>543965</v>
      </c>
      <c r="Q39" s="78">
        <v>285349.39257473184</v>
      </c>
      <c r="R39" s="78">
        <v>142674.69628736592</v>
      </c>
      <c r="S39" s="78">
        <f t="shared" ref="S39:AB39" si="32">R39</f>
        <v>142674.69628736592</v>
      </c>
      <c r="T39" s="78">
        <f t="shared" si="32"/>
        <v>142674.69628736592</v>
      </c>
      <c r="U39" s="78">
        <f t="shared" si="32"/>
        <v>142674.69628736592</v>
      </c>
      <c r="V39" s="78">
        <f t="shared" si="32"/>
        <v>142674.69628736592</v>
      </c>
      <c r="W39" s="78">
        <f t="shared" si="32"/>
        <v>142674.69628736592</v>
      </c>
      <c r="X39" s="78">
        <f t="shared" si="32"/>
        <v>142674.69628736592</v>
      </c>
      <c r="Y39" s="78">
        <f t="shared" si="32"/>
        <v>142674.69628736592</v>
      </c>
      <c r="Z39" s="78">
        <f t="shared" si="32"/>
        <v>142674.69628736592</v>
      </c>
      <c r="AA39" s="78">
        <f t="shared" si="32"/>
        <v>142674.69628736592</v>
      </c>
      <c r="AB39" s="78">
        <f t="shared" si="32"/>
        <v>142674.69628736592</v>
      </c>
      <c r="AC39" s="78">
        <f t="shared" si="9"/>
        <v>1854771.0517357565</v>
      </c>
      <c r="AD39" s="51">
        <f t="shared" si="10"/>
        <v>0</v>
      </c>
      <c r="AG39" s="79">
        <f t="shared" si="11"/>
        <v>570698.78514946369</v>
      </c>
      <c r="AH39" s="79">
        <f t="shared" si="12"/>
        <v>998722.87401156127</v>
      </c>
      <c r="AI39" s="79">
        <f t="shared" si="13"/>
        <v>1426746.9628736589</v>
      </c>
      <c r="AJ39" s="79">
        <f t="shared" si="14"/>
        <v>1854771.0517357565</v>
      </c>
      <c r="AK39" s="7"/>
      <c r="AL39" s="7"/>
      <c r="AM39" s="7"/>
      <c r="AN39" s="7"/>
      <c r="AS39"/>
      <c r="AU39" s="52"/>
      <c r="AV39" s="79"/>
      <c r="AW39"/>
      <c r="AX39"/>
      <c r="AY39" s="3"/>
      <c r="AZ39" s="51"/>
      <c r="BA39" s="51"/>
      <c r="BB39" s="51"/>
      <c r="BC39" s="51"/>
      <c r="BD39" s="52"/>
      <c r="BE39" s="51"/>
      <c r="BF39" s="7"/>
      <c r="BG39" s="51"/>
      <c r="BH39" s="1"/>
      <c r="BI39" s="51"/>
      <c r="BJ39" s="1"/>
      <c r="BK39" s="1"/>
      <c r="BL39" s="1"/>
    </row>
    <row r="40" spans="1:64" x14ac:dyDescent="0.25">
      <c r="A40" t="str">
        <f t="shared" si="5"/>
        <v>APT</v>
      </c>
      <c r="C40" s="74">
        <f>Schools!A39</f>
        <v>3022073</v>
      </c>
      <c r="D40" t="str">
        <f>VLOOKUP(C40,Schools!A:B,2,0)</f>
        <v>Danegrove JMI School</v>
      </c>
      <c r="E40" t="str">
        <f>VLOOKUP(C40,Schools!$A:$Z,3,0)</f>
        <v>M</v>
      </c>
      <c r="F40" s="76">
        <v>2840689.3349591885</v>
      </c>
      <c r="G40" s="295" t="s">
        <v>4703</v>
      </c>
      <c r="H40" s="74"/>
      <c r="I40" t="str">
        <f t="shared" si="6"/>
        <v>10162/543965</v>
      </c>
      <c r="J40">
        <f>VLOOKUP(C40,Schools!$A:$Z,9,0)</f>
        <v>400105</v>
      </c>
      <c r="K40" s="74" t="s">
        <v>66</v>
      </c>
      <c r="L40" s="74" t="s">
        <v>94</v>
      </c>
      <c r="M40" s="74" t="s">
        <v>3549</v>
      </c>
      <c r="N40" s="77" t="str">
        <f>VLOOKUP(C40,Schools!A:D,4,0)</f>
        <v>Primary</v>
      </c>
      <c r="O40" s="77">
        <f t="shared" si="3"/>
        <v>10162</v>
      </c>
      <c r="P40" s="77">
        <f t="shared" si="7"/>
        <v>543965</v>
      </c>
      <c r="Q40" s="78">
        <v>437029.12845525978</v>
      </c>
      <c r="R40" s="78">
        <v>218514.56422762989</v>
      </c>
      <c r="S40" s="78">
        <f t="shared" ref="S40:AB40" si="33">R40</f>
        <v>218514.56422762989</v>
      </c>
      <c r="T40" s="78">
        <f t="shared" si="33"/>
        <v>218514.56422762989</v>
      </c>
      <c r="U40" s="78">
        <f t="shared" si="33"/>
        <v>218514.56422762989</v>
      </c>
      <c r="V40" s="78">
        <f t="shared" si="33"/>
        <v>218514.56422762989</v>
      </c>
      <c r="W40" s="78">
        <f t="shared" si="33"/>
        <v>218514.56422762989</v>
      </c>
      <c r="X40" s="78">
        <f t="shared" si="33"/>
        <v>218514.56422762989</v>
      </c>
      <c r="Y40" s="78">
        <f t="shared" si="33"/>
        <v>218514.56422762989</v>
      </c>
      <c r="Z40" s="78">
        <f t="shared" si="33"/>
        <v>218514.56422762989</v>
      </c>
      <c r="AA40" s="78">
        <f t="shared" si="33"/>
        <v>218514.56422762989</v>
      </c>
      <c r="AB40" s="78">
        <f t="shared" si="33"/>
        <v>218514.56422762989</v>
      </c>
      <c r="AC40" s="78">
        <f t="shared" si="9"/>
        <v>2840689.3349591885</v>
      </c>
      <c r="AD40" s="51">
        <f t="shared" si="10"/>
        <v>0</v>
      </c>
      <c r="AG40" s="79">
        <f t="shared" si="11"/>
        <v>874058.25691051956</v>
      </c>
      <c r="AH40" s="79">
        <f t="shared" si="12"/>
        <v>1529601.9495934092</v>
      </c>
      <c r="AI40" s="79">
        <f t="shared" si="13"/>
        <v>2185145.6422762987</v>
      </c>
      <c r="AJ40" s="79">
        <f t="shared" si="14"/>
        <v>2840689.3349591885</v>
      </c>
      <c r="AK40" s="7"/>
      <c r="AL40" s="7"/>
      <c r="AM40" s="7"/>
      <c r="AN40" s="7"/>
      <c r="AS40"/>
      <c r="AU40" s="52"/>
      <c r="AV40" s="79"/>
      <c r="AW40"/>
      <c r="AX40"/>
      <c r="AY40" s="3"/>
      <c r="AZ40" s="51"/>
      <c r="BA40" s="51"/>
      <c r="BB40" s="51"/>
      <c r="BC40" s="51"/>
      <c r="BD40" s="52"/>
      <c r="BE40" s="51"/>
      <c r="BF40" s="7"/>
      <c r="BG40" s="51"/>
      <c r="BH40" s="1"/>
      <c r="BI40" s="51"/>
      <c r="BJ40" s="1"/>
      <c r="BK40" s="1"/>
      <c r="BL40" s="1"/>
    </row>
    <row r="41" spans="1:64" x14ac:dyDescent="0.25">
      <c r="A41" t="str">
        <f t="shared" si="5"/>
        <v>APT</v>
      </c>
      <c r="C41" s="74">
        <f>Schools!A40</f>
        <v>3022019</v>
      </c>
      <c r="D41" t="str">
        <f>VLOOKUP(C41,Schools!A:B,2,0)</f>
        <v>Deansbrook Infant School</v>
      </c>
      <c r="E41" t="str">
        <f>VLOOKUP(C41,Schools!$A:$Z,3,0)</f>
        <v>M</v>
      </c>
      <c r="F41" s="76">
        <v>1130765.702982886</v>
      </c>
      <c r="G41" s="295" t="s">
        <v>4703</v>
      </c>
      <c r="H41" s="74"/>
      <c r="I41" t="str">
        <f t="shared" si="6"/>
        <v>10162/543965</v>
      </c>
      <c r="J41">
        <f>VLOOKUP(C41,Schools!$A:$Z,9,0)</f>
        <v>400036</v>
      </c>
      <c r="K41" s="74" t="s">
        <v>66</v>
      </c>
      <c r="L41" s="74" t="s">
        <v>94</v>
      </c>
      <c r="M41" s="74" t="s">
        <v>3549</v>
      </c>
      <c r="N41" s="77" t="str">
        <f>VLOOKUP(C41,Schools!A:D,4,0)</f>
        <v>Primary</v>
      </c>
      <c r="O41" s="77">
        <f t="shared" si="3"/>
        <v>10162</v>
      </c>
      <c r="P41" s="77">
        <f t="shared" si="7"/>
        <v>543965</v>
      </c>
      <c r="Q41" s="78">
        <v>173963.95430505939</v>
      </c>
      <c r="R41" s="78">
        <v>86981.977152529696</v>
      </c>
      <c r="S41" s="78">
        <f t="shared" ref="S41:AB41" si="34">R41</f>
        <v>86981.977152529696</v>
      </c>
      <c r="T41" s="78">
        <f t="shared" si="34"/>
        <v>86981.977152529696</v>
      </c>
      <c r="U41" s="78">
        <f t="shared" si="34"/>
        <v>86981.977152529696</v>
      </c>
      <c r="V41" s="78">
        <f t="shared" si="34"/>
        <v>86981.977152529696</v>
      </c>
      <c r="W41" s="78">
        <f t="shared" si="34"/>
        <v>86981.977152529696</v>
      </c>
      <c r="X41" s="78">
        <f t="shared" si="34"/>
        <v>86981.977152529696</v>
      </c>
      <c r="Y41" s="78">
        <f t="shared" si="34"/>
        <v>86981.977152529696</v>
      </c>
      <c r="Z41" s="78">
        <f t="shared" si="34"/>
        <v>86981.977152529696</v>
      </c>
      <c r="AA41" s="78">
        <f t="shared" si="34"/>
        <v>86981.977152529696</v>
      </c>
      <c r="AB41" s="78">
        <f t="shared" si="34"/>
        <v>86981.977152529696</v>
      </c>
      <c r="AC41" s="78">
        <f t="shared" si="9"/>
        <v>1130765.7029828858</v>
      </c>
      <c r="AD41" s="51">
        <f t="shared" si="10"/>
        <v>0</v>
      </c>
      <c r="AG41" s="79">
        <f t="shared" si="11"/>
        <v>347927.90861011879</v>
      </c>
      <c r="AH41" s="79">
        <f t="shared" si="12"/>
        <v>608873.84006770793</v>
      </c>
      <c r="AI41" s="79">
        <f t="shared" si="13"/>
        <v>869819.77152529685</v>
      </c>
      <c r="AJ41" s="79">
        <f t="shared" si="14"/>
        <v>1130765.7029828858</v>
      </c>
      <c r="AK41" s="7"/>
      <c r="AL41" s="7"/>
      <c r="AM41" s="7"/>
      <c r="AN41" s="7"/>
      <c r="AS41"/>
      <c r="AU41" s="52"/>
      <c r="AV41" s="79"/>
      <c r="AW41"/>
      <c r="AX41"/>
      <c r="AY41" s="3"/>
      <c r="AZ41" s="51"/>
      <c r="BA41" s="51"/>
      <c r="BB41" s="51"/>
      <c r="BC41" s="51"/>
      <c r="BD41" s="52"/>
      <c r="BE41" s="51"/>
      <c r="BF41" s="7"/>
      <c r="BG41" s="51"/>
      <c r="BH41" s="1"/>
      <c r="BI41" s="51"/>
      <c r="BJ41" s="1"/>
      <c r="BK41" s="1"/>
      <c r="BL41" s="1"/>
    </row>
    <row r="42" spans="1:64" x14ac:dyDescent="0.25">
      <c r="A42" t="str">
        <f t="shared" si="5"/>
        <v>APT</v>
      </c>
      <c r="C42" s="74">
        <f>Schools!A42</f>
        <v>3022021</v>
      </c>
      <c r="D42" t="str">
        <f>VLOOKUP(C42,Schools!A:B,2,0)</f>
        <v>Dollis Primary School</v>
      </c>
      <c r="E42" t="str">
        <f>VLOOKUP(C42,Schools!$A:$Z,3,0)</f>
        <v>M</v>
      </c>
      <c r="F42" s="76">
        <v>2332337.8876650496</v>
      </c>
      <c r="G42" s="295" t="s">
        <v>4703</v>
      </c>
      <c r="H42" s="74"/>
      <c r="I42" t="str">
        <f t="shared" si="6"/>
        <v>10162/543965</v>
      </c>
      <c r="J42">
        <f>VLOOKUP(C42,Schools!$A:$Z,9,0)</f>
        <v>400042</v>
      </c>
      <c r="K42" s="74" t="s">
        <v>66</v>
      </c>
      <c r="L42" s="74" t="s">
        <v>94</v>
      </c>
      <c r="M42" s="74" t="s">
        <v>3549</v>
      </c>
      <c r="N42" s="77" t="str">
        <f>VLOOKUP(C42,Schools!A:D,4,0)</f>
        <v>Primary</v>
      </c>
      <c r="O42" s="77">
        <f t="shared" si="3"/>
        <v>10162</v>
      </c>
      <c r="P42" s="77">
        <f t="shared" si="7"/>
        <v>543965</v>
      </c>
      <c r="Q42" s="78">
        <v>358821.2134869307</v>
      </c>
      <c r="R42" s="78">
        <v>179410.60674346535</v>
      </c>
      <c r="S42" s="78">
        <f t="shared" ref="S42:AB42" si="35">R42</f>
        <v>179410.60674346535</v>
      </c>
      <c r="T42" s="78">
        <f t="shared" si="35"/>
        <v>179410.60674346535</v>
      </c>
      <c r="U42" s="78">
        <f t="shared" si="35"/>
        <v>179410.60674346535</v>
      </c>
      <c r="V42" s="78">
        <f t="shared" si="35"/>
        <v>179410.60674346535</v>
      </c>
      <c r="W42" s="78">
        <f t="shared" si="35"/>
        <v>179410.60674346535</v>
      </c>
      <c r="X42" s="78">
        <f t="shared" si="35"/>
        <v>179410.60674346535</v>
      </c>
      <c r="Y42" s="78">
        <f t="shared" si="35"/>
        <v>179410.60674346535</v>
      </c>
      <c r="Z42" s="78">
        <f t="shared" si="35"/>
        <v>179410.60674346535</v>
      </c>
      <c r="AA42" s="78">
        <f t="shared" si="35"/>
        <v>179410.60674346535</v>
      </c>
      <c r="AB42" s="78">
        <f t="shared" si="35"/>
        <v>179410.60674346535</v>
      </c>
      <c r="AC42" s="78">
        <f t="shared" si="9"/>
        <v>2332337.8876650496</v>
      </c>
      <c r="AD42" s="51">
        <f t="shared" si="10"/>
        <v>0</v>
      </c>
      <c r="AG42" s="79">
        <f t="shared" si="11"/>
        <v>717642.42697386141</v>
      </c>
      <c r="AH42" s="79">
        <f t="shared" si="12"/>
        <v>1255874.2472042576</v>
      </c>
      <c r="AI42" s="79">
        <f t="shared" si="13"/>
        <v>1794106.0674346539</v>
      </c>
      <c r="AJ42" s="79">
        <f t="shared" si="14"/>
        <v>2332337.8876650496</v>
      </c>
      <c r="AK42" s="7"/>
      <c r="AL42" s="7"/>
      <c r="AM42" s="7"/>
      <c r="AN42" s="7"/>
      <c r="AS42"/>
      <c r="AU42" s="52"/>
      <c r="AV42" s="79"/>
      <c r="AW42"/>
      <c r="AX42"/>
      <c r="AY42" s="3"/>
      <c r="AZ42" s="51"/>
      <c r="BA42" s="51"/>
      <c r="BB42" s="51"/>
      <c r="BC42" s="51"/>
      <c r="BD42" s="52"/>
      <c r="BE42" s="51"/>
      <c r="BF42" s="7"/>
      <c r="BG42" s="51"/>
      <c r="BH42" s="1"/>
      <c r="BI42" s="51"/>
      <c r="BJ42" s="1"/>
      <c r="BK42" s="1"/>
      <c r="BL42" s="1"/>
    </row>
    <row r="43" spans="1:64" x14ac:dyDescent="0.25">
      <c r="A43" t="str">
        <f t="shared" si="5"/>
        <v>APT</v>
      </c>
      <c r="C43" s="74">
        <f>Schools!A43</f>
        <v>3022023</v>
      </c>
      <c r="D43" t="str">
        <f>VLOOKUP(C43,Schools!A:B,2,0)</f>
        <v>Edgware Primary School</v>
      </c>
      <c r="E43" t="str">
        <f>VLOOKUP(C43,Schools!$A:$Z,3,0)</f>
        <v>M</v>
      </c>
      <c r="F43" s="76">
        <v>2467802.1393759092</v>
      </c>
      <c r="G43" s="295" t="s">
        <v>4703</v>
      </c>
      <c r="H43" s="74"/>
      <c r="I43" t="str">
        <f t="shared" si="6"/>
        <v>10162/543965</v>
      </c>
      <c r="J43">
        <f>VLOOKUP(C43,Schools!$A:$Z,9,0)</f>
        <v>400159</v>
      </c>
      <c r="K43" s="74" t="s">
        <v>66</v>
      </c>
      <c r="L43" s="74" t="s">
        <v>94</v>
      </c>
      <c r="M43" s="74" t="s">
        <v>3549</v>
      </c>
      <c r="N43" s="77" t="str">
        <f>VLOOKUP(C43,Schools!A:D,4,0)</f>
        <v>Primary</v>
      </c>
      <c r="O43" s="77">
        <f t="shared" si="3"/>
        <v>10162</v>
      </c>
      <c r="P43" s="77">
        <f t="shared" si="7"/>
        <v>543965</v>
      </c>
      <c r="Q43" s="78">
        <v>379661.86759629374</v>
      </c>
      <c r="R43" s="78">
        <v>189830.93379814687</v>
      </c>
      <c r="S43" s="78">
        <f t="shared" ref="S43:AB43" si="36">R43</f>
        <v>189830.93379814687</v>
      </c>
      <c r="T43" s="78">
        <f t="shared" si="36"/>
        <v>189830.93379814687</v>
      </c>
      <c r="U43" s="78">
        <f t="shared" si="36"/>
        <v>189830.93379814687</v>
      </c>
      <c r="V43" s="78">
        <f t="shared" si="36"/>
        <v>189830.93379814687</v>
      </c>
      <c r="W43" s="78">
        <f t="shared" si="36"/>
        <v>189830.93379814687</v>
      </c>
      <c r="X43" s="78">
        <f t="shared" si="36"/>
        <v>189830.93379814687</v>
      </c>
      <c r="Y43" s="78">
        <f t="shared" si="36"/>
        <v>189830.93379814687</v>
      </c>
      <c r="Z43" s="78">
        <f t="shared" si="36"/>
        <v>189830.93379814687</v>
      </c>
      <c r="AA43" s="78">
        <f t="shared" si="36"/>
        <v>189830.93379814687</v>
      </c>
      <c r="AB43" s="78">
        <f t="shared" si="36"/>
        <v>189830.93379814687</v>
      </c>
      <c r="AC43" s="78">
        <f t="shared" si="9"/>
        <v>2467802.1393759092</v>
      </c>
      <c r="AD43" s="51">
        <f t="shared" si="10"/>
        <v>0</v>
      </c>
      <c r="AG43" s="79">
        <f t="shared" si="11"/>
        <v>759323.73519258748</v>
      </c>
      <c r="AH43" s="79">
        <f t="shared" si="12"/>
        <v>1328816.5365870281</v>
      </c>
      <c r="AI43" s="79">
        <f t="shared" si="13"/>
        <v>1898309.3379814688</v>
      </c>
      <c r="AJ43" s="79">
        <f t="shared" si="14"/>
        <v>2467802.1393759092</v>
      </c>
      <c r="AK43" s="7"/>
      <c r="AL43" s="7"/>
      <c r="AM43" s="7"/>
      <c r="AN43" s="7"/>
      <c r="AS43"/>
      <c r="AU43" s="52"/>
      <c r="AV43" s="79"/>
      <c r="AW43"/>
      <c r="AX43"/>
      <c r="AY43" s="3"/>
      <c r="AZ43" s="51"/>
      <c r="BA43" s="51"/>
      <c r="BB43" s="51"/>
      <c r="BC43" s="51"/>
      <c r="BD43" s="52"/>
      <c r="BE43" s="51"/>
      <c r="BF43" s="7"/>
      <c r="BG43" s="51"/>
      <c r="BH43" s="1"/>
      <c r="BI43" s="51"/>
      <c r="BJ43" s="1"/>
      <c r="BK43" s="1"/>
      <c r="BL43" s="1"/>
    </row>
    <row r="44" spans="1:64" x14ac:dyDescent="0.25">
      <c r="A44" t="str">
        <f t="shared" si="5"/>
        <v>APT</v>
      </c>
      <c r="C44" s="74">
        <f>Schools!A45</f>
        <v>3022024</v>
      </c>
      <c r="D44" t="str">
        <f>VLOOKUP(C44,Schools!A:B,2,0)</f>
        <v>Fairway Primary School</v>
      </c>
      <c r="E44" t="str">
        <f>VLOOKUP(C44,Schools!$A:$Z,3,0)</f>
        <v>M</v>
      </c>
      <c r="F44" s="76">
        <v>1051678.1731140001</v>
      </c>
      <c r="G44" s="295" t="s">
        <v>4703</v>
      </c>
      <c r="H44" s="74"/>
      <c r="I44" t="str">
        <f t="shared" si="6"/>
        <v>10162/543965</v>
      </c>
      <c r="J44">
        <f>VLOOKUP(C44,Schools!$A:$Z,9,0)</f>
        <v>400047</v>
      </c>
      <c r="K44" s="74" t="s">
        <v>66</v>
      </c>
      <c r="L44" s="74" t="s">
        <v>94</v>
      </c>
      <c r="M44" s="74" t="s">
        <v>3549</v>
      </c>
      <c r="N44" s="77" t="str">
        <f>VLOOKUP(C44,Schools!A:D,4,0)</f>
        <v>Primary</v>
      </c>
      <c r="O44" s="77">
        <f t="shared" si="3"/>
        <v>10162</v>
      </c>
      <c r="P44" s="77">
        <f t="shared" si="7"/>
        <v>543965</v>
      </c>
      <c r="Q44" s="78">
        <v>161796.64201753848</v>
      </c>
      <c r="R44" s="78">
        <v>80898.321008769242</v>
      </c>
      <c r="S44" s="78">
        <f t="shared" ref="S44:AB44" si="37">R44</f>
        <v>80898.321008769242</v>
      </c>
      <c r="T44" s="78">
        <f t="shared" si="37"/>
        <v>80898.321008769242</v>
      </c>
      <c r="U44" s="78">
        <f t="shared" si="37"/>
        <v>80898.321008769242</v>
      </c>
      <c r="V44" s="78">
        <f t="shared" si="37"/>
        <v>80898.321008769242</v>
      </c>
      <c r="W44" s="78">
        <f t="shared" si="37"/>
        <v>80898.321008769242</v>
      </c>
      <c r="X44" s="78">
        <f t="shared" si="37"/>
        <v>80898.321008769242</v>
      </c>
      <c r="Y44" s="78">
        <f t="shared" si="37"/>
        <v>80898.321008769242</v>
      </c>
      <c r="Z44" s="78">
        <f t="shared" si="37"/>
        <v>80898.321008769242</v>
      </c>
      <c r="AA44" s="78">
        <f t="shared" si="37"/>
        <v>80898.321008769242</v>
      </c>
      <c r="AB44" s="78">
        <f t="shared" si="37"/>
        <v>80898.321008769242</v>
      </c>
      <c r="AC44" s="78">
        <f t="shared" si="9"/>
        <v>1051678.1731139999</v>
      </c>
      <c r="AD44" s="51">
        <f t="shared" si="10"/>
        <v>0</v>
      </c>
      <c r="AG44" s="79">
        <f t="shared" si="11"/>
        <v>323593.28403507697</v>
      </c>
      <c r="AH44" s="79">
        <f t="shared" si="12"/>
        <v>566288.24706138461</v>
      </c>
      <c r="AI44" s="79">
        <f t="shared" si="13"/>
        <v>808983.21008769225</v>
      </c>
      <c r="AJ44" s="79">
        <f t="shared" si="14"/>
        <v>1051678.1731139999</v>
      </c>
      <c r="AK44" s="7"/>
      <c r="AL44" s="7"/>
      <c r="AM44" s="7"/>
      <c r="AN44" s="7"/>
      <c r="AS44"/>
      <c r="AU44" s="52"/>
      <c r="AV44" s="79"/>
      <c r="AW44"/>
      <c r="AX44"/>
      <c r="AY44" s="3"/>
      <c r="AZ44" s="51"/>
      <c r="BA44" s="51"/>
      <c r="BB44" s="51"/>
      <c r="BC44" s="51"/>
      <c r="BD44" s="52"/>
      <c r="BE44" s="51"/>
      <c r="BF44" s="7"/>
      <c r="BG44" s="51"/>
      <c r="BH44" s="1"/>
      <c r="BI44" s="51"/>
      <c r="BJ44" s="1"/>
      <c r="BK44" s="1"/>
      <c r="BL44" s="1"/>
    </row>
    <row r="45" spans="1:64" x14ac:dyDescent="0.25">
      <c r="A45" t="str">
        <f t="shared" si="5"/>
        <v>APT</v>
      </c>
      <c r="C45" s="74">
        <f>Schools!A46</f>
        <v>3022025</v>
      </c>
      <c r="D45" t="str">
        <f>VLOOKUP(C45,Schools!A:B,2,0)</f>
        <v>Foulds</v>
      </c>
      <c r="E45" t="str">
        <f>VLOOKUP(C45,Schools!$A:$Z,3,0)</f>
        <v>M</v>
      </c>
      <c r="F45" s="76">
        <v>1366340.2429273503</v>
      </c>
      <c r="G45" s="295" t="s">
        <v>4703</v>
      </c>
      <c r="H45" s="74"/>
      <c r="I45" t="str">
        <f t="shared" si="6"/>
        <v>10162/543965</v>
      </c>
      <c r="J45">
        <f>VLOOKUP(C45,Schools!$A:$Z,9,0)</f>
        <v>400001</v>
      </c>
      <c r="K45" s="74" t="s">
        <v>66</v>
      </c>
      <c r="L45" s="74" t="s">
        <v>94</v>
      </c>
      <c r="M45" s="74" t="s">
        <v>3549</v>
      </c>
      <c r="N45" s="77" t="str">
        <f>VLOOKUP(C45,Schools!A:D,4,0)</f>
        <v>Primary</v>
      </c>
      <c r="O45" s="77">
        <f t="shared" si="3"/>
        <v>10162</v>
      </c>
      <c r="P45" s="77">
        <f t="shared" si="7"/>
        <v>543965</v>
      </c>
      <c r="Q45" s="78">
        <v>210206.19121959235</v>
      </c>
      <c r="R45" s="78">
        <v>105103.09560979618</v>
      </c>
      <c r="S45" s="78">
        <f t="shared" ref="S45:AB45" si="38">R45</f>
        <v>105103.09560979618</v>
      </c>
      <c r="T45" s="78">
        <f t="shared" si="38"/>
        <v>105103.09560979618</v>
      </c>
      <c r="U45" s="78">
        <f t="shared" si="38"/>
        <v>105103.09560979618</v>
      </c>
      <c r="V45" s="78">
        <f t="shared" si="38"/>
        <v>105103.09560979618</v>
      </c>
      <c r="W45" s="78">
        <f t="shared" si="38"/>
        <v>105103.09560979618</v>
      </c>
      <c r="X45" s="78">
        <f t="shared" si="38"/>
        <v>105103.09560979618</v>
      </c>
      <c r="Y45" s="78">
        <f t="shared" si="38"/>
        <v>105103.09560979618</v>
      </c>
      <c r="Z45" s="78">
        <f t="shared" si="38"/>
        <v>105103.09560979618</v>
      </c>
      <c r="AA45" s="78">
        <f t="shared" si="38"/>
        <v>105103.09560979618</v>
      </c>
      <c r="AB45" s="78">
        <f t="shared" si="38"/>
        <v>105103.09560979618</v>
      </c>
      <c r="AC45" s="78">
        <f t="shared" si="9"/>
        <v>1366340.2429273508</v>
      </c>
      <c r="AD45" s="51">
        <f t="shared" si="10"/>
        <v>0</v>
      </c>
      <c r="AG45" s="79">
        <f t="shared" si="11"/>
        <v>420412.3824391847</v>
      </c>
      <c r="AH45" s="79">
        <f t="shared" si="12"/>
        <v>735721.6692685734</v>
      </c>
      <c r="AI45" s="79">
        <f t="shared" si="13"/>
        <v>1051030.9560979621</v>
      </c>
      <c r="AJ45" s="79">
        <f t="shared" si="14"/>
        <v>1366340.2429273508</v>
      </c>
      <c r="AK45" s="7"/>
      <c r="AL45" s="7"/>
      <c r="AM45" s="7"/>
      <c r="AN45" s="7"/>
      <c r="AS45"/>
      <c r="AU45" s="52"/>
      <c r="AV45" s="79"/>
      <c r="AW45"/>
      <c r="AX45"/>
      <c r="AY45" s="3"/>
      <c r="AZ45" s="51"/>
      <c r="BA45" s="51"/>
      <c r="BB45" s="51"/>
      <c r="BC45" s="51"/>
      <c r="BD45" s="52"/>
      <c r="BE45" s="51"/>
      <c r="BF45" s="7"/>
      <c r="BG45" s="51"/>
      <c r="BH45" s="1"/>
      <c r="BI45" s="51"/>
      <c r="BJ45" s="1"/>
      <c r="BK45" s="1"/>
      <c r="BL45" s="1"/>
    </row>
    <row r="46" spans="1:64" x14ac:dyDescent="0.25">
      <c r="A46" t="str">
        <f t="shared" si="5"/>
        <v>APT</v>
      </c>
      <c r="C46" s="74">
        <f>Schools!A47</f>
        <v>3022026</v>
      </c>
      <c r="D46" t="str">
        <f>VLOOKUP(C46,Schools!A:B,2,0)</f>
        <v>Frith Manor School</v>
      </c>
      <c r="E46" t="str">
        <f>VLOOKUP(C46,Schools!$A:$Z,3,0)</f>
        <v>M</v>
      </c>
      <c r="F46" s="76">
        <v>2267825.271287689</v>
      </c>
      <c r="G46" s="295" t="s">
        <v>4703</v>
      </c>
      <c r="H46" s="74"/>
      <c r="I46" t="str">
        <f t="shared" si="6"/>
        <v>10162/543965</v>
      </c>
      <c r="J46">
        <f>VLOOKUP(C46,Schools!$A:$Z,9,0)</f>
        <v>400082</v>
      </c>
      <c r="K46" s="74" t="s">
        <v>66</v>
      </c>
      <c r="L46" s="74" t="s">
        <v>94</v>
      </c>
      <c r="M46" s="74" t="s">
        <v>3549</v>
      </c>
      <c r="N46" s="77" t="str">
        <f>VLOOKUP(C46,Schools!A:D,4,0)</f>
        <v>Primary</v>
      </c>
      <c r="O46" s="77">
        <f t="shared" si="3"/>
        <v>10162</v>
      </c>
      <c r="P46" s="77">
        <f t="shared" si="7"/>
        <v>543965</v>
      </c>
      <c r="Q46" s="78">
        <v>348896.19558272138</v>
      </c>
      <c r="R46" s="78">
        <v>174448.09779136069</v>
      </c>
      <c r="S46" s="78">
        <f t="shared" ref="S46:AB46" si="39">R46</f>
        <v>174448.09779136069</v>
      </c>
      <c r="T46" s="78">
        <f t="shared" si="39"/>
        <v>174448.09779136069</v>
      </c>
      <c r="U46" s="78">
        <f t="shared" si="39"/>
        <v>174448.09779136069</v>
      </c>
      <c r="V46" s="78">
        <f t="shared" si="39"/>
        <v>174448.09779136069</v>
      </c>
      <c r="W46" s="78">
        <f t="shared" si="39"/>
        <v>174448.09779136069</v>
      </c>
      <c r="X46" s="78">
        <f t="shared" si="39"/>
        <v>174448.09779136069</v>
      </c>
      <c r="Y46" s="78">
        <f t="shared" si="39"/>
        <v>174448.09779136069</v>
      </c>
      <c r="Z46" s="78">
        <f t="shared" si="39"/>
        <v>174448.09779136069</v>
      </c>
      <c r="AA46" s="78">
        <f t="shared" si="39"/>
        <v>174448.09779136069</v>
      </c>
      <c r="AB46" s="78">
        <f t="shared" si="39"/>
        <v>174448.09779136069</v>
      </c>
      <c r="AC46" s="78">
        <f t="shared" si="9"/>
        <v>2267825.271287689</v>
      </c>
      <c r="AD46" s="51">
        <f t="shared" si="10"/>
        <v>0</v>
      </c>
      <c r="AG46" s="79">
        <f t="shared" si="11"/>
        <v>697792.39116544276</v>
      </c>
      <c r="AH46" s="79">
        <f t="shared" si="12"/>
        <v>1221136.6845395248</v>
      </c>
      <c r="AI46" s="79">
        <f t="shared" si="13"/>
        <v>1744480.9779136069</v>
      </c>
      <c r="AJ46" s="79">
        <f t="shared" si="14"/>
        <v>2267825.271287689</v>
      </c>
      <c r="AK46" s="7"/>
      <c r="AL46" s="7"/>
      <c r="AM46" s="7"/>
      <c r="AN46" s="7"/>
      <c r="AS46"/>
      <c r="AU46" s="52"/>
      <c r="AV46" s="79"/>
      <c r="AW46"/>
      <c r="AX46"/>
      <c r="AY46" s="3"/>
      <c r="AZ46" s="51"/>
      <c r="BA46" s="51"/>
      <c r="BB46" s="51"/>
      <c r="BC46" s="51"/>
      <c r="BD46" s="52"/>
      <c r="BE46" s="51"/>
      <c r="BF46" s="7"/>
      <c r="BG46" s="51"/>
      <c r="BH46" s="1"/>
      <c r="BI46" s="51"/>
      <c r="BJ46" s="1"/>
      <c r="BK46" s="1"/>
      <c r="BL46" s="1"/>
    </row>
    <row r="47" spans="1:64" x14ac:dyDescent="0.25">
      <c r="A47" t="str">
        <f t="shared" si="5"/>
        <v>APT</v>
      </c>
      <c r="C47" s="74">
        <f>Schools!A48</f>
        <v>3022028</v>
      </c>
      <c r="D47" t="str">
        <f>VLOOKUP(C47,Schools!A:B,2,0)</f>
        <v>Garden Suburb Infant School</v>
      </c>
      <c r="E47" t="str">
        <f>VLOOKUP(C47,Schools!$A:$Z,3,0)</f>
        <v>M</v>
      </c>
      <c r="F47" s="76">
        <v>1206003.5170539611</v>
      </c>
      <c r="G47" s="295" t="s">
        <v>4703</v>
      </c>
      <c r="H47" s="74"/>
      <c r="I47" t="str">
        <f t="shared" si="6"/>
        <v>10162/543965</v>
      </c>
      <c r="J47">
        <f>VLOOKUP(C47,Schools!$A:$Z,9,0)</f>
        <v>400067</v>
      </c>
      <c r="K47" s="74" t="s">
        <v>66</v>
      </c>
      <c r="L47" s="74" t="s">
        <v>94</v>
      </c>
      <c r="M47" s="74" t="s">
        <v>3549</v>
      </c>
      <c r="N47" s="77" t="str">
        <f>VLOOKUP(C47,Schools!A:D,4,0)</f>
        <v>Primary</v>
      </c>
      <c r="O47" s="77">
        <f t="shared" si="3"/>
        <v>10162</v>
      </c>
      <c r="P47" s="77">
        <f t="shared" si="7"/>
        <v>543965</v>
      </c>
      <c r="Q47" s="78">
        <v>185539.00262368631</v>
      </c>
      <c r="R47" s="78">
        <v>92769.501311843153</v>
      </c>
      <c r="S47" s="78">
        <f t="shared" ref="S47:AB47" si="40">R47</f>
        <v>92769.501311843153</v>
      </c>
      <c r="T47" s="78">
        <f t="shared" si="40"/>
        <v>92769.501311843153</v>
      </c>
      <c r="U47" s="78">
        <f t="shared" si="40"/>
        <v>92769.501311843153</v>
      </c>
      <c r="V47" s="78">
        <f t="shared" si="40"/>
        <v>92769.501311843153</v>
      </c>
      <c r="W47" s="78">
        <f t="shared" si="40"/>
        <v>92769.501311843153</v>
      </c>
      <c r="X47" s="78">
        <f t="shared" si="40"/>
        <v>92769.501311843153</v>
      </c>
      <c r="Y47" s="78">
        <f t="shared" si="40"/>
        <v>92769.501311843153</v>
      </c>
      <c r="Z47" s="78">
        <f t="shared" si="40"/>
        <v>92769.501311843153</v>
      </c>
      <c r="AA47" s="78">
        <f t="shared" si="40"/>
        <v>92769.501311843153</v>
      </c>
      <c r="AB47" s="78">
        <f t="shared" si="40"/>
        <v>92769.501311843153</v>
      </c>
      <c r="AC47" s="78">
        <f t="shared" si="9"/>
        <v>1206003.5170539608</v>
      </c>
      <c r="AD47" s="51">
        <f t="shared" si="10"/>
        <v>0</v>
      </c>
      <c r="AG47" s="79">
        <f t="shared" si="11"/>
        <v>371078.00524737261</v>
      </c>
      <c r="AH47" s="79">
        <f t="shared" si="12"/>
        <v>649386.50918290205</v>
      </c>
      <c r="AI47" s="79">
        <f t="shared" si="13"/>
        <v>927695.01311843155</v>
      </c>
      <c r="AJ47" s="79">
        <f t="shared" si="14"/>
        <v>1206003.5170539608</v>
      </c>
      <c r="AK47" s="7"/>
      <c r="AL47" s="7"/>
      <c r="AM47" s="7"/>
      <c r="AN47" s="7"/>
      <c r="AS47"/>
      <c r="AU47" s="52"/>
      <c r="AV47" s="79"/>
      <c r="AW47"/>
      <c r="AX47"/>
      <c r="AY47" s="3"/>
      <c r="AZ47" s="51"/>
      <c r="BA47" s="51"/>
      <c r="BB47" s="51"/>
      <c r="BC47" s="51"/>
      <c r="BD47" s="52"/>
      <c r="BE47" s="51"/>
      <c r="BF47" s="7"/>
      <c r="BG47" s="51"/>
      <c r="BH47" s="1"/>
      <c r="BI47" s="51"/>
      <c r="BJ47" s="1"/>
      <c r="BK47" s="1"/>
      <c r="BL47" s="1"/>
    </row>
    <row r="48" spans="1:64" x14ac:dyDescent="0.25">
      <c r="A48" t="str">
        <f t="shared" si="5"/>
        <v>APT</v>
      </c>
      <c r="C48" s="74">
        <f>Schools!A49</f>
        <v>3022027</v>
      </c>
      <c r="D48" t="str">
        <f>VLOOKUP(C48,Schools!A:B,2,0)</f>
        <v>Garden Suburb Junior</v>
      </c>
      <c r="E48" t="str">
        <f>VLOOKUP(C48,Schools!$A:$Z,3,0)</f>
        <v>M</v>
      </c>
      <c r="F48" s="76">
        <v>1596649.9050787762</v>
      </c>
      <c r="G48" s="295" t="s">
        <v>4703</v>
      </c>
      <c r="H48" s="74"/>
      <c r="I48" t="str">
        <f t="shared" si="6"/>
        <v>10162/543965</v>
      </c>
      <c r="J48">
        <f>VLOOKUP(C48,Schools!$A:$Z,9,0)</f>
        <v>400002</v>
      </c>
      <c r="K48" s="74" t="s">
        <v>66</v>
      </c>
      <c r="L48" s="74" t="s">
        <v>94</v>
      </c>
      <c r="M48" s="74" t="s">
        <v>3549</v>
      </c>
      <c r="N48" s="77" t="str">
        <f>VLOOKUP(C48,Schools!A:D,4,0)</f>
        <v>Primary</v>
      </c>
      <c r="O48" s="77">
        <f t="shared" si="3"/>
        <v>10162</v>
      </c>
      <c r="P48" s="77">
        <f t="shared" si="7"/>
        <v>543965</v>
      </c>
      <c r="Q48" s="78">
        <v>245638.44693519635</v>
      </c>
      <c r="R48" s="78">
        <v>122819.22346759817</v>
      </c>
      <c r="S48" s="78">
        <f t="shared" ref="S48:AB48" si="41">R48</f>
        <v>122819.22346759817</v>
      </c>
      <c r="T48" s="78">
        <f t="shared" si="41"/>
        <v>122819.22346759817</v>
      </c>
      <c r="U48" s="78">
        <f t="shared" si="41"/>
        <v>122819.22346759817</v>
      </c>
      <c r="V48" s="78">
        <f t="shared" si="41"/>
        <v>122819.22346759817</v>
      </c>
      <c r="W48" s="78">
        <f t="shared" si="41"/>
        <v>122819.22346759817</v>
      </c>
      <c r="X48" s="78">
        <f t="shared" si="41"/>
        <v>122819.22346759817</v>
      </c>
      <c r="Y48" s="78">
        <f t="shared" si="41"/>
        <v>122819.22346759817</v>
      </c>
      <c r="Z48" s="78">
        <f t="shared" si="41"/>
        <v>122819.22346759817</v>
      </c>
      <c r="AA48" s="78">
        <f t="shared" si="41"/>
        <v>122819.22346759817</v>
      </c>
      <c r="AB48" s="78">
        <f t="shared" si="41"/>
        <v>122819.22346759817</v>
      </c>
      <c r="AC48" s="78">
        <f t="shared" si="9"/>
        <v>1596649.9050787764</v>
      </c>
      <c r="AD48" s="51">
        <f t="shared" si="10"/>
        <v>0</v>
      </c>
      <c r="AG48" s="79">
        <f t="shared" si="11"/>
        <v>491276.8938703927</v>
      </c>
      <c r="AH48" s="79">
        <f t="shared" si="12"/>
        <v>859734.56427318731</v>
      </c>
      <c r="AI48" s="79">
        <f t="shared" si="13"/>
        <v>1228192.2346759818</v>
      </c>
      <c r="AJ48" s="79">
        <f t="shared" si="14"/>
        <v>1596649.9050787764</v>
      </c>
      <c r="AK48" s="7"/>
      <c r="AL48" s="7"/>
      <c r="AM48" s="7"/>
      <c r="AN48" s="7"/>
      <c r="AS48"/>
      <c r="AU48" s="52"/>
      <c r="AV48" s="79"/>
      <c r="AW48"/>
      <c r="AX48"/>
      <c r="AY48" s="3"/>
      <c r="AZ48" s="51"/>
      <c r="BA48" s="51"/>
      <c r="BB48" s="51"/>
      <c r="BC48" s="51"/>
      <c r="BD48" s="52"/>
      <c r="BE48" s="51"/>
      <c r="BF48" s="7"/>
      <c r="BG48" s="51"/>
      <c r="BH48" s="1"/>
      <c r="BI48" s="51"/>
      <c r="BJ48" s="1"/>
      <c r="BK48" s="1"/>
      <c r="BL48" s="1"/>
    </row>
    <row r="49" spans="1:64" x14ac:dyDescent="0.25">
      <c r="A49" t="str">
        <f t="shared" si="5"/>
        <v>APT</v>
      </c>
      <c r="C49" s="74">
        <f>Schools!A50</f>
        <v>3022029</v>
      </c>
      <c r="D49" t="str">
        <f>VLOOKUP(C49,Schools!A:B,2,0)</f>
        <v>Goldbeaters Primary School</v>
      </c>
      <c r="E49" t="str">
        <f>VLOOKUP(C49,Schools!$A:$Z,3,0)</f>
        <v>M</v>
      </c>
      <c r="F49" s="76">
        <v>2231572.5232900716</v>
      </c>
      <c r="G49" s="295" t="s">
        <v>4703</v>
      </c>
      <c r="H49" s="74"/>
      <c r="I49" t="str">
        <f t="shared" si="6"/>
        <v>10162/543965</v>
      </c>
      <c r="J49">
        <f>VLOOKUP(C49,Schools!$A:$Z,9,0)</f>
        <v>400035</v>
      </c>
      <c r="K49" s="74" t="s">
        <v>66</v>
      </c>
      <c r="L49" s="74" t="s">
        <v>94</v>
      </c>
      <c r="M49" s="74" t="s">
        <v>3549</v>
      </c>
      <c r="N49" s="77" t="str">
        <f>VLOOKUP(C49,Schools!A:D,4,0)</f>
        <v>Primary</v>
      </c>
      <c r="O49" s="77">
        <f t="shared" si="3"/>
        <v>10162</v>
      </c>
      <c r="P49" s="77">
        <f t="shared" si="7"/>
        <v>543965</v>
      </c>
      <c r="Q49" s="78">
        <v>343318.84973693412</v>
      </c>
      <c r="R49" s="78">
        <v>171659.42486846706</v>
      </c>
      <c r="S49" s="78">
        <f t="shared" ref="S49:AB49" si="42">R49</f>
        <v>171659.42486846706</v>
      </c>
      <c r="T49" s="78">
        <f t="shared" si="42"/>
        <v>171659.42486846706</v>
      </c>
      <c r="U49" s="78">
        <f t="shared" si="42"/>
        <v>171659.42486846706</v>
      </c>
      <c r="V49" s="78">
        <f t="shared" si="42"/>
        <v>171659.42486846706</v>
      </c>
      <c r="W49" s="78">
        <f t="shared" si="42"/>
        <v>171659.42486846706</v>
      </c>
      <c r="X49" s="78">
        <f t="shared" si="42"/>
        <v>171659.42486846706</v>
      </c>
      <c r="Y49" s="78">
        <f t="shared" si="42"/>
        <v>171659.42486846706</v>
      </c>
      <c r="Z49" s="78">
        <f t="shared" si="42"/>
        <v>171659.42486846706</v>
      </c>
      <c r="AA49" s="78">
        <f t="shared" si="42"/>
        <v>171659.42486846706</v>
      </c>
      <c r="AB49" s="78">
        <f t="shared" si="42"/>
        <v>171659.42486846706</v>
      </c>
      <c r="AC49" s="78">
        <f t="shared" si="9"/>
        <v>2231572.5232900716</v>
      </c>
      <c r="AD49" s="51">
        <f t="shared" si="10"/>
        <v>0</v>
      </c>
      <c r="AG49" s="79">
        <f t="shared" si="11"/>
        <v>686637.69947386824</v>
      </c>
      <c r="AH49" s="79">
        <f t="shared" si="12"/>
        <v>1201615.9740792695</v>
      </c>
      <c r="AI49" s="79">
        <f t="shared" si="13"/>
        <v>1716594.2486846705</v>
      </c>
      <c r="AJ49" s="79">
        <f t="shared" si="14"/>
        <v>2231572.5232900716</v>
      </c>
      <c r="AK49" s="7"/>
      <c r="AL49" s="7"/>
      <c r="AM49" s="7"/>
      <c r="AN49" s="7"/>
      <c r="AS49"/>
      <c r="AU49" s="52"/>
      <c r="AV49" s="79"/>
      <c r="AW49"/>
      <c r="AX49"/>
      <c r="AY49" s="3"/>
      <c r="AZ49" s="51"/>
      <c r="BA49" s="51"/>
      <c r="BB49" s="51"/>
      <c r="BC49" s="51"/>
      <c r="BD49" s="52"/>
      <c r="BE49" s="51"/>
      <c r="BF49" s="7"/>
      <c r="BG49" s="51"/>
      <c r="BH49" s="1"/>
      <c r="BI49" s="51"/>
      <c r="BJ49" s="1"/>
      <c r="BK49" s="1"/>
      <c r="BL49" s="1"/>
    </row>
    <row r="50" spans="1:64" x14ac:dyDescent="0.25">
      <c r="A50" t="str">
        <f t="shared" si="5"/>
        <v>APT</v>
      </c>
      <c r="C50" s="74">
        <f>Schools!A52</f>
        <v>3023516</v>
      </c>
      <c r="D50" t="str">
        <f>VLOOKUP(C50,Schools!A:B,2,0)</f>
        <v>Hasmonean Primary School</v>
      </c>
      <c r="E50" t="str">
        <f>VLOOKUP(C50,Schools!$A:$Z,3,0)</f>
        <v>M</v>
      </c>
      <c r="F50" s="76">
        <v>945544.7860572543</v>
      </c>
      <c r="G50" s="295" t="s">
        <v>4703</v>
      </c>
      <c r="H50" s="74"/>
      <c r="I50" t="str">
        <f t="shared" si="6"/>
        <v>10162/543965</v>
      </c>
      <c r="J50">
        <f>VLOOKUP(C50,Schools!$A:$Z,9,0)</f>
        <v>400108</v>
      </c>
      <c r="K50" s="74" t="s">
        <v>66</v>
      </c>
      <c r="L50" s="74" t="s">
        <v>94</v>
      </c>
      <c r="M50" s="74" t="s">
        <v>3549</v>
      </c>
      <c r="N50" s="77" t="str">
        <f>VLOOKUP(C50,Schools!A:D,4,0)</f>
        <v>Primary</v>
      </c>
      <c r="O50" s="77">
        <f t="shared" si="3"/>
        <v>10162</v>
      </c>
      <c r="P50" s="77">
        <f t="shared" si="7"/>
        <v>543965</v>
      </c>
      <c r="Q50" s="78">
        <v>145468.42862419298</v>
      </c>
      <c r="R50" s="78">
        <v>72734.21431209649</v>
      </c>
      <c r="S50" s="78">
        <f t="shared" ref="S50:AB50" si="43">R50</f>
        <v>72734.21431209649</v>
      </c>
      <c r="T50" s="78">
        <f t="shared" si="43"/>
        <v>72734.21431209649</v>
      </c>
      <c r="U50" s="78">
        <f t="shared" si="43"/>
        <v>72734.21431209649</v>
      </c>
      <c r="V50" s="78">
        <f t="shared" si="43"/>
        <v>72734.21431209649</v>
      </c>
      <c r="W50" s="78">
        <f t="shared" si="43"/>
        <v>72734.21431209649</v>
      </c>
      <c r="X50" s="78">
        <f t="shared" si="43"/>
        <v>72734.21431209649</v>
      </c>
      <c r="Y50" s="78">
        <f t="shared" si="43"/>
        <v>72734.21431209649</v>
      </c>
      <c r="Z50" s="78">
        <f t="shared" si="43"/>
        <v>72734.21431209649</v>
      </c>
      <c r="AA50" s="78">
        <f t="shared" si="43"/>
        <v>72734.21431209649</v>
      </c>
      <c r="AB50" s="78">
        <f t="shared" si="43"/>
        <v>72734.21431209649</v>
      </c>
      <c r="AC50" s="78">
        <f t="shared" si="9"/>
        <v>945544.7860572543</v>
      </c>
      <c r="AD50" s="51">
        <f t="shared" si="10"/>
        <v>0</v>
      </c>
      <c r="AG50" s="79">
        <f t="shared" si="11"/>
        <v>290936.85724838596</v>
      </c>
      <c r="AH50" s="79">
        <f t="shared" si="12"/>
        <v>509139.50018467539</v>
      </c>
      <c r="AI50" s="79">
        <f t="shared" si="13"/>
        <v>727342.14312096487</v>
      </c>
      <c r="AJ50" s="79">
        <f t="shared" si="14"/>
        <v>945544.7860572543</v>
      </c>
      <c r="AK50" s="7"/>
      <c r="AL50" s="7"/>
      <c r="AM50" s="7"/>
      <c r="AN50" s="7"/>
      <c r="AS50"/>
      <c r="AU50" s="52"/>
      <c r="AV50" s="79"/>
      <c r="AW50"/>
      <c r="AX50"/>
      <c r="AY50" s="3"/>
      <c r="AZ50" s="51"/>
      <c r="BA50" s="51"/>
      <c r="BB50" s="51"/>
      <c r="BC50" s="51"/>
      <c r="BD50" s="52"/>
      <c r="BE50" s="51"/>
      <c r="BF50" s="7"/>
      <c r="BG50" s="51"/>
      <c r="BH50" s="1"/>
      <c r="BI50" s="51"/>
      <c r="BJ50" s="1"/>
      <c r="BK50" s="1"/>
      <c r="BL50" s="1"/>
    </row>
    <row r="51" spans="1:64" x14ac:dyDescent="0.25">
      <c r="A51" t="str">
        <f t="shared" si="5"/>
        <v>APT</v>
      </c>
      <c r="C51" s="74">
        <f>Schools!A53</f>
        <v>3022031</v>
      </c>
      <c r="D51" t="str">
        <f>VLOOKUP(C51,Schools!A:B,2,0)</f>
        <v>Hollickwood JMI School</v>
      </c>
      <c r="E51" t="str">
        <f>VLOOKUP(C51,Schools!$A:$Z,3,0)</f>
        <v>M</v>
      </c>
      <c r="F51" s="76">
        <v>1068066.2878377049</v>
      </c>
      <c r="G51" s="295" t="s">
        <v>4703</v>
      </c>
      <c r="H51" s="74"/>
      <c r="I51" t="str">
        <f t="shared" si="6"/>
        <v>10162/543965</v>
      </c>
      <c r="J51">
        <f>VLOOKUP(C51,Schools!$A:$Z,9,0)</f>
        <v>400026</v>
      </c>
      <c r="K51" s="74" t="s">
        <v>66</v>
      </c>
      <c r="L51" s="74" t="s">
        <v>94</v>
      </c>
      <c r="M51" s="74" t="s">
        <v>3549</v>
      </c>
      <c r="N51" s="77" t="str">
        <f>VLOOKUP(C51,Schools!A:D,4,0)</f>
        <v>Primary</v>
      </c>
      <c r="O51" s="77">
        <f t="shared" si="3"/>
        <v>10162</v>
      </c>
      <c r="P51" s="77">
        <f t="shared" si="7"/>
        <v>543965</v>
      </c>
      <c r="Q51" s="78">
        <v>164317.89043656999</v>
      </c>
      <c r="R51" s="78">
        <v>82158.945218284993</v>
      </c>
      <c r="S51" s="78">
        <f t="shared" ref="S51:AB51" si="44">R51</f>
        <v>82158.945218284993</v>
      </c>
      <c r="T51" s="78">
        <f t="shared" si="44"/>
        <v>82158.945218284993</v>
      </c>
      <c r="U51" s="78">
        <f t="shared" si="44"/>
        <v>82158.945218284993</v>
      </c>
      <c r="V51" s="78">
        <f t="shared" si="44"/>
        <v>82158.945218284993</v>
      </c>
      <c r="W51" s="78">
        <f t="shared" si="44"/>
        <v>82158.945218284993</v>
      </c>
      <c r="X51" s="78">
        <f t="shared" si="44"/>
        <v>82158.945218284993</v>
      </c>
      <c r="Y51" s="78">
        <f t="shared" si="44"/>
        <v>82158.945218284993</v>
      </c>
      <c r="Z51" s="78">
        <f t="shared" si="44"/>
        <v>82158.945218284993</v>
      </c>
      <c r="AA51" s="78">
        <f t="shared" si="44"/>
        <v>82158.945218284993</v>
      </c>
      <c r="AB51" s="78">
        <f t="shared" si="44"/>
        <v>82158.945218284993</v>
      </c>
      <c r="AC51" s="78">
        <f t="shared" si="9"/>
        <v>1068066.2878377046</v>
      </c>
      <c r="AD51" s="51">
        <f t="shared" si="10"/>
        <v>0</v>
      </c>
      <c r="AG51" s="79">
        <f t="shared" si="11"/>
        <v>328635.78087313997</v>
      </c>
      <c r="AH51" s="79">
        <f t="shared" si="12"/>
        <v>575112.61652799486</v>
      </c>
      <c r="AI51" s="79">
        <f t="shared" si="13"/>
        <v>821589.45218284975</v>
      </c>
      <c r="AJ51" s="79">
        <f t="shared" si="14"/>
        <v>1068066.2878377046</v>
      </c>
      <c r="AK51" s="7"/>
      <c r="AL51" s="7"/>
      <c r="AM51" s="7"/>
      <c r="AN51" s="7"/>
      <c r="AS51"/>
      <c r="AU51" s="52"/>
      <c r="AV51" s="79"/>
      <c r="AW51"/>
      <c r="AX51"/>
      <c r="AY51" s="3"/>
      <c r="AZ51" s="51"/>
      <c r="BA51" s="51"/>
      <c r="BB51" s="51"/>
      <c r="BC51" s="51"/>
      <c r="BD51" s="52"/>
      <c r="BE51" s="51"/>
      <c r="BF51" s="7"/>
      <c r="BG51" s="51"/>
      <c r="BH51" s="1"/>
      <c r="BI51" s="51"/>
      <c r="BJ51" s="1"/>
      <c r="BK51" s="1"/>
      <c r="BL51" s="1"/>
    </row>
    <row r="52" spans="1:64" x14ac:dyDescent="0.25">
      <c r="A52" t="str">
        <f t="shared" si="5"/>
        <v>APT</v>
      </c>
      <c r="C52" s="74">
        <f>Schools!A54</f>
        <v>3022032</v>
      </c>
      <c r="D52" t="str">
        <f>VLOOKUP(C52,Schools!A:B,2,0)</f>
        <v>Holly Park School</v>
      </c>
      <c r="E52" t="str">
        <f>VLOOKUP(C52,Schools!$A:$Z,3,0)</f>
        <v>M</v>
      </c>
      <c r="F52" s="76">
        <v>2008651.1687679999</v>
      </c>
      <c r="G52" s="295" t="s">
        <v>4703</v>
      </c>
      <c r="H52" s="74"/>
      <c r="I52" t="str">
        <f t="shared" si="6"/>
        <v>10162/543965</v>
      </c>
      <c r="J52">
        <f>VLOOKUP(C52,Schools!$A:$Z,9,0)</f>
        <v>400084</v>
      </c>
      <c r="K52" s="74" t="s">
        <v>66</v>
      </c>
      <c r="L52" s="74" t="s">
        <v>94</v>
      </c>
      <c r="M52" s="74" t="s">
        <v>3549</v>
      </c>
      <c r="N52" s="77" t="str">
        <f>VLOOKUP(C52,Schools!A:D,4,0)</f>
        <v>Primary</v>
      </c>
      <c r="O52" s="77">
        <f t="shared" ref="O52:O83" si="45">VLOOKUP(N52,$AK$1:$AL$3,2,0)</f>
        <v>10162</v>
      </c>
      <c r="P52" s="77">
        <f t="shared" si="7"/>
        <v>543965</v>
      </c>
      <c r="Q52" s="78">
        <v>309023.25673353847</v>
      </c>
      <c r="R52" s="78">
        <v>154511.62836676923</v>
      </c>
      <c r="S52" s="78">
        <f t="shared" ref="S52:AB52" si="46">R52</f>
        <v>154511.62836676923</v>
      </c>
      <c r="T52" s="78">
        <f t="shared" si="46"/>
        <v>154511.62836676923</v>
      </c>
      <c r="U52" s="78">
        <f t="shared" si="46"/>
        <v>154511.62836676923</v>
      </c>
      <c r="V52" s="78">
        <f t="shared" si="46"/>
        <v>154511.62836676923</v>
      </c>
      <c r="W52" s="78">
        <f t="shared" si="46"/>
        <v>154511.62836676923</v>
      </c>
      <c r="X52" s="78">
        <f t="shared" si="46"/>
        <v>154511.62836676923</v>
      </c>
      <c r="Y52" s="78">
        <f t="shared" si="46"/>
        <v>154511.62836676923</v>
      </c>
      <c r="Z52" s="78">
        <f t="shared" si="46"/>
        <v>154511.62836676923</v>
      </c>
      <c r="AA52" s="78">
        <f t="shared" si="46"/>
        <v>154511.62836676923</v>
      </c>
      <c r="AB52" s="78">
        <f t="shared" si="46"/>
        <v>154511.62836676923</v>
      </c>
      <c r="AC52" s="78">
        <f t="shared" si="9"/>
        <v>2008651.1687680006</v>
      </c>
      <c r="AD52" s="51">
        <f t="shared" si="10"/>
        <v>0</v>
      </c>
      <c r="AG52" s="79">
        <f t="shared" si="11"/>
        <v>618046.51346707693</v>
      </c>
      <c r="AH52" s="79">
        <f t="shared" si="12"/>
        <v>1081581.3985673848</v>
      </c>
      <c r="AI52" s="79">
        <f t="shared" si="13"/>
        <v>1545116.2836676927</v>
      </c>
      <c r="AJ52" s="79">
        <f t="shared" si="14"/>
        <v>2008651.1687680006</v>
      </c>
      <c r="AK52" s="7"/>
      <c r="AL52" s="7"/>
      <c r="AM52" s="7"/>
      <c r="AN52" s="7"/>
      <c r="AS52"/>
      <c r="AU52" s="52"/>
      <c r="AV52" s="79"/>
      <c r="AW52"/>
      <c r="AX52"/>
      <c r="AY52" s="3"/>
      <c r="AZ52" s="51"/>
      <c r="BA52" s="51"/>
      <c r="BB52" s="51"/>
      <c r="BC52" s="51"/>
      <c r="BD52" s="52"/>
      <c r="BE52" s="51"/>
      <c r="BF52" s="7"/>
      <c r="BG52" s="51"/>
      <c r="BH52" s="1"/>
      <c r="BI52" s="51"/>
      <c r="BJ52" s="1"/>
      <c r="BK52" s="1"/>
      <c r="BL52" s="1"/>
    </row>
    <row r="53" spans="1:64" x14ac:dyDescent="0.25">
      <c r="A53" t="str">
        <f t="shared" si="5"/>
        <v>APT</v>
      </c>
      <c r="C53" s="74">
        <f>Schools!A55</f>
        <v>3023304</v>
      </c>
      <c r="D53" t="str">
        <f>VLOOKUP(C53,Schools!A:B,2,0)</f>
        <v>Holy Trinity School</v>
      </c>
      <c r="E53" t="str">
        <f>VLOOKUP(C53,Schools!$A:$Z,3,0)</f>
        <v>M</v>
      </c>
      <c r="F53" s="76">
        <v>983620.85833502584</v>
      </c>
      <c r="G53" s="295" t="s">
        <v>4703</v>
      </c>
      <c r="H53" s="74"/>
      <c r="I53" t="str">
        <f t="shared" si="6"/>
        <v>10162/543965</v>
      </c>
      <c r="J53">
        <f>VLOOKUP(C53,Schools!$A:$Z,9,0)</f>
        <v>400008</v>
      </c>
      <c r="K53" s="74" t="s">
        <v>66</v>
      </c>
      <c r="L53" s="74" t="s">
        <v>94</v>
      </c>
      <c r="M53" s="74" t="s">
        <v>3549</v>
      </c>
      <c r="N53" s="77" t="str">
        <f>VLOOKUP(C53,Schools!A:D,4,0)</f>
        <v>Primary</v>
      </c>
      <c r="O53" s="77">
        <f t="shared" si="45"/>
        <v>10162</v>
      </c>
      <c r="P53" s="77">
        <f t="shared" si="7"/>
        <v>543965</v>
      </c>
      <c r="Q53" s="78">
        <v>151326.28589769627</v>
      </c>
      <c r="R53" s="78">
        <v>75663.142948848137</v>
      </c>
      <c r="S53" s="78">
        <f t="shared" ref="S53:AB53" si="47">R53</f>
        <v>75663.142948848137</v>
      </c>
      <c r="T53" s="78">
        <f t="shared" si="47"/>
        <v>75663.142948848137</v>
      </c>
      <c r="U53" s="78">
        <f t="shared" si="47"/>
        <v>75663.142948848137</v>
      </c>
      <c r="V53" s="78">
        <f t="shared" si="47"/>
        <v>75663.142948848137</v>
      </c>
      <c r="W53" s="78">
        <f t="shared" si="47"/>
        <v>75663.142948848137</v>
      </c>
      <c r="X53" s="78">
        <f t="shared" si="47"/>
        <v>75663.142948848137</v>
      </c>
      <c r="Y53" s="78">
        <f t="shared" si="47"/>
        <v>75663.142948848137</v>
      </c>
      <c r="Z53" s="78">
        <f t="shared" si="47"/>
        <v>75663.142948848137</v>
      </c>
      <c r="AA53" s="78">
        <f t="shared" si="47"/>
        <v>75663.142948848137</v>
      </c>
      <c r="AB53" s="78">
        <f t="shared" si="47"/>
        <v>75663.142948848137</v>
      </c>
      <c r="AC53" s="78">
        <f t="shared" si="9"/>
        <v>983620.85833502607</v>
      </c>
      <c r="AD53" s="51">
        <f t="shared" si="10"/>
        <v>0</v>
      </c>
      <c r="AG53" s="79">
        <f t="shared" si="11"/>
        <v>302652.57179539255</v>
      </c>
      <c r="AH53" s="79">
        <f t="shared" si="12"/>
        <v>529642.0006419369</v>
      </c>
      <c r="AI53" s="79">
        <f t="shared" si="13"/>
        <v>756631.42948848149</v>
      </c>
      <c r="AJ53" s="79">
        <f t="shared" si="14"/>
        <v>983620.85833502607</v>
      </c>
      <c r="AK53" s="7"/>
      <c r="AL53" s="7"/>
      <c r="AM53" s="7"/>
      <c r="AN53" s="7"/>
      <c r="AS53"/>
      <c r="AU53" s="52"/>
      <c r="AV53" s="79"/>
      <c r="AW53"/>
      <c r="AX53"/>
      <c r="AY53" s="3"/>
      <c r="AZ53" s="51"/>
      <c r="BA53" s="51"/>
      <c r="BB53" s="51"/>
      <c r="BC53" s="51"/>
      <c r="BD53" s="52"/>
      <c r="BE53" s="51"/>
      <c r="BF53" s="7"/>
      <c r="BG53" s="51"/>
      <c r="BH53" s="1"/>
      <c r="BI53" s="51"/>
      <c r="BJ53" s="1"/>
      <c r="BK53" s="1"/>
      <c r="BL53" s="1"/>
    </row>
    <row r="54" spans="1:64" x14ac:dyDescent="0.25">
      <c r="A54" t="str">
        <f t="shared" si="5"/>
        <v>APT</v>
      </c>
      <c r="C54" s="74">
        <f>Schools!A58</f>
        <v>3022036</v>
      </c>
      <c r="D54" t="str">
        <f>VLOOKUP(C54,Schools!A:B,2,0)</f>
        <v>Livingstone School</v>
      </c>
      <c r="E54" t="str">
        <f>VLOOKUP(C54,Schools!$A:$Z,3,0)</f>
        <v>M</v>
      </c>
      <c r="F54" s="76">
        <v>1359419.1613198263</v>
      </c>
      <c r="G54" s="295" t="s">
        <v>4703</v>
      </c>
      <c r="H54" s="74"/>
      <c r="I54" t="str">
        <f t="shared" si="6"/>
        <v>10162/543965</v>
      </c>
      <c r="J54">
        <f>VLOOKUP(C54,Schools!$A:$Z,9,0)</f>
        <v>400046</v>
      </c>
      <c r="K54" s="74" t="s">
        <v>66</v>
      </c>
      <c r="L54" s="74" t="s">
        <v>94</v>
      </c>
      <c r="M54" s="74" t="s">
        <v>3549</v>
      </c>
      <c r="N54" s="77" t="str">
        <f>VLOOKUP(C54,Schools!A:D,4,0)</f>
        <v>Primary</v>
      </c>
      <c r="O54" s="77">
        <f t="shared" si="45"/>
        <v>10162</v>
      </c>
      <c r="P54" s="77">
        <f t="shared" si="7"/>
        <v>543965</v>
      </c>
      <c r="Q54" s="78">
        <v>209141.40943381941</v>
      </c>
      <c r="R54" s="78">
        <v>104570.70471690971</v>
      </c>
      <c r="S54" s="78">
        <f t="shared" ref="S54:AB54" si="48">R54</f>
        <v>104570.70471690971</v>
      </c>
      <c r="T54" s="78">
        <f t="shared" si="48"/>
        <v>104570.70471690971</v>
      </c>
      <c r="U54" s="78">
        <f t="shared" si="48"/>
        <v>104570.70471690971</v>
      </c>
      <c r="V54" s="78">
        <f t="shared" si="48"/>
        <v>104570.70471690971</v>
      </c>
      <c r="W54" s="78">
        <f t="shared" si="48"/>
        <v>104570.70471690971</v>
      </c>
      <c r="X54" s="78">
        <f t="shared" si="48"/>
        <v>104570.70471690971</v>
      </c>
      <c r="Y54" s="78">
        <f t="shared" si="48"/>
        <v>104570.70471690971</v>
      </c>
      <c r="Z54" s="78">
        <f t="shared" si="48"/>
        <v>104570.70471690971</v>
      </c>
      <c r="AA54" s="78">
        <f t="shared" si="48"/>
        <v>104570.70471690971</v>
      </c>
      <c r="AB54" s="78">
        <f t="shared" si="48"/>
        <v>104570.70471690971</v>
      </c>
      <c r="AC54" s="78">
        <f t="shared" si="9"/>
        <v>1359419.161319826</v>
      </c>
      <c r="AD54" s="51">
        <f t="shared" si="10"/>
        <v>0</v>
      </c>
      <c r="AG54" s="79">
        <f t="shared" si="11"/>
        <v>418282.81886763882</v>
      </c>
      <c r="AH54" s="79">
        <f t="shared" si="12"/>
        <v>731994.93301836785</v>
      </c>
      <c r="AI54" s="79">
        <f t="shared" si="13"/>
        <v>1045707.0471690969</v>
      </c>
      <c r="AJ54" s="79">
        <f t="shared" si="14"/>
        <v>1359419.161319826</v>
      </c>
      <c r="AK54" s="7"/>
      <c r="AL54" s="7"/>
      <c r="AM54" s="7"/>
      <c r="AN54" s="7"/>
      <c r="AS54"/>
      <c r="AU54" s="52"/>
      <c r="AV54" s="79"/>
      <c r="AW54"/>
      <c r="AX54"/>
      <c r="AY54" s="3"/>
      <c r="AZ54" s="51"/>
      <c r="BA54" s="51"/>
      <c r="BB54" s="51"/>
      <c r="BC54" s="51"/>
      <c r="BD54" s="52"/>
      <c r="BE54" s="51"/>
      <c r="BF54" s="7"/>
      <c r="BG54" s="51"/>
      <c r="BH54" s="1"/>
      <c r="BI54" s="51"/>
      <c r="BJ54" s="1"/>
      <c r="BK54" s="1"/>
      <c r="BL54" s="1"/>
    </row>
    <row r="55" spans="1:64" x14ac:dyDescent="0.25">
      <c r="A55" t="str">
        <f t="shared" si="5"/>
        <v>APT</v>
      </c>
      <c r="C55" s="74">
        <f>Schools!A59</f>
        <v>3022037</v>
      </c>
      <c r="D55" t="str">
        <f>VLOOKUP(C55,Schools!A:B,2,0)</f>
        <v>Manorside Primary School</v>
      </c>
      <c r="E55" t="str">
        <f>VLOOKUP(C55,Schools!$A:$Z,3,0)</f>
        <v>M</v>
      </c>
      <c r="F55" s="76">
        <v>1321168.7576500003</v>
      </c>
      <c r="G55" s="295" t="s">
        <v>4703</v>
      </c>
      <c r="H55" s="74"/>
      <c r="I55" t="str">
        <f t="shared" si="6"/>
        <v>10162/543965</v>
      </c>
      <c r="J55">
        <f>VLOOKUP(C55,Schools!$A:$Z,9,0)</f>
        <v>400030</v>
      </c>
      <c r="K55" s="74" t="s">
        <v>66</v>
      </c>
      <c r="L55" s="74" t="s">
        <v>94</v>
      </c>
      <c r="M55" s="74" t="s">
        <v>3549</v>
      </c>
      <c r="N55" s="77" t="str">
        <f>VLOOKUP(C55,Schools!A:D,4,0)</f>
        <v>Primary</v>
      </c>
      <c r="O55" s="77">
        <f t="shared" si="45"/>
        <v>10162</v>
      </c>
      <c r="P55" s="77">
        <f t="shared" si="7"/>
        <v>543965</v>
      </c>
      <c r="Q55" s="78">
        <v>203256.73194615389</v>
      </c>
      <c r="R55" s="78">
        <v>101628.36597307694</v>
      </c>
      <c r="S55" s="78">
        <f t="shared" ref="S55:AB55" si="49">R55</f>
        <v>101628.36597307694</v>
      </c>
      <c r="T55" s="78">
        <f t="shared" si="49"/>
        <v>101628.36597307694</v>
      </c>
      <c r="U55" s="78">
        <f t="shared" si="49"/>
        <v>101628.36597307694</v>
      </c>
      <c r="V55" s="78">
        <f t="shared" si="49"/>
        <v>101628.36597307694</v>
      </c>
      <c r="W55" s="78">
        <f t="shared" si="49"/>
        <v>101628.36597307694</v>
      </c>
      <c r="X55" s="78">
        <f t="shared" si="49"/>
        <v>101628.36597307694</v>
      </c>
      <c r="Y55" s="78">
        <f t="shared" si="49"/>
        <v>101628.36597307694</v>
      </c>
      <c r="Z55" s="78">
        <f t="shared" si="49"/>
        <v>101628.36597307694</v>
      </c>
      <c r="AA55" s="78">
        <f t="shared" si="49"/>
        <v>101628.36597307694</v>
      </c>
      <c r="AB55" s="78">
        <f t="shared" si="49"/>
        <v>101628.36597307694</v>
      </c>
      <c r="AC55" s="78">
        <f t="shared" si="9"/>
        <v>1321168.7576500003</v>
      </c>
      <c r="AD55" s="51">
        <f t="shared" si="10"/>
        <v>0</v>
      </c>
      <c r="AG55" s="79">
        <f t="shared" si="11"/>
        <v>406513.46389230777</v>
      </c>
      <c r="AH55" s="79">
        <f t="shared" si="12"/>
        <v>711398.56181153853</v>
      </c>
      <c r="AI55" s="79">
        <f t="shared" si="13"/>
        <v>1016283.6597307692</v>
      </c>
      <c r="AJ55" s="79">
        <f t="shared" si="14"/>
        <v>1321168.7576500003</v>
      </c>
      <c r="AK55" s="7"/>
      <c r="AL55" s="7"/>
      <c r="AM55" s="7"/>
      <c r="AN55" s="7"/>
      <c r="AS55"/>
      <c r="AU55" s="52"/>
      <c r="AV55" s="79"/>
      <c r="AW55"/>
      <c r="AX55"/>
      <c r="AY55" s="3"/>
      <c r="AZ55" s="51"/>
      <c r="BA55" s="51"/>
      <c r="BB55" s="51"/>
      <c r="BC55" s="51"/>
      <c r="BD55" s="52"/>
      <c r="BE55" s="51"/>
      <c r="BF55" s="7"/>
      <c r="BG55" s="51"/>
      <c r="BH55" s="1"/>
      <c r="BI55" s="51"/>
      <c r="BJ55" s="1"/>
      <c r="BK55" s="1"/>
      <c r="BL55" s="1"/>
    </row>
    <row r="56" spans="1:64" x14ac:dyDescent="0.25">
      <c r="A56" t="str">
        <f t="shared" si="5"/>
        <v>APT</v>
      </c>
      <c r="C56" s="74">
        <f>Schools!A60</f>
        <v>3023523</v>
      </c>
      <c r="D56" t="str">
        <f>VLOOKUP(C56,Schools!A:B,2,0)</f>
        <v>Martin Primary School</v>
      </c>
      <c r="E56" t="str">
        <f>VLOOKUP(C56,Schools!$A:$Z,3,0)</f>
        <v>M</v>
      </c>
      <c r="F56" s="76">
        <v>2883411.6984031824</v>
      </c>
      <c r="G56" s="295" t="s">
        <v>4703</v>
      </c>
      <c r="H56" s="74"/>
      <c r="I56" t="str">
        <f t="shared" si="6"/>
        <v>10162/543965</v>
      </c>
      <c r="J56">
        <f>VLOOKUP(C56,Schools!$A:$Z,9,0)</f>
        <v>400130</v>
      </c>
      <c r="K56" s="74" t="s">
        <v>66</v>
      </c>
      <c r="L56" s="74" t="s">
        <v>94</v>
      </c>
      <c r="M56" s="74" t="s">
        <v>3549</v>
      </c>
      <c r="N56" s="77" t="str">
        <f>VLOOKUP(C56,Schools!A:D,4,0)</f>
        <v>Primary</v>
      </c>
      <c r="O56" s="77">
        <f t="shared" si="45"/>
        <v>10162</v>
      </c>
      <c r="P56" s="77">
        <f t="shared" si="7"/>
        <v>543965</v>
      </c>
      <c r="Q56" s="78">
        <v>443601.79975433578</v>
      </c>
      <c r="R56" s="78">
        <v>221800.89987716789</v>
      </c>
      <c r="S56" s="78">
        <f t="shared" ref="S56:AB56" si="50">R56</f>
        <v>221800.89987716789</v>
      </c>
      <c r="T56" s="78">
        <f t="shared" si="50"/>
        <v>221800.89987716789</v>
      </c>
      <c r="U56" s="78">
        <f t="shared" si="50"/>
        <v>221800.89987716789</v>
      </c>
      <c r="V56" s="78">
        <f t="shared" si="50"/>
        <v>221800.89987716789</v>
      </c>
      <c r="W56" s="78">
        <f t="shared" si="50"/>
        <v>221800.89987716789</v>
      </c>
      <c r="X56" s="78">
        <f t="shared" si="50"/>
        <v>221800.89987716789</v>
      </c>
      <c r="Y56" s="78">
        <f t="shared" si="50"/>
        <v>221800.89987716789</v>
      </c>
      <c r="Z56" s="78">
        <f t="shared" si="50"/>
        <v>221800.89987716789</v>
      </c>
      <c r="AA56" s="78">
        <f t="shared" si="50"/>
        <v>221800.89987716789</v>
      </c>
      <c r="AB56" s="78">
        <f t="shared" si="50"/>
        <v>221800.89987716789</v>
      </c>
      <c r="AC56" s="78">
        <f t="shared" si="9"/>
        <v>2883411.6984031815</v>
      </c>
      <c r="AD56" s="51">
        <f t="shared" si="10"/>
        <v>0</v>
      </c>
      <c r="AG56" s="79">
        <f t="shared" si="11"/>
        <v>887203.59950867156</v>
      </c>
      <c r="AH56" s="79">
        <f t="shared" si="12"/>
        <v>1552606.2991401749</v>
      </c>
      <c r="AI56" s="79">
        <f t="shared" si="13"/>
        <v>2218008.9987716782</v>
      </c>
      <c r="AJ56" s="79">
        <f t="shared" si="14"/>
        <v>2883411.6984031815</v>
      </c>
      <c r="AK56" s="7"/>
      <c r="AL56" s="7"/>
      <c r="AM56" s="7"/>
      <c r="AN56" s="7"/>
      <c r="AS56"/>
      <c r="AU56" s="52"/>
      <c r="AV56" s="79"/>
      <c r="AW56"/>
      <c r="AX56"/>
      <c r="AY56" s="3"/>
      <c r="AZ56" s="51"/>
      <c r="BA56" s="51"/>
      <c r="BB56" s="51"/>
      <c r="BC56" s="51"/>
      <c r="BD56" s="52"/>
      <c r="BE56" s="51"/>
      <c r="BF56" s="7"/>
      <c r="BG56" s="51"/>
      <c r="BH56" s="1"/>
      <c r="BI56" s="51"/>
      <c r="BJ56" s="1"/>
      <c r="BK56" s="1"/>
      <c r="BL56" s="1"/>
    </row>
    <row r="57" spans="1:64" x14ac:dyDescent="0.25">
      <c r="A57" t="str">
        <f t="shared" si="5"/>
        <v>APT</v>
      </c>
      <c r="C57" s="74">
        <f>Schools!A61</f>
        <v>3025948</v>
      </c>
      <c r="D57" t="str">
        <f>VLOOKUP(C57,Schools!A:B,2,0)</f>
        <v>Mathilda Marks-Kennedy School</v>
      </c>
      <c r="E57" t="str">
        <f>VLOOKUP(C57,Schools!$A:$Z,3,0)</f>
        <v>M</v>
      </c>
      <c r="F57" s="76">
        <v>923079.61866849987</v>
      </c>
      <c r="G57" s="295" t="s">
        <v>4703</v>
      </c>
      <c r="H57" s="74"/>
      <c r="I57" t="str">
        <f t="shared" si="6"/>
        <v>10162/543965</v>
      </c>
      <c r="J57">
        <f>VLOOKUP(C57,Schools!$A:$Z,9,0)</f>
        <v>400112</v>
      </c>
      <c r="K57" s="74" t="s">
        <v>66</v>
      </c>
      <c r="L57" s="74" t="s">
        <v>94</v>
      </c>
      <c r="M57" s="74" t="s">
        <v>3549</v>
      </c>
      <c r="N57" s="77" t="str">
        <f>VLOOKUP(C57,Schools!A:D,4,0)</f>
        <v>Primary</v>
      </c>
      <c r="O57" s="77">
        <f t="shared" si="45"/>
        <v>10162</v>
      </c>
      <c r="P57" s="77">
        <f t="shared" si="7"/>
        <v>543965</v>
      </c>
      <c r="Q57" s="78">
        <v>142012.24902592305</v>
      </c>
      <c r="R57" s="78">
        <v>71006.124512961527</v>
      </c>
      <c r="S57" s="78">
        <f t="shared" ref="S57:AB57" si="51">R57</f>
        <v>71006.124512961527</v>
      </c>
      <c r="T57" s="78">
        <f t="shared" si="51"/>
        <v>71006.124512961527</v>
      </c>
      <c r="U57" s="78">
        <f t="shared" si="51"/>
        <v>71006.124512961527</v>
      </c>
      <c r="V57" s="78">
        <f t="shared" si="51"/>
        <v>71006.124512961527</v>
      </c>
      <c r="W57" s="78">
        <f t="shared" si="51"/>
        <v>71006.124512961527</v>
      </c>
      <c r="X57" s="78">
        <f t="shared" si="51"/>
        <v>71006.124512961527</v>
      </c>
      <c r="Y57" s="78">
        <f t="shared" si="51"/>
        <v>71006.124512961527</v>
      </c>
      <c r="Z57" s="78">
        <f t="shared" si="51"/>
        <v>71006.124512961527</v>
      </c>
      <c r="AA57" s="78">
        <f t="shared" si="51"/>
        <v>71006.124512961527</v>
      </c>
      <c r="AB57" s="78">
        <f t="shared" si="51"/>
        <v>71006.124512961527</v>
      </c>
      <c r="AC57" s="78">
        <f t="shared" si="9"/>
        <v>923079.61866849964</v>
      </c>
      <c r="AD57" s="51">
        <f t="shared" si="10"/>
        <v>0</v>
      </c>
      <c r="AE57" s="51"/>
      <c r="AG57" s="79">
        <f t="shared" si="11"/>
        <v>284024.49805184611</v>
      </c>
      <c r="AH57" s="79">
        <f t="shared" si="12"/>
        <v>497042.87159073073</v>
      </c>
      <c r="AI57" s="79">
        <f t="shared" si="13"/>
        <v>710061.24512961518</v>
      </c>
      <c r="AJ57" s="79">
        <f t="shared" si="14"/>
        <v>923079.61866849964</v>
      </c>
      <c r="AK57" s="7"/>
      <c r="AL57" s="7"/>
      <c r="AM57" s="7"/>
      <c r="AN57" s="7"/>
      <c r="AS57"/>
      <c r="AU57" s="52"/>
      <c r="AV57" s="79"/>
      <c r="AW57"/>
      <c r="AX57"/>
      <c r="AY57" s="3"/>
      <c r="AZ57" s="51"/>
      <c r="BA57" s="51"/>
      <c r="BB57" s="51"/>
      <c r="BC57" s="51"/>
      <c r="BD57" s="52"/>
      <c r="BE57" s="51"/>
      <c r="BF57" s="7"/>
      <c r="BG57" s="51"/>
      <c r="BH57" s="1"/>
      <c r="BI57" s="51"/>
      <c r="BJ57" s="1"/>
      <c r="BK57" s="1"/>
      <c r="BL57" s="1"/>
    </row>
    <row r="58" spans="1:64" x14ac:dyDescent="0.25">
      <c r="A58" t="str">
        <f t="shared" si="5"/>
        <v>APT</v>
      </c>
      <c r="C58" s="74">
        <f>Schools!A62</f>
        <v>3025949</v>
      </c>
      <c r="D58" t="str">
        <f>VLOOKUP(C58,Schools!A:B,2,0)</f>
        <v>Menorah Foundation School</v>
      </c>
      <c r="E58" t="str">
        <f>VLOOKUP(C58,Schools!$A:$Z,3,0)</f>
        <v>M</v>
      </c>
      <c r="F58" s="76">
        <v>1616200</v>
      </c>
      <c r="G58" s="295" t="s">
        <v>4703</v>
      </c>
      <c r="H58" s="74"/>
      <c r="I58" t="str">
        <f t="shared" si="6"/>
        <v>10162/543965</v>
      </c>
      <c r="J58">
        <f>VLOOKUP(C58,Schools!$A:$Z,9,0)</f>
        <v>400110</v>
      </c>
      <c r="K58" s="74" t="s">
        <v>66</v>
      </c>
      <c r="L58" s="74" t="s">
        <v>94</v>
      </c>
      <c r="M58" s="74" t="s">
        <v>3549</v>
      </c>
      <c r="N58" s="77" t="str">
        <f>VLOOKUP(C58,Schools!A:D,4,0)</f>
        <v>Primary</v>
      </c>
      <c r="O58" s="77">
        <f t="shared" si="45"/>
        <v>10162</v>
      </c>
      <c r="P58" s="77">
        <f t="shared" si="7"/>
        <v>543965</v>
      </c>
      <c r="Q58" s="78">
        <v>248646.15384615384</v>
      </c>
      <c r="R58" s="78">
        <v>124323.07692307692</v>
      </c>
      <c r="S58" s="78">
        <f t="shared" ref="S58:AB58" si="52">R58</f>
        <v>124323.07692307692</v>
      </c>
      <c r="T58" s="78">
        <f t="shared" si="52"/>
        <v>124323.07692307692</v>
      </c>
      <c r="U58" s="78">
        <f t="shared" si="52"/>
        <v>124323.07692307692</v>
      </c>
      <c r="V58" s="78">
        <f t="shared" si="52"/>
        <v>124323.07692307692</v>
      </c>
      <c r="W58" s="78">
        <f t="shared" si="52"/>
        <v>124323.07692307692</v>
      </c>
      <c r="X58" s="78">
        <f t="shared" si="52"/>
        <v>124323.07692307692</v>
      </c>
      <c r="Y58" s="78">
        <f t="shared" si="52"/>
        <v>124323.07692307692</v>
      </c>
      <c r="Z58" s="78">
        <f t="shared" si="52"/>
        <v>124323.07692307692</v>
      </c>
      <c r="AA58" s="78">
        <f t="shared" si="52"/>
        <v>124323.07692307692</v>
      </c>
      <c r="AB58" s="78">
        <f t="shared" si="52"/>
        <v>124323.07692307692</v>
      </c>
      <c r="AC58" s="78">
        <f t="shared" si="9"/>
        <v>1616200.0000000002</v>
      </c>
      <c r="AD58" s="51">
        <f t="shared" si="10"/>
        <v>0</v>
      </c>
      <c r="AG58" s="79">
        <f t="shared" si="11"/>
        <v>497292.30769230769</v>
      </c>
      <c r="AH58" s="79">
        <f t="shared" si="12"/>
        <v>870261.53846153838</v>
      </c>
      <c r="AI58" s="79">
        <f t="shared" si="13"/>
        <v>1243230.7692307692</v>
      </c>
      <c r="AJ58" s="79">
        <f t="shared" si="14"/>
        <v>1616200.0000000002</v>
      </c>
      <c r="AK58" s="7"/>
      <c r="AL58" s="7"/>
      <c r="AM58" s="7"/>
      <c r="AN58" s="7"/>
      <c r="AS58"/>
      <c r="AU58" s="52"/>
      <c r="AV58" s="79"/>
      <c r="AW58"/>
      <c r="AX58"/>
      <c r="AY58" s="3"/>
      <c r="AZ58" s="51"/>
      <c r="BA58" s="51"/>
      <c r="BB58" s="51"/>
      <c r="BC58" s="51"/>
      <c r="BD58" s="52"/>
      <c r="BE58" s="51"/>
      <c r="BF58" s="7"/>
      <c r="BG58" s="51"/>
      <c r="BH58" s="1"/>
      <c r="BI58" s="51"/>
      <c r="BJ58" s="1"/>
      <c r="BK58" s="1"/>
      <c r="BL58" s="1"/>
    </row>
    <row r="59" spans="1:64" x14ac:dyDescent="0.25">
      <c r="A59" t="str">
        <f t="shared" si="5"/>
        <v>APT</v>
      </c>
      <c r="C59" s="74">
        <f>Schools!A63</f>
        <v>3023513</v>
      </c>
      <c r="D59" t="str">
        <f>VLOOKUP(C59,Schools!A:B,2,0)</f>
        <v>Menorah Primary School</v>
      </c>
      <c r="E59" t="str">
        <f>VLOOKUP(C59,Schools!$A:$Z,3,0)</f>
        <v>M</v>
      </c>
      <c r="F59" s="76">
        <v>1593209.8807600001</v>
      </c>
      <c r="G59" s="295" t="s">
        <v>4703</v>
      </c>
      <c r="H59" s="74"/>
      <c r="I59" t="str">
        <f t="shared" si="6"/>
        <v>10162/543965</v>
      </c>
      <c r="J59">
        <f>VLOOKUP(C59,Schools!$A:$Z,9,0)</f>
        <v>400007</v>
      </c>
      <c r="K59" s="74" t="s">
        <v>66</v>
      </c>
      <c r="L59" s="74" t="s">
        <v>94</v>
      </c>
      <c r="M59" s="74" t="s">
        <v>3549</v>
      </c>
      <c r="N59" s="77" t="str">
        <f>VLOOKUP(C59,Schools!A:D,4,0)</f>
        <v>Primary</v>
      </c>
      <c r="O59" s="77">
        <f t="shared" si="45"/>
        <v>10162</v>
      </c>
      <c r="P59" s="77">
        <f t="shared" si="7"/>
        <v>543965</v>
      </c>
      <c r="Q59" s="78">
        <v>245109.2124246154</v>
      </c>
      <c r="R59" s="78">
        <v>122554.6062123077</v>
      </c>
      <c r="S59" s="78">
        <f t="shared" ref="S59:AB59" si="53">R59</f>
        <v>122554.6062123077</v>
      </c>
      <c r="T59" s="78">
        <f t="shared" si="53"/>
        <v>122554.6062123077</v>
      </c>
      <c r="U59" s="78">
        <f t="shared" si="53"/>
        <v>122554.6062123077</v>
      </c>
      <c r="V59" s="78">
        <f t="shared" si="53"/>
        <v>122554.6062123077</v>
      </c>
      <c r="W59" s="78">
        <f t="shared" si="53"/>
        <v>122554.6062123077</v>
      </c>
      <c r="X59" s="78">
        <f t="shared" si="53"/>
        <v>122554.6062123077</v>
      </c>
      <c r="Y59" s="78">
        <f t="shared" si="53"/>
        <v>122554.6062123077</v>
      </c>
      <c r="Z59" s="78">
        <f t="shared" si="53"/>
        <v>122554.6062123077</v>
      </c>
      <c r="AA59" s="78">
        <f t="shared" si="53"/>
        <v>122554.6062123077</v>
      </c>
      <c r="AB59" s="78">
        <f t="shared" si="53"/>
        <v>122554.6062123077</v>
      </c>
      <c r="AC59" s="78">
        <f t="shared" si="9"/>
        <v>1593209.8807600001</v>
      </c>
      <c r="AD59" s="51">
        <f t="shared" si="10"/>
        <v>0</v>
      </c>
      <c r="AG59" s="79">
        <f t="shared" si="11"/>
        <v>490218.4248492308</v>
      </c>
      <c r="AH59" s="79">
        <f t="shared" si="12"/>
        <v>857882.24348615389</v>
      </c>
      <c r="AI59" s="79">
        <f t="shared" si="13"/>
        <v>1225546.062123077</v>
      </c>
      <c r="AJ59" s="79">
        <f t="shared" si="14"/>
        <v>1593209.8807600001</v>
      </c>
      <c r="AK59" s="7"/>
      <c r="AL59" s="7"/>
      <c r="AM59" s="7"/>
      <c r="AN59" s="7"/>
      <c r="AS59"/>
      <c r="AU59" s="52"/>
      <c r="AV59" s="79"/>
      <c r="AW59"/>
      <c r="AX59"/>
      <c r="AY59" s="3"/>
      <c r="AZ59" s="51"/>
      <c r="BA59" s="51"/>
      <c r="BB59" s="51"/>
      <c r="BC59" s="51"/>
      <c r="BD59" s="52"/>
      <c r="BE59" s="51"/>
      <c r="BF59" s="7"/>
      <c r="BG59" s="51"/>
      <c r="BH59" s="1"/>
      <c r="BI59" s="51"/>
      <c r="BJ59" s="1"/>
      <c r="BK59" s="1"/>
      <c r="BL59" s="1"/>
    </row>
    <row r="60" spans="1:64" x14ac:dyDescent="0.25">
      <c r="A60" t="str">
        <f t="shared" si="5"/>
        <v>APT</v>
      </c>
      <c r="C60" s="74">
        <f>Schools!A65</f>
        <v>3023305</v>
      </c>
      <c r="D60" t="str">
        <f>VLOOKUP(C60,Schools!A:B,2,0)</f>
        <v>Monken Hadley C E Primary School</v>
      </c>
      <c r="E60" t="str">
        <f>VLOOKUP(C60,Schools!$A:$Z,3,0)</f>
        <v>M</v>
      </c>
      <c r="F60" s="76">
        <v>723319.30240814295</v>
      </c>
      <c r="G60" s="295" t="s">
        <v>4703</v>
      </c>
      <c r="H60" s="74"/>
      <c r="I60" t="str">
        <f t="shared" si="6"/>
        <v>10162/543965</v>
      </c>
      <c r="J60">
        <f>VLOOKUP(C60,Schools!$A:$Z,9,0)</f>
        <v>400086</v>
      </c>
      <c r="K60" s="74" t="s">
        <v>66</v>
      </c>
      <c r="L60" s="74" t="s">
        <v>94</v>
      </c>
      <c r="M60" s="74" t="s">
        <v>3549</v>
      </c>
      <c r="N60" s="77" t="str">
        <f>VLOOKUP(C60,Schools!A:D,4,0)</f>
        <v>Primary</v>
      </c>
      <c r="O60" s="77">
        <f t="shared" si="45"/>
        <v>10162</v>
      </c>
      <c r="P60" s="77">
        <f t="shared" si="7"/>
        <v>543965</v>
      </c>
      <c r="Q60" s="78">
        <v>111279.89267817583</v>
      </c>
      <c r="R60" s="78">
        <v>55639.946339087917</v>
      </c>
      <c r="S60" s="78">
        <f t="shared" ref="S60:AB60" si="54">R60</f>
        <v>55639.946339087917</v>
      </c>
      <c r="T60" s="78">
        <f t="shared" si="54"/>
        <v>55639.946339087917</v>
      </c>
      <c r="U60" s="78">
        <f t="shared" si="54"/>
        <v>55639.946339087917</v>
      </c>
      <c r="V60" s="78">
        <f t="shared" si="54"/>
        <v>55639.946339087917</v>
      </c>
      <c r="W60" s="78">
        <f t="shared" si="54"/>
        <v>55639.946339087917</v>
      </c>
      <c r="X60" s="78">
        <f t="shared" si="54"/>
        <v>55639.946339087917</v>
      </c>
      <c r="Y60" s="78">
        <f t="shared" si="54"/>
        <v>55639.946339087917</v>
      </c>
      <c r="Z60" s="78">
        <f t="shared" si="54"/>
        <v>55639.946339087917</v>
      </c>
      <c r="AA60" s="78">
        <f t="shared" si="54"/>
        <v>55639.946339087917</v>
      </c>
      <c r="AB60" s="78">
        <f t="shared" si="54"/>
        <v>55639.946339087917</v>
      </c>
      <c r="AC60" s="78">
        <f t="shared" si="9"/>
        <v>723319.30240814295</v>
      </c>
      <c r="AD60" s="51">
        <f t="shared" si="10"/>
        <v>0</v>
      </c>
      <c r="AG60" s="79">
        <f t="shared" si="11"/>
        <v>222559.78535635167</v>
      </c>
      <c r="AH60" s="79">
        <f t="shared" si="12"/>
        <v>389479.62437361543</v>
      </c>
      <c r="AI60" s="79">
        <f t="shared" si="13"/>
        <v>556399.46339087922</v>
      </c>
      <c r="AJ60" s="79">
        <f t="shared" si="14"/>
        <v>723319.30240814295</v>
      </c>
      <c r="AK60" s="7"/>
      <c r="AL60" s="7"/>
      <c r="AM60" s="7"/>
      <c r="AN60" s="7"/>
      <c r="AS60"/>
      <c r="AU60" s="52"/>
      <c r="AV60" s="79"/>
      <c r="AW60"/>
      <c r="AX60"/>
      <c r="AY60" s="3"/>
      <c r="AZ60" s="51"/>
      <c r="BA60" s="51"/>
      <c r="BB60" s="51"/>
      <c r="BC60" s="51"/>
      <c r="BD60" s="52"/>
      <c r="BE60" s="51"/>
      <c r="BF60" s="7"/>
      <c r="BG60" s="51"/>
      <c r="BH60" s="1"/>
      <c r="BI60" s="51"/>
      <c r="BJ60" s="1"/>
      <c r="BK60" s="1"/>
      <c r="BL60" s="1"/>
    </row>
    <row r="61" spans="1:64" x14ac:dyDescent="0.25">
      <c r="A61" t="str">
        <f t="shared" si="5"/>
        <v>APT</v>
      </c>
      <c r="C61" s="74">
        <f>Schools!A66</f>
        <v>3022042</v>
      </c>
      <c r="D61" t="str">
        <f>VLOOKUP(C61,Schools!A:B,2,0)</f>
        <v>Monkfrith School</v>
      </c>
      <c r="E61" t="str">
        <f>VLOOKUP(C61,Schools!$A:$Z,3,0)</f>
        <v>M</v>
      </c>
      <c r="F61" s="76">
        <v>1843083.4547297708</v>
      </c>
      <c r="G61" s="295" t="s">
        <v>4703</v>
      </c>
      <c r="H61" s="74"/>
      <c r="I61" t="str">
        <f t="shared" si="6"/>
        <v>10162/543965</v>
      </c>
      <c r="J61">
        <f>VLOOKUP(C61,Schools!$A:$Z,9,0)</f>
        <v>400048</v>
      </c>
      <c r="K61" s="74" t="s">
        <v>66</v>
      </c>
      <c r="L61" s="74" t="s">
        <v>94</v>
      </c>
      <c r="M61" s="74" t="s">
        <v>3549</v>
      </c>
      <c r="N61" s="77" t="str">
        <f>VLOOKUP(C61,Schools!A:D,4,0)</f>
        <v>Primary</v>
      </c>
      <c r="O61" s="77">
        <f t="shared" si="45"/>
        <v>10162</v>
      </c>
      <c r="P61" s="77">
        <f t="shared" si="7"/>
        <v>543965</v>
      </c>
      <c r="Q61" s="78">
        <v>283551.30072765704</v>
      </c>
      <c r="R61" s="78">
        <v>141775.65036382852</v>
      </c>
      <c r="S61" s="78">
        <f t="shared" ref="S61:AB61" si="55">R61</f>
        <v>141775.65036382852</v>
      </c>
      <c r="T61" s="78">
        <f t="shared" si="55"/>
        <v>141775.65036382852</v>
      </c>
      <c r="U61" s="78">
        <f t="shared" si="55"/>
        <v>141775.65036382852</v>
      </c>
      <c r="V61" s="78">
        <f t="shared" si="55"/>
        <v>141775.65036382852</v>
      </c>
      <c r="W61" s="78">
        <f t="shared" si="55"/>
        <v>141775.65036382852</v>
      </c>
      <c r="X61" s="78">
        <f t="shared" si="55"/>
        <v>141775.65036382852</v>
      </c>
      <c r="Y61" s="78">
        <f t="shared" si="55"/>
        <v>141775.65036382852</v>
      </c>
      <c r="Z61" s="78">
        <f t="shared" si="55"/>
        <v>141775.65036382852</v>
      </c>
      <c r="AA61" s="78">
        <f t="shared" si="55"/>
        <v>141775.65036382852</v>
      </c>
      <c r="AB61" s="78">
        <f t="shared" si="55"/>
        <v>141775.65036382852</v>
      </c>
      <c r="AC61" s="78">
        <f t="shared" si="9"/>
        <v>1843083.4547297708</v>
      </c>
      <c r="AD61" s="51">
        <f t="shared" si="10"/>
        <v>0</v>
      </c>
      <c r="AG61" s="79">
        <f t="shared" si="11"/>
        <v>567102.60145531408</v>
      </c>
      <c r="AH61" s="79">
        <f t="shared" si="12"/>
        <v>992429.55254679965</v>
      </c>
      <c r="AI61" s="79">
        <f t="shared" si="13"/>
        <v>1417756.5036382852</v>
      </c>
      <c r="AJ61" s="79">
        <f t="shared" si="14"/>
        <v>1843083.4547297708</v>
      </c>
      <c r="AK61" s="7"/>
      <c r="AL61" s="7"/>
      <c r="AM61" s="7"/>
      <c r="AN61" s="7"/>
      <c r="AS61"/>
      <c r="AU61" s="52"/>
      <c r="AV61" s="79"/>
      <c r="AW61"/>
      <c r="AX61"/>
      <c r="AY61" s="3"/>
      <c r="AZ61" s="51"/>
      <c r="BA61" s="51"/>
      <c r="BB61" s="51"/>
      <c r="BC61" s="51"/>
      <c r="BD61" s="52"/>
      <c r="BE61" s="51"/>
      <c r="BF61" s="7"/>
      <c r="BG61" s="51"/>
      <c r="BH61" s="1"/>
      <c r="BI61" s="51"/>
      <c r="BJ61" s="1"/>
      <c r="BK61" s="1"/>
      <c r="BL61" s="1"/>
    </row>
    <row r="62" spans="1:64" x14ac:dyDescent="0.25">
      <c r="A62" t="str">
        <f t="shared" si="5"/>
        <v>APT</v>
      </c>
      <c r="C62" s="74">
        <f>Schools!A67</f>
        <v>3022044</v>
      </c>
      <c r="D62" t="str">
        <f>VLOOKUP(C62,Schools!A:B,2,0)</f>
        <v>Moss Hall Infant School</v>
      </c>
      <c r="E62" t="str">
        <f>VLOOKUP(C62,Schools!$A:$Z,3,0)</f>
        <v>M</v>
      </c>
      <c r="F62" s="76">
        <v>1661500.3176212055</v>
      </c>
      <c r="G62" s="295" t="s">
        <v>4703</v>
      </c>
      <c r="H62" s="74"/>
      <c r="I62" t="str">
        <f t="shared" si="6"/>
        <v>10162/543965</v>
      </c>
      <c r="J62">
        <f>VLOOKUP(C62,Schools!$A:$Z,9,0)</f>
        <v>400087</v>
      </c>
      <c r="K62" s="74" t="s">
        <v>66</v>
      </c>
      <c r="L62" s="74" t="s">
        <v>94</v>
      </c>
      <c r="M62" s="74" t="s">
        <v>3549</v>
      </c>
      <c r="N62" s="77" t="str">
        <f>VLOOKUP(C62,Schools!A:D,4,0)</f>
        <v>Primary</v>
      </c>
      <c r="O62" s="77">
        <f t="shared" si="45"/>
        <v>10162</v>
      </c>
      <c r="P62" s="77">
        <f t="shared" si="7"/>
        <v>543965</v>
      </c>
      <c r="Q62" s="78">
        <v>255615.43348018546</v>
      </c>
      <c r="R62" s="78">
        <v>127807.71674009273</v>
      </c>
      <c r="S62" s="78">
        <f t="shared" ref="S62:AB62" si="56">R62</f>
        <v>127807.71674009273</v>
      </c>
      <c r="T62" s="78">
        <f t="shared" si="56"/>
        <v>127807.71674009273</v>
      </c>
      <c r="U62" s="78">
        <f t="shared" si="56"/>
        <v>127807.71674009273</v>
      </c>
      <c r="V62" s="78">
        <f t="shared" si="56"/>
        <v>127807.71674009273</v>
      </c>
      <c r="W62" s="78">
        <f t="shared" si="56"/>
        <v>127807.71674009273</v>
      </c>
      <c r="X62" s="78">
        <f t="shared" si="56"/>
        <v>127807.71674009273</v>
      </c>
      <c r="Y62" s="78">
        <f t="shared" si="56"/>
        <v>127807.71674009273</v>
      </c>
      <c r="Z62" s="78">
        <f t="shared" si="56"/>
        <v>127807.71674009273</v>
      </c>
      <c r="AA62" s="78">
        <f t="shared" si="56"/>
        <v>127807.71674009273</v>
      </c>
      <c r="AB62" s="78">
        <f t="shared" si="56"/>
        <v>127807.71674009273</v>
      </c>
      <c r="AC62" s="78">
        <f t="shared" si="9"/>
        <v>1661500.3176212055</v>
      </c>
      <c r="AD62" s="51">
        <f t="shared" si="10"/>
        <v>0</v>
      </c>
      <c r="AG62" s="79">
        <f t="shared" si="11"/>
        <v>511230.86696037091</v>
      </c>
      <c r="AH62" s="79">
        <f t="shared" si="12"/>
        <v>894654.0171806491</v>
      </c>
      <c r="AI62" s="79">
        <f t="shared" si="13"/>
        <v>1278077.1674009273</v>
      </c>
      <c r="AJ62" s="79">
        <f t="shared" si="14"/>
        <v>1661500.3176212055</v>
      </c>
      <c r="AK62" s="7"/>
      <c r="AL62" s="7"/>
      <c r="AM62" s="7"/>
      <c r="AN62" s="7"/>
      <c r="AS62"/>
      <c r="AU62" s="52"/>
      <c r="AV62" s="79"/>
      <c r="AW62"/>
      <c r="AX62"/>
      <c r="AY62" s="3"/>
      <c r="AZ62" s="51"/>
      <c r="BA62" s="51"/>
      <c r="BB62" s="51"/>
      <c r="BC62" s="51"/>
      <c r="BD62" s="52"/>
      <c r="BE62" s="51"/>
      <c r="BF62" s="7"/>
      <c r="BG62" s="51"/>
      <c r="BH62" s="1"/>
      <c r="BI62" s="51"/>
      <c r="BJ62" s="1"/>
      <c r="BK62" s="1"/>
      <c r="BL62" s="1"/>
    </row>
    <row r="63" spans="1:64" x14ac:dyDescent="0.25">
      <c r="A63" t="str">
        <f t="shared" si="5"/>
        <v>APT</v>
      </c>
      <c r="C63" s="74">
        <f>Schools!A68</f>
        <v>3022043</v>
      </c>
      <c r="D63" t="str">
        <f>VLOOKUP(C63,Schools!A:B,2,0)</f>
        <v>Moss Hall Junior School</v>
      </c>
      <c r="E63" t="str">
        <f>VLOOKUP(C63,Schools!$A:$Z,3,0)</f>
        <v>M</v>
      </c>
      <c r="F63" s="76">
        <v>1935139.5750340219</v>
      </c>
      <c r="G63" s="295" t="s">
        <v>4703</v>
      </c>
      <c r="H63" s="74"/>
      <c r="I63" t="str">
        <f t="shared" si="6"/>
        <v>10162/543965</v>
      </c>
      <c r="J63">
        <f>VLOOKUP(C63,Schools!$A:$Z,9,0)</f>
        <v>400088</v>
      </c>
      <c r="K63" s="74" t="s">
        <v>66</v>
      </c>
      <c r="L63" s="74" t="s">
        <v>94</v>
      </c>
      <c r="M63" s="74" t="s">
        <v>3549</v>
      </c>
      <c r="N63" s="77" t="str">
        <f>VLOOKUP(C63,Schools!A:D,4,0)</f>
        <v>Primary</v>
      </c>
      <c r="O63" s="77">
        <f t="shared" si="45"/>
        <v>10162</v>
      </c>
      <c r="P63" s="77">
        <f t="shared" si="7"/>
        <v>543965</v>
      </c>
      <c r="Q63" s="78">
        <v>297713.78077446489</v>
      </c>
      <c r="R63" s="78">
        <v>148856.89038723244</v>
      </c>
      <c r="S63" s="78">
        <f t="shared" ref="S63:AB63" si="57">R63</f>
        <v>148856.89038723244</v>
      </c>
      <c r="T63" s="78">
        <f t="shared" si="57"/>
        <v>148856.89038723244</v>
      </c>
      <c r="U63" s="78">
        <f t="shared" si="57"/>
        <v>148856.89038723244</v>
      </c>
      <c r="V63" s="78">
        <f t="shared" si="57"/>
        <v>148856.89038723244</v>
      </c>
      <c r="W63" s="78">
        <f t="shared" si="57"/>
        <v>148856.89038723244</v>
      </c>
      <c r="X63" s="78">
        <f t="shared" si="57"/>
        <v>148856.89038723244</v>
      </c>
      <c r="Y63" s="78">
        <f t="shared" si="57"/>
        <v>148856.89038723244</v>
      </c>
      <c r="Z63" s="78">
        <f t="shared" si="57"/>
        <v>148856.89038723244</v>
      </c>
      <c r="AA63" s="78">
        <f t="shared" si="57"/>
        <v>148856.89038723244</v>
      </c>
      <c r="AB63" s="78">
        <f t="shared" si="57"/>
        <v>148856.89038723244</v>
      </c>
      <c r="AC63" s="78">
        <f t="shared" si="9"/>
        <v>1935139.5750340216</v>
      </c>
      <c r="AD63" s="51">
        <f t="shared" si="10"/>
        <v>0</v>
      </c>
      <c r="AG63" s="79">
        <f t="shared" si="11"/>
        <v>595427.56154892978</v>
      </c>
      <c r="AH63" s="79">
        <f t="shared" si="12"/>
        <v>1041998.232710627</v>
      </c>
      <c r="AI63" s="79">
        <f t="shared" si="13"/>
        <v>1488568.9038723244</v>
      </c>
      <c r="AJ63" s="79">
        <f t="shared" si="14"/>
        <v>1935139.5750340216</v>
      </c>
      <c r="AK63" s="7"/>
      <c r="AL63" s="7"/>
      <c r="AM63" s="7"/>
      <c r="AN63" s="7"/>
      <c r="AS63"/>
      <c r="AU63" s="52"/>
      <c r="AV63" s="79"/>
      <c r="AW63"/>
      <c r="AX63"/>
      <c r="AY63" s="3"/>
      <c r="AZ63" s="51"/>
      <c r="BA63" s="51"/>
      <c r="BB63" s="51"/>
      <c r="BC63" s="51"/>
      <c r="BD63" s="52"/>
      <c r="BE63" s="51"/>
      <c r="BF63" s="7"/>
      <c r="BG63" s="51"/>
      <c r="BH63" s="1"/>
      <c r="BI63" s="51"/>
      <c r="BJ63" s="1"/>
      <c r="BK63" s="1"/>
      <c r="BL63" s="1"/>
    </row>
    <row r="64" spans="1:64" x14ac:dyDescent="0.25">
      <c r="A64" t="str">
        <f t="shared" si="5"/>
        <v>APT</v>
      </c>
      <c r="C64" s="74">
        <f>Schools!A69</f>
        <v>3022053</v>
      </c>
      <c r="D64" t="str">
        <f>VLOOKUP(C64,Schools!A:B,2,0)</f>
        <v>Noam Primary School</v>
      </c>
      <c r="E64" t="str">
        <f>VLOOKUP(C64,Schools!$A:$Z,3,0)</f>
        <v>M</v>
      </c>
      <c r="F64" s="76">
        <v>899342.18363806582</v>
      </c>
      <c r="G64" s="295" t="s">
        <v>4703</v>
      </c>
      <c r="H64" s="74"/>
      <c r="I64" t="str">
        <f t="shared" si="6"/>
        <v>10162/543965</v>
      </c>
      <c r="J64">
        <f>VLOOKUP(C64,Schools!$A:$Z,9,0)</f>
        <v>158733</v>
      </c>
      <c r="K64" s="74" t="s">
        <v>66</v>
      </c>
      <c r="L64" s="74" t="s">
        <v>94</v>
      </c>
      <c r="M64" s="74" t="s">
        <v>3549</v>
      </c>
      <c r="N64" s="77" t="str">
        <f>VLOOKUP(C64,Schools!A:D,4,0)</f>
        <v>Primary</v>
      </c>
      <c r="O64" s="77">
        <f t="shared" si="45"/>
        <v>10162</v>
      </c>
      <c r="P64" s="77">
        <f t="shared" si="7"/>
        <v>543965</v>
      </c>
      <c r="Q64" s="78">
        <v>138360.33594431781</v>
      </c>
      <c r="R64" s="78">
        <v>69180.167972158903</v>
      </c>
      <c r="S64" s="78">
        <f t="shared" ref="S64:AB64" si="58">R64</f>
        <v>69180.167972158903</v>
      </c>
      <c r="T64" s="78">
        <f t="shared" si="58"/>
        <v>69180.167972158903</v>
      </c>
      <c r="U64" s="78">
        <f t="shared" si="58"/>
        <v>69180.167972158903</v>
      </c>
      <c r="V64" s="78">
        <f t="shared" si="58"/>
        <v>69180.167972158903</v>
      </c>
      <c r="W64" s="78">
        <f t="shared" si="58"/>
        <v>69180.167972158903</v>
      </c>
      <c r="X64" s="78">
        <f t="shared" si="58"/>
        <v>69180.167972158903</v>
      </c>
      <c r="Y64" s="78">
        <f t="shared" si="58"/>
        <v>69180.167972158903</v>
      </c>
      <c r="Z64" s="78">
        <f t="shared" si="58"/>
        <v>69180.167972158903</v>
      </c>
      <c r="AA64" s="78">
        <f t="shared" si="58"/>
        <v>69180.167972158903</v>
      </c>
      <c r="AB64" s="78">
        <f t="shared" si="58"/>
        <v>69180.167972158903</v>
      </c>
      <c r="AC64" s="78">
        <f t="shared" si="9"/>
        <v>899342.18363806547</v>
      </c>
      <c r="AD64" s="51">
        <f t="shared" si="10"/>
        <v>0</v>
      </c>
      <c r="AG64" s="79">
        <f t="shared" si="11"/>
        <v>276720.67188863561</v>
      </c>
      <c r="AH64" s="79">
        <f t="shared" si="12"/>
        <v>484261.17580511223</v>
      </c>
      <c r="AI64" s="79">
        <f t="shared" si="13"/>
        <v>691801.67972158885</v>
      </c>
      <c r="AJ64" s="79">
        <f t="shared" si="14"/>
        <v>899342.18363806547</v>
      </c>
      <c r="AK64" s="7"/>
      <c r="AL64" s="7"/>
      <c r="AM64" s="7"/>
      <c r="AN64" s="7"/>
      <c r="AS64"/>
      <c r="AU64" s="52"/>
      <c r="AV64" s="79"/>
      <c r="AW64"/>
      <c r="AX64"/>
      <c r="AY64" s="3"/>
      <c r="AZ64" s="51"/>
      <c r="BA64" s="51"/>
      <c r="BB64" s="51"/>
      <c r="BC64" s="51"/>
      <c r="BD64" s="52"/>
      <c r="BE64" s="51"/>
      <c r="BF64" s="7"/>
      <c r="BG64" s="51"/>
      <c r="BH64" s="1"/>
      <c r="BI64" s="51"/>
      <c r="BJ64" s="1"/>
      <c r="BK64" s="1"/>
      <c r="BL64" s="1"/>
    </row>
    <row r="65" spans="1:64" x14ac:dyDescent="0.25">
      <c r="A65" t="str">
        <f t="shared" si="5"/>
        <v>APT</v>
      </c>
      <c r="C65" s="74">
        <f>Schools!A70</f>
        <v>3022045</v>
      </c>
      <c r="D65" t="str">
        <f>VLOOKUP(C65,Schools!A:B,2,0)</f>
        <v>Northside School</v>
      </c>
      <c r="E65" t="str">
        <f>VLOOKUP(C65,Schools!$A:$Z,3,0)</f>
        <v>M</v>
      </c>
      <c r="F65" s="76">
        <v>1140779.1537115227</v>
      </c>
      <c r="G65" s="295" t="s">
        <v>4703</v>
      </c>
      <c r="H65" s="74"/>
      <c r="I65" t="str">
        <f t="shared" si="6"/>
        <v>10162/543965</v>
      </c>
      <c r="J65">
        <f>VLOOKUP(C65,Schools!$A:$Z,9,0)</f>
        <v>400089</v>
      </c>
      <c r="K65" s="74" t="s">
        <v>66</v>
      </c>
      <c r="L65" s="74" t="s">
        <v>94</v>
      </c>
      <c r="M65" s="74" t="s">
        <v>3549</v>
      </c>
      <c r="N65" s="77" t="str">
        <f>VLOOKUP(C65,Schools!A:D,4,0)</f>
        <v>Primary</v>
      </c>
      <c r="O65" s="77">
        <f t="shared" si="45"/>
        <v>10162</v>
      </c>
      <c r="P65" s="77">
        <f t="shared" si="7"/>
        <v>543965</v>
      </c>
      <c r="Q65" s="78">
        <v>175504.4851863881</v>
      </c>
      <c r="R65" s="78">
        <v>87752.242593194052</v>
      </c>
      <c r="S65" s="78">
        <f t="shared" ref="S65:AB65" si="59">R65</f>
        <v>87752.242593194052</v>
      </c>
      <c r="T65" s="78">
        <f t="shared" si="59"/>
        <v>87752.242593194052</v>
      </c>
      <c r="U65" s="78">
        <f t="shared" si="59"/>
        <v>87752.242593194052</v>
      </c>
      <c r="V65" s="78">
        <f t="shared" si="59"/>
        <v>87752.242593194052</v>
      </c>
      <c r="W65" s="78">
        <f t="shared" si="59"/>
        <v>87752.242593194052</v>
      </c>
      <c r="X65" s="78">
        <f t="shared" si="59"/>
        <v>87752.242593194052</v>
      </c>
      <c r="Y65" s="78">
        <f t="shared" si="59"/>
        <v>87752.242593194052</v>
      </c>
      <c r="Z65" s="78">
        <f t="shared" si="59"/>
        <v>87752.242593194052</v>
      </c>
      <c r="AA65" s="78">
        <f t="shared" si="59"/>
        <v>87752.242593194052</v>
      </c>
      <c r="AB65" s="78">
        <f t="shared" si="59"/>
        <v>87752.242593194052</v>
      </c>
      <c r="AC65" s="78">
        <f t="shared" si="9"/>
        <v>1140779.1537115225</v>
      </c>
      <c r="AD65" s="51">
        <f t="shared" si="10"/>
        <v>0</v>
      </c>
      <c r="AG65" s="79">
        <f t="shared" si="11"/>
        <v>351008.97037277621</v>
      </c>
      <c r="AH65" s="79">
        <f t="shared" si="12"/>
        <v>614265.69815235829</v>
      </c>
      <c r="AI65" s="79">
        <f t="shared" si="13"/>
        <v>877522.42593194032</v>
      </c>
      <c r="AJ65" s="79">
        <f t="shared" si="14"/>
        <v>1140779.1537115225</v>
      </c>
      <c r="AK65" s="7"/>
      <c r="AL65" s="7"/>
      <c r="AM65" s="7"/>
      <c r="AN65" s="7"/>
      <c r="AS65"/>
      <c r="AU65" s="52"/>
      <c r="AV65" s="79"/>
      <c r="AW65"/>
      <c r="AX65"/>
      <c r="AY65" s="3"/>
      <c r="AZ65" s="51"/>
      <c r="BA65" s="51"/>
      <c r="BB65" s="51"/>
      <c r="BC65" s="51"/>
      <c r="BD65" s="52"/>
      <c r="BE65" s="51"/>
      <c r="BF65" s="7"/>
      <c r="BG65" s="51"/>
      <c r="BH65" s="1"/>
      <c r="BI65" s="51"/>
      <c r="BJ65" s="1"/>
      <c r="BK65" s="1"/>
      <c r="BL65" s="1"/>
    </row>
    <row r="66" spans="1:64" x14ac:dyDescent="0.25">
      <c r="A66" t="str">
        <f t="shared" si="5"/>
        <v>APT</v>
      </c>
      <c r="C66" s="74">
        <f>Schools!A71</f>
        <v>3022077</v>
      </c>
      <c r="D66" t="str">
        <f>VLOOKUP(C66,Schools!A:B,2,0)</f>
        <v>Orion Primary School</v>
      </c>
      <c r="E66" t="str">
        <f>VLOOKUP(C66,Schools!$A:$Z,3,0)</f>
        <v>M</v>
      </c>
      <c r="F66" s="76">
        <v>4945848.4713093583</v>
      </c>
      <c r="G66" s="295" t="s">
        <v>4703</v>
      </c>
      <c r="H66" s="74"/>
      <c r="I66" t="str">
        <f t="shared" si="6"/>
        <v>10162/543965</v>
      </c>
      <c r="J66">
        <f>VLOOKUP(C66,Schools!$A:$Z,9,0)</f>
        <v>400113</v>
      </c>
      <c r="K66" s="74" t="s">
        <v>66</v>
      </c>
      <c r="L66" s="74" t="s">
        <v>94</v>
      </c>
      <c r="M66" s="74" t="s">
        <v>3549</v>
      </c>
      <c r="N66" s="77" t="str">
        <f>VLOOKUP(C66,Schools!A:D,4,0)</f>
        <v>Primary</v>
      </c>
      <c r="O66" s="77">
        <f t="shared" si="45"/>
        <v>10162</v>
      </c>
      <c r="P66" s="77">
        <f t="shared" si="7"/>
        <v>543965</v>
      </c>
      <c r="Q66" s="78">
        <v>760899.76481682435</v>
      </c>
      <c r="R66" s="78">
        <v>380449.88240841217</v>
      </c>
      <c r="S66" s="78">
        <f t="shared" ref="S66:AB66" si="60">R66</f>
        <v>380449.88240841217</v>
      </c>
      <c r="T66" s="78">
        <f t="shared" si="60"/>
        <v>380449.88240841217</v>
      </c>
      <c r="U66" s="78">
        <f t="shared" si="60"/>
        <v>380449.88240841217</v>
      </c>
      <c r="V66" s="78">
        <f t="shared" si="60"/>
        <v>380449.88240841217</v>
      </c>
      <c r="W66" s="78">
        <f t="shared" si="60"/>
        <v>380449.88240841217</v>
      </c>
      <c r="X66" s="78">
        <f t="shared" si="60"/>
        <v>380449.88240841217</v>
      </c>
      <c r="Y66" s="78">
        <f t="shared" si="60"/>
        <v>380449.88240841217</v>
      </c>
      <c r="Z66" s="78">
        <f t="shared" si="60"/>
        <v>380449.88240841217</v>
      </c>
      <c r="AA66" s="78">
        <f t="shared" si="60"/>
        <v>380449.88240841217</v>
      </c>
      <c r="AB66" s="78">
        <f t="shared" si="60"/>
        <v>380449.88240841217</v>
      </c>
      <c r="AC66" s="78">
        <f t="shared" si="9"/>
        <v>4945848.4713093583</v>
      </c>
      <c r="AD66" s="51">
        <f t="shared" si="10"/>
        <v>0</v>
      </c>
      <c r="AG66" s="79">
        <f t="shared" si="11"/>
        <v>1521799.5296336487</v>
      </c>
      <c r="AH66" s="79">
        <f t="shared" si="12"/>
        <v>2663149.1768588852</v>
      </c>
      <c r="AI66" s="79">
        <f t="shared" si="13"/>
        <v>3804498.8240841217</v>
      </c>
      <c r="AJ66" s="79">
        <f t="shared" si="14"/>
        <v>4945848.4713093583</v>
      </c>
      <c r="AK66" s="7"/>
      <c r="AL66" s="7"/>
      <c r="AM66" s="7"/>
      <c r="AN66" s="7"/>
      <c r="AS66"/>
      <c r="AU66" s="52"/>
      <c r="AV66" s="79"/>
      <c r="AW66"/>
      <c r="AX66"/>
      <c r="AY66" s="3"/>
      <c r="AZ66" s="51"/>
      <c r="BA66" s="51"/>
      <c r="BB66" s="51"/>
      <c r="BC66" s="51"/>
      <c r="BD66" s="52"/>
      <c r="BE66" s="51"/>
      <c r="BF66" s="7"/>
      <c r="BG66" s="51"/>
      <c r="BH66" s="1"/>
      <c r="BI66" s="51"/>
      <c r="BJ66" s="1"/>
      <c r="BK66" s="1"/>
      <c r="BL66" s="1"/>
    </row>
    <row r="67" spans="1:64" x14ac:dyDescent="0.25">
      <c r="A67" t="str">
        <f t="shared" si="5"/>
        <v>APT</v>
      </c>
      <c r="C67" s="74">
        <f>Schools!A72</f>
        <v>3025201</v>
      </c>
      <c r="D67" t="str">
        <f>VLOOKUP(C67,Schools!A:B,2,0)</f>
        <v>Osidge Primary School</v>
      </c>
      <c r="E67" t="str">
        <f>VLOOKUP(C67,Schools!$A:$Z,3,0)</f>
        <v>M</v>
      </c>
      <c r="F67" s="76">
        <v>1819832.5468102063</v>
      </c>
      <c r="G67" s="295" t="s">
        <v>4703</v>
      </c>
      <c r="H67" s="74"/>
      <c r="I67" t="str">
        <f t="shared" si="6"/>
        <v>10162/543965</v>
      </c>
      <c r="J67">
        <f>VLOOKUP(C67,Schools!$A:$Z,9,0)</f>
        <v>400021</v>
      </c>
      <c r="K67" s="74" t="s">
        <v>66</v>
      </c>
      <c r="L67" s="74" t="s">
        <v>94</v>
      </c>
      <c r="M67" s="74" t="s">
        <v>3549</v>
      </c>
      <c r="N67" s="77" t="str">
        <f>VLOOKUP(C67,Schools!A:D,4,0)</f>
        <v>Primary</v>
      </c>
      <c r="O67" s="77">
        <f t="shared" si="45"/>
        <v>10162</v>
      </c>
      <c r="P67" s="77">
        <f t="shared" si="7"/>
        <v>543965</v>
      </c>
      <c r="Q67" s="78">
        <v>279974.23797080095</v>
      </c>
      <c r="R67" s="78">
        <v>139987.11898540048</v>
      </c>
      <c r="S67" s="78">
        <f t="shared" ref="S67:AB67" si="61">R67</f>
        <v>139987.11898540048</v>
      </c>
      <c r="T67" s="78">
        <f t="shared" si="61"/>
        <v>139987.11898540048</v>
      </c>
      <c r="U67" s="78">
        <f t="shared" si="61"/>
        <v>139987.11898540048</v>
      </c>
      <c r="V67" s="78">
        <f t="shared" si="61"/>
        <v>139987.11898540048</v>
      </c>
      <c r="W67" s="78">
        <f t="shared" si="61"/>
        <v>139987.11898540048</v>
      </c>
      <c r="X67" s="78">
        <f t="shared" si="61"/>
        <v>139987.11898540048</v>
      </c>
      <c r="Y67" s="78">
        <f t="shared" si="61"/>
        <v>139987.11898540048</v>
      </c>
      <c r="Z67" s="78">
        <f t="shared" si="61"/>
        <v>139987.11898540048</v>
      </c>
      <c r="AA67" s="78">
        <f t="shared" si="61"/>
        <v>139987.11898540048</v>
      </c>
      <c r="AB67" s="78">
        <f t="shared" si="61"/>
        <v>139987.11898540048</v>
      </c>
      <c r="AC67" s="78">
        <f t="shared" si="9"/>
        <v>1819832.5468102067</v>
      </c>
      <c r="AD67" s="51">
        <f t="shared" si="10"/>
        <v>0</v>
      </c>
      <c r="AG67" s="79">
        <f t="shared" si="11"/>
        <v>559948.47594160191</v>
      </c>
      <c r="AH67" s="79">
        <f t="shared" si="12"/>
        <v>979909.83289780351</v>
      </c>
      <c r="AI67" s="79">
        <f t="shared" si="13"/>
        <v>1399871.1898540051</v>
      </c>
      <c r="AJ67" s="79">
        <f t="shared" si="14"/>
        <v>1819832.5468102067</v>
      </c>
      <c r="AK67" s="7"/>
      <c r="AL67" s="7"/>
      <c r="AM67" s="7"/>
      <c r="AN67" s="7"/>
      <c r="AS67"/>
      <c r="AU67" s="52"/>
      <c r="AV67" s="79"/>
      <c r="AW67"/>
      <c r="AX67"/>
      <c r="AY67" s="3"/>
      <c r="AZ67" s="51"/>
      <c r="BA67" s="51"/>
      <c r="BB67" s="51"/>
      <c r="BC67" s="51"/>
      <c r="BD67" s="52"/>
      <c r="BE67" s="51"/>
      <c r="BF67" s="7"/>
      <c r="BG67" s="51"/>
      <c r="BH67" s="1"/>
      <c r="BI67" s="51"/>
      <c r="BJ67" s="1"/>
      <c r="BK67" s="1"/>
      <c r="BL67" s="1"/>
    </row>
    <row r="68" spans="1:64" x14ac:dyDescent="0.25">
      <c r="A68" t="str">
        <f t="shared" si="5"/>
        <v>APT</v>
      </c>
      <c r="C68" s="74">
        <f>Schools!A73</f>
        <v>3023501</v>
      </c>
      <c r="D68" t="str">
        <f>VLOOKUP(C68,Schools!A:B,2,0)</f>
        <v>Our Lady of Lourdes School</v>
      </c>
      <c r="E68" t="str">
        <f>VLOOKUP(C68,Schools!$A:$Z,3,0)</f>
        <v>M</v>
      </c>
      <c r="F68" s="76">
        <v>973765.30175121746</v>
      </c>
      <c r="G68" s="295" t="s">
        <v>4703</v>
      </c>
      <c r="H68" s="74"/>
      <c r="I68" t="str">
        <f t="shared" si="6"/>
        <v>10162/543965</v>
      </c>
      <c r="J68">
        <f>VLOOKUP(C68,Schools!$A:$Z,9,0)</f>
        <v>400003</v>
      </c>
      <c r="K68" s="74" t="s">
        <v>66</v>
      </c>
      <c r="L68" s="74" t="s">
        <v>94</v>
      </c>
      <c r="M68" s="74" t="s">
        <v>3549</v>
      </c>
      <c r="N68" s="77" t="str">
        <f>VLOOKUP(C68,Schools!A:D,4,0)</f>
        <v>Primary</v>
      </c>
      <c r="O68" s="77">
        <f t="shared" si="45"/>
        <v>10162</v>
      </c>
      <c r="P68" s="77">
        <f t="shared" si="7"/>
        <v>543965</v>
      </c>
      <c r="Q68" s="78">
        <v>149810.04642326423</v>
      </c>
      <c r="R68" s="78">
        <v>74905.023211632113</v>
      </c>
      <c r="S68" s="78">
        <f t="shared" ref="S68:AB68" si="62">R68</f>
        <v>74905.023211632113</v>
      </c>
      <c r="T68" s="78">
        <f t="shared" si="62"/>
        <v>74905.023211632113</v>
      </c>
      <c r="U68" s="78">
        <f t="shared" si="62"/>
        <v>74905.023211632113</v>
      </c>
      <c r="V68" s="78">
        <f t="shared" si="62"/>
        <v>74905.023211632113</v>
      </c>
      <c r="W68" s="78">
        <f t="shared" si="62"/>
        <v>74905.023211632113</v>
      </c>
      <c r="X68" s="78">
        <f t="shared" si="62"/>
        <v>74905.023211632113</v>
      </c>
      <c r="Y68" s="78">
        <f t="shared" si="62"/>
        <v>74905.023211632113</v>
      </c>
      <c r="Z68" s="78">
        <f t="shared" si="62"/>
        <v>74905.023211632113</v>
      </c>
      <c r="AA68" s="78">
        <f t="shared" si="62"/>
        <v>74905.023211632113</v>
      </c>
      <c r="AB68" s="78">
        <f t="shared" si="62"/>
        <v>74905.023211632113</v>
      </c>
      <c r="AC68" s="78">
        <f t="shared" si="9"/>
        <v>973765.30175121769</v>
      </c>
      <c r="AD68" s="51">
        <f t="shared" si="10"/>
        <v>0</v>
      </c>
      <c r="AG68" s="79">
        <f t="shared" si="11"/>
        <v>299620.09284652845</v>
      </c>
      <c r="AH68" s="79">
        <f t="shared" si="12"/>
        <v>524335.16248142475</v>
      </c>
      <c r="AI68" s="79">
        <f t="shared" si="13"/>
        <v>749050.23211632122</v>
      </c>
      <c r="AJ68" s="79">
        <f t="shared" si="14"/>
        <v>973765.30175121769</v>
      </c>
      <c r="AK68" s="7"/>
      <c r="AL68" s="7"/>
      <c r="AM68" s="7"/>
      <c r="AN68" s="7"/>
      <c r="AS68"/>
      <c r="AU68" s="52"/>
      <c r="AV68" s="79"/>
      <c r="AW68"/>
      <c r="AX68"/>
      <c r="AY68" s="3"/>
      <c r="AZ68" s="51"/>
      <c r="BA68" s="51"/>
      <c r="BB68" s="51"/>
      <c r="BC68" s="51"/>
      <c r="BD68" s="52"/>
      <c r="BE68" s="51"/>
      <c r="BF68" s="7"/>
      <c r="BG68" s="51"/>
      <c r="BH68" s="1"/>
      <c r="BI68" s="51"/>
      <c r="BJ68" s="1"/>
      <c r="BK68" s="1"/>
      <c r="BL68" s="1"/>
    </row>
    <row r="69" spans="1:64" x14ac:dyDescent="0.25">
      <c r="A69" t="str">
        <f t="shared" si="5"/>
        <v>APT</v>
      </c>
      <c r="C69" s="74">
        <f>Schools!A74</f>
        <v>3022078</v>
      </c>
      <c r="D69" t="str">
        <f>VLOOKUP(C69,Schools!A:B,2,0)</f>
        <v>Pardes House School</v>
      </c>
      <c r="E69" t="str">
        <f>VLOOKUP(C69,Schools!$A:$Z,3,0)</f>
        <v>M</v>
      </c>
      <c r="F69" s="76">
        <v>1490492.0592573024</v>
      </c>
      <c r="G69" s="295" t="s">
        <v>4703</v>
      </c>
      <c r="H69" s="74"/>
      <c r="I69" t="str">
        <f t="shared" si="6"/>
        <v>10162/543965</v>
      </c>
      <c r="J69">
        <f>VLOOKUP(C69,Schools!$A:$Z,9,0)</f>
        <v>400014</v>
      </c>
      <c r="K69" s="74" t="s">
        <v>66</v>
      </c>
      <c r="L69" s="74" t="s">
        <v>94</v>
      </c>
      <c r="M69" s="74" t="s">
        <v>3549</v>
      </c>
      <c r="N69" s="77" t="str">
        <f>VLOOKUP(C69,Schools!A:D,4,0)</f>
        <v>Primary</v>
      </c>
      <c r="O69" s="77">
        <f t="shared" si="45"/>
        <v>10162</v>
      </c>
      <c r="P69" s="77">
        <f t="shared" si="7"/>
        <v>543965</v>
      </c>
      <c r="Q69" s="78">
        <v>229306.4706549696</v>
      </c>
      <c r="R69" s="78">
        <v>114653.2353274848</v>
      </c>
      <c r="S69" s="78">
        <f t="shared" ref="S69:AB69" si="63">R69</f>
        <v>114653.2353274848</v>
      </c>
      <c r="T69" s="78">
        <f t="shared" si="63"/>
        <v>114653.2353274848</v>
      </c>
      <c r="U69" s="78">
        <f t="shared" si="63"/>
        <v>114653.2353274848</v>
      </c>
      <c r="V69" s="78">
        <f t="shared" si="63"/>
        <v>114653.2353274848</v>
      </c>
      <c r="W69" s="78">
        <f t="shared" si="63"/>
        <v>114653.2353274848</v>
      </c>
      <c r="X69" s="78">
        <f t="shared" si="63"/>
        <v>114653.2353274848</v>
      </c>
      <c r="Y69" s="78">
        <f t="shared" si="63"/>
        <v>114653.2353274848</v>
      </c>
      <c r="Z69" s="78">
        <f t="shared" si="63"/>
        <v>114653.2353274848</v>
      </c>
      <c r="AA69" s="78">
        <f t="shared" si="63"/>
        <v>114653.2353274848</v>
      </c>
      <c r="AB69" s="78">
        <f t="shared" si="63"/>
        <v>114653.2353274848</v>
      </c>
      <c r="AC69" s="78">
        <f t="shared" si="9"/>
        <v>1490492.0592573024</v>
      </c>
      <c r="AD69" s="51">
        <f t="shared" si="10"/>
        <v>0</v>
      </c>
      <c r="AG69" s="79">
        <f t="shared" si="11"/>
        <v>458612.9413099392</v>
      </c>
      <c r="AH69" s="79">
        <f t="shared" si="12"/>
        <v>802572.64729239361</v>
      </c>
      <c r="AI69" s="79">
        <f t="shared" si="13"/>
        <v>1146532.3532748481</v>
      </c>
      <c r="AJ69" s="79">
        <f t="shared" si="14"/>
        <v>1490492.0592573024</v>
      </c>
      <c r="AK69" s="7"/>
      <c r="AL69" s="7"/>
      <c r="AM69" s="7"/>
      <c r="AN69" s="7"/>
      <c r="AS69"/>
      <c r="AU69" s="52"/>
      <c r="AV69" s="79"/>
      <c r="AW69"/>
      <c r="AX69"/>
      <c r="AY69" s="3"/>
      <c r="AZ69" s="51"/>
      <c r="BA69" s="51"/>
      <c r="BB69" s="51"/>
      <c r="BC69" s="51"/>
      <c r="BD69" s="52"/>
      <c r="BE69" s="51"/>
      <c r="BF69" s="7"/>
      <c r="BG69" s="51"/>
      <c r="BH69" s="1"/>
      <c r="BI69" s="51"/>
      <c r="BJ69" s="1"/>
      <c r="BK69" s="1"/>
      <c r="BL69" s="1"/>
    </row>
    <row r="70" spans="1:64" x14ac:dyDescent="0.25">
      <c r="A70" t="str">
        <f t="shared" si="5"/>
        <v>APT</v>
      </c>
      <c r="C70" s="74">
        <f>Schools!A76</f>
        <v>3022071</v>
      </c>
      <c r="D70" t="str">
        <f>VLOOKUP(C70,Schools!A:B,2,0)</f>
        <v>Queenswell Infant and Nursery School</v>
      </c>
      <c r="E70" t="str">
        <f>VLOOKUP(C70,Schools!$A:$Z,3,0)</f>
        <v>M</v>
      </c>
      <c r="F70" s="76">
        <v>1010247.1459880346</v>
      </c>
      <c r="G70" s="295" t="s">
        <v>4703</v>
      </c>
      <c r="H70" s="74"/>
      <c r="I70" t="str">
        <f t="shared" si="6"/>
        <v>10162/543965</v>
      </c>
      <c r="J70">
        <f>VLOOKUP(C70,Schools!$A:$Z,9,0)</f>
        <v>400012</v>
      </c>
      <c r="K70" s="74" t="s">
        <v>66</v>
      </c>
      <c r="L70" s="74" t="s">
        <v>94</v>
      </c>
      <c r="M70" s="74" t="s">
        <v>3549</v>
      </c>
      <c r="N70" s="77" t="str">
        <f>VLOOKUP(C70,Schools!A:D,4,0)</f>
        <v>Primary</v>
      </c>
      <c r="O70" s="77">
        <f t="shared" si="45"/>
        <v>10162</v>
      </c>
      <c r="P70" s="77">
        <f t="shared" si="7"/>
        <v>543965</v>
      </c>
      <c r="Q70" s="78">
        <v>155422.63784431299</v>
      </c>
      <c r="R70" s="78">
        <v>77711.318922156497</v>
      </c>
      <c r="S70" s="78">
        <f t="shared" ref="S70:AB70" si="64">R70</f>
        <v>77711.318922156497</v>
      </c>
      <c r="T70" s="78">
        <f t="shared" si="64"/>
        <v>77711.318922156497</v>
      </c>
      <c r="U70" s="78">
        <f t="shared" si="64"/>
        <v>77711.318922156497</v>
      </c>
      <c r="V70" s="78">
        <f t="shared" si="64"/>
        <v>77711.318922156497</v>
      </c>
      <c r="W70" s="78">
        <f t="shared" si="64"/>
        <v>77711.318922156497</v>
      </c>
      <c r="X70" s="78">
        <f t="shared" si="64"/>
        <v>77711.318922156497</v>
      </c>
      <c r="Y70" s="78">
        <f t="shared" si="64"/>
        <v>77711.318922156497</v>
      </c>
      <c r="Z70" s="78">
        <f t="shared" si="64"/>
        <v>77711.318922156497</v>
      </c>
      <c r="AA70" s="78">
        <f t="shared" si="64"/>
        <v>77711.318922156497</v>
      </c>
      <c r="AB70" s="78">
        <f t="shared" si="64"/>
        <v>77711.318922156497</v>
      </c>
      <c r="AC70" s="78">
        <f t="shared" si="9"/>
        <v>1010247.1459880342</v>
      </c>
      <c r="AD70" s="51">
        <f t="shared" si="10"/>
        <v>0</v>
      </c>
      <c r="AG70" s="79">
        <f t="shared" si="11"/>
        <v>310845.27568862599</v>
      </c>
      <c r="AH70" s="79">
        <f t="shared" si="12"/>
        <v>543979.23245509539</v>
      </c>
      <c r="AI70" s="79">
        <f t="shared" si="13"/>
        <v>777113.1892215648</v>
      </c>
      <c r="AJ70" s="79">
        <f t="shared" si="14"/>
        <v>1010247.1459880342</v>
      </c>
      <c r="AK70" s="7"/>
      <c r="AL70" s="7"/>
      <c r="AM70" s="7"/>
      <c r="AN70" s="7"/>
      <c r="AS70"/>
      <c r="AU70" s="52"/>
      <c r="AV70" s="79"/>
      <c r="AW70"/>
      <c r="AX70"/>
      <c r="AY70" s="3"/>
      <c r="AZ70" s="51"/>
      <c r="BA70" s="51"/>
      <c r="BB70" s="51"/>
      <c r="BC70" s="51"/>
      <c r="BD70" s="52"/>
      <c r="BE70" s="51"/>
      <c r="BF70" s="7"/>
      <c r="BG70" s="51"/>
      <c r="BH70" s="1"/>
      <c r="BI70" s="51"/>
      <c r="BJ70" s="1"/>
      <c r="BK70" s="1"/>
      <c r="BL70" s="1"/>
    </row>
    <row r="71" spans="1:64" x14ac:dyDescent="0.25">
      <c r="A71" t="str">
        <f t="shared" si="5"/>
        <v>APT</v>
      </c>
      <c r="C71" s="74">
        <f>Schools!A77</f>
        <v>3022072</v>
      </c>
      <c r="D71" t="str">
        <f>VLOOKUP(C71,Schools!A:B,2,0)</f>
        <v>Queenswell Junior School</v>
      </c>
      <c r="E71" t="str">
        <f>VLOOKUP(C71,Schools!$A:$Z,3,0)</f>
        <v>M</v>
      </c>
      <c r="F71" s="76">
        <v>1624326.7342263611</v>
      </c>
      <c r="G71" s="295" t="s">
        <v>4703</v>
      </c>
      <c r="H71" s="74"/>
      <c r="I71" t="str">
        <f t="shared" si="6"/>
        <v>10162/543965</v>
      </c>
      <c r="J71">
        <f>VLOOKUP(C71,Schools!$A:$Z,9,0)</f>
        <v>400012</v>
      </c>
      <c r="K71" s="74" t="s">
        <v>66</v>
      </c>
      <c r="L71" s="74" t="s">
        <v>94</v>
      </c>
      <c r="M71" s="74" t="s">
        <v>3549</v>
      </c>
      <c r="N71" s="77" t="str">
        <f>VLOOKUP(C71,Schools!A:D,4,0)</f>
        <v>Primary</v>
      </c>
      <c r="O71" s="77">
        <f t="shared" si="45"/>
        <v>10162</v>
      </c>
      <c r="P71" s="77">
        <f t="shared" si="7"/>
        <v>543965</v>
      </c>
      <c r="Q71" s="78">
        <v>249896.42065020942</v>
      </c>
      <c r="R71" s="78">
        <v>124948.21032510471</v>
      </c>
      <c r="S71" s="78">
        <f t="shared" ref="S71:AB71" si="65">R71</f>
        <v>124948.21032510471</v>
      </c>
      <c r="T71" s="78">
        <f t="shared" si="65"/>
        <v>124948.21032510471</v>
      </c>
      <c r="U71" s="78">
        <f t="shared" si="65"/>
        <v>124948.21032510471</v>
      </c>
      <c r="V71" s="78">
        <f t="shared" si="65"/>
        <v>124948.21032510471</v>
      </c>
      <c r="W71" s="78">
        <f t="shared" si="65"/>
        <v>124948.21032510471</v>
      </c>
      <c r="X71" s="78">
        <f t="shared" si="65"/>
        <v>124948.21032510471</v>
      </c>
      <c r="Y71" s="78">
        <f t="shared" si="65"/>
        <v>124948.21032510471</v>
      </c>
      <c r="Z71" s="78">
        <f t="shared" si="65"/>
        <v>124948.21032510471</v>
      </c>
      <c r="AA71" s="78">
        <f t="shared" si="65"/>
        <v>124948.21032510471</v>
      </c>
      <c r="AB71" s="78">
        <f t="shared" si="65"/>
        <v>124948.21032510471</v>
      </c>
      <c r="AC71" s="78">
        <f t="shared" si="9"/>
        <v>1624326.7342263607</v>
      </c>
      <c r="AD71" s="51">
        <f t="shared" si="10"/>
        <v>0</v>
      </c>
      <c r="AG71" s="79">
        <f t="shared" si="11"/>
        <v>499792.84130041883</v>
      </c>
      <c r="AH71" s="79">
        <f t="shared" si="12"/>
        <v>874637.47227573278</v>
      </c>
      <c r="AI71" s="79">
        <f t="shared" si="13"/>
        <v>1249482.1032510467</v>
      </c>
      <c r="AJ71" s="79">
        <f t="shared" si="14"/>
        <v>1624326.7342263607</v>
      </c>
      <c r="AK71" s="7"/>
      <c r="AL71" s="7"/>
      <c r="AM71" s="7"/>
      <c r="AN71" s="7"/>
      <c r="AS71"/>
      <c r="AU71" s="52"/>
      <c r="AV71" s="79"/>
      <c r="AW71"/>
      <c r="AX71"/>
      <c r="AY71" s="3"/>
      <c r="AZ71" s="51"/>
      <c r="BA71" s="51"/>
      <c r="BB71" s="51"/>
      <c r="BC71" s="51"/>
      <c r="BD71" s="52"/>
      <c r="BE71" s="51"/>
      <c r="BF71" s="7"/>
      <c r="BG71" s="51"/>
      <c r="BH71" s="1"/>
      <c r="BI71" s="51"/>
      <c r="BJ71" s="1"/>
      <c r="BK71" s="1"/>
      <c r="BL71" s="1"/>
    </row>
    <row r="72" spans="1:64" x14ac:dyDescent="0.25">
      <c r="A72" t="str">
        <f t="shared" ref="A72:A100" si="66">$C$3</f>
        <v>APT</v>
      </c>
      <c r="C72" s="74">
        <f>Schools!A79</f>
        <v>3023512</v>
      </c>
      <c r="D72" t="str">
        <f>VLOOKUP(C72,Schools!A:B,2,0)</f>
        <v>Rosh Pinah</v>
      </c>
      <c r="E72" t="str">
        <f>VLOOKUP(C72,Schools!$A:$Z,3,0)</f>
        <v>M</v>
      </c>
      <c r="F72" s="76">
        <v>1576320</v>
      </c>
      <c r="G72" s="295" t="s">
        <v>4703</v>
      </c>
      <c r="H72" s="74"/>
      <c r="I72" t="str">
        <f t="shared" ref="I72:I100" si="67">O72&amp;"/"&amp;P72</f>
        <v>10162/543965</v>
      </c>
      <c r="J72">
        <f>VLOOKUP(C72,Schools!$A:$Z,9,0)</f>
        <v>400093</v>
      </c>
      <c r="K72" s="74" t="s">
        <v>66</v>
      </c>
      <c r="L72" s="74" t="s">
        <v>94</v>
      </c>
      <c r="M72" s="74" t="s">
        <v>3549</v>
      </c>
      <c r="N72" s="77" t="str">
        <f>VLOOKUP(C72,Schools!A:D,4,0)</f>
        <v>Primary</v>
      </c>
      <c r="O72" s="77">
        <f t="shared" si="45"/>
        <v>10162</v>
      </c>
      <c r="P72" s="77">
        <f t="shared" ref="P72:P100" si="68">IF(E72="M",543965,516500)</f>
        <v>543965</v>
      </c>
      <c r="Q72" s="78">
        <v>242510.76923076922</v>
      </c>
      <c r="R72" s="78">
        <v>121255.38461538461</v>
      </c>
      <c r="S72" s="78">
        <f t="shared" ref="S72:AB72" si="69">R72</f>
        <v>121255.38461538461</v>
      </c>
      <c r="T72" s="78">
        <f t="shared" si="69"/>
        <v>121255.38461538461</v>
      </c>
      <c r="U72" s="78">
        <f t="shared" si="69"/>
        <v>121255.38461538461</v>
      </c>
      <c r="V72" s="78">
        <f t="shared" si="69"/>
        <v>121255.38461538461</v>
      </c>
      <c r="W72" s="78">
        <f t="shared" si="69"/>
        <v>121255.38461538461</v>
      </c>
      <c r="X72" s="78">
        <f t="shared" si="69"/>
        <v>121255.38461538461</v>
      </c>
      <c r="Y72" s="78">
        <f t="shared" si="69"/>
        <v>121255.38461538461</v>
      </c>
      <c r="Z72" s="78">
        <f t="shared" si="69"/>
        <v>121255.38461538461</v>
      </c>
      <c r="AA72" s="78">
        <f t="shared" si="69"/>
        <v>121255.38461538461</v>
      </c>
      <c r="AB72" s="78">
        <f t="shared" si="69"/>
        <v>121255.38461538461</v>
      </c>
      <c r="AC72" s="78">
        <f t="shared" si="9"/>
        <v>1576319.9999999995</v>
      </c>
      <c r="AD72" s="51">
        <f t="shared" si="10"/>
        <v>0</v>
      </c>
      <c r="AG72" s="79">
        <f t="shared" si="11"/>
        <v>485021.53846153844</v>
      </c>
      <c r="AH72" s="79">
        <f t="shared" si="12"/>
        <v>848787.69230769225</v>
      </c>
      <c r="AI72" s="79">
        <f t="shared" si="13"/>
        <v>1212553.846153846</v>
      </c>
      <c r="AJ72" s="79">
        <f t="shared" si="14"/>
        <v>1576319.9999999995</v>
      </c>
      <c r="AK72" s="7"/>
      <c r="AL72" s="7"/>
      <c r="AM72" s="7"/>
      <c r="AN72" s="7"/>
      <c r="AS72"/>
      <c r="AU72" s="52"/>
      <c r="AV72" s="79"/>
      <c r="AW72"/>
      <c r="AX72"/>
      <c r="AY72" s="3"/>
      <c r="AZ72" s="51"/>
      <c r="BA72" s="51"/>
      <c r="BB72" s="51"/>
      <c r="BC72" s="51"/>
      <c r="BD72" s="52"/>
      <c r="BE72" s="51"/>
      <c r="BF72" s="7"/>
      <c r="BG72" s="51"/>
      <c r="BH72" s="1"/>
      <c r="BI72" s="51"/>
      <c r="BJ72" s="1"/>
      <c r="BK72" s="1"/>
      <c r="BL72" s="1"/>
    </row>
    <row r="73" spans="1:64" x14ac:dyDescent="0.25">
      <c r="A73" t="str">
        <f t="shared" si="66"/>
        <v>APT</v>
      </c>
      <c r="C73" s="74">
        <f>Schools!A81</f>
        <v>3023510</v>
      </c>
      <c r="D73" t="str">
        <f>VLOOKUP(C73,Schools!A:B,2,0)</f>
        <v>Sacred Heart School</v>
      </c>
      <c r="E73" t="str">
        <f>VLOOKUP(C73,Schools!$A:$Z,3,0)</f>
        <v>M</v>
      </c>
      <c r="F73" s="76">
        <v>1693164.4712338026</v>
      </c>
      <c r="G73" s="295" t="s">
        <v>4703</v>
      </c>
      <c r="H73" s="74"/>
      <c r="I73" t="str">
        <f t="shared" si="67"/>
        <v>10162/543965</v>
      </c>
      <c r="J73">
        <f>VLOOKUP(C73,Schools!$A:$Z,9,0)</f>
        <v>400071</v>
      </c>
      <c r="K73" s="74" t="s">
        <v>66</v>
      </c>
      <c r="L73" s="74" t="s">
        <v>94</v>
      </c>
      <c r="M73" s="74" t="s">
        <v>3549</v>
      </c>
      <c r="N73" s="77" t="str">
        <f>VLOOKUP(C73,Schools!A:D,4,0)</f>
        <v>Primary</v>
      </c>
      <c r="O73" s="77">
        <f t="shared" si="45"/>
        <v>10162</v>
      </c>
      <c r="P73" s="77">
        <f t="shared" si="68"/>
        <v>543965</v>
      </c>
      <c r="Q73" s="78">
        <v>260486.84172827733</v>
      </c>
      <c r="R73" s="78">
        <v>130243.42086413866</v>
      </c>
      <c r="S73" s="78">
        <f t="shared" ref="S73:AB73" si="70">R73</f>
        <v>130243.42086413866</v>
      </c>
      <c r="T73" s="78">
        <f t="shared" si="70"/>
        <v>130243.42086413866</v>
      </c>
      <c r="U73" s="78">
        <f t="shared" si="70"/>
        <v>130243.42086413866</v>
      </c>
      <c r="V73" s="78">
        <f t="shared" si="70"/>
        <v>130243.42086413866</v>
      </c>
      <c r="W73" s="78">
        <f t="shared" si="70"/>
        <v>130243.42086413866</v>
      </c>
      <c r="X73" s="78">
        <f t="shared" si="70"/>
        <v>130243.42086413866</v>
      </c>
      <c r="Y73" s="78">
        <f t="shared" si="70"/>
        <v>130243.42086413866</v>
      </c>
      <c r="Z73" s="78">
        <f t="shared" si="70"/>
        <v>130243.42086413866</v>
      </c>
      <c r="AA73" s="78">
        <f t="shared" si="70"/>
        <v>130243.42086413866</v>
      </c>
      <c r="AB73" s="78">
        <f t="shared" si="70"/>
        <v>130243.42086413866</v>
      </c>
      <c r="AC73" s="78">
        <f t="shared" si="9"/>
        <v>1693164.4712338028</v>
      </c>
      <c r="AD73" s="51">
        <f t="shared" si="10"/>
        <v>0</v>
      </c>
      <c r="AG73" s="79">
        <f t="shared" si="11"/>
        <v>520973.68345655466</v>
      </c>
      <c r="AH73" s="79">
        <f t="shared" si="12"/>
        <v>911703.94604897057</v>
      </c>
      <c r="AI73" s="79">
        <f t="shared" si="13"/>
        <v>1302434.2086413866</v>
      </c>
      <c r="AJ73" s="79">
        <f t="shared" si="14"/>
        <v>1693164.4712338028</v>
      </c>
      <c r="AK73" s="7"/>
      <c r="AL73" s="7"/>
      <c r="AM73" s="7"/>
      <c r="AN73" s="7"/>
      <c r="AS73"/>
      <c r="AU73" s="52"/>
      <c r="AV73" s="79"/>
      <c r="AW73"/>
      <c r="AX73"/>
      <c r="AY73" s="3"/>
      <c r="AZ73" s="51"/>
      <c r="BA73" s="51"/>
      <c r="BB73" s="51"/>
      <c r="BC73" s="51"/>
      <c r="BD73" s="52"/>
      <c r="BE73" s="51"/>
      <c r="BF73" s="7"/>
      <c r="BG73" s="51"/>
      <c r="BH73" s="1"/>
      <c r="BI73" s="51"/>
      <c r="BJ73" s="1"/>
      <c r="BK73" s="1"/>
      <c r="BL73" s="1"/>
    </row>
    <row r="74" spans="1:64" x14ac:dyDescent="0.25">
      <c r="A74" t="str">
        <f t="shared" si="66"/>
        <v>APT</v>
      </c>
      <c r="C74" s="74">
        <f>Schools!A82</f>
        <v>3023502</v>
      </c>
      <c r="D74" t="str">
        <f>VLOOKUP(C74,Schools!A:B,2,0)</f>
        <v>St Agnes RC Primary School</v>
      </c>
      <c r="E74" t="str">
        <f>VLOOKUP(C74,Schools!$A:$Z,3,0)</f>
        <v>M</v>
      </c>
      <c r="F74" s="76">
        <v>1794071.5919672092</v>
      </c>
      <c r="G74" s="295" t="s">
        <v>4703</v>
      </c>
      <c r="H74" s="74"/>
      <c r="I74" t="str">
        <f t="shared" si="67"/>
        <v>10162/543965</v>
      </c>
      <c r="J74">
        <f>VLOOKUP(C74,Schools!$A:$Z,9,0)</f>
        <v>400096</v>
      </c>
      <c r="K74" s="74" t="s">
        <v>66</v>
      </c>
      <c r="L74" s="74" t="s">
        <v>94</v>
      </c>
      <c r="M74" s="74" t="s">
        <v>3549</v>
      </c>
      <c r="N74" s="77" t="str">
        <f>VLOOKUP(C74,Schools!A:D,4,0)</f>
        <v>Primary</v>
      </c>
      <c r="O74" s="77">
        <f t="shared" si="45"/>
        <v>10162</v>
      </c>
      <c r="P74" s="77">
        <f t="shared" si="68"/>
        <v>543965</v>
      </c>
      <c r="Q74" s="78">
        <v>276011.01414880145</v>
      </c>
      <c r="R74" s="78">
        <v>138005.50707440072</v>
      </c>
      <c r="S74" s="78">
        <f t="shared" ref="S74:AB74" si="71">R74</f>
        <v>138005.50707440072</v>
      </c>
      <c r="T74" s="78">
        <f t="shared" si="71"/>
        <v>138005.50707440072</v>
      </c>
      <c r="U74" s="78">
        <f t="shared" si="71"/>
        <v>138005.50707440072</v>
      </c>
      <c r="V74" s="78">
        <f t="shared" si="71"/>
        <v>138005.50707440072</v>
      </c>
      <c r="W74" s="78">
        <f t="shared" si="71"/>
        <v>138005.50707440072</v>
      </c>
      <c r="X74" s="78">
        <f t="shared" si="71"/>
        <v>138005.50707440072</v>
      </c>
      <c r="Y74" s="78">
        <f t="shared" si="71"/>
        <v>138005.50707440072</v>
      </c>
      <c r="Z74" s="78">
        <f t="shared" si="71"/>
        <v>138005.50707440072</v>
      </c>
      <c r="AA74" s="78">
        <f t="shared" si="71"/>
        <v>138005.50707440072</v>
      </c>
      <c r="AB74" s="78">
        <f t="shared" si="71"/>
        <v>138005.50707440072</v>
      </c>
      <c r="AC74" s="78">
        <f t="shared" si="9"/>
        <v>1794071.5919672099</v>
      </c>
      <c r="AD74" s="51">
        <f t="shared" si="10"/>
        <v>0</v>
      </c>
      <c r="AG74" s="79">
        <f t="shared" si="11"/>
        <v>552022.0282976029</v>
      </c>
      <c r="AH74" s="79">
        <f t="shared" si="12"/>
        <v>966038.54952080525</v>
      </c>
      <c r="AI74" s="79">
        <f t="shared" si="13"/>
        <v>1380055.0707440076</v>
      </c>
      <c r="AJ74" s="79">
        <f t="shared" si="14"/>
        <v>1794071.5919672099</v>
      </c>
      <c r="AK74" s="7"/>
      <c r="AL74" s="7"/>
      <c r="AM74" s="7"/>
      <c r="AN74" s="7"/>
      <c r="AS74"/>
      <c r="AU74" s="52"/>
      <c r="AV74" s="79"/>
      <c r="AW74"/>
      <c r="AX74"/>
      <c r="AY74" s="3"/>
      <c r="AZ74" s="51"/>
      <c r="BA74" s="51"/>
      <c r="BB74" s="51"/>
      <c r="BC74" s="51"/>
      <c r="BD74" s="52"/>
      <c r="BE74" s="51"/>
      <c r="BF74" s="7"/>
      <c r="BG74" s="51"/>
      <c r="BH74" s="1"/>
      <c r="BI74" s="51"/>
      <c r="BJ74" s="1"/>
      <c r="BK74" s="1"/>
      <c r="BL74" s="1"/>
    </row>
    <row r="75" spans="1:64" x14ac:dyDescent="0.25">
      <c r="A75" t="str">
        <f t="shared" si="66"/>
        <v>APT</v>
      </c>
      <c r="C75" s="74">
        <f>Schools!A83</f>
        <v>3023315</v>
      </c>
      <c r="D75" t="str">
        <f>VLOOKUP(C75,Schools!A:B,2,0)</f>
        <v>St Andrew's C E</v>
      </c>
      <c r="E75" t="str">
        <f>VLOOKUP(C75,Schools!$A:$Z,3,0)</f>
        <v>M</v>
      </c>
      <c r="F75" s="76">
        <v>948453.47888914286</v>
      </c>
      <c r="G75" s="295" t="s">
        <v>4703</v>
      </c>
      <c r="H75" s="74"/>
      <c r="I75" t="str">
        <f t="shared" si="67"/>
        <v>10162/543965</v>
      </c>
      <c r="J75">
        <f>VLOOKUP(C75,Schools!$A:$Z,9,0)</f>
        <v>400062</v>
      </c>
      <c r="K75" s="74" t="s">
        <v>66</v>
      </c>
      <c r="L75" s="74" t="s">
        <v>94</v>
      </c>
      <c r="M75" s="74" t="s">
        <v>3549</v>
      </c>
      <c r="N75" s="77" t="str">
        <f>VLOOKUP(C75,Schools!A:D,4,0)</f>
        <v>Primary</v>
      </c>
      <c r="O75" s="77">
        <f t="shared" si="45"/>
        <v>10162</v>
      </c>
      <c r="P75" s="77">
        <f t="shared" si="68"/>
        <v>543965</v>
      </c>
      <c r="Q75" s="78">
        <v>145915.91982909892</v>
      </c>
      <c r="R75" s="78">
        <v>72957.959914549458</v>
      </c>
      <c r="S75" s="78">
        <f t="shared" ref="S75:AB75" si="72">R75</f>
        <v>72957.959914549458</v>
      </c>
      <c r="T75" s="78">
        <f t="shared" si="72"/>
        <v>72957.959914549458</v>
      </c>
      <c r="U75" s="78">
        <f t="shared" si="72"/>
        <v>72957.959914549458</v>
      </c>
      <c r="V75" s="78">
        <f t="shared" si="72"/>
        <v>72957.959914549458</v>
      </c>
      <c r="W75" s="78">
        <f t="shared" si="72"/>
        <v>72957.959914549458</v>
      </c>
      <c r="X75" s="78">
        <f t="shared" si="72"/>
        <v>72957.959914549458</v>
      </c>
      <c r="Y75" s="78">
        <f t="shared" si="72"/>
        <v>72957.959914549458</v>
      </c>
      <c r="Z75" s="78">
        <f t="shared" si="72"/>
        <v>72957.959914549458</v>
      </c>
      <c r="AA75" s="78">
        <f t="shared" si="72"/>
        <v>72957.959914549458</v>
      </c>
      <c r="AB75" s="78">
        <f t="shared" si="72"/>
        <v>72957.959914549458</v>
      </c>
      <c r="AC75" s="78">
        <f t="shared" si="9"/>
        <v>948453.47888914321</v>
      </c>
      <c r="AD75" s="51">
        <f t="shared" si="10"/>
        <v>0</v>
      </c>
      <c r="AG75" s="79">
        <f t="shared" si="11"/>
        <v>291831.83965819783</v>
      </c>
      <c r="AH75" s="79">
        <f t="shared" si="12"/>
        <v>510705.71940184629</v>
      </c>
      <c r="AI75" s="79">
        <f t="shared" si="13"/>
        <v>729579.59914549475</v>
      </c>
      <c r="AJ75" s="79">
        <f t="shared" si="14"/>
        <v>948453.47888914321</v>
      </c>
      <c r="AK75" s="7"/>
      <c r="AL75" s="7"/>
      <c r="AM75" s="7"/>
      <c r="AN75" s="7"/>
      <c r="AS75"/>
      <c r="AU75" s="52"/>
      <c r="AV75" s="79"/>
      <c r="AW75"/>
      <c r="AX75"/>
      <c r="AY75" s="3"/>
      <c r="AZ75" s="51"/>
      <c r="BA75" s="51"/>
      <c r="BB75" s="51"/>
      <c r="BC75" s="51"/>
      <c r="BD75" s="52"/>
      <c r="BE75" s="51"/>
      <c r="BF75" s="7"/>
      <c r="BG75" s="51"/>
      <c r="BH75" s="1"/>
      <c r="BI75" s="51"/>
      <c r="BJ75" s="1"/>
      <c r="BK75" s="1"/>
      <c r="BL75" s="1"/>
    </row>
    <row r="76" spans="1:64" x14ac:dyDescent="0.25">
      <c r="A76" t="str">
        <f t="shared" si="66"/>
        <v>APT</v>
      </c>
      <c r="C76" s="74">
        <f>Schools!A84</f>
        <v>3023504</v>
      </c>
      <c r="D76" t="str">
        <f>VLOOKUP(C76,Schools!A:B,2,0)</f>
        <v>St Catherines R C Primary</v>
      </c>
      <c r="E76" t="str">
        <f>VLOOKUP(C76,Schools!$A:$Z,3,0)</f>
        <v>M</v>
      </c>
      <c r="F76" s="76">
        <v>1825027.6360860618</v>
      </c>
      <c r="G76" s="295" t="s">
        <v>4703</v>
      </c>
      <c r="H76" s="74"/>
      <c r="I76" t="str">
        <f t="shared" si="67"/>
        <v>10162/543965</v>
      </c>
      <c r="J76">
        <f>VLOOKUP(C76,Schools!$A:$Z,9,0)</f>
        <v>400064</v>
      </c>
      <c r="K76" s="74" t="s">
        <v>66</v>
      </c>
      <c r="L76" s="74" t="s">
        <v>94</v>
      </c>
      <c r="M76" s="74" t="s">
        <v>3549</v>
      </c>
      <c r="N76" s="77" t="str">
        <f>VLOOKUP(C76,Schools!A:D,4,0)</f>
        <v>Primary</v>
      </c>
      <c r="O76" s="77">
        <f t="shared" si="45"/>
        <v>10162</v>
      </c>
      <c r="P76" s="77">
        <f t="shared" si="68"/>
        <v>543965</v>
      </c>
      <c r="Q76" s="78">
        <v>280773.48247477872</v>
      </c>
      <c r="R76" s="78">
        <v>140386.74123738936</v>
      </c>
      <c r="S76" s="78">
        <f t="shared" ref="S76:AB76" si="73">R76</f>
        <v>140386.74123738936</v>
      </c>
      <c r="T76" s="78">
        <f t="shared" si="73"/>
        <v>140386.74123738936</v>
      </c>
      <c r="U76" s="78">
        <f t="shared" si="73"/>
        <v>140386.74123738936</v>
      </c>
      <c r="V76" s="78">
        <f t="shared" si="73"/>
        <v>140386.74123738936</v>
      </c>
      <c r="W76" s="78">
        <f t="shared" si="73"/>
        <v>140386.74123738936</v>
      </c>
      <c r="X76" s="78">
        <f t="shared" si="73"/>
        <v>140386.74123738936</v>
      </c>
      <c r="Y76" s="78">
        <f t="shared" si="73"/>
        <v>140386.74123738936</v>
      </c>
      <c r="Z76" s="78">
        <f t="shared" si="73"/>
        <v>140386.74123738936</v>
      </c>
      <c r="AA76" s="78">
        <f t="shared" si="73"/>
        <v>140386.74123738936</v>
      </c>
      <c r="AB76" s="78">
        <f t="shared" si="73"/>
        <v>140386.74123738936</v>
      </c>
      <c r="AC76" s="78">
        <f t="shared" si="9"/>
        <v>1825027.6360860618</v>
      </c>
      <c r="AD76" s="51">
        <f t="shared" si="10"/>
        <v>0</v>
      </c>
      <c r="AG76" s="79">
        <f t="shared" si="11"/>
        <v>561546.96494955744</v>
      </c>
      <c r="AH76" s="79">
        <f t="shared" si="12"/>
        <v>982707.18866172561</v>
      </c>
      <c r="AI76" s="79">
        <f t="shared" si="13"/>
        <v>1403867.4123738937</v>
      </c>
      <c r="AJ76" s="79">
        <f t="shared" si="14"/>
        <v>1825027.6360860618</v>
      </c>
      <c r="AK76" s="7"/>
      <c r="AL76" s="7"/>
      <c r="AM76" s="7"/>
      <c r="AN76" s="7"/>
      <c r="AS76"/>
      <c r="AU76" s="52"/>
      <c r="AV76" s="79"/>
      <c r="AW76"/>
      <c r="AX76"/>
      <c r="AY76" s="3"/>
      <c r="AZ76" s="51"/>
      <c r="BA76" s="51"/>
      <c r="BB76" s="51"/>
      <c r="BC76" s="51"/>
      <c r="BD76" s="52"/>
      <c r="BE76" s="51"/>
      <c r="BF76" s="7"/>
      <c r="BG76" s="51"/>
      <c r="BH76" s="1"/>
      <c r="BI76" s="51"/>
      <c r="BJ76" s="1"/>
      <c r="BK76" s="1"/>
      <c r="BL76" s="1"/>
    </row>
    <row r="77" spans="1:64" x14ac:dyDescent="0.25">
      <c r="A77" t="str">
        <f t="shared" si="66"/>
        <v>APT</v>
      </c>
      <c r="C77" s="74">
        <f>Schools!A85</f>
        <v>3023309</v>
      </c>
      <c r="D77" t="str">
        <f>VLOOKUP(C77,Schools!A:B,2,0)</f>
        <v>St Johns CE N20</v>
      </c>
      <c r="E77" t="str">
        <f>VLOOKUP(C77,Schools!$A:$Z,3,0)</f>
        <v>M</v>
      </c>
      <c r="F77" s="76">
        <v>956881.30692626792</v>
      </c>
      <c r="G77" s="295" t="s">
        <v>4703</v>
      </c>
      <c r="H77" s="74"/>
      <c r="I77" t="str">
        <f t="shared" si="67"/>
        <v>10162/543965</v>
      </c>
      <c r="J77">
        <f>VLOOKUP(C77,Schools!$A:$Z,9,0)</f>
        <v>400098</v>
      </c>
      <c r="K77" s="74" t="s">
        <v>66</v>
      </c>
      <c r="L77" s="74" t="s">
        <v>94</v>
      </c>
      <c r="M77" s="74" t="s">
        <v>3549</v>
      </c>
      <c r="N77" s="77" t="str">
        <f>VLOOKUP(C77,Schools!A:D,4,0)</f>
        <v>Primary</v>
      </c>
      <c r="O77" s="77">
        <f t="shared" si="45"/>
        <v>10162</v>
      </c>
      <c r="P77" s="77">
        <f t="shared" si="68"/>
        <v>543965</v>
      </c>
      <c r="Q77" s="78">
        <v>147212.50875788738</v>
      </c>
      <c r="R77" s="78">
        <v>73606.25437894369</v>
      </c>
      <c r="S77" s="78">
        <f t="shared" ref="S77:AB77" si="74">R77</f>
        <v>73606.25437894369</v>
      </c>
      <c r="T77" s="78">
        <f t="shared" si="74"/>
        <v>73606.25437894369</v>
      </c>
      <c r="U77" s="78">
        <f t="shared" si="74"/>
        <v>73606.25437894369</v>
      </c>
      <c r="V77" s="78">
        <f t="shared" si="74"/>
        <v>73606.25437894369</v>
      </c>
      <c r="W77" s="78">
        <f t="shared" si="74"/>
        <v>73606.25437894369</v>
      </c>
      <c r="X77" s="78">
        <f t="shared" si="74"/>
        <v>73606.25437894369</v>
      </c>
      <c r="Y77" s="78">
        <f t="shared" si="74"/>
        <v>73606.25437894369</v>
      </c>
      <c r="Z77" s="78">
        <f t="shared" si="74"/>
        <v>73606.25437894369</v>
      </c>
      <c r="AA77" s="78">
        <f t="shared" si="74"/>
        <v>73606.25437894369</v>
      </c>
      <c r="AB77" s="78">
        <f t="shared" si="74"/>
        <v>73606.25437894369</v>
      </c>
      <c r="AC77" s="78">
        <f t="shared" si="9"/>
        <v>956881.30692626804</v>
      </c>
      <c r="AD77" s="51">
        <f t="shared" si="10"/>
        <v>0</v>
      </c>
      <c r="AG77" s="79">
        <f t="shared" si="11"/>
        <v>294425.01751577476</v>
      </c>
      <c r="AH77" s="79">
        <f t="shared" si="12"/>
        <v>515243.78065260587</v>
      </c>
      <c r="AI77" s="79">
        <f t="shared" si="13"/>
        <v>736062.54378943692</v>
      </c>
      <c r="AJ77" s="79">
        <f t="shared" si="14"/>
        <v>956881.30692626804</v>
      </c>
      <c r="AK77" s="7"/>
      <c r="AL77" s="7"/>
      <c r="AM77" s="7"/>
      <c r="AN77" s="7"/>
      <c r="AS77"/>
      <c r="AU77" s="52"/>
      <c r="AV77" s="79"/>
      <c r="AW77"/>
      <c r="AX77"/>
      <c r="AY77" s="3"/>
      <c r="AZ77" s="51"/>
      <c r="BA77" s="51"/>
      <c r="BB77" s="51"/>
      <c r="BC77" s="51"/>
      <c r="BD77" s="52"/>
      <c r="BE77" s="51"/>
      <c r="BF77" s="7"/>
      <c r="BG77" s="51"/>
      <c r="BH77" s="1"/>
      <c r="BI77" s="51"/>
      <c r="BJ77" s="1"/>
      <c r="BK77" s="1"/>
      <c r="BL77" s="1"/>
    </row>
    <row r="78" spans="1:64" x14ac:dyDescent="0.25">
      <c r="A78" t="str">
        <f t="shared" si="66"/>
        <v>APT</v>
      </c>
      <c r="C78" s="74">
        <f>Schools!A86</f>
        <v>3023307</v>
      </c>
      <c r="D78" t="str">
        <f>VLOOKUP(C78,Schools!A:B,2,0)</f>
        <v>St John's CE School N11</v>
      </c>
      <c r="E78" t="str">
        <f>VLOOKUP(C78,Schools!$A:$Z,3,0)</f>
        <v>M</v>
      </c>
      <c r="F78" s="76">
        <v>960801.4323148859</v>
      </c>
      <c r="G78" s="295" t="s">
        <v>4703</v>
      </c>
      <c r="H78" s="74"/>
      <c r="I78" t="str">
        <f t="shared" si="67"/>
        <v>10162/543965</v>
      </c>
      <c r="J78">
        <f>VLOOKUP(C78,Schools!$A:$Z,9,0)</f>
        <v>400114</v>
      </c>
      <c r="K78" s="74" t="s">
        <v>66</v>
      </c>
      <c r="L78" s="74" t="s">
        <v>94</v>
      </c>
      <c r="M78" s="74" t="s">
        <v>3549</v>
      </c>
      <c r="N78" s="77" t="str">
        <f>VLOOKUP(C78,Schools!A:D,4,0)</f>
        <v>Primary</v>
      </c>
      <c r="O78" s="77">
        <f t="shared" si="45"/>
        <v>10162</v>
      </c>
      <c r="P78" s="77">
        <f t="shared" si="68"/>
        <v>543965</v>
      </c>
      <c r="Q78" s="78">
        <v>147815.60497152089</v>
      </c>
      <c r="R78" s="78">
        <v>73907.802485760447</v>
      </c>
      <c r="S78" s="78">
        <f t="shared" ref="S78:AB78" si="75">R78</f>
        <v>73907.802485760447</v>
      </c>
      <c r="T78" s="78">
        <f t="shared" si="75"/>
        <v>73907.802485760447</v>
      </c>
      <c r="U78" s="78">
        <f t="shared" si="75"/>
        <v>73907.802485760447</v>
      </c>
      <c r="V78" s="78">
        <f t="shared" si="75"/>
        <v>73907.802485760447</v>
      </c>
      <c r="W78" s="78">
        <f t="shared" si="75"/>
        <v>73907.802485760447</v>
      </c>
      <c r="X78" s="78">
        <f t="shared" si="75"/>
        <v>73907.802485760447</v>
      </c>
      <c r="Y78" s="78">
        <f t="shared" si="75"/>
        <v>73907.802485760447</v>
      </c>
      <c r="Z78" s="78">
        <f t="shared" si="75"/>
        <v>73907.802485760447</v>
      </c>
      <c r="AA78" s="78">
        <f t="shared" si="75"/>
        <v>73907.802485760447</v>
      </c>
      <c r="AB78" s="78">
        <f t="shared" si="75"/>
        <v>73907.802485760447</v>
      </c>
      <c r="AC78" s="78">
        <f t="shared" si="9"/>
        <v>960801.43231488555</v>
      </c>
      <c r="AD78" s="51">
        <f t="shared" si="10"/>
        <v>0</v>
      </c>
      <c r="AG78" s="79">
        <f t="shared" si="11"/>
        <v>295631.20994304179</v>
      </c>
      <c r="AH78" s="79">
        <f t="shared" si="12"/>
        <v>517354.61740032304</v>
      </c>
      <c r="AI78" s="79">
        <f t="shared" si="13"/>
        <v>739078.02485760429</v>
      </c>
      <c r="AJ78" s="79">
        <f t="shared" si="14"/>
        <v>960801.43231488555</v>
      </c>
      <c r="AK78" s="7"/>
      <c r="AL78" s="7"/>
      <c r="AM78" s="7"/>
      <c r="AN78" s="7"/>
      <c r="AS78"/>
      <c r="AU78" s="52"/>
      <c r="AV78" s="79"/>
      <c r="AW78"/>
      <c r="AX78"/>
      <c r="AY78" s="3"/>
      <c r="AZ78" s="51"/>
      <c r="BA78" s="51"/>
      <c r="BB78" s="51"/>
      <c r="BC78" s="51"/>
      <c r="BD78" s="52"/>
      <c r="BE78" s="51"/>
      <c r="BF78" s="7"/>
      <c r="BG78" s="51"/>
      <c r="BH78" s="1"/>
      <c r="BI78" s="51"/>
      <c r="BJ78" s="1"/>
      <c r="BK78" s="1"/>
      <c r="BL78" s="1"/>
    </row>
    <row r="79" spans="1:64" x14ac:dyDescent="0.25">
      <c r="A79" t="str">
        <f t="shared" si="66"/>
        <v>APT</v>
      </c>
      <c r="C79" s="74">
        <f>Schools!A87</f>
        <v>3023509</v>
      </c>
      <c r="D79" t="str">
        <f>VLOOKUP(C79,Schools!A:B,2,0)</f>
        <v>St Joseph's Primary School</v>
      </c>
      <c r="E79" t="str">
        <f>VLOOKUP(C79,Schools!$A:$Z,3,0)</f>
        <v>M</v>
      </c>
      <c r="F79" s="76">
        <v>2199573.3894646922</v>
      </c>
      <c r="G79" s="295" t="s">
        <v>4703</v>
      </c>
      <c r="H79" s="74"/>
      <c r="I79" t="str">
        <f t="shared" si="67"/>
        <v>10162/543965</v>
      </c>
      <c r="J79">
        <f>VLOOKUP(C79,Schools!$A:$Z,9,0)</f>
        <v>400066</v>
      </c>
      <c r="K79" s="74" t="s">
        <v>66</v>
      </c>
      <c r="L79" s="74" t="s">
        <v>94</v>
      </c>
      <c r="M79" s="74" t="s">
        <v>3549</v>
      </c>
      <c r="N79" s="77" t="str">
        <f>VLOOKUP(C79,Schools!A:D,4,0)</f>
        <v>Primary</v>
      </c>
      <c r="O79" s="77">
        <f t="shared" si="45"/>
        <v>10162</v>
      </c>
      <c r="P79" s="77">
        <f t="shared" si="68"/>
        <v>543965</v>
      </c>
      <c r="Q79" s="78">
        <v>338395.90607149113</v>
      </c>
      <c r="R79" s="78">
        <v>169197.95303574557</v>
      </c>
      <c r="S79" s="78">
        <f t="shared" ref="S79:AB79" si="76">R79</f>
        <v>169197.95303574557</v>
      </c>
      <c r="T79" s="78">
        <f t="shared" si="76"/>
        <v>169197.95303574557</v>
      </c>
      <c r="U79" s="78">
        <f t="shared" si="76"/>
        <v>169197.95303574557</v>
      </c>
      <c r="V79" s="78">
        <f t="shared" si="76"/>
        <v>169197.95303574557</v>
      </c>
      <c r="W79" s="78">
        <f t="shared" si="76"/>
        <v>169197.95303574557</v>
      </c>
      <c r="X79" s="78">
        <f t="shared" si="76"/>
        <v>169197.95303574557</v>
      </c>
      <c r="Y79" s="78">
        <f t="shared" si="76"/>
        <v>169197.95303574557</v>
      </c>
      <c r="Z79" s="78">
        <f t="shared" si="76"/>
        <v>169197.95303574557</v>
      </c>
      <c r="AA79" s="78">
        <f t="shared" si="76"/>
        <v>169197.95303574557</v>
      </c>
      <c r="AB79" s="78">
        <f t="shared" si="76"/>
        <v>169197.95303574557</v>
      </c>
      <c r="AC79" s="78">
        <f t="shared" si="9"/>
        <v>2199573.3894646922</v>
      </c>
      <c r="AD79" s="51">
        <f t="shared" si="10"/>
        <v>0</v>
      </c>
      <c r="AG79" s="79">
        <f t="shared" si="11"/>
        <v>676791.81214298226</v>
      </c>
      <c r="AH79" s="79">
        <f t="shared" si="12"/>
        <v>1184385.671250219</v>
      </c>
      <c r="AI79" s="79">
        <f t="shared" si="13"/>
        <v>1691979.5303574556</v>
      </c>
      <c r="AJ79" s="79">
        <f t="shared" si="14"/>
        <v>2199573.3894646922</v>
      </c>
      <c r="AK79" s="7"/>
      <c r="AL79" s="7"/>
      <c r="AM79" s="7"/>
      <c r="AN79" s="7"/>
      <c r="AS79"/>
      <c r="AU79" s="52"/>
      <c r="AV79" s="79"/>
      <c r="AW79"/>
      <c r="AX79"/>
      <c r="AY79" s="3"/>
      <c r="AZ79" s="51"/>
      <c r="BA79" s="51"/>
      <c r="BB79" s="51"/>
      <c r="BC79" s="51"/>
      <c r="BD79" s="52"/>
      <c r="BE79" s="51"/>
      <c r="BF79" s="7"/>
      <c r="BG79" s="51"/>
      <c r="BH79" s="1"/>
      <c r="BI79" s="51"/>
      <c r="BJ79" s="1"/>
      <c r="BK79" s="1"/>
      <c r="BL79" s="1"/>
    </row>
    <row r="80" spans="1:64" x14ac:dyDescent="0.25">
      <c r="A80" t="str">
        <f t="shared" si="66"/>
        <v>APT</v>
      </c>
      <c r="C80" s="74">
        <f>Schools!A88</f>
        <v>3023311</v>
      </c>
      <c r="D80" t="str">
        <f>VLOOKUP(C80,Schools!A:B,2,0)</f>
        <v>St Mary's C E Primary School N3</v>
      </c>
      <c r="E80" t="str">
        <f>VLOOKUP(C80,Schools!$A:$Z,3,0)</f>
        <v>M</v>
      </c>
      <c r="F80" s="76">
        <v>1815781.3920806604</v>
      </c>
      <c r="G80" s="295" t="s">
        <v>4703</v>
      </c>
      <c r="H80" s="74"/>
      <c r="I80" t="str">
        <f t="shared" si="67"/>
        <v>10162/543965</v>
      </c>
      <c r="J80">
        <f>VLOOKUP(C80,Schools!$A:$Z,9,0)</f>
        <v>400058</v>
      </c>
      <c r="K80" s="74" t="s">
        <v>66</v>
      </c>
      <c r="L80" s="74" t="s">
        <v>94</v>
      </c>
      <c r="M80" s="74" t="s">
        <v>3549</v>
      </c>
      <c r="N80" s="77" t="str">
        <f>VLOOKUP(C80,Schools!A:D,4,0)</f>
        <v>Primary</v>
      </c>
      <c r="O80" s="77">
        <f t="shared" si="45"/>
        <v>10162</v>
      </c>
      <c r="P80" s="77">
        <f t="shared" si="68"/>
        <v>543965</v>
      </c>
      <c r="Q80" s="78">
        <v>279350.98339702468</v>
      </c>
      <c r="R80" s="78">
        <v>139675.49169851234</v>
      </c>
      <c r="S80" s="78">
        <f t="shared" ref="S80:AB80" si="77">R80</f>
        <v>139675.49169851234</v>
      </c>
      <c r="T80" s="78">
        <f t="shared" si="77"/>
        <v>139675.49169851234</v>
      </c>
      <c r="U80" s="78">
        <f t="shared" si="77"/>
        <v>139675.49169851234</v>
      </c>
      <c r="V80" s="78">
        <f t="shared" si="77"/>
        <v>139675.49169851234</v>
      </c>
      <c r="W80" s="78">
        <f t="shared" si="77"/>
        <v>139675.49169851234</v>
      </c>
      <c r="X80" s="78">
        <f t="shared" si="77"/>
        <v>139675.49169851234</v>
      </c>
      <c r="Y80" s="78">
        <f t="shared" si="77"/>
        <v>139675.49169851234</v>
      </c>
      <c r="Z80" s="78">
        <f t="shared" si="77"/>
        <v>139675.49169851234</v>
      </c>
      <c r="AA80" s="78">
        <f t="shared" si="77"/>
        <v>139675.49169851234</v>
      </c>
      <c r="AB80" s="78">
        <f t="shared" si="77"/>
        <v>139675.49169851234</v>
      </c>
      <c r="AC80" s="78">
        <f t="shared" si="9"/>
        <v>1815781.3920806604</v>
      </c>
      <c r="AD80" s="51">
        <f t="shared" si="10"/>
        <v>0</v>
      </c>
      <c r="AG80" s="79">
        <f t="shared" si="11"/>
        <v>558701.96679404937</v>
      </c>
      <c r="AH80" s="79">
        <f t="shared" si="12"/>
        <v>977728.44188958639</v>
      </c>
      <c r="AI80" s="79">
        <f t="shared" si="13"/>
        <v>1396754.9169851234</v>
      </c>
      <c r="AJ80" s="79">
        <f t="shared" si="14"/>
        <v>1815781.3920806604</v>
      </c>
      <c r="AK80" s="7"/>
      <c r="AL80" s="7"/>
      <c r="AM80" s="7"/>
      <c r="AN80" s="7"/>
      <c r="AS80"/>
      <c r="AU80" s="52"/>
      <c r="AV80" s="79"/>
      <c r="AW80"/>
      <c r="AX80"/>
      <c r="AY80" s="3"/>
      <c r="AZ80" s="51"/>
      <c r="BA80" s="51"/>
      <c r="BB80" s="51"/>
      <c r="BC80" s="51"/>
      <c r="BD80" s="52"/>
      <c r="BE80" s="51"/>
      <c r="BF80" s="7"/>
      <c r="BG80" s="51"/>
      <c r="BH80" s="1"/>
      <c r="BI80" s="51"/>
      <c r="BJ80" s="1"/>
      <c r="BK80" s="1"/>
      <c r="BL80" s="1"/>
    </row>
    <row r="81" spans="1:64" x14ac:dyDescent="0.25">
      <c r="A81" t="str">
        <f t="shared" si="66"/>
        <v>APT</v>
      </c>
      <c r="C81" s="74">
        <f>Schools!A89</f>
        <v>3023312</v>
      </c>
      <c r="D81" t="str">
        <f>VLOOKUP(C81,Schools!A:B,2,0)</f>
        <v>St Mary's School EN4</v>
      </c>
      <c r="E81" t="str">
        <f>VLOOKUP(C81,Schools!$A:$Z,3,0)</f>
        <v>M</v>
      </c>
      <c r="F81" s="76">
        <v>966872.12610254926</v>
      </c>
      <c r="G81" s="295" t="s">
        <v>4703</v>
      </c>
      <c r="H81" s="74"/>
      <c r="I81" t="str">
        <f t="shared" si="67"/>
        <v>10162/543965</v>
      </c>
      <c r="J81">
        <f>VLOOKUP(C81,Schools!$A:$Z,9,0)</f>
        <v>400017</v>
      </c>
      <c r="K81" s="74" t="s">
        <v>66</v>
      </c>
      <c r="L81" s="74" t="s">
        <v>94</v>
      </c>
      <c r="M81" s="74" t="s">
        <v>3549</v>
      </c>
      <c r="N81" s="77" t="str">
        <f>VLOOKUP(C81,Schools!A:D,4,0)</f>
        <v>Primary</v>
      </c>
      <c r="O81" s="77">
        <f t="shared" si="45"/>
        <v>10162</v>
      </c>
      <c r="P81" s="77">
        <f t="shared" si="68"/>
        <v>543965</v>
      </c>
      <c r="Q81" s="78">
        <v>148749.55786193066</v>
      </c>
      <c r="R81" s="78">
        <v>74374.778930965331</v>
      </c>
      <c r="S81" s="78">
        <f t="shared" ref="S81:AB81" si="78">R81</f>
        <v>74374.778930965331</v>
      </c>
      <c r="T81" s="78">
        <f t="shared" si="78"/>
        <v>74374.778930965331</v>
      </c>
      <c r="U81" s="78">
        <f t="shared" si="78"/>
        <v>74374.778930965331</v>
      </c>
      <c r="V81" s="78">
        <f t="shared" si="78"/>
        <v>74374.778930965331</v>
      </c>
      <c r="W81" s="78">
        <f t="shared" si="78"/>
        <v>74374.778930965331</v>
      </c>
      <c r="X81" s="78">
        <f t="shared" si="78"/>
        <v>74374.778930965331</v>
      </c>
      <c r="Y81" s="78">
        <f t="shared" si="78"/>
        <v>74374.778930965331</v>
      </c>
      <c r="Z81" s="78">
        <f t="shared" si="78"/>
        <v>74374.778930965331</v>
      </c>
      <c r="AA81" s="78">
        <f t="shared" si="78"/>
        <v>74374.778930965331</v>
      </c>
      <c r="AB81" s="78">
        <f t="shared" si="78"/>
        <v>74374.778930965331</v>
      </c>
      <c r="AC81" s="78">
        <f t="shared" si="9"/>
        <v>966872.12610254937</v>
      </c>
      <c r="AD81" s="51">
        <f t="shared" si="10"/>
        <v>0</v>
      </c>
      <c r="AG81" s="79">
        <f t="shared" si="11"/>
        <v>297499.11572386132</v>
      </c>
      <c r="AH81" s="79">
        <f t="shared" si="12"/>
        <v>520623.45251675736</v>
      </c>
      <c r="AI81" s="79">
        <f t="shared" si="13"/>
        <v>743747.78930965334</v>
      </c>
      <c r="AJ81" s="79">
        <f t="shared" si="14"/>
        <v>966872.12610254937</v>
      </c>
      <c r="AK81" s="7"/>
      <c r="AL81" s="7"/>
      <c r="AM81" s="7"/>
      <c r="AN81" s="7"/>
      <c r="AS81"/>
      <c r="AU81" s="52"/>
      <c r="AV81" s="79"/>
      <c r="AW81"/>
      <c r="AX81"/>
      <c r="AY81" s="3"/>
      <c r="AZ81" s="51"/>
      <c r="BA81" s="51"/>
      <c r="BB81" s="51"/>
      <c r="BC81" s="51"/>
      <c r="BD81" s="52"/>
      <c r="BE81" s="51"/>
      <c r="BF81" s="7"/>
      <c r="BG81" s="51"/>
      <c r="BH81" s="1"/>
      <c r="BI81" s="51"/>
      <c r="BJ81" s="1"/>
      <c r="BK81" s="1"/>
      <c r="BL81" s="1"/>
    </row>
    <row r="82" spans="1:64" x14ac:dyDescent="0.25">
      <c r="A82" t="str">
        <f t="shared" si="66"/>
        <v>APT</v>
      </c>
      <c r="C82" s="74">
        <f>Schools!A90</f>
        <v>3023314</v>
      </c>
      <c r="D82" t="str">
        <f>VLOOKUP(C82,Schools!A:B,2,0)</f>
        <v>St Pauls CE Primary, NW7</v>
      </c>
      <c r="E82" t="str">
        <f>VLOOKUP(C82,Schools!$A:$Z,3,0)</f>
        <v>M</v>
      </c>
      <c r="F82" s="76">
        <v>954741.93310606061</v>
      </c>
      <c r="G82" s="295" t="s">
        <v>4703</v>
      </c>
      <c r="H82" s="74"/>
      <c r="I82" t="str">
        <f t="shared" si="67"/>
        <v>10162/543965</v>
      </c>
      <c r="J82">
        <f>VLOOKUP(C82,Schools!$A:$Z,9,0)</f>
        <v>400094</v>
      </c>
      <c r="K82" s="74" t="s">
        <v>66</v>
      </c>
      <c r="L82" s="74" t="s">
        <v>94</v>
      </c>
      <c r="M82" s="74" t="s">
        <v>3549</v>
      </c>
      <c r="N82" s="77" t="str">
        <f>VLOOKUP(C82,Schools!A:D,4,0)</f>
        <v>Primary</v>
      </c>
      <c r="O82" s="77">
        <f t="shared" si="45"/>
        <v>10162</v>
      </c>
      <c r="P82" s="77">
        <f t="shared" si="68"/>
        <v>543965</v>
      </c>
      <c r="Q82" s="78">
        <v>146883.37432400932</v>
      </c>
      <c r="R82" s="78">
        <v>73441.687162004659</v>
      </c>
      <c r="S82" s="78">
        <f t="shared" ref="S82:AB82" si="79">R82</f>
        <v>73441.687162004659</v>
      </c>
      <c r="T82" s="78">
        <f t="shared" si="79"/>
        <v>73441.687162004659</v>
      </c>
      <c r="U82" s="78">
        <f t="shared" si="79"/>
        <v>73441.687162004659</v>
      </c>
      <c r="V82" s="78">
        <f t="shared" si="79"/>
        <v>73441.687162004659</v>
      </c>
      <c r="W82" s="78">
        <f t="shared" si="79"/>
        <v>73441.687162004659</v>
      </c>
      <c r="X82" s="78">
        <f t="shared" si="79"/>
        <v>73441.687162004659</v>
      </c>
      <c r="Y82" s="78">
        <f t="shared" si="79"/>
        <v>73441.687162004659</v>
      </c>
      <c r="Z82" s="78">
        <f t="shared" si="79"/>
        <v>73441.687162004659</v>
      </c>
      <c r="AA82" s="78">
        <f t="shared" si="79"/>
        <v>73441.687162004659</v>
      </c>
      <c r="AB82" s="78">
        <f t="shared" si="79"/>
        <v>73441.687162004659</v>
      </c>
      <c r="AC82" s="78">
        <f t="shared" si="9"/>
        <v>954741.93310606049</v>
      </c>
      <c r="AD82" s="51">
        <f t="shared" si="10"/>
        <v>0</v>
      </c>
      <c r="AG82" s="79">
        <f t="shared" si="11"/>
        <v>293766.74864801863</v>
      </c>
      <c r="AH82" s="79">
        <f t="shared" si="12"/>
        <v>514091.81013403257</v>
      </c>
      <c r="AI82" s="79">
        <f t="shared" si="13"/>
        <v>734416.87162004656</v>
      </c>
      <c r="AJ82" s="79">
        <f t="shared" si="14"/>
        <v>954741.93310606049</v>
      </c>
      <c r="AK82" s="7"/>
      <c r="AL82" s="7"/>
      <c r="AM82" s="7"/>
      <c r="AN82" s="7"/>
      <c r="AS82"/>
      <c r="AU82" s="52"/>
      <c r="AV82" s="79"/>
      <c r="AW82"/>
      <c r="AX82"/>
      <c r="AY82" s="3"/>
      <c r="AZ82" s="51"/>
      <c r="BA82" s="51"/>
      <c r="BB82" s="51"/>
      <c r="BC82" s="51"/>
      <c r="BD82" s="52"/>
      <c r="BE82" s="51"/>
      <c r="BF82" s="7"/>
      <c r="BG82" s="51"/>
      <c r="BH82" s="1"/>
      <c r="BI82" s="51"/>
      <c r="BJ82" s="1"/>
      <c r="BK82" s="1"/>
      <c r="BL82" s="1"/>
    </row>
    <row r="83" spans="1:64" x14ac:dyDescent="0.25">
      <c r="A83" t="str">
        <f t="shared" si="66"/>
        <v>APT</v>
      </c>
      <c r="C83" s="74">
        <f>Schools!A91</f>
        <v>3023313</v>
      </c>
      <c r="D83" t="str">
        <f>VLOOKUP(C83,Schools!A:B,2,0)</f>
        <v>St. Pauls CE Primary School (N11)</v>
      </c>
      <c r="E83" t="str">
        <f>VLOOKUP(C83,Schools!$A:$Z,3,0)</f>
        <v>M</v>
      </c>
      <c r="F83" s="76">
        <v>946410.887040606</v>
      </c>
      <c r="G83" s="295" t="s">
        <v>4703</v>
      </c>
      <c r="H83" s="74"/>
      <c r="I83" t="str">
        <f t="shared" si="67"/>
        <v>10162/543965</v>
      </c>
      <c r="J83">
        <f>VLOOKUP(C83,Schools!$A:$Z,9,0)</f>
        <v>400006</v>
      </c>
      <c r="K83" s="74" t="s">
        <v>66</v>
      </c>
      <c r="L83" s="74" t="s">
        <v>94</v>
      </c>
      <c r="M83" s="74" t="s">
        <v>3549</v>
      </c>
      <c r="N83" s="77" t="str">
        <f>VLOOKUP(C83,Schools!A:D,4,0)</f>
        <v>Primary</v>
      </c>
      <c r="O83" s="77">
        <f t="shared" si="45"/>
        <v>10162</v>
      </c>
      <c r="P83" s="77">
        <f t="shared" si="68"/>
        <v>543965</v>
      </c>
      <c r="Q83" s="78">
        <v>145601.67492932401</v>
      </c>
      <c r="R83" s="78">
        <v>72800.837464662007</v>
      </c>
      <c r="S83" s="78">
        <f t="shared" ref="S83:AB83" si="80">R83</f>
        <v>72800.837464662007</v>
      </c>
      <c r="T83" s="78">
        <f t="shared" si="80"/>
        <v>72800.837464662007</v>
      </c>
      <c r="U83" s="78">
        <f t="shared" si="80"/>
        <v>72800.837464662007</v>
      </c>
      <c r="V83" s="78">
        <f t="shared" si="80"/>
        <v>72800.837464662007</v>
      </c>
      <c r="W83" s="78">
        <f t="shared" si="80"/>
        <v>72800.837464662007</v>
      </c>
      <c r="X83" s="78">
        <f t="shared" si="80"/>
        <v>72800.837464662007</v>
      </c>
      <c r="Y83" s="78">
        <f t="shared" si="80"/>
        <v>72800.837464662007</v>
      </c>
      <c r="Z83" s="78">
        <f t="shared" si="80"/>
        <v>72800.837464662007</v>
      </c>
      <c r="AA83" s="78">
        <f t="shared" si="80"/>
        <v>72800.837464662007</v>
      </c>
      <c r="AB83" s="78">
        <f t="shared" si="80"/>
        <v>72800.837464662007</v>
      </c>
      <c r="AC83" s="78">
        <f t="shared" si="9"/>
        <v>946410.88704060635</v>
      </c>
      <c r="AD83" s="51">
        <f t="shared" si="10"/>
        <v>0</v>
      </c>
      <c r="AG83" s="79">
        <f t="shared" si="11"/>
        <v>291203.34985864803</v>
      </c>
      <c r="AH83" s="79">
        <f t="shared" si="12"/>
        <v>509605.86225263414</v>
      </c>
      <c r="AI83" s="79">
        <f t="shared" si="13"/>
        <v>728008.37464662024</v>
      </c>
      <c r="AJ83" s="79">
        <f t="shared" si="14"/>
        <v>946410.88704060635</v>
      </c>
      <c r="AK83" s="7"/>
      <c r="AL83" s="7"/>
      <c r="AM83" s="7"/>
      <c r="AN83" s="7"/>
      <c r="AS83"/>
      <c r="AU83" s="52"/>
      <c r="AV83" s="79"/>
      <c r="AW83"/>
      <c r="AX83"/>
      <c r="AY83" s="3"/>
      <c r="AZ83" s="51"/>
      <c r="BA83" s="51"/>
      <c r="BB83" s="51"/>
      <c r="BC83" s="51"/>
      <c r="BD83" s="52"/>
      <c r="BE83" s="51"/>
      <c r="BF83" s="7"/>
      <c r="BG83" s="51"/>
      <c r="BH83" s="1"/>
      <c r="BI83" s="51"/>
      <c r="BJ83" s="1"/>
      <c r="BK83" s="1"/>
      <c r="BL83" s="1"/>
    </row>
    <row r="84" spans="1:64" x14ac:dyDescent="0.25">
      <c r="A84" t="str">
        <f t="shared" si="66"/>
        <v>APT</v>
      </c>
      <c r="C84" s="74">
        <f>Schools!A92</f>
        <v>3023507</v>
      </c>
      <c r="D84" t="str">
        <f>VLOOKUP(C84,Schools!A:B,2,0)</f>
        <v>St Theresa's R.C. Primary School</v>
      </c>
      <c r="E84" t="str">
        <f>VLOOKUP(C84,Schools!$A:$Z,3,0)</f>
        <v>M</v>
      </c>
      <c r="F84" s="76">
        <v>830684.33321774425</v>
      </c>
      <c r="G84" s="295" t="s">
        <v>4703</v>
      </c>
      <c r="H84" s="74"/>
      <c r="I84" t="str">
        <f t="shared" si="67"/>
        <v>10162/543965</v>
      </c>
      <c r="J84">
        <f>VLOOKUP(C84,Schools!$A:$Z,9,0)</f>
        <v>400037</v>
      </c>
      <c r="K84" s="74" t="s">
        <v>66</v>
      </c>
      <c r="L84" s="74" t="s">
        <v>94</v>
      </c>
      <c r="M84" s="74" t="s">
        <v>3549</v>
      </c>
      <c r="N84" s="77" t="str">
        <f>VLOOKUP(C84,Schools!A:D,4,0)</f>
        <v>Primary</v>
      </c>
      <c r="O84" s="77">
        <f t="shared" ref="O84:O100" si="81">VLOOKUP(N84,$AK$1:$AL$3,2,0)</f>
        <v>10162</v>
      </c>
      <c r="P84" s="77">
        <f t="shared" si="68"/>
        <v>543965</v>
      </c>
      <c r="Q84" s="78">
        <v>127797.58972580681</v>
      </c>
      <c r="R84" s="78">
        <v>63898.794862903407</v>
      </c>
      <c r="S84" s="78">
        <f t="shared" ref="S84:AB84" si="82">R84</f>
        <v>63898.794862903407</v>
      </c>
      <c r="T84" s="78">
        <f t="shared" si="82"/>
        <v>63898.794862903407</v>
      </c>
      <c r="U84" s="78">
        <f t="shared" si="82"/>
        <v>63898.794862903407</v>
      </c>
      <c r="V84" s="78">
        <f t="shared" si="82"/>
        <v>63898.794862903407</v>
      </c>
      <c r="W84" s="78">
        <f t="shared" si="82"/>
        <v>63898.794862903407</v>
      </c>
      <c r="X84" s="78">
        <f t="shared" si="82"/>
        <v>63898.794862903407</v>
      </c>
      <c r="Y84" s="78">
        <f t="shared" si="82"/>
        <v>63898.794862903407</v>
      </c>
      <c r="Z84" s="78">
        <f t="shared" si="82"/>
        <v>63898.794862903407</v>
      </c>
      <c r="AA84" s="78">
        <f t="shared" si="82"/>
        <v>63898.794862903407</v>
      </c>
      <c r="AB84" s="78">
        <f t="shared" si="82"/>
        <v>63898.794862903407</v>
      </c>
      <c r="AC84" s="78">
        <f t="shared" si="9"/>
        <v>830684.33321774437</v>
      </c>
      <c r="AD84" s="51">
        <f t="shared" si="10"/>
        <v>0</v>
      </c>
      <c r="AG84" s="79">
        <f t="shared" si="11"/>
        <v>255595.17945161363</v>
      </c>
      <c r="AH84" s="79">
        <f t="shared" si="12"/>
        <v>447291.56404032389</v>
      </c>
      <c r="AI84" s="79">
        <f t="shared" si="13"/>
        <v>638987.9486290341</v>
      </c>
      <c r="AJ84" s="79">
        <f t="shared" si="14"/>
        <v>830684.33321774437</v>
      </c>
      <c r="AK84" s="7"/>
      <c r="AL84" s="7"/>
      <c r="AM84" s="7"/>
      <c r="AN84" s="7"/>
      <c r="AS84"/>
      <c r="AU84" s="52"/>
      <c r="AV84" s="79"/>
      <c r="AW84"/>
      <c r="AX84"/>
      <c r="AY84" s="3"/>
      <c r="AZ84" s="51"/>
      <c r="BA84" s="51"/>
      <c r="BB84" s="51"/>
      <c r="BC84" s="51"/>
      <c r="BD84" s="52"/>
      <c r="BE84" s="51"/>
      <c r="BF84" s="7"/>
      <c r="BG84" s="51"/>
      <c r="BH84" s="1"/>
      <c r="BI84" s="51"/>
      <c r="BJ84" s="1"/>
      <c r="BK84" s="1"/>
      <c r="BL84" s="1"/>
    </row>
    <row r="85" spans="1:64" x14ac:dyDescent="0.25">
      <c r="A85" t="str">
        <f t="shared" si="66"/>
        <v>APT</v>
      </c>
      <c r="C85" s="74">
        <f>Schools!A93</f>
        <v>3023506</v>
      </c>
      <c r="D85" t="str">
        <f>VLOOKUP(C85,Schools!A:B,2,0)</f>
        <v>St Vincent's Catholic Primary School</v>
      </c>
      <c r="E85" t="str">
        <f>VLOOKUP(C85,Schools!$A:$Z,3,0)</f>
        <v>M</v>
      </c>
      <c r="F85" s="76">
        <v>1285154.5322522004</v>
      </c>
      <c r="G85" s="295" t="s">
        <v>4703</v>
      </c>
      <c r="H85" s="74"/>
      <c r="I85" t="str">
        <f t="shared" si="67"/>
        <v>10162/543965</v>
      </c>
      <c r="J85">
        <f>VLOOKUP(C85,Schools!$A:$Z,9,0)</f>
        <v>400009</v>
      </c>
      <c r="K85" s="74" t="s">
        <v>66</v>
      </c>
      <c r="L85" s="74" t="s">
        <v>94</v>
      </c>
      <c r="M85" s="74" t="s">
        <v>3549</v>
      </c>
      <c r="N85" s="77" t="str">
        <f>VLOOKUP(C85,Schools!A:D,4,0)</f>
        <v>Primary</v>
      </c>
      <c r="O85" s="77">
        <f t="shared" si="81"/>
        <v>10162</v>
      </c>
      <c r="P85" s="77">
        <f t="shared" si="68"/>
        <v>543965</v>
      </c>
      <c r="Q85" s="78">
        <v>197716.08188495392</v>
      </c>
      <c r="R85" s="78">
        <v>98858.04094247696</v>
      </c>
      <c r="S85" s="78">
        <f t="shared" ref="S85:AB85" si="83">R85</f>
        <v>98858.04094247696</v>
      </c>
      <c r="T85" s="78">
        <f t="shared" si="83"/>
        <v>98858.04094247696</v>
      </c>
      <c r="U85" s="78">
        <f t="shared" si="83"/>
        <v>98858.04094247696</v>
      </c>
      <c r="V85" s="78">
        <f t="shared" si="83"/>
        <v>98858.04094247696</v>
      </c>
      <c r="W85" s="78">
        <f t="shared" si="83"/>
        <v>98858.04094247696</v>
      </c>
      <c r="X85" s="78">
        <f t="shared" si="83"/>
        <v>98858.04094247696</v>
      </c>
      <c r="Y85" s="78">
        <f t="shared" si="83"/>
        <v>98858.04094247696</v>
      </c>
      <c r="Z85" s="78">
        <f t="shared" si="83"/>
        <v>98858.04094247696</v>
      </c>
      <c r="AA85" s="78">
        <f t="shared" si="83"/>
        <v>98858.04094247696</v>
      </c>
      <c r="AB85" s="78">
        <f t="shared" si="83"/>
        <v>98858.04094247696</v>
      </c>
      <c r="AC85" s="78">
        <f t="shared" ref="AC85:AC100" si="84">SUM(Q85:AB85)</f>
        <v>1285154.5322522006</v>
      </c>
      <c r="AD85" s="51">
        <f t="shared" ref="AD85:AD100" si="85">AC85-F85</f>
        <v>0</v>
      </c>
      <c r="AG85" s="79">
        <f t="shared" ref="AG85:AG100" si="86">SUM(Q85:S85)</f>
        <v>395432.16376990784</v>
      </c>
      <c r="AH85" s="79">
        <f t="shared" ref="AH85:AH100" si="87">SUM(Q85:V85)</f>
        <v>692006.28659733874</v>
      </c>
      <c r="AI85" s="79">
        <f t="shared" ref="AI85:AI100" si="88">SUM(Q85:Y85)</f>
        <v>988580.40942476958</v>
      </c>
      <c r="AJ85" s="79">
        <f t="shared" ref="AJ85:AJ100" si="89">SUM(Q85:AB85)</f>
        <v>1285154.5322522006</v>
      </c>
      <c r="AK85" s="7"/>
      <c r="AL85" s="7"/>
      <c r="AM85" s="7"/>
      <c r="AN85" s="7"/>
      <c r="AS85"/>
      <c r="AU85" s="52"/>
      <c r="AV85" s="79"/>
      <c r="AW85"/>
      <c r="AX85"/>
      <c r="AY85" s="3"/>
      <c r="AZ85" s="51"/>
      <c r="BA85" s="51"/>
      <c r="BB85" s="51"/>
      <c r="BC85" s="51"/>
      <c r="BD85" s="52"/>
      <c r="BE85" s="51"/>
      <c r="BF85" s="7"/>
      <c r="BG85" s="51"/>
      <c r="BH85" s="1"/>
      <c r="BI85" s="51"/>
      <c r="BJ85" s="1"/>
      <c r="BK85" s="1"/>
      <c r="BL85" s="1"/>
    </row>
    <row r="86" spans="1:64" x14ac:dyDescent="0.25">
      <c r="A86" t="str">
        <f t="shared" si="66"/>
        <v>APT</v>
      </c>
      <c r="C86" s="74">
        <f>Schools!A95</f>
        <v>3022070</v>
      </c>
      <c r="D86" t="str">
        <f>VLOOKUP(C86,Schools!A:B,2,0)</f>
        <v>Sunnyfields Primary School</v>
      </c>
      <c r="E86" t="str">
        <f>VLOOKUP(C86,Schools!$A:$Z,3,0)</f>
        <v>M</v>
      </c>
      <c r="F86" s="76">
        <v>1127773.3327674614</v>
      </c>
      <c r="G86" s="295" t="s">
        <v>4703</v>
      </c>
      <c r="H86" s="74"/>
      <c r="I86" t="str">
        <f t="shared" si="67"/>
        <v>10162/543965</v>
      </c>
      <c r="J86">
        <f>VLOOKUP(C86,Schools!$A:$Z,9,0)</f>
        <v>400038</v>
      </c>
      <c r="K86" s="74" t="s">
        <v>66</v>
      </c>
      <c r="L86" s="74" t="s">
        <v>94</v>
      </c>
      <c r="M86" s="74" t="s">
        <v>3549</v>
      </c>
      <c r="N86" s="77" t="str">
        <f>VLOOKUP(C86,Schools!A:D,4,0)</f>
        <v>Primary</v>
      </c>
      <c r="O86" s="77">
        <f t="shared" si="81"/>
        <v>10162</v>
      </c>
      <c r="P86" s="77">
        <f t="shared" si="68"/>
        <v>543965</v>
      </c>
      <c r="Q86" s="78">
        <v>173503.58965653254</v>
      </c>
      <c r="R86" s="78">
        <v>86751.794828266269</v>
      </c>
      <c r="S86" s="78">
        <f t="shared" ref="S86:AB86" si="90">R86</f>
        <v>86751.794828266269</v>
      </c>
      <c r="T86" s="78">
        <f t="shared" si="90"/>
        <v>86751.794828266269</v>
      </c>
      <c r="U86" s="78">
        <f t="shared" si="90"/>
        <v>86751.794828266269</v>
      </c>
      <c r="V86" s="78">
        <f t="shared" si="90"/>
        <v>86751.794828266269</v>
      </c>
      <c r="W86" s="78">
        <f t="shared" si="90"/>
        <v>86751.794828266269</v>
      </c>
      <c r="X86" s="78">
        <f t="shared" si="90"/>
        <v>86751.794828266269</v>
      </c>
      <c r="Y86" s="78">
        <f t="shared" si="90"/>
        <v>86751.794828266269</v>
      </c>
      <c r="Z86" s="78">
        <f t="shared" si="90"/>
        <v>86751.794828266269</v>
      </c>
      <c r="AA86" s="78">
        <f t="shared" si="90"/>
        <v>86751.794828266269</v>
      </c>
      <c r="AB86" s="78">
        <f t="shared" si="90"/>
        <v>86751.794828266269</v>
      </c>
      <c r="AC86" s="78">
        <f t="shared" si="84"/>
        <v>1127773.3327674614</v>
      </c>
      <c r="AD86" s="51">
        <f t="shared" si="85"/>
        <v>0</v>
      </c>
      <c r="AG86" s="79">
        <f t="shared" si="86"/>
        <v>347007.17931306508</v>
      </c>
      <c r="AH86" s="79">
        <f t="shared" si="87"/>
        <v>607262.5637978639</v>
      </c>
      <c r="AI86" s="79">
        <f t="shared" si="88"/>
        <v>867517.94828266266</v>
      </c>
      <c r="AJ86" s="79">
        <f t="shared" si="89"/>
        <v>1127773.3327674614</v>
      </c>
      <c r="AK86" s="7"/>
      <c r="AL86" s="7"/>
      <c r="AM86" s="7"/>
      <c r="AN86" s="7"/>
      <c r="AS86"/>
      <c r="AU86" s="52"/>
      <c r="AV86" s="79"/>
      <c r="AW86"/>
      <c r="AX86"/>
      <c r="AY86" s="3"/>
      <c r="AZ86" s="51"/>
      <c r="BA86" s="51"/>
      <c r="BB86" s="51"/>
      <c r="BC86" s="51"/>
      <c r="BD86" s="52"/>
      <c r="BE86" s="51"/>
      <c r="BF86" s="7"/>
      <c r="BG86" s="51"/>
      <c r="BH86" s="1"/>
      <c r="BI86" s="51"/>
      <c r="BJ86" s="1"/>
      <c r="BK86" s="1"/>
      <c r="BL86" s="1"/>
    </row>
    <row r="87" spans="1:64" x14ac:dyDescent="0.25">
      <c r="A87" t="str">
        <f t="shared" si="66"/>
        <v>APT</v>
      </c>
      <c r="C87" s="74">
        <f>Schools!A96</f>
        <v>3023316</v>
      </c>
      <c r="D87" t="str">
        <f>VLOOKUP(C87,Schools!A:B,2,0)</f>
        <v>Trent  C of E Primary School</v>
      </c>
      <c r="E87" t="str">
        <f>VLOOKUP(C87,Schools!$A:$Z,3,0)</f>
        <v>M</v>
      </c>
      <c r="F87" s="76">
        <v>967354.95153600012</v>
      </c>
      <c r="G87" s="295" t="s">
        <v>4703</v>
      </c>
      <c r="H87" s="74"/>
      <c r="I87" t="str">
        <f t="shared" si="67"/>
        <v>10162/543965</v>
      </c>
      <c r="J87">
        <f>VLOOKUP(C87,Schools!$A:$Z,9,0)</f>
        <v>400100</v>
      </c>
      <c r="K87" s="74" t="s">
        <v>66</v>
      </c>
      <c r="L87" s="74" t="s">
        <v>94</v>
      </c>
      <c r="M87" s="74" t="s">
        <v>3549</v>
      </c>
      <c r="N87" s="77" t="str">
        <f>VLOOKUP(C87,Schools!A:D,4,0)</f>
        <v>Primary</v>
      </c>
      <c r="O87" s="77">
        <f t="shared" si="81"/>
        <v>10162</v>
      </c>
      <c r="P87" s="77">
        <f t="shared" si="68"/>
        <v>543965</v>
      </c>
      <c r="Q87" s="78">
        <v>148823.83869784616</v>
      </c>
      <c r="R87" s="78">
        <v>74411.919348923082</v>
      </c>
      <c r="S87" s="78">
        <f t="shared" ref="S87:AB87" si="91">R87</f>
        <v>74411.919348923082</v>
      </c>
      <c r="T87" s="78">
        <f t="shared" si="91"/>
        <v>74411.919348923082</v>
      </c>
      <c r="U87" s="78">
        <f t="shared" si="91"/>
        <v>74411.919348923082</v>
      </c>
      <c r="V87" s="78">
        <f t="shared" si="91"/>
        <v>74411.919348923082</v>
      </c>
      <c r="W87" s="78">
        <f t="shared" si="91"/>
        <v>74411.919348923082</v>
      </c>
      <c r="X87" s="78">
        <f t="shared" si="91"/>
        <v>74411.919348923082</v>
      </c>
      <c r="Y87" s="78">
        <f t="shared" si="91"/>
        <v>74411.919348923082</v>
      </c>
      <c r="Z87" s="78">
        <f t="shared" si="91"/>
        <v>74411.919348923082</v>
      </c>
      <c r="AA87" s="78">
        <f t="shared" si="91"/>
        <v>74411.919348923082</v>
      </c>
      <c r="AB87" s="78">
        <f t="shared" si="91"/>
        <v>74411.919348923082</v>
      </c>
      <c r="AC87" s="78">
        <f t="shared" si="84"/>
        <v>967354.95153599977</v>
      </c>
      <c r="AD87" s="51">
        <f t="shared" si="85"/>
        <v>0</v>
      </c>
      <c r="AG87" s="79">
        <f t="shared" si="86"/>
        <v>297647.67739569233</v>
      </c>
      <c r="AH87" s="79">
        <f t="shared" si="87"/>
        <v>520883.43544246157</v>
      </c>
      <c r="AI87" s="79">
        <f t="shared" si="88"/>
        <v>744119.1934892307</v>
      </c>
      <c r="AJ87" s="79">
        <f t="shared" si="89"/>
        <v>967354.95153599977</v>
      </c>
      <c r="AK87" s="7"/>
      <c r="AL87" s="7"/>
      <c r="AM87" s="7"/>
      <c r="AN87" s="7"/>
      <c r="AS87"/>
      <c r="AU87" s="52"/>
      <c r="AV87" s="79"/>
      <c r="AW87"/>
      <c r="AX87"/>
      <c r="AY87" s="3"/>
      <c r="AZ87" s="51"/>
      <c r="BA87" s="51"/>
      <c r="BB87" s="51"/>
      <c r="BC87" s="51"/>
      <c r="BD87" s="52"/>
      <c r="BE87" s="51"/>
      <c r="BF87" s="7"/>
      <c r="BG87" s="51"/>
      <c r="BH87" s="1"/>
      <c r="BI87" s="51"/>
      <c r="BJ87" s="1"/>
      <c r="BK87" s="1"/>
      <c r="BL87" s="1"/>
    </row>
    <row r="88" spans="1:64" x14ac:dyDescent="0.25">
      <c r="A88" t="str">
        <f t="shared" si="66"/>
        <v>APT</v>
      </c>
      <c r="C88" s="74">
        <f>Schools!A97</f>
        <v>3022055</v>
      </c>
      <c r="D88" t="str">
        <f>VLOOKUP(C88,Schools!A:B,2,0)</f>
        <v>Tudor School</v>
      </c>
      <c r="E88" t="str">
        <f>VLOOKUP(C88,Schools!$A:$Z,3,0)</f>
        <v>M</v>
      </c>
      <c r="F88" s="76">
        <v>1102143.4332091745</v>
      </c>
      <c r="G88" s="295" t="s">
        <v>4703</v>
      </c>
      <c r="H88" s="74"/>
      <c r="I88" t="str">
        <f t="shared" si="67"/>
        <v>10162/543965</v>
      </c>
      <c r="J88">
        <f>VLOOKUP(C88,Schools!$A:$Z,9,0)</f>
        <v>400101</v>
      </c>
      <c r="K88" s="74" t="s">
        <v>66</v>
      </c>
      <c r="L88" s="74" t="s">
        <v>94</v>
      </c>
      <c r="M88" s="74" t="s">
        <v>3549</v>
      </c>
      <c r="N88" s="77" t="str">
        <f>VLOOKUP(C88,Schools!A:D,4,0)</f>
        <v>Primary</v>
      </c>
      <c r="O88" s="77">
        <f t="shared" si="81"/>
        <v>10162</v>
      </c>
      <c r="P88" s="77">
        <f t="shared" si="68"/>
        <v>543965</v>
      </c>
      <c r="Q88" s="78">
        <v>169560.52818602684</v>
      </c>
      <c r="R88" s="78">
        <v>84780.264093013422</v>
      </c>
      <c r="S88" s="78">
        <f t="shared" ref="S88:AB88" si="92">R88</f>
        <v>84780.264093013422</v>
      </c>
      <c r="T88" s="78">
        <f t="shared" si="92"/>
        <v>84780.264093013422</v>
      </c>
      <c r="U88" s="78">
        <f t="shared" si="92"/>
        <v>84780.264093013422</v>
      </c>
      <c r="V88" s="78">
        <f t="shared" si="92"/>
        <v>84780.264093013422</v>
      </c>
      <c r="W88" s="78">
        <f t="shared" si="92"/>
        <v>84780.264093013422</v>
      </c>
      <c r="X88" s="78">
        <f t="shared" si="92"/>
        <v>84780.264093013422</v>
      </c>
      <c r="Y88" s="78">
        <f t="shared" si="92"/>
        <v>84780.264093013422</v>
      </c>
      <c r="Z88" s="78">
        <f t="shared" si="92"/>
        <v>84780.264093013422</v>
      </c>
      <c r="AA88" s="78">
        <f t="shared" si="92"/>
        <v>84780.264093013422</v>
      </c>
      <c r="AB88" s="78">
        <f t="shared" si="92"/>
        <v>84780.264093013422</v>
      </c>
      <c r="AC88" s="78">
        <f t="shared" si="84"/>
        <v>1102143.4332091748</v>
      </c>
      <c r="AD88" s="51">
        <f t="shared" si="85"/>
        <v>0</v>
      </c>
      <c r="AG88" s="79">
        <f t="shared" si="86"/>
        <v>339121.05637205369</v>
      </c>
      <c r="AH88" s="79">
        <f t="shared" si="87"/>
        <v>593461.8486510939</v>
      </c>
      <c r="AI88" s="79">
        <f t="shared" si="88"/>
        <v>847802.64093013434</v>
      </c>
      <c r="AJ88" s="79">
        <f t="shared" si="89"/>
        <v>1102143.4332091748</v>
      </c>
      <c r="AK88" s="7"/>
      <c r="AL88" s="7"/>
      <c r="AM88" s="7"/>
      <c r="AN88" s="7"/>
      <c r="AS88"/>
      <c r="AU88" s="52"/>
      <c r="AV88" s="79"/>
      <c r="AW88"/>
      <c r="AX88"/>
      <c r="AY88" s="3"/>
      <c r="AZ88" s="51"/>
      <c r="BA88" s="51"/>
      <c r="BB88" s="51"/>
      <c r="BC88" s="51"/>
      <c r="BD88" s="52"/>
      <c r="BE88" s="51"/>
      <c r="BF88" s="7"/>
      <c r="BG88" s="51"/>
      <c r="BH88" s="1"/>
      <c r="BI88" s="51"/>
      <c r="BJ88" s="1"/>
      <c r="BK88" s="1"/>
      <c r="BL88" s="1"/>
    </row>
    <row r="89" spans="1:64" x14ac:dyDescent="0.25">
      <c r="A89" t="str">
        <f t="shared" si="66"/>
        <v>APT</v>
      </c>
      <c r="C89" s="74">
        <f>Schools!A98</f>
        <v>3022057</v>
      </c>
      <c r="D89" t="str">
        <f>VLOOKUP(C89,Schools!A:B,2,0)</f>
        <v>Underhill School</v>
      </c>
      <c r="E89" t="str">
        <f>VLOOKUP(C89,Schools!$A:$Z,3,0)</f>
        <v>M</v>
      </c>
      <c r="F89" s="76">
        <v>2332481.9065486067</v>
      </c>
      <c r="G89" s="295" t="s">
        <v>4703</v>
      </c>
      <c r="H89" s="74"/>
      <c r="I89" t="str">
        <f t="shared" si="67"/>
        <v>10162/543965</v>
      </c>
      <c r="J89">
        <f>VLOOKUP(C89,Schools!$A:$Z,9,0)</f>
        <v>400053</v>
      </c>
      <c r="K89" s="74" t="s">
        <v>66</v>
      </c>
      <c r="L89" s="74" t="s">
        <v>94</v>
      </c>
      <c r="M89" s="74" t="s">
        <v>3549</v>
      </c>
      <c r="N89" s="77" t="str">
        <f>VLOOKUP(C89,Schools!A:D,4,0)</f>
        <v>Primary</v>
      </c>
      <c r="O89" s="77">
        <f t="shared" si="81"/>
        <v>10162</v>
      </c>
      <c r="P89" s="77">
        <f t="shared" si="68"/>
        <v>543965</v>
      </c>
      <c r="Q89" s="78">
        <v>358843.37023824721</v>
      </c>
      <c r="R89" s="78">
        <v>179421.68511912361</v>
      </c>
      <c r="S89" s="78">
        <f t="shared" ref="S89:AB89" si="93">R89</f>
        <v>179421.68511912361</v>
      </c>
      <c r="T89" s="78">
        <f t="shared" si="93"/>
        <v>179421.68511912361</v>
      </c>
      <c r="U89" s="78">
        <f t="shared" si="93"/>
        <v>179421.68511912361</v>
      </c>
      <c r="V89" s="78">
        <f t="shared" si="93"/>
        <v>179421.68511912361</v>
      </c>
      <c r="W89" s="78">
        <f t="shared" si="93"/>
        <v>179421.68511912361</v>
      </c>
      <c r="X89" s="78">
        <f t="shared" si="93"/>
        <v>179421.68511912361</v>
      </c>
      <c r="Y89" s="78">
        <f t="shared" si="93"/>
        <v>179421.68511912361</v>
      </c>
      <c r="Z89" s="78">
        <f t="shared" si="93"/>
        <v>179421.68511912361</v>
      </c>
      <c r="AA89" s="78">
        <f t="shared" si="93"/>
        <v>179421.68511912361</v>
      </c>
      <c r="AB89" s="78">
        <f t="shared" si="93"/>
        <v>179421.68511912361</v>
      </c>
      <c r="AC89" s="78">
        <f t="shared" si="84"/>
        <v>2332481.9065486072</v>
      </c>
      <c r="AD89" s="51">
        <f t="shared" si="85"/>
        <v>0</v>
      </c>
      <c r="AG89" s="79">
        <f t="shared" si="86"/>
        <v>717686.74047649442</v>
      </c>
      <c r="AH89" s="79">
        <f t="shared" si="87"/>
        <v>1255951.7958338654</v>
      </c>
      <c r="AI89" s="79">
        <f t="shared" si="88"/>
        <v>1794216.8511912364</v>
      </c>
      <c r="AJ89" s="79">
        <f t="shared" si="89"/>
        <v>2332481.9065486072</v>
      </c>
      <c r="AK89" s="7"/>
      <c r="AL89" s="7"/>
      <c r="AM89" s="7"/>
      <c r="AN89" s="7"/>
      <c r="AS89"/>
      <c r="AU89" s="52"/>
      <c r="AV89" s="79"/>
      <c r="AW89"/>
      <c r="AX89"/>
      <c r="AY89" s="3"/>
      <c r="AZ89" s="51"/>
      <c r="BA89" s="51"/>
      <c r="BB89" s="51"/>
      <c r="BC89" s="51"/>
      <c r="BD89" s="52"/>
      <c r="BE89" s="51"/>
      <c r="BF89" s="7"/>
      <c r="BG89" s="51"/>
      <c r="BH89" s="1"/>
      <c r="BI89" s="51"/>
      <c r="BJ89" s="1"/>
      <c r="BK89" s="1"/>
      <c r="BL89" s="1"/>
    </row>
    <row r="90" spans="1:64" x14ac:dyDescent="0.25">
      <c r="A90" t="str">
        <f t="shared" si="66"/>
        <v>APT</v>
      </c>
      <c r="C90" s="74">
        <f>Schools!A100</f>
        <v>3022076</v>
      </c>
      <c r="D90" t="str">
        <f>VLOOKUP(C90,Schools!A:B,2,0)</f>
        <v>Wessex  Gardens Primary School</v>
      </c>
      <c r="E90" t="str">
        <f>VLOOKUP(C90,Schools!$A:$Z,3,0)</f>
        <v>M</v>
      </c>
      <c r="F90" s="76">
        <v>1804802.8193835244</v>
      </c>
      <c r="G90" s="295" t="s">
        <v>4703</v>
      </c>
      <c r="H90" s="74"/>
      <c r="I90" t="str">
        <f t="shared" si="67"/>
        <v>10162/543965</v>
      </c>
      <c r="J90">
        <f>VLOOKUP(C90,Schools!$A:$Z,9,0)</f>
        <v>400111</v>
      </c>
      <c r="K90" s="74" t="s">
        <v>66</v>
      </c>
      <c r="L90" s="74" t="s">
        <v>94</v>
      </c>
      <c r="M90" s="74" t="s">
        <v>3549</v>
      </c>
      <c r="N90" s="77" t="str">
        <f>VLOOKUP(C90,Schools!A:D,4,0)</f>
        <v>Primary</v>
      </c>
      <c r="O90" s="77">
        <f t="shared" si="81"/>
        <v>10162</v>
      </c>
      <c r="P90" s="77">
        <f t="shared" si="68"/>
        <v>543965</v>
      </c>
      <c r="Q90" s="78">
        <v>277661.97221284988</v>
      </c>
      <c r="R90" s="78">
        <v>138830.98610642494</v>
      </c>
      <c r="S90" s="78">
        <f t="shared" ref="S90:AB90" si="94">R90</f>
        <v>138830.98610642494</v>
      </c>
      <c r="T90" s="78">
        <f t="shared" si="94"/>
        <v>138830.98610642494</v>
      </c>
      <c r="U90" s="78">
        <f t="shared" si="94"/>
        <v>138830.98610642494</v>
      </c>
      <c r="V90" s="78">
        <f t="shared" si="94"/>
        <v>138830.98610642494</v>
      </c>
      <c r="W90" s="78">
        <f t="shared" si="94"/>
        <v>138830.98610642494</v>
      </c>
      <c r="X90" s="78">
        <f t="shared" si="94"/>
        <v>138830.98610642494</v>
      </c>
      <c r="Y90" s="78">
        <f t="shared" si="94"/>
        <v>138830.98610642494</v>
      </c>
      <c r="Z90" s="78">
        <f t="shared" si="94"/>
        <v>138830.98610642494</v>
      </c>
      <c r="AA90" s="78">
        <f t="shared" si="94"/>
        <v>138830.98610642494</v>
      </c>
      <c r="AB90" s="78">
        <f t="shared" si="94"/>
        <v>138830.98610642494</v>
      </c>
      <c r="AC90" s="78">
        <f t="shared" si="84"/>
        <v>1804802.8193835248</v>
      </c>
      <c r="AD90" s="51">
        <f t="shared" si="85"/>
        <v>0</v>
      </c>
      <c r="AG90" s="79">
        <f t="shared" si="86"/>
        <v>555323.94442569977</v>
      </c>
      <c r="AH90" s="79">
        <f t="shared" si="87"/>
        <v>971816.90274497459</v>
      </c>
      <c r="AI90" s="79">
        <f t="shared" si="88"/>
        <v>1388309.8610642496</v>
      </c>
      <c r="AJ90" s="79">
        <f t="shared" si="89"/>
        <v>1804802.8193835248</v>
      </c>
      <c r="AK90" s="7"/>
      <c r="AL90" s="7"/>
      <c r="AM90" s="7"/>
      <c r="AN90" s="7"/>
      <c r="AS90"/>
      <c r="AU90" s="52"/>
      <c r="AV90" s="79"/>
      <c r="AW90"/>
      <c r="AX90"/>
      <c r="AY90" s="3"/>
      <c r="AZ90" s="51"/>
      <c r="BA90" s="51"/>
      <c r="BB90" s="51"/>
      <c r="BC90" s="51"/>
      <c r="BD90" s="52"/>
      <c r="BE90" s="51"/>
      <c r="BF90" s="7"/>
      <c r="BG90" s="51"/>
      <c r="BH90" s="1"/>
      <c r="BI90" s="51"/>
      <c r="BJ90" s="1"/>
      <c r="BK90" s="1"/>
      <c r="BL90" s="1"/>
    </row>
    <row r="91" spans="1:64" x14ac:dyDescent="0.25">
      <c r="A91" t="str">
        <f t="shared" si="66"/>
        <v>APT</v>
      </c>
      <c r="C91" s="74">
        <f>Schools!A101</f>
        <v>3022060</v>
      </c>
      <c r="D91" t="str">
        <f>VLOOKUP(C91,Schools!A:B,2,0)</f>
        <v>Whitings Hill Primary School</v>
      </c>
      <c r="E91" t="str">
        <f>VLOOKUP(C91,Schools!$A:$Z,3,0)</f>
        <v>M</v>
      </c>
      <c r="F91" s="76">
        <v>2399176.3620968256</v>
      </c>
      <c r="G91" s="295" t="s">
        <v>4703</v>
      </c>
      <c r="H91" s="74"/>
      <c r="I91" t="str">
        <f t="shared" si="67"/>
        <v>10162/543965</v>
      </c>
      <c r="J91">
        <f>VLOOKUP(C91,Schools!$A:$Z,9,0)</f>
        <v>400011</v>
      </c>
      <c r="K91" s="74" t="s">
        <v>66</v>
      </c>
      <c r="L91" s="74" t="s">
        <v>94</v>
      </c>
      <c r="M91" s="74" t="s">
        <v>3549</v>
      </c>
      <c r="N91" s="77" t="str">
        <f>VLOOKUP(C91,Schools!A:D,4,0)</f>
        <v>Primary</v>
      </c>
      <c r="O91" s="77">
        <f t="shared" si="81"/>
        <v>10162</v>
      </c>
      <c r="P91" s="77">
        <f t="shared" si="68"/>
        <v>543965</v>
      </c>
      <c r="Q91" s="78">
        <v>369104.05570720392</v>
      </c>
      <c r="R91" s="78">
        <v>184552.02785360196</v>
      </c>
      <c r="S91" s="78">
        <f t="shared" ref="S91:AB91" si="95">R91</f>
        <v>184552.02785360196</v>
      </c>
      <c r="T91" s="78">
        <f t="shared" si="95"/>
        <v>184552.02785360196</v>
      </c>
      <c r="U91" s="78">
        <f t="shared" si="95"/>
        <v>184552.02785360196</v>
      </c>
      <c r="V91" s="78">
        <f t="shared" si="95"/>
        <v>184552.02785360196</v>
      </c>
      <c r="W91" s="78">
        <f t="shared" si="95"/>
        <v>184552.02785360196</v>
      </c>
      <c r="X91" s="78">
        <f t="shared" si="95"/>
        <v>184552.02785360196</v>
      </c>
      <c r="Y91" s="78">
        <f t="shared" si="95"/>
        <v>184552.02785360196</v>
      </c>
      <c r="Z91" s="78">
        <f t="shared" si="95"/>
        <v>184552.02785360196</v>
      </c>
      <c r="AA91" s="78">
        <f t="shared" si="95"/>
        <v>184552.02785360196</v>
      </c>
      <c r="AB91" s="78">
        <f t="shared" si="95"/>
        <v>184552.02785360196</v>
      </c>
      <c r="AC91" s="78">
        <f t="shared" si="84"/>
        <v>2399176.3620968261</v>
      </c>
      <c r="AD91" s="51">
        <f t="shared" si="85"/>
        <v>0</v>
      </c>
      <c r="AG91" s="79">
        <f t="shared" si="86"/>
        <v>738208.11141440785</v>
      </c>
      <c r="AH91" s="79">
        <f t="shared" si="87"/>
        <v>1291864.1949752136</v>
      </c>
      <c r="AI91" s="79">
        <f t="shared" si="88"/>
        <v>1845520.2785360198</v>
      </c>
      <c r="AJ91" s="79">
        <f t="shared" si="89"/>
        <v>2399176.3620968261</v>
      </c>
      <c r="AK91" s="7"/>
      <c r="AL91" s="7"/>
      <c r="AM91" s="7"/>
      <c r="AN91" s="7"/>
      <c r="AS91"/>
      <c r="AU91" s="52"/>
      <c r="AV91" s="79"/>
      <c r="AW91"/>
      <c r="AX91"/>
      <c r="AY91" s="3"/>
      <c r="AZ91" s="51"/>
      <c r="BA91" s="51"/>
      <c r="BB91" s="51"/>
      <c r="BC91" s="51"/>
      <c r="BD91" s="52"/>
      <c r="BE91" s="51"/>
      <c r="BF91" s="7"/>
      <c r="BG91" s="51"/>
      <c r="BH91" s="1"/>
      <c r="BI91" s="51"/>
      <c r="BJ91" s="1"/>
      <c r="BK91" s="1"/>
      <c r="BL91" s="1"/>
    </row>
    <row r="92" spans="1:64" x14ac:dyDescent="0.25">
      <c r="A92" t="str">
        <f t="shared" si="66"/>
        <v>APT</v>
      </c>
      <c r="C92" s="74">
        <f>Schools!A102</f>
        <v>3023518</v>
      </c>
      <c r="D92" t="str">
        <f>VLOOKUP(C92,Schools!A:B,2,0)</f>
        <v>Woodcroft Primary School</v>
      </c>
      <c r="E92" t="str">
        <f>VLOOKUP(C92,Schools!$A:$Z,3,0)</f>
        <v>M</v>
      </c>
      <c r="F92" s="76">
        <v>2093061.8653523689</v>
      </c>
      <c r="G92" s="295" t="s">
        <v>4703</v>
      </c>
      <c r="H92" s="74"/>
      <c r="I92" t="str">
        <f t="shared" si="67"/>
        <v>10162/543965</v>
      </c>
      <c r="J92">
        <f>VLOOKUP(C92,Schools!$A:$Z,9,0)</f>
        <v>400117</v>
      </c>
      <c r="K92" s="74" t="s">
        <v>66</v>
      </c>
      <c r="L92" s="74" t="s">
        <v>94</v>
      </c>
      <c r="M92" s="74" t="s">
        <v>3549</v>
      </c>
      <c r="N92" s="77" t="str">
        <f>VLOOKUP(C92,Schools!A:D,4,0)</f>
        <v>Primary</v>
      </c>
      <c r="O92" s="77">
        <f t="shared" si="81"/>
        <v>10162</v>
      </c>
      <c r="P92" s="77">
        <f t="shared" si="68"/>
        <v>543965</v>
      </c>
      <c r="Q92" s="78">
        <v>322009.51774651831</v>
      </c>
      <c r="R92" s="78">
        <v>161004.75887325915</v>
      </c>
      <c r="S92" s="78">
        <f t="shared" ref="S92:AB92" si="96">R92</f>
        <v>161004.75887325915</v>
      </c>
      <c r="T92" s="78">
        <f t="shared" si="96"/>
        <v>161004.75887325915</v>
      </c>
      <c r="U92" s="78">
        <f t="shared" si="96"/>
        <v>161004.75887325915</v>
      </c>
      <c r="V92" s="78">
        <f t="shared" si="96"/>
        <v>161004.75887325915</v>
      </c>
      <c r="W92" s="78">
        <f t="shared" si="96"/>
        <v>161004.75887325915</v>
      </c>
      <c r="X92" s="78">
        <f t="shared" si="96"/>
        <v>161004.75887325915</v>
      </c>
      <c r="Y92" s="78">
        <f t="shared" si="96"/>
        <v>161004.75887325915</v>
      </c>
      <c r="Z92" s="78">
        <f t="shared" si="96"/>
        <v>161004.75887325915</v>
      </c>
      <c r="AA92" s="78">
        <f t="shared" si="96"/>
        <v>161004.75887325915</v>
      </c>
      <c r="AB92" s="78">
        <f t="shared" si="96"/>
        <v>161004.75887325915</v>
      </c>
      <c r="AC92" s="78">
        <f t="shared" si="84"/>
        <v>2093061.8653523691</v>
      </c>
      <c r="AD92" s="51">
        <f t="shared" si="85"/>
        <v>0</v>
      </c>
      <c r="AG92" s="79">
        <f t="shared" si="86"/>
        <v>644019.03549303662</v>
      </c>
      <c r="AH92" s="79">
        <f t="shared" si="87"/>
        <v>1127033.312112814</v>
      </c>
      <c r="AI92" s="79">
        <f t="shared" si="88"/>
        <v>1610047.5887325916</v>
      </c>
      <c r="AJ92" s="79">
        <f t="shared" si="89"/>
        <v>2093061.8653523691</v>
      </c>
      <c r="AK92" s="7"/>
      <c r="AL92" s="7"/>
      <c r="AM92" s="7"/>
      <c r="AN92" s="7"/>
      <c r="AS92"/>
      <c r="AU92" s="52"/>
      <c r="AV92" s="79"/>
      <c r="AW92"/>
      <c r="AX92"/>
      <c r="AY92" s="3"/>
      <c r="AZ92" s="51"/>
      <c r="BA92" s="51"/>
      <c r="BB92" s="51"/>
      <c r="BC92" s="51"/>
      <c r="BD92" s="52"/>
      <c r="BE92" s="51"/>
      <c r="BF92" s="7"/>
      <c r="BG92" s="51"/>
      <c r="BH92" s="1"/>
      <c r="BI92" s="51"/>
      <c r="BJ92" s="1"/>
      <c r="BK92" s="1"/>
      <c r="BL92" s="1"/>
    </row>
    <row r="93" spans="1:64" x14ac:dyDescent="0.25">
      <c r="A93" t="str">
        <f t="shared" si="66"/>
        <v>APT</v>
      </c>
      <c r="C93" s="74">
        <f>Schools!A103</f>
        <v>3022054</v>
      </c>
      <c r="D93" t="str">
        <f>VLOOKUP(C93,Schools!A:B,2,0)</f>
        <v>Woodridge  Primary School</v>
      </c>
      <c r="E93" t="str">
        <f>VLOOKUP(C93,Schools!$A:$Z,3,0)</f>
        <v>M</v>
      </c>
      <c r="F93" s="76">
        <v>952215.87190802884</v>
      </c>
      <c r="G93" s="295" t="s">
        <v>4703</v>
      </c>
      <c r="H93" s="74"/>
      <c r="I93" t="str">
        <f t="shared" si="67"/>
        <v>10162/543965</v>
      </c>
      <c r="J93">
        <f>VLOOKUP(C93,Schools!$A:$Z,9,0)</f>
        <v>400004</v>
      </c>
      <c r="K93" s="74" t="s">
        <v>66</v>
      </c>
      <c r="L93" s="74" t="s">
        <v>94</v>
      </c>
      <c r="M93" s="74" t="s">
        <v>3549</v>
      </c>
      <c r="N93" s="77" t="str">
        <f>VLOOKUP(C93,Schools!A:D,4,0)</f>
        <v>Primary</v>
      </c>
      <c r="O93" s="77">
        <f t="shared" si="81"/>
        <v>10162</v>
      </c>
      <c r="P93" s="77">
        <f t="shared" si="68"/>
        <v>543965</v>
      </c>
      <c r="Q93" s="78">
        <v>146494.74952431212</v>
      </c>
      <c r="R93" s="78">
        <v>73247.374762156061</v>
      </c>
      <c r="S93" s="78">
        <f t="shared" ref="S93:AB93" si="97">R93</f>
        <v>73247.374762156061</v>
      </c>
      <c r="T93" s="78">
        <f t="shared" si="97"/>
        <v>73247.374762156061</v>
      </c>
      <c r="U93" s="78">
        <f t="shared" si="97"/>
        <v>73247.374762156061</v>
      </c>
      <c r="V93" s="78">
        <f t="shared" si="97"/>
        <v>73247.374762156061</v>
      </c>
      <c r="W93" s="78">
        <f t="shared" si="97"/>
        <v>73247.374762156061</v>
      </c>
      <c r="X93" s="78">
        <f t="shared" si="97"/>
        <v>73247.374762156061</v>
      </c>
      <c r="Y93" s="78">
        <f t="shared" si="97"/>
        <v>73247.374762156061</v>
      </c>
      <c r="Z93" s="78">
        <f t="shared" si="97"/>
        <v>73247.374762156061</v>
      </c>
      <c r="AA93" s="78">
        <f t="shared" si="97"/>
        <v>73247.374762156061</v>
      </c>
      <c r="AB93" s="78">
        <f t="shared" si="97"/>
        <v>73247.374762156061</v>
      </c>
      <c r="AC93" s="78">
        <f t="shared" si="84"/>
        <v>952215.87190802873</v>
      </c>
      <c r="AD93" s="51">
        <f t="shared" si="85"/>
        <v>0</v>
      </c>
      <c r="AG93" s="79">
        <f t="shared" si="86"/>
        <v>292989.49904862425</v>
      </c>
      <c r="AH93" s="79">
        <f t="shared" si="87"/>
        <v>512731.62333509239</v>
      </c>
      <c r="AI93" s="79">
        <f t="shared" si="88"/>
        <v>732473.74762156059</v>
      </c>
      <c r="AJ93" s="79">
        <f t="shared" si="89"/>
        <v>952215.87190802873</v>
      </c>
      <c r="AK93" s="7"/>
      <c r="AL93" s="7"/>
      <c r="AM93" s="7"/>
      <c r="AN93" s="7"/>
      <c r="AS93"/>
      <c r="AU93" s="52"/>
      <c r="AV93" s="79"/>
      <c r="AW93"/>
      <c r="AX93"/>
      <c r="AY93" s="3"/>
      <c r="AZ93" s="51"/>
      <c r="BA93" s="51"/>
      <c r="BB93" s="51"/>
      <c r="BC93" s="51"/>
      <c r="BD93" s="52"/>
      <c r="BE93" s="51"/>
      <c r="BF93" s="7"/>
      <c r="BG93" s="51"/>
      <c r="BH93" s="1"/>
      <c r="BI93" s="51"/>
      <c r="BJ93" s="1"/>
      <c r="BK93" s="1"/>
      <c r="BL93" s="1"/>
    </row>
    <row r="94" spans="1:64" x14ac:dyDescent="0.25">
      <c r="A94" t="str">
        <f t="shared" si="66"/>
        <v>APT</v>
      </c>
      <c r="C94" s="74">
        <f>Schools!A116</f>
        <v>3025405</v>
      </c>
      <c r="D94" t="str">
        <f>VLOOKUP(C94,Schools!A:B,2,0)</f>
        <v>Finchley Catholic High School</v>
      </c>
      <c r="E94" t="str">
        <f>VLOOKUP(C94,Schools!$A:$Z,3,0)</f>
        <v>M</v>
      </c>
      <c r="F94" s="76">
        <v>5181245.0249579996</v>
      </c>
      <c r="G94" s="295" t="s">
        <v>4703</v>
      </c>
      <c r="H94" s="74"/>
      <c r="I94" t="str">
        <f t="shared" si="67"/>
        <v>10163/543965</v>
      </c>
      <c r="J94">
        <f>VLOOKUP(C94,Schools!$A:$Z,9,0)</f>
        <v>400041</v>
      </c>
      <c r="K94" s="74" t="s">
        <v>66</v>
      </c>
      <c r="L94" s="74" t="s">
        <v>94</v>
      </c>
      <c r="M94" s="74" t="s">
        <v>3549</v>
      </c>
      <c r="N94" s="77" t="str">
        <f>VLOOKUP(C94,Schools!A:D,4,0)</f>
        <v>Secondary</v>
      </c>
      <c r="O94" s="77">
        <f t="shared" si="81"/>
        <v>10163</v>
      </c>
      <c r="P94" s="77">
        <f t="shared" si="68"/>
        <v>543965</v>
      </c>
      <c r="Q94" s="78">
        <v>797114.61922430759</v>
      </c>
      <c r="R94" s="78">
        <v>398557.3096121538</v>
      </c>
      <c r="S94" s="78">
        <f t="shared" ref="S94:AB94" si="98">R94</f>
        <v>398557.3096121538</v>
      </c>
      <c r="T94" s="78">
        <f t="shared" si="98"/>
        <v>398557.3096121538</v>
      </c>
      <c r="U94" s="78">
        <f t="shared" si="98"/>
        <v>398557.3096121538</v>
      </c>
      <c r="V94" s="78">
        <f t="shared" si="98"/>
        <v>398557.3096121538</v>
      </c>
      <c r="W94" s="78">
        <f t="shared" si="98"/>
        <v>398557.3096121538</v>
      </c>
      <c r="X94" s="78">
        <f t="shared" si="98"/>
        <v>398557.3096121538</v>
      </c>
      <c r="Y94" s="78">
        <f t="shared" si="98"/>
        <v>398557.3096121538</v>
      </c>
      <c r="Z94" s="78">
        <f t="shared" si="98"/>
        <v>398557.3096121538</v>
      </c>
      <c r="AA94" s="78">
        <f t="shared" si="98"/>
        <v>398557.3096121538</v>
      </c>
      <c r="AB94" s="78">
        <f t="shared" si="98"/>
        <v>398557.3096121538</v>
      </c>
      <c r="AC94" s="78">
        <f t="shared" si="84"/>
        <v>5181245.0249580005</v>
      </c>
      <c r="AD94" s="51">
        <f t="shared" si="85"/>
        <v>0</v>
      </c>
      <c r="AG94" s="79">
        <f t="shared" si="86"/>
        <v>1594229.2384486152</v>
      </c>
      <c r="AH94" s="79">
        <f t="shared" si="87"/>
        <v>2789901.1672850763</v>
      </c>
      <c r="AI94" s="79">
        <f t="shared" si="88"/>
        <v>3985573.0961215384</v>
      </c>
      <c r="AJ94" s="79">
        <f t="shared" si="89"/>
        <v>5181245.0249580005</v>
      </c>
      <c r="AK94" s="7"/>
      <c r="AL94" s="7"/>
      <c r="AM94" s="7"/>
      <c r="AN94" s="7"/>
      <c r="AS94"/>
      <c r="AU94" s="52"/>
      <c r="AV94" s="79"/>
      <c r="AW94"/>
      <c r="AX94"/>
      <c r="AY94" s="3"/>
      <c r="AZ94" s="51"/>
      <c r="BA94" s="51"/>
      <c r="BB94" s="51"/>
      <c r="BC94" s="51"/>
      <c r="BD94" s="52"/>
      <c r="BE94" s="51"/>
      <c r="BF94" s="7"/>
      <c r="BG94" s="51"/>
      <c r="BH94" s="1"/>
      <c r="BI94" s="51"/>
      <c r="BJ94" s="1"/>
      <c r="BK94" s="1"/>
      <c r="BL94" s="1"/>
    </row>
    <row r="95" spans="1:64" x14ac:dyDescent="0.25">
      <c r="A95" t="str">
        <f t="shared" si="66"/>
        <v>APT</v>
      </c>
      <c r="C95" s="74">
        <f>Schools!A117</f>
        <v>3024003</v>
      </c>
      <c r="D95" t="str">
        <f>VLOOKUP(C95,Schools!A:B,2,0)</f>
        <v>Friern Barnet School</v>
      </c>
      <c r="E95" t="str">
        <f>VLOOKUP(C95,Schools!$A:$Z,3,0)</f>
        <v>M</v>
      </c>
      <c r="F95" s="76">
        <v>5138444.9825939974</v>
      </c>
      <c r="G95" s="295" t="s">
        <v>4703</v>
      </c>
      <c r="H95" s="74"/>
      <c r="I95" t="str">
        <f t="shared" si="67"/>
        <v>10163/543965</v>
      </c>
      <c r="J95">
        <f>VLOOKUP(C95,Schools!$A:$Z,9,0)</f>
        <v>400033</v>
      </c>
      <c r="K95" s="74" t="s">
        <v>66</v>
      </c>
      <c r="L95" s="74" t="s">
        <v>94</v>
      </c>
      <c r="M95" s="74" t="s">
        <v>3549</v>
      </c>
      <c r="N95" s="77" t="str">
        <f>VLOOKUP(C95,Schools!A:D,4,0)</f>
        <v>Secondary</v>
      </c>
      <c r="O95" s="77">
        <f t="shared" si="81"/>
        <v>10163</v>
      </c>
      <c r="P95" s="77">
        <f t="shared" si="68"/>
        <v>543965</v>
      </c>
      <c r="Q95" s="78">
        <v>790529.99732215342</v>
      </c>
      <c r="R95" s="78">
        <v>395264.99866107671</v>
      </c>
      <c r="S95" s="78">
        <f t="shared" ref="S95:AB95" si="99">R95</f>
        <v>395264.99866107671</v>
      </c>
      <c r="T95" s="78">
        <f t="shared" si="99"/>
        <v>395264.99866107671</v>
      </c>
      <c r="U95" s="78">
        <f t="shared" si="99"/>
        <v>395264.99866107671</v>
      </c>
      <c r="V95" s="78">
        <f t="shared" si="99"/>
        <v>395264.99866107671</v>
      </c>
      <c r="W95" s="78">
        <f t="shared" si="99"/>
        <v>395264.99866107671</v>
      </c>
      <c r="X95" s="78">
        <f t="shared" si="99"/>
        <v>395264.99866107671</v>
      </c>
      <c r="Y95" s="78">
        <f t="shared" si="99"/>
        <v>395264.99866107671</v>
      </c>
      <c r="Z95" s="78">
        <f t="shared" si="99"/>
        <v>395264.99866107671</v>
      </c>
      <c r="AA95" s="78">
        <f t="shared" si="99"/>
        <v>395264.99866107671</v>
      </c>
      <c r="AB95" s="78">
        <f t="shared" si="99"/>
        <v>395264.99866107671</v>
      </c>
      <c r="AC95" s="78">
        <f t="shared" si="84"/>
        <v>5138444.9825939974</v>
      </c>
      <c r="AD95" s="51">
        <f t="shared" si="85"/>
        <v>0</v>
      </c>
      <c r="AG95" s="79">
        <f t="shared" si="86"/>
        <v>1581059.9946443068</v>
      </c>
      <c r="AH95" s="79">
        <f t="shared" si="87"/>
        <v>2766854.990627537</v>
      </c>
      <c r="AI95" s="79">
        <f t="shared" si="88"/>
        <v>3952649.986610767</v>
      </c>
      <c r="AJ95" s="79">
        <f t="shared" si="89"/>
        <v>5138444.9825939974</v>
      </c>
      <c r="AK95" s="7"/>
      <c r="AL95" s="7"/>
      <c r="AM95" s="7"/>
      <c r="AN95" s="7"/>
      <c r="AS95"/>
      <c r="AU95" s="52"/>
      <c r="AV95" s="79"/>
      <c r="AW95"/>
      <c r="AX95"/>
      <c r="AY95" s="3"/>
      <c r="AZ95" s="51"/>
      <c r="BA95" s="51"/>
      <c r="BB95" s="51"/>
      <c r="BC95" s="51"/>
      <c r="BD95" s="52"/>
      <c r="BE95" s="51"/>
      <c r="BF95" s="7"/>
      <c r="BG95" s="51"/>
      <c r="BH95" s="1"/>
      <c r="BI95" s="51"/>
      <c r="BJ95" s="1"/>
      <c r="BK95" s="1"/>
      <c r="BL95" s="1"/>
    </row>
    <row r="96" spans="1:64" x14ac:dyDescent="0.25">
      <c r="A96" t="str">
        <f t="shared" si="66"/>
        <v>APT</v>
      </c>
      <c r="C96" s="74">
        <f>Schools!A122</f>
        <v>3025427</v>
      </c>
      <c r="D96" t="str">
        <f>VLOOKUP(C96,Schools!A:B,2,0)</f>
        <v>JCoSS</v>
      </c>
      <c r="E96" t="str">
        <f>VLOOKUP(C96,Schools!$A:$Z,3,0)</f>
        <v>M</v>
      </c>
      <c r="F96" s="76">
        <v>6600273.4204292363</v>
      </c>
      <c r="G96" s="295" t="s">
        <v>4703</v>
      </c>
      <c r="H96" s="74"/>
      <c r="I96" t="str">
        <f t="shared" si="67"/>
        <v>10163/543965</v>
      </c>
      <c r="J96">
        <f>VLOOKUP(C96,Schools!$A:$Z,9,0)</f>
        <v>400140</v>
      </c>
      <c r="K96" s="74" t="s">
        <v>66</v>
      </c>
      <c r="L96" s="74" t="s">
        <v>94</v>
      </c>
      <c r="M96" s="74" t="s">
        <v>3549</v>
      </c>
      <c r="N96" s="77" t="str">
        <f>VLOOKUP(C96,Schools!A:D,4,0)</f>
        <v>Secondary</v>
      </c>
      <c r="O96" s="77">
        <f t="shared" si="81"/>
        <v>10163</v>
      </c>
      <c r="P96" s="77">
        <f t="shared" si="68"/>
        <v>543965</v>
      </c>
      <c r="Q96" s="78">
        <v>1015426.6800660363</v>
      </c>
      <c r="R96" s="78">
        <v>507713.34003301815</v>
      </c>
      <c r="S96" s="78">
        <f t="shared" ref="S96:AB96" si="100">R96</f>
        <v>507713.34003301815</v>
      </c>
      <c r="T96" s="78">
        <f t="shared" si="100"/>
        <v>507713.34003301815</v>
      </c>
      <c r="U96" s="78">
        <f t="shared" si="100"/>
        <v>507713.34003301815</v>
      </c>
      <c r="V96" s="78">
        <f t="shared" si="100"/>
        <v>507713.34003301815</v>
      </c>
      <c r="W96" s="78">
        <f t="shared" si="100"/>
        <v>507713.34003301815</v>
      </c>
      <c r="X96" s="78">
        <f t="shared" si="100"/>
        <v>507713.34003301815</v>
      </c>
      <c r="Y96" s="78">
        <f t="shared" si="100"/>
        <v>507713.34003301815</v>
      </c>
      <c r="Z96" s="78">
        <f t="shared" si="100"/>
        <v>507713.34003301815</v>
      </c>
      <c r="AA96" s="78">
        <f t="shared" si="100"/>
        <v>507713.34003301815</v>
      </c>
      <c r="AB96" s="78">
        <f t="shared" si="100"/>
        <v>507713.34003301815</v>
      </c>
      <c r="AC96" s="78">
        <f t="shared" si="84"/>
        <v>6600273.4204292353</v>
      </c>
      <c r="AD96" s="51">
        <f t="shared" si="85"/>
        <v>0</v>
      </c>
      <c r="AG96" s="79">
        <f t="shared" si="86"/>
        <v>2030853.3601320726</v>
      </c>
      <c r="AH96" s="79">
        <f t="shared" si="87"/>
        <v>3553993.3802311267</v>
      </c>
      <c r="AI96" s="79">
        <f t="shared" si="88"/>
        <v>5077133.4003301812</v>
      </c>
      <c r="AJ96" s="79">
        <f t="shared" si="89"/>
        <v>6600273.4204292353</v>
      </c>
      <c r="AK96" s="7"/>
      <c r="AL96" s="7"/>
      <c r="AM96" s="7"/>
      <c r="AN96" s="7"/>
      <c r="AS96"/>
      <c r="AU96" s="52"/>
      <c r="AV96" s="79"/>
      <c r="AW96"/>
      <c r="AX96"/>
      <c r="AY96" s="3"/>
      <c r="AZ96" s="51"/>
      <c r="BA96" s="51"/>
      <c r="BB96" s="51"/>
      <c r="BC96" s="51"/>
      <c r="BD96" s="52"/>
      <c r="BE96" s="51"/>
      <c r="BF96" s="7"/>
      <c r="BG96" s="51"/>
      <c r="BH96" s="1"/>
      <c r="BI96" s="51"/>
      <c r="BJ96" s="1"/>
      <c r="BK96" s="1"/>
      <c r="BL96" s="1"/>
    </row>
    <row r="97" spans="1:64" x14ac:dyDescent="0.25">
      <c r="A97" t="str">
        <f t="shared" si="66"/>
        <v>APT</v>
      </c>
      <c r="C97" s="74">
        <f>Schools!A123</f>
        <v>3024004</v>
      </c>
      <c r="D97" t="str">
        <f>VLOOKUP(C97,Schools!A:B,2,0)</f>
        <v>Menorah High School (Girls)</v>
      </c>
      <c r="E97" t="str">
        <f>VLOOKUP(C97,Schools!$A:$Z,3,0)</f>
        <v>M</v>
      </c>
      <c r="F97" s="76">
        <v>1633162.7026394645</v>
      </c>
      <c r="G97" s="295" t="s">
        <v>4703</v>
      </c>
      <c r="H97" s="74"/>
      <c r="I97" t="str">
        <f t="shared" si="67"/>
        <v>10163/543965</v>
      </c>
      <c r="J97">
        <f>VLOOKUP(C97,Schools!$A:$Z,9,0)</f>
        <v>107953</v>
      </c>
      <c r="K97" s="74" t="s">
        <v>66</v>
      </c>
      <c r="L97" s="74" t="s">
        <v>94</v>
      </c>
      <c r="M97" s="74" t="s">
        <v>3549</v>
      </c>
      <c r="N97" s="77" t="str">
        <f>VLOOKUP(C97,Schools!A:D,4,0)</f>
        <v>Secondary</v>
      </c>
      <c r="O97" s="77">
        <f t="shared" si="81"/>
        <v>10163</v>
      </c>
      <c r="P97" s="77">
        <f t="shared" si="68"/>
        <v>543965</v>
      </c>
      <c r="Q97" s="78">
        <v>251255.80040607147</v>
      </c>
      <c r="R97" s="78">
        <v>125627.90020303574</v>
      </c>
      <c r="S97" s="78">
        <f t="shared" ref="S97:AB97" si="101">R97</f>
        <v>125627.90020303574</v>
      </c>
      <c r="T97" s="78">
        <f t="shared" si="101"/>
        <v>125627.90020303574</v>
      </c>
      <c r="U97" s="78">
        <f t="shared" si="101"/>
        <v>125627.90020303574</v>
      </c>
      <c r="V97" s="78">
        <f t="shared" si="101"/>
        <v>125627.90020303574</v>
      </c>
      <c r="W97" s="78">
        <f t="shared" si="101"/>
        <v>125627.90020303574</v>
      </c>
      <c r="X97" s="78">
        <f t="shared" si="101"/>
        <v>125627.90020303574</v>
      </c>
      <c r="Y97" s="78">
        <f t="shared" si="101"/>
        <v>125627.90020303574</v>
      </c>
      <c r="Z97" s="78">
        <f t="shared" si="101"/>
        <v>125627.90020303574</v>
      </c>
      <c r="AA97" s="78">
        <f t="shared" si="101"/>
        <v>125627.90020303574</v>
      </c>
      <c r="AB97" s="78">
        <f t="shared" si="101"/>
        <v>125627.90020303574</v>
      </c>
      <c r="AC97" s="78">
        <f t="shared" si="84"/>
        <v>1633162.7026394641</v>
      </c>
      <c r="AD97" s="51">
        <f t="shared" si="85"/>
        <v>0</v>
      </c>
      <c r="AG97" s="79">
        <f t="shared" si="86"/>
        <v>502511.60081214295</v>
      </c>
      <c r="AH97" s="79">
        <f t="shared" si="87"/>
        <v>879395.30142124998</v>
      </c>
      <c r="AI97" s="79">
        <f t="shared" si="88"/>
        <v>1256279.002030357</v>
      </c>
      <c r="AJ97" s="79">
        <f t="shared" si="89"/>
        <v>1633162.7026394641</v>
      </c>
      <c r="AK97" s="7"/>
      <c r="AL97" s="7"/>
      <c r="AM97" s="7"/>
      <c r="AN97" s="7"/>
      <c r="AS97"/>
      <c r="AU97" s="52"/>
      <c r="AV97" s="79"/>
      <c r="AW97"/>
      <c r="AX97"/>
      <c r="AY97" s="3"/>
      <c r="AZ97" s="51"/>
      <c r="BA97" s="51"/>
      <c r="BB97" s="51"/>
      <c r="BC97" s="51"/>
      <c r="BD97" s="52"/>
      <c r="BE97" s="51"/>
      <c r="BF97" s="7"/>
      <c r="BG97" s="51"/>
      <c r="BH97" s="1"/>
      <c r="BI97" s="51"/>
      <c r="BJ97" s="1"/>
      <c r="BK97" s="1"/>
      <c r="BL97" s="1"/>
    </row>
    <row r="98" spans="1:64" x14ac:dyDescent="0.25">
      <c r="A98" t="str">
        <f t="shared" si="66"/>
        <v>APT</v>
      </c>
      <c r="C98" s="74">
        <f>Schools!A129</f>
        <v>3025404</v>
      </c>
      <c r="D98" t="str">
        <f>VLOOKUP(C98,Schools!A:B,2,0)</f>
        <v>St Michaels Catholic Grammar School</v>
      </c>
      <c r="E98" t="str">
        <f>VLOOKUP(C98,Schools!$A:$Z,3,0)</f>
        <v>M</v>
      </c>
      <c r="F98" s="76">
        <v>3372910.8909040731</v>
      </c>
      <c r="G98" s="295" t="s">
        <v>4703</v>
      </c>
      <c r="H98" s="74"/>
      <c r="I98" t="str">
        <f t="shared" si="67"/>
        <v>10163/543965</v>
      </c>
      <c r="J98">
        <f>VLOOKUP(C98,Schools!$A:$Z,9,0)</f>
        <v>400029</v>
      </c>
      <c r="K98" s="74" t="s">
        <v>66</v>
      </c>
      <c r="L98" s="74" t="s">
        <v>94</v>
      </c>
      <c r="M98" s="74" t="s">
        <v>3549</v>
      </c>
      <c r="N98" s="77" t="str">
        <f>VLOOKUP(C98,Schools!A:D,4,0)</f>
        <v>Secondary</v>
      </c>
      <c r="O98" s="77">
        <f t="shared" si="81"/>
        <v>10163</v>
      </c>
      <c r="P98" s="77">
        <f t="shared" si="68"/>
        <v>543965</v>
      </c>
      <c r="Q98" s="78">
        <v>518909.36783139588</v>
      </c>
      <c r="R98" s="78">
        <v>259454.68391569794</v>
      </c>
      <c r="S98" s="78">
        <f t="shared" ref="S98:AB98" si="102">R98</f>
        <v>259454.68391569794</v>
      </c>
      <c r="T98" s="78">
        <f t="shared" si="102"/>
        <v>259454.68391569794</v>
      </c>
      <c r="U98" s="78">
        <f t="shared" si="102"/>
        <v>259454.68391569794</v>
      </c>
      <c r="V98" s="78">
        <f t="shared" si="102"/>
        <v>259454.68391569794</v>
      </c>
      <c r="W98" s="78">
        <f t="shared" si="102"/>
        <v>259454.68391569794</v>
      </c>
      <c r="X98" s="78">
        <f t="shared" si="102"/>
        <v>259454.68391569794</v>
      </c>
      <c r="Y98" s="78">
        <f t="shared" si="102"/>
        <v>259454.68391569794</v>
      </c>
      <c r="Z98" s="78">
        <f t="shared" si="102"/>
        <v>259454.68391569794</v>
      </c>
      <c r="AA98" s="78">
        <f t="shared" si="102"/>
        <v>259454.68391569794</v>
      </c>
      <c r="AB98" s="78">
        <f t="shared" si="102"/>
        <v>259454.68391569794</v>
      </c>
      <c r="AC98" s="78">
        <f t="shared" si="84"/>
        <v>3372910.8909040731</v>
      </c>
      <c r="AD98" s="51">
        <f t="shared" si="85"/>
        <v>0</v>
      </c>
      <c r="AG98" s="79">
        <f t="shared" si="86"/>
        <v>1037818.7356627918</v>
      </c>
      <c r="AH98" s="79">
        <f t="shared" si="87"/>
        <v>1816182.7874098856</v>
      </c>
      <c r="AI98" s="79">
        <f t="shared" si="88"/>
        <v>2594546.8391569792</v>
      </c>
      <c r="AJ98" s="79">
        <f t="shared" si="89"/>
        <v>3372910.8909040731</v>
      </c>
      <c r="AK98" s="7"/>
      <c r="AL98" s="7"/>
      <c r="AM98" s="7"/>
      <c r="AN98" s="7"/>
      <c r="AS98"/>
      <c r="AU98" s="52"/>
      <c r="AV98" s="79"/>
      <c r="AW98"/>
      <c r="AX98"/>
      <c r="AY98" s="3"/>
      <c r="AZ98" s="51"/>
      <c r="BA98" s="51"/>
      <c r="BB98" s="51"/>
      <c r="BC98" s="51"/>
      <c r="BD98" s="52"/>
      <c r="BE98" s="51"/>
      <c r="BF98" s="7"/>
      <c r="BG98" s="51"/>
      <c r="BH98" s="1"/>
      <c r="BI98" s="51"/>
      <c r="BJ98" s="1"/>
      <c r="BK98" s="1"/>
      <c r="BL98" s="1"/>
    </row>
    <row r="99" spans="1:64" x14ac:dyDescent="0.25">
      <c r="A99" t="str">
        <f t="shared" si="66"/>
        <v>APT</v>
      </c>
      <c r="C99" s="74">
        <f>Schools!A130</f>
        <v>3025407</v>
      </c>
      <c r="D99" t="str">
        <f>VLOOKUP(C99,Schools!A:B,2,0)</f>
        <v>St. James' Catholic High School</v>
      </c>
      <c r="E99" t="str">
        <f>VLOOKUP(C99,Schools!$A:$Z,3,0)</f>
        <v>M</v>
      </c>
      <c r="F99" s="76">
        <v>6560406.6160812704</v>
      </c>
      <c r="G99" s="295" t="s">
        <v>4703</v>
      </c>
      <c r="H99" s="74"/>
      <c r="I99" t="str">
        <f t="shared" si="67"/>
        <v>10163/543965</v>
      </c>
      <c r="J99">
        <f>VLOOKUP(C99,Schools!$A:$Z,9,0)</f>
        <v>400013</v>
      </c>
      <c r="K99" s="74" t="s">
        <v>66</v>
      </c>
      <c r="L99" s="74" t="s">
        <v>94</v>
      </c>
      <c r="M99" s="74" t="s">
        <v>3549</v>
      </c>
      <c r="N99" s="77" t="str">
        <f>VLOOKUP(C99,Schools!A:D,4,0)</f>
        <v>Secondary</v>
      </c>
      <c r="O99" s="77">
        <f t="shared" si="81"/>
        <v>10163</v>
      </c>
      <c r="P99" s="77">
        <f t="shared" si="68"/>
        <v>543965</v>
      </c>
      <c r="Q99" s="78">
        <v>1009293.3255509647</v>
      </c>
      <c r="R99" s="78">
        <v>504646.66277548234</v>
      </c>
      <c r="S99" s="78">
        <f t="shared" ref="S99:AB99" si="103">R99</f>
        <v>504646.66277548234</v>
      </c>
      <c r="T99" s="78">
        <f t="shared" si="103"/>
        <v>504646.66277548234</v>
      </c>
      <c r="U99" s="78">
        <f t="shared" si="103"/>
        <v>504646.66277548234</v>
      </c>
      <c r="V99" s="78">
        <f t="shared" si="103"/>
        <v>504646.66277548234</v>
      </c>
      <c r="W99" s="78">
        <f t="shared" si="103"/>
        <v>504646.66277548234</v>
      </c>
      <c r="X99" s="78">
        <f t="shared" si="103"/>
        <v>504646.66277548234</v>
      </c>
      <c r="Y99" s="78">
        <f t="shared" si="103"/>
        <v>504646.66277548234</v>
      </c>
      <c r="Z99" s="78">
        <f t="shared" si="103"/>
        <v>504646.66277548234</v>
      </c>
      <c r="AA99" s="78">
        <f t="shared" si="103"/>
        <v>504646.66277548234</v>
      </c>
      <c r="AB99" s="78">
        <f t="shared" si="103"/>
        <v>504646.66277548234</v>
      </c>
      <c r="AC99" s="78">
        <f t="shared" si="84"/>
        <v>6560406.6160812695</v>
      </c>
      <c r="AD99" s="51">
        <f t="shared" si="85"/>
        <v>0</v>
      </c>
      <c r="AG99" s="79">
        <f t="shared" si="86"/>
        <v>2018586.6511019294</v>
      </c>
      <c r="AH99" s="79">
        <f t="shared" si="87"/>
        <v>3532526.6394283767</v>
      </c>
      <c r="AI99" s="79">
        <f t="shared" si="88"/>
        <v>5046466.6277548233</v>
      </c>
      <c r="AJ99" s="79">
        <f t="shared" si="89"/>
        <v>6560406.6160812695</v>
      </c>
      <c r="AK99" s="7"/>
      <c r="AL99" s="7"/>
      <c r="AM99" s="7"/>
      <c r="AN99" s="7"/>
      <c r="AS99"/>
      <c r="AU99" s="52"/>
      <c r="AV99" s="79"/>
      <c r="AW99"/>
      <c r="AX99"/>
      <c r="AY99" s="3"/>
      <c r="AZ99" s="51"/>
      <c r="BA99" s="51"/>
      <c r="BB99" s="51"/>
      <c r="BC99" s="51"/>
      <c r="BD99" s="52"/>
      <c r="BE99" s="51"/>
      <c r="BF99" s="7"/>
      <c r="BG99" s="51"/>
      <c r="BH99" s="1"/>
      <c r="BI99" s="51"/>
      <c r="BJ99" s="1"/>
      <c r="BK99" s="1"/>
      <c r="BL99" s="1"/>
    </row>
    <row r="100" spans="1:64" x14ac:dyDescent="0.25">
      <c r="A100" t="str">
        <f t="shared" si="66"/>
        <v>APT</v>
      </c>
      <c r="C100" s="74">
        <f>Schools!A142</f>
        <v>3023521</v>
      </c>
      <c r="D100" t="str">
        <f>VLOOKUP(C100,Schools!A:B,2,0)</f>
        <v>St Mary's &amp; St John's CE School</v>
      </c>
      <c r="E100" t="str">
        <f>VLOOKUP(C100,Schools!$A:$Z,3,0)</f>
        <v>M</v>
      </c>
      <c r="F100" s="76">
        <v>8219128.699735363</v>
      </c>
      <c r="G100" s="295" t="s">
        <v>4703</v>
      </c>
      <c r="H100" s="74"/>
      <c r="I100" t="str">
        <f t="shared" si="67"/>
        <v>11510/543965</v>
      </c>
      <c r="J100">
        <f>VLOOKUP(C100,Schools!$A:$Z,9,0)</f>
        <v>400135</v>
      </c>
      <c r="K100" s="74" t="s">
        <v>66</v>
      </c>
      <c r="L100" s="74" t="s">
        <v>94</v>
      </c>
      <c r="M100" s="74" t="s">
        <v>3549</v>
      </c>
      <c r="N100" s="77" t="str">
        <f>VLOOKUP(C100,Schools!A:D,4,0)</f>
        <v>All through</v>
      </c>
      <c r="O100" s="77">
        <f t="shared" si="81"/>
        <v>11510</v>
      </c>
      <c r="P100" s="77">
        <f t="shared" si="68"/>
        <v>543965</v>
      </c>
      <c r="Q100" s="78">
        <v>1264481.3384208251</v>
      </c>
      <c r="R100" s="78">
        <v>632240.66921041254</v>
      </c>
      <c r="S100" s="78">
        <f t="shared" ref="S100:AB100" si="104">R100</f>
        <v>632240.66921041254</v>
      </c>
      <c r="T100" s="78">
        <f t="shared" si="104"/>
        <v>632240.66921041254</v>
      </c>
      <c r="U100" s="78">
        <f t="shared" si="104"/>
        <v>632240.66921041254</v>
      </c>
      <c r="V100" s="78">
        <f t="shared" si="104"/>
        <v>632240.66921041254</v>
      </c>
      <c r="W100" s="78">
        <f t="shared" si="104"/>
        <v>632240.66921041254</v>
      </c>
      <c r="X100" s="78">
        <f t="shared" si="104"/>
        <v>632240.66921041254</v>
      </c>
      <c r="Y100" s="78">
        <f t="shared" si="104"/>
        <v>632240.66921041254</v>
      </c>
      <c r="Z100" s="78">
        <f t="shared" si="104"/>
        <v>632240.66921041254</v>
      </c>
      <c r="AA100" s="78">
        <f t="shared" si="104"/>
        <v>632240.66921041254</v>
      </c>
      <c r="AB100" s="78">
        <f t="shared" si="104"/>
        <v>632240.66921041254</v>
      </c>
      <c r="AC100" s="78">
        <f t="shared" si="84"/>
        <v>8219128.699735363</v>
      </c>
      <c r="AD100" s="51">
        <f t="shared" si="85"/>
        <v>0</v>
      </c>
      <c r="AG100" s="79">
        <f t="shared" si="86"/>
        <v>2528962.6768416502</v>
      </c>
      <c r="AH100" s="79">
        <f t="shared" si="87"/>
        <v>4425684.6844728878</v>
      </c>
      <c r="AI100" s="79">
        <f t="shared" si="88"/>
        <v>6322406.6921041254</v>
      </c>
      <c r="AJ100" s="79">
        <f t="shared" si="89"/>
        <v>8219128.699735363</v>
      </c>
      <c r="AK100" s="7"/>
      <c r="AL100" s="7"/>
      <c r="AM100" s="7"/>
      <c r="AN100" s="7"/>
      <c r="AS100"/>
      <c r="AU100" s="52"/>
      <c r="AV100" s="79"/>
      <c r="AW100"/>
      <c r="AX100"/>
      <c r="AY100" s="3"/>
      <c r="AZ100" s="51"/>
      <c r="BA100" s="51"/>
      <c r="BB100" s="51"/>
      <c r="BC100" s="51"/>
      <c r="BD100" s="52"/>
      <c r="BE100" s="51"/>
      <c r="BF100" s="7"/>
      <c r="BG100" s="51"/>
      <c r="BH100" s="1"/>
      <c r="BI100" s="51"/>
      <c r="BJ100" s="1"/>
      <c r="BK100" s="1"/>
      <c r="BL100" s="1"/>
    </row>
    <row r="101" spans="1:64" x14ac:dyDescent="0.25">
      <c r="H101" s="301"/>
      <c r="I101" s="301"/>
      <c r="J101" s="301"/>
      <c r="K101" s="301"/>
      <c r="L101" s="301"/>
      <c r="M101" s="301"/>
      <c r="N101" s="301"/>
      <c r="O101" s="301"/>
      <c r="P101" s="301"/>
      <c r="Q101" s="301"/>
      <c r="R101" s="301"/>
      <c r="S101" s="301"/>
      <c r="T101" s="301"/>
      <c r="U101" s="301"/>
      <c r="V101" s="301"/>
      <c r="W101" s="301"/>
      <c r="Z101" s="301"/>
      <c r="AA101" s="301"/>
      <c r="AB101" s="301"/>
      <c r="AC101" s="301"/>
      <c r="AD101" s="301"/>
      <c r="AE101" s="301"/>
      <c r="AF101" s="301"/>
      <c r="AG101" s="301"/>
      <c r="AH101" s="301"/>
      <c r="AI101" s="301"/>
      <c r="AJ101" s="301"/>
      <c r="AN101" s="7"/>
    </row>
    <row r="102" spans="1:64" x14ac:dyDescent="0.25">
      <c r="H102" s="80"/>
      <c r="P102" s="77"/>
      <c r="Q102" s="78"/>
      <c r="R102" s="78"/>
      <c r="S102" s="78"/>
      <c r="T102" s="78"/>
      <c r="U102" s="78"/>
      <c r="V102" s="78"/>
      <c r="W102" s="78"/>
      <c r="X102" s="78"/>
      <c r="Y102" s="78"/>
      <c r="Z102" s="78"/>
      <c r="AA102" s="78"/>
      <c r="AB102" s="78"/>
      <c r="AC102" s="78"/>
      <c r="AD102" s="78"/>
      <c r="AE102" s="78"/>
      <c r="AF102" s="51"/>
      <c r="AG102" s="78"/>
      <c r="AH102" s="78"/>
      <c r="AI102" s="51"/>
      <c r="AJ102" s="78"/>
      <c r="AN102" s="7"/>
    </row>
    <row r="103" spans="1:64" x14ac:dyDescent="0.25">
      <c r="H103" s="80"/>
      <c r="P103" s="77"/>
      <c r="Q103" s="78"/>
      <c r="R103" s="78"/>
      <c r="S103" s="78"/>
      <c r="T103" s="78"/>
      <c r="U103" s="78"/>
      <c r="V103" s="78"/>
      <c r="W103" s="78"/>
      <c r="X103" s="78"/>
      <c r="Y103" s="78"/>
      <c r="Z103" s="78"/>
      <c r="AA103" s="78"/>
      <c r="AB103" s="78"/>
      <c r="AC103" s="78"/>
      <c r="AD103" s="78"/>
      <c r="AE103" s="78"/>
      <c r="AF103" s="51"/>
      <c r="AG103" s="78"/>
      <c r="AH103" s="78"/>
      <c r="AI103" s="51"/>
      <c r="AJ103" s="78"/>
      <c r="AN103" s="7"/>
    </row>
    <row r="104" spans="1:64" x14ac:dyDescent="0.25">
      <c r="H104" s="80"/>
      <c r="P104" s="77"/>
      <c r="Q104" s="78"/>
      <c r="R104" s="78"/>
      <c r="S104" s="78"/>
      <c r="T104" s="78"/>
      <c r="U104" s="78"/>
      <c r="V104" s="78"/>
      <c r="W104" s="78"/>
      <c r="X104" s="78"/>
      <c r="Y104" s="78"/>
      <c r="Z104" s="78"/>
      <c r="AA104" s="78"/>
      <c r="AB104" s="78"/>
      <c r="AC104" s="78"/>
      <c r="AD104" s="78"/>
      <c r="AE104" s="78"/>
      <c r="AF104" s="51"/>
      <c r="AG104" s="78"/>
      <c r="AH104" s="78"/>
      <c r="AI104" s="51"/>
      <c r="AJ104" s="78"/>
      <c r="AN104" s="7"/>
    </row>
    <row r="105" spans="1:64" x14ac:dyDescent="0.25">
      <c r="H105" s="80"/>
      <c r="P105" s="77"/>
      <c r="Q105" s="78"/>
      <c r="R105" s="78"/>
      <c r="S105" s="78"/>
      <c r="T105" s="78"/>
      <c r="U105" s="78"/>
      <c r="V105" s="78"/>
      <c r="W105" s="78"/>
      <c r="X105" s="78"/>
      <c r="Y105" s="78"/>
      <c r="Z105" s="78"/>
      <c r="AA105" s="78"/>
      <c r="AB105" s="78"/>
      <c r="AC105" s="78"/>
      <c r="AD105" s="78"/>
      <c r="AE105" s="78"/>
      <c r="AF105" s="51"/>
      <c r="AG105" s="78"/>
      <c r="AH105" s="78"/>
      <c r="AI105" s="51"/>
      <c r="AJ105" s="78"/>
      <c r="AN105" s="7"/>
    </row>
    <row r="106" spans="1:64" x14ac:dyDescent="0.25">
      <c r="H106" s="80"/>
      <c r="P106" s="77"/>
      <c r="Q106" s="78"/>
      <c r="R106" s="78"/>
      <c r="S106" s="78"/>
      <c r="T106" s="78"/>
      <c r="U106" s="78"/>
      <c r="V106" s="78"/>
      <c r="W106" s="78"/>
      <c r="X106" s="78"/>
      <c r="Y106" s="78"/>
      <c r="Z106" s="78"/>
      <c r="AA106" s="78"/>
      <c r="AB106" s="78"/>
      <c r="AC106" s="78"/>
      <c r="AD106" s="78"/>
      <c r="AE106" s="78"/>
      <c r="AF106" s="51"/>
      <c r="AG106" s="78"/>
      <c r="AH106" s="78"/>
      <c r="AI106" s="51"/>
      <c r="AJ106" s="78"/>
      <c r="AN106" s="7"/>
    </row>
    <row r="107" spans="1:64" x14ac:dyDescent="0.25">
      <c r="H107" s="80"/>
      <c r="P107" s="77"/>
      <c r="Q107" s="78"/>
      <c r="R107" s="78"/>
      <c r="S107" s="78"/>
      <c r="T107" s="78"/>
      <c r="U107" s="78"/>
      <c r="V107" s="78"/>
      <c r="W107" s="78"/>
      <c r="X107" s="78"/>
      <c r="Y107" s="78"/>
      <c r="Z107" s="78"/>
      <c r="AA107" s="78"/>
      <c r="AB107" s="78"/>
      <c r="AC107" s="78"/>
      <c r="AD107" s="78"/>
      <c r="AE107" s="78"/>
      <c r="AF107" s="51"/>
      <c r="AG107" s="78"/>
      <c r="AH107" s="78"/>
      <c r="AI107" s="51"/>
      <c r="AJ107" s="78"/>
      <c r="AN107" s="7"/>
    </row>
    <row r="108" spans="1:64" x14ac:dyDescent="0.25">
      <c r="H108" s="80"/>
      <c r="P108" s="77"/>
      <c r="Q108" s="78"/>
      <c r="R108" s="78"/>
      <c r="S108" s="78"/>
      <c r="T108" s="78"/>
      <c r="U108" s="78"/>
      <c r="V108" s="78"/>
      <c r="W108" s="78"/>
      <c r="X108" s="78"/>
      <c r="Y108" s="78"/>
      <c r="Z108" s="78"/>
      <c r="AA108" s="78"/>
      <c r="AB108" s="78"/>
      <c r="AC108" s="78"/>
      <c r="AD108" s="78"/>
      <c r="AE108" s="78"/>
      <c r="AF108" s="51"/>
      <c r="AG108" s="78"/>
      <c r="AH108" s="78"/>
      <c r="AI108" s="51"/>
      <c r="AJ108" s="78"/>
      <c r="AN108" s="7"/>
    </row>
    <row r="109" spans="1:64" x14ac:dyDescent="0.25">
      <c r="H109" s="80"/>
      <c r="P109" s="77"/>
      <c r="Q109" s="78"/>
      <c r="R109" s="78"/>
      <c r="S109" s="78"/>
      <c r="T109" s="78"/>
      <c r="U109" s="78"/>
      <c r="V109" s="78"/>
      <c r="W109" s="78"/>
      <c r="X109" s="78"/>
      <c r="Y109" s="78"/>
      <c r="Z109" s="78"/>
      <c r="AA109" s="78"/>
      <c r="AB109" s="78"/>
      <c r="AC109" s="78"/>
      <c r="AD109" s="78"/>
      <c r="AE109" s="78"/>
      <c r="AF109" s="51"/>
      <c r="AG109" s="78"/>
      <c r="AH109" s="78"/>
      <c r="AI109" s="51"/>
      <c r="AJ109" s="78"/>
      <c r="AN109" s="7"/>
    </row>
    <row r="110" spans="1:64" x14ac:dyDescent="0.25">
      <c r="H110" s="80"/>
      <c r="P110" s="77"/>
      <c r="Q110" s="78"/>
      <c r="R110" s="78"/>
      <c r="S110" s="78"/>
      <c r="T110" s="78"/>
      <c r="U110" s="78"/>
      <c r="V110" s="78"/>
      <c r="W110" s="78"/>
      <c r="X110" s="78"/>
      <c r="Y110" s="78"/>
      <c r="Z110" s="78"/>
      <c r="AA110" s="78"/>
      <c r="AB110" s="78"/>
      <c r="AC110" s="78"/>
      <c r="AD110" s="78"/>
      <c r="AE110" s="78"/>
      <c r="AF110" s="51"/>
      <c r="AG110" s="78"/>
      <c r="AH110" s="78"/>
      <c r="AI110" s="51"/>
      <c r="AJ110" s="78"/>
      <c r="AN110" s="7"/>
    </row>
    <row r="111" spans="1:64" x14ac:dyDescent="0.25">
      <c r="H111" s="80"/>
      <c r="P111" s="77"/>
      <c r="Q111" s="78"/>
      <c r="R111" s="78"/>
      <c r="S111" s="78"/>
      <c r="T111" s="78"/>
      <c r="U111" s="78"/>
      <c r="V111" s="78"/>
      <c r="W111" s="78"/>
      <c r="X111" s="78"/>
      <c r="Y111" s="78"/>
      <c r="Z111" s="78"/>
      <c r="AA111" s="78"/>
      <c r="AB111" s="78"/>
      <c r="AC111" s="78"/>
      <c r="AD111" s="78"/>
      <c r="AE111" s="78"/>
      <c r="AF111" s="51"/>
      <c r="AG111" s="78"/>
      <c r="AH111" s="78"/>
      <c r="AI111" s="51"/>
      <c r="AJ111" s="78"/>
      <c r="AN111" s="7"/>
    </row>
    <row r="112" spans="1:64" x14ac:dyDescent="0.25">
      <c r="H112" s="80"/>
      <c r="P112" s="77"/>
      <c r="Q112" s="78"/>
      <c r="R112" s="78"/>
      <c r="S112" s="78"/>
      <c r="T112" s="78"/>
      <c r="U112" s="78"/>
      <c r="V112" s="78"/>
      <c r="W112" s="78"/>
      <c r="X112" s="78"/>
      <c r="Y112" s="78"/>
      <c r="Z112" s="78"/>
      <c r="AA112" s="78"/>
      <c r="AB112" s="78"/>
      <c r="AC112" s="78"/>
      <c r="AD112" s="78"/>
      <c r="AE112" s="78"/>
      <c r="AF112" s="51"/>
      <c r="AG112" s="78"/>
      <c r="AH112" s="78"/>
      <c r="AI112" s="51"/>
      <c r="AJ112" s="78"/>
      <c r="AN112" s="7"/>
    </row>
    <row r="113" spans="8:40" x14ac:dyDescent="0.25">
      <c r="H113" s="80"/>
      <c r="P113" s="77"/>
      <c r="Q113" s="78"/>
      <c r="R113" s="78"/>
      <c r="S113" s="78"/>
      <c r="T113" s="78"/>
      <c r="U113" s="78"/>
      <c r="V113" s="78"/>
      <c r="W113" s="78"/>
      <c r="X113" s="78"/>
      <c r="Y113" s="78"/>
      <c r="Z113" s="78"/>
      <c r="AA113" s="78"/>
      <c r="AB113" s="78"/>
      <c r="AC113" s="78"/>
      <c r="AD113" s="78"/>
      <c r="AE113" s="78"/>
      <c r="AF113" s="51"/>
      <c r="AG113" s="78"/>
      <c r="AH113" s="78"/>
      <c r="AI113" s="51"/>
      <c r="AJ113" s="78"/>
      <c r="AN113" s="7"/>
    </row>
    <row r="114" spans="8:40" x14ac:dyDescent="0.25">
      <c r="H114" s="80"/>
      <c r="P114" s="77"/>
      <c r="Q114" s="78"/>
      <c r="R114" s="78"/>
      <c r="S114" s="78"/>
      <c r="T114" s="78"/>
      <c r="U114" s="78"/>
      <c r="V114" s="78"/>
      <c r="W114" s="78"/>
      <c r="X114" s="78"/>
      <c r="Y114" s="78"/>
      <c r="Z114" s="78"/>
      <c r="AA114" s="78"/>
      <c r="AB114" s="78"/>
      <c r="AC114" s="78"/>
      <c r="AD114" s="78"/>
      <c r="AE114" s="78"/>
      <c r="AF114" s="51"/>
      <c r="AG114" s="78"/>
      <c r="AH114" s="78"/>
      <c r="AI114" s="51"/>
      <c r="AJ114" s="78"/>
      <c r="AN114" s="7"/>
    </row>
    <row r="115" spans="8:40" x14ac:dyDescent="0.25">
      <c r="H115" s="80"/>
      <c r="P115" s="77"/>
      <c r="Q115" s="78"/>
      <c r="R115" s="78"/>
      <c r="S115" s="78"/>
      <c r="T115" s="78"/>
      <c r="U115" s="78"/>
      <c r="V115" s="78"/>
      <c r="W115" s="78"/>
      <c r="X115" s="78"/>
      <c r="Y115" s="78"/>
      <c r="Z115" s="78"/>
      <c r="AA115" s="78"/>
      <c r="AB115" s="78"/>
      <c r="AC115" s="78"/>
      <c r="AD115" s="78"/>
      <c r="AE115" s="78"/>
      <c r="AF115" s="51"/>
      <c r="AG115" s="78"/>
      <c r="AH115" s="78"/>
      <c r="AI115" s="51"/>
      <c r="AJ115" s="78"/>
      <c r="AN115" s="7"/>
    </row>
    <row r="116" spans="8:40" x14ac:dyDescent="0.25">
      <c r="H116" s="80"/>
      <c r="P116" s="77"/>
      <c r="Q116" s="78"/>
      <c r="R116" s="78"/>
      <c r="S116" s="78"/>
      <c r="T116" s="78"/>
      <c r="U116" s="78"/>
      <c r="V116" s="78"/>
      <c r="W116" s="78"/>
      <c r="X116" s="78"/>
      <c r="Y116" s="78"/>
      <c r="Z116" s="78"/>
      <c r="AA116" s="78"/>
      <c r="AB116" s="78"/>
      <c r="AC116" s="78"/>
      <c r="AD116" s="78"/>
      <c r="AE116" s="78"/>
      <c r="AF116" s="51"/>
      <c r="AG116" s="78"/>
      <c r="AH116" s="78"/>
      <c r="AI116" s="51"/>
      <c r="AJ116" s="78"/>
      <c r="AN116" s="7"/>
    </row>
    <row r="117" spans="8:40" x14ac:dyDescent="0.25">
      <c r="H117" s="80"/>
      <c r="P117" s="77"/>
      <c r="Q117" s="78"/>
      <c r="R117" s="78"/>
      <c r="S117" s="78"/>
      <c r="T117" s="78"/>
      <c r="U117" s="78"/>
      <c r="V117" s="78"/>
      <c r="W117" s="78"/>
      <c r="X117" s="78"/>
      <c r="Y117" s="78"/>
      <c r="Z117" s="78"/>
      <c r="AA117" s="78"/>
      <c r="AB117" s="78"/>
      <c r="AC117" s="78"/>
      <c r="AD117" s="78"/>
      <c r="AE117" s="78"/>
      <c r="AF117" s="51"/>
      <c r="AG117" s="78"/>
      <c r="AH117" s="78"/>
      <c r="AI117" s="51"/>
      <c r="AJ117" s="78"/>
      <c r="AN117" s="7"/>
    </row>
    <row r="118" spans="8:40" x14ac:dyDescent="0.25">
      <c r="H118" s="80"/>
      <c r="P118" s="77"/>
      <c r="Q118" s="78"/>
      <c r="R118" s="78"/>
      <c r="S118" s="78"/>
      <c r="T118" s="78"/>
      <c r="U118" s="78"/>
      <c r="V118" s="78"/>
      <c r="W118" s="78"/>
      <c r="X118" s="78"/>
      <c r="Y118" s="78"/>
      <c r="Z118" s="78"/>
      <c r="AA118" s="78"/>
      <c r="AB118" s="78"/>
      <c r="AC118" s="78"/>
      <c r="AD118" s="78"/>
      <c r="AE118" s="78"/>
      <c r="AF118" s="51"/>
      <c r="AG118" s="78"/>
      <c r="AH118" s="78"/>
      <c r="AI118" s="51"/>
      <c r="AJ118" s="78"/>
    </row>
    <row r="119" spans="8:40" x14ac:dyDescent="0.25">
      <c r="H119" s="80"/>
      <c r="P119" s="77"/>
      <c r="Q119" s="78"/>
      <c r="R119" s="78"/>
      <c r="S119" s="78"/>
      <c r="T119" s="78"/>
      <c r="U119" s="78"/>
      <c r="V119" s="78"/>
      <c r="W119" s="78"/>
      <c r="X119" s="78"/>
      <c r="Y119" s="78"/>
      <c r="Z119" s="78"/>
      <c r="AA119" s="78"/>
      <c r="AB119" s="78"/>
      <c r="AC119" s="78"/>
      <c r="AD119" s="78"/>
      <c r="AE119" s="78"/>
      <c r="AF119" s="51"/>
      <c r="AG119" s="78"/>
      <c r="AH119" s="78"/>
      <c r="AI119" s="51"/>
      <c r="AJ119" s="78"/>
    </row>
    <row r="120" spans="8:40" x14ac:dyDescent="0.25">
      <c r="H120" s="80"/>
      <c r="P120" s="77"/>
      <c r="Q120" s="78"/>
      <c r="R120" s="78"/>
      <c r="S120" s="78"/>
      <c r="T120" s="78"/>
      <c r="U120" s="78"/>
      <c r="V120" s="78"/>
      <c r="W120" s="78"/>
      <c r="X120" s="78"/>
      <c r="Y120" s="78"/>
      <c r="Z120" s="78"/>
      <c r="AA120" s="78"/>
      <c r="AB120" s="78"/>
      <c r="AC120" s="78"/>
      <c r="AD120" s="78"/>
      <c r="AE120" s="78"/>
      <c r="AF120" s="51"/>
      <c r="AG120" s="78"/>
      <c r="AH120" s="78"/>
      <c r="AI120" s="51"/>
      <c r="AJ120" s="78"/>
    </row>
    <row r="121" spans="8:40" x14ac:dyDescent="0.25">
      <c r="H121" s="80"/>
      <c r="P121" s="77"/>
      <c r="Q121" s="78"/>
      <c r="R121" s="78"/>
      <c r="S121" s="78"/>
      <c r="T121" s="78"/>
      <c r="U121" s="78"/>
      <c r="V121" s="78"/>
      <c r="W121" s="78"/>
      <c r="X121" s="78"/>
      <c r="Y121" s="78"/>
      <c r="Z121" s="78"/>
      <c r="AA121" s="78"/>
      <c r="AB121" s="78"/>
      <c r="AC121" s="78"/>
      <c r="AD121" s="78"/>
      <c r="AE121" s="78"/>
      <c r="AF121" s="51"/>
      <c r="AG121" s="78"/>
      <c r="AH121" s="78"/>
      <c r="AI121" s="51"/>
      <c r="AJ121" s="78"/>
    </row>
    <row r="122" spans="8:40" x14ac:dyDescent="0.25">
      <c r="H122" s="80"/>
      <c r="P122" s="77"/>
      <c r="Q122" s="78"/>
      <c r="R122" s="78"/>
      <c r="S122" s="78"/>
      <c r="T122" s="78"/>
      <c r="U122" s="78"/>
      <c r="V122" s="78"/>
      <c r="W122" s="78"/>
      <c r="X122" s="78"/>
      <c r="Y122" s="78"/>
      <c r="Z122" s="78"/>
      <c r="AA122" s="78"/>
      <c r="AB122" s="78"/>
      <c r="AC122" s="78"/>
      <c r="AD122" s="78"/>
      <c r="AE122" s="78"/>
      <c r="AF122" s="51"/>
      <c r="AG122" s="78"/>
      <c r="AH122" s="78"/>
      <c r="AI122" s="51"/>
      <c r="AJ122" s="78"/>
    </row>
    <row r="123" spans="8:40" x14ac:dyDescent="0.25">
      <c r="H123" s="80"/>
      <c r="P123" s="77"/>
      <c r="Q123" s="78"/>
      <c r="R123" s="78"/>
      <c r="S123" s="78"/>
      <c r="T123" s="78"/>
      <c r="U123" s="78"/>
      <c r="V123" s="78"/>
      <c r="W123" s="78"/>
      <c r="X123" s="78"/>
      <c r="Y123" s="78"/>
      <c r="Z123" s="78"/>
      <c r="AA123" s="78"/>
      <c r="AB123" s="78"/>
      <c r="AC123" s="78"/>
      <c r="AD123" s="78"/>
      <c r="AE123" s="78"/>
      <c r="AF123" s="51"/>
      <c r="AG123" s="78"/>
      <c r="AH123" s="78"/>
      <c r="AI123" s="51"/>
      <c r="AJ123" s="78"/>
    </row>
    <row r="124" spans="8:40" x14ac:dyDescent="0.25">
      <c r="H124" s="80"/>
      <c r="P124" s="77"/>
      <c r="Q124" s="78"/>
      <c r="R124" s="78"/>
      <c r="S124" s="78"/>
      <c r="T124" s="78"/>
      <c r="U124" s="78"/>
      <c r="V124" s="78"/>
      <c r="W124" s="78"/>
      <c r="X124" s="78"/>
      <c r="Y124" s="78"/>
      <c r="Z124" s="78"/>
      <c r="AA124" s="78"/>
      <c r="AB124" s="78"/>
      <c r="AC124" s="78"/>
      <c r="AD124" s="78"/>
      <c r="AE124" s="78"/>
      <c r="AF124" s="51"/>
      <c r="AG124" s="78"/>
      <c r="AH124" s="78"/>
      <c r="AI124" s="51"/>
      <c r="AJ124" s="78"/>
    </row>
    <row r="125" spans="8:40" x14ac:dyDescent="0.25">
      <c r="H125" s="80"/>
      <c r="P125" s="77"/>
      <c r="Q125" s="78"/>
      <c r="R125" s="78"/>
      <c r="S125" s="78"/>
      <c r="T125" s="78"/>
      <c r="U125" s="78"/>
      <c r="V125" s="78"/>
      <c r="W125" s="78"/>
      <c r="X125" s="78"/>
      <c r="Y125" s="78"/>
      <c r="Z125" s="78"/>
      <c r="AA125" s="78"/>
      <c r="AB125" s="78"/>
      <c r="AC125" s="78"/>
      <c r="AD125" s="78"/>
      <c r="AE125" s="78"/>
      <c r="AF125" s="51"/>
      <c r="AG125" s="78"/>
      <c r="AH125" s="78"/>
      <c r="AI125" s="51"/>
      <c r="AJ125" s="78"/>
    </row>
    <row r="126" spans="8:40" x14ac:dyDescent="0.25">
      <c r="H126" s="80"/>
      <c r="P126" s="77"/>
      <c r="Q126" s="78"/>
      <c r="R126" s="78"/>
      <c r="S126" s="78"/>
      <c r="T126" s="78"/>
      <c r="U126" s="78"/>
      <c r="V126" s="78"/>
      <c r="W126" s="78"/>
      <c r="X126" s="78"/>
      <c r="Y126" s="78"/>
      <c r="Z126" s="78"/>
      <c r="AA126" s="78"/>
      <c r="AB126" s="78"/>
      <c r="AC126" s="78"/>
      <c r="AD126" s="78"/>
      <c r="AE126" s="78"/>
      <c r="AF126" s="51"/>
      <c r="AG126" s="78"/>
      <c r="AH126" s="78"/>
      <c r="AI126" s="51"/>
      <c r="AJ126" s="78"/>
    </row>
    <row r="127" spans="8:40" x14ac:dyDescent="0.25">
      <c r="H127" s="80"/>
      <c r="P127" s="77"/>
      <c r="Q127" s="78"/>
      <c r="R127" s="78"/>
      <c r="S127" s="78"/>
      <c r="T127" s="78"/>
      <c r="U127" s="78"/>
      <c r="V127" s="78"/>
      <c r="W127" s="78"/>
      <c r="X127" s="78"/>
      <c r="Y127" s="78"/>
      <c r="Z127" s="78"/>
      <c r="AA127" s="78"/>
      <c r="AB127" s="78"/>
      <c r="AC127" s="78"/>
      <c r="AD127" s="78"/>
      <c r="AE127" s="78"/>
      <c r="AF127" s="51"/>
      <c r="AG127" s="78"/>
      <c r="AH127" s="78"/>
      <c r="AI127" s="51"/>
      <c r="AJ127" s="78"/>
    </row>
    <row r="128" spans="8:40" x14ac:dyDescent="0.25">
      <c r="H128" s="80"/>
      <c r="P128" s="77"/>
      <c r="Q128" s="78"/>
      <c r="R128" s="78"/>
      <c r="S128" s="78"/>
      <c r="T128" s="78"/>
      <c r="U128" s="78"/>
      <c r="V128" s="78"/>
      <c r="W128" s="78"/>
      <c r="X128" s="78"/>
      <c r="Y128" s="78"/>
      <c r="Z128" s="78"/>
      <c r="AA128" s="78"/>
      <c r="AB128" s="78"/>
      <c r="AC128" s="78"/>
      <c r="AD128" s="78"/>
      <c r="AE128" s="78"/>
      <c r="AF128" s="51"/>
      <c r="AG128" s="78"/>
      <c r="AH128" s="78"/>
      <c r="AI128" s="51"/>
      <c r="AJ128" s="78"/>
    </row>
    <row r="129" spans="8:36" x14ac:dyDescent="0.25">
      <c r="H129" s="80"/>
      <c r="P129" s="77"/>
      <c r="Q129" s="78"/>
      <c r="R129" s="78"/>
      <c r="S129" s="78"/>
      <c r="T129" s="78"/>
      <c r="U129" s="78"/>
      <c r="V129" s="78"/>
      <c r="W129" s="78"/>
      <c r="X129" s="78"/>
      <c r="Y129" s="78"/>
      <c r="Z129" s="78"/>
      <c r="AA129" s="78"/>
      <c r="AB129" s="78"/>
      <c r="AC129" s="78"/>
      <c r="AD129" s="78"/>
      <c r="AE129" s="78"/>
      <c r="AF129" s="51"/>
      <c r="AG129" s="78"/>
      <c r="AH129" s="78"/>
      <c r="AI129" s="51"/>
      <c r="AJ129" s="78"/>
    </row>
    <row r="130" spans="8:36" x14ac:dyDescent="0.25">
      <c r="H130" s="80"/>
      <c r="P130" s="77"/>
      <c r="Q130" s="78"/>
      <c r="R130" s="78"/>
      <c r="S130" s="78"/>
      <c r="T130" s="78"/>
      <c r="U130" s="78"/>
      <c r="V130" s="78"/>
      <c r="W130" s="78"/>
      <c r="X130" s="78"/>
      <c r="Y130" s="78"/>
      <c r="Z130" s="78"/>
      <c r="AA130" s="78"/>
      <c r="AB130" s="78"/>
      <c r="AC130" s="78"/>
      <c r="AD130" s="78"/>
      <c r="AE130" s="78"/>
      <c r="AF130" s="51"/>
      <c r="AG130" s="78"/>
      <c r="AH130" s="78"/>
      <c r="AI130" s="51"/>
      <c r="AJ130" s="78"/>
    </row>
    <row r="131" spans="8:36" x14ac:dyDescent="0.25">
      <c r="H131" s="80"/>
      <c r="P131" s="77"/>
      <c r="Q131" s="78"/>
      <c r="R131" s="78"/>
      <c r="S131" s="78"/>
      <c r="T131" s="78"/>
      <c r="U131" s="78"/>
      <c r="V131" s="78"/>
      <c r="W131" s="78"/>
      <c r="X131" s="78"/>
      <c r="Y131" s="78"/>
      <c r="Z131" s="78"/>
      <c r="AA131" s="78"/>
      <c r="AB131" s="78"/>
      <c r="AC131" s="78"/>
      <c r="AD131" s="78"/>
      <c r="AE131" s="78"/>
      <c r="AF131" s="51"/>
      <c r="AG131" s="78"/>
      <c r="AH131" s="78"/>
      <c r="AI131" s="51"/>
      <c r="AJ131" s="78"/>
    </row>
    <row r="132" spans="8:36" x14ac:dyDescent="0.25">
      <c r="H132" s="80"/>
      <c r="P132" s="77"/>
      <c r="Q132" s="78"/>
      <c r="R132" s="78"/>
      <c r="S132" s="78"/>
      <c r="T132" s="78"/>
      <c r="U132" s="78"/>
      <c r="V132" s="78"/>
      <c r="W132" s="78"/>
      <c r="X132" s="78"/>
      <c r="Y132" s="78"/>
      <c r="Z132" s="78"/>
      <c r="AA132" s="78"/>
      <c r="AB132" s="78"/>
      <c r="AC132" s="78"/>
      <c r="AD132" s="78"/>
      <c r="AE132" s="78"/>
      <c r="AF132" s="51"/>
      <c r="AG132" s="78"/>
      <c r="AH132" s="78"/>
      <c r="AI132" s="51"/>
      <c r="AJ132" s="78"/>
    </row>
    <row r="133" spans="8:36" x14ac:dyDescent="0.25">
      <c r="H133" s="80"/>
      <c r="P133" s="77"/>
      <c r="Q133" s="78"/>
      <c r="R133" s="78"/>
      <c r="S133" s="78"/>
      <c r="T133" s="78"/>
      <c r="U133" s="78"/>
      <c r="V133" s="78"/>
      <c r="W133" s="78"/>
      <c r="X133" s="78"/>
      <c r="Y133" s="78"/>
      <c r="Z133" s="78"/>
      <c r="AA133" s="78"/>
      <c r="AB133" s="78"/>
      <c r="AC133" s="78"/>
      <c r="AD133" s="78"/>
      <c r="AE133" s="78"/>
      <c r="AF133" s="51"/>
      <c r="AG133" s="78"/>
      <c r="AH133" s="78"/>
      <c r="AI133" s="51"/>
      <c r="AJ133" s="78"/>
    </row>
    <row r="134" spans="8:36" x14ac:dyDescent="0.25">
      <c r="H134" s="80"/>
      <c r="P134" s="77"/>
      <c r="Q134" s="78"/>
      <c r="R134" s="78"/>
      <c r="S134" s="78"/>
      <c r="T134" s="78"/>
      <c r="U134" s="78"/>
      <c r="V134" s="78"/>
      <c r="W134" s="78"/>
      <c r="X134" s="78"/>
      <c r="Y134" s="78"/>
      <c r="Z134" s="78"/>
      <c r="AA134" s="78"/>
      <c r="AB134" s="78"/>
      <c r="AC134" s="78"/>
      <c r="AD134" s="78"/>
      <c r="AE134" s="78"/>
      <c r="AF134" s="51"/>
      <c r="AG134" s="78"/>
      <c r="AH134" s="78"/>
      <c r="AI134" s="51"/>
      <c r="AJ134" s="78"/>
    </row>
    <row r="135" spans="8:36" x14ac:dyDescent="0.25">
      <c r="H135" s="80"/>
      <c r="P135" s="77"/>
      <c r="Q135" s="78"/>
      <c r="R135" s="78"/>
      <c r="S135" s="78"/>
      <c r="T135" s="78"/>
      <c r="U135" s="78"/>
      <c r="V135" s="78"/>
      <c r="W135" s="78"/>
      <c r="X135" s="78"/>
      <c r="Y135" s="78"/>
      <c r="Z135" s="78"/>
      <c r="AA135" s="78"/>
      <c r="AB135" s="78"/>
      <c r="AC135" s="78"/>
      <c r="AD135" s="78"/>
      <c r="AE135" s="78"/>
      <c r="AF135" s="51"/>
      <c r="AG135" s="78"/>
      <c r="AH135" s="78"/>
      <c r="AI135" s="51"/>
      <c r="AJ135" s="78"/>
    </row>
    <row r="136" spans="8:36" x14ac:dyDescent="0.25">
      <c r="H136" s="80"/>
      <c r="P136" s="77"/>
      <c r="Q136" s="78"/>
      <c r="R136" s="78"/>
      <c r="S136" s="78"/>
      <c r="T136" s="78"/>
      <c r="U136" s="78"/>
      <c r="V136" s="78"/>
      <c r="W136" s="78"/>
      <c r="X136" s="78"/>
      <c r="Y136" s="78"/>
      <c r="Z136" s="78"/>
      <c r="AA136" s="78"/>
      <c r="AB136" s="78"/>
      <c r="AC136" s="78"/>
      <c r="AD136" s="78"/>
      <c r="AE136" s="78"/>
      <c r="AF136" s="51"/>
      <c r="AG136" s="78"/>
      <c r="AH136" s="78"/>
      <c r="AI136" s="51"/>
      <c r="AJ136" s="78"/>
    </row>
    <row r="137" spans="8:36" x14ac:dyDescent="0.25">
      <c r="H137" s="80"/>
      <c r="P137" s="77"/>
      <c r="Q137" s="78"/>
      <c r="R137" s="78"/>
      <c r="S137" s="78"/>
      <c r="T137" s="78"/>
      <c r="U137" s="78"/>
      <c r="V137" s="78"/>
      <c r="W137" s="78"/>
      <c r="X137" s="78"/>
      <c r="Y137" s="78"/>
      <c r="Z137" s="78"/>
      <c r="AA137" s="78"/>
      <c r="AB137" s="78"/>
      <c r="AC137" s="78"/>
      <c r="AD137" s="78"/>
      <c r="AE137" s="78"/>
      <c r="AF137" s="51"/>
      <c r="AG137" s="78"/>
      <c r="AH137" s="78"/>
      <c r="AI137" s="51"/>
      <c r="AJ137" s="78"/>
    </row>
    <row r="138" spans="8:36" x14ac:dyDescent="0.25">
      <c r="H138" s="80"/>
      <c r="P138" s="77"/>
      <c r="Q138" s="78"/>
      <c r="R138" s="78"/>
      <c r="S138" s="78"/>
      <c r="T138" s="78"/>
      <c r="U138" s="78"/>
      <c r="V138" s="78"/>
      <c r="W138" s="78"/>
      <c r="X138" s="78"/>
      <c r="Y138" s="78"/>
      <c r="Z138" s="78"/>
      <c r="AA138" s="78"/>
      <c r="AB138" s="78"/>
      <c r="AC138" s="78"/>
      <c r="AD138" s="78"/>
      <c r="AE138" s="78"/>
      <c r="AF138" s="51"/>
      <c r="AG138" s="78"/>
      <c r="AH138" s="78"/>
      <c r="AI138" s="51"/>
      <c r="AJ138" s="78"/>
    </row>
    <row r="139" spans="8:36" x14ac:dyDescent="0.25">
      <c r="H139" s="80"/>
      <c r="P139" s="77"/>
      <c r="Q139" s="78"/>
      <c r="R139" s="78"/>
      <c r="S139" s="78"/>
      <c r="T139" s="78"/>
      <c r="U139" s="78"/>
      <c r="V139" s="78"/>
      <c r="W139" s="78"/>
      <c r="X139" s="78"/>
      <c r="Y139" s="78"/>
      <c r="Z139" s="78"/>
      <c r="AA139" s="78"/>
      <c r="AB139" s="78"/>
      <c r="AC139" s="78"/>
      <c r="AD139" s="78"/>
      <c r="AE139" s="78"/>
      <c r="AF139" s="51"/>
      <c r="AG139" s="78"/>
      <c r="AH139" s="78"/>
      <c r="AI139" s="51"/>
      <c r="AJ139" s="78"/>
    </row>
    <row r="140" spans="8:36" x14ac:dyDescent="0.25">
      <c r="H140" s="80"/>
      <c r="P140" s="77"/>
      <c r="Q140" s="78"/>
      <c r="R140" s="78"/>
      <c r="S140" s="78"/>
      <c r="T140" s="78"/>
      <c r="U140" s="78"/>
      <c r="V140" s="78"/>
      <c r="W140" s="78"/>
      <c r="X140" s="78"/>
      <c r="Y140" s="78"/>
      <c r="Z140" s="78"/>
      <c r="AA140" s="78"/>
      <c r="AB140" s="78"/>
      <c r="AC140" s="78"/>
      <c r="AD140" s="78"/>
      <c r="AE140" s="78"/>
      <c r="AF140" s="51"/>
      <c r="AG140" s="78"/>
      <c r="AH140" s="78"/>
      <c r="AI140" s="51"/>
      <c r="AJ140" s="78"/>
    </row>
    <row r="141" spans="8:36" x14ac:dyDescent="0.25">
      <c r="H141" s="80"/>
      <c r="P141" s="77"/>
      <c r="Q141" s="78"/>
      <c r="R141" s="78"/>
      <c r="S141" s="78"/>
      <c r="T141" s="78"/>
      <c r="U141" s="78"/>
      <c r="V141" s="78"/>
      <c r="W141" s="78"/>
      <c r="X141" s="78"/>
      <c r="Y141" s="78"/>
      <c r="Z141" s="78"/>
      <c r="AA141" s="78"/>
      <c r="AB141" s="78"/>
      <c r="AC141" s="78"/>
      <c r="AD141" s="78"/>
      <c r="AE141" s="78"/>
      <c r="AF141" s="51"/>
      <c r="AG141" s="78"/>
      <c r="AH141" s="78"/>
      <c r="AI141" s="51"/>
      <c r="AJ141" s="78"/>
    </row>
    <row r="142" spans="8:36" x14ac:dyDescent="0.25">
      <c r="H142" s="80"/>
      <c r="P142" s="77"/>
      <c r="Q142" s="78"/>
      <c r="R142" s="78"/>
      <c r="S142" s="78"/>
      <c r="T142" s="78"/>
      <c r="U142" s="78"/>
      <c r="V142" s="78"/>
      <c r="W142" s="78"/>
      <c r="X142" s="78"/>
      <c r="Y142" s="78"/>
      <c r="Z142" s="78"/>
      <c r="AA142" s="78"/>
      <c r="AB142" s="78"/>
      <c r="AC142" s="78"/>
      <c r="AD142" s="78"/>
      <c r="AE142" s="78"/>
      <c r="AF142" s="51"/>
      <c r="AG142" s="78"/>
      <c r="AH142" s="78"/>
      <c r="AI142" s="51"/>
      <c r="AJ142" s="78"/>
    </row>
    <row r="143" spans="8:36" x14ac:dyDescent="0.25">
      <c r="H143" s="80"/>
      <c r="P143" s="77"/>
      <c r="Q143" s="78"/>
      <c r="R143" s="78"/>
      <c r="S143" s="78"/>
      <c r="T143" s="78"/>
      <c r="U143" s="78"/>
      <c r="V143" s="78"/>
      <c r="W143" s="78"/>
      <c r="X143" s="78"/>
      <c r="Y143" s="78"/>
      <c r="Z143" s="78"/>
      <c r="AA143" s="78"/>
      <c r="AB143" s="78"/>
      <c r="AC143" s="78"/>
      <c r="AD143" s="78"/>
      <c r="AE143" s="78"/>
      <c r="AF143" s="51"/>
      <c r="AG143" s="78"/>
      <c r="AH143" s="78"/>
      <c r="AI143" s="51"/>
      <c r="AJ143" s="78"/>
    </row>
    <row r="144" spans="8:36" x14ac:dyDescent="0.25">
      <c r="H144" s="80"/>
      <c r="P144" s="77"/>
      <c r="Q144" s="78"/>
      <c r="R144" s="78"/>
      <c r="S144" s="78"/>
      <c r="T144" s="78"/>
      <c r="U144" s="78"/>
      <c r="V144" s="78"/>
      <c r="W144" s="78"/>
      <c r="X144" s="78"/>
      <c r="Y144" s="78"/>
      <c r="Z144" s="78"/>
      <c r="AA144" s="78"/>
      <c r="AB144" s="78"/>
      <c r="AC144" s="78"/>
      <c r="AD144" s="78"/>
      <c r="AE144" s="78"/>
      <c r="AF144" s="51"/>
      <c r="AG144" s="78"/>
      <c r="AH144" s="78"/>
      <c r="AI144" s="51"/>
      <c r="AJ144" s="78"/>
    </row>
    <row r="145" spans="8:36" x14ac:dyDescent="0.25">
      <c r="H145" s="80"/>
      <c r="P145" s="77"/>
      <c r="Q145" s="78"/>
      <c r="R145" s="78"/>
      <c r="S145" s="78"/>
      <c r="T145" s="78"/>
      <c r="U145" s="78"/>
      <c r="V145" s="78"/>
      <c r="W145" s="78"/>
      <c r="X145" s="78"/>
      <c r="Y145" s="78"/>
      <c r="Z145" s="78"/>
      <c r="AA145" s="78"/>
      <c r="AB145" s="78"/>
      <c r="AC145" s="78"/>
      <c r="AD145" s="78"/>
      <c r="AE145" s="78"/>
      <c r="AF145" s="51"/>
      <c r="AG145" s="78"/>
      <c r="AH145" s="78"/>
      <c r="AI145" s="51"/>
      <c r="AJ145" s="78"/>
    </row>
    <row r="146" spans="8:36" x14ac:dyDescent="0.25">
      <c r="H146" s="80"/>
      <c r="P146" s="77"/>
      <c r="Q146" s="78"/>
      <c r="R146" s="78"/>
      <c r="S146" s="78"/>
      <c r="T146" s="78"/>
      <c r="U146" s="78"/>
      <c r="V146" s="78"/>
      <c r="W146" s="78"/>
      <c r="X146" s="78"/>
      <c r="Y146" s="78"/>
      <c r="Z146" s="78"/>
      <c r="AA146" s="78"/>
      <c r="AB146" s="78"/>
      <c r="AC146" s="78"/>
      <c r="AD146" s="78"/>
      <c r="AE146" s="78"/>
      <c r="AF146" s="51"/>
      <c r="AG146" s="78"/>
      <c r="AH146" s="78"/>
      <c r="AI146" s="51"/>
      <c r="AJ146" s="78"/>
    </row>
    <row r="147" spans="8:36" x14ac:dyDescent="0.25">
      <c r="H147" s="80"/>
      <c r="P147" s="77"/>
      <c r="Q147" s="78"/>
      <c r="R147" s="78"/>
      <c r="S147" s="78"/>
      <c r="T147" s="78"/>
      <c r="U147" s="78"/>
      <c r="V147" s="78"/>
      <c r="W147" s="78"/>
      <c r="X147" s="78"/>
      <c r="Y147" s="78"/>
      <c r="Z147" s="78"/>
      <c r="AA147" s="78"/>
      <c r="AB147" s="78"/>
      <c r="AC147" s="78"/>
      <c r="AD147" s="78"/>
      <c r="AE147" s="78"/>
      <c r="AF147" s="51"/>
      <c r="AG147" s="78"/>
      <c r="AH147" s="78"/>
      <c r="AI147" s="51"/>
      <c r="AJ147" s="78"/>
    </row>
    <row r="148" spans="8:36" x14ac:dyDescent="0.25">
      <c r="H148" s="80"/>
      <c r="P148" s="77"/>
      <c r="Q148" s="78"/>
      <c r="R148" s="78"/>
      <c r="S148" s="78"/>
      <c r="T148" s="78"/>
      <c r="U148" s="78"/>
      <c r="V148" s="78"/>
      <c r="W148" s="78"/>
      <c r="X148" s="78"/>
      <c r="Y148" s="78"/>
      <c r="Z148" s="78"/>
      <c r="AA148" s="78"/>
      <c r="AB148" s="78"/>
      <c r="AC148" s="78"/>
      <c r="AD148" s="78"/>
      <c r="AE148" s="78"/>
      <c r="AF148" s="51"/>
      <c r="AG148" s="78"/>
      <c r="AH148" s="78"/>
      <c r="AI148" s="51"/>
      <c r="AJ148" s="78"/>
    </row>
    <row r="149" spans="8:36" x14ac:dyDescent="0.25">
      <c r="H149" s="80"/>
      <c r="P149" s="77"/>
      <c r="Q149" s="78"/>
      <c r="R149" s="78"/>
      <c r="S149" s="78"/>
      <c r="T149" s="78"/>
      <c r="U149" s="78"/>
      <c r="V149" s="78"/>
      <c r="W149" s="78"/>
      <c r="X149" s="78"/>
      <c r="Y149" s="78"/>
      <c r="Z149" s="78"/>
      <c r="AA149" s="78"/>
      <c r="AB149" s="78"/>
      <c r="AC149" s="78"/>
      <c r="AD149" s="78"/>
      <c r="AE149" s="78"/>
      <c r="AF149" s="51"/>
      <c r="AG149" s="78"/>
      <c r="AH149" s="78"/>
      <c r="AI149" s="51"/>
      <c r="AJ149" s="78"/>
    </row>
    <row r="150" spans="8:36" x14ac:dyDescent="0.25">
      <c r="H150" s="80"/>
      <c r="P150" s="77"/>
      <c r="Q150" s="78"/>
      <c r="R150" s="78"/>
      <c r="S150" s="78"/>
      <c r="T150" s="78"/>
      <c r="U150" s="78"/>
      <c r="V150" s="78"/>
      <c r="W150" s="78"/>
      <c r="X150" s="78"/>
      <c r="Y150" s="78"/>
      <c r="Z150" s="78"/>
      <c r="AA150" s="78"/>
      <c r="AB150" s="78"/>
      <c r="AC150" s="78"/>
      <c r="AD150" s="78"/>
      <c r="AE150" s="78"/>
      <c r="AF150" s="51"/>
      <c r="AG150" s="78"/>
      <c r="AH150" s="78"/>
      <c r="AI150" s="51"/>
      <c r="AJ150" s="78"/>
    </row>
    <row r="151" spans="8:36" x14ac:dyDescent="0.25">
      <c r="H151" s="80"/>
      <c r="P151" s="77"/>
      <c r="Q151" s="78"/>
      <c r="R151" s="78"/>
      <c r="S151" s="78"/>
      <c r="T151" s="78"/>
      <c r="U151" s="78"/>
      <c r="V151" s="78"/>
      <c r="W151" s="78"/>
      <c r="X151" s="78"/>
      <c r="Y151" s="78"/>
      <c r="Z151" s="78"/>
      <c r="AA151" s="78"/>
      <c r="AB151" s="78"/>
      <c r="AC151" s="78"/>
      <c r="AD151" s="78"/>
      <c r="AE151" s="78"/>
      <c r="AF151" s="51"/>
      <c r="AG151" s="78"/>
      <c r="AH151" s="78"/>
      <c r="AI151" s="51"/>
      <c r="AJ151" s="78"/>
    </row>
    <row r="152" spans="8:36" x14ac:dyDescent="0.25">
      <c r="H152" s="80"/>
      <c r="P152" s="77"/>
      <c r="Q152" s="78"/>
      <c r="R152" s="78"/>
      <c r="S152" s="78"/>
      <c r="T152" s="78"/>
      <c r="U152" s="78"/>
      <c r="V152" s="78"/>
      <c r="W152" s="78"/>
      <c r="X152" s="78"/>
      <c r="Y152" s="78"/>
      <c r="Z152" s="78"/>
      <c r="AA152" s="78"/>
      <c r="AB152" s="78"/>
      <c r="AC152" s="78"/>
      <c r="AD152" s="78"/>
      <c r="AE152" s="78"/>
      <c r="AF152" s="51"/>
      <c r="AG152" s="78"/>
      <c r="AH152" s="78"/>
      <c r="AI152" s="51"/>
      <c r="AJ152" s="78"/>
    </row>
    <row r="153" spans="8:36" x14ac:dyDescent="0.25">
      <c r="H153" s="80"/>
      <c r="P153" s="77"/>
      <c r="Q153" s="78"/>
      <c r="R153" s="78"/>
      <c r="S153" s="78"/>
      <c r="T153" s="78"/>
      <c r="U153" s="78"/>
      <c r="V153" s="78"/>
      <c r="W153" s="78"/>
      <c r="X153" s="78"/>
      <c r="Y153" s="78"/>
      <c r="Z153" s="78"/>
      <c r="AA153" s="78"/>
      <c r="AB153" s="78"/>
      <c r="AC153" s="78"/>
      <c r="AD153" s="78"/>
      <c r="AE153" s="78"/>
      <c r="AF153" s="51"/>
      <c r="AG153" s="78"/>
      <c r="AH153" s="78"/>
      <c r="AI153" s="51"/>
      <c r="AJ153" s="78"/>
    </row>
    <row r="154" spans="8:36" x14ac:dyDescent="0.25">
      <c r="H154" s="80"/>
      <c r="P154" s="77"/>
      <c r="Q154" s="78"/>
      <c r="R154" s="78"/>
      <c r="S154" s="78"/>
      <c r="T154" s="78"/>
      <c r="U154" s="78"/>
      <c r="V154" s="78"/>
      <c r="W154" s="78"/>
      <c r="X154" s="78"/>
      <c r="Y154" s="78"/>
      <c r="Z154" s="78"/>
      <c r="AA154" s="78"/>
      <c r="AB154" s="78"/>
      <c r="AC154" s="78"/>
      <c r="AD154" s="78"/>
      <c r="AE154" s="78"/>
      <c r="AF154" s="51"/>
      <c r="AG154" s="78"/>
      <c r="AH154" s="78"/>
      <c r="AI154" s="51"/>
      <c r="AJ154" s="78"/>
    </row>
    <row r="155" spans="8:36" x14ac:dyDescent="0.25">
      <c r="H155" s="80"/>
      <c r="P155" s="77"/>
      <c r="Q155" s="78"/>
      <c r="R155" s="78"/>
      <c r="S155" s="78"/>
      <c r="T155" s="78"/>
      <c r="U155" s="78"/>
      <c r="V155" s="78"/>
      <c r="W155" s="78"/>
      <c r="X155" s="78"/>
      <c r="Y155" s="78"/>
      <c r="Z155" s="78"/>
      <c r="AA155" s="78"/>
      <c r="AB155" s="78"/>
      <c r="AC155" s="78"/>
      <c r="AD155" s="78"/>
      <c r="AE155" s="78"/>
      <c r="AF155" s="51"/>
      <c r="AG155" s="78"/>
      <c r="AH155" s="78"/>
      <c r="AI155" s="51"/>
      <c r="AJ155" s="78"/>
    </row>
    <row r="156" spans="8:36" x14ac:dyDescent="0.25">
      <c r="H156" s="80"/>
      <c r="P156" s="77"/>
      <c r="Q156" s="78"/>
      <c r="R156" s="78"/>
      <c r="S156" s="78"/>
      <c r="T156" s="78"/>
      <c r="U156" s="78"/>
      <c r="V156" s="78"/>
      <c r="W156" s="78"/>
      <c r="X156" s="78"/>
      <c r="Y156" s="78"/>
      <c r="Z156" s="78"/>
      <c r="AA156" s="78"/>
      <c r="AB156" s="78"/>
      <c r="AC156" s="78"/>
      <c r="AD156" s="78"/>
      <c r="AE156" s="78"/>
      <c r="AF156" s="51"/>
      <c r="AG156" s="78"/>
      <c r="AH156" s="78"/>
      <c r="AI156" s="51"/>
      <c r="AJ156" s="78"/>
    </row>
    <row r="157" spans="8:36" x14ac:dyDescent="0.25">
      <c r="H157" s="80"/>
      <c r="P157" s="77"/>
      <c r="Q157" s="78"/>
      <c r="R157" s="78"/>
      <c r="S157" s="78"/>
      <c r="T157" s="78"/>
      <c r="U157" s="78"/>
      <c r="V157" s="78"/>
      <c r="W157" s="78"/>
      <c r="X157" s="78"/>
      <c r="Y157" s="78"/>
      <c r="Z157" s="78"/>
      <c r="AA157" s="78"/>
      <c r="AB157" s="78"/>
      <c r="AC157" s="78"/>
      <c r="AD157" s="78"/>
      <c r="AE157" s="78"/>
      <c r="AF157" s="51"/>
      <c r="AG157" s="78"/>
      <c r="AH157" s="78"/>
      <c r="AI157" s="51"/>
      <c r="AJ157" s="78"/>
    </row>
    <row r="158" spans="8:36" x14ac:dyDescent="0.25">
      <c r="H158" s="80"/>
      <c r="P158" s="77"/>
      <c r="Q158" s="78"/>
      <c r="R158" s="78"/>
      <c r="S158" s="78"/>
      <c r="T158" s="78"/>
      <c r="U158" s="78"/>
      <c r="V158" s="78"/>
      <c r="W158" s="78"/>
      <c r="X158" s="78"/>
      <c r="Y158" s="78"/>
      <c r="Z158" s="78"/>
      <c r="AA158" s="78"/>
      <c r="AB158" s="78"/>
      <c r="AC158" s="78"/>
      <c r="AD158" s="78"/>
      <c r="AE158" s="78"/>
      <c r="AF158" s="51"/>
      <c r="AG158" s="78"/>
      <c r="AH158" s="78"/>
      <c r="AI158" s="51"/>
      <c r="AJ158" s="78"/>
    </row>
    <row r="159" spans="8:36" x14ac:dyDescent="0.25">
      <c r="H159" s="80"/>
      <c r="P159" s="77"/>
      <c r="Q159" s="78"/>
      <c r="R159" s="78"/>
      <c r="S159" s="78"/>
      <c r="T159" s="78"/>
      <c r="U159" s="78"/>
      <c r="V159" s="78"/>
      <c r="W159" s="78"/>
      <c r="X159" s="78"/>
      <c r="Y159" s="78"/>
      <c r="Z159" s="78"/>
      <c r="AA159" s="78"/>
      <c r="AB159" s="78"/>
      <c r="AC159" s="78"/>
      <c r="AD159" s="78"/>
      <c r="AE159" s="78"/>
      <c r="AF159" s="51"/>
      <c r="AG159" s="78"/>
      <c r="AH159" s="78"/>
      <c r="AI159" s="51"/>
      <c r="AJ159" s="78"/>
    </row>
    <row r="160" spans="8:36" x14ac:dyDescent="0.25">
      <c r="H160" s="80"/>
      <c r="P160" s="77"/>
      <c r="Q160" s="78"/>
      <c r="R160" s="78"/>
      <c r="S160" s="78"/>
      <c r="T160" s="78"/>
      <c r="U160" s="78"/>
      <c r="V160" s="78"/>
      <c r="W160" s="78"/>
      <c r="X160" s="78"/>
      <c r="Y160" s="78"/>
      <c r="Z160" s="78"/>
      <c r="AA160" s="78"/>
      <c r="AB160" s="78"/>
      <c r="AC160" s="78"/>
      <c r="AD160" s="78"/>
      <c r="AE160" s="78"/>
      <c r="AF160" s="51"/>
      <c r="AG160" s="78"/>
      <c r="AH160" s="78"/>
      <c r="AI160" s="51"/>
      <c r="AJ160" s="78"/>
    </row>
    <row r="161" spans="8:36" x14ac:dyDescent="0.25">
      <c r="H161" s="80"/>
      <c r="P161" s="77"/>
      <c r="Q161" s="78"/>
      <c r="R161" s="78"/>
      <c r="S161" s="78"/>
      <c r="T161" s="78"/>
      <c r="U161" s="78"/>
      <c r="V161" s="78"/>
      <c r="W161" s="78"/>
      <c r="X161" s="78"/>
      <c r="Y161" s="78"/>
      <c r="Z161" s="78"/>
      <c r="AA161" s="78"/>
      <c r="AB161" s="78"/>
      <c r="AC161" s="78"/>
      <c r="AD161" s="78"/>
      <c r="AE161" s="78"/>
      <c r="AF161" s="51"/>
      <c r="AG161" s="78"/>
      <c r="AH161" s="78"/>
      <c r="AI161" s="51"/>
      <c r="AJ161" s="78"/>
    </row>
    <row r="162" spans="8:36" x14ac:dyDescent="0.25">
      <c r="H162" s="80"/>
      <c r="P162" s="77"/>
      <c r="Q162" s="78"/>
      <c r="R162" s="78"/>
      <c r="S162" s="78"/>
      <c r="T162" s="78"/>
      <c r="U162" s="78"/>
      <c r="V162" s="78"/>
      <c r="W162" s="78"/>
      <c r="X162" s="78"/>
      <c r="Y162" s="78"/>
      <c r="Z162" s="78"/>
      <c r="AA162" s="78"/>
      <c r="AB162" s="78"/>
      <c r="AC162" s="78"/>
      <c r="AD162" s="78"/>
      <c r="AE162" s="78"/>
      <c r="AF162" s="51"/>
      <c r="AG162" s="78"/>
      <c r="AH162" s="78"/>
      <c r="AI162" s="51"/>
      <c r="AJ162" s="78"/>
    </row>
    <row r="163" spans="8:36" x14ac:dyDescent="0.25">
      <c r="H163" s="80"/>
      <c r="P163" s="77"/>
      <c r="Q163" s="78"/>
      <c r="R163" s="78"/>
      <c r="S163" s="78"/>
      <c r="T163" s="78"/>
      <c r="U163" s="78"/>
      <c r="V163" s="78"/>
      <c r="W163" s="78"/>
      <c r="X163" s="78"/>
      <c r="Y163" s="78"/>
      <c r="Z163" s="78"/>
      <c r="AA163" s="78"/>
      <c r="AB163" s="78"/>
      <c r="AC163" s="78"/>
      <c r="AD163" s="78"/>
      <c r="AE163" s="78"/>
      <c r="AF163" s="51"/>
      <c r="AG163" s="78"/>
      <c r="AH163" s="78"/>
      <c r="AI163" s="51"/>
      <c r="AJ163" s="78"/>
    </row>
    <row r="164" spans="8:36" x14ac:dyDescent="0.25">
      <c r="H164" s="80"/>
      <c r="P164" s="77"/>
      <c r="Q164" s="78"/>
      <c r="R164" s="78"/>
      <c r="S164" s="78"/>
      <c r="T164" s="78"/>
      <c r="U164" s="78"/>
      <c r="V164" s="78"/>
      <c r="W164" s="78"/>
      <c r="X164" s="78"/>
      <c r="Y164" s="78"/>
      <c r="Z164" s="78"/>
      <c r="AA164" s="78"/>
      <c r="AB164" s="78"/>
      <c r="AC164" s="78"/>
      <c r="AD164" s="78"/>
      <c r="AE164" s="78"/>
      <c r="AF164" s="51"/>
      <c r="AG164" s="78"/>
      <c r="AH164" s="78"/>
      <c r="AI164" s="51"/>
      <c r="AJ164" s="78"/>
    </row>
    <row r="165" spans="8:36" x14ac:dyDescent="0.25">
      <c r="H165" s="80"/>
      <c r="P165" s="77"/>
      <c r="Q165" s="78"/>
      <c r="R165" s="78"/>
      <c r="S165" s="78"/>
      <c r="T165" s="78"/>
      <c r="U165" s="78"/>
      <c r="V165" s="78"/>
      <c r="W165" s="78"/>
      <c r="X165" s="78"/>
      <c r="Y165" s="78"/>
      <c r="Z165" s="78"/>
      <c r="AA165" s="78"/>
      <c r="AB165" s="78"/>
      <c r="AC165" s="78"/>
      <c r="AD165" s="78"/>
      <c r="AE165" s="78"/>
      <c r="AF165" s="51"/>
      <c r="AG165" s="78"/>
      <c r="AH165" s="78"/>
      <c r="AI165" s="51"/>
      <c r="AJ165" s="78"/>
    </row>
    <row r="166" spans="8:36" x14ac:dyDescent="0.25">
      <c r="H166" s="80"/>
      <c r="P166" s="77"/>
      <c r="Q166" s="78"/>
      <c r="R166" s="78"/>
      <c r="S166" s="78"/>
      <c r="T166" s="78"/>
      <c r="U166" s="78"/>
      <c r="V166" s="78"/>
      <c r="W166" s="78"/>
      <c r="X166" s="78"/>
      <c r="Y166" s="78"/>
      <c r="Z166" s="78"/>
      <c r="AA166" s="78"/>
      <c r="AB166" s="78"/>
      <c r="AC166" s="78"/>
      <c r="AD166" s="78"/>
      <c r="AE166" s="78"/>
      <c r="AF166" s="51"/>
      <c r="AG166" s="78"/>
      <c r="AH166" s="78"/>
      <c r="AI166" s="51"/>
      <c r="AJ166" s="78"/>
    </row>
    <row r="167" spans="8:36" x14ac:dyDescent="0.25">
      <c r="H167" s="80"/>
      <c r="P167" s="77"/>
      <c r="Q167" s="78"/>
      <c r="R167" s="78"/>
      <c r="S167" s="78"/>
      <c r="T167" s="78"/>
      <c r="U167" s="78"/>
      <c r="V167" s="78"/>
      <c r="W167" s="78"/>
      <c r="X167" s="78"/>
      <c r="Y167" s="78"/>
      <c r="Z167" s="78"/>
      <c r="AA167" s="78"/>
      <c r="AB167" s="78"/>
      <c r="AC167" s="78"/>
      <c r="AD167" s="78"/>
      <c r="AE167" s="78"/>
      <c r="AF167" s="51"/>
      <c r="AG167" s="78"/>
      <c r="AH167" s="78"/>
      <c r="AI167" s="51"/>
      <c r="AJ167" s="78"/>
    </row>
    <row r="168" spans="8:36" x14ac:dyDescent="0.25">
      <c r="H168" s="80"/>
      <c r="P168" s="77"/>
      <c r="Q168" s="78"/>
      <c r="R168" s="78"/>
      <c r="S168" s="78"/>
      <c r="T168" s="78"/>
      <c r="U168" s="78"/>
      <c r="V168" s="78"/>
      <c r="W168" s="78"/>
      <c r="X168" s="78"/>
      <c r="Y168" s="78"/>
      <c r="Z168" s="78"/>
      <c r="AA168" s="78"/>
      <c r="AB168" s="78"/>
      <c r="AC168" s="78"/>
      <c r="AD168" s="78"/>
      <c r="AE168" s="78"/>
      <c r="AF168" s="51"/>
      <c r="AG168" s="78"/>
      <c r="AH168" s="78"/>
      <c r="AI168" s="51"/>
      <c r="AJ168" s="78"/>
    </row>
    <row r="169" spans="8:36" x14ac:dyDescent="0.25">
      <c r="H169" s="80"/>
      <c r="P169" s="77"/>
      <c r="Q169" s="78"/>
      <c r="R169" s="78"/>
      <c r="S169" s="78"/>
      <c r="T169" s="78"/>
      <c r="U169" s="78"/>
      <c r="V169" s="78"/>
      <c r="W169" s="78"/>
      <c r="X169" s="78"/>
      <c r="Y169" s="78"/>
      <c r="Z169" s="78"/>
      <c r="AA169" s="78"/>
      <c r="AB169" s="78"/>
      <c r="AC169" s="78"/>
      <c r="AD169" s="78"/>
      <c r="AE169" s="78"/>
      <c r="AF169" s="51"/>
      <c r="AG169" s="78"/>
      <c r="AH169" s="78"/>
      <c r="AI169" s="51"/>
      <c r="AJ169" s="78"/>
    </row>
    <row r="170" spans="8:36" x14ac:dyDescent="0.25">
      <c r="H170" s="80"/>
      <c r="P170" s="77"/>
      <c r="Q170" s="78"/>
      <c r="R170" s="78"/>
      <c r="S170" s="78"/>
      <c r="T170" s="78"/>
      <c r="U170" s="78"/>
      <c r="V170" s="78"/>
      <c r="W170" s="78"/>
      <c r="X170" s="78"/>
      <c r="Y170" s="78"/>
      <c r="Z170" s="78"/>
      <c r="AA170" s="78"/>
      <c r="AB170" s="78"/>
      <c r="AC170" s="78"/>
      <c r="AD170" s="78"/>
      <c r="AE170" s="78"/>
      <c r="AF170" s="51"/>
      <c r="AG170" s="78"/>
      <c r="AH170" s="78"/>
      <c r="AI170" s="51"/>
      <c r="AJ170" s="78"/>
    </row>
    <row r="171" spans="8:36" x14ac:dyDescent="0.25">
      <c r="H171" s="80"/>
      <c r="P171" s="77"/>
      <c r="Q171" s="78"/>
      <c r="R171" s="78"/>
      <c r="S171" s="78"/>
      <c r="T171" s="78"/>
      <c r="U171" s="78"/>
      <c r="V171" s="78"/>
      <c r="W171" s="78"/>
      <c r="X171" s="78"/>
      <c r="Y171" s="78"/>
      <c r="Z171" s="78"/>
      <c r="AA171" s="78"/>
      <c r="AB171" s="78"/>
      <c r="AC171" s="78"/>
      <c r="AD171" s="78"/>
      <c r="AE171" s="78"/>
      <c r="AF171" s="51"/>
      <c r="AG171" s="78"/>
      <c r="AH171" s="78"/>
      <c r="AI171" s="51"/>
      <c r="AJ171" s="78"/>
    </row>
    <row r="172" spans="8:36" x14ac:dyDescent="0.25">
      <c r="H172" s="80"/>
      <c r="P172" s="77"/>
      <c r="Q172" s="78"/>
      <c r="R172" s="78"/>
      <c r="S172" s="78"/>
      <c r="T172" s="78"/>
      <c r="U172" s="78"/>
      <c r="V172" s="78"/>
      <c r="W172" s="78"/>
      <c r="X172" s="78"/>
      <c r="Y172" s="78"/>
      <c r="Z172" s="78"/>
      <c r="AA172" s="78"/>
      <c r="AB172" s="78"/>
      <c r="AC172" s="78"/>
      <c r="AD172" s="78"/>
      <c r="AE172" s="78"/>
      <c r="AF172" s="51"/>
      <c r="AG172" s="78"/>
      <c r="AH172" s="78"/>
      <c r="AI172" s="51"/>
      <c r="AJ172" s="78"/>
    </row>
    <row r="173" spans="8:36" x14ac:dyDescent="0.25">
      <c r="H173" s="80"/>
      <c r="P173" s="77"/>
      <c r="Q173" s="78"/>
      <c r="R173" s="78"/>
      <c r="S173" s="78"/>
      <c r="T173" s="78"/>
      <c r="U173" s="78"/>
      <c r="V173" s="78"/>
      <c r="W173" s="78"/>
      <c r="X173" s="78"/>
      <c r="Y173" s="78"/>
      <c r="Z173" s="78"/>
      <c r="AA173" s="78"/>
      <c r="AB173" s="78"/>
      <c r="AC173" s="78"/>
      <c r="AD173" s="78"/>
      <c r="AE173" s="78"/>
      <c r="AF173" s="51"/>
      <c r="AG173" s="78"/>
      <c r="AH173" s="78"/>
      <c r="AI173" s="51"/>
      <c r="AJ173" s="78"/>
    </row>
    <row r="174" spans="8:36" x14ac:dyDescent="0.25">
      <c r="H174" s="80"/>
      <c r="P174" s="77"/>
      <c r="Q174" s="78"/>
      <c r="R174" s="78"/>
      <c r="S174" s="78"/>
      <c r="T174" s="78"/>
      <c r="U174" s="78"/>
      <c r="V174" s="78"/>
      <c r="W174" s="78"/>
      <c r="X174" s="78"/>
      <c r="Y174" s="78"/>
      <c r="Z174" s="78"/>
      <c r="AA174" s="78"/>
      <c r="AB174" s="78"/>
      <c r="AC174" s="78"/>
      <c r="AD174" s="78"/>
      <c r="AE174" s="78"/>
      <c r="AF174" s="51"/>
      <c r="AG174" s="78"/>
      <c r="AH174" s="78"/>
      <c r="AI174" s="51"/>
      <c r="AJ174" s="78"/>
    </row>
    <row r="175" spans="8:36" x14ac:dyDescent="0.25">
      <c r="H175" s="80"/>
      <c r="P175" s="77"/>
      <c r="Q175" s="78"/>
      <c r="R175" s="78"/>
      <c r="S175" s="78"/>
      <c r="T175" s="78"/>
      <c r="U175" s="78"/>
      <c r="V175" s="78"/>
      <c r="W175" s="78"/>
      <c r="X175" s="78"/>
      <c r="Y175" s="78"/>
      <c r="Z175" s="78"/>
      <c r="AA175" s="78"/>
      <c r="AB175" s="78"/>
      <c r="AC175" s="78"/>
      <c r="AD175" s="78"/>
      <c r="AE175" s="78"/>
      <c r="AF175" s="51"/>
      <c r="AG175" s="78"/>
      <c r="AH175" s="78"/>
      <c r="AI175" s="51"/>
      <c r="AJ175" s="78"/>
    </row>
    <row r="176" spans="8:36" x14ac:dyDescent="0.25">
      <c r="H176" s="80"/>
      <c r="P176" s="77"/>
      <c r="Q176" s="78"/>
      <c r="R176" s="78"/>
      <c r="S176" s="78"/>
      <c r="T176" s="78"/>
      <c r="U176" s="78"/>
      <c r="V176" s="78"/>
      <c r="W176" s="78"/>
      <c r="X176" s="78"/>
      <c r="Y176" s="78"/>
      <c r="Z176" s="78"/>
      <c r="AA176" s="78"/>
      <c r="AB176" s="78"/>
      <c r="AC176" s="78"/>
      <c r="AD176" s="78"/>
      <c r="AE176" s="78"/>
      <c r="AF176" s="51"/>
      <c r="AG176" s="78"/>
      <c r="AH176" s="78"/>
      <c r="AI176" s="51"/>
      <c r="AJ176" s="78"/>
    </row>
    <row r="177" spans="8:36" x14ac:dyDescent="0.25">
      <c r="H177" s="80"/>
      <c r="P177" s="77"/>
      <c r="Q177" s="78"/>
      <c r="R177" s="78"/>
      <c r="S177" s="78"/>
      <c r="T177" s="78"/>
      <c r="U177" s="78"/>
      <c r="V177" s="78"/>
      <c r="W177" s="78"/>
      <c r="X177" s="78"/>
      <c r="Y177" s="78"/>
      <c r="Z177" s="78"/>
      <c r="AA177" s="78"/>
      <c r="AB177" s="78"/>
      <c r="AC177" s="78"/>
      <c r="AD177" s="78"/>
      <c r="AE177" s="78"/>
      <c r="AF177" s="51"/>
      <c r="AG177" s="78"/>
      <c r="AH177" s="78"/>
      <c r="AI177" s="51"/>
      <c r="AJ177" s="78"/>
    </row>
    <row r="178" spans="8:36" x14ac:dyDescent="0.25">
      <c r="H178" s="80"/>
      <c r="P178" s="77"/>
      <c r="Q178" s="78"/>
      <c r="R178" s="78"/>
      <c r="S178" s="78"/>
      <c r="T178" s="78"/>
      <c r="U178" s="78"/>
      <c r="V178" s="78"/>
      <c r="W178" s="78"/>
      <c r="X178" s="78"/>
      <c r="Y178" s="78"/>
      <c r="Z178" s="78"/>
      <c r="AA178" s="78"/>
      <c r="AB178" s="78"/>
      <c r="AC178" s="78"/>
      <c r="AD178" s="78"/>
      <c r="AE178" s="78"/>
      <c r="AF178" s="51"/>
      <c r="AG178" s="78"/>
      <c r="AH178" s="78"/>
      <c r="AI178" s="51"/>
      <c r="AJ178" s="78"/>
    </row>
    <row r="179" spans="8:36" x14ac:dyDescent="0.25">
      <c r="H179" s="80"/>
      <c r="P179" s="77"/>
      <c r="Q179" s="78"/>
      <c r="R179" s="78"/>
      <c r="S179" s="78"/>
      <c r="T179" s="78"/>
      <c r="U179" s="78"/>
      <c r="V179" s="78"/>
      <c r="W179" s="78"/>
      <c r="X179" s="78"/>
      <c r="Y179" s="78"/>
      <c r="Z179" s="78"/>
      <c r="AA179" s="78"/>
      <c r="AB179" s="78"/>
      <c r="AC179" s="78"/>
      <c r="AD179" s="78"/>
      <c r="AE179" s="78"/>
      <c r="AF179" s="51"/>
      <c r="AG179" s="78"/>
      <c r="AH179" s="78"/>
      <c r="AI179" s="51"/>
      <c r="AJ179" s="78"/>
    </row>
    <row r="180" spans="8:36" x14ac:dyDescent="0.25">
      <c r="H180" s="80"/>
      <c r="P180" s="77"/>
      <c r="Q180" s="78"/>
      <c r="R180" s="78"/>
      <c r="S180" s="78"/>
      <c r="T180" s="78"/>
      <c r="U180" s="78"/>
      <c r="V180" s="78"/>
      <c r="W180" s="78"/>
      <c r="X180" s="78"/>
      <c r="Y180" s="78"/>
      <c r="Z180" s="78"/>
      <c r="AA180" s="78"/>
      <c r="AB180" s="78"/>
      <c r="AC180" s="78"/>
      <c r="AD180" s="78"/>
      <c r="AE180" s="78"/>
      <c r="AF180" s="51"/>
      <c r="AG180" s="78"/>
      <c r="AH180" s="78"/>
      <c r="AI180" s="51"/>
      <c r="AJ180" s="78"/>
    </row>
    <row r="181" spans="8:36" x14ac:dyDescent="0.25">
      <c r="H181" s="80"/>
      <c r="P181" s="77"/>
      <c r="Q181" s="78"/>
      <c r="R181" s="78"/>
      <c r="S181" s="78"/>
      <c r="T181" s="78"/>
      <c r="U181" s="78"/>
      <c r="V181" s="78"/>
      <c r="W181" s="78"/>
      <c r="X181" s="78"/>
      <c r="Y181" s="78"/>
      <c r="Z181" s="78"/>
      <c r="AA181" s="78"/>
      <c r="AB181" s="78"/>
      <c r="AC181" s="78"/>
      <c r="AD181" s="78"/>
      <c r="AE181" s="78"/>
      <c r="AF181" s="51"/>
      <c r="AG181" s="78"/>
      <c r="AH181" s="78"/>
      <c r="AI181" s="51"/>
      <c r="AJ181" s="78"/>
    </row>
    <row r="182" spans="8:36" x14ac:dyDescent="0.25">
      <c r="H182" s="80"/>
      <c r="P182" s="77"/>
      <c r="Q182" s="78"/>
      <c r="R182" s="78"/>
      <c r="S182" s="78"/>
      <c r="T182" s="78"/>
      <c r="U182" s="78"/>
      <c r="V182" s="78"/>
      <c r="W182" s="78"/>
      <c r="X182" s="78"/>
      <c r="Y182" s="78"/>
      <c r="Z182" s="78"/>
      <c r="AA182" s="78"/>
      <c r="AB182" s="78"/>
      <c r="AC182" s="78"/>
      <c r="AD182" s="78"/>
      <c r="AE182" s="78"/>
      <c r="AF182" s="51"/>
      <c r="AG182" s="78"/>
      <c r="AH182" s="78"/>
      <c r="AI182" s="51"/>
      <c r="AJ182" s="78"/>
    </row>
    <row r="183" spans="8:36" x14ac:dyDescent="0.25">
      <c r="H183" s="80"/>
      <c r="P183" s="77"/>
      <c r="Q183" s="78"/>
      <c r="R183" s="78"/>
      <c r="S183" s="78"/>
      <c r="T183" s="78"/>
      <c r="U183" s="78"/>
      <c r="V183" s="78"/>
      <c r="W183" s="78"/>
      <c r="X183" s="78"/>
      <c r="Y183" s="78"/>
      <c r="Z183" s="78"/>
      <c r="AA183" s="78"/>
      <c r="AB183" s="78"/>
      <c r="AC183" s="78"/>
      <c r="AD183" s="78"/>
      <c r="AE183" s="78"/>
      <c r="AF183" s="51"/>
      <c r="AG183" s="78"/>
      <c r="AH183" s="78"/>
      <c r="AI183" s="51"/>
      <c r="AJ183" s="78"/>
    </row>
    <row r="184" spans="8:36" x14ac:dyDescent="0.25">
      <c r="H184" s="80"/>
      <c r="P184" s="77"/>
      <c r="Q184" s="78"/>
      <c r="R184" s="78"/>
      <c r="S184" s="78"/>
      <c r="T184" s="78"/>
      <c r="U184" s="78"/>
      <c r="V184" s="78"/>
      <c r="W184" s="78"/>
      <c r="X184" s="78"/>
      <c r="Y184" s="78"/>
      <c r="Z184" s="78"/>
      <c r="AA184" s="78"/>
      <c r="AB184" s="78"/>
      <c r="AC184" s="78"/>
      <c r="AD184" s="78"/>
      <c r="AE184" s="78"/>
      <c r="AF184" s="51"/>
      <c r="AG184" s="78"/>
      <c r="AH184" s="78"/>
      <c r="AI184" s="51"/>
      <c r="AJ184" s="78"/>
    </row>
    <row r="185" spans="8:36" x14ac:dyDescent="0.25">
      <c r="H185" s="80"/>
      <c r="P185" s="77"/>
      <c r="Q185" s="78"/>
      <c r="R185" s="78"/>
      <c r="S185" s="78"/>
      <c r="T185" s="78"/>
      <c r="U185" s="78"/>
      <c r="V185" s="78"/>
      <c r="W185" s="78"/>
      <c r="X185" s="78"/>
      <c r="Y185" s="78"/>
      <c r="Z185" s="78"/>
      <c r="AA185" s="78"/>
      <c r="AB185" s="78"/>
      <c r="AC185" s="78"/>
      <c r="AD185" s="78"/>
      <c r="AE185" s="78"/>
      <c r="AF185" s="51"/>
      <c r="AG185" s="78"/>
      <c r="AH185" s="78"/>
      <c r="AI185" s="51"/>
      <c r="AJ185" s="78"/>
    </row>
    <row r="186" spans="8:36" x14ac:dyDescent="0.25">
      <c r="H186" s="80"/>
      <c r="P186" s="77"/>
      <c r="Q186" s="78"/>
      <c r="R186" s="78"/>
      <c r="S186" s="78"/>
      <c r="T186" s="78"/>
      <c r="U186" s="78"/>
      <c r="V186" s="78"/>
      <c r="W186" s="78"/>
      <c r="X186" s="78"/>
      <c r="Y186" s="78"/>
      <c r="Z186" s="78"/>
      <c r="AA186" s="78"/>
      <c r="AB186" s="78"/>
      <c r="AC186" s="78"/>
      <c r="AD186" s="78"/>
      <c r="AE186" s="78"/>
      <c r="AF186" s="51"/>
      <c r="AG186" s="78"/>
      <c r="AH186" s="78"/>
      <c r="AI186" s="51"/>
      <c r="AJ186" s="78"/>
    </row>
    <row r="187" spans="8:36" x14ac:dyDescent="0.25">
      <c r="H187" s="80"/>
      <c r="P187" s="77"/>
      <c r="Q187" s="78"/>
      <c r="R187" s="78"/>
      <c r="S187" s="78"/>
      <c r="T187" s="78"/>
      <c r="U187" s="78"/>
      <c r="V187" s="78"/>
      <c r="W187" s="78"/>
      <c r="X187" s="78"/>
      <c r="Y187" s="78"/>
      <c r="Z187" s="78"/>
      <c r="AA187" s="78"/>
      <c r="AB187" s="78"/>
      <c r="AC187" s="78"/>
      <c r="AD187" s="78"/>
      <c r="AE187" s="78"/>
      <c r="AF187" s="51"/>
      <c r="AG187" s="78"/>
      <c r="AH187" s="78"/>
      <c r="AI187" s="51"/>
      <c r="AJ187" s="78"/>
    </row>
    <row r="188" spans="8:36" x14ac:dyDescent="0.25">
      <c r="H188" s="80"/>
      <c r="P188" s="77"/>
      <c r="Q188" s="78"/>
      <c r="R188" s="78"/>
      <c r="S188" s="78"/>
      <c r="T188" s="78"/>
      <c r="U188" s="78"/>
      <c r="V188" s="78"/>
      <c r="W188" s="78"/>
      <c r="X188" s="78"/>
      <c r="Y188" s="78"/>
      <c r="Z188" s="78"/>
      <c r="AA188" s="78"/>
      <c r="AB188" s="78"/>
      <c r="AC188" s="78"/>
      <c r="AD188" s="78"/>
      <c r="AE188" s="78"/>
      <c r="AF188" s="51"/>
      <c r="AG188" s="78"/>
      <c r="AH188" s="78"/>
      <c r="AI188" s="51"/>
      <c r="AJ188" s="78"/>
    </row>
    <row r="189" spans="8:36" x14ac:dyDescent="0.25">
      <c r="H189" s="80"/>
      <c r="P189" s="77"/>
      <c r="Q189" s="78"/>
      <c r="R189" s="78"/>
      <c r="S189" s="78"/>
      <c r="T189" s="78"/>
      <c r="U189" s="78"/>
      <c r="V189" s="78"/>
      <c r="W189" s="78"/>
      <c r="X189" s="78"/>
      <c r="Y189" s="78"/>
      <c r="Z189" s="78"/>
      <c r="AA189" s="78"/>
      <c r="AB189" s="78"/>
      <c r="AC189" s="78"/>
      <c r="AD189" s="78"/>
      <c r="AE189" s="78"/>
      <c r="AF189" s="51"/>
      <c r="AG189" s="78"/>
      <c r="AH189" s="78"/>
      <c r="AI189" s="51"/>
      <c r="AJ189" s="78"/>
    </row>
    <row r="190" spans="8:36" x14ac:dyDescent="0.25">
      <c r="H190" s="80"/>
      <c r="P190" s="77"/>
      <c r="Q190" s="78"/>
      <c r="R190" s="78"/>
      <c r="S190" s="78"/>
      <c r="T190" s="78"/>
      <c r="U190" s="78"/>
      <c r="V190" s="78"/>
      <c r="W190" s="78"/>
      <c r="X190" s="78"/>
      <c r="Y190" s="78"/>
      <c r="Z190" s="78"/>
      <c r="AA190" s="78"/>
      <c r="AB190" s="78"/>
      <c r="AC190" s="78"/>
      <c r="AD190" s="78"/>
      <c r="AE190" s="78"/>
      <c r="AF190" s="51"/>
      <c r="AG190" s="78"/>
      <c r="AH190" s="78"/>
      <c r="AI190" s="51"/>
      <c r="AJ190" s="78"/>
    </row>
    <row r="191" spans="8:36" x14ac:dyDescent="0.25">
      <c r="H191" s="80"/>
      <c r="P191" s="77"/>
      <c r="Q191" s="78"/>
      <c r="R191" s="78"/>
      <c r="S191" s="78"/>
      <c r="T191" s="78"/>
      <c r="U191" s="78"/>
      <c r="V191" s="78"/>
      <c r="W191" s="78"/>
      <c r="X191" s="78"/>
      <c r="Y191" s="78"/>
      <c r="Z191" s="78"/>
      <c r="AA191" s="78"/>
      <c r="AB191" s="78"/>
      <c r="AC191" s="78"/>
      <c r="AD191" s="78"/>
      <c r="AE191" s="78"/>
      <c r="AF191" s="51"/>
      <c r="AG191" s="78"/>
      <c r="AH191" s="78"/>
      <c r="AI191" s="51"/>
      <c r="AJ191" s="78"/>
    </row>
    <row r="192" spans="8:36" x14ac:dyDescent="0.25">
      <c r="H192" s="80"/>
      <c r="P192" s="77"/>
      <c r="Q192" s="78"/>
      <c r="R192" s="78"/>
      <c r="S192" s="78"/>
      <c r="T192" s="78"/>
      <c r="U192" s="78"/>
      <c r="V192" s="78"/>
      <c r="W192" s="78"/>
      <c r="X192" s="78"/>
      <c r="Y192" s="78"/>
      <c r="Z192" s="78"/>
      <c r="AA192" s="78"/>
      <c r="AB192" s="78"/>
      <c r="AC192" s="78"/>
      <c r="AD192" s="78"/>
      <c r="AE192" s="78"/>
      <c r="AF192" s="51"/>
      <c r="AG192" s="78"/>
      <c r="AH192" s="78"/>
      <c r="AI192" s="51"/>
      <c r="AJ192" s="78"/>
    </row>
    <row r="193" spans="8:36" x14ac:dyDescent="0.25">
      <c r="H193" s="80"/>
      <c r="P193" s="77"/>
      <c r="Q193" s="78"/>
      <c r="R193" s="78"/>
      <c r="S193" s="78"/>
      <c r="T193" s="78"/>
      <c r="U193" s="78"/>
      <c r="V193" s="78"/>
      <c r="W193" s="78"/>
      <c r="X193" s="78"/>
      <c r="Y193" s="78"/>
      <c r="Z193" s="78"/>
      <c r="AA193" s="78"/>
      <c r="AB193" s="78"/>
      <c r="AC193" s="78"/>
      <c r="AD193" s="78"/>
      <c r="AE193" s="78"/>
      <c r="AF193" s="51"/>
      <c r="AG193" s="78"/>
      <c r="AH193" s="78"/>
      <c r="AI193" s="51"/>
      <c r="AJ193" s="78"/>
    </row>
    <row r="194" spans="8:36" x14ac:dyDescent="0.25">
      <c r="H194" s="80"/>
      <c r="P194" s="77"/>
      <c r="Q194" s="78"/>
      <c r="R194" s="78"/>
      <c r="S194" s="78"/>
      <c r="T194" s="78"/>
      <c r="U194" s="78"/>
      <c r="V194" s="78"/>
      <c r="W194" s="78"/>
      <c r="X194" s="78"/>
      <c r="Y194" s="78"/>
      <c r="Z194" s="78"/>
      <c r="AA194" s="78"/>
      <c r="AB194" s="78"/>
      <c r="AC194" s="78"/>
      <c r="AD194" s="78"/>
      <c r="AE194" s="78"/>
      <c r="AF194" s="51"/>
      <c r="AG194" s="78"/>
      <c r="AH194" s="78"/>
      <c r="AI194" s="51"/>
      <c r="AJ194" s="78"/>
    </row>
    <row r="195" spans="8:36" x14ac:dyDescent="0.25">
      <c r="H195" s="80"/>
      <c r="P195" s="77"/>
      <c r="Q195" s="78"/>
      <c r="R195" s="78"/>
      <c r="S195" s="78"/>
      <c r="T195" s="78"/>
      <c r="U195" s="78"/>
      <c r="V195" s="78"/>
      <c r="W195" s="78"/>
      <c r="X195" s="78"/>
      <c r="Y195" s="78"/>
      <c r="Z195" s="78"/>
      <c r="AA195" s="78"/>
      <c r="AB195" s="78"/>
      <c r="AC195" s="78"/>
      <c r="AD195" s="78"/>
      <c r="AE195" s="78"/>
      <c r="AF195" s="51"/>
      <c r="AG195" s="78"/>
      <c r="AH195" s="78"/>
      <c r="AI195" s="51"/>
      <c r="AJ195" s="78"/>
    </row>
    <row r="196" spans="8:36" x14ac:dyDescent="0.25">
      <c r="H196" s="80"/>
      <c r="P196" s="77"/>
      <c r="Q196" s="78"/>
      <c r="R196" s="78"/>
      <c r="S196" s="78"/>
      <c r="T196" s="78"/>
      <c r="U196" s="78"/>
      <c r="V196" s="78"/>
      <c r="W196" s="78"/>
      <c r="X196" s="78"/>
      <c r="Y196" s="78"/>
      <c r="Z196" s="78"/>
      <c r="AA196" s="78"/>
      <c r="AB196" s="78"/>
      <c r="AC196" s="78"/>
      <c r="AD196" s="78"/>
      <c r="AE196" s="78"/>
      <c r="AF196" s="51"/>
      <c r="AG196" s="78"/>
      <c r="AH196" s="78"/>
      <c r="AI196" s="51"/>
      <c r="AJ196" s="78"/>
    </row>
    <row r="197" spans="8:36" x14ac:dyDescent="0.25">
      <c r="H197" s="80"/>
      <c r="P197" s="77"/>
      <c r="Q197" s="78"/>
      <c r="R197" s="78"/>
      <c r="S197" s="78"/>
      <c r="T197" s="78"/>
      <c r="U197" s="78"/>
      <c r="V197" s="78"/>
      <c r="W197" s="78"/>
      <c r="X197" s="78"/>
      <c r="Y197" s="78"/>
      <c r="Z197" s="78"/>
      <c r="AA197" s="78"/>
      <c r="AB197" s="78"/>
      <c r="AC197" s="78"/>
      <c r="AD197" s="78"/>
      <c r="AE197" s="78"/>
      <c r="AF197" s="51"/>
      <c r="AG197" s="78"/>
      <c r="AH197" s="78"/>
      <c r="AI197" s="51"/>
      <c r="AJ197" s="78"/>
    </row>
    <row r="198" spans="8:36" x14ac:dyDescent="0.25">
      <c r="H198" s="80"/>
      <c r="P198" s="77"/>
      <c r="Q198" s="78"/>
      <c r="R198" s="78"/>
      <c r="S198" s="78"/>
      <c r="T198" s="78"/>
      <c r="U198" s="78"/>
      <c r="V198" s="78"/>
      <c r="W198" s="78"/>
      <c r="X198" s="78"/>
      <c r="Y198" s="78"/>
      <c r="Z198" s="78"/>
      <c r="AA198" s="78"/>
      <c r="AB198" s="78"/>
      <c r="AC198" s="78"/>
      <c r="AD198" s="78"/>
      <c r="AE198" s="78"/>
      <c r="AF198" s="51"/>
      <c r="AG198" s="78"/>
      <c r="AH198" s="78"/>
      <c r="AI198" s="51"/>
      <c r="AJ198" s="78"/>
    </row>
    <row r="199" spans="8:36" x14ac:dyDescent="0.25">
      <c r="H199" s="80"/>
      <c r="P199" s="77"/>
      <c r="Q199" s="78"/>
      <c r="R199" s="78"/>
      <c r="S199" s="78"/>
      <c r="T199" s="78"/>
      <c r="U199" s="78"/>
      <c r="V199" s="78"/>
      <c r="W199" s="78"/>
      <c r="X199" s="78"/>
      <c r="Y199" s="78"/>
      <c r="Z199" s="78"/>
      <c r="AA199" s="78"/>
      <c r="AB199" s="78"/>
      <c r="AC199" s="78"/>
      <c r="AD199" s="78"/>
      <c r="AE199" s="78"/>
      <c r="AF199" s="51"/>
      <c r="AG199" s="78"/>
      <c r="AH199" s="78"/>
      <c r="AI199" s="51"/>
      <c r="AJ199" s="78"/>
    </row>
    <row r="200" spans="8:36" x14ac:dyDescent="0.25">
      <c r="H200" s="80"/>
      <c r="P200" s="77"/>
      <c r="Q200" s="78"/>
      <c r="R200" s="78"/>
      <c r="S200" s="78"/>
      <c r="T200" s="78"/>
      <c r="U200" s="78"/>
      <c r="V200" s="78"/>
      <c r="W200" s="78"/>
      <c r="X200" s="78"/>
      <c r="Y200" s="78"/>
      <c r="Z200" s="78"/>
      <c r="AA200" s="78"/>
      <c r="AB200" s="78"/>
      <c r="AC200" s="78"/>
      <c r="AD200" s="78"/>
      <c r="AE200" s="78"/>
      <c r="AF200" s="51"/>
      <c r="AG200" s="78"/>
      <c r="AH200" s="78"/>
      <c r="AI200" s="51"/>
      <c r="AJ200" s="78"/>
    </row>
    <row r="201" spans="8:36" x14ac:dyDescent="0.25">
      <c r="H201" s="80"/>
      <c r="Q201" s="78"/>
      <c r="R201" s="78"/>
      <c r="S201" s="78"/>
      <c r="T201" s="78"/>
      <c r="U201" s="78"/>
      <c r="V201" s="78"/>
      <c r="W201" s="78"/>
      <c r="X201" s="78"/>
      <c r="Y201" s="78"/>
      <c r="Z201" s="78"/>
      <c r="AA201" s="78"/>
      <c r="AB201" s="78"/>
      <c r="AC201" s="78"/>
      <c r="AD201" s="78"/>
      <c r="AE201" s="78"/>
      <c r="AF201" s="51"/>
      <c r="AG201" s="78"/>
      <c r="AH201" s="78"/>
      <c r="AI201" s="51"/>
      <c r="AJ201" s="78"/>
    </row>
    <row r="202" spans="8:36" x14ac:dyDescent="0.25">
      <c r="H202" s="80"/>
      <c r="Q202" s="78"/>
      <c r="R202" s="78"/>
      <c r="S202" s="78"/>
      <c r="T202" s="78"/>
      <c r="U202" s="78"/>
      <c r="V202" s="78"/>
      <c r="W202" s="78"/>
      <c r="X202" s="78"/>
      <c r="Y202" s="78"/>
      <c r="Z202" s="78"/>
      <c r="AA202" s="78"/>
      <c r="AB202" s="78"/>
      <c r="AC202" s="78"/>
      <c r="AD202" s="78"/>
      <c r="AE202" s="78"/>
      <c r="AF202" s="51"/>
      <c r="AG202" s="78"/>
      <c r="AH202" s="78"/>
      <c r="AI202" s="51"/>
      <c r="AJ202" s="78"/>
    </row>
    <row r="203" spans="8:36" x14ac:dyDescent="0.25">
      <c r="H203" s="80"/>
      <c r="Q203" s="78"/>
      <c r="R203" s="78"/>
      <c r="S203" s="78"/>
      <c r="T203" s="78"/>
      <c r="U203" s="78"/>
      <c r="V203" s="78"/>
      <c r="W203" s="78"/>
      <c r="X203" s="78"/>
      <c r="Y203" s="78"/>
      <c r="Z203" s="78"/>
      <c r="AA203" s="78"/>
      <c r="AB203" s="78"/>
      <c r="AC203" s="78"/>
      <c r="AD203" s="78"/>
      <c r="AE203" s="78"/>
      <c r="AF203" s="51"/>
      <c r="AG203" s="78"/>
      <c r="AH203" s="78"/>
      <c r="AI203" s="51"/>
      <c r="AJ203" s="78"/>
    </row>
    <row r="204" spans="8:36" x14ac:dyDescent="0.25">
      <c r="H204" s="80"/>
      <c r="Q204" s="78"/>
      <c r="R204" s="78"/>
      <c r="S204" s="78"/>
      <c r="T204" s="78"/>
      <c r="U204" s="78"/>
      <c r="V204" s="78"/>
      <c r="W204" s="78"/>
      <c r="X204" s="78"/>
      <c r="Y204" s="78"/>
      <c r="Z204" s="78"/>
      <c r="AA204" s="78"/>
      <c r="AB204" s="78"/>
      <c r="AC204" s="78"/>
      <c r="AD204" s="78"/>
      <c r="AE204" s="78"/>
      <c r="AF204" s="51"/>
      <c r="AG204" s="78"/>
      <c r="AH204" s="78"/>
      <c r="AI204" s="51"/>
      <c r="AJ204" s="78"/>
    </row>
    <row r="205" spans="8:36" x14ac:dyDescent="0.25">
      <c r="H205" s="80"/>
      <c r="Q205" s="78"/>
      <c r="R205" s="78"/>
      <c r="S205" s="78"/>
      <c r="T205" s="78"/>
      <c r="U205" s="78"/>
      <c r="V205" s="78"/>
      <c r="W205" s="78"/>
      <c r="X205" s="78"/>
      <c r="Y205" s="78"/>
      <c r="Z205" s="78"/>
      <c r="AA205" s="78"/>
      <c r="AB205" s="78"/>
      <c r="AC205" s="78"/>
      <c r="AD205" s="78"/>
      <c r="AE205" s="78"/>
      <c r="AF205" s="51"/>
      <c r="AG205" s="78"/>
      <c r="AH205" s="78"/>
      <c r="AI205" s="51"/>
      <c r="AJ205" s="78"/>
    </row>
    <row r="206" spans="8:36" x14ac:dyDescent="0.25">
      <c r="H206" s="80"/>
      <c r="Q206" s="78"/>
      <c r="R206" s="78"/>
      <c r="S206" s="78"/>
      <c r="T206" s="78"/>
      <c r="U206" s="78"/>
      <c r="V206" s="78"/>
      <c r="W206" s="78"/>
      <c r="X206" s="78"/>
      <c r="Y206" s="78"/>
      <c r="Z206" s="78"/>
      <c r="AA206" s="78"/>
      <c r="AB206" s="78"/>
      <c r="AC206" s="78"/>
      <c r="AD206" s="78"/>
      <c r="AE206" s="78"/>
      <c r="AF206" s="51"/>
      <c r="AG206" s="78"/>
      <c r="AH206" s="78"/>
      <c r="AI206" s="51"/>
      <c r="AJ206" s="78"/>
    </row>
    <row r="207" spans="8:36" x14ac:dyDescent="0.25">
      <c r="H207" s="80"/>
      <c r="Q207" s="78"/>
      <c r="R207" s="78"/>
      <c r="S207" s="78"/>
      <c r="T207" s="78"/>
      <c r="U207" s="78"/>
      <c r="V207" s="78"/>
      <c r="W207" s="78"/>
      <c r="X207" s="78"/>
      <c r="Y207" s="78"/>
      <c r="Z207" s="78"/>
      <c r="AA207" s="78"/>
      <c r="AB207" s="78"/>
      <c r="AC207" s="78"/>
      <c r="AD207" s="78"/>
      <c r="AE207" s="78"/>
      <c r="AF207" s="51"/>
      <c r="AG207" s="78"/>
      <c r="AH207" s="78"/>
      <c r="AI207" s="51"/>
      <c r="AJ207" s="78"/>
    </row>
    <row r="208" spans="8:36" x14ac:dyDescent="0.25">
      <c r="H208" s="80"/>
      <c r="Q208" s="78"/>
      <c r="R208" s="78"/>
      <c r="S208" s="78"/>
      <c r="T208" s="78"/>
      <c r="U208" s="78"/>
      <c r="V208" s="78"/>
      <c r="W208" s="78"/>
      <c r="X208" s="78"/>
      <c r="Y208" s="78"/>
      <c r="Z208" s="78"/>
      <c r="AA208" s="78"/>
      <c r="AB208" s="78"/>
      <c r="AC208" s="78"/>
      <c r="AD208" s="78"/>
      <c r="AE208" s="78"/>
      <c r="AF208" s="51"/>
      <c r="AG208" s="78"/>
      <c r="AH208" s="78"/>
      <c r="AI208" s="51"/>
      <c r="AJ208" s="78"/>
    </row>
    <row r="209" spans="8:36" x14ac:dyDescent="0.25">
      <c r="H209" s="80"/>
      <c r="Q209" s="78"/>
      <c r="R209" s="78"/>
      <c r="S209" s="78"/>
      <c r="T209" s="78"/>
      <c r="U209" s="78"/>
      <c r="V209" s="78"/>
      <c r="W209" s="78"/>
      <c r="X209" s="78"/>
      <c r="Y209" s="78"/>
      <c r="Z209" s="78"/>
      <c r="AA209" s="78"/>
      <c r="AB209" s="78"/>
      <c r="AC209" s="78"/>
      <c r="AD209" s="78"/>
      <c r="AE209" s="78"/>
      <c r="AF209" s="51"/>
      <c r="AG209" s="78"/>
      <c r="AH209" s="78"/>
      <c r="AI209" s="51"/>
      <c r="AJ209" s="78"/>
    </row>
    <row r="210" spans="8:36" x14ac:dyDescent="0.25">
      <c r="H210" s="80"/>
      <c r="Q210" s="78"/>
      <c r="R210" s="78"/>
      <c r="S210" s="78"/>
      <c r="T210" s="78"/>
      <c r="U210" s="78"/>
      <c r="V210" s="78"/>
      <c r="W210" s="78"/>
      <c r="X210" s="78"/>
      <c r="Y210" s="78"/>
      <c r="Z210" s="78"/>
      <c r="AA210" s="78"/>
      <c r="AB210" s="78"/>
      <c r="AC210" s="78"/>
      <c r="AD210" s="78"/>
      <c r="AE210" s="78"/>
      <c r="AF210" s="51"/>
      <c r="AG210" s="78"/>
      <c r="AH210" s="78"/>
      <c r="AI210" s="51"/>
      <c r="AJ210" s="78"/>
    </row>
    <row r="211" spans="8:36" x14ac:dyDescent="0.25">
      <c r="H211" s="80"/>
      <c r="Q211" s="78"/>
      <c r="R211" s="78"/>
      <c r="S211" s="78"/>
      <c r="T211" s="78"/>
      <c r="U211" s="78"/>
      <c r="V211" s="78"/>
      <c r="W211" s="78"/>
      <c r="X211" s="78"/>
      <c r="Y211" s="78"/>
      <c r="Z211" s="78"/>
      <c r="AA211" s="78"/>
      <c r="AB211" s="78"/>
      <c r="AC211" s="78"/>
      <c r="AD211" s="78"/>
      <c r="AE211" s="78"/>
      <c r="AF211" s="51"/>
      <c r="AG211" s="78"/>
      <c r="AH211" s="78"/>
      <c r="AI211" s="51"/>
      <c r="AJ211" s="78"/>
    </row>
    <row r="212" spans="8:36" x14ac:dyDescent="0.25">
      <c r="H212" s="80"/>
      <c r="Q212" s="78"/>
      <c r="R212" s="78"/>
      <c r="S212" s="78"/>
      <c r="T212" s="78"/>
      <c r="U212" s="78"/>
      <c r="V212" s="78"/>
      <c r="W212" s="78"/>
      <c r="X212" s="78"/>
      <c r="Y212" s="78"/>
      <c r="Z212" s="78"/>
      <c r="AA212" s="78"/>
      <c r="AB212" s="78"/>
      <c r="AC212" s="78"/>
      <c r="AD212" s="78"/>
      <c r="AE212" s="78"/>
      <c r="AF212" s="51"/>
      <c r="AG212" s="78"/>
      <c r="AH212" s="78"/>
      <c r="AI212" s="51"/>
      <c r="AJ212" s="78"/>
    </row>
    <row r="213" spans="8:36" x14ac:dyDescent="0.25">
      <c r="H213" s="80"/>
      <c r="Q213" s="78"/>
      <c r="R213" s="78"/>
      <c r="S213" s="78"/>
      <c r="T213" s="78"/>
      <c r="U213" s="78"/>
      <c r="V213" s="78"/>
      <c r="W213" s="78"/>
      <c r="X213" s="78"/>
      <c r="Y213" s="78"/>
      <c r="Z213" s="78"/>
      <c r="AA213" s="78"/>
      <c r="AB213" s="78"/>
      <c r="AC213" s="78"/>
      <c r="AD213" s="78"/>
      <c r="AE213" s="78"/>
      <c r="AF213" s="51"/>
      <c r="AG213" s="78"/>
      <c r="AH213" s="78"/>
      <c r="AI213" s="51"/>
      <c r="AJ213" s="78"/>
    </row>
    <row r="214" spans="8:36" x14ac:dyDescent="0.25">
      <c r="H214" s="80"/>
      <c r="Q214" s="78"/>
      <c r="R214" s="78"/>
      <c r="S214" s="78"/>
      <c r="T214" s="78"/>
      <c r="U214" s="78"/>
      <c r="V214" s="78"/>
      <c r="W214" s="78"/>
      <c r="X214" s="78"/>
      <c r="Y214" s="78"/>
      <c r="Z214" s="78"/>
      <c r="AA214" s="78"/>
      <c r="AB214" s="78"/>
      <c r="AC214" s="78"/>
      <c r="AD214" s="78"/>
      <c r="AE214" s="78"/>
      <c r="AF214" s="51"/>
      <c r="AG214" s="78"/>
      <c r="AH214" s="78"/>
      <c r="AI214" s="51"/>
      <c r="AJ214" s="78"/>
    </row>
    <row r="215" spans="8:36" x14ac:dyDescent="0.25">
      <c r="H215" s="80"/>
      <c r="Q215" s="78"/>
      <c r="R215" s="78"/>
      <c r="S215" s="78"/>
      <c r="T215" s="78"/>
      <c r="U215" s="78"/>
      <c r="V215" s="78"/>
      <c r="W215" s="78"/>
      <c r="X215" s="78"/>
      <c r="Y215" s="78"/>
      <c r="Z215" s="78"/>
      <c r="AA215" s="78"/>
      <c r="AB215" s="78"/>
      <c r="AC215" s="78"/>
      <c r="AD215" s="78"/>
      <c r="AE215" s="78"/>
      <c r="AF215" s="51"/>
      <c r="AG215" s="78"/>
      <c r="AH215" s="78"/>
      <c r="AI215" s="51"/>
      <c r="AJ215" s="78"/>
    </row>
    <row r="216" spans="8:36" x14ac:dyDescent="0.25">
      <c r="H216" s="80"/>
      <c r="Q216" s="78"/>
      <c r="R216" s="78"/>
      <c r="S216" s="78"/>
      <c r="T216" s="78"/>
      <c r="U216" s="78"/>
      <c r="V216" s="78"/>
      <c r="W216" s="78"/>
      <c r="X216" s="78"/>
      <c r="Y216" s="78"/>
      <c r="Z216" s="78"/>
      <c r="AA216" s="78"/>
      <c r="AB216" s="78"/>
      <c r="AC216" s="78"/>
      <c r="AD216" s="78"/>
      <c r="AE216" s="78"/>
      <c r="AF216" s="51"/>
      <c r="AG216" s="78"/>
      <c r="AH216" s="78"/>
      <c r="AI216" s="51"/>
      <c r="AJ216" s="78"/>
    </row>
    <row r="217" spans="8:36" x14ac:dyDescent="0.25">
      <c r="H217" s="80"/>
      <c r="Q217" s="78"/>
      <c r="R217" s="78"/>
      <c r="S217" s="78"/>
      <c r="T217" s="78"/>
      <c r="U217" s="78"/>
      <c r="V217" s="78"/>
      <c r="W217" s="78"/>
      <c r="X217" s="78"/>
      <c r="Y217" s="78"/>
      <c r="Z217" s="78"/>
      <c r="AA217" s="78"/>
      <c r="AB217" s="78"/>
      <c r="AC217" s="78"/>
      <c r="AD217" s="78"/>
      <c r="AE217" s="78"/>
      <c r="AF217" s="51"/>
      <c r="AG217" s="78"/>
      <c r="AH217" s="78"/>
      <c r="AI217" s="51"/>
      <c r="AJ217" s="78"/>
    </row>
    <row r="218" spans="8:36" x14ac:dyDescent="0.25">
      <c r="H218" s="80"/>
      <c r="Q218" s="78"/>
      <c r="R218" s="78"/>
      <c r="S218" s="78"/>
      <c r="T218" s="78"/>
      <c r="U218" s="78"/>
      <c r="V218" s="78"/>
      <c r="W218" s="78"/>
      <c r="X218" s="78"/>
      <c r="Y218" s="78"/>
      <c r="Z218" s="78"/>
      <c r="AA218" s="78"/>
      <c r="AB218" s="78"/>
      <c r="AC218" s="78"/>
      <c r="AD218" s="78"/>
      <c r="AE218" s="78"/>
      <c r="AF218" s="51"/>
      <c r="AG218" s="78"/>
      <c r="AH218" s="78"/>
      <c r="AI218" s="51"/>
      <c r="AJ218" s="78"/>
    </row>
    <row r="219" spans="8:36" x14ac:dyDescent="0.25">
      <c r="H219" s="80"/>
      <c r="Q219" s="78"/>
      <c r="R219" s="78"/>
      <c r="S219" s="78"/>
      <c r="T219" s="78"/>
      <c r="U219" s="78"/>
      <c r="V219" s="78"/>
      <c r="W219" s="78"/>
      <c r="X219" s="78"/>
      <c r="Y219" s="78"/>
      <c r="Z219" s="78"/>
      <c r="AA219" s="78"/>
      <c r="AB219" s="78"/>
      <c r="AC219" s="78"/>
      <c r="AD219" s="78"/>
      <c r="AE219" s="78"/>
      <c r="AF219" s="51"/>
      <c r="AG219" s="78"/>
      <c r="AH219" s="78"/>
      <c r="AI219" s="51"/>
      <c r="AJ219" s="78"/>
    </row>
    <row r="220" spans="8:36" x14ac:dyDescent="0.25">
      <c r="H220" s="80"/>
      <c r="Q220" s="78"/>
      <c r="R220" s="78"/>
      <c r="S220" s="78"/>
      <c r="T220" s="78"/>
      <c r="U220" s="78"/>
      <c r="V220" s="78"/>
      <c r="W220" s="78"/>
      <c r="X220" s="78"/>
      <c r="Y220" s="78"/>
      <c r="Z220" s="78"/>
      <c r="AA220" s="78"/>
      <c r="AB220" s="78"/>
      <c r="AC220" s="78"/>
      <c r="AD220" s="78"/>
      <c r="AE220" s="78"/>
      <c r="AF220" s="51"/>
      <c r="AG220" s="78"/>
      <c r="AH220" s="78"/>
      <c r="AI220" s="51"/>
      <c r="AJ220" s="78"/>
    </row>
    <row r="221" spans="8:36" x14ac:dyDescent="0.25">
      <c r="H221" s="80"/>
      <c r="Q221" s="78"/>
      <c r="R221" s="78"/>
      <c r="S221" s="78"/>
      <c r="T221" s="78"/>
      <c r="U221" s="78"/>
      <c r="V221" s="78"/>
      <c r="W221" s="78"/>
      <c r="X221" s="78"/>
      <c r="Y221" s="78"/>
      <c r="Z221" s="78"/>
      <c r="AA221" s="78"/>
      <c r="AB221" s="78"/>
      <c r="AC221" s="78"/>
      <c r="AD221" s="78"/>
      <c r="AE221" s="78"/>
      <c r="AF221" s="51"/>
      <c r="AG221" s="78"/>
      <c r="AH221" s="78"/>
      <c r="AI221" s="51"/>
      <c r="AJ221" s="78"/>
    </row>
    <row r="222" spans="8:36" x14ac:dyDescent="0.25">
      <c r="H222" s="80"/>
      <c r="Q222" s="78"/>
      <c r="R222" s="78"/>
      <c r="S222" s="78"/>
      <c r="T222" s="78"/>
      <c r="U222" s="78"/>
      <c r="V222" s="78"/>
      <c r="W222" s="78"/>
      <c r="X222" s="78"/>
      <c r="Y222" s="78"/>
      <c r="Z222" s="78"/>
      <c r="AA222" s="78"/>
      <c r="AB222" s="78"/>
      <c r="AC222" s="78"/>
      <c r="AD222" s="78"/>
      <c r="AE222" s="78"/>
      <c r="AF222" s="51"/>
      <c r="AG222" s="78"/>
      <c r="AH222" s="78"/>
      <c r="AI222" s="51"/>
      <c r="AJ222" s="78"/>
    </row>
    <row r="223" spans="8:36" x14ac:dyDescent="0.25">
      <c r="H223" s="80"/>
      <c r="Q223" s="78"/>
      <c r="R223" s="78"/>
      <c r="S223" s="78"/>
      <c r="T223" s="78"/>
      <c r="U223" s="78"/>
      <c r="V223" s="78"/>
      <c r="W223" s="78"/>
      <c r="X223" s="78"/>
      <c r="Y223" s="78"/>
      <c r="Z223" s="78"/>
      <c r="AA223" s="78"/>
      <c r="AB223" s="78"/>
      <c r="AC223" s="78"/>
      <c r="AD223" s="78"/>
      <c r="AE223" s="78"/>
      <c r="AF223" s="51"/>
      <c r="AG223" s="78"/>
      <c r="AH223" s="78"/>
      <c r="AI223" s="51"/>
      <c r="AJ223" s="78"/>
    </row>
    <row r="224" spans="8:36" x14ac:dyDescent="0.25">
      <c r="H224" s="80"/>
      <c r="Q224" s="78"/>
      <c r="R224" s="78"/>
      <c r="S224" s="78"/>
      <c r="T224" s="78"/>
      <c r="U224" s="78"/>
      <c r="V224" s="78"/>
      <c r="W224" s="78"/>
      <c r="X224" s="78"/>
      <c r="Y224" s="78"/>
      <c r="Z224" s="78"/>
      <c r="AA224" s="78"/>
      <c r="AB224" s="78"/>
      <c r="AC224" s="78"/>
      <c r="AD224" s="78"/>
      <c r="AE224" s="78"/>
      <c r="AF224" s="51"/>
      <c r="AG224" s="78"/>
      <c r="AH224" s="78"/>
      <c r="AI224" s="51"/>
      <c r="AJ224" s="78"/>
    </row>
    <row r="225" spans="8:36" x14ac:dyDescent="0.25">
      <c r="H225" s="80"/>
      <c r="Q225" s="78"/>
      <c r="R225" s="78"/>
      <c r="S225" s="78"/>
      <c r="T225" s="78"/>
      <c r="U225" s="78"/>
      <c r="V225" s="78"/>
      <c r="W225" s="78"/>
      <c r="X225" s="78"/>
      <c r="Y225" s="78"/>
      <c r="Z225" s="78"/>
      <c r="AA225" s="78"/>
      <c r="AB225" s="78"/>
      <c r="AC225" s="78"/>
      <c r="AD225" s="78"/>
      <c r="AE225" s="78"/>
      <c r="AF225" s="51"/>
      <c r="AG225" s="78"/>
      <c r="AH225" s="78"/>
      <c r="AI225" s="51"/>
      <c r="AJ225" s="78"/>
    </row>
    <row r="226" spans="8:36" x14ac:dyDescent="0.25">
      <c r="H226" s="80"/>
      <c r="Q226" s="78"/>
      <c r="R226" s="78"/>
      <c r="S226" s="78"/>
      <c r="T226" s="78"/>
      <c r="U226" s="78"/>
      <c r="V226" s="78"/>
      <c r="W226" s="78"/>
      <c r="X226" s="78"/>
      <c r="Y226" s="78"/>
      <c r="Z226" s="78"/>
      <c r="AA226" s="78"/>
      <c r="AB226" s="78"/>
      <c r="AC226" s="78"/>
      <c r="AD226" s="78"/>
      <c r="AE226" s="78"/>
      <c r="AF226" s="51"/>
      <c r="AG226" s="78"/>
      <c r="AH226" s="78"/>
      <c r="AI226" s="51"/>
      <c r="AJ226" s="78"/>
    </row>
    <row r="227" spans="8:36" x14ac:dyDescent="0.25">
      <c r="H227" s="80"/>
      <c r="Q227" s="78"/>
      <c r="R227" s="78"/>
      <c r="S227" s="78"/>
      <c r="T227" s="78"/>
      <c r="U227" s="78"/>
      <c r="V227" s="78"/>
      <c r="W227" s="78"/>
      <c r="X227" s="78"/>
      <c r="Y227" s="78"/>
      <c r="Z227" s="78"/>
      <c r="AA227" s="78"/>
      <c r="AB227" s="78"/>
      <c r="AC227" s="78"/>
      <c r="AD227" s="78"/>
      <c r="AE227" s="78"/>
      <c r="AF227" s="51"/>
      <c r="AG227" s="78"/>
      <c r="AH227" s="78"/>
      <c r="AI227" s="51"/>
      <c r="AJ227" s="78"/>
    </row>
    <row r="228" spans="8:36" x14ac:dyDescent="0.25">
      <c r="H228" s="80"/>
      <c r="Q228" s="78"/>
      <c r="R228" s="78"/>
      <c r="S228" s="78"/>
      <c r="T228" s="78"/>
      <c r="U228" s="78"/>
      <c r="V228" s="78"/>
      <c r="W228" s="78"/>
      <c r="X228" s="78"/>
      <c r="Y228" s="78"/>
      <c r="Z228" s="78"/>
      <c r="AA228" s="78"/>
      <c r="AB228" s="78"/>
      <c r="AC228" s="78"/>
      <c r="AD228" s="78"/>
      <c r="AE228" s="78"/>
      <c r="AF228" s="51"/>
      <c r="AG228" s="78"/>
      <c r="AH228" s="78"/>
      <c r="AI228" s="51"/>
      <c r="AJ228" s="78"/>
    </row>
    <row r="229" spans="8:36" x14ac:dyDescent="0.25">
      <c r="H229" s="80"/>
      <c r="Q229" s="78"/>
      <c r="R229" s="78"/>
      <c r="S229" s="78"/>
      <c r="T229" s="78"/>
      <c r="U229" s="78"/>
      <c r="V229" s="78"/>
      <c r="W229" s="78"/>
      <c r="X229" s="78"/>
      <c r="Y229" s="78"/>
      <c r="Z229" s="78"/>
      <c r="AA229" s="78"/>
      <c r="AB229" s="78"/>
      <c r="AC229" s="78"/>
      <c r="AD229" s="78"/>
      <c r="AE229" s="78"/>
      <c r="AF229" s="51"/>
      <c r="AG229" s="78"/>
      <c r="AH229" s="78"/>
      <c r="AI229" s="51"/>
      <c r="AJ229" s="78"/>
    </row>
    <row r="230" spans="8:36" x14ac:dyDescent="0.25">
      <c r="H230" s="80"/>
      <c r="Q230" s="78"/>
      <c r="R230" s="78"/>
      <c r="S230" s="78"/>
      <c r="T230" s="78"/>
      <c r="U230" s="78"/>
      <c r="V230" s="78"/>
      <c r="W230" s="78"/>
      <c r="X230" s="78"/>
      <c r="Y230" s="78"/>
      <c r="Z230" s="78"/>
      <c r="AA230" s="78"/>
      <c r="AB230" s="78"/>
      <c r="AC230" s="78"/>
      <c r="AD230" s="78"/>
      <c r="AE230" s="78"/>
      <c r="AF230" s="51"/>
      <c r="AG230" s="78"/>
      <c r="AH230" s="78"/>
      <c r="AI230" s="51"/>
      <c r="AJ230" s="78"/>
    </row>
    <row r="231" spans="8:36" x14ac:dyDescent="0.25">
      <c r="H231" s="80"/>
      <c r="Q231" s="78"/>
      <c r="R231" s="78"/>
      <c r="S231" s="78"/>
      <c r="T231" s="78"/>
      <c r="U231" s="78"/>
      <c r="V231" s="78"/>
      <c r="W231" s="78"/>
      <c r="X231" s="78"/>
      <c r="Y231" s="78"/>
      <c r="Z231" s="78"/>
      <c r="AA231" s="78"/>
      <c r="AB231" s="78"/>
      <c r="AC231" s="78"/>
      <c r="AD231" s="78"/>
      <c r="AE231" s="78"/>
      <c r="AF231" s="51"/>
      <c r="AG231" s="78"/>
      <c r="AH231" s="78"/>
      <c r="AI231" s="51"/>
      <c r="AJ231" s="78"/>
    </row>
    <row r="232" spans="8:36" x14ac:dyDescent="0.25">
      <c r="H232" s="80"/>
      <c r="Q232" s="78"/>
      <c r="R232" s="78"/>
      <c r="S232" s="78"/>
      <c r="T232" s="78"/>
      <c r="U232" s="78"/>
      <c r="V232" s="78"/>
      <c r="W232" s="78"/>
      <c r="X232" s="78"/>
      <c r="Y232" s="78"/>
      <c r="Z232" s="78"/>
      <c r="AA232" s="78"/>
      <c r="AB232" s="78"/>
      <c r="AC232" s="78"/>
      <c r="AD232" s="78"/>
      <c r="AE232" s="78"/>
      <c r="AF232" s="51"/>
      <c r="AG232" s="78"/>
      <c r="AH232" s="78"/>
      <c r="AI232" s="51"/>
      <c r="AJ232" s="78"/>
    </row>
    <row r="233" spans="8:36" x14ac:dyDescent="0.25">
      <c r="H233" s="80"/>
      <c r="Q233" s="78"/>
      <c r="R233" s="78"/>
      <c r="S233" s="78"/>
      <c r="T233" s="78"/>
      <c r="U233" s="78"/>
      <c r="V233" s="78"/>
      <c r="W233" s="78"/>
      <c r="X233" s="78"/>
      <c r="Y233" s="78"/>
      <c r="Z233" s="78"/>
      <c r="AA233" s="78"/>
      <c r="AB233" s="78"/>
      <c r="AC233" s="78"/>
      <c r="AD233" s="78"/>
      <c r="AE233" s="78"/>
      <c r="AF233" s="51"/>
      <c r="AG233" s="78"/>
      <c r="AH233" s="78"/>
      <c r="AI233" s="51"/>
      <c r="AJ233" s="78"/>
    </row>
    <row r="234" spans="8:36" x14ac:dyDescent="0.25">
      <c r="H234" s="80"/>
      <c r="Q234" s="78"/>
      <c r="R234" s="78"/>
      <c r="S234" s="78"/>
      <c r="T234" s="78"/>
      <c r="U234" s="78"/>
      <c r="V234" s="78"/>
      <c r="W234" s="78"/>
      <c r="X234" s="78"/>
      <c r="Y234" s="78"/>
      <c r="Z234" s="78"/>
      <c r="AA234" s="78"/>
      <c r="AB234" s="78"/>
      <c r="AC234" s="78"/>
      <c r="AD234" s="78"/>
      <c r="AE234" s="78"/>
      <c r="AF234" s="51"/>
      <c r="AG234" s="78"/>
      <c r="AH234" s="78"/>
      <c r="AI234" s="51"/>
      <c r="AJ234" s="78"/>
    </row>
    <row r="235" spans="8:36" x14ac:dyDescent="0.25">
      <c r="H235" s="80"/>
      <c r="Q235" s="78"/>
      <c r="R235" s="78"/>
      <c r="S235" s="78"/>
      <c r="T235" s="78"/>
      <c r="U235" s="78"/>
      <c r="V235" s="78"/>
      <c r="W235" s="78"/>
      <c r="X235" s="78"/>
      <c r="Y235" s="78"/>
      <c r="Z235" s="78"/>
      <c r="AA235" s="78"/>
      <c r="AB235" s="78"/>
      <c r="AC235" s="78"/>
      <c r="AD235" s="78"/>
      <c r="AE235" s="78"/>
      <c r="AF235" s="51"/>
      <c r="AG235" s="78"/>
      <c r="AH235" s="78"/>
      <c r="AI235" s="51"/>
      <c r="AJ235" s="78"/>
    </row>
    <row r="236" spans="8:36" x14ac:dyDescent="0.25">
      <c r="H236" s="80"/>
      <c r="Q236" s="78"/>
      <c r="R236" s="78"/>
      <c r="S236" s="78"/>
      <c r="T236" s="78"/>
      <c r="U236" s="78"/>
      <c r="V236" s="78"/>
      <c r="W236" s="78"/>
      <c r="X236" s="78"/>
      <c r="Y236" s="78"/>
      <c r="Z236" s="78"/>
      <c r="AA236" s="78"/>
      <c r="AB236" s="78"/>
      <c r="AC236" s="78"/>
      <c r="AD236" s="78"/>
      <c r="AE236" s="78"/>
      <c r="AF236" s="51"/>
      <c r="AG236" s="78"/>
      <c r="AH236" s="78"/>
      <c r="AI236" s="51"/>
      <c r="AJ236" s="78"/>
    </row>
    <row r="237" spans="8:36" x14ac:dyDescent="0.25">
      <c r="H237" s="80"/>
      <c r="Q237" s="78"/>
      <c r="R237" s="78"/>
      <c r="S237" s="78"/>
      <c r="T237" s="78"/>
      <c r="U237" s="78"/>
      <c r="V237" s="78"/>
      <c r="W237" s="78"/>
      <c r="X237" s="78"/>
      <c r="Y237" s="78"/>
      <c r="Z237" s="78"/>
      <c r="AA237" s="78"/>
      <c r="AB237" s="78"/>
      <c r="AC237" s="78"/>
      <c r="AD237" s="78"/>
      <c r="AE237" s="78"/>
      <c r="AF237" s="51"/>
      <c r="AG237" s="78"/>
      <c r="AH237" s="78"/>
      <c r="AI237" s="51"/>
      <c r="AJ237" s="78"/>
    </row>
    <row r="238" spans="8:36" x14ac:dyDescent="0.25">
      <c r="H238" s="80"/>
      <c r="Q238" s="78"/>
      <c r="R238" s="78"/>
      <c r="S238" s="78"/>
      <c r="T238" s="78"/>
      <c r="U238" s="78"/>
      <c r="V238" s="78"/>
      <c r="W238" s="78"/>
      <c r="X238" s="78"/>
      <c r="Y238" s="78"/>
      <c r="Z238" s="78"/>
      <c r="AA238" s="78"/>
      <c r="AB238" s="78"/>
      <c r="AC238" s="78"/>
      <c r="AD238" s="78"/>
      <c r="AE238" s="78"/>
      <c r="AF238" s="51"/>
      <c r="AG238" s="78"/>
      <c r="AH238" s="78"/>
      <c r="AI238" s="51"/>
      <c r="AJ238" s="78"/>
    </row>
    <row r="239" spans="8:36" x14ac:dyDescent="0.25">
      <c r="H239" s="80"/>
      <c r="Q239" s="78"/>
      <c r="R239" s="78"/>
      <c r="S239" s="78"/>
      <c r="T239" s="78"/>
      <c r="U239" s="78"/>
      <c r="V239" s="78"/>
      <c r="W239" s="78"/>
      <c r="X239" s="78"/>
      <c r="Y239" s="78"/>
      <c r="Z239" s="78"/>
      <c r="AA239" s="78"/>
      <c r="AB239" s="78"/>
      <c r="AC239" s="78"/>
      <c r="AD239" s="78"/>
      <c r="AE239" s="78"/>
      <c r="AF239" s="51"/>
      <c r="AG239" s="78"/>
      <c r="AH239" s="78"/>
      <c r="AI239" s="51"/>
      <c r="AJ239" s="78"/>
    </row>
    <row r="240" spans="8:36" x14ac:dyDescent="0.25">
      <c r="H240" s="80"/>
      <c r="Q240" s="78"/>
      <c r="R240" s="78"/>
      <c r="S240" s="78"/>
      <c r="T240" s="78"/>
      <c r="U240" s="78"/>
      <c r="V240" s="78"/>
      <c r="W240" s="78"/>
      <c r="X240" s="78"/>
      <c r="Y240" s="78"/>
      <c r="Z240" s="78"/>
      <c r="AA240" s="78"/>
      <c r="AB240" s="78"/>
      <c r="AC240" s="78"/>
      <c r="AD240" s="78"/>
      <c r="AE240" s="78"/>
      <c r="AF240" s="51"/>
      <c r="AG240" s="78"/>
      <c r="AH240" s="78"/>
      <c r="AI240" s="51"/>
      <c r="AJ240" s="78"/>
    </row>
    <row r="241" spans="8:36" x14ac:dyDescent="0.25">
      <c r="H241" s="80"/>
      <c r="Q241" s="78"/>
      <c r="R241" s="78"/>
      <c r="S241" s="78"/>
      <c r="T241" s="78"/>
      <c r="U241" s="78"/>
      <c r="V241" s="78"/>
      <c r="W241" s="78"/>
      <c r="X241" s="78"/>
      <c r="Y241" s="78"/>
      <c r="Z241" s="78"/>
      <c r="AA241" s="78"/>
      <c r="AB241" s="78"/>
      <c r="AC241" s="78"/>
      <c r="AD241" s="78"/>
      <c r="AE241" s="78"/>
      <c r="AF241" s="51"/>
      <c r="AG241" s="78"/>
      <c r="AH241" s="78"/>
      <c r="AI241" s="51"/>
      <c r="AJ241" s="78"/>
    </row>
    <row r="242" spans="8:36" x14ac:dyDescent="0.25">
      <c r="H242" s="80"/>
      <c r="Q242" s="78"/>
      <c r="R242" s="78"/>
      <c r="S242" s="78"/>
      <c r="T242" s="78"/>
      <c r="U242" s="78"/>
      <c r="V242" s="78"/>
      <c r="W242" s="78"/>
      <c r="X242" s="78"/>
      <c r="Y242" s="78"/>
      <c r="Z242" s="78"/>
      <c r="AA242" s="78"/>
      <c r="AB242" s="78"/>
      <c r="AC242" s="78"/>
      <c r="AD242" s="78"/>
      <c r="AE242" s="78"/>
      <c r="AF242" s="51"/>
      <c r="AG242" s="78"/>
      <c r="AH242" s="78"/>
      <c r="AI242" s="51"/>
      <c r="AJ242" s="78"/>
    </row>
    <row r="243" spans="8:36" x14ac:dyDescent="0.25">
      <c r="H243" s="80"/>
      <c r="Q243" s="78"/>
      <c r="R243" s="78"/>
      <c r="S243" s="78"/>
      <c r="T243" s="78"/>
      <c r="U243" s="78"/>
      <c r="V243" s="78"/>
      <c r="W243" s="78"/>
      <c r="X243" s="78"/>
      <c r="Y243" s="78"/>
      <c r="Z243" s="78"/>
      <c r="AA243" s="78"/>
      <c r="AB243" s="78"/>
      <c r="AC243" s="78"/>
      <c r="AD243" s="78"/>
      <c r="AE243" s="78"/>
      <c r="AF243" s="51"/>
      <c r="AG243" s="78"/>
      <c r="AH243" s="78"/>
      <c r="AI243" s="51"/>
      <c r="AJ243" s="78"/>
    </row>
    <row r="244" spans="8:36" x14ac:dyDescent="0.25">
      <c r="H244" s="80"/>
      <c r="Q244" s="78"/>
      <c r="R244" s="78"/>
      <c r="S244" s="78"/>
      <c r="T244" s="78"/>
      <c r="U244" s="78"/>
      <c r="V244" s="78"/>
      <c r="W244" s="78"/>
      <c r="X244" s="78"/>
      <c r="Y244" s="78"/>
      <c r="Z244" s="78"/>
      <c r="AA244" s="78"/>
      <c r="AB244" s="78"/>
      <c r="AC244" s="78"/>
      <c r="AD244" s="78"/>
      <c r="AE244" s="78"/>
      <c r="AF244" s="51"/>
      <c r="AG244" s="78"/>
      <c r="AH244" s="78"/>
      <c r="AI244" s="51"/>
      <c r="AJ244" s="78"/>
    </row>
    <row r="245" spans="8:36" x14ac:dyDescent="0.25">
      <c r="H245" s="80"/>
      <c r="Q245" s="78"/>
      <c r="R245" s="78"/>
      <c r="S245" s="78"/>
      <c r="T245" s="78"/>
      <c r="U245" s="78"/>
      <c r="V245" s="78"/>
      <c r="W245" s="78"/>
      <c r="X245" s="78"/>
      <c r="Y245" s="78"/>
      <c r="Z245" s="78"/>
      <c r="AA245" s="78"/>
      <c r="AB245" s="78"/>
      <c r="AC245" s="78"/>
      <c r="AD245" s="78"/>
      <c r="AE245" s="78"/>
      <c r="AF245" s="51"/>
      <c r="AG245" s="78"/>
      <c r="AH245" s="78"/>
      <c r="AI245" s="51"/>
      <c r="AJ245" s="78"/>
    </row>
    <row r="246" spans="8:36" x14ac:dyDescent="0.25">
      <c r="H246" s="80"/>
      <c r="Q246" s="78"/>
      <c r="R246" s="78"/>
      <c r="S246" s="78"/>
      <c r="T246" s="78"/>
      <c r="U246" s="78"/>
      <c r="V246" s="78"/>
      <c r="W246" s="78"/>
      <c r="X246" s="78"/>
      <c r="Y246" s="78"/>
      <c r="Z246" s="78"/>
      <c r="AA246" s="78"/>
      <c r="AB246" s="78"/>
      <c r="AC246" s="78"/>
      <c r="AD246" s="78"/>
      <c r="AE246" s="78"/>
      <c r="AF246" s="51"/>
      <c r="AG246" s="78"/>
      <c r="AH246" s="78"/>
      <c r="AI246" s="51"/>
      <c r="AJ246" s="78"/>
    </row>
    <row r="247" spans="8:36" x14ac:dyDescent="0.25">
      <c r="H247" s="80"/>
      <c r="Q247" s="78"/>
      <c r="R247" s="78"/>
      <c r="S247" s="78"/>
      <c r="T247" s="78"/>
      <c r="U247" s="78"/>
      <c r="V247" s="78"/>
      <c r="W247" s="78"/>
      <c r="X247" s="78"/>
      <c r="Y247" s="78"/>
      <c r="Z247" s="78"/>
      <c r="AA247" s="78"/>
      <c r="AB247" s="78"/>
      <c r="AC247" s="78"/>
      <c r="AD247" s="78"/>
      <c r="AE247" s="78"/>
      <c r="AF247" s="51"/>
      <c r="AG247" s="78"/>
      <c r="AH247" s="78"/>
      <c r="AI247" s="51"/>
      <c r="AJ247" s="78"/>
    </row>
    <row r="248" spans="8:36" x14ac:dyDescent="0.25">
      <c r="H248" s="80"/>
      <c r="Q248" s="78"/>
      <c r="R248" s="78"/>
      <c r="S248" s="78"/>
      <c r="T248" s="78"/>
      <c r="U248" s="78"/>
      <c r="V248" s="78"/>
      <c r="W248" s="78"/>
      <c r="X248" s="78"/>
      <c r="Y248" s="78"/>
      <c r="Z248" s="78"/>
      <c r="AA248" s="78"/>
      <c r="AB248" s="78"/>
      <c r="AC248" s="78"/>
      <c r="AD248" s="78"/>
      <c r="AE248" s="78"/>
      <c r="AF248" s="51"/>
      <c r="AG248" s="78"/>
      <c r="AH248" s="78"/>
      <c r="AI248" s="51"/>
      <c r="AJ248" s="78"/>
    </row>
    <row r="249" spans="8:36" x14ac:dyDescent="0.25">
      <c r="H249" s="80"/>
      <c r="Q249" s="78"/>
      <c r="R249" s="78"/>
      <c r="S249" s="78"/>
      <c r="T249" s="78"/>
      <c r="U249" s="78"/>
      <c r="V249" s="78"/>
      <c r="W249" s="78"/>
      <c r="X249" s="78"/>
      <c r="Y249" s="78"/>
      <c r="Z249" s="78"/>
      <c r="AA249" s="78"/>
      <c r="AB249" s="78"/>
      <c r="AC249" s="78"/>
      <c r="AD249" s="78"/>
      <c r="AE249" s="78"/>
      <c r="AF249" s="51"/>
      <c r="AG249" s="78"/>
      <c r="AH249" s="78"/>
      <c r="AI249" s="51"/>
      <c r="AJ249" s="78"/>
    </row>
    <row r="250" spans="8:36" x14ac:dyDescent="0.25">
      <c r="H250" s="80"/>
      <c r="Q250" s="78"/>
      <c r="R250" s="78"/>
      <c r="S250" s="78"/>
      <c r="T250" s="78"/>
      <c r="U250" s="78"/>
      <c r="V250" s="78"/>
      <c r="W250" s="78"/>
      <c r="X250" s="78"/>
      <c r="Y250" s="78"/>
      <c r="Z250" s="78"/>
      <c r="AA250" s="78"/>
      <c r="AB250" s="78"/>
      <c r="AC250" s="78"/>
      <c r="AD250" s="78"/>
      <c r="AE250" s="78"/>
      <c r="AF250" s="51"/>
      <c r="AG250" s="78"/>
      <c r="AH250" s="78"/>
      <c r="AI250" s="51"/>
      <c r="AJ250" s="78"/>
    </row>
    <row r="251" spans="8:36" x14ac:dyDescent="0.25">
      <c r="H251" s="80"/>
      <c r="Q251" s="78"/>
      <c r="R251" s="78"/>
      <c r="S251" s="78"/>
      <c r="T251" s="78"/>
      <c r="U251" s="78"/>
      <c r="V251" s="78"/>
      <c r="W251" s="78"/>
      <c r="X251" s="78"/>
      <c r="Y251" s="78"/>
      <c r="Z251" s="78"/>
      <c r="AA251" s="78"/>
      <c r="AB251" s="78"/>
      <c r="AC251" s="78"/>
      <c r="AD251" s="78"/>
      <c r="AE251" s="78"/>
      <c r="AF251" s="51"/>
      <c r="AG251" s="78"/>
      <c r="AH251" s="78"/>
      <c r="AI251" s="51"/>
      <c r="AJ251" s="78"/>
    </row>
    <row r="252" spans="8:36" x14ac:dyDescent="0.25">
      <c r="H252" s="80"/>
      <c r="Q252" s="78"/>
      <c r="R252" s="78"/>
      <c r="S252" s="78"/>
      <c r="T252" s="78"/>
      <c r="U252" s="78"/>
      <c r="V252" s="78"/>
      <c r="W252" s="78"/>
      <c r="X252" s="78"/>
      <c r="Y252" s="78"/>
      <c r="Z252" s="78"/>
      <c r="AA252" s="78"/>
      <c r="AB252" s="78"/>
      <c r="AC252" s="78"/>
      <c r="AD252" s="78"/>
      <c r="AE252" s="78"/>
      <c r="AF252" s="51"/>
      <c r="AG252" s="78"/>
      <c r="AH252" s="78"/>
      <c r="AI252" s="51"/>
      <c r="AJ252" s="78"/>
    </row>
    <row r="253" spans="8:36" x14ac:dyDescent="0.25">
      <c r="H253" s="80"/>
      <c r="Q253" s="78"/>
      <c r="R253" s="78"/>
      <c r="S253" s="78"/>
      <c r="T253" s="78"/>
      <c r="U253" s="78"/>
      <c r="V253" s="78"/>
      <c r="W253" s="78"/>
      <c r="X253" s="78"/>
      <c r="Y253" s="78"/>
      <c r="Z253" s="78"/>
      <c r="AA253" s="78"/>
      <c r="AB253" s="78"/>
      <c r="AC253" s="78"/>
      <c r="AD253" s="78"/>
      <c r="AE253" s="78"/>
      <c r="AF253" s="51"/>
      <c r="AG253" s="78"/>
      <c r="AH253" s="78"/>
      <c r="AI253" s="51"/>
      <c r="AJ253" s="78"/>
    </row>
    <row r="254" spans="8:36" x14ac:dyDescent="0.25">
      <c r="H254" s="80"/>
      <c r="Q254" s="78"/>
      <c r="R254" s="78"/>
      <c r="S254" s="78"/>
      <c r="T254" s="78"/>
      <c r="U254" s="78"/>
      <c r="V254" s="78"/>
      <c r="W254" s="78"/>
      <c r="X254" s="78"/>
      <c r="Y254" s="78"/>
      <c r="Z254" s="78"/>
      <c r="AA254" s="78"/>
      <c r="AB254" s="78"/>
      <c r="AC254" s="78"/>
      <c r="AD254" s="78"/>
      <c r="AE254" s="78"/>
      <c r="AF254" s="51"/>
      <c r="AG254" s="78"/>
      <c r="AH254" s="78"/>
      <c r="AI254" s="51"/>
      <c r="AJ254" s="78"/>
    </row>
    <row r="255" spans="8:36" x14ac:dyDescent="0.25">
      <c r="H255" s="80"/>
      <c r="Q255" s="78"/>
      <c r="R255" s="78"/>
      <c r="S255" s="78"/>
      <c r="T255" s="78"/>
      <c r="U255" s="78"/>
      <c r="V255" s="78"/>
      <c r="W255" s="78"/>
      <c r="X255" s="78"/>
      <c r="Y255" s="78"/>
      <c r="Z255" s="78"/>
      <c r="AA255" s="78"/>
      <c r="AB255" s="78"/>
      <c r="AC255" s="78"/>
      <c r="AD255" s="78"/>
      <c r="AE255" s="78"/>
      <c r="AF255" s="51"/>
      <c r="AG255" s="78"/>
      <c r="AH255" s="78"/>
      <c r="AI255" s="51"/>
      <c r="AJ255" s="78"/>
    </row>
    <row r="256" spans="8:36" x14ac:dyDescent="0.25">
      <c r="H256" s="80"/>
      <c r="Q256" s="78"/>
      <c r="R256" s="78"/>
      <c r="S256" s="78"/>
      <c r="T256" s="78"/>
      <c r="U256" s="78"/>
      <c r="V256" s="78"/>
      <c r="W256" s="78"/>
      <c r="X256" s="78"/>
      <c r="Y256" s="78"/>
      <c r="Z256" s="78"/>
      <c r="AA256" s="78"/>
      <c r="AB256" s="78"/>
      <c r="AC256" s="78"/>
      <c r="AD256" s="78"/>
      <c r="AE256" s="78"/>
      <c r="AF256" s="51"/>
      <c r="AG256" s="78"/>
      <c r="AH256" s="78"/>
      <c r="AI256" s="51"/>
      <c r="AJ256" s="78"/>
    </row>
    <row r="257" spans="8:36" x14ac:dyDescent="0.25">
      <c r="H257" s="80"/>
      <c r="Q257" s="78"/>
      <c r="R257" s="78"/>
      <c r="S257" s="78"/>
      <c r="T257" s="78"/>
      <c r="U257" s="78"/>
      <c r="V257" s="78"/>
      <c r="W257" s="78"/>
      <c r="X257" s="78"/>
      <c r="Y257" s="78"/>
      <c r="Z257" s="78"/>
      <c r="AA257" s="78"/>
      <c r="AB257" s="78"/>
      <c r="AC257" s="78"/>
      <c r="AD257" s="78"/>
      <c r="AE257" s="78"/>
      <c r="AF257" s="51"/>
      <c r="AG257" s="78"/>
      <c r="AH257" s="78"/>
      <c r="AI257" s="51"/>
      <c r="AJ257" s="78"/>
    </row>
    <row r="258" spans="8:36" x14ac:dyDescent="0.25">
      <c r="H258" s="80"/>
      <c r="Q258" s="78"/>
      <c r="R258" s="78"/>
      <c r="S258" s="78"/>
      <c r="T258" s="78"/>
      <c r="U258" s="78"/>
      <c r="V258" s="78"/>
      <c r="W258" s="78"/>
      <c r="X258" s="78"/>
      <c r="Y258" s="78"/>
      <c r="Z258" s="78"/>
      <c r="AA258" s="78"/>
      <c r="AB258" s="78"/>
      <c r="AC258" s="78"/>
      <c r="AD258" s="78"/>
      <c r="AE258" s="78"/>
      <c r="AF258" s="51"/>
      <c r="AG258" s="78"/>
      <c r="AH258" s="78"/>
      <c r="AI258" s="51"/>
      <c r="AJ258" s="78"/>
    </row>
    <row r="259" spans="8:36" x14ac:dyDescent="0.25">
      <c r="H259" s="80"/>
      <c r="Q259" s="78"/>
      <c r="R259" s="78"/>
      <c r="S259" s="78"/>
      <c r="T259" s="78"/>
      <c r="U259" s="78"/>
      <c r="V259" s="78"/>
      <c r="W259" s="78"/>
      <c r="X259" s="78"/>
      <c r="Y259" s="78"/>
      <c r="Z259" s="78"/>
      <c r="AA259" s="78"/>
      <c r="AB259" s="78"/>
      <c r="AC259" s="78"/>
      <c r="AD259" s="78"/>
      <c r="AE259" s="78"/>
      <c r="AF259" s="51"/>
      <c r="AG259" s="78"/>
      <c r="AH259" s="78"/>
      <c r="AI259" s="51"/>
      <c r="AJ259" s="78"/>
    </row>
    <row r="260" spans="8:36" x14ac:dyDescent="0.25">
      <c r="H260" s="80"/>
      <c r="Q260" s="78"/>
      <c r="R260" s="78"/>
      <c r="S260" s="78"/>
      <c r="T260" s="78"/>
      <c r="U260" s="78"/>
      <c r="V260" s="78"/>
      <c r="W260" s="78"/>
      <c r="X260" s="78"/>
      <c r="Y260" s="78"/>
      <c r="Z260" s="78"/>
      <c r="AA260" s="78"/>
      <c r="AB260" s="78"/>
      <c r="AC260" s="78"/>
      <c r="AD260" s="78"/>
      <c r="AE260" s="78"/>
      <c r="AF260" s="51"/>
      <c r="AG260" s="78"/>
      <c r="AH260" s="78"/>
      <c r="AI260" s="51"/>
      <c r="AJ260" s="78"/>
    </row>
    <row r="261" spans="8:36" x14ac:dyDescent="0.25">
      <c r="H261" s="80"/>
      <c r="Q261" s="78"/>
      <c r="R261" s="78"/>
      <c r="S261" s="78"/>
      <c r="T261" s="78"/>
      <c r="U261" s="78"/>
      <c r="V261" s="78"/>
      <c r="W261" s="78"/>
      <c r="X261" s="78"/>
      <c r="Y261" s="78"/>
      <c r="Z261" s="78"/>
      <c r="AA261" s="78"/>
      <c r="AB261" s="78"/>
      <c r="AC261" s="78"/>
      <c r="AD261" s="78"/>
      <c r="AE261" s="78"/>
      <c r="AF261" s="51"/>
      <c r="AG261" s="78"/>
      <c r="AH261" s="78"/>
      <c r="AI261" s="51"/>
      <c r="AJ261" s="78"/>
    </row>
    <row r="262" spans="8:36" x14ac:dyDescent="0.25">
      <c r="H262" s="80"/>
      <c r="Q262" s="78"/>
      <c r="R262" s="78"/>
      <c r="S262" s="78"/>
      <c r="T262" s="78"/>
      <c r="U262" s="78"/>
      <c r="V262" s="78"/>
      <c r="W262" s="78"/>
      <c r="X262" s="78"/>
      <c r="Y262" s="78"/>
      <c r="Z262" s="78"/>
      <c r="AA262" s="78"/>
      <c r="AB262" s="78"/>
      <c r="AC262" s="78"/>
      <c r="AD262" s="78"/>
      <c r="AE262" s="78"/>
      <c r="AF262" s="51"/>
      <c r="AG262" s="78"/>
      <c r="AH262" s="78"/>
      <c r="AI262" s="51"/>
      <c r="AJ262" s="78"/>
    </row>
    <row r="263" spans="8:36" x14ac:dyDescent="0.25">
      <c r="H263" s="80"/>
      <c r="Q263" s="78"/>
      <c r="R263" s="78"/>
      <c r="S263" s="78"/>
      <c r="T263" s="78"/>
      <c r="U263" s="78"/>
      <c r="V263" s="78"/>
      <c r="W263" s="78"/>
      <c r="X263" s="78"/>
      <c r="Y263" s="78"/>
      <c r="Z263" s="78"/>
      <c r="AA263" s="78"/>
      <c r="AB263" s="78"/>
      <c r="AC263" s="78"/>
      <c r="AD263" s="78"/>
      <c r="AE263" s="78"/>
      <c r="AF263" s="51"/>
      <c r="AG263" s="78"/>
      <c r="AH263" s="78"/>
      <c r="AI263" s="51"/>
      <c r="AJ263" s="78"/>
    </row>
    <row r="264" spans="8:36" x14ac:dyDescent="0.25">
      <c r="H264" s="80"/>
      <c r="Q264" s="78"/>
      <c r="R264" s="78"/>
      <c r="S264" s="78"/>
      <c r="T264" s="78"/>
      <c r="U264" s="78"/>
      <c r="V264" s="78"/>
      <c r="W264" s="78"/>
      <c r="X264" s="78"/>
      <c r="Y264" s="78"/>
      <c r="Z264" s="78"/>
      <c r="AA264" s="78"/>
      <c r="AB264" s="78"/>
      <c r="AC264" s="78"/>
      <c r="AD264" s="78"/>
      <c r="AE264" s="78"/>
      <c r="AF264" s="51"/>
      <c r="AG264" s="78"/>
      <c r="AH264" s="78"/>
      <c r="AI264" s="51"/>
      <c r="AJ264" s="78"/>
    </row>
    <row r="265" spans="8:36" x14ac:dyDescent="0.25">
      <c r="H265" s="80"/>
      <c r="Q265" s="78"/>
      <c r="R265" s="78"/>
      <c r="S265" s="78"/>
      <c r="T265" s="78"/>
      <c r="U265" s="78"/>
      <c r="V265" s="78"/>
      <c r="W265" s="78"/>
      <c r="X265" s="78"/>
      <c r="Y265" s="78"/>
      <c r="Z265" s="78"/>
      <c r="AA265" s="78"/>
      <c r="AB265" s="78"/>
      <c r="AC265" s="78"/>
      <c r="AD265" s="78"/>
      <c r="AE265" s="78"/>
      <c r="AF265" s="51"/>
      <c r="AG265" s="78"/>
      <c r="AH265" s="78"/>
      <c r="AI265" s="51"/>
      <c r="AJ265" s="78"/>
    </row>
    <row r="266" spans="8:36" x14ac:dyDescent="0.25">
      <c r="H266" s="80"/>
      <c r="Q266" s="78"/>
      <c r="R266" s="78"/>
      <c r="S266" s="78"/>
      <c r="T266" s="78"/>
      <c r="U266" s="78"/>
      <c r="V266" s="78"/>
      <c r="W266" s="78"/>
      <c r="X266" s="78"/>
      <c r="Y266" s="78"/>
      <c r="Z266" s="78"/>
      <c r="AA266" s="78"/>
      <c r="AB266" s="78"/>
      <c r="AC266" s="78"/>
      <c r="AD266" s="78"/>
      <c r="AE266" s="78"/>
      <c r="AF266" s="51"/>
      <c r="AG266" s="78"/>
      <c r="AH266" s="78"/>
      <c r="AI266" s="51"/>
      <c r="AJ266" s="78"/>
    </row>
    <row r="267" spans="8:36" x14ac:dyDescent="0.25">
      <c r="H267" s="80"/>
      <c r="Q267" s="78"/>
      <c r="R267" s="78"/>
      <c r="S267" s="78"/>
      <c r="T267" s="78"/>
      <c r="U267" s="78"/>
      <c r="V267" s="78"/>
      <c r="W267" s="78"/>
      <c r="X267" s="78"/>
      <c r="Y267" s="78"/>
      <c r="Z267" s="78"/>
      <c r="AA267" s="78"/>
      <c r="AB267" s="78"/>
      <c r="AC267" s="78"/>
      <c r="AD267" s="78"/>
      <c r="AE267" s="78"/>
      <c r="AF267" s="51"/>
      <c r="AG267" s="78"/>
      <c r="AH267" s="78"/>
      <c r="AI267" s="51"/>
      <c r="AJ267" s="78"/>
    </row>
    <row r="268" spans="8:36" x14ac:dyDescent="0.25">
      <c r="H268" s="80"/>
      <c r="Q268" s="78"/>
      <c r="R268" s="78"/>
      <c r="S268" s="78"/>
      <c r="T268" s="78"/>
      <c r="U268" s="78"/>
      <c r="V268" s="78"/>
      <c r="W268" s="78"/>
      <c r="X268" s="78"/>
      <c r="Y268" s="78"/>
      <c r="Z268" s="78"/>
      <c r="AA268" s="78"/>
      <c r="AB268" s="78"/>
      <c r="AC268" s="78"/>
      <c r="AD268" s="78"/>
      <c r="AE268" s="78"/>
      <c r="AF268" s="51"/>
      <c r="AG268" s="78"/>
      <c r="AH268" s="78"/>
      <c r="AI268" s="51"/>
      <c r="AJ268" s="78"/>
    </row>
    <row r="269" spans="8:36" x14ac:dyDescent="0.25">
      <c r="H269" s="80"/>
      <c r="Q269" s="78"/>
      <c r="R269" s="78"/>
      <c r="S269" s="78"/>
      <c r="T269" s="78"/>
      <c r="U269" s="78"/>
      <c r="V269" s="78"/>
      <c r="W269" s="78"/>
      <c r="X269" s="78"/>
      <c r="Y269" s="78"/>
      <c r="Z269" s="78"/>
      <c r="AA269" s="78"/>
      <c r="AB269" s="78"/>
      <c r="AC269" s="78"/>
      <c r="AD269" s="78"/>
      <c r="AE269" s="78"/>
      <c r="AF269" s="51"/>
      <c r="AG269" s="78"/>
      <c r="AH269" s="78"/>
      <c r="AI269" s="51"/>
      <c r="AJ269" s="78"/>
    </row>
    <row r="270" spans="8:36" x14ac:dyDescent="0.25">
      <c r="H270" s="80"/>
      <c r="Q270" s="78"/>
      <c r="R270" s="78"/>
      <c r="S270" s="78"/>
      <c r="T270" s="78"/>
      <c r="U270" s="78"/>
      <c r="V270" s="78"/>
      <c r="W270" s="78"/>
      <c r="X270" s="78"/>
      <c r="Y270" s="78"/>
      <c r="Z270" s="78"/>
      <c r="AA270" s="78"/>
      <c r="AB270" s="78"/>
      <c r="AC270" s="78"/>
      <c r="AD270" s="78"/>
      <c r="AE270" s="78"/>
      <c r="AF270" s="51"/>
      <c r="AG270" s="78"/>
      <c r="AH270" s="78"/>
      <c r="AI270" s="51"/>
      <c r="AJ270" s="78"/>
    </row>
    <row r="271" spans="8:36" x14ac:dyDescent="0.25">
      <c r="H271" s="80"/>
      <c r="Q271" s="78"/>
      <c r="R271" s="78"/>
      <c r="S271" s="78"/>
      <c r="T271" s="78"/>
      <c r="U271" s="78"/>
      <c r="V271" s="78"/>
      <c r="W271" s="78"/>
      <c r="X271" s="78"/>
      <c r="Y271" s="78"/>
      <c r="Z271" s="78"/>
      <c r="AA271" s="78"/>
      <c r="AB271" s="78"/>
      <c r="AC271" s="78"/>
      <c r="AD271" s="78"/>
      <c r="AE271" s="78"/>
      <c r="AF271" s="51"/>
      <c r="AG271" s="78"/>
      <c r="AH271" s="78"/>
      <c r="AI271" s="51"/>
      <c r="AJ271" s="78"/>
    </row>
    <row r="272" spans="8:36" x14ac:dyDescent="0.25">
      <c r="H272" s="80"/>
      <c r="Q272" s="78"/>
      <c r="R272" s="78"/>
      <c r="S272" s="78"/>
      <c r="T272" s="78"/>
      <c r="U272" s="78"/>
      <c r="V272" s="78"/>
      <c r="W272" s="78"/>
      <c r="X272" s="78"/>
      <c r="Y272" s="78"/>
      <c r="Z272" s="78"/>
      <c r="AA272" s="78"/>
      <c r="AB272" s="78"/>
      <c r="AC272" s="78"/>
      <c r="AD272" s="78"/>
      <c r="AE272" s="78"/>
      <c r="AF272" s="51"/>
      <c r="AG272" s="78"/>
      <c r="AH272" s="78"/>
      <c r="AI272" s="51"/>
      <c r="AJ272" s="78"/>
    </row>
    <row r="273" spans="8:36" x14ac:dyDescent="0.25">
      <c r="H273" s="80"/>
      <c r="Q273" s="78"/>
      <c r="R273" s="78"/>
      <c r="S273" s="78"/>
      <c r="T273" s="78"/>
      <c r="U273" s="78"/>
      <c r="V273" s="78"/>
      <c r="W273" s="78"/>
      <c r="X273" s="78"/>
      <c r="Y273" s="78"/>
      <c r="Z273" s="78"/>
      <c r="AA273" s="78"/>
      <c r="AB273" s="78"/>
      <c r="AC273" s="78"/>
      <c r="AD273" s="78"/>
      <c r="AE273" s="78"/>
      <c r="AF273" s="51"/>
      <c r="AG273" s="78"/>
      <c r="AH273" s="78"/>
      <c r="AI273" s="51"/>
      <c r="AJ273" s="78"/>
    </row>
    <row r="274" spans="8:36" x14ac:dyDescent="0.25">
      <c r="H274" s="80"/>
      <c r="Q274" s="78"/>
      <c r="R274" s="78"/>
      <c r="S274" s="78"/>
      <c r="T274" s="78"/>
      <c r="U274" s="78"/>
      <c r="V274" s="78"/>
      <c r="W274" s="78"/>
      <c r="X274" s="78"/>
      <c r="Y274" s="78"/>
      <c r="Z274" s="78"/>
      <c r="AA274" s="78"/>
      <c r="AB274" s="78"/>
      <c r="AC274" s="78"/>
      <c r="AD274" s="78"/>
      <c r="AE274" s="78"/>
      <c r="AF274" s="51"/>
      <c r="AG274" s="78"/>
      <c r="AH274" s="78"/>
      <c r="AI274" s="51"/>
      <c r="AJ274" s="78"/>
    </row>
    <row r="275" spans="8:36" x14ac:dyDescent="0.25">
      <c r="H275" s="80"/>
      <c r="Q275" s="78"/>
      <c r="R275" s="78"/>
      <c r="S275" s="78"/>
      <c r="T275" s="78"/>
      <c r="U275" s="78"/>
      <c r="V275" s="78"/>
      <c r="W275" s="78"/>
      <c r="X275" s="78"/>
      <c r="Y275" s="78"/>
      <c r="Z275" s="78"/>
      <c r="AA275" s="78"/>
      <c r="AB275" s="78"/>
      <c r="AC275" s="78"/>
      <c r="AD275" s="78"/>
      <c r="AE275" s="78"/>
      <c r="AF275" s="51"/>
      <c r="AG275" s="78"/>
      <c r="AH275" s="78"/>
      <c r="AI275" s="51"/>
      <c r="AJ275" s="78"/>
    </row>
    <row r="276" spans="8:36" x14ac:dyDescent="0.25">
      <c r="H276" s="80"/>
      <c r="Q276" s="78"/>
      <c r="R276" s="78"/>
      <c r="S276" s="78"/>
      <c r="T276" s="78"/>
      <c r="U276" s="78"/>
      <c r="V276" s="78"/>
      <c r="W276" s="78"/>
      <c r="X276" s="78"/>
      <c r="Y276" s="78"/>
      <c r="Z276" s="78"/>
      <c r="AA276" s="78"/>
      <c r="AB276" s="78"/>
      <c r="AC276" s="78"/>
      <c r="AD276" s="78"/>
      <c r="AE276" s="78"/>
      <c r="AF276" s="51"/>
      <c r="AG276" s="78"/>
      <c r="AH276" s="78"/>
      <c r="AI276" s="51"/>
      <c r="AJ276" s="78"/>
    </row>
    <row r="277" spans="8:36" x14ac:dyDescent="0.25">
      <c r="H277" s="80"/>
      <c r="Q277" s="78"/>
      <c r="R277" s="78"/>
      <c r="S277" s="78"/>
      <c r="T277" s="78"/>
      <c r="U277" s="78"/>
      <c r="V277" s="78"/>
      <c r="W277" s="78"/>
      <c r="X277" s="78"/>
      <c r="Y277" s="78"/>
      <c r="Z277" s="78"/>
      <c r="AA277" s="78"/>
      <c r="AB277" s="78"/>
      <c r="AC277" s="78"/>
      <c r="AD277" s="78"/>
      <c r="AE277" s="78"/>
      <c r="AF277" s="51"/>
      <c r="AG277" s="78"/>
      <c r="AH277" s="78"/>
      <c r="AI277" s="51"/>
      <c r="AJ277" s="78"/>
    </row>
    <row r="278" spans="8:36" x14ac:dyDescent="0.25">
      <c r="H278" s="80"/>
      <c r="Q278" s="78"/>
      <c r="R278" s="78"/>
      <c r="S278" s="78"/>
      <c r="T278" s="78"/>
      <c r="U278" s="78"/>
      <c r="V278" s="78"/>
      <c r="W278" s="78"/>
      <c r="X278" s="78"/>
      <c r="Y278" s="78"/>
      <c r="Z278" s="78"/>
      <c r="AA278" s="78"/>
      <c r="AB278" s="78"/>
      <c r="AC278" s="78"/>
      <c r="AD278" s="78"/>
      <c r="AE278" s="78"/>
      <c r="AF278" s="51"/>
      <c r="AG278" s="78"/>
      <c r="AH278" s="78"/>
      <c r="AI278" s="51"/>
      <c r="AJ278" s="78"/>
    </row>
    <row r="279" spans="8:36" x14ac:dyDescent="0.25">
      <c r="H279" s="80"/>
      <c r="Q279" s="78"/>
      <c r="R279" s="78"/>
      <c r="S279" s="78"/>
      <c r="T279" s="78"/>
      <c r="U279" s="78"/>
      <c r="V279" s="78"/>
      <c r="W279" s="78"/>
      <c r="X279" s="78"/>
      <c r="Y279" s="78"/>
      <c r="Z279" s="78"/>
      <c r="AA279" s="78"/>
      <c r="AB279" s="78"/>
      <c r="AC279" s="78"/>
      <c r="AD279" s="78"/>
      <c r="AE279" s="78"/>
      <c r="AF279" s="51"/>
      <c r="AG279" s="78"/>
      <c r="AH279" s="78"/>
      <c r="AI279" s="51"/>
      <c r="AJ279" s="78"/>
    </row>
    <row r="280" spans="8:36" x14ac:dyDescent="0.25">
      <c r="H280" s="80"/>
      <c r="Q280" s="78"/>
      <c r="R280" s="78"/>
      <c r="S280" s="78"/>
      <c r="T280" s="78"/>
      <c r="U280" s="78"/>
      <c r="V280" s="78"/>
      <c r="W280" s="78"/>
      <c r="X280" s="78"/>
      <c r="Y280" s="78"/>
      <c r="Z280" s="78"/>
      <c r="AA280" s="78"/>
      <c r="AB280" s="78"/>
      <c r="AC280" s="78"/>
      <c r="AD280" s="78"/>
      <c r="AE280" s="78"/>
      <c r="AF280" s="51"/>
      <c r="AG280" s="78"/>
      <c r="AH280" s="78"/>
      <c r="AI280" s="51"/>
      <c r="AJ280" s="78"/>
    </row>
    <row r="281" spans="8:36" x14ac:dyDescent="0.25">
      <c r="H281" s="80"/>
      <c r="Q281" s="78"/>
      <c r="R281" s="78"/>
      <c r="S281" s="78"/>
      <c r="T281" s="78"/>
      <c r="U281" s="78"/>
      <c r="V281" s="78"/>
      <c r="W281" s="78"/>
      <c r="X281" s="78"/>
      <c r="Y281" s="78"/>
      <c r="Z281" s="78"/>
      <c r="AA281" s="78"/>
      <c r="AB281" s="78"/>
      <c r="AC281" s="78"/>
      <c r="AD281" s="78"/>
      <c r="AE281" s="78"/>
      <c r="AF281" s="51"/>
      <c r="AG281" s="78"/>
      <c r="AH281" s="78"/>
      <c r="AI281" s="51"/>
      <c r="AJ281" s="78"/>
    </row>
    <row r="282" spans="8:36" x14ac:dyDescent="0.25">
      <c r="H282" s="80"/>
      <c r="Q282" s="78"/>
      <c r="R282" s="78"/>
      <c r="S282" s="78"/>
      <c r="T282" s="78"/>
      <c r="U282" s="78"/>
      <c r="V282" s="78"/>
      <c r="W282" s="78"/>
      <c r="X282" s="78"/>
      <c r="Y282" s="78"/>
      <c r="Z282" s="78"/>
      <c r="AA282" s="78"/>
      <c r="AB282" s="78"/>
      <c r="AC282" s="78"/>
      <c r="AD282" s="78"/>
      <c r="AE282" s="78"/>
      <c r="AF282" s="51"/>
      <c r="AG282" s="78"/>
      <c r="AH282" s="78"/>
      <c r="AI282" s="51"/>
      <c r="AJ282" s="78"/>
    </row>
    <row r="283" spans="8:36" x14ac:dyDescent="0.25">
      <c r="H283" s="80"/>
      <c r="Q283" s="78"/>
      <c r="R283" s="78"/>
      <c r="S283" s="78"/>
      <c r="T283" s="78"/>
      <c r="U283" s="78"/>
      <c r="V283" s="78"/>
      <c r="W283" s="78"/>
      <c r="X283" s="78"/>
      <c r="Y283" s="78"/>
      <c r="Z283" s="78"/>
      <c r="AA283" s="78"/>
      <c r="AB283" s="78"/>
      <c r="AC283" s="78"/>
      <c r="AD283" s="78"/>
      <c r="AE283" s="78"/>
      <c r="AF283" s="51"/>
      <c r="AG283" s="78"/>
      <c r="AH283" s="78"/>
      <c r="AI283" s="51"/>
      <c r="AJ283" s="78"/>
    </row>
    <row r="284" spans="8:36" x14ac:dyDescent="0.25">
      <c r="H284" s="80"/>
      <c r="Q284" s="78"/>
      <c r="R284" s="78"/>
      <c r="S284" s="78"/>
      <c r="T284" s="78"/>
      <c r="U284" s="78"/>
      <c r="V284" s="78"/>
      <c r="W284" s="78"/>
      <c r="X284" s="78"/>
      <c r="Y284" s="78"/>
      <c r="Z284" s="78"/>
      <c r="AA284" s="78"/>
      <c r="AB284" s="78"/>
      <c r="AC284" s="78"/>
      <c r="AD284" s="78"/>
      <c r="AE284" s="78"/>
      <c r="AF284" s="51"/>
      <c r="AG284" s="78"/>
      <c r="AH284" s="78"/>
      <c r="AI284" s="51"/>
      <c r="AJ284" s="78"/>
    </row>
    <row r="285" spans="8:36" x14ac:dyDescent="0.25">
      <c r="H285" s="80"/>
      <c r="Q285" s="78"/>
      <c r="R285" s="78"/>
      <c r="S285" s="78"/>
      <c r="T285" s="78"/>
      <c r="U285" s="78"/>
      <c r="V285" s="78"/>
      <c r="W285" s="78"/>
      <c r="X285" s="78"/>
      <c r="Y285" s="78"/>
      <c r="Z285" s="78"/>
      <c r="AA285" s="78"/>
      <c r="AB285" s="78"/>
      <c r="AC285" s="78"/>
      <c r="AD285" s="78"/>
      <c r="AE285" s="78"/>
      <c r="AF285" s="51"/>
      <c r="AG285" s="78"/>
      <c r="AH285" s="78"/>
      <c r="AI285" s="51"/>
      <c r="AJ285" s="78"/>
    </row>
    <row r="286" spans="8:36" x14ac:dyDescent="0.25">
      <c r="H286" s="80"/>
      <c r="Q286" s="78"/>
      <c r="R286" s="78"/>
      <c r="S286" s="78"/>
      <c r="T286" s="78"/>
      <c r="U286" s="78"/>
      <c r="V286" s="78"/>
      <c r="W286" s="78"/>
      <c r="X286" s="78"/>
      <c r="Y286" s="78"/>
      <c r="Z286" s="78"/>
      <c r="AA286" s="78"/>
      <c r="AB286" s="78"/>
      <c r="AC286" s="78"/>
      <c r="AD286" s="78"/>
      <c r="AE286" s="78"/>
      <c r="AF286" s="51"/>
      <c r="AG286" s="78"/>
      <c r="AH286" s="78"/>
      <c r="AI286" s="51"/>
      <c r="AJ286" s="78"/>
    </row>
    <row r="287" spans="8:36" x14ac:dyDescent="0.25">
      <c r="H287" s="80"/>
      <c r="Q287" s="78"/>
      <c r="R287" s="78"/>
      <c r="S287" s="78"/>
      <c r="T287" s="78"/>
      <c r="U287" s="78"/>
      <c r="V287" s="78"/>
      <c r="W287" s="78"/>
      <c r="X287" s="78"/>
      <c r="Y287" s="78"/>
      <c r="Z287" s="78"/>
      <c r="AA287" s="78"/>
      <c r="AB287" s="78"/>
      <c r="AC287" s="78"/>
      <c r="AD287" s="78"/>
      <c r="AE287" s="78"/>
      <c r="AF287" s="51"/>
      <c r="AG287" s="78"/>
      <c r="AH287" s="78"/>
      <c r="AI287" s="51"/>
      <c r="AJ287" s="78"/>
    </row>
    <row r="288" spans="8:36" x14ac:dyDescent="0.25">
      <c r="H288" s="80"/>
      <c r="Q288" s="78"/>
      <c r="R288" s="78"/>
      <c r="S288" s="78"/>
      <c r="T288" s="78"/>
      <c r="U288" s="78"/>
      <c r="V288" s="78"/>
      <c r="W288" s="78"/>
      <c r="X288" s="78"/>
      <c r="Y288" s="78"/>
      <c r="Z288" s="78"/>
      <c r="AA288" s="78"/>
      <c r="AB288" s="78"/>
      <c r="AC288" s="78"/>
      <c r="AD288" s="78"/>
      <c r="AE288" s="78"/>
      <c r="AF288" s="51"/>
      <c r="AG288" s="78"/>
      <c r="AH288" s="78"/>
      <c r="AI288" s="51"/>
      <c r="AJ288" s="78"/>
    </row>
    <row r="289" spans="8:36" x14ac:dyDescent="0.25">
      <c r="H289" s="80"/>
      <c r="Q289" s="78"/>
      <c r="R289" s="78"/>
      <c r="S289" s="78"/>
      <c r="T289" s="78"/>
      <c r="U289" s="78"/>
      <c r="V289" s="78"/>
      <c r="W289" s="78"/>
      <c r="X289" s="78"/>
      <c r="Y289" s="78"/>
      <c r="Z289" s="78"/>
      <c r="AA289" s="78"/>
      <c r="AB289" s="78"/>
      <c r="AC289" s="78"/>
      <c r="AD289" s="78"/>
      <c r="AE289" s="78"/>
      <c r="AF289" s="51"/>
      <c r="AG289" s="78"/>
      <c r="AH289" s="78"/>
      <c r="AI289" s="51"/>
      <c r="AJ289" s="78"/>
    </row>
    <row r="290" spans="8:36" x14ac:dyDescent="0.25">
      <c r="H290" s="80"/>
      <c r="Q290" s="78"/>
      <c r="R290" s="78"/>
      <c r="S290" s="78"/>
      <c r="T290" s="78"/>
      <c r="U290" s="78"/>
      <c r="V290" s="78"/>
      <c r="W290" s="78"/>
      <c r="X290" s="78"/>
      <c r="Y290" s="78"/>
      <c r="Z290" s="78"/>
      <c r="AA290" s="78"/>
      <c r="AB290" s="78"/>
      <c r="AC290" s="78"/>
      <c r="AD290" s="78"/>
      <c r="AE290" s="78"/>
      <c r="AF290" s="51"/>
      <c r="AG290" s="78"/>
      <c r="AH290" s="78"/>
      <c r="AI290" s="51"/>
      <c r="AJ290" s="78"/>
    </row>
    <row r="291" spans="8:36" x14ac:dyDescent="0.25">
      <c r="H291" s="80"/>
      <c r="Q291" s="78"/>
      <c r="R291" s="78"/>
      <c r="S291" s="78"/>
      <c r="T291" s="78"/>
      <c r="U291" s="78"/>
      <c r="V291" s="78"/>
      <c r="W291" s="78"/>
      <c r="X291" s="78"/>
      <c r="Y291" s="78"/>
      <c r="Z291" s="78"/>
      <c r="AA291" s="78"/>
      <c r="AB291" s="78"/>
      <c r="AC291" s="78"/>
      <c r="AD291" s="78"/>
      <c r="AE291" s="78"/>
      <c r="AF291" s="51"/>
      <c r="AG291" s="78"/>
      <c r="AH291" s="78"/>
      <c r="AI291" s="51"/>
      <c r="AJ291" s="78"/>
    </row>
    <row r="292" spans="8:36" x14ac:dyDescent="0.25">
      <c r="H292" s="80"/>
      <c r="Q292" s="78"/>
      <c r="R292" s="78"/>
      <c r="S292" s="78"/>
      <c r="T292" s="78"/>
      <c r="U292" s="78"/>
      <c r="V292" s="78"/>
      <c r="W292" s="78"/>
      <c r="X292" s="78"/>
      <c r="Y292" s="78"/>
      <c r="Z292" s="78"/>
      <c r="AA292" s="78"/>
      <c r="AB292" s="78"/>
      <c r="AC292" s="78"/>
      <c r="AD292" s="78"/>
      <c r="AE292" s="78"/>
      <c r="AF292" s="51"/>
      <c r="AG292" s="78"/>
      <c r="AH292" s="78"/>
      <c r="AI292" s="51"/>
      <c r="AJ292" s="78"/>
    </row>
    <row r="293" spans="8:36" x14ac:dyDescent="0.25">
      <c r="H293" s="80"/>
      <c r="Q293" s="78"/>
      <c r="R293" s="78"/>
      <c r="S293" s="78"/>
      <c r="T293" s="78"/>
      <c r="U293" s="78"/>
      <c r="V293" s="78"/>
      <c r="W293" s="78"/>
      <c r="X293" s="78"/>
      <c r="Y293" s="78"/>
      <c r="Z293" s="78"/>
      <c r="AA293" s="78"/>
      <c r="AB293" s="78"/>
      <c r="AC293" s="78"/>
      <c r="AD293" s="78"/>
      <c r="AE293" s="78"/>
      <c r="AF293" s="51"/>
      <c r="AG293" s="78"/>
      <c r="AH293" s="78"/>
      <c r="AI293" s="51"/>
      <c r="AJ293" s="78"/>
    </row>
    <row r="294" spans="8:36" x14ac:dyDescent="0.25">
      <c r="H294" s="80"/>
      <c r="Q294" s="78"/>
      <c r="R294" s="78"/>
      <c r="S294" s="78"/>
      <c r="T294" s="78"/>
      <c r="U294" s="78"/>
      <c r="V294" s="78"/>
      <c r="W294" s="78"/>
      <c r="X294" s="78"/>
      <c r="Y294" s="78"/>
      <c r="Z294" s="78"/>
      <c r="AA294" s="78"/>
      <c r="AB294" s="78"/>
      <c r="AC294" s="78"/>
      <c r="AD294" s="78"/>
      <c r="AE294" s="78"/>
      <c r="AF294" s="51"/>
      <c r="AG294" s="78"/>
      <c r="AH294" s="78"/>
      <c r="AI294" s="51"/>
      <c r="AJ294" s="78"/>
    </row>
    <row r="295" spans="8:36" x14ac:dyDescent="0.25">
      <c r="H295" s="80"/>
      <c r="Q295" s="78"/>
      <c r="R295" s="78"/>
      <c r="S295" s="78"/>
      <c r="T295" s="78"/>
      <c r="U295" s="78"/>
      <c r="V295" s="78"/>
      <c r="W295" s="78"/>
      <c r="X295" s="78"/>
      <c r="Y295" s="78"/>
      <c r="Z295" s="78"/>
      <c r="AA295" s="78"/>
      <c r="AB295" s="78"/>
      <c r="AC295" s="78"/>
      <c r="AD295" s="78"/>
      <c r="AE295" s="78"/>
      <c r="AF295" s="51"/>
      <c r="AG295" s="78"/>
      <c r="AH295" s="78"/>
      <c r="AI295" s="51"/>
      <c r="AJ295" s="78"/>
    </row>
    <row r="296" spans="8:36" x14ac:dyDescent="0.25">
      <c r="H296" s="80"/>
      <c r="Q296" s="78"/>
      <c r="R296" s="78"/>
      <c r="S296" s="78"/>
      <c r="T296" s="78"/>
      <c r="U296" s="78"/>
      <c r="V296" s="78"/>
      <c r="W296" s="78"/>
      <c r="X296" s="78"/>
      <c r="Y296" s="78"/>
      <c r="Z296" s="78"/>
      <c r="AA296" s="78"/>
      <c r="AB296" s="78"/>
      <c r="AC296" s="78"/>
      <c r="AD296" s="78"/>
      <c r="AE296" s="78"/>
      <c r="AF296" s="51"/>
      <c r="AG296" s="78"/>
      <c r="AH296" s="78"/>
      <c r="AI296" s="51"/>
      <c r="AJ296" s="78"/>
    </row>
    <row r="297" spans="8:36" x14ac:dyDescent="0.25">
      <c r="H297" s="80"/>
      <c r="Q297" s="78"/>
      <c r="R297" s="78"/>
      <c r="S297" s="78"/>
      <c r="T297" s="78"/>
      <c r="U297" s="78"/>
      <c r="V297" s="78"/>
      <c r="W297" s="78"/>
      <c r="X297" s="78"/>
      <c r="Y297" s="78"/>
      <c r="Z297" s="78"/>
      <c r="AA297" s="78"/>
      <c r="AB297" s="78"/>
      <c r="AC297" s="78"/>
      <c r="AD297" s="78"/>
      <c r="AE297" s="78"/>
      <c r="AF297" s="51"/>
      <c r="AG297" s="78"/>
      <c r="AH297" s="78"/>
      <c r="AI297" s="51"/>
      <c r="AJ297" s="78"/>
    </row>
    <row r="298" spans="8:36" x14ac:dyDescent="0.25">
      <c r="H298" s="80"/>
      <c r="Q298" s="78"/>
      <c r="R298" s="78"/>
      <c r="S298" s="78"/>
      <c r="T298" s="78"/>
      <c r="U298" s="78"/>
      <c r="V298" s="78"/>
      <c r="W298" s="78"/>
      <c r="X298" s="78"/>
      <c r="Y298" s="78"/>
      <c r="Z298" s="78"/>
      <c r="AA298" s="78"/>
      <c r="AB298" s="78"/>
      <c r="AC298" s="78"/>
      <c r="AD298" s="78"/>
      <c r="AE298" s="78"/>
      <c r="AF298" s="51"/>
      <c r="AG298" s="78"/>
      <c r="AH298" s="78"/>
      <c r="AI298" s="51"/>
      <c r="AJ298" s="78"/>
    </row>
    <row r="299" spans="8:36" x14ac:dyDescent="0.25">
      <c r="H299" s="80"/>
      <c r="Q299" s="78"/>
      <c r="R299" s="78"/>
      <c r="S299" s="78"/>
      <c r="T299" s="78"/>
      <c r="U299" s="78"/>
      <c r="V299" s="78"/>
      <c r="W299" s="78"/>
      <c r="X299" s="78"/>
      <c r="Y299" s="78"/>
      <c r="Z299" s="78"/>
      <c r="AA299" s="78"/>
      <c r="AB299" s="78"/>
      <c r="AC299" s="78"/>
      <c r="AD299" s="78"/>
      <c r="AE299" s="78"/>
      <c r="AF299" s="51"/>
      <c r="AG299" s="78"/>
      <c r="AH299" s="78"/>
      <c r="AI299" s="51"/>
      <c r="AJ299" s="78"/>
    </row>
    <row r="300" spans="8:36" x14ac:dyDescent="0.25">
      <c r="H300" s="80"/>
      <c r="Q300" s="78"/>
      <c r="R300" s="78"/>
      <c r="S300" s="78"/>
      <c r="T300" s="78"/>
      <c r="U300" s="78"/>
      <c r="V300" s="78"/>
      <c r="W300" s="78"/>
      <c r="X300" s="78"/>
      <c r="Y300" s="78"/>
      <c r="Z300" s="78"/>
      <c r="AA300" s="78"/>
      <c r="AB300" s="78"/>
      <c r="AC300" s="78"/>
      <c r="AD300" s="78"/>
      <c r="AE300" s="78"/>
      <c r="AF300" s="51"/>
      <c r="AG300" s="78"/>
      <c r="AH300" s="78"/>
      <c r="AI300" s="51"/>
      <c r="AJ300" s="78"/>
    </row>
    <row r="301" spans="8:36" x14ac:dyDescent="0.25">
      <c r="H301" s="80"/>
      <c r="Q301" s="78"/>
      <c r="R301" s="78"/>
      <c r="S301" s="78"/>
      <c r="T301" s="78"/>
      <c r="U301" s="78"/>
      <c r="V301" s="78"/>
      <c r="W301" s="78"/>
      <c r="X301" s="78"/>
      <c r="Y301" s="78"/>
      <c r="Z301" s="78"/>
      <c r="AA301" s="78"/>
      <c r="AB301" s="78"/>
      <c r="AC301" s="78"/>
      <c r="AD301" s="78"/>
      <c r="AE301" s="78"/>
      <c r="AF301" s="51"/>
      <c r="AG301" s="78"/>
      <c r="AH301" s="78"/>
      <c r="AI301" s="51"/>
      <c r="AJ301" s="78"/>
    </row>
    <row r="302" spans="8:36" x14ac:dyDescent="0.25">
      <c r="H302" s="80"/>
      <c r="Q302" s="78"/>
      <c r="R302" s="78"/>
      <c r="S302" s="78"/>
      <c r="T302" s="78"/>
      <c r="U302" s="78"/>
      <c r="V302" s="78"/>
      <c r="W302" s="78"/>
      <c r="X302" s="78"/>
      <c r="Y302" s="78"/>
      <c r="Z302" s="78"/>
      <c r="AA302" s="78"/>
      <c r="AB302" s="78"/>
      <c r="AC302" s="78"/>
      <c r="AD302" s="78"/>
      <c r="AE302" s="78"/>
      <c r="AF302" s="51"/>
      <c r="AG302" s="78"/>
      <c r="AH302" s="78"/>
      <c r="AI302" s="51"/>
      <c r="AJ302" s="78"/>
    </row>
    <row r="303" spans="8:36" x14ac:dyDescent="0.25">
      <c r="H303" s="80"/>
      <c r="Q303" s="78"/>
      <c r="R303" s="78"/>
      <c r="S303" s="78"/>
      <c r="T303" s="78"/>
      <c r="U303" s="78"/>
      <c r="V303" s="78"/>
      <c r="W303" s="78"/>
      <c r="X303" s="78"/>
      <c r="Y303" s="78"/>
      <c r="Z303" s="78"/>
      <c r="AA303" s="78"/>
      <c r="AB303" s="78"/>
      <c r="AC303" s="78"/>
      <c r="AD303" s="78"/>
      <c r="AE303" s="78"/>
      <c r="AF303" s="51"/>
      <c r="AG303" s="78"/>
      <c r="AH303" s="78"/>
      <c r="AI303" s="51"/>
      <c r="AJ303" s="78"/>
    </row>
    <row r="304" spans="8:36" x14ac:dyDescent="0.25">
      <c r="H304" s="80"/>
      <c r="Q304" s="78"/>
      <c r="R304" s="78"/>
      <c r="S304" s="78"/>
      <c r="T304" s="78"/>
      <c r="U304" s="78"/>
      <c r="V304" s="78"/>
      <c r="W304" s="78"/>
      <c r="X304" s="78"/>
      <c r="Y304" s="78"/>
      <c r="Z304" s="78"/>
      <c r="AA304" s="78"/>
      <c r="AB304" s="78"/>
      <c r="AC304" s="78"/>
      <c r="AD304" s="78"/>
      <c r="AE304" s="78"/>
      <c r="AF304" s="51"/>
      <c r="AG304" s="78"/>
      <c r="AH304" s="78"/>
      <c r="AI304" s="51"/>
      <c r="AJ304" s="78"/>
    </row>
    <row r="305" spans="8:36" x14ac:dyDescent="0.25">
      <c r="H305" s="80"/>
      <c r="Q305" s="78"/>
      <c r="R305" s="78"/>
      <c r="S305" s="78"/>
      <c r="T305" s="78"/>
      <c r="U305" s="78"/>
      <c r="V305" s="78"/>
      <c r="W305" s="78"/>
      <c r="X305" s="78"/>
      <c r="Y305" s="78"/>
      <c r="Z305" s="78"/>
      <c r="AA305" s="78"/>
      <c r="AB305" s="78"/>
      <c r="AC305" s="78"/>
      <c r="AD305" s="78"/>
      <c r="AE305" s="78"/>
      <c r="AF305" s="51"/>
      <c r="AG305" s="78"/>
      <c r="AH305" s="78"/>
      <c r="AI305" s="51"/>
      <c r="AJ305" s="78"/>
    </row>
    <row r="306" spans="8:36" x14ac:dyDescent="0.25">
      <c r="H306" s="80"/>
      <c r="Q306" s="78"/>
      <c r="R306" s="78"/>
      <c r="S306" s="78"/>
      <c r="T306" s="78"/>
      <c r="U306" s="78"/>
      <c r="V306" s="78"/>
      <c r="W306" s="78"/>
      <c r="X306" s="78"/>
      <c r="Y306" s="78"/>
      <c r="Z306" s="78"/>
      <c r="AA306" s="78"/>
      <c r="AB306" s="78"/>
      <c r="AC306" s="78"/>
      <c r="AD306" s="78"/>
      <c r="AE306" s="78"/>
      <c r="AF306" s="51"/>
      <c r="AG306" s="78"/>
      <c r="AH306" s="78"/>
      <c r="AI306" s="51"/>
      <c r="AJ306" s="78"/>
    </row>
    <row r="307" spans="8:36" x14ac:dyDescent="0.25">
      <c r="H307" s="80"/>
      <c r="Q307" s="78"/>
      <c r="R307" s="78"/>
      <c r="S307" s="78"/>
      <c r="T307" s="78"/>
      <c r="U307" s="78"/>
      <c r="V307" s="78"/>
      <c r="W307" s="78"/>
      <c r="X307" s="78"/>
      <c r="Y307" s="78"/>
      <c r="Z307" s="78"/>
      <c r="AA307" s="78"/>
      <c r="AB307" s="78"/>
      <c r="AC307" s="78"/>
      <c r="AD307" s="78"/>
      <c r="AE307" s="78"/>
      <c r="AF307" s="51"/>
      <c r="AG307" s="78"/>
      <c r="AH307" s="78"/>
      <c r="AI307" s="51"/>
      <c r="AJ307" s="78"/>
    </row>
    <row r="308" spans="8:36" x14ac:dyDescent="0.25">
      <c r="H308" s="80"/>
      <c r="Q308" s="78"/>
      <c r="R308" s="78"/>
      <c r="S308" s="78"/>
      <c r="T308" s="78"/>
      <c r="U308" s="78"/>
      <c r="V308" s="78"/>
      <c r="W308" s="78"/>
      <c r="X308" s="78"/>
      <c r="Y308" s="78"/>
      <c r="Z308" s="78"/>
      <c r="AA308" s="78"/>
      <c r="AB308" s="78"/>
      <c r="AC308" s="78"/>
      <c r="AD308" s="78"/>
      <c r="AE308" s="78"/>
      <c r="AF308" s="51"/>
      <c r="AG308" s="78"/>
      <c r="AH308" s="78"/>
      <c r="AI308" s="51"/>
      <c r="AJ308" s="78"/>
    </row>
    <row r="309" spans="8:36" x14ac:dyDescent="0.25">
      <c r="H309" s="80"/>
      <c r="Q309" s="78"/>
      <c r="R309" s="78"/>
      <c r="S309" s="78"/>
      <c r="T309" s="78"/>
      <c r="U309" s="78"/>
      <c r="V309" s="78"/>
      <c r="W309" s="78"/>
      <c r="X309" s="78"/>
      <c r="Y309" s="78"/>
      <c r="Z309" s="78"/>
      <c r="AA309" s="78"/>
      <c r="AB309" s="78"/>
      <c r="AC309" s="78"/>
      <c r="AD309" s="78"/>
      <c r="AE309" s="78"/>
      <c r="AF309" s="51"/>
      <c r="AG309" s="78"/>
      <c r="AH309" s="78"/>
      <c r="AI309" s="51"/>
      <c r="AJ309" s="78"/>
    </row>
    <row r="310" spans="8:36" x14ac:dyDescent="0.25">
      <c r="H310" s="80"/>
      <c r="Q310" s="78"/>
      <c r="R310" s="78"/>
      <c r="S310" s="78"/>
      <c r="T310" s="78"/>
      <c r="U310" s="78"/>
      <c r="V310" s="78"/>
      <c r="W310" s="78"/>
      <c r="X310" s="78"/>
      <c r="Y310" s="78"/>
      <c r="Z310" s="78"/>
      <c r="AA310" s="78"/>
      <c r="AB310" s="78"/>
      <c r="AC310" s="78"/>
      <c r="AD310" s="78"/>
      <c r="AE310" s="78"/>
      <c r="AF310" s="51"/>
      <c r="AG310" s="78"/>
      <c r="AH310" s="78"/>
      <c r="AI310" s="51"/>
      <c r="AJ310" s="78"/>
    </row>
    <row r="311" spans="8:36" x14ac:dyDescent="0.25">
      <c r="H311" s="80"/>
      <c r="Q311" s="78"/>
      <c r="R311" s="78"/>
      <c r="S311" s="78"/>
      <c r="T311" s="78"/>
      <c r="U311" s="78"/>
      <c r="V311" s="78"/>
      <c r="W311" s="78"/>
      <c r="X311" s="78"/>
      <c r="Y311" s="78"/>
      <c r="Z311" s="78"/>
      <c r="AA311" s="78"/>
      <c r="AB311" s="78"/>
      <c r="AC311" s="78"/>
      <c r="AD311" s="78"/>
      <c r="AE311" s="78"/>
      <c r="AF311" s="51"/>
      <c r="AG311" s="78"/>
      <c r="AH311" s="78"/>
      <c r="AI311" s="51"/>
      <c r="AJ311" s="78"/>
    </row>
    <row r="312" spans="8:36" x14ac:dyDescent="0.25">
      <c r="H312" s="80"/>
      <c r="Q312" s="78"/>
      <c r="R312" s="78"/>
      <c r="S312" s="78"/>
      <c r="T312" s="78"/>
      <c r="U312" s="78"/>
      <c r="V312" s="78"/>
      <c r="W312" s="78"/>
      <c r="X312" s="78"/>
      <c r="Y312" s="78"/>
      <c r="Z312" s="78"/>
      <c r="AA312" s="78"/>
      <c r="AB312" s="78"/>
      <c r="AC312" s="78"/>
      <c r="AD312" s="78"/>
      <c r="AE312" s="78"/>
      <c r="AF312" s="51"/>
      <c r="AG312" s="78"/>
      <c r="AH312" s="78"/>
      <c r="AI312" s="51"/>
      <c r="AJ312" s="78"/>
    </row>
    <row r="313" spans="8:36" x14ac:dyDescent="0.25">
      <c r="H313" s="80"/>
      <c r="Q313" s="78"/>
      <c r="R313" s="78"/>
      <c r="S313" s="78"/>
      <c r="T313" s="78"/>
      <c r="U313" s="78"/>
      <c r="V313" s="78"/>
      <c r="W313" s="78"/>
      <c r="X313" s="78"/>
      <c r="Y313" s="78"/>
      <c r="Z313" s="78"/>
      <c r="AA313" s="78"/>
      <c r="AB313" s="78"/>
      <c r="AC313" s="78"/>
      <c r="AD313" s="78"/>
      <c r="AE313" s="78"/>
      <c r="AF313" s="51"/>
      <c r="AG313" s="78"/>
      <c r="AH313" s="78"/>
      <c r="AI313" s="51"/>
      <c r="AJ313" s="78"/>
    </row>
    <row r="314" spans="8:36" x14ac:dyDescent="0.25">
      <c r="H314" s="80"/>
      <c r="Q314" s="78"/>
      <c r="R314" s="78"/>
      <c r="S314" s="78"/>
      <c r="T314" s="78"/>
      <c r="U314" s="78"/>
      <c r="V314" s="78"/>
      <c r="W314" s="78"/>
      <c r="X314" s="78"/>
      <c r="Y314" s="78"/>
      <c r="Z314" s="78"/>
      <c r="AA314" s="78"/>
      <c r="AB314" s="78"/>
      <c r="AC314" s="78"/>
      <c r="AD314" s="78"/>
      <c r="AE314" s="78"/>
      <c r="AF314" s="51"/>
      <c r="AG314" s="78"/>
      <c r="AH314" s="78"/>
      <c r="AI314" s="51"/>
      <c r="AJ314" s="78"/>
    </row>
    <row r="315" spans="8:36" x14ac:dyDescent="0.25">
      <c r="H315" s="80"/>
      <c r="Q315" s="78"/>
      <c r="R315" s="78"/>
      <c r="S315" s="78"/>
      <c r="T315" s="78"/>
      <c r="U315" s="78"/>
      <c r="V315" s="78"/>
      <c r="W315" s="78"/>
      <c r="X315" s="78"/>
      <c r="Y315" s="78"/>
      <c r="Z315" s="78"/>
      <c r="AA315" s="78"/>
      <c r="AB315" s="78"/>
      <c r="AC315" s="78"/>
      <c r="AD315" s="78"/>
      <c r="AE315" s="78"/>
      <c r="AF315" s="51"/>
      <c r="AG315" s="78"/>
      <c r="AH315" s="78"/>
      <c r="AI315" s="51"/>
      <c r="AJ315" s="78"/>
    </row>
    <row r="316" spans="8:36" x14ac:dyDescent="0.25">
      <c r="H316" s="80"/>
      <c r="Q316" s="78"/>
      <c r="R316" s="78"/>
      <c r="S316" s="78"/>
      <c r="T316" s="78"/>
      <c r="U316" s="78"/>
      <c r="V316" s="78"/>
      <c r="W316" s="78"/>
      <c r="X316" s="78"/>
      <c r="Y316" s="78"/>
      <c r="Z316" s="78"/>
      <c r="AA316" s="78"/>
      <c r="AB316" s="78"/>
      <c r="AC316" s="78"/>
      <c r="AD316" s="78"/>
      <c r="AE316" s="78"/>
      <c r="AF316" s="51"/>
      <c r="AG316" s="78"/>
      <c r="AH316" s="78"/>
      <c r="AI316" s="51"/>
      <c r="AJ316" s="78"/>
    </row>
    <row r="317" spans="8:36" x14ac:dyDescent="0.25">
      <c r="H317" s="80"/>
      <c r="Q317" s="78"/>
      <c r="R317" s="78"/>
      <c r="S317" s="78"/>
      <c r="T317" s="78"/>
      <c r="U317" s="78"/>
      <c r="V317" s="78"/>
      <c r="W317" s="78"/>
      <c r="X317" s="78"/>
      <c r="Y317" s="78"/>
      <c r="Z317" s="78"/>
      <c r="AA317" s="78"/>
      <c r="AB317" s="78"/>
      <c r="AC317" s="78"/>
      <c r="AD317" s="78"/>
      <c r="AE317" s="78"/>
      <c r="AF317" s="51"/>
      <c r="AG317" s="78"/>
      <c r="AH317" s="78"/>
      <c r="AI317" s="51"/>
      <c r="AJ317" s="78"/>
    </row>
    <row r="318" spans="8:36" x14ac:dyDescent="0.25">
      <c r="H318" s="80"/>
      <c r="Q318" s="78"/>
      <c r="R318" s="78"/>
      <c r="S318" s="78"/>
      <c r="T318" s="78"/>
      <c r="U318" s="78"/>
      <c r="V318" s="78"/>
      <c r="W318" s="78"/>
      <c r="X318" s="78"/>
      <c r="Y318" s="78"/>
      <c r="Z318" s="78"/>
      <c r="AA318" s="78"/>
      <c r="AB318" s="78"/>
      <c r="AC318" s="78"/>
      <c r="AD318" s="78"/>
      <c r="AE318" s="78"/>
      <c r="AF318" s="51"/>
      <c r="AG318" s="78"/>
      <c r="AH318" s="78"/>
      <c r="AI318" s="51"/>
      <c r="AJ318" s="78"/>
    </row>
    <row r="319" spans="8:36" x14ac:dyDescent="0.25">
      <c r="H319" s="80"/>
      <c r="Q319" s="78"/>
      <c r="R319" s="78"/>
      <c r="S319" s="78"/>
      <c r="T319" s="78"/>
      <c r="U319" s="78"/>
      <c r="V319" s="78"/>
      <c r="W319" s="78"/>
      <c r="X319" s="78"/>
      <c r="Y319" s="78"/>
      <c r="Z319" s="78"/>
      <c r="AA319" s="78"/>
      <c r="AB319" s="78"/>
      <c r="AC319" s="78"/>
      <c r="AD319" s="78"/>
      <c r="AE319" s="78"/>
      <c r="AF319" s="51"/>
      <c r="AG319" s="78"/>
      <c r="AH319" s="78"/>
      <c r="AI319" s="51"/>
      <c r="AJ319" s="78"/>
    </row>
    <row r="320" spans="8:36" x14ac:dyDescent="0.25">
      <c r="H320" s="80"/>
      <c r="Q320" s="78"/>
      <c r="R320" s="78"/>
      <c r="S320" s="78"/>
      <c r="T320" s="78"/>
      <c r="U320" s="78"/>
      <c r="V320" s="78"/>
      <c r="W320" s="78"/>
      <c r="X320" s="78"/>
      <c r="Y320" s="78"/>
      <c r="Z320" s="78"/>
      <c r="AA320" s="78"/>
      <c r="AB320" s="78"/>
      <c r="AC320" s="78"/>
      <c r="AD320" s="78"/>
      <c r="AE320" s="78"/>
      <c r="AF320" s="51"/>
      <c r="AG320" s="78"/>
      <c r="AH320" s="78"/>
      <c r="AI320" s="51"/>
      <c r="AJ320" s="78"/>
    </row>
    <row r="321" spans="8:36" x14ac:dyDescent="0.25">
      <c r="H321" s="80"/>
      <c r="Q321" s="78"/>
      <c r="R321" s="78"/>
      <c r="S321" s="78"/>
      <c r="T321" s="78"/>
      <c r="U321" s="78"/>
      <c r="V321" s="78"/>
      <c r="W321" s="78"/>
      <c r="X321" s="78"/>
      <c r="Y321" s="78"/>
      <c r="Z321" s="78"/>
      <c r="AA321" s="78"/>
      <c r="AB321" s="78"/>
      <c r="AC321" s="78"/>
      <c r="AD321" s="78"/>
      <c r="AE321" s="78"/>
      <c r="AF321" s="51"/>
      <c r="AG321" s="78"/>
      <c r="AH321" s="78"/>
      <c r="AI321" s="51"/>
      <c r="AJ321" s="78"/>
    </row>
    <row r="322" spans="8:36" x14ac:dyDescent="0.25">
      <c r="H322" s="80"/>
      <c r="Q322" s="78"/>
      <c r="R322" s="78"/>
      <c r="S322" s="78"/>
      <c r="T322" s="78"/>
      <c r="U322" s="78"/>
      <c r="V322" s="78"/>
      <c r="W322" s="78"/>
      <c r="X322" s="78"/>
      <c r="Y322" s="78"/>
      <c r="Z322" s="78"/>
      <c r="AA322" s="78"/>
      <c r="AB322" s="78"/>
      <c r="AC322" s="78"/>
      <c r="AD322" s="78"/>
      <c r="AE322" s="78"/>
      <c r="AF322" s="51"/>
      <c r="AG322" s="78"/>
      <c r="AH322" s="78"/>
      <c r="AI322" s="51"/>
      <c r="AJ322" s="78"/>
    </row>
    <row r="323" spans="8:36" x14ac:dyDescent="0.25">
      <c r="H323" s="80"/>
      <c r="Q323" s="78"/>
      <c r="R323" s="78"/>
      <c r="S323" s="78"/>
      <c r="T323" s="78"/>
      <c r="U323" s="78"/>
      <c r="V323" s="78"/>
      <c r="W323" s="78"/>
      <c r="X323" s="78"/>
      <c r="Y323" s="78"/>
      <c r="Z323" s="78"/>
      <c r="AA323" s="78"/>
      <c r="AB323" s="78"/>
      <c r="AC323" s="78"/>
      <c r="AD323" s="78"/>
      <c r="AE323" s="78"/>
      <c r="AF323" s="51"/>
      <c r="AG323" s="78"/>
      <c r="AH323" s="78"/>
      <c r="AI323" s="51"/>
      <c r="AJ323" s="78"/>
    </row>
    <row r="324" spans="8:36" x14ac:dyDescent="0.25">
      <c r="H324" s="80"/>
      <c r="Q324" s="78"/>
      <c r="R324" s="78"/>
      <c r="S324" s="78"/>
      <c r="T324" s="78"/>
      <c r="U324" s="78"/>
      <c r="V324" s="78"/>
      <c r="W324" s="78"/>
      <c r="X324" s="78"/>
      <c r="Y324" s="78"/>
      <c r="Z324" s="78"/>
      <c r="AA324" s="78"/>
      <c r="AB324" s="78"/>
      <c r="AC324" s="78"/>
      <c r="AD324" s="78"/>
      <c r="AE324" s="78"/>
      <c r="AF324" s="51"/>
      <c r="AG324" s="78"/>
      <c r="AH324" s="78"/>
      <c r="AI324" s="51"/>
      <c r="AJ324" s="78"/>
    </row>
    <row r="325" spans="8:36" x14ac:dyDescent="0.25">
      <c r="H325" s="80"/>
      <c r="Q325" s="78"/>
      <c r="R325" s="78"/>
      <c r="S325" s="78"/>
      <c r="T325" s="78"/>
      <c r="U325" s="78"/>
      <c r="V325" s="78"/>
      <c r="W325" s="78"/>
      <c r="X325" s="78"/>
      <c r="Y325" s="78"/>
      <c r="Z325" s="78"/>
      <c r="AA325" s="78"/>
      <c r="AB325" s="78"/>
      <c r="AC325" s="78"/>
      <c r="AD325" s="78"/>
      <c r="AE325" s="78"/>
      <c r="AF325" s="51"/>
      <c r="AG325" s="78"/>
      <c r="AH325" s="78"/>
      <c r="AI325" s="51"/>
      <c r="AJ325" s="78"/>
    </row>
    <row r="326" spans="8:36" x14ac:dyDescent="0.25">
      <c r="H326" s="80"/>
      <c r="Q326" s="78"/>
      <c r="R326" s="78"/>
      <c r="S326" s="78"/>
      <c r="T326" s="78"/>
      <c r="U326" s="78"/>
      <c r="V326" s="78"/>
      <c r="W326" s="78"/>
      <c r="X326" s="78"/>
      <c r="Y326" s="78"/>
      <c r="Z326" s="78"/>
      <c r="AA326" s="78"/>
      <c r="AB326" s="78"/>
      <c r="AC326" s="78"/>
      <c r="AD326" s="78"/>
      <c r="AE326" s="78"/>
      <c r="AF326" s="51"/>
      <c r="AG326" s="78"/>
      <c r="AH326" s="78"/>
      <c r="AI326" s="51"/>
      <c r="AJ326" s="78"/>
    </row>
    <row r="327" spans="8:36" x14ac:dyDescent="0.25">
      <c r="H327" s="80"/>
      <c r="Q327" s="78"/>
      <c r="R327" s="78"/>
      <c r="S327" s="78"/>
      <c r="T327" s="78"/>
      <c r="U327" s="78"/>
      <c r="V327" s="78"/>
      <c r="W327" s="78"/>
      <c r="X327" s="78"/>
      <c r="Y327" s="78"/>
      <c r="Z327" s="78"/>
      <c r="AA327" s="78"/>
      <c r="AB327" s="78"/>
      <c r="AC327" s="78"/>
      <c r="AD327" s="78"/>
      <c r="AE327" s="78"/>
      <c r="AF327" s="51"/>
      <c r="AG327" s="78"/>
      <c r="AH327" s="78"/>
      <c r="AI327" s="51"/>
      <c r="AJ327" s="78"/>
    </row>
    <row r="328" spans="8:36" x14ac:dyDescent="0.25">
      <c r="H328" s="80"/>
      <c r="Q328" s="78"/>
      <c r="R328" s="78"/>
      <c r="S328" s="78"/>
      <c r="T328" s="78"/>
      <c r="U328" s="78"/>
      <c r="V328" s="78"/>
      <c r="W328" s="78"/>
      <c r="X328" s="78"/>
      <c r="Y328" s="78"/>
      <c r="Z328" s="78"/>
      <c r="AA328" s="78"/>
      <c r="AB328" s="78"/>
      <c r="AC328" s="78"/>
      <c r="AD328" s="78"/>
      <c r="AE328" s="78"/>
      <c r="AF328" s="51"/>
      <c r="AG328" s="78"/>
      <c r="AH328" s="78"/>
      <c r="AI328" s="51"/>
      <c r="AJ328" s="78"/>
    </row>
    <row r="329" spans="8:36" x14ac:dyDescent="0.25">
      <c r="H329" s="80"/>
      <c r="Q329" s="78"/>
      <c r="R329" s="78"/>
      <c r="S329" s="78"/>
      <c r="T329" s="78"/>
      <c r="U329" s="78"/>
      <c r="V329" s="78"/>
      <c r="W329" s="78"/>
      <c r="X329" s="78"/>
      <c r="Y329" s="78"/>
      <c r="Z329" s="78"/>
      <c r="AA329" s="78"/>
      <c r="AB329" s="78"/>
      <c r="AC329" s="78"/>
      <c r="AD329" s="78"/>
      <c r="AE329" s="78"/>
      <c r="AF329" s="51"/>
      <c r="AG329" s="78"/>
      <c r="AH329" s="78"/>
      <c r="AI329" s="51"/>
      <c r="AJ329" s="78"/>
    </row>
    <row r="330" spans="8:36" x14ac:dyDescent="0.25">
      <c r="H330" s="80"/>
      <c r="Q330" s="78"/>
      <c r="R330" s="78"/>
      <c r="S330" s="78"/>
      <c r="T330" s="78"/>
      <c r="U330" s="78"/>
      <c r="V330" s="78"/>
      <c r="W330" s="78"/>
      <c r="X330" s="78"/>
      <c r="Y330" s="78"/>
      <c r="Z330" s="78"/>
      <c r="AA330" s="78"/>
      <c r="AB330" s="78"/>
      <c r="AC330" s="78"/>
      <c r="AD330" s="78"/>
      <c r="AE330" s="78"/>
      <c r="AF330" s="51"/>
      <c r="AG330" s="78"/>
      <c r="AH330" s="78"/>
      <c r="AI330" s="51"/>
      <c r="AJ330" s="78"/>
    </row>
    <row r="331" spans="8:36" x14ac:dyDescent="0.25">
      <c r="H331" s="80"/>
      <c r="Q331" s="78"/>
      <c r="R331" s="78"/>
      <c r="S331" s="78"/>
      <c r="T331" s="78"/>
      <c r="U331" s="78"/>
      <c r="V331" s="78"/>
      <c r="W331" s="78"/>
      <c r="X331" s="78"/>
      <c r="Y331" s="78"/>
      <c r="Z331" s="78"/>
      <c r="AA331" s="78"/>
      <c r="AB331" s="78"/>
      <c r="AC331" s="78"/>
      <c r="AD331" s="78"/>
      <c r="AE331" s="78"/>
      <c r="AF331" s="51"/>
      <c r="AG331" s="78"/>
      <c r="AH331" s="78"/>
      <c r="AI331" s="51"/>
      <c r="AJ331" s="78"/>
    </row>
    <row r="332" spans="8:36" x14ac:dyDescent="0.25">
      <c r="H332" s="80"/>
      <c r="Q332" s="78"/>
      <c r="R332" s="78"/>
      <c r="S332" s="78"/>
      <c r="T332" s="78"/>
      <c r="U332" s="78"/>
      <c r="V332" s="78"/>
      <c r="W332" s="78"/>
      <c r="X332" s="78"/>
      <c r="Y332" s="78"/>
      <c r="Z332" s="78"/>
      <c r="AA332" s="78"/>
      <c r="AB332" s="78"/>
      <c r="AC332" s="78"/>
      <c r="AD332" s="78"/>
      <c r="AE332" s="78"/>
      <c r="AF332" s="51"/>
      <c r="AG332" s="78"/>
      <c r="AH332" s="78"/>
      <c r="AI332" s="51"/>
      <c r="AJ332" s="78"/>
    </row>
    <row r="333" spans="8:36" x14ac:dyDescent="0.25">
      <c r="H333" s="80"/>
      <c r="Q333" s="78"/>
      <c r="R333" s="78"/>
      <c r="S333" s="78"/>
      <c r="T333" s="78"/>
      <c r="U333" s="78"/>
      <c r="V333" s="78"/>
      <c r="W333" s="78"/>
      <c r="X333" s="78"/>
      <c r="Y333" s="78"/>
      <c r="Z333" s="78"/>
      <c r="AA333" s="78"/>
      <c r="AB333" s="78"/>
      <c r="AC333" s="78"/>
      <c r="AD333" s="78"/>
      <c r="AE333" s="78"/>
      <c r="AF333" s="51"/>
      <c r="AG333" s="78"/>
      <c r="AH333" s="78"/>
      <c r="AI333" s="51"/>
      <c r="AJ333" s="78"/>
    </row>
    <row r="334" spans="8:36" x14ac:dyDescent="0.25">
      <c r="H334" s="80"/>
      <c r="Q334" s="78"/>
      <c r="R334" s="78"/>
      <c r="S334" s="78"/>
      <c r="T334" s="78"/>
      <c r="U334" s="78"/>
      <c r="V334" s="78"/>
      <c r="W334" s="78"/>
      <c r="X334" s="78"/>
      <c r="Y334" s="78"/>
      <c r="Z334" s="78"/>
      <c r="AA334" s="78"/>
      <c r="AB334" s="78"/>
      <c r="AC334" s="78"/>
      <c r="AD334" s="78"/>
      <c r="AE334" s="78"/>
      <c r="AF334" s="51"/>
      <c r="AG334" s="78"/>
      <c r="AH334" s="78"/>
      <c r="AI334" s="51"/>
      <c r="AJ334" s="78"/>
    </row>
    <row r="335" spans="8:36" x14ac:dyDescent="0.25">
      <c r="H335" s="80"/>
      <c r="Q335" s="78"/>
      <c r="R335" s="78"/>
      <c r="S335" s="78"/>
      <c r="T335" s="78"/>
      <c r="U335" s="78"/>
      <c r="V335" s="78"/>
      <c r="W335" s="78"/>
      <c r="X335" s="78"/>
      <c r="Y335" s="78"/>
      <c r="Z335" s="78"/>
      <c r="AA335" s="78"/>
      <c r="AB335" s="78"/>
      <c r="AC335" s="78"/>
      <c r="AD335" s="78"/>
      <c r="AE335" s="78"/>
      <c r="AF335" s="51"/>
      <c r="AG335" s="78"/>
      <c r="AH335" s="78"/>
      <c r="AI335" s="51"/>
      <c r="AJ335" s="78"/>
    </row>
    <row r="336" spans="8:36" x14ac:dyDescent="0.25">
      <c r="H336" s="80"/>
      <c r="Q336" s="78"/>
      <c r="R336" s="78"/>
      <c r="S336" s="78"/>
      <c r="T336" s="78"/>
      <c r="U336" s="78"/>
      <c r="V336" s="78"/>
      <c r="W336" s="78"/>
      <c r="X336" s="78"/>
      <c r="Y336" s="78"/>
      <c r="Z336" s="78"/>
      <c r="AA336" s="78"/>
      <c r="AB336" s="78"/>
      <c r="AC336" s="78"/>
      <c r="AD336" s="78"/>
      <c r="AE336" s="78"/>
      <c r="AF336" s="51"/>
      <c r="AG336" s="78"/>
      <c r="AH336" s="78"/>
      <c r="AI336" s="51"/>
      <c r="AJ336" s="78"/>
    </row>
    <row r="337" spans="8:36" x14ac:dyDescent="0.25">
      <c r="H337" s="80"/>
      <c r="Q337" s="78"/>
      <c r="R337" s="78"/>
      <c r="S337" s="78"/>
      <c r="T337" s="78"/>
      <c r="U337" s="78"/>
      <c r="V337" s="78"/>
      <c r="W337" s="78"/>
      <c r="X337" s="78"/>
      <c r="Y337" s="78"/>
      <c r="Z337" s="78"/>
      <c r="AA337" s="78"/>
      <c r="AB337" s="78"/>
      <c r="AC337" s="78"/>
      <c r="AD337" s="78"/>
      <c r="AE337" s="78"/>
      <c r="AF337" s="51"/>
      <c r="AG337" s="78"/>
      <c r="AH337" s="78"/>
      <c r="AI337" s="51"/>
      <c r="AJ337" s="78"/>
    </row>
    <row r="338" spans="8:36" x14ac:dyDescent="0.25">
      <c r="H338" s="80"/>
      <c r="Q338" s="78"/>
      <c r="R338" s="78"/>
      <c r="S338" s="78"/>
      <c r="T338" s="78"/>
      <c r="U338" s="78"/>
      <c r="V338" s="78"/>
      <c r="W338" s="78"/>
      <c r="X338" s="78"/>
      <c r="Y338" s="78"/>
      <c r="Z338" s="78"/>
      <c r="AA338" s="78"/>
      <c r="AB338" s="78"/>
      <c r="AC338" s="78"/>
      <c r="AD338" s="78"/>
      <c r="AE338" s="78"/>
      <c r="AF338" s="51"/>
      <c r="AG338" s="78"/>
      <c r="AH338" s="78"/>
      <c r="AI338" s="51"/>
      <c r="AJ338" s="78"/>
    </row>
    <row r="339" spans="8:36" x14ac:dyDescent="0.25">
      <c r="H339" s="80"/>
      <c r="Q339" s="78"/>
      <c r="R339" s="78"/>
      <c r="S339" s="78"/>
      <c r="T339" s="78"/>
      <c r="U339" s="78"/>
      <c r="V339" s="78"/>
      <c r="W339" s="78"/>
      <c r="X339" s="78"/>
      <c r="Y339" s="78"/>
      <c r="Z339" s="78"/>
      <c r="AA339" s="78"/>
      <c r="AB339" s="78"/>
      <c r="AC339" s="78"/>
      <c r="AD339" s="78"/>
      <c r="AE339" s="78"/>
      <c r="AF339" s="51"/>
      <c r="AG339" s="78"/>
      <c r="AH339" s="78"/>
      <c r="AI339" s="51"/>
      <c r="AJ339" s="78"/>
    </row>
    <row r="340" spans="8:36" x14ac:dyDescent="0.25">
      <c r="H340" s="80"/>
      <c r="Q340" s="78"/>
      <c r="R340" s="78"/>
      <c r="S340" s="78"/>
      <c r="T340" s="78"/>
      <c r="U340" s="78"/>
      <c r="V340" s="78"/>
      <c r="W340" s="78"/>
      <c r="X340" s="78"/>
      <c r="Y340" s="78"/>
      <c r="Z340" s="78"/>
      <c r="AA340" s="78"/>
      <c r="AB340" s="78"/>
      <c r="AC340" s="78"/>
      <c r="AD340" s="78"/>
      <c r="AE340" s="78"/>
      <c r="AF340" s="51"/>
      <c r="AG340" s="78"/>
      <c r="AH340" s="78"/>
      <c r="AI340" s="51"/>
      <c r="AJ340" s="78"/>
    </row>
    <row r="341" spans="8:36" x14ac:dyDescent="0.25">
      <c r="H341" s="80"/>
      <c r="Q341" s="78"/>
      <c r="R341" s="78"/>
      <c r="S341" s="78"/>
      <c r="T341" s="78"/>
      <c r="U341" s="78"/>
      <c r="V341" s="78"/>
      <c r="W341" s="78"/>
      <c r="X341" s="78"/>
      <c r="Y341" s="78"/>
      <c r="Z341" s="78"/>
      <c r="AA341" s="78"/>
      <c r="AB341" s="78"/>
      <c r="AC341" s="78"/>
      <c r="AD341" s="78"/>
      <c r="AE341" s="78"/>
      <c r="AF341" s="51"/>
      <c r="AG341" s="78"/>
      <c r="AH341" s="78"/>
      <c r="AI341" s="51"/>
      <c r="AJ341" s="78"/>
    </row>
    <row r="342" spans="8:36" x14ac:dyDescent="0.25">
      <c r="H342" s="80"/>
      <c r="Q342" s="78"/>
      <c r="R342" s="78"/>
      <c r="S342" s="78"/>
      <c r="T342" s="78"/>
      <c r="U342" s="78"/>
      <c r="V342" s="78"/>
      <c r="W342" s="78"/>
      <c r="X342" s="78"/>
      <c r="Y342" s="78"/>
      <c r="Z342" s="78"/>
      <c r="AA342" s="78"/>
      <c r="AB342" s="78"/>
      <c r="AC342" s="78"/>
      <c r="AD342" s="78"/>
      <c r="AE342" s="78"/>
      <c r="AF342" s="51"/>
      <c r="AG342" s="78"/>
      <c r="AH342" s="78"/>
      <c r="AI342" s="51"/>
      <c r="AJ342" s="78"/>
    </row>
    <row r="343" spans="8:36" x14ac:dyDescent="0.25">
      <c r="H343" s="80"/>
      <c r="Q343" s="78"/>
      <c r="R343" s="78"/>
      <c r="S343" s="78"/>
      <c r="T343" s="78"/>
      <c r="U343" s="78"/>
      <c r="V343" s="78"/>
      <c r="W343" s="78"/>
      <c r="X343" s="78"/>
      <c r="Y343" s="78"/>
      <c r="Z343" s="78"/>
      <c r="AA343" s="78"/>
      <c r="AB343" s="78"/>
      <c r="AC343" s="78"/>
      <c r="AD343" s="78"/>
      <c r="AE343" s="78"/>
      <c r="AF343" s="51"/>
      <c r="AG343" s="78"/>
      <c r="AH343" s="78"/>
      <c r="AI343" s="51"/>
      <c r="AJ343" s="78"/>
    </row>
    <row r="344" spans="8:36" x14ac:dyDescent="0.25">
      <c r="H344" s="80"/>
      <c r="Q344" s="78"/>
      <c r="R344" s="78"/>
      <c r="S344" s="78"/>
      <c r="T344" s="78"/>
      <c r="U344" s="78"/>
      <c r="V344" s="78"/>
      <c r="W344" s="78"/>
      <c r="X344" s="78"/>
      <c r="Y344" s="78"/>
      <c r="Z344" s="78"/>
      <c r="AA344" s="78"/>
      <c r="AB344" s="78"/>
      <c r="AC344" s="78"/>
      <c r="AD344" s="78"/>
      <c r="AE344" s="78"/>
      <c r="AF344" s="51"/>
      <c r="AG344" s="78"/>
      <c r="AH344" s="78"/>
      <c r="AI344" s="51"/>
      <c r="AJ344" s="78"/>
    </row>
    <row r="345" spans="8:36" x14ac:dyDescent="0.25">
      <c r="H345" s="80"/>
      <c r="Q345" s="78"/>
      <c r="R345" s="78"/>
      <c r="S345" s="78"/>
      <c r="T345" s="78"/>
      <c r="U345" s="78"/>
      <c r="V345" s="78"/>
      <c r="W345" s="78"/>
      <c r="X345" s="78"/>
      <c r="Y345" s="78"/>
      <c r="Z345" s="78"/>
      <c r="AA345" s="78"/>
      <c r="AB345" s="78"/>
      <c r="AC345" s="78"/>
      <c r="AD345" s="78"/>
      <c r="AE345" s="78"/>
      <c r="AF345" s="51"/>
      <c r="AG345" s="78"/>
      <c r="AH345" s="78"/>
      <c r="AI345" s="51"/>
      <c r="AJ345" s="78"/>
    </row>
    <row r="346" spans="8:36" x14ac:dyDescent="0.25">
      <c r="H346" s="80"/>
      <c r="Q346" s="78"/>
      <c r="R346" s="78"/>
      <c r="S346" s="78"/>
      <c r="T346" s="78"/>
      <c r="U346" s="78"/>
      <c r="V346" s="78"/>
      <c r="W346" s="78"/>
      <c r="X346" s="78"/>
      <c r="Y346" s="78"/>
      <c r="Z346" s="78"/>
      <c r="AA346" s="78"/>
      <c r="AB346" s="78"/>
      <c r="AC346" s="78"/>
      <c r="AD346" s="78"/>
      <c r="AE346" s="78"/>
      <c r="AF346" s="51"/>
      <c r="AG346" s="78"/>
      <c r="AH346" s="78"/>
      <c r="AI346" s="51"/>
      <c r="AJ346" s="78"/>
    </row>
    <row r="347" spans="8:36" x14ac:dyDescent="0.25">
      <c r="H347" s="80"/>
      <c r="Q347" s="78"/>
      <c r="R347" s="78"/>
      <c r="S347" s="78"/>
      <c r="T347" s="78"/>
      <c r="U347" s="78"/>
      <c r="V347" s="78"/>
      <c r="W347" s="78"/>
      <c r="X347" s="78"/>
      <c r="Y347" s="78"/>
      <c r="Z347" s="78"/>
      <c r="AA347" s="78"/>
      <c r="AB347" s="78"/>
      <c r="AC347" s="78"/>
      <c r="AD347" s="78"/>
      <c r="AE347" s="78"/>
      <c r="AF347" s="51"/>
      <c r="AG347" s="78"/>
      <c r="AH347" s="78"/>
      <c r="AI347" s="51"/>
      <c r="AJ347" s="78"/>
    </row>
    <row r="348" spans="8:36" x14ac:dyDescent="0.25">
      <c r="H348" s="80"/>
      <c r="Q348" s="78"/>
      <c r="R348" s="78"/>
      <c r="S348" s="78"/>
      <c r="T348" s="78"/>
      <c r="U348" s="78"/>
      <c r="V348" s="78"/>
      <c r="W348" s="78"/>
      <c r="X348" s="78"/>
      <c r="Y348" s="78"/>
      <c r="Z348" s="78"/>
      <c r="AA348" s="78"/>
      <c r="AB348" s="78"/>
      <c r="AC348" s="78"/>
      <c r="AD348" s="78"/>
      <c r="AE348" s="78"/>
      <c r="AF348" s="51"/>
      <c r="AG348" s="78"/>
      <c r="AH348" s="78"/>
      <c r="AI348" s="51"/>
      <c r="AJ348" s="78"/>
    </row>
    <row r="349" spans="8:36" x14ac:dyDescent="0.25">
      <c r="H349" s="80"/>
      <c r="Q349" s="78"/>
      <c r="R349" s="78"/>
      <c r="S349" s="78"/>
      <c r="T349" s="78"/>
      <c r="U349" s="78"/>
      <c r="V349" s="78"/>
      <c r="W349" s="78"/>
      <c r="X349" s="78"/>
      <c r="Y349" s="78"/>
      <c r="Z349" s="78"/>
      <c r="AA349" s="78"/>
      <c r="AB349" s="78"/>
      <c r="AC349" s="78"/>
      <c r="AD349" s="78"/>
      <c r="AE349" s="78"/>
      <c r="AF349" s="51"/>
      <c r="AG349" s="78"/>
      <c r="AH349" s="78"/>
      <c r="AI349" s="51"/>
      <c r="AJ349" s="78"/>
    </row>
    <row r="350" spans="8:36" x14ac:dyDescent="0.25">
      <c r="H350" s="80"/>
      <c r="Q350" s="78"/>
      <c r="R350" s="78"/>
      <c r="S350" s="78"/>
      <c r="T350" s="78"/>
      <c r="U350" s="78"/>
      <c r="V350" s="78"/>
      <c r="W350" s="78"/>
      <c r="X350" s="78"/>
      <c r="Y350" s="78"/>
      <c r="Z350" s="78"/>
      <c r="AA350" s="78"/>
      <c r="AB350" s="78"/>
      <c r="AC350" s="78"/>
      <c r="AD350" s="78"/>
      <c r="AE350" s="78"/>
      <c r="AF350" s="51"/>
      <c r="AG350" s="78"/>
      <c r="AH350" s="78"/>
      <c r="AI350" s="51"/>
      <c r="AJ350" s="78"/>
    </row>
    <row r="351" spans="8:36" x14ac:dyDescent="0.25">
      <c r="H351" s="80"/>
      <c r="Q351" s="78"/>
      <c r="R351" s="78"/>
      <c r="S351" s="78"/>
      <c r="T351" s="78"/>
      <c r="U351" s="78"/>
      <c r="V351" s="78"/>
      <c r="W351" s="78"/>
      <c r="X351" s="78"/>
      <c r="Y351" s="78"/>
      <c r="Z351" s="78"/>
      <c r="AA351" s="78"/>
      <c r="AB351" s="78"/>
      <c r="AC351" s="78"/>
      <c r="AD351" s="78"/>
      <c r="AE351" s="78"/>
      <c r="AF351" s="51"/>
      <c r="AG351" s="78"/>
      <c r="AH351" s="78"/>
      <c r="AI351" s="51"/>
      <c r="AJ351" s="78"/>
    </row>
    <row r="352" spans="8:36" x14ac:dyDescent="0.25">
      <c r="H352" s="80"/>
      <c r="Q352" s="78"/>
      <c r="R352" s="78"/>
      <c r="S352" s="78"/>
      <c r="T352" s="78"/>
      <c r="U352" s="78"/>
      <c r="V352" s="78"/>
      <c r="W352" s="78"/>
      <c r="X352" s="78"/>
      <c r="Y352" s="78"/>
      <c r="Z352" s="78"/>
      <c r="AA352" s="78"/>
      <c r="AB352" s="78"/>
      <c r="AC352" s="78"/>
      <c r="AD352" s="78"/>
      <c r="AE352" s="78"/>
      <c r="AF352" s="51"/>
      <c r="AG352" s="78"/>
      <c r="AH352" s="78"/>
      <c r="AI352" s="51"/>
      <c r="AJ352" s="78"/>
    </row>
    <row r="353" spans="8:36" x14ac:dyDescent="0.25">
      <c r="H353" s="80"/>
      <c r="Q353" s="78"/>
      <c r="R353" s="78"/>
      <c r="S353" s="78"/>
      <c r="T353" s="78"/>
      <c r="U353" s="78"/>
      <c r="V353" s="78"/>
      <c r="W353" s="78"/>
      <c r="X353" s="78"/>
      <c r="Y353" s="78"/>
      <c r="Z353" s="78"/>
      <c r="AA353" s="78"/>
      <c r="AB353" s="78"/>
      <c r="AC353" s="78"/>
      <c r="AD353" s="78"/>
      <c r="AE353" s="78"/>
      <c r="AF353" s="51"/>
      <c r="AG353" s="78"/>
      <c r="AH353" s="78"/>
      <c r="AI353" s="51"/>
      <c r="AJ353" s="78"/>
    </row>
    <row r="354" spans="8:36" x14ac:dyDescent="0.25">
      <c r="H354" s="80"/>
      <c r="Q354" s="78"/>
      <c r="R354" s="78"/>
      <c r="S354" s="78"/>
      <c r="T354" s="78"/>
      <c r="U354" s="78"/>
      <c r="V354" s="78"/>
      <c r="W354" s="78"/>
      <c r="X354" s="78"/>
      <c r="Y354" s="78"/>
      <c r="Z354" s="78"/>
      <c r="AA354" s="78"/>
      <c r="AB354" s="78"/>
      <c r="AC354" s="78"/>
      <c r="AD354" s="78"/>
      <c r="AE354" s="78"/>
      <c r="AF354" s="51"/>
      <c r="AG354" s="78"/>
      <c r="AH354" s="78"/>
      <c r="AI354" s="51"/>
      <c r="AJ354" s="78"/>
    </row>
    <row r="355" spans="8:36" x14ac:dyDescent="0.25">
      <c r="H355" s="80"/>
      <c r="Q355" s="78"/>
      <c r="R355" s="78"/>
      <c r="S355" s="78"/>
      <c r="T355" s="78"/>
      <c r="U355" s="78"/>
      <c r="V355" s="78"/>
      <c r="W355" s="78"/>
      <c r="X355" s="78"/>
      <c r="Y355" s="78"/>
      <c r="Z355" s="78"/>
      <c r="AA355" s="78"/>
      <c r="AB355" s="78"/>
      <c r="AC355" s="78"/>
      <c r="AD355" s="78"/>
      <c r="AE355" s="78"/>
      <c r="AF355" s="51"/>
      <c r="AG355" s="78"/>
      <c r="AH355" s="78"/>
      <c r="AI355" s="51"/>
      <c r="AJ355" s="78"/>
    </row>
    <row r="356" spans="8:36" x14ac:dyDescent="0.25">
      <c r="H356" s="80"/>
      <c r="Q356" s="78"/>
      <c r="R356" s="78"/>
      <c r="S356" s="78"/>
      <c r="T356" s="78"/>
      <c r="U356" s="78"/>
      <c r="V356" s="78"/>
      <c r="W356" s="78"/>
      <c r="X356" s="78"/>
      <c r="Y356" s="78"/>
      <c r="Z356" s="78"/>
      <c r="AA356" s="78"/>
      <c r="AB356" s="78"/>
      <c r="AC356" s="78"/>
      <c r="AD356" s="78"/>
      <c r="AE356" s="78"/>
      <c r="AF356" s="51"/>
      <c r="AG356" s="78"/>
      <c r="AH356" s="78"/>
      <c r="AI356" s="51"/>
      <c r="AJ356" s="78"/>
    </row>
    <row r="357" spans="8:36" x14ac:dyDescent="0.25">
      <c r="H357" s="80"/>
      <c r="Q357" s="78"/>
      <c r="R357" s="78"/>
      <c r="S357" s="78"/>
      <c r="T357" s="78"/>
      <c r="U357" s="78"/>
      <c r="V357" s="78"/>
      <c r="W357" s="78"/>
      <c r="X357" s="78"/>
      <c r="Y357" s="78"/>
      <c r="Z357" s="78"/>
      <c r="AA357" s="78"/>
      <c r="AB357" s="78"/>
      <c r="AC357" s="78"/>
      <c r="AD357" s="78"/>
      <c r="AE357" s="78"/>
      <c r="AF357" s="51"/>
      <c r="AG357" s="78"/>
      <c r="AH357" s="78"/>
      <c r="AI357" s="51"/>
      <c r="AJ357" s="78"/>
    </row>
    <row r="358" spans="8:36" x14ac:dyDescent="0.25">
      <c r="H358" s="80"/>
      <c r="Q358" s="78"/>
      <c r="R358" s="78"/>
      <c r="S358" s="78"/>
      <c r="T358" s="78"/>
      <c r="U358" s="78"/>
      <c r="V358" s="78"/>
      <c r="W358" s="78"/>
      <c r="X358" s="78"/>
      <c r="Y358" s="78"/>
      <c r="Z358" s="78"/>
      <c r="AA358" s="78"/>
      <c r="AB358" s="78"/>
      <c r="AC358" s="78"/>
      <c r="AD358" s="78"/>
      <c r="AE358" s="78"/>
      <c r="AF358" s="51"/>
      <c r="AG358" s="78"/>
      <c r="AH358" s="78"/>
      <c r="AI358" s="51"/>
      <c r="AJ358" s="78"/>
    </row>
    <row r="359" spans="8:36" x14ac:dyDescent="0.25">
      <c r="H359" s="80"/>
      <c r="Q359" s="78"/>
      <c r="R359" s="78"/>
      <c r="S359" s="78"/>
      <c r="T359" s="78"/>
      <c r="U359" s="78"/>
      <c r="V359" s="78"/>
      <c r="W359" s="78"/>
      <c r="X359" s="78"/>
      <c r="Y359" s="78"/>
      <c r="Z359" s="78"/>
      <c r="AA359" s="78"/>
      <c r="AB359" s="78"/>
      <c r="AC359" s="78"/>
      <c r="AD359" s="78"/>
      <c r="AE359" s="78"/>
      <c r="AF359" s="51"/>
      <c r="AG359" s="78"/>
      <c r="AH359" s="78"/>
      <c r="AI359" s="51"/>
      <c r="AJ359" s="78"/>
    </row>
    <row r="360" spans="8:36" x14ac:dyDescent="0.25">
      <c r="H360" s="80"/>
      <c r="Q360" s="78"/>
      <c r="R360" s="78"/>
      <c r="S360" s="78"/>
      <c r="T360" s="78"/>
      <c r="U360" s="78"/>
      <c r="V360" s="78"/>
      <c r="W360" s="78"/>
      <c r="X360" s="78"/>
      <c r="Y360" s="78"/>
      <c r="Z360" s="78"/>
      <c r="AA360" s="78"/>
      <c r="AB360" s="78"/>
      <c r="AC360" s="78"/>
      <c r="AD360" s="78"/>
      <c r="AE360" s="78"/>
      <c r="AF360" s="51"/>
      <c r="AG360" s="78"/>
      <c r="AH360" s="78"/>
      <c r="AI360" s="51"/>
      <c r="AJ360" s="78"/>
    </row>
    <row r="361" spans="8:36" x14ac:dyDescent="0.25">
      <c r="H361" s="80"/>
      <c r="Q361" s="78"/>
      <c r="R361" s="78"/>
      <c r="S361" s="78"/>
      <c r="T361" s="78"/>
      <c r="U361" s="78"/>
      <c r="V361" s="78"/>
      <c r="W361" s="78"/>
      <c r="X361" s="78"/>
      <c r="Y361" s="78"/>
      <c r="Z361" s="78"/>
      <c r="AA361" s="78"/>
      <c r="AB361" s="78"/>
      <c r="AC361" s="78"/>
      <c r="AD361" s="78"/>
      <c r="AE361" s="78"/>
      <c r="AF361" s="51"/>
      <c r="AG361" s="78"/>
      <c r="AH361" s="78"/>
      <c r="AI361" s="51"/>
      <c r="AJ361" s="78"/>
    </row>
    <row r="362" spans="8:36" x14ac:dyDescent="0.25">
      <c r="H362" s="80"/>
      <c r="Q362" s="78"/>
      <c r="R362" s="78"/>
      <c r="S362" s="78"/>
      <c r="T362" s="78"/>
      <c r="U362" s="78"/>
      <c r="V362" s="78"/>
      <c r="W362" s="78"/>
      <c r="X362" s="78"/>
      <c r="Y362" s="78"/>
      <c r="Z362" s="78"/>
      <c r="AA362" s="78"/>
      <c r="AB362" s="78"/>
      <c r="AC362" s="78"/>
      <c r="AD362" s="78"/>
      <c r="AE362" s="78"/>
      <c r="AF362" s="51"/>
      <c r="AG362" s="78"/>
      <c r="AH362" s="78"/>
      <c r="AI362" s="51"/>
      <c r="AJ362" s="78"/>
    </row>
    <row r="363" spans="8:36" x14ac:dyDescent="0.25">
      <c r="H363" s="80"/>
      <c r="Q363" s="78"/>
      <c r="R363" s="78"/>
      <c r="S363" s="78"/>
      <c r="T363" s="78"/>
      <c r="U363" s="78"/>
      <c r="V363" s="78"/>
      <c r="W363" s="78"/>
      <c r="X363" s="78"/>
      <c r="Y363" s="78"/>
      <c r="Z363" s="78"/>
      <c r="AA363" s="78"/>
      <c r="AB363" s="78"/>
      <c r="AC363" s="78"/>
      <c r="AD363" s="78"/>
      <c r="AE363" s="78"/>
      <c r="AF363" s="51"/>
      <c r="AG363" s="78"/>
      <c r="AH363" s="78"/>
      <c r="AI363" s="51"/>
      <c r="AJ363" s="78"/>
    </row>
    <row r="364" spans="8:36" x14ac:dyDescent="0.25">
      <c r="H364" s="80"/>
      <c r="Q364" s="78"/>
      <c r="R364" s="78"/>
      <c r="S364" s="78"/>
      <c r="T364" s="78"/>
      <c r="U364" s="78"/>
      <c r="V364" s="78"/>
      <c r="W364" s="78"/>
      <c r="X364" s="78"/>
      <c r="Y364" s="78"/>
      <c r="Z364" s="78"/>
      <c r="AA364" s="78"/>
      <c r="AB364" s="78"/>
      <c r="AC364" s="78"/>
      <c r="AD364" s="78"/>
      <c r="AE364" s="78"/>
      <c r="AF364" s="51"/>
      <c r="AG364" s="78"/>
      <c r="AH364" s="78"/>
      <c r="AI364" s="51"/>
      <c r="AJ364" s="78"/>
    </row>
    <row r="365" spans="8:36" x14ac:dyDescent="0.25">
      <c r="H365" s="80"/>
      <c r="Q365" s="78"/>
      <c r="R365" s="78"/>
      <c r="S365" s="78"/>
      <c r="T365" s="78"/>
      <c r="U365" s="78"/>
      <c r="V365" s="78"/>
      <c r="W365" s="78"/>
      <c r="X365" s="78"/>
      <c r="Y365" s="78"/>
      <c r="Z365" s="78"/>
      <c r="AA365" s="78"/>
      <c r="AB365" s="78"/>
      <c r="AC365" s="78"/>
      <c r="AD365" s="78"/>
      <c r="AE365" s="78"/>
      <c r="AF365" s="51"/>
      <c r="AG365" s="78"/>
      <c r="AH365" s="78"/>
      <c r="AI365" s="51"/>
      <c r="AJ365" s="78"/>
    </row>
    <row r="366" spans="8:36" x14ac:dyDescent="0.25">
      <c r="H366" s="80"/>
      <c r="Q366" s="78"/>
      <c r="R366" s="78"/>
      <c r="S366" s="78"/>
      <c r="T366" s="78"/>
      <c r="U366" s="78"/>
      <c r="V366" s="78"/>
      <c r="W366" s="78"/>
      <c r="X366" s="78"/>
      <c r="Y366" s="78"/>
      <c r="Z366" s="78"/>
      <c r="AA366" s="78"/>
      <c r="AB366" s="78"/>
      <c r="AC366" s="78"/>
      <c r="AD366" s="78"/>
      <c r="AE366" s="78"/>
      <c r="AF366" s="51"/>
      <c r="AG366" s="78"/>
      <c r="AH366" s="78"/>
      <c r="AI366" s="51"/>
      <c r="AJ366" s="78"/>
    </row>
    <row r="367" spans="8:36" x14ac:dyDescent="0.25">
      <c r="H367" s="80"/>
      <c r="Q367" s="78"/>
      <c r="R367" s="78"/>
      <c r="S367" s="78"/>
      <c r="T367" s="78"/>
      <c r="U367" s="78"/>
      <c r="V367" s="78"/>
      <c r="W367" s="78"/>
      <c r="X367" s="78"/>
      <c r="Y367" s="78"/>
      <c r="Z367" s="78"/>
      <c r="AA367" s="78"/>
      <c r="AB367" s="78"/>
      <c r="AC367" s="78"/>
      <c r="AD367" s="78"/>
      <c r="AE367" s="78"/>
      <c r="AF367" s="51"/>
      <c r="AG367" s="78"/>
      <c r="AH367" s="78"/>
      <c r="AI367" s="51"/>
      <c r="AJ367" s="78"/>
    </row>
    <row r="368" spans="8:36" x14ac:dyDescent="0.25">
      <c r="H368" s="80"/>
      <c r="Q368" s="78"/>
      <c r="R368" s="78"/>
      <c r="S368" s="78"/>
      <c r="T368" s="78"/>
      <c r="U368" s="78"/>
      <c r="V368" s="78"/>
      <c r="W368" s="78"/>
      <c r="X368" s="78"/>
      <c r="Y368" s="78"/>
      <c r="Z368" s="78"/>
      <c r="AA368" s="78"/>
      <c r="AB368" s="78"/>
      <c r="AC368" s="78"/>
      <c r="AD368" s="78"/>
      <c r="AE368" s="78"/>
      <c r="AF368" s="51"/>
      <c r="AG368" s="78"/>
      <c r="AH368" s="78"/>
      <c r="AI368" s="51"/>
      <c r="AJ368" s="78"/>
    </row>
    <row r="369" spans="8:36" x14ac:dyDescent="0.25">
      <c r="H369" s="80"/>
      <c r="Q369" s="78"/>
      <c r="R369" s="78"/>
      <c r="S369" s="78"/>
      <c r="T369" s="78"/>
      <c r="U369" s="78"/>
      <c r="V369" s="78"/>
      <c r="W369" s="78"/>
      <c r="X369" s="78"/>
      <c r="Y369" s="78"/>
      <c r="Z369" s="78"/>
      <c r="AA369" s="78"/>
      <c r="AB369" s="78"/>
      <c r="AC369" s="78"/>
      <c r="AD369" s="78"/>
      <c r="AE369" s="78"/>
      <c r="AF369" s="51"/>
      <c r="AG369" s="78"/>
      <c r="AH369" s="78"/>
      <c r="AI369" s="51"/>
      <c r="AJ369" s="78"/>
    </row>
    <row r="370" spans="8:36" x14ac:dyDescent="0.25">
      <c r="H370" s="80"/>
      <c r="Q370" s="78"/>
      <c r="R370" s="78"/>
      <c r="S370" s="78"/>
      <c r="T370" s="78"/>
      <c r="U370" s="78"/>
      <c r="V370" s="78"/>
      <c r="W370" s="78"/>
      <c r="X370" s="78"/>
      <c r="Y370" s="78"/>
      <c r="Z370" s="78"/>
      <c r="AA370" s="78"/>
      <c r="AB370" s="78"/>
      <c r="AC370" s="78"/>
      <c r="AD370" s="78"/>
      <c r="AE370" s="78"/>
      <c r="AF370" s="51"/>
      <c r="AG370" s="78"/>
      <c r="AH370" s="78"/>
      <c r="AI370" s="51"/>
      <c r="AJ370" s="78"/>
    </row>
    <row r="371" spans="8:36" x14ac:dyDescent="0.25">
      <c r="H371" s="80"/>
      <c r="Q371" s="78"/>
      <c r="R371" s="78"/>
      <c r="S371" s="78"/>
      <c r="T371" s="78"/>
      <c r="U371" s="78"/>
      <c r="V371" s="78"/>
      <c r="W371" s="78"/>
      <c r="X371" s="78"/>
      <c r="Y371" s="78"/>
      <c r="Z371" s="78"/>
      <c r="AA371" s="78"/>
      <c r="AB371" s="78"/>
      <c r="AC371" s="78"/>
      <c r="AD371" s="78"/>
      <c r="AE371" s="78"/>
      <c r="AF371" s="51"/>
      <c r="AG371" s="78"/>
      <c r="AH371" s="78"/>
      <c r="AI371" s="51"/>
      <c r="AJ371" s="78"/>
    </row>
    <row r="372" spans="8:36" x14ac:dyDescent="0.25">
      <c r="H372" s="80"/>
      <c r="Q372" s="78"/>
      <c r="R372" s="78"/>
      <c r="S372" s="78"/>
      <c r="T372" s="78"/>
      <c r="U372" s="78"/>
      <c r="V372" s="78"/>
      <c r="W372" s="78"/>
      <c r="X372" s="78"/>
      <c r="Y372" s="78"/>
      <c r="Z372" s="78"/>
      <c r="AA372" s="78"/>
      <c r="AB372" s="78"/>
      <c r="AC372" s="78"/>
      <c r="AD372" s="78"/>
      <c r="AE372" s="78"/>
      <c r="AF372" s="51"/>
      <c r="AG372" s="78"/>
      <c r="AH372" s="78"/>
      <c r="AI372" s="51"/>
      <c r="AJ372" s="78"/>
    </row>
    <row r="373" spans="8:36" x14ac:dyDescent="0.25">
      <c r="H373" s="80"/>
      <c r="Q373" s="78"/>
      <c r="R373" s="78"/>
      <c r="S373" s="78"/>
      <c r="T373" s="78"/>
      <c r="U373" s="78"/>
      <c r="V373" s="78"/>
      <c r="W373" s="78"/>
      <c r="X373" s="78"/>
      <c r="Y373" s="78"/>
      <c r="Z373" s="78"/>
      <c r="AA373" s="78"/>
      <c r="AB373" s="78"/>
      <c r="AC373" s="78"/>
      <c r="AD373" s="78"/>
      <c r="AE373" s="78"/>
      <c r="AF373" s="51"/>
      <c r="AG373" s="78"/>
      <c r="AH373" s="78"/>
      <c r="AI373" s="51"/>
      <c r="AJ373" s="78"/>
    </row>
    <row r="374" spans="8:36" x14ac:dyDescent="0.25">
      <c r="H374" s="80"/>
      <c r="Q374" s="78"/>
      <c r="R374" s="78"/>
      <c r="S374" s="78"/>
      <c r="T374" s="78"/>
      <c r="U374" s="78"/>
      <c r="V374" s="78"/>
      <c r="W374" s="78"/>
      <c r="X374" s="78"/>
      <c r="Y374" s="78"/>
      <c r="Z374" s="78"/>
      <c r="AA374" s="78"/>
      <c r="AB374" s="78"/>
      <c r="AC374" s="78"/>
      <c r="AD374" s="78"/>
      <c r="AE374" s="78"/>
      <c r="AF374" s="51"/>
      <c r="AG374" s="78"/>
      <c r="AH374" s="78"/>
      <c r="AI374" s="51"/>
      <c r="AJ374" s="78"/>
    </row>
    <row r="375" spans="8:36" x14ac:dyDescent="0.25">
      <c r="H375" s="80"/>
      <c r="Q375" s="78"/>
      <c r="R375" s="78"/>
      <c r="S375" s="78"/>
      <c r="T375" s="78"/>
      <c r="U375" s="78"/>
      <c r="V375" s="78"/>
      <c r="W375" s="78"/>
      <c r="X375" s="78"/>
      <c r="Y375" s="78"/>
      <c r="Z375" s="78"/>
      <c r="AA375" s="78"/>
      <c r="AB375" s="78"/>
      <c r="AC375" s="78"/>
      <c r="AD375" s="78"/>
      <c r="AE375" s="78"/>
      <c r="AF375" s="51"/>
      <c r="AG375" s="78"/>
      <c r="AH375" s="78"/>
      <c r="AI375" s="51"/>
      <c r="AJ375" s="78"/>
    </row>
    <row r="376" spans="8:36" x14ac:dyDescent="0.25">
      <c r="H376" s="80"/>
      <c r="Q376" s="78"/>
      <c r="R376" s="78"/>
      <c r="S376" s="78"/>
      <c r="T376" s="78"/>
      <c r="U376" s="78"/>
      <c r="V376" s="78"/>
      <c r="W376" s="78"/>
      <c r="X376" s="78"/>
      <c r="Y376" s="78"/>
      <c r="Z376" s="78"/>
      <c r="AA376" s="78"/>
      <c r="AB376" s="78"/>
      <c r="AC376" s="78"/>
      <c r="AD376" s="78"/>
      <c r="AE376" s="78"/>
      <c r="AF376" s="51"/>
      <c r="AG376" s="78"/>
      <c r="AH376" s="78"/>
      <c r="AI376" s="51"/>
      <c r="AJ376" s="78"/>
    </row>
    <row r="377" spans="8:36" x14ac:dyDescent="0.25">
      <c r="H377" s="80"/>
      <c r="Q377" s="78"/>
      <c r="R377" s="78"/>
      <c r="S377" s="78"/>
      <c r="T377" s="78"/>
      <c r="U377" s="78"/>
      <c r="V377" s="78"/>
      <c r="W377" s="78"/>
      <c r="X377" s="78"/>
      <c r="Y377" s="78"/>
      <c r="Z377" s="78"/>
      <c r="AA377" s="78"/>
      <c r="AB377" s="78"/>
      <c r="AC377" s="78"/>
      <c r="AD377" s="78"/>
      <c r="AE377" s="78"/>
      <c r="AF377" s="51"/>
      <c r="AG377" s="78"/>
      <c r="AH377" s="78"/>
      <c r="AI377" s="51"/>
      <c r="AJ377" s="78"/>
    </row>
    <row r="378" spans="8:36" x14ac:dyDescent="0.25">
      <c r="H378" s="80"/>
      <c r="Q378" s="78"/>
      <c r="R378" s="78"/>
      <c r="S378" s="78"/>
      <c r="T378" s="78"/>
      <c r="U378" s="78"/>
      <c r="V378" s="78"/>
      <c r="W378" s="78"/>
      <c r="X378" s="78"/>
      <c r="Y378" s="78"/>
      <c r="Z378" s="78"/>
      <c r="AA378" s="78"/>
      <c r="AB378" s="78"/>
      <c r="AC378" s="78"/>
      <c r="AD378" s="78"/>
      <c r="AE378" s="78"/>
      <c r="AF378" s="51"/>
      <c r="AG378" s="78"/>
      <c r="AH378" s="78"/>
      <c r="AI378" s="51"/>
      <c r="AJ378" s="78"/>
    </row>
    <row r="379" spans="8:36" x14ac:dyDescent="0.25">
      <c r="H379" s="80"/>
      <c r="Q379" s="78"/>
      <c r="R379" s="78"/>
      <c r="S379" s="78"/>
      <c r="T379" s="78"/>
      <c r="U379" s="78"/>
      <c r="V379" s="78"/>
      <c r="W379" s="78"/>
      <c r="X379" s="78"/>
      <c r="Y379" s="78"/>
      <c r="Z379" s="78"/>
      <c r="AA379" s="78"/>
      <c r="AB379" s="78"/>
      <c r="AC379" s="78"/>
      <c r="AD379" s="78"/>
      <c r="AE379" s="78"/>
      <c r="AF379" s="51"/>
      <c r="AG379" s="78"/>
      <c r="AH379" s="78"/>
      <c r="AI379" s="51"/>
      <c r="AJ379" s="78"/>
    </row>
    <row r="380" spans="8:36" x14ac:dyDescent="0.25">
      <c r="H380" s="80"/>
      <c r="Q380" s="78"/>
      <c r="R380" s="78"/>
      <c r="S380" s="78"/>
      <c r="T380" s="78"/>
      <c r="U380" s="78"/>
      <c r="V380" s="78"/>
      <c r="W380" s="78"/>
      <c r="X380" s="78"/>
      <c r="Y380" s="78"/>
      <c r="Z380" s="78"/>
      <c r="AA380" s="78"/>
      <c r="AB380" s="78"/>
      <c r="AC380" s="78"/>
      <c r="AD380" s="78"/>
      <c r="AE380" s="78"/>
      <c r="AF380" s="51"/>
      <c r="AG380" s="78"/>
      <c r="AH380" s="78"/>
      <c r="AI380" s="51"/>
      <c r="AJ380" s="78"/>
    </row>
    <row r="381" spans="8:36" x14ac:dyDescent="0.25">
      <c r="H381" s="80"/>
      <c r="Q381" s="78"/>
      <c r="R381" s="78"/>
      <c r="S381" s="78"/>
      <c r="T381" s="78"/>
      <c r="U381" s="78"/>
      <c r="V381" s="78"/>
      <c r="W381" s="78"/>
      <c r="X381" s="78"/>
      <c r="Y381" s="78"/>
      <c r="Z381" s="78"/>
      <c r="AA381" s="78"/>
      <c r="AB381" s="78"/>
      <c r="AC381" s="78"/>
      <c r="AD381" s="78"/>
      <c r="AE381" s="78"/>
      <c r="AF381" s="51"/>
      <c r="AG381" s="78"/>
      <c r="AH381" s="78"/>
      <c r="AI381" s="51"/>
      <c r="AJ381" s="78"/>
    </row>
    <row r="382" spans="8:36" x14ac:dyDescent="0.25">
      <c r="H382" s="80"/>
      <c r="Q382" s="78"/>
      <c r="R382" s="78"/>
      <c r="S382" s="78"/>
      <c r="T382" s="78"/>
      <c r="U382" s="78"/>
      <c r="V382" s="78"/>
      <c r="W382" s="78"/>
      <c r="X382" s="78"/>
      <c r="Y382" s="78"/>
      <c r="Z382" s="78"/>
      <c r="AA382" s="78"/>
      <c r="AB382" s="78"/>
      <c r="AC382" s="78"/>
      <c r="AD382" s="78"/>
      <c r="AE382" s="78"/>
      <c r="AF382" s="51"/>
      <c r="AG382" s="78"/>
      <c r="AH382" s="78"/>
      <c r="AI382" s="51"/>
      <c r="AJ382" s="78"/>
    </row>
    <row r="383" spans="8:36" x14ac:dyDescent="0.25">
      <c r="H383" s="80"/>
      <c r="Q383" s="78"/>
      <c r="R383" s="78"/>
      <c r="S383" s="78"/>
      <c r="T383" s="78"/>
      <c r="U383" s="78"/>
      <c r="V383" s="78"/>
      <c r="W383" s="78"/>
      <c r="X383" s="78"/>
      <c r="Y383" s="78"/>
      <c r="Z383" s="78"/>
      <c r="AA383" s="78"/>
      <c r="AB383" s="78"/>
      <c r="AC383" s="78"/>
      <c r="AD383" s="78"/>
      <c r="AE383" s="78"/>
      <c r="AF383" s="51"/>
      <c r="AG383" s="78"/>
      <c r="AH383" s="78"/>
      <c r="AI383" s="51"/>
      <c r="AJ383" s="78"/>
    </row>
    <row r="384" spans="8:36" x14ac:dyDescent="0.25">
      <c r="H384" s="80"/>
      <c r="Q384" s="78"/>
      <c r="R384" s="78"/>
      <c r="S384" s="78"/>
      <c r="T384" s="78"/>
      <c r="U384" s="78"/>
      <c r="V384" s="78"/>
      <c r="W384" s="78"/>
      <c r="X384" s="78"/>
      <c r="Y384" s="78"/>
      <c r="Z384" s="78"/>
      <c r="AA384" s="78"/>
      <c r="AB384" s="78"/>
      <c r="AC384" s="78"/>
      <c r="AD384" s="78"/>
      <c r="AE384" s="78"/>
      <c r="AF384" s="51"/>
      <c r="AG384" s="78"/>
      <c r="AH384" s="78"/>
      <c r="AI384" s="51"/>
      <c r="AJ384" s="78"/>
    </row>
    <row r="385" spans="8:36" x14ac:dyDescent="0.25">
      <c r="H385" s="80"/>
      <c r="Q385" s="78"/>
      <c r="R385" s="78"/>
      <c r="S385" s="78"/>
      <c r="T385" s="78"/>
      <c r="U385" s="78"/>
      <c r="V385" s="78"/>
      <c r="W385" s="78"/>
      <c r="X385" s="78"/>
      <c r="Y385" s="78"/>
      <c r="Z385" s="78"/>
      <c r="AA385" s="78"/>
      <c r="AB385" s="78"/>
      <c r="AC385" s="78"/>
      <c r="AD385" s="78"/>
      <c r="AE385" s="78"/>
      <c r="AF385" s="51"/>
      <c r="AG385" s="78"/>
      <c r="AH385" s="78"/>
      <c r="AI385" s="51"/>
      <c r="AJ385" s="78"/>
    </row>
    <row r="386" spans="8:36" x14ac:dyDescent="0.25">
      <c r="H386" s="80"/>
      <c r="Q386" s="78"/>
      <c r="R386" s="78"/>
      <c r="S386" s="78"/>
      <c r="T386" s="78"/>
      <c r="U386" s="78"/>
      <c r="V386" s="78"/>
      <c r="W386" s="78"/>
      <c r="X386" s="78"/>
      <c r="Y386" s="78"/>
      <c r="Z386" s="78"/>
      <c r="AA386" s="78"/>
      <c r="AB386" s="78"/>
      <c r="AC386" s="78"/>
      <c r="AD386" s="78"/>
      <c r="AE386" s="78"/>
      <c r="AF386" s="51"/>
      <c r="AG386" s="78"/>
      <c r="AH386" s="78"/>
      <c r="AI386" s="51"/>
      <c r="AJ386" s="78"/>
    </row>
    <row r="387" spans="8:36" x14ac:dyDescent="0.25">
      <c r="H387" s="80"/>
      <c r="Q387" s="78"/>
      <c r="R387" s="78"/>
      <c r="S387" s="78"/>
      <c r="T387" s="78"/>
      <c r="U387" s="78"/>
      <c r="V387" s="78"/>
      <c r="W387" s="78"/>
      <c r="X387" s="78"/>
      <c r="Y387" s="78"/>
      <c r="Z387" s="78"/>
      <c r="AA387" s="78"/>
      <c r="AB387" s="78"/>
      <c r="AC387" s="78"/>
      <c r="AD387" s="78"/>
      <c r="AE387" s="78"/>
      <c r="AF387" s="51"/>
      <c r="AG387" s="78"/>
      <c r="AH387" s="78"/>
      <c r="AI387" s="51"/>
      <c r="AJ387" s="78"/>
    </row>
    <row r="388" spans="8:36" x14ac:dyDescent="0.25">
      <c r="H388" s="80"/>
      <c r="Q388" s="78"/>
      <c r="R388" s="78"/>
      <c r="S388" s="78"/>
      <c r="T388" s="78"/>
      <c r="U388" s="78"/>
      <c r="V388" s="78"/>
      <c r="W388" s="78"/>
      <c r="X388" s="78"/>
      <c r="Y388" s="78"/>
      <c r="Z388" s="78"/>
      <c r="AA388" s="78"/>
      <c r="AB388" s="78"/>
      <c r="AC388" s="78"/>
      <c r="AD388" s="78"/>
      <c r="AE388" s="78"/>
      <c r="AF388" s="51"/>
      <c r="AG388" s="78"/>
      <c r="AH388" s="78"/>
      <c r="AI388" s="51"/>
      <c r="AJ388" s="78"/>
    </row>
    <row r="389" spans="8:36" x14ac:dyDescent="0.25">
      <c r="H389" s="80"/>
      <c r="Q389" s="78"/>
      <c r="R389" s="78"/>
      <c r="S389" s="78"/>
      <c r="T389" s="78"/>
      <c r="U389" s="78"/>
      <c r="V389" s="78"/>
      <c r="W389" s="78"/>
      <c r="X389" s="78"/>
      <c r="Y389" s="78"/>
      <c r="Z389" s="78"/>
      <c r="AA389" s="78"/>
      <c r="AB389" s="78"/>
      <c r="AC389" s="78"/>
      <c r="AD389" s="78"/>
      <c r="AE389" s="78"/>
      <c r="AF389" s="51"/>
      <c r="AG389" s="78"/>
      <c r="AH389" s="78"/>
      <c r="AI389" s="51"/>
      <c r="AJ389" s="78"/>
    </row>
    <row r="390" spans="8:36" x14ac:dyDescent="0.25">
      <c r="H390" s="80"/>
      <c r="Q390" s="78"/>
      <c r="R390" s="78"/>
      <c r="S390" s="78"/>
      <c r="T390" s="78"/>
      <c r="U390" s="78"/>
      <c r="V390" s="78"/>
      <c r="W390" s="78"/>
      <c r="X390" s="78"/>
      <c r="Y390" s="78"/>
      <c r="Z390" s="78"/>
      <c r="AA390" s="78"/>
      <c r="AB390" s="78"/>
      <c r="AC390" s="78"/>
      <c r="AD390" s="78"/>
      <c r="AE390" s="78"/>
      <c r="AF390" s="51"/>
      <c r="AG390" s="78"/>
      <c r="AH390" s="78"/>
      <c r="AI390" s="51"/>
      <c r="AJ390" s="78"/>
    </row>
    <row r="391" spans="8:36" x14ac:dyDescent="0.25">
      <c r="H391" s="80"/>
      <c r="Q391" s="78"/>
      <c r="R391" s="78"/>
      <c r="S391" s="78"/>
      <c r="T391" s="78"/>
      <c r="U391" s="78"/>
      <c r="V391" s="78"/>
      <c r="W391" s="78"/>
      <c r="X391" s="78"/>
      <c r="Y391" s="78"/>
      <c r="Z391" s="78"/>
      <c r="AA391" s="78"/>
      <c r="AB391" s="78"/>
      <c r="AC391" s="78"/>
      <c r="AD391" s="78"/>
      <c r="AE391" s="78"/>
      <c r="AF391" s="51"/>
      <c r="AG391" s="78"/>
      <c r="AH391" s="78"/>
      <c r="AI391" s="51"/>
      <c r="AJ391" s="78"/>
    </row>
    <row r="392" spans="8:36" x14ac:dyDescent="0.25">
      <c r="H392" s="80"/>
      <c r="Q392" s="78"/>
      <c r="R392" s="78"/>
      <c r="S392" s="78"/>
      <c r="T392" s="78"/>
      <c r="U392" s="78"/>
      <c r="V392" s="78"/>
      <c r="W392" s="78"/>
      <c r="X392" s="78"/>
      <c r="Y392" s="78"/>
      <c r="Z392" s="78"/>
      <c r="AA392" s="78"/>
      <c r="AB392" s="78"/>
      <c r="AC392" s="78"/>
      <c r="AD392" s="78"/>
      <c r="AE392" s="78"/>
      <c r="AF392" s="51"/>
      <c r="AG392" s="78"/>
      <c r="AH392" s="78"/>
      <c r="AI392" s="51"/>
      <c r="AJ392" s="78"/>
    </row>
    <row r="393" spans="8:36" x14ac:dyDescent="0.25">
      <c r="H393" s="80"/>
      <c r="Q393" s="78"/>
      <c r="R393" s="78"/>
      <c r="S393" s="78"/>
      <c r="T393" s="78"/>
      <c r="U393" s="78"/>
      <c r="V393" s="78"/>
      <c r="W393" s="78"/>
      <c r="X393" s="78"/>
      <c r="Y393" s="78"/>
      <c r="Z393" s="78"/>
      <c r="AA393" s="78"/>
      <c r="AB393" s="78"/>
      <c r="AC393" s="78"/>
      <c r="AD393" s="78"/>
      <c r="AE393" s="78"/>
      <c r="AF393" s="51"/>
      <c r="AG393" s="78"/>
      <c r="AH393" s="78"/>
      <c r="AI393" s="51"/>
      <c r="AJ393" s="78"/>
    </row>
    <row r="394" spans="8:36" x14ac:dyDescent="0.25">
      <c r="H394" s="80"/>
      <c r="Q394" s="78"/>
      <c r="R394" s="78"/>
      <c r="S394" s="78"/>
      <c r="T394" s="78"/>
      <c r="U394" s="78"/>
      <c r="V394" s="78"/>
      <c r="W394" s="78"/>
      <c r="X394" s="78"/>
      <c r="Y394" s="78"/>
      <c r="Z394" s="78"/>
      <c r="AA394" s="78"/>
      <c r="AB394" s="78"/>
      <c r="AC394" s="78"/>
      <c r="AD394" s="78"/>
      <c r="AE394" s="78"/>
      <c r="AF394" s="51"/>
      <c r="AG394" s="78"/>
      <c r="AH394" s="78"/>
      <c r="AI394" s="51"/>
      <c r="AJ394" s="78"/>
    </row>
    <row r="395" spans="8:36" x14ac:dyDescent="0.25">
      <c r="H395" s="80"/>
      <c r="Q395" s="78"/>
      <c r="R395" s="78"/>
      <c r="S395" s="78"/>
      <c r="T395" s="78"/>
      <c r="U395" s="78"/>
      <c r="V395" s="78"/>
      <c r="W395" s="78"/>
      <c r="X395" s="78"/>
      <c r="Y395" s="78"/>
      <c r="Z395" s="78"/>
      <c r="AA395" s="78"/>
      <c r="AB395" s="78"/>
      <c r="AC395" s="78"/>
      <c r="AD395" s="78"/>
      <c r="AE395" s="78"/>
      <c r="AF395" s="51"/>
      <c r="AG395" s="78"/>
      <c r="AH395" s="78"/>
      <c r="AI395" s="51"/>
      <c r="AJ395" s="78"/>
    </row>
    <row r="396" spans="8:36" x14ac:dyDescent="0.25">
      <c r="H396" s="80"/>
      <c r="Q396" s="78"/>
      <c r="R396" s="78"/>
      <c r="S396" s="78"/>
      <c r="T396" s="78"/>
      <c r="U396" s="78"/>
      <c r="V396" s="78"/>
      <c r="W396" s="78"/>
      <c r="X396" s="78"/>
      <c r="Y396" s="78"/>
      <c r="Z396" s="78"/>
      <c r="AA396" s="78"/>
      <c r="AB396" s="78"/>
      <c r="AC396" s="78"/>
      <c r="AD396" s="78"/>
      <c r="AE396" s="78"/>
      <c r="AF396" s="51"/>
      <c r="AG396" s="78"/>
      <c r="AH396" s="78"/>
      <c r="AI396" s="51"/>
      <c r="AJ396" s="78"/>
    </row>
    <row r="397" spans="8:36" x14ac:dyDescent="0.25">
      <c r="H397" s="80"/>
      <c r="Q397" s="78"/>
      <c r="R397" s="78"/>
      <c r="S397" s="78"/>
      <c r="T397" s="78"/>
      <c r="U397" s="78"/>
      <c r="V397" s="78"/>
      <c r="W397" s="78"/>
      <c r="X397" s="78"/>
      <c r="Y397" s="78"/>
      <c r="Z397" s="78"/>
      <c r="AA397" s="78"/>
      <c r="AB397" s="78"/>
      <c r="AC397" s="78"/>
      <c r="AD397" s="78"/>
      <c r="AE397" s="78"/>
      <c r="AF397" s="51"/>
      <c r="AG397" s="78"/>
      <c r="AH397" s="78"/>
      <c r="AI397" s="51"/>
      <c r="AJ397" s="78"/>
    </row>
    <row r="398" spans="8:36" x14ac:dyDescent="0.25">
      <c r="H398" s="80"/>
      <c r="Q398" s="78"/>
      <c r="R398" s="78"/>
      <c r="S398" s="78"/>
      <c r="T398" s="78"/>
      <c r="U398" s="78"/>
      <c r="V398" s="78"/>
      <c r="W398" s="78"/>
      <c r="X398" s="78"/>
      <c r="Y398" s="78"/>
      <c r="Z398" s="78"/>
      <c r="AA398" s="78"/>
      <c r="AB398" s="78"/>
      <c r="AC398" s="78"/>
      <c r="AD398" s="78"/>
      <c r="AE398" s="78"/>
      <c r="AF398" s="51"/>
      <c r="AG398" s="78"/>
      <c r="AH398" s="78"/>
      <c r="AI398" s="51"/>
      <c r="AJ398" s="78"/>
    </row>
    <row r="399" spans="8:36" x14ac:dyDescent="0.25">
      <c r="H399" s="80"/>
      <c r="Q399" s="78"/>
      <c r="R399" s="78"/>
      <c r="S399" s="78"/>
      <c r="T399" s="78"/>
      <c r="U399" s="78"/>
      <c r="V399" s="78"/>
      <c r="W399" s="78"/>
      <c r="X399" s="78"/>
      <c r="Y399" s="78"/>
      <c r="Z399" s="78"/>
      <c r="AA399" s="78"/>
      <c r="AB399" s="78"/>
      <c r="AC399" s="78"/>
      <c r="AD399" s="78"/>
      <c r="AE399" s="78"/>
      <c r="AF399" s="51"/>
      <c r="AG399" s="78"/>
      <c r="AH399" s="78"/>
      <c r="AI399" s="51"/>
      <c r="AJ399" s="78"/>
    </row>
    <row r="400" spans="8:36" x14ac:dyDescent="0.25">
      <c r="H400" s="80"/>
      <c r="Q400" s="78"/>
      <c r="R400" s="78"/>
      <c r="S400" s="78"/>
      <c r="T400" s="78"/>
      <c r="U400" s="78"/>
      <c r="V400" s="78"/>
      <c r="W400" s="78"/>
      <c r="X400" s="78"/>
      <c r="Y400" s="78"/>
      <c r="Z400" s="78"/>
      <c r="AA400" s="78"/>
      <c r="AB400" s="78"/>
      <c r="AC400" s="78"/>
      <c r="AD400" s="78"/>
      <c r="AE400" s="78"/>
      <c r="AF400" s="51"/>
      <c r="AG400" s="78"/>
      <c r="AH400" s="78"/>
      <c r="AI400" s="51"/>
      <c r="AJ400" s="78"/>
    </row>
    <row r="401" spans="8:36" x14ac:dyDescent="0.25">
      <c r="H401" s="80"/>
      <c r="Q401" s="78"/>
      <c r="R401" s="78"/>
      <c r="S401" s="78"/>
      <c r="T401" s="78"/>
      <c r="U401" s="78"/>
      <c r="V401" s="78"/>
      <c r="W401" s="78"/>
      <c r="X401" s="78"/>
      <c r="Y401" s="78"/>
      <c r="Z401" s="78"/>
      <c r="AA401" s="78"/>
      <c r="AB401" s="78"/>
      <c r="AC401" s="78"/>
      <c r="AD401" s="78"/>
      <c r="AE401" s="78"/>
      <c r="AF401" s="51"/>
      <c r="AG401" s="78"/>
      <c r="AH401" s="78"/>
      <c r="AI401" s="51"/>
      <c r="AJ401" s="78"/>
    </row>
    <row r="402" spans="8:36" x14ac:dyDescent="0.25">
      <c r="H402" s="80"/>
      <c r="Q402" s="78"/>
      <c r="R402" s="78"/>
      <c r="S402" s="78"/>
      <c r="T402" s="78"/>
      <c r="U402" s="78"/>
      <c r="V402" s="78"/>
      <c r="W402" s="78"/>
      <c r="X402" s="78"/>
      <c r="Y402" s="78"/>
      <c r="Z402" s="78"/>
      <c r="AA402" s="78"/>
      <c r="AB402" s="78"/>
      <c r="AC402" s="78"/>
      <c r="AD402" s="78"/>
      <c r="AE402" s="78"/>
      <c r="AF402" s="51"/>
      <c r="AG402" s="78"/>
      <c r="AH402" s="78"/>
      <c r="AI402" s="51"/>
      <c r="AJ402" s="78"/>
    </row>
    <row r="403" spans="8:36" x14ac:dyDescent="0.25">
      <c r="H403" s="80"/>
      <c r="Q403" s="78"/>
      <c r="R403" s="78"/>
      <c r="S403" s="78"/>
      <c r="T403" s="78"/>
      <c r="U403" s="78"/>
      <c r="V403" s="78"/>
      <c r="W403" s="78"/>
      <c r="X403" s="78"/>
      <c r="Y403" s="78"/>
      <c r="Z403" s="78"/>
      <c r="AA403" s="78"/>
      <c r="AB403" s="78"/>
      <c r="AC403" s="78"/>
      <c r="AD403" s="78"/>
      <c r="AE403" s="78"/>
      <c r="AF403" s="51"/>
      <c r="AG403" s="78"/>
      <c r="AH403" s="78"/>
      <c r="AI403" s="51"/>
      <c r="AJ403" s="78"/>
    </row>
    <row r="404" spans="8:36" x14ac:dyDescent="0.25">
      <c r="H404" s="80"/>
      <c r="Q404" s="78"/>
      <c r="R404" s="78"/>
      <c r="S404" s="78"/>
      <c r="T404" s="78"/>
      <c r="U404" s="78"/>
      <c r="V404" s="78"/>
      <c r="W404" s="78"/>
      <c r="X404" s="78"/>
      <c r="Y404" s="78"/>
      <c r="Z404" s="78"/>
      <c r="AA404" s="78"/>
      <c r="AB404" s="78"/>
      <c r="AC404" s="78"/>
      <c r="AD404" s="78"/>
      <c r="AE404" s="78"/>
      <c r="AF404" s="51"/>
      <c r="AG404" s="78"/>
      <c r="AH404" s="78"/>
      <c r="AI404" s="51"/>
      <c r="AJ404" s="78"/>
    </row>
    <row r="405" spans="8:36" x14ac:dyDescent="0.25">
      <c r="H405" s="80"/>
      <c r="Q405" s="78"/>
      <c r="R405" s="78"/>
      <c r="S405" s="78"/>
      <c r="T405" s="78"/>
      <c r="U405" s="78"/>
      <c r="V405" s="78"/>
      <c r="W405" s="78"/>
      <c r="X405" s="78"/>
      <c r="Y405" s="78"/>
      <c r="Z405" s="78"/>
      <c r="AA405" s="78"/>
      <c r="AB405" s="78"/>
      <c r="AC405" s="78"/>
      <c r="AD405" s="78"/>
      <c r="AE405" s="78"/>
      <c r="AF405" s="51"/>
      <c r="AG405" s="78"/>
      <c r="AH405" s="78"/>
      <c r="AI405" s="51"/>
      <c r="AJ405" s="78"/>
    </row>
    <row r="406" spans="8:36" x14ac:dyDescent="0.25">
      <c r="H406" s="80"/>
      <c r="Q406" s="78"/>
      <c r="R406" s="78"/>
      <c r="S406" s="78"/>
      <c r="T406" s="78"/>
      <c r="U406" s="78"/>
      <c r="V406" s="78"/>
      <c r="W406" s="78"/>
      <c r="X406" s="78"/>
      <c r="Y406" s="78"/>
      <c r="Z406" s="78"/>
      <c r="AA406" s="78"/>
      <c r="AB406" s="78"/>
      <c r="AC406" s="78"/>
      <c r="AD406" s="78"/>
      <c r="AE406" s="78"/>
      <c r="AF406" s="51"/>
      <c r="AG406" s="78"/>
      <c r="AH406" s="78"/>
      <c r="AI406" s="51"/>
      <c r="AJ406" s="78"/>
    </row>
    <row r="407" spans="8:36" x14ac:dyDescent="0.25">
      <c r="H407" s="80"/>
      <c r="Q407" s="78"/>
      <c r="R407" s="78"/>
      <c r="S407" s="78"/>
      <c r="T407" s="78"/>
      <c r="U407" s="78"/>
      <c r="V407" s="78"/>
      <c r="W407" s="78"/>
      <c r="X407" s="78"/>
      <c r="Y407" s="78"/>
      <c r="Z407" s="78"/>
      <c r="AA407" s="78"/>
      <c r="AB407" s="78"/>
      <c r="AC407" s="78"/>
      <c r="AD407" s="78"/>
      <c r="AE407" s="78"/>
      <c r="AF407" s="51"/>
      <c r="AG407" s="78"/>
      <c r="AH407" s="78"/>
      <c r="AI407" s="51"/>
      <c r="AJ407" s="78"/>
    </row>
    <row r="408" spans="8:36" x14ac:dyDescent="0.25">
      <c r="H408" s="80"/>
      <c r="Q408" s="78"/>
      <c r="R408" s="78"/>
      <c r="S408" s="78"/>
      <c r="T408" s="78"/>
      <c r="U408" s="78"/>
      <c r="V408" s="78"/>
      <c r="W408" s="78"/>
      <c r="X408" s="78"/>
      <c r="Y408" s="78"/>
      <c r="Z408" s="78"/>
      <c r="AA408" s="78"/>
      <c r="AB408" s="78"/>
      <c r="AC408" s="78"/>
      <c r="AD408" s="78"/>
      <c r="AE408" s="78"/>
      <c r="AF408" s="51"/>
      <c r="AG408" s="78"/>
      <c r="AH408" s="78"/>
      <c r="AI408" s="51"/>
      <c r="AJ408" s="78"/>
    </row>
    <row r="409" spans="8:36" x14ac:dyDescent="0.25">
      <c r="H409" s="80"/>
      <c r="Q409" s="78"/>
      <c r="R409" s="78"/>
      <c r="S409" s="78"/>
      <c r="T409" s="78"/>
      <c r="U409" s="78"/>
      <c r="V409" s="78"/>
      <c r="W409" s="78"/>
      <c r="X409" s="78"/>
      <c r="Y409" s="78"/>
      <c r="Z409" s="78"/>
      <c r="AA409" s="78"/>
      <c r="AB409" s="78"/>
      <c r="AC409" s="78"/>
      <c r="AD409" s="78"/>
      <c r="AE409" s="78"/>
      <c r="AF409" s="51"/>
      <c r="AG409" s="78"/>
      <c r="AH409" s="78"/>
      <c r="AI409" s="51"/>
      <c r="AJ409" s="78"/>
    </row>
    <row r="410" spans="8:36" x14ac:dyDescent="0.25">
      <c r="H410" s="80"/>
      <c r="Q410" s="78"/>
      <c r="R410" s="78"/>
      <c r="S410" s="78"/>
      <c r="T410" s="78"/>
      <c r="U410" s="78"/>
      <c r="V410" s="78"/>
      <c r="W410" s="78"/>
      <c r="X410" s="78"/>
      <c r="Y410" s="78"/>
      <c r="Z410" s="78"/>
      <c r="AA410" s="78"/>
      <c r="AB410" s="78"/>
      <c r="AC410" s="78"/>
      <c r="AD410" s="78"/>
      <c r="AE410" s="78"/>
      <c r="AF410" s="51"/>
      <c r="AG410" s="78"/>
      <c r="AH410" s="78"/>
      <c r="AI410" s="51"/>
      <c r="AJ410" s="78"/>
    </row>
    <row r="411" spans="8:36" x14ac:dyDescent="0.25">
      <c r="H411" s="80"/>
      <c r="Q411" s="78"/>
      <c r="R411" s="78"/>
      <c r="S411" s="78"/>
      <c r="T411" s="78"/>
      <c r="U411" s="78"/>
      <c r="V411" s="78"/>
      <c r="W411" s="78"/>
      <c r="X411" s="78"/>
      <c r="Y411" s="78"/>
      <c r="Z411" s="78"/>
      <c r="AA411" s="78"/>
      <c r="AB411" s="78"/>
      <c r="AC411" s="78"/>
      <c r="AD411" s="78"/>
      <c r="AE411" s="78"/>
      <c r="AF411" s="51"/>
      <c r="AG411" s="78"/>
      <c r="AH411" s="78"/>
      <c r="AI411" s="51"/>
      <c r="AJ411" s="78"/>
    </row>
    <row r="412" spans="8:36" x14ac:dyDescent="0.25">
      <c r="H412" s="80"/>
      <c r="Q412" s="78"/>
      <c r="R412" s="78"/>
      <c r="S412" s="78"/>
      <c r="T412" s="78"/>
      <c r="U412" s="78"/>
      <c r="V412" s="78"/>
      <c r="W412" s="78"/>
      <c r="X412" s="78"/>
      <c r="Y412" s="78"/>
      <c r="Z412" s="78"/>
      <c r="AA412" s="78"/>
      <c r="AB412" s="78"/>
      <c r="AC412" s="78"/>
      <c r="AD412" s="78"/>
      <c r="AE412" s="78"/>
      <c r="AF412" s="51"/>
      <c r="AG412" s="78"/>
      <c r="AH412" s="78"/>
      <c r="AI412" s="51"/>
      <c r="AJ412" s="78"/>
    </row>
    <row r="413" spans="8:36" x14ac:dyDescent="0.25">
      <c r="H413" s="80"/>
      <c r="Q413" s="78"/>
      <c r="R413" s="78"/>
      <c r="S413" s="78"/>
      <c r="T413" s="78"/>
      <c r="U413" s="78"/>
      <c r="V413" s="78"/>
      <c r="W413" s="78"/>
      <c r="X413" s="78"/>
      <c r="Y413" s="78"/>
      <c r="Z413" s="78"/>
      <c r="AA413" s="78"/>
      <c r="AB413" s="78"/>
      <c r="AC413" s="78"/>
      <c r="AD413" s="78"/>
      <c r="AE413" s="78"/>
      <c r="AF413" s="51"/>
      <c r="AG413" s="78"/>
      <c r="AH413" s="78"/>
      <c r="AI413" s="51"/>
      <c r="AJ413" s="78"/>
    </row>
    <row r="414" spans="8:36" x14ac:dyDescent="0.25">
      <c r="H414" s="80"/>
      <c r="Q414" s="78"/>
      <c r="R414" s="78"/>
      <c r="S414" s="78"/>
      <c r="T414" s="78"/>
      <c r="U414" s="78"/>
      <c r="V414" s="78"/>
      <c r="W414" s="78"/>
      <c r="X414" s="78"/>
      <c r="Y414" s="78"/>
      <c r="Z414" s="78"/>
      <c r="AA414" s="78"/>
      <c r="AB414" s="78"/>
      <c r="AC414" s="78"/>
      <c r="AD414" s="78"/>
      <c r="AE414" s="78"/>
      <c r="AF414" s="51"/>
      <c r="AG414" s="78"/>
      <c r="AH414" s="78"/>
      <c r="AI414" s="51"/>
      <c r="AJ414" s="78"/>
    </row>
    <row r="415" spans="8:36" x14ac:dyDescent="0.25">
      <c r="H415" s="80"/>
      <c r="Q415" s="78"/>
      <c r="R415" s="78"/>
      <c r="S415" s="78"/>
      <c r="T415" s="78"/>
      <c r="U415" s="78"/>
      <c r="V415" s="78"/>
      <c r="W415" s="78"/>
      <c r="X415" s="78"/>
      <c r="Y415" s="78"/>
      <c r="Z415" s="78"/>
      <c r="AA415" s="78"/>
      <c r="AB415" s="78"/>
      <c r="AC415" s="78"/>
      <c r="AD415" s="78"/>
      <c r="AE415" s="78"/>
      <c r="AF415" s="51"/>
      <c r="AG415" s="78"/>
      <c r="AH415" s="78"/>
      <c r="AI415" s="51"/>
      <c r="AJ415" s="78"/>
    </row>
    <row r="416" spans="8:36" x14ac:dyDescent="0.25">
      <c r="H416" s="80"/>
      <c r="Q416" s="78"/>
      <c r="R416" s="78"/>
      <c r="S416" s="78"/>
      <c r="T416" s="78"/>
      <c r="U416" s="78"/>
      <c r="V416" s="78"/>
      <c r="W416" s="78"/>
      <c r="X416" s="78"/>
      <c r="Y416" s="78"/>
      <c r="Z416" s="78"/>
      <c r="AA416" s="78"/>
      <c r="AB416" s="78"/>
      <c r="AC416" s="78"/>
      <c r="AD416" s="78"/>
      <c r="AE416" s="78"/>
      <c r="AF416" s="51"/>
      <c r="AG416" s="78"/>
      <c r="AH416" s="78"/>
      <c r="AI416" s="51"/>
      <c r="AJ416" s="78"/>
    </row>
    <row r="417" spans="8:36" x14ac:dyDescent="0.25">
      <c r="H417" s="80"/>
      <c r="Q417" s="78"/>
      <c r="R417" s="78"/>
      <c r="S417" s="78"/>
      <c r="T417" s="78"/>
      <c r="U417" s="78"/>
      <c r="V417" s="78"/>
      <c r="W417" s="78"/>
      <c r="X417" s="78"/>
      <c r="Y417" s="78"/>
      <c r="Z417" s="78"/>
      <c r="AA417" s="78"/>
      <c r="AB417" s="78"/>
      <c r="AC417" s="78"/>
      <c r="AD417" s="78"/>
      <c r="AE417" s="78"/>
      <c r="AF417" s="51"/>
      <c r="AG417" s="78"/>
      <c r="AH417" s="78"/>
      <c r="AI417" s="51"/>
      <c r="AJ417" s="78"/>
    </row>
    <row r="418" spans="8:36" x14ac:dyDescent="0.25">
      <c r="H418" s="80"/>
      <c r="Q418" s="78"/>
      <c r="R418" s="78"/>
      <c r="S418" s="78"/>
      <c r="T418" s="78"/>
      <c r="U418" s="78"/>
      <c r="V418" s="78"/>
      <c r="W418" s="78"/>
      <c r="X418" s="78"/>
      <c r="Y418" s="78"/>
      <c r="Z418" s="78"/>
      <c r="AA418" s="78"/>
      <c r="AB418" s="78"/>
      <c r="AC418" s="78"/>
      <c r="AD418" s="78"/>
      <c r="AE418" s="78"/>
      <c r="AF418" s="51"/>
      <c r="AG418" s="78"/>
      <c r="AH418" s="78"/>
      <c r="AI418" s="51"/>
      <c r="AJ418" s="78"/>
    </row>
    <row r="419" spans="8:36" x14ac:dyDescent="0.25">
      <c r="H419" s="80"/>
      <c r="Q419" s="78"/>
      <c r="R419" s="78"/>
      <c r="S419" s="78"/>
      <c r="T419" s="78"/>
      <c r="U419" s="78"/>
      <c r="V419" s="78"/>
      <c r="W419" s="78"/>
      <c r="X419" s="78"/>
      <c r="Y419" s="78"/>
      <c r="Z419" s="78"/>
      <c r="AA419" s="78"/>
      <c r="AB419" s="78"/>
      <c r="AC419" s="78"/>
      <c r="AD419" s="78"/>
      <c r="AE419" s="78"/>
      <c r="AF419" s="51"/>
      <c r="AG419" s="78"/>
      <c r="AH419" s="78"/>
      <c r="AI419" s="51"/>
      <c r="AJ419" s="78"/>
    </row>
    <row r="420" spans="8:36" x14ac:dyDescent="0.25">
      <c r="H420" s="80"/>
      <c r="Q420" s="78"/>
      <c r="R420" s="78"/>
      <c r="S420" s="78"/>
      <c r="T420" s="78"/>
      <c r="U420" s="78"/>
      <c r="V420" s="78"/>
      <c r="W420" s="78"/>
      <c r="X420" s="78"/>
      <c r="Y420" s="78"/>
      <c r="Z420" s="78"/>
      <c r="AA420" s="78"/>
      <c r="AB420" s="78"/>
      <c r="AC420" s="78"/>
      <c r="AD420" s="78"/>
      <c r="AE420" s="78"/>
      <c r="AF420" s="51"/>
      <c r="AG420" s="78"/>
      <c r="AH420" s="78"/>
      <c r="AI420" s="51"/>
      <c r="AJ420" s="78"/>
    </row>
    <row r="421" spans="8:36" x14ac:dyDescent="0.25">
      <c r="H421" s="80"/>
      <c r="Q421" s="78"/>
      <c r="R421" s="78"/>
      <c r="S421" s="78"/>
      <c r="T421" s="78"/>
      <c r="U421" s="78"/>
      <c r="V421" s="78"/>
      <c r="W421" s="78"/>
      <c r="X421" s="78"/>
      <c r="Y421" s="78"/>
      <c r="Z421" s="78"/>
      <c r="AA421" s="78"/>
      <c r="AB421" s="78"/>
      <c r="AC421" s="78"/>
      <c r="AD421" s="78"/>
      <c r="AE421" s="78"/>
      <c r="AF421" s="51"/>
      <c r="AG421" s="78"/>
      <c r="AH421" s="78"/>
      <c r="AI421" s="51"/>
      <c r="AJ421" s="78"/>
    </row>
    <row r="422" spans="8:36" x14ac:dyDescent="0.25">
      <c r="H422" s="80"/>
      <c r="Q422" s="78"/>
      <c r="R422" s="78"/>
      <c r="S422" s="78"/>
      <c r="T422" s="78"/>
      <c r="U422" s="78"/>
      <c r="V422" s="78"/>
      <c r="W422" s="78"/>
      <c r="X422" s="78"/>
      <c r="Y422" s="78"/>
      <c r="Z422" s="78"/>
      <c r="AA422" s="78"/>
      <c r="AB422" s="78"/>
      <c r="AC422" s="78"/>
      <c r="AD422" s="78"/>
      <c r="AE422" s="78"/>
      <c r="AF422" s="51"/>
      <c r="AG422" s="78"/>
      <c r="AH422" s="78"/>
      <c r="AI422" s="51"/>
      <c r="AJ422" s="78"/>
    </row>
    <row r="423" spans="8:36" x14ac:dyDescent="0.25">
      <c r="H423" s="80"/>
      <c r="Q423" s="78"/>
      <c r="R423" s="78"/>
      <c r="S423" s="78"/>
      <c r="T423" s="78"/>
      <c r="U423" s="78"/>
      <c r="V423" s="78"/>
      <c r="W423" s="78"/>
      <c r="X423" s="78"/>
      <c r="Y423" s="78"/>
      <c r="Z423" s="78"/>
      <c r="AA423" s="78"/>
      <c r="AB423" s="78"/>
      <c r="AC423" s="78"/>
      <c r="AD423" s="78"/>
      <c r="AE423" s="78"/>
      <c r="AF423" s="51"/>
      <c r="AG423" s="78"/>
      <c r="AH423" s="78"/>
      <c r="AI423" s="51"/>
      <c r="AJ423" s="78"/>
    </row>
    <row r="424" spans="8:36" x14ac:dyDescent="0.25">
      <c r="H424" s="80"/>
      <c r="Q424" s="78"/>
      <c r="R424" s="78"/>
      <c r="S424" s="78"/>
      <c r="T424" s="78"/>
      <c r="U424" s="78"/>
      <c r="V424" s="78"/>
      <c r="W424" s="78"/>
      <c r="X424" s="78"/>
      <c r="Y424" s="78"/>
      <c r="Z424" s="78"/>
      <c r="AA424" s="78"/>
      <c r="AB424" s="78"/>
      <c r="AC424" s="78"/>
      <c r="AD424" s="78"/>
      <c r="AE424" s="78"/>
      <c r="AF424" s="51"/>
      <c r="AG424" s="78"/>
      <c r="AH424" s="78"/>
      <c r="AI424" s="51"/>
      <c r="AJ424" s="78"/>
    </row>
    <row r="425" spans="8:36" x14ac:dyDescent="0.25">
      <c r="H425" s="80"/>
      <c r="Q425" s="78"/>
      <c r="R425" s="78"/>
      <c r="S425" s="78"/>
      <c r="T425" s="78"/>
      <c r="U425" s="78"/>
      <c r="V425" s="78"/>
      <c r="W425" s="78"/>
      <c r="X425" s="78"/>
      <c r="Y425" s="78"/>
      <c r="Z425" s="78"/>
      <c r="AA425" s="78"/>
      <c r="AB425" s="78"/>
      <c r="AC425" s="78"/>
      <c r="AD425" s="78"/>
      <c r="AE425" s="78"/>
      <c r="AF425" s="51"/>
      <c r="AG425" s="78"/>
      <c r="AH425" s="78"/>
      <c r="AI425" s="51"/>
      <c r="AJ425" s="78"/>
    </row>
    <row r="426" spans="8:36" x14ac:dyDescent="0.25">
      <c r="H426" s="80"/>
      <c r="Q426" s="78"/>
      <c r="R426" s="78"/>
      <c r="S426" s="78"/>
      <c r="T426" s="78"/>
      <c r="U426" s="78"/>
      <c r="V426" s="78"/>
      <c r="W426" s="78"/>
      <c r="X426" s="78"/>
      <c r="Y426" s="78"/>
      <c r="Z426" s="78"/>
      <c r="AA426" s="78"/>
      <c r="AB426" s="78"/>
      <c r="AC426" s="78"/>
      <c r="AD426" s="78"/>
      <c r="AE426" s="78"/>
      <c r="AF426" s="51"/>
      <c r="AG426" s="78"/>
      <c r="AH426" s="78"/>
      <c r="AI426" s="51"/>
      <c r="AJ426" s="78"/>
    </row>
    <row r="427" spans="8:36" x14ac:dyDescent="0.25">
      <c r="H427" s="80"/>
      <c r="Q427" s="78"/>
      <c r="R427" s="78"/>
      <c r="S427" s="78"/>
      <c r="T427" s="78"/>
      <c r="U427" s="78"/>
      <c r="V427" s="78"/>
      <c r="W427" s="78"/>
      <c r="X427" s="78"/>
      <c r="Y427" s="78"/>
      <c r="Z427" s="78"/>
      <c r="AA427" s="78"/>
      <c r="AB427" s="78"/>
      <c r="AC427" s="78"/>
      <c r="AD427" s="78"/>
      <c r="AE427" s="78"/>
      <c r="AF427" s="51"/>
      <c r="AG427" s="78"/>
      <c r="AH427" s="78"/>
      <c r="AI427" s="51"/>
      <c r="AJ427" s="78"/>
    </row>
    <row r="428" spans="8:36" x14ac:dyDescent="0.25">
      <c r="H428" s="80"/>
      <c r="Q428" s="78"/>
      <c r="R428" s="78"/>
      <c r="S428" s="78"/>
      <c r="T428" s="78"/>
      <c r="U428" s="78"/>
      <c r="V428" s="78"/>
      <c r="W428" s="78"/>
      <c r="X428" s="78"/>
      <c r="Y428" s="78"/>
      <c r="Z428" s="78"/>
      <c r="AA428" s="78"/>
      <c r="AB428" s="78"/>
      <c r="AC428" s="78"/>
      <c r="AD428" s="78"/>
      <c r="AE428" s="78"/>
      <c r="AF428" s="51"/>
      <c r="AG428" s="78"/>
      <c r="AH428" s="78"/>
      <c r="AI428" s="51"/>
      <c r="AJ428" s="78"/>
    </row>
    <row r="429" spans="8:36" x14ac:dyDescent="0.25">
      <c r="H429" s="80"/>
      <c r="Q429" s="78"/>
      <c r="R429" s="78"/>
      <c r="S429" s="78"/>
      <c r="T429" s="78"/>
      <c r="U429" s="78"/>
      <c r="V429" s="78"/>
      <c r="W429" s="78"/>
      <c r="X429" s="78"/>
      <c r="Y429" s="78"/>
      <c r="Z429" s="78"/>
      <c r="AA429" s="78"/>
      <c r="AB429" s="78"/>
      <c r="AC429" s="78"/>
      <c r="AD429" s="78"/>
      <c r="AE429" s="78"/>
      <c r="AF429" s="51"/>
      <c r="AG429" s="78"/>
      <c r="AH429" s="78"/>
      <c r="AI429" s="51"/>
      <c r="AJ429" s="78"/>
    </row>
    <row r="430" spans="8:36" x14ac:dyDescent="0.25">
      <c r="H430" s="80"/>
      <c r="Q430" s="78"/>
      <c r="R430" s="78"/>
      <c r="S430" s="78"/>
      <c r="T430" s="78"/>
      <c r="U430" s="78"/>
      <c r="V430" s="78"/>
      <c r="W430" s="78"/>
      <c r="X430" s="78"/>
      <c r="Y430" s="78"/>
      <c r="Z430" s="78"/>
      <c r="AA430" s="78"/>
      <c r="AB430" s="78"/>
      <c r="AC430" s="78"/>
      <c r="AD430" s="78"/>
      <c r="AE430" s="78"/>
      <c r="AF430" s="51"/>
      <c r="AG430" s="78"/>
      <c r="AH430" s="78"/>
      <c r="AI430" s="51"/>
      <c r="AJ430" s="78"/>
    </row>
    <row r="431" spans="8:36" x14ac:dyDescent="0.25">
      <c r="H431" s="80"/>
      <c r="Q431" s="78"/>
      <c r="R431" s="78"/>
      <c r="S431" s="78"/>
      <c r="T431" s="78"/>
      <c r="U431" s="78"/>
      <c r="V431" s="78"/>
      <c r="W431" s="78"/>
      <c r="X431" s="78"/>
      <c r="Y431" s="78"/>
      <c r="Z431" s="78"/>
      <c r="AA431" s="78"/>
      <c r="AB431" s="78"/>
      <c r="AC431" s="78"/>
      <c r="AD431" s="78"/>
      <c r="AE431" s="78"/>
      <c r="AF431" s="51"/>
      <c r="AG431" s="78"/>
      <c r="AH431" s="78"/>
      <c r="AI431" s="51"/>
      <c r="AJ431" s="78"/>
    </row>
    <row r="432" spans="8:36" x14ac:dyDescent="0.25">
      <c r="H432" s="80"/>
      <c r="Q432" s="78"/>
      <c r="R432" s="78"/>
      <c r="S432" s="78"/>
      <c r="T432" s="78"/>
      <c r="U432" s="78"/>
      <c r="V432" s="78"/>
      <c r="W432" s="78"/>
      <c r="X432" s="78"/>
      <c r="Y432" s="78"/>
      <c r="Z432" s="78"/>
      <c r="AA432" s="78"/>
      <c r="AB432" s="78"/>
      <c r="AC432" s="78"/>
      <c r="AD432" s="78"/>
      <c r="AE432" s="78"/>
      <c r="AF432" s="51"/>
      <c r="AG432" s="78"/>
      <c r="AH432" s="78"/>
      <c r="AI432" s="51"/>
      <c r="AJ432" s="78"/>
    </row>
    <row r="433" spans="8:36" x14ac:dyDescent="0.25">
      <c r="H433" s="80"/>
      <c r="Q433" s="78"/>
      <c r="R433" s="78"/>
      <c r="S433" s="78"/>
      <c r="T433" s="78"/>
      <c r="U433" s="78"/>
      <c r="V433" s="78"/>
      <c r="W433" s="78"/>
      <c r="X433" s="78"/>
      <c r="Y433" s="78"/>
      <c r="Z433" s="78"/>
      <c r="AA433" s="78"/>
      <c r="AB433" s="78"/>
      <c r="AC433" s="78"/>
      <c r="AD433" s="78"/>
      <c r="AE433" s="78"/>
      <c r="AF433" s="51"/>
      <c r="AG433" s="78"/>
      <c r="AH433" s="78"/>
      <c r="AI433" s="51"/>
      <c r="AJ433" s="78"/>
    </row>
    <row r="434" spans="8:36" x14ac:dyDescent="0.25">
      <c r="H434" s="80"/>
      <c r="Q434" s="78"/>
      <c r="R434" s="78"/>
      <c r="S434" s="78"/>
      <c r="T434" s="78"/>
      <c r="U434" s="78"/>
      <c r="V434" s="78"/>
      <c r="W434" s="78"/>
      <c r="X434" s="78"/>
      <c r="Y434" s="78"/>
      <c r="Z434" s="78"/>
      <c r="AA434" s="78"/>
      <c r="AB434" s="78"/>
      <c r="AC434" s="78"/>
      <c r="AD434" s="78"/>
      <c r="AE434" s="78"/>
      <c r="AF434" s="51"/>
      <c r="AG434" s="78"/>
      <c r="AH434" s="78"/>
      <c r="AI434" s="51"/>
      <c r="AJ434" s="78"/>
    </row>
    <row r="435" spans="8:36" x14ac:dyDescent="0.25">
      <c r="H435" s="80"/>
      <c r="Q435" s="78"/>
      <c r="R435" s="78"/>
      <c r="S435" s="78"/>
      <c r="T435" s="78"/>
      <c r="U435" s="78"/>
      <c r="V435" s="78"/>
      <c r="W435" s="78"/>
      <c r="X435" s="78"/>
      <c r="Y435" s="78"/>
      <c r="Z435" s="78"/>
      <c r="AA435" s="78"/>
      <c r="AB435" s="78"/>
      <c r="AC435" s="78"/>
      <c r="AD435" s="78"/>
      <c r="AE435" s="78"/>
      <c r="AF435" s="51"/>
      <c r="AG435" s="78"/>
      <c r="AH435" s="78"/>
      <c r="AI435" s="51"/>
      <c r="AJ435" s="78"/>
    </row>
    <row r="436" spans="8:36" x14ac:dyDescent="0.25">
      <c r="H436" s="80"/>
      <c r="Q436" s="78"/>
      <c r="R436" s="78"/>
      <c r="S436" s="78"/>
      <c r="T436" s="78"/>
      <c r="U436" s="78"/>
      <c r="V436" s="78"/>
      <c r="W436" s="78"/>
      <c r="X436" s="78"/>
      <c r="Y436" s="78"/>
      <c r="Z436" s="78"/>
      <c r="AA436" s="78"/>
      <c r="AB436" s="78"/>
      <c r="AC436" s="78"/>
      <c r="AD436" s="78"/>
      <c r="AE436" s="78"/>
      <c r="AF436" s="51"/>
      <c r="AG436" s="78"/>
      <c r="AH436" s="78"/>
      <c r="AI436" s="51"/>
      <c r="AJ436" s="78"/>
    </row>
    <row r="437" spans="8:36" x14ac:dyDescent="0.25">
      <c r="H437" s="80"/>
      <c r="Q437" s="78"/>
      <c r="R437" s="78"/>
      <c r="S437" s="78"/>
      <c r="T437" s="78"/>
      <c r="U437" s="78"/>
      <c r="V437" s="78"/>
      <c r="W437" s="78"/>
      <c r="X437" s="78"/>
      <c r="Y437" s="78"/>
      <c r="Z437" s="78"/>
      <c r="AA437" s="78"/>
      <c r="AB437" s="78"/>
      <c r="AC437" s="78"/>
      <c r="AD437" s="78"/>
      <c r="AE437" s="78"/>
      <c r="AF437" s="51"/>
      <c r="AG437" s="78"/>
      <c r="AH437" s="78"/>
      <c r="AI437" s="51"/>
      <c r="AJ437" s="78"/>
    </row>
    <row r="438" spans="8:36" x14ac:dyDescent="0.25">
      <c r="H438" s="80"/>
      <c r="Q438" s="78"/>
      <c r="R438" s="78"/>
      <c r="S438" s="78"/>
      <c r="T438" s="78"/>
      <c r="U438" s="78"/>
      <c r="V438" s="78"/>
      <c r="W438" s="78"/>
      <c r="X438" s="78"/>
      <c r="Y438" s="78"/>
      <c r="Z438" s="78"/>
      <c r="AA438" s="78"/>
      <c r="AB438" s="78"/>
      <c r="AC438" s="78"/>
      <c r="AD438" s="78"/>
      <c r="AE438" s="78"/>
      <c r="AF438" s="51"/>
      <c r="AG438" s="78"/>
      <c r="AH438" s="78"/>
      <c r="AI438" s="51"/>
      <c r="AJ438" s="78"/>
    </row>
    <row r="439" spans="8:36" x14ac:dyDescent="0.25">
      <c r="H439" s="80"/>
      <c r="Q439" s="78"/>
      <c r="R439" s="78"/>
      <c r="S439" s="78"/>
      <c r="T439" s="78"/>
      <c r="U439" s="78"/>
      <c r="V439" s="78"/>
      <c r="W439" s="78"/>
      <c r="X439" s="78"/>
      <c r="Y439" s="78"/>
      <c r="Z439" s="78"/>
      <c r="AA439" s="78"/>
      <c r="AB439" s="78"/>
      <c r="AC439" s="78"/>
      <c r="AD439" s="78"/>
      <c r="AE439" s="78"/>
      <c r="AF439" s="51"/>
      <c r="AG439" s="78"/>
      <c r="AH439" s="78"/>
      <c r="AI439" s="51"/>
      <c r="AJ439" s="78"/>
    </row>
    <row r="440" spans="8:36" x14ac:dyDescent="0.25">
      <c r="H440" s="80"/>
      <c r="Q440" s="78"/>
      <c r="R440" s="78"/>
      <c r="S440" s="78"/>
      <c r="T440" s="78"/>
      <c r="U440" s="78"/>
      <c r="V440" s="78"/>
      <c r="W440" s="78"/>
      <c r="X440" s="78"/>
      <c r="Y440" s="78"/>
      <c r="Z440" s="78"/>
      <c r="AA440" s="78"/>
      <c r="AB440" s="78"/>
      <c r="AC440" s="78"/>
      <c r="AD440" s="78"/>
      <c r="AE440" s="78"/>
      <c r="AF440" s="51"/>
      <c r="AG440" s="78"/>
      <c r="AH440" s="78"/>
      <c r="AI440" s="51"/>
      <c r="AJ440" s="78"/>
    </row>
    <row r="441" spans="8:36" x14ac:dyDescent="0.25">
      <c r="H441" s="80"/>
      <c r="Q441" s="78"/>
      <c r="R441" s="78"/>
      <c r="S441" s="78"/>
      <c r="T441" s="78"/>
      <c r="U441" s="78"/>
      <c r="V441" s="78"/>
      <c r="W441" s="78"/>
      <c r="X441" s="78"/>
      <c r="Y441" s="78"/>
      <c r="Z441" s="78"/>
      <c r="AA441" s="78"/>
      <c r="AB441" s="78"/>
      <c r="AC441" s="78"/>
      <c r="AD441" s="78"/>
      <c r="AE441" s="78"/>
      <c r="AF441" s="51"/>
      <c r="AG441" s="78"/>
      <c r="AH441" s="78"/>
      <c r="AI441" s="51"/>
      <c r="AJ441" s="78"/>
    </row>
    <row r="442" spans="8:36" x14ac:dyDescent="0.25">
      <c r="H442" s="80"/>
      <c r="Q442" s="78"/>
      <c r="R442" s="78"/>
      <c r="S442" s="78"/>
      <c r="T442" s="78"/>
      <c r="U442" s="78"/>
      <c r="V442" s="78"/>
      <c r="W442" s="78"/>
      <c r="X442" s="78"/>
      <c r="Y442" s="78"/>
      <c r="Z442" s="78"/>
      <c r="AA442" s="78"/>
      <c r="AB442" s="78"/>
      <c r="AC442" s="78"/>
      <c r="AD442" s="78"/>
      <c r="AE442" s="78"/>
      <c r="AF442" s="51"/>
      <c r="AG442" s="78"/>
      <c r="AH442" s="78"/>
      <c r="AI442" s="51"/>
      <c r="AJ442" s="78"/>
    </row>
    <row r="443" spans="8:36" x14ac:dyDescent="0.25">
      <c r="H443" s="80"/>
      <c r="Q443" s="78"/>
      <c r="R443" s="78"/>
      <c r="S443" s="78"/>
      <c r="T443" s="78"/>
      <c r="U443" s="78"/>
      <c r="V443" s="78"/>
      <c r="W443" s="78"/>
      <c r="X443" s="78"/>
      <c r="Y443" s="78"/>
      <c r="Z443" s="78"/>
      <c r="AA443" s="78"/>
      <c r="AB443" s="78"/>
      <c r="AC443" s="78"/>
      <c r="AD443" s="78"/>
      <c r="AE443" s="78"/>
      <c r="AF443" s="51"/>
      <c r="AG443" s="78"/>
      <c r="AH443" s="78"/>
      <c r="AI443" s="51"/>
      <c r="AJ443" s="78"/>
    </row>
    <row r="444" spans="8:36" x14ac:dyDescent="0.25">
      <c r="H444" s="80"/>
      <c r="Q444" s="78"/>
      <c r="R444" s="78"/>
      <c r="S444" s="78"/>
      <c r="T444" s="78"/>
      <c r="U444" s="78"/>
      <c r="V444" s="78"/>
      <c r="W444" s="78"/>
      <c r="X444" s="78"/>
      <c r="Y444" s="78"/>
      <c r="Z444" s="78"/>
      <c r="AA444" s="78"/>
      <c r="AB444" s="78"/>
      <c r="AC444" s="78"/>
      <c r="AD444" s="78"/>
      <c r="AE444" s="78"/>
      <c r="AF444" s="51"/>
      <c r="AG444" s="78"/>
      <c r="AH444" s="78"/>
      <c r="AI444" s="51"/>
      <c r="AJ444" s="78"/>
    </row>
    <row r="445" spans="8:36" x14ac:dyDescent="0.25">
      <c r="H445" s="80"/>
      <c r="Q445" s="78"/>
      <c r="R445" s="78"/>
      <c r="S445" s="78"/>
      <c r="T445" s="78"/>
      <c r="U445" s="78"/>
      <c r="V445" s="78"/>
      <c r="W445" s="78"/>
      <c r="X445" s="78"/>
      <c r="Y445" s="78"/>
      <c r="Z445" s="78"/>
      <c r="AA445" s="78"/>
      <c r="AB445" s="78"/>
      <c r="AC445" s="78"/>
      <c r="AD445" s="78"/>
      <c r="AE445" s="78"/>
      <c r="AF445" s="51"/>
      <c r="AG445" s="78"/>
      <c r="AH445" s="78"/>
      <c r="AI445" s="51"/>
      <c r="AJ445" s="78"/>
    </row>
    <row r="446" spans="8:36" x14ac:dyDescent="0.25">
      <c r="H446" s="80"/>
      <c r="Q446" s="78"/>
      <c r="R446" s="78"/>
      <c r="S446" s="78"/>
      <c r="T446" s="78"/>
      <c r="U446" s="78"/>
      <c r="V446" s="78"/>
      <c r="W446" s="78"/>
      <c r="X446" s="78"/>
      <c r="Y446" s="78"/>
      <c r="Z446" s="78"/>
      <c r="AA446" s="78"/>
      <c r="AB446" s="78"/>
      <c r="AC446" s="78"/>
      <c r="AD446" s="78"/>
      <c r="AE446" s="78"/>
      <c r="AF446" s="51"/>
      <c r="AG446" s="78"/>
      <c r="AH446" s="78"/>
      <c r="AI446" s="51"/>
      <c r="AJ446" s="78"/>
    </row>
    <row r="447" spans="8:36" x14ac:dyDescent="0.25">
      <c r="H447" s="80"/>
      <c r="Q447" s="78"/>
      <c r="R447" s="78"/>
      <c r="S447" s="78"/>
      <c r="T447" s="78"/>
      <c r="U447" s="78"/>
      <c r="V447" s="78"/>
      <c r="W447" s="78"/>
      <c r="X447" s="78"/>
      <c r="Y447" s="78"/>
      <c r="Z447" s="78"/>
      <c r="AA447" s="78"/>
      <c r="AB447" s="78"/>
      <c r="AC447" s="78"/>
      <c r="AD447" s="78"/>
      <c r="AE447" s="78"/>
      <c r="AF447" s="51"/>
      <c r="AG447" s="78"/>
      <c r="AH447" s="78"/>
      <c r="AI447" s="51"/>
      <c r="AJ447" s="78"/>
    </row>
    <row r="448" spans="8:36" x14ac:dyDescent="0.25">
      <c r="H448" s="80"/>
      <c r="Q448" s="78"/>
      <c r="R448" s="78"/>
      <c r="S448" s="78"/>
      <c r="T448" s="78"/>
      <c r="U448" s="78"/>
      <c r="V448" s="78"/>
      <c r="W448" s="78"/>
      <c r="X448" s="78"/>
      <c r="Y448" s="78"/>
      <c r="Z448" s="78"/>
      <c r="AA448" s="78"/>
      <c r="AB448" s="78"/>
      <c r="AC448" s="78"/>
      <c r="AD448" s="78"/>
      <c r="AE448" s="78"/>
      <c r="AF448" s="51"/>
      <c r="AG448" s="78"/>
      <c r="AH448" s="78"/>
      <c r="AI448" s="51"/>
      <c r="AJ448" s="78"/>
    </row>
    <row r="449" spans="8:36" x14ac:dyDescent="0.25">
      <c r="H449" s="80"/>
      <c r="Q449" s="78"/>
      <c r="R449" s="78"/>
      <c r="S449" s="78"/>
      <c r="T449" s="78"/>
      <c r="U449" s="78"/>
      <c r="V449" s="78"/>
      <c r="W449" s="78"/>
      <c r="X449" s="78"/>
      <c r="Y449" s="78"/>
      <c r="Z449" s="78"/>
      <c r="AA449" s="78"/>
      <c r="AB449" s="78"/>
      <c r="AC449" s="78"/>
      <c r="AD449" s="78"/>
      <c r="AE449" s="78"/>
      <c r="AF449" s="51"/>
      <c r="AG449" s="78"/>
      <c r="AH449" s="78"/>
      <c r="AI449" s="51"/>
      <c r="AJ449" s="78"/>
    </row>
    <row r="450" spans="8:36" x14ac:dyDescent="0.25">
      <c r="H450" s="80"/>
      <c r="Q450" s="78"/>
      <c r="R450" s="78"/>
      <c r="S450" s="78"/>
      <c r="T450" s="78"/>
      <c r="U450" s="78"/>
      <c r="V450" s="78"/>
      <c r="W450" s="78"/>
      <c r="X450" s="78"/>
      <c r="Y450" s="78"/>
      <c r="Z450" s="78"/>
      <c r="AA450" s="78"/>
      <c r="AB450" s="78"/>
      <c r="AC450" s="78"/>
      <c r="AD450" s="78"/>
      <c r="AE450" s="78"/>
      <c r="AF450" s="51"/>
      <c r="AG450" s="78"/>
      <c r="AH450" s="78"/>
      <c r="AI450" s="51"/>
      <c r="AJ450" s="78"/>
    </row>
    <row r="451" spans="8:36" x14ac:dyDescent="0.25">
      <c r="H451" s="80"/>
      <c r="Q451" s="78"/>
      <c r="R451" s="78"/>
      <c r="S451" s="78"/>
      <c r="T451" s="78"/>
      <c r="U451" s="78"/>
      <c r="V451" s="78"/>
      <c r="W451" s="78"/>
      <c r="X451" s="78"/>
      <c r="Y451" s="78"/>
      <c r="Z451" s="78"/>
      <c r="AA451" s="78"/>
      <c r="AB451" s="78"/>
      <c r="AC451" s="78"/>
      <c r="AD451" s="78"/>
      <c r="AE451" s="78"/>
      <c r="AF451" s="51"/>
      <c r="AG451" s="78"/>
      <c r="AH451" s="78"/>
      <c r="AI451" s="51"/>
      <c r="AJ451" s="78"/>
    </row>
    <row r="452" spans="8:36" x14ac:dyDescent="0.25">
      <c r="H452" s="80"/>
      <c r="Q452" s="78"/>
      <c r="R452" s="78"/>
      <c r="S452" s="78"/>
      <c r="T452" s="78"/>
      <c r="U452" s="78"/>
      <c r="V452" s="78"/>
      <c r="W452" s="78"/>
      <c r="X452" s="78"/>
      <c r="Y452" s="78"/>
      <c r="Z452" s="78"/>
      <c r="AA452" s="78"/>
      <c r="AB452" s="78"/>
      <c r="AC452" s="78"/>
      <c r="AD452" s="78"/>
      <c r="AE452" s="78"/>
      <c r="AF452" s="51"/>
      <c r="AG452" s="78"/>
      <c r="AH452" s="78"/>
      <c r="AI452" s="51"/>
      <c r="AJ452" s="78"/>
    </row>
    <row r="453" spans="8:36" x14ac:dyDescent="0.25">
      <c r="H453" s="80"/>
      <c r="Q453" s="78"/>
      <c r="R453" s="78"/>
      <c r="S453" s="78"/>
      <c r="T453" s="78"/>
      <c r="U453" s="78"/>
      <c r="V453" s="78"/>
      <c r="W453" s="78"/>
      <c r="X453" s="78"/>
      <c r="Y453" s="78"/>
      <c r="Z453" s="78"/>
      <c r="AA453" s="78"/>
      <c r="AB453" s="78"/>
      <c r="AC453" s="78"/>
      <c r="AD453" s="78"/>
      <c r="AE453" s="78"/>
      <c r="AF453" s="51"/>
      <c r="AG453" s="78"/>
      <c r="AH453" s="78"/>
      <c r="AI453" s="51"/>
      <c r="AJ453" s="78"/>
    </row>
    <row r="454" spans="8:36" x14ac:dyDescent="0.25">
      <c r="H454" s="80"/>
      <c r="Q454" s="78"/>
      <c r="R454" s="78"/>
      <c r="S454" s="78"/>
      <c r="T454" s="78"/>
      <c r="U454" s="78"/>
      <c r="V454" s="78"/>
      <c r="W454" s="78"/>
      <c r="X454" s="78"/>
      <c r="Y454" s="78"/>
      <c r="Z454" s="78"/>
      <c r="AA454" s="78"/>
      <c r="AB454" s="78"/>
      <c r="AC454" s="78"/>
      <c r="AD454" s="78"/>
      <c r="AE454" s="78"/>
      <c r="AF454" s="51"/>
      <c r="AG454" s="78"/>
      <c r="AH454" s="78"/>
      <c r="AI454" s="51"/>
      <c r="AJ454" s="78"/>
    </row>
    <row r="455" spans="8:36" x14ac:dyDescent="0.25">
      <c r="H455" s="80"/>
      <c r="Q455" s="78"/>
      <c r="R455" s="78"/>
      <c r="S455" s="78"/>
      <c r="T455" s="78"/>
      <c r="U455" s="78"/>
      <c r="V455" s="78"/>
      <c r="W455" s="78"/>
      <c r="X455" s="78"/>
      <c r="Y455" s="78"/>
      <c r="Z455" s="78"/>
      <c r="AA455" s="78"/>
      <c r="AB455" s="78"/>
      <c r="AC455" s="78"/>
      <c r="AD455" s="78"/>
      <c r="AE455" s="78"/>
      <c r="AF455" s="51"/>
      <c r="AG455" s="78"/>
      <c r="AH455" s="78"/>
      <c r="AI455" s="51"/>
      <c r="AJ455" s="78"/>
    </row>
    <row r="456" spans="8:36" x14ac:dyDescent="0.25">
      <c r="H456" s="80"/>
      <c r="Q456" s="78"/>
      <c r="R456" s="78"/>
      <c r="S456" s="78"/>
      <c r="T456" s="78"/>
      <c r="U456" s="78"/>
      <c r="V456" s="78"/>
      <c r="W456" s="78"/>
      <c r="X456" s="78"/>
      <c r="Y456" s="78"/>
      <c r="Z456" s="78"/>
      <c r="AA456" s="78"/>
      <c r="AB456" s="78"/>
      <c r="AC456" s="78"/>
      <c r="AD456" s="78"/>
      <c r="AE456" s="78"/>
      <c r="AF456" s="51"/>
      <c r="AG456" s="78"/>
      <c r="AH456" s="78"/>
      <c r="AI456" s="51"/>
      <c r="AJ456" s="78"/>
    </row>
    <row r="457" spans="8:36" x14ac:dyDescent="0.25">
      <c r="H457" s="80"/>
      <c r="Q457" s="78"/>
      <c r="R457" s="78"/>
      <c r="S457" s="78"/>
      <c r="T457" s="78"/>
      <c r="U457" s="78"/>
      <c r="V457" s="78"/>
      <c r="W457" s="78"/>
      <c r="X457" s="78"/>
      <c r="Y457" s="78"/>
      <c r="Z457" s="78"/>
      <c r="AA457" s="78"/>
      <c r="AB457" s="78"/>
      <c r="AC457" s="78"/>
      <c r="AD457" s="78"/>
      <c r="AE457" s="78"/>
      <c r="AF457" s="51"/>
      <c r="AG457" s="78"/>
      <c r="AH457" s="78"/>
      <c r="AI457" s="51"/>
      <c r="AJ457" s="78"/>
    </row>
    <row r="458" spans="8:36" x14ac:dyDescent="0.25">
      <c r="H458" s="80"/>
      <c r="Q458" s="78"/>
      <c r="R458" s="78"/>
      <c r="S458" s="78"/>
      <c r="T458" s="78"/>
      <c r="U458" s="78"/>
      <c r="V458" s="78"/>
      <c r="W458" s="78"/>
      <c r="X458" s="78"/>
      <c r="Y458" s="78"/>
      <c r="Z458" s="78"/>
      <c r="AA458" s="78"/>
      <c r="AB458" s="78"/>
      <c r="AC458" s="78"/>
      <c r="AD458" s="78"/>
      <c r="AE458" s="78"/>
      <c r="AF458" s="51"/>
      <c r="AG458" s="78"/>
      <c r="AH458" s="78"/>
      <c r="AI458" s="51"/>
      <c r="AJ458" s="78"/>
    </row>
    <row r="459" spans="8:36" x14ac:dyDescent="0.25">
      <c r="H459" s="80"/>
      <c r="Q459" s="78"/>
      <c r="R459" s="78"/>
      <c r="S459" s="78"/>
      <c r="T459" s="78"/>
      <c r="U459" s="78"/>
      <c r="V459" s="78"/>
      <c r="W459" s="78"/>
      <c r="X459" s="78"/>
      <c r="Y459" s="78"/>
      <c r="Z459" s="78"/>
      <c r="AA459" s="78"/>
      <c r="AB459" s="78"/>
      <c r="AC459" s="78"/>
      <c r="AD459" s="78"/>
      <c r="AE459" s="78"/>
      <c r="AF459" s="51"/>
      <c r="AG459" s="78"/>
      <c r="AH459" s="78"/>
      <c r="AI459" s="51"/>
      <c r="AJ459" s="78"/>
    </row>
    <row r="460" spans="8:36" x14ac:dyDescent="0.25">
      <c r="H460" s="80"/>
      <c r="Q460" s="78"/>
      <c r="R460" s="78"/>
      <c r="S460" s="78"/>
      <c r="T460" s="78"/>
      <c r="U460" s="78"/>
      <c r="V460" s="78"/>
      <c r="W460" s="78"/>
      <c r="X460" s="78"/>
      <c r="Y460" s="78"/>
      <c r="Z460" s="78"/>
      <c r="AA460" s="78"/>
      <c r="AB460" s="78"/>
      <c r="AC460" s="78"/>
      <c r="AD460" s="78"/>
      <c r="AE460" s="78"/>
      <c r="AF460" s="51"/>
      <c r="AG460" s="78"/>
      <c r="AH460" s="78"/>
      <c r="AI460" s="51"/>
      <c r="AJ460" s="78"/>
    </row>
    <row r="461" spans="8:36" x14ac:dyDescent="0.25">
      <c r="H461" s="80"/>
      <c r="Q461" s="78"/>
      <c r="R461" s="78"/>
      <c r="S461" s="78"/>
      <c r="T461" s="78"/>
      <c r="U461" s="78"/>
      <c r="V461" s="78"/>
      <c r="W461" s="78"/>
      <c r="X461" s="78"/>
      <c r="Y461" s="78"/>
      <c r="Z461" s="78"/>
      <c r="AA461" s="78"/>
      <c r="AB461" s="78"/>
      <c r="AC461" s="78"/>
      <c r="AD461" s="78"/>
      <c r="AE461" s="78"/>
      <c r="AF461" s="51"/>
      <c r="AG461" s="78"/>
      <c r="AH461" s="78"/>
      <c r="AI461" s="51"/>
      <c r="AJ461" s="78"/>
    </row>
    <row r="462" spans="8:36" x14ac:dyDescent="0.25">
      <c r="H462" s="80"/>
      <c r="Q462" s="78"/>
      <c r="R462" s="78"/>
      <c r="S462" s="78"/>
      <c r="T462" s="78"/>
      <c r="U462" s="78"/>
      <c r="V462" s="78"/>
      <c r="W462" s="78"/>
      <c r="X462" s="78"/>
      <c r="Y462" s="78"/>
      <c r="Z462" s="78"/>
      <c r="AA462" s="78"/>
      <c r="AB462" s="78"/>
      <c r="AC462" s="78"/>
      <c r="AD462" s="78"/>
      <c r="AE462" s="78"/>
      <c r="AF462" s="51"/>
      <c r="AG462" s="78"/>
      <c r="AH462" s="78"/>
      <c r="AI462" s="51"/>
      <c r="AJ462" s="78"/>
    </row>
    <row r="463" spans="8:36" x14ac:dyDescent="0.25">
      <c r="H463" s="80"/>
      <c r="Q463" s="78"/>
      <c r="R463" s="78"/>
      <c r="S463" s="78"/>
      <c r="T463" s="78"/>
      <c r="U463" s="78"/>
      <c r="V463" s="78"/>
      <c r="W463" s="78"/>
      <c r="X463" s="78"/>
      <c r="Y463" s="78"/>
      <c r="Z463" s="78"/>
      <c r="AA463" s="78"/>
      <c r="AB463" s="78"/>
      <c r="AC463" s="78"/>
      <c r="AD463" s="78"/>
      <c r="AE463" s="78"/>
      <c r="AF463" s="51"/>
      <c r="AG463" s="78"/>
      <c r="AH463" s="78"/>
      <c r="AI463" s="51"/>
      <c r="AJ463" s="78"/>
    </row>
    <row r="464" spans="8:36" x14ac:dyDescent="0.25">
      <c r="H464" s="80"/>
      <c r="Q464" s="78"/>
      <c r="R464" s="78"/>
      <c r="S464" s="78"/>
      <c r="T464" s="78"/>
      <c r="U464" s="78"/>
      <c r="V464" s="78"/>
      <c r="W464" s="78"/>
      <c r="X464" s="78"/>
      <c r="Y464" s="78"/>
      <c r="Z464" s="78"/>
      <c r="AA464" s="78"/>
      <c r="AB464" s="78"/>
      <c r="AC464" s="78"/>
      <c r="AD464" s="78"/>
      <c r="AE464" s="78"/>
      <c r="AF464" s="51"/>
      <c r="AG464" s="78"/>
      <c r="AH464" s="78"/>
      <c r="AI464" s="51"/>
      <c r="AJ464" s="78"/>
    </row>
    <row r="465" spans="8:36" x14ac:dyDescent="0.25">
      <c r="H465" s="80"/>
      <c r="Q465" s="78"/>
      <c r="R465" s="78"/>
      <c r="S465" s="78"/>
      <c r="T465" s="78"/>
      <c r="U465" s="78"/>
      <c r="V465" s="78"/>
      <c r="W465" s="78"/>
      <c r="X465" s="78"/>
      <c r="Y465" s="78"/>
      <c r="Z465" s="78"/>
      <c r="AA465" s="78"/>
      <c r="AB465" s="78"/>
      <c r="AC465" s="78"/>
      <c r="AD465" s="78"/>
      <c r="AE465" s="78"/>
      <c r="AF465" s="51"/>
      <c r="AG465" s="78"/>
      <c r="AH465" s="78"/>
      <c r="AI465" s="51"/>
      <c r="AJ465" s="78"/>
    </row>
    <row r="466" spans="8:36" x14ac:dyDescent="0.25">
      <c r="H466" s="80"/>
      <c r="Q466" s="78"/>
      <c r="R466" s="78"/>
      <c r="S466" s="78"/>
      <c r="T466" s="78"/>
      <c r="U466" s="78"/>
      <c r="V466" s="78"/>
      <c r="W466" s="78"/>
      <c r="X466" s="78"/>
      <c r="Y466" s="78"/>
      <c r="Z466" s="78"/>
      <c r="AA466" s="78"/>
      <c r="AB466" s="78"/>
      <c r="AC466" s="78"/>
      <c r="AD466" s="78"/>
      <c r="AE466" s="78"/>
      <c r="AF466" s="51"/>
      <c r="AG466" s="78"/>
      <c r="AH466" s="78"/>
      <c r="AI466" s="51"/>
      <c r="AJ466" s="78"/>
    </row>
    <row r="467" spans="8:36" x14ac:dyDescent="0.25">
      <c r="H467" s="80"/>
      <c r="Q467" s="78"/>
      <c r="R467" s="78"/>
      <c r="S467" s="78"/>
      <c r="T467" s="78"/>
      <c r="U467" s="78"/>
      <c r="V467" s="78"/>
      <c r="W467" s="78"/>
      <c r="X467" s="78"/>
      <c r="Y467" s="78"/>
      <c r="Z467" s="78"/>
      <c r="AA467" s="78"/>
      <c r="AB467" s="78"/>
      <c r="AC467" s="78"/>
      <c r="AD467" s="78"/>
      <c r="AE467" s="78"/>
      <c r="AF467" s="51"/>
      <c r="AG467" s="78"/>
      <c r="AH467" s="78"/>
      <c r="AI467" s="51"/>
      <c r="AJ467" s="78"/>
    </row>
    <row r="468" spans="8:36" x14ac:dyDescent="0.25">
      <c r="H468" s="80"/>
      <c r="Q468" s="78"/>
      <c r="R468" s="78"/>
      <c r="S468" s="78"/>
      <c r="T468" s="78"/>
      <c r="U468" s="78"/>
      <c r="V468" s="78"/>
      <c r="W468" s="78"/>
      <c r="X468" s="78"/>
      <c r="Y468" s="78"/>
      <c r="Z468" s="78"/>
      <c r="AA468" s="78"/>
      <c r="AB468" s="78"/>
      <c r="AC468" s="78"/>
      <c r="AD468" s="78"/>
      <c r="AE468" s="78"/>
      <c r="AF468" s="51"/>
      <c r="AG468" s="78"/>
      <c r="AH468" s="78"/>
      <c r="AI468" s="51"/>
      <c r="AJ468" s="78"/>
    </row>
    <row r="469" spans="8:36" x14ac:dyDescent="0.25">
      <c r="H469" s="80"/>
      <c r="Q469" s="78"/>
      <c r="R469" s="78"/>
      <c r="S469" s="78"/>
      <c r="T469" s="78"/>
      <c r="U469" s="78"/>
      <c r="V469" s="78"/>
      <c r="W469" s="78"/>
      <c r="X469" s="78"/>
      <c r="Y469" s="78"/>
      <c r="Z469" s="78"/>
      <c r="AA469" s="78"/>
      <c r="AB469" s="78"/>
      <c r="AC469" s="78"/>
      <c r="AD469" s="78"/>
      <c r="AE469" s="78"/>
      <c r="AF469" s="51"/>
      <c r="AG469" s="78"/>
      <c r="AH469" s="78"/>
      <c r="AI469" s="51"/>
      <c r="AJ469" s="78"/>
    </row>
    <row r="470" spans="8:36" x14ac:dyDescent="0.25">
      <c r="Q470" s="78"/>
      <c r="R470" s="78"/>
      <c r="S470" s="78"/>
      <c r="T470" s="78"/>
      <c r="U470" s="78"/>
      <c r="V470" s="78"/>
      <c r="W470" s="78"/>
      <c r="X470" s="78"/>
      <c r="Y470" s="78"/>
      <c r="Z470" s="78"/>
      <c r="AA470" s="78"/>
      <c r="AB470" s="78"/>
      <c r="AC470" s="78"/>
      <c r="AD470" s="78"/>
      <c r="AE470" s="78"/>
      <c r="AF470" s="51"/>
      <c r="AG470" s="78"/>
      <c r="AH470" s="78"/>
      <c r="AI470" s="51"/>
      <c r="AJ470" s="78"/>
    </row>
    <row r="471" spans="8:36" x14ac:dyDescent="0.25">
      <c r="Q471" s="78"/>
      <c r="R471" s="78"/>
      <c r="S471" s="78"/>
      <c r="T471" s="78"/>
      <c r="U471" s="78"/>
      <c r="V471" s="78"/>
      <c r="W471" s="78"/>
      <c r="X471" s="78"/>
      <c r="Y471" s="78"/>
      <c r="Z471" s="78"/>
      <c r="AA471" s="78"/>
      <c r="AB471" s="78"/>
      <c r="AC471" s="78"/>
      <c r="AD471" s="78"/>
      <c r="AE471" s="78"/>
      <c r="AF471" s="51"/>
      <c r="AG471" s="78"/>
      <c r="AH471" s="78"/>
      <c r="AI471" s="51"/>
      <c r="AJ471" s="78"/>
    </row>
    <row r="472" spans="8:36" x14ac:dyDescent="0.25">
      <c r="Q472" s="78"/>
      <c r="R472" s="78"/>
      <c r="S472" s="78"/>
      <c r="T472" s="78"/>
      <c r="U472" s="78"/>
      <c r="V472" s="78"/>
      <c r="W472" s="78"/>
      <c r="X472" s="78"/>
      <c r="Y472" s="78"/>
      <c r="Z472" s="78"/>
      <c r="AA472" s="78"/>
      <c r="AB472" s="78"/>
      <c r="AC472" s="78"/>
      <c r="AD472" s="78"/>
      <c r="AE472" s="78"/>
      <c r="AF472" s="51"/>
      <c r="AG472" s="78"/>
      <c r="AH472" s="78"/>
      <c r="AI472" s="51"/>
      <c r="AJ472" s="78"/>
    </row>
    <row r="473" spans="8:36" x14ac:dyDescent="0.25">
      <c r="Q473" s="78"/>
      <c r="R473" s="78"/>
      <c r="S473" s="78"/>
      <c r="T473" s="78"/>
      <c r="U473" s="78"/>
      <c r="V473" s="78"/>
      <c r="W473" s="78"/>
      <c r="X473" s="78"/>
      <c r="Y473" s="78"/>
      <c r="Z473" s="78"/>
      <c r="AA473" s="78"/>
      <c r="AB473" s="78"/>
      <c r="AC473" s="78"/>
      <c r="AD473" s="78"/>
      <c r="AE473" s="78"/>
      <c r="AF473" s="51"/>
      <c r="AG473" s="78"/>
      <c r="AH473" s="78"/>
      <c r="AI473" s="51"/>
      <c r="AJ473" s="78"/>
    </row>
    <row r="474" spans="8:36" x14ac:dyDescent="0.25">
      <c r="Q474" s="78"/>
      <c r="R474" s="78"/>
      <c r="S474" s="78"/>
      <c r="T474" s="78"/>
      <c r="U474" s="78"/>
      <c r="V474" s="78"/>
      <c r="W474" s="78"/>
      <c r="X474" s="78"/>
      <c r="Y474" s="78"/>
      <c r="Z474" s="78"/>
      <c r="AA474" s="78"/>
      <c r="AB474" s="78"/>
      <c r="AC474" s="78"/>
      <c r="AD474" s="78"/>
      <c r="AE474" s="78"/>
      <c r="AF474" s="51"/>
      <c r="AG474" s="78"/>
      <c r="AH474" s="78"/>
      <c r="AI474" s="51"/>
      <c r="AJ474" s="78"/>
    </row>
    <row r="475" spans="8:36" x14ac:dyDescent="0.25">
      <c r="Q475" s="78"/>
      <c r="R475" s="78"/>
      <c r="S475" s="78"/>
      <c r="T475" s="78"/>
      <c r="U475" s="78"/>
      <c r="V475" s="78"/>
      <c r="W475" s="78"/>
      <c r="X475" s="78"/>
      <c r="Y475" s="78"/>
      <c r="Z475" s="78"/>
      <c r="AA475" s="78"/>
      <c r="AB475" s="78"/>
      <c r="AC475" s="78"/>
      <c r="AD475" s="78"/>
      <c r="AE475" s="78"/>
      <c r="AF475" s="51"/>
      <c r="AG475" s="78"/>
      <c r="AH475" s="78"/>
      <c r="AI475" s="51"/>
      <c r="AJ475" s="78"/>
    </row>
    <row r="476" spans="8:36" x14ac:dyDescent="0.25">
      <c r="Q476" s="78"/>
      <c r="R476" s="78"/>
      <c r="S476" s="78"/>
      <c r="T476" s="78"/>
      <c r="U476" s="78"/>
      <c r="V476" s="78"/>
      <c r="W476" s="78"/>
      <c r="X476" s="78"/>
      <c r="Y476" s="78"/>
      <c r="Z476" s="78"/>
      <c r="AA476" s="78"/>
      <c r="AB476" s="78"/>
      <c r="AC476" s="78"/>
      <c r="AD476" s="78"/>
      <c r="AE476" s="78"/>
      <c r="AF476" s="51"/>
      <c r="AG476" s="78"/>
      <c r="AH476" s="78"/>
      <c r="AI476" s="51"/>
      <c r="AJ476" s="78"/>
    </row>
    <row r="477" spans="8:36" x14ac:dyDescent="0.25">
      <c r="Q477" s="78"/>
      <c r="R477" s="78"/>
      <c r="S477" s="78"/>
      <c r="T477" s="78"/>
      <c r="U477" s="78"/>
      <c r="V477" s="78"/>
      <c r="W477" s="78"/>
      <c r="X477" s="78"/>
      <c r="Y477" s="78"/>
      <c r="Z477" s="78"/>
      <c r="AA477" s="78"/>
      <c r="AB477" s="78"/>
      <c r="AC477" s="78"/>
      <c r="AD477" s="78"/>
      <c r="AE477" s="78"/>
      <c r="AF477" s="51"/>
      <c r="AG477" s="78"/>
      <c r="AH477" s="78"/>
      <c r="AI477" s="51"/>
      <c r="AJ477" s="78"/>
    </row>
    <row r="478" spans="8:36" x14ac:dyDescent="0.25">
      <c r="Q478" s="78"/>
      <c r="R478" s="78"/>
      <c r="S478" s="78"/>
      <c r="T478" s="78"/>
      <c r="U478" s="78"/>
      <c r="V478" s="78"/>
      <c r="W478" s="78"/>
      <c r="X478" s="78"/>
      <c r="Y478" s="78"/>
      <c r="Z478" s="78"/>
      <c r="AA478" s="78"/>
      <c r="AB478" s="78"/>
      <c r="AC478" s="78"/>
      <c r="AD478" s="78"/>
      <c r="AE478" s="78"/>
      <c r="AF478" s="51"/>
      <c r="AG478" s="78"/>
      <c r="AH478" s="78"/>
      <c r="AI478" s="51"/>
      <c r="AJ478" s="78"/>
    </row>
    <row r="479" spans="8:36" x14ac:dyDescent="0.25">
      <c r="Q479" s="78"/>
      <c r="R479" s="78"/>
      <c r="S479" s="78"/>
      <c r="T479" s="78"/>
      <c r="U479" s="78"/>
      <c r="V479" s="78"/>
      <c r="W479" s="78"/>
      <c r="X479" s="78"/>
      <c r="Y479" s="78"/>
      <c r="Z479" s="78"/>
      <c r="AA479" s="78"/>
      <c r="AB479" s="78"/>
      <c r="AC479" s="78"/>
      <c r="AD479" s="78"/>
      <c r="AE479" s="78"/>
      <c r="AF479" s="51"/>
      <c r="AG479" s="78"/>
      <c r="AH479" s="78"/>
      <c r="AI479" s="51"/>
      <c r="AJ479" s="78"/>
    </row>
    <row r="480" spans="8:36" x14ac:dyDescent="0.25">
      <c r="Q480" s="78"/>
      <c r="R480" s="78"/>
      <c r="S480" s="78"/>
      <c r="T480" s="78"/>
      <c r="U480" s="78"/>
      <c r="V480" s="78"/>
      <c r="W480" s="78"/>
      <c r="X480" s="78"/>
      <c r="Y480" s="78"/>
      <c r="Z480" s="78"/>
      <c r="AA480" s="78"/>
      <c r="AB480" s="78"/>
      <c r="AC480" s="78"/>
      <c r="AD480" s="78"/>
      <c r="AE480" s="78"/>
      <c r="AF480" s="51"/>
      <c r="AG480" s="78"/>
      <c r="AH480" s="78"/>
      <c r="AI480" s="51"/>
      <c r="AJ480" s="78"/>
    </row>
    <row r="481" spans="17:36" x14ac:dyDescent="0.25">
      <c r="Q481" s="78"/>
      <c r="R481" s="78"/>
      <c r="S481" s="78"/>
      <c r="T481" s="78"/>
      <c r="U481" s="78"/>
      <c r="V481" s="78"/>
      <c r="W481" s="78"/>
      <c r="X481" s="78"/>
      <c r="Y481" s="78"/>
      <c r="Z481" s="78"/>
      <c r="AA481" s="78"/>
      <c r="AB481" s="78"/>
      <c r="AC481" s="78"/>
      <c r="AD481" s="78"/>
      <c r="AE481" s="78"/>
      <c r="AF481" s="51"/>
      <c r="AG481" s="78"/>
      <c r="AH481" s="78"/>
      <c r="AI481" s="51"/>
      <c r="AJ481" s="78"/>
    </row>
    <row r="482" spans="17:36" x14ac:dyDescent="0.25">
      <c r="Q482" s="78"/>
      <c r="R482" s="78"/>
      <c r="S482" s="78"/>
      <c r="T482" s="78"/>
      <c r="U482" s="78"/>
      <c r="V482" s="78"/>
      <c r="W482" s="78"/>
      <c r="X482" s="78"/>
      <c r="Y482" s="78"/>
      <c r="Z482" s="78"/>
      <c r="AA482" s="78"/>
      <c r="AB482" s="78"/>
      <c r="AC482" s="78"/>
      <c r="AD482" s="78"/>
      <c r="AE482" s="78"/>
      <c r="AF482" s="51"/>
      <c r="AG482" s="78"/>
      <c r="AH482" s="78"/>
      <c r="AI482" s="51"/>
      <c r="AJ482" s="78"/>
    </row>
    <row r="483" spans="17:36" x14ac:dyDescent="0.25">
      <c r="Q483" s="78"/>
      <c r="R483" s="78"/>
      <c r="S483" s="78"/>
      <c r="T483" s="78"/>
      <c r="U483" s="78"/>
      <c r="V483" s="78"/>
      <c r="W483" s="78"/>
      <c r="X483" s="78"/>
      <c r="Y483" s="78"/>
      <c r="Z483" s="78"/>
      <c r="AA483" s="78"/>
      <c r="AB483" s="78"/>
      <c r="AC483" s="78"/>
      <c r="AD483" s="78"/>
      <c r="AE483" s="78"/>
      <c r="AF483" s="51"/>
      <c r="AG483" s="78"/>
      <c r="AH483" s="78"/>
      <c r="AI483" s="51"/>
      <c r="AJ483" s="78"/>
    </row>
    <row r="484" spans="17:36" x14ac:dyDescent="0.25">
      <c r="Q484" s="78"/>
      <c r="R484" s="78"/>
      <c r="S484" s="78"/>
      <c r="T484" s="78"/>
      <c r="U484" s="78"/>
      <c r="V484" s="78"/>
      <c r="W484" s="78"/>
      <c r="X484" s="78"/>
      <c r="Y484" s="78"/>
      <c r="Z484" s="78"/>
      <c r="AA484" s="78"/>
      <c r="AB484" s="78"/>
      <c r="AC484" s="78"/>
      <c r="AD484" s="78"/>
      <c r="AE484" s="78"/>
      <c r="AF484" s="51"/>
      <c r="AG484" s="78"/>
      <c r="AH484" s="78"/>
      <c r="AI484" s="51"/>
      <c r="AJ484" s="78"/>
    </row>
    <row r="485" spans="17:36" x14ac:dyDescent="0.25">
      <c r="Q485" s="78"/>
      <c r="R485" s="78"/>
      <c r="S485" s="78"/>
      <c r="T485" s="78"/>
      <c r="U485" s="78"/>
      <c r="V485" s="78"/>
      <c r="W485" s="78"/>
      <c r="X485" s="78"/>
      <c r="Y485" s="78"/>
      <c r="Z485" s="78"/>
      <c r="AA485" s="78"/>
      <c r="AB485" s="78"/>
      <c r="AC485" s="78"/>
      <c r="AD485" s="78"/>
      <c r="AE485" s="78"/>
      <c r="AF485" s="51"/>
      <c r="AG485" s="78"/>
      <c r="AH485" s="78"/>
      <c r="AI485" s="51"/>
      <c r="AJ485" s="78"/>
    </row>
    <row r="486" spans="17:36" x14ac:dyDescent="0.25">
      <c r="Q486" s="78"/>
      <c r="R486" s="78"/>
      <c r="S486" s="78"/>
      <c r="T486" s="78"/>
      <c r="U486" s="78"/>
      <c r="V486" s="78"/>
      <c r="W486" s="78"/>
      <c r="X486" s="78"/>
      <c r="Y486" s="78"/>
      <c r="Z486" s="78"/>
      <c r="AA486" s="78"/>
      <c r="AB486" s="78"/>
      <c r="AC486" s="78"/>
      <c r="AD486" s="78"/>
      <c r="AE486" s="78"/>
      <c r="AF486" s="51"/>
      <c r="AG486" s="78"/>
      <c r="AH486" s="78"/>
      <c r="AI486" s="51"/>
      <c r="AJ486" s="78"/>
    </row>
    <row r="487" spans="17:36" x14ac:dyDescent="0.25">
      <c r="Q487" s="78"/>
      <c r="R487" s="78"/>
      <c r="S487" s="78"/>
      <c r="T487" s="78"/>
      <c r="U487" s="78"/>
      <c r="V487" s="78"/>
      <c r="W487" s="78"/>
      <c r="X487" s="78"/>
      <c r="Y487" s="78"/>
      <c r="Z487" s="78"/>
      <c r="AA487" s="78"/>
      <c r="AB487" s="78"/>
      <c r="AC487" s="78"/>
      <c r="AD487" s="78"/>
      <c r="AE487" s="78"/>
      <c r="AF487" s="51"/>
      <c r="AG487" s="78"/>
      <c r="AH487" s="78"/>
      <c r="AI487" s="51"/>
      <c r="AJ487" s="78"/>
    </row>
    <row r="488" spans="17:36" x14ac:dyDescent="0.25">
      <c r="Q488" s="78"/>
      <c r="R488" s="78"/>
      <c r="S488" s="78"/>
      <c r="T488" s="78"/>
      <c r="U488" s="78"/>
      <c r="V488" s="78"/>
      <c r="W488" s="78"/>
      <c r="X488" s="78"/>
      <c r="Y488" s="78"/>
      <c r="Z488" s="78"/>
      <c r="AA488" s="78"/>
      <c r="AB488" s="78"/>
      <c r="AC488" s="78"/>
      <c r="AD488" s="78"/>
      <c r="AE488" s="78"/>
      <c r="AF488" s="51"/>
      <c r="AG488" s="78"/>
      <c r="AH488" s="78"/>
      <c r="AI488" s="51"/>
      <c r="AJ488" s="78"/>
    </row>
    <row r="489" spans="17:36" x14ac:dyDescent="0.25">
      <c r="Q489" s="78"/>
      <c r="R489" s="78"/>
      <c r="S489" s="78"/>
      <c r="T489" s="78"/>
      <c r="U489" s="78"/>
      <c r="V489" s="78"/>
      <c r="W489" s="78"/>
      <c r="X489" s="78"/>
      <c r="Y489" s="78"/>
      <c r="Z489" s="78"/>
      <c r="AA489" s="78"/>
      <c r="AB489" s="78"/>
      <c r="AC489" s="78"/>
      <c r="AD489" s="78"/>
      <c r="AE489" s="78"/>
      <c r="AF489" s="51"/>
      <c r="AG489" s="78"/>
      <c r="AH489" s="78"/>
      <c r="AI489" s="51"/>
      <c r="AJ489" s="78"/>
    </row>
    <row r="490" spans="17:36" x14ac:dyDescent="0.25">
      <c r="Q490" s="78"/>
      <c r="R490" s="78"/>
      <c r="S490" s="78"/>
      <c r="T490" s="78"/>
      <c r="U490" s="78"/>
      <c r="V490" s="78"/>
      <c r="W490" s="78"/>
      <c r="X490" s="78"/>
      <c r="Y490" s="78"/>
      <c r="Z490" s="78"/>
      <c r="AA490" s="78"/>
      <c r="AB490" s="78"/>
      <c r="AC490" s="78"/>
      <c r="AD490" s="78"/>
      <c r="AE490" s="78"/>
      <c r="AF490" s="51"/>
      <c r="AG490" s="78"/>
      <c r="AH490" s="78"/>
      <c r="AI490" s="51"/>
      <c r="AJ490" s="78"/>
    </row>
    <row r="491" spans="17:36" x14ac:dyDescent="0.25">
      <c r="Q491" s="78"/>
      <c r="R491" s="78"/>
      <c r="S491" s="78"/>
      <c r="T491" s="78"/>
      <c r="U491" s="78"/>
      <c r="V491" s="78"/>
      <c r="W491" s="78"/>
      <c r="X491" s="78"/>
      <c r="Y491" s="78"/>
      <c r="Z491" s="78"/>
      <c r="AA491" s="78"/>
      <c r="AB491" s="78"/>
      <c r="AC491" s="78"/>
      <c r="AD491" s="78"/>
      <c r="AE491" s="78"/>
      <c r="AF491" s="51"/>
      <c r="AG491" s="78"/>
      <c r="AH491" s="78"/>
      <c r="AI491" s="51"/>
      <c r="AJ491" s="78"/>
    </row>
    <row r="492" spans="17:36" x14ac:dyDescent="0.25">
      <c r="Q492" s="78"/>
      <c r="R492" s="78"/>
      <c r="S492" s="78"/>
      <c r="T492" s="78"/>
      <c r="U492" s="78"/>
      <c r="V492" s="78"/>
      <c r="W492" s="78"/>
      <c r="X492" s="78"/>
      <c r="Y492" s="78"/>
      <c r="Z492" s="78"/>
      <c r="AA492" s="78"/>
      <c r="AB492" s="78"/>
      <c r="AC492" s="78"/>
      <c r="AD492" s="78"/>
      <c r="AE492" s="78"/>
      <c r="AF492" s="51"/>
      <c r="AG492" s="78"/>
      <c r="AH492" s="78"/>
      <c r="AI492" s="51"/>
      <c r="AJ492" s="78"/>
    </row>
    <row r="493" spans="17:36" x14ac:dyDescent="0.25">
      <c r="Q493" s="78"/>
      <c r="R493" s="78"/>
      <c r="S493" s="78"/>
      <c r="T493" s="78"/>
      <c r="U493" s="78"/>
      <c r="V493" s="78"/>
      <c r="W493" s="78"/>
      <c r="X493" s="78"/>
      <c r="Y493" s="78"/>
      <c r="Z493" s="78"/>
      <c r="AA493" s="78"/>
      <c r="AB493" s="78"/>
      <c r="AC493" s="78"/>
      <c r="AD493" s="78"/>
      <c r="AE493" s="78"/>
      <c r="AF493" s="51"/>
      <c r="AG493" s="78"/>
      <c r="AH493" s="78"/>
      <c r="AI493" s="51"/>
      <c r="AJ493" s="78"/>
    </row>
    <row r="494" spans="17:36" x14ac:dyDescent="0.25">
      <c r="Q494" s="78"/>
      <c r="R494" s="78"/>
      <c r="S494" s="78"/>
      <c r="T494" s="78"/>
      <c r="U494" s="78"/>
      <c r="V494" s="78"/>
      <c r="W494" s="78"/>
      <c r="X494" s="78"/>
      <c r="Y494" s="78"/>
      <c r="Z494" s="78"/>
      <c r="AA494" s="78"/>
      <c r="AB494" s="78"/>
      <c r="AC494" s="78"/>
      <c r="AD494" s="78"/>
      <c r="AE494" s="78"/>
      <c r="AF494" s="51"/>
      <c r="AG494" s="78"/>
      <c r="AH494" s="78"/>
      <c r="AI494" s="51"/>
      <c r="AJ494" s="78"/>
    </row>
    <row r="495" spans="17:36" x14ac:dyDescent="0.25">
      <c r="Q495" s="78"/>
      <c r="R495" s="78"/>
      <c r="S495" s="78"/>
      <c r="T495" s="78"/>
      <c r="U495" s="78"/>
      <c r="V495" s="78"/>
      <c r="W495" s="78"/>
      <c r="X495" s="78"/>
      <c r="Y495" s="78"/>
      <c r="Z495" s="78"/>
      <c r="AA495" s="78"/>
      <c r="AB495" s="78"/>
      <c r="AC495" s="78"/>
      <c r="AD495" s="78"/>
      <c r="AE495" s="78"/>
      <c r="AF495" s="51"/>
      <c r="AG495" s="78"/>
      <c r="AH495" s="78"/>
      <c r="AI495" s="51"/>
      <c r="AJ495" s="78"/>
    </row>
    <row r="496" spans="17:36" x14ac:dyDescent="0.25">
      <c r="Q496" s="78"/>
      <c r="R496" s="78"/>
      <c r="S496" s="78"/>
      <c r="T496" s="78"/>
      <c r="U496" s="78"/>
      <c r="V496" s="78"/>
      <c r="W496" s="78"/>
      <c r="X496" s="78"/>
      <c r="Y496" s="78"/>
      <c r="Z496" s="78"/>
      <c r="AA496" s="78"/>
      <c r="AB496" s="78"/>
      <c r="AC496" s="78"/>
      <c r="AD496" s="78"/>
      <c r="AE496" s="78"/>
      <c r="AF496" s="51"/>
      <c r="AG496" s="78"/>
      <c r="AH496" s="78"/>
      <c r="AI496" s="51"/>
      <c r="AJ496" s="78"/>
    </row>
    <row r="497" spans="17:36" x14ac:dyDescent="0.25">
      <c r="Q497" s="78"/>
      <c r="R497" s="78"/>
      <c r="S497" s="78"/>
      <c r="T497" s="78"/>
      <c r="U497" s="78"/>
      <c r="V497" s="78"/>
      <c r="W497" s="78"/>
      <c r="X497" s="78"/>
      <c r="Y497" s="78"/>
      <c r="Z497" s="78"/>
      <c r="AA497" s="78"/>
      <c r="AB497" s="78"/>
      <c r="AC497" s="78"/>
      <c r="AD497" s="78"/>
      <c r="AE497" s="78"/>
      <c r="AF497" s="51"/>
      <c r="AG497" s="78"/>
      <c r="AH497" s="78"/>
      <c r="AI497" s="51"/>
      <c r="AJ497" s="78"/>
    </row>
    <row r="498" spans="17:36" x14ac:dyDescent="0.25">
      <c r="Q498" s="78"/>
      <c r="R498" s="78"/>
      <c r="S498" s="78"/>
      <c r="T498" s="78"/>
      <c r="U498" s="78"/>
      <c r="V498" s="78"/>
      <c r="W498" s="78"/>
      <c r="X498" s="78"/>
      <c r="Y498" s="78"/>
      <c r="Z498" s="78"/>
      <c r="AA498" s="78"/>
      <c r="AB498" s="78"/>
      <c r="AC498" s="78"/>
      <c r="AD498" s="78"/>
      <c r="AE498" s="78"/>
      <c r="AF498" s="51"/>
      <c r="AG498" s="78"/>
      <c r="AH498" s="78"/>
      <c r="AI498" s="51"/>
      <c r="AJ498" s="78"/>
    </row>
    <row r="499" spans="17:36" x14ac:dyDescent="0.25">
      <c r="Q499" s="78"/>
      <c r="R499" s="78"/>
      <c r="S499" s="78"/>
      <c r="T499" s="78"/>
      <c r="U499" s="78"/>
      <c r="V499" s="78"/>
      <c r="W499" s="78"/>
      <c r="X499" s="78"/>
      <c r="Y499" s="78"/>
      <c r="Z499" s="78"/>
      <c r="AA499" s="78"/>
      <c r="AB499" s="78"/>
      <c r="AC499" s="78"/>
      <c r="AD499" s="78"/>
      <c r="AE499" s="78"/>
      <c r="AF499" s="51"/>
      <c r="AG499" s="78"/>
      <c r="AH499" s="78"/>
      <c r="AI499" s="51"/>
      <c r="AJ499" s="78"/>
    </row>
    <row r="500" spans="17:36" x14ac:dyDescent="0.25">
      <c r="Q500" s="78"/>
      <c r="R500" s="78"/>
      <c r="S500" s="78"/>
      <c r="T500" s="78"/>
      <c r="U500" s="78"/>
      <c r="V500" s="78"/>
      <c r="W500" s="78"/>
      <c r="X500" s="78"/>
      <c r="Y500" s="78"/>
      <c r="Z500" s="78"/>
      <c r="AA500" s="78"/>
      <c r="AB500" s="78"/>
      <c r="AC500" s="78"/>
      <c r="AD500" s="78"/>
      <c r="AE500" s="78"/>
      <c r="AF500" s="51"/>
      <c r="AG500" s="78"/>
      <c r="AH500" s="78"/>
      <c r="AI500" s="51"/>
      <c r="AJ500" s="78"/>
    </row>
    <row r="501" spans="17:36" x14ac:dyDescent="0.25">
      <c r="Q501" s="78"/>
      <c r="R501" s="78"/>
      <c r="S501" s="78"/>
      <c r="T501" s="78"/>
      <c r="U501" s="78"/>
      <c r="V501" s="78"/>
      <c r="W501" s="78"/>
      <c r="X501" s="78"/>
      <c r="Y501" s="78"/>
      <c r="Z501" s="78"/>
      <c r="AA501" s="78"/>
      <c r="AB501" s="78"/>
      <c r="AC501" s="78"/>
      <c r="AD501" s="78"/>
      <c r="AE501" s="78"/>
      <c r="AF501" s="51"/>
      <c r="AG501" s="78"/>
      <c r="AH501" s="78"/>
      <c r="AI501" s="51"/>
      <c r="AJ501" s="78"/>
    </row>
    <row r="502" spans="17:36" x14ac:dyDescent="0.25">
      <c r="Q502" s="78"/>
      <c r="R502" s="78"/>
      <c r="S502" s="78"/>
      <c r="T502" s="78"/>
      <c r="U502" s="78"/>
      <c r="V502" s="78"/>
      <c r="W502" s="78"/>
      <c r="X502" s="78"/>
      <c r="Y502" s="78"/>
      <c r="Z502" s="78"/>
      <c r="AA502" s="78"/>
      <c r="AB502" s="78"/>
      <c r="AC502" s="78"/>
      <c r="AD502" s="78"/>
      <c r="AE502" s="78"/>
      <c r="AF502" s="51"/>
      <c r="AG502" s="78"/>
      <c r="AH502" s="78"/>
      <c r="AI502" s="51"/>
      <c r="AJ502" s="78"/>
    </row>
    <row r="503" spans="17:36" x14ac:dyDescent="0.25">
      <c r="Q503" s="78"/>
      <c r="R503" s="78"/>
      <c r="S503" s="78"/>
      <c r="T503" s="78"/>
      <c r="U503" s="78"/>
      <c r="V503" s="78"/>
      <c r="W503" s="78"/>
      <c r="X503" s="78"/>
      <c r="Y503" s="78"/>
      <c r="Z503" s="78"/>
      <c r="AA503" s="78"/>
      <c r="AB503" s="78"/>
      <c r="AC503" s="78"/>
      <c r="AD503" s="78"/>
      <c r="AE503" s="78"/>
      <c r="AF503" s="51"/>
      <c r="AG503" s="78"/>
      <c r="AH503" s="78"/>
      <c r="AI503" s="51"/>
      <c r="AJ503" s="78"/>
    </row>
    <row r="504" spans="17:36" x14ac:dyDescent="0.25">
      <c r="Q504" s="78"/>
      <c r="R504" s="78"/>
      <c r="S504" s="78"/>
      <c r="T504" s="78"/>
      <c r="U504" s="78"/>
      <c r="V504" s="78"/>
      <c r="W504" s="78"/>
      <c r="X504" s="78"/>
      <c r="Y504" s="78"/>
      <c r="Z504" s="78"/>
      <c r="AA504" s="78"/>
      <c r="AB504" s="78"/>
      <c r="AC504" s="78"/>
      <c r="AD504" s="78"/>
      <c r="AE504" s="78"/>
      <c r="AF504" s="51"/>
      <c r="AG504" s="78"/>
      <c r="AH504" s="78"/>
      <c r="AI504" s="51"/>
      <c r="AJ504" s="78"/>
    </row>
    <row r="505" spans="17:36" x14ac:dyDescent="0.25">
      <c r="Q505" s="78"/>
      <c r="R505" s="78"/>
      <c r="S505" s="78"/>
      <c r="T505" s="78"/>
      <c r="U505" s="78"/>
      <c r="V505" s="78"/>
      <c r="W505" s="78"/>
      <c r="X505" s="78"/>
      <c r="Y505" s="78"/>
      <c r="Z505" s="78"/>
      <c r="AA505" s="78"/>
      <c r="AB505" s="78"/>
      <c r="AC505" s="78"/>
      <c r="AD505" s="78"/>
      <c r="AE505" s="78"/>
      <c r="AF505" s="51"/>
      <c r="AG505" s="78"/>
      <c r="AH505" s="78"/>
      <c r="AI505" s="51"/>
      <c r="AJ505" s="78"/>
    </row>
    <row r="506" spans="17:36" x14ac:dyDescent="0.25">
      <c r="Q506" s="78"/>
      <c r="R506" s="78"/>
      <c r="S506" s="78"/>
      <c r="T506" s="78"/>
      <c r="U506" s="78"/>
      <c r="V506" s="78"/>
      <c r="W506" s="78"/>
      <c r="X506" s="78"/>
      <c r="Y506" s="78"/>
      <c r="Z506" s="78"/>
      <c r="AA506" s="78"/>
      <c r="AB506" s="78"/>
      <c r="AC506" s="78"/>
      <c r="AD506" s="78"/>
      <c r="AE506" s="78"/>
      <c r="AF506" s="51"/>
      <c r="AG506" s="78"/>
      <c r="AH506" s="78"/>
      <c r="AI506" s="51"/>
      <c r="AJ506" s="78"/>
    </row>
    <row r="507" spans="17:36" x14ac:dyDescent="0.25">
      <c r="Q507" s="78"/>
      <c r="R507" s="78"/>
      <c r="S507" s="78"/>
      <c r="T507" s="78"/>
      <c r="U507" s="78"/>
      <c r="V507" s="78"/>
      <c r="W507" s="78"/>
      <c r="X507" s="78"/>
      <c r="Y507" s="78"/>
      <c r="Z507" s="78"/>
      <c r="AA507" s="78"/>
      <c r="AB507" s="78"/>
      <c r="AC507" s="78"/>
      <c r="AD507" s="78"/>
      <c r="AE507" s="78"/>
      <c r="AF507" s="51"/>
      <c r="AG507" s="78"/>
      <c r="AH507" s="78"/>
      <c r="AI507" s="51"/>
      <c r="AJ507" s="78"/>
    </row>
    <row r="508" spans="17:36" x14ac:dyDescent="0.25">
      <c r="Q508" s="78"/>
      <c r="R508" s="78"/>
      <c r="S508" s="78"/>
      <c r="T508" s="78"/>
      <c r="U508" s="78"/>
      <c r="V508" s="78"/>
      <c r="W508" s="78"/>
      <c r="X508" s="78"/>
      <c r="Y508" s="78"/>
      <c r="Z508" s="78"/>
      <c r="AA508" s="78"/>
      <c r="AB508" s="78"/>
      <c r="AC508" s="78"/>
      <c r="AD508" s="78"/>
      <c r="AE508" s="78"/>
      <c r="AF508" s="51"/>
      <c r="AG508" s="78"/>
      <c r="AH508" s="78"/>
      <c r="AI508" s="51"/>
      <c r="AJ508" s="78"/>
    </row>
    <row r="509" spans="17:36" x14ac:dyDescent="0.25">
      <c r="Q509" s="78"/>
      <c r="R509" s="78"/>
      <c r="S509" s="78"/>
      <c r="T509" s="78"/>
      <c r="U509" s="78"/>
      <c r="V509" s="78"/>
      <c r="W509" s="78"/>
      <c r="X509" s="78"/>
      <c r="Y509" s="78"/>
      <c r="Z509" s="78"/>
      <c r="AA509" s="78"/>
      <c r="AB509" s="78"/>
      <c r="AC509" s="78"/>
      <c r="AD509" s="78"/>
      <c r="AE509" s="78"/>
      <c r="AF509" s="51"/>
      <c r="AG509" s="78"/>
      <c r="AH509" s="78"/>
      <c r="AI509" s="51"/>
      <c r="AJ509" s="78"/>
    </row>
    <row r="510" spans="17:36" x14ac:dyDescent="0.25">
      <c r="Q510" s="78"/>
      <c r="R510" s="78"/>
      <c r="S510" s="78"/>
      <c r="T510" s="78"/>
      <c r="U510" s="78"/>
      <c r="V510" s="78"/>
      <c r="W510" s="78"/>
      <c r="X510" s="78"/>
      <c r="Y510" s="78"/>
      <c r="Z510" s="78"/>
      <c r="AA510" s="78"/>
      <c r="AB510" s="78"/>
      <c r="AC510" s="78"/>
      <c r="AD510" s="78"/>
      <c r="AE510" s="78"/>
      <c r="AF510" s="51"/>
      <c r="AG510" s="78"/>
      <c r="AH510" s="78"/>
      <c r="AI510" s="51"/>
      <c r="AJ510" s="78"/>
    </row>
    <row r="511" spans="17:36" x14ac:dyDescent="0.25">
      <c r="Q511" s="78"/>
      <c r="R511" s="78"/>
      <c r="S511" s="78"/>
      <c r="T511" s="78"/>
      <c r="U511" s="78"/>
      <c r="V511" s="78"/>
      <c r="W511" s="78"/>
      <c r="X511" s="78"/>
      <c r="Y511" s="78"/>
      <c r="Z511" s="78"/>
      <c r="AA511" s="78"/>
      <c r="AB511" s="78"/>
      <c r="AC511" s="78"/>
      <c r="AD511" s="78"/>
      <c r="AE511" s="78"/>
      <c r="AF511" s="51"/>
      <c r="AG511" s="78"/>
      <c r="AH511" s="78"/>
      <c r="AI511" s="51"/>
      <c r="AJ511" s="78"/>
    </row>
    <row r="512" spans="17:36" x14ac:dyDescent="0.25">
      <c r="Q512" s="78"/>
      <c r="R512" s="78"/>
      <c r="S512" s="78"/>
      <c r="T512" s="78"/>
      <c r="U512" s="78"/>
      <c r="V512" s="78"/>
      <c r="W512" s="78"/>
      <c r="X512" s="78"/>
      <c r="Y512" s="78"/>
      <c r="Z512" s="78"/>
      <c r="AA512" s="78"/>
      <c r="AB512" s="78"/>
      <c r="AC512" s="78"/>
      <c r="AD512" s="78"/>
      <c r="AE512" s="78"/>
      <c r="AF512" s="51"/>
      <c r="AG512" s="78"/>
      <c r="AH512" s="78"/>
      <c r="AI512" s="51"/>
      <c r="AJ512" s="78"/>
    </row>
    <row r="513" spans="17:36" x14ac:dyDescent="0.25">
      <c r="Q513" s="78"/>
      <c r="R513" s="78"/>
      <c r="S513" s="78"/>
      <c r="T513" s="78"/>
      <c r="U513" s="78"/>
      <c r="V513" s="78"/>
      <c r="W513" s="78"/>
      <c r="X513" s="78"/>
      <c r="Y513" s="78"/>
      <c r="Z513" s="78"/>
      <c r="AA513" s="78"/>
      <c r="AB513" s="78"/>
      <c r="AC513" s="78"/>
      <c r="AD513" s="78"/>
      <c r="AE513" s="78"/>
      <c r="AF513" s="51"/>
      <c r="AG513" s="78"/>
      <c r="AH513" s="78"/>
      <c r="AI513" s="51"/>
      <c r="AJ513" s="78"/>
    </row>
    <row r="514" spans="17:36" x14ac:dyDescent="0.25">
      <c r="Q514" s="78"/>
      <c r="R514" s="78"/>
      <c r="S514" s="78"/>
      <c r="T514" s="78"/>
      <c r="U514" s="78"/>
      <c r="V514" s="78"/>
      <c r="W514" s="78"/>
      <c r="X514" s="78"/>
      <c r="Y514" s="78"/>
      <c r="Z514" s="78"/>
      <c r="AA514" s="78"/>
      <c r="AB514" s="78"/>
      <c r="AC514" s="78"/>
      <c r="AD514" s="78"/>
      <c r="AE514" s="78"/>
      <c r="AF514" s="51"/>
      <c r="AG514" s="78"/>
      <c r="AH514" s="78"/>
      <c r="AI514" s="51"/>
      <c r="AJ514" s="78"/>
    </row>
    <row r="515" spans="17:36" x14ac:dyDescent="0.25">
      <c r="Q515" s="78"/>
      <c r="R515" s="78"/>
      <c r="S515" s="78"/>
      <c r="T515" s="78"/>
      <c r="U515" s="78"/>
      <c r="V515" s="78"/>
      <c r="W515" s="78"/>
      <c r="X515" s="78"/>
      <c r="Y515" s="78"/>
      <c r="Z515" s="78"/>
      <c r="AA515" s="78"/>
      <c r="AB515" s="78"/>
      <c r="AC515" s="78"/>
      <c r="AD515" s="78"/>
      <c r="AE515" s="78"/>
      <c r="AF515" s="51"/>
      <c r="AG515" s="78"/>
      <c r="AH515" s="78"/>
      <c r="AI515" s="51"/>
      <c r="AJ515" s="78"/>
    </row>
    <row r="516" spans="17:36" x14ac:dyDescent="0.25">
      <c r="Q516" s="78"/>
      <c r="R516" s="78"/>
      <c r="S516" s="78"/>
      <c r="T516" s="78"/>
      <c r="U516" s="78"/>
      <c r="V516" s="78"/>
      <c r="W516" s="78"/>
      <c r="X516" s="78"/>
      <c r="Y516" s="78"/>
      <c r="Z516" s="78"/>
      <c r="AA516" s="78"/>
      <c r="AB516" s="78"/>
      <c r="AC516" s="78"/>
      <c r="AD516" s="78"/>
      <c r="AE516" s="78"/>
      <c r="AF516" s="51"/>
      <c r="AG516" s="78"/>
      <c r="AH516" s="78"/>
      <c r="AI516" s="51"/>
      <c r="AJ516" s="78"/>
    </row>
    <row r="517" spans="17:36" x14ac:dyDescent="0.25">
      <c r="Q517" s="78"/>
      <c r="R517" s="78"/>
      <c r="S517" s="78"/>
      <c r="T517" s="78"/>
      <c r="U517" s="78"/>
      <c r="V517" s="78"/>
      <c r="W517" s="78"/>
      <c r="X517" s="78"/>
      <c r="Y517" s="78"/>
      <c r="Z517" s="78"/>
      <c r="AA517" s="78"/>
      <c r="AB517" s="78"/>
      <c r="AC517" s="78"/>
      <c r="AD517" s="78"/>
      <c r="AE517" s="78"/>
      <c r="AF517" s="51"/>
      <c r="AG517" s="78"/>
      <c r="AH517" s="78"/>
      <c r="AI517" s="51"/>
      <c r="AJ517" s="78"/>
    </row>
    <row r="518" spans="17:36" x14ac:dyDescent="0.25">
      <c r="Q518" s="78"/>
      <c r="R518" s="78"/>
      <c r="S518" s="78"/>
      <c r="T518" s="78"/>
      <c r="U518" s="78"/>
      <c r="V518" s="78"/>
      <c r="W518" s="78"/>
      <c r="X518" s="78"/>
      <c r="Y518" s="78"/>
      <c r="Z518" s="78"/>
      <c r="AA518" s="78"/>
      <c r="AB518" s="78"/>
      <c r="AC518" s="78"/>
      <c r="AD518" s="78"/>
      <c r="AE518" s="78"/>
      <c r="AF518" s="51"/>
      <c r="AG518" s="78"/>
      <c r="AH518" s="78"/>
      <c r="AI518" s="51"/>
      <c r="AJ518" s="78"/>
    </row>
    <row r="519" spans="17:36" x14ac:dyDescent="0.25">
      <c r="Q519" s="78"/>
      <c r="R519" s="78"/>
      <c r="S519" s="78"/>
      <c r="T519" s="78"/>
      <c r="U519" s="78"/>
      <c r="V519" s="78"/>
      <c r="W519" s="78"/>
      <c r="X519" s="78"/>
      <c r="Y519" s="78"/>
      <c r="Z519" s="78"/>
      <c r="AA519" s="78"/>
      <c r="AB519" s="78"/>
      <c r="AC519" s="78"/>
      <c r="AD519" s="78"/>
      <c r="AE519" s="78"/>
      <c r="AF519" s="51"/>
      <c r="AG519" s="78"/>
      <c r="AH519" s="78"/>
      <c r="AI519" s="51"/>
      <c r="AJ519" s="78"/>
    </row>
    <row r="520" spans="17:36" x14ac:dyDescent="0.25">
      <c r="Q520" s="78"/>
      <c r="R520" s="78"/>
      <c r="S520" s="78"/>
      <c r="T520" s="78"/>
      <c r="U520" s="78"/>
      <c r="V520" s="78"/>
      <c r="W520" s="78"/>
      <c r="X520" s="78"/>
      <c r="Y520" s="78"/>
      <c r="Z520" s="78"/>
      <c r="AA520" s="78"/>
      <c r="AB520" s="78"/>
      <c r="AC520" s="78"/>
      <c r="AD520" s="78"/>
      <c r="AE520" s="78"/>
      <c r="AF520" s="51"/>
      <c r="AG520" s="78"/>
      <c r="AH520" s="78"/>
      <c r="AI520" s="51"/>
      <c r="AJ520" s="78"/>
    </row>
    <row r="521" spans="17:36" x14ac:dyDescent="0.25">
      <c r="Q521" s="78"/>
      <c r="R521" s="78"/>
      <c r="S521" s="78"/>
      <c r="T521" s="78"/>
      <c r="U521" s="78"/>
      <c r="V521" s="78"/>
      <c r="W521" s="78"/>
      <c r="X521" s="78"/>
      <c r="Y521" s="78"/>
      <c r="Z521" s="78"/>
      <c r="AA521" s="78"/>
      <c r="AB521" s="78"/>
      <c r="AC521" s="78"/>
      <c r="AD521" s="78"/>
      <c r="AE521" s="78"/>
      <c r="AF521" s="51"/>
      <c r="AG521" s="78"/>
      <c r="AH521" s="78"/>
      <c r="AI521" s="51"/>
      <c r="AJ521" s="78"/>
    </row>
    <row r="522" spans="17:36" x14ac:dyDescent="0.25">
      <c r="Q522" s="78"/>
      <c r="R522" s="78"/>
      <c r="S522" s="78"/>
      <c r="T522" s="78"/>
      <c r="U522" s="78"/>
      <c r="V522" s="78"/>
      <c r="W522" s="78"/>
      <c r="X522" s="78"/>
      <c r="Y522" s="78"/>
      <c r="Z522" s="78"/>
      <c r="AA522" s="78"/>
      <c r="AB522" s="78"/>
      <c r="AC522" s="78"/>
      <c r="AD522" s="78"/>
      <c r="AE522" s="78"/>
      <c r="AF522" s="51"/>
      <c r="AG522" s="78"/>
      <c r="AH522" s="78"/>
      <c r="AI522" s="51"/>
      <c r="AJ522" s="78"/>
    </row>
    <row r="523" spans="17:36" x14ac:dyDescent="0.25">
      <c r="Q523" s="78"/>
      <c r="R523" s="78"/>
      <c r="S523" s="78"/>
      <c r="T523" s="78"/>
      <c r="U523" s="78"/>
      <c r="V523" s="78"/>
      <c r="W523" s="78"/>
      <c r="X523" s="78"/>
      <c r="Y523" s="78"/>
      <c r="Z523" s="78"/>
      <c r="AA523" s="78"/>
      <c r="AB523" s="78"/>
      <c r="AC523" s="78"/>
      <c r="AD523" s="78"/>
      <c r="AE523" s="78"/>
      <c r="AF523" s="51"/>
      <c r="AG523" s="78"/>
      <c r="AH523" s="78"/>
      <c r="AI523" s="51"/>
      <c r="AJ523" s="78"/>
    </row>
    <row r="524" spans="17:36" x14ac:dyDescent="0.25">
      <c r="Q524" s="78"/>
      <c r="R524" s="78"/>
      <c r="S524" s="78"/>
      <c r="T524" s="78"/>
      <c r="U524" s="78"/>
      <c r="V524" s="78"/>
      <c r="W524" s="78"/>
      <c r="X524" s="78"/>
      <c r="Y524" s="78"/>
      <c r="Z524" s="78"/>
      <c r="AA524" s="78"/>
      <c r="AB524" s="78"/>
      <c r="AC524" s="78"/>
      <c r="AD524" s="78"/>
      <c r="AE524" s="78"/>
      <c r="AF524" s="51"/>
      <c r="AG524" s="78"/>
      <c r="AH524" s="78"/>
      <c r="AI524" s="51"/>
      <c r="AJ524" s="78"/>
    </row>
    <row r="525" spans="17:36" x14ac:dyDescent="0.25">
      <c r="Q525" s="78"/>
      <c r="R525" s="78"/>
      <c r="S525" s="78"/>
      <c r="T525" s="78"/>
      <c r="U525" s="78"/>
      <c r="V525" s="78"/>
      <c r="W525" s="78"/>
      <c r="X525" s="78"/>
      <c r="Y525" s="78"/>
      <c r="Z525" s="78"/>
      <c r="AA525" s="78"/>
      <c r="AB525" s="78"/>
      <c r="AC525" s="78"/>
      <c r="AD525" s="78"/>
      <c r="AE525" s="78"/>
      <c r="AF525" s="51"/>
      <c r="AG525" s="78"/>
      <c r="AH525" s="78"/>
      <c r="AI525" s="51"/>
      <c r="AJ525" s="78"/>
    </row>
    <row r="526" spans="17:36" x14ac:dyDescent="0.25">
      <c r="Q526" s="78"/>
      <c r="R526" s="78"/>
      <c r="S526" s="78"/>
      <c r="T526" s="78"/>
      <c r="U526" s="78"/>
      <c r="V526" s="78"/>
      <c r="W526" s="78"/>
      <c r="X526" s="78"/>
      <c r="Y526" s="78"/>
      <c r="Z526" s="78"/>
      <c r="AA526" s="78"/>
      <c r="AB526" s="78"/>
      <c r="AC526" s="78"/>
      <c r="AD526" s="78"/>
      <c r="AE526" s="78"/>
      <c r="AF526" s="51"/>
      <c r="AG526" s="78"/>
      <c r="AH526" s="78"/>
      <c r="AI526" s="51"/>
      <c r="AJ526" s="78"/>
    </row>
    <row r="527" spans="17:36" x14ac:dyDescent="0.25">
      <c r="Q527" s="78"/>
      <c r="R527" s="78"/>
      <c r="S527" s="78"/>
      <c r="T527" s="78"/>
      <c r="U527" s="78"/>
      <c r="V527" s="78"/>
      <c r="W527" s="78"/>
      <c r="X527" s="78"/>
      <c r="Y527" s="78"/>
      <c r="Z527" s="78"/>
      <c r="AA527" s="78"/>
      <c r="AB527" s="78"/>
      <c r="AC527" s="78"/>
      <c r="AD527" s="78"/>
      <c r="AE527" s="78"/>
      <c r="AF527" s="51"/>
      <c r="AG527" s="78"/>
      <c r="AH527" s="78"/>
      <c r="AI527" s="51"/>
      <c r="AJ527" s="78"/>
    </row>
    <row r="528" spans="17:36" x14ac:dyDescent="0.25">
      <c r="Q528" s="78"/>
      <c r="R528" s="78"/>
      <c r="S528" s="78"/>
      <c r="T528" s="78"/>
      <c r="U528" s="78"/>
      <c r="V528" s="78"/>
      <c r="W528" s="78"/>
      <c r="X528" s="78"/>
      <c r="Y528" s="78"/>
      <c r="Z528" s="78"/>
      <c r="AA528" s="78"/>
      <c r="AB528" s="78"/>
      <c r="AC528" s="78"/>
      <c r="AD528" s="78"/>
      <c r="AE528" s="78"/>
      <c r="AF528" s="51"/>
      <c r="AG528" s="78"/>
      <c r="AH528" s="78"/>
      <c r="AI528" s="51"/>
      <c r="AJ528" s="78"/>
    </row>
    <row r="529" spans="17:36" x14ac:dyDescent="0.25">
      <c r="Q529" s="78"/>
      <c r="R529" s="78"/>
      <c r="S529" s="78"/>
      <c r="T529" s="78"/>
      <c r="U529" s="78"/>
      <c r="V529" s="78"/>
      <c r="W529" s="78"/>
      <c r="X529" s="78"/>
      <c r="Y529" s="78"/>
      <c r="Z529" s="78"/>
      <c r="AA529" s="78"/>
      <c r="AB529" s="78"/>
      <c r="AC529" s="78"/>
      <c r="AD529" s="78"/>
      <c r="AE529" s="78"/>
      <c r="AF529" s="51"/>
      <c r="AG529" s="78"/>
      <c r="AH529" s="78"/>
      <c r="AI529" s="51"/>
      <c r="AJ529" s="78"/>
    </row>
    <row r="530" spans="17:36" x14ac:dyDescent="0.25">
      <c r="Q530" s="78"/>
      <c r="R530" s="78"/>
      <c r="S530" s="78"/>
      <c r="T530" s="78"/>
      <c r="U530" s="78"/>
      <c r="V530" s="78"/>
      <c r="W530" s="78"/>
      <c r="X530" s="78"/>
      <c r="Y530" s="78"/>
      <c r="Z530" s="78"/>
      <c r="AA530" s="78"/>
      <c r="AB530" s="78"/>
      <c r="AC530" s="78"/>
      <c r="AD530" s="78"/>
      <c r="AE530" s="78"/>
      <c r="AF530" s="51"/>
      <c r="AG530" s="78"/>
      <c r="AH530" s="78"/>
      <c r="AI530" s="51"/>
      <c r="AJ530" s="78"/>
    </row>
    <row r="531" spans="17:36" x14ac:dyDescent="0.25">
      <c r="Q531" s="78"/>
      <c r="R531" s="78"/>
      <c r="S531" s="78"/>
      <c r="T531" s="78"/>
      <c r="U531" s="78"/>
      <c r="V531" s="78"/>
      <c r="W531" s="78"/>
      <c r="X531" s="78"/>
      <c r="Y531" s="78"/>
      <c r="Z531" s="78"/>
      <c r="AA531" s="78"/>
      <c r="AB531" s="78"/>
      <c r="AC531" s="78"/>
      <c r="AD531" s="78"/>
      <c r="AE531" s="78"/>
      <c r="AF531" s="51"/>
      <c r="AG531" s="78"/>
      <c r="AH531" s="78"/>
      <c r="AI531" s="51"/>
      <c r="AJ531" s="78"/>
    </row>
    <row r="532" spans="17:36" x14ac:dyDescent="0.25">
      <c r="Q532" s="78"/>
      <c r="R532" s="78"/>
      <c r="S532" s="78"/>
      <c r="T532" s="78"/>
      <c r="U532" s="78"/>
      <c r="V532" s="78"/>
      <c r="W532" s="78"/>
      <c r="X532" s="78"/>
      <c r="Y532" s="78"/>
      <c r="Z532" s="78"/>
      <c r="AA532" s="78"/>
      <c r="AB532" s="78"/>
      <c r="AC532" s="78"/>
      <c r="AD532" s="78"/>
      <c r="AE532" s="78"/>
      <c r="AF532" s="51"/>
      <c r="AG532" s="78"/>
      <c r="AH532" s="78"/>
      <c r="AI532" s="51"/>
      <c r="AJ532" s="78"/>
    </row>
    <row r="533" spans="17:36" x14ac:dyDescent="0.25">
      <c r="Q533" s="78"/>
      <c r="R533" s="78"/>
      <c r="S533" s="78"/>
      <c r="T533" s="78"/>
      <c r="U533" s="78"/>
      <c r="V533" s="78"/>
      <c r="W533" s="78"/>
      <c r="X533" s="78"/>
      <c r="Y533" s="78"/>
      <c r="Z533" s="78"/>
      <c r="AA533" s="78"/>
      <c r="AB533" s="78"/>
      <c r="AC533" s="78"/>
      <c r="AD533" s="78"/>
      <c r="AE533" s="78"/>
      <c r="AF533" s="51"/>
      <c r="AG533" s="78"/>
      <c r="AH533" s="78"/>
      <c r="AI533" s="51"/>
      <c r="AJ533" s="78"/>
    </row>
    <row r="534" spans="17:36" x14ac:dyDescent="0.25">
      <c r="Q534" s="78"/>
      <c r="R534" s="78"/>
      <c r="S534" s="78"/>
      <c r="T534" s="78"/>
      <c r="U534" s="78"/>
      <c r="V534" s="78"/>
      <c r="W534" s="78"/>
      <c r="X534" s="78"/>
      <c r="Y534" s="78"/>
      <c r="Z534" s="78"/>
      <c r="AA534" s="78"/>
      <c r="AB534" s="78"/>
      <c r="AC534" s="78"/>
      <c r="AD534" s="78"/>
      <c r="AE534" s="78"/>
      <c r="AF534" s="51"/>
      <c r="AG534" s="78"/>
      <c r="AH534" s="78"/>
      <c r="AI534" s="51"/>
      <c r="AJ534" s="78"/>
    </row>
    <row r="535" spans="17:36" x14ac:dyDescent="0.25">
      <c r="Q535" s="78"/>
      <c r="R535" s="78"/>
      <c r="S535" s="78"/>
      <c r="T535" s="78"/>
      <c r="U535" s="78"/>
      <c r="V535" s="78"/>
      <c r="W535" s="78"/>
      <c r="X535" s="78"/>
      <c r="Y535" s="78"/>
      <c r="Z535" s="78"/>
      <c r="AA535" s="78"/>
      <c r="AB535" s="78"/>
      <c r="AC535" s="78"/>
      <c r="AD535" s="78"/>
      <c r="AE535" s="78"/>
      <c r="AF535" s="51"/>
      <c r="AG535" s="78"/>
      <c r="AH535" s="78"/>
      <c r="AI535" s="51"/>
      <c r="AJ535" s="78"/>
    </row>
    <row r="536" spans="17:36" x14ac:dyDescent="0.25">
      <c r="Q536" s="78"/>
      <c r="R536" s="78"/>
      <c r="S536" s="78"/>
      <c r="T536" s="78"/>
      <c r="U536" s="78"/>
      <c r="V536" s="78"/>
      <c r="W536" s="78"/>
      <c r="X536" s="78"/>
      <c r="Y536" s="78"/>
      <c r="Z536" s="78"/>
      <c r="AA536" s="78"/>
      <c r="AB536" s="78"/>
      <c r="AC536" s="78"/>
      <c r="AD536" s="78"/>
      <c r="AE536" s="78"/>
      <c r="AF536" s="51"/>
      <c r="AG536" s="78"/>
      <c r="AH536" s="78"/>
      <c r="AI536" s="51"/>
      <c r="AJ536" s="78"/>
    </row>
    <row r="537" spans="17:36" x14ac:dyDescent="0.25">
      <c r="Q537" s="78"/>
      <c r="R537" s="78"/>
      <c r="S537" s="78"/>
      <c r="T537" s="78"/>
      <c r="U537" s="78"/>
      <c r="V537" s="78"/>
      <c r="W537" s="78"/>
      <c r="X537" s="78"/>
      <c r="Y537" s="78"/>
      <c r="Z537" s="78"/>
      <c r="AA537" s="78"/>
      <c r="AB537" s="78"/>
      <c r="AC537" s="78"/>
      <c r="AD537" s="78"/>
      <c r="AE537" s="78"/>
      <c r="AF537" s="51"/>
      <c r="AG537" s="78"/>
      <c r="AH537" s="78"/>
      <c r="AI537" s="51"/>
      <c r="AJ537" s="78"/>
    </row>
    <row r="538" spans="17:36" x14ac:dyDescent="0.25">
      <c r="Q538" s="78"/>
      <c r="R538" s="78"/>
      <c r="S538" s="78"/>
      <c r="T538" s="78"/>
      <c r="U538" s="78"/>
      <c r="V538" s="78"/>
      <c r="W538" s="78"/>
      <c r="X538" s="78"/>
      <c r="Y538" s="78"/>
      <c r="Z538" s="78"/>
      <c r="AA538" s="78"/>
      <c r="AB538" s="78"/>
      <c r="AC538" s="78"/>
      <c r="AD538" s="78"/>
      <c r="AE538" s="78"/>
      <c r="AF538" s="51"/>
      <c r="AG538" s="78"/>
      <c r="AH538" s="78"/>
      <c r="AI538" s="51"/>
      <c r="AJ538" s="78"/>
    </row>
    <row r="539" spans="17:36" x14ac:dyDescent="0.25">
      <c r="Q539" s="78"/>
      <c r="R539" s="78"/>
      <c r="S539" s="78"/>
      <c r="T539" s="78"/>
      <c r="U539" s="78"/>
      <c r="V539" s="78"/>
      <c r="W539" s="78"/>
      <c r="X539" s="78"/>
      <c r="Y539" s="78"/>
      <c r="Z539" s="78"/>
      <c r="AA539" s="78"/>
      <c r="AB539" s="78"/>
      <c r="AC539" s="78"/>
      <c r="AD539" s="78"/>
      <c r="AE539" s="78"/>
      <c r="AF539" s="51"/>
      <c r="AG539" s="78"/>
      <c r="AH539" s="78"/>
      <c r="AI539" s="51"/>
      <c r="AJ539" s="78"/>
    </row>
    <row r="540" spans="17:36" x14ac:dyDescent="0.25">
      <c r="Q540" s="78"/>
      <c r="R540" s="78"/>
      <c r="S540" s="78"/>
      <c r="T540" s="78"/>
      <c r="U540" s="78"/>
      <c r="V540" s="78"/>
      <c r="W540" s="78"/>
      <c r="X540" s="78"/>
      <c r="Y540" s="78"/>
      <c r="Z540" s="78"/>
      <c r="AA540" s="78"/>
      <c r="AB540" s="78"/>
      <c r="AC540" s="78"/>
      <c r="AD540" s="78"/>
      <c r="AE540" s="78"/>
      <c r="AF540" s="51"/>
      <c r="AG540" s="78"/>
      <c r="AH540" s="78"/>
      <c r="AI540" s="51"/>
      <c r="AJ540" s="78"/>
    </row>
    <row r="541" spans="17:36" x14ac:dyDescent="0.25">
      <c r="Q541" s="78"/>
      <c r="R541" s="78"/>
      <c r="S541" s="78"/>
      <c r="T541" s="78"/>
      <c r="U541" s="78"/>
      <c r="V541" s="78"/>
      <c r="W541" s="78"/>
      <c r="X541" s="78"/>
      <c r="Y541" s="78"/>
      <c r="Z541" s="78"/>
      <c r="AA541" s="78"/>
      <c r="AB541" s="78"/>
      <c r="AC541" s="78"/>
      <c r="AD541" s="78"/>
      <c r="AE541" s="78"/>
      <c r="AF541" s="51"/>
      <c r="AG541" s="78"/>
      <c r="AH541" s="78"/>
      <c r="AI541" s="51"/>
      <c r="AJ541" s="78"/>
    </row>
    <row r="542" spans="17:36" x14ac:dyDescent="0.25">
      <c r="Q542" s="78"/>
      <c r="R542" s="78"/>
      <c r="S542" s="78"/>
      <c r="T542" s="78"/>
      <c r="U542" s="78"/>
      <c r="V542" s="78"/>
      <c r="W542" s="78"/>
      <c r="X542" s="78"/>
      <c r="Y542" s="78"/>
      <c r="Z542" s="78"/>
      <c r="AA542" s="78"/>
      <c r="AB542" s="78"/>
      <c r="AC542" s="78"/>
      <c r="AD542" s="78"/>
      <c r="AE542" s="78"/>
      <c r="AF542" s="51"/>
      <c r="AG542" s="78"/>
      <c r="AH542" s="78"/>
      <c r="AI542" s="51"/>
      <c r="AJ542" s="78"/>
    </row>
    <row r="543" spans="17:36" x14ac:dyDescent="0.25">
      <c r="Q543" s="78"/>
      <c r="R543" s="78"/>
      <c r="S543" s="78"/>
      <c r="T543" s="78"/>
      <c r="U543" s="78"/>
      <c r="V543" s="78"/>
      <c r="W543" s="78"/>
      <c r="X543" s="78"/>
      <c r="Y543" s="78"/>
      <c r="Z543" s="78"/>
      <c r="AA543" s="78"/>
      <c r="AB543" s="78"/>
      <c r="AC543" s="78"/>
      <c r="AD543" s="78"/>
      <c r="AE543" s="78"/>
      <c r="AF543" s="51"/>
      <c r="AG543" s="78"/>
      <c r="AH543" s="78"/>
      <c r="AI543" s="51"/>
      <c r="AJ543" s="78"/>
    </row>
    <row r="544" spans="17:36" x14ac:dyDescent="0.25">
      <c r="Q544" s="78"/>
      <c r="R544" s="78"/>
      <c r="S544" s="78"/>
      <c r="T544" s="78"/>
      <c r="U544" s="78"/>
      <c r="V544" s="78"/>
      <c r="W544" s="78"/>
      <c r="X544" s="78"/>
      <c r="Y544" s="78"/>
      <c r="Z544" s="78"/>
      <c r="AA544" s="78"/>
      <c r="AB544" s="78"/>
      <c r="AC544" s="78"/>
      <c r="AD544" s="78"/>
      <c r="AE544" s="78"/>
      <c r="AF544" s="51"/>
      <c r="AG544" s="78"/>
      <c r="AH544" s="78"/>
      <c r="AI544" s="51"/>
      <c r="AJ544" s="78"/>
    </row>
    <row r="545" spans="17:36" x14ac:dyDescent="0.25">
      <c r="Q545" s="78"/>
      <c r="R545" s="78"/>
      <c r="S545" s="78"/>
      <c r="T545" s="78"/>
      <c r="U545" s="78"/>
      <c r="V545" s="78"/>
      <c r="W545" s="78"/>
      <c r="X545" s="78"/>
      <c r="Y545" s="78"/>
      <c r="Z545" s="78"/>
      <c r="AA545" s="78"/>
      <c r="AB545" s="78"/>
      <c r="AC545" s="78"/>
      <c r="AD545" s="78"/>
      <c r="AE545" s="78"/>
      <c r="AF545" s="51"/>
      <c r="AG545" s="78"/>
      <c r="AH545" s="78"/>
      <c r="AI545" s="51"/>
      <c r="AJ545" s="78"/>
    </row>
    <row r="546" spans="17:36" x14ac:dyDescent="0.25">
      <c r="Q546" s="78"/>
      <c r="R546" s="78"/>
      <c r="S546" s="78"/>
      <c r="T546" s="78"/>
      <c r="U546" s="78"/>
      <c r="V546" s="78"/>
      <c r="W546" s="78"/>
      <c r="X546" s="78"/>
      <c r="Y546" s="78"/>
      <c r="Z546" s="78"/>
      <c r="AA546" s="78"/>
      <c r="AB546" s="78"/>
      <c r="AC546" s="78"/>
      <c r="AD546" s="78"/>
      <c r="AE546" s="78"/>
      <c r="AF546" s="51"/>
      <c r="AG546" s="78"/>
      <c r="AH546" s="78"/>
      <c r="AI546" s="51"/>
      <c r="AJ546" s="78"/>
    </row>
    <row r="547" spans="17:36" x14ac:dyDescent="0.25">
      <c r="Q547" s="78"/>
      <c r="R547" s="78"/>
      <c r="S547" s="78"/>
      <c r="T547" s="78"/>
      <c r="U547" s="78"/>
      <c r="V547" s="78"/>
      <c r="W547" s="78"/>
      <c r="X547" s="78"/>
      <c r="Y547" s="78"/>
      <c r="Z547" s="78"/>
      <c r="AA547" s="78"/>
      <c r="AB547" s="78"/>
      <c r="AC547" s="78"/>
      <c r="AD547" s="78"/>
      <c r="AE547" s="78"/>
      <c r="AF547" s="51"/>
      <c r="AG547" s="78"/>
      <c r="AH547" s="78"/>
      <c r="AI547" s="51"/>
      <c r="AJ547" s="78"/>
    </row>
    <row r="548" spans="17:36" x14ac:dyDescent="0.25">
      <c r="Q548" s="78"/>
      <c r="R548" s="78"/>
      <c r="S548" s="78"/>
      <c r="T548" s="78"/>
      <c r="U548" s="78"/>
      <c r="V548" s="78"/>
      <c r="W548" s="78"/>
      <c r="X548" s="78"/>
      <c r="Y548" s="78"/>
      <c r="Z548" s="78"/>
      <c r="AA548" s="78"/>
      <c r="AB548" s="78"/>
      <c r="AC548" s="78"/>
      <c r="AD548" s="78"/>
      <c r="AE548" s="78"/>
      <c r="AF548" s="51"/>
      <c r="AG548" s="78"/>
      <c r="AH548" s="78"/>
      <c r="AI548" s="51"/>
      <c r="AJ548" s="78"/>
    </row>
    <row r="549" spans="17:36" x14ac:dyDescent="0.25">
      <c r="Q549" s="78"/>
      <c r="R549" s="78"/>
      <c r="S549" s="78"/>
      <c r="T549" s="78"/>
      <c r="U549" s="78"/>
      <c r="V549" s="78"/>
      <c r="W549" s="78"/>
      <c r="X549" s="78"/>
      <c r="Y549" s="78"/>
      <c r="Z549" s="78"/>
      <c r="AA549" s="78"/>
      <c r="AB549" s="78"/>
      <c r="AC549" s="78"/>
      <c r="AD549" s="78"/>
      <c r="AE549" s="78"/>
      <c r="AF549" s="51"/>
      <c r="AG549" s="78"/>
      <c r="AH549" s="78"/>
      <c r="AI549" s="51"/>
      <c r="AJ549" s="78"/>
    </row>
    <row r="550" spans="17:36" x14ac:dyDescent="0.25">
      <c r="Q550" s="78"/>
      <c r="R550" s="78"/>
      <c r="S550" s="78"/>
      <c r="T550" s="78"/>
      <c r="U550" s="78"/>
      <c r="V550" s="78"/>
      <c r="W550" s="78"/>
      <c r="X550" s="78"/>
      <c r="Y550" s="78"/>
      <c r="Z550" s="78"/>
      <c r="AA550" s="78"/>
      <c r="AB550" s="78"/>
      <c r="AC550" s="78"/>
      <c r="AD550" s="78"/>
      <c r="AE550" s="78"/>
      <c r="AF550" s="51"/>
      <c r="AG550" s="78"/>
      <c r="AH550" s="78"/>
      <c r="AI550" s="51"/>
      <c r="AJ550" s="78"/>
    </row>
    <row r="551" spans="17:36" x14ac:dyDescent="0.25">
      <c r="Q551" s="78"/>
      <c r="R551" s="78"/>
      <c r="S551" s="78"/>
      <c r="T551" s="78"/>
      <c r="U551" s="78"/>
      <c r="V551" s="78"/>
      <c r="W551" s="78"/>
      <c r="X551" s="78"/>
      <c r="Y551" s="78"/>
      <c r="Z551" s="78"/>
      <c r="AA551" s="78"/>
      <c r="AB551" s="78"/>
      <c r="AC551" s="78"/>
      <c r="AD551" s="78"/>
      <c r="AE551" s="78"/>
      <c r="AF551" s="51"/>
      <c r="AG551" s="78"/>
      <c r="AH551" s="78"/>
      <c r="AI551" s="51"/>
      <c r="AJ551" s="78"/>
    </row>
    <row r="552" spans="17:36" x14ac:dyDescent="0.25">
      <c r="Q552" s="78"/>
      <c r="R552" s="78"/>
      <c r="S552" s="78"/>
      <c r="T552" s="78"/>
      <c r="U552" s="78"/>
      <c r="V552" s="78"/>
      <c r="W552" s="78"/>
      <c r="X552" s="78"/>
      <c r="Y552" s="78"/>
      <c r="Z552" s="78"/>
      <c r="AA552" s="78"/>
      <c r="AB552" s="78"/>
      <c r="AC552" s="78"/>
      <c r="AD552" s="78"/>
      <c r="AE552" s="78"/>
      <c r="AF552" s="51"/>
      <c r="AG552" s="78"/>
      <c r="AH552" s="78"/>
      <c r="AI552" s="51"/>
      <c r="AJ552" s="78"/>
    </row>
    <row r="553" spans="17:36" x14ac:dyDescent="0.25">
      <c r="Q553" s="78"/>
      <c r="R553" s="78"/>
      <c r="S553" s="78"/>
      <c r="T553" s="78"/>
      <c r="U553" s="78"/>
      <c r="V553" s="78"/>
      <c r="W553" s="78"/>
      <c r="X553" s="78"/>
      <c r="Y553" s="78"/>
      <c r="Z553" s="78"/>
      <c r="AA553" s="78"/>
      <c r="AB553" s="78"/>
      <c r="AC553" s="78"/>
      <c r="AD553" s="78"/>
      <c r="AE553" s="78"/>
      <c r="AF553" s="51"/>
      <c r="AG553" s="78"/>
      <c r="AH553" s="78"/>
      <c r="AI553" s="51"/>
      <c r="AJ553" s="78"/>
    </row>
    <row r="554" spans="17:36" x14ac:dyDescent="0.25">
      <c r="Q554" s="78"/>
      <c r="R554" s="78"/>
      <c r="S554" s="78"/>
      <c r="T554" s="78"/>
      <c r="U554" s="78"/>
      <c r="V554" s="78"/>
      <c r="W554" s="78"/>
      <c r="X554" s="78"/>
      <c r="Y554" s="78"/>
      <c r="Z554" s="78"/>
      <c r="AA554" s="78"/>
      <c r="AB554" s="78"/>
      <c r="AC554" s="78"/>
      <c r="AD554" s="78"/>
      <c r="AE554" s="78"/>
      <c r="AF554" s="51"/>
      <c r="AG554" s="78"/>
      <c r="AH554" s="78"/>
      <c r="AI554" s="51"/>
      <c r="AJ554" s="78"/>
    </row>
    <row r="555" spans="17:36" x14ac:dyDescent="0.25">
      <c r="Q555" s="78"/>
      <c r="R555" s="78"/>
      <c r="S555" s="78"/>
      <c r="T555" s="78"/>
      <c r="U555" s="78"/>
      <c r="V555" s="78"/>
      <c r="W555" s="78"/>
      <c r="X555" s="78"/>
      <c r="Y555" s="78"/>
      <c r="Z555" s="78"/>
      <c r="AA555" s="78"/>
      <c r="AB555" s="78"/>
      <c r="AC555" s="78"/>
      <c r="AD555" s="78"/>
      <c r="AE555" s="78"/>
      <c r="AF555" s="51"/>
      <c r="AG555" s="78"/>
      <c r="AH555" s="78"/>
      <c r="AI555" s="51"/>
      <c r="AJ555" s="78"/>
    </row>
    <row r="556" spans="17:36" x14ac:dyDescent="0.25">
      <c r="Q556" s="78"/>
      <c r="R556" s="78"/>
      <c r="S556" s="78"/>
      <c r="T556" s="78"/>
      <c r="U556" s="78"/>
      <c r="V556" s="78"/>
      <c r="W556" s="78"/>
      <c r="X556" s="78"/>
      <c r="Y556" s="78"/>
      <c r="Z556" s="78"/>
      <c r="AA556" s="78"/>
      <c r="AB556" s="78"/>
      <c r="AC556" s="78"/>
      <c r="AD556" s="78"/>
      <c r="AE556" s="78"/>
      <c r="AF556" s="51"/>
      <c r="AG556" s="78"/>
      <c r="AH556" s="78"/>
      <c r="AI556" s="51"/>
      <c r="AJ556" s="78"/>
    </row>
    <row r="557" spans="17:36" x14ac:dyDescent="0.25">
      <c r="Q557" s="78"/>
      <c r="R557" s="78"/>
      <c r="S557" s="78"/>
      <c r="T557" s="78"/>
      <c r="U557" s="78"/>
      <c r="V557" s="78"/>
      <c r="W557" s="78"/>
      <c r="X557" s="78"/>
      <c r="Y557" s="78"/>
      <c r="Z557" s="78"/>
      <c r="AA557" s="78"/>
      <c r="AB557" s="78"/>
      <c r="AC557" s="78"/>
      <c r="AD557" s="78"/>
      <c r="AE557" s="78"/>
      <c r="AF557" s="51"/>
      <c r="AG557" s="78"/>
      <c r="AH557" s="78"/>
      <c r="AI557" s="51"/>
      <c r="AJ557" s="78"/>
    </row>
    <row r="558" spans="17:36" x14ac:dyDescent="0.25">
      <c r="Q558" s="78"/>
      <c r="R558" s="78"/>
      <c r="S558" s="78"/>
      <c r="T558" s="78"/>
      <c r="U558" s="78"/>
      <c r="V558" s="78"/>
      <c r="W558" s="78"/>
      <c r="X558" s="78"/>
      <c r="Y558" s="78"/>
      <c r="Z558" s="78"/>
      <c r="AA558" s="78"/>
      <c r="AB558" s="78"/>
      <c r="AC558" s="78"/>
      <c r="AD558" s="78"/>
      <c r="AE558" s="78"/>
      <c r="AF558" s="51"/>
      <c r="AG558" s="78"/>
      <c r="AH558" s="78"/>
      <c r="AI558" s="51"/>
      <c r="AJ558" s="78"/>
    </row>
    <row r="559" spans="17:36" x14ac:dyDescent="0.25">
      <c r="Q559" s="78"/>
      <c r="R559" s="78"/>
      <c r="S559" s="78"/>
      <c r="T559" s="78"/>
      <c r="U559" s="78"/>
      <c r="V559" s="78"/>
      <c r="W559" s="78"/>
      <c r="X559" s="78"/>
      <c r="Y559" s="78"/>
      <c r="Z559" s="78"/>
      <c r="AA559" s="78"/>
      <c r="AB559" s="78"/>
      <c r="AC559" s="78"/>
      <c r="AD559" s="78"/>
      <c r="AE559" s="78"/>
      <c r="AF559" s="51"/>
      <c r="AG559" s="78"/>
      <c r="AH559" s="78"/>
      <c r="AI559" s="51"/>
      <c r="AJ559" s="78"/>
    </row>
    <row r="560" spans="17:36" x14ac:dyDescent="0.25">
      <c r="Q560" s="78"/>
      <c r="R560" s="78"/>
      <c r="S560" s="78"/>
      <c r="T560" s="78"/>
      <c r="U560" s="78"/>
      <c r="V560" s="78"/>
      <c r="W560" s="78"/>
      <c r="X560" s="78"/>
      <c r="Y560" s="78"/>
      <c r="Z560" s="78"/>
      <c r="AA560" s="78"/>
      <c r="AB560" s="78"/>
      <c r="AC560" s="78"/>
      <c r="AD560" s="78"/>
      <c r="AE560" s="78"/>
      <c r="AF560" s="51"/>
      <c r="AG560" s="78"/>
      <c r="AH560" s="78"/>
      <c r="AI560" s="51"/>
      <c r="AJ560" s="78"/>
    </row>
    <row r="561" spans="17:36" x14ac:dyDescent="0.25">
      <c r="Q561" s="78"/>
      <c r="R561" s="78"/>
      <c r="S561" s="78"/>
      <c r="T561" s="78"/>
      <c r="U561" s="78"/>
      <c r="V561" s="78"/>
      <c r="W561" s="78"/>
      <c r="X561" s="78"/>
      <c r="Y561" s="78"/>
      <c r="Z561" s="78"/>
      <c r="AA561" s="78"/>
      <c r="AB561" s="78"/>
      <c r="AC561" s="78"/>
      <c r="AD561" s="78"/>
      <c r="AE561" s="78"/>
      <c r="AF561" s="51"/>
      <c r="AG561" s="78"/>
      <c r="AH561" s="78"/>
      <c r="AI561" s="51"/>
      <c r="AJ561" s="78"/>
    </row>
    <row r="562" spans="17:36" x14ac:dyDescent="0.25">
      <c r="Q562" s="78"/>
      <c r="R562" s="78"/>
      <c r="S562" s="78"/>
      <c r="T562" s="78"/>
      <c r="U562" s="78"/>
      <c r="V562" s="78"/>
      <c r="W562" s="78"/>
      <c r="X562" s="78"/>
      <c r="Y562" s="78"/>
      <c r="Z562" s="78"/>
      <c r="AA562" s="78"/>
      <c r="AB562" s="78"/>
      <c r="AC562" s="78"/>
      <c r="AD562" s="78"/>
      <c r="AE562" s="78"/>
      <c r="AF562" s="51"/>
      <c r="AG562" s="78"/>
      <c r="AH562" s="78"/>
      <c r="AI562" s="51"/>
      <c r="AJ562" s="78"/>
    </row>
    <row r="563" spans="17:36" x14ac:dyDescent="0.25">
      <c r="Q563" s="78"/>
      <c r="R563" s="78"/>
      <c r="S563" s="78"/>
      <c r="T563" s="78"/>
      <c r="U563" s="78"/>
      <c r="V563" s="78"/>
      <c r="W563" s="78"/>
      <c r="X563" s="78"/>
      <c r="Y563" s="78"/>
      <c r="Z563" s="78"/>
      <c r="AA563" s="78"/>
      <c r="AB563" s="78"/>
      <c r="AC563" s="78"/>
      <c r="AD563" s="78"/>
      <c r="AE563" s="78"/>
      <c r="AF563" s="51"/>
      <c r="AG563" s="78"/>
      <c r="AH563" s="78"/>
      <c r="AI563" s="51"/>
      <c r="AJ563" s="78"/>
    </row>
    <row r="564" spans="17:36" x14ac:dyDescent="0.25">
      <c r="Q564" s="78"/>
      <c r="R564" s="78"/>
      <c r="S564" s="78"/>
      <c r="T564" s="78"/>
      <c r="U564" s="78"/>
      <c r="V564" s="78"/>
      <c r="W564" s="78"/>
      <c r="X564" s="78"/>
      <c r="Y564" s="78"/>
      <c r="Z564" s="78"/>
      <c r="AA564" s="78"/>
      <c r="AB564" s="78"/>
      <c r="AC564" s="78"/>
      <c r="AD564" s="78"/>
      <c r="AE564" s="78"/>
      <c r="AF564" s="51"/>
      <c r="AG564" s="78"/>
      <c r="AH564" s="78"/>
      <c r="AI564" s="51"/>
      <c r="AJ564" s="78"/>
    </row>
    <row r="565" spans="17:36" x14ac:dyDescent="0.25">
      <c r="Q565" s="78"/>
      <c r="R565" s="78"/>
      <c r="S565" s="78"/>
      <c r="T565" s="78"/>
      <c r="U565" s="78"/>
      <c r="V565" s="78"/>
      <c r="W565" s="78"/>
      <c r="X565" s="78"/>
      <c r="Y565" s="78"/>
      <c r="Z565" s="78"/>
      <c r="AA565" s="78"/>
      <c r="AB565" s="78"/>
      <c r="AC565" s="78"/>
      <c r="AD565" s="78"/>
      <c r="AE565" s="78"/>
      <c r="AF565" s="51"/>
      <c r="AG565" s="78"/>
      <c r="AH565" s="78"/>
      <c r="AI565" s="51"/>
      <c r="AJ565" s="78"/>
    </row>
    <row r="566" spans="17:36" x14ac:dyDescent="0.25">
      <c r="Q566" s="78"/>
      <c r="R566" s="78"/>
      <c r="S566" s="78"/>
      <c r="T566" s="78"/>
      <c r="U566" s="78"/>
      <c r="V566" s="78"/>
      <c r="W566" s="78"/>
      <c r="X566" s="78"/>
      <c r="Y566" s="78"/>
      <c r="Z566" s="78"/>
      <c r="AA566" s="78"/>
      <c r="AB566" s="78"/>
      <c r="AC566" s="78"/>
      <c r="AD566" s="78"/>
      <c r="AE566" s="78"/>
      <c r="AF566" s="51"/>
      <c r="AG566" s="78"/>
      <c r="AH566" s="78"/>
      <c r="AI566" s="51"/>
      <c r="AJ566" s="78"/>
    </row>
    <row r="567" spans="17:36" x14ac:dyDescent="0.25">
      <c r="Q567" s="78"/>
      <c r="R567" s="78"/>
      <c r="S567" s="78"/>
      <c r="T567" s="78"/>
      <c r="U567" s="78"/>
      <c r="V567" s="78"/>
      <c r="W567" s="78"/>
      <c r="X567" s="78"/>
      <c r="Y567" s="78"/>
      <c r="Z567" s="78"/>
      <c r="AA567" s="78"/>
      <c r="AB567" s="78"/>
      <c r="AC567" s="78"/>
      <c r="AD567" s="78"/>
      <c r="AE567" s="78"/>
      <c r="AF567" s="51"/>
      <c r="AG567" s="78"/>
      <c r="AH567" s="78"/>
      <c r="AI567" s="51"/>
      <c r="AJ567" s="78"/>
    </row>
    <row r="568" spans="17:36" x14ac:dyDescent="0.25">
      <c r="Q568" s="78"/>
      <c r="R568" s="78"/>
      <c r="S568" s="78"/>
      <c r="T568" s="78"/>
      <c r="U568" s="78"/>
      <c r="V568" s="78"/>
      <c r="W568" s="78"/>
      <c r="X568" s="78"/>
      <c r="Y568" s="78"/>
      <c r="Z568" s="78"/>
      <c r="AA568" s="78"/>
      <c r="AB568" s="78"/>
      <c r="AC568" s="78"/>
      <c r="AD568" s="78"/>
      <c r="AE568" s="78"/>
      <c r="AF568" s="51"/>
      <c r="AG568" s="78"/>
      <c r="AH568" s="78"/>
      <c r="AI568" s="51"/>
      <c r="AJ568" s="78"/>
    </row>
    <row r="569" spans="17:36" x14ac:dyDescent="0.25">
      <c r="Q569" s="78"/>
      <c r="R569" s="78"/>
      <c r="S569" s="78"/>
      <c r="T569" s="78"/>
      <c r="U569" s="78"/>
      <c r="V569" s="78"/>
      <c r="W569" s="78"/>
      <c r="X569" s="78"/>
      <c r="Y569" s="78"/>
      <c r="Z569" s="78"/>
      <c r="AA569" s="78"/>
      <c r="AB569" s="78"/>
      <c r="AC569" s="78"/>
      <c r="AD569" s="78"/>
      <c r="AE569" s="78"/>
      <c r="AF569" s="51"/>
      <c r="AG569" s="78"/>
      <c r="AH569" s="78"/>
      <c r="AI569" s="51"/>
      <c r="AJ569" s="78"/>
    </row>
    <row r="570" spans="17:36" x14ac:dyDescent="0.25">
      <c r="Q570" s="78"/>
      <c r="R570" s="78"/>
      <c r="S570" s="78"/>
      <c r="T570" s="78"/>
      <c r="U570" s="78"/>
      <c r="V570" s="78"/>
      <c r="W570" s="78"/>
      <c r="X570" s="78"/>
      <c r="Y570" s="78"/>
      <c r="Z570" s="78"/>
      <c r="AA570" s="78"/>
      <c r="AB570" s="78"/>
      <c r="AC570" s="78"/>
      <c r="AD570" s="78"/>
      <c r="AE570" s="78"/>
      <c r="AF570" s="51"/>
      <c r="AG570" s="78"/>
      <c r="AH570" s="78"/>
      <c r="AI570" s="51"/>
      <c r="AJ570" s="78"/>
    </row>
    <row r="571" spans="17:36" x14ac:dyDescent="0.25">
      <c r="Q571" s="78"/>
      <c r="R571" s="78"/>
      <c r="S571" s="78"/>
      <c r="T571" s="78"/>
      <c r="U571" s="78"/>
      <c r="V571" s="78"/>
      <c r="W571" s="78"/>
      <c r="X571" s="78"/>
      <c r="Y571" s="78"/>
      <c r="Z571" s="78"/>
      <c r="AA571" s="78"/>
      <c r="AB571" s="78"/>
      <c r="AC571" s="78"/>
      <c r="AD571" s="78"/>
      <c r="AE571" s="78"/>
      <c r="AF571" s="51"/>
      <c r="AG571" s="78"/>
      <c r="AH571" s="78"/>
      <c r="AI571" s="51"/>
      <c r="AJ571" s="78"/>
    </row>
    <row r="572" spans="17:36" x14ac:dyDescent="0.25">
      <c r="Q572" s="78"/>
      <c r="R572" s="78"/>
      <c r="S572" s="78"/>
      <c r="T572" s="78"/>
      <c r="U572" s="78"/>
      <c r="V572" s="78"/>
      <c r="W572" s="78"/>
      <c r="X572" s="78"/>
      <c r="Y572" s="78"/>
      <c r="Z572" s="78"/>
      <c r="AA572" s="78"/>
      <c r="AB572" s="78"/>
      <c r="AC572" s="78"/>
      <c r="AD572" s="78"/>
      <c r="AE572" s="78"/>
      <c r="AF572" s="51"/>
      <c r="AG572" s="78"/>
      <c r="AH572" s="78"/>
      <c r="AI572" s="51"/>
      <c r="AJ572" s="78"/>
    </row>
    <row r="573" spans="17:36" x14ac:dyDescent="0.25">
      <c r="Q573" s="78"/>
      <c r="R573" s="78"/>
      <c r="S573" s="78"/>
      <c r="T573" s="78"/>
      <c r="U573" s="78"/>
      <c r="V573" s="78"/>
      <c r="W573" s="78"/>
      <c r="X573" s="78"/>
      <c r="Y573" s="78"/>
      <c r="Z573" s="78"/>
      <c r="AA573" s="78"/>
      <c r="AB573" s="78"/>
      <c r="AC573" s="78"/>
      <c r="AD573" s="78"/>
      <c r="AE573" s="78"/>
      <c r="AF573" s="51"/>
      <c r="AG573" s="78"/>
      <c r="AH573" s="78"/>
      <c r="AI573" s="51"/>
      <c r="AJ573" s="78"/>
    </row>
    <row r="574" spans="17:36" x14ac:dyDescent="0.25">
      <c r="Q574" s="78"/>
      <c r="R574" s="78"/>
      <c r="S574" s="78"/>
      <c r="T574" s="78"/>
      <c r="U574" s="78"/>
      <c r="V574" s="78"/>
      <c r="W574" s="78"/>
      <c r="X574" s="78"/>
      <c r="Y574" s="78"/>
      <c r="Z574" s="78"/>
      <c r="AA574" s="78"/>
      <c r="AB574" s="78"/>
      <c r="AC574" s="78"/>
      <c r="AD574" s="78"/>
      <c r="AE574" s="78"/>
      <c r="AF574" s="51"/>
      <c r="AG574" s="78"/>
      <c r="AH574" s="78"/>
      <c r="AI574" s="51"/>
      <c r="AJ574" s="78"/>
    </row>
    <row r="575" spans="17:36" x14ac:dyDescent="0.25">
      <c r="Q575" s="78"/>
      <c r="R575" s="78"/>
      <c r="S575" s="78"/>
      <c r="T575" s="78"/>
      <c r="U575" s="78"/>
      <c r="V575" s="78"/>
      <c r="W575" s="78"/>
      <c r="X575" s="78"/>
      <c r="Y575" s="78"/>
      <c r="Z575" s="78"/>
      <c r="AA575" s="78"/>
      <c r="AB575" s="78"/>
      <c r="AC575" s="78"/>
      <c r="AD575" s="78"/>
      <c r="AE575" s="78"/>
      <c r="AF575" s="51"/>
      <c r="AG575" s="78"/>
      <c r="AH575" s="78"/>
      <c r="AI575" s="51"/>
      <c r="AJ575" s="78"/>
    </row>
    <row r="576" spans="17:36" x14ac:dyDescent="0.25">
      <c r="Q576" s="78"/>
      <c r="R576" s="78"/>
      <c r="S576" s="78"/>
      <c r="T576" s="78"/>
      <c r="U576" s="78"/>
      <c r="V576" s="78"/>
      <c r="W576" s="78"/>
      <c r="X576" s="78"/>
      <c r="Y576" s="78"/>
      <c r="Z576" s="78"/>
      <c r="AA576" s="78"/>
      <c r="AB576" s="78"/>
      <c r="AC576" s="78"/>
      <c r="AD576" s="78"/>
      <c r="AE576" s="78"/>
      <c r="AF576" s="51"/>
      <c r="AG576" s="78"/>
      <c r="AH576" s="78"/>
      <c r="AI576" s="51"/>
      <c r="AJ576" s="78"/>
    </row>
    <row r="577" spans="17:36" x14ac:dyDescent="0.25">
      <c r="Q577" s="78"/>
      <c r="R577" s="78"/>
      <c r="S577" s="78"/>
      <c r="T577" s="78"/>
      <c r="U577" s="78"/>
      <c r="V577" s="78"/>
      <c r="W577" s="78"/>
      <c r="X577" s="78"/>
      <c r="Y577" s="78"/>
      <c r="Z577" s="78"/>
      <c r="AA577" s="78"/>
      <c r="AB577" s="78"/>
      <c r="AC577" s="78"/>
      <c r="AD577" s="78"/>
      <c r="AE577" s="78"/>
      <c r="AF577" s="51"/>
      <c r="AG577" s="78"/>
      <c r="AH577" s="78"/>
      <c r="AI577" s="51"/>
      <c r="AJ577" s="78"/>
    </row>
    <row r="578" spans="17:36" x14ac:dyDescent="0.25">
      <c r="Q578" s="78"/>
      <c r="R578" s="78"/>
      <c r="S578" s="78"/>
      <c r="T578" s="78"/>
      <c r="U578" s="78"/>
      <c r="V578" s="78"/>
      <c r="W578" s="78"/>
      <c r="X578" s="78"/>
      <c r="Y578" s="78"/>
      <c r="Z578" s="78"/>
      <c r="AA578" s="78"/>
      <c r="AB578" s="78"/>
      <c r="AC578" s="78"/>
      <c r="AD578" s="78"/>
      <c r="AE578" s="78"/>
      <c r="AF578" s="51"/>
      <c r="AG578" s="78"/>
      <c r="AH578" s="78"/>
      <c r="AI578" s="51"/>
      <c r="AJ578" s="78"/>
    </row>
    <row r="579" spans="17:36" x14ac:dyDescent="0.25">
      <c r="Q579" s="78"/>
      <c r="R579" s="78"/>
      <c r="S579" s="78"/>
      <c r="T579" s="78"/>
      <c r="U579" s="78"/>
      <c r="V579" s="78"/>
      <c r="W579" s="78"/>
      <c r="X579" s="78"/>
      <c r="Y579" s="78"/>
      <c r="Z579" s="78"/>
      <c r="AA579" s="78"/>
      <c r="AB579" s="78"/>
      <c r="AC579" s="78"/>
      <c r="AD579" s="78"/>
      <c r="AE579" s="78"/>
      <c r="AF579" s="51"/>
      <c r="AG579" s="78"/>
      <c r="AH579" s="78"/>
      <c r="AI579" s="51"/>
      <c r="AJ579" s="78"/>
    </row>
    <row r="580" spans="17:36" x14ac:dyDescent="0.25">
      <c r="Q580" s="78"/>
      <c r="R580" s="78"/>
      <c r="S580" s="78"/>
      <c r="T580" s="78"/>
      <c r="U580" s="78"/>
      <c r="V580" s="78"/>
      <c r="W580" s="78"/>
      <c r="X580" s="78"/>
      <c r="Y580" s="78"/>
      <c r="Z580" s="78"/>
      <c r="AA580" s="78"/>
      <c r="AB580" s="78"/>
      <c r="AC580" s="78"/>
      <c r="AD580" s="78"/>
      <c r="AE580" s="78"/>
      <c r="AF580" s="51"/>
      <c r="AG580" s="78"/>
      <c r="AH580" s="78"/>
      <c r="AI580" s="51"/>
      <c r="AJ580" s="78"/>
    </row>
    <row r="581" spans="17:36" x14ac:dyDescent="0.25">
      <c r="Q581" s="78"/>
      <c r="R581" s="78"/>
      <c r="S581" s="78"/>
      <c r="T581" s="78"/>
      <c r="U581" s="78"/>
      <c r="V581" s="78"/>
      <c r="W581" s="78"/>
      <c r="X581" s="78"/>
      <c r="Y581" s="78"/>
      <c r="Z581" s="78"/>
      <c r="AA581" s="78"/>
      <c r="AB581" s="78"/>
      <c r="AC581" s="78"/>
      <c r="AD581" s="78"/>
      <c r="AE581" s="78"/>
      <c r="AF581" s="51"/>
      <c r="AG581" s="78"/>
      <c r="AH581" s="78"/>
      <c r="AI581" s="51"/>
      <c r="AJ581" s="78"/>
    </row>
    <row r="582" spans="17:36" x14ac:dyDescent="0.25">
      <c r="Q582" s="78"/>
      <c r="R582" s="78"/>
      <c r="S582" s="78"/>
      <c r="T582" s="78"/>
      <c r="U582" s="78"/>
      <c r="V582" s="78"/>
      <c r="W582" s="78"/>
      <c r="X582" s="78"/>
      <c r="Y582" s="78"/>
      <c r="Z582" s="78"/>
      <c r="AA582" s="78"/>
      <c r="AB582" s="78"/>
      <c r="AC582" s="78"/>
      <c r="AD582" s="78"/>
      <c r="AE582" s="78"/>
      <c r="AF582" s="51"/>
      <c r="AG582" s="78"/>
      <c r="AH582" s="78"/>
      <c r="AI582" s="51"/>
      <c r="AJ582" s="78"/>
    </row>
    <row r="583" spans="17:36" x14ac:dyDescent="0.25">
      <c r="Q583" s="78"/>
      <c r="R583" s="78"/>
      <c r="S583" s="78"/>
      <c r="T583" s="78"/>
      <c r="U583" s="78"/>
      <c r="V583" s="78"/>
      <c r="W583" s="78"/>
      <c r="X583" s="78"/>
      <c r="Y583" s="78"/>
      <c r="Z583" s="78"/>
      <c r="AA583" s="78"/>
      <c r="AB583" s="78"/>
      <c r="AC583" s="78"/>
      <c r="AD583" s="78"/>
      <c r="AE583" s="78"/>
      <c r="AF583" s="51"/>
      <c r="AG583" s="78"/>
      <c r="AH583" s="78"/>
      <c r="AI583" s="51"/>
      <c r="AJ583" s="78"/>
    </row>
    <row r="584" spans="17:36" x14ac:dyDescent="0.25">
      <c r="Q584" s="78"/>
      <c r="R584" s="78"/>
      <c r="S584" s="78"/>
      <c r="T584" s="78"/>
      <c r="U584" s="78"/>
      <c r="V584" s="78"/>
      <c r="W584" s="78"/>
      <c r="X584" s="78"/>
      <c r="Y584" s="78"/>
      <c r="Z584" s="78"/>
      <c r="AA584" s="78"/>
      <c r="AB584" s="78"/>
      <c r="AC584" s="78"/>
      <c r="AD584" s="78"/>
      <c r="AE584" s="78"/>
      <c r="AF584" s="51"/>
      <c r="AG584" s="78"/>
      <c r="AH584" s="78"/>
      <c r="AI584" s="51"/>
      <c r="AJ584" s="78"/>
    </row>
    <row r="585" spans="17:36" x14ac:dyDescent="0.25">
      <c r="Q585" s="78"/>
      <c r="R585" s="78"/>
      <c r="S585" s="78"/>
      <c r="T585" s="78"/>
      <c r="U585" s="78"/>
      <c r="V585" s="78"/>
      <c r="W585" s="78"/>
      <c r="X585" s="78"/>
      <c r="Y585" s="78"/>
      <c r="Z585" s="78"/>
      <c r="AA585" s="78"/>
      <c r="AB585" s="78"/>
      <c r="AC585" s="78"/>
      <c r="AD585" s="78"/>
      <c r="AE585" s="78"/>
      <c r="AF585" s="51"/>
      <c r="AG585" s="78"/>
      <c r="AH585" s="78"/>
      <c r="AI585" s="51"/>
      <c r="AJ585" s="78"/>
    </row>
    <row r="586" spans="17:36" x14ac:dyDescent="0.25">
      <c r="Q586" s="78"/>
      <c r="R586" s="78"/>
      <c r="S586" s="78"/>
      <c r="T586" s="78"/>
      <c r="U586" s="78"/>
      <c r="V586" s="78"/>
      <c r="W586" s="78"/>
      <c r="X586" s="78"/>
      <c r="Y586" s="78"/>
      <c r="Z586" s="78"/>
      <c r="AA586" s="78"/>
      <c r="AB586" s="78"/>
      <c r="AC586" s="78"/>
      <c r="AD586" s="78"/>
      <c r="AE586" s="78"/>
      <c r="AF586" s="51"/>
      <c r="AG586" s="78"/>
      <c r="AH586" s="78"/>
      <c r="AI586" s="51"/>
      <c r="AJ586" s="78"/>
    </row>
    <row r="587" spans="17:36" x14ac:dyDescent="0.25">
      <c r="Q587" s="78"/>
      <c r="R587" s="78"/>
      <c r="S587" s="78"/>
      <c r="T587" s="78"/>
      <c r="U587" s="78"/>
      <c r="V587" s="78"/>
      <c r="W587" s="78"/>
      <c r="X587" s="78"/>
      <c r="Y587" s="78"/>
      <c r="Z587" s="78"/>
      <c r="AA587" s="78"/>
      <c r="AB587" s="78"/>
      <c r="AC587" s="78"/>
      <c r="AD587" s="78"/>
      <c r="AE587" s="78"/>
      <c r="AF587" s="51"/>
      <c r="AG587" s="78"/>
      <c r="AH587" s="78"/>
      <c r="AI587" s="51"/>
      <c r="AJ587" s="78"/>
    </row>
    <row r="588" spans="17:36" x14ac:dyDescent="0.25">
      <c r="Q588" s="78"/>
      <c r="R588" s="78"/>
      <c r="S588" s="78"/>
      <c r="T588" s="78"/>
      <c r="U588" s="78"/>
      <c r="V588" s="78"/>
      <c r="W588" s="78"/>
      <c r="X588" s="78"/>
      <c r="Y588" s="78"/>
      <c r="Z588" s="78"/>
      <c r="AA588" s="78"/>
      <c r="AB588" s="78"/>
      <c r="AC588" s="78"/>
      <c r="AD588" s="78"/>
      <c r="AE588" s="78"/>
      <c r="AF588" s="51"/>
      <c r="AG588" s="78"/>
      <c r="AH588" s="78"/>
      <c r="AI588" s="51"/>
      <c r="AJ588" s="78"/>
    </row>
    <row r="589" spans="17:36" x14ac:dyDescent="0.25">
      <c r="Q589" s="78"/>
      <c r="R589" s="78"/>
      <c r="S589" s="78"/>
      <c r="T589" s="78"/>
      <c r="U589" s="78"/>
      <c r="V589" s="78"/>
      <c r="W589" s="78"/>
      <c r="X589" s="78"/>
      <c r="Y589" s="78"/>
      <c r="Z589" s="78"/>
      <c r="AA589" s="78"/>
      <c r="AB589" s="78"/>
      <c r="AC589" s="78"/>
      <c r="AD589" s="78"/>
      <c r="AE589" s="78"/>
      <c r="AF589" s="51"/>
      <c r="AG589" s="78"/>
      <c r="AH589" s="78"/>
      <c r="AI589" s="51"/>
      <c r="AJ589" s="78"/>
    </row>
    <row r="590" spans="17:36" x14ac:dyDescent="0.25">
      <c r="Q590" s="78"/>
      <c r="R590" s="78"/>
      <c r="S590" s="78"/>
      <c r="T590" s="78"/>
      <c r="U590" s="78"/>
      <c r="V590" s="78"/>
      <c r="W590" s="78"/>
      <c r="X590" s="78"/>
      <c r="Y590" s="78"/>
      <c r="Z590" s="78"/>
      <c r="AA590" s="78"/>
      <c r="AB590" s="78"/>
      <c r="AC590" s="78"/>
      <c r="AD590" s="78"/>
      <c r="AE590" s="78"/>
      <c r="AF590" s="51"/>
      <c r="AG590" s="78"/>
      <c r="AH590" s="78"/>
      <c r="AI590" s="51"/>
      <c r="AJ590" s="78"/>
    </row>
    <row r="591" spans="17:36" x14ac:dyDescent="0.25">
      <c r="Q591" s="78"/>
      <c r="R591" s="78"/>
      <c r="S591" s="78"/>
      <c r="T591" s="78"/>
      <c r="U591" s="78"/>
      <c r="V591" s="78"/>
      <c r="W591" s="78"/>
      <c r="X591" s="78"/>
      <c r="Y591" s="78"/>
      <c r="Z591" s="78"/>
      <c r="AA591" s="78"/>
      <c r="AB591" s="78"/>
      <c r="AC591" s="78"/>
      <c r="AD591" s="78"/>
      <c r="AE591" s="78"/>
      <c r="AF591" s="51"/>
      <c r="AG591" s="78"/>
      <c r="AH591" s="78"/>
      <c r="AI591" s="51"/>
      <c r="AJ591" s="78"/>
    </row>
    <row r="592" spans="17:36" x14ac:dyDescent="0.25">
      <c r="Q592" s="78"/>
      <c r="R592" s="78"/>
      <c r="S592" s="78"/>
      <c r="T592" s="78"/>
      <c r="U592" s="78"/>
      <c r="V592" s="78"/>
      <c r="W592" s="78"/>
      <c r="X592" s="78"/>
      <c r="Y592" s="78"/>
      <c r="Z592" s="78"/>
      <c r="AA592" s="78"/>
      <c r="AB592" s="78"/>
      <c r="AC592" s="78"/>
      <c r="AD592" s="78"/>
      <c r="AE592" s="78"/>
      <c r="AF592" s="51"/>
      <c r="AG592" s="78"/>
      <c r="AH592" s="78"/>
      <c r="AI592" s="51"/>
      <c r="AJ592" s="78"/>
    </row>
    <row r="593" spans="17:36" x14ac:dyDescent="0.25">
      <c r="Q593" s="78"/>
      <c r="R593" s="78"/>
      <c r="S593" s="78"/>
      <c r="T593" s="78"/>
      <c r="U593" s="78"/>
      <c r="V593" s="78"/>
      <c r="W593" s="78"/>
      <c r="X593" s="78"/>
      <c r="Y593" s="78"/>
      <c r="Z593" s="78"/>
      <c r="AA593" s="78"/>
      <c r="AB593" s="78"/>
      <c r="AC593" s="78"/>
      <c r="AD593" s="78"/>
      <c r="AE593" s="78"/>
      <c r="AF593" s="51"/>
      <c r="AG593" s="78"/>
      <c r="AH593" s="78"/>
      <c r="AI593" s="51"/>
      <c r="AJ593" s="78"/>
    </row>
    <row r="594" spans="17:36" x14ac:dyDescent="0.25">
      <c r="Q594" s="78"/>
      <c r="R594" s="78"/>
      <c r="S594" s="78"/>
      <c r="T594" s="78"/>
      <c r="U594" s="78"/>
      <c r="V594" s="78"/>
      <c r="W594" s="78"/>
      <c r="X594" s="78"/>
      <c r="Y594" s="78"/>
      <c r="Z594" s="78"/>
      <c r="AA594" s="78"/>
      <c r="AB594" s="78"/>
      <c r="AC594" s="78"/>
      <c r="AD594" s="78"/>
      <c r="AE594" s="78"/>
      <c r="AF594" s="51"/>
      <c r="AG594" s="78"/>
      <c r="AH594" s="78"/>
      <c r="AI594" s="51"/>
      <c r="AJ594" s="78"/>
    </row>
    <row r="595" spans="17:36" x14ac:dyDescent="0.25">
      <c r="Q595" s="78"/>
      <c r="R595" s="78"/>
      <c r="S595" s="78"/>
      <c r="T595" s="78"/>
      <c r="U595" s="78"/>
      <c r="V595" s="78"/>
      <c r="W595" s="78"/>
      <c r="X595" s="78"/>
      <c r="Y595" s="78"/>
      <c r="Z595" s="78"/>
      <c r="AA595" s="78"/>
      <c r="AB595" s="78"/>
      <c r="AC595" s="78"/>
      <c r="AD595" s="78"/>
      <c r="AE595" s="78"/>
      <c r="AF595" s="51"/>
      <c r="AG595" s="78"/>
      <c r="AH595" s="78"/>
      <c r="AI595" s="51"/>
      <c r="AJ595" s="78"/>
    </row>
    <row r="596" spans="17:36" x14ac:dyDescent="0.25">
      <c r="Q596" s="78"/>
      <c r="R596" s="78"/>
      <c r="S596" s="78"/>
      <c r="T596" s="78"/>
      <c r="U596" s="78"/>
      <c r="V596" s="78"/>
      <c r="W596" s="78"/>
      <c r="X596" s="78"/>
      <c r="Y596" s="78"/>
      <c r="Z596" s="78"/>
      <c r="AA596" s="78"/>
      <c r="AB596" s="78"/>
      <c r="AC596" s="78"/>
      <c r="AD596" s="78"/>
      <c r="AE596" s="78"/>
      <c r="AF596" s="51"/>
      <c r="AG596" s="78"/>
      <c r="AH596" s="78"/>
      <c r="AI596" s="51"/>
      <c r="AJ596" s="78"/>
    </row>
    <row r="597" spans="17:36" x14ac:dyDescent="0.25">
      <c r="Q597" s="78"/>
      <c r="R597" s="78"/>
      <c r="S597" s="78"/>
      <c r="T597" s="78"/>
      <c r="U597" s="78"/>
      <c r="V597" s="78"/>
      <c r="W597" s="78"/>
      <c r="X597" s="78"/>
      <c r="Y597" s="78"/>
      <c r="Z597" s="78"/>
      <c r="AA597" s="78"/>
      <c r="AB597" s="78"/>
      <c r="AC597" s="78"/>
      <c r="AD597" s="78"/>
      <c r="AE597" s="78"/>
      <c r="AF597" s="51"/>
      <c r="AG597" s="78"/>
      <c r="AH597" s="78"/>
      <c r="AI597" s="51"/>
      <c r="AJ597" s="78"/>
    </row>
    <row r="598" spans="17:36" x14ac:dyDescent="0.25">
      <c r="Q598" s="78"/>
      <c r="R598" s="78"/>
      <c r="S598" s="78"/>
      <c r="T598" s="78"/>
      <c r="U598" s="78"/>
      <c r="V598" s="78"/>
      <c r="W598" s="78"/>
      <c r="X598" s="78"/>
      <c r="Y598" s="78"/>
      <c r="Z598" s="78"/>
      <c r="AA598" s="78"/>
      <c r="AB598" s="78"/>
      <c r="AC598" s="78"/>
      <c r="AD598" s="78"/>
      <c r="AE598" s="78"/>
      <c r="AF598" s="51"/>
      <c r="AG598" s="78"/>
      <c r="AH598" s="78"/>
      <c r="AI598" s="51"/>
      <c r="AJ598" s="78"/>
    </row>
    <row r="599" spans="17:36" x14ac:dyDescent="0.25">
      <c r="Q599" s="78"/>
      <c r="R599" s="78"/>
      <c r="S599" s="78"/>
      <c r="T599" s="78"/>
      <c r="U599" s="78"/>
      <c r="V599" s="78"/>
      <c r="W599" s="78"/>
      <c r="X599" s="78"/>
      <c r="Y599" s="78"/>
      <c r="Z599" s="78"/>
      <c r="AA599" s="78"/>
      <c r="AB599" s="78"/>
      <c r="AC599" s="78"/>
      <c r="AD599" s="78"/>
      <c r="AE599" s="78"/>
      <c r="AF599" s="51"/>
      <c r="AG599" s="78"/>
      <c r="AH599" s="78"/>
      <c r="AI599" s="51"/>
      <c r="AJ599" s="78"/>
    </row>
    <row r="600" spans="17:36" x14ac:dyDescent="0.25">
      <c r="Q600" s="78"/>
      <c r="R600" s="78"/>
      <c r="S600" s="78"/>
      <c r="T600" s="78"/>
      <c r="U600" s="78"/>
      <c r="V600" s="78"/>
      <c r="W600" s="78"/>
      <c r="X600" s="78"/>
      <c r="Y600" s="78"/>
      <c r="Z600" s="78"/>
      <c r="AA600" s="78"/>
      <c r="AB600" s="78"/>
      <c r="AC600" s="78"/>
      <c r="AD600" s="78"/>
      <c r="AE600" s="78"/>
      <c r="AF600" s="51"/>
      <c r="AG600" s="78"/>
      <c r="AH600" s="78"/>
      <c r="AI600" s="51"/>
      <c r="AJ600" s="78"/>
    </row>
    <row r="601" spans="17:36" x14ac:dyDescent="0.25">
      <c r="Q601" s="78"/>
      <c r="R601" s="78"/>
      <c r="S601" s="78"/>
      <c r="T601" s="78"/>
      <c r="U601" s="78"/>
      <c r="V601" s="78"/>
      <c r="W601" s="78"/>
      <c r="X601" s="78"/>
      <c r="Y601" s="78"/>
      <c r="Z601" s="78"/>
      <c r="AA601" s="78"/>
      <c r="AB601" s="78"/>
      <c r="AC601" s="78"/>
      <c r="AD601" s="78"/>
      <c r="AE601" s="78"/>
      <c r="AF601" s="51"/>
      <c r="AG601" s="78"/>
      <c r="AH601" s="78"/>
      <c r="AI601" s="51"/>
      <c r="AJ601" s="78"/>
    </row>
    <row r="602" spans="17:36" x14ac:dyDescent="0.25">
      <c r="Q602" s="78"/>
      <c r="R602" s="78"/>
      <c r="S602" s="78"/>
      <c r="T602" s="78"/>
      <c r="U602" s="78"/>
      <c r="V602" s="78"/>
      <c r="W602" s="78"/>
      <c r="X602" s="78"/>
      <c r="Y602" s="78"/>
      <c r="Z602" s="78"/>
      <c r="AA602" s="78"/>
      <c r="AB602" s="78"/>
      <c r="AC602" s="78"/>
      <c r="AD602" s="78"/>
      <c r="AE602" s="78"/>
      <c r="AF602" s="51"/>
      <c r="AG602" s="78"/>
      <c r="AH602" s="78"/>
      <c r="AI602" s="51"/>
      <c r="AJ602" s="78"/>
    </row>
    <row r="603" spans="17:36" x14ac:dyDescent="0.25">
      <c r="Q603" s="78"/>
      <c r="R603" s="78"/>
      <c r="S603" s="78"/>
      <c r="T603" s="78"/>
      <c r="U603" s="78"/>
      <c r="V603" s="78"/>
      <c r="W603" s="78"/>
      <c r="X603" s="78"/>
      <c r="Y603" s="78"/>
      <c r="Z603" s="78"/>
      <c r="AA603" s="78"/>
      <c r="AB603" s="78"/>
      <c r="AC603" s="78"/>
      <c r="AD603" s="78"/>
      <c r="AE603" s="78"/>
      <c r="AF603" s="51"/>
      <c r="AG603" s="78"/>
      <c r="AH603" s="78"/>
      <c r="AI603" s="51"/>
      <c r="AJ603" s="78"/>
    </row>
    <row r="604" spans="17:36" x14ac:dyDescent="0.25">
      <c r="Q604" s="78"/>
      <c r="R604" s="78"/>
      <c r="S604" s="78"/>
      <c r="T604" s="78"/>
      <c r="U604" s="78"/>
      <c r="V604" s="78"/>
      <c r="W604" s="78"/>
      <c r="X604" s="78"/>
      <c r="Y604" s="78"/>
      <c r="Z604" s="78"/>
      <c r="AA604" s="78"/>
      <c r="AB604" s="78"/>
      <c r="AC604" s="78"/>
      <c r="AD604" s="78"/>
      <c r="AE604" s="78"/>
      <c r="AF604" s="51"/>
      <c r="AG604" s="78"/>
      <c r="AH604" s="78"/>
      <c r="AI604" s="51"/>
      <c r="AJ604" s="78"/>
    </row>
    <row r="605" spans="17:36" x14ac:dyDescent="0.25">
      <c r="Q605" s="78"/>
      <c r="R605" s="78"/>
      <c r="S605" s="78"/>
      <c r="T605" s="78"/>
      <c r="U605" s="78"/>
      <c r="V605" s="78"/>
      <c r="W605" s="78"/>
      <c r="X605" s="78"/>
      <c r="Y605" s="78"/>
      <c r="Z605" s="78"/>
      <c r="AA605" s="78"/>
      <c r="AB605" s="78"/>
      <c r="AC605" s="78"/>
      <c r="AD605" s="78"/>
      <c r="AE605" s="78"/>
      <c r="AF605" s="51"/>
      <c r="AG605" s="78"/>
      <c r="AH605" s="78"/>
      <c r="AI605" s="51"/>
      <c r="AJ605" s="78"/>
    </row>
    <row r="606" spans="17:36" x14ac:dyDescent="0.25">
      <c r="Q606" s="78"/>
      <c r="R606" s="78"/>
      <c r="S606" s="78"/>
      <c r="T606" s="78"/>
      <c r="U606" s="78"/>
      <c r="V606" s="78"/>
      <c r="W606" s="78"/>
      <c r="X606" s="78"/>
      <c r="Y606" s="78"/>
      <c r="Z606" s="78"/>
      <c r="AA606" s="78"/>
      <c r="AB606" s="78"/>
      <c r="AC606" s="78"/>
      <c r="AD606" s="78"/>
      <c r="AE606" s="78"/>
      <c r="AF606" s="51"/>
      <c r="AG606" s="78"/>
      <c r="AH606" s="78"/>
      <c r="AI606" s="51"/>
      <c r="AJ606" s="78"/>
    </row>
    <row r="607" spans="17:36" x14ac:dyDescent="0.25">
      <c r="Q607" s="78"/>
      <c r="R607" s="78"/>
      <c r="S607" s="78"/>
      <c r="T607" s="78"/>
      <c r="U607" s="78"/>
      <c r="V607" s="78"/>
      <c r="W607" s="78"/>
      <c r="X607" s="78"/>
      <c r="Y607" s="78"/>
      <c r="Z607" s="78"/>
      <c r="AA607" s="78"/>
      <c r="AB607" s="78"/>
      <c r="AC607" s="78"/>
      <c r="AD607" s="78"/>
      <c r="AE607" s="78"/>
      <c r="AF607" s="51"/>
      <c r="AG607" s="78"/>
      <c r="AH607" s="78"/>
      <c r="AI607" s="51"/>
      <c r="AJ607" s="78"/>
    </row>
    <row r="608" spans="17:36" x14ac:dyDescent="0.25">
      <c r="Q608" s="78"/>
      <c r="R608" s="78"/>
      <c r="S608" s="78"/>
      <c r="T608" s="78"/>
      <c r="U608" s="78"/>
      <c r="V608" s="78"/>
      <c r="W608" s="78"/>
      <c r="X608" s="78"/>
      <c r="Y608" s="78"/>
      <c r="Z608" s="78"/>
      <c r="AA608" s="78"/>
      <c r="AB608" s="78"/>
      <c r="AC608" s="78"/>
      <c r="AD608" s="78"/>
      <c r="AE608" s="78"/>
      <c r="AF608" s="51"/>
      <c r="AG608" s="78"/>
      <c r="AH608" s="78"/>
      <c r="AI608" s="51"/>
      <c r="AJ608" s="78"/>
    </row>
    <row r="609" spans="17:36" x14ac:dyDescent="0.25">
      <c r="Q609" s="78"/>
      <c r="R609" s="78"/>
      <c r="S609" s="78"/>
      <c r="T609" s="78"/>
      <c r="U609" s="78"/>
      <c r="V609" s="78"/>
      <c r="W609" s="78"/>
      <c r="X609" s="78"/>
      <c r="Y609" s="78"/>
      <c r="Z609" s="78"/>
      <c r="AA609" s="78"/>
      <c r="AB609" s="78"/>
      <c r="AC609" s="78"/>
      <c r="AD609" s="78"/>
      <c r="AE609" s="78"/>
      <c r="AF609" s="51"/>
      <c r="AG609" s="78"/>
      <c r="AH609" s="78"/>
      <c r="AI609" s="51"/>
      <c r="AJ609" s="78"/>
    </row>
    <row r="610" spans="17:36" x14ac:dyDescent="0.25">
      <c r="Q610" s="78"/>
      <c r="R610" s="78"/>
      <c r="S610" s="78"/>
      <c r="T610" s="78"/>
      <c r="U610" s="78"/>
      <c r="V610" s="78"/>
      <c r="W610" s="78"/>
      <c r="X610" s="78"/>
      <c r="Y610" s="78"/>
      <c r="Z610" s="78"/>
      <c r="AA610" s="78"/>
      <c r="AB610" s="78"/>
      <c r="AC610" s="78"/>
      <c r="AD610" s="78"/>
      <c r="AE610" s="78"/>
      <c r="AF610" s="51"/>
      <c r="AG610" s="78"/>
      <c r="AH610" s="78"/>
      <c r="AI610" s="51"/>
      <c r="AJ610" s="78"/>
    </row>
    <row r="611" spans="17:36" x14ac:dyDescent="0.25">
      <c r="Q611" s="78"/>
      <c r="R611" s="78"/>
      <c r="S611" s="78"/>
      <c r="T611" s="78"/>
      <c r="U611" s="78"/>
      <c r="V611" s="78"/>
      <c r="W611" s="78"/>
      <c r="X611" s="78"/>
      <c r="Y611" s="78"/>
      <c r="Z611" s="78"/>
      <c r="AA611" s="78"/>
      <c r="AB611" s="78"/>
      <c r="AC611" s="78"/>
      <c r="AD611" s="78"/>
      <c r="AE611" s="78"/>
      <c r="AF611" s="51"/>
      <c r="AG611" s="78"/>
      <c r="AH611" s="78"/>
      <c r="AI611" s="51"/>
      <c r="AJ611" s="78"/>
    </row>
    <row r="612" spans="17:36" x14ac:dyDescent="0.25">
      <c r="Q612" s="78"/>
      <c r="R612" s="78"/>
      <c r="S612" s="78"/>
      <c r="T612" s="78"/>
      <c r="U612" s="78"/>
      <c r="V612" s="78"/>
      <c r="W612" s="78"/>
      <c r="X612" s="78"/>
      <c r="Y612" s="78"/>
      <c r="Z612" s="78"/>
      <c r="AA612" s="78"/>
      <c r="AB612" s="78"/>
      <c r="AC612" s="78"/>
      <c r="AD612" s="78"/>
      <c r="AE612" s="78"/>
      <c r="AF612" s="51"/>
      <c r="AG612" s="78"/>
      <c r="AH612" s="78"/>
      <c r="AI612" s="51"/>
      <c r="AJ612" s="78"/>
    </row>
    <row r="613" spans="17:36" x14ac:dyDescent="0.25">
      <c r="Q613" s="78"/>
      <c r="R613" s="78"/>
      <c r="S613" s="78"/>
      <c r="T613" s="78"/>
      <c r="U613" s="78"/>
      <c r="V613" s="78"/>
      <c r="W613" s="78"/>
      <c r="X613" s="78"/>
      <c r="Y613" s="78"/>
      <c r="Z613" s="78"/>
      <c r="AA613" s="78"/>
      <c r="AB613" s="78"/>
      <c r="AC613" s="78"/>
      <c r="AD613" s="78"/>
      <c r="AE613" s="78"/>
      <c r="AF613" s="51"/>
      <c r="AG613" s="78"/>
      <c r="AH613" s="78"/>
      <c r="AI613" s="51"/>
      <c r="AJ613" s="78"/>
    </row>
    <row r="614" spans="17:36" x14ac:dyDescent="0.25">
      <c r="Q614" s="78"/>
      <c r="R614" s="78"/>
      <c r="S614" s="78"/>
      <c r="T614" s="78"/>
      <c r="U614" s="78"/>
      <c r="V614" s="78"/>
      <c r="W614" s="78"/>
      <c r="X614" s="78"/>
      <c r="Y614" s="78"/>
      <c r="Z614" s="78"/>
      <c r="AA614" s="78"/>
      <c r="AB614" s="78"/>
      <c r="AC614" s="78"/>
      <c r="AD614" s="78"/>
      <c r="AE614" s="78"/>
      <c r="AF614" s="51"/>
      <c r="AG614" s="78"/>
      <c r="AH614" s="78"/>
      <c r="AI614" s="51"/>
      <c r="AJ614" s="78"/>
    </row>
    <row r="615" spans="17:36" x14ac:dyDescent="0.25">
      <c r="Q615" s="78"/>
      <c r="R615" s="78"/>
      <c r="S615" s="78"/>
      <c r="T615" s="78"/>
      <c r="U615" s="78"/>
      <c r="V615" s="78"/>
      <c r="W615" s="78"/>
      <c r="X615" s="78"/>
      <c r="Y615" s="78"/>
      <c r="Z615" s="78"/>
      <c r="AA615" s="78"/>
      <c r="AB615" s="78"/>
      <c r="AC615" s="78"/>
      <c r="AD615" s="78"/>
      <c r="AE615" s="78"/>
      <c r="AF615" s="51"/>
      <c r="AG615" s="78"/>
      <c r="AH615" s="78"/>
      <c r="AI615" s="51"/>
      <c r="AJ615" s="78"/>
    </row>
    <row r="616" spans="17:36" x14ac:dyDescent="0.25">
      <c r="Q616" s="78"/>
      <c r="R616" s="78"/>
      <c r="S616" s="78"/>
      <c r="T616" s="78"/>
      <c r="U616" s="78"/>
      <c r="V616" s="78"/>
      <c r="W616" s="78"/>
      <c r="X616" s="78"/>
      <c r="Y616" s="78"/>
      <c r="Z616" s="78"/>
      <c r="AA616" s="78"/>
      <c r="AB616" s="78"/>
      <c r="AC616" s="78"/>
      <c r="AD616" s="78"/>
      <c r="AE616" s="78"/>
      <c r="AF616" s="51"/>
      <c r="AG616" s="78"/>
      <c r="AH616" s="78"/>
      <c r="AI616" s="51"/>
      <c r="AJ616" s="78"/>
    </row>
    <row r="617" spans="17:36" x14ac:dyDescent="0.25">
      <c r="Q617" s="78"/>
      <c r="R617" s="78"/>
      <c r="S617" s="78"/>
      <c r="T617" s="78"/>
      <c r="U617" s="78"/>
      <c r="V617" s="78"/>
      <c r="W617" s="78"/>
      <c r="X617" s="78"/>
      <c r="Y617" s="78"/>
      <c r="Z617" s="78"/>
      <c r="AA617" s="78"/>
      <c r="AB617" s="78"/>
      <c r="AC617" s="78"/>
      <c r="AD617" s="78"/>
      <c r="AE617" s="78"/>
      <c r="AF617" s="51"/>
      <c r="AG617" s="78"/>
      <c r="AH617" s="78"/>
      <c r="AI617" s="51"/>
      <c r="AJ617" s="78"/>
    </row>
    <row r="618" spans="17:36" x14ac:dyDescent="0.25">
      <c r="Q618" s="78"/>
      <c r="R618" s="78"/>
      <c r="S618" s="78"/>
      <c r="T618" s="78"/>
      <c r="U618" s="78"/>
      <c r="V618" s="78"/>
      <c r="W618" s="78"/>
      <c r="X618" s="78"/>
      <c r="Y618" s="78"/>
      <c r="Z618" s="78"/>
      <c r="AA618" s="78"/>
      <c r="AB618" s="78"/>
      <c r="AC618" s="78"/>
      <c r="AD618" s="78"/>
      <c r="AE618" s="78"/>
      <c r="AF618" s="51"/>
      <c r="AG618" s="78"/>
      <c r="AH618" s="78"/>
      <c r="AI618" s="51"/>
      <c r="AJ618" s="78"/>
    </row>
    <row r="619" spans="17:36" x14ac:dyDescent="0.25">
      <c r="Q619" s="78"/>
      <c r="R619" s="78"/>
      <c r="S619" s="78"/>
      <c r="T619" s="78"/>
      <c r="U619" s="78"/>
      <c r="V619" s="78"/>
      <c r="W619" s="78"/>
      <c r="X619" s="78"/>
      <c r="Y619" s="78"/>
      <c r="Z619" s="78"/>
      <c r="AA619" s="78"/>
      <c r="AB619" s="78"/>
      <c r="AC619" s="78"/>
      <c r="AD619" s="78"/>
      <c r="AE619" s="78"/>
      <c r="AF619" s="51"/>
      <c r="AG619" s="78"/>
      <c r="AH619" s="78"/>
      <c r="AI619" s="51"/>
      <c r="AJ619" s="78"/>
    </row>
    <row r="620" spans="17:36" x14ac:dyDescent="0.25">
      <c r="Q620" s="78"/>
      <c r="R620" s="78"/>
      <c r="S620" s="78"/>
      <c r="T620" s="78"/>
      <c r="U620" s="78"/>
      <c r="V620" s="78"/>
      <c r="W620" s="78"/>
      <c r="X620" s="78"/>
      <c r="Y620" s="78"/>
      <c r="Z620" s="78"/>
      <c r="AA620" s="78"/>
      <c r="AB620" s="78"/>
      <c r="AC620" s="78"/>
      <c r="AD620" s="78"/>
      <c r="AE620" s="78"/>
      <c r="AF620" s="51"/>
      <c r="AG620" s="78"/>
      <c r="AH620" s="78"/>
      <c r="AI620" s="51"/>
      <c r="AJ620" s="78"/>
    </row>
    <row r="621" spans="17:36" x14ac:dyDescent="0.25">
      <c r="Q621" s="78"/>
      <c r="R621" s="78"/>
      <c r="S621" s="78"/>
      <c r="T621" s="78"/>
      <c r="U621" s="78"/>
      <c r="V621" s="78"/>
      <c r="W621" s="78"/>
      <c r="X621" s="78"/>
      <c r="Y621" s="78"/>
      <c r="Z621" s="78"/>
      <c r="AA621" s="78"/>
      <c r="AB621" s="78"/>
      <c r="AC621" s="78"/>
      <c r="AD621" s="78"/>
      <c r="AE621" s="78"/>
      <c r="AF621" s="51"/>
      <c r="AG621" s="78"/>
      <c r="AH621" s="78"/>
      <c r="AI621" s="51"/>
      <c r="AJ621" s="78"/>
    </row>
    <row r="622" spans="17:36" x14ac:dyDescent="0.25">
      <c r="Q622" s="78"/>
      <c r="R622" s="78"/>
      <c r="S622" s="78"/>
      <c r="T622" s="78"/>
      <c r="U622" s="78"/>
      <c r="V622" s="78"/>
      <c r="W622" s="78"/>
      <c r="X622" s="78"/>
      <c r="Y622" s="78"/>
      <c r="Z622" s="78"/>
      <c r="AA622" s="78"/>
      <c r="AB622" s="78"/>
      <c r="AC622" s="78"/>
      <c r="AD622" s="78"/>
      <c r="AE622" s="78"/>
      <c r="AF622" s="51"/>
      <c r="AG622" s="78"/>
      <c r="AH622" s="78"/>
      <c r="AI622" s="51"/>
      <c r="AJ622" s="78"/>
    </row>
    <row r="623" spans="17:36" x14ac:dyDescent="0.25">
      <c r="Q623" s="78"/>
      <c r="R623" s="78"/>
      <c r="S623" s="78"/>
      <c r="T623" s="78"/>
      <c r="U623" s="78"/>
      <c r="V623" s="78"/>
      <c r="W623" s="78"/>
      <c r="X623" s="78"/>
      <c r="Y623" s="78"/>
      <c r="Z623" s="78"/>
      <c r="AA623" s="78"/>
      <c r="AB623" s="78"/>
      <c r="AC623" s="78"/>
      <c r="AD623" s="78"/>
      <c r="AE623" s="78"/>
      <c r="AF623" s="51"/>
      <c r="AG623" s="78"/>
      <c r="AH623" s="78"/>
      <c r="AI623" s="51"/>
      <c r="AJ623" s="78"/>
    </row>
    <row r="624" spans="17:36" x14ac:dyDescent="0.25">
      <c r="Q624" s="78"/>
      <c r="R624" s="78"/>
      <c r="S624" s="78"/>
      <c r="T624" s="78"/>
      <c r="U624" s="78"/>
      <c r="V624" s="78"/>
      <c r="W624" s="78"/>
      <c r="X624" s="78"/>
      <c r="Y624" s="78"/>
      <c r="Z624" s="78"/>
      <c r="AA624" s="78"/>
      <c r="AB624" s="78"/>
      <c r="AC624" s="78"/>
      <c r="AD624" s="78"/>
      <c r="AE624" s="78"/>
      <c r="AF624" s="51"/>
      <c r="AG624" s="78"/>
      <c r="AH624" s="78"/>
      <c r="AI624" s="51"/>
      <c r="AJ624" s="78"/>
    </row>
    <row r="625" spans="17:36" x14ac:dyDescent="0.25">
      <c r="Q625" s="78"/>
      <c r="R625" s="78"/>
      <c r="S625" s="78"/>
      <c r="T625" s="78"/>
      <c r="U625" s="78"/>
      <c r="V625" s="78"/>
      <c r="W625" s="78"/>
      <c r="X625" s="78"/>
      <c r="Y625" s="78"/>
      <c r="Z625" s="78"/>
      <c r="AA625" s="78"/>
      <c r="AB625" s="78"/>
      <c r="AC625" s="78"/>
      <c r="AD625" s="78"/>
      <c r="AE625" s="78"/>
      <c r="AF625" s="51"/>
      <c r="AG625" s="78"/>
      <c r="AH625" s="78"/>
      <c r="AI625" s="51"/>
      <c r="AJ625" s="78"/>
    </row>
    <row r="626" spans="17:36" x14ac:dyDescent="0.25">
      <c r="Q626" s="78"/>
      <c r="R626" s="78"/>
      <c r="S626" s="78"/>
      <c r="T626" s="78"/>
      <c r="U626" s="78"/>
      <c r="V626" s="78"/>
      <c r="W626" s="78"/>
      <c r="X626" s="78"/>
      <c r="Y626" s="78"/>
      <c r="Z626" s="78"/>
      <c r="AA626" s="78"/>
      <c r="AB626" s="78"/>
      <c r="AC626" s="78"/>
      <c r="AD626" s="78"/>
      <c r="AE626" s="78"/>
      <c r="AF626" s="51"/>
      <c r="AG626" s="78"/>
      <c r="AH626" s="78"/>
      <c r="AI626" s="51"/>
      <c r="AJ626" s="78"/>
    </row>
    <row r="627" spans="17:36" x14ac:dyDescent="0.25">
      <c r="Q627" s="78"/>
      <c r="R627" s="78"/>
      <c r="S627" s="78"/>
      <c r="T627" s="78"/>
      <c r="U627" s="78"/>
      <c r="V627" s="78"/>
      <c r="W627" s="78"/>
      <c r="X627" s="78"/>
      <c r="Y627" s="78"/>
      <c r="Z627" s="78"/>
      <c r="AA627" s="78"/>
      <c r="AB627" s="78"/>
      <c r="AC627" s="78"/>
      <c r="AD627" s="78"/>
      <c r="AE627" s="78"/>
      <c r="AF627" s="51"/>
      <c r="AG627" s="78"/>
      <c r="AH627" s="78"/>
      <c r="AI627" s="51"/>
      <c r="AJ627" s="78"/>
    </row>
    <row r="628" spans="17:36" x14ac:dyDescent="0.25">
      <c r="Q628" s="78"/>
      <c r="R628" s="78"/>
      <c r="S628" s="78"/>
      <c r="T628" s="78"/>
      <c r="U628" s="78"/>
      <c r="V628" s="78"/>
      <c r="W628" s="78"/>
      <c r="X628" s="78"/>
      <c r="Y628" s="78"/>
      <c r="Z628" s="78"/>
      <c r="AA628" s="78"/>
      <c r="AB628" s="78"/>
      <c r="AC628" s="78"/>
      <c r="AD628" s="78"/>
      <c r="AE628" s="78"/>
      <c r="AF628" s="51"/>
      <c r="AG628" s="78"/>
      <c r="AH628" s="78"/>
      <c r="AI628" s="51"/>
      <c r="AJ628" s="78"/>
    </row>
    <row r="629" spans="17:36" x14ac:dyDescent="0.25">
      <c r="Q629" s="78"/>
      <c r="R629" s="78"/>
      <c r="S629" s="78"/>
      <c r="T629" s="78"/>
      <c r="U629" s="78"/>
      <c r="V629" s="78"/>
      <c r="W629" s="78"/>
      <c r="X629" s="78"/>
      <c r="Y629" s="78"/>
      <c r="Z629" s="78"/>
      <c r="AA629" s="78"/>
      <c r="AB629" s="78"/>
      <c r="AC629" s="78"/>
      <c r="AD629" s="78"/>
      <c r="AE629" s="78"/>
      <c r="AF629" s="51"/>
      <c r="AG629" s="78"/>
      <c r="AH629" s="78"/>
      <c r="AI629" s="51"/>
      <c r="AJ629" s="78"/>
    </row>
    <row r="630" spans="17:36" x14ac:dyDescent="0.25">
      <c r="Q630" s="78"/>
      <c r="R630" s="78"/>
      <c r="S630" s="78"/>
      <c r="T630" s="78"/>
      <c r="U630" s="78"/>
      <c r="V630" s="78"/>
      <c r="W630" s="78"/>
      <c r="X630" s="78"/>
      <c r="Y630" s="78"/>
      <c r="Z630" s="78"/>
      <c r="AA630" s="78"/>
      <c r="AB630" s="78"/>
      <c r="AC630" s="78"/>
      <c r="AD630" s="78"/>
      <c r="AE630" s="78"/>
      <c r="AF630" s="51"/>
      <c r="AG630" s="78"/>
      <c r="AH630" s="78"/>
      <c r="AI630" s="51"/>
      <c r="AJ630" s="78"/>
    </row>
    <row r="631" spans="17:36" x14ac:dyDescent="0.25">
      <c r="Q631" s="78"/>
      <c r="R631" s="78"/>
      <c r="S631" s="78"/>
      <c r="T631" s="78"/>
      <c r="U631" s="78"/>
      <c r="V631" s="78"/>
      <c r="W631" s="78"/>
      <c r="X631" s="78"/>
      <c r="Y631" s="78"/>
      <c r="Z631" s="78"/>
      <c r="AA631" s="78"/>
      <c r="AB631" s="78"/>
      <c r="AC631" s="78"/>
      <c r="AD631" s="78"/>
      <c r="AE631" s="78"/>
      <c r="AF631" s="51"/>
      <c r="AG631" s="78"/>
      <c r="AH631" s="78"/>
      <c r="AI631" s="51"/>
      <c r="AJ631" s="78"/>
    </row>
    <row r="632" spans="17:36" x14ac:dyDescent="0.25">
      <c r="Q632" s="78"/>
      <c r="R632" s="78"/>
      <c r="S632" s="78"/>
      <c r="T632" s="78"/>
      <c r="U632" s="78"/>
      <c r="V632" s="78"/>
      <c r="W632" s="78"/>
      <c r="X632" s="78"/>
      <c r="Y632" s="78"/>
      <c r="Z632" s="78"/>
      <c r="AA632" s="78"/>
      <c r="AB632" s="78"/>
      <c r="AC632" s="78"/>
      <c r="AD632" s="78"/>
      <c r="AE632" s="78"/>
      <c r="AF632" s="51"/>
      <c r="AG632" s="78"/>
      <c r="AH632" s="78"/>
      <c r="AI632" s="51"/>
      <c r="AJ632" s="78"/>
    </row>
    <row r="633" spans="17:36" x14ac:dyDescent="0.25">
      <c r="Q633" s="78"/>
      <c r="R633" s="78"/>
      <c r="S633" s="78"/>
      <c r="T633" s="78"/>
      <c r="U633" s="78"/>
      <c r="V633" s="78"/>
      <c r="W633" s="78"/>
      <c r="X633" s="78"/>
      <c r="Y633" s="78"/>
      <c r="Z633" s="78"/>
      <c r="AA633" s="78"/>
      <c r="AB633" s="78"/>
      <c r="AC633" s="78"/>
      <c r="AD633" s="78"/>
      <c r="AE633" s="78"/>
      <c r="AF633" s="51"/>
      <c r="AG633" s="78"/>
      <c r="AH633" s="78"/>
      <c r="AI633" s="51"/>
      <c r="AJ633" s="78"/>
    </row>
    <row r="634" spans="17:36" x14ac:dyDescent="0.25">
      <c r="Q634" s="78"/>
      <c r="R634" s="78"/>
      <c r="S634" s="78"/>
      <c r="T634" s="78"/>
      <c r="U634" s="78"/>
      <c r="V634" s="78"/>
      <c r="W634" s="78"/>
      <c r="X634" s="78"/>
      <c r="Y634" s="78"/>
      <c r="Z634" s="78"/>
      <c r="AA634" s="78"/>
      <c r="AB634" s="78"/>
      <c r="AC634" s="78"/>
      <c r="AD634" s="78"/>
      <c r="AE634" s="78"/>
      <c r="AF634" s="51"/>
      <c r="AG634" s="78"/>
      <c r="AH634" s="78"/>
      <c r="AI634" s="51"/>
      <c r="AJ634" s="78"/>
    </row>
    <row r="635" spans="17:36" x14ac:dyDescent="0.25">
      <c r="Q635" s="78"/>
      <c r="R635" s="78"/>
      <c r="S635" s="78"/>
      <c r="T635" s="78"/>
      <c r="U635" s="78"/>
      <c r="V635" s="78"/>
      <c r="W635" s="78"/>
      <c r="X635" s="78"/>
      <c r="Y635" s="78"/>
      <c r="Z635" s="78"/>
      <c r="AA635" s="78"/>
      <c r="AB635" s="78"/>
      <c r="AC635" s="78"/>
      <c r="AD635" s="78"/>
      <c r="AE635" s="78"/>
      <c r="AF635" s="51"/>
      <c r="AG635" s="78"/>
      <c r="AH635" s="78"/>
      <c r="AI635" s="51"/>
      <c r="AJ635" s="78"/>
    </row>
    <row r="636" spans="17:36" x14ac:dyDescent="0.25">
      <c r="Q636" s="78"/>
      <c r="R636" s="78"/>
      <c r="S636" s="78"/>
      <c r="T636" s="78"/>
      <c r="U636" s="78"/>
      <c r="V636" s="78"/>
      <c r="W636" s="78"/>
      <c r="X636" s="78"/>
      <c r="Y636" s="78"/>
      <c r="Z636" s="78"/>
      <c r="AA636" s="78"/>
      <c r="AB636" s="78"/>
      <c r="AC636" s="78"/>
      <c r="AD636" s="78"/>
      <c r="AE636" s="78"/>
      <c r="AF636" s="51"/>
      <c r="AG636" s="78"/>
      <c r="AH636" s="78"/>
      <c r="AI636" s="51"/>
      <c r="AJ636" s="78"/>
    </row>
    <row r="637" spans="17:36" x14ac:dyDescent="0.25">
      <c r="Q637" s="78"/>
      <c r="R637" s="78"/>
      <c r="S637" s="78"/>
      <c r="T637" s="78"/>
      <c r="U637" s="78"/>
      <c r="V637" s="78"/>
      <c r="W637" s="78"/>
      <c r="X637" s="78"/>
      <c r="Y637" s="78"/>
      <c r="Z637" s="78"/>
      <c r="AA637" s="78"/>
      <c r="AB637" s="78"/>
      <c r="AC637" s="78"/>
      <c r="AD637" s="78"/>
      <c r="AE637" s="78"/>
      <c r="AF637" s="51"/>
      <c r="AG637" s="78"/>
      <c r="AH637" s="78"/>
      <c r="AI637" s="51"/>
      <c r="AJ637" s="78"/>
    </row>
    <row r="638" spans="17:36" x14ac:dyDescent="0.25">
      <c r="Q638" s="78"/>
      <c r="R638" s="78"/>
      <c r="S638" s="78"/>
      <c r="T638" s="78"/>
      <c r="U638" s="78"/>
      <c r="V638" s="78"/>
      <c r="W638" s="78"/>
      <c r="X638" s="78"/>
      <c r="Y638" s="78"/>
      <c r="Z638" s="78"/>
      <c r="AA638" s="78"/>
      <c r="AB638" s="78"/>
      <c r="AC638" s="78"/>
      <c r="AD638" s="78"/>
      <c r="AE638" s="78"/>
      <c r="AF638" s="51"/>
      <c r="AG638" s="78"/>
      <c r="AH638" s="78"/>
      <c r="AI638" s="51"/>
      <c r="AJ638" s="78"/>
    </row>
    <row r="639" spans="17:36" x14ac:dyDescent="0.25">
      <c r="Q639" s="78"/>
      <c r="R639" s="78"/>
      <c r="S639" s="78"/>
      <c r="T639" s="78"/>
      <c r="U639" s="78"/>
      <c r="V639" s="78"/>
      <c r="W639" s="78"/>
      <c r="X639" s="78"/>
      <c r="Y639" s="78"/>
      <c r="Z639" s="78"/>
      <c r="AA639" s="78"/>
      <c r="AB639" s="78"/>
      <c r="AC639" s="78"/>
      <c r="AD639" s="78"/>
      <c r="AE639" s="78"/>
      <c r="AF639" s="51"/>
      <c r="AG639" s="78"/>
      <c r="AH639" s="78"/>
      <c r="AI639" s="51"/>
      <c r="AJ639" s="78"/>
    </row>
    <row r="640" spans="17:36" x14ac:dyDescent="0.25">
      <c r="Q640" s="78"/>
      <c r="R640" s="78"/>
      <c r="S640" s="78"/>
      <c r="T640" s="78"/>
      <c r="U640" s="78"/>
      <c r="V640" s="78"/>
      <c r="W640" s="78"/>
      <c r="X640" s="78"/>
      <c r="Y640" s="78"/>
      <c r="Z640" s="78"/>
      <c r="AA640" s="78"/>
      <c r="AB640" s="78"/>
      <c r="AC640" s="78"/>
      <c r="AD640" s="78"/>
      <c r="AE640" s="78"/>
      <c r="AF640" s="51"/>
      <c r="AG640" s="78"/>
      <c r="AH640" s="78"/>
      <c r="AI640" s="51"/>
      <c r="AJ640" s="78"/>
    </row>
    <row r="641" spans="17:36" x14ac:dyDescent="0.25">
      <c r="Q641" s="78"/>
      <c r="R641" s="78"/>
      <c r="S641" s="78"/>
      <c r="T641" s="78"/>
      <c r="U641" s="78"/>
      <c r="V641" s="78"/>
      <c r="W641" s="78"/>
      <c r="X641" s="78"/>
      <c r="Y641" s="78"/>
      <c r="Z641" s="78"/>
      <c r="AA641" s="78"/>
      <c r="AB641" s="78"/>
      <c r="AC641" s="78"/>
      <c r="AD641" s="78"/>
      <c r="AE641" s="78"/>
      <c r="AF641" s="51"/>
      <c r="AG641" s="78"/>
      <c r="AH641" s="78"/>
      <c r="AI641" s="51"/>
      <c r="AJ641" s="78"/>
    </row>
    <row r="642" spans="17:36" x14ac:dyDescent="0.25">
      <c r="Q642" s="78"/>
      <c r="R642" s="78"/>
      <c r="S642" s="78"/>
      <c r="T642" s="78"/>
      <c r="U642" s="78"/>
      <c r="V642" s="78"/>
      <c r="W642" s="78"/>
      <c r="X642" s="78"/>
      <c r="Y642" s="78"/>
      <c r="Z642" s="78"/>
      <c r="AA642" s="78"/>
      <c r="AB642" s="78"/>
      <c r="AC642" s="78"/>
      <c r="AD642" s="78"/>
      <c r="AE642" s="78"/>
      <c r="AF642" s="51"/>
      <c r="AG642" s="78"/>
      <c r="AH642" s="78"/>
      <c r="AI642" s="51"/>
      <c r="AJ642" s="78"/>
    </row>
    <row r="643" spans="17:36" x14ac:dyDescent="0.25">
      <c r="Q643" s="78"/>
      <c r="R643" s="78"/>
      <c r="S643" s="78"/>
      <c r="T643" s="78"/>
      <c r="U643" s="78"/>
      <c r="V643" s="78"/>
      <c r="W643" s="78"/>
      <c r="X643" s="78"/>
      <c r="Y643" s="78"/>
      <c r="Z643" s="78"/>
      <c r="AA643" s="78"/>
      <c r="AB643" s="78"/>
      <c r="AC643" s="78"/>
      <c r="AD643" s="78"/>
      <c r="AE643" s="78"/>
      <c r="AF643" s="51"/>
      <c r="AG643" s="78"/>
      <c r="AH643" s="78"/>
      <c r="AI643" s="51"/>
      <c r="AJ643" s="78"/>
    </row>
    <row r="644" spans="17:36" x14ac:dyDescent="0.25">
      <c r="Q644" s="78"/>
      <c r="R644" s="78"/>
      <c r="S644" s="78"/>
      <c r="T644" s="78"/>
      <c r="U644" s="78"/>
      <c r="V644" s="78"/>
      <c r="W644" s="78"/>
      <c r="X644" s="78"/>
      <c r="Y644" s="78"/>
      <c r="Z644" s="78"/>
      <c r="AA644" s="78"/>
      <c r="AB644" s="78"/>
      <c r="AC644" s="78"/>
      <c r="AD644" s="78"/>
      <c r="AE644" s="78"/>
      <c r="AF644" s="51"/>
      <c r="AG644" s="78"/>
      <c r="AH644" s="78"/>
      <c r="AI644" s="51"/>
      <c r="AJ644" s="78"/>
    </row>
    <row r="645" spans="17:36" x14ac:dyDescent="0.25">
      <c r="Q645" s="78"/>
      <c r="R645" s="78"/>
      <c r="S645" s="78"/>
      <c r="T645" s="78"/>
      <c r="U645" s="78"/>
      <c r="V645" s="78"/>
      <c r="W645" s="78"/>
      <c r="X645" s="78"/>
      <c r="Y645" s="78"/>
      <c r="Z645" s="78"/>
      <c r="AA645" s="78"/>
      <c r="AB645" s="78"/>
      <c r="AC645" s="78"/>
      <c r="AD645" s="78"/>
      <c r="AE645" s="78"/>
      <c r="AF645" s="51"/>
      <c r="AG645" s="78"/>
      <c r="AH645" s="78"/>
      <c r="AI645" s="51"/>
      <c r="AJ645" s="78"/>
    </row>
    <row r="646" spans="17:36" x14ac:dyDescent="0.25">
      <c r="Q646" s="78"/>
      <c r="R646" s="78"/>
      <c r="S646" s="78"/>
      <c r="T646" s="78"/>
      <c r="U646" s="78"/>
      <c r="V646" s="78"/>
      <c r="W646" s="78"/>
      <c r="X646" s="78"/>
      <c r="Y646" s="78"/>
      <c r="Z646" s="78"/>
      <c r="AA646" s="78"/>
      <c r="AB646" s="78"/>
      <c r="AC646" s="78"/>
      <c r="AD646" s="78"/>
      <c r="AE646" s="78"/>
      <c r="AF646" s="51"/>
      <c r="AG646" s="78"/>
      <c r="AH646" s="78"/>
      <c r="AI646" s="51"/>
      <c r="AJ646" s="78"/>
    </row>
    <row r="647" spans="17:36" x14ac:dyDescent="0.25">
      <c r="Q647" s="78"/>
      <c r="R647" s="78"/>
      <c r="S647" s="78"/>
      <c r="T647" s="78"/>
      <c r="U647" s="78"/>
      <c r="V647" s="78"/>
      <c r="W647" s="78"/>
      <c r="X647" s="78"/>
      <c r="Y647" s="78"/>
      <c r="Z647" s="78"/>
      <c r="AA647" s="78"/>
      <c r="AB647" s="78"/>
      <c r="AC647" s="78"/>
      <c r="AD647" s="78"/>
      <c r="AE647" s="78"/>
      <c r="AF647" s="51"/>
      <c r="AG647" s="78"/>
      <c r="AH647" s="78"/>
      <c r="AI647" s="51"/>
      <c r="AJ647" s="78"/>
    </row>
    <row r="648" spans="17:36" x14ac:dyDescent="0.25">
      <c r="Q648" s="78"/>
      <c r="R648" s="78"/>
      <c r="S648" s="78"/>
      <c r="T648" s="78"/>
      <c r="U648" s="78"/>
      <c r="V648" s="78"/>
      <c r="W648" s="78"/>
      <c r="X648" s="78"/>
      <c r="Y648" s="78"/>
      <c r="Z648" s="78"/>
      <c r="AA648" s="78"/>
      <c r="AB648" s="78"/>
      <c r="AC648" s="78"/>
      <c r="AD648" s="78"/>
      <c r="AE648" s="78"/>
      <c r="AF648" s="51"/>
      <c r="AG648" s="78"/>
      <c r="AH648" s="78"/>
      <c r="AI648" s="51"/>
      <c r="AJ648" s="78"/>
    </row>
    <row r="649" spans="17:36" x14ac:dyDescent="0.25">
      <c r="Q649" s="78"/>
      <c r="R649" s="78"/>
      <c r="S649" s="78"/>
      <c r="T649" s="78"/>
      <c r="U649" s="78"/>
      <c r="V649" s="78"/>
      <c r="W649" s="78"/>
      <c r="X649" s="78"/>
      <c r="Y649" s="78"/>
      <c r="Z649" s="78"/>
      <c r="AA649" s="78"/>
      <c r="AB649" s="78"/>
      <c r="AC649" s="78"/>
      <c r="AD649" s="78"/>
      <c r="AE649" s="78"/>
      <c r="AF649" s="51"/>
      <c r="AG649" s="78"/>
      <c r="AH649" s="78"/>
      <c r="AI649" s="51"/>
      <c r="AJ649" s="78"/>
    </row>
    <row r="650" spans="17:36" x14ac:dyDescent="0.25">
      <c r="Q650" s="78"/>
      <c r="R650" s="78"/>
      <c r="S650" s="78"/>
      <c r="T650" s="78"/>
      <c r="U650" s="78"/>
      <c r="V650" s="78"/>
      <c r="W650" s="78"/>
      <c r="X650" s="78"/>
      <c r="Y650" s="78"/>
      <c r="Z650" s="78"/>
      <c r="AA650" s="78"/>
      <c r="AB650" s="78"/>
      <c r="AC650" s="78"/>
      <c r="AD650" s="78"/>
      <c r="AE650" s="78"/>
      <c r="AF650" s="51"/>
      <c r="AG650" s="78"/>
      <c r="AH650" s="78"/>
      <c r="AI650" s="51"/>
      <c r="AJ650" s="78"/>
    </row>
    <row r="651" spans="17:36" x14ac:dyDescent="0.25">
      <c r="Q651" s="78"/>
      <c r="R651" s="78"/>
      <c r="S651" s="78"/>
      <c r="T651" s="78"/>
      <c r="U651" s="78"/>
      <c r="V651" s="78"/>
      <c r="W651" s="78"/>
      <c r="X651" s="78"/>
      <c r="Y651" s="78"/>
      <c r="Z651" s="78"/>
      <c r="AA651" s="78"/>
      <c r="AB651" s="78"/>
      <c r="AC651" s="78"/>
      <c r="AD651" s="78"/>
      <c r="AE651" s="78"/>
      <c r="AF651" s="51"/>
      <c r="AG651" s="78"/>
      <c r="AH651" s="78"/>
      <c r="AI651" s="51"/>
      <c r="AJ651" s="78"/>
    </row>
    <row r="652" spans="17:36" x14ac:dyDescent="0.25">
      <c r="Q652" s="78"/>
      <c r="R652" s="78"/>
      <c r="S652" s="78"/>
      <c r="T652" s="78"/>
      <c r="U652" s="78"/>
      <c r="V652" s="78"/>
      <c r="W652" s="78"/>
      <c r="X652" s="78"/>
      <c r="Y652" s="78"/>
      <c r="Z652" s="78"/>
      <c r="AA652" s="78"/>
      <c r="AB652" s="78"/>
      <c r="AC652" s="78"/>
      <c r="AD652" s="78"/>
      <c r="AE652" s="78"/>
      <c r="AF652" s="51"/>
      <c r="AG652" s="78"/>
      <c r="AH652" s="78"/>
      <c r="AI652" s="51"/>
      <c r="AJ652" s="78"/>
    </row>
    <row r="653" spans="17:36" x14ac:dyDescent="0.25">
      <c r="Q653" s="78"/>
      <c r="R653" s="78"/>
      <c r="S653" s="78"/>
      <c r="T653" s="78"/>
      <c r="U653" s="78"/>
      <c r="V653" s="78"/>
      <c r="W653" s="78"/>
      <c r="X653" s="78"/>
      <c r="Y653" s="78"/>
      <c r="Z653" s="78"/>
      <c r="AA653" s="78"/>
      <c r="AB653" s="78"/>
      <c r="AC653" s="78"/>
      <c r="AD653" s="78"/>
      <c r="AE653" s="78"/>
      <c r="AF653" s="51"/>
      <c r="AG653" s="78"/>
      <c r="AH653" s="78"/>
      <c r="AI653" s="51"/>
      <c r="AJ653" s="78"/>
    </row>
    <row r="654" spans="17:36" x14ac:dyDescent="0.25">
      <c r="Q654" s="78"/>
      <c r="R654" s="78"/>
      <c r="S654" s="78"/>
      <c r="T654" s="78"/>
      <c r="U654" s="78"/>
      <c r="V654" s="78"/>
      <c r="W654" s="78"/>
      <c r="X654" s="78"/>
      <c r="Y654" s="78"/>
      <c r="Z654" s="78"/>
      <c r="AA654" s="78"/>
      <c r="AB654" s="78"/>
      <c r="AC654" s="78"/>
      <c r="AD654" s="78"/>
      <c r="AE654" s="78"/>
      <c r="AF654" s="51"/>
      <c r="AG654" s="78"/>
      <c r="AH654" s="78"/>
      <c r="AI654" s="51"/>
      <c r="AJ654" s="78"/>
    </row>
    <row r="655" spans="17:36" x14ac:dyDescent="0.25">
      <c r="Q655" s="78"/>
      <c r="R655" s="78"/>
      <c r="S655" s="78"/>
      <c r="T655" s="78"/>
      <c r="U655" s="78"/>
      <c r="V655" s="78"/>
      <c r="W655" s="78"/>
      <c r="X655" s="78"/>
      <c r="Y655" s="78"/>
      <c r="Z655" s="78"/>
      <c r="AA655" s="78"/>
      <c r="AB655" s="78"/>
      <c r="AC655" s="78"/>
      <c r="AD655" s="78"/>
      <c r="AE655" s="78"/>
      <c r="AF655" s="51"/>
      <c r="AG655" s="78"/>
      <c r="AH655" s="78"/>
      <c r="AI655" s="51"/>
      <c r="AJ655" s="78"/>
    </row>
    <row r="656" spans="17:36" x14ac:dyDescent="0.25">
      <c r="Q656" s="78"/>
      <c r="R656" s="78"/>
      <c r="S656" s="78"/>
      <c r="T656" s="78"/>
      <c r="U656" s="78"/>
      <c r="V656" s="78"/>
      <c r="W656" s="78"/>
      <c r="X656" s="78"/>
      <c r="Y656" s="78"/>
      <c r="Z656" s="78"/>
      <c r="AA656" s="78"/>
      <c r="AB656" s="78"/>
      <c r="AC656" s="78"/>
      <c r="AD656" s="78"/>
      <c r="AE656" s="78"/>
      <c r="AF656" s="51"/>
      <c r="AG656" s="78"/>
      <c r="AH656" s="78"/>
      <c r="AI656" s="51"/>
      <c r="AJ656" s="78"/>
    </row>
    <row r="657" spans="17:36" x14ac:dyDescent="0.25">
      <c r="Q657" s="78"/>
      <c r="R657" s="78"/>
      <c r="S657" s="78"/>
      <c r="T657" s="78"/>
      <c r="U657" s="78"/>
      <c r="V657" s="78"/>
      <c r="W657" s="78"/>
      <c r="X657" s="78"/>
      <c r="Y657" s="78"/>
      <c r="Z657" s="78"/>
      <c r="AA657" s="78"/>
      <c r="AB657" s="78"/>
      <c r="AC657" s="78"/>
      <c r="AD657" s="78"/>
      <c r="AE657" s="78"/>
      <c r="AF657" s="51"/>
      <c r="AG657" s="78"/>
      <c r="AH657" s="78"/>
      <c r="AI657" s="51"/>
      <c r="AJ657" s="78"/>
    </row>
    <row r="658" spans="17:36" x14ac:dyDescent="0.25">
      <c r="Q658" s="78"/>
      <c r="R658" s="78"/>
      <c r="S658" s="78"/>
      <c r="T658" s="78"/>
      <c r="U658" s="78"/>
      <c r="V658" s="78"/>
      <c r="W658" s="78"/>
      <c r="X658" s="78"/>
      <c r="Y658" s="78"/>
      <c r="Z658" s="78"/>
      <c r="AA658" s="78"/>
      <c r="AB658" s="78"/>
      <c r="AC658" s="78"/>
      <c r="AD658" s="78"/>
      <c r="AE658" s="78"/>
      <c r="AF658" s="51"/>
      <c r="AG658" s="78"/>
      <c r="AH658" s="78"/>
      <c r="AI658" s="51"/>
      <c r="AJ658" s="78"/>
    </row>
    <row r="659" spans="17:36" x14ac:dyDescent="0.25">
      <c r="Q659" s="78"/>
      <c r="R659" s="78"/>
      <c r="S659" s="78"/>
      <c r="T659" s="78"/>
      <c r="U659" s="78"/>
      <c r="V659" s="78"/>
      <c r="W659" s="78"/>
      <c r="X659" s="78"/>
      <c r="Y659" s="78"/>
      <c r="Z659" s="78"/>
      <c r="AA659" s="78"/>
      <c r="AB659" s="78"/>
      <c r="AC659" s="78"/>
      <c r="AD659" s="78"/>
      <c r="AE659" s="78"/>
      <c r="AF659" s="51"/>
      <c r="AG659" s="78"/>
      <c r="AH659" s="78"/>
      <c r="AI659" s="51"/>
      <c r="AJ659" s="78"/>
    </row>
    <row r="660" spans="17:36" x14ac:dyDescent="0.25">
      <c r="Q660" s="78"/>
      <c r="R660" s="78"/>
      <c r="S660" s="78"/>
      <c r="T660" s="78"/>
      <c r="U660" s="78"/>
      <c r="V660" s="78"/>
      <c r="W660" s="78"/>
      <c r="X660" s="78"/>
      <c r="Y660" s="78"/>
      <c r="Z660" s="78"/>
      <c r="AA660" s="78"/>
      <c r="AB660" s="78"/>
      <c r="AC660" s="78"/>
      <c r="AD660" s="78"/>
      <c r="AE660" s="78"/>
      <c r="AF660" s="51"/>
      <c r="AG660" s="78"/>
      <c r="AH660" s="78"/>
      <c r="AI660" s="51"/>
      <c r="AJ660" s="78"/>
    </row>
    <row r="661" spans="17:36" x14ac:dyDescent="0.25">
      <c r="Q661" s="78"/>
      <c r="R661" s="78"/>
      <c r="S661" s="78"/>
      <c r="T661" s="78"/>
      <c r="U661" s="78"/>
      <c r="V661" s="78"/>
      <c r="W661" s="78"/>
      <c r="X661" s="78"/>
      <c r="Y661" s="78"/>
      <c r="Z661" s="78"/>
      <c r="AA661" s="78"/>
      <c r="AB661" s="78"/>
      <c r="AC661" s="78"/>
      <c r="AD661" s="78"/>
      <c r="AE661" s="78"/>
      <c r="AF661" s="51"/>
      <c r="AG661" s="78"/>
      <c r="AH661" s="78"/>
      <c r="AI661" s="51"/>
      <c r="AJ661" s="78"/>
    </row>
    <row r="662" spans="17:36" x14ac:dyDescent="0.25">
      <c r="Q662" s="78"/>
      <c r="R662" s="78"/>
      <c r="S662" s="78"/>
      <c r="T662" s="78"/>
      <c r="U662" s="78"/>
      <c r="V662" s="78"/>
      <c r="W662" s="78"/>
      <c r="X662" s="78"/>
      <c r="Y662" s="78"/>
      <c r="Z662" s="78"/>
      <c r="AA662" s="78"/>
      <c r="AB662" s="78"/>
      <c r="AC662" s="78"/>
      <c r="AD662" s="78"/>
      <c r="AE662" s="78"/>
      <c r="AF662" s="51"/>
      <c r="AG662" s="78"/>
      <c r="AH662" s="78"/>
      <c r="AI662" s="51"/>
      <c r="AJ662" s="78"/>
    </row>
    <row r="663" spans="17:36" x14ac:dyDescent="0.25">
      <c r="Q663" s="78"/>
      <c r="R663" s="78"/>
      <c r="S663" s="78"/>
      <c r="T663" s="78"/>
      <c r="U663" s="78"/>
      <c r="V663" s="78"/>
      <c r="W663" s="78"/>
      <c r="X663" s="78"/>
      <c r="Y663" s="78"/>
      <c r="Z663" s="78"/>
      <c r="AA663" s="78"/>
      <c r="AB663" s="78"/>
      <c r="AC663" s="78"/>
      <c r="AD663" s="78"/>
      <c r="AE663" s="78"/>
      <c r="AF663" s="51"/>
      <c r="AG663" s="78"/>
      <c r="AH663" s="78"/>
      <c r="AI663" s="51"/>
      <c r="AJ663" s="78"/>
    </row>
    <row r="664" spans="17:36" x14ac:dyDescent="0.25">
      <c r="Q664" s="78"/>
      <c r="R664" s="78"/>
      <c r="S664" s="78"/>
      <c r="T664" s="78"/>
      <c r="U664" s="78"/>
      <c r="V664" s="78"/>
      <c r="W664" s="78"/>
      <c r="X664" s="78"/>
      <c r="Y664" s="78"/>
      <c r="Z664" s="78"/>
      <c r="AA664" s="78"/>
      <c r="AB664" s="78"/>
      <c r="AC664" s="78"/>
      <c r="AD664" s="78"/>
      <c r="AE664" s="78"/>
      <c r="AF664" s="51"/>
      <c r="AG664" s="78"/>
      <c r="AH664" s="78"/>
      <c r="AI664" s="51"/>
      <c r="AJ664" s="78"/>
    </row>
    <row r="665" spans="17:36" x14ac:dyDescent="0.25">
      <c r="Q665" s="78"/>
      <c r="R665" s="78"/>
      <c r="S665" s="78"/>
      <c r="T665" s="78"/>
      <c r="U665" s="78"/>
      <c r="V665" s="78"/>
      <c r="W665" s="78"/>
      <c r="X665" s="78"/>
      <c r="Y665" s="78"/>
      <c r="Z665" s="78"/>
      <c r="AA665" s="78"/>
      <c r="AB665" s="78"/>
      <c r="AC665" s="78"/>
      <c r="AD665" s="78"/>
      <c r="AE665" s="78"/>
      <c r="AF665" s="51"/>
      <c r="AG665" s="78"/>
      <c r="AH665" s="78"/>
      <c r="AI665" s="51"/>
      <c r="AJ665" s="78"/>
    </row>
    <row r="666" spans="17:36" x14ac:dyDescent="0.25">
      <c r="Q666" s="78"/>
      <c r="R666" s="78"/>
      <c r="S666" s="78"/>
      <c r="T666" s="78"/>
      <c r="U666" s="78"/>
      <c r="V666" s="78"/>
      <c r="W666" s="78"/>
      <c r="X666" s="78"/>
      <c r="Y666" s="78"/>
      <c r="Z666" s="78"/>
      <c r="AA666" s="78"/>
      <c r="AB666" s="78"/>
      <c r="AC666" s="78"/>
      <c r="AD666" s="78"/>
      <c r="AE666" s="78"/>
      <c r="AF666" s="51"/>
      <c r="AG666" s="78"/>
      <c r="AH666" s="78"/>
      <c r="AI666" s="51"/>
      <c r="AJ666" s="78"/>
    </row>
    <row r="667" spans="17:36" x14ac:dyDescent="0.25">
      <c r="Q667" s="78"/>
      <c r="R667" s="78"/>
      <c r="S667" s="78"/>
      <c r="T667" s="78"/>
      <c r="U667" s="78"/>
      <c r="V667" s="78"/>
      <c r="W667" s="78"/>
      <c r="X667" s="78"/>
      <c r="Y667" s="78"/>
      <c r="Z667" s="78"/>
      <c r="AA667" s="78"/>
      <c r="AB667" s="78"/>
      <c r="AC667" s="78"/>
      <c r="AD667" s="78"/>
      <c r="AE667" s="78"/>
      <c r="AF667" s="51"/>
      <c r="AG667" s="78"/>
      <c r="AH667" s="78"/>
      <c r="AI667" s="51"/>
      <c r="AJ667" s="78"/>
    </row>
    <row r="668" spans="17:36" x14ac:dyDescent="0.25">
      <c r="Q668" s="78"/>
      <c r="R668" s="78"/>
      <c r="S668" s="78"/>
      <c r="T668" s="78"/>
      <c r="U668" s="78"/>
      <c r="V668" s="78"/>
      <c r="W668" s="78"/>
      <c r="X668" s="78"/>
      <c r="Y668" s="78"/>
      <c r="Z668" s="78"/>
      <c r="AA668" s="78"/>
      <c r="AB668" s="78"/>
      <c r="AC668" s="78"/>
      <c r="AD668" s="78"/>
      <c r="AE668" s="78"/>
      <c r="AF668" s="51"/>
      <c r="AG668" s="78"/>
      <c r="AH668" s="78"/>
      <c r="AI668" s="51"/>
      <c r="AJ668" s="78"/>
    </row>
    <row r="669" spans="17:36" x14ac:dyDescent="0.25">
      <c r="Q669" s="78"/>
      <c r="R669" s="78"/>
      <c r="S669" s="78"/>
      <c r="T669" s="78"/>
      <c r="U669" s="78"/>
      <c r="V669" s="78"/>
      <c r="W669" s="78"/>
      <c r="X669" s="78"/>
      <c r="Y669" s="78"/>
      <c r="Z669" s="78"/>
      <c r="AA669" s="78"/>
      <c r="AB669" s="78"/>
      <c r="AC669" s="78"/>
      <c r="AD669" s="78"/>
      <c r="AE669" s="78"/>
      <c r="AF669" s="51"/>
      <c r="AG669" s="78"/>
      <c r="AH669" s="78"/>
      <c r="AI669" s="51"/>
      <c r="AJ669" s="78"/>
    </row>
    <row r="670" spans="17:36" x14ac:dyDescent="0.25">
      <c r="Q670" s="78"/>
      <c r="R670" s="78"/>
      <c r="S670" s="78"/>
      <c r="T670" s="78"/>
      <c r="U670" s="78"/>
      <c r="V670" s="78"/>
      <c r="W670" s="78"/>
      <c r="X670" s="78"/>
      <c r="Y670" s="78"/>
      <c r="Z670" s="78"/>
      <c r="AA670" s="78"/>
      <c r="AB670" s="78"/>
      <c r="AC670" s="78"/>
      <c r="AD670" s="78"/>
      <c r="AE670" s="78"/>
      <c r="AF670" s="51"/>
      <c r="AG670" s="78"/>
      <c r="AH670" s="78"/>
      <c r="AI670" s="51"/>
      <c r="AJ670" s="78"/>
    </row>
    <row r="671" spans="17:36" x14ac:dyDescent="0.25">
      <c r="Q671" s="78"/>
      <c r="R671" s="78"/>
      <c r="S671" s="78"/>
      <c r="T671" s="78"/>
      <c r="U671" s="78"/>
      <c r="V671" s="78"/>
      <c r="W671" s="78"/>
      <c r="X671" s="78"/>
      <c r="Y671" s="78"/>
      <c r="Z671" s="78"/>
      <c r="AA671" s="78"/>
      <c r="AB671" s="78"/>
      <c r="AC671" s="78"/>
      <c r="AD671" s="78"/>
      <c r="AE671" s="78"/>
      <c r="AF671" s="51"/>
      <c r="AG671" s="78"/>
      <c r="AH671" s="78"/>
      <c r="AI671" s="51"/>
      <c r="AJ671" s="78"/>
    </row>
    <row r="672" spans="17:36" x14ac:dyDescent="0.25">
      <c r="Q672" s="78"/>
      <c r="R672" s="78"/>
      <c r="S672" s="78"/>
      <c r="T672" s="78"/>
      <c r="U672" s="78"/>
      <c r="V672" s="78"/>
      <c r="W672" s="78"/>
      <c r="X672" s="78"/>
      <c r="Y672" s="78"/>
      <c r="Z672" s="78"/>
      <c r="AA672" s="78"/>
      <c r="AB672" s="78"/>
      <c r="AC672" s="78"/>
      <c r="AD672" s="78"/>
      <c r="AE672" s="78"/>
      <c r="AF672" s="51"/>
      <c r="AG672" s="78"/>
      <c r="AH672" s="78"/>
      <c r="AI672" s="51"/>
      <c r="AJ672" s="78"/>
    </row>
    <row r="673" spans="17:36" x14ac:dyDescent="0.25">
      <c r="Q673" s="78"/>
      <c r="R673" s="78"/>
      <c r="S673" s="78"/>
      <c r="T673" s="78"/>
      <c r="U673" s="78"/>
      <c r="V673" s="78"/>
      <c r="W673" s="78"/>
      <c r="X673" s="78"/>
      <c r="Y673" s="78"/>
      <c r="Z673" s="78"/>
      <c r="AA673" s="78"/>
      <c r="AB673" s="78"/>
      <c r="AC673" s="78"/>
      <c r="AD673" s="78"/>
      <c r="AE673" s="78"/>
      <c r="AF673" s="51"/>
      <c r="AG673" s="78"/>
      <c r="AH673" s="78"/>
      <c r="AI673" s="51"/>
      <c r="AJ673" s="78"/>
    </row>
    <row r="674" spans="17:36" x14ac:dyDescent="0.25">
      <c r="Q674" s="78"/>
      <c r="R674" s="78"/>
      <c r="S674" s="78"/>
      <c r="T674" s="78"/>
      <c r="U674" s="78"/>
      <c r="V674" s="78"/>
      <c r="W674" s="78"/>
      <c r="X674" s="78"/>
      <c r="Y674" s="78"/>
      <c r="Z674" s="78"/>
      <c r="AA674" s="78"/>
      <c r="AB674" s="78"/>
      <c r="AC674" s="78"/>
      <c r="AD674" s="78"/>
      <c r="AE674" s="78"/>
      <c r="AF674" s="51"/>
      <c r="AG674" s="78"/>
      <c r="AH674" s="78"/>
      <c r="AI674" s="51"/>
      <c r="AJ674" s="78"/>
    </row>
    <row r="675" spans="17:36" x14ac:dyDescent="0.25">
      <c r="Q675" s="78"/>
      <c r="R675" s="78"/>
      <c r="S675" s="78"/>
      <c r="T675" s="78"/>
      <c r="U675" s="78"/>
      <c r="V675" s="78"/>
      <c r="W675" s="78"/>
      <c r="X675" s="78"/>
      <c r="Y675" s="78"/>
      <c r="Z675" s="78"/>
      <c r="AA675" s="78"/>
      <c r="AB675" s="78"/>
      <c r="AC675" s="78"/>
      <c r="AD675" s="78"/>
      <c r="AE675" s="78"/>
      <c r="AF675" s="51"/>
      <c r="AG675" s="78"/>
      <c r="AH675" s="78"/>
      <c r="AI675" s="51"/>
      <c r="AJ675" s="78"/>
    </row>
    <row r="676" spans="17:36" x14ac:dyDescent="0.25">
      <c r="Q676" s="78"/>
      <c r="R676" s="78"/>
      <c r="S676" s="78"/>
      <c r="T676" s="78"/>
      <c r="U676" s="78"/>
      <c r="V676" s="78"/>
      <c r="W676" s="78"/>
      <c r="X676" s="78"/>
      <c r="Y676" s="78"/>
      <c r="Z676" s="78"/>
      <c r="AA676" s="78"/>
      <c r="AB676" s="78"/>
      <c r="AC676" s="78"/>
      <c r="AD676" s="78"/>
      <c r="AE676" s="78"/>
      <c r="AF676" s="51"/>
      <c r="AG676" s="78"/>
      <c r="AH676" s="78"/>
      <c r="AI676" s="51"/>
      <c r="AJ676" s="78"/>
    </row>
    <row r="677" spans="17:36" x14ac:dyDescent="0.25">
      <c r="Q677" s="78"/>
      <c r="R677" s="78"/>
      <c r="S677" s="78"/>
      <c r="T677" s="78"/>
      <c r="U677" s="78"/>
      <c r="V677" s="78"/>
      <c r="W677" s="78"/>
      <c r="X677" s="78"/>
      <c r="Y677" s="78"/>
      <c r="Z677" s="78"/>
      <c r="AA677" s="78"/>
      <c r="AB677" s="78"/>
      <c r="AC677" s="78"/>
      <c r="AD677" s="78"/>
      <c r="AE677" s="78"/>
      <c r="AF677" s="51"/>
      <c r="AG677" s="78"/>
      <c r="AH677" s="78"/>
      <c r="AI677" s="51"/>
      <c r="AJ677" s="78"/>
    </row>
    <row r="678" spans="17:36" x14ac:dyDescent="0.25">
      <c r="Q678" s="78"/>
      <c r="R678" s="78"/>
      <c r="S678" s="78"/>
      <c r="T678" s="78"/>
      <c r="U678" s="78"/>
      <c r="V678" s="78"/>
      <c r="W678" s="78"/>
      <c r="X678" s="78"/>
      <c r="Y678" s="78"/>
      <c r="Z678" s="78"/>
      <c r="AA678" s="78"/>
      <c r="AB678" s="78"/>
      <c r="AC678" s="78"/>
      <c r="AD678" s="78"/>
      <c r="AE678" s="78"/>
      <c r="AF678" s="51"/>
      <c r="AG678" s="78"/>
      <c r="AH678" s="78"/>
      <c r="AI678" s="51"/>
      <c r="AJ678" s="78"/>
    </row>
    <row r="679" spans="17:36" x14ac:dyDescent="0.25">
      <c r="Q679" s="78"/>
      <c r="R679" s="78"/>
      <c r="S679" s="78"/>
      <c r="T679" s="78"/>
      <c r="U679" s="78"/>
      <c r="V679" s="78"/>
      <c r="W679" s="78"/>
      <c r="X679" s="78"/>
      <c r="Y679" s="78"/>
      <c r="Z679" s="78"/>
      <c r="AA679" s="78"/>
      <c r="AB679" s="78"/>
      <c r="AC679" s="78"/>
      <c r="AD679" s="78"/>
      <c r="AE679" s="78"/>
      <c r="AF679" s="51"/>
      <c r="AG679" s="78"/>
      <c r="AH679" s="78"/>
      <c r="AI679" s="51"/>
      <c r="AJ679" s="78"/>
    </row>
    <row r="680" spans="17:36" x14ac:dyDescent="0.25">
      <c r="Q680" s="78"/>
      <c r="R680" s="78"/>
      <c r="S680" s="78"/>
      <c r="T680" s="78"/>
      <c r="U680" s="78"/>
      <c r="V680" s="78"/>
      <c r="W680" s="78"/>
      <c r="X680" s="78"/>
      <c r="Y680" s="78"/>
      <c r="Z680" s="78"/>
      <c r="AA680" s="78"/>
      <c r="AB680" s="78"/>
      <c r="AC680" s="78"/>
      <c r="AD680" s="78"/>
      <c r="AE680" s="78"/>
      <c r="AF680" s="51"/>
      <c r="AG680" s="78"/>
      <c r="AH680" s="78"/>
      <c r="AI680" s="51"/>
      <c r="AJ680" s="78"/>
    </row>
    <row r="681" spans="17:36" x14ac:dyDescent="0.25">
      <c r="Q681" s="78"/>
      <c r="R681" s="78"/>
      <c r="S681" s="78"/>
      <c r="T681" s="78"/>
      <c r="U681" s="78"/>
      <c r="V681" s="78"/>
      <c r="W681" s="78"/>
      <c r="X681" s="78"/>
      <c r="Y681" s="78"/>
      <c r="Z681" s="78"/>
      <c r="AA681" s="78"/>
      <c r="AB681" s="78"/>
      <c r="AC681" s="78"/>
      <c r="AD681" s="78"/>
      <c r="AE681" s="78"/>
      <c r="AF681" s="51"/>
      <c r="AG681" s="78"/>
      <c r="AH681" s="78"/>
      <c r="AI681" s="51"/>
      <c r="AJ681" s="78"/>
    </row>
    <row r="682" spans="17:36" x14ac:dyDescent="0.25">
      <c r="Q682" s="78"/>
      <c r="R682" s="78"/>
      <c r="S682" s="78"/>
      <c r="T682" s="78"/>
      <c r="U682" s="78"/>
      <c r="V682" s="78"/>
      <c r="W682" s="78"/>
      <c r="X682" s="78"/>
      <c r="Y682" s="78"/>
      <c r="Z682" s="78"/>
      <c r="AA682" s="78"/>
      <c r="AB682" s="78"/>
      <c r="AC682" s="78"/>
      <c r="AD682" s="78"/>
      <c r="AE682" s="78"/>
      <c r="AF682" s="51"/>
      <c r="AG682" s="78"/>
      <c r="AH682" s="78"/>
      <c r="AI682" s="51"/>
      <c r="AJ682" s="78"/>
    </row>
    <row r="683" spans="17:36" x14ac:dyDescent="0.25">
      <c r="Q683" s="78"/>
      <c r="R683" s="78"/>
      <c r="S683" s="78"/>
      <c r="T683" s="78"/>
      <c r="U683" s="78"/>
      <c r="V683" s="78"/>
      <c r="W683" s="78"/>
      <c r="X683" s="78"/>
      <c r="Y683" s="78"/>
      <c r="Z683" s="78"/>
      <c r="AA683" s="78"/>
      <c r="AB683" s="78"/>
      <c r="AC683" s="78"/>
      <c r="AD683" s="78"/>
      <c r="AE683" s="78"/>
      <c r="AF683" s="51"/>
      <c r="AG683" s="78"/>
      <c r="AH683" s="78"/>
      <c r="AI683" s="51"/>
      <c r="AJ683" s="78"/>
    </row>
    <row r="684" spans="17:36" x14ac:dyDescent="0.25">
      <c r="Q684" s="78"/>
      <c r="R684" s="78"/>
      <c r="S684" s="78"/>
      <c r="T684" s="78"/>
      <c r="U684" s="78"/>
      <c r="V684" s="78"/>
      <c r="W684" s="78"/>
      <c r="X684" s="78"/>
      <c r="Y684" s="78"/>
      <c r="Z684" s="78"/>
      <c r="AA684" s="78"/>
      <c r="AB684" s="78"/>
      <c r="AC684" s="78"/>
      <c r="AD684" s="78"/>
      <c r="AE684" s="78"/>
      <c r="AF684" s="51"/>
      <c r="AG684" s="78"/>
      <c r="AH684" s="78"/>
      <c r="AI684" s="51"/>
      <c r="AJ684" s="78"/>
    </row>
    <row r="685" spans="17:36" x14ac:dyDescent="0.25">
      <c r="Q685" s="78"/>
      <c r="R685" s="78"/>
      <c r="S685" s="78"/>
      <c r="T685" s="78"/>
      <c r="U685" s="78"/>
      <c r="V685" s="78"/>
      <c r="W685" s="78"/>
      <c r="X685" s="78"/>
      <c r="Y685" s="78"/>
      <c r="Z685" s="78"/>
      <c r="AA685" s="78"/>
      <c r="AB685" s="78"/>
      <c r="AC685" s="78"/>
      <c r="AD685" s="78"/>
      <c r="AE685" s="78"/>
      <c r="AF685" s="51"/>
      <c r="AG685" s="78"/>
      <c r="AH685" s="78"/>
      <c r="AI685" s="51"/>
      <c r="AJ685" s="78"/>
    </row>
    <row r="686" spans="17:36" x14ac:dyDescent="0.25">
      <c r="Q686" s="78"/>
      <c r="R686" s="78"/>
      <c r="S686" s="78"/>
      <c r="T686" s="78"/>
      <c r="U686" s="78"/>
      <c r="V686" s="78"/>
      <c r="W686" s="78"/>
      <c r="X686" s="78"/>
      <c r="Y686" s="78"/>
      <c r="Z686" s="78"/>
      <c r="AA686" s="78"/>
      <c r="AB686" s="78"/>
      <c r="AC686" s="78"/>
      <c r="AD686" s="78"/>
      <c r="AE686" s="78"/>
      <c r="AF686" s="51"/>
      <c r="AG686" s="78"/>
      <c r="AH686" s="78"/>
      <c r="AI686" s="51"/>
      <c r="AJ686" s="78"/>
    </row>
    <row r="687" spans="17:36" x14ac:dyDescent="0.25">
      <c r="Q687" s="78"/>
      <c r="R687" s="78"/>
      <c r="S687" s="78"/>
      <c r="T687" s="78"/>
      <c r="U687" s="78"/>
      <c r="V687" s="78"/>
      <c r="W687" s="78"/>
      <c r="X687" s="78"/>
      <c r="Y687" s="78"/>
      <c r="Z687" s="78"/>
      <c r="AA687" s="78"/>
      <c r="AB687" s="78"/>
      <c r="AC687" s="78"/>
      <c r="AD687" s="78"/>
      <c r="AE687" s="78"/>
      <c r="AF687" s="51"/>
      <c r="AG687" s="78"/>
      <c r="AH687" s="78"/>
      <c r="AI687" s="51"/>
      <c r="AJ687" s="78"/>
    </row>
    <row r="688" spans="17:36" x14ac:dyDescent="0.25">
      <c r="Q688" s="78"/>
      <c r="R688" s="78"/>
      <c r="S688" s="78"/>
      <c r="T688" s="78"/>
      <c r="U688" s="78"/>
      <c r="V688" s="78"/>
      <c r="W688" s="78"/>
      <c r="X688" s="78"/>
      <c r="Y688" s="78"/>
      <c r="Z688" s="78"/>
      <c r="AA688" s="78"/>
      <c r="AB688" s="78"/>
      <c r="AC688" s="78"/>
      <c r="AD688" s="78"/>
      <c r="AE688" s="78"/>
      <c r="AF688" s="51"/>
      <c r="AG688" s="78"/>
      <c r="AH688" s="78"/>
      <c r="AI688" s="51"/>
      <c r="AJ688" s="78"/>
    </row>
    <row r="689" spans="17:36" x14ac:dyDescent="0.25">
      <c r="Q689" s="78"/>
      <c r="R689" s="78"/>
      <c r="S689" s="78"/>
      <c r="T689" s="78"/>
      <c r="U689" s="78"/>
      <c r="V689" s="78"/>
      <c r="W689" s="78"/>
      <c r="X689" s="78"/>
      <c r="Y689" s="78"/>
      <c r="Z689" s="78"/>
      <c r="AA689" s="78"/>
      <c r="AB689" s="78"/>
      <c r="AC689" s="78"/>
      <c r="AD689" s="78"/>
      <c r="AE689" s="78"/>
      <c r="AF689" s="51"/>
      <c r="AG689" s="78"/>
      <c r="AH689" s="78"/>
      <c r="AI689" s="51"/>
      <c r="AJ689" s="78"/>
    </row>
    <row r="690" spans="17:36" x14ac:dyDescent="0.25">
      <c r="Q690" s="78"/>
      <c r="R690" s="78"/>
      <c r="S690" s="78"/>
      <c r="T690" s="78"/>
      <c r="U690" s="78"/>
      <c r="V690" s="78"/>
      <c r="W690" s="78"/>
      <c r="X690" s="78"/>
      <c r="Y690" s="78"/>
      <c r="Z690" s="78"/>
      <c r="AA690" s="78"/>
      <c r="AB690" s="78"/>
      <c r="AC690" s="78"/>
      <c r="AD690" s="78"/>
      <c r="AE690" s="78"/>
      <c r="AF690" s="51"/>
      <c r="AG690" s="78"/>
      <c r="AH690" s="78"/>
      <c r="AI690" s="51"/>
      <c r="AJ690" s="78"/>
    </row>
    <row r="691" spans="17:36" x14ac:dyDescent="0.25">
      <c r="Q691" s="78"/>
      <c r="R691" s="78"/>
      <c r="S691" s="78"/>
      <c r="T691" s="78"/>
      <c r="U691" s="78"/>
      <c r="V691" s="78"/>
      <c r="W691" s="78"/>
      <c r="X691" s="78"/>
      <c r="Y691" s="78"/>
      <c r="Z691" s="78"/>
      <c r="AA691" s="78"/>
      <c r="AB691" s="78"/>
      <c r="AC691" s="78"/>
      <c r="AD691" s="78"/>
      <c r="AE691" s="78"/>
      <c r="AF691" s="51"/>
      <c r="AG691" s="78"/>
      <c r="AH691" s="78"/>
      <c r="AI691" s="51"/>
      <c r="AJ691" s="78"/>
    </row>
    <row r="692" spans="17:36" x14ac:dyDescent="0.25">
      <c r="Q692" s="78"/>
      <c r="R692" s="78"/>
      <c r="S692" s="78"/>
      <c r="T692" s="78"/>
      <c r="U692" s="78"/>
      <c r="V692" s="78"/>
      <c r="W692" s="78"/>
      <c r="X692" s="78"/>
      <c r="Y692" s="78"/>
      <c r="Z692" s="78"/>
      <c r="AA692" s="78"/>
      <c r="AB692" s="78"/>
      <c r="AC692" s="78"/>
      <c r="AD692" s="78"/>
      <c r="AE692" s="78"/>
      <c r="AF692" s="51"/>
      <c r="AG692" s="78"/>
      <c r="AH692" s="78"/>
      <c r="AI692" s="51"/>
      <c r="AJ692" s="78"/>
    </row>
    <row r="693" spans="17:36" x14ac:dyDescent="0.25">
      <c r="Q693" s="78"/>
      <c r="R693" s="78"/>
      <c r="S693" s="78"/>
      <c r="T693" s="78"/>
      <c r="U693" s="78"/>
      <c r="V693" s="78"/>
      <c r="W693" s="78"/>
      <c r="X693" s="78"/>
      <c r="Y693" s="78"/>
      <c r="Z693" s="78"/>
      <c r="AA693" s="78"/>
      <c r="AB693" s="78"/>
      <c r="AC693" s="78"/>
      <c r="AD693" s="78"/>
      <c r="AE693" s="78"/>
      <c r="AF693" s="51"/>
      <c r="AG693" s="78"/>
      <c r="AH693" s="78"/>
      <c r="AI693" s="51"/>
      <c r="AJ693" s="78"/>
    </row>
    <row r="694" spans="17:36" x14ac:dyDescent="0.25">
      <c r="Q694" s="78"/>
      <c r="R694" s="78"/>
      <c r="S694" s="78"/>
      <c r="T694" s="78"/>
      <c r="U694" s="78"/>
      <c r="V694" s="78"/>
      <c r="W694" s="78"/>
      <c r="X694" s="78"/>
      <c r="Y694" s="78"/>
      <c r="Z694" s="78"/>
      <c r="AA694" s="78"/>
      <c r="AB694" s="78"/>
      <c r="AC694" s="78"/>
      <c r="AD694" s="78"/>
      <c r="AE694" s="78"/>
      <c r="AF694" s="51"/>
      <c r="AG694" s="78"/>
      <c r="AH694" s="78"/>
      <c r="AI694" s="51"/>
      <c r="AJ694" s="78"/>
    </row>
    <row r="695" spans="17:36" x14ac:dyDescent="0.25">
      <c r="Q695" s="78"/>
      <c r="R695" s="78"/>
      <c r="S695" s="78"/>
      <c r="T695" s="78"/>
      <c r="U695" s="78"/>
      <c r="V695" s="78"/>
      <c r="W695" s="78"/>
      <c r="X695" s="78"/>
      <c r="Y695" s="78"/>
      <c r="Z695" s="78"/>
      <c r="AA695" s="78"/>
      <c r="AB695" s="78"/>
      <c r="AC695" s="78"/>
      <c r="AD695" s="78"/>
      <c r="AE695" s="78"/>
      <c r="AF695" s="51"/>
      <c r="AG695" s="78"/>
      <c r="AH695" s="78"/>
      <c r="AI695" s="51"/>
      <c r="AJ695" s="78"/>
    </row>
    <row r="696" spans="17:36" x14ac:dyDescent="0.25">
      <c r="Q696" s="78"/>
      <c r="R696" s="78"/>
      <c r="S696" s="78"/>
      <c r="T696" s="78"/>
      <c r="U696" s="78"/>
      <c r="V696" s="78"/>
      <c r="W696" s="78"/>
      <c r="X696" s="78"/>
      <c r="Y696" s="78"/>
      <c r="Z696" s="78"/>
      <c r="AA696" s="78"/>
      <c r="AB696" s="78"/>
      <c r="AC696" s="78"/>
      <c r="AD696" s="78"/>
      <c r="AE696" s="78"/>
      <c r="AF696" s="51"/>
      <c r="AG696" s="78"/>
      <c r="AH696" s="78"/>
      <c r="AI696" s="51"/>
      <c r="AJ696" s="78"/>
    </row>
    <row r="697" spans="17:36" x14ac:dyDescent="0.25">
      <c r="Q697" s="78"/>
      <c r="R697" s="78"/>
      <c r="S697" s="78"/>
      <c r="T697" s="78"/>
      <c r="U697" s="78"/>
      <c r="V697" s="78"/>
      <c r="W697" s="78"/>
      <c r="X697" s="78"/>
      <c r="Y697" s="78"/>
      <c r="Z697" s="78"/>
      <c r="AA697" s="78"/>
      <c r="AB697" s="78"/>
      <c r="AC697" s="78"/>
      <c r="AD697" s="78"/>
      <c r="AE697" s="78"/>
      <c r="AF697" s="51"/>
      <c r="AG697" s="78"/>
      <c r="AH697" s="78"/>
      <c r="AI697" s="51"/>
      <c r="AJ697" s="78"/>
    </row>
    <row r="698" spans="17:36" x14ac:dyDescent="0.25">
      <c r="Q698" s="78"/>
      <c r="R698" s="78"/>
      <c r="S698" s="78"/>
      <c r="T698" s="78"/>
      <c r="U698" s="78"/>
      <c r="V698" s="78"/>
      <c r="W698" s="78"/>
      <c r="X698" s="78"/>
      <c r="Y698" s="78"/>
      <c r="Z698" s="78"/>
      <c r="AA698" s="78"/>
      <c r="AB698" s="78"/>
      <c r="AC698" s="78"/>
      <c r="AD698" s="78"/>
      <c r="AE698" s="78"/>
      <c r="AF698" s="51"/>
      <c r="AG698" s="78"/>
      <c r="AH698" s="78"/>
      <c r="AI698" s="51"/>
      <c r="AJ698" s="78"/>
    </row>
    <row r="699" spans="17:36" x14ac:dyDescent="0.25">
      <c r="Q699" s="78"/>
      <c r="R699" s="78"/>
      <c r="S699" s="78"/>
      <c r="T699" s="78"/>
      <c r="U699" s="78"/>
      <c r="V699" s="78"/>
      <c r="W699" s="78"/>
      <c r="X699" s="78"/>
      <c r="Y699" s="78"/>
      <c r="Z699" s="78"/>
      <c r="AA699" s="78"/>
      <c r="AB699" s="78"/>
      <c r="AC699" s="78"/>
      <c r="AD699" s="78"/>
      <c r="AE699" s="78"/>
      <c r="AF699" s="51"/>
      <c r="AG699" s="78"/>
      <c r="AH699" s="78"/>
      <c r="AI699" s="51"/>
      <c r="AJ699" s="78"/>
    </row>
    <row r="700" spans="17:36" x14ac:dyDescent="0.25">
      <c r="Q700" s="78"/>
      <c r="R700" s="78"/>
      <c r="S700" s="78"/>
      <c r="T700" s="78"/>
      <c r="U700" s="78"/>
      <c r="V700" s="78"/>
      <c r="W700" s="78"/>
      <c r="X700" s="78"/>
      <c r="Y700" s="78"/>
      <c r="Z700" s="78"/>
      <c r="AA700" s="78"/>
      <c r="AB700" s="78"/>
      <c r="AC700" s="78"/>
      <c r="AD700" s="78"/>
      <c r="AE700" s="78"/>
      <c r="AF700" s="51"/>
      <c r="AG700" s="78"/>
      <c r="AH700" s="78"/>
      <c r="AI700" s="51"/>
      <c r="AJ700" s="78"/>
    </row>
    <row r="701" spans="17:36" x14ac:dyDescent="0.25">
      <c r="Q701" s="78"/>
      <c r="R701" s="78"/>
      <c r="S701" s="78"/>
      <c r="T701" s="78"/>
      <c r="U701" s="78"/>
      <c r="V701" s="78"/>
      <c r="W701" s="78"/>
      <c r="X701" s="78"/>
      <c r="Y701" s="78"/>
      <c r="Z701" s="78"/>
      <c r="AA701" s="78"/>
      <c r="AB701" s="78"/>
      <c r="AC701" s="78"/>
      <c r="AD701" s="78"/>
      <c r="AE701" s="78"/>
      <c r="AF701" s="51"/>
      <c r="AG701" s="78"/>
      <c r="AH701" s="78"/>
      <c r="AI701" s="51"/>
      <c r="AJ701" s="78"/>
    </row>
    <row r="702" spans="17:36" x14ac:dyDescent="0.25">
      <c r="Q702" s="78"/>
      <c r="R702" s="78"/>
      <c r="S702" s="78"/>
      <c r="T702" s="78"/>
      <c r="U702" s="78"/>
      <c r="V702" s="78"/>
      <c r="W702" s="78"/>
      <c r="X702" s="78"/>
      <c r="Y702" s="78"/>
      <c r="Z702" s="78"/>
      <c r="AA702" s="78"/>
      <c r="AB702" s="78"/>
      <c r="AC702" s="78"/>
      <c r="AD702" s="78"/>
      <c r="AE702" s="78"/>
      <c r="AF702" s="51"/>
      <c r="AG702" s="78"/>
      <c r="AH702" s="78"/>
      <c r="AI702" s="51"/>
      <c r="AJ702" s="78"/>
    </row>
    <row r="703" spans="17:36" x14ac:dyDescent="0.25">
      <c r="Q703" s="78"/>
      <c r="R703" s="78"/>
      <c r="S703" s="78"/>
      <c r="T703" s="78"/>
      <c r="U703" s="78"/>
      <c r="V703" s="78"/>
      <c r="W703" s="78"/>
      <c r="X703" s="78"/>
      <c r="Y703" s="78"/>
      <c r="Z703" s="78"/>
      <c r="AA703" s="78"/>
      <c r="AB703" s="78"/>
      <c r="AC703" s="78"/>
      <c r="AD703" s="78"/>
      <c r="AE703" s="78"/>
      <c r="AF703" s="51"/>
      <c r="AG703" s="78"/>
      <c r="AH703" s="78"/>
      <c r="AI703" s="51"/>
      <c r="AJ703" s="78"/>
    </row>
    <row r="704" spans="17:36" x14ac:dyDescent="0.25">
      <c r="Q704" s="78"/>
      <c r="R704" s="78"/>
      <c r="S704" s="78"/>
      <c r="T704" s="78"/>
      <c r="U704" s="78"/>
      <c r="V704" s="78"/>
      <c r="W704" s="78"/>
      <c r="X704" s="78"/>
      <c r="Y704" s="78"/>
      <c r="Z704" s="78"/>
      <c r="AA704" s="78"/>
      <c r="AB704" s="78"/>
      <c r="AC704" s="78"/>
      <c r="AD704" s="78"/>
      <c r="AE704" s="78"/>
      <c r="AF704" s="51"/>
      <c r="AG704" s="78"/>
      <c r="AH704" s="78"/>
      <c r="AI704" s="51"/>
      <c r="AJ704" s="78"/>
    </row>
    <row r="705" spans="17:36" x14ac:dyDescent="0.25">
      <c r="Q705" s="78"/>
      <c r="R705" s="78"/>
      <c r="S705" s="78"/>
      <c r="T705" s="78"/>
      <c r="U705" s="78"/>
      <c r="V705" s="78"/>
      <c r="W705" s="78"/>
      <c r="X705" s="78"/>
      <c r="Y705" s="78"/>
      <c r="Z705" s="78"/>
      <c r="AA705" s="78"/>
      <c r="AB705" s="78"/>
      <c r="AC705" s="78"/>
      <c r="AD705" s="78"/>
      <c r="AE705" s="78"/>
      <c r="AF705" s="51"/>
      <c r="AG705" s="78"/>
      <c r="AH705" s="78"/>
      <c r="AI705" s="51"/>
      <c r="AJ705" s="78"/>
    </row>
    <row r="706" spans="17:36" x14ac:dyDescent="0.25">
      <c r="Q706" s="78"/>
      <c r="R706" s="78"/>
      <c r="S706" s="78"/>
      <c r="T706" s="78"/>
      <c r="U706" s="78"/>
      <c r="V706" s="78"/>
      <c r="W706" s="78"/>
      <c r="X706" s="78"/>
      <c r="Y706" s="78"/>
      <c r="Z706" s="78"/>
      <c r="AA706" s="78"/>
      <c r="AB706" s="78"/>
      <c r="AC706" s="78"/>
      <c r="AD706" s="78"/>
      <c r="AE706" s="78"/>
      <c r="AF706" s="51"/>
      <c r="AG706" s="78"/>
      <c r="AH706" s="78"/>
      <c r="AI706" s="51"/>
      <c r="AJ706" s="78"/>
    </row>
    <row r="707" spans="17:36" x14ac:dyDescent="0.25">
      <c r="Q707" s="78"/>
      <c r="R707" s="78"/>
      <c r="S707" s="78"/>
      <c r="T707" s="78"/>
      <c r="U707" s="78"/>
      <c r="V707" s="78"/>
      <c r="W707" s="78"/>
      <c r="X707" s="78"/>
      <c r="Y707" s="78"/>
      <c r="Z707" s="78"/>
      <c r="AA707" s="78"/>
      <c r="AB707" s="78"/>
      <c r="AC707" s="78"/>
      <c r="AD707" s="78"/>
      <c r="AE707" s="78"/>
      <c r="AF707" s="51"/>
      <c r="AG707" s="78"/>
      <c r="AH707" s="78"/>
      <c r="AI707" s="51"/>
      <c r="AJ707" s="78"/>
    </row>
    <row r="708" spans="17:36" x14ac:dyDescent="0.25">
      <c r="Q708" s="78"/>
      <c r="R708" s="78"/>
      <c r="S708" s="78"/>
      <c r="T708" s="78"/>
      <c r="U708" s="78"/>
      <c r="V708" s="78"/>
      <c r="W708" s="78"/>
      <c r="X708" s="78"/>
      <c r="Y708" s="78"/>
      <c r="Z708" s="78"/>
      <c r="AA708" s="78"/>
      <c r="AB708" s="78"/>
      <c r="AC708" s="78"/>
      <c r="AD708" s="78"/>
      <c r="AE708" s="78"/>
      <c r="AF708" s="51"/>
      <c r="AG708" s="78"/>
      <c r="AH708" s="78"/>
      <c r="AI708" s="51"/>
      <c r="AJ708" s="78"/>
    </row>
    <row r="709" spans="17:36" x14ac:dyDescent="0.25">
      <c r="Q709" s="78"/>
      <c r="R709" s="78"/>
      <c r="S709" s="78"/>
      <c r="T709" s="78"/>
      <c r="U709" s="78"/>
      <c r="V709" s="78"/>
      <c r="W709" s="78"/>
      <c r="X709" s="78"/>
      <c r="Y709" s="78"/>
      <c r="Z709" s="78"/>
      <c r="AA709" s="78"/>
      <c r="AB709" s="78"/>
      <c r="AC709" s="78"/>
      <c r="AD709" s="78"/>
      <c r="AE709" s="78"/>
      <c r="AF709" s="51"/>
      <c r="AG709" s="78"/>
      <c r="AH709" s="78"/>
      <c r="AI709" s="51"/>
      <c r="AJ709" s="78"/>
    </row>
    <row r="710" spans="17:36" x14ac:dyDescent="0.25">
      <c r="Q710" s="78"/>
      <c r="R710" s="78"/>
      <c r="S710" s="78"/>
      <c r="T710" s="78"/>
      <c r="U710" s="78"/>
      <c r="V710" s="78"/>
      <c r="W710" s="78"/>
      <c r="X710" s="78"/>
      <c r="Y710" s="78"/>
      <c r="Z710" s="78"/>
      <c r="AA710" s="78"/>
      <c r="AB710" s="78"/>
      <c r="AC710" s="78"/>
      <c r="AD710" s="78"/>
      <c r="AE710" s="78"/>
      <c r="AF710" s="51"/>
      <c r="AG710" s="78"/>
      <c r="AH710" s="78"/>
      <c r="AI710" s="51"/>
      <c r="AJ710" s="78"/>
    </row>
    <row r="711" spans="17:36" x14ac:dyDescent="0.25">
      <c r="Q711" s="78"/>
      <c r="R711" s="78"/>
      <c r="S711" s="78"/>
      <c r="T711" s="78"/>
      <c r="U711" s="78"/>
      <c r="V711" s="78"/>
      <c r="W711" s="78"/>
      <c r="X711" s="78"/>
      <c r="Y711" s="78"/>
      <c r="Z711" s="78"/>
      <c r="AA711" s="78"/>
      <c r="AB711" s="78"/>
      <c r="AC711" s="78"/>
      <c r="AD711" s="78"/>
      <c r="AE711" s="78"/>
      <c r="AF711" s="51"/>
      <c r="AG711" s="78"/>
      <c r="AH711" s="78"/>
      <c r="AI711" s="51"/>
      <c r="AJ711" s="78"/>
    </row>
    <row r="712" spans="17:36" x14ac:dyDescent="0.25">
      <c r="Q712" s="78"/>
      <c r="R712" s="78"/>
      <c r="S712" s="78"/>
      <c r="T712" s="78"/>
      <c r="U712" s="78"/>
      <c r="V712" s="78"/>
      <c r="W712" s="78"/>
      <c r="X712" s="78"/>
      <c r="Y712" s="78"/>
      <c r="Z712" s="78"/>
      <c r="AA712" s="78"/>
      <c r="AB712" s="78"/>
      <c r="AC712" s="78"/>
      <c r="AD712" s="78"/>
      <c r="AE712" s="78"/>
      <c r="AF712" s="51"/>
      <c r="AG712" s="78"/>
      <c r="AH712" s="78"/>
      <c r="AI712" s="51"/>
      <c r="AJ712" s="78"/>
    </row>
    <row r="713" spans="17:36" x14ac:dyDescent="0.25">
      <c r="Q713" s="78"/>
      <c r="R713" s="78"/>
      <c r="S713" s="78"/>
      <c r="T713" s="78"/>
      <c r="U713" s="78"/>
      <c r="V713" s="78"/>
      <c r="W713" s="78"/>
      <c r="X713" s="78"/>
      <c r="Y713" s="78"/>
      <c r="Z713" s="78"/>
      <c r="AA713" s="78"/>
      <c r="AB713" s="78"/>
      <c r="AC713" s="78"/>
      <c r="AD713" s="78"/>
      <c r="AE713" s="78"/>
      <c r="AF713" s="51"/>
      <c r="AG713" s="78"/>
      <c r="AH713" s="78"/>
      <c r="AI713" s="51"/>
      <c r="AJ713" s="78"/>
    </row>
    <row r="714" spans="17:36" x14ac:dyDescent="0.25">
      <c r="Q714" s="78"/>
      <c r="R714" s="78"/>
      <c r="S714" s="78"/>
      <c r="T714" s="78"/>
      <c r="U714" s="78"/>
      <c r="V714" s="78"/>
      <c r="W714" s="78"/>
      <c r="X714" s="78"/>
      <c r="Y714" s="78"/>
      <c r="Z714" s="78"/>
      <c r="AA714" s="78"/>
      <c r="AB714" s="78"/>
      <c r="AC714" s="78"/>
      <c r="AD714" s="78"/>
      <c r="AE714" s="78"/>
      <c r="AF714" s="51"/>
      <c r="AG714" s="78"/>
      <c r="AH714" s="78"/>
      <c r="AI714" s="51"/>
      <c r="AJ714" s="78"/>
    </row>
    <row r="715" spans="17:36" x14ac:dyDescent="0.25">
      <c r="Q715" s="78"/>
      <c r="R715" s="78"/>
      <c r="S715" s="78"/>
      <c r="T715" s="78"/>
      <c r="U715" s="78"/>
      <c r="V715" s="78"/>
      <c r="W715" s="78"/>
      <c r="X715" s="78"/>
      <c r="Y715" s="78"/>
      <c r="Z715" s="78"/>
      <c r="AA715" s="78"/>
      <c r="AB715" s="78"/>
      <c r="AC715" s="78"/>
      <c r="AD715" s="78"/>
      <c r="AE715" s="78"/>
      <c r="AF715" s="51"/>
      <c r="AG715" s="78"/>
      <c r="AH715" s="78"/>
      <c r="AI715" s="51"/>
      <c r="AJ715" s="78"/>
    </row>
    <row r="716" spans="17:36" x14ac:dyDescent="0.25">
      <c r="Q716" s="78"/>
      <c r="R716" s="78"/>
      <c r="S716" s="78"/>
      <c r="T716" s="78"/>
      <c r="U716" s="78"/>
      <c r="V716" s="78"/>
      <c r="W716" s="78"/>
      <c r="X716" s="78"/>
      <c r="Y716" s="78"/>
      <c r="Z716" s="78"/>
      <c r="AA716" s="78"/>
      <c r="AB716" s="78"/>
      <c r="AC716" s="78"/>
      <c r="AD716" s="78"/>
      <c r="AE716" s="78"/>
      <c r="AF716" s="51"/>
      <c r="AG716" s="78"/>
      <c r="AH716" s="78"/>
      <c r="AI716" s="51"/>
      <c r="AJ716" s="78"/>
    </row>
    <row r="717" spans="17:36" x14ac:dyDescent="0.25">
      <c r="Q717" s="78"/>
      <c r="R717" s="78"/>
      <c r="S717" s="78"/>
      <c r="T717" s="78"/>
      <c r="U717" s="78"/>
      <c r="V717" s="78"/>
      <c r="W717" s="78"/>
      <c r="X717" s="78"/>
      <c r="Y717" s="78"/>
      <c r="Z717" s="78"/>
      <c r="AA717" s="78"/>
      <c r="AB717" s="78"/>
      <c r="AC717" s="78"/>
      <c r="AD717" s="78"/>
      <c r="AE717" s="78"/>
      <c r="AF717" s="51"/>
      <c r="AG717" s="78"/>
      <c r="AH717" s="78"/>
      <c r="AI717" s="51"/>
      <c r="AJ717" s="78"/>
    </row>
    <row r="718" spans="17:36" x14ac:dyDescent="0.25">
      <c r="Q718" s="78"/>
      <c r="R718" s="78"/>
      <c r="S718" s="78"/>
      <c r="T718" s="78"/>
      <c r="U718" s="78"/>
      <c r="V718" s="78"/>
      <c r="W718" s="78"/>
      <c r="X718" s="78"/>
      <c r="Y718" s="78"/>
      <c r="Z718" s="78"/>
      <c r="AA718" s="78"/>
      <c r="AB718" s="78"/>
      <c r="AC718" s="78"/>
      <c r="AD718" s="78"/>
      <c r="AE718" s="78"/>
      <c r="AF718" s="51"/>
      <c r="AG718" s="78"/>
      <c r="AH718" s="78"/>
      <c r="AI718" s="51"/>
      <c r="AJ718" s="78"/>
    </row>
    <row r="719" spans="17:36" x14ac:dyDescent="0.25">
      <c r="Q719" s="78"/>
      <c r="R719" s="78"/>
      <c r="S719" s="78"/>
      <c r="T719" s="78"/>
      <c r="U719" s="78"/>
      <c r="V719" s="78"/>
      <c r="W719" s="78"/>
      <c r="X719" s="78"/>
      <c r="Y719" s="78"/>
      <c r="Z719" s="78"/>
      <c r="AA719" s="78"/>
      <c r="AB719" s="78"/>
      <c r="AC719" s="78"/>
      <c r="AD719" s="78"/>
      <c r="AE719" s="78"/>
      <c r="AF719" s="51"/>
      <c r="AG719" s="78"/>
      <c r="AH719" s="78"/>
      <c r="AI719" s="51"/>
      <c r="AJ719" s="78"/>
    </row>
    <row r="720" spans="17:36" x14ac:dyDescent="0.25">
      <c r="Q720" s="78"/>
      <c r="R720" s="78"/>
      <c r="S720" s="78"/>
      <c r="T720" s="78"/>
      <c r="U720" s="78"/>
      <c r="V720" s="78"/>
      <c r="W720" s="78"/>
      <c r="X720" s="78"/>
      <c r="Y720" s="78"/>
      <c r="Z720" s="78"/>
      <c r="AA720" s="78"/>
      <c r="AB720" s="78"/>
      <c r="AC720" s="78"/>
      <c r="AD720" s="78"/>
      <c r="AE720" s="78"/>
      <c r="AF720" s="51"/>
      <c r="AG720" s="78"/>
      <c r="AH720" s="78"/>
      <c r="AI720" s="51"/>
      <c r="AJ720" s="78"/>
    </row>
    <row r="721" spans="17:36" x14ac:dyDescent="0.25">
      <c r="Q721" s="78"/>
      <c r="R721" s="78"/>
      <c r="S721" s="78"/>
      <c r="T721" s="78"/>
      <c r="U721" s="78"/>
      <c r="V721" s="78"/>
      <c r="W721" s="78"/>
      <c r="X721" s="78"/>
      <c r="Y721" s="78"/>
      <c r="Z721" s="78"/>
      <c r="AA721" s="78"/>
      <c r="AB721" s="78"/>
      <c r="AC721" s="78"/>
      <c r="AD721" s="78"/>
      <c r="AE721" s="78"/>
      <c r="AF721" s="51"/>
      <c r="AG721" s="78"/>
      <c r="AH721" s="78"/>
      <c r="AI721" s="51"/>
      <c r="AJ721" s="78"/>
    </row>
    <row r="722" spans="17:36" x14ac:dyDescent="0.25">
      <c r="Q722" s="78"/>
      <c r="R722" s="78"/>
      <c r="S722" s="78"/>
      <c r="T722" s="78"/>
      <c r="U722" s="78"/>
      <c r="V722" s="78"/>
      <c r="W722" s="78"/>
      <c r="X722" s="78"/>
      <c r="Y722" s="78"/>
      <c r="Z722" s="78"/>
      <c r="AA722" s="78"/>
      <c r="AB722" s="78"/>
      <c r="AC722" s="78"/>
      <c r="AD722" s="78"/>
      <c r="AE722" s="78"/>
      <c r="AF722" s="51"/>
      <c r="AG722" s="78"/>
      <c r="AH722" s="78"/>
      <c r="AI722" s="51"/>
      <c r="AJ722" s="78"/>
    </row>
    <row r="723" spans="17:36" x14ac:dyDescent="0.25">
      <c r="Q723" s="78"/>
      <c r="R723" s="78"/>
      <c r="S723" s="78"/>
      <c r="T723" s="78"/>
      <c r="U723" s="78"/>
      <c r="V723" s="78"/>
      <c r="W723" s="78"/>
      <c r="X723" s="78"/>
      <c r="Y723" s="78"/>
      <c r="Z723" s="78"/>
      <c r="AA723" s="78"/>
      <c r="AB723" s="78"/>
      <c r="AC723" s="78"/>
      <c r="AD723" s="78"/>
      <c r="AE723" s="78"/>
      <c r="AF723" s="51"/>
      <c r="AG723" s="78"/>
      <c r="AH723" s="78"/>
      <c r="AI723" s="51"/>
      <c r="AJ723" s="78"/>
    </row>
    <row r="724" spans="17:36" x14ac:dyDescent="0.25">
      <c r="Q724" s="78"/>
      <c r="R724" s="78"/>
      <c r="S724" s="78"/>
      <c r="T724" s="78"/>
      <c r="U724" s="78"/>
      <c r="V724" s="78"/>
      <c r="W724" s="78"/>
      <c r="X724" s="78"/>
      <c r="Y724" s="78"/>
      <c r="Z724" s="78"/>
      <c r="AA724" s="78"/>
      <c r="AB724" s="78"/>
      <c r="AC724" s="78"/>
      <c r="AD724" s="78"/>
      <c r="AE724" s="78"/>
      <c r="AF724" s="51"/>
      <c r="AG724" s="78"/>
      <c r="AH724" s="78"/>
      <c r="AI724" s="51"/>
      <c r="AJ724" s="78"/>
    </row>
    <row r="725" spans="17:36" x14ac:dyDescent="0.25">
      <c r="Q725" s="78"/>
      <c r="R725" s="78"/>
      <c r="S725" s="78"/>
      <c r="T725" s="78"/>
      <c r="U725" s="78"/>
      <c r="V725" s="78"/>
      <c r="W725" s="78"/>
      <c r="X725" s="78"/>
      <c r="Y725" s="78"/>
      <c r="Z725" s="78"/>
      <c r="AA725" s="78"/>
      <c r="AB725" s="78"/>
      <c r="AC725" s="78"/>
      <c r="AD725" s="78"/>
      <c r="AE725" s="78"/>
      <c r="AF725" s="51"/>
      <c r="AG725" s="78"/>
      <c r="AH725" s="78"/>
      <c r="AI725" s="51"/>
      <c r="AJ725" s="78"/>
    </row>
    <row r="726" spans="17:36" x14ac:dyDescent="0.25">
      <c r="Q726" s="78"/>
      <c r="R726" s="78"/>
      <c r="S726" s="78"/>
      <c r="T726" s="78"/>
      <c r="U726" s="78"/>
      <c r="V726" s="78"/>
      <c r="W726" s="78"/>
      <c r="X726" s="78"/>
      <c r="Y726" s="78"/>
      <c r="Z726" s="78"/>
      <c r="AA726" s="78"/>
      <c r="AB726" s="78"/>
      <c r="AC726" s="78"/>
      <c r="AD726" s="78"/>
      <c r="AE726" s="78"/>
      <c r="AF726" s="51"/>
      <c r="AG726" s="78"/>
      <c r="AH726" s="78"/>
      <c r="AI726" s="51"/>
      <c r="AJ726" s="78"/>
    </row>
    <row r="727" spans="17:36" x14ac:dyDescent="0.25">
      <c r="Q727" s="78"/>
      <c r="R727" s="78"/>
      <c r="S727" s="78"/>
      <c r="T727" s="78"/>
      <c r="U727" s="78"/>
      <c r="V727" s="78"/>
      <c r="W727" s="78"/>
      <c r="X727" s="78"/>
      <c r="Y727" s="78"/>
      <c r="Z727" s="78"/>
      <c r="AA727" s="78"/>
      <c r="AB727" s="78"/>
      <c r="AC727" s="78"/>
      <c r="AD727" s="78"/>
      <c r="AE727" s="78"/>
      <c r="AF727" s="51"/>
      <c r="AG727" s="78"/>
      <c r="AH727" s="78"/>
      <c r="AI727" s="51"/>
      <c r="AJ727" s="78"/>
    </row>
    <row r="728" spans="17:36" x14ac:dyDescent="0.25">
      <c r="Q728" s="78"/>
      <c r="R728" s="78"/>
      <c r="S728" s="78"/>
      <c r="T728" s="78"/>
      <c r="U728" s="78"/>
      <c r="V728" s="78"/>
      <c r="W728" s="78"/>
      <c r="X728" s="78"/>
      <c r="Y728" s="78"/>
      <c r="Z728" s="78"/>
      <c r="AA728" s="78"/>
      <c r="AB728" s="78"/>
      <c r="AC728" s="78"/>
      <c r="AD728" s="78"/>
      <c r="AE728" s="78"/>
      <c r="AF728" s="51"/>
      <c r="AG728" s="78"/>
      <c r="AH728" s="78"/>
      <c r="AI728" s="51"/>
      <c r="AJ728" s="78"/>
    </row>
    <row r="729" spans="17:36" x14ac:dyDescent="0.25">
      <c r="Q729" s="78"/>
      <c r="R729" s="78"/>
      <c r="S729" s="78"/>
      <c r="T729" s="78"/>
      <c r="U729" s="78"/>
      <c r="V729" s="78"/>
      <c r="W729" s="78"/>
      <c r="X729" s="78"/>
      <c r="Y729" s="78"/>
      <c r="Z729" s="78"/>
      <c r="AA729" s="78"/>
      <c r="AB729" s="78"/>
      <c r="AC729" s="78"/>
      <c r="AD729" s="78"/>
      <c r="AE729" s="78"/>
      <c r="AF729" s="51"/>
      <c r="AG729" s="78"/>
      <c r="AH729" s="78"/>
      <c r="AI729" s="51"/>
      <c r="AJ729" s="78"/>
    </row>
    <row r="730" spans="17:36" x14ac:dyDescent="0.25">
      <c r="Q730" s="78"/>
      <c r="R730" s="78"/>
      <c r="S730" s="78"/>
      <c r="T730" s="78"/>
      <c r="U730" s="78"/>
      <c r="V730" s="78"/>
      <c r="W730" s="78"/>
      <c r="X730" s="78"/>
      <c r="Y730" s="78"/>
      <c r="Z730" s="78"/>
      <c r="AA730" s="78"/>
      <c r="AB730" s="78"/>
      <c r="AC730" s="78"/>
      <c r="AD730" s="78"/>
      <c r="AE730" s="78"/>
      <c r="AF730" s="51"/>
      <c r="AG730" s="78"/>
      <c r="AH730" s="78"/>
      <c r="AI730" s="51"/>
      <c r="AJ730" s="78"/>
    </row>
    <row r="731" spans="17:36" x14ac:dyDescent="0.25">
      <c r="Q731" s="78"/>
      <c r="R731" s="78"/>
      <c r="S731" s="78"/>
      <c r="T731" s="78"/>
      <c r="U731" s="78"/>
      <c r="V731" s="78"/>
      <c r="W731" s="78"/>
      <c r="X731" s="78"/>
      <c r="Y731" s="78"/>
      <c r="Z731" s="78"/>
      <c r="AA731" s="78"/>
      <c r="AB731" s="78"/>
      <c r="AC731" s="78"/>
      <c r="AD731" s="78"/>
      <c r="AE731" s="78"/>
      <c r="AF731" s="51"/>
      <c r="AG731" s="78"/>
      <c r="AH731" s="78"/>
      <c r="AI731" s="51"/>
      <c r="AJ731" s="78"/>
    </row>
    <row r="732" spans="17:36" x14ac:dyDescent="0.25">
      <c r="Q732" s="78"/>
      <c r="R732" s="78"/>
      <c r="S732" s="78"/>
      <c r="T732" s="78"/>
      <c r="U732" s="78"/>
      <c r="V732" s="78"/>
      <c r="W732" s="78"/>
      <c r="X732" s="78"/>
      <c r="Y732" s="78"/>
      <c r="Z732" s="78"/>
      <c r="AA732" s="78"/>
      <c r="AB732" s="78"/>
      <c r="AC732" s="78"/>
      <c r="AD732" s="78"/>
      <c r="AE732" s="78"/>
      <c r="AF732" s="51"/>
      <c r="AG732" s="78"/>
      <c r="AH732" s="78"/>
      <c r="AI732" s="51"/>
      <c r="AJ732" s="78"/>
    </row>
    <row r="733" spans="17:36" x14ac:dyDescent="0.25">
      <c r="Q733" s="78"/>
      <c r="R733" s="78"/>
      <c r="S733" s="78"/>
      <c r="T733" s="78"/>
      <c r="U733" s="78"/>
      <c r="V733" s="78"/>
      <c r="W733" s="78"/>
      <c r="X733" s="78"/>
      <c r="Y733" s="78"/>
      <c r="Z733" s="78"/>
      <c r="AA733" s="78"/>
      <c r="AB733" s="78"/>
      <c r="AC733" s="78"/>
      <c r="AD733" s="78"/>
      <c r="AE733" s="78"/>
      <c r="AF733" s="51"/>
      <c r="AG733" s="78"/>
      <c r="AH733" s="78"/>
      <c r="AI733" s="51"/>
      <c r="AJ733" s="78"/>
    </row>
    <row r="734" spans="17:36" x14ac:dyDescent="0.25">
      <c r="Q734" s="78"/>
      <c r="R734" s="78"/>
      <c r="S734" s="78"/>
      <c r="T734" s="78"/>
      <c r="U734" s="78"/>
      <c r="V734" s="78"/>
      <c r="W734" s="78"/>
      <c r="X734" s="78"/>
      <c r="Y734" s="78"/>
      <c r="Z734" s="78"/>
      <c r="AA734" s="78"/>
      <c r="AB734" s="78"/>
      <c r="AC734" s="78"/>
      <c r="AD734" s="78"/>
      <c r="AE734" s="78"/>
      <c r="AF734" s="51"/>
      <c r="AG734" s="78"/>
      <c r="AH734" s="78"/>
      <c r="AI734" s="51"/>
      <c r="AJ734" s="78"/>
    </row>
    <row r="735" spans="17:36" x14ac:dyDescent="0.25">
      <c r="Q735" s="78"/>
      <c r="R735" s="78"/>
      <c r="S735" s="78"/>
      <c r="T735" s="78"/>
      <c r="U735" s="78"/>
      <c r="V735" s="78"/>
      <c r="W735" s="78"/>
      <c r="X735" s="78"/>
      <c r="Y735" s="78"/>
      <c r="Z735" s="78"/>
      <c r="AA735" s="78"/>
      <c r="AB735" s="78"/>
      <c r="AC735" s="78"/>
      <c r="AD735" s="78"/>
      <c r="AE735" s="78"/>
      <c r="AF735" s="51"/>
      <c r="AG735" s="78"/>
      <c r="AH735" s="78"/>
      <c r="AI735" s="51"/>
      <c r="AJ735" s="78"/>
    </row>
    <row r="736" spans="17:36" x14ac:dyDescent="0.25">
      <c r="Q736" s="78"/>
      <c r="R736" s="78"/>
      <c r="S736" s="78"/>
      <c r="T736" s="78"/>
      <c r="U736" s="78"/>
      <c r="V736" s="78"/>
      <c r="W736" s="78"/>
      <c r="X736" s="78"/>
      <c r="Y736" s="78"/>
      <c r="Z736" s="78"/>
      <c r="AA736" s="78"/>
      <c r="AB736" s="78"/>
      <c r="AC736" s="78"/>
      <c r="AD736" s="78"/>
      <c r="AE736" s="78"/>
      <c r="AF736" s="51"/>
      <c r="AG736" s="78"/>
      <c r="AH736" s="78"/>
      <c r="AI736" s="51"/>
      <c r="AJ736" s="78"/>
    </row>
    <row r="737" spans="17:36" x14ac:dyDescent="0.25">
      <c r="Q737" s="78"/>
      <c r="R737" s="78"/>
      <c r="S737" s="78"/>
      <c r="T737" s="78"/>
      <c r="U737" s="78"/>
      <c r="V737" s="78"/>
      <c r="W737" s="78"/>
      <c r="X737" s="78"/>
      <c r="Y737" s="78"/>
      <c r="Z737" s="78"/>
      <c r="AA737" s="78"/>
      <c r="AB737" s="78"/>
      <c r="AC737" s="78"/>
      <c r="AD737" s="78"/>
      <c r="AE737" s="78"/>
      <c r="AF737" s="51"/>
      <c r="AG737" s="78"/>
      <c r="AH737" s="78"/>
      <c r="AI737" s="51"/>
      <c r="AJ737" s="78"/>
    </row>
    <row r="738" spans="17:36" x14ac:dyDescent="0.25">
      <c r="Q738" s="78"/>
      <c r="R738" s="78"/>
      <c r="S738" s="78"/>
      <c r="T738" s="78"/>
      <c r="U738" s="78"/>
      <c r="V738" s="78"/>
      <c r="W738" s="78"/>
      <c r="X738" s="78"/>
      <c r="Y738" s="78"/>
      <c r="Z738" s="78"/>
      <c r="AA738" s="78"/>
      <c r="AB738" s="78"/>
      <c r="AC738" s="78"/>
      <c r="AD738" s="78"/>
      <c r="AE738" s="78"/>
      <c r="AF738" s="51"/>
      <c r="AG738" s="78"/>
      <c r="AH738" s="78"/>
      <c r="AI738" s="51"/>
      <c r="AJ738" s="78"/>
    </row>
    <row r="739" spans="17:36" x14ac:dyDescent="0.25">
      <c r="Q739" s="78"/>
      <c r="R739" s="78"/>
      <c r="S739" s="78"/>
      <c r="T739" s="78"/>
      <c r="U739" s="78"/>
      <c r="V739" s="78"/>
      <c r="W739" s="78"/>
      <c r="X739" s="78"/>
      <c r="Y739" s="78"/>
      <c r="Z739" s="78"/>
      <c r="AA739" s="78"/>
      <c r="AB739" s="78"/>
      <c r="AC739" s="78"/>
      <c r="AD739" s="78"/>
      <c r="AE739" s="78"/>
      <c r="AF739" s="51"/>
      <c r="AG739" s="78"/>
      <c r="AH739" s="78"/>
      <c r="AI739" s="51"/>
      <c r="AJ739" s="78"/>
    </row>
    <row r="740" spans="17:36" x14ac:dyDescent="0.25">
      <c r="Q740" s="78"/>
      <c r="R740" s="78"/>
      <c r="S740" s="78"/>
      <c r="T740" s="78"/>
      <c r="U740" s="78"/>
      <c r="V740" s="78"/>
      <c r="W740" s="78"/>
      <c r="X740" s="78"/>
      <c r="Y740" s="78"/>
      <c r="Z740" s="78"/>
      <c r="AA740" s="78"/>
      <c r="AB740" s="78"/>
      <c r="AC740" s="78"/>
      <c r="AD740" s="78"/>
      <c r="AE740" s="78"/>
      <c r="AF740" s="51"/>
      <c r="AG740" s="78"/>
      <c r="AH740" s="78"/>
      <c r="AI740" s="51"/>
      <c r="AJ740" s="78"/>
    </row>
    <row r="741" spans="17:36" x14ac:dyDescent="0.25">
      <c r="Q741" s="78"/>
      <c r="R741" s="78"/>
      <c r="S741" s="78"/>
      <c r="T741" s="78"/>
      <c r="U741" s="78"/>
      <c r="V741" s="78"/>
      <c r="W741" s="78"/>
      <c r="X741" s="78"/>
      <c r="Y741" s="78"/>
      <c r="Z741" s="78"/>
      <c r="AA741" s="78"/>
      <c r="AB741" s="78"/>
      <c r="AC741" s="78"/>
      <c r="AD741" s="78"/>
      <c r="AE741" s="78"/>
      <c r="AF741" s="51"/>
      <c r="AG741" s="78"/>
      <c r="AH741" s="78"/>
      <c r="AI741" s="51"/>
      <c r="AJ741" s="78"/>
    </row>
    <row r="742" spans="17:36" x14ac:dyDescent="0.25">
      <c r="Q742" s="78"/>
      <c r="R742" s="78"/>
      <c r="S742" s="78"/>
      <c r="T742" s="78"/>
      <c r="U742" s="78"/>
      <c r="V742" s="78"/>
      <c r="W742" s="78"/>
      <c r="X742" s="78"/>
      <c r="Y742" s="78"/>
      <c r="Z742" s="78"/>
      <c r="AA742" s="78"/>
      <c r="AB742" s="78"/>
      <c r="AC742" s="78"/>
      <c r="AD742" s="78"/>
      <c r="AE742" s="78"/>
      <c r="AF742" s="51"/>
      <c r="AG742" s="78"/>
      <c r="AH742" s="78"/>
      <c r="AI742" s="51"/>
      <c r="AJ742" s="78"/>
    </row>
    <row r="743" spans="17:36" x14ac:dyDescent="0.25">
      <c r="Q743" s="78"/>
      <c r="R743" s="78"/>
      <c r="S743" s="78"/>
      <c r="T743" s="78"/>
      <c r="U743" s="78"/>
      <c r="V743" s="78"/>
      <c r="W743" s="78"/>
      <c r="X743" s="78"/>
      <c r="Y743" s="78"/>
      <c r="Z743" s="78"/>
      <c r="AA743" s="78"/>
      <c r="AB743" s="78"/>
      <c r="AC743" s="78"/>
      <c r="AD743" s="78"/>
      <c r="AE743" s="78"/>
      <c r="AF743" s="51"/>
      <c r="AG743" s="78"/>
      <c r="AH743" s="78"/>
      <c r="AI743" s="51"/>
      <c r="AJ743" s="78"/>
    </row>
    <row r="744" spans="17:36" x14ac:dyDescent="0.25">
      <c r="Q744" s="78"/>
      <c r="R744" s="78"/>
      <c r="S744" s="78"/>
      <c r="T744" s="78"/>
      <c r="U744" s="78"/>
      <c r="V744" s="78"/>
      <c r="W744" s="78"/>
      <c r="X744" s="78"/>
      <c r="Y744" s="78"/>
      <c r="Z744" s="78"/>
      <c r="AA744" s="78"/>
      <c r="AB744" s="78"/>
      <c r="AC744" s="78"/>
      <c r="AD744" s="78"/>
      <c r="AE744" s="78"/>
      <c r="AF744" s="51"/>
      <c r="AG744" s="78"/>
      <c r="AH744" s="78"/>
      <c r="AI744" s="51"/>
      <c r="AJ744" s="78"/>
    </row>
    <row r="745" spans="17:36" x14ac:dyDescent="0.25">
      <c r="Q745" s="78"/>
      <c r="R745" s="78"/>
      <c r="S745" s="78"/>
      <c r="T745" s="78"/>
      <c r="U745" s="78"/>
      <c r="V745" s="78"/>
      <c r="W745" s="78"/>
      <c r="X745" s="78"/>
      <c r="Y745" s="78"/>
      <c r="Z745" s="78"/>
      <c r="AA745" s="78"/>
      <c r="AB745" s="78"/>
      <c r="AC745" s="78"/>
      <c r="AD745" s="78"/>
      <c r="AE745" s="78"/>
      <c r="AF745" s="51"/>
      <c r="AG745" s="78"/>
      <c r="AH745" s="78"/>
      <c r="AI745" s="51"/>
      <c r="AJ745" s="78"/>
    </row>
    <row r="746" spans="17:36" x14ac:dyDescent="0.25">
      <c r="Q746" s="78"/>
      <c r="R746" s="78"/>
      <c r="S746" s="78"/>
      <c r="T746" s="78"/>
      <c r="U746" s="78"/>
      <c r="V746" s="78"/>
      <c r="W746" s="78"/>
      <c r="X746" s="78"/>
      <c r="Y746" s="78"/>
      <c r="Z746" s="78"/>
      <c r="AA746" s="78"/>
      <c r="AB746" s="78"/>
      <c r="AC746" s="78"/>
      <c r="AD746" s="78"/>
      <c r="AE746" s="78"/>
      <c r="AF746" s="51"/>
      <c r="AG746" s="78"/>
      <c r="AH746" s="78"/>
      <c r="AI746" s="51"/>
      <c r="AJ746" s="78"/>
    </row>
    <row r="747" spans="17:36" x14ac:dyDescent="0.25">
      <c r="Q747" s="78"/>
      <c r="R747" s="78"/>
      <c r="S747" s="78"/>
      <c r="T747" s="78"/>
      <c r="U747" s="78"/>
      <c r="V747" s="78"/>
      <c r="W747" s="78"/>
      <c r="X747" s="78"/>
      <c r="Y747" s="78"/>
      <c r="Z747" s="78"/>
      <c r="AA747" s="78"/>
      <c r="AB747" s="78"/>
      <c r="AC747" s="78"/>
      <c r="AD747" s="78"/>
      <c r="AE747" s="78"/>
      <c r="AF747" s="51"/>
      <c r="AG747" s="78"/>
      <c r="AH747" s="78"/>
      <c r="AI747" s="51"/>
      <c r="AJ747" s="78"/>
    </row>
    <row r="748" spans="17:36" x14ac:dyDescent="0.25">
      <c r="Q748" s="78"/>
      <c r="R748" s="78"/>
      <c r="S748" s="78"/>
      <c r="T748" s="78"/>
      <c r="U748" s="78"/>
      <c r="V748" s="78"/>
      <c r="W748" s="78"/>
      <c r="X748" s="78"/>
      <c r="Y748" s="78"/>
      <c r="Z748" s="78"/>
      <c r="AA748" s="78"/>
      <c r="AB748" s="78"/>
      <c r="AC748" s="78"/>
      <c r="AD748" s="78"/>
      <c r="AE748" s="78"/>
      <c r="AF748" s="51"/>
      <c r="AG748" s="78"/>
      <c r="AH748" s="78"/>
      <c r="AI748" s="51"/>
      <c r="AJ748" s="78"/>
    </row>
    <row r="749" spans="17:36" x14ac:dyDescent="0.25">
      <c r="Q749" s="78"/>
      <c r="R749" s="78"/>
      <c r="S749" s="78"/>
      <c r="T749" s="78"/>
      <c r="U749" s="78"/>
      <c r="V749" s="78"/>
      <c r="W749" s="78"/>
      <c r="X749" s="78"/>
      <c r="Y749" s="78"/>
      <c r="Z749" s="78"/>
      <c r="AA749" s="78"/>
      <c r="AB749" s="78"/>
      <c r="AC749" s="78"/>
      <c r="AD749" s="78"/>
      <c r="AE749" s="78"/>
      <c r="AF749" s="51"/>
      <c r="AG749" s="78"/>
      <c r="AH749" s="78"/>
      <c r="AI749" s="51"/>
      <c r="AJ749" s="78"/>
    </row>
    <row r="750" spans="17:36" x14ac:dyDescent="0.25">
      <c r="Q750" s="78"/>
      <c r="R750" s="78"/>
      <c r="S750" s="78"/>
      <c r="T750" s="78"/>
      <c r="U750" s="78"/>
      <c r="V750" s="78"/>
      <c r="W750" s="78"/>
      <c r="X750" s="78"/>
      <c r="Y750" s="78"/>
      <c r="Z750" s="78"/>
      <c r="AA750" s="78"/>
      <c r="AB750" s="78"/>
      <c r="AC750" s="78"/>
      <c r="AD750" s="78"/>
      <c r="AE750" s="78"/>
      <c r="AF750" s="51"/>
      <c r="AG750" s="78"/>
      <c r="AH750" s="78"/>
      <c r="AI750" s="51"/>
      <c r="AJ750" s="78"/>
    </row>
    <row r="751" spans="17:36" x14ac:dyDescent="0.25">
      <c r="Q751" s="78"/>
      <c r="R751" s="78"/>
      <c r="S751" s="78"/>
      <c r="T751" s="78"/>
      <c r="U751" s="78"/>
      <c r="V751" s="78"/>
      <c r="W751" s="78"/>
      <c r="X751" s="78"/>
      <c r="Y751" s="78"/>
      <c r="Z751" s="78"/>
      <c r="AA751" s="78"/>
      <c r="AB751" s="78"/>
      <c r="AC751" s="78"/>
      <c r="AD751" s="78"/>
      <c r="AE751" s="78"/>
      <c r="AF751" s="51"/>
      <c r="AG751" s="78"/>
      <c r="AH751" s="78"/>
      <c r="AI751" s="51"/>
      <c r="AJ751" s="78"/>
    </row>
    <row r="752" spans="17:36" x14ac:dyDescent="0.25">
      <c r="Q752" s="78"/>
      <c r="R752" s="78"/>
      <c r="S752" s="78"/>
      <c r="T752" s="78"/>
      <c r="U752" s="78"/>
      <c r="V752" s="78"/>
      <c r="W752" s="78"/>
      <c r="X752" s="78"/>
      <c r="Y752" s="78"/>
      <c r="Z752" s="78"/>
      <c r="AA752" s="78"/>
      <c r="AB752" s="78"/>
      <c r="AC752" s="78"/>
      <c r="AD752" s="78"/>
      <c r="AE752" s="78"/>
      <c r="AF752" s="51"/>
      <c r="AG752" s="78"/>
      <c r="AH752" s="78"/>
      <c r="AI752" s="51"/>
      <c r="AJ752" s="78"/>
    </row>
    <row r="753" spans="17:36" x14ac:dyDescent="0.25">
      <c r="Q753" s="78"/>
      <c r="R753" s="78"/>
      <c r="S753" s="78"/>
      <c r="T753" s="78"/>
      <c r="U753" s="78"/>
      <c r="V753" s="78"/>
      <c r="W753" s="78"/>
      <c r="X753" s="78"/>
      <c r="Y753" s="78"/>
      <c r="Z753" s="78"/>
      <c r="AA753" s="78"/>
      <c r="AB753" s="78"/>
      <c r="AC753" s="78"/>
      <c r="AD753" s="78"/>
      <c r="AE753" s="78"/>
      <c r="AF753" s="51"/>
      <c r="AG753" s="78"/>
      <c r="AH753" s="78"/>
      <c r="AI753" s="51"/>
      <c r="AJ753" s="78"/>
    </row>
    <row r="754" spans="17:36" x14ac:dyDescent="0.25">
      <c r="Q754" s="78"/>
      <c r="R754" s="78"/>
      <c r="S754" s="78"/>
      <c r="T754" s="78"/>
      <c r="U754" s="78"/>
      <c r="V754" s="78"/>
      <c r="W754" s="78"/>
      <c r="X754" s="78"/>
      <c r="Y754" s="78"/>
      <c r="Z754" s="78"/>
      <c r="AA754" s="78"/>
      <c r="AB754" s="78"/>
      <c r="AC754" s="78"/>
      <c r="AD754" s="78"/>
      <c r="AE754" s="78"/>
      <c r="AF754" s="51"/>
      <c r="AG754" s="78"/>
      <c r="AH754" s="78"/>
      <c r="AI754" s="51"/>
      <c r="AJ754" s="78"/>
    </row>
    <row r="755" spans="17:36" x14ac:dyDescent="0.25">
      <c r="Q755" s="78"/>
      <c r="R755" s="78"/>
      <c r="S755" s="78"/>
      <c r="T755" s="78"/>
      <c r="U755" s="78"/>
      <c r="V755" s="78"/>
      <c r="W755" s="78"/>
      <c r="X755" s="78"/>
      <c r="Y755" s="78"/>
      <c r="Z755" s="78"/>
      <c r="AA755" s="78"/>
      <c r="AB755" s="78"/>
      <c r="AC755" s="78"/>
      <c r="AD755" s="78"/>
      <c r="AE755" s="78"/>
      <c r="AF755" s="51"/>
      <c r="AG755" s="78"/>
      <c r="AH755" s="78"/>
      <c r="AI755" s="51"/>
      <c r="AJ755" s="78"/>
    </row>
    <row r="756" spans="17:36" x14ac:dyDescent="0.25">
      <c r="Q756" s="78"/>
      <c r="R756" s="78"/>
      <c r="S756" s="78"/>
      <c r="T756" s="78"/>
      <c r="U756" s="78"/>
      <c r="V756" s="78"/>
      <c r="W756" s="78"/>
      <c r="X756" s="78"/>
      <c r="Y756" s="78"/>
      <c r="Z756" s="78"/>
      <c r="AA756" s="78"/>
      <c r="AB756" s="78"/>
      <c r="AC756" s="78"/>
      <c r="AD756" s="78"/>
      <c r="AE756" s="78"/>
      <c r="AF756" s="51"/>
      <c r="AG756" s="78"/>
      <c r="AH756" s="78"/>
      <c r="AI756" s="51"/>
      <c r="AJ756" s="78"/>
    </row>
    <row r="757" spans="17:36" x14ac:dyDescent="0.25">
      <c r="Q757" s="78"/>
      <c r="R757" s="78"/>
      <c r="S757" s="78"/>
      <c r="T757" s="78"/>
      <c r="U757" s="78"/>
      <c r="V757" s="78"/>
      <c r="W757" s="78"/>
      <c r="X757" s="78"/>
      <c r="Y757" s="78"/>
      <c r="Z757" s="78"/>
      <c r="AA757" s="78"/>
      <c r="AB757" s="78"/>
      <c r="AC757" s="78"/>
      <c r="AD757" s="78"/>
      <c r="AE757" s="78"/>
      <c r="AF757" s="51"/>
      <c r="AG757" s="78"/>
      <c r="AH757" s="78"/>
      <c r="AI757" s="51"/>
      <c r="AJ757" s="78"/>
    </row>
    <row r="758" spans="17:36" x14ac:dyDescent="0.25">
      <c r="Q758" s="78"/>
      <c r="R758" s="78"/>
      <c r="S758" s="78"/>
      <c r="T758" s="78"/>
      <c r="U758" s="78"/>
      <c r="V758" s="78"/>
      <c r="W758" s="78"/>
      <c r="X758" s="78"/>
      <c r="Y758" s="78"/>
      <c r="Z758" s="78"/>
      <c r="AA758" s="78"/>
      <c r="AB758" s="78"/>
      <c r="AC758" s="78"/>
      <c r="AD758" s="78"/>
      <c r="AE758" s="78"/>
      <c r="AF758" s="51"/>
      <c r="AG758" s="78"/>
      <c r="AH758" s="78"/>
      <c r="AI758" s="51"/>
      <c r="AJ758" s="78"/>
    </row>
    <row r="759" spans="17:36" x14ac:dyDescent="0.25">
      <c r="Q759" s="78"/>
      <c r="R759" s="78"/>
      <c r="S759" s="78"/>
      <c r="T759" s="78"/>
      <c r="U759" s="78"/>
      <c r="V759" s="78"/>
      <c r="W759" s="78"/>
      <c r="X759" s="78"/>
      <c r="Y759" s="78"/>
      <c r="Z759" s="78"/>
      <c r="AA759" s="78"/>
      <c r="AB759" s="78"/>
      <c r="AC759" s="78"/>
      <c r="AD759" s="78"/>
      <c r="AE759" s="78"/>
      <c r="AF759" s="51"/>
      <c r="AG759" s="78"/>
      <c r="AH759" s="78"/>
      <c r="AI759" s="51"/>
      <c r="AJ759" s="78"/>
    </row>
    <row r="760" spans="17:36" x14ac:dyDescent="0.25">
      <c r="Q760" s="78"/>
      <c r="R760" s="78"/>
      <c r="S760" s="78"/>
      <c r="T760" s="78"/>
      <c r="U760" s="78"/>
      <c r="V760" s="78"/>
      <c r="W760" s="78"/>
      <c r="X760" s="78"/>
      <c r="Y760" s="78"/>
      <c r="Z760" s="78"/>
      <c r="AA760" s="78"/>
      <c r="AB760" s="78"/>
      <c r="AC760" s="78"/>
      <c r="AD760" s="78"/>
      <c r="AE760" s="78"/>
      <c r="AF760" s="51"/>
      <c r="AG760" s="78"/>
      <c r="AH760" s="78"/>
      <c r="AI760" s="51"/>
      <c r="AJ760" s="78"/>
    </row>
    <row r="761" spans="17:36" x14ac:dyDescent="0.25">
      <c r="Q761" s="78"/>
      <c r="R761" s="78"/>
      <c r="S761" s="78"/>
      <c r="T761" s="78"/>
      <c r="U761" s="78"/>
      <c r="V761" s="78"/>
      <c r="W761" s="78"/>
      <c r="X761" s="78"/>
      <c r="Y761" s="78"/>
      <c r="Z761" s="78"/>
      <c r="AA761" s="78"/>
      <c r="AB761" s="78"/>
      <c r="AC761" s="78"/>
      <c r="AD761" s="78"/>
      <c r="AE761" s="78"/>
      <c r="AF761" s="51"/>
      <c r="AG761" s="78"/>
      <c r="AH761" s="78"/>
      <c r="AI761" s="51"/>
      <c r="AJ761" s="78"/>
    </row>
    <row r="762" spans="17:36" x14ac:dyDescent="0.25">
      <c r="Q762" s="78"/>
      <c r="R762" s="78"/>
      <c r="S762" s="78"/>
      <c r="T762" s="78"/>
      <c r="U762" s="78"/>
      <c r="V762" s="78"/>
      <c r="W762" s="78"/>
      <c r="X762" s="78"/>
      <c r="Y762" s="78"/>
      <c r="Z762" s="78"/>
      <c r="AA762" s="78"/>
      <c r="AB762" s="78"/>
      <c r="AC762" s="78"/>
      <c r="AD762" s="78"/>
      <c r="AE762" s="78"/>
      <c r="AF762" s="51"/>
      <c r="AG762" s="78"/>
      <c r="AH762" s="78"/>
      <c r="AI762" s="51"/>
      <c r="AJ762" s="78"/>
    </row>
    <row r="763" spans="17:36" x14ac:dyDescent="0.25">
      <c r="Q763" s="78"/>
      <c r="R763" s="78"/>
      <c r="S763" s="78"/>
      <c r="T763" s="78"/>
      <c r="U763" s="78"/>
      <c r="V763" s="78"/>
      <c r="W763" s="78"/>
      <c r="X763" s="78"/>
      <c r="Y763" s="78"/>
      <c r="Z763" s="78"/>
      <c r="AA763" s="78"/>
      <c r="AB763" s="78"/>
      <c r="AC763" s="78"/>
      <c r="AD763" s="78"/>
      <c r="AE763" s="78"/>
      <c r="AF763" s="51"/>
      <c r="AG763" s="78"/>
      <c r="AH763" s="78"/>
      <c r="AI763" s="51"/>
      <c r="AJ763" s="78"/>
    </row>
    <row r="764" spans="17:36" x14ac:dyDescent="0.25">
      <c r="Q764" s="78"/>
      <c r="R764" s="78"/>
      <c r="S764" s="78"/>
      <c r="T764" s="78"/>
      <c r="U764" s="78"/>
      <c r="V764" s="78"/>
      <c r="W764" s="78"/>
      <c r="X764" s="78"/>
      <c r="Y764" s="78"/>
      <c r="Z764" s="78"/>
      <c r="AA764" s="78"/>
      <c r="AB764" s="78"/>
      <c r="AC764" s="78"/>
      <c r="AD764" s="78"/>
      <c r="AE764" s="78"/>
      <c r="AF764" s="51"/>
      <c r="AG764" s="78"/>
      <c r="AH764" s="78"/>
      <c r="AI764" s="51"/>
      <c r="AJ764" s="78"/>
    </row>
    <row r="765" spans="17:36" x14ac:dyDescent="0.25">
      <c r="Q765" s="78"/>
      <c r="R765" s="78"/>
      <c r="S765" s="78"/>
      <c r="T765" s="78"/>
      <c r="U765" s="78"/>
      <c r="V765" s="78"/>
      <c r="W765" s="78"/>
      <c r="X765" s="78"/>
      <c r="Y765" s="78"/>
      <c r="Z765" s="78"/>
      <c r="AA765" s="78"/>
      <c r="AB765" s="78"/>
      <c r="AC765" s="78"/>
      <c r="AD765" s="78"/>
      <c r="AE765" s="78"/>
      <c r="AF765" s="51"/>
      <c r="AG765" s="78"/>
      <c r="AH765" s="78"/>
      <c r="AI765" s="51"/>
      <c r="AJ765" s="78"/>
    </row>
    <row r="766" spans="17:36" x14ac:dyDescent="0.25">
      <c r="Q766" s="78"/>
      <c r="R766" s="78"/>
      <c r="S766" s="78"/>
      <c r="T766" s="78"/>
      <c r="U766" s="78"/>
      <c r="V766" s="78"/>
      <c r="W766" s="78"/>
      <c r="X766" s="78"/>
      <c r="Y766" s="78"/>
      <c r="Z766" s="78"/>
      <c r="AA766" s="78"/>
      <c r="AB766" s="78"/>
      <c r="AC766" s="78"/>
      <c r="AD766" s="78"/>
      <c r="AE766" s="78"/>
      <c r="AF766" s="51"/>
      <c r="AG766" s="78"/>
      <c r="AH766" s="78"/>
      <c r="AI766" s="51"/>
      <c r="AJ766" s="78"/>
    </row>
    <row r="767" spans="17:36" x14ac:dyDescent="0.25">
      <c r="Q767" s="78"/>
      <c r="R767" s="78"/>
      <c r="S767" s="78"/>
      <c r="T767" s="78"/>
      <c r="U767" s="78"/>
      <c r="V767" s="78"/>
      <c r="W767" s="78"/>
      <c r="X767" s="78"/>
      <c r="Y767" s="78"/>
      <c r="Z767" s="78"/>
      <c r="AA767" s="78"/>
      <c r="AB767" s="78"/>
      <c r="AC767" s="78"/>
      <c r="AD767" s="78"/>
      <c r="AE767" s="78"/>
      <c r="AF767" s="51"/>
      <c r="AG767" s="78"/>
      <c r="AH767" s="78"/>
      <c r="AI767" s="51"/>
      <c r="AJ767" s="78"/>
    </row>
    <row r="768" spans="17:36" x14ac:dyDescent="0.25">
      <c r="Q768" s="78"/>
      <c r="R768" s="78"/>
      <c r="S768" s="78"/>
      <c r="T768" s="78"/>
      <c r="U768" s="78"/>
      <c r="V768" s="78"/>
      <c r="W768" s="78"/>
      <c r="X768" s="78"/>
      <c r="Y768" s="78"/>
      <c r="Z768" s="78"/>
      <c r="AA768" s="78"/>
      <c r="AB768" s="78"/>
      <c r="AC768" s="78"/>
      <c r="AD768" s="78"/>
      <c r="AE768" s="78"/>
      <c r="AF768" s="51"/>
      <c r="AG768" s="78"/>
      <c r="AH768" s="78"/>
      <c r="AI768" s="51"/>
      <c r="AJ768" s="78"/>
    </row>
    <row r="769" spans="17:36" x14ac:dyDescent="0.25">
      <c r="Q769" s="78"/>
      <c r="R769" s="78"/>
      <c r="S769" s="78"/>
      <c r="T769" s="78"/>
      <c r="U769" s="78"/>
      <c r="V769" s="78"/>
      <c r="W769" s="78"/>
      <c r="X769" s="78"/>
      <c r="Y769" s="78"/>
      <c r="Z769" s="78"/>
      <c r="AA769" s="78"/>
      <c r="AB769" s="78"/>
      <c r="AC769" s="78"/>
      <c r="AD769" s="78"/>
      <c r="AE769" s="78"/>
      <c r="AF769" s="51"/>
      <c r="AG769" s="78"/>
      <c r="AH769" s="78"/>
      <c r="AI769" s="51"/>
      <c r="AJ769" s="78"/>
    </row>
    <row r="770" spans="17:36" x14ac:dyDescent="0.25">
      <c r="Q770" s="78"/>
      <c r="R770" s="78"/>
      <c r="S770" s="78"/>
      <c r="T770" s="78"/>
      <c r="U770" s="78"/>
      <c r="V770" s="78"/>
      <c r="W770" s="78"/>
      <c r="X770" s="78"/>
      <c r="Y770" s="78"/>
      <c r="Z770" s="78"/>
      <c r="AA770" s="78"/>
      <c r="AB770" s="78"/>
      <c r="AC770" s="78"/>
      <c r="AD770" s="78"/>
      <c r="AE770" s="78"/>
      <c r="AF770" s="51"/>
      <c r="AG770" s="78"/>
      <c r="AH770" s="78"/>
      <c r="AI770" s="51"/>
      <c r="AJ770" s="78"/>
    </row>
    <row r="771" spans="17:36" x14ac:dyDescent="0.25">
      <c r="Q771" s="78"/>
      <c r="R771" s="78"/>
      <c r="S771" s="78"/>
      <c r="T771" s="78"/>
      <c r="U771" s="78"/>
      <c r="V771" s="78"/>
      <c r="W771" s="78"/>
      <c r="X771" s="78"/>
      <c r="Y771" s="78"/>
      <c r="Z771" s="78"/>
      <c r="AA771" s="78"/>
      <c r="AB771" s="78"/>
      <c r="AC771" s="78"/>
      <c r="AD771" s="78"/>
      <c r="AE771" s="78"/>
      <c r="AF771" s="51"/>
      <c r="AG771" s="78"/>
      <c r="AH771" s="78"/>
      <c r="AI771" s="51"/>
      <c r="AJ771" s="78"/>
    </row>
    <row r="772" spans="17:36" x14ac:dyDescent="0.25">
      <c r="Q772" s="78"/>
      <c r="R772" s="78"/>
      <c r="S772" s="78"/>
      <c r="T772" s="78"/>
      <c r="U772" s="78"/>
      <c r="V772" s="78"/>
      <c r="W772" s="78"/>
      <c r="X772" s="78"/>
      <c r="Y772" s="78"/>
      <c r="Z772" s="78"/>
      <c r="AA772" s="78"/>
      <c r="AB772" s="78"/>
      <c r="AC772" s="78"/>
      <c r="AD772" s="78"/>
      <c r="AE772" s="78"/>
      <c r="AF772" s="51"/>
      <c r="AG772" s="78"/>
      <c r="AH772" s="78"/>
      <c r="AI772" s="51"/>
      <c r="AJ772" s="78"/>
    </row>
    <row r="773" spans="17:36" x14ac:dyDescent="0.25">
      <c r="Q773" s="78"/>
      <c r="R773" s="78"/>
      <c r="S773" s="78"/>
      <c r="T773" s="78"/>
      <c r="U773" s="78"/>
      <c r="V773" s="78"/>
      <c r="W773" s="78"/>
      <c r="X773" s="78"/>
      <c r="Y773" s="78"/>
      <c r="Z773" s="78"/>
      <c r="AA773" s="78"/>
      <c r="AB773" s="78"/>
      <c r="AC773" s="78"/>
      <c r="AD773" s="78"/>
      <c r="AE773" s="78"/>
      <c r="AF773" s="51"/>
      <c r="AG773" s="78"/>
      <c r="AH773" s="78"/>
      <c r="AI773" s="51"/>
      <c r="AJ773" s="78"/>
    </row>
    <row r="774" spans="17:36" x14ac:dyDescent="0.25">
      <c r="Q774" s="78"/>
      <c r="R774" s="78"/>
      <c r="S774" s="78"/>
      <c r="T774" s="78"/>
      <c r="U774" s="78"/>
      <c r="V774" s="78"/>
      <c r="W774" s="78"/>
      <c r="X774" s="78"/>
      <c r="Y774" s="78"/>
      <c r="Z774" s="78"/>
      <c r="AA774" s="78"/>
      <c r="AB774" s="78"/>
      <c r="AC774" s="78"/>
      <c r="AD774" s="78"/>
      <c r="AE774" s="78"/>
      <c r="AF774" s="51"/>
      <c r="AG774" s="78"/>
      <c r="AH774" s="78"/>
      <c r="AI774" s="51"/>
      <c r="AJ774" s="78"/>
    </row>
    <row r="775" spans="17:36" x14ac:dyDescent="0.25">
      <c r="Q775" s="78"/>
      <c r="R775" s="78"/>
      <c r="S775" s="78"/>
      <c r="T775" s="78"/>
      <c r="U775" s="78"/>
      <c r="V775" s="78"/>
      <c r="W775" s="78"/>
      <c r="X775" s="78"/>
      <c r="Y775" s="78"/>
      <c r="Z775" s="78"/>
      <c r="AA775" s="78"/>
      <c r="AB775" s="78"/>
      <c r="AC775" s="78"/>
      <c r="AD775" s="78"/>
      <c r="AE775" s="78"/>
      <c r="AF775" s="51"/>
      <c r="AG775" s="78"/>
      <c r="AH775" s="78"/>
      <c r="AI775" s="51"/>
      <c r="AJ775" s="78"/>
    </row>
    <row r="776" spans="17:36" x14ac:dyDescent="0.25">
      <c r="Q776" s="78"/>
      <c r="R776" s="78"/>
      <c r="S776" s="78"/>
      <c r="T776" s="78"/>
      <c r="U776" s="78"/>
      <c r="V776" s="78"/>
      <c r="W776" s="78"/>
      <c r="X776" s="78"/>
      <c r="Y776" s="78"/>
      <c r="Z776" s="78"/>
      <c r="AA776" s="78"/>
      <c r="AB776" s="78"/>
      <c r="AC776" s="78"/>
      <c r="AD776" s="78"/>
      <c r="AE776" s="78"/>
      <c r="AF776" s="51"/>
      <c r="AG776" s="78"/>
      <c r="AH776" s="78"/>
      <c r="AI776" s="51"/>
      <c r="AJ776" s="78"/>
    </row>
    <row r="777" spans="17:36" x14ac:dyDescent="0.25">
      <c r="Q777" s="78"/>
      <c r="R777" s="78"/>
      <c r="S777" s="78"/>
      <c r="T777" s="78"/>
      <c r="U777" s="78"/>
      <c r="V777" s="78"/>
      <c r="W777" s="78"/>
      <c r="X777" s="78"/>
      <c r="Y777" s="78"/>
      <c r="Z777" s="78"/>
      <c r="AA777" s="78"/>
      <c r="AB777" s="78"/>
      <c r="AC777" s="78"/>
      <c r="AD777" s="78"/>
      <c r="AE777" s="78"/>
      <c r="AF777" s="51"/>
      <c r="AG777" s="78"/>
      <c r="AH777" s="78"/>
      <c r="AI777" s="51"/>
      <c r="AJ777" s="78"/>
    </row>
    <row r="778" spans="17:36" x14ac:dyDescent="0.25">
      <c r="Q778" s="78"/>
      <c r="R778" s="78"/>
      <c r="S778" s="78"/>
      <c r="T778" s="78"/>
      <c r="U778" s="78"/>
      <c r="V778" s="78"/>
      <c r="W778" s="78"/>
      <c r="X778" s="78"/>
      <c r="Y778" s="78"/>
      <c r="Z778" s="78"/>
      <c r="AA778" s="78"/>
      <c r="AB778" s="78"/>
      <c r="AC778" s="78"/>
      <c r="AD778" s="78"/>
      <c r="AE778" s="78"/>
      <c r="AF778" s="51"/>
      <c r="AG778" s="78"/>
      <c r="AH778" s="78"/>
      <c r="AI778" s="51"/>
      <c r="AJ778" s="78"/>
    </row>
    <row r="779" spans="17:36" x14ac:dyDescent="0.25">
      <c r="Q779" s="78"/>
      <c r="R779" s="78"/>
      <c r="S779" s="78"/>
      <c r="T779" s="78"/>
      <c r="U779" s="78"/>
      <c r="V779" s="78"/>
      <c r="W779" s="78"/>
      <c r="X779" s="78"/>
      <c r="Y779" s="78"/>
      <c r="Z779" s="78"/>
      <c r="AA779" s="78"/>
      <c r="AB779" s="78"/>
      <c r="AC779" s="78"/>
      <c r="AD779" s="78"/>
      <c r="AE779" s="78"/>
      <c r="AF779" s="51"/>
      <c r="AG779" s="78"/>
      <c r="AH779" s="78"/>
      <c r="AI779" s="51"/>
      <c r="AJ779" s="78"/>
    </row>
    <row r="780" spans="17:36" x14ac:dyDescent="0.25">
      <c r="Q780" s="78"/>
      <c r="R780" s="78"/>
      <c r="S780" s="78"/>
      <c r="T780" s="78"/>
      <c r="U780" s="78"/>
      <c r="V780" s="78"/>
      <c r="W780" s="78"/>
      <c r="X780" s="78"/>
      <c r="Y780" s="78"/>
      <c r="Z780" s="78"/>
      <c r="AA780" s="78"/>
      <c r="AB780" s="78"/>
      <c r="AC780" s="78"/>
      <c r="AD780" s="78"/>
      <c r="AE780" s="78"/>
      <c r="AF780" s="51"/>
      <c r="AG780" s="78"/>
      <c r="AH780" s="78"/>
      <c r="AI780" s="51"/>
      <c r="AJ780" s="78"/>
    </row>
    <row r="781" spans="17:36" x14ac:dyDescent="0.25">
      <c r="Q781" s="78"/>
      <c r="R781" s="78"/>
      <c r="S781" s="78"/>
      <c r="T781" s="78"/>
      <c r="U781" s="78"/>
      <c r="V781" s="78"/>
      <c r="W781" s="78"/>
      <c r="X781" s="78"/>
      <c r="Y781" s="78"/>
      <c r="Z781" s="78"/>
      <c r="AA781" s="78"/>
      <c r="AB781" s="78"/>
      <c r="AC781" s="78"/>
      <c r="AD781" s="78"/>
      <c r="AE781" s="78"/>
      <c r="AF781" s="51"/>
      <c r="AG781" s="78"/>
      <c r="AH781" s="78"/>
      <c r="AI781" s="51"/>
      <c r="AJ781" s="78"/>
    </row>
    <row r="782" spans="17:36" x14ac:dyDescent="0.25">
      <c r="Q782" s="78"/>
      <c r="R782" s="78"/>
      <c r="S782" s="78"/>
      <c r="T782" s="78"/>
      <c r="U782" s="78"/>
      <c r="V782" s="78"/>
      <c r="W782" s="78"/>
      <c r="X782" s="78"/>
      <c r="Y782" s="78"/>
      <c r="Z782" s="78"/>
      <c r="AA782" s="78"/>
      <c r="AB782" s="78"/>
      <c r="AC782" s="78"/>
      <c r="AD782" s="78"/>
      <c r="AE782" s="78"/>
      <c r="AF782" s="51"/>
      <c r="AG782" s="78"/>
      <c r="AH782" s="78"/>
      <c r="AI782" s="51"/>
      <c r="AJ782" s="78"/>
    </row>
    <row r="783" spans="17:36" x14ac:dyDescent="0.25">
      <c r="Q783" s="78"/>
      <c r="R783" s="78"/>
      <c r="S783" s="78"/>
      <c r="T783" s="78"/>
      <c r="U783" s="78"/>
      <c r="V783" s="78"/>
      <c r="W783" s="78"/>
      <c r="X783" s="78"/>
      <c r="Y783" s="78"/>
      <c r="Z783" s="78"/>
      <c r="AA783" s="78"/>
      <c r="AB783" s="78"/>
      <c r="AC783" s="78"/>
      <c r="AD783" s="78"/>
      <c r="AE783" s="78"/>
      <c r="AF783" s="51"/>
      <c r="AG783" s="78"/>
      <c r="AH783" s="78"/>
      <c r="AI783" s="51"/>
      <c r="AJ783" s="78"/>
    </row>
    <row r="784" spans="17:36" x14ac:dyDescent="0.25">
      <c r="Q784" s="78"/>
      <c r="R784" s="78"/>
      <c r="S784" s="78"/>
      <c r="T784" s="78"/>
      <c r="U784" s="78"/>
      <c r="V784" s="78"/>
      <c r="W784" s="78"/>
      <c r="X784" s="78"/>
      <c r="Y784" s="78"/>
      <c r="Z784" s="78"/>
      <c r="AA784" s="78"/>
      <c r="AB784" s="78"/>
      <c r="AC784" s="78"/>
      <c r="AD784" s="78"/>
      <c r="AE784" s="78"/>
      <c r="AF784" s="51"/>
      <c r="AG784" s="78"/>
      <c r="AH784" s="78"/>
      <c r="AI784" s="51"/>
      <c r="AJ784" s="78"/>
    </row>
    <row r="785" spans="17:36" x14ac:dyDescent="0.25">
      <c r="Q785" s="78"/>
      <c r="R785" s="78"/>
      <c r="S785" s="78"/>
      <c r="T785" s="78"/>
      <c r="U785" s="78"/>
      <c r="V785" s="78"/>
      <c r="W785" s="78"/>
      <c r="X785" s="78"/>
      <c r="Y785" s="78"/>
      <c r="Z785" s="78"/>
      <c r="AA785" s="78"/>
      <c r="AB785" s="78"/>
      <c r="AC785" s="78"/>
      <c r="AD785" s="78"/>
      <c r="AE785" s="78"/>
      <c r="AF785" s="51"/>
      <c r="AG785" s="78"/>
      <c r="AH785" s="78"/>
      <c r="AI785" s="51"/>
      <c r="AJ785" s="78"/>
    </row>
    <row r="786" spans="17:36" x14ac:dyDescent="0.25">
      <c r="Q786" s="78"/>
      <c r="R786" s="78"/>
      <c r="S786" s="78"/>
      <c r="T786" s="78"/>
      <c r="U786" s="78"/>
      <c r="V786" s="78"/>
      <c r="W786" s="78"/>
      <c r="X786" s="78"/>
      <c r="Y786" s="78"/>
      <c r="Z786" s="78"/>
      <c r="AA786" s="78"/>
      <c r="AB786" s="78"/>
      <c r="AC786" s="78"/>
      <c r="AD786" s="78"/>
      <c r="AE786" s="78"/>
      <c r="AF786" s="51"/>
      <c r="AG786" s="78"/>
      <c r="AH786" s="78"/>
      <c r="AI786" s="51"/>
      <c r="AJ786" s="78"/>
    </row>
    <row r="787" spans="17:36" x14ac:dyDescent="0.25">
      <c r="Q787" s="78"/>
      <c r="R787" s="78"/>
      <c r="S787" s="78"/>
      <c r="T787" s="78"/>
      <c r="U787" s="78"/>
      <c r="V787" s="78"/>
      <c r="W787" s="78"/>
      <c r="X787" s="78"/>
      <c r="Y787" s="78"/>
      <c r="Z787" s="78"/>
      <c r="AA787" s="78"/>
      <c r="AB787" s="78"/>
      <c r="AC787" s="78"/>
      <c r="AD787" s="78"/>
      <c r="AE787" s="78"/>
      <c r="AF787" s="51"/>
      <c r="AG787" s="78"/>
      <c r="AH787" s="78"/>
      <c r="AI787" s="51"/>
      <c r="AJ787" s="78"/>
    </row>
    <row r="788" spans="17:36" x14ac:dyDescent="0.25">
      <c r="Q788" s="78"/>
      <c r="R788" s="78"/>
      <c r="S788" s="78"/>
      <c r="T788" s="78"/>
      <c r="U788" s="78"/>
      <c r="V788" s="78"/>
      <c r="W788" s="78"/>
      <c r="X788" s="78"/>
      <c r="Y788" s="78"/>
      <c r="Z788" s="78"/>
      <c r="AA788" s="78"/>
      <c r="AB788" s="78"/>
      <c r="AC788" s="78"/>
      <c r="AD788" s="78"/>
      <c r="AE788" s="78"/>
      <c r="AF788" s="51"/>
      <c r="AG788" s="78"/>
      <c r="AH788" s="78"/>
      <c r="AI788" s="51"/>
      <c r="AJ788" s="78"/>
    </row>
    <row r="789" spans="17:36" x14ac:dyDescent="0.25">
      <c r="Q789" s="78"/>
      <c r="R789" s="78"/>
      <c r="S789" s="78"/>
      <c r="T789" s="78"/>
      <c r="U789" s="78"/>
      <c r="V789" s="78"/>
      <c r="W789" s="78"/>
      <c r="X789" s="78"/>
      <c r="Y789" s="78"/>
      <c r="Z789" s="78"/>
      <c r="AA789" s="78"/>
      <c r="AB789" s="78"/>
      <c r="AC789" s="78"/>
      <c r="AD789" s="78"/>
      <c r="AE789" s="78"/>
      <c r="AF789" s="51"/>
      <c r="AG789" s="78"/>
      <c r="AH789" s="78"/>
      <c r="AI789" s="51"/>
      <c r="AJ789" s="78"/>
    </row>
    <row r="790" spans="17:36" x14ac:dyDescent="0.25">
      <c r="Q790" s="78"/>
      <c r="R790" s="78"/>
      <c r="S790" s="78"/>
      <c r="T790" s="78"/>
      <c r="U790" s="78"/>
      <c r="V790" s="78"/>
      <c r="W790" s="78"/>
      <c r="X790" s="78"/>
      <c r="Y790" s="78"/>
      <c r="Z790" s="78"/>
      <c r="AA790" s="78"/>
      <c r="AB790" s="78"/>
      <c r="AC790" s="78"/>
      <c r="AD790" s="78"/>
      <c r="AE790" s="78"/>
      <c r="AF790" s="51"/>
      <c r="AG790" s="78"/>
      <c r="AH790" s="78"/>
      <c r="AI790" s="51"/>
      <c r="AJ790" s="78"/>
    </row>
    <row r="791" spans="17:36" x14ac:dyDescent="0.25">
      <c r="Q791" s="78"/>
      <c r="R791" s="78"/>
      <c r="S791" s="78"/>
      <c r="T791" s="78"/>
      <c r="U791" s="78"/>
      <c r="V791" s="78"/>
      <c r="W791" s="78"/>
      <c r="X791" s="78"/>
      <c r="Y791" s="78"/>
      <c r="Z791" s="78"/>
      <c r="AA791" s="78"/>
      <c r="AB791" s="78"/>
      <c r="AC791" s="78"/>
      <c r="AD791" s="78"/>
      <c r="AE791" s="78"/>
      <c r="AF791" s="51"/>
      <c r="AG791" s="78"/>
      <c r="AH791" s="78"/>
      <c r="AI791" s="51"/>
      <c r="AJ791" s="78"/>
    </row>
    <row r="792" spans="17:36" x14ac:dyDescent="0.25">
      <c r="Q792" s="78"/>
      <c r="R792" s="78"/>
      <c r="S792" s="78"/>
      <c r="T792" s="78"/>
      <c r="U792" s="78"/>
      <c r="V792" s="78"/>
      <c r="W792" s="78"/>
      <c r="X792" s="78"/>
      <c r="Y792" s="78"/>
      <c r="Z792" s="78"/>
      <c r="AA792" s="78"/>
      <c r="AB792" s="78"/>
      <c r="AC792" s="78"/>
      <c r="AD792" s="78"/>
      <c r="AE792" s="78"/>
      <c r="AF792" s="51"/>
      <c r="AG792" s="78"/>
      <c r="AH792" s="78"/>
      <c r="AI792" s="51"/>
      <c r="AJ792" s="78"/>
    </row>
    <row r="793" spans="17:36" x14ac:dyDescent="0.25">
      <c r="Q793" s="78"/>
      <c r="R793" s="78"/>
      <c r="S793" s="78"/>
      <c r="T793" s="78"/>
      <c r="U793" s="78"/>
      <c r="V793" s="78"/>
      <c r="W793" s="78"/>
      <c r="X793" s="78"/>
      <c r="Y793" s="78"/>
      <c r="Z793" s="78"/>
      <c r="AA793" s="78"/>
      <c r="AB793" s="78"/>
      <c r="AC793" s="78"/>
      <c r="AD793" s="78"/>
      <c r="AE793" s="78"/>
      <c r="AF793" s="51"/>
      <c r="AG793" s="78"/>
      <c r="AH793" s="78"/>
      <c r="AI793" s="51"/>
      <c r="AJ793" s="78"/>
    </row>
    <row r="794" spans="17:36" x14ac:dyDescent="0.25">
      <c r="Q794" s="78"/>
      <c r="R794" s="78"/>
      <c r="S794" s="78"/>
      <c r="T794" s="78"/>
      <c r="U794" s="78"/>
      <c r="V794" s="78"/>
      <c r="W794" s="78"/>
      <c r="X794" s="78"/>
      <c r="Y794" s="78"/>
      <c r="Z794" s="78"/>
      <c r="AA794" s="78"/>
      <c r="AB794" s="78"/>
      <c r="AC794" s="78"/>
      <c r="AD794" s="78"/>
      <c r="AE794" s="78"/>
      <c r="AF794" s="51"/>
      <c r="AG794" s="78"/>
      <c r="AH794" s="78"/>
      <c r="AI794" s="51"/>
      <c r="AJ794" s="78"/>
    </row>
    <row r="795" spans="17:36" x14ac:dyDescent="0.25">
      <c r="Q795" s="78"/>
      <c r="R795" s="78"/>
      <c r="S795" s="78"/>
      <c r="T795" s="78"/>
      <c r="U795" s="78"/>
      <c r="V795" s="78"/>
      <c r="W795" s="78"/>
      <c r="X795" s="78"/>
      <c r="Y795" s="78"/>
      <c r="Z795" s="78"/>
      <c r="AA795" s="78"/>
      <c r="AB795" s="78"/>
      <c r="AC795" s="78"/>
      <c r="AD795" s="78"/>
      <c r="AE795" s="78"/>
      <c r="AF795" s="51"/>
      <c r="AG795" s="78"/>
      <c r="AH795" s="78"/>
      <c r="AI795" s="51"/>
      <c r="AJ795" s="78"/>
    </row>
    <row r="796" spans="17:36" x14ac:dyDescent="0.25">
      <c r="Q796" s="78"/>
      <c r="R796" s="78"/>
      <c r="S796" s="78"/>
      <c r="T796" s="78"/>
      <c r="U796" s="78"/>
      <c r="V796" s="78"/>
      <c r="W796" s="78"/>
      <c r="X796" s="78"/>
      <c r="Y796" s="78"/>
      <c r="Z796" s="78"/>
      <c r="AA796" s="78"/>
      <c r="AB796" s="78"/>
      <c r="AC796" s="78"/>
      <c r="AD796" s="78"/>
      <c r="AE796" s="78"/>
      <c r="AF796" s="51"/>
      <c r="AG796" s="78"/>
      <c r="AH796" s="78"/>
      <c r="AI796" s="51"/>
      <c r="AJ796" s="78"/>
    </row>
    <row r="797" spans="17:36" x14ac:dyDescent="0.25">
      <c r="Q797" s="78"/>
      <c r="R797" s="78"/>
      <c r="S797" s="78"/>
      <c r="T797" s="78"/>
      <c r="U797" s="78"/>
      <c r="V797" s="78"/>
      <c r="W797" s="78"/>
      <c r="X797" s="78"/>
      <c r="Y797" s="78"/>
      <c r="Z797" s="78"/>
      <c r="AA797" s="78"/>
      <c r="AB797" s="78"/>
      <c r="AC797" s="78"/>
      <c r="AD797" s="78"/>
      <c r="AE797" s="78"/>
      <c r="AF797" s="51"/>
      <c r="AG797" s="78"/>
      <c r="AH797" s="78"/>
      <c r="AI797" s="51"/>
      <c r="AJ797" s="78"/>
    </row>
    <row r="798" spans="17:36" x14ac:dyDescent="0.25">
      <c r="Q798" s="78"/>
      <c r="R798" s="78"/>
      <c r="S798" s="78"/>
      <c r="T798" s="78"/>
      <c r="U798" s="78"/>
      <c r="V798" s="78"/>
      <c r="W798" s="78"/>
      <c r="X798" s="78"/>
      <c r="Y798" s="78"/>
      <c r="Z798" s="78"/>
      <c r="AA798" s="78"/>
      <c r="AB798" s="78"/>
      <c r="AC798" s="78"/>
      <c r="AD798" s="78"/>
      <c r="AE798" s="78"/>
      <c r="AF798" s="51"/>
      <c r="AG798" s="78"/>
      <c r="AH798" s="78"/>
      <c r="AI798" s="51"/>
      <c r="AJ798" s="78"/>
    </row>
    <row r="799" spans="17:36" x14ac:dyDescent="0.25">
      <c r="Q799" s="78"/>
      <c r="R799" s="78"/>
      <c r="S799" s="78"/>
      <c r="T799" s="78"/>
      <c r="U799" s="78"/>
      <c r="V799" s="78"/>
      <c r="W799" s="78"/>
      <c r="X799" s="78"/>
      <c r="Y799" s="78"/>
      <c r="Z799" s="78"/>
      <c r="AA799" s="78"/>
      <c r="AB799" s="78"/>
      <c r="AC799" s="78"/>
      <c r="AD799" s="78"/>
      <c r="AE799" s="78"/>
      <c r="AF799" s="51"/>
      <c r="AG799" s="78"/>
      <c r="AH799" s="78"/>
      <c r="AI799" s="51"/>
      <c r="AJ799" s="78"/>
    </row>
    <row r="800" spans="17:36" x14ac:dyDescent="0.25">
      <c r="Q800" s="78"/>
      <c r="R800" s="78"/>
      <c r="S800" s="78"/>
      <c r="T800" s="78"/>
      <c r="U800" s="78"/>
      <c r="V800" s="78"/>
      <c r="W800" s="78"/>
      <c r="X800" s="78"/>
      <c r="Y800" s="78"/>
      <c r="Z800" s="78"/>
      <c r="AA800" s="78"/>
      <c r="AB800" s="78"/>
      <c r="AC800" s="78"/>
      <c r="AD800" s="78"/>
      <c r="AE800" s="78"/>
      <c r="AF800" s="51"/>
      <c r="AG800" s="78"/>
      <c r="AH800" s="78"/>
      <c r="AI800" s="51"/>
      <c r="AJ800" s="78"/>
    </row>
    <row r="801" spans="17:36" x14ac:dyDescent="0.25">
      <c r="Q801" s="78"/>
      <c r="R801" s="78"/>
      <c r="S801" s="78"/>
      <c r="T801" s="78"/>
      <c r="U801" s="78"/>
      <c r="V801" s="78"/>
      <c r="W801" s="78"/>
      <c r="X801" s="78"/>
      <c r="Y801" s="78"/>
      <c r="Z801" s="78"/>
      <c r="AA801" s="78"/>
      <c r="AB801" s="78"/>
      <c r="AC801" s="78"/>
      <c r="AD801" s="78"/>
      <c r="AE801" s="78"/>
      <c r="AF801" s="51"/>
      <c r="AG801" s="78"/>
      <c r="AH801" s="78"/>
      <c r="AI801" s="51"/>
      <c r="AJ801" s="78"/>
    </row>
    <row r="802" spans="17:36" x14ac:dyDescent="0.25">
      <c r="Q802" s="78"/>
      <c r="R802" s="78"/>
      <c r="S802" s="78"/>
      <c r="T802" s="78"/>
      <c r="U802" s="78"/>
      <c r="V802" s="78"/>
      <c r="W802" s="78"/>
      <c r="X802" s="78"/>
      <c r="Y802" s="78"/>
      <c r="Z802" s="78"/>
      <c r="AA802" s="78"/>
      <c r="AB802" s="78"/>
      <c r="AC802" s="78"/>
      <c r="AD802" s="78"/>
      <c r="AE802" s="78"/>
      <c r="AF802" s="51"/>
      <c r="AG802" s="78"/>
      <c r="AH802" s="78"/>
      <c r="AI802" s="51"/>
      <c r="AJ802" s="78"/>
    </row>
    <row r="803" spans="17:36" x14ac:dyDescent="0.25">
      <c r="Q803" s="78"/>
      <c r="R803" s="78"/>
      <c r="S803" s="78"/>
      <c r="T803" s="78"/>
      <c r="U803" s="78"/>
      <c r="V803" s="78"/>
      <c r="W803" s="78"/>
      <c r="X803" s="78"/>
      <c r="Y803" s="78"/>
      <c r="Z803" s="78"/>
      <c r="AA803" s="78"/>
      <c r="AB803" s="78"/>
      <c r="AC803" s="78"/>
      <c r="AD803" s="78"/>
      <c r="AE803" s="78"/>
      <c r="AF803" s="51"/>
      <c r="AG803" s="78"/>
      <c r="AH803" s="78"/>
      <c r="AI803" s="51"/>
      <c r="AJ803" s="78"/>
    </row>
    <row r="804" spans="17:36" x14ac:dyDescent="0.25">
      <c r="Q804" s="78"/>
      <c r="R804" s="78"/>
      <c r="S804" s="78"/>
      <c r="T804" s="78"/>
      <c r="U804" s="78"/>
      <c r="V804" s="78"/>
      <c r="W804" s="78"/>
      <c r="X804" s="78"/>
      <c r="Y804" s="78"/>
      <c r="Z804" s="78"/>
      <c r="AA804" s="78"/>
      <c r="AB804" s="78"/>
      <c r="AC804" s="78"/>
      <c r="AD804" s="78"/>
      <c r="AE804" s="78"/>
      <c r="AF804" s="51"/>
      <c r="AG804" s="78"/>
      <c r="AH804" s="78"/>
      <c r="AI804" s="51"/>
      <c r="AJ804" s="78"/>
    </row>
    <row r="805" spans="17:36" x14ac:dyDescent="0.25">
      <c r="Q805" s="78"/>
      <c r="R805" s="78"/>
      <c r="S805" s="78"/>
      <c r="T805" s="78"/>
      <c r="U805" s="78"/>
      <c r="V805" s="78"/>
      <c r="W805" s="78"/>
      <c r="X805" s="78"/>
      <c r="Y805" s="78"/>
      <c r="Z805" s="78"/>
      <c r="AA805" s="78"/>
      <c r="AB805" s="78"/>
      <c r="AC805" s="78"/>
      <c r="AD805" s="78"/>
      <c r="AE805" s="78"/>
      <c r="AF805" s="51"/>
      <c r="AG805" s="78"/>
      <c r="AH805" s="78"/>
      <c r="AI805" s="51"/>
      <c r="AJ805" s="78"/>
    </row>
    <row r="806" spans="17:36" x14ac:dyDescent="0.25">
      <c r="Q806" s="78"/>
      <c r="R806" s="78"/>
      <c r="S806" s="78"/>
      <c r="T806" s="78"/>
      <c r="U806" s="78"/>
      <c r="V806" s="78"/>
      <c r="W806" s="78"/>
      <c r="X806" s="78"/>
      <c r="Y806" s="78"/>
      <c r="Z806" s="78"/>
      <c r="AA806" s="78"/>
      <c r="AB806" s="78"/>
      <c r="AC806" s="78"/>
      <c r="AD806" s="78"/>
      <c r="AE806" s="78"/>
      <c r="AF806" s="51"/>
      <c r="AG806" s="78"/>
      <c r="AH806" s="78"/>
      <c r="AI806" s="51"/>
      <c r="AJ806" s="78"/>
    </row>
    <row r="807" spans="17:36" x14ac:dyDescent="0.25">
      <c r="Q807" s="78"/>
      <c r="R807" s="78"/>
      <c r="S807" s="78"/>
      <c r="T807" s="78"/>
      <c r="U807" s="78"/>
      <c r="V807" s="78"/>
      <c r="W807" s="78"/>
      <c r="X807" s="78"/>
      <c r="Y807" s="78"/>
      <c r="Z807" s="78"/>
      <c r="AA807" s="78"/>
      <c r="AB807" s="78"/>
      <c r="AC807" s="78"/>
      <c r="AD807" s="78"/>
      <c r="AE807" s="78"/>
      <c r="AF807" s="51"/>
      <c r="AG807" s="78"/>
      <c r="AH807" s="78"/>
      <c r="AI807" s="51"/>
      <c r="AJ807" s="78"/>
    </row>
    <row r="808" spans="17:36" x14ac:dyDescent="0.25">
      <c r="Q808" s="78"/>
      <c r="R808" s="78"/>
      <c r="S808" s="78"/>
      <c r="T808" s="78"/>
      <c r="U808" s="78"/>
      <c r="V808" s="78"/>
      <c r="W808" s="78"/>
      <c r="X808" s="78"/>
      <c r="Y808" s="78"/>
      <c r="Z808" s="78"/>
      <c r="AA808" s="78"/>
      <c r="AB808" s="78"/>
      <c r="AC808" s="78"/>
      <c r="AD808" s="78"/>
      <c r="AE808" s="78"/>
      <c r="AF808" s="51"/>
      <c r="AG808" s="78"/>
      <c r="AH808" s="78"/>
      <c r="AI808" s="51"/>
      <c r="AJ808" s="78"/>
    </row>
    <row r="809" spans="17:36" x14ac:dyDescent="0.25">
      <c r="Q809" s="78"/>
      <c r="R809" s="78"/>
      <c r="S809" s="78"/>
      <c r="T809" s="78"/>
      <c r="U809" s="78"/>
      <c r="V809" s="78"/>
      <c r="W809" s="78"/>
      <c r="X809" s="78"/>
      <c r="Y809" s="78"/>
      <c r="Z809" s="78"/>
      <c r="AA809" s="78"/>
      <c r="AB809" s="78"/>
      <c r="AC809" s="78"/>
      <c r="AD809" s="78"/>
      <c r="AE809" s="78"/>
      <c r="AF809" s="51"/>
      <c r="AG809" s="78"/>
      <c r="AH809" s="78"/>
      <c r="AI809" s="51"/>
      <c r="AJ809" s="78"/>
    </row>
    <row r="810" spans="17:36" x14ac:dyDescent="0.25">
      <c r="Q810" s="78"/>
      <c r="R810" s="78"/>
      <c r="S810" s="78"/>
      <c r="T810" s="78"/>
      <c r="U810" s="78"/>
      <c r="V810" s="78"/>
      <c r="W810" s="78"/>
      <c r="X810" s="78"/>
      <c r="Y810" s="78"/>
      <c r="Z810" s="78"/>
      <c r="AA810" s="78"/>
      <c r="AB810" s="78"/>
      <c r="AC810" s="78"/>
      <c r="AD810" s="78"/>
      <c r="AE810" s="78"/>
      <c r="AF810" s="51"/>
      <c r="AG810" s="78"/>
      <c r="AH810" s="78"/>
      <c r="AI810" s="51"/>
      <c r="AJ810" s="78"/>
    </row>
    <row r="811" spans="17:36" x14ac:dyDescent="0.25">
      <c r="Q811" s="78"/>
      <c r="R811" s="78"/>
      <c r="S811" s="78"/>
      <c r="T811" s="78"/>
      <c r="U811" s="78"/>
      <c r="V811" s="78"/>
      <c r="W811" s="78"/>
      <c r="X811" s="78"/>
      <c r="Y811" s="78"/>
      <c r="Z811" s="78"/>
      <c r="AA811" s="78"/>
      <c r="AB811" s="78"/>
      <c r="AC811" s="78"/>
      <c r="AD811" s="78"/>
      <c r="AE811" s="78"/>
      <c r="AF811" s="51"/>
      <c r="AG811" s="78"/>
      <c r="AH811" s="78"/>
      <c r="AI811" s="51"/>
      <c r="AJ811" s="78"/>
    </row>
    <row r="812" spans="17:36" x14ac:dyDescent="0.25">
      <c r="Q812" s="78"/>
      <c r="R812" s="78"/>
      <c r="S812" s="78"/>
      <c r="T812" s="78"/>
      <c r="U812" s="78"/>
      <c r="V812" s="78"/>
      <c r="W812" s="78"/>
      <c r="X812" s="78"/>
      <c r="Y812" s="78"/>
      <c r="Z812" s="78"/>
      <c r="AA812" s="78"/>
      <c r="AB812" s="78"/>
      <c r="AC812" s="78"/>
      <c r="AD812" s="78"/>
      <c r="AE812" s="78"/>
      <c r="AF812" s="51"/>
      <c r="AG812" s="78"/>
      <c r="AH812" s="78"/>
      <c r="AI812" s="51"/>
      <c r="AJ812" s="78"/>
    </row>
    <row r="813" spans="17:36" x14ac:dyDescent="0.25">
      <c r="Q813" s="78"/>
      <c r="R813" s="78"/>
      <c r="S813" s="78"/>
      <c r="T813" s="78"/>
      <c r="U813" s="78"/>
      <c r="V813" s="78"/>
      <c r="W813" s="78"/>
      <c r="X813" s="78"/>
      <c r="Y813" s="78"/>
      <c r="Z813" s="78"/>
      <c r="AA813" s="78"/>
      <c r="AB813" s="78"/>
      <c r="AC813" s="78"/>
      <c r="AD813" s="78"/>
      <c r="AE813" s="78"/>
      <c r="AF813" s="51"/>
      <c r="AG813" s="78"/>
      <c r="AH813" s="78"/>
      <c r="AI813" s="51"/>
      <c r="AJ813" s="78"/>
    </row>
    <row r="814" spans="17:36" x14ac:dyDescent="0.25">
      <c r="Q814" s="78"/>
      <c r="R814" s="78"/>
      <c r="S814" s="78"/>
      <c r="T814" s="78"/>
      <c r="U814" s="78"/>
      <c r="V814" s="78"/>
      <c r="W814" s="78"/>
      <c r="X814" s="78"/>
      <c r="Y814" s="78"/>
      <c r="Z814" s="78"/>
      <c r="AA814" s="78"/>
      <c r="AB814" s="78"/>
      <c r="AC814" s="78"/>
      <c r="AD814" s="78"/>
      <c r="AE814" s="78"/>
      <c r="AF814" s="51"/>
      <c r="AG814" s="78"/>
      <c r="AH814" s="78"/>
      <c r="AI814" s="51"/>
      <c r="AJ814" s="78"/>
    </row>
    <row r="815" spans="17:36" x14ac:dyDescent="0.25">
      <c r="Q815" s="78"/>
      <c r="R815" s="78"/>
      <c r="S815" s="78"/>
      <c r="T815" s="78"/>
      <c r="U815" s="78"/>
      <c r="V815" s="78"/>
      <c r="W815" s="78"/>
      <c r="X815" s="78"/>
      <c r="Y815" s="78"/>
      <c r="Z815" s="78"/>
      <c r="AA815" s="78"/>
      <c r="AB815" s="78"/>
      <c r="AC815" s="78"/>
      <c r="AD815" s="78"/>
      <c r="AE815" s="78"/>
      <c r="AF815" s="51"/>
      <c r="AG815" s="78"/>
      <c r="AH815" s="78"/>
      <c r="AI815" s="51"/>
      <c r="AJ815" s="78"/>
    </row>
    <row r="816" spans="17:36" x14ac:dyDescent="0.25">
      <c r="Q816" s="78"/>
      <c r="R816" s="78"/>
      <c r="S816" s="78"/>
      <c r="T816" s="78"/>
      <c r="U816" s="78"/>
      <c r="V816" s="78"/>
      <c r="W816" s="78"/>
      <c r="X816" s="78"/>
      <c r="Y816" s="78"/>
      <c r="Z816" s="78"/>
      <c r="AA816" s="78"/>
      <c r="AB816" s="78"/>
      <c r="AC816" s="78"/>
      <c r="AD816" s="78"/>
      <c r="AE816" s="78"/>
      <c r="AF816" s="51"/>
      <c r="AG816" s="78"/>
      <c r="AH816" s="78"/>
      <c r="AI816" s="51"/>
      <c r="AJ816" s="78"/>
    </row>
    <row r="817" spans="17:36" x14ac:dyDescent="0.25">
      <c r="Q817" s="78"/>
      <c r="R817" s="78"/>
      <c r="S817" s="78"/>
      <c r="T817" s="78"/>
      <c r="U817" s="78"/>
      <c r="V817" s="78"/>
      <c r="W817" s="78"/>
      <c r="X817" s="78"/>
      <c r="Y817" s="78"/>
      <c r="Z817" s="78"/>
      <c r="AA817" s="78"/>
      <c r="AB817" s="78"/>
      <c r="AC817" s="78"/>
      <c r="AD817" s="78"/>
      <c r="AE817" s="78"/>
      <c r="AF817" s="51"/>
      <c r="AG817" s="78"/>
      <c r="AH817" s="78"/>
      <c r="AI817" s="51"/>
      <c r="AJ817" s="78"/>
    </row>
    <row r="818" spans="17:36" x14ac:dyDescent="0.25">
      <c r="Q818" s="78"/>
      <c r="R818" s="78"/>
      <c r="S818" s="78"/>
      <c r="T818" s="78"/>
      <c r="U818" s="78"/>
      <c r="V818" s="78"/>
      <c r="W818" s="78"/>
      <c r="X818" s="78"/>
      <c r="Y818" s="78"/>
      <c r="Z818" s="78"/>
      <c r="AA818" s="78"/>
      <c r="AB818" s="78"/>
      <c r="AC818" s="78"/>
      <c r="AD818" s="78"/>
      <c r="AE818" s="78"/>
      <c r="AF818" s="51"/>
      <c r="AG818" s="78"/>
      <c r="AH818" s="78"/>
      <c r="AI818" s="51"/>
      <c r="AJ818" s="78"/>
    </row>
    <row r="819" spans="17:36" x14ac:dyDescent="0.25">
      <c r="Q819" s="78"/>
      <c r="R819" s="78"/>
      <c r="S819" s="78"/>
      <c r="T819" s="78"/>
      <c r="U819" s="78"/>
      <c r="V819" s="78"/>
      <c r="W819" s="78"/>
      <c r="X819" s="78"/>
      <c r="Y819" s="78"/>
      <c r="Z819" s="78"/>
      <c r="AA819" s="78"/>
      <c r="AB819" s="78"/>
      <c r="AC819" s="78"/>
      <c r="AD819" s="78"/>
      <c r="AE819" s="78"/>
      <c r="AF819" s="51"/>
      <c r="AG819" s="78"/>
      <c r="AH819" s="78"/>
      <c r="AI819" s="51"/>
      <c r="AJ819" s="78"/>
    </row>
    <row r="820" spans="17:36" x14ac:dyDescent="0.25">
      <c r="Q820" s="78"/>
      <c r="R820" s="78"/>
      <c r="S820" s="78"/>
      <c r="T820" s="78"/>
      <c r="U820" s="78"/>
      <c r="V820" s="78"/>
      <c r="W820" s="78"/>
      <c r="X820" s="78"/>
      <c r="Y820" s="78"/>
      <c r="Z820" s="78"/>
      <c r="AA820" s="78"/>
      <c r="AB820" s="78"/>
      <c r="AC820" s="78"/>
      <c r="AD820" s="78"/>
      <c r="AE820" s="78"/>
      <c r="AF820" s="51"/>
      <c r="AG820" s="78"/>
      <c r="AH820" s="78"/>
      <c r="AI820" s="51"/>
      <c r="AJ820" s="78"/>
    </row>
    <row r="821" spans="17:36" x14ac:dyDescent="0.25">
      <c r="Q821" s="78"/>
      <c r="R821" s="78"/>
      <c r="S821" s="78"/>
      <c r="T821" s="78"/>
      <c r="U821" s="78"/>
      <c r="V821" s="78"/>
      <c r="W821" s="78"/>
      <c r="X821" s="78"/>
      <c r="Y821" s="78"/>
      <c r="Z821" s="78"/>
      <c r="AA821" s="78"/>
      <c r="AB821" s="78"/>
      <c r="AC821" s="78"/>
      <c r="AD821" s="78"/>
      <c r="AE821" s="78"/>
      <c r="AF821" s="51"/>
      <c r="AG821" s="78"/>
      <c r="AH821" s="78"/>
      <c r="AI821" s="51"/>
      <c r="AJ821" s="78"/>
    </row>
    <row r="822" spans="17:36" x14ac:dyDescent="0.25">
      <c r="Q822" s="78"/>
      <c r="R822" s="78"/>
      <c r="S822" s="78"/>
      <c r="T822" s="78"/>
      <c r="U822" s="78"/>
      <c r="V822" s="78"/>
      <c r="W822" s="78"/>
      <c r="X822" s="78"/>
      <c r="Y822" s="78"/>
      <c r="Z822" s="78"/>
      <c r="AA822" s="78"/>
      <c r="AB822" s="78"/>
      <c r="AC822" s="78"/>
      <c r="AD822" s="78"/>
      <c r="AE822" s="78"/>
      <c r="AF822" s="51"/>
      <c r="AG822" s="78"/>
      <c r="AH822" s="78"/>
      <c r="AI822" s="51"/>
      <c r="AJ822" s="78"/>
    </row>
    <row r="823" spans="17:36" x14ac:dyDescent="0.25">
      <c r="Q823" s="78"/>
      <c r="R823" s="78"/>
      <c r="S823" s="78"/>
      <c r="T823" s="78"/>
      <c r="U823" s="78"/>
      <c r="V823" s="78"/>
      <c r="W823" s="78"/>
      <c r="X823" s="78"/>
      <c r="Y823" s="78"/>
      <c r="Z823" s="78"/>
      <c r="AA823" s="78"/>
      <c r="AB823" s="78"/>
      <c r="AC823" s="78"/>
      <c r="AD823" s="78"/>
      <c r="AE823" s="78"/>
      <c r="AF823" s="51"/>
      <c r="AG823" s="78"/>
      <c r="AH823" s="78"/>
      <c r="AI823" s="51"/>
      <c r="AJ823" s="78"/>
    </row>
    <row r="824" spans="17:36" x14ac:dyDescent="0.25">
      <c r="Q824" s="78"/>
      <c r="R824" s="78"/>
      <c r="S824" s="78"/>
      <c r="T824" s="78"/>
      <c r="U824" s="78"/>
      <c r="V824" s="78"/>
      <c r="W824" s="78"/>
      <c r="X824" s="78"/>
      <c r="Y824" s="78"/>
      <c r="Z824" s="78"/>
      <c r="AA824" s="78"/>
      <c r="AB824" s="78"/>
      <c r="AC824" s="78"/>
      <c r="AD824" s="78"/>
      <c r="AE824" s="78"/>
      <c r="AF824" s="51"/>
      <c r="AG824" s="78"/>
      <c r="AH824" s="78"/>
      <c r="AI824" s="51"/>
      <c r="AJ824" s="78"/>
    </row>
    <row r="825" spans="17:36" x14ac:dyDescent="0.25">
      <c r="Q825" s="78"/>
      <c r="R825" s="78"/>
      <c r="S825" s="78"/>
      <c r="T825" s="78"/>
      <c r="U825" s="78"/>
      <c r="V825" s="78"/>
      <c r="W825" s="78"/>
      <c r="X825" s="78"/>
      <c r="Y825" s="78"/>
      <c r="Z825" s="78"/>
      <c r="AA825" s="78"/>
      <c r="AB825" s="78"/>
      <c r="AC825" s="78"/>
      <c r="AD825" s="78"/>
      <c r="AE825" s="78"/>
      <c r="AF825" s="51"/>
      <c r="AG825" s="78"/>
      <c r="AH825" s="78"/>
      <c r="AI825" s="51"/>
      <c r="AJ825" s="78"/>
    </row>
    <row r="826" spans="17:36" x14ac:dyDescent="0.25">
      <c r="Q826" s="78"/>
      <c r="R826" s="78"/>
      <c r="S826" s="78"/>
      <c r="T826" s="78"/>
      <c r="U826" s="78"/>
      <c r="V826" s="78"/>
      <c r="W826" s="78"/>
      <c r="X826" s="78"/>
      <c r="Y826" s="78"/>
      <c r="Z826" s="78"/>
      <c r="AA826" s="78"/>
      <c r="AB826" s="78"/>
      <c r="AC826" s="78"/>
      <c r="AD826" s="78"/>
      <c r="AE826" s="78"/>
      <c r="AF826" s="51"/>
      <c r="AG826" s="78"/>
      <c r="AH826" s="78"/>
      <c r="AI826" s="51"/>
      <c r="AJ826" s="78"/>
    </row>
    <row r="827" spans="17:36" x14ac:dyDescent="0.25">
      <c r="Q827" s="78"/>
      <c r="R827" s="78"/>
      <c r="S827" s="78"/>
      <c r="T827" s="78"/>
      <c r="U827" s="78"/>
      <c r="V827" s="78"/>
      <c r="W827" s="78"/>
      <c r="X827" s="78"/>
      <c r="Y827" s="78"/>
      <c r="Z827" s="78"/>
      <c r="AA827" s="78"/>
      <c r="AB827" s="78"/>
      <c r="AC827" s="78"/>
      <c r="AD827" s="78"/>
      <c r="AE827" s="78"/>
      <c r="AF827" s="51"/>
      <c r="AG827" s="78"/>
      <c r="AH827" s="78"/>
      <c r="AI827" s="51"/>
      <c r="AJ827" s="78"/>
    </row>
    <row r="828" spans="17:36" x14ac:dyDescent="0.25">
      <c r="Q828" s="78"/>
      <c r="R828" s="78"/>
      <c r="S828" s="78"/>
      <c r="T828" s="78"/>
      <c r="U828" s="78"/>
      <c r="V828" s="78"/>
      <c r="W828" s="78"/>
      <c r="X828" s="78"/>
      <c r="Y828" s="78"/>
      <c r="Z828" s="78"/>
      <c r="AA828" s="78"/>
      <c r="AB828" s="78"/>
      <c r="AC828" s="78"/>
      <c r="AD828" s="78"/>
      <c r="AE828" s="78"/>
      <c r="AF828" s="51"/>
      <c r="AG828" s="78"/>
      <c r="AH828" s="78"/>
      <c r="AI828" s="51"/>
      <c r="AJ828" s="78"/>
    </row>
    <row r="829" spans="17:36" x14ac:dyDescent="0.25">
      <c r="Q829" s="78"/>
      <c r="R829" s="78"/>
      <c r="S829" s="78"/>
      <c r="T829" s="78"/>
      <c r="U829" s="78"/>
      <c r="V829" s="78"/>
      <c r="W829" s="78"/>
      <c r="X829" s="78"/>
      <c r="Y829" s="78"/>
      <c r="Z829" s="78"/>
      <c r="AA829" s="78"/>
      <c r="AB829" s="78"/>
      <c r="AC829" s="78"/>
      <c r="AD829" s="78"/>
      <c r="AE829" s="78"/>
      <c r="AF829" s="51"/>
      <c r="AG829" s="78"/>
      <c r="AH829" s="78"/>
      <c r="AI829" s="51"/>
      <c r="AJ829" s="78"/>
    </row>
    <row r="830" spans="17:36" x14ac:dyDescent="0.25">
      <c r="Q830" s="78"/>
      <c r="R830" s="78"/>
      <c r="S830" s="78"/>
      <c r="T830" s="78"/>
      <c r="U830" s="78"/>
      <c r="V830" s="78"/>
      <c r="W830" s="78"/>
      <c r="X830" s="78"/>
      <c r="Y830" s="78"/>
      <c r="Z830" s="78"/>
      <c r="AA830" s="78"/>
      <c r="AB830" s="78"/>
      <c r="AC830" s="78"/>
      <c r="AD830" s="78"/>
      <c r="AE830" s="78"/>
      <c r="AF830" s="51"/>
      <c r="AG830" s="78"/>
      <c r="AH830" s="78"/>
      <c r="AI830" s="51"/>
      <c r="AJ830" s="78"/>
    </row>
    <row r="831" spans="17:36" x14ac:dyDescent="0.25">
      <c r="Q831" s="78"/>
      <c r="R831" s="78"/>
      <c r="S831" s="78"/>
      <c r="T831" s="78"/>
      <c r="U831" s="78"/>
      <c r="V831" s="78"/>
      <c r="W831" s="78"/>
      <c r="X831" s="78"/>
      <c r="Y831" s="78"/>
      <c r="Z831" s="78"/>
      <c r="AA831" s="78"/>
      <c r="AB831" s="78"/>
      <c r="AC831" s="78"/>
      <c r="AD831" s="78"/>
      <c r="AE831" s="78"/>
      <c r="AF831" s="51"/>
      <c r="AG831" s="78"/>
      <c r="AH831" s="78"/>
      <c r="AI831" s="51"/>
      <c r="AJ831" s="78"/>
    </row>
    <row r="832" spans="17:36" x14ac:dyDescent="0.25">
      <c r="Q832" s="78"/>
      <c r="R832" s="78"/>
      <c r="S832" s="78"/>
      <c r="T832" s="78"/>
      <c r="U832" s="78"/>
      <c r="V832" s="78"/>
      <c r="W832" s="78"/>
      <c r="X832" s="78"/>
      <c r="Y832" s="78"/>
      <c r="Z832" s="78"/>
      <c r="AA832" s="78"/>
      <c r="AB832" s="78"/>
      <c r="AC832" s="78"/>
      <c r="AD832" s="78"/>
      <c r="AE832" s="78"/>
      <c r="AF832" s="51"/>
      <c r="AG832" s="78"/>
      <c r="AH832" s="78"/>
      <c r="AI832" s="51"/>
      <c r="AJ832" s="78"/>
    </row>
    <row r="833" spans="17:36" x14ac:dyDescent="0.25">
      <c r="Q833" s="78"/>
      <c r="R833" s="78"/>
      <c r="S833" s="78"/>
      <c r="T833" s="78"/>
      <c r="U833" s="78"/>
      <c r="V833" s="78"/>
      <c r="W833" s="78"/>
      <c r="X833" s="78"/>
      <c r="Y833" s="78"/>
      <c r="Z833" s="78"/>
      <c r="AA833" s="78"/>
      <c r="AB833" s="78"/>
      <c r="AC833" s="78"/>
      <c r="AD833" s="78"/>
      <c r="AE833" s="78"/>
      <c r="AF833" s="51"/>
      <c r="AG833" s="78"/>
      <c r="AH833" s="78"/>
      <c r="AI833" s="51"/>
      <c r="AJ833" s="78"/>
    </row>
    <row r="834" spans="17:36" x14ac:dyDescent="0.25">
      <c r="Q834" s="78"/>
      <c r="R834" s="78"/>
      <c r="S834" s="78"/>
      <c r="T834" s="78"/>
      <c r="U834" s="78"/>
      <c r="V834" s="78"/>
      <c r="W834" s="78"/>
      <c r="X834" s="78"/>
      <c r="Y834" s="78"/>
      <c r="Z834" s="78"/>
      <c r="AA834" s="78"/>
      <c r="AB834" s="78"/>
      <c r="AC834" s="78"/>
      <c r="AD834" s="78"/>
      <c r="AE834" s="78"/>
      <c r="AF834" s="51"/>
      <c r="AG834" s="78"/>
      <c r="AH834" s="78"/>
      <c r="AI834" s="51"/>
      <c r="AJ834" s="78"/>
    </row>
    <row r="835" spans="17:36" x14ac:dyDescent="0.25">
      <c r="Q835" s="78"/>
      <c r="R835" s="78"/>
      <c r="S835" s="78"/>
      <c r="T835" s="78"/>
      <c r="U835" s="78"/>
      <c r="V835" s="78"/>
      <c r="W835" s="78"/>
      <c r="X835" s="78"/>
      <c r="Y835" s="78"/>
      <c r="Z835" s="78"/>
      <c r="AA835" s="78"/>
      <c r="AB835" s="78"/>
      <c r="AC835" s="78"/>
      <c r="AD835" s="78"/>
      <c r="AE835" s="78"/>
      <c r="AF835" s="51"/>
      <c r="AG835" s="78"/>
      <c r="AH835" s="78"/>
      <c r="AI835" s="51"/>
      <c r="AJ835" s="78"/>
    </row>
    <row r="836" spans="17:36" x14ac:dyDescent="0.25">
      <c r="Q836" s="78"/>
      <c r="R836" s="78"/>
      <c r="S836" s="78"/>
      <c r="T836" s="78"/>
      <c r="U836" s="78"/>
      <c r="V836" s="78"/>
      <c r="W836" s="78"/>
      <c r="X836" s="78"/>
      <c r="Y836" s="78"/>
      <c r="Z836" s="78"/>
      <c r="AA836" s="78"/>
      <c r="AB836" s="78"/>
      <c r="AC836" s="78"/>
      <c r="AD836" s="78"/>
      <c r="AE836" s="78"/>
      <c r="AF836" s="51"/>
      <c r="AG836" s="78"/>
      <c r="AH836" s="78"/>
      <c r="AI836" s="51"/>
      <c r="AJ836" s="78"/>
    </row>
    <row r="837" spans="17:36" x14ac:dyDescent="0.25">
      <c r="Q837" s="78"/>
      <c r="R837" s="78"/>
      <c r="S837" s="78"/>
      <c r="T837" s="78"/>
      <c r="U837" s="78"/>
      <c r="V837" s="78"/>
      <c r="W837" s="78"/>
      <c r="X837" s="78"/>
      <c r="Y837" s="78"/>
      <c r="Z837" s="78"/>
      <c r="AA837" s="78"/>
      <c r="AB837" s="78"/>
      <c r="AC837" s="78"/>
      <c r="AD837" s="78"/>
      <c r="AE837" s="78"/>
      <c r="AF837" s="51"/>
      <c r="AG837" s="78"/>
      <c r="AH837" s="78"/>
      <c r="AI837" s="51"/>
      <c r="AJ837" s="78"/>
    </row>
    <row r="838" spans="17:36" x14ac:dyDescent="0.25">
      <c r="Q838" s="78"/>
      <c r="R838" s="78"/>
      <c r="S838" s="78"/>
      <c r="T838" s="78"/>
      <c r="U838" s="78"/>
      <c r="V838" s="78"/>
      <c r="W838" s="78"/>
      <c r="X838" s="78"/>
      <c r="Y838" s="78"/>
      <c r="Z838" s="78"/>
      <c r="AA838" s="78"/>
      <c r="AB838" s="78"/>
      <c r="AC838" s="78"/>
      <c r="AD838" s="78"/>
      <c r="AE838" s="78"/>
      <c r="AF838" s="51"/>
      <c r="AG838" s="78"/>
      <c r="AH838" s="78"/>
      <c r="AI838" s="51"/>
      <c r="AJ838" s="78"/>
    </row>
    <row r="839" spans="17:36" x14ac:dyDescent="0.25">
      <c r="Q839" s="78"/>
      <c r="R839" s="78"/>
      <c r="S839" s="78"/>
      <c r="T839" s="78"/>
      <c r="U839" s="78"/>
      <c r="V839" s="78"/>
      <c r="W839" s="78"/>
      <c r="X839" s="78"/>
      <c r="Y839" s="78"/>
      <c r="Z839" s="78"/>
      <c r="AA839" s="78"/>
      <c r="AB839" s="78"/>
      <c r="AC839" s="78"/>
      <c r="AD839" s="78"/>
      <c r="AE839" s="78"/>
      <c r="AF839" s="51"/>
      <c r="AG839" s="78"/>
      <c r="AH839" s="78"/>
      <c r="AI839" s="51"/>
      <c r="AJ839" s="78"/>
    </row>
    <row r="840" spans="17:36" x14ac:dyDescent="0.25">
      <c r="Q840" s="78"/>
      <c r="R840" s="78"/>
      <c r="S840" s="78"/>
      <c r="T840" s="78"/>
      <c r="U840" s="78"/>
      <c r="V840" s="78"/>
      <c r="W840" s="78"/>
      <c r="X840" s="78"/>
      <c r="Y840" s="78"/>
      <c r="Z840" s="78"/>
      <c r="AA840" s="78"/>
      <c r="AB840" s="78"/>
      <c r="AC840" s="78"/>
      <c r="AD840" s="78"/>
      <c r="AE840" s="78"/>
      <c r="AF840" s="51"/>
      <c r="AG840" s="78"/>
      <c r="AH840" s="78"/>
      <c r="AI840" s="51"/>
      <c r="AJ840" s="78"/>
    </row>
    <row r="841" spans="17:36" x14ac:dyDescent="0.25">
      <c r="Q841" s="78"/>
      <c r="R841" s="78"/>
      <c r="S841" s="78"/>
      <c r="T841" s="78"/>
      <c r="U841" s="78"/>
      <c r="V841" s="78"/>
      <c r="W841" s="78"/>
      <c r="X841" s="78"/>
      <c r="Y841" s="78"/>
      <c r="Z841" s="78"/>
      <c r="AA841" s="78"/>
      <c r="AB841" s="78"/>
      <c r="AC841" s="78"/>
      <c r="AD841" s="78"/>
      <c r="AE841" s="78"/>
      <c r="AF841" s="51"/>
      <c r="AG841" s="78"/>
      <c r="AH841" s="78"/>
      <c r="AI841" s="51"/>
      <c r="AJ841" s="78"/>
    </row>
    <row r="842" spans="17:36" x14ac:dyDescent="0.25">
      <c r="Q842" s="78"/>
      <c r="R842" s="78"/>
      <c r="S842" s="78"/>
      <c r="T842" s="78"/>
      <c r="U842" s="78"/>
      <c r="V842" s="78"/>
      <c r="W842" s="78"/>
      <c r="X842" s="78"/>
      <c r="Y842" s="78"/>
      <c r="Z842" s="78"/>
      <c r="AA842" s="78"/>
      <c r="AB842" s="78"/>
      <c r="AC842" s="78"/>
      <c r="AD842" s="78"/>
      <c r="AE842" s="78"/>
      <c r="AF842" s="51"/>
      <c r="AG842" s="78"/>
      <c r="AH842" s="78"/>
      <c r="AI842" s="51"/>
      <c r="AJ842" s="78"/>
    </row>
    <row r="843" spans="17:36" x14ac:dyDescent="0.25">
      <c r="Q843" s="78"/>
      <c r="R843" s="78"/>
      <c r="S843" s="78"/>
      <c r="T843" s="78"/>
      <c r="U843" s="78"/>
      <c r="V843" s="78"/>
      <c r="W843" s="78"/>
      <c r="X843" s="78"/>
      <c r="Y843" s="78"/>
      <c r="Z843" s="78"/>
      <c r="AA843" s="78"/>
      <c r="AB843" s="78"/>
      <c r="AC843" s="78"/>
      <c r="AD843" s="78"/>
      <c r="AE843" s="78"/>
      <c r="AF843" s="51"/>
      <c r="AG843" s="78"/>
      <c r="AH843" s="78"/>
      <c r="AI843" s="51"/>
      <c r="AJ843" s="78"/>
    </row>
    <row r="844" spans="17:36" x14ac:dyDescent="0.25">
      <c r="Q844" s="78"/>
      <c r="R844" s="78"/>
      <c r="S844" s="78"/>
      <c r="T844" s="78"/>
      <c r="U844" s="78"/>
      <c r="V844" s="78"/>
      <c r="W844" s="78"/>
      <c r="X844" s="78"/>
      <c r="Y844" s="78"/>
      <c r="Z844" s="78"/>
      <c r="AA844" s="78"/>
      <c r="AB844" s="78"/>
      <c r="AC844" s="78"/>
      <c r="AD844" s="78"/>
      <c r="AE844" s="78"/>
      <c r="AF844" s="51"/>
      <c r="AG844" s="78"/>
      <c r="AH844" s="78"/>
      <c r="AI844" s="51"/>
      <c r="AJ844" s="78"/>
    </row>
    <row r="845" spans="17:36" x14ac:dyDescent="0.25">
      <c r="Q845" s="78"/>
      <c r="R845" s="78"/>
      <c r="S845" s="78"/>
      <c r="T845" s="78"/>
      <c r="U845" s="78"/>
      <c r="V845" s="78"/>
      <c r="W845" s="78"/>
      <c r="X845" s="78"/>
      <c r="Y845" s="78"/>
      <c r="Z845" s="78"/>
      <c r="AA845" s="78"/>
      <c r="AB845" s="78"/>
      <c r="AC845" s="78"/>
      <c r="AD845" s="78"/>
      <c r="AE845" s="78"/>
      <c r="AF845" s="51"/>
      <c r="AG845" s="78"/>
      <c r="AH845" s="78"/>
      <c r="AI845" s="51"/>
      <c r="AJ845" s="78"/>
    </row>
    <row r="846" spans="17:36" x14ac:dyDescent="0.25">
      <c r="Q846" s="78"/>
      <c r="R846" s="78"/>
      <c r="S846" s="78"/>
      <c r="T846" s="78"/>
      <c r="U846" s="78"/>
      <c r="V846" s="78"/>
      <c r="W846" s="78"/>
      <c r="X846" s="78"/>
      <c r="Y846" s="78"/>
      <c r="Z846" s="78"/>
      <c r="AA846" s="78"/>
      <c r="AB846" s="78"/>
      <c r="AC846" s="78"/>
      <c r="AD846" s="78"/>
      <c r="AE846" s="78"/>
      <c r="AF846" s="51"/>
      <c r="AG846" s="78"/>
      <c r="AH846" s="78"/>
      <c r="AI846" s="51"/>
      <c r="AJ846" s="78"/>
    </row>
    <row r="847" spans="17:36" x14ac:dyDescent="0.25">
      <c r="Q847" s="78"/>
      <c r="R847" s="78"/>
      <c r="S847" s="78"/>
      <c r="T847" s="78"/>
      <c r="U847" s="78"/>
      <c r="V847" s="78"/>
      <c r="W847" s="78"/>
      <c r="X847" s="78"/>
      <c r="Y847" s="78"/>
      <c r="Z847" s="78"/>
      <c r="AA847" s="78"/>
      <c r="AB847" s="78"/>
      <c r="AC847" s="78"/>
      <c r="AD847" s="78"/>
      <c r="AE847" s="78"/>
      <c r="AF847" s="51"/>
      <c r="AG847" s="78"/>
      <c r="AH847" s="78"/>
      <c r="AI847" s="51"/>
      <c r="AJ847" s="78"/>
    </row>
    <row r="848" spans="17:36" x14ac:dyDescent="0.25">
      <c r="Q848" s="78"/>
      <c r="R848" s="78"/>
      <c r="S848" s="78"/>
      <c r="T848" s="78"/>
      <c r="U848" s="78"/>
      <c r="V848" s="78"/>
      <c r="W848" s="78"/>
      <c r="X848" s="78"/>
      <c r="Y848" s="78"/>
      <c r="Z848" s="78"/>
      <c r="AA848" s="78"/>
      <c r="AB848" s="78"/>
      <c r="AC848" s="78"/>
      <c r="AD848" s="78"/>
      <c r="AE848" s="78"/>
      <c r="AF848" s="51"/>
      <c r="AG848" s="78"/>
      <c r="AH848" s="78"/>
      <c r="AI848" s="51"/>
      <c r="AJ848" s="78"/>
    </row>
    <row r="849" spans="17:36" x14ac:dyDescent="0.25">
      <c r="Q849" s="78"/>
      <c r="R849" s="78"/>
      <c r="S849" s="78"/>
      <c r="T849" s="78"/>
      <c r="U849" s="78"/>
      <c r="V849" s="78"/>
      <c r="W849" s="78"/>
      <c r="X849" s="78"/>
      <c r="Y849" s="78"/>
      <c r="Z849" s="78"/>
      <c r="AA849" s="78"/>
      <c r="AB849" s="78"/>
      <c r="AC849" s="78"/>
      <c r="AD849" s="78"/>
      <c r="AE849" s="78"/>
      <c r="AF849" s="51"/>
      <c r="AG849" s="78"/>
      <c r="AH849" s="78"/>
      <c r="AI849" s="51"/>
      <c r="AJ849" s="78"/>
    </row>
    <row r="850" spans="17:36" x14ac:dyDescent="0.25">
      <c r="Q850" s="78"/>
      <c r="R850" s="78"/>
      <c r="S850" s="78"/>
      <c r="T850" s="78"/>
      <c r="U850" s="78"/>
      <c r="V850" s="78"/>
      <c r="W850" s="78"/>
      <c r="X850" s="78"/>
      <c r="Y850" s="78"/>
      <c r="Z850" s="78"/>
      <c r="AA850" s="78"/>
      <c r="AB850" s="78"/>
      <c r="AC850" s="78"/>
      <c r="AD850" s="78"/>
      <c r="AE850" s="78"/>
      <c r="AF850" s="51"/>
      <c r="AG850" s="78"/>
      <c r="AH850" s="78"/>
      <c r="AI850" s="51"/>
      <c r="AJ850" s="78"/>
    </row>
    <row r="851" spans="17:36" x14ac:dyDescent="0.25">
      <c r="Q851" s="78"/>
      <c r="R851" s="78"/>
      <c r="S851" s="78"/>
      <c r="T851" s="78"/>
      <c r="U851" s="78"/>
      <c r="V851" s="78"/>
      <c r="W851" s="78"/>
      <c r="X851" s="78"/>
      <c r="Y851" s="78"/>
      <c r="Z851" s="78"/>
      <c r="AA851" s="78"/>
      <c r="AB851" s="78"/>
      <c r="AC851" s="78"/>
      <c r="AD851" s="78"/>
      <c r="AE851" s="78"/>
      <c r="AF851" s="51"/>
      <c r="AG851" s="78"/>
      <c r="AH851" s="78"/>
      <c r="AI851" s="51"/>
      <c r="AJ851" s="78"/>
    </row>
    <row r="852" spans="17:36" x14ac:dyDescent="0.25">
      <c r="Q852" s="78"/>
      <c r="R852" s="78"/>
      <c r="S852" s="78"/>
      <c r="T852" s="78"/>
      <c r="U852" s="78"/>
      <c r="V852" s="78"/>
      <c r="W852" s="78"/>
      <c r="X852" s="78"/>
      <c r="Y852" s="78"/>
      <c r="Z852" s="78"/>
      <c r="AA852" s="78"/>
      <c r="AB852" s="78"/>
      <c r="AC852" s="78"/>
      <c r="AD852" s="78"/>
      <c r="AE852" s="78"/>
      <c r="AF852" s="51"/>
      <c r="AG852" s="78"/>
      <c r="AH852" s="78"/>
      <c r="AI852" s="51"/>
      <c r="AJ852" s="78"/>
    </row>
    <row r="853" spans="17:36" x14ac:dyDescent="0.25">
      <c r="Q853" s="78"/>
      <c r="R853" s="78"/>
      <c r="S853" s="78"/>
      <c r="T853" s="78"/>
      <c r="U853" s="78"/>
      <c r="V853" s="78"/>
      <c r="W853" s="78"/>
      <c r="X853" s="78"/>
      <c r="Y853" s="78"/>
      <c r="Z853" s="78"/>
      <c r="AA853" s="78"/>
      <c r="AB853" s="78"/>
      <c r="AC853" s="78"/>
      <c r="AD853" s="78"/>
      <c r="AE853" s="78"/>
      <c r="AF853" s="51"/>
      <c r="AG853" s="78"/>
      <c r="AH853" s="78"/>
      <c r="AI853" s="51"/>
      <c r="AJ853" s="78"/>
    </row>
    <row r="854" spans="17:36" x14ac:dyDescent="0.25">
      <c r="Q854" s="78"/>
      <c r="R854" s="78"/>
      <c r="S854" s="78"/>
      <c r="T854" s="78"/>
      <c r="U854" s="78"/>
      <c r="V854" s="78"/>
      <c r="W854" s="78"/>
      <c r="X854" s="78"/>
      <c r="Y854" s="78"/>
      <c r="Z854" s="78"/>
      <c r="AA854" s="78"/>
      <c r="AB854" s="78"/>
      <c r="AC854" s="78"/>
      <c r="AD854" s="78"/>
      <c r="AE854" s="78"/>
      <c r="AF854" s="51"/>
      <c r="AG854" s="78"/>
      <c r="AH854" s="78"/>
      <c r="AI854" s="51"/>
      <c r="AJ854" s="78"/>
    </row>
    <row r="855" spans="17:36" x14ac:dyDescent="0.25">
      <c r="Q855" s="78"/>
      <c r="R855" s="78"/>
      <c r="S855" s="78"/>
      <c r="T855" s="78"/>
      <c r="U855" s="78"/>
      <c r="V855" s="78"/>
      <c r="W855" s="78"/>
      <c r="X855" s="78"/>
      <c r="Y855" s="78"/>
      <c r="Z855" s="78"/>
      <c r="AA855" s="78"/>
      <c r="AB855" s="78"/>
      <c r="AC855" s="78"/>
      <c r="AD855" s="78"/>
      <c r="AE855" s="78"/>
      <c r="AF855" s="51"/>
      <c r="AG855" s="78"/>
      <c r="AH855" s="78"/>
      <c r="AI855" s="51"/>
      <c r="AJ855" s="78"/>
    </row>
    <row r="856" spans="17:36" x14ac:dyDescent="0.25">
      <c r="Q856" s="78"/>
      <c r="R856" s="78"/>
      <c r="S856" s="78"/>
      <c r="T856" s="78"/>
      <c r="U856" s="78"/>
      <c r="V856" s="78"/>
      <c r="W856" s="78"/>
      <c r="X856" s="78"/>
      <c r="Y856" s="78"/>
      <c r="Z856" s="78"/>
      <c r="AA856" s="78"/>
      <c r="AB856" s="78"/>
      <c r="AC856" s="78"/>
      <c r="AD856" s="78"/>
      <c r="AE856" s="78"/>
      <c r="AF856" s="51"/>
      <c r="AG856" s="78"/>
      <c r="AH856" s="78"/>
      <c r="AI856" s="51"/>
      <c r="AJ856" s="78"/>
    </row>
    <row r="857" spans="17:36" x14ac:dyDescent="0.25">
      <c r="Q857" s="78"/>
      <c r="R857" s="78"/>
      <c r="S857" s="78"/>
      <c r="T857" s="78"/>
      <c r="U857" s="78"/>
      <c r="V857" s="78"/>
      <c r="W857" s="78"/>
      <c r="X857" s="78"/>
      <c r="Y857" s="78"/>
      <c r="Z857" s="78"/>
      <c r="AA857" s="78"/>
      <c r="AB857" s="78"/>
      <c r="AC857" s="78"/>
      <c r="AD857" s="78"/>
      <c r="AE857" s="78"/>
      <c r="AF857" s="51"/>
      <c r="AG857" s="78"/>
      <c r="AH857" s="78"/>
      <c r="AI857" s="51"/>
      <c r="AJ857" s="78"/>
    </row>
    <row r="858" spans="17:36" x14ac:dyDescent="0.25">
      <c r="Q858" s="78"/>
      <c r="R858" s="78"/>
      <c r="S858" s="78"/>
      <c r="T858" s="78"/>
      <c r="U858" s="78"/>
      <c r="V858" s="78"/>
      <c r="W858" s="78"/>
      <c r="X858" s="78"/>
      <c r="Y858" s="78"/>
      <c r="Z858" s="78"/>
      <c r="AA858" s="78"/>
      <c r="AB858" s="78"/>
      <c r="AC858" s="78"/>
      <c r="AD858" s="78"/>
      <c r="AE858" s="78"/>
      <c r="AF858" s="51"/>
      <c r="AG858" s="78"/>
      <c r="AH858" s="78"/>
      <c r="AI858" s="51"/>
      <c r="AJ858" s="78"/>
    </row>
    <row r="859" spans="17:36" x14ac:dyDescent="0.25">
      <c r="Q859" s="78"/>
      <c r="R859" s="78"/>
      <c r="S859" s="78"/>
      <c r="T859" s="78"/>
      <c r="U859" s="78"/>
      <c r="V859" s="78"/>
      <c r="W859" s="78"/>
      <c r="X859" s="78"/>
      <c r="Y859" s="78"/>
      <c r="Z859" s="78"/>
      <c r="AA859" s="78"/>
      <c r="AB859" s="78"/>
      <c r="AC859" s="78"/>
      <c r="AD859" s="78"/>
      <c r="AE859" s="78"/>
      <c r="AF859" s="51"/>
      <c r="AG859" s="78"/>
      <c r="AH859" s="78"/>
      <c r="AI859" s="51"/>
      <c r="AJ859" s="78"/>
    </row>
    <row r="860" spans="17:36" x14ac:dyDescent="0.25">
      <c r="Q860" s="78"/>
      <c r="R860" s="78"/>
      <c r="S860" s="78"/>
      <c r="T860" s="78"/>
      <c r="U860" s="78"/>
      <c r="V860" s="78"/>
      <c r="W860" s="78"/>
      <c r="X860" s="78"/>
      <c r="Y860" s="78"/>
      <c r="Z860" s="78"/>
      <c r="AA860" s="78"/>
      <c r="AB860" s="78"/>
      <c r="AC860" s="78"/>
      <c r="AD860" s="78"/>
      <c r="AE860" s="78"/>
      <c r="AF860" s="51"/>
      <c r="AG860" s="78"/>
      <c r="AH860" s="78"/>
      <c r="AI860" s="51"/>
      <c r="AJ860" s="78"/>
    </row>
    <row r="861" spans="17:36" x14ac:dyDescent="0.25">
      <c r="Q861" s="78"/>
      <c r="R861" s="78"/>
      <c r="S861" s="78"/>
      <c r="T861" s="78"/>
      <c r="U861" s="78"/>
      <c r="V861" s="78"/>
      <c r="W861" s="78"/>
      <c r="X861" s="78"/>
      <c r="Y861" s="78"/>
      <c r="Z861" s="78"/>
      <c r="AA861" s="78"/>
      <c r="AB861" s="78"/>
      <c r="AC861" s="78"/>
      <c r="AD861" s="78"/>
      <c r="AE861" s="78"/>
      <c r="AF861" s="51"/>
      <c r="AG861" s="78"/>
      <c r="AH861" s="78"/>
      <c r="AI861" s="51"/>
      <c r="AJ861" s="78"/>
    </row>
    <row r="862" spans="17:36" x14ac:dyDescent="0.25">
      <c r="Q862" s="78"/>
      <c r="R862" s="78"/>
      <c r="S862" s="78"/>
      <c r="T862" s="78"/>
      <c r="U862" s="78"/>
      <c r="V862" s="78"/>
      <c r="W862" s="78"/>
      <c r="X862" s="78"/>
      <c r="Y862" s="78"/>
      <c r="Z862" s="78"/>
      <c r="AA862" s="78"/>
      <c r="AB862" s="78"/>
      <c r="AC862" s="78"/>
      <c r="AD862" s="78"/>
      <c r="AE862" s="78"/>
      <c r="AF862" s="51"/>
      <c r="AG862" s="78"/>
      <c r="AH862" s="78"/>
      <c r="AI862" s="51"/>
      <c r="AJ862" s="78"/>
    </row>
    <row r="863" spans="17:36" x14ac:dyDescent="0.25">
      <c r="Q863" s="78"/>
      <c r="R863" s="78"/>
      <c r="S863" s="78"/>
      <c r="T863" s="78"/>
      <c r="U863" s="78"/>
      <c r="V863" s="78"/>
      <c r="W863" s="78"/>
      <c r="X863" s="78"/>
      <c r="Y863" s="78"/>
      <c r="Z863" s="78"/>
      <c r="AA863" s="78"/>
      <c r="AB863" s="78"/>
      <c r="AC863" s="78"/>
      <c r="AD863" s="78"/>
      <c r="AE863" s="78"/>
      <c r="AF863" s="51"/>
      <c r="AG863" s="78"/>
      <c r="AH863" s="78"/>
      <c r="AI863" s="51"/>
      <c r="AJ863" s="78"/>
    </row>
    <row r="864" spans="17:36" x14ac:dyDescent="0.25">
      <c r="Q864" s="78"/>
      <c r="R864" s="78"/>
      <c r="S864" s="78"/>
      <c r="T864" s="78"/>
      <c r="U864" s="78"/>
      <c r="V864" s="78"/>
      <c r="W864" s="78"/>
      <c r="X864" s="78"/>
      <c r="Y864" s="78"/>
      <c r="Z864" s="78"/>
      <c r="AA864" s="78"/>
      <c r="AB864" s="78"/>
      <c r="AC864" s="78"/>
      <c r="AD864" s="78"/>
      <c r="AE864" s="78"/>
      <c r="AF864" s="51"/>
      <c r="AG864" s="78"/>
      <c r="AH864" s="78"/>
      <c r="AI864" s="51"/>
      <c r="AJ864" s="78"/>
    </row>
    <row r="865" spans="17:36" x14ac:dyDescent="0.25">
      <c r="Q865" s="78"/>
      <c r="R865" s="78"/>
      <c r="S865" s="78"/>
      <c r="T865" s="78"/>
      <c r="U865" s="78"/>
      <c r="V865" s="78"/>
      <c r="W865" s="78"/>
      <c r="X865" s="78"/>
      <c r="Y865" s="78"/>
      <c r="Z865" s="78"/>
      <c r="AA865" s="78"/>
      <c r="AB865" s="78"/>
      <c r="AC865" s="78"/>
      <c r="AD865" s="78"/>
      <c r="AE865" s="78"/>
      <c r="AF865" s="51"/>
      <c r="AG865" s="78"/>
      <c r="AH865" s="78"/>
      <c r="AI865" s="51"/>
      <c r="AJ865" s="78"/>
    </row>
    <row r="866" spans="17:36" x14ac:dyDescent="0.25">
      <c r="Q866" s="78"/>
      <c r="R866" s="78"/>
      <c r="S866" s="78"/>
      <c r="T866" s="78"/>
      <c r="U866" s="78"/>
      <c r="V866" s="78"/>
      <c r="W866" s="78"/>
      <c r="X866" s="78"/>
      <c r="Y866" s="78"/>
      <c r="Z866" s="78"/>
      <c r="AA866" s="78"/>
      <c r="AB866" s="78"/>
      <c r="AC866" s="78"/>
      <c r="AD866" s="78"/>
      <c r="AE866" s="78"/>
      <c r="AF866" s="51"/>
      <c r="AG866" s="78"/>
      <c r="AH866" s="78"/>
      <c r="AI866" s="51"/>
      <c r="AJ866" s="78"/>
    </row>
    <row r="867" spans="17:36" x14ac:dyDescent="0.25">
      <c r="Q867" s="78"/>
      <c r="R867" s="78"/>
      <c r="S867" s="78"/>
      <c r="T867" s="78"/>
      <c r="U867" s="78"/>
      <c r="V867" s="78"/>
      <c r="W867" s="78"/>
      <c r="X867" s="78"/>
      <c r="Y867" s="78"/>
      <c r="Z867" s="78"/>
      <c r="AA867" s="78"/>
      <c r="AB867" s="78"/>
      <c r="AC867" s="78"/>
      <c r="AD867" s="78"/>
      <c r="AE867" s="78"/>
      <c r="AF867" s="51"/>
      <c r="AG867" s="78"/>
      <c r="AH867" s="78"/>
      <c r="AI867" s="51"/>
      <c r="AJ867" s="78"/>
    </row>
    <row r="868" spans="17:36" x14ac:dyDescent="0.25">
      <c r="Q868" s="78"/>
      <c r="R868" s="78"/>
      <c r="S868" s="78"/>
      <c r="T868" s="78"/>
      <c r="U868" s="78"/>
      <c r="V868" s="78"/>
      <c r="W868" s="78"/>
      <c r="X868" s="78"/>
      <c r="Y868" s="78"/>
      <c r="Z868" s="78"/>
      <c r="AA868" s="78"/>
      <c r="AB868" s="78"/>
      <c r="AC868" s="78"/>
      <c r="AD868" s="78"/>
      <c r="AE868" s="78"/>
      <c r="AF868" s="51"/>
      <c r="AG868" s="78"/>
      <c r="AH868" s="78"/>
      <c r="AI868" s="51"/>
      <c r="AJ868" s="78"/>
    </row>
    <row r="869" spans="17:36" x14ac:dyDescent="0.25">
      <c r="Q869" s="78"/>
      <c r="R869" s="78"/>
      <c r="S869" s="78"/>
      <c r="T869" s="78"/>
      <c r="U869" s="78"/>
      <c r="V869" s="78"/>
      <c r="W869" s="78"/>
      <c r="X869" s="78"/>
      <c r="Y869" s="78"/>
      <c r="Z869" s="78"/>
      <c r="AA869" s="78"/>
      <c r="AB869" s="78"/>
      <c r="AC869" s="78"/>
      <c r="AD869" s="78"/>
      <c r="AE869" s="78"/>
      <c r="AF869" s="51"/>
      <c r="AG869" s="78"/>
      <c r="AH869" s="78"/>
      <c r="AI869" s="51"/>
      <c r="AJ869" s="78"/>
    </row>
    <row r="870" spans="17:36" x14ac:dyDescent="0.25">
      <c r="Q870" s="78"/>
      <c r="R870" s="78"/>
      <c r="S870" s="78"/>
      <c r="T870" s="78"/>
      <c r="U870" s="78"/>
      <c r="V870" s="78"/>
      <c r="W870" s="78"/>
      <c r="X870" s="78"/>
      <c r="Y870" s="78"/>
      <c r="Z870" s="78"/>
      <c r="AA870" s="78"/>
      <c r="AB870" s="78"/>
      <c r="AC870" s="78"/>
      <c r="AD870" s="78"/>
      <c r="AE870" s="78"/>
      <c r="AF870" s="51"/>
      <c r="AG870" s="78"/>
      <c r="AH870" s="78"/>
      <c r="AI870" s="51"/>
      <c r="AJ870" s="78"/>
    </row>
    <row r="871" spans="17:36" x14ac:dyDescent="0.25">
      <c r="Q871" s="78"/>
      <c r="R871" s="78"/>
      <c r="S871" s="78"/>
      <c r="T871" s="78"/>
      <c r="U871" s="78"/>
      <c r="V871" s="78"/>
      <c r="W871" s="78"/>
      <c r="X871" s="78"/>
      <c r="Y871" s="78"/>
      <c r="Z871" s="78"/>
      <c r="AA871" s="78"/>
      <c r="AB871" s="78"/>
      <c r="AC871" s="78"/>
      <c r="AD871" s="78"/>
      <c r="AE871" s="78"/>
      <c r="AF871" s="51"/>
      <c r="AG871" s="78"/>
      <c r="AH871" s="78"/>
      <c r="AI871" s="51"/>
      <c r="AJ871" s="78"/>
    </row>
    <row r="872" spans="17:36" x14ac:dyDescent="0.25">
      <c r="Q872" s="78"/>
      <c r="R872" s="78"/>
      <c r="S872" s="78"/>
      <c r="T872" s="78"/>
      <c r="U872" s="78"/>
      <c r="V872" s="78"/>
      <c r="W872" s="78"/>
      <c r="X872" s="78"/>
      <c r="Y872" s="78"/>
      <c r="Z872" s="78"/>
      <c r="AA872" s="78"/>
      <c r="AB872" s="78"/>
      <c r="AC872" s="78"/>
      <c r="AD872" s="78"/>
      <c r="AE872" s="78"/>
      <c r="AF872" s="51"/>
      <c r="AG872" s="78"/>
      <c r="AH872" s="78"/>
      <c r="AI872" s="51"/>
      <c r="AJ872" s="78"/>
    </row>
    <row r="873" spans="17:36" x14ac:dyDescent="0.25">
      <c r="Q873" s="78"/>
      <c r="R873" s="78"/>
      <c r="S873" s="78"/>
      <c r="T873" s="78"/>
      <c r="U873" s="78"/>
      <c r="V873" s="78"/>
      <c r="W873" s="78"/>
      <c r="X873" s="78"/>
      <c r="Y873" s="78"/>
      <c r="Z873" s="78"/>
      <c r="AA873" s="78"/>
      <c r="AB873" s="78"/>
      <c r="AC873" s="78"/>
      <c r="AD873" s="78"/>
      <c r="AE873" s="78"/>
      <c r="AF873" s="51"/>
      <c r="AG873" s="78"/>
      <c r="AH873" s="78"/>
      <c r="AI873" s="51"/>
      <c r="AJ873" s="78"/>
    </row>
    <row r="874" spans="17:36" x14ac:dyDescent="0.25">
      <c r="Q874" s="78"/>
      <c r="R874" s="78"/>
      <c r="S874" s="78"/>
      <c r="T874" s="78"/>
      <c r="U874" s="78"/>
      <c r="V874" s="78"/>
      <c r="W874" s="78"/>
      <c r="X874" s="78"/>
      <c r="Y874" s="78"/>
      <c r="Z874" s="78"/>
      <c r="AA874" s="78"/>
      <c r="AB874" s="78"/>
      <c r="AC874" s="78"/>
      <c r="AD874" s="78"/>
      <c r="AE874" s="78"/>
      <c r="AF874" s="51"/>
      <c r="AG874" s="78"/>
      <c r="AH874" s="78"/>
      <c r="AI874" s="51"/>
      <c r="AJ874" s="78"/>
    </row>
    <row r="875" spans="17:36" x14ac:dyDescent="0.25">
      <c r="Q875" s="78"/>
      <c r="R875" s="78"/>
      <c r="S875" s="78"/>
      <c r="T875" s="78"/>
      <c r="U875" s="78"/>
      <c r="V875" s="78"/>
      <c r="W875" s="78"/>
      <c r="X875" s="78"/>
      <c r="Y875" s="78"/>
      <c r="Z875" s="78"/>
      <c r="AA875" s="78"/>
      <c r="AB875" s="78"/>
      <c r="AC875" s="78"/>
      <c r="AD875" s="78"/>
      <c r="AE875" s="78"/>
      <c r="AF875" s="51"/>
      <c r="AG875" s="78"/>
      <c r="AH875" s="78"/>
      <c r="AI875" s="51"/>
      <c r="AJ875" s="78"/>
    </row>
    <row r="876" spans="17:36" x14ac:dyDescent="0.25">
      <c r="Q876" s="78"/>
      <c r="R876" s="78"/>
      <c r="S876" s="78"/>
      <c r="T876" s="78"/>
      <c r="U876" s="78"/>
      <c r="V876" s="78"/>
      <c r="W876" s="78"/>
      <c r="X876" s="78"/>
      <c r="Y876" s="78"/>
      <c r="Z876" s="78"/>
      <c r="AA876" s="78"/>
      <c r="AB876" s="78"/>
      <c r="AC876" s="78"/>
      <c r="AD876" s="78"/>
      <c r="AE876" s="78"/>
      <c r="AF876" s="51"/>
      <c r="AG876" s="78"/>
      <c r="AH876" s="78"/>
      <c r="AI876" s="51"/>
      <c r="AJ876" s="78"/>
    </row>
    <row r="877" spans="17:36" x14ac:dyDescent="0.25">
      <c r="Q877" s="78"/>
      <c r="R877" s="78"/>
      <c r="S877" s="78"/>
      <c r="T877" s="78"/>
      <c r="U877" s="78"/>
      <c r="V877" s="78"/>
      <c r="W877" s="78"/>
      <c r="X877" s="78"/>
      <c r="Y877" s="78"/>
      <c r="Z877" s="78"/>
      <c r="AA877" s="78"/>
      <c r="AB877" s="78"/>
      <c r="AC877" s="78"/>
      <c r="AD877" s="78"/>
      <c r="AE877" s="78"/>
      <c r="AF877" s="51"/>
      <c r="AG877" s="78"/>
      <c r="AH877" s="78"/>
      <c r="AI877" s="51"/>
      <c r="AJ877" s="78"/>
    </row>
    <row r="878" spans="17:36" x14ac:dyDescent="0.25">
      <c r="Q878" s="78"/>
      <c r="R878" s="78"/>
      <c r="S878" s="78"/>
      <c r="T878" s="78"/>
      <c r="U878" s="78"/>
      <c r="V878" s="78"/>
      <c r="W878" s="78"/>
      <c r="X878" s="78"/>
      <c r="Y878" s="78"/>
      <c r="Z878" s="78"/>
      <c r="AA878" s="78"/>
      <c r="AB878" s="78"/>
      <c r="AC878" s="78"/>
      <c r="AD878" s="78"/>
      <c r="AE878" s="78"/>
      <c r="AF878" s="51"/>
      <c r="AG878" s="78"/>
      <c r="AH878" s="78"/>
      <c r="AI878" s="51"/>
      <c r="AJ878" s="78"/>
    </row>
    <row r="879" spans="17:36" x14ac:dyDescent="0.25">
      <c r="Q879" s="78"/>
      <c r="R879" s="78"/>
      <c r="S879" s="78"/>
      <c r="T879" s="78"/>
      <c r="U879" s="78"/>
      <c r="V879" s="78"/>
      <c r="W879" s="78"/>
      <c r="X879" s="78"/>
      <c r="Y879" s="78"/>
      <c r="Z879" s="78"/>
      <c r="AA879" s="78"/>
      <c r="AB879" s="78"/>
      <c r="AC879" s="78"/>
      <c r="AD879" s="78"/>
      <c r="AE879" s="78"/>
      <c r="AF879" s="51"/>
      <c r="AG879" s="78"/>
      <c r="AH879" s="78"/>
      <c r="AI879" s="51"/>
      <c r="AJ879" s="78"/>
    </row>
    <row r="880" spans="17:36" x14ac:dyDescent="0.25">
      <c r="Q880" s="78"/>
      <c r="R880" s="78"/>
      <c r="S880" s="78"/>
      <c r="T880" s="78"/>
      <c r="U880" s="78"/>
      <c r="V880" s="78"/>
      <c r="W880" s="78"/>
      <c r="X880" s="78"/>
      <c r="Y880" s="78"/>
      <c r="Z880" s="78"/>
      <c r="AA880" s="78"/>
      <c r="AB880" s="78"/>
      <c r="AC880" s="78"/>
      <c r="AD880" s="78"/>
      <c r="AE880" s="78"/>
      <c r="AF880" s="51"/>
      <c r="AG880" s="78"/>
      <c r="AH880" s="78"/>
      <c r="AI880" s="51"/>
      <c r="AJ880" s="78"/>
    </row>
    <row r="881" spans="17:36" x14ac:dyDescent="0.25">
      <c r="Q881" s="78"/>
      <c r="R881" s="78"/>
      <c r="S881" s="78"/>
      <c r="T881" s="78"/>
      <c r="U881" s="78"/>
      <c r="V881" s="78"/>
      <c r="W881" s="78"/>
      <c r="X881" s="78"/>
      <c r="Y881" s="78"/>
      <c r="Z881" s="78"/>
      <c r="AA881" s="78"/>
      <c r="AB881" s="78"/>
      <c r="AC881" s="78"/>
      <c r="AD881" s="78"/>
      <c r="AE881" s="78"/>
      <c r="AF881" s="51"/>
      <c r="AG881" s="78"/>
      <c r="AH881" s="78"/>
      <c r="AI881" s="51"/>
      <c r="AJ881" s="78"/>
    </row>
    <row r="882" spans="17:36" x14ac:dyDescent="0.25">
      <c r="Q882" s="78"/>
      <c r="R882" s="78"/>
      <c r="S882" s="78"/>
      <c r="T882" s="78"/>
      <c r="U882" s="78"/>
      <c r="V882" s="78"/>
      <c r="W882" s="78"/>
      <c r="X882" s="78"/>
      <c r="Y882" s="78"/>
      <c r="Z882" s="78"/>
      <c r="AA882" s="78"/>
      <c r="AB882" s="78"/>
      <c r="AC882" s="78"/>
      <c r="AD882" s="78"/>
      <c r="AE882" s="78"/>
      <c r="AF882" s="51"/>
      <c r="AG882" s="78"/>
      <c r="AH882" s="78"/>
      <c r="AI882" s="51"/>
      <c r="AJ882" s="78"/>
    </row>
    <row r="883" spans="17:36" x14ac:dyDescent="0.25">
      <c r="Q883" s="78"/>
      <c r="R883" s="78"/>
      <c r="S883" s="78"/>
      <c r="T883" s="78"/>
      <c r="U883" s="78"/>
      <c r="V883" s="78"/>
      <c r="W883" s="78"/>
      <c r="X883" s="78"/>
      <c r="Y883" s="78"/>
      <c r="Z883" s="78"/>
      <c r="AA883" s="78"/>
      <c r="AB883" s="78"/>
      <c r="AC883" s="78"/>
      <c r="AD883" s="78"/>
      <c r="AE883" s="78"/>
      <c r="AF883" s="51"/>
      <c r="AG883" s="78"/>
      <c r="AH883" s="78"/>
      <c r="AI883" s="51"/>
      <c r="AJ883" s="78"/>
    </row>
    <row r="884" spans="17:36" x14ac:dyDescent="0.25">
      <c r="Q884" s="78"/>
      <c r="R884" s="78"/>
      <c r="S884" s="78"/>
      <c r="T884" s="78"/>
      <c r="U884" s="78"/>
      <c r="V884" s="78"/>
      <c r="W884" s="78"/>
      <c r="X884" s="78"/>
      <c r="Y884" s="78"/>
      <c r="Z884" s="78"/>
      <c r="AA884" s="78"/>
      <c r="AB884" s="78"/>
      <c r="AC884" s="78"/>
      <c r="AD884" s="78"/>
      <c r="AE884" s="78"/>
      <c r="AF884" s="51"/>
      <c r="AG884" s="78"/>
      <c r="AH884" s="78"/>
      <c r="AI884" s="51"/>
      <c r="AJ884" s="78"/>
    </row>
    <row r="885" spans="17:36" x14ac:dyDescent="0.25">
      <c r="Q885" s="78"/>
      <c r="R885" s="78"/>
      <c r="S885" s="78"/>
      <c r="T885" s="78"/>
      <c r="U885" s="78"/>
      <c r="V885" s="78"/>
      <c r="W885" s="78"/>
      <c r="X885" s="78"/>
      <c r="Y885" s="78"/>
      <c r="Z885" s="78"/>
      <c r="AA885" s="78"/>
      <c r="AB885" s="78"/>
      <c r="AC885" s="78"/>
      <c r="AD885" s="78"/>
      <c r="AE885" s="78"/>
      <c r="AF885" s="51"/>
      <c r="AG885" s="78"/>
      <c r="AH885" s="78"/>
      <c r="AI885" s="51"/>
      <c r="AJ885" s="78"/>
    </row>
    <row r="886" spans="17:36" x14ac:dyDescent="0.25">
      <c r="Q886" s="78"/>
      <c r="R886" s="78"/>
      <c r="S886" s="78"/>
      <c r="T886" s="78"/>
      <c r="U886" s="78"/>
      <c r="V886" s="78"/>
      <c r="W886" s="78"/>
      <c r="X886" s="78"/>
      <c r="Y886" s="78"/>
      <c r="Z886" s="78"/>
      <c r="AA886" s="78"/>
      <c r="AB886" s="78"/>
      <c r="AC886" s="78"/>
      <c r="AD886" s="78"/>
      <c r="AE886" s="78"/>
      <c r="AF886" s="51"/>
      <c r="AG886" s="78"/>
      <c r="AH886" s="78"/>
      <c r="AI886" s="51"/>
      <c r="AJ886" s="78"/>
    </row>
    <row r="887" spans="17:36" x14ac:dyDescent="0.25">
      <c r="Q887" s="78"/>
      <c r="R887" s="78"/>
      <c r="S887" s="78"/>
      <c r="T887" s="78"/>
      <c r="U887" s="78"/>
      <c r="V887" s="78"/>
      <c r="W887" s="78"/>
      <c r="X887" s="78"/>
      <c r="Y887" s="78"/>
      <c r="Z887" s="78"/>
      <c r="AA887" s="78"/>
      <c r="AB887" s="78"/>
      <c r="AC887" s="78"/>
      <c r="AD887" s="78"/>
      <c r="AE887" s="78"/>
      <c r="AF887" s="51"/>
      <c r="AG887" s="78"/>
      <c r="AH887" s="78"/>
      <c r="AI887" s="51"/>
      <c r="AJ887" s="78"/>
    </row>
    <row r="888" spans="17:36" x14ac:dyDescent="0.25">
      <c r="Q888" s="78"/>
      <c r="R888" s="78"/>
      <c r="S888" s="78"/>
      <c r="T888" s="78"/>
      <c r="U888" s="78"/>
      <c r="V888" s="78"/>
      <c r="W888" s="78"/>
      <c r="X888" s="78"/>
      <c r="Y888" s="78"/>
      <c r="Z888" s="78"/>
      <c r="AA888" s="78"/>
      <c r="AB888" s="78"/>
      <c r="AC888" s="78"/>
      <c r="AD888" s="78"/>
      <c r="AE888" s="78"/>
      <c r="AF888" s="51"/>
      <c r="AG888" s="78"/>
      <c r="AH888" s="78"/>
      <c r="AI888" s="51"/>
      <c r="AJ888" s="78"/>
    </row>
    <row r="889" spans="17:36" x14ac:dyDescent="0.25">
      <c r="Q889" s="78"/>
      <c r="R889" s="78"/>
      <c r="S889" s="78"/>
      <c r="T889" s="78"/>
      <c r="U889" s="78"/>
      <c r="V889" s="78"/>
      <c r="W889" s="78"/>
      <c r="X889" s="78"/>
      <c r="Y889" s="78"/>
      <c r="Z889" s="78"/>
      <c r="AA889" s="78"/>
      <c r="AB889" s="78"/>
      <c r="AC889" s="78"/>
      <c r="AD889" s="78"/>
      <c r="AE889" s="78"/>
      <c r="AF889" s="51"/>
      <c r="AG889" s="78"/>
      <c r="AH889" s="78"/>
      <c r="AI889" s="51"/>
      <c r="AJ889" s="78"/>
    </row>
    <row r="890" spans="17:36" x14ac:dyDescent="0.25">
      <c r="Q890" s="78"/>
      <c r="R890" s="78"/>
      <c r="S890" s="78"/>
      <c r="T890" s="78"/>
      <c r="U890" s="78"/>
      <c r="V890" s="78"/>
      <c r="W890" s="78"/>
      <c r="X890" s="78"/>
      <c r="Y890" s="78"/>
      <c r="Z890" s="78"/>
      <c r="AA890" s="78"/>
      <c r="AB890" s="78"/>
      <c r="AC890" s="78"/>
      <c r="AD890" s="78"/>
      <c r="AE890" s="78"/>
      <c r="AF890" s="51"/>
      <c r="AG890" s="78"/>
      <c r="AH890" s="78"/>
      <c r="AI890" s="51"/>
      <c r="AJ890" s="78"/>
    </row>
    <row r="891" spans="17:36" x14ac:dyDescent="0.25">
      <c r="Q891" s="78"/>
      <c r="R891" s="78"/>
      <c r="S891" s="78"/>
      <c r="T891" s="78"/>
      <c r="U891" s="78"/>
      <c r="V891" s="78"/>
      <c r="W891" s="78"/>
      <c r="X891" s="78"/>
      <c r="Y891" s="78"/>
      <c r="Z891" s="78"/>
      <c r="AA891" s="78"/>
      <c r="AB891" s="78"/>
      <c r="AC891" s="78"/>
      <c r="AD891" s="78"/>
      <c r="AE891" s="78"/>
      <c r="AF891" s="51"/>
      <c r="AG891" s="78"/>
      <c r="AH891" s="78"/>
      <c r="AI891" s="51"/>
      <c r="AJ891" s="78"/>
    </row>
    <row r="892" spans="17:36" x14ac:dyDescent="0.25">
      <c r="Q892" s="78"/>
      <c r="R892" s="78"/>
      <c r="S892" s="78"/>
      <c r="T892" s="78"/>
      <c r="U892" s="78"/>
      <c r="V892" s="78"/>
      <c r="W892" s="78"/>
      <c r="X892" s="78"/>
      <c r="Y892" s="78"/>
      <c r="Z892" s="78"/>
      <c r="AA892" s="78"/>
      <c r="AB892" s="78"/>
      <c r="AC892" s="78"/>
      <c r="AD892" s="78"/>
      <c r="AE892" s="78"/>
      <c r="AF892" s="51"/>
      <c r="AG892" s="78"/>
      <c r="AH892" s="78"/>
      <c r="AI892" s="51"/>
      <c r="AJ892" s="78"/>
    </row>
    <row r="893" spans="17:36" x14ac:dyDescent="0.25">
      <c r="Q893" s="78"/>
      <c r="R893" s="78"/>
      <c r="S893" s="78"/>
      <c r="T893" s="78"/>
      <c r="U893" s="78"/>
      <c r="V893" s="78"/>
      <c r="W893" s="78"/>
      <c r="X893" s="78"/>
      <c r="Y893" s="78"/>
      <c r="Z893" s="78"/>
      <c r="AA893" s="78"/>
      <c r="AB893" s="78"/>
      <c r="AC893" s="78"/>
      <c r="AD893" s="78"/>
      <c r="AE893" s="78"/>
      <c r="AF893" s="51"/>
      <c r="AG893" s="78"/>
      <c r="AH893" s="78"/>
      <c r="AI893" s="51"/>
      <c r="AJ893" s="78"/>
    </row>
    <row r="894" spans="17:36" x14ac:dyDescent="0.25">
      <c r="Q894" s="78"/>
      <c r="R894" s="78"/>
      <c r="S894" s="78"/>
      <c r="T894" s="78"/>
      <c r="U894" s="78"/>
      <c r="V894" s="78"/>
      <c r="W894" s="78"/>
      <c r="X894" s="78"/>
      <c r="Y894" s="78"/>
      <c r="Z894" s="78"/>
      <c r="AA894" s="78"/>
      <c r="AB894" s="78"/>
      <c r="AC894" s="78"/>
      <c r="AD894" s="78"/>
      <c r="AE894" s="78"/>
      <c r="AF894" s="51"/>
      <c r="AG894" s="78"/>
      <c r="AH894" s="78"/>
      <c r="AI894" s="51"/>
      <c r="AJ894" s="78"/>
    </row>
    <row r="895" spans="17:36" x14ac:dyDescent="0.25">
      <c r="Q895" s="78"/>
      <c r="R895" s="78"/>
      <c r="S895" s="78"/>
      <c r="T895" s="78"/>
      <c r="U895" s="78"/>
      <c r="V895" s="78"/>
      <c r="W895" s="78"/>
      <c r="X895" s="78"/>
      <c r="Y895" s="78"/>
      <c r="Z895" s="78"/>
      <c r="AA895" s="78"/>
      <c r="AB895" s="78"/>
      <c r="AC895" s="78"/>
      <c r="AD895" s="78"/>
      <c r="AE895" s="78"/>
      <c r="AF895" s="51"/>
      <c r="AG895" s="78"/>
      <c r="AH895" s="78"/>
      <c r="AI895" s="51"/>
      <c r="AJ895" s="78"/>
    </row>
    <row r="896" spans="17:36" x14ac:dyDescent="0.25">
      <c r="Q896" s="78"/>
      <c r="R896" s="78"/>
      <c r="S896" s="78"/>
      <c r="T896" s="78"/>
      <c r="U896" s="78"/>
      <c r="V896" s="78"/>
      <c r="W896" s="78"/>
      <c r="X896" s="78"/>
      <c r="Y896" s="78"/>
      <c r="Z896" s="78"/>
      <c r="AA896" s="78"/>
      <c r="AB896" s="78"/>
      <c r="AC896" s="78"/>
      <c r="AD896" s="78"/>
      <c r="AE896" s="78"/>
      <c r="AF896" s="51"/>
      <c r="AG896" s="78"/>
      <c r="AH896" s="78"/>
      <c r="AI896" s="51"/>
      <c r="AJ896" s="78"/>
    </row>
    <row r="897" spans="17:36" x14ac:dyDescent="0.25">
      <c r="Q897" s="78"/>
      <c r="R897" s="78"/>
      <c r="S897" s="78"/>
      <c r="T897" s="78"/>
      <c r="U897" s="78"/>
      <c r="V897" s="78"/>
      <c r="W897" s="78"/>
      <c r="X897" s="78"/>
      <c r="Y897" s="78"/>
      <c r="Z897" s="78"/>
      <c r="AA897" s="78"/>
      <c r="AB897" s="78"/>
      <c r="AC897" s="78"/>
      <c r="AD897" s="78"/>
      <c r="AE897" s="78"/>
      <c r="AF897" s="51"/>
      <c r="AG897" s="78"/>
      <c r="AH897" s="78"/>
      <c r="AI897" s="51"/>
      <c r="AJ897" s="78"/>
    </row>
    <row r="898" spans="17:36" x14ac:dyDescent="0.25">
      <c r="Q898" s="78"/>
      <c r="R898" s="78"/>
      <c r="S898" s="78"/>
      <c r="T898" s="78"/>
      <c r="U898" s="78"/>
      <c r="V898" s="78"/>
      <c r="W898" s="78"/>
      <c r="X898" s="78"/>
      <c r="Y898" s="78"/>
      <c r="Z898" s="78"/>
      <c r="AA898" s="78"/>
      <c r="AB898" s="78"/>
      <c r="AC898" s="78"/>
      <c r="AD898" s="78"/>
      <c r="AE898" s="78"/>
      <c r="AF898" s="51"/>
      <c r="AG898" s="78"/>
      <c r="AH898" s="78"/>
      <c r="AI898" s="51"/>
      <c r="AJ898" s="78"/>
    </row>
    <row r="899" spans="17:36" x14ac:dyDescent="0.25">
      <c r="Q899" s="78"/>
      <c r="R899" s="78"/>
      <c r="S899" s="78"/>
      <c r="T899" s="78"/>
      <c r="U899" s="78"/>
      <c r="V899" s="78"/>
      <c r="W899" s="78"/>
      <c r="X899" s="78"/>
      <c r="Y899" s="78"/>
      <c r="Z899" s="78"/>
      <c r="AA899" s="78"/>
      <c r="AB899" s="78"/>
      <c r="AC899" s="78"/>
      <c r="AD899" s="78"/>
      <c r="AE899" s="78"/>
      <c r="AF899" s="51"/>
      <c r="AG899" s="78"/>
      <c r="AH899" s="78"/>
      <c r="AI899" s="51"/>
      <c r="AJ899" s="78"/>
    </row>
    <row r="900" spans="17:36" x14ac:dyDescent="0.25">
      <c r="Q900" s="78"/>
      <c r="R900" s="78"/>
      <c r="S900" s="78"/>
      <c r="T900" s="78"/>
      <c r="U900" s="78"/>
      <c r="V900" s="78"/>
      <c r="W900" s="78"/>
      <c r="X900" s="78"/>
      <c r="Y900" s="78"/>
      <c r="Z900" s="78"/>
      <c r="AA900" s="78"/>
      <c r="AB900" s="78"/>
      <c r="AC900" s="78"/>
      <c r="AD900" s="78"/>
      <c r="AE900" s="78"/>
      <c r="AF900" s="51"/>
      <c r="AG900" s="78"/>
      <c r="AH900" s="78"/>
      <c r="AI900" s="51"/>
      <c r="AJ900" s="78"/>
    </row>
    <row r="901" spans="17:36" x14ac:dyDescent="0.25">
      <c r="Q901" s="78"/>
      <c r="R901" s="78"/>
      <c r="S901" s="78"/>
      <c r="T901" s="78"/>
      <c r="U901" s="78"/>
      <c r="V901" s="78"/>
      <c r="W901" s="78"/>
      <c r="X901" s="78"/>
      <c r="Y901" s="78"/>
      <c r="Z901" s="78"/>
      <c r="AA901" s="78"/>
      <c r="AB901" s="78"/>
      <c r="AC901" s="78"/>
      <c r="AD901" s="78"/>
      <c r="AE901" s="78"/>
      <c r="AF901" s="51"/>
      <c r="AG901" s="78"/>
      <c r="AH901" s="78"/>
      <c r="AI901" s="51"/>
      <c r="AJ901" s="78"/>
    </row>
    <row r="902" spans="17:36" x14ac:dyDescent="0.25">
      <c r="Q902" s="78"/>
      <c r="R902" s="78"/>
      <c r="S902" s="78"/>
      <c r="T902" s="78"/>
      <c r="U902" s="78"/>
      <c r="V902" s="78"/>
      <c r="W902" s="78"/>
      <c r="X902" s="78"/>
      <c r="Y902" s="78"/>
      <c r="Z902" s="78"/>
      <c r="AA902" s="78"/>
      <c r="AB902" s="78"/>
      <c r="AC902" s="78"/>
      <c r="AD902" s="78"/>
      <c r="AE902" s="78"/>
      <c r="AF902" s="51"/>
      <c r="AG902" s="78"/>
      <c r="AH902" s="78"/>
      <c r="AI902" s="51"/>
      <c r="AJ902" s="78"/>
    </row>
    <row r="903" spans="17:36" x14ac:dyDescent="0.25">
      <c r="Q903" s="78"/>
      <c r="R903" s="78"/>
      <c r="S903" s="78"/>
      <c r="T903" s="78"/>
      <c r="U903" s="78"/>
      <c r="V903" s="78"/>
      <c r="W903" s="78"/>
      <c r="X903" s="78"/>
      <c r="Y903" s="78"/>
      <c r="Z903" s="78"/>
      <c r="AA903" s="78"/>
      <c r="AB903" s="78"/>
      <c r="AC903" s="78"/>
      <c r="AD903" s="78"/>
      <c r="AE903" s="78"/>
      <c r="AF903" s="51"/>
      <c r="AG903" s="78"/>
      <c r="AH903" s="78"/>
      <c r="AI903" s="51"/>
      <c r="AJ903" s="78"/>
    </row>
  </sheetData>
  <autoFilter ref="A19:BL100"/>
  <mergeCells count="25">
    <mergeCell ref="C14:F14"/>
    <mergeCell ref="G14:O14"/>
    <mergeCell ref="Q17:AD17"/>
    <mergeCell ref="C15:F15"/>
    <mergeCell ref="G15:O15"/>
    <mergeCell ref="C16:F16"/>
    <mergeCell ref="G16:O16"/>
    <mergeCell ref="C17:F17"/>
    <mergeCell ref="G17:O17"/>
    <mergeCell ref="Q18:V18"/>
    <mergeCell ref="X18:AD18"/>
    <mergeCell ref="C7:O7"/>
    <mergeCell ref="A1:O1"/>
    <mergeCell ref="C3:G3"/>
    <mergeCell ref="C4:D4"/>
    <mergeCell ref="C5:O5"/>
    <mergeCell ref="C6:O6"/>
    <mergeCell ref="C8:O8"/>
    <mergeCell ref="C9:O9"/>
    <mergeCell ref="C11:F11"/>
    <mergeCell ref="G11:O11"/>
    <mergeCell ref="C12:F12"/>
    <mergeCell ref="G12:O12"/>
    <mergeCell ref="C13:F13"/>
    <mergeCell ref="G13:O1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V185"/>
  <sheetViews>
    <sheetView topLeftCell="A58" workbookViewId="0">
      <selection activeCell="O73" sqref="O73"/>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3621</v>
      </c>
      <c r="B1" s="519"/>
      <c r="C1" s="519"/>
      <c r="D1" s="519"/>
      <c r="E1" s="519"/>
      <c r="F1" s="519"/>
      <c r="G1" s="519"/>
      <c r="H1" s="519"/>
      <c r="I1" s="519"/>
      <c r="J1" s="519"/>
      <c r="K1" s="519"/>
      <c r="L1" s="519"/>
      <c r="M1" s="519"/>
      <c r="N1" s="52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1" t="s">
        <v>3505</v>
      </c>
      <c r="C3" s="532"/>
      <c r="D3" s="532"/>
      <c r="E3" s="533"/>
      <c r="F3" s="82" t="s">
        <v>3493</v>
      </c>
      <c r="H3" s="534" t="s">
        <v>3998</v>
      </c>
      <c r="I3" s="535"/>
      <c r="P3" s="30" t="s">
        <v>26</v>
      </c>
      <c r="Q3" s="30">
        <v>17</v>
      </c>
      <c r="R3" s="30" t="s">
        <v>4714</v>
      </c>
      <c r="S3" s="30" t="s">
        <v>4550</v>
      </c>
      <c r="U3" s="30" t="s">
        <v>3560</v>
      </c>
      <c r="V3" s="31">
        <v>10161</v>
      </c>
    </row>
    <row r="4" spans="1:22" ht="16.5" thickTop="1" thickBot="1" x14ac:dyDescent="0.3">
      <c r="P4" s="30" t="s">
        <v>27</v>
      </c>
      <c r="Q4" s="30">
        <v>18</v>
      </c>
      <c r="R4" s="30" t="s">
        <v>4715</v>
      </c>
      <c r="S4" s="30" t="s">
        <v>3623</v>
      </c>
      <c r="U4" s="30" t="s">
        <v>3565</v>
      </c>
      <c r="V4" s="31">
        <v>11438</v>
      </c>
    </row>
    <row r="5" spans="1:22" ht="16.5" thickTop="1" thickBot="1" x14ac:dyDescent="0.3">
      <c r="A5" s="83" t="s">
        <v>3631</v>
      </c>
      <c r="B5" s="84" t="s">
        <v>4953</v>
      </c>
      <c r="C5" s="82" t="str">
        <f>VLOOKUP(B5,P1:R14,3,0)</f>
        <v>Jn21</v>
      </c>
      <c r="D5" s="82" t="str">
        <f>VLOOKUP(B5,P1:S14,4,0)</f>
        <v>S</v>
      </c>
      <c r="E5" s="82">
        <f>VLOOKUP(B5,P3:S14,2,FALSE)</f>
        <v>19</v>
      </c>
      <c r="P5" s="30" t="s">
        <v>3632</v>
      </c>
      <c r="Q5" s="30">
        <v>19</v>
      </c>
      <c r="R5" s="30" t="s">
        <v>4716</v>
      </c>
      <c r="S5" s="30" t="s">
        <v>3625</v>
      </c>
      <c r="U5" s="30" t="s">
        <v>3568</v>
      </c>
      <c r="V5" s="31">
        <v>11438</v>
      </c>
    </row>
    <row r="6" spans="1:22" ht="16.5" thickTop="1" thickBot="1" x14ac:dyDescent="0.3">
      <c r="C6" t="s">
        <v>4506</v>
      </c>
      <c r="P6" s="30" t="s">
        <v>3635</v>
      </c>
      <c r="Q6" s="30">
        <v>20</v>
      </c>
      <c r="R6" s="30" t="s">
        <v>4717</v>
      </c>
      <c r="S6" s="30" t="s">
        <v>3628</v>
      </c>
      <c r="U6" s="30" t="s">
        <v>3570</v>
      </c>
      <c r="V6" s="31">
        <v>11336</v>
      </c>
    </row>
    <row r="7" spans="1:22" ht="16.5" customHeight="1" thickTop="1" thickBot="1" x14ac:dyDescent="0.3">
      <c r="A7" s="83" t="s">
        <v>3638</v>
      </c>
      <c r="B7" s="446">
        <f>SUMIF(APT!S20:S100,"&gt;0")</f>
        <v>11609382.712821089</v>
      </c>
      <c r="C7" s="536" t="str">
        <f>IF(ROUND(ABS(B7-B8),0)&gt;0,"Error","OK")</f>
        <v>OK</v>
      </c>
      <c r="D7" s="537"/>
      <c r="G7" s="159" t="s">
        <v>4726</v>
      </c>
      <c r="H7" s="159"/>
      <c r="I7" s="159"/>
      <c r="P7" s="30" t="s">
        <v>3639</v>
      </c>
      <c r="Q7" s="30">
        <v>21</v>
      </c>
      <c r="R7" s="30" t="s">
        <v>4718</v>
      </c>
      <c r="S7" s="30" t="s">
        <v>3630</v>
      </c>
    </row>
    <row r="8" spans="1:22" ht="16.5" thickTop="1" thickBot="1" x14ac:dyDescent="0.3">
      <c r="A8" s="83" t="s">
        <v>3642</v>
      </c>
      <c r="B8" s="85">
        <f>SUM(G20:G1018)</f>
        <v>11609382.712821089</v>
      </c>
      <c r="C8" s="536"/>
      <c r="D8" s="537"/>
      <c r="P8" s="30" t="s">
        <v>3643</v>
      </c>
      <c r="Q8" s="30">
        <v>22</v>
      </c>
      <c r="R8" s="30" t="s">
        <v>4719</v>
      </c>
      <c r="S8" s="30" t="s">
        <v>3634</v>
      </c>
    </row>
    <row r="9" spans="1:22" ht="16.5" thickTop="1" thickBot="1" x14ac:dyDescent="0.3">
      <c r="P9" s="30" t="s">
        <v>3646</v>
      </c>
      <c r="Q9" s="30">
        <v>23</v>
      </c>
      <c r="R9" s="30" t="s">
        <v>4720</v>
      </c>
      <c r="S9" s="30" t="s">
        <v>3637</v>
      </c>
    </row>
    <row r="10" spans="1:22" ht="16.5" thickTop="1" thickBot="1" x14ac:dyDescent="0.3">
      <c r="A10" s="83" t="s">
        <v>3649</v>
      </c>
      <c r="B10" s="445">
        <f>COUNTIF(APT!S20:S100,"&gt;0")</f>
        <v>81</v>
      </c>
      <c r="C10" s="536" t="str">
        <f>IF(ROUND(ABS(B10-B11),0)&gt;0,"Error","OK")</f>
        <v>OK</v>
      </c>
      <c r="D10" s="537"/>
      <c r="P10" s="30" t="s">
        <v>3650</v>
      </c>
      <c r="Q10" s="30">
        <v>24</v>
      </c>
      <c r="R10" s="30" t="s">
        <v>4721</v>
      </c>
      <c r="S10" s="30" t="s">
        <v>3641</v>
      </c>
    </row>
    <row r="11" spans="1:22" ht="16.5" thickTop="1" thickBot="1" x14ac:dyDescent="0.3">
      <c r="A11" s="83" t="s">
        <v>3653</v>
      </c>
      <c r="B11" s="83">
        <f>COUNTIF(C20:C1027,"&gt;0")</f>
        <v>81</v>
      </c>
      <c r="C11" s="536"/>
      <c r="D11" s="537"/>
      <c r="K11" s="86"/>
      <c r="L11" s="86"/>
      <c r="M11" s="86"/>
      <c r="N11" s="86"/>
      <c r="O11" s="87"/>
      <c r="P11" s="30" t="s">
        <v>3654</v>
      </c>
      <c r="Q11" s="30">
        <v>25</v>
      </c>
      <c r="R11" s="88" t="s">
        <v>4722</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4723</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4724</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4725</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SUM(G20:G1028)</f>
        <v>11609382.712821089</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303">
        <f>APT!J20</f>
        <v>400125</v>
      </c>
      <c r="D20" s="120" t="b">
        <v>1</v>
      </c>
      <c r="E20" s="121" t="str">
        <f>RIGHT(APT!C20,4)&amp;"."&amp;APT!M20&amp;"."&amp;APT!K20&amp;"."&amp;$C$5</f>
        <v>3520.BS.I01.Jn21</v>
      </c>
      <c r="F20" s="122">
        <f ca="1">TODAY()</f>
        <v>44361</v>
      </c>
      <c r="G20" s="444">
        <f>APT!S20</f>
        <v>135982.15384615384</v>
      </c>
      <c r="H20" s="124">
        <f ca="1">F20</f>
        <v>44361</v>
      </c>
      <c r="I20" s="125">
        <v>0</v>
      </c>
      <c r="J20" s="121" t="str">
        <f>LEFT(APT!D20,20)&amp;"."&amp;APTPay!E20</f>
        <v>Akiva School.3520.BS.I01.Jn21</v>
      </c>
      <c r="K20" s="120" t="b">
        <v>1</v>
      </c>
      <c r="L20" s="126" t="s">
        <v>3686</v>
      </c>
      <c r="M20" s="120" t="b">
        <v>1</v>
      </c>
      <c r="N20" s="120" t="s">
        <v>3687</v>
      </c>
      <c r="O20" s="127" t="str">
        <f>APT!I20</f>
        <v>10162/543965</v>
      </c>
      <c r="P20" s="120" t="b">
        <v>1</v>
      </c>
      <c r="Q20" s="120" t="b">
        <v>1</v>
      </c>
      <c r="R20" s="120" t="b">
        <v>1</v>
      </c>
      <c r="T20" s="11" t="str">
        <f>IF(E20=E19,"NOOOOO","OK")</f>
        <v>OK</v>
      </c>
      <c r="U20" s="1"/>
    </row>
    <row r="21" spans="1:21" x14ac:dyDescent="0.25">
      <c r="A21" s="117">
        <v>1</v>
      </c>
      <c r="B21" s="118">
        <v>2</v>
      </c>
      <c r="C21" s="303">
        <f>APT!J21</f>
        <v>400069</v>
      </c>
      <c r="D21" s="120" t="b">
        <v>1</v>
      </c>
      <c r="E21" s="304" t="str">
        <f>RIGHT(APT!C21,4)&amp;"."&amp;APT!M21&amp;"."&amp;APT!K21&amp;"."&amp;$C$5</f>
        <v>3300.BS.I01.Jn21</v>
      </c>
      <c r="F21" s="305">
        <f t="shared" ref="F21:F84" ca="1" si="0">TODAY()</f>
        <v>44361</v>
      </c>
      <c r="G21" s="444">
        <f>APT!S21</f>
        <v>72384.196854642199</v>
      </c>
      <c r="H21" s="124">
        <f t="shared" ref="H21:H84" ca="1" si="1">F21</f>
        <v>44361</v>
      </c>
      <c r="I21" s="125">
        <v>0</v>
      </c>
      <c r="J21" s="304" t="str">
        <f>LEFT(APT!D21,20)&amp;"."&amp;APTPay!E21</f>
        <v>All Saints' CE Prima.3300.BS.I01.Jn21</v>
      </c>
      <c r="K21" s="120" t="b">
        <v>1</v>
      </c>
      <c r="L21" s="126" t="s">
        <v>3686</v>
      </c>
      <c r="M21" s="120" t="b">
        <v>1</v>
      </c>
      <c r="N21" s="120" t="s">
        <v>3687</v>
      </c>
      <c r="O21" s="307" t="str">
        <f>APT!I21</f>
        <v>10162/543965</v>
      </c>
      <c r="P21" s="120" t="b">
        <v>1</v>
      </c>
      <c r="Q21" s="120" t="b">
        <v>1</v>
      </c>
      <c r="R21" s="120" t="b">
        <v>1</v>
      </c>
      <c r="T21" s="11" t="str">
        <f t="shared" ref="T21:T84" si="2">IF(E21=E20,"NOOOOO","OK")</f>
        <v>OK</v>
      </c>
      <c r="U21" s="1"/>
    </row>
    <row r="22" spans="1:21" x14ac:dyDescent="0.25">
      <c r="A22" s="117">
        <v>1</v>
      </c>
      <c r="B22" s="118">
        <v>2</v>
      </c>
      <c r="C22" s="303">
        <f>APT!J22</f>
        <v>400015</v>
      </c>
      <c r="D22" s="120" t="b">
        <v>1</v>
      </c>
      <c r="E22" s="304" t="str">
        <f>RIGHT(APT!C22,4)&amp;"."&amp;APT!M22&amp;"."&amp;APT!K22&amp;"."&amp;$C$5</f>
        <v>3317.BS.I01.Jn21</v>
      </c>
      <c r="F22" s="305">
        <f t="shared" ca="1" si="0"/>
        <v>44361</v>
      </c>
      <c r="G22" s="444">
        <f>APT!S22</f>
        <v>78454.109876294489</v>
      </c>
      <c r="H22" s="124">
        <f t="shared" ca="1" si="1"/>
        <v>44361</v>
      </c>
      <c r="I22" s="125">
        <v>0</v>
      </c>
      <c r="J22" s="304" t="str">
        <f>LEFT(APT!D22,20)&amp;"."&amp;APTPay!E22</f>
        <v>All Saints' CE Prima.3317.BS.I01.Jn21</v>
      </c>
      <c r="K22" s="120" t="b">
        <v>1</v>
      </c>
      <c r="L22" s="126" t="s">
        <v>3686</v>
      </c>
      <c r="M22" s="120" t="b">
        <v>1</v>
      </c>
      <c r="N22" s="120" t="s">
        <v>3687</v>
      </c>
      <c r="O22" s="307" t="str">
        <f>APT!I22</f>
        <v>10162/543965</v>
      </c>
      <c r="P22" s="120" t="b">
        <v>1</v>
      </c>
      <c r="Q22" s="120" t="b">
        <v>1</v>
      </c>
      <c r="R22" s="120" t="b">
        <v>1</v>
      </c>
      <c r="T22" s="11" t="str">
        <f t="shared" si="2"/>
        <v>OK</v>
      </c>
      <c r="U22" s="1"/>
    </row>
    <row r="23" spans="1:21" x14ac:dyDescent="0.25">
      <c r="A23" s="117">
        <v>1</v>
      </c>
      <c r="B23" s="118">
        <v>2</v>
      </c>
      <c r="C23" s="303">
        <f>APT!J23</f>
        <v>400023</v>
      </c>
      <c r="D23" s="120" t="b">
        <v>1</v>
      </c>
      <c r="E23" s="304" t="str">
        <f>RIGHT(APT!C23,4)&amp;"."&amp;APT!M23&amp;"."&amp;APT!K23&amp;"."&amp;$C$5</f>
        <v>3500.BS.I01.Jn21</v>
      </c>
      <c r="F23" s="305">
        <f t="shared" ca="1" si="0"/>
        <v>44361</v>
      </c>
      <c r="G23" s="444">
        <f>APT!S23</f>
        <v>52800.337536417581</v>
      </c>
      <c r="H23" s="124">
        <f t="shared" ca="1" si="1"/>
        <v>44361</v>
      </c>
      <c r="I23" s="125">
        <v>0</v>
      </c>
      <c r="J23" s="304" t="str">
        <f>LEFT(APT!D23,20)&amp;"."&amp;APTPay!E23</f>
        <v>Annunciation Catholi.3500.BS.I01.Jn21</v>
      </c>
      <c r="K23" s="120" t="b">
        <v>1</v>
      </c>
      <c r="L23" s="126" t="s">
        <v>3686</v>
      </c>
      <c r="M23" s="120" t="b">
        <v>1</v>
      </c>
      <c r="N23" s="120" t="s">
        <v>3687</v>
      </c>
      <c r="O23" s="307" t="str">
        <f>APT!I23</f>
        <v>10162/543965</v>
      </c>
      <c r="P23" s="120" t="b">
        <v>1</v>
      </c>
      <c r="Q23" s="120" t="b">
        <v>1</v>
      </c>
      <c r="R23" s="120" t="b">
        <v>1</v>
      </c>
      <c r="T23" s="11" t="str">
        <f t="shared" si="2"/>
        <v>OK</v>
      </c>
    </row>
    <row r="24" spans="1:21" x14ac:dyDescent="0.25">
      <c r="A24" s="117">
        <v>1</v>
      </c>
      <c r="B24" s="118">
        <v>2</v>
      </c>
      <c r="C24" s="303">
        <f>APT!J24</f>
        <v>400107</v>
      </c>
      <c r="D24" s="120" t="b">
        <v>1</v>
      </c>
      <c r="E24" s="304" t="str">
        <f>RIGHT(APT!C24,4)&amp;"."&amp;APT!M24&amp;"."&amp;APT!K24&amp;"."&amp;$C$5</f>
        <v>3514.BS.I01.Jn21</v>
      </c>
      <c r="F24" s="305">
        <f t="shared" ca="1" si="0"/>
        <v>44361</v>
      </c>
      <c r="G24" s="444">
        <f>APT!S24</f>
        <v>78548.405736769229</v>
      </c>
      <c r="H24" s="124">
        <f t="shared" ca="1" si="1"/>
        <v>44361</v>
      </c>
      <c r="I24" s="125">
        <v>0</v>
      </c>
      <c r="J24" s="304" t="str">
        <f>LEFT(APT!D24,20)&amp;"."&amp;APTPay!E24</f>
        <v>Annunciation Catholi.3514.BS.I01.Jn21</v>
      </c>
      <c r="K24" s="120" t="b">
        <v>1</v>
      </c>
      <c r="L24" s="126" t="s">
        <v>3686</v>
      </c>
      <c r="M24" s="120" t="b">
        <v>1</v>
      </c>
      <c r="N24" s="120" t="s">
        <v>3687</v>
      </c>
      <c r="O24" s="307" t="str">
        <f>APT!I24</f>
        <v>10162/543965</v>
      </c>
      <c r="P24" s="120" t="b">
        <v>1</v>
      </c>
      <c r="Q24" s="120" t="b">
        <v>1</v>
      </c>
      <c r="R24" s="120" t="b">
        <v>1</v>
      </c>
      <c r="T24" s="11" t="str">
        <f t="shared" si="2"/>
        <v>OK</v>
      </c>
    </row>
    <row r="25" spans="1:21" x14ac:dyDescent="0.25">
      <c r="A25" s="117">
        <v>1</v>
      </c>
      <c r="B25" s="118">
        <v>2</v>
      </c>
      <c r="C25" s="303">
        <f>APT!J25</f>
        <v>400005</v>
      </c>
      <c r="D25" s="120" t="b">
        <v>1</v>
      </c>
      <c r="E25" s="304" t="str">
        <f>RIGHT(APT!C25,4)&amp;"."&amp;APT!M25&amp;"."&amp;APT!K25&amp;"."&amp;$C$5</f>
        <v>2002.BS.I01.Jn21</v>
      </c>
      <c r="F25" s="305">
        <f t="shared" ca="1" si="0"/>
        <v>44361</v>
      </c>
      <c r="G25" s="444">
        <f>APT!S25</f>
        <v>169091.1025712839</v>
      </c>
      <c r="H25" s="124">
        <f t="shared" ca="1" si="1"/>
        <v>44361</v>
      </c>
      <c r="I25" s="125">
        <v>0</v>
      </c>
      <c r="J25" s="304" t="str">
        <f>LEFT(APT!D25,20)&amp;"."&amp;APTPay!E25</f>
        <v>Barnfield School.2002.BS.I01.Jn21</v>
      </c>
      <c r="K25" s="120" t="b">
        <v>1</v>
      </c>
      <c r="L25" s="126" t="s">
        <v>3686</v>
      </c>
      <c r="M25" s="120" t="b">
        <v>1</v>
      </c>
      <c r="N25" s="120" t="s">
        <v>3687</v>
      </c>
      <c r="O25" s="307" t="str">
        <f>APT!I25</f>
        <v>10162/543965</v>
      </c>
      <c r="P25" s="120" t="b">
        <v>1</v>
      </c>
      <c r="Q25" s="120" t="b">
        <v>1</v>
      </c>
      <c r="R25" s="120" t="b">
        <v>1</v>
      </c>
      <c r="T25" s="11" t="str">
        <f t="shared" si="2"/>
        <v>OK</v>
      </c>
    </row>
    <row r="26" spans="1:21" x14ac:dyDescent="0.25">
      <c r="A26" s="117">
        <v>1</v>
      </c>
      <c r="B26" s="118">
        <v>2</v>
      </c>
      <c r="C26" s="303">
        <f>APT!J26</f>
        <v>400070</v>
      </c>
      <c r="D26" s="120" t="b">
        <v>1</v>
      </c>
      <c r="E26" s="304" t="str">
        <f>RIGHT(APT!C26,4)&amp;"."&amp;APT!M26&amp;"."&amp;APT!K26&amp;"."&amp;$C$5</f>
        <v>2079.BS.I01.Jn21</v>
      </c>
      <c r="F26" s="305">
        <f t="shared" ca="1" si="0"/>
        <v>44361</v>
      </c>
      <c r="G26" s="444">
        <f>APT!S26</f>
        <v>141757.53846153847</v>
      </c>
      <c r="H26" s="124">
        <f t="shared" ca="1" si="1"/>
        <v>44361</v>
      </c>
      <c r="I26" s="125">
        <v>0</v>
      </c>
      <c r="J26" s="304" t="str">
        <f>LEFT(APT!D26,20)&amp;"."&amp;APTPay!E26</f>
        <v>Beis Yaakov.2079.BS.I01.Jn21</v>
      </c>
      <c r="K26" s="120" t="b">
        <v>1</v>
      </c>
      <c r="L26" s="126" t="s">
        <v>3686</v>
      </c>
      <c r="M26" s="120" t="b">
        <v>1</v>
      </c>
      <c r="N26" s="120" t="s">
        <v>3687</v>
      </c>
      <c r="O26" s="307" t="str">
        <f>APT!I26</f>
        <v>10162/543965</v>
      </c>
      <c r="P26" s="120" t="b">
        <v>1</v>
      </c>
      <c r="Q26" s="120" t="b">
        <v>1</v>
      </c>
      <c r="R26" s="120" t="b">
        <v>1</v>
      </c>
      <c r="T26" s="11" t="str">
        <f t="shared" si="2"/>
        <v>OK</v>
      </c>
    </row>
    <row r="27" spans="1:21" x14ac:dyDescent="0.25">
      <c r="A27" s="117">
        <v>1</v>
      </c>
      <c r="B27" s="118">
        <v>2</v>
      </c>
      <c r="C27" s="303">
        <f>APT!J27</f>
        <v>400150</v>
      </c>
      <c r="D27" s="120" t="b">
        <v>1</v>
      </c>
      <c r="E27" s="304" t="str">
        <f>RIGHT(APT!C27,4)&amp;"."&amp;APT!M27&amp;"."&amp;APT!K27&amp;"."&amp;$C$5</f>
        <v>3524.BS.I01.Jn21</v>
      </c>
      <c r="F27" s="305">
        <f t="shared" ca="1" si="0"/>
        <v>44361</v>
      </c>
      <c r="G27" s="444">
        <f>APT!S27</f>
        <v>67421.763696279726</v>
      </c>
      <c r="H27" s="124">
        <f t="shared" ca="1" si="1"/>
        <v>44361</v>
      </c>
      <c r="I27" s="125">
        <v>0</v>
      </c>
      <c r="J27" s="304" t="str">
        <f>LEFT(APT!D27,20)&amp;"."&amp;APTPay!E27</f>
        <v>Beit Shvidler Primar.3524.BS.I01.Jn21</v>
      </c>
      <c r="K27" s="120" t="b">
        <v>1</v>
      </c>
      <c r="L27" s="126" t="s">
        <v>3686</v>
      </c>
      <c r="M27" s="120" t="b">
        <v>1</v>
      </c>
      <c r="N27" s="120" t="s">
        <v>3687</v>
      </c>
      <c r="O27" s="307" t="str">
        <f>APT!I27</f>
        <v>10162/543965</v>
      </c>
      <c r="P27" s="120" t="b">
        <v>1</v>
      </c>
      <c r="Q27" s="120" t="b">
        <v>1</v>
      </c>
      <c r="R27" s="120" t="b">
        <v>1</v>
      </c>
      <c r="T27" s="11" t="str">
        <f t="shared" si="2"/>
        <v>OK</v>
      </c>
    </row>
    <row r="28" spans="1:21" x14ac:dyDescent="0.25">
      <c r="A28" s="117">
        <v>1</v>
      </c>
      <c r="B28" s="118">
        <v>2</v>
      </c>
      <c r="C28" s="303">
        <f>APT!J28</f>
        <v>400051</v>
      </c>
      <c r="D28" s="120" t="b">
        <v>1</v>
      </c>
      <c r="E28" s="304" t="str">
        <f>RIGHT(APT!C28,4)&amp;"."&amp;APT!M28&amp;"."&amp;APT!K28&amp;"."&amp;$C$5</f>
        <v>2003.BS.I01.Jn21</v>
      </c>
      <c r="F28" s="305">
        <f t="shared" ca="1" si="0"/>
        <v>44361</v>
      </c>
      <c r="G28" s="444">
        <f>APT!S28</f>
        <v>139405.37099252964</v>
      </c>
      <c r="H28" s="124">
        <f t="shared" ca="1" si="1"/>
        <v>44361</v>
      </c>
      <c r="I28" s="125">
        <v>0</v>
      </c>
      <c r="J28" s="304" t="str">
        <f>LEFT(APT!D28,20)&amp;"."&amp;APTPay!E28</f>
        <v>Bell Lane Primary Sc.2003.BS.I01.Jn21</v>
      </c>
      <c r="K28" s="120" t="b">
        <v>1</v>
      </c>
      <c r="L28" s="126" t="s">
        <v>3686</v>
      </c>
      <c r="M28" s="120" t="b">
        <v>1</v>
      </c>
      <c r="N28" s="120" t="s">
        <v>3687</v>
      </c>
      <c r="O28" s="307" t="str">
        <f>APT!I28</f>
        <v>10162/543965</v>
      </c>
      <c r="P28" s="120" t="b">
        <v>1</v>
      </c>
      <c r="Q28" s="120" t="b">
        <v>1</v>
      </c>
      <c r="R28" s="120" t="b">
        <v>1</v>
      </c>
      <c r="T28" s="11" t="str">
        <f t="shared" si="2"/>
        <v>OK</v>
      </c>
    </row>
    <row r="29" spans="1:21" x14ac:dyDescent="0.25">
      <c r="A29" s="117">
        <v>1</v>
      </c>
      <c r="B29" s="118">
        <v>2</v>
      </c>
      <c r="C29" s="303">
        <f>APT!J29</f>
        <v>400024</v>
      </c>
      <c r="D29" s="120" t="b">
        <v>1</v>
      </c>
      <c r="E29" s="304" t="str">
        <f>RIGHT(APT!C29,4)&amp;"."&amp;APT!M29&amp;"."&amp;APT!K29&amp;"."&amp;$C$5</f>
        <v>3511.BS.I01.Jn21</v>
      </c>
      <c r="F29" s="305">
        <f t="shared" ca="1" si="0"/>
        <v>44361</v>
      </c>
      <c r="G29" s="444">
        <f>APT!S29</f>
        <v>157254.25426076926</v>
      </c>
      <c r="H29" s="124">
        <f t="shared" ca="1" si="1"/>
        <v>44361</v>
      </c>
      <c r="I29" s="125">
        <v>0</v>
      </c>
      <c r="J29" s="304" t="str">
        <f>LEFT(APT!D29,20)&amp;"."&amp;APTPay!E29</f>
        <v>Blessed Dominic Scho.3511.BS.I01.Jn21</v>
      </c>
      <c r="K29" s="120" t="b">
        <v>1</v>
      </c>
      <c r="L29" s="126" t="s">
        <v>3686</v>
      </c>
      <c r="M29" s="120" t="b">
        <v>1</v>
      </c>
      <c r="N29" s="120" t="s">
        <v>3687</v>
      </c>
      <c r="O29" s="307" t="str">
        <f>APT!I29</f>
        <v>10162/543965</v>
      </c>
      <c r="P29" s="120" t="b">
        <v>1</v>
      </c>
      <c r="Q29" s="120" t="b">
        <v>1</v>
      </c>
      <c r="R29" s="120" t="b">
        <v>1</v>
      </c>
      <c r="T29" s="11" t="str">
        <f t="shared" si="2"/>
        <v>OK</v>
      </c>
    </row>
    <row r="30" spans="1:21" x14ac:dyDescent="0.25">
      <c r="A30" s="117">
        <v>1</v>
      </c>
      <c r="B30" s="118">
        <v>2</v>
      </c>
      <c r="C30" s="303">
        <f>APT!J30</f>
        <v>400057</v>
      </c>
      <c r="D30" s="120" t="b">
        <v>1</v>
      </c>
      <c r="E30" s="304" t="str">
        <f>RIGHT(APT!C30,4)&amp;"."&amp;APT!M30&amp;"."&amp;APT!K30&amp;"."&amp;$C$5</f>
        <v>2008.BS.I01.Jn21</v>
      </c>
      <c r="F30" s="305">
        <f t="shared" ca="1" si="0"/>
        <v>44361</v>
      </c>
      <c r="G30" s="444">
        <f>APT!S30</f>
        <v>99850.842353573447</v>
      </c>
      <c r="H30" s="124">
        <f t="shared" ca="1" si="1"/>
        <v>44361</v>
      </c>
      <c r="I30" s="125">
        <v>0</v>
      </c>
      <c r="J30" s="304" t="str">
        <f>LEFT(APT!D30,20)&amp;"."&amp;APTPay!E30</f>
        <v>Brookland Infant  &amp; .2008.BS.I01.Jn21</v>
      </c>
      <c r="K30" s="120" t="b">
        <v>1</v>
      </c>
      <c r="L30" s="126" t="s">
        <v>3686</v>
      </c>
      <c r="M30" s="120" t="b">
        <v>1</v>
      </c>
      <c r="N30" s="120" t="s">
        <v>3687</v>
      </c>
      <c r="O30" s="307" t="str">
        <f>APT!I30</f>
        <v>10162/543965</v>
      </c>
      <c r="P30" s="120" t="b">
        <v>1</v>
      </c>
      <c r="Q30" s="120" t="b">
        <v>1</v>
      </c>
      <c r="R30" s="120" t="b">
        <v>1</v>
      </c>
      <c r="T30" s="11" t="str">
        <f t="shared" si="2"/>
        <v>OK</v>
      </c>
    </row>
    <row r="31" spans="1:21" x14ac:dyDescent="0.25">
      <c r="A31" s="117">
        <v>1</v>
      </c>
      <c r="B31" s="118">
        <v>2</v>
      </c>
      <c r="C31" s="303">
        <f>APT!J31</f>
        <v>400040</v>
      </c>
      <c r="D31" s="120" t="b">
        <v>1</v>
      </c>
      <c r="E31" s="304" t="str">
        <f>RIGHT(APT!C31,4)&amp;"."&amp;APT!M31&amp;"."&amp;APT!K31&amp;"."&amp;$C$5</f>
        <v>2007.BS.I01.Jn21</v>
      </c>
      <c r="F31" s="305">
        <f t="shared" ca="1" si="0"/>
        <v>44361</v>
      </c>
      <c r="G31" s="444">
        <f>APT!S31</f>
        <v>120714.98061296571</v>
      </c>
      <c r="H31" s="124">
        <f t="shared" ca="1" si="1"/>
        <v>44361</v>
      </c>
      <c r="I31" s="125">
        <v>0</v>
      </c>
      <c r="J31" s="304" t="str">
        <f>LEFT(APT!D31,20)&amp;"."&amp;APTPay!E31</f>
        <v>Brookland Junior Sch.2007.BS.I01.Jn21</v>
      </c>
      <c r="K31" s="120" t="b">
        <v>1</v>
      </c>
      <c r="L31" s="126" t="s">
        <v>3686</v>
      </c>
      <c r="M31" s="120" t="b">
        <v>1</v>
      </c>
      <c r="N31" s="120" t="s">
        <v>3687</v>
      </c>
      <c r="O31" s="307" t="str">
        <f>APT!I31</f>
        <v>10162/543965</v>
      </c>
      <c r="P31" s="120" t="b">
        <v>1</v>
      </c>
      <c r="Q31" s="120" t="b">
        <v>1</v>
      </c>
      <c r="R31" s="120" t="b">
        <v>1</v>
      </c>
      <c r="T31" s="11" t="str">
        <f t="shared" si="2"/>
        <v>OK</v>
      </c>
    </row>
    <row r="32" spans="1:21" x14ac:dyDescent="0.25">
      <c r="A32" s="117">
        <v>1</v>
      </c>
      <c r="B32" s="118">
        <v>2</v>
      </c>
      <c r="C32" s="303">
        <f>APT!J32</f>
        <v>400061</v>
      </c>
      <c r="D32" s="120" t="b">
        <v>1</v>
      </c>
      <c r="E32" s="304" t="str">
        <f>RIGHT(APT!C32,4)&amp;"."&amp;APT!M32&amp;"."&amp;APT!K32&amp;"."&amp;$C$5</f>
        <v>2009.BS.I01.Jn21</v>
      </c>
      <c r="F32" s="305">
        <f t="shared" ca="1" si="0"/>
        <v>44361</v>
      </c>
      <c r="G32" s="444">
        <f>APT!S32</f>
        <v>158562.71106372506</v>
      </c>
      <c r="H32" s="124">
        <f t="shared" ca="1" si="1"/>
        <v>44361</v>
      </c>
      <c r="I32" s="125">
        <v>0</v>
      </c>
      <c r="J32" s="304" t="str">
        <f>LEFT(APT!D32,20)&amp;"."&amp;APTPay!E32</f>
        <v>Brunswick Park Prima.2009.BS.I01.Jn21</v>
      </c>
      <c r="K32" s="120" t="b">
        <v>1</v>
      </c>
      <c r="L32" s="126" t="s">
        <v>3686</v>
      </c>
      <c r="M32" s="120" t="b">
        <v>1</v>
      </c>
      <c r="N32" s="120" t="s">
        <v>3687</v>
      </c>
      <c r="O32" s="307" t="str">
        <f>APT!I32</f>
        <v>10162/543965</v>
      </c>
      <c r="P32" s="120" t="b">
        <v>1</v>
      </c>
      <c r="Q32" s="120" t="b">
        <v>1</v>
      </c>
      <c r="R32" s="120" t="b">
        <v>1</v>
      </c>
      <c r="T32" s="11" t="str">
        <f t="shared" si="2"/>
        <v>OK</v>
      </c>
    </row>
    <row r="33" spans="1:20" x14ac:dyDescent="0.25">
      <c r="A33" s="117">
        <v>1</v>
      </c>
      <c r="B33" s="118">
        <v>2</v>
      </c>
      <c r="C33" s="303">
        <f>APT!J33</f>
        <v>400065</v>
      </c>
      <c r="D33" s="120" t="b">
        <v>1</v>
      </c>
      <c r="E33" s="304" t="str">
        <f>RIGHT(APT!C33,4)&amp;"."&amp;APT!M33&amp;"."&amp;APT!K33&amp;"."&amp;$C$5</f>
        <v>2067.BS.I01.Jn21</v>
      </c>
      <c r="F33" s="305">
        <f t="shared" ca="1" si="0"/>
        <v>44361</v>
      </c>
      <c r="G33" s="444">
        <f>APT!S33</f>
        <v>91276.075791980038</v>
      </c>
      <c r="H33" s="124">
        <f t="shared" ca="1" si="1"/>
        <v>44361</v>
      </c>
      <c r="I33" s="125">
        <v>0</v>
      </c>
      <c r="J33" s="304" t="str">
        <f>LEFT(APT!D33,20)&amp;"."&amp;APTPay!E33</f>
        <v>Chalgrove Primary Sc.2067.BS.I01.Jn21</v>
      </c>
      <c r="K33" s="120" t="b">
        <v>1</v>
      </c>
      <c r="L33" s="126" t="s">
        <v>3686</v>
      </c>
      <c r="M33" s="120" t="b">
        <v>1</v>
      </c>
      <c r="N33" s="120" t="s">
        <v>3687</v>
      </c>
      <c r="O33" s="307" t="str">
        <f>APT!I33</f>
        <v>10162/543965</v>
      </c>
      <c r="P33" s="120" t="b">
        <v>1</v>
      </c>
      <c r="Q33" s="120" t="b">
        <v>1</v>
      </c>
      <c r="R33" s="120" t="b">
        <v>1</v>
      </c>
      <c r="T33" s="11" t="str">
        <f t="shared" si="2"/>
        <v>OK</v>
      </c>
    </row>
    <row r="34" spans="1:20" x14ac:dyDescent="0.25">
      <c r="A34" s="117">
        <v>1</v>
      </c>
      <c r="B34" s="118">
        <v>2</v>
      </c>
      <c r="C34" s="303">
        <f>APT!J34</f>
        <v>400039</v>
      </c>
      <c r="D34" s="120" t="b">
        <v>1</v>
      </c>
      <c r="E34" s="304" t="str">
        <f>RIGHT(APT!C34,4)&amp;"."&amp;APT!M34&amp;"."&amp;APT!K34&amp;"."&amp;$C$5</f>
        <v>3302.BS.I01.Jn21</v>
      </c>
      <c r="F34" s="305">
        <f t="shared" ca="1" si="0"/>
        <v>44361</v>
      </c>
      <c r="G34" s="444">
        <f>APT!S34</f>
        <v>72266.216044388624</v>
      </c>
      <c r="H34" s="124">
        <f t="shared" ca="1" si="1"/>
        <v>44361</v>
      </c>
      <c r="I34" s="125">
        <v>0</v>
      </c>
      <c r="J34" s="304" t="str">
        <f>LEFT(APT!D34,20)&amp;"."&amp;APTPay!E34</f>
        <v>Christ Church CE Pri.3302.BS.I01.Jn21</v>
      </c>
      <c r="K34" s="120" t="b">
        <v>1</v>
      </c>
      <c r="L34" s="126" t="s">
        <v>3686</v>
      </c>
      <c r="M34" s="120" t="b">
        <v>1</v>
      </c>
      <c r="N34" s="120" t="s">
        <v>3687</v>
      </c>
      <c r="O34" s="307" t="str">
        <f>APT!I34</f>
        <v>10162/543965</v>
      </c>
      <c r="P34" s="120" t="b">
        <v>1</v>
      </c>
      <c r="Q34" s="120" t="b">
        <v>1</v>
      </c>
      <c r="R34" s="120" t="b">
        <v>1</v>
      </c>
      <c r="T34" s="11" t="str">
        <f t="shared" si="2"/>
        <v>OK</v>
      </c>
    </row>
    <row r="35" spans="1:20" x14ac:dyDescent="0.25">
      <c r="A35" s="117">
        <v>1</v>
      </c>
      <c r="B35" s="118">
        <v>2</v>
      </c>
      <c r="C35" s="303">
        <f>APT!J35</f>
        <v>400020</v>
      </c>
      <c r="D35" s="120" t="b">
        <v>1</v>
      </c>
      <c r="E35" s="304" t="str">
        <f>RIGHT(APT!C35,4)&amp;"."&amp;APT!M35&amp;"."&amp;APT!K35&amp;"."&amp;$C$5</f>
        <v>2011.BS.I01.Jn21</v>
      </c>
      <c r="F35" s="305">
        <f t="shared" ca="1" si="0"/>
        <v>44361</v>
      </c>
      <c r="G35" s="444">
        <f>APT!S35</f>
        <v>77265.553155593705</v>
      </c>
      <c r="H35" s="124">
        <f t="shared" ca="1" si="1"/>
        <v>44361</v>
      </c>
      <c r="I35" s="125">
        <v>0</v>
      </c>
      <c r="J35" s="304" t="str">
        <f>LEFT(APT!D35,20)&amp;"."&amp;APTPay!E35</f>
        <v>Church Hill Primary .2011.BS.I01.Jn21</v>
      </c>
      <c r="K35" s="120" t="b">
        <v>1</v>
      </c>
      <c r="L35" s="126" t="s">
        <v>3686</v>
      </c>
      <c r="M35" s="120" t="b">
        <v>1</v>
      </c>
      <c r="N35" s="120" t="s">
        <v>3687</v>
      </c>
      <c r="O35" s="307" t="str">
        <f>APT!I35</f>
        <v>10162/543965</v>
      </c>
      <c r="P35" s="120" t="b">
        <v>1</v>
      </c>
      <c r="Q35" s="120" t="b">
        <v>1</v>
      </c>
      <c r="R35" s="120" t="b">
        <v>1</v>
      </c>
      <c r="T35" s="11" t="str">
        <f t="shared" si="2"/>
        <v>OK</v>
      </c>
    </row>
    <row r="36" spans="1:20" x14ac:dyDescent="0.25">
      <c r="A36" s="117">
        <v>1</v>
      </c>
      <c r="B36" s="118">
        <v>2</v>
      </c>
      <c r="C36" s="303">
        <f>APT!J36</f>
        <v>400050</v>
      </c>
      <c r="D36" s="120" t="b">
        <v>1</v>
      </c>
      <c r="E36" s="304" t="str">
        <f>RIGHT(APT!C36,4)&amp;"."&amp;APT!M36&amp;"."&amp;APT!K36&amp;"."&amp;$C$5</f>
        <v>2014.BS.I01.Jn21</v>
      </c>
      <c r="F36" s="305">
        <f t="shared" ca="1" si="0"/>
        <v>44361</v>
      </c>
      <c r="G36" s="444">
        <f>APT!S36</f>
        <v>238184.67012324979</v>
      </c>
      <c r="H36" s="124">
        <f t="shared" ca="1" si="1"/>
        <v>44361</v>
      </c>
      <c r="I36" s="125">
        <v>0</v>
      </c>
      <c r="J36" s="304" t="str">
        <f>LEFT(APT!D36,20)&amp;"."&amp;APTPay!E36</f>
        <v>Colindale School.2014.BS.I01.Jn21</v>
      </c>
      <c r="K36" s="120" t="b">
        <v>1</v>
      </c>
      <c r="L36" s="126" t="s">
        <v>3686</v>
      </c>
      <c r="M36" s="120" t="b">
        <v>1</v>
      </c>
      <c r="N36" s="120" t="s">
        <v>3687</v>
      </c>
      <c r="O36" s="307" t="str">
        <f>APT!I36</f>
        <v>10162/543965</v>
      </c>
      <c r="P36" s="120" t="b">
        <v>1</v>
      </c>
      <c r="Q36" s="120" t="b">
        <v>1</v>
      </c>
      <c r="R36" s="120" t="b">
        <v>1</v>
      </c>
      <c r="T36" s="11" t="str">
        <f t="shared" si="2"/>
        <v>OK</v>
      </c>
    </row>
    <row r="37" spans="1:20" x14ac:dyDescent="0.25">
      <c r="A37" s="117">
        <v>1</v>
      </c>
      <c r="B37" s="118">
        <v>2</v>
      </c>
      <c r="C37" s="303">
        <f>APT!J37</f>
        <v>400059</v>
      </c>
      <c r="D37" s="120" t="b">
        <v>1</v>
      </c>
      <c r="E37" s="304" t="str">
        <f>RIGHT(APT!C37,4)&amp;"."&amp;APT!M37&amp;"."&amp;APT!K37&amp;"."&amp;$C$5</f>
        <v>2015.BS.I01.Jn21</v>
      </c>
      <c r="F37" s="305">
        <f t="shared" ca="1" si="0"/>
        <v>44361</v>
      </c>
      <c r="G37" s="444">
        <f>APT!S37</f>
        <v>92159.871194615422</v>
      </c>
      <c r="H37" s="124">
        <f t="shared" ca="1" si="1"/>
        <v>44361</v>
      </c>
      <c r="I37" s="125">
        <v>0</v>
      </c>
      <c r="J37" s="304" t="str">
        <f>LEFT(APT!D37,20)&amp;"."&amp;APTPay!E37</f>
        <v>Coppetts Wood.2015.BS.I01.Jn21</v>
      </c>
      <c r="K37" s="120" t="b">
        <v>1</v>
      </c>
      <c r="L37" s="126" t="s">
        <v>3686</v>
      </c>
      <c r="M37" s="120" t="b">
        <v>1</v>
      </c>
      <c r="N37" s="120" t="s">
        <v>3687</v>
      </c>
      <c r="O37" s="307" t="str">
        <f>APT!I37</f>
        <v>10162/543965</v>
      </c>
      <c r="P37" s="120" t="b">
        <v>1</v>
      </c>
      <c r="Q37" s="120" t="b">
        <v>1</v>
      </c>
      <c r="R37" s="120" t="b">
        <v>1</v>
      </c>
      <c r="T37" s="11" t="str">
        <f t="shared" si="2"/>
        <v>OK</v>
      </c>
    </row>
    <row r="38" spans="1:20" x14ac:dyDescent="0.25">
      <c r="A38" s="117">
        <v>1</v>
      </c>
      <c r="B38" s="118">
        <v>2</v>
      </c>
      <c r="C38" s="303">
        <f>APT!J38</f>
        <v>400049</v>
      </c>
      <c r="D38" s="120" t="b">
        <v>1</v>
      </c>
      <c r="E38" s="304" t="str">
        <f>RIGHT(APT!C38,4)&amp;"."&amp;APT!M38&amp;"."&amp;APT!K38&amp;"."&amp;$C$5</f>
        <v>2016.BS.I01.Jn21</v>
      </c>
      <c r="F38" s="305">
        <f t="shared" ca="1" si="0"/>
        <v>44361</v>
      </c>
      <c r="G38" s="444">
        <f>APT!S38</f>
        <v>77155.973680576019</v>
      </c>
      <c r="H38" s="124">
        <f t="shared" ca="1" si="1"/>
        <v>44361</v>
      </c>
      <c r="I38" s="125">
        <v>0</v>
      </c>
      <c r="J38" s="304" t="str">
        <f>LEFT(APT!D38,20)&amp;"."&amp;APTPay!E38</f>
        <v>Courtland School.2016.BS.I01.Jn21</v>
      </c>
      <c r="K38" s="120" t="b">
        <v>1</v>
      </c>
      <c r="L38" s="126" t="s">
        <v>3686</v>
      </c>
      <c r="M38" s="120" t="b">
        <v>1</v>
      </c>
      <c r="N38" s="120" t="s">
        <v>3687</v>
      </c>
      <c r="O38" s="307" t="str">
        <f>APT!I38</f>
        <v>10162/543965</v>
      </c>
      <c r="P38" s="120" t="b">
        <v>1</v>
      </c>
      <c r="Q38" s="120" t="b">
        <v>1</v>
      </c>
      <c r="R38" s="120" t="b">
        <v>1</v>
      </c>
      <c r="T38" s="11" t="str">
        <f t="shared" si="2"/>
        <v>OK</v>
      </c>
    </row>
    <row r="39" spans="1:20" x14ac:dyDescent="0.25">
      <c r="A39" s="117">
        <v>1</v>
      </c>
      <c r="B39" s="118">
        <v>2</v>
      </c>
      <c r="C39" s="303">
        <f>APT!J39</f>
        <v>400080</v>
      </c>
      <c r="D39" s="120" t="b">
        <v>1</v>
      </c>
      <c r="E39" s="304" t="str">
        <f>RIGHT(APT!C39,4)&amp;"."&amp;APT!M39&amp;"."&amp;APT!K39&amp;"."&amp;$C$5</f>
        <v>2017.BS.I01.Jn21</v>
      </c>
      <c r="F39" s="305">
        <f t="shared" ca="1" si="0"/>
        <v>44361</v>
      </c>
      <c r="G39" s="444">
        <f>APT!S39</f>
        <v>142674.69628736592</v>
      </c>
      <c r="H39" s="124">
        <f t="shared" ca="1" si="1"/>
        <v>44361</v>
      </c>
      <c r="I39" s="125">
        <v>0</v>
      </c>
      <c r="J39" s="304" t="str">
        <f>LEFT(APT!D39,20)&amp;"."&amp;APTPay!E39</f>
        <v>Cromer Road Primary .2017.BS.I01.Jn21</v>
      </c>
      <c r="K39" s="120" t="b">
        <v>1</v>
      </c>
      <c r="L39" s="126" t="s">
        <v>3686</v>
      </c>
      <c r="M39" s="120" t="b">
        <v>1</v>
      </c>
      <c r="N39" s="120" t="s">
        <v>3687</v>
      </c>
      <c r="O39" s="307" t="str">
        <f>APT!I39</f>
        <v>10162/543965</v>
      </c>
      <c r="P39" s="120" t="b">
        <v>1</v>
      </c>
      <c r="Q39" s="120" t="b">
        <v>1</v>
      </c>
      <c r="R39" s="120" t="b">
        <v>1</v>
      </c>
      <c r="T39" s="11" t="str">
        <f t="shared" si="2"/>
        <v>OK</v>
      </c>
    </row>
    <row r="40" spans="1:20" x14ac:dyDescent="0.25">
      <c r="A40" s="117">
        <v>1</v>
      </c>
      <c r="B40" s="118">
        <v>2</v>
      </c>
      <c r="C40" s="303">
        <f>APT!J40</f>
        <v>400105</v>
      </c>
      <c r="D40" s="120" t="b">
        <v>1</v>
      </c>
      <c r="E40" s="304" t="str">
        <f>RIGHT(APT!C40,4)&amp;"."&amp;APT!M40&amp;"."&amp;APT!K40&amp;"."&amp;$C$5</f>
        <v>2073.BS.I01.Jn21</v>
      </c>
      <c r="F40" s="305">
        <f t="shared" ca="1" si="0"/>
        <v>44361</v>
      </c>
      <c r="G40" s="444">
        <f>APT!S40</f>
        <v>218514.56422762989</v>
      </c>
      <c r="H40" s="124">
        <f t="shared" ca="1" si="1"/>
        <v>44361</v>
      </c>
      <c r="I40" s="125">
        <v>0</v>
      </c>
      <c r="J40" s="304" t="str">
        <f>LEFT(APT!D40,20)&amp;"."&amp;APTPay!E40</f>
        <v>Danegrove JMI School.2073.BS.I01.Jn21</v>
      </c>
      <c r="K40" s="120" t="b">
        <v>1</v>
      </c>
      <c r="L40" s="126" t="s">
        <v>3686</v>
      </c>
      <c r="M40" s="120" t="b">
        <v>1</v>
      </c>
      <c r="N40" s="120" t="s">
        <v>3687</v>
      </c>
      <c r="O40" s="307" t="str">
        <f>APT!I40</f>
        <v>10162/543965</v>
      </c>
      <c r="P40" s="120" t="b">
        <v>1</v>
      </c>
      <c r="Q40" s="120" t="b">
        <v>1</v>
      </c>
      <c r="R40" s="120" t="b">
        <v>1</v>
      </c>
      <c r="T40" s="11" t="str">
        <f t="shared" si="2"/>
        <v>OK</v>
      </c>
    </row>
    <row r="41" spans="1:20" x14ac:dyDescent="0.25">
      <c r="A41" s="117">
        <v>1</v>
      </c>
      <c r="B41" s="118">
        <v>2</v>
      </c>
      <c r="C41" s="303">
        <f>APT!J41</f>
        <v>400036</v>
      </c>
      <c r="D41" s="120" t="b">
        <v>1</v>
      </c>
      <c r="E41" s="304" t="str">
        <f>RIGHT(APT!C41,4)&amp;"."&amp;APT!M41&amp;"."&amp;APT!K41&amp;"."&amp;$C$5</f>
        <v>2019.BS.I01.Jn21</v>
      </c>
      <c r="F41" s="305">
        <f t="shared" ca="1" si="0"/>
        <v>44361</v>
      </c>
      <c r="G41" s="444">
        <f>APT!S41</f>
        <v>86981.977152529696</v>
      </c>
      <c r="H41" s="124">
        <f t="shared" ca="1" si="1"/>
        <v>44361</v>
      </c>
      <c r="I41" s="125">
        <v>0</v>
      </c>
      <c r="J41" s="304" t="str">
        <f>LEFT(APT!D41,20)&amp;"."&amp;APTPay!E41</f>
        <v>Deansbrook Infant Sc.2019.BS.I01.Jn21</v>
      </c>
      <c r="K41" s="120" t="b">
        <v>1</v>
      </c>
      <c r="L41" s="126" t="s">
        <v>3686</v>
      </c>
      <c r="M41" s="120" t="b">
        <v>1</v>
      </c>
      <c r="N41" s="120" t="s">
        <v>3687</v>
      </c>
      <c r="O41" s="307" t="str">
        <f>APT!I41</f>
        <v>10162/543965</v>
      </c>
      <c r="P41" s="120" t="b">
        <v>1</v>
      </c>
      <c r="Q41" s="120" t="b">
        <v>1</v>
      </c>
      <c r="R41" s="120" t="b">
        <v>1</v>
      </c>
      <c r="T41" s="11" t="str">
        <f t="shared" si="2"/>
        <v>OK</v>
      </c>
    </row>
    <row r="42" spans="1:20" x14ac:dyDescent="0.25">
      <c r="A42" s="117">
        <v>1</v>
      </c>
      <c r="B42" s="118">
        <v>2</v>
      </c>
      <c r="C42" s="303">
        <f>APT!J42</f>
        <v>400042</v>
      </c>
      <c r="D42" s="120" t="b">
        <v>1</v>
      </c>
      <c r="E42" s="304" t="str">
        <f>RIGHT(APT!C42,4)&amp;"."&amp;APT!M42&amp;"."&amp;APT!K42&amp;"."&amp;$C$5</f>
        <v>2021.BS.I01.Jn21</v>
      </c>
      <c r="F42" s="305">
        <f t="shared" ca="1" si="0"/>
        <v>44361</v>
      </c>
      <c r="G42" s="444">
        <f>APT!S42</f>
        <v>179410.60674346535</v>
      </c>
      <c r="H42" s="124">
        <f t="shared" ca="1" si="1"/>
        <v>44361</v>
      </c>
      <c r="I42" s="125">
        <v>0</v>
      </c>
      <c r="J42" s="304" t="str">
        <f>LEFT(APT!D42,20)&amp;"."&amp;APTPay!E42</f>
        <v>Dollis Primary Schoo.2021.BS.I01.Jn21</v>
      </c>
      <c r="K42" s="120" t="b">
        <v>1</v>
      </c>
      <c r="L42" s="126" t="s">
        <v>3686</v>
      </c>
      <c r="M42" s="120" t="b">
        <v>1</v>
      </c>
      <c r="N42" s="120" t="s">
        <v>3687</v>
      </c>
      <c r="O42" s="307" t="str">
        <f>APT!I42</f>
        <v>10162/543965</v>
      </c>
      <c r="P42" s="120" t="b">
        <v>1</v>
      </c>
      <c r="Q42" s="120" t="b">
        <v>1</v>
      </c>
      <c r="R42" s="120" t="b">
        <v>1</v>
      </c>
      <c r="T42" s="11" t="str">
        <f t="shared" si="2"/>
        <v>OK</v>
      </c>
    </row>
    <row r="43" spans="1:20" x14ac:dyDescent="0.25">
      <c r="A43" s="117">
        <v>1</v>
      </c>
      <c r="B43" s="118">
        <v>2</v>
      </c>
      <c r="C43" s="303">
        <f>APT!J43</f>
        <v>400159</v>
      </c>
      <c r="D43" s="120" t="b">
        <v>1</v>
      </c>
      <c r="E43" s="304" t="str">
        <f>RIGHT(APT!C43,4)&amp;"."&amp;APT!M43&amp;"."&amp;APT!K43&amp;"."&amp;$C$5</f>
        <v>2023.BS.I01.Jn21</v>
      </c>
      <c r="F43" s="305">
        <f t="shared" ca="1" si="0"/>
        <v>44361</v>
      </c>
      <c r="G43" s="444">
        <f>APT!S43</f>
        <v>189830.93379814687</v>
      </c>
      <c r="H43" s="124">
        <f t="shared" ca="1" si="1"/>
        <v>44361</v>
      </c>
      <c r="I43" s="125">
        <v>0</v>
      </c>
      <c r="J43" s="304" t="str">
        <f>LEFT(APT!D43,20)&amp;"."&amp;APTPay!E43</f>
        <v>Edgware Primary Scho.2023.BS.I01.Jn21</v>
      </c>
      <c r="K43" s="120" t="b">
        <v>1</v>
      </c>
      <c r="L43" s="126" t="s">
        <v>3686</v>
      </c>
      <c r="M43" s="120" t="b">
        <v>1</v>
      </c>
      <c r="N43" s="120" t="s">
        <v>3687</v>
      </c>
      <c r="O43" s="307" t="str">
        <f>APT!I43</f>
        <v>10162/543965</v>
      </c>
      <c r="P43" s="120" t="b">
        <v>1</v>
      </c>
      <c r="Q43" s="120" t="b">
        <v>1</v>
      </c>
      <c r="R43" s="120" t="b">
        <v>1</v>
      </c>
      <c r="T43" s="11" t="str">
        <f t="shared" si="2"/>
        <v>OK</v>
      </c>
    </row>
    <row r="44" spans="1:20" x14ac:dyDescent="0.25">
      <c r="A44" s="117">
        <v>1</v>
      </c>
      <c r="B44" s="118">
        <v>2</v>
      </c>
      <c r="C44" s="303">
        <f>APT!J44</f>
        <v>400047</v>
      </c>
      <c r="D44" s="120" t="b">
        <v>1</v>
      </c>
      <c r="E44" s="304" t="str">
        <f>RIGHT(APT!C44,4)&amp;"."&amp;APT!M44&amp;"."&amp;APT!K44&amp;"."&amp;$C$5</f>
        <v>2024.BS.I01.Jn21</v>
      </c>
      <c r="F44" s="305">
        <f t="shared" ca="1" si="0"/>
        <v>44361</v>
      </c>
      <c r="G44" s="444">
        <f>APT!S44</f>
        <v>80898.321008769242</v>
      </c>
      <c r="H44" s="124">
        <f t="shared" ca="1" si="1"/>
        <v>44361</v>
      </c>
      <c r="I44" s="125">
        <v>0</v>
      </c>
      <c r="J44" s="304" t="str">
        <f>LEFT(APT!D44,20)&amp;"."&amp;APTPay!E44</f>
        <v>Fairway Primary Scho.2024.BS.I01.Jn21</v>
      </c>
      <c r="K44" s="120" t="b">
        <v>1</v>
      </c>
      <c r="L44" s="126" t="s">
        <v>3686</v>
      </c>
      <c r="M44" s="120" t="b">
        <v>1</v>
      </c>
      <c r="N44" s="120" t="s">
        <v>3687</v>
      </c>
      <c r="O44" s="307" t="str">
        <f>APT!I44</f>
        <v>10162/543965</v>
      </c>
      <c r="P44" s="120" t="b">
        <v>1</v>
      </c>
      <c r="Q44" s="120" t="b">
        <v>1</v>
      </c>
      <c r="R44" s="120" t="b">
        <v>1</v>
      </c>
      <c r="T44" s="11" t="str">
        <f t="shared" si="2"/>
        <v>OK</v>
      </c>
    </row>
    <row r="45" spans="1:20" x14ac:dyDescent="0.25">
      <c r="A45" s="117">
        <v>1</v>
      </c>
      <c r="B45" s="118">
        <v>2</v>
      </c>
      <c r="C45" s="303">
        <f>APT!J45</f>
        <v>400001</v>
      </c>
      <c r="D45" s="120" t="b">
        <v>1</v>
      </c>
      <c r="E45" s="304" t="str">
        <f>RIGHT(APT!C45,4)&amp;"."&amp;APT!M45&amp;"."&amp;APT!K45&amp;"."&amp;$C$5</f>
        <v>2025.BS.I01.Jn21</v>
      </c>
      <c r="F45" s="305">
        <f t="shared" ca="1" si="0"/>
        <v>44361</v>
      </c>
      <c r="G45" s="444">
        <f>APT!S45</f>
        <v>105103.09560979618</v>
      </c>
      <c r="H45" s="124">
        <f t="shared" ca="1" si="1"/>
        <v>44361</v>
      </c>
      <c r="I45" s="125">
        <v>0</v>
      </c>
      <c r="J45" s="304" t="str">
        <f>LEFT(APT!D45,20)&amp;"."&amp;APTPay!E45</f>
        <v>Foulds.2025.BS.I01.Jn21</v>
      </c>
      <c r="K45" s="120" t="b">
        <v>1</v>
      </c>
      <c r="L45" s="126" t="s">
        <v>3686</v>
      </c>
      <c r="M45" s="120" t="b">
        <v>1</v>
      </c>
      <c r="N45" s="120" t="s">
        <v>3687</v>
      </c>
      <c r="O45" s="307" t="str">
        <f>APT!I45</f>
        <v>10162/543965</v>
      </c>
      <c r="P45" s="120" t="b">
        <v>1</v>
      </c>
      <c r="Q45" s="120" t="b">
        <v>1</v>
      </c>
      <c r="R45" s="120" t="b">
        <v>1</v>
      </c>
      <c r="T45" s="11" t="str">
        <f t="shared" si="2"/>
        <v>OK</v>
      </c>
    </row>
    <row r="46" spans="1:20" x14ac:dyDescent="0.25">
      <c r="A46" s="117">
        <v>1</v>
      </c>
      <c r="B46" s="118">
        <v>2</v>
      </c>
      <c r="C46" s="303">
        <f>APT!J46</f>
        <v>400082</v>
      </c>
      <c r="D46" s="120" t="b">
        <v>1</v>
      </c>
      <c r="E46" s="304" t="str">
        <f>RIGHT(APT!C46,4)&amp;"."&amp;APT!M46&amp;"."&amp;APT!K46&amp;"."&amp;$C$5</f>
        <v>2026.BS.I01.Jn21</v>
      </c>
      <c r="F46" s="305">
        <f t="shared" ca="1" si="0"/>
        <v>44361</v>
      </c>
      <c r="G46" s="444">
        <f>APT!S46</f>
        <v>174448.09779136069</v>
      </c>
      <c r="H46" s="124">
        <f t="shared" ca="1" si="1"/>
        <v>44361</v>
      </c>
      <c r="I46" s="125">
        <v>0</v>
      </c>
      <c r="J46" s="304" t="str">
        <f>LEFT(APT!D46,20)&amp;"."&amp;APTPay!E46</f>
        <v>Frith Manor School.2026.BS.I01.Jn21</v>
      </c>
      <c r="K46" s="120" t="b">
        <v>1</v>
      </c>
      <c r="L46" s="126" t="s">
        <v>3686</v>
      </c>
      <c r="M46" s="120" t="b">
        <v>1</v>
      </c>
      <c r="N46" s="120" t="s">
        <v>3687</v>
      </c>
      <c r="O46" s="307" t="str">
        <f>APT!I46</f>
        <v>10162/543965</v>
      </c>
      <c r="P46" s="120" t="b">
        <v>1</v>
      </c>
      <c r="Q46" s="120" t="b">
        <v>1</v>
      </c>
      <c r="R46" s="120" t="b">
        <v>1</v>
      </c>
      <c r="T46" s="11" t="str">
        <f t="shared" si="2"/>
        <v>OK</v>
      </c>
    </row>
    <row r="47" spans="1:20" x14ac:dyDescent="0.25">
      <c r="A47" s="117">
        <v>1</v>
      </c>
      <c r="B47" s="118">
        <v>2</v>
      </c>
      <c r="C47" s="303">
        <f>APT!J47</f>
        <v>400067</v>
      </c>
      <c r="D47" s="120" t="b">
        <v>1</v>
      </c>
      <c r="E47" s="304" t="str">
        <f>RIGHT(APT!C47,4)&amp;"."&amp;APT!M47&amp;"."&amp;APT!K47&amp;"."&amp;$C$5</f>
        <v>2028.BS.I01.Jn21</v>
      </c>
      <c r="F47" s="305">
        <f t="shared" ca="1" si="0"/>
        <v>44361</v>
      </c>
      <c r="G47" s="444">
        <f>APT!S47</f>
        <v>92769.501311843153</v>
      </c>
      <c r="H47" s="124">
        <f t="shared" ca="1" si="1"/>
        <v>44361</v>
      </c>
      <c r="I47" s="125">
        <v>0</v>
      </c>
      <c r="J47" s="304" t="str">
        <f>LEFT(APT!D47,20)&amp;"."&amp;APTPay!E47</f>
        <v>Garden Suburb Infant.2028.BS.I01.Jn21</v>
      </c>
      <c r="K47" s="120" t="b">
        <v>1</v>
      </c>
      <c r="L47" s="126" t="s">
        <v>3686</v>
      </c>
      <c r="M47" s="120" t="b">
        <v>1</v>
      </c>
      <c r="N47" s="120" t="s">
        <v>3687</v>
      </c>
      <c r="O47" s="307" t="str">
        <f>APT!I47</f>
        <v>10162/543965</v>
      </c>
      <c r="P47" s="120" t="b">
        <v>1</v>
      </c>
      <c r="Q47" s="120" t="b">
        <v>1</v>
      </c>
      <c r="R47" s="120" t="b">
        <v>1</v>
      </c>
      <c r="T47" s="11" t="str">
        <f t="shared" si="2"/>
        <v>OK</v>
      </c>
    </row>
    <row r="48" spans="1:20" x14ac:dyDescent="0.25">
      <c r="A48" s="117">
        <v>1</v>
      </c>
      <c r="B48" s="118">
        <v>2</v>
      </c>
      <c r="C48" s="303">
        <f>APT!J48</f>
        <v>400002</v>
      </c>
      <c r="D48" s="120" t="b">
        <v>1</v>
      </c>
      <c r="E48" s="304" t="str">
        <f>RIGHT(APT!C48,4)&amp;"."&amp;APT!M48&amp;"."&amp;APT!K48&amp;"."&amp;$C$5</f>
        <v>2027.BS.I01.Jn21</v>
      </c>
      <c r="F48" s="305">
        <f t="shared" ca="1" si="0"/>
        <v>44361</v>
      </c>
      <c r="G48" s="444">
        <f>APT!S48</f>
        <v>122819.22346759817</v>
      </c>
      <c r="H48" s="124">
        <f t="shared" ca="1" si="1"/>
        <v>44361</v>
      </c>
      <c r="I48" s="125">
        <v>0</v>
      </c>
      <c r="J48" s="304" t="str">
        <f>LEFT(APT!D48,20)&amp;"."&amp;APTPay!E48</f>
        <v>Garden Suburb Junior.2027.BS.I01.Jn21</v>
      </c>
      <c r="K48" s="120" t="b">
        <v>1</v>
      </c>
      <c r="L48" s="126" t="s">
        <v>3686</v>
      </c>
      <c r="M48" s="120" t="b">
        <v>1</v>
      </c>
      <c r="N48" s="120" t="s">
        <v>3687</v>
      </c>
      <c r="O48" s="307" t="str">
        <f>APT!I48</f>
        <v>10162/543965</v>
      </c>
      <c r="P48" s="120" t="b">
        <v>1</v>
      </c>
      <c r="Q48" s="120" t="b">
        <v>1</v>
      </c>
      <c r="R48" s="120" t="b">
        <v>1</v>
      </c>
      <c r="T48" s="11" t="str">
        <f t="shared" si="2"/>
        <v>OK</v>
      </c>
    </row>
    <row r="49" spans="1:20" x14ac:dyDescent="0.25">
      <c r="A49" s="117">
        <v>1</v>
      </c>
      <c r="B49" s="118">
        <v>2</v>
      </c>
      <c r="C49" s="303">
        <f>APT!J49</f>
        <v>400035</v>
      </c>
      <c r="D49" s="120" t="b">
        <v>1</v>
      </c>
      <c r="E49" s="304" t="str">
        <f>RIGHT(APT!C49,4)&amp;"."&amp;APT!M49&amp;"."&amp;APT!K49&amp;"."&amp;$C$5</f>
        <v>2029.BS.I01.Jn21</v>
      </c>
      <c r="F49" s="305">
        <f t="shared" ca="1" si="0"/>
        <v>44361</v>
      </c>
      <c r="G49" s="444">
        <f>APT!S49</f>
        <v>171659.42486846706</v>
      </c>
      <c r="H49" s="124">
        <f t="shared" ca="1" si="1"/>
        <v>44361</v>
      </c>
      <c r="I49" s="125">
        <v>0</v>
      </c>
      <c r="J49" s="304" t="str">
        <f>LEFT(APT!D49,20)&amp;"."&amp;APTPay!E49</f>
        <v>Goldbeaters Primary .2029.BS.I01.Jn21</v>
      </c>
      <c r="K49" s="120" t="b">
        <v>1</v>
      </c>
      <c r="L49" s="126" t="s">
        <v>3686</v>
      </c>
      <c r="M49" s="120" t="b">
        <v>1</v>
      </c>
      <c r="N49" s="120" t="s">
        <v>3687</v>
      </c>
      <c r="O49" s="307" t="str">
        <f>APT!I49</f>
        <v>10162/543965</v>
      </c>
      <c r="P49" s="120" t="b">
        <v>1</v>
      </c>
      <c r="Q49" s="120" t="b">
        <v>1</v>
      </c>
      <c r="R49" s="120" t="b">
        <v>1</v>
      </c>
      <c r="T49" s="11" t="str">
        <f t="shared" si="2"/>
        <v>OK</v>
      </c>
    </row>
    <row r="50" spans="1:20" x14ac:dyDescent="0.25">
      <c r="A50" s="117">
        <v>1</v>
      </c>
      <c r="B50" s="118">
        <v>2</v>
      </c>
      <c r="C50" s="303">
        <f>APT!J50</f>
        <v>400108</v>
      </c>
      <c r="D50" s="120" t="b">
        <v>1</v>
      </c>
      <c r="E50" s="304" t="str">
        <f>RIGHT(APT!C50,4)&amp;"."&amp;APT!M50&amp;"."&amp;APT!K50&amp;"."&amp;$C$5</f>
        <v>3516.BS.I01.Jn21</v>
      </c>
      <c r="F50" s="305">
        <f t="shared" ca="1" si="0"/>
        <v>44361</v>
      </c>
      <c r="G50" s="444">
        <f>APT!S50</f>
        <v>72734.21431209649</v>
      </c>
      <c r="H50" s="124">
        <f t="shared" ca="1" si="1"/>
        <v>44361</v>
      </c>
      <c r="I50" s="125">
        <v>0</v>
      </c>
      <c r="J50" s="304" t="str">
        <f>LEFT(APT!D50,20)&amp;"."&amp;APTPay!E50</f>
        <v>Hasmonean Primary Sc.3516.BS.I01.Jn21</v>
      </c>
      <c r="K50" s="120" t="b">
        <v>1</v>
      </c>
      <c r="L50" s="126" t="s">
        <v>3686</v>
      </c>
      <c r="M50" s="120" t="b">
        <v>1</v>
      </c>
      <c r="N50" s="120" t="s">
        <v>3687</v>
      </c>
      <c r="O50" s="307" t="str">
        <f>APT!I50</f>
        <v>10162/543965</v>
      </c>
      <c r="P50" s="120" t="b">
        <v>1</v>
      </c>
      <c r="Q50" s="120" t="b">
        <v>1</v>
      </c>
      <c r="R50" s="120" t="b">
        <v>1</v>
      </c>
      <c r="T50" s="11" t="str">
        <f t="shared" si="2"/>
        <v>OK</v>
      </c>
    </row>
    <row r="51" spans="1:20" x14ac:dyDescent="0.25">
      <c r="A51" s="117">
        <v>1</v>
      </c>
      <c r="B51" s="118">
        <v>2</v>
      </c>
      <c r="C51" s="303">
        <f>APT!J51</f>
        <v>400026</v>
      </c>
      <c r="D51" s="120" t="b">
        <v>1</v>
      </c>
      <c r="E51" s="304" t="str">
        <f>RIGHT(APT!C51,4)&amp;"."&amp;APT!M51&amp;"."&amp;APT!K51&amp;"."&amp;$C$5</f>
        <v>2031.BS.I01.Jn21</v>
      </c>
      <c r="F51" s="305">
        <f t="shared" ca="1" si="0"/>
        <v>44361</v>
      </c>
      <c r="G51" s="444">
        <f>APT!S51</f>
        <v>82158.945218284993</v>
      </c>
      <c r="H51" s="124">
        <f t="shared" ca="1" si="1"/>
        <v>44361</v>
      </c>
      <c r="I51" s="125">
        <v>0</v>
      </c>
      <c r="J51" s="304" t="str">
        <f>LEFT(APT!D51,20)&amp;"."&amp;APTPay!E51</f>
        <v>Hollickwood JMI Scho.2031.BS.I01.Jn21</v>
      </c>
      <c r="K51" s="120" t="b">
        <v>1</v>
      </c>
      <c r="L51" s="126" t="s">
        <v>3686</v>
      </c>
      <c r="M51" s="120" t="b">
        <v>1</v>
      </c>
      <c r="N51" s="120" t="s">
        <v>3687</v>
      </c>
      <c r="O51" s="307" t="str">
        <f>APT!I51</f>
        <v>10162/543965</v>
      </c>
      <c r="P51" s="120" t="b">
        <v>1</v>
      </c>
      <c r="Q51" s="120" t="b">
        <v>1</v>
      </c>
      <c r="R51" s="120" t="b">
        <v>1</v>
      </c>
      <c r="T51" s="11" t="str">
        <f t="shared" si="2"/>
        <v>OK</v>
      </c>
    </row>
    <row r="52" spans="1:20" x14ac:dyDescent="0.25">
      <c r="A52" s="117">
        <v>1</v>
      </c>
      <c r="B52" s="118">
        <v>2</v>
      </c>
      <c r="C52" s="303">
        <f>APT!J52</f>
        <v>400084</v>
      </c>
      <c r="D52" s="120" t="b">
        <v>1</v>
      </c>
      <c r="E52" s="304" t="str">
        <f>RIGHT(APT!C52,4)&amp;"."&amp;APT!M52&amp;"."&amp;APT!K52&amp;"."&amp;$C$5</f>
        <v>2032.BS.I01.Jn21</v>
      </c>
      <c r="F52" s="305">
        <f t="shared" ca="1" si="0"/>
        <v>44361</v>
      </c>
      <c r="G52" s="444">
        <f>APT!S52</f>
        <v>154511.62836676923</v>
      </c>
      <c r="H52" s="124">
        <f t="shared" ca="1" si="1"/>
        <v>44361</v>
      </c>
      <c r="I52" s="125">
        <v>0</v>
      </c>
      <c r="J52" s="304" t="str">
        <f>LEFT(APT!D52,20)&amp;"."&amp;APTPay!E52</f>
        <v>Holly Park School.2032.BS.I01.Jn21</v>
      </c>
      <c r="K52" s="120" t="b">
        <v>1</v>
      </c>
      <c r="L52" s="126" t="s">
        <v>3686</v>
      </c>
      <c r="M52" s="120" t="b">
        <v>1</v>
      </c>
      <c r="N52" s="120" t="s">
        <v>3687</v>
      </c>
      <c r="O52" s="307" t="str">
        <f>APT!I52</f>
        <v>10162/543965</v>
      </c>
      <c r="P52" s="120" t="b">
        <v>1</v>
      </c>
      <c r="Q52" s="120" t="b">
        <v>1</v>
      </c>
      <c r="R52" s="120" t="b">
        <v>1</v>
      </c>
      <c r="T52" s="11" t="str">
        <f t="shared" si="2"/>
        <v>OK</v>
      </c>
    </row>
    <row r="53" spans="1:20" x14ac:dyDescent="0.25">
      <c r="A53" s="117">
        <v>1</v>
      </c>
      <c r="B53" s="118">
        <v>2</v>
      </c>
      <c r="C53" s="303">
        <f>APT!J53</f>
        <v>400008</v>
      </c>
      <c r="D53" s="120" t="b">
        <v>1</v>
      </c>
      <c r="E53" s="304" t="str">
        <f>RIGHT(APT!C53,4)&amp;"."&amp;APT!M53&amp;"."&amp;APT!K53&amp;"."&amp;$C$5</f>
        <v>3304.BS.I01.Jn21</v>
      </c>
      <c r="F53" s="305">
        <f t="shared" ca="1" si="0"/>
        <v>44361</v>
      </c>
      <c r="G53" s="444">
        <f>APT!S53</f>
        <v>75663.142948848137</v>
      </c>
      <c r="H53" s="124">
        <f t="shared" ca="1" si="1"/>
        <v>44361</v>
      </c>
      <c r="I53" s="125">
        <v>0</v>
      </c>
      <c r="J53" s="304" t="str">
        <f>LEFT(APT!D53,20)&amp;"."&amp;APTPay!E53</f>
        <v>Holy Trinity School.3304.BS.I01.Jn21</v>
      </c>
      <c r="K53" s="120" t="b">
        <v>1</v>
      </c>
      <c r="L53" s="126" t="s">
        <v>3686</v>
      </c>
      <c r="M53" s="120" t="b">
        <v>1</v>
      </c>
      <c r="N53" s="120" t="s">
        <v>3687</v>
      </c>
      <c r="O53" s="307" t="str">
        <f>APT!I53</f>
        <v>10162/543965</v>
      </c>
      <c r="P53" s="120" t="b">
        <v>1</v>
      </c>
      <c r="Q53" s="120" t="b">
        <v>1</v>
      </c>
      <c r="R53" s="120" t="b">
        <v>1</v>
      </c>
      <c r="T53" s="11" t="str">
        <f t="shared" si="2"/>
        <v>OK</v>
      </c>
    </row>
    <row r="54" spans="1:20" x14ac:dyDescent="0.25">
      <c r="A54" s="117">
        <v>1</v>
      </c>
      <c r="B54" s="118">
        <v>2</v>
      </c>
      <c r="C54" s="303">
        <f>APT!J54</f>
        <v>400046</v>
      </c>
      <c r="D54" s="120" t="b">
        <v>1</v>
      </c>
      <c r="E54" s="304" t="str">
        <f>RIGHT(APT!C54,4)&amp;"."&amp;APT!M54&amp;"."&amp;APT!K54&amp;"."&amp;$C$5</f>
        <v>2036.BS.I01.Jn21</v>
      </c>
      <c r="F54" s="305">
        <f t="shared" ca="1" si="0"/>
        <v>44361</v>
      </c>
      <c r="G54" s="444">
        <f>APT!S54</f>
        <v>104570.70471690971</v>
      </c>
      <c r="H54" s="124">
        <f t="shared" ca="1" si="1"/>
        <v>44361</v>
      </c>
      <c r="I54" s="125">
        <v>0</v>
      </c>
      <c r="J54" s="304" t="str">
        <f>LEFT(APT!D54,20)&amp;"."&amp;APTPay!E54</f>
        <v>Livingstone School.2036.BS.I01.Jn21</v>
      </c>
      <c r="K54" s="120" t="b">
        <v>1</v>
      </c>
      <c r="L54" s="126" t="s">
        <v>3686</v>
      </c>
      <c r="M54" s="120" t="b">
        <v>1</v>
      </c>
      <c r="N54" s="120" t="s">
        <v>3687</v>
      </c>
      <c r="O54" s="307" t="str">
        <f>APT!I54</f>
        <v>10162/543965</v>
      </c>
      <c r="P54" s="120" t="b">
        <v>1</v>
      </c>
      <c r="Q54" s="120" t="b">
        <v>1</v>
      </c>
      <c r="R54" s="120" t="b">
        <v>1</v>
      </c>
      <c r="T54" s="11" t="str">
        <f t="shared" si="2"/>
        <v>OK</v>
      </c>
    </row>
    <row r="55" spans="1:20" x14ac:dyDescent="0.25">
      <c r="A55" s="117">
        <v>1</v>
      </c>
      <c r="B55" s="118">
        <v>2</v>
      </c>
      <c r="C55" s="303">
        <f>APT!J55</f>
        <v>400030</v>
      </c>
      <c r="D55" s="120" t="b">
        <v>1</v>
      </c>
      <c r="E55" s="304" t="str">
        <f>RIGHT(APT!C55,4)&amp;"."&amp;APT!M55&amp;"."&amp;APT!K55&amp;"."&amp;$C$5</f>
        <v>2037.BS.I01.Jn21</v>
      </c>
      <c r="F55" s="305">
        <f t="shared" ca="1" si="0"/>
        <v>44361</v>
      </c>
      <c r="G55" s="444">
        <f>APT!S55</f>
        <v>101628.36597307694</v>
      </c>
      <c r="H55" s="124">
        <f t="shared" ca="1" si="1"/>
        <v>44361</v>
      </c>
      <c r="I55" s="125">
        <v>0</v>
      </c>
      <c r="J55" s="304" t="str">
        <f>LEFT(APT!D55,20)&amp;"."&amp;APTPay!E55</f>
        <v>Manorside Primary Sc.2037.BS.I01.Jn21</v>
      </c>
      <c r="K55" s="120" t="b">
        <v>1</v>
      </c>
      <c r="L55" s="126" t="s">
        <v>3686</v>
      </c>
      <c r="M55" s="120" t="b">
        <v>1</v>
      </c>
      <c r="N55" s="120" t="s">
        <v>3687</v>
      </c>
      <c r="O55" s="307" t="str">
        <f>APT!I55</f>
        <v>10162/543965</v>
      </c>
      <c r="P55" s="120" t="b">
        <v>1</v>
      </c>
      <c r="Q55" s="120" t="b">
        <v>1</v>
      </c>
      <c r="R55" s="120" t="b">
        <v>1</v>
      </c>
      <c r="T55" s="11" t="str">
        <f t="shared" si="2"/>
        <v>OK</v>
      </c>
    </row>
    <row r="56" spans="1:20" x14ac:dyDescent="0.25">
      <c r="A56" s="117">
        <v>1</v>
      </c>
      <c r="B56" s="118">
        <v>2</v>
      </c>
      <c r="C56" s="303">
        <f>APT!J56</f>
        <v>400130</v>
      </c>
      <c r="D56" s="120" t="b">
        <v>1</v>
      </c>
      <c r="E56" s="304" t="str">
        <f>RIGHT(APT!C56,4)&amp;"."&amp;APT!M56&amp;"."&amp;APT!K56&amp;"."&amp;$C$5</f>
        <v>3523.BS.I01.Jn21</v>
      </c>
      <c r="F56" s="305">
        <f t="shared" ca="1" si="0"/>
        <v>44361</v>
      </c>
      <c r="G56" s="444">
        <f>APT!S56</f>
        <v>221800.89987716789</v>
      </c>
      <c r="H56" s="124">
        <f t="shared" ca="1" si="1"/>
        <v>44361</v>
      </c>
      <c r="I56" s="125">
        <v>0</v>
      </c>
      <c r="J56" s="304" t="str">
        <f>LEFT(APT!D56,20)&amp;"."&amp;APTPay!E56</f>
        <v>Martin Primary Schoo.3523.BS.I01.Jn21</v>
      </c>
      <c r="K56" s="120" t="b">
        <v>1</v>
      </c>
      <c r="L56" s="126" t="s">
        <v>3686</v>
      </c>
      <c r="M56" s="120" t="b">
        <v>1</v>
      </c>
      <c r="N56" s="120" t="s">
        <v>3687</v>
      </c>
      <c r="O56" s="307" t="str">
        <f>APT!I56</f>
        <v>10162/543965</v>
      </c>
      <c r="P56" s="120" t="b">
        <v>1</v>
      </c>
      <c r="Q56" s="120" t="b">
        <v>1</v>
      </c>
      <c r="R56" s="120" t="b">
        <v>1</v>
      </c>
      <c r="T56" s="11" t="str">
        <f t="shared" si="2"/>
        <v>OK</v>
      </c>
    </row>
    <row r="57" spans="1:20" x14ac:dyDescent="0.25">
      <c r="A57" s="117">
        <v>1</v>
      </c>
      <c r="B57" s="118">
        <v>2</v>
      </c>
      <c r="C57" s="303">
        <f>APT!J57</f>
        <v>400112</v>
      </c>
      <c r="D57" s="120" t="b">
        <v>1</v>
      </c>
      <c r="E57" s="304" t="str">
        <f>RIGHT(APT!C57,4)&amp;"."&amp;APT!M57&amp;"."&amp;APT!K57&amp;"."&amp;$C$5</f>
        <v>5948.BS.I01.Jn21</v>
      </c>
      <c r="F57" s="305">
        <f t="shared" ca="1" si="0"/>
        <v>44361</v>
      </c>
      <c r="G57" s="444">
        <f>APT!S57</f>
        <v>71006.124512961527</v>
      </c>
      <c r="H57" s="124">
        <f t="shared" ca="1" si="1"/>
        <v>44361</v>
      </c>
      <c r="I57" s="125">
        <v>0</v>
      </c>
      <c r="J57" s="304" t="str">
        <f>LEFT(APT!D57,20)&amp;"."&amp;APTPay!E57</f>
        <v>Mathilda Marks-Kenne.5948.BS.I01.Jn21</v>
      </c>
      <c r="K57" s="120" t="b">
        <v>1</v>
      </c>
      <c r="L57" s="126" t="s">
        <v>3686</v>
      </c>
      <c r="M57" s="120" t="b">
        <v>1</v>
      </c>
      <c r="N57" s="120" t="s">
        <v>3687</v>
      </c>
      <c r="O57" s="307" t="str">
        <f>APT!I57</f>
        <v>10162/543965</v>
      </c>
      <c r="P57" s="120" t="b">
        <v>1</v>
      </c>
      <c r="Q57" s="120" t="b">
        <v>1</v>
      </c>
      <c r="R57" s="120" t="b">
        <v>1</v>
      </c>
      <c r="T57" s="11" t="str">
        <f t="shared" si="2"/>
        <v>OK</v>
      </c>
    </row>
    <row r="58" spans="1:20" x14ac:dyDescent="0.25">
      <c r="A58" s="117">
        <v>1</v>
      </c>
      <c r="B58" s="118">
        <v>2</v>
      </c>
      <c r="C58" s="303">
        <f>APT!J58</f>
        <v>400110</v>
      </c>
      <c r="D58" s="120" t="b">
        <v>1</v>
      </c>
      <c r="E58" s="304" t="str">
        <f>RIGHT(APT!C58,4)&amp;"."&amp;APT!M58&amp;"."&amp;APT!K58&amp;"."&amp;$C$5</f>
        <v>5949.BS.I01.Jn21</v>
      </c>
      <c r="F58" s="305">
        <f t="shared" ca="1" si="0"/>
        <v>44361</v>
      </c>
      <c r="G58" s="444">
        <f>APT!S58</f>
        <v>124323.07692307692</v>
      </c>
      <c r="H58" s="124">
        <f t="shared" ca="1" si="1"/>
        <v>44361</v>
      </c>
      <c r="I58" s="125">
        <v>0</v>
      </c>
      <c r="J58" s="304" t="str">
        <f>LEFT(APT!D58,20)&amp;"."&amp;APTPay!E58</f>
        <v>Menorah Foundation S.5949.BS.I01.Jn21</v>
      </c>
      <c r="K58" s="120" t="b">
        <v>1</v>
      </c>
      <c r="L58" s="126" t="s">
        <v>3686</v>
      </c>
      <c r="M58" s="120" t="b">
        <v>1</v>
      </c>
      <c r="N58" s="120" t="s">
        <v>3687</v>
      </c>
      <c r="O58" s="307" t="str">
        <f>APT!I58</f>
        <v>10162/543965</v>
      </c>
      <c r="P58" s="120" t="b">
        <v>1</v>
      </c>
      <c r="Q58" s="120" t="b">
        <v>1</v>
      </c>
      <c r="R58" s="120" t="b">
        <v>1</v>
      </c>
      <c r="T58" s="11" t="str">
        <f t="shared" si="2"/>
        <v>OK</v>
      </c>
    </row>
    <row r="59" spans="1:20" x14ac:dyDescent="0.25">
      <c r="A59" s="117">
        <v>1</v>
      </c>
      <c r="B59" s="118">
        <v>2</v>
      </c>
      <c r="C59" s="303">
        <f>APT!J59</f>
        <v>400007</v>
      </c>
      <c r="D59" s="120" t="b">
        <v>1</v>
      </c>
      <c r="E59" s="304" t="str">
        <f>RIGHT(APT!C59,4)&amp;"."&amp;APT!M59&amp;"."&amp;APT!K59&amp;"."&amp;$C$5</f>
        <v>3513.BS.I01.Jn21</v>
      </c>
      <c r="F59" s="305">
        <f t="shared" ca="1" si="0"/>
        <v>44361</v>
      </c>
      <c r="G59" s="444">
        <f>APT!S59</f>
        <v>122554.6062123077</v>
      </c>
      <c r="H59" s="124">
        <f t="shared" ca="1" si="1"/>
        <v>44361</v>
      </c>
      <c r="I59" s="125">
        <v>0</v>
      </c>
      <c r="J59" s="304" t="str">
        <f>LEFT(APT!D59,20)&amp;"."&amp;APTPay!E59</f>
        <v>Menorah Primary Scho.3513.BS.I01.Jn21</v>
      </c>
      <c r="K59" s="120" t="b">
        <v>1</v>
      </c>
      <c r="L59" s="126" t="s">
        <v>3686</v>
      </c>
      <c r="M59" s="120" t="b">
        <v>1</v>
      </c>
      <c r="N59" s="120" t="s">
        <v>3687</v>
      </c>
      <c r="O59" s="307" t="str">
        <f>APT!I59</f>
        <v>10162/543965</v>
      </c>
      <c r="P59" s="120" t="b">
        <v>1</v>
      </c>
      <c r="Q59" s="120" t="b">
        <v>1</v>
      </c>
      <c r="R59" s="120" t="b">
        <v>1</v>
      </c>
      <c r="T59" s="11" t="str">
        <f t="shared" si="2"/>
        <v>OK</v>
      </c>
    </row>
    <row r="60" spans="1:20" x14ac:dyDescent="0.25">
      <c r="A60" s="117">
        <v>1</v>
      </c>
      <c r="B60" s="118">
        <v>2</v>
      </c>
      <c r="C60" s="303">
        <f>APT!J60</f>
        <v>400086</v>
      </c>
      <c r="D60" s="120" t="b">
        <v>1</v>
      </c>
      <c r="E60" s="304" t="str">
        <f>RIGHT(APT!C60,4)&amp;"."&amp;APT!M60&amp;"."&amp;APT!K60&amp;"."&amp;$C$5</f>
        <v>3305.BS.I01.Jn21</v>
      </c>
      <c r="F60" s="305">
        <f t="shared" ca="1" si="0"/>
        <v>44361</v>
      </c>
      <c r="G60" s="444">
        <f>APT!S60</f>
        <v>55639.946339087917</v>
      </c>
      <c r="H60" s="124">
        <f t="shared" ca="1" si="1"/>
        <v>44361</v>
      </c>
      <c r="I60" s="125">
        <v>0</v>
      </c>
      <c r="J60" s="304" t="str">
        <f>LEFT(APT!D60,20)&amp;"."&amp;APTPay!E60</f>
        <v>Monken Hadley C E Pr.3305.BS.I01.Jn21</v>
      </c>
      <c r="K60" s="120" t="b">
        <v>1</v>
      </c>
      <c r="L60" s="126" t="s">
        <v>3686</v>
      </c>
      <c r="M60" s="120" t="b">
        <v>1</v>
      </c>
      <c r="N60" s="120" t="s">
        <v>3687</v>
      </c>
      <c r="O60" s="307" t="str">
        <f>APT!I60</f>
        <v>10162/543965</v>
      </c>
      <c r="P60" s="120" t="b">
        <v>1</v>
      </c>
      <c r="Q60" s="120" t="b">
        <v>1</v>
      </c>
      <c r="R60" s="120" t="b">
        <v>1</v>
      </c>
      <c r="T60" s="11" t="str">
        <f t="shared" si="2"/>
        <v>OK</v>
      </c>
    </row>
    <row r="61" spans="1:20" x14ac:dyDescent="0.25">
      <c r="A61" s="117">
        <v>1</v>
      </c>
      <c r="B61" s="118">
        <v>2</v>
      </c>
      <c r="C61" s="303">
        <f>APT!J61</f>
        <v>400048</v>
      </c>
      <c r="D61" s="120" t="b">
        <v>1</v>
      </c>
      <c r="E61" s="304" t="str">
        <f>RIGHT(APT!C61,4)&amp;"."&amp;APT!M61&amp;"."&amp;APT!K61&amp;"."&amp;$C$5</f>
        <v>2042.BS.I01.Jn21</v>
      </c>
      <c r="F61" s="305">
        <f t="shared" ca="1" si="0"/>
        <v>44361</v>
      </c>
      <c r="G61" s="444">
        <f>APT!S61</f>
        <v>141775.65036382852</v>
      </c>
      <c r="H61" s="124">
        <f t="shared" ca="1" si="1"/>
        <v>44361</v>
      </c>
      <c r="I61" s="125">
        <v>0</v>
      </c>
      <c r="J61" s="304" t="str">
        <f>LEFT(APT!D61,20)&amp;"."&amp;APTPay!E61</f>
        <v>Monkfrith School.2042.BS.I01.Jn21</v>
      </c>
      <c r="K61" s="120" t="b">
        <v>1</v>
      </c>
      <c r="L61" s="126" t="s">
        <v>3686</v>
      </c>
      <c r="M61" s="120" t="b">
        <v>1</v>
      </c>
      <c r="N61" s="120" t="s">
        <v>3687</v>
      </c>
      <c r="O61" s="307" t="str">
        <f>APT!I61</f>
        <v>10162/543965</v>
      </c>
      <c r="P61" s="120" t="b">
        <v>1</v>
      </c>
      <c r="Q61" s="120" t="b">
        <v>1</v>
      </c>
      <c r="R61" s="120" t="b">
        <v>1</v>
      </c>
      <c r="T61" s="11" t="str">
        <f t="shared" si="2"/>
        <v>OK</v>
      </c>
    </row>
    <row r="62" spans="1:20" x14ac:dyDescent="0.25">
      <c r="A62" s="117">
        <v>1</v>
      </c>
      <c r="B62" s="118">
        <v>2</v>
      </c>
      <c r="C62" s="303">
        <f>APT!J62</f>
        <v>400087</v>
      </c>
      <c r="D62" s="120" t="b">
        <v>1</v>
      </c>
      <c r="E62" s="304" t="str">
        <f>RIGHT(APT!C62,4)&amp;"."&amp;APT!M62&amp;"."&amp;APT!K62&amp;"."&amp;$C$5</f>
        <v>2044.BS.I01.Jn21</v>
      </c>
      <c r="F62" s="305">
        <f t="shared" ca="1" si="0"/>
        <v>44361</v>
      </c>
      <c r="G62" s="444">
        <f>APT!S62</f>
        <v>127807.71674009273</v>
      </c>
      <c r="H62" s="124">
        <f t="shared" ca="1" si="1"/>
        <v>44361</v>
      </c>
      <c r="I62" s="125">
        <v>0</v>
      </c>
      <c r="J62" s="304" t="str">
        <f>LEFT(APT!D62,20)&amp;"."&amp;APTPay!E62</f>
        <v>Moss Hall Infant Sch.2044.BS.I01.Jn21</v>
      </c>
      <c r="K62" s="120" t="b">
        <v>1</v>
      </c>
      <c r="L62" s="126" t="s">
        <v>3686</v>
      </c>
      <c r="M62" s="120" t="b">
        <v>1</v>
      </c>
      <c r="N62" s="120" t="s">
        <v>3687</v>
      </c>
      <c r="O62" s="307" t="str">
        <f>APT!I62</f>
        <v>10162/543965</v>
      </c>
      <c r="P62" s="120" t="b">
        <v>1</v>
      </c>
      <c r="Q62" s="120" t="b">
        <v>1</v>
      </c>
      <c r="R62" s="120" t="b">
        <v>1</v>
      </c>
      <c r="T62" s="11" t="str">
        <f t="shared" si="2"/>
        <v>OK</v>
      </c>
    </row>
    <row r="63" spans="1:20" x14ac:dyDescent="0.25">
      <c r="A63" s="117">
        <v>1</v>
      </c>
      <c r="B63" s="118">
        <v>2</v>
      </c>
      <c r="C63" s="303">
        <f>APT!J63</f>
        <v>400088</v>
      </c>
      <c r="D63" s="120" t="b">
        <v>1</v>
      </c>
      <c r="E63" s="304" t="str">
        <f>RIGHT(APT!C63,4)&amp;"."&amp;APT!M63&amp;"."&amp;APT!K63&amp;"."&amp;$C$5</f>
        <v>2043.BS.I01.Jn21</v>
      </c>
      <c r="F63" s="305">
        <f t="shared" ca="1" si="0"/>
        <v>44361</v>
      </c>
      <c r="G63" s="444">
        <f>APT!S63</f>
        <v>148856.89038723244</v>
      </c>
      <c r="H63" s="124">
        <f t="shared" ca="1" si="1"/>
        <v>44361</v>
      </c>
      <c r="I63" s="125">
        <v>0</v>
      </c>
      <c r="J63" s="304" t="str">
        <f>LEFT(APT!D63,20)&amp;"."&amp;APTPay!E63</f>
        <v>Moss Hall Junior Sch.2043.BS.I01.Jn21</v>
      </c>
      <c r="K63" s="120" t="b">
        <v>1</v>
      </c>
      <c r="L63" s="126" t="s">
        <v>3686</v>
      </c>
      <c r="M63" s="120" t="b">
        <v>1</v>
      </c>
      <c r="N63" s="120" t="s">
        <v>3687</v>
      </c>
      <c r="O63" s="307" t="str">
        <f>APT!I63</f>
        <v>10162/543965</v>
      </c>
      <c r="P63" s="120" t="b">
        <v>1</v>
      </c>
      <c r="Q63" s="120" t="b">
        <v>1</v>
      </c>
      <c r="R63" s="120" t="b">
        <v>1</v>
      </c>
      <c r="T63" s="11" t="str">
        <f t="shared" si="2"/>
        <v>OK</v>
      </c>
    </row>
    <row r="64" spans="1:20" x14ac:dyDescent="0.25">
      <c r="A64" s="117">
        <v>1</v>
      </c>
      <c r="B64" s="118">
        <v>2</v>
      </c>
      <c r="C64" s="303">
        <f>APT!J64</f>
        <v>158733</v>
      </c>
      <c r="D64" s="120" t="b">
        <v>1</v>
      </c>
      <c r="E64" s="304" t="str">
        <f>RIGHT(APT!C64,4)&amp;"."&amp;APT!M64&amp;"."&amp;APT!K64&amp;"."&amp;$C$5</f>
        <v>2053.BS.I01.Jn21</v>
      </c>
      <c r="F64" s="305">
        <f t="shared" ca="1" si="0"/>
        <v>44361</v>
      </c>
      <c r="G64" s="444">
        <f>APT!S64</f>
        <v>69180.167972158903</v>
      </c>
      <c r="H64" s="124">
        <f t="shared" ca="1" si="1"/>
        <v>44361</v>
      </c>
      <c r="I64" s="125">
        <v>0</v>
      </c>
      <c r="J64" s="304" t="str">
        <f>LEFT(APT!D64,20)&amp;"."&amp;APTPay!E64</f>
        <v>Noam Primary School.2053.BS.I01.Jn21</v>
      </c>
      <c r="K64" s="120" t="b">
        <v>1</v>
      </c>
      <c r="L64" s="126" t="s">
        <v>3686</v>
      </c>
      <c r="M64" s="120" t="b">
        <v>1</v>
      </c>
      <c r="N64" s="120" t="s">
        <v>3687</v>
      </c>
      <c r="O64" s="307" t="str">
        <f>APT!I64</f>
        <v>10162/543965</v>
      </c>
      <c r="P64" s="120" t="b">
        <v>1</v>
      </c>
      <c r="Q64" s="120" t="b">
        <v>1</v>
      </c>
      <c r="R64" s="120" t="b">
        <v>1</v>
      </c>
      <c r="T64" s="11" t="str">
        <f t="shared" si="2"/>
        <v>OK</v>
      </c>
    </row>
    <row r="65" spans="1:20" x14ac:dyDescent="0.25">
      <c r="A65" s="117">
        <v>1</v>
      </c>
      <c r="B65" s="118">
        <v>2</v>
      </c>
      <c r="C65" s="303">
        <f>APT!J65</f>
        <v>400089</v>
      </c>
      <c r="D65" s="120" t="b">
        <v>1</v>
      </c>
      <c r="E65" s="304" t="str">
        <f>RIGHT(APT!C65,4)&amp;"."&amp;APT!M65&amp;"."&amp;APT!K65&amp;"."&amp;$C$5</f>
        <v>2045.BS.I01.Jn21</v>
      </c>
      <c r="F65" s="305">
        <f t="shared" ca="1" si="0"/>
        <v>44361</v>
      </c>
      <c r="G65" s="444">
        <f>APT!S65</f>
        <v>87752.242593194052</v>
      </c>
      <c r="H65" s="124">
        <f t="shared" ca="1" si="1"/>
        <v>44361</v>
      </c>
      <c r="I65" s="125">
        <v>0</v>
      </c>
      <c r="J65" s="304" t="str">
        <f>LEFT(APT!D65,20)&amp;"."&amp;APTPay!E65</f>
        <v>Northside School.2045.BS.I01.Jn21</v>
      </c>
      <c r="K65" s="120" t="b">
        <v>1</v>
      </c>
      <c r="L65" s="126" t="s">
        <v>3686</v>
      </c>
      <c r="M65" s="120" t="b">
        <v>1</v>
      </c>
      <c r="N65" s="120" t="s">
        <v>3687</v>
      </c>
      <c r="O65" s="307" t="str">
        <f>APT!I65</f>
        <v>10162/543965</v>
      </c>
      <c r="P65" s="120" t="b">
        <v>1</v>
      </c>
      <c r="Q65" s="120" t="b">
        <v>1</v>
      </c>
      <c r="R65" s="120" t="b">
        <v>1</v>
      </c>
      <c r="T65" s="11" t="str">
        <f t="shared" si="2"/>
        <v>OK</v>
      </c>
    </row>
    <row r="66" spans="1:20" x14ac:dyDescent="0.25">
      <c r="A66" s="117">
        <v>1</v>
      </c>
      <c r="B66" s="118">
        <v>2</v>
      </c>
      <c r="C66" s="303">
        <f>APT!J66</f>
        <v>400113</v>
      </c>
      <c r="D66" s="120" t="b">
        <v>1</v>
      </c>
      <c r="E66" s="304" t="str">
        <f>RIGHT(APT!C66,4)&amp;"."&amp;APT!M66&amp;"."&amp;APT!K66&amp;"."&amp;$C$5</f>
        <v>2077.BS.I01.Jn21</v>
      </c>
      <c r="F66" s="305">
        <f t="shared" ca="1" si="0"/>
        <v>44361</v>
      </c>
      <c r="G66" s="444">
        <f>APT!S66</f>
        <v>380449.88240841217</v>
      </c>
      <c r="H66" s="124">
        <f t="shared" ca="1" si="1"/>
        <v>44361</v>
      </c>
      <c r="I66" s="125">
        <v>0</v>
      </c>
      <c r="J66" s="304" t="str">
        <f>LEFT(APT!D66,20)&amp;"."&amp;APTPay!E66</f>
        <v>Orion Primary School.2077.BS.I01.Jn21</v>
      </c>
      <c r="K66" s="120" t="b">
        <v>1</v>
      </c>
      <c r="L66" s="126" t="s">
        <v>3686</v>
      </c>
      <c r="M66" s="120" t="b">
        <v>1</v>
      </c>
      <c r="N66" s="120" t="s">
        <v>3687</v>
      </c>
      <c r="O66" s="307" t="str">
        <f>APT!I66</f>
        <v>10162/543965</v>
      </c>
      <c r="P66" s="120" t="b">
        <v>1</v>
      </c>
      <c r="Q66" s="120" t="b">
        <v>1</v>
      </c>
      <c r="R66" s="120" t="b">
        <v>1</v>
      </c>
      <c r="T66" s="11" t="str">
        <f t="shared" si="2"/>
        <v>OK</v>
      </c>
    </row>
    <row r="67" spans="1:20" x14ac:dyDescent="0.25">
      <c r="A67" s="117">
        <v>1</v>
      </c>
      <c r="B67" s="118">
        <v>2</v>
      </c>
      <c r="C67" s="303">
        <f>APT!J67</f>
        <v>400021</v>
      </c>
      <c r="D67" s="120" t="b">
        <v>1</v>
      </c>
      <c r="E67" s="304" t="str">
        <f>RIGHT(APT!C67,4)&amp;"."&amp;APT!M67&amp;"."&amp;APT!K67&amp;"."&amp;$C$5</f>
        <v>5201.BS.I01.Jn21</v>
      </c>
      <c r="F67" s="305">
        <f t="shared" ca="1" si="0"/>
        <v>44361</v>
      </c>
      <c r="G67" s="444">
        <f>APT!S67</f>
        <v>139987.11898540048</v>
      </c>
      <c r="H67" s="124">
        <f t="shared" ca="1" si="1"/>
        <v>44361</v>
      </c>
      <c r="I67" s="125">
        <v>0</v>
      </c>
      <c r="J67" s="304" t="str">
        <f>LEFT(APT!D67,20)&amp;"."&amp;APTPay!E67</f>
        <v>Osidge Primary Schoo.5201.BS.I01.Jn21</v>
      </c>
      <c r="K67" s="120" t="b">
        <v>1</v>
      </c>
      <c r="L67" s="126" t="s">
        <v>3686</v>
      </c>
      <c r="M67" s="120" t="b">
        <v>1</v>
      </c>
      <c r="N67" s="120" t="s">
        <v>3687</v>
      </c>
      <c r="O67" s="307" t="str">
        <f>APT!I67</f>
        <v>10162/543965</v>
      </c>
      <c r="P67" s="120" t="b">
        <v>1</v>
      </c>
      <c r="Q67" s="120" t="b">
        <v>1</v>
      </c>
      <c r="R67" s="120" t="b">
        <v>1</v>
      </c>
      <c r="T67" s="11" t="str">
        <f t="shared" si="2"/>
        <v>OK</v>
      </c>
    </row>
    <row r="68" spans="1:20" x14ac:dyDescent="0.25">
      <c r="A68" s="117">
        <v>1</v>
      </c>
      <c r="B68" s="118">
        <v>2</v>
      </c>
      <c r="C68" s="303">
        <f>APT!J68</f>
        <v>400003</v>
      </c>
      <c r="D68" s="120" t="b">
        <v>1</v>
      </c>
      <c r="E68" s="304" t="str">
        <f>RIGHT(APT!C68,4)&amp;"."&amp;APT!M68&amp;"."&amp;APT!K68&amp;"."&amp;$C$5</f>
        <v>3501.BS.I01.Jn21</v>
      </c>
      <c r="F68" s="305">
        <f t="shared" ca="1" si="0"/>
        <v>44361</v>
      </c>
      <c r="G68" s="444">
        <f>APT!S68</f>
        <v>74905.023211632113</v>
      </c>
      <c r="H68" s="124">
        <f t="shared" ca="1" si="1"/>
        <v>44361</v>
      </c>
      <c r="I68" s="125">
        <v>0</v>
      </c>
      <c r="J68" s="304" t="str">
        <f>LEFT(APT!D68,20)&amp;"."&amp;APTPay!E68</f>
        <v>Our Lady of Lourdes .3501.BS.I01.Jn21</v>
      </c>
      <c r="K68" s="120" t="b">
        <v>1</v>
      </c>
      <c r="L68" s="126" t="s">
        <v>3686</v>
      </c>
      <c r="M68" s="120" t="b">
        <v>1</v>
      </c>
      <c r="N68" s="120" t="s">
        <v>3687</v>
      </c>
      <c r="O68" s="307" t="str">
        <f>APT!I68</f>
        <v>10162/543965</v>
      </c>
      <c r="P68" s="120" t="b">
        <v>1</v>
      </c>
      <c r="Q68" s="120" t="b">
        <v>1</v>
      </c>
      <c r="R68" s="120" t="b">
        <v>1</v>
      </c>
      <c r="T68" s="11" t="str">
        <f t="shared" si="2"/>
        <v>OK</v>
      </c>
    </row>
    <row r="69" spans="1:20" x14ac:dyDescent="0.25">
      <c r="A69" s="117">
        <v>1</v>
      </c>
      <c r="B69" s="118">
        <v>2</v>
      </c>
      <c r="C69" s="303">
        <f>APT!J69</f>
        <v>400014</v>
      </c>
      <c r="D69" s="120" t="b">
        <v>1</v>
      </c>
      <c r="E69" s="304" t="str">
        <f>RIGHT(APT!C69,4)&amp;"."&amp;APT!M69&amp;"."&amp;APT!K69&amp;"."&amp;$C$5</f>
        <v>2078.BS.I01.Jn21</v>
      </c>
      <c r="F69" s="305">
        <f t="shared" ca="1" si="0"/>
        <v>44361</v>
      </c>
      <c r="G69" s="444">
        <f>APT!S69</f>
        <v>114653.2353274848</v>
      </c>
      <c r="H69" s="124">
        <f t="shared" ca="1" si="1"/>
        <v>44361</v>
      </c>
      <c r="I69" s="125">
        <v>0</v>
      </c>
      <c r="J69" s="304" t="str">
        <f>LEFT(APT!D69,20)&amp;"."&amp;APTPay!E69</f>
        <v>Pardes House School.2078.BS.I01.Jn21</v>
      </c>
      <c r="K69" s="120" t="b">
        <v>1</v>
      </c>
      <c r="L69" s="126" t="s">
        <v>3686</v>
      </c>
      <c r="M69" s="120" t="b">
        <v>1</v>
      </c>
      <c r="N69" s="120" t="s">
        <v>3687</v>
      </c>
      <c r="O69" s="307" t="str">
        <f>APT!I69</f>
        <v>10162/543965</v>
      </c>
      <c r="P69" s="120" t="b">
        <v>1</v>
      </c>
      <c r="Q69" s="120" t="b">
        <v>1</v>
      </c>
      <c r="R69" s="120" t="b">
        <v>1</v>
      </c>
      <c r="T69" s="11" t="str">
        <f t="shared" si="2"/>
        <v>OK</v>
      </c>
    </row>
    <row r="70" spans="1:20" x14ac:dyDescent="0.25">
      <c r="A70" s="117">
        <v>1</v>
      </c>
      <c r="B70" s="118">
        <v>2</v>
      </c>
      <c r="C70" s="303">
        <f>APT!J70</f>
        <v>400012</v>
      </c>
      <c r="D70" s="120" t="b">
        <v>1</v>
      </c>
      <c r="E70" s="304" t="str">
        <f>RIGHT(APT!C70,4)&amp;"."&amp;APT!M70&amp;"."&amp;APT!K70&amp;"."&amp;$C$5</f>
        <v>2071.BS.I01.Jn21</v>
      </c>
      <c r="F70" s="305">
        <f t="shared" ca="1" si="0"/>
        <v>44361</v>
      </c>
      <c r="G70" s="444">
        <f>APT!S70</f>
        <v>77711.318922156497</v>
      </c>
      <c r="H70" s="124">
        <f t="shared" ca="1" si="1"/>
        <v>44361</v>
      </c>
      <c r="I70" s="125">
        <v>0</v>
      </c>
      <c r="J70" s="304" t="str">
        <f>LEFT(APT!D70,20)&amp;"."&amp;APTPay!E70</f>
        <v>Queenswell Infant an.2071.BS.I01.Jn21</v>
      </c>
      <c r="K70" s="120" t="b">
        <v>1</v>
      </c>
      <c r="L70" s="126" t="s">
        <v>3686</v>
      </c>
      <c r="M70" s="120" t="b">
        <v>1</v>
      </c>
      <c r="N70" s="120" t="s">
        <v>3687</v>
      </c>
      <c r="O70" s="307" t="str">
        <f>APT!I70</f>
        <v>10162/543965</v>
      </c>
      <c r="P70" s="120" t="b">
        <v>1</v>
      </c>
      <c r="Q70" s="120" t="b">
        <v>1</v>
      </c>
      <c r="R70" s="120" t="b">
        <v>1</v>
      </c>
      <c r="T70" s="11" t="str">
        <f t="shared" si="2"/>
        <v>OK</v>
      </c>
    </row>
    <row r="71" spans="1:20" x14ac:dyDescent="0.25">
      <c r="A71" s="117">
        <v>1</v>
      </c>
      <c r="B71" s="118">
        <v>2</v>
      </c>
      <c r="C71" s="303">
        <f>APT!J71</f>
        <v>400012</v>
      </c>
      <c r="D71" s="120" t="b">
        <v>1</v>
      </c>
      <c r="E71" s="304" t="str">
        <f>RIGHT(APT!C71,4)&amp;"."&amp;APT!M71&amp;"."&amp;APT!K71&amp;"."&amp;$C$5</f>
        <v>2072.BS.I01.Jn21</v>
      </c>
      <c r="F71" s="305">
        <f t="shared" ca="1" si="0"/>
        <v>44361</v>
      </c>
      <c r="G71" s="444">
        <f>APT!S71</f>
        <v>124948.21032510471</v>
      </c>
      <c r="H71" s="124">
        <f t="shared" ca="1" si="1"/>
        <v>44361</v>
      </c>
      <c r="I71" s="125">
        <v>0</v>
      </c>
      <c r="J71" s="304" t="str">
        <f>LEFT(APT!D71,20)&amp;"."&amp;APTPay!E71</f>
        <v>Queenswell Junior Sc.2072.BS.I01.Jn21</v>
      </c>
      <c r="K71" s="120" t="b">
        <v>1</v>
      </c>
      <c r="L71" s="126" t="s">
        <v>3686</v>
      </c>
      <c r="M71" s="120" t="b">
        <v>1</v>
      </c>
      <c r="N71" s="120" t="s">
        <v>3687</v>
      </c>
      <c r="O71" s="307" t="str">
        <f>APT!I71</f>
        <v>10162/543965</v>
      </c>
      <c r="P71" s="120" t="b">
        <v>1</v>
      </c>
      <c r="Q71" s="120" t="b">
        <v>1</v>
      </c>
      <c r="R71" s="120" t="b">
        <v>1</v>
      </c>
      <c r="T71" s="11" t="str">
        <f t="shared" si="2"/>
        <v>OK</v>
      </c>
    </row>
    <row r="72" spans="1:20" x14ac:dyDescent="0.25">
      <c r="A72" s="117">
        <v>1</v>
      </c>
      <c r="B72" s="118">
        <v>2</v>
      </c>
      <c r="C72" s="303">
        <f>APT!J72</f>
        <v>400093</v>
      </c>
      <c r="D72" s="120" t="b">
        <v>1</v>
      </c>
      <c r="E72" s="304" t="str">
        <f>RIGHT(APT!C72,4)&amp;"."&amp;APT!M72&amp;"."&amp;APT!K72&amp;"."&amp;$C$5</f>
        <v>3512.BS.I01.Jn21</v>
      </c>
      <c r="F72" s="305">
        <f t="shared" ca="1" si="0"/>
        <v>44361</v>
      </c>
      <c r="G72" s="444">
        <f>APT!S72</f>
        <v>121255.38461538461</v>
      </c>
      <c r="H72" s="124">
        <f t="shared" ca="1" si="1"/>
        <v>44361</v>
      </c>
      <c r="I72" s="125">
        <v>0</v>
      </c>
      <c r="J72" s="304" t="str">
        <f>LEFT(APT!D72,20)&amp;"."&amp;APTPay!E72</f>
        <v>Rosh Pinah.3512.BS.I01.Jn21</v>
      </c>
      <c r="K72" s="120" t="b">
        <v>1</v>
      </c>
      <c r="L72" s="126" t="s">
        <v>3686</v>
      </c>
      <c r="M72" s="120" t="b">
        <v>1</v>
      </c>
      <c r="N72" s="120" t="s">
        <v>3687</v>
      </c>
      <c r="O72" s="307" t="str">
        <f>APT!I72</f>
        <v>10162/543965</v>
      </c>
      <c r="P72" s="120" t="b">
        <v>1</v>
      </c>
      <c r="Q72" s="120" t="b">
        <v>1</v>
      </c>
      <c r="R72" s="120" t="b">
        <v>1</v>
      </c>
      <c r="T72" s="11" t="str">
        <f t="shared" si="2"/>
        <v>OK</v>
      </c>
    </row>
    <row r="73" spans="1:20" x14ac:dyDescent="0.25">
      <c r="A73" s="117">
        <v>1</v>
      </c>
      <c r="B73" s="118">
        <v>2</v>
      </c>
      <c r="C73" s="303">
        <f>APT!J73</f>
        <v>400071</v>
      </c>
      <c r="D73" s="120" t="b">
        <v>1</v>
      </c>
      <c r="E73" s="304" t="str">
        <f>RIGHT(APT!C73,4)&amp;"."&amp;APT!M73&amp;"."&amp;APT!K73&amp;"."&amp;$C$5</f>
        <v>3510.BS.I01.Jn21</v>
      </c>
      <c r="F73" s="305">
        <f t="shared" ca="1" si="0"/>
        <v>44361</v>
      </c>
      <c r="G73" s="444">
        <f>APT!S73</f>
        <v>130243.42086413866</v>
      </c>
      <c r="H73" s="124">
        <f t="shared" ca="1" si="1"/>
        <v>44361</v>
      </c>
      <c r="I73" s="125">
        <v>0</v>
      </c>
      <c r="J73" s="304" t="str">
        <f>LEFT(APT!D73,20)&amp;"."&amp;APTPay!E73</f>
        <v>Sacred Heart School.3510.BS.I01.Jn21</v>
      </c>
      <c r="K73" s="120" t="b">
        <v>1</v>
      </c>
      <c r="L73" s="126" t="s">
        <v>3686</v>
      </c>
      <c r="M73" s="120" t="b">
        <v>1</v>
      </c>
      <c r="N73" s="120" t="s">
        <v>3687</v>
      </c>
      <c r="O73" s="307" t="str">
        <f>APT!I73</f>
        <v>10162/543965</v>
      </c>
      <c r="P73" s="120" t="b">
        <v>1</v>
      </c>
      <c r="Q73" s="120" t="b">
        <v>1</v>
      </c>
      <c r="R73" s="120" t="b">
        <v>1</v>
      </c>
      <c r="T73" s="11" t="str">
        <f t="shared" si="2"/>
        <v>OK</v>
      </c>
    </row>
    <row r="74" spans="1:20" x14ac:dyDescent="0.25">
      <c r="A74" s="117">
        <v>1</v>
      </c>
      <c r="B74" s="118">
        <v>2</v>
      </c>
      <c r="C74" s="303">
        <f>APT!J74</f>
        <v>400096</v>
      </c>
      <c r="D74" s="120" t="b">
        <v>1</v>
      </c>
      <c r="E74" s="304" t="str">
        <f>RIGHT(APT!C74,4)&amp;"."&amp;APT!M74&amp;"."&amp;APT!K74&amp;"."&amp;$C$5</f>
        <v>3502.BS.I01.Jn21</v>
      </c>
      <c r="F74" s="305">
        <f t="shared" ca="1" si="0"/>
        <v>44361</v>
      </c>
      <c r="G74" s="444">
        <f>APT!S74</f>
        <v>138005.50707440072</v>
      </c>
      <c r="H74" s="124">
        <f t="shared" ca="1" si="1"/>
        <v>44361</v>
      </c>
      <c r="I74" s="125">
        <v>0</v>
      </c>
      <c r="J74" s="304" t="str">
        <f>LEFT(APT!D74,20)&amp;"."&amp;APTPay!E74</f>
        <v>St Agnes RC Primary .3502.BS.I01.Jn21</v>
      </c>
      <c r="K74" s="120" t="b">
        <v>1</v>
      </c>
      <c r="L74" s="126" t="s">
        <v>3686</v>
      </c>
      <c r="M74" s="120" t="b">
        <v>1</v>
      </c>
      <c r="N74" s="120" t="s">
        <v>3687</v>
      </c>
      <c r="O74" s="307" t="str">
        <f>APT!I74</f>
        <v>10162/543965</v>
      </c>
      <c r="P74" s="120" t="b">
        <v>1</v>
      </c>
      <c r="Q74" s="120" t="b">
        <v>1</v>
      </c>
      <c r="R74" s="120" t="b">
        <v>1</v>
      </c>
      <c r="T74" s="11" t="str">
        <f t="shared" si="2"/>
        <v>OK</v>
      </c>
    </row>
    <row r="75" spans="1:20" x14ac:dyDescent="0.25">
      <c r="A75" s="117">
        <v>1</v>
      </c>
      <c r="B75" s="118">
        <v>2</v>
      </c>
      <c r="C75" s="303">
        <f>APT!J75</f>
        <v>400062</v>
      </c>
      <c r="D75" s="120" t="b">
        <v>1</v>
      </c>
      <c r="E75" s="304" t="str">
        <f>RIGHT(APT!C75,4)&amp;"."&amp;APT!M75&amp;"."&amp;APT!K75&amp;"."&amp;$C$5</f>
        <v>3315.BS.I01.Jn21</v>
      </c>
      <c r="F75" s="305">
        <f t="shared" ca="1" si="0"/>
        <v>44361</v>
      </c>
      <c r="G75" s="444">
        <f>APT!S75</f>
        <v>72957.959914549458</v>
      </c>
      <c r="H75" s="124">
        <f t="shared" ca="1" si="1"/>
        <v>44361</v>
      </c>
      <c r="I75" s="125">
        <v>0</v>
      </c>
      <c r="J75" s="304" t="str">
        <f>LEFT(APT!D75,20)&amp;"."&amp;APTPay!E75</f>
        <v>St Andrew's C E.3315.BS.I01.Jn21</v>
      </c>
      <c r="K75" s="120" t="b">
        <v>1</v>
      </c>
      <c r="L75" s="126" t="s">
        <v>3686</v>
      </c>
      <c r="M75" s="120" t="b">
        <v>1</v>
      </c>
      <c r="N75" s="120" t="s">
        <v>3687</v>
      </c>
      <c r="O75" s="307" t="str">
        <f>APT!I75</f>
        <v>10162/543965</v>
      </c>
      <c r="P75" s="120" t="b">
        <v>1</v>
      </c>
      <c r="Q75" s="120" t="b">
        <v>1</v>
      </c>
      <c r="R75" s="120" t="b">
        <v>1</v>
      </c>
      <c r="T75" s="11" t="str">
        <f t="shared" si="2"/>
        <v>OK</v>
      </c>
    </row>
    <row r="76" spans="1:20" x14ac:dyDescent="0.25">
      <c r="A76" s="117">
        <v>1</v>
      </c>
      <c r="B76" s="118">
        <v>2</v>
      </c>
      <c r="C76" s="303">
        <f>APT!J76</f>
        <v>400064</v>
      </c>
      <c r="D76" s="120" t="b">
        <v>1</v>
      </c>
      <c r="E76" s="304" t="str">
        <f>RIGHT(APT!C76,4)&amp;"."&amp;APT!M76&amp;"."&amp;APT!K76&amp;"."&amp;$C$5</f>
        <v>3504.BS.I01.Jn21</v>
      </c>
      <c r="F76" s="305">
        <f t="shared" ca="1" si="0"/>
        <v>44361</v>
      </c>
      <c r="G76" s="444">
        <f>APT!S76</f>
        <v>140386.74123738936</v>
      </c>
      <c r="H76" s="124">
        <f t="shared" ca="1" si="1"/>
        <v>44361</v>
      </c>
      <c r="I76" s="125">
        <v>0</v>
      </c>
      <c r="J76" s="304" t="str">
        <f>LEFT(APT!D76,20)&amp;"."&amp;APTPay!E76</f>
        <v>St Catherines R C Pr.3504.BS.I01.Jn21</v>
      </c>
      <c r="K76" s="120" t="b">
        <v>1</v>
      </c>
      <c r="L76" s="126" t="s">
        <v>3686</v>
      </c>
      <c r="M76" s="120" t="b">
        <v>1</v>
      </c>
      <c r="N76" s="120" t="s">
        <v>3687</v>
      </c>
      <c r="O76" s="307" t="str">
        <f>APT!I76</f>
        <v>10162/543965</v>
      </c>
      <c r="P76" s="120" t="b">
        <v>1</v>
      </c>
      <c r="Q76" s="120" t="b">
        <v>1</v>
      </c>
      <c r="R76" s="120" t="b">
        <v>1</v>
      </c>
      <c r="T76" s="11" t="str">
        <f t="shared" si="2"/>
        <v>OK</v>
      </c>
    </row>
    <row r="77" spans="1:20" x14ac:dyDescent="0.25">
      <c r="A77" s="117">
        <v>1</v>
      </c>
      <c r="B77" s="118">
        <v>2</v>
      </c>
      <c r="C77" s="303">
        <f>APT!J77</f>
        <v>400098</v>
      </c>
      <c r="D77" s="120" t="b">
        <v>1</v>
      </c>
      <c r="E77" s="304" t="str">
        <f>RIGHT(APT!C77,4)&amp;"."&amp;APT!M77&amp;"."&amp;APT!K77&amp;"."&amp;$C$5</f>
        <v>3309.BS.I01.Jn21</v>
      </c>
      <c r="F77" s="305">
        <f t="shared" ca="1" si="0"/>
        <v>44361</v>
      </c>
      <c r="G77" s="444">
        <f>APT!S77</f>
        <v>73606.25437894369</v>
      </c>
      <c r="H77" s="124">
        <f t="shared" ca="1" si="1"/>
        <v>44361</v>
      </c>
      <c r="I77" s="125">
        <v>0</v>
      </c>
      <c r="J77" s="304" t="str">
        <f>LEFT(APT!D77,20)&amp;"."&amp;APTPay!E77</f>
        <v>St Johns CE N20.3309.BS.I01.Jn21</v>
      </c>
      <c r="K77" s="120" t="b">
        <v>1</v>
      </c>
      <c r="L77" s="126" t="s">
        <v>3686</v>
      </c>
      <c r="M77" s="120" t="b">
        <v>1</v>
      </c>
      <c r="N77" s="120" t="s">
        <v>3687</v>
      </c>
      <c r="O77" s="307" t="str">
        <f>APT!I77</f>
        <v>10162/543965</v>
      </c>
      <c r="P77" s="120" t="b">
        <v>1</v>
      </c>
      <c r="Q77" s="120" t="b">
        <v>1</v>
      </c>
      <c r="R77" s="120" t="b">
        <v>1</v>
      </c>
      <c r="T77" s="11" t="str">
        <f t="shared" si="2"/>
        <v>OK</v>
      </c>
    </row>
    <row r="78" spans="1:20" x14ac:dyDescent="0.25">
      <c r="A78" s="117">
        <v>1</v>
      </c>
      <c r="B78" s="118">
        <v>2</v>
      </c>
      <c r="C78" s="303">
        <f>APT!J78</f>
        <v>400114</v>
      </c>
      <c r="D78" s="120" t="b">
        <v>1</v>
      </c>
      <c r="E78" s="304" t="str">
        <f>RIGHT(APT!C78,4)&amp;"."&amp;APT!M78&amp;"."&amp;APT!K78&amp;"."&amp;$C$5</f>
        <v>3307.BS.I01.Jn21</v>
      </c>
      <c r="F78" s="305">
        <f t="shared" ca="1" si="0"/>
        <v>44361</v>
      </c>
      <c r="G78" s="444">
        <f>APT!S78</f>
        <v>73907.802485760447</v>
      </c>
      <c r="H78" s="124">
        <f t="shared" ca="1" si="1"/>
        <v>44361</v>
      </c>
      <c r="I78" s="125">
        <v>0</v>
      </c>
      <c r="J78" s="304" t="str">
        <f>LEFT(APT!D78,20)&amp;"."&amp;APTPay!E78</f>
        <v>St John's CE School .3307.BS.I01.Jn21</v>
      </c>
      <c r="K78" s="120" t="b">
        <v>1</v>
      </c>
      <c r="L78" s="126" t="s">
        <v>3686</v>
      </c>
      <c r="M78" s="120" t="b">
        <v>1</v>
      </c>
      <c r="N78" s="120" t="s">
        <v>3687</v>
      </c>
      <c r="O78" s="307" t="str">
        <f>APT!I78</f>
        <v>10162/543965</v>
      </c>
      <c r="P78" s="120" t="b">
        <v>1</v>
      </c>
      <c r="Q78" s="120" t="b">
        <v>1</v>
      </c>
      <c r="R78" s="120" t="b">
        <v>1</v>
      </c>
      <c r="T78" s="11" t="str">
        <f t="shared" si="2"/>
        <v>OK</v>
      </c>
    </row>
    <row r="79" spans="1:20" x14ac:dyDescent="0.25">
      <c r="A79" s="117">
        <v>1</v>
      </c>
      <c r="B79" s="118">
        <v>2</v>
      </c>
      <c r="C79" s="303">
        <f>APT!J79</f>
        <v>400066</v>
      </c>
      <c r="D79" s="120" t="b">
        <v>1</v>
      </c>
      <c r="E79" s="304" t="str">
        <f>RIGHT(APT!C79,4)&amp;"."&amp;APT!M79&amp;"."&amp;APT!K79&amp;"."&amp;$C$5</f>
        <v>3509.BS.I01.Jn21</v>
      </c>
      <c r="F79" s="305">
        <f t="shared" ca="1" si="0"/>
        <v>44361</v>
      </c>
      <c r="G79" s="444">
        <f>APT!S79</f>
        <v>169197.95303574557</v>
      </c>
      <c r="H79" s="124">
        <f t="shared" ca="1" si="1"/>
        <v>44361</v>
      </c>
      <c r="I79" s="125">
        <v>0</v>
      </c>
      <c r="J79" s="304" t="str">
        <f>LEFT(APT!D79,20)&amp;"."&amp;APTPay!E79</f>
        <v>St Joseph's Primary .3509.BS.I01.Jn21</v>
      </c>
      <c r="K79" s="120" t="b">
        <v>1</v>
      </c>
      <c r="L79" s="126" t="s">
        <v>3686</v>
      </c>
      <c r="M79" s="120" t="b">
        <v>1</v>
      </c>
      <c r="N79" s="120" t="s">
        <v>3687</v>
      </c>
      <c r="O79" s="307" t="str">
        <f>APT!I79</f>
        <v>10162/543965</v>
      </c>
      <c r="P79" s="120" t="b">
        <v>1</v>
      </c>
      <c r="Q79" s="120" t="b">
        <v>1</v>
      </c>
      <c r="R79" s="120" t="b">
        <v>1</v>
      </c>
      <c r="T79" s="11" t="str">
        <f t="shared" si="2"/>
        <v>OK</v>
      </c>
    </row>
    <row r="80" spans="1:20" x14ac:dyDescent="0.25">
      <c r="A80" s="117">
        <v>1</v>
      </c>
      <c r="B80" s="118">
        <v>2</v>
      </c>
      <c r="C80" s="303">
        <f>APT!J80</f>
        <v>400058</v>
      </c>
      <c r="D80" s="120" t="b">
        <v>1</v>
      </c>
      <c r="E80" s="304" t="str">
        <f>RIGHT(APT!C80,4)&amp;"."&amp;APT!M80&amp;"."&amp;APT!K80&amp;"."&amp;$C$5</f>
        <v>3311.BS.I01.Jn21</v>
      </c>
      <c r="F80" s="305">
        <f t="shared" ca="1" si="0"/>
        <v>44361</v>
      </c>
      <c r="G80" s="444">
        <f>APT!S80</f>
        <v>139675.49169851234</v>
      </c>
      <c r="H80" s="124">
        <f t="shared" ca="1" si="1"/>
        <v>44361</v>
      </c>
      <c r="I80" s="125">
        <v>0</v>
      </c>
      <c r="J80" s="304" t="str">
        <f>LEFT(APT!D80,20)&amp;"."&amp;APTPay!E80</f>
        <v>St Mary's C E Primar.3311.BS.I01.Jn21</v>
      </c>
      <c r="K80" s="120" t="b">
        <v>1</v>
      </c>
      <c r="L80" s="126" t="s">
        <v>3686</v>
      </c>
      <c r="M80" s="120" t="b">
        <v>1</v>
      </c>
      <c r="N80" s="120" t="s">
        <v>3687</v>
      </c>
      <c r="O80" s="307" t="str">
        <f>APT!I80</f>
        <v>10162/543965</v>
      </c>
      <c r="P80" s="120" t="b">
        <v>1</v>
      </c>
      <c r="Q80" s="120" t="b">
        <v>1</v>
      </c>
      <c r="R80" s="120" t="b">
        <v>1</v>
      </c>
      <c r="T80" s="11" t="str">
        <f t="shared" si="2"/>
        <v>OK</v>
      </c>
    </row>
    <row r="81" spans="1:20" x14ac:dyDescent="0.25">
      <c r="A81" s="117">
        <v>1</v>
      </c>
      <c r="B81" s="118">
        <v>2</v>
      </c>
      <c r="C81" s="303">
        <f>APT!J81</f>
        <v>400017</v>
      </c>
      <c r="D81" s="120" t="b">
        <v>1</v>
      </c>
      <c r="E81" s="304" t="str">
        <f>RIGHT(APT!C81,4)&amp;"."&amp;APT!M81&amp;"."&amp;APT!K81&amp;"."&amp;$C$5</f>
        <v>3312.BS.I01.Jn21</v>
      </c>
      <c r="F81" s="305">
        <f t="shared" ca="1" si="0"/>
        <v>44361</v>
      </c>
      <c r="G81" s="444">
        <f>APT!S81</f>
        <v>74374.778930965331</v>
      </c>
      <c r="H81" s="124">
        <f t="shared" ca="1" si="1"/>
        <v>44361</v>
      </c>
      <c r="I81" s="125">
        <v>0</v>
      </c>
      <c r="J81" s="304" t="str">
        <f>LEFT(APT!D81,20)&amp;"."&amp;APTPay!E81</f>
        <v>St Mary's School EN4.3312.BS.I01.Jn21</v>
      </c>
      <c r="K81" s="120" t="b">
        <v>1</v>
      </c>
      <c r="L81" s="126" t="s">
        <v>3686</v>
      </c>
      <c r="M81" s="120" t="b">
        <v>1</v>
      </c>
      <c r="N81" s="120" t="s">
        <v>3687</v>
      </c>
      <c r="O81" s="307" t="str">
        <f>APT!I81</f>
        <v>10162/543965</v>
      </c>
      <c r="P81" s="120" t="b">
        <v>1</v>
      </c>
      <c r="Q81" s="120" t="b">
        <v>1</v>
      </c>
      <c r="R81" s="120" t="b">
        <v>1</v>
      </c>
      <c r="T81" s="11" t="str">
        <f t="shared" si="2"/>
        <v>OK</v>
      </c>
    </row>
    <row r="82" spans="1:20" x14ac:dyDescent="0.25">
      <c r="A82" s="117">
        <v>1</v>
      </c>
      <c r="B82" s="118">
        <v>2</v>
      </c>
      <c r="C82" s="303">
        <f>APT!J82</f>
        <v>400094</v>
      </c>
      <c r="D82" s="120" t="b">
        <v>1</v>
      </c>
      <c r="E82" s="304" t="str">
        <f>RIGHT(APT!C82,4)&amp;"."&amp;APT!M82&amp;"."&amp;APT!K82&amp;"."&amp;$C$5</f>
        <v>3314.BS.I01.Jn21</v>
      </c>
      <c r="F82" s="305">
        <f t="shared" ca="1" si="0"/>
        <v>44361</v>
      </c>
      <c r="G82" s="444">
        <f>APT!S82</f>
        <v>73441.687162004659</v>
      </c>
      <c r="H82" s="124">
        <f t="shared" ca="1" si="1"/>
        <v>44361</v>
      </c>
      <c r="I82" s="125">
        <v>0</v>
      </c>
      <c r="J82" s="304" t="str">
        <f>LEFT(APT!D82,20)&amp;"."&amp;APTPay!E82</f>
        <v>St Pauls CE Primary,.3314.BS.I01.Jn21</v>
      </c>
      <c r="K82" s="120" t="b">
        <v>1</v>
      </c>
      <c r="L82" s="126" t="s">
        <v>3686</v>
      </c>
      <c r="M82" s="120" t="b">
        <v>1</v>
      </c>
      <c r="N82" s="120" t="s">
        <v>3687</v>
      </c>
      <c r="O82" s="307" t="str">
        <f>APT!I82</f>
        <v>10162/543965</v>
      </c>
      <c r="P82" s="120" t="b">
        <v>1</v>
      </c>
      <c r="Q82" s="120" t="b">
        <v>1</v>
      </c>
      <c r="R82" s="120" t="b">
        <v>1</v>
      </c>
      <c r="T82" s="11" t="str">
        <f t="shared" si="2"/>
        <v>OK</v>
      </c>
    </row>
    <row r="83" spans="1:20" x14ac:dyDescent="0.25">
      <c r="A83" s="117">
        <v>1</v>
      </c>
      <c r="B83" s="118">
        <v>2</v>
      </c>
      <c r="C83" s="303">
        <f>APT!J83</f>
        <v>400006</v>
      </c>
      <c r="D83" s="120" t="b">
        <v>1</v>
      </c>
      <c r="E83" s="304" t="str">
        <f>RIGHT(APT!C83,4)&amp;"."&amp;APT!M83&amp;"."&amp;APT!K83&amp;"."&amp;$C$5</f>
        <v>3313.BS.I01.Jn21</v>
      </c>
      <c r="F83" s="305">
        <f t="shared" ca="1" si="0"/>
        <v>44361</v>
      </c>
      <c r="G83" s="444">
        <f>APT!S83</f>
        <v>72800.837464662007</v>
      </c>
      <c r="H83" s="124">
        <f t="shared" ca="1" si="1"/>
        <v>44361</v>
      </c>
      <c r="I83" s="125">
        <v>0</v>
      </c>
      <c r="J83" s="304" t="str">
        <f>LEFT(APT!D83,20)&amp;"."&amp;APTPay!E83</f>
        <v>St. Pauls CE Primary.3313.BS.I01.Jn21</v>
      </c>
      <c r="K83" s="120" t="b">
        <v>1</v>
      </c>
      <c r="L83" s="126" t="s">
        <v>3686</v>
      </c>
      <c r="M83" s="120" t="b">
        <v>1</v>
      </c>
      <c r="N83" s="120" t="s">
        <v>3687</v>
      </c>
      <c r="O83" s="307" t="str">
        <f>APT!I83</f>
        <v>10162/543965</v>
      </c>
      <c r="P83" s="120" t="b">
        <v>1</v>
      </c>
      <c r="Q83" s="120" t="b">
        <v>1</v>
      </c>
      <c r="R83" s="120" t="b">
        <v>1</v>
      </c>
      <c r="T83" s="11" t="str">
        <f t="shared" si="2"/>
        <v>OK</v>
      </c>
    </row>
    <row r="84" spans="1:20" x14ac:dyDescent="0.25">
      <c r="A84" s="117">
        <v>1</v>
      </c>
      <c r="B84" s="118">
        <v>2</v>
      </c>
      <c r="C84" s="303">
        <f>APT!J84</f>
        <v>400037</v>
      </c>
      <c r="D84" s="120" t="b">
        <v>1</v>
      </c>
      <c r="E84" s="304" t="str">
        <f>RIGHT(APT!C84,4)&amp;"."&amp;APT!M84&amp;"."&amp;APT!K84&amp;"."&amp;$C$5</f>
        <v>3507.BS.I01.Jn21</v>
      </c>
      <c r="F84" s="305">
        <f t="shared" ca="1" si="0"/>
        <v>44361</v>
      </c>
      <c r="G84" s="444">
        <f>APT!S84</f>
        <v>63898.794862903407</v>
      </c>
      <c r="H84" s="124">
        <f t="shared" ca="1" si="1"/>
        <v>44361</v>
      </c>
      <c r="I84" s="125">
        <v>0</v>
      </c>
      <c r="J84" s="304" t="str">
        <f>LEFT(APT!D84,20)&amp;"."&amp;APTPay!E84</f>
        <v>St Theresa's R.C. Pr.3507.BS.I01.Jn21</v>
      </c>
      <c r="K84" s="120" t="b">
        <v>1</v>
      </c>
      <c r="L84" s="126" t="s">
        <v>3686</v>
      </c>
      <c r="M84" s="120" t="b">
        <v>1</v>
      </c>
      <c r="N84" s="120" t="s">
        <v>3687</v>
      </c>
      <c r="O84" s="307" t="str">
        <f>APT!I84</f>
        <v>10162/543965</v>
      </c>
      <c r="P84" s="120" t="b">
        <v>1</v>
      </c>
      <c r="Q84" s="120" t="b">
        <v>1</v>
      </c>
      <c r="R84" s="120" t="b">
        <v>1</v>
      </c>
      <c r="T84" s="11" t="str">
        <f t="shared" si="2"/>
        <v>OK</v>
      </c>
    </row>
    <row r="85" spans="1:20" x14ac:dyDescent="0.25">
      <c r="A85" s="117">
        <v>1</v>
      </c>
      <c r="B85" s="118">
        <v>2</v>
      </c>
      <c r="C85" s="303">
        <f>APT!J85</f>
        <v>400009</v>
      </c>
      <c r="D85" s="120" t="b">
        <v>1</v>
      </c>
      <c r="E85" s="304" t="str">
        <f>RIGHT(APT!C85,4)&amp;"."&amp;APT!M85&amp;"."&amp;APT!K85&amp;"."&amp;$C$5</f>
        <v>3506.BS.I01.Jn21</v>
      </c>
      <c r="F85" s="305">
        <f t="shared" ref="F85:F148" ca="1" si="3">TODAY()</f>
        <v>44361</v>
      </c>
      <c r="G85" s="444">
        <f>APT!S85</f>
        <v>98858.04094247696</v>
      </c>
      <c r="H85" s="124">
        <f t="shared" ref="H85:H148" ca="1" si="4">F85</f>
        <v>44361</v>
      </c>
      <c r="I85" s="125">
        <v>0</v>
      </c>
      <c r="J85" s="304" t="str">
        <f>LEFT(APT!D85,20)&amp;"."&amp;APTPay!E85</f>
        <v>St Vincent's Catholi.3506.BS.I01.Jn21</v>
      </c>
      <c r="K85" s="120" t="b">
        <v>1</v>
      </c>
      <c r="L85" s="126" t="s">
        <v>3686</v>
      </c>
      <c r="M85" s="120" t="b">
        <v>1</v>
      </c>
      <c r="N85" s="120" t="s">
        <v>3687</v>
      </c>
      <c r="O85" s="307" t="str">
        <f>APT!I85</f>
        <v>10162/543965</v>
      </c>
      <c r="P85" s="120" t="b">
        <v>1</v>
      </c>
      <c r="Q85" s="120" t="b">
        <v>1</v>
      </c>
      <c r="R85" s="120" t="b">
        <v>1</v>
      </c>
      <c r="T85" s="11" t="str">
        <f t="shared" ref="T85:T148" si="5">IF(E85=E84,"NOOOOO","OK")</f>
        <v>OK</v>
      </c>
    </row>
    <row r="86" spans="1:20" x14ac:dyDescent="0.25">
      <c r="A86" s="117">
        <v>1</v>
      </c>
      <c r="B86" s="118">
        <v>2</v>
      </c>
      <c r="C86" s="303">
        <f>APT!J86</f>
        <v>400038</v>
      </c>
      <c r="D86" s="120" t="b">
        <v>1</v>
      </c>
      <c r="E86" s="304" t="str">
        <f>RIGHT(APT!C86,4)&amp;"."&amp;APT!M86&amp;"."&amp;APT!K86&amp;"."&amp;$C$5</f>
        <v>2070.BS.I01.Jn21</v>
      </c>
      <c r="F86" s="305">
        <f t="shared" ca="1" si="3"/>
        <v>44361</v>
      </c>
      <c r="G86" s="444">
        <f>APT!S86</f>
        <v>86751.794828266269</v>
      </c>
      <c r="H86" s="124">
        <f t="shared" ca="1" si="4"/>
        <v>44361</v>
      </c>
      <c r="I86" s="125">
        <v>0</v>
      </c>
      <c r="J86" s="304" t="str">
        <f>LEFT(APT!D86,20)&amp;"."&amp;APTPay!E86</f>
        <v>Sunnyfields Primary .2070.BS.I01.Jn21</v>
      </c>
      <c r="K86" s="120" t="b">
        <v>1</v>
      </c>
      <c r="L86" s="126" t="s">
        <v>3686</v>
      </c>
      <c r="M86" s="120" t="b">
        <v>1</v>
      </c>
      <c r="N86" s="120" t="s">
        <v>3687</v>
      </c>
      <c r="O86" s="307" t="str">
        <f>APT!I86</f>
        <v>10162/543965</v>
      </c>
      <c r="P86" s="120" t="b">
        <v>1</v>
      </c>
      <c r="Q86" s="120" t="b">
        <v>1</v>
      </c>
      <c r="R86" s="120" t="b">
        <v>1</v>
      </c>
      <c r="T86" s="11" t="str">
        <f t="shared" si="5"/>
        <v>OK</v>
      </c>
    </row>
    <row r="87" spans="1:20" x14ac:dyDescent="0.25">
      <c r="A87" s="117">
        <v>1</v>
      </c>
      <c r="B87" s="118">
        <v>2</v>
      </c>
      <c r="C87" s="303">
        <f>APT!J87</f>
        <v>400100</v>
      </c>
      <c r="D87" s="120" t="b">
        <v>1</v>
      </c>
      <c r="E87" s="304" t="str">
        <f>RIGHT(APT!C87,4)&amp;"."&amp;APT!M87&amp;"."&amp;APT!K87&amp;"."&amp;$C$5</f>
        <v>3316.BS.I01.Jn21</v>
      </c>
      <c r="F87" s="305">
        <f t="shared" ca="1" si="3"/>
        <v>44361</v>
      </c>
      <c r="G87" s="444">
        <f>APT!S87</f>
        <v>74411.919348923082</v>
      </c>
      <c r="H87" s="124">
        <f t="shared" ca="1" si="4"/>
        <v>44361</v>
      </c>
      <c r="I87" s="125">
        <v>0</v>
      </c>
      <c r="J87" s="304" t="str">
        <f>LEFT(APT!D87,20)&amp;"."&amp;APTPay!E87</f>
        <v>Trent  C of E Primar.3316.BS.I01.Jn21</v>
      </c>
      <c r="K87" s="120" t="b">
        <v>1</v>
      </c>
      <c r="L87" s="126" t="s">
        <v>3686</v>
      </c>
      <c r="M87" s="120" t="b">
        <v>1</v>
      </c>
      <c r="N87" s="120" t="s">
        <v>3687</v>
      </c>
      <c r="O87" s="307" t="str">
        <f>APT!I87</f>
        <v>10162/543965</v>
      </c>
      <c r="P87" s="120" t="b">
        <v>1</v>
      </c>
      <c r="Q87" s="120" t="b">
        <v>1</v>
      </c>
      <c r="R87" s="120" t="b">
        <v>1</v>
      </c>
      <c r="T87" s="11" t="str">
        <f t="shared" si="5"/>
        <v>OK</v>
      </c>
    </row>
    <row r="88" spans="1:20" x14ac:dyDescent="0.25">
      <c r="A88" s="117">
        <v>1</v>
      </c>
      <c r="B88" s="118">
        <v>2</v>
      </c>
      <c r="C88" s="303">
        <f>APT!J88</f>
        <v>400101</v>
      </c>
      <c r="D88" s="120" t="b">
        <v>1</v>
      </c>
      <c r="E88" s="304" t="str">
        <f>RIGHT(APT!C88,4)&amp;"."&amp;APT!M88&amp;"."&amp;APT!K88&amp;"."&amp;$C$5</f>
        <v>2055.BS.I01.Jn21</v>
      </c>
      <c r="F88" s="305">
        <f t="shared" ca="1" si="3"/>
        <v>44361</v>
      </c>
      <c r="G88" s="444">
        <f>APT!S88</f>
        <v>84780.264093013422</v>
      </c>
      <c r="H88" s="124">
        <f t="shared" ca="1" si="4"/>
        <v>44361</v>
      </c>
      <c r="I88" s="125">
        <v>0</v>
      </c>
      <c r="J88" s="304" t="str">
        <f>LEFT(APT!D88,20)&amp;"."&amp;APTPay!E88</f>
        <v>Tudor School.2055.BS.I01.Jn21</v>
      </c>
      <c r="K88" s="120" t="b">
        <v>1</v>
      </c>
      <c r="L88" s="126" t="s">
        <v>3686</v>
      </c>
      <c r="M88" s="120" t="b">
        <v>1</v>
      </c>
      <c r="N88" s="120" t="s">
        <v>3687</v>
      </c>
      <c r="O88" s="307" t="str">
        <f>APT!I88</f>
        <v>10162/543965</v>
      </c>
      <c r="P88" s="120" t="b">
        <v>1</v>
      </c>
      <c r="Q88" s="120" t="b">
        <v>1</v>
      </c>
      <c r="R88" s="120" t="b">
        <v>1</v>
      </c>
      <c r="T88" s="11" t="str">
        <f t="shared" si="5"/>
        <v>OK</v>
      </c>
    </row>
    <row r="89" spans="1:20" x14ac:dyDescent="0.25">
      <c r="A89" s="117">
        <v>1</v>
      </c>
      <c r="B89" s="118">
        <v>2</v>
      </c>
      <c r="C89" s="303">
        <f>APT!J89</f>
        <v>400053</v>
      </c>
      <c r="D89" s="120" t="b">
        <v>1</v>
      </c>
      <c r="E89" s="304" t="str">
        <f>RIGHT(APT!C89,4)&amp;"."&amp;APT!M89&amp;"."&amp;APT!K89&amp;"."&amp;$C$5</f>
        <v>2057.BS.I01.Jn21</v>
      </c>
      <c r="F89" s="305">
        <f t="shared" ca="1" si="3"/>
        <v>44361</v>
      </c>
      <c r="G89" s="444">
        <f>APT!S89</f>
        <v>179421.68511912361</v>
      </c>
      <c r="H89" s="124">
        <f t="shared" ca="1" si="4"/>
        <v>44361</v>
      </c>
      <c r="I89" s="125">
        <v>0</v>
      </c>
      <c r="J89" s="304" t="str">
        <f>LEFT(APT!D89,20)&amp;"."&amp;APTPay!E89</f>
        <v>Underhill School.2057.BS.I01.Jn21</v>
      </c>
      <c r="K89" s="120" t="b">
        <v>1</v>
      </c>
      <c r="L89" s="126" t="s">
        <v>3686</v>
      </c>
      <c r="M89" s="120" t="b">
        <v>1</v>
      </c>
      <c r="N89" s="120" t="s">
        <v>3687</v>
      </c>
      <c r="O89" s="307" t="str">
        <f>APT!I89</f>
        <v>10162/543965</v>
      </c>
      <c r="P89" s="120" t="b">
        <v>1</v>
      </c>
      <c r="Q89" s="120" t="b">
        <v>1</v>
      </c>
      <c r="R89" s="120" t="b">
        <v>1</v>
      </c>
      <c r="T89" s="11" t="str">
        <f t="shared" si="5"/>
        <v>OK</v>
      </c>
    </row>
    <row r="90" spans="1:20" x14ac:dyDescent="0.25">
      <c r="A90" s="117">
        <v>1</v>
      </c>
      <c r="B90" s="118">
        <v>2</v>
      </c>
      <c r="C90" s="303">
        <f>APT!J90</f>
        <v>400111</v>
      </c>
      <c r="D90" s="120" t="b">
        <v>1</v>
      </c>
      <c r="E90" s="304" t="str">
        <f>RIGHT(APT!C90,4)&amp;"."&amp;APT!M90&amp;"."&amp;APT!K90&amp;"."&amp;$C$5</f>
        <v>2076.BS.I01.Jn21</v>
      </c>
      <c r="F90" s="305">
        <f t="shared" ca="1" si="3"/>
        <v>44361</v>
      </c>
      <c r="G90" s="444">
        <f>APT!S90</f>
        <v>138830.98610642494</v>
      </c>
      <c r="H90" s="124">
        <f t="shared" ca="1" si="4"/>
        <v>44361</v>
      </c>
      <c r="I90" s="125">
        <v>0</v>
      </c>
      <c r="J90" s="304" t="str">
        <f>LEFT(APT!D90,20)&amp;"."&amp;APTPay!E90</f>
        <v>Wessex  Gardens Prim.2076.BS.I01.Jn21</v>
      </c>
      <c r="K90" s="120" t="b">
        <v>1</v>
      </c>
      <c r="L90" s="126" t="s">
        <v>3686</v>
      </c>
      <c r="M90" s="120" t="b">
        <v>1</v>
      </c>
      <c r="N90" s="120" t="s">
        <v>3687</v>
      </c>
      <c r="O90" s="307" t="str">
        <f>APT!I90</f>
        <v>10162/543965</v>
      </c>
      <c r="P90" s="120" t="b">
        <v>1</v>
      </c>
      <c r="Q90" s="120" t="b">
        <v>1</v>
      </c>
      <c r="R90" s="120" t="b">
        <v>1</v>
      </c>
      <c r="T90" s="11" t="str">
        <f t="shared" si="5"/>
        <v>OK</v>
      </c>
    </row>
    <row r="91" spans="1:20" x14ac:dyDescent="0.25">
      <c r="A91" s="117">
        <v>1</v>
      </c>
      <c r="B91" s="118">
        <v>2</v>
      </c>
      <c r="C91" s="303">
        <f>APT!J91</f>
        <v>400011</v>
      </c>
      <c r="D91" s="120" t="b">
        <v>1</v>
      </c>
      <c r="E91" s="304" t="str">
        <f>RIGHT(APT!C91,4)&amp;"."&amp;APT!M91&amp;"."&amp;APT!K91&amp;"."&amp;$C$5</f>
        <v>2060.BS.I01.Jn21</v>
      </c>
      <c r="F91" s="305">
        <f t="shared" ca="1" si="3"/>
        <v>44361</v>
      </c>
      <c r="G91" s="444">
        <f>APT!S91</f>
        <v>184552.02785360196</v>
      </c>
      <c r="H91" s="124">
        <f t="shared" ca="1" si="4"/>
        <v>44361</v>
      </c>
      <c r="I91" s="125">
        <v>0</v>
      </c>
      <c r="J91" s="304" t="str">
        <f>LEFT(APT!D91,20)&amp;"."&amp;APTPay!E91</f>
        <v>Whitings Hill Primar.2060.BS.I01.Jn21</v>
      </c>
      <c r="K91" s="120" t="b">
        <v>1</v>
      </c>
      <c r="L91" s="126" t="s">
        <v>3686</v>
      </c>
      <c r="M91" s="120" t="b">
        <v>1</v>
      </c>
      <c r="N91" s="120" t="s">
        <v>3687</v>
      </c>
      <c r="O91" s="307" t="str">
        <f>APT!I91</f>
        <v>10162/543965</v>
      </c>
      <c r="P91" s="120" t="b">
        <v>1</v>
      </c>
      <c r="Q91" s="120" t="b">
        <v>1</v>
      </c>
      <c r="R91" s="120" t="b">
        <v>1</v>
      </c>
      <c r="T91" s="11" t="str">
        <f t="shared" si="5"/>
        <v>OK</v>
      </c>
    </row>
    <row r="92" spans="1:20" x14ac:dyDescent="0.25">
      <c r="A92" s="117">
        <v>1</v>
      </c>
      <c r="B92" s="118">
        <v>2</v>
      </c>
      <c r="C92" s="303">
        <f>APT!J92</f>
        <v>400117</v>
      </c>
      <c r="D92" s="120" t="b">
        <v>1</v>
      </c>
      <c r="E92" s="304" t="str">
        <f>RIGHT(APT!C92,4)&amp;"."&amp;APT!M92&amp;"."&amp;APT!K92&amp;"."&amp;$C$5</f>
        <v>3518.BS.I01.Jn21</v>
      </c>
      <c r="F92" s="305">
        <f t="shared" ca="1" si="3"/>
        <v>44361</v>
      </c>
      <c r="G92" s="444">
        <f>APT!S92</f>
        <v>161004.75887325915</v>
      </c>
      <c r="H92" s="124">
        <f t="shared" ca="1" si="4"/>
        <v>44361</v>
      </c>
      <c r="I92" s="125">
        <v>0</v>
      </c>
      <c r="J92" s="304" t="str">
        <f>LEFT(APT!D92,20)&amp;"."&amp;APTPay!E92</f>
        <v>Woodcroft Primary Sc.3518.BS.I01.Jn21</v>
      </c>
      <c r="K92" s="120" t="b">
        <v>1</v>
      </c>
      <c r="L92" s="126" t="s">
        <v>3686</v>
      </c>
      <c r="M92" s="120" t="b">
        <v>1</v>
      </c>
      <c r="N92" s="120" t="s">
        <v>3687</v>
      </c>
      <c r="O92" s="307" t="str">
        <f>APT!I92</f>
        <v>10162/543965</v>
      </c>
      <c r="P92" s="120" t="b">
        <v>1</v>
      </c>
      <c r="Q92" s="120" t="b">
        <v>1</v>
      </c>
      <c r="R92" s="120" t="b">
        <v>1</v>
      </c>
      <c r="T92" s="11" t="str">
        <f t="shared" si="5"/>
        <v>OK</v>
      </c>
    </row>
    <row r="93" spans="1:20" x14ac:dyDescent="0.25">
      <c r="A93" s="117">
        <v>1</v>
      </c>
      <c r="B93" s="118">
        <v>2</v>
      </c>
      <c r="C93" s="303">
        <f>APT!J93</f>
        <v>400004</v>
      </c>
      <c r="D93" s="120" t="b">
        <v>1</v>
      </c>
      <c r="E93" s="304" t="str">
        <f>RIGHT(APT!C93,4)&amp;"."&amp;APT!M93&amp;"."&amp;APT!K93&amp;"."&amp;$C$5</f>
        <v>2054.BS.I01.Jn21</v>
      </c>
      <c r="F93" s="305">
        <f t="shared" ca="1" si="3"/>
        <v>44361</v>
      </c>
      <c r="G93" s="444">
        <f>APT!S93</f>
        <v>73247.374762156061</v>
      </c>
      <c r="H93" s="124">
        <f t="shared" ca="1" si="4"/>
        <v>44361</v>
      </c>
      <c r="I93" s="125">
        <v>0</v>
      </c>
      <c r="J93" s="304" t="str">
        <f>LEFT(APT!D93,20)&amp;"."&amp;APTPay!E93</f>
        <v>Woodridge  Primary S.2054.BS.I01.Jn21</v>
      </c>
      <c r="K93" s="120" t="b">
        <v>1</v>
      </c>
      <c r="L93" s="126" t="s">
        <v>3686</v>
      </c>
      <c r="M93" s="120" t="b">
        <v>1</v>
      </c>
      <c r="N93" s="120" t="s">
        <v>3687</v>
      </c>
      <c r="O93" s="307" t="str">
        <f>APT!I93</f>
        <v>10162/543965</v>
      </c>
      <c r="P93" s="120" t="b">
        <v>1</v>
      </c>
      <c r="Q93" s="120" t="b">
        <v>1</v>
      </c>
      <c r="R93" s="120" t="b">
        <v>1</v>
      </c>
      <c r="T93" s="11" t="str">
        <f t="shared" si="5"/>
        <v>OK</v>
      </c>
    </row>
    <row r="94" spans="1:20" x14ac:dyDescent="0.25">
      <c r="A94" s="117">
        <v>1</v>
      </c>
      <c r="B94" s="118">
        <v>2</v>
      </c>
      <c r="C94" s="303">
        <f>APT!J94</f>
        <v>400041</v>
      </c>
      <c r="D94" s="120" t="b">
        <v>1</v>
      </c>
      <c r="E94" s="304" t="str">
        <f>RIGHT(APT!C94,4)&amp;"."&amp;APT!M94&amp;"."&amp;APT!K94&amp;"."&amp;$C$5</f>
        <v>5405.BS.I01.Jn21</v>
      </c>
      <c r="F94" s="305">
        <f t="shared" ca="1" si="3"/>
        <v>44361</v>
      </c>
      <c r="G94" s="444">
        <f>APT!S94</f>
        <v>398557.3096121538</v>
      </c>
      <c r="H94" s="124">
        <f t="shared" ca="1" si="4"/>
        <v>44361</v>
      </c>
      <c r="I94" s="125">
        <v>0</v>
      </c>
      <c r="J94" s="304" t="str">
        <f>LEFT(APT!D94,20)&amp;"."&amp;APTPay!E94</f>
        <v>Finchley Catholic Hi.5405.BS.I01.Jn21</v>
      </c>
      <c r="K94" s="120" t="b">
        <v>1</v>
      </c>
      <c r="L94" s="126" t="s">
        <v>3686</v>
      </c>
      <c r="M94" s="120" t="b">
        <v>1</v>
      </c>
      <c r="N94" s="120" t="s">
        <v>3687</v>
      </c>
      <c r="O94" s="307" t="str">
        <f>APT!I94</f>
        <v>10163/543965</v>
      </c>
      <c r="P94" s="120" t="b">
        <v>1</v>
      </c>
      <c r="Q94" s="120" t="b">
        <v>1</v>
      </c>
      <c r="R94" s="120" t="b">
        <v>1</v>
      </c>
      <c r="T94" s="11" t="str">
        <f t="shared" si="5"/>
        <v>OK</v>
      </c>
    </row>
    <row r="95" spans="1:20" x14ac:dyDescent="0.25">
      <c r="A95" s="117">
        <v>1</v>
      </c>
      <c r="B95" s="118">
        <v>2</v>
      </c>
      <c r="C95" s="303">
        <f>APT!J95</f>
        <v>400033</v>
      </c>
      <c r="D95" s="120" t="b">
        <v>1</v>
      </c>
      <c r="E95" s="304" t="str">
        <f>RIGHT(APT!C95,4)&amp;"."&amp;APT!M95&amp;"."&amp;APT!K95&amp;"."&amp;$C$5</f>
        <v>4003.BS.I01.Jn21</v>
      </c>
      <c r="F95" s="305">
        <f t="shared" ca="1" si="3"/>
        <v>44361</v>
      </c>
      <c r="G95" s="444">
        <f>APT!S95</f>
        <v>395264.99866107671</v>
      </c>
      <c r="H95" s="124">
        <f t="shared" ca="1" si="4"/>
        <v>44361</v>
      </c>
      <c r="I95" s="125">
        <v>0</v>
      </c>
      <c r="J95" s="304" t="str">
        <f>LEFT(APT!D95,20)&amp;"."&amp;APTPay!E95</f>
        <v>Friern Barnet School.4003.BS.I01.Jn21</v>
      </c>
      <c r="K95" s="120" t="b">
        <v>1</v>
      </c>
      <c r="L95" s="126" t="s">
        <v>3686</v>
      </c>
      <c r="M95" s="120" t="b">
        <v>1</v>
      </c>
      <c r="N95" s="120" t="s">
        <v>3687</v>
      </c>
      <c r="O95" s="307" t="str">
        <f>APT!I95</f>
        <v>10163/543965</v>
      </c>
      <c r="P95" s="120" t="b">
        <v>1</v>
      </c>
      <c r="Q95" s="120" t="b">
        <v>1</v>
      </c>
      <c r="R95" s="120" t="b">
        <v>1</v>
      </c>
      <c r="T95" s="11" t="str">
        <f t="shared" si="5"/>
        <v>OK</v>
      </c>
    </row>
    <row r="96" spans="1:20" x14ac:dyDescent="0.25">
      <c r="A96" s="117">
        <v>1</v>
      </c>
      <c r="B96" s="118">
        <v>2</v>
      </c>
      <c r="C96" s="303">
        <f>APT!J96</f>
        <v>400140</v>
      </c>
      <c r="D96" s="120" t="b">
        <v>1</v>
      </c>
      <c r="E96" s="304" t="str">
        <f>RIGHT(APT!C96,4)&amp;"."&amp;APT!M96&amp;"."&amp;APT!K96&amp;"."&amp;$C$5</f>
        <v>5427.BS.I01.Jn21</v>
      </c>
      <c r="F96" s="305">
        <f t="shared" ca="1" si="3"/>
        <v>44361</v>
      </c>
      <c r="G96" s="444">
        <f>APT!S96</f>
        <v>507713.34003301815</v>
      </c>
      <c r="H96" s="124">
        <f t="shared" ca="1" si="4"/>
        <v>44361</v>
      </c>
      <c r="I96" s="125">
        <v>0</v>
      </c>
      <c r="J96" s="304" t="str">
        <f>LEFT(APT!D96,20)&amp;"."&amp;APTPay!E96</f>
        <v>JCoSS.5427.BS.I01.Jn21</v>
      </c>
      <c r="K96" s="120" t="b">
        <v>1</v>
      </c>
      <c r="L96" s="126" t="s">
        <v>3686</v>
      </c>
      <c r="M96" s="120" t="b">
        <v>1</v>
      </c>
      <c r="N96" s="120" t="s">
        <v>3687</v>
      </c>
      <c r="O96" s="307" t="str">
        <f>APT!I96</f>
        <v>10163/543965</v>
      </c>
      <c r="P96" s="120" t="b">
        <v>1</v>
      </c>
      <c r="Q96" s="120" t="b">
        <v>1</v>
      </c>
      <c r="R96" s="120" t="b">
        <v>1</v>
      </c>
      <c r="T96" s="11" t="str">
        <f t="shared" si="5"/>
        <v>OK</v>
      </c>
    </row>
    <row r="97" spans="1:20" x14ac:dyDescent="0.25">
      <c r="A97" s="117">
        <v>1</v>
      </c>
      <c r="B97" s="118">
        <v>2</v>
      </c>
      <c r="C97" s="303">
        <f>APT!J97</f>
        <v>107953</v>
      </c>
      <c r="D97" s="120" t="b">
        <v>1</v>
      </c>
      <c r="E97" s="304" t="str">
        <f>RIGHT(APT!C97,4)&amp;"."&amp;APT!M97&amp;"."&amp;APT!K97&amp;"."&amp;$C$5</f>
        <v>4004.BS.I01.Jn21</v>
      </c>
      <c r="F97" s="305">
        <f t="shared" ca="1" si="3"/>
        <v>44361</v>
      </c>
      <c r="G97" s="444">
        <f>APT!S97</f>
        <v>125627.90020303574</v>
      </c>
      <c r="H97" s="124">
        <f t="shared" ca="1" si="4"/>
        <v>44361</v>
      </c>
      <c r="I97" s="125">
        <v>0</v>
      </c>
      <c r="J97" s="304" t="str">
        <f>LEFT(APT!D97,20)&amp;"."&amp;APTPay!E97</f>
        <v>Menorah High School .4004.BS.I01.Jn21</v>
      </c>
      <c r="K97" s="120" t="b">
        <v>1</v>
      </c>
      <c r="L97" s="126" t="s">
        <v>3686</v>
      </c>
      <c r="M97" s="120" t="b">
        <v>1</v>
      </c>
      <c r="N97" s="120" t="s">
        <v>3687</v>
      </c>
      <c r="O97" s="307" t="str">
        <f>APT!I97</f>
        <v>10163/543965</v>
      </c>
      <c r="P97" s="120" t="b">
        <v>1</v>
      </c>
      <c r="Q97" s="120" t="b">
        <v>1</v>
      </c>
      <c r="R97" s="120" t="b">
        <v>1</v>
      </c>
      <c r="T97" s="11" t="str">
        <f t="shared" si="5"/>
        <v>OK</v>
      </c>
    </row>
    <row r="98" spans="1:20" x14ac:dyDescent="0.25">
      <c r="A98" s="117">
        <v>1</v>
      </c>
      <c r="B98" s="118">
        <v>2</v>
      </c>
      <c r="C98" s="303">
        <f>APT!J98</f>
        <v>400029</v>
      </c>
      <c r="D98" s="120" t="b">
        <v>1</v>
      </c>
      <c r="E98" s="304" t="str">
        <f>RIGHT(APT!C98,4)&amp;"."&amp;APT!M98&amp;"."&amp;APT!K98&amp;"."&amp;$C$5</f>
        <v>5404.BS.I01.Jn21</v>
      </c>
      <c r="F98" s="305">
        <f t="shared" ca="1" si="3"/>
        <v>44361</v>
      </c>
      <c r="G98" s="444">
        <f>APT!S98</f>
        <v>259454.68391569794</v>
      </c>
      <c r="H98" s="124">
        <f t="shared" ca="1" si="4"/>
        <v>44361</v>
      </c>
      <c r="I98" s="125">
        <v>0</v>
      </c>
      <c r="J98" s="304" t="str">
        <f>LEFT(APT!D98,20)&amp;"."&amp;APTPay!E98</f>
        <v>St Michaels Catholic.5404.BS.I01.Jn21</v>
      </c>
      <c r="K98" s="120" t="b">
        <v>1</v>
      </c>
      <c r="L98" s="126" t="s">
        <v>3686</v>
      </c>
      <c r="M98" s="120" t="b">
        <v>1</v>
      </c>
      <c r="N98" s="120" t="s">
        <v>3687</v>
      </c>
      <c r="O98" s="307" t="str">
        <f>APT!I98</f>
        <v>10163/543965</v>
      </c>
      <c r="P98" s="120" t="b">
        <v>1</v>
      </c>
      <c r="Q98" s="120" t="b">
        <v>1</v>
      </c>
      <c r="R98" s="120" t="b">
        <v>1</v>
      </c>
      <c r="T98" s="11" t="str">
        <f t="shared" si="5"/>
        <v>OK</v>
      </c>
    </row>
    <row r="99" spans="1:20" x14ac:dyDescent="0.25">
      <c r="A99" s="117">
        <v>1</v>
      </c>
      <c r="B99" s="118">
        <v>2</v>
      </c>
      <c r="C99" s="303">
        <f>APT!J99</f>
        <v>400013</v>
      </c>
      <c r="D99" s="120" t="b">
        <v>1</v>
      </c>
      <c r="E99" s="304" t="str">
        <f>RIGHT(APT!C99,4)&amp;"."&amp;APT!M99&amp;"."&amp;APT!K99&amp;"."&amp;$C$5</f>
        <v>5407.BS.I01.Jn21</v>
      </c>
      <c r="F99" s="305">
        <f t="shared" ca="1" si="3"/>
        <v>44361</v>
      </c>
      <c r="G99" s="444">
        <f>APT!S99</f>
        <v>504646.66277548234</v>
      </c>
      <c r="H99" s="124">
        <f t="shared" ca="1" si="4"/>
        <v>44361</v>
      </c>
      <c r="I99" s="125">
        <v>0</v>
      </c>
      <c r="J99" s="304" t="str">
        <f>LEFT(APT!D99,20)&amp;"."&amp;APTPay!E99</f>
        <v>St. James' Catholic .5407.BS.I01.Jn21</v>
      </c>
      <c r="K99" s="120" t="b">
        <v>1</v>
      </c>
      <c r="L99" s="126" t="s">
        <v>3686</v>
      </c>
      <c r="M99" s="120" t="b">
        <v>1</v>
      </c>
      <c r="N99" s="120" t="s">
        <v>3687</v>
      </c>
      <c r="O99" s="307" t="str">
        <f>APT!I99</f>
        <v>10163/543965</v>
      </c>
      <c r="P99" s="120" t="b">
        <v>1</v>
      </c>
      <c r="Q99" s="120" t="b">
        <v>1</v>
      </c>
      <c r="R99" s="120" t="b">
        <v>1</v>
      </c>
      <c r="T99" s="11" t="str">
        <f t="shared" si="5"/>
        <v>OK</v>
      </c>
    </row>
    <row r="100" spans="1:20" x14ac:dyDescent="0.25">
      <c r="A100" s="117">
        <v>1</v>
      </c>
      <c r="B100" s="118">
        <v>2</v>
      </c>
      <c r="C100" s="303">
        <f>APT!J100</f>
        <v>400135</v>
      </c>
      <c r="D100" s="120" t="b">
        <v>1</v>
      </c>
      <c r="E100" s="304" t="str">
        <f>RIGHT(APT!C100,4)&amp;"."&amp;APT!M100&amp;"."&amp;APT!K100&amp;"."&amp;$C$5</f>
        <v>3521.BS.I01.Jn21</v>
      </c>
      <c r="F100" s="305">
        <f t="shared" ca="1" si="3"/>
        <v>44361</v>
      </c>
      <c r="G100" s="444">
        <f>APT!S100</f>
        <v>632240.66921041254</v>
      </c>
      <c r="H100" s="124">
        <f t="shared" ca="1" si="4"/>
        <v>44361</v>
      </c>
      <c r="I100" s="125">
        <v>0</v>
      </c>
      <c r="J100" s="304" t="str">
        <f>LEFT(APT!D100,20)&amp;"."&amp;APTPay!E100</f>
        <v>St Mary's &amp; St John'.3521.BS.I01.Jn21</v>
      </c>
      <c r="K100" s="120" t="b">
        <v>1</v>
      </c>
      <c r="L100" s="126" t="s">
        <v>3686</v>
      </c>
      <c r="M100" s="120" t="b">
        <v>1</v>
      </c>
      <c r="N100" s="120" t="s">
        <v>3687</v>
      </c>
      <c r="O100" s="307" t="str">
        <f>APT!I100</f>
        <v>11510/543965</v>
      </c>
      <c r="P100" s="120" t="b">
        <v>1</v>
      </c>
      <c r="Q100" s="120" t="b">
        <v>1</v>
      </c>
      <c r="R100" s="120" t="b">
        <v>1</v>
      </c>
      <c r="T100" s="11" t="str">
        <f t="shared" si="5"/>
        <v>OK</v>
      </c>
    </row>
    <row r="101" spans="1:20" s="301" customFormat="1" x14ac:dyDescent="0.25">
      <c r="A101" s="117">
        <v>1</v>
      </c>
      <c r="B101" s="118">
        <v>2</v>
      </c>
      <c r="C101" s="303">
        <f>APT!J101</f>
        <v>0</v>
      </c>
      <c r="D101" s="120" t="b">
        <v>1</v>
      </c>
      <c r="E101" s="304" t="str">
        <f>RIGHT(APT!C101,4)&amp;"."&amp;APT!M101&amp;"."&amp;APT!K101&amp;"."&amp;$C$5</f>
        <v>...Jn21</v>
      </c>
      <c r="F101" s="305">
        <f t="shared" ca="1" si="3"/>
        <v>44361</v>
      </c>
      <c r="G101" s="444">
        <f>APT!S101</f>
        <v>0</v>
      </c>
      <c r="H101" s="124">
        <f t="shared" ca="1" si="4"/>
        <v>44361</v>
      </c>
      <c r="I101" s="125">
        <v>0</v>
      </c>
      <c r="J101" s="304" t="str">
        <f>LEFT(APT!D101,20)&amp;"."&amp;APTPay!E101</f>
        <v>....Jn21</v>
      </c>
      <c r="K101" s="120" t="b">
        <v>1</v>
      </c>
      <c r="L101" s="126" t="s">
        <v>3686</v>
      </c>
      <c r="M101" s="120" t="b">
        <v>1</v>
      </c>
      <c r="N101" s="120" t="s">
        <v>3687</v>
      </c>
      <c r="O101" s="307">
        <f>APT!I101</f>
        <v>0</v>
      </c>
      <c r="P101" s="120" t="b">
        <v>1</v>
      </c>
      <c r="Q101" s="120" t="b">
        <v>1</v>
      </c>
      <c r="R101" s="120" t="b">
        <v>1</v>
      </c>
      <c r="T101" s="11" t="str">
        <f t="shared" si="5"/>
        <v>OK</v>
      </c>
    </row>
    <row r="102" spans="1:20" s="301" customFormat="1" x14ac:dyDescent="0.25">
      <c r="A102" s="117">
        <v>1</v>
      </c>
      <c r="B102" s="118">
        <v>2</v>
      </c>
      <c r="C102" s="303">
        <f>APT!J102</f>
        <v>0</v>
      </c>
      <c r="D102" s="120" t="b">
        <v>1</v>
      </c>
      <c r="E102" s="304" t="str">
        <f>RIGHT(APT!C102,4)&amp;"."&amp;APT!M102&amp;"."&amp;APT!K102&amp;"."&amp;$C$5</f>
        <v>...Jn21</v>
      </c>
      <c r="F102" s="305">
        <f t="shared" ca="1" si="3"/>
        <v>44361</v>
      </c>
      <c r="G102" s="444">
        <f>APT!S102</f>
        <v>0</v>
      </c>
      <c r="H102" s="124">
        <f t="shared" ca="1" si="4"/>
        <v>44361</v>
      </c>
      <c r="I102" s="125">
        <v>0</v>
      </c>
      <c r="J102" s="304" t="str">
        <f>LEFT(APT!D102,20)&amp;"."&amp;APTPay!E102</f>
        <v>....Jn21</v>
      </c>
      <c r="K102" s="120" t="b">
        <v>1</v>
      </c>
      <c r="L102" s="126" t="s">
        <v>3686</v>
      </c>
      <c r="M102" s="120" t="b">
        <v>1</v>
      </c>
      <c r="N102" s="120" t="s">
        <v>3687</v>
      </c>
      <c r="O102" s="307">
        <f>APT!I102</f>
        <v>0</v>
      </c>
      <c r="P102" s="120" t="b">
        <v>1</v>
      </c>
      <c r="Q102" s="120" t="b">
        <v>1</v>
      </c>
      <c r="R102" s="120" t="b">
        <v>1</v>
      </c>
      <c r="T102" s="11" t="str">
        <f t="shared" si="5"/>
        <v>NOOOOO</v>
      </c>
    </row>
    <row r="103" spans="1:20" s="301" customFormat="1" x14ac:dyDescent="0.25">
      <c r="A103" s="117">
        <v>1</v>
      </c>
      <c r="B103" s="118">
        <v>2</v>
      </c>
      <c r="C103" s="303">
        <f>APT!J103</f>
        <v>0</v>
      </c>
      <c r="D103" s="120" t="b">
        <v>1</v>
      </c>
      <c r="E103" s="304" t="str">
        <f>RIGHT(APT!C103,4)&amp;"."&amp;APT!M103&amp;"."&amp;APT!K103&amp;"."&amp;$C$5</f>
        <v>...Jn21</v>
      </c>
      <c r="F103" s="305">
        <f t="shared" ca="1" si="3"/>
        <v>44361</v>
      </c>
      <c r="G103" s="444">
        <f>APT!S103</f>
        <v>0</v>
      </c>
      <c r="H103" s="124">
        <f t="shared" ca="1" si="4"/>
        <v>44361</v>
      </c>
      <c r="I103" s="125">
        <v>0</v>
      </c>
      <c r="J103" s="304" t="str">
        <f>LEFT(APT!D103,20)&amp;"."&amp;APTPay!E103</f>
        <v>....Jn21</v>
      </c>
      <c r="K103" s="120" t="b">
        <v>1</v>
      </c>
      <c r="L103" s="126" t="s">
        <v>3686</v>
      </c>
      <c r="M103" s="120" t="b">
        <v>1</v>
      </c>
      <c r="N103" s="120" t="s">
        <v>3687</v>
      </c>
      <c r="O103" s="307">
        <f>APT!I103</f>
        <v>0</v>
      </c>
      <c r="P103" s="120" t="b">
        <v>1</v>
      </c>
      <c r="Q103" s="120" t="b">
        <v>1</v>
      </c>
      <c r="R103" s="120" t="b">
        <v>1</v>
      </c>
      <c r="T103" s="11" t="str">
        <f t="shared" si="5"/>
        <v>NOOOOO</v>
      </c>
    </row>
    <row r="104" spans="1:20" s="301" customFormat="1" x14ac:dyDescent="0.25">
      <c r="A104" s="117">
        <v>1</v>
      </c>
      <c r="B104" s="118">
        <v>2</v>
      </c>
      <c r="C104" s="303">
        <f>APT!J104</f>
        <v>0</v>
      </c>
      <c r="D104" s="120" t="b">
        <v>1</v>
      </c>
      <c r="E104" s="304" t="str">
        <f>RIGHT(APT!C104,4)&amp;"."&amp;APT!M104&amp;"."&amp;APT!K104&amp;"."&amp;$C$5</f>
        <v>...Jn21</v>
      </c>
      <c r="F104" s="305">
        <f t="shared" ca="1" si="3"/>
        <v>44361</v>
      </c>
      <c r="G104" s="444">
        <f>APT!S104</f>
        <v>0</v>
      </c>
      <c r="H104" s="124">
        <f t="shared" ca="1" si="4"/>
        <v>44361</v>
      </c>
      <c r="I104" s="125">
        <v>0</v>
      </c>
      <c r="J104" s="304" t="str">
        <f>LEFT(APT!D104,20)&amp;"."&amp;APTPay!E104</f>
        <v>....Jn21</v>
      </c>
      <c r="K104" s="120" t="b">
        <v>1</v>
      </c>
      <c r="L104" s="126" t="s">
        <v>3686</v>
      </c>
      <c r="M104" s="120" t="b">
        <v>1</v>
      </c>
      <c r="N104" s="120" t="s">
        <v>3687</v>
      </c>
      <c r="O104" s="307">
        <f>APT!I104</f>
        <v>0</v>
      </c>
      <c r="P104" s="120" t="b">
        <v>1</v>
      </c>
      <c r="Q104" s="120" t="b">
        <v>1</v>
      </c>
      <c r="R104" s="120" t="b">
        <v>1</v>
      </c>
      <c r="T104" s="11" t="str">
        <f t="shared" si="5"/>
        <v>NOOOOO</v>
      </c>
    </row>
    <row r="105" spans="1:20" s="301" customFormat="1" x14ac:dyDescent="0.25">
      <c r="A105" s="117">
        <v>1</v>
      </c>
      <c r="B105" s="118">
        <v>2</v>
      </c>
      <c r="C105" s="303">
        <f>APT!J105</f>
        <v>0</v>
      </c>
      <c r="D105" s="120" t="b">
        <v>1</v>
      </c>
      <c r="E105" s="304" t="str">
        <f>RIGHT(APT!C105,4)&amp;"."&amp;APT!M105&amp;"."&amp;APT!K105&amp;"."&amp;$C$5</f>
        <v>...Jn21</v>
      </c>
      <c r="F105" s="305">
        <f t="shared" ca="1" si="3"/>
        <v>44361</v>
      </c>
      <c r="G105" s="444">
        <f>APT!S105</f>
        <v>0</v>
      </c>
      <c r="H105" s="124">
        <f t="shared" ca="1" si="4"/>
        <v>44361</v>
      </c>
      <c r="I105" s="125">
        <v>0</v>
      </c>
      <c r="J105" s="304" t="str">
        <f>LEFT(APT!D105,20)&amp;"."&amp;APTPay!E105</f>
        <v>....Jn21</v>
      </c>
      <c r="K105" s="120" t="b">
        <v>1</v>
      </c>
      <c r="L105" s="126" t="s">
        <v>3686</v>
      </c>
      <c r="M105" s="120" t="b">
        <v>1</v>
      </c>
      <c r="N105" s="120" t="s">
        <v>3687</v>
      </c>
      <c r="O105" s="307">
        <f>APT!I105</f>
        <v>0</v>
      </c>
      <c r="P105" s="120" t="b">
        <v>1</v>
      </c>
      <c r="Q105" s="120" t="b">
        <v>1</v>
      </c>
      <c r="R105" s="120" t="b">
        <v>1</v>
      </c>
      <c r="T105" s="11" t="str">
        <f t="shared" si="5"/>
        <v>NOOOOO</v>
      </c>
    </row>
    <row r="106" spans="1:20" s="301" customFormat="1" x14ac:dyDescent="0.25">
      <c r="A106" s="117">
        <v>1</v>
      </c>
      <c r="B106" s="118">
        <v>2</v>
      </c>
      <c r="C106" s="303">
        <f>APT!J106</f>
        <v>0</v>
      </c>
      <c r="D106" s="120" t="b">
        <v>1</v>
      </c>
      <c r="E106" s="304" t="str">
        <f>RIGHT(APT!C106,4)&amp;"."&amp;APT!M106&amp;"."&amp;APT!K106&amp;"."&amp;$C$5</f>
        <v>...Jn21</v>
      </c>
      <c r="F106" s="305">
        <f t="shared" ca="1" si="3"/>
        <v>44361</v>
      </c>
      <c r="G106" s="444">
        <f>APT!S106</f>
        <v>0</v>
      </c>
      <c r="H106" s="124">
        <f t="shared" ca="1" si="4"/>
        <v>44361</v>
      </c>
      <c r="I106" s="125">
        <v>0</v>
      </c>
      <c r="J106" s="304" t="str">
        <f>LEFT(APT!D106,20)&amp;"."&amp;APTPay!E106</f>
        <v>....Jn21</v>
      </c>
      <c r="K106" s="120" t="b">
        <v>1</v>
      </c>
      <c r="L106" s="126" t="s">
        <v>3686</v>
      </c>
      <c r="M106" s="120" t="b">
        <v>1</v>
      </c>
      <c r="N106" s="120" t="s">
        <v>3687</v>
      </c>
      <c r="O106" s="307">
        <f>APT!I106</f>
        <v>0</v>
      </c>
      <c r="P106" s="120" t="b">
        <v>1</v>
      </c>
      <c r="Q106" s="120" t="b">
        <v>1</v>
      </c>
      <c r="R106" s="120" t="b">
        <v>1</v>
      </c>
      <c r="T106" s="11" t="str">
        <f t="shared" si="5"/>
        <v>NOOOOO</v>
      </c>
    </row>
    <row r="107" spans="1:20" s="301" customFormat="1" x14ac:dyDescent="0.25">
      <c r="A107" s="117">
        <v>1</v>
      </c>
      <c r="B107" s="118">
        <v>2</v>
      </c>
      <c r="C107" s="303">
        <f>APT!J107</f>
        <v>0</v>
      </c>
      <c r="D107" s="120" t="b">
        <v>1</v>
      </c>
      <c r="E107" s="304" t="str">
        <f>RIGHT(APT!C107,4)&amp;"."&amp;APT!M107&amp;"."&amp;APT!K107&amp;"."&amp;$C$5</f>
        <v>...Jn21</v>
      </c>
      <c r="F107" s="305">
        <f t="shared" ca="1" si="3"/>
        <v>44361</v>
      </c>
      <c r="G107" s="444">
        <f>APT!S107</f>
        <v>0</v>
      </c>
      <c r="H107" s="124">
        <f t="shared" ca="1" si="4"/>
        <v>44361</v>
      </c>
      <c r="I107" s="125">
        <v>0</v>
      </c>
      <c r="J107" s="304" t="str">
        <f>LEFT(APT!D107,20)&amp;"."&amp;APTPay!E107</f>
        <v>....Jn21</v>
      </c>
      <c r="K107" s="120" t="b">
        <v>1</v>
      </c>
      <c r="L107" s="126" t="s">
        <v>3686</v>
      </c>
      <c r="M107" s="120" t="b">
        <v>1</v>
      </c>
      <c r="N107" s="120" t="s">
        <v>3687</v>
      </c>
      <c r="O107" s="307">
        <f>APT!I107</f>
        <v>0</v>
      </c>
      <c r="P107" s="120" t="b">
        <v>1</v>
      </c>
      <c r="Q107" s="120" t="b">
        <v>1</v>
      </c>
      <c r="R107" s="120" t="b">
        <v>1</v>
      </c>
      <c r="T107" s="11" t="str">
        <f t="shared" si="5"/>
        <v>NOOOOO</v>
      </c>
    </row>
    <row r="108" spans="1:20" s="301" customFormat="1" x14ac:dyDescent="0.25">
      <c r="A108" s="117">
        <v>1</v>
      </c>
      <c r="B108" s="118">
        <v>2</v>
      </c>
      <c r="C108" s="303">
        <f>APT!J108</f>
        <v>0</v>
      </c>
      <c r="D108" s="120" t="b">
        <v>1</v>
      </c>
      <c r="E108" s="304" t="str">
        <f>RIGHT(APT!C108,4)&amp;"."&amp;APT!M108&amp;"."&amp;APT!K108&amp;"."&amp;$C$5</f>
        <v>...Jn21</v>
      </c>
      <c r="F108" s="305">
        <f t="shared" ca="1" si="3"/>
        <v>44361</v>
      </c>
      <c r="G108" s="444">
        <f>APT!S108</f>
        <v>0</v>
      </c>
      <c r="H108" s="124">
        <f t="shared" ca="1" si="4"/>
        <v>44361</v>
      </c>
      <c r="I108" s="125">
        <v>0</v>
      </c>
      <c r="J108" s="304" t="str">
        <f>LEFT(APT!D108,20)&amp;"."&amp;APTPay!E108</f>
        <v>....Jn21</v>
      </c>
      <c r="K108" s="120" t="b">
        <v>1</v>
      </c>
      <c r="L108" s="126" t="s">
        <v>3686</v>
      </c>
      <c r="M108" s="120" t="b">
        <v>1</v>
      </c>
      <c r="N108" s="120" t="s">
        <v>3687</v>
      </c>
      <c r="O108" s="307">
        <f>APT!I108</f>
        <v>0</v>
      </c>
      <c r="P108" s="120" t="b">
        <v>1</v>
      </c>
      <c r="Q108" s="120" t="b">
        <v>1</v>
      </c>
      <c r="R108" s="120" t="b">
        <v>1</v>
      </c>
      <c r="T108" s="11" t="str">
        <f t="shared" si="5"/>
        <v>NOOOOO</v>
      </c>
    </row>
    <row r="109" spans="1:20" s="301" customFormat="1" x14ac:dyDescent="0.25">
      <c r="A109" s="117">
        <v>1</v>
      </c>
      <c r="B109" s="118">
        <v>2</v>
      </c>
      <c r="C109" s="303">
        <f>APT!J109</f>
        <v>0</v>
      </c>
      <c r="D109" s="120" t="b">
        <v>1</v>
      </c>
      <c r="E109" s="304" t="str">
        <f>RIGHT(APT!C109,4)&amp;"."&amp;APT!M109&amp;"."&amp;APT!K109&amp;"."&amp;$C$5</f>
        <v>...Jn21</v>
      </c>
      <c r="F109" s="305">
        <f t="shared" ca="1" si="3"/>
        <v>44361</v>
      </c>
      <c r="G109" s="444">
        <f>APT!S109</f>
        <v>0</v>
      </c>
      <c r="H109" s="124">
        <f t="shared" ca="1" si="4"/>
        <v>44361</v>
      </c>
      <c r="I109" s="125">
        <v>0</v>
      </c>
      <c r="J109" s="304" t="str">
        <f>LEFT(APT!D109,20)&amp;"."&amp;APTPay!E109</f>
        <v>....Jn21</v>
      </c>
      <c r="K109" s="120" t="b">
        <v>1</v>
      </c>
      <c r="L109" s="126" t="s">
        <v>3686</v>
      </c>
      <c r="M109" s="120" t="b">
        <v>1</v>
      </c>
      <c r="N109" s="120" t="s">
        <v>3687</v>
      </c>
      <c r="O109" s="307">
        <f>APT!I109</f>
        <v>0</v>
      </c>
      <c r="P109" s="120" t="b">
        <v>1</v>
      </c>
      <c r="Q109" s="120" t="b">
        <v>1</v>
      </c>
      <c r="R109" s="120" t="b">
        <v>1</v>
      </c>
      <c r="T109" s="11" t="str">
        <f t="shared" si="5"/>
        <v>NOOOOO</v>
      </c>
    </row>
    <row r="110" spans="1:20" s="301" customFormat="1" x14ac:dyDescent="0.25">
      <c r="A110" s="117">
        <v>1</v>
      </c>
      <c r="B110" s="118">
        <v>2</v>
      </c>
      <c r="C110" s="303">
        <f>APT!J110</f>
        <v>0</v>
      </c>
      <c r="D110" s="120" t="b">
        <v>1</v>
      </c>
      <c r="E110" s="304" t="str">
        <f>RIGHT(APT!C110,4)&amp;"."&amp;APT!M110&amp;"."&amp;APT!K110&amp;"."&amp;$C$5</f>
        <v>...Jn21</v>
      </c>
      <c r="F110" s="305">
        <f t="shared" ca="1" si="3"/>
        <v>44361</v>
      </c>
      <c r="G110" s="444">
        <f>APT!S110</f>
        <v>0</v>
      </c>
      <c r="H110" s="124">
        <f t="shared" ca="1" si="4"/>
        <v>44361</v>
      </c>
      <c r="I110" s="125">
        <v>0</v>
      </c>
      <c r="J110" s="304" t="str">
        <f>LEFT(APT!D110,20)&amp;"."&amp;APTPay!E110</f>
        <v>....Jn21</v>
      </c>
      <c r="K110" s="120" t="b">
        <v>1</v>
      </c>
      <c r="L110" s="126" t="s">
        <v>3686</v>
      </c>
      <c r="M110" s="120" t="b">
        <v>1</v>
      </c>
      <c r="N110" s="120" t="s">
        <v>3687</v>
      </c>
      <c r="O110" s="307">
        <f>APT!I110</f>
        <v>0</v>
      </c>
      <c r="P110" s="120" t="b">
        <v>1</v>
      </c>
      <c r="Q110" s="120" t="b">
        <v>1</v>
      </c>
      <c r="R110" s="120" t="b">
        <v>1</v>
      </c>
      <c r="T110" s="11" t="str">
        <f t="shared" si="5"/>
        <v>NOOOOO</v>
      </c>
    </row>
    <row r="111" spans="1:20" s="301" customFormat="1" x14ac:dyDescent="0.25">
      <c r="A111" s="117">
        <v>1</v>
      </c>
      <c r="B111" s="118">
        <v>2</v>
      </c>
      <c r="C111" s="303">
        <f>APT!J111</f>
        <v>0</v>
      </c>
      <c r="D111" s="120" t="b">
        <v>1</v>
      </c>
      <c r="E111" s="304" t="str">
        <f>RIGHT(APT!C111,4)&amp;"."&amp;APT!M111&amp;"."&amp;APT!K111&amp;"."&amp;$C$5</f>
        <v>...Jn21</v>
      </c>
      <c r="F111" s="305">
        <f t="shared" ca="1" si="3"/>
        <v>44361</v>
      </c>
      <c r="G111" s="444">
        <f>APT!S111</f>
        <v>0</v>
      </c>
      <c r="H111" s="124">
        <f t="shared" ca="1" si="4"/>
        <v>44361</v>
      </c>
      <c r="I111" s="125">
        <v>0</v>
      </c>
      <c r="J111" s="304" t="str">
        <f>LEFT(APT!D111,20)&amp;"."&amp;APTPay!E111</f>
        <v>....Jn21</v>
      </c>
      <c r="K111" s="120" t="b">
        <v>1</v>
      </c>
      <c r="L111" s="126" t="s">
        <v>3686</v>
      </c>
      <c r="M111" s="120" t="b">
        <v>1</v>
      </c>
      <c r="N111" s="120" t="s">
        <v>3687</v>
      </c>
      <c r="O111" s="307">
        <f>APT!I111</f>
        <v>0</v>
      </c>
      <c r="P111" s="120" t="b">
        <v>1</v>
      </c>
      <c r="Q111" s="120" t="b">
        <v>1</v>
      </c>
      <c r="R111" s="120" t="b">
        <v>1</v>
      </c>
      <c r="T111" s="11" t="str">
        <f t="shared" si="5"/>
        <v>NOOOOO</v>
      </c>
    </row>
    <row r="112" spans="1:20" s="301" customFormat="1" x14ac:dyDescent="0.25">
      <c r="A112" s="117">
        <v>1</v>
      </c>
      <c r="B112" s="118">
        <v>2</v>
      </c>
      <c r="C112" s="303">
        <f>APT!J112</f>
        <v>0</v>
      </c>
      <c r="D112" s="120" t="b">
        <v>1</v>
      </c>
      <c r="E112" s="304" t="str">
        <f>RIGHT(APT!C112,4)&amp;"."&amp;APT!M112&amp;"."&amp;APT!K112&amp;"."&amp;$C$5</f>
        <v>...Jn21</v>
      </c>
      <c r="F112" s="305">
        <f t="shared" ca="1" si="3"/>
        <v>44361</v>
      </c>
      <c r="G112" s="444">
        <f>APT!S112</f>
        <v>0</v>
      </c>
      <c r="H112" s="124">
        <f t="shared" ca="1" si="4"/>
        <v>44361</v>
      </c>
      <c r="I112" s="125">
        <v>0</v>
      </c>
      <c r="J112" s="304" t="str">
        <f>LEFT(APT!D112,20)&amp;"."&amp;APTPay!E112</f>
        <v>....Jn21</v>
      </c>
      <c r="K112" s="120" t="b">
        <v>1</v>
      </c>
      <c r="L112" s="126" t="s">
        <v>3686</v>
      </c>
      <c r="M112" s="120" t="b">
        <v>1</v>
      </c>
      <c r="N112" s="120" t="s">
        <v>3687</v>
      </c>
      <c r="O112" s="307">
        <f>APT!I112</f>
        <v>0</v>
      </c>
      <c r="P112" s="120" t="b">
        <v>1</v>
      </c>
      <c r="Q112" s="120" t="b">
        <v>1</v>
      </c>
      <c r="R112" s="120" t="b">
        <v>1</v>
      </c>
      <c r="T112" s="11" t="str">
        <f t="shared" si="5"/>
        <v>NOOOOO</v>
      </c>
    </row>
    <row r="113" spans="1:20" s="301" customFormat="1" x14ac:dyDescent="0.25">
      <c r="A113" s="117">
        <v>1</v>
      </c>
      <c r="B113" s="118">
        <v>2</v>
      </c>
      <c r="C113" s="303">
        <f>APT!J113</f>
        <v>0</v>
      </c>
      <c r="D113" s="120" t="b">
        <v>1</v>
      </c>
      <c r="E113" s="304" t="str">
        <f>RIGHT(APT!C113,4)&amp;"."&amp;APT!M113&amp;"."&amp;APT!K113&amp;"."&amp;$C$5</f>
        <v>...Jn21</v>
      </c>
      <c r="F113" s="305">
        <f t="shared" ca="1" si="3"/>
        <v>44361</v>
      </c>
      <c r="G113" s="444">
        <f>APT!S113</f>
        <v>0</v>
      </c>
      <c r="H113" s="124">
        <f t="shared" ca="1" si="4"/>
        <v>44361</v>
      </c>
      <c r="I113" s="125">
        <v>0</v>
      </c>
      <c r="J113" s="304" t="str">
        <f>LEFT(APT!D113,20)&amp;"."&amp;APTPay!E113</f>
        <v>....Jn21</v>
      </c>
      <c r="K113" s="120" t="b">
        <v>1</v>
      </c>
      <c r="L113" s="126" t="s">
        <v>3686</v>
      </c>
      <c r="M113" s="120" t="b">
        <v>1</v>
      </c>
      <c r="N113" s="120" t="s">
        <v>3687</v>
      </c>
      <c r="O113" s="307">
        <f>APT!I113</f>
        <v>0</v>
      </c>
      <c r="P113" s="120" t="b">
        <v>1</v>
      </c>
      <c r="Q113" s="120" t="b">
        <v>1</v>
      </c>
      <c r="R113" s="120" t="b">
        <v>1</v>
      </c>
      <c r="T113" s="11" t="str">
        <f t="shared" si="5"/>
        <v>NOOOOO</v>
      </c>
    </row>
    <row r="114" spans="1:20" s="301" customFormat="1" x14ac:dyDescent="0.25">
      <c r="A114" s="117">
        <v>1</v>
      </c>
      <c r="B114" s="118">
        <v>2</v>
      </c>
      <c r="C114" s="303">
        <f>APT!J114</f>
        <v>0</v>
      </c>
      <c r="D114" s="120" t="b">
        <v>1</v>
      </c>
      <c r="E114" s="304" t="str">
        <f>RIGHT(APT!C114,4)&amp;"."&amp;APT!M114&amp;"."&amp;APT!K114&amp;"."&amp;$C$5</f>
        <v>...Jn21</v>
      </c>
      <c r="F114" s="305">
        <f t="shared" ca="1" si="3"/>
        <v>44361</v>
      </c>
      <c r="G114" s="444">
        <f>APT!S114</f>
        <v>0</v>
      </c>
      <c r="H114" s="124">
        <f t="shared" ca="1" si="4"/>
        <v>44361</v>
      </c>
      <c r="I114" s="125">
        <v>0</v>
      </c>
      <c r="J114" s="304" t="str">
        <f>LEFT(APT!D114,20)&amp;"."&amp;APTPay!E114</f>
        <v>....Jn21</v>
      </c>
      <c r="K114" s="120" t="b">
        <v>1</v>
      </c>
      <c r="L114" s="126" t="s">
        <v>3686</v>
      </c>
      <c r="M114" s="120" t="b">
        <v>1</v>
      </c>
      <c r="N114" s="120" t="s">
        <v>3687</v>
      </c>
      <c r="O114" s="307">
        <f>APT!I114</f>
        <v>0</v>
      </c>
      <c r="P114" s="120" t="b">
        <v>1</v>
      </c>
      <c r="Q114" s="120" t="b">
        <v>1</v>
      </c>
      <c r="R114" s="120" t="b">
        <v>1</v>
      </c>
      <c r="T114" s="11" t="str">
        <f t="shared" si="5"/>
        <v>NOOOOO</v>
      </c>
    </row>
    <row r="115" spans="1:20" s="301" customFormat="1" x14ac:dyDescent="0.25">
      <c r="A115" s="117">
        <v>1</v>
      </c>
      <c r="B115" s="118">
        <v>2</v>
      </c>
      <c r="C115" s="303">
        <f>APT!J115</f>
        <v>0</v>
      </c>
      <c r="D115" s="120" t="b">
        <v>1</v>
      </c>
      <c r="E115" s="304" t="str">
        <f>RIGHT(APT!C115,4)&amp;"."&amp;APT!M115&amp;"."&amp;APT!K115&amp;"."&amp;$C$5</f>
        <v>...Jn21</v>
      </c>
      <c r="F115" s="305">
        <f t="shared" ca="1" si="3"/>
        <v>44361</v>
      </c>
      <c r="G115" s="444">
        <f>APT!S115</f>
        <v>0</v>
      </c>
      <c r="H115" s="124">
        <f t="shared" ca="1" si="4"/>
        <v>44361</v>
      </c>
      <c r="I115" s="125">
        <v>0</v>
      </c>
      <c r="J115" s="304" t="str">
        <f>LEFT(APT!D115,20)&amp;"."&amp;APTPay!E115</f>
        <v>....Jn21</v>
      </c>
      <c r="K115" s="120" t="b">
        <v>1</v>
      </c>
      <c r="L115" s="126" t="s">
        <v>3686</v>
      </c>
      <c r="M115" s="120" t="b">
        <v>1</v>
      </c>
      <c r="N115" s="120" t="s">
        <v>3687</v>
      </c>
      <c r="O115" s="307">
        <f>APT!I115</f>
        <v>0</v>
      </c>
      <c r="P115" s="120" t="b">
        <v>1</v>
      </c>
      <c r="Q115" s="120" t="b">
        <v>1</v>
      </c>
      <c r="R115" s="120" t="b">
        <v>1</v>
      </c>
      <c r="T115" s="11" t="str">
        <f t="shared" si="5"/>
        <v>NOOOOO</v>
      </c>
    </row>
    <row r="116" spans="1:20" s="301" customFormat="1" x14ac:dyDescent="0.25">
      <c r="A116" s="117">
        <v>1</v>
      </c>
      <c r="B116" s="118">
        <v>2</v>
      </c>
      <c r="C116" s="303">
        <f>APT!J116</f>
        <v>0</v>
      </c>
      <c r="D116" s="120" t="b">
        <v>1</v>
      </c>
      <c r="E116" s="304" t="str">
        <f>RIGHT(APT!C116,4)&amp;"."&amp;APT!M116&amp;"."&amp;APT!K116&amp;"."&amp;$C$5</f>
        <v>...Jn21</v>
      </c>
      <c r="F116" s="305">
        <f t="shared" ca="1" si="3"/>
        <v>44361</v>
      </c>
      <c r="G116" s="444">
        <f>APT!S116</f>
        <v>0</v>
      </c>
      <c r="H116" s="124">
        <f t="shared" ca="1" si="4"/>
        <v>44361</v>
      </c>
      <c r="I116" s="125">
        <v>0</v>
      </c>
      <c r="J116" s="304" t="str">
        <f>LEFT(APT!D116,20)&amp;"."&amp;APTPay!E116</f>
        <v>....Jn21</v>
      </c>
      <c r="K116" s="120" t="b">
        <v>1</v>
      </c>
      <c r="L116" s="126" t="s">
        <v>3686</v>
      </c>
      <c r="M116" s="120" t="b">
        <v>1</v>
      </c>
      <c r="N116" s="120" t="s">
        <v>3687</v>
      </c>
      <c r="O116" s="307">
        <f>APT!I116</f>
        <v>0</v>
      </c>
      <c r="P116" s="120" t="b">
        <v>1</v>
      </c>
      <c r="Q116" s="120" t="b">
        <v>1</v>
      </c>
      <c r="R116" s="120" t="b">
        <v>1</v>
      </c>
      <c r="T116" s="11" t="str">
        <f t="shared" si="5"/>
        <v>NOOOOO</v>
      </c>
    </row>
    <row r="117" spans="1:20" s="301" customFormat="1" x14ac:dyDescent="0.25">
      <c r="A117" s="117">
        <v>1</v>
      </c>
      <c r="B117" s="118">
        <v>2</v>
      </c>
      <c r="C117" s="303">
        <f>APT!J117</f>
        <v>0</v>
      </c>
      <c r="D117" s="120" t="b">
        <v>1</v>
      </c>
      <c r="E117" s="304" t="str">
        <f>RIGHT(APT!C117,4)&amp;"."&amp;APT!M117&amp;"."&amp;APT!K117&amp;"."&amp;$C$5</f>
        <v>...Jn21</v>
      </c>
      <c r="F117" s="305">
        <f t="shared" ca="1" si="3"/>
        <v>44361</v>
      </c>
      <c r="G117" s="444">
        <f>APT!S117</f>
        <v>0</v>
      </c>
      <c r="H117" s="124">
        <f t="shared" ca="1" si="4"/>
        <v>44361</v>
      </c>
      <c r="I117" s="125">
        <v>0</v>
      </c>
      <c r="J117" s="304" t="str">
        <f>LEFT(APT!D117,20)&amp;"."&amp;APTPay!E117</f>
        <v>....Jn21</v>
      </c>
      <c r="K117" s="120" t="b">
        <v>1</v>
      </c>
      <c r="L117" s="126" t="s">
        <v>3686</v>
      </c>
      <c r="M117" s="120" t="b">
        <v>1</v>
      </c>
      <c r="N117" s="120" t="s">
        <v>3687</v>
      </c>
      <c r="O117" s="307">
        <f>APT!I117</f>
        <v>0</v>
      </c>
      <c r="P117" s="120" t="b">
        <v>1</v>
      </c>
      <c r="Q117" s="120" t="b">
        <v>1</v>
      </c>
      <c r="R117" s="120" t="b">
        <v>1</v>
      </c>
      <c r="T117" s="11" t="str">
        <f t="shared" si="5"/>
        <v>NOOOOO</v>
      </c>
    </row>
    <row r="118" spans="1:20" s="301" customFormat="1" x14ac:dyDescent="0.25">
      <c r="A118" s="117">
        <v>1</v>
      </c>
      <c r="B118" s="118">
        <v>2</v>
      </c>
      <c r="C118" s="303">
        <f>APT!J118</f>
        <v>0</v>
      </c>
      <c r="D118" s="120" t="b">
        <v>1</v>
      </c>
      <c r="E118" s="304" t="str">
        <f>RIGHT(APT!C118,4)&amp;"."&amp;APT!M118&amp;"."&amp;APT!K118&amp;"."&amp;$C$5</f>
        <v>...Jn21</v>
      </c>
      <c r="F118" s="305">
        <f t="shared" ca="1" si="3"/>
        <v>44361</v>
      </c>
      <c r="G118" s="444">
        <f>APT!S118</f>
        <v>0</v>
      </c>
      <c r="H118" s="124">
        <f t="shared" ca="1" si="4"/>
        <v>44361</v>
      </c>
      <c r="I118" s="125">
        <v>0</v>
      </c>
      <c r="J118" s="304" t="str">
        <f>LEFT(APT!D118,20)&amp;"."&amp;APTPay!E118</f>
        <v>....Jn21</v>
      </c>
      <c r="K118" s="120" t="b">
        <v>1</v>
      </c>
      <c r="L118" s="126" t="s">
        <v>3686</v>
      </c>
      <c r="M118" s="120" t="b">
        <v>1</v>
      </c>
      <c r="N118" s="120" t="s">
        <v>3687</v>
      </c>
      <c r="O118" s="307">
        <f>APT!I118</f>
        <v>0</v>
      </c>
      <c r="P118" s="120" t="b">
        <v>1</v>
      </c>
      <c r="Q118" s="120" t="b">
        <v>1</v>
      </c>
      <c r="R118" s="120" t="b">
        <v>1</v>
      </c>
      <c r="T118" s="11" t="str">
        <f t="shared" si="5"/>
        <v>NOOOOO</v>
      </c>
    </row>
    <row r="119" spans="1:20" s="301" customFormat="1" x14ac:dyDescent="0.25">
      <c r="A119" s="117">
        <v>1</v>
      </c>
      <c r="B119" s="118">
        <v>2</v>
      </c>
      <c r="C119" s="303">
        <f>APT!J119</f>
        <v>0</v>
      </c>
      <c r="D119" s="120" t="b">
        <v>1</v>
      </c>
      <c r="E119" s="304" t="str">
        <f>RIGHT(APT!C119,4)&amp;"."&amp;APT!M119&amp;"."&amp;APT!K119&amp;"."&amp;$C$5</f>
        <v>...Jn21</v>
      </c>
      <c r="F119" s="305">
        <f t="shared" ca="1" si="3"/>
        <v>44361</v>
      </c>
      <c r="G119" s="444">
        <f>APT!S119</f>
        <v>0</v>
      </c>
      <c r="H119" s="124">
        <f t="shared" ca="1" si="4"/>
        <v>44361</v>
      </c>
      <c r="I119" s="125">
        <v>0</v>
      </c>
      <c r="J119" s="304" t="str">
        <f>LEFT(APT!D119,20)&amp;"."&amp;APTPay!E119</f>
        <v>....Jn21</v>
      </c>
      <c r="K119" s="120" t="b">
        <v>1</v>
      </c>
      <c r="L119" s="126" t="s">
        <v>3686</v>
      </c>
      <c r="M119" s="120" t="b">
        <v>1</v>
      </c>
      <c r="N119" s="120" t="s">
        <v>3687</v>
      </c>
      <c r="O119" s="307">
        <f>APT!I119</f>
        <v>0</v>
      </c>
      <c r="P119" s="120" t="b">
        <v>1</v>
      </c>
      <c r="Q119" s="120" t="b">
        <v>1</v>
      </c>
      <c r="R119" s="120" t="b">
        <v>1</v>
      </c>
      <c r="T119" s="11" t="str">
        <f t="shared" si="5"/>
        <v>NOOOOO</v>
      </c>
    </row>
    <row r="120" spans="1:20" s="301" customFormat="1" x14ac:dyDescent="0.25">
      <c r="A120" s="117">
        <v>1</v>
      </c>
      <c r="B120" s="118">
        <v>2</v>
      </c>
      <c r="C120" s="303">
        <f>APT!J120</f>
        <v>0</v>
      </c>
      <c r="D120" s="120" t="b">
        <v>1</v>
      </c>
      <c r="E120" s="304" t="str">
        <f>RIGHT(APT!C120,4)&amp;"."&amp;APT!M120&amp;"."&amp;APT!K120&amp;"."&amp;$C$5</f>
        <v>...Jn21</v>
      </c>
      <c r="F120" s="305">
        <f t="shared" ca="1" si="3"/>
        <v>44361</v>
      </c>
      <c r="G120" s="444">
        <f>APT!S120</f>
        <v>0</v>
      </c>
      <c r="H120" s="124">
        <f t="shared" ca="1" si="4"/>
        <v>44361</v>
      </c>
      <c r="I120" s="125">
        <v>0</v>
      </c>
      <c r="J120" s="304" t="str">
        <f>LEFT(APT!D120,20)&amp;"."&amp;APTPay!E120</f>
        <v>....Jn21</v>
      </c>
      <c r="K120" s="120" t="b">
        <v>1</v>
      </c>
      <c r="L120" s="126" t="s">
        <v>3686</v>
      </c>
      <c r="M120" s="120" t="b">
        <v>1</v>
      </c>
      <c r="N120" s="120" t="s">
        <v>3687</v>
      </c>
      <c r="O120" s="307">
        <f>APT!I120</f>
        <v>0</v>
      </c>
      <c r="P120" s="120" t="b">
        <v>1</v>
      </c>
      <c r="Q120" s="120" t="b">
        <v>1</v>
      </c>
      <c r="R120" s="120" t="b">
        <v>1</v>
      </c>
      <c r="T120" s="11" t="str">
        <f t="shared" si="5"/>
        <v>NOOOOO</v>
      </c>
    </row>
    <row r="121" spans="1:20" s="301" customFormat="1" x14ac:dyDescent="0.25">
      <c r="A121" s="117">
        <v>1</v>
      </c>
      <c r="B121" s="118">
        <v>2</v>
      </c>
      <c r="C121" s="303">
        <f>APT!J121</f>
        <v>0</v>
      </c>
      <c r="D121" s="120" t="b">
        <v>1</v>
      </c>
      <c r="E121" s="304" t="str">
        <f>RIGHT(APT!C121,4)&amp;"."&amp;APT!M121&amp;"."&amp;APT!K121&amp;"."&amp;$C$5</f>
        <v>...Jn21</v>
      </c>
      <c r="F121" s="305">
        <f t="shared" ca="1" si="3"/>
        <v>44361</v>
      </c>
      <c r="G121" s="444">
        <f>APT!S121</f>
        <v>0</v>
      </c>
      <c r="H121" s="124">
        <f t="shared" ca="1" si="4"/>
        <v>44361</v>
      </c>
      <c r="I121" s="125">
        <v>0</v>
      </c>
      <c r="J121" s="304" t="str">
        <f>LEFT(APT!D121,20)&amp;"."&amp;APTPay!E121</f>
        <v>....Jn21</v>
      </c>
      <c r="K121" s="120" t="b">
        <v>1</v>
      </c>
      <c r="L121" s="126" t="s">
        <v>3686</v>
      </c>
      <c r="M121" s="120" t="b">
        <v>1</v>
      </c>
      <c r="N121" s="120" t="s">
        <v>3687</v>
      </c>
      <c r="O121" s="307">
        <f>APT!I121</f>
        <v>0</v>
      </c>
      <c r="P121" s="120" t="b">
        <v>1</v>
      </c>
      <c r="Q121" s="120" t="b">
        <v>1</v>
      </c>
      <c r="R121" s="120" t="b">
        <v>1</v>
      </c>
      <c r="T121" s="11" t="str">
        <f t="shared" si="5"/>
        <v>NOOOOO</v>
      </c>
    </row>
    <row r="122" spans="1:20" s="301" customFormat="1" x14ac:dyDescent="0.25">
      <c r="A122" s="117">
        <v>1</v>
      </c>
      <c r="B122" s="118">
        <v>2</v>
      </c>
      <c r="C122" s="303">
        <f>APT!J122</f>
        <v>0</v>
      </c>
      <c r="D122" s="120" t="b">
        <v>1</v>
      </c>
      <c r="E122" s="304" t="str">
        <f>RIGHT(APT!C122,4)&amp;"."&amp;APT!M122&amp;"."&amp;APT!K122&amp;"."&amp;$C$5</f>
        <v>...Jn21</v>
      </c>
      <c r="F122" s="305">
        <f t="shared" ca="1" si="3"/>
        <v>44361</v>
      </c>
      <c r="G122" s="444">
        <f>APT!S122</f>
        <v>0</v>
      </c>
      <c r="H122" s="124">
        <f t="shared" ca="1" si="4"/>
        <v>44361</v>
      </c>
      <c r="I122" s="125">
        <v>0</v>
      </c>
      <c r="J122" s="304" t="str">
        <f>LEFT(APT!D122,20)&amp;"."&amp;APTPay!E122</f>
        <v>....Jn21</v>
      </c>
      <c r="K122" s="120" t="b">
        <v>1</v>
      </c>
      <c r="L122" s="126" t="s">
        <v>3686</v>
      </c>
      <c r="M122" s="120" t="b">
        <v>1</v>
      </c>
      <c r="N122" s="120" t="s">
        <v>3687</v>
      </c>
      <c r="O122" s="307">
        <f>APT!I122</f>
        <v>0</v>
      </c>
      <c r="P122" s="120" t="b">
        <v>1</v>
      </c>
      <c r="Q122" s="120" t="b">
        <v>1</v>
      </c>
      <c r="R122" s="120" t="b">
        <v>1</v>
      </c>
      <c r="T122" s="11" t="str">
        <f t="shared" si="5"/>
        <v>NOOOOO</v>
      </c>
    </row>
    <row r="123" spans="1:20" s="301" customFormat="1" x14ac:dyDescent="0.25">
      <c r="A123" s="117">
        <v>1</v>
      </c>
      <c r="B123" s="118">
        <v>2</v>
      </c>
      <c r="C123" s="303">
        <f>APT!J123</f>
        <v>0</v>
      </c>
      <c r="D123" s="120" t="b">
        <v>1</v>
      </c>
      <c r="E123" s="304" t="str">
        <f>RIGHT(APT!C123,4)&amp;"."&amp;APT!M123&amp;"."&amp;APT!K123&amp;"."&amp;$C$5</f>
        <v>...Jn21</v>
      </c>
      <c r="F123" s="305">
        <f t="shared" ca="1" si="3"/>
        <v>44361</v>
      </c>
      <c r="G123" s="444">
        <f>APT!S123</f>
        <v>0</v>
      </c>
      <c r="H123" s="124">
        <f t="shared" ca="1" si="4"/>
        <v>44361</v>
      </c>
      <c r="I123" s="125">
        <v>0</v>
      </c>
      <c r="J123" s="304" t="str">
        <f>LEFT(APT!D123,20)&amp;"."&amp;APTPay!E123</f>
        <v>....Jn21</v>
      </c>
      <c r="K123" s="120" t="b">
        <v>1</v>
      </c>
      <c r="L123" s="126" t="s">
        <v>3686</v>
      </c>
      <c r="M123" s="120" t="b">
        <v>1</v>
      </c>
      <c r="N123" s="120" t="s">
        <v>3687</v>
      </c>
      <c r="O123" s="307">
        <f>APT!I123</f>
        <v>0</v>
      </c>
      <c r="P123" s="120" t="b">
        <v>1</v>
      </c>
      <c r="Q123" s="120" t="b">
        <v>1</v>
      </c>
      <c r="R123" s="120" t="b">
        <v>1</v>
      </c>
      <c r="T123" s="11" t="str">
        <f t="shared" si="5"/>
        <v>NOOOOO</v>
      </c>
    </row>
    <row r="124" spans="1:20" s="301" customFormat="1" x14ac:dyDescent="0.25">
      <c r="A124" s="117">
        <v>1</v>
      </c>
      <c r="B124" s="118">
        <v>2</v>
      </c>
      <c r="C124" s="303">
        <f>APT!J124</f>
        <v>0</v>
      </c>
      <c r="D124" s="120" t="b">
        <v>1</v>
      </c>
      <c r="E124" s="304" t="str">
        <f>RIGHT(APT!C124,4)&amp;"."&amp;APT!M124&amp;"."&amp;APT!K124&amp;"."&amp;$C$5</f>
        <v>...Jn21</v>
      </c>
      <c r="F124" s="305">
        <f t="shared" ca="1" si="3"/>
        <v>44361</v>
      </c>
      <c r="G124" s="444">
        <f>APT!S124</f>
        <v>0</v>
      </c>
      <c r="H124" s="124">
        <f t="shared" ca="1" si="4"/>
        <v>44361</v>
      </c>
      <c r="I124" s="125">
        <v>0</v>
      </c>
      <c r="J124" s="304" t="str">
        <f>LEFT(APT!D124,20)&amp;"."&amp;APTPay!E124</f>
        <v>....Jn21</v>
      </c>
      <c r="K124" s="120" t="b">
        <v>1</v>
      </c>
      <c r="L124" s="126" t="s">
        <v>3686</v>
      </c>
      <c r="M124" s="120" t="b">
        <v>1</v>
      </c>
      <c r="N124" s="120" t="s">
        <v>3687</v>
      </c>
      <c r="O124" s="307">
        <f>APT!I124</f>
        <v>0</v>
      </c>
      <c r="P124" s="120" t="b">
        <v>1</v>
      </c>
      <c r="Q124" s="120" t="b">
        <v>1</v>
      </c>
      <c r="R124" s="120" t="b">
        <v>1</v>
      </c>
      <c r="T124" s="11" t="str">
        <f t="shared" si="5"/>
        <v>NOOOOO</v>
      </c>
    </row>
    <row r="125" spans="1:20" s="301" customFormat="1" x14ac:dyDescent="0.25">
      <c r="A125" s="117">
        <v>1</v>
      </c>
      <c r="B125" s="118">
        <v>2</v>
      </c>
      <c r="C125" s="303">
        <f>APT!J125</f>
        <v>0</v>
      </c>
      <c r="D125" s="120" t="b">
        <v>1</v>
      </c>
      <c r="E125" s="304" t="str">
        <f>RIGHT(APT!C125,4)&amp;"."&amp;APT!M125&amp;"."&amp;APT!K125&amp;"."&amp;$C$5</f>
        <v>...Jn21</v>
      </c>
      <c r="F125" s="305">
        <f t="shared" ca="1" si="3"/>
        <v>44361</v>
      </c>
      <c r="G125" s="444">
        <f>APT!S125</f>
        <v>0</v>
      </c>
      <c r="H125" s="124">
        <f t="shared" ca="1" si="4"/>
        <v>44361</v>
      </c>
      <c r="I125" s="125">
        <v>0</v>
      </c>
      <c r="J125" s="304" t="str">
        <f>LEFT(APT!D125,20)&amp;"."&amp;APTPay!E125</f>
        <v>....Jn21</v>
      </c>
      <c r="K125" s="120" t="b">
        <v>1</v>
      </c>
      <c r="L125" s="126" t="s">
        <v>3686</v>
      </c>
      <c r="M125" s="120" t="b">
        <v>1</v>
      </c>
      <c r="N125" s="120" t="s">
        <v>3687</v>
      </c>
      <c r="O125" s="307">
        <f>APT!I125</f>
        <v>0</v>
      </c>
      <c r="P125" s="120" t="b">
        <v>1</v>
      </c>
      <c r="Q125" s="120" t="b">
        <v>1</v>
      </c>
      <c r="R125" s="120" t="b">
        <v>1</v>
      </c>
      <c r="T125" s="11" t="str">
        <f t="shared" si="5"/>
        <v>NOOOOO</v>
      </c>
    </row>
    <row r="126" spans="1:20" s="301" customFormat="1" x14ac:dyDescent="0.25">
      <c r="A126" s="117">
        <v>1</v>
      </c>
      <c r="B126" s="118">
        <v>2</v>
      </c>
      <c r="C126" s="303">
        <f>APT!J126</f>
        <v>0</v>
      </c>
      <c r="D126" s="120" t="b">
        <v>1</v>
      </c>
      <c r="E126" s="304" t="str">
        <f>RIGHT(APT!C126,4)&amp;"."&amp;APT!M126&amp;"."&amp;APT!K126&amp;"."&amp;$C$5</f>
        <v>...Jn21</v>
      </c>
      <c r="F126" s="305">
        <f t="shared" ca="1" si="3"/>
        <v>44361</v>
      </c>
      <c r="G126" s="444">
        <f>APT!S126</f>
        <v>0</v>
      </c>
      <c r="H126" s="124">
        <f t="shared" ca="1" si="4"/>
        <v>44361</v>
      </c>
      <c r="I126" s="125">
        <v>0</v>
      </c>
      <c r="J126" s="304" t="str">
        <f>LEFT(APT!D126,20)&amp;"."&amp;APTPay!E126</f>
        <v>....Jn21</v>
      </c>
      <c r="K126" s="120" t="b">
        <v>1</v>
      </c>
      <c r="L126" s="126" t="s">
        <v>3686</v>
      </c>
      <c r="M126" s="120" t="b">
        <v>1</v>
      </c>
      <c r="N126" s="120" t="s">
        <v>3687</v>
      </c>
      <c r="O126" s="307">
        <f>APT!I126</f>
        <v>0</v>
      </c>
      <c r="P126" s="120" t="b">
        <v>1</v>
      </c>
      <c r="Q126" s="120" t="b">
        <v>1</v>
      </c>
      <c r="R126" s="120" t="b">
        <v>1</v>
      </c>
      <c r="T126" s="11" t="str">
        <f t="shared" si="5"/>
        <v>NOOOOO</v>
      </c>
    </row>
    <row r="127" spans="1:20" s="301" customFormat="1" x14ac:dyDescent="0.25">
      <c r="A127" s="117">
        <v>1</v>
      </c>
      <c r="B127" s="118">
        <v>2</v>
      </c>
      <c r="C127" s="303">
        <f>APT!J127</f>
        <v>0</v>
      </c>
      <c r="D127" s="120" t="b">
        <v>1</v>
      </c>
      <c r="E127" s="304" t="str">
        <f>RIGHT(APT!C127,4)&amp;"."&amp;APT!M127&amp;"."&amp;APT!K127&amp;"."&amp;$C$5</f>
        <v>...Jn21</v>
      </c>
      <c r="F127" s="305">
        <f t="shared" ca="1" si="3"/>
        <v>44361</v>
      </c>
      <c r="G127" s="444">
        <f>APT!S127</f>
        <v>0</v>
      </c>
      <c r="H127" s="124">
        <f t="shared" ca="1" si="4"/>
        <v>44361</v>
      </c>
      <c r="I127" s="125">
        <v>0</v>
      </c>
      <c r="J127" s="304" t="str">
        <f>LEFT(APT!D127,20)&amp;"."&amp;APTPay!E127</f>
        <v>....Jn21</v>
      </c>
      <c r="K127" s="120" t="b">
        <v>1</v>
      </c>
      <c r="L127" s="126" t="s">
        <v>3686</v>
      </c>
      <c r="M127" s="120" t="b">
        <v>1</v>
      </c>
      <c r="N127" s="120" t="s">
        <v>3687</v>
      </c>
      <c r="O127" s="307">
        <f>APT!I127</f>
        <v>0</v>
      </c>
      <c r="P127" s="120" t="b">
        <v>1</v>
      </c>
      <c r="Q127" s="120" t="b">
        <v>1</v>
      </c>
      <c r="R127" s="120" t="b">
        <v>1</v>
      </c>
      <c r="T127" s="11" t="str">
        <f t="shared" si="5"/>
        <v>NOOOOO</v>
      </c>
    </row>
    <row r="128" spans="1:20" x14ac:dyDescent="0.25">
      <c r="A128" s="117">
        <v>1</v>
      </c>
      <c r="B128" s="118">
        <v>2</v>
      </c>
      <c r="C128" s="303">
        <f>APT!J128</f>
        <v>0</v>
      </c>
      <c r="D128" s="120" t="b">
        <v>1</v>
      </c>
      <c r="E128" s="304" t="str">
        <f>RIGHT(APT!C128,4)&amp;"."&amp;APT!M128&amp;"."&amp;APT!K128&amp;"."&amp;$C$5</f>
        <v>...Jn21</v>
      </c>
      <c r="F128" s="305">
        <f t="shared" ca="1" si="3"/>
        <v>44361</v>
      </c>
      <c r="G128" s="444">
        <f>APT!S128</f>
        <v>0</v>
      </c>
      <c r="H128" s="124">
        <f t="shared" ca="1" si="4"/>
        <v>44361</v>
      </c>
      <c r="I128" s="125">
        <v>0</v>
      </c>
      <c r="J128" s="304" t="str">
        <f>LEFT(APT!D128,20)&amp;"."&amp;APTPay!E128</f>
        <v>....Jn21</v>
      </c>
      <c r="K128" s="120" t="b">
        <v>1</v>
      </c>
      <c r="L128" s="126" t="s">
        <v>3686</v>
      </c>
      <c r="M128" s="120" t="b">
        <v>1</v>
      </c>
      <c r="N128" s="120" t="s">
        <v>3687</v>
      </c>
      <c r="O128" s="307">
        <f>APT!I128</f>
        <v>0</v>
      </c>
      <c r="P128" s="120" t="b">
        <v>1</v>
      </c>
      <c r="Q128" s="120" t="b">
        <v>1</v>
      </c>
      <c r="R128" s="120" t="b">
        <v>1</v>
      </c>
      <c r="T128" s="11" t="str">
        <f t="shared" si="5"/>
        <v>NOOOOO</v>
      </c>
    </row>
    <row r="129" spans="1:20" x14ac:dyDescent="0.25">
      <c r="A129" s="117">
        <v>1</v>
      </c>
      <c r="B129" s="118">
        <v>2</v>
      </c>
      <c r="C129" s="303">
        <f>APT!J129</f>
        <v>0</v>
      </c>
      <c r="D129" s="120" t="b">
        <v>1</v>
      </c>
      <c r="E129" s="304" t="str">
        <f>RIGHT(APT!C129,4)&amp;"."&amp;APT!M129&amp;"."&amp;APT!K129&amp;"."&amp;$C$5</f>
        <v>...Jn21</v>
      </c>
      <c r="F129" s="305">
        <f t="shared" ca="1" si="3"/>
        <v>44361</v>
      </c>
      <c r="G129" s="444">
        <f>APT!S129</f>
        <v>0</v>
      </c>
      <c r="H129" s="124">
        <f t="shared" ca="1" si="4"/>
        <v>44361</v>
      </c>
      <c r="I129" s="125">
        <v>0</v>
      </c>
      <c r="J129" s="304" t="str">
        <f>LEFT(APT!D129,20)&amp;"."&amp;APTPay!E129</f>
        <v>....Jn21</v>
      </c>
      <c r="K129" s="120" t="b">
        <v>1</v>
      </c>
      <c r="L129" s="126" t="s">
        <v>3686</v>
      </c>
      <c r="M129" s="120" t="b">
        <v>1</v>
      </c>
      <c r="N129" s="120" t="s">
        <v>3687</v>
      </c>
      <c r="O129" s="307">
        <f>APT!I129</f>
        <v>0</v>
      </c>
      <c r="P129" s="120" t="b">
        <v>1</v>
      </c>
      <c r="Q129" s="120" t="b">
        <v>1</v>
      </c>
      <c r="R129" s="120" t="b">
        <v>1</v>
      </c>
      <c r="T129" s="11" t="str">
        <f t="shared" si="5"/>
        <v>NOOOOO</v>
      </c>
    </row>
    <row r="130" spans="1:20" x14ac:dyDescent="0.25">
      <c r="A130" s="117">
        <v>1</v>
      </c>
      <c r="B130" s="118">
        <v>2</v>
      </c>
      <c r="C130" s="303">
        <f>APT!J130</f>
        <v>0</v>
      </c>
      <c r="D130" s="120" t="b">
        <v>1</v>
      </c>
      <c r="E130" s="304" t="str">
        <f>RIGHT(APT!C130,4)&amp;"."&amp;APT!M130&amp;"."&amp;APT!K130&amp;"."&amp;$C$5</f>
        <v>...Jn21</v>
      </c>
      <c r="F130" s="305">
        <f t="shared" ca="1" si="3"/>
        <v>44361</v>
      </c>
      <c r="G130" s="444">
        <f>APT!S130</f>
        <v>0</v>
      </c>
      <c r="H130" s="124">
        <f t="shared" ca="1" si="4"/>
        <v>44361</v>
      </c>
      <c r="I130" s="125">
        <v>0</v>
      </c>
      <c r="J130" s="304" t="str">
        <f>LEFT(APT!D130,20)&amp;"."&amp;APTPay!E130</f>
        <v>....Jn21</v>
      </c>
      <c r="K130" s="120" t="b">
        <v>1</v>
      </c>
      <c r="L130" s="126" t="s">
        <v>3686</v>
      </c>
      <c r="M130" s="120" t="b">
        <v>1</v>
      </c>
      <c r="N130" s="120" t="s">
        <v>3687</v>
      </c>
      <c r="O130" s="307">
        <f>APT!I130</f>
        <v>0</v>
      </c>
      <c r="P130" s="120" t="b">
        <v>1</v>
      </c>
      <c r="Q130" s="120" t="b">
        <v>1</v>
      </c>
      <c r="R130" s="120" t="b">
        <v>1</v>
      </c>
      <c r="T130" s="11" t="str">
        <f t="shared" si="5"/>
        <v>NOOOOO</v>
      </c>
    </row>
    <row r="131" spans="1:20" x14ac:dyDescent="0.25">
      <c r="A131" s="117">
        <v>1</v>
      </c>
      <c r="B131" s="118">
        <v>2</v>
      </c>
      <c r="C131" s="303">
        <f>APT!J131</f>
        <v>0</v>
      </c>
      <c r="D131" s="120" t="b">
        <v>1</v>
      </c>
      <c r="E131" s="304" t="str">
        <f>RIGHT(APT!C131,4)&amp;"."&amp;APT!M131&amp;"."&amp;APT!K131&amp;"."&amp;$C$5</f>
        <v>...Jn21</v>
      </c>
      <c r="F131" s="305">
        <f t="shared" ca="1" si="3"/>
        <v>44361</v>
      </c>
      <c r="G131" s="444">
        <f>APT!S131</f>
        <v>0</v>
      </c>
      <c r="H131" s="124">
        <f t="shared" ca="1" si="4"/>
        <v>44361</v>
      </c>
      <c r="I131" s="125">
        <v>0</v>
      </c>
      <c r="J131" s="304" t="str">
        <f>LEFT(APT!D131,20)&amp;"."&amp;APTPay!E131</f>
        <v>....Jn21</v>
      </c>
      <c r="K131" s="120" t="b">
        <v>1</v>
      </c>
      <c r="L131" s="126" t="s">
        <v>3686</v>
      </c>
      <c r="M131" s="120" t="b">
        <v>1</v>
      </c>
      <c r="N131" s="120" t="s">
        <v>3687</v>
      </c>
      <c r="O131" s="307">
        <f>APT!I131</f>
        <v>0</v>
      </c>
      <c r="P131" s="120" t="b">
        <v>1</v>
      </c>
      <c r="Q131" s="120" t="b">
        <v>1</v>
      </c>
      <c r="R131" s="120" t="b">
        <v>1</v>
      </c>
      <c r="T131" s="11" t="str">
        <f t="shared" si="5"/>
        <v>NOOOOO</v>
      </c>
    </row>
    <row r="132" spans="1:20" x14ac:dyDescent="0.25">
      <c r="A132" s="117">
        <v>1</v>
      </c>
      <c r="B132" s="118">
        <v>2</v>
      </c>
      <c r="C132" s="303">
        <f>APT!J132</f>
        <v>0</v>
      </c>
      <c r="D132" s="120" t="b">
        <v>1</v>
      </c>
      <c r="E132" s="304" t="str">
        <f>RIGHT(APT!C132,4)&amp;"."&amp;APT!M132&amp;"."&amp;APT!K132&amp;"."&amp;$C$5</f>
        <v>...Jn21</v>
      </c>
      <c r="F132" s="305">
        <f t="shared" ca="1" si="3"/>
        <v>44361</v>
      </c>
      <c r="G132" s="444">
        <f>APT!S132</f>
        <v>0</v>
      </c>
      <c r="H132" s="124">
        <f t="shared" ca="1" si="4"/>
        <v>44361</v>
      </c>
      <c r="I132" s="125">
        <v>0</v>
      </c>
      <c r="J132" s="304" t="str">
        <f>LEFT(APT!D132,20)&amp;"."&amp;APTPay!E132</f>
        <v>....Jn21</v>
      </c>
      <c r="K132" s="120" t="b">
        <v>1</v>
      </c>
      <c r="L132" s="126" t="s">
        <v>3686</v>
      </c>
      <c r="M132" s="120" t="b">
        <v>1</v>
      </c>
      <c r="N132" s="120" t="s">
        <v>3687</v>
      </c>
      <c r="O132" s="307">
        <f>APT!I132</f>
        <v>0</v>
      </c>
      <c r="P132" s="120" t="b">
        <v>1</v>
      </c>
      <c r="Q132" s="120" t="b">
        <v>1</v>
      </c>
      <c r="R132" s="120" t="b">
        <v>1</v>
      </c>
      <c r="T132" s="11" t="str">
        <f t="shared" si="5"/>
        <v>NOOOOO</v>
      </c>
    </row>
    <row r="133" spans="1:20" x14ac:dyDescent="0.25">
      <c r="A133" s="117">
        <v>1</v>
      </c>
      <c r="B133" s="118">
        <v>2</v>
      </c>
      <c r="C133" s="303">
        <f>APT!J133</f>
        <v>0</v>
      </c>
      <c r="D133" s="120" t="b">
        <v>1</v>
      </c>
      <c r="E133" s="304" t="str">
        <f>RIGHT(APT!C133,4)&amp;"."&amp;APT!M133&amp;"."&amp;APT!K133&amp;"."&amp;$C$5</f>
        <v>...Jn21</v>
      </c>
      <c r="F133" s="305">
        <f t="shared" ca="1" si="3"/>
        <v>44361</v>
      </c>
      <c r="G133" s="444">
        <f>APT!S133</f>
        <v>0</v>
      </c>
      <c r="H133" s="124">
        <f t="shared" ca="1" si="4"/>
        <v>44361</v>
      </c>
      <c r="I133" s="125">
        <v>0</v>
      </c>
      <c r="J133" s="304" t="str">
        <f>LEFT(APT!D133,20)&amp;"."&amp;APTPay!E133</f>
        <v>....Jn21</v>
      </c>
      <c r="K133" s="120" t="b">
        <v>1</v>
      </c>
      <c r="L133" s="126" t="s">
        <v>3686</v>
      </c>
      <c r="M133" s="120" t="b">
        <v>1</v>
      </c>
      <c r="N133" s="120" t="s">
        <v>3687</v>
      </c>
      <c r="O133" s="307">
        <f>APT!I133</f>
        <v>0</v>
      </c>
      <c r="P133" s="120" t="b">
        <v>1</v>
      </c>
      <c r="Q133" s="120" t="b">
        <v>1</v>
      </c>
      <c r="R133" s="120" t="b">
        <v>1</v>
      </c>
      <c r="T133" s="11" t="str">
        <f t="shared" si="5"/>
        <v>NOOOOO</v>
      </c>
    </row>
    <row r="134" spans="1:20" x14ac:dyDescent="0.25">
      <c r="A134" s="117">
        <v>1</v>
      </c>
      <c r="B134" s="118">
        <v>2</v>
      </c>
      <c r="C134" s="303">
        <f>APT!J134</f>
        <v>0</v>
      </c>
      <c r="D134" s="120" t="b">
        <v>1</v>
      </c>
      <c r="E134" s="304" t="str">
        <f>RIGHT(APT!C134,4)&amp;"."&amp;APT!M134&amp;"."&amp;APT!K134&amp;"."&amp;$C$5</f>
        <v>...Jn21</v>
      </c>
      <c r="F134" s="305">
        <f t="shared" ca="1" si="3"/>
        <v>44361</v>
      </c>
      <c r="G134" s="444">
        <f>APT!S134</f>
        <v>0</v>
      </c>
      <c r="H134" s="124">
        <f t="shared" ca="1" si="4"/>
        <v>44361</v>
      </c>
      <c r="I134" s="125">
        <v>0</v>
      </c>
      <c r="J134" s="304" t="str">
        <f>LEFT(APT!D134,20)&amp;"."&amp;APTPay!E134</f>
        <v>....Jn21</v>
      </c>
      <c r="K134" s="120" t="b">
        <v>1</v>
      </c>
      <c r="L134" s="126" t="s">
        <v>3686</v>
      </c>
      <c r="M134" s="120" t="b">
        <v>1</v>
      </c>
      <c r="N134" s="120" t="s">
        <v>3687</v>
      </c>
      <c r="O134" s="307">
        <f>APT!I134</f>
        <v>0</v>
      </c>
      <c r="P134" s="120" t="b">
        <v>1</v>
      </c>
      <c r="Q134" s="120" t="b">
        <v>1</v>
      </c>
      <c r="R134" s="120" t="b">
        <v>1</v>
      </c>
      <c r="T134" s="11" t="str">
        <f t="shared" si="5"/>
        <v>NOOOOO</v>
      </c>
    </row>
    <row r="135" spans="1:20" x14ac:dyDescent="0.25">
      <c r="A135" s="117">
        <v>1</v>
      </c>
      <c r="B135" s="118">
        <v>2</v>
      </c>
      <c r="C135" s="303">
        <f>APT!J135</f>
        <v>0</v>
      </c>
      <c r="D135" s="120" t="b">
        <v>1</v>
      </c>
      <c r="E135" s="304" t="str">
        <f>RIGHT(APT!C135,4)&amp;"."&amp;APT!M135&amp;"."&amp;APT!K135&amp;"."&amp;$C$5</f>
        <v>...Jn21</v>
      </c>
      <c r="F135" s="305">
        <f t="shared" ca="1" si="3"/>
        <v>44361</v>
      </c>
      <c r="G135" s="444">
        <f>APT!S135</f>
        <v>0</v>
      </c>
      <c r="H135" s="124">
        <f t="shared" ca="1" si="4"/>
        <v>44361</v>
      </c>
      <c r="I135" s="125">
        <v>0</v>
      </c>
      <c r="J135" s="304" t="str">
        <f>LEFT(APT!D135,20)&amp;"."&amp;APTPay!E135</f>
        <v>....Jn21</v>
      </c>
      <c r="K135" s="120" t="b">
        <v>1</v>
      </c>
      <c r="L135" s="126" t="s">
        <v>3686</v>
      </c>
      <c r="M135" s="120" t="b">
        <v>1</v>
      </c>
      <c r="N135" s="120" t="s">
        <v>3687</v>
      </c>
      <c r="O135" s="307">
        <f>APT!I135</f>
        <v>0</v>
      </c>
      <c r="P135" s="120" t="b">
        <v>1</v>
      </c>
      <c r="Q135" s="120" t="b">
        <v>1</v>
      </c>
      <c r="R135" s="120" t="b">
        <v>1</v>
      </c>
      <c r="T135" s="11" t="str">
        <f t="shared" si="5"/>
        <v>NOOOOO</v>
      </c>
    </row>
    <row r="136" spans="1:20" x14ac:dyDescent="0.25">
      <c r="A136" s="117">
        <v>1</v>
      </c>
      <c r="B136" s="118">
        <v>2</v>
      </c>
      <c r="C136" s="303">
        <f>APT!J136</f>
        <v>0</v>
      </c>
      <c r="D136" s="120" t="b">
        <v>1</v>
      </c>
      <c r="E136" s="304" t="str">
        <f>RIGHT(APT!C136,4)&amp;"."&amp;APT!M136&amp;"."&amp;APT!K136&amp;"."&amp;$C$5</f>
        <v>...Jn21</v>
      </c>
      <c r="F136" s="305">
        <f t="shared" ca="1" si="3"/>
        <v>44361</v>
      </c>
      <c r="G136" s="444">
        <f>APT!S136</f>
        <v>0</v>
      </c>
      <c r="H136" s="124">
        <f t="shared" ca="1" si="4"/>
        <v>44361</v>
      </c>
      <c r="I136" s="125">
        <v>0</v>
      </c>
      <c r="J136" s="304" t="str">
        <f>LEFT(APT!D136,20)&amp;"."&amp;APTPay!E136</f>
        <v>....Jn21</v>
      </c>
      <c r="K136" s="120" t="b">
        <v>1</v>
      </c>
      <c r="L136" s="126" t="s">
        <v>3686</v>
      </c>
      <c r="M136" s="120" t="b">
        <v>1</v>
      </c>
      <c r="N136" s="120" t="s">
        <v>3687</v>
      </c>
      <c r="O136" s="307">
        <f>APT!I136</f>
        <v>0</v>
      </c>
      <c r="P136" s="120" t="b">
        <v>1</v>
      </c>
      <c r="Q136" s="120" t="b">
        <v>1</v>
      </c>
      <c r="R136" s="120" t="b">
        <v>1</v>
      </c>
      <c r="T136" s="11" t="str">
        <f t="shared" si="5"/>
        <v>NOOOOO</v>
      </c>
    </row>
    <row r="137" spans="1:20" x14ac:dyDescent="0.25">
      <c r="A137" s="117">
        <v>1</v>
      </c>
      <c r="B137" s="118">
        <v>2</v>
      </c>
      <c r="C137" s="303">
        <f>APT!J137</f>
        <v>0</v>
      </c>
      <c r="D137" s="120" t="b">
        <v>1</v>
      </c>
      <c r="E137" s="304" t="str">
        <f>RIGHT(APT!C137,4)&amp;"."&amp;APT!M137&amp;"."&amp;APT!K137&amp;"."&amp;$C$5</f>
        <v>...Jn21</v>
      </c>
      <c r="F137" s="305">
        <f t="shared" ca="1" si="3"/>
        <v>44361</v>
      </c>
      <c r="G137" s="444">
        <f>APT!S137</f>
        <v>0</v>
      </c>
      <c r="H137" s="124">
        <f t="shared" ca="1" si="4"/>
        <v>44361</v>
      </c>
      <c r="I137" s="125">
        <v>0</v>
      </c>
      <c r="J137" s="304" t="str">
        <f>LEFT(APT!D137,20)&amp;"."&amp;APTPay!E137</f>
        <v>....Jn21</v>
      </c>
      <c r="K137" s="120" t="b">
        <v>1</v>
      </c>
      <c r="L137" s="126" t="s">
        <v>3686</v>
      </c>
      <c r="M137" s="120" t="b">
        <v>1</v>
      </c>
      <c r="N137" s="120" t="s">
        <v>3687</v>
      </c>
      <c r="O137" s="307">
        <f>APT!I137</f>
        <v>0</v>
      </c>
      <c r="P137" s="120" t="b">
        <v>1</v>
      </c>
      <c r="Q137" s="120" t="b">
        <v>1</v>
      </c>
      <c r="R137" s="120" t="b">
        <v>1</v>
      </c>
      <c r="T137" s="11" t="str">
        <f t="shared" si="5"/>
        <v>NOOOOO</v>
      </c>
    </row>
    <row r="138" spans="1:20" x14ac:dyDescent="0.25">
      <c r="A138" s="117">
        <v>1</v>
      </c>
      <c r="B138" s="118">
        <v>2</v>
      </c>
      <c r="C138" s="303">
        <f>APT!J138</f>
        <v>0</v>
      </c>
      <c r="D138" s="120" t="b">
        <v>1</v>
      </c>
      <c r="E138" s="304" t="str">
        <f>RIGHT(APT!C138,4)&amp;"."&amp;APT!M138&amp;"."&amp;APT!K138&amp;"."&amp;$C$5</f>
        <v>...Jn21</v>
      </c>
      <c r="F138" s="305">
        <f t="shared" ca="1" si="3"/>
        <v>44361</v>
      </c>
      <c r="G138" s="444">
        <f>APT!S138</f>
        <v>0</v>
      </c>
      <c r="H138" s="124">
        <f t="shared" ca="1" si="4"/>
        <v>44361</v>
      </c>
      <c r="I138" s="125">
        <v>0</v>
      </c>
      <c r="J138" s="304" t="str">
        <f>LEFT(APT!D138,20)&amp;"."&amp;APTPay!E138</f>
        <v>....Jn21</v>
      </c>
      <c r="K138" s="120" t="b">
        <v>1</v>
      </c>
      <c r="L138" s="126" t="s">
        <v>3686</v>
      </c>
      <c r="M138" s="120" t="b">
        <v>1</v>
      </c>
      <c r="N138" s="120" t="s">
        <v>3687</v>
      </c>
      <c r="O138" s="307">
        <f>APT!I138</f>
        <v>0</v>
      </c>
      <c r="P138" s="120" t="b">
        <v>1</v>
      </c>
      <c r="Q138" s="120" t="b">
        <v>1</v>
      </c>
      <c r="R138" s="120" t="b">
        <v>1</v>
      </c>
      <c r="T138" s="11" t="str">
        <f t="shared" si="5"/>
        <v>NOOOOO</v>
      </c>
    </row>
    <row r="139" spans="1:20" x14ac:dyDescent="0.25">
      <c r="A139" s="117">
        <v>1</v>
      </c>
      <c r="B139" s="118">
        <v>2</v>
      </c>
      <c r="C139" s="303">
        <f>APT!J139</f>
        <v>0</v>
      </c>
      <c r="D139" s="120" t="b">
        <v>1</v>
      </c>
      <c r="E139" s="304" t="str">
        <f>RIGHT(APT!C139,4)&amp;"."&amp;APT!M139&amp;"."&amp;APT!K139&amp;"."&amp;$C$5</f>
        <v>...Jn21</v>
      </c>
      <c r="F139" s="305">
        <f t="shared" ca="1" si="3"/>
        <v>44361</v>
      </c>
      <c r="G139" s="444">
        <f>APT!S139</f>
        <v>0</v>
      </c>
      <c r="H139" s="124">
        <f t="shared" ca="1" si="4"/>
        <v>44361</v>
      </c>
      <c r="I139" s="125">
        <v>0</v>
      </c>
      <c r="J139" s="304" t="str">
        <f>LEFT(APT!D139,20)&amp;"."&amp;APTPay!E139</f>
        <v>....Jn21</v>
      </c>
      <c r="K139" s="120" t="b">
        <v>1</v>
      </c>
      <c r="L139" s="126" t="s">
        <v>3686</v>
      </c>
      <c r="M139" s="120" t="b">
        <v>1</v>
      </c>
      <c r="N139" s="120" t="s">
        <v>3687</v>
      </c>
      <c r="O139" s="307">
        <f>APT!I139</f>
        <v>0</v>
      </c>
      <c r="P139" s="120" t="b">
        <v>1</v>
      </c>
      <c r="Q139" s="120" t="b">
        <v>1</v>
      </c>
      <c r="R139" s="120" t="b">
        <v>1</v>
      </c>
      <c r="T139" s="11" t="str">
        <f t="shared" si="5"/>
        <v>NOOOOO</v>
      </c>
    </row>
    <row r="140" spans="1:20" x14ac:dyDescent="0.25">
      <c r="A140" s="117">
        <v>1</v>
      </c>
      <c r="B140" s="118">
        <v>2</v>
      </c>
      <c r="C140" s="303">
        <f>APT!J140</f>
        <v>0</v>
      </c>
      <c r="D140" s="120" t="b">
        <v>1</v>
      </c>
      <c r="E140" s="304" t="str">
        <f>RIGHT(APT!C140,4)&amp;"."&amp;APT!M140&amp;"."&amp;APT!K140&amp;"."&amp;$C$5</f>
        <v>...Jn21</v>
      </c>
      <c r="F140" s="305">
        <f t="shared" ca="1" si="3"/>
        <v>44361</v>
      </c>
      <c r="G140" s="444">
        <f>APT!S140</f>
        <v>0</v>
      </c>
      <c r="H140" s="124">
        <f t="shared" ca="1" si="4"/>
        <v>44361</v>
      </c>
      <c r="I140" s="125">
        <v>0</v>
      </c>
      <c r="J140" s="304" t="str">
        <f>LEFT(APT!D140,20)&amp;"."&amp;APTPay!E140</f>
        <v>....Jn21</v>
      </c>
      <c r="K140" s="120" t="b">
        <v>1</v>
      </c>
      <c r="L140" s="126" t="s">
        <v>3686</v>
      </c>
      <c r="M140" s="120" t="b">
        <v>1</v>
      </c>
      <c r="N140" s="120" t="s">
        <v>3687</v>
      </c>
      <c r="O140" s="307">
        <f>APT!I140</f>
        <v>0</v>
      </c>
      <c r="P140" s="120" t="b">
        <v>1</v>
      </c>
      <c r="Q140" s="120" t="b">
        <v>1</v>
      </c>
      <c r="R140" s="120" t="b">
        <v>1</v>
      </c>
      <c r="T140" s="11" t="str">
        <f t="shared" si="5"/>
        <v>NOOOOO</v>
      </c>
    </row>
    <row r="141" spans="1:20" x14ac:dyDescent="0.25">
      <c r="A141" s="117">
        <v>1</v>
      </c>
      <c r="B141" s="118">
        <v>2</v>
      </c>
      <c r="C141" s="303">
        <f>APT!J141</f>
        <v>0</v>
      </c>
      <c r="D141" s="120" t="b">
        <v>1</v>
      </c>
      <c r="E141" s="304" t="str">
        <f>RIGHT(APT!C141,4)&amp;"."&amp;APT!M141&amp;"."&amp;APT!K141&amp;"."&amp;$C$5</f>
        <v>...Jn21</v>
      </c>
      <c r="F141" s="305">
        <f t="shared" ca="1" si="3"/>
        <v>44361</v>
      </c>
      <c r="G141" s="444">
        <f>APT!S141</f>
        <v>0</v>
      </c>
      <c r="H141" s="124">
        <f t="shared" ca="1" si="4"/>
        <v>44361</v>
      </c>
      <c r="I141" s="125">
        <v>0</v>
      </c>
      <c r="J141" s="304" t="str">
        <f>LEFT(APT!D141,20)&amp;"."&amp;APTPay!E141</f>
        <v>....Jn21</v>
      </c>
      <c r="K141" s="120" t="b">
        <v>1</v>
      </c>
      <c r="L141" s="126" t="s">
        <v>3686</v>
      </c>
      <c r="M141" s="120" t="b">
        <v>1</v>
      </c>
      <c r="N141" s="120" t="s">
        <v>3687</v>
      </c>
      <c r="O141" s="307">
        <f>APT!I141</f>
        <v>0</v>
      </c>
      <c r="P141" s="120" t="b">
        <v>1</v>
      </c>
      <c r="Q141" s="120" t="b">
        <v>1</v>
      </c>
      <c r="R141" s="120" t="b">
        <v>1</v>
      </c>
      <c r="T141" s="11" t="str">
        <f t="shared" si="5"/>
        <v>NOOOOO</v>
      </c>
    </row>
    <row r="142" spans="1:20" x14ac:dyDescent="0.25">
      <c r="A142" s="117">
        <v>1</v>
      </c>
      <c r="B142" s="118">
        <v>2</v>
      </c>
      <c r="C142" s="303">
        <f>APT!J142</f>
        <v>0</v>
      </c>
      <c r="D142" s="120" t="b">
        <v>1</v>
      </c>
      <c r="E142" s="304" t="str">
        <f>RIGHT(APT!C142,4)&amp;"."&amp;APT!M142&amp;"."&amp;APT!K142&amp;"."&amp;$C$5</f>
        <v>...Jn21</v>
      </c>
      <c r="F142" s="305">
        <f t="shared" ca="1" si="3"/>
        <v>44361</v>
      </c>
      <c r="G142" s="444">
        <f>APT!S142</f>
        <v>0</v>
      </c>
      <c r="H142" s="124">
        <f t="shared" ca="1" si="4"/>
        <v>44361</v>
      </c>
      <c r="I142" s="125">
        <v>0</v>
      </c>
      <c r="J142" s="304" t="str">
        <f>LEFT(APT!D142,20)&amp;"."&amp;APTPay!E142</f>
        <v>....Jn21</v>
      </c>
      <c r="K142" s="120" t="b">
        <v>1</v>
      </c>
      <c r="L142" s="126" t="s">
        <v>3686</v>
      </c>
      <c r="M142" s="120" t="b">
        <v>1</v>
      </c>
      <c r="N142" s="120" t="s">
        <v>3687</v>
      </c>
      <c r="O142" s="307">
        <f>APT!I142</f>
        <v>0</v>
      </c>
      <c r="P142" s="120" t="b">
        <v>1</v>
      </c>
      <c r="Q142" s="120" t="b">
        <v>1</v>
      </c>
      <c r="R142" s="120" t="b">
        <v>1</v>
      </c>
      <c r="T142" s="11" t="str">
        <f t="shared" si="5"/>
        <v>NOOOOO</v>
      </c>
    </row>
    <row r="143" spans="1:20" x14ac:dyDescent="0.25">
      <c r="A143" s="117">
        <v>1</v>
      </c>
      <c r="B143" s="118">
        <v>2</v>
      </c>
      <c r="C143" s="303">
        <f>APT!J143</f>
        <v>0</v>
      </c>
      <c r="D143" s="120" t="b">
        <v>1</v>
      </c>
      <c r="E143" s="304" t="str">
        <f>RIGHT(APT!C143,4)&amp;"."&amp;APT!M143&amp;"."&amp;APT!K143&amp;"."&amp;$C$5</f>
        <v>...Jn21</v>
      </c>
      <c r="F143" s="305">
        <f t="shared" ca="1" si="3"/>
        <v>44361</v>
      </c>
      <c r="G143" s="444">
        <f>APT!S143</f>
        <v>0</v>
      </c>
      <c r="H143" s="124">
        <f t="shared" ca="1" si="4"/>
        <v>44361</v>
      </c>
      <c r="I143" s="125">
        <v>0</v>
      </c>
      <c r="J143" s="304" t="str">
        <f>LEFT(APT!D143,20)&amp;"."&amp;APTPay!E143</f>
        <v>....Jn21</v>
      </c>
      <c r="K143" s="120" t="b">
        <v>1</v>
      </c>
      <c r="L143" s="126" t="s">
        <v>3686</v>
      </c>
      <c r="M143" s="120" t="b">
        <v>1</v>
      </c>
      <c r="N143" s="120" t="s">
        <v>3687</v>
      </c>
      <c r="O143" s="307">
        <f>APT!I143</f>
        <v>0</v>
      </c>
      <c r="P143" s="120" t="b">
        <v>1</v>
      </c>
      <c r="Q143" s="120" t="b">
        <v>1</v>
      </c>
      <c r="R143" s="120" t="b">
        <v>1</v>
      </c>
      <c r="T143" s="11" t="str">
        <f t="shared" si="5"/>
        <v>NOOOOO</v>
      </c>
    </row>
    <row r="144" spans="1:20" x14ac:dyDescent="0.25">
      <c r="A144" s="117">
        <v>1</v>
      </c>
      <c r="B144" s="118">
        <v>2</v>
      </c>
      <c r="C144" s="303">
        <f>APT!J144</f>
        <v>0</v>
      </c>
      <c r="D144" s="120" t="b">
        <v>1</v>
      </c>
      <c r="E144" s="304" t="str">
        <f>RIGHT(APT!C144,4)&amp;"."&amp;APT!M144&amp;"."&amp;APT!K144&amp;"."&amp;$C$5</f>
        <v>...Jn21</v>
      </c>
      <c r="F144" s="305">
        <f t="shared" ca="1" si="3"/>
        <v>44361</v>
      </c>
      <c r="G144" s="444">
        <f>APT!S144</f>
        <v>0</v>
      </c>
      <c r="H144" s="124">
        <f t="shared" ca="1" si="4"/>
        <v>44361</v>
      </c>
      <c r="I144" s="125">
        <v>0</v>
      </c>
      <c r="J144" s="304" t="str">
        <f>LEFT(APT!D144,20)&amp;"."&amp;APTPay!E144</f>
        <v>....Jn21</v>
      </c>
      <c r="K144" s="120" t="b">
        <v>1</v>
      </c>
      <c r="L144" s="126" t="s">
        <v>3686</v>
      </c>
      <c r="M144" s="120" t="b">
        <v>1</v>
      </c>
      <c r="N144" s="120" t="s">
        <v>3687</v>
      </c>
      <c r="O144" s="307">
        <f>APT!I144</f>
        <v>0</v>
      </c>
      <c r="P144" s="120" t="b">
        <v>1</v>
      </c>
      <c r="Q144" s="120" t="b">
        <v>1</v>
      </c>
      <c r="R144" s="120" t="b">
        <v>1</v>
      </c>
      <c r="T144" s="11" t="str">
        <f t="shared" si="5"/>
        <v>NOOOOO</v>
      </c>
    </row>
    <row r="145" spans="1:20" x14ac:dyDescent="0.25">
      <c r="A145" s="117">
        <v>1</v>
      </c>
      <c r="B145" s="118">
        <v>2</v>
      </c>
      <c r="C145" s="303">
        <f>APT!J145</f>
        <v>0</v>
      </c>
      <c r="D145" s="120" t="b">
        <v>1</v>
      </c>
      <c r="E145" s="304" t="str">
        <f>RIGHT(APT!C145,4)&amp;"."&amp;APT!M145&amp;"."&amp;APT!K145&amp;"."&amp;$C$5</f>
        <v>...Jn21</v>
      </c>
      <c r="F145" s="305">
        <f t="shared" ca="1" si="3"/>
        <v>44361</v>
      </c>
      <c r="G145" s="444">
        <f>APT!S145</f>
        <v>0</v>
      </c>
      <c r="H145" s="124">
        <f t="shared" ca="1" si="4"/>
        <v>44361</v>
      </c>
      <c r="I145" s="125">
        <v>0</v>
      </c>
      <c r="J145" s="304" t="str">
        <f>LEFT(APT!D145,20)&amp;"."&amp;APTPay!E145</f>
        <v>....Jn21</v>
      </c>
      <c r="K145" s="120" t="b">
        <v>1</v>
      </c>
      <c r="L145" s="126" t="s">
        <v>3686</v>
      </c>
      <c r="M145" s="120" t="b">
        <v>1</v>
      </c>
      <c r="N145" s="120" t="s">
        <v>3687</v>
      </c>
      <c r="O145" s="307">
        <f>APT!I145</f>
        <v>0</v>
      </c>
      <c r="P145" s="120" t="b">
        <v>1</v>
      </c>
      <c r="Q145" s="120" t="b">
        <v>1</v>
      </c>
      <c r="R145" s="120" t="b">
        <v>1</v>
      </c>
      <c r="T145" s="11" t="str">
        <f t="shared" si="5"/>
        <v>NOOOOO</v>
      </c>
    </row>
    <row r="146" spans="1:20" x14ac:dyDescent="0.25">
      <c r="A146" s="117">
        <v>1</v>
      </c>
      <c r="B146" s="118">
        <v>2</v>
      </c>
      <c r="C146" s="303">
        <f>APT!J146</f>
        <v>0</v>
      </c>
      <c r="D146" s="120" t="b">
        <v>1</v>
      </c>
      <c r="E146" s="304" t="str">
        <f>RIGHT(APT!C146,4)&amp;"."&amp;APT!M146&amp;"."&amp;APT!K146&amp;"."&amp;$C$5</f>
        <v>...Jn21</v>
      </c>
      <c r="F146" s="305">
        <f t="shared" ca="1" si="3"/>
        <v>44361</v>
      </c>
      <c r="G146" s="444">
        <f>APT!S146</f>
        <v>0</v>
      </c>
      <c r="H146" s="124">
        <f t="shared" ca="1" si="4"/>
        <v>44361</v>
      </c>
      <c r="I146" s="125">
        <v>0</v>
      </c>
      <c r="J146" s="304" t="str">
        <f>LEFT(APT!D146,20)&amp;"."&amp;APTPay!E146</f>
        <v>....Jn21</v>
      </c>
      <c r="K146" s="120" t="b">
        <v>1</v>
      </c>
      <c r="L146" s="126" t="s">
        <v>3686</v>
      </c>
      <c r="M146" s="120" t="b">
        <v>1</v>
      </c>
      <c r="N146" s="120" t="s">
        <v>3687</v>
      </c>
      <c r="O146" s="307">
        <f>APT!I146</f>
        <v>0</v>
      </c>
      <c r="P146" s="120" t="b">
        <v>1</v>
      </c>
      <c r="Q146" s="120" t="b">
        <v>1</v>
      </c>
      <c r="R146" s="120" t="b">
        <v>1</v>
      </c>
      <c r="T146" s="11" t="str">
        <f t="shared" si="5"/>
        <v>NOOOOO</v>
      </c>
    </row>
    <row r="147" spans="1:20" x14ac:dyDescent="0.25">
      <c r="A147" s="117">
        <v>1</v>
      </c>
      <c r="B147" s="118">
        <v>2</v>
      </c>
      <c r="C147" s="303">
        <f>APT!J147</f>
        <v>0</v>
      </c>
      <c r="D147" s="120" t="b">
        <v>1</v>
      </c>
      <c r="E147" s="304" t="str">
        <f>RIGHT(APT!C147,4)&amp;"."&amp;APT!M147&amp;"."&amp;APT!K147&amp;"."&amp;$C$5</f>
        <v>...Jn21</v>
      </c>
      <c r="F147" s="305">
        <f t="shared" ca="1" si="3"/>
        <v>44361</v>
      </c>
      <c r="G147" s="444">
        <f>APT!S147</f>
        <v>0</v>
      </c>
      <c r="H147" s="124">
        <f t="shared" ca="1" si="4"/>
        <v>44361</v>
      </c>
      <c r="I147" s="125">
        <v>0</v>
      </c>
      <c r="J147" s="304" t="str">
        <f>LEFT(APT!D147,20)&amp;"."&amp;APTPay!E147</f>
        <v>....Jn21</v>
      </c>
      <c r="K147" s="120" t="b">
        <v>1</v>
      </c>
      <c r="L147" s="126" t="s">
        <v>3686</v>
      </c>
      <c r="M147" s="120" t="b">
        <v>1</v>
      </c>
      <c r="N147" s="120" t="s">
        <v>3687</v>
      </c>
      <c r="O147" s="307">
        <f>APT!I147</f>
        <v>0</v>
      </c>
      <c r="P147" s="120" t="b">
        <v>1</v>
      </c>
      <c r="Q147" s="120" t="b">
        <v>1</v>
      </c>
      <c r="R147" s="120" t="b">
        <v>1</v>
      </c>
      <c r="T147" s="11" t="str">
        <f t="shared" si="5"/>
        <v>NOOOOO</v>
      </c>
    </row>
    <row r="148" spans="1:20" x14ac:dyDescent="0.25">
      <c r="A148" s="117">
        <v>1</v>
      </c>
      <c r="B148" s="118">
        <v>2</v>
      </c>
      <c r="C148" s="303">
        <f>APT!J148</f>
        <v>0</v>
      </c>
      <c r="D148" s="120" t="b">
        <v>1</v>
      </c>
      <c r="E148" s="304" t="str">
        <f>RIGHT(APT!C148,4)&amp;"."&amp;APT!M148&amp;"."&amp;APT!K148&amp;"."&amp;$C$5</f>
        <v>...Jn21</v>
      </c>
      <c r="F148" s="305">
        <f t="shared" ca="1" si="3"/>
        <v>44361</v>
      </c>
      <c r="G148" s="444">
        <f>APT!S148</f>
        <v>0</v>
      </c>
      <c r="H148" s="124">
        <f t="shared" ca="1" si="4"/>
        <v>44361</v>
      </c>
      <c r="I148" s="125">
        <v>0</v>
      </c>
      <c r="J148" s="304" t="str">
        <f>LEFT(APT!D148,20)&amp;"."&amp;APTPay!E148</f>
        <v>....Jn21</v>
      </c>
      <c r="K148" s="120" t="b">
        <v>1</v>
      </c>
      <c r="L148" s="126" t="s">
        <v>3686</v>
      </c>
      <c r="M148" s="120" t="b">
        <v>1</v>
      </c>
      <c r="N148" s="120" t="s">
        <v>3687</v>
      </c>
      <c r="O148" s="307">
        <f>APT!I148</f>
        <v>0</v>
      </c>
      <c r="P148" s="120" t="b">
        <v>1</v>
      </c>
      <c r="Q148" s="120" t="b">
        <v>1</v>
      </c>
      <c r="R148" s="120" t="b">
        <v>1</v>
      </c>
      <c r="T148" s="11" t="str">
        <f t="shared" si="5"/>
        <v>NOOOOO</v>
      </c>
    </row>
    <row r="149" spans="1:20" x14ac:dyDescent="0.25">
      <c r="A149" s="117">
        <v>1</v>
      </c>
      <c r="B149" s="118">
        <v>2</v>
      </c>
      <c r="C149" s="303">
        <f>APT!J149</f>
        <v>0</v>
      </c>
      <c r="D149" s="120" t="b">
        <v>1</v>
      </c>
      <c r="E149" s="304" t="str">
        <f>RIGHT(APT!C149,4)&amp;"."&amp;APT!M149&amp;"."&amp;APT!K149&amp;"."&amp;$C$5</f>
        <v>...Jn21</v>
      </c>
      <c r="F149" s="305">
        <f t="shared" ref="F149:F185" ca="1" si="6">TODAY()</f>
        <v>44361</v>
      </c>
      <c r="G149" s="444">
        <f>APT!S149</f>
        <v>0</v>
      </c>
      <c r="H149" s="124">
        <f t="shared" ref="H149:H185" ca="1" si="7">F149</f>
        <v>44361</v>
      </c>
      <c r="I149" s="125">
        <v>0</v>
      </c>
      <c r="J149" s="304" t="str">
        <f>LEFT(APT!D149,20)&amp;"."&amp;APTPay!E149</f>
        <v>....Jn21</v>
      </c>
      <c r="K149" s="120" t="b">
        <v>1</v>
      </c>
      <c r="L149" s="126" t="s">
        <v>3686</v>
      </c>
      <c r="M149" s="120" t="b">
        <v>1</v>
      </c>
      <c r="N149" s="120" t="s">
        <v>3687</v>
      </c>
      <c r="O149" s="307">
        <f>APT!I149</f>
        <v>0</v>
      </c>
      <c r="P149" s="120" t="b">
        <v>1</v>
      </c>
      <c r="Q149" s="120" t="b">
        <v>1</v>
      </c>
      <c r="R149" s="120" t="b">
        <v>1</v>
      </c>
      <c r="T149" s="11" t="str">
        <f t="shared" ref="T149:T185" si="8">IF(E149=E148,"NOOOOO","OK")</f>
        <v>NOOOOO</v>
      </c>
    </row>
    <row r="150" spans="1:20" x14ac:dyDescent="0.25">
      <c r="A150" s="117">
        <v>1</v>
      </c>
      <c r="B150" s="118">
        <v>2</v>
      </c>
      <c r="C150" s="303">
        <f>APT!J150</f>
        <v>0</v>
      </c>
      <c r="D150" s="120" t="b">
        <v>1</v>
      </c>
      <c r="E150" s="304" t="str">
        <f>RIGHT(APT!C150,4)&amp;"."&amp;APT!M150&amp;"."&amp;APT!K150&amp;"."&amp;$C$5</f>
        <v>...Jn21</v>
      </c>
      <c r="F150" s="305">
        <f t="shared" ca="1" si="6"/>
        <v>44361</v>
      </c>
      <c r="G150" s="444">
        <f>APT!S150</f>
        <v>0</v>
      </c>
      <c r="H150" s="124">
        <f t="shared" ca="1" si="7"/>
        <v>44361</v>
      </c>
      <c r="I150" s="125">
        <v>0</v>
      </c>
      <c r="J150" s="304" t="str">
        <f>LEFT(APT!D150,20)&amp;"."&amp;APTPay!E150</f>
        <v>....Jn21</v>
      </c>
      <c r="K150" s="120" t="b">
        <v>1</v>
      </c>
      <c r="L150" s="126" t="s">
        <v>3686</v>
      </c>
      <c r="M150" s="120" t="b">
        <v>1</v>
      </c>
      <c r="N150" s="120" t="s">
        <v>3687</v>
      </c>
      <c r="O150" s="307">
        <f>APT!I150</f>
        <v>0</v>
      </c>
      <c r="P150" s="120" t="b">
        <v>1</v>
      </c>
      <c r="Q150" s="120" t="b">
        <v>1</v>
      </c>
      <c r="R150" s="120" t="b">
        <v>1</v>
      </c>
      <c r="T150" s="11" t="str">
        <f t="shared" si="8"/>
        <v>NOOOOO</v>
      </c>
    </row>
    <row r="151" spans="1:20" x14ac:dyDescent="0.25">
      <c r="A151" s="117">
        <v>1</v>
      </c>
      <c r="B151" s="118">
        <v>2</v>
      </c>
      <c r="C151" s="303">
        <f>APT!J151</f>
        <v>0</v>
      </c>
      <c r="D151" s="120" t="b">
        <v>1</v>
      </c>
      <c r="E151" s="304" t="str">
        <f>RIGHT(APT!C151,4)&amp;"."&amp;APT!M151&amp;"."&amp;APT!K151&amp;"."&amp;$C$5</f>
        <v>...Jn21</v>
      </c>
      <c r="F151" s="305">
        <f t="shared" ca="1" si="6"/>
        <v>44361</v>
      </c>
      <c r="G151" s="444">
        <f>APT!S151</f>
        <v>0</v>
      </c>
      <c r="H151" s="124">
        <f t="shared" ca="1" si="7"/>
        <v>44361</v>
      </c>
      <c r="I151" s="125">
        <v>0</v>
      </c>
      <c r="J151" s="304" t="str">
        <f>LEFT(APT!D151,20)&amp;"."&amp;APTPay!E151</f>
        <v>....Jn21</v>
      </c>
      <c r="K151" s="120" t="b">
        <v>1</v>
      </c>
      <c r="L151" s="126" t="s">
        <v>3686</v>
      </c>
      <c r="M151" s="120" t="b">
        <v>1</v>
      </c>
      <c r="N151" s="120" t="s">
        <v>3687</v>
      </c>
      <c r="O151" s="307">
        <f>APT!I151</f>
        <v>0</v>
      </c>
      <c r="P151" s="120" t="b">
        <v>1</v>
      </c>
      <c r="Q151" s="120" t="b">
        <v>1</v>
      </c>
      <c r="R151" s="120" t="b">
        <v>1</v>
      </c>
      <c r="T151" s="11" t="str">
        <f t="shared" si="8"/>
        <v>NOOOOO</v>
      </c>
    </row>
    <row r="152" spans="1:20" x14ac:dyDescent="0.25">
      <c r="A152" s="117">
        <v>1</v>
      </c>
      <c r="B152" s="118">
        <v>2</v>
      </c>
      <c r="C152" s="303">
        <f>APT!J152</f>
        <v>0</v>
      </c>
      <c r="D152" s="120" t="b">
        <v>1</v>
      </c>
      <c r="E152" s="304" t="str">
        <f>RIGHT(APT!C152,4)&amp;"."&amp;APT!M152&amp;"."&amp;APT!K152&amp;"."&amp;$C$5</f>
        <v>...Jn21</v>
      </c>
      <c r="F152" s="305">
        <f t="shared" ca="1" si="6"/>
        <v>44361</v>
      </c>
      <c r="G152" s="444">
        <f>APT!S152</f>
        <v>0</v>
      </c>
      <c r="H152" s="124">
        <f t="shared" ca="1" si="7"/>
        <v>44361</v>
      </c>
      <c r="I152" s="125">
        <v>0</v>
      </c>
      <c r="J152" s="304" t="str">
        <f>LEFT(APT!D152,20)&amp;"."&amp;APTPay!E152</f>
        <v>....Jn21</v>
      </c>
      <c r="K152" s="120" t="b">
        <v>1</v>
      </c>
      <c r="L152" s="126" t="s">
        <v>3686</v>
      </c>
      <c r="M152" s="120" t="b">
        <v>1</v>
      </c>
      <c r="N152" s="120" t="s">
        <v>3687</v>
      </c>
      <c r="O152" s="307">
        <f>APT!I152</f>
        <v>0</v>
      </c>
      <c r="P152" s="120" t="b">
        <v>1</v>
      </c>
      <c r="Q152" s="120" t="b">
        <v>1</v>
      </c>
      <c r="R152" s="120" t="b">
        <v>1</v>
      </c>
      <c r="T152" s="11" t="str">
        <f t="shared" si="8"/>
        <v>NOOOOO</v>
      </c>
    </row>
    <row r="153" spans="1:20" x14ac:dyDescent="0.25">
      <c r="A153" s="117">
        <v>1</v>
      </c>
      <c r="B153" s="118">
        <v>2</v>
      </c>
      <c r="C153" s="303">
        <f>APT!J153</f>
        <v>0</v>
      </c>
      <c r="D153" s="120" t="b">
        <v>1</v>
      </c>
      <c r="E153" s="304" t="str">
        <f>RIGHT(APT!C153,4)&amp;"."&amp;APT!M153&amp;"."&amp;APT!K153&amp;"."&amp;$C$5</f>
        <v>...Jn21</v>
      </c>
      <c r="F153" s="305">
        <f t="shared" ca="1" si="6"/>
        <v>44361</v>
      </c>
      <c r="G153" s="444">
        <f>APT!S153</f>
        <v>0</v>
      </c>
      <c r="H153" s="124">
        <f t="shared" ca="1" si="7"/>
        <v>44361</v>
      </c>
      <c r="I153" s="125">
        <v>0</v>
      </c>
      <c r="J153" s="304" t="str">
        <f>LEFT(APT!D153,20)&amp;"."&amp;APTPay!E153</f>
        <v>....Jn21</v>
      </c>
      <c r="K153" s="120" t="b">
        <v>1</v>
      </c>
      <c r="L153" s="126" t="s">
        <v>3686</v>
      </c>
      <c r="M153" s="120" t="b">
        <v>1</v>
      </c>
      <c r="N153" s="120" t="s">
        <v>3687</v>
      </c>
      <c r="O153" s="307">
        <f>APT!I153</f>
        <v>0</v>
      </c>
      <c r="P153" s="120" t="b">
        <v>1</v>
      </c>
      <c r="Q153" s="120" t="b">
        <v>1</v>
      </c>
      <c r="R153" s="120" t="b">
        <v>1</v>
      </c>
      <c r="T153" s="11" t="str">
        <f t="shared" si="8"/>
        <v>NOOOOO</v>
      </c>
    </row>
    <row r="154" spans="1:20" x14ac:dyDescent="0.25">
      <c r="A154" s="117">
        <v>1</v>
      </c>
      <c r="B154" s="118">
        <v>2</v>
      </c>
      <c r="C154" s="303">
        <f>APT!J154</f>
        <v>0</v>
      </c>
      <c r="D154" s="120" t="b">
        <v>1</v>
      </c>
      <c r="E154" s="304" t="str">
        <f>RIGHT(APT!C154,4)&amp;"."&amp;APT!M154&amp;"."&amp;APT!K154&amp;"."&amp;$C$5</f>
        <v>...Jn21</v>
      </c>
      <c r="F154" s="305">
        <f t="shared" ca="1" si="6"/>
        <v>44361</v>
      </c>
      <c r="G154" s="444">
        <f>APT!S154</f>
        <v>0</v>
      </c>
      <c r="H154" s="124">
        <f t="shared" ca="1" si="7"/>
        <v>44361</v>
      </c>
      <c r="I154" s="125">
        <v>0</v>
      </c>
      <c r="J154" s="304" t="str">
        <f>LEFT(APT!D154,20)&amp;"."&amp;APTPay!E154</f>
        <v>....Jn21</v>
      </c>
      <c r="K154" s="120" t="b">
        <v>1</v>
      </c>
      <c r="L154" s="126" t="s">
        <v>3686</v>
      </c>
      <c r="M154" s="120" t="b">
        <v>1</v>
      </c>
      <c r="N154" s="120" t="s">
        <v>3687</v>
      </c>
      <c r="O154" s="307">
        <f>APT!I154</f>
        <v>0</v>
      </c>
      <c r="P154" s="120" t="b">
        <v>1</v>
      </c>
      <c r="Q154" s="120" t="b">
        <v>1</v>
      </c>
      <c r="R154" s="120" t="b">
        <v>1</v>
      </c>
      <c r="T154" s="11" t="str">
        <f t="shared" si="8"/>
        <v>NOOOOO</v>
      </c>
    </row>
    <row r="155" spans="1:20" x14ac:dyDescent="0.25">
      <c r="A155" s="117">
        <v>1</v>
      </c>
      <c r="B155" s="118">
        <v>2</v>
      </c>
      <c r="C155" s="303">
        <f>APT!J155</f>
        <v>0</v>
      </c>
      <c r="D155" s="120" t="b">
        <v>1</v>
      </c>
      <c r="E155" s="304" t="str">
        <f>RIGHT(APT!C155,4)&amp;"."&amp;APT!M155&amp;"."&amp;APT!K155&amp;"."&amp;$C$5</f>
        <v>...Jn21</v>
      </c>
      <c r="F155" s="305">
        <f t="shared" ca="1" si="6"/>
        <v>44361</v>
      </c>
      <c r="G155" s="444">
        <f>APT!S155</f>
        <v>0</v>
      </c>
      <c r="H155" s="124">
        <f t="shared" ca="1" si="7"/>
        <v>44361</v>
      </c>
      <c r="I155" s="125">
        <v>0</v>
      </c>
      <c r="J155" s="304" t="str">
        <f>LEFT(APT!D155,20)&amp;"."&amp;APTPay!E155</f>
        <v>....Jn21</v>
      </c>
      <c r="K155" s="120" t="b">
        <v>1</v>
      </c>
      <c r="L155" s="126" t="s">
        <v>3686</v>
      </c>
      <c r="M155" s="120" t="b">
        <v>1</v>
      </c>
      <c r="N155" s="120" t="s">
        <v>3687</v>
      </c>
      <c r="O155" s="307">
        <f>APT!I155</f>
        <v>0</v>
      </c>
      <c r="P155" s="120" t="b">
        <v>1</v>
      </c>
      <c r="Q155" s="120" t="b">
        <v>1</v>
      </c>
      <c r="R155" s="120" t="b">
        <v>1</v>
      </c>
      <c r="T155" s="11" t="str">
        <f t="shared" si="8"/>
        <v>NOOOOO</v>
      </c>
    </row>
    <row r="156" spans="1:20" x14ac:dyDescent="0.25">
      <c r="A156" s="117">
        <v>1</v>
      </c>
      <c r="B156" s="118">
        <v>2</v>
      </c>
      <c r="C156" s="303">
        <f>APT!J156</f>
        <v>0</v>
      </c>
      <c r="D156" s="120" t="b">
        <v>1</v>
      </c>
      <c r="E156" s="304" t="str">
        <f>RIGHT(APT!C156,4)&amp;"."&amp;APT!M156&amp;"."&amp;APT!K156&amp;"."&amp;$C$5</f>
        <v>...Jn21</v>
      </c>
      <c r="F156" s="305">
        <f t="shared" ca="1" si="6"/>
        <v>44361</v>
      </c>
      <c r="G156" s="444">
        <f>APT!S156</f>
        <v>0</v>
      </c>
      <c r="H156" s="124">
        <f t="shared" ca="1" si="7"/>
        <v>44361</v>
      </c>
      <c r="I156" s="125">
        <v>0</v>
      </c>
      <c r="J156" s="304" t="str">
        <f>LEFT(APT!D156,20)&amp;"."&amp;APTPay!E156</f>
        <v>....Jn21</v>
      </c>
      <c r="K156" s="120" t="b">
        <v>1</v>
      </c>
      <c r="L156" s="126" t="s">
        <v>3686</v>
      </c>
      <c r="M156" s="120" t="b">
        <v>1</v>
      </c>
      <c r="N156" s="120" t="s">
        <v>3687</v>
      </c>
      <c r="O156" s="307">
        <f>APT!I156</f>
        <v>0</v>
      </c>
      <c r="P156" s="120" t="b">
        <v>1</v>
      </c>
      <c r="Q156" s="120" t="b">
        <v>1</v>
      </c>
      <c r="R156" s="120" t="b">
        <v>1</v>
      </c>
      <c r="T156" s="11" t="str">
        <f t="shared" si="8"/>
        <v>NOOOOO</v>
      </c>
    </row>
    <row r="157" spans="1:20" x14ac:dyDescent="0.25">
      <c r="A157" s="117">
        <v>1</v>
      </c>
      <c r="B157" s="118">
        <v>2</v>
      </c>
      <c r="C157" s="303">
        <f>APT!J157</f>
        <v>0</v>
      </c>
      <c r="D157" s="120" t="b">
        <v>1</v>
      </c>
      <c r="E157" s="304" t="str">
        <f>RIGHT(APT!C157,4)&amp;"."&amp;APT!M157&amp;"."&amp;APT!K157&amp;"."&amp;$C$5</f>
        <v>...Jn21</v>
      </c>
      <c r="F157" s="305">
        <f t="shared" ca="1" si="6"/>
        <v>44361</v>
      </c>
      <c r="G157" s="444">
        <f>APT!S157</f>
        <v>0</v>
      </c>
      <c r="H157" s="124">
        <f t="shared" ca="1" si="7"/>
        <v>44361</v>
      </c>
      <c r="I157" s="125">
        <v>0</v>
      </c>
      <c r="J157" s="304" t="str">
        <f>LEFT(APT!D157,20)&amp;"."&amp;APTPay!E157</f>
        <v>....Jn21</v>
      </c>
      <c r="K157" s="120" t="b">
        <v>1</v>
      </c>
      <c r="L157" s="126" t="s">
        <v>3686</v>
      </c>
      <c r="M157" s="120" t="b">
        <v>1</v>
      </c>
      <c r="N157" s="120" t="s">
        <v>3687</v>
      </c>
      <c r="O157" s="307">
        <f>APT!I157</f>
        <v>0</v>
      </c>
      <c r="P157" s="120" t="b">
        <v>1</v>
      </c>
      <c r="Q157" s="120" t="b">
        <v>1</v>
      </c>
      <c r="R157" s="120" t="b">
        <v>1</v>
      </c>
      <c r="T157" s="11" t="str">
        <f t="shared" si="8"/>
        <v>NOOOOO</v>
      </c>
    </row>
    <row r="158" spans="1:20" x14ac:dyDescent="0.25">
      <c r="A158" s="117">
        <v>1</v>
      </c>
      <c r="B158" s="118">
        <v>2</v>
      </c>
      <c r="C158" s="303">
        <f>APT!J158</f>
        <v>0</v>
      </c>
      <c r="D158" s="120" t="b">
        <v>1</v>
      </c>
      <c r="E158" s="304" t="str">
        <f>RIGHT(APT!C158,4)&amp;"."&amp;APT!M158&amp;"."&amp;APT!K158&amp;"."&amp;$C$5</f>
        <v>...Jn21</v>
      </c>
      <c r="F158" s="305">
        <f t="shared" ca="1" si="6"/>
        <v>44361</v>
      </c>
      <c r="G158" s="444">
        <f>APT!S158</f>
        <v>0</v>
      </c>
      <c r="H158" s="124">
        <f t="shared" ca="1" si="7"/>
        <v>44361</v>
      </c>
      <c r="I158" s="125">
        <v>0</v>
      </c>
      <c r="J158" s="304" t="str">
        <f>LEFT(APT!D158,20)&amp;"."&amp;APTPay!E158</f>
        <v>....Jn21</v>
      </c>
      <c r="K158" s="120" t="b">
        <v>1</v>
      </c>
      <c r="L158" s="126" t="s">
        <v>3686</v>
      </c>
      <c r="M158" s="120" t="b">
        <v>1</v>
      </c>
      <c r="N158" s="120" t="s">
        <v>3687</v>
      </c>
      <c r="O158" s="307">
        <f>APT!I158</f>
        <v>0</v>
      </c>
      <c r="P158" s="120" t="b">
        <v>1</v>
      </c>
      <c r="Q158" s="120" t="b">
        <v>1</v>
      </c>
      <c r="R158" s="120" t="b">
        <v>1</v>
      </c>
      <c r="T158" s="11" t="str">
        <f t="shared" si="8"/>
        <v>NOOOOO</v>
      </c>
    </row>
    <row r="159" spans="1:20" x14ac:dyDescent="0.25">
      <c r="A159" s="117">
        <v>1</v>
      </c>
      <c r="B159" s="118">
        <v>2</v>
      </c>
      <c r="C159" s="303">
        <f>APT!J159</f>
        <v>0</v>
      </c>
      <c r="D159" s="120" t="b">
        <v>1</v>
      </c>
      <c r="E159" s="304" t="str">
        <f>RIGHT(APT!C159,4)&amp;"."&amp;APT!M159&amp;"."&amp;APT!K159&amp;"."&amp;$C$5</f>
        <v>...Jn21</v>
      </c>
      <c r="F159" s="305">
        <f t="shared" ca="1" si="6"/>
        <v>44361</v>
      </c>
      <c r="G159" s="444">
        <f>APT!S159</f>
        <v>0</v>
      </c>
      <c r="H159" s="124">
        <f t="shared" ca="1" si="7"/>
        <v>44361</v>
      </c>
      <c r="I159" s="125">
        <v>0</v>
      </c>
      <c r="J159" s="304" t="str">
        <f>LEFT(APT!D159,20)&amp;"."&amp;APTPay!E159</f>
        <v>....Jn21</v>
      </c>
      <c r="K159" s="120" t="b">
        <v>1</v>
      </c>
      <c r="L159" s="126" t="s">
        <v>3686</v>
      </c>
      <c r="M159" s="120" t="b">
        <v>1</v>
      </c>
      <c r="N159" s="120" t="s">
        <v>3687</v>
      </c>
      <c r="O159" s="307">
        <f>APT!I159</f>
        <v>0</v>
      </c>
      <c r="P159" s="120" t="b">
        <v>1</v>
      </c>
      <c r="Q159" s="120" t="b">
        <v>1</v>
      </c>
      <c r="R159" s="120" t="b">
        <v>1</v>
      </c>
      <c r="T159" s="11" t="str">
        <f t="shared" si="8"/>
        <v>NOOOOO</v>
      </c>
    </row>
    <row r="160" spans="1:20" x14ac:dyDescent="0.25">
      <c r="A160" s="117">
        <v>1</v>
      </c>
      <c r="B160" s="118">
        <v>2</v>
      </c>
      <c r="C160" s="303">
        <f>APT!J160</f>
        <v>0</v>
      </c>
      <c r="D160" s="120" t="b">
        <v>1</v>
      </c>
      <c r="E160" s="304" t="str">
        <f>RIGHT(APT!C160,4)&amp;"."&amp;APT!M160&amp;"."&amp;APT!K160&amp;"."&amp;$C$5</f>
        <v>...Jn21</v>
      </c>
      <c r="F160" s="305">
        <f t="shared" ca="1" si="6"/>
        <v>44361</v>
      </c>
      <c r="G160" s="444">
        <f>APT!S160</f>
        <v>0</v>
      </c>
      <c r="H160" s="124">
        <f t="shared" ca="1" si="7"/>
        <v>44361</v>
      </c>
      <c r="I160" s="125">
        <v>0</v>
      </c>
      <c r="J160" s="304" t="str">
        <f>LEFT(APT!D160,20)&amp;"."&amp;APTPay!E160</f>
        <v>....Jn21</v>
      </c>
      <c r="K160" s="120" t="b">
        <v>1</v>
      </c>
      <c r="L160" s="126" t="s">
        <v>3686</v>
      </c>
      <c r="M160" s="120" t="b">
        <v>1</v>
      </c>
      <c r="N160" s="120" t="s">
        <v>3687</v>
      </c>
      <c r="O160" s="307">
        <f>APT!I160</f>
        <v>0</v>
      </c>
      <c r="P160" s="120" t="b">
        <v>1</v>
      </c>
      <c r="Q160" s="120" t="b">
        <v>1</v>
      </c>
      <c r="R160" s="120" t="b">
        <v>1</v>
      </c>
      <c r="T160" s="11" t="str">
        <f t="shared" si="8"/>
        <v>NOOOOO</v>
      </c>
    </row>
    <row r="161" spans="1:20" x14ac:dyDescent="0.25">
      <c r="A161" s="117">
        <v>1</v>
      </c>
      <c r="B161" s="118">
        <v>2</v>
      </c>
      <c r="C161" s="303">
        <f>APT!J161</f>
        <v>0</v>
      </c>
      <c r="D161" s="120" t="b">
        <v>1</v>
      </c>
      <c r="E161" s="304" t="str">
        <f>RIGHT(APT!C161,4)&amp;"."&amp;APT!M161&amp;"."&amp;APT!K161&amp;"."&amp;$C$5</f>
        <v>...Jn21</v>
      </c>
      <c r="F161" s="305">
        <f t="shared" ca="1" si="6"/>
        <v>44361</v>
      </c>
      <c r="G161" s="444">
        <f>APT!S161</f>
        <v>0</v>
      </c>
      <c r="H161" s="124">
        <f t="shared" ca="1" si="7"/>
        <v>44361</v>
      </c>
      <c r="I161" s="125">
        <v>0</v>
      </c>
      <c r="J161" s="304" t="str">
        <f>LEFT(APT!D161,20)&amp;"."&amp;APTPay!E161</f>
        <v>....Jn21</v>
      </c>
      <c r="K161" s="120" t="b">
        <v>1</v>
      </c>
      <c r="L161" s="126" t="s">
        <v>3686</v>
      </c>
      <c r="M161" s="120" t="b">
        <v>1</v>
      </c>
      <c r="N161" s="120" t="s">
        <v>3687</v>
      </c>
      <c r="O161" s="307">
        <f>APT!I161</f>
        <v>0</v>
      </c>
      <c r="P161" s="120" t="b">
        <v>1</v>
      </c>
      <c r="Q161" s="120" t="b">
        <v>1</v>
      </c>
      <c r="R161" s="120" t="b">
        <v>1</v>
      </c>
      <c r="T161" s="11" t="str">
        <f t="shared" si="8"/>
        <v>NOOOOO</v>
      </c>
    </row>
    <row r="162" spans="1:20" x14ac:dyDescent="0.25">
      <c r="A162" s="117">
        <v>1</v>
      </c>
      <c r="B162" s="118">
        <v>2</v>
      </c>
      <c r="C162" s="303">
        <f>APT!J162</f>
        <v>0</v>
      </c>
      <c r="D162" s="120" t="b">
        <v>1</v>
      </c>
      <c r="E162" s="304" t="str">
        <f>RIGHT(APT!C162,4)&amp;"."&amp;APT!M162&amp;"."&amp;APT!K162&amp;"."&amp;$C$5</f>
        <v>...Jn21</v>
      </c>
      <c r="F162" s="305">
        <f t="shared" ca="1" si="6"/>
        <v>44361</v>
      </c>
      <c r="G162" s="444">
        <f>APT!S162</f>
        <v>0</v>
      </c>
      <c r="H162" s="124">
        <f t="shared" ca="1" si="7"/>
        <v>44361</v>
      </c>
      <c r="I162" s="125">
        <v>0</v>
      </c>
      <c r="J162" s="304" t="str">
        <f>LEFT(APT!D162,20)&amp;"."&amp;APTPay!E162</f>
        <v>....Jn21</v>
      </c>
      <c r="K162" s="120" t="b">
        <v>1</v>
      </c>
      <c r="L162" s="126" t="s">
        <v>3686</v>
      </c>
      <c r="M162" s="120" t="b">
        <v>1</v>
      </c>
      <c r="N162" s="120" t="s">
        <v>3687</v>
      </c>
      <c r="O162" s="307">
        <f>APT!I162</f>
        <v>0</v>
      </c>
      <c r="P162" s="120" t="b">
        <v>1</v>
      </c>
      <c r="Q162" s="120" t="b">
        <v>1</v>
      </c>
      <c r="R162" s="120" t="b">
        <v>1</v>
      </c>
      <c r="T162" s="11" t="str">
        <f t="shared" si="8"/>
        <v>NOOOOO</v>
      </c>
    </row>
    <row r="163" spans="1:20" x14ac:dyDescent="0.25">
      <c r="A163" s="117">
        <v>1</v>
      </c>
      <c r="B163" s="118">
        <v>2</v>
      </c>
      <c r="C163" s="303">
        <f>APT!J163</f>
        <v>0</v>
      </c>
      <c r="D163" s="120" t="b">
        <v>1</v>
      </c>
      <c r="E163" s="304" t="str">
        <f>RIGHT(APT!C163,4)&amp;"."&amp;APT!M163&amp;"."&amp;APT!K163&amp;"."&amp;$C$5</f>
        <v>...Jn21</v>
      </c>
      <c r="F163" s="305">
        <f t="shared" ca="1" si="6"/>
        <v>44361</v>
      </c>
      <c r="G163" s="444">
        <f>APT!S163</f>
        <v>0</v>
      </c>
      <c r="H163" s="124">
        <f t="shared" ca="1" si="7"/>
        <v>44361</v>
      </c>
      <c r="I163" s="125">
        <v>0</v>
      </c>
      <c r="J163" s="304" t="str">
        <f>LEFT(APT!D163,20)&amp;"."&amp;APTPay!E163</f>
        <v>....Jn21</v>
      </c>
      <c r="K163" s="120" t="b">
        <v>1</v>
      </c>
      <c r="L163" s="126" t="s">
        <v>3686</v>
      </c>
      <c r="M163" s="120" t="b">
        <v>1</v>
      </c>
      <c r="N163" s="120" t="s">
        <v>3687</v>
      </c>
      <c r="O163" s="307">
        <f>APT!I163</f>
        <v>0</v>
      </c>
      <c r="P163" s="120" t="b">
        <v>1</v>
      </c>
      <c r="Q163" s="120" t="b">
        <v>1</v>
      </c>
      <c r="R163" s="120" t="b">
        <v>1</v>
      </c>
      <c r="T163" s="11" t="str">
        <f t="shared" si="8"/>
        <v>NOOOOO</v>
      </c>
    </row>
    <row r="164" spans="1:20" x14ac:dyDescent="0.25">
      <c r="A164" s="117">
        <v>1</v>
      </c>
      <c r="B164" s="118">
        <v>2</v>
      </c>
      <c r="C164" s="303">
        <f>APT!J164</f>
        <v>0</v>
      </c>
      <c r="D164" s="120" t="b">
        <v>1</v>
      </c>
      <c r="E164" s="304" t="str">
        <f>RIGHT(APT!C164,4)&amp;"."&amp;APT!M164&amp;"."&amp;APT!K164&amp;"."&amp;$C$5</f>
        <v>...Jn21</v>
      </c>
      <c r="F164" s="305">
        <f t="shared" ca="1" si="6"/>
        <v>44361</v>
      </c>
      <c r="G164" s="444">
        <f>APT!S164</f>
        <v>0</v>
      </c>
      <c r="H164" s="124">
        <f t="shared" ca="1" si="7"/>
        <v>44361</v>
      </c>
      <c r="I164" s="125">
        <v>0</v>
      </c>
      <c r="J164" s="304" t="str">
        <f>LEFT(APT!D164,20)&amp;"."&amp;APTPay!E164</f>
        <v>....Jn21</v>
      </c>
      <c r="K164" s="120" t="b">
        <v>1</v>
      </c>
      <c r="L164" s="126" t="s">
        <v>3686</v>
      </c>
      <c r="M164" s="120" t="b">
        <v>1</v>
      </c>
      <c r="N164" s="120" t="s">
        <v>3687</v>
      </c>
      <c r="O164" s="307">
        <f>APT!I164</f>
        <v>0</v>
      </c>
      <c r="P164" s="120" t="b">
        <v>1</v>
      </c>
      <c r="Q164" s="120" t="b">
        <v>1</v>
      </c>
      <c r="R164" s="120" t="b">
        <v>1</v>
      </c>
      <c r="T164" s="11" t="str">
        <f t="shared" si="8"/>
        <v>NOOOOO</v>
      </c>
    </row>
    <row r="165" spans="1:20" x14ac:dyDescent="0.25">
      <c r="A165" s="117">
        <v>1</v>
      </c>
      <c r="B165" s="118">
        <v>2</v>
      </c>
      <c r="C165" s="303">
        <f>APT!J165</f>
        <v>0</v>
      </c>
      <c r="D165" s="120" t="b">
        <v>1</v>
      </c>
      <c r="E165" s="304" t="str">
        <f>RIGHT(APT!C165,4)&amp;"."&amp;APT!M165&amp;"."&amp;APT!K165&amp;"."&amp;$C$5</f>
        <v>...Jn21</v>
      </c>
      <c r="F165" s="305">
        <f t="shared" ca="1" si="6"/>
        <v>44361</v>
      </c>
      <c r="G165" s="444">
        <f>APT!S165</f>
        <v>0</v>
      </c>
      <c r="H165" s="124">
        <f t="shared" ca="1" si="7"/>
        <v>44361</v>
      </c>
      <c r="I165" s="125">
        <v>0</v>
      </c>
      <c r="J165" s="304" t="str">
        <f>LEFT(APT!D165,20)&amp;"."&amp;APTPay!E165</f>
        <v>....Jn21</v>
      </c>
      <c r="K165" s="120" t="b">
        <v>1</v>
      </c>
      <c r="L165" s="126" t="s">
        <v>3686</v>
      </c>
      <c r="M165" s="120" t="b">
        <v>1</v>
      </c>
      <c r="N165" s="120" t="s">
        <v>3687</v>
      </c>
      <c r="O165" s="307">
        <f>APT!I165</f>
        <v>0</v>
      </c>
      <c r="P165" s="120" t="b">
        <v>1</v>
      </c>
      <c r="Q165" s="120" t="b">
        <v>1</v>
      </c>
      <c r="R165" s="120" t="b">
        <v>1</v>
      </c>
      <c r="T165" s="11" t="str">
        <f t="shared" si="8"/>
        <v>NOOOOO</v>
      </c>
    </row>
    <row r="166" spans="1:20" x14ac:dyDescent="0.25">
      <c r="A166" s="117">
        <v>1</v>
      </c>
      <c r="B166" s="118">
        <v>2</v>
      </c>
      <c r="C166" s="303">
        <f>APT!J166</f>
        <v>0</v>
      </c>
      <c r="D166" s="120" t="b">
        <v>1</v>
      </c>
      <c r="E166" s="304" t="str">
        <f>RIGHT(APT!C166,4)&amp;"."&amp;APT!M166&amp;"."&amp;APT!K166&amp;"."&amp;$C$5</f>
        <v>...Jn21</v>
      </c>
      <c r="F166" s="305">
        <f t="shared" ca="1" si="6"/>
        <v>44361</v>
      </c>
      <c r="G166" s="444">
        <f>APT!S166</f>
        <v>0</v>
      </c>
      <c r="H166" s="124">
        <f t="shared" ca="1" si="7"/>
        <v>44361</v>
      </c>
      <c r="I166" s="125">
        <v>0</v>
      </c>
      <c r="J166" s="304" t="str">
        <f>LEFT(APT!D166,20)&amp;"."&amp;APTPay!E166</f>
        <v>....Jn21</v>
      </c>
      <c r="K166" s="120" t="b">
        <v>1</v>
      </c>
      <c r="L166" s="126" t="s">
        <v>3686</v>
      </c>
      <c r="M166" s="120" t="b">
        <v>1</v>
      </c>
      <c r="N166" s="120" t="s">
        <v>3687</v>
      </c>
      <c r="O166" s="307">
        <f>APT!I166</f>
        <v>0</v>
      </c>
      <c r="P166" s="120" t="b">
        <v>1</v>
      </c>
      <c r="Q166" s="120" t="b">
        <v>1</v>
      </c>
      <c r="R166" s="120" t="b">
        <v>1</v>
      </c>
      <c r="T166" s="11" t="str">
        <f t="shared" si="8"/>
        <v>NOOOOO</v>
      </c>
    </row>
    <row r="167" spans="1:20" x14ac:dyDescent="0.25">
      <c r="A167" s="117">
        <v>1</v>
      </c>
      <c r="B167" s="118">
        <v>2</v>
      </c>
      <c r="C167" s="303">
        <f>APT!J167</f>
        <v>0</v>
      </c>
      <c r="D167" s="120" t="b">
        <v>1</v>
      </c>
      <c r="E167" s="304" t="str">
        <f>RIGHT(APT!C167,4)&amp;"."&amp;APT!M167&amp;"."&amp;APT!K167&amp;"."&amp;$C$5</f>
        <v>...Jn21</v>
      </c>
      <c r="F167" s="305">
        <f t="shared" ca="1" si="6"/>
        <v>44361</v>
      </c>
      <c r="G167" s="444">
        <f>APT!S167</f>
        <v>0</v>
      </c>
      <c r="H167" s="124">
        <f t="shared" ca="1" si="7"/>
        <v>44361</v>
      </c>
      <c r="I167" s="125">
        <v>0</v>
      </c>
      <c r="J167" s="304" t="str">
        <f>LEFT(APT!D167,20)&amp;"."&amp;APTPay!E167</f>
        <v>....Jn21</v>
      </c>
      <c r="K167" s="120" t="b">
        <v>1</v>
      </c>
      <c r="L167" s="126" t="s">
        <v>3686</v>
      </c>
      <c r="M167" s="120" t="b">
        <v>1</v>
      </c>
      <c r="N167" s="120" t="s">
        <v>3687</v>
      </c>
      <c r="O167" s="307">
        <f>APT!I167</f>
        <v>0</v>
      </c>
      <c r="P167" s="120" t="b">
        <v>1</v>
      </c>
      <c r="Q167" s="120" t="b">
        <v>1</v>
      </c>
      <c r="R167" s="120" t="b">
        <v>1</v>
      </c>
      <c r="T167" s="11" t="str">
        <f t="shared" si="8"/>
        <v>NOOOOO</v>
      </c>
    </row>
    <row r="168" spans="1:20" x14ac:dyDescent="0.25">
      <c r="A168" s="117">
        <v>1</v>
      </c>
      <c r="B168" s="118">
        <v>2</v>
      </c>
      <c r="C168" s="303">
        <f>APT!J168</f>
        <v>0</v>
      </c>
      <c r="D168" s="120" t="b">
        <v>1</v>
      </c>
      <c r="E168" s="304" t="str">
        <f>RIGHT(APT!C168,4)&amp;"."&amp;APT!M168&amp;"."&amp;APT!K168&amp;"."&amp;$C$5</f>
        <v>...Jn21</v>
      </c>
      <c r="F168" s="305">
        <f t="shared" ca="1" si="6"/>
        <v>44361</v>
      </c>
      <c r="G168" s="444">
        <f>APT!S168</f>
        <v>0</v>
      </c>
      <c r="H168" s="124">
        <f t="shared" ca="1" si="7"/>
        <v>44361</v>
      </c>
      <c r="I168" s="125">
        <v>0</v>
      </c>
      <c r="J168" s="304" t="str">
        <f>LEFT(APT!D168,20)&amp;"."&amp;APTPay!E168</f>
        <v>....Jn21</v>
      </c>
      <c r="K168" s="120" t="b">
        <v>1</v>
      </c>
      <c r="L168" s="126" t="s">
        <v>3686</v>
      </c>
      <c r="M168" s="120" t="b">
        <v>1</v>
      </c>
      <c r="N168" s="120" t="s">
        <v>3687</v>
      </c>
      <c r="O168" s="307">
        <f>APT!I168</f>
        <v>0</v>
      </c>
      <c r="P168" s="120" t="b">
        <v>1</v>
      </c>
      <c r="Q168" s="120" t="b">
        <v>1</v>
      </c>
      <c r="R168" s="120" t="b">
        <v>1</v>
      </c>
      <c r="T168" s="11" t="str">
        <f t="shared" si="8"/>
        <v>NOOOOO</v>
      </c>
    </row>
    <row r="169" spans="1:20" x14ac:dyDescent="0.25">
      <c r="A169" s="117">
        <v>1</v>
      </c>
      <c r="B169" s="118">
        <v>2</v>
      </c>
      <c r="C169" s="303">
        <f>APT!J169</f>
        <v>0</v>
      </c>
      <c r="D169" s="120" t="b">
        <v>1</v>
      </c>
      <c r="E169" s="304" t="str">
        <f>RIGHT(APT!C169,4)&amp;"."&amp;APT!M169&amp;"."&amp;APT!K169&amp;"."&amp;$C$5</f>
        <v>...Jn21</v>
      </c>
      <c r="F169" s="305">
        <f t="shared" ca="1" si="6"/>
        <v>44361</v>
      </c>
      <c r="G169" s="444">
        <f>APT!S169</f>
        <v>0</v>
      </c>
      <c r="H169" s="124">
        <f t="shared" ca="1" si="7"/>
        <v>44361</v>
      </c>
      <c r="I169" s="125">
        <v>0</v>
      </c>
      <c r="J169" s="304" t="str">
        <f>LEFT(APT!D169,20)&amp;"."&amp;APTPay!E169</f>
        <v>....Jn21</v>
      </c>
      <c r="K169" s="120" t="b">
        <v>1</v>
      </c>
      <c r="L169" s="126" t="s">
        <v>3686</v>
      </c>
      <c r="M169" s="120" t="b">
        <v>1</v>
      </c>
      <c r="N169" s="120" t="s">
        <v>3687</v>
      </c>
      <c r="O169" s="307">
        <f>APT!I169</f>
        <v>0</v>
      </c>
      <c r="P169" s="120" t="b">
        <v>1</v>
      </c>
      <c r="Q169" s="120" t="b">
        <v>1</v>
      </c>
      <c r="R169" s="120" t="b">
        <v>1</v>
      </c>
      <c r="T169" s="11" t="str">
        <f t="shared" si="8"/>
        <v>NOOOOO</v>
      </c>
    </row>
    <row r="170" spans="1:20" x14ac:dyDescent="0.25">
      <c r="A170" s="117">
        <v>1</v>
      </c>
      <c r="B170" s="118">
        <v>2</v>
      </c>
      <c r="C170" s="303">
        <f>APT!J170</f>
        <v>0</v>
      </c>
      <c r="D170" s="120" t="b">
        <v>1</v>
      </c>
      <c r="E170" s="304" t="str">
        <f>RIGHT(APT!C170,4)&amp;"."&amp;APT!M170&amp;"."&amp;APT!K170&amp;"."&amp;$C$5</f>
        <v>...Jn21</v>
      </c>
      <c r="F170" s="305">
        <f t="shared" ca="1" si="6"/>
        <v>44361</v>
      </c>
      <c r="G170" s="444">
        <f>APT!S170</f>
        <v>0</v>
      </c>
      <c r="H170" s="124">
        <f t="shared" ca="1" si="7"/>
        <v>44361</v>
      </c>
      <c r="I170" s="125">
        <v>0</v>
      </c>
      <c r="J170" s="304" t="str">
        <f>LEFT(APT!D170,20)&amp;"."&amp;APTPay!E170</f>
        <v>....Jn21</v>
      </c>
      <c r="K170" s="120" t="b">
        <v>1</v>
      </c>
      <c r="L170" s="126" t="s">
        <v>3686</v>
      </c>
      <c r="M170" s="120" t="b">
        <v>1</v>
      </c>
      <c r="N170" s="120" t="s">
        <v>3687</v>
      </c>
      <c r="O170" s="307">
        <f>APT!I170</f>
        <v>0</v>
      </c>
      <c r="P170" s="120" t="b">
        <v>1</v>
      </c>
      <c r="Q170" s="120" t="b">
        <v>1</v>
      </c>
      <c r="R170" s="120" t="b">
        <v>1</v>
      </c>
      <c r="T170" s="11" t="str">
        <f t="shared" si="8"/>
        <v>NOOOOO</v>
      </c>
    </row>
    <row r="171" spans="1:20" x14ac:dyDescent="0.25">
      <c r="A171" s="117">
        <v>1</v>
      </c>
      <c r="B171" s="118">
        <v>2</v>
      </c>
      <c r="C171" s="303">
        <f>APT!J171</f>
        <v>0</v>
      </c>
      <c r="D171" s="120" t="b">
        <v>1</v>
      </c>
      <c r="E171" s="304" t="str">
        <f>RIGHT(APT!C171,4)&amp;"."&amp;APT!M171&amp;"."&amp;APT!K171&amp;"."&amp;$C$5</f>
        <v>...Jn21</v>
      </c>
      <c r="F171" s="305">
        <f t="shared" ca="1" si="6"/>
        <v>44361</v>
      </c>
      <c r="G171" s="444">
        <f>APT!S171</f>
        <v>0</v>
      </c>
      <c r="H171" s="124">
        <f t="shared" ca="1" si="7"/>
        <v>44361</v>
      </c>
      <c r="I171" s="125">
        <v>0</v>
      </c>
      <c r="J171" s="304" t="str">
        <f>LEFT(APT!D171,20)&amp;"."&amp;APTPay!E171</f>
        <v>....Jn21</v>
      </c>
      <c r="K171" s="120" t="b">
        <v>1</v>
      </c>
      <c r="L171" s="126" t="s">
        <v>3686</v>
      </c>
      <c r="M171" s="120" t="b">
        <v>1</v>
      </c>
      <c r="N171" s="120" t="s">
        <v>3687</v>
      </c>
      <c r="O171" s="307">
        <f>APT!I171</f>
        <v>0</v>
      </c>
      <c r="P171" s="120" t="b">
        <v>1</v>
      </c>
      <c r="Q171" s="120" t="b">
        <v>1</v>
      </c>
      <c r="R171" s="120" t="b">
        <v>1</v>
      </c>
      <c r="T171" s="11" t="str">
        <f t="shared" si="8"/>
        <v>NOOOOO</v>
      </c>
    </row>
    <row r="172" spans="1:20" x14ac:dyDescent="0.25">
      <c r="A172" s="117">
        <v>1</v>
      </c>
      <c r="B172" s="118">
        <v>2</v>
      </c>
      <c r="C172" s="303">
        <f>APT!J172</f>
        <v>0</v>
      </c>
      <c r="D172" s="120" t="b">
        <v>1</v>
      </c>
      <c r="E172" s="304" t="str">
        <f>RIGHT(APT!C172,4)&amp;"."&amp;APT!M172&amp;"."&amp;APT!K172&amp;"."&amp;$C$5</f>
        <v>...Jn21</v>
      </c>
      <c r="F172" s="305">
        <f t="shared" ca="1" si="6"/>
        <v>44361</v>
      </c>
      <c r="G172" s="444">
        <f>APT!S172</f>
        <v>0</v>
      </c>
      <c r="H172" s="124">
        <f t="shared" ca="1" si="7"/>
        <v>44361</v>
      </c>
      <c r="I172" s="125">
        <v>0</v>
      </c>
      <c r="J172" s="304" t="str">
        <f>LEFT(APT!D172,20)&amp;"."&amp;APTPay!E172</f>
        <v>....Jn21</v>
      </c>
      <c r="K172" s="120" t="b">
        <v>1</v>
      </c>
      <c r="L172" s="126" t="s">
        <v>3686</v>
      </c>
      <c r="M172" s="120" t="b">
        <v>1</v>
      </c>
      <c r="N172" s="120" t="s">
        <v>3687</v>
      </c>
      <c r="O172" s="307">
        <f>APT!I172</f>
        <v>0</v>
      </c>
      <c r="P172" s="120" t="b">
        <v>1</v>
      </c>
      <c r="Q172" s="120" t="b">
        <v>1</v>
      </c>
      <c r="R172" s="120" t="b">
        <v>1</v>
      </c>
      <c r="T172" s="11" t="str">
        <f t="shared" si="8"/>
        <v>NOOOOO</v>
      </c>
    </row>
    <row r="173" spans="1:20" x14ac:dyDescent="0.25">
      <c r="A173" s="117">
        <v>1</v>
      </c>
      <c r="B173" s="118">
        <v>2</v>
      </c>
      <c r="C173" s="303">
        <f>APT!J173</f>
        <v>0</v>
      </c>
      <c r="D173" s="120" t="b">
        <v>1</v>
      </c>
      <c r="E173" s="304" t="str">
        <f>RIGHT(APT!C173,4)&amp;"."&amp;APT!M173&amp;"."&amp;APT!K173&amp;"."&amp;$C$5</f>
        <v>...Jn21</v>
      </c>
      <c r="F173" s="305">
        <f t="shared" ca="1" si="6"/>
        <v>44361</v>
      </c>
      <c r="G173" s="444">
        <f>APT!S173</f>
        <v>0</v>
      </c>
      <c r="H173" s="124">
        <f t="shared" ca="1" si="7"/>
        <v>44361</v>
      </c>
      <c r="I173" s="125">
        <v>0</v>
      </c>
      <c r="J173" s="304" t="str">
        <f>LEFT(APT!D173,20)&amp;"."&amp;APTPay!E173</f>
        <v>....Jn21</v>
      </c>
      <c r="K173" s="120" t="b">
        <v>1</v>
      </c>
      <c r="L173" s="126" t="s">
        <v>3686</v>
      </c>
      <c r="M173" s="120" t="b">
        <v>1</v>
      </c>
      <c r="N173" s="120" t="s">
        <v>3687</v>
      </c>
      <c r="O173" s="307">
        <f>APT!I173</f>
        <v>0</v>
      </c>
      <c r="P173" s="120" t="b">
        <v>1</v>
      </c>
      <c r="Q173" s="120" t="b">
        <v>1</v>
      </c>
      <c r="R173" s="120" t="b">
        <v>1</v>
      </c>
      <c r="T173" s="11" t="str">
        <f t="shared" si="8"/>
        <v>NOOOOO</v>
      </c>
    </row>
    <row r="174" spans="1:20" x14ac:dyDescent="0.25">
      <c r="A174" s="117">
        <v>1</v>
      </c>
      <c r="B174" s="118">
        <v>2</v>
      </c>
      <c r="C174" s="303">
        <f>APT!J174</f>
        <v>0</v>
      </c>
      <c r="D174" s="120" t="b">
        <v>1</v>
      </c>
      <c r="E174" s="304" t="str">
        <f>RIGHT(APT!C174,4)&amp;"."&amp;APT!M174&amp;"."&amp;APT!K174&amp;"."&amp;$C$5</f>
        <v>...Jn21</v>
      </c>
      <c r="F174" s="305">
        <f t="shared" ca="1" si="6"/>
        <v>44361</v>
      </c>
      <c r="G174" s="444">
        <f>APT!S174</f>
        <v>0</v>
      </c>
      <c r="H174" s="124">
        <f t="shared" ca="1" si="7"/>
        <v>44361</v>
      </c>
      <c r="I174" s="125">
        <v>0</v>
      </c>
      <c r="J174" s="304" t="str">
        <f>LEFT(APT!D174,20)&amp;"."&amp;APTPay!E174</f>
        <v>....Jn21</v>
      </c>
      <c r="K174" s="120" t="b">
        <v>1</v>
      </c>
      <c r="L174" s="126" t="s">
        <v>3686</v>
      </c>
      <c r="M174" s="120" t="b">
        <v>1</v>
      </c>
      <c r="N174" s="120" t="s">
        <v>3687</v>
      </c>
      <c r="O174" s="307">
        <f>APT!I174</f>
        <v>0</v>
      </c>
      <c r="P174" s="120" t="b">
        <v>1</v>
      </c>
      <c r="Q174" s="120" t="b">
        <v>1</v>
      </c>
      <c r="R174" s="120" t="b">
        <v>1</v>
      </c>
      <c r="T174" s="11" t="str">
        <f t="shared" si="8"/>
        <v>NOOOOO</v>
      </c>
    </row>
    <row r="175" spans="1:20" x14ac:dyDescent="0.25">
      <c r="A175" s="117">
        <v>1</v>
      </c>
      <c r="B175" s="118">
        <v>2</v>
      </c>
      <c r="C175" s="303">
        <f>APT!J175</f>
        <v>0</v>
      </c>
      <c r="D175" s="120" t="b">
        <v>1</v>
      </c>
      <c r="E175" s="304" t="str">
        <f>RIGHT(APT!C175,4)&amp;"."&amp;APT!M175&amp;"."&amp;APT!K175&amp;"."&amp;$C$5</f>
        <v>...Jn21</v>
      </c>
      <c r="F175" s="305">
        <f t="shared" ca="1" si="6"/>
        <v>44361</v>
      </c>
      <c r="G175" s="444">
        <f>APT!S175</f>
        <v>0</v>
      </c>
      <c r="H175" s="124">
        <f t="shared" ca="1" si="7"/>
        <v>44361</v>
      </c>
      <c r="I175" s="125">
        <v>0</v>
      </c>
      <c r="J175" s="304" t="str">
        <f>LEFT(APT!D175,20)&amp;"."&amp;APTPay!E175</f>
        <v>....Jn21</v>
      </c>
      <c r="K175" s="120" t="b">
        <v>1</v>
      </c>
      <c r="L175" s="126" t="s">
        <v>3686</v>
      </c>
      <c r="M175" s="120" t="b">
        <v>1</v>
      </c>
      <c r="N175" s="120" t="s">
        <v>3687</v>
      </c>
      <c r="O175" s="307">
        <f>APT!I175</f>
        <v>0</v>
      </c>
      <c r="P175" s="120" t="b">
        <v>1</v>
      </c>
      <c r="Q175" s="120" t="b">
        <v>1</v>
      </c>
      <c r="R175" s="120" t="b">
        <v>1</v>
      </c>
      <c r="T175" s="11" t="str">
        <f t="shared" si="8"/>
        <v>NOOOOO</v>
      </c>
    </row>
    <row r="176" spans="1:20" x14ac:dyDescent="0.25">
      <c r="A176" s="117">
        <v>1</v>
      </c>
      <c r="B176" s="118">
        <v>2</v>
      </c>
      <c r="C176" s="303">
        <f>APT!J176</f>
        <v>0</v>
      </c>
      <c r="D176" s="120" t="b">
        <v>1</v>
      </c>
      <c r="E176" s="304" t="str">
        <f>RIGHT(APT!C176,4)&amp;"."&amp;APT!M176&amp;"."&amp;APT!K176&amp;"."&amp;$C$5</f>
        <v>...Jn21</v>
      </c>
      <c r="F176" s="305">
        <f t="shared" ca="1" si="6"/>
        <v>44361</v>
      </c>
      <c r="G176" s="444">
        <f>APT!S176</f>
        <v>0</v>
      </c>
      <c r="H176" s="124">
        <f t="shared" ca="1" si="7"/>
        <v>44361</v>
      </c>
      <c r="I176" s="125">
        <v>0</v>
      </c>
      <c r="J176" s="304" t="str">
        <f>LEFT(APT!D176,20)&amp;"."&amp;APTPay!E176</f>
        <v>....Jn21</v>
      </c>
      <c r="K176" s="120" t="b">
        <v>1</v>
      </c>
      <c r="L176" s="126" t="s">
        <v>3686</v>
      </c>
      <c r="M176" s="120" t="b">
        <v>1</v>
      </c>
      <c r="N176" s="120" t="s">
        <v>3687</v>
      </c>
      <c r="O176" s="307">
        <f>APT!I176</f>
        <v>0</v>
      </c>
      <c r="P176" s="120" t="b">
        <v>1</v>
      </c>
      <c r="Q176" s="120" t="b">
        <v>1</v>
      </c>
      <c r="R176" s="120" t="b">
        <v>1</v>
      </c>
      <c r="T176" s="11" t="str">
        <f t="shared" si="8"/>
        <v>NOOOOO</v>
      </c>
    </row>
    <row r="177" spans="1:20" x14ac:dyDescent="0.25">
      <c r="A177" s="117">
        <v>1</v>
      </c>
      <c r="B177" s="118">
        <v>2</v>
      </c>
      <c r="C177" s="303">
        <f>APT!J177</f>
        <v>0</v>
      </c>
      <c r="D177" s="120" t="b">
        <v>1</v>
      </c>
      <c r="E177" s="304" t="str">
        <f>RIGHT(APT!C177,4)&amp;"."&amp;APT!M177&amp;"."&amp;APT!K177&amp;"."&amp;$C$5</f>
        <v>...Jn21</v>
      </c>
      <c r="F177" s="305">
        <f t="shared" ca="1" si="6"/>
        <v>44361</v>
      </c>
      <c r="G177" s="444">
        <f>APT!S177</f>
        <v>0</v>
      </c>
      <c r="H177" s="124">
        <f t="shared" ca="1" si="7"/>
        <v>44361</v>
      </c>
      <c r="I177" s="125">
        <v>0</v>
      </c>
      <c r="J177" s="304" t="str">
        <f>LEFT(APT!D177,20)&amp;"."&amp;APTPay!E177</f>
        <v>....Jn21</v>
      </c>
      <c r="K177" s="120" t="b">
        <v>1</v>
      </c>
      <c r="L177" s="126" t="s">
        <v>3686</v>
      </c>
      <c r="M177" s="120" t="b">
        <v>1</v>
      </c>
      <c r="N177" s="120" t="s">
        <v>3687</v>
      </c>
      <c r="O177" s="307">
        <f>APT!I177</f>
        <v>0</v>
      </c>
      <c r="P177" s="120" t="b">
        <v>1</v>
      </c>
      <c r="Q177" s="120" t="b">
        <v>1</v>
      </c>
      <c r="R177" s="120" t="b">
        <v>1</v>
      </c>
      <c r="T177" s="11" t="str">
        <f t="shared" si="8"/>
        <v>NOOOOO</v>
      </c>
    </row>
    <row r="178" spans="1:20" x14ac:dyDescent="0.25">
      <c r="A178" s="117">
        <v>1</v>
      </c>
      <c r="B178" s="118">
        <v>2</v>
      </c>
      <c r="C178" s="303">
        <f>APT!J178</f>
        <v>0</v>
      </c>
      <c r="D178" s="120" t="b">
        <v>1</v>
      </c>
      <c r="E178" s="304" t="str">
        <f>RIGHT(APT!C178,4)&amp;"."&amp;APT!M178&amp;"."&amp;APT!K178&amp;"."&amp;$C$5</f>
        <v>...Jn21</v>
      </c>
      <c r="F178" s="305">
        <f t="shared" ca="1" si="6"/>
        <v>44361</v>
      </c>
      <c r="G178" s="444">
        <f>APT!S178</f>
        <v>0</v>
      </c>
      <c r="H178" s="124">
        <f t="shared" ca="1" si="7"/>
        <v>44361</v>
      </c>
      <c r="I178" s="125">
        <v>0</v>
      </c>
      <c r="J178" s="304" t="str">
        <f>LEFT(APT!D178,20)&amp;"."&amp;APTPay!E178</f>
        <v>....Jn21</v>
      </c>
      <c r="K178" s="120" t="b">
        <v>1</v>
      </c>
      <c r="L178" s="126" t="s">
        <v>3686</v>
      </c>
      <c r="M178" s="120" t="b">
        <v>1</v>
      </c>
      <c r="N178" s="120" t="s">
        <v>3687</v>
      </c>
      <c r="O178" s="307">
        <f>APT!I178</f>
        <v>0</v>
      </c>
      <c r="P178" s="120" t="b">
        <v>1</v>
      </c>
      <c r="Q178" s="120" t="b">
        <v>1</v>
      </c>
      <c r="R178" s="120" t="b">
        <v>1</v>
      </c>
      <c r="T178" s="11" t="str">
        <f t="shared" si="8"/>
        <v>NOOOOO</v>
      </c>
    </row>
    <row r="179" spans="1:20" x14ac:dyDescent="0.25">
      <c r="A179" s="117">
        <v>1</v>
      </c>
      <c r="B179" s="118">
        <v>2</v>
      </c>
      <c r="C179" s="303">
        <f>APT!J179</f>
        <v>0</v>
      </c>
      <c r="D179" s="120" t="b">
        <v>1</v>
      </c>
      <c r="E179" s="304" t="str">
        <f>RIGHT(APT!C179,4)&amp;"."&amp;APT!M179&amp;"."&amp;APT!K179&amp;"."&amp;$C$5</f>
        <v>...Jn21</v>
      </c>
      <c r="F179" s="305">
        <f t="shared" ca="1" si="6"/>
        <v>44361</v>
      </c>
      <c r="G179" s="444">
        <f>APT!S179</f>
        <v>0</v>
      </c>
      <c r="H179" s="124">
        <f t="shared" ca="1" si="7"/>
        <v>44361</v>
      </c>
      <c r="I179" s="125">
        <v>0</v>
      </c>
      <c r="J179" s="304" t="str">
        <f>LEFT(APT!D179,20)&amp;"."&amp;APTPay!E179</f>
        <v>....Jn21</v>
      </c>
      <c r="K179" s="120" t="b">
        <v>1</v>
      </c>
      <c r="L179" s="126" t="s">
        <v>3686</v>
      </c>
      <c r="M179" s="120" t="b">
        <v>1</v>
      </c>
      <c r="N179" s="120" t="s">
        <v>3687</v>
      </c>
      <c r="O179" s="307">
        <f>APT!I179</f>
        <v>0</v>
      </c>
      <c r="P179" s="120" t="b">
        <v>1</v>
      </c>
      <c r="Q179" s="120" t="b">
        <v>1</v>
      </c>
      <c r="R179" s="120" t="b">
        <v>1</v>
      </c>
      <c r="T179" s="11" t="str">
        <f t="shared" si="8"/>
        <v>NOOOOO</v>
      </c>
    </row>
    <row r="180" spans="1:20" x14ac:dyDescent="0.25">
      <c r="A180" s="117">
        <v>1</v>
      </c>
      <c r="B180" s="118">
        <v>2</v>
      </c>
      <c r="C180" s="303">
        <f>APT!J180</f>
        <v>0</v>
      </c>
      <c r="D180" s="120" t="b">
        <v>1</v>
      </c>
      <c r="E180" s="304" t="str">
        <f>RIGHT(APT!C180,4)&amp;"."&amp;APT!M180&amp;"."&amp;APT!K180&amp;"."&amp;$C$5</f>
        <v>...Jn21</v>
      </c>
      <c r="F180" s="305">
        <f t="shared" ca="1" si="6"/>
        <v>44361</v>
      </c>
      <c r="G180" s="444">
        <f>APT!S180</f>
        <v>0</v>
      </c>
      <c r="H180" s="124">
        <f t="shared" ca="1" si="7"/>
        <v>44361</v>
      </c>
      <c r="I180" s="125">
        <v>0</v>
      </c>
      <c r="J180" s="304" t="str">
        <f>LEFT(APT!D180,20)&amp;"."&amp;APTPay!E180</f>
        <v>....Jn21</v>
      </c>
      <c r="K180" s="120" t="b">
        <v>1</v>
      </c>
      <c r="L180" s="126" t="s">
        <v>3686</v>
      </c>
      <c r="M180" s="120" t="b">
        <v>1</v>
      </c>
      <c r="N180" s="120" t="s">
        <v>3687</v>
      </c>
      <c r="O180" s="307">
        <f>APT!I180</f>
        <v>0</v>
      </c>
      <c r="P180" s="120" t="b">
        <v>1</v>
      </c>
      <c r="Q180" s="120" t="b">
        <v>1</v>
      </c>
      <c r="R180" s="120" t="b">
        <v>1</v>
      </c>
      <c r="T180" s="11" t="str">
        <f t="shared" si="8"/>
        <v>NOOOOO</v>
      </c>
    </row>
    <row r="181" spans="1:20" x14ac:dyDescent="0.25">
      <c r="A181" s="117">
        <v>1</v>
      </c>
      <c r="B181" s="118">
        <v>2</v>
      </c>
      <c r="C181" s="303">
        <f>APT!J181</f>
        <v>0</v>
      </c>
      <c r="D181" s="120" t="b">
        <v>1</v>
      </c>
      <c r="E181" s="304" t="str">
        <f>RIGHT(APT!C181,4)&amp;"."&amp;APT!M181&amp;"."&amp;APT!K181&amp;"."&amp;$C$5</f>
        <v>...Jn21</v>
      </c>
      <c r="F181" s="305">
        <f t="shared" ca="1" si="6"/>
        <v>44361</v>
      </c>
      <c r="G181" s="444">
        <f>APT!S181</f>
        <v>0</v>
      </c>
      <c r="H181" s="124">
        <f t="shared" ca="1" si="7"/>
        <v>44361</v>
      </c>
      <c r="I181" s="125">
        <v>0</v>
      </c>
      <c r="J181" s="304" t="str">
        <f>LEFT(APT!D181,20)&amp;"."&amp;APTPay!E181</f>
        <v>....Jn21</v>
      </c>
      <c r="K181" s="120" t="b">
        <v>1</v>
      </c>
      <c r="L181" s="126" t="s">
        <v>3686</v>
      </c>
      <c r="M181" s="120" t="b">
        <v>1</v>
      </c>
      <c r="N181" s="120" t="s">
        <v>3687</v>
      </c>
      <c r="O181" s="307">
        <f>APT!I181</f>
        <v>0</v>
      </c>
      <c r="P181" s="120" t="b">
        <v>1</v>
      </c>
      <c r="Q181" s="120" t="b">
        <v>1</v>
      </c>
      <c r="R181" s="120" t="b">
        <v>1</v>
      </c>
      <c r="T181" s="11" t="str">
        <f t="shared" si="8"/>
        <v>NOOOOO</v>
      </c>
    </row>
    <row r="182" spans="1:20" x14ac:dyDescent="0.25">
      <c r="A182" s="117">
        <v>1</v>
      </c>
      <c r="B182" s="118">
        <v>2</v>
      </c>
      <c r="C182" s="303">
        <f>APT!J182</f>
        <v>0</v>
      </c>
      <c r="D182" s="120" t="b">
        <v>1</v>
      </c>
      <c r="E182" s="304" t="str">
        <f>RIGHT(APT!C182,4)&amp;"."&amp;APT!M182&amp;"."&amp;APT!K182&amp;"."&amp;$C$5</f>
        <v>...Jn21</v>
      </c>
      <c r="F182" s="305">
        <f t="shared" ca="1" si="6"/>
        <v>44361</v>
      </c>
      <c r="G182" s="444">
        <f>APT!S182</f>
        <v>0</v>
      </c>
      <c r="H182" s="124">
        <f t="shared" ca="1" si="7"/>
        <v>44361</v>
      </c>
      <c r="I182" s="125">
        <v>0</v>
      </c>
      <c r="J182" s="304" t="str">
        <f>LEFT(APT!D182,20)&amp;"."&amp;APTPay!E182</f>
        <v>....Jn21</v>
      </c>
      <c r="K182" s="120" t="b">
        <v>1</v>
      </c>
      <c r="L182" s="126" t="s">
        <v>3686</v>
      </c>
      <c r="M182" s="120" t="b">
        <v>1</v>
      </c>
      <c r="N182" s="120" t="s">
        <v>3687</v>
      </c>
      <c r="O182" s="307">
        <f>APT!I182</f>
        <v>0</v>
      </c>
      <c r="P182" s="120" t="b">
        <v>1</v>
      </c>
      <c r="Q182" s="120" t="b">
        <v>1</v>
      </c>
      <c r="R182" s="120" t="b">
        <v>1</v>
      </c>
      <c r="T182" s="11" t="str">
        <f t="shared" si="8"/>
        <v>NOOOOO</v>
      </c>
    </row>
    <row r="183" spans="1:20" x14ac:dyDescent="0.25">
      <c r="A183" s="117">
        <v>1</v>
      </c>
      <c r="B183" s="118">
        <v>2</v>
      </c>
      <c r="C183" s="303">
        <f>APT!J183</f>
        <v>0</v>
      </c>
      <c r="D183" s="120" t="b">
        <v>1</v>
      </c>
      <c r="E183" s="304" t="str">
        <f>RIGHT(APT!C183,4)&amp;"."&amp;APT!M183&amp;"."&amp;APT!K183&amp;"."&amp;$C$5</f>
        <v>...Jn21</v>
      </c>
      <c r="F183" s="305">
        <f t="shared" ca="1" si="6"/>
        <v>44361</v>
      </c>
      <c r="G183" s="444">
        <f>APT!S183</f>
        <v>0</v>
      </c>
      <c r="H183" s="124">
        <f t="shared" ca="1" si="7"/>
        <v>44361</v>
      </c>
      <c r="I183" s="125">
        <v>0</v>
      </c>
      <c r="J183" s="304" t="str">
        <f>LEFT(APT!D183,20)&amp;"."&amp;APTPay!E183</f>
        <v>....Jn21</v>
      </c>
      <c r="K183" s="120" t="b">
        <v>1</v>
      </c>
      <c r="L183" s="126" t="s">
        <v>3686</v>
      </c>
      <c r="M183" s="120" t="b">
        <v>1</v>
      </c>
      <c r="N183" s="120" t="s">
        <v>3687</v>
      </c>
      <c r="O183" s="307">
        <f>APT!I183</f>
        <v>0</v>
      </c>
      <c r="P183" s="120" t="b">
        <v>1</v>
      </c>
      <c r="Q183" s="120" t="b">
        <v>1</v>
      </c>
      <c r="R183" s="120" t="b">
        <v>1</v>
      </c>
      <c r="T183" s="11" t="str">
        <f t="shared" si="8"/>
        <v>NOOOOO</v>
      </c>
    </row>
    <row r="184" spans="1:20" x14ac:dyDescent="0.25">
      <c r="A184" s="117">
        <v>1</v>
      </c>
      <c r="B184" s="118">
        <v>2</v>
      </c>
      <c r="C184" s="303">
        <f>APT!J184</f>
        <v>0</v>
      </c>
      <c r="D184" s="120" t="b">
        <v>1</v>
      </c>
      <c r="E184" s="304" t="str">
        <f>RIGHT(APT!C184,4)&amp;"."&amp;APT!M184&amp;"."&amp;APT!K184&amp;"."&amp;$C$5</f>
        <v>...Jn21</v>
      </c>
      <c r="F184" s="305">
        <f t="shared" ca="1" si="6"/>
        <v>44361</v>
      </c>
      <c r="G184" s="444">
        <f>APT!S184</f>
        <v>0</v>
      </c>
      <c r="H184" s="124">
        <f t="shared" ca="1" si="7"/>
        <v>44361</v>
      </c>
      <c r="I184" s="125">
        <v>0</v>
      </c>
      <c r="J184" s="304" t="str">
        <f>LEFT(APT!D184,20)&amp;"."&amp;APTPay!E184</f>
        <v>....Jn21</v>
      </c>
      <c r="K184" s="120" t="b">
        <v>1</v>
      </c>
      <c r="L184" s="126" t="s">
        <v>3686</v>
      </c>
      <c r="M184" s="120" t="b">
        <v>1</v>
      </c>
      <c r="N184" s="120" t="s">
        <v>3687</v>
      </c>
      <c r="O184" s="307">
        <f>APT!I184</f>
        <v>0</v>
      </c>
      <c r="P184" s="120" t="b">
        <v>1</v>
      </c>
      <c r="Q184" s="120" t="b">
        <v>1</v>
      </c>
      <c r="R184" s="120" t="b">
        <v>1</v>
      </c>
      <c r="T184" s="11" t="str">
        <f t="shared" si="8"/>
        <v>NOOOOO</v>
      </c>
    </row>
    <row r="185" spans="1:20" x14ac:dyDescent="0.25">
      <c r="A185" s="117">
        <v>1</v>
      </c>
      <c r="B185" s="118">
        <v>2</v>
      </c>
      <c r="C185" s="303">
        <f>APT!J185</f>
        <v>0</v>
      </c>
      <c r="D185" s="120" t="b">
        <v>1</v>
      </c>
      <c r="E185" s="304" t="str">
        <f>RIGHT(APT!C185,4)&amp;"."&amp;APT!M185&amp;"."&amp;APT!K185&amp;"."&amp;$C$5</f>
        <v>...Jn21</v>
      </c>
      <c r="F185" s="305">
        <f t="shared" ca="1" si="6"/>
        <v>44361</v>
      </c>
      <c r="G185" s="444">
        <f>APT!S185</f>
        <v>0</v>
      </c>
      <c r="H185" s="124">
        <f t="shared" ca="1" si="7"/>
        <v>44361</v>
      </c>
      <c r="I185" s="125">
        <v>0</v>
      </c>
      <c r="J185" s="304" t="str">
        <f>LEFT(APT!D185,20)&amp;"."&amp;APTPay!E185</f>
        <v>....Jn21</v>
      </c>
      <c r="K185" s="120" t="b">
        <v>1</v>
      </c>
      <c r="L185" s="126" t="s">
        <v>3686</v>
      </c>
      <c r="M185" s="120" t="b">
        <v>1</v>
      </c>
      <c r="N185" s="120" t="s">
        <v>3687</v>
      </c>
      <c r="O185" s="307">
        <f>APT!I185</f>
        <v>0</v>
      </c>
      <c r="P185" s="120" t="b">
        <v>1</v>
      </c>
      <c r="Q185" s="120" t="b">
        <v>1</v>
      </c>
      <c r="R185" s="120" t="b">
        <v>1</v>
      </c>
      <c r="T185" s="11" t="str">
        <f t="shared" si="8"/>
        <v>NOOOOO</v>
      </c>
    </row>
  </sheetData>
  <autoFilter ref="A19:J185"/>
  <mergeCells count="5">
    <mergeCell ref="A1:N1"/>
    <mergeCell ref="B3:E3"/>
    <mergeCell ref="H3:I3"/>
    <mergeCell ref="C7:D8"/>
    <mergeCell ref="C10:D11"/>
  </mergeCells>
  <conditionalFormatting sqref="G20:G185">
    <cfRule type="cellIs" dxfId="91" priority="4" operator="lessThan">
      <formula>0</formula>
    </cfRule>
    <cfRule type="cellIs" dxfId="90" priority="5" operator="equal">
      <formula>0</formula>
    </cfRule>
  </conditionalFormatting>
  <conditionalFormatting sqref="C7:D8">
    <cfRule type="cellIs" dxfId="89" priority="3" operator="equal">
      <formula>"Error"</formula>
    </cfRule>
  </conditionalFormatting>
  <conditionalFormatting sqref="C10:D11">
    <cfRule type="cellIs" dxfId="88" priority="2" operator="equal">
      <formula>"Error"</formula>
    </cfRule>
  </conditionalFormatting>
  <conditionalFormatting sqref="C7:D8 C10:D11">
    <cfRule type="cellIs" dxfId="8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F9F9"/>
  </sheetPr>
  <dimension ref="A1:AK598"/>
  <sheetViews>
    <sheetView topLeftCell="A7" zoomScale="93" zoomScaleNormal="93" workbookViewId="0">
      <pane xSplit="5" ySplit="13" topLeftCell="M118" activePane="bottomRight" state="frozen"/>
      <selection activeCell="A7" sqref="A7"/>
      <selection pane="topRight" activeCell="F7" sqref="F7"/>
      <selection pane="bottomLeft" activeCell="A20" sqref="A20"/>
      <selection pane="bottomRight" activeCell="T126" sqref="T126:T131"/>
    </sheetView>
  </sheetViews>
  <sheetFormatPr defaultRowHeight="15" x14ac:dyDescent="0.25"/>
  <cols>
    <col min="1" max="1" width="9.140625" customWidth="1"/>
    <col min="2" max="2" width="11.140625" bestFit="1" customWidth="1"/>
    <col min="3" max="3" width="11.140625" customWidth="1"/>
    <col min="4" max="4" width="13.7109375" customWidth="1"/>
    <col min="5" max="5" width="14.85546875" customWidth="1"/>
    <col min="6" max="6" width="13.140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24.42578125" customWidth="1"/>
    <col min="24" max="24" width="25" customWidth="1"/>
    <col min="25" max="25" width="13.5703125" style="301" customWidth="1"/>
    <col min="26" max="26" width="21.5703125" customWidth="1"/>
    <col min="27" max="27" width="13.28515625" customWidth="1"/>
    <col min="28" max="28" width="13.28515625" style="301" customWidth="1"/>
    <col min="29" max="33" width="13.28515625" customWidth="1"/>
    <col min="34" max="35" width="14.28515625"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518" t="s">
        <v>3621</v>
      </c>
      <c r="B1" s="519"/>
      <c r="C1" s="519"/>
      <c r="D1" s="519"/>
      <c r="E1" s="519"/>
      <c r="F1" s="519"/>
      <c r="G1" s="519"/>
      <c r="H1" s="519"/>
      <c r="I1" s="519"/>
      <c r="J1" s="519"/>
      <c r="K1" s="519"/>
      <c r="L1" s="519"/>
      <c r="M1" s="519"/>
      <c r="N1" s="520"/>
      <c r="O1" s="29"/>
      <c r="P1" s="29"/>
      <c r="Q1" t="s">
        <v>3540</v>
      </c>
      <c r="R1" t="s">
        <v>3541</v>
      </c>
      <c r="S1" t="s">
        <v>3542</v>
      </c>
      <c r="T1" t="s">
        <v>3543</v>
      </c>
      <c r="U1" t="s">
        <v>3544</v>
      </c>
      <c r="V1" t="s">
        <v>3545</v>
      </c>
      <c r="X1" t="s">
        <v>3546</v>
      </c>
      <c r="AA1" t="s">
        <v>3547</v>
      </c>
      <c r="AC1" t="s">
        <v>3548</v>
      </c>
      <c r="AD1" t="s">
        <v>3549</v>
      </c>
      <c r="AE1" t="s">
        <v>3550</v>
      </c>
      <c r="AF1" t="s">
        <v>3551</v>
      </c>
      <c r="AG1" t="s">
        <v>3552</v>
      </c>
      <c r="AJ1" t="s">
        <v>4011</v>
      </c>
      <c r="AK1">
        <v>10162</v>
      </c>
    </row>
    <row r="2" spans="1:37" ht="15.75" thickBot="1" x14ac:dyDescent="0.3">
      <c r="AJ2" t="s">
        <v>3625</v>
      </c>
      <c r="AK2">
        <v>10163</v>
      </c>
    </row>
    <row r="3" spans="1:37" ht="26.25" thickTop="1" thickBot="1" x14ac:dyDescent="0.55000000000000004">
      <c r="A3" s="32" t="s">
        <v>3556</v>
      </c>
      <c r="B3" s="521" t="s">
        <v>22</v>
      </c>
      <c r="C3" s="521"/>
      <c r="D3" s="521"/>
      <c r="E3" s="521"/>
      <c r="F3" s="522"/>
      <c r="H3" s="33" t="s">
        <v>3558</v>
      </c>
      <c r="I3" s="34">
        <f>COUNTIF(D20:D593,"&gt;0")</f>
        <v>0</v>
      </c>
      <c r="J3" s="35" t="s">
        <v>3559</v>
      </c>
      <c r="K3" s="35"/>
      <c r="L3" s="35"/>
      <c r="M3" s="35"/>
      <c r="N3" s="36"/>
      <c r="O3" s="37"/>
      <c r="P3" s="37"/>
      <c r="AJ3" t="s">
        <v>48</v>
      </c>
      <c r="AK3">
        <v>11510</v>
      </c>
    </row>
    <row r="4" spans="1:37" ht="16.5" thickTop="1" thickBot="1" x14ac:dyDescent="0.3">
      <c r="A4" s="32" t="s">
        <v>3561</v>
      </c>
      <c r="B4" s="523" t="s">
        <v>66</v>
      </c>
      <c r="C4" s="524"/>
      <c r="H4" s="32" t="s">
        <v>3562</v>
      </c>
      <c r="I4" s="34">
        <f>COUNTIF(G20:G637,"&gt;0")</f>
        <v>0</v>
      </c>
      <c r="J4" s="38" t="s">
        <v>3563</v>
      </c>
      <c r="K4" s="34">
        <f>COUNTIF(G20:G637,"&lt;0")</f>
        <v>0</v>
      </c>
      <c r="L4" s="38" t="s">
        <v>3564</v>
      </c>
      <c r="M4" s="34">
        <f>COUNTIF(G20:G637,"=0")</f>
        <v>0</v>
      </c>
    </row>
    <row r="5" spans="1:37" ht="15.75" thickTop="1" x14ac:dyDescent="0.25">
      <c r="A5" s="32" t="s">
        <v>3566</v>
      </c>
      <c r="B5" s="515"/>
      <c r="C5" s="516"/>
      <c r="D5" s="516"/>
      <c r="E5" s="516"/>
      <c r="F5" s="516"/>
      <c r="G5" s="516"/>
      <c r="H5" s="516"/>
      <c r="I5" s="516"/>
      <c r="J5" s="516"/>
      <c r="K5" s="516"/>
      <c r="L5" s="516"/>
      <c r="M5" s="516"/>
      <c r="N5" s="517"/>
      <c r="O5" s="39"/>
      <c r="P5" s="39"/>
    </row>
    <row r="6" spans="1:37" x14ac:dyDescent="0.25">
      <c r="B6" s="515"/>
      <c r="C6" s="516"/>
      <c r="D6" s="516"/>
      <c r="E6" s="516"/>
      <c r="F6" s="516"/>
      <c r="G6" s="516"/>
      <c r="H6" s="516"/>
      <c r="I6" s="516"/>
      <c r="J6" s="516"/>
      <c r="K6" s="516"/>
      <c r="L6" s="516"/>
      <c r="M6" s="516"/>
      <c r="N6" s="517"/>
      <c r="O6" s="39"/>
      <c r="P6" s="39"/>
    </row>
    <row r="7" spans="1:37" x14ac:dyDescent="0.25">
      <c r="B7" s="515"/>
      <c r="C7" s="516"/>
      <c r="D7" s="516"/>
      <c r="E7" s="516"/>
      <c r="F7" s="516"/>
      <c r="G7" s="516"/>
      <c r="H7" s="516"/>
      <c r="I7" s="516"/>
      <c r="J7" s="516"/>
      <c r="K7" s="516"/>
      <c r="L7" s="516"/>
      <c r="M7" s="516"/>
      <c r="N7" s="517"/>
      <c r="O7" s="39"/>
      <c r="P7" s="39"/>
    </row>
    <row r="8" spans="1:37" x14ac:dyDescent="0.25">
      <c r="B8" s="525"/>
      <c r="C8" s="525"/>
      <c r="D8" s="525"/>
      <c r="E8" s="525"/>
      <c r="F8" s="525"/>
      <c r="G8" s="525"/>
      <c r="H8" s="525"/>
      <c r="I8" s="525"/>
      <c r="J8" s="525"/>
      <c r="K8" s="525"/>
      <c r="L8" s="525"/>
      <c r="M8" s="525"/>
      <c r="N8" s="525"/>
      <c r="O8" s="39"/>
      <c r="P8" s="39"/>
    </row>
    <row r="9" spans="1:37" x14ac:dyDescent="0.25">
      <c r="B9" s="525"/>
      <c r="C9" s="525"/>
      <c r="D9" s="525"/>
      <c r="E9" s="525"/>
      <c r="F9" s="525"/>
      <c r="G9" s="525"/>
      <c r="H9" s="525"/>
      <c r="I9" s="525"/>
      <c r="J9" s="525"/>
      <c r="K9" s="525"/>
      <c r="L9" s="525"/>
      <c r="M9" s="525"/>
      <c r="N9" s="525"/>
      <c r="O9" s="39"/>
      <c r="P9" s="39"/>
    </row>
    <row r="10" spans="1:37" x14ac:dyDescent="0.25">
      <c r="A10" s="37"/>
      <c r="B10" s="37"/>
      <c r="C10" s="37"/>
      <c r="D10" s="37"/>
      <c r="E10" s="37"/>
      <c r="F10" s="37"/>
      <c r="G10" s="37"/>
      <c r="H10" s="37"/>
      <c r="I10" s="46"/>
      <c r="J10" s="46"/>
      <c r="K10" s="46"/>
      <c r="L10" s="46"/>
      <c r="M10" s="46"/>
      <c r="N10" s="46"/>
      <c r="O10" s="46"/>
      <c r="P10" s="46"/>
    </row>
    <row r="11" spans="1:37" x14ac:dyDescent="0.25">
      <c r="A11" s="32" t="s">
        <v>3580</v>
      </c>
      <c r="B11" s="526"/>
      <c r="C11" s="527"/>
      <c r="D11" s="527"/>
      <c r="E11" s="528"/>
      <c r="F11" s="526"/>
      <c r="G11" s="527"/>
      <c r="H11" s="527"/>
      <c r="I11" s="527"/>
      <c r="J11" s="527"/>
      <c r="K11" s="527"/>
      <c r="L11" s="527"/>
      <c r="M11" s="527"/>
      <c r="N11" s="528"/>
      <c r="O11" s="46"/>
      <c r="P11" s="46"/>
    </row>
    <row r="12" spans="1:37" x14ac:dyDescent="0.25">
      <c r="A12" s="37"/>
      <c r="B12" s="526" t="s">
        <v>4540</v>
      </c>
      <c r="C12" s="527"/>
      <c r="D12" s="527"/>
      <c r="E12" s="528"/>
      <c r="F12" s="538" t="s">
        <v>4544</v>
      </c>
      <c r="G12" s="539"/>
      <c r="H12" s="539"/>
      <c r="I12" s="539"/>
      <c r="J12" s="539"/>
      <c r="K12" s="539"/>
      <c r="L12" s="539"/>
      <c r="M12" s="539"/>
      <c r="N12" s="540"/>
      <c r="O12" s="46"/>
      <c r="P12" s="46"/>
    </row>
    <row r="13" spans="1:37" x14ac:dyDescent="0.25">
      <c r="A13" s="37"/>
      <c r="B13" s="526" t="s">
        <v>4541</v>
      </c>
      <c r="C13" s="527"/>
      <c r="D13" s="527"/>
      <c r="E13" s="528"/>
      <c r="F13" s="538" t="s">
        <v>4545</v>
      </c>
      <c r="G13" s="539"/>
      <c r="H13" s="539"/>
      <c r="I13" s="539"/>
      <c r="J13" s="539"/>
      <c r="K13" s="539"/>
      <c r="L13" s="539"/>
      <c r="M13" s="539"/>
      <c r="N13" s="540"/>
      <c r="O13" s="46"/>
      <c r="P13" s="46"/>
    </row>
    <row r="14" spans="1:37" x14ac:dyDescent="0.25">
      <c r="A14" s="37"/>
      <c r="B14" s="526" t="s">
        <v>4542</v>
      </c>
      <c r="C14" s="527"/>
      <c r="D14" s="527"/>
      <c r="E14" s="528"/>
      <c r="F14" s="538" t="s">
        <v>4546</v>
      </c>
      <c r="G14" s="539"/>
      <c r="H14" s="539"/>
      <c r="I14" s="539"/>
      <c r="J14" s="539"/>
      <c r="K14" s="539"/>
      <c r="L14" s="539"/>
      <c r="M14" s="539"/>
      <c r="N14" s="540"/>
      <c r="O14" s="46"/>
      <c r="P14" s="46"/>
      <c r="Q14" s="47">
        <f>Q15+Q16</f>
        <v>0</v>
      </c>
      <c r="R14" s="47">
        <f>R15+R16</f>
        <v>342263</v>
      </c>
      <c r="S14" s="47">
        <f>S15+S16</f>
        <v>0</v>
      </c>
      <c r="T14" s="47">
        <f t="shared" ref="T14:AH14" si="0">T15+T16</f>
        <v>0</v>
      </c>
      <c r="U14" s="47">
        <f>U15+U16</f>
        <v>0</v>
      </c>
      <c r="V14" s="47"/>
      <c r="W14" s="47">
        <f t="shared" si="0"/>
        <v>0</v>
      </c>
      <c r="X14" s="47"/>
      <c r="Y14" s="47"/>
      <c r="Z14" s="47">
        <f t="shared" si="0"/>
        <v>0</v>
      </c>
      <c r="AA14" s="47"/>
      <c r="AB14" s="47">
        <f t="shared" si="0"/>
        <v>342263</v>
      </c>
      <c r="AC14" s="47">
        <f t="shared" si="0"/>
        <v>0</v>
      </c>
      <c r="AD14" s="47">
        <f t="shared" si="0"/>
        <v>0</v>
      </c>
      <c r="AE14" s="47">
        <f t="shared" si="0"/>
        <v>344601480</v>
      </c>
      <c r="AF14" s="47">
        <f t="shared" si="0"/>
        <v>342263</v>
      </c>
      <c r="AG14" s="47">
        <f t="shared" si="0"/>
        <v>342263</v>
      </c>
      <c r="AH14" s="47">
        <f t="shared" si="0"/>
        <v>342263</v>
      </c>
      <c r="AI14" s="48" t="s">
        <v>3582</v>
      </c>
    </row>
    <row r="15" spans="1:37" x14ac:dyDescent="0.25">
      <c r="A15" s="37"/>
      <c r="B15" s="526" t="s">
        <v>4543</v>
      </c>
      <c r="C15" s="527"/>
      <c r="D15" s="527"/>
      <c r="E15" s="528"/>
      <c r="F15" s="538" t="s">
        <v>4547</v>
      </c>
      <c r="G15" s="539"/>
      <c r="H15" s="539"/>
      <c r="I15" s="539"/>
      <c r="J15" s="539"/>
      <c r="K15" s="539"/>
      <c r="L15" s="539"/>
      <c r="M15" s="539"/>
      <c r="N15" s="540"/>
      <c r="O15" s="46"/>
      <c r="P15" s="46"/>
      <c r="Q15" s="49">
        <f>SUMIF(Q20:Q598,"&gt;0")</f>
        <v>0</v>
      </c>
      <c r="R15" s="49">
        <f>SUMIF(R20:R598,"&gt;0")</f>
        <v>342263</v>
      </c>
      <c r="S15" s="49">
        <f>SUMIF(S20:S598,"&gt;0")</f>
        <v>0</v>
      </c>
      <c r="T15" s="49">
        <f>SUMIF(T20:T598,"&gt;0")</f>
        <v>0</v>
      </c>
      <c r="U15" s="49">
        <f>SUMIF(U20:U598,"&gt;0")</f>
        <v>0</v>
      </c>
      <c r="V15" s="49"/>
      <c r="W15" s="49">
        <f>SUMIF(W134:W598,"&gt;0")</f>
        <v>0</v>
      </c>
      <c r="X15" s="49"/>
      <c r="Y15" s="49"/>
      <c r="Z15" s="49">
        <f>SUMIF(AA20:AA598,"&gt;0")</f>
        <v>0</v>
      </c>
      <c r="AA15" s="49"/>
      <c r="AB15" s="49">
        <f t="shared" ref="AB15:AH15" si="1">SUMIF(AC20:AC598,"&gt;0")</f>
        <v>342263</v>
      </c>
      <c r="AC15" s="49">
        <f t="shared" si="1"/>
        <v>0</v>
      </c>
      <c r="AD15" s="49">
        <f t="shared" si="1"/>
        <v>0</v>
      </c>
      <c r="AE15" s="49">
        <f t="shared" si="1"/>
        <v>344601480</v>
      </c>
      <c r="AF15" s="49">
        <f t="shared" si="1"/>
        <v>342263</v>
      </c>
      <c r="AG15" s="49">
        <f t="shared" si="1"/>
        <v>342263</v>
      </c>
      <c r="AH15" s="49">
        <f t="shared" si="1"/>
        <v>342263</v>
      </c>
      <c r="AI15" s="48" t="s">
        <v>3562</v>
      </c>
    </row>
    <row r="16" spans="1:37" x14ac:dyDescent="0.25">
      <c r="A16" s="37"/>
      <c r="B16" s="526"/>
      <c r="C16" s="527"/>
      <c r="D16" s="527"/>
      <c r="E16" s="528"/>
      <c r="F16" s="526"/>
      <c r="G16" s="527"/>
      <c r="H16" s="527"/>
      <c r="I16" s="527"/>
      <c r="J16" s="527"/>
      <c r="K16" s="527"/>
      <c r="L16" s="527"/>
      <c r="M16" s="527"/>
      <c r="N16" s="528"/>
      <c r="O16" s="46"/>
      <c r="P16" s="46"/>
      <c r="Q16" s="49">
        <f>SUMIF(R20:R598,"&lt;0")</f>
        <v>0</v>
      </c>
      <c r="R16" s="49">
        <f>SUMIF(R20:R598,"&lt;0")</f>
        <v>0</v>
      </c>
      <c r="S16" s="49">
        <f>SUMIF(S20:S598,"&lt;0")</f>
        <v>0</v>
      </c>
      <c r="T16" s="49">
        <f>SUMIF(T20:T598,"&lt;0")</f>
        <v>0</v>
      </c>
      <c r="U16" s="49">
        <f>SUMIF(U19:U597,"&lt;0")</f>
        <v>0</v>
      </c>
      <c r="V16" s="49"/>
      <c r="W16" s="49">
        <f>SUMIF(W134:W598,"&lt;0")</f>
        <v>0</v>
      </c>
      <c r="X16" s="49"/>
      <c r="Y16" s="49"/>
      <c r="Z16" s="49">
        <f>SUMIF(AA20:AA598,"&lt;0")</f>
        <v>0</v>
      </c>
      <c r="AA16" s="49"/>
      <c r="AB16" s="49">
        <f t="shared" ref="AB16:AH16" si="2">SUMIF(AC20:AC598,"&lt;0")</f>
        <v>0</v>
      </c>
      <c r="AC16" s="49">
        <f t="shared" si="2"/>
        <v>0</v>
      </c>
      <c r="AD16" s="49">
        <f t="shared" si="2"/>
        <v>0</v>
      </c>
      <c r="AE16" s="49">
        <f t="shared" si="2"/>
        <v>0</v>
      </c>
      <c r="AF16" s="49">
        <f t="shared" si="2"/>
        <v>0</v>
      </c>
      <c r="AG16" s="49">
        <f t="shared" si="2"/>
        <v>0</v>
      </c>
      <c r="AH16" s="49">
        <f t="shared" si="2"/>
        <v>0</v>
      </c>
      <c r="AI16" s="48" t="s">
        <v>3563</v>
      </c>
    </row>
    <row r="17" spans="1:36" ht="3" customHeight="1" x14ac:dyDescent="0.25">
      <c r="A17" s="37">
        <f>COUNTIF(D20:D673,"&gt;0")</f>
        <v>0</v>
      </c>
      <c r="B17" s="526"/>
      <c r="C17" s="527"/>
      <c r="D17" s="527"/>
      <c r="E17" s="528"/>
      <c r="F17" t="s">
        <v>461</v>
      </c>
      <c r="G17" s="282" t="s">
        <v>4162</v>
      </c>
      <c r="I17" s="282"/>
      <c r="K17" s="282"/>
      <c r="M17" s="282"/>
      <c r="O17" s="46"/>
      <c r="P17" s="46"/>
      <c r="Q17" s="530"/>
      <c r="R17" s="530"/>
      <c r="S17" s="530"/>
      <c r="T17" s="530"/>
      <c r="U17" s="530"/>
      <c r="V17" s="530"/>
      <c r="W17" s="530"/>
      <c r="X17" s="530"/>
      <c r="Y17" s="530"/>
      <c r="Z17" s="530"/>
      <c r="AA17" s="530"/>
      <c r="AB17" s="530"/>
      <c r="AC17" s="530"/>
      <c r="AD17" s="530"/>
      <c r="AE17" s="530"/>
      <c r="AF17" s="530"/>
      <c r="AG17" s="530"/>
    </row>
    <row r="18" spans="1:36" ht="48.75" customHeight="1" thickBot="1" x14ac:dyDescent="0.3">
      <c r="A18" t="s">
        <v>3584</v>
      </c>
      <c r="F18" t="s">
        <v>22</v>
      </c>
      <c r="G18" s="282" t="s">
        <v>4161</v>
      </c>
      <c r="I18" s="52"/>
      <c r="Q18" s="53">
        <f>2/13</f>
        <v>0.15384615384615385</v>
      </c>
      <c r="R18" s="53">
        <f>1/13</f>
        <v>7.6923076923076927E-2</v>
      </c>
      <c r="S18" s="53">
        <f>1/13</f>
        <v>7.6923076923076927E-2</v>
      </c>
      <c r="T18" s="53">
        <f>1/13</f>
        <v>7.6923076923076927E-2</v>
      </c>
      <c r="U18" s="53">
        <f>1/13</f>
        <v>7.6923076923076927E-2</v>
      </c>
      <c r="V18" s="53"/>
      <c r="W18" s="53" t="s">
        <v>4160</v>
      </c>
      <c r="X18" s="53"/>
      <c r="Y18" s="53"/>
      <c r="Z18" s="53"/>
      <c r="AA18" s="53"/>
      <c r="AB18" s="53"/>
      <c r="AC18" s="53"/>
      <c r="AE18" s="52"/>
    </row>
    <row r="19" spans="1:36" s="64" customFormat="1" ht="61.5" thickTop="1" thickBot="1" x14ac:dyDescent="0.3">
      <c r="A19" s="58" t="s">
        <v>3556</v>
      </c>
      <c r="B19" s="59" t="s">
        <v>4</v>
      </c>
      <c r="C19" s="59" t="s">
        <v>3589</v>
      </c>
      <c r="D19" s="59" t="s">
        <v>3590</v>
      </c>
      <c r="E19" s="59" t="s">
        <v>3591</v>
      </c>
      <c r="F19" s="59" t="s">
        <v>4539</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4713</v>
      </c>
      <c r="W19" s="287" t="s">
        <v>4538</v>
      </c>
      <c r="X19" s="287" t="s">
        <v>33</v>
      </c>
      <c r="Y19" s="287" t="s">
        <v>34</v>
      </c>
      <c r="Z19" s="287" t="s">
        <v>35</v>
      </c>
      <c r="AA19" s="287" t="s">
        <v>36</v>
      </c>
      <c r="AB19" s="287" t="s">
        <v>37</v>
      </c>
      <c r="AC19" s="287" t="s">
        <v>4522</v>
      </c>
      <c r="AD19" s="287" t="s">
        <v>3604</v>
      </c>
      <c r="AE19" s="64" t="s">
        <v>3605</v>
      </c>
      <c r="AF19" s="302" t="s">
        <v>3605</v>
      </c>
      <c r="AG19" s="302" t="s">
        <v>4704</v>
      </c>
      <c r="AH19" s="302" t="s">
        <v>4705</v>
      </c>
      <c r="AI19" s="302" t="s">
        <v>4706</v>
      </c>
      <c r="AJ19" s="302" t="s">
        <v>4707</v>
      </c>
    </row>
    <row r="20" spans="1:36" s="64" customFormat="1" ht="15.75" thickTop="1" x14ac:dyDescent="0.25">
      <c r="A20" t="str">
        <f>$B$3</f>
        <v>TPG</v>
      </c>
      <c r="B20" s="75">
        <v>44320</v>
      </c>
      <c r="C20" s="74">
        <v>3021000</v>
      </c>
      <c r="D20" t="str">
        <f>VLOOKUP(C20,Schools!A:B,2,0)</f>
        <v>Brookhill Nursery</v>
      </c>
      <c r="E20" t="str">
        <f>VLOOKUP(C20,Schools!$A:$Z,3,0)</f>
        <v>M</v>
      </c>
      <c r="F20" s="76">
        <v>2285</v>
      </c>
      <c r="G20" s="74" t="s">
        <v>4703</v>
      </c>
      <c r="H20" s="74" t="s">
        <v>4537</v>
      </c>
      <c r="I20" t="str">
        <f>O20&amp;"/"&amp;P20</f>
        <v>11294/543965</v>
      </c>
      <c r="J20">
        <f>VLOOKUP(C20,Schools!$A:$Z,9,0)</f>
        <v>400102</v>
      </c>
      <c r="K20" s="74" t="s">
        <v>66</v>
      </c>
      <c r="L20" s="74" t="s">
        <v>22</v>
      </c>
      <c r="M20" s="74" t="s">
        <v>22</v>
      </c>
      <c r="N20" s="77" t="str">
        <f>VLOOKUP(C20,Schools!A:D,4,0)</f>
        <v>Nursery</v>
      </c>
      <c r="O20" s="77">
        <f>IF(OR(N20="Special", N20="PRU"),11294,IF(E20="M", 11294,"None"))</f>
        <v>11294</v>
      </c>
      <c r="P20" s="77">
        <f>IF(E20="M",543965,516500)</f>
        <v>543965</v>
      </c>
      <c r="Q20" s="78"/>
      <c r="R20" s="286">
        <f>F20</f>
        <v>2285</v>
      </c>
      <c r="S20" s="78"/>
      <c r="T20" s="78"/>
      <c r="U20" s="78"/>
      <c r="V20" s="286"/>
      <c r="W20" s="78"/>
      <c r="X20" s="78"/>
      <c r="Y20" s="78"/>
      <c r="Z20" s="78"/>
      <c r="AA20" s="78"/>
      <c r="AB20" s="78"/>
      <c r="AC20" s="51">
        <f>SUM(R20:AB20)</f>
        <v>2285</v>
      </c>
      <c r="AD20" s="52">
        <f>F20-AC20</f>
        <v>0</v>
      </c>
      <c r="AF20" s="64">
        <f>VLOOKUP(D20,Schools!$B$8:$F$143,5,FALSE)</f>
        <v>3020135</v>
      </c>
      <c r="AG20" s="439">
        <f>SUM(Q20:S20)</f>
        <v>2285</v>
      </c>
      <c r="AH20" s="439">
        <f>SUM(Q20:V20)</f>
        <v>2285</v>
      </c>
      <c r="AI20" s="439">
        <f>SUM(Q20:Y20)</f>
        <v>2285</v>
      </c>
      <c r="AJ20" s="439">
        <f>SUM(Q20:AB20)</f>
        <v>2285</v>
      </c>
    </row>
    <row r="21" spans="1:36" s="64" customFormat="1" x14ac:dyDescent="0.25">
      <c r="A21" t="str">
        <f>$B$3</f>
        <v>TPG</v>
      </c>
      <c r="B21" s="75">
        <v>44320</v>
      </c>
      <c r="C21" s="74">
        <v>3021001</v>
      </c>
      <c r="D21" t="str">
        <f>VLOOKUP(C21,Schools!A:B,2,0)</f>
        <v>Hampden Way Nursery</v>
      </c>
      <c r="E21" t="str">
        <f>VLOOKUP(C21,Schools!$A:$Z,3,0)</f>
        <v>M</v>
      </c>
      <c r="F21" s="76">
        <v>2156</v>
      </c>
      <c r="G21" s="74" t="s">
        <v>4703</v>
      </c>
      <c r="H21" s="295" t="s">
        <v>4537</v>
      </c>
      <c r="I21" t="str">
        <f t="shared" ref="I21:I55" si="3">O21&amp;"/"&amp;P21</f>
        <v>11294/543965</v>
      </c>
      <c r="J21">
        <f>VLOOKUP(C21,Schools!$A:$Z,9,0)</f>
        <v>400102</v>
      </c>
      <c r="K21" s="74" t="s">
        <v>66</v>
      </c>
      <c r="L21" s="74" t="s">
        <v>22</v>
      </c>
      <c r="M21" s="74" t="s">
        <v>22</v>
      </c>
      <c r="N21" s="77" t="str">
        <f>VLOOKUP(C21,Schools!A:D,4,0)</f>
        <v>Nursery</v>
      </c>
      <c r="O21" s="77">
        <f t="shared" ref="O21:O55" si="4">IF(OR(N21="Special", N21="PRU"),11294,IF(E21="M", 11294,"None"))</f>
        <v>11294</v>
      </c>
      <c r="P21" s="77">
        <f t="shared" ref="P21:P55" si="5">IF(E21="M",543965,516500)</f>
        <v>543965</v>
      </c>
      <c r="Q21" s="78"/>
      <c r="R21" s="286">
        <f t="shared" ref="R21:R84" si="6">F21</f>
        <v>2156</v>
      </c>
      <c r="S21" s="78"/>
      <c r="T21" s="78"/>
      <c r="U21" s="78"/>
      <c r="V21" s="286"/>
      <c r="W21" s="78"/>
      <c r="X21" s="78"/>
      <c r="Y21" s="78"/>
      <c r="Z21" s="78"/>
      <c r="AA21" s="78"/>
      <c r="AB21" s="78"/>
      <c r="AC21" s="51">
        <f t="shared" ref="AC21:AC84" si="7">SUM(R21:AB21)</f>
        <v>2156</v>
      </c>
      <c r="AD21" s="52">
        <f t="shared" ref="AD21:AD84" si="8">F21-AC21</f>
        <v>0</v>
      </c>
      <c r="AF21" s="302">
        <f>VLOOKUP(D21,Schools!$B$8:$F$143,5,FALSE)</f>
        <v>3020135</v>
      </c>
      <c r="AG21" s="439">
        <f t="shared" ref="AG21:AG63" si="9">SUM(Q21:S21)</f>
        <v>2156</v>
      </c>
      <c r="AH21" s="439">
        <f t="shared" ref="AH21:AH63" si="10">SUM(Q21:V21)</f>
        <v>2156</v>
      </c>
      <c r="AI21" s="439">
        <f t="shared" ref="AI21:AI63" si="11">SUM(Q21:Y21)</f>
        <v>2156</v>
      </c>
      <c r="AJ21" s="439">
        <f t="shared" ref="AJ21:AJ63" si="12">SUM(Q21:AB21)</f>
        <v>2156</v>
      </c>
    </row>
    <row r="22" spans="1:36" s="64" customFormat="1" x14ac:dyDescent="0.25">
      <c r="A22" t="str">
        <f>$B$3</f>
        <v>TPG</v>
      </c>
      <c r="B22" s="75">
        <v>44320</v>
      </c>
      <c r="C22" s="74">
        <v>3021003</v>
      </c>
      <c r="D22" t="str">
        <f>VLOOKUP(C22,Schools!A:B,2,0)</f>
        <v>St Margaret's Nursery</v>
      </c>
      <c r="E22" t="str">
        <f>VLOOKUP(C22,Schools!$A:$Z,3,0)</f>
        <v>M</v>
      </c>
      <c r="F22" s="76">
        <v>2393</v>
      </c>
      <c r="G22" s="74" t="s">
        <v>4703</v>
      </c>
      <c r="H22" s="295" t="s">
        <v>4537</v>
      </c>
      <c r="I22" t="str">
        <f t="shared" si="3"/>
        <v>11294/543965</v>
      </c>
      <c r="J22">
        <f>VLOOKUP(C22,Schools!$A:$Z,9,0)</f>
        <v>400102</v>
      </c>
      <c r="K22" s="74" t="s">
        <v>66</v>
      </c>
      <c r="L22" s="74" t="s">
        <v>22</v>
      </c>
      <c r="M22" s="74" t="s">
        <v>22</v>
      </c>
      <c r="N22" s="77" t="str">
        <f>VLOOKUP(C22,Schools!A:D,4,0)</f>
        <v>Nursery</v>
      </c>
      <c r="O22" s="77">
        <f t="shared" si="4"/>
        <v>11294</v>
      </c>
      <c r="P22" s="77">
        <f t="shared" si="5"/>
        <v>543965</v>
      </c>
      <c r="Q22" s="78"/>
      <c r="R22" s="286">
        <f t="shared" si="6"/>
        <v>2393</v>
      </c>
      <c r="S22" s="78"/>
      <c r="T22" s="78"/>
      <c r="U22" s="78"/>
      <c r="V22" s="286"/>
      <c r="W22" s="78"/>
      <c r="X22" s="78"/>
      <c r="Y22" s="78"/>
      <c r="Z22" s="78"/>
      <c r="AA22" s="78"/>
      <c r="AB22" s="78"/>
      <c r="AC22" s="51">
        <f t="shared" si="7"/>
        <v>2393</v>
      </c>
      <c r="AD22" s="52">
        <f t="shared" si="8"/>
        <v>0</v>
      </c>
      <c r="AF22" s="302">
        <f>VLOOKUP(D22,Schools!$B$8:$F$143,5,FALSE)</f>
        <v>3020135</v>
      </c>
      <c r="AG22" s="439">
        <f t="shared" si="9"/>
        <v>2393</v>
      </c>
      <c r="AH22" s="439">
        <f t="shared" si="10"/>
        <v>2393</v>
      </c>
      <c r="AI22" s="439">
        <f t="shared" si="11"/>
        <v>2393</v>
      </c>
      <c r="AJ22" s="439">
        <f t="shared" si="12"/>
        <v>2393</v>
      </c>
    </row>
    <row r="23" spans="1:36" s="64" customFormat="1" x14ac:dyDescent="0.25">
      <c r="A23" t="str">
        <f>$B$3</f>
        <v>TPG</v>
      </c>
      <c r="B23" s="75">
        <v>44320</v>
      </c>
      <c r="C23" s="74">
        <v>3021002</v>
      </c>
      <c r="D23" t="str">
        <f>VLOOKUP(C23,Schools!A:B,2,0)</f>
        <v>Moss Hall Nursery</v>
      </c>
      <c r="E23" t="str">
        <f>VLOOKUP(C23,Schools!$A:$Z,3,0)</f>
        <v>M</v>
      </c>
      <c r="F23" s="76">
        <v>2156</v>
      </c>
      <c r="G23" s="74" t="s">
        <v>4703</v>
      </c>
      <c r="H23" s="295" t="s">
        <v>4537</v>
      </c>
      <c r="I23" t="str">
        <f t="shared" si="3"/>
        <v>11294/543965</v>
      </c>
      <c r="J23">
        <f>VLOOKUP(C23,Schools!$A:$Z,9,0)</f>
        <v>400072</v>
      </c>
      <c r="K23" s="74" t="s">
        <v>66</v>
      </c>
      <c r="L23" s="74" t="s">
        <v>22</v>
      </c>
      <c r="M23" s="74" t="s">
        <v>22</v>
      </c>
      <c r="N23" s="77" t="str">
        <f>VLOOKUP(C23,Schools!A:D,4,0)</f>
        <v>Nursery</v>
      </c>
      <c r="O23" s="77">
        <f t="shared" si="4"/>
        <v>11294</v>
      </c>
      <c r="P23" s="77">
        <f t="shared" si="5"/>
        <v>543965</v>
      </c>
      <c r="Q23" s="78"/>
      <c r="R23" s="286">
        <f t="shared" si="6"/>
        <v>2156</v>
      </c>
      <c r="S23" s="78"/>
      <c r="T23" s="78"/>
      <c r="U23" s="78"/>
      <c r="V23" s="286"/>
      <c r="W23" s="78"/>
      <c r="X23" s="78"/>
      <c r="Y23" s="78"/>
      <c r="Z23" s="78"/>
      <c r="AA23" s="78"/>
      <c r="AB23" s="78"/>
      <c r="AC23" s="51">
        <f t="shared" si="7"/>
        <v>2156</v>
      </c>
      <c r="AD23" s="52">
        <f t="shared" si="8"/>
        <v>0</v>
      </c>
      <c r="AF23" s="302">
        <f>VLOOKUP(D23,Schools!$B$8:$F$143,5,FALSE)</f>
        <v>3021002</v>
      </c>
      <c r="AG23" s="439">
        <f t="shared" si="9"/>
        <v>2156</v>
      </c>
      <c r="AH23" s="439">
        <f t="shared" si="10"/>
        <v>2156</v>
      </c>
      <c r="AI23" s="439">
        <f t="shared" si="11"/>
        <v>2156</v>
      </c>
      <c r="AJ23" s="439">
        <f t="shared" si="12"/>
        <v>2156</v>
      </c>
    </row>
    <row r="24" spans="1:36" x14ac:dyDescent="0.25">
      <c r="A24" t="str">
        <f t="shared" ref="A24:A56" si="13">$B$3</f>
        <v>TPG</v>
      </c>
      <c r="B24" s="75">
        <v>44320</v>
      </c>
      <c r="C24" s="74">
        <v>3023317</v>
      </c>
      <c r="D24" t="str">
        <f>VLOOKUP(C24,Schools!A:B,2,0)</f>
        <v>All Saints' CE Primary School, N20</v>
      </c>
      <c r="E24" t="str">
        <f>VLOOKUP(C24,Schools!$A:$Z,3,0)</f>
        <v>M</v>
      </c>
      <c r="F24" s="76">
        <v>798</v>
      </c>
      <c r="G24" s="74" t="s">
        <v>4703</v>
      </c>
      <c r="H24" s="295" t="s">
        <v>4537</v>
      </c>
      <c r="I24" t="str">
        <f t="shared" si="3"/>
        <v>11294/543965</v>
      </c>
      <c r="J24">
        <f>VLOOKUP(C24,Schools!$A:$Z,9,0)</f>
        <v>400015</v>
      </c>
      <c r="K24" s="74" t="s">
        <v>66</v>
      </c>
      <c r="L24" s="74" t="s">
        <v>22</v>
      </c>
      <c r="M24" s="74" t="s">
        <v>22</v>
      </c>
      <c r="N24" s="77" t="str">
        <f>VLOOKUP(C24,Schools!A:D,4,0)</f>
        <v>Primary</v>
      </c>
      <c r="O24" s="77">
        <f t="shared" si="4"/>
        <v>11294</v>
      </c>
      <c r="P24" s="77">
        <f t="shared" si="5"/>
        <v>543965</v>
      </c>
      <c r="Q24" s="78"/>
      <c r="R24" s="286">
        <f t="shared" si="6"/>
        <v>798</v>
      </c>
      <c r="S24" s="78"/>
      <c r="T24" s="78"/>
      <c r="U24" s="78"/>
      <c r="V24" s="286"/>
      <c r="W24" s="78"/>
      <c r="X24" s="78"/>
      <c r="Y24" s="78"/>
      <c r="Z24" s="78"/>
      <c r="AA24" s="78"/>
      <c r="AB24" s="78"/>
      <c r="AC24" s="51">
        <f t="shared" si="7"/>
        <v>798</v>
      </c>
      <c r="AD24" s="52">
        <f t="shared" si="8"/>
        <v>0</v>
      </c>
      <c r="AF24" s="302">
        <f>VLOOKUP(D24,Schools!$B$8:$F$143,5,FALSE)</f>
        <v>3023317</v>
      </c>
      <c r="AG24" s="439">
        <f t="shared" si="9"/>
        <v>798</v>
      </c>
      <c r="AH24" s="439">
        <f t="shared" si="10"/>
        <v>798</v>
      </c>
      <c r="AI24" s="439">
        <f t="shared" si="11"/>
        <v>798</v>
      </c>
      <c r="AJ24" s="439">
        <f t="shared" si="12"/>
        <v>798</v>
      </c>
    </row>
    <row r="25" spans="1:36" x14ac:dyDescent="0.25">
      <c r="A25" t="str">
        <f t="shared" si="13"/>
        <v>TPG</v>
      </c>
      <c r="B25" s="75">
        <v>44320</v>
      </c>
      <c r="C25" s="74">
        <v>3023500</v>
      </c>
      <c r="D25" t="str">
        <f>VLOOKUP(C25,Schools!A:B,2,0)</f>
        <v>Annunciation Catholic Infant School</v>
      </c>
      <c r="E25" t="str">
        <f>VLOOKUP(C25,Schools!$A:$Z,3,0)</f>
        <v>M</v>
      </c>
      <c r="F25" s="76">
        <v>690</v>
      </c>
      <c r="G25" s="74" t="s">
        <v>4703</v>
      </c>
      <c r="H25" s="295" t="s">
        <v>4537</v>
      </c>
      <c r="I25" t="str">
        <f t="shared" si="3"/>
        <v>11294/543965</v>
      </c>
      <c r="J25">
        <f>VLOOKUP(C25,Schools!$A:$Z,9,0)</f>
        <v>400023</v>
      </c>
      <c r="K25" s="74" t="s">
        <v>66</v>
      </c>
      <c r="L25" s="74" t="s">
        <v>22</v>
      </c>
      <c r="M25" s="74" t="s">
        <v>22</v>
      </c>
      <c r="N25" s="77" t="str">
        <f>VLOOKUP(C25,Schools!A:D,4,0)</f>
        <v>Primary</v>
      </c>
      <c r="O25" s="77">
        <f t="shared" si="4"/>
        <v>11294</v>
      </c>
      <c r="P25" s="77">
        <f t="shared" si="5"/>
        <v>543965</v>
      </c>
      <c r="Q25" s="78"/>
      <c r="R25" s="286">
        <f t="shared" si="6"/>
        <v>690</v>
      </c>
      <c r="S25" s="78"/>
      <c r="T25" s="78"/>
      <c r="U25" s="78"/>
      <c r="V25" s="286"/>
      <c r="W25" s="78"/>
      <c r="X25" s="78"/>
      <c r="Y25" s="78"/>
      <c r="Z25" s="78"/>
      <c r="AA25" s="78"/>
      <c r="AB25" s="78"/>
      <c r="AC25" s="51">
        <f t="shared" si="7"/>
        <v>690</v>
      </c>
      <c r="AD25" s="52">
        <f t="shared" si="8"/>
        <v>0</v>
      </c>
      <c r="AF25" s="302">
        <f>VLOOKUP(D25,Schools!$B$8:$F$143,5,FALSE)</f>
        <v>3023500</v>
      </c>
      <c r="AG25" s="439">
        <f t="shared" si="9"/>
        <v>690</v>
      </c>
      <c r="AH25" s="439">
        <f t="shared" si="10"/>
        <v>690</v>
      </c>
      <c r="AI25" s="439">
        <f t="shared" si="11"/>
        <v>690</v>
      </c>
      <c r="AJ25" s="439">
        <f t="shared" si="12"/>
        <v>690</v>
      </c>
    </row>
    <row r="26" spans="1:36" x14ac:dyDescent="0.25">
      <c r="A26" t="str">
        <f t="shared" si="13"/>
        <v>TPG</v>
      </c>
      <c r="B26" s="75">
        <v>44320</v>
      </c>
      <c r="C26" s="74">
        <v>3022002</v>
      </c>
      <c r="D26" t="str">
        <f>VLOOKUP(C26,Schools!A:B,2,0)</f>
        <v>Barnfield School</v>
      </c>
      <c r="E26" t="str">
        <f>VLOOKUP(C26,Schools!$A:$Z,3,0)</f>
        <v>M</v>
      </c>
      <c r="F26" s="76">
        <v>992</v>
      </c>
      <c r="G26" s="74" t="s">
        <v>4703</v>
      </c>
      <c r="H26" s="295" t="s">
        <v>4537</v>
      </c>
      <c r="I26" t="str">
        <f t="shared" si="3"/>
        <v>11294/543965</v>
      </c>
      <c r="J26">
        <f>VLOOKUP(C26,Schools!$A:$Z,9,0)</f>
        <v>400005</v>
      </c>
      <c r="K26" s="74" t="s">
        <v>66</v>
      </c>
      <c r="L26" s="74" t="s">
        <v>22</v>
      </c>
      <c r="M26" s="74" t="s">
        <v>22</v>
      </c>
      <c r="N26" s="77" t="str">
        <f>VLOOKUP(C26,Schools!A:D,4,0)</f>
        <v>Primary</v>
      </c>
      <c r="O26" s="77">
        <f t="shared" si="4"/>
        <v>11294</v>
      </c>
      <c r="P26" s="77">
        <f t="shared" si="5"/>
        <v>543965</v>
      </c>
      <c r="Q26" s="78"/>
      <c r="R26" s="286">
        <f t="shared" si="6"/>
        <v>992</v>
      </c>
      <c r="S26" s="78"/>
      <c r="T26" s="78"/>
      <c r="U26" s="78"/>
      <c r="V26" s="286"/>
      <c r="W26" s="78"/>
      <c r="X26" s="78"/>
      <c r="Y26" s="78"/>
      <c r="Z26" s="78"/>
      <c r="AA26" s="78"/>
      <c r="AB26" s="78"/>
      <c r="AC26" s="51">
        <f t="shared" si="7"/>
        <v>992</v>
      </c>
      <c r="AD26" s="52">
        <f t="shared" si="8"/>
        <v>0</v>
      </c>
      <c r="AF26" s="302">
        <f>VLOOKUP(D26,Schools!$B$8:$F$143,5,FALSE)</f>
        <v>3022002</v>
      </c>
      <c r="AG26" s="439">
        <f t="shared" si="9"/>
        <v>992</v>
      </c>
      <c r="AH26" s="439">
        <f t="shared" si="10"/>
        <v>992</v>
      </c>
      <c r="AI26" s="439">
        <f t="shared" si="11"/>
        <v>992</v>
      </c>
      <c r="AJ26" s="439">
        <f t="shared" si="12"/>
        <v>992</v>
      </c>
    </row>
    <row r="27" spans="1:36" x14ac:dyDescent="0.25">
      <c r="A27" t="str">
        <f t="shared" si="13"/>
        <v>TPG</v>
      </c>
      <c r="B27" s="75">
        <v>44320</v>
      </c>
      <c r="C27" s="74">
        <v>3022079</v>
      </c>
      <c r="D27" t="str">
        <f>VLOOKUP(C27,Schools!A:B,2,0)</f>
        <v>Beis Yaakov</v>
      </c>
      <c r="E27" t="str">
        <f>VLOOKUP(C27,Schools!$A:$Z,3,0)</f>
        <v>M</v>
      </c>
      <c r="F27" s="76">
        <v>1352</v>
      </c>
      <c r="G27" s="74" t="s">
        <v>4703</v>
      </c>
      <c r="H27" s="295" t="s">
        <v>4537</v>
      </c>
      <c r="I27" t="str">
        <f t="shared" si="3"/>
        <v>11294/543965</v>
      </c>
      <c r="J27">
        <f>VLOOKUP(C27,Schools!$A:$Z,9,0)</f>
        <v>400070</v>
      </c>
      <c r="K27" s="74" t="s">
        <v>66</v>
      </c>
      <c r="L27" s="74" t="s">
        <v>22</v>
      </c>
      <c r="M27" s="74" t="s">
        <v>22</v>
      </c>
      <c r="N27" s="77" t="str">
        <f>VLOOKUP(C27,Schools!A:D,4,0)</f>
        <v>Primary</v>
      </c>
      <c r="O27" s="77">
        <f t="shared" si="4"/>
        <v>11294</v>
      </c>
      <c r="P27" s="77">
        <f t="shared" si="5"/>
        <v>543965</v>
      </c>
      <c r="Q27" s="78"/>
      <c r="R27" s="286">
        <f t="shared" si="6"/>
        <v>1352</v>
      </c>
      <c r="S27" s="78"/>
      <c r="T27" s="78"/>
      <c r="U27" s="78"/>
      <c r="V27" s="286"/>
      <c r="W27" s="78"/>
      <c r="X27" s="78"/>
      <c r="Y27" s="78"/>
      <c r="Z27" s="78"/>
      <c r="AA27" s="78"/>
      <c r="AB27" s="78"/>
      <c r="AC27" s="51">
        <f t="shared" si="7"/>
        <v>1352</v>
      </c>
      <c r="AD27" s="52">
        <f t="shared" si="8"/>
        <v>0</v>
      </c>
      <c r="AF27" s="302">
        <f>VLOOKUP(D27,Schools!$B$8:$F$143,5,FALSE)</f>
        <v>3022079</v>
      </c>
      <c r="AG27" s="439">
        <f t="shared" si="9"/>
        <v>1352</v>
      </c>
      <c r="AH27" s="439">
        <f t="shared" si="10"/>
        <v>1352</v>
      </c>
      <c r="AI27" s="439">
        <f t="shared" si="11"/>
        <v>1352</v>
      </c>
      <c r="AJ27" s="439">
        <f t="shared" si="12"/>
        <v>1352</v>
      </c>
    </row>
    <row r="28" spans="1:36" x14ac:dyDescent="0.25">
      <c r="A28" t="str">
        <f t="shared" si="13"/>
        <v>TPG</v>
      </c>
      <c r="B28" s="75">
        <v>44320</v>
      </c>
      <c r="C28" s="74">
        <v>3023524</v>
      </c>
      <c r="D28" t="str">
        <f>VLOOKUP(C28,Schools!A:B,2,0)</f>
        <v>Beit Shvidler Primary School</v>
      </c>
      <c r="E28" t="str">
        <f>VLOOKUP(C28,Schools!$A:$Z,3,0)</f>
        <v>M</v>
      </c>
      <c r="F28" s="76">
        <v>539</v>
      </c>
      <c r="G28" s="74" t="s">
        <v>4703</v>
      </c>
      <c r="H28" s="295" t="s">
        <v>4537</v>
      </c>
      <c r="I28" t="str">
        <f t="shared" si="3"/>
        <v>11294/543965</v>
      </c>
      <c r="J28">
        <f>VLOOKUP(C28,Schools!$A:$Z,9,0)</f>
        <v>400150</v>
      </c>
      <c r="K28" s="74" t="s">
        <v>66</v>
      </c>
      <c r="L28" s="74" t="s">
        <v>22</v>
      </c>
      <c r="M28" s="74" t="s">
        <v>22</v>
      </c>
      <c r="N28" s="77" t="str">
        <f>VLOOKUP(C28,Schools!A:D,4,0)</f>
        <v>Primary</v>
      </c>
      <c r="O28" s="77">
        <f t="shared" si="4"/>
        <v>11294</v>
      </c>
      <c r="P28" s="77">
        <f t="shared" si="5"/>
        <v>543965</v>
      </c>
      <c r="Q28" s="78"/>
      <c r="R28" s="286">
        <f t="shared" si="6"/>
        <v>539</v>
      </c>
      <c r="S28" s="78"/>
      <c r="T28" s="78"/>
      <c r="U28" s="78"/>
      <c r="V28" s="286"/>
      <c r="W28" s="78"/>
      <c r="X28" s="78"/>
      <c r="Y28" s="78"/>
      <c r="Z28" s="78"/>
      <c r="AA28" s="78"/>
      <c r="AB28" s="78"/>
      <c r="AC28" s="51">
        <f t="shared" si="7"/>
        <v>539</v>
      </c>
      <c r="AD28" s="52">
        <f t="shared" si="8"/>
        <v>0</v>
      </c>
      <c r="AF28" s="302">
        <f>VLOOKUP(D28,Schools!$B$8:$F$143,5,FALSE)</f>
        <v>3023524</v>
      </c>
      <c r="AG28" s="439">
        <f t="shared" si="9"/>
        <v>539</v>
      </c>
      <c r="AH28" s="439">
        <f t="shared" si="10"/>
        <v>539</v>
      </c>
      <c r="AI28" s="439">
        <f t="shared" si="11"/>
        <v>539</v>
      </c>
      <c r="AJ28" s="439">
        <f t="shared" si="12"/>
        <v>539</v>
      </c>
    </row>
    <row r="29" spans="1:36" x14ac:dyDescent="0.25">
      <c r="A29" t="str">
        <f t="shared" si="13"/>
        <v>TPG</v>
      </c>
      <c r="B29" s="75">
        <v>44320</v>
      </c>
      <c r="C29" s="74">
        <v>3022003</v>
      </c>
      <c r="D29" t="str">
        <f>VLOOKUP(C29,Schools!A:B,2,0)</f>
        <v>Bell Lane Primary School</v>
      </c>
      <c r="E29" t="str">
        <f>VLOOKUP(C29,Schools!$A:$Z,3,0)</f>
        <v>M</v>
      </c>
      <c r="F29" s="76">
        <v>1100</v>
      </c>
      <c r="G29" s="74" t="s">
        <v>4703</v>
      </c>
      <c r="H29" s="295" t="s">
        <v>4537</v>
      </c>
      <c r="I29" t="str">
        <f t="shared" si="3"/>
        <v>11294/543965</v>
      </c>
      <c r="J29">
        <f>VLOOKUP(C29,Schools!$A:$Z,9,0)</f>
        <v>400051</v>
      </c>
      <c r="K29" s="74" t="s">
        <v>66</v>
      </c>
      <c r="L29" s="74" t="s">
        <v>22</v>
      </c>
      <c r="M29" s="74" t="s">
        <v>22</v>
      </c>
      <c r="N29" s="77" t="str">
        <f>VLOOKUP(C29,Schools!A:D,4,0)</f>
        <v>Primary</v>
      </c>
      <c r="O29" s="77">
        <f t="shared" si="4"/>
        <v>11294</v>
      </c>
      <c r="P29" s="77">
        <f t="shared" si="5"/>
        <v>543965</v>
      </c>
      <c r="Q29" s="78"/>
      <c r="R29" s="286">
        <f t="shared" si="6"/>
        <v>1100</v>
      </c>
      <c r="S29" s="78"/>
      <c r="T29" s="78"/>
      <c r="U29" s="78"/>
      <c r="V29" s="286"/>
      <c r="W29" s="78"/>
      <c r="X29" s="78"/>
      <c r="Y29" s="78"/>
      <c r="Z29" s="78"/>
      <c r="AA29" s="78"/>
      <c r="AB29" s="78"/>
      <c r="AC29" s="51">
        <f t="shared" si="7"/>
        <v>1100</v>
      </c>
      <c r="AD29" s="52">
        <f t="shared" si="8"/>
        <v>0</v>
      </c>
      <c r="AF29" s="302">
        <f>VLOOKUP(D29,Schools!$B$8:$F$143,5,FALSE)</f>
        <v>3022003</v>
      </c>
      <c r="AG29" s="439">
        <f t="shared" si="9"/>
        <v>1100</v>
      </c>
      <c r="AH29" s="439">
        <f t="shared" si="10"/>
        <v>1100</v>
      </c>
      <c r="AI29" s="439">
        <f t="shared" si="11"/>
        <v>1100</v>
      </c>
      <c r="AJ29" s="439">
        <f t="shared" si="12"/>
        <v>1100</v>
      </c>
    </row>
    <row r="30" spans="1:36" x14ac:dyDescent="0.25">
      <c r="A30" t="str">
        <f t="shared" si="13"/>
        <v>TPG</v>
      </c>
      <c r="B30" s="75">
        <v>44320</v>
      </c>
      <c r="C30" s="74">
        <v>3023511</v>
      </c>
      <c r="D30" t="str">
        <f>VLOOKUP(C30,Schools!A:B,2,0)</f>
        <v>Blessed Dominic School</v>
      </c>
      <c r="E30" t="str">
        <f>VLOOKUP(C30,Schools!$A:$Z,3,0)</f>
        <v>M</v>
      </c>
      <c r="F30" s="76">
        <v>1121</v>
      </c>
      <c r="G30" s="74" t="s">
        <v>4703</v>
      </c>
      <c r="H30" s="295" t="s">
        <v>4537</v>
      </c>
      <c r="I30" t="str">
        <f t="shared" si="3"/>
        <v>11294/543965</v>
      </c>
      <c r="J30">
        <f>VLOOKUP(C30,Schools!$A:$Z,9,0)</f>
        <v>400024</v>
      </c>
      <c r="K30" s="74" t="s">
        <v>66</v>
      </c>
      <c r="L30" s="74" t="s">
        <v>22</v>
      </c>
      <c r="M30" s="74" t="s">
        <v>22</v>
      </c>
      <c r="N30" s="77" t="str">
        <f>VLOOKUP(C30,Schools!A:D,4,0)</f>
        <v>Primary</v>
      </c>
      <c r="O30" s="77">
        <f t="shared" si="4"/>
        <v>11294</v>
      </c>
      <c r="P30" s="77">
        <f t="shared" si="5"/>
        <v>543965</v>
      </c>
      <c r="Q30" s="78"/>
      <c r="R30" s="286">
        <f t="shared" si="6"/>
        <v>1121</v>
      </c>
      <c r="S30" s="78"/>
      <c r="T30" s="78"/>
      <c r="U30" s="78"/>
      <c r="V30" s="286"/>
      <c r="W30" s="78"/>
      <c r="X30" s="78"/>
      <c r="Y30" s="78"/>
      <c r="Z30" s="78"/>
      <c r="AA30" s="78"/>
      <c r="AB30" s="78"/>
      <c r="AC30" s="51">
        <f t="shared" si="7"/>
        <v>1121</v>
      </c>
      <c r="AD30" s="52">
        <f t="shared" si="8"/>
        <v>0</v>
      </c>
      <c r="AF30" s="302">
        <f>VLOOKUP(D30,Schools!$B$8:$F$143,5,FALSE)</f>
        <v>3023511</v>
      </c>
      <c r="AG30" s="439">
        <f t="shared" si="9"/>
        <v>1121</v>
      </c>
      <c r="AH30" s="439">
        <f t="shared" si="10"/>
        <v>1121</v>
      </c>
      <c r="AI30" s="439">
        <f t="shared" si="11"/>
        <v>1121</v>
      </c>
      <c r="AJ30" s="439">
        <f t="shared" si="12"/>
        <v>1121</v>
      </c>
    </row>
    <row r="31" spans="1:36" x14ac:dyDescent="0.25">
      <c r="A31" t="str">
        <f t="shared" si="13"/>
        <v>TPG</v>
      </c>
      <c r="B31" s="75">
        <v>44320</v>
      </c>
      <c r="C31" s="74">
        <v>3022008</v>
      </c>
      <c r="D31" t="str">
        <f>VLOOKUP(C31,Schools!A:B,2,0)</f>
        <v>Brookland Infant  &amp; Nursery School</v>
      </c>
      <c r="E31" t="str">
        <f>VLOOKUP(C31,Schools!$A:$Z,3,0)</f>
        <v>M</v>
      </c>
      <c r="F31" s="76">
        <v>949</v>
      </c>
      <c r="G31" s="74" t="s">
        <v>4703</v>
      </c>
      <c r="H31" s="295" t="s">
        <v>4537</v>
      </c>
      <c r="I31" t="str">
        <f t="shared" si="3"/>
        <v>11294/543965</v>
      </c>
      <c r="J31">
        <f>VLOOKUP(C31,Schools!$A:$Z,9,0)</f>
        <v>400057</v>
      </c>
      <c r="K31" s="74" t="s">
        <v>66</v>
      </c>
      <c r="L31" s="74" t="s">
        <v>22</v>
      </c>
      <c r="M31" s="74" t="s">
        <v>22</v>
      </c>
      <c r="N31" s="77" t="str">
        <f>VLOOKUP(C31,Schools!A:D,4,0)</f>
        <v>Primary</v>
      </c>
      <c r="O31" s="77">
        <f t="shared" si="4"/>
        <v>11294</v>
      </c>
      <c r="P31" s="77">
        <f t="shared" si="5"/>
        <v>543965</v>
      </c>
      <c r="Q31" s="78"/>
      <c r="R31" s="286">
        <f t="shared" si="6"/>
        <v>949</v>
      </c>
      <c r="S31" s="78"/>
      <c r="T31" s="78"/>
      <c r="U31" s="78"/>
      <c r="V31" s="286"/>
      <c r="W31" s="78"/>
      <c r="X31" s="78"/>
      <c r="Y31" s="78"/>
      <c r="Z31" s="78"/>
      <c r="AA31" s="78"/>
      <c r="AB31" s="78"/>
      <c r="AC31" s="51">
        <f t="shared" si="7"/>
        <v>949</v>
      </c>
      <c r="AD31" s="52">
        <f t="shared" si="8"/>
        <v>0</v>
      </c>
      <c r="AF31" s="302">
        <f>VLOOKUP(D31,Schools!$B$8:$F$143,5,FALSE)</f>
        <v>3022008</v>
      </c>
      <c r="AG31" s="439">
        <f t="shared" si="9"/>
        <v>949</v>
      </c>
      <c r="AH31" s="439">
        <f t="shared" si="10"/>
        <v>949</v>
      </c>
      <c r="AI31" s="439">
        <f t="shared" si="11"/>
        <v>949</v>
      </c>
      <c r="AJ31" s="439">
        <f t="shared" si="12"/>
        <v>949</v>
      </c>
    </row>
    <row r="32" spans="1:36" x14ac:dyDescent="0.25">
      <c r="A32" t="str">
        <f t="shared" si="13"/>
        <v>TPG</v>
      </c>
      <c r="B32" s="75">
        <v>44320</v>
      </c>
      <c r="C32" s="74">
        <v>3022009</v>
      </c>
      <c r="D32" t="str">
        <f>VLOOKUP(C32,Schools!A:B,2,0)</f>
        <v>Brunswick Park Primary &amp; Nursery School</v>
      </c>
      <c r="E32" t="str">
        <f>VLOOKUP(C32,Schools!$A:$Z,3,0)</f>
        <v>M</v>
      </c>
      <c r="F32" s="76">
        <v>798</v>
      </c>
      <c r="G32" s="74" t="s">
        <v>4703</v>
      </c>
      <c r="H32" s="295" t="s">
        <v>4537</v>
      </c>
      <c r="I32" t="str">
        <f t="shared" si="3"/>
        <v>11294/543965</v>
      </c>
      <c r="J32">
        <f>VLOOKUP(C32,Schools!$A:$Z,9,0)</f>
        <v>400061</v>
      </c>
      <c r="K32" s="74" t="s">
        <v>66</v>
      </c>
      <c r="L32" s="74" t="s">
        <v>22</v>
      </c>
      <c r="M32" s="74" t="s">
        <v>22</v>
      </c>
      <c r="N32" s="77" t="str">
        <f>VLOOKUP(C32,Schools!A:D,4,0)</f>
        <v>Primary</v>
      </c>
      <c r="O32" s="77">
        <f t="shared" si="4"/>
        <v>11294</v>
      </c>
      <c r="P32" s="77">
        <f t="shared" si="5"/>
        <v>543965</v>
      </c>
      <c r="Q32" s="78"/>
      <c r="R32" s="286">
        <f t="shared" si="6"/>
        <v>798</v>
      </c>
      <c r="S32" s="78"/>
      <c r="T32" s="78"/>
      <c r="U32" s="78"/>
      <c r="V32" s="286"/>
      <c r="W32" s="78"/>
      <c r="X32" s="78"/>
      <c r="Y32" s="78"/>
      <c r="Z32" s="78"/>
      <c r="AA32" s="78"/>
      <c r="AB32" s="78"/>
      <c r="AC32" s="51">
        <f t="shared" si="7"/>
        <v>798</v>
      </c>
      <c r="AD32" s="52">
        <f t="shared" si="8"/>
        <v>0</v>
      </c>
      <c r="AF32" s="302">
        <f>VLOOKUP(D32,Schools!$B$8:$F$143,5,FALSE)</f>
        <v>3022009</v>
      </c>
      <c r="AG32" s="439">
        <f t="shared" si="9"/>
        <v>798</v>
      </c>
      <c r="AH32" s="439">
        <f t="shared" si="10"/>
        <v>798</v>
      </c>
      <c r="AI32" s="439">
        <f t="shared" si="11"/>
        <v>798</v>
      </c>
      <c r="AJ32" s="439">
        <f t="shared" si="12"/>
        <v>798</v>
      </c>
    </row>
    <row r="33" spans="1:36" x14ac:dyDescent="0.25">
      <c r="A33" t="str">
        <f t="shared" si="13"/>
        <v>TPG</v>
      </c>
      <c r="B33" s="75">
        <v>44320</v>
      </c>
      <c r="C33" s="74">
        <v>3023302</v>
      </c>
      <c r="D33" t="str">
        <f>VLOOKUP(C33,Schools!A:B,2,0)</f>
        <v>Christ Church CE Primary School</v>
      </c>
      <c r="E33" t="str">
        <f>VLOOKUP(C33,Schools!$A:$Z,3,0)</f>
        <v>M</v>
      </c>
      <c r="F33" s="76">
        <v>517</v>
      </c>
      <c r="G33" s="74" t="s">
        <v>4703</v>
      </c>
      <c r="H33" s="295" t="s">
        <v>4537</v>
      </c>
      <c r="I33" t="str">
        <f t="shared" si="3"/>
        <v>11294/543965</v>
      </c>
      <c r="J33">
        <f>VLOOKUP(C33,Schools!$A:$Z,9,0)</f>
        <v>400039</v>
      </c>
      <c r="K33" s="74" t="s">
        <v>66</v>
      </c>
      <c r="L33" s="74" t="s">
        <v>22</v>
      </c>
      <c r="M33" s="74" t="s">
        <v>22</v>
      </c>
      <c r="N33" s="77" t="str">
        <f>VLOOKUP(C33,Schools!A:D,4,0)</f>
        <v>Primary</v>
      </c>
      <c r="O33" s="77">
        <f t="shared" si="4"/>
        <v>11294</v>
      </c>
      <c r="P33" s="77">
        <f t="shared" si="5"/>
        <v>543965</v>
      </c>
      <c r="Q33" s="78"/>
      <c r="R33" s="286">
        <f t="shared" si="6"/>
        <v>517</v>
      </c>
      <c r="S33" s="78"/>
      <c r="T33" s="78"/>
      <c r="U33" s="78"/>
      <c r="V33" s="286"/>
      <c r="W33" s="78"/>
      <c r="X33" s="78"/>
      <c r="Y33" s="78"/>
      <c r="Z33" s="78"/>
      <c r="AA33" s="78"/>
      <c r="AB33" s="78"/>
      <c r="AC33" s="51">
        <f t="shared" si="7"/>
        <v>517</v>
      </c>
      <c r="AD33" s="52">
        <f t="shared" si="8"/>
        <v>0</v>
      </c>
      <c r="AF33" s="302">
        <f>VLOOKUP(D33,Schools!$B$8:$F$143,5,FALSE)</f>
        <v>3023302</v>
      </c>
      <c r="AG33" s="439">
        <f t="shared" si="9"/>
        <v>517</v>
      </c>
      <c r="AH33" s="439">
        <f t="shared" si="10"/>
        <v>517</v>
      </c>
      <c r="AI33" s="439">
        <f t="shared" si="11"/>
        <v>517</v>
      </c>
      <c r="AJ33" s="439">
        <f t="shared" si="12"/>
        <v>517</v>
      </c>
    </row>
    <row r="34" spans="1:36" x14ac:dyDescent="0.25">
      <c r="A34" t="str">
        <f t="shared" si="13"/>
        <v>TPG</v>
      </c>
      <c r="B34" s="75">
        <v>44320</v>
      </c>
      <c r="C34" s="74">
        <v>3022014</v>
      </c>
      <c r="D34" t="str">
        <f>VLOOKUP(C34,Schools!A:B,2,0)</f>
        <v>Colindale School</v>
      </c>
      <c r="E34" t="str">
        <f>VLOOKUP(C34,Schools!$A:$Z,3,0)</f>
        <v>M</v>
      </c>
      <c r="F34" s="76">
        <v>1682</v>
      </c>
      <c r="G34" s="74" t="s">
        <v>4703</v>
      </c>
      <c r="H34" s="295" t="s">
        <v>4537</v>
      </c>
      <c r="I34" t="str">
        <f t="shared" si="3"/>
        <v>11294/543965</v>
      </c>
      <c r="J34">
        <f>VLOOKUP(C34,Schools!$A:$Z,9,0)</f>
        <v>400050</v>
      </c>
      <c r="K34" s="74" t="s">
        <v>66</v>
      </c>
      <c r="L34" s="74" t="s">
        <v>22</v>
      </c>
      <c r="M34" s="74" t="s">
        <v>22</v>
      </c>
      <c r="N34" s="77" t="str">
        <f>VLOOKUP(C34,Schools!A:D,4,0)</f>
        <v>Primary</v>
      </c>
      <c r="O34" s="77">
        <f t="shared" si="4"/>
        <v>11294</v>
      </c>
      <c r="P34" s="77">
        <f t="shared" si="5"/>
        <v>543965</v>
      </c>
      <c r="Q34" s="78"/>
      <c r="R34" s="286">
        <f t="shared" si="6"/>
        <v>1682</v>
      </c>
      <c r="S34" s="78"/>
      <c r="T34" s="78"/>
      <c r="U34" s="78"/>
      <c r="V34" s="286"/>
      <c r="W34" s="78"/>
      <c r="X34" s="78"/>
      <c r="Y34" s="78"/>
      <c r="Z34" s="78"/>
      <c r="AA34" s="78"/>
      <c r="AB34" s="78"/>
      <c r="AC34" s="51">
        <f t="shared" si="7"/>
        <v>1682</v>
      </c>
      <c r="AD34" s="52">
        <f t="shared" si="8"/>
        <v>0</v>
      </c>
      <c r="AF34" s="302">
        <f>VLOOKUP(D34,Schools!$B$8:$F$143,5,FALSE)</f>
        <v>3022014</v>
      </c>
      <c r="AG34" s="439">
        <f t="shared" si="9"/>
        <v>1682</v>
      </c>
      <c r="AH34" s="439">
        <f t="shared" si="10"/>
        <v>1682</v>
      </c>
      <c r="AI34" s="439">
        <f t="shared" si="11"/>
        <v>1682</v>
      </c>
      <c r="AJ34" s="439">
        <f t="shared" si="12"/>
        <v>1682</v>
      </c>
    </row>
    <row r="35" spans="1:36" x14ac:dyDescent="0.25">
      <c r="A35" t="str">
        <f t="shared" si="13"/>
        <v>TPG</v>
      </c>
      <c r="B35" s="75">
        <v>44320</v>
      </c>
      <c r="C35" s="74">
        <v>3022015</v>
      </c>
      <c r="D35" t="str">
        <f>VLOOKUP(C35,Schools!A:B,2,0)</f>
        <v>Coppetts Wood</v>
      </c>
      <c r="E35" t="str">
        <f>VLOOKUP(C35,Schools!$A:$Z,3,0)</f>
        <v>M</v>
      </c>
      <c r="F35" s="76">
        <v>949</v>
      </c>
      <c r="G35" s="74" t="s">
        <v>4703</v>
      </c>
      <c r="H35" s="295" t="s">
        <v>4537</v>
      </c>
      <c r="I35" t="str">
        <f t="shared" si="3"/>
        <v>11294/543965</v>
      </c>
      <c r="J35">
        <f>VLOOKUP(C35,Schools!$A:$Z,9,0)</f>
        <v>400059</v>
      </c>
      <c r="K35" s="74" t="s">
        <v>66</v>
      </c>
      <c r="L35" s="74" t="s">
        <v>22</v>
      </c>
      <c r="M35" s="74" t="s">
        <v>22</v>
      </c>
      <c r="N35" s="77" t="str">
        <f>VLOOKUP(C35,Schools!A:D,4,0)</f>
        <v>Primary</v>
      </c>
      <c r="O35" s="77">
        <f t="shared" si="4"/>
        <v>11294</v>
      </c>
      <c r="P35" s="77">
        <f t="shared" si="5"/>
        <v>543965</v>
      </c>
      <c r="Q35" s="78"/>
      <c r="R35" s="286">
        <f t="shared" si="6"/>
        <v>949</v>
      </c>
      <c r="S35" s="78"/>
      <c r="T35" s="78"/>
      <c r="U35" s="78"/>
      <c r="V35" s="286"/>
      <c r="W35" s="78"/>
      <c r="X35" s="78"/>
      <c r="Y35" s="78"/>
      <c r="Z35" s="78"/>
      <c r="AA35" s="78"/>
      <c r="AB35" s="78"/>
      <c r="AC35" s="51">
        <f t="shared" si="7"/>
        <v>949</v>
      </c>
      <c r="AD35" s="52">
        <f t="shared" si="8"/>
        <v>0</v>
      </c>
      <c r="AF35" s="302">
        <f>VLOOKUP(D35,Schools!$B$8:$F$143,5,FALSE)</f>
        <v>3022015</v>
      </c>
      <c r="AG35" s="439">
        <f t="shared" si="9"/>
        <v>949</v>
      </c>
      <c r="AH35" s="439">
        <f t="shared" si="10"/>
        <v>949</v>
      </c>
      <c r="AI35" s="439">
        <f t="shared" si="11"/>
        <v>949</v>
      </c>
      <c r="AJ35" s="439">
        <f t="shared" si="12"/>
        <v>949</v>
      </c>
    </row>
    <row r="36" spans="1:36" x14ac:dyDescent="0.25">
      <c r="A36" t="str">
        <f t="shared" si="13"/>
        <v>TPG</v>
      </c>
      <c r="B36" s="75">
        <v>44320</v>
      </c>
      <c r="C36" s="74">
        <v>3022019</v>
      </c>
      <c r="D36" t="str">
        <f>VLOOKUP(C36,Schools!A:B,2,0)</f>
        <v>Deansbrook Infant School</v>
      </c>
      <c r="E36" t="str">
        <f>VLOOKUP(C36,Schools!$A:$Z,3,0)</f>
        <v>M</v>
      </c>
      <c r="F36" s="76">
        <v>841</v>
      </c>
      <c r="G36" s="74" t="s">
        <v>4703</v>
      </c>
      <c r="H36" s="295" t="s">
        <v>4537</v>
      </c>
      <c r="I36" t="str">
        <f t="shared" si="3"/>
        <v>11294/543965</v>
      </c>
      <c r="J36">
        <f>VLOOKUP(C36,Schools!$A:$Z,9,0)</f>
        <v>400036</v>
      </c>
      <c r="K36" s="74" t="s">
        <v>66</v>
      </c>
      <c r="L36" s="74" t="s">
        <v>22</v>
      </c>
      <c r="M36" s="74" t="s">
        <v>22</v>
      </c>
      <c r="N36" s="77" t="str">
        <f>VLOOKUP(C36,Schools!A:D,4,0)</f>
        <v>Primary</v>
      </c>
      <c r="O36" s="77">
        <f t="shared" si="4"/>
        <v>11294</v>
      </c>
      <c r="P36" s="77">
        <f t="shared" si="5"/>
        <v>543965</v>
      </c>
      <c r="Q36" s="78"/>
      <c r="R36" s="286">
        <f t="shared" si="6"/>
        <v>841</v>
      </c>
      <c r="S36" s="78"/>
      <c r="T36" s="78"/>
      <c r="U36" s="78"/>
      <c r="V36" s="286"/>
      <c r="W36" s="78"/>
      <c r="X36" s="78"/>
      <c r="Y36" s="78"/>
      <c r="Z36" s="78"/>
      <c r="AA36" s="78"/>
      <c r="AB36" s="78"/>
      <c r="AC36" s="51">
        <f t="shared" si="7"/>
        <v>841</v>
      </c>
      <c r="AD36" s="52">
        <f t="shared" si="8"/>
        <v>0</v>
      </c>
      <c r="AF36" s="302">
        <f>VLOOKUP(D36,Schools!$B$8:$F$143,5,FALSE)</f>
        <v>3022019</v>
      </c>
      <c r="AG36" s="439">
        <f t="shared" si="9"/>
        <v>841</v>
      </c>
      <c r="AH36" s="439">
        <f t="shared" si="10"/>
        <v>841</v>
      </c>
      <c r="AI36" s="439">
        <f t="shared" si="11"/>
        <v>841</v>
      </c>
      <c r="AJ36" s="439">
        <f t="shared" si="12"/>
        <v>841</v>
      </c>
    </row>
    <row r="37" spans="1:36" x14ac:dyDescent="0.25">
      <c r="A37" t="str">
        <f t="shared" si="13"/>
        <v>TPG</v>
      </c>
      <c r="B37" s="75">
        <v>44320</v>
      </c>
      <c r="C37" s="74">
        <v>3022021</v>
      </c>
      <c r="D37" t="str">
        <f>VLOOKUP(C37,Schools!A:B,2,0)</f>
        <v>Dollis Primary School</v>
      </c>
      <c r="E37" t="str">
        <f>VLOOKUP(C37,Schools!$A:$Z,3,0)</f>
        <v>M</v>
      </c>
      <c r="F37" s="76">
        <v>1164</v>
      </c>
      <c r="G37" s="74" t="s">
        <v>4703</v>
      </c>
      <c r="H37" s="295" t="s">
        <v>4537</v>
      </c>
      <c r="I37" t="str">
        <f t="shared" si="3"/>
        <v>11294/543965</v>
      </c>
      <c r="J37">
        <f>VLOOKUP(C37,Schools!$A:$Z,9,0)</f>
        <v>400042</v>
      </c>
      <c r="K37" s="74" t="s">
        <v>66</v>
      </c>
      <c r="L37" s="74" t="s">
        <v>22</v>
      </c>
      <c r="M37" s="74" t="s">
        <v>22</v>
      </c>
      <c r="N37" s="77" t="str">
        <f>VLOOKUP(C37,Schools!A:D,4,0)</f>
        <v>Primary</v>
      </c>
      <c r="O37" s="77">
        <f t="shared" si="4"/>
        <v>11294</v>
      </c>
      <c r="P37" s="77">
        <f t="shared" si="5"/>
        <v>543965</v>
      </c>
      <c r="Q37" s="78"/>
      <c r="R37" s="286">
        <f t="shared" si="6"/>
        <v>1164</v>
      </c>
      <c r="S37" s="78"/>
      <c r="T37" s="78"/>
      <c r="U37" s="78"/>
      <c r="V37" s="286"/>
      <c r="W37" s="78"/>
      <c r="X37" s="78"/>
      <c r="Y37" s="78"/>
      <c r="Z37" s="78"/>
      <c r="AA37" s="78"/>
      <c r="AB37" s="78"/>
      <c r="AC37" s="51">
        <f t="shared" si="7"/>
        <v>1164</v>
      </c>
      <c r="AD37" s="52">
        <f t="shared" si="8"/>
        <v>0</v>
      </c>
      <c r="AF37" s="302">
        <f>VLOOKUP(D37,Schools!$B$8:$F$143,5,FALSE)</f>
        <v>3022021</v>
      </c>
      <c r="AG37" s="439">
        <f t="shared" si="9"/>
        <v>1164</v>
      </c>
      <c r="AH37" s="439">
        <f t="shared" si="10"/>
        <v>1164</v>
      </c>
      <c r="AI37" s="439">
        <f t="shared" si="11"/>
        <v>1164</v>
      </c>
      <c r="AJ37" s="439">
        <f t="shared" si="12"/>
        <v>1164</v>
      </c>
    </row>
    <row r="38" spans="1:36" x14ac:dyDescent="0.25">
      <c r="A38" t="str">
        <f t="shared" si="13"/>
        <v>TPG</v>
      </c>
      <c r="B38" s="75">
        <v>44320</v>
      </c>
      <c r="C38" s="74">
        <v>3022023</v>
      </c>
      <c r="D38" t="str">
        <f>VLOOKUP(C38,Schools!A:B,2,0)</f>
        <v>Edgware Primary School</v>
      </c>
      <c r="E38" t="str">
        <f>VLOOKUP(C38,Schools!$A:$Z,3,0)</f>
        <v>M</v>
      </c>
      <c r="F38" s="76">
        <v>819</v>
      </c>
      <c r="G38" s="74" t="s">
        <v>4703</v>
      </c>
      <c r="H38" s="295" t="s">
        <v>4537</v>
      </c>
      <c r="I38" t="str">
        <f t="shared" si="3"/>
        <v>11294/543965</v>
      </c>
      <c r="J38">
        <f>VLOOKUP(C38,Schools!$A:$Z,9,0)</f>
        <v>400159</v>
      </c>
      <c r="K38" s="74" t="s">
        <v>66</v>
      </c>
      <c r="L38" s="74" t="s">
        <v>22</v>
      </c>
      <c r="M38" s="74" t="s">
        <v>22</v>
      </c>
      <c r="N38" s="77" t="str">
        <f>VLOOKUP(C38,Schools!A:D,4,0)</f>
        <v>Primary</v>
      </c>
      <c r="O38" s="77">
        <f t="shared" si="4"/>
        <v>11294</v>
      </c>
      <c r="P38" s="77">
        <f t="shared" si="5"/>
        <v>543965</v>
      </c>
      <c r="Q38" s="78"/>
      <c r="R38" s="286">
        <f t="shared" si="6"/>
        <v>819</v>
      </c>
      <c r="S38" s="78"/>
      <c r="T38" s="78"/>
      <c r="U38" s="78"/>
      <c r="V38" s="286"/>
      <c r="W38" s="78"/>
      <c r="X38" s="78"/>
      <c r="Y38" s="78"/>
      <c r="Z38" s="78"/>
      <c r="AA38" s="78"/>
      <c r="AB38" s="78"/>
      <c r="AC38" s="51">
        <f t="shared" si="7"/>
        <v>819</v>
      </c>
      <c r="AD38" s="52">
        <f t="shared" si="8"/>
        <v>0</v>
      </c>
      <c r="AF38" s="302">
        <f>VLOOKUP(D38,Schools!$B$8:$F$143,5,FALSE)</f>
        <v>3022023</v>
      </c>
      <c r="AG38" s="439">
        <f t="shared" si="9"/>
        <v>819</v>
      </c>
      <c r="AH38" s="439">
        <f t="shared" si="10"/>
        <v>819</v>
      </c>
      <c r="AI38" s="439">
        <f t="shared" si="11"/>
        <v>819</v>
      </c>
      <c r="AJ38" s="439">
        <f t="shared" si="12"/>
        <v>819</v>
      </c>
    </row>
    <row r="39" spans="1:36" x14ac:dyDescent="0.25">
      <c r="A39" t="str">
        <f t="shared" si="13"/>
        <v>TPG</v>
      </c>
      <c r="B39" s="75">
        <v>44320</v>
      </c>
      <c r="C39" s="74">
        <v>3022024</v>
      </c>
      <c r="D39" t="str">
        <f>VLOOKUP(C39,Schools!A:B,2,0)</f>
        <v>Fairway Primary School</v>
      </c>
      <c r="E39" t="str">
        <f>VLOOKUP(C39,Schools!$A:$Z,3,0)</f>
        <v>M</v>
      </c>
      <c r="F39" s="76">
        <v>1660</v>
      </c>
      <c r="G39" s="74" t="s">
        <v>4703</v>
      </c>
      <c r="H39" s="295" t="s">
        <v>4537</v>
      </c>
      <c r="I39" t="str">
        <f t="shared" si="3"/>
        <v>11294/543965</v>
      </c>
      <c r="J39">
        <f>VLOOKUP(C39,Schools!$A:$Z,9,0)</f>
        <v>400047</v>
      </c>
      <c r="K39" s="74" t="s">
        <v>66</v>
      </c>
      <c r="L39" s="74" t="s">
        <v>22</v>
      </c>
      <c r="M39" s="74" t="s">
        <v>22</v>
      </c>
      <c r="N39" s="77" t="str">
        <f>VLOOKUP(C39,Schools!A:D,4,0)</f>
        <v>Primary</v>
      </c>
      <c r="O39" s="77">
        <f t="shared" si="4"/>
        <v>11294</v>
      </c>
      <c r="P39" s="77">
        <f t="shared" si="5"/>
        <v>543965</v>
      </c>
      <c r="Q39" s="78"/>
      <c r="R39" s="286">
        <f t="shared" si="6"/>
        <v>1660</v>
      </c>
      <c r="S39" s="78"/>
      <c r="T39" s="78"/>
      <c r="U39" s="78"/>
      <c r="V39" s="286"/>
      <c r="W39" s="78"/>
      <c r="X39" s="78"/>
      <c r="Y39" s="78"/>
      <c r="Z39" s="78"/>
      <c r="AA39" s="78"/>
      <c r="AB39" s="78"/>
      <c r="AC39" s="51">
        <f t="shared" si="7"/>
        <v>1660</v>
      </c>
      <c r="AD39" s="52">
        <f t="shared" si="8"/>
        <v>0</v>
      </c>
      <c r="AF39" s="302">
        <f>VLOOKUP(D39,Schools!$B$8:$F$143,5,FALSE)</f>
        <v>3022024</v>
      </c>
      <c r="AG39" s="439">
        <f t="shared" si="9"/>
        <v>1660</v>
      </c>
      <c r="AH39" s="439">
        <f t="shared" si="10"/>
        <v>1660</v>
      </c>
      <c r="AI39" s="439">
        <f t="shared" si="11"/>
        <v>1660</v>
      </c>
      <c r="AJ39" s="439">
        <f t="shared" si="12"/>
        <v>1660</v>
      </c>
    </row>
    <row r="40" spans="1:36" x14ac:dyDescent="0.25">
      <c r="A40" t="str">
        <f t="shared" si="13"/>
        <v>TPG</v>
      </c>
      <c r="B40" s="75">
        <v>44320</v>
      </c>
      <c r="C40" s="74">
        <v>3022026</v>
      </c>
      <c r="D40" t="str">
        <f>VLOOKUP(C40,Schools!A:B,2,0)</f>
        <v>Frith Manor School</v>
      </c>
      <c r="E40" t="str">
        <f>VLOOKUP(C40,Schools!$A:$Z,3,0)</f>
        <v>M</v>
      </c>
      <c r="F40" s="76">
        <v>970</v>
      </c>
      <c r="G40" s="74" t="s">
        <v>4703</v>
      </c>
      <c r="H40" s="295" t="s">
        <v>4537</v>
      </c>
      <c r="I40" t="str">
        <f t="shared" si="3"/>
        <v>11294/543965</v>
      </c>
      <c r="J40">
        <f>VLOOKUP(C40,Schools!$A:$Z,9,0)</f>
        <v>400082</v>
      </c>
      <c r="K40" s="74" t="s">
        <v>66</v>
      </c>
      <c r="L40" s="74" t="s">
        <v>22</v>
      </c>
      <c r="M40" s="74" t="s">
        <v>22</v>
      </c>
      <c r="N40" s="77" t="str">
        <f>VLOOKUP(C40,Schools!A:D,4,0)</f>
        <v>Primary</v>
      </c>
      <c r="O40" s="77">
        <f t="shared" si="4"/>
        <v>11294</v>
      </c>
      <c r="P40" s="77">
        <f t="shared" si="5"/>
        <v>543965</v>
      </c>
      <c r="Q40" s="78"/>
      <c r="R40" s="286">
        <f t="shared" si="6"/>
        <v>970</v>
      </c>
      <c r="S40" s="78"/>
      <c r="T40" s="78"/>
      <c r="U40" s="78"/>
      <c r="V40" s="286"/>
      <c r="W40" s="78"/>
      <c r="X40" s="78"/>
      <c r="Y40" s="78"/>
      <c r="Z40" s="78"/>
      <c r="AA40" s="78"/>
      <c r="AB40" s="78"/>
      <c r="AC40" s="51">
        <f t="shared" si="7"/>
        <v>970</v>
      </c>
      <c r="AD40" s="52">
        <f t="shared" si="8"/>
        <v>0</v>
      </c>
      <c r="AF40" s="302">
        <f>VLOOKUP(D40,Schools!$B$8:$F$143,5,FALSE)</f>
        <v>3022026</v>
      </c>
      <c r="AG40" s="439">
        <f t="shared" si="9"/>
        <v>970</v>
      </c>
      <c r="AH40" s="439">
        <f t="shared" si="10"/>
        <v>970</v>
      </c>
      <c r="AI40" s="439">
        <f t="shared" si="11"/>
        <v>970</v>
      </c>
      <c r="AJ40" s="439">
        <f t="shared" si="12"/>
        <v>970</v>
      </c>
    </row>
    <row r="41" spans="1:36" x14ac:dyDescent="0.25">
      <c r="A41" t="str">
        <f t="shared" si="13"/>
        <v>TPG</v>
      </c>
      <c r="B41" s="75">
        <v>44320</v>
      </c>
      <c r="C41" s="74">
        <v>3022029</v>
      </c>
      <c r="D41" t="str">
        <f>VLOOKUP(C41,Schools!A:B,2,0)</f>
        <v>Goldbeaters Primary School</v>
      </c>
      <c r="E41" t="str">
        <f>VLOOKUP(C41,Schools!$A:$Z,3,0)</f>
        <v>M</v>
      </c>
      <c r="F41" s="76">
        <v>1100</v>
      </c>
      <c r="G41" s="74" t="s">
        <v>4703</v>
      </c>
      <c r="H41" s="295" t="s">
        <v>4537</v>
      </c>
      <c r="I41" t="str">
        <f t="shared" si="3"/>
        <v>11294/543965</v>
      </c>
      <c r="J41">
        <f>VLOOKUP(C41,Schools!$A:$Z,9,0)</f>
        <v>400035</v>
      </c>
      <c r="K41" s="74" t="s">
        <v>66</v>
      </c>
      <c r="L41" s="74" t="s">
        <v>22</v>
      </c>
      <c r="M41" s="74" t="s">
        <v>22</v>
      </c>
      <c r="N41" s="77" t="str">
        <f>VLOOKUP(C41,Schools!A:D,4,0)</f>
        <v>Primary</v>
      </c>
      <c r="O41" s="77">
        <f t="shared" si="4"/>
        <v>11294</v>
      </c>
      <c r="P41" s="77">
        <f t="shared" si="5"/>
        <v>543965</v>
      </c>
      <c r="Q41" s="78"/>
      <c r="R41" s="286">
        <f t="shared" si="6"/>
        <v>1100</v>
      </c>
      <c r="S41" s="78"/>
      <c r="T41" s="78"/>
      <c r="U41" s="78"/>
      <c r="V41" s="286"/>
      <c r="W41" s="78"/>
      <c r="X41" s="78"/>
      <c r="Y41" s="78"/>
      <c r="Z41" s="78"/>
      <c r="AA41" s="78"/>
      <c r="AB41" s="78"/>
      <c r="AC41" s="51">
        <f t="shared" si="7"/>
        <v>1100</v>
      </c>
      <c r="AD41" s="52">
        <f t="shared" si="8"/>
        <v>0</v>
      </c>
      <c r="AF41" s="302">
        <f>VLOOKUP(D41,Schools!$B$8:$F$143,5,FALSE)</f>
        <v>3022029</v>
      </c>
      <c r="AG41" s="439">
        <f t="shared" si="9"/>
        <v>1100</v>
      </c>
      <c r="AH41" s="439">
        <f t="shared" si="10"/>
        <v>1100</v>
      </c>
      <c r="AI41" s="439">
        <f t="shared" si="11"/>
        <v>1100</v>
      </c>
      <c r="AJ41" s="439">
        <f t="shared" si="12"/>
        <v>1100</v>
      </c>
    </row>
    <row r="42" spans="1:36" x14ac:dyDescent="0.25">
      <c r="A42" t="str">
        <f t="shared" si="13"/>
        <v>TPG</v>
      </c>
      <c r="B42" s="75">
        <v>44320</v>
      </c>
      <c r="C42" s="74">
        <v>3023516</v>
      </c>
      <c r="D42" t="str">
        <f>VLOOKUP(C42,Schools!A:B,2,0)</f>
        <v>Hasmonean Primary School</v>
      </c>
      <c r="E42" t="str">
        <f>VLOOKUP(C42,Schools!$A:$Z,3,0)</f>
        <v>M</v>
      </c>
      <c r="F42" s="76">
        <v>539</v>
      </c>
      <c r="G42" s="74" t="s">
        <v>4703</v>
      </c>
      <c r="H42" s="295" t="s">
        <v>4537</v>
      </c>
      <c r="I42" t="str">
        <f t="shared" si="3"/>
        <v>11294/543965</v>
      </c>
      <c r="J42">
        <f>VLOOKUP(C42,Schools!$A:$Z,9,0)</f>
        <v>400108</v>
      </c>
      <c r="K42" s="74" t="s">
        <v>66</v>
      </c>
      <c r="L42" s="74" t="s">
        <v>22</v>
      </c>
      <c r="M42" s="74" t="s">
        <v>22</v>
      </c>
      <c r="N42" s="77" t="str">
        <f>VLOOKUP(C42,Schools!A:D,4,0)</f>
        <v>Primary</v>
      </c>
      <c r="O42" s="77">
        <f t="shared" si="4"/>
        <v>11294</v>
      </c>
      <c r="P42" s="77">
        <f t="shared" si="5"/>
        <v>543965</v>
      </c>
      <c r="Q42" s="78"/>
      <c r="R42" s="286">
        <f t="shared" si="6"/>
        <v>539</v>
      </c>
      <c r="S42" s="78"/>
      <c r="T42" s="78"/>
      <c r="U42" s="78"/>
      <c r="V42" s="286"/>
      <c r="W42" s="78"/>
      <c r="X42" s="78"/>
      <c r="Y42" s="78"/>
      <c r="Z42" s="78"/>
      <c r="AA42" s="78"/>
      <c r="AB42" s="78"/>
      <c r="AC42" s="51">
        <f t="shared" si="7"/>
        <v>539</v>
      </c>
      <c r="AD42" s="52">
        <f t="shared" si="8"/>
        <v>0</v>
      </c>
      <c r="AF42" s="302">
        <f>VLOOKUP(D42,Schools!$B$8:$F$143,5,FALSE)</f>
        <v>3023516</v>
      </c>
      <c r="AG42" s="439">
        <f t="shared" si="9"/>
        <v>539</v>
      </c>
      <c r="AH42" s="439">
        <f t="shared" si="10"/>
        <v>539</v>
      </c>
      <c r="AI42" s="439">
        <f t="shared" si="11"/>
        <v>539</v>
      </c>
      <c r="AJ42" s="439">
        <f t="shared" si="12"/>
        <v>539</v>
      </c>
    </row>
    <row r="43" spans="1:36" x14ac:dyDescent="0.25">
      <c r="A43" t="str">
        <f t="shared" si="13"/>
        <v>TPG</v>
      </c>
      <c r="B43" s="75">
        <v>44320</v>
      </c>
      <c r="C43" s="74">
        <v>3022031</v>
      </c>
      <c r="D43" t="str">
        <f>VLOOKUP(C43,Schools!A:B,2,0)</f>
        <v>Hollickwood JMI School</v>
      </c>
      <c r="E43" t="str">
        <f>VLOOKUP(C43,Schools!$A:$Z,3,0)</f>
        <v>M</v>
      </c>
      <c r="F43" s="76">
        <v>625</v>
      </c>
      <c r="G43" s="74" t="s">
        <v>4703</v>
      </c>
      <c r="H43" s="295" t="s">
        <v>4537</v>
      </c>
      <c r="I43" t="str">
        <f t="shared" si="3"/>
        <v>11294/543965</v>
      </c>
      <c r="J43">
        <f>VLOOKUP(C43,Schools!$A:$Z,9,0)</f>
        <v>400026</v>
      </c>
      <c r="K43" s="74" t="s">
        <v>66</v>
      </c>
      <c r="L43" s="74" t="s">
        <v>22</v>
      </c>
      <c r="M43" s="74" t="s">
        <v>22</v>
      </c>
      <c r="N43" s="77" t="str">
        <f>VLOOKUP(C43,Schools!A:D,4,0)</f>
        <v>Primary</v>
      </c>
      <c r="O43" s="77">
        <f t="shared" si="4"/>
        <v>11294</v>
      </c>
      <c r="P43" s="77">
        <f t="shared" si="5"/>
        <v>543965</v>
      </c>
      <c r="Q43" s="78"/>
      <c r="R43" s="286">
        <f t="shared" si="6"/>
        <v>625</v>
      </c>
      <c r="S43" s="78"/>
      <c r="T43" s="78"/>
      <c r="U43" s="78"/>
      <c r="V43" s="286"/>
      <c r="W43" s="78"/>
      <c r="X43" s="78"/>
      <c r="Y43" s="78"/>
      <c r="Z43" s="78"/>
      <c r="AA43" s="78"/>
      <c r="AB43" s="78"/>
      <c r="AC43" s="51">
        <f t="shared" si="7"/>
        <v>625</v>
      </c>
      <c r="AD43" s="52">
        <f t="shared" si="8"/>
        <v>0</v>
      </c>
      <c r="AF43" s="302">
        <f>VLOOKUP(D43,Schools!$B$8:$F$143,5,FALSE)</f>
        <v>3022031</v>
      </c>
      <c r="AG43" s="439">
        <f t="shared" si="9"/>
        <v>625</v>
      </c>
      <c r="AH43" s="439">
        <f t="shared" si="10"/>
        <v>625</v>
      </c>
      <c r="AI43" s="439">
        <f t="shared" si="11"/>
        <v>625</v>
      </c>
      <c r="AJ43" s="439">
        <f t="shared" si="12"/>
        <v>625</v>
      </c>
    </row>
    <row r="44" spans="1:36" x14ac:dyDescent="0.25">
      <c r="A44" t="str">
        <f t="shared" si="13"/>
        <v>TPG</v>
      </c>
      <c r="B44" s="75">
        <v>44320</v>
      </c>
      <c r="C44" s="74">
        <v>3022032</v>
      </c>
      <c r="D44" t="str">
        <f>VLOOKUP(C44,Schools!A:B,2,0)</f>
        <v>Holly Park School</v>
      </c>
      <c r="E44" t="str">
        <f>VLOOKUP(C44,Schools!$A:$Z,3,0)</f>
        <v>M</v>
      </c>
      <c r="F44" s="76">
        <v>949</v>
      </c>
      <c r="G44" s="74" t="s">
        <v>4703</v>
      </c>
      <c r="H44" s="295" t="s">
        <v>4537</v>
      </c>
      <c r="I44" t="str">
        <f t="shared" si="3"/>
        <v>11294/543965</v>
      </c>
      <c r="J44">
        <f>VLOOKUP(C44,Schools!$A:$Z,9,0)</f>
        <v>400084</v>
      </c>
      <c r="K44" s="74" t="s">
        <v>66</v>
      </c>
      <c r="L44" s="74" t="s">
        <v>22</v>
      </c>
      <c r="M44" s="74" t="s">
        <v>22</v>
      </c>
      <c r="N44" s="77" t="str">
        <f>VLOOKUP(C44,Schools!A:D,4,0)</f>
        <v>Primary</v>
      </c>
      <c r="O44" s="77">
        <f t="shared" si="4"/>
        <v>11294</v>
      </c>
      <c r="P44" s="77">
        <f t="shared" si="5"/>
        <v>543965</v>
      </c>
      <c r="Q44" s="78"/>
      <c r="R44" s="286">
        <f t="shared" si="6"/>
        <v>949</v>
      </c>
      <c r="S44" s="78"/>
      <c r="T44" s="78"/>
      <c r="U44" s="78"/>
      <c r="V44" s="286"/>
      <c r="W44" s="78"/>
      <c r="X44" s="78"/>
      <c r="Y44" s="78"/>
      <c r="Z44" s="78"/>
      <c r="AA44" s="78"/>
      <c r="AB44" s="78"/>
      <c r="AC44" s="51">
        <f t="shared" si="7"/>
        <v>949</v>
      </c>
      <c r="AD44" s="52">
        <f t="shared" si="8"/>
        <v>0</v>
      </c>
      <c r="AF44" s="302">
        <f>VLOOKUP(D44,Schools!$B$8:$F$143,5,FALSE)</f>
        <v>3022032</v>
      </c>
      <c r="AG44" s="439">
        <f t="shared" si="9"/>
        <v>949</v>
      </c>
      <c r="AH44" s="439">
        <f t="shared" si="10"/>
        <v>949</v>
      </c>
      <c r="AI44" s="439">
        <f t="shared" si="11"/>
        <v>949</v>
      </c>
      <c r="AJ44" s="439">
        <f t="shared" si="12"/>
        <v>949</v>
      </c>
    </row>
    <row r="45" spans="1:36" x14ac:dyDescent="0.25">
      <c r="A45" t="str">
        <f t="shared" si="13"/>
        <v>TPG</v>
      </c>
      <c r="B45" s="75">
        <v>44320</v>
      </c>
      <c r="C45" s="74">
        <v>3023304</v>
      </c>
      <c r="D45" t="str">
        <f>VLOOKUP(C45,Schools!A:B,2,0)</f>
        <v>Holy Trinity School</v>
      </c>
      <c r="E45" t="str">
        <f>VLOOKUP(C45,Schools!$A:$Z,3,0)</f>
        <v>M</v>
      </c>
      <c r="F45" s="76">
        <v>604</v>
      </c>
      <c r="G45" s="74" t="s">
        <v>4703</v>
      </c>
      <c r="H45" s="295" t="s">
        <v>4537</v>
      </c>
      <c r="I45" t="str">
        <f t="shared" si="3"/>
        <v>11294/543965</v>
      </c>
      <c r="J45">
        <f>VLOOKUP(C45,Schools!$A:$Z,9,0)</f>
        <v>400008</v>
      </c>
      <c r="K45" s="74" t="s">
        <v>66</v>
      </c>
      <c r="L45" s="74" t="s">
        <v>22</v>
      </c>
      <c r="M45" s="74" t="s">
        <v>22</v>
      </c>
      <c r="N45" s="77" t="str">
        <f>VLOOKUP(C45,Schools!A:D,4,0)</f>
        <v>Primary</v>
      </c>
      <c r="O45" s="77">
        <f t="shared" si="4"/>
        <v>11294</v>
      </c>
      <c r="P45" s="77">
        <f t="shared" si="5"/>
        <v>543965</v>
      </c>
      <c r="Q45" s="78"/>
      <c r="R45" s="286">
        <f t="shared" si="6"/>
        <v>604</v>
      </c>
      <c r="S45" s="78"/>
      <c r="T45" s="78"/>
      <c r="U45" s="78"/>
      <c r="V45" s="286"/>
      <c r="W45" s="78"/>
      <c r="X45" s="78"/>
      <c r="Y45" s="78"/>
      <c r="Z45" s="78"/>
      <c r="AA45" s="78"/>
      <c r="AB45" s="78"/>
      <c r="AC45" s="51">
        <f t="shared" si="7"/>
        <v>604</v>
      </c>
      <c r="AD45" s="52">
        <f t="shared" si="8"/>
        <v>0</v>
      </c>
      <c r="AF45" s="302">
        <f>VLOOKUP(D45,Schools!$B$8:$F$143,5,FALSE)</f>
        <v>3023304</v>
      </c>
      <c r="AG45" s="439">
        <f t="shared" si="9"/>
        <v>604</v>
      </c>
      <c r="AH45" s="439">
        <f t="shared" si="10"/>
        <v>604</v>
      </c>
      <c r="AI45" s="439">
        <f t="shared" si="11"/>
        <v>604</v>
      </c>
      <c r="AJ45" s="439">
        <f t="shared" si="12"/>
        <v>604</v>
      </c>
    </row>
    <row r="46" spans="1:36" x14ac:dyDescent="0.25">
      <c r="A46" t="str">
        <f t="shared" si="13"/>
        <v>TPG</v>
      </c>
      <c r="B46" s="75">
        <v>44320</v>
      </c>
      <c r="C46" s="74">
        <v>3022036</v>
      </c>
      <c r="D46" t="str">
        <f>VLOOKUP(C46,Schools!A:B,2,0)</f>
        <v>Livingstone School</v>
      </c>
      <c r="E46" t="str">
        <f>VLOOKUP(C46,Schools!$A:$Z,3,0)</f>
        <v>M</v>
      </c>
      <c r="F46" s="76">
        <v>992</v>
      </c>
      <c r="G46" s="74" t="s">
        <v>4703</v>
      </c>
      <c r="H46" s="295" t="s">
        <v>4537</v>
      </c>
      <c r="I46" t="str">
        <f t="shared" si="3"/>
        <v>11294/543965</v>
      </c>
      <c r="J46">
        <f>VLOOKUP(C46,Schools!$A:$Z,9,0)</f>
        <v>400046</v>
      </c>
      <c r="K46" s="74" t="s">
        <v>66</v>
      </c>
      <c r="L46" s="74" t="s">
        <v>22</v>
      </c>
      <c r="M46" s="74" t="s">
        <v>22</v>
      </c>
      <c r="N46" s="77" t="str">
        <f>VLOOKUP(C46,Schools!A:D,4,0)</f>
        <v>Primary</v>
      </c>
      <c r="O46" s="77">
        <f t="shared" si="4"/>
        <v>11294</v>
      </c>
      <c r="P46" s="77">
        <f t="shared" si="5"/>
        <v>543965</v>
      </c>
      <c r="Q46" s="78"/>
      <c r="R46" s="286">
        <f t="shared" si="6"/>
        <v>992</v>
      </c>
      <c r="S46" s="78"/>
      <c r="T46" s="78"/>
      <c r="U46" s="78"/>
      <c r="V46" s="286"/>
      <c r="W46" s="78"/>
      <c r="X46" s="78"/>
      <c r="Y46" s="78"/>
      <c r="Z46" s="78"/>
      <c r="AA46" s="78"/>
      <c r="AB46" s="78"/>
      <c r="AC46" s="51">
        <f t="shared" si="7"/>
        <v>992</v>
      </c>
      <c r="AD46" s="52">
        <f t="shared" si="8"/>
        <v>0</v>
      </c>
      <c r="AF46" s="302">
        <f>VLOOKUP(D46,Schools!$B$8:$F$143,5,FALSE)</f>
        <v>3022036</v>
      </c>
      <c r="AG46" s="439">
        <f t="shared" si="9"/>
        <v>992</v>
      </c>
      <c r="AH46" s="439">
        <f t="shared" si="10"/>
        <v>992</v>
      </c>
      <c r="AI46" s="439">
        <f t="shared" si="11"/>
        <v>992</v>
      </c>
      <c r="AJ46" s="439">
        <f t="shared" si="12"/>
        <v>992</v>
      </c>
    </row>
    <row r="47" spans="1:36" x14ac:dyDescent="0.25">
      <c r="A47" t="str">
        <f t="shared" si="13"/>
        <v>TPG</v>
      </c>
      <c r="B47" s="75">
        <v>44320</v>
      </c>
      <c r="C47" s="74">
        <v>3022037</v>
      </c>
      <c r="D47" t="str">
        <f>VLOOKUP(C47,Schools!A:B,2,0)</f>
        <v>Manorside Primary School</v>
      </c>
      <c r="E47" t="str">
        <f>VLOOKUP(C47,Schools!$A:$Z,3,0)</f>
        <v>M</v>
      </c>
      <c r="F47" s="76">
        <v>690</v>
      </c>
      <c r="G47" s="74" t="s">
        <v>4703</v>
      </c>
      <c r="H47" s="295" t="s">
        <v>4537</v>
      </c>
      <c r="I47" t="str">
        <f t="shared" si="3"/>
        <v>11294/543965</v>
      </c>
      <c r="J47">
        <f>VLOOKUP(C47,Schools!$A:$Z,9,0)</f>
        <v>400030</v>
      </c>
      <c r="K47" s="74" t="s">
        <v>66</v>
      </c>
      <c r="L47" s="74" t="s">
        <v>22</v>
      </c>
      <c r="M47" s="74" t="s">
        <v>22</v>
      </c>
      <c r="N47" s="77" t="str">
        <f>VLOOKUP(C47,Schools!A:D,4,0)</f>
        <v>Primary</v>
      </c>
      <c r="O47" s="77">
        <f t="shared" si="4"/>
        <v>11294</v>
      </c>
      <c r="P47" s="77">
        <f t="shared" si="5"/>
        <v>543965</v>
      </c>
      <c r="Q47" s="78"/>
      <c r="R47" s="286">
        <f t="shared" si="6"/>
        <v>690</v>
      </c>
      <c r="S47" s="78"/>
      <c r="T47" s="78"/>
      <c r="U47" s="78"/>
      <c r="V47" s="286"/>
      <c r="W47" s="78"/>
      <c r="X47" s="78"/>
      <c r="Y47" s="78"/>
      <c r="Z47" s="78"/>
      <c r="AA47" s="78"/>
      <c r="AB47" s="78"/>
      <c r="AC47" s="51">
        <f t="shared" si="7"/>
        <v>690</v>
      </c>
      <c r="AD47" s="52">
        <f t="shared" si="8"/>
        <v>0</v>
      </c>
      <c r="AF47" s="302">
        <f>VLOOKUP(D47,Schools!$B$8:$F$143,5,FALSE)</f>
        <v>3022037</v>
      </c>
      <c r="AG47" s="439">
        <f t="shared" si="9"/>
        <v>690</v>
      </c>
      <c r="AH47" s="439">
        <f t="shared" si="10"/>
        <v>690</v>
      </c>
      <c r="AI47" s="439">
        <f t="shared" si="11"/>
        <v>690</v>
      </c>
      <c r="AJ47" s="439">
        <f t="shared" si="12"/>
        <v>690</v>
      </c>
    </row>
    <row r="48" spans="1:36" x14ac:dyDescent="0.25">
      <c r="A48" t="str">
        <f t="shared" si="13"/>
        <v>TPG</v>
      </c>
      <c r="B48" s="75">
        <v>44320</v>
      </c>
      <c r="C48" s="74">
        <v>3023523</v>
      </c>
      <c r="D48" t="str">
        <f>VLOOKUP(C48,Schools!A:B,2,0)</f>
        <v>Martin Primary School</v>
      </c>
      <c r="E48" t="str">
        <f>VLOOKUP(C48,Schools!$A:$Z,3,0)</f>
        <v>M</v>
      </c>
      <c r="F48" s="76">
        <v>1401</v>
      </c>
      <c r="G48" s="74" t="s">
        <v>4703</v>
      </c>
      <c r="H48" s="295" t="s">
        <v>4537</v>
      </c>
      <c r="I48" t="str">
        <f t="shared" si="3"/>
        <v>11294/543965</v>
      </c>
      <c r="J48">
        <f>VLOOKUP(C48,Schools!$A:$Z,9,0)</f>
        <v>400130</v>
      </c>
      <c r="K48" s="74" t="s">
        <v>66</v>
      </c>
      <c r="L48" s="74" t="s">
        <v>22</v>
      </c>
      <c r="M48" s="74" t="s">
        <v>22</v>
      </c>
      <c r="N48" s="77" t="str">
        <f>VLOOKUP(C48,Schools!A:D,4,0)</f>
        <v>Primary</v>
      </c>
      <c r="O48" s="77">
        <f t="shared" si="4"/>
        <v>11294</v>
      </c>
      <c r="P48" s="77">
        <f t="shared" si="5"/>
        <v>543965</v>
      </c>
      <c r="Q48" s="78"/>
      <c r="R48" s="286">
        <f t="shared" si="6"/>
        <v>1401</v>
      </c>
      <c r="S48" s="78"/>
      <c r="T48" s="78"/>
      <c r="U48" s="78"/>
      <c r="V48" s="286"/>
      <c r="W48" s="78"/>
      <c r="X48" s="78"/>
      <c r="Y48" s="78"/>
      <c r="Z48" s="78"/>
      <c r="AA48" s="78"/>
      <c r="AB48" s="78"/>
      <c r="AC48" s="51">
        <f t="shared" si="7"/>
        <v>1401</v>
      </c>
      <c r="AD48" s="52">
        <f t="shared" si="8"/>
        <v>0</v>
      </c>
      <c r="AF48" s="302">
        <f>VLOOKUP(D48,Schools!$B$8:$F$143,5,FALSE)</f>
        <v>3023523</v>
      </c>
      <c r="AG48" s="439">
        <f t="shared" si="9"/>
        <v>1401</v>
      </c>
      <c r="AH48" s="439">
        <f t="shared" si="10"/>
        <v>1401</v>
      </c>
      <c r="AI48" s="439">
        <f t="shared" si="11"/>
        <v>1401</v>
      </c>
      <c r="AJ48" s="439">
        <f t="shared" si="12"/>
        <v>1401</v>
      </c>
    </row>
    <row r="49" spans="1:36" x14ac:dyDescent="0.25">
      <c r="A49" t="str">
        <f t="shared" si="13"/>
        <v>TPG</v>
      </c>
      <c r="B49" s="75">
        <v>44320</v>
      </c>
      <c r="C49" s="74">
        <v>3025948</v>
      </c>
      <c r="D49" t="str">
        <f>VLOOKUP(C49,Schools!A:B,2,0)</f>
        <v>Mathilda Marks-Kennedy School</v>
      </c>
      <c r="E49" t="str">
        <f>VLOOKUP(C49,Schools!$A:$Z,3,0)</f>
        <v>M</v>
      </c>
      <c r="F49" s="76">
        <v>453</v>
      </c>
      <c r="G49" s="74" t="s">
        <v>4703</v>
      </c>
      <c r="H49" s="295" t="s">
        <v>4537</v>
      </c>
      <c r="I49" t="str">
        <f t="shared" si="3"/>
        <v>11294/543965</v>
      </c>
      <c r="J49">
        <f>VLOOKUP(C49,Schools!$A:$Z,9,0)</f>
        <v>400112</v>
      </c>
      <c r="K49" s="74" t="s">
        <v>66</v>
      </c>
      <c r="L49" s="74" t="s">
        <v>22</v>
      </c>
      <c r="M49" s="74" t="s">
        <v>22</v>
      </c>
      <c r="N49" s="77" t="str">
        <f>VLOOKUP(C49,Schools!A:D,4,0)</f>
        <v>Primary</v>
      </c>
      <c r="O49" s="77">
        <f t="shared" si="4"/>
        <v>11294</v>
      </c>
      <c r="P49" s="77">
        <f t="shared" si="5"/>
        <v>543965</v>
      </c>
      <c r="Q49" s="78"/>
      <c r="R49" s="286">
        <f t="shared" si="6"/>
        <v>453</v>
      </c>
      <c r="S49" s="78"/>
      <c r="T49" s="78"/>
      <c r="U49" s="78"/>
      <c r="V49" s="286"/>
      <c r="W49" s="78"/>
      <c r="X49" s="78"/>
      <c r="Y49" s="78"/>
      <c r="Z49" s="78"/>
      <c r="AA49" s="78"/>
      <c r="AB49" s="78"/>
      <c r="AC49" s="51">
        <f t="shared" si="7"/>
        <v>453</v>
      </c>
      <c r="AD49" s="52">
        <f t="shared" si="8"/>
        <v>0</v>
      </c>
      <c r="AF49" s="302">
        <f>VLOOKUP(D49,Schools!$B$8:$F$143,5,FALSE)</f>
        <v>3025948</v>
      </c>
      <c r="AG49" s="439">
        <f t="shared" si="9"/>
        <v>453</v>
      </c>
      <c r="AH49" s="439">
        <f t="shared" si="10"/>
        <v>453</v>
      </c>
      <c r="AI49" s="439">
        <f t="shared" si="11"/>
        <v>453</v>
      </c>
      <c r="AJ49" s="439">
        <f t="shared" si="12"/>
        <v>453</v>
      </c>
    </row>
    <row r="50" spans="1:36" x14ac:dyDescent="0.25">
      <c r="A50" t="str">
        <f t="shared" si="13"/>
        <v>TPG</v>
      </c>
      <c r="B50" s="75">
        <v>44320</v>
      </c>
      <c r="C50" s="74">
        <v>3025949</v>
      </c>
      <c r="D50" t="str">
        <f>VLOOKUP(C50,Schools!A:B,2,0)</f>
        <v>Menorah Foundation School</v>
      </c>
      <c r="E50" t="str">
        <f>VLOOKUP(C50,Schools!$A:$Z,3,0)</f>
        <v>M</v>
      </c>
      <c r="F50" s="76">
        <v>949</v>
      </c>
      <c r="G50" s="74" t="s">
        <v>4703</v>
      </c>
      <c r="H50" s="295" t="s">
        <v>4537</v>
      </c>
      <c r="I50" t="str">
        <f t="shared" si="3"/>
        <v>11294/543965</v>
      </c>
      <c r="J50">
        <f>VLOOKUP(C50,Schools!$A:$Z,9,0)</f>
        <v>400110</v>
      </c>
      <c r="K50" s="74" t="s">
        <v>66</v>
      </c>
      <c r="L50" s="74" t="s">
        <v>22</v>
      </c>
      <c r="M50" s="74" t="s">
        <v>22</v>
      </c>
      <c r="N50" s="77" t="str">
        <f>VLOOKUP(C50,Schools!A:D,4,0)</f>
        <v>Primary</v>
      </c>
      <c r="O50" s="77">
        <f t="shared" si="4"/>
        <v>11294</v>
      </c>
      <c r="P50" s="77">
        <f t="shared" si="5"/>
        <v>543965</v>
      </c>
      <c r="Q50" s="78"/>
      <c r="R50" s="286">
        <f t="shared" si="6"/>
        <v>949</v>
      </c>
      <c r="S50" s="78"/>
      <c r="T50" s="78"/>
      <c r="U50" s="78"/>
      <c r="V50" s="286"/>
      <c r="W50" s="78"/>
      <c r="X50" s="78"/>
      <c r="Y50" s="78"/>
      <c r="Z50" s="78"/>
      <c r="AA50" s="78"/>
      <c r="AB50" s="78"/>
      <c r="AC50" s="51">
        <f t="shared" si="7"/>
        <v>949</v>
      </c>
      <c r="AD50" s="52">
        <f t="shared" si="8"/>
        <v>0</v>
      </c>
      <c r="AF50" s="302">
        <f>VLOOKUP(D50,Schools!$B$8:$F$143,5,FALSE)</f>
        <v>3025949</v>
      </c>
      <c r="AG50" s="439">
        <f t="shared" si="9"/>
        <v>949</v>
      </c>
      <c r="AH50" s="439">
        <f t="shared" si="10"/>
        <v>949</v>
      </c>
      <c r="AI50" s="439">
        <f t="shared" si="11"/>
        <v>949</v>
      </c>
      <c r="AJ50" s="439">
        <f t="shared" si="12"/>
        <v>949</v>
      </c>
    </row>
    <row r="51" spans="1:36" x14ac:dyDescent="0.25">
      <c r="A51" t="str">
        <f t="shared" si="13"/>
        <v>TPG</v>
      </c>
      <c r="B51" s="75">
        <v>44320</v>
      </c>
      <c r="C51" s="74">
        <v>3023513</v>
      </c>
      <c r="D51" t="str">
        <f>VLOOKUP(C51,Schools!A:B,2,0)</f>
        <v>Menorah Primary School</v>
      </c>
      <c r="E51" t="str">
        <f>VLOOKUP(C51,Schools!$A:$Z,3,0)</f>
        <v>M</v>
      </c>
      <c r="F51" s="76">
        <v>1121</v>
      </c>
      <c r="G51" s="74" t="s">
        <v>4703</v>
      </c>
      <c r="H51" s="295" t="s">
        <v>4537</v>
      </c>
      <c r="I51" t="str">
        <f t="shared" si="3"/>
        <v>11294/543965</v>
      </c>
      <c r="J51">
        <f>VLOOKUP(C51,Schools!$A:$Z,9,0)</f>
        <v>400007</v>
      </c>
      <c r="K51" s="74" t="s">
        <v>66</v>
      </c>
      <c r="L51" s="74" t="s">
        <v>22</v>
      </c>
      <c r="M51" s="74" t="s">
        <v>22</v>
      </c>
      <c r="N51" s="77" t="str">
        <f>VLOOKUP(C51,Schools!A:D,4,0)</f>
        <v>Primary</v>
      </c>
      <c r="O51" s="77">
        <f t="shared" si="4"/>
        <v>11294</v>
      </c>
      <c r="P51" s="77">
        <f t="shared" si="5"/>
        <v>543965</v>
      </c>
      <c r="Q51" s="78"/>
      <c r="R51" s="286">
        <f t="shared" si="6"/>
        <v>1121</v>
      </c>
      <c r="S51" s="78"/>
      <c r="T51" s="78"/>
      <c r="U51" s="78"/>
      <c r="V51" s="286"/>
      <c r="W51" s="78"/>
      <c r="X51" s="78"/>
      <c r="Y51" s="78"/>
      <c r="Z51" s="78"/>
      <c r="AA51" s="78"/>
      <c r="AB51" s="78"/>
      <c r="AC51" s="51">
        <f t="shared" si="7"/>
        <v>1121</v>
      </c>
      <c r="AD51" s="52">
        <f t="shared" si="8"/>
        <v>0</v>
      </c>
      <c r="AF51" s="302">
        <f>VLOOKUP(D51,Schools!$B$8:$F$143,5,FALSE)</f>
        <v>3023513</v>
      </c>
      <c r="AG51" s="439">
        <f t="shared" si="9"/>
        <v>1121</v>
      </c>
      <c r="AH51" s="439">
        <f t="shared" si="10"/>
        <v>1121</v>
      </c>
      <c r="AI51" s="439">
        <f t="shared" si="11"/>
        <v>1121</v>
      </c>
      <c r="AJ51" s="439">
        <f t="shared" si="12"/>
        <v>1121</v>
      </c>
    </row>
    <row r="52" spans="1:36" x14ac:dyDescent="0.25">
      <c r="A52" t="str">
        <f t="shared" si="13"/>
        <v>TPG</v>
      </c>
      <c r="B52" s="75">
        <v>44320</v>
      </c>
      <c r="C52" s="74">
        <v>3022053</v>
      </c>
      <c r="D52" t="str">
        <f>VLOOKUP(C52,Schools!A:B,2,0)</f>
        <v>Noam Primary School</v>
      </c>
      <c r="E52" t="str">
        <f>VLOOKUP(C52,Schools!$A:$Z,3,0)</f>
        <v>M</v>
      </c>
      <c r="F52" s="76">
        <v>647</v>
      </c>
      <c r="G52" s="74" t="s">
        <v>4703</v>
      </c>
      <c r="H52" s="295" t="s">
        <v>4537</v>
      </c>
      <c r="I52" t="str">
        <f t="shared" si="3"/>
        <v>11294/543965</v>
      </c>
      <c r="J52">
        <f>VLOOKUP(C52,Schools!$A:$Z,9,0)</f>
        <v>158733</v>
      </c>
      <c r="K52" s="74" t="s">
        <v>66</v>
      </c>
      <c r="L52" s="74" t="s">
        <v>22</v>
      </c>
      <c r="M52" s="74" t="s">
        <v>22</v>
      </c>
      <c r="N52" s="77" t="str">
        <f>VLOOKUP(C52,Schools!A:D,4,0)</f>
        <v>Primary</v>
      </c>
      <c r="O52" s="77">
        <f t="shared" si="4"/>
        <v>11294</v>
      </c>
      <c r="P52" s="77">
        <f t="shared" si="5"/>
        <v>543965</v>
      </c>
      <c r="Q52" s="78"/>
      <c r="R52" s="286">
        <f t="shared" si="6"/>
        <v>647</v>
      </c>
      <c r="S52" s="78"/>
      <c r="T52" s="78"/>
      <c r="U52" s="78"/>
      <c r="V52" s="286"/>
      <c r="W52" s="78"/>
      <c r="X52" s="78"/>
      <c r="Y52" s="78"/>
      <c r="Z52" s="78"/>
      <c r="AA52" s="78"/>
      <c r="AB52" s="78"/>
      <c r="AC52" s="51">
        <f t="shared" si="7"/>
        <v>647</v>
      </c>
      <c r="AD52" s="52">
        <f t="shared" si="8"/>
        <v>0</v>
      </c>
      <c r="AF52" s="302">
        <f>VLOOKUP(D52,Schools!$B$8:$F$143,5,FALSE)</f>
        <v>3022053</v>
      </c>
      <c r="AG52" s="439">
        <f t="shared" si="9"/>
        <v>647</v>
      </c>
      <c r="AH52" s="439">
        <f t="shared" si="10"/>
        <v>647</v>
      </c>
      <c r="AI52" s="439">
        <f t="shared" si="11"/>
        <v>647</v>
      </c>
      <c r="AJ52" s="439">
        <f t="shared" si="12"/>
        <v>647</v>
      </c>
    </row>
    <row r="53" spans="1:36" x14ac:dyDescent="0.25">
      <c r="A53" t="str">
        <f t="shared" si="13"/>
        <v>TPG</v>
      </c>
      <c r="B53" s="75">
        <v>44320</v>
      </c>
      <c r="C53" s="74">
        <v>3022045</v>
      </c>
      <c r="D53" t="str">
        <f>VLOOKUP(C53,Schools!A:B,2,0)</f>
        <v>Northside School</v>
      </c>
      <c r="E53" t="str">
        <f>VLOOKUP(C53,Schools!$A:$Z,3,0)</f>
        <v>M</v>
      </c>
      <c r="F53" s="76">
        <v>992</v>
      </c>
      <c r="G53" s="74" t="s">
        <v>4703</v>
      </c>
      <c r="H53" s="295" t="s">
        <v>4537</v>
      </c>
      <c r="I53" t="str">
        <f t="shared" si="3"/>
        <v>11294/543965</v>
      </c>
      <c r="J53">
        <f>VLOOKUP(C53,Schools!$A:$Z,9,0)</f>
        <v>400089</v>
      </c>
      <c r="K53" s="74" t="s">
        <v>66</v>
      </c>
      <c r="L53" s="74" t="s">
        <v>22</v>
      </c>
      <c r="M53" s="74" t="s">
        <v>22</v>
      </c>
      <c r="N53" s="77" t="str">
        <f>VLOOKUP(C53,Schools!A:D,4,0)</f>
        <v>Primary</v>
      </c>
      <c r="O53" s="77">
        <f t="shared" si="4"/>
        <v>11294</v>
      </c>
      <c r="P53" s="77">
        <f t="shared" si="5"/>
        <v>543965</v>
      </c>
      <c r="Q53" s="78"/>
      <c r="R53" s="286">
        <f t="shared" si="6"/>
        <v>992</v>
      </c>
      <c r="S53" s="78"/>
      <c r="T53" s="78"/>
      <c r="U53" s="78"/>
      <c r="V53" s="286"/>
      <c r="W53" s="78"/>
      <c r="X53" s="78"/>
      <c r="Y53" s="78"/>
      <c r="Z53" s="78"/>
      <c r="AA53" s="78"/>
      <c r="AB53" s="78"/>
      <c r="AC53" s="51">
        <f t="shared" si="7"/>
        <v>992</v>
      </c>
      <c r="AD53" s="52">
        <f t="shared" si="8"/>
        <v>0</v>
      </c>
      <c r="AF53" s="302">
        <f>VLOOKUP(D53,Schools!$B$8:$F$143,5,FALSE)</f>
        <v>3022045</v>
      </c>
      <c r="AG53" s="439">
        <f t="shared" si="9"/>
        <v>992</v>
      </c>
      <c r="AH53" s="439">
        <f t="shared" si="10"/>
        <v>992</v>
      </c>
      <c r="AI53" s="439">
        <f t="shared" si="11"/>
        <v>992</v>
      </c>
      <c r="AJ53" s="439">
        <f t="shared" si="12"/>
        <v>992</v>
      </c>
    </row>
    <row r="54" spans="1:36" x14ac:dyDescent="0.25">
      <c r="A54" t="str">
        <f t="shared" si="13"/>
        <v>TPG</v>
      </c>
      <c r="B54" s="75">
        <v>44320</v>
      </c>
      <c r="C54" s="74">
        <v>3022077</v>
      </c>
      <c r="D54" t="str">
        <f>VLOOKUP(C54,Schools!A:B,2,0)</f>
        <v>Orion Primary School</v>
      </c>
      <c r="E54" t="str">
        <f>VLOOKUP(C54,Schools!$A:$Z,3,0)</f>
        <v>M</v>
      </c>
      <c r="F54" s="76">
        <v>2717</v>
      </c>
      <c r="G54" s="74" t="s">
        <v>4703</v>
      </c>
      <c r="H54" s="295" t="s">
        <v>4537</v>
      </c>
      <c r="I54" t="str">
        <f t="shared" si="3"/>
        <v>11294/543965</v>
      </c>
      <c r="J54">
        <f>VLOOKUP(C54,Schools!$A:$Z,9,0)</f>
        <v>400113</v>
      </c>
      <c r="K54" s="74" t="s">
        <v>66</v>
      </c>
      <c r="L54" s="74" t="s">
        <v>22</v>
      </c>
      <c r="M54" s="74" t="s">
        <v>22</v>
      </c>
      <c r="N54" s="77" t="str">
        <f>VLOOKUP(C54,Schools!A:D,4,0)</f>
        <v>Primary</v>
      </c>
      <c r="O54" s="77">
        <f t="shared" si="4"/>
        <v>11294</v>
      </c>
      <c r="P54" s="77">
        <f t="shared" si="5"/>
        <v>543965</v>
      </c>
      <c r="Q54" s="78"/>
      <c r="R54" s="286">
        <f t="shared" si="6"/>
        <v>2717</v>
      </c>
      <c r="S54" s="78"/>
      <c r="T54" s="78"/>
      <c r="U54" s="78"/>
      <c r="V54" s="286"/>
      <c r="W54" s="78"/>
      <c r="X54" s="78"/>
      <c r="Y54" s="78"/>
      <c r="Z54" s="78"/>
      <c r="AA54" s="78"/>
      <c r="AB54" s="78"/>
      <c r="AC54" s="51">
        <f t="shared" si="7"/>
        <v>2717</v>
      </c>
      <c r="AD54" s="52">
        <f t="shared" si="8"/>
        <v>0</v>
      </c>
      <c r="AF54" s="302">
        <f>VLOOKUP(D54,Schools!$B$8:$F$143,5,FALSE)</f>
        <v>3022077</v>
      </c>
      <c r="AG54" s="439">
        <f t="shared" si="9"/>
        <v>2717</v>
      </c>
      <c r="AH54" s="439">
        <f t="shared" si="10"/>
        <v>2717</v>
      </c>
      <c r="AI54" s="439">
        <f t="shared" si="11"/>
        <v>2717</v>
      </c>
      <c r="AJ54" s="439">
        <f t="shared" si="12"/>
        <v>2717</v>
      </c>
    </row>
    <row r="55" spans="1:36" x14ac:dyDescent="0.25">
      <c r="A55" t="str">
        <f t="shared" si="13"/>
        <v>TPG</v>
      </c>
      <c r="B55" s="75">
        <v>44320</v>
      </c>
      <c r="C55" s="74">
        <v>3023501</v>
      </c>
      <c r="D55" t="str">
        <f>VLOOKUP(C55,Schools!A:B,2,0)</f>
        <v>Our Lady of Lourdes School</v>
      </c>
      <c r="E55" t="str">
        <f>VLOOKUP(C55,Schools!$A:$Z,3,0)</f>
        <v>M</v>
      </c>
      <c r="F55" s="76">
        <v>517</v>
      </c>
      <c r="G55" s="74" t="s">
        <v>4703</v>
      </c>
      <c r="H55" s="295" t="s">
        <v>4537</v>
      </c>
      <c r="I55" t="str">
        <f t="shared" si="3"/>
        <v>11294/543965</v>
      </c>
      <c r="J55">
        <f>VLOOKUP(C55,Schools!$A:$Z,9,0)</f>
        <v>400003</v>
      </c>
      <c r="K55" s="74" t="s">
        <v>66</v>
      </c>
      <c r="L55" s="74" t="s">
        <v>22</v>
      </c>
      <c r="M55" s="74" t="s">
        <v>22</v>
      </c>
      <c r="N55" s="77" t="str">
        <f>VLOOKUP(C55,Schools!A:D,4,0)</f>
        <v>Primary</v>
      </c>
      <c r="O55" s="77">
        <f t="shared" si="4"/>
        <v>11294</v>
      </c>
      <c r="P55" s="77">
        <f t="shared" si="5"/>
        <v>543965</v>
      </c>
      <c r="Q55" s="78"/>
      <c r="R55" s="286">
        <f t="shared" si="6"/>
        <v>517</v>
      </c>
      <c r="S55" s="78"/>
      <c r="T55" s="78"/>
      <c r="U55" s="78"/>
      <c r="V55" s="286"/>
      <c r="W55" s="78"/>
      <c r="X55" s="78"/>
      <c r="Y55" s="78"/>
      <c r="Z55" s="78"/>
      <c r="AA55" s="78"/>
      <c r="AB55" s="78"/>
      <c r="AC55" s="51">
        <f t="shared" si="7"/>
        <v>517</v>
      </c>
      <c r="AD55" s="52">
        <f t="shared" si="8"/>
        <v>0</v>
      </c>
      <c r="AF55" s="302">
        <f>VLOOKUP(D55,Schools!$B$8:$F$143,5,FALSE)</f>
        <v>3023501</v>
      </c>
      <c r="AG55" s="439">
        <f t="shared" si="9"/>
        <v>517</v>
      </c>
      <c r="AH55" s="439">
        <f t="shared" si="10"/>
        <v>517</v>
      </c>
      <c r="AI55" s="439">
        <f t="shared" si="11"/>
        <v>517</v>
      </c>
      <c r="AJ55" s="439">
        <f t="shared" si="12"/>
        <v>517</v>
      </c>
    </row>
    <row r="56" spans="1:36" x14ac:dyDescent="0.25">
      <c r="A56" t="str">
        <f t="shared" si="13"/>
        <v>TPG</v>
      </c>
      <c r="B56" s="75">
        <v>44320</v>
      </c>
      <c r="C56" s="74">
        <v>3022071</v>
      </c>
      <c r="D56" t="str">
        <f>VLOOKUP(C56,Schools!A:B,2,0)</f>
        <v>Queenswell Infant and Nursery School</v>
      </c>
      <c r="E56" t="str">
        <f>VLOOKUP(C56,Schools!$A:$Z,3,0)</f>
        <v>M</v>
      </c>
      <c r="F56" s="76">
        <v>1164</v>
      </c>
      <c r="G56" s="74" t="s">
        <v>4703</v>
      </c>
      <c r="H56" s="295" t="s">
        <v>4537</v>
      </c>
      <c r="I56" t="str">
        <f t="shared" ref="I56:I77" si="14">O56&amp;"/"&amp;P56</f>
        <v>11294/543965</v>
      </c>
      <c r="J56">
        <f>VLOOKUP(C56,Schools!$A:$Z,9,0)</f>
        <v>400012</v>
      </c>
      <c r="K56" s="74" t="s">
        <v>66</v>
      </c>
      <c r="L56" s="74" t="s">
        <v>22</v>
      </c>
      <c r="M56" s="74" t="s">
        <v>22</v>
      </c>
      <c r="N56" s="77" t="str">
        <f>VLOOKUP(C56,Schools!A:D,4,0)</f>
        <v>Primary</v>
      </c>
      <c r="O56" s="77">
        <f t="shared" ref="O56:O77" si="15">IF(OR(N56="Special", N56="PRU"),11294,IF(E56="M", 11294,"None"))</f>
        <v>11294</v>
      </c>
      <c r="P56" s="77">
        <f t="shared" ref="P56:P79" si="16">IF(E56="M",543965,516500)</f>
        <v>543965</v>
      </c>
      <c r="Q56" s="78"/>
      <c r="R56" s="286">
        <f t="shared" si="6"/>
        <v>1164</v>
      </c>
      <c r="S56" s="78"/>
      <c r="T56" s="78"/>
      <c r="U56" s="78"/>
      <c r="V56" s="286"/>
      <c r="W56" s="78"/>
      <c r="X56" s="78"/>
      <c r="Y56" s="78"/>
      <c r="Z56" s="78"/>
      <c r="AA56" s="78"/>
      <c r="AB56" s="78"/>
      <c r="AC56" s="51">
        <f t="shared" si="7"/>
        <v>1164</v>
      </c>
      <c r="AD56" s="52">
        <f t="shared" si="8"/>
        <v>0</v>
      </c>
      <c r="AF56" s="302">
        <f>VLOOKUP(D56,Schools!$B$8:$F$143,5,FALSE)</f>
        <v>3022071</v>
      </c>
      <c r="AG56" s="439">
        <f t="shared" si="9"/>
        <v>1164</v>
      </c>
      <c r="AH56" s="439">
        <f t="shared" si="10"/>
        <v>1164</v>
      </c>
      <c r="AI56" s="439">
        <f t="shared" si="11"/>
        <v>1164</v>
      </c>
      <c r="AJ56" s="439">
        <f t="shared" si="12"/>
        <v>1164</v>
      </c>
    </row>
    <row r="57" spans="1:36" x14ac:dyDescent="0.25">
      <c r="A57" t="str">
        <f t="shared" ref="A57:A80" si="17">$B$3</f>
        <v>TPG</v>
      </c>
      <c r="B57" s="75">
        <v>44320</v>
      </c>
      <c r="C57" s="74">
        <v>3023512</v>
      </c>
      <c r="D57" t="str">
        <f>VLOOKUP(C57,Schools!A:B,2,0)</f>
        <v>Rosh Pinah</v>
      </c>
      <c r="E57" t="str">
        <f>VLOOKUP(C57,Schools!$A:$Z,3,0)</f>
        <v>M</v>
      </c>
      <c r="F57" s="76">
        <v>474</v>
      </c>
      <c r="G57" s="74" t="s">
        <v>4703</v>
      </c>
      <c r="H57" s="295" t="s">
        <v>4537</v>
      </c>
      <c r="I57" t="str">
        <f t="shared" si="14"/>
        <v>11294/543965</v>
      </c>
      <c r="J57">
        <f>VLOOKUP(C57,Schools!$A:$Z,9,0)</f>
        <v>400093</v>
      </c>
      <c r="K57" s="74" t="s">
        <v>66</v>
      </c>
      <c r="L57" s="74" t="s">
        <v>22</v>
      </c>
      <c r="M57" s="74" t="s">
        <v>22</v>
      </c>
      <c r="N57" s="77" t="str">
        <f>VLOOKUP(C57,Schools!A:D,4,0)</f>
        <v>Primary</v>
      </c>
      <c r="O57" s="77">
        <f t="shared" si="15"/>
        <v>11294</v>
      </c>
      <c r="P57" s="77">
        <f t="shared" si="16"/>
        <v>543965</v>
      </c>
      <c r="Q57" s="78"/>
      <c r="R57" s="286">
        <f t="shared" si="6"/>
        <v>474</v>
      </c>
      <c r="S57" s="78"/>
      <c r="T57" s="78"/>
      <c r="U57" s="78"/>
      <c r="V57" s="286"/>
      <c r="W57" s="78"/>
      <c r="X57" s="78"/>
      <c r="Y57" s="78"/>
      <c r="Z57" s="78"/>
      <c r="AA57" s="78"/>
      <c r="AB57" s="78"/>
      <c r="AC57" s="51">
        <f t="shared" si="7"/>
        <v>474</v>
      </c>
      <c r="AD57" s="52">
        <f t="shared" si="8"/>
        <v>0</v>
      </c>
      <c r="AF57" s="302">
        <f>VLOOKUP(D57,Schools!$B$8:$F$143,5,FALSE)</f>
        <v>3023512</v>
      </c>
      <c r="AG57" s="439">
        <f t="shared" si="9"/>
        <v>474</v>
      </c>
      <c r="AH57" s="439">
        <f t="shared" si="10"/>
        <v>474</v>
      </c>
      <c r="AI57" s="439">
        <f t="shared" si="11"/>
        <v>474</v>
      </c>
      <c r="AJ57" s="439">
        <f t="shared" si="12"/>
        <v>474</v>
      </c>
    </row>
    <row r="58" spans="1:36" x14ac:dyDescent="0.25">
      <c r="A58" t="str">
        <f t="shared" si="17"/>
        <v>TPG</v>
      </c>
      <c r="B58" s="75">
        <v>44320</v>
      </c>
      <c r="C58" s="74">
        <v>3023502</v>
      </c>
      <c r="D58" t="str">
        <f>VLOOKUP(C58,Schools!A:B,2,0)</f>
        <v>St Agnes RC Primary School</v>
      </c>
      <c r="E58" t="str">
        <f>VLOOKUP(C58,Schools!$A:$Z,3,0)</f>
        <v>M</v>
      </c>
      <c r="F58" s="76">
        <v>819</v>
      </c>
      <c r="G58" s="74" t="s">
        <v>4703</v>
      </c>
      <c r="H58" s="295" t="s">
        <v>4537</v>
      </c>
      <c r="I58" t="str">
        <f t="shared" si="14"/>
        <v>11294/543965</v>
      </c>
      <c r="J58">
        <f>VLOOKUP(C58,Schools!$A:$Z,9,0)</f>
        <v>400096</v>
      </c>
      <c r="K58" s="74" t="s">
        <v>66</v>
      </c>
      <c r="L58" s="74" t="s">
        <v>22</v>
      </c>
      <c r="M58" s="74" t="s">
        <v>22</v>
      </c>
      <c r="N58" s="77" t="str">
        <f>VLOOKUP(C58,Schools!A:D,4,0)</f>
        <v>Primary</v>
      </c>
      <c r="O58" s="77">
        <f t="shared" si="15"/>
        <v>11294</v>
      </c>
      <c r="P58" s="77">
        <f t="shared" si="16"/>
        <v>543965</v>
      </c>
      <c r="Q58" s="78"/>
      <c r="R58" s="286">
        <f t="shared" si="6"/>
        <v>819</v>
      </c>
      <c r="S58" s="78"/>
      <c r="T58" s="78"/>
      <c r="U58" s="78"/>
      <c r="V58" s="286"/>
      <c r="W58" s="78"/>
      <c r="X58" s="78"/>
      <c r="Y58" s="78"/>
      <c r="Z58" s="78"/>
      <c r="AA58" s="78"/>
      <c r="AB58" s="78"/>
      <c r="AC58" s="51">
        <f t="shared" si="7"/>
        <v>819</v>
      </c>
      <c r="AD58" s="52">
        <f t="shared" si="8"/>
        <v>0</v>
      </c>
      <c r="AF58" s="302">
        <f>VLOOKUP(D58,Schools!$B$8:$F$143,5,FALSE)</f>
        <v>3023502</v>
      </c>
      <c r="AG58" s="439">
        <f t="shared" si="9"/>
        <v>819</v>
      </c>
      <c r="AH58" s="439">
        <f t="shared" si="10"/>
        <v>819</v>
      </c>
      <c r="AI58" s="439">
        <f t="shared" si="11"/>
        <v>819</v>
      </c>
      <c r="AJ58" s="439">
        <f t="shared" si="12"/>
        <v>819</v>
      </c>
    </row>
    <row r="59" spans="1:36" x14ac:dyDescent="0.25">
      <c r="A59" t="str">
        <f t="shared" si="17"/>
        <v>TPG</v>
      </c>
      <c r="B59" s="75">
        <v>44320</v>
      </c>
      <c r="C59" s="74">
        <v>3023504</v>
      </c>
      <c r="D59" t="str">
        <f>VLOOKUP(C59,Schools!A:B,2,0)</f>
        <v>St Catherines R C Primary</v>
      </c>
      <c r="E59" t="str">
        <f>VLOOKUP(C59,Schools!$A:$Z,3,0)</f>
        <v>M</v>
      </c>
      <c r="F59" s="76">
        <v>927</v>
      </c>
      <c r="G59" s="74" t="s">
        <v>4703</v>
      </c>
      <c r="H59" s="295" t="s">
        <v>4537</v>
      </c>
      <c r="I59" t="str">
        <f t="shared" si="14"/>
        <v>11294/543965</v>
      </c>
      <c r="J59">
        <f>VLOOKUP(C59,Schools!$A:$Z,9,0)</f>
        <v>400064</v>
      </c>
      <c r="K59" s="74" t="s">
        <v>66</v>
      </c>
      <c r="L59" s="74" t="s">
        <v>22</v>
      </c>
      <c r="M59" s="74" t="s">
        <v>22</v>
      </c>
      <c r="N59" s="77" t="str">
        <f>VLOOKUP(C59,Schools!A:D,4,0)</f>
        <v>Primary</v>
      </c>
      <c r="O59" s="77">
        <f t="shared" si="15"/>
        <v>11294</v>
      </c>
      <c r="P59" s="77">
        <f t="shared" si="16"/>
        <v>543965</v>
      </c>
      <c r="Q59" s="78"/>
      <c r="R59" s="286">
        <f t="shared" si="6"/>
        <v>927</v>
      </c>
      <c r="S59" s="78"/>
      <c r="T59" s="78"/>
      <c r="U59" s="78"/>
      <c r="V59" s="286"/>
      <c r="W59" s="78"/>
      <c r="X59" s="78"/>
      <c r="Y59" s="78"/>
      <c r="Z59" s="78"/>
      <c r="AA59" s="78"/>
      <c r="AB59" s="78"/>
      <c r="AC59" s="51">
        <f t="shared" si="7"/>
        <v>927</v>
      </c>
      <c r="AD59" s="52">
        <f t="shared" si="8"/>
        <v>0</v>
      </c>
      <c r="AF59" s="302">
        <f>VLOOKUP(D59,Schools!$B$8:$F$143,5,FALSE)</f>
        <v>3023504</v>
      </c>
      <c r="AG59" s="439">
        <f t="shared" si="9"/>
        <v>927</v>
      </c>
      <c r="AH59" s="439">
        <f t="shared" si="10"/>
        <v>927</v>
      </c>
      <c r="AI59" s="439">
        <f t="shared" si="11"/>
        <v>927</v>
      </c>
      <c r="AJ59" s="439">
        <f t="shared" si="12"/>
        <v>927</v>
      </c>
    </row>
    <row r="60" spans="1:36" x14ac:dyDescent="0.25">
      <c r="A60" t="str">
        <f t="shared" si="17"/>
        <v>TPG</v>
      </c>
      <c r="B60" s="75">
        <v>44320</v>
      </c>
      <c r="C60" s="74">
        <v>3023309</v>
      </c>
      <c r="D60" t="str">
        <f>VLOOKUP(C60,Schools!A:B,2,0)</f>
        <v>St Johns CE N20</v>
      </c>
      <c r="E60" t="str">
        <f>VLOOKUP(C60,Schools!$A:$Z,3,0)</f>
        <v>M</v>
      </c>
      <c r="F60" s="76">
        <v>561</v>
      </c>
      <c r="G60" s="74" t="s">
        <v>4703</v>
      </c>
      <c r="H60" s="295" t="s">
        <v>4537</v>
      </c>
      <c r="I60" t="str">
        <f t="shared" si="14"/>
        <v>11294/543965</v>
      </c>
      <c r="J60">
        <f>VLOOKUP(C60,Schools!$A:$Z,9,0)</f>
        <v>400098</v>
      </c>
      <c r="K60" s="74" t="s">
        <v>66</v>
      </c>
      <c r="L60" s="74" t="s">
        <v>22</v>
      </c>
      <c r="M60" s="74" t="s">
        <v>22</v>
      </c>
      <c r="N60" s="77" t="str">
        <f>VLOOKUP(C60,Schools!A:D,4,0)</f>
        <v>Primary</v>
      </c>
      <c r="O60" s="77">
        <f t="shared" si="15"/>
        <v>11294</v>
      </c>
      <c r="P60" s="77">
        <f t="shared" si="16"/>
        <v>543965</v>
      </c>
      <c r="Q60" s="78"/>
      <c r="R60" s="286">
        <f t="shared" si="6"/>
        <v>561</v>
      </c>
      <c r="S60" s="78"/>
      <c r="T60" s="78"/>
      <c r="U60" s="78"/>
      <c r="V60" s="286"/>
      <c r="W60" s="78"/>
      <c r="X60" s="78"/>
      <c r="Y60" s="78"/>
      <c r="Z60" s="78"/>
      <c r="AA60" s="78"/>
      <c r="AB60" s="78"/>
      <c r="AC60" s="51">
        <f t="shared" si="7"/>
        <v>561</v>
      </c>
      <c r="AD60" s="52">
        <f t="shared" si="8"/>
        <v>0</v>
      </c>
      <c r="AF60" s="302">
        <f>VLOOKUP(D60,Schools!$B$8:$F$143,5,FALSE)</f>
        <v>3023309</v>
      </c>
      <c r="AG60" s="439">
        <f t="shared" si="9"/>
        <v>561</v>
      </c>
      <c r="AH60" s="439">
        <f t="shared" si="10"/>
        <v>561</v>
      </c>
      <c r="AI60" s="439">
        <f t="shared" si="11"/>
        <v>561</v>
      </c>
      <c r="AJ60" s="439">
        <f t="shared" si="12"/>
        <v>561</v>
      </c>
    </row>
    <row r="61" spans="1:36" x14ac:dyDescent="0.25">
      <c r="A61" t="str">
        <f t="shared" si="17"/>
        <v>TPG</v>
      </c>
      <c r="B61" s="75">
        <v>44320</v>
      </c>
      <c r="C61" s="74">
        <v>3023307</v>
      </c>
      <c r="D61" t="str">
        <f>VLOOKUP(C61,Schools!A:B,2,0)</f>
        <v>St John's CE School N11</v>
      </c>
      <c r="E61" t="str">
        <f>VLOOKUP(C61,Schools!$A:$Z,3,0)</f>
        <v>M</v>
      </c>
      <c r="F61" s="76">
        <v>517</v>
      </c>
      <c r="G61" s="74" t="s">
        <v>4703</v>
      </c>
      <c r="H61" s="295" t="s">
        <v>4537</v>
      </c>
      <c r="I61" t="str">
        <f t="shared" si="14"/>
        <v>11294/543965</v>
      </c>
      <c r="J61">
        <f>VLOOKUP(C61,Schools!$A:$Z,9,0)</f>
        <v>400114</v>
      </c>
      <c r="K61" s="74" t="s">
        <v>66</v>
      </c>
      <c r="L61" s="74" t="s">
        <v>22</v>
      </c>
      <c r="M61" s="74" t="s">
        <v>22</v>
      </c>
      <c r="N61" s="77" t="str">
        <f>VLOOKUP(C61,Schools!A:D,4,0)</f>
        <v>Primary</v>
      </c>
      <c r="O61" s="77">
        <f t="shared" si="15"/>
        <v>11294</v>
      </c>
      <c r="P61" s="77">
        <f t="shared" si="16"/>
        <v>543965</v>
      </c>
      <c r="Q61" s="78"/>
      <c r="R61" s="286">
        <f t="shared" si="6"/>
        <v>517</v>
      </c>
      <c r="S61" s="78"/>
      <c r="T61" s="78"/>
      <c r="U61" s="78"/>
      <c r="V61" s="286"/>
      <c r="W61" s="78"/>
      <c r="X61" s="78"/>
      <c r="Y61" s="78"/>
      <c r="Z61" s="78"/>
      <c r="AA61" s="78"/>
      <c r="AB61" s="78"/>
      <c r="AC61" s="51">
        <f t="shared" si="7"/>
        <v>517</v>
      </c>
      <c r="AD61" s="52">
        <f t="shared" si="8"/>
        <v>0</v>
      </c>
      <c r="AF61" s="302">
        <f>VLOOKUP(D61,Schools!$B$8:$F$143,5,FALSE)</f>
        <v>3023307</v>
      </c>
      <c r="AG61" s="439">
        <f t="shared" si="9"/>
        <v>517</v>
      </c>
      <c r="AH61" s="439">
        <f t="shared" si="10"/>
        <v>517</v>
      </c>
      <c r="AI61" s="439">
        <f t="shared" si="11"/>
        <v>517</v>
      </c>
      <c r="AJ61" s="439">
        <f t="shared" si="12"/>
        <v>517</v>
      </c>
    </row>
    <row r="62" spans="1:36" x14ac:dyDescent="0.25">
      <c r="A62" t="str">
        <f t="shared" si="17"/>
        <v>TPG</v>
      </c>
      <c r="B62" s="75">
        <v>44320</v>
      </c>
      <c r="C62" s="74">
        <v>3023509</v>
      </c>
      <c r="D62" t="str">
        <f>VLOOKUP(C62,Schools!A:B,2,0)</f>
        <v>St Joseph's Primary School</v>
      </c>
      <c r="E62" t="str">
        <f>VLOOKUP(C62,Schools!$A:$Z,3,0)</f>
        <v>M</v>
      </c>
      <c r="F62" s="76">
        <v>539</v>
      </c>
      <c r="G62" s="74" t="s">
        <v>4703</v>
      </c>
      <c r="H62" s="295" t="s">
        <v>4537</v>
      </c>
      <c r="I62" t="str">
        <f t="shared" si="14"/>
        <v>11294/543965</v>
      </c>
      <c r="J62">
        <f>VLOOKUP(C62,Schools!$A:$Z,9,0)</f>
        <v>400066</v>
      </c>
      <c r="K62" s="74" t="s">
        <v>66</v>
      </c>
      <c r="L62" s="74" t="s">
        <v>22</v>
      </c>
      <c r="M62" s="74" t="s">
        <v>22</v>
      </c>
      <c r="N62" s="77" t="str">
        <f>VLOOKUP(C62,Schools!A:D,4,0)</f>
        <v>Primary</v>
      </c>
      <c r="O62" s="77">
        <f t="shared" si="15"/>
        <v>11294</v>
      </c>
      <c r="P62" s="77">
        <f t="shared" si="16"/>
        <v>543965</v>
      </c>
      <c r="Q62" s="78"/>
      <c r="R62" s="286">
        <f t="shared" si="6"/>
        <v>539</v>
      </c>
      <c r="S62" s="78"/>
      <c r="T62" s="78"/>
      <c r="U62" s="78"/>
      <c r="V62" s="286"/>
      <c r="W62" s="78"/>
      <c r="X62" s="78"/>
      <c r="Y62" s="78"/>
      <c r="Z62" s="78"/>
      <c r="AA62" s="78"/>
      <c r="AB62" s="78"/>
      <c r="AC62" s="51">
        <f t="shared" si="7"/>
        <v>539</v>
      </c>
      <c r="AD62" s="52">
        <f t="shared" si="8"/>
        <v>0</v>
      </c>
      <c r="AF62" s="302">
        <f>VLOOKUP(D62,Schools!$B$8:$F$143,5,FALSE)</f>
        <v>3023509</v>
      </c>
      <c r="AG62" s="439">
        <f t="shared" si="9"/>
        <v>539</v>
      </c>
      <c r="AH62" s="439">
        <f t="shared" si="10"/>
        <v>539</v>
      </c>
      <c r="AI62" s="439">
        <f t="shared" si="11"/>
        <v>539</v>
      </c>
      <c r="AJ62" s="439">
        <f t="shared" si="12"/>
        <v>539</v>
      </c>
    </row>
    <row r="63" spans="1:36" x14ac:dyDescent="0.25">
      <c r="A63" t="str">
        <f t="shared" si="17"/>
        <v>TPG</v>
      </c>
      <c r="B63" s="75">
        <v>44320</v>
      </c>
      <c r="C63" s="74">
        <v>3023311</v>
      </c>
      <c r="D63" t="str">
        <f>VLOOKUP(C63,Schools!A:B,2,0)</f>
        <v>St Mary's C E Primary School N3</v>
      </c>
      <c r="E63" t="str">
        <f>VLOOKUP(C63,Schools!$A:$Z,3,0)</f>
        <v>M</v>
      </c>
      <c r="F63" s="76">
        <v>1143</v>
      </c>
      <c r="G63" s="74" t="s">
        <v>4703</v>
      </c>
      <c r="H63" s="295" t="s">
        <v>4537</v>
      </c>
      <c r="I63" t="str">
        <f t="shared" si="14"/>
        <v>11294/543965</v>
      </c>
      <c r="J63">
        <f>VLOOKUP(C63,Schools!$A:$Z,9,0)</f>
        <v>400058</v>
      </c>
      <c r="K63" s="74" t="s">
        <v>66</v>
      </c>
      <c r="L63" s="74" t="s">
        <v>22</v>
      </c>
      <c r="M63" s="74" t="s">
        <v>22</v>
      </c>
      <c r="N63" s="77" t="str">
        <f>VLOOKUP(C63,Schools!A:D,4,0)</f>
        <v>Primary</v>
      </c>
      <c r="O63" s="77">
        <f t="shared" si="15"/>
        <v>11294</v>
      </c>
      <c r="P63" s="77">
        <f t="shared" si="16"/>
        <v>543965</v>
      </c>
      <c r="Q63" s="78"/>
      <c r="R63" s="286">
        <f t="shared" si="6"/>
        <v>1143</v>
      </c>
      <c r="S63" s="78"/>
      <c r="T63" s="78"/>
      <c r="U63" s="78"/>
      <c r="V63" s="286"/>
      <c r="W63" s="78"/>
      <c r="X63" s="78"/>
      <c r="Y63" s="78"/>
      <c r="Z63" s="78"/>
      <c r="AA63" s="78"/>
      <c r="AB63" s="78"/>
      <c r="AC63" s="51">
        <f t="shared" si="7"/>
        <v>1143</v>
      </c>
      <c r="AD63" s="52">
        <f t="shared" si="8"/>
        <v>0</v>
      </c>
      <c r="AF63" s="302">
        <f>VLOOKUP(D63,Schools!$B$8:$F$143,5,FALSE)</f>
        <v>3023311</v>
      </c>
      <c r="AG63" s="439">
        <f t="shared" si="9"/>
        <v>1143</v>
      </c>
      <c r="AH63" s="439">
        <f t="shared" si="10"/>
        <v>1143</v>
      </c>
      <c r="AI63" s="439">
        <f t="shared" si="11"/>
        <v>1143</v>
      </c>
      <c r="AJ63" s="439">
        <f t="shared" si="12"/>
        <v>1143</v>
      </c>
    </row>
    <row r="64" spans="1:36" x14ac:dyDescent="0.25">
      <c r="A64" t="str">
        <f t="shared" si="17"/>
        <v>TPG</v>
      </c>
      <c r="B64" s="75">
        <v>44320</v>
      </c>
      <c r="C64" s="74">
        <v>3023313</v>
      </c>
      <c r="D64" t="str">
        <f>VLOOKUP(C64,Schools!A:B,2,0)</f>
        <v>St. Pauls CE Primary School (N11)</v>
      </c>
      <c r="E64" t="str">
        <f>VLOOKUP(C64,Schools!$A:$Z,3,0)</f>
        <v>M</v>
      </c>
      <c r="F64" s="76">
        <v>496</v>
      </c>
      <c r="G64" s="74" t="s">
        <v>4703</v>
      </c>
      <c r="H64" s="295" t="s">
        <v>4537</v>
      </c>
      <c r="I64" t="str">
        <f t="shared" si="14"/>
        <v>11294/543965</v>
      </c>
      <c r="J64">
        <f>VLOOKUP(C64,Schools!$A:$Z,9,0)</f>
        <v>400006</v>
      </c>
      <c r="K64" s="74" t="s">
        <v>66</v>
      </c>
      <c r="L64" s="74" t="s">
        <v>22</v>
      </c>
      <c r="M64" s="74" t="s">
        <v>22</v>
      </c>
      <c r="N64" s="77" t="str">
        <f>VLOOKUP(C64,Schools!A:D,4,0)</f>
        <v>Primary</v>
      </c>
      <c r="O64" s="77">
        <f t="shared" si="15"/>
        <v>11294</v>
      </c>
      <c r="P64" s="77">
        <f t="shared" si="16"/>
        <v>543965</v>
      </c>
      <c r="Q64" s="78"/>
      <c r="R64" s="286">
        <f t="shared" si="6"/>
        <v>496</v>
      </c>
      <c r="S64" s="78"/>
      <c r="T64" s="78"/>
      <c r="U64" s="78"/>
      <c r="V64" s="286"/>
      <c r="W64" s="78"/>
      <c r="X64" s="78"/>
      <c r="Y64" s="78"/>
      <c r="Z64" s="78"/>
      <c r="AA64" s="78"/>
      <c r="AB64" s="78"/>
      <c r="AC64" s="51">
        <f t="shared" si="7"/>
        <v>496</v>
      </c>
      <c r="AD64" s="52">
        <f t="shared" si="8"/>
        <v>0</v>
      </c>
      <c r="AF64" s="302">
        <f>VLOOKUP(D64,Schools!$B$8:$F$143,5,FALSE)</f>
        <v>3023313</v>
      </c>
      <c r="AG64" s="439">
        <f t="shared" ref="AG64:AG100" si="18">SUM(Q64:S64)</f>
        <v>496</v>
      </c>
      <c r="AH64" s="439">
        <f t="shared" ref="AH64:AH100" si="19">SUM(Q64:V64)</f>
        <v>496</v>
      </c>
      <c r="AI64" s="439">
        <f t="shared" ref="AI64:AI100" si="20">SUM(Q64:Y64)</f>
        <v>496</v>
      </c>
      <c r="AJ64" s="439">
        <f t="shared" ref="AJ64:AJ100" si="21">SUM(Q64:AB64)</f>
        <v>496</v>
      </c>
    </row>
    <row r="65" spans="1:36" x14ac:dyDescent="0.25">
      <c r="A65" t="str">
        <f t="shared" si="17"/>
        <v>TPG</v>
      </c>
      <c r="B65" s="75">
        <v>44320</v>
      </c>
      <c r="C65" s="74">
        <v>3022070</v>
      </c>
      <c r="D65" t="str">
        <f>VLOOKUP(C65,Schools!A:B,2,0)</f>
        <v>Sunnyfields Primary School</v>
      </c>
      <c r="E65" t="str">
        <f>VLOOKUP(C65,Schools!$A:$Z,3,0)</f>
        <v>M</v>
      </c>
      <c r="F65" s="76">
        <v>1056</v>
      </c>
      <c r="G65" s="74" t="s">
        <v>4703</v>
      </c>
      <c r="H65" s="295" t="s">
        <v>4537</v>
      </c>
      <c r="I65" t="str">
        <f t="shared" si="14"/>
        <v>11294/543965</v>
      </c>
      <c r="J65">
        <f>VLOOKUP(C65,Schools!$A:$Z,9,0)</f>
        <v>400038</v>
      </c>
      <c r="K65" s="74" t="s">
        <v>66</v>
      </c>
      <c r="L65" s="74" t="s">
        <v>22</v>
      </c>
      <c r="M65" s="74" t="s">
        <v>22</v>
      </c>
      <c r="N65" s="77" t="str">
        <f>VLOOKUP(C65,Schools!A:D,4,0)</f>
        <v>Primary</v>
      </c>
      <c r="O65" s="77">
        <f t="shared" si="15"/>
        <v>11294</v>
      </c>
      <c r="P65" s="77">
        <f t="shared" si="16"/>
        <v>543965</v>
      </c>
      <c r="Q65" s="78"/>
      <c r="R65" s="286">
        <f t="shared" si="6"/>
        <v>1056</v>
      </c>
      <c r="S65" s="78"/>
      <c r="T65" s="78"/>
      <c r="U65" s="78"/>
      <c r="V65" s="286"/>
      <c r="W65" s="78"/>
      <c r="X65" s="78"/>
      <c r="Y65" s="78"/>
      <c r="Z65" s="78"/>
      <c r="AA65" s="78"/>
      <c r="AB65" s="78"/>
      <c r="AC65" s="51">
        <f t="shared" si="7"/>
        <v>1056</v>
      </c>
      <c r="AD65" s="52">
        <f t="shared" si="8"/>
        <v>0</v>
      </c>
      <c r="AF65" s="302">
        <f>VLOOKUP(D65,Schools!$B$8:$F$143,5,FALSE)</f>
        <v>3022070</v>
      </c>
      <c r="AG65" s="439">
        <f t="shared" si="18"/>
        <v>1056</v>
      </c>
      <c r="AH65" s="439">
        <f t="shared" si="19"/>
        <v>1056</v>
      </c>
      <c r="AI65" s="439">
        <f t="shared" si="20"/>
        <v>1056</v>
      </c>
      <c r="AJ65" s="439">
        <f t="shared" si="21"/>
        <v>1056</v>
      </c>
    </row>
    <row r="66" spans="1:36" x14ac:dyDescent="0.25">
      <c r="A66" t="str">
        <f t="shared" si="17"/>
        <v>TPG</v>
      </c>
      <c r="B66" s="75">
        <v>44320</v>
      </c>
      <c r="C66" s="74">
        <v>3022055</v>
      </c>
      <c r="D66" t="str">
        <f>VLOOKUP(C66,Schools!A:B,2,0)</f>
        <v>Tudor School</v>
      </c>
      <c r="E66" t="str">
        <f>VLOOKUP(C66,Schools!$A:$Z,3,0)</f>
        <v>M</v>
      </c>
      <c r="F66" s="76">
        <v>496</v>
      </c>
      <c r="G66" s="74" t="s">
        <v>4703</v>
      </c>
      <c r="H66" s="295" t="s">
        <v>4537</v>
      </c>
      <c r="I66" t="str">
        <f t="shared" si="14"/>
        <v>11294/543965</v>
      </c>
      <c r="J66">
        <f>VLOOKUP(C66,Schools!$A:$Z,9,0)</f>
        <v>400101</v>
      </c>
      <c r="K66" s="74" t="s">
        <v>66</v>
      </c>
      <c r="L66" s="74" t="s">
        <v>22</v>
      </c>
      <c r="M66" s="74" t="s">
        <v>22</v>
      </c>
      <c r="N66" s="77" t="str">
        <f>VLOOKUP(C66,Schools!A:D,4,0)</f>
        <v>Primary</v>
      </c>
      <c r="O66" s="77">
        <f t="shared" si="15"/>
        <v>11294</v>
      </c>
      <c r="P66" s="77">
        <f t="shared" si="16"/>
        <v>543965</v>
      </c>
      <c r="Q66" s="78"/>
      <c r="R66" s="286">
        <f t="shared" si="6"/>
        <v>496</v>
      </c>
      <c r="S66" s="78"/>
      <c r="T66" s="78"/>
      <c r="U66" s="78"/>
      <c r="V66" s="286"/>
      <c r="W66" s="78"/>
      <c r="X66" s="78"/>
      <c r="Y66" s="78"/>
      <c r="Z66" s="78"/>
      <c r="AA66" s="78"/>
      <c r="AB66" s="78"/>
      <c r="AC66" s="51">
        <f t="shared" si="7"/>
        <v>496</v>
      </c>
      <c r="AD66" s="52">
        <f t="shared" si="8"/>
        <v>0</v>
      </c>
      <c r="AF66" s="302">
        <f>VLOOKUP(D66,Schools!$B$8:$F$143,5,FALSE)</f>
        <v>3022055</v>
      </c>
      <c r="AG66" s="439">
        <f t="shared" si="18"/>
        <v>496</v>
      </c>
      <c r="AH66" s="439">
        <f t="shared" si="19"/>
        <v>496</v>
      </c>
      <c r="AI66" s="439">
        <f t="shared" si="20"/>
        <v>496</v>
      </c>
      <c r="AJ66" s="439">
        <f t="shared" si="21"/>
        <v>496</v>
      </c>
    </row>
    <row r="67" spans="1:36" x14ac:dyDescent="0.25">
      <c r="A67" t="str">
        <f t="shared" si="17"/>
        <v>TPG</v>
      </c>
      <c r="B67" s="75">
        <v>44320</v>
      </c>
      <c r="C67" s="74">
        <v>3022057</v>
      </c>
      <c r="D67" t="str">
        <f>VLOOKUP(C67,Schools!A:B,2,0)</f>
        <v>Underhill School</v>
      </c>
      <c r="E67" t="str">
        <f>VLOOKUP(C67,Schools!$A:$Z,3,0)</f>
        <v>M</v>
      </c>
      <c r="F67" s="76">
        <v>711</v>
      </c>
      <c r="G67" s="74" t="s">
        <v>4703</v>
      </c>
      <c r="H67" s="295" t="s">
        <v>4537</v>
      </c>
      <c r="I67" t="str">
        <f t="shared" si="14"/>
        <v>11294/543965</v>
      </c>
      <c r="J67">
        <f>VLOOKUP(C67,Schools!$A:$Z,9,0)</f>
        <v>400053</v>
      </c>
      <c r="K67" s="74" t="s">
        <v>66</v>
      </c>
      <c r="L67" s="74" t="s">
        <v>22</v>
      </c>
      <c r="M67" s="74" t="s">
        <v>22</v>
      </c>
      <c r="N67" s="77" t="str">
        <f>VLOOKUP(C67,Schools!A:D,4,0)</f>
        <v>Primary</v>
      </c>
      <c r="O67" s="77">
        <f t="shared" si="15"/>
        <v>11294</v>
      </c>
      <c r="P67" s="77">
        <f t="shared" si="16"/>
        <v>543965</v>
      </c>
      <c r="Q67" s="78"/>
      <c r="R67" s="286">
        <f t="shared" si="6"/>
        <v>711</v>
      </c>
      <c r="S67" s="78"/>
      <c r="T67" s="78"/>
      <c r="U67" s="78"/>
      <c r="V67" s="286"/>
      <c r="W67" s="78"/>
      <c r="X67" s="78"/>
      <c r="Y67" s="78"/>
      <c r="Z67" s="78"/>
      <c r="AA67" s="78"/>
      <c r="AB67" s="78"/>
      <c r="AC67" s="51">
        <f t="shared" si="7"/>
        <v>711</v>
      </c>
      <c r="AD67" s="52">
        <f t="shared" si="8"/>
        <v>0</v>
      </c>
      <c r="AF67" s="302">
        <f>VLOOKUP(D67,Schools!$B$8:$F$143,5,FALSE)</f>
        <v>3022057</v>
      </c>
      <c r="AG67" s="439">
        <f t="shared" si="18"/>
        <v>711</v>
      </c>
      <c r="AH67" s="439">
        <f t="shared" si="19"/>
        <v>711</v>
      </c>
      <c r="AI67" s="439">
        <f t="shared" si="20"/>
        <v>711</v>
      </c>
      <c r="AJ67" s="439">
        <f t="shared" si="21"/>
        <v>711</v>
      </c>
    </row>
    <row r="68" spans="1:36" x14ac:dyDescent="0.25">
      <c r="A68" t="str">
        <f t="shared" si="17"/>
        <v>TPG</v>
      </c>
      <c r="B68" s="75">
        <v>44320</v>
      </c>
      <c r="C68" s="74">
        <v>3022076</v>
      </c>
      <c r="D68" t="str">
        <f>VLOOKUP(C68,Schools!A:B,2,0)</f>
        <v>Wessex  Gardens Primary School</v>
      </c>
      <c r="E68" t="str">
        <f>VLOOKUP(C68,Schools!$A:$Z,3,0)</f>
        <v>M</v>
      </c>
      <c r="F68" s="76">
        <v>819</v>
      </c>
      <c r="G68" s="74" t="s">
        <v>4703</v>
      </c>
      <c r="H68" s="295" t="s">
        <v>4537</v>
      </c>
      <c r="I68" t="str">
        <f t="shared" si="14"/>
        <v>11294/543965</v>
      </c>
      <c r="J68">
        <f>VLOOKUP(C68,Schools!$A:$Z,9,0)</f>
        <v>400111</v>
      </c>
      <c r="K68" s="74" t="s">
        <v>66</v>
      </c>
      <c r="L68" s="74" t="s">
        <v>22</v>
      </c>
      <c r="M68" s="74" t="s">
        <v>22</v>
      </c>
      <c r="N68" s="77" t="str">
        <f>VLOOKUP(C68,Schools!A:D,4,0)</f>
        <v>Primary</v>
      </c>
      <c r="O68" s="77">
        <f t="shared" si="15"/>
        <v>11294</v>
      </c>
      <c r="P68" s="77">
        <f t="shared" si="16"/>
        <v>543965</v>
      </c>
      <c r="Q68" s="78"/>
      <c r="R68" s="286">
        <f t="shared" si="6"/>
        <v>819</v>
      </c>
      <c r="S68" s="78"/>
      <c r="T68" s="78"/>
      <c r="U68" s="78"/>
      <c r="V68" s="286"/>
      <c r="W68" s="78"/>
      <c r="X68" s="78"/>
      <c r="Y68" s="78"/>
      <c r="Z68" s="78"/>
      <c r="AA68" s="78"/>
      <c r="AB68" s="78"/>
      <c r="AC68" s="51">
        <f t="shared" si="7"/>
        <v>819</v>
      </c>
      <c r="AD68" s="52">
        <f t="shared" si="8"/>
        <v>0</v>
      </c>
      <c r="AF68" s="302">
        <f>VLOOKUP(D68,Schools!$B$8:$F$143,5,FALSE)</f>
        <v>3022076</v>
      </c>
      <c r="AG68" s="439">
        <f t="shared" si="18"/>
        <v>819</v>
      </c>
      <c r="AH68" s="439">
        <f t="shared" si="19"/>
        <v>819</v>
      </c>
      <c r="AI68" s="439">
        <f t="shared" si="20"/>
        <v>819</v>
      </c>
      <c r="AJ68" s="439">
        <f t="shared" si="21"/>
        <v>819</v>
      </c>
    </row>
    <row r="69" spans="1:36" x14ac:dyDescent="0.25">
      <c r="A69" t="str">
        <f t="shared" si="17"/>
        <v>TPG</v>
      </c>
      <c r="B69" s="75">
        <v>44320</v>
      </c>
      <c r="C69" s="74">
        <v>3022060</v>
      </c>
      <c r="D69" t="str">
        <f>VLOOKUP(C69,Schools!A:B,2,0)</f>
        <v>Whitings Hill Primary School</v>
      </c>
      <c r="E69" t="str">
        <f>VLOOKUP(C69,Schools!$A:$Z,3,0)</f>
        <v>M</v>
      </c>
      <c r="F69" s="76">
        <v>1056</v>
      </c>
      <c r="G69" s="74" t="s">
        <v>4703</v>
      </c>
      <c r="H69" s="295" t="s">
        <v>4537</v>
      </c>
      <c r="I69" t="str">
        <f t="shared" si="14"/>
        <v>11294/543965</v>
      </c>
      <c r="J69">
        <f>VLOOKUP(C69,Schools!$A:$Z,9,0)</f>
        <v>400011</v>
      </c>
      <c r="K69" s="74" t="s">
        <v>66</v>
      </c>
      <c r="L69" s="74" t="s">
        <v>22</v>
      </c>
      <c r="M69" s="74" t="s">
        <v>22</v>
      </c>
      <c r="N69" s="77" t="str">
        <f>VLOOKUP(C69,Schools!A:D,4,0)</f>
        <v>Primary</v>
      </c>
      <c r="O69" s="77">
        <f t="shared" si="15"/>
        <v>11294</v>
      </c>
      <c r="P69" s="77">
        <f t="shared" si="16"/>
        <v>543965</v>
      </c>
      <c r="Q69" s="78"/>
      <c r="R69" s="286">
        <f t="shared" si="6"/>
        <v>1056</v>
      </c>
      <c r="S69" s="78"/>
      <c r="T69" s="78"/>
      <c r="U69" s="78"/>
      <c r="V69" s="286"/>
      <c r="W69" s="78"/>
      <c r="X69" s="78"/>
      <c r="Y69" s="78"/>
      <c r="Z69" s="78"/>
      <c r="AA69" s="78"/>
      <c r="AB69" s="78"/>
      <c r="AC69" s="51">
        <f t="shared" si="7"/>
        <v>1056</v>
      </c>
      <c r="AD69" s="52">
        <f t="shared" si="8"/>
        <v>0</v>
      </c>
      <c r="AF69" s="302">
        <f>VLOOKUP(D69,Schools!$B$8:$F$143,5,FALSE)</f>
        <v>3022060</v>
      </c>
      <c r="AG69" s="439">
        <f t="shared" si="18"/>
        <v>1056</v>
      </c>
      <c r="AH69" s="439">
        <f t="shared" si="19"/>
        <v>1056</v>
      </c>
      <c r="AI69" s="439">
        <f t="shared" si="20"/>
        <v>1056</v>
      </c>
      <c r="AJ69" s="439">
        <f t="shared" si="21"/>
        <v>1056</v>
      </c>
    </row>
    <row r="70" spans="1:36" x14ac:dyDescent="0.25">
      <c r="A70" t="str">
        <f t="shared" si="17"/>
        <v>TPG</v>
      </c>
      <c r="B70" s="75">
        <v>44320</v>
      </c>
      <c r="C70" s="74">
        <v>3023518</v>
      </c>
      <c r="D70" t="str">
        <f>VLOOKUP(C70,Schools!A:B,2,0)</f>
        <v>Woodcroft Primary School</v>
      </c>
      <c r="E70" t="str">
        <f>VLOOKUP(C70,Schools!$A:$Z,3,0)</f>
        <v>M</v>
      </c>
      <c r="F70" s="76">
        <v>776</v>
      </c>
      <c r="G70" s="74" t="s">
        <v>4703</v>
      </c>
      <c r="H70" s="295" t="s">
        <v>4537</v>
      </c>
      <c r="I70" t="str">
        <f t="shared" si="14"/>
        <v>11294/543965</v>
      </c>
      <c r="J70">
        <f>VLOOKUP(C70,Schools!$A:$Z,9,0)</f>
        <v>400117</v>
      </c>
      <c r="K70" s="74" t="s">
        <v>66</v>
      </c>
      <c r="L70" s="74" t="s">
        <v>22</v>
      </c>
      <c r="M70" s="74" t="s">
        <v>22</v>
      </c>
      <c r="N70" s="77" t="str">
        <f>VLOOKUP(C70,Schools!A:D,4,0)</f>
        <v>Primary</v>
      </c>
      <c r="O70" s="77">
        <f t="shared" si="15"/>
        <v>11294</v>
      </c>
      <c r="P70" s="77">
        <f t="shared" si="16"/>
        <v>543965</v>
      </c>
      <c r="Q70" s="78"/>
      <c r="R70" s="286">
        <f t="shared" si="6"/>
        <v>776</v>
      </c>
      <c r="S70" s="78"/>
      <c r="T70" s="78"/>
      <c r="U70" s="78"/>
      <c r="V70" s="286"/>
      <c r="W70" s="78"/>
      <c r="X70" s="78"/>
      <c r="Y70" s="78"/>
      <c r="Z70" s="78"/>
      <c r="AA70" s="78"/>
      <c r="AB70" s="78"/>
      <c r="AC70" s="51">
        <f t="shared" si="7"/>
        <v>776</v>
      </c>
      <c r="AD70" s="52">
        <f t="shared" si="8"/>
        <v>0</v>
      </c>
      <c r="AF70" s="302">
        <f>VLOOKUP(D70,Schools!$B$8:$F$143,5,FALSE)</f>
        <v>3023518</v>
      </c>
      <c r="AG70" s="439">
        <f t="shared" si="18"/>
        <v>776</v>
      </c>
      <c r="AH70" s="439">
        <f t="shared" si="19"/>
        <v>776</v>
      </c>
      <c r="AI70" s="439">
        <f t="shared" si="20"/>
        <v>776</v>
      </c>
      <c r="AJ70" s="439">
        <f t="shared" si="21"/>
        <v>776</v>
      </c>
    </row>
    <row r="71" spans="1:36" x14ac:dyDescent="0.25">
      <c r="A71" t="str">
        <f t="shared" si="17"/>
        <v>TPG</v>
      </c>
      <c r="B71" s="75">
        <v>44320</v>
      </c>
      <c r="C71" s="74">
        <v>3025405</v>
      </c>
      <c r="D71" t="str">
        <f>VLOOKUP(C71,Schools!A:B,2,0)</f>
        <v>Finchley Catholic High School</v>
      </c>
      <c r="E71" t="str">
        <f>VLOOKUP(C71,Schools!$A:$Z,3,0)</f>
        <v>M</v>
      </c>
      <c r="F71" s="76">
        <v>10103</v>
      </c>
      <c r="G71" s="74" t="s">
        <v>4703</v>
      </c>
      <c r="H71" s="295" t="s">
        <v>4537</v>
      </c>
      <c r="I71" t="str">
        <f t="shared" si="14"/>
        <v>11294/543965</v>
      </c>
      <c r="J71">
        <f>VLOOKUP(C71,Schools!$A:$Z,9,0)</f>
        <v>400041</v>
      </c>
      <c r="K71" s="74" t="s">
        <v>66</v>
      </c>
      <c r="L71" s="74" t="s">
        <v>22</v>
      </c>
      <c r="M71" s="74" t="s">
        <v>22</v>
      </c>
      <c r="N71" s="77" t="str">
        <f>VLOOKUP(C71,Schools!A:D,4,0)</f>
        <v>Secondary</v>
      </c>
      <c r="O71" s="77">
        <f t="shared" si="15"/>
        <v>11294</v>
      </c>
      <c r="P71" s="77">
        <f t="shared" si="16"/>
        <v>543965</v>
      </c>
      <c r="Q71" s="78"/>
      <c r="R71" s="286">
        <f t="shared" si="6"/>
        <v>10103</v>
      </c>
      <c r="S71" s="78"/>
      <c r="T71" s="78"/>
      <c r="U71" s="78"/>
      <c r="V71" s="286"/>
      <c r="W71" s="78"/>
      <c r="X71" s="78"/>
      <c r="Y71" s="78"/>
      <c r="Z71" s="78"/>
      <c r="AA71" s="78"/>
      <c r="AB71" s="78"/>
      <c r="AC71" s="51">
        <f t="shared" si="7"/>
        <v>10103</v>
      </c>
      <c r="AD71" s="52">
        <f t="shared" si="8"/>
        <v>0</v>
      </c>
      <c r="AF71" s="302">
        <f>VLOOKUP(D71,Schools!$B$8:$F$143,5,FALSE)</f>
        <v>3025405</v>
      </c>
      <c r="AG71" s="439">
        <f t="shared" si="18"/>
        <v>10103</v>
      </c>
      <c r="AH71" s="439">
        <f t="shared" si="19"/>
        <v>10103</v>
      </c>
      <c r="AI71" s="439">
        <f t="shared" si="20"/>
        <v>10103</v>
      </c>
      <c r="AJ71" s="439">
        <f t="shared" si="21"/>
        <v>10103</v>
      </c>
    </row>
    <row r="72" spans="1:36" x14ac:dyDescent="0.25">
      <c r="A72" t="str">
        <f t="shared" si="17"/>
        <v>TPG</v>
      </c>
      <c r="B72" s="75">
        <v>44320</v>
      </c>
      <c r="C72" s="74">
        <v>3025427</v>
      </c>
      <c r="D72" t="str">
        <f>VLOOKUP(C72,Schools!A:B,2,0)</f>
        <v>JCoSS</v>
      </c>
      <c r="E72" t="str">
        <f>VLOOKUP(C72,Schools!$A:$Z,3,0)</f>
        <v>M</v>
      </c>
      <c r="F72" s="76">
        <v>9310</v>
      </c>
      <c r="G72" s="74" t="s">
        <v>4703</v>
      </c>
      <c r="H72" s="295" t="s">
        <v>4537</v>
      </c>
      <c r="I72" t="str">
        <f t="shared" si="14"/>
        <v>11294/543965</v>
      </c>
      <c r="J72">
        <f>VLOOKUP(C72,Schools!$A:$Z,9,0)</f>
        <v>400140</v>
      </c>
      <c r="K72" s="74" t="s">
        <v>66</v>
      </c>
      <c r="L72" s="74" t="s">
        <v>22</v>
      </c>
      <c r="M72" s="74" t="s">
        <v>22</v>
      </c>
      <c r="N72" s="77" t="str">
        <f>VLOOKUP(C72,Schools!A:D,4,0)</f>
        <v>Secondary</v>
      </c>
      <c r="O72" s="77">
        <f t="shared" si="15"/>
        <v>11294</v>
      </c>
      <c r="P72" s="77">
        <f t="shared" si="16"/>
        <v>543965</v>
      </c>
      <c r="Q72" s="78"/>
      <c r="R72" s="286">
        <f t="shared" si="6"/>
        <v>9310</v>
      </c>
      <c r="S72" s="78"/>
      <c r="T72" s="78"/>
      <c r="U72" s="78"/>
      <c r="V72" s="286"/>
      <c r="W72" s="78"/>
      <c r="X72" s="78"/>
      <c r="Y72" s="78"/>
      <c r="Z72" s="78"/>
      <c r="AA72" s="78"/>
      <c r="AB72" s="78"/>
      <c r="AC72" s="51">
        <f t="shared" si="7"/>
        <v>9310</v>
      </c>
      <c r="AD72" s="52">
        <f t="shared" si="8"/>
        <v>0</v>
      </c>
      <c r="AF72" s="302">
        <f>VLOOKUP(D72,Schools!$B$8:$F$143,5,FALSE)</f>
        <v>3025427</v>
      </c>
      <c r="AG72" s="439">
        <f t="shared" si="18"/>
        <v>9310</v>
      </c>
      <c r="AH72" s="439">
        <f t="shared" si="19"/>
        <v>9310</v>
      </c>
      <c r="AI72" s="439">
        <f t="shared" si="20"/>
        <v>9310</v>
      </c>
      <c r="AJ72" s="439">
        <f t="shared" si="21"/>
        <v>9310</v>
      </c>
    </row>
    <row r="73" spans="1:36" x14ac:dyDescent="0.25">
      <c r="A73" t="str">
        <f t="shared" si="17"/>
        <v>TPG</v>
      </c>
      <c r="B73" s="75">
        <v>44320</v>
      </c>
      <c r="C73" s="74">
        <v>3024004</v>
      </c>
      <c r="D73" t="str">
        <f>VLOOKUP(C73,Schools!A:B,2,0)</f>
        <v>Menorah High School (Girls)</v>
      </c>
      <c r="E73" t="str">
        <f>VLOOKUP(C73,Schools!$A:$Z,3,0)</f>
        <v>M</v>
      </c>
      <c r="F73" s="76">
        <v>2333</v>
      </c>
      <c r="G73" s="74" t="s">
        <v>4703</v>
      </c>
      <c r="H73" s="295" t="s">
        <v>4537</v>
      </c>
      <c r="I73" t="str">
        <f t="shared" si="14"/>
        <v>11294/543965</v>
      </c>
      <c r="J73">
        <f>VLOOKUP(C73,Schools!$A:$Z,9,0)</f>
        <v>107953</v>
      </c>
      <c r="K73" s="74" t="s">
        <v>66</v>
      </c>
      <c r="L73" s="74" t="s">
        <v>22</v>
      </c>
      <c r="M73" s="74" t="s">
        <v>22</v>
      </c>
      <c r="N73" s="77" t="str">
        <f>VLOOKUP(C73,Schools!A:D,4,0)</f>
        <v>Secondary</v>
      </c>
      <c r="O73" s="77">
        <f t="shared" si="15"/>
        <v>11294</v>
      </c>
      <c r="P73" s="77">
        <f t="shared" si="16"/>
        <v>543965</v>
      </c>
      <c r="Q73" s="78"/>
      <c r="R73" s="286">
        <f t="shared" si="6"/>
        <v>2333</v>
      </c>
      <c r="S73" s="78"/>
      <c r="T73" s="78"/>
      <c r="U73" s="78"/>
      <c r="V73" s="286"/>
      <c r="W73" s="78"/>
      <c r="X73" s="78"/>
      <c r="Y73" s="78"/>
      <c r="Z73" s="78"/>
      <c r="AA73" s="78"/>
      <c r="AB73" s="78"/>
      <c r="AC73" s="51">
        <f t="shared" si="7"/>
        <v>2333</v>
      </c>
      <c r="AD73" s="52">
        <f t="shared" si="8"/>
        <v>0</v>
      </c>
      <c r="AF73" s="302">
        <f>VLOOKUP(D73,Schools!$B$8:$F$143,5,FALSE)</f>
        <v>3024004</v>
      </c>
      <c r="AG73" s="439">
        <f t="shared" si="18"/>
        <v>2333</v>
      </c>
      <c r="AH73" s="439">
        <f t="shared" si="19"/>
        <v>2333</v>
      </c>
      <c r="AI73" s="439">
        <f t="shared" si="20"/>
        <v>2333</v>
      </c>
      <c r="AJ73" s="439">
        <f t="shared" si="21"/>
        <v>2333</v>
      </c>
    </row>
    <row r="74" spans="1:36" x14ac:dyDescent="0.25">
      <c r="A74" t="str">
        <f t="shared" si="17"/>
        <v>TPG</v>
      </c>
      <c r="B74" s="75">
        <v>44320</v>
      </c>
      <c r="C74" s="74">
        <v>3025404</v>
      </c>
      <c r="D74" t="str">
        <f>VLOOKUP(C74,Schools!A:B,2,0)</f>
        <v>St Michaels Catholic Grammar School</v>
      </c>
      <c r="E74" t="str">
        <f>VLOOKUP(C74,Schools!$A:$Z,3,0)</f>
        <v>M</v>
      </c>
      <c r="F74" s="76">
        <v>7335</v>
      </c>
      <c r="G74" s="74" t="s">
        <v>4703</v>
      </c>
      <c r="H74" s="295" t="s">
        <v>4537</v>
      </c>
      <c r="I74" t="str">
        <f t="shared" si="14"/>
        <v>11294/543965</v>
      </c>
      <c r="J74">
        <f>VLOOKUP(C74,Schools!$A:$Z,9,0)</f>
        <v>400029</v>
      </c>
      <c r="K74" s="74" t="s">
        <v>66</v>
      </c>
      <c r="L74" s="74" t="s">
        <v>22</v>
      </c>
      <c r="M74" s="74" t="s">
        <v>22</v>
      </c>
      <c r="N74" s="77" t="str">
        <f>VLOOKUP(C74,Schools!A:D,4,0)</f>
        <v>Secondary</v>
      </c>
      <c r="O74" s="77">
        <f t="shared" si="15"/>
        <v>11294</v>
      </c>
      <c r="P74" s="77">
        <f t="shared" si="16"/>
        <v>543965</v>
      </c>
      <c r="Q74" s="78"/>
      <c r="R74" s="286">
        <f t="shared" si="6"/>
        <v>7335</v>
      </c>
      <c r="S74" s="78"/>
      <c r="T74" s="78"/>
      <c r="U74" s="78"/>
      <c r="V74" s="286"/>
      <c r="W74" s="78"/>
      <c r="X74" s="78"/>
      <c r="Y74" s="78"/>
      <c r="Z74" s="78"/>
      <c r="AA74" s="78"/>
      <c r="AB74" s="78"/>
      <c r="AC74" s="51">
        <f t="shared" si="7"/>
        <v>7335</v>
      </c>
      <c r="AD74" s="52">
        <f t="shared" si="8"/>
        <v>0</v>
      </c>
      <c r="AF74" s="302">
        <f>VLOOKUP(D74,Schools!$B$8:$F$143,5,FALSE)</f>
        <v>3025404</v>
      </c>
      <c r="AG74" s="439">
        <f t="shared" si="18"/>
        <v>7335</v>
      </c>
      <c r="AH74" s="439">
        <f t="shared" si="19"/>
        <v>7335</v>
      </c>
      <c r="AI74" s="439">
        <f t="shared" si="20"/>
        <v>7335</v>
      </c>
      <c r="AJ74" s="439">
        <f t="shared" si="21"/>
        <v>7335</v>
      </c>
    </row>
    <row r="75" spans="1:36" x14ac:dyDescent="0.25">
      <c r="A75" t="str">
        <f t="shared" si="17"/>
        <v>TPG</v>
      </c>
      <c r="B75" s="75">
        <v>44320</v>
      </c>
      <c r="C75" s="74">
        <v>3025407</v>
      </c>
      <c r="D75" t="str">
        <f>VLOOKUP(C75,Schools!A:B,2,0)</f>
        <v>St. James' Catholic High School</v>
      </c>
      <c r="E75" t="str">
        <f>VLOOKUP(C75,Schools!$A:$Z,3,0)</f>
        <v>M</v>
      </c>
      <c r="F75" s="76">
        <v>5227</v>
      </c>
      <c r="G75" s="74" t="s">
        <v>4703</v>
      </c>
      <c r="H75" s="295" t="s">
        <v>4537</v>
      </c>
      <c r="I75" t="str">
        <f t="shared" si="14"/>
        <v>11294/543965</v>
      </c>
      <c r="J75">
        <f>VLOOKUP(C75,Schools!$A:$Z,9,0)</f>
        <v>400013</v>
      </c>
      <c r="K75" s="74" t="s">
        <v>66</v>
      </c>
      <c r="L75" s="74" t="s">
        <v>22</v>
      </c>
      <c r="M75" s="74" t="s">
        <v>22</v>
      </c>
      <c r="N75" s="77" t="str">
        <f>VLOOKUP(C75,Schools!A:D,4,0)</f>
        <v>Secondary</v>
      </c>
      <c r="O75" s="77">
        <f t="shared" si="15"/>
        <v>11294</v>
      </c>
      <c r="P75" s="77">
        <f t="shared" si="16"/>
        <v>543965</v>
      </c>
      <c r="Q75" s="78"/>
      <c r="R75" s="286">
        <f t="shared" si="6"/>
        <v>5227</v>
      </c>
      <c r="S75" s="78"/>
      <c r="T75" s="78"/>
      <c r="U75" s="78"/>
      <c r="V75" s="286"/>
      <c r="W75" s="78"/>
      <c r="X75" s="78"/>
      <c r="Y75" s="78"/>
      <c r="Z75" s="78"/>
      <c r="AA75" s="78"/>
      <c r="AB75" s="78"/>
      <c r="AC75" s="51">
        <f t="shared" si="7"/>
        <v>5227</v>
      </c>
      <c r="AD75" s="52">
        <f t="shared" si="8"/>
        <v>0</v>
      </c>
      <c r="AF75" s="302">
        <f>VLOOKUP(D75,Schools!$B$8:$F$143,5,FALSE)</f>
        <v>3025407</v>
      </c>
      <c r="AG75" s="439">
        <f t="shared" si="18"/>
        <v>5227</v>
      </c>
      <c r="AH75" s="439">
        <f t="shared" si="19"/>
        <v>5227</v>
      </c>
      <c r="AI75" s="439">
        <f t="shared" si="20"/>
        <v>5227</v>
      </c>
      <c r="AJ75" s="439">
        <f t="shared" si="21"/>
        <v>5227</v>
      </c>
    </row>
    <row r="76" spans="1:36" x14ac:dyDescent="0.25">
      <c r="A76" t="str">
        <f t="shared" si="17"/>
        <v>TPG</v>
      </c>
      <c r="B76" s="75">
        <v>44320</v>
      </c>
      <c r="C76" s="74">
        <v>3023521</v>
      </c>
      <c r="D76" t="str">
        <f>VLOOKUP(C76,Schools!A:B,2,0)</f>
        <v>St Mary's &amp; St John's CE School</v>
      </c>
      <c r="E76" t="str">
        <f>VLOOKUP(C76,Schools!$A:$Z,3,0)</f>
        <v>M</v>
      </c>
      <c r="F76" s="76">
        <v>3380</v>
      </c>
      <c r="G76" s="74" t="s">
        <v>4703</v>
      </c>
      <c r="H76" s="295" t="s">
        <v>4537</v>
      </c>
      <c r="I76" t="str">
        <f t="shared" si="14"/>
        <v>11294/543965</v>
      </c>
      <c r="J76">
        <f>VLOOKUP(C76,Schools!$A:$Z,9,0)</f>
        <v>400135</v>
      </c>
      <c r="K76" s="74" t="s">
        <v>66</v>
      </c>
      <c r="L76" s="74" t="s">
        <v>22</v>
      </c>
      <c r="M76" s="74" t="s">
        <v>22</v>
      </c>
      <c r="N76" s="77" t="str">
        <f>VLOOKUP(C76,Schools!A:D,4,0)</f>
        <v>All through</v>
      </c>
      <c r="O76" s="77">
        <f t="shared" si="15"/>
        <v>11294</v>
      </c>
      <c r="P76" s="77">
        <f t="shared" si="16"/>
        <v>543965</v>
      </c>
      <c r="Q76" s="78"/>
      <c r="R76" s="286">
        <f t="shared" si="6"/>
        <v>3380</v>
      </c>
      <c r="S76" s="78"/>
      <c r="T76" s="78"/>
      <c r="U76" s="78"/>
      <c r="V76" s="286"/>
      <c r="W76" s="78"/>
      <c r="X76" s="78"/>
      <c r="Y76" s="78"/>
      <c r="Z76" s="78"/>
      <c r="AA76" s="78"/>
      <c r="AB76" s="78"/>
      <c r="AC76" s="51">
        <f t="shared" si="7"/>
        <v>3380</v>
      </c>
      <c r="AD76" s="52">
        <f t="shared" si="8"/>
        <v>0</v>
      </c>
      <c r="AF76" s="302">
        <f>VLOOKUP(D76,Schools!$B$8:$F$143,5,FALSE)</f>
        <v>3023521</v>
      </c>
      <c r="AG76" s="439">
        <f t="shared" si="18"/>
        <v>3380</v>
      </c>
      <c r="AH76" s="439">
        <f t="shared" si="19"/>
        <v>3380</v>
      </c>
      <c r="AI76" s="439">
        <f t="shared" si="20"/>
        <v>3380</v>
      </c>
      <c r="AJ76" s="439">
        <f t="shared" si="21"/>
        <v>3380</v>
      </c>
    </row>
    <row r="77" spans="1:36" x14ac:dyDescent="0.25">
      <c r="A77" t="str">
        <f t="shared" si="17"/>
        <v>TPG</v>
      </c>
      <c r="B77" s="212">
        <v>43955</v>
      </c>
      <c r="C77" s="299">
        <v>3021000</v>
      </c>
      <c r="D77" t="str">
        <f>VLOOKUP(C77,Schools!A:B,2,0)</f>
        <v>Brookhill Nursery</v>
      </c>
      <c r="E77" t="str">
        <f>VLOOKUP(C77,Schools!$A:$Z,3,0)</f>
        <v>M</v>
      </c>
      <c r="F77" s="213">
        <v>6458</v>
      </c>
      <c r="G77" s="211" t="s">
        <v>3620</v>
      </c>
      <c r="H77" s="299" t="s">
        <v>4537</v>
      </c>
      <c r="I77" t="str">
        <f t="shared" si="14"/>
        <v>11294/543965</v>
      </c>
      <c r="J77">
        <f>VLOOKUP(C77,Schools!$A:$Z,9,0)</f>
        <v>400102</v>
      </c>
      <c r="K77" s="211" t="s">
        <v>66</v>
      </c>
      <c r="L77" s="211" t="s">
        <v>461</v>
      </c>
      <c r="M77" s="211" t="str">
        <f>L77</f>
        <v>TPECG</v>
      </c>
      <c r="N77" s="77" t="str">
        <f>VLOOKUP(C77,Schools!A:D,4,0)</f>
        <v>Nursery</v>
      </c>
      <c r="O77" s="77">
        <f t="shared" si="15"/>
        <v>11294</v>
      </c>
      <c r="P77" s="77">
        <f t="shared" si="16"/>
        <v>543965</v>
      </c>
      <c r="Q77" s="78"/>
      <c r="R77" s="286">
        <f t="shared" si="6"/>
        <v>6458</v>
      </c>
      <c r="S77" s="78"/>
      <c r="T77" s="78"/>
      <c r="U77" s="78"/>
      <c r="V77" s="286"/>
      <c r="W77" s="78"/>
      <c r="X77" s="78"/>
      <c r="Y77" s="78"/>
      <c r="Z77" s="78"/>
      <c r="AA77" s="78"/>
      <c r="AB77" s="78"/>
      <c r="AC77" s="51">
        <f t="shared" si="7"/>
        <v>6458</v>
      </c>
      <c r="AD77" s="52">
        <f t="shared" si="8"/>
        <v>0</v>
      </c>
      <c r="AF77" s="302">
        <f>VLOOKUP(D77,Schools!$B$8:$F$143,5,FALSE)</f>
        <v>3020135</v>
      </c>
      <c r="AG77" s="439">
        <f t="shared" si="18"/>
        <v>6458</v>
      </c>
      <c r="AH77" s="439">
        <f t="shared" si="19"/>
        <v>6458</v>
      </c>
      <c r="AI77" s="439">
        <f t="shared" si="20"/>
        <v>6458</v>
      </c>
      <c r="AJ77" s="439">
        <f t="shared" si="21"/>
        <v>6458</v>
      </c>
    </row>
    <row r="78" spans="1:36" x14ac:dyDescent="0.25">
      <c r="A78" t="str">
        <f t="shared" si="17"/>
        <v>TPG</v>
      </c>
      <c r="B78" s="300">
        <v>43955</v>
      </c>
      <c r="C78" s="299">
        <v>3021001</v>
      </c>
      <c r="D78" t="str">
        <f>VLOOKUP(C78,Schools!A:B,2,0)</f>
        <v>Hampden Way Nursery</v>
      </c>
      <c r="E78" t="str">
        <f>VLOOKUP(C78,Schools!$A:$Z,3,0)</f>
        <v>M</v>
      </c>
      <c r="F78" s="213">
        <v>6092</v>
      </c>
      <c r="G78" s="211" t="s">
        <v>3620</v>
      </c>
      <c r="H78" s="299" t="s">
        <v>4537</v>
      </c>
      <c r="I78" t="str">
        <f t="shared" ref="I78:I112" si="22">O78&amp;"/"&amp;P78</f>
        <v>11294/543965</v>
      </c>
      <c r="J78">
        <f>VLOOKUP(C78,Schools!$A:$Z,9,0)</f>
        <v>400102</v>
      </c>
      <c r="K78" s="211" t="s">
        <v>66</v>
      </c>
      <c r="L78" s="211" t="s">
        <v>461</v>
      </c>
      <c r="M78" s="211" t="str">
        <f t="shared" ref="M78:M112" si="23">L78</f>
        <v>TPECG</v>
      </c>
      <c r="N78" s="77" t="str">
        <f>VLOOKUP(C78,Schools!A:D,4,0)</f>
        <v>Nursery</v>
      </c>
      <c r="O78" s="77">
        <f t="shared" ref="O78:O112" si="24">IF(OR(N78="Special", N78="PRU"),11294,IF(E78="M", 11294,"None"))</f>
        <v>11294</v>
      </c>
      <c r="P78" s="77">
        <f t="shared" si="16"/>
        <v>543965</v>
      </c>
      <c r="Q78" s="78"/>
      <c r="R78" s="286">
        <f t="shared" si="6"/>
        <v>6092</v>
      </c>
      <c r="S78" s="78"/>
      <c r="T78" s="78"/>
      <c r="U78" s="78"/>
      <c r="V78" s="286"/>
      <c r="W78" s="78"/>
      <c r="X78" s="78"/>
      <c r="Y78" s="78"/>
      <c r="Z78" s="78"/>
      <c r="AA78" s="78"/>
      <c r="AB78" s="78"/>
      <c r="AC78" s="51">
        <f t="shared" si="7"/>
        <v>6092</v>
      </c>
      <c r="AD78" s="52">
        <f t="shared" si="8"/>
        <v>0</v>
      </c>
      <c r="AF78" s="302">
        <f>VLOOKUP(D78,Schools!$B$8:$F$143,5,FALSE)</f>
        <v>3020135</v>
      </c>
      <c r="AG78" s="439">
        <f t="shared" si="18"/>
        <v>6092</v>
      </c>
      <c r="AH78" s="439">
        <f t="shared" si="19"/>
        <v>6092</v>
      </c>
      <c r="AI78" s="439">
        <f t="shared" si="20"/>
        <v>6092</v>
      </c>
      <c r="AJ78" s="439">
        <f t="shared" si="21"/>
        <v>6092</v>
      </c>
    </row>
    <row r="79" spans="1:36" x14ac:dyDescent="0.25">
      <c r="A79" t="str">
        <f t="shared" si="17"/>
        <v>TPG</v>
      </c>
      <c r="B79" s="300">
        <v>43955</v>
      </c>
      <c r="C79" s="299">
        <v>3021003</v>
      </c>
      <c r="D79" t="str">
        <f>VLOOKUP(C79,Schools!A:B,2,0)</f>
        <v>St Margaret's Nursery</v>
      </c>
      <c r="E79" t="str">
        <f>VLOOKUP(C79,Schools!$A:$Z,3,0)</f>
        <v>M</v>
      </c>
      <c r="F79" s="213">
        <v>6762</v>
      </c>
      <c r="G79" s="211" t="s">
        <v>3620</v>
      </c>
      <c r="H79" s="299" t="s">
        <v>4537</v>
      </c>
      <c r="I79" t="str">
        <f t="shared" si="22"/>
        <v>11294/543965</v>
      </c>
      <c r="J79">
        <f>VLOOKUP(C79,Schools!$A:$Z,9,0)</f>
        <v>400102</v>
      </c>
      <c r="K79" s="211" t="s">
        <v>66</v>
      </c>
      <c r="L79" s="211" t="s">
        <v>461</v>
      </c>
      <c r="M79" s="211" t="str">
        <f t="shared" si="23"/>
        <v>TPECG</v>
      </c>
      <c r="N79" s="77" t="str">
        <f>VLOOKUP(C79,Schools!A:D,4,0)</f>
        <v>Nursery</v>
      </c>
      <c r="O79" s="77">
        <f t="shared" si="24"/>
        <v>11294</v>
      </c>
      <c r="P79" s="77">
        <f t="shared" si="16"/>
        <v>543965</v>
      </c>
      <c r="Q79" s="78"/>
      <c r="R79" s="286">
        <f t="shared" si="6"/>
        <v>6762</v>
      </c>
      <c r="S79" s="78"/>
      <c r="T79" s="78"/>
      <c r="U79" s="78"/>
      <c r="V79" s="286"/>
      <c r="W79" s="78"/>
      <c r="X79" s="78"/>
      <c r="Y79" s="78"/>
      <c r="Z79" s="78"/>
      <c r="AA79" s="78"/>
      <c r="AB79" s="78"/>
      <c r="AC79" s="51">
        <f t="shared" si="7"/>
        <v>6762</v>
      </c>
      <c r="AD79" s="52">
        <f t="shared" si="8"/>
        <v>0</v>
      </c>
      <c r="AF79" s="302">
        <f>VLOOKUP(D79,Schools!$B$8:$F$143,5,FALSE)</f>
        <v>3020135</v>
      </c>
      <c r="AG79" s="439">
        <f t="shared" si="18"/>
        <v>6762</v>
      </c>
      <c r="AH79" s="439">
        <f t="shared" si="19"/>
        <v>6762</v>
      </c>
      <c r="AI79" s="439">
        <f t="shared" si="20"/>
        <v>6762</v>
      </c>
      <c r="AJ79" s="439">
        <f t="shared" si="21"/>
        <v>6762</v>
      </c>
    </row>
    <row r="80" spans="1:36" x14ac:dyDescent="0.25">
      <c r="A80" t="str">
        <f t="shared" si="17"/>
        <v>TPG</v>
      </c>
      <c r="B80" s="300">
        <v>43955</v>
      </c>
      <c r="C80" s="299">
        <v>3021002</v>
      </c>
      <c r="D80" t="str">
        <f>VLOOKUP(C80,Schools!A:B,2,0)</f>
        <v>Moss Hall Nursery</v>
      </c>
      <c r="E80" t="str">
        <f>VLOOKUP(C80,Schools!$A:$Z,3,0)</f>
        <v>M</v>
      </c>
      <c r="F80" s="213">
        <v>6092</v>
      </c>
      <c r="G80" s="211" t="s">
        <v>3620</v>
      </c>
      <c r="H80" s="299" t="s">
        <v>4537</v>
      </c>
      <c r="I80" t="str">
        <f t="shared" si="22"/>
        <v>11294/543965</v>
      </c>
      <c r="J80">
        <f>VLOOKUP(C80,Schools!$A:$Z,9,0)</f>
        <v>400072</v>
      </c>
      <c r="K80" s="211" t="s">
        <v>66</v>
      </c>
      <c r="L80" s="211" t="s">
        <v>461</v>
      </c>
      <c r="M80" s="211" t="str">
        <f t="shared" si="23"/>
        <v>TPECG</v>
      </c>
      <c r="N80" s="77" t="str">
        <f>VLOOKUP(C80,Schools!A:D,4,0)</f>
        <v>Nursery</v>
      </c>
      <c r="O80" s="77">
        <f t="shared" si="24"/>
        <v>11294</v>
      </c>
      <c r="P80" s="77">
        <f t="shared" ref="P80:P113" si="25">IF(E80="M",543965,516500)</f>
        <v>543965</v>
      </c>
      <c r="Q80" s="78"/>
      <c r="R80" s="286">
        <f t="shared" si="6"/>
        <v>6092</v>
      </c>
      <c r="S80" s="78"/>
      <c r="T80" s="78"/>
      <c r="U80" s="78"/>
      <c r="V80" s="286"/>
      <c r="W80" s="78"/>
      <c r="X80" s="78"/>
      <c r="Y80" s="78"/>
      <c r="Z80" s="78"/>
      <c r="AA80" s="78"/>
      <c r="AB80" s="78"/>
      <c r="AC80" s="51">
        <f t="shared" si="7"/>
        <v>6092</v>
      </c>
      <c r="AD80" s="52">
        <f t="shared" si="8"/>
        <v>0</v>
      </c>
      <c r="AF80" s="302">
        <f>VLOOKUP(D80,Schools!$B$8:$F$143,5,FALSE)</f>
        <v>3021002</v>
      </c>
      <c r="AG80" s="439">
        <f t="shared" si="18"/>
        <v>6092</v>
      </c>
      <c r="AH80" s="439">
        <f t="shared" si="19"/>
        <v>6092</v>
      </c>
      <c r="AI80" s="439">
        <f t="shared" si="20"/>
        <v>6092</v>
      </c>
      <c r="AJ80" s="439">
        <f t="shared" si="21"/>
        <v>6092</v>
      </c>
    </row>
    <row r="81" spans="1:36" x14ac:dyDescent="0.25">
      <c r="A81" t="str">
        <f t="shared" ref="A81:A113" si="26">$B$3</f>
        <v>TPG</v>
      </c>
      <c r="B81" s="300">
        <v>43955</v>
      </c>
      <c r="C81" s="299">
        <v>3023317</v>
      </c>
      <c r="D81" t="str">
        <f>VLOOKUP(C81,Schools!A:B,2,0)</f>
        <v>All Saints' CE Primary School, N20</v>
      </c>
      <c r="E81" t="str">
        <f>VLOOKUP(C81,Schools!$A:$Z,3,0)</f>
        <v>M</v>
      </c>
      <c r="F81" s="213">
        <v>2254</v>
      </c>
      <c r="G81" s="211" t="s">
        <v>3620</v>
      </c>
      <c r="H81" s="299" t="s">
        <v>4537</v>
      </c>
      <c r="I81" t="str">
        <f t="shared" si="22"/>
        <v>11294/543965</v>
      </c>
      <c r="J81">
        <f>VLOOKUP(C81,Schools!$A:$Z,9,0)</f>
        <v>400015</v>
      </c>
      <c r="K81" s="211" t="s">
        <v>66</v>
      </c>
      <c r="L81" s="211" t="s">
        <v>461</v>
      </c>
      <c r="M81" s="211" t="str">
        <f t="shared" si="23"/>
        <v>TPECG</v>
      </c>
      <c r="N81" s="77" t="str">
        <f>VLOOKUP(C81,Schools!A:D,4,0)</f>
        <v>Primary</v>
      </c>
      <c r="O81" s="77">
        <f t="shared" si="24"/>
        <v>11294</v>
      </c>
      <c r="P81" s="77">
        <f t="shared" si="25"/>
        <v>543965</v>
      </c>
      <c r="Q81" s="78"/>
      <c r="R81" s="286">
        <f t="shared" si="6"/>
        <v>2254</v>
      </c>
      <c r="S81" s="78"/>
      <c r="T81" s="78"/>
      <c r="U81" s="78"/>
      <c r="V81" s="286"/>
      <c r="W81" s="78"/>
      <c r="X81" s="78"/>
      <c r="Y81" s="78"/>
      <c r="Z81" s="78"/>
      <c r="AA81" s="78"/>
      <c r="AB81" s="78"/>
      <c r="AC81" s="51">
        <f t="shared" si="7"/>
        <v>2254</v>
      </c>
      <c r="AD81" s="52">
        <f t="shared" si="8"/>
        <v>0</v>
      </c>
      <c r="AF81" s="302">
        <f>VLOOKUP(D81,Schools!$B$8:$F$143,5,FALSE)</f>
        <v>3023317</v>
      </c>
      <c r="AG81" s="439">
        <f t="shared" si="18"/>
        <v>2254</v>
      </c>
      <c r="AH81" s="439">
        <f t="shared" si="19"/>
        <v>2254</v>
      </c>
      <c r="AI81" s="439">
        <f t="shared" si="20"/>
        <v>2254</v>
      </c>
      <c r="AJ81" s="439">
        <f t="shared" si="21"/>
        <v>2254</v>
      </c>
    </row>
    <row r="82" spans="1:36" x14ac:dyDescent="0.25">
      <c r="A82" t="str">
        <f t="shared" si="26"/>
        <v>TPG</v>
      </c>
      <c r="B82" s="300">
        <v>43955</v>
      </c>
      <c r="C82" s="299">
        <v>3023500</v>
      </c>
      <c r="D82" t="str">
        <f>VLOOKUP(C82,Schools!A:B,2,0)</f>
        <v>Annunciation Catholic Infant School</v>
      </c>
      <c r="E82" t="str">
        <f>VLOOKUP(C82,Schools!$A:$Z,3,0)</f>
        <v>M</v>
      </c>
      <c r="F82" s="213">
        <v>1949</v>
      </c>
      <c r="G82" s="211" t="s">
        <v>3620</v>
      </c>
      <c r="H82" s="299" t="s">
        <v>4537</v>
      </c>
      <c r="I82" t="str">
        <f t="shared" si="22"/>
        <v>11294/543965</v>
      </c>
      <c r="J82">
        <f>VLOOKUP(C82,Schools!$A:$Z,9,0)</f>
        <v>400023</v>
      </c>
      <c r="K82" s="211" t="s">
        <v>66</v>
      </c>
      <c r="L82" s="211" t="s">
        <v>461</v>
      </c>
      <c r="M82" s="211" t="str">
        <f t="shared" si="23"/>
        <v>TPECG</v>
      </c>
      <c r="N82" s="77" t="str">
        <f>VLOOKUP(C82,Schools!A:D,4,0)</f>
        <v>Primary</v>
      </c>
      <c r="O82" s="77">
        <f t="shared" si="24"/>
        <v>11294</v>
      </c>
      <c r="P82" s="77">
        <f t="shared" si="25"/>
        <v>543965</v>
      </c>
      <c r="Q82" s="78"/>
      <c r="R82" s="286">
        <f t="shared" si="6"/>
        <v>1949</v>
      </c>
      <c r="S82" s="78"/>
      <c r="T82" s="78"/>
      <c r="U82" s="78"/>
      <c r="V82" s="286"/>
      <c r="W82" s="78"/>
      <c r="X82" s="78"/>
      <c r="Y82" s="78"/>
      <c r="Z82" s="78"/>
      <c r="AA82" s="78"/>
      <c r="AB82" s="78"/>
      <c r="AC82" s="51">
        <f t="shared" si="7"/>
        <v>1949</v>
      </c>
      <c r="AD82" s="52">
        <f t="shared" si="8"/>
        <v>0</v>
      </c>
      <c r="AF82" s="302">
        <f>VLOOKUP(D82,Schools!$B$8:$F$143,5,FALSE)</f>
        <v>3023500</v>
      </c>
      <c r="AG82" s="439">
        <f t="shared" si="18"/>
        <v>1949</v>
      </c>
      <c r="AH82" s="439">
        <f t="shared" si="19"/>
        <v>1949</v>
      </c>
      <c r="AI82" s="439">
        <f t="shared" si="20"/>
        <v>1949</v>
      </c>
      <c r="AJ82" s="439">
        <f t="shared" si="21"/>
        <v>1949</v>
      </c>
    </row>
    <row r="83" spans="1:36" x14ac:dyDescent="0.25">
      <c r="A83" t="str">
        <f t="shared" si="26"/>
        <v>TPG</v>
      </c>
      <c r="B83" s="300">
        <v>43955</v>
      </c>
      <c r="C83" s="299">
        <v>3022002</v>
      </c>
      <c r="D83" t="str">
        <f>VLOOKUP(C83,Schools!A:B,2,0)</f>
        <v>Barnfield School</v>
      </c>
      <c r="E83" t="str">
        <f>VLOOKUP(C83,Schools!$A:$Z,3,0)</f>
        <v>M</v>
      </c>
      <c r="F83" s="213">
        <v>2802</v>
      </c>
      <c r="G83" s="211" t="s">
        <v>3620</v>
      </c>
      <c r="H83" s="299" t="s">
        <v>4537</v>
      </c>
      <c r="I83" t="str">
        <f t="shared" si="22"/>
        <v>11294/543965</v>
      </c>
      <c r="J83">
        <f>VLOOKUP(C83,Schools!$A:$Z,9,0)</f>
        <v>400005</v>
      </c>
      <c r="K83" s="211" t="s">
        <v>66</v>
      </c>
      <c r="L83" s="211" t="s">
        <v>461</v>
      </c>
      <c r="M83" s="211" t="str">
        <f t="shared" si="23"/>
        <v>TPECG</v>
      </c>
      <c r="N83" s="77" t="str">
        <f>VLOOKUP(C83,Schools!A:D,4,0)</f>
        <v>Primary</v>
      </c>
      <c r="O83" s="77">
        <f t="shared" si="24"/>
        <v>11294</v>
      </c>
      <c r="P83" s="77">
        <f t="shared" si="25"/>
        <v>543965</v>
      </c>
      <c r="Q83" s="78"/>
      <c r="R83" s="286">
        <f t="shared" si="6"/>
        <v>2802</v>
      </c>
      <c r="S83" s="78"/>
      <c r="T83" s="78"/>
      <c r="U83" s="78"/>
      <c r="V83" s="286"/>
      <c r="W83" s="78"/>
      <c r="X83" s="78"/>
      <c r="Y83" s="78"/>
      <c r="Z83" s="78"/>
      <c r="AA83" s="78"/>
      <c r="AB83" s="78"/>
      <c r="AC83" s="51">
        <f t="shared" si="7"/>
        <v>2802</v>
      </c>
      <c r="AD83" s="52">
        <f t="shared" si="8"/>
        <v>0</v>
      </c>
      <c r="AF83" s="302">
        <f>VLOOKUP(D83,Schools!$B$8:$F$143,5,FALSE)</f>
        <v>3022002</v>
      </c>
      <c r="AG83" s="439">
        <f t="shared" si="18"/>
        <v>2802</v>
      </c>
      <c r="AH83" s="439">
        <f t="shared" si="19"/>
        <v>2802</v>
      </c>
      <c r="AI83" s="439">
        <f t="shared" si="20"/>
        <v>2802</v>
      </c>
      <c r="AJ83" s="439">
        <f t="shared" si="21"/>
        <v>2802</v>
      </c>
    </row>
    <row r="84" spans="1:36" x14ac:dyDescent="0.25">
      <c r="A84" t="str">
        <f t="shared" si="26"/>
        <v>TPG</v>
      </c>
      <c r="B84" s="300">
        <v>43955</v>
      </c>
      <c r="C84" s="299">
        <v>3022079</v>
      </c>
      <c r="D84" t="str">
        <f>VLOOKUP(C84,Schools!A:B,2,0)</f>
        <v>Beis Yaakov</v>
      </c>
      <c r="E84" t="str">
        <f>VLOOKUP(C84,Schools!$A:$Z,3,0)</f>
        <v>M</v>
      </c>
      <c r="F84" s="213">
        <v>3820</v>
      </c>
      <c r="G84" s="211" t="s">
        <v>3620</v>
      </c>
      <c r="H84" s="299" t="s">
        <v>4537</v>
      </c>
      <c r="I84" t="str">
        <f t="shared" si="22"/>
        <v>11294/543965</v>
      </c>
      <c r="J84">
        <f>VLOOKUP(C84,Schools!$A:$Z,9,0)</f>
        <v>400070</v>
      </c>
      <c r="K84" s="211" t="s">
        <v>66</v>
      </c>
      <c r="L84" s="211" t="s">
        <v>461</v>
      </c>
      <c r="M84" s="211" t="str">
        <f t="shared" si="23"/>
        <v>TPECG</v>
      </c>
      <c r="N84" s="77" t="str">
        <f>VLOOKUP(C84,Schools!A:D,4,0)</f>
        <v>Primary</v>
      </c>
      <c r="O84" s="77">
        <f t="shared" si="24"/>
        <v>11294</v>
      </c>
      <c r="P84" s="77">
        <f t="shared" si="25"/>
        <v>543965</v>
      </c>
      <c r="Q84" s="78"/>
      <c r="R84" s="286">
        <f t="shared" si="6"/>
        <v>3820</v>
      </c>
      <c r="S84" s="78"/>
      <c r="T84" s="78"/>
      <c r="U84" s="78"/>
      <c r="V84" s="286"/>
      <c r="W84" s="78"/>
      <c r="X84" s="78"/>
      <c r="Y84" s="78"/>
      <c r="Z84" s="78"/>
      <c r="AA84" s="78"/>
      <c r="AB84" s="78"/>
      <c r="AC84" s="51">
        <f t="shared" si="7"/>
        <v>3820</v>
      </c>
      <c r="AD84" s="52">
        <f t="shared" si="8"/>
        <v>0</v>
      </c>
      <c r="AF84" s="302">
        <f>VLOOKUP(D84,Schools!$B$8:$F$143,5,FALSE)</f>
        <v>3022079</v>
      </c>
      <c r="AG84" s="439">
        <f t="shared" si="18"/>
        <v>3820</v>
      </c>
      <c r="AH84" s="439">
        <f t="shared" si="19"/>
        <v>3820</v>
      </c>
      <c r="AI84" s="439">
        <f t="shared" si="20"/>
        <v>3820</v>
      </c>
      <c r="AJ84" s="439">
        <f t="shared" si="21"/>
        <v>3820</v>
      </c>
    </row>
    <row r="85" spans="1:36" x14ac:dyDescent="0.25">
      <c r="A85" t="str">
        <f t="shared" si="26"/>
        <v>TPG</v>
      </c>
      <c r="B85" s="300">
        <v>43955</v>
      </c>
      <c r="C85" s="299">
        <v>3023524</v>
      </c>
      <c r="D85" t="str">
        <f>VLOOKUP(C85,Schools!A:B,2,0)</f>
        <v>Beit Shvidler Primary School</v>
      </c>
      <c r="E85" t="str">
        <f>VLOOKUP(C85,Schools!$A:$Z,3,0)</f>
        <v>M</v>
      </c>
      <c r="F85" s="213">
        <v>1523</v>
      </c>
      <c r="G85" s="211" t="s">
        <v>3620</v>
      </c>
      <c r="H85" s="299" t="s">
        <v>4537</v>
      </c>
      <c r="I85" t="str">
        <f t="shared" si="22"/>
        <v>11294/543965</v>
      </c>
      <c r="J85">
        <f>VLOOKUP(C85,Schools!$A:$Z,9,0)</f>
        <v>400150</v>
      </c>
      <c r="K85" s="211" t="s">
        <v>66</v>
      </c>
      <c r="L85" s="211" t="s">
        <v>461</v>
      </c>
      <c r="M85" s="211" t="str">
        <f t="shared" si="23"/>
        <v>TPECG</v>
      </c>
      <c r="N85" s="77" t="str">
        <f>VLOOKUP(C85,Schools!A:D,4,0)</f>
        <v>Primary</v>
      </c>
      <c r="O85" s="77">
        <f t="shared" si="24"/>
        <v>11294</v>
      </c>
      <c r="P85" s="77">
        <f t="shared" si="25"/>
        <v>543965</v>
      </c>
      <c r="Q85" s="78"/>
      <c r="R85" s="286">
        <f t="shared" ref="R85:R133" si="27">F85</f>
        <v>1523</v>
      </c>
      <c r="S85" s="78"/>
      <c r="T85" s="78"/>
      <c r="U85" s="78"/>
      <c r="V85" s="286"/>
      <c r="W85" s="78"/>
      <c r="X85" s="78"/>
      <c r="Y85" s="78"/>
      <c r="Z85" s="78"/>
      <c r="AA85" s="78"/>
      <c r="AB85" s="78"/>
      <c r="AC85" s="51">
        <f t="shared" ref="AC85:AC133" si="28">SUM(R85:AB85)</f>
        <v>1523</v>
      </c>
      <c r="AD85" s="52">
        <f t="shared" ref="AD85:AD133" si="29">F85-AC85</f>
        <v>0</v>
      </c>
      <c r="AF85" s="302">
        <f>VLOOKUP(D85,Schools!$B$8:$F$143,5,FALSE)</f>
        <v>3023524</v>
      </c>
      <c r="AG85" s="439">
        <f t="shared" si="18"/>
        <v>1523</v>
      </c>
      <c r="AH85" s="439">
        <f t="shared" si="19"/>
        <v>1523</v>
      </c>
      <c r="AI85" s="439">
        <f t="shared" si="20"/>
        <v>1523</v>
      </c>
      <c r="AJ85" s="439">
        <f t="shared" si="21"/>
        <v>1523</v>
      </c>
    </row>
    <row r="86" spans="1:36" x14ac:dyDescent="0.25">
      <c r="A86" t="str">
        <f t="shared" si="26"/>
        <v>TPG</v>
      </c>
      <c r="B86" s="300">
        <v>43955</v>
      </c>
      <c r="C86" s="299">
        <v>3022003</v>
      </c>
      <c r="D86" t="str">
        <f>VLOOKUP(C86,Schools!A:B,2,0)</f>
        <v>Bell Lane Primary School</v>
      </c>
      <c r="E86" t="str">
        <f>VLOOKUP(C86,Schools!$A:$Z,3,0)</f>
        <v>M</v>
      </c>
      <c r="F86" s="213">
        <v>3107</v>
      </c>
      <c r="G86" s="211" t="s">
        <v>3620</v>
      </c>
      <c r="H86" s="299" t="s">
        <v>4537</v>
      </c>
      <c r="I86" t="str">
        <f t="shared" si="22"/>
        <v>11294/543965</v>
      </c>
      <c r="J86">
        <f>VLOOKUP(C86,Schools!$A:$Z,9,0)</f>
        <v>400051</v>
      </c>
      <c r="K86" s="211" t="s">
        <v>66</v>
      </c>
      <c r="L86" s="211" t="s">
        <v>461</v>
      </c>
      <c r="M86" s="211" t="str">
        <f t="shared" si="23"/>
        <v>TPECG</v>
      </c>
      <c r="N86" s="77" t="str">
        <f>VLOOKUP(C86,Schools!A:D,4,0)</f>
        <v>Primary</v>
      </c>
      <c r="O86" s="77">
        <f t="shared" si="24"/>
        <v>11294</v>
      </c>
      <c r="P86" s="77">
        <f t="shared" si="25"/>
        <v>543965</v>
      </c>
      <c r="Q86" s="78"/>
      <c r="R86" s="286">
        <f t="shared" si="27"/>
        <v>3107</v>
      </c>
      <c r="S86" s="78"/>
      <c r="T86" s="78"/>
      <c r="U86" s="78"/>
      <c r="V86" s="286"/>
      <c r="W86" s="78"/>
      <c r="X86" s="78"/>
      <c r="Y86" s="78"/>
      <c r="Z86" s="78"/>
      <c r="AA86" s="78"/>
      <c r="AB86" s="78"/>
      <c r="AC86" s="51">
        <f t="shared" si="28"/>
        <v>3107</v>
      </c>
      <c r="AD86" s="52">
        <f t="shared" si="29"/>
        <v>0</v>
      </c>
      <c r="AF86" s="302">
        <f>VLOOKUP(D86,Schools!$B$8:$F$143,5,FALSE)</f>
        <v>3022003</v>
      </c>
      <c r="AG86" s="439">
        <f t="shared" si="18"/>
        <v>3107</v>
      </c>
      <c r="AH86" s="439">
        <f t="shared" si="19"/>
        <v>3107</v>
      </c>
      <c r="AI86" s="439">
        <f t="shared" si="20"/>
        <v>3107</v>
      </c>
      <c r="AJ86" s="439">
        <f t="shared" si="21"/>
        <v>3107</v>
      </c>
    </row>
    <row r="87" spans="1:36" x14ac:dyDescent="0.25">
      <c r="A87" t="str">
        <f t="shared" si="26"/>
        <v>TPG</v>
      </c>
      <c r="B87" s="300">
        <v>43955</v>
      </c>
      <c r="C87" s="299">
        <v>3023511</v>
      </c>
      <c r="D87" t="str">
        <f>VLOOKUP(C87,Schools!A:B,2,0)</f>
        <v>Blessed Dominic School</v>
      </c>
      <c r="E87" t="str">
        <f>VLOOKUP(C87,Schools!$A:$Z,3,0)</f>
        <v>M</v>
      </c>
      <c r="F87" s="213">
        <v>3168</v>
      </c>
      <c r="G87" s="211" t="s">
        <v>3620</v>
      </c>
      <c r="H87" s="299" t="s">
        <v>4537</v>
      </c>
      <c r="I87" t="str">
        <f t="shared" si="22"/>
        <v>11294/543965</v>
      </c>
      <c r="J87">
        <f>VLOOKUP(C87,Schools!$A:$Z,9,0)</f>
        <v>400024</v>
      </c>
      <c r="K87" s="211" t="s">
        <v>66</v>
      </c>
      <c r="L87" s="211" t="s">
        <v>461</v>
      </c>
      <c r="M87" s="211" t="str">
        <f t="shared" si="23"/>
        <v>TPECG</v>
      </c>
      <c r="N87" s="77" t="str">
        <f>VLOOKUP(C87,Schools!A:D,4,0)</f>
        <v>Primary</v>
      </c>
      <c r="O87" s="77">
        <f t="shared" si="24"/>
        <v>11294</v>
      </c>
      <c r="P87" s="77">
        <f t="shared" si="25"/>
        <v>543965</v>
      </c>
      <c r="Q87" s="78"/>
      <c r="R87" s="286">
        <f t="shared" si="27"/>
        <v>3168</v>
      </c>
      <c r="S87" s="78"/>
      <c r="T87" s="78"/>
      <c r="U87" s="78"/>
      <c r="V87" s="286"/>
      <c r="W87" s="78"/>
      <c r="X87" s="78"/>
      <c r="Y87" s="78"/>
      <c r="Z87" s="78"/>
      <c r="AA87" s="78"/>
      <c r="AB87" s="78"/>
      <c r="AC87" s="51">
        <f t="shared" si="28"/>
        <v>3168</v>
      </c>
      <c r="AD87" s="52">
        <f t="shared" si="29"/>
        <v>0</v>
      </c>
      <c r="AF87" s="302">
        <f>VLOOKUP(D87,Schools!$B$8:$F$143,5,FALSE)</f>
        <v>3023511</v>
      </c>
      <c r="AG87" s="439">
        <f t="shared" si="18"/>
        <v>3168</v>
      </c>
      <c r="AH87" s="439">
        <f t="shared" si="19"/>
        <v>3168</v>
      </c>
      <c r="AI87" s="439">
        <f t="shared" si="20"/>
        <v>3168</v>
      </c>
      <c r="AJ87" s="439">
        <f t="shared" si="21"/>
        <v>3168</v>
      </c>
    </row>
    <row r="88" spans="1:36" x14ac:dyDescent="0.25">
      <c r="A88" t="str">
        <f t="shared" si="26"/>
        <v>TPG</v>
      </c>
      <c r="B88" s="300">
        <v>43955</v>
      </c>
      <c r="C88" s="299">
        <v>3022008</v>
      </c>
      <c r="D88" t="str">
        <f>VLOOKUP(C88,Schools!A:B,2,0)</f>
        <v>Brookland Infant  &amp; Nursery School</v>
      </c>
      <c r="E88" t="str">
        <f>VLOOKUP(C88,Schools!$A:$Z,3,0)</f>
        <v>M</v>
      </c>
      <c r="F88" s="213">
        <v>2680</v>
      </c>
      <c r="G88" s="211" t="s">
        <v>3620</v>
      </c>
      <c r="H88" s="299" t="s">
        <v>4537</v>
      </c>
      <c r="I88" t="str">
        <f t="shared" si="22"/>
        <v>11294/543965</v>
      </c>
      <c r="J88">
        <f>VLOOKUP(C88,Schools!$A:$Z,9,0)</f>
        <v>400057</v>
      </c>
      <c r="K88" s="211" t="s">
        <v>66</v>
      </c>
      <c r="L88" s="211" t="s">
        <v>461</v>
      </c>
      <c r="M88" s="211" t="str">
        <f t="shared" si="23"/>
        <v>TPECG</v>
      </c>
      <c r="N88" s="77" t="str">
        <f>VLOOKUP(C88,Schools!A:D,4,0)</f>
        <v>Primary</v>
      </c>
      <c r="O88" s="77">
        <f t="shared" si="24"/>
        <v>11294</v>
      </c>
      <c r="P88" s="77">
        <f t="shared" si="25"/>
        <v>543965</v>
      </c>
      <c r="Q88" s="78"/>
      <c r="R88" s="286">
        <f t="shared" si="27"/>
        <v>2680</v>
      </c>
      <c r="S88" s="78"/>
      <c r="T88" s="78"/>
      <c r="U88" s="78"/>
      <c r="V88" s="286"/>
      <c r="W88" s="78"/>
      <c r="X88" s="78"/>
      <c r="Y88" s="78"/>
      <c r="Z88" s="78"/>
      <c r="AA88" s="78"/>
      <c r="AB88" s="78"/>
      <c r="AC88" s="51">
        <f t="shared" si="28"/>
        <v>2680</v>
      </c>
      <c r="AD88" s="52">
        <f t="shared" si="29"/>
        <v>0</v>
      </c>
      <c r="AF88" s="302">
        <f>VLOOKUP(D88,Schools!$B$8:$F$143,5,FALSE)</f>
        <v>3022008</v>
      </c>
      <c r="AG88" s="439">
        <f t="shared" si="18"/>
        <v>2680</v>
      </c>
      <c r="AH88" s="439">
        <f t="shared" si="19"/>
        <v>2680</v>
      </c>
      <c r="AI88" s="439">
        <f t="shared" si="20"/>
        <v>2680</v>
      </c>
      <c r="AJ88" s="439">
        <f t="shared" si="21"/>
        <v>2680</v>
      </c>
    </row>
    <row r="89" spans="1:36" x14ac:dyDescent="0.25">
      <c r="A89" t="str">
        <f t="shared" si="26"/>
        <v>TPG</v>
      </c>
      <c r="B89" s="300">
        <v>43955</v>
      </c>
      <c r="C89" s="299">
        <v>3022009</v>
      </c>
      <c r="D89" t="str">
        <f>VLOOKUP(C89,Schools!A:B,2,0)</f>
        <v>Brunswick Park Primary &amp; Nursery School</v>
      </c>
      <c r="E89" t="str">
        <f>VLOOKUP(C89,Schools!$A:$Z,3,0)</f>
        <v>M</v>
      </c>
      <c r="F89" s="213">
        <v>2254</v>
      </c>
      <c r="G89" s="211" t="s">
        <v>3620</v>
      </c>
      <c r="H89" s="299" t="s">
        <v>4537</v>
      </c>
      <c r="I89" t="str">
        <f t="shared" si="22"/>
        <v>11294/543965</v>
      </c>
      <c r="J89">
        <f>VLOOKUP(C89,Schools!$A:$Z,9,0)</f>
        <v>400061</v>
      </c>
      <c r="K89" s="211" t="s">
        <v>66</v>
      </c>
      <c r="L89" s="211" t="s">
        <v>461</v>
      </c>
      <c r="M89" s="211" t="str">
        <f t="shared" si="23"/>
        <v>TPECG</v>
      </c>
      <c r="N89" s="77" t="str">
        <f>VLOOKUP(C89,Schools!A:D,4,0)</f>
        <v>Primary</v>
      </c>
      <c r="O89" s="77">
        <f t="shared" si="24"/>
        <v>11294</v>
      </c>
      <c r="P89" s="77">
        <f t="shared" si="25"/>
        <v>543965</v>
      </c>
      <c r="Q89" s="78"/>
      <c r="R89" s="286">
        <f t="shared" si="27"/>
        <v>2254</v>
      </c>
      <c r="S89" s="78"/>
      <c r="T89" s="78"/>
      <c r="U89" s="78"/>
      <c r="V89" s="286"/>
      <c r="W89" s="78"/>
      <c r="X89" s="78"/>
      <c r="Y89" s="78"/>
      <c r="Z89" s="78"/>
      <c r="AA89" s="78"/>
      <c r="AB89" s="78"/>
      <c r="AC89" s="51">
        <f t="shared" si="28"/>
        <v>2254</v>
      </c>
      <c r="AD89" s="52">
        <f t="shared" si="29"/>
        <v>0</v>
      </c>
      <c r="AF89" s="302">
        <f>VLOOKUP(D89,Schools!$B$8:$F$143,5,FALSE)</f>
        <v>3022009</v>
      </c>
      <c r="AG89" s="439">
        <f t="shared" si="18"/>
        <v>2254</v>
      </c>
      <c r="AH89" s="439">
        <f t="shared" si="19"/>
        <v>2254</v>
      </c>
      <c r="AI89" s="439">
        <f t="shared" si="20"/>
        <v>2254</v>
      </c>
      <c r="AJ89" s="439">
        <f t="shared" si="21"/>
        <v>2254</v>
      </c>
    </row>
    <row r="90" spans="1:36" x14ac:dyDescent="0.25">
      <c r="A90" t="str">
        <f t="shared" si="26"/>
        <v>TPG</v>
      </c>
      <c r="B90" s="300">
        <v>43955</v>
      </c>
      <c r="C90" s="299">
        <v>3023302</v>
      </c>
      <c r="D90" t="str">
        <f>VLOOKUP(C90,Schools!A:B,2,0)</f>
        <v>Christ Church CE Primary School</v>
      </c>
      <c r="E90" t="str">
        <f>VLOOKUP(C90,Schools!$A:$Z,3,0)</f>
        <v>M</v>
      </c>
      <c r="F90" s="213">
        <v>1462</v>
      </c>
      <c r="G90" s="211" t="s">
        <v>3620</v>
      </c>
      <c r="H90" s="299" t="s">
        <v>4537</v>
      </c>
      <c r="I90" t="str">
        <f t="shared" si="22"/>
        <v>11294/543965</v>
      </c>
      <c r="J90">
        <f>VLOOKUP(C90,Schools!$A:$Z,9,0)</f>
        <v>400039</v>
      </c>
      <c r="K90" s="211" t="s">
        <v>66</v>
      </c>
      <c r="L90" s="211" t="s">
        <v>461</v>
      </c>
      <c r="M90" s="211" t="str">
        <f t="shared" si="23"/>
        <v>TPECG</v>
      </c>
      <c r="N90" s="77" t="str">
        <f>VLOOKUP(C90,Schools!A:D,4,0)</f>
        <v>Primary</v>
      </c>
      <c r="O90" s="77">
        <f t="shared" si="24"/>
        <v>11294</v>
      </c>
      <c r="P90" s="77">
        <f t="shared" si="25"/>
        <v>543965</v>
      </c>
      <c r="Q90" s="78"/>
      <c r="R90" s="286">
        <f t="shared" si="27"/>
        <v>1462</v>
      </c>
      <c r="S90" s="78"/>
      <c r="T90" s="78"/>
      <c r="U90" s="78"/>
      <c r="V90" s="286"/>
      <c r="W90" s="78"/>
      <c r="X90" s="78"/>
      <c r="Y90" s="78"/>
      <c r="Z90" s="78"/>
      <c r="AA90" s="78"/>
      <c r="AB90" s="78"/>
      <c r="AC90" s="51">
        <f t="shared" si="28"/>
        <v>1462</v>
      </c>
      <c r="AD90" s="52">
        <f t="shared" si="29"/>
        <v>0</v>
      </c>
      <c r="AF90" s="302">
        <f>VLOOKUP(D90,Schools!$B$8:$F$143,5,FALSE)</f>
        <v>3023302</v>
      </c>
      <c r="AG90" s="439">
        <f t="shared" si="18"/>
        <v>1462</v>
      </c>
      <c r="AH90" s="439">
        <f t="shared" si="19"/>
        <v>1462</v>
      </c>
      <c r="AI90" s="439">
        <f t="shared" si="20"/>
        <v>1462</v>
      </c>
      <c r="AJ90" s="439">
        <f t="shared" si="21"/>
        <v>1462</v>
      </c>
    </row>
    <row r="91" spans="1:36" x14ac:dyDescent="0.25">
      <c r="A91" t="str">
        <f t="shared" si="26"/>
        <v>TPG</v>
      </c>
      <c r="B91" s="300">
        <v>43955</v>
      </c>
      <c r="C91" s="299">
        <v>3022014</v>
      </c>
      <c r="D91" t="str">
        <f>VLOOKUP(C91,Schools!A:B,2,0)</f>
        <v>Colindale School</v>
      </c>
      <c r="E91" t="str">
        <f>VLOOKUP(C91,Schools!$A:$Z,3,0)</f>
        <v>M</v>
      </c>
      <c r="F91" s="213">
        <v>4752</v>
      </c>
      <c r="G91" s="211" t="s">
        <v>3620</v>
      </c>
      <c r="H91" s="299" t="s">
        <v>4537</v>
      </c>
      <c r="I91" t="str">
        <f t="shared" si="22"/>
        <v>11294/543965</v>
      </c>
      <c r="J91">
        <f>VLOOKUP(C91,Schools!$A:$Z,9,0)</f>
        <v>400050</v>
      </c>
      <c r="K91" s="211" t="s">
        <v>66</v>
      </c>
      <c r="L91" s="211" t="s">
        <v>461</v>
      </c>
      <c r="M91" s="211" t="str">
        <f t="shared" si="23"/>
        <v>TPECG</v>
      </c>
      <c r="N91" s="77" t="str">
        <f>VLOOKUP(C91,Schools!A:D,4,0)</f>
        <v>Primary</v>
      </c>
      <c r="O91" s="77">
        <f t="shared" si="24"/>
        <v>11294</v>
      </c>
      <c r="P91" s="77">
        <f t="shared" si="25"/>
        <v>543965</v>
      </c>
      <c r="Q91" s="78"/>
      <c r="R91" s="286">
        <f t="shared" si="27"/>
        <v>4752</v>
      </c>
      <c r="S91" s="78"/>
      <c r="T91" s="78"/>
      <c r="U91" s="78"/>
      <c r="V91" s="286"/>
      <c r="W91" s="78"/>
      <c r="X91" s="78"/>
      <c r="Y91" s="78"/>
      <c r="Z91" s="78"/>
      <c r="AA91" s="78"/>
      <c r="AB91" s="78"/>
      <c r="AC91" s="51">
        <f t="shared" si="28"/>
        <v>4752</v>
      </c>
      <c r="AD91" s="52">
        <f t="shared" si="29"/>
        <v>0</v>
      </c>
      <c r="AF91" s="302">
        <f>VLOOKUP(D91,Schools!$B$8:$F$143,5,FALSE)</f>
        <v>3022014</v>
      </c>
      <c r="AG91" s="439">
        <f t="shared" si="18"/>
        <v>4752</v>
      </c>
      <c r="AH91" s="439">
        <f t="shared" si="19"/>
        <v>4752</v>
      </c>
      <c r="AI91" s="439">
        <f t="shared" si="20"/>
        <v>4752</v>
      </c>
      <c r="AJ91" s="439">
        <f t="shared" si="21"/>
        <v>4752</v>
      </c>
    </row>
    <row r="92" spans="1:36" x14ac:dyDescent="0.25">
      <c r="A92" t="str">
        <f t="shared" si="26"/>
        <v>TPG</v>
      </c>
      <c r="B92" s="300">
        <v>43955</v>
      </c>
      <c r="C92" s="299">
        <v>3022015</v>
      </c>
      <c r="D92" t="str">
        <f>VLOOKUP(C92,Schools!A:B,2,0)</f>
        <v>Coppetts Wood</v>
      </c>
      <c r="E92" t="str">
        <f>VLOOKUP(C92,Schools!$A:$Z,3,0)</f>
        <v>M</v>
      </c>
      <c r="F92" s="213">
        <v>2680</v>
      </c>
      <c r="G92" s="211" t="s">
        <v>3620</v>
      </c>
      <c r="H92" s="299" t="s">
        <v>4537</v>
      </c>
      <c r="I92" t="str">
        <f t="shared" si="22"/>
        <v>11294/543965</v>
      </c>
      <c r="J92">
        <f>VLOOKUP(C92,Schools!$A:$Z,9,0)</f>
        <v>400059</v>
      </c>
      <c r="K92" s="211" t="s">
        <v>66</v>
      </c>
      <c r="L92" s="211" t="s">
        <v>461</v>
      </c>
      <c r="M92" s="211" t="str">
        <f t="shared" si="23"/>
        <v>TPECG</v>
      </c>
      <c r="N92" s="77" t="str">
        <f>VLOOKUP(C92,Schools!A:D,4,0)</f>
        <v>Primary</v>
      </c>
      <c r="O92" s="77">
        <f t="shared" si="24"/>
        <v>11294</v>
      </c>
      <c r="P92" s="77">
        <f t="shared" si="25"/>
        <v>543965</v>
      </c>
      <c r="Q92" s="78"/>
      <c r="R92" s="286">
        <f t="shared" si="27"/>
        <v>2680</v>
      </c>
      <c r="S92" s="78"/>
      <c r="T92" s="78"/>
      <c r="U92" s="78"/>
      <c r="V92" s="286"/>
      <c r="W92" s="78"/>
      <c r="X92" s="78"/>
      <c r="Y92" s="78"/>
      <c r="Z92" s="78"/>
      <c r="AA92" s="78"/>
      <c r="AB92" s="78"/>
      <c r="AC92" s="51">
        <f t="shared" si="28"/>
        <v>2680</v>
      </c>
      <c r="AD92" s="52">
        <f t="shared" si="29"/>
        <v>0</v>
      </c>
      <c r="AF92" s="302">
        <f>VLOOKUP(D92,Schools!$B$8:$F$143,5,FALSE)</f>
        <v>3022015</v>
      </c>
      <c r="AG92" s="439">
        <f t="shared" si="18"/>
        <v>2680</v>
      </c>
      <c r="AH92" s="439">
        <f t="shared" si="19"/>
        <v>2680</v>
      </c>
      <c r="AI92" s="439">
        <f t="shared" si="20"/>
        <v>2680</v>
      </c>
      <c r="AJ92" s="439">
        <f t="shared" si="21"/>
        <v>2680</v>
      </c>
    </row>
    <row r="93" spans="1:36" x14ac:dyDescent="0.25">
      <c r="A93" t="str">
        <f t="shared" si="26"/>
        <v>TPG</v>
      </c>
      <c r="B93" s="300">
        <v>43955</v>
      </c>
      <c r="C93" s="299">
        <v>3022019</v>
      </c>
      <c r="D93" t="str">
        <f>VLOOKUP(C93,Schools!A:B,2,0)</f>
        <v>Deansbrook Infant School</v>
      </c>
      <c r="E93" t="str">
        <f>VLOOKUP(C93,Schools!$A:$Z,3,0)</f>
        <v>M</v>
      </c>
      <c r="F93" s="213">
        <v>2376</v>
      </c>
      <c r="G93" s="211" t="s">
        <v>3620</v>
      </c>
      <c r="H93" s="299" t="s">
        <v>4537</v>
      </c>
      <c r="I93" t="str">
        <f t="shared" si="22"/>
        <v>11294/543965</v>
      </c>
      <c r="J93">
        <f>VLOOKUP(C93,Schools!$A:$Z,9,0)</f>
        <v>400036</v>
      </c>
      <c r="K93" s="211" t="s">
        <v>66</v>
      </c>
      <c r="L93" s="211" t="s">
        <v>461</v>
      </c>
      <c r="M93" s="211" t="str">
        <f t="shared" si="23"/>
        <v>TPECG</v>
      </c>
      <c r="N93" s="77" t="str">
        <f>VLOOKUP(C93,Schools!A:D,4,0)</f>
        <v>Primary</v>
      </c>
      <c r="O93" s="77">
        <f t="shared" si="24"/>
        <v>11294</v>
      </c>
      <c r="P93" s="77">
        <f t="shared" si="25"/>
        <v>543965</v>
      </c>
      <c r="Q93" s="78"/>
      <c r="R93" s="286">
        <f t="shared" si="27"/>
        <v>2376</v>
      </c>
      <c r="S93" s="78"/>
      <c r="T93" s="78"/>
      <c r="U93" s="78"/>
      <c r="V93" s="286"/>
      <c r="W93" s="78"/>
      <c r="X93" s="78"/>
      <c r="Y93" s="78"/>
      <c r="Z93" s="78"/>
      <c r="AA93" s="78"/>
      <c r="AB93" s="78"/>
      <c r="AC93" s="51">
        <f t="shared" si="28"/>
        <v>2376</v>
      </c>
      <c r="AD93" s="52">
        <f t="shared" si="29"/>
        <v>0</v>
      </c>
      <c r="AF93" s="302">
        <f>VLOOKUP(D93,Schools!$B$8:$F$143,5,FALSE)</f>
        <v>3022019</v>
      </c>
      <c r="AG93" s="439">
        <f t="shared" si="18"/>
        <v>2376</v>
      </c>
      <c r="AH93" s="439">
        <f t="shared" si="19"/>
        <v>2376</v>
      </c>
      <c r="AI93" s="439">
        <f t="shared" si="20"/>
        <v>2376</v>
      </c>
      <c r="AJ93" s="439">
        <f t="shared" si="21"/>
        <v>2376</v>
      </c>
    </row>
    <row r="94" spans="1:36" x14ac:dyDescent="0.25">
      <c r="A94" t="str">
        <f t="shared" si="26"/>
        <v>TPG</v>
      </c>
      <c r="B94" s="300">
        <v>43955</v>
      </c>
      <c r="C94" s="299">
        <v>3022021</v>
      </c>
      <c r="D94" t="str">
        <f>VLOOKUP(C94,Schools!A:B,2,0)</f>
        <v>Dollis Primary School</v>
      </c>
      <c r="E94" t="str">
        <f>VLOOKUP(C94,Schools!$A:$Z,3,0)</f>
        <v>M</v>
      </c>
      <c r="F94" s="213">
        <v>3290</v>
      </c>
      <c r="G94" s="211" t="s">
        <v>3620</v>
      </c>
      <c r="H94" s="299" t="s">
        <v>4537</v>
      </c>
      <c r="I94" t="str">
        <f t="shared" si="22"/>
        <v>11294/543965</v>
      </c>
      <c r="J94">
        <f>VLOOKUP(C94,Schools!$A:$Z,9,0)</f>
        <v>400042</v>
      </c>
      <c r="K94" s="211" t="s">
        <v>66</v>
      </c>
      <c r="L94" s="211" t="s">
        <v>461</v>
      </c>
      <c r="M94" s="211" t="str">
        <f t="shared" si="23"/>
        <v>TPECG</v>
      </c>
      <c r="N94" s="77" t="str">
        <f>VLOOKUP(C94,Schools!A:D,4,0)</f>
        <v>Primary</v>
      </c>
      <c r="O94" s="77">
        <f t="shared" si="24"/>
        <v>11294</v>
      </c>
      <c r="P94" s="77">
        <f t="shared" si="25"/>
        <v>543965</v>
      </c>
      <c r="Q94" s="78"/>
      <c r="R94" s="286">
        <f t="shared" si="27"/>
        <v>3290</v>
      </c>
      <c r="S94" s="78"/>
      <c r="T94" s="78"/>
      <c r="U94" s="78"/>
      <c r="V94" s="286"/>
      <c r="W94" s="78"/>
      <c r="X94" s="78"/>
      <c r="Y94" s="78"/>
      <c r="Z94" s="78"/>
      <c r="AA94" s="78"/>
      <c r="AB94" s="78"/>
      <c r="AC94" s="51">
        <f t="shared" si="28"/>
        <v>3290</v>
      </c>
      <c r="AD94" s="52">
        <f t="shared" si="29"/>
        <v>0</v>
      </c>
      <c r="AF94" s="302">
        <f>VLOOKUP(D94,Schools!$B$8:$F$143,5,FALSE)</f>
        <v>3022021</v>
      </c>
      <c r="AG94" s="439">
        <f t="shared" si="18"/>
        <v>3290</v>
      </c>
      <c r="AH94" s="439">
        <f t="shared" si="19"/>
        <v>3290</v>
      </c>
      <c r="AI94" s="439">
        <f t="shared" si="20"/>
        <v>3290</v>
      </c>
      <c r="AJ94" s="439">
        <f t="shared" si="21"/>
        <v>3290</v>
      </c>
    </row>
    <row r="95" spans="1:36" x14ac:dyDescent="0.25">
      <c r="A95" t="str">
        <f t="shared" si="26"/>
        <v>TPG</v>
      </c>
      <c r="B95" s="300">
        <v>43955</v>
      </c>
      <c r="C95" s="299">
        <v>3022023</v>
      </c>
      <c r="D95" t="str">
        <f>VLOOKUP(C95,Schools!A:B,2,0)</f>
        <v>Edgware Primary School</v>
      </c>
      <c r="E95" t="str">
        <f>VLOOKUP(C95,Schools!$A:$Z,3,0)</f>
        <v>M</v>
      </c>
      <c r="F95" s="213">
        <v>2315</v>
      </c>
      <c r="G95" s="211" t="s">
        <v>3620</v>
      </c>
      <c r="H95" s="299" t="s">
        <v>4537</v>
      </c>
      <c r="I95" t="str">
        <f t="shared" si="22"/>
        <v>11294/543965</v>
      </c>
      <c r="J95">
        <f>VLOOKUP(C95,Schools!$A:$Z,9,0)</f>
        <v>400159</v>
      </c>
      <c r="K95" s="211" t="s">
        <v>66</v>
      </c>
      <c r="L95" s="211" t="s">
        <v>461</v>
      </c>
      <c r="M95" s="211" t="str">
        <f t="shared" si="23"/>
        <v>TPECG</v>
      </c>
      <c r="N95" s="77" t="str">
        <f>VLOOKUP(C95,Schools!A:D,4,0)</f>
        <v>Primary</v>
      </c>
      <c r="O95" s="77">
        <f t="shared" si="24"/>
        <v>11294</v>
      </c>
      <c r="P95" s="77">
        <f t="shared" si="25"/>
        <v>543965</v>
      </c>
      <c r="Q95" s="78"/>
      <c r="R95" s="286">
        <f t="shared" si="27"/>
        <v>2315</v>
      </c>
      <c r="S95" s="78"/>
      <c r="T95" s="78"/>
      <c r="U95" s="78"/>
      <c r="V95" s="286"/>
      <c r="W95" s="78"/>
      <c r="X95" s="78"/>
      <c r="Y95" s="78"/>
      <c r="Z95" s="78"/>
      <c r="AA95" s="78"/>
      <c r="AB95" s="78"/>
      <c r="AC95" s="51">
        <f t="shared" si="28"/>
        <v>2315</v>
      </c>
      <c r="AD95" s="52">
        <f t="shared" si="29"/>
        <v>0</v>
      </c>
      <c r="AF95" s="302">
        <f>VLOOKUP(D95,Schools!$B$8:$F$143,5,FALSE)</f>
        <v>3022023</v>
      </c>
      <c r="AG95" s="439">
        <f t="shared" si="18"/>
        <v>2315</v>
      </c>
      <c r="AH95" s="439">
        <f t="shared" si="19"/>
        <v>2315</v>
      </c>
      <c r="AI95" s="439">
        <f t="shared" si="20"/>
        <v>2315</v>
      </c>
      <c r="AJ95" s="439">
        <f t="shared" si="21"/>
        <v>2315</v>
      </c>
    </row>
    <row r="96" spans="1:36" x14ac:dyDescent="0.25">
      <c r="A96" t="str">
        <f t="shared" si="26"/>
        <v>TPG</v>
      </c>
      <c r="B96" s="300">
        <v>43955</v>
      </c>
      <c r="C96" s="299">
        <v>3022024</v>
      </c>
      <c r="D96" t="str">
        <f>VLOOKUP(C96,Schools!A:B,2,0)</f>
        <v>Fairway Primary School</v>
      </c>
      <c r="E96" t="str">
        <f>VLOOKUP(C96,Schools!$A:$Z,3,0)</f>
        <v>M</v>
      </c>
      <c r="F96" s="213">
        <v>4691</v>
      </c>
      <c r="G96" s="211" t="s">
        <v>3620</v>
      </c>
      <c r="H96" s="299" t="s">
        <v>4537</v>
      </c>
      <c r="I96" t="str">
        <f t="shared" si="22"/>
        <v>11294/543965</v>
      </c>
      <c r="J96">
        <f>VLOOKUP(C96,Schools!$A:$Z,9,0)</f>
        <v>400047</v>
      </c>
      <c r="K96" s="211" t="s">
        <v>66</v>
      </c>
      <c r="L96" s="211" t="s">
        <v>461</v>
      </c>
      <c r="M96" s="211" t="str">
        <f t="shared" si="23"/>
        <v>TPECG</v>
      </c>
      <c r="N96" s="77" t="str">
        <f>VLOOKUP(C96,Schools!A:D,4,0)</f>
        <v>Primary</v>
      </c>
      <c r="O96" s="77">
        <f t="shared" si="24"/>
        <v>11294</v>
      </c>
      <c r="P96" s="77">
        <f t="shared" si="25"/>
        <v>543965</v>
      </c>
      <c r="Q96" s="78"/>
      <c r="R96" s="286">
        <f t="shared" si="27"/>
        <v>4691</v>
      </c>
      <c r="S96" s="78"/>
      <c r="T96" s="78"/>
      <c r="U96" s="78"/>
      <c r="V96" s="286"/>
      <c r="W96" s="78"/>
      <c r="X96" s="78"/>
      <c r="Y96" s="78"/>
      <c r="Z96" s="78"/>
      <c r="AA96" s="78"/>
      <c r="AB96" s="78"/>
      <c r="AC96" s="51">
        <f t="shared" si="28"/>
        <v>4691</v>
      </c>
      <c r="AD96" s="52">
        <f t="shared" si="29"/>
        <v>0</v>
      </c>
      <c r="AF96" s="302">
        <f>VLOOKUP(D96,Schools!$B$8:$F$143,5,FALSE)</f>
        <v>3022024</v>
      </c>
      <c r="AG96" s="439">
        <f t="shared" si="18"/>
        <v>4691</v>
      </c>
      <c r="AH96" s="439">
        <f t="shared" si="19"/>
        <v>4691</v>
      </c>
      <c r="AI96" s="439">
        <f t="shared" si="20"/>
        <v>4691</v>
      </c>
      <c r="AJ96" s="439">
        <f t="shared" si="21"/>
        <v>4691</v>
      </c>
    </row>
    <row r="97" spans="1:36" x14ac:dyDescent="0.25">
      <c r="A97" t="str">
        <f t="shared" si="26"/>
        <v>TPG</v>
      </c>
      <c r="B97" s="300">
        <v>43955</v>
      </c>
      <c r="C97" s="299">
        <v>3022026</v>
      </c>
      <c r="D97" t="str">
        <f>VLOOKUP(C97,Schools!A:B,2,0)</f>
        <v>Frith Manor School</v>
      </c>
      <c r="E97" t="str">
        <f>VLOOKUP(C97,Schools!$A:$Z,3,0)</f>
        <v>M</v>
      </c>
      <c r="F97" s="213">
        <v>2741</v>
      </c>
      <c r="G97" s="211" t="s">
        <v>3620</v>
      </c>
      <c r="H97" s="299" t="s">
        <v>4537</v>
      </c>
      <c r="I97" t="str">
        <f t="shared" si="22"/>
        <v>11294/543965</v>
      </c>
      <c r="J97">
        <f>VLOOKUP(C97,Schools!$A:$Z,9,0)</f>
        <v>400082</v>
      </c>
      <c r="K97" s="211" t="s">
        <v>66</v>
      </c>
      <c r="L97" s="211" t="s">
        <v>461</v>
      </c>
      <c r="M97" s="211" t="str">
        <f t="shared" si="23"/>
        <v>TPECG</v>
      </c>
      <c r="N97" s="77" t="str">
        <f>VLOOKUP(C97,Schools!A:D,4,0)</f>
        <v>Primary</v>
      </c>
      <c r="O97" s="77">
        <f t="shared" si="24"/>
        <v>11294</v>
      </c>
      <c r="P97" s="77">
        <f t="shared" si="25"/>
        <v>543965</v>
      </c>
      <c r="Q97" s="78"/>
      <c r="R97" s="286">
        <f t="shared" si="27"/>
        <v>2741</v>
      </c>
      <c r="S97" s="78"/>
      <c r="T97" s="78"/>
      <c r="U97" s="78"/>
      <c r="V97" s="286"/>
      <c r="W97" s="78"/>
      <c r="X97" s="78"/>
      <c r="Y97" s="78"/>
      <c r="Z97" s="78"/>
      <c r="AA97" s="78"/>
      <c r="AB97" s="78"/>
      <c r="AC97" s="51">
        <f t="shared" si="28"/>
        <v>2741</v>
      </c>
      <c r="AD97" s="52">
        <f t="shared" si="29"/>
        <v>0</v>
      </c>
      <c r="AF97" s="302">
        <f>VLOOKUP(D97,Schools!$B$8:$F$143,5,FALSE)</f>
        <v>3022026</v>
      </c>
      <c r="AG97" s="439">
        <f t="shared" si="18"/>
        <v>2741</v>
      </c>
      <c r="AH97" s="439">
        <f t="shared" si="19"/>
        <v>2741</v>
      </c>
      <c r="AI97" s="439">
        <f t="shared" si="20"/>
        <v>2741</v>
      </c>
      <c r="AJ97" s="439">
        <f t="shared" si="21"/>
        <v>2741</v>
      </c>
    </row>
    <row r="98" spans="1:36" x14ac:dyDescent="0.25">
      <c r="A98" t="str">
        <f t="shared" si="26"/>
        <v>TPG</v>
      </c>
      <c r="B98" s="300">
        <v>43955</v>
      </c>
      <c r="C98" s="299">
        <v>3022029</v>
      </c>
      <c r="D98" t="str">
        <f>VLOOKUP(C98,Schools!A:B,2,0)</f>
        <v>Goldbeaters Primary School</v>
      </c>
      <c r="E98" t="str">
        <f>VLOOKUP(C98,Schools!$A:$Z,3,0)</f>
        <v>M</v>
      </c>
      <c r="F98" s="213">
        <v>3107</v>
      </c>
      <c r="G98" s="211" t="s">
        <v>3620</v>
      </c>
      <c r="H98" s="299" t="s">
        <v>4537</v>
      </c>
      <c r="I98" t="str">
        <f t="shared" si="22"/>
        <v>11294/543965</v>
      </c>
      <c r="J98">
        <f>VLOOKUP(C98,Schools!$A:$Z,9,0)</f>
        <v>400035</v>
      </c>
      <c r="K98" s="211" t="s">
        <v>66</v>
      </c>
      <c r="L98" s="211" t="s">
        <v>461</v>
      </c>
      <c r="M98" s="211" t="str">
        <f t="shared" si="23"/>
        <v>TPECG</v>
      </c>
      <c r="N98" s="77" t="str">
        <f>VLOOKUP(C98,Schools!A:D,4,0)</f>
        <v>Primary</v>
      </c>
      <c r="O98" s="77">
        <f t="shared" si="24"/>
        <v>11294</v>
      </c>
      <c r="P98" s="77">
        <f t="shared" si="25"/>
        <v>543965</v>
      </c>
      <c r="Q98" s="78"/>
      <c r="R98" s="286">
        <f t="shared" si="27"/>
        <v>3107</v>
      </c>
      <c r="S98" s="78"/>
      <c r="T98" s="78"/>
      <c r="U98" s="78"/>
      <c r="V98" s="286"/>
      <c r="W98" s="78"/>
      <c r="X98" s="78"/>
      <c r="Y98" s="78"/>
      <c r="Z98" s="78"/>
      <c r="AA98" s="78"/>
      <c r="AB98" s="78"/>
      <c r="AC98" s="51">
        <f t="shared" si="28"/>
        <v>3107</v>
      </c>
      <c r="AD98" s="52">
        <f t="shared" si="29"/>
        <v>0</v>
      </c>
      <c r="AF98" s="302">
        <f>VLOOKUP(D98,Schools!$B$8:$F$143,5,FALSE)</f>
        <v>3022029</v>
      </c>
      <c r="AG98" s="439">
        <f t="shared" si="18"/>
        <v>3107</v>
      </c>
      <c r="AH98" s="439">
        <f t="shared" si="19"/>
        <v>3107</v>
      </c>
      <c r="AI98" s="439">
        <f t="shared" si="20"/>
        <v>3107</v>
      </c>
      <c r="AJ98" s="439">
        <f t="shared" si="21"/>
        <v>3107</v>
      </c>
    </row>
    <row r="99" spans="1:36" x14ac:dyDescent="0.25">
      <c r="A99" t="str">
        <f t="shared" si="26"/>
        <v>TPG</v>
      </c>
      <c r="B99" s="300">
        <v>43955</v>
      </c>
      <c r="C99" s="299">
        <v>3023516</v>
      </c>
      <c r="D99" t="str">
        <f>VLOOKUP(C99,Schools!A:B,2,0)</f>
        <v>Hasmonean Primary School</v>
      </c>
      <c r="E99" t="str">
        <f>VLOOKUP(C99,Schools!$A:$Z,3,0)</f>
        <v>M</v>
      </c>
      <c r="F99" s="213">
        <v>1523</v>
      </c>
      <c r="G99" s="211" t="s">
        <v>3620</v>
      </c>
      <c r="H99" s="299" t="s">
        <v>4537</v>
      </c>
      <c r="I99" t="str">
        <f t="shared" si="22"/>
        <v>11294/543965</v>
      </c>
      <c r="J99">
        <f>VLOOKUP(C99,Schools!$A:$Z,9,0)</f>
        <v>400108</v>
      </c>
      <c r="K99" s="211" t="s">
        <v>66</v>
      </c>
      <c r="L99" s="211" t="s">
        <v>461</v>
      </c>
      <c r="M99" s="211" t="str">
        <f t="shared" si="23"/>
        <v>TPECG</v>
      </c>
      <c r="N99" s="77" t="str">
        <f>VLOOKUP(C99,Schools!A:D,4,0)</f>
        <v>Primary</v>
      </c>
      <c r="O99" s="77">
        <f t="shared" si="24"/>
        <v>11294</v>
      </c>
      <c r="P99" s="77">
        <f t="shared" si="25"/>
        <v>543965</v>
      </c>
      <c r="Q99" s="78"/>
      <c r="R99" s="286">
        <f t="shared" si="27"/>
        <v>1523</v>
      </c>
      <c r="S99" s="78"/>
      <c r="T99" s="78"/>
      <c r="U99" s="78"/>
      <c r="V99" s="286"/>
      <c r="W99" s="78"/>
      <c r="X99" s="78"/>
      <c r="Y99" s="78"/>
      <c r="Z99" s="78"/>
      <c r="AA99" s="78"/>
      <c r="AB99" s="78"/>
      <c r="AC99" s="51">
        <f t="shared" si="28"/>
        <v>1523</v>
      </c>
      <c r="AD99" s="52">
        <f t="shared" si="29"/>
        <v>0</v>
      </c>
      <c r="AF99" s="302">
        <f>VLOOKUP(D99,Schools!$B$8:$F$143,5,FALSE)</f>
        <v>3023516</v>
      </c>
      <c r="AG99" s="439">
        <f t="shared" si="18"/>
        <v>1523</v>
      </c>
      <c r="AH99" s="439">
        <f t="shared" si="19"/>
        <v>1523</v>
      </c>
      <c r="AI99" s="439">
        <f t="shared" si="20"/>
        <v>1523</v>
      </c>
      <c r="AJ99" s="439">
        <f t="shared" si="21"/>
        <v>1523</v>
      </c>
    </row>
    <row r="100" spans="1:36" x14ac:dyDescent="0.25">
      <c r="A100" t="str">
        <f t="shared" si="26"/>
        <v>TPG</v>
      </c>
      <c r="B100" s="300">
        <v>43955</v>
      </c>
      <c r="C100" s="299">
        <v>3022031</v>
      </c>
      <c r="D100" t="str">
        <f>VLOOKUP(C100,Schools!A:B,2,0)</f>
        <v>Hollickwood JMI School</v>
      </c>
      <c r="E100" t="str">
        <f>VLOOKUP(C100,Schools!$A:$Z,3,0)</f>
        <v>M</v>
      </c>
      <c r="F100" s="213">
        <v>1767</v>
      </c>
      <c r="G100" s="211" t="s">
        <v>3620</v>
      </c>
      <c r="H100" s="299" t="s">
        <v>4537</v>
      </c>
      <c r="I100" t="str">
        <f t="shared" si="22"/>
        <v>11294/543965</v>
      </c>
      <c r="J100">
        <f>VLOOKUP(C100,Schools!$A:$Z,9,0)</f>
        <v>400026</v>
      </c>
      <c r="K100" s="211" t="s">
        <v>66</v>
      </c>
      <c r="L100" s="211" t="s">
        <v>461</v>
      </c>
      <c r="M100" s="211" t="str">
        <f t="shared" si="23"/>
        <v>TPECG</v>
      </c>
      <c r="N100" s="77" t="str">
        <f>VLOOKUP(C100,Schools!A:D,4,0)</f>
        <v>Primary</v>
      </c>
      <c r="O100" s="77">
        <f t="shared" si="24"/>
        <v>11294</v>
      </c>
      <c r="P100" s="77">
        <f t="shared" si="25"/>
        <v>543965</v>
      </c>
      <c r="Q100" s="78"/>
      <c r="R100" s="286">
        <f t="shared" si="27"/>
        <v>1767</v>
      </c>
      <c r="S100" s="78"/>
      <c r="T100" s="78"/>
      <c r="U100" s="78"/>
      <c r="V100" s="286"/>
      <c r="W100" s="78"/>
      <c r="X100" s="78"/>
      <c r="Y100" s="78"/>
      <c r="Z100" s="78"/>
      <c r="AA100" s="78"/>
      <c r="AB100" s="78"/>
      <c r="AC100" s="51">
        <f t="shared" si="28"/>
        <v>1767</v>
      </c>
      <c r="AD100" s="52">
        <f t="shared" si="29"/>
        <v>0</v>
      </c>
      <c r="AF100" s="302">
        <f>VLOOKUP(D100,Schools!$B$8:$F$143,5,FALSE)</f>
        <v>3022031</v>
      </c>
      <c r="AG100" s="439">
        <f t="shared" si="18"/>
        <v>1767</v>
      </c>
      <c r="AH100" s="439">
        <f t="shared" si="19"/>
        <v>1767</v>
      </c>
      <c r="AI100" s="439">
        <f t="shared" si="20"/>
        <v>1767</v>
      </c>
      <c r="AJ100" s="439">
        <f t="shared" si="21"/>
        <v>1767</v>
      </c>
    </row>
    <row r="101" spans="1:36" x14ac:dyDescent="0.25">
      <c r="A101" t="str">
        <f t="shared" si="26"/>
        <v>TPG</v>
      </c>
      <c r="B101" s="300">
        <v>43955</v>
      </c>
      <c r="C101" s="299">
        <v>3022032</v>
      </c>
      <c r="D101" t="str">
        <f>VLOOKUP(C101,Schools!A:B,2,0)</f>
        <v>Holly Park School</v>
      </c>
      <c r="E101" t="str">
        <f>VLOOKUP(C101,Schools!$A:$Z,3,0)</f>
        <v>M</v>
      </c>
      <c r="F101" s="213">
        <v>2680</v>
      </c>
      <c r="G101" s="211" t="s">
        <v>3620</v>
      </c>
      <c r="H101" s="299" t="s">
        <v>4537</v>
      </c>
      <c r="I101" t="str">
        <f t="shared" si="22"/>
        <v>11294/543965</v>
      </c>
      <c r="J101">
        <f>VLOOKUP(C101,Schools!$A:$Z,9,0)</f>
        <v>400084</v>
      </c>
      <c r="K101" s="211" t="s">
        <v>66</v>
      </c>
      <c r="L101" s="211" t="s">
        <v>461</v>
      </c>
      <c r="M101" s="211" t="str">
        <f t="shared" si="23"/>
        <v>TPECG</v>
      </c>
      <c r="N101" s="77" t="str">
        <f>VLOOKUP(C101,Schools!A:D,4,0)</f>
        <v>Primary</v>
      </c>
      <c r="O101" s="77">
        <f t="shared" si="24"/>
        <v>11294</v>
      </c>
      <c r="P101" s="77">
        <f t="shared" si="25"/>
        <v>543965</v>
      </c>
      <c r="Q101" s="78"/>
      <c r="R101" s="286">
        <f t="shared" si="27"/>
        <v>2680</v>
      </c>
      <c r="S101" s="78"/>
      <c r="T101" s="78"/>
      <c r="U101" s="78"/>
      <c r="V101" s="286"/>
      <c r="W101" s="78"/>
      <c r="X101" s="78"/>
      <c r="Y101" s="78"/>
      <c r="Z101" s="78"/>
      <c r="AA101" s="78"/>
      <c r="AB101" s="78"/>
      <c r="AC101" s="51">
        <f t="shared" si="28"/>
        <v>2680</v>
      </c>
      <c r="AD101" s="52">
        <f t="shared" si="29"/>
        <v>0</v>
      </c>
      <c r="AF101" s="302">
        <f>VLOOKUP(D101,Schools!$B$8:$F$143,5,FALSE)</f>
        <v>3022032</v>
      </c>
      <c r="AG101" s="439">
        <f t="shared" ref="AG101:AG133" si="30">SUM(Q101:S101)</f>
        <v>2680</v>
      </c>
      <c r="AH101" s="439">
        <f t="shared" ref="AH101:AH133" si="31">SUM(Q101:V101)</f>
        <v>2680</v>
      </c>
      <c r="AI101" s="439">
        <f t="shared" ref="AI101:AI133" si="32">SUM(Q101:Y101)</f>
        <v>2680</v>
      </c>
      <c r="AJ101" s="439">
        <f t="shared" ref="AJ101:AJ133" si="33">SUM(Q101:AB101)</f>
        <v>2680</v>
      </c>
    </row>
    <row r="102" spans="1:36" x14ac:dyDescent="0.25">
      <c r="A102" t="str">
        <f t="shared" si="26"/>
        <v>TPG</v>
      </c>
      <c r="B102" s="300">
        <v>43955</v>
      </c>
      <c r="C102" s="299">
        <v>3023304</v>
      </c>
      <c r="D102" t="str">
        <f>VLOOKUP(C102,Schools!A:B,2,0)</f>
        <v>Holy Trinity School</v>
      </c>
      <c r="E102" t="str">
        <f>VLOOKUP(C102,Schools!$A:$Z,3,0)</f>
        <v>M</v>
      </c>
      <c r="F102" s="213">
        <v>1706</v>
      </c>
      <c r="G102" s="211" t="s">
        <v>3620</v>
      </c>
      <c r="H102" s="299" t="s">
        <v>4537</v>
      </c>
      <c r="I102" t="str">
        <f t="shared" si="22"/>
        <v>11294/543965</v>
      </c>
      <c r="J102">
        <f>VLOOKUP(C102,Schools!$A:$Z,9,0)</f>
        <v>400008</v>
      </c>
      <c r="K102" s="211" t="s">
        <v>66</v>
      </c>
      <c r="L102" s="211" t="s">
        <v>461</v>
      </c>
      <c r="M102" s="211" t="str">
        <f t="shared" si="23"/>
        <v>TPECG</v>
      </c>
      <c r="N102" s="77" t="str">
        <f>VLOOKUP(C102,Schools!A:D,4,0)</f>
        <v>Primary</v>
      </c>
      <c r="O102" s="77">
        <f t="shared" si="24"/>
        <v>11294</v>
      </c>
      <c r="P102" s="77">
        <f t="shared" si="25"/>
        <v>543965</v>
      </c>
      <c r="Q102" s="78"/>
      <c r="R102" s="286">
        <f t="shared" si="27"/>
        <v>1706</v>
      </c>
      <c r="S102" s="78"/>
      <c r="T102" s="78"/>
      <c r="U102" s="78"/>
      <c r="V102" s="286"/>
      <c r="W102" s="78"/>
      <c r="X102" s="78"/>
      <c r="Y102" s="78"/>
      <c r="Z102" s="78"/>
      <c r="AA102" s="78"/>
      <c r="AB102" s="78"/>
      <c r="AC102" s="51">
        <f t="shared" si="28"/>
        <v>1706</v>
      </c>
      <c r="AD102" s="52">
        <f t="shared" si="29"/>
        <v>0</v>
      </c>
      <c r="AF102" s="302">
        <f>VLOOKUP(D102,Schools!$B$8:$F$143,5,FALSE)</f>
        <v>3023304</v>
      </c>
      <c r="AG102" s="439">
        <f t="shared" si="30"/>
        <v>1706</v>
      </c>
      <c r="AH102" s="439">
        <f t="shared" si="31"/>
        <v>1706</v>
      </c>
      <c r="AI102" s="439">
        <f t="shared" si="32"/>
        <v>1706</v>
      </c>
      <c r="AJ102" s="439">
        <f t="shared" si="33"/>
        <v>1706</v>
      </c>
    </row>
    <row r="103" spans="1:36" x14ac:dyDescent="0.25">
      <c r="A103" t="str">
        <f t="shared" si="26"/>
        <v>TPG</v>
      </c>
      <c r="B103" s="300">
        <v>43955</v>
      </c>
      <c r="C103" s="299">
        <v>3022036</v>
      </c>
      <c r="D103" t="str">
        <f>VLOOKUP(C103,Schools!A:B,2,0)</f>
        <v>Livingstone School</v>
      </c>
      <c r="E103" t="str">
        <f>VLOOKUP(C103,Schools!$A:$Z,3,0)</f>
        <v>M</v>
      </c>
      <c r="F103" s="213">
        <v>2802</v>
      </c>
      <c r="G103" s="211" t="s">
        <v>3620</v>
      </c>
      <c r="H103" s="299" t="s">
        <v>4537</v>
      </c>
      <c r="I103" t="str">
        <f t="shared" si="22"/>
        <v>11294/543965</v>
      </c>
      <c r="J103">
        <f>VLOOKUP(C103,Schools!$A:$Z,9,0)</f>
        <v>400046</v>
      </c>
      <c r="K103" s="211" t="s">
        <v>66</v>
      </c>
      <c r="L103" s="211" t="s">
        <v>461</v>
      </c>
      <c r="M103" s="211" t="str">
        <f t="shared" si="23"/>
        <v>TPECG</v>
      </c>
      <c r="N103" s="77" t="str">
        <f>VLOOKUP(C103,Schools!A:D,4,0)</f>
        <v>Primary</v>
      </c>
      <c r="O103" s="77">
        <f t="shared" si="24"/>
        <v>11294</v>
      </c>
      <c r="P103" s="77">
        <f t="shared" si="25"/>
        <v>543965</v>
      </c>
      <c r="Q103" s="78"/>
      <c r="R103" s="286">
        <f t="shared" si="27"/>
        <v>2802</v>
      </c>
      <c r="S103" s="78"/>
      <c r="T103" s="78"/>
      <c r="U103" s="78"/>
      <c r="V103" s="286"/>
      <c r="W103" s="78"/>
      <c r="X103" s="78"/>
      <c r="Y103" s="78"/>
      <c r="Z103" s="78"/>
      <c r="AA103" s="78"/>
      <c r="AB103" s="78"/>
      <c r="AC103" s="51">
        <f t="shared" si="28"/>
        <v>2802</v>
      </c>
      <c r="AD103" s="52">
        <f t="shared" si="29"/>
        <v>0</v>
      </c>
      <c r="AF103" s="302">
        <f>VLOOKUP(D103,Schools!$B$8:$F$143,5,FALSE)</f>
        <v>3022036</v>
      </c>
      <c r="AG103" s="439">
        <f t="shared" si="30"/>
        <v>2802</v>
      </c>
      <c r="AH103" s="439">
        <f t="shared" si="31"/>
        <v>2802</v>
      </c>
      <c r="AI103" s="439">
        <f t="shared" si="32"/>
        <v>2802</v>
      </c>
      <c r="AJ103" s="439">
        <f t="shared" si="33"/>
        <v>2802</v>
      </c>
    </row>
    <row r="104" spans="1:36" x14ac:dyDescent="0.25">
      <c r="A104" t="str">
        <f t="shared" si="26"/>
        <v>TPG</v>
      </c>
      <c r="B104" s="300">
        <v>43955</v>
      </c>
      <c r="C104" s="299">
        <v>3022037</v>
      </c>
      <c r="D104" t="str">
        <f>VLOOKUP(C104,Schools!A:B,2,0)</f>
        <v>Manorside Primary School</v>
      </c>
      <c r="E104" t="str">
        <f>VLOOKUP(C104,Schools!$A:$Z,3,0)</f>
        <v>M</v>
      </c>
      <c r="F104" s="213">
        <v>1949</v>
      </c>
      <c r="G104" s="211" t="s">
        <v>3620</v>
      </c>
      <c r="H104" s="299" t="s">
        <v>4537</v>
      </c>
      <c r="I104" t="str">
        <f t="shared" si="22"/>
        <v>11294/543965</v>
      </c>
      <c r="J104">
        <f>VLOOKUP(C104,Schools!$A:$Z,9,0)</f>
        <v>400030</v>
      </c>
      <c r="K104" s="211" t="s">
        <v>66</v>
      </c>
      <c r="L104" s="211" t="s">
        <v>461</v>
      </c>
      <c r="M104" s="211" t="str">
        <f t="shared" si="23"/>
        <v>TPECG</v>
      </c>
      <c r="N104" s="77" t="str">
        <f>VLOOKUP(C104,Schools!A:D,4,0)</f>
        <v>Primary</v>
      </c>
      <c r="O104" s="77">
        <f t="shared" si="24"/>
        <v>11294</v>
      </c>
      <c r="P104" s="77">
        <f t="shared" si="25"/>
        <v>543965</v>
      </c>
      <c r="Q104" s="78"/>
      <c r="R104" s="286">
        <f t="shared" si="27"/>
        <v>1949</v>
      </c>
      <c r="S104" s="78"/>
      <c r="T104" s="78"/>
      <c r="U104" s="78"/>
      <c r="V104" s="286"/>
      <c r="W104" s="78"/>
      <c r="X104" s="78"/>
      <c r="Y104" s="78"/>
      <c r="Z104" s="78"/>
      <c r="AA104" s="78"/>
      <c r="AB104" s="78"/>
      <c r="AC104" s="51">
        <f t="shared" si="28"/>
        <v>1949</v>
      </c>
      <c r="AD104" s="52">
        <f t="shared" si="29"/>
        <v>0</v>
      </c>
      <c r="AF104" s="302">
        <f>VLOOKUP(D104,Schools!$B$8:$F$143,5,FALSE)</f>
        <v>3022037</v>
      </c>
      <c r="AG104" s="439">
        <f t="shared" si="30"/>
        <v>1949</v>
      </c>
      <c r="AH104" s="439">
        <f t="shared" si="31"/>
        <v>1949</v>
      </c>
      <c r="AI104" s="439">
        <f t="shared" si="32"/>
        <v>1949</v>
      </c>
      <c r="AJ104" s="439">
        <f t="shared" si="33"/>
        <v>1949</v>
      </c>
    </row>
    <row r="105" spans="1:36" x14ac:dyDescent="0.25">
      <c r="A105" t="str">
        <f t="shared" si="26"/>
        <v>TPG</v>
      </c>
      <c r="B105" s="300">
        <v>43955</v>
      </c>
      <c r="C105" s="299">
        <v>3023523</v>
      </c>
      <c r="D105" t="str">
        <f>VLOOKUP(C105,Schools!A:B,2,0)</f>
        <v>Martin Primary School</v>
      </c>
      <c r="E105" t="str">
        <f>VLOOKUP(C105,Schools!$A:$Z,3,0)</f>
        <v>M</v>
      </c>
      <c r="F105" s="213">
        <v>3960</v>
      </c>
      <c r="G105" s="211" t="s">
        <v>3620</v>
      </c>
      <c r="H105" s="299" t="s">
        <v>4537</v>
      </c>
      <c r="I105" t="str">
        <f t="shared" si="22"/>
        <v>11294/543965</v>
      </c>
      <c r="J105">
        <f>VLOOKUP(C105,Schools!$A:$Z,9,0)</f>
        <v>400130</v>
      </c>
      <c r="K105" s="211" t="s">
        <v>66</v>
      </c>
      <c r="L105" s="211" t="s">
        <v>461</v>
      </c>
      <c r="M105" s="211" t="str">
        <f t="shared" si="23"/>
        <v>TPECG</v>
      </c>
      <c r="N105" s="77" t="str">
        <f>VLOOKUP(C105,Schools!A:D,4,0)</f>
        <v>Primary</v>
      </c>
      <c r="O105" s="77">
        <f t="shared" si="24"/>
        <v>11294</v>
      </c>
      <c r="P105" s="77">
        <f t="shared" si="25"/>
        <v>543965</v>
      </c>
      <c r="Q105" s="78"/>
      <c r="R105" s="286">
        <f t="shared" si="27"/>
        <v>3960</v>
      </c>
      <c r="S105" s="78"/>
      <c r="T105" s="78"/>
      <c r="U105" s="78"/>
      <c r="V105" s="286"/>
      <c r="W105" s="78"/>
      <c r="X105" s="78"/>
      <c r="Y105" s="78"/>
      <c r="Z105" s="78"/>
      <c r="AA105" s="78"/>
      <c r="AB105" s="78"/>
      <c r="AC105" s="51">
        <f t="shared" si="28"/>
        <v>3960</v>
      </c>
      <c r="AD105" s="52">
        <f t="shared" si="29"/>
        <v>0</v>
      </c>
      <c r="AF105" s="302">
        <f>VLOOKUP(D105,Schools!$B$8:$F$143,5,FALSE)</f>
        <v>3023523</v>
      </c>
      <c r="AG105" s="439">
        <f t="shared" si="30"/>
        <v>3960</v>
      </c>
      <c r="AH105" s="439">
        <f t="shared" si="31"/>
        <v>3960</v>
      </c>
      <c r="AI105" s="439">
        <f t="shared" si="32"/>
        <v>3960</v>
      </c>
      <c r="AJ105" s="439">
        <f t="shared" si="33"/>
        <v>3960</v>
      </c>
    </row>
    <row r="106" spans="1:36" x14ac:dyDescent="0.25">
      <c r="A106" t="str">
        <f t="shared" si="26"/>
        <v>TPG</v>
      </c>
      <c r="B106" s="300">
        <v>43955</v>
      </c>
      <c r="C106" s="299">
        <v>3025948</v>
      </c>
      <c r="D106" t="str">
        <f>VLOOKUP(C106,Schools!A:B,2,0)</f>
        <v>Mathilda Marks-Kennedy School</v>
      </c>
      <c r="E106" t="str">
        <f>VLOOKUP(C106,Schools!$A:$Z,3,0)</f>
        <v>M</v>
      </c>
      <c r="F106" s="213">
        <v>1279</v>
      </c>
      <c r="G106" s="211" t="s">
        <v>3620</v>
      </c>
      <c r="H106" s="299" t="s">
        <v>4537</v>
      </c>
      <c r="I106" t="str">
        <f t="shared" si="22"/>
        <v>11294/543965</v>
      </c>
      <c r="J106">
        <f>VLOOKUP(C106,Schools!$A:$Z,9,0)</f>
        <v>400112</v>
      </c>
      <c r="K106" s="211" t="s">
        <v>66</v>
      </c>
      <c r="L106" s="211" t="s">
        <v>461</v>
      </c>
      <c r="M106" s="211" t="str">
        <f t="shared" si="23"/>
        <v>TPECG</v>
      </c>
      <c r="N106" s="77" t="str">
        <f>VLOOKUP(C106,Schools!A:D,4,0)</f>
        <v>Primary</v>
      </c>
      <c r="O106" s="77">
        <f t="shared" si="24"/>
        <v>11294</v>
      </c>
      <c r="P106" s="77">
        <f t="shared" si="25"/>
        <v>543965</v>
      </c>
      <c r="Q106" s="78"/>
      <c r="R106" s="286">
        <f t="shared" si="27"/>
        <v>1279</v>
      </c>
      <c r="S106" s="78"/>
      <c r="T106" s="78"/>
      <c r="U106" s="78"/>
      <c r="V106" s="286"/>
      <c r="W106" s="78"/>
      <c r="X106" s="78"/>
      <c r="Y106" s="78"/>
      <c r="Z106" s="78"/>
      <c r="AA106" s="78"/>
      <c r="AB106" s="78"/>
      <c r="AC106" s="51">
        <f t="shared" si="28"/>
        <v>1279</v>
      </c>
      <c r="AD106" s="52">
        <f t="shared" si="29"/>
        <v>0</v>
      </c>
      <c r="AF106" s="302">
        <f>VLOOKUP(D106,Schools!$B$8:$F$143,5,FALSE)</f>
        <v>3025948</v>
      </c>
      <c r="AG106" s="439">
        <f t="shared" si="30"/>
        <v>1279</v>
      </c>
      <c r="AH106" s="439">
        <f t="shared" si="31"/>
        <v>1279</v>
      </c>
      <c r="AI106" s="439">
        <f t="shared" si="32"/>
        <v>1279</v>
      </c>
      <c r="AJ106" s="439">
        <f t="shared" si="33"/>
        <v>1279</v>
      </c>
    </row>
    <row r="107" spans="1:36" x14ac:dyDescent="0.25">
      <c r="A107" t="str">
        <f t="shared" si="26"/>
        <v>TPG</v>
      </c>
      <c r="B107" s="300">
        <v>43955</v>
      </c>
      <c r="C107" s="299">
        <v>3025949</v>
      </c>
      <c r="D107" t="str">
        <f>VLOOKUP(C107,Schools!A:B,2,0)</f>
        <v>Menorah Foundation School</v>
      </c>
      <c r="E107" t="str">
        <f>VLOOKUP(C107,Schools!$A:$Z,3,0)</f>
        <v>M</v>
      </c>
      <c r="F107" s="213">
        <v>2680</v>
      </c>
      <c r="G107" s="211" t="s">
        <v>3620</v>
      </c>
      <c r="H107" s="299" t="s">
        <v>4537</v>
      </c>
      <c r="I107" t="str">
        <f t="shared" si="22"/>
        <v>11294/543965</v>
      </c>
      <c r="J107">
        <f>VLOOKUP(C107,Schools!$A:$Z,9,0)</f>
        <v>400110</v>
      </c>
      <c r="K107" s="211" t="s">
        <v>66</v>
      </c>
      <c r="L107" s="211" t="s">
        <v>461</v>
      </c>
      <c r="M107" s="211" t="str">
        <f t="shared" si="23"/>
        <v>TPECG</v>
      </c>
      <c r="N107" s="77" t="str">
        <f>VLOOKUP(C107,Schools!A:D,4,0)</f>
        <v>Primary</v>
      </c>
      <c r="O107" s="77">
        <f t="shared" si="24"/>
        <v>11294</v>
      </c>
      <c r="P107" s="77">
        <f t="shared" si="25"/>
        <v>543965</v>
      </c>
      <c r="Q107" s="78"/>
      <c r="R107" s="286">
        <f t="shared" si="27"/>
        <v>2680</v>
      </c>
      <c r="S107" s="78"/>
      <c r="T107" s="78"/>
      <c r="U107" s="78"/>
      <c r="V107" s="286"/>
      <c r="W107" s="78"/>
      <c r="X107" s="78"/>
      <c r="Y107" s="78"/>
      <c r="Z107" s="78"/>
      <c r="AA107" s="78"/>
      <c r="AB107" s="78"/>
      <c r="AC107" s="51">
        <f t="shared" si="28"/>
        <v>2680</v>
      </c>
      <c r="AD107" s="52">
        <f t="shared" si="29"/>
        <v>0</v>
      </c>
      <c r="AF107" s="302">
        <f>VLOOKUP(D107,Schools!$B$8:$F$143,5,FALSE)</f>
        <v>3025949</v>
      </c>
      <c r="AG107" s="439">
        <f t="shared" si="30"/>
        <v>2680</v>
      </c>
      <c r="AH107" s="439">
        <f t="shared" si="31"/>
        <v>2680</v>
      </c>
      <c r="AI107" s="439">
        <f t="shared" si="32"/>
        <v>2680</v>
      </c>
      <c r="AJ107" s="439">
        <f t="shared" si="33"/>
        <v>2680</v>
      </c>
    </row>
    <row r="108" spans="1:36" x14ac:dyDescent="0.25">
      <c r="A108" t="str">
        <f t="shared" si="26"/>
        <v>TPG</v>
      </c>
      <c r="B108" s="300">
        <v>43955</v>
      </c>
      <c r="C108" s="299">
        <v>3023513</v>
      </c>
      <c r="D108" t="str">
        <f>VLOOKUP(C108,Schools!A:B,2,0)</f>
        <v>Menorah Primary School</v>
      </c>
      <c r="E108" t="str">
        <f>VLOOKUP(C108,Schools!$A:$Z,3,0)</f>
        <v>M</v>
      </c>
      <c r="F108" s="213">
        <v>3168</v>
      </c>
      <c r="G108" s="211" t="s">
        <v>3620</v>
      </c>
      <c r="H108" s="299" t="s">
        <v>4537</v>
      </c>
      <c r="I108" t="str">
        <f t="shared" si="22"/>
        <v>11294/543965</v>
      </c>
      <c r="J108">
        <f>VLOOKUP(C108,Schools!$A:$Z,9,0)</f>
        <v>400007</v>
      </c>
      <c r="K108" s="211" t="s">
        <v>66</v>
      </c>
      <c r="L108" s="211" t="s">
        <v>461</v>
      </c>
      <c r="M108" s="211" t="str">
        <f t="shared" si="23"/>
        <v>TPECG</v>
      </c>
      <c r="N108" s="77" t="str">
        <f>VLOOKUP(C108,Schools!A:D,4,0)</f>
        <v>Primary</v>
      </c>
      <c r="O108" s="77">
        <f t="shared" si="24"/>
        <v>11294</v>
      </c>
      <c r="P108" s="77">
        <f t="shared" si="25"/>
        <v>543965</v>
      </c>
      <c r="Q108" s="78"/>
      <c r="R108" s="286">
        <f t="shared" si="27"/>
        <v>3168</v>
      </c>
      <c r="S108" s="78"/>
      <c r="T108" s="78"/>
      <c r="U108" s="78"/>
      <c r="V108" s="286"/>
      <c r="W108" s="78"/>
      <c r="X108" s="78"/>
      <c r="Y108" s="78"/>
      <c r="Z108" s="78"/>
      <c r="AA108" s="78"/>
      <c r="AB108" s="78"/>
      <c r="AC108" s="51">
        <f t="shared" si="28"/>
        <v>3168</v>
      </c>
      <c r="AD108" s="52">
        <f t="shared" si="29"/>
        <v>0</v>
      </c>
      <c r="AF108" s="302">
        <f>VLOOKUP(D108,Schools!$B$8:$F$143,5,FALSE)</f>
        <v>3023513</v>
      </c>
      <c r="AG108" s="439">
        <f t="shared" si="30"/>
        <v>3168</v>
      </c>
      <c r="AH108" s="439">
        <f t="shared" si="31"/>
        <v>3168</v>
      </c>
      <c r="AI108" s="439">
        <f t="shared" si="32"/>
        <v>3168</v>
      </c>
      <c r="AJ108" s="439">
        <f t="shared" si="33"/>
        <v>3168</v>
      </c>
    </row>
    <row r="109" spans="1:36" x14ac:dyDescent="0.25">
      <c r="A109" t="str">
        <f t="shared" si="26"/>
        <v>TPG</v>
      </c>
      <c r="B109" s="300">
        <v>43955</v>
      </c>
      <c r="C109" s="299">
        <v>3022053</v>
      </c>
      <c r="D109" t="str">
        <f>VLOOKUP(C109,Schools!A:B,2,0)</f>
        <v>Noam Primary School</v>
      </c>
      <c r="E109" t="str">
        <f>VLOOKUP(C109,Schools!$A:$Z,3,0)</f>
        <v>M</v>
      </c>
      <c r="F109" s="213">
        <v>1828</v>
      </c>
      <c r="G109" s="211" t="s">
        <v>3620</v>
      </c>
      <c r="H109" s="299" t="s">
        <v>4537</v>
      </c>
      <c r="I109" t="str">
        <f t="shared" si="22"/>
        <v>11294/543965</v>
      </c>
      <c r="J109">
        <f>VLOOKUP(C109,Schools!$A:$Z,9,0)</f>
        <v>158733</v>
      </c>
      <c r="K109" s="211" t="s">
        <v>66</v>
      </c>
      <c r="L109" s="211" t="s">
        <v>461</v>
      </c>
      <c r="M109" s="211" t="str">
        <f t="shared" si="23"/>
        <v>TPECG</v>
      </c>
      <c r="N109" s="77" t="str">
        <f>VLOOKUP(C109,Schools!A:D,4,0)</f>
        <v>Primary</v>
      </c>
      <c r="O109" s="77">
        <f t="shared" si="24"/>
        <v>11294</v>
      </c>
      <c r="P109" s="77">
        <f t="shared" si="25"/>
        <v>543965</v>
      </c>
      <c r="Q109" s="78"/>
      <c r="R109" s="286">
        <f t="shared" si="27"/>
        <v>1828</v>
      </c>
      <c r="S109" s="78"/>
      <c r="T109" s="78"/>
      <c r="U109" s="78"/>
      <c r="V109" s="286"/>
      <c r="W109" s="78"/>
      <c r="X109" s="78"/>
      <c r="Y109" s="78"/>
      <c r="Z109" s="78"/>
      <c r="AA109" s="78"/>
      <c r="AB109" s="78"/>
      <c r="AC109" s="51">
        <f t="shared" si="28"/>
        <v>1828</v>
      </c>
      <c r="AD109" s="52">
        <f t="shared" si="29"/>
        <v>0</v>
      </c>
      <c r="AF109" s="302">
        <f>VLOOKUP(D109,Schools!$B$8:$F$143,5,FALSE)</f>
        <v>3022053</v>
      </c>
      <c r="AG109" s="439">
        <f t="shared" si="30"/>
        <v>1828</v>
      </c>
      <c r="AH109" s="439">
        <f t="shared" si="31"/>
        <v>1828</v>
      </c>
      <c r="AI109" s="439">
        <f t="shared" si="32"/>
        <v>1828</v>
      </c>
      <c r="AJ109" s="439">
        <f t="shared" si="33"/>
        <v>1828</v>
      </c>
    </row>
    <row r="110" spans="1:36" x14ac:dyDescent="0.25">
      <c r="A110" t="str">
        <f t="shared" si="26"/>
        <v>TPG</v>
      </c>
      <c r="B110" s="300">
        <v>43955</v>
      </c>
      <c r="C110" s="299">
        <v>3022045</v>
      </c>
      <c r="D110" t="str">
        <f>VLOOKUP(C110,Schools!A:B,2,0)</f>
        <v>Northside School</v>
      </c>
      <c r="E110" t="str">
        <f>VLOOKUP(C110,Schools!$A:$Z,3,0)</f>
        <v>M</v>
      </c>
      <c r="F110" s="213">
        <v>2802</v>
      </c>
      <c r="G110" s="211" t="s">
        <v>3620</v>
      </c>
      <c r="H110" s="299" t="s">
        <v>4537</v>
      </c>
      <c r="I110" t="str">
        <f t="shared" si="22"/>
        <v>11294/543965</v>
      </c>
      <c r="J110">
        <f>VLOOKUP(C110,Schools!$A:$Z,9,0)</f>
        <v>400089</v>
      </c>
      <c r="K110" s="211" t="s">
        <v>66</v>
      </c>
      <c r="L110" s="211" t="s">
        <v>461</v>
      </c>
      <c r="M110" s="211" t="str">
        <f t="shared" si="23"/>
        <v>TPECG</v>
      </c>
      <c r="N110" s="77" t="str">
        <f>VLOOKUP(C110,Schools!A:D,4,0)</f>
        <v>Primary</v>
      </c>
      <c r="O110" s="77">
        <f t="shared" si="24"/>
        <v>11294</v>
      </c>
      <c r="P110" s="77">
        <f t="shared" si="25"/>
        <v>543965</v>
      </c>
      <c r="Q110" s="78"/>
      <c r="R110" s="286">
        <f t="shared" si="27"/>
        <v>2802</v>
      </c>
      <c r="S110" s="78"/>
      <c r="T110" s="78"/>
      <c r="U110" s="78"/>
      <c r="V110" s="286"/>
      <c r="W110" s="78"/>
      <c r="X110" s="78"/>
      <c r="Y110" s="78"/>
      <c r="Z110" s="78"/>
      <c r="AA110" s="78"/>
      <c r="AB110" s="78"/>
      <c r="AC110" s="51">
        <f t="shared" si="28"/>
        <v>2802</v>
      </c>
      <c r="AD110" s="52">
        <f t="shared" si="29"/>
        <v>0</v>
      </c>
      <c r="AF110" s="302">
        <f>VLOOKUP(D110,Schools!$B$8:$F$143,5,FALSE)</f>
        <v>3022045</v>
      </c>
      <c r="AG110" s="439">
        <f t="shared" si="30"/>
        <v>2802</v>
      </c>
      <c r="AH110" s="439">
        <f t="shared" si="31"/>
        <v>2802</v>
      </c>
      <c r="AI110" s="439">
        <f t="shared" si="32"/>
        <v>2802</v>
      </c>
      <c r="AJ110" s="439">
        <f t="shared" si="33"/>
        <v>2802</v>
      </c>
    </row>
    <row r="111" spans="1:36" x14ac:dyDescent="0.25">
      <c r="A111" t="str">
        <f t="shared" si="26"/>
        <v>TPG</v>
      </c>
      <c r="B111" s="300">
        <v>43955</v>
      </c>
      <c r="C111" s="299">
        <v>3022077</v>
      </c>
      <c r="D111" t="str">
        <f>VLOOKUP(C111,Schools!A:B,2,0)</f>
        <v>Orion Primary School</v>
      </c>
      <c r="E111" t="str">
        <f>VLOOKUP(C111,Schools!$A:$Z,3,0)</f>
        <v>M</v>
      </c>
      <c r="F111" s="213">
        <v>7676</v>
      </c>
      <c r="G111" s="211" t="s">
        <v>3620</v>
      </c>
      <c r="H111" s="299" t="s">
        <v>4537</v>
      </c>
      <c r="I111" t="str">
        <f t="shared" si="22"/>
        <v>11294/543965</v>
      </c>
      <c r="J111">
        <f>VLOOKUP(C111,Schools!$A:$Z,9,0)</f>
        <v>400113</v>
      </c>
      <c r="K111" s="211" t="s">
        <v>66</v>
      </c>
      <c r="L111" s="211" t="s">
        <v>461</v>
      </c>
      <c r="M111" s="211" t="str">
        <f t="shared" si="23"/>
        <v>TPECG</v>
      </c>
      <c r="N111" s="77" t="str">
        <f>VLOOKUP(C111,Schools!A:D,4,0)</f>
        <v>Primary</v>
      </c>
      <c r="O111" s="77">
        <f t="shared" si="24"/>
        <v>11294</v>
      </c>
      <c r="P111" s="77">
        <f t="shared" si="25"/>
        <v>543965</v>
      </c>
      <c r="Q111" s="78"/>
      <c r="R111" s="286">
        <f t="shared" si="27"/>
        <v>7676</v>
      </c>
      <c r="S111" s="78"/>
      <c r="T111" s="78"/>
      <c r="U111" s="78"/>
      <c r="V111" s="286"/>
      <c r="W111" s="78"/>
      <c r="X111" s="78"/>
      <c r="Y111" s="78"/>
      <c r="Z111" s="78"/>
      <c r="AA111" s="78"/>
      <c r="AB111" s="78"/>
      <c r="AC111" s="51">
        <f t="shared" si="28"/>
        <v>7676</v>
      </c>
      <c r="AD111" s="52">
        <f t="shared" si="29"/>
        <v>0</v>
      </c>
      <c r="AF111" s="302">
        <f>VLOOKUP(D111,Schools!$B$8:$F$143,5,FALSE)</f>
        <v>3022077</v>
      </c>
      <c r="AG111" s="439">
        <f t="shared" si="30"/>
        <v>7676</v>
      </c>
      <c r="AH111" s="439">
        <f t="shared" si="31"/>
        <v>7676</v>
      </c>
      <c r="AI111" s="439">
        <f t="shared" si="32"/>
        <v>7676</v>
      </c>
      <c r="AJ111" s="439">
        <f t="shared" si="33"/>
        <v>7676</v>
      </c>
    </row>
    <row r="112" spans="1:36" x14ac:dyDescent="0.25">
      <c r="A112" t="str">
        <f t="shared" si="26"/>
        <v>TPG</v>
      </c>
      <c r="B112" s="300">
        <v>43955</v>
      </c>
      <c r="C112" s="299">
        <v>3023501</v>
      </c>
      <c r="D112" t="str">
        <f>VLOOKUP(C112,Schools!A:B,2,0)</f>
        <v>Our Lady of Lourdes School</v>
      </c>
      <c r="E112" t="str">
        <f>VLOOKUP(C112,Schools!$A:$Z,3,0)</f>
        <v>M</v>
      </c>
      <c r="F112" s="213">
        <v>1462</v>
      </c>
      <c r="G112" s="211" t="s">
        <v>3620</v>
      </c>
      <c r="H112" s="299" t="s">
        <v>4537</v>
      </c>
      <c r="I112" t="str">
        <f t="shared" si="22"/>
        <v>11294/543965</v>
      </c>
      <c r="J112">
        <f>VLOOKUP(C112,Schools!$A:$Z,9,0)</f>
        <v>400003</v>
      </c>
      <c r="K112" s="211" t="s">
        <v>66</v>
      </c>
      <c r="L112" s="211" t="s">
        <v>461</v>
      </c>
      <c r="M112" s="211" t="str">
        <f t="shared" si="23"/>
        <v>TPECG</v>
      </c>
      <c r="N112" s="77" t="str">
        <f>VLOOKUP(C112,Schools!A:D,4,0)</f>
        <v>Primary</v>
      </c>
      <c r="O112" s="77">
        <f t="shared" si="24"/>
        <v>11294</v>
      </c>
      <c r="P112" s="77">
        <f t="shared" si="25"/>
        <v>543965</v>
      </c>
      <c r="Q112" s="78"/>
      <c r="R112" s="286">
        <f t="shared" si="27"/>
        <v>1462</v>
      </c>
      <c r="S112" s="78"/>
      <c r="T112" s="78"/>
      <c r="U112" s="78"/>
      <c r="V112" s="286"/>
      <c r="W112" s="78"/>
      <c r="X112" s="78"/>
      <c r="Y112" s="78"/>
      <c r="Z112" s="78"/>
      <c r="AA112" s="78"/>
      <c r="AB112" s="78"/>
      <c r="AC112" s="51">
        <f t="shared" si="28"/>
        <v>1462</v>
      </c>
      <c r="AD112" s="52">
        <f t="shared" si="29"/>
        <v>0</v>
      </c>
      <c r="AF112" s="302">
        <f>VLOOKUP(D112,Schools!$B$8:$F$143,5,FALSE)</f>
        <v>3023501</v>
      </c>
      <c r="AG112" s="439">
        <f t="shared" si="30"/>
        <v>1462</v>
      </c>
      <c r="AH112" s="439">
        <f t="shared" si="31"/>
        <v>1462</v>
      </c>
      <c r="AI112" s="439">
        <f t="shared" si="32"/>
        <v>1462</v>
      </c>
      <c r="AJ112" s="439">
        <f t="shared" si="33"/>
        <v>1462</v>
      </c>
    </row>
    <row r="113" spans="1:36" x14ac:dyDescent="0.25">
      <c r="A113" t="str">
        <f t="shared" si="26"/>
        <v>TPG</v>
      </c>
      <c r="B113" s="300">
        <v>43955</v>
      </c>
      <c r="C113" s="299">
        <v>3022071</v>
      </c>
      <c r="D113" t="str">
        <f>VLOOKUP(C113,Schools!A:B,2,0)</f>
        <v>Queenswell Infant and Nursery School</v>
      </c>
      <c r="E113" t="str">
        <f>VLOOKUP(C113,Schools!$A:$Z,3,0)</f>
        <v>M</v>
      </c>
      <c r="F113" s="213">
        <v>3290</v>
      </c>
      <c r="G113" s="211" t="s">
        <v>3620</v>
      </c>
      <c r="H113" s="299" t="s">
        <v>4537</v>
      </c>
      <c r="I113" t="str">
        <f t="shared" ref="I113:I133" si="34">O113&amp;"/"&amp;P113</f>
        <v>11294/543965</v>
      </c>
      <c r="J113">
        <f>VLOOKUP(C113,Schools!$A:$Z,9,0)</f>
        <v>400012</v>
      </c>
      <c r="K113" s="211" t="s">
        <v>66</v>
      </c>
      <c r="L113" s="211" t="s">
        <v>461</v>
      </c>
      <c r="M113" s="211" t="str">
        <f t="shared" ref="M113:M133" si="35">L113</f>
        <v>TPECG</v>
      </c>
      <c r="N113" s="77" t="str">
        <f>VLOOKUP(C113,Schools!A:D,4,0)</f>
        <v>Primary</v>
      </c>
      <c r="O113" s="77">
        <f t="shared" ref="O113:O132" si="36">IF(OR(N113="Special", N113="PRU"),11294,IF(E113="M", 11294,"None"))</f>
        <v>11294</v>
      </c>
      <c r="P113" s="77">
        <f t="shared" si="25"/>
        <v>543965</v>
      </c>
      <c r="Q113" s="78"/>
      <c r="R113" s="286">
        <f t="shared" si="27"/>
        <v>3290</v>
      </c>
      <c r="S113" s="78"/>
      <c r="T113" s="78"/>
      <c r="U113" s="78"/>
      <c r="V113" s="286"/>
      <c r="W113" s="78"/>
      <c r="X113" s="78"/>
      <c r="Y113" s="78"/>
      <c r="Z113" s="78"/>
      <c r="AA113" s="78"/>
      <c r="AB113" s="78"/>
      <c r="AC113" s="51">
        <f t="shared" si="28"/>
        <v>3290</v>
      </c>
      <c r="AD113" s="52">
        <f t="shared" si="29"/>
        <v>0</v>
      </c>
      <c r="AF113" s="302">
        <f>VLOOKUP(D113,Schools!$B$8:$F$143,5,FALSE)</f>
        <v>3022071</v>
      </c>
      <c r="AG113" s="439">
        <f t="shared" si="30"/>
        <v>3290</v>
      </c>
      <c r="AH113" s="439">
        <f t="shared" si="31"/>
        <v>3290</v>
      </c>
      <c r="AI113" s="439">
        <f t="shared" si="32"/>
        <v>3290</v>
      </c>
      <c r="AJ113" s="439">
        <f t="shared" si="33"/>
        <v>3290</v>
      </c>
    </row>
    <row r="114" spans="1:36" x14ac:dyDescent="0.25">
      <c r="A114" t="str">
        <f t="shared" ref="A114:A133" si="37">$B$3</f>
        <v>TPG</v>
      </c>
      <c r="B114" s="300">
        <v>43955</v>
      </c>
      <c r="C114" s="299">
        <v>3023512</v>
      </c>
      <c r="D114" t="str">
        <f>VLOOKUP(C114,Schools!A:B,2,0)</f>
        <v>Rosh Pinah</v>
      </c>
      <c r="E114" t="str">
        <f>VLOOKUP(C114,Schools!$A:$Z,3,0)</f>
        <v>M</v>
      </c>
      <c r="F114" s="213">
        <v>1340</v>
      </c>
      <c r="G114" s="211" t="s">
        <v>3620</v>
      </c>
      <c r="H114" s="299" t="s">
        <v>4537</v>
      </c>
      <c r="I114" t="str">
        <f t="shared" si="34"/>
        <v>11294/543965</v>
      </c>
      <c r="J114">
        <f>VLOOKUP(C114,Schools!$A:$Z,9,0)</f>
        <v>400093</v>
      </c>
      <c r="K114" s="211" t="s">
        <v>66</v>
      </c>
      <c r="L114" s="211" t="s">
        <v>461</v>
      </c>
      <c r="M114" s="211" t="str">
        <f t="shared" si="35"/>
        <v>TPECG</v>
      </c>
      <c r="N114" s="77" t="str">
        <f>VLOOKUP(C114,Schools!A:D,4,0)</f>
        <v>Primary</v>
      </c>
      <c r="O114" s="77">
        <f t="shared" si="36"/>
        <v>11294</v>
      </c>
      <c r="P114" s="77">
        <f t="shared" ref="P114:P132" si="38">IF(E114="M",543965,516500)</f>
        <v>543965</v>
      </c>
      <c r="Q114" s="78"/>
      <c r="R114" s="286">
        <f t="shared" si="27"/>
        <v>1340</v>
      </c>
      <c r="S114" s="78"/>
      <c r="T114" s="78"/>
      <c r="U114" s="78"/>
      <c r="V114" s="286"/>
      <c r="W114" s="78"/>
      <c r="X114" s="78"/>
      <c r="Y114" s="78"/>
      <c r="Z114" s="78"/>
      <c r="AA114" s="78"/>
      <c r="AB114" s="78"/>
      <c r="AC114" s="51">
        <f t="shared" si="28"/>
        <v>1340</v>
      </c>
      <c r="AD114" s="52">
        <f t="shared" si="29"/>
        <v>0</v>
      </c>
      <c r="AF114" s="302">
        <f>VLOOKUP(D114,Schools!$B$8:$F$143,5,FALSE)</f>
        <v>3023512</v>
      </c>
      <c r="AG114" s="439">
        <f t="shared" si="30"/>
        <v>1340</v>
      </c>
      <c r="AH114" s="439">
        <f t="shared" si="31"/>
        <v>1340</v>
      </c>
      <c r="AI114" s="439">
        <f t="shared" si="32"/>
        <v>1340</v>
      </c>
      <c r="AJ114" s="439">
        <f t="shared" si="33"/>
        <v>1340</v>
      </c>
    </row>
    <row r="115" spans="1:36" x14ac:dyDescent="0.25">
      <c r="A115" t="str">
        <f t="shared" si="37"/>
        <v>TPG</v>
      </c>
      <c r="B115" s="300">
        <v>43955</v>
      </c>
      <c r="C115" s="299">
        <v>3023502</v>
      </c>
      <c r="D115" t="str">
        <f>VLOOKUP(C115,Schools!A:B,2,0)</f>
        <v>St Agnes RC Primary School</v>
      </c>
      <c r="E115" t="str">
        <f>VLOOKUP(C115,Schools!$A:$Z,3,0)</f>
        <v>M</v>
      </c>
      <c r="F115" s="213">
        <v>2315</v>
      </c>
      <c r="G115" s="211" t="s">
        <v>3620</v>
      </c>
      <c r="H115" s="299" t="s">
        <v>4537</v>
      </c>
      <c r="I115" t="str">
        <f t="shared" si="34"/>
        <v>11294/543965</v>
      </c>
      <c r="J115">
        <f>VLOOKUP(C115,Schools!$A:$Z,9,0)</f>
        <v>400096</v>
      </c>
      <c r="K115" s="211" t="s">
        <v>66</v>
      </c>
      <c r="L115" s="211" t="s">
        <v>461</v>
      </c>
      <c r="M115" s="211" t="str">
        <f t="shared" si="35"/>
        <v>TPECG</v>
      </c>
      <c r="N115" s="77" t="str">
        <f>VLOOKUP(C115,Schools!A:D,4,0)</f>
        <v>Primary</v>
      </c>
      <c r="O115" s="77">
        <f t="shared" si="36"/>
        <v>11294</v>
      </c>
      <c r="P115" s="77">
        <f t="shared" si="38"/>
        <v>543965</v>
      </c>
      <c r="Q115" s="78"/>
      <c r="R115" s="286">
        <f t="shared" si="27"/>
        <v>2315</v>
      </c>
      <c r="S115" s="78"/>
      <c r="T115" s="78"/>
      <c r="U115" s="78"/>
      <c r="V115" s="286"/>
      <c r="W115" s="78"/>
      <c r="X115" s="78"/>
      <c r="Y115" s="78"/>
      <c r="Z115" s="78"/>
      <c r="AA115" s="78"/>
      <c r="AB115" s="78"/>
      <c r="AC115" s="51">
        <f t="shared" si="28"/>
        <v>2315</v>
      </c>
      <c r="AD115" s="52">
        <f t="shared" si="29"/>
        <v>0</v>
      </c>
      <c r="AF115" s="302">
        <f>VLOOKUP(D115,Schools!$B$8:$F$143,5,FALSE)</f>
        <v>3023502</v>
      </c>
      <c r="AG115" s="439">
        <f t="shared" si="30"/>
        <v>2315</v>
      </c>
      <c r="AH115" s="439">
        <f t="shared" si="31"/>
        <v>2315</v>
      </c>
      <c r="AI115" s="439">
        <f t="shared" si="32"/>
        <v>2315</v>
      </c>
      <c r="AJ115" s="439">
        <f t="shared" si="33"/>
        <v>2315</v>
      </c>
    </row>
    <row r="116" spans="1:36" x14ac:dyDescent="0.25">
      <c r="A116" t="str">
        <f t="shared" si="37"/>
        <v>TPG</v>
      </c>
      <c r="B116" s="300">
        <v>43955</v>
      </c>
      <c r="C116" s="299">
        <v>3023504</v>
      </c>
      <c r="D116" t="str">
        <f>VLOOKUP(C116,Schools!A:B,2,0)</f>
        <v>St Catherines R C Primary</v>
      </c>
      <c r="E116" t="str">
        <f>VLOOKUP(C116,Schools!$A:$Z,3,0)</f>
        <v>M</v>
      </c>
      <c r="F116" s="213">
        <v>2620</v>
      </c>
      <c r="G116" s="211" t="s">
        <v>3620</v>
      </c>
      <c r="H116" s="299" t="s">
        <v>4537</v>
      </c>
      <c r="I116" t="str">
        <f t="shared" si="34"/>
        <v>11294/543965</v>
      </c>
      <c r="J116">
        <f>VLOOKUP(C116,Schools!$A:$Z,9,0)</f>
        <v>400064</v>
      </c>
      <c r="K116" s="211" t="s">
        <v>66</v>
      </c>
      <c r="L116" s="211" t="s">
        <v>461</v>
      </c>
      <c r="M116" s="211" t="str">
        <f t="shared" si="35"/>
        <v>TPECG</v>
      </c>
      <c r="N116" s="77" t="str">
        <f>VLOOKUP(C116,Schools!A:D,4,0)</f>
        <v>Primary</v>
      </c>
      <c r="O116" s="77">
        <f t="shared" si="36"/>
        <v>11294</v>
      </c>
      <c r="P116" s="77">
        <f t="shared" si="38"/>
        <v>543965</v>
      </c>
      <c r="Q116" s="78"/>
      <c r="R116" s="286">
        <f t="shared" si="27"/>
        <v>2620</v>
      </c>
      <c r="S116" s="78"/>
      <c r="T116" s="78"/>
      <c r="U116" s="78"/>
      <c r="V116" s="286"/>
      <c r="W116" s="78"/>
      <c r="X116" s="78"/>
      <c r="Y116" s="78"/>
      <c r="Z116" s="78"/>
      <c r="AA116" s="78"/>
      <c r="AB116" s="78"/>
      <c r="AC116" s="51">
        <f t="shared" si="28"/>
        <v>2620</v>
      </c>
      <c r="AD116" s="52">
        <f t="shared" si="29"/>
        <v>0</v>
      </c>
      <c r="AF116" s="302">
        <f>VLOOKUP(D116,Schools!$B$8:$F$143,5,FALSE)</f>
        <v>3023504</v>
      </c>
      <c r="AG116" s="439">
        <f t="shared" si="30"/>
        <v>2620</v>
      </c>
      <c r="AH116" s="439">
        <f t="shared" si="31"/>
        <v>2620</v>
      </c>
      <c r="AI116" s="439">
        <f t="shared" si="32"/>
        <v>2620</v>
      </c>
      <c r="AJ116" s="439">
        <f t="shared" si="33"/>
        <v>2620</v>
      </c>
    </row>
    <row r="117" spans="1:36" x14ac:dyDescent="0.25">
      <c r="A117" t="str">
        <f t="shared" si="37"/>
        <v>TPG</v>
      </c>
      <c r="B117" s="300">
        <v>43955</v>
      </c>
      <c r="C117" s="299">
        <v>3023309</v>
      </c>
      <c r="D117" t="str">
        <f>VLOOKUP(C117,Schools!A:B,2,0)</f>
        <v>St Johns CE N20</v>
      </c>
      <c r="E117" t="str">
        <f>VLOOKUP(C117,Schools!$A:$Z,3,0)</f>
        <v>M</v>
      </c>
      <c r="F117" s="213">
        <v>1584</v>
      </c>
      <c r="G117" s="211" t="s">
        <v>3620</v>
      </c>
      <c r="H117" s="299" t="s">
        <v>4537</v>
      </c>
      <c r="I117" t="str">
        <f t="shared" si="34"/>
        <v>11294/543965</v>
      </c>
      <c r="J117">
        <f>VLOOKUP(C117,Schools!$A:$Z,9,0)</f>
        <v>400098</v>
      </c>
      <c r="K117" s="211" t="s">
        <v>66</v>
      </c>
      <c r="L117" s="211" t="s">
        <v>461</v>
      </c>
      <c r="M117" s="211" t="str">
        <f t="shared" si="35"/>
        <v>TPECG</v>
      </c>
      <c r="N117" s="77" t="str">
        <f>VLOOKUP(C117,Schools!A:D,4,0)</f>
        <v>Primary</v>
      </c>
      <c r="O117" s="77">
        <f t="shared" si="36"/>
        <v>11294</v>
      </c>
      <c r="P117" s="77">
        <f t="shared" si="38"/>
        <v>543965</v>
      </c>
      <c r="Q117" s="78"/>
      <c r="R117" s="286">
        <f t="shared" si="27"/>
        <v>1584</v>
      </c>
      <c r="S117" s="78"/>
      <c r="T117" s="78"/>
      <c r="U117" s="78"/>
      <c r="V117" s="286"/>
      <c r="W117" s="78"/>
      <c r="X117" s="78"/>
      <c r="Y117" s="78"/>
      <c r="Z117" s="78"/>
      <c r="AA117" s="78"/>
      <c r="AB117" s="78"/>
      <c r="AC117" s="51">
        <f t="shared" si="28"/>
        <v>1584</v>
      </c>
      <c r="AD117" s="52">
        <f t="shared" si="29"/>
        <v>0</v>
      </c>
      <c r="AF117" s="302">
        <f>VLOOKUP(D117,Schools!$B$8:$F$143,5,FALSE)</f>
        <v>3023309</v>
      </c>
      <c r="AG117" s="439">
        <f t="shared" si="30"/>
        <v>1584</v>
      </c>
      <c r="AH117" s="439">
        <f t="shared" si="31"/>
        <v>1584</v>
      </c>
      <c r="AI117" s="439">
        <f t="shared" si="32"/>
        <v>1584</v>
      </c>
      <c r="AJ117" s="439">
        <f t="shared" si="33"/>
        <v>1584</v>
      </c>
    </row>
    <row r="118" spans="1:36" x14ac:dyDescent="0.25">
      <c r="A118" t="str">
        <f t="shared" si="37"/>
        <v>TPG</v>
      </c>
      <c r="B118" s="300">
        <v>43955</v>
      </c>
      <c r="C118" s="299">
        <v>3023307</v>
      </c>
      <c r="D118" t="str">
        <f>VLOOKUP(C118,Schools!A:B,2,0)</f>
        <v>St John's CE School N11</v>
      </c>
      <c r="E118" t="str">
        <f>VLOOKUP(C118,Schools!$A:$Z,3,0)</f>
        <v>M</v>
      </c>
      <c r="F118" s="213">
        <v>1462</v>
      </c>
      <c r="G118" s="211" t="s">
        <v>3620</v>
      </c>
      <c r="H118" s="299" t="s">
        <v>4537</v>
      </c>
      <c r="I118" t="str">
        <f t="shared" si="34"/>
        <v>11294/543965</v>
      </c>
      <c r="J118">
        <f>VLOOKUP(C118,Schools!$A:$Z,9,0)</f>
        <v>400114</v>
      </c>
      <c r="K118" s="211" t="s">
        <v>66</v>
      </c>
      <c r="L118" s="211" t="s">
        <v>461</v>
      </c>
      <c r="M118" s="211" t="str">
        <f t="shared" si="35"/>
        <v>TPECG</v>
      </c>
      <c r="N118" s="77" t="str">
        <f>VLOOKUP(C118,Schools!A:D,4,0)</f>
        <v>Primary</v>
      </c>
      <c r="O118" s="77">
        <f t="shared" si="36"/>
        <v>11294</v>
      </c>
      <c r="P118" s="77">
        <f t="shared" si="38"/>
        <v>543965</v>
      </c>
      <c r="Q118" s="78"/>
      <c r="R118" s="286">
        <f t="shared" si="27"/>
        <v>1462</v>
      </c>
      <c r="S118" s="78"/>
      <c r="T118" s="78"/>
      <c r="U118" s="78"/>
      <c r="V118" s="286"/>
      <c r="W118" s="78"/>
      <c r="X118" s="78"/>
      <c r="Y118" s="78"/>
      <c r="Z118" s="78"/>
      <c r="AA118" s="78"/>
      <c r="AB118" s="78"/>
      <c r="AC118" s="51">
        <f t="shared" si="28"/>
        <v>1462</v>
      </c>
      <c r="AD118" s="52">
        <f t="shared" si="29"/>
        <v>0</v>
      </c>
      <c r="AF118" s="302">
        <f>VLOOKUP(D118,Schools!$B$8:$F$143,5,FALSE)</f>
        <v>3023307</v>
      </c>
      <c r="AG118" s="439">
        <f t="shared" si="30"/>
        <v>1462</v>
      </c>
      <c r="AH118" s="439">
        <f t="shared" si="31"/>
        <v>1462</v>
      </c>
      <c r="AI118" s="439">
        <f t="shared" si="32"/>
        <v>1462</v>
      </c>
      <c r="AJ118" s="439">
        <f t="shared" si="33"/>
        <v>1462</v>
      </c>
    </row>
    <row r="119" spans="1:36" x14ac:dyDescent="0.25">
      <c r="A119" t="str">
        <f t="shared" si="37"/>
        <v>TPG</v>
      </c>
      <c r="B119" s="300">
        <v>43955</v>
      </c>
      <c r="C119" s="299">
        <v>3023509</v>
      </c>
      <c r="D119" t="str">
        <f>VLOOKUP(C119,Schools!A:B,2,0)</f>
        <v>St Joseph's Primary School</v>
      </c>
      <c r="E119" t="str">
        <f>VLOOKUP(C119,Schools!$A:$Z,3,0)</f>
        <v>M</v>
      </c>
      <c r="F119" s="213">
        <v>1523</v>
      </c>
      <c r="G119" s="211" t="s">
        <v>3620</v>
      </c>
      <c r="H119" s="299" t="s">
        <v>4537</v>
      </c>
      <c r="I119" t="str">
        <f t="shared" si="34"/>
        <v>11294/543965</v>
      </c>
      <c r="J119">
        <f>VLOOKUP(C119,Schools!$A:$Z,9,0)</f>
        <v>400066</v>
      </c>
      <c r="K119" s="211" t="s">
        <v>66</v>
      </c>
      <c r="L119" s="211" t="s">
        <v>461</v>
      </c>
      <c r="M119" s="211" t="str">
        <f t="shared" si="35"/>
        <v>TPECG</v>
      </c>
      <c r="N119" s="77" t="str">
        <f>VLOOKUP(C119,Schools!A:D,4,0)</f>
        <v>Primary</v>
      </c>
      <c r="O119" s="77">
        <f t="shared" si="36"/>
        <v>11294</v>
      </c>
      <c r="P119" s="77">
        <f t="shared" si="38"/>
        <v>543965</v>
      </c>
      <c r="Q119" s="78"/>
      <c r="R119" s="286">
        <f t="shared" si="27"/>
        <v>1523</v>
      </c>
      <c r="S119" s="78"/>
      <c r="T119" s="78"/>
      <c r="U119" s="78"/>
      <c r="V119" s="286"/>
      <c r="W119" s="78"/>
      <c r="X119" s="78"/>
      <c r="Y119" s="78"/>
      <c r="Z119" s="78"/>
      <c r="AA119" s="78"/>
      <c r="AB119" s="78"/>
      <c r="AC119" s="51">
        <f t="shared" si="28"/>
        <v>1523</v>
      </c>
      <c r="AD119" s="52">
        <f t="shared" si="29"/>
        <v>0</v>
      </c>
      <c r="AF119" s="302">
        <f>VLOOKUP(D119,Schools!$B$8:$F$143,5,FALSE)</f>
        <v>3023509</v>
      </c>
      <c r="AG119" s="439">
        <f t="shared" si="30"/>
        <v>1523</v>
      </c>
      <c r="AH119" s="439">
        <f t="shared" si="31"/>
        <v>1523</v>
      </c>
      <c r="AI119" s="439">
        <f t="shared" si="32"/>
        <v>1523</v>
      </c>
      <c r="AJ119" s="439">
        <f t="shared" si="33"/>
        <v>1523</v>
      </c>
    </row>
    <row r="120" spans="1:36" x14ac:dyDescent="0.25">
      <c r="A120" t="str">
        <f t="shared" si="37"/>
        <v>TPG</v>
      </c>
      <c r="B120" s="300">
        <v>43955</v>
      </c>
      <c r="C120" s="299">
        <v>3023311</v>
      </c>
      <c r="D120" t="str">
        <f>VLOOKUP(C120,Schools!A:B,2,0)</f>
        <v>St Mary's C E Primary School N3</v>
      </c>
      <c r="E120" t="str">
        <f>VLOOKUP(C120,Schools!$A:$Z,3,0)</f>
        <v>M</v>
      </c>
      <c r="F120" s="213">
        <v>3229</v>
      </c>
      <c r="G120" s="211" t="s">
        <v>3620</v>
      </c>
      <c r="H120" s="299" t="s">
        <v>4537</v>
      </c>
      <c r="I120" t="str">
        <f t="shared" si="34"/>
        <v>11294/543965</v>
      </c>
      <c r="J120">
        <f>VLOOKUP(C120,Schools!$A:$Z,9,0)</f>
        <v>400058</v>
      </c>
      <c r="K120" s="211" t="s">
        <v>66</v>
      </c>
      <c r="L120" s="211" t="s">
        <v>461</v>
      </c>
      <c r="M120" s="211" t="str">
        <f t="shared" si="35"/>
        <v>TPECG</v>
      </c>
      <c r="N120" s="77" t="str">
        <f>VLOOKUP(C120,Schools!A:D,4,0)</f>
        <v>Primary</v>
      </c>
      <c r="O120" s="77">
        <f t="shared" si="36"/>
        <v>11294</v>
      </c>
      <c r="P120" s="77">
        <f t="shared" si="38"/>
        <v>543965</v>
      </c>
      <c r="Q120" s="78"/>
      <c r="R120" s="286">
        <f t="shared" si="27"/>
        <v>3229</v>
      </c>
      <c r="S120" s="78"/>
      <c r="T120" s="78"/>
      <c r="U120" s="78"/>
      <c r="V120" s="286"/>
      <c r="W120" s="78"/>
      <c r="X120" s="78"/>
      <c r="Y120" s="78"/>
      <c r="Z120" s="78"/>
      <c r="AA120" s="78"/>
      <c r="AB120" s="78"/>
      <c r="AC120" s="51">
        <f t="shared" si="28"/>
        <v>3229</v>
      </c>
      <c r="AD120" s="52">
        <f t="shared" si="29"/>
        <v>0</v>
      </c>
      <c r="AF120" s="302">
        <f>VLOOKUP(D120,Schools!$B$8:$F$143,5,FALSE)</f>
        <v>3023311</v>
      </c>
      <c r="AG120" s="439">
        <f t="shared" si="30"/>
        <v>3229</v>
      </c>
      <c r="AH120" s="439">
        <f t="shared" si="31"/>
        <v>3229</v>
      </c>
      <c r="AI120" s="439">
        <f t="shared" si="32"/>
        <v>3229</v>
      </c>
      <c r="AJ120" s="439">
        <f t="shared" si="33"/>
        <v>3229</v>
      </c>
    </row>
    <row r="121" spans="1:36" x14ac:dyDescent="0.25">
      <c r="A121" t="str">
        <f t="shared" si="37"/>
        <v>TPG</v>
      </c>
      <c r="B121" s="300">
        <v>43955</v>
      </c>
      <c r="C121" s="299">
        <v>3023313</v>
      </c>
      <c r="D121" t="str">
        <f>VLOOKUP(C121,Schools!A:B,2,0)</f>
        <v>St. Pauls CE Primary School (N11)</v>
      </c>
      <c r="E121" t="str">
        <f>VLOOKUP(C121,Schools!$A:$Z,3,0)</f>
        <v>M</v>
      </c>
      <c r="F121" s="213">
        <v>1401</v>
      </c>
      <c r="G121" s="211" t="s">
        <v>3620</v>
      </c>
      <c r="H121" s="299" t="s">
        <v>4537</v>
      </c>
      <c r="I121" t="str">
        <f t="shared" si="34"/>
        <v>11294/543965</v>
      </c>
      <c r="J121">
        <f>VLOOKUP(C121,Schools!$A:$Z,9,0)</f>
        <v>400006</v>
      </c>
      <c r="K121" s="211" t="s">
        <v>66</v>
      </c>
      <c r="L121" s="211" t="s">
        <v>461</v>
      </c>
      <c r="M121" s="211" t="str">
        <f t="shared" si="35"/>
        <v>TPECG</v>
      </c>
      <c r="N121" s="77" t="str">
        <f>VLOOKUP(C121,Schools!A:D,4,0)</f>
        <v>Primary</v>
      </c>
      <c r="O121" s="77">
        <f t="shared" si="36"/>
        <v>11294</v>
      </c>
      <c r="P121" s="77">
        <f t="shared" si="38"/>
        <v>543965</v>
      </c>
      <c r="Q121" s="78"/>
      <c r="R121" s="286">
        <f t="shared" si="27"/>
        <v>1401</v>
      </c>
      <c r="S121" s="78"/>
      <c r="T121" s="78"/>
      <c r="U121" s="78"/>
      <c r="V121" s="286"/>
      <c r="W121" s="78"/>
      <c r="X121" s="78"/>
      <c r="Y121" s="78"/>
      <c r="Z121" s="78"/>
      <c r="AA121" s="78"/>
      <c r="AB121" s="78"/>
      <c r="AC121" s="51">
        <f t="shared" si="28"/>
        <v>1401</v>
      </c>
      <c r="AD121" s="52">
        <f t="shared" si="29"/>
        <v>0</v>
      </c>
      <c r="AF121" s="302">
        <f>VLOOKUP(D121,Schools!$B$8:$F$143,5,FALSE)</f>
        <v>3023313</v>
      </c>
      <c r="AG121" s="439">
        <f t="shared" si="30"/>
        <v>1401</v>
      </c>
      <c r="AH121" s="439">
        <f t="shared" si="31"/>
        <v>1401</v>
      </c>
      <c r="AI121" s="439">
        <f t="shared" si="32"/>
        <v>1401</v>
      </c>
      <c r="AJ121" s="439">
        <f t="shared" si="33"/>
        <v>1401</v>
      </c>
    </row>
    <row r="122" spans="1:36" x14ac:dyDescent="0.25">
      <c r="A122" t="str">
        <f t="shared" si="37"/>
        <v>TPG</v>
      </c>
      <c r="B122" s="300">
        <v>43955</v>
      </c>
      <c r="C122" s="299">
        <v>3022070</v>
      </c>
      <c r="D122" t="str">
        <f>VLOOKUP(C122,Schools!A:B,2,0)</f>
        <v>Sunnyfields Primary School</v>
      </c>
      <c r="E122" t="str">
        <f>VLOOKUP(C122,Schools!$A:$Z,3,0)</f>
        <v>M</v>
      </c>
      <c r="F122" s="213">
        <v>2985</v>
      </c>
      <c r="G122" s="211" t="s">
        <v>3620</v>
      </c>
      <c r="H122" s="299" t="s">
        <v>4537</v>
      </c>
      <c r="I122" t="str">
        <f t="shared" si="34"/>
        <v>11294/543965</v>
      </c>
      <c r="J122">
        <f>VLOOKUP(C122,Schools!$A:$Z,9,0)</f>
        <v>400038</v>
      </c>
      <c r="K122" s="211" t="s">
        <v>66</v>
      </c>
      <c r="L122" s="211" t="s">
        <v>461</v>
      </c>
      <c r="M122" s="211" t="str">
        <f t="shared" si="35"/>
        <v>TPECG</v>
      </c>
      <c r="N122" s="77" t="str">
        <f>VLOOKUP(C122,Schools!A:D,4,0)</f>
        <v>Primary</v>
      </c>
      <c r="O122" s="77">
        <f t="shared" si="36"/>
        <v>11294</v>
      </c>
      <c r="P122" s="77">
        <f t="shared" si="38"/>
        <v>543965</v>
      </c>
      <c r="Q122" s="78"/>
      <c r="R122" s="286">
        <f t="shared" si="27"/>
        <v>2985</v>
      </c>
      <c r="S122" s="78"/>
      <c r="T122" s="78"/>
      <c r="U122" s="78"/>
      <c r="V122" s="286"/>
      <c r="W122" s="78"/>
      <c r="X122" s="78"/>
      <c r="Y122" s="78"/>
      <c r="Z122" s="78"/>
      <c r="AA122" s="78"/>
      <c r="AB122" s="78"/>
      <c r="AC122" s="51">
        <f t="shared" si="28"/>
        <v>2985</v>
      </c>
      <c r="AD122" s="52">
        <f t="shared" si="29"/>
        <v>0</v>
      </c>
      <c r="AF122" s="302">
        <f>VLOOKUP(D122,Schools!$B$8:$F$143,5,FALSE)</f>
        <v>3022070</v>
      </c>
      <c r="AG122" s="439">
        <f t="shared" si="30"/>
        <v>2985</v>
      </c>
      <c r="AH122" s="439">
        <f t="shared" si="31"/>
        <v>2985</v>
      </c>
      <c r="AI122" s="439">
        <f t="shared" si="32"/>
        <v>2985</v>
      </c>
      <c r="AJ122" s="439">
        <f t="shared" si="33"/>
        <v>2985</v>
      </c>
    </row>
    <row r="123" spans="1:36" x14ac:dyDescent="0.25">
      <c r="A123" t="str">
        <f t="shared" si="37"/>
        <v>TPG</v>
      </c>
      <c r="B123" s="300">
        <v>43955</v>
      </c>
      <c r="C123" s="299">
        <v>3022055</v>
      </c>
      <c r="D123" t="str">
        <f>VLOOKUP(C123,Schools!A:B,2,0)</f>
        <v>Tudor School</v>
      </c>
      <c r="E123" t="str">
        <f>VLOOKUP(C123,Schools!$A:$Z,3,0)</f>
        <v>M</v>
      </c>
      <c r="F123" s="213">
        <v>1401</v>
      </c>
      <c r="G123" s="211" t="s">
        <v>3620</v>
      </c>
      <c r="H123" s="299" t="s">
        <v>4537</v>
      </c>
      <c r="I123" t="str">
        <f t="shared" si="34"/>
        <v>11294/543965</v>
      </c>
      <c r="J123">
        <f>VLOOKUP(C123,Schools!$A:$Z,9,0)</f>
        <v>400101</v>
      </c>
      <c r="K123" s="211" t="s">
        <v>66</v>
      </c>
      <c r="L123" s="211" t="s">
        <v>461</v>
      </c>
      <c r="M123" s="211" t="str">
        <f t="shared" si="35"/>
        <v>TPECG</v>
      </c>
      <c r="N123" s="77" t="str">
        <f>VLOOKUP(C123,Schools!A:D,4,0)</f>
        <v>Primary</v>
      </c>
      <c r="O123" s="77">
        <f t="shared" si="36"/>
        <v>11294</v>
      </c>
      <c r="P123" s="77">
        <f t="shared" si="38"/>
        <v>543965</v>
      </c>
      <c r="Q123" s="78"/>
      <c r="R123" s="286">
        <f t="shared" si="27"/>
        <v>1401</v>
      </c>
      <c r="S123" s="78"/>
      <c r="T123" s="78"/>
      <c r="U123" s="78"/>
      <c r="V123" s="286"/>
      <c r="W123" s="78"/>
      <c r="X123" s="78"/>
      <c r="Y123" s="78"/>
      <c r="Z123" s="78"/>
      <c r="AA123" s="78"/>
      <c r="AB123" s="78"/>
      <c r="AC123" s="51">
        <f t="shared" si="28"/>
        <v>1401</v>
      </c>
      <c r="AD123" s="52">
        <f t="shared" si="29"/>
        <v>0</v>
      </c>
      <c r="AF123" s="302">
        <f>VLOOKUP(D123,Schools!$B$8:$F$143,5,FALSE)</f>
        <v>3022055</v>
      </c>
      <c r="AG123" s="439">
        <f t="shared" si="30"/>
        <v>1401</v>
      </c>
      <c r="AH123" s="439">
        <f t="shared" si="31"/>
        <v>1401</v>
      </c>
      <c r="AI123" s="439">
        <f t="shared" si="32"/>
        <v>1401</v>
      </c>
      <c r="AJ123" s="439">
        <f t="shared" si="33"/>
        <v>1401</v>
      </c>
    </row>
    <row r="124" spans="1:36" x14ac:dyDescent="0.25">
      <c r="A124" t="str">
        <f t="shared" si="37"/>
        <v>TPG</v>
      </c>
      <c r="B124" s="300">
        <v>43955</v>
      </c>
      <c r="C124" s="299">
        <v>3022057</v>
      </c>
      <c r="D124" t="str">
        <f>VLOOKUP(C124,Schools!A:B,2,0)</f>
        <v>Underhill School</v>
      </c>
      <c r="E124" t="str">
        <f>VLOOKUP(C124,Schools!$A:$Z,3,0)</f>
        <v>M</v>
      </c>
      <c r="F124" s="213">
        <v>2010</v>
      </c>
      <c r="G124" s="211" t="s">
        <v>3620</v>
      </c>
      <c r="H124" s="299" t="s">
        <v>4537</v>
      </c>
      <c r="I124" t="str">
        <f t="shared" si="34"/>
        <v>11294/543965</v>
      </c>
      <c r="J124">
        <f>VLOOKUP(C124,Schools!$A:$Z,9,0)</f>
        <v>400053</v>
      </c>
      <c r="K124" s="211" t="s">
        <v>66</v>
      </c>
      <c r="L124" s="211" t="s">
        <v>461</v>
      </c>
      <c r="M124" s="211" t="str">
        <f t="shared" si="35"/>
        <v>TPECG</v>
      </c>
      <c r="N124" s="77" t="str">
        <f>VLOOKUP(C124,Schools!A:D,4,0)</f>
        <v>Primary</v>
      </c>
      <c r="O124" s="77">
        <f t="shared" si="36"/>
        <v>11294</v>
      </c>
      <c r="P124" s="77">
        <f t="shared" si="38"/>
        <v>543965</v>
      </c>
      <c r="Q124" s="78"/>
      <c r="R124" s="286">
        <f t="shared" si="27"/>
        <v>2010</v>
      </c>
      <c r="S124" s="78"/>
      <c r="T124" s="78"/>
      <c r="U124" s="78"/>
      <c r="V124" s="286"/>
      <c r="W124" s="78"/>
      <c r="X124" s="78"/>
      <c r="Y124" s="78"/>
      <c r="Z124" s="78"/>
      <c r="AA124" s="78"/>
      <c r="AB124" s="78"/>
      <c r="AC124" s="51">
        <f t="shared" si="28"/>
        <v>2010</v>
      </c>
      <c r="AD124" s="52">
        <f t="shared" si="29"/>
        <v>0</v>
      </c>
      <c r="AF124" s="302">
        <f>VLOOKUP(D124,Schools!$B$8:$F$143,5,FALSE)</f>
        <v>3022057</v>
      </c>
      <c r="AG124" s="439">
        <f t="shared" si="30"/>
        <v>2010</v>
      </c>
      <c r="AH124" s="439">
        <f t="shared" si="31"/>
        <v>2010</v>
      </c>
      <c r="AI124" s="439">
        <f t="shared" si="32"/>
        <v>2010</v>
      </c>
      <c r="AJ124" s="439">
        <f t="shared" si="33"/>
        <v>2010</v>
      </c>
    </row>
    <row r="125" spans="1:36" x14ac:dyDescent="0.25">
      <c r="A125" t="str">
        <f t="shared" si="37"/>
        <v>TPG</v>
      </c>
      <c r="B125" s="300">
        <v>43955</v>
      </c>
      <c r="C125" s="299">
        <v>3022076</v>
      </c>
      <c r="D125" t="str">
        <f>VLOOKUP(C125,Schools!A:B,2,0)</f>
        <v>Wessex  Gardens Primary School</v>
      </c>
      <c r="E125" t="str">
        <f>VLOOKUP(C125,Schools!$A:$Z,3,0)</f>
        <v>M</v>
      </c>
      <c r="F125" s="213">
        <v>2315</v>
      </c>
      <c r="G125" s="211" t="s">
        <v>3620</v>
      </c>
      <c r="H125" s="299" t="s">
        <v>4537</v>
      </c>
      <c r="I125" t="str">
        <f t="shared" si="34"/>
        <v>11294/543965</v>
      </c>
      <c r="J125">
        <f>VLOOKUP(C125,Schools!$A:$Z,9,0)</f>
        <v>400111</v>
      </c>
      <c r="K125" s="211" t="s">
        <v>66</v>
      </c>
      <c r="L125" s="211" t="s">
        <v>461</v>
      </c>
      <c r="M125" s="211" t="str">
        <f t="shared" si="35"/>
        <v>TPECG</v>
      </c>
      <c r="N125" s="77" t="str">
        <f>VLOOKUP(C125,Schools!A:D,4,0)</f>
        <v>Primary</v>
      </c>
      <c r="O125" s="77">
        <f t="shared" si="36"/>
        <v>11294</v>
      </c>
      <c r="P125" s="77">
        <f t="shared" si="38"/>
        <v>543965</v>
      </c>
      <c r="Q125" s="78"/>
      <c r="R125" s="286">
        <f t="shared" si="27"/>
        <v>2315</v>
      </c>
      <c r="S125" s="78"/>
      <c r="T125" s="78"/>
      <c r="U125" s="78"/>
      <c r="V125" s="286"/>
      <c r="W125" s="78"/>
      <c r="X125" s="78"/>
      <c r="Y125" s="78"/>
      <c r="Z125" s="78"/>
      <c r="AA125" s="78"/>
      <c r="AB125" s="78"/>
      <c r="AC125" s="51">
        <f t="shared" si="28"/>
        <v>2315</v>
      </c>
      <c r="AD125" s="52">
        <f t="shared" si="29"/>
        <v>0</v>
      </c>
      <c r="AF125" s="302">
        <f>VLOOKUP(D125,Schools!$B$8:$F$143,5,FALSE)</f>
        <v>3022076</v>
      </c>
      <c r="AG125" s="439">
        <f t="shared" si="30"/>
        <v>2315</v>
      </c>
      <c r="AH125" s="439">
        <f t="shared" si="31"/>
        <v>2315</v>
      </c>
      <c r="AI125" s="439">
        <f t="shared" si="32"/>
        <v>2315</v>
      </c>
      <c r="AJ125" s="439">
        <f t="shared" si="33"/>
        <v>2315</v>
      </c>
    </row>
    <row r="126" spans="1:36" x14ac:dyDescent="0.25">
      <c r="A126" t="str">
        <f t="shared" si="37"/>
        <v>TPG</v>
      </c>
      <c r="B126" s="300">
        <v>43955</v>
      </c>
      <c r="C126" s="299">
        <v>3022060</v>
      </c>
      <c r="D126" t="str">
        <f>VLOOKUP(C126,Schools!A:B,2,0)</f>
        <v>Whitings Hill Primary School</v>
      </c>
      <c r="E126" t="str">
        <f>VLOOKUP(C126,Schools!$A:$Z,3,0)</f>
        <v>M</v>
      </c>
      <c r="F126" s="213">
        <v>2985</v>
      </c>
      <c r="G126" s="211" t="s">
        <v>3620</v>
      </c>
      <c r="H126" s="299" t="s">
        <v>4537</v>
      </c>
      <c r="I126" t="str">
        <f t="shared" si="34"/>
        <v>11294/543965</v>
      </c>
      <c r="J126">
        <f>VLOOKUP(C126,Schools!$A:$Z,9,0)</f>
        <v>400011</v>
      </c>
      <c r="K126" s="211" t="s">
        <v>66</v>
      </c>
      <c r="L126" s="211" t="s">
        <v>461</v>
      </c>
      <c r="M126" s="211" t="str">
        <f t="shared" si="35"/>
        <v>TPECG</v>
      </c>
      <c r="N126" s="77" t="str">
        <f>VLOOKUP(C126,Schools!A:D,4,0)</f>
        <v>Primary</v>
      </c>
      <c r="O126" s="77">
        <f t="shared" si="36"/>
        <v>11294</v>
      </c>
      <c r="P126" s="77">
        <f t="shared" si="38"/>
        <v>543965</v>
      </c>
      <c r="Q126" s="78"/>
      <c r="R126" s="286">
        <f t="shared" si="27"/>
        <v>2985</v>
      </c>
      <c r="S126" s="78"/>
      <c r="T126" s="78"/>
      <c r="U126" s="78"/>
      <c r="V126" s="286"/>
      <c r="W126" s="78"/>
      <c r="X126" s="78"/>
      <c r="Y126" s="78"/>
      <c r="Z126" s="78"/>
      <c r="AA126" s="78"/>
      <c r="AB126" s="78"/>
      <c r="AC126" s="51">
        <f t="shared" si="28"/>
        <v>2985</v>
      </c>
      <c r="AD126" s="52">
        <f t="shared" si="29"/>
        <v>0</v>
      </c>
      <c r="AF126" s="302">
        <f>VLOOKUP(D126,Schools!$B$8:$F$143,5,FALSE)</f>
        <v>3022060</v>
      </c>
      <c r="AG126" s="439">
        <f t="shared" si="30"/>
        <v>2985</v>
      </c>
      <c r="AH126" s="439">
        <f t="shared" si="31"/>
        <v>2985</v>
      </c>
      <c r="AI126" s="439">
        <f t="shared" si="32"/>
        <v>2985</v>
      </c>
      <c r="AJ126" s="439">
        <f t="shared" si="33"/>
        <v>2985</v>
      </c>
    </row>
    <row r="127" spans="1:36" x14ac:dyDescent="0.25">
      <c r="A127" t="str">
        <f t="shared" si="37"/>
        <v>TPG</v>
      </c>
      <c r="B127" s="300">
        <v>43955</v>
      </c>
      <c r="C127" s="299">
        <v>3023518</v>
      </c>
      <c r="D127" t="str">
        <f>VLOOKUP(C127,Schools!A:B,2,0)</f>
        <v>Woodcroft Primary School</v>
      </c>
      <c r="E127" t="str">
        <f>VLOOKUP(C127,Schools!$A:$Z,3,0)</f>
        <v>M</v>
      </c>
      <c r="F127" s="213">
        <v>2193</v>
      </c>
      <c r="G127" s="211" t="s">
        <v>3620</v>
      </c>
      <c r="H127" s="299" t="s">
        <v>4537</v>
      </c>
      <c r="I127" t="str">
        <f t="shared" si="34"/>
        <v>11294/543965</v>
      </c>
      <c r="J127">
        <f>VLOOKUP(C127,Schools!$A:$Z,9,0)</f>
        <v>400117</v>
      </c>
      <c r="K127" s="211" t="s">
        <v>66</v>
      </c>
      <c r="L127" s="211" t="s">
        <v>461</v>
      </c>
      <c r="M127" s="211" t="str">
        <f t="shared" si="35"/>
        <v>TPECG</v>
      </c>
      <c r="N127" s="77" t="str">
        <f>VLOOKUP(C127,Schools!A:D,4,0)</f>
        <v>Primary</v>
      </c>
      <c r="O127" s="77">
        <f t="shared" si="36"/>
        <v>11294</v>
      </c>
      <c r="P127" s="77">
        <f t="shared" si="38"/>
        <v>543965</v>
      </c>
      <c r="Q127" s="78"/>
      <c r="R127" s="286">
        <f t="shared" si="27"/>
        <v>2193</v>
      </c>
      <c r="S127" s="78"/>
      <c r="T127" s="78"/>
      <c r="U127" s="78"/>
      <c r="V127" s="286"/>
      <c r="W127" s="78"/>
      <c r="X127" s="78"/>
      <c r="Y127" s="78"/>
      <c r="Z127" s="78"/>
      <c r="AA127" s="78"/>
      <c r="AB127" s="78"/>
      <c r="AC127" s="51">
        <f t="shared" si="28"/>
        <v>2193</v>
      </c>
      <c r="AD127" s="52">
        <f t="shared" si="29"/>
        <v>0</v>
      </c>
      <c r="AF127" s="302">
        <f>VLOOKUP(D127,Schools!$B$8:$F$143,5,FALSE)</f>
        <v>3023518</v>
      </c>
      <c r="AG127" s="439">
        <f t="shared" si="30"/>
        <v>2193</v>
      </c>
      <c r="AH127" s="439">
        <f t="shared" si="31"/>
        <v>2193</v>
      </c>
      <c r="AI127" s="439">
        <f t="shared" si="32"/>
        <v>2193</v>
      </c>
      <c r="AJ127" s="439">
        <f t="shared" si="33"/>
        <v>2193</v>
      </c>
    </row>
    <row r="128" spans="1:36" x14ac:dyDescent="0.25">
      <c r="A128" t="str">
        <f t="shared" si="37"/>
        <v>TPG</v>
      </c>
      <c r="B128" s="300">
        <v>43955</v>
      </c>
      <c r="C128" s="299">
        <v>3025405</v>
      </c>
      <c r="D128" t="str">
        <f>VLOOKUP(C128,Schools!A:B,2,0)</f>
        <v>Finchley Catholic High School</v>
      </c>
      <c r="E128" t="str">
        <f>VLOOKUP(C128,Schools!$A:$Z,3,0)</f>
        <v>M</v>
      </c>
      <c r="F128" s="213">
        <v>28545</v>
      </c>
      <c r="G128" s="211" t="s">
        <v>3620</v>
      </c>
      <c r="H128" s="299" t="s">
        <v>4537</v>
      </c>
      <c r="I128" t="str">
        <f t="shared" si="34"/>
        <v>11294/543965</v>
      </c>
      <c r="J128">
        <f>VLOOKUP(C128,Schools!$A:$Z,9,0)</f>
        <v>400041</v>
      </c>
      <c r="K128" s="211" t="s">
        <v>66</v>
      </c>
      <c r="L128" s="211" t="s">
        <v>461</v>
      </c>
      <c r="M128" s="211" t="str">
        <f t="shared" si="35"/>
        <v>TPECG</v>
      </c>
      <c r="N128" s="77" t="str">
        <f>VLOOKUP(C128,Schools!A:D,4,0)</f>
        <v>Secondary</v>
      </c>
      <c r="O128" s="77">
        <f t="shared" si="36"/>
        <v>11294</v>
      </c>
      <c r="P128" s="77">
        <f t="shared" si="38"/>
        <v>543965</v>
      </c>
      <c r="Q128" s="78"/>
      <c r="R128" s="286">
        <f t="shared" si="27"/>
        <v>28545</v>
      </c>
      <c r="S128" s="78"/>
      <c r="T128" s="78"/>
      <c r="U128" s="78"/>
      <c r="V128" s="286"/>
      <c r="W128" s="78"/>
      <c r="X128" s="78"/>
      <c r="Y128" s="78"/>
      <c r="Z128" s="78"/>
      <c r="AA128" s="78"/>
      <c r="AB128" s="78"/>
      <c r="AC128" s="51">
        <f t="shared" si="28"/>
        <v>28545</v>
      </c>
      <c r="AD128" s="52">
        <f t="shared" si="29"/>
        <v>0</v>
      </c>
      <c r="AF128" s="302">
        <f>VLOOKUP(D128,Schools!$B$8:$F$143,5,FALSE)</f>
        <v>3025405</v>
      </c>
      <c r="AG128" s="439">
        <f t="shared" si="30"/>
        <v>28545</v>
      </c>
      <c r="AH128" s="439">
        <f t="shared" si="31"/>
        <v>28545</v>
      </c>
      <c r="AI128" s="439">
        <f t="shared" si="32"/>
        <v>28545</v>
      </c>
      <c r="AJ128" s="439">
        <f t="shared" si="33"/>
        <v>28545</v>
      </c>
    </row>
    <row r="129" spans="1:36" x14ac:dyDescent="0.25">
      <c r="A129" t="str">
        <f t="shared" si="37"/>
        <v>TPG</v>
      </c>
      <c r="B129" s="300">
        <v>43955</v>
      </c>
      <c r="C129" s="299">
        <v>3025427</v>
      </c>
      <c r="D129" t="str">
        <f>VLOOKUP(C129,Schools!A:B,2,0)</f>
        <v>JCoSS</v>
      </c>
      <c r="E129" t="str">
        <f>VLOOKUP(C129,Schools!$A:$Z,3,0)</f>
        <v>M</v>
      </c>
      <c r="F129" s="213">
        <v>26304</v>
      </c>
      <c r="G129" s="211" t="s">
        <v>3620</v>
      </c>
      <c r="H129" s="299" t="s">
        <v>4537</v>
      </c>
      <c r="I129" t="str">
        <f t="shared" si="34"/>
        <v>11294/543965</v>
      </c>
      <c r="J129">
        <f>VLOOKUP(C129,Schools!$A:$Z,9,0)</f>
        <v>400140</v>
      </c>
      <c r="K129" s="211" t="s">
        <v>66</v>
      </c>
      <c r="L129" s="211" t="s">
        <v>461</v>
      </c>
      <c r="M129" s="211" t="str">
        <f t="shared" si="35"/>
        <v>TPECG</v>
      </c>
      <c r="N129" s="77" t="str">
        <f>VLOOKUP(C129,Schools!A:D,4,0)</f>
        <v>Secondary</v>
      </c>
      <c r="O129" s="77">
        <f t="shared" si="36"/>
        <v>11294</v>
      </c>
      <c r="P129" s="77">
        <f t="shared" si="38"/>
        <v>543965</v>
      </c>
      <c r="Q129" s="78"/>
      <c r="R129" s="286">
        <f t="shared" si="27"/>
        <v>26304</v>
      </c>
      <c r="S129" s="78"/>
      <c r="T129" s="78"/>
      <c r="U129" s="78"/>
      <c r="V129" s="286"/>
      <c r="W129" s="78"/>
      <c r="X129" s="78"/>
      <c r="Y129" s="78"/>
      <c r="Z129" s="78"/>
      <c r="AA129" s="78"/>
      <c r="AB129" s="78"/>
      <c r="AC129" s="51">
        <f t="shared" si="28"/>
        <v>26304</v>
      </c>
      <c r="AD129" s="52">
        <f t="shared" si="29"/>
        <v>0</v>
      </c>
      <c r="AF129" s="302">
        <f>VLOOKUP(D129,Schools!$B$8:$F$143,5,FALSE)</f>
        <v>3025427</v>
      </c>
      <c r="AG129" s="439">
        <f t="shared" si="30"/>
        <v>26304</v>
      </c>
      <c r="AH129" s="439">
        <f t="shared" si="31"/>
        <v>26304</v>
      </c>
      <c r="AI129" s="439">
        <f t="shared" si="32"/>
        <v>26304</v>
      </c>
      <c r="AJ129" s="439">
        <f t="shared" si="33"/>
        <v>26304</v>
      </c>
    </row>
    <row r="130" spans="1:36" x14ac:dyDescent="0.25">
      <c r="A130" t="str">
        <f t="shared" si="37"/>
        <v>TPG</v>
      </c>
      <c r="B130" s="300">
        <v>43955</v>
      </c>
      <c r="C130" s="299">
        <v>3024004</v>
      </c>
      <c r="D130" t="str">
        <f>VLOOKUP(C130,Schools!A:B,2,0)</f>
        <v>Menorah High School (Girls)</v>
      </c>
      <c r="E130" t="str">
        <f>VLOOKUP(C130,Schools!$A:$Z,3,0)</f>
        <v>M</v>
      </c>
      <c r="F130" s="213">
        <v>6592</v>
      </c>
      <c r="G130" s="211" t="s">
        <v>3620</v>
      </c>
      <c r="H130" s="299" t="s">
        <v>4537</v>
      </c>
      <c r="I130" t="str">
        <f t="shared" si="34"/>
        <v>11294/543965</v>
      </c>
      <c r="J130">
        <f>VLOOKUP(C130,Schools!$A:$Z,9,0)</f>
        <v>107953</v>
      </c>
      <c r="K130" s="211" t="s">
        <v>66</v>
      </c>
      <c r="L130" s="211" t="s">
        <v>461</v>
      </c>
      <c r="M130" s="211" t="str">
        <f t="shared" si="35"/>
        <v>TPECG</v>
      </c>
      <c r="N130" s="77" t="str">
        <f>VLOOKUP(C130,Schools!A:D,4,0)</f>
        <v>Secondary</v>
      </c>
      <c r="O130" s="77">
        <f t="shared" si="36"/>
        <v>11294</v>
      </c>
      <c r="P130" s="77">
        <f t="shared" si="38"/>
        <v>543965</v>
      </c>
      <c r="Q130" s="78"/>
      <c r="R130" s="286">
        <f t="shared" si="27"/>
        <v>6592</v>
      </c>
      <c r="S130" s="78"/>
      <c r="T130" s="78"/>
      <c r="U130" s="78"/>
      <c r="V130" s="286"/>
      <c r="W130" s="78"/>
      <c r="X130" s="78"/>
      <c r="Y130" s="78"/>
      <c r="Z130" s="78"/>
      <c r="AA130" s="78"/>
      <c r="AB130" s="78"/>
      <c r="AC130" s="51">
        <f t="shared" si="28"/>
        <v>6592</v>
      </c>
      <c r="AD130" s="52">
        <f t="shared" si="29"/>
        <v>0</v>
      </c>
      <c r="AF130" s="302">
        <f>VLOOKUP(D130,Schools!$B$8:$F$143,5,FALSE)</f>
        <v>3024004</v>
      </c>
      <c r="AG130" s="439">
        <f t="shared" si="30"/>
        <v>6592</v>
      </c>
      <c r="AH130" s="439">
        <f t="shared" si="31"/>
        <v>6592</v>
      </c>
      <c r="AI130" s="439">
        <f t="shared" si="32"/>
        <v>6592</v>
      </c>
      <c r="AJ130" s="439">
        <f t="shared" si="33"/>
        <v>6592</v>
      </c>
    </row>
    <row r="131" spans="1:36" x14ac:dyDescent="0.25">
      <c r="A131" t="str">
        <f t="shared" si="37"/>
        <v>TPG</v>
      </c>
      <c r="B131" s="300">
        <v>43955</v>
      </c>
      <c r="C131" s="299">
        <v>3025404</v>
      </c>
      <c r="D131" t="str">
        <f>VLOOKUP(C131,Schools!A:B,2,0)</f>
        <v>St Michaels Catholic Grammar School</v>
      </c>
      <c r="E131" t="str">
        <f>VLOOKUP(C131,Schools!$A:$Z,3,0)</f>
        <v>M</v>
      </c>
      <c r="F131" s="213">
        <v>20725</v>
      </c>
      <c r="G131" s="211" t="s">
        <v>3620</v>
      </c>
      <c r="H131" s="299" t="s">
        <v>4537</v>
      </c>
      <c r="I131" t="str">
        <f t="shared" si="34"/>
        <v>11294/543965</v>
      </c>
      <c r="J131">
        <f>VLOOKUP(C131,Schools!$A:$Z,9,0)</f>
        <v>400029</v>
      </c>
      <c r="K131" s="211" t="s">
        <v>66</v>
      </c>
      <c r="L131" s="211" t="s">
        <v>461</v>
      </c>
      <c r="M131" s="211" t="str">
        <f t="shared" si="35"/>
        <v>TPECG</v>
      </c>
      <c r="N131" s="77" t="str">
        <f>VLOOKUP(C131,Schools!A:D,4,0)</f>
        <v>Secondary</v>
      </c>
      <c r="O131" s="77">
        <f t="shared" si="36"/>
        <v>11294</v>
      </c>
      <c r="P131" s="77">
        <f t="shared" si="38"/>
        <v>543965</v>
      </c>
      <c r="Q131" s="78"/>
      <c r="R131" s="286">
        <f t="shared" si="27"/>
        <v>20725</v>
      </c>
      <c r="S131" s="78"/>
      <c r="T131" s="78"/>
      <c r="U131" s="78"/>
      <c r="V131" s="286"/>
      <c r="W131" s="78"/>
      <c r="X131" s="78"/>
      <c r="Y131" s="78"/>
      <c r="Z131" s="78"/>
      <c r="AA131" s="78"/>
      <c r="AB131" s="78"/>
      <c r="AC131" s="51">
        <f t="shared" si="28"/>
        <v>20725</v>
      </c>
      <c r="AD131" s="52">
        <f t="shared" si="29"/>
        <v>0</v>
      </c>
      <c r="AF131" s="302">
        <f>VLOOKUP(D131,Schools!$B$8:$F$143,5,FALSE)</f>
        <v>3025404</v>
      </c>
      <c r="AG131" s="439">
        <f t="shared" si="30"/>
        <v>20725</v>
      </c>
      <c r="AH131" s="439">
        <f t="shared" si="31"/>
        <v>20725</v>
      </c>
      <c r="AI131" s="439">
        <f t="shared" si="32"/>
        <v>20725</v>
      </c>
      <c r="AJ131" s="439">
        <f t="shared" si="33"/>
        <v>20725</v>
      </c>
    </row>
    <row r="132" spans="1:36" x14ac:dyDescent="0.25">
      <c r="A132" t="str">
        <f t="shared" si="37"/>
        <v>TPG</v>
      </c>
      <c r="B132" s="300">
        <v>43955</v>
      </c>
      <c r="C132" s="299">
        <v>3025407</v>
      </c>
      <c r="D132" t="str">
        <f>VLOOKUP(C132,Schools!A:B,2,0)</f>
        <v>St. James' Catholic High School</v>
      </c>
      <c r="E132" t="str">
        <f>VLOOKUP(C132,Schools!$A:$Z,3,0)</f>
        <v>M</v>
      </c>
      <c r="F132" s="213">
        <v>14768</v>
      </c>
      <c r="G132" s="211" t="s">
        <v>3620</v>
      </c>
      <c r="H132" s="299" t="s">
        <v>4537</v>
      </c>
      <c r="I132" t="str">
        <f t="shared" si="34"/>
        <v>11294/543965</v>
      </c>
      <c r="J132">
        <f>VLOOKUP(C132,Schools!$A:$Z,9,0)</f>
        <v>400013</v>
      </c>
      <c r="K132" s="211" t="s">
        <v>66</v>
      </c>
      <c r="L132" s="211" t="s">
        <v>461</v>
      </c>
      <c r="M132" s="211" t="str">
        <f t="shared" si="35"/>
        <v>TPECG</v>
      </c>
      <c r="N132" s="77" t="str">
        <f>VLOOKUP(C132,Schools!A:D,4,0)</f>
        <v>Secondary</v>
      </c>
      <c r="O132" s="77">
        <f t="shared" si="36"/>
        <v>11294</v>
      </c>
      <c r="P132" s="77">
        <f t="shared" si="38"/>
        <v>543965</v>
      </c>
      <c r="Q132" s="78"/>
      <c r="R132" s="286">
        <f t="shared" si="27"/>
        <v>14768</v>
      </c>
      <c r="S132" s="78"/>
      <c r="T132" s="78"/>
      <c r="U132" s="78"/>
      <c r="V132" s="286"/>
      <c r="W132" s="78"/>
      <c r="X132" s="78"/>
      <c r="Y132" s="78"/>
      <c r="Z132" s="78"/>
      <c r="AA132" s="78"/>
      <c r="AB132" s="78"/>
      <c r="AC132" s="51">
        <f t="shared" si="28"/>
        <v>14768</v>
      </c>
      <c r="AD132" s="52">
        <f t="shared" si="29"/>
        <v>0</v>
      </c>
      <c r="AF132" s="302">
        <f>VLOOKUP(D132,Schools!$B$8:$F$143,5,FALSE)</f>
        <v>3025407</v>
      </c>
      <c r="AG132" s="439">
        <f t="shared" si="30"/>
        <v>14768</v>
      </c>
      <c r="AH132" s="439">
        <f t="shared" si="31"/>
        <v>14768</v>
      </c>
      <c r="AI132" s="439">
        <f t="shared" si="32"/>
        <v>14768</v>
      </c>
      <c r="AJ132" s="439">
        <f t="shared" si="33"/>
        <v>14768</v>
      </c>
    </row>
    <row r="133" spans="1:36" x14ac:dyDescent="0.25">
      <c r="A133" t="str">
        <f t="shared" si="37"/>
        <v>TPG</v>
      </c>
      <c r="B133" s="300">
        <v>43955</v>
      </c>
      <c r="C133" s="299">
        <v>3023521</v>
      </c>
      <c r="D133" t="str">
        <f>VLOOKUP(C133,Schools!A:B,2,0)</f>
        <v>St Mary's &amp; St John's CE School</v>
      </c>
      <c r="E133" t="str">
        <f>VLOOKUP(C133,Schools!$A:$Z,3,0)</f>
        <v>M</v>
      </c>
      <c r="F133" s="213">
        <v>9550</v>
      </c>
      <c r="G133" s="211" t="s">
        <v>3620</v>
      </c>
      <c r="H133" s="299" t="s">
        <v>4537</v>
      </c>
      <c r="I133" t="str">
        <f t="shared" si="34"/>
        <v>11294/543965</v>
      </c>
      <c r="J133" s="297">
        <f>VLOOKUP(C133,Schools!$A:$Z,9,0)</f>
        <v>400135</v>
      </c>
      <c r="K133" s="211" t="s">
        <v>66</v>
      </c>
      <c r="L133" s="211" t="s">
        <v>461</v>
      </c>
      <c r="M133" s="211" t="str">
        <f t="shared" si="35"/>
        <v>TPECG</v>
      </c>
      <c r="N133" s="298" t="str">
        <f>VLOOKUP(C133,Schools!A:D,4,0)</f>
        <v>All through</v>
      </c>
      <c r="O133" s="298">
        <f>IF(OR(N133="Special", N133="PRU"),11294,IF(E133="M", 11294,"None"))</f>
        <v>11294</v>
      </c>
      <c r="P133" s="298">
        <f>IF(E133="M",543965,516500)</f>
        <v>543965</v>
      </c>
      <c r="Q133" s="78"/>
      <c r="R133" s="286">
        <f t="shared" si="27"/>
        <v>9550</v>
      </c>
      <c r="S133" s="78"/>
      <c r="T133" s="78"/>
      <c r="U133" s="78"/>
      <c r="V133" s="286"/>
      <c r="W133" s="78"/>
      <c r="X133" s="78"/>
      <c r="Y133" s="78"/>
      <c r="Z133" s="78"/>
      <c r="AA133" s="78"/>
      <c r="AB133" s="78"/>
      <c r="AC133" s="51">
        <f t="shared" si="28"/>
        <v>9550</v>
      </c>
      <c r="AD133" s="52">
        <f t="shared" si="29"/>
        <v>0</v>
      </c>
      <c r="AF133" s="302">
        <f>VLOOKUP(D133,Schools!$B$8:$F$143,5,FALSE)</f>
        <v>3023521</v>
      </c>
      <c r="AG133" s="439">
        <f t="shared" si="30"/>
        <v>9550</v>
      </c>
      <c r="AH133" s="439">
        <f t="shared" si="31"/>
        <v>9550</v>
      </c>
      <c r="AI133" s="439">
        <f t="shared" si="32"/>
        <v>9550</v>
      </c>
      <c r="AJ133" s="439">
        <f t="shared" si="33"/>
        <v>9550</v>
      </c>
    </row>
    <row r="134" spans="1:36" x14ac:dyDescent="0.25">
      <c r="G134" s="80"/>
      <c r="Q134" s="78"/>
      <c r="R134" s="78"/>
      <c r="S134" s="78"/>
      <c r="T134" s="78"/>
      <c r="U134" s="78"/>
      <c r="V134" s="78"/>
      <c r="W134" s="78"/>
      <c r="X134" s="78"/>
      <c r="Y134" s="78"/>
      <c r="Z134" s="78"/>
      <c r="AA134" s="78"/>
      <c r="AB134" s="78"/>
      <c r="AC134" s="78"/>
      <c r="AD134" s="78"/>
      <c r="AE134" s="78"/>
      <c r="AF134" s="78"/>
      <c r="AG134" s="78"/>
      <c r="AH134" s="51"/>
      <c r="AI134" s="51"/>
    </row>
    <row r="135" spans="1:36" x14ac:dyDescent="0.25">
      <c r="G135" s="80"/>
      <c r="Q135" s="78"/>
      <c r="R135" s="78"/>
      <c r="S135" s="78"/>
      <c r="T135" s="78"/>
      <c r="U135" s="78"/>
      <c r="V135" s="78"/>
      <c r="W135" s="78"/>
      <c r="X135" s="78"/>
      <c r="Y135" s="78"/>
      <c r="Z135" s="78"/>
      <c r="AA135" s="78"/>
      <c r="AB135" s="78"/>
      <c r="AC135" s="78"/>
      <c r="AD135" s="78"/>
      <c r="AE135" s="78"/>
      <c r="AF135" s="78"/>
      <c r="AG135" s="78"/>
      <c r="AH135" s="51"/>
      <c r="AI135" s="51"/>
    </row>
    <row r="136" spans="1:36" x14ac:dyDescent="0.25">
      <c r="G136" s="80"/>
      <c r="Q136" s="78"/>
      <c r="R136" s="78"/>
      <c r="S136" s="78"/>
      <c r="T136" s="78"/>
      <c r="U136" s="78"/>
      <c r="V136" s="78"/>
      <c r="W136" s="78"/>
      <c r="X136" s="78"/>
      <c r="Y136" s="78"/>
      <c r="Z136" s="78"/>
      <c r="AA136" s="78"/>
      <c r="AB136" s="78"/>
      <c r="AC136" s="78"/>
      <c r="AD136" s="78"/>
      <c r="AE136" s="78"/>
      <c r="AF136" s="78"/>
      <c r="AG136" s="78"/>
      <c r="AH136" s="51"/>
      <c r="AI136" s="51"/>
    </row>
    <row r="137" spans="1:36" x14ac:dyDescent="0.25">
      <c r="G137" s="80"/>
      <c r="Q137" s="78"/>
      <c r="R137" s="78"/>
      <c r="S137" s="78"/>
      <c r="T137" s="78"/>
      <c r="U137" s="78"/>
      <c r="V137" s="78"/>
      <c r="W137" s="78"/>
      <c r="X137" s="78"/>
      <c r="Y137" s="78"/>
      <c r="Z137" s="78"/>
      <c r="AA137" s="78"/>
      <c r="AB137" s="78"/>
      <c r="AC137" s="78"/>
      <c r="AD137" s="78"/>
      <c r="AE137" s="78"/>
      <c r="AF137" s="78"/>
      <c r="AG137" s="78"/>
      <c r="AH137" s="51"/>
      <c r="AI137" s="51"/>
    </row>
    <row r="138" spans="1:36" x14ac:dyDescent="0.25">
      <c r="G138" s="80"/>
      <c r="Q138" s="78"/>
      <c r="R138" s="78"/>
      <c r="S138" s="78"/>
      <c r="T138" s="78"/>
      <c r="U138" s="78"/>
      <c r="V138" s="78"/>
      <c r="W138" s="78"/>
      <c r="X138" s="78"/>
      <c r="Y138" s="78"/>
      <c r="Z138" s="78"/>
      <c r="AA138" s="78"/>
      <c r="AB138" s="78"/>
      <c r="AC138" s="78"/>
      <c r="AD138" s="78"/>
      <c r="AE138" s="78"/>
      <c r="AF138" s="78"/>
      <c r="AG138" s="78"/>
      <c r="AH138" s="51"/>
      <c r="AI138" s="51"/>
    </row>
    <row r="139" spans="1:36" x14ac:dyDescent="0.25">
      <c r="G139" s="80"/>
      <c r="Q139" s="78"/>
      <c r="R139" s="78"/>
      <c r="S139" s="78"/>
      <c r="T139" s="78"/>
      <c r="U139" s="78"/>
      <c r="V139" s="78"/>
      <c r="W139" s="78"/>
      <c r="X139" s="78"/>
      <c r="Y139" s="78"/>
      <c r="Z139" s="78"/>
      <c r="AA139" s="78"/>
      <c r="AB139" s="78"/>
      <c r="AC139" s="78"/>
      <c r="AD139" s="78"/>
      <c r="AE139" s="78"/>
      <c r="AF139" s="78"/>
      <c r="AG139" s="78"/>
      <c r="AH139" s="51"/>
      <c r="AI139" s="51"/>
    </row>
    <row r="140" spans="1:36" x14ac:dyDescent="0.25">
      <c r="G140" s="80"/>
      <c r="Q140" s="78"/>
      <c r="R140" s="78"/>
      <c r="S140" s="78"/>
      <c r="T140" s="78"/>
      <c r="U140" s="78"/>
      <c r="V140" s="78"/>
      <c r="W140" s="78"/>
      <c r="X140" s="78"/>
      <c r="Y140" s="78"/>
      <c r="Z140" s="78"/>
      <c r="AA140" s="78"/>
      <c r="AB140" s="78"/>
      <c r="AC140" s="78"/>
      <c r="AD140" s="78"/>
      <c r="AE140" s="78"/>
      <c r="AF140" s="78"/>
      <c r="AG140" s="78"/>
      <c r="AH140" s="51"/>
      <c r="AI140" s="51"/>
    </row>
    <row r="141" spans="1:36" x14ac:dyDescent="0.25">
      <c r="G141" s="80"/>
      <c r="Q141" s="78"/>
      <c r="R141" s="78"/>
      <c r="S141" s="78"/>
      <c r="T141" s="78"/>
      <c r="U141" s="78"/>
      <c r="V141" s="78"/>
      <c r="W141" s="78"/>
      <c r="X141" s="78"/>
      <c r="Y141" s="78"/>
      <c r="Z141" s="78"/>
      <c r="AA141" s="78"/>
      <c r="AB141" s="78"/>
      <c r="AC141" s="78"/>
      <c r="AD141" s="78"/>
      <c r="AE141" s="78"/>
      <c r="AF141" s="78"/>
      <c r="AG141" s="78"/>
      <c r="AH141" s="51"/>
      <c r="AI141" s="51"/>
    </row>
    <row r="142" spans="1:36" x14ac:dyDescent="0.25">
      <c r="G142" s="80"/>
      <c r="Q142" s="78"/>
      <c r="R142" s="78"/>
      <c r="S142" s="78"/>
      <c r="T142" s="78"/>
      <c r="U142" s="78"/>
      <c r="V142" s="78"/>
      <c r="W142" s="78"/>
      <c r="X142" s="78"/>
      <c r="Y142" s="78"/>
      <c r="Z142" s="78"/>
      <c r="AA142" s="78"/>
      <c r="AB142" s="78"/>
      <c r="AC142" s="78"/>
      <c r="AD142" s="78"/>
      <c r="AE142" s="78"/>
      <c r="AF142" s="78"/>
      <c r="AG142" s="78"/>
      <c r="AH142" s="51"/>
      <c r="AI142" s="51"/>
    </row>
    <row r="143" spans="1:36" x14ac:dyDescent="0.25">
      <c r="G143" s="80"/>
      <c r="Q143" s="78"/>
      <c r="R143" s="78"/>
      <c r="S143" s="78"/>
      <c r="T143" s="78"/>
      <c r="U143" s="78"/>
      <c r="V143" s="78"/>
      <c r="W143" s="78"/>
      <c r="X143" s="78"/>
      <c r="Y143" s="78"/>
      <c r="Z143" s="78"/>
      <c r="AA143" s="78"/>
      <c r="AB143" s="78"/>
      <c r="AC143" s="78"/>
      <c r="AD143" s="78"/>
      <c r="AE143" s="78"/>
      <c r="AF143" s="78"/>
      <c r="AG143" s="78"/>
      <c r="AH143" s="51"/>
      <c r="AI143" s="51"/>
    </row>
    <row r="144" spans="1:36" x14ac:dyDescent="0.25">
      <c r="G144" s="80"/>
      <c r="Q144" s="78"/>
      <c r="R144" s="78"/>
      <c r="S144" s="78"/>
      <c r="T144" s="78"/>
      <c r="U144" s="78"/>
      <c r="V144" s="78"/>
      <c r="W144" s="78"/>
      <c r="X144" s="78"/>
      <c r="Y144" s="78"/>
      <c r="Z144" s="78"/>
      <c r="AA144" s="78"/>
      <c r="AB144" s="78"/>
      <c r="AC144" s="78"/>
      <c r="AD144" s="78"/>
      <c r="AE144" s="78"/>
      <c r="AF144" s="78"/>
      <c r="AG144" s="78"/>
      <c r="AH144" s="51"/>
      <c r="AI144" s="51"/>
    </row>
    <row r="145" spans="7:35" x14ac:dyDescent="0.25">
      <c r="G145" s="80"/>
      <c r="Q145" s="78"/>
      <c r="R145" s="78"/>
      <c r="S145" s="78"/>
      <c r="T145" s="78"/>
      <c r="U145" s="78"/>
      <c r="V145" s="78"/>
      <c r="W145" s="78"/>
      <c r="X145" s="78"/>
      <c r="Y145" s="78"/>
      <c r="Z145" s="78"/>
      <c r="AA145" s="78"/>
      <c r="AB145" s="78"/>
      <c r="AC145" s="78"/>
      <c r="AD145" s="78"/>
      <c r="AE145" s="78"/>
      <c r="AF145" s="78"/>
      <c r="AG145" s="78"/>
      <c r="AH145" s="51"/>
      <c r="AI145" s="51"/>
    </row>
    <row r="146" spans="7:35" x14ac:dyDescent="0.25">
      <c r="G146" s="80"/>
      <c r="Q146" s="78"/>
      <c r="R146" s="78"/>
      <c r="S146" s="78"/>
      <c r="T146" s="78"/>
      <c r="U146" s="78"/>
      <c r="V146" s="78"/>
      <c r="W146" s="78"/>
      <c r="X146" s="78"/>
      <c r="Y146" s="78"/>
      <c r="Z146" s="78"/>
      <c r="AA146" s="78"/>
      <c r="AB146" s="78"/>
      <c r="AC146" s="78"/>
      <c r="AD146" s="78"/>
      <c r="AE146" s="78"/>
      <c r="AF146" s="78"/>
      <c r="AG146" s="78"/>
      <c r="AH146" s="51"/>
      <c r="AI146" s="51"/>
    </row>
    <row r="147" spans="7:35" x14ac:dyDescent="0.25">
      <c r="G147" s="80"/>
      <c r="Q147" s="78"/>
      <c r="R147" s="78"/>
      <c r="S147" s="78"/>
      <c r="T147" s="78"/>
      <c r="U147" s="78"/>
      <c r="V147" s="78"/>
      <c r="W147" s="78"/>
      <c r="X147" s="78"/>
      <c r="Y147" s="78"/>
      <c r="Z147" s="78"/>
      <c r="AA147" s="78"/>
      <c r="AB147" s="78"/>
      <c r="AC147" s="78"/>
      <c r="AD147" s="78"/>
      <c r="AE147" s="78"/>
      <c r="AF147" s="78"/>
      <c r="AG147" s="78"/>
      <c r="AH147" s="51"/>
      <c r="AI147" s="51"/>
    </row>
    <row r="148" spans="7:35" x14ac:dyDescent="0.25">
      <c r="G148" s="80"/>
      <c r="Q148" s="78"/>
      <c r="R148" s="78"/>
      <c r="S148" s="78"/>
      <c r="T148" s="78"/>
      <c r="U148" s="78"/>
      <c r="V148" s="78"/>
      <c r="W148" s="78"/>
      <c r="X148" s="78"/>
      <c r="Y148" s="78"/>
      <c r="Z148" s="78"/>
      <c r="AA148" s="78"/>
      <c r="AB148" s="78"/>
      <c r="AC148" s="78"/>
      <c r="AD148" s="78"/>
      <c r="AE148" s="78"/>
      <c r="AF148" s="78"/>
      <c r="AG148" s="78"/>
      <c r="AH148" s="51"/>
      <c r="AI148" s="51"/>
    </row>
    <row r="149" spans="7:35" x14ac:dyDescent="0.25">
      <c r="G149" s="80"/>
      <c r="Q149" s="78"/>
      <c r="R149" s="78"/>
      <c r="S149" s="78"/>
      <c r="T149" s="78"/>
      <c r="U149" s="78"/>
      <c r="V149" s="78"/>
      <c r="W149" s="78"/>
      <c r="X149" s="78"/>
      <c r="Y149" s="78"/>
      <c r="Z149" s="78"/>
      <c r="AA149" s="78"/>
      <c r="AB149" s="78"/>
      <c r="AC149" s="78"/>
      <c r="AD149" s="78"/>
      <c r="AE149" s="78"/>
      <c r="AF149" s="78"/>
      <c r="AG149" s="78"/>
      <c r="AH149" s="51"/>
      <c r="AI149" s="51"/>
    </row>
    <row r="150" spans="7:35" x14ac:dyDescent="0.25">
      <c r="G150" s="80"/>
      <c r="Q150" s="78"/>
      <c r="R150" s="78"/>
      <c r="S150" s="78"/>
      <c r="T150" s="78"/>
      <c r="U150" s="78"/>
      <c r="V150" s="78"/>
      <c r="W150" s="78"/>
      <c r="X150" s="78"/>
      <c r="Y150" s="78"/>
      <c r="Z150" s="78"/>
      <c r="AA150" s="78"/>
      <c r="AB150" s="78"/>
      <c r="AC150" s="78"/>
      <c r="AD150" s="78"/>
      <c r="AE150" s="78"/>
      <c r="AF150" s="78"/>
      <c r="AG150" s="78"/>
      <c r="AH150" s="51"/>
      <c r="AI150" s="51"/>
    </row>
    <row r="151" spans="7:35" x14ac:dyDescent="0.25">
      <c r="G151" s="80"/>
      <c r="Q151" s="78"/>
      <c r="R151" s="78"/>
      <c r="S151" s="78"/>
      <c r="T151" s="78"/>
      <c r="U151" s="78"/>
      <c r="V151" s="78"/>
      <c r="W151" s="78"/>
      <c r="X151" s="78"/>
      <c r="Y151" s="78"/>
      <c r="Z151" s="78"/>
      <c r="AA151" s="78"/>
      <c r="AB151" s="78"/>
      <c r="AC151" s="78"/>
      <c r="AD151" s="78"/>
      <c r="AE151" s="78"/>
      <c r="AF151" s="78"/>
      <c r="AG151" s="78"/>
      <c r="AH151" s="51"/>
      <c r="AI151" s="51"/>
    </row>
    <row r="152" spans="7:35" x14ac:dyDescent="0.25">
      <c r="G152" s="80"/>
      <c r="Q152" s="78"/>
      <c r="R152" s="78"/>
      <c r="S152" s="78"/>
      <c r="T152" s="78"/>
      <c r="U152" s="78"/>
      <c r="V152" s="78"/>
      <c r="W152" s="78"/>
      <c r="X152" s="78"/>
      <c r="Y152" s="78"/>
      <c r="Z152" s="78"/>
      <c r="AA152" s="78"/>
      <c r="AB152" s="78"/>
      <c r="AC152" s="78"/>
      <c r="AD152" s="78"/>
      <c r="AE152" s="78"/>
      <c r="AF152" s="78"/>
      <c r="AG152" s="78"/>
      <c r="AH152" s="51"/>
      <c r="AI152" s="51"/>
    </row>
    <row r="153" spans="7:35" x14ac:dyDescent="0.25">
      <c r="G153" s="80"/>
      <c r="Q153" s="78"/>
      <c r="R153" s="78"/>
      <c r="S153" s="78"/>
      <c r="T153" s="78"/>
      <c r="U153" s="78"/>
      <c r="V153" s="78"/>
      <c r="W153" s="78"/>
      <c r="X153" s="78"/>
      <c r="Y153" s="78"/>
      <c r="Z153" s="78"/>
      <c r="AA153" s="78"/>
      <c r="AB153" s="78"/>
      <c r="AC153" s="78"/>
      <c r="AD153" s="78"/>
      <c r="AE153" s="78"/>
      <c r="AF153" s="78"/>
      <c r="AG153" s="78"/>
      <c r="AH153" s="51"/>
      <c r="AI153" s="51"/>
    </row>
    <row r="154" spans="7:35" x14ac:dyDescent="0.25">
      <c r="G154" s="80"/>
      <c r="Q154" s="78"/>
      <c r="R154" s="78"/>
      <c r="S154" s="78"/>
      <c r="T154" s="78"/>
      <c r="U154" s="78"/>
      <c r="V154" s="78"/>
      <c r="W154" s="78"/>
      <c r="X154" s="78"/>
      <c r="Y154" s="78"/>
      <c r="Z154" s="78"/>
      <c r="AA154" s="78"/>
      <c r="AB154" s="78"/>
      <c r="AC154" s="78"/>
      <c r="AD154" s="78"/>
      <c r="AE154" s="78"/>
      <c r="AF154" s="78"/>
      <c r="AG154" s="78"/>
      <c r="AH154" s="51"/>
      <c r="AI154" s="51"/>
    </row>
    <row r="155" spans="7:35" x14ac:dyDescent="0.25">
      <c r="G155" s="80"/>
      <c r="Q155" s="78"/>
      <c r="R155" s="78"/>
      <c r="S155" s="78"/>
      <c r="T155" s="78"/>
      <c r="U155" s="78"/>
      <c r="V155" s="78"/>
      <c r="W155" s="78"/>
      <c r="X155" s="78"/>
      <c r="Y155" s="78"/>
      <c r="Z155" s="78"/>
      <c r="AA155" s="78"/>
      <c r="AB155" s="78"/>
      <c r="AC155" s="78"/>
      <c r="AD155" s="78"/>
      <c r="AE155" s="78"/>
      <c r="AF155" s="78"/>
      <c r="AG155" s="78"/>
      <c r="AH155" s="51"/>
      <c r="AI155" s="51"/>
    </row>
    <row r="156" spans="7:35" x14ac:dyDescent="0.25">
      <c r="G156" s="80"/>
      <c r="Q156" s="78"/>
      <c r="R156" s="78"/>
      <c r="S156" s="78"/>
      <c r="T156" s="78"/>
      <c r="U156" s="78"/>
      <c r="V156" s="78"/>
      <c r="W156" s="78"/>
      <c r="X156" s="78"/>
      <c r="Y156" s="78"/>
      <c r="Z156" s="78"/>
      <c r="AA156" s="78"/>
      <c r="AB156" s="78"/>
      <c r="AC156" s="78"/>
      <c r="AD156" s="78"/>
      <c r="AE156" s="78"/>
      <c r="AF156" s="78"/>
      <c r="AG156" s="78"/>
      <c r="AH156" s="51"/>
      <c r="AI156" s="51"/>
    </row>
    <row r="157" spans="7:35" x14ac:dyDescent="0.25">
      <c r="G157" s="80"/>
      <c r="Q157" s="78"/>
      <c r="R157" s="78"/>
      <c r="S157" s="78"/>
      <c r="T157" s="78"/>
      <c r="U157" s="78"/>
      <c r="V157" s="78"/>
      <c r="W157" s="78"/>
      <c r="X157" s="78"/>
      <c r="Y157" s="78"/>
      <c r="Z157" s="78"/>
      <c r="AA157" s="78"/>
      <c r="AB157" s="78"/>
      <c r="AC157" s="78"/>
      <c r="AD157" s="78"/>
      <c r="AE157" s="78"/>
      <c r="AF157" s="78"/>
      <c r="AG157" s="78"/>
      <c r="AH157" s="51"/>
      <c r="AI157" s="51"/>
    </row>
    <row r="158" spans="7:35" x14ac:dyDescent="0.25">
      <c r="G158" s="80"/>
      <c r="Q158" s="78"/>
      <c r="R158" s="78"/>
      <c r="S158" s="78"/>
      <c r="T158" s="78"/>
      <c r="U158" s="78"/>
      <c r="V158" s="78"/>
      <c r="W158" s="78"/>
      <c r="X158" s="78"/>
      <c r="Y158" s="78"/>
      <c r="Z158" s="78"/>
      <c r="AA158" s="78"/>
      <c r="AB158" s="78"/>
      <c r="AC158" s="78"/>
      <c r="AD158" s="78"/>
      <c r="AE158" s="78"/>
      <c r="AF158" s="78"/>
      <c r="AG158" s="78"/>
      <c r="AH158" s="51"/>
      <c r="AI158" s="51"/>
    </row>
    <row r="159" spans="7:35" x14ac:dyDescent="0.25">
      <c r="G159" s="80"/>
      <c r="Q159" s="78"/>
      <c r="R159" s="78"/>
      <c r="S159" s="78"/>
      <c r="T159" s="78"/>
      <c r="U159" s="78"/>
      <c r="V159" s="78"/>
      <c r="W159" s="78"/>
      <c r="X159" s="78"/>
      <c r="Y159" s="78"/>
      <c r="Z159" s="78"/>
      <c r="AA159" s="78"/>
      <c r="AB159" s="78"/>
      <c r="AC159" s="78"/>
      <c r="AD159" s="78"/>
      <c r="AE159" s="78"/>
      <c r="AF159" s="78"/>
      <c r="AG159" s="78"/>
      <c r="AH159" s="51"/>
      <c r="AI159" s="51"/>
    </row>
    <row r="160" spans="7:35" x14ac:dyDescent="0.25">
      <c r="G160" s="80"/>
      <c r="Q160" s="78"/>
      <c r="R160" s="78"/>
      <c r="S160" s="78"/>
      <c r="T160" s="78"/>
      <c r="U160" s="78"/>
      <c r="V160" s="78"/>
      <c r="W160" s="78"/>
      <c r="X160" s="78"/>
      <c r="Y160" s="78"/>
      <c r="Z160" s="78"/>
      <c r="AA160" s="78"/>
      <c r="AB160" s="78"/>
      <c r="AC160" s="78"/>
      <c r="AD160" s="78"/>
      <c r="AE160" s="78"/>
      <c r="AF160" s="78"/>
      <c r="AG160" s="78"/>
      <c r="AH160" s="51"/>
      <c r="AI160" s="51"/>
    </row>
    <row r="161" spans="7:35" x14ac:dyDescent="0.25">
      <c r="G161" s="80"/>
      <c r="Q161" s="78"/>
      <c r="R161" s="78"/>
      <c r="S161" s="78"/>
      <c r="T161" s="78"/>
      <c r="U161" s="78"/>
      <c r="V161" s="78"/>
      <c r="W161" s="78"/>
      <c r="X161" s="78"/>
      <c r="Y161" s="78"/>
      <c r="Z161" s="78"/>
      <c r="AA161" s="78"/>
      <c r="AB161" s="78"/>
      <c r="AC161" s="78"/>
      <c r="AD161" s="78"/>
      <c r="AE161" s="78"/>
      <c r="AF161" s="78"/>
      <c r="AG161" s="78"/>
      <c r="AH161" s="51"/>
      <c r="AI161" s="51"/>
    </row>
    <row r="162" spans="7:35" x14ac:dyDescent="0.25">
      <c r="G162" s="80"/>
      <c r="Q162" s="78"/>
      <c r="R162" s="78"/>
      <c r="S162" s="78"/>
      <c r="T162" s="78"/>
      <c r="U162" s="78"/>
      <c r="V162" s="78"/>
      <c r="W162" s="78"/>
      <c r="X162" s="78"/>
      <c r="Y162" s="78"/>
      <c r="Z162" s="78"/>
      <c r="AA162" s="78"/>
      <c r="AB162" s="78"/>
      <c r="AC162" s="78"/>
      <c r="AD162" s="78"/>
      <c r="AE162" s="78"/>
      <c r="AF162" s="78"/>
      <c r="AG162" s="78"/>
      <c r="AH162" s="51"/>
      <c r="AI162" s="51"/>
    </row>
    <row r="163" spans="7:35" x14ac:dyDescent="0.25">
      <c r="G163" s="80"/>
      <c r="Q163" s="78"/>
      <c r="R163" s="78"/>
      <c r="S163" s="78"/>
      <c r="T163" s="78"/>
      <c r="U163" s="78"/>
      <c r="V163" s="78"/>
      <c r="W163" s="78"/>
      <c r="X163" s="78"/>
      <c r="Y163" s="78"/>
      <c r="Z163" s="78"/>
      <c r="AA163" s="78"/>
      <c r="AB163" s="78"/>
      <c r="AC163" s="78"/>
      <c r="AD163" s="78"/>
      <c r="AE163" s="78"/>
      <c r="AF163" s="78"/>
      <c r="AG163" s="78"/>
      <c r="AH163" s="51"/>
      <c r="AI163" s="51"/>
    </row>
    <row r="164" spans="7:35" x14ac:dyDescent="0.25">
      <c r="G164" s="80"/>
      <c r="Q164" s="78"/>
      <c r="R164" s="78"/>
      <c r="S164" s="78"/>
      <c r="T164" s="78"/>
      <c r="U164" s="78"/>
      <c r="V164" s="78"/>
      <c r="W164" s="78"/>
      <c r="X164" s="78"/>
      <c r="Y164" s="78"/>
      <c r="Z164" s="78"/>
      <c r="AA164" s="78"/>
      <c r="AB164" s="78"/>
      <c r="AC164" s="78"/>
      <c r="AD164" s="78"/>
      <c r="AE164" s="78"/>
      <c r="AF164" s="78"/>
      <c r="AG164" s="78"/>
      <c r="AH164" s="51"/>
      <c r="AI164" s="51"/>
    </row>
    <row r="165" spans="7:35" x14ac:dyDescent="0.25">
      <c r="Q165" s="78"/>
      <c r="R165" s="78"/>
      <c r="S165" s="78"/>
      <c r="T165" s="78"/>
      <c r="U165" s="78"/>
      <c r="V165" s="78"/>
      <c r="W165" s="78"/>
      <c r="X165" s="78"/>
      <c r="Y165" s="78"/>
      <c r="Z165" s="78"/>
      <c r="AA165" s="78"/>
      <c r="AB165" s="78"/>
      <c r="AC165" s="78"/>
      <c r="AD165" s="78"/>
      <c r="AE165" s="78"/>
      <c r="AF165" s="78"/>
      <c r="AG165" s="78"/>
      <c r="AH165" s="51"/>
      <c r="AI165" s="51"/>
    </row>
    <row r="166" spans="7:35" x14ac:dyDescent="0.25">
      <c r="Q166" s="78"/>
      <c r="R166" s="78"/>
      <c r="S166" s="78"/>
      <c r="T166" s="78"/>
      <c r="U166" s="78"/>
      <c r="V166" s="78"/>
      <c r="W166" s="78"/>
      <c r="X166" s="78"/>
      <c r="Y166" s="78"/>
      <c r="Z166" s="78"/>
      <c r="AA166" s="78"/>
      <c r="AB166" s="78"/>
      <c r="AC166" s="78"/>
      <c r="AD166" s="78"/>
      <c r="AE166" s="78"/>
      <c r="AF166" s="78"/>
      <c r="AG166" s="78"/>
      <c r="AH166" s="51"/>
      <c r="AI166" s="51"/>
    </row>
    <row r="167" spans="7:35" x14ac:dyDescent="0.25">
      <c r="Q167" s="78"/>
      <c r="R167" s="78"/>
      <c r="S167" s="78"/>
      <c r="T167" s="78"/>
      <c r="U167" s="78"/>
      <c r="V167" s="78"/>
      <c r="W167" s="78"/>
      <c r="X167" s="78"/>
      <c r="Y167" s="78"/>
      <c r="Z167" s="78"/>
      <c r="AA167" s="78"/>
      <c r="AB167" s="78"/>
      <c r="AC167" s="78"/>
      <c r="AD167" s="78"/>
      <c r="AE167" s="78"/>
      <c r="AF167" s="78"/>
      <c r="AG167" s="78"/>
      <c r="AH167" s="51"/>
      <c r="AI167" s="51"/>
    </row>
    <row r="168" spans="7:35" x14ac:dyDescent="0.25">
      <c r="Q168" s="78"/>
      <c r="R168" s="78"/>
      <c r="S168" s="78"/>
      <c r="T168" s="78"/>
      <c r="U168" s="78"/>
      <c r="V168" s="78"/>
      <c r="W168" s="78"/>
      <c r="X168" s="78"/>
      <c r="Y168" s="78"/>
      <c r="Z168" s="78"/>
      <c r="AA168" s="78"/>
      <c r="AB168" s="78"/>
      <c r="AC168" s="78"/>
      <c r="AD168" s="78"/>
      <c r="AE168" s="78"/>
      <c r="AF168" s="78"/>
      <c r="AG168" s="78"/>
      <c r="AH168" s="51"/>
      <c r="AI168" s="51"/>
    </row>
    <row r="169" spans="7:35" x14ac:dyDescent="0.25">
      <c r="Q169" s="78"/>
      <c r="R169" s="78"/>
      <c r="S169" s="78"/>
      <c r="T169" s="78"/>
      <c r="U169" s="78"/>
      <c r="V169" s="78"/>
      <c r="W169" s="78"/>
      <c r="X169" s="78"/>
      <c r="Y169" s="78"/>
      <c r="Z169" s="78"/>
      <c r="AA169" s="78"/>
      <c r="AB169" s="78"/>
      <c r="AC169" s="78"/>
      <c r="AD169" s="78"/>
      <c r="AE169" s="78"/>
      <c r="AF169" s="78"/>
      <c r="AG169" s="78"/>
      <c r="AH169" s="51"/>
      <c r="AI169" s="51"/>
    </row>
    <row r="170" spans="7:35" x14ac:dyDescent="0.25">
      <c r="Q170" s="78"/>
      <c r="R170" s="78"/>
      <c r="S170" s="78"/>
      <c r="T170" s="78"/>
      <c r="U170" s="78"/>
      <c r="V170" s="78"/>
      <c r="W170" s="78"/>
      <c r="X170" s="78"/>
      <c r="Y170" s="78"/>
      <c r="Z170" s="78"/>
      <c r="AA170" s="78"/>
      <c r="AB170" s="78"/>
      <c r="AC170" s="78"/>
      <c r="AD170" s="78"/>
      <c r="AE170" s="78"/>
      <c r="AF170" s="78"/>
      <c r="AG170" s="78"/>
      <c r="AH170" s="51"/>
      <c r="AI170" s="51"/>
    </row>
    <row r="171" spans="7:35" x14ac:dyDescent="0.25">
      <c r="Q171" s="78"/>
      <c r="R171" s="78"/>
      <c r="S171" s="78"/>
      <c r="T171" s="78"/>
      <c r="U171" s="78"/>
      <c r="V171" s="78"/>
      <c r="W171" s="78"/>
      <c r="X171" s="78"/>
      <c r="Y171" s="78"/>
      <c r="Z171" s="78"/>
      <c r="AA171" s="78"/>
      <c r="AB171" s="78"/>
      <c r="AC171" s="78"/>
      <c r="AD171" s="78"/>
      <c r="AE171" s="78"/>
      <c r="AF171" s="78"/>
      <c r="AG171" s="78"/>
      <c r="AH171" s="51"/>
      <c r="AI171" s="51"/>
    </row>
    <row r="172" spans="7:35" x14ac:dyDescent="0.25">
      <c r="Q172" s="78"/>
      <c r="R172" s="78"/>
      <c r="S172" s="78"/>
      <c r="T172" s="78"/>
      <c r="U172" s="78"/>
      <c r="V172" s="78"/>
      <c r="W172" s="78"/>
      <c r="X172" s="78"/>
      <c r="Y172" s="78"/>
      <c r="Z172" s="78"/>
      <c r="AA172" s="78"/>
      <c r="AB172" s="78"/>
      <c r="AC172" s="78"/>
      <c r="AD172" s="78"/>
      <c r="AE172" s="78"/>
      <c r="AF172" s="78"/>
      <c r="AG172" s="78"/>
      <c r="AH172" s="51"/>
      <c r="AI172" s="51"/>
    </row>
    <row r="173" spans="7:35" x14ac:dyDescent="0.25">
      <c r="Q173" s="78"/>
      <c r="R173" s="78"/>
      <c r="S173" s="78"/>
      <c r="T173" s="78"/>
      <c r="U173" s="78"/>
      <c r="V173" s="78"/>
      <c r="W173" s="78"/>
      <c r="X173" s="78"/>
      <c r="Y173" s="78"/>
      <c r="Z173" s="78"/>
      <c r="AA173" s="78"/>
      <c r="AB173" s="78"/>
      <c r="AC173" s="78"/>
      <c r="AD173" s="78"/>
      <c r="AE173" s="78"/>
      <c r="AF173" s="78"/>
      <c r="AG173" s="78"/>
      <c r="AH173" s="51"/>
      <c r="AI173" s="51"/>
    </row>
    <row r="174" spans="7:35" x14ac:dyDescent="0.25">
      <c r="Q174" s="78"/>
      <c r="R174" s="78"/>
      <c r="S174" s="78"/>
      <c r="T174" s="78"/>
      <c r="U174" s="78"/>
      <c r="V174" s="78"/>
      <c r="W174" s="78"/>
      <c r="X174" s="78"/>
      <c r="Y174" s="78"/>
      <c r="Z174" s="78"/>
      <c r="AA174" s="78"/>
      <c r="AB174" s="78"/>
      <c r="AC174" s="78"/>
      <c r="AD174" s="78"/>
      <c r="AE174" s="78"/>
      <c r="AF174" s="78"/>
      <c r="AG174" s="78"/>
      <c r="AH174" s="51"/>
      <c r="AI174" s="51"/>
    </row>
    <row r="175" spans="7:35" x14ac:dyDescent="0.25">
      <c r="Q175" s="78"/>
      <c r="R175" s="78"/>
      <c r="S175" s="78"/>
      <c r="T175" s="78"/>
      <c r="U175" s="78"/>
      <c r="V175" s="78"/>
      <c r="W175" s="78"/>
      <c r="X175" s="78"/>
      <c r="Y175" s="78"/>
      <c r="Z175" s="78"/>
      <c r="AA175" s="78"/>
      <c r="AB175" s="78"/>
      <c r="AC175" s="78"/>
      <c r="AD175" s="78"/>
      <c r="AE175" s="78"/>
      <c r="AF175" s="78"/>
      <c r="AG175" s="78"/>
      <c r="AH175" s="51"/>
      <c r="AI175" s="51"/>
    </row>
    <row r="176" spans="7:35" x14ac:dyDescent="0.25">
      <c r="Q176" s="78"/>
      <c r="R176" s="78"/>
      <c r="S176" s="78"/>
      <c r="T176" s="78"/>
      <c r="U176" s="78"/>
      <c r="V176" s="78"/>
      <c r="W176" s="78"/>
      <c r="X176" s="78"/>
      <c r="Y176" s="78"/>
      <c r="Z176" s="78"/>
      <c r="AA176" s="78"/>
      <c r="AB176" s="78"/>
      <c r="AC176" s="78"/>
      <c r="AD176" s="78"/>
      <c r="AE176" s="78"/>
      <c r="AF176" s="78"/>
      <c r="AG176" s="78"/>
      <c r="AH176" s="51"/>
      <c r="AI176" s="51"/>
    </row>
    <row r="177" spans="17:35" x14ac:dyDescent="0.25">
      <c r="Q177" s="78"/>
      <c r="R177" s="78"/>
      <c r="S177" s="78"/>
      <c r="T177" s="78"/>
      <c r="U177" s="78"/>
      <c r="V177" s="78"/>
      <c r="W177" s="78"/>
      <c r="X177" s="78"/>
      <c r="Y177" s="78"/>
      <c r="Z177" s="78"/>
      <c r="AA177" s="78"/>
      <c r="AB177" s="78"/>
      <c r="AC177" s="78"/>
      <c r="AD177" s="78"/>
      <c r="AE177" s="78"/>
      <c r="AF177" s="78"/>
      <c r="AG177" s="78"/>
      <c r="AH177" s="51"/>
      <c r="AI177" s="51"/>
    </row>
    <row r="178" spans="17:35" x14ac:dyDescent="0.25">
      <c r="Q178" s="78"/>
      <c r="R178" s="78"/>
      <c r="S178" s="78"/>
      <c r="T178" s="78"/>
      <c r="U178" s="78"/>
      <c r="V178" s="78"/>
      <c r="W178" s="78"/>
      <c r="X178" s="78"/>
      <c r="Y178" s="78"/>
      <c r="Z178" s="78"/>
      <c r="AA178" s="78"/>
      <c r="AB178" s="78"/>
      <c r="AC178" s="78"/>
      <c r="AD178" s="78"/>
      <c r="AE178" s="78"/>
      <c r="AF178" s="78"/>
      <c r="AG178" s="78"/>
      <c r="AH178" s="51"/>
      <c r="AI178" s="51"/>
    </row>
    <row r="179" spans="17:35" x14ac:dyDescent="0.25">
      <c r="Q179" s="78"/>
      <c r="R179" s="78"/>
      <c r="S179" s="78"/>
      <c r="T179" s="78"/>
      <c r="U179" s="78"/>
      <c r="V179" s="78"/>
      <c r="W179" s="78"/>
      <c r="X179" s="78"/>
      <c r="Y179" s="78"/>
      <c r="Z179" s="78"/>
      <c r="AA179" s="78"/>
      <c r="AB179" s="78"/>
      <c r="AC179" s="78"/>
      <c r="AD179" s="78"/>
      <c r="AE179" s="78"/>
      <c r="AF179" s="78"/>
      <c r="AG179" s="78"/>
      <c r="AH179" s="51"/>
      <c r="AI179" s="51"/>
    </row>
    <row r="180" spans="17:35" x14ac:dyDescent="0.25">
      <c r="Q180" s="78"/>
      <c r="R180" s="78"/>
      <c r="S180" s="78"/>
      <c r="T180" s="78"/>
      <c r="U180" s="78"/>
      <c r="V180" s="78"/>
      <c r="W180" s="78"/>
      <c r="X180" s="78"/>
      <c r="Y180" s="78"/>
      <c r="Z180" s="78"/>
      <c r="AA180" s="78"/>
      <c r="AB180" s="78"/>
      <c r="AC180" s="78"/>
      <c r="AD180" s="78"/>
      <c r="AE180" s="78"/>
      <c r="AF180" s="78"/>
      <c r="AG180" s="78"/>
      <c r="AH180" s="51"/>
      <c r="AI180" s="51"/>
    </row>
    <row r="181" spans="17:35" x14ac:dyDescent="0.25">
      <c r="Q181" s="78"/>
      <c r="R181" s="78"/>
      <c r="S181" s="78"/>
      <c r="T181" s="78"/>
      <c r="U181" s="78"/>
      <c r="V181" s="78"/>
      <c r="W181" s="78"/>
      <c r="X181" s="78"/>
      <c r="Y181" s="78"/>
      <c r="Z181" s="78"/>
      <c r="AA181" s="78"/>
      <c r="AB181" s="78"/>
      <c r="AC181" s="78"/>
      <c r="AD181" s="78"/>
      <c r="AE181" s="78"/>
      <c r="AF181" s="78"/>
      <c r="AG181" s="78"/>
      <c r="AH181" s="51"/>
      <c r="AI181" s="51"/>
    </row>
    <row r="182" spans="17:35" x14ac:dyDescent="0.25">
      <c r="Q182" s="78"/>
      <c r="R182" s="78"/>
      <c r="S182" s="78"/>
      <c r="T182" s="78"/>
      <c r="U182" s="78"/>
      <c r="V182" s="78"/>
      <c r="W182" s="78"/>
      <c r="X182" s="78"/>
      <c r="Y182" s="78"/>
      <c r="Z182" s="78"/>
      <c r="AA182" s="78"/>
      <c r="AB182" s="78"/>
      <c r="AC182" s="78"/>
      <c r="AD182" s="78"/>
      <c r="AE182" s="78"/>
      <c r="AF182" s="78"/>
      <c r="AG182" s="78"/>
      <c r="AH182" s="51"/>
      <c r="AI182" s="51"/>
    </row>
    <row r="183" spans="17:35" x14ac:dyDescent="0.25">
      <c r="Q183" s="78"/>
      <c r="R183" s="78"/>
      <c r="S183" s="78"/>
      <c r="T183" s="78"/>
      <c r="U183" s="78"/>
      <c r="V183" s="78"/>
      <c r="W183" s="78"/>
      <c r="X183" s="78"/>
      <c r="Y183" s="78"/>
      <c r="Z183" s="78"/>
      <c r="AA183" s="78"/>
      <c r="AB183" s="78"/>
      <c r="AC183" s="78"/>
      <c r="AD183" s="78"/>
      <c r="AE183" s="78"/>
      <c r="AF183" s="78"/>
      <c r="AG183" s="78"/>
      <c r="AH183" s="51"/>
      <c r="AI183" s="51"/>
    </row>
    <row r="184" spans="17:35" x14ac:dyDescent="0.25">
      <c r="Q184" s="78"/>
      <c r="R184" s="78"/>
      <c r="S184" s="78"/>
      <c r="T184" s="78"/>
      <c r="U184" s="78"/>
      <c r="V184" s="78"/>
      <c r="W184" s="78"/>
      <c r="X184" s="78"/>
      <c r="Y184" s="78"/>
      <c r="Z184" s="78"/>
      <c r="AA184" s="78"/>
      <c r="AB184" s="78"/>
      <c r="AC184" s="78"/>
      <c r="AD184" s="78"/>
      <c r="AE184" s="78"/>
      <c r="AF184" s="78"/>
      <c r="AG184" s="78"/>
      <c r="AH184" s="51"/>
      <c r="AI184" s="51"/>
    </row>
    <row r="185" spans="17:35" x14ac:dyDescent="0.25">
      <c r="Q185" s="78"/>
      <c r="R185" s="78"/>
      <c r="S185" s="78"/>
      <c r="T185" s="78"/>
      <c r="U185" s="78"/>
      <c r="V185" s="78"/>
      <c r="W185" s="78"/>
      <c r="X185" s="78"/>
      <c r="Y185" s="78"/>
      <c r="Z185" s="78"/>
      <c r="AA185" s="78"/>
      <c r="AB185" s="78"/>
      <c r="AC185" s="78"/>
      <c r="AD185" s="78"/>
      <c r="AE185" s="78"/>
      <c r="AF185" s="78"/>
      <c r="AG185" s="78"/>
      <c r="AH185" s="51"/>
      <c r="AI185" s="51"/>
    </row>
    <row r="186" spans="17:35" x14ac:dyDescent="0.25">
      <c r="Q186" s="78"/>
      <c r="R186" s="78"/>
      <c r="S186" s="78"/>
      <c r="T186" s="78"/>
      <c r="U186" s="78"/>
      <c r="V186" s="78"/>
      <c r="W186" s="78"/>
      <c r="X186" s="78"/>
      <c r="Y186" s="78"/>
      <c r="Z186" s="78"/>
      <c r="AA186" s="78"/>
      <c r="AB186" s="78"/>
      <c r="AC186" s="78"/>
      <c r="AD186" s="78"/>
      <c r="AE186" s="78"/>
      <c r="AF186" s="78"/>
      <c r="AG186" s="78"/>
      <c r="AH186" s="51"/>
      <c r="AI186" s="51"/>
    </row>
    <row r="187" spans="17:35" x14ac:dyDescent="0.25">
      <c r="Q187" s="78"/>
      <c r="R187" s="78"/>
      <c r="S187" s="78"/>
      <c r="T187" s="78"/>
      <c r="U187" s="78"/>
      <c r="V187" s="78"/>
      <c r="W187" s="78"/>
      <c r="X187" s="78"/>
      <c r="Y187" s="78"/>
      <c r="Z187" s="78"/>
      <c r="AA187" s="78"/>
      <c r="AB187" s="78"/>
      <c r="AC187" s="78"/>
      <c r="AD187" s="78"/>
      <c r="AE187" s="78"/>
      <c r="AF187" s="78"/>
      <c r="AG187" s="78"/>
      <c r="AH187" s="51"/>
      <c r="AI187" s="51"/>
    </row>
    <row r="188" spans="17:35" x14ac:dyDescent="0.25">
      <c r="Q188" s="78"/>
      <c r="R188" s="78"/>
      <c r="S188" s="78"/>
      <c r="T188" s="78"/>
      <c r="U188" s="78"/>
      <c r="V188" s="78"/>
      <c r="W188" s="78"/>
      <c r="X188" s="78"/>
      <c r="Y188" s="78"/>
      <c r="Z188" s="78"/>
      <c r="AA188" s="78"/>
      <c r="AB188" s="78"/>
      <c r="AC188" s="78"/>
      <c r="AD188" s="78"/>
      <c r="AE188" s="78"/>
      <c r="AF188" s="78"/>
      <c r="AG188" s="78"/>
      <c r="AH188" s="51"/>
      <c r="AI188" s="51"/>
    </row>
    <row r="189" spans="17:35" x14ac:dyDescent="0.25">
      <c r="Q189" s="78"/>
      <c r="R189" s="78"/>
      <c r="S189" s="78"/>
      <c r="T189" s="78"/>
      <c r="U189" s="78"/>
      <c r="V189" s="78"/>
      <c r="W189" s="78"/>
      <c r="X189" s="78"/>
      <c r="Y189" s="78"/>
      <c r="Z189" s="78"/>
      <c r="AA189" s="78"/>
      <c r="AB189" s="78"/>
      <c r="AC189" s="78"/>
      <c r="AD189" s="78"/>
      <c r="AE189" s="78"/>
      <c r="AF189" s="78"/>
      <c r="AG189" s="78"/>
      <c r="AH189" s="51"/>
      <c r="AI189" s="51"/>
    </row>
    <row r="190" spans="17:35" x14ac:dyDescent="0.25">
      <c r="Q190" s="78"/>
      <c r="R190" s="78"/>
      <c r="S190" s="78"/>
      <c r="T190" s="78"/>
      <c r="U190" s="78"/>
      <c r="V190" s="78"/>
      <c r="W190" s="78"/>
      <c r="X190" s="78"/>
      <c r="Y190" s="78"/>
      <c r="Z190" s="78"/>
      <c r="AA190" s="78"/>
      <c r="AB190" s="78"/>
      <c r="AC190" s="78"/>
      <c r="AD190" s="78"/>
      <c r="AE190" s="78"/>
      <c r="AF190" s="78"/>
      <c r="AG190" s="78"/>
      <c r="AH190" s="51"/>
      <c r="AI190" s="51"/>
    </row>
    <row r="191" spans="17:35" x14ac:dyDescent="0.25">
      <c r="Q191" s="78"/>
      <c r="R191" s="78"/>
      <c r="S191" s="78"/>
      <c r="T191" s="78"/>
      <c r="U191" s="78"/>
      <c r="V191" s="78"/>
      <c r="W191" s="78"/>
      <c r="X191" s="78"/>
      <c r="Y191" s="78"/>
      <c r="Z191" s="78"/>
      <c r="AA191" s="78"/>
      <c r="AB191" s="78"/>
      <c r="AC191" s="78"/>
      <c r="AD191" s="78"/>
      <c r="AE191" s="78"/>
      <c r="AF191" s="78"/>
      <c r="AG191" s="78"/>
      <c r="AH191" s="51"/>
      <c r="AI191" s="51"/>
    </row>
    <row r="192" spans="17:35" x14ac:dyDescent="0.25">
      <c r="Q192" s="78"/>
      <c r="R192" s="78"/>
      <c r="S192" s="78"/>
      <c r="T192" s="78"/>
      <c r="U192" s="78"/>
      <c r="V192" s="78"/>
      <c r="W192" s="78"/>
      <c r="X192" s="78"/>
      <c r="Y192" s="78"/>
      <c r="Z192" s="78"/>
      <c r="AA192" s="78"/>
      <c r="AB192" s="78"/>
      <c r="AC192" s="78"/>
      <c r="AD192" s="78"/>
      <c r="AE192" s="78"/>
      <c r="AF192" s="78"/>
      <c r="AG192" s="78"/>
      <c r="AH192" s="51"/>
      <c r="AI192" s="51"/>
    </row>
    <row r="193" spans="17:35" x14ac:dyDescent="0.25">
      <c r="Q193" s="78"/>
      <c r="R193" s="78"/>
      <c r="S193" s="78"/>
      <c r="T193" s="78"/>
      <c r="U193" s="78"/>
      <c r="V193" s="78"/>
      <c r="W193" s="78"/>
      <c r="X193" s="78"/>
      <c r="Y193" s="78"/>
      <c r="Z193" s="78"/>
      <c r="AA193" s="78"/>
      <c r="AB193" s="78"/>
      <c r="AC193" s="78"/>
      <c r="AD193" s="78"/>
      <c r="AE193" s="78"/>
      <c r="AF193" s="78"/>
      <c r="AG193" s="78"/>
      <c r="AH193" s="51"/>
      <c r="AI193" s="51"/>
    </row>
    <row r="194" spans="17:35" x14ac:dyDescent="0.25">
      <c r="Q194" s="78"/>
      <c r="R194" s="78"/>
      <c r="S194" s="78"/>
      <c r="T194" s="78"/>
      <c r="U194" s="78"/>
      <c r="V194" s="78"/>
      <c r="W194" s="78"/>
      <c r="X194" s="78"/>
      <c r="Y194" s="78"/>
      <c r="Z194" s="78"/>
      <c r="AA194" s="78"/>
      <c r="AB194" s="78"/>
      <c r="AC194" s="78"/>
      <c r="AD194" s="78"/>
      <c r="AE194" s="78"/>
      <c r="AF194" s="78"/>
      <c r="AG194" s="78"/>
      <c r="AH194" s="51"/>
      <c r="AI194" s="51"/>
    </row>
    <row r="195" spans="17:35" x14ac:dyDescent="0.25">
      <c r="Q195" s="78"/>
      <c r="R195" s="78"/>
      <c r="S195" s="78"/>
      <c r="T195" s="78"/>
      <c r="U195" s="78"/>
      <c r="V195" s="78"/>
      <c r="W195" s="78"/>
      <c r="X195" s="78"/>
      <c r="Y195" s="78"/>
      <c r="Z195" s="78"/>
      <c r="AA195" s="78"/>
      <c r="AB195" s="78"/>
      <c r="AC195" s="78"/>
      <c r="AD195" s="78"/>
      <c r="AE195" s="78"/>
      <c r="AF195" s="78"/>
      <c r="AG195" s="78"/>
      <c r="AH195" s="51"/>
      <c r="AI195" s="51"/>
    </row>
    <row r="196" spans="17:35" x14ac:dyDescent="0.25">
      <c r="Q196" s="78"/>
      <c r="R196" s="78"/>
      <c r="S196" s="78"/>
      <c r="T196" s="78"/>
      <c r="U196" s="78"/>
      <c r="V196" s="78"/>
      <c r="W196" s="78"/>
      <c r="X196" s="78"/>
      <c r="Y196" s="78"/>
      <c r="Z196" s="78"/>
      <c r="AA196" s="78"/>
      <c r="AB196" s="78"/>
      <c r="AC196" s="78"/>
      <c r="AD196" s="78"/>
      <c r="AE196" s="78"/>
      <c r="AF196" s="78"/>
      <c r="AG196" s="78"/>
      <c r="AH196" s="51"/>
      <c r="AI196" s="51"/>
    </row>
    <row r="197" spans="17:35" x14ac:dyDescent="0.25">
      <c r="Q197" s="78"/>
      <c r="R197" s="78"/>
      <c r="S197" s="78"/>
      <c r="T197" s="78"/>
      <c r="U197" s="78"/>
      <c r="V197" s="78"/>
      <c r="W197" s="78"/>
      <c r="X197" s="78"/>
      <c r="Y197" s="78"/>
      <c r="Z197" s="78"/>
      <c r="AA197" s="78"/>
      <c r="AB197" s="78"/>
      <c r="AC197" s="78"/>
      <c r="AD197" s="78"/>
      <c r="AE197" s="78"/>
      <c r="AF197" s="78"/>
      <c r="AG197" s="78"/>
      <c r="AH197" s="51"/>
      <c r="AI197" s="51"/>
    </row>
    <row r="198" spans="17:35" x14ac:dyDescent="0.25">
      <c r="Q198" s="78"/>
      <c r="R198" s="78"/>
      <c r="S198" s="78"/>
      <c r="T198" s="78"/>
      <c r="U198" s="78"/>
      <c r="V198" s="78"/>
      <c r="W198" s="78"/>
      <c r="X198" s="78"/>
      <c r="Y198" s="78"/>
      <c r="Z198" s="78"/>
      <c r="AA198" s="78"/>
      <c r="AB198" s="78"/>
      <c r="AC198" s="78"/>
      <c r="AD198" s="78"/>
      <c r="AE198" s="78"/>
      <c r="AF198" s="78"/>
      <c r="AG198" s="78"/>
      <c r="AH198" s="51"/>
      <c r="AI198" s="51"/>
    </row>
    <row r="199" spans="17:35" x14ac:dyDescent="0.25">
      <c r="Q199" s="78"/>
      <c r="R199" s="78"/>
      <c r="S199" s="78"/>
      <c r="T199" s="78"/>
      <c r="U199" s="78"/>
      <c r="V199" s="78"/>
      <c r="W199" s="78"/>
      <c r="X199" s="78"/>
      <c r="Y199" s="78"/>
      <c r="Z199" s="78"/>
      <c r="AA199" s="78"/>
      <c r="AB199" s="78"/>
      <c r="AC199" s="78"/>
      <c r="AD199" s="78"/>
      <c r="AE199" s="78"/>
      <c r="AF199" s="78"/>
      <c r="AG199" s="78"/>
      <c r="AH199" s="51"/>
      <c r="AI199" s="51"/>
    </row>
    <row r="200" spans="17:35" x14ac:dyDescent="0.25">
      <c r="Q200" s="78"/>
      <c r="R200" s="78"/>
      <c r="S200" s="78"/>
      <c r="T200" s="78"/>
      <c r="U200" s="78"/>
      <c r="V200" s="78"/>
      <c r="W200" s="78"/>
      <c r="X200" s="78"/>
      <c r="Y200" s="78"/>
      <c r="Z200" s="78"/>
      <c r="AA200" s="78"/>
      <c r="AB200" s="78"/>
      <c r="AC200" s="78"/>
      <c r="AD200" s="78"/>
      <c r="AE200" s="78"/>
      <c r="AF200" s="78"/>
      <c r="AG200" s="78"/>
      <c r="AH200" s="51"/>
      <c r="AI200" s="51"/>
    </row>
    <row r="201" spans="17:35" x14ac:dyDescent="0.25">
      <c r="Q201" s="78"/>
      <c r="R201" s="78"/>
      <c r="S201" s="78"/>
      <c r="T201" s="78"/>
      <c r="U201" s="78"/>
      <c r="V201" s="78"/>
      <c r="W201" s="78"/>
      <c r="X201" s="78"/>
      <c r="Y201" s="78"/>
      <c r="Z201" s="78"/>
      <c r="AA201" s="78"/>
      <c r="AB201" s="78"/>
      <c r="AC201" s="78"/>
      <c r="AD201" s="78"/>
      <c r="AE201" s="78"/>
      <c r="AF201" s="78"/>
      <c r="AG201" s="78"/>
      <c r="AH201" s="51"/>
      <c r="AI201" s="51"/>
    </row>
    <row r="202" spans="17:35" x14ac:dyDescent="0.25">
      <c r="Q202" s="78"/>
      <c r="R202" s="78"/>
      <c r="S202" s="78"/>
      <c r="T202" s="78"/>
      <c r="U202" s="78"/>
      <c r="V202" s="78"/>
      <c r="W202" s="78"/>
      <c r="X202" s="78"/>
      <c r="Y202" s="78"/>
      <c r="Z202" s="78"/>
      <c r="AA202" s="78"/>
      <c r="AB202" s="78"/>
      <c r="AC202" s="78"/>
      <c r="AD202" s="78"/>
      <c r="AE202" s="78"/>
      <c r="AF202" s="78"/>
      <c r="AG202" s="78"/>
      <c r="AH202" s="51"/>
      <c r="AI202" s="51"/>
    </row>
    <row r="203" spans="17:35" x14ac:dyDescent="0.25">
      <c r="Q203" s="78"/>
      <c r="R203" s="78"/>
      <c r="S203" s="78"/>
      <c r="T203" s="78"/>
      <c r="U203" s="78"/>
      <c r="V203" s="78"/>
      <c r="W203" s="78"/>
      <c r="X203" s="78"/>
      <c r="Y203" s="78"/>
      <c r="Z203" s="78"/>
      <c r="AA203" s="78"/>
      <c r="AB203" s="78"/>
      <c r="AC203" s="78"/>
      <c r="AD203" s="78"/>
      <c r="AE203" s="78"/>
      <c r="AF203" s="78"/>
      <c r="AG203" s="78"/>
      <c r="AH203" s="51"/>
      <c r="AI203" s="51"/>
    </row>
    <row r="204" spans="17:35" x14ac:dyDescent="0.25">
      <c r="Q204" s="78"/>
      <c r="R204" s="78"/>
      <c r="S204" s="78"/>
      <c r="T204" s="78"/>
      <c r="U204" s="78"/>
      <c r="V204" s="78"/>
      <c r="W204" s="78"/>
      <c r="X204" s="78"/>
      <c r="Y204" s="78"/>
      <c r="Z204" s="78"/>
      <c r="AA204" s="78"/>
      <c r="AB204" s="78"/>
      <c r="AC204" s="78"/>
      <c r="AD204" s="78"/>
      <c r="AE204" s="78"/>
      <c r="AF204" s="78"/>
      <c r="AG204" s="78"/>
      <c r="AH204" s="51"/>
      <c r="AI204" s="51"/>
    </row>
    <row r="205" spans="17:35" x14ac:dyDescent="0.25">
      <c r="Q205" s="78"/>
      <c r="R205" s="78"/>
      <c r="S205" s="78"/>
      <c r="T205" s="78"/>
      <c r="U205" s="78"/>
      <c r="V205" s="78"/>
      <c r="W205" s="78"/>
      <c r="X205" s="78"/>
      <c r="Y205" s="78"/>
      <c r="Z205" s="78"/>
      <c r="AA205" s="78"/>
      <c r="AB205" s="78"/>
      <c r="AC205" s="78"/>
      <c r="AD205" s="78"/>
      <c r="AE205" s="78"/>
      <c r="AF205" s="78"/>
      <c r="AG205" s="78"/>
      <c r="AH205" s="51"/>
      <c r="AI205" s="51"/>
    </row>
    <row r="206" spans="17:35" x14ac:dyDescent="0.25">
      <c r="Q206" s="78"/>
      <c r="R206" s="78"/>
      <c r="S206" s="78"/>
      <c r="T206" s="78"/>
      <c r="U206" s="78"/>
      <c r="V206" s="78"/>
      <c r="W206" s="78"/>
      <c r="X206" s="78"/>
      <c r="Y206" s="78"/>
      <c r="Z206" s="78"/>
      <c r="AA206" s="78"/>
      <c r="AB206" s="78"/>
      <c r="AC206" s="78"/>
      <c r="AD206" s="78"/>
      <c r="AE206" s="78"/>
      <c r="AF206" s="78"/>
      <c r="AG206" s="78"/>
      <c r="AH206" s="51"/>
      <c r="AI206" s="51"/>
    </row>
    <row r="207" spans="17:35" x14ac:dyDescent="0.25">
      <c r="Q207" s="78"/>
      <c r="R207" s="78"/>
      <c r="S207" s="78"/>
      <c r="T207" s="78"/>
      <c r="U207" s="78"/>
      <c r="V207" s="78"/>
      <c r="W207" s="78"/>
      <c r="X207" s="78"/>
      <c r="Y207" s="78"/>
      <c r="Z207" s="78"/>
      <c r="AA207" s="78"/>
      <c r="AB207" s="78"/>
      <c r="AC207" s="78"/>
      <c r="AD207" s="78"/>
      <c r="AE207" s="78"/>
      <c r="AF207" s="78"/>
      <c r="AG207" s="78"/>
      <c r="AH207" s="51"/>
      <c r="AI207" s="51"/>
    </row>
    <row r="208" spans="17:35" x14ac:dyDescent="0.25">
      <c r="Q208" s="78"/>
      <c r="R208" s="78"/>
      <c r="S208" s="78"/>
      <c r="T208" s="78"/>
      <c r="U208" s="78"/>
      <c r="V208" s="78"/>
      <c r="W208" s="78"/>
      <c r="X208" s="78"/>
      <c r="Y208" s="78"/>
      <c r="Z208" s="78"/>
      <c r="AA208" s="78"/>
      <c r="AB208" s="78"/>
      <c r="AC208" s="78"/>
      <c r="AD208" s="78"/>
      <c r="AE208" s="78"/>
      <c r="AF208" s="78"/>
      <c r="AG208" s="78"/>
      <c r="AH208" s="51"/>
      <c r="AI208" s="51"/>
    </row>
    <row r="209" spans="17:35" x14ac:dyDescent="0.25">
      <c r="Q209" s="78"/>
      <c r="R209" s="78"/>
      <c r="S209" s="78"/>
      <c r="T209" s="78"/>
      <c r="U209" s="78"/>
      <c r="V209" s="78"/>
      <c r="W209" s="78"/>
      <c r="X209" s="78"/>
      <c r="Y209" s="78"/>
      <c r="Z209" s="78"/>
      <c r="AA209" s="78"/>
      <c r="AB209" s="78"/>
      <c r="AC209" s="78"/>
      <c r="AD209" s="78"/>
      <c r="AE209" s="78"/>
      <c r="AF209" s="78"/>
      <c r="AG209" s="78"/>
      <c r="AH209" s="51"/>
      <c r="AI209" s="51"/>
    </row>
    <row r="210" spans="17:35" x14ac:dyDescent="0.25">
      <c r="Q210" s="78"/>
      <c r="R210" s="78"/>
      <c r="S210" s="78"/>
      <c r="T210" s="78"/>
      <c r="U210" s="78"/>
      <c r="V210" s="78"/>
      <c r="W210" s="78"/>
      <c r="X210" s="78"/>
      <c r="Y210" s="78"/>
      <c r="Z210" s="78"/>
      <c r="AA210" s="78"/>
      <c r="AB210" s="78"/>
      <c r="AC210" s="78"/>
      <c r="AD210" s="78"/>
      <c r="AE210" s="78"/>
      <c r="AF210" s="78"/>
      <c r="AG210" s="78"/>
      <c r="AH210" s="51"/>
      <c r="AI210" s="51"/>
    </row>
    <row r="211" spans="17:35" x14ac:dyDescent="0.25">
      <c r="Q211" s="78"/>
      <c r="R211" s="78"/>
      <c r="S211" s="78"/>
      <c r="T211" s="78"/>
      <c r="U211" s="78"/>
      <c r="V211" s="78"/>
      <c r="W211" s="78"/>
      <c r="X211" s="78"/>
      <c r="Y211" s="78"/>
      <c r="Z211" s="78"/>
      <c r="AA211" s="78"/>
      <c r="AB211" s="78"/>
      <c r="AC211" s="78"/>
      <c r="AD211" s="78"/>
      <c r="AE211" s="78"/>
      <c r="AF211" s="78"/>
      <c r="AG211" s="78"/>
      <c r="AH211" s="51"/>
      <c r="AI211" s="51"/>
    </row>
    <row r="212" spans="17:35" x14ac:dyDescent="0.25">
      <c r="Q212" s="78"/>
      <c r="R212" s="78"/>
      <c r="S212" s="78"/>
      <c r="T212" s="78"/>
      <c r="U212" s="78"/>
      <c r="V212" s="78"/>
      <c r="W212" s="78"/>
      <c r="X212" s="78"/>
      <c r="Y212" s="78"/>
      <c r="Z212" s="78"/>
      <c r="AA212" s="78"/>
      <c r="AB212" s="78"/>
      <c r="AC212" s="78"/>
      <c r="AD212" s="78"/>
      <c r="AE212" s="78"/>
      <c r="AF212" s="78"/>
      <c r="AG212" s="78"/>
      <c r="AH212" s="51"/>
      <c r="AI212" s="51"/>
    </row>
    <row r="213" spans="17:35" x14ac:dyDescent="0.25">
      <c r="Q213" s="78"/>
      <c r="R213" s="78"/>
      <c r="S213" s="78"/>
      <c r="T213" s="78"/>
      <c r="U213" s="78"/>
      <c r="V213" s="78"/>
      <c r="W213" s="78"/>
      <c r="X213" s="78"/>
      <c r="Y213" s="78"/>
      <c r="Z213" s="78"/>
      <c r="AA213" s="78"/>
      <c r="AB213" s="78"/>
      <c r="AC213" s="78"/>
      <c r="AD213" s="78"/>
      <c r="AE213" s="78"/>
      <c r="AF213" s="78"/>
      <c r="AG213" s="78"/>
      <c r="AH213" s="51"/>
      <c r="AI213" s="51"/>
    </row>
    <row r="214" spans="17:35" x14ac:dyDescent="0.25">
      <c r="Q214" s="78"/>
      <c r="R214" s="78"/>
      <c r="S214" s="78"/>
      <c r="T214" s="78"/>
      <c r="U214" s="78"/>
      <c r="V214" s="78"/>
      <c r="W214" s="78"/>
      <c r="X214" s="78"/>
      <c r="Y214" s="78"/>
      <c r="Z214" s="78"/>
      <c r="AA214" s="78"/>
      <c r="AB214" s="78"/>
      <c r="AC214" s="78"/>
      <c r="AD214" s="78"/>
      <c r="AE214" s="78"/>
      <c r="AF214" s="78"/>
      <c r="AG214" s="78"/>
      <c r="AH214" s="51"/>
      <c r="AI214" s="51"/>
    </row>
    <row r="215" spans="17:35" x14ac:dyDescent="0.25">
      <c r="Q215" s="78"/>
      <c r="R215" s="78"/>
      <c r="S215" s="78"/>
      <c r="T215" s="78"/>
      <c r="U215" s="78"/>
      <c r="V215" s="78"/>
      <c r="W215" s="78"/>
      <c r="X215" s="78"/>
      <c r="Y215" s="78"/>
      <c r="Z215" s="78"/>
      <c r="AA215" s="78"/>
      <c r="AB215" s="78"/>
      <c r="AC215" s="78"/>
      <c r="AD215" s="78"/>
      <c r="AE215" s="78"/>
      <c r="AF215" s="78"/>
      <c r="AG215" s="78"/>
      <c r="AH215" s="51"/>
      <c r="AI215" s="51"/>
    </row>
    <row r="216" spans="17:35" x14ac:dyDescent="0.25">
      <c r="Q216" s="78"/>
      <c r="R216" s="78"/>
      <c r="S216" s="78"/>
      <c r="T216" s="78"/>
      <c r="U216" s="78"/>
      <c r="V216" s="78"/>
      <c r="W216" s="78"/>
      <c r="X216" s="78"/>
      <c r="Y216" s="78"/>
      <c r="Z216" s="78"/>
      <c r="AA216" s="78"/>
      <c r="AB216" s="78"/>
      <c r="AC216" s="78"/>
      <c r="AD216" s="78"/>
      <c r="AE216" s="78"/>
      <c r="AF216" s="78"/>
      <c r="AG216" s="78"/>
      <c r="AH216" s="51"/>
      <c r="AI216" s="51"/>
    </row>
    <row r="217" spans="17:35" x14ac:dyDescent="0.25">
      <c r="Q217" s="78"/>
      <c r="R217" s="78"/>
      <c r="S217" s="78"/>
      <c r="T217" s="78"/>
      <c r="U217" s="78"/>
      <c r="V217" s="78"/>
      <c r="W217" s="78"/>
      <c r="X217" s="78"/>
      <c r="Y217" s="78"/>
      <c r="Z217" s="78"/>
      <c r="AA217" s="78"/>
      <c r="AB217" s="78"/>
      <c r="AC217" s="78"/>
      <c r="AD217" s="78"/>
      <c r="AE217" s="78"/>
      <c r="AF217" s="78"/>
      <c r="AG217" s="78"/>
      <c r="AH217" s="51"/>
      <c r="AI217" s="51"/>
    </row>
    <row r="218" spans="17:35" x14ac:dyDescent="0.25">
      <c r="Q218" s="78"/>
      <c r="R218" s="78"/>
      <c r="S218" s="78"/>
      <c r="T218" s="78"/>
      <c r="U218" s="78"/>
      <c r="V218" s="78"/>
      <c r="W218" s="78"/>
      <c r="X218" s="78"/>
      <c r="Y218" s="78"/>
      <c r="Z218" s="78"/>
      <c r="AA218" s="78"/>
      <c r="AB218" s="78"/>
      <c r="AC218" s="78"/>
      <c r="AD218" s="78"/>
      <c r="AE218" s="78"/>
      <c r="AF218" s="78"/>
      <c r="AG218" s="78"/>
      <c r="AH218" s="51"/>
      <c r="AI218" s="51"/>
    </row>
    <row r="219" spans="17:35" x14ac:dyDescent="0.25">
      <c r="Q219" s="78"/>
      <c r="R219" s="78"/>
      <c r="S219" s="78"/>
      <c r="T219" s="78"/>
      <c r="U219" s="78"/>
      <c r="V219" s="78"/>
      <c r="W219" s="78"/>
      <c r="X219" s="78"/>
      <c r="Y219" s="78"/>
      <c r="Z219" s="78"/>
      <c r="AA219" s="78"/>
      <c r="AB219" s="78"/>
      <c r="AC219" s="78"/>
      <c r="AD219" s="78"/>
      <c r="AE219" s="78"/>
      <c r="AF219" s="78"/>
      <c r="AG219" s="78"/>
      <c r="AH219" s="51"/>
      <c r="AI219" s="51"/>
    </row>
    <row r="220" spans="17:35" x14ac:dyDescent="0.25">
      <c r="Q220" s="78"/>
      <c r="R220" s="78"/>
      <c r="S220" s="78"/>
      <c r="T220" s="78"/>
      <c r="U220" s="78"/>
      <c r="V220" s="78"/>
      <c r="W220" s="78"/>
      <c r="X220" s="78"/>
      <c r="Y220" s="78"/>
      <c r="Z220" s="78"/>
      <c r="AA220" s="78"/>
      <c r="AB220" s="78"/>
      <c r="AC220" s="78"/>
      <c r="AD220" s="78"/>
      <c r="AE220" s="78"/>
      <c r="AF220" s="78"/>
      <c r="AG220" s="78"/>
      <c r="AH220" s="51"/>
      <c r="AI220" s="51"/>
    </row>
    <row r="221" spans="17:35" x14ac:dyDescent="0.25">
      <c r="Q221" s="78"/>
      <c r="R221" s="78"/>
      <c r="S221" s="78"/>
      <c r="T221" s="78"/>
      <c r="U221" s="78"/>
      <c r="V221" s="78"/>
      <c r="W221" s="78"/>
      <c r="X221" s="78"/>
      <c r="Y221" s="78"/>
      <c r="Z221" s="78"/>
      <c r="AA221" s="78"/>
      <c r="AB221" s="78"/>
      <c r="AC221" s="78"/>
      <c r="AD221" s="78"/>
      <c r="AE221" s="78"/>
      <c r="AF221" s="78"/>
      <c r="AG221" s="78"/>
      <c r="AH221" s="51"/>
      <c r="AI221" s="51"/>
    </row>
    <row r="222" spans="17:35" x14ac:dyDescent="0.25">
      <c r="Q222" s="78"/>
      <c r="R222" s="78"/>
      <c r="S222" s="78"/>
      <c r="T222" s="78"/>
      <c r="U222" s="78"/>
      <c r="V222" s="78"/>
      <c r="W222" s="78"/>
      <c r="X222" s="78"/>
      <c r="Y222" s="78"/>
      <c r="Z222" s="78"/>
      <c r="AA222" s="78"/>
      <c r="AB222" s="78"/>
      <c r="AC222" s="78"/>
      <c r="AD222" s="78"/>
      <c r="AE222" s="78"/>
      <c r="AF222" s="78"/>
      <c r="AG222" s="78"/>
      <c r="AH222" s="51"/>
      <c r="AI222" s="51"/>
    </row>
    <row r="223" spans="17:35" x14ac:dyDescent="0.25">
      <c r="Q223" s="78"/>
      <c r="R223" s="78"/>
      <c r="S223" s="78"/>
      <c r="T223" s="78"/>
      <c r="U223" s="78"/>
      <c r="V223" s="78"/>
      <c r="W223" s="78"/>
      <c r="X223" s="78"/>
      <c r="Y223" s="78"/>
      <c r="Z223" s="78"/>
      <c r="AA223" s="78"/>
      <c r="AB223" s="78"/>
      <c r="AC223" s="78"/>
      <c r="AD223" s="78"/>
      <c r="AE223" s="78"/>
      <c r="AF223" s="78"/>
      <c r="AG223" s="78"/>
      <c r="AH223" s="51"/>
      <c r="AI223" s="51"/>
    </row>
    <row r="224" spans="17:35" x14ac:dyDescent="0.25">
      <c r="Q224" s="78"/>
      <c r="R224" s="78"/>
      <c r="S224" s="78"/>
      <c r="T224" s="78"/>
      <c r="U224" s="78"/>
      <c r="V224" s="78"/>
      <c r="W224" s="78"/>
      <c r="X224" s="78"/>
      <c r="Y224" s="78"/>
      <c r="Z224" s="78"/>
      <c r="AA224" s="78"/>
      <c r="AB224" s="78"/>
      <c r="AC224" s="78"/>
      <c r="AD224" s="78"/>
      <c r="AE224" s="78"/>
      <c r="AF224" s="78"/>
      <c r="AG224" s="78"/>
      <c r="AH224" s="51"/>
      <c r="AI224" s="51"/>
    </row>
    <row r="225" spans="17:35" x14ac:dyDescent="0.25">
      <c r="Q225" s="78"/>
      <c r="R225" s="78"/>
      <c r="S225" s="78"/>
      <c r="T225" s="78"/>
      <c r="U225" s="78"/>
      <c r="V225" s="78"/>
      <c r="W225" s="78"/>
      <c r="X225" s="78"/>
      <c r="Y225" s="78"/>
      <c r="Z225" s="78"/>
      <c r="AA225" s="78"/>
      <c r="AB225" s="78"/>
      <c r="AC225" s="78"/>
      <c r="AD225" s="78"/>
      <c r="AE225" s="78"/>
      <c r="AF225" s="78"/>
      <c r="AG225" s="78"/>
      <c r="AH225" s="51"/>
      <c r="AI225" s="51"/>
    </row>
    <row r="226" spans="17:35" x14ac:dyDescent="0.25">
      <c r="Q226" s="78"/>
      <c r="R226" s="78"/>
      <c r="S226" s="78"/>
      <c r="T226" s="78"/>
      <c r="U226" s="78"/>
      <c r="V226" s="78"/>
      <c r="W226" s="78"/>
      <c r="X226" s="78"/>
      <c r="Y226" s="78"/>
      <c r="Z226" s="78"/>
      <c r="AA226" s="78"/>
      <c r="AB226" s="78"/>
      <c r="AC226" s="78"/>
      <c r="AD226" s="78"/>
      <c r="AE226" s="78"/>
      <c r="AF226" s="78"/>
      <c r="AG226" s="78"/>
      <c r="AH226" s="51"/>
      <c r="AI226" s="51"/>
    </row>
    <row r="227" spans="17:35" x14ac:dyDescent="0.25">
      <c r="Q227" s="78"/>
      <c r="R227" s="78"/>
      <c r="S227" s="78"/>
      <c r="T227" s="78"/>
      <c r="U227" s="78"/>
      <c r="V227" s="78"/>
      <c r="W227" s="78"/>
      <c r="X227" s="78"/>
      <c r="Y227" s="78"/>
      <c r="Z227" s="78"/>
      <c r="AA227" s="78"/>
      <c r="AB227" s="78"/>
      <c r="AC227" s="78"/>
      <c r="AD227" s="78"/>
      <c r="AE227" s="78"/>
      <c r="AF227" s="78"/>
      <c r="AG227" s="78"/>
      <c r="AH227" s="51"/>
      <c r="AI227" s="51"/>
    </row>
    <row r="228" spans="17:35" x14ac:dyDescent="0.25">
      <c r="Q228" s="78"/>
      <c r="R228" s="78"/>
      <c r="S228" s="78"/>
      <c r="T228" s="78"/>
      <c r="U228" s="78"/>
      <c r="V228" s="78"/>
      <c r="W228" s="78"/>
      <c r="X228" s="78"/>
      <c r="Y228" s="78"/>
      <c r="Z228" s="78"/>
      <c r="AA228" s="78"/>
      <c r="AB228" s="78"/>
      <c r="AC228" s="78"/>
      <c r="AD228" s="78"/>
      <c r="AE228" s="78"/>
      <c r="AF228" s="78"/>
      <c r="AG228" s="78"/>
      <c r="AH228" s="51"/>
      <c r="AI228" s="51"/>
    </row>
    <row r="229" spans="17:35" x14ac:dyDescent="0.25">
      <c r="Q229" s="78"/>
      <c r="R229" s="78"/>
      <c r="S229" s="78"/>
      <c r="T229" s="78"/>
      <c r="U229" s="78"/>
      <c r="V229" s="78"/>
      <c r="W229" s="78"/>
      <c r="X229" s="78"/>
      <c r="Y229" s="78"/>
      <c r="Z229" s="78"/>
      <c r="AA229" s="78"/>
      <c r="AB229" s="78"/>
      <c r="AC229" s="78"/>
      <c r="AD229" s="78"/>
      <c r="AE229" s="78"/>
      <c r="AF229" s="78"/>
      <c r="AG229" s="78"/>
      <c r="AH229" s="51"/>
      <c r="AI229" s="51"/>
    </row>
    <row r="230" spans="17:35" x14ac:dyDescent="0.25">
      <c r="Q230" s="78"/>
      <c r="R230" s="78"/>
      <c r="S230" s="78"/>
      <c r="T230" s="78"/>
      <c r="U230" s="78"/>
      <c r="V230" s="78"/>
      <c r="W230" s="78"/>
      <c r="X230" s="78"/>
      <c r="Y230" s="78"/>
      <c r="Z230" s="78"/>
      <c r="AA230" s="78"/>
      <c r="AB230" s="78"/>
      <c r="AC230" s="78"/>
      <c r="AD230" s="78"/>
      <c r="AE230" s="78"/>
      <c r="AF230" s="78"/>
      <c r="AG230" s="78"/>
      <c r="AH230" s="51"/>
      <c r="AI230" s="51"/>
    </row>
    <row r="231" spans="17:35" x14ac:dyDescent="0.25">
      <c r="Q231" s="78"/>
      <c r="R231" s="78"/>
      <c r="S231" s="78"/>
      <c r="T231" s="78"/>
      <c r="U231" s="78"/>
      <c r="V231" s="78"/>
      <c r="W231" s="78"/>
      <c r="X231" s="78"/>
      <c r="Y231" s="78"/>
      <c r="Z231" s="78"/>
      <c r="AA231" s="78"/>
      <c r="AB231" s="78"/>
      <c r="AC231" s="78"/>
      <c r="AD231" s="78"/>
      <c r="AE231" s="78"/>
      <c r="AF231" s="78"/>
      <c r="AG231" s="78"/>
      <c r="AH231" s="51"/>
      <c r="AI231" s="51"/>
    </row>
    <row r="232" spans="17:35" x14ac:dyDescent="0.25">
      <c r="Q232" s="78"/>
      <c r="R232" s="78"/>
      <c r="S232" s="78"/>
      <c r="T232" s="78"/>
      <c r="U232" s="78"/>
      <c r="V232" s="78"/>
      <c r="W232" s="78"/>
      <c r="X232" s="78"/>
      <c r="Y232" s="78"/>
      <c r="Z232" s="78"/>
      <c r="AA232" s="78"/>
      <c r="AB232" s="78"/>
      <c r="AC232" s="78"/>
      <c r="AD232" s="78"/>
      <c r="AE232" s="78"/>
      <c r="AF232" s="78"/>
      <c r="AG232" s="78"/>
      <c r="AH232" s="51"/>
      <c r="AI232" s="51"/>
    </row>
    <row r="233" spans="17:35" x14ac:dyDescent="0.25">
      <c r="Q233" s="78"/>
      <c r="R233" s="78"/>
      <c r="S233" s="78"/>
      <c r="T233" s="78"/>
      <c r="U233" s="78"/>
      <c r="V233" s="78"/>
      <c r="W233" s="78"/>
      <c r="X233" s="78"/>
      <c r="Y233" s="78"/>
      <c r="Z233" s="78"/>
      <c r="AA233" s="78"/>
      <c r="AB233" s="78"/>
      <c r="AC233" s="78"/>
      <c r="AD233" s="78"/>
      <c r="AE233" s="78"/>
      <c r="AF233" s="78"/>
      <c r="AG233" s="78"/>
      <c r="AH233" s="51"/>
      <c r="AI233" s="51"/>
    </row>
    <row r="234" spans="17:35" x14ac:dyDescent="0.25">
      <c r="Q234" s="78"/>
      <c r="R234" s="78"/>
      <c r="S234" s="78"/>
      <c r="T234" s="78"/>
      <c r="U234" s="78"/>
      <c r="V234" s="78"/>
      <c r="W234" s="78"/>
      <c r="X234" s="78"/>
      <c r="Y234" s="78"/>
      <c r="Z234" s="78"/>
      <c r="AA234" s="78"/>
      <c r="AB234" s="78"/>
      <c r="AC234" s="78"/>
      <c r="AD234" s="78"/>
      <c r="AE234" s="78"/>
      <c r="AF234" s="78"/>
      <c r="AG234" s="78"/>
      <c r="AH234" s="51"/>
      <c r="AI234" s="51"/>
    </row>
    <row r="235" spans="17:35" x14ac:dyDescent="0.25">
      <c r="Q235" s="78"/>
      <c r="R235" s="78"/>
      <c r="S235" s="78"/>
      <c r="T235" s="78"/>
      <c r="U235" s="78"/>
      <c r="V235" s="78"/>
      <c r="W235" s="78"/>
      <c r="X235" s="78"/>
      <c r="Y235" s="78"/>
      <c r="Z235" s="78"/>
      <c r="AA235" s="78"/>
      <c r="AB235" s="78"/>
      <c r="AC235" s="78"/>
      <c r="AD235" s="78"/>
      <c r="AE235" s="78"/>
      <c r="AF235" s="78"/>
      <c r="AG235" s="78"/>
      <c r="AH235" s="51"/>
      <c r="AI235" s="51"/>
    </row>
    <row r="236" spans="17:35" x14ac:dyDescent="0.25">
      <c r="Q236" s="78"/>
      <c r="R236" s="78"/>
      <c r="S236" s="78"/>
      <c r="T236" s="78"/>
      <c r="U236" s="78"/>
      <c r="V236" s="78"/>
      <c r="W236" s="78"/>
      <c r="X236" s="78"/>
      <c r="Y236" s="78"/>
      <c r="Z236" s="78"/>
      <c r="AA236" s="78"/>
      <c r="AB236" s="78"/>
      <c r="AC236" s="78"/>
      <c r="AD236" s="78"/>
      <c r="AE236" s="78"/>
      <c r="AF236" s="78"/>
      <c r="AG236" s="78"/>
      <c r="AH236" s="51"/>
      <c r="AI236" s="51"/>
    </row>
    <row r="237" spans="17:35" x14ac:dyDescent="0.25">
      <c r="Q237" s="78"/>
      <c r="R237" s="78"/>
      <c r="S237" s="78"/>
      <c r="T237" s="78"/>
      <c r="U237" s="78"/>
      <c r="V237" s="78"/>
      <c r="W237" s="78"/>
      <c r="X237" s="78"/>
      <c r="Y237" s="78"/>
      <c r="Z237" s="78"/>
      <c r="AA237" s="78"/>
      <c r="AB237" s="78"/>
      <c r="AC237" s="78"/>
      <c r="AD237" s="78"/>
      <c r="AE237" s="78"/>
      <c r="AF237" s="78"/>
      <c r="AG237" s="78"/>
      <c r="AH237" s="51"/>
      <c r="AI237" s="51"/>
    </row>
    <row r="238" spans="17:35" x14ac:dyDescent="0.25">
      <c r="Q238" s="78"/>
      <c r="R238" s="78"/>
      <c r="S238" s="78"/>
      <c r="T238" s="78"/>
      <c r="U238" s="78"/>
      <c r="V238" s="78"/>
      <c r="W238" s="78"/>
      <c r="X238" s="78"/>
      <c r="Y238" s="78"/>
      <c r="Z238" s="78"/>
      <c r="AA238" s="78"/>
      <c r="AB238" s="78"/>
      <c r="AC238" s="78"/>
      <c r="AD238" s="78"/>
      <c r="AE238" s="78"/>
      <c r="AF238" s="78"/>
      <c r="AG238" s="78"/>
      <c r="AH238" s="51"/>
      <c r="AI238" s="51"/>
    </row>
    <row r="239" spans="17:35" x14ac:dyDescent="0.25">
      <c r="Q239" s="78"/>
      <c r="R239" s="78"/>
      <c r="S239" s="78"/>
      <c r="T239" s="78"/>
      <c r="U239" s="78"/>
      <c r="V239" s="78"/>
      <c r="W239" s="78"/>
      <c r="X239" s="78"/>
      <c r="Y239" s="78"/>
      <c r="Z239" s="78"/>
      <c r="AA239" s="78"/>
      <c r="AB239" s="78"/>
      <c r="AC239" s="78"/>
      <c r="AD239" s="78"/>
      <c r="AE239" s="78"/>
      <c r="AF239" s="78"/>
      <c r="AG239" s="78"/>
      <c r="AH239" s="51"/>
      <c r="AI239" s="51"/>
    </row>
    <row r="240" spans="17:35" x14ac:dyDescent="0.25">
      <c r="Q240" s="78"/>
      <c r="R240" s="78"/>
      <c r="S240" s="78"/>
      <c r="T240" s="78"/>
      <c r="U240" s="78"/>
      <c r="V240" s="78"/>
      <c r="W240" s="78"/>
      <c r="X240" s="78"/>
      <c r="Y240" s="78"/>
      <c r="Z240" s="78"/>
      <c r="AA240" s="78"/>
      <c r="AB240" s="78"/>
      <c r="AC240" s="78"/>
      <c r="AD240" s="78"/>
      <c r="AE240" s="78"/>
      <c r="AF240" s="78"/>
      <c r="AG240" s="78"/>
      <c r="AH240" s="51"/>
      <c r="AI240" s="51"/>
    </row>
    <row r="241" spans="17:35" x14ac:dyDescent="0.25">
      <c r="Q241" s="78"/>
      <c r="R241" s="78"/>
      <c r="S241" s="78"/>
      <c r="T241" s="78"/>
      <c r="U241" s="78"/>
      <c r="V241" s="78"/>
      <c r="W241" s="78"/>
      <c r="X241" s="78"/>
      <c r="Y241" s="78"/>
      <c r="Z241" s="78"/>
      <c r="AA241" s="78"/>
      <c r="AB241" s="78"/>
      <c r="AC241" s="78"/>
      <c r="AD241" s="78"/>
      <c r="AE241" s="78"/>
      <c r="AF241" s="78"/>
      <c r="AG241" s="78"/>
      <c r="AH241" s="51"/>
      <c r="AI241" s="51"/>
    </row>
    <row r="242" spans="17:35" x14ac:dyDescent="0.25">
      <c r="Q242" s="78"/>
      <c r="R242" s="78"/>
      <c r="S242" s="78"/>
      <c r="T242" s="78"/>
      <c r="U242" s="78"/>
      <c r="V242" s="78"/>
      <c r="W242" s="78"/>
      <c r="X242" s="78"/>
      <c r="Y242" s="78"/>
      <c r="Z242" s="78"/>
      <c r="AA242" s="78"/>
      <c r="AB242" s="78"/>
      <c r="AC242" s="78"/>
      <c r="AD242" s="78"/>
      <c r="AE242" s="78"/>
      <c r="AF242" s="78"/>
      <c r="AG242" s="78"/>
      <c r="AH242" s="51"/>
      <c r="AI242" s="51"/>
    </row>
    <row r="243" spans="17:35" x14ac:dyDescent="0.25">
      <c r="Q243" s="78"/>
      <c r="R243" s="78"/>
      <c r="S243" s="78"/>
      <c r="T243" s="78"/>
      <c r="U243" s="78"/>
      <c r="V243" s="78"/>
      <c r="W243" s="78"/>
      <c r="X243" s="78"/>
      <c r="Y243" s="78"/>
      <c r="Z243" s="78"/>
      <c r="AA243" s="78"/>
      <c r="AB243" s="78"/>
      <c r="AC243" s="78"/>
      <c r="AD243" s="78"/>
      <c r="AE243" s="78"/>
      <c r="AF243" s="78"/>
      <c r="AG243" s="78"/>
      <c r="AH243" s="51"/>
      <c r="AI243" s="51"/>
    </row>
    <row r="244" spans="17:35" x14ac:dyDescent="0.25">
      <c r="Q244" s="78"/>
      <c r="R244" s="78"/>
      <c r="S244" s="78"/>
      <c r="T244" s="78"/>
      <c r="U244" s="78"/>
      <c r="V244" s="78"/>
      <c r="W244" s="78"/>
      <c r="X244" s="78"/>
      <c r="Y244" s="78"/>
      <c r="Z244" s="78"/>
      <c r="AA244" s="78"/>
      <c r="AB244" s="78"/>
      <c r="AC244" s="78"/>
      <c r="AD244" s="78"/>
      <c r="AE244" s="78"/>
      <c r="AF244" s="78"/>
      <c r="AG244" s="78"/>
      <c r="AH244" s="51"/>
      <c r="AI244" s="51"/>
    </row>
    <row r="245" spans="17:35" x14ac:dyDescent="0.25">
      <c r="Q245" s="78"/>
      <c r="R245" s="78"/>
      <c r="S245" s="78"/>
      <c r="T245" s="78"/>
      <c r="U245" s="78"/>
      <c r="V245" s="78"/>
      <c r="W245" s="78"/>
      <c r="X245" s="78"/>
      <c r="Y245" s="78"/>
      <c r="Z245" s="78"/>
      <c r="AA245" s="78"/>
      <c r="AB245" s="78"/>
      <c r="AC245" s="78"/>
      <c r="AD245" s="78"/>
      <c r="AE245" s="78"/>
      <c r="AF245" s="78"/>
      <c r="AG245" s="78"/>
      <c r="AH245" s="51"/>
      <c r="AI245" s="51"/>
    </row>
    <row r="246" spans="17:35" x14ac:dyDescent="0.25">
      <c r="Q246" s="78"/>
      <c r="R246" s="78"/>
      <c r="S246" s="78"/>
      <c r="T246" s="78"/>
      <c r="U246" s="78"/>
      <c r="V246" s="78"/>
      <c r="W246" s="78"/>
      <c r="X246" s="78"/>
      <c r="Y246" s="78"/>
      <c r="Z246" s="78"/>
      <c r="AA246" s="78"/>
      <c r="AB246" s="78"/>
      <c r="AC246" s="78"/>
      <c r="AD246" s="78"/>
      <c r="AE246" s="78"/>
      <c r="AF246" s="78"/>
      <c r="AG246" s="78"/>
      <c r="AH246" s="51"/>
      <c r="AI246" s="51"/>
    </row>
    <row r="247" spans="17:35" x14ac:dyDescent="0.25">
      <c r="Q247" s="78"/>
      <c r="R247" s="78"/>
      <c r="S247" s="78"/>
      <c r="T247" s="78"/>
      <c r="U247" s="78"/>
      <c r="V247" s="78"/>
      <c r="W247" s="78"/>
      <c r="X247" s="78"/>
      <c r="Y247" s="78"/>
      <c r="Z247" s="78"/>
      <c r="AA247" s="78"/>
      <c r="AB247" s="78"/>
      <c r="AC247" s="78"/>
      <c r="AD247" s="78"/>
      <c r="AE247" s="78"/>
      <c r="AF247" s="78"/>
      <c r="AG247" s="78"/>
      <c r="AH247" s="51"/>
      <c r="AI247" s="51"/>
    </row>
    <row r="248" spans="17:35" x14ac:dyDescent="0.25">
      <c r="Q248" s="78"/>
      <c r="R248" s="78"/>
      <c r="S248" s="78"/>
      <c r="T248" s="78"/>
      <c r="U248" s="78"/>
      <c r="V248" s="78"/>
      <c r="W248" s="78"/>
      <c r="X248" s="78"/>
      <c r="Y248" s="78"/>
      <c r="Z248" s="78"/>
      <c r="AA248" s="78"/>
      <c r="AB248" s="78"/>
      <c r="AC248" s="78"/>
      <c r="AD248" s="78"/>
      <c r="AE248" s="78"/>
      <c r="AF248" s="78"/>
      <c r="AG248" s="78"/>
      <c r="AH248" s="51"/>
      <c r="AI248" s="51"/>
    </row>
    <row r="249" spans="17:35" x14ac:dyDescent="0.25">
      <c r="Q249" s="78"/>
      <c r="R249" s="78"/>
      <c r="S249" s="78"/>
      <c r="T249" s="78"/>
      <c r="U249" s="78"/>
      <c r="V249" s="78"/>
      <c r="W249" s="78"/>
      <c r="X249" s="78"/>
      <c r="Y249" s="78"/>
      <c r="Z249" s="78"/>
      <c r="AA249" s="78"/>
      <c r="AB249" s="78"/>
      <c r="AC249" s="78"/>
      <c r="AD249" s="78"/>
      <c r="AE249" s="78"/>
      <c r="AF249" s="78"/>
      <c r="AG249" s="78"/>
      <c r="AH249" s="51"/>
      <c r="AI249" s="51"/>
    </row>
    <row r="250" spans="17:35" x14ac:dyDescent="0.25">
      <c r="Q250" s="78"/>
      <c r="R250" s="78"/>
      <c r="S250" s="78"/>
      <c r="T250" s="78"/>
      <c r="U250" s="78"/>
      <c r="V250" s="78"/>
      <c r="W250" s="78"/>
      <c r="X250" s="78"/>
      <c r="Y250" s="78"/>
      <c r="Z250" s="78"/>
      <c r="AA250" s="78"/>
      <c r="AB250" s="78"/>
      <c r="AC250" s="78"/>
      <c r="AD250" s="78"/>
      <c r="AE250" s="78"/>
      <c r="AF250" s="78"/>
      <c r="AG250" s="78"/>
      <c r="AH250" s="51"/>
      <c r="AI250" s="51"/>
    </row>
    <row r="251" spans="17:35" x14ac:dyDescent="0.25">
      <c r="Q251" s="78"/>
      <c r="R251" s="78"/>
      <c r="S251" s="78"/>
      <c r="T251" s="78"/>
      <c r="U251" s="78"/>
      <c r="V251" s="78"/>
      <c r="W251" s="78"/>
      <c r="X251" s="78"/>
      <c r="Y251" s="78"/>
      <c r="Z251" s="78"/>
      <c r="AA251" s="78"/>
      <c r="AB251" s="78"/>
      <c r="AC251" s="78"/>
      <c r="AD251" s="78"/>
      <c r="AE251" s="78"/>
      <c r="AF251" s="78"/>
      <c r="AG251" s="78"/>
      <c r="AH251" s="51"/>
      <c r="AI251" s="51"/>
    </row>
    <row r="252" spans="17:35" x14ac:dyDescent="0.25">
      <c r="Q252" s="78"/>
      <c r="R252" s="78"/>
      <c r="S252" s="78"/>
      <c r="T252" s="78"/>
      <c r="U252" s="78"/>
      <c r="V252" s="78"/>
      <c r="W252" s="78"/>
      <c r="X252" s="78"/>
      <c r="Y252" s="78"/>
      <c r="Z252" s="78"/>
      <c r="AA252" s="78"/>
      <c r="AB252" s="78"/>
      <c r="AC252" s="78"/>
      <c r="AD252" s="78"/>
      <c r="AE252" s="78"/>
      <c r="AF252" s="78"/>
      <c r="AG252" s="78"/>
      <c r="AH252" s="51"/>
      <c r="AI252" s="51"/>
    </row>
    <row r="253" spans="17:35" x14ac:dyDescent="0.25">
      <c r="Q253" s="78"/>
      <c r="R253" s="78"/>
      <c r="S253" s="78"/>
      <c r="T253" s="78"/>
      <c r="U253" s="78"/>
      <c r="V253" s="78"/>
      <c r="W253" s="78"/>
      <c r="X253" s="78"/>
      <c r="Y253" s="78"/>
      <c r="Z253" s="78"/>
      <c r="AA253" s="78"/>
      <c r="AB253" s="78"/>
      <c r="AC253" s="78"/>
      <c r="AD253" s="78"/>
      <c r="AE253" s="78"/>
      <c r="AF253" s="78"/>
      <c r="AG253" s="78"/>
      <c r="AH253" s="51"/>
      <c r="AI253" s="51"/>
    </row>
    <row r="254" spans="17:35" x14ac:dyDescent="0.25">
      <c r="Q254" s="78"/>
      <c r="R254" s="78"/>
      <c r="S254" s="78"/>
      <c r="T254" s="78"/>
      <c r="U254" s="78"/>
      <c r="V254" s="78"/>
      <c r="W254" s="78"/>
      <c r="X254" s="78"/>
      <c r="Y254" s="78"/>
      <c r="Z254" s="78"/>
      <c r="AA254" s="78"/>
      <c r="AB254" s="78"/>
      <c r="AC254" s="78"/>
      <c r="AD254" s="78"/>
      <c r="AE254" s="78"/>
      <c r="AF254" s="78"/>
      <c r="AG254" s="78"/>
      <c r="AH254" s="51"/>
      <c r="AI254" s="51"/>
    </row>
    <row r="255" spans="17:35" x14ac:dyDescent="0.25">
      <c r="Q255" s="78"/>
      <c r="R255" s="78"/>
      <c r="S255" s="78"/>
      <c r="T255" s="78"/>
      <c r="U255" s="78"/>
      <c r="V255" s="78"/>
      <c r="W255" s="78"/>
      <c r="X255" s="78"/>
      <c r="Y255" s="78"/>
      <c r="Z255" s="78"/>
      <c r="AA255" s="78"/>
      <c r="AB255" s="78"/>
      <c r="AC255" s="78"/>
      <c r="AD255" s="78"/>
      <c r="AE255" s="78"/>
      <c r="AF255" s="78"/>
      <c r="AG255" s="78"/>
      <c r="AH255" s="51"/>
      <c r="AI255" s="51"/>
    </row>
    <row r="256" spans="17:35" x14ac:dyDescent="0.25">
      <c r="Q256" s="78"/>
      <c r="R256" s="78"/>
      <c r="S256" s="78"/>
      <c r="T256" s="78"/>
      <c r="U256" s="78"/>
      <c r="V256" s="78"/>
      <c r="W256" s="78"/>
      <c r="X256" s="78"/>
      <c r="Y256" s="78"/>
      <c r="Z256" s="78"/>
      <c r="AA256" s="78"/>
      <c r="AB256" s="78"/>
      <c r="AC256" s="78"/>
      <c r="AD256" s="78"/>
      <c r="AE256" s="78"/>
      <c r="AF256" s="78"/>
      <c r="AG256" s="78"/>
      <c r="AH256" s="51"/>
      <c r="AI256" s="51"/>
    </row>
    <row r="257" spans="17:35" x14ac:dyDescent="0.25">
      <c r="Q257" s="78"/>
      <c r="R257" s="78"/>
      <c r="S257" s="78"/>
      <c r="T257" s="78"/>
      <c r="U257" s="78"/>
      <c r="V257" s="78"/>
      <c r="W257" s="78"/>
      <c r="X257" s="78"/>
      <c r="Y257" s="78"/>
      <c r="Z257" s="78"/>
      <c r="AA257" s="78"/>
      <c r="AB257" s="78"/>
      <c r="AC257" s="78"/>
      <c r="AD257" s="78"/>
      <c r="AE257" s="78"/>
      <c r="AF257" s="78"/>
      <c r="AG257" s="78"/>
      <c r="AH257" s="51"/>
      <c r="AI257" s="51"/>
    </row>
    <row r="258" spans="17:35" x14ac:dyDescent="0.25">
      <c r="Q258" s="78"/>
      <c r="R258" s="78"/>
      <c r="S258" s="78"/>
      <c r="T258" s="78"/>
      <c r="U258" s="78"/>
      <c r="V258" s="78"/>
      <c r="W258" s="78"/>
      <c r="X258" s="78"/>
      <c r="Y258" s="78"/>
      <c r="Z258" s="78"/>
      <c r="AA258" s="78"/>
      <c r="AB258" s="78"/>
      <c r="AC258" s="78"/>
      <c r="AD258" s="78"/>
      <c r="AE258" s="78"/>
      <c r="AF258" s="78"/>
      <c r="AG258" s="78"/>
      <c r="AH258" s="51"/>
      <c r="AI258" s="51"/>
    </row>
    <row r="259" spans="17:35" x14ac:dyDescent="0.25">
      <c r="Q259" s="78"/>
      <c r="R259" s="78"/>
      <c r="S259" s="78"/>
      <c r="T259" s="78"/>
      <c r="U259" s="78"/>
      <c r="V259" s="78"/>
      <c r="W259" s="78"/>
      <c r="X259" s="78"/>
      <c r="Y259" s="78"/>
      <c r="Z259" s="78"/>
      <c r="AA259" s="78"/>
      <c r="AB259" s="78"/>
      <c r="AC259" s="78"/>
      <c r="AD259" s="78"/>
      <c r="AE259" s="78"/>
      <c r="AF259" s="78"/>
      <c r="AG259" s="78"/>
      <c r="AH259" s="51"/>
      <c r="AI259" s="51"/>
    </row>
    <row r="260" spans="17:35" x14ac:dyDescent="0.25">
      <c r="Q260" s="78"/>
      <c r="R260" s="78"/>
      <c r="S260" s="78"/>
      <c r="T260" s="78"/>
      <c r="U260" s="78"/>
      <c r="V260" s="78"/>
      <c r="W260" s="78"/>
      <c r="X260" s="78"/>
      <c r="Y260" s="78"/>
      <c r="Z260" s="78"/>
      <c r="AA260" s="78"/>
      <c r="AB260" s="78"/>
      <c r="AC260" s="78"/>
      <c r="AD260" s="78"/>
      <c r="AE260" s="78"/>
      <c r="AF260" s="78"/>
      <c r="AG260" s="78"/>
      <c r="AH260" s="51"/>
      <c r="AI260" s="51"/>
    </row>
    <row r="261" spans="17:35" x14ac:dyDescent="0.25">
      <c r="Q261" s="78"/>
      <c r="R261" s="78"/>
      <c r="S261" s="78"/>
      <c r="T261" s="78"/>
      <c r="U261" s="78"/>
      <c r="V261" s="78"/>
      <c r="W261" s="78"/>
      <c r="X261" s="78"/>
      <c r="Y261" s="78"/>
      <c r="Z261" s="78"/>
      <c r="AA261" s="78"/>
      <c r="AB261" s="78"/>
      <c r="AC261" s="78"/>
      <c r="AD261" s="78"/>
      <c r="AE261" s="78"/>
      <c r="AF261" s="78"/>
      <c r="AG261" s="78"/>
      <c r="AH261" s="51"/>
      <c r="AI261" s="51"/>
    </row>
    <row r="262" spans="17:35" x14ac:dyDescent="0.25">
      <c r="Q262" s="78"/>
      <c r="R262" s="78"/>
      <c r="S262" s="78"/>
      <c r="T262" s="78"/>
      <c r="U262" s="78"/>
      <c r="V262" s="78"/>
      <c r="W262" s="78"/>
      <c r="X262" s="78"/>
      <c r="Y262" s="78"/>
      <c r="Z262" s="78"/>
      <c r="AA262" s="78"/>
      <c r="AB262" s="78"/>
      <c r="AC262" s="78"/>
      <c r="AD262" s="78"/>
      <c r="AE262" s="78"/>
      <c r="AF262" s="78"/>
      <c r="AG262" s="78"/>
      <c r="AH262" s="51"/>
      <c r="AI262" s="51"/>
    </row>
    <row r="263" spans="17:35" x14ac:dyDescent="0.25">
      <c r="Q263" s="78"/>
      <c r="R263" s="78"/>
      <c r="S263" s="78"/>
      <c r="T263" s="78"/>
      <c r="U263" s="78"/>
      <c r="V263" s="78"/>
      <c r="W263" s="78"/>
      <c r="X263" s="78"/>
      <c r="Y263" s="78"/>
      <c r="Z263" s="78"/>
      <c r="AA263" s="78"/>
      <c r="AB263" s="78"/>
      <c r="AC263" s="78"/>
      <c r="AD263" s="78"/>
      <c r="AE263" s="78"/>
      <c r="AF263" s="78"/>
      <c r="AG263" s="78"/>
      <c r="AH263" s="51"/>
      <c r="AI263" s="51"/>
    </row>
    <row r="264" spans="17:35" x14ac:dyDescent="0.25">
      <c r="Q264" s="78"/>
      <c r="R264" s="78"/>
      <c r="S264" s="78"/>
      <c r="T264" s="78"/>
      <c r="U264" s="78"/>
      <c r="V264" s="78"/>
      <c r="W264" s="78"/>
      <c r="X264" s="78"/>
      <c r="Y264" s="78"/>
      <c r="Z264" s="78"/>
      <c r="AA264" s="78"/>
      <c r="AB264" s="78"/>
      <c r="AC264" s="78"/>
      <c r="AD264" s="78"/>
      <c r="AE264" s="78"/>
      <c r="AF264" s="78"/>
      <c r="AG264" s="78"/>
      <c r="AH264" s="51"/>
      <c r="AI264" s="51"/>
    </row>
    <row r="265" spans="17:35" x14ac:dyDescent="0.25">
      <c r="Q265" s="78"/>
      <c r="R265" s="78"/>
      <c r="S265" s="78"/>
      <c r="T265" s="78"/>
      <c r="U265" s="78"/>
      <c r="V265" s="78"/>
      <c r="W265" s="78"/>
      <c r="X265" s="78"/>
      <c r="Y265" s="78"/>
      <c r="Z265" s="78"/>
      <c r="AA265" s="78"/>
      <c r="AB265" s="78"/>
      <c r="AC265" s="78"/>
      <c r="AD265" s="78"/>
      <c r="AE265" s="78"/>
      <c r="AF265" s="78"/>
      <c r="AG265" s="78"/>
      <c r="AH265" s="51"/>
      <c r="AI265" s="51"/>
    </row>
    <row r="266" spans="17:35" x14ac:dyDescent="0.25">
      <c r="Q266" s="78"/>
      <c r="R266" s="78"/>
      <c r="S266" s="78"/>
      <c r="T266" s="78"/>
      <c r="U266" s="78"/>
      <c r="V266" s="78"/>
      <c r="W266" s="78"/>
      <c r="X266" s="78"/>
      <c r="Y266" s="78"/>
      <c r="Z266" s="78"/>
      <c r="AA266" s="78"/>
      <c r="AB266" s="78"/>
      <c r="AC266" s="78"/>
      <c r="AD266" s="78"/>
      <c r="AE266" s="78"/>
      <c r="AF266" s="78"/>
      <c r="AG266" s="78"/>
      <c r="AH266" s="51"/>
      <c r="AI266" s="51"/>
    </row>
    <row r="267" spans="17:35" x14ac:dyDescent="0.25">
      <c r="Q267" s="78"/>
      <c r="R267" s="78"/>
      <c r="S267" s="78"/>
      <c r="T267" s="78"/>
      <c r="U267" s="78"/>
      <c r="V267" s="78"/>
      <c r="W267" s="78"/>
      <c r="X267" s="78"/>
      <c r="Y267" s="78"/>
      <c r="Z267" s="78"/>
      <c r="AA267" s="78"/>
      <c r="AB267" s="78"/>
      <c r="AC267" s="78"/>
      <c r="AD267" s="78"/>
      <c r="AE267" s="78"/>
      <c r="AF267" s="78"/>
      <c r="AG267" s="78"/>
      <c r="AH267" s="51"/>
      <c r="AI267" s="51"/>
    </row>
    <row r="268" spans="17:35" x14ac:dyDescent="0.25">
      <c r="Q268" s="78"/>
      <c r="R268" s="78"/>
      <c r="S268" s="78"/>
      <c r="T268" s="78"/>
      <c r="U268" s="78"/>
      <c r="V268" s="78"/>
      <c r="W268" s="78"/>
      <c r="X268" s="78"/>
      <c r="Y268" s="78"/>
      <c r="Z268" s="78"/>
      <c r="AA268" s="78"/>
      <c r="AB268" s="78"/>
      <c r="AC268" s="78"/>
      <c r="AD268" s="78"/>
      <c r="AE268" s="78"/>
      <c r="AF268" s="78"/>
      <c r="AG268" s="78"/>
      <c r="AH268" s="51"/>
      <c r="AI268" s="51"/>
    </row>
    <row r="269" spans="17:35" x14ac:dyDescent="0.25">
      <c r="Q269" s="78"/>
      <c r="R269" s="78"/>
      <c r="S269" s="78"/>
      <c r="T269" s="78"/>
      <c r="U269" s="78"/>
      <c r="V269" s="78"/>
      <c r="W269" s="78"/>
      <c r="X269" s="78"/>
      <c r="Y269" s="78"/>
      <c r="Z269" s="78"/>
      <c r="AA269" s="78"/>
      <c r="AB269" s="78"/>
      <c r="AC269" s="78"/>
      <c r="AD269" s="78"/>
      <c r="AE269" s="78"/>
      <c r="AF269" s="78"/>
      <c r="AG269" s="78"/>
      <c r="AH269" s="51"/>
      <c r="AI269" s="51"/>
    </row>
    <row r="270" spans="17:35" x14ac:dyDescent="0.25">
      <c r="Q270" s="78"/>
      <c r="R270" s="78"/>
      <c r="S270" s="78"/>
      <c r="T270" s="78"/>
      <c r="U270" s="78"/>
      <c r="V270" s="78"/>
      <c r="W270" s="78"/>
      <c r="X270" s="78"/>
      <c r="Y270" s="78"/>
      <c r="Z270" s="78"/>
      <c r="AA270" s="78"/>
      <c r="AB270" s="78"/>
      <c r="AC270" s="78"/>
      <c r="AD270" s="78"/>
      <c r="AE270" s="78"/>
      <c r="AF270" s="78"/>
      <c r="AG270" s="78"/>
      <c r="AH270" s="51"/>
      <c r="AI270" s="51"/>
    </row>
    <row r="271" spans="17:35" x14ac:dyDescent="0.25">
      <c r="Q271" s="78"/>
      <c r="R271" s="78"/>
      <c r="S271" s="78"/>
      <c r="T271" s="78"/>
      <c r="U271" s="78"/>
      <c r="V271" s="78"/>
      <c r="W271" s="78"/>
      <c r="X271" s="78"/>
      <c r="Y271" s="78"/>
      <c r="Z271" s="78"/>
      <c r="AA271" s="78"/>
      <c r="AB271" s="78"/>
      <c r="AC271" s="78"/>
      <c r="AD271" s="78"/>
      <c r="AE271" s="78"/>
      <c r="AF271" s="78"/>
      <c r="AG271" s="78"/>
      <c r="AH271" s="51"/>
      <c r="AI271" s="51"/>
    </row>
    <row r="272" spans="17:35" x14ac:dyDescent="0.25">
      <c r="Q272" s="78"/>
      <c r="R272" s="78"/>
      <c r="S272" s="78"/>
      <c r="T272" s="78"/>
      <c r="U272" s="78"/>
      <c r="V272" s="78"/>
      <c r="W272" s="78"/>
      <c r="X272" s="78"/>
      <c r="Y272" s="78"/>
      <c r="Z272" s="78"/>
      <c r="AA272" s="78"/>
      <c r="AB272" s="78"/>
      <c r="AC272" s="78"/>
      <c r="AD272" s="78"/>
      <c r="AE272" s="78"/>
      <c r="AF272" s="78"/>
      <c r="AG272" s="78"/>
      <c r="AH272" s="51"/>
      <c r="AI272" s="51"/>
    </row>
    <row r="273" spans="17:35" x14ac:dyDescent="0.25">
      <c r="Q273" s="78"/>
      <c r="R273" s="78"/>
      <c r="S273" s="78"/>
      <c r="T273" s="78"/>
      <c r="U273" s="78"/>
      <c r="V273" s="78"/>
      <c r="W273" s="78"/>
      <c r="X273" s="78"/>
      <c r="Y273" s="78"/>
      <c r="Z273" s="78"/>
      <c r="AA273" s="78"/>
      <c r="AB273" s="78"/>
      <c r="AC273" s="78"/>
      <c r="AD273" s="78"/>
      <c r="AE273" s="78"/>
      <c r="AF273" s="78"/>
      <c r="AG273" s="78"/>
      <c r="AH273" s="51"/>
      <c r="AI273" s="51"/>
    </row>
    <row r="274" spans="17:35" x14ac:dyDescent="0.25">
      <c r="Q274" s="78"/>
      <c r="R274" s="78"/>
      <c r="S274" s="78"/>
      <c r="T274" s="78"/>
      <c r="U274" s="78"/>
      <c r="V274" s="78"/>
      <c r="W274" s="78"/>
      <c r="X274" s="78"/>
      <c r="Y274" s="78"/>
      <c r="Z274" s="78"/>
      <c r="AA274" s="78"/>
      <c r="AB274" s="78"/>
      <c r="AC274" s="78"/>
      <c r="AD274" s="78"/>
      <c r="AE274" s="78"/>
      <c r="AF274" s="78"/>
      <c r="AG274" s="78"/>
      <c r="AH274" s="51"/>
      <c r="AI274" s="51"/>
    </row>
    <row r="275" spans="17:35" x14ac:dyDescent="0.25">
      <c r="Q275" s="78"/>
      <c r="R275" s="78"/>
      <c r="S275" s="78"/>
      <c r="T275" s="78"/>
      <c r="U275" s="78"/>
      <c r="V275" s="78"/>
      <c r="W275" s="78"/>
      <c r="X275" s="78"/>
      <c r="Y275" s="78"/>
      <c r="Z275" s="78"/>
      <c r="AA275" s="78"/>
      <c r="AB275" s="78"/>
      <c r="AC275" s="78"/>
      <c r="AD275" s="78"/>
      <c r="AE275" s="78"/>
      <c r="AF275" s="78"/>
      <c r="AG275" s="78"/>
      <c r="AH275" s="51"/>
      <c r="AI275" s="51"/>
    </row>
    <row r="276" spans="17:35" x14ac:dyDescent="0.25">
      <c r="Q276" s="78"/>
      <c r="R276" s="78"/>
      <c r="S276" s="78"/>
      <c r="T276" s="78"/>
      <c r="U276" s="78"/>
      <c r="V276" s="78"/>
      <c r="W276" s="78"/>
      <c r="X276" s="78"/>
      <c r="Y276" s="78"/>
      <c r="Z276" s="78"/>
      <c r="AA276" s="78"/>
      <c r="AB276" s="78"/>
      <c r="AC276" s="78"/>
      <c r="AD276" s="78"/>
      <c r="AE276" s="78"/>
      <c r="AF276" s="78"/>
      <c r="AG276" s="78"/>
      <c r="AH276" s="51"/>
      <c r="AI276" s="51"/>
    </row>
    <row r="277" spans="17:35" x14ac:dyDescent="0.25">
      <c r="Q277" s="78"/>
      <c r="R277" s="78"/>
      <c r="S277" s="78"/>
      <c r="T277" s="78"/>
      <c r="U277" s="78"/>
      <c r="V277" s="78"/>
      <c r="W277" s="78"/>
      <c r="X277" s="78"/>
      <c r="Y277" s="78"/>
      <c r="Z277" s="78"/>
      <c r="AA277" s="78"/>
      <c r="AB277" s="78"/>
      <c r="AC277" s="78"/>
      <c r="AD277" s="78"/>
      <c r="AE277" s="78"/>
      <c r="AF277" s="78"/>
      <c r="AG277" s="78"/>
      <c r="AH277" s="51"/>
      <c r="AI277" s="51"/>
    </row>
    <row r="278" spans="17:35" x14ac:dyDescent="0.25">
      <c r="Q278" s="78"/>
      <c r="R278" s="78"/>
      <c r="S278" s="78"/>
      <c r="T278" s="78"/>
      <c r="U278" s="78"/>
      <c r="V278" s="78"/>
      <c r="W278" s="78"/>
      <c r="X278" s="78"/>
      <c r="Y278" s="78"/>
      <c r="Z278" s="78"/>
      <c r="AA278" s="78"/>
      <c r="AB278" s="78"/>
      <c r="AC278" s="78"/>
      <c r="AD278" s="78"/>
      <c r="AE278" s="78"/>
      <c r="AF278" s="78"/>
      <c r="AG278" s="78"/>
      <c r="AH278" s="51"/>
      <c r="AI278" s="51"/>
    </row>
    <row r="279" spans="17:35" x14ac:dyDescent="0.25">
      <c r="Q279" s="78"/>
      <c r="R279" s="78"/>
      <c r="S279" s="78"/>
      <c r="T279" s="78"/>
      <c r="U279" s="78"/>
      <c r="V279" s="78"/>
      <c r="W279" s="78"/>
      <c r="X279" s="78"/>
      <c r="Y279" s="78"/>
      <c r="Z279" s="78"/>
      <c r="AA279" s="78"/>
      <c r="AB279" s="78"/>
      <c r="AC279" s="78"/>
      <c r="AD279" s="78"/>
      <c r="AE279" s="78"/>
      <c r="AF279" s="78"/>
      <c r="AG279" s="78"/>
      <c r="AH279" s="51"/>
      <c r="AI279" s="51"/>
    </row>
    <row r="280" spans="17:35" x14ac:dyDescent="0.25">
      <c r="Q280" s="78"/>
      <c r="R280" s="78"/>
      <c r="S280" s="78"/>
      <c r="T280" s="78"/>
      <c r="U280" s="78"/>
      <c r="V280" s="78"/>
      <c r="W280" s="78"/>
      <c r="X280" s="78"/>
      <c r="Y280" s="78"/>
      <c r="Z280" s="78"/>
      <c r="AA280" s="78"/>
      <c r="AB280" s="78"/>
      <c r="AC280" s="78"/>
      <c r="AD280" s="78"/>
      <c r="AE280" s="78"/>
      <c r="AF280" s="78"/>
      <c r="AG280" s="78"/>
      <c r="AH280" s="51"/>
      <c r="AI280" s="51"/>
    </row>
    <row r="281" spans="17:35" x14ac:dyDescent="0.25">
      <c r="Q281" s="78"/>
      <c r="R281" s="78"/>
      <c r="S281" s="78"/>
      <c r="T281" s="78"/>
      <c r="U281" s="78"/>
      <c r="V281" s="78"/>
      <c r="W281" s="78"/>
      <c r="X281" s="78"/>
      <c r="Y281" s="78"/>
      <c r="Z281" s="78"/>
      <c r="AA281" s="78"/>
      <c r="AB281" s="78"/>
      <c r="AC281" s="78"/>
      <c r="AD281" s="78"/>
      <c r="AE281" s="78"/>
      <c r="AF281" s="78"/>
      <c r="AG281" s="78"/>
      <c r="AH281" s="51"/>
      <c r="AI281" s="51"/>
    </row>
    <row r="282" spans="17:35" x14ac:dyDescent="0.25">
      <c r="Q282" s="78"/>
      <c r="R282" s="78"/>
      <c r="S282" s="78"/>
      <c r="T282" s="78"/>
      <c r="U282" s="78"/>
      <c r="V282" s="78"/>
      <c r="W282" s="78"/>
      <c r="X282" s="78"/>
      <c r="Y282" s="78"/>
      <c r="Z282" s="78"/>
      <c r="AA282" s="78"/>
      <c r="AB282" s="78"/>
      <c r="AC282" s="78"/>
      <c r="AD282" s="78"/>
      <c r="AE282" s="78"/>
      <c r="AF282" s="78"/>
      <c r="AG282" s="78"/>
      <c r="AH282" s="51"/>
      <c r="AI282" s="51"/>
    </row>
    <row r="283" spans="17:35" x14ac:dyDescent="0.25">
      <c r="Q283" s="78"/>
      <c r="R283" s="78"/>
      <c r="S283" s="78"/>
      <c r="T283" s="78"/>
      <c r="U283" s="78"/>
      <c r="V283" s="78"/>
      <c r="W283" s="78"/>
      <c r="X283" s="78"/>
      <c r="Y283" s="78"/>
      <c r="Z283" s="78"/>
      <c r="AA283" s="78"/>
      <c r="AB283" s="78"/>
      <c r="AC283" s="78"/>
      <c r="AD283" s="78"/>
      <c r="AE283" s="78"/>
      <c r="AF283" s="78"/>
      <c r="AG283" s="78"/>
      <c r="AH283" s="51"/>
      <c r="AI283" s="51"/>
    </row>
    <row r="284" spans="17:35" x14ac:dyDescent="0.25">
      <c r="Q284" s="78"/>
      <c r="R284" s="78"/>
      <c r="S284" s="78"/>
      <c r="T284" s="78"/>
      <c r="U284" s="78"/>
      <c r="V284" s="78"/>
      <c r="W284" s="78"/>
      <c r="X284" s="78"/>
      <c r="Y284" s="78"/>
      <c r="Z284" s="78"/>
      <c r="AA284" s="78"/>
      <c r="AB284" s="78"/>
      <c r="AC284" s="78"/>
      <c r="AD284" s="78"/>
      <c r="AE284" s="78"/>
      <c r="AF284" s="78"/>
      <c r="AG284" s="78"/>
      <c r="AH284" s="51"/>
      <c r="AI284" s="51"/>
    </row>
    <row r="285" spans="17:35" x14ac:dyDescent="0.25">
      <c r="Q285" s="78"/>
      <c r="R285" s="78"/>
      <c r="S285" s="78"/>
      <c r="T285" s="78"/>
      <c r="U285" s="78"/>
      <c r="V285" s="78"/>
      <c r="W285" s="78"/>
      <c r="X285" s="78"/>
      <c r="Y285" s="78"/>
      <c r="Z285" s="78"/>
      <c r="AA285" s="78"/>
      <c r="AB285" s="78"/>
      <c r="AC285" s="78"/>
      <c r="AD285" s="78"/>
      <c r="AE285" s="78"/>
      <c r="AF285" s="78"/>
      <c r="AG285" s="78"/>
      <c r="AH285" s="51"/>
      <c r="AI285" s="51"/>
    </row>
    <row r="286" spans="17:35" x14ac:dyDescent="0.25">
      <c r="Q286" s="78"/>
      <c r="R286" s="78"/>
      <c r="S286" s="78"/>
      <c r="T286" s="78"/>
      <c r="U286" s="78"/>
      <c r="V286" s="78"/>
      <c r="W286" s="78"/>
      <c r="X286" s="78"/>
      <c r="Y286" s="78"/>
      <c r="Z286" s="78"/>
      <c r="AA286" s="78"/>
      <c r="AB286" s="78"/>
      <c r="AC286" s="78"/>
      <c r="AD286" s="78"/>
      <c r="AE286" s="78"/>
      <c r="AF286" s="78"/>
      <c r="AG286" s="78"/>
      <c r="AH286" s="51"/>
      <c r="AI286" s="51"/>
    </row>
    <row r="287" spans="17:35" x14ac:dyDescent="0.25">
      <c r="Q287" s="78"/>
      <c r="R287" s="78"/>
      <c r="S287" s="78"/>
      <c r="T287" s="78"/>
      <c r="U287" s="78"/>
      <c r="V287" s="78"/>
      <c r="W287" s="78"/>
      <c r="X287" s="78"/>
      <c r="Y287" s="78"/>
      <c r="Z287" s="78"/>
      <c r="AA287" s="78"/>
      <c r="AB287" s="78"/>
      <c r="AC287" s="78"/>
      <c r="AD287" s="78"/>
      <c r="AE287" s="78"/>
      <c r="AF287" s="78"/>
      <c r="AG287" s="78"/>
      <c r="AH287" s="51"/>
      <c r="AI287" s="51"/>
    </row>
    <row r="288" spans="17:35" x14ac:dyDescent="0.25">
      <c r="Q288" s="78"/>
      <c r="R288" s="78"/>
      <c r="S288" s="78"/>
      <c r="T288" s="78"/>
      <c r="U288" s="78"/>
      <c r="V288" s="78"/>
      <c r="W288" s="78"/>
      <c r="X288" s="78"/>
      <c r="Y288" s="78"/>
      <c r="Z288" s="78"/>
      <c r="AA288" s="78"/>
      <c r="AB288" s="78"/>
      <c r="AC288" s="78"/>
      <c r="AD288" s="78"/>
      <c r="AE288" s="78"/>
      <c r="AF288" s="78"/>
      <c r="AG288" s="78"/>
      <c r="AH288" s="51"/>
      <c r="AI288" s="51"/>
    </row>
    <row r="289" spans="17:35" x14ac:dyDescent="0.25">
      <c r="Q289" s="78"/>
      <c r="R289" s="78"/>
      <c r="S289" s="78"/>
      <c r="T289" s="78"/>
      <c r="U289" s="78"/>
      <c r="V289" s="78"/>
      <c r="W289" s="78"/>
      <c r="X289" s="78"/>
      <c r="Y289" s="78"/>
      <c r="Z289" s="78"/>
      <c r="AA289" s="78"/>
      <c r="AB289" s="78"/>
      <c r="AC289" s="78"/>
      <c r="AD289" s="78"/>
      <c r="AE289" s="78"/>
      <c r="AF289" s="78"/>
      <c r="AG289" s="78"/>
      <c r="AH289" s="51"/>
      <c r="AI289" s="51"/>
    </row>
    <row r="290" spans="17:35" x14ac:dyDescent="0.25">
      <c r="Q290" s="78"/>
      <c r="R290" s="78"/>
      <c r="S290" s="78"/>
      <c r="T290" s="78"/>
      <c r="U290" s="78"/>
      <c r="V290" s="78"/>
      <c r="W290" s="78"/>
      <c r="X290" s="78"/>
      <c r="Y290" s="78"/>
      <c r="Z290" s="78"/>
      <c r="AA290" s="78"/>
      <c r="AB290" s="78"/>
      <c r="AC290" s="78"/>
      <c r="AD290" s="78"/>
      <c r="AE290" s="78"/>
      <c r="AF290" s="78"/>
      <c r="AG290" s="78"/>
      <c r="AH290" s="51"/>
      <c r="AI290" s="51"/>
    </row>
    <row r="291" spans="17:35" x14ac:dyDescent="0.25">
      <c r="Q291" s="78"/>
      <c r="R291" s="78"/>
      <c r="S291" s="78"/>
      <c r="T291" s="78"/>
      <c r="U291" s="78"/>
      <c r="V291" s="78"/>
      <c r="W291" s="78"/>
      <c r="X291" s="78"/>
      <c r="Y291" s="78"/>
      <c r="Z291" s="78"/>
      <c r="AA291" s="78"/>
      <c r="AB291" s="78"/>
      <c r="AC291" s="78"/>
      <c r="AD291" s="78"/>
      <c r="AE291" s="78"/>
      <c r="AF291" s="78"/>
      <c r="AG291" s="78"/>
      <c r="AH291" s="51"/>
      <c r="AI291" s="51"/>
    </row>
    <row r="292" spans="17:35" x14ac:dyDescent="0.25">
      <c r="Q292" s="78"/>
      <c r="R292" s="78"/>
      <c r="S292" s="78"/>
      <c r="T292" s="78"/>
      <c r="U292" s="78"/>
      <c r="V292" s="78"/>
      <c r="W292" s="78"/>
      <c r="X292" s="78"/>
      <c r="Y292" s="78"/>
      <c r="Z292" s="78"/>
      <c r="AA292" s="78"/>
      <c r="AB292" s="78"/>
      <c r="AC292" s="78"/>
      <c r="AD292" s="78"/>
      <c r="AE292" s="78"/>
      <c r="AF292" s="78"/>
      <c r="AG292" s="78"/>
      <c r="AH292" s="51"/>
      <c r="AI292" s="51"/>
    </row>
    <row r="293" spans="17:35" x14ac:dyDescent="0.25">
      <c r="Q293" s="78"/>
      <c r="R293" s="78"/>
      <c r="S293" s="78"/>
      <c r="T293" s="78"/>
      <c r="U293" s="78"/>
      <c r="V293" s="78"/>
      <c r="W293" s="78"/>
      <c r="X293" s="78"/>
      <c r="Y293" s="78"/>
      <c r="Z293" s="78"/>
      <c r="AA293" s="78"/>
      <c r="AB293" s="78"/>
      <c r="AC293" s="78"/>
      <c r="AD293" s="78"/>
      <c r="AE293" s="78"/>
      <c r="AF293" s="78"/>
      <c r="AG293" s="78"/>
      <c r="AH293" s="51"/>
      <c r="AI293" s="51"/>
    </row>
    <row r="294" spans="17:35" x14ac:dyDescent="0.25">
      <c r="Q294" s="78"/>
      <c r="R294" s="78"/>
      <c r="S294" s="78"/>
      <c r="T294" s="78"/>
      <c r="U294" s="78"/>
      <c r="V294" s="78"/>
      <c r="W294" s="78"/>
      <c r="X294" s="78"/>
      <c r="Y294" s="78"/>
      <c r="Z294" s="78"/>
      <c r="AA294" s="78"/>
      <c r="AB294" s="78"/>
      <c r="AC294" s="78"/>
      <c r="AD294" s="78"/>
      <c r="AE294" s="78"/>
      <c r="AF294" s="78"/>
      <c r="AG294" s="78"/>
      <c r="AH294" s="51"/>
      <c r="AI294" s="51"/>
    </row>
    <row r="295" spans="17:35" x14ac:dyDescent="0.25">
      <c r="Q295" s="78"/>
      <c r="R295" s="78"/>
      <c r="S295" s="78"/>
      <c r="T295" s="78"/>
      <c r="U295" s="78"/>
      <c r="V295" s="78"/>
      <c r="W295" s="78"/>
      <c r="X295" s="78"/>
      <c r="Y295" s="78"/>
      <c r="Z295" s="78"/>
      <c r="AA295" s="78"/>
      <c r="AB295" s="78"/>
      <c r="AC295" s="78"/>
      <c r="AD295" s="78"/>
      <c r="AE295" s="78"/>
      <c r="AF295" s="78"/>
      <c r="AG295" s="78"/>
      <c r="AH295" s="51"/>
      <c r="AI295" s="51"/>
    </row>
    <row r="296" spans="17:35" x14ac:dyDescent="0.25">
      <c r="Q296" s="78"/>
      <c r="R296" s="78"/>
      <c r="S296" s="78"/>
      <c r="T296" s="78"/>
      <c r="U296" s="78"/>
      <c r="V296" s="78"/>
      <c r="W296" s="78"/>
      <c r="X296" s="78"/>
      <c r="Y296" s="78"/>
      <c r="Z296" s="78"/>
      <c r="AA296" s="78"/>
      <c r="AB296" s="78"/>
      <c r="AC296" s="78"/>
      <c r="AD296" s="78"/>
      <c r="AE296" s="78"/>
      <c r="AF296" s="78"/>
      <c r="AG296" s="78"/>
      <c r="AH296" s="51"/>
      <c r="AI296" s="51"/>
    </row>
    <row r="297" spans="17:35" x14ac:dyDescent="0.25">
      <c r="Q297" s="78"/>
      <c r="R297" s="78"/>
      <c r="S297" s="78"/>
      <c r="T297" s="78"/>
      <c r="U297" s="78"/>
      <c r="V297" s="78"/>
      <c r="W297" s="78"/>
      <c r="X297" s="78"/>
      <c r="Y297" s="78"/>
      <c r="Z297" s="78"/>
      <c r="AA297" s="78"/>
      <c r="AB297" s="78"/>
      <c r="AC297" s="78"/>
      <c r="AD297" s="78"/>
      <c r="AE297" s="78"/>
      <c r="AF297" s="78"/>
      <c r="AG297" s="78"/>
      <c r="AH297" s="51"/>
      <c r="AI297" s="51"/>
    </row>
    <row r="298" spans="17:35" x14ac:dyDescent="0.25">
      <c r="Q298" s="78"/>
      <c r="R298" s="78"/>
      <c r="S298" s="78"/>
      <c r="T298" s="78"/>
      <c r="U298" s="78"/>
      <c r="V298" s="78"/>
      <c r="W298" s="78"/>
      <c r="X298" s="78"/>
      <c r="Y298" s="78"/>
      <c r="Z298" s="78"/>
      <c r="AA298" s="78"/>
      <c r="AB298" s="78"/>
      <c r="AC298" s="78"/>
      <c r="AD298" s="78"/>
      <c r="AE298" s="78"/>
      <c r="AF298" s="78"/>
      <c r="AG298" s="78"/>
      <c r="AH298" s="51"/>
      <c r="AI298" s="51"/>
    </row>
    <row r="299" spans="17:35" x14ac:dyDescent="0.25">
      <c r="Q299" s="78"/>
      <c r="R299" s="78"/>
      <c r="S299" s="78"/>
      <c r="T299" s="78"/>
      <c r="U299" s="78"/>
      <c r="V299" s="78"/>
      <c r="W299" s="78"/>
      <c r="X299" s="78"/>
      <c r="Y299" s="78"/>
      <c r="Z299" s="78"/>
      <c r="AA299" s="78"/>
      <c r="AB299" s="78"/>
      <c r="AC299" s="78"/>
      <c r="AD299" s="78"/>
      <c r="AE299" s="78"/>
      <c r="AF299" s="78"/>
      <c r="AG299" s="78"/>
      <c r="AH299" s="51"/>
      <c r="AI299" s="51"/>
    </row>
    <row r="300" spans="17:35" x14ac:dyDescent="0.25">
      <c r="Q300" s="78"/>
      <c r="R300" s="78"/>
      <c r="S300" s="78"/>
      <c r="T300" s="78"/>
      <c r="U300" s="78"/>
      <c r="V300" s="78"/>
      <c r="W300" s="78"/>
      <c r="X300" s="78"/>
      <c r="Y300" s="78"/>
      <c r="Z300" s="78"/>
      <c r="AA300" s="78"/>
      <c r="AB300" s="78"/>
      <c r="AC300" s="78"/>
      <c r="AD300" s="78"/>
      <c r="AE300" s="78"/>
      <c r="AF300" s="78"/>
      <c r="AG300" s="78"/>
      <c r="AH300" s="51"/>
      <c r="AI300" s="51"/>
    </row>
    <row r="301" spans="17:35" x14ac:dyDescent="0.25">
      <c r="Q301" s="78"/>
      <c r="R301" s="78"/>
      <c r="S301" s="78"/>
      <c r="T301" s="78"/>
      <c r="U301" s="78"/>
      <c r="V301" s="78"/>
      <c r="W301" s="78"/>
      <c r="X301" s="78"/>
      <c r="Y301" s="78"/>
      <c r="Z301" s="78"/>
      <c r="AA301" s="78"/>
      <c r="AB301" s="78"/>
      <c r="AC301" s="78"/>
      <c r="AD301" s="78"/>
      <c r="AE301" s="78"/>
      <c r="AF301" s="78"/>
      <c r="AG301" s="78"/>
      <c r="AH301" s="51"/>
      <c r="AI301" s="51"/>
    </row>
    <row r="302" spans="17:35" x14ac:dyDescent="0.25">
      <c r="Q302" s="78"/>
      <c r="R302" s="78"/>
      <c r="S302" s="78"/>
      <c r="T302" s="78"/>
      <c r="U302" s="78"/>
      <c r="V302" s="78"/>
      <c r="W302" s="78"/>
      <c r="X302" s="78"/>
      <c r="Y302" s="78"/>
      <c r="Z302" s="78"/>
      <c r="AA302" s="78"/>
      <c r="AB302" s="78"/>
      <c r="AC302" s="78"/>
      <c r="AD302" s="78"/>
      <c r="AE302" s="78"/>
      <c r="AF302" s="78"/>
      <c r="AG302" s="78"/>
      <c r="AH302" s="51"/>
      <c r="AI302" s="51"/>
    </row>
    <row r="303" spans="17:35" x14ac:dyDescent="0.25">
      <c r="Q303" s="78"/>
      <c r="R303" s="78"/>
      <c r="S303" s="78"/>
      <c r="T303" s="78"/>
      <c r="U303" s="78"/>
      <c r="V303" s="78"/>
      <c r="W303" s="78"/>
      <c r="X303" s="78"/>
      <c r="Y303" s="78"/>
      <c r="Z303" s="78"/>
      <c r="AA303" s="78"/>
      <c r="AB303" s="78"/>
      <c r="AC303" s="78"/>
      <c r="AD303" s="78"/>
      <c r="AE303" s="78"/>
      <c r="AF303" s="78"/>
      <c r="AG303" s="78"/>
      <c r="AH303" s="51"/>
      <c r="AI303" s="51"/>
    </row>
    <row r="304" spans="17:35" x14ac:dyDescent="0.25">
      <c r="Q304" s="78"/>
      <c r="R304" s="78"/>
      <c r="S304" s="78"/>
      <c r="T304" s="78"/>
      <c r="U304" s="78"/>
      <c r="V304" s="78"/>
      <c r="W304" s="78"/>
      <c r="X304" s="78"/>
      <c r="Y304" s="78"/>
      <c r="Z304" s="78"/>
      <c r="AA304" s="78"/>
      <c r="AB304" s="78"/>
      <c r="AC304" s="78"/>
      <c r="AD304" s="78"/>
      <c r="AE304" s="78"/>
      <c r="AF304" s="78"/>
      <c r="AG304" s="78"/>
      <c r="AH304" s="51"/>
      <c r="AI304" s="51"/>
    </row>
    <row r="305" spans="17:35" x14ac:dyDescent="0.25">
      <c r="Q305" s="78"/>
      <c r="R305" s="78"/>
      <c r="S305" s="78"/>
      <c r="T305" s="78"/>
      <c r="U305" s="78"/>
      <c r="V305" s="78"/>
      <c r="W305" s="78"/>
      <c r="X305" s="78"/>
      <c r="Y305" s="78"/>
      <c r="Z305" s="78"/>
      <c r="AA305" s="78"/>
      <c r="AB305" s="78"/>
      <c r="AC305" s="78"/>
      <c r="AD305" s="78"/>
      <c r="AE305" s="78"/>
      <c r="AF305" s="78"/>
      <c r="AG305" s="78"/>
      <c r="AH305" s="51"/>
      <c r="AI305" s="51"/>
    </row>
    <row r="306" spans="17:35" x14ac:dyDescent="0.25">
      <c r="Q306" s="78"/>
      <c r="R306" s="78"/>
      <c r="S306" s="78"/>
      <c r="T306" s="78"/>
      <c r="U306" s="78"/>
      <c r="V306" s="78"/>
      <c r="W306" s="78"/>
      <c r="X306" s="78"/>
      <c r="Y306" s="78"/>
      <c r="Z306" s="78"/>
      <c r="AA306" s="78"/>
      <c r="AB306" s="78"/>
      <c r="AC306" s="78"/>
      <c r="AD306" s="78"/>
      <c r="AE306" s="78"/>
      <c r="AF306" s="78"/>
      <c r="AG306" s="78"/>
      <c r="AH306" s="51"/>
      <c r="AI306" s="51"/>
    </row>
    <row r="307" spans="17:35" x14ac:dyDescent="0.25">
      <c r="Q307" s="78"/>
      <c r="R307" s="78"/>
      <c r="S307" s="78"/>
      <c r="T307" s="78"/>
      <c r="U307" s="78"/>
      <c r="V307" s="78"/>
      <c r="W307" s="78"/>
      <c r="X307" s="78"/>
      <c r="Y307" s="78"/>
      <c r="Z307" s="78"/>
      <c r="AA307" s="78"/>
      <c r="AB307" s="78"/>
      <c r="AC307" s="78"/>
      <c r="AD307" s="78"/>
      <c r="AE307" s="78"/>
      <c r="AF307" s="78"/>
      <c r="AG307" s="78"/>
      <c r="AH307" s="51"/>
      <c r="AI307" s="51"/>
    </row>
    <row r="308" spans="17:35" x14ac:dyDescent="0.25">
      <c r="Q308" s="78"/>
      <c r="R308" s="78"/>
      <c r="S308" s="78"/>
      <c r="T308" s="78"/>
      <c r="U308" s="78"/>
      <c r="V308" s="78"/>
      <c r="W308" s="78"/>
      <c r="X308" s="78"/>
      <c r="Y308" s="78"/>
      <c r="Z308" s="78"/>
      <c r="AA308" s="78"/>
      <c r="AB308" s="78"/>
      <c r="AC308" s="78"/>
      <c r="AD308" s="78"/>
      <c r="AE308" s="78"/>
      <c r="AF308" s="78"/>
      <c r="AG308" s="78"/>
      <c r="AH308" s="51"/>
      <c r="AI308" s="51"/>
    </row>
    <row r="309" spans="17:35" x14ac:dyDescent="0.25">
      <c r="Q309" s="78"/>
      <c r="R309" s="78"/>
      <c r="S309" s="78"/>
      <c r="T309" s="78"/>
      <c r="U309" s="78"/>
      <c r="V309" s="78"/>
      <c r="W309" s="78"/>
      <c r="X309" s="78"/>
      <c r="Y309" s="78"/>
      <c r="Z309" s="78"/>
      <c r="AA309" s="78"/>
      <c r="AB309" s="78"/>
      <c r="AC309" s="78"/>
      <c r="AD309" s="78"/>
      <c r="AE309" s="78"/>
      <c r="AF309" s="78"/>
      <c r="AG309" s="78"/>
      <c r="AH309" s="51"/>
      <c r="AI309" s="51"/>
    </row>
    <row r="310" spans="17:35" x14ac:dyDescent="0.25">
      <c r="Q310" s="78"/>
      <c r="R310" s="78"/>
      <c r="S310" s="78"/>
      <c r="T310" s="78"/>
      <c r="U310" s="78"/>
      <c r="V310" s="78"/>
      <c r="W310" s="78"/>
      <c r="X310" s="78"/>
      <c r="Y310" s="78"/>
      <c r="Z310" s="78"/>
      <c r="AA310" s="78"/>
      <c r="AB310" s="78"/>
      <c r="AC310" s="78"/>
      <c r="AD310" s="78"/>
      <c r="AE310" s="78"/>
      <c r="AF310" s="78"/>
      <c r="AG310" s="78"/>
      <c r="AH310" s="51"/>
      <c r="AI310" s="51"/>
    </row>
    <row r="311" spans="17:35" x14ac:dyDescent="0.25">
      <c r="Q311" s="78"/>
      <c r="R311" s="78"/>
      <c r="S311" s="78"/>
      <c r="T311" s="78"/>
      <c r="U311" s="78"/>
      <c r="V311" s="78"/>
      <c r="W311" s="78"/>
      <c r="X311" s="78"/>
      <c r="Y311" s="78"/>
      <c r="Z311" s="78"/>
      <c r="AA311" s="78"/>
      <c r="AB311" s="78"/>
      <c r="AC311" s="78"/>
      <c r="AD311" s="78"/>
      <c r="AE311" s="78"/>
      <c r="AF311" s="78"/>
      <c r="AG311" s="78"/>
      <c r="AH311" s="51"/>
      <c r="AI311" s="51"/>
    </row>
    <row r="312" spans="17:35" x14ac:dyDescent="0.25">
      <c r="Q312" s="78"/>
      <c r="R312" s="78"/>
      <c r="S312" s="78"/>
      <c r="T312" s="78"/>
      <c r="U312" s="78"/>
      <c r="V312" s="78"/>
      <c r="W312" s="78"/>
      <c r="X312" s="78"/>
      <c r="Y312" s="78"/>
      <c r="Z312" s="78"/>
      <c r="AA312" s="78"/>
      <c r="AB312" s="78"/>
      <c r="AC312" s="78"/>
      <c r="AD312" s="78"/>
      <c r="AE312" s="78"/>
      <c r="AF312" s="78"/>
      <c r="AG312" s="78"/>
      <c r="AH312" s="51"/>
      <c r="AI312" s="51"/>
    </row>
    <row r="313" spans="17:35" x14ac:dyDescent="0.25">
      <c r="Q313" s="78"/>
      <c r="R313" s="78"/>
      <c r="S313" s="78"/>
      <c r="T313" s="78"/>
      <c r="U313" s="78"/>
      <c r="V313" s="78"/>
      <c r="W313" s="78"/>
      <c r="X313" s="78"/>
      <c r="Y313" s="78"/>
      <c r="Z313" s="78"/>
      <c r="AA313" s="78"/>
      <c r="AB313" s="78"/>
      <c r="AC313" s="78"/>
      <c r="AD313" s="78"/>
      <c r="AE313" s="78"/>
      <c r="AF313" s="78"/>
      <c r="AG313" s="78"/>
      <c r="AH313" s="51"/>
      <c r="AI313" s="51"/>
    </row>
    <row r="314" spans="17:35" x14ac:dyDescent="0.25">
      <c r="Q314" s="78"/>
      <c r="R314" s="78"/>
      <c r="S314" s="78"/>
      <c r="T314" s="78"/>
      <c r="U314" s="78"/>
      <c r="V314" s="78"/>
      <c r="W314" s="78"/>
      <c r="X314" s="78"/>
      <c r="Y314" s="78"/>
      <c r="Z314" s="78"/>
      <c r="AA314" s="78"/>
      <c r="AB314" s="78"/>
      <c r="AC314" s="78"/>
      <c r="AD314" s="78"/>
      <c r="AE314" s="78"/>
      <c r="AF314" s="78"/>
      <c r="AG314" s="78"/>
      <c r="AH314" s="51"/>
      <c r="AI314" s="51"/>
    </row>
    <row r="315" spans="17:35" x14ac:dyDescent="0.25">
      <c r="Q315" s="78"/>
      <c r="R315" s="78"/>
      <c r="S315" s="78"/>
      <c r="T315" s="78"/>
      <c r="U315" s="78"/>
      <c r="V315" s="78"/>
      <c r="W315" s="78"/>
      <c r="X315" s="78"/>
      <c r="Y315" s="78"/>
      <c r="Z315" s="78"/>
      <c r="AA315" s="78"/>
      <c r="AB315" s="78"/>
      <c r="AC315" s="78"/>
      <c r="AD315" s="78"/>
      <c r="AE315" s="78"/>
      <c r="AF315" s="78"/>
      <c r="AG315" s="78"/>
      <c r="AH315" s="51"/>
      <c r="AI315" s="51"/>
    </row>
    <row r="316" spans="17:35" x14ac:dyDescent="0.25">
      <c r="Q316" s="78"/>
      <c r="R316" s="78"/>
      <c r="S316" s="78"/>
      <c r="T316" s="78"/>
      <c r="U316" s="78"/>
      <c r="V316" s="78"/>
      <c r="W316" s="78"/>
      <c r="X316" s="78"/>
      <c r="Y316" s="78"/>
      <c r="Z316" s="78"/>
      <c r="AA316" s="78"/>
      <c r="AB316" s="78"/>
      <c r="AC316" s="78"/>
      <c r="AD316" s="78"/>
      <c r="AE316" s="78"/>
      <c r="AF316" s="78"/>
      <c r="AG316" s="78"/>
      <c r="AH316" s="51"/>
      <c r="AI316" s="51"/>
    </row>
    <row r="317" spans="17:35" x14ac:dyDescent="0.25">
      <c r="Q317" s="78"/>
      <c r="R317" s="78"/>
      <c r="S317" s="78"/>
      <c r="T317" s="78"/>
      <c r="U317" s="78"/>
      <c r="V317" s="78"/>
      <c r="W317" s="78"/>
      <c r="X317" s="78"/>
      <c r="Y317" s="78"/>
      <c r="Z317" s="78"/>
      <c r="AA317" s="78"/>
      <c r="AB317" s="78"/>
      <c r="AC317" s="78"/>
      <c r="AD317" s="78"/>
      <c r="AE317" s="78"/>
      <c r="AF317" s="78"/>
      <c r="AG317" s="78"/>
      <c r="AH317" s="51"/>
      <c r="AI317" s="51"/>
    </row>
    <row r="318" spans="17:35" x14ac:dyDescent="0.25">
      <c r="Q318" s="78"/>
      <c r="R318" s="78"/>
      <c r="S318" s="78"/>
      <c r="T318" s="78"/>
      <c r="U318" s="78"/>
      <c r="V318" s="78"/>
      <c r="W318" s="78"/>
      <c r="X318" s="78"/>
      <c r="Y318" s="78"/>
      <c r="Z318" s="78"/>
      <c r="AA318" s="78"/>
      <c r="AB318" s="78"/>
      <c r="AC318" s="78"/>
      <c r="AD318" s="78"/>
      <c r="AE318" s="78"/>
      <c r="AF318" s="78"/>
      <c r="AG318" s="78"/>
      <c r="AH318" s="51"/>
      <c r="AI318" s="51"/>
    </row>
    <row r="319" spans="17:35" x14ac:dyDescent="0.25">
      <c r="Q319" s="78"/>
      <c r="R319" s="78"/>
      <c r="S319" s="78"/>
      <c r="T319" s="78"/>
      <c r="U319" s="78"/>
      <c r="V319" s="78"/>
      <c r="W319" s="78"/>
      <c r="X319" s="78"/>
      <c r="Y319" s="78"/>
      <c r="Z319" s="78"/>
      <c r="AA319" s="78"/>
      <c r="AB319" s="78"/>
      <c r="AC319" s="78"/>
      <c r="AD319" s="78"/>
      <c r="AE319" s="78"/>
      <c r="AF319" s="78"/>
      <c r="AG319" s="78"/>
      <c r="AH319" s="51"/>
      <c r="AI319" s="51"/>
    </row>
    <row r="320" spans="17:35" x14ac:dyDescent="0.25">
      <c r="Q320" s="78"/>
      <c r="R320" s="78"/>
      <c r="S320" s="78"/>
      <c r="T320" s="78"/>
      <c r="U320" s="78"/>
      <c r="V320" s="78"/>
      <c r="W320" s="78"/>
      <c r="X320" s="78"/>
      <c r="Y320" s="78"/>
      <c r="Z320" s="78"/>
      <c r="AA320" s="78"/>
      <c r="AB320" s="78"/>
      <c r="AC320" s="78"/>
      <c r="AD320" s="78"/>
      <c r="AE320" s="78"/>
      <c r="AF320" s="78"/>
      <c r="AG320" s="78"/>
      <c r="AH320" s="51"/>
      <c r="AI320" s="51"/>
    </row>
    <row r="321" spans="17:35" x14ac:dyDescent="0.25">
      <c r="Q321" s="78"/>
      <c r="R321" s="78"/>
      <c r="S321" s="78"/>
      <c r="T321" s="78"/>
      <c r="U321" s="78"/>
      <c r="V321" s="78"/>
      <c r="W321" s="78"/>
      <c r="X321" s="78"/>
      <c r="Y321" s="78"/>
      <c r="Z321" s="78"/>
      <c r="AA321" s="78"/>
      <c r="AB321" s="78"/>
      <c r="AC321" s="78"/>
      <c r="AD321" s="78"/>
      <c r="AE321" s="78"/>
      <c r="AF321" s="78"/>
      <c r="AG321" s="78"/>
      <c r="AH321" s="51"/>
      <c r="AI321" s="51"/>
    </row>
    <row r="322" spans="17:35" x14ac:dyDescent="0.25">
      <c r="Q322" s="78"/>
      <c r="R322" s="78"/>
      <c r="S322" s="78"/>
      <c r="T322" s="78"/>
      <c r="U322" s="78"/>
      <c r="V322" s="78"/>
      <c r="W322" s="78"/>
      <c r="X322" s="78"/>
      <c r="Y322" s="78"/>
      <c r="Z322" s="78"/>
      <c r="AA322" s="78"/>
      <c r="AB322" s="78"/>
      <c r="AC322" s="78"/>
      <c r="AD322" s="78"/>
      <c r="AE322" s="78"/>
      <c r="AF322" s="78"/>
      <c r="AG322" s="78"/>
      <c r="AH322" s="51"/>
      <c r="AI322" s="51"/>
    </row>
    <row r="323" spans="17:35" x14ac:dyDescent="0.25">
      <c r="Q323" s="78"/>
      <c r="R323" s="78"/>
      <c r="S323" s="78"/>
      <c r="T323" s="78"/>
      <c r="U323" s="78"/>
      <c r="V323" s="78"/>
      <c r="W323" s="78"/>
      <c r="X323" s="78"/>
      <c r="Y323" s="78"/>
      <c r="Z323" s="78"/>
      <c r="AA323" s="78"/>
      <c r="AB323" s="78"/>
      <c r="AC323" s="78"/>
      <c r="AD323" s="78"/>
      <c r="AE323" s="78"/>
      <c r="AF323" s="78"/>
      <c r="AG323" s="78"/>
      <c r="AH323" s="51"/>
      <c r="AI323" s="51"/>
    </row>
    <row r="324" spans="17:35" x14ac:dyDescent="0.25">
      <c r="Q324" s="78"/>
      <c r="R324" s="78"/>
      <c r="S324" s="78"/>
      <c r="T324" s="78"/>
      <c r="U324" s="78"/>
      <c r="V324" s="78"/>
      <c r="W324" s="78"/>
      <c r="X324" s="78"/>
      <c r="Y324" s="78"/>
      <c r="Z324" s="78"/>
      <c r="AA324" s="78"/>
      <c r="AB324" s="78"/>
      <c r="AC324" s="78"/>
      <c r="AD324" s="78"/>
      <c r="AE324" s="78"/>
      <c r="AF324" s="78"/>
      <c r="AG324" s="78"/>
      <c r="AH324" s="51"/>
      <c r="AI324" s="51"/>
    </row>
    <row r="325" spans="17:35" x14ac:dyDescent="0.25">
      <c r="Q325" s="78"/>
      <c r="R325" s="78"/>
      <c r="S325" s="78"/>
      <c r="T325" s="78"/>
      <c r="U325" s="78"/>
      <c r="V325" s="78"/>
      <c r="W325" s="78"/>
      <c r="X325" s="78"/>
      <c r="Y325" s="78"/>
      <c r="Z325" s="78"/>
      <c r="AA325" s="78"/>
      <c r="AB325" s="78"/>
      <c r="AC325" s="78"/>
      <c r="AD325" s="78"/>
      <c r="AE325" s="78"/>
      <c r="AF325" s="78"/>
      <c r="AG325" s="78"/>
      <c r="AH325" s="51"/>
      <c r="AI325" s="51"/>
    </row>
    <row r="326" spans="17:35" x14ac:dyDescent="0.25">
      <c r="Q326" s="78"/>
      <c r="R326" s="78"/>
      <c r="S326" s="78"/>
      <c r="T326" s="78"/>
      <c r="U326" s="78"/>
      <c r="V326" s="78"/>
      <c r="W326" s="78"/>
      <c r="X326" s="78"/>
      <c r="Y326" s="78"/>
      <c r="Z326" s="78"/>
      <c r="AA326" s="78"/>
      <c r="AB326" s="78"/>
      <c r="AC326" s="78"/>
      <c r="AD326" s="78"/>
      <c r="AE326" s="78"/>
      <c r="AF326" s="78"/>
      <c r="AG326" s="78"/>
      <c r="AH326" s="51"/>
      <c r="AI326" s="51"/>
    </row>
    <row r="327" spans="17:35" x14ac:dyDescent="0.25">
      <c r="Q327" s="78"/>
      <c r="R327" s="78"/>
      <c r="S327" s="78"/>
      <c r="T327" s="78"/>
      <c r="U327" s="78"/>
      <c r="V327" s="78"/>
      <c r="W327" s="78"/>
      <c r="X327" s="78"/>
      <c r="Y327" s="78"/>
      <c r="Z327" s="78"/>
      <c r="AA327" s="78"/>
      <c r="AB327" s="78"/>
      <c r="AC327" s="78"/>
      <c r="AD327" s="78"/>
      <c r="AE327" s="78"/>
      <c r="AF327" s="78"/>
      <c r="AG327" s="78"/>
      <c r="AH327" s="51"/>
      <c r="AI327" s="51"/>
    </row>
    <row r="328" spans="17:35" x14ac:dyDescent="0.25">
      <c r="Q328" s="78"/>
      <c r="R328" s="78"/>
      <c r="S328" s="78"/>
      <c r="T328" s="78"/>
      <c r="U328" s="78"/>
      <c r="V328" s="78"/>
      <c r="W328" s="78"/>
      <c r="X328" s="78"/>
      <c r="Y328" s="78"/>
      <c r="Z328" s="78"/>
      <c r="AA328" s="78"/>
      <c r="AB328" s="78"/>
      <c r="AC328" s="78"/>
      <c r="AD328" s="78"/>
      <c r="AE328" s="78"/>
      <c r="AF328" s="78"/>
      <c r="AG328" s="78"/>
      <c r="AH328" s="51"/>
      <c r="AI328" s="51"/>
    </row>
    <row r="329" spans="17:35" x14ac:dyDescent="0.25">
      <c r="Q329" s="78"/>
      <c r="R329" s="78"/>
      <c r="S329" s="78"/>
      <c r="T329" s="78"/>
      <c r="U329" s="78"/>
      <c r="V329" s="78"/>
      <c r="W329" s="78"/>
      <c r="X329" s="78"/>
      <c r="Y329" s="78"/>
      <c r="Z329" s="78"/>
      <c r="AA329" s="78"/>
      <c r="AB329" s="78"/>
      <c r="AC329" s="78"/>
      <c r="AD329" s="78"/>
      <c r="AE329" s="78"/>
      <c r="AF329" s="78"/>
      <c r="AG329" s="78"/>
      <c r="AH329" s="51"/>
      <c r="AI329" s="51"/>
    </row>
    <row r="330" spans="17:35" x14ac:dyDescent="0.25">
      <c r="Q330" s="78"/>
      <c r="R330" s="78"/>
      <c r="S330" s="78"/>
      <c r="T330" s="78"/>
      <c r="U330" s="78"/>
      <c r="V330" s="78"/>
      <c r="W330" s="78"/>
      <c r="X330" s="78"/>
      <c r="Y330" s="78"/>
      <c r="Z330" s="78"/>
      <c r="AA330" s="78"/>
      <c r="AB330" s="78"/>
      <c r="AC330" s="78"/>
      <c r="AD330" s="78"/>
      <c r="AE330" s="78"/>
      <c r="AF330" s="78"/>
      <c r="AG330" s="78"/>
      <c r="AH330" s="51"/>
      <c r="AI330" s="51"/>
    </row>
    <row r="331" spans="17:35" x14ac:dyDescent="0.25">
      <c r="Q331" s="78"/>
      <c r="R331" s="78"/>
      <c r="S331" s="78"/>
      <c r="T331" s="78"/>
      <c r="U331" s="78"/>
      <c r="V331" s="78"/>
      <c r="W331" s="78"/>
      <c r="X331" s="78"/>
      <c r="Y331" s="78"/>
      <c r="Z331" s="78"/>
      <c r="AA331" s="78"/>
      <c r="AB331" s="78"/>
      <c r="AC331" s="78"/>
      <c r="AD331" s="78"/>
      <c r="AE331" s="78"/>
      <c r="AF331" s="78"/>
      <c r="AG331" s="78"/>
      <c r="AH331" s="51"/>
      <c r="AI331" s="51"/>
    </row>
    <row r="332" spans="17:35" x14ac:dyDescent="0.25">
      <c r="Q332" s="78"/>
      <c r="R332" s="78"/>
      <c r="S332" s="78"/>
      <c r="T332" s="78"/>
      <c r="U332" s="78"/>
      <c r="V332" s="78"/>
      <c r="W332" s="78"/>
      <c r="X332" s="78"/>
      <c r="Y332" s="78"/>
      <c r="Z332" s="78"/>
      <c r="AA332" s="78"/>
      <c r="AB332" s="78"/>
      <c r="AC332" s="78"/>
      <c r="AD332" s="78"/>
      <c r="AE332" s="78"/>
      <c r="AF332" s="78"/>
      <c r="AG332" s="78"/>
      <c r="AH332" s="51"/>
      <c r="AI332" s="51"/>
    </row>
    <row r="333" spans="17:35" x14ac:dyDescent="0.25">
      <c r="Q333" s="78"/>
      <c r="R333" s="78"/>
      <c r="S333" s="78"/>
      <c r="T333" s="78"/>
      <c r="U333" s="78"/>
      <c r="V333" s="78"/>
      <c r="W333" s="78"/>
      <c r="X333" s="78"/>
      <c r="Y333" s="78"/>
      <c r="Z333" s="78"/>
      <c r="AA333" s="78"/>
      <c r="AB333" s="78"/>
      <c r="AC333" s="78"/>
      <c r="AD333" s="78"/>
      <c r="AE333" s="78"/>
      <c r="AF333" s="78"/>
      <c r="AG333" s="78"/>
      <c r="AH333" s="51"/>
      <c r="AI333" s="51"/>
    </row>
    <row r="334" spans="17:35" x14ac:dyDescent="0.25">
      <c r="Q334" s="78"/>
      <c r="R334" s="78"/>
      <c r="S334" s="78"/>
      <c r="T334" s="78"/>
      <c r="U334" s="78"/>
      <c r="V334" s="78"/>
      <c r="W334" s="78"/>
      <c r="X334" s="78"/>
      <c r="Y334" s="78"/>
      <c r="Z334" s="78"/>
      <c r="AA334" s="78"/>
      <c r="AB334" s="78"/>
      <c r="AC334" s="78"/>
      <c r="AD334" s="78"/>
      <c r="AE334" s="78"/>
      <c r="AF334" s="78"/>
      <c r="AG334" s="78"/>
      <c r="AH334" s="51"/>
      <c r="AI334" s="51"/>
    </row>
    <row r="335" spans="17:35" x14ac:dyDescent="0.25">
      <c r="Q335" s="78"/>
      <c r="R335" s="78"/>
      <c r="S335" s="78"/>
      <c r="T335" s="78"/>
      <c r="U335" s="78"/>
      <c r="V335" s="78"/>
      <c r="W335" s="78"/>
      <c r="X335" s="78"/>
      <c r="Y335" s="78"/>
      <c r="Z335" s="78"/>
      <c r="AA335" s="78"/>
      <c r="AB335" s="78"/>
      <c r="AC335" s="78"/>
      <c r="AD335" s="78"/>
      <c r="AE335" s="78"/>
      <c r="AF335" s="78"/>
      <c r="AG335" s="78"/>
      <c r="AH335" s="51"/>
      <c r="AI335" s="51"/>
    </row>
    <row r="336" spans="17:35" x14ac:dyDescent="0.25">
      <c r="Q336" s="78"/>
      <c r="R336" s="78"/>
      <c r="S336" s="78"/>
      <c r="T336" s="78"/>
      <c r="U336" s="78"/>
      <c r="V336" s="78"/>
      <c r="W336" s="78"/>
      <c r="X336" s="78"/>
      <c r="Y336" s="78"/>
      <c r="Z336" s="78"/>
      <c r="AA336" s="78"/>
      <c r="AB336" s="78"/>
      <c r="AC336" s="78"/>
      <c r="AD336" s="78"/>
      <c r="AE336" s="78"/>
      <c r="AF336" s="78"/>
      <c r="AG336" s="78"/>
      <c r="AH336" s="51"/>
      <c r="AI336" s="51"/>
    </row>
    <row r="337" spans="17:35" x14ac:dyDescent="0.25">
      <c r="Q337" s="78"/>
      <c r="R337" s="78"/>
      <c r="S337" s="78"/>
      <c r="T337" s="78"/>
      <c r="U337" s="78"/>
      <c r="V337" s="78"/>
      <c r="W337" s="78"/>
      <c r="X337" s="78"/>
      <c r="Y337" s="78"/>
      <c r="Z337" s="78"/>
      <c r="AA337" s="78"/>
      <c r="AB337" s="78"/>
      <c r="AC337" s="78"/>
      <c r="AD337" s="78"/>
      <c r="AE337" s="78"/>
      <c r="AF337" s="78"/>
      <c r="AG337" s="78"/>
      <c r="AH337" s="51"/>
      <c r="AI337" s="51"/>
    </row>
    <row r="338" spans="17:35" x14ac:dyDescent="0.25">
      <c r="Q338" s="78"/>
      <c r="R338" s="78"/>
      <c r="S338" s="78"/>
      <c r="T338" s="78"/>
      <c r="U338" s="78"/>
      <c r="V338" s="78"/>
      <c r="W338" s="78"/>
      <c r="X338" s="78"/>
      <c r="Y338" s="78"/>
      <c r="Z338" s="78"/>
      <c r="AA338" s="78"/>
      <c r="AB338" s="78"/>
      <c r="AC338" s="78"/>
      <c r="AD338" s="78"/>
      <c r="AE338" s="78"/>
      <c r="AF338" s="78"/>
      <c r="AG338" s="78"/>
      <c r="AH338" s="51"/>
      <c r="AI338" s="51"/>
    </row>
    <row r="339" spans="17:35" x14ac:dyDescent="0.25">
      <c r="Q339" s="78"/>
      <c r="R339" s="78"/>
      <c r="S339" s="78"/>
      <c r="T339" s="78"/>
      <c r="U339" s="78"/>
      <c r="V339" s="78"/>
      <c r="W339" s="78"/>
      <c r="X339" s="78"/>
      <c r="Y339" s="78"/>
      <c r="Z339" s="78"/>
      <c r="AA339" s="78"/>
      <c r="AB339" s="78"/>
      <c r="AC339" s="78"/>
      <c r="AD339" s="78"/>
      <c r="AE339" s="78"/>
      <c r="AF339" s="78"/>
      <c r="AG339" s="78"/>
      <c r="AH339" s="51"/>
      <c r="AI339" s="51"/>
    </row>
    <row r="340" spans="17:35" x14ac:dyDescent="0.25">
      <c r="Q340" s="78"/>
      <c r="R340" s="78"/>
      <c r="S340" s="78"/>
      <c r="T340" s="78"/>
      <c r="U340" s="78"/>
      <c r="V340" s="78"/>
      <c r="W340" s="78"/>
      <c r="X340" s="78"/>
      <c r="Y340" s="78"/>
      <c r="Z340" s="78"/>
      <c r="AA340" s="78"/>
      <c r="AB340" s="78"/>
      <c r="AC340" s="78"/>
      <c r="AD340" s="78"/>
      <c r="AE340" s="78"/>
      <c r="AF340" s="78"/>
      <c r="AG340" s="78"/>
      <c r="AH340" s="51"/>
      <c r="AI340" s="51"/>
    </row>
    <row r="341" spans="17:35" x14ac:dyDescent="0.25">
      <c r="Q341" s="78"/>
      <c r="R341" s="78"/>
      <c r="S341" s="78"/>
      <c r="T341" s="78"/>
      <c r="U341" s="78"/>
      <c r="V341" s="78"/>
      <c r="W341" s="78"/>
      <c r="X341" s="78"/>
      <c r="Y341" s="78"/>
      <c r="Z341" s="78"/>
      <c r="AA341" s="78"/>
      <c r="AB341" s="78"/>
      <c r="AC341" s="78"/>
      <c r="AD341" s="78"/>
      <c r="AE341" s="78"/>
      <c r="AF341" s="78"/>
      <c r="AG341" s="78"/>
      <c r="AH341" s="51"/>
      <c r="AI341" s="51"/>
    </row>
    <row r="342" spans="17:35" x14ac:dyDescent="0.25">
      <c r="Q342" s="78"/>
      <c r="R342" s="78"/>
      <c r="S342" s="78"/>
      <c r="T342" s="78"/>
      <c r="U342" s="78"/>
      <c r="V342" s="78"/>
      <c r="W342" s="78"/>
      <c r="X342" s="78"/>
      <c r="Y342" s="78"/>
      <c r="Z342" s="78"/>
      <c r="AA342" s="78"/>
      <c r="AB342" s="78"/>
      <c r="AC342" s="78"/>
      <c r="AD342" s="78"/>
      <c r="AE342" s="78"/>
      <c r="AF342" s="78"/>
      <c r="AG342" s="78"/>
      <c r="AH342" s="51"/>
      <c r="AI342" s="51"/>
    </row>
    <row r="343" spans="17:35" x14ac:dyDescent="0.25">
      <c r="Q343" s="78"/>
      <c r="R343" s="78"/>
      <c r="S343" s="78"/>
      <c r="T343" s="78"/>
      <c r="U343" s="78"/>
      <c r="V343" s="78"/>
      <c r="W343" s="78"/>
      <c r="X343" s="78"/>
      <c r="Y343" s="78"/>
      <c r="Z343" s="78"/>
      <c r="AA343" s="78"/>
      <c r="AB343" s="78"/>
      <c r="AC343" s="78"/>
      <c r="AD343" s="78"/>
      <c r="AE343" s="78"/>
      <c r="AF343" s="78"/>
      <c r="AG343" s="78"/>
      <c r="AH343" s="51"/>
      <c r="AI343" s="51"/>
    </row>
    <row r="344" spans="17:35" x14ac:dyDescent="0.25">
      <c r="Q344" s="78"/>
      <c r="R344" s="78"/>
      <c r="S344" s="78"/>
      <c r="T344" s="78"/>
      <c r="U344" s="78"/>
      <c r="V344" s="78"/>
      <c r="W344" s="78"/>
      <c r="X344" s="78"/>
      <c r="Y344" s="78"/>
      <c r="Z344" s="78"/>
      <c r="AA344" s="78"/>
      <c r="AB344" s="78"/>
      <c r="AC344" s="78"/>
      <c r="AD344" s="78"/>
      <c r="AE344" s="78"/>
      <c r="AF344" s="78"/>
      <c r="AG344" s="78"/>
      <c r="AH344" s="51"/>
      <c r="AI344" s="51"/>
    </row>
    <row r="345" spans="17:35" x14ac:dyDescent="0.25">
      <c r="Q345" s="78"/>
      <c r="R345" s="78"/>
      <c r="S345" s="78"/>
      <c r="T345" s="78"/>
      <c r="U345" s="78"/>
      <c r="V345" s="78"/>
      <c r="W345" s="78"/>
      <c r="X345" s="78"/>
      <c r="Y345" s="78"/>
      <c r="Z345" s="78"/>
      <c r="AA345" s="78"/>
      <c r="AB345" s="78"/>
      <c r="AC345" s="78"/>
      <c r="AD345" s="78"/>
      <c r="AE345" s="78"/>
      <c r="AF345" s="78"/>
      <c r="AG345" s="78"/>
      <c r="AH345" s="51"/>
      <c r="AI345" s="51"/>
    </row>
    <row r="346" spans="17:35" x14ac:dyDescent="0.25">
      <c r="Q346" s="78"/>
      <c r="R346" s="78"/>
      <c r="S346" s="78"/>
      <c r="T346" s="78"/>
      <c r="U346" s="78"/>
      <c r="V346" s="78"/>
      <c r="W346" s="78"/>
      <c r="X346" s="78"/>
      <c r="Y346" s="78"/>
      <c r="Z346" s="78"/>
      <c r="AA346" s="78"/>
      <c r="AB346" s="78"/>
      <c r="AC346" s="78"/>
      <c r="AD346" s="78"/>
      <c r="AE346" s="78"/>
      <c r="AF346" s="78"/>
      <c r="AG346" s="78"/>
      <c r="AH346" s="51"/>
      <c r="AI346" s="51"/>
    </row>
    <row r="347" spans="17:35" x14ac:dyDescent="0.25">
      <c r="Q347" s="78"/>
      <c r="R347" s="78"/>
      <c r="S347" s="78"/>
      <c r="T347" s="78"/>
      <c r="U347" s="78"/>
      <c r="V347" s="78"/>
      <c r="W347" s="78"/>
      <c r="X347" s="78"/>
      <c r="Y347" s="78"/>
      <c r="Z347" s="78"/>
      <c r="AA347" s="78"/>
      <c r="AB347" s="78"/>
      <c r="AC347" s="78"/>
      <c r="AD347" s="78"/>
      <c r="AE347" s="78"/>
      <c r="AF347" s="78"/>
      <c r="AG347" s="78"/>
      <c r="AH347" s="51"/>
      <c r="AI347" s="51"/>
    </row>
    <row r="348" spans="17:35" x14ac:dyDescent="0.25">
      <c r="Q348" s="78"/>
      <c r="R348" s="78"/>
      <c r="S348" s="78"/>
      <c r="T348" s="78"/>
      <c r="U348" s="78"/>
      <c r="V348" s="78"/>
      <c r="W348" s="78"/>
      <c r="X348" s="78"/>
      <c r="Y348" s="78"/>
      <c r="Z348" s="78"/>
      <c r="AA348" s="78"/>
      <c r="AB348" s="78"/>
      <c r="AC348" s="78"/>
      <c r="AD348" s="78"/>
      <c r="AE348" s="78"/>
      <c r="AF348" s="78"/>
      <c r="AG348" s="78"/>
      <c r="AH348" s="51"/>
      <c r="AI348" s="51"/>
    </row>
    <row r="349" spans="17:35" x14ac:dyDescent="0.25">
      <c r="Q349" s="78"/>
      <c r="R349" s="78"/>
      <c r="S349" s="78"/>
      <c r="T349" s="78"/>
      <c r="U349" s="78"/>
      <c r="V349" s="78"/>
      <c r="W349" s="78"/>
      <c r="X349" s="78"/>
      <c r="Y349" s="78"/>
      <c r="Z349" s="78"/>
      <c r="AA349" s="78"/>
      <c r="AB349" s="78"/>
      <c r="AC349" s="78"/>
      <c r="AD349" s="78"/>
      <c r="AE349" s="78"/>
      <c r="AF349" s="78"/>
      <c r="AG349" s="78"/>
      <c r="AH349" s="51"/>
      <c r="AI349" s="51"/>
    </row>
    <row r="350" spans="17:35" x14ac:dyDescent="0.25">
      <c r="Q350" s="78"/>
      <c r="R350" s="78"/>
      <c r="S350" s="78"/>
      <c r="T350" s="78"/>
      <c r="U350" s="78"/>
      <c r="V350" s="78"/>
      <c r="W350" s="78"/>
      <c r="X350" s="78"/>
      <c r="Y350" s="78"/>
      <c r="Z350" s="78"/>
      <c r="AA350" s="78"/>
      <c r="AB350" s="78"/>
      <c r="AC350" s="78"/>
      <c r="AD350" s="78"/>
      <c r="AE350" s="78"/>
      <c r="AF350" s="78"/>
      <c r="AG350" s="78"/>
      <c r="AH350" s="51"/>
      <c r="AI350" s="51"/>
    </row>
    <row r="351" spans="17:35" x14ac:dyDescent="0.25">
      <c r="Q351" s="78"/>
      <c r="R351" s="78"/>
      <c r="S351" s="78"/>
      <c r="T351" s="78"/>
      <c r="U351" s="78"/>
      <c r="V351" s="78"/>
      <c r="W351" s="78"/>
      <c r="X351" s="78"/>
      <c r="Y351" s="78"/>
      <c r="Z351" s="78"/>
      <c r="AA351" s="78"/>
      <c r="AB351" s="78"/>
      <c r="AC351" s="78"/>
      <c r="AD351" s="78"/>
      <c r="AE351" s="78"/>
      <c r="AF351" s="78"/>
      <c r="AG351" s="78"/>
      <c r="AH351" s="51"/>
      <c r="AI351" s="51"/>
    </row>
    <row r="352" spans="17:35" x14ac:dyDescent="0.25">
      <c r="Q352" s="78"/>
      <c r="R352" s="78"/>
      <c r="S352" s="78"/>
      <c r="T352" s="78"/>
      <c r="U352" s="78"/>
      <c r="V352" s="78"/>
      <c r="W352" s="78"/>
      <c r="X352" s="78"/>
      <c r="Y352" s="78"/>
      <c r="Z352" s="78"/>
      <c r="AA352" s="78"/>
      <c r="AB352" s="78"/>
      <c r="AC352" s="78"/>
      <c r="AD352" s="78"/>
      <c r="AE352" s="78"/>
      <c r="AF352" s="78"/>
      <c r="AG352" s="78"/>
      <c r="AH352" s="51"/>
      <c r="AI352" s="51"/>
    </row>
    <row r="353" spans="17:35" x14ac:dyDescent="0.25">
      <c r="Q353" s="78"/>
      <c r="R353" s="78"/>
      <c r="S353" s="78"/>
      <c r="T353" s="78"/>
      <c r="U353" s="78"/>
      <c r="V353" s="78"/>
      <c r="W353" s="78"/>
      <c r="X353" s="78"/>
      <c r="Y353" s="78"/>
      <c r="Z353" s="78"/>
      <c r="AA353" s="78"/>
      <c r="AB353" s="78"/>
      <c r="AC353" s="78"/>
      <c r="AD353" s="78"/>
      <c r="AE353" s="78"/>
      <c r="AF353" s="78"/>
      <c r="AG353" s="78"/>
      <c r="AH353" s="51"/>
      <c r="AI353" s="51"/>
    </row>
    <row r="354" spans="17:35" x14ac:dyDescent="0.25">
      <c r="Q354" s="78"/>
      <c r="R354" s="78"/>
      <c r="S354" s="78"/>
      <c r="T354" s="78"/>
      <c r="U354" s="78"/>
      <c r="V354" s="78"/>
      <c r="W354" s="78"/>
      <c r="X354" s="78"/>
      <c r="Y354" s="78"/>
      <c r="Z354" s="78"/>
      <c r="AA354" s="78"/>
      <c r="AB354" s="78"/>
      <c r="AC354" s="78"/>
      <c r="AD354" s="78"/>
      <c r="AE354" s="78"/>
      <c r="AF354" s="78"/>
      <c r="AG354" s="78"/>
      <c r="AH354" s="51"/>
      <c r="AI354" s="51"/>
    </row>
    <row r="355" spans="17:35" x14ac:dyDescent="0.25">
      <c r="Q355" s="78"/>
      <c r="R355" s="78"/>
      <c r="S355" s="78"/>
      <c r="T355" s="78"/>
      <c r="U355" s="78"/>
      <c r="V355" s="78"/>
      <c r="W355" s="78"/>
      <c r="X355" s="78"/>
      <c r="Y355" s="78"/>
      <c r="Z355" s="78"/>
      <c r="AA355" s="78"/>
      <c r="AB355" s="78"/>
      <c r="AC355" s="78"/>
      <c r="AD355" s="78"/>
      <c r="AE355" s="78"/>
      <c r="AF355" s="78"/>
      <c r="AG355" s="78"/>
      <c r="AH355" s="51"/>
      <c r="AI355" s="51"/>
    </row>
    <row r="356" spans="17:35" x14ac:dyDescent="0.25">
      <c r="Q356" s="78"/>
      <c r="R356" s="78"/>
      <c r="S356" s="78"/>
      <c r="T356" s="78"/>
      <c r="U356" s="78"/>
      <c r="V356" s="78"/>
      <c r="W356" s="78"/>
      <c r="X356" s="78"/>
      <c r="Y356" s="78"/>
      <c r="Z356" s="78"/>
      <c r="AA356" s="78"/>
      <c r="AB356" s="78"/>
      <c r="AC356" s="78"/>
      <c r="AD356" s="78"/>
      <c r="AE356" s="78"/>
      <c r="AF356" s="78"/>
      <c r="AG356" s="78"/>
      <c r="AH356" s="51"/>
      <c r="AI356" s="51"/>
    </row>
    <row r="357" spans="17:35" x14ac:dyDescent="0.25">
      <c r="Q357" s="78"/>
      <c r="R357" s="78"/>
      <c r="S357" s="78"/>
      <c r="T357" s="78"/>
      <c r="U357" s="78"/>
      <c r="V357" s="78"/>
      <c r="W357" s="78"/>
      <c r="X357" s="78"/>
      <c r="Y357" s="78"/>
      <c r="Z357" s="78"/>
      <c r="AA357" s="78"/>
      <c r="AB357" s="78"/>
      <c r="AC357" s="78"/>
      <c r="AD357" s="78"/>
      <c r="AE357" s="78"/>
      <c r="AF357" s="78"/>
      <c r="AG357" s="78"/>
      <c r="AH357" s="51"/>
      <c r="AI357" s="51"/>
    </row>
    <row r="358" spans="17:35" x14ac:dyDescent="0.25">
      <c r="Q358" s="78"/>
      <c r="R358" s="78"/>
      <c r="S358" s="78"/>
      <c r="T358" s="78"/>
      <c r="U358" s="78"/>
      <c r="V358" s="78"/>
      <c r="W358" s="78"/>
      <c r="X358" s="78"/>
      <c r="Y358" s="78"/>
      <c r="Z358" s="78"/>
      <c r="AA358" s="78"/>
      <c r="AB358" s="78"/>
      <c r="AC358" s="78"/>
      <c r="AD358" s="78"/>
      <c r="AE358" s="78"/>
      <c r="AF358" s="78"/>
      <c r="AG358" s="78"/>
      <c r="AH358" s="51"/>
      <c r="AI358" s="51"/>
    </row>
    <row r="359" spans="17:35" x14ac:dyDescent="0.25">
      <c r="Q359" s="78"/>
      <c r="R359" s="78"/>
      <c r="S359" s="78"/>
      <c r="T359" s="78"/>
      <c r="U359" s="78"/>
      <c r="V359" s="78"/>
      <c r="W359" s="78"/>
      <c r="X359" s="78"/>
      <c r="Y359" s="78"/>
      <c r="Z359" s="78"/>
      <c r="AA359" s="78"/>
      <c r="AB359" s="78"/>
      <c r="AC359" s="78"/>
      <c r="AD359" s="78"/>
      <c r="AE359" s="78"/>
      <c r="AF359" s="78"/>
      <c r="AG359" s="78"/>
      <c r="AH359" s="51"/>
      <c r="AI359" s="51"/>
    </row>
    <row r="360" spans="17:35" x14ac:dyDescent="0.25">
      <c r="Q360" s="78"/>
      <c r="R360" s="78"/>
      <c r="S360" s="78"/>
      <c r="T360" s="78"/>
      <c r="U360" s="78"/>
      <c r="V360" s="78"/>
      <c r="W360" s="78"/>
      <c r="X360" s="78"/>
      <c r="Y360" s="78"/>
      <c r="Z360" s="78"/>
      <c r="AA360" s="78"/>
      <c r="AB360" s="78"/>
      <c r="AC360" s="78"/>
      <c r="AD360" s="78"/>
      <c r="AE360" s="78"/>
      <c r="AF360" s="78"/>
      <c r="AG360" s="78"/>
      <c r="AH360" s="51"/>
      <c r="AI360" s="51"/>
    </row>
    <row r="361" spans="17:35" x14ac:dyDescent="0.25">
      <c r="Q361" s="78"/>
      <c r="R361" s="78"/>
      <c r="S361" s="78"/>
      <c r="T361" s="78"/>
      <c r="U361" s="78"/>
      <c r="V361" s="78"/>
      <c r="W361" s="78"/>
      <c r="X361" s="78"/>
      <c r="Y361" s="78"/>
      <c r="Z361" s="78"/>
      <c r="AA361" s="78"/>
      <c r="AB361" s="78"/>
      <c r="AC361" s="78"/>
      <c r="AD361" s="78"/>
      <c r="AE361" s="78"/>
      <c r="AF361" s="78"/>
      <c r="AG361" s="78"/>
      <c r="AH361" s="51"/>
      <c r="AI361" s="51"/>
    </row>
    <row r="362" spans="17:35" x14ac:dyDescent="0.25">
      <c r="Q362" s="78"/>
      <c r="R362" s="78"/>
      <c r="S362" s="78"/>
      <c r="T362" s="78"/>
      <c r="U362" s="78"/>
      <c r="V362" s="78"/>
      <c r="W362" s="78"/>
      <c r="X362" s="78"/>
      <c r="Y362" s="78"/>
      <c r="Z362" s="78"/>
      <c r="AA362" s="78"/>
      <c r="AB362" s="78"/>
      <c r="AC362" s="78"/>
      <c r="AD362" s="78"/>
      <c r="AE362" s="78"/>
      <c r="AF362" s="78"/>
      <c r="AG362" s="78"/>
      <c r="AH362" s="51"/>
      <c r="AI362" s="51"/>
    </row>
    <row r="363" spans="17:35" x14ac:dyDescent="0.25">
      <c r="Q363" s="78"/>
      <c r="R363" s="78"/>
      <c r="S363" s="78"/>
      <c r="T363" s="78"/>
      <c r="U363" s="78"/>
      <c r="V363" s="78"/>
      <c r="W363" s="78"/>
      <c r="X363" s="78"/>
      <c r="Y363" s="78"/>
      <c r="Z363" s="78"/>
      <c r="AA363" s="78"/>
      <c r="AB363" s="78"/>
      <c r="AC363" s="78"/>
      <c r="AD363" s="78"/>
      <c r="AE363" s="78"/>
      <c r="AF363" s="78"/>
      <c r="AG363" s="78"/>
      <c r="AH363" s="51"/>
      <c r="AI363" s="51"/>
    </row>
    <row r="364" spans="17:35" x14ac:dyDescent="0.25">
      <c r="Q364" s="78"/>
      <c r="R364" s="78"/>
      <c r="S364" s="78"/>
      <c r="T364" s="78"/>
      <c r="U364" s="78"/>
      <c r="V364" s="78"/>
      <c r="W364" s="78"/>
      <c r="X364" s="78"/>
      <c r="Y364" s="78"/>
      <c r="Z364" s="78"/>
      <c r="AA364" s="78"/>
      <c r="AB364" s="78"/>
      <c r="AC364" s="78"/>
      <c r="AD364" s="78"/>
      <c r="AE364" s="78"/>
      <c r="AF364" s="78"/>
      <c r="AG364" s="78"/>
      <c r="AH364" s="51"/>
      <c r="AI364" s="51"/>
    </row>
    <row r="365" spans="17:35" x14ac:dyDescent="0.25">
      <c r="Q365" s="78"/>
      <c r="R365" s="78"/>
      <c r="S365" s="78"/>
      <c r="T365" s="78"/>
      <c r="U365" s="78"/>
      <c r="V365" s="78"/>
      <c r="W365" s="78"/>
      <c r="X365" s="78"/>
      <c r="Y365" s="78"/>
      <c r="Z365" s="78"/>
      <c r="AA365" s="78"/>
      <c r="AB365" s="78"/>
      <c r="AC365" s="78"/>
      <c r="AD365" s="78"/>
      <c r="AE365" s="78"/>
      <c r="AF365" s="78"/>
      <c r="AG365" s="78"/>
      <c r="AH365" s="51"/>
      <c r="AI365" s="51"/>
    </row>
    <row r="366" spans="17:35" x14ac:dyDescent="0.25">
      <c r="Q366" s="78"/>
      <c r="R366" s="78"/>
      <c r="S366" s="78"/>
      <c r="T366" s="78"/>
      <c r="U366" s="78"/>
      <c r="V366" s="78"/>
      <c r="W366" s="78"/>
      <c r="X366" s="78"/>
      <c r="Y366" s="78"/>
      <c r="Z366" s="78"/>
      <c r="AA366" s="78"/>
      <c r="AB366" s="78"/>
      <c r="AC366" s="78"/>
      <c r="AD366" s="78"/>
      <c r="AE366" s="78"/>
      <c r="AF366" s="78"/>
      <c r="AG366" s="78"/>
      <c r="AH366" s="51"/>
      <c r="AI366" s="51"/>
    </row>
    <row r="367" spans="17:35" x14ac:dyDescent="0.25">
      <c r="Q367" s="78"/>
      <c r="R367" s="78"/>
      <c r="S367" s="78"/>
      <c r="T367" s="78"/>
      <c r="U367" s="78"/>
      <c r="V367" s="78"/>
      <c r="W367" s="78"/>
      <c r="X367" s="78"/>
      <c r="Y367" s="78"/>
      <c r="Z367" s="78"/>
      <c r="AA367" s="78"/>
      <c r="AB367" s="78"/>
      <c r="AC367" s="78"/>
      <c r="AD367" s="78"/>
      <c r="AE367" s="78"/>
      <c r="AF367" s="78"/>
      <c r="AG367" s="78"/>
      <c r="AH367" s="51"/>
      <c r="AI367" s="51"/>
    </row>
    <row r="368" spans="17:35" x14ac:dyDescent="0.25">
      <c r="Q368" s="78"/>
      <c r="R368" s="78"/>
      <c r="S368" s="78"/>
      <c r="T368" s="78"/>
      <c r="U368" s="78"/>
      <c r="V368" s="78"/>
      <c r="W368" s="78"/>
      <c r="X368" s="78"/>
      <c r="Y368" s="78"/>
      <c r="Z368" s="78"/>
      <c r="AA368" s="78"/>
      <c r="AB368" s="78"/>
      <c r="AC368" s="78"/>
      <c r="AD368" s="78"/>
      <c r="AE368" s="78"/>
      <c r="AF368" s="78"/>
      <c r="AG368" s="78"/>
      <c r="AH368" s="51"/>
      <c r="AI368" s="51"/>
    </row>
    <row r="369" spans="17:35" x14ac:dyDescent="0.25">
      <c r="Q369" s="78"/>
      <c r="R369" s="78"/>
      <c r="S369" s="78"/>
      <c r="T369" s="78"/>
      <c r="U369" s="78"/>
      <c r="V369" s="78"/>
      <c r="W369" s="78"/>
      <c r="X369" s="78"/>
      <c r="Y369" s="78"/>
      <c r="Z369" s="78"/>
      <c r="AA369" s="78"/>
      <c r="AB369" s="78"/>
      <c r="AC369" s="78"/>
      <c r="AD369" s="78"/>
      <c r="AE369" s="78"/>
      <c r="AF369" s="78"/>
      <c r="AG369" s="78"/>
      <c r="AH369" s="51"/>
      <c r="AI369" s="51"/>
    </row>
    <row r="370" spans="17:35" x14ac:dyDescent="0.25">
      <c r="Q370" s="78"/>
      <c r="R370" s="78"/>
      <c r="S370" s="78"/>
      <c r="T370" s="78"/>
      <c r="U370" s="78"/>
      <c r="V370" s="78"/>
      <c r="W370" s="78"/>
      <c r="X370" s="78"/>
      <c r="Y370" s="78"/>
      <c r="Z370" s="78"/>
      <c r="AA370" s="78"/>
      <c r="AB370" s="78"/>
      <c r="AC370" s="78"/>
      <c r="AD370" s="78"/>
      <c r="AE370" s="78"/>
      <c r="AF370" s="78"/>
      <c r="AG370" s="78"/>
      <c r="AH370" s="51"/>
      <c r="AI370" s="51"/>
    </row>
    <row r="371" spans="17:35" x14ac:dyDescent="0.25">
      <c r="Q371" s="78"/>
      <c r="R371" s="78"/>
      <c r="S371" s="78"/>
      <c r="T371" s="78"/>
      <c r="U371" s="78"/>
      <c r="V371" s="78"/>
      <c r="W371" s="78"/>
      <c r="X371" s="78"/>
      <c r="Y371" s="78"/>
      <c r="Z371" s="78"/>
      <c r="AA371" s="78"/>
      <c r="AB371" s="78"/>
      <c r="AC371" s="78"/>
      <c r="AD371" s="78"/>
      <c r="AE371" s="78"/>
      <c r="AF371" s="78"/>
      <c r="AG371" s="78"/>
      <c r="AH371" s="51"/>
      <c r="AI371" s="51"/>
    </row>
    <row r="372" spans="17:35" x14ac:dyDescent="0.25">
      <c r="Q372" s="78"/>
      <c r="R372" s="78"/>
      <c r="S372" s="78"/>
      <c r="T372" s="78"/>
      <c r="U372" s="78"/>
      <c r="V372" s="78"/>
      <c r="W372" s="78"/>
      <c r="X372" s="78"/>
      <c r="Y372" s="78"/>
      <c r="Z372" s="78"/>
      <c r="AA372" s="78"/>
      <c r="AB372" s="78"/>
      <c r="AC372" s="78"/>
      <c r="AD372" s="78"/>
      <c r="AE372" s="78"/>
      <c r="AF372" s="78"/>
      <c r="AG372" s="78"/>
      <c r="AH372" s="51"/>
      <c r="AI372" s="51"/>
    </row>
    <row r="373" spans="17:35" x14ac:dyDescent="0.25">
      <c r="Q373" s="78"/>
      <c r="R373" s="78"/>
      <c r="S373" s="78"/>
      <c r="T373" s="78"/>
      <c r="U373" s="78"/>
      <c r="V373" s="78"/>
      <c r="W373" s="78"/>
      <c r="X373" s="78"/>
      <c r="Y373" s="78"/>
      <c r="Z373" s="78"/>
      <c r="AA373" s="78"/>
      <c r="AB373" s="78"/>
      <c r="AC373" s="78"/>
      <c r="AD373" s="78"/>
      <c r="AE373" s="78"/>
      <c r="AF373" s="78"/>
      <c r="AG373" s="78"/>
      <c r="AH373" s="51"/>
      <c r="AI373" s="51"/>
    </row>
    <row r="374" spans="17:35" x14ac:dyDescent="0.25">
      <c r="Q374" s="78"/>
      <c r="R374" s="78"/>
      <c r="S374" s="78"/>
      <c r="T374" s="78"/>
      <c r="U374" s="78"/>
      <c r="V374" s="78"/>
      <c r="W374" s="78"/>
      <c r="X374" s="78"/>
      <c r="Y374" s="78"/>
      <c r="Z374" s="78"/>
      <c r="AA374" s="78"/>
      <c r="AB374" s="78"/>
      <c r="AC374" s="78"/>
      <c r="AD374" s="78"/>
      <c r="AE374" s="78"/>
      <c r="AF374" s="78"/>
      <c r="AG374" s="78"/>
      <c r="AH374" s="51"/>
      <c r="AI374" s="51"/>
    </row>
    <row r="375" spans="17:35" x14ac:dyDescent="0.25">
      <c r="Q375" s="78"/>
      <c r="R375" s="78"/>
      <c r="S375" s="78"/>
      <c r="T375" s="78"/>
      <c r="U375" s="78"/>
      <c r="V375" s="78"/>
      <c r="W375" s="78"/>
      <c r="X375" s="78"/>
      <c r="Y375" s="78"/>
      <c r="Z375" s="78"/>
      <c r="AA375" s="78"/>
      <c r="AB375" s="78"/>
      <c r="AC375" s="78"/>
      <c r="AD375" s="78"/>
      <c r="AE375" s="78"/>
      <c r="AF375" s="78"/>
      <c r="AG375" s="78"/>
      <c r="AH375" s="51"/>
      <c r="AI375" s="51"/>
    </row>
    <row r="376" spans="17:35" x14ac:dyDescent="0.25">
      <c r="Q376" s="78"/>
      <c r="R376" s="78"/>
      <c r="S376" s="78"/>
      <c r="T376" s="78"/>
      <c r="U376" s="78"/>
      <c r="V376" s="78"/>
      <c r="W376" s="78"/>
      <c r="X376" s="78"/>
      <c r="Y376" s="78"/>
      <c r="Z376" s="78"/>
      <c r="AA376" s="78"/>
      <c r="AB376" s="78"/>
      <c r="AC376" s="78"/>
      <c r="AD376" s="78"/>
      <c r="AE376" s="78"/>
      <c r="AF376" s="78"/>
      <c r="AG376" s="78"/>
      <c r="AH376" s="51"/>
      <c r="AI376" s="51"/>
    </row>
    <row r="377" spans="17:35" x14ac:dyDescent="0.25">
      <c r="Q377" s="78"/>
      <c r="R377" s="78"/>
      <c r="S377" s="78"/>
      <c r="T377" s="78"/>
      <c r="U377" s="78"/>
      <c r="V377" s="78"/>
      <c r="W377" s="78"/>
      <c r="X377" s="78"/>
      <c r="Y377" s="78"/>
      <c r="Z377" s="78"/>
      <c r="AA377" s="78"/>
      <c r="AB377" s="78"/>
      <c r="AC377" s="78"/>
      <c r="AD377" s="78"/>
      <c r="AE377" s="78"/>
      <c r="AF377" s="78"/>
      <c r="AG377" s="78"/>
      <c r="AH377" s="51"/>
      <c r="AI377" s="51"/>
    </row>
    <row r="378" spans="17:35" x14ac:dyDescent="0.25">
      <c r="Q378" s="78"/>
      <c r="R378" s="78"/>
      <c r="S378" s="78"/>
      <c r="T378" s="78"/>
      <c r="U378" s="78"/>
      <c r="V378" s="78"/>
      <c r="W378" s="78"/>
      <c r="X378" s="78"/>
      <c r="Y378" s="78"/>
      <c r="Z378" s="78"/>
      <c r="AA378" s="78"/>
      <c r="AB378" s="78"/>
      <c r="AC378" s="78"/>
      <c r="AD378" s="78"/>
      <c r="AE378" s="78"/>
      <c r="AF378" s="78"/>
      <c r="AG378" s="78"/>
      <c r="AH378" s="51"/>
      <c r="AI378" s="51"/>
    </row>
    <row r="379" spans="17:35" x14ac:dyDescent="0.25">
      <c r="Q379" s="78"/>
      <c r="R379" s="78"/>
      <c r="S379" s="78"/>
      <c r="T379" s="78"/>
      <c r="U379" s="78"/>
      <c r="V379" s="78"/>
      <c r="W379" s="78"/>
      <c r="X379" s="78"/>
      <c r="Y379" s="78"/>
      <c r="Z379" s="78"/>
      <c r="AA379" s="78"/>
      <c r="AB379" s="78"/>
      <c r="AC379" s="78"/>
      <c r="AD379" s="78"/>
      <c r="AE379" s="78"/>
      <c r="AF379" s="78"/>
      <c r="AG379" s="78"/>
      <c r="AH379" s="51"/>
      <c r="AI379" s="51"/>
    </row>
    <row r="380" spans="17:35" x14ac:dyDescent="0.25">
      <c r="Q380" s="78"/>
      <c r="R380" s="78"/>
      <c r="S380" s="78"/>
      <c r="T380" s="78"/>
      <c r="U380" s="78"/>
      <c r="V380" s="78"/>
      <c r="W380" s="78"/>
      <c r="X380" s="78"/>
      <c r="Y380" s="78"/>
      <c r="Z380" s="78"/>
      <c r="AA380" s="78"/>
      <c r="AB380" s="78"/>
      <c r="AC380" s="78"/>
      <c r="AD380" s="78"/>
      <c r="AE380" s="78"/>
      <c r="AF380" s="78"/>
      <c r="AG380" s="78"/>
      <c r="AH380" s="51"/>
      <c r="AI380" s="51"/>
    </row>
    <row r="381" spans="17:35" x14ac:dyDescent="0.25">
      <c r="Q381" s="78"/>
      <c r="R381" s="78"/>
      <c r="S381" s="78"/>
      <c r="T381" s="78"/>
      <c r="U381" s="78"/>
      <c r="V381" s="78"/>
      <c r="W381" s="78"/>
      <c r="X381" s="78"/>
      <c r="Y381" s="78"/>
      <c r="Z381" s="78"/>
      <c r="AA381" s="78"/>
      <c r="AB381" s="78"/>
      <c r="AC381" s="78"/>
      <c r="AD381" s="78"/>
      <c r="AE381" s="78"/>
      <c r="AF381" s="78"/>
      <c r="AG381" s="78"/>
      <c r="AH381" s="51"/>
      <c r="AI381" s="51"/>
    </row>
    <row r="382" spans="17:35" x14ac:dyDescent="0.25">
      <c r="Q382" s="78"/>
      <c r="R382" s="78"/>
      <c r="S382" s="78"/>
      <c r="T382" s="78"/>
      <c r="U382" s="78"/>
      <c r="V382" s="78"/>
      <c r="W382" s="78"/>
      <c r="X382" s="78"/>
      <c r="Y382" s="78"/>
      <c r="Z382" s="78"/>
      <c r="AA382" s="78"/>
      <c r="AB382" s="78"/>
      <c r="AC382" s="78"/>
      <c r="AD382" s="78"/>
      <c r="AE382" s="78"/>
      <c r="AF382" s="78"/>
      <c r="AG382" s="78"/>
      <c r="AH382" s="51"/>
      <c r="AI382" s="51"/>
    </row>
    <row r="383" spans="17:35" x14ac:dyDescent="0.25">
      <c r="Q383" s="78"/>
      <c r="R383" s="78"/>
      <c r="S383" s="78"/>
      <c r="T383" s="78"/>
      <c r="U383" s="78"/>
      <c r="V383" s="78"/>
      <c r="W383" s="78"/>
      <c r="X383" s="78"/>
      <c r="Y383" s="78"/>
      <c r="Z383" s="78"/>
      <c r="AA383" s="78"/>
      <c r="AB383" s="78"/>
      <c r="AC383" s="78"/>
      <c r="AD383" s="78"/>
      <c r="AE383" s="78"/>
      <c r="AF383" s="78"/>
      <c r="AG383" s="78"/>
      <c r="AH383" s="51"/>
      <c r="AI383" s="51"/>
    </row>
    <row r="384" spans="17:35" x14ac:dyDescent="0.25">
      <c r="Q384" s="78"/>
      <c r="R384" s="78"/>
      <c r="S384" s="78"/>
      <c r="T384" s="78"/>
      <c r="U384" s="78"/>
      <c r="V384" s="78"/>
      <c r="W384" s="78"/>
      <c r="X384" s="78"/>
      <c r="Y384" s="78"/>
      <c r="Z384" s="78"/>
      <c r="AA384" s="78"/>
      <c r="AB384" s="78"/>
      <c r="AC384" s="78"/>
      <c r="AD384" s="78"/>
      <c r="AE384" s="78"/>
      <c r="AF384" s="78"/>
      <c r="AG384" s="78"/>
      <c r="AH384" s="51"/>
      <c r="AI384" s="51"/>
    </row>
    <row r="385" spans="17:35" x14ac:dyDescent="0.25">
      <c r="Q385" s="78"/>
      <c r="R385" s="78"/>
      <c r="S385" s="78"/>
      <c r="T385" s="78"/>
      <c r="U385" s="78"/>
      <c r="V385" s="78"/>
      <c r="W385" s="78"/>
      <c r="X385" s="78"/>
      <c r="Y385" s="78"/>
      <c r="Z385" s="78"/>
      <c r="AA385" s="78"/>
      <c r="AB385" s="78"/>
      <c r="AC385" s="78"/>
      <c r="AD385" s="78"/>
      <c r="AE385" s="78"/>
      <c r="AF385" s="78"/>
      <c r="AG385" s="78"/>
      <c r="AH385" s="51"/>
      <c r="AI385" s="51"/>
    </row>
    <row r="386" spans="17:35" x14ac:dyDescent="0.25">
      <c r="Q386" s="78"/>
      <c r="R386" s="78"/>
      <c r="S386" s="78"/>
      <c r="T386" s="78"/>
      <c r="U386" s="78"/>
      <c r="V386" s="78"/>
      <c r="W386" s="78"/>
      <c r="X386" s="78"/>
      <c r="Y386" s="78"/>
      <c r="Z386" s="78"/>
      <c r="AA386" s="78"/>
      <c r="AB386" s="78"/>
      <c r="AC386" s="78"/>
      <c r="AD386" s="78"/>
      <c r="AE386" s="78"/>
      <c r="AF386" s="78"/>
      <c r="AG386" s="78"/>
      <c r="AH386" s="51"/>
      <c r="AI386" s="51"/>
    </row>
    <row r="387" spans="17:35" x14ac:dyDescent="0.25">
      <c r="Q387" s="78"/>
      <c r="R387" s="78"/>
      <c r="S387" s="78"/>
      <c r="T387" s="78"/>
      <c r="U387" s="78"/>
      <c r="V387" s="78"/>
      <c r="W387" s="78"/>
      <c r="X387" s="78"/>
      <c r="Y387" s="78"/>
      <c r="Z387" s="78"/>
      <c r="AA387" s="78"/>
      <c r="AB387" s="78"/>
      <c r="AC387" s="78"/>
      <c r="AD387" s="78"/>
      <c r="AE387" s="78"/>
      <c r="AF387" s="78"/>
      <c r="AG387" s="78"/>
      <c r="AH387" s="51"/>
      <c r="AI387" s="51"/>
    </row>
    <row r="388" spans="17:35" x14ac:dyDescent="0.25">
      <c r="Q388" s="78"/>
      <c r="R388" s="78"/>
      <c r="S388" s="78"/>
      <c r="T388" s="78"/>
      <c r="U388" s="78"/>
      <c r="V388" s="78"/>
      <c r="W388" s="78"/>
      <c r="X388" s="78"/>
      <c r="Y388" s="78"/>
      <c r="Z388" s="78"/>
      <c r="AA388" s="78"/>
      <c r="AB388" s="78"/>
      <c r="AC388" s="78"/>
      <c r="AD388" s="78"/>
      <c r="AE388" s="78"/>
      <c r="AF388" s="78"/>
      <c r="AG388" s="78"/>
      <c r="AH388" s="51"/>
      <c r="AI388" s="51"/>
    </row>
    <row r="389" spans="17:35" x14ac:dyDescent="0.25">
      <c r="Q389" s="78"/>
      <c r="R389" s="78"/>
      <c r="S389" s="78"/>
      <c r="T389" s="78"/>
      <c r="U389" s="78"/>
      <c r="V389" s="78"/>
      <c r="W389" s="78"/>
      <c r="X389" s="78"/>
      <c r="Y389" s="78"/>
      <c r="Z389" s="78"/>
      <c r="AA389" s="78"/>
      <c r="AB389" s="78"/>
      <c r="AC389" s="78"/>
      <c r="AD389" s="78"/>
      <c r="AE389" s="78"/>
      <c r="AF389" s="78"/>
      <c r="AG389" s="78"/>
      <c r="AH389" s="51"/>
      <c r="AI389" s="51"/>
    </row>
    <row r="390" spans="17:35" x14ac:dyDescent="0.25">
      <c r="Q390" s="78"/>
      <c r="R390" s="78"/>
      <c r="S390" s="78"/>
      <c r="T390" s="78"/>
      <c r="U390" s="78"/>
      <c r="V390" s="78"/>
      <c r="W390" s="78"/>
      <c r="X390" s="78"/>
      <c r="Y390" s="78"/>
      <c r="Z390" s="78"/>
      <c r="AA390" s="78"/>
      <c r="AB390" s="78"/>
      <c r="AC390" s="78"/>
      <c r="AD390" s="78"/>
      <c r="AE390" s="78"/>
      <c r="AF390" s="78"/>
      <c r="AG390" s="78"/>
      <c r="AH390" s="51"/>
      <c r="AI390" s="51"/>
    </row>
    <row r="391" spans="17:35" x14ac:dyDescent="0.25">
      <c r="Q391" s="78"/>
      <c r="R391" s="78"/>
      <c r="S391" s="78"/>
      <c r="T391" s="78"/>
      <c r="U391" s="78"/>
      <c r="V391" s="78"/>
      <c r="W391" s="78"/>
      <c r="X391" s="78"/>
      <c r="Y391" s="78"/>
      <c r="Z391" s="78"/>
      <c r="AA391" s="78"/>
      <c r="AB391" s="78"/>
      <c r="AC391" s="78"/>
      <c r="AD391" s="78"/>
      <c r="AE391" s="78"/>
      <c r="AF391" s="78"/>
      <c r="AG391" s="78"/>
      <c r="AH391" s="51"/>
      <c r="AI391" s="51"/>
    </row>
    <row r="392" spans="17:35" x14ac:dyDescent="0.25">
      <c r="Q392" s="78"/>
      <c r="R392" s="78"/>
      <c r="S392" s="78"/>
      <c r="T392" s="78"/>
      <c r="U392" s="78"/>
      <c r="V392" s="78"/>
      <c r="W392" s="78"/>
      <c r="X392" s="78"/>
      <c r="Y392" s="78"/>
      <c r="Z392" s="78"/>
      <c r="AA392" s="78"/>
      <c r="AB392" s="78"/>
      <c r="AC392" s="78"/>
      <c r="AD392" s="78"/>
      <c r="AE392" s="78"/>
      <c r="AF392" s="78"/>
      <c r="AG392" s="78"/>
      <c r="AH392" s="51"/>
      <c r="AI392" s="51"/>
    </row>
    <row r="393" spans="17:35" x14ac:dyDescent="0.25">
      <c r="Q393" s="78"/>
      <c r="R393" s="78"/>
      <c r="S393" s="78"/>
      <c r="T393" s="78"/>
      <c r="U393" s="78"/>
      <c r="V393" s="78"/>
      <c r="W393" s="78"/>
      <c r="X393" s="78"/>
      <c r="Y393" s="78"/>
      <c r="Z393" s="78"/>
      <c r="AA393" s="78"/>
      <c r="AB393" s="78"/>
      <c r="AC393" s="78"/>
      <c r="AD393" s="78"/>
      <c r="AE393" s="78"/>
      <c r="AF393" s="78"/>
      <c r="AG393" s="78"/>
      <c r="AH393" s="51"/>
      <c r="AI393" s="51"/>
    </row>
    <row r="394" spans="17:35" x14ac:dyDescent="0.25">
      <c r="Q394" s="78"/>
      <c r="R394" s="78"/>
      <c r="S394" s="78"/>
      <c r="T394" s="78"/>
      <c r="U394" s="78"/>
      <c r="V394" s="78"/>
      <c r="W394" s="78"/>
      <c r="X394" s="78"/>
      <c r="Y394" s="78"/>
      <c r="Z394" s="78"/>
      <c r="AA394" s="78"/>
      <c r="AB394" s="78"/>
      <c r="AC394" s="78"/>
      <c r="AD394" s="78"/>
      <c r="AE394" s="78"/>
      <c r="AF394" s="78"/>
      <c r="AG394" s="78"/>
      <c r="AH394" s="51"/>
      <c r="AI394" s="51"/>
    </row>
    <row r="395" spans="17:35" x14ac:dyDescent="0.25">
      <c r="Q395" s="78"/>
      <c r="R395" s="78"/>
      <c r="S395" s="78"/>
      <c r="T395" s="78"/>
      <c r="U395" s="78"/>
      <c r="V395" s="78"/>
      <c r="W395" s="78"/>
      <c r="X395" s="78"/>
      <c r="Y395" s="78"/>
      <c r="Z395" s="78"/>
      <c r="AA395" s="78"/>
      <c r="AB395" s="78"/>
      <c r="AC395" s="78"/>
      <c r="AD395" s="78"/>
      <c r="AE395" s="78"/>
      <c r="AF395" s="78"/>
      <c r="AG395" s="78"/>
      <c r="AH395" s="51"/>
      <c r="AI395" s="51"/>
    </row>
    <row r="396" spans="17:35" x14ac:dyDescent="0.25">
      <c r="Q396" s="78"/>
      <c r="R396" s="78"/>
      <c r="S396" s="78"/>
      <c r="T396" s="78"/>
      <c r="U396" s="78"/>
      <c r="V396" s="78"/>
      <c r="W396" s="78"/>
      <c r="X396" s="78"/>
      <c r="Y396" s="78"/>
      <c r="Z396" s="78"/>
      <c r="AA396" s="78"/>
      <c r="AB396" s="78"/>
      <c r="AC396" s="78"/>
      <c r="AD396" s="78"/>
      <c r="AE396" s="78"/>
      <c r="AF396" s="78"/>
      <c r="AG396" s="78"/>
      <c r="AH396" s="51"/>
      <c r="AI396" s="51"/>
    </row>
    <row r="397" spans="17:35" x14ac:dyDescent="0.25">
      <c r="Q397" s="78"/>
      <c r="R397" s="78"/>
      <c r="S397" s="78"/>
      <c r="T397" s="78"/>
      <c r="U397" s="78"/>
      <c r="V397" s="78"/>
      <c r="W397" s="78"/>
      <c r="X397" s="78"/>
      <c r="Y397" s="78"/>
      <c r="Z397" s="78"/>
      <c r="AA397" s="78"/>
      <c r="AB397" s="78"/>
      <c r="AC397" s="78"/>
      <c r="AD397" s="78"/>
      <c r="AE397" s="78"/>
      <c r="AF397" s="78"/>
      <c r="AG397" s="78"/>
      <c r="AH397" s="51"/>
      <c r="AI397" s="51"/>
    </row>
    <row r="398" spans="17:35" x14ac:dyDescent="0.25">
      <c r="Q398" s="78"/>
      <c r="R398" s="78"/>
      <c r="S398" s="78"/>
      <c r="T398" s="78"/>
      <c r="U398" s="78"/>
      <c r="V398" s="78"/>
      <c r="W398" s="78"/>
      <c r="X398" s="78"/>
      <c r="Y398" s="78"/>
      <c r="Z398" s="78"/>
      <c r="AA398" s="78"/>
      <c r="AB398" s="78"/>
      <c r="AC398" s="78"/>
      <c r="AD398" s="78"/>
      <c r="AE398" s="78"/>
      <c r="AF398" s="78"/>
      <c r="AG398" s="78"/>
      <c r="AH398" s="51"/>
      <c r="AI398" s="51"/>
    </row>
    <row r="399" spans="17:35" x14ac:dyDescent="0.25">
      <c r="Q399" s="78"/>
      <c r="R399" s="78"/>
      <c r="S399" s="78"/>
      <c r="T399" s="78"/>
      <c r="U399" s="78"/>
      <c r="V399" s="78"/>
      <c r="W399" s="78"/>
      <c r="X399" s="78"/>
      <c r="Y399" s="78"/>
      <c r="Z399" s="78"/>
      <c r="AA399" s="78"/>
      <c r="AB399" s="78"/>
      <c r="AC399" s="78"/>
      <c r="AD399" s="78"/>
      <c r="AE399" s="78"/>
      <c r="AF399" s="78"/>
      <c r="AG399" s="78"/>
      <c r="AH399" s="51"/>
      <c r="AI399" s="51"/>
    </row>
    <row r="400" spans="17:35" x14ac:dyDescent="0.25">
      <c r="Q400" s="78"/>
      <c r="R400" s="78"/>
      <c r="S400" s="78"/>
      <c r="T400" s="78"/>
      <c r="U400" s="78"/>
      <c r="V400" s="78"/>
      <c r="W400" s="78"/>
      <c r="X400" s="78"/>
      <c r="Y400" s="78"/>
      <c r="Z400" s="78"/>
      <c r="AA400" s="78"/>
      <c r="AB400" s="78"/>
      <c r="AC400" s="78"/>
      <c r="AD400" s="78"/>
      <c r="AE400" s="78"/>
      <c r="AF400" s="78"/>
      <c r="AG400" s="78"/>
      <c r="AH400" s="51"/>
      <c r="AI400" s="51"/>
    </row>
    <row r="401" spans="17:35" x14ac:dyDescent="0.25">
      <c r="Q401" s="78"/>
      <c r="R401" s="78"/>
      <c r="S401" s="78"/>
      <c r="T401" s="78"/>
      <c r="U401" s="78"/>
      <c r="V401" s="78"/>
      <c r="W401" s="78"/>
      <c r="X401" s="78"/>
      <c r="Y401" s="78"/>
      <c r="Z401" s="78"/>
      <c r="AA401" s="78"/>
      <c r="AB401" s="78"/>
      <c r="AC401" s="78"/>
      <c r="AD401" s="78"/>
      <c r="AE401" s="78"/>
      <c r="AF401" s="78"/>
      <c r="AG401" s="78"/>
      <c r="AH401" s="51"/>
      <c r="AI401" s="51"/>
    </row>
    <row r="402" spans="17:35" x14ac:dyDescent="0.25">
      <c r="Q402" s="78"/>
      <c r="R402" s="78"/>
      <c r="S402" s="78"/>
      <c r="T402" s="78"/>
      <c r="U402" s="78"/>
      <c r="V402" s="78"/>
      <c r="W402" s="78"/>
      <c r="X402" s="78"/>
      <c r="Y402" s="78"/>
      <c r="Z402" s="78"/>
      <c r="AA402" s="78"/>
      <c r="AB402" s="78"/>
      <c r="AC402" s="78"/>
      <c r="AD402" s="78"/>
      <c r="AE402" s="78"/>
      <c r="AF402" s="78"/>
      <c r="AG402" s="78"/>
      <c r="AH402" s="51"/>
      <c r="AI402" s="51"/>
    </row>
    <row r="403" spans="17:35" x14ac:dyDescent="0.25">
      <c r="Q403" s="78"/>
      <c r="R403" s="78"/>
      <c r="S403" s="78"/>
      <c r="T403" s="78"/>
      <c r="U403" s="78"/>
      <c r="V403" s="78"/>
      <c r="W403" s="78"/>
      <c r="X403" s="78"/>
      <c r="Y403" s="78"/>
      <c r="Z403" s="78"/>
      <c r="AA403" s="78"/>
      <c r="AB403" s="78"/>
      <c r="AC403" s="78"/>
      <c r="AD403" s="78"/>
      <c r="AE403" s="78"/>
      <c r="AF403" s="78"/>
      <c r="AG403" s="78"/>
      <c r="AH403" s="51"/>
      <c r="AI403" s="51"/>
    </row>
    <row r="404" spans="17:35" x14ac:dyDescent="0.25">
      <c r="Q404" s="78"/>
      <c r="R404" s="78"/>
      <c r="S404" s="78"/>
      <c r="T404" s="78"/>
      <c r="U404" s="78"/>
      <c r="V404" s="78"/>
      <c r="W404" s="78"/>
      <c r="X404" s="78"/>
      <c r="Y404" s="78"/>
      <c r="Z404" s="78"/>
      <c r="AA404" s="78"/>
      <c r="AB404" s="78"/>
      <c r="AC404" s="78"/>
      <c r="AD404" s="78"/>
      <c r="AE404" s="78"/>
      <c r="AF404" s="78"/>
      <c r="AG404" s="78"/>
      <c r="AH404" s="51"/>
      <c r="AI404" s="51"/>
    </row>
    <row r="405" spans="17:35" x14ac:dyDescent="0.25">
      <c r="Q405" s="78"/>
      <c r="R405" s="78"/>
      <c r="S405" s="78"/>
      <c r="T405" s="78"/>
      <c r="U405" s="78"/>
      <c r="V405" s="78"/>
      <c r="W405" s="78"/>
      <c r="X405" s="78"/>
      <c r="Y405" s="78"/>
      <c r="Z405" s="78"/>
      <c r="AA405" s="78"/>
      <c r="AB405" s="78"/>
      <c r="AC405" s="78"/>
      <c r="AD405" s="78"/>
      <c r="AE405" s="78"/>
      <c r="AF405" s="78"/>
      <c r="AG405" s="78"/>
      <c r="AH405" s="51"/>
      <c r="AI405" s="51"/>
    </row>
    <row r="406" spans="17:35" x14ac:dyDescent="0.25">
      <c r="Q406" s="78"/>
      <c r="R406" s="78"/>
      <c r="S406" s="78"/>
      <c r="T406" s="78"/>
      <c r="U406" s="78"/>
      <c r="V406" s="78"/>
      <c r="W406" s="78"/>
      <c r="X406" s="78"/>
      <c r="Y406" s="78"/>
      <c r="Z406" s="78"/>
      <c r="AA406" s="78"/>
      <c r="AB406" s="78"/>
      <c r="AC406" s="78"/>
      <c r="AD406" s="78"/>
      <c r="AE406" s="78"/>
      <c r="AF406" s="78"/>
      <c r="AG406" s="78"/>
      <c r="AH406" s="51"/>
      <c r="AI406" s="51"/>
    </row>
    <row r="407" spans="17:35" x14ac:dyDescent="0.25">
      <c r="Q407" s="78"/>
      <c r="R407" s="78"/>
      <c r="S407" s="78"/>
      <c r="T407" s="78"/>
      <c r="U407" s="78"/>
      <c r="V407" s="78"/>
      <c r="W407" s="78"/>
      <c r="X407" s="78"/>
      <c r="Y407" s="78"/>
      <c r="Z407" s="78"/>
      <c r="AA407" s="78"/>
      <c r="AB407" s="78"/>
      <c r="AC407" s="78"/>
      <c r="AD407" s="78"/>
      <c r="AE407" s="78"/>
      <c r="AF407" s="78"/>
      <c r="AG407" s="78"/>
      <c r="AH407" s="51"/>
      <c r="AI407" s="51"/>
    </row>
    <row r="408" spans="17:35" x14ac:dyDescent="0.25">
      <c r="Q408" s="78"/>
      <c r="R408" s="78"/>
      <c r="S408" s="78"/>
      <c r="T408" s="78"/>
      <c r="U408" s="78"/>
      <c r="V408" s="78"/>
      <c r="W408" s="78"/>
      <c r="X408" s="78"/>
      <c r="Y408" s="78"/>
      <c r="Z408" s="78"/>
      <c r="AA408" s="78"/>
      <c r="AB408" s="78"/>
      <c r="AC408" s="78"/>
      <c r="AD408" s="78"/>
      <c r="AE408" s="78"/>
      <c r="AF408" s="78"/>
      <c r="AG408" s="78"/>
      <c r="AH408" s="51"/>
      <c r="AI408" s="51"/>
    </row>
    <row r="409" spans="17:35" x14ac:dyDescent="0.25">
      <c r="Q409" s="78"/>
      <c r="R409" s="78"/>
      <c r="S409" s="78"/>
      <c r="T409" s="78"/>
      <c r="U409" s="78"/>
      <c r="V409" s="78"/>
      <c r="W409" s="78"/>
      <c r="X409" s="78"/>
      <c r="Y409" s="78"/>
      <c r="Z409" s="78"/>
      <c r="AA409" s="78"/>
      <c r="AB409" s="78"/>
      <c r="AC409" s="78"/>
      <c r="AD409" s="78"/>
      <c r="AE409" s="78"/>
      <c r="AF409" s="78"/>
      <c r="AG409" s="78"/>
      <c r="AH409" s="51"/>
      <c r="AI409" s="51"/>
    </row>
    <row r="410" spans="17:35" x14ac:dyDescent="0.25">
      <c r="Q410" s="78"/>
      <c r="R410" s="78"/>
      <c r="S410" s="78"/>
      <c r="T410" s="78"/>
      <c r="U410" s="78"/>
      <c r="V410" s="78"/>
      <c r="W410" s="78"/>
      <c r="X410" s="78"/>
      <c r="Y410" s="78"/>
      <c r="Z410" s="78"/>
      <c r="AA410" s="78"/>
      <c r="AB410" s="78"/>
      <c r="AC410" s="78"/>
      <c r="AD410" s="78"/>
      <c r="AE410" s="78"/>
      <c r="AF410" s="78"/>
      <c r="AG410" s="78"/>
      <c r="AH410" s="51"/>
      <c r="AI410" s="51"/>
    </row>
    <row r="411" spans="17:35" x14ac:dyDescent="0.25">
      <c r="Q411" s="78"/>
      <c r="R411" s="78"/>
      <c r="S411" s="78"/>
      <c r="T411" s="78"/>
      <c r="U411" s="78"/>
      <c r="V411" s="78"/>
      <c r="W411" s="78"/>
      <c r="X411" s="78"/>
      <c r="Y411" s="78"/>
      <c r="Z411" s="78"/>
      <c r="AA411" s="78"/>
      <c r="AB411" s="78"/>
      <c r="AC411" s="78"/>
      <c r="AD411" s="78"/>
      <c r="AE411" s="78"/>
      <c r="AF411" s="78"/>
      <c r="AG411" s="78"/>
      <c r="AH411" s="51"/>
      <c r="AI411" s="51"/>
    </row>
    <row r="412" spans="17:35" x14ac:dyDescent="0.25">
      <c r="Q412" s="78"/>
      <c r="R412" s="78"/>
      <c r="S412" s="78"/>
      <c r="T412" s="78"/>
      <c r="U412" s="78"/>
      <c r="V412" s="78"/>
      <c r="W412" s="78"/>
      <c r="X412" s="78"/>
      <c r="Y412" s="78"/>
      <c r="Z412" s="78"/>
      <c r="AA412" s="78"/>
      <c r="AB412" s="78"/>
      <c r="AC412" s="78"/>
      <c r="AD412" s="78"/>
      <c r="AE412" s="78"/>
      <c r="AF412" s="78"/>
      <c r="AG412" s="78"/>
      <c r="AH412" s="51"/>
      <c r="AI412" s="51"/>
    </row>
    <row r="413" spans="17:35" x14ac:dyDescent="0.25">
      <c r="Q413" s="78"/>
      <c r="R413" s="78"/>
      <c r="S413" s="78"/>
      <c r="T413" s="78"/>
      <c r="U413" s="78"/>
      <c r="V413" s="78"/>
      <c r="W413" s="78"/>
      <c r="X413" s="78"/>
      <c r="Y413" s="78"/>
      <c r="Z413" s="78"/>
      <c r="AA413" s="78"/>
      <c r="AB413" s="78"/>
      <c r="AC413" s="78"/>
      <c r="AD413" s="78"/>
      <c r="AE413" s="78"/>
      <c r="AF413" s="78"/>
      <c r="AG413" s="78"/>
      <c r="AH413" s="51"/>
      <c r="AI413" s="51"/>
    </row>
    <row r="414" spans="17:35" x14ac:dyDescent="0.25">
      <c r="Q414" s="78"/>
      <c r="R414" s="78"/>
      <c r="S414" s="78"/>
      <c r="T414" s="78"/>
      <c r="U414" s="78"/>
      <c r="V414" s="78"/>
      <c r="W414" s="78"/>
      <c r="X414" s="78"/>
      <c r="Y414" s="78"/>
      <c r="Z414" s="78"/>
      <c r="AA414" s="78"/>
      <c r="AB414" s="78"/>
      <c r="AC414" s="78"/>
      <c r="AD414" s="78"/>
      <c r="AE414" s="78"/>
      <c r="AF414" s="78"/>
      <c r="AG414" s="78"/>
      <c r="AH414" s="51"/>
      <c r="AI414" s="51"/>
    </row>
    <row r="415" spans="17:35" x14ac:dyDescent="0.25">
      <c r="Q415" s="78"/>
      <c r="R415" s="78"/>
      <c r="S415" s="78"/>
      <c r="T415" s="78"/>
      <c r="U415" s="78"/>
      <c r="V415" s="78"/>
      <c r="W415" s="78"/>
      <c r="X415" s="78"/>
      <c r="Y415" s="78"/>
      <c r="Z415" s="78"/>
      <c r="AA415" s="78"/>
      <c r="AB415" s="78"/>
      <c r="AC415" s="78"/>
      <c r="AD415" s="78"/>
      <c r="AE415" s="78"/>
      <c r="AF415" s="78"/>
      <c r="AG415" s="78"/>
      <c r="AH415" s="51"/>
      <c r="AI415" s="51"/>
    </row>
    <row r="416" spans="17:35" x14ac:dyDescent="0.25">
      <c r="Q416" s="78"/>
      <c r="R416" s="78"/>
      <c r="S416" s="78"/>
      <c r="T416" s="78"/>
      <c r="U416" s="78"/>
      <c r="V416" s="78"/>
      <c r="W416" s="78"/>
      <c r="X416" s="78"/>
      <c r="Y416" s="78"/>
      <c r="Z416" s="78"/>
      <c r="AA416" s="78"/>
      <c r="AB416" s="78"/>
      <c r="AC416" s="78"/>
      <c r="AD416" s="78"/>
      <c r="AE416" s="78"/>
      <c r="AF416" s="78"/>
      <c r="AG416" s="78"/>
      <c r="AH416" s="51"/>
      <c r="AI416" s="51"/>
    </row>
    <row r="417" spans="17:35" x14ac:dyDescent="0.25">
      <c r="Q417" s="78"/>
      <c r="R417" s="78"/>
      <c r="S417" s="78"/>
      <c r="T417" s="78"/>
      <c r="U417" s="78"/>
      <c r="V417" s="78"/>
      <c r="W417" s="78"/>
      <c r="X417" s="78"/>
      <c r="Y417" s="78"/>
      <c r="Z417" s="78"/>
      <c r="AA417" s="78"/>
      <c r="AB417" s="78"/>
      <c r="AC417" s="78"/>
      <c r="AD417" s="78"/>
      <c r="AE417" s="78"/>
      <c r="AF417" s="78"/>
      <c r="AG417" s="78"/>
      <c r="AH417" s="51"/>
      <c r="AI417" s="51"/>
    </row>
    <row r="418" spans="17:35" x14ac:dyDescent="0.25">
      <c r="Q418" s="78"/>
      <c r="R418" s="78"/>
      <c r="S418" s="78"/>
      <c r="T418" s="78"/>
      <c r="U418" s="78"/>
      <c r="V418" s="78"/>
      <c r="W418" s="78"/>
      <c r="X418" s="78"/>
      <c r="Y418" s="78"/>
      <c r="Z418" s="78"/>
      <c r="AA418" s="78"/>
      <c r="AB418" s="78"/>
      <c r="AC418" s="78"/>
      <c r="AD418" s="78"/>
      <c r="AE418" s="78"/>
      <c r="AF418" s="78"/>
      <c r="AG418" s="78"/>
      <c r="AH418" s="51"/>
      <c r="AI418" s="51"/>
    </row>
    <row r="419" spans="17:35" x14ac:dyDescent="0.25">
      <c r="Q419" s="78"/>
      <c r="R419" s="78"/>
      <c r="S419" s="78"/>
      <c r="T419" s="78"/>
      <c r="U419" s="78"/>
      <c r="V419" s="78"/>
      <c r="W419" s="78"/>
      <c r="X419" s="78"/>
      <c r="Y419" s="78"/>
      <c r="Z419" s="78"/>
      <c r="AA419" s="78"/>
      <c r="AB419" s="78"/>
      <c r="AC419" s="78"/>
      <c r="AD419" s="78"/>
      <c r="AE419" s="78"/>
      <c r="AF419" s="78"/>
      <c r="AG419" s="78"/>
      <c r="AH419" s="51"/>
      <c r="AI419" s="51"/>
    </row>
    <row r="420" spans="17:35" x14ac:dyDescent="0.25">
      <c r="Q420" s="78"/>
      <c r="R420" s="78"/>
      <c r="S420" s="78"/>
      <c r="T420" s="78"/>
      <c r="U420" s="78"/>
      <c r="V420" s="78"/>
      <c r="W420" s="78"/>
      <c r="X420" s="78"/>
      <c r="Y420" s="78"/>
      <c r="Z420" s="78"/>
      <c r="AA420" s="78"/>
      <c r="AB420" s="78"/>
      <c r="AC420" s="78"/>
      <c r="AD420" s="78"/>
      <c r="AE420" s="78"/>
      <c r="AF420" s="78"/>
      <c r="AG420" s="78"/>
      <c r="AH420" s="51"/>
      <c r="AI420" s="51"/>
    </row>
    <row r="421" spans="17:35" x14ac:dyDescent="0.25">
      <c r="Q421" s="78"/>
      <c r="R421" s="78"/>
      <c r="S421" s="78"/>
      <c r="T421" s="78"/>
      <c r="U421" s="78"/>
      <c r="V421" s="78"/>
      <c r="W421" s="78"/>
      <c r="X421" s="78"/>
      <c r="Y421" s="78"/>
      <c r="Z421" s="78"/>
      <c r="AA421" s="78"/>
      <c r="AB421" s="78"/>
      <c r="AC421" s="78"/>
      <c r="AD421" s="78"/>
      <c r="AE421" s="78"/>
      <c r="AF421" s="78"/>
      <c r="AG421" s="78"/>
      <c r="AH421" s="51"/>
      <c r="AI421" s="51"/>
    </row>
    <row r="422" spans="17:35" x14ac:dyDescent="0.25">
      <c r="Q422" s="78"/>
      <c r="R422" s="78"/>
      <c r="S422" s="78"/>
      <c r="T422" s="78"/>
      <c r="U422" s="78"/>
      <c r="V422" s="78"/>
      <c r="W422" s="78"/>
      <c r="X422" s="78"/>
      <c r="Y422" s="78"/>
      <c r="Z422" s="78"/>
      <c r="AA422" s="78"/>
      <c r="AB422" s="78"/>
      <c r="AC422" s="78"/>
      <c r="AD422" s="78"/>
      <c r="AE422" s="78"/>
      <c r="AF422" s="78"/>
      <c r="AG422" s="78"/>
      <c r="AH422" s="51"/>
      <c r="AI422" s="51"/>
    </row>
    <row r="423" spans="17:35" x14ac:dyDescent="0.25">
      <c r="Q423" s="78"/>
      <c r="R423" s="78"/>
      <c r="S423" s="78"/>
      <c r="T423" s="78"/>
      <c r="U423" s="78"/>
      <c r="V423" s="78"/>
      <c r="W423" s="78"/>
      <c r="X423" s="78"/>
      <c r="Y423" s="78"/>
      <c r="Z423" s="78"/>
      <c r="AA423" s="78"/>
      <c r="AB423" s="78"/>
      <c r="AC423" s="78"/>
      <c r="AD423" s="78"/>
      <c r="AE423" s="78"/>
      <c r="AF423" s="78"/>
      <c r="AG423" s="78"/>
      <c r="AH423" s="51"/>
      <c r="AI423" s="51"/>
    </row>
    <row r="424" spans="17:35" x14ac:dyDescent="0.25">
      <c r="Q424" s="78"/>
      <c r="R424" s="78"/>
      <c r="S424" s="78"/>
      <c r="T424" s="78"/>
      <c r="U424" s="78"/>
      <c r="V424" s="78"/>
      <c r="W424" s="78"/>
      <c r="X424" s="78"/>
      <c r="Y424" s="78"/>
      <c r="Z424" s="78"/>
      <c r="AA424" s="78"/>
      <c r="AB424" s="78"/>
      <c r="AC424" s="78"/>
      <c r="AD424" s="78"/>
      <c r="AE424" s="78"/>
      <c r="AF424" s="78"/>
      <c r="AG424" s="78"/>
      <c r="AH424" s="51"/>
      <c r="AI424" s="51"/>
    </row>
    <row r="425" spans="17:35" x14ac:dyDescent="0.25">
      <c r="Q425" s="78"/>
      <c r="R425" s="78"/>
      <c r="S425" s="78"/>
      <c r="T425" s="78"/>
      <c r="U425" s="78"/>
      <c r="V425" s="78"/>
      <c r="W425" s="78"/>
      <c r="X425" s="78"/>
      <c r="Y425" s="78"/>
      <c r="Z425" s="78"/>
      <c r="AA425" s="78"/>
      <c r="AB425" s="78"/>
      <c r="AC425" s="78"/>
      <c r="AD425" s="78"/>
      <c r="AE425" s="78"/>
      <c r="AF425" s="78"/>
      <c r="AG425" s="78"/>
      <c r="AH425" s="51"/>
      <c r="AI425" s="51"/>
    </row>
    <row r="426" spans="17:35" x14ac:dyDescent="0.25">
      <c r="Q426" s="78"/>
      <c r="R426" s="78"/>
      <c r="S426" s="78"/>
      <c r="T426" s="78"/>
      <c r="U426" s="78"/>
      <c r="V426" s="78"/>
      <c r="W426" s="78"/>
      <c r="X426" s="78"/>
      <c r="Y426" s="78"/>
      <c r="Z426" s="78"/>
      <c r="AA426" s="78"/>
      <c r="AB426" s="78"/>
      <c r="AC426" s="78"/>
      <c r="AD426" s="78"/>
      <c r="AE426" s="78"/>
      <c r="AF426" s="78"/>
      <c r="AG426" s="78"/>
      <c r="AH426" s="51"/>
      <c r="AI426" s="51"/>
    </row>
    <row r="427" spans="17:35" x14ac:dyDescent="0.25">
      <c r="Q427" s="78"/>
      <c r="R427" s="78"/>
      <c r="S427" s="78"/>
      <c r="T427" s="78"/>
      <c r="U427" s="78"/>
      <c r="V427" s="78"/>
      <c r="W427" s="78"/>
      <c r="X427" s="78"/>
      <c r="Y427" s="78"/>
      <c r="Z427" s="78"/>
      <c r="AA427" s="78"/>
      <c r="AB427" s="78"/>
      <c r="AC427" s="78"/>
      <c r="AD427" s="78"/>
      <c r="AE427" s="78"/>
      <c r="AF427" s="78"/>
      <c r="AG427" s="78"/>
      <c r="AH427" s="51"/>
      <c r="AI427" s="51"/>
    </row>
    <row r="428" spans="17:35" x14ac:dyDescent="0.25">
      <c r="Q428" s="78"/>
      <c r="R428" s="78"/>
      <c r="S428" s="78"/>
      <c r="T428" s="78"/>
      <c r="U428" s="78"/>
      <c r="V428" s="78"/>
      <c r="W428" s="78"/>
      <c r="X428" s="78"/>
      <c r="Y428" s="78"/>
      <c r="Z428" s="78"/>
      <c r="AA428" s="78"/>
      <c r="AB428" s="78"/>
      <c r="AC428" s="78"/>
      <c r="AD428" s="78"/>
      <c r="AE428" s="78"/>
      <c r="AF428" s="78"/>
      <c r="AG428" s="78"/>
      <c r="AH428" s="51"/>
      <c r="AI428" s="51"/>
    </row>
    <row r="429" spans="17:35" x14ac:dyDescent="0.25">
      <c r="Q429" s="78"/>
      <c r="R429" s="78"/>
      <c r="S429" s="78"/>
      <c r="T429" s="78"/>
      <c r="U429" s="78"/>
      <c r="V429" s="78"/>
      <c r="W429" s="78"/>
      <c r="X429" s="78"/>
      <c r="Y429" s="78"/>
      <c r="Z429" s="78"/>
      <c r="AA429" s="78"/>
      <c r="AB429" s="78"/>
      <c r="AC429" s="78"/>
      <c r="AD429" s="78"/>
      <c r="AE429" s="78"/>
      <c r="AF429" s="78"/>
      <c r="AG429" s="78"/>
      <c r="AH429" s="51"/>
      <c r="AI429" s="51"/>
    </row>
    <row r="430" spans="17:35" x14ac:dyDescent="0.25">
      <c r="Q430" s="78"/>
      <c r="R430" s="78"/>
      <c r="S430" s="78"/>
      <c r="T430" s="78"/>
      <c r="U430" s="78"/>
      <c r="V430" s="78"/>
      <c r="W430" s="78"/>
      <c r="X430" s="78"/>
      <c r="Y430" s="78"/>
      <c r="Z430" s="78"/>
      <c r="AA430" s="78"/>
      <c r="AB430" s="78"/>
      <c r="AC430" s="78"/>
      <c r="AD430" s="78"/>
      <c r="AE430" s="78"/>
      <c r="AF430" s="78"/>
      <c r="AG430" s="78"/>
      <c r="AH430" s="51"/>
      <c r="AI430" s="51"/>
    </row>
    <row r="431" spans="17:35" x14ac:dyDescent="0.25">
      <c r="Q431" s="78"/>
      <c r="R431" s="78"/>
      <c r="S431" s="78"/>
      <c r="T431" s="78"/>
      <c r="U431" s="78"/>
      <c r="V431" s="78"/>
      <c r="W431" s="78"/>
      <c r="X431" s="78"/>
      <c r="Y431" s="78"/>
      <c r="Z431" s="78"/>
      <c r="AA431" s="78"/>
      <c r="AB431" s="78"/>
      <c r="AC431" s="78"/>
      <c r="AD431" s="78"/>
      <c r="AE431" s="78"/>
      <c r="AF431" s="78"/>
      <c r="AG431" s="78"/>
      <c r="AH431" s="51"/>
      <c r="AI431" s="51"/>
    </row>
    <row r="432" spans="17:35" x14ac:dyDescent="0.25">
      <c r="Q432" s="78"/>
      <c r="R432" s="78"/>
      <c r="S432" s="78"/>
      <c r="T432" s="78"/>
      <c r="U432" s="78"/>
      <c r="V432" s="78"/>
      <c r="W432" s="78"/>
      <c r="X432" s="78"/>
      <c r="Y432" s="78"/>
      <c r="Z432" s="78"/>
      <c r="AA432" s="78"/>
      <c r="AB432" s="78"/>
      <c r="AC432" s="78"/>
      <c r="AD432" s="78"/>
      <c r="AE432" s="78"/>
      <c r="AF432" s="78"/>
      <c r="AG432" s="78"/>
      <c r="AH432" s="51"/>
      <c r="AI432" s="51"/>
    </row>
    <row r="433" spans="17:35" x14ac:dyDescent="0.25">
      <c r="Q433" s="78"/>
      <c r="R433" s="78"/>
      <c r="S433" s="78"/>
      <c r="T433" s="78"/>
      <c r="U433" s="78"/>
      <c r="V433" s="78"/>
      <c r="W433" s="78"/>
      <c r="X433" s="78"/>
      <c r="Y433" s="78"/>
      <c r="Z433" s="78"/>
      <c r="AA433" s="78"/>
      <c r="AB433" s="78"/>
      <c r="AC433" s="78"/>
      <c r="AD433" s="78"/>
      <c r="AE433" s="78"/>
      <c r="AF433" s="78"/>
      <c r="AG433" s="78"/>
      <c r="AH433" s="51"/>
      <c r="AI433" s="51"/>
    </row>
    <row r="434" spans="17:35" x14ac:dyDescent="0.25">
      <c r="Q434" s="78"/>
      <c r="R434" s="78"/>
      <c r="S434" s="78"/>
      <c r="T434" s="78"/>
      <c r="U434" s="78"/>
      <c r="V434" s="78"/>
      <c r="W434" s="78"/>
      <c r="X434" s="78"/>
      <c r="Y434" s="78"/>
      <c r="Z434" s="78"/>
      <c r="AA434" s="78"/>
      <c r="AB434" s="78"/>
      <c r="AC434" s="78"/>
      <c r="AD434" s="78"/>
      <c r="AE434" s="78"/>
      <c r="AF434" s="78"/>
      <c r="AG434" s="78"/>
      <c r="AH434" s="51"/>
      <c r="AI434" s="51"/>
    </row>
    <row r="435" spans="17:35" x14ac:dyDescent="0.25">
      <c r="Q435" s="78"/>
      <c r="R435" s="78"/>
      <c r="S435" s="78"/>
      <c r="T435" s="78"/>
      <c r="U435" s="78"/>
      <c r="V435" s="78"/>
      <c r="W435" s="78"/>
      <c r="X435" s="78"/>
      <c r="Y435" s="78"/>
      <c r="Z435" s="78"/>
      <c r="AA435" s="78"/>
      <c r="AB435" s="78"/>
      <c r="AC435" s="78"/>
      <c r="AD435" s="78"/>
      <c r="AE435" s="78"/>
      <c r="AF435" s="78"/>
      <c r="AG435" s="78"/>
      <c r="AH435" s="51"/>
      <c r="AI435" s="51"/>
    </row>
    <row r="436" spans="17:35" x14ac:dyDescent="0.25">
      <c r="Q436" s="78"/>
      <c r="R436" s="78"/>
      <c r="S436" s="78"/>
      <c r="T436" s="78"/>
      <c r="U436" s="78"/>
      <c r="V436" s="78"/>
      <c r="W436" s="78"/>
      <c r="X436" s="78"/>
      <c r="Y436" s="78"/>
      <c r="Z436" s="78"/>
      <c r="AA436" s="78"/>
      <c r="AB436" s="78"/>
      <c r="AC436" s="78"/>
      <c r="AD436" s="78"/>
      <c r="AE436" s="78"/>
      <c r="AF436" s="78"/>
      <c r="AG436" s="78"/>
      <c r="AH436" s="51"/>
      <c r="AI436" s="51"/>
    </row>
    <row r="437" spans="17:35" x14ac:dyDescent="0.25">
      <c r="Q437" s="78"/>
      <c r="R437" s="78"/>
      <c r="S437" s="78"/>
      <c r="T437" s="78"/>
      <c r="U437" s="78"/>
      <c r="V437" s="78"/>
      <c r="W437" s="78"/>
      <c r="X437" s="78"/>
      <c r="Y437" s="78"/>
      <c r="Z437" s="78"/>
      <c r="AA437" s="78"/>
      <c r="AB437" s="78"/>
      <c r="AC437" s="78"/>
      <c r="AD437" s="78"/>
      <c r="AE437" s="78"/>
      <c r="AF437" s="78"/>
      <c r="AG437" s="78"/>
      <c r="AH437" s="51"/>
      <c r="AI437" s="51"/>
    </row>
    <row r="438" spans="17:35" x14ac:dyDescent="0.25">
      <c r="Q438" s="78"/>
      <c r="R438" s="78"/>
      <c r="S438" s="78"/>
      <c r="T438" s="78"/>
      <c r="U438" s="78"/>
      <c r="V438" s="78"/>
      <c r="W438" s="78"/>
      <c r="X438" s="78"/>
      <c r="Y438" s="78"/>
      <c r="Z438" s="78"/>
      <c r="AA438" s="78"/>
      <c r="AB438" s="78"/>
      <c r="AC438" s="78"/>
      <c r="AD438" s="78"/>
      <c r="AE438" s="78"/>
      <c r="AF438" s="78"/>
      <c r="AG438" s="78"/>
      <c r="AH438" s="51"/>
      <c r="AI438" s="51"/>
    </row>
    <row r="439" spans="17:35" x14ac:dyDescent="0.25">
      <c r="Q439" s="78"/>
      <c r="R439" s="78"/>
      <c r="S439" s="78"/>
      <c r="T439" s="78"/>
      <c r="U439" s="78"/>
      <c r="V439" s="78"/>
      <c r="W439" s="78"/>
      <c r="X439" s="78"/>
      <c r="Y439" s="78"/>
      <c r="Z439" s="78"/>
      <c r="AA439" s="78"/>
      <c r="AB439" s="78"/>
      <c r="AC439" s="78"/>
      <c r="AD439" s="78"/>
      <c r="AE439" s="78"/>
      <c r="AF439" s="78"/>
      <c r="AG439" s="78"/>
      <c r="AH439" s="51"/>
      <c r="AI439" s="51"/>
    </row>
    <row r="440" spans="17:35" x14ac:dyDescent="0.25">
      <c r="Q440" s="78"/>
      <c r="R440" s="78"/>
      <c r="S440" s="78"/>
      <c r="T440" s="78"/>
      <c r="U440" s="78"/>
      <c r="V440" s="78"/>
      <c r="W440" s="78"/>
      <c r="X440" s="78"/>
      <c r="Y440" s="78"/>
      <c r="Z440" s="78"/>
      <c r="AA440" s="78"/>
      <c r="AB440" s="78"/>
      <c r="AC440" s="78"/>
      <c r="AD440" s="78"/>
      <c r="AE440" s="78"/>
      <c r="AF440" s="78"/>
      <c r="AG440" s="78"/>
      <c r="AH440" s="51"/>
      <c r="AI440" s="51"/>
    </row>
    <row r="441" spans="17:35" x14ac:dyDescent="0.25">
      <c r="Q441" s="78"/>
      <c r="R441" s="78"/>
      <c r="S441" s="78"/>
      <c r="T441" s="78"/>
      <c r="U441" s="78"/>
      <c r="V441" s="78"/>
      <c r="W441" s="78"/>
      <c r="X441" s="78"/>
      <c r="Y441" s="78"/>
      <c r="Z441" s="78"/>
      <c r="AA441" s="78"/>
      <c r="AB441" s="78"/>
      <c r="AC441" s="78"/>
      <c r="AD441" s="78"/>
      <c r="AE441" s="78"/>
      <c r="AF441" s="78"/>
      <c r="AG441" s="78"/>
      <c r="AH441" s="51"/>
      <c r="AI441" s="51"/>
    </row>
    <row r="442" spans="17:35" x14ac:dyDescent="0.25">
      <c r="Q442" s="78"/>
      <c r="R442" s="78"/>
      <c r="S442" s="78"/>
      <c r="T442" s="78"/>
      <c r="U442" s="78"/>
      <c r="V442" s="78"/>
      <c r="W442" s="78"/>
      <c r="X442" s="78"/>
      <c r="Y442" s="78"/>
      <c r="Z442" s="78"/>
      <c r="AA442" s="78"/>
      <c r="AB442" s="78"/>
      <c r="AC442" s="78"/>
      <c r="AD442" s="78"/>
      <c r="AE442" s="78"/>
      <c r="AF442" s="78"/>
      <c r="AG442" s="78"/>
      <c r="AH442" s="51"/>
      <c r="AI442" s="51"/>
    </row>
    <row r="443" spans="17:35" x14ac:dyDescent="0.25">
      <c r="Q443" s="78"/>
      <c r="R443" s="78"/>
      <c r="S443" s="78"/>
      <c r="T443" s="78"/>
      <c r="U443" s="78"/>
      <c r="V443" s="78"/>
      <c r="W443" s="78"/>
      <c r="X443" s="78"/>
      <c r="Y443" s="78"/>
      <c r="Z443" s="78"/>
      <c r="AA443" s="78"/>
      <c r="AB443" s="78"/>
      <c r="AC443" s="78"/>
      <c r="AD443" s="78"/>
      <c r="AE443" s="78"/>
      <c r="AF443" s="78"/>
      <c r="AG443" s="78"/>
      <c r="AH443" s="51"/>
      <c r="AI443" s="51"/>
    </row>
    <row r="444" spans="17:35" x14ac:dyDescent="0.25">
      <c r="Q444" s="78"/>
      <c r="R444" s="78"/>
      <c r="S444" s="78"/>
      <c r="T444" s="78"/>
      <c r="U444" s="78"/>
      <c r="V444" s="78"/>
      <c r="W444" s="78"/>
      <c r="X444" s="78"/>
      <c r="Y444" s="78"/>
      <c r="Z444" s="78"/>
      <c r="AA444" s="78"/>
      <c r="AB444" s="78"/>
      <c r="AC444" s="78"/>
      <c r="AD444" s="78"/>
      <c r="AE444" s="78"/>
      <c r="AF444" s="78"/>
      <c r="AG444" s="78"/>
      <c r="AH444" s="51"/>
      <c r="AI444" s="51"/>
    </row>
    <row r="445" spans="17:35" x14ac:dyDescent="0.25">
      <c r="Q445" s="78"/>
      <c r="R445" s="78"/>
      <c r="S445" s="78"/>
      <c r="T445" s="78"/>
      <c r="U445" s="78"/>
      <c r="V445" s="78"/>
      <c r="W445" s="78"/>
      <c r="X445" s="78"/>
      <c r="Y445" s="78"/>
      <c r="Z445" s="78"/>
      <c r="AA445" s="78"/>
      <c r="AB445" s="78"/>
      <c r="AC445" s="78"/>
      <c r="AD445" s="78"/>
      <c r="AE445" s="78"/>
      <c r="AF445" s="78"/>
      <c r="AG445" s="78"/>
      <c r="AH445" s="51"/>
      <c r="AI445" s="51"/>
    </row>
    <row r="446" spans="17:35" x14ac:dyDescent="0.25">
      <c r="Q446" s="78"/>
      <c r="R446" s="78"/>
      <c r="S446" s="78"/>
      <c r="T446" s="78"/>
      <c r="U446" s="78"/>
      <c r="V446" s="78"/>
      <c r="W446" s="78"/>
      <c r="X446" s="78"/>
      <c r="Y446" s="78"/>
      <c r="Z446" s="78"/>
      <c r="AA446" s="78"/>
      <c r="AB446" s="78"/>
      <c r="AC446" s="78"/>
      <c r="AD446" s="78"/>
      <c r="AE446" s="78"/>
      <c r="AF446" s="78"/>
      <c r="AG446" s="78"/>
      <c r="AH446" s="51"/>
      <c r="AI446" s="51"/>
    </row>
    <row r="447" spans="17:35" x14ac:dyDescent="0.25">
      <c r="Q447" s="78"/>
      <c r="R447" s="78"/>
      <c r="S447" s="78"/>
      <c r="T447" s="78"/>
      <c r="U447" s="78"/>
      <c r="V447" s="78"/>
      <c r="W447" s="78"/>
      <c r="X447" s="78"/>
      <c r="Y447" s="78"/>
      <c r="Z447" s="78"/>
      <c r="AA447" s="78"/>
      <c r="AB447" s="78"/>
      <c r="AC447" s="78"/>
      <c r="AD447" s="78"/>
      <c r="AE447" s="78"/>
      <c r="AF447" s="78"/>
      <c r="AG447" s="78"/>
      <c r="AH447" s="51"/>
      <c r="AI447" s="51"/>
    </row>
    <row r="448" spans="17:35" x14ac:dyDescent="0.25">
      <c r="Q448" s="78"/>
      <c r="R448" s="78"/>
      <c r="S448" s="78"/>
      <c r="T448" s="78"/>
      <c r="U448" s="78"/>
      <c r="V448" s="78"/>
      <c r="W448" s="78"/>
      <c r="X448" s="78"/>
      <c r="Y448" s="78"/>
      <c r="Z448" s="78"/>
      <c r="AA448" s="78"/>
      <c r="AB448" s="78"/>
      <c r="AC448" s="78"/>
      <c r="AD448" s="78"/>
      <c r="AE448" s="78"/>
      <c r="AF448" s="78"/>
      <c r="AG448" s="78"/>
      <c r="AH448" s="51"/>
      <c r="AI448" s="51"/>
    </row>
    <row r="449" spans="17:35" x14ac:dyDescent="0.25">
      <c r="Q449" s="78"/>
      <c r="R449" s="78"/>
      <c r="S449" s="78"/>
      <c r="T449" s="78"/>
      <c r="U449" s="78"/>
      <c r="V449" s="78"/>
      <c r="W449" s="78"/>
      <c r="X449" s="78"/>
      <c r="Y449" s="78"/>
      <c r="Z449" s="78"/>
      <c r="AA449" s="78"/>
      <c r="AB449" s="78"/>
      <c r="AC449" s="78"/>
      <c r="AD449" s="78"/>
      <c r="AE449" s="78"/>
      <c r="AF449" s="78"/>
      <c r="AG449" s="78"/>
      <c r="AH449" s="51"/>
      <c r="AI449" s="51"/>
    </row>
    <row r="450" spans="17:35" x14ac:dyDescent="0.25">
      <c r="Q450" s="78"/>
      <c r="R450" s="78"/>
      <c r="S450" s="78"/>
      <c r="T450" s="78"/>
      <c r="U450" s="78"/>
      <c r="V450" s="78"/>
      <c r="W450" s="78"/>
      <c r="X450" s="78"/>
      <c r="Y450" s="78"/>
      <c r="Z450" s="78"/>
      <c r="AA450" s="78"/>
      <c r="AB450" s="78"/>
      <c r="AC450" s="78"/>
      <c r="AD450" s="78"/>
      <c r="AE450" s="78"/>
      <c r="AF450" s="78"/>
      <c r="AG450" s="78"/>
      <c r="AH450" s="51"/>
      <c r="AI450" s="51"/>
    </row>
    <row r="451" spans="17:35" x14ac:dyDescent="0.25">
      <c r="Q451" s="78"/>
      <c r="R451" s="78"/>
      <c r="S451" s="78"/>
      <c r="T451" s="78"/>
      <c r="U451" s="78"/>
      <c r="V451" s="78"/>
      <c r="W451" s="78"/>
      <c r="X451" s="78"/>
      <c r="Y451" s="78"/>
      <c r="Z451" s="78"/>
      <c r="AA451" s="78"/>
      <c r="AB451" s="78"/>
      <c r="AC451" s="78"/>
      <c r="AD451" s="78"/>
      <c r="AE451" s="78"/>
      <c r="AF451" s="78"/>
      <c r="AG451" s="78"/>
      <c r="AH451" s="51"/>
      <c r="AI451" s="51"/>
    </row>
    <row r="452" spans="17:35" x14ac:dyDescent="0.25">
      <c r="Q452" s="78"/>
      <c r="R452" s="78"/>
      <c r="S452" s="78"/>
      <c r="T452" s="78"/>
      <c r="U452" s="78"/>
      <c r="V452" s="78"/>
      <c r="W452" s="78"/>
      <c r="X452" s="78"/>
      <c r="Y452" s="78"/>
      <c r="Z452" s="78"/>
      <c r="AA452" s="78"/>
      <c r="AB452" s="78"/>
      <c r="AC452" s="78"/>
      <c r="AD452" s="78"/>
      <c r="AE452" s="78"/>
      <c r="AF452" s="78"/>
      <c r="AG452" s="78"/>
      <c r="AH452" s="51"/>
      <c r="AI452" s="51"/>
    </row>
    <row r="453" spans="17:35" x14ac:dyDescent="0.25">
      <c r="Q453" s="78"/>
      <c r="R453" s="78"/>
      <c r="S453" s="78"/>
      <c r="T453" s="78"/>
      <c r="U453" s="78"/>
      <c r="V453" s="78"/>
      <c r="W453" s="78"/>
      <c r="X453" s="78"/>
      <c r="Y453" s="78"/>
      <c r="Z453" s="78"/>
      <c r="AA453" s="78"/>
      <c r="AB453" s="78"/>
      <c r="AC453" s="78"/>
      <c r="AD453" s="78"/>
      <c r="AE453" s="78"/>
      <c r="AF453" s="78"/>
      <c r="AG453" s="78"/>
      <c r="AH453" s="51"/>
      <c r="AI453" s="51"/>
    </row>
    <row r="454" spans="17:35" x14ac:dyDescent="0.25">
      <c r="Q454" s="78"/>
      <c r="R454" s="78"/>
      <c r="S454" s="78"/>
      <c r="T454" s="78"/>
      <c r="U454" s="78"/>
      <c r="V454" s="78"/>
      <c r="W454" s="78"/>
      <c r="X454" s="78"/>
      <c r="Y454" s="78"/>
      <c r="Z454" s="78"/>
      <c r="AA454" s="78"/>
      <c r="AB454" s="78"/>
      <c r="AC454" s="78"/>
      <c r="AD454" s="78"/>
      <c r="AE454" s="78"/>
      <c r="AF454" s="78"/>
      <c r="AG454" s="78"/>
      <c r="AH454" s="51"/>
      <c r="AI454" s="51"/>
    </row>
    <row r="455" spans="17:35" x14ac:dyDescent="0.25">
      <c r="Q455" s="78"/>
      <c r="R455" s="78"/>
      <c r="S455" s="78"/>
      <c r="T455" s="78"/>
      <c r="U455" s="78"/>
      <c r="V455" s="78"/>
      <c r="W455" s="78"/>
      <c r="X455" s="78"/>
      <c r="Y455" s="78"/>
      <c r="Z455" s="78"/>
      <c r="AA455" s="78"/>
      <c r="AB455" s="78"/>
      <c r="AC455" s="78"/>
      <c r="AD455" s="78"/>
      <c r="AE455" s="78"/>
      <c r="AF455" s="78"/>
      <c r="AG455" s="78"/>
      <c r="AH455" s="51"/>
      <c r="AI455" s="51"/>
    </row>
    <row r="456" spans="17:35" x14ac:dyDescent="0.25">
      <c r="Q456" s="78"/>
      <c r="R456" s="78"/>
      <c r="S456" s="78"/>
      <c r="T456" s="78"/>
      <c r="U456" s="78"/>
      <c r="V456" s="78"/>
      <c r="W456" s="78"/>
      <c r="X456" s="78"/>
      <c r="Y456" s="78"/>
      <c r="Z456" s="78"/>
      <c r="AA456" s="78"/>
      <c r="AB456" s="78"/>
      <c r="AC456" s="78"/>
      <c r="AD456" s="78"/>
      <c r="AE456" s="78"/>
      <c r="AF456" s="78"/>
      <c r="AG456" s="78"/>
      <c r="AH456" s="51"/>
      <c r="AI456" s="51"/>
    </row>
    <row r="457" spans="17:35" x14ac:dyDescent="0.25">
      <c r="Q457" s="78"/>
      <c r="R457" s="78"/>
      <c r="S457" s="78"/>
      <c r="T457" s="78"/>
      <c r="U457" s="78"/>
      <c r="V457" s="78"/>
      <c r="W457" s="78"/>
      <c r="X457" s="78"/>
      <c r="Y457" s="78"/>
      <c r="Z457" s="78"/>
      <c r="AA457" s="78"/>
      <c r="AB457" s="78"/>
      <c r="AC457" s="78"/>
      <c r="AD457" s="78"/>
      <c r="AE457" s="78"/>
      <c r="AF457" s="78"/>
      <c r="AG457" s="78"/>
      <c r="AH457" s="51"/>
      <c r="AI457" s="51"/>
    </row>
    <row r="458" spans="17:35" x14ac:dyDescent="0.25">
      <c r="Q458" s="78"/>
      <c r="R458" s="78"/>
      <c r="S458" s="78"/>
      <c r="T458" s="78"/>
      <c r="U458" s="78"/>
      <c r="V458" s="78"/>
      <c r="W458" s="78"/>
      <c r="X458" s="78"/>
      <c r="Y458" s="78"/>
      <c r="Z458" s="78"/>
      <c r="AA458" s="78"/>
      <c r="AB458" s="78"/>
      <c r="AC458" s="78"/>
      <c r="AD458" s="78"/>
      <c r="AE458" s="78"/>
      <c r="AF458" s="78"/>
      <c r="AG458" s="78"/>
      <c r="AH458" s="51"/>
      <c r="AI458" s="51"/>
    </row>
    <row r="459" spans="17:35" x14ac:dyDescent="0.25">
      <c r="Q459" s="78"/>
      <c r="R459" s="78"/>
      <c r="S459" s="78"/>
      <c r="T459" s="78"/>
      <c r="U459" s="78"/>
      <c r="V459" s="78"/>
      <c r="W459" s="78"/>
      <c r="X459" s="78"/>
      <c r="Y459" s="78"/>
      <c r="Z459" s="78"/>
      <c r="AA459" s="78"/>
      <c r="AB459" s="78"/>
      <c r="AC459" s="78"/>
      <c r="AD459" s="78"/>
      <c r="AE459" s="78"/>
      <c r="AF459" s="78"/>
      <c r="AG459" s="78"/>
      <c r="AH459" s="51"/>
      <c r="AI459" s="51"/>
    </row>
    <row r="460" spans="17:35" x14ac:dyDescent="0.25">
      <c r="Q460" s="78"/>
      <c r="R460" s="78"/>
      <c r="S460" s="78"/>
      <c r="T460" s="78"/>
      <c r="U460" s="78"/>
      <c r="V460" s="78"/>
      <c r="W460" s="78"/>
      <c r="X460" s="78"/>
      <c r="Y460" s="78"/>
      <c r="Z460" s="78"/>
      <c r="AA460" s="78"/>
      <c r="AB460" s="78"/>
      <c r="AC460" s="78"/>
      <c r="AD460" s="78"/>
      <c r="AE460" s="78"/>
      <c r="AF460" s="78"/>
      <c r="AG460" s="78"/>
      <c r="AH460" s="51"/>
      <c r="AI460" s="51"/>
    </row>
    <row r="461" spans="17:35" x14ac:dyDescent="0.25">
      <c r="Q461" s="78"/>
      <c r="R461" s="78"/>
      <c r="S461" s="78"/>
      <c r="T461" s="78"/>
      <c r="U461" s="78"/>
      <c r="V461" s="78"/>
      <c r="W461" s="78"/>
      <c r="X461" s="78"/>
      <c r="Y461" s="78"/>
      <c r="Z461" s="78"/>
      <c r="AA461" s="78"/>
      <c r="AB461" s="78"/>
      <c r="AC461" s="78"/>
      <c r="AD461" s="78"/>
      <c r="AE461" s="78"/>
      <c r="AF461" s="78"/>
      <c r="AG461" s="78"/>
      <c r="AH461" s="51"/>
      <c r="AI461" s="51"/>
    </row>
    <row r="462" spans="17:35" x14ac:dyDescent="0.25">
      <c r="Q462" s="78"/>
      <c r="R462" s="78"/>
      <c r="S462" s="78"/>
      <c r="T462" s="78"/>
      <c r="U462" s="78"/>
      <c r="V462" s="78"/>
      <c r="W462" s="78"/>
      <c r="X462" s="78"/>
      <c r="Y462" s="78"/>
      <c r="Z462" s="78"/>
      <c r="AA462" s="78"/>
      <c r="AB462" s="78"/>
      <c r="AC462" s="78"/>
      <c r="AD462" s="78"/>
      <c r="AE462" s="78"/>
      <c r="AF462" s="78"/>
      <c r="AG462" s="78"/>
      <c r="AH462" s="51"/>
      <c r="AI462" s="51"/>
    </row>
    <row r="463" spans="17:35" x14ac:dyDescent="0.25">
      <c r="Q463" s="78"/>
      <c r="R463" s="78"/>
      <c r="S463" s="78"/>
      <c r="T463" s="78"/>
      <c r="U463" s="78"/>
      <c r="V463" s="78"/>
      <c r="W463" s="78"/>
      <c r="X463" s="78"/>
      <c r="Y463" s="78"/>
      <c r="Z463" s="78"/>
      <c r="AA463" s="78"/>
      <c r="AB463" s="78"/>
      <c r="AC463" s="78"/>
      <c r="AD463" s="78"/>
      <c r="AE463" s="78"/>
      <c r="AF463" s="78"/>
      <c r="AG463" s="78"/>
      <c r="AH463" s="51"/>
      <c r="AI463" s="51"/>
    </row>
    <row r="464" spans="17:35" x14ac:dyDescent="0.25">
      <c r="Q464" s="78"/>
      <c r="R464" s="78"/>
      <c r="S464" s="78"/>
      <c r="T464" s="78"/>
      <c r="U464" s="78"/>
      <c r="V464" s="78"/>
      <c r="W464" s="78"/>
      <c r="X464" s="78"/>
      <c r="Y464" s="78"/>
      <c r="Z464" s="78"/>
      <c r="AA464" s="78"/>
      <c r="AB464" s="78"/>
      <c r="AC464" s="78"/>
      <c r="AD464" s="78"/>
      <c r="AE464" s="78"/>
      <c r="AF464" s="78"/>
      <c r="AG464" s="78"/>
      <c r="AH464" s="51"/>
      <c r="AI464" s="51"/>
    </row>
    <row r="465" spans="17:35" x14ac:dyDescent="0.25">
      <c r="Q465" s="78"/>
      <c r="R465" s="78"/>
      <c r="S465" s="78"/>
      <c r="T465" s="78"/>
      <c r="U465" s="78"/>
      <c r="V465" s="78"/>
      <c r="W465" s="78"/>
      <c r="X465" s="78"/>
      <c r="Y465" s="78"/>
      <c r="Z465" s="78"/>
      <c r="AA465" s="78"/>
      <c r="AB465" s="78"/>
      <c r="AC465" s="78"/>
      <c r="AD465" s="78"/>
      <c r="AE465" s="78"/>
      <c r="AF465" s="78"/>
      <c r="AG465" s="78"/>
      <c r="AH465" s="51"/>
      <c r="AI465" s="51"/>
    </row>
    <row r="466" spans="17:35" x14ac:dyDescent="0.25">
      <c r="Q466" s="78"/>
      <c r="R466" s="78"/>
      <c r="S466" s="78"/>
      <c r="T466" s="78"/>
      <c r="U466" s="78"/>
      <c r="V466" s="78"/>
      <c r="W466" s="78"/>
      <c r="X466" s="78"/>
      <c r="Y466" s="78"/>
      <c r="Z466" s="78"/>
      <c r="AA466" s="78"/>
      <c r="AB466" s="78"/>
      <c r="AC466" s="78"/>
      <c r="AD466" s="78"/>
      <c r="AE466" s="78"/>
      <c r="AF466" s="78"/>
      <c r="AG466" s="78"/>
      <c r="AH466" s="51"/>
      <c r="AI466" s="51"/>
    </row>
    <row r="467" spans="17:35" x14ac:dyDescent="0.25">
      <c r="Q467" s="78"/>
      <c r="R467" s="78"/>
      <c r="S467" s="78"/>
      <c r="T467" s="78"/>
      <c r="U467" s="78"/>
      <c r="V467" s="78"/>
      <c r="W467" s="78"/>
      <c r="X467" s="78"/>
      <c r="Y467" s="78"/>
      <c r="Z467" s="78"/>
      <c r="AA467" s="78"/>
      <c r="AB467" s="78"/>
      <c r="AC467" s="78"/>
      <c r="AD467" s="78"/>
      <c r="AE467" s="78"/>
      <c r="AF467" s="78"/>
      <c r="AG467" s="78"/>
      <c r="AH467" s="51"/>
      <c r="AI467" s="51"/>
    </row>
    <row r="468" spans="17:35" x14ac:dyDescent="0.25">
      <c r="Q468" s="78"/>
      <c r="R468" s="78"/>
      <c r="S468" s="78"/>
      <c r="T468" s="78"/>
      <c r="U468" s="78"/>
      <c r="V468" s="78"/>
      <c r="W468" s="78"/>
      <c r="X468" s="78"/>
      <c r="Y468" s="78"/>
      <c r="Z468" s="78"/>
      <c r="AA468" s="78"/>
      <c r="AB468" s="78"/>
      <c r="AC468" s="78"/>
      <c r="AD468" s="78"/>
      <c r="AE468" s="78"/>
      <c r="AF468" s="78"/>
      <c r="AG468" s="78"/>
      <c r="AH468" s="51"/>
      <c r="AI468" s="51"/>
    </row>
    <row r="469" spans="17:35" x14ac:dyDescent="0.25">
      <c r="Q469" s="78"/>
      <c r="R469" s="78"/>
      <c r="S469" s="78"/>
      <c r="T469" s="78"/>
      <c r="U469" s="78"/>
      <c r="V469" s="78"/>
      <c r="W469" s="78"/>
      <c r="X469" s="78"/>
      <c r="Y469" s="78"/>
      <c r="Z469" s="78"/>
      <c r="AA469" s="78"/>
      <c r="AB469" s="78"/>
      <c r="AC469" s="78"/>
      <c r="AD469" s="78"/>
      <c r="AE469" s="78"/>
      <c r="AF469" s="78"/>
      <c r="AG469" s="78"/>
      <c r="AH469" s="51"/>
      <c r="AI469" s="51"/>
    </row>
    <row r="470" spans="17:35" x14ac:dyDescent="0.25">
      <c r="Q470" s="78"/>
      <c r="R470" s="78"/>
      <c r="S470" s="78"/>
      <c r="T470" s="78"/>
      <c r="U470" s="78"/>
      <c r="V470" s="78"/>
      <c r="W470" s="78"/>
      <c r="X470" s="78"/>
      <c r="Y470" s="78"/>
      <c r="Z470" s="78"/>
      <c r="AA470" s="78"/>
      <c r="AB470" s="78"/>
      <c r="AC470" s="78"/>
      <c r="AD470" s="78"/>
      <c r="AE470" s="78"/>
      <c r="AF470" s="78"/>
      <c r="AG470" s="78"/>
      <c r="AH470" s="51"/>
      <c r="AI470" s="51"/>
    </row>
    <row r="471" spans="17:35" x14ac:dyDescent="0.25">
      <c r="Q471" s="78"/>
      <c r="R471" s="78"/>
      <c r="S471" s="78"/>
      <c r="T471" s="78"/>
      <c r="U471" s="78"/>
      <c r="V471" s="78"/>
      <c r="W471" s="78"/>
      <c r="X471" s="78"/>
      <c r="Y471" s="78"/>
      <c r="Z471" s="78"/>
      <c r="AA471" s="78"/>
      <c r="AB471" s="78"/>
      <c r="AC471" s="78"/>
      <c r="AD471" s="78"/>
      <c r="AE471" s="78"/>
      <c r="AF471" s="78"/>
      <c r="AG471" s="78"/>
      <c r="AH471" s="51"/>
      <c r="AI471" s="51"/>
    </row>
    <row r="472" spans="17:35" x14ac:dyDescent="0.25">
      <c r="Q472" s="78"/>
      <c r="R472" s="78"/>
      <c r="S472" s="78"/>
      <c r="T472" s="78"/>
      <c r="U472" s="78"/>
      <c r="V472" s="78"/>
      <c r="W472" s="78"/>
      <c r="X472" s="78"/>
      <c r="Y472" s="78"/>
      <c r="Z472" s="78"/>
      <c r="AA472" s="78"/>
      <c r="AB472" s="78"/>
      <c r="AC472" s="78"/>
      <c r="AD472" s="78"/>
      <c r="AE472" s="78"/>
      <c r="AF472" s="78"/>
      <c r="AG472" s="78"/>
      <c r="AH472" s="51"/>
      <c r="AI472" s="51"/>
    </row>
    <row r="473" spans="17:35" x14ac:dyDescent="0.25">
      <c r="Q473" s="78"/>
      <c r="R473" s="78"/>
      <c r="S473" s="78"/>
      <c r="T473" s="78"/>
      <c r="U473" s="78"/>
      <c r="V473" s="78"/>
      <c r="W473" s="78"/>
      <c r="X473" s="78"/>
      <c r="Y473" s="78"/>
      <c r="Z473" s="78"/>
      <c r="AA473" s="78"/>
      <c r="AB473" s="78"/>
      <c r="AC473" s="78"/>
      <c r="AD473" s="78"/>
      <c r="AE473" s="78"/>
      <c r="AF473" s="78"/>
      <c r="AG473" s="78"/>
      <c r="AH473" s="51"/>
      <c r="AI473" s="51"/>
    </row>
    <row r="474" spans="17:35" x14ac:dyDescent="0.25">
      <c r="Q474" s="78"/>
      <c r="R474" s="78"/>
      <c r="S474" s="78"/>
      <c r="T474" s="78"/>
      <c r="U474" s="78"/>
      <c r="V474" s="78"/>
      <c r="W474" s="78"/>
      <c r="X474" s="78"/>
      <c r="Y474" s="78"/>
      <c r="Z474" s="78"/>
      <c r="AA474" s="78"/>
      <c r="AB474" s="78"/>
      <c r="AC474" s="78"/>
      <c r="AD474" s="78"/>
      <c r="AE474" s="78"/>
      <c r="AF474" s="78"/>
      <c r="AG474" s="78"/>
      <c r="AH474" s="51"/>
      <c r="AI474" s="51"/>
    </row>
    <row r="475" spans="17:35" x14ac:dyDescent="0.25">
      <c r="Q475" s="78"/>
      <c r="R475" s="78"/>
      <c r="S475" s="78"/>
      <c r="T475" s="78"/>
      <c r="U475" s="78"/>
      <c r="V475" s="78"/>
      <c r="W475" s="78"/>
      <c r="X475" s="78"/>
      <c r="Y475" s="78"/>
      <c r="Z475" s="78"/>
      <c r="AA475" s="78"/>
      <c r="AB475" s="78"/>
      <c r="AC475" s="78"/>
      <c r="AD475" s="78"/>
      <c r="AE475" s="78"/>
      <c r="AF475" s="78"/>
      <c r="AG475" s="78"/>
      <c r="AH475" s="51"/>
      <c r="AI475" s="51"/>
    </row>
    <row r="476" spans="17:35" x14ac:dyDescent="0.25">
      <c r="Q476" s="78"/>
      <c r="R476" s="78"/>
      <c r="S476" s="78"/>
      <c r="T476" s="78"/>
      <c r="U476" s="78"/>
      <c r="V476" s="78"/>
      <c r="W476" s="78"/>
      <c r="X476" s="78"/>
      <c r="Y476" s="78"/>
      <c r="Z476" s="78"/>
      <c r="AA476" s="78"/>
      <c r="AB476" s="78"/>
      <c r="AC476" s="78"/>
      <c r="AD476" s="78"/>
      <c r="AE476" s="78"/>
      <c r="AF476" s="78"/>
      <c r="AG476" s="78"/>
      <c r="AH476" s="51"/>
      <c r="AI476" s="51"/>
    </row>
    <row r="477" spans="17:35" x14ac:dyDescent="0.25">
      <c r="Q477" s="78"/>
      <c r="R477" s="78"/>
      <c r="S477" s="78"/>
      <c r="T477" s="78"/>
      <c r="U477" s="78"/>
      <c r="V477" s="78"/>
      <c r="W477" s="78"/>
      <c r="X477" s="78"/>
      <c r="Y477" s="78"/>
      <c r="Z477" s="78"/>
      <c r="AA477" s="78"/>
      <c r="AB477" s="78"/>
      <c r="AC477" s="78"/>
      <c r="AD477" s="78"/>
      <c r="AE477" s="78"/>
      <c r="AF477" s="78"/>
      <c r="AG477" s="78"/>
      <c r="AH477" s="51"/>
      <c r="AI477" s="51"/>
    </row>
    <row r="478" spans="17:35" x14ac:dyDescent="0.25">
      <c r="Q478" s="78"/>
      <c r="R478" s="78"/>
      <c r="S478" s="78"/>
      <c r="T478" s="78"/>
      <c r="U478" s="78"/>
      <c r="V478" s="78"/>
      <c r="W478" s="78"/>
      <c r="X478" s="78"/>
      <c r="Y478" s="78"/>
      <c r="Z478" s="78"/>
      <c r="AA478" s="78"/>
      <c r="AB478" s="78"/>
      <c r="AC478" s="78"/>
      <c r="AD478" s="78"/>
      <c r="AE478" s="78"/>
      <c r="AF478" s="78"/>
      <c r="AG478" s="78"/>
      <c r="AH478" s="51"/>
      <c r="AI478" s="51"/>
    </row>
    <row r="479" spans="17:35" x14ac:dyDescent="0.25">
      <c r="Q479" s="78"/>
      <c r="R479" s="78"/>
      <c r="S479" s="78"/>
      <c r="T479" s="78"/>
      <c r="U479" s="78"/>
      <c r="V479" s="78"/>
      <c r="W479" s="78"/>
      <c r="X479" s="78"/>
      <c r="Y479" s="78"/>
      <c r="Z479" s="78"/>
      <c r="AA479" s="78"/>
      <c r="AB479" s="78"/>
      <c r="AC479" s="78"/>
      <c r="AD479" s="78"/>
      <c r="AE479" s="78"/>
      <c r="AF479" s="78"/>
      <c r="AG479" s="78"/>
      <c r="AH479" s="51"/>
      <c r="AI479" s="51"/>
    </row>
    <row r="480" spans="17:35" x14ac:dyDescent="0.25">
      <c r="Q480" s="78"/>
      <c r="R480" s="78"/>
      <c r="S480" s="78"/>
      <c r="T480" s="78"/>
      <c r="U480" s="78"/>
      <c r="V480" s="78"/>
      <c r="W480" s="78"/>
      <c r="X480" s="78"/>
      <c r="Y480" s="78"/>
      <c r="Z480" s="78"/>
      <c r="AA480" s="78"/>
      <c r="AB480" s="78"/>
      <c r="AC480" s="78"/>
      <c r="AD480" s="78"/>
      <c r="AE480" s="78"/>
      <c r="AF480" s="78"/>
      <c r="AG480" s="78"/>
      <c r="AH480" s="51"/>
      <c r="AI480" s="51"/>
    </row>
    <row r="481" spans="17:35" x14ac:dyDescent="0.25">
      <c r="Q481" s="78"/>
      <c r="R481" s="78"/>
      <c r="S481" s="78"/>
      <c r="T481" s="78"/>
      <c r="U481" s="78"/>
      <c r="V481" s="78"/>
      <c r="W481" s="78"/>
      <c r="X481" s="78"/>
      <c r="Y481" s="78"/>
      <c r="Z481" s="78"/>
      <c r="AA481" s="78"/>
      <c r="AB481" s="78"/>
      <c r="AC481" s="78"/>
      <c r="AD481" s="78"/>
      <c r="AE481" s="78"/>
      <c r="AF481" s="78"/>
      <c r="AG481" s="78"/>
      <c r="AH481" s="51"/>
      <c r="AI481" s="51"/>
    </row>
    <row r="482" spans="17:35" x14ac:dyDescent="0.25">
      <c r="Q482" s="78"/>
      <c r="R482" s="78"/>
      <c r="S482" s="78"/>
      <c r="T482" s="78"/>
      <c r="U482" s="78"/>
      <c r="V482" s="78"/>
      <c r="W482" s="78"/>
      <c r="X482" s="78"/>
      <c r="Y482" s="78"/>
      <c r="Z482" s="78"/>
      <c r="AA482" s="78"/>
      <c r="AB482" s="78"/>
      <c r="AC482" s="78"/>
      <c r="AD482" s="78"/>
      <c r="AE482" s="78"/>
      <c r="AF482" s="78"/>
      <c r="AG482" s="78"/>
      <c r="AH482" s="51"/>
      <c r="AI482" s="51"/>
    </row>
    <row r="483" spans="17:35" x14ac:dyDescent="0.25">
      <c r="Q483" s="78"/>
      <c r="R483" s="78"/>
      <c r="S483" s="78"/>
      <c r="T483" s="78"/>
      <c r="U483" s="78"/>
      <c r="V483" s="78"/>
      <c r="W483" s="78"/>
      <c r="X483" s="78"/>
      <c r="Y483" s="78"/>
      <c r="Z483" s="78"/>
      <c r="AA483" s="78"/>
      <c r="AB483" s="78"/>
      <c r="AC483" s="78"/>
      <c r="AD483" s="78"/>
      <c r="AE483" s="78"/>
      <c r="AF483" s="78"/>
      <c r="AG483" s="78"/>
      <c r="AH483" s="51"/>
      <c r="AI483" s="51"/>
    </row>
    <row r="484" spans="17:35" x14ac:dyDescent="0.25">
      <c r="Q484" s="78"/>
      <c r="R484" s="78"/>
      <c r="S484" s="78"/>
      <c r="T484" s="78"/>
      <c r="U484" s="78"/>
      <c r="V484" s="78"/>
      <c r="W484" s="78"/>
      <c r="X484" s="78"/>
      <c r="Y484" s="78"/>
      <c r="Z484" s="78"/>
      <c r="AA484" s="78"/>
      <c r="AB484" s="78"/>
      <c r="AC484" s="78"/>
      <c r="AD484" s="78"/>
      <c r="AE484" s="78"/>
      <c r="AF484" s="78"/>
      <c r="AG484" s="78"/>
      <c r="AH484" s="51"/>
      <c r="AI484" s="51"/>
    </row>
    <row r="485" spans="17:35" x14ac:dyDescent="0.25">
      <c r="Q485" s="78"/>
      <c r="R485" s="78"/>
      <c r="S485" s="78"/>
      <c r="T485" s="78"/>
      <c r="U485" s="78"/>
      <c r="V485" s="78"/>
      <c r="W485" s="78"/>
      <c r="X485" s="78"/>
      <c r="Y485" s="78"/>
      <c r="Z485" s="78"/>
      <c r="AA485" s="78"/>
      <c r="AB485" s="78"/>
      <c r="AC485" s="78"/>
      <c r="AD485" s="78"/>
      <c r="AE485" s="78"/>
      <c r="AF485" s="78"/>
      <c r="AG485" s="78"/>
      <c r="AH485" s="51"/>
      <c r="AI485" s="51"/>
    </row>
    <row r="486" spans="17:35" x14ac:dyDescent="0.25">
      <c r="Q486" s="78"/>
      <c r="R486" s="78"/>
      <c r="S486" s="78"/>
      <c r="T486" s="78"/>
      <c r="U486" s="78"/>
      <c r="V486" s="78"/>
      <c r="W486" s="78"/>
      <c r="X486" s="78"/>
      <c r="Y486" s="78"/>
      <c r="Z486" s="78"/>
      <c r="AA486" s="78"/>
      <c r="AB486" s="78"/>
      <c r="AC486" s="78"/>
      <c r="AD486" s="78"/>
      <c r="AE486" s="78"/>
      <c r="AF486" s="78"/>
      <c r="AG486" s="78"/>
      <c r="AH486" s="51"/>
      <c r="AI486" s="51"/>
    </row>
    <row r="487" spans="17:35" x14ac:dyDescent="0.25">
      <c r="Q487" s="78"/>
      <c r="R487" s="78"/>
      <c r="S487" s="78"/>
      <c r="T487" s="78"/>
      <c r="U487" s="78"/>
      <c r="V487" s="78"/>
      <c r="W487" s="78"/>
      <c r="X487" s="78"/>
      <c r="Y487" s="78"/>
      <c r="Z487" s="78"/>
      <c r="AA487" s="78"/>
      <c r="AB487" s="78"/>
      <c r="AC487" s="78"/>
      <c r="AD487" s="78"/>
      <c r="AE487" s="78"/>
      <c r="AF487" s="78"/>
      <c r="AG487" s="78"/>
      <c r="AH487" s="51"/>
      <c r="AI487" s="51"/>
    </row>
    <row r="488" spans="17:35" x14ac:dyDescent="0.25">
      <c r="Q488" s="78"/>
      <c r="R488" s="78"/>
      <c r="S488" s="78"/>
      <c r="T488" s="78"/>
      <c r="U488" s="78"/>
      <c r="V488" s="78"/>
      <c r="W488" s="78"/>
      <c r="X488" s="78"/>
      <c r="Y488" s="78"/>
      <c r="Z488" s="78"/>
      <c r="AA488" s="78"/>
      <c r="AB488" s="78"/>
      <c r="AC488" s="78"/>
      <c r="AD488" s="78"/>
      <c r="AE488" s="78"/>
      <c r="AF488" s="78"/>
      <c r="AG488" s="78"/>
      <c r="AH488" s="51"/>
      <c r="AI488" s="51"/>
    </row>
    <row r="489" spans="17:35" x14ac:dyDescent="0.25">
      <c r="Q489" s="78"/>
      <c r="R489" s="78"/>
      <c r="S489" s="78"/>
      <c r="T489" s="78"/>
      <c r="U489" s="78"/>
      <c r="V489" s="78"/>
      <c r="W489" s="78"/>
      <c r="X489" s="78"/>
      <c r="Y489" s="78"/>
      <c r="Z489" s="78"/>
      <c r="AA489" s="78"/>
      <c r="AB489" s="78"/>
      <c r="AC489" s="78"/>
      <c r="AD489" s="78"/>
      <c r="AE489" s="78"/>
      <c r="AF489" s="78"/>
      <c r="AG489" s="78"/>
      <c r="AH489" s="51"/>
      <c r="AI489" s="51"/>
    </row>
    <row r="490" spans="17:35" x14ac:dyDescent="0.25">
      <c r="Q490" s="78"/>
      <c r="R490" s="78"/>
      <c r="S490" s="78"/>
      <c r="T490" s="78"/>
      <c r="U490" s="78"/>
      <c r="V490" s="78"/>
      <c r="W490" s="78"/>
      <c r="X490" s="78"/>
      <c r="Y490" s="78"/>
      <c r="Z490" s="78"/>
      <c r="AA490" s="78"/>
      <c r="AB490" s="78"/>
      <c r="AC490" s="78"/>
      <c r="AD490" s="78"/>
      <c r="AE490" s="78"/>
      <c r="AF490" s="78"/>
      <c r="AG490" s="78"/>
      <c r="AH490" s="51"/>
      <c r="AI490" s="51"/>
    </row>
    <row r="491" spans="17:35" x14ac:dyDescent="0.25">
      <c r="Q491" s="78"/>
      <c r="R491" s="78"/>
      <c r="S491" s="78"/>
      <c r="T491" s="78"/>
      <c r="U491" s="78"/>
      <c r="V491" s="78"/>
      <c r="W491" s="78"/>
      <c r="X491" s="78"/>
      <c r="Y491" s="78"/>
      <c r="Z491" s="78"/>
      <c r="AA491" s="78"/>
      <c r="AB491" s="78"/>
      <c r="AC491" s="78"/>
      <c r="AD491" s="78"/>
      <c r="AE491" s="78"/>
      <c r="AF491" s="78"/>
      <c r="AG491" s="78"/>
      <c r="AH491" s="51"/>
      <c r="AI491" s="51"/>
    </row>
    <row r="492" spans="17:35" x14ac:dyDescent="0.25">
      <c r="Q492" s="78"/>
      <c r="R492" s="78"/>
      <c r="S492" s="78"/>
      <c r="T492" s="78"/>
      <c r="U492" s="78"/>
      <c r="V492" s="78"/>
      <c r="W492" s="78"/>
      <c r="X492" s="78"/>
      <c r="Y492" s="78"/>
      <c r="Z492" s="78"/>
      <c r="AA492" s="78"/>
      <c r="AB492" s="78"/>
      <c r="AC492" s="78"/>
      <c r="AD492" s="78"/>
      <c r="AE492" s="78"/>
      <c r="AF492" s="78"/>
      <c r="AG492" s="78"/>
      <c r="AH492" s="51"/>
      <c r="AI492" s="51"/>
    </row>
    <row r="493" spans="17:35" x14ac:dyDescent="0.25">
      <c r="Q493" s="78"/>
      <c r="R493" s="78"/>
      <c r="S493" s="78"/>
      <c r="T493" s="78"/>
      <c r="U493" s="78"/>
      <c r="V493" s="78"/>
      <c r="W493" s="78"/>
      <c r="X493" s="78"/>
      <c r="Y493" s="78"/>
      <c r="Z493" s="78"/>
      <c r="AA493" s="78"/>
      <c r="AB493" s="78"/>
      <c r="AC493" s="78"/>
      <c r="AD493" s="78"/>
      <c r="AE493" s="78"/>
      <c r="AF493" s="78"/>
      <c r="AG493" s="78"/>
      <c r="AH493" s="51"/>
      <c r="AI493" s="51"/>
    </row>
    <row r="494" spans="17:35" x14ac:dyDescent="0.25">
      <c r="Q494" s="78"/>
      <c r="R494" s="78"/>
      <c r="S494" s="78"/>
      <c r="T494" s="78"/>
      <c r="U494" s="78"/>
      <c r="V494" s="78"/>
      <c r="W494" s="78"/>
      <c r="X494" s="78"/>
      <c r="Y494" s="78"/>
      <c r="Z494" s="78"/>
      <c r="AA494" s="78"/>
      <c r="AB494" s="78"/>
      <c r="AC494" s="78"/>
      <c r="AD494" s="78"/>
      <c r="AE494" s="78"/>
      <c r="AF494" s="78"/>
      <c r="AG494" s="78"/>
      <c r="AH494" s="51"/>
      <c r="AI494" s="51"/>
    </row>
    <row r="495" spans="17:35" x14ac:dyDescent="0.25">
      <c r="Q495" s="78"/>
      <c r="R495" s="78"/>
      <c r="S495" s="78"/>
      <c r="T495" s="78"/>
      <c r="U495" s="78"/>
      <c r="V495" s="78"/>
      <c r="W495" s="78"/>
      <c r="X495" s="78"/>
      <c r="Y495" s="78"/>
      <c r="Z495" s="78"/>
      <c r="AA495" s="78"/>
      <c r="AB495" s="78"/>
      <c r="AC495" s="78"/>
      <c r="AD495" s="78"/>
      <c r="AE495" s="78"/>
      <c r="AF495" s="78"/>
      <c r="AG495" s="78"/>
      <c r="AH495" s="51"/>
      <c r="AI495" s="51"/>
    </row>
    <row r="496" spans="17:35" x14ac:dyDescent="0.25">
      <c r="Q496" s="78"/>
      <c r="R496" s="78"/>
      <c r="S496" s="78"/>
      <c r="T496" s="78"/>
      <c r="U496" s="78"/>
      <c r="V496" s="78"/>
      <c r="W496" s="78"/>
      <c r="X496" s="78"/>
      <c r="Y496" s="78"/>
      <c r="Z496" s="78"/>
      <c r="AA496" s="78"/>
      <c r="AB496" s="78"/>
      <c r="AC496" s="78"/>
      <c r="AD496" s="78"/>
      <c r="AE496" s="78"/>
      <c r="AF496" s="78"/>
      <c r="AG496" s="78"/>
      <c r="AH496" s="51"/>
      <c r="AI496" s="51"/>
    </row>
    <row r="497" spans="17:35" x14ac:dyDescent="0.25">
      <c r="Q497" s="78"/>
      <c r="R497" s="78"/>
      <c r="S497" s="78"/>
      <c r="T497" s="78"/>
      <c r="U497" s="78"/>
      <c r="V497" s="78"/>
      <c r="W497" s="78"/>
      <c r="X497" s="78"/>
      <c r="Y497" s="78"/>
      <c r="Z497" s="78"/>
      <c r="AA497" s="78"/>
      <c r="AB497" s="78"/>
      <c r="AC497" s="78"/>
      <c r="AD497" s="78"/>
      <c r="AE497" s="78"/>
      <c r="AF497" s="78"/>
      <c r="AG497" s="78"/>
      <c r="AH497" s="51"/>
      <c r="AI497" s="51"/>
    </row>
    <row r="498" spans="17:35" x14ac:dyDescent="0.25">
      <c r="Q498" s="78"/>
      <c r="R498" s="78"/>
      <c r="S498" s="78"/>
      <c r="T498" s="78"/>
      <c r="U498" s="78"/>
      <c r="V498" s="78"/>
      <c r="W498" s="78"/>
      <c r="X498" s="78"/>
      <c r="Y498" s="78"/>
      <c r="Z498" s="78"/>
      <c r="AA498" s="78"/>
      <c r="AB498" s="78"/>
      <c r="AC498" s="78"/>
      <c r="AD498" s="78"/>
      <c r="AE498" s="78"/>
      <c r="AF498" s="78"/>
      <c r="AG498" s="78"/>
      <c r="AH498" s="51"/>
      <c r="AI498" s="51"/>
    </row>
    <row r="499" spans="17:35" x14ac:dyDescent="0.25">
      <c r="Q499" s="78"/>
      <c r="R499" s="78"/>
      <c r="S499" s="78"/>
      <c r="T499" s="78"/>
      <c r="U499" s="78"/>
      <c r="V499" s="78"/>
      <c r="W499" s="78"/>
      <c r="X499" s="78"/>
      <c r="Y499" s="78"/>
      <c r="Z499" s="78"/>
      <c r="AA499" s="78"/>
      <c r="AB499" s="78"/>
      <c r="AC499" s="78"/>
      <c r="AD499" s="78"/>
      <c r="AE499" s="78"/>
      <c r="AF499" s="78"/>
      <c r="AG499" s="78"/>
      <c r="AH499" s="51"/>
      <c r="AI499" s="51"/>
    </row>
    <row r="500" spans="17:35" x14ac:dyDescent="0.25">
      <c r="Q500" s="78"/>
      <c r="R500" s="78"/>
      <c r="S500" s="78"/>
      <c r="T500" s="78"/>
      <c r="U500" s="78"/>
      <c r="V500" s="78"/>
      <c r="W500" s="78"/>
      <c r="X500" s="78"/>
      <c r="Y500" s="78"/>
      <c r="Z500" s="78"/>
      <c r="AA500" s="78"/>
      <c r="AB500" s="78"/>
      <c r="AC500" s="78"/>
      <c r="AD500" s="78"/>
      <c r="AE500" s="78"/>
      <c r="AF500" s="78"/>
      <c r="AG500" s="78"/>
      <c r="AH500" s="51"/>
      <c r="AI500" s="51"/>
    </row>
    <row r="501" spans="17:35" x14ac:dyDescent="0.25">
      <c r="Q501" s="78"/>
      <c r="R501" s="78"/>
      <c r="S501" s="78"/>
      <c r="T501" s="78"/>
      <c r="U501" s="78"/>
      <c r="V501" s="78"/>
      <c r="W501" s="78"/>
      <c r="X501" s="78"/>
      <c r="Y501" s="78"/>
      <c r="Z501" s="78"/>
      <c r="AA501" s="78"/>
      <c r="AB501" s="78"/>
      <c r="AC501" s="78"/>
      <c r="AD501" s="78"/>
      <c r="AE501" s="78"/>
      <c r="AF501" s="78"/>
      <c r="AG501" s="78"/>
      <c r="AH501" s="51"/>
      <c r="AI501" s="51"/>
    </row>
    <row r="502" spans="17:35" x14ac:dyDescent="0.25">
      <c r="Q502" s="78"/>
      <c r="R502" s="78"/>
      <c r="S502" s="78"/>
      <c r="T502" s="78"/>
      <c r="U502" s="78"/>
      <c r="V502" s="78"/>
      <c r="W502" s="78"/>
      <c r="X502" s="78"/>
      <c r="Y502" s="78"/>
      <c r="Z502" s="78"/>
      <c r="AA502" s="78"/>
      <c r="AB502" s="78"/>
      <c r="AC502" s="78"/>
      <c r="AD502" s="78"/>
      <c r="AE502" s="78"/>
      <c r="AF502" s="78"/>
      <c r="AG502" s="78"/>
      <c r="AH502" s="51"/>
      <c r="AI502" s="51"/>
    </row>
    <row r="503" spans="17:35" x14ac:dyDescent="0.25">
      <c r="Q503" s="78"/>
      <c r="R503" s="78"/>
      <c r="S503" s="78"/>
      <c r="T503" s="78"/>
      <c r="U503" s="78"/>
      <c r="V503" s="78"/>
      <c r="W503" s="78"/>
      <c r="X503" s="78"/>
      <c r="Y503" s="78"/>
      <c r="Z503" s="78"/>
      <c r="AA503" s="78"/>
      <c r="AB503" s="78"/>
      <c r="AC503" s="78"/>
      <c r="AD503" s="78"/>
      <c r="AE503" s="78"/>
      <c r="AF503" s="78"/>
      <c r="AG503" s="78"/>
      <c r="AH503" s="51"/>
      <c r="AI503" s="51"/>
    </row>
    <row r="504" spans="17:35" x14ac:dyDescent="0.25">
      <c r="Q504" s="78"/>
      <c r="R504" s="78"/>
      <c r="S504" s="78"/>
      <c r="T504" s="78"/>
      <c r="U504" s="78"/>
      <c r="V504" s="78"/>
      <c r="W504" s="78"/>
      <c r="X504" s="78"/>
      <c r="Y504" s="78"/>
      <c r="Z504" s="78"/>
      <c r="AA504" s="78"/>
      <c r="AB504" s="78"/>
      <c r="AC504" s="78"/>
      <c r="AD504" s="78"/>
      <c r="AE504" s="78"/>
      <c r="AF504" s="78"/>
      <c r="AG504" s="78"/>
      <c r="AH504" s="51"/>
      <c r="AI504" s="51"/>
    </row>
    <row r="505" spans="17:35" x14ac:dyDescent="0.25">
      <c r="Q505" s="78"/>
      <c r="R505" s="78"/>
      <c r="S505" s="78"/>
      <c r="T505" s="78"/>
      <c r="U505" s="78"/>
      <c r="V505" s="78"/>
      <c r="W505" s="78"/>
      <c r="X505" s="78"/>
      <c r="Y505" s="78"/>
      <c r="Z505" s="78"/>
      <c r="AA505" s="78"/>
      <c r="AB505" s="78"/>
      <c r="AC505" s="78"/>
      <c r="AD505" s="78"/>
      <c r="AE505" s="78"/>
      <c r="AF505" s="78"/>
      <c r="AG505" s="78"/>
      <c r="AH505" s="51"/>
      <c r="AI505" s="51"/>
    </row>
    <row r="506" spans="17:35" x14ac:dyDescent="0.25">
      <c r="Q506" s="78"/>
      <c r="R506" s="78"/>
      <c r="S506" s="78"/>
      <c r="T506" s="78"/>
      <c r="U506" s="78"/>
      <c r="V506" s="78"/>
      <c r="W506" s="78"/>
      <c r="X506" s="78"/>
      <c r="Y506" s="78"/>
      <c r="Z506" s="78"/>
      <c r="AA506" s="78"/>
      <c r="AB506" s="78"/>
      <c r="AC506" s="78"/>
      <c r="AD506" s="78"/>
      <c r="AE506" s="78"/>
      <c r="AF506" s="78"/>
      <c r="AG506" s="78"/>
      <c r="AH506" s="51"/>
      <c r="AI506" s="51"/>
    </row>
    <row r="507" spans="17:35" x14ac:dyDescent="0.25">
      <c r="Q507" s="78"/>
      <c r="R507" s="78"/>
      <c r="S507" s="78"/>
      <c r="T507" s="78"/>
      <c r="U507" s="78"/>
      <c r="V507" s="78"/>
      <c r="W507" s="78"/>
      <c r="X507" s="78"/>
      <c r="Y507" s="78"/>
      <c r="Z507" s="78"/>
      <c r="AA507" s="78"/>
      <c r="AB507" s="78"/>
      <c r="AC507" s="78"/>
      <c r="AD507" s="78"/>
      <c r="AE507" s="78"/>
      <c r="AF507" s="78"/>
      <c r="AG507" s="78"/>
      <c r="AH507" s="51"/>
      <c r="AI507" s="51"/>
    </row>
    <row r="508" spans="17:35" x14ac:dyDescent="0.25">
      <c r="Q508" s="78"/>
      <c r="R508" s="78"/>
      <c r="S508" s="78"/>
      <c r="T508" s="78"/>
      <c r="U508" s="78"/>
      <c r="V508" s="78"/>
      <c r="W508" s="78"/>
      <c r="X508" s="78"/>
      <c r="Y508" s="78"/>
      <c r="Z508" s="78"/>
      <c r="AA508" s="78"/>
      <c r="AB508" s="78"/>
      <c r="AC508" s="78"/>
      <c r="AD508" s="78"/>
      <c r="AE508" s="78"/>
      <c r="AF508" s="78"/>
      <c r="AG508" s="78"/>
      <c r="AH508" s="51"/>
      <c r="AI508" s="51"/>
    </row>
    <row r="509" spans="17:35" x14ac:dyDescent="0.25">
      <c r="Q509" s="78"/>
      <c r="R509" s="78"/>
      <c r="S509" s="78"/>
      <c r="T509" s="78"/>
      <c r="U509" s="78"/>
      <c r="V509" s="78"/>
      <c r="W509" s="78"/>
      <c r="X509" s="78"/>
      <c r="Y509" s="78"/>
      <c r="Z509" s="78"/>
      <c r="AA509" s="78"/>
      <c r="AB509" s="78"/>
      <c r="AC509" s="78"/>
      <c r="AD509" s="78"/>
      <c r="AE509" s="78"/>
      <c r="AF509" s="78"/>
      <c r="AG509" s="78"/>
      <c r="AH509" s="51"/>
      <c r="AI509" s="51"/>
    </row>
    <row r="510" spans="17:35" x14ac:dyDescent="0.25">
      <c r="Q510" s="78"/>
      <c r="R510" s="78"/>
      <c r="S510" s="78"/>
      <c r="T510" s="78"/>
      <c r="U510" s="78"/>
      <c r="V510" s="78"/>
      <c r="W510" s="78"/>
      <c r="X510" s="78"/>
      <c r="Y510" s="78"/>
      <c r="Z510" s="78"/>
      <c r="AA510" s="78"/>
      <c r="AB510" s="78"/>
      <c r="AC510" s="78"/>
      <c r="AD510" s="78"/>
      <c r="AE510" s="78"/>
      <c r="AF510" s="78"/>
      <c r="AG510" s="78"/>
      <c r="AH510" s="51"/>
      <c r="AI510" s="51"/>
    </row>
    <row r="511" spans="17:35" x14ac:dyDescent="0.25">
      <c r="Q511" s="78"/>
      <c r="R511" s="78"/>
      <c r="S511" s="78"/>
      <c r="T511" s="78"/>
      <c r="U511" s="78"/>
      <c r="V511" s="78"/>
      <c r="W511" s="78"/>
      <c r="X511" s="78"/>
      <c r="Y511" s="78"/>
      <c r="Z511" s="78"/>
      <c r="AA511" s="78"/>
      <c r="AB511" s="78"/>
      <c r="AC511" s="78"/>
      <c r="AD511" s="78"/>
      <c r="AE511" s="78"/>
      <c r="AF511" s="78"/>
      <c r="AG511" s="78"/>
      <c r="AH511" s="51"/>
      <c r="AI511" s="51"/>
    </row>
    <row r="512" spans="17:35" x14ac:dyDescent="0.25">
      <c r="Q512" s="78"/>
      <c r="R512" s="78"/>
      <c r="S512" s="78"/>
      <c r="T512" s="78"/>
      <c r="U512" s="78"/>
      <c r="V512" s="78"/>
      <c r="W512" s="78"/>
      <c r="X512" s="78"/>
      <c r="Y512" s="78"/>
      <c r="Z512" s="78"/>
      <c r="AA512" s="78"/>
      <c r="AB512" s="78"/>
      <c r="AC512" s="78"/>
      <c r="AD512" s="78"/>
      <c r="AE512" s="78"/>
      <c r="AF512" s="78"/>
      <c r="AG512" s="78"/>
      <c r="AH512" s="51"/>
      <c r="AI512" s="51"/>
    </row>
    <row r="513" spans="17:35" x14ac:dyDescent="0.25">
      <c r="Q513" s="78"/>
      <c r="R513" s="78"/>
      <c r="S513" s="78"/>
      <c r="T513" s="78"/>
      <c r="U513" s="78"/>
      <c r="V513" s="78"/>
      <c r="W513" s="78"/>
      <c r="X513" s="78"/>
      <c r="Y513" s="78"/>
      <c r="Z513" s="78"/>
      <c r="AA513" s="78"/>
      <c r="AB513" s="78"/>
      <c r="AC513" s="78"/>
      <c r="AD513" s="78"/>
      <c r="AE513" s="78"/>
      <c r="AF513" s="78"/>
      <c r="AG513" s="78"/>
      <c r="AH513" s="51"/>
      <c r="AI513" s="51"/>
    </row>
    <row r="514" spans="17:35" x14ac:dyDescent="0.25">
      <c r="Q514" s="78"/>
      <c r="R514" s="78"/>
      <c r="S514" s="78"/>
      <c r="T514" s="78"/>
      <c r="U514" s="78"/>
      <c r="V514" s="78"/>
      <c r="W514" s="78"/>
      <c r="X514" s="78"/>
      <c r="Y514" s="78"/>
      <c r="Z514" s="78"/>
      <c r="AA514" s="78"/>
      <c r="AB514" s="78"/>
      <c r="AC514" s="78"/>
      <c r="AD514" s="78"/>
      <c r="AE514" s="78"/>
      <c r="AF514" s="78"/>
      <c r="AG514" s="78"/>
      <c r="AH514" s="51"/>
      <c r="AI514" s="51"/>
    </row>
    <row r="515" spans="17:35" x14ac:dyDescent="0.25">
      <c r="Q515" s="78"/>
      <c r="R515" s="78"/>
      <c r="S515" s="78"/>
      <c r="T515" s="78"/>
      <c r="U515" s="78"/>
      <c r="V515" s="78"/>
      <c r="W515" s="78"/>
      <c r="X515" s="78"/>
      <c r="Y515" s="78"/>
      <c r="Z515" s="78"/>
      <c r="AA515" s="78"/>
      <c r="AB515" s="78"/>
      <c r="AC515" s="78"/>
      <c r="AD515" s="78"/>
      <c r="AE515" s="78"/>
      <c r="AF515" s="78"/>
      <c r="AG515" s="78"/>
      <c r="AH515" s="51"/>
      <c r="AI515" s="51"/>
    </row>
    <row r="516" spans="17:35" x14ac:dyDescent="0.25">
      <c r="Q516" s="78"/>
      <c r="R516" s="78"/>
      <c r="S516" s="78"/>
      <c r="T516" s="78"/>
      <c r="U516" s="78"/>
      <c r="V516" s="78"/>
      <c r="W516" s="78"/>
      <c r="X516" s="78"/>
      <c r="Y516" s="78"/>
      <c r="Z516" s="78"/>
      <c r="AA516" s="78"/>
      <c r="AB516" s="78"/>
      <c r="AC516" s="78"/>
      <c r="AD516" s="78"/>
      <c r="AE516" s="78"/>
      <c r="AF516" s="78"/>
      <c r="AG516" s="78"/>
      <c r="AH516" s="51"/>
      <c r="AI516" s="51"/>
    </row>
    <row r="517" spans="17:35" x14ac:dyDescent="0.25">
      <c r="Q517" s="78"/>
      <c r="R517" s="78"/>
      <c r="S517" s="78"/>
      <c r="T517" s="78"/>
      <c r="U517" s="78"/>
      <c r="V517" s="78"/>
      <c r="W517" s="78"/>
      <c r="X517" s="78"/>
      <c r="Y517" s="78"/>
      <c r="Z517" s="78"/>
      <c r="AA517" s="78"/>
      <c r="AB517" s="78"/>
      <c r="AC517" s="78"/>
      <c r="AD517" s="78"/>
      <c r="AE517" s="78"/>
      <c r="AF517" s="78"/>
      <c r="AG517" s="78"/>
      <c r="AH517" s="51"/>
      <c r="AI517" s="51"/>
    </row>
    <row r="518" spans="17:35" x14ac:dyDescent="0.25">
      <c r="Q518" s="78"/>
      <c r="R518" s="78"/>
      <c r="S518" s="78"/>
      <c r="T518" s="78"/>
      <c r="U518" s="78"/>
      <c r="V518" s="78"/>
      <c r="W518" s="78"/>
      <c r="X518" s="78"/>
      <c r="Y518" s="78"/>
      <c r="Z518" s="78"/>
      <c r="AA518" s="78"/>
      <c r="AB518" s="78"/>
      <c r="AC518" s="78"/>
      <c r="AD518" s="78"/>
      <c r="AE518" s="78"/>
      <c r="AF518" s="78"/>
      <c r="AG518" s="78"/>
      <c r="AH518" s="51"/>
      <c r="AI518" s="51"/>
    </row>
    <row r="519" spans="17:35" x14ac:dyDescent="0.25">
      <c r="Q519" s="78"/>
      <c r="R519" s="78"/>
      <c r="S519" s="78"/>
      <c r="T519" s="78"/>
      <c r="U519" s="78"/>
      <c r="V519" s="78"/>
      <c r="W519" s="78"/>
      <c r="X519" s="78"/>
      <c r="Y519" s="78"/>
      <c r="Z519" s="78"/>
      <c r="AA519" s="78"/>
      <c r="AB519" s="78"/>
      <c r="AC519" s="78"/>
      <c r="AD519" s="78"/>
      <c r="AE519" s="78"/>
      <c r="AF519" s="78"/>
      <c r="AG519" s="78"/>
      <c r="AH519" s="51"/>
      <c r="AI519" s="51"/>
    </row>
    <row r="520" spans="17:35" x14ac:dyDescent="0.25">
      <c r="Q520" s="78"/>
      <c r="R520" s="78"/>
      <c r="S520" s="78"/>
      <c r="T520" s="78"/>
      <c r="U520" s="78"/>
      <c r="V520" s="78"/>
      <c r="W520" s="78"/>
      <c r="X520" s="78"/>
      <c r="Y520" s="78"/>
      <c r="Z520" s="78"/>
      <c r="AA520" s="78"/>
      <c r="AB520" s="78"/>
      <c r="AC520" s="78"/>
      <c r="AD520" s="78"/>
      <c r="AE520" s="78"/>
      <c r="AF520" s="78"/>
      <c r="AG520" s="78"/>
      <c r="AH520" s="51"/>
      <c r="AI520" s="51"/>
    </row>
    <row r="521" spans="17:35" x14ac:dyDescent="0.25">
      <c r="Q521" s="78"/>
      <c r="R521" s="78"/>
      <c r="S521" s="78"/>
      <c r="T521" s="78"/>
      <c r="U521" s="78"/>
      <c r="V521" s="78"/>
      <c r="W521" s="78"/>
      <c r="X521" s="78"/>
      <c r="Y521" s="78"/>
      <c r="Z521" s="78"/>
      <c r="AA521" s="78"/>
      <c r="AB521" s="78"/>
      <c r="AC521" s="78"/>
      <c r="AD521" s="78"/>
      <c r="AE521" s="78"/>
      <c r="AF521" s="78"/>
      <c r="AG521" s="78"/>
      <c r="AH521" s="51"/>
      <c r="AI521" s="51"/>
    </row>
    <row r="522" spans="17:35" x14ac:dyDescent="0.25">
      <c r="Q522" s="78"/>
      <c r="R522" s="78"/>
      <c r="S522" s="78"/>
      <c r="T522" s="78"/>
      <c r="U522" s="78"/>
      <c r="V522" s="78"/>
      <c r="W522" s="78"/>
      <c r="X522" s="78"/>
      <c r="Y522" s="78"/>
      <c r="Z522" s="78"/>
      <c r="AA522" s="78"/>
      <c r="AB522" s="78"/>
      <c r="AC522" s="78"/>
      <c r="AD522" s="78"/>
      <c r="AE522" s="78"/>
      <c r="AF522" s="78"/>
      <c r="AG522" s="78"/>
      <c r="AH522" s="51"/>
      <c r="AI522" s="51"/>
    </row>
    <row r="523" spans="17:35" x14ac:dyDescent="0.25">
      <c r="Q523" s="78"/>
      <c r="R523" s="78"/>
      <c r="S523" s="78"/>
      <c r="T523" s="78"/>
      <c r="U523" s="78"/>
      <c r="V523" s="78"/>
      <c r="W523" s="78"/>
      <c r="X523" s="78"/>
      <c r="Y523" s="78"/>
      <c r="Z523" s="78"/>
      <c r="AA523" s="78"/>
      <c r="AB523" s="78"/>
      <c r="AC523" s="78"/>
      <c r="AD523" s="78"/>
      <c r="AE523" s="78"/>
      <c r="AF523" s="78"/>
      <c r="AG523" s="78"/>
      <c r="AH523" s="51"/>
      <c r="AI523" s="51"/>
    </row>
    <row r="524" spans="17:35" x14ac:dyDescent="0.25">
      <c r="Q524" s="78"/>
      <c r="R524" s="78"/>
      <c r="S524" s="78"/>
      <c r="T524" s="78"/>
      <c r="U524" s="78"/>
      <c r="V524" s="78"/>
      <c r="W524" s="78"/>
      <c r="X524" s="78"/>
      <c r="Y524" s="78"/>
      <c r="Z524" s="78"/>
      <c r="AA524" s="78"/>
      <c r="AB524" s="78"/>
      <c r="AC524" s="78"/>
      <c r="AD524" s="78"/>
      <c r="AE524" s="78"/>
      <c r="AF524" s="78"/>
      <c r="AG524" s="78"/>
      <c r="AH524" s="51"/>
      <c r="AI524" s="51"/>
    </row>
    <row r="525" spans="17:35" x14ac:dyDescent="0.25">
      <c r="Q525" s="78"/>
      <c r="R525" s="78"/>
      <c r="S525" s="78"/>
      <c r="T525" s="78"/>
      <c r="U525" s="78"/>
      <c r="V525" s="78"/>
      <c r="W525" s="78"/>
      <c r="X525" s="78"/>
      <c r="Y525" s="78"/>
      <c r="Z525" s="78"/>
      <c r="AA525" s="78"/>
      <c r="AB525" s="78"/>
      <c r="AC525" s="78"/>
      <c r="AD525" s="78"/>
      <c r="AE525" s="78"/>
      <c r="AF525" s="78"/>
      <c r="AG525" s="78"/>
      <c r="AH525" s="51"/>
      <c r="AI525" s="51"/>
    </row>
    <row r="526" spans="17:35" x14ac:dyDescent="0.25">
      <c r="Q526" s="78"/>
      <c r="R526" s="78"/>
      <c r="S526" s="78"/>
      <c r="T526" s="78"/>
      <c r="U526" s="78"/>
      <c r="V526" s="78"/>
      <c r="W526" s="78"/>
      <c r="X526" s="78"/>
      <c r="Y526" s="78"/>
      <c r="Z526" s="78"/>
      <c r="AA526" s="78"/>
      <c r="AB526" s="78"/>
      <c r="AC526" s="78"/>
      <c r="AD526" s="78"/>
      <c r="AE526" s="78"/>
      <c r="AF526" s="78"/>
      <c r="AG526" s="78"/>
      <c r="AH526" s="51"/>
      <c r="AI526" s="51"/>
    </row>
    <row r="527" spans="17:35" x14ac:dyDescent="0.25">
      <c r="Q527" s="78"/>
      <c r="R527" s="78"/>
      <c r="S527" s="78"/>
      <c r="T527" s="78"/>
      <c r="U527" s="78"/>
      <c r="V527" s="78"/>
      <c r="W527" s="78"/>
      <c r="X527" s="78"/>
      <c r="Y527" s="78"/>
      <c r="Z527" s="78"/>
      <c r="AA527" s="78"/>
      <c r="AB527" s="78"/>
      <c r="AC527" s="78"/>
      <c r="AD527" s="78"/>
      <c r="AE527" s="78"/>
      <c r="AF527" s="78"/>
      <c r="AG527" s="78"/>
      <c r="AH527" s="51"/>
      <c r="AI527" s="51"/>
    </row>
    <row r="528" spans="17:35" x14ac:dyDescent="0.25">
      <c r="Q528" s="78"/>
      <c r="R528" s="78"/>
      <c r="S528" s="78"/>
      <c r="T528" s="78"/>
      <c r="U528" s="78"/>
      <c r="V528" s="78"/>
      <c r="W528" s="78"/>
      <c r="X528" s="78"/>
      <c r="Y528" s="78"/>
      <c r="Z528" s="78"/>
      <c r="AA528" s="78"/>
      <c r="AB528" s="78"/>
      <c r="AC528" s="78"/>
      <c r="AD528" s="78"/>
      <c r="AE528" s="78"/>
      <c r="AF528" s="78"/>
      <c r="AG528" s="78"/>
      <c r="AH528" s="51"/>
      <c r="AI528" s="51"/>
    </row>
    <row r="529" spans="17:35" x14ac:dyDescent="0.25">
      <c r="Q529" s="78"/>
      <c r="R529" s="78"/>
      <c r="S529" s="78"/>
      <c r="T529" s="78"/>
      <c r="U529" s="78"/>
      <c r="V529" s="78"/>
      <c r="W529" s="78"/>
      <c r="X529" s="78"/>
      <c r="Y529" s="78"/>
      <c r="Z529" s="78"/>
      <c r="AA529" s="78"/>
      <c r="AB529" s="78"/>
      <c r="AC529" s="78"/>
      <c r="AD529" s="78"/>
      <c r="AE529" s="78"/>
      <c r="AF529" s="78"/>
      <c r="AG529" s="78"/>
      <c r="AH529" s="51"/>
      <c r="AI529" s="51"/>
    </row>
    <row r="530" spans="17:35" x14ac:dyDescent="0.25">
      <c r="Q530" s="78"/>
      <c r="R530" s="78"/>
      <c r="S530" s="78"/>
      <c r="T530" s="78"/>
      <c r="U530" s="78"/>
      <c r="V530" s="78"/>
      <c r="W530" s="78"/>
      <c r="X530" s="78"/>
      <c r="Y530" s="78"/>
      <c r="Z530" s="78"/>
      <c r="AA530" s="78"/>
      <c r="AB530" s="78"/>
      <c r="AC530" s="78"/>
      <c r="AD530" s="78"/>
      <c r="AE530" s="78"/>
      <c r="AF530" s="78"/>
      <c r="AG530" s="78"/>
      <c r="AH530" s="51"/>
      <c r="AI530" s="51"/>
    </row>
    <row r="531" spans="17:35" x14ac:dyDescent="0.25">
      <c r="Q531" s="78"/>
      <c r="R531" s="78"/>
      <c r="S531" s="78"/>
      <c r="T531" s="78"/>
      <c r="U531" s="78"/>
      <c r="V531" s="78"/>
      <c r="W531" s="78"/>
      <c r="X531" s="78"/>
      <c r="Y531" s="78"/>
      <c r="Z531" s="78"/>
      <c r="AA531" s="78"/>
      <c r="AB531" s="78"/>
      <c r="AC531" s="78"/>
      <c r="AD531" s="78"/>
      <c r="AE531" s="78"/>
      <c r="AF531" s="78"/>
      <c r="AG531" s="78"/>
      <c r="AH531" s="51"/>
      <c r="AI531" s="51"/>
    </row>
    <row r="532" spans="17:35" x14ac:dyDescent="0.25">
      <c r="Q532" s="78"/>
      <c r="R532" s="78"/>
      <c r="S532" s="78"/>
      <c r="T532" s="78"/>
      <c r="U532" s="78"/>
      <c r="V532" s="78"/>
      <c r="W532" s="78"/>
      <c r="X532" s="78"/>
      <c r="Y532" s="78"/>
      <c r="Z532" s="78"/>
      <c r="AA532" s="78"/>
      <c r="AB532" s="78"/>
      <c r="AC532" s="78"/>
      <c r="AD532" s="78"/>
      <c r="AE532" s="78"/>
      <c r="AF532" s="78"/>
      <c r="AG532" s="78"/>
      <c r="AH532" s="51"/>
      <c r="AI532" s="51"/>
    </row>
    <row r="533" spans="17:35" x14ac:dyDescent="0.25">
      <c r="Q533" s="78"/>
      <c r="R533" s="78"/>
      <c r="S533" s="78"/>
      <c r="T533" s="78"/>
      <c r="U533" s="78"/>
      <c r="V533" s="78"/>
      <c r="W533" s="78"/>
      <c r="X533" s="78"/>
      <c r="Y533" s="78"/>
      <c r="Z533" s="78"/>
      <c r="AA533" s="78"/>
      <c r="AB533" s="78"/>
      <c r="AC533" s="78"/>
      <c r="AD533" s="78"/>
      <c r="AE533" s="78"/>
      <c r="AF533" s="78"/>
      <c r="AG533" s="78"/>
      <c r="AH533" s="51"/>
      <c r="AI533" s="51"/>
    </row>
    <row r="534" spans="17:35" x14ac:dyDescent="0.25">
      <c r="Q534" s="78"/>
      <c r="R534" s="78"/>
      <c r="S534" s="78"/>
      <c r="T534" s="78"/>
      <c r="U534" s="78"/>
      <c r="V534" s="78"/>
      <c r="W534" s="78"/>
      <c r="X534" s="78"/>
      <c r="Y534" s="78"/>
      <c r="Z534" s="78"/>
      <c r="AA534" s="78"/>
      <c r="AB534" s="78"/>
      <c r="AC534" s="78"/>
      <c r="AD534" s="78"/>
      <c r="AE534" s="78"/>
      <c r="AF534" s="78"/>
      <c r="AG534" s="78"/>
      <c r="AH534" s="51"/>
      <c r="AI534" s="51"/>
    </row>
    <row r="535" spans="17:35" x14ac:dyDescent="0.25">
      <c r="Q535" s="78"/>
      <c r="R535" s="78"/>
      <c r="S535" s="78"/>
      <c r="T535" s="78"/>
      <c r="U535" s="78"/>
      <c r="V535" s="78"/>
      <c r="W535" s="78"/>
      <c r="X535" s="78"/>
      <c r="Y535" s="78"/>
      <c r="Z535" s="78"/>
      <c r="AA535" s="78"/>
      <c r="AB535" s="78"/>
      <c r="AC535" s="78"/>
      <c r="AD535" s="78"/>
      <c r="AE535" s="78"/>
      <c r="AF535" s="78"/>
      <c r="AG535" s="78"/>
      <c r="AH535" s="51"/>
      <c r="AI535" s="51"/>
    </row>
    <row r="536" spans="17:35" x14ac:dyDescent="0.25">
      <c r="Q536" s="78"/>
      <c r="R536" s="78"/>
      <c r="S536" s="78"/>
      <c r="T536" s="78"/>
      <c r="U536" s="78"/>
      <c r="V536" s="78"/>
      <c r="W536" s="78"/>
      <c r="X536" s="78"/>
      <c r="Y536" s="78"/>
      <c r="Z536" s="78"/>
      <c r="AA536" s="78"/>
      <c r="AB536" s="78"/>
      <c r="AC536" s="78"/>
      <c r="AD536" s="78"/>
      <c r="AE536" s="78"/>
      <c r="AF536" s="78"/>
      <c r="AG536" s="78"/>
      <c r="AH536" s="51"/>
      <c r="AI536" s="51"/>
    </row>
    <row r="537" spans="17:35" x14ac:dyDescent="0.25">
      <c r="Q537" s="78"/>
      <c r="R537" s="78"/>
      <c r="S537" s="78"/>
      <c r="T537" s="78"/>
      <c r="U537" s="78"/>
      <c r="V537" s="78"/>
      <c r="W537" s="78"/>
      <c r="X537" s="78"/>
      <c r="Y537" s="78"/>
      <c r="Z537" s="78"/>
      <c r="AA537" s="78"/>
      <c r="AB537" s="78"/>
      <c r="AC537" s="78"/>
      <c r="AD537" s="78"/>
      <c r="AE537" s="78"/>
      <c r="AF537" s="78"/>
      <c r="AG537" s="78"/>
      <c r="AH537" s="51"/>
      <c r="AI537" s="51"/>
    </row>
    <row r="538" spans="17:35" x14ac:dyDescent="0.25">
      <c r="Q538" s="78"/>
      <c r="R538" s="78"/>
      <c r="S538" s="78"/>
      <c r="T538" s="78"/>
      <c r="U538" s="78"/>
      <c r="V538" s="78"/>
      <c r="W538" s="78"/>
      <c r="X538" s="78"/>
      <c r="Y538" s="78"/>
      <c r="Z538" s="78"/>
      <c r="AA538" s="78"/>
      <c r="AB538" s="78"/>
      <c r="AC538" s="78"/>
      <c r="AD538" s="78"/>
      <c r="AE538" s="78"/>
      <c r="AF538" s="78"/>
      <c r="AG538" s="78"/>
      <c r="AH538" s="51"/>
      <c r="AI538" s="51"/>
    </row>
    <row r="539" spans="17:35" x14ac:dyDescent="0.25">
      <c r="Q539" s="78"/>
      <c r="R539" s="78"/>
      <c r="S539" s="78"/>
      <c r="T539" s="78"/>
      <c r="U539" s="78"/>
      <c r="V539" s="78"/>
      <c r="W539" s="78"/>
      <c r="X539" s="78"/>
      <c r="Y539" s="78"/>
      <c r="Z539" s="78"/>
      <c r="AA539" s="78"/>
      <c r="AB539" s="78"/>
      <c r="AC539" s="78"/>
      <c r="AD539" s="78"/>
      <c r="AE539" s="78"/>
      <c r="AF539" s="78"/>
      <c r="AG539" s="78"/>
      <c r="AH539" s="51"/>
      <c r="AI539" s="51"/>
    </row>
    <row r="540" spans="17:35" x14ac:dyDescent="0.25">
      <c r="Q540" s="78"/>
      <c r="R540" s="78"/>
      <c r="S540" s="78"/>
      <c r="T540" s="78"/>
      <c r="U540" s="78"/>
      <c r="V540" s="78"/>
      <c r="W540" s="78"/>
      <c r="X540" s="78"/>
      <c r="Y540" s="78"/>
      <c r="Z540" s="78"/>
      <c r="AA540" s="78"/>
      <c r="AB540" s="78"/>
      <c r="AC540" s="78"/>
      <c r="AD540" s="78"/>
      <c r="AE540" s="78"/>
      <c r="AF540" s="78"/>
      <c r="AG540" s="78"/>
      <c r="AH540" s="51"/>
      <c r="AI540" s="51"/>
    </row>
    <row r="541" spans="17:35" x14ac:dyDescent="0.25">
      <c r="Q541" s="78"/>
      <c r="R541" s="78"/>
      <c r="S541" s="78"/>
      <c r="T541" s="78"/>
      <c r="U541" s="78"/>
      <c r="V541" s="78"/>
      <c r="W541" s="78"/>
      <c r="X541" s="78"/>
      <c r="Y541" s="78"/>
      <c r="Z541" s="78"/>
      <c r="AA541" s="78"/>
      <c r="AB541" s="78"/>
      <c r="AC541" s="78"/>
      <c r="AD541" s="78"/>
      <c r="AE541" s="78"/>
      <c r="AF541" s="78"/>
      <c r="AG541" s="78"/>
      <c r="AH541" s="51"/>
      <c r="AI541" s="51"/>
    </row>
    <row r="542" spans="17:35" x14ac:dyDescent="0.25">
      <c r="Q542" s="78"/>
      <c r="R542" s="78"/>
      <c r="S542" s="78"/>
      <c r="T542" s="78"/>
      <c r="U542" s="78"/>
      <c r="V542" s="78"/>
      <c r="W542" s="78"/>
      <c r="X542" s="78"/>
      <c r="Y542" s="78"/>
      <c r="Z542" s="78"/>
      <c r="AA542" s="78"/>
      <c r="AB542" s="78"/>
      <c r="AC542" s="78"/>
      <c r="AD542" s="78"/>
      <c r="AE542" s="78"/>
      <c r="AF542" s="78"/>
      <c r="AG542" s="78"/>
      <c r="AH542" s="51"/>
      <c r="AI542" s="51"/>
    </row>
    <row r="543" spans="17:35" x14ac:dyDescent="0.25">
      <c r="Q543" s="78"/>
      <c r="R543" s="78"/>
      <c r="S543" s="78"/>
      <c r="T543" s="78"/>
      <c r="U543" s="78"/>
      <c r="V543" s="78"/>
      <c r="W543" s="78"/>
      <c r="X543" s="78"/>
      <c r="Y543" s="78"/>
      <c r="Z543" s="78"/>
      <c r="AA543" s="78"/>
      <c r="AB543" s="78"/>
      <c r="AC543" s="78"/>
      <c r="AD543" s="78"/>
      <c r="AE543" s="78"/>
      <c r="AF543" s="78"/>
      <c r="AG543" s="78"/>
      <c r="AH543" s="51"/>
      <c r="AI543" s="51"/>
    </row>
    <row r="544" spans="17:35" x14ac:dyDescent="0.25">
      <c r="Q544" s="78"/>
      <c r="R544" s="78"/>
      <c r="S544" s="78"/>
      <c r="T544" s="78"/>
      <c r="U544" s="78"/>
      <c r="V544" s="78"/>
      <c r="W544" s="78"/>
      <c r="X544" s="78"/>
      <c r="Y544" s="78"/>
      <c r="Z544" s="78"/>
      <c r="AA544" s="78"/>
      <c r="AB544" s="78"/>
      <c r="AC544" s="78"/>
      <c r="AD544" s="78"/>
      <c r="AE544" s="78"/>
      <c r="AF544" s="78"/>
      <c r="AG544" s="78"/>
      <c r="AH544" s="51"/>
      <c r="AI544" s="51"/>
    </row>
    <row r="545" spans="17:35" x14ac:dyDescent="0.25">
      <c r="Q545" s="78"/>
      <c r="R545" s="78"/>
      <c r="S545" s="78"/>
      <c r="T545" s="78"/>
      <c r="U545" s="78"/>
      <c r="V545" s="78"/>
      <c r="W545" s="78"/>
      <c r="X545" s="78"/>
      <c r="Y545" s="78"/>
      <c r="Z545" s="78"/>
      <c r="AA545" s="78"/>
      <c r="AB545" s="78"/>
      <c r="AC545" s="78"/>
      <c r="AD545" s="78"/>
      <c r="AE545" s="78"/>
      <c r="AF545" s="78"/>
      <c r="AG545" s="78"/>
      <c r="AH545" s="51"/>
      <c r="AI545" s="51"/>
    </row>
    <row r="546" spans="17:35" x14ac:dyDescent="0.25">
      <c r="Q546" s="78"/>
      <c r="R546" s="78"/>
      <c r="S546" s="78"/>
      <c r="T546" s="78"/>
      <c r="U546" s="78"/>
      <c r="V546" s="78"/>
      <c r="W546" s="78"/>
      <c r="X546" s="78"/>
      <c r="Y546" s="78"/>
      <c r="Z546" s="78"/>
      <c r="AA546" s="78"/>
      <c r="AB546" s="78"/>
      <c r="AC546" s="78"/>
      <c r="AD546" s="78"/>
      <c r="AE546" s="78"/>
      <c r="AF546" s="78"/>
      <c r="AG546" s="78"/>
      <c r="AH546" s="51"/>
      <c r="AI546" s="51"/>
    </row>
    <row r="547" spans="17:35" x14ac:dyDescent="0.25">
      <c r="Q547" s="78"/>
      <c r="R547" s="78"/>
      <c r="S547" s="78"/>
      <c r="T547" s="78"/>
      <c r="U547" s="78"/>
      <c r="V547" s="78"/>
      <c r="W547" s="78"/>
      <c r="X547" s="78"/>
      <c r="Y547" s="78"/>
      <c r="Z547" s="78"/>
      <c r="AA547" s="78"/>
      <c r="AB547" s="78"/>
      <c r="AC547" s="78"/>
      <c r="AD547" s="78"/>
      <c r="AE547" s="78"/>
      <c r="AF547" s="78"/>
      <c r="AG547" s="78"/>
      <c r="AH547" s="51"/>
      <c r="AI547" s="51"/>
    </row>
    <row r="548" spans="17:35" x14ac:dyDescent="0.25">
      <c r="Q548" s="78"/>
      <c r="R548" s="78"/>
      <c r="S548" s="78"/>
      <c r="T548" s="78"/>
      <c r="U548" s="78"/>
      <c r="V548" s="78"/>
      <c r="W548" s="78"/>
      <c r="X548" s="78"/>
      <c r="Y548" s="78"/>
      <c r="Z548" s="78"/>
      <c r="AA548" s="78"/>
      <c r="AB548" s="78"/>
      <c r="AC548" s="78"/>
      <c r="AD548" s="78"/>
      <c r="AE548" s="78"/>
      <c r="AF548" s="78"/>
      <c r="AG548" s="78"/>
      <c r="AH548" s="51"/>
      <c r="AI548" s="51"/>
    </row>
    <row r="549" spans="17:35" x14ac:dyDescent="0.25">
      <c r="Q549" s="78"/>
      <c r="R549" s="78"/>
      <c r="S549" s="78"/>
      <c r="T549" s="78"/>
      <c r="U549" s="78"/>
      <c r="V549" s="78"/>
      <c r="W549" s="78"/>
      <c r="X549" s="78"/>
      <c r="Y549" s="78"/>
      <c r="Z549" s="78"/>
      <c r="AA549" s="78"/>
      <c r="AB549" s="78"/>
      <c r="AC549" s="78"/>
      <c r="AD549" s="78"/>
      <c r="AE549" s="78"/>
      <c r="AF549" s="78"/>
      <c r="AG549" s="78"/>
      <c r="AH549" s="51"/>
      <c r="AI549" s="51"/>
    </row>
    <row r="550" spans="17:35" x14ac:dyDescent="0.25">
      <c r="Q550" s="78"/>
      <c r="R550" s="78"/>
      <c r="S550" s="78"/>
      <c r="T550" s="78"/>
      <c r="U550" s="78"/>
      <c r="V550" s="78"/>
      <c r="W550" s="78"/>
      <c r="X550" s="78"/>
      <c r="Y550" s="78"/>
      <c r="Z550" s="78"/>
      <c r="AA550" s="78"/>
      <c r="AB550" s="78"/>
      <c r="AC550" s="78"/>
      <c r="AD550" s="78"/>
      <c r="AE550" s="78"/>
      <c r="AF550" s="78"/>
      <c r="AG550" s="78"/>
      <c r="AH550" s="51"/>
      <c r="AI550" s="51"/>
    </row>
    <row r="551" spans="17:35" x14ac:dyDescent="0.25">
      <c r="Q551" s="78"/>
      <c r="R551" s="78"/>
      <c r="S551" s="78"/>
      <c r="T551" s="78"/>
      <c r="U551" s="78"/>
      <c r="V551" s="78"/>
      <c r="W551" s="78"/>
      <c r="X551" s="78"/>
      <c r="Y551" s="78"/>
      <c r="Z551" s="78"/>
      <c r="AA551" s="78"/>
      <c r="AB551" s="78"/>
      <c r="AC551" s="78"/>
      <c r="AD551" s="78"/>
      <c r="AE551" s="78"/>
      <c r="AF551" s="78"/>
      <c r="AG551" s="78"/>
      <c r="AH551" s="51"/>
      <c r="AI551" s="51"/>
    </row>
    <row r="552" spans="17:35" x14ac:dyDescent="0.25">
      <c r="Q552" s="78"/>
      <c r="R552" s="78"/>
      <c r="S552" s="78"/>
      <c r="T552" s="78"/>
      <c r="U552" s="78"/>
      <c r="V552" s="78"/>
      <c r="W552" s="78"/>
      <c r="X552" s="78"/>
      <c r="Y552" s="78"/>
      <c r="Z552" s="78"/>
      <c r="AA552" s="78"/>
      <c r="AB552" s="78"/>
      <c r="AC552" s="78"/>
      <c r="AD552" s="78"/>
      <c r="AE552" s="78"/>
      <c r="AF552" s="78"/>
      <c r="AG552" s="78"/>
      <c r="AH552" s="51"/>
      <c r="AI552" s="51"/>
    </row>
    <row r="553" spans="17:35" x14ac:dyDescent="0.25">
      <c r="Q553" s="78"/>
      <c r="R553" s="78"/>
      <c r="S553" s="78"/>
      <c r="T553" s="78"/>
      <c r="U553" s="78"/>
      <c r="V553" s="78"/>
      <c r="W553" s="78"/>
      <c r="X553" s="78"/>
      <c r="Y553" s="78"/>
      <c r="Z553" s="78"/>
      <c r="AA553" s="78"/>
      <c r="AB553" s="78"/>
      <c r="AC553" s="78"/>
      <c r="AD553" s="78"/>
      <c r="AE553" s="78"/>
      <c r="AF553" s="78"/>
      <c r="AG553" s="78"/>
      <c r="AH553" s="51"/>
      <c r="AI553" s="51"/>
    </row>
    <row r="554" spans="17:35" x14ac:dyDescent="0.25">
      <c r="Q554" s="78"/>
      <c r="R554" s="78"/>
      <c r="S554" s="78"/>
      <c r="T554" s="78"/>
      <c r="U554" s="78"/>
      <c r="V554" s="78"/>
      <c r="W554" s="78"/>
      <c r="X554" s="78"/>
      <c r="Y554" s="78"/>
      <c r="Z554" s="78"/>
      <c r="AA554" s="78"/>
      <c r="AB554" s="78"/>
      <c r="AC554" s="78"/>
      <c r="AD554" s="78"/>
      <c r="AE554" s="78"/>
      <c r="AF554" s="78"/>
      <c r="AG554" s="78"/>
      <c r="AH554" s="51"/>
      <c r="AI554" s="51"/>
    </row>
    <row r="555" spans="17:35" x14ac:dyDescent="0.25">
      <c r="Q555" s="78"/>
      <c r="R555" s="78"/>
      <c r="S555" s="78"/>
      <c r="T555" s="78"/>
      <c r="U555" s="78"/>
      <c r="V555" s="78"/>
      <c r="W555" s="78"/>
      <c r="X555" s="78"/>
      <c r="Y555" s="78"/>
      <c r="Z555" s="78"/>
      <c r="AA555" s="78"/>
      <c r="AB555" s="78"/>
      <c r="AC555" s="78"/>
      <c r="AD555" s="78"/>
      <c r="AE555" s="78"/>
      <c r="AF555" s="78"/>
      <c r="AG555" s="78"/>
      <c r="AH555" s="51"/>
      <c r="AI555" s="51"/>
    </row>
    <row r="556" spans="17:35" x14ac:dyDescent="0.25">
      <c r="Q556" s="78"/>
      <c r="R556" s="78"/>
      <c r="S556" s="78"/>
      <c r="T556" s="78"/>
      <c r="U556" s="78"/>
      <c r="V556" s="78"/>
      <c r="W556" s="78"/>
      <c r="X556" s="78"/>
      <c r="Y556" s="78"/>
      <c r="Z556" s="78"/>
      <c r="AA556" s="78"/>
      <c r="AB556" s="78"/>
      <c r="AC556" s="78"/>
      <c r="AD556" s="78"/>
      <c r="AE556" s="78"/>
      <c r="AF556" s="78"/>
      <c r="AG556" s="78"/>
      <c r="AH556" s="51"/>
      <c r="AI556" s="51"/>
    </row>
    <row r="557" spans="17:35" x14ac:dyDescent="0.25">
      <c r="Q557" s="78"/>
      <c r="R557" s="78"/>
      <c r="S557" s="78"/>
      <c r="T557" s="78"/>
      <c r="U557" s="78"/>
      <c r="V557" s="78"/>
      <c r="W557" s="78"/>
      <c r="X557" s="78"/>
      <c r="Y557" s="78"/>
      <c r="Z557" s="78"/>
      <c r="AA557" s="78"/>
      <c r="AB557" s="78"/>
      <c r="AC557" s="78"/>
      <c r="AD557" s="78"/>
      <c r="AE557" s="78"/>
      <c r="AF557" s="78"/>
      <c r="AG557" s="78"/>
      <c r="AH557" s="51"/>
      <c r="AI557" s="51"/>
    </row>
    <row r="558" spans="17:35" x14ac:dyDescent="0.25">
      <c r="Q558" s="78"/>
      <c r="R558" s="78"/>
      <c r="S558" s="78"/>
      <c r="T558" s="78"/>
      <c r="U558" s="78"/>
      <c r="V558" s="78"/>
      <c r="W558" s="78"/>
      <c r="X558" s="78"/>
      <c r="Y558" s="78"/>
      <c r="Z558" s="78"/>
      <c r="AA558" s="78"/>
      <c r="AB558" s="78"/>
      <c r="AC558" s="78"/>
      <c r="AD558" s="78"/>
      <c r="AE558" s="78"/>
      <c r="AF558" s="78"/>
      <c r="AG558" s="78"/>
      <c r="AH558" s="51"/>
      <c r="AI558" s="51"/>
    </row>
    <row r="559" spans="17:35" x14ac:dyDescent="0.25">
      <c r="Q559" s="78"/>
      <c r="R559" s="78"/>
      <c r="S559" s="78"/>
      <c r="T559" s="78"/>
      <c r="U559" s="78"/>
      <c r="V559" s="78"/>
      <c r="W559" s="78"/>
      <c r="X559" s="78"/>
      <c r="Y559" s="78"/>
      <c r="Z559" s="78"/>
      <c r="AA559" s="78"/>
      <c r="AB559" s="78"/>
      <c r="AC559" s="78"/>
      <c r="AD559" s="78"/>
      <c r="AE559" s="78"/>
      <c r="AF559" s="78"/>
      <c r="AG559" s="78"/>
      <c r="AH559" s="51"/>
      <c r="AI559" s="51"/>
    </row>
    <row r="560" spans="17:35" x14ac:dyDescent="0.25">
      <c r="Q560" s="78"/>
      <c r="R560" s="78"/>
      <c r="S560" s="78"/>
      <c r="T560" s="78"/>
      <c r="U560" s="78"/>
      <c r="V560" s="78"/>
      <c r="W560" s="78"/>
      <c r="X560" s="78"/>
      <c r="Y560" s="78"/>
      <c r="Z560" s="78"/>
      <c r="AA560" s="78"/>
      <c r="AB560" s="78"/>
      <c r="AC560" s="78"/>
      <c r="AD560" s="78"/>
      <c r="AE560" s="78"/>
      <c r="AF560" s="78"/>
      <c r="AG560" s="78"/>
      <c r="AH560" s="51"/>
      <c r="AI560" s="51"/>
    </row>
    <row r="561" spans="17:35" x14ac:dyDescent="0.25">
      <c r="Q561" s="78"/>
      <c r="R561" s="78"/>
      <c r="S561" s="78"/>
      <c r="T561" s="78"/>
      <c r="U561" s="78"/>
      <c r="V561" s="78"/>
      <c r="W561" s="78"/>
      <c r="X561" s="78"/>
      <c r="Y561" s="78"/>
      <c r="Z561" s="78"/>
      <c r="AA561" s="78"/>
      <c r="AB561" s="78"/>
      <c r="AC561" s="78"/>
      <c r="AD561" s="78"/>
      <c r="AE561" s="78"/>
      <c r="AF561" s="78"/>
      <c r="AG561" s="78"/>
      <c r="AH561" s="51"/>
      <c r="AI561" s="51"/>
    </row>
    <row r="562" spans="17:35" x14ac:dyDescent="0.25">
      <c r="Q562" s="78"/>
      <c r="R562" s="78"/>
      <c r="S562" s="78"/>
      <c r="T562" s="78"/>
      <c r="U562" s="78"/>
      <c r="V562" s="78"/>
      <c r="W562" s="78"/>
      <c r="X562" s="78"/>
      <c r="Y562" s="78"/>
      <c r="Z562" s="78"/>
      <c r="AA562" s="78"/>
      <c r="AB562" s="78"/>
      <c r="AC562" s="78"/>
      <c r="AD562" s="78"/>
      <c r="AE562" s="78"/>
      <c r="AF562" s="78"/>
      <c r="AG562" s="78"/>
      <c r="AH562" s="51"/>
      <c r="AI562" s="51"/>
    </row>
    <row r="563" spans="17:35" x14ac:dyDescent="0.25">
      <c r="Q563" s="78"/>
      <c r="R563" s="78"/>
      <c r="S563" s="78"/>
      <c r="T563" s="78"/>
      <c r="U563" s="78"/>
      <c r="V563" s="78"/>
      <c r="W563" s="78"/>
      <c r="X563" s="78"/>
      <c r="Y563" s="78"/>
      <c r="Z563" s="78"/>
      <c r="AA563" s="78"/>
      <c r="AB563" s="78"/>
      <c r="AC563" s="78"/>
      <c r="AD563" s="78"/>
      <c r="AE563" s="78"/>
      <c r="AF563" s="78"/>
      <c r="AG563" s="78"/>
      <c r="AH563" s="51"/>
      <c r="AI563" s="51"/>
    </row>
    <row r="564" spans="17:35" x14ac:dyDescent="0.25">
      <c r="Q564" s="78"/>
      <c r="R564" s="78"/>
      <c r="S564" s="78"/>
      <c r="T564" s="78"/>
      <c r="U564" s="78"/>
      <c r="V564" s="78"/>
      <c r="W564" s="78"/>
      <c r="X564" s="78"/>
      <c r="Y564" s="78"/>
      <c r="Z564" s="78"/>
      <c r="AA564" s="78"/>
      <c r="AB564" s="78"/>
      <c r="AC564" s="78"/>
      <c r="AD564" s="78"/>
      <c r="AE564" s="78"/>
      <c r="AF564" s="78"/>
      <c r="AG564" s="78"/>
      <c r="AH564" s="51"/>
      <c r="AI564" s="51"/>
    </row>
    <row r="565" spans="17:35" x14ac:dyDescent="0.25">
      <c r="Q565" s="78"/>
      <c r="R565" s="78"/>
      <c r="S565" s="78"/>
      <c r="T565" s="78"/>
      <c r="U565" s="78"/>
      <c r="V565" s="78"/>
      <c r="W565" s="78"/>
      <c r="X565" s="78"/>
      <c r="Y565" s="78"/>
      <c r="Z565" s="78"/>
      <c r="AA565" s="78"/>
      <c r="AB565" s="78"/>
      <c r="AC565" s="78"/>
      <c r="AD565" s="78"/>
      <c r="AE565" s="78"/>
      <c r="AF565" s="78"/>
      <c r="AG565" s="78"/>
      <c r="AH565" s="51"/>
      <c r="AI565" s="51"/>
    </row>
    <row r="566" spans="17:35" x14ac:dyDescent="0.25">
      <c r="Q566" s="78"/>
      <c r="R566" s="78"/>
      <c r="S566" s="78"/>
      <c r="T566" s="78"/>
      <c r="U566" s="78"/>
      <c r="V566" s="78"/>
      <c r="W566" s="78"/>
      <c r="X566" s="78"/>
      <c r="Y566" s="78"/>
      <c r="Z566" s="78"/>
      <c r="AA566" s="78"/>
      <c r="AB566" s="78"/>
      <c r="AC566" s="78"/>
      <c r="AD566" s="78"/>
      <c r="AE566" s="78"/>
      <c r="AF566" s="78"/>
      <c r="AG566" s="78"/>
      <c r="AH566" s="51"/>
      <c r="AI566" s="51"/>
    </row>
    <row r="567" spans="17:35" x14ac:dyDescent="0.25">
      <c r="Q567" s="78"/>
      <c r="R567" s="78"/>
      <c r="S567" s="78"/>
      <c r="T567" s="78"/>
      <c r="U567" s="78"/>
      <c r="V567" s="78"/>
      <c r="W567" s="78"/>
      <c r="X567" s="78"/>
      <c r="Y567" s="78"/>
      <c r="Z567" s="78"/>
      <c r="AA567" s="78"/>
      <c r="AB567" s="78"/>
      <c r="AC567" s="78"/>
      <c r="AD567" s="78"/>
      <c r="AE567" s="78"/>
      <c r="AF567" s="78"/>
      <c r="AG567" s="78"/>
      <c r="AH567" s="51"/>
      <c r="AI567" s="51"/>
    </row>
    <row r="568" spans="17:35" x14ac:dyDescent="0.25">
      <c r="Q568" s="78"/>
      <c r="R568" s="78"/>
      <c r="S568" s="78"/>
      <c r="T568" s="78"/>
      <c r="U568" s="78"/>
      <c r="V568" s="78"/>
      <c r="W568" s="78"/>
      <c r="X568" s="78"/>
      <c r="Y568" s="78"/>
      <c r="Z568" s="78"/>
      <c r="AA568" s="78"/>
      <c r="AB568" s="78"/>
      <c r="AC568" s="78"/>
      <c r="AD568" s="78"/>
      <c r="AE568" s="78"/>
      <c r="AF568" s="78"/>
      <c r="AG568" s="78"/>
      <c r="AH568" s="51"/>
      <c r="AI568" s="51"/>
    </row>
    <row r="569" spans="17:35" x14ac:dyDescent="0.25">
      <c r="Q569" s="78"/>
      <c r="R569" s="78"/>
      <c r="S569" s="78"/>
      <c r="T569" s="78"/>
      <c r="U569" s="78"/>
      <c r="V569" s="78"/>
      <c r="W569" s="78"/>
      <c r="X569" s="78"/>
      <c r="Y569" s="78"/>
      <c r="Z569" s="78"/>
      <c r="AA569" s="78"/>
      <c r="AB569" s="78"/>
      <c r="AC569" s="78"/>
      <c r="AD569" s="78"/>
      <c r="AE569" s="78"/>
      <c r="AF569" s="78"/>
      <c r="AG569" s="78"/>
      <c r="AH569" s="51"/>
      <c r="AI569" s="51"/>
    </row>
    <row r="570" spans="17:35" x14ac:dyDescent="0.25">
      <c r="Q570" s="78"/>
      <c r="R570" s="78"/>
      <c r="S570" s="78"/>
      <c r="T570" s="78"/>
      <c r="U570" s="78"/>
      <c r="V570" s="78"/>
      <c r="W570" s="78"/>
      <c r="X570" s="78"/>
      <c r="Y570" s="78"/>
      <c r="Z570" s="78"/>
      <c r="AA570" s="78"/>
      <c r="AB570" s="78"/>
      <c r="AC570" s="78"/>
      <c r="AD570" s="78"/>
      <c r="AE570" s="78"/>
      <c r="AF570" s="78"/>
      <c r="AG570" s="78"/>
      <c r="AH570" s="51"/>
      <c r="AI570" s="51"/>
    </row>
    <row r="571" spans="17:35" x14ac:dyDescent="0.25">
      <c r="Q571" s="78"/>
      <c r="R571" s="78"/>
      <c r="S571" s="78"/>
      <c r="T571" s="78"/>
      <c r="U571" s="78"/>
      <c r="V571" s="78"/>
      <c r="W571" s="78"/>
      <c r="X571" s="78"/>
      <c r="Y571" s="78"/>
      <c r="Z571" s="78"/>
      <c r="AA571" s="78"/>
      <c r="AB571" s="78"/>
      <c r="AC571" s="78"/>
      <c r="AD571" s="78"/>
      <c r="AE571" s="78"/>
      <c r="AF571" s="78"/>
      <c r="AG571" s="78"/>
      <c r="AH571" s="51"/>
      <c r="AI571" s="51"/>
    </row>
    <row r="572" spans="17:35" x14ac:dyDescent="0.25">
      <c r="Q572" s="78"/>
      <c r="R572" s="78"/>
      <c r="S572" s="78"/>
      <c r="T572" s="78"/>
      <c r="U572" s="78"/>
      <c r="V572" s="78"/>
      <c r="W572" s="78"/>
      <c r="X572" s="78"/>
      <c r="Y572" s="78"/>
      <c r="Z572" s="78"/>
      <c r="AA572" s="78"/>
      <c r="AB572" s="78"/>
      <c r="AC572" s="78"/>
      <c r="AD572" s="78"/>
      <c r="AE572" s="78"/>
      <c r="AF572" s="78"/>
      <c r="AG572" s="78"/>
      <c r="AH572" s="51"/>
      <c r="AI572" s="51"/>
    </row>
    <row r="573" spans="17:35" x14ac:dyDescent="0.25">
      <c r="Q573" s="78"/>
      <c r="R573" s="78"/>
      <c r="S573" s="78"/>
      <c r="T573" s="78"/>
      <c r="U573" s="78"/>
      <c r="V573" s="78"/>
      <c r="W573" s="78"/>
      <c r="X573" s="78"/>
      <c r="Y573" s="78"/>
      <c r="Z573" s="78"/>
      <c r="AA573" s="78"/>
      <c r="AB573" s="78"/>
      <c r="AC573" s="78"/>
      <c r="AD573" s="78"/>
      <c r="AE573" s="78"/>
      <c r="AF573" s="78"/>
      <c r="AG573" s="78"/>
      <c r="AH573" s="51"/>
      <c r="AI573" s="51"/>
    </row>
    <row r="574" spans="17:35" x14ac:dyDescent="0.25">
      <c r="Q574" s="78"/>
      <c r="R574" s="78"/>
      <c r="S574" s="78"/>
      <c r="T574" s="78"/>
      <c r="U574" s="78"/>
      <c r="V574" s="78"/>
      <c r="W574" s="78"/>
      <c r="X574" s="78"/>
      <c r="Y574" s="78"/>
      <c r="Z574" s="78"/>
      <c r="AA574" s="78"/>
      <c r="AB574" s="78"/>
      <c r="AC574" s="78"/>
      <c r="AD574" s="78"/>
      <c r="AE574" s="78"/>
      <c r="AF574" s="78"/>
      <c r="AG574" s="78"/>
      <c r="AH574" s="51"/>
      <c r="AI574" s="51"/>
    </row>
    <row r="575" spans="17:35" x14ac:dyDescent="0.25">
      <c r="Q575" s="78"/>
      <c r="R575" s="78"/>
      <c r="S575" s="78"/>
      <c r="T575" s="78"/>
      <c r="U575" s="78"/>
      <c r="V575" s="78"/>
      <c r="W575" s="78"/>
      <c r="X575" s="78"/>
      <c r="Y575" s="78"/>
      <c r="Z575" s="78"/>
      <c r="AA575" s="78"/>
      <c r="AB575" s="78"/>
      <c r="AC575" s="78"/>
      <c r="AD575" s="78"/>
      <c r="AE575" s="78"/>
      <c r="AF575" s="78"/>
      <c r="AG575" s="78"/>
      <c r="AH575" s="51"/>
      <c r="AI575" s="51"/>
    </row>
    <row r="576" spans="17:35" x14ac:dyDescent="0.25">
      <c r="Q576" s="78"/>
      <c r="R576" s="78"/>
      <c r="S576" s="78"/>
      <c r="T576" s="78"/>
      <c r="U576" s="78"/>
      <c r="V576" s="78"/>
      <c r="W576" s="78"/>
      <c r="X576" s="78"/>
      <c r="Y576" s="78"/>
      <c r="Z576" s="78"/>
      <c r="AA576" s="78"/>
      <c r="AB576" s="78"/>
      <c r="AC576" s="78"/>
      <c r="AD576" s="78"/>
      <c r="AE576" s="78"/>
      <c r="AF576" s="78"/>
      <c r="AG576" s="78"/>
      <c r="AH576" s="51"/>
      <c r="AI576" s="51"/>
    </row>
    <row r="577" spans="17:35" x14ac:dyDescent="0.25">
      <c r="Q577" s="78"/>
      <c r="R577" s="78"/>
      <c r="S577" s="78"/>
      <c r="T577" s="78"/>
      <c r="U577" s="78"/>
      <c r="V577" s="78"/>
      <c r="W577" s="78"/>
      <c r="X577" s="78"/>
      <c r="Y577" s="78"/>
      <c r="Z577" s="78"/>
      <c r="AA577" s="78"/>
      <c r="AB577" s="78"/>
      <c r="AC577" s="78"/>
      <c r="AD577" s="78"/>
      <c r="AE577" s="78"/>
      <c r="AF577" s="78"/>
      <c r="AG577" s="78"/>
      <c r="AH577" s="51"/>
      <c r="AI577" s="51"/>
    </row>
    <row r="578" spans="17:35" x14ac:dyDescent="0.25">
      <c r="Q578" s="78"/>
      <c r="R578" s="78"/>
      <c r="S578" s="78"/>
      <c r="T578" s="78"/>
      <c r="U578" s="78"/>
      <c r="V578" s="78"/>
      <c r="W578" s="78"/>
      <c r="X578" s="78"/>
      <c r="Y578" s="78"/>
      <c r="Z578" s="78"/>
      <c r="AA578" s="78"/>
      <c r="AB578" s="78"/>
      <c r="AC578" s="78"/>
      <c r="AD578" s="78"/>
      <c r="AE578" s="78"/>
      <c r="AF578" s="78"/>
      <c r="AG578" s="78"/>
      <c r="AH578" s="51"/>
      <c r="AI578" s="51"/>
    </row>
    <row r="579" spans="17:35" x14ac:dyDescent="0.25">
      <c r="Q579" s="78"/>
      <c r="R579" s="78"/>
      <c r="S579" s="78"/>
      <c r="T579" s="78"/>
      <c r="U579" s="78"/>
      <c r="V579" s="78"/>
      <c r="W579" s="78"/>
      <c r="X579" s="78"/>
      <c r="Y579" s="78"/>
      <c r="Z579" s="78"/>
      <c r="AA579" s="78"/>
      <c r="AB579" s="78"/>
      <c r="AC579" s="78"/>
      <c r="AD579" s="78"/>
      <c r="AE579" s="78"/>
      <c r="AF579" s="78"/>
      <c r="AG579" s="78"/>
      <c r="AH579" s="51"/>
      <c r="AI579" s="51"/>
    </row>
    <row r="580" spans="17:35" x14ac:dyDescent="0.25">
      <c r="Q580" s="78"/>
      <c r="R580" s="78"/>
      <c r="S580" s="78"/>
      <c r="T580" s="78"/>
      <c r="U580" s="78"/>
      <c r="V580" s="78"/>
      <c r="W580" s="78"/>
      <c r="X580" s="78"/>
      <c r="Y580" s="78"/>
      <c r="Z580" s="78"/>
      <c r="AA580" s="78"/>
      <c r="AB580" s="78"/>
      <c r="AC580" s="78"/>
      <c r="AD580" s="78"/>
      <c r="AE580" s="78"/>
      <c r="AF580" s="78"/>
      <c r="AG580" s="78"/>
      <c r="AH580" s="51"/>
      <c r="AI580" s="51"/>
    </row>
    <row r="581" spans="17:35" x14ac:dyDescent="0.25">
      <c r="Q581" s="78"/>
      <c r="R581" s="78"/>
      <c r="S581" s="78"/>
      <c r="T581" s="78"/>
      <c r="U581" s="78"/>
      <c r="V581" s="78"/>
      <c r="W581" s="78"/>
      <c r="X581" s="78"/>
      <c r="Y581" s="78"/>
      <c r="Z581" s="78"/>
      <c r="AA581" s="78"/>
      <c r="AB581" s="78"/>
      <c r="AC581" s="78"/>
      <c r="AD581" s="78"/>
      <c r="AE581" s="78"/>
      <c r="AF581" s="78"/>
      <c r="AG581" s="78"/>
      <c r="AH581" s="51"/>
      <c r="AI581" s="51"/>
    </row>
    <row r="582" spans="17:35" x14ac:dyDescent="0.25">
      <c r="Q582" s="78"/>
      <c r="R582" s="78"/>
      <c r="S582" s="78"/>
      <c r="T582" s="78"/>
      <c r="U582" s="78"/>
      <c r="V582" s="78"/>
      <c r="W582" s="78"/>
      <c r="X582" s="78"/>
      <c r="Y582" s="78"/>
      <c r="Z582" s="78"/>
      <c r="AA582" s="78"/>
      <c r="AB582" s="78"/>
      <c r="AC582" s="78"/>
      <c r="AD582" s="78"/>
      <c r="AE582" s="78"/>
      <c r="AF582" s="78"/>
      <c r="AG582" s="78"/>
      <c r="AH582" s="51"/>
      <c r="AI582" s="51"/>
    </row>
    <row r="583" spans="17:35" x14ac:dyDescent="0.25">
      <c r="Q583" s="78"/>
      <c r="R583" s="78"/>
      <c r="S583" s="78"/>
      <c r="T583" s="78"/>
      <c r="U583" s="78"/>
      <c r="V583" s="78"/>
      <c r="W583" s="78"/>
      <c r="X583" s="78"/>
      <c r="Y583" s="78"/>
      <c r="Z583" s="78"/>
      <c r="AA583" s="78"/>
      <c r="AB583" s="78"/>
      <c r="AC583" s="78"/>
      <c r="AD583" s="78"/>
      <c r="AE583" s="78"/>
      <c r="AF583" s="78"/>
      <c r="AG583" s="78"/>
      <c r="AH583" s="51"/>
      <c r="AI583" s="51"/>
    </row>
    <row r="584" spans="17:35" x14ac:dyDescent="0.25">
      <c r="Q584" s="78"/>
      <c r="R584" s="78"/>
      <c r="S584" s="78"/>
      <c r="T584" s="78"/>
      <c r="U584" s="78"/>
      <c r="V584" s="78"/>
      <c r="W584" s="78"/>
      <c r="X584" s="78"/>
      <c r="Y584" s="78"/>
      <c r="Z584" s="78"/>
      <c r="AA584" s="78"/>
      <c r="AB584" s="78"/>
      <c r="AC584" s="78"/>
      <c r="AD584" s="78"/>
      <c r="AE584" s="78"/>
      <c r="AF584" s="78"/>
      <c r="AG584" s="78"/>
      <c r="AH584" s="51"/>
      <c r="AI584" s="51"/>
    </row>
    <row r="585" spans="17:35" x14ac:dyDescent="0.25">
      <c r="Q585" s="78"/>
      <c r="R585" s="78"/>
      <c r="S585" s="78"/>
      <c r="T585" s="78"/>
      <c r="U585" s="78"/>
      <c r="V585" s="78"/>
      <c r="W585" s="78"/>
      <c r="X585" s="78"/>
      <c r="Y585" s="78"/>
      <c r="Z585" s="78"/>
      <c r="AA585" s="78"/>
      <c r="AB585" s="78"/>
      <c r="AC585" s="78"/>
      <c r="AD585" s="78"/>
      <c r="AE585" s="78"/>
      <c r="AF585" s="78"/>
      <c r="AG585" s="78"/>
      <c r="AH585" s="51"/>
      <c r="AI585" s="51"/>
    </row>
    <row r="586" spans="17:35" x14ac:dyDescent="0.25">
      <c r="Q586" s="78"/>
      <c r="R586" s="78"/>
      <c r="S586" s="78"/>
      <c r="T586" s="78"/>
      <c r="U586" s="78"/>
      <c r="V586" s="78"/>
      <c r="W586" s="78"/>
      <c r="X586" s="78"/>
      <c r="Y586" s="78"/>
      <c r="Z586" s="78"/>
      <c r="AA586" s="78"/>
      <c r="AB586" s="78"/>
      <c r="AC586" s="78"/>
      <c r="AD586" s="78"/>
      <c r="AE586" s="78"/>
      <c r="AF586" s="78"/>
      <c r="AG586" s="78"/>
      <c r="AH586" s="51"/>
      <c r="AI586" s="51"/>
    </row>
    <row r="587" spans="17:35" x14ac:dyDescent="0.25">
      <c r="Q587" s="78"/>
      <c r="R587" s="78"/>
      <c r="S587" s="78"/>
      <c r="T587" s="78"/>
      <c r="U587" s="78"/>
      <c r="V587" s="78"/>
      <c r="W587" s="78"/>
      <c r="X587" s="78"/>
      <c r="Y587" s="78"/>
      <c r="Z587" s="78"/>
      <c r="AA587" s="78"/>
      <c r="AB587" s="78"/>
      <c r="AC587" s="78"/>
      <c r="AD587" s="78"/>
      <c r="AE587" s="78"/>
      <c r="AF587" s="78"/>
      <c r="AG587" s="78"/>
      <c r="AH587" s="51"/>
      <c r="AI587" s="51"/>
    </row>
    <row r="588" spans="17:35" x14ac:dyDescent="0.25">
      <c r="Q588" s="78"/>
      <c r="R588" s="78"/>
      <c r="S588" s="78"/>
      <c r="T588" s="78"/>
      <c r="U588" s="78"/>
      <c r="V588" s="78"/>
      <c r="W588" s="78"/>
      <c r="X588" s="78"/>
      <c r="Y588" s="78"/>
      <c r="Z588" s="78"/>
      <c r="AA588" s="78"/>
      <c r="AB588" s="78"/>
      <c r="AC588" s="78"/>
      <c r="AD588" s="78"/>
      <c r="AE588" s="78"/>
      <c r="AF588" s="78"/>
      <c r="AG588" s="78"/>
      <c r="AH588" s="51"/>
      <c r="AI588" s="51"/>
    </row>
    <row r="589" spans="17:35" x14ac:dyDescent="0.25">
      <c r="Q589" s="78"/>
      <c r="R589" s="78"/>
      <c r="S589" s="78"/>
      <c r="T589" s="78"/>
      <c r="U589" s="78"/>
      <c r="V589" s="78"/>
      <c r="W589" s="78"/>
      <c r="X589" s="78"/>
      <c r="Y589" s="78"/>
      <c r="Z589" s="78"/>
      <c r="AA589" s="78"/>
      <c r="AB589" s="78"/>
      <c r="AC589" s="78"/>
      <c r="AD589" s="78"/>
      <c r="AE589" s="78"/>
      <c r="AF589" s="78"/>
      <c r="AG589" s="78"/>
      <c r="AH589" s="51"/>
      <c r="AI589" s="51"/>
    </row>
    <row r="590" spans="17:35" x14ac:dyDescent="0.25">
      <c r="Q590" s="78"/>
      <c r="R590" s="78"/>
      <c r="S590" s="78"/>
      <c r="T590" s="78"/>
      <c r="U590" s="78"/>
      <c r="V590" s="78"/>
      <c r="W590" s="78"/>
      <c r="X590" s="78"/>
      <c r="Y590" s="78"/>
      <c r="Z590" s="78"/>
      <c r="AA590" s="78"/>
      <c r="AB590" s="78"/>
      <c r="AC590" s="78"/>
      <c r="AD590" s="78"/>
      <c r="AE590" s="78"/>
      <c r="AF590" s="78"/>
      <c r="AG590" s="78"/>
      <c r="AH590" s="51"/>
      <c r="AI590" s="51"/>
    </row>
    <row r="591" spans="17:35" x14ac:dyDescent="0.25">
      <c r="Q591" s="78"/>
      <c r="R591" s="78"/>
      <c r="S591" s="78"/>
      <c r="T591" s="78"/>
      <c r="U591" s="78"/>
      <c r="V591" s="78"/>
      <c r="W591" s="78"/>
      <c r="X591" s="78"/>
      <c r="Y591" s="78"/>
      <c r="Z591" s="78"/>
      <c r="AA591" s="78"/>
      <c r="AB591" s="78"/>
      <c r="AC591" s="78"/>
      <c r="AD591" s="78"/>
      <c r="AE591" s="78"/>
      <c r="AF591" s="78"/>
      <c r="AG591" s="78"/>
      <c r="AH591" s="51"/>
      <c r="AI591" s="51"/>
    </row>
    <row r="592" spans="17:35" x14ac:dyDescent="0.25">
      <c r="Q592" s="78"/>
      <c r="R592" s="78"/>
      <c r="S592" s="78"/>
      <c r="T592" s="78"/>
      <c r="U592" s="78"/>
      <c r="V592" s="78"/>
      <c r="W592" s="78"/>
      <c r="X592" s="78"/>
      <c r="Y592" s="78"/>
      <c r="Z592" s="78"/>
      <c r="AA592" s="78"/>
      <c r="AB592" s="78"/>
      <c r="AC592" s="78"/>
      <c r="AD592" s="78"/>
      <c r="AE592" s="78"/>
      <c r="AF592" s="78"/>
      <c r="AG592" s="78"/>
      <c r="AH592" s="51"/>
      <c r="AI592" s="51"/>
    </row>
    <row r="593" spans="17:35" x14ac:dyDescent="0.25">
      <c r="Q593" s="78"/>
      <c r="R593" s="78"/>
      <c r="S593" s="78"/>
      <c r="T593" s="78"/>
      <c r="U593" s="78"/>
      <c r="V593" s="78"/>
      <c r="W593" s="78"/>
      <c r="X593" s="78"/>
      <c r="Y593" s="78"/>
      <c r="Z593" s="78"/>
      <c r="AA593" s="78"/>
      <c r="AB593" s="78"/>
      <c r="AC593" s="78"/>
      <c r="AD593" s="78"/>
      <c r="AE593" s="78"/>
      <c r="AF593" s="78"/>
      <c r="AG593" s="78"/>
      <c r="AH593" s="51"/>
      <c r="AI593" s="51"/>
    </row>
    <row r="594" spans="17:35" x14ac:dyDescent="0.25">
      <c r="Q594" s="78"/>
      <c r="R594" s="78"/>
      <c r="S594" s="78"/>
      <c r="T594" s="78"/>
      <c r="U594" s="78"/>
      <c r="V594" s="78"/>
      <c r="W594" s="78"/>
      <c r="X594" s="78"/>
      <c r="Y594" s="78"/>
      <c r="Z594" s="78"/>
      <c r="AA594" s="78"/>
      <c r="AB594" s="78"/>
      <c r="AC594" s="78"/>
      <c r="AD594" s="78"/>
      <c r="AE594" s="78"/>
      <c r="AF594" s="78"/>
      <c r="AG594" s="78"/>
      <c r="AH594" s="51"/>
      <c r="AI594" s="51"/>
    </row>
    <row r="595" spans="17:35" x14ac:dyDescent="0.25">
      <c r="Q595" s="78"/>
      <c r="R595" s="78"/>
      <c r="S595" s="78"/>
      <c r="T595" s="78"/>
      <c r="U595" s="78"/>
      <c r="V595" s="78"/>
      <c r="W595" s="78"/>
      <c r="X595" s="78"/>
      <c r="Y595" s="78"/>
      <c r="Z595" s="78"/>
      <c r="AA595" s="78"/>
      <c r="AB595" s="78"/>
      <c r="AC595" s="78"/>
      <c r="AD595" s="78"/>
      <c r="AE595" s="78"/>
      <c r="AF595" s="78"/>
      <c r="AG595" s="78"/>
      <c r="AH595" s="51"/>
      <c r="AI595" s="51"/>
    </row>
    <row r="596" spans="17:35" x14ac:dyDescent="0.25">
      <c r="Q596" s="78"/>
      <c r="R596" s="78"/>
      <c r="S596" s="78"/>
      <c r="T596" s="78"/>
      <c r="U596" s="78"/>
      <c r="V596" s="78"/>
      <c r="W596" s="78"/>
      <c r="X596" s="78"/>
      <c r="Y596" s="78"/>
      <c r="Z596" s="78"/>
      <c r="AA596" s="78"/>
      <c r="AB596" s="78"/>
      <c r="AC596" s="78"/>
      <c r="AD596" s="78"/>
      <c r="AE596" s="78"/>
      <c r="AF596" s="78"/>
      <c r="AG596" s="78"/>
      <c r="AH596" s="51"/>
      <c r="AI596" s="51"/>
    </row>
    <row r="597" spans="17:35" x14ac:dyDescent="0.25">
      <c r="Q597" s="78"/>
      <c r="R597" s="78"/>
      <c r="S597" s="78"/>
      <c r="T597" s="78"/>
      <c r="U597" s="78"/>
      <c r="V597" s="78"/>
      <c r="W597" s="78"/>
      <c r="X597" s="78"/>
      <c r="Y597" s="78"/>
      <c r="Z597" s="78"/>
      <c r="AA597" s="78"/>
      <c r="AB597" s="78"/>
      <c r="AC597" s="78"/>
      <c r="AD597" s="78"/>
      <c r="AE597" s="78"/>
      <c r="AF597" s="78"/>
      <c r="AG597" s="78"/>
      <c r="AH597" s="51"/>
      <c r="AI597" s="51"/>
    </row>
    <row r="598" spans="17:35" x14ac:dyDescent="0.25">
      <c r="Q598" s="78"/>
      <c r="R598" s="78"/>
      <c r="S598" s="78"/>
      <c r="T598" s="78"/>
      <c r="U598" s="78"/>
      <c r="V598" s="78"/>
      <c r="X598" s="78"/>
      <c r="Y598" s="78"/>
      <c r="Z598" s="78"/>
      <c r="AA598" s="78"/>
      <c r="AB598" s="78"/>
      <c r="AC598" s="78"/>
      <c r="AD598" s="78"/>
      <c r="AE598" s="78"/>
      <c r="AF598" s="78"/>
      <c r="AG598" s="78"/>
      <c r="AH598" s="51"/>
      <c r="AI598" s="51"/>
    </row>
  </sheetData>
  <autoFilter ref="A19:AK133"/>
  <mergeCells count="22">
    <mergeCell ref="Q17:AG17"/>
    <mergeCell ref="B15:E15"/>
    <mergeCell ref="F15:N15"/>
    <mergeCell ref="B16:E16"/>
    <mergeCell ref="F16:N16"/>
    <mergeCell ref="B17:E17"/>
    <mergeCell ref="B13:E13"/>
    <mergeCell ref="F13:N13"/>
    <mergeCell ref="B14:E14"/>
    <mergeCell ref="F14:N14"/>
    <mergeCell ref="B8:N8"/>
    <mergeCell ref="B9:N9"/>
    <mergeCell ref="B11:E11"/>
    <mergeCell ref="F11:N11"/>
    <mergeCell ref="B12:E12"/>
    <mergeCell ref="F12:N12"/>
    <mergeCell ref="B7:N7"/>
    <mergeCell ref="A1:N1"/>
    <mergeCell ref="B3:F3"/>
    <mergeCell ref="B4:C4"/>
    <mergeCell ref="B5:N5"/>
    <mergeCell ref="B6:N6"/>
  </mergeCells>
  <hyperlinks>
    <hyperlink ref="G18" r:id="rId1"/>
    <hyperlink ref="G17" r:id="rId2"/>
    <hyperlink ref="F12:N12" r:id="rId3" display="S:\School Funding\Cycle 12-2020-21\Grant Income\Teacher__Pay_Grant_Allocations_April_2020_to_August_2020.xlsx"/>
    <hyperlink ref="F13:N13" r:id="rId4" display="S:\School Funding\Cycle 12-2020-21\Grant Income\Teachers_Pension_Employers_Contribution_Grant_April_2020_Allocations.xlsx"/>
    <hyperlink ref="F14:N14" r:id="rId5" display="S:\School Funding\Cycle 12-2020-21\Grant Income\TPG_Allocations_September_2020_to_March_2021.ods"/>
    <hyperlink ref="F15:N15" r:id="rId6" display="S:\School Funding\Cycle 12-2020-21\Grant Income\TPECG_Allocations_September_2020_to_March_2021.ods"/>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F9F9"/>
  </sheetPr>
  <dimension ref="A1:V430"/>
  <sheetViews>
    <sheetView topLeftCell="A3" workbookViewId="0">
      <selection activeCell="G20" sqref="G20:G43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3621</v>
      </c>
      <c r="B1" s="519"/>
      <c r="C1" s="519"/>
      <c r="D1" s="519"/>
      <c r="E1" s="519"/>
      <c r="F1" s="519"/>
      <c r="G1" s="519"/>
      <c r="H1" s="519"/>
      <c r="I1" s="519"/>
      <c r="J1" s="519"/>
      <c r="K1" s="519"/>
      <c r="L1" s="519"/>
      <c r="M1" s="519"/>
      <c r="N1" s="52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1" t="s">
        <v>22</v>
      </c>
      <c r="C3" s="532"/>
      <c r="D3" s="532"/>
      <c r="E3" s="533"/>
      <c r="F3" s="82" t="s">
        <v>3493</v>
      </c>
      <c r="H3" s="534" t="s">
        <v>3998</v>
      </c>
      <c r="I3" s="535"/>
      <c r="P3" s="30" t="s">
        <v>26</v>
      </c>
      <c r="Q3" s="30">
        <v>17</v>
      </c>
      <c r="R3" s="30" t="s">
        <v>4714</v>
      </c>
      <c r="S3" s="30" t="s">
        <v>4550</v>
      </c>
      <c r="U3" s="30" t="s">
        <v>3560</v>
      </c>
      <c r="V3" s="31">
        <v>10161</v>
      </c>
    </row>
    <row r="4" spans="1:22" ht="16.5" thickTop="1" thickBot="1" x14ac:dyDescent="0.3">
      <c r="P4" s="30" t="s">
        <v>27</v>
      </c>
      <c r="Q4" s="30">
        <v>18</v>
      </c>
      <c r="R4" s="30" t="s">
        <v>4715</v>
      </c>
      <c r="S4" s="30" t="s">
        <v>3623</v>
      </c>
      <c r="U4" s="30" t="s">
        <v>3565</v>
      </c>
      <c r="V4" s="31">
        <v>11438</v>
      </c>
    </row>
    <row r="5" spans="1:22" ht="16.5" thickTop="1" thickBot="1" x14ac:dyDescent="0.3">
      <c r="A5" s="83" t="s">
        <v>3631</v>
      </c>
      <c r="B5" s="84" t="s">
        <v>4953</v>
      </c>
      <c r="C5" s="82" t="str">
        <f>VLOOKUP(B5,P1:R14,3,0)</f>
        <v>Jn21</v>
      </c>
      <c r="D5" s="82" t="str">
        <f>VLOOKUP(B5,P1:S14,4,0)</f>
        <v>S</v>
      </c>
      <c r="P5" s="30" t="s">
        <v>3632</v>
      </c>
      <c r="Q5" s="30">
        <v>19</v>
      </c>
      <c r="R5" s="30" t="s">
        <v>4716</v>
      </c>
      <c r="S5" s="30" t="s">
        <v>3625</v>
      </c>
      <c r="U5" s="30" t="s">
        <v>3568</v>
      </c>
      <c r="V5" s="31">
        <v>11438</v>
      </c>
    </row>
    <row r="6" spans="1:22" ht="16.5" thickTop="1" thickBot="1" x14ac:dyDescent="0.3">
      <c r="P6" s="30" t="s">
        <v>3635</v>
      </c>
      <c r="Q6" s="30">
        <v>20</v>
      </c>
      <c r="R6" s="30" t="s">
        <v>4717</v>
      </c>
      <c r="S6" s="30" t="s">
        <v>3628</v>
      </c>
      <c r="U6" s="30" t="s">
        <v>3570</v>
      </c>
      <c r="V6" s="31">
        <v>11336</v>
      </c>
    </row>
    <row r="7" spans="1:22" ht="16.5" customHeight="1" thickTop="1" thickBot="1" x14ac:dyDescent="0.3">
      <c r="A7" s="83" t="s">
        <v>3638</v>
      </c>
      <c r="B7" s="85">
        <f>SUMIF(TPG!S20:S137,"&gt;0")</f>
        <v>0</v>
      </c>
      <c r="C7" s="536" t="str">
        <f>IF(ROUND(ABS(B7-B8),0)&gt;0,"Error","OK")</f>
        <v>OK</v>
      </c>
      <c r="D7" s="537"/>
      <c r="P7" s="30" t="s">
        <v>3639</v>
      </c>
      <c r="Q7" s="30">
        <v>21</v>
      </c>
      <c r="R7" s="30" t="s">
        <v>4718</v>
      </c>
      <c r="S7" s="30" t="s">
        <v>3630</v>
      </c>
    </row>
    <row r="8" spans="1:22" ht="16.5" thickTop="1" thickBot="1" x14ac:dyDescent="0.3">
      <c r="A8" s="83" t="s">
        <v>3642</v>
      </c>
      <c r="B8" s="85">
        <f>SUM(G20:G964)</f>
        <v>0</v>
      </c>
      <c r="C8" s="536"/>
      <c r="D8" s="537"/>
      <c r="P8" s="30" t="s">
        <v>3643</v>
      </c>
      <c r="Q8" s="30">
        <v>22</v>
      </c>
      <c r="R8" s="30" t="s">
        <v>4719</v>
      </c>
      <c r="S8" s="30" t="s">
        <v>3634</v>
      </c>
    </row>
    <row r="9" spans="1:22" ht="16.5" thickTop="1" thickBot="1" x14ac:dyDescent="0.3">
      <c r="P9" s="30" t="s">
        <v>3646</v>
      </c>
      <c r="Q9" s="30">
        <v>23</v>
      </c>
      <c r="R9" s="30" t="s">
        <v>4720</v>
      </c>
      <c r="S9" s="30" t="s">
        <v>3637</v>
      </c>
    </row>
    <row r="10" spans="1:22" ht="16.5" thickTop="1" thickBot="1" x14ac:dyDescent="0.3">
      <c r="A10" s="83" t="s">
        <v>3649</v>
      </c>
      <c r="B10" s="83">
        <f>COUNTIF(TPG!S20:S133,"&gt;0")</f>
        <v>0</v>
      </c>
      <c r="C10" s="536" t="str">
        <f>IF(ROUND(ABS(B10-B11),0)&gt;0,"Error","OK")</f>
        <v>OK</v>
      </c>
      <c r="D10" s="537"/>
      <c r="P10" s="30" t="s">
        <v>3650</v>
      </c>
      <c r="Q10" s="30">
        <v>24</v>
      </c>
      <c r="R10" s="30" t="s">
        <v>4721</v>
      </c>
      <c r="S10" s="30" t="s">
        <v>3641</v>
      </c>
    </row>
    <row r="11" spans="1:22" ht="16.5" thickTop="1" thickBot="1" x14ac:dyDescent="0.3">
      <c r="A11" s="83" t="s">
        <v>3653</v>
      </c>
      <c r="B11" s="83">
        <f>COUNTIF(G20:G973,"&gt;0")</f>
        <v>0</v>
      </c>
      <c r="C11" s="536"/>
      <c r="D11" s="537"/>
      <c r="K11" s="86"/>
      <c r="L11" s="86"/>
      <c r="M11" s="86"/>
      <c r="N11" s="86"/>
      <c r="O11" s="87"/>
      <c r="P11" s="30" t="s">
        <v>3654</v>
      </c>
      <c r="Q11" s="30">
        <v>25</v>
      </c>
      <c r="R11" s="88" t="s">
        <v>4722</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4723</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4724</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4725</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SUM(G20:G974)</f>
        <v>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TPG!J20</f>
        <v>400102</v>
      </c>
      <c r="D20" s="120" t="b">
        <v>1</v>
      </c>
      <c r="E20" s="121" t="str">
        <f>RIGHT(TPG!C20,4)&amp;"."&amp;TPG!M20&amp;"."&amp;TPG!K20&amp;"."&amp;$C$5</f>
        <v>1000.TPG.I01.Jn21</v>
      </c>
      <c r="F20" s="122">
        <f ca="1">TODAY()</f>
        <v>44361</v>
      </c>
      <c r="G20" s="123">
        <f>TPG!S20</f>
        <v>0</v>
      </c>
      <c r="H20" s="124">
        <f ca="1">F20</f>
        <v>44361</v>
      </c>
      <c r="I20" s="125">
        <v>0</v>
      </c>
      <c r="J20" s="121" t="str">
        <f>LEFT(TPG!D20,20)&amp;"."&amp;TPGPAY!E20</f>
        <v>Brookhill Nursery.1000.TPG.I01.Jn21</v>
      </c>
      <c r="K20" s="120" t="b">
        <v>1</v>
      </c>
      <c r="L20" s="126" t="s">
        <v>3686</v>
      </c>
      <c r="M20" s="120" t="b">
        <v>1</v>
      </c>
      <c r="N20" s="120" t="s">
        <v>3687</v>
      </c>
      <c r="O20" s="307" t="str">
        <f>TPG!I20</f>
        <v>11294/543965</v>
      </c>
      <c r="P20" s="120" t="b">
        <v>1</v>
      </c>
      <c r="Q20" s="120" t="b">
        <v>1</v>
      </c>
      <c r="R20" s="120" t="b">
        <v>1</v>
      </c>
      <c r="T20" s="11">
        <f>LEN(E20)</f>
        <v>17</v>
      </c>
      <c r="U20" s="381">
        <f>LEN(J20)</f>
        <v>35</v>
      </c>
    </row>
    <row r="21" spans="1:21" x14ac:dyDescent="0.25">
      <c r="A21" s="117">
        <v>1</v>
      </c>
      <c r="B21" s="118">
        <v>2</v>
      </c>
      <c r="C21" s="303">
        <f>TPG!J21</f>
        <v>400102</v>
      </c>
      <c r="D21" s="120" t="b">
        <v>1</v>
      </c>
      <c r="E21" s="304" t="str">
        <f>RIGHT(TPG!C21,4)&amp;"."&amp;TPG!M21&amp;"."&amp;TPG!K21&amp;"."&amp;$C$5</f>
        <v>1001.TPG.I01.Jn21</v>
      </c>
      <c r="F21" s="305">
        <f t="shared" ref="F21:F84" ca="1" si="0">TODAY()</f>
        <v>44361</v>
      </c>
      <c r="G21" s="306">
        <f>TPG!S21</f>
        <v>0</v>
      </c>
      <c r="H21" s="124">
        <f t="shared" ref="H21:H84" ca="1" si="1">F21</f>
        <v>44361</v>
      </c>
      <c r="I21" s="125">
        <v>0</v>
      </c>
      <c r="J21" s="304" t="str">
        <f>LEFT(TPG!D21,20)&amp;"."&amp;TPGPAY!E21</f>
        <v>Hampden Way Nursery.1001.TPG.I01.Jn21</v>
      </c>
      <c r="K21" s="120" t="b">
        <v>1</v>
      </c>
      <c r="L21" s="126" t="s">
        <v>3686</v>
      </c>
      <c r="M21" s="120" t="b">
        <v>1</v>
      </c>
      <c r="N21" s="120" t="s">
        <v>3687</v>
      </c>
      <c r="O21" s="307" t="str">
        <f>TPG!I21</f>
        <v>11294/543965</v>
      </c>
      <c r="P21" s="120" t="b">
        <v>1</v>
      </c>
      <c r="Q21" s="120" t="b">
        <v>1</v>
      </c>
      <c r="R21" s="120" t="b">
        <v>1</v>
      </c>
      <c r="T21" s="11">
        <f t="shared" ref="T21:T84" si="2">LEN(E21)</f>
        <v>17</v>
      </c>
      <c r="U21" s="381">
        <f t="shared" ref="U21:U84" si="3">LEN(J21)</f>
        <v>37</v>
      </c>
    </row>
    <row r="22" spans="1:21" x14ac:dyDescent="0.25">
      <c r="A22" s="117">
        <v>1</v>
      </c>
      <c r="B22" s="118">
        <v>2</v>
      </c>
      <c r="C22" s="303">
        <f>TPG!J22</f>
        <v>400102</v>
      </c>
      <c r="D22" s="120" t="b">
        <v>1</v>
      </c>
      <c r="E22" s="304" t="str">
        <f>RIGHT(TPG!C22,4)&amp;"."&amp;TPG!M22&amp;"."&amp;TPG!K22&amp;"."&amp;$C$5</f>
        <v>1003.TPG.I01.Jn21</v>
      </c>
      <c r="F22" s="305">
        <f t="shared" ca="1" si="0"/>
        <v>44361</v>
      </c>
      <c r="G22" s="306">
        <f>TPG!S22</f>
        <v>0</v>
      </c>
      <c r="H22" s="124">
        <f t="shared" ca="1" si="1"/>
        <v>44361</v>
      </c>
      <c r="I22" s="125">
        <v>0</v>
      </c>
      <c r="J22" s="304" t="str">
        <f>LEFT(TPG!D22,20)&amp;"."&amp;TPGPAY!E22</f>
        <v>St Margaret's Nurser.1003.TPG.I01.Jn21</v>
      </c>
      <c r="K22" s="120" t="b">
        <v>1</v>
      </c>
      <c r="L22" s="126" t="s">
        <v>3686</v>
      </c>
      <c r="M22" s="120" t="b">
        <v>1</v>
      </c>
      <c r="N22" s="120" t="s">
        <v>3687</v>
      </c>
      <c r="O22" s="307" t="str">
        <f>TPG!I22</f>
        <v>11294/543965</v>
      </c>
      <c r="P22" s="120" t="b">
        <v>1</v>
      </c>
      <c r="Q22" s="120" t="b">
        <v>1</v>
      </c>
      <c r="R22" s="120" t="b">
        <v>1</v>
      </c>
      <c r="T22" s="11">
        <f t="shared" si="2"/>
        <v>17</v>
      </c>
      <c r="U22" s="381">
        <f t="shared" si="3"/>
        <v>38</v>
      </c>
    </row>
    <row r="23" spans="1:21" x14ac:dyDescent="0.25">
      <c r="A23" s="117">
        <v>1</v>
      </c>
      <c r="B23" s="118">
        <v>2</v>
      </c>
      <c r="C23" s="303">
        <f>TPG!J23</f>
        <v>400072</v>
      </c>
      <c r="D23" s="120" t="b">
        <v>1</v>
      </c>
      <c r="E23" s="304" t="str">
        <f>RIGHT(TPG!C23,4)&amp;"."&amp;TPG!M23&amp;"."&amp;TPG!K23&amp;"."&amp;$C$5</f>
        <v>1002.TPG.I01.Jn21</v>
      </c>
      <c r="F23" s="305">
        <f t="shared" ca="1" si="0"/>
        <v>44361</v>
      </c>
      <c r="G23" s="306">
        <f>TPG!S23</f>
        <v>0</v>
      </c>
      <c r="H23" s="124">
        <f t="shared" ca="1" si="1"/>
        <v>44361</v>
      </c>
      <c r="I23" s="125">
        <v>0</v>
      </c>
      <c r="J23" s="304" t="str">
        <f>LEFT(TPG!D23,20)&amp;"."&amp;TPGPAY!E23</f>
        <v>Moss Hall Nursery.1002.TPG.I01.Jn21</v>
      </c>
      <c r="K23" s="120" t="b">
        <v>1</v>
      </c>
      <c r="L23" s="126" t="s">
        <v>3686</v>
      </c>
      <c r="M23" s="120" t="b">
        <v>1</v>
      </c>
      <c r="N23" s="120" t="s">
        <v>3687</v>
      </c>
      <c r="O23" s="307" t="str">
        <f>TPG!I23</f>
        <v>11294/543965</v>
      </c>
      <c r="P23" s="120" t="b">
        <v>1</v>
      </c>
      <c r="Q23" s="120" t="b">
        <v>1</v>
      </c>
      <c r="R23" s="120" t="b">
        <v>1</v>
      </c>
      <c r="T23" s="11">
        <f t="shared" si="2"/>
        <v>17</v>
      </c>
      <c r="U23" s="381">
        <f t="shared" si="3"/>
        <v>35</v>
      </c>
    </row>
    <row r="24" spans="1:21" x14ac:dyDescent="0.25">
      <c r="A24" s="117">
        <v>1</v>
      </c>
      <c r="B24" s="118">
        <v>2</v>
      </c>
      <c r="C24" s="303">
        <f>TPG!J24</f>
        <v>400015</v>
      </c>
      <c r="D24" s="120" t="b">
        <v>1</v>
      </c>
      <c r="E24" s="304" t="str">
        <f>RIGHT(TPG!C24,4)&amp;"."&amp;TPG!M24&amp;"."&amp;TPG!K24&amp;"."&amp;$C$5</f>
        <v>3317.TPG.I01.Jn21</v>
      </c>
      <c r="F24" s="305">
        <f t="shared" ca="1" si="0"/>
        <v>44361</v>
      </c>
      <c r="G24" s="306">
        <f>TPG!S24</f>
        <v>0</v>
      </c>
      <c r="H24" s="124">
        <f t="shared" ca="1" si="1"/>
        <v>44361</v>
      </c>
      <c r="I24" s="125">
        <v>0</v>
      </c>
      <c r="J24" s="304" t="str">
        <f>LEFT(TPG!D24,20)&amp;"."&amp;TPGPAY!E24</f>
        <v>All Saints' CE Prima.3317.TPG.I01.Jn21</v>
      </c>
      <c r="K24" s="120" t="b">
        <v>1</v>
      </c>
      <c r="L24" s="126" t="s">
        <v>3686</v>
      </c>
      <c r="M24" s="120" t="b">
        <v>1</v>
      </c>
      <c r="N24" s="120" t="s">
        <v>3687</v>
      </c>
      <c r="O24" s="307" t="str">
        <f>TPG!I24</f>
        <v>11294/543965</v>
      </c>
      <c r="P24" s="120" t="b">
        <v>1</v>
      </c>
      <c r="Q24" s="120" t="b">
        <v>1</v>
      </c>
      <c r="R24" s="120" t="b">
        <v>1</v>
      </c>
      <c r="T24" s="11">
        <f t="shared" si="2"/>
        <v>17</v>
      </c>
      <c r="U24" s="381">
        <f t="shared" si="3"/>
        <v>38</v>
      </c>
    </row>
    <row r="25" spans="1:21" x14ac:dyDescent="0.25">
      <c r="A25" s="117">
        <v>1</v>
      </c>
      <c r="B25" s="118">
        <v>2</v>
      </c>
      <c r="C25" s="303">
        <f>TPG!J25</f>
        <v>400023</v>
      </c>
      <c r="D25" s="120" t="b">
        <v>1</v>
      </c>
      <c r="E25" s="304" t="str">
        <f>RIGHT(TPG!C25,4)&amp;"."&amp;TPG!M25&amp;"."&amp;TPG!K25&amp;"."&amp;$C$5</f>
        <v>3500.TPG.I01.Jn21</v>
      </c>
      <c r="F25" s="305">
        <f t="shared" ca="1" si="0"/>
        <v>44361</v>
      </c>
      <c r="G25" s="306">
        <f>TPG!S25</f>
        <v>0</v>
      </c>
      <c r="H25" s="124">
        <f t="shared" ca="1" si="1"/>
        <v>44361</v>
      </c>
      <c r="I25" s="125">
        <v>0</v>
      </c>
      <c r="J25" s="304" t="str">
        <f>LEFT(TPG!D25,20)&amp;"."&amp;TPGPAY!E25</f>
        <v>Annunciation Catholi.3500.TPG.I01.Jn21</v>
      </c>
      <c r="K25" s="120" t="b">
        <v>1</v>
      </c>
      <c r="L25" s="126" t="s">
        <v>3686</v>
      </c>
      <c r="M25" s="120" t="b">
        <v>1</v>
      </c>
      <c r="N25" s="120" t="s">
        <v>3687</v>
      </c>
      <c r="O25" s="307" t="str">
        <f>TPG!I25</f>
        <v>11294/543965</v>
      </c>
      <c r="P25" s="120" t="b">
        <v>1</v>
      </c>
      <c r="Q25" s="120" t="b">
        <v>1</v>
      </c>
      <c r="R25" s="120" t="b">
        <v>1</v>
      </c>
      <c r="T25" s="11">
        <f t="shared" si="2"/>
        <v>17</v>
      </c>
      <c r="U25" s="381">
        <f t="shared" si="3"/>
        <v>38</v>
      </c>
    </row>
    <row r="26" spans="1:21" x14ac:dyDescent="0.25">
      <c r="A26" s="117">
        <v>1</v>
      </c>
      <c r="B26" s="118">
        <v>2</v>
      </c>
      <c r="C26" s="303">
        <f>TPG!J26</f>
        <v>400005</v>
      </c>
      <c r="D26" s="120" t="b">
        <v>1</v>
      </c>
      <c r="E26" s="304" t="str">
        <f>RIGHT(TPG!C26,4)&amp;"."&amp;TPG!M26&amp;"."&amp;TPG!K26&amp;"."&amp;$C$5</f>
        <v>2002.TPG.I01.Jn21</v>
      </c>
      <c r="F26" s="305">
        <f t="shared" ca="1" si="0"/>
        <v>44361</v>
      </c>
      <c r="G26" s="306">
        <f>TPG!S26</f>
        <v>0</v>
      </c>
      <c r="H26" s="124">
        <f t="shared" ca="1" si="1"/>
        <v>44361</v>
      </c>
      <c r="I26" s="125">
        <v>0</v>
      </c>
      <c r="J26" s="304" t="str">
        <f>LEFT(TPG!D26,20)&amp;"."&amp;TPGPAY!E26</f>
        <v>Barnfield School.2002.TPG.I01.Jn21</v>
      </c>
      <c r="K26" s="120" t="b">
        <v>1</v>
      </c>
      <c r="L26" s="126" t="s">
        <v>3686</v>
      </c>
      <c r="M26" s="120" t="b">
        <v>1</v>
      </c>
      <c r="N26" s="120" t="s">
        <v>3687</v>
      </c>
      <c r="O26" s="307" t="str">
        <f>TPG!I26</f>
        <v>11294/543965</v>
      </c>
      <c r="P26" s="120" t="b">
        <v>1</v>
      </c>
      <c r="Q26" s="120" t="b">
        <v>1</v>
      </c>
      <c r="R26" s="120" t="b">
        <v>1</v>
      </c>
      <c r="T26" s="11">
        <f t="shared" si="2"/>
        <v>17</v>
      </c>
      <c r="U26" s="381">
        <f t="shared" si="3"/>
        <v>34</v>
      </c>
    </row>
    <row r="27" spans="1:21" x14ac:dyDescent="0.25">
      <c r="A27" s="117">
        <v>1</v>
      </c>
      <c r="B27" s="118">
        <v>2</v>
      </c>
      <c r="C27" s="303">
        <f>TPG!J27</f>
        <v>400070</v>
      </c>
      <c r="D27" s="120" t="b">
        <v>1</v>
      </c>
      <c r="E27" s="304" t="str">
        <f>RIGHT(TPG!C27,4)&amp;"."&amp;TPG!M27&amp;"."&amp;TPG!K27&amp;"."&amp;$C$5</f>
        <v>2079.TPG.I01.Jn21</v>
      </c>
      <c r="F27" s="305">
        <f t="shared" ca="1" si="0"/>
        <v>44361</v>
      </c>
      <c r="G27" s="306">
        <f>TPG!S27</f>
        <v>0</v>
      </c>
      <c r="H27" s="124">
        <f t="shared" ca="1" si="1"/>
        <v>44361</v>
      </c>
      <c r="I27" s="125">
        <v>0</v>
      </c>
      <c r="J27" s="304" t="str">
        <f>LEFT(TPG!D27,20)&amp;"."&amp;TPGPAY!E27</f>
        <v>Beis Yaakov.2079.TPG.I01.Jn21</v>
      </c>
      <c r="K27" s="120" t="b">
        <v>1</v>
      </c>
      <c r="L27" s="126" t="s">
        <v>3686</v>
      </c>
      <c r="M27" s="120" t="b">
        <v>1</v>
      </c>
      <c r="N27" s="120" t="s">
        <v>3687</v>
      </c>
      <c r="O27" s="307" t="str">
        <f>TPG!I27</f>
        <v>11294/543965</v>
      </c>
      <c r="P27" s="120" t="b">
        <v>1</v>
      </c>
      <c r="Q27" s="120" t="b">
        <v>1</v>
      </c>
      <c r="R27" s="120" t="b">
        <v>1</v>
      </c>
      <c r="T27" s="11">
        <f t="shared" si="2"/>
        <v>17</v>
      </c>
      <c r="U27" s="381">
        <f t="shared" si="3"/>
        <v>29</v>
      </c>
    </row>
    <row r="28" spans="1:21" x14ac:dyDescent="0.25">
      <c r="A28" s="117">
        <v>1</v>
      </c>
      <c r="B28" s="118">
        <v>2</v>
      </c>
      <c r="C28" s="303">
        <f>TPG!J28</f>
        <v>400150</v>
      </c>
      <c r="D28" s="120" t="b">
        <v>1</v>
      </c>
      <c r="E28" s="304" t="str">
        <f>RIGHT(TPG!C28,4)&amp;"."&amp;TPG!M28&amp;"."&amp;TPG!K28&amp;"."&amp;$C$5</f>
        <v>3524.TPG.I01.Jn21</v>
      </c>
      <c r="F28" s="305">
        <f t="shared" ca="1" si="0"/>
        <v>44361</v>
      </c>
      <c r="G28" s="306">
        <f>TPG!S28</f>
        <v>0</v>
      </c>
      <c r="H28" s="124">
        <f t="shared" ca="1" si="1"/>
        <v>44361</v>
      </c>
      <c r="I28" s="125">
        <v>0</v>
      </c>
      <c r="J28" s="304" t="str">
        <f>LEFT(TPG!D28,20)&amp;"."&amp;TPGPAY!E28</f>
        <v>Beit Shvidler Primar.3524.TPG.I01.Jn21</v>
      </c>
      <c r="K28" s="120" t="b">
        <v>1</v>
      </c>
      <c r="L28" s="126" t="s">
        <v>3686</v>
      </c>
      <c r="M28" s="120" t="b">
        <v>1</v>
      </c>
      <c r="N28" s="120" t="s">
        <v>3687</v>
      </c>
      <c r="O28" s="307" t="str">
        <f>TPG!I28</f>
        <v>11294/543965</v>
      </c>
      <c r="P28" s="120" t="b">
        <v>1</v>
      </c>
      <c r="Q28" s="120" t="b">
        <v>1</v>
      </c>
      <c r="R28" s="120" t="b">
        <v>1</v>
      </c>
      <c r="T28" s="11">
        <f t="shared" si="2"/>
        <v>17</v>
      </c>
      <c r="U28" s="381">
        <f t="shared" si="3"/>
        <v>38</v>
      </c>
    </row>
    <row r="29" spans="1:21" x14ac:dyDescent="0.25">
      <c r="A29" s="117">
        <v>1</v>
      </c>
      <c r="B29" s="118">
        <v>2</v>
      </c>
      <c r="C29" s="303">
        <f>TPG!J29</f>
        <v>400051</v>
      </c>
      <c r="D29" s="120" t="b">
        <v>1</v>
      </c>
      <c r="E29" s="304" t="str">
        <f>RIGHT(TPG!C29,4)&amp;"."&amp;TPG!M29&amp;"."&amp;TPG!K29&amp;"."&amp;$C$5</f>
        <v>2003.TPG.I01.Jn21</v>
      </c>
      <c r="F29" s="305">
        <f t="shared" ca="1" si="0"/>
        <v>44361</v>
      </c>
      <c r="G29" s="306">
        <f>TPG!S29</f>
        <v>0</v>
      </c>
      <c r="H29" s="124">
        <f t="shared" ca="1" si="1"/>
        <v>44361</v>
      </c>
      <c r="I29" s="125">
        <v>0</v>
      </c>
      <c r="J29" s="304" t="str">
        <f>LEFT(TPG!D29,20)&amp;"."&amp;TPGPAY!E29</f>
        <v>Bell Lane Primary Sc.2003.TPG.I01.Jn21</v>
      </c>
      <c r="K29" s="120" t="b">
        <v>1</v>
      </c>
      <c r="L29" s="126" t="s">
        <v>3686</v>
      </c>
      <c r="M29" s="120" t="b">
        <v>1</v>
      </c>
      <c r="N29" s="120" t="s">
        <v>3687</v>
      </c>
      <c r="O29" s="307" t="str">
        <f>TPG!I29</f>
        <v>11294/543965</v>
      </c>
      <c r="P29" s="120" t="b">
        <v>1</v>
      </c>
      <c r="Q29" s="120" t="b">
        <v>1</v>
      </c>
      <c r="R29" s="120" t="b">
        <v>1</v>
      </c>
      <c r="T29" s="11">
        <f t="shared" si="2"/>
        <v>17</v>
      </c>
      <c r="U29" s="381">
        <f t="shared" si="3"/>
        <v>38</v>
      </c>
    </row>
    <row r="30" spans="1:21" x14ac:dyDescent="0.25">
      <c r="A30" s="117">
        <v>1</v>
      </c>
      <c r="B30" s="118">
        <v>2</v>
      </c>
      <c r="C30" s="303">
        <f>TPG!J30</f>
        <v>400024</v>
      </c>
      <c r="D30" s="120" t="b">
        <v>1</v>
      </c>
      <c r="E30" s="304" t="str">
        <f>RIGHT(TPG!C30,4)&amp;"."&amp;TPG!M30&amp;"."&amp;TPG!K30&amp;"."&amp;$C$5</f>
        <v>3511.TPG.I01.Jn21</v>
      </c>
      <c r="F30" s="305">
        <f t="shared" ca="1" si="0"/>
        <v>44361</v>
      </c>
      <c r="G30" s="306">
        <f>TPG!S30</f>
        <v>0</v>
      </c>
      <c r="H30" s="124">
        <f t="shared" ca="1" si="1"/>
        <v>44361</v>
      </c>
      <c r="I30" s="125">
        <v>0</v>
      </c>
      <c r="J30" s="304" t="str">
        <f>LEFT(TPG!D30,20)&amp;"."&amp;TPGPAY!E30</f>
        <v>Blessed Dominic Scho.3511.TPG.I01.Jn21</v>
      </c>
      <c r="K30" s="120" t="b">
        <v>1</v>
      </c>
      <c r="L30" s="126" t="s">
        <v>3686</v>
      </c>
      <c r="M30" s="120" t="b">
        <v>1</v>
      </c>
      <c r="N30" s="120" t="s">
        <v>3687</v>
      </c>
      <c r="O30" s="307" t="str">
        <f>TPG!I30</f>
        <v>11294/543965</v>
      </c>
      <c r="P30" s="120" t="b">
        <v>1</v>
      </c>
      <c r="Q30" s="120" t="b">
        <v>1</v>
      </c>
      <c r="R30" s="120" t="b">
        <v>1</v>
      </c>
      <c r="T30" s="11">
        <f t="shared" si="2"/>
        <v>17</v>
      </c>
      <c r="U30" s="381">
        <f t="shared" si="3"/>
        <v>38</v>
      </c>
    </row>
    <row r="31" spans="1:21" x14ac:dyDescent="0.25">
      <c r="A31" s="117">
        <v>1</v>
      </c>
      <c r="B31" s="118">
        <v>2</v>
      </c>
      <c r="C31" s="303">
        <f>TPG!J31</f>
        <v>400057</v>
      </c>
      <c r="D31" s="120" t="b">
        <v>1</v>
      </c>
      <c r="E31" s="304" t="str">
        <f>RIGHT(TPG!C31,4)&amp;"."&amp;TPG!M31&amp;"."&amp;TPG!K31&amp;"."&amp;$C$5</f>
        <v>2008.TPG.I01.Jn21</v>
      </c>
      <c r="F31" s="305">
        <f t="shared" ca="1" si="0"/>
        <v>44361</v>
      </c>
      <c r="G31" s="306">
        <f>TPG!S31</f>
        <v>0</v>
      </c>
      <c r="H31" s="124">
        <f t="shared" ca="1" si="1"/>
        <v>44361</v>
      </c>
      <c r="I31" s="125">
        <v>0</v>
      </c>
      <c r="J31" s="304" t="str">
        <f>LEFT(TPG!D31,20)&amp;"."&amp;TPGPAY!E31</f>
        <v>Brookland Infant  &amp; .2008.TPG.I01.Jn21</v>
      </c>
      <c r="K31" s="120" t="b">
        <v>1</v>
      </c>
      <c r="L31" s="126" t="s">
        <v>3686</v>
      </c>
      <c r="M31" s="120" t="b">
        <v>1</v>
      </c>
      <c r="N31" s="120" t="s">
        <v>3687</v>
      </c>
      <c r="O31" s="307" t="str">
        <f>TPG!I31</f>
        <v>11294/543965</v>
      </c>
      <c r="P31" s="120" t="b">
        <v>1</v>
      </c>
      <c r="Q31" s="120" t="b">
        <v>1</v>
      </c>
      <c r="R31" s="120" t="b">
        <v>1</v>
      </c>
      <c r="T31" s="11">
        <f t="shared" si="2"/>
        <v>17</v>
      </c>
      <c r="U31" s="381">
        <f t="shared" si="3"/>
        <v>38</v>
      </c>
    </row>
    <row r="32" spans="1:21" x14ac:dyDescent="0.25">
      <c r="A32" s="117">
        <v>1</v>
      </c>
      <c r="B32" s="118">
        <v>2</v>
      </c>
      <c r="C32" s="303">
        <f>TPG!J32</f>
        <v>400061</v>
      </c>
      <c r="D32" s="120" t="b">
        <v>1</v>
      </c>
      <c r="E32" s="304" t="str">
        <f>RIGHT(TPG!C32,4)&amp;"."&amp;TPG!M32&amp;"."&amp;TPG!K32&amp;"."&amp;$C$5</f>
        <v>2009.TPG.I01.Jn21</v>
      </c>
      <c r="F32" s="305">
        <f t="shared" ca="1" si="0"/>
        <v>44361</v>
      </c>
      <c r="G32" s="306">
        <f>TPG!S32</f>
        <v>0</v>
      </c>
      <c r="H32" s="124">
        <f t="shared" ca="1" si="1"/>
        <v>44361</v>
      </c>
      <c r="I32" s="125">
        <v>0</v>
      </c>
      <c r="J32" s="304" t="str">
        <f>LEFT(TPG!D32,20)&amp;"."&amp;TPGPAY!E32</f>
        <v>Brunswick Park Prima.2009.TPG.I01.Jn21</v>
      </c>
      <c r="K32" s="120" t="b">
        <v>1</v>
      </c>
      <c r="L32" s="126" t="s">
        <v>3686</v>
      </c>
      <c r="M32" s="120" t="b">
        <v>1</v>
      </c>
      <c r="N32" s="120" t="s">
        <v>3687</v>
      </c>
      <c r="O32" s="307" t="str">
        <f>TPG!I32</f>
        <v>11294/543965</v>
      </c>
      <c r="P32" s="120" t="b">
        <v>1</v>
      </c>
      <c r="Q32" s="120" t="b">
        <v>1</v>
      </c>
      <c r="R32" s="120" t="b">
        <v>1</v>
      </c>
      <c r="T32" s="11">
        <f t="shared" si="2"/>
        <v>17</v>
      </c>
      <c r="U32" s="381">
        <f t="shared" si="3"/>
        <v>38</v>
      </c>
    </row>
    <row r="33" spans="1:21" x14ac:dyDescent="0.25">
      <c r="A33" s="117">
        <v>1</v>
      </c>
      <c r="B33" s="118">
        <v>2</v>
      </c>
      <c r="C33" s="303">
        <f>TPG!J33</f>
        <v>400039</v>
      </c>
      <c r="D33" s="120" t="b">
        <v>1</v>
      </c>
      <c r="E33" s="304" t="str">
        <f>RIGHT(TPG!C33,4)&amp;"."&amp;TPG!M33&amp;"."&amp;TPG!K33&amp;"."&amp;$C$5</f>
        <v>3302.TPG.I01.Jn21</v>
      </c>
      <c r="F33" s="305">
        <f t="shared" ca="1" si="0"/>
        <v>44361</v>
      </c>
      <c r="G33" s="306">
        <f>TPG!S33</f>
        <v>0</v>
      </c>
      <c r="H33" s="124">
        <f t="shared" ca="1" si="1"/>
        <v>44361</v>
      </c>
      <c r="I33" s="125">
        <v>0</v>
      </c>
      <c r="J33" s="304" t="str">
        <f>LEFT(TPG!D33,20)&amp;"."&amp;TPGPAY!E33</f>
        <v>Christ Church CE Pri.3302.TPG.I01.Jn21</v>
      </c>
      <c r="K33" s="120" t="b">
        <v>1</v>
      </c>
      <c r="L33" s="126" t="s">
        <v>3686</v>
      </c>
      <c r="M33" s="120" t="b">
        <v>1</v>
      </c>
      <c r="N33" s="120" t="s">
        <v>3687</v>
      </c>
      <c r="O33" s="307" t="str">
        <f>TPG!I33</f>
        <v>11294/543965</v>
      </c>
      <c r="P33" s="120" t="b">
        <v>1</v>
      </c>
      <c r="Q33" s="120" t="b">
        <v>1</v>
      </c>
      <c r="R33" s="120" t="b">
        <v>1</v>
      </c>
      <c r="T33" s="11">
        <f t="shared" si="2"/>
        <v>17</v>
      </c>
      <c r="U33" s="381">
        <f t="shared" si="3"/>
        <v>38</v>
      </c>
    </row>
    <row r="34" spans="1:21" x14ac:dyDescent="0.25">
      <c r="A34" s="117">
        <v>1</v>
      </c>
      <c r="B34" s="118">
        <v>2</v>
      </c>
      <c r="C34" s="303">
        <f>TPG!J34</f>
        <v>400050</v>
      </c>
      <c r="D34" s="120" t="b">
        <v>1</v>
      </c>
      <c r="E34" s="304" t="str">
        <f>RIGHT(TPG!C34,4)&amp;"."&amp;TPG!M34&amp;"."&amp;TPG!K34&amp;"."&amp;$C$5</f>
        <v>2014.TPG.I01.Jn21</v>
      </c>
      <c r="F34" s="305">
        <f t="shared" ca="1" si="0"/>
        <v>44361</v>
      </c>
      <c r="G34" s="306">
        <f>TPG!S34</f>
        <v>0</v>
      </c>
      <c r="H34" s="124">
        <f t="shared" ca="1" si="1"/>
        <v>44361</v>
      </c>
      <c r="I34" s="125">
        <v>0</v>
      </c>
      <c r="J34" s="304" t="str">
        <f>LEFT(TPG!D34,20)&amp;"."&amp;TPGPAY!E34</f>
        <v>Colindale School.2014.TPG.I01.Jn21</v>
      </c>
      <c r="K34" s="120" t="b">
        <v>1</v>
      </c>
      <c r="L34" s="126" t="s">
        <v>3686</v>
      </c>
      <c r="M34" s="120" t="b">
        <v>1</v>
      </c>
      <c r="N34" s="120" t="s">
        <v>3687</v>
      </c>
      <c r="O34" s="307" t="str">
        <f>TPG!I34</f>
        <v>11294/543965</v>
      </c>
      <c r="P34" s="120" t="b">
        <v>1</v>
      </c>
      <c r="Q34" s="120" t="b">
        <v>1</v>
      </c>
      <c r="R34" s="120" t="b">
        <v>1</v>
      </c>
      <c r="T34" s="11">
        <f t="shared" si="2"/>
        <v>17</v>
      </c>
      <c r="U34" s="381">
        <f t="shared" si="3"/>
        <v>34</v>
      </c>
    </row>
    <row r="35" spans="1:21" x14ac:dyDescent="0.25">
      <c r="A35" s="117">
        <v>1</v>
      </c>
      <c r="B35" s="118">
        <v>2</v>
      </c>
      <c r="C35" s="303">
        <f>TPG!J35</f>
        <v>400059</v>
      </c>
      <c r="D35" s="120" t="b">
        <v>1</v>
      </c>
      <c r="E35" s="304" t="str">
        <f>RIGHT(TPG!C35,4)&amp;"."&amp;TPG!M35&amp;"."&amp;TPG!K35&amp;"."&amp;$C$5</f>
        <v>2015.TPG.I01.Jn21</v>
      </c>
      <c r="F35" s="305">
        <f t="shared" ca="1" si="0"/>
        <v>44361</v>
      </c>
      <c r="G35" s="306">
        <f>TPG!S35</f>
        <v>0</v>
      </c>
      <c r="H35" s="124">
        <f t="shared" ca="1" si="1"/>
        <v>44361</v>
      </c>
      <c r="I35" s="125">
        <v>0</v>
      </c>
      <c r="J35" s="304" t="str">
        <f>LEFT(TPG!D35,20)&amp;"."&amp;TPGPAY!E35</f>
        <v>Coppetts Wood.2015.TPG.I01.Jn21</v>
      </c>
      <c r="K35" s="120" t="b">
        <v>1</v>
      </c>
      <c r="L35" s="126" t="s">
        <v>3686</v>
      </c>
      <c r="M35" s="120" t="b">
        <v>1</v>
      </c>
      <c r="N35" s="120" t="s">
        <v>3687</v>
      </c>
      <c r="O35" s="307" t="str">
        <f>TPG!I35</f>
        <v>11294/543965</v>
      </c>
      <c r="P35" s="120" t="b">
        <v>1</v>
      </c>
      <c r="Q35" s="120" t="b">
        <v>1</v>
      </c>
      <c r="R35" s="120" t="b">
        <v>1</v>
      </c>
      <c r="T35" s="11">
        <f t="shared" si="2"/>
        <v>17</v>
      </c>
      <c r="U35" s="381">
        <f t="shared" si="3"/>
        <v>31</v>
      </c>
    </row>
    <row r="36" spans="1:21" x14ac:dyDescent="0.25">
      <c r="A36" s="117">
        <v>1</v>
      </c>
      <c r="B36" s="118">
        <v>2</v>
      </c>
      <c r="C36" s="303">
        <f>TPG!J36</f>
        <v>400036</v>
      </c>
      <c r="D36" s="120" t="b">
        <v>1</v>
      </c>
      <c r="E36" s="304" t="str">
        <f>RIGHT(TPG!C36,4)&amp;"."&amp;TPG!M36&amp;"."&amp;TPG!K36&amp;"."&amp;$C$5</f>
        <v>2019.TPG.I01.Jn21</v>
      </c>
      <c r="F36" s="305">
        <f t="shared" ca="1" si="0"/>
        <v>44361</v>
      </c>
      <c r="G36" s="306">
        <f>TPG!S36</f>
        <v>0</v>
      </c>
      <c r="H36" s="124">
        <f t="shared" ca="1" si="1"/>
        <v>44361</v>
      </c>
      <c r="I36" s="125">
        <v>0</v>
      </c>
      <c r="J36" s="304" t="str">
        <f>LEFT(TPG!D36,20)&amp;"."&amp;TPGPAY!E36</f>
        <v>Deansbrook Infant Sc.2019.TPG.I01.Jn21</v>
      </c>
      <c r="K36" s="120" t="b">
        <v>1</v>
      </c>
      <c r="L36" s="126" t="s">
        <v>3686</v>
      </c>
      <c r="M36" s="120" t="b">
        <v>1</v>
      </c>
      <c r="N36" s="120" t="s">
        <v>3687</v>
      </c>
      <c r="O36" s="307" t="str">
        <f>TPG!I36</f>
        <v>11294/543965</v>
      </c>
      <c r="P36" s="120" t="b">
        <v>1</v>
      </c>
      <c r="Q36" s="120" t="b">
        <v>1</v>
      </c>
      <c r="R36" s="120" t="b">
        <v>1</v>
      </c>
      <c r="T36" s="11">
        <f t="shared" si="2"/>
        <v>17</v>
      </c>
      <c r="U36" s="381">
        <f t="shared" si="3"/>
        <v>38</v>
      </c>
    </row>
    <row r="37" spans="1:21" x14ac:dyDescent="0.25">
      <c r="A37" s="117">
        <v>1</v>
      </c>
      <c r="B37" s="118">
        <v>2</v>
      </c>
      <c r="C37" s="303">
        <f>TPG!J37</f>
        <v>400042</v>
      </c>
      <c r="D37" s="120" t="b">
        <v>1</v>
      </c>
      <c r="E37" s="304" t="str">
        <f>RIGHT(TPG!C37,4)&amp;"."&amp;TPG!M37&amp;"."&amp;TPG!K37&amp;"."&amp;$C$5</f>
        <v>2021.TPG.I01.Jn21</v>
      </c>
      <c r="F37" s="305">
        <f t="shared" ca="1" si="0"/>
        <v>44361</v>
      </c>
      <c r="G37" s="306">
        <f>TPG!S37</f>
        <v>0</v>
      </c>
      <c r="H37" s="124">
        <f t="shared" ca="1" si="1"/>
        <v>44361</v>
      </c>
      <c r="I37" s="125">
        <v>0</v>
      </c>
      <c r="J37" s="304" t="str">
        <f>LEFT(TPG!D37,20)&amp;"."&amp;TPGPAY!E37</f>
        <v>Dollis Primary Schoo.2021.TPG.I01.Jn21</v>
      </c>
      <c r="K37" s="120" t="b">
        <v>1</v>
      </c>
      <c r="L37" s="126" t="s">
        <v>3686</v>
      </c>
      <c r="M37" s="120" t="b">
        <v>1</v>
      </c>
      <c r="N37" s="120" t="s">
        <v>3687</v>
      </c>
      <c r="O37" s="307" t="str">
        <f>TPG!I37</f>
        <v>11294/543965</v>
      </c>
      <c r="P37" s="120" t="b">
        <v>1</v>
      </c>
      <c r="Q37" s="120" t="b">
        <v>1</v>
      </c>
      <c r="R37" s="120" t="b">
        <v>1</v>
      </c>
      <c r="T37" s="11">
        <f t="shared" si="2"/>
        <v>17</v>
      </c>
      <c r="U37" s="381">
        <f t="shared" si="3"/>
        <v>38</v>
      </c>
    </row>
    <row r="38" spans="1:21" x14ac:dyDescent="0.25">
      <c r="A38" s="117">
        <v>1</v>
      </c>
      <c r="B38" s="118">
        <v>2</v>
      </c>
      <c r="C38" s="303">
        <f>TPG!J38</f>
        <v>400159</v>
      </c>
      <c r="D38" s="120" t="b">
        <v>1</v>
      </c>
      <c r="E38" s="304" t="str">
        <f>RIGHT(TPG!C38,4)&amp;"."&amp;TPG!M38&amp;"."&amp;TPG!K38&amp;"."&amp;$C$5</f>
        <v>2023.TPG.I01.Jn21</v>
      </c>
      <c r="F38" s="305">
        <f t="shared" ca="1" si="0"/>
        <v>44361</v>
      </c>
      <c r="G38" s="306">
        <f>TPG!S38</f>
        <v>0</v>
      </c>
      <c r="H38" s="124">
        <f t="shared" ca="1" si="1"/>
        <v>44361</v>
      </c>
      <c r="I38" s="125">
        <v>0</v>
      </c>
      <c r="J38" s="304" t="str">
        <f>LEFT(TPG!D38,20)&amp;"."&amp;TPGPAY!E38</f>
        <v>Edgware Primary Scho.2023.TPG.I01.Jn21</v>
      </c>
      <c r="K38" s="120" t="b">
        <v>1</v>
      </c>
      <c r="L38" s="126" t="s">
        <v>3686</v>
      </c>
      <c r="M38" s="120" t="b">
        <v>1</v>
      </c>
      <c r="N38" s="120" t="s">
        <v>3687</v>
      </c>
      <c r="O38" s="307" t="str">
        <f>TPG!I38</f>
        <v>11294/543965</v>
      </c>
      <c r="P38" s="120" t="b">
        <v>1</v>
      </c>
      <c r="Q38" s="120" t="b">
        <v>1</v>
      </c>
      <c r="R38" s="120" t="b">
        <v>1</v>
      </c>
      <c r="T38" s="11">
        <f t="shared" si="2"/>
        <v>17</v>
      </c>
      <c r="U38" s="381">
        <f t="shared" si="3"/>
        <v>38</v>
      </c>
    </row>
    <row r="39" spans="1:21" x14ac:dyDescent="0.25">
      <c r="A39" s="117">
        <v>1</v>
      </c>
      <c r="B39" s="118">
        <v>2</v>
      </c>
      <c r="C39" s="303">
        <f>TPG!J39</f>
        <v>400047</v>
      </c>
      <c r="D39" s="120" t="b">
        <v>1</v>
      </c>
      <c r="E39" s="304" t="str">
        <f>RIGHT(TPG!C39,4)&amp;"."&amp;TPG!M39&amp;"."&amp;TPG!K39&amp;"."&amp;$C$5</f>
        <v>2024.TPG.I01.Jn21</v>
      </c>
      <c r="F39" s="305">
        <f t="shared" ca="1" si="0"/>
        <v>44361</v>
      </c>
      <c r="G39" s="306">
        <f>TPG!S39</f>
        <v>0</v>
      </c>
      <c r="H39" s="124">
        <f t="shared" ca="1" si="1"/>
        <v>44361</v>
      </c>
      <c r="I39" s="125">
        <v>0</v>
      </c>
      <c r="J39" s="304" t="str">
        <f>LEFT(TPG!D39,20)&amp;"."&amp;TPGPAY!E39</f>
        <v>Fairway Primary Scho.2024.TPG.I01.Jn21</v>
      </c>
      <c r="K39" s="120" t="b">
        <v>1</v>
      </c>
      <c r="L39" s="126" t="s">
        <v>3686</v>
      </c>
      <c r="M39" s="120" t="b">
        <v>1</v>
      </c>
      <c r="N39" s="120" t="s">
        <v>3687</v>
      </c>
      <c r="O39" s="307" t="str">
        <f>TPG!I39</f>
        <v>11294/543965</v>
      </c>
      <c r="P39" s="120" t="b">
        <v>1</v>
      </c>
      <c r="Q39" s="120" t="b">
        <v>1</v>
      </c>
      <c r="R39" s="120" t="b">
        <v>1</v>
      </c>
      <c r="T39" s="11">
        <f t="shared" si="2"/>
        <v>17</v>
      </c>
      <c r="U39" s="381">
        <f t="shared" si="3"/>
        <v>38</v>
      </c>
    </row>
    <row r="40" spans="1:21" x14ac:dyDescent="0.25">
      <c r="A40" s="117">
        <v>1</v>
      </c>
      <c r="B40" s="118">
        <v>2</v>
      </c>
      <c r="C40" s="303">
        <f>TPG!J40</f>
        <v>400082</v>
      </c>
      <c r="D40" s="120" t="b">
        <v>1</v>
      </c>
      <c r="E40" s="304" t="str">
        <f>RIGHT(TPG!C40,4)&amp;"."&amp;TPG!M40&amp;"."&amp;TPG!K40&amp;"."&amp;$C$5</f>
        <v>2026.TPG.I01.Jn21</v>
      </c>
      <c r="F40" s="305">
        <f t="shared" ca="1" si="0"/>
        <v>44361</v>
      </c>
      <c r="G40" s="306">
        <f>TPG!S40</f>
        <v>0</v>
      </c>
      <c r="H40" s="124">
        <f t="shared" ca="1" si="1"/>
        <v>44361</v>
      </c>
      <c r="I40" s="125">
        <v>0</v>
      </c>
      <c r="J40" s="304" t="str">
        <f>LEFT(TPG!D40,20)&amp;"."&amp;TPGPAY!E40</f>
        <v>Frith Manor School.2026.TPG.I01.Jn21</v>
      </c>
      <c r="K40" s="120" t="b">
        <v>1</v>
      </c>
      <c r="L40" s="126" t="s">
        <v>3686</v>
      </c>
      <c r="M40" s="120" t="b">
        <v>1</v>
      </c>
      <c r="N40" s="120" t="s">
        <v>3687</v>
      </c>
      <c r="O40" s="307" t="str">
        <f>TPG!I40</f>
        <v>11294/543965</v>
      </c>
      <c r="P40" s="120" t="b">
        <v>1</v>
      </c>
      <c r="Q40" s="120" t="b">
        <v>1</v>
      </c>
      <c r="R40" s="120" t="b">
        <v>1</v>
      </c>
      <c r="T40" s="11">
        <f t="shared" si="2"/>
        <v>17</v>
      </c>
      <c r="U40" s="381">
        <f t="shared" si="3"/>
        <v>36</v>
      </c>
    </row>
    <row r="41" spans="1:21" x14ac:dyDescent="0.25">
      <c r="A41" s="117">
        <v>1</v>
      </c>
      <c r="B41" s="118">
        <v>2</v>
      </c>
      <c r="C41" s="303">
        <f>TPG!J41</f>
        <v>400035</v>
      </c>
      <c r="D41" s="120" t="b">
        <v>1</v>
      </c>
      <c r="E41" s="304" t="str">
        <f>RIGHT(TPG!C41,4)&amp;"."&amp;TPG!M41&amp;"."&amp;TPG!K41&amp;"."&amp;$C$5</f>
        <v>2029.TPG.I01.Jn21</v>
      </c>
      <c r="F41" s="305">
        <f t="shared" ca="1" si="0"/>
        <v>44361</v>
      </c>
      <c r="G41" s="306">
        <f>TPG!S41</f>
        <v>0</v>
      </c>
      <c r="H41" s="124">
        <f t="shared" ca="1" si="1"/>
        <v>44361</v>
      </c>
      <c r="I41" s="125">
        <v>0</v>
      </c>
      <c r="J41" s="304" t="str">
        <f>LEFT(TPG!D41,20)&amp;"."&amp;TPGPAY!E41</f>
        <v>Goldbeaters Primary .2029.TPG.I01.Jn21</v>
      </c>
      <c r="K41" s="120" t="b">
        <v>1</v>
      </c>
      <c r="L41" s="126" t="s">
        <v>3686</v>
      </c>
      <c r="M41" s="120" t="b">
        <v>1</v>
      </c>
      <c r="N41" s="120" t="s">
        <v>3687</v>
      </c>
      <c r="O41" s="307" t="str">
        <f>TPG!I41</f>
        <v>11294/543965</v>
      </c>
      <c r="P41" s="120" t="b">
        <v>1</v>
      </c>
      <c r="Q41" s="120" t="b">
        <v>1</v>
      </c>
      <c r="R41" s="120" t="b">
        <v>1</v>
      </c>
      <c r="T41" s="11">
        <f t="shared" si="2"/>
        <v>17</v>
      </c>
      <c r="U41" s="381">
        <f t="shared" si="3"/>
        <v>38</v>
      </c>
    </row>
    <row r="42" spans="1:21" x14ac:dyDescent="0.25">
      <c r="A42" s="117">
        <v>1</v>
      </c>
      <c r="B42" s="118">
        <v>2</v>
      </c>
      <c r="C42" s="303">
        <f>TPG!J42</f>
        <v>400108</v>
      </c>
      <c r="D42" s="120" t="b">
        <v>1</v>
      </c>
      <c r="E42" s="304" t="str">
        <f>RIGHT(TPG!C42,4)&amp;"."&amp;TPG!M42&amp;"."&amp;TPG!K42&amp;"."&amp;$C$5</f>
        <v>3516.TPG.I01.Jn21</v>
      </c>
      <c r="F42" s="305">
        <f t="shared" ca="1" si="0"/>
        <v>44361</v>
      </c>
      <c r="G42" s="306">
        <f>TPG!S42</f>
        <v>0</v>
      </c>
      <c r="H42" s="124">
        <f t="shared" ca="1" si="1"/>
        <v>44361</v>
      </c>
      <c r="I42" s="125">
        <v>0</v>
      </c>
      <c r="J42" s="304" t="str">
        <f>LEFT(TPG!D42,20)&amp;"."&amp;TPGPAY!E42</f>
        <v>Hasmonean Primary Sc.3516.TPG.I01.Jn21</v>
      </c>
      <c r="K42" s="120" t="b">
        <v>1</v>
      </c>
      <c r="L42" s="126" t="s">
        <v>3686</v>
      </c>
      <c r="M42" s="120" t="b">
        <v>1</v>
      </c>
      <c r="N42" s="120" t="s">
        <v>3687</v>
      </c>
      <c r="O42" s="307" t="str">
        <f>TPG!I42</f>
        <v>11294/543965</v>
      </c>
      <c r="P42" s="120" t="b">
        <v>1</v>
      </c>
      <c r="Q42" s="120" t="b">
        <v>1</v>
      </c>
      <c r="R42" s="120" t="b">
        <v>1</v>
      </c>
      <c r="T42" s="11">
        <f t="shared" si="2"/>
        <v>17</v>
      </c>
      <c r="U42" s="381">
        <f t="shared" si="3"/>
        <v>38</v>
      </c>
    </row>
    <row r="43" spans="1:21" x14ac:dyDescent="0.25">
      <c r="A43" s="117">
        <v>1</v>
      </c>
      <c r="B43" s="118">
        <v>2</v>
      </c>
      <c r="C43" s="303">
        <f>TPG!J43</f>
        <v>400026</v>
      </c>
      <c r="D43" s="120" t="b">
        <v>1</v>
      </c>
      <c r="E43" s="304" t="str">
        <f>RIGHT(TPG!C43,4)&amp;"."&amp;TPG!M43&amp;"."&amp;TPG!K43&amp;"."&amp;$C$5</f>
        <v>2031.TPG.I01.Jn21</v>
      </c>
      <c r="F43" s="305">
        <f t="shared" ca="1" si="0"/>
        <v>44361</v>
      </c>
      <c r="G43" s="306">
        <f>TPG!S43</f>
        <v>0</v>
      </c>
      <c r="H43" s="124">
        <f t="shared" ca="1" si="1"/>
        <v>44361</v>
      </c>
      <c r="I43" s="125">
        <v>0</v>
      </c>
      <c r="J43" s="304" t="str">
        <f>LEFT(TPG!D43,20)&amp;"."&amp;TPGPAY!E43</f>
        <v>Hollickwood JMI Scho.2031.TPG.I01.Jn21</v>
      </c>
      <c r="K43" s="120" t="b">
        <v>1</v>
      </c>
      <c r="L43" s="126" t="s">
        <v>3686</v>
      </c>
      <c r="M43" s="120" t="b">
        <v>1</v>
      </c>
      <c r="N43" s="120" t="s">
        <v>3687</v>
      </c>
      <c r="O43" s="307" t="str">
        <f>TPG!I43</f>
        <v>11294/543965</v>
      </c>
      <c r="P43" s="120" t="b">
        <v>1</v>
      </c>
      <c r="Q43" s="120" t="b">
        <v>1</v>
      </c>
      <c r="R43" s="120" t="b">
        <v>1</v>
      </c>
      <c r="T43" s="11">
        <f t="shared" si="2"/>
        <v>17</v>
      </c>
      <c r="U43" s="381">
        <f t="shared" si="3"/>
        <v>38</v>
      </c>
    </row>
    <row r="44" spans="1:21" x14ac:dyDescent="0.25">
      <c r="A44" s="117">
        <v>1</v>
      </c>
      <c r="B44" s="118">
        <v>2</v>
      </c>
      <c r="C44" s="303">
        <f>TPG!J44</f>
        <v>400084</v>
      </c>
      <c r="D44" s="120" t="b">
        <v>1</v>
      </c>
      <c r="E44" s="304" t="str">
        <f>RIGHT(TPG!C44,4)&amp;"."&amp;TPG!M44&amp;"."&amp;TPG!K44&amp;"."&amp;$C$5</f>
        <v>2032.TPG.I01.Jn21</v>
      </c>
      <c r="F44" s="305">
        <f t="shared" ca="1" si="0"/>
        <v>44361</v>
      </c>
      <c r="G44" s="306">
        <f>TPG!S44</f>
        <v>0</v>
      </c>
      <c r="H44" s="124">
        <f t="shared" ca="1" si="1"/>
        <v>44361</v>
      </c>
      <c r="I44" s="125">
        <v>0</v>
      </c>
      <c r="J44" s="304" t="str">
        <f>LEFT(TPG!D44,20)&amp;"."&amp;TPGPAY!E44</f>
        <v>Holly Park School.2032.TPG.I01.Jn21</v>
      </c>
      <c r="K44" s="120" t="b">
        <v>1</v>
      </c>
      <c r="L44" s="126" t="s">
        <v>3686</v>
      </c>
      <c r="M44" s="120" t="b">
        <v>1</v>
      </c>
      <c r="N44" s="120" t="s">
        <v>3687</v>
      </c>
      <c r="O44" s="307" t="str">
        <f>TPG!I44</f>
        <v>11294/543965</v>
      </c>
      <c r="P44" s="120" t="b">
        <v>1</v>
      </c>
      <c r="Q44" s="120" t="b">
        <v>1</v>
      </c>
      <c r="R44" s="120" t="b">
        <v>1</v>
      </c>
      <c r="T44" s="11">
        <f t="shared" si="2"/>
        <v>17</v>
      </c>
      <c r="U44" s="381">
        <f t="shared" si="3"/>
        <v>35</v>
      </c>
    </row>
    <row r="45" spans="1:21" x14ac:dyDescent="0.25">
      <c r="A45" s="117">
        <v>1</v>
      </c>
      <c r="B45" s="118">
        <v>2</v>
      </c>
      <c r="C45" s="303">
        <f>TPG!J45</f>
        <v>400008</v>
      </c>
      <c r="D45" s="120" t="b">
        <v>1</v>
      </c>
      <c r="E45" s="304" t="str">
        <f>RIGHT(TPG!C45,4)&amp;"."&amp;TPG!M45&amp;"."&amp;TPG!K45&amp;"."&amp;$C$5</f>
        <v>3304.TPG.I01.Jn21</v>
      </c>
      <c r="F45" s="305">
        <f t="shared" ca="1" si="0"/>
        <v>44361</v>
      </c>
      <c r="G45" s="306">
        <f>TPG!S45</f>
        <v>0</v>
      </c>
      <c r="H45" s="124">
        <f t="shared" ca="1" si="1"/>
        <v>44361</v>
      </c>
      <c r="I45" s="125">
        <v>0</v>
      </c>
      <c r="J45" s="304" t="str">
        <f>LEFT(TPG!D45,20)&amp;"."&amp;TPGPAY!E45</f>
        <v>Holy Trinity School.3304.TPG.I01.Jn21</v>
      </c>
      <c r="K45" s="120" t="b">
        <v>1</v>
      </c>
      <c r="L45" s="126" t="s">
        <v>3686</v>
      </c>
      <c r="M45" s="120" t="b">
        <v>1</v>
      </c>
      <c r="N45" s="120" t="s">
        <v>3687</v>
      </c>
      <c r="O45" s="307" t="str">
        <f>TPG!I45</f>
        <v>11294/543965</v>
      </c>
      <c r="P45" s="120" t="b">
        <v>1</v>
      </c>
      <c r="Q45" s="120" t="b">
        <v>1</v>
      </c>
      <c r="R45" s="120" t="b">
        <v>1</v>
      </c>
      <c r="T45" s="11">
        <f t="shared" si="2"/>
        <v>17</v>
      </c>
      <c r="U45" s="381">
        <f t="shared" si="3"/>
        <v>37</v>
      </c>
    </row>
    <row r="46" spans="1:21" x14ac:dyDescent="0.25">
      <c r="A46" s="117">
        <v>1</v>
      </c>
      <c r="B46" s="118">
        <v>2</v>
      </c>
      <c r="C46" s="303">
        <f>TPG!J46</f>
        <v>400046</v>
      </c>
      <c r="D46" s="120" t="b">
        <v>1</v>
      </c>
      <c r="E46" s="304" t="str">
        <f>RIGHT(TPG!C46,4)&amp;"."&amp;TPG!M46&amp;"."&amp;TPG!K46&amp;"."&amp;$C$5</f>
        <v>2036.TPG.I01.Jn21</v>
      </c>
      <c r="F46" s="305">
        <f t="shared" ca="1" si="0"/>
        <v>44361</v>
      </c>
      <c r="G46" s="306">
        <f>TPG!S46</f>
        <v>0</v>
      </c>
      <c r="H46" s="124">
        <f t="shared" ca="1" si="1"/>
        <v>44361</v>
      </c>
      <c r="I46" s="125">
        <v>0</v>
      </c>
      <c r="J46" s="304" t="str">
        <f>LEFT(TPG!D46,20)&amp;"."&amp;TPGPAY!E46</f>
        <v>Livingstone School.2036.TPG.I01.Jn21</v>
      </c>
      <c r="K46" s="120" t="b">
        <v>1</v>
      </c>
      <c r="L46" s="126" t="s">
        <v>3686</v>
      </c>
      <c r="M46" s="120" t="b">
        <v>1</v>
      </c>
      <c r="N46" s="120" t="s">
        <v>3687</v>
      </c>
      <c r="O46" s="307" t="str">
        <f>TPG!I46</f>
        <v>11294/543965</v>
      </c>
      <c r="P46" s="120" t="b">
        <v>1</v>
      </c>
      <c r="Q46" s="120" t="b">
        <v>1</v>
      </c>
      <c r="R46" s="120" t="b">
        <v>1</v>
      </c>
      <c r="T46" s="11">
        <f t="shared" si="2"/>
        <v>17</v>
      </c>
      <c r="U46" s="381">
        <f t="shared" si="3"/>
        <v>36</v>
      </c>
    </row>
    <row r="47" spans="1:21" x14ac:dyDescent="0.25">
      <c r="A47" s="117">
        <v>1</v>
      </c>
      <c r="B47" s="118">
        <v>2</v>
      </c>
      <c r="C47" s="303">
        <f>TPG!J47</f>
        <v>400030</v>
      </c>
      <c r="D47" s="120" t="b">
        <v>1</v>
      </c>
      <c r="E47" s="304" t="str">
        <f>RIGHT(TPG!C47,4)&amp;"."&amp;TPG!M47&amp;"."&amp;TPG!K47&amp;"."&amp;$C$5</f>
        <v>2037.TPG.I01.Jn21</v>
      </c>
      <c r="F47" s="305">
        <f t="shared" ca="1" si="0"/>
        <v>44361</v>
      </c>
      <c r="G47" s="306">
        <f>TPG!S47</f>
        <v>0</v>
      </c>
      <c r="H47" s="124">
        <f t="shared" ca="1" si="1"/>
        <v>44361</v>
      </c>
      <c r="I47" s="125">
        <v>0</v>
      </c>
      <c r="J47" s="304" t="str">
        <f>LEFT(TPG!D47,20)&amp;"."&amp;TPGPAY!E47</f>
        <v>Manorside Primary Sc.2037.TPG.I01.Jn21</v>
      </c>
      <c r="K47" s="120" t="b">
        <v>1</v>
      </c>
      <c r="L47" s="126" t="s">
        <v>3686</v>
      </c>
      <c r="M47" s="120" t="b">
        <v>1</v>
      </c>
      <c r="N47" s="120" t="s">
        <v>3687</v>
      </c>
      <c r="O47" s="307" t="str">
        <f>TPG!I47</f>
        <v>11294/543965</v>
      </c>
      <c r="P47" s="120" t="b">
        <v>1</v>
      </c>
      <c r="Q47" s="120" t="b">
        <v>1</v>
      </c>
      <c r="R47" s="120" t="b">
        <v>1</v>
      </c>
      <c r="T47" s="11">
        <f t="shared" si="2"/>
        <v>17</v>
      </c>
      <c r="U47" s="381">
        <f t="shared" si="3"/>
        <v>38</v>
      </c>
    </row>
    <row r="48" spans="1:21" x14ac:dyDescent="0.25">
      <c r="A48" s="117">
        <v>1</v>
      </c>
      <c r="B48" s="118">
        <v>2</v>
      </c>
      <c r="C48" s="303">
        <f>TPG!J48</f>
        <v>400130</v>
      </c>
      <c r="D48" s="120" t="b">
        <v>1</v>
      </c>
      <c r="E48" s="304" t="str">
        <f>RIGHT(TPG!C48,4)&amp;"."&amp;TPG!M48&amp;"."&amp;TPG!K48&amp;"."&amp;$C$5</f>
        <v>3523.TPG.I01.Jn21</v>
      </c>
      <c r="F48" s="305">
        <f t="shared" ca="1" si="0"/>
        <v>44361</v>
      </c>
      <c r="G48" s="306">
        <f>TPG!S48</f>
        <v>0</v>
      </c>
      <c r="H48" s="124">
        <f t="shared" ca="1" si="1"/>
        <v>44361</v>
      </c>
      <c r="I48" s="125">
        <v>0</v>
      </c>
      <c r="J48" s="304" t="str">
        <f>LEFT(TPG!D48,20)&amp;"."&amp;TPGPAY!E48</f>
        <v>Martin Primary Schoo.3523.TPG.I01.Jn21</v>
      </c>
      <c r="K48" s="120" t="b">
        <v>1</v>
      </c>
      <c r="L48" s="126" t="s">
        <v>3686</v>
      </c>
      <c r="M48" s="120" t="b">
        <v>1</v>
      </c>
      <c r="N48" s="120" t="s">
        <v>3687</v>
      </c>
      <c r="O48" s="307" t="str">
        <f>TPG!I48</f>
        <v>11294/543965</v>
      </c>
      <c r="P48" s="120" t="b">
        <v>1</v>
      </c>
      <c r="Q48" s="120" t="b">
        <v>1</v>
      </c>
      <c r="R48" s="120" t="b">
        <v>1</v>
      </c>
      <c r="T48" s="11">
        <f t="shared" si="2"/>
        <v>17</v>
      </c>
      <c r="U48" s="381">
        <f t="shared" si="3"/>
        <v>38</v>
      </c>
    </row>
    <row r="49" spans="1:21" x14ac:dyDescent="0.25">
      <c r="A49" s="117">
        <v>1</v>
      </c>
      <c r="B49" s="118">
        <v>2</v>
      </c>
      <c r="C49" s="303">
        <f>TPG!J49</f>
        <v>400112</v>
      </c>
      <c r="D49" s="120" t="b">
        <v>1</v>
      </c>
      <c r="E49" s="304" t="str">
        <f>RIGHT(TPG!C49,4)&amp;"."&amp;TPG!M49&amp;"."&amp;TPG!K49&amp;"."&amp;$C$5</f>
        <v>5948.TPG.I01.Jn21</v>
      </c>
      <c r="F49" s="305">
        <f t="shared" ca="1" si="0"/>
        <v>44361</v>
      </c>
      <c r="G49" s="306">
        <f>TPG!S49</f>
        <v>0</v>
      </c>
      <c r="H49" s="124">
        <f t="shared" ca="1" si="1"/>
        <v>44361</v>
      </c>
      <c r="I49" s="125">
        <v>0</v>
      </c>
      <c r="J49" s="304" t="str">
        <f>LEFT(TPG!D49,20)&amp;"."&amp;TPGPAY!E49</f>
        <v>Mathilda Marks-Kenne.5948.TPG.I01.Jn21</v>
      </c>
      <c r="K49" s="120" t="b">
        <v>1</v>
      </c>
      <c r="L49" s="126" t="s">
        <v>3686</v>
      </c>
      <c r="M49" s="120" t="b">
        <v>1</v>
      </c>
      <c r="N49" s="120" t="s">
        <v>3687</v>
      </c>
      <c r="O49" s="307" t="str">
        <f>TPG!I49</f>
        <v>11294/543965</v>
      </c>
      <c r="P49" s="120" t="b">
        <v>1</v>
      </c>
      <c r="Q49" s="120" t="b">
        <v>1</v>
      </c>
      <c r="R49" s="120" t="b">
        <v>1</v>
      </c>
      <c r="T49" s="11">
        <f t="shared" si="2"/>
        <v>17</v>
      </c>
      <c r="U49" s="381">
        <f t="shared" si="3"/>
        <v>38</v>
      </c>
    </row>
    <row r="50" spans="1:21" x14ac:dyDescent="0.25">
      <c r="A50" s="117">
        <v>1</v>
      </c>
      <c r="B50" s="118">
        <v>2</v>
      </c>
      <c r="C50" s="303">
        <f>TPG!J50</f>
        <v>400110</v>
      </c>
      <c r="D50" s="120" t="b">
        <v>1</v>
      </c>
      <c r="E50" s="304" t="str">
        <f>RIGHT(TPG!C50,4)&amp;"."&amp;TPG!M50&amp;"."&amp;TPG!K50&amp;"."&amp;$C$5</f>
        <v>5949.TPG.I01.Jn21</v>
      </c>
      <c r="F50" s="305">
        <f t="shared" ca="1" si="0"/>
        <v>44361</v>
      </c>
      <c r="G50" s="306">
        <f>TPG!S50</f>
        <v>0</v>
      </c>
      <c r="H50" s="124">
        <f t="shared" ca="1" si="1"/>
        <v>44361</v>
      </c>
      <c r="I50" s="125">
        <v>0</v>
      </c>
      <c r="J50" s="304" t="str">
        <f>LEFT(TPG!D50,20)&amp;"."&amp;TPGPAY!E50</f>
        <v>Menorah Foundation S.5949.TPG.I01.Jn21</v>
      </c>
      <c r="K50" s="120" t="b">
        <v>1</v>
      </c>
      <c r="L50" s="126" t="s">
        <v>3686</v>
      </c>
      <c r="M50" s="120" t="b">
        <v>1</v>
      </c>
      <c r="N50" s="120" t="s">
        <v>3687</v>
      </c>
      <c r="O50" s="307" t="str">
        <f>TPG!I50</f>
        <v>11294/543965</v>
      </c>
      <c r="P50" s="120" t="b">
        <v>1</v>
      </c>
      <c r="Q50" s="120" t="b">
        <v>1</v>
      </c>
      <c r="R50" s="120" t="b">
        <v>1</v>
      </c>
      <c r="T50" s="11">
        <f t="shared" si="2"/>
        <v>17</v>
      </c>
      <c r="U50" s="381">
        <f t="shared" si="3"/>
        <v>38</v>
      </c>
    </row>
    <row r="51" spans="1:21" x14ac:dyDescent="0.25">
      <c r="A51" s="117">
        <v>1</v>
      </c>
      <c r="B51" s="118">
        <v>2</v>
      </c>
      <c r="C51" s="303">
        <f>TPG!J51</f>
        <v>400007</v>
      </c>
      <c r="D51" s="120" t="b">
        <v>1</v>
      </c>
      <c r="E51" s="304" t="str">
        <f>RIGHT(TPG!C51,4)&amp;"."&amp;TPG!M51&amp;"."&amp;TPG!K51&amp;"."&amp;$C$5</f>
        <v>3513.TPG.I01.Jn21</v>
      </c>
      <c r="F51" s="305">
        <f t="shared" ca="1" si="0"/>
        <v>44361</v>
      </c>
      <c r="G51" s="306">
        <f>TPG!S51</f>
        <v>0</v>
      </c>
      <c r="H51" s="124">
        <f t="shared" ca="1" si="1"/>
        <v>44361</v>
      </c>
      <c r="I51" s="125">
        <v>0</v>
      </c>
      <c r="J51" s="304" t="str">
        <f>LEFT(TPG!D51,20)&amp;"."&amp;TPGPAY!E51</f>
        <v>Menorah Primary Scho.3513.TPG.I01.Jn21</v>
      </c>
      <c r="K51" s="120" t="b">
        <v>1</v>
      </c>
      <c r="L51" s="126" t="s">
        <v>3686</v>
      </c>
      <c r="M51" s="120" t="b">
        <v>1</v>
      </c>
      <c r="N51" s="120" t="s">
        <v>3687</v>
      </c>
      <c r="O51" s="307" t="str">
        <f>TPG!I51</f>
        <v>11294/543965</v>
      </c>
      <c r="P51" s="120" t="b">
        <v>1</v>
      </c>
      <c r="Q51" s="120" t="b">
        <v>1</v>
      </c>
      <c r="R51" s="120" t="b">
        <v>1</v>
      </c>
      <c r="T51" s="11">
        <f t="shared" si="2"/>
        <v>17</v>
      </c>
      <c r="U51" s="381">
        <f t="shared" si="3"/>
        <v>38</v>
      </c>
    </row>
    <row r="52" spans="1:21" x14ac:dyDescent="0.25">
      <c r="A52" s="117">
        <v>1</v>
      </c>
      <c r="B52" s="118">
        <v>2</v>
      </c>
      <c r="C52" s="303">
        <f>TPG!J52</f>
        <v>158733</v>
      </c>
      <c r="D52" s="120" t="b">
        <v>1</v>
      </c>
      <c r="E52" s="304" t="str">
        <f>RIGHT(TPG!C52,4)&amp;"."&amp;TPG!M52&amp;"."&amp;TPG!K52&amp;"."&amp;$C$5</f>
        <v>2053.TPG.I01.Jn21</v>
      </c>
      <c r="F52" s="305">
        <f t="shared" ca="1" si="0"/>
        <v>44361</v>
      </c>
      <c r="G52" s="306">
        <f>TPG!S52</f>
        <v>0</v>
      </c>
      <c r="H52" s="124">
        <f t="shared" ca="1" si="1"/>
        <v>44361</v>
      </c>
      <c r="I52" s="125">
        <v>0</v>
      </c>
      <c r="J52" s="304" t="str">
        <f>LEFT(TPG!D52,20)&amp;"."&amp;TPGPAY!E52</f>
        <v>Noam Primary School.2053.TPG.I01.Jn21</v>
      </c>
      <c r="K52" s="120" t="b">
        <v>1</v>
      </c>
      <c r="L52" s="126" t="s">
        <v>3686</v>
      </c>
      <c r="M52" s="120" t="b">
        <v>1</v>
      </c>
      <c r="N52" s="120" t="s">
        <v>3687</v>
      </c>
      <c r="O52" s="307" t="str">
        <f>TPG!I52</f>
        <v>11294/543965</v>
      </c>
      <c r="P52" s="120" t="b">
        <v>1</v>
      </c>
      <c r="Q52" s="120" t="b">
        <v>1</v>
      </c>
      <c r="R52" s="120" t="b">
        <v>1</v>
      </c>
      <c r="T52" s="11">
        <f t="shared" si="2"/>
        <v>17</v>
      </c>
      <c r="U52" s="381">
        <f t="shared" si="3"/>
        <v>37</v>
      </c>
    </row>
    <row r="53" spans="1:21" x14ac:dyDescent="0.25">
      <c r="A53" s="117">
        <v>1</v>
      </c>
      <c r="B53" s="118">
        <v>2</v>
      </c>
      <c r="C53" s="303">
        <f>TPG!J53</f>
        <v>400089</v>
      </c>
      <c r="D53" s="120" t="b">
        <v>1</v>
      </c>
      <c r="E53" s="304" t="str">
        <f>RIGHT(TPG!C53,4)&amp;"."&amp;TPG!M53&amp;"."&amp;TPG!K53&amp;"."&amp;$C$5</f>
        <v>2045.TPG.I01.Jn21</v>
      </c>
      <c r="F53" s="305">
        <f t="shared" ca="1" si="0"/>
        <v>44361</v>
      </c>
      <c r="G53" s="306">
        <f>TPG!S53</f>
        <v>0</v>
      </c>
      <c r="H53" s="124">
        <f t="shared" ca="1" si="1"/>
        <v>44361</v>
      </c>
      <c r="I53" s="125">
        <v>0</v>
      </c>
      <c r="J53" s="304" t="str">
        <f>LEFT(TPG!D53,20)&amp;"."&amp;TPGPAY!E53</f>
        <v>Northside School.2045.TPG.I01.Jn21</v>
      </c>
      <c r="K53" s="120" t="b">
        <v>1</v>
      </c>
      <c r="L53" s="126" t="s">
        <v>3686</v>
      </c>
      <c r="M53" s="120" t="b">
        <v>1</v>
      </c>
      <c r="N53" s="120" t="s">
        <v>3687</v>
      </c>
      <c r="O53" s="307" t="str">
        <f>TPG!I53</f>
        <v>11294/543965</v>
      </c>
      <c r="P53" s="120" t="b">
        <v>1</v>
      </c>
      <c r="Q53" s="120" t="b">
        <v>1</v>
      </c>
      <c r="R53" s="120" t="b">
        <v>1</v>
      </c>
      <c r="T53" s="11">
        <f t="shared" si="2"/>
        <v>17</v>
      </c>
      <c r="U53" s="381">
        <f t="shared" si="3"/>
        <v>34</v>
      </c>
    </row>
    <row r="54" spans="1:21" x14ac:dyDescent="0.25">
      <c r="A54" s="117">
        <v>1</v>
      </c>
      <c r="B54" s="118">
        <v>2</v>
      </c>
      <c r="C54" s="303">
        <f>TPG!J54</f>
        <v>400113</v>
      </c>
      <c r="D54" s="120" t="b">
        <v>1</v>
      </c>
      <c r="E54" s="304" t="str">
        <f>RIGHT(TPG!C54,4)&amp;"."&amp;TPG!M54&amp;"."&amp;TPG!K54&amp;"."&amp;$C$5</f>
        <v>2077.TPG.I01.Jn21</v>
      </c>
      <c r="F54" s="305">
        <f t="shared" ca="1" si="0"/>
        <v>44361</v>
      </c>
      <c r="G54" s="306">
        <f>TPG!S54</f>
        <v>0</v>
      </c>
      <c r="H54" s="124">
        <f t="shared" ca="1" si="1"/>
        <v>44361</v>
      </c>
      <c r="I54" s="125">
        <v>0</v>
      </c>
      <c r="J54" s="304" t="str">
        <f>LEFT(TPG!D54,20)&amp;"."&amp;TPGPAY!E54</f>
        <v>Orion Primary School.2077.TPG.I01.Jn21</v>
      </c>
      <c r="K54" s="120" t="b">
        <v>1</v>
      </c>
      <c r="L54" s="126" t="s">
        <v>3686</v>
      </c>
      <c r="M54" s="120" t="b">
        <v>1</v>
      </c>
      <c r="N54" s="120" t="s">
        <v>3687</v>
      </c>
      <c r="O54" s="307" t="str">
        <f>TPG!I54</f>
        <v>11294/543965</v>
      </c>
      <c r="P54" s="120" t="b">
        <v>1</v>
      </c>
      <c r="Q54" s="120" t="b">
        <v>1</v>
      </c>
      <c r="R54" s="120" t="b">
        <v>1</v>
      </c>
      <c r="T54" s="11">
        <f t="shared" si="2"/>
        <v>17</v>
      </c>
      <c r="U54" s="381">
        <f t="shared" si="3"/>
        <v>38</v>
      </c>
    </row>
    <row r="55" spans="1:21" x14ac:dyDescent="0.25">
      <c r="A55" s="117">
        <v>1</v>
      </c>
      <c r="B55" s="118">
        <v>2</v>
      </c>
      <c r="C55" s="303">
        <f>TPG!J55</f>
        <v>400003</v>
      </c>
      <c r="D55" s="120" t="b">
        <v>1</v>
      </c>
      <c r="E55" s="304" t="str">
        <f>RIGHT(TPG!C55,4)&amp;"."&amp;TPG!M55&amp;"."&amp;TPG!K55&amp;"."&amp;$C$5</f>
        <v>3501.TPG.I01.Jn21</v>
      </c>
      <c r="F55" s="305">
        <f t="shared" ca="1" si="0"/>
        <v>44361</v>
      </c>
      <c r="G55" s="306">
        <f>TPG!S55</f>
        <v>0</v>
      </c>
      <c r="H55" s="124">
        <f t="shared" ca="1" si="1"/>
        <v>44361</v>
      </c>
      <c r="I55" s="125">
        <v>0</v>
      </c>
      <c r="J55" s="304" t="str">
        <f>LEFT(TPG!D55,20)&amp;"."&amp;TPGPAY!E55</f>
        <v>Our Lady of Lourdes .3501.TPG.I01.Jn21</v>
      </c>
      <c r="K55" s="120" t="b">
        <v>1</v>
      </c>
      <c r="L55" s="126" t="s">
        <v>3686</v>
      </c>
      <c r="M55" s="120" t="b">
        <v>1</v>
      </c>
      <c r="N55" s="120" t="s">
        <v>3687</v>
      </c>
      <c r="O55" s="307" t="str">
        <f>TPG!I55</f>
        <v>11294/543965</v>
      </c>
      <c r="P55" s="120" t="b">
        <v>1</v>
      </c>
      <c r="Q55" s="120" t="b">
        <v>1</v>
      </c>
      <c r="R55" s="120" t="b">
        <v>1</v>
      </c>
      <c r="T55" s="11">
        <f t="shared" si="2"/>
        <v>17</v>
      </c>
      <c r="U55" s="381">
        <f t="shared" si="3"/>
        <v>38</v>
      </c>
    </row>
    <row r="56" spans="1:21" x14ac:dyDescent="0.25">
      <c r="A56" s="117">
        <v>1</v>
      </c>
      <c r="B56" s="118">
        <v>2</v>
      </c>
      <c r="C56" s="303">
        <f>TPG!J56</f>
        <v>400012</v>
      </c>
      <c r="D56" s="120" t="b">
        <v>1</v>
      </c>
      <c r="E56" s="304" t="str">
        <f>RIGHT(TPG!C56,4)&amp;"."&amp;TPG!M56&amp;"."&amp;TPG!K56&amp;"."&amp;$C$5</f>
        <v>2071.TPG.I01.Jn21</v>
      </c>
      <c r="F56" s="305">
        <f t="shared" ca="1" si="0"/>
        <v>44361</v>
      </c>
      <c r="G56" s="306">
        <f>TPG!S56</f>
        <v>0</v>
      </c>
      <c r="H56" s="124">
        <f t="shared" ca="1" si="1"/>
        <v>44361</v>
      </c>
      <c r="I56" s="125">
        <v>0</v>
      </c>
      <c r="J56" s="304" t="str">
        <f>LEFT(TPG!D56,20)&amp;"."&amp;TPGPAY!E56</f>
        <v>Queenswell Infant an.2071.TPG.I01.Jn21</v>
      </c>
      <c r="K56" s="120" t="b">
        <v>1</v>
      </c>
      <c r="L56" s="126" t="s">
        <v>3686</v>
      </c>
      <c r="M56" s="120" t="b">
        <v>1</v>
      </c>
      <c r="N56" s="120" t="s">
        <v>3687</v>
      </c>
      <c r="O56" s="307" t="str">
        <f>TPG!I56</f>
        <v>11294/543965</v>
      </c>
      <c r="P56" s="120" t="b">
        <v>1</v>
      </c>
      <c r="Q56" s="120" t="b">
        <v>1</v>
      </c>
      <c r="R56" s="120" t="b">
        <v>1</v>
      </c>
      <c r="T56" s="11">
        <f t="shared" si="2"/>
        <v>17</v>
      </c>
      <c r="U56" s="381">
        <f t="shared" si="3"/>
        <v>38</v>
      </c>
    </row>
    <row r="57" spans="1:21" x14ac:dyDescent="0.25">
      <c r="A57" s="117">
        <v>1</v>
      </c>
      <c r="B57" s="118">
        <v>2</v>
      </c>
      <c r="C57" s="303">
        <f>TPG!J57</f>
        <v>400093</v>
      </c>
      <c r="D57" s="120" t="b">
        <v>1</v>
      </c>
      <c r="E57" s="304" t="str">
        <f>RIGHT(TPG!C57,4)&amp;"."&amp;TPG!M57&amp;"."&amp;TPG!K57&amp;"."&amp;$C$5</f>
        <v>3512.TPG.I01.Jn21</v>
      </c>
      <c r="F57" s="305">
        <f t="shared" ca="1" si="0"/>
        <v>44361</v>
      </c>
      <c r="G57" s="306">
        <f>TPG!S57</f>
        <v>0</v>
      </c>
      <c r="H57" s="124">
        <f t="shared" ca="1" si="1"/>
        <v>44361</v>
      </c>
      <c r="I57" s="125">
        <v>0</v>
      </c>
      <c r="J57" s="304" t="str">
        <f>LEFT(TPG!D57,20)&amp;"."&amp;TPGPAY!E57</f>
        <v>Rosh Pinah.3512.TPG.I01.Jn21</v>
      </c>
      <c r="K57" s="120" t="b">
        <v>1</v>
      </c>
      <c r="L57" s="126" t="s">
        <v>3686</v>
      </c>
      <c r="M57" s="120" t="b">
        <v>1</v>
      </c>
      <c r="N57" s="120" t="s">
        <v>3687</v>
      </c>
      <c r="O57" s="307" t="str">
        <f>TPG!I57</f>
        <v>11294/543965</v>
      </c>
      <c r="P57" s="120" t="b">
        <v>1</v>
      </c>
      <c r="Q57" s="120" t="b">
        <v>1</v>
      </c>
      <c r="R57" s="120" t="b">
        <v>1</v>
      </c>
      <c r="T57" s="11">
        <f t="shared" si="2"/>
        <v>17</v>
      </c>
      <c r="U57" s="381">
        <f t="shared" si="3"/>
        <v>28</v>
      </c>
    </row>
    <row r="58" spans="1:21" x14ac:dyDescent="0.25">
      <c r="A58" s="117">
        <v>1</v>
      </c>
      <c r="B58" s="118">
        <v>2</v>
      </c>
      <c r="C58" s="303">
        <f>TPG!J58</f>
        <v>400096</v>
      </c>
      <c r="D58" s="120" t="b">
        <v>1</v>
      </c>
      <c r="E58" s="304" t="str">
        <f>RIGHT(TPG!C58,4)&amp;"."&amp;TPG!M58&amp;"."&amp;TPG!K58&amp;"."&amp;$C$5</f>
        <v>3502.TPG.I01.Jn21</v>
      </c>
      <c r="F58" s="305">
        <f t="shared" ca="1" si="0"/>
        <v>44361</v>
      </c>
      <c r="G58" s="306">
        <f>TPG!S58</f>
        <v>0</v>
      </c>
      <c r="H58" s="124">
        <f t="shared" ca="1" si="1"/>
        <v>44361</v>
      </c>
      <c r="I58" s="125">
        <v>0</v>
      </c>
      <c r="J58" s="304" t="str">
        <f>LEFT(TPG!D58,20)&amp;"."&amp;TPGPAY!E58</f>
        <v>St Agnes RC Primary .3502.TPG.I01.Jn21</v>
      </c>
      <c r="K58" s="120" t="b">
        <v>1</v>
      </c>
      <c r="L58" s="126" t="s">
        <v>3686</v>
      </c>
      <c r="M58" s="120" t="b">
        <v>1</v>
      </c>
      <c r="N58" s="120" t="s">
        <v>3687</v>
      </c>
      <c r="O58" s="307" t="str">
        <f>TPG!I58</f>
        <v>11294/543965</v>
      </c>
      <c r="P58" s="120" t="b">
        <v>1</v>
      </c>
      <c r="Q58" s="120" t="b">
        <v>1</v>
      </c>
      <c r="R58" s="120" t="b">
        <v>1</v>
      </c>
      <c r="T58" s="11">
        <f t="shared" si="2"/>
        <v>17</v>
      </c>
      <c r="U58" s="381">
        <f t="shared" si="3"/>
        <v>38</v>
      </c>
    </row>
    <row r="59" spans="1:21" x14ac:dyDescent="0.25">
      <c r="A59" s="117">
        <v>1</v>
      </c>
      <c r="B59" s="118">
        <v>2</v>
      </c>
      <c r="C59" s="303">
        <f>TPG!J59</f>
        <v>400064</v>
      </c>
      <c r="D59" s="120" t="b">
        <v>1</v>
      </c>
      <c r="E59" s="304" t="str">
        <f>RIGHT(TPG!C59,4)&amp;"."&amp;TPG!M59&amp;"."&amp;TPG!K59&amp;"."&amp;$C$5</f>
        <v>3504.TPG.I01.Jn21</v>
      </c>
      <c r="F59" s="305">
        <f t="shared" ca="1" si="0"/>
        <v>44361</v>
      </c>
      <c r="G59" s="306">
        <f>TPG!S59</f>
        <v>0</v>
      </c>
      <c r="H59" s="124">
        <f t="shared" ca="1" si="1"/>
        <v>44361</v>
      </c>
      <c r="I59" s="125">
        <v>0</v>
      </c>
      <c r="J59" s="304" t="str">
        <f>LEFT(TPG!D59,20)&amp;"."&amp;TPGPAY!E59</f>
        <v>St Catherines R C Pr.3504.TPG.I01.Jn21</v>
      </c>
      <c r="K59" s="120" t="b">
        <v>1</v>
      </c>
      <c r="L59" s="126" t="s">
        <v>3686</v>
      </c>
      <c r="M59" s="120" t="b">
        <v>1</v>
      </c>
      <c r="N59" s="120" t="s">
        <v>3687</v>
      </c>
      <c r="O59" s="307" t="str">
        <f>TPG!I59</f>
        <v>11294/543965</v>
      </c>
      <c r="P59" s="120" t="b">
        <v>1</v>
      </c>
      <c r="Q59" s="120" t="b">
        <v>1</v>
      </c>
      <c r="R59" s="120" t="b">
        <v>1</v>
      </c>
      <c r="T59" s="11">
        <f t="shared" si="2"/>
        <v>17</v>
      </c>
      <c r="U59" s="381">
        <f t="shared" si="3"/>
        <v>38</v>
      </c>
    </row>
    <row r="60" spans="1:21" x14ac:dyDescent="0.25">
      <c r="A60" s="117">
        <v>1</v>
      </c>
      <c r="B60" s="118">
        <v>2</v>
      </c>
      <c r="C60" s="303">
        <f>TPG!J60</f>
        <v>400098</v>
      </c>
      <c r="D60" s="120" t="b">
        <v>1</v>
      </c>
      <c r="E60" s="304" t="str">
        <f>RIGHT(TPG!C60,4)&amp;"."&amp;TPG!M60&amp;"."&amp;TPG!K60&amp;"."&amp;$C$5</f>
        <v>3309.TPG.I01.Jn21</v>
      </c>
      <c r="F60" s="305">
        <f t="shared" ca="1" si="0"/>
        <v>44361</v>
      </c>
      <c r="G60" s="306">
        <f>TPG!S60</f>
        <v>0</v>
      </c>
      <c r="H60" s="124">
        <f t="shared" ca="1" si="1"/>
        <v>44361</v>
      </c>
      <c r="I60" s="125">
        <v>0</v>
      </c>
      <c r="J60" s="304" t="str">
        <f>LEFT(TPG!D60,20)&amp;"."&amp;TPGPAY!E60</f>
        <v>St Johns CE N20.3309.TPG.I01.Jn21</v>
      </c>
      <c r="K60" s="120" t="b">
        <v>1</v>
      </c>
      <c r="L60" s="126" t="s">
        <v>3686</v>
      </c>
      <c r="M60" s="120" t="b">
        <v>1</v>
      </c>
      <c r="N60" s="120" t="s">
        <v>3687</v>
      </c>
      <c r="O60" s="307" t="str">
        <f>TPG!I60</f>
        <v>11294/543965</v>
      </c>
      <c r="P60" s="120" t="b">
        <v>1</v>
      </c>
      <c r="Q60" s="120" t="b">
        <v>1</v>
      </c>
      <c r="R60" s="120" t="b">
        <v>1</v>
      </c>
      <c r="T60" s="11">
        <f t="shared" si="2"/>
        <v>17</v>
      </c>
      <c r="U60" s="381">
        <f t="shared" si="3"/>
        <v>33</v>
      </c>
    </row>
    <row r="61" spans="1:21" x14ac:dyDescent="0.25">
      <c r="A61" s="117">
        <v>1</v>
      </c>
      <c r="B61" s="118">
        <v>2</v>
      </c>
      <c r="C61" s="303">
        <f>TPG!J61</f>
        <v>400114</v>
      </c>
      <c r="D61" s="120" t="b">
        <v>1</v>
      </c>
      <c r="E61" s="304" t="str">
        <f>RIGHT(TPG!C61,4)&amp;"."&amp;TPG!M61&amp;"."&amp;TPG!K61&amp;"."&amp;$C$5</f>
        <v>3307.TPG.I01.Jn21</v>
      </c>
      <c r="F61" s="305">
        <f t="shared" ca="1" si="0"/>
        <v>44361</v>
      </c>
      <c r="G61" s="306">
        <f>TPG!S61</f>
        <v>0</v>
      </c>
      <c r="H61" s="124">
        <f t="shared" ca="1" si="1"/>
        <v>44361</v>
      </c>
      <c r="I61" s="125">
        <v>0</v>
      </c>
      <c r="J61" s="304" t="str">
        <f>LEFT(TPG!D61,20)&amp;"."&amp;TPGPAY!E61</f>
        <v>St John's CE School .3307.TPG.I01.Jn21</v>
      </c>
      <c r="K61" s="120" t="b">
        <v>1</v>
      </c>
      <c r="L61" s="126" t="s">
        <v>3686</v>
      </c>
      <c r="M61" s="120" t="b">
        <v>1</v>
      </c>
      <c r="N61" s="120" t="s">
        <v>3687</v>
      </c>
      <c r="O61" s="307" t="str">
        <f>TPG!I61</f>
        <v>11294/543965</v>
      </c>
      <c r="P61" s="120" t="b">
        <v>1</v>
      </c>
      <c r="Q61" s="120" t="b">
        <v>1</v>
      </c>
      <c r="R61" s="120" t="b">
        <v>1</v>
      </c>
      <c r="T61" s="11">
        <f t="shared" si="2"/>
        <v>17</v>
      </c>
      <c r="U61" s="381">
        <f t="shared" si="3"/>
        <v>38</v>
      </c>
    </row>
    <row r="62" spans="1:21" x14ac:dyDescent="0.25">
      <c r="A62" s="117">
        <v>1</v>
      </c>
      <c r="B62" s="118">
        <v>2</v>
      </c>
      <c r="C62" s="303">
        <f>TPG!J62</f>
        <v>400066</v>
      </c>
      <c r="D62" s="120" t="b">
        <v>1</v>
      </c>
      <c r="E62" s="304" t="str">
        <f>RIGHT(TPG!C62,4)&amp;"."&amp;TPG!M62&amp;"."&amp;TPG!K62&amp;"."&amp;$C$5</f>
        <v>3509.TPG.I01.Jn21</v>
      </c>
      <c r="F62" s="305">
        <f t="shared" ca="1" si="0"/>
        <v>44361</v>
      </c>
      <c r="G62" s="306">
        <f>TPG!S62</f>
        <v>0</v>
      </c>
      <c r="H62" s="124">
        <f t="shared" ca="1" si="1"/>
        <v>44361</v>
      </c>
      <c r="I62" s="125">
        <v>0</v>
      </c>
      <c r="J62" s="304" t="str">
        <f>LEFT(TPG!D62,20)&amp;"."&amp;TPGPAY!E62</f>
        <v>St Joseph's Primary .3509.TPG.I01.Jn21</v>
      </c>
      <c r="K62" s="120" t="b">
        <v>1</v>
      </c>
      <c r="L62" s="126" t="s">
        <v>3686</v>
      </c>
      <c r="M62" s="120" t="b">
        <v>1</v>
      </c>
      <c r="N62" s="120" t="s">
        <v>3687</v>
      </c>
      <c r="O62" s="307" t="str">
        <f>TPG!I62</f>
        <v>11294/543965</v>
      </c>
      <c r="P62" s="120" t="b">
        <v>1</v>
      </c>
      <c r="Q62" s="120" t="b">
        <v>1</v>
      </c>
      <c r="R62" s="120" t="b">
        <v>1</v>
      </c>
      <c r="T62" s="11">
        <f t="shared" si="2"/>
        <v>17</v>
      </c>
      <c r="U62" s="381">
        <f t="shared" si="3"/>
        <v>38</v>
      </c>
    </row>
    <row r="63" spans="1:21" x14ac:dyDescent="0.25">
      <c r="A63" s="117">
        <v>1</v>
      </c>
      <c r="B63" s="118">
        <v>2</v>
      </c>
      <c r="C63" s="303">
        <f>TPG!J63</f>
        <v>400058</v>
      </c>
      <c r="D63" s="120" t="b">
        <v>1</v>
      </c>
      <c r="E63" s="304" t="str">
        <f>RIGHT(TPG!C63,4)&amp;"."&amp;TPG!M63&amp;"."&amp;TPG!K63&amp;"."&amp;$C$5</f>
        <v>3311.TPG.I01.Jn21</v>
      </c>
      <c r="F63" s="305">
        <f t="shared" ca="1" si="0"/>
        <v>44361</v>
      </c>
      <c r="G63" s="306">
        <f>TPG!S63</f>
        <v>0</v>
      </c>
      <c r="H63" s="124">
        <f t="shared" ca="1" si="1"/>
        <v>44361</v>
      </c>
      <c r="I63" s="125">
        <v>0</v>
      </c>
      <c r="J63" s="304" t="str">
        <f>LEFT(TPG!D63,20)&amp;"."&amp;TPGPAY!E63</f>
        <v>St Mary's C E Primar.3311.TPG.I01.Jn21</v>
      </c>
      <c r="K63" s="120" t="b">
        <v>1</v>
      </c>
      <c r="L63" s="126" t="s">
        <v>3686</v>
      </c>
      <c r="M63" s="120" t="b">
        <v>1</v>
      </c>
      <c r="N63" s="120" t="s">
        <v>3687</v>
      </c>
      <c r="O63" s="307" t="str">
        <f>TPG!I63</f>
        <v>11294/543965</v>
      </c>
      <c r="P63" s="120" t="b">
        <v>1</v>
      </c>
      <c r="Q63" s="120" t="b">
        <v>1</v>
      </c>
      <c r="R63" s="120" t="b">
        <v>1</v>
      </c>
      <c r="T63" s="11">
        <f t="shared" si="2"/>
        <v>17</v>
      </c>
      <c r="U63" s="381">
        <f t="shared" si="3"/>
        <v>38</v>
      </c>
    </row>
    <row r="64" spans="1:21" x14ac:dyDescent="0.25">
      <c r="A64" s="117">
        <v>1</v>
      </c>
      <c r="B64" s="118">
        <v>2</v>
      </c>
      <c r="C64" s="303">
        <f>TPG!J64</f>
        <v>400006</v>
      </c>
      <c r="D64" s="120" t="b">
        <v>1</v>
      </c>
      <c r="E64" s="304" t="str">
        <f>RIGHT(TPG!C64,4)&amp;"."&amp;TPG!M64&amp;"."&amp;TPG!K64&amp;"."&amp;$C$5</f>
        <v>3313.TPG.I01.Jn21</v>
      </c>
      <c r="F64" s="305">
        <f t="shared" ca="1" si="0"/>
        <v>44361</v>
      </c>
      <c r="G64" s="306">
        <f>TPG!S64</f>
        <v>0</v>
      </c>
      <c r="H64" s="124">
        <f t="shared" ca="1" si="1"/>
        <v>44361</v>
      </c>
      <c r="I64" s="125">
        <v>0</v>
      </c>
      <c r="J64" s="304" t="str">
        <f>LEFT(TPG!D64,20)&amp;"."&amp;TPGPAY!E64</f>
        <v>St. Pauls CE Primary.3313.TPG.I01.Jn21</v>
      </c>
      <c r="K64" s="120" t="b">
        <v>1</v>
      </c>
      <c r="L64" s="126" t="s">
        <v>3686</v>
      </c>
      <c r="M64" s="120" t="b">
        <v>1</v>
      </c>
      <c r="N64" s="120" t="s">
        <v>3687</v>
      </c>
      <c r="O64" s="307" t="str">
        <f>TPG!I64</f>
        <v>11294/543965</v>
      </c>
      <c r="P64" s="120" t="b">
        <v>1</v>
      </c>
      <c r="Q64" s="120" t="b">
        <v>1</v>
      </c>
      <c r="R64" s="120" t="b">
        <v>1</v>
      </c>
      <c r="T64" s="11">
        <f t="shared" si="2"/>
        <v>17</v>
      </c>
      <c r="U64" s="381">
        <f t="shared" si="3"/>
        <v>38</v>
      </c>
    </row>
    <row r="65" spans="1:21" x14ac:dyDescent="0.25">
      <c r="A65" s="117">
        <v>1</v>
      </c>
      <c r="B65" s="118">
        <v>2</v>
      </c>
      <c r="C65" s="303">
        <f>TPG!J65</f>
        <v>400038</v>
      </c>
      <c r="D65" s="120" t="b">
        <v>1</v>
      </c>
      <c r="E65" s="304" t="str">
        <f>RIGHT(TPG!C65,4)&amp;"."&amp;TPG!M65&amp;"."&amp;TPG!K65&amp;"."&amp;$C$5</f>
        <v>2070.TPG.I01.Jn21</v>
      </c>
      <c r="F65" s="305">
        <f t="shared" ca="1" si="0"/>
        <v>44361</v>
      </c>
      <c r="G65" s="306">
        <f>TPG!S65</f>
        <v>0</v>
      </c>
      <c r="H65" s="124">
        <f t="shared" ca="1" si="1"/>
        <v>44361</v>
      </c>
      <c r="I65" s="125">
        <v>0</v>
      </c>
      <c r="J65" s="304" t="str">
        <f>LEFT(TPG!D65,20)&amp;"."&amp;TPGPAY!E65</f>
        <v>Sunnyfields Primary .2070.TPG.I01.Jn21</v>
      </c>
      <c r="K65" s="120" t="b">
        <v>1</v>
      </c>
      <c r="L65" s="126" t="s">
        <v>3686</v>
      </c>
      <c r="M65" s="120" t="b">
        <v>1</v>
      </c>
      <c r="N65" s="120" t="s">
        <v>3687</v>
      </c>
      <c r="O65" s="307" t="str">
        <f>TPG!I65</f>
        <v>11294/543965</v>
      </c>
      <c r="P65" s="120" t="b">
        <v>1</v>
      </c>
      <c r="Q65" s="120" t="b">
        <v>1</v>
      </c>
      <c r="R65" s="120" t="b">
        <v>1</v>
      </c>
      <c r="T65" s="11">
        <f t="shared" si="2"/>
        <v>17</v>
      </c>
      <c r="U65" s="381">
        <f t="shared" si="3"/>
        <v>38</v>
      </c>
    </row>
    <row r="66" spans="1:21" x14ac:dyDescent="0.25">
      <c r="A66" s="117">
        <v>1</v>
      </c>
      <c r="B66" s="118">
        <v>2</v>
      </c>
      <c r="C66" s="303">
        <f>TPG!J66</f>
        <v>400101</v>
      </c>
      <c r="D66" s="120" t="b">
        <v>1</v>
      </c>
      <c r="E66" s="304" t="str">
        <f>RIGHT(TPG!C66,4)&amp;"."&amp;TPG!M66&amp;"."&amp;TPG!K66&amp;"."&amp;$C$5</f>
        <v>2055.TPG.I01.Jn21</v>
      </c>
      <c r="F66" s="305">
        <f t="shared" ca="1" si="0"/>
        <v>44361</v>
      </c>
      <c r="G66" s="306">
        <f>TPG!S66</f>
        <v>0</v>
      </c>
      <c r="H66" s="124">
        <f t="shared" ca="1" si="1"/>
        <v>44361</v>
      </c>
      <c r="I66" s="125">
        <v>0</v>
      </c>
      <c r="J66" s="304" t="str">
        <f>LEFT(TPG!D66,20)&amp;"."&amp;TPGPAY!E66</f>
        <v>Tudor School.2055.TPG.I01.Jn21</v>
      </c>
      <c r="K66" s="120" t="b">
        <v>1</v>
      </c>
      <c r="L66" s="126" t="s">
        <v>3686</v>
      </c>
      <c r="M66" s="120" t="b">
        <v>1</v>
      </c>
      <c r="N66" s="120" t="s">
        <v>3687</v>
      </c>
      <c r="O66" s="307" t="str">
        <f>TPG!I66</f>
        <v>11294/543965</v>
      </c>
      <c r="P66" s="120" t="b">
        <v>1</v>
      </c>
      <c r="Q66" s="120" t="b">
        <v>1</v>
      </c>
      <c r="R66" s="120" t="b">
        <v>1</v>
      </c>
      <c r="T66" s="11">
        <f t="shared" si="2"/>
        <v>17</v>
      </c>
      <c r="U66" s="381">
        <f t="shared" si="3"/>
        <v>30</v>
      </c>
    </row>
    <row r="67" spans="1:21" x14ac:dyDescent="0.25">
      <c r="A67" s="117">
        <v>1</v>
      </c>
      <c r="B67" s="118">
        <v>2</v>
      </c>
      <c r="C67" s="303">
        <f>TPG!J67</f>
        <v>400053</v>
      </c>
      <c r="D67" s="120" t="b">
        <v>1</v>
      </c>
      <c r="E67" s="304" t="str">
        <f>RIGHT(TPG!C67,4)&amp;"."&amp;TPG!M67&amp;"."&amp;TPG!K67&amp;"."&amp;$C$5</f>
        <v>2057.TPG.I01.Jn21</v>
      </c>
      <c r="F67" s="305">
        <f t="shared" ca="1" si="0"/>
        <v>44361</v>
      </c>
      <c r="G67" s="306">
        <f>TPG!S67</f>
        <v>0</v>
      </c>
      <c r="H67" s="124">
        <f t="shared" ca="1" si="1"/>
        <v>44361</v>
      </c>
      <c r="I67" s="125">
        <v>0</v>
      </c>
      <c r="J67" s="304" t="str">
        <f>LEFT(TPG!D67,20)&amp;"."&amp;TPGPAY!E67</f>
        <v>Underhill School.2057.TPG.I01.Jn21</v>
      </c>
      <c r="K67" s="120" t="b">
        <v>1</v>
      </c>
      <c r="L67" s="126" t="s">
        <v>3686</v>
      </c>
      <c r="M67" s="120" t="b">
        <v>1</v>
      </c>
      <c r="N67" s="120" t="s">
        <v>3687</v>
      </c>
      <c r="O67" s="307" t="str">
        <f>TPG!I67</f>
        <v>11294/543965</v>
      </c>
      <c r="P67" s="120" t="b">
        <v>1</v>
      </c>
      <c r="Q67" s="120" t="b">
        <v>1</v>
      </c>
      <c r="R67" s="120" t="b">
        <v>1</v>
      </c>
      <c r="T67" s="11">
        <f t="shared" si="2"/>
        <v>17</v>
      </c>
      <c r="U67" s="381">
        <f t="shared" si="3"/>
        <v>34</v>
      </c>
    </row>
    <row r="68" spans="1:21" x14ac:dyDescent="0.25">
      <c r="A68" s="117">
        <v>1</v>
      </c>
      <c r="B68" s="118">
        <v>2</v>
      </c>
      <c r="C68" s="303">
        <f>TPG!J68</f>
        <v>400111</v>
      </c>
      <c r="D68" s="120" t="b">
        <v>1</v>
      </c>
      <c r="E68" s="304" t="str">
        <f>RIGHT(TPG!C68,4)&amp;"."&amp;TPG!M68&amp;"."&amp;TPG!K68&amp;"."&amp;$C$5</f>
        <v>2076.TPG.I01.Jn21</v>
      </c>
      <c r="F68" s="305">
        <f t="shared" ca="1" si="0"/>
        <v>44361</v>
      </c>
      <c r="G68" s="306">
        <f>TPG!S68</f>
        <v>0</v>
      </c>
      <c r="H68" s="124">
        <f t="shared" ca="1" si="1"/>
        <v>44361</v>
      </c>
      <c r="I68" s="125">
        <v>0</v>
      </c>
      <c r="J68" s="304" t="str">
        <f>LEFT(TPG!D68,20)&amp;"."&amp;TPGPAY!E68</f>
        <v>Wessex  Gardens Prim.2076.TPG.I01.Jn21</v>
      </c>
      <c r="K68" s="120" t="b">
        <v>1</v>
      </c>
      <c r="L68" s="126" t="s">
        <v>3686</v>
      </c>
      <c r="M68" s="120" t="b">
        <v>1</v>
      </c>
      <c r="N68" s="120" t="s">
        <v>3687</v>
      </c>
      <c r="O68" s="307" t="str">
        <f>TPG!I68</f>
        <v>11294/543965</v>
      </c>
      <c r="P68" s="120" t="b">
        <v>1</v>
      </c>
      <c r="Q68" s="120" t="b">
        <v>1</v>
      </c>
      <c r="R68" s="120" t="b">
        <v>1</v>
      </c>
      <c r="T68" s="11">
        <f t="shared" si="2"/>
        <v>17</v>
      </c>
      <c r="U68" s="381">
        <f t="shared" si="3"/>
        <v>38</v>
      </c>
    </row>
    <row r="69" spans="1:21" x14ac:dyDescent="0.25">
      <c r="A69" s="117">
        <v>1</v>
      </c>
      <c r="B69" s="118">
        <v>2</v>
      </c>
      <c r="C69" s="303">
        <f>TPG!J69</f>
        <v>400011</v>
      </c>
      <c r="D69" s="120" t="b">
        <v>1</v>
      </c>
      <c r="E69" s="304" t="str">
        <f>RIGHT(TPG!C69,4)&amp;"."&amp;TPG!M69&amp;"."&amp;TPG!K69&amp;"."&amp;$C$5</f>
        <v>2060.TPG.I01.Jn21</v>
      </c>
      <c r="F69" s="305">
        <f t="shared" ca="1" si="0"/>
        <v>44361</v>
      </c>
      <c r="G69" s="306">
        <f>TPG!S69</f>
        <v>0</v>
      </c>
      <c r="H69" s="124">
        <f t="shared" ca="1" si="1"/>
        <v>44361</v>
      </c>
      <c r="I69" s="125">
        <v>0</v>
      </c>
      <c r="J69" s="304" t="str">
        <f>LEFT(TPG!D69,20)&amp;"."&amp;TPGPAY!E69</f>
        <v>Whitings Hill Primar.2060.TPG.I01.Jn21</v>
      </c>
      <c r="K69" s="120" t="b">
        <v>1</v>
      </c>
      <c r="L69" s="126" t="s">
        <v>3686</v>
      </c>
      <c r="M69" s="120" t="b">
        <v>1</v>
      </c>
      <c r="N69" s="120" t="s">
        <v>3687</v>
      </c>
      <c r="O69" s="307" t="str">
        <f>TPG!I69</f>
        <v>11294/543965</v>
      </c>
      <c r="P69" s="120" t="b">
        <v>1</v>
      </c>
      <c r="Q69" s="120" t="b">
        <v>1</v>
      </c>
      <c r="R69" s="120" t="b">
        <v>1</v>
      </c>
      <c r="T69" s="11">
        <f t="shared" si="2"/>
        <v>17</v>
      </c>
      <c r="U69" s="381">
        <f t="shared" si="3"/>
        <v>38</v>
      </c>
    </row>
    <row r="70" spans="1:21" x14ac:dyDescent="0.25">
      <c r="A70" s="117">
        <v>1</v>
      </c>
      <c r="B70" s="118">
        <v>2</v>
      </c>
      <c r="C70" s="303">
        <f>TPG!J70</f>
        <v>400117</v>
      </c>
      <c r="D70" s="120" t="b">
        <v>1</v>
      </c>
      <c r="E70" s="304" t="str">
        <f>RIGHT(TPG!C70,4)&amp;"."&amp;TPG!M70&amp;"."&amp;TPG!K70&amp;"."&amp;$C$5</f>
        <v>3518.TPG.I01.Jn21</v>
      </c>
      <c r="F70" s="305">
        <f t="shared" ca="1" si="0"/>
        <v>44361</v>
      </c>
      <c r="G70" s="306">
        <f>TPG!S70</f>
        <v>0</v>
      </c>
      <c r="H70" s="124">
        <f t="shared" ca="1" si="1"/>
        <v>44361</v>
      </c>
      <c r="I70" s="125">
        <v>0</v>
      </c>
      <c r="J70" s="304" t="str">
        <f>LEFT(TPG!D70,20)&amp;"."&amp;TPGPAY!E70</f>
        <v>Woodcroft Primary Sc.3518.TPG.I01.Jn21</v>
      </c>
      <c r="K70" s="120" t="b">
        <v>1</v>
      </c>
      <c r="L70" s="126" t="s">
        <v>3686</v>
      </c>
      <c r="M70" s="120" t="b">
        <v>1</v>
      </c>
      <c r="N70" s="120" t="s">
        <v>3687</v>
      </c>
      <c r="O70" s="307" t="str">
        <f>TPG!I70</f>
        <v>11294/543965</v>
      </c>
      <c r="P70" s="120" t="b">
        <v>1</v>
      </c>
      <c r="Q70" s="120" t="b">
        <v>1</v>
      </c>
      <c r="R70" s="120" t="b">
        <v>1</v>
      </c>
      <c r="T70" s="11">
        <f t="shared" si="2"/>
        <v>17</v>
      </c>
      <c r="U70" s="381">
        <f t="shared" si="3"/>
        <v>38</v>
      </c>
    </row>
    <row r="71" spans="1:21" x14ac:dyDescent="0.25">
      <c r="A71" s="117">
        <v>1</v>
      </c>
      <c r="B71" s="118">
        <v>2</v>
      </c>
      <c r="C71" s="303">
        <f>TPG!J71</f>
        <v>400041</v>
      </c>
      <c r="D71" s="120" t="b">
        <v>1</v>
      </c>
      <c r="E71" s="304" t="str">
        <f>RIGHT(TPG!C71,4)&amp;"."&amp;TPG!M71&amp;"."&amp;TPG!K71&amp;"."&amp;$C$5</f>
        <v>5405.TPG.I01.Jn21</v>
      </c>
      <c r="F71" s="305">
        <f t="shared" ca="1" si="0"/>
        <v>44361</v>
      </c>
      <c r="G71" s="306">
        <f>TPG!S71</f>
        <v>0</v>
      </c>
      <c r="H71" s="124">
        <f t="shared" ca="1" si="1"/>
        <v>44361</v>
      </c>
      <c r="I71" s="125">
        <v>0</v>
      </c>
      <c r="J71" s="304" t="str">
        <f>LEFT(TPG!D71,20)&amp;"."&amp;TPGPAY!E71</f>
        <v>Finchley Catholic Hi.5405.TPG.I01.Jn21</v>
      </c>
      <c r="K71" s="120" t="b">
        <v>1</v>
      </c>
      <c r="L71" s="126" t="s">
        <v>3686</v>
      </c>
      <c r="M71" s="120" t="b">
        <v>1</v>
      </c>
      <c r="N71" s="120" t="s">
        <v>3687</v>
      </c>
      <c r="O71" s="307" t="str">
        <f>TPG!I71</f>
        <v>11294/543965</v>
      </c>
      <c r="P71" s="120" t="b">
        <v>1</v>
      </c>
      <c r="Q71" s="120" t="b">
        <v>1</v>
      </c>
      <c r="R71" s="120" t="b">
        <v>1</v>
      </c>
      <c r="T71" s="11">
        <f t="shared" si="2"/>
        <v>17</v>
      </c>
      <c r="U71" s="381">
        <f t="shared" si="3"/>
        <v>38</v>
      </c>
    </row>
    <row r="72" spans="1:21" x14ac:dyDescent="0.25">
      <c r="A72" s="117">
        <v>1</v>
      </c>
      <c r="B72" s="118">
        <v>2</v>
      </c>
      <c r="C72" s="303">
        <f>TPG!J72</f>
        <v>400140</v>
      </c>
      <c r="D72" s="120" t="b">
        <v>1</v>
      </c>
      <c r="E72" s="304" t="str">
        <f>RIGHT(TPG!C72,4)&amp;"."&amp;TPG!M72&amp;"."&amp;TPG!K72&amp;"."&amp;$C$5</f>
        <v>5427.TPG.I01.Jn21</v>
      </c>
      <c r="F72" s="305">
        <f t="shared" ca="1" si="0"/>
        <v>44361</v>
      </c>
      <c r="G72" s="306">
        <f>TPG!S72</f>
        <v>0</v>
      </c>
      <c r="H72" s="124">
        <f t="shared" ca="1" si="1"/>
        <v>44361</v>
      </c>
      <c r="I72" s="125">
        <v>0</v>
      </c>
      <c r="J72" s="304" t="str">
        <f>LEFT(TPG!D72,20)&amp;"."&amp;TPGPAY!E72</f>
        <v>JCoSS.5427.TPG.I01.Jn21</v>
      </c>
      <c r="K72" s="120" t="b">
        <v>1</v>
      </c>
      <c r="L72" s="126" t="s">
        <v>3686</v>
      </c>
      <c r="M72" s="120" t="b">
        <v>1</v>
      </c>
      <c r="N72" s="120" t="s">
        <v>3687</v>
      </c>
      <c r="O72" s="307" t="str">
        <f>TPG!I72</f>
        <v>11294/543965</v>
      </c>
      <c r="P72" s="120" t="b">
        <v>1</v>
      </c>
      <c r="Q72" s="120" t="b">
        <v>1</v>
      </c>
      <c r="R72" s="120" t="b">
        <v>1</v>
      </c>
      <c r="T72" s="11">
        <f t="shared" si="2"/>
        <v>17</v>
      </c>
      <c r="U72" s="381">
        <f t="shared" si="3"/>
        <v>23</v>
      </c>
    </row>
    <row r="73" spans="1:21" x14ac:dyDescent="0.25">
      <c r="A73" s="117">
        <v>1</v>
      </c>
      <c r="B73" s="118">
        <v>2</v>
      </c>
      <c r="C73" s="303">
        <f>TPG!J73</f>
        <v>107953</v>
      </c>
      <c r="D73" s="120" t="b">
        <v>1</v>
      </c>
      <c r="E73" s="304" t="str">
        <f>RIGHT(TPG!C73,4)&amp;"."&amp;TPG!M73&amp;"."&amp;TPG!K73&amp;"."&amp;$C$5</f>
        <v>4004.TPG.I01.Jn21</v>
      </c>
      <c r="F73" s="305">
        <f t="shared" ca="1" si="0"/>
        <v>44361</v>
      </c>
      <c r="G73" s="306">
        <f>TPG!S73</f>
        <v>0</v>
      </c>
      <c r="H73" s="124">
        <f t="shared" ca="1" si="1"/>
        <v>44361</v>
      </c>
      <c r="I73" s="125">
        <v>0</v>
      </c>
      <c r="J73" s="304" t="str">
        <f>LEFT(TPG!D73,20)&amp;"."&amp;TPGPAY!E73</f>
        <v>Menorah High School .4004.TPG.I01.Jn21</v>
      </c>
      <c r="K73" s="120" t="b">
        <v>1</v>
      </c>
      <c r="L73" s="126" t="s">
        <v>3686</v>
      </c>
      <c r="M73" s="120" t="b">
        <v>1</v>
      </c>
      <c r="N73" s="120" t="s">
        <v>3687</v>
      </c>
      <c r="O73" s="307" t="str">
        <f>TPG!I73</f>
        <v>11294/543965</v>
      </c>
      <c r="P73" s="120" t="b">
        <v>1</v>
      </c>
      <c r="Q73" s="120" t="b">
        <v>1</v>
      </c>
      <c r="R73" s="120" t="b">
        <v>1</v>
      </c>
      <c r="T73" s="11">
        <f t="shared" si="2"/>
        <v>17</v>
      </c>
      <c r="U73" s="381">
        <f t="shared" si="3"/>
        <v>38</v>
      </c>
    </row>
    <row r="74" spans="1:21" x14ac:dyDescent="0.25">
      <c r="A74" s="117">
        <v>1</v>
      </c>
      <c r="B74" s="118">
        <v>2</v>
      </c>
      <c r="C74" s="303">
        <f>TPG!J74</f>
        <v>400029</v>
      </c>
      <c r="D74" s="120" t="b">
        <v>1</v>
      </c>
      <c r="E74" s="304" t="str">
        <f>RIGHT(TPG!C74,4)&amp;"."&amp;TPG!M74&amp;"."&amp;TPG!K74&amp;"."&amp;$C$5</f>
        <v>5404.TPG.I01.Jn21</v>
      </c>
      <c r="F74" s="305">
        <f t="shared" ca="1" si="0"/>
        <v>44361</v>
      </c>
      <c r="G74" s="306">
        <f>TPG!S74</f>
        <v>0</v>
      </c>
      <c r="H74" s="124">
        <f t="shared" ca="1" si="1"/>
        <v>44361</v>
      </c>
      <c r="I74" s="125">
        <v>0</v>
      </c>
      <c r="J74" s="304" t="str">
        <f>LEFT(TPG!D74,20)&amp;"."&amp;TPGPAY!E74</f>
        <v>St Michaels Catholic.5404.TPG.I01.Jn21</v>
      </c>
      <c r="K74" s="120" t="b">
        <v>1</v>
      </c>
      <c r="L74" s="126" t="s">
        <v>3686</v>
      </c>
      <c r="M74" s="120" t="b">
        <v>1</v>
      </c>
      <c r="N74" s="120" t="s">
        <v>3687</v>
      </c>
      <c r="O74" s="307" t="str">
        <f>TPG!I74</f>
        <v>11294/543965</v>
      </c>
      <c r="P74" s="120" t="b">
        <v>1</v>
      </c>
      <c r="Q74" s="120" t="b">
        <v>1</v>
      </c>
      <c r="R74" s="120" t="b">
        <v>1</v>
      </c>
      <c r="T74" s="11">
        <f t="shared" si="2"/>
        <v>17</v>
      </c>
      <c r="U74" s="381">
        <f t="shared" si="3"/>
        <v>38</v>
      </c>
    </row>
    <row r="75" spans="1:21" x14ac:dyDescent="0.25">
      <c r="A75" s="117">
        <v>1</v>
      </c>
      <c r="B75" s="118">
        <v>2</v>
      </c>
      <c r="C75" s="303">
        <f>TPG!J75</f>
        <v>400013</v>
      </c>
      <c r="D75" s="120" t="b">
        <v>1</v>
      </c>
      <c r="E75" s="304" t="str">
        <f>RIGHT(TPG!C75,4)&amp;"."&amp;TPG!M75&amp;"."&amp;TPG!K75&amp;"."&amp;$C$5</f>
        <v>5407.TPG.I01.Jn21</v>
      </c>
      <c r="F75" s="305">
        <f t="shared" ca="1" si="0"/>
        <v>44361</v>
      </c>
      <c r="G75" s="306">
        <f>TPG!S75</f>
        <v>0</v>
      </c>
      <c r="H75" s="124">
        <f t="shared" ca="1" si="1"/>
        <v>44361</v>
      </c>
      <c r="I75" s="125">
        <v>0</v>
      </c>
      <c r="J75" s="304" t="str">
        <f>LEFT(TPG!D75,20)&amp;"."&amp;TPGPAY!E75</f>
        <v>St. James' Catholic .5407.TPG.I01.Jn21</v>
      </c>
      <c r="K75" s="120" t="b">
        <v>1</v>
      </c>
      <c r="L75" s="126" t="s">
        <v>3686</v>
      </c>
      <c r="M75" s="120" t="b">
        <v>1</v>
      </c>
      <c r="N75" s="120" t="s">
        <v>3687</v>
      </c>
      <c r="O75" s="307" t="str">
        <f>TPG!I75</f>
        <v>11294/543965</v>
      </c>
      <c r="P75" s="120" t="b">
        <v>1</v>
      </c>
      <c r="Q75" s="120" t="b">
        <v>1</v>
      </c>
      <c r="R75" s="120" t="b">
        <v>1</v>
      </c>
      <c r="T75" s="11">
        <f t="shared" si="2"/>
        <v>17</v>
      </c>
      <c r="U75" s="381">
        <f t="shared" si="3"/>
        <v>38</v>
      </c>
    </row>
    <row r="76" spans="1:21" x14ac:dyDescent="0.25">
      <c r="A76" s="117">
        <v>1</v>
      </c>
      <c r="B76" s="118">
        <v>2</v>
      </c>
      <c r="C76" s="303">
        <f>TPG!J76</f>
        <v>400135</v>
      </c>
      <c r="D76" s="120" t="b">
        <v>1</v>
      </c>
      <c r="E76" s="304" t="str">
        <f>RIGHT(TPG!C76,4)&amp;"."&amp;TPG!M76&amp;"."&amp;TPG!K76&amp;"."&amp;$C$5</f>
        <v>3521.TPG.I01.Jn21</v>
      </c>
      <c r="F76" s="305">
        <f t="shared" ca="1" si="0"/>
        <v>44361</v>
      </c>
      <c r="G76" s="306">
        <f>TPG!S76</f>
        <v>0</v>
      </c>
      <c r="H76" s="124">
        <f t="shared" ca="1" si="1"/>
        <v>44361</v>
      </c>
      <c r="I76" s="125">
        <v>0</v>
      </c>
      <c r="J76" s="304" t="str">
        <f>LEFT(TPG!D76,20)&amp;"."&amp;TPGPAY!E76</f>
        <v>St Mary's &amp; St John'.3521.TPG.I01.Jn21</v>
      </c>
      <c r="K76" s="120" t="b">
        <v>1</v>
      </c>
      <c r="L76" s="126" t="s">
        <v>3686</v>
      </c>
      <c r="M76" s="120" t="b">
        <v>1</v>
      </c>
      <c r="N76" s="120" t="s">
        <v>3687</v>
      </c>
      <c r="O76" s="307" t="str">
        <f>TPG!I76</f>
        <v>11294/543965</v>
      </c>
      <c r="P76" s="120" t="b">
        <v>1</v>
      </c>
      <c r="Q76" s="120" t="b">
        <v>1</v>
      </c>
      <c r="R76" s="120" t="b">
        <v>1</v>
      </c>
      <c r="T76" s="11">
        <f t="shared" si="2"/>
        <v>17</v>
      </c>
      <c r="U76" s="381">
        <f t="shared" si="3"/>
        <v>38</v>
      </c>
    </row>
    <row r="77" spans="1:21" x14ac:dyDescent="0.25">
      <c r="A77" s="117">
        <v>1</v>
      </c>
      <c r="B77" s="118">
        <v>2</v>
      </c>
      <c r="C77" s="303">
        <f>TPG!J77</f>
        <v>400102</v>
      </c>
      <c r="D77" s="120" t="b">
        <v>1</v>
      </c>
      <c r="E77" s="304" t="str">
        <f>RIGHT(TPG!C77,4)&amp;"."&amp;TPG!M77&amp;"."&amp;TPG!K77&amp;"."&amp;$C$5</f>
        <v>1000.TPECG.I01.Jn21</v>
      </c>
      <c r="F77" s="305">
        <f t="shared" ca="1" si="0"/>
        <v>44361</v>
      </c>
      <c r="G77" s="306">
        <f>TPG!S77</f>
        <v>0</v>
      </c>
      <c r="H77" s="124">
        <f t="shared" ca="1" si="1"/>
        <v>44361</v>
      </c>
      <c r="I77" s="125">
        <v>0</v>
      </c>
      <c r="J77" s="304" t="str">
        <f>LEFT(TPG!D77,20)&amp;"."&amp;TPGPAY!E77</f>
        <v>Brookhill Nursery.1000.TPECG.I01.Jn21</v>
      </c>
      <c r="K77" s="120" t="b">
        <v>1</v>
      </c>
      <c r="L77" s="126" t="s">
        <v>3686</v>
      </c>
      <c r="M77" s="120" t="b">
        <v>1</v>
      </c>
      <c r="N77" s="120" t="s">
        <v>3687</v>
      </c>
      <c r="O77" s="307" t="str">
        <f>TPG!I77</f>
        <v>11294/543965</v>
      </c>
      <c r="P77" s="120" t="b">
        <v>1</v>
      </c>
      <c r="Q77" s="120" t="b">
        <v>1</v>
      </c>
      <c r="R77" s="120" t="b">
        <v>1</v>
      </c>
      <c r="T77" s="11">
        <f t="shared" si="2"/>
        <v>19</v>
      </c>
      <c r="U77" s="381">
        <f t="shared" si="3"/>
        <v>37</v>
      </c>
    </row>
    <row r="78" spans="1:21" x14ac:dyDescent="0.25">
      <c r="A78" s="117">
        <v>1</v>
      </c>
      <c r="B78" s="118">
        <v>2</v>
      </c>
      <c r="C78" s="303">
        <f>TPG!J78</f>
        <v>400102</v>
      </c>
      <c r="D78" s="120" t="b">
        <v>1</v>
      </c>
      <c r="E78" s="304" t="str">
        <f>RIGHT(TPG!C78,4)&amp;"."&amp;TPG!M78&amp;"."&amp;TPG!K78&amp;"."&amp;$C$5</f>
        <v>1001.TPECG.I01.Jn21</v>
      </c>
      <c r="F78" s="305">
        <f t="shared" ca="1" si="0"/>
        <v>44361</v>
      </c>
      <c r="G78" s="306">
        <f>TPG!S78</f>
        <v>0</v>
      </c>
      <c r="H78" s="124">
        <f t="shared" ca="1" si="1"/>
        <v>44361</v>
      </c>
      <c r="I78" s="125">
        <v>0</v>
      </c>
      <c r="J78" s="304" t="str">
        <f>LEFT(TPG!D78,20)&amp;"."&amp;TPGPAY!E78</f>
        <v>Hampden Way Nursery.1001.TPECG.I01.Jn21</v>
      </c>
      <c r="K78" s="120" t="b">
        <v>1</v>
      </c>
      <c r="L78" s="126" t="s">
        <v>3686</v>
      </c>
      <c r="M78" s="120" t="b">
        <v>1</v>
      </c>
      <c r="N78" s="120" t="s">
        <v>3687</v>
      </c>
      <c r="O78" s="307" t="str">
        <f>TPG!I78</f>
        <v>11294/543965</v>
      </c>
      <c r="P78" s="120" t="b">
        <v>1</v>
      </c>
      <c r="Q78" s="120" t="b">
        <v>1</v>
      </c>
      <c r="R78" s="120" t="b">
        <v>1</v>
      </c>
      <c r="T78" s="11">
        <f t="shared" si="2"/>
        <v>19</v>
      </c>
      <c r="U78" s="381">
        <f t="shared" si="3"/>
        <v>39</v>
      </c>
    </row>
    <row r="79" spans="1:21" x14ac:dyDescent="0.25">
      <c r="A79" s="117">
        <v>1</v>
      </c>
      <c r="B79" s="118">
        <v>2</v>
      </c>
      <c r="C79" s="303">
        <f>TPG!J79</f>
        <v>400102</v>
      </c>
      <c r="D79" s="120" t="b">
        <v>1</v>
      </c>
      <c r="E79" s="304" t="str">
        <f>RIGHT(TPG!C79,4)&amp;"."&amp;TPG!M79&amp;"."&amp;TPG!K79&amp;"."&amp;$C$5</f>
        <v>1003.TPECG.I01.Jn21</v>
      </c>
      <c r="F79" s="305">
        <f t="shared" ca="1" si="0"/>
        <v>44361</v>
      </c>
      <c r="G79" s="306">
        <f>TPG!S79</f>
        <v>0</v>
      </c>
      <c r="H79" s="124">
        <f t="shared" ca="1" si="1"/>
        <v>44361</v>
      </c>
      <c r="I79" s="125">
        <v>0</v>
      </c>
      <c r="J79" s="304" t="str">
        <f>LEFT(TPG!D79,20)&amp;"."&amp;TPGPAY!E79</f>
        <v>St Margaret's Nurser.1003.TPECG.I01.Jn21</v>
      </c>
      <c r="K79" s="120" t="b">
        <v>1</v>
      </c>
      <c r="L79" s="126" t="s">
        <v>3686</v>
      </c>
      <c r="M79" s="120" t="b">
        <v>1</v>
      </c>
      <c r="N79" s="120" t="s">
        <v>3687</v>
      </c>
      <c r="O79" s="307" t="str">
        <f>TPG!I79</f>
        <v>11294/543965</v>
      </c>
      <c r="P79" s="120" t="b">
        <v>1</v>
      </c>
      <c r="Q79" s="120" t="b">
        <v>1</v>
      </c>
      <c r="R79" s="120" t="b">
        <v>1</v>
      </c>
      <c r="T79" s="11">
        <f t="shared" si="2"/>
        <v>19</v>
      </c>
      <c r="U79" s="381">
        <f t="shared" si="3"/>
        <v>40</v>
      </c>
    </row>
    <row r="80" spans="1:21" x14ac:dyDescent="0.25">
      <c r="A80" s="117">
        <v>1</v>
      </c>
      <c r="B80" s="118">
        <v>2</v>
      </c>
      <c r="C80" s="303">
        <f>TPG!J80</f>
        <v>400072</v>
      </c>
      <c r="D80" s="120" t="b">
        <v>1</v>
      </c>
      <c r="E80" s="304" t="str">
        <f>RIGHT(TPG!C80,4)&amp;"."&amp;TPG!M80&amp;"."&amp;TPG!K80&amp;"."&amp;$C$5</f>
        <v>1002.TPECG.I01.Jn21</v>
      </c>
      <c r="F80" s="305">
        <f t="shared" ca="1" si="0"/>
        <v>44361</v>
      </c>
      <c r="G80" s="306">
        <f>TPG!S80</f>
        <v>0</v>
      </c>
      <c r="H80" s="124">
        <f t="shared" ca="1" si="1"/>
        <v>44361</v>
      </c>
      <c r="I80" s="125">
        <v>0</v>
      </c>
      <c r="J80" s="304" t="str">
        <f>LEFT(TPG!D80,20)&amp;"."&amp;TPGPAY!E80</f>
        <v>Moss Hall Nursery.1002.TPECG.I01.Jn21</v>
      </c>
      <c r="K80" s="120" t="b">
        <v>1</v>
      </c>
      <c r="L80" s="126" t="s">
        <v>3686</v>
      </c>
      <c r="M80" s="120" t="b">
        <v>1</v>
      </c>
      <c r="N80" s="120" t="s">
        <v>3687</v>
      </c>
      <c r="O80" s="307" t="str">
        <f>TPG!I80</f>
        <v>11294/543965</v>
      </c>
      <c r="P80" s="120" t="b">
        <v>1</v>
      </c>
      <c r="Q80" s="120" t="b">
        <v>1</v>
      </c>
      <c r="R80" s="120" t="b">
        <v>1</v>
      </c>
      <c r="T80" s="11">
        <f t="shared" si="2"/>
        <v>19</v>
      </c>
      <c r="U80" s="381">
        <f t="shared" si="3"/>
        <v>37</v>
      </c>
    </row>
    <row r="81" spans="1:21" x14ac:dyDescent="0.25">
      <c r="A81" s="117">
        <v>1</v>
      </c>
      <c r="B81" s="118">
        <v>2</v>
      </c>
      <c r="C81" s="303">
        <f>TPG!J81</f>
        <v>400015</v>
      </c>
      <c r="D81" s="120" t="b">
        <v>1</v>
      </c>
      <c r="E81" s="304" t="str">
        <f>RIGHT(TPG!C81,4)&amp;"."&amp;TPG!M81&amp;"."&amp;TPG!K81&amp;"."&amp;$C$5</f>
        <v>3317.TPECG.I01.Jn21</v>
      </c>
      <c r="F81" s="305">
        <f t="shared" ca="1" si="0"/>
        <v>44361</v>
      </c>
      <c r="G81" s="306">
        <f>TPG!S81</f>
        <v>0</v>
      </c>
      <c r="H81" s="124">
        <f t="shared" ca="1" si="1"/>
        <v>44361</v>
      </c>
      <c r="I81" s="125">
        <v>0</v>
      </c>
      <c r="J81" s="304" t="str">
        <f>LEFT(TPG!D81,20)&amp;"."&amp;TPGPAY!E81</f>
        <v>All Saints' CE Prima.3317.TPECG.I01.Jn21</v>
      </c>
      <c r="K81" s="120" t="b">
        <v>1</v>
      </c>
      <c r="L81" s="126" t="s">
        <v>3686</v>
      </c>
      <c r="M81" s="120" t="b">
        <v>1</v>
      </c>
      <c r="N81" s="120" t="s">
        <v>3687</v>
      </c>
      <c r="O81" s="307" t="str">
        <f>TPG!I81</f>
        <v>11294/543965</v>
      </c>
      <c r="P81" s="120" t="b">
        <v>1</v>
      </c>
      <c r="Q81" s="120" t="b">
        <v>1</v>
      </c>
      <c r="R81" s="120" t="b">
        <v>1</v>
      </c>
      <c r="T81" s="11">
        <f t="shared" si="2"/>
        <v>19</v>
      </c>
      <c r="U81" s="381">
        <f t="shared" si="3"/>
        <v>40</v>
      </c>
    </row>
    <row r="82" spans="1:21" x14ac:dyDescent="0.25">
      <c r="A82" s="117">
        <v>1</v>
      </c>
      <c r="B82" s="118">
        <v>2</v>
      </c>
      <c r="C82" s="303">
        <f>TPG!J82</f>
        <v>400023</v>
      </c>
      <c r="D82" s="120" t="b">
        <v>1</v>
      </c>
      <c r="E82" s="304" t="str">
        <f>RIGHT(TPG!C82,4)&amp;"."&amp;TPG!M82&amp;"."&amp;TPG!K82&amp;"."&amp;$C$5</f>
        <v>3500.TPECG.I01.Jn21</v>
      </c>
      <c r="F82" s="305">
        <f t="shared" ca="1" si="0"/>
        <v>44361</v>
      </c>
      <c r="G82" s="306">
        <f>TPG!S82</f>
        <v>0</v>
      </c>
      <c r="H82" s="124">
        <f t="shared" ca="1" si="1"/>
        <v>44361</v>
      </c>
      <c r="I82" s="125">
        <v>0</v>
      </c>
      <c r="J82" s="304" t="str">
        <f>LEFT(TPG!D82,20)&amp;"."&amp;TPGPAY!E82</f>
        <v>Annunciation Catholi.3500.TPECG.I01.Jn21</v>
      </c>
      <c r="K82" s="120" t="b">
        <v>1</v>
      </c>
      <c r="L82" s="126" t="s">
        <v>3686</v>
      </c>
      <c r="M82" s="120" t="b">
        <v>1</v>
      </c>
      <c r="N82" s="120" t="s">
        <v>3687</v>
      </c>
      <c r="O82" s="307" t="str">
        <f>TPG!I82</f>
        <v>11294/543965</v>
      </c>
      <c r="P82" s="120" t="b">
        <v>1</v>
      </c>
      <c r="Q82" s="120" t="b">
        <v>1</v>
      </c>
      <c r="R82" s="120" t="b">
        <v>1</v>
      </c>
      <c r="T82" s="11">
        <f t="shared" si="2"/>
        <v>19</v>
      </c>
      <c r="U82" s="381">
        <f t="shared" si="3"/>
        <v>40</v>
      </c>
    </row>
    <row r="83" spans="1:21" x14ac:dyDescent="0.25">
      <c r="A83" s="117">
        <v>1</v>
      </c>
      <c r="B83" s="118">
        <v>2</v>
      </c>
      <c r="C83" s="303">
        <f>TPG!J83</f>
        <v>400005</v>
      </c>
      <c r="D83" s="120" t="b">
        <v>1</v>
      </c>
      <c r="E83" s="304" t="str">
        <f>RIGHT(TPG!C83,4)&amp;"."&amp;TPG!M83&amp;"."&amp;TPG!K83&amp;"."&amp;$C$5</f>
        <v>2002.TPECG.I01.Jn21</v>
      </c>
      <c r="F83" s="305">
        <f t="shared" ca="1" si="0"/>
        <v>44361</v>
      </c>
      <c r="G83" s="306">
        <f>TPG!S83</f>
        <v>0</v>
      </c>
      <c r="H83" s="124">
        <f t="shared" ca="1" si="1"/>
        <v>44361</v>
      </c>
      <c r="I83" s="125">
        <v>0</v>
      </c>
      <c r="J83" s="304" t="str">
        <f>LEFT(TPG!D83,20)&amp;"."&amp;TPGPAY!E83</f>
        <v>Barnfield School.2002.TPECG.I01.Jn21</v>
      </c>
      <c r="K83" s="120" t="b">
        <v>1</v>
      </c>
      <c r="L83" s="126" t="s">
        <v>3686</v>
      </c>
      <c r="M83" s="120" t="b">
        <v>1</v>
      </c>
      <c r="N83" s="120" t="s">
        <v>3687</v>
      </c>
      <c r="O83" s="307" t="str">
        <f>TPG!I83</f>
        <v>11294/543965</v>
      </c>
      <c r="P83" s="120" t="b">
        <v>1</v>
      </c>
      <c r="Q83" s="120" t="b">
        <v>1</v>
      </c>
      <c r="R83" s="120" t="b">
        <v>1</v>
      </c>
      <c r="T83" s="11">
        <f t="shared" si="2"/>
        <v>19</v>
      </c>
      <c r="U83" s="381">
        <f t="shared" si="3"/>
        <v>36</v>
      </c>
    </row>
    <row r="84" spans="1:21" x14ac:dyDescent="0.25">
      <c r="A84" s="117">
        <v>1</v>
      </c>
      <c r="B84" s="118">
        <v>2</v>
      </c>
      <c r="C84" s="303">
        <f>TPG!J84</f>
        <v>400070</v>
      </c>
      <c r="D84" s="120" t="b">
        <v>1</v>
      </c>
      <c r="E84" s="304" t="str">
        <f>RIGHT(TPG!C84,4)&amp;"."&amp;TPG!M84&amp;"."&amp;TPG!K84&amp;"."&amp;$C$5</f>
        <v>2079.TPECG.I01.Jn21</v>
      </c>
      <c r="F84" s="305">
        <f t="shared" ca="1" si="0"/>
        <v>44361</v>
      </c>
      <c r="G84" s="306">
        <f>TPG!S84</f>
        <v>0</v>
      </c>
      <c r="H84" s="124">
        <f t="shared" ca="1" si="1"/>
        <v>44361</v>
      </c>
      <c r="I84" s="125">
        <v>0</v>
      </c>
      <c r="J84" s="304" t="str">
        <f>LEFT(TPG!D84,20)&amp;"."&amp;TPGPAY!E84</f>
        <v>Beis Yaakov.2079.TPECG.I01.Jn21</v>
      </c>
      <c r="K84" s="120" t="b">
        <v>1</v>
      </c>
      <c r="L84" s="126" t="s">
        <v>3686</v>
      </c>
      <c r="M84" s="120" t="b">
        <v>1</v>
      </c>
      <c r="N84" s="120" t="s">
        <v>3687</v>
      </c>
      <c r="O84" s="307" t="str">
        <f>TPG!I84</f>
        <v>11294/543965</v>
      </c>
      <c r="P84" s="120" t="b">
        <v>1</v>
      </c>
      <c r="Q84" s="120" t="b">
        <v>1</v>
      </c>
      <c r="R84" s="120" t="b">
        <v>1</v>
      </c>
      <c r="T84" s="11">
        <f t="shared" si="2"/>
        <v>19</v>
      </c>
      <c r="U84" s="381">
        <f t="shared" si="3"/>
        <v>31</v>
      </c>
    </row>
    <row r="85" spans="1:21" x14ac:dyDescent="0.25">
      <c r="A85" s="117">
        <v>1</v>
      </c>
      <c r="B85" s="118">
        <v>2</v>
      </c>
      <c r="C85" s="303">
        <f>TPG!J85</f>
        <v>400150</v>
      </c>
      <c r="D85" s="120" t="b">
        <v>1</v>
      </c>
      <c r="E85" s="304" t="str">
        <f>RIGHT(TPG!C85,4)&amp;"."&amp;TPG!M85&amp;"."&amp;TPG!K85&amp;"."&amp;$C$5</f>
        <v>3524.TPECG.I01.Jn21</v>
      </c>
      <c r="F85" s="305">
        <f t="shared" ref="F85:F148" ca="1" si="4">TODAY()</f>
        <v>44361</v>
      </c>
      <c r="G85" s="306">
        <f>TPG!S85</f>
        <v>0</v>
      </c>
      <c r="H85" s="124">
        <f t="shared" ref="H85:H148" ca="1" si="5">F85</f>
        <v>44361</v>
      </c>
      <c r="I85" s="125">
        <v>0</v>
      </c>
      <c r="J85" s="304" t="str">
        <f>LEFT(TPG!D85,20)&amp;"."&amp;TPGPAY!E85</f>
        <v>Beit Shvidler Primar.3524.TPECG.I01.Jn21</v>
      </c>
      <c r="K85" s="120" t="b">
        <v>1</v>
      </c>
      <c r="L85" s="126" t="s">
        <v>3686</v>
      </c>
      <c r="M85" s="120" t="b">
        <v>1</v>
      </c>
      <c r="N85" s="120" t="s">
        <v>3687</v>
      </c>
      <c r="O85" s="307" t="str">
        <f>TPG!I85</f>
        <v>11294/543965</v>
      </c>
      <c r="P85" s="120" t="b">
        <v>1</v>
      </c>
      <c r="Q85" s="120" t="b">
        <v>1</v>
      </c>
      <c r="R85" s="120" t="b">
        <v>1</v>
      </c>
      <c r="T85" s="11">
        <f t="shared" ref="T85:T148" si="6">LEN(E85)</f>
        <v>19</v>
      </c>
      <c r="U85" s="381">
        <f t="shared" ref="U85:U148" si="7">LEN(J85)</f>
        <v>40</v>
      </c>
    </row>
    <row r="86" spans="1:21" x14ac:dyDescent="0.25">
      <c r="A86" s="117">
        <v>1</v>
      </c>
      <c r="B86" s="118">
        <v>2</v>
      </c>
      <c r="C86" s="303">
        <f>TPG!J86</f>
        <v>400051</v>
      </c>
      <c r="D86" s="120" t="b">
        <v>1</v>
      </c>
      <c r="E86" s="304" t="str">
        <f>RIGHT(TPG!C86,4)&amp;"."&amp;TPG!M86&amp;"."&amp;TPG!K86&amp;"."&amp;$C$5</f>
        <v>2003.TPECG.I01.Jn21</v>
      </c>
      <c r="F86" s="305">
        <f t="shared" ca="1" si="4"/>
        <v>44361</v>
      </c>
      <c r="G86" s="306">
        <f>TPG!S86</f>
        <v>0</v>
      </c>
      <c r="H86" s="124">
        <f t="shared" ca="1" si="5"/>
        <v>44361</v>
      </c>
      <c r="I86" s="125">
        <v>0</v>
      </c>
      <c r="J86" s="304" t="str">
        <f>LEFT(TPG!D86,20)&amp;"."&amp;TPGPAY!E86</f>
        <v>Bell Lane Primary Sc.2003.TPECG.I01.Jn21</v>
      </c>
      <c r="K86" s="120" t="b">
        <v>1</v>
      </c>
      <c r="L86" s="126" t="s">
        <v>3686</v>
      </c>
      <c r="M86" s="120" t="b">
        <v>1</v>
      </c>
      <c r="N86" s="120" t="s">
        <v>3687</v>
      </c>
      <c r="O86" s="307" t="str">
        <f>TPG!I86</f>
        <v>11294/543965</v>
      </c>
      <c r="P86" s="120" t="b">
        <v>1</v>
      </c>
      <c r="Q86" s="120" t="b">
        <v>1</v>
      </c>
      <c r="R86" s="120" t="b">
        <v>1</v>
      </c>
      <c r="T86" s="11">
        <f t="shared" si="6"/>
        <v>19</v>
      </c>
      <c r="U86" s="381">
        <f t="shared" si="7"/>
        <v>40</v>
      </c>
    </row>
    <row r="87" spans="1:21" x14ac:dyDescent="0.25">
      <c r="A87" s="117">
        <v>1</v>
      </c>
      <c r="B87" s="118">
        <v>2</v>
      </c>
      <c r="C87" s="303">
        <f>TPG!J87</f>
        <v>400024</v>
      </c>
      <c r="D87" s="120" t="b">
        <v>1</v>
      </c>
      <c r="E87" s="304" t="str">
        <f>RIGHT(TPG!C87,4)&amp;"."&amp;TPG!M87&amp;"."&amp;TPG!K87&amp;"."&amp;$C$5</f>
        <v>3511.TPECG.I01.Jn21</v>
      </c>
      <c r="F87" s="305">
        <f t="shared" ca="1" si="4"/>
        <v>44361</v>
      </c>
      <c r="G87" s="306">
        <f>TPG!S87</f>
        <v>0</v>
      </c>
      <c r="H87" s="124">
        <f t="shared" ca="1" si="5"/>
        <v>44361</v>
      </c>
      <c r="I87" s="125">
        <v>0</v>
      </c>
      <c r="J87" s="304" t="str">
        <f>LEFT(TPG!D87,20)&amp;"."&amp;TPGPAY!E87</f>
        <v>Blessed Dominic Scho.3511.TPECG.I01.Jn21</v>
      </c>
      <c r="K87" s="120" t="b">
        <v>1</v>
      </c>
      <c r="L87" s="126" t="s">
        <v>3686</v>
      </c>
      <c r="M87" s="120" t="b">
        <v>1</v>
      </c>
      <c r="N87" s="120" t="s">
        <v>3687</v>
      </c>
      <c r="O87" s="307" t="str">
        <f>TPG!I87</f>
        <v>11294/543965</v>
      </c>
      <c r="P87" s="120" t="b">
        <v>1</v>
      </c>
      <c r="Q87" s="120" t="b">
        <v>1</v>
      </c>
      <c r="R87" s="120" t="b">
        <v>1</v>
      </c>
      <c r="T87" s="11">
        <f t="shared" si="6"/>
        <v>19</v>
      </c>
      <c r="U87" s="381">
        <f t="shared" si="7"/>
        <v>40</v>
      </c>
    </row>
    <row r="88" spans="1:21" x14ac:dyDescent="0.25">
      <c r="A88" s="117">
        <v>1</v>
      </c>
      <c r="B88" s="118">
        <v>2</v>
      </c>
      <c r="C88" s="303">
        <f>TPG!J88</f>
        <v>400057</v>
      </c>
      <c r="D88" s="120" t="b">
        <v>1</v>
      </c>
      <c r="E88" s="304" t="str">
        <f>RIGHT(TPG!C88,4)&amp;"."&amp;TPG!M88&amp;"."&amp;TPG!K88&amp;"."&amp;$C$5</f>
        <v>2008.TPECG.I01.Jn21</v>
      </c>
      <c r="F88" s="305">
        <f t="shared" ca="1" si="4"/>
        <v>44361</v>
      </c>
      <c r="G88" s="306">
        <f>TPG!S88</f>
        <v>0</v>
      </c>
      <c r="H88" s="124">
        <f t="shared" ca="1" si="5"/>
        <v>44361</v>
      </c>
      <c r="I88" s="125">
        <v>0</v>
      </c>
      <c r="J88" s="304" t="str">
        <f>LEFT(TPG!D88,20)&amp;"."&amp;TPGPAY!E88</f>
        <v>Brookland Infant  &amp; .2008.TPECG.I01.Jn21</v>
      </c>
      <c r="K88" s="120" t="b">
        <v>1</v>
      </c>
      <c r="L88" s="126" t="s">
        <v>3686</v>
      </c>
      <c r="M88" s="120" t="b">
        <v>1</v>
      </c>
      <c r="N88" s="120" t="s">
        <v>3687</v>
      </c>
      <c r="O88" s="307" t="str">
        <f>TPG!I88</f>
        <v>11294/543965</v>
      </c>
      <c r="P88" s="120" t="b">
        <v>1</v>
      </c>
      <c r="Q88" s="120" t="b">
        <v>1</v>
      </c>
      <c r="R88" s="120" t="b">
        <v>1</v>
      </c>
      <c r="T88" s="11">
        <f t="shared" si="6"/>
        <v>19</v>
      </c>
      <c r="U88" s="381">
        <f t="shared" si="7"/>
        <v>40</v>
      </c>
    </row>
    <row r="89" spans="1:21" x14ac:dyDescent="0.25">
      <c r="A89" s="117">
        <v>1</v>
      </c>
      <c r="B89" s="118">
        <v>2</v>
      </c>
      <c r="C89" s="303">
        <f>TPG!J89</f>
        <v>400061</v>
      </c>
      <c r="D89" s="120" t="b">
        <v>1</v>
      </c>
      <c r="E89" s="304" t="str">
        <f>RIGHT(TPG!C89,4)&amp;"."&amp;TPG!M89&amp;"."&amp;TPG!K89&amp;"."&amp;$C$5</f>
        <v>2009.TPECG.I01.Jn21</v>
      </c>
      <c r="F89" s="305">
        <f t="shared" ca="1" si="4"/>
        <v>44361</v>
      </c>
      <c r="G89" s="306">
        <f>TPG!S89</f>
        <v>0</v>
      </c>
      <c r="H89" s="124">
        <f t="shared" ca="1" si="5"/>
        <v>44361</v>
      </c>
      <c r="I89" s="125">
        <v>0</v>
      </c>
      <c r="J89" s="304" t="str">
        <f>LEFT(TPG!D89,20)&amp;"."&amp;TPGPAY!E89</f>
        <v>Brunswick Park Prima.2009.TPECG.I01.Jn21</v>
      </c>
      <c r="K89" s="120" t="b">
        <v>1</v>
      </c>
      <c r="L89" s="126" t="s">
        <v>3686</v>
      </c>
      <c r="M89" s="120" t="b">
        <v>1</v>
      </c>
      <c r="N89" s="120" t="s">
        <v>3687</v>
      </c>
      <c r="O89" s="307" t="str">
        <f>TPG!I89</f>
        <v>11294/543965</v>
      </c>
      <c r="P89" s="120" t="b">
        <v>1</v>
      </c>
      <c r="Q89" s="120" t="b">
        <v>1</v>
      </c>
      <c r="R89" s="120" t="b">
        <v>1</v>
      </c>
      <c r="T89" s="11">
        <f t="shared" si="6"/>
        <v>19</v>
      </c>
      <c r="U89" s="381">
        <f t="shared" si="7"/>
        <v>40</v>
      </c>
    </row>
    <row r="90" spans="1:21" x14ac:dyDescent="0.25">
      <c r="A90" s="117">
        <v>1</v>
      </c>
      <c r="B90" s="118">
        <v>2</v>
      </c>
      <c r="C90" s="303">
        <f>TPG!J90</f>
        <v>400039</v>
      </c>
      <c r="D90" s="120" t="b">
        <v>1</v>
      </c>
      <c r="E90" s="304" t="str">
        <f>RIGHT(TPG!C90,4)&amp;"."&amp;TPG!M90&amp;"."&amp;TPG!K90&amp;"."&amp;$C$5</f>
        <v>3302.TPECG.I01.Jn21</v>
      </c>
      <c r="F90" s="305">
        <f t="shared" ca="1" si="4"/>
        <v>44361</v>
      </c>
      <c r="G90" s="306">
        <f>TPG!S90</f>
        <v>0</v>
      </c>
      <c r="H90" s="124">
        <f t="shared" ca="1" si="5"/>
        <v>44361</v>
      </c>
      <c r="I90" s="125">
        <v>0</v>
      </c>
      <c r="J90" s="304" t="str">
        <f>LEFT(TPG!D90,20)&amp;"."&amp;TPGPAY!E90</f>
        <v>Christ Church CE Pri.3302.TPECG.I01.Jn21</v>
      </c>
      <c r="K90" s="120" t="b">
        <v>1</v>
      </c>
      <c r="L90" s="126" t="s">
        <v>3686</v>
      </c>
      <c r="M90" s="120" t="b">
        <v>1</v>
      </c>
      <c r="N90" s="120" t="s">
        <v>3687</v>
      </c>
      <c r="O90" s="307" t="str">
        <f>TPG!I90</f>
        <v>11294/543965</v>
      </c>
      <c r="P90" s="120" t="b">
        <v>1</v>
      </c>
      <c r="Q90" s="120" t="b">
        <v>1</v>
      </c>
      <c r="R90" s="120" t="b">
        <v>1</v>
      </c>
      <c r="T90" s="11">
        <f t="shared" si="6"/>
        <v>19</v>
      </c>
      <c r="U90" s="381">
        <f t="shared" si="7"/>
        <v>40</v>
      </c>
    </row>
    <row r="91" spans="1:21" x14ac:dyDescent="0.25">
      <c r="A91" s="117">
        <v>1</v>
      </c>
      <c r="B91" s="118">
        <v>2</v>
      </c>
      <c r="C91" s="303">
        <f>TPG!J91</f>
        <v>400050</v>
      </c>
      <c r="D91" s="120" t="b">
        <v>1</v>
      </c>
      <c r="E91" s="304" t="str">
        <f>RIGHT(TPG!C91,4)&amp;"."&amp;TPG!M91&amp;"."&amp;TPG!K91&amp;"."&amp;$C$5</f>
        <v>2014.TPECG.I01.Jn21</v>
      </c>
      <c r="F91" s="305">
        <f t="shared" ca="1" si="4"/>
        <v>44361</v>
      </c>
      <c r="G91" s="306">
        <f>TPG!S91</f>
        <v>0</v>
      </c>
      <c r="H91" s="124">
        <f t="shared" ca="1" si="5"/>
        <v>44361</v>
      </c>
      <c r="I91" s="125">
        <v>0</v>
      </c>
      <c r="J91" s="304" t="str">
        <f>LEFT(TPG!D91,20)&amp;"."&amp;TPGPAY!E91</f>
        <v>Colindale School.2014.TPECG.I01.Jn21</v>
      </c>
      <c r="K91" s="120" t="b">
        <v>1</v>
      </c>
      <c r="L91" s="126" t="s">
        <v>3686</v>
      </c>
      <c r="M91" s="120" t="b">
        <v>1</v>
      </c>
      <c r="N91" s="120" t="s">
        <v>3687</v>
      </c>
      <c r="O91" s="307" t="str">
        <f>TPG!I91</f>
        <v>11294/543965</v>
      </c>
      <c r="P91" s="120" t="b">
        <v>1</v>
      </c>
      <c r="Q91" s="120" t="b">
        <v>1</v>
      </c>
      <c r="R91" s="120" t="b">
        <v>1</v>
      </c>
      <c r="T91" s="11">
        <f t="shared" si="6"/>
        <v>19</v>
      </c>
      <c r="U91" s="381">
        <f t="shared" si="7"/>
        <v>36</v>
      </c>
    </row>
    <row r="92" spans="1:21" x14ac:dyDescent="0.25">
      <c r="A92" s="117">
        <v>1</v>
      </c>
      <c r="B92" s="118">
        <v>2</v>
      </c>
      <c r="C92" s="303">
        <f>TPG!J92</f>
        <v>400059</v>
      </c>
      <c r="D92" s="120" t="b">
        <v>1</v>
      </c>
      <c r="E92" s="304" t="str">
        <f>RIGHT(TPG!C92,4)&amp;"."&amp;TPG!M92&amp;"."&amp;TPG!K92&amp;"."&amp;$C$5</f>
        <v>2015.TPECG.I01.Jn21</v>
      </c>
      <c r="F92" s="305">
        <f t="shared" ca="1" si="4"/>
        <v>44361</v>
      </c>
      <c r="G92" s="306">
        <f>TPG!S92</f>
        <v>0</v>
      </c>
      <c r="H92" s="124">
        <f t="shared" ca="1" si="5"/>
        <v>44361</v>
      </c>
      <c r="I92" s="125">
        <v>0</v>
      </c>
      <c r="J92" s="304" t="str">
        <f>LEFT(TPG!D92,20)&amp;"."&amp;TPGPAY!E92</f>
        <v>Coppetts Wood.2015.TPECG.I01.Jn21</v>
      </c>
      <c r="K92" s="120" t="b">
        <v>1</v>
      </c>
      <c r="L92" s="126" t="s">
        <v>3686</v>
      </c>
      <c r="M92" s="120" t="b">
        <v>1</v>
      </c>
      <c r="N92" s="120" t="s">
        <v>3687</v>
      </c>
      <c r="O92" s="307" t="str">
        <f>TPG!I92</f>
        <v>11294/543965</v>
      </c>
      <c r="P92" s="120" t="b">
        <v>1</v>
      </c>
      <c r="Q92" s="120" t="b">
        <v>1</v>
      </c>
      <c r="R92" s="120" t="b">
        <v>1</v>
      </c>
      <c r="T92" s="11">
        <f t="shared" si="6"/>
        <v>19</v>
      </c>
      <c r="U92" s="381">
        <f t="shared" si="7"/>
        <v>33</v>
      </c>
    </row>
    <row r="93" spans="1:21" x14ac:dyDescent="0.25">
      <c r="A93" s="117">
        <v>1</v>
      </c>
      <c r="B93" s="118">
        <v>2</v>
      </c>
      <c r="C93" s="303">
        <f>TPG!J93</f>
        <v>400036</v>
      </c>
      <c r="D93" s="120" t="b">
        <v>1</v>
      </c>
      <c r="E93" s="304" t="str">
        <f>RIGHT(TPG!C93,4)&amp;"."&amp;TPG!M93&amp;"."&amp;TPG!K93&amp;"."&amp;$C$5</f>
        <v>2019.TPECG.I01.Jn21</v>
      </c>
      <c r="F93" s="305">
        <f t="shared" ca="1" si="4"/>
        <v>44361</v>
      </c>
      <c r="G93" s="306">
        <f>TPG!S93</f>
        <v>0</v>
      </c>
      <c r="H93" s="124">
        <f t="shared" ca="1" si="5"/>
        <v>44361</v>
      </c>
      <c r="I93" s="125">
        <v>0</v>
      </c>
      <c r="J93" s="304" t="str">
        <f>LEFT(TPG!D93,20)&amp;"."&amp;TPGPAY!E93</f>
        <v>Deansbrook Infant Sc.2019.TPECG.I01.Jn21</v>
      </c>
      <c r="K93" s="120" t="b">
        <v>1</v>
      </c>
      <c r="L93" s="126" t="s">
        <v>3686</v>
      </c>
      <c r="M93" s="120" t="b">
        <v>1</v>
      </c>
      <c r="N93" s="120" t="s">
        <v>3687</v>
      </c>
      <c r="O93" s="307" t="str">
        <f>TPG!I93</f>
        <v>11294/543965</v>
      </c>
      <c r="P93" s="120" t="b">
        <v>1</v>
      </c>
      <c r="Q93" s="120" t="b">
        <v>1</v>
      </c>
      <c r="R93" s="120" t="b">
        <v>1</v>
      </c>
      <c r="T93" s="11">
        <f t="shared" si="6"/>
        <v>19</v>
      </c>
      <c r="U93" s="381">
        <f t="shared" si="7"/>
        <v>40</v>
      </c>
    </row>
    <row r="94" spans="1:21" x14ac:dyDescent="0.25">
      <c r="A94" s="117">
        <v>1</v>
      </c>
      <c r="B94" s="118">
        <v>2</v>
      </c>
      <c r="C94" s="303">
        <f>TPG!J94</f>
        <v>400042</v>
      </c>
      <c r="D94" s="120" t="b">
        <v>1</v>
      </c>
      <c r="E94" s="304" t="str">
        <f>RIGHT(TPG!C94,4)&amp;"."&amp;TPG!M94&amp;"."&amp;TPG!K94&amp;"."&amp;$C$5</f>
        <v>2021.TPECG.I01.Jn21</v>
      </c>
      <c r="F94" s="305">
        <f t="shared" ca="1" si="4"/>
        <v>44361</v>
      </c>
      <c r="G94" s="306">
        <f>TPG!S94</f>
        <v>0</v>
      </c>
      <c r="H94" s="124">
        <f t="shared" ca="1" si="5"/>
        <v>44361</v>
      </c>
      <c r="I94" s="125">
        <v>0</v>
      </c>
      <c r="J94" s="304" t="str">
        <f>LEFT(TPG!D94,20)&amp;"."&amp;TPGPAY!E94</f>
        <v>Dollis Primary Schoo.2021.TPECG.I01.Jn21</v>
      </c>
      <c r="K94" s="120" t="b">
        <v>1</v>
      </c>
      <c r="L94" s="126" t="s">
        <v>3686</v>
      </c>
      <c r="M94" s="120" t="b">
        <v>1</v>
      </c>
      <c r="N94" s="120" t="s">
        <v>3687</v>
      </c>
      <c r="O94" s="307" t="str">
        <f>TPG!I94</f>
        <v>11294/543965</v>
      </c>
      <c r="P94" s="120" t="b">
        <v>1</v>
      </c>
      <c r="Q94" s="120" t="b">
        <v>1</v>
      </c>
      <c r="R94" s="120" t="b">
        <v>1</v>
      </c>
      <c r="T94" s="11">
        <f t="shared" si="6"/>
        <v>19</v>
      </c>
      <c r="U94" s="381">
        <f t="shared" si="7"/>
        <v>40</v>
      </c>
    </row>
    <row r="95" spans="1:21" x14ac:dyDescent="0.25">
      <c r="A95" s="117">
        <v>1</v>
      </c>
      <c r="B95" s="118">
        <v>2</v>
      </c>
      <c r="C95" s="303">
        <f>TPG!J95</f>
        <v>400159</v>
      </c>
      <c r="D95" s="120" t="b">
        <v>1</v>
      </c>
      <c r="E95" s="304" t="str">
        <f>RIGHT(TPG!C95,4)&amp;"."&amp;TPG!M95&amp;"."&amp;TPG!K95&amp;"."&amp;$C$5</f>
        <v>2023.TPECG.I01.Jn21</v>
      </c>
      <c r="F95" s="305">
        <f t="shared" ca="1" si="4"/>
        <v>44361</v>
      </c>
      <c r="G95" s="306">
        <f>TPG!S95</f>
        <v>0</v>
      </c>
      <c r="H95" s="124">
        <f t="shared" ca="1" si="5"/>
        <v>44361</v>
      </c>
      <c r="I95" s="125">
        <v>0</v>
      </c>
      <c r="J95" s="304" t="str">
        <f>LEFT(TPG!D95,20)&amp;"."&amp;TPGPAY!E95</f>
        <v>Edgware Primary Scho.2023.TPECG.I01.Jn21</v>
      </c>
      <c r="K95" s="120" t="b">
        <v>1</v>
      </c>
      <c r="L95" s="126" t="s">
        <v>3686</v>
      </c>
      <c r="M95" s="120" t="b">
        <v>1</v>
      </c>
      <c r="N95" s="120" t="s">
        <v>3687</v>
      </c>
      <c r="O95" s="307" t="str">
        <f>TPG!I95</f>
        <v>11294/543965</v>
      </c>
      <c r="P95" s="120" t="b">
        <v>1</v>
      </c>
      <c r="Q95" s="120" t="b">
        <v>1</v>
      </c>
      <c r="R95" s="120" t="b">
        <v>1</v>
      </c>
      <c r="T95" s="11">
        <f t="shared" si="6"/>
        <v>19</v>
      </c>
      <c r="U95" s="381">
        <f t="shared" si="7"/>
        <v>40</v>
      </c>
    </row>
    <row r="96" spans="1:21" x14ac:dyDescent="0.25">
      <c r="A96" s="117">
        <v>1</v>
      </c>
      <c r="B96" s="118">
        <v>2</v>
      </c>
      <c r="C96" s="303">
        <f>TPG!J96</f>
        <v>400047</v>
      </c>
      <c r="D96" s="120" t="b">
        <v>1</v>
      </c>
      <c r="E96" s="304" t="str">
        <f>RIGHT(TPG!C96,4)&amp;"."&amp;TPG!M96&amp;"."&amp;TPG!K96&amp;"."&amp;$C$5</f>
        <v>2024.TPECG.I01.Jn21</v>
      </c>
      <c r="F96" s="305">
        <f t="shared" ca="1" si="4"/>
        <v>44361</v>
      </c>
      <c r="G96" s="306">
        <f>TPG!S96</f>
        <v>0</v>
      </c>
      <c r="H96" s="124">
        <f t="shared" ca="1" si="5"/>
        <v>44361</v>
      </c>
      <c r="I96" s="125">
        <v>0</v>
      </c>
      <c r="J96" s="304" t="str">
        <f>LEFT(TPG!D96,20)&amp;"."&amp;TPGPAY!E96</f>
        <v>Fairway Primary Scho.2024.TPECG.I01.Jn21</v>
      </c>
      <c r="K96" s="120" t="b">
        <v>1</v>
      </c>
      <c r="L96" s="126" t="s">
        <v>3686</v>
      </c>
      <c r="M96" s="120" t="b">
        <v>1</v>
      </c>
      <c r="N96" s="120" t="s">
        <v>3687</v>
      </c>
      <c r="O96" s="307" t="str">
        <f>TPG!I96</f>
        <v>11294/543965</v>
      </c>
      <c r="P96" s="120" t="b">
        <v>1</v>
      </c>
      <c r="Q96" s="120" t="b">
        <v>1</v>
      </c>
      <c r="R96" s="120" t="b">
        <v>1</v>
      </c>
      <c r="T96" s="11">
        <f t="shared" si="6"/>
        <v>19</v>
      </c>
      <c r="U96" s="381">
        <f t="shared" si="7"/>
        <v>40</v>
      </c>
    </row>
    <row r="97" spans="1:21" x14ac:dyDescent="0.25">
      <c r="A97" s="117">
        <v>1</v>
      </c>
      <c r="B97" s="118">
        <v>2</v>
      </c>
      <c r="C97" s="303">
        <f>TPG!J97</f>
        <v>400082</v>
      </c>
      <c r="D97" s="120" t="b">
        <v>1</v>
      </c>
      <c r="E97" s="304" t="str">
        <f>RIGHT(TPG!C97,4)&amp;"."&amp;TPG!M97&amp;"."&amp;TPG!K97&amp;"."&amp;$C$5</f>
        <v>2026.TPECG.I01.Jn21</v>
      </c>
      <c r="F97" s="305">
        <f t="shared" ca="1" si="4"/>
        <v>44361</v>
      </c>
      <c r="G97" s="306">
        <f>TPG!S97</f>
        <v>0</v>
      </c>
      <c r="H97" s="124">
        <f t="shared" ca="1" si="5"/>
        <v>44361</v>
      </c>
      <c r="I97" s="125">
        <v>0</v>
      </c>
      <c r="J97" s="304" t="str">
        <f>LEFT(TPG!D97,20)&amp;"."&amp;TPGPAY!E97</f>
        <v>Frith Manor School.2026.TPECG.I01.Jn21</v>
      </c>
      <c r="K97" s="120" t="b">
        <v>1</v>
      </c>
      <c r="L97" s="126" t="s">
        <v>3686</v>
      </c>
      <c r="M97" s="120" t="b">
        <v>1</v>
      </c>
      <c r="N97" s="120" t="s">
        <v>3687</v>
      </c>
      <c r="O97" s="307" t="str">
        <f>TPG!I97</f>
        <v>11294/543965</v>
      </c>
      <c r="P97" s="120" t="b">
        <v>1</v>
      </c>
      <c r="Q97" s="120" t="b">
        <v>1</v>
      </c>
      <c r="R97" s="120" t="b">
        <v>1</v>
      </c>
      <c r="T97" s="11">
        <f t="shared" si="6"/>
        <v>19</v>
      </c>
      <c r="U97" s="381">
        <f t="shared" si="7"/>
        <v>38</v>
      </c>
    </row>
    <row r="98" spans="1:21" x14ac:dyDescent="0.25">
      <c r="A98" s="117">
        <v>1</v>
      </c>
      <c r="B98" s="118">
        <v>2</v>
      </c>
      <c r="C98" s="303">
        <f>TPG!J98</f>
        <v>400035</v>
      </c>
      <c r="D98" s="120" t="b">
        <v>1</v>
      </c>
      <c r="E98" s="304" t="str">
        <f>RIGHT(TPG!C98,4)&amp;"."&amp;TPG!M98&amp;"."&amp;TPG!K98&amp;"."&amp;$C$5</f>
        <v>2029.TPECG.I01.Jn21</v>
      </c>
      <c r="F98" s="305">
        <f t="shared" ca="1" si="4"/>
        <v>44361</v>
      </c>
      <c r="G98" s="306">
        <f>TPG!S98</f>
        <v>0</v>
      </c>
      <c r="H98" s="124">
        <f t="shared" ca="1" si="5"/>
        <v>44361</v>
      </c>
      <c r="I98" s="125">
        <v>0</v>
      </c>
      <c r="J98" s="304" t="str">
        <f>LEFT(TPG!D98,20)&amp;"."&amp;TPGPAY!E98</f>
        <v>Goldbeaters Primary .2029.TPECG.I01.Jn21</v>
      </c>
      <c r="K98" s="120" t="b">
        <v>1</v>
      </c>
      <c r="L98" s="126" t="s">
        <v>3686</v>
      </c>
      <c r="M98" s="120" t="b">
        <v>1</v>
      </c>
      <c r="N98" s="120" t="s">
        <v>3687</v>
      </c>
      <c r="O98" s="307" t="str">
        <f>TPG!I98</f>
        <v>11294/543965</v>
      </c>
      <c r="P98" s="120" t="b">
        <v>1</v>
      </c>
      <c r="Q98" s="120" t="b">
        <v>1</v>
      </c>
      <c r="R98" s="120" t="b">
        <v>1</v>
      </c>
      <c r="T98" s="11">
        <f t="shared" si="6"/>
        <v>19</v>
      </c>
      <c r="U98" s="381">
        <f t="shared" si="7"/>
        <v>40</v>
      </c>
    </row>
    <row r="99" spans="1:21" x14ac:dyDescent="0.25">
      <c r="A99" s="117">
        <v>1</v>
      </c>
      <c r="B99" s="118">
        <v>2</v>
      </c>
      <c r="C99" s="303">
        <f>TPG!J99</f>
        <v>400108</v>
      </c>
      <c r="D99" s="120" t="b">
        <v>1</v>
      </c>
      <c r="E99" s="304" t="str">
        <f>RIGHT(TPG!C99,4)&amp;"."&amp;TPG!M99&amp;"."&amp;TPG!K99&amp;"."&amp;$C$5</f>
        <v>3516.TPECG.I01.Jn21</v>
      </c>
      <c r="F99" s="305">
        <f t="shared" ca="1" si="4"/>
        <v>44361</v>
      </c>
      <c r="G99" s="306">
        <f>TPG!S99</f>
        <v>0</v>
      </c>
      <c r="H99" s="124">
        <f t="shared" ca="1" si="5"/>
        <v>44361</v>
      </c>
      <c r="I99" s="125">
        <v>0</v>
      </c>
      <c r="J99" s="304" t="str">
        <f>LEFT(TPG!D99,20)&amp;"."&amp;TPGPAY!E99</f>
        <v>Hasmonean Primary Sc.3516.TPECG.I01.Jn21</v>
      </c>
      <c r="K99" s="120" t="b">
        <v>1</v>
      </c>
      <c r="L99" s="126" t="s">
        <v>3686</v>
      </c>
      <c r="M99" s="120" t="b">
        <v>1</v>
      </c>
      <c r="N99" s="120" t="s">
        <v>3687</v>
      </c>
      <c r="O99" s="307" t="str">
        <f>TPG!I99</f>
        <v>11294/543965</v>
      </c>
      <c r="P99" s="120" t="b">
        <v>1</v>
      </c>
      <c r="Q99" s="120" t="b">
        <v>1</v>
      </c>
      <c r="R99" s="120" t="b">
        <v>1</v>
      </c>
      <c r="T99" s="11">
        <f t="shared" si="6"/>
        <v>19</v>
      </c>
      <c r="U99" s="381">
        <f t="shared" si="7"/>
        <v>40</v>
      </c>
    </row>
    <row r="100" spans="1:21" x14ac:dyDescent="0.25">
      <c r="A100" s="117">
        <v>1</v>
      </c>
      <c r="B100" s="118">
        <v>2</v>
      </c>
      <c r="C100" s="303">
        <f>TPG!J100</f>
        <v>400026</v>
      </c>
      <c r="D100" s="120" t="b">
        <v>1</v>
      </c>
      <c r="E100" s="304" t="str">
        <f>RIGHT(TPG!C100,4)&amp;"."&amp;TPG!M100&amp;"."&amp;TPG!K100&amp;"."&amp;$C$5</f>
        <v>2031.TPECG.I01.Jn21</v>
      </c>
      <c r="F100" s="305">
        <f t="shared" ca="1" si="4"/>
        <v>44361</v>
      </c>
      <c r="G100" s="306">
        <f>TPG!S100</f>
        <v>0</v>
      </c>
      <c r="H100" s="124">
        <f t="shared" ca="1" si="5"/>
        <v>44361</v>
      </c>
      <c r="I100" s="125">
        <v>0</v>
      </c>
      <c r="J100" s="304" t="str">
        <f>LEFT(TPG!D100,20)&amp;"."&amp;TPGPAY!E100</f>
        <v>Hollickwood JMI Scho.2031.TPECG.I01.Jn21</v>
      </c>
      <c r="K100" s="120" t="b">
        <v>1</v>
      </c>
      <c r="L100" s="126" t="s">
        <v>3686</v>
      </c>
      <c r="M100" s="120" t="b">
        <v>1</v>
      </c>
      <c r="N100" s="120" t="s">
        <v>3687</v>
      </c>
      <c r="O100" s="307" t="str">
        <f>TPG!I100</f>
        <v>11294/543965</v>
      </c>
      <c r="P100" s="120" t="b">
        <v>1</v>
      </c>
      <c r="Q100" s="120" t="b">
        <v>1</v>
      </c>
      <c r="R100" s="120" t="b">
        <v>1</v>
      </c>
      <c r="T100" s="11">
        <f t="shared" si="6"/>
        <v>19</v>
      </c>
      <c r="U100" s="381">
        <f t="shared" si="7"/>
        <v>40</v>
      </c>
    </row>
    <row r="101" spans="1:21" x14ac:dyDescent="0.25">
      <c r="A101" s="117">
        <v>1</v>
      </c>
      <c r="B101" s="118">
        <v>2</v>
      </c>
      <c r="C101" s="303">
        <f>TPG!J101</f>
        <v>400084</v>
      </c>
      <c r="D101" s="120" t="b">
        <v>1</v>
      </c>
      <c r="E101" s="304" t="str">
        <f>RIGHT(TPG!C101,4)&amp;"."&amp;TPG!M101&amp;"."&amp;TPG!K101&amp;"."&amp;$C$5</f>
        <v>2032.TPECG.I01.Jn21</v>
      </c>
      <c r="F101" s="305">
        <f t="shared" ca="1" si="4"/>
        <v>44361</v>
      </c>
      <c r="G101" s="306">
        <f>TPG!S101</f>
        <v>0</v>
      </c>
      <c r="H101" s="124">
        <f t="shared" ca="1" si="5"/>
        <v>44361</v>
      </c>
      <c r="I101" s="125">
        <v>0</v>
      </c>
      <c r="J101" s="304" t="str">
        <f>LEFT(TPG!D101,20)&amp;"."&amp;TPGPAY!E101</f>
        <v>Holly Park School.2032.TPECG.I01.Jn21</v>
      </c>
      <c r="K101" s="120" t="b">
        <v>1</v>
      </c>
      <c r="L101" s="126" t="s">
        <v>3686</v>
      </c>
      <c r="M101" s="120" t="b">
        <v>1</v>
      </c>
      <c r="N101" s="120" t="s">
        <v>3687</v>
      </c>
      <c r="O101" s="307" t="str">
        <f>TPG!I101</f>
        <v>11294/543965</v>
      </c>
      <c r="P101" s="120" t="b">
        <v>1</v>
      </c>
      <c r="Q101" s="120" t="b">
        <v>1</v>
      </c>
      <c r="R101" s="120" t="b">
        <v>1</v>
      </c>
      <c r="T101" s="11">
        <f t="shared" si="6"/>
        <v>19</v>
      </c>
      <c r="U101" s="381">
        <f t="shared" si="7"/>
        <v>37</v>
      </c>
    </row>
    <row r="102" spans="1:21" x14ac:dyDescent="0.25">
      <c r="A102" s="117">
        <v>1</v>
      </c>
      <c r="B102" s="118">
        <v>2</v>
      </c>
      <c r="C102" s="303">
        <f>TPG!J102</f>
        <v>400008</v>
      </c>
      <c r="D102" s="120" t="b">
        <v>1</v>
      </c>
      <c r="E102" s="304" t="str">
        <f>RIGHT(TPG!C102,4)&amp;"."&amp;TPG!M102&amp;"."&amp;TPG!K102&amp;"."&amp;$C$5</f>
        <v>3304.TPECG.I01.Jn21</v>
      </c>
      <c r="F102" s="305">
        <f t="shared" ca="1" si="4"/>
        <v>44361</v>
      </c>
      <c r="G102" s="306">
        <f>TPG!S102</f>
        <v>0</v>
      </c>
      <c r="H102" s="124">
        <f t="shared" ca="1" si="5"/>
        <v>44361</v>
      </c>
      <c r="I102" s="125">
        <v>0</v>
      </c>
      <c r="J102" s="304" t="str">
        <f>LEFT(TPG!D102,20)&amp;"."&amp;TPGPAY!E102</f>
        <v>Holy Trinity School.3304.TPECG.I01.Jn21</v>
      </c>
      <c r="K102" s="120" t="b">
        <v>1</v>
      </c>
      <c r="L102" s="126" t="s">
        <v>3686</v>
      </c>
      <c r="M102" s="120" t="b">
        <v>1</v>
      </c>
      <c r="N102" s="120" t="s">
        <v>3687</v>
      </c>
      <c r="O102" s="307" t="str">
        <f>TPG!I102</f>
        <v>11294/543965</v>
      </c>
      <c r="P102" s="120" t="b">
        <v>1</v>
      </c>
      <c r="Q102" s="120" t="b">
        <v>1</v>
      </c>
      <c r="R102" s="120" t="b">
        <v>1</v>
      </c>
      <c r="T102" s="11">
        <f t="shared" si="6"/>
        <v>19</v>
      </c>
      <c r="U102" s="381">
        <f t="shared" si="7"/>
        <v>39</v>
      </c>
    </row>
    <row r="103" spans="1:21" x14ac:dyDescent="0.25">
      <c r="A103" s="117">
        <v>1</v>
      </c>
      <c r="B103" s="118">
        <v>2</v>
      </c>
      <c r="C103" s="303">
        <f>TPG!J103</f>
        <v>400046</v>
      </c>
      <c r="D103" s="120" t="b">
        <v>1</v>
      </c>
      <c r="E103" s="304" t="str">
        <f>RIGHT(TPG!C103,4)&amp;"."&amp;TPG!M103&amp;"."&amp;TPG!K103&amp;"."&amp;$C$5</f>
        <v>2036.TPECG.I01.Jn21</v>
      </c>
      <c r="F103" s="305">
        <f t="shared" ca="1" si="4"/>
        <v>44361</v>
      </c>
      <c r="G103" s="306">
        <f>TPG!S103</f>
        <v>0</v>
      </c>
      <c r="H103" s="124">
        <f t="shared" ca="1" si="5"/>
        <v>44361</v>
      </c>
      <c r="I103" s="125">
        <v>0</v>
      </c>
      <c r="J103" s="304" t="str">
        <f>LEFT(TPG!D103,20)&amp;"."&amp;TPGPAY!E103</f>
        <v>Livingstone School.2036.TPECG.I01.Jn21</v>
      </c>
      <c r="K103" s="120" t="b">
        <v>1</v>
      </c>
      <c r="L103" s="126" t="s">
        <v>3686</v>
      </c>
      <c r="M103" s="120" t="b">
        <v>1</v>
      </c>
      <c r="N103" s="120" t="s">
        <v>3687</v>
      </c>
      <c r="O103" s="307" t="str">
        <f>TPG!I103</f>
        <v>11294/543965</v>
      </c>
      <c r="P103" s="120" t="b">
        <v>1</v>
      </c>
      <c r="Q103" s="120" t="b">
        <v>1</v>
      </c>
      <c r="R103" s="120" t="b">
        <v>1</v>
      </c>
      <c r="T103" s="11">
        <f t="shared" si="6"/>
        <v>19</v>
      </c>
      <c r="U103" s="381">
        <f t="shared" si="7"/>
        <v>38</v>
      </c>
    </row>
    <row r="104" spans="1:21" x14ac:dyDescent="0.25">
      <c r="A104" s="117">
        <v>1</v>
      </c>
      <c r="B104" s="118">
        <v>2</v>
      </c>
      <c r="C104" s="303">
        <f>TPG!J104</f>
        <v>400030</v>
      </c>
      <c r="D104" s="120" t="b">
        <v>1</v>
      </c>
      <c r="E104" s="304" t="str">
        <f>RIGHT(TPG!C104,4)&amp;"."&amp;TPG!M104&amp;"."&amp;TPG!K104&amp;"."&amp;$C$5</f>
        <v>2037.TPECG.I01.Jn21</v>
      </c>
      <c r="F104" s="305">
        <f t="shared" ca="1" si="4"/>
        <v>44361</v>
      </c>
      <c r="G104" s="306">
        <f>TPG!S104</f>
        <v>0</v>
      </c>
      <c r="H104" s="124">
        <f t="shared" ca="1" si="5"/>
        <v>44361</v>
      </c>
      <c r="I104" s="125">
        <v>0</v>
      </c>
      <c r="J104" s="304" t="str">
        <f>LEFT(TPG!D104,20)&amp;"."&amp;TPGPAY!E104</f>
        <v>Manorside Primary Sc.2037.TPECG.I01.Jn21</v>
      </c>
      <c r="K104" s="120" t="b">
        <v>1</v>
      </c>
      <c r="L104" s="126" t="s">
        <v>3686</v>
      </c>
      <c r="M104" s="120" t="b">
        <v>1</v>
      </c>
      <c r="N104" s="120" t="s">
        <v>3687</v>
      </c>
      <c r="O104" s="307" t="str">
        <f>TPG!I104</f>
        <v>11294/543965</v>
      </c>
      <c r="P104" s="120" t="b">
        <v>1</v>
      </c>
      <c r="Q104" s="120" t="b">
        <v>1</v>
      </c>
      <c r="R104" s="120" t="b">
        <v>1</v>
      </c>
      <c r="T104" s="11">
        <f t="shared" si="6"/>
        <v>19</v>
      </c>
      <c r="U104" s="381">
        <f t="shared" si="7"/>
        <v>40</v>
      </c>
    </row>
    <row r="105" spans="1:21" x14ac:dyDescent="0.25">
      <c r="A105" s="117">
        <v>1</v>
      </c>
      <c r="B105" s="118">
        <v>2</v>
      </c>
      <c r="C105" s="303">
        <f>TPG!J105</f>
        <v>400130</v>
      </c>
      <c r="D105" s="120" t="b">
        <v>1</v>
      </c>
      <c r="E105" s="304" t="str">
        <f>RIGHT(TPG!C105,4)&amp;"."&amp;TPG!M105&amp;"."&amp;TPG!K105&amp;"."&amp;$C$5</f>
        <v>3523.TPECG.I01.Jn21</v>
      </c>
      <c r="F105" s="305">
        <f t="shared" ca="1" si="4"/>
        <v>44361</v>
      </c>
      <c r="G105" s="306">
        <f>TPG!S105</f>
        <v>0</v>
      </c>
      <c r="H105" s="124">
        <f t="shared" ca="1" si="5"/>
        <v>44361</v>
      </c>
      <c r="I105" s="125">
        <v>0</v>
      </c>
      <c r="J105" s="304" t="str">
        <f>LEFT(TPG!D105,20)&amp;"."&amp;TPGPAY!E105</f>
        <v>Martin Primary Schoo.3523.TPECG.I01.Jn21</v>
      </c>
      <c r="K105" s="120" t="b">
        <v>1</v>
      </c>
      <c r="L105" s="126" t="s">
        <v>3686</v>
      </c>
      <c r="M105" s="120" t="b">
        <v>1</v>
      </c>
      <c r="N105" s="120" t="s">
        <v>3687</v>
      </c>
      <c r="O105" s="307" t="str">
        <f>TPG!I105</f>
        <v>11294/543965</v>
      </c>
      <c r="P105" s="120" t="b">
        <v>1</v>
      </c>
      <c r="Q105" s="120" t="b">
        <v>1</v>
      </c>
      <c r="R105" s="120" t="b">
        <v>1</v>
      </c>
      <c r="T105" s="11">
        <f t="shared" si="6"/>
        <v>19</v>
      </c>
      <c r="U105" s="381">
        <f t="shared" si="7"/>
        <v>40</v>
      </c>
    </row>
    <row r="106" spans="1:21" x14ac:dyDescent="0.25">
      <c r="A106" s="117">
        <v>1</v>
      </c>
      <c r="B106" s="118">
        <v>2</v>
      </c>
      <c r="C106" s="303">
        <f>TPG!J106</f>
        <v>400112</v>
      </c>
      <c r="D106" s="120" t="b">
        <v>1</v>
      </c>
      <c r="E106" s="304" t="str">
        <f>RIGHT(TPG!C106,4)&amp;"."&amp;TPG!M106&amp;"."&amp;TPG!K106&amp;"."&amp;$C$5</f>
        <v>5948.TPECG.I01.Jn21</v>
      </c>
      <c r="F106" s="305">
        <f t="shared" ca="1" si="4"/>
        <v>44361</v>
      </c>
      <c r="G106" s="306">
        <f>TPG!S106</f>
        <v>0</v>
      </c>
      <c r="H106" s="124">
        <f t="shared" ca="1" si="5"/>
        <v>44361</v>
      </c>
      <c r="I106" s="125">
        <v>0</v>
      </c>
      <c r="J106" s="304" t="str">
        <f>LEFT(TPG!D106,20)&amp;"."&amp;TPGPAY!E106</f>
        <v>Mathilda Marks-Kenne.5948.TPECG.I01.Jn21</v>
      </c>
      <c r="K106" s="120" t="b">
        <v>1</v>
      </c>
      <c r="L106" s="126" t="s">
        <v>3686</v>
      </c>
      <c r="M106" s="120" t="b">
        <v>1</v>
      </c>
      <c r="N106" s="120" t="s">
        <v>3687</v>
      </c>
      <c r="O106" s="307" t="str">
        <f>TPG!I106</f>
        <v>11294/543965</v>
      </c>
      <c r="P106" s="120" t="b">
        <v>1</v>
      </c>
      <c r="Q106" s="120" t="b">
        <v>1</v>
      </c>
      <c r="R106" s="120" t="b">
        <v>1</v>
      </c>
      <c r="T106" s="11">
        <f t="shared" si="6"/>
        <v>19</v>
      </c>
      <c r="U106" s="381">
        <f t="shared" si="7"/>
        <v>40</v>
      </c>
    </row>
    <row r="107" spans="1:21" x14ac:dyDescent="0.25">
      <c r="A107" s="117">
        <v>1</v>
      </c>
      <c r="B107" s="118">
        <v>2</v>
      </c>
      <c r="C107" s="303">
        <f>TPG!J107</f>
        <v>400110</v>
      </c>
      <c r="D107" s="120" t="b">
        <v>1</v>
      </c>
      <c r="E107" s="304" t="str">
        <f>RIGHT(TPG!C107,4)&amp;"."&amp;TPG!M107&amp;"."&amp;TPG!K107&amp;"."&amp;$C$5</f>
        <v>5949.TPECG.I01.Jn21</v>
      </c>
      <c r="F107" s="305">
        <f t="shared" ca="1" si="4"/>
        <v>44361</v>
      </c>
      <c r="G107" s="306">
        <f>TPG!S107</f>
        <v>0</v>
      </c>
      <c r="H107" s="124">
        <f t="shared" ca="1" si="5"/>
        <v>44361</v>
      </c>
      <c r="I107" s="125">
        <v>0</v>
      </c>
      <c r="J107" s="304" t="str">
        <f>LEFT(TPG!D107,20)&amp;"."&amp;TPGPAY!E107</f>
        <v>Menorah Foundation S.5949.TPECG.I01.Jn21</v>
      </c>
      <c r="K107" s="120" t="b">
        <v>1</v>
      </c>
      <c r="L107" s="126" t="s">
        <v>3686</v>
      </c>
      <c r="M107" s="120" t="b">
        <v>1</v>
      </c>
      <c r="N107" s="120" t="s">
        <v>3687</v>
      </c>
      <c r="O107" s="307" t="str">
        <f>TPG!I107</f>
        <v>11294/543965</v>
      </c>
      <c r="P107" s="120" t="b">
        <v>1</v>
      </c>
      <c r="Q107" s="120" t="b">
        <v>1</v>
      </c>
      <c r="R107" s="120" t="b">
        <v>1</v>
      </c>
      <c r="T107" s="11">
        <f t="shared" si="6"/>
        <v>19</v>
      </c>
      <c r="U107" s="381">
        <f t="shared" si="7"/>
        <v>40</v>
      </c>
    </row>
    <row r="108" spans="1:21" x14ac:dyDescent="0.25">
      <c r="A108" s="117">
        <v>1</v>
      </c>
      <c r="B108" s="118">
        <v>2</v>
      </c>
      <c r="C108" s="303">
        <f>TPG!J108</f>
        <v>400007</v>
      </c>
      <c r="D108" s="120" t="b">
        <v>1</v>
      </c>
      <c r="E108" s="304" t="str">
        <f>RIGHT(TPG!C108,4)&amp;"."&amp;TPG!M108&amp;"."&amp;TPG!K108&amp;"."&amp;$C$5</f>
        <v>3513.TPECG.I01.Jn21</v>
      </c>
      <c r="F108" s="305">
        <f t="shared" ca="1" si="4"/>
        <v>44361</v>
      </c>
      <c r="G108" s="306">
        <f>TPG!S108</f>
        <v>0</v>
      </c>
      <c r="H108" s="124">
        <f t="shared" ca="1" si="5"/>
        <v>44361</v>
      </c>
      <c r="I108" s="125">
        <v>0</v>
      </c>
      <c r="J108" s="304" t="str">
        <f>LEFT(TPG!D108,20)&amp;"."&amp;TPGPAY!E108</f>
        <v>Menorah Primary Scho.3513.TPECG.I01.Jn21</v>
      </c>
      <c r="K108" s="120" t="b">
        <v>1</v>
      </c>
      <c r="L108" s="126" t="s">
        <v>3686</v>
      </c>
      <c r="M108" s="120" t="b">
        <v>1</v>
      </c>
      <c r="N108" s="120" t="s">
        <v>3687</v>
      </c>
      <c r="O108" s="307" t="str">
        <f>TPG!I108</f>
        <v>11294/543965</v>
      </c>
      <c r="P108" s="120" t="b">
        <v>1</v>
      </c>
      <c r="Q108" s="120" t="b">
        <v>1</v>
      </c>
      <c r="R108" s="120" t="b">
        <v>1</v>
      </c>
      <c r="T108" s="11">
        <f t="shared" si="6"/>
        <v>19</v>
      </c>
      <c r="U108" s="381">
        <f t="shared" si="7"/>
        <v>40</v>
      </c>
    </row>
    <row r="109" spans="1:21" x14ac:dyDescent="0.25">
      <c r="A109" s="117">
        <v>1</v>
      </c>
      <c r="B109" s="118">
        <v>2</v>
      </c>
      <c r="C109" s="303">
        <f>TPG!J109</f>
        <v>158733</v>
      </c>
      <c r="D109" s="120" t="b">
        <v>1</v>
      </c>
      <c r="E109" s="304" t="str">
        <f>RIGHT(TPG!C109,4)&amp;"."&amp;TPG!M109&amp;"."&amp;TPG!K109&amp;"."&amp;$C$5</f>
        <v>2053.TPECG.I01.Jn21</v>
      </c>
      <c r="F109" s="305">
        <f t="shared" ca="1" si="4"/>
        <v>44361</v>
      </c>
      <c r="G109" s="306">
        <f>TPG!S109</f>
        <v>0</v>
      </c>
      <c r="H109" s="124">
        <f t="shared" ca="1" si="5"/>
        <v>44361</v>
      </c>
      <c r="I109" s="125">
        <v>0</v>
      </c>
      <c r="J109" s="304" t="str">
        <f>LEFT(TPG!D109,20)&amp;"."&amp;TPGPAY!E109</f>
        <v>Noam Primary School.2053.TPECG.I01.Jn21</v>
      </c>
      <c r="K109" s="120" t="b">
        <v>1</v>
      </c>
      <c r="L109" s="126" t="s">
        <v>3686</v>
      </c>
      <c r="M109" s="120" t="b">
        <v>1</v>
      </c>
      <c r="N109" s="120" t="s">
        <v>3687</v>
      </c>
      <c r="O109" s="307" t="str">
        <f>TPG!I109</f>
        <v>11294/543965</v>
      </c>
      <c r="P109" s="120" t="b">
        <v>1</v>
      </c>
      <c r="Q109" s="120" t="b">
        <v>1</v>
      </c>
      <c r="R109" s="120" t="b">
        <v>1</v>
      </c>
      <c r="T109" s="11">
        <f t="shared" si="6"/>
        <v>19</v>
      </c>
      <c r="U109" s="381">
        <f t="shared" si="7"/>
        <v>39</v>
      </c>
    </row>
    <row r="110" spans="1:21" x14ac:dyDescent="0.25">
      <c r="A110" s="117">
        <v>1</v>
      </c>
      <c r="B110" s="118">
        <v>2</v>
      </c>
      <c r="C110" s="303">
        <f>TPG!J110</f>
        <v>400089</v>
      </c>
      <c r="D110" s="120" t="b">
        <v>1</v>
      </c>
      <c r="E110" s="304" t="str">
        <f>RIGHT(TPG!C110,4)&amp;"."&amp;TPG!M110&amp;"."&amp;TPG!K110&amp;"."&amp;$C$5</f>
        <v>2045.TPECG.I01.Jn21</v>
      </c>
      <c r="F110" s="305">
        <f t="shared" ca="1" si="4"/>
        <v>44361</v>
      </c>
      <c r="G110" s="306">
        <f>TPG!S110</f>
        <v>0</v>
      </c>
      <c r="H110" s="124">
        <f t="shared" ca="1" si="5"/>
        <v>44361</v>
      </c>
      <c r="I110" s="125">
        <v>0</v>
      </c>
      <c r="J110" s="304" t="str">
        <f>LEFT(TPG!D110,20)&amp;"."&amp;TPGPAY!E110</f>
        <v>Northside School.2045.TPECG.I01.Jn21</v>
      </c>
      <c r="K110" s="120" t="b">
        <v>1</v>
      </c>
      <c r="L110" s="126" t="s">
        <v>3686</v>
      </c>
      <c r="M110" s="120" t="b">
        <v>1</v>
      </c>
      <c r="N110" s="120" t="s">
        <v>3687</v>
      </c>
      <c r="O110" s="307" t="str">
        <f>TPG!I110</f>
        <v>11294/543965</v>
      </c>
      <c r="P110" s="120" t="b">
        <v>1</v>
      </c>
      <c r="Q110" s="120" t="b">
        <v>1</v>
      </c>
      <c r="R110" s="120" t="b">
        <v>1</v>
      </c>
      <c r="T110" s="11">
        <f t="shared" si="6"/>
        <v>19</v>
      </c>
      <c r="U110" s="381">
        <f t="shared" si="7"/>
        <v>36</v>
      </c>
    </row>
    <row r="111" spans="1:21" x14ac:dyDescent="0.25">
      <c r="A111" s="117">
        <v>1</v>
      </c>
      <c r="B111" s="118">
        <v>2</v>
      </c>
      <c r="C111" s="303">
        <f>TPG!J111</f>
        <v>400113</v>
      </c>
      <c r="D111" s="120" t="b">
        <v>1</v>
      </c>
      <c r="E111" s="304" t="str">
        <f>RIGHT(TPG!C111,4)&amp;"."&amp;TPG!M111&amp;"."&amp;TPG!K111&amp;"."&amp;$C$5</f>
        <v>2077.TPECG.I01.Jn21</v>
      </c>
      <c r="F111" s="305">
        <f t="shared" ca="1" si="4"/>
        <v>44361</v>
      </c>
      <c r="G111" s="306">
        <f>TPG!S111</f>
        <v>0</v>
      </c>
      <c r="H111" s="124">
        <f t="shared" ca="1" si="5"/>
        <v>44361</v>
      </c>
      <c r="I111" s="125">
        <v>0</v>
      </c>
      <c r="J111" s="304" t="str">
        <f>LEFT(TPG!D111,20)&amp;"."&amp;TPGPAY!E111</f>
        <v>Orion Primary School.2077.TPECG.I01.Jn21</v>
      </c>
      <c r="K111" s="120" t="b">
        <v>1</v>
      </c>
      <c r="L111" s="126" t="s">
        <v>3686</v>
      </c>
      <c r="M111" s="120" t="b">
        <v>1</v>
      </c>
      <c r="N111" s="120" t="s">
        <v>3687</v>
      </c>
      <c r="O111" s="307" t="str">
        <f>TPG!I111</f>
        <v>11294/543965</v>
      </c>
      <c r="P111" s="120" t="b">
        <v>1</v>
      </c>
      <c r="Q111" s="120" t="b">
        <v>1</v>
      </c>
      <c r="R111" s="120" t="b">
        <v>1</v>
      </c>
      <c r="T111" s="11">
        <f t="shared" si="6"/>
        <v>19</v>
      </c>
      <c r="U111" s="381">
        <f t="shared" si="7"/>
        <v>40</v>
      </c>
    </row>
    <row r="112" spans="1:21" x14ac:dyDescent="0.25">
      <c r="A112" s="117">
        <v>1</v>
      </c>
      <c r="B112" s="118">
        <v>2</v>
      </c>
      <c r="C112" s="303">
        <f>TPG!J112</f>
        <v>400003</v>
      </c>
      <c r="D112" s="120" t="b">
        <v>1</v>
      </c>
      <c r="E112" s="304" t="str">
        <f>RIGHT(TPG!C112,4)&amp;"."&amp;TPG!M112&amp;"."&amp;TPG!K112&amp;"."&amp;$C$5</f>
        <v>3501.TPECG.I01.Jn21</v>
      </c>
      <c r="F112" s="305">
        <f t="shared" ca="1" si="4"/>
        <v>44361</v>
      </c>
      <c r="G112" s="306">
        <f>TPG!S112</f>
        <v>0</v>
      </c>
      <c r="H112" s="124">
        <f t="shared" ca="1" si="5"/>
        <v>44361</v>
      </c>
      <c r="I112" s="125">
        <v>0</v>
      </c>
      <c r="J112" s="304" t="str">
        <f>LEFT(TPG!D112,20)&amp;"."&amp;TPGPAY!E112</f>
        <v>Our Lady of Lourdes .3501.TPECG.I01.Jn21</v>
      </c>
      <c r="K112" s="120" t="b">
        <v>1</v>
      </c>
      <c r="L112" s="126" t="s">
        <v>3686</v>
      </c>
      <c r="M112" s="120" t="b">
        <v>1</v>
      </c>
      <c r="N112" s="120" t="s">
        <v>3687</v>
      </c>
      <c r="O112" s="307" t="str">
        <f>TPG!I112</f>
        <v>11294/543965</v>
      </c>
      <c r="P112" s="120" t="b">
        <v>1</v>
      </c>
      <c r="Q112" s="120" t="b">
        <v>1</v>
      </c>
      <c r="R112" s="120" t="b">
        <v>1</v>
      </c>
      <c r="T112" s="11">
        <f t="shared" si="6"/>
        <v>19</v>
      </c>
      <c r="U112" s="381">
        <f t="shared" si="7"/>
        <v>40</v>
      </c>
    </row>
    <row r="113" spans="1:21" x14ac:dyDescent="0.25">
      <c r="A113" s="117">
        <v>1</v>
      </c>
      <c r="B113" s="118">
        <v>2</v>
      </c>
      <c r="C113" s="303">
        <f>TPG!J113</f>
        <v>400012</v>
      </c>
      <c r="D113" s="120" t="b">
        <v>1</v>
      </c>
      <c r="E113" s="304" t="str">
        <f>RIGHT(TPG!C113,4)&amp;"."&amp;TPG!M113&amp;"."&amp;TPG!K113&amp;"."&amp;$C$5</f>
        <v>2071.TPECG.I01.Jn21</v>
      </c>
      <c r="F113" s="305">
        <f t="shared" ca="1" si="4"/>
        <v>44361</v>
      </c>
      <c r="G113" s="306">
        <f>TPG!S113</f>
        <v>0</v>
      </c>
      <c r="H113" s="124">
        <f t="shared" ca="1" si="5"/>
        <v>44361</v>
      </c>
      <c r="I113" s="125">
        <v>0</v>
      </c>
      <c r="J113" s="304" t="str">
        <f>LEFT(TPG!D113,20)&amp;"."&amp;TPGPAY!E113</f>
        <v>Queenswell Infant an.2071.TPECG.I01.Jn21</v>
      </c>
      <c r="K113" s="120" t="b">
        <v>1</v>
      </c>
      <c r="L113" s="126" t="s">
        <v>3686</v>
      </c>
      <c r="M113" s="120" t="b">
        <v>1</v>
      </c>
      <c r="N113" s="120" t="s">
        <v>3687</v>
      </c>
      <c r="O113" s="307" t="str">
        <f>TPG!I113</f>
        <v>11294/543965</v>
      </c>
      <c r="P113" s="120" t="b">
        <v>1</v>
      </c>
      <c r="Q113" s="120" t="b">
        <v>1</v>
      </c>
      <c r="R113" s="120" t="b">
        <v>1</v>
      </c>
      <c r="T113" s="11">
        <f t="shared" si="6"/>
        <v>19</v>
      </c>
      <c r="U113" s="381">
        <f t="shared" si="7"/>
        <v>40</v>
      </c>
    </row>
    <row r="114" spans="1:21" x14ac:dyDescent="0.25">
      <c r="A114" s="117">
        <v>1</v>
      </c>
      <c r="B114" s="118">
        <v>2</v>
      </c>
      <c r="C114" s="303">
        <f>TPG!J114</f>
        <v>400093</v>
      </c>
      <c r="D114" s="120" t="b">
        <v>1</v>
      </c>
      <c r="E114" s="304" t="str">
        <f>RIGHT(TPG!C114,4)&amp;"."&amp;TPG!M114&amp;"."&amp;TPG!K114&amp;"."&amp;$C$5</f>
        <v>3512.TPECG.I01.Jn21</v>
      </c>
      <c r="F114" s="305">
        <f t="shared" ca="1" si="4"/>
        <v>44361</v>
      </c>
      <c r="G114" s="306">
        <f>TPG!S114</f>
        <v>0</v>
      </c>
      <c r="H114" s="124">
        <f t="shared" ca="1" si="5"/>
        <v>44361</v>
      </c>
      <c r="I114" s="125">
        <v>0</v>
      </c>
      <c r="J114" s="304" t="str">
        <f>LEFT(TPG!D114,20)&amp;"."&amp;TPGPAY!E114</f>
        <v>Rosh Pinah.3512.TPECG.I01.Jn21</v>
      </c>
      <c r="K114" s="120" t="b">
        <v>1</v>
      </c>
      <c r="L114" s="126" t="s">
        <v>3686</v>
      </c>
      <c r="M114" s="120" t="b">
        <v>1</v>
      </c>
      <c r="N114" s="120" t="s">
        <v>3687</v>
      </c>
      <c r="O114" s="307" t="str">
        <f>TPG!I114</f>
        <v>11294/543965</v>
      </c>
      <c r="P114" s="120" t="b">
        <v>1</v>
      </c>
      <c r="Q114" s="120" t="b">
        <v>1</v>
      </c>
      <c r="R114" s="120" t="b">
        <v>1</v>
      </c>
      <c r="T114" s="11">
        <f t="shared" si="6"/>
        <v>19</v>
      </c>
      <c r="U114" s="381">
        <f t="shared" si="7"/>
        <v>30</v>
      </c>
    </row>
    <row r="115" spans="1:21" x14ac:dyDescent="0.25">
      <c r="A115" s="117">
        <v>1</v>
      </c>
      <c r="B115" s="118">
        <v>2</v>
      </c>
      <c r="C115" s="303">
        <f>TPG!J115</f>
        <v>400096</v>
      </c>
      <c r="D115" s="120" t="b">
        <v>1</v>
      </c>
      <c r="E115" s="304" t="str">
        <f>RIGHT(TPG!C115,4)&amp;"."&amp;TPG!M115&amp;"."&amp;TPG!K115&amp;"."&amp;$C$5</f>
        <v>3502.TPECG.I01.Jn21</v>
      </c>
      <c r="F115" s="305">
        <f t="shared" ca="1" si="4"/>
        <v>44361</v>
      </c>
      <c r="G115" s="306">
        <f>TPG!S115</f>
        <v>0</v>
      </c>
      <c r="H115" s="124">
        <f t="shared" ca="1" si="5"/>
        <v>44361</v>
      </c>
      <c r="I115" s="125">
        <v>0</v>
      </c>
      <c r="J115" s="304" t="str">
        <f>LEFT(TPG!D115,20)&amp;"."&amp;TPGPAY!E115</f>
        <v>St Agnes RC Primary .3502.TPECG.I01.Jn21</v>
      </c>
      <c r="K115" s="120" t="b">
        <v>1</v>
      </c>
      <c r="L115" s="126" t="s">
        <v>3686</v>
      </c>
      <c r="M115" s="120" t="b">
        <v>1</v>
      </c>
      <c r="N115" s="120" t="s">
        <v>3687</v>
      </c>
      <c r="O115" s="307" t="str">
        <f>TPG!I115</f>
        <v>11294/543965</v>
      </c>
      <c r="P115" s="120" t="b">
        <v>1</v>
      </c>
      <c r="Q115" s="120" t="b">
        <v>1</v>
      </c>
      <c r="R115" s="120" t="b">
        <v>1</v>
      </c>
      <c r="T115" s="11">
        <f t="shared" si="6"/>
        <v>19</v>
      </c>
      <c r="U115" s="381">
        <f t="shared" si="7"/>
        <v>40</v>
      </c>
    </row>
    <row r="116" spans="1:21" x14ac:dyDescent="0.25">
      <c r="A116" s="117">
        <v>1</v>
      </c>
      <c r="B116" s="118">
        <v>2</v>
      </c>
      <c r="C116" s="303">
        <f>TPG!J116</f>
        <v>400064</v>
      </c>
      <c r="D116" s="120" t="b">
        <v>1</v>
      </c>
      <c r="E116" s="304" t="str">
        <f>RIGHT(TPG!C116,4)&amp;"."&amp;TPG!M116&amp;"."&amp;TPG!K116&amp;"."&amp;$C$5</f>
        <v>3504.TPECG.I01.Jn21</v>
      </c>
      <c r="F116" s="305">
        <f t="shared" ca="1" si="4"/>
        <v>44361</v>
      </c>
      <c r="G116" s="306">
        <f>TPG!S116</f>
        <v>0</v>
      </c>
      <c r="H116" s="124">
        <f t="shared" ca="1" si="5"/>
        <v>44361</v>
      </c>
      <c r="I116" s="125">
        <v>0</v>
      </c>
      <c r="J116" s="304" t="str">
        <f>LEFT(TPG!D116,20)&amp;"."&amp;TPGPAY!E116</f>
        <v>St Catherines R C Pr.3504.TPECG.I01.Jn21</v>
      </c>
      <c r="K116" s="120" t="b">
        <v>1</v>
      </c>
      <c r="L116" s="126" t="s">
        <v>3686</v>
      </c>
      <c r="M116" s="120" t="b">
        <v>1</v>
      </c>
      <c r="N116" s="120" t="s">
        <v>3687</v>
      </c>
      <c r="O116" s="307" t="str">
        <f>TPG!I116</f>
        <v>11294/543965</v>
      </c>
      <c r="P116" s="120" t="b">
        <v>1</v>
      </c>
      <c r="Q116" s="120" t="b">
        <v>1</v>
      </c>
      <c r="R116" s="120" t="b">
        <v>1</v>
      </c>
      <c r="T116" s="11">
        <f t="shared" si="6"/>
        <v>19</v>
      </c>
      <c r="U116" s="381">
        <f t="shared" si="7"/>
        <v>40</v>
      </c>
    </row>
    <row r="117" spans="1:21" x14ac:dyDescent="0.25">
      <c r="A117" s="117">
        <v>1</v>
      </c>
      <c r="B117" s="118">
        <v>2</v>
      </c>
      <c r="C117" s="303">
        <f>TPG!J117</f>
        <v>400098</v>
      </c>
      <c r="D117" s="120" t="b">
        <v>1</v>
      </c>
      <c r="E117" s="304" t="str">
        <f>RIGHT(TPG!C117,4)&amp;"."&amp;TPG!M117&amp;"."&amp;TPG!K117&amp;"."&amp;$C$5</f>
        <v>3309.TPECG.I01.Jn21</v>
      </c>
      <c r="F117" s="305">
        <f t="shared" ca="1" si="4"/>
        <v>44361</v>
      </c>
      <c r="G117" s="306">
        <f>TPG!S117</f>
        <v>0</v>
      </c>
      <c r="H117" s="124">
        <f t="shared" ca="1" si="5"/>
        <v>44361</v>
      </c>
      <c r="I117" s="125">
        <v>0</v>
      </c>
      <c r="J117" s="304" t="str">
        <f>LEFT(TPG!D117,20)&amp;"."&amp;TPGPAY!E117</f>
        <v>St Johns CE N20.3309.TPECG.I01.Jn21</v>
      </c>
      <c r="K117" s="120" t="b">
        <v>1</v>
      </c>
      <c r="L117" s="126" t="s">
        <v>3686</v>
      </c>
      <c r="M117" s="120" t="b">
        <v>1</v>
      </c>
      <c r="N117" s="120" t="s">
        <v>3687</v>
      </c>
      <c r="O117" s="307" t="str">
        <f>TPG!I117</f>
        <v>11294/543965</v>
      </c>
      <c r="P117" s="120" t="b">
        <v>1</v>
      </c>
      <c r="Q117" s="120" t="b">
        <v>1</v>
      </c>
      <c r="R117" s="120" t="b">
        <v>1</v>
      </c>
      <c r="T117" s="11">
        <f t="shared" si="6"/>
        <v>19</v>
      </c>
      <c r="U117" s="381">
        <f t="shared" si="7"/>
        <v>35</v>
      </c>
    </row>
    <row r="118" spans="1:21" x14ac:dyDescent="0.25">
      <c r="A118" s="117">
        <v>1</v>
      </c>
      <c r="B118" s="118">
        <v>2</v>
      </c>
      <c r="C118" s="303">
        <f>TPG!J118</f>
        <v>400114</v>
      </c>
      <c r="D118" s="120" t="b">
        <v>1</v>
      </c>
      <c r="E118" s="304" t="str">
        <f>RIGHT(TPG!C118,4)&amp;"."&amp;TPG!M118&amp;"."&amp;TPG!K118&amp;"."&amp;$C$5</f>
        <v>3307.TPECG.I01.Jn21</v>
      </c>
      <c r="F118" s="305">
        <f t="shared" ca="1" si="4"/>
        <v>44361</v>
      </c>
      <c r="G118" s="306">
        <f>TPG!S118</f>
        <v>0</v>
      </c>
      <c r="H118" s="124">
        <f t="shared" ca="1" si="5"/>
        <v>44361</v>
      </c>
      <c r="I118" s="125">
        <v>0</v>
      </c>
      <c r="J118" s="304" t="str">
        <f>LEFT(TPG!D118,20)&amp;"."&amp;TPGPAY!E118</f>
        <v>St John's CE School .3307.TPECG.I01.Jn21</v>
      </c>
      <c r="K118" s="120" t="b">
        <v>1</v>
      </c>
      <c r="L118" s="126" t="s">
        <v>3686</v>
      </c>
      <c r="M118" s="120" t="b">
        <v>1</v>
      </c>
      <c r="N118" s="120" t="s">
        <v>3687</v>
      </c>
      <c r="O118" s="307" t="str">
        <f>TPG!I118</f>
        <v>11294/543965</v>
      </c>
      <c r="P118" s="120" t="b">
        <v>1</v>
      </c>
      <c r="Q118" s="120" t="b">
        <v>1</v>
      </c>
      <c r="R118" s="120" t="b">
        <v>1</v>
      </c>
      <c r="T118" s="11">
        <f t="shared" si="6"/>
        <v>19</v>
      </c>
      <c r="U118" s="381">
        <f t="shared" si="7"/>
        <v>40</v>
      </c>
    </row>
    <row r="119" spans="1:21" x14ac:dyDescent="0.25">
      <c r="A119" s="117">
        <v>1</v>
      </c>
      <c r="B119" s="118">
        <v>2</v>
      </c>
      <c r="C119" s="303">
        <f>TPG!J119</f>
        <v>400066</v>
      </c>
      <c r="D119" s="120" t="b">
        <v>1</v>
      </c>
      <c r="E119" s="304" t="str">
        <f>RIGHT(TPG!C119,4)&amp;"."&amp;TPG!M119&amp;"."&amp;TPG!K119&amp;"."&amp;$C$5</f>
        <v>3509.TPECG.I01.Jn21</v>
      </c>
      <c r="F119" s="305">
        <f t="shared" ca="1" si="4"/>
        <v>44361</v>
      </c>
      <c r="G119" s="306">
        <f>TPG!S119</f>
        <v>0</v>
      </c>
      <c r="H119" s="124">
        <f t="shared" ca="1" si="5"/>
        <v>44361</v>
      </c>
      <c r="I119" s="125">
        <v>0</v>
      </c>
      <c r="J119" s="304" t="str">
        <f>LEFT(TPG!D119,20)&amp;"."&amp;TPGPAY!E119</f>
        <v>St Joseph's Primary .3509.TPECG.I01.Jn21</v>
      </c>
      <c r="K119" s="120" t="b">
        <v>1</v>
      </c>
      <c r="L119" s="126" t="s">
        <v>3686</v>
      </c>
      <c r="M119" s="120" t="b">
        <v>1</v>
      </c>
      <c r="N119" s="120" t="s">
        <v>3687</v>
      </c>
      <c r="O119" s="307" t="str">
        <f>TPG!I119</f>
        <v>11294/543965</v>
      </c>
      <c r="P119" s="120" t="b">
        <v>1</v>
      </c>
      <c r="Q119" s="120" t="b">
        <v>1</v>
      </c>
      <c r="R119" s="120" t="b">
        <v>1</v>
      </c>
      <c r="T119" s="11">
        <f t="shared" si="6"/>
        <v>19</v>
      </c>
      <c r="U119" s="381">
        <f t="shared" si="7"/>
        <v>40</v>
      </c>
    </row>
    <row r="120" spans="1:21" x14ac:dyDescent="0.25">
      <c r="A120" s="117">
        <v>1</v>
      </c>
      <c r="B120" s="118">
        <v>2</v>
      </c>
      <c r="C120" s="303">
        <f>TPG!J120</f>
        <v>400058</v>
      </c>
      <c r="D120" s="120" t="b">
        <v>1</v>
      </c>
      <c r="E120" s="304" t="str">
        <f>RIGHT(TPG!C120,4)&amp;"."&amp;TPG!M120&amp;"."&amp;TPG!K120&amp;"."&amp;$C$5</f>
        <v>3311.TPECG.I01.Jn21</v>
      </c>
      <c r="F120" s="305">
        <f t="shared" ca="1" si="4"/>
        <v>44361</v>
      </c>
      <c r="G120" s="306">
        <f>TPG!S120</f>
        <v>0</v>
      </c>
      <c r="H120" s="124">
        <f t="shared" ca="1" si="5"/>
        <v>44361</v>
      </c>
      <c r="I120" s="125">
        <v>0</v>
      </c>
      <c r="J120" s="304" t="str">
        <f>LEFT(TPG!D120,20)&amp;"."&amp;TPGPAY!E120</f>
        <v>St Mary's C E Primar.3311.TPECG.I01.Jn21</v>
      </c>
      <c r="K120" s="120" t="b">
        <v>1</v>
      </c>
      <c r="L120" s="126" t="s">
        <v>3686</v>
      </c>
      <c r="M120" s="120" t="b">
        <v>1</v>
      </c>
      <c r="N120" s="120" t="s">
        <v>3687</v>
      </c>
      <c r="O120" s="307" t="str">
        <f>TPG!I120</f>
        <v>11294/543965</v>
      </c>
      <c r="P120" s="120" t="b">
        <v>1</v>
      </c>
      <c r="Q120" s="120" t="b">
        <v>1</v>
      </c>
      <c r="R120" s="120" t="b">
        <v>1</v>
      </c>
      <c r="T120" s="11">
        <f t="shared" si="6"/>
        <v>19</v>
      </c>
      <c r="U120" s="381">
        <f t="shared" si="7"/>
        <v>40</v>
      </c>
    </row>
    <row r="121" spans="1:21" x14ac:dyDescent="0.25">
      <c r="A121" s="117">
        <v>1</v>
      </c>
      <c r="B121" s="118">
        <v>2</v>
      </c>
      <c r="C121" s="303">
        <f>TPG!J121</f>
        <v>400006</v>
      </c>
      <c r="D121" s="120" t="b">
        <v>1</v>
      </c>
      <c r="E121" s="304" t="str">
        <f>RIGHT(TPG!C121,4)&amp;"."&amp;TPG!M121&amp;"."&amp;TPG!K121&amp;"."&amp;$C$5</f>
        <v>3313.TPECG.I01.Jn21</v>
      </c>
      <c r="F121" s="305">
        <f t="shared" ca="1" si="4"/>
        <v>44361</v>
      </c>
      <c r="G121" s="306">
        <f>TPG!S121</f>
        <v>0</v>
      </c>
      <c r="H121" s="124">
        <f t="shared" ca="1" si="5"/>
        <v>44361</v>
      </c>
      <c r="I121" s="125">
        <v>0</v>
      </c>
      <c r="J121" s="304" t="str">
        <f>LEFT(TPG!D121,20)&amp;"."&amp;TPGPAY!E121</f>
        <v>St. Pauls CE Primary.3313.TPECG.I01.Jn21</v>
      </c>
      <c r="K121" s="120" t="b">
        <v>1</v>
      </c>
      <c r="L121" s="126" t="s">
        <v>3686</v>
      </c>
      <c r="M121" s="120" t="b">
        <v>1</v>
      </c>
      <c r="N121" s="120" t="s">
        <v>3687</v>
      </c>
      <c r="O121" s="307" t="str">
        <f>TPG!I121</f>
        <v>11294/543965</v>
      </c>
      <c r="P121" s="120" t="b">
        <v>1</v>
      </c>
      <c r="Q121" s="120" t="b">
        <v>1</v>
      </c>
      <c r="R121" s="120" t="b">
        <v>1</v>
      </c>
      <c r="T121" s="11">
        <f t="shared" si="6"/>
        <v>19</v>
      </c>
      <c r="U121" s="381">
        <f t="shared" si="7"/>
        <v>40</v>
      </c>
    </row>
    <row r="122" spans="1:21" x14ac:dyDescent="0.25">
      <c r="A122" s="117">
        <v>1</v>
      </c>
      <c r="B122" s="118">
        <v>2</v>
      </c>
      <c r="C122" s="303">
        <f>TPG!J122</f>
        <v>400038</v>
      </c>
      <c r="D122" s="120" t="b">
        <v>1</v>
      </c>
      <c r="E122" s="304" t="str">
        <f>RIGHT(TPG!C122,4)&amp;"."&amp;TPG!M122&amp;"."&amp;TPG!K122&amp;"."&amp;$C$5</f>
        <v>2070.TPECG.I01.Jn21</v>
      </c>
      <c r="F122" s="305">
        <f t="shared" ca="1" si="4"/>
        <v>44361</v>
      </c>
      <c r="G122" s="306">
        <f>TPG!S122</f>
        <v>0</v>
      </c>
      <c r="H122" s="124">
        <f t="shared" ca="1" si="5"/>
        <v>44361</v>
      </c>
      <c r="I122" s="125">
        <v>0</v>
      </c>
      <c r="J122" s="304" t="str">
        <f>LEFT(TPG!D122,20)&amp;"."&amp;TPGPAY!E122</f>
        <v>Sunnyfields Primary .2070.TPECG.I01.Jn21</v>
      </c>
      <c r="K122" s="120" t="b">
        <v>1</v>
      </c>
      <c r="L122" s="126" t="s">
        <v>3686</v>
      </c>
      <c r="M122" s="120" t="b">
        <v>1</v>
      </c>
      <c r="N122" s="120" t="s">
        <v>3687</v>
      </c>
      <c r="O122" s="307" t="str">
        <f>TPG!I122</f>
        <v>11294/543965</v>
      </c>
      <c r="P122" s="120" t="b">
        <v>1</v>
      </c>
      <c r="Q122" s="120" t="b">
        <v>1</v>
      </c>
      <c r="R122" s="120" t="b">
        <v>1</v>
      </c>
      <c r="T122" s="11">
        <f t="shared" si="6"/>
        <v>19</v>
      </c>
      <c r="U122" s="381">
        <f t="shared" si="7"/>
        <v>40</v>
      </c>
    </row>
    <row r="123" spans="1:21" x14ac:dyDescent="0.25">
      <c r="A123" s="117">
        <v>1</v>
      </c>
      <c r="B123" s="118">
        <v>2</v>
      </c>
      <c r="C123" s="303">
        <f>TPG!J123</f>
        <v>400101</v>
      </c>
      <c r="D123" s="120" t="b">
        <v>1</v>
      </c>
      <c r="E123" s="304" t="str">
        <f>RIGHT(TPG!C123,4)&amp;"."&amp;TPG!M123&amp;"."&amp;TPG!K123&amp;"."&amp;$C$5</f>
        <v>2055.TPECG.I01.Jn21</v>
      </c>
      <c r="F123" s="305">
        <f t="shared" ca="1" si="4"/>
        <v>44361</v>
      </c>
      <c r="G123" s="306">
        <f>TPG!S123</f>
        <v>0</v>
      </c>
      <c r="H123" s="124">
        <f t="shared" ca="1" si="5"/>
        <v>44361</v>
      </c>
      <c r="I123" s="125">
        <v>0</v>
      </c>
      <c r="J123" s="304" t="str">
        <f>LEFT(TPG!D123,20)&amp;"."&amp;TPGPAY!E123</f>
        <v>Tudor School.2055.TPECG.I01.Jn21</v>
      </c>
      <c r="K123" s="120" t="b">
        <v>1</v>
      </c>
      <c r="L123" s="126" t="s">
        <v>3686</v>
      </c>
      <c r="M123" s="120" t="b">
        <v>1</v>
      </c>
      <c r="N123" s="120" t="s">
        <v>3687</v>
      </c>
      <c r="O123" s="307" t="str">
        <f>TPG!I123</f>
        <v>11294/543965</v>
      </c>
      <c r="P123" s="120" t="b">
        <v>1</v>
      </c>
      <c r="Q123" s="120" t="b">
        <v>1</v>
      </c>
      <c r="R123" s="120" t="b">
        <v>1</v>
      </c>
      <c r="T123" s="11">
        <f t="shared" si="6"/>
        <v>19</v>
      </c>
      <c r="U123" s="381">
        <f t="shared" si="7"/>
        <v>32</v>
      </c>
    </row>
    <row r="124" spans="1:21" x14ac:dyDescent="0.25">
      <c r="A124" s="117">
        <v>1</v>
      </c>
      <c r="B124" s="118">
        <v>2</v>
      </c>
      <c r="C124" s="303">
        <f>TPG!J124</f>
        <v>400053</v>
      </c>
      <c r="D124" s="120" t="b">
        <v>1</v>
      </c>
      <c r="E124" s="304" t="str">
        <f>RIGHT(TPG!C124,4)&amp;"."&amp;TPG!M124&amp;"."&amp;TPG!K124&amp;"."&amp;$C$5</f>
        <v>2057.TPECG.I01.Jn21</v>
      </c>
      <c r="F124" s="305">
        <f t="shared" ca="1" si="4"/>
        <v>44361</v>
      </c>
      <c r="G124" s="306">
        <f>TPG!S124</f>
        <v>0</v>
      </c>
      <c r="H124" s="124">
        <f t="shared" ca="1" si="5"/>
        <v>44361</v>
      </c>
      <c r="I124" s="125">
        <v>0</v>
      </c>
      <c r="J124" s="304" t="str">
        <f>LEFT(TPG!D124,20)&amp;"."&amp;TPGPAY!E124</f>
        <v>Underhill School.2057.TPECG.I01.Jn21</v>
      </c>
      <c r="K124" s="120" t="b">
        <v>1</v>
      </c>
      <c r="L124" s="126" t="s">
        <v>3686</v>
      </c>
      <c r="M124" s="120" t="b">
        <v>1</v>
      </c>
      <c r="N124" s="120" t="s">
        <v>3687</v>
      </c>
      <c r="O124" s="307" t="str">
        <f>TPG!I124</f>
        <v>11294/543965</v>
      </c>
      <c r="P124" s="120" t="b">
        <v>1</v>
      </c>
      <c r="Q124" s="120" t="b">
        <v>1</v>
      </c>
      <c r="R124" s="120" t="b">
        <v>1</v>
      </c>
      <c r="T124" s="11">
        <f t="shared" si="6"/>
        <v>19</v>
      </c>
      <c r="U124" s="381">
        <f t="shared" si="7"/>
        <v>36</v>
      </c>
    </row>
    <row r="125" spans="1:21" x14ac:dyDescent="0.25">
      <c r="A125" s="117">
        <v>1</v>
      </c>
      <c r="B125" s="118">
        <v>2</v>
      </c>
      <c r="C125" s="303">
        <f>TPG!J125</f>
        <v>400111</v>
      </c>
      <c r="D125" s="120" t="b">
        <v>1</v>
      </c>
      <c r="E125" s="304" t="str">
        <f>RIGHT(TPG!C125,4)&amp;"."&amp;TPG!M125&amp;"."&amp;TPG!K125&amp;"."&amp;$C$5</f>
        <v>2076.TPECG.I01.Jn21</v>
      </c>
      <c r="F125" s="305">
        <f t="shared" ca="1" si="4"/>
        <v>44361</v>
      </c>
      <c r="G125" s="306">
        <f>TPG!S125</f>
        <v>0</v>
      </c>
      <c r="H125" s="124">
        <f t="shared" ca="1" si="5"/>
        <v>44361</v>
      </c>
      <c r="I125" s="125">
        <v>0</v>
      </c>
      <c r="J125" s="304" t="str">
        <f>LEFT(TPG!D125,20)&amp;"."&amp;TPGPAY!E125</f>
        <v>Wessex  Gardens Prim.2076.TPECG.I01.Jn21</v>
      </c>
      <c r="K125" s="120" t="b">
        <v>1</v>
      </c>
      <c r="L125" s="126" t="s">
        <v>3686</v>
      </c>
      <c r="M125" s="120" t="b">
        <v>1</v>
      </c>
      <c r="N125" s="120" t="s">
        <v>3687</v>
      </c>
      <c r="O125" s="307" t="str">
        <f>TPG!I125</f>
        <v>11294/543965</v>
      </c>
      <c r="P125" s="120" t="b">
        <v>1</v>
      </c>
      <c r="Q125" s="120" t="b">
        <v>1</v>
      </c>
      <c r="R125" s="120" t="b">
        <v>1</v>
      </c>
      <c r="T125" s="11">
        <f t="shared" si="6"/>
        <v>19</v>
      </c>
      <c r="U125" s="381">
        <f t="shared" si="7"/>
        <v>40</v>
      </c>
    </row>
    <row r="126" spans="1:21" x14ac:dyDescent="0.25">
      <c r="A126" s="117">
        <v>1</v>
      </c>
      <c r="B126" s="118">
        <v>2</v>
      </c>
      <c r="C126" s="303">
        <f>TPG!J126</f>
        <v>400011</v>
      </c>
      <c r="D126" s="120" t="b">
        <v>1</v>
      </c>
      <c r="E126" s="304" t="str">
        <f>RIGHT(TPG!C126,4)&amp;"."&amp;TPG!M126&amp;"."&amp;TPG!K126&amp;"."&amp;$C$5</f>
        <v>2060.TPECG.I01.Jn21</v>
      </c>
      <c r="F126" s="305">
        <f t="shared" ca="1" si="4"/>
        <v>44361</v>
      </c>
      <c r="G126" s="306">
        <f>TPG!S126</f>
        <v>0</v>
      </c>
      <c r="H126" s="124">
        <f t="shared" ca="1" si="5"/>
        <v>44361</v>
      </c>
      <c r="I126" s="125">
        <v>0</v>
      </c>
      <c r="J126" s="304" t="str">
        <f>LEFT(TPG!D126,20)&amp;"."&amp;TPGPAY!E126</f>
        <v>Whitings Hill Primar.2060.TPECG.I01.Jn21</v>
      </c>
      <c r="K126" s="120" t="b">
        <v>1</v>
      </c>
      <c r="L126" s="126" t="s">
        <v>3686</v>
      </c>
      <c r="M126" s="120" t="b">
        <v>1</v>
      </c>
      <c r="N126" s="120" t="s">
        <v>3687</v>
      </c>
      <c r="O126" s="307" t="str">
        <f>TPG!I126</f>
        <v>11294/543965</v>
      </c>
      <c r="P126" s="120" t="b">
        <v>1</v>
      </c>
      <c r="Q126" s="120" t="b">
        <v>1</v>
      </c>
      <c r="R126" s="120" t="b">
        <v>1</v>
      </c>
      <c r="T126" s="11">
        <f t="shared" si="6"/>
        <v>19</v>
      </c>
      <c r="U126" s="381">
        <f t="shared" si="7"/>
        <v>40</v>
      </c>
    </row>
    <row r="127" spans="1:21" x14ac:dyDescent="0.25">
      <c r="A127" s="117">
        <v>1</v>
      </c>
      <c r="B127" s="118">
        <v>2</v>
      </c>
      <c r="C127" s="303">
        <f>TPG!J127</f>
        <v>400117</v>
      </c>
      <c r="D127" s="120" t="b">
        <v>1</v>
      </c>
      <c r="E127" s="304" t="str">
        <f>RIGHT(TPG!C127,4)&amp;"."&amp;TPG!M127&amp;"."&amp;TPG!K127&amp;"."&amp;$C$5</f>
        <v>3518.TPECG.I01.Jn21</v>
      </c>
      <c r="F127" s="305">
        <f t="shared" ca="1" si="4"/>
        <v>44361</v>
      </c>
      <c r="G127" s="306">
        <f>TPG!S127</f>
        <v>0</v>
      </c>
      <c r="H127" s="124">
        <f t="shared" ca="1" si="5"/>
        <v>44361</v>
      </c>
      <c r="I127" s="125">
        <v>0</v>
      </c>
      <c r="J127" s="304" t="str">
        <f>LEFT(TPG!D127,20)&amp;"."&amp;TPGPAY!E127</f>
        <v>Woodcroft Primary Sc.3518.TPECG.I01.Jn21</v>
      </c>
      <c r="K127" s="120" t="b">
        <v>1</v>
      </c>
      <c r="L127" s="126" t="s">
        <v>3686</v>
      </c>
      <c r="M127" s="120" t="b">
        <v>1</v>
      </c>
      <c r="N127" s="120" t="s">
        <v>3687</v>
      </c>
      <c r="O127" s="307" t="str">
        <f>TPG!I127</f>
        <v>11294/543965</v>
      </c>
      <c r="P127" s="120" t="b">
        <v>1</v>
      </c>
      <c r="Q127" s="120" t="b">
        <v>1</v>
      </c>
      <c r="R127" s="120" t="b">
        <v>1</v>
      </c>
      <c r="T127" s="11">
        <f t="shared" si="6"/>
        <v>19</v>
      </c>
      <c r="U127" s="381">
        <f t="shared" si="7"/>
        <v>40</v>
      </c>
    </row>
    <row r="128" spans="1:21" x14ac:dyDescent="0.25">
      <c r="A128" s="117">
        <v>1</v>
      </c>
      <c r="B128" s="118">
        <v>2</v>
      </c>
      <c r="C128" s="303">
        <f>TPG!J128</f>
        <v>400041</v>
      </c>
      <c r="D128" s="120" t="b">
        <v>1</v>
      </c>
      <c r="E128" s="304" t="str">
        <f>RIGHT(TPG!C128,4)&amp;"."&amp;TPG!M128&amp;"."&amp;TPG!K128&amp;"."&amp;$C$5</f>
        <v>5405.TPECG.I01.Jn21</v>
      </c>
      <c r="F128" s="305">
        <f t="shared" ca="1" si="4"/>
        <v>44361</v>
      </c>
      <c r="G128" s="306">
        <f>TPG!S128</f>
        <v>0</v>
      </c>
      <c r="H128" s="124">
        <f t="shared" ca="1" si="5"/>
        <v>44361</v>
      </c>
      <c r="I128" s="125">
        <v>0</v>
      </c>
      <c r="J128" s="304" t="str">
        <f>LEFT(TPG!D128,20)&amp;"."&amp;TPGPAY!E128</f>
        <v>Finchley Catholic Hi.5405.TPECG.I01.Jn21</v>
      </c>
      <c r="K128" s="120" t="b">
        <v>1</v>
      </c>
      <c r="L128" s="126" t="s">
        <v>3686</v>
      </c>
      <c r="M128" s="120" t="b">
        <v>1</v>
      </c>
      <c r="N128" s="120" t="s">
        <v>3687</v>
      </c>
      <c r="O128" s="307" t="str">
        <f>TPG!I128</f>
        <v>11294/543965</v>
      </c>
      <c r="P128" s="120" t="b">
        <v>1</v>
      </c>
      <c r="Q128" s="120" t="b">
        <v>1</v>
      </c>
      <c r="R128" s="120" t="b">
        <v>1</v>
      </c>
      <c r="T128" s="11">
        <f t="shared" si="6"/>
        <v>19</v>
      </c>
      <c r="U128" s="381">
        <f t="shared" si="7"/>
        <v>40</v>
      </c>
    </row>
    <row r="129" spans="1:21" x14ac:dyDescent="0.25">
      <c r="A129" s="117">
        <v>1</v>
      </c>
      <c r="B129" s="118">
        <v>2</v>
      </c>
      <c r="C129" s="303">
        <f>TPG!J129</f>
        <v>400140</v>
      </c>
      <c r="D129" s="120" t="b">
        <v>1</v>
      </c>
      <c r="E129" s="304" t="str">
        <f>RIGHT(TPG!C129,4)&amp;"."&amp;TPG!M129&amp;"."&amp;TPG!K129&amp;"."&amp;$C$5</f>
        <v>5427.TPECG.I01.Jn21</v>
      </c>
      <c r="F129" s="305">
        <f t="shared" ca="1" si="4"/>
        <v>44361</v>
      </c>
      <c r="G129" s="306">
        <f>TPG!S129</f>
        <v>0</v>
      </c>
      <c r="H129" s="124">
        <f t="shared" ca="1" si="5"/>
        <v>44361</v>
      </c>
      <c r="I129" s="125">
        <v>0</v>
      </c>
      <c r="J129" s="304" t="str">
        <f>LEFT(TPG!D129,20)&amp;"."&amp;TPGPAY!E129</f>
        <v>JCoSS.5427.TPECG.I01.Jn21</v>
      </c>
      <c r="K129" s="120" t="b">
        <v>1</v>
      </c>
      <c r="L129" s="126" t="s">
        <v>3686</v>
      </c>
      <c r="M129" s="120" t="b">
        <v>1</v>
      </c>
      <c r="N129" s="120" t="s">
        <v>3687</v>
      </c>
      <c r="O129" s="307" t="str">
        <f>TPG!I129</f>
        <v>11294/543965</v>
      </c>
      <c r="P129" s="120" t="b">
        <v>1</v>
      </c>
      <c r="Q129" s="120" t="b">
        <v>1</v>
      </c>
      <c r="R129" s="120" t="b">
        <v>1</v>
      </c>
      <c r="T129" s="11">
        <f t="shared" si="6"/>
        <v>19</v>
      </c>
      <c r="U129" s="381">
        <f t="shared" si="7"/>
        <v>25</v>
      </c>
    </row>
    <row r="130" spans="1:21" x14ac:dyDescent="0.25">
      <c r="A130" s="117">
        <v>1</v>
      </c>
      <c r="B130" s="118">
        <v>2</v>
      </c>
      <c r="C130" s="303">
        <f>TPG!J130</f>
        <v>107953</v>
      </c>
      <c r="D130" s="120" t="b">
        <v>1</v>
      </c>
      <c r="E130" s="304" t="str">
        <f>RIGHT(TPG!C130,4)&amp;"."&amp;TPG!M130&amp;"."&amp;TPG!K130&amp;"."&amp;$C$5</f>
        <v>4004.TPECG.I01.Jn21</v>
      </c>
      <c r="F130" s="305">
        <f t="shared" ca="1" si="4"/>
        <v>44361</v>
      </c>
      <c r="G130" s="306">
        <f>TPG!S130</f>
        <v>0</v>
      </c>
      <c r="H130" s="124">
        <f t="shared" ca="1" si="5"/>
        <v>44361</v>
      </c>
      <c r="I130" s="125">
        <v>0</v>
      </c>
      <c r="J130" s="304" t="str">
        <f>LEFT(TPG!D130,20)&amp;"."&amp;TPGPAY!E130</f>
        <v>Menorah High School .4004.TPECG.I01.Jn21</v>
      </c>
      <c r="K130" s="120" t="b">
        <v>1</v>
      </c>
      <c r="L130" s="126" t="s">
        <v>3686</v>
      </c>
      <c r="M130" s="120" t="b">
        <v>1</v>
      </c>
      <c r="N130" s="120" t="s">
        <v>3687</v>
      </c>
      <c r="O130" s="307" t="str">
        <f>TPG!I130</f>
        <v>11294/543965</v>
      </c>
      <c r="P130" s="120" t="b">
        <v>1</v>
      </c>
      <c r="Q130" s="120" t="b">
        <v>1</v>
      </c>
      <c r="R130" s="120" t="b">
        <v>1</v>
      </c>
      <c r="T130" s="11">
        <f t="shared" si="6"/>
        <v>19</v>
      </c>
      <c r="U130" s="381">
        <f t="shared" si="7"/>
        <v>40</v>
      </c>
    </row>
    <row r="131" spans="1:21" x14ac:dyDescent="0.25">
      <c r="A131" s="117">
        <v>1</v>
      </c>
      <c r="B131" s="118">
        <v>2</v>
      </c>
      <c r="C131" s="303">
        <f>TPG!J131</f>
        <v>400029</v>
      </c>
      <c r="D131" s="120" t="b">
        <v>1</v>
      </c>
      <c r="E131" s="304" t="str">
        <f>RIGHT(TPG!C131,4)&amp;"."&amp;TPG!M131&amp;"."&amp;TPG!K131&amp;"."&amp;$C$5</f>
        <v>5404.TPECG.I01.Jn21</v>
      </c>
      <c r="F131" s="305">
        <f t="shared" ca="1" si="4"/>
        <v>44361</v>
      </c>
      <c r="G131" s="306">
        <f>TPG!S131</f>
        <v>0</v>
      </c>
      <c r="H131" s="124">
        <f t="shared" ca="1" si="5"/>
        <v>44361</v>
      </c>
      <c r="I131" s="125">
        <v>0</v>
      </c>
      <c r="J131" s="304" t="str">
        <f>LEFT(TPG!D131,20)&amp;"."&amp;TPGPAY!E131</f>
        <v>St Michaels Catholic.5404.TPECG.I01.Jn21</v>
      </c>
      <c r="K131" s="120" t="b">
        <v>1</v>
      </c>
      <c r="L131" s="126" t="s">
        <v>3686</v>
      </c>
      <c r="M131" s="120" t="b">
        <v>1</v>
      </c>
      <c r="N131" s="120" t="s">
        <v>3687</v>
      </c>
      <c r="O131" s="307" t="str">
        <f>TPG!I131</f>
        <v>11294/543965</v>
      </c>
      <c r="P131" s="120" t="b">
        <v>1</v>
      </c>
      <c r="Q131" s="120" t="b">
        <v>1</v>
      </c>
      <c r="R131" s="120" t="b">
        <v>1</v>
      </c>
      <c r="T131" s="11">
        <f t="shared" si="6"/>
        <v>19</v>
      </c>
      <c r="U131" s="381">
        <f t="shared" si="7"/>
        <v>40</v>
      </c>
    </row>
    <row r="132" spans="1:21" x14ac:dyDescent="0.25">
      <c r="A132" s="117">
        <v>1</v>
      </c>
      <c r="B132" s="118">
        <v>2</v>
      </c>
      <c r="C132" s="303">
        <f>TPG!J132</f>
        <v>400013</v>
      </c>
      <c r="D132" s="120" t="b">
        <v>1</v>
      </c>
      <c r="E132" s="304" t="str">
        <f>RIGHT(TPG!C132,4)&amp;"."&amp;TPG!M132&amp;"."&amp;TPG!K132&amp;"."&amp;$C$5</f>
        <v>5407.TPECG.I01.Jn21</v>
      </c>
      <c r="F132" s="305">
        <f t="shared" ca="1" si="4"/>
        <v>44361</v>
      </c>
      <c r="G132" s="306">
        <f>TPG!S132</f>
        <v>0</v>
      </c>
      <c r="H132" s="124">
        <f t="shared" ca="1" si="5"/>
        <v>44361</v>
      </c>
      <c r="I132" s="125">
        <v>0</v>
      </c>
      <c r="J132" s="304" t="str">
        <f>LEFT(TPG!D132,20)&amp;"."&amp;TPGPAY!E132</f>
        <v>St. James' Catholic .5407.TPECG.I01.Jn21</v>
      </c>
      <c r="K132" s="120" t="b">
        <v>1</v>
      </c>
      <c r="L132" s="126" t="s">
        <v>3686</v>
      </c>
      <c r="M132" s="120" t="b">
        <v>1</v>
      </c>
      <c r="N132" s="120" t="s">
        <v>3687</v>
      </c>
      <c r="O132" s="307" t="str">
        <f>TPG!I132</f>
        <v>11294/543965</v>
      </c>
      <c r="P132" s="120" t="b">
        <v>1</v>
      </c>
      <c r="Q132" s="120" t="b">
        <v>1</v>
      </c>
      <c r="R132" s="120" t="b">
        <v>1</v>
      </c>
      <c r="T132" s="11">
        <f t="shared" si="6"/>
        <v>19</v>
      </c>
      <c r="U132" s="381">
        <f t="shared" si="7"/>
        <v>40</v>
      </c>
    </row>
    <row r="133" spans="1:21" x14ac:dyDescent="0.25">
      <c r="A133" s="117">
        <v>1</v>
      </c>
      <c r="B133" s="118">
        <v>2</v>
      </c>
      <c r="C133" s="303">
        <f>TPG!J133</f>
        <v>400135</v>
      </c>
      <c r="D133" s="120" t="b">
        <v>1</v>
      </c>
      <c r="E133" s="304" t="str">
        <f>RIGHT(TPG!C133,4)&amp;"."&amp;TPG!M133&amp;"."&amp;TPG!K133&amp;"."&amp;$C$5</f>
        <v>3521.TPECG.I01.Jn21</v>
      </c>
      <c r="F133" s="305">
        <f t="shared" ca="1" si="4"/>
        <v>44361</v>
      </c>
      <c r="G133" s="306">
        <f>TPG!S133</f>
        <v>0</v>
      </c>
      <c r="H133" s="124">
        <f t="shared" ca="1" si="5"/>
        <v>44361</v>
      </c>
      <c r="I133" s="125">
        <v>0</v>
      </c>
      <c r="J133" s="304" t="str">
        <f>LEFT(TPG!D133,20)&amp;"."&amp;TPGPAY!E133</f>
        <v>St Mary's &amp; St John'.3521.TPECG.I01.Jn21</v>
      </c>
      <c r="K133" s="120" t="b">
        <v>1</v>
      </c>
      <c r="L133" s="126" t="s">
        <v>3686</v>
      </c>
      <c r="M133" s="120" t="b">
        <v>1</v>
      </c>
      <c r="N133" s="120" t="s">
        <v>3687</v>
      </c>
      <c r="O133" s="307" t="str">
        <f>TPG!I133</f>
        <v>11294/543965</v>
      </c>
      <c r="P133" s="120" t="b">
        <v>1</v>
      </c>
      <c r="Q133" s="120" t="b">
        <v>1</v>
      </c>
      <c r="R133" s="120" t="b">
        <v>1</v>
      </c>
      <c r="T133" s="11">
        <f t="shared" si="6"/>
        <v>19</v>
      </c>
      <c r="U133" s="381">
        <f t="shared" si="7"/>
        <v>40</v>
      </c>
    </row>
    <row r="134" spans="1:21" x14ac:dyDescent="0.25">
      <c r="A134" s="117">
        <v>1</v>
      </c>
      <c r="B134" s="118">
        <v>2</v>
      </c>
      <c r="C134" s="303">
        <f>TPG!J134</f>
        <v>0</v>
      </c>
      <c r="D134" s="120" t="b">
        <v>1</v>
      </c>
      <c r="E134" s="304" t="str">
        <f>RIGHT(TPG!C134,4)&amp;"."&amp;TPG!M134&amp;"."&amp;TPG!K134&amp;"."&amp;$C$5</f>
        <v>...Jn21</v>
      </c>
      <c r="F134" s="305">
        <f t="shared" ca="1" si="4"/>
        <v>44361</v>
      </c>
      <c r="G134" s="306">
        <f>TPG!S134</f>
        <v>0</v>
      </c>
      <c r="H134" s="124">
        <f t="shared" ca="1" si="5"/>
        <v>44361</v>
      </c>
      <c r="I134" s="125">
        <v>0</v>
      </c>
      <c r="J134" s="304" t="str">
        <f>LEFT(TPG!D134,20)&amp;"."&amp;TPGPAY!E134</f>
        <v>....Jn21</v>
      </c>
      <c r="K134" s="120" t="b">
        <v>1</v>
      </c>
      <c r="L134" s="126" t="s">
        <v>3686</v>
      </c>
      <c r="M134" s="120" t="b">
        <v>1</v>
      </c>
      <c r="N134" s="120" t="s">
        <v>3687</v>
      </c>
      <c r="O134" s="307">
        <f>TPG!I134</f>
        <v>0</v>
      </c>
      <c r="P134" s="120" t="b">
        <v>1</v>
      </c>
      <c r="Q134" s="120" t="b">
        <v>1</v>
      </c>
      <c r="R134" s="120" t="b">
        <v>1</v>
      </c>
      <c r="T134" s="11">
        <f t="shared" si="6"/>
        <v>7</v>
      </c>
      <c r="U134" s="381">
        <f t="shared" si="7"/>
        <v>8</v>
      </c>
    </row>
    <row r="135" spans="1:21" x14ac:dyDescent="0.25">
      <c r="A135" s="117">
        <v>1</v>
      </c>
      <c r="B135" s="118">
        <v>2</v>
      </c>
      <c r="C135" s="303">
        <f>TPG!J135</f>
        <v>0</v>
      </c>
      <c r="D135" s="120" t="b">
        <v>1</v>
      </c>
      <c r="E135" s="304" t="str">
        <f>RIGHT(TPG!C135,4)&amp;"."&amp;TPG!M135&amp;"."&amp;TPG!K135&amp;"."&amp;$C$5</f>
        <v>...Jn21</v>
      </c>
      <c r="F135" s="305">
        <f t="shared" ca="1" si="4"/>
        <v>44361</v>
      </c>
      <c r="G135" s="306">
        <f>TPG!S135</f>
        <v>0</v>
      </c>
      <c r="H135" s="124">
        <f t="shared" ca="1" si="5"/>
        <v>44361</v>
      </c>
      <c r="I135" s="125">
        <v>0</v>
      </c>
      <c r="J135" s="304" t="str">
        <f>LEFT(TPG!D135,20)&amp;"."&amp;TPGPAY!E135</f>
        <v>....Jn21</v>
      </c>
      <c r="K135" s="120" t="b">
        <v>1</v>
      </c>
      <c r="L135" s="126" t="s">
        <v>3686</v>
      </c>
      <c r="M135" s="120" t="b">
        <v>1</v>
      </c>
      <c r="N135" s="120" t="s">
        <v>3687</v>
      </c>
      <c r="O135" s="307">
        <f>TPG!I135</f>
        <v>0</v>
      </c>
      <c r="P135" s="120" t="b">
        <v>1</v>
      </c>
      <c r="Q135" s="120" t="b">
        <v>1</v>
      </c>
      <c r="R135" s="120" t="b">
        <v>1</v>
      </c>
      <c r="T135" s="11">
        <f t="shared" si="6"/>
        <v>7</v>
      </c>
      <c r="U135" s="381">
        <f t="shared" si="7"/>
        <v>8</v>
      </c>
    </row>
    <row r="136" spans="1:21" x14ac:dyDescent="0.25">
      <c r="A136" s="117">
        <v>1</v>
      </c>
      <c r="B136" s="118">
        <v>2</v>
      </c>
      <c r="C136" s="303">
        <f>TPG!J136</f>
        <v>0</v>
      </c>
      <c r="D136" s="120" t="b">
        <v>1</v>
      </c>
      <c r="E136" s="304" t="str">
        <f>RIGHT(TPG!C136,4)&amp;"."&amp;TPG!M136&amp;"."&amp;TPG!K136&amp;"."&amp;$C$5</f>
        <v>...Jn21</v>
      </c>
      <c r="F136" s="305">
        <f t="shared" ca="1" si="4"/>
        <v>44361</v>
      </c>
      <c r="G136" s="306">
        <f>TPG!S136</f>
        <v>0</v>
      </c>
      <c r="H136" s="124">
        <f t="shared" ca="1" si="5"/>
        <v>44361</v>
      </c>
      <c r="I136" s="125">
        <v>0</v>
      </c>
      <c r="J136" s="304" t="str">
        <f>LEFT(TPG!D136,20)&amp;"."&amp;TPGPAY!E136</f>
        <v>....Jn21</v>
      </c>
      <c r="K136" s="120" t="b">
        <v>1</v>
      </c>
      <c r="L136" s="126" t="s">
        <v>3686</v>
      </c>
      <c r="M136" s="120" t="b">
        <v>1</v>
      </c>
      <c r="N136" s="120" t="s">
        <v>3687</v>
      </c>
      <c r="O136" s="307">
        <f>TPG!I136</f>
        <v>0</v>
      </c>
      <c r="P136" s="120" t="b">
        <v>1</v>
      </c>
      <c r="Q136" s="120" t="b">
        <v>1</v>
      </c>
      <c r="R136" s="120" t="b">
        <v>1</v>
      </c>
      <c r="T136" s="11">
        <f t="shared" si="6"/>
        <v>7</v>
      </c>
      <c r="U136" s="381">
        <f t="shared" si="7"/>
        <v>8</v>
      </c>
    </row>
    <row r="137" spans="1:21" x14ac:dyDescent="0.25">
      <c r="A137" s="117">
        <v>1</v>
      </c>
      <c r="B137" s="118">
        <v>2</v>
      </c>
      <c r="C137" s="303">
        <f>TPG!J137</f>
        <v>0</v>
      </c>
      <c r="D137" s="120" t="b">
        <v>1</v>
      </c>
      <c r="E137" s="304" t="str">
        <f>RIGHT(TPG!C137,4)&amp;"."&amp;TPG!M137&amp;"."&amp;TPG!K137&amp;"."&amp;$C$5</f>
        <v>...Jn21</v>
      </c>
      <c r="F137" s="305">
        <f t="shared" ca="1" si="4"/>
        <v>44361</v>
      </c>
      <c r="G137" s="306">
        <f>TPG!S137</f>
        <v>0</v>
      </c>
      <c r="H137" s="124">
        <f t="shared" ca="1" si="5"/>
        <v>44361</v>
      </c>
      <c r="I137" s="125">
        <v>0</v>
      </c>
      <c r="J137" s="304" t="str">
        <f>LEFT(TPG!D137,20)&amp;"."&amp;TPGPAY!E137</f>
        <v>....Jn21</v>
      </c>
      <c r="K137" s="120" t="b">
        <v>1</v>
      </c>
      <c r="L137" s="126" t="s">
        <v>3686</v>
      </c>
      <c r="M137" s="120" t="b">
        <v>1</v>
      </c>
      <c r="N137" s="120" t="s">
        <v>3687</v>
      </c>
      <c r="O137" s="307">
        <f>TPG!I137</f>
        <v>0</v>
      </c>
      <c r="P137" s="120" t="b">
        <v>1</v>
      </c>
      <c r="Q137" s="120" t="b">
        <v>1</v>
      </c>
      <c r="R137" s="120" t="b">
        <v>1</v>
      </c>
      <c r="T137" s="11">
        <f t="shared" si="6"/>
        <v>7</v>
      </c>
      <c r="U137" s="381">
        <f t="shared" si="7"/>
        <v>8</v>
      </c>
    </row>
    <row r="138" spans="1:21" x14ac:dyDescent="0.25">
      <c r="A138" s="117">
        <v>1</v>
      </c>
      <c r="B138" s="118">
        <v>2</v>
      </c>
      <c r="C138" s="303">
        <f>TPG!J138</f>
        <v>0</v>
      </c>
      <c r="D138" s="120" t="b">
        <v>1</v>
      </c>
      <c r="E138" s="304" t="str">
        <f>RIGHT(TPG!C138,4)&amp;"."&amp;TPG!M138&amp;"."&amp;TPG!K138&amp;"."&amp;$C$5</f>
        <v>...Jn21</v>
      </c>
      <c r="F138" s="305">
        <f t="shared" ca="1" si="4"/>
        <v>44361</v>
      </c>
      <c r="G138" s="306">
        <f>TPG!S138</f>
        <v>0</v>
      </c>
      <c r="H138" s="124">
        <f t="shared" ca="1" si="5"/>
        <v>44361</v>
      </c>
      <c r="I138" s="125">
        <v>0</v>
      </c>
      <c r="J138" s="304" t="str">
        <f>LEFT(TPG!D138,20)&amp;"."&amp;TPGPAY!E138</f>
        <v>....Jn21</v>
      </c>
      <c r="K138" s="120" t="b">
        <v>1</v>
      </c>
      <c r="L138" s="126" t="s">
        <v>3686</v>
      </c>
      <c r="M138" s="120" t="b">
        <v>1</v>
      </c>
      <c r="N138" s="120" t="s">
        <v>3687</v>
      </c>
      <c r="O138" s="307">
        <f>TPG!I138</f>
        <v>0</v>
      </c>
      <c r="P138" s="120" t="b">
        <v>1</v>
      </c>
      <c r="Q138" s="120" t="b">
        <v>1</v>
      </c>
      <c r="R138" s="120" t="b">
        <v>1</v>
      </c>
      <c r="T138" s="11">
        <f t="shared" si="6"/>
        <v>7</v>
      </c>
      <c r="U138" s="381">
        <f t="shared" si="7"/>
        <v>8</v>
      </c>
    </row>
    <row r="139" spans="1:21" x14ac:dyDescent="0.25">
      <c r="A139" s="117">
        <v>1</v>
      </c>
      <c r="B139" s="118">
        <v>2</v>
      </c>
      <c r="C139" s="303">
        <f>TPG!J139</f>
        <v>0</v>
      </c>
      <c r="D139" s="120" t="b">
        <v>1</v>
      </c>
      <c r="E139" s="304" t="str">
        <f>RIGHT(TPG!C139,4)&amp;"."&amp;TPG!M139&amp;"."&amp;TPG!K139&amp;"."&amp;$C$5</f>
        <v>...Jn21</v>
      </c>
      <c r="F139" s="305">
        <f t="shared" ca="1" si="4"/>
        <v>44361</v>
      </c>
      <c r="G139" s="306">
        <f>TPG!S139</f>
        <v>0</v>
      </c>
      <c r="H139" s="124">
        <f t="shared" ca="1" si="5"/>
        <v>44361</v>
      </c>
      <c r="I139" s="125">
        <v>0</v>
      </c>
      <c r="J139" s="304" t="str">
        <f>LEFT(TPG!D139,20)&amp;"."&amp;TPGPAY!E139</f>
        <v>....Jn21</v>
      </c>
      <c r="K139" s="120" t="b">
        <v>1</v>
      </c>
      <c r="L139" s="126" t="s">
        <v>3686</v>
      </c>
      <c r="M139" s="120" t="b">
        <v>1</v>
      </c>
      <c r="N139" s="120" t="s">
        <v>3687</v>
      </c>
      <c r="O139" s="307">
        <f>TPG!I139</f>
        <v>0</v>
      </c>
      <c r="P139" s="120" t="b">
        <v>1</v>
      </c>
      <c r="Q139" s="120" t="b">
        <v>1</v>
      </c>
      <c r="R139" s="120" t="b">
        <v>1</v>
      </c>
      <c r="T139" s="11">
        <f t="shared" si="6"/>
        <v>7</v>
      </c>
      <c r="U139" s="381">
        <f t="shared" si="7"/>
        <v>8</v>
      </c>
    </row>
    <row r="140" spans="1:21" x14ac:dyDescent="0.25">
      <c r="A140" s="117">
        <v>1</v>
      </c>
      <c r="B140" s="118">
        <v>2</v>
      </c>
      <c r="C140" s="303">
        <f>TPG!J140</f>
        <v>0</v>
      </c>
      <c r="D140" s="120" t="b">
        <v>1</v>
      </c>
      <c r="E140" s="304" t="str">
        <f>RIGHT(TPG!C140,4)&amp;"."&amp;TPG!M140&amp;"."&amp;TPG!K140&amp;"."&amp;$C$5</f>
        <v>...Jn21</v>
      </c>
      <c r="F140" s="305">
        <f t="shared" ca="1" si="4"/>
        <v>44361</v>
      </c>
      <c r="G140" s="306">
        <f>TPG!S140</f>
        <v>0</v>
      </c>
      <c r="H140" s="124">
        <f t="shared" ca="1" si="5"/>
        <v>44361</v>
      </c>
      <c r="I140" s="125">
        <v>0</v>
      </c>
      <c r="J140" s="304" t="str">
        <f>LEFT(TPG!D140,20)&amp;"."&amp;TPGPAY!E140</f>
        <v>....Jn21</v>
      </c>
      <c r="K140" s="120" t="b">
        <v>1</v>
      </c>
      <c r="L140" s="126" t="s">
        <v>3686</v>
      </c>
      <c r="M140" s="120" t="b">
        <v>1</v>
      </c>
      <c r="N140" s="120" t="s">
        <v>3687</v>
      </c>
      <c r="O140" s="307">
        <f>TPG!I140</f>
        <v>0</v>
      </c>
      <c r="P140" s="120" t="b">
        <v>1</v>
      </c>
      <c r="Q140" s="120" t="b">
        <v>1</v>
      </c>
      <c r="R140" s="120" t="b">
        <v>1</v>
      </c>
      <c r="T140" s="11">
        <f t="shared" si="6"/>
        <v>7</v>
      </c>
      <c r="U140" s="381">
        <f t="shared" si="7"/>
        <v>8</v>
      </c>
    </row>
    <row r="141" spans="1:21" x14ac:dyDescent="0.25">
      <c r="A141" s="117">
        <v>1</v>
      </c>
      <c r="B141" s="118">
        <v>2</v>
      </c>
      <c r="C141" s="303">
        <f>TPG!J141</f>
        <v>0</v>
      </c>
      <c r="D141" s="120" t="b">
        <v>1</v>
      </c>
      <c r="E141" s="304" t="str">
        <f>RIGHT(TPG!C141,4)&amp;"."&amp;TPG!M141&amp;"."&amp;TPG!K141&amp;"."&amp;$C$5</f>
        <v>...Jn21</v>
      </c>
      <c r="F141" s="305">
        <f t="shared" ca="1" si="4"/>
        <v>44361</v>
      </c>
      <c r="G141" s="306">
        <f>TPG!S141</f>
        <v>0</v>
      </c>
      <c r="H141" s="124">
        <f t="shared" ca="1" si="5"/>
        <v>44361</v>
      </c>
      <c r="I141" s="125">
        <v>0</v>
      </c>
      <c r="J141" s="304" t="str">
        <f>LEFT(TPG!D141,20)&amp;"."&amp;TPGPAY!E141</f>
        <v>....Jn21</v>
      </c>
      <c r="K141" s="120" t="b">
        <v>1</v>
      </c>
      <c r="L141" s="126" t="s">
        <v>3686</v>
      </c>
      <c r="M141" s="120" t="b">
        <v>1</v>
      </c>
      <c r="N141" s="120" t="s">
        <v>3687</v>
      </c>
      <c r="O141" s="307">
        <f>TPG!I141</f>
        <v>0</v>
      </c>
      <c r="P141" s="120" t="b">
        <v>1</v>
      </c>
      <c r="Q141" s="120" t="b">
        <v>1</v>
      </c>
      <c r="R141" s="120" t="b">
        <v>1</v>
      </c>
      <c r="T141" s="11">
        <f t="shared" si="6"/>
        <v>7</v>
      </c>
      <c r="U141" s="381">
        <f t="shared" si="7"/>
        <v>8</v>
      </c>
    </row>
    <row r="142" spans="1:21" x14ac:dyDescent="0.25">
      <c r="A142" s="117">
        <v>1</v>
      </c>
      <c r="B142" s="118">
        <v>2</v>
      </c>
      <c r="C142" s="303">
        <f>TPG!J142</f>
        <v>0</v>
      </c>
      <c r="D142" s="120" t="b">
        <v>1</v>
      </c>
      <c r="E142" s="304" t="str">
        <f>RIGHT(TPG!C142,4)&amp;"."&amp;TPG!M142&amp;"."&amp;TPG!K142&amp;"."&amp;$C$5</f>
        <v>...Jn21</v>
      </c>
      <c r="F142" s="305">
        <f t="shared" ca="1" si="4"/>
        <v>44361</v>
      </c>
      <c r="G142" s="306">
        <f>TPG!S142</f>
        <v>0</v>
      </c>
      <c r="H142" s="124">
        <f t="shared" ca="1" si="5"/>
        <v>44361</v>
      </c>
      <c r="I142" s="125">
        <v>0</v>
      </c>
      <c r="J142" s="304" t="str">
        <f>LEFT(TPG!D142,20)&amp;"."&amp;TPGPAY!E142</f>
        <v>....Jn21</v>
      </c>
      <c r="K142" s="120" t="b">
        <v>1</v>
      </c>
      <c r="L142" s="126" t="s">
        <v>3686</v>
      </c>
      <c r="M142" s="120" t="b">
        <v>1</v>
      </c>
      <c r="N142" s="120" t="s">
        <v>3687</v>
      </c>
      <c r="O142" s="307">
        <f>TPG!I142</f>
        <v>0</v>
      </c>
      <c r="P142" s="120" t="b">
        <v>1</v>
      </c>
      <c r="Q142" s="120" t="b">
        <v>1</v>
      </c>
      <c r="R142" s="120" t="b">
        <v>1</v>
      </c>
      <c r="T142" s="11">
        <f t="shared" si="6"/>
        <v>7</v>
      </c>
      <c r="U142" s="381">
        <f t="shared" si="7"/>
        <v>8</v>
      </c>
    </row>
    <row r="143" spans="1:21" x14ac:dyDescent="0.25">
      <c r="A143" s="117">
        <v>1</v>
      </c>
      <c r="B143" s="118">
        <v>2</v>
      </c>
      <c r="C143" s="303">
        <f>TPG!J143</f>
        <v>0</v>
      </c>
      <c r="D143" s="120" t="b">
        <v>1</v>
      </c>
      <c r="E143" s="304" t="str">
        <f>RIGHT(TPG!C143,4)&amp;"."&amp;TPG!M143&amp;"."&amp;TPG!K143&amp;"."&amp;$C$5</f>
        <v>...Jn21</v>
      </c>
      <c r="F143" s="305">
        <f t="shared" ca="1" si="4"/>
        <v>44361</v>
      </c>
      <c r="G143" s="306">
        <f>TPG!S143</f>
        <v>0</v>
      </c>
      <c r="H143" s="124">
        <f t="shared" ca="1" si="5"/>
        <v>44361</v>
      </c>
      <c r="I143" s="125">
        <v>0</v>
      </c>
      <c r="J143" s="304" t="str">
        <f>LEFT(TPG!D143,20)&amp;"."&amp;TPGPAY!E143</f>
        <v>....Jn21</v>
      </c>
      <c r="K143" s="120" t="b">
        <v>1</v>
      </c>
      <c r="L143" s="126" t="s">
        <v>3686</v>
      </c>
      <c r="M143" s="120" t="b">
        <v>1</v>
      </c>
      <c r="N143" s="120" t="s">
        <v>3687</v>
      </c>
      <c r="O143" s="307">
        <f>TPG!I143</f>
        <v>0</v>
      </c>
      <c r="P143" s="120" t="b">
        <v>1</v>
      </c>
      <c r="Q143" s="120" t="b">
        <v>1</v>
      </c>
      <c r="R143" s="120" t="b">
        <v>1</v>
      </c>
      <c r="T143" s="11">
        <f t="shared" si="6"/>
        <v>7</v>
      </c>
      <c r="U143" s="381">
        <f t="shared" si="7"/>
        <v>8</v>
      </c>
    </row>
    <row r="144" spans="1:21" x14ac:dyDescent="0.25">
      <c r="A144" s="117">
        <v>1</v>
      </c>
      <c r="B144" s="118">
        <v>2</v>
      </c>
      <c r="C144" s="303">
        <f>TPG!J144</f>
        <v>0</v>
      </c>
      <c r="D144" s="120" t="b">
        <v>1</v>
      </c>
      <c r="E144" s="304" t="str">
        <f>RIGHT(TPG!C144,4)&amp;"."&amp;TPG!M144&amp;"."&amp;TPG!K144&amp;"."&amp;$C$5</f>
        <v>...Jn21</v>
      </c>
      <c r="F144" s="305">
        <f t="shared" ca="1" si="4"/>
        <v>44361</v>
      </c>
      <c r="G144" s="306">
        <f>TPG!S144</f>
        <v>0</v>
      </c>
      <c r="H144" s="124">
        <f t="shared" ca="1" si="5"/>
        <v>44361</v>
      </c>
      <c r="I144" s="125">
        <v>0</v>
      </c>
      <c r="J144" s="304" t="str">
        <f>LEFT(TPG!D144,20)&amp;"."&amp;TPGPAY!E144</f>
        <v>....Jn21</v>
      </c>
      <c r="K144" s="120" t="b">
        <v>1</v>
      </c>
      <c r="L144" s="126" t="s">
        <v>3686</v>
      </c>
      <c r="M144" s="120" t="b">
        <v>1</v>
      </c>
      <c r="N144" s="120" t="s">
        <v>3687</v>
      </c>
      <c r="O144" s="307">
        <f>TPG!I144</f>
        <v>0</v>
      </c>
      <c r="P144" s="120" t="b">
        <v>1</v>
      </c>
      <c r="Q144" s="120" t="b">
        <v>1</v>
      </c>
      <c r="R144" s="120" t="b">
        <v>1</v>
      </c>
      <c r="T144" s="11">
        <f t="shared" si="6"/>
        <v>7</v>
      </c>
      <c r="U144" s="381">
        <f t="shared" si="7"/>
        <v>8</v>
      </c>
    </row>
    <row r="145" spans="1:21" x14ac:dyDescent="0.25">
      <c r="A145" s="117">
        <v>1</v>
      </c>
      <c r="B145" s="118">
        <v>2</v>
      </c>
      <c r="C145" s="303">
        <f>TPG!J145</f>
        <v>0</v>
      </c>
      <c r="D145" s="120" t="b">
        <v>1</v>
      </c>
      <c r="E145" s="304" t="str">
        <f>RIGHT(TPG!C145,4)&amp;"."&amp;TPG!M145&amp;"."&amp;TPG!K145&amp;"."&amp;$C$5</f>
        <v>...Jn21</v>
      </c>
      <c r="F145" s="305">
        <f t="shared" ca="1" si="4"/>
        <v>44361</v>
      </c>
      <c r="G145" s="306">
        <f>TPG!S145</f>
        <v>0</v>
      </c>
      <c r="H145" s="124">
        <f t="shared" ca="1" si="5"/>
        <v>44361</v>
      </c>
      <c r="I145" s="125">
        <v>0</v>
      </c>
      <c r="J145" s="304" t="str">
        <f>LEFT(TPG!D145,20)&amp;"."&amp;TPGPAY!E145</f>
        <v>....Jn21</v>
      </c>
      <c r="K145" s="120" t="b">
        <v>1</v>
      </c>
      <c r="L145" s="126" t="s">
        <v>3686</v>
      </c>
      <c r="M145" s="120" t="b">
        <v>1</v>
      </c>
      <c r="N145" s="120" t="s">
        <v>3687</v>
      </c>
      <c r="O145" s="307">
        <f>TPG!I145</f>
        <v>0</v>
      </c>
      <c r="P145" s="120" t="b">
        <v>1</v>
      </c>
      <c r="Q145" s="120" t="b">
        <v>1</v>
      </c>
      <c r="R145" s="120" t="b">
        <v>1</v>
      </c>
      <c r="T145" s="11">
        <f t="shared" si="6"/>
        <v>7</v>
      </c>
      <c r="U145" s="381">
        <f t="shared" si="7"/>
        <v>8</v>
      </c>
    </row>
    <row r="146" spans="1:21" x14ac:dyDescent="0.25">
      <c r="A146" s="117">
        <v>1</v>
      </c>
      <c r="B146" s="118">
        <v>2</v>
      </c>
      <c r="C146" s="303">
        <f>TPG!J146</f>
        <v>0</v>
      </c>
      <c r="D146" s="120" t="b">
        <v>1</v>
      </c>
      <c r="E146" s="304" t="str">
        <f>RIGHT(TPG!C146,4)&amp;"."&amp;TPG!M146&amp;"."&amp;TPG!K146&amp;"."&amp;$C$5</f>
        <v>...Jn21</v>
      </c>
      <c r="F146" s="305">
        <f t="shared" ca="1" si="4"/>
        <v>44361</v>
      </c>
      <c r="G146" s="306">
        <f>TPG!S146</f>
        <v>0</v>
      </c>
      <c r="H146" s="124">
        <f t="shared" ca="1" si="5"/>
        <v>44361</v>
      </c>
      <c r="I146" s="125">
        <v>0</v>
      </c>
      <c r="J146" s="304" t="str">
        <f>LEFT(TPG!D146,20)&amp;"."&amp;TPGPAY!E146</f>
        <v>....Jn21</v>
      </c>
      <c r="K146" s="120" t="b">
        <v>1</v>
      </c>
      <c r="L146" s="126" t="s">
        <v>3686</v>
      </c>
      <c r="M146" s="120" t="b">
        <v>1</v>
      </c>
      <c r="N146" s="120" t="s">
        <v>3687</v>
      </c>
      <c r="O146" s="307">
        <f>TPG!I146</f>
        <v>0</v>
      </c>
      <c r="P146" s="120" t="b">
        <v>1</v>
      </c>
      <c r="Q146" s="120" t="b">
        <v>1</v>
      </c>
      <c r="R146" s="120" t="b">
        <v>1</v>
      </c>
      <c r="T146" s="11">
        <f t="shared" si="6"/>
        <v>7</v>
      </c>
      <c r="U146" s="381">
        <f t="shared" si="7"/>
        <v>8</v>
      </c>
    </row>
    <row r="147" spans="1:21" x14ac:dyDescent="0.25">
      <c r="A147" s="117">
        <v>1</v>
      </c>
      <c r="B147" s="118">
        <v>2</v>
      </c>
      <c r="C147" s="303">
        <f>TPG!J147</f>
        <v>0</v>
      </c>
      <c r="D147" s="120" t="b">
        <v>1</v>
      </c>
      <c r="E147" s="304" t="str">
        <f>RIGHT(TPG!C147,4)&amp;"."&amp;TPG!M147&amp;"."&amp;TPG!K147&amp;"."&amp;$C$5</f>
        <v>...Jn21</v>
      </c>
      <c r="F147" s="305">
        <f t="shared" ca="1" si="4"/>
        <v>44361</v>
      </c>
      <c r="G147" s="306">
        <f>TPG!S147</f>
        <v>0</v>
      </c>
      <c r="H147" s="124">
        <f t="shared" ca="1" si="5"/>
        <v>44361</v>
      </c>
      <c r="I147" s="125">
        <v>0</v>
      </c>
      <c r="J147" s="304" t="str">
        <f>LEFT(TPG!D147,20)&amp;"."&amp;TPGPAY!E147</f>
        <v>....Jn21</v>
      </c>
      <c r="K147" s="120" t="b">
        <v>1</v>
      </c>
      <c r="L147" s="126" t="s">
        <v>3686</v>
      </c>
      <c r="M147" s="120" t="b">
        <v>1</v>
      </c>
      <c r="N147" s="120" t="s">
        <v>3687</v>
      </c>
      <c r="O147" s="307">
        <f>TPG!I147</f>
        <v>0</v>
      </c>
      <c r="P147" s="120" t="b">
        <v>1</v>
      </c>
      <c r="Q147" s="120" t="b">
        <v>1</v>
      </c>
      <c r="R147" s="120" t="b">
        <v>1</v>
      </c>
      <c r="T147" s="11">
        <f t="shared" si="6"/>
        <v>7</v>
      </c>
      <c r="U147" s="381">
        <f t="shared" si="7"/>
        <v>8</v>
      </c>
    </row>
    <row r="148" spans="1:21" x14ac:dyDescent="0.25">
      <c r="A148" s="117">
        <v>1</v>
      </c>
      <c r="B148" s="118">
        <v>2</v>
      </c>
      <c r="C148" s="303">
        <f>TPG!J148</f>
        <v>0</v>
      </c>
      <c r="D148" s="120" t="b">
        <v>1</v>
      </c>
      <c r="E148" s="304" t="str">
        <f>RIGHT(TPG!C148,4)&amp;"."&amp;TPG!M148&amp;"."&amp;TPG!K148&amp;"."&amp;$C$5</f>
        <v>...Jn21</v>
      </c>
      <c r="F148" s="305">
        <f t="shared" ca="1" si="4"/>
        <v>44361</v>
      </c>
      <c r="G148" s="306">
        <f>TPG!S148</f>
        <v>0</v>
      </c>
      <c r="H148" s="124">
        <f t="shared" ca="1" si="5"/>
        <v>44361</v>
      </c>
      <c r="I148" s="125">
        <v>0</v>
      </c>
      <c r="J148" s="304" t="str">
        <f>LEFT(TPG!D148,20)&amp;"."&amp;TPGPAY!E148</f>
        <v>....Jn21</v>
      </c>
      <c r="K148" s="120" t="b">
        <v>1</v>
      </c>
      <c r="L148" s="126" t="s">
        <v>3686</v>
      </c>
      <c r="M148" s="120" t="b">
        <v>1</v>
      </c>
      <c r="N148" s="120" t="s">
        <v>3687</v>
      </c>
      <c r="O148" s="307">
        <f>TPG!I148</f>
        <v>0</v>
      </c>
      <c r="P148" s="120" t="b">
        <v>1</v>
      </c>
      <c r="Q148" s="120" t="b">
        <v>1</v>
      </c>
      <c r="R148" s="120" t="b">
        <v>1</v>
      </c>
      <c r="T148" s="11">
        <f t="shared" si="6"/>
        <v>7</v>
      </c>
      <c r="U148" s="381">
        <f t="shared" si="7"/>
        <v>8</v>
      </c>
    </row>
    <row r="149" spans="1:21" x14ac:dyDescent="0.25">
      <c r="A149" s="117">
        <v>1</v>
      </c>
      <c r="B149" s="118">
        <v>2</v>
      </c>
      <c r="C149" s="303">
        <f>TPG!J149</f>
        <v>0</v>
      </c>
      <c r="D149" s="120" t="b">
        <v>1</v>
      </c>
      <c r="E149" s="304" t="str">
        <f>RIGHT(TPG!C149,4)&amp;"."&amp;TPG!M149&amp;"."&amp;TPG!K149&amp;"."&amp;$C$5</f>
        <v>...Jn21</v>
      </c>
      <c r="F149" s="305">
        <f t="shared" ref="F149:F212" ca="1" si="8">TODAY()</f>
        <v>44361</v>
      </c>
      <c r="G149" s="306">
        <f>TPG!S149</f>
        <v>0</v>
      </c>
      <c r="H149" s="124">
        <f t="shared" ref="H149:H212" ca="1" si="9">F149</f>
        <v>44361</v>
      </c>
      <c r="I149" s="125">
        <v>0</v>
      </c>
      <c r="J149" s="304" t="str">
        <f>LEFT(TPG!D149,20)&amp;"."&amp;TPGPAY!E149</f>
        <v>....Jn21</v>
      </c>
      <c r="K149" s="120" t="b">
        <v>1</v>
      </c>
      <c r="L149" s="126" t="s">
        <v>3686</v>
      </c>
      <c r="M149" s="120" t="b">
        <v>1</v>
      </c>
      <c r="N149" s="120" t="s">
        <v>3687</v>
      </c>
      <c r="O149" s="307">
        <f>TPG!I149</f>
        <v>0</v>
      </c>
      <c r="P149" s="120" t="b">
        <v>1</v>
      </c>
      <c r="Q149" s="120" t="b">
        <v>1</v>
      </c>
      <c r="R149" s="120" t="b">
        <v>1</v>
      </c>
      <c r="T149" s="11">
        <f t="shared" ref="T149:T212" si="10">LEN(E149)</f>
        <v>7</v>
      </c>
      <c r="U149" s="381">
        <f t="shared" ref="U149:U212" si="11">LEN(J149)</f>
        <v>8</v>
      </c>
    </row>
    <row r="150" spans="1:21" x14ac:dyDescent="0.25">
      <c r="A150" s="117">
        <v>1</v>
      </c>
      <c r="B150" s="118">
        <v>2</v>
      </c>
      <c r="C150" s="303">
        <f>TPG!J150</f>
        <v>0</v>
      </c>
      <c r="D150" s="120" t="b">
        <v>1</v>
      </c>
      <c r="E150" s="304" t="str">
        <f>RIGHT(TPG!C150,4)&amp;"."&amp;TPG!M150&amp;"."&amp;TPG!K150&amp;"."&amp;$C$5</f>
        <v>...Jn21</v>
      </c>
      <c r="F150" s="305">
        <f t="shared" ca="1" si="8"/>
        <v>44361</v>
      </c>
      <c r="G150" s="306">
        <f>TPG!S150</f>
        <v>0</v>
      </c>
      <c r="H150" s="124">
        <f t="shared" ca="1" si="9"/>
        <v>44361</v>
      </c>
      <c r="I150" s="125">
        <v>0</v>
      </c>
      <c r="J150" s="304" t="str">
        <f>LEFT(TPG!D150,20)&amp;"."&amp;TPGPAY!E150</f>
        <v>....Jn21</v>
      </c>
      <c r="K150" s="120" t="b">
        <v>1</v>
      </c>
      <c r="L150" s="126" t="s">
        <v>3686</v>
      </c>
      <c r="M150" s="120" t="b">
        <v>1</v>
      </c>
      <c r="N150" s="120" t="s">
        <v>3687</v>
      </c>
      <c r="O150" s="307">
        <f>TPG!I150</f>
        <v>0</v>
      </c>
      <c r="P150" s="120" t="b">
        <v>1</v>
      </c>
      <c r="Q150" s="120" t="b">
        <v>1</v>
      </c>
      <c r="R150" s="120" t="b">
        <v>1</v>
      </c>
      <c r="T150" s="11">
        <f t="shared" si="10"/>
        <v>7</v>
      </c>
      <c r="U150" s="381">
        <f t="shared" si="11"/>
        <v>8</v>
      </c>
    </row>
    <row r="151" spans="1:21" x14ac:dyDescent="0.25">
      <c r="A151" s="117">
        <v>1</v>
      </c>
      <c r="B151" s="118">
        <v>2</v>
      </c>
      <c r="C151" s="303">
        <f>TPG!J151</f>
        <v>0</v>
      </c>
      <c r="D151" s="120" t="b">
        <v>1</v>
      </c>
      <c r="E151" s="304" t="str">
        <f>RIGHT(TPG!C151,4)&amp;"."&amp;TPG!M151&amp;"."&amp;TPG!K151&amp;"."&amp;$C$5</f>
        <v>...Jn21</v>
      </c>
      <c r="F151" s="305">
        <f t="shared" ca="1" si="8"/>
        <v>44361</v>
      </c>
      <c r="G151" s="306">
        <f>TPG!S151</f>
        <v>0</v>
      </c>
      <c r="H151" s="124">
        <f t="shared" ca="1" si="9"/>
        <v>44361</v>
      </c>
      <c r="I151" s="125">
        <v>0</v>
      </c>
      <c r="J151" s="304" t="str">
        <f>LEFT(TPG!D151,20)&amp;"."&amp;TPGPAY!E151</f>
        <v>....Jn21</v>
      </c>
      <c r="K151" s="120" t="b">
        <v>1</v>
      </c>
      <c r="L151" s="126" t="s">
        <v>3686</v>
      </c>
      <c r="M151" s="120" t="b">
        <v>1</v>
      </c>
      <c r="N151" s="120" t="s">
        <v>3687</v>
      </c>
      <c r="O151" s="307">
        <f>TPG!I151</f>
        <v>0</v>
      </c>
      <c r="P151" s="120" t="b">
        <v>1</v>
      </c>
      <c r="Q151" s="120" t="b">
        <v>1</v>
      </c>
      <c r="R151" s="120" t="b">
        <v>1</v>
      </c>
      <c r="T151" s="11">
        <f t="shared" si="10"/>
        <v>7</v>
      </c>
      <c r="U151" s="381">
        <f t="shared" si="11"/>
        <v>8</v>
      </c>
    </row>
    <row r="152" spans="1:21" x14ac:dyDescent="0.25">
      <c r="A152" s="117">
        <v>1</v>
      </c>
      <c r="B152" s="118">
        <v>2</v>
      </c>
      <c r="C152" s="303">
        <f>TPG!J152</f>
        <v>0</v>
      </c>
      <c r="D152" s="120" t="b">
        <v>1</v>
      </c>
      <c r="E152" s="304" t="str">
        <f>RIGHT(TPG!C152,4)&amp;"."&amp;TPG!M152&amp;"."&amp;TPG!K152&amp;"."&amp;$C$5</f>
        <v>...Jn21</v>
      </c>
      <c r="F152" s="305">
        <f t="shared" ca="1" si="8"/>
        <v>44361</v>
      </c>
      <c r="G152" s="306">
        <f>TPG!S152</f>
        <v>0</v>
      </c>
      <c r="H152" s="124">
        <f t="shared" ca="1" si="9"/>
        <v>44361</v>
      </c>
      <c r="I152" s="125">
        <v>0</v>
      </c>
      <c r="J152" s="304" t="str">
        <f>LEFT(TPG!D152,20)&amp;"."&amp;TPGPAY!E152</f>
        <v>....Jn21</v>
      </c>
      <c r="K152" s="120" t="b">
        <v>1</v>
      </c>
      <c r="L152" s="126" t="s">
        <v>3686</v>
      </c>
      <c r="M152" s="120" t="b">
        <v>1</v>
      </c>
      <c r="N152" s="120" t="s">
        <v>3687</v>
      </c>
      <c r="O152" s="307">
        <f>TPG!I152</f>
        <v>0</v>
      </c>
      <c r="P152" s="120" t="b">
        <v>1</v>
      </c>
      <c r="Q152" s="120" t="b">
        <v>1</v>
      </c>
      <c r="R152" s="120" t="b">
        <v>1</v>
      </c>
      <c r="T152" s="11">
        <f t="shared" si="10"/>
        <v>7</v>
      </c>
      <c r="U152" s="381">
        <f t="shared" si="11"/>
        <v>8</v>
      </c>
    </row>
    <row r="153" spans="1:21" x14ac:dyDescent="0.25">
      <c r="A153" s="117">
        <v>1</v>
      </c>
      <c r="B153" s="118">
        <v>2</v>
      </c>
      <c r="C153" s="303">
        <f>TPG!J153</f>
        <v>0</v>
      </c>
      <c r="D153" s="120" t="b">
        <v>1</v>
      </c>
      <c r="E153" s="304" t="str">
        <f>RIGHT(TPG!C153,4)&amp;"."&amp;TPG!M153&amp;"."&amp;TPG!K153&amp;"."&amp;$C$5</f>
        <v>...Jn21</v>
      </c>
      <c r="F153" s="305">
        <f t="shared" ca="1" si="8"/>
        <v>44361</v>
      </c>
      <c r="G153" s="306">
        <f>TPG!S153</f>
        <v>0</v>
      </c>
      <c r="H153" s="124">
        <f t="shared" ca="1" si="9"/>
        <v>44361</v>
      </c>
      <c r="I153" s="125">
        <v>0</v>
      </c>
      <c r="J153" s="304" t="str">
        <f>LEFT(TPG!D153,20)&amp;"."&amp;TPGPAY!E153</f>
        <v>....Jn21</v>
      </c>
      <c r="K153" s="120" t="b">
        <v>1</v>
      </c>
      <c r="L153" s="126" t="s">
        <v>3686</v>
      </c>
      <c r="M153" s="120" t="b">
        <v>1</v>
      </c>
      <c r="N153" s="120" t="s">
        <v>3687</v>
      </c>
      <c r="O153" s="307">
        <f>TPG!I153</f>
        <v>0</v>
      </c>
      <c r="P153" s="120" t="b">
        <v>1</v>
      </c>
      <c r="Q153" s="120" t="b">
        <v>1</v>
      </c>
      <c r="R153" s="120" t="b">
        <v>1</v>
      </c>
      <c r="T153" s="11">
        <f t="shared" si="10"/>
        <v>7</v>
      </c>
      <c r="U153" s="381">
        <f t="shared" si="11"/>
        <v>8</v>
      </c>
    </row>
    <row r="154" spans="1:21" x14ac:dyDescent="0.25">
      <c r="A154" s="117">
        <v>1</v>
      </c>
      <c r="B154" s="118">
        <v>2</v>
      </c>
      <c r="C154" s="303">
        <f>TPG!J154</f>
        <v>0</v>
      </c>
      <c r="D154" s="120" t="b">
        <v>1</v>
      </c>
      <c r="E154" s="304" t="str">
        <f>RIGHT(TPG!C154,4)&amp;"."&amp;TPG!M154&amp;"."&amp;TPG!K154&amp;"."&amp;$C$5</f>
        <v>...Jn21</v>
      </c>
      <c r="F154" s="305">
        <f t="shared" ca="1" si="8"/>
        <v>44361</v>
      </c>
      <c r="G154" s="306">
        <f>TPG!S154</f>
        <v>0</v>
      </c>
      <c r="H154" s="124">
        <f t="shared" ca="1" si="9"/>
        <v>44361</v>
      </c>
      <c r="I154" s="125">
        <v>0</v>
      </c>
      <c r="J154" s="304" t="str">
        <f>LEFT(TPG!D154,20)&amp;"."&amp;TPGPAY!E154</f>
        <v>....Jn21</v>
      </c>
      <c r="K154" s="120" t="b">
        <v>1</v>
      </c>
      <c r="L154" s="126" t="s">
        <v>3686</v>
      </c>
      <c r="M154" s="120" t="b">
        <v>1</v>
      </c>
      <c r="N154" s="120" t="s">
        <v>3687</v>
      </c>
      <c r="O154" s="307">
        <f>TPG!I154</f>
        <v>0</v>
      </c>
      <c r="P154" s="120" t="b">
        <v>1</v>
      </c>
      <c r="Q154" s="120" t="b">
        <v>1</v>
      </c>
      <c r="R154" s="120" t="b">
        <v>1</v>
      </c>
      <c r="T154" s="11">
        <f t="shared" si="10"/>
        <v>7</v>
      </c>
      <c r="U154" s="381">
        <f t="shared" si="11"/>
        <v>8</v>
      </c>
    </row>
    <row r="155" spans="1:21" x14ac:dyDescent="0.25">
      <c r="A155" s="117">
        <v>1</v>
      </c>
      <c r="B155" s="118">
        <v>2</v>
      </c>
      <c r="C155" s="303">
        <f>TPG!J155</f>
        <v>0</v>
      </c>
      <c r="D155" s="120" t="b">
        <v>1</v>
      </c>
      <c r="E155" s="304" t="str">
        <f>RIGHT(TPG!C155,4)&amp;"."&amp;TPG!M155&amp;"."&amp;TPG!K155&amp;"."&amp;$C$5</f>
        <v>...Jn21</v>
      </c>
      <c r="F155" s="305">
        <f t="shared" ca="1" si="8"/>
        <v>44361</v>
      </c>
      <c r="G155" s="306">
        <f>TPG!S155</f>
        <v>0</v>
      </c>
      <c r="H155" s="124">
        <f t="shared" ca="1" si="9"/>
        <v>44361</v>
      </c>
      <c r="I155" s="125">
        <v>0</v>
      </c>
      <c r="J155" s="304" t="str">
        <f>LEFT(TPG!D155,20)&amp;"."&amp;TPGPAY!E155</f>
        <v>....Jn21</v>
      </c>
      <c r="K155" s="120" t="b">
        <v>1</v>
      </c>
      <c r="L155" s="126" t="s">
        <v>3686</v>
      </c>
      <c r="M155" s="120" t="b">
        <v>1</v>
      </c>
      <c r="N155" s="120" t="s">
        <v>3687</v>
      </c>
      <c r="O155" s="307">
        <f>TPG!I155</f>
        <v>0</v>
      </c>
      <c r="P155" s="120" t="b">
        <v>1</v>
      </c>
      <c r="Q155" s="120" t="b">
        <v>1</v>
      </c>
      <c r="R155" s="120" t="b">
        <v>1</v>
      </c>
      <c r="T155" s="11">
        <f t="shared" si="10"/>
        <v>7</v>
      </c>
      <c r="U155" s="381">
        <f t="shared" si="11"/>
        <v>8</v>
      </c>
    </row>
    <row r="156" spans="1:21" x14ac:dyDescent="0.25">
      <c r="A156" s="117">
        <v>1</v>
      </c>
      <c r="B156" s="118">
        <v>2</v>
      </c>
      <c r="C156" s="303">
        <f>TPG!J156</f>
        <v>0</v>
      </c>
      <c r="D156" s="120" t="b">
        <v>1</v>
      </c>
      <c r="E156" s="304" t="str">
        <f>RIGHT(TPG!C156,4)&amp;"."&amp;TPG!M156&amp;"."&amp;TPG!K156&amp;"."&amp;$C$5</f>
        <v>...Jn21</v>
      </c>
      <c r="F156" s="305">
        <f t="shared" ca="1" si="8"/>
        <v>44361</v>
      </c>
      <c r="G156" s="306">
        <f>TPG!S156</f>
        <v>0</v>
      </c>
      <c r="H156" s="124">
        <f t="shared" ca="1" si="9"/>
        <v>44361</v>
      </c>
      <c r="I156" s="125">
        <v>0</v>
      </c>
      <c r="J156" s="304" t="str">
        <f>LEFT(TPG!D156,20)&amp;"."&amp;TPGPAY!E156</f>
        <v>....Jn21</v>
      </c>
      <c r="K156" s="120" t="b">
        <v>1</v>
      </c>
      <c r="L156" s="126" t="s">
        <v>3686</v>
      </c>
      <c r="M156" s="120" t="b">
        <v>1</v>
      </c>
      <c r="N156" s="120" t="s">
        <v>3687</v>
      </c>
      <c r="O156" s="307">
        <f>TPG!I156</f>
        <v>0</v>
      </c>
      <c r="P156" s="120" t="b">
        <v>1</v>
      </c>
      <c r="Q156" s="120" t="b">
        <v>1</v>
      </c>
      <c r="R156" s="120" t="b">
        <v>1</v>
      </c>
      <c r="T156" s="11">
        <f t="shared" si="10"/>
        <v>7</v>
      </c>
      <c r="U156" s="381">
        <f t="shared" si="11"/>
        <v>8</v>
      </c>
    </row>
    <row r="157" spans="1:21" x14ac:dyDescent="0.25">
      <c r="A157" s="117">
        <v>1</v>
      </c>
      <c r="B157" s="118">
        <v>2</v>
      </c>
      <c r="C157" s="303">
        <f>TPG!J157</f>
        <v>0</v>
      </c>
      <c r="D157" s="120" t="b">
        <v>1</v>
      </c>
      <c r="E157" s="304" t="str">
        <f>RIGHT(TPG!C157,4)&amp;"."&amp;TPG!M157&amp;"."&amp;TPG!K157&amp;"."&amp;$C$5</f>
        <v>...Jn21</v>
      </c>
      <c r="F157" s="305">
        <f t="shared" ca="1" si="8"/>
        <v>44361</v>
      </c>
      <c r="G157" s="306">
        <f>TPG!S157</f>
        <v>0</v>
      </c>
      <c r="H157" s="124">
        <f t="shared" ca="1" si="9"/>
        <v>44361</v>
      </c>
      <c r="I157" s="125">
        <v>0</v>
      </c>
      <c r="J157" s="304" t="str">
        <f>LEFT(TPG!D157,20)&amp;"."&amp;TPGPAY!E157</f>
        <v>....Jn21</v>
      </c>
      <c r="K157" s="120" t="b">
        <v>1</v>
      </c>
      <c r="L157" s="126" t="s">
        <v>3686</v>
      </c>
      <c r="M157" s="120" t="b">
        <v>1</v>
      </c>
      <c r="N157" s="120" t="s">
        <v>3687</v>
      </c>
      <c r="O157" s="307">
        <f>TPG!I157</f>
        <v>0</v>
      </c>
      <c r="P157" s="120" t="b">
        <v>1</v>
      </c>
      <c r="Q157" s="120" t="b">
        <v>1</v>
      </c>
      <c r="R157" s="120" t="b">
        <v>1</v>
      </c>
      <c r="T157" s="11">
        <f t="shared" si="10"/>
        <v>7</v>
      </c>
      <c r="U157" s="381">
        <f t="shared" si="11"/>
        <v>8</v>
      </c>
    </row>
    <row r="158" spans="1:21" x14ac:dyDescent="0.25">
      <c r="A158" s="117">
        <v>1</v>
      </c>
      <c r="B158" s="118">
        <v>2</v>
      </c>
      <c r="C158" s="303">
        <f>TPG!J158</f>
        <v>0</v>
      </c>
      <c r="D158" s="120" t="b">
        <v>1</v>
      </c>
      <c r="E158" s="304" t="str">
        <f>RIGHT(TPG!C158,4)&amp;"."&amp;TPG!M158&amp;"."&amp;TPG!K158&amp;"."&amp;$C$5</f>
        <v>...Jn21</v>
      </c>
      <c r="F158" s="305">
        <f t="shared" ca="1" si="8"/>
        <v>44361</v>
      </c>
      <c r="G158" s="306">
        <f>TPG!S158</f>
        <v>0</v>
      </c>
      <c r="H158" s="124">
        <f t="shared" ca="1" si="9"/>
        <v>44361</v>
      </c>
      <c r="I158" s="125">
        <v>0</v>
      </c>
      <c r="J158" s="304" t="str">
        <f>LEFT(TPG!D158,20)&amp;"."&amp;TPGPAY!E158</f>
        <v>....Jn21</v>
      </c>
      <c r="K158" s="120" t="b">
        <v>1</v>
      </c>
      <c r="L158" s="126" t="s">
        <v>3686</v>
      </c>
      <c r="M158" s="120" t="b">
        <v>1</v>
      </c>
      <c r="N158" s="120" t="s">
        <v>3687</v>
      </c>
      <c r="O158" s="307">
        <f>TPG!I158</f>
        <v>0</v>
      </c>
      <c r="P158" s="120" t="b">
        <v>1</v>
      </c>
      <c r="Q158" s="120" t="b">
        <v>1</v>
      </c>
      <c r="R158" s="120" t="b">
        <v>1</v>
      </c>
      <c r="T158" s="11">
        <f t="shared" si="10"/>
        <v>7</v>
      </c>
      <c r="U158" s="381">
        <f t="shared" si="11"/>
        <v>8</v>
      </c>
    </row>
    <row r="159" spans="1:21" x14ac:dyDescent="0.25">
      <c r="A159" s="117">
        <v>1</v>
      </c>
      <c r="B159" s="118">
        <v>2</v>
      </c>
      <c r="C159" s="303">
        <f>TPG!J159</f>
        <v>0</v>
      </c>
      <c r="D159" s="120" t="b">
        <v>1</v>
      </c>
      <c r="E159" s="304" t="str">
        <f>RIGHT(TPG!C159,4)&amp;"."&amp;TPG!M159&amp;"."&amp;TPG!K159&amp;"."&amp;$C$5</f>
        <v>...Jn21</v>
      </c>
      <c r="F159" s="305">
        <f t="shared" ca="1" si="8"/>
        <v>44361</v>
      </c>
      <c r="G159" s="306">
        <f>TPG!S159</f>
        <v>0</v>
      </c>
      <c r="H159" s="124">
        <f t="shared" ca="1" si="9"/>
        <v>44361</v>
      </c>
      <c r="I159" s="125">
        <v>0</v>
      </c>
      <c r="J159" s="304" t="str">
        <f>LEFT(TPG!D159,20)&amp;"."&amp;TPGPAY!E159</f>
        <v>....Jn21</v>
      </c>
      <c r="K159" s="120" t="b">
        <v>1</v>
      </c>
      <c r="L159" s="126" t="s">
        <v>3686</v>
      </c>
      <c r="M159" s="120" t="b">
        <v>1</v>
      </c>
      <c r="N159" s="120" t="s">
        <v>3687</v>
      </c>
      <c r="O159" s="307">
        <f>TPG!I159</f>
        <v>0</v>
      </c>
      <c r="P159" s="120" t="b">
        <v>1</v>
      </c>
      <c r="Q159" s="120" t="b">
        <v>1</v>
      </c>
      <c r="R159" s="120" t="b">
        <v>1</v>
      </c>
      <c r="T159" s="11">
        <f t="shared" si="10"/>
        <v>7</v>
      </c>
      <c r="U159" s="381">
        <f t="shared" si="11"/>
        <v>8</v>
      </c>
    </row>
    <row r="160" spans="1:21" x14ac:dyDescent="0.25">
      <c r="A160" s="117">
        <v>1</v>
      </c>
      <c r="B160" s="118">
        <v>2</v>
      </c>
      <c r="C160" s="303">
        <f>TPG!J160</f>
        <v>0</v>
      </c>
      <c r="D160" s="120" t="b">
        <v>1</v>
      </c>
      <c r="E160" s="304" t="str">
        <f>RIGHT(TPG!C160,4)&amp;"."&amp;TPG!M160&amp;"."&amp;TPG!K160&amp;"."&amp;$C$5</f>
        <v>...Jn21</v>
      </c>
      <c r="F160" s="305">
        <f t="shared" ca="1" si="8"/>
        <v>44361</v>
      </c>
      <c r="G160" s="306">
        <f>TPG!S160</f>
        <v>0</v>
      </c>
      <c r="H160" s="124">
        <f t="shared" ca="1" si="9"/>
        <v>44361</v>
      </c>
      <c r="I160" s="125">
        <v>0</v>
      </c>
      <c r="J160" s="304" t="str">
        <f>LEFT(TPG!D160,20)&amp;"."&amp;TPGPAY!E160</f>
        <v>....Jn21</v>
      </c>
      <c r="K160" s="120" t="b">
        <v>1</v>
      </c>
      <c r="L160" s="126" t="s">
        <v>3686</v>
      </c>
      <c r="M160" s="120" t="b">
        <v>1</v>
      </c>
      <c r="N160" s="120" t="s">
        <v>3687</v>
      </c>
      <c r="O160" s="307">
        <f>TPG!I160</f>
        <v>0</v>
      </c>
      <c r="P160" s="120" t="b">
        <v>1</v>
      </c>
      <c r="Q160" s="120" t="b">
        <v>1</v>
      </c>
      <c r="R160" s="120" t="b">
        <v>1</v>
      </c>
      <c r="T160" s="11">
        <f t="shared" si="10"/>
        <v>7</v>
      </c>
      <c r="U160" s="381">
        <f t="shared" si="11"/>
        <v>8</v>
      </c>
    </row>
    <row r="161" spans="1:21" x14ac:dyDescent="0.25">
      <c r="A161" s="117">
        <v>1</v>
      </c>
      <c r="B161" s="118">
        <v>2</v>
      </c>
      <c r="C161" s="303">
        <f>TPG!J161</f>
        <v>0</v>
      </c>
      <c r="D161" s="120" t="b">
        <v>1</v>
      </c>
      <c r="E161" s="304" t="str">
        <f>RIGHT(TPG!C161,4)&amp;"."&amp;TPG!M161&amp;"."&amp;TPG!K161&amp;"."&amp;$C$5</f>
        <v>...Jn21</v>
      </c>
      <c r="F161" s="305">
        <f t="shared" ca="1" si="8"/>
        <v>44361</v>
      </c>
      <c r="G161" s="306">
        <f>TPG!S161</f>
        <v>0</v>
      </c>
      <c r="H161" s="124">
        <f t="shared" ca="1" si="9"/>
        <v>44361</v>
      </c>
      <c r="I161" s="125">
        <v>0</v>
      </c>
      <c r="J161" s="304" t="str">
        <f>LEFT(TPG!D161,20)&amp;"."&amp;TPGPAY!E161</f>
        <v>....Jn21</v>
      </c>
      <c r="K161" s="120" t="b">
        <v>1</v>
      </c>
      <c r="L161" s="126" t="s">
        <v>3686</v>
      </c>
      <c r="M161" s="120" t="b">
        <v>1</v>
      </c>
      <c r="N161" s="120" t="s">
        <v>3687</v>
      </c>
      <c r="O161" s="307">
        <f>TPG!I161</f>
        <v>0</v>
      </c>
      <c r="P161" s="120" t="b">
        <v>1</v>
      </c>
      <c r="Q161" s="120" t="b">
        <v>1</v>
      </c>
      <c r="R161" s="120" t="b">
        <v>1</v>
      </c>
      <c r="T161" s="11">
        <f t="shared" si="10"/>
        <v>7</v>
      </c>
      <c r="U161" s="381">
        <f t="shared" si="11"/>
        <v>8</v>
      </c>
    </row>
    <row r="162" spans="1:21" x14ac:dyDescent="0.25">
      <c r="A162" s="117">
        <v>1</v>
      </c>
      <c r="B162" s="118">
        <v>2</v>
      </c>
      <c r="C162" s="303">
        <f>TPG!J162</f>
        <v>0</v>
      </c>
      <c r="D162" s="120" t="b">
        <v>1</v>
      </c>
      <c r="E162" s="304" t="str">
        <f>RIGHT(TPG!C162,4)&amp;"."&amp;TPG!M162&amp;"."&amp;TPG!K162&amp;"."&amp;$C$5</f>
        <v>...Jn21</v>
      </c>
      <c r="F162" s="305">
        <f t="shared" ca="1" si="8"/>
        <v>44361</v>
      </c>
      <c r="G162" s="306">
        <f>TPG!S162</f>
        <v>0</v>
      </c>
      <c r="H162" s="124">
        <f t="shared" ca="1" si="9"/>
        <v>44361</v>
      </c>
      <c r="I162" s="125">
        <v>0</v>
      </c>
      <c r="J162" s="304" t="str">
        <f>LEFT(TPG!D162,20)&amp;"."&amp;TPGPAY!E162</f>
        <v>....Jn21</v>
      </c>
      <c r="K162" s="120" t="b">
        <v>1</v>
      </c>
      <c r="L162" s="126" t="s">
        <v>3686</v>
      </c>
      <c r="M162" s="120" t="b">
        <v>1</v>
      </c>
      <c r="N162" s="120" t="s">
        <v>3687</v>
      </c>
      <c r="O162" s="307">
        <f>TPG!I162</f>
        <v>0</v>
      </c>
      <c r="P162" s="120" t="b">
        <v>1</v>
      </c>
      <c r="Q162" s="120" t="b">
        <v>1</v>
      </c>
      <c r="R162" s="120" t="b">
        <v>1</v>
      </c>
      <c r="T162" s="11">
        <f t="shared" si="10"/>
        <v>7</v>
      </c>
      <c r="U162" s="381">
        <f t="shared" si="11"/>
        <v>8</v>
      </c>
    </row>
    <row r="163" spans="1:21" x14ac:dyDescent="0.25">
      <c r="A163" s="117">
        <v>1</v>
      </c>
      <c r="B163" s="118">
        <v>2</v>
      </c>
      <c r="C163" s="303">
        <f>TPG!J163</f>
        <v>0</v>
      </c>
      <c r="D163" s="120" t="b">
        <v>1</v>
      </c>
      <c r="E163" s="304" t="str">
        <f>RIGHT(TPG!C163,4)&amp;"."&amp;TPG!M163&amp;"."&amp;TPG!K163&amp;"."&amp;$C$5</f>
        <v>...Jn21</v>
      </c>
      <c r="F163" s="305">
        <f t="shared" ca="1" si="8"/>
        <v>44361</v>
      </c>
      <c r="G163" s="306">
        <f>TPG!S163</f>
        <v>0</v>
      </c>
      <c r="H163" s="124">
        <f t="shared" ca="1" si="9"/>
        <v>44361</v>
      </c>
      <c r="I163" s="125">
        <v>0</v>
      </c>
      <c r="J163" s="304" t="str">
        <f>LEFT(TPG!D163,20)&amp;"."&amp;TPGPAY!E163</f>
        <v>....Jn21</v>
      </c>
      <c r="K163" s="120" t="b">
        <v>1</v>
      </c>
      <c r="L163" s="126" t="s">
        <v>3686</v>
      </c>
      <c r="M163" s="120" t="b">
        <v>1</v>
      </c>
      <c r="N163" s="120" t="s">
        <v>3687</v>
      </c>
      <c r="O163" s="307">
        <f>TPG!I163</f>
        <v>0</v>
      </c>
      <c r="P163" s="120" t="b">
        <v>1</v>
      </c>
      <c r="Q163" s="120" t="b">
        <v>1</v>
      </c>
      <c r="R163" s="120" t="b">
        <v>1</v>
      </c>
      <c r="T163" s="11">
        <f t="shared" si="10"/>
        <v>7</v>
      </c>
      <c r="U163" s="381">
        <f t="shared" si="11"/>
        <v>8</v>
      </c>
    </row>
    <row r="164" spans="1:21" x14ac:dyDescent="0.25">
      <c r="A164" s="117">
        <v>1</v>
      </c>
      <c r="B164" s="118">
        <v>2</v>
      </c>
      <c r="C164" s="303">
        <f>TPG!J164</f>
        <v>0</v>
      </c>
      <c r="D164" s="120" t="b">
        <v>1</v>
      </c>
      <c r="E164" s="304" t="str">
        <f>RIGHT(TPG!C164,4)&amp;"."&amp;TPG!M164&amp;"."&amp;TPG!K164&amp;"."&amp;$C$5</f>
        <v>...Jn21</v>
      </c>
      <c r="F164" s="305">
        <f t="shared" ca="1" si="8"/>
        <v>44361</v>
      </c>
      <c r="G164" s="306">
        <f>TPG!S164</f>
        <v>0</v>
      </c>
      <c r="H164" s="124">
        <f t="shared" ca="1" si="9"/>
        <v>44361</v>
      </c>
      <c r="I164" s="125">
        <v>0</v>
      </c>
      <c r="J164" s="304" t="str">
        <f>LEFT(TPG!D164,20)&amp;"."&amp;TPGPAY!E164</f>
        <v>....Jn21</v>
      </c>
      <c r="K164" s="120" t="b">
        <v>1</v>
      </c>
      <c r="L164" s="126" t="s">
        <v>3686</v>
      </c>
      <c r="M164" s="120" t="b">
        <v>1</v>
      </c>
      <c r="N164" s="120" t="s">
        <v>3687</v>
      </c>
      <c r="O164" s="307">
        <f>TPG!I164</f>
        <v>0</v>
      </c>
      <c r="P164" s="120" t="b">
        <v>1</v>
      </c>
      <c r="Q164" s="120" t="b">
        <v>1</v>
      </c>
      <c r="R164" s="120" t="b">
        <v>1</v>
      </c>
      <c r="T164" s="11">
        <f t="shared" si="10"/>
        <v>7</v>
      </c>
      <c r="U164" s="381">
        <f t="shared" si="11"/>
        <v>8</v>
      </c>
    </row>
    <row r="165" spans="1:21" x14ac:dyDescent="0.25">
      <c r="A165" s="117">
        <v>1</v>
      </c>
      <c r="B165" s="118">
        <v>2</v>
      </c>
      <c r="C165" s="303">
        <f>TPG!J165</f>
        <v>0</v>
      </c>
      <c r="D165" s="120" t="b">
        <v>1</v>
      </c>
      <c r="E165" s="304" t="str">
        <f>RIGHT(TPG!C165,4)&amp;"."&amp;TPG!M165&amp;"."&amp;TPG!K165&amp;"."&amp;$C$5</f>
        <v>...Jn21</v>
      </c>
      <c r="F165" s="305">
        <f t="shared" ca="1" si="8"/>
        <v>44361</v>
      </c>
      <c r="G165" s="306">
        <f>TPG!S165</f>
        <v>0</v>
      </c>
      <c r="H165" s="124">
        <f t="shared" ca="1" si="9"/>
        <v>44361</v>
      </c>
      <c r="I165" s="125">
        <v>0</v>
      </c>
      <c r="J165" s="304" t="str">
        <f>LEFT(TPG!D165,20)&amp;"."&amp;TPGPAY!E165</f>
        <v>....Jn21</v>
      </c>
      <c r="K165" s="120" t="b">
        <v>1</v>
      </c>
      <c r="L165" s="126" t="s">
        <v>3686</v>
      </c>
      <c r="M165" s="120" t="b">
        <v>1</v>
      </c>
      <c r="N165" s="120" t="s">
        <v>3687</v>
      </c>
      <c r="O165" s="307">
        <f>TPG!I165</f>
        <v>0</v>
      </c>
      <c r="P165" s="120" t="b">
        <v>1</v>
      </c>
      <c r="Q165" s="120" t="b">
        <v>1</v>
      </c>
      <c r="R165" s="120" t="b">
        <v>1</v>
      </c>
      <c r="T165" s="11">
        <f t="shared" si="10"/>
        <v>7</v>
      </c>
      <c r="U165" s="381">
        <f t="shared" si="11"/>
        <v>8</v>
      </c>
    </row>
    <row r="166" spans="1:21" x14ac:dyDescent="0.25">
      <c r="A166" s="117">
        <v>1</v>
      </c>
      <c r="B166" s="118">
        <v>2</v>
      </c>
      <c r="C166" s="303">
        <f>TPG!J166</f>
        <v>0</v>
      </c>
      <c r="D166" s="120" t="b">
        <v>1</v>
      </c>
      <c r="E166" s="304" t="str">
        <f>RIGHT(TPG!C166,4)&amp;"."&amp;TPG!M166&amp;"."&amp;TPG!K166&amp;"."&amp;$C$5</f>
        <v>...Jn21</v>
      </c>
      <c r="F166" s="305">
        <f t="shared" ca="1" si="8"/>
        <v>44361</v>
      </c>
      <c r="G166" s="306">
        <f>TPG!S166</f>
        <v>0</v>
      </c>
      <c r="H166" s="124">
        <f t="shared" ca="1" si="9"/>
        <v>44361</v>
      </c>
      <c r="I166" s="125">
        <v>0</v>
      </c>
      <c r="J166" s="304" t="str">
        <f>LEFT(TPG!D166,20)&amp;"."&amp;TPGPAY!E166</f>
        <v>....Jn21</v>
      </c>
      <c r="K166" s="120" t="b">
        <v>1</v>
      </c>
      <c r="L166" s="126" t="s">
        <v>3686</v>
      </c>
      <c r="M166" s="120" t="b">
        <v>1</v>
      </c>
      <c r="N166" s="120" t="s">
        <v>3687</v>
      </c>
      <c r="O166" s="307">
        <f>TPG!I166</f>
        <v>0</v>
      </c>
      <c r="P166" s="120" t="b">
        <v>1</v>
      </c>
      <c r="Q166" s="120" t="b">
        <v>1</v>
      </c>
      <c r="R166" s="120" t="b">
        <v>1</v>
      </c>
      <c r="T166" s="11">
        <f t="shared" si="10"/>
        <v>7</v>
      </c>
      <c r="U166" s="381">
        <f t="shared" si="11"/>
        <v>8</v>
      </c>
    </row>
    <row r="167" spans="1:21" x14ac:dyDescent="0.25">
      <c r="A167" s="117">
        <v>1</v>
      </c>
      <c r="B167" s="118">
        <v>2</v>
      </c>
      <c r="C167" s="303">
        <f>TPG!J167</f>
        <v>0</v>
      </c>
      <c r="D167" s="120" t="b">
        <v>1</v>
      </c>
      <c r="E167" s="304" t="str">
        <f>RIGHT(TPG!C167,4)&amp;"."&amp;TPG!M167&amp;"."&amp;TPG!K167&amp;"."&amp;$C$5</f>
        <v>...Jn21</v>
      </c>
      <c r="F167" s="305">
        <f t="shared" ca="1" si="8"/>
        <v>44361</v>
      </c>
      <c r="G167" s="306">
        <f>TPG!S167</f>
        <v>0</v>
      </c>
      <c r="H167" s="124">
        <f t="shared" ca="1" si="9"/>
        <v>44361</v>
      </c>
      <c r="I167" s="125">
        <v>0</v>
      </c>
      <c r="J167" s="304" t="str">
        <f>LEFT(TPG!D167,20)&amp;"."&amp;TPGPAY!E167</f>
        <v>....Jn21</v>
      </c>
      <c r="K167" s="120" t="b">
        <v>1</v>
      </c>
      <c r="L167" s="126" t="s">
        <v>3686</v>
      </c>
      <c r="M167" s="120" t="b">
        <v>1</v>
      </c>
      <c r="N167" s="120" t="s">
        <v>3687</v>
      </c>
      <c r="O167" s="307">
        <f>TPG!I167</f>
        <v>0</v>
      </c>
      <c r="P167" s="120" t="b">
        <v>1</v>
      </c>
      <c r="Q167" s="120" t="b">
        <v>1</v>
      </c>
      <c r="R167" s="120" t="b">
        <v>1</v>
      </c>
      <c r="T167" s="11">
        <f t="shared" si="10"/>
        <v>7</v>
      </c>
      <c r="U167" s="381">
        <f t="shared" si="11"/>
        <v>8</v>
      </c>
    </row>
    <row r="168" spans="1:21" x14ac:dyDescent="0.25">
      <c r="A168" s="117">
        <v>1</v>
      </c>
      <c r="B168" s="118">
        <v>2</v>
      </c>
      <c r="C168" s="303">
        <f>TPG!J168</f>
        <v>0</v>
      </c>
      <c r="D168" s="120" t="b">
        <v>1</v>
      </c>
      <c r="E168" s="304" t="str">
        <f>RIGHT(TPG!C168,4)&amp;"."&amp;TPG!M168&amp;"."&amp;TPG!K168&amp;"."&amp;$C$5</f>
        <v>...Jn21</v>
      </c>
      <c r="F168" s="305">
        <f t="shared" ca="1" si="8"/>
        <v>44361</v>
      </c>
      <c r="G168" s="306">
        <f>TPG!S168</f>
        <v>0</v>
      </c>
      <c r="H168" s="124">
        <f t="shared" ca="1" si="9"/>
        <v>44361</v>
      </c>
      <c r="I168" s="125">
        <v>0</v>
      </c>
      <c r="J168" s="304" t="str">
        <f>LEFT(TPG!D168,20)&amp;"."&amp;TPGPAY!E168</f>
        <v>....Jn21</v>
      </c>
      <c r="K168" s="120" t="b">
        <v>1</v>
      </c>
      <c r="L168" s="126" t="s">
        <v>3686</v>
      </c>
      <c r="M168" s="120" t="b">
        <v>1</v>
      </c>
      <c r="N168" s="120" t="s">
        <v>3687</v>
      </c>
      <c r="O168" s="307">
        <f>TPG!I168</f>
        <v>0</v>
      </c>
      <c r="P168" s="120" t="b">
        <v>1</v>
      </c>
      <c r="Q168" s="120" t="b">
        <v>1</v>
      </c>
      <c r="R168" s="120" t="b">
        <v>1</v>
      </c>
      <c r="T168" s="11">
        <f t="shared" si="10"/>
        <v>7</v>
      </c>
      <c r="U168" s="381">
        <f t="shared" si="11"/>
        <v>8</v>
      </c>
    </row>
    <row r="169" spans="1:21" x14ac:dyDescent="0.25">
      <c r="A169" s="117">
        <v>1</v>
      </c>
      <c r="B169" s="118">
        <v>2</v>
      </c>
      <c r="C169" s="303">
        <f>TPG!J169</f>
        <v>0</v>
      </c>
      <c r="D169" s="120" t="b">
        <v>1</v>
      </c>
      <c r="E169" s="304" t="str">
        <f>RIGHT(TPG!C169,4)&amp;"."&amp;TPG!M169&amp;"."&amp;TPG!K169&amp;"."&amp;$C$5</f>
        <v>...Jn21</v>
      </c>
      <c r="F169" s="305">
        <f t="shared" ca="1" si="8"/>
        <v>44361</v>
      </c>
      <c r="G169" s="306">
        <f>TPG!S169</f>
        <v>0</v>
      </c>
      <c r="H169" s="124">
        <f t="shared" ca="1" si="9"/>
        <v>44361</v>
      </c>
      <c r="I169" s="125">
        <v>0</v>
      </c>
      <c r="J169" s="304" t="str">
        <f>LEFT(TPG!D169,20)&amp;"."&amp;TPGPAY!E169</f>
        <v>....Jn21</v>
      </c>
      <c r="K169" s="120" t="b">
        <v>1</v>
      </c>
      <c r="L169" s="126" t="s">
        <v>3686</v>
      </c>
      <c r="M169" s="120" t="b">
        <v>1</v>
      </c>
      <c r="N169" s="120" t="s">
        <v>3687</v>
      </c>
      <c r="O169" s="307">
        <f>TPG!I169</f>
        <v>0</v>
      </c>
      <c r="P169" s="120" t="b">
        <v>1</v>
      </c>
      <c r="Q169" s="120" t="b">
        <v>1</v>
      </c>
      <c r="R169" s="120" t="b">
        <v>1</v>
      </c>
      <c r="T169" s="11">
        <f t="shared" si="10"/>
        <v>7</v>
      </c>
      <c r="U169" s="381">
        <f t="shared" si="11"/>
        <v>8</v>
      </c>
    </row>
    <row r="170" spans="1:21" x14ac:dyDescent="0.25">
      <c r="A170" s="117">
        <v>1</v>
      </c>
      <c r="B170" s="118">
        <v>2</v>
      </c>
      <c r="C170" s="303">
        <f>TPG!J170</f>
        <v>0</v>
      </c>
      <c r="D170" s="120" t="b">
        <v>1</v>
      </c>
      <c r="E170" s="304" t="str">
        <f>RIGHT(TPG!C170,4)&amp;"."&amp;TPG!M170&amp;"."&amp;TPG!K170&amp;"."&amp;$C$5</f>
        <v>...Jn21</v>
      </c>
      <c r="F170" s="305">
        <f t="shared" ca="1" si="8"/>
        <v>44361</v>
      </c>
      <c r="G170" s="306">
        <f>TPG!S170</f>
        <v>0</v>
      </c>
      <c r="H170" s="124">
        <f t="shared" ca="1" si="9"/>
        <v>44361</v>
      </c>
      <c r="I170" s="125">
        <v>0</v>
      </c>
      <c r="J170" s="304" t="str">
        <f>LEFT(TPG!D170,20)&amp;"."&amp;TPGPAY!E170</f>
        <v>....Jn21</v>
      </c>
      <c r="K170" s="120" t="b">
        <v>1</v>
      </c>
      <c r="L170" s="126" t="s">
        <v>3686</v>
      </c>
      <c r="M170" s="120" t="b">
        <v>1</v>
      </c>
      <c r="N170" s="120" t="s">
        <v>3687</v>
      </c>
      <c r="O170" s="307">
        <f>TPG!I170</f>
        <v>0</v>
      </c>
      <c r="P170" s="120" t="b">
        <v>1</v>
      </c>
      <c r="Q170" s="120" t="b">
        <v>1</v>
      </c>
      <c r="R170" s="120" t="b">
        <v>1</v>
      </c>
      <c r="T170" s="11">
        <f t="shared" si="10"/>
        <v>7</v>
      </c>
      <c r="U170" s="381">
        <f t="shared" si="11"/>
        <v>8</v>
      </c>
    </row>
    <row r="171" spans="1:21" x14ac:dyDescent="0.25">
      <c r="A171" s="117">
        <v>1</v>
      </c>
      <c r="B171" s="118">
        <v>2</v>
      </c>
      <c r="C171" s="303">
        <f>TPG!J171</f>
        <v>0</v>
      </c>
      <c r="D171" s="120" t="b">
        <v>1</v>
      </c>
      <c r="E171" s="304" t="str">
        <f>RIGHT(TPG!C171,4)&amp;"."&amp;TPG!M171&amp;"."&amp;TPG!K171&amp;"."&amp;$C$5</f>
        <v>...Jn21</v>
      </c>
      <c r="F171" s="305">
        <f t="shared" ca="1" si="8"/>
        <v>44361</v>
      </c>
      <c r="G171" s="306">
        <f>TPG!S171</f>
        <v>0</v>
      </c>
      <c r="H171" s="124">
        <f t="shared" ca="1" si="9"/>
        <v>44361</v>
      </c>
      <c r="I171" s="125">
        <v>0</v>
      </c>
      <c r="J171" s="304" t="str">
        <f>LEFT(TPG!D171,20)&amp;"."&amp;TPGPAY!E171</f>
        <v>....Jn21</v>
      </c>
      <c r="K171" s="120" t="b">
        <v>1</v>
      </c>
      <c r="L171" s="126" t="s">
        <v>3686</v>
      </c>
      <c r="M171" s="120" t="b">
        <v>1</v>
      </c>
      <c r="N171" s="120" t="s">
        <v>3687</v>
      </c>
      <c r="O171" s="307">
        <f>TPG!I171</f>
        <v>0</v>
      </c>
      <c r="P171" s="120" t="b">
        <v>1</v>
      </c>
      <c r="Q171" s="120" t="b">
        <v>1</v>
      </c>
      <c r="R171" s="120" t="b">
        <v>1</v>
      </c>
      <c r="T171" s="11">
        <f t="shared" si="10"/>
        <v>7</v>
      </c>
      <c r="U171" s="381">
        <f t="shared" si="11"/>
        <v>8</v>
      </c>
    </row>
    <row r="172" spans="1:21" x14ac:dyDescent="0.25">
      <c r="A172" s="117">
        <v>1</v>
      </c>
      <c r="B172" s="118">
        <v>2</v>
      </c>
      <c r="C172" s="303">
        <f>TPG!J172</f>
        <v>0</v>
      </c>
      <c r="D172" s="120" t="b">
        <v>1</v>
      </c>
      <c r="E172" s="304" t="str">
        <f>RIGHT(TPG!C172,4)&amp;"."&amp;TPG!M172&amp;"."&amp;TPG!K172&amp;"."&amp;$C$5</f>
        <v>...Jn21</v>
      </c>
      <c r="F172" s="305">
        <f t="shared" ca="1" si="8"/>
        <v>44361</v>
      </c>
      <c r="G172" s="306">
        <f>TPG!S172</f>
        <v>0</v>
      </c>
      <c r="H172" s="124">
        <f t="shared" ca="1" si="9"/>
        <v>44361</v>
      </c>
      <c r="I172" s="125">
        <v>0</v>
      </c>
      <c r="J172" s="304" t="str">
        <f>LEFT(TPG!D172,20)&amp;"."&amp;TPGPAY!E172</f>
        <v>....Jn21</v>
      </c>
      <c r="K172" s="120" t="b">
        <v>1</v>
      </c>
      <c r="L172" s="126" t="s">
        <v>3686</v>
      </c>
      <c r="M172" s="120" t="b">
        <v>1</v>
      </c>
      <c r="N172" s="120" t="s">
        <v>3687</v>
      </c>
      <c r="O172" s="307">
        <f>TPG!I172</f>
        <v>0</v>
      </c>
      <c r="P172" s="120" t="b">
        <v>1</v>
      </c>
      <c r="Q172" s="120" t="b">
        <v>1</v>
      </c>
      <c r="R172" s="120" t="b">
        <v>1</v>
      </c>
      <c r="T172" s="11">
        <f t="shared" si="10"/>
        <v>7</v>
      </c>
      <c r="U172" s="381">
        <f t="shared" si="11"/>
        <v>8</v>
      </c>
    </row>
    <row r="173" spans="1:21" x14ac:dyDescent="0.25">
      <c r="A173" s="117">
        <v>1</v>
      </c>
      <c r="B173" s="118">
        <v>2</v>
      </c>
      <c r="C173" s="303">
        <f>TPG!J173</f>
        <v>0</v>
      </c>
      <c r="D173" s="120" t="b">
        <v>1</v>
      </c>
      <c r="E173" s="304" t="str">
        <f>RIGHT(TPG!C173,4)&amp;"."&amp;TPG!M173&amp;"."&amp;TPG!K173&amp;"."&amp;$C$5</f>
        <v>...Jn21</v>
      </c>
      <c r="F173" s="305">
        <f t="shared" ca="1" si="8"/>
        <v>44361</v>
      </c>
      <c r="G173" s="306">
        <f>TPG!S173</f>
        <v>0</v>
      </c>
      <c r="H173" s="124">
        <f t="shared" ca="1" si="9"/>
        <v>44361</v>
      </c>
      <c r="I173" s="125">
        <v>0</v>
      </c>
      <c r="J173" s="304" t="str">
        <f>LEFT(TPG!D173,20)&amp;"."&amp;TPGPAY!E173</f>
        <v>....Jn21</v>
      </c>
      <c r="K173" s="120" t="b">
        <v>1</v>
      </c>
      <c r="L173" s="126" t="s">
        <v>3686</v>
      </c>
      <c r="M173" s="120" t="b">
        <v>1</v>
      </c>
      <c r="N173" s="120" t="s">
        <v>3687</v>
      </c>
      <c r="O173" s="307">
        <f>TPG!I173</f>
        <v>0</v>
      </c>
      <c r="P173" s="120" t="b">
        <v>1</v>
      </c>
      <c r="Q173" s="120" t="b">
        <v>1</v>
      </c>
      <c r="R173" s="120" t="b">
        <v>1</v>
      </c>
      <c r="T173" s="11">
        <f t="shared" si="10"/>
        <v>7</v>
      </c>
      <c r="U173" s="381">
        <f t="shared" si="11"/>
        <v>8</v>
      </c>
    </row>
    <row r="174" spans="1:21" x14ac:dyDescent="0.25">
      <c r="A174" s="117">
        <v>1</v>
      </c>
      <c r="B174" s="118">
        <v>2</v>
      </c>
      <c r="C174" s="303">
        <f>TPG!J174</f>
        <v>0</v>
      </c>
      <c r="D174" s="120" t="b">
        <v>1</v>
      </c>
      <c r="E174" s="304" t="str">
        <f>RIGHT(TPG!C174,4)&amp;"."&amp;TPG!M174&amp;"."&amp;TPG!K174&amp;"."&amp;$C$5</f>
        <v>...Jn21</v>
      </c>
      <c r="F174" s="305">
        <f t="shared" ca="1" si="8"/>
        <v>44361</v>
      </c>
      <c r="G174" s="306">
        <f>TPG!S174</f>
        <v>0</v>
      </c>
      <c r="H174" s="124">
        <f t="shared" ca="1" si="9"/>
        <v>44361</v>
      </c>
      <c r="I174" s="125">
        <v>0</v>
      </c>
      <c r="J174" s="304" t="str">
        <f>LEFT(TPG!D174,20)&amp;"."&amp;TPGPAY!E174</f>
        <v>....Jn21</v>
      </c>
      <c r="K174" s="120" t="b">
        <v>1</v>
      </c>
      <c r="L174" s="126" t="s">
        <v>3686</v>
      </c>
      <c r="M174" s="120" t="b">
        <v>1</v>
      </c>
      <c r="N174" s="120" t="s">
        <v>3687</v>
      </c>
      <c r="O174" s="307">
        <f>TPG!I174</f>
        <v>0</v>
      </c>
      <c r="P174" s="120" t="b">
        <v>1</v>
      </c>
      <c r="Q174" s="120" t="b">
        <v>1</v>
      </c>
      <c r="R174" s="120" t="b">
        <v>1</v>
      </c>
      <c r="T174" s="11">
        <f t="shared" si="10"/>
        <v>7</v>
      </c>
      <c r="U174" s="381">
        <f t="shared" si="11"/>
        <v>8</v>
      </c>
    </row>
    <row r="175" spans="1:21" x14ac:dyDescent="0.25">
      <c r="A175" s="117">
        <v>1</v>
      </c>
      <c r="B175" s="118">
        <v>2</v>
      </c>
      <c r="C175" s="303">
        <f>TPG!J175</f>
        <v>0</v>
      </c>
      <c r="D175" s="120" t="b">
        <v>1</v>
      </c>
      <c r="E175" s="304" t="str">
        <f>RIGHT(TPG!C175,4)&amp;"."&amp;TPG!M175&amp;"."&amp;TPG!K175&amp;"."&amp;$C$5</f>
        <v>...Jn21</v>
      </c>
      <c r="F175" s="305">
        <f t="shared" ca="1" si="8"/>
        <v>44361</v>
      </c>
      <c r="G175" s="306">
        <f>TPG!S175</f>
        <v>0</v>
      </c>
      <c r="H175" s="124">
        <f t="shared" ca="1" si="9"/>
        <v>44361</v>
      </c>
      <c r="I175" s="125">
        <v>0</v>
      </c>
      <c r="J175" s="304" t="str">
        <f>LEFT(TPG!D175,20)&amp;"."&amp;TPGPAY!E175</f>
        <v>....Jn21</v>
      </c>
      <c r="K175" s="120" t="b">
        <v>1</v>
      </c>
      <c r="L175" s="126" t="s">
        <v>3686</v>
      </c>
      <c r="M175" s="120" t="b">
        <v>1</v>
      </c>
      <c r="N175" s="120" t="s">
        <v>3687</v>
      </c>
      <c r="O175" s="307">
        <f>TPG!I175</f>
        <v>0</v>
      </c>
      <c r="P175" s="120" t="b">
        <v>1</v>
      </c>
      <c r="Q175" s="120" t="b">
        <v>1</v>
      </c>
      <c r="R175" s="120" t="b">
        <v>1</v>
      </c>
      <c r="T175" s="11">
        <f t="shared" si="10"/>
        <v>7</v>
      </c>
      <c r="U175" s="381">
        <f t="shared" si="11"/>
        <v>8</v>
      </c>
    </row>
    <row r="176" spans="1:21" x14ac:dyDescent="0.25">
      <c r="A176" s="117">
        <v>1</v>
      </c>
      <c r="B176" s="118">
        <v>2</v>
      </c>
      <c r="C176" s="303">
        <f>TPG!J176</f>
        <v>0</v>
      </c>
      <c r="D176" s="120" t="b">
        <v>1</v>
      </c>
      <c r="E176" s="304" t="str">
        <f>RIGHT(TPG!C176,4)&amp;"."&amp;TPG!M176&amp;"."&amp;TPG!K176&amp;"."&amp;$C$5</f>
        <v>...Jn21</v>
      </c>
      <c r="F176" s="305">
        <f t="shared" ca="1" si="8"/>
        <v>44361</v>
      </c>
      <c r="G176" s="306">
        <f>TPG!S176</f>
        <v>0</v>
      </c>
      <c r="H176" s="124">
        <f t="shared" ca="1" si="9"/>
        <v>44361</v>
      </c>
      <c r="I176" s="125">
        <v>0</v>
      </c>
      <c r="J176" s="304" t="str">
        <f>LEFT(TPG!D176,20)&amp;"."&amp;TPGPAY!E176</f>
        <v>....Jn21</v>
      </c>
      <c r="K176" s="120" t="b">
        <v>1</v>
      </c>
      <c r="L176" s="126" t="s">
        <v>3686</v>
      </c>
      <c r="M176" s="120" t="b">
        <v>1</v>
      </c>
      <c r="N176" s="120" t="s">
        <v>3687</v>
      </c>
      <c r="O176" s="307">
        <f>TPG!I176</f>
        <v>0</v>
      </c>
      <c r="P176" s="120" t="b">
        <v>1</v>
      </c>
      <c r="Q176" s="120" t="b">
        <v>1</v>
      </c>
      <c r="R176" s="120" t="b">
        <v>1</v>
      </c>
      <c r="T176" s="11">
        <f t="shared" si="10"/>
        <v>7</v>
      </c>
      <c r="U176" s="381">
        <f t="shared" si="11"/>
        <v>8</v>
      </c>
    </row>
    <row r="177" spans="1:21" x14ac:dyDescent="0.25">
      <c r="A177" s="117">
        <v>1</v>
      </c>
      <c r="B177" s="118">
        <v>2</v>
      </c>
      <c r="C177" s="303">
        <f>TPG!J177</f>
        <v>0</v>
      </c>
      <c r="D177" s="120" t="b">
        <v>1</v>
      </c>
      <c r="E177" s="304" t="str">
        <f>RIGHT(TPG!C177,4)&amp;"."&amp;TPG!M177&amp;"."&amp;TPG!K177&amp;"."&amp;$C$5</f>
        <v>...Jn21</v>
      </c>
      <c r="F177" s="305">
        <f t="shared" ca="1" si="8"/>
        <v>44361</v>
      </c>
      <c r="G177" s="306">
        <f>TPG!S177</f>
        <v>0</v>
      </c>
      <c r="H177" s="124">
        <f t="shared" ca="1" si="9"/>
        <v>44361</v>
      </c>
      <c r="I177" s="125">
        <v>0</v>
      </c>
      <c r="J177" s="304" t="str">
        <f>LEFT(TPG!D177,20)&amp;"."&amp;TPGPAY!E177</f>
        <v>....Jn21</v>
      </c>
      <c r="K177" s="120" t="b">
        <v>1</v>
      </c>
      <c r="L177" s="126" t="s">
        <v>3686</v>
      </c>
      <c r="M177" s="120" t="b">
        <v>1</v>
      </c>
      <c r="N177" s="120" t="s">
        <v>3687</v>
      </c>
      <c r="O177" s="307">
        <f>TPG!I177</f>
        <v>0</v>
      </c>
      <c r="P177" s="120" t="b">
        <v>1</v>
      </c>
      <c r="Q177" s="120" t="b">
        <v>1</v>
      </c>
      <c r="R177" s="120" t="b">
        <v>1</v>
      </c>
      <c r="T177" s="11">
        <f t="shared" si="10"/>
        <v>7</v>
      </c>
      <c r="U177" s="381">
        <f t="shared" si="11"/>
        <v>8</v>
      </c>
    </row>
    <row r="178" spans="1:21" x14ac:dyDescent="0.25">
      <c r="A178" s="117">
        <v>1</v>
      </c>
      <c r="B178" s="118">
        <v>2</v>
      </c>
      <c r="C178" s="303">
        <f>TPG!J178</f>
        <v>0</v>
      </c>
      <c r="D178" s="120" t="b">
        <v>1</v>
      </c>
      <c r="E178" s="304" t="str">
        <f>RIGHT(TPG!C178,4)&amp;"."&amp;TPG!M178&amp;"."&amp;TPG!K178&amp;"."&amp;$C$5</f>
        <v>...Jn21</v>
      </c>
      <c r="F178" s="305">
        <f t="shared" ca="1" si="8"/>
        <v>44361</v>
      </c>
      <c r="G178" s="306">
        <f>TPG!S178</f>
        <v>0</v>
      </c>
      <c r="H178" s="124">
        <f t="shared" ca="1" si="9"/>
        <v>44361</v>
      </c>
      <c r="I178" s="125">
        <v>0</v>
      </c>
      <c r="J178" s="304" t="str">
        <f>LEFT(TPG!D178,20)&amp;"."&amp;TPGPAY!E178</f>
        <v>....Jn21</v>
      </c>
      <c r="K178" s="120" t="b">
        <v>1</v>
      </c>
      <c r="L178" s="126" t="s">
        <v>3686</v>
      </c>
      <c r="M178" s="120" t="b">
        <v>1</v>
      </c>
      <c r="N178" s="120" t="s">
        <v>3687</v>
      </c>
      <c r="O178" s="307">
        <f>TPG!I178</f>
        <v>0</v>
      </c>
      <c r="P178" s="120" t="b">
        <v>1</v>
      </c>
      <c r="Q178" s="120" t="b">
        <v>1</v>
      </c>
      <c r="R178" s="120" t="b">
        <v>1</v>
      </c>
      <c r="T178" s="11">
        <f t="shared" si="10"/>
        <v>7</v>
      </c>
      <c r="U178" s="381">
        <f t="shared" si="11"/>
        <v>8</v>
      </c>
    </row>
    <row r="179" spans="1:21" x14ac:dyDescent="0.25">
      <c r="A179" s="117">
        <v>1</v>
      </c>
      <c r="B179" s="118">
        <v>2</v>
      </c>
      <c r="C179" s="303">
        <f>TPG!J179</f>
        <v>0</v>
      </c>
      <c r="D179" s="120" t="b">
        <v>1</v>
      </c>
      <c r="E179" s="304" t="str">
        <f>RIGHT(TPG!C179,4)&amp;"."&amp;TPG!M179&amp;"."&amp;TPG!K179&amp;"."&amp;$C$5</f>
        <v>...Jn21</v>
      </c>
      <c r="F179" s="305">
        <f t="shared" ca="1" si="8"/>
        <v>44361</v>
      </c>
      <c r="G179" s="306">
        <f>TPG!S179</f>
        <v>0</v>
      </c>
      <c r="H179" s="124">
        <f t="shared" ca="1" si="9"/>
        <v>44361</v>
      </c>
      <c r="I179" s="125">
        <v>0</v>
      </c>
      <c r="J179" s="304" t="str">
        <f>LEFT(TPG!D179,20)&amp;"."&amp;TPGPAY!E179</f>
        <v>....Jn21</v>
      </c>
      <c r="K179" s="120" t="b">
        <v>1</v>
      </c>
      <c r="L179" s="126" t="s">
        <v>3686</v>
      </c>
      <c r="M179" s="120" t="b">
        <v>1</v>
      </c>
      <c r="N179" s="120" t="s">
        <v>3687</v>
      </c>
      <c r="O179" s="307">
        <f>TPG!I179</f>
        <v>0</v>
      </c>
      <c r="P179" s="120" t="b">
        <v>1</v>
      </c>
      <c r="Q179" s="120" t="b">
        <v>1</v>
      </c>
      <c r="R179" s="120" t="b">
        <v>1</v>
      </c>
      <c r="T179" s="11">
        <f t="shared" si="10"/>
        <v>7</v>
      </c>
      <c r="U179" s="381">
        <f t="shared" si="11"/>
        <v>8</v>
      </c>
    </row>
    <row r="180" spans="1:21" x14ac:dyDescent="0.25">
      <c r="A180" s="117">
        <v>1</v>
      </c>
      <c r="B180" s="118">
        <v>2</v>
      </c>
      <c r="C180" s="303">
        <f>TPG!J180</f>
        <v>0</v>
      </c>
      <c r="D180" s="120" t="b">
        <v>1</v>
      </c>
      <c r="E180" s="304" t="str">
        <f>RIGHT(TPG!C180,4)&amp;"."&amp;TPG!M180&amp;"."&amp;TPG!K180&amp;"."&amp;$C$5</f>
        <v>...Jn21</v>
      </c>
      <c r="F180" s="305">
        <f t="shared" ca="1" si="8"/>
        <v>44361</v>
      </c>
      <c r="G180" s="306">
        <f>TPG!S180</f>
        <v>0</v>
      </c>
      <c r="H180" s="124">
        <f t="shared" ca="1" si="9"/>
        <v>44361</v>
      </c>
      <c r="I180" s="125">
        <v>0</v>
      </c>
      <c r="J180" s="304" t="str">
        <f>LEFT(TPG!D180,20)&amp;"."&amp;TPGPAY!E180</f>
        <v>....Jn21</v>
      </c>
      <c r="K180" s="120" t="b">
        <v>1</v>
      </c>
      <c r="L180" s="126" t="s">
        <v>3686</v>
      </c>
      <c r="M180" s="120" t="b">
        <v>1</v>
      </c>
      <c r="N180" s="120" t="s">
        <v>3687</v>
      </c>
      <c r="O180" s="307">
        <f>TPG!I180</f>
        <v>0</v>
      </c>
      <c r="P180" s="120" t="b">
        <v>1</v>
      </c>
      <c r="Q180" s="120" t="b">
        <v>1</v>
      </c>
      <c r="R180" s="120" t="b">
        <v>1</v>
      </c>
      <c r="T180" s="11">
        <f t="shared" si="10"/>
        <v>7</v>
      </c>
      <c r="U180" s="381">
        <f t="shared" si="11"/>
        <v>8</v>
      </c>
    </row>
    <row r="181" spans="1:21" x14ac:dyDescent="0.25">
      <c r="A181" s="117">
        <v>1</v>
      </c>
      <c r="B181" s="118">
        <v>2</v>
      </c>
      <c r="C181" s="303">
        <f>TPG!J181</f>
        <v>0</v>
      </c>
      <c r="D181" s="120" t="b">
        <v>1</v>
      </c>
      <c r="E181" s="304" t="str">
        <f>RIGHT(TPG!C181,4)&amp;"."&amp;TPG!M181&amp;"."&amp;TPG!K181&amp;"."&amp;$C$5</f>
        <v>...Jn21</v>
      </c>
      <c r="F181" s="305">
        <f t="shared" ca="1" si="8"/>
        <v>44361</v>
      </c>
      <c r="G181" s="306">
        <f>TPG!S181</f>
        <v>0</v>
      </c>
      <c r="H181" s="124">
        <f t="shared" ca="1" si="9"/>
        <v>44361</v>
      </c>
      <c r="I181" s="125">
        <v>0</v>
      </c>
      <c r="J181" s="304" t="str">
        <f>LEFT(TPG!D181,20)&amp;"."&amp;TPGPAY!E181</f>
        <v>....Jn21</v>
      </c>
      <c r="K181" s="120" t="b">
        <v>1</v>
      </c>
      <c r="L181" s="126" t="s">
        <v>3686</v>
      </c>
      <c r="M181" s="120" t="b">
        <v>1</v>
      </c>
      <c r="N181" s="120" t="s">
        <v>3687</v>
      </c>
      <c r="O181" s="307">
        <f>TPG!I181</f>
        <v>0</v>
      </c>
      <c r="P181" s="120" t="b">
        <v>1</v>
      </c>
      <c r="Q181" s="120" t="b">
        <v>1</v>
      </c>
      <c r="R181" s="120" t="b">
        <v>1</v>
      </c>
      <c r="T181" s="11">
        <f t="shared" si="10"/>
        <v>7</v>
      </c>
      <c r="U181" s="381">
        <f t="shared" si="11"/>
        <v>8</v>
      </c>
    </row>
    <row r="182" spans="1:21" x14ac:dyDescent="0.25">
      <c r="A182" s="117">
        <v>1</v>
      </c>
      <c r="B182" s="118">
        <v>2</v>
      </c>
      <c r="C182" s="303">
        <f>TPG!J182</f>
        <v>0</v>
      </c>
      <c r="D182" s="120" t="b">
        <v>1</v>
      </c>
      <c r="E182" s="304" t="str">
        <f>RIGHT(TPG!C182,4)&amp;"."&amp;TPG!M182&amp;"."&amp;TPG!K182&amp;"."&amp;$C$5</f>
        <v>...Jn21</v>
      </c>
      <c r="F182" s="305">
        <f t="shared" ca="1" si="8"/>
        <v>44361</v>
      </c>
      <c r="G182" s="306">
        <f>TPG!S182</f>
        <v>0</v>
      </c>
      <c r="H182" s="124">
        <f t="shared" ca="1" si="9"/>
        <v>44361</v>
      </c>
      <c r="I182" s="125">
        <v>0</v>
      </c>
      <c r="J182" s="304" t="str">
        <f>LEFT(TPG!D182,20)&amp;"."&amp;TPGPAY!E182</f>
        <v>....Jn21</v>
      </c>
      <c r="K182" s="120" t="b">
        <v>1</v>
      </c>
      <c r="L182" s="126" t="s">
        <v>3686</v>
      </c>
      <c r="M182" s="120" t="b">
        <v>1</v>
      </c>
      <c r="N182" s="120" t="s">
        <v>3687</v>
      </c>
      <c r="O182" s="307">
        <f>TPG!I182</f>
        <v>0</v>
      </c>
      <c r="P182" s="120" t="b">
        <v>1</v>
      </c>
      <c r="Q182" s="120" t="b">
        <v>1</v>
      </c>
      <c r="R182" s="120" t="b">
        <v>1</v>
      </c>
      <c r="T182" s="11">
        <f t="shared" si="10"/>
        <v>7</v>
      </c>
      <c r="U182" s="381">
        <f t="shared" si="11"/>
        <v>8</v>
      </c>
    </row>
    <row r="183" spans="1:21" x14ac:dyDescent="0.25">
      <c r="A183" s="117">
        <v>1</v>
      </c>
      <c r="B183" s="118">
        <v>2</v>
      </c>
      <c r="C183" s="303">
        <f>TPG!J183</f>
        <v>0</v>
      </c>
      <c r="D183" s="120" t="b">
        <v>1</v>
      </c>
      <c r="E183" s="304" t="str">
        <f>RIGHT(TPG!C183,4)&amp;"."&amp;TPG!M183&amp;"."&amp;TPG!K183&amp;"."&amp;$C$5</f>
        <v>...Jn21</v>
      </c>
      <c r="F183" s="305">
        <f t="shared" ca="1" si="8"/>
        <v>44361</v>
      </c>
      <c r="G183" s="306">
        <f>TPG!S183</f>
        <v>0</v>
      </c>
      <c r="H183" s="124">
        <f t="shared" ca="1" si="9"/>
        <v>44361</v>
      </c>
      <c r="I183" s="125">
        <v>0</v>
      </c>
      <c r="J183" s="304" t="str">
        <f>LEFT(TPG!D183,20)&amp;"."&amp;TPGPAY!E183</f>
        <v>....Jn21</v>
      </c>
      <c r="K183" s="120" t="b">
        <v>1</v>
      </c>
      <c r="L183" s="126" t="s">
        <v>3686</v>
      </c>
      <c r="M183" s="120" t="b">
        <v>1</v>
      </c>
      <c r="N183" s="120" t="s">
        <v>3687</v>
      </c>
      <c r="O183" s="307">
        <f>TPG!I183</f>
        <v>0</v>
      </c>
      <c r="P183" s="120" t="b">
        <v>1</v>
      </c>
      <c r="Q183" s="120" t="b">
        <v>1</v>
      </c>
      <c r="R183" s="120" t="b">
        <v>1</v>
      </c>
      <c r="T183" s="11">
        <f t="shared" si="10"/>
        <v>7</v>
      </c>
      <c r="U183" s="381">
        <f t="shared" si="11"/>
        <v>8</v>
      </c>
    </row>
    <row r="184" spans="1:21" x14ac:dyDescent="0.25">
      <c r="A184" s="117">
        <v>1</v>
      </c>
      <c r="B184" s="118">
        <v>2</v>
      </c>
      <c r="C184" s="303">
        <f>TPG!J184</f>
        <v>0</v>
      </c>
      <c r="D184" s="120" t="b">
        <v>1</v>
      </c>
      <c r="E184" s="304" t="str">
        <f>RIGHT(TPG!C184,4)&amp;"."&amp;TPG!M184&amp;"."&amp;TPG!K184&amp;"."&amp;$C$5</f>
        <v>...Jn21</v>
      </c>
      <c r="F184" s="305">
        <f t="shared" ca="1" si="8"/>
        <v>44361</v>
      </c>
      <c r="G184" s="306">
        <f>TPG!S184</f>
        <v>0</v>
      </c>
      <c r="H184" s="124">
        <f t="shared" ca="1" si="9"/>
        <v>44361</v>
      </c>
      <c r="I184" s="125">
        <v>0</v>
      </c>
      <c r="J184" s="304" t="str">
        <f>LEFT(TPG!D184,20)&amp;"."&amp;TPGPAY!E184</f>
        <v>....Jn21</v>
      </c>
      <c r="K184" s="120" t="b">
        <v>1</v>
      </c>
      <c r="L184" s="126" t="s">
        <v>3686</v>
      </c>
      <c r="M184" s="120" t="b">
        <v>1</v>
      </c>
      <c r="N184" s="120" t="s">
        <v>3687</v>
      </c>
      <c r="O184" s="307">
        <f>TPG!I184</f>
        <v>0</v>
      </c>
      <c r="P184" s="120" t="b">
        <v>1</v>
      </c>
      <c r="Q184" s="120" t="b">
        <v>1</v>
      </c>
      <c r="R184" s="120" t="b">
        <v>1</v>
      </c>
      <c r="T184" s="11">
        <f t="shared" si="10"/>
        <v>7</v>
      </c>
      <c r="U184" s="381">
        <f t="shared" si="11"/>
        <v>8</v>
      </c>
    </row>
    <row r="185" spans="1:21" x14ac:dyDescent="0.25">
      <c r="A185" s="117">
        <v>1</v>
      </c>
      <c r="B185" s="118">
        <v>2</v>
      </c>
      <c r="C185" s="303">
        <f>TPG!J185</f>
        <v>0</v>
      </c>
      <c r="D185" s="120" t="b">
        <v>1</v>
      </c>
      <c r="E185" s="304" t="str">
        <f>RIGHT(TPG!C185,4)&amp;"."&amp;TPG!M185&amp;"."&amp;TPG!K185&amp;"."&amp;$C$5</f>
        <v>...Jn21</v>
      </c>
      <c r="F185" s="305">
        <f t="shared" ca="1" si="8"/>
        <v>44361</v>
      </c>
      <c r="G185" s="306">
        <f>TPG!S185</f>
        <v>0</v>
      </c>
      <c r="H185" s="124">
        <f t="shared" ca="1" si="9"/>
        <v>44361</v>
      </c>
      <c r="I185" s="125">
        <v>0</v>
      </c>
      <c r="J185" s="304" t="str">
        <f>LEFT(TPG!D185,20)&amp;"."&amp;TPGPAY!E185</f>
        <v>....Jn21</v>
      </c>
      <c r="K185" s="120" t="b">
        <v>1</v>
      </c>
      <c r="L185" s="126" t="s">
        <v>3686</v>
      </c>
      <c r="M185" s="120" t="b">
        <v>1</v>
      </c>
      <c r="N185" s="120" t="s">
        <v>3687</v>
      </c>
      <c r="O185" s="307">
        <f>TPG!I185</f>
        <v>0</v>
      </c>
      <c r="P185" s="120" t="b">
        <v>1</v>
      </c>
      <c r="Q185" s="120" t="b">
        <v>1</v>
      </c>
      <c r="R185" s="120" t="b">
        <v>1</v>
      </c>
      <c r="T185" s="11">
        <f t="shared" si="10"/>
        <v>7</v>
      </c>
      <c r="U185" s="381">
        <f t="shared" si="11"/>
        <v>8</v>
      </c>
    </row>
    <row r="186" spans="1:21" x14ac:dyDescent="0.25">
      <c r="A186" s="117">
        <v>1</v>
      </c>
      <c r="B186" s="118">
        <v>2</v>
      </c>
      <c r="C186" s="303">
        <f>TPG!J186</f>
        <v>0</v>
      </c>
      <c r="D186" s="120" t="b">
        <v>1</v>
      </c>
      <c r="E186" s="304" t="str">
        <f>RIGHT(TPG!C186,4)&amp;"."&amp;TPG!M186&amp;"."&amp;TPG!K186&amp;"."&amp;$C$5</f>
        <v>...Jn21</v>
      </c>
      <c r="F186" s="305">
        <f t="shared" ca="1" si="8"/>
        <v>44361</v>
      </c>
      <c r="G186" s="306">
        <f>TPG!S186</f>
        <v>0</v>
      </c>
      <c r="H186" s="124">
        <f t="shared" ca="1" si="9"/>
        <v>44361</v>
      </c>
      <c r="I186" s="125">
        <v>0</v>
      </c>
      <c r="J186" s="304" t="str">
        <f>LEFT(TPG!D186,20)&amp;"."&amp;TPGPAY!E186</f>
        <v>....Jn21</v>
      </c>
      <c r="K186" s="120" t="b">
        <v>1</v>
      </c>
      <c r="L186" s="126" t="s">
        <v>3686</v>
      </c>
      <c r="M186" s="120" t="b">
        <v>1</v>
      </c>
      <c r="N186" s="120" t="s">
        <v>3687</v>
      </c>
      <c r="O186" s="307">
        <f>TPG!I186</f>
        <v>0</v>
      </c>
      <c r="P186" s="120" t="b">
        <v>1</v>
      </c>
      <c r="Q186" s="120" t="b">
        <v>1</v>
      </c>
      <c r="R186" s="120" t="b">
        <v>1</v>
      </c>
      <c r="T186" s="11">
        <f t="shared" si="10"/>
        <v>7</v>
      </c>
      <c r="U186" s="381">
        <f t="shared" si="11"/>
        <v>8</v>
      </c>
    </row>
    <row r="187" spans="1:21" x14ac:dyDescent="0.25">
      <c r="A187" s="117">
        <v>1</v>
      </c>
      <c r="B187" s="118">
        <v>2</v>
      </c>
      <c r="C187" s="303">
        <f>TPG!J187</f>
        <v>0</v>
      </c>
      <c r="D187" s="120" t="b">
        <v>1</v>
      </c>
      <c r="E187" s="304" t="str">
        <f>RIGHT(TPG!C187,4)&amp;"."&amp;TPG!M187&amp;"."&amp;TPG!K187&amp;"."&amp;$C$5</f>
        <v>...Jn21</v>
      </c>
      <c r="F187" s="305">
        <f t="shared" ca="1" si="8"/>
        <v>44361</v>
      </c>
      <c r="G187" s="306">
        <f>TPG!S187</f>
        <v>0</v>
      </c>
      <c r="H187" s="124">
        <f t="shared" ca="1" si="9"/>
        <v>44361</v>
      </c>
      <c r="I187" s="125">
        <v>0</v>
      </c>
      <c r="J187" s="304" t="str">
        <f>LEFT(TPG!D187,20)&amp;"."&amp;TPGPAY!E187</f>
        <v>....Jn21</v>
      </c>
      <c r="K187" s="120" t="b">
        <v>1</v>
      </c>
      <c r="L187" s="126" t="s">
        <v>3686</v>
      </c>
      <c r="M187" s="120" t="b">
        <v>1</v>
      </c>
      <c r="N187" s="120" t="s">
        <v>3687</v>
      </c>
      <c r="O187" s="307">
        <f>TPG!I187</f>
        <v>0</v>
      </c>
      <c r="P187" s="120" t="b">
        <v>1</v>
      </c>
      <c r="Q187" s="120" t="b">
        <v>1</v>
      </c>
      <c r="R187" s="120" t="b">
        <v>1</v>
      </c>
      <c r="T187" s="11">
        <f t="shared" si="10"/>
        <v>7</v>
      </c>
      <c r="U187" s="381">
        <f t="shared" si="11"/>
        <v>8</v>
      </c>
    </row>
    <row r="188" spans="1:21" x14ac:dyDescent="0.25">
      <c r="A188" s="117">
        <v>1</v>
      </c>
      <c r="B188" s="118">
        <v>2</v>
      </c>
      <c r="C188" s="303">
        <f>TPG!J188</f>
        <v>0</v>
      </c>
      <c r="D188" s="120" t="b">
        <v>1</v>
      </c>
      <c r="E188" s="304" t="str">
        <f>RIGHT(TPG!C188,4)&amp;"."&amp;TPG!M188&amp;"."&amp;TPG!K188&amp;"."&amp;$C$5</f>
        <v>...Jn21</v>
      </c>
      <c r="F188" s="305">
        <f t="shared" ca="1" si="8"/>
        <v>44361</v>
      </c>
      <c r="G188" s="306">
        <f>TPG!S188</f>
        <v>0</v>
      </c>
      <c r="H188" s="124">
        <f t="shared" ca="1" si="9"/>
        <v>44361</v>
      </c>
      <c r="I188" s="125">
        <v>0</v>
      </c>
      <c r="J188" s="304" t="str">
        <f>LEFT(TPG!D188,20)&amp;"."&amp;TPGPAY!E188</f>
        <v>....Jn21</v>
      </c>
      <c r="K188" s="120" t="b">
        <v>1</v>
      </c>
      <c r="L188" s="126" t="s">
        <v>3686</v>
      </c>
      <c r="M188" s="120" t="b">
        <v>1</v>
      </c>
      <c r="N188" s="120" t="s">
        <v>3687</v>
      </c>
      <c r="O188" s="307">
        <f>TPG!I188</f>
        <v>0</v>
      </c>
      <c r="P188" s="120" t="b">
        <v>1</v>
      </c>
      <c r="Q188" s="120" t="b">
        <v>1</v>
      </c>
      <c r="R188" s="120" t="b">
        <v>1</v>
      </c>
      <c r="T188" s="11">
        <f t="shared" si="10"/>
        <v>7</v>
      </c>
      <c r="U188" s="381">
        <f t="shared" si="11"/>
        <v>8</v>
      </c>
    </row>
    <row r="189" spans="1:21" x14ac:dyDescent="0.25">
      <c r="A189" s="117">
        <v>1</v>
      </c>
      <c r="B189" s="118">
        <v>2</v>
      </c>
      <c r="C189" s="303">
        <f>TPG!J189</f>
        <v>0</v>
      </c>
      <c r="D189" s="120" t="b">
        <v>1</v>
      </c>
      <c r="E189" s="304" t="str">
        <f>RIGHT(TPG!C189,4)&amp;"."&amp;TPG!M189&amp;"."&amp;TPG!K189&amp;"."&amp;$C$5</f>
        <v>...Jn21</v>
      </c>
      <c r="F189" s="305">
        <f t="shared" ca="1" si="8"/>
        <v>44361</v>
      </c>
      <c r="G189" s="306">
        <f>TPG!S189</f>
        <v>0</v>
      </c>
      <c r="H189" s="124">
        <f t="shared" ca="1" si="9"/>
        <v>44361</v>
      </c>
      <c r="I189" s="125">
        <v>0</v>
      </c>
      <c r="J189" s="304" t="str">
        <f>LEFT(TPG!D189,20)&amp;"."&amp;TPGPAY!E189</f>
        <v>....Jn21</v>
      </c>
      <c r="K189" s="120" t="b">
        <v>1</v>
      </c>
      <c r="L189" s="126" t="s">
        <v>3686</v>
      </c>
      <c r="M189" s="120" t="b">
        <v>1</v>
      </c>
      <c r="N189" s="120" t="s">
        <v>3687</v>
      </c>
      <c r="O189" s="307">
        <f>TPG!I189</f>
        <v>0</v>
      </c>
      <c r="P189" s="120" t="b">
        <v>1</v>
      </c>
      <c r="Q189" s="120" t="b">
        <v>1</v>
      </c>
      <c r="R189" s="120" t="b">
        <v>1</v>
      </c>
      <c r="T189" s="11">
        <f t="shared" si="10"/>
        <v>7</v>
      </c>
      <c r="U189" s="381">
        <f t="shared" si="11"/>
        <v>8</v>
      </c>
    </row>
    <row r="190" spans="1:21" x14ac:dyDescent="0.25">
      <c r="A190" s="117">
        <v>1</v>
      </c>
      <c r="B190" s="118">
        <v>2</v>
      </c>
      <c r="C190" s="303">
        <f>TPG!J190</f>
        <v>0</v>
      </c>
      <c r="D190" s="120" t="b">
        <v>1</v>
      </c>
      <c r="E190" s="304" t="str">
        <f>RIGHT(TPG!C190,4)&amp;"."&amp;TPG!M190&amp;"."&amp;TPG!K190&amp;"."&amp;$C$5</f>
        <v>...Jn21</v>
      </c>
      <c r="F190" s="305">
        <f t="shared" ca="1" si="8"/>
        <v>44361</v>
      </c>
      <c r="G190" s="306">
        <f>TPG!S190</f>
        <v>0</v>
      </c>
      <c r="H190" s="124">
        <f t="shared" ca="1" si="9"/>
        <v>44361</v>
      </c>
      <c r="I190" s="125">
        <v>0</v>
      </c>
      <c r="J190" s="304" t="str">
        <f>LEFT(TPG!D190,20)&amp;"."&amp;TPGPAY!E190</f>
        <v>....Jn21</v>
      </c>
      <c r="K190" s="120" t="b">
        <v>1</v>
      </c>
      <c r="L190" s="126" t="s">
        <v>3686</v>
      </c>
      <c r="M190" s="120" t="b">
        <v>1</v>
      </c>
      <c r="N190" s="120" t="s">
        <v>3687</v>
      </c>
      <c r="O190" s="307">
        <f>TPG!I190</f>
        <v>0</v>
      </c>
      <c r="P190" s="120" t="b">
        <v>1</v>
      </c>
      <c r="Q190" s="120" t="b">
        <v>1</v>
      </c>
      <c r="R190" s="120" t="b">
        <v>1</v>
      </c>
      <c r="T190" s="11">
        <f t="shared" si="10"/>
        <v>7</v>
      </c>
      <c r="U190" s="381">
        <f t="shared" si="11"/>
        <v>8</v>
      </c>
    </row>
    <row r="191" spans="1:21" x14ac:dyDescent="0.25">
      <c r="A191" s="117">
        <v>1</v>
      </c>
      <c r="B191" s="118">
        <v>2</v>
      </c>
      <c r="C191" s="303">
        <f>TPG!J191</f>
        <v>0</v>
      </c>
      <c r="D191" s="120" t="b">
        <v>1</v>
      </c>
      <c r="E191" s="304" t="str">
        <f>RIGHT(TPG!C191,4)&amp;"."&amp;TPG!M191&amp;"."&amp;TPG!K191&amp;"."&amp;$C$5</f>
        <v>...Jn21</v>
      </c>
      <c r="F191" s="305">
        <f t="shared" ca="1" si="8"/>
        <v>44361</v>
      </c>
      <c r="G191" s="306">
        <f>TPG!S191</f>
        <v>0</v>
      </c>
      <c r="H191" s="124">
        <f t="shared" ca="1" si="9"/>
        <v>44361</v>
      </c>
      <c r="I191" s="125">
        <v>0</v>
      </c>
      <c r="J191" s="304" t="str">
        <f>LEFT(TPG!D191,20)&amp;"."&amp;TPGPAY!E191</f>
        <v>....Jn21</v>
      </c>
      <c r="K191" s="120" t="b">
        <v>1</v>
      </c>
      <c r="L191" s="126" t="s">
        <v>3686</v>
      </c>
      <c r="M191" s="120" t="b">
        <v>1</v>
      </c>
      <c r="N191" s="120" t="s">
        <v>3687</v>
      </c>
      <c r="O191" s="307">
        <f>TPG!I191</f>
        <v>0</v>
      </c>
      <c r="P191" s="120" t="b">
        <v>1</v>
      </c>
      <c r="Q191" s="120" t="b">
        <v>1</v>
      </c>
      <c r="R191" s="120" t="b">
        <v>1</v>
      </c>
      <c r="T191" s="11">
        <f t="shared" si="10"/>
        <v>7</v>
      </c>
      <c r="U191" s="381">
        <f t="shared" si="11"/>
        <v>8</v>
      </c>
    </row>
    <row r="192" spans="1:21" x14ac:dyDescent="0.25">
      <c r="A192" s="117">
        <v>1</v>
      </c>
      <c r="B192" s="118">
        <v>2</v>
      </c>
      <c r="C192" s="303">
        <f>TPG!J192</f>
        <v>0</v>
      </c>
      <c r="D192" s="120" t="b">
        <v>1</v>
      </c>
      <c r="E192" s="304" t="str">
        <f>RIGHT(TPG!C192,4)&amp;"."&amp;TPG!M192&amp;"."&amp;TPG!K192&amp;"."&amp;$C$5</f>
        <v>...Jn21</v>
      </c>
      <c r="F192" s="305">
        <f t="shared" ca="1" si="8"/>
        <v>44361</v>
      </c>
      <c r="G192" s="306">
        <f>TPG!S192</f>
        <v>0</v>
      </c>
      <c r="H192" s="124">
        <f t="shared" ca="1" si="9"/>
        <v>44361</v>
      </c>
      <c r="I192" s="125">
        <v>0</v>
      </c>
      <c r="J192" s="304" t="str">
        <f>LEFT(TPG!D192,20)&amp;"."&amp;TPGPAY!E192</f>
        <v>....Jn21</v>
      </c>
      <c r="K192" s="120" t="b">
        <v>1</v>
      </c>
      <c r="L192" s="126" t="s">
        <v>3686</v>
      </c>
      <c r="M192" s="120" t="b">
        <v>1</v>
      </c>
      <c r="N192" s="120" t="s">
        <v>3687</v>
      </c>
      <c r="O192" s="307">
        <f>TPG!I192</f>
        <v>0</v>
      </c>
      <c r="P192" s="120" t="b">
        <v>1</v>
      </c>
      <c r="Q192" s="120" t="b">
        <v>1</v>
      </c>
      <c r="R192" s="120" t="b">
        <v>1</v>
      </c>
      <c r="T192" s="11">
        <f t="shared" si="10"/>
        <v>7</v>
      </c>
      <c r="U192" s="381">
        <f t="shared" si="11"/>
        <v>8</v>
      </c>
    </row>
    <row r="193" spans="1:21" x14ac:dyDescent="0.25">
      <c r="A193" s="117">
        <v>1</v>
      </c>
      <c r="B193" s="118">
        <v>2</v>
      </c>
      <c r="C193" s="303">
        <f>TPG!J193</f>
        <v>0</v>
      </c>
      <c r="D193" s="120" t="b">
        <v>1</v>
      </c>
      <c r="E193" s="304" t="str">
        <f>RIGHT(TPG!C193,4)&amp;"."&amp;TPG!M193&amp;"."&amp;TPG!K193&amp;"."&amp;$C$5</f>
        <v>...Jn21</v>
      </c>
      <c r="F193" s="305">
        <f t="shared" ca="1" si="8"/>
        <v>44361</v>
      </c>
      <c r="G193" s="306">
        <f>TPG!S193</f>
        <v>0</v>
      </c>
      <c r="H193" s="124">
        <f t="shared" ca="1" si="9"/>
        <v>44361</v>
      </c>
      <c r="I193" s="125">
        <v>0</v>
      </c>
      <c r="J193" s="304" t="str">
        <f>LEFT(TPG!D193,20)&amp;"."&amp;TPGPAY!E193</f>
        <v>....Jn21</v>
      </c>
      <c r="K193" s="120" t="b">
        <v>1</v>
      </c>
      <c r="L193" s="126" t="s">
        <v>3686</v>
      </c>
      <c r="M193" s="120" t="b">
        <v>1</v>
      </c>
      <c r="N193" s="120" t="s">
        <v>3687</v>
      </c>
      <c r="O193" s="307">
        <f>TPG!I193</f>
        <v>0</v>
      </c>
      <c r="P193" s="120" t="b">
        <v>1</v>
      </c>
      <c r="Q193" s="120" t="b">
        <v>1</v>
      </c>
      <c r="R193" s="120" t="b">
        <v>1</v>
      </c>
      <c r="T193" s="11">
        <f t="shared" si="10"/>
        <v>7</v>
      </c>
      <c r="U193" s="381">
        <f t="shared" si="11"/>
        <v>8</v>
      </c>
    </row>
    <row r="194" spans="1:21" x14ac:dyDescent="0.25">
      <c r="A194" s="117">
        <v>1</v>
      </c>
      <c r="B194" s="118">
        <v>2</v>
      </c>
      <c r="C194" s="303">
        <f>TPG!J194</f>
        <v>0</v>
      </c>
      <c r="D194" s="120" t="b">
        <v>1</v>
      </c>
      <c r="E194" s="304" t="str">
        <f>RIGHT(TPG!C194,4)&amp;"."&amp;TPG!M194&amp;"."&amp;TPG!K194&amp;"."&amp;$C$5</f>
        <v>...Jn21</v>
      </c>
      <c r="F194" s="305">
        <f t="shared" ca="1" si="8"/>
        <v>44361</v>
      </c>
      <c r="G194" s="306">
        <f>TPG!S194</f>
        <v>0</v>
      </c>
      <c r="H194" s="124">
        <f t="shared" ca="1" si="9"/>
        <v>44361</v>
      </c>
      <c r="I194" s="125">
        <v>0</v>
      </c>
      <c r="J194" s="304" t="str">
        <f>LEFT(TPG!D194,20)&amp;"."&amp;TPGPAY!E194</f>
        <v>....Jn21</v>
      </c>
      <c r="K194" s="120" t="b">
        <v>1</v>
      </c>
      <c r="L194" s="126" t="s">
        <v>3686</v>
      </c>
      <c r="M194" s="120" t="b">
        <v>1</v>
      </c>
      <c r="N194" s="120" t="s">
        <v>3687</v>
      </c>
      <c r="O194" s="307">
        <f>TPG!I194</f>
        <v>0</v>
      </c>
      <c r="P194" s="120" t="b">
        <v>1</v>
      </c>
      <c r="Q194" s="120" t="b">
        <v>1</v>
      </c>
      <c r="R194" s="120" t="b">
        <v>1</v>
      </c>
      <c r="T194" s="11">
        <f t="shared" si="10"/>
        <v>7</v>
      </c>
      <c r="U194" s="381">
        <f t="shared" si="11"/>
        <v>8</v>
      </c>
    </row>
    <row r="195" spans="1:21" x14ac:dyDescent="0.25">
      <c r="A195" s="117">
        <v>1</v>
      </c>
      <c r="B195" s="118">
        <v>2</v>
      </c>
      <c r="C195" s="303">
        <f>TPG!J195</f>
        <v>0</v>
      </c>
      <c r="D195" s="120" t="b">
        <v>1</v>
      </c>
      <c r="E195" s="304" t="str">
        <f>RIGHT(TPG!C195,4)&amp;"."&amp;TPG!M195&amp;"."&amp;TPG!K195&amp;"."&amp;$C$5</f>
        <v>...Jn21</v>
      </c>
      <c r="F195" s="305">
        <f t="shared" ca="1" si="8"/>
        <v>44361</v>
      </c>
      <c r="G195" s="306">
        <f>TPG!S195</f>
        <v>0</v>
      </c>
      <c r="H195" s="124">
        <f t="shared" ca="1" si="9"/>
        <v>44361</v>
      </c>
      <c r="I195" s="125">
        <v>0</v>
      </c>
      <c r="J195" s="304" t="str">
        <f>LEFT(TPG!D195,20)&amp;"."&amp;TPGPAY!E195</f>
        <v>....Jn21</v>
      </c>
      <c r="K195" s="120" t="b">
        <v>1</v>
      </c>
      <c r="L195" s="126" t="s">
        <v>3686</v>
      </c>
      <c r="M195" s="120" t="b">
        <v>1</v>
      </c>
      <c r="N195" s="120" t="s">
        <v>3687</v>
      </c>
      <c r="O195" s="307">
        <f>TPG!I195</f>
        <v>0</v>
      </c>
      <c r="P195" s="120" t="b">
        <v>1</v>
      </c>
      <c r="Q195" s="120" t="b">
        <v>1</v>
      </c>
      <c r="R195" s="120" t="b">
        <v>1</v>
      </c>
      <c r="T195" s="11">
        <f t="shared" si="10"/>
        <v>7</v>
      </c>
      <c r="U195" s="381">
        <f t="shared" si="11"/>
        <v>8</v>
      </c>
    </row>
    <row r="196" spans="1:21" x14ac:dyDescent="0.25">
      <c r="A196" s="117">
        <v>1</v>
      </c>
      <c r="B196" s="118">
        <v>2</v>
      </c>
      <c r="C196" s="303">
        <f>TPG!J196</f>
        <v>0</v>
      </c>
      <c r="D196" s="120" t="b">
        <v>1</v>
      </c>
      <c r="E196" s="304" t="str">
        <f>RIGHT(TPG!C196,4)&amp;"."&amp;TPG!M196&amp;"."&amp;TPG!K196&amp;"."&amp;$C$5</f>
        <v>...Jn21</v>
      </c>
      <c r="F196" s="305">
        <f t="shared" ca="1" si="8"/>
        <v>44361</v>
      </c>
      <c r="G196" s="306">
        <f>TPG!S196</f>
        <v>0</v>
      </c>
      <c r="H196" s="124">
        <f t="shared" ca="1" si="9"/>
        <v>44361</v>
      </c>
      <c r="I196" s="125">
        <v>0</v>
      </c>
      <c r="J196" s="304" t="str">
        <f>LEFT(TPG!D196,20)&amp;"."&amp;TPGPAY!E196</f>
        <v>....Jn21</v>
      </c>
      <c r="K196" s="120" t="b">
        <v>1</v>
      </c>
      <c r="L196" s="126" t="s">
        <v>3686</v>
      </c>
      <c r="M196" s="120" t="b">
        <v>1</v>
      </c>
      <c r="N196" s="120" t="s">
        <v>3687</v>
      </c>
      <c r="O196" s="307">
        <f>TPG!I196</f>
        <v>0</v>
      </c>
      <c r="P196" s="120" t="b">
        <v>1</v>
      </c>
      <c r="Q196" s="120" t="b">
        <v>1</v>
      </c>
      <c r="R196" s="120" t="b">
        <v>1</v>
      </c>
      <c r="T196" s="11">
        <f t="shared" si="10"/>
        <v>7</v>
      </c>
      <c r="U196" s="381">
        <f t="shared" si="11"/>
        <v>8</v>
      </c>
    </row>
    <row r="197" spans="1:21" x14ac:dyDescent="0.25">
      <c r="A197" s="117">
        <v>1</v>
      </c>
      <c r="B197" s="118">
        <v>2</v>
      </c>
      <c r="C197" s="303">
        <f>TPG!J197</f>
        <v>0</v>
      </c>
      <c r="D197" s="120" t="b">
        <v>1</v>
      </c>
      <c r="E197" s="304" t="str">
        <f>RIGHT(TPG!C197,4)&amp;"."&amp;TPG!M197&amp;"."&amp;TPG!K197&amp;"."&amp;$C$5</f>
        <v>...Jn21</v>
      </c>
      <c r="F197" s="305">
        <f t="shared" ca="1" si="8"/>
        <v>44361</v>
      </c>
      <c r="G197" s="306">
        <f>TPG!S197</f>
        <v>0</v>
      </c>
      <c r="H197" s="124">
        <f t="shared" ca="1" si="9"/>
        <v>44361</v>
      </c>
      <c r="I197" s="125">
        <v>0</v>
      </c>
      <c r="J197" s="304" t="str">
        <f>LEFT(TPG!D197,20)&amp;"."&amp;TPGPAY!E197</f>
        <v>....Jn21</v>
      </c>
      <c r="K197" s="120" t="b">
        <v>1</v>
      </c>
      <c r="L197" s="126" t="s">
        <v>3686</v>
      </c>
      <c r="M197" s="120" t="b">
        <v>1</v>
      </c>
      <c r="N197" s="120" t="s">
        <v>3687</v>
      </c>
      <c r="O197" s="307">
        <f>TPG!I197</f>
        <v>0</v>
      </c>
      <c r="P197" s="120" t="b">
        <v>1</v>
      </c>
      <c r="Q197" s="120" t="b">
        <v>1</v>
      </c>
      <c r="R197" s="120" t="b">
        <v>1</v>
      </c>
      <c r="T197" s="11">
        <f t="shared" si="10"/>
        <v>7</v>
      </c>
      <c r="U197" s="381">
        <f t="shared" si="11"/>
        <v>8</v>
      </c>
    </row>
    <row r="198" spans="1:21" x14ac:dyDescent="0.25">
      <c r="A198" s="117">
        <v>1</v>
      </c>
      <c r="B198" s="118">
        <v>2</v>
      </c>
      <c r="C198" s="303">
        <f>TPG!J198</f>
        <v>0</v>
      </c>
      <c r="D198" s="120" t="b">
        <v>1</v>
      </c>
      <c r="E198" s="304" t="str">
        <f>RIGHT(TPG!C198,4)&amp;"."&amp;TPG!M198&amp;"."&amp;TPG!K198&amp;"."&amp;$C$5</f>
        <v>...Jn21</v>
      </c>
      <c r="F198" s="305">
        <f t="shared" ca="1" si="8"/>
        <v>44361</v>
      </c>
      <c r="G198" s="306">
        <f>TPG!S198</f>
        <v>0</v>
      </c>
      <c r="H198" s="124">
        <f t="shared" ca="1" si="9"/>
        <v>44361</v>
      </c>
      <c r="I198" s="125">
        <v>0</v>
      </c>
      <c r="J198" s="304" t="str">
        <f>LEFT(TPG!D198,20)&amp;"."&amp;TPGPAY!E198</f>
        <v>....Jn21</v>
      </c>
      <c r="K198" s="120" t="b">
        <v>1</v>
      </c>
      <c r="L198" s="126" t="s">
        <v>3686</v>
      </c>
      <c r="M198" s="120" t="b">
        <v>1</v>
      </c>
      <c r="N198" s="120" t="s">
        <v>3687</v>
      </c>
      <c r="O198" s="307">
        <f>TPG!I198</f>
        <v>0</v>
      </c>
      <c r="P198" s="120" t="b">
        <v>1</v>
      </c>
      <c r="Q198" s="120" t="b">
        <v>1</v>
      </c>
      <c r="R198" s="120" t="b">
        <v>1</v>
      </c>
      <c r="T198" s="11">
        <f t="shared" si="10"/>
        <v>7</v>
      </c>
      <c r="U198" s="381">
        <f t="shared" si="11"/>
        <v>8</v>
      </c>
    </row>
    <row r="199" spans="1:21" x14ac:dyDescent="0.25">
      <c r="A199" s="117">
        <v>1</v>
      </c>
      <c r="B199" s="118">
        <v>2</v>
      </c>
      <c r="C199" s="303">
        <f>TPG!J199</f>
        <v>0</v>
      </c>
      <c r="D199" s="120" t="b">
        <v>1</v>
      </c>
      <c r="E199" s="304" t="str">
        <f>RIGHT(TPG!C199,4)&amp;"."&amp;TPG!M199&amp;"."&amp;TPG!K199&amp;"."&amp;$C$5</f>
        <v>...Jn21</v>
      </c>
      <c r="F199" s="305">
        <f t="shared" ca="1" si="8"/>
        <v>44361</v>
      </c>
      <c r="G199" s="306">
        <f>TPG!S199</f>
        <v>0</v>
      </c>
      <c r="H199" s="124">
        <f t="shared" ca="1" si="9"/>
        <v>44361</v>
      </c>
      <c r="I199" s="125">
        <v>0</v>
      </c>
      <c r="J199" s="304" t="str">
        <f>LEFT(TPG!D199,20)&amp;"."&amp;TPGPAY!E199</f>
        <v>....Jn21</v>
      </c>
      <c r="K199" s="120" t="b">
        <v>1</v>
      </c>
      <c r="L199" s="126" t="s">
        <v>3686</v>
      </c>
      <c r="M199" s="120" t="b">
        <v>1</v>
      </c>
      <c r="N199" s="120" t="s">
        <v>3687</v>
      </c>
      <c r="O199" s="307">
        <f>TPG!I199</f>
        <v>0</v>
      </c>
      <c r="P199" s="120" t="b">
        <v>1</v>
      </c>
      <c r="Q199" s="120" t="b">
        <v>1</v>
      </c>
      <c r="R199" s="120" t="b">
        <v>1</v>
      </c>
      <c r="T199" s="11">
        <f t="shared" si="10"/>
        <v>7</v>
      </c>
      <c r="U199" s="381">
        <f t="shared" si="11"/>
        <v>8</v>
      </c>
    </row>
    <row r="200" spans="1:21" x14ac:dyDescent="0.25">
      <c r="A200" s="117">
        <v>1</v>
      </c>
      <c r="B200" s="118">
        <v>2</v>
      </c>
      <c r="C200" s="303">
        <f>TPG!J200</f>
        <v>0</v>
      </c>
      <c r="D200" s="120" t="b">
        <v>1</v>
      </c>
      <c r="E200" s="304" t="str">
        <f>RIGHT(TPG!C200,4)&amp;"."&amp;TPG!M200&amp;"."&amp;TPG!K200&amp;"."&amp;$C$5</f>
        <v>...Jn21</v>
      </c>
      <c r="F200" s="305">
        <f t="shared" ca="1" si="8"/>
        <v>44361</v>
      </c>
      <c r="G200" s="306">
        <f>TPG!S200</f>
        <v>0</v>
      </c>
      <c r="H200" s="124">
        <f t="shared" ca="1" si="9"/>
        <v>44361</v>
      </c>
      <c r="I200" s="125">
        <v>0</v>
      </c>
      <c r="J200" s="304" t="str">
        <f>LEFT(TPG!D200,20)&amp;"."&amp;TPGPAY!E200</f>
        <v>....Jn21</v>
      </c>
      <c r="K200" s="120" t="b">
        <v>1</v>
      </c>
      <c r="L200" s="126" t="s">
        <v>3686</v>
      </c>
      <c r="M200" s="120" t="b">
        <v>1</v>
      </c>
      <c r="N200" s="120" t="s">
        <v>3687</v>
      </c>
      <c r="O200" s="307">
        <f>TPG!I200</f>
        <v>0</v>
      </c>
      <c r="P200" s="120" t="b">
        <v>1</v>
      </c>
      <c r="Q200" s="120" t="b">
        <v>1</v>
      </c>
      <c r="R200" s="120" t="b">
        <v>1</v>
      </c>
      <c r="T200" s="11">
        <f t="shared" si="10"/>
        <v>7</v>
      </c>
      <c r="U200" s="381">
        <f t="shared" si="11"/>
        <v>8</v>
      </c>
    </row>
    <row r="201" spans="1:21" x14ac:dyDescent="0.25">
      <c r="A201" s="117">
        <v>1</v>
      </c>
      <c r="B201" s="118">
        <v>2</v>
      </c>
      <c r="C201" s="303">
        <f>TPG!J201</f>
        <v>0</v>
      </c>
      <c r="D201" s="120" t="b">
        <v>1</v>
      </c>
      <c r="E201" s="304" t="str">
        <f>RIGHT(TPG!C201,4)&amp;"."&amp;TPG!M201&amp;"."&amp;TPG!K201&amp;"."&amp;$C$5</f>
        <v>...Jn21</v>
      </c>
      <c r="F201" s="305">
        <f t="shared" ca="1" si="8"/>
        <v>44361</v>
      </c>
      <c r="G201" s="306">
        <f>TPG!S201</f>
        <v>0</v>
      </c>
      <c r="H201" s="124">
        <f t="shared" ca="1" si="9"/>
        <v>44361</v>
      </c>
      <c r="I201" s="125">
        <v>0</v>
      </c>
      <c r="J201" s="304" t="str">
        <f>LEFT(TPG!D201,20)&amp;"."&amp;TPGPAY!E201</f>
        <v>....Jn21</v>
      </c>
      <c r="K201" s="120" t="b">
        <v>1</v>
      </c>
      <c r="L201" s="126" t="s">
        <v>3686</v>
      </c>
      <c r="M201" s="120" t="b">
        <v>1</v>
      </c>
      <c r="N201" s="120" t="s">
        <v>3687</v>
      </c>
      <c r="O201" s="307">
        <f>TPG!I201</f>
        <v>0</v>
      </c>
      <c r="P201" s="120" t="b">
        <v>1</v>
      </c>
      <c r="Q201" s="120" t="b">
        <v>1</v>
      </c>
      <c r="R201" s="120" t="b">
        <v>1</v>
      </c>
      <c r="T201" s="11">
        <f t="shared" si="10"/>
        <v>7</v>
      </c>
      <c r="U201" s="381">
        <f t="shared" si="11"/>
        <v>8</v>
      </c>
    </row>
    <row r="202" spans="1:21" x14ac:dyDescent="0.25">
      <c r="A202" s="117">
        <v>1</v>
      </c>
      <c r="B202" s="118">
        <v>2</v>
      </c>
      <c r="C202" s="303">
        <f>TPG!J202</f>
        <v>0</v>
      </c>
      <c r="D202" s="120" t="b">
        <v>1</v>
      </c>
      <c r="E202" s="304" t="str">
        <f>RIGHT(TPG!C202,4)&amp;"."&amp;TPG!M202&amp;"."&amp;TPG!K202&amp;"."&amp;$C$5</f>
        <v>...Jn21</v>
      </c>
      <c r="F202" s="305">
        <f t="shared" ca="1" si="8"/>
        <v>44361</v>
      </c>
      <c r="G202" s="306">
        <f>TPG!S202</f>
        <v>0</v>
      </c>
      <c r="H202" s="124">
        <f t="shared" ca="1" si="9"/>
        <v>44361</v>
      </c>
      <c r="I202" s="125">
        <v>0</v>
      </c>
      <c r="J202" s="304" t="str">
        <f>LEFT(TPG!D202,20)&amp;"."&amp;TPGPAY!E202</f>
        <v>....Jn21</v>
      </c>
      <c r="K202" s="120" t="b">
        <v>1</v>
      </c>
      <c r="L202" s="126" t="s">
        <v>3686</v>
      </c>
      <c r="M202" s="120" t="b">
        <v>1</v>
      </c>
      <c r="N202" s="120" t="s">
        <v>3687</v>
      </c>
      <c r="O202" s="307">
        <f>TPG!I202</f>
        <v>0</v>
      </c>
      <c r="P202" s="120" t="b">
        <v>1</v>
      </c>
      <c r="Q202" s="120" t="b">
        <v>1</v>
      </c>
      <c r="R202" s="120" t="b">
        <v>1</v>
      </c>
      <c r="T202" s="11">
        <f t="shared" si="10"/>
        <v>7</v>
      </c>
      <c r="U202" s="381">
        <f t="shared" si="11"/>
        <v>8</v>
      </c>
    </row>
    <row r="203" spans="1:21" x14ac:dyDescent="0.25">
      <c r="A203" s="117">
        <v>1</v>
      </c>
      <c r="B203" s="118">
        <v>2</v>
      </c>
      <c r="C203" s="303">
        <f>TPG!J203</f>
        <v>0</v>
      </c>
      <c r="D203" s="120" t="b">
        <v>1</v>
      </c>
      <c r="E203" s="304" t="str">
        <f>RIGHT(TPG!C203,4)&amp;"."&amp;TPG!M203&amp;"."&amp;TPG!K203&amp;"."&amp;$C$5</f>
        <v>...Jn21</v>
      </c>
      <c r="F203" s="305">
        <f t="shared" ca="1" si="8"/>
        <v>44361</v>
      </c>
      <c r="G203" s="306">
        <f>TPG!S203</f>
        <v>0</v>
      </c>
      <c r="H203" s="124">
        <f t="shared" ca="1" si="9"/>
        <v>44361</v>
      </c>
      <c r="I203" s="125">
        <v>0</v>
      </c>
      <c r="J203" s="304" t="str">
        <f>LEFT(TPG!D203,20)&amp;"."&amp;TPGPAY!E203</f>
        <v>....Jn21</v>
      </c>
      <c r="K203" s="120" t="b">
        <v>1</v>
      </c>
      <c r="L203" s="126" t="s">
        <v>3686</v>
      </c>
      <c r="M203" s="120" t="b">
        <v>1</v>
      </c>
      <c r="N203" s="120" t="s">
        <v>3687</v>
      </c>
      <c r="O203" s="307">
        <f>TPG!I203</f>
        <v>0</v>
      </c>
      <c r="P203" s="120" t="b">
        <v>1</v>
      </c>
      <c r="Q203" s="120" t="b">
        <v>1</v>
      </c>
      <c r="R203" s="120" t="b">
        <v>1</v>
      </c>
      <c r="T203" s="11">
        <f t="shared" si="10"/>
        <v>7</v>
      </c>
      <c r="U203" s="381">
        <f t="shared" si="11"/>
        <v>8</v>
      </c>
    </row>
    <row r="204" spans="1:21" x14ac:dyDescent="0.25">
      <c r="A204" s="117">
        <v>1</v>
      </c>
      <c r="B204" s="118">
        <v>2</v>
      </c>
      <c r="C204" s="303">
        <f>TPG!J204</f>
        <v>0</v>
      </c>
      <c r="D204" s="120" t="b">
        <v>1</v>
      </c>
      <c r="E204" s="304" t="str">
        <f>RIGHT(TPG!C204,4)&amp;"."&amp;TPG!M204&amp;"."&amp;TPG!K204&amp;"."&amp;$C$5</f>
        <v>...Jn21</v>
      </c>
      <c r="F204" s="305">
        <f t="shared" ca="1" si="8"/>
        <v>44361</v>
      </c>
      <c r="G204" s="306">
        <f>TPG!S204</f>
        <v>0</v>
      </c>
      <c r="H204" s="124">
        <f t="shared" ca="1" si="9"/>
        <v>44361</v>
      </c>
      <c r="I204" s="125">
        <v>0</v>
      </c>
      <c r="J204" s="304" t="str">
        <f>LEFT(TPG!D204,20)&amp;"."&amp;TPGPAY!E204</f>
        <v>....Jn21</v>
      </c>
      <c r="K204" s="120" t="b">
        <v>1</v>
      </c>
      <c r="L204" s="126" t="s">
        <v>3686</v>
      </c>
      <c r="M204" s="120" t="b">
        <v>1</v>
      </c>
      <c r="N204" s="120" t="s">
        <v>3687</v>
      </c>
      <c r="O204" s="307">
        <f>TPG!I204</f>
        <v>0</v>
      </c>
      <c r="P204" s="120" t="b">
        <v>1</v>
      </c>
      <c r="Q204" s="120" t="b">
        <v>1</v>
      </c>
      <c r="R204" s="120" t="b">
        <v>1</v>
      </c>
      <c r="T204" s="11">
        <f t="shared" si="10"/>
        <v>7</v>
      </c>
      <c r="U204" s="381">
        <f t="shared" si="11"/>
        <v>8</v>
      </c>
    </row>
    <row r="205" spans="1:21" x14ac:dyDescent="0.25">
      <c r="A205" s="117">
        <v>1</v>
      </c>
      <c r="B205" s="118">
        <v>2</v>
      </c>
      <c r="C205" s="303">
        <f>TPG!J205</f>
        <v>0</v>
      </c>
      <c r="D205" s="120" t="b">
        <v>1</v>
      </c>
      <c r="E205" s="304" t="str">
        <f>RIGHT(TPG!C205,4)&amp;"."&amp;TPG!M205&amp;"."&amp;TPG!K205&amp;"."&amp;$C$5</f>
        <v>...Jn21</v>
      </c>
      <c r="F205" s="305">
        <f t="shared" ca="1" si="8"/>
        <v>44361</v>
      </c>
      <c r="G205" s="306">
        <f>TPG!S205</f>
        <v>0</v>
      </c>
      <c r="H205" s="124">
        <f t="shared" ca="1" si="9"/>
        <v>44361</v>
      </c>
      <c r="I205" s="125">
        <v>0</v>
      </c>
      <c r="J205" s="304" t="str">
        <f>LEFT(TPG!D205,20)&amp;"."&amp;TPGPAY!E205</f>
        <v>....Jn21</v>
      </c>
      <c r="K205" s="120" t="b">
        <v>1</v>
      </c>
      <c r="L205" s="126" t="s">
        <v>3686</v>
      </c>
      <c r="M205" s="120" t="b">
        <v>1</v>
      </c>
      <c r="N205" s="120" t="s">
        <v>3687</v>
      </c>
      <c r="O205" s="307">
        <f>TPG!I205</f>
        <v>0</v>
      </c>
      <c r="P205" s="120" t="b">
        <v>1</v>
      </c>
      <c r="Q205" s="120" t="b">
        <v>1</v>
      </c>
      <c r="R205" s="120" t="b">
        <v>1</v>
      </c>
      <c r="T205" s="11">
        <f t="shared" si="10"/>
        <v>7</v>
      </c>
      <c r="U205" s="381">
        <f t="shared" si="11"/>
        <v>8</v>
      </c>
    </row>
    <row r="206" spans="1:21" x14ac:dyDescent="0.25">
      <c r="A206" s="117">
        <v>1</v>
      </c>
      <c r="B206" s="118">
        <v>2</v>
      </c>
      <c r="C206" s="303">
        <f>TPG!J206</f>
        <v>0</v>
      </c>
      <c r="D206" s="120" t="b">
        <v>1</v>
      </c>
      <c r="E206" s="304" t="str">
        <f>RIGHT(TPG!C206,4)&amp;"."&amp;TPG!M206&amp;"."&amp;TPG!K206&amp;"."&amp;$C$5</f>
        <v>...Jn21</v>
      </c>
      <c r="F206" s="305">
        <f t="shared" ca="1" si="8"/>
        <v>44361</v>
      </c>
      <c r="G206" s="306">
        <f>TPG!S206</f>
        <v>0</v>
      </c>
      <c r="H206" s="124">
        <f t="shared" ca="1" si="9"/>
        <v>44361</v>
      </c>
      <c r="I206" s="125">
        <v>0</v>
      </c>
      <c r="J206" s="304" t="str">
        <f>LEFT(TPG!D206,20)&amp;"."&amp;TPGPAY!E206</f>
        <v>....Jn21</v>
      </c>
      <c r="K206" s="120" t="b">
        <v>1</v>
      </c>
      <c r="L206" s="126" t="s">
        <v>3686</v>
      </c>
      <c r="M206" s="120" t="b">
        <v>1</v>
      </c>
      <c r="N206" s="120" t="s">
        <v>3687</v>
      </c>
      <c r="O206" s="307">
        <f>TPG!I206</f>
        <v>0</v>
      </c>
      <c r="P206" s="120" t="b">
        <v>1</v>
      </c>
      <c r="Q206" s="120" t="b">
        <v>1</v>
      </c>
      <c r="R206" s="120" t="b">
        <v>1</v>
      </c>
      <c r="T206" s="11">
        <f t="shared" si="10"/>
        <v>7</v>
      </c>
      <c r="U206" s="381">
        <f t="shared" si="11"/>
        <v>8</v>
      </c>
    </row>
    <row r="207" spans="1:21" x14ac:dyDescent="0.25">
      <c r="A207" s="117">
        <v>1</v>
      </c>
      <c r="B207" s="118">
        <v>2</v>
      </c>
      <c r="C207" s="303">
        <f>TPG!J207</f>
        <v>0</v>
      </c>
      <c r="D207" s="120" t="b">
        <v>1</v>
      </c>
      <c r="E207" s="304" t="str">
        <f>RIGHT(TPG!C207,4)&amp;"."&amp;TPG!M207&amp;"."&amp;TPG!K207&amp;"."&amp;$C$5</f>
        <v>...Jn21</v>
      </c>
      <c r="F207" s="305">
        <f t="shared" ca="1" si="8"/>
        <v>44361</v>
      </c>
      <c r="G207" s="306">
        <f>TPG!S207</f>
        <v>0</v>
      </c>
      <c r="H207" s="124">
        <f t="shared" ca="1" si="9"/>
        <v>44361</v>
      </c>
      <c r="I207" s="125">
        <v>0</v>
      </c>
      <c r="J207" s="304" t="str">
        <f>LEFT(TPG!D207,20)&amp;"."&amp;TPGPAY!E207</f>
        <v>....Jn21</v>
      </c>
      <c r="K207" s="120" t="b">
        <v>1</v>
      </c>
      <c r="L207" s="126" t="s">
        <v>3686</v>
      </c>
      <c r="M207" s="120" t="b">
        <v>1</v>
      </c>
      <c r="N207" s="120" t="s">
        <v>3687</v>
      </c>
      <c r="O207" s="307">
        <f>TPG!I207</f>
        <v>0</v>
      </c>
      <c r="P207" s="120" t="b">
        <v>1</v>
      </c>
      <c r="Q207" s="120" t="b">
        <v>1</v>
      </c>
      <c r="R207" s="120" t="b">
        <v>1</v>
      </c>
      <c r="T207" s="11">
        <f t="shared" si="10"/>
        <v>7</v>
      </c>
      <c r="U207" s="381">
        <f t="shared" si="11"/>
        <v>8</v>
      </c>
    </row>
    <row r="208" spans="1:21" x14ac:dyDescent="0.25">
      <c r="A208" s="117">
        <v>1</v>
      </c>
      <c r="B208" s="118">
        <v>2</v>
      </c>
      <c r="C208" s="303">
        <f>TPG!J208</f>
        <v>0</v>
      </c>
      <c r="D208" s="120" t="b">
        <v>1</v>
      </c>
      <c r="E208" s="304" t="str">
        <f>RIGHT(TPG!C208,4)&amp;"."&amp;TPG!M208&amp;"."&amp;TPG!K208&amp;"."&amp;$C$5</f>
        <v>...Jn21</v>
      </c>
      <c r="F208" s="305">
        <f t="shared" ca="1" si="8"/>
        <v>44361</v>
      </c>
      <c r="G208" s="306">
        <f>TPG!S208</f>
        <v>0</v>
      </c>
      <c r="H208" s="124">
        <f t="shared" ca="1" si="9"/>
        <v>44361</v>
      </c>
      <c r="I208" s="125">
        <v>0</v>
      </c>
      <c r="J208" s="304" t="str">
        <f>LEFT(TPG!D208,20)&amp;"."&amp;TPGPAY!E208</f>
        <v>....Jn21</v>
      </c>
      <c r="K208" s="120" t="b">
        <v>1</v>
      </c>
      <c r="L208" s="126" t="s">
        <v>3686</v>
      </c>
      <c r="M208" s="120" t="b">
        <v>1</v>
      </c>
      <c r="N208" s="120" t="s">
        <v>3687</v>
      </c>
      <c r="O208" s="307">
        <f>TPG!I208</f>
        <v>0</v>
      </c>
      <c r="P208" s="120" t="b">
        <v>1</v>
      </c>
      <c r="Q208" s="120" t="b">
        <v>1</v>
      </c>
      <c r="R208" s="120" t="b">
        <v>1</v>
      </c>
      <c r="T208" s="11">
        <f t="shared" si="10"/>
        <v>7</v>
      </c>
      <c r="U208" s="381">
        <f t="shared" si="11"/>
        <v>8</v>
      </c>
    </row>
    <row r="209" spans="1:21" x14ac:dyDescent="0.25">
      <c r="A209" s="117">
        <v>1</v>
      </c>
      <c r="B209" s="118">
        <v>2</v>
      </c>
      <c r="C209" s="303">
        <f>TPG!J209</f>
        <v>0</v>
      </c>
      <c r="D209" s="120" t="b">
        <v>1</v>
      </c>
      <c r="E209" s="304" t="str">
        <f>RIGHT(TPG!C209,4)&amp;"."&amp;TPG!M209&amp;"."&amp;TPG!K209&amp;"."&amp;$C$5</f>
        <v>...Jn21</v>
      </c>
      <c r="F209" s="305">
        <f t="shared" ca="1" si="8"/>
        <v>44361</v>
      </c>
      <c r="G209" s="306">
        <f>TPG!S209</f>
        <v>0</v>
      </c>
      <c r="H209" s="124">
        <f t="shared" ca="1" si="9"/>
        <v>44361</v>
      </c>
      <c r="I209" s="125">
        <v>0</v>
      </c>
      <c r="J209" s="304" t="str">
        <f>LEFT(TPG!D209,20)&amp;"."&amp;TPGPAY!E209</f>
        <v>....Jn21</v>
      </c>
      <c r="K209" s="120" t="b">
        <v>1</v>
      </c>
      <c r="L209" s="126" t="s">
        <v>3686</v>
      </c>
      <c r="M209" s="120" t="b">
        <v>1</v>
      </c>
      <c r="N209" s="120" t="s">
        <v>3687</v>
      </c>
      <c r="O209" s="307">
        <f>TPG!I209</f>
        <v>0</v>
      </c>
      <c r="P209" s="120" t="b">
        <v>1</v>
      </c>
      <c r="Q209" s="120" t="b">
        <v>1</v>
      </c>
      <c r="R209" s="120" t="b">
        <v>1</v>
      </c>
      <c r="T209" s="11">
        <f t="shared" si="10"/>
        <v>7</v>
      </c>
      <c r="U209" s="381">
        <f t="shared" si="11"/>
        <v>8</v>
      </c>
    </row>
    <row r="210" spans="1:21" x14ac:dyDescent="0.25">
      <c r="A210" s="117">
        <v>1</v>
      </c>
      <c r="B210" s="118">
        <v>2</v>
      </c>
      <c r="C210" s="303">
        <f>TPG!J210</f>
        <v>0</v>
      </c>
      <c r="D210" s="120" t="b">
        <v>1</v>
      </c>
      <c r="E210" s="304" t="str">
        <f>RIGHT(TPG!C210,4)&amp;"."&amp;TPG!M210&amp;"."&amp;TPG!K210&amp;"."&amp;$C$5</f>
        <v>...Jn21</v>
      </c>
      <c r="F210" s="305">
        <f t="shared" ca="1" si="8"/>
        <v>44361</v>
      </c>
      <c r="G210" s="306">
        <f>TPG!S210</f>
        <v>0</v>
      </c>
      <c r="H210" s="124">
        <f t="shared" ca="1" si="9"/>
        <v>44361</v>
      </c>
      <c r="I210" s="125">
        <v>0</v>
      </c>
      <c r="J210" s="304" t="str">
        <f>LEFT(TPG!D210,20)&amp;"."&amp;TPGPAY!E210</f>
        <v>....Jn21</v>
      </c>
      <c r="K210" s="120" t="b">
        <v>1</v>
      </c>
      <c r="L210" s="126" t="s">
        <v>3686</v>
      </c>
      <c r="M210" s="120" t="b">
        <v>1</v>
      </c>
      <c r="N210" s="120" t="s">
        <v>3687</v>
      </c>
      <c r="O210" s="307">
        <f>TPG!I210</f>
        <v>0</v>
      </c>
      <c r="P210" s="120" t="b">
        <v>1</v>
      </c>
      <c r="Q210" s="120" t="b">
        <v>1</v>
      </c>
      <c r="R210" s="120" t="b">
        <v>1</v>
      </c>
      <c r="T210" s="11">
        <f t="shared" si="10"/>
        <v>7</v>
      </c>
      <c r="U210" s="381">
        <f t="shared" si="11"/>
        <v>8</v>
      </c>
    </row>
    <row r="211" spans="1:21" x14ac:dyDescent="0.25">
      <c r="A211" s="117">
        <v>1</v>
      </c>
      <c r="B211" s="118">
        <v>2</v>
      </c>
      <c r="C211" s="303">
        <f>TPG!J211</f>
        <v>0</v>
      </c>
      <c r="D211" s="120" t="b">
        <v>1</v>
      </c>
      <c r="E211" s="304" t="str">
        <f>RIGHT(TPG!C211,4)&amp;"."&amp;TPG!M211&amp;"."&amp;TPG!K211&amp;"."&amp;$C$5</f>
        <v>...Jn21</v>
      </c>
      <c r="F211" s="305">
        <f t="shared" ca="1" si="8"/>
        <v>44361</v>
      </c>
      <c r="G211" s="306">
        <f>TPG!S211</f>
        <v>0</v>
      </c>
      <c r="H211" s="124">
        <f t="shared" ca="1" si="9"/>
        <v>44361</v>
      </c>
      <c r="I211" s="125">
        <v>0</v>
      </c>
      <c r="J211" s="304" t="str">
        <f>LEFT(TPG!D211,20)&amp;"."&amp;TPGPAY!E211</f>
        <v>....Jn21</v>
      </c>
      <c r="K211" s="120" t="b">
        <v>1</v>
      </c>
      <c r="L211" s="126" t="s">
        <v>3686</v>
      </c>
      <c r="M211" s="120" t="b">
        <v>1</v>
      </c>
      <c r="N211" s="120" t="s">
        <v>3687</v>
      </c>
      <c r="O211" s="307">
        <f>TPG!I211</f>
        <v>0</v>
      </c>
      <c r="P211" s="120" t="b">
        <v>1</v>
      </c>
      <c r="Q211" s="120" t="b">
        <v>1</v>
      </c>
      <c r="R211" s="120" t="b">
        <v>1</v>
      </c>
      <c r="T211" s="11">
        <f t="shared" si="10"/>
        <v>7</v>
      </c>
      <c r="U211" s="381">
        <f t="shared" si="11"/>
        <v>8</v>
      </c>
    </row>
    <row r="212" spans="1:21" x14ac:dyDescent="0.25">
      <c r="A212" s="117">
        <v>1</v>
      </c>
      <c r="B212" s="118">
        <v>2</v>
      </c>
      <c r="C212" s="303">
        <f>TPG!J212</f>
        <v>0</v>
      </c>
      <c r="D212" s="120" t="b">
        <v>1</v>
      </c>
      <c r="E212" s="304" t="str">
        <f>RIGHT(TPG!C212,4)&amp;"."&amp;TPG!M212&amp;"."&amp;TPG!K212&amp;"."&amp;$C$5</f>
        <v>...Jn21</v>
      </c>
      <c r="F212" s="305">
        <f t="shared" ca="1" si="8"/>
        <v>44361</v>
      </c>
      <c r="G212" s="306">
        <f>TPG!S212</f>
        <v>0</v>
      </c>
      <c r="H212" s="124">
        <f t="shared" ca="1" si="9"/>
        <v>44361</v>
      </c>
      <c r="I212" s="125">
        <v>0</v>
      </c>
      <c r="J212" s="304" t="str">
        <f>LEFT(TPG!D212,20)&amp;"."&amp;TPGPAY!E212</f>
        <v>....Jn21</v>
      </c>
      <c r="K212" s="120" t="b">
        <v>1</v>
      </c>
      <c r="L212" s="126" t="s">
        <v>3686</v>
      </c>
      <c r="M212" s="120" t="b">
        <v>1</v>
      </c>
      <c r="N212" s="120" t="s">
        <v>3687</v>
      </c>
      <c r="O212" s="307">
        <f>TPG!I212</f>
        <v>0</v>
      </c>
      <c r="P212" s="120" t="b">
        <v>1</v>
      </c>
      <c r="Q212" s="120" t="b">
        <v>1</v>
      </c>
      <c r="R212" s="120" t="b">
        <v>1</v>
      </c>
      <c r="T212" s="11">
        <f t="shared" si="10"/>
        <v>7</v>
      </c>
      <c r="U212" s="381">
        <f t="shared" si="11"/>
        <v>8</v>
      </c>
    </row>
    <row r="213" spans="1:21" x14ac:dyDescent="0.25">
      <c r="A213" s="117">
        <v>1</v>
      </c>
      <c r="B213" s="118">
        <v>2</v>
      </c>
      <c r="C213" s="303">
        <f>TPG!J213</f>
        <v>0</v>
      </c>
      <c r="D213" s="120" t="b">
        <v>1</v>
      </c>
      <c r="E213" s="304" t="str">
        <f>RIGHT(TPG!C213,4)&amp;"."&amp;TPG!M213&amp;"."&amp;TPG!K213&amp;"."&amp;$C$5</f>
        <v>...Jn21</v>
      </c>
      <c r="F213" s="305">
        <f t="shared" ref="F213:F276" ca="1" si="12">TODAY()</f>
        <v>44361</v>
      </c>
      <c r="G213" s="306">
        <f>TPG!S213</f>
        <v>0</v>
      </c>
      <c r="H213" s="124">
        <f t="shared" ref="H213:H276" ca="1" si="13">F213</f>
        <v>44361</v>
      </c>
      <c r="I213" s="125">
        <v>0</v>
      </c>
      <c r="J213" s="304" t="str">
        <f>LEFT(TPG!D213,20)&amp;"."&amp;TPGPAY!E213</f>
        <v>....Jn21</v>
      </c>
      <c r="K213" s="120" t="b">
        <v>1</v>
      </c>
      <c r="L213" s="126" t="s">
        <v>3686</v>
      </c>
      <c r="M213" s="120" t="b">
        <v>1</v>
      </c>
      <c r="N213" s="120" t="s">
        <v>3687</v>
      </c>
      <c r="O213" s="307">
        <f>TPG!I213</f>
        <v>0</v>
      </c>
      <c r="P213" s="120" t="b">
        <v>1</v>
      </c>
      <c r="Q213" s="120" t="b">
        <v>1</v>
      </c>
      <c r="R213" s="120" t="b">
        <v>1</v>
      </c>
      <c r="T213" s="11">
        <f t="shared" ref="T213:T276" si="14">LEN(E213)</f>
        <v>7</v>
      </c>
      <c r="U213" s="381">
        <f t="shared" ref="U213:U276" si="15">LEN(J213)</f>
        <v>8</v>
      </c>
    </row>
    <row r="214" spans="1:21" x14ac:dyDescent="0.25">
      <c r="A214" s="117">
        <v>1</v>
      </c>
      <c r="B214" s="118">
        <v>2</v>
      </c>
      <c r="C214" s="303">
        <f>TPG!J214</f>
        <v>0</v>
      </c>
      <c r="D214" s="120" t="b">
        <v>1</v>
      </c>
      <c r="E214" s="304" t="str">
        <f>RIGHT(TPG!C214,4)&amp;"."&amp;TPG!M214&amp;"."&amp;TPG!K214&amp;"."&amp;$C$5</f>
        <v>...Jn21</v>
      </c>
      <c r="F214" s="305">
        <f t="shared" ca="1" si="12"/>
        <v>44361</v>
      </c>
      <c r="G214" s="306">
        <f>TPG!S214</f>
        <v>0</v>
      </c>
      <c r="H214" s="124">
        <f t="shared" ca="1" si="13"/>
        <v>44361</v>
      </c>
      <c r="I214" s="125">
        <v>0</v>
      </c>
      <c r="J214" s="304" t="str">
        <f>LEFT(TPG!D214,20)&amp;"."&amp;TPGPAY!E214</f>
        <v>....Jn21</v>
      </c>
      <c r="K214" s="120" t="b">
        <v>1</v>
      </c>
      <c r="L214" s="126" t="s">
        <v>3686</v>
      </c>
      <c r="M214" s="120" t="b">
        <v>1</v>
      </c>
      <c r="N214" s="120" t="s">
        <v>3687</v>
      </c>
      <c r="O214" s="307">
        <f>TPG!I214</f>
        <v>0</v>
      </c>
      <c r="P214" s="120" t="b">
        <v>1</v>
      </c>
      <c r="Q214" s="120" t="b">
        <v>1</v>
      </c>
      <c r="R214" s="120" t="b">
        <v>1</v>
      </c>
      <c r="T214" s="11">
        <f t="shared" si="14"/>
        <v>7</v>
      </c>
      <c r="U214" s="381">
        <f t="shared" si="15"/>
        <v>8</v>
      </c>
    </row>
    <row r="215" spans="1:21" x14ac:dyDescent="0.25">
      <c r="A215" s="117">
        <v>1</v>
      </c>
      <c r="B215" s="118">
        <v>2</v>
      </c>
      <c r="C215" s="303">
        <f>TPG!J215</f>
        <v>0</v>
      </c>
      <c r="D215" s="120" t="b">
        <v>1</v>
      </c>
      <c r="E215" s="304" t="str">
        <f>RIGHT(TPG!C215,4)&amp;"."&amp;TPG!M215&amp;"."&amp;TPG!K215&amp;"."&amp;$C$5</f>
        <v>...Jn21</v>
      </c>
      <c r="F215" s="305">
        <f t="shared" ca="1" si="12"/>
        <v>44361</v>
      </c>
      <c r="G215" s="306">
        <f>TPG!S215</f>
        <v>0</v>
      </c>
      <c r="H215" s="124">
        <f t="shared" ca="1" si="13"/>
        <v>44361</v>
      </c>
      <c r="I215" s="125">
        <v>0</v>
      </c>
      <c r="J215" s="304" t="str">
        <f>LEFT(TPG!D215,20)&amp;"."&amp;TPGPAY!E215</f>
        <v>....Jn21</v>
      </c>
      <c r="K215" s="120" t="b">
        <v>1</v>
      </c>
      <c r="L215" s="126" t="s">
        <v>3686</v>
      </c>
      <c r="M215" s="120" t="b">
        <v>1</v>
      </c>
      <c r="N215" s="120" t="s">
        <v>3687</v>
      </c>
      <c r="O215" s="307">
        <f>TPG!I215</f>
        <v>0</v>
      </c>
      <c r="P215" s="120" t="b">
        <v>1</v>
      </c>
      <c r="Q215" s="120" t="b">
        <v>1</v>
      </c>
      <c r="R215" s="120" t="b">
        <v>1</v>
      </c>
      <c r="T215" s="11">
        <f t="shared" si="14"/>
        <v>7</v>
      </c>
      <c r="U215" s="381">
        <f t="shared" si="15"/>
        <v>8</v>
      </c>
    </row>
    <row r="216" spans="1:21" x14ac:dyDescent="0.25">
      <c r="A216" s="117">
        <v>1</v>
      </c>
      <c r="B216" s="118">
        <v>2</v>
      </c>
      <c r="C216" s="303">
        <f>TPG!J216</f>
        <v>0</v>
      </c>
      <c r="D216" s="120" t="b">
        <v>1</v>
      </c>
      <c r="E216" s="304" t="str">
        <f>RIGHT(TPG!C216,4)&amp;"."&amp;TPG!M216&amp;"."&amp;TPG!K216&amp;"."&amp;$C$5</f>
        <v>...Jn21</v>
      </c>
      <c r="F216" s="305">
        <f t="shared" ca="1" si="12"/>
        <v>44361</v>
      </c>
      <c r="G216" s="306">
        <f>TPG!S216</f>
        <v>0</v>
      </c>
      <c r="H216" s="124">
        <f t="shared" ca="1" si="13"/>
        <v>44361</v>
      </c>
      <c r="I216" s="125">
        <v>0</v>
      </c>
      <c r="J216" s="304" t="str">
        <f>LEFT(TPG!D216,20)&amp;"."&amp;TPGPAY!E216</f>
        <v>....Jn21</v>
      </c>
      <c r="K216" s="120" t="b">
        <v>1</v>
      </c>
      <c r="L216" s="126" t="s">
        <v>3686</v>
      </c>
      <c r="M216" s="120" t="b">
        <v>1</v>
      </c>
      <c r="N216" s="120" t="s">
        <v>3687</v>
      </c>
      <c r="O216" s="307">
        <f>TPG!I216</f>
        <v>0</v>
      </c>
      <c r="P216" s="120" t="b">
        <v>1</v>
      </c>
      <c r="Q216" s="120" t="b">
        <v>1</v>
      </c>
      <c r="R216" s="120" t="b">
        <v>1</v>
      </c>
      <c r="T216" s="11">
        <f t="shared" si="14"/>
        <v>7</v>
      </c>
      <c r="U216" s="381">
        <f t="shared" si="15"/>
        <v>8</v>
      </c>
    </row>
    <row r="217" spans="1:21" x14ac:dyDescent="0.25">
      <c r="A217" s="117">
        <v>1</v>
      </c>
      <c r="B217" s="118">
        <v>2</v>
      </c>
      <c r="C217" s="303">
        <f>TPG!J217</f>
        <v>0</v>
      </c>
      <c r="D217" s="120" t="b">
        <v>1</v>
      </c>
      <c r="E217" s="304" t="str">
        <f>RIGHT(TPG!C217,4)&amp;"."&amp;TPG!M217&amp;"."&amp;TPG!K217&amp;"."&amp;$C$5</f>
        <v>...Jn21</v>
      </c>
      <c r="F217" s="305">
        <f t="shared" ca="1" si="12"/>
        <v>44361</v>
      </c>
      <c r="G217" s="306">
        <f>TPG!S217</f>
        <v>0</v>
      </c>
      <c r="H217" s="124">
        <f t="shared" ca="1" si="13"/>
        <v>44361</v>
      </c>
      <c r="I217" s="125">
        <v>0</v>
      </c>
      <c r="J217" s="304" t="str">
        <f>LEFT(TPG!D217,20)&amp;"."&amp;TPGPAY!E217</f>
        <v>....Jn21</v>
      </c>
      <c r="K217" s="120" t="b">
        <v>1</v>
      </c>
      <c r="L217" s="126" t="s">
        <v>3686</v>
      </c>
      <c r="M217" s="120" t="b">
        <v>1</v>
      </c>
      <c r="N217" s="120" t="s">
        <v>3687</v>
      </c>
      <c r="O217" s="307">
        <f>TPG!I217</f>
        <v>0</v>
      </c>
      <c r="P217" s="120" t="b">
        <v>1</v>
      </c>
      <c r="Q217" s="120" t="b">
        <v>1</v>
      </c>
      <c r="R217" s="120" t="b">
        <v>1</v>
      </c>
      <c r="T217" s="11">
        <f t="shared" si="14"/>
        <v>7</v>
      </c>
      <c r="U217" s="381">
        <f t="shared" si="15"/>
        <v>8</v>
      </c>
    </row>
    <row r="218" spans="1:21" x14ac:dyDescent="0.25">
      <c r="A218" s="117">
        <v>1</v>
      </c>
      <c r="B218" s="118">
        <v>2</v>
      </c>
      <c r="C218" s="303">
        <f>TPG!J218</f>
        <v>0</v>
      </c>
      <c r="D218" s="120" t="b">
        <v>1</v>
      </c>
      <c r="E218" s="304" t="str">
        <f>RIGHT(TPG!C218,4)&amp;"."&amp;TPG!M218&amp;"."&amp;TPG!K218&amp;"."&amp;$C$5</f>
        <v>...Jn21</v>
      </c>
      <c r="F218" s="305">
        <f t="shared" ca="1" si="12"/>
        <v>44361</v>
      </c>
      <c r="G218" s="306">
        <f>TPG!S218</f>
        <v>0</v>
      </c>
      <c r="H218" s="124">
        <f t="shared" ca="1" si="13"/>
        <v>44361</v>
      </c>
      <c r="I218" s="125">
        <v>0</v>
      </c>
      <c r="J218" s="304" t="str">
        <f>LEFT(TPG!D218,20)&amp;"."&amp;TPGPAY!E218</f>
        <v>....Jn21</v>
      </c>
      <c r="K218" s="120" t="b">
        <v>1</v>
      </c>
      <c r="L218" s="126" t="s">
        <v>3686</v>
      </c>
      <c r="M218" s="120" t="b">
        <v>1</v>
      </c>
      <c r="N218" s="120" t="s">
        <v>3687</v>
      </c>
      <c r="O218" s="307">
        <f>TPG!I218</f>
        <v>0</v>
      </c>
      <c r="P218" s="120" t="b">
        <v>1</v>
      </c>
      <c r="Q218" s="120" t="b">
        <v>1</v>
      </c>
      <c r="R218" s="120" t="b">
        <v>1</v>
      </c>
      <c r="T218" s="11">
        <f t="shared" si="14"/>
        <v>7</v>
      </c>
      <c r="U218" s="381">
        <f t="shared" si="15"/>
        <v>8</v>
      </c>
    </row>
    <row r="219" spans="1:21" x14ac:dyDescent="0.25">
      <c r="A219" s="117">
        <v>1</v>
      </c>
      <c r="B219" s="118">
        <v>2</v>
      </c>
      <c r="C219" s="303">
        <f>TPG!J219</f>
        <v>0</v>
      </c>
      <c r="D219" s="120" t="b">
        <v>1</v>
      </c>
      <c r="E219" s="304" t="str">
        <f>RIGHT(TPG!C219,4)&amp;"."&amp;TPG!M219&amp;"."&amp;TPG!K219&amp;"."&amp;$C$5</f>
        <v>...Jn21</v>
      </c>
      <c r="F219" s="305">
        <f t="shared" ca="1" si="12"/>
        <v>44361</v>
      </c>
      <c r="G219" s="306">
        <f>TPG!S219</f>
        <v>0</v>
      </c>
      <c r="H219" s="124">
        <f t="shared" ca="1" si="13"/>
        <v>44361</v>
      </c>
      <c r="I219" s="125">
        <v>0</v>
      </c>
      <c r="J219" s="304" t="str">
        <f>LEFT(TPG!D219,20)&amp;"."&amp;TPGPAY!E219</f>
        <v>....Jn21</v>
      </c>
      <c r="K219" s="120" t="b">
        <v>1</v>
      </c>
      <c r="L219" s="126" t="s">
        <v>3686</v>
      </c>
      <c r="M219" s="120" t="b">
        <v>1</v>
      </c>
      <c r="N219" s="120" t="s">
        <v>3687</v>
      </c>
      <c r="O219" s="307">
        <f>TPG!I219</f>
        <v>0</v>
      </c>
      <c r="P219" s="120" t="b">
        <v>1</v>
      </c>
      <c r="Q219" s="120" t="b">
        <v>1</v>
      </c>
      <c r="R219" s="120" t="b">
        <v>1</v>
      </c>
      <c r="T219" s="11">
        <f t="shared" si="14"/>
        <v>7</v>
      </c>
      <c r="U219" s="381">
        <f t="shared" si="15"/>
        <v>8</v>
      </c>
    </row>
    <row r="220" spans="1:21" x14ac:dyDescent="0.25">
      <c r="A220" s="117">
        <v>1</v>
      </c>
      <c r="B220" s="118">
        <v>2</v>
      </c>
      <c r="C220" s="303">
        <f>TPG!J220</f>
        <v>0</v>
      </c>
      <c r="D220" s="120" t="b">
        <v>1</v>
      </c>
      <c r="E220" s="304" t="str">
        <f>RIGHT(TPG!C220,4)&amp;"."&amp;TPG!M220&amp;"."&amp;TPG!K220&amp;"."&amp;$C$5</f>
        <v>...Jn21</v>
      </c>
      <c r="F220" s="305">
        <f t="shared" ca="1" si="12"/>
        <v>44361</v>
      </c>
      <c r="G220" s="306">
        <f>TPG!S220</f>
        <v>0</v>
      </c>
      <c r="H220" s="124">
        <f t="shared" ca="1" si="13"/>
        <v>44361</v>
      </c>
      <c r="I220" s="125">
        <v>0</v>
      </c>
      <c r="J220" s="304" t="str">
        <f>LEFT(TPG!D220,20)&amp;"."&amp;TPGPAY!E220</f>
        <v>....Jn21</v>
      </c>
      <c r="K220" s="120" t="b">
        <v>1</v>
      </c>
      <c r="L220" s="126" t="s">
        <v>3686</v>
      </c>
      <c r="M220" s="120" t="b">
        <v>1</v>
      </c>
      <c r="N220" s="120" t="s">
        <v>3687</v>
      </c>
      <c r="O220" s="307">
        <f>TPG!I220</f>
        <v>0</v>
      </c>
      <c r="P220" s="120" t="b">
        <v>1</v>
      </c>
      <c r="Q220" s="120" t="b">
        <v>1</v>
      </c>
      <c r="R220" s="120" t="b">
        <v>1</v>
      </c>
      <c r="T220" s="11">
        <f t="shared" si="14"/>
        <v>7</v>
      </c>
      <c r="U220" s="381">
        <f t="shared" si="15"/>
        <v>8</v>
      </c>
    </row>
    <row r="221" spans="1:21" x14ac:dyDescent="0.25">
      <c r="A221" s="117">
        <v>1</v>
      </c>
      <c r="B221" s="118">
        <v>2</v>
      </c>
      <c r="C221" s="303">
        <f>TPG!J221</f>
        <v>0</v>
      </c>
      <c r="D221" s="120" t="b">
        <v>1</v>
      </c>
      <c r="E221" s="304" t="str">
        <f>RIGHT(TPG!C221,4)&amp;"."&amp;TPG!M221&amp;"."&amp;TPG!K221&amp;"."&amp;$C$5</f>
        <v>...Jn21</v>
      </c>
      <c r="F221" s="305">
        <f t="shared" ca="1" si="12"/>
        <v>44361</v>
      </c>
      <c r="G221" s="306">
        <f>TPG!S221</f>
        <v>0</v>
      </c>
      <c r="H221" s="124">
        <f t="shared" ca="1" si="13"/>
        <v>44361</v>
      </c>
      <c r="I221" s="125">
        <v>0</v>
      </c>
      <c r="J221" s="304" t="str">
        <f>LEFT(TPG!D221,20)&amp;"."&amp;TPGPAY!E221</f>
        <v>....Jn21</v>
      </c>
      <c r="K221" s="120" t="b">
        <v>1</v>
      </c>
      <c r="L221" s="126" t="s">
        <v>3686</v>
      </c>
      <c r="M221" s="120" t="b">
        <v>1</v>
      </c>
      <c r="N221" s="120" t="s">
        <v>3687</v>
      </c>
      <c r="O221" s="307">
        <f>TPG!I221</f>
        <v>0</v>
      </c>
      <c r="P221" s="120" t="b">
        <v>1</v>
      </c>
      <c r="Q221" s="120" t="b">
        <v>1</v>
      </c>
      <c r="R221" s="120" t="b">
        <v>1</v>
      </c>
      <c r="T221" s="11">
        <f t="shared" si="14"/>
        <v>7</v>
      </c>
      <c r="U221" s="381">
        <f t="shared" si="15"/>
        <v>8</v>
      </c>
    </row>
    <row r="222" spans="1:21" x14ac:dyDescent="0.25">
      <c r="A222" s="117">
        <v>1</v>
      </c>
      <c r="B222" s="118">
        <v>2</v>
      </c>
      <c r="C222" s="303">
        <f>TPG!J222</f>
        <v>0</v>
      </c>
      <c r="D222" s="120" t="b">
        <v>1</v>
      </c>
      <c r="E222" s="304" t="str">
        <f>RIGHT(TPG!C222,4)&amp;"."&amp;TPG!M222&amp;"."&amp;TPG!K222&amp;"."&amp;$C$5</f>
        <v>...Jn21</v>
      </c>
      <c r="F222" s="305">
        <f t="shared" ca="1" si="12"/>
        <v>44361</v>
      </c>
      <c r="G222" s="306">
        <f>TPG!S222</f>
        <v>0</v>
      </c>
      <c r="H222" s="124">
        <f t="shared" ca="1" si="13"/>
        <v>44361</v>
      </c>
      <c r="I222" s="125">
        <v>0</v>
      </c>
      <c r="J222" s="304" t="str">
        <f>LEFT(TPG!D222,20)&amp;"."&amp;TPGPAY!E222</f>
        <v>....Jn21</v>
      </c>
      <c r="K222" s="120" t="b">
        <v>1</v>
      </c>
      <c r="L222" s="126" t="s">
        <v>3686</v>
      </c>
      <c r="M222" s="120" t="b">
        <v>1</v>
      </c>
      <c r="N222" s="120" t="s">
        <v>3687</v>
      </c>
      <c r="O222" s="307">
        <f>TPG!I222</f>
        <v>0</v>
      </c>
      <c r="P222" s="120" t="b">
        <v>1</v>
      </c>
      <c r="Q222" s="120" t="b">
        <v>1</v>
      </c>
      <c r="R222" s="120" t="b">
        <v>1</v>
      </c>
      <c r="T222" s="11">
        <f t="shared" si="14"/>
        <v>7</v>
      </c>
      <c r="U222" s="381">
        <f t="shared" si="15"/>
        <v>8</v>
      </c>
    </row>
    <row r="223" spans="1:21" x14ac:dyDescent="0.25">
      <c r="A223" s="117">
        <v>1</v>
      </c>
      <c r="B223" s="118">
        <v>2</v>
      </c>
      <c r="C223" s="303">
        <f>TPG!J223</f>
        <v>0</v>
      </c>
      <c r="D223" s="120" t="b">
        <v>1</v>
      </c>
      <c r="E223" s="304" t="str">
        <f>RIGHT(TPG!C223,4)&amp;"."&amp;TPG!M223&amp;"."&amp;TPG!K223&amp;"."&amp;$C$5</f>
        <v>...Jn21</v>
      </c>
      <c r="F223" s="305">
        <f t="shared" ca="1" si="12"/>
        <v>44361</v>
      </c>
      <c r="G223" s="306">
        <f>TPG!S223</f>
        <v>0</v>
      </c>
      <c r="H223" s="124">
        <f t="shared" ca="1" si="13"/>
        <v>44361</v>
      </c>
      <c r="I223" s="125">
        <v>0</v>
      </c>
      <c r="J223" s="304" t="str">
        <f>LEFT(TPG!D223,20)&amp;"."&amp;TPGPAY!E223</f>
        <v>....Jn21</v>
      </c>
      <c r="K223" s="120" t="b">
        <v>1</v>
      </c>
      <c r="L223" s="126" t="s">
        <v>3686</v>
      </c>
      <c r="M223" s="120" t="b">
        <v>1</v>
      </c>
      <c r="N223" s="120" t="s">
        <v>3687</v>
      </c>
      <c r="O223" s="307">
        <f>TPG!I223</f>
        <v>0</v>
      </c>
      <c r="P223" s="120" t="b">
        <v>1</v>
      </c>
      <c r="Q223" s="120" t="b">
        <v>1</v>
      </c>
      <c r="R223" s="120" t="b">
        <v>1</v>
      </c>
      <c r="T223" s="11">
        <f t="shared" si="14"/>
        <v>7</v>
      </c>
      <c r="U223" s="381">
        <f t="shared" si="15"/>
        <v>8</v>
      </c>
    </row>
    <row r="224" spans="1:21" x14ac:dyDescent="0.25">
      <c r="A224" s="117">
        <v>1</v>
      </c>
      <c r="B224" s="118">
        <v>2</v>
      </c>
      <c r="C224" s="303">
        <f>TPG!J224</f>
        <v>0</v>
      </c>
      <c r="D224" s="120" t="b">
        <v>1</v>
      </c>
      <c r="E224" s="304" t="str">
        <f>RIGHT(TPG!C224,4)&amp;"."&amp;TPG!M224&amp;"."&amp;TPG!K224&amp;"."&amp;$C$5</f>
        <v>...Jn21</v>
      </c>
      <c r="F224" s="305">
        <f t="shared" ca="1" si="12"/>
        <v>44361</v>
      </c>
      <c r="G224" s="306">
        <f>TPG!S224</f>
        <v>0</v>
      </c>
      <c r="H224" s="124">
        <f t="shared" ca="1" si="13"/>
        <v>44361</v>
      </c>
      <c r="I224" s="125">
        <v>0</v>
      </c>
      <c r="J224" s="304" t="str">
        <f>LEFT(TPG!D224,20)&amp;"."&amp;TPGPAY!E224</f>
        <v>....Jn21</v>
      </c>
      <c r="K224" s="120" t="b">
        <v>1</v>
      </c>
      <c r="L224" s="126" t="s">
        <v>3686</v>
      </c>
      <c r="M224" s="120" t="b">
        <v>1</v>
      </c>
      <c r="N224" s="120" t="s">
        <v>3687</v>
      </c>
      <c r="O224" s="307">
        <f>TPG!I224</f>
        <v>0</v>
      </c>
      <c r="P224" s="120" t="b">
        <v>1</v>
      </c>
      <c r="Q224" s="120" t="b">
        <v>1</v>
      </c>
      <c r="R224" s="120" t="b">
        <v>1</v>
      </c>
      <c r="T224" s="11">
        <f t="shared" si="14"/>
        <v>7</v>
      </c>
      <c r="U224" s="381">
        <f t="shared" si="15"/>
        <v>8</v>
      </c>
    </row>
    <row r="225" spans="1:21" x14ac:dyDescent="0.25">
      <c r="A225" s="117">
        <v>1</v>
      </c>
      <c r="B225" s="118">
        <v>2</v>
      </c>
      <c r="C225" s="303">
        <f>TPG!J225</f>
        <v>0</v>
      </c>
      <c r="D225" s="120" t="b">
        <v>1</v>
      </c>
      <c r="E225" s="304" t="str">
        <f>RIGHT(TPG!C225,4)&amp;"."&amp;TPG!M225&amp;"."&amp;TPG!K225&amp;"."&amp;$C$5</f>
        <v>...Jn21</v>
      </c>
      <c r="F225" s="305">
        <f t="shared" ca="1" si="12"/>
        <v>44361</v>
      </c>
      <c r="G225" s="306">
        <f>TPG!S225</f>
        <v>0</v>
      </c>
      <c r="H225" s="124">
        <f t="shared" ca="1" si="13"/>
        <v>44361</v>
      </c>
      <c r="I225" s="125">
        <v>0</v>
      </c>
      <c r="J225" s="304" t="str">
        <f>LEFT(TPG!D225,20)&amp;"."&amp;TPGPAY!E225</f>
        <v>....Jn21</v>
      </c>
      <c r="K225" s="120" t="b">
        <v>1</v>
      </c>
      <c r="L225" s="126" t="s">
        <v>3686</v>
      </c>
      <c r="M225" s="120" t="b">
        <v>1</v>
      </c>
      <c r="N225" s="120" t="s">
        <v>3687</v>
      </c>
      <c r="O225" s="307">
        <f>TPG!I225</f>
        <v>0</v>
      </c>
      <c r="P225" s="120" t="b">
        <v>1</v>
      </c>
      <c r="Q225" s="120" t="b">
        <v>1</v>
      </c>
      <c r="R225" s="120" t="b">
        <v>1</v>
      </c>
      <c r="T225" s="11">
        <f t="shared" si="14"/>
        <v>7</v>
      </c>
      <c r="U225" s="381">
        <f t="shared" si="15"/>
        <v>8</v>
      </c>
    </row>
    <row r="226" spans="1:21" x14ac:dyDescent="0.25">
      <c r="A226" s="117">
        <v>1</v>
      </c>
      <c r="B226" s="118">
        <v>2</v>
      </c>
      <c r="C226" s="303">
        <f>TPG!J226</f>
        <v>0</v>
      </c>
      <c r="D226" s="120" t="b">
        <v>1</v>
      </c>
      <c r="E226" s="304" t="str">
        <f>RIGHT(TPG!C226,4)&amp;"."&amp;TPG!M226&amp;"."&amp;TPG!K226&amp;"."&amp;$C$5</f>
        <v>...Jn21</v>
      </c>
      <c r="F226" s="305">
        <f t="shared" ca="1" si="12"/>
        <v>44361</v>
      </c>
      <c r="G226" s="306">
        <f>TPG!S226</f>
        <v>0</v>
      </c>
      <c r="H226" s="124">
        <f t="shared" ca="1" si="13"/>
        <v>44361</v>
      </c>
      <c r="I226" s="125">
        <v>0</v>
      </c>
      <c r="J226" s="304" t="str">
        <f>LEFT(TPG!D226,20)&amp;"."&amp;TPGPAY!E226</f>
        <v>....Jn21</v>
      </c>
      <c r="K226" s="120" t="b">
        <v>1</v>
      </c>
      <c r="L226" s="126" t="s">
        <v>3686</v>
      </c>
      <c r="M226" s="120" t="b">
        <v>1</v>
      </c>
      <c r="N226" s="120" t="s">
        <v>3687</v>
      </c>
      <c r="O226" s="307">
        <f>TPG!I226</f>
        <v>0</v>
      </c>
      <c r="P226" s="120" t="b">
        <v>1</v>
      </c>
      <c r="Q226" s="120" t="b">
        <v>1</v>
      </c>
      <c r="R226" s="120" t="b">
        <v>1</v>
      </c>
      <c r="T226" s="11">
        <f t="shared" si="14"/>
        <v>7</v>
      </c>
      <c r="U226" s="381">
        <f t="shared" si="15"/>
        <v>8</v>
      </c>
    </row>
    <row r="227" spans="1:21" x14ac:dyDescent="0.25">
      <c r="A227" s="117">
        <v>1</v>
      </c>
      <c r="B227" s="118">
        <v>2</v>
      </c>
      <c r="C227" s="303">
        <f>TPG!J227</f>
        <v>0</v>
      </c>
      <c r="D227" s="120" t="b">
        <v>1</v>
      </c>
      <c r="E227" s="304" t="str">
        <f>RIGHT(TPG!C227,4)&amp;"."&amp;TPG!M227&amp;"."&amp;TPG!K227&amp;"."&amp;$C$5</f>
        <v>...Jn21</v>
      </c>
      <c r="F227" s="305">
        <f t="shared" ca="1" si="12"/>
        <v>44361</v>
      </c>
      <c r="G227" s="306">
        <f>TPG!S227</f>
        <v>0</v>
      </c>
      <c r="H227" s="124">
        <f t="shared" ca="1" si="13"/>
        <v>44361</v>
      </c>
      <c r="I227" s="125">
        <v>0</v>
      </c>
      <c r="J227" s="304" t="str">
        <f>LEFT(TPG!D227,20)&amp;"."&amp;TPGPAY!E227</f>
        <v>....Jn21</v>
      </c>
      <c r="K227" s="120" t="b">
        <v>1</v>
      </c>
      <c r="L227" s="126" t="s">
        <v>3686</v>
      </c>
      <c r="M227" s="120" t="b">
        <v>1</v>
      </c>
      <c r="N227" s="120" t="s">
        <v>3687</v>
      </c>
      <c r="O227" s="307">
        <f>TPG!I227</f>
        <v>0</v>
      </c>
      <c r="P227" s="120" t="b">
        <v>1</v>
      </c>
      <c r="Q227" s="120" t="b">
        <v>1</v>
      </c>
      <c r="R227" s="120" t="b">
        <v>1</v>
      </c>
      <c r="T227" s="11">
        <f t="shared" si="14"/>
        <v>7</v>
      </c>
      <c r="U227" s="381">
        <f t="shared" si="15"/>
        <v>8</v>
      </c>
    </row>
    <row r="228" spans="1:21" x14ac:dyDescent="0.25">
      <c r="A228" s="117">
        <v>1</v>
      </c>
      <c r="B228" s="118">
        <v>2</v>
      </c>
      <c r="C228" s="303">
        <f>TPG!J228</f>
        <v>0</v>
      </c>
      <c r="D228" s="120" t="b">
        <v>1</v>
      </c>
      <c r="E228" s="304" t="str">
        <f>RIGHT(TPG!C228,4)&amp;"."&amp;TPG!M228&amp;"."&amp;TPG!K228&amp;"."&amp;$C$5</f>
        <v>...Jn21</v>
      </c>
      <c r="F228" s="305">
        <f t="shared" ca="1" si="12"/>
        <v>44361</v>
      </c>
      <c r="G228" s="306">
        <f>TPG!S228</f>
        <v>0</v>
      </c>
      <c r="H228" s="124">
        <f t="shared" ca="1" si="13"/>
        <v>44361</v>
      </c>
      <c r="I228" s="125">
        <v>0</v>
      </c>
      <c r="J228" s="304" t="str">
        <f>LEFT(TPG!D228,20)&amp;"."&amp;TPGPAY!E228</f>
        <v>....Jn21</v>
      </c>
      <c r="K228" s="120" t="b">
        <v>1</v>
      </c>
      <c r="L228" s="126" t="s">
        <v>3686</v>
      </c>
      <c r="M228" s="120" t="b">
        <v>1</v>
      </c>
      <c r="N228" s="120" t="s">
        <v>3687</v>
      </c>
      <c r="O228" s="307">
        <f>TPG!I228</f>
        <v>0</v>
      </c>
      <c r="P228" s="120" t="b">
        <v>1</v>
      </c>
      <c r="Q228" s="120" t="b">
        <v>1</v>
      </c>
      <c r="R228" s="120" t="b">
        <v>1</v>
      </c>
      <c r="T228" s="11">
        <f t="shared" si="14"/>
        <v>7</v>
      </c>
      <c r="U228" s="381">
        <f t="shared" si="15"/>
        <v>8</v>
      </c>
    </row>
    <row r="229" spans="1:21" x14ac:dyDescent="0.25">
      <c r="A229" s="117">
        <v>1</v>
      </c>
      <c r="B229" s="118">
        <v>2</v>
      </c>
      <c r="C229" s="303">
        <f>TPG!J229</f>
        <v>0</v>
      </c>
      <c r="D229" s="120" t="b">
        <v>1</v>
      </c>
      <c r="E229" s="304" t="str">
        <f>RIGHT(TPG!C229,4)&amp;"."&amp;TPG!M229&amp;"."&amp;TPG!K229&amp;"."&amp;$C$5</f>
        <v>...Jn21</v>
      </c>
      <c r="F229" s="305">
        <f t="shared" ca="1" si="12"/>
        <v>44361</v>
      </c>
      <c r="G229" s="306">
        <f>TPG!S229</f>
        <v>0</v>
      </c>
      <c r="H229" s="124">
        <f t="shared" ca="1" si="13"/>
        <v>44361</v>
      </c>
      <c r="I229" s="125">
        <v>0</v>
      </c>
      <c r="J229" s="304" t="str">
        <f>LEFT(TPG!D229,20)&amp;"."&amp;TPGPAY!E229</f>
        <v>....Jn21</v>
      </c>
      <c r="K229" s="120" t="b">
        <v>1</v>
      </c>
      <c r="L229" s="126" t="s">
        <v>3686</v>
      </c>
      <c r="M229" s="120" t="b">
        <v>1</v>
      </c>
      <c r="N229" s="120" t="s">
        <v>3687</v>
      </c>
      <c r="O229" s="307">
        <f>TPG!I229</f>
        <v>0</v>
      </c>
      <c r="P229" s="120" t="b">
        <v>1</v>
      </c>
      <c r="Q229" s="120" t="b">
        <v>1</v>
      </c>
      <c r="R229" s="120" t="b">
        <v>1</v>
      </c>
      <c r="T229" s="11">
        <f t="shared" si="14"/>
        <v>7</v>
      </c>
      <c r="U229" s="381">
        <f t="shared" si="15"/>
        <v>8</v>
      </c>
    </row>
    <row r="230" spans="1:21" x14ac:dyDescent="0.25">
      <c r="A230" s="117">
        <v>1</v>
      </c>
      <c r="B230" s="118">
        <v>2</v>
      </c>
      <c r="C230" s="303">
        <f>TPG!J230</f>
        <v>0</v>
      </c>
      <c r="D230" s="120" t="b">
        <v>1</v>
      </c>
      <c r="E230" s="304" t="str">
        <f>RIGHT(TPG!C230,4)&amp;"."&amp;TPG!M230&amp;"."&amp;TPG!K230&amp;"."&amp;$C$5</f>
        <v>...Jn21</v>
      </c>
      <c r="F230" s="305">
        <f t="shared" ca="1" si="12"/>
        <v>44361</v>
      </c>
      <c r="G230" s="306">
        <f>TPG!S230</f>
        <v>0</v>
      </c>
      <c r="H230" s="124">
        <f t="shared" ca="1" si="13"/>
        <v>44361</v>
      </c>
      <c r="I230" s="125">
        <v>0</v>
      </c>
      <c r="J230" s="304" t="str">
        <f>LEFT(TPG!D230,20)&amp;"."&amp;TPGPAY!E230</f>
        <v>....Jn21</v>
      </c>
      <c r="K230" s="120" t="b">
        <v>1</v>
      </c>
      <c r="L230" s="126" t="s">
        <v>3686</v>
      </c>
      <c r="M230" s="120" t="b">
        <v>1</v>
      </c>
      <c r="N230" s="120" t="s">
        <v>3687</v>
      </c>
      <c r="O230" s="307">
        <f>TPG!I230</f>
        <v>0</v>
      </c>
      <c r="P230" s="120" t="b">
        <v>1</v>
      </c>
      <c r="Q230" s="120" t="b">
        <v>1</v>
      </c>
      <c r="R230" s="120" t="b">
        <v>1</v>
      </c>
      <c r="T230" s="11">
        <f t="shared" si="14"/>
        <v>7</v>
      </c>
      <c r="U230" s="381">
        <f t="shared" si="15"/>
        <v>8</v>
      </c>
    </row>
    <row r="231" spans="1:21" x14ac:dyDescent="0.25">
      <c r="A231" s="117">
        <v>1</v>
      </c>
      <c r="B231" s="118">
        <v>2</v>
      </c>
      <c r="C231" s="303">
        <f>TPG!J231</f>
        <v>0</v>
      </c>
      <c r="D231" s="120" t="b">
        <v>1</v>
      </c>
      <c r="E231" s="304" t="str">
        <f>RIGHT(TPG!C231,4)&amp;"."&amp;TPG!M231&amp;"."&amp;TPG!K231&amp;"."&amp;$C$5</f>
        <v>...Jn21</v>
      </c>
      <c r="F231" s="305">
        <f t="shared" ca="1" si="12"/>
        <v>44361</v>
      </c>
      <c r="G231" s="306">
        <f>TPG!S231</f>
        <v>0</v>
      </c>
      <c r="H231" s="124">
        <f t="shared" ca="1" si="13"/>
        <v>44361</v>
      </c>
      <c r="I231" s="125">
        <v>0</v>
      </c>
      <c r="J231" s="304" t="str">
        <f>LEFT(TPG!D231,20)&amp;"."&amp;TPGPAY!E231</f>
        <v>....Jn21</v>
      </c>
      <c r="K231" s="120" t="b">
        <v>1</v>
      </c>
      <c r="L231" s="126" t="s">
        <v>3686</v>
      </c>
      <c r="M231" s="120" t="b">
        <v>1</v>
      </c>
      <c r="N231" s="120" t="s">
        <v>3687</v>
      </c>
      <c r="O231" s="307">
        <f>TPG!I231</f>
        <v>0</v>
      </c>
      <c r="P231" s="120" t="b">
        <v>1</v>
      </c>
      <c r="Q231" s="120" t="b">
        <v>1</v>
      </c>
      <c r="R231" s="120" t="b">
        <v>1</v>
      </c>
      <c r="T231" s="11">
        <f t="shared" si="14"/>
        <v>7</v>
      </c>
      <c r="U231" s="381">
        <f t="shared" si="15"/>
        <v>8</v>
      </c>
    </row>
    <row r="232" spans="1:21" x14ac:dyDescent="0.25">
      <c r="A232" s="117">
        <v>1</v>
      </c>
      <c r="B232" s="118">
        <v>2</v>
      </c>
      <c r="C232" s="303">
        <f>TPG!J232</f>
        <v>0</v>
      </c>
      <c r="D232" s="120" t="b">
        <v>1</v>
      </c>
      <c r="E232" s="304" t="str">
        <f>RIGHT(TPG!C232,4)&amp;"."&amp;TPG!M232&amp;"."&amp;TPG!K232&amp;"."&amp;$C$5</f>
        <v>...Jn21</v>
      </c>
      <c r="F232" s="305">
        <f t="shared" ca="1" si="12"/>
        <v>44361</v>
      </c>
      <c r="G232" s="306">
        <f>TPG!S232</f>
        <v>0</v>
      </c>
      <c r="H232" s="124">
        <f t="shared" ca="1" si="13"/>
        <v>44361</v>
      </c>
      <c r="I232" s="125">
        <v>0</v>
      </c>
      <c r="J232" s="304" t="str">
        <f>LEFT(TPG!D232,20)&amp;"."&amp;TPGPAY!E232</f>
        <v>....Jn21</v>
      </c>
      <c r="K232" s="120" t="b">
        <v>1</v>
      </c>
      <c r="L232" s="126" t="s">
        <v>3686</v>
      </c>
      <c r="M232" s="120" t="b">
        <v>1</v>
      </c>
      <c r="N232" s="120" t="s">
        <v>3687</v>
      </c>
      <c r="O232" s="307">
        <f>TPG!I232</f>
        <v>0</v>
      </c>
      <c r="P232" s="120" t="b">
        <v>1</v>
      </c>
      <c r="Q232" s="120" t="b">
        <v>1</v>
      </c>
      <c r="R232" s="120" t="b">
        <v>1</v>
      </c>
      <c r="T232" s="11">
        <f t="shared" si="14"/>
        <v>7</v>
      </c>
      <c r="U232" s="381">
        <f t="shared" si="15"/>
        <v>8</v>
      </c>
    </row>
    <row r="233" spans="1:21" x14ac:dyDescent="0.25">
      <c r="A233" s="117">
        <v>1</v>
      </c>
      <c r="B233" s="118">
        <v>2</v>
      </c>
      <c r="C233" s="303">
        <f>TPG!J233</f>
        <v>0</v>
      </c>
      <c r="D233" s="120" t="b">
        <v>1</v>
      </c>
      <c r="E233" s="304" t="str">
        <f>RIGHT(TPG!C233,4)&amp;"."&amp;TPG!M233&amp;"."&amp;TPG!K233&amp;"."&amp;$C$5</f>
        <v>...Jn21</v>
      </c>
      <c r="F233" s="305">
        <f t="shared" ca="1" si="12"/>
        <v>44361</v>
      </c>
      <c r="G233" s="306">
        <f>TPG!S233</f>
        <v>0</v>
      </c>
      <c r="H233" s="124">
        <f t="shared" ca="1" si="13"/>
        <v>44361</v>
      </c>
      <c r="I233" s="125">
        <v>0</v>
      </c>
      <c r="J233" s="304" t="str">
        <f>LEFT(TPG!D233,20)&amp;"."&amp;TPGPAY!E233</f>
        <v>....Jn21</v>
      </c>
      <c r="K233" s="120" t="b">
        <v>1</v>
      </c>
      <c r="L233" s="126" t="s">
        <v>3686</v>
      </c>
      <c r="M233" s="120" t="b">
        <v>1</v>
      </c>
      <c r="N233" s="120" t="s">
        <v>3687</v>
      </c>
      <c r="O233" s="307">
        <f>TPG!I233</f>
        <v>0</v>
      </c>
      <c r="P233" s="120" t="b">
        <v>1</v>
      </c>
      <c r="Q233" s="120" t="b">
        <v>1</v>
      </c>
      <c r="R233" s="120" t="b">
        <v>1</v>
      </c>
      <c r="T233" s="11">
        <f t="shared" si="14"/>
        <v>7</v>
      </c>
      <c r="U233" s="381">
        <f t="shared" si="15"/>
        <v>8</v>
      </c>
    </row>
    <row r="234" spans="1:21" x14ac:dyDescent="0.25">
      <c r="A234" s="117">
        <v>1</v>
      </c>
      <c r="B234" s="118">
        <v>2</v>
      </c>
      <c r="C234" s="303">
        <f>TPG!J234</f>
        <v>0</v>
      </c>
      <c r="D234" s="120" t="b">
        <v>1</v>
      </c>
      <c r="E234" s="304" t="str">
        <f>RIGHT(TPG!C234,4)&amp;"."&amp;TPG!M234&amp;"."&amp;TPG!K234&amp;"."&amp;$C$5</f>
        <v>...Jn21</v>
      </c>
      <c r="F234" s="305">
        <f t="shared" ca="1" si="12"/>
        <v>44361</v>
      </c>
      <c r="G234" s="306">
        <f>TPG!S234</f>
        <v>0</v>
      </c>
      <c r="H234" s="124">
        <f t="shared" ca="1" si="13"/>
        <v>44361</v>
      </c>
      <c r="I234" s="125">
        <v>0</v>
      </c>
      <c r="J234" s="304" t="str">
        <f>LEFT(TPG!D234,20)&amp;"."&amp;TPGPAY!E234</f>
        <v>....Jn21</v>
      </c>
      <c r="K234" s="120" t="b">
        <v>1</v>
      </c>
      <c r="L234" s="126" t="s">
        <v>3686</v>
      </c>
      <c r="M234" s="120" t="b">
        <v>1</v>
      </c>
      <c r="N234" s="120" t="s">
        <v>3687</v>
      </c>
      <c r="O234" s="307">
        <f>TPG!I234</f>
        <v>0</v>
      </c>
      <c r="P234" s="120" t="b">
        <v>1</v>
      </c>
      <c r="Q234" s="120" t="b">
        <v>1</v>
      </c>
      <c r="R234" s="120" t="b">
        <v>1</v>
      </c>
      <c r="T234" s="11">
        <f t="shared" si="14"/>
        <v>7</v>
      </c>
      <c r="U234" s="381">
        <f t="shared" si="15"/>
        <v>8</v>
      </c>
    </row>
    <row r="235" spans="1:21" x14ac:dyDescent="0.25">
      <c r="A235" s="117">
        <v>1</v>
      </c>
      <c r="B235" s="118">
        <v>2</v>
      </c>
      <c r="C235" s="303">
        <f>TPG!J235</f>
        <v>0</v>
      </c>
      <c r="D235" s="120" t="b">
        <v>1</v>
      </c>
      <c r="E235" s="304" t="str">
        <f>RIGHT(TPG!C235,4)&amp;"."&amp;TPG!M235&amp;"."&amp;TPG!K235&amp;"."&amp;$C$5</f>
        <v>...Jn21</v>
      </c>
      <c r="F235" s="305">
        <f t="shared" ca="1" si="12"/>
        <v>44361</v>
      </c>
      <c r="G235" s="306">
        <f>TPG!S235</f>
        <v>0</v>
      </c>
      <c r="H235" s="124">
        <f t="shared" ca="1" si="13"/>
        <v>44361</v>
      </c>
      <c r="I235" s="125">
        <v>0</v>
      </c>
      <c r="J235" s="304" t="str">
        <f>LEFT(TPG!D235,20)&amp;"."&amp;TPGPAY!E235</f>
        <v>....Jn21</v>
      </c>
      <c r="K235" s="120" t="b">
        <v>1</v>
      </c>
      <c r="L235" s="126" t="s">
        <v>3686</v>
      </c>
      <c r="M235" s="120" t="b">
        <v>1</v>
      </c>
      <c r="N235" s="120" t="s">
        <v>3687</v>
      </c>
      <c r="O235" s="307">
        <f>TPG!I235</f>
        <v>0</v>
      </c>
      <c r="P235" s="120" t="b">
        <v>1</v>
      </c>
      <c r="Q235" s="120" t="b">
        <v>1</v>
      </c>
      <c r="R235" s="120" t="b">
        <v>1</v>
      </c>
      <c r="T235" s="11">
        <f t="shared" si="14"/>
        <v>7</v>
      </c>
      <c r="U235" s="381">
        <f t="shared" si="15"/>
        <v>8</v>
      </c>
    </row>
    <row r="236" spans="1:21" x14ac:dyDescent="0.25">
      <c r="A236" s="117">
        <v>1</v>
      </c>
      <c r="B236" s="118">
        <v>2</v>
      </c>
      <c r="C236" s="303">
        <f>TPG!J236</f>
        <v>0</v>
      </c>
      <c r="D236" s="120" t="b">
        <v>1</v>
      </c>
      <c r="E236" s="304" t="str">
        <f>RIGHT(TPG!C236,4)&amp;"."&amp;TPG!M236&amp;"."&amp;TPG!K236&amp;"."&amp;$C$5</f>
        <v>...Jn21</v>
      </c>
      <c r="F236" s="305">
        <f t="shared" ca="1" si="12"/>
        <v>44361</v>
      </c>
      <c r="G236" s="306">
        <f>TPG!S236</f>
        <v>0</v>
      </c>
      <c r="H236" s="124">
        <f t="shared" ca="1" si="13"/>
        <v>44361</v>
      </c>
      <c r="I236" s="125">
        <v>0</v>
      </c>
      <c r="J236" s="304" t="str">
        <f>LEFT(TPG!D236,20)&amp;"."&amp;TPGPAY!E236</f>
        <v>....Jn21</v>
      </c>
      <c r="K236" s="120" t="b">
        <v>1</v>
      </c>
      <c r="L236" s="126" t="s">
        <v>3686</v>
      </c>
      <c r="M236" s="120" t="b">
        <v>1</v>
      </c>
      <c r="N236" s="120" t="s">
        <v>3687</v>
      </c>
      <c r="O236" s="307">
        <f>TPG!I236</f>
        <v>0</v>
      </c>
      <c r="P236" s="120" t="b">
        <v>1</v>
      </c>
      <c r="Q236" s="120" t="b">
        <v>1</v>
      </c>
      <c r="R236" s="120" t="b">
        <v>1</v>
      </c>
      <c r="T236" s="11">
        <f t="shared" si="14"/>
        <v>7</v>
      </c>
      <c r="U236" s="381">
        <f t="shared" si="15"/>
        <v>8</v>
      </c>
    </row>
    <row r="237" spans="1:21" x14ac:dyDescent="0.25">
      <c r="A237" s="117">
        <v>1</v>
      </c>
      <c r="B237" s="118">
        <v>2</v>
      </c>
      <c r="C237" s="303">
        <f>TPG!J237</f>
        <v>0</v>
      </c>
      <c r="D237" s="120" t="b">
        <v>1</v>
      </c>
      <c r="E237" s="304" t="str">
        <f>RIGHT(TPG!C237,4)&amp;"."&amp;TPG!M237&amp;"."&amp;TPG!K237&amp;"."&amp;$C$5</f>
        <v>...Jn21</v>
      </c>
      <c r="F237" s="305">
        <f t="shared" ca="1" si="12"/>
        <v>44361</v>
      </c>
      <c r="G237" s="306">
        <f>TPG!S237</f>
        <v>0</v>
      </c>
      <c r="H237" s="124">
        <f t="shared" ca="1" si="13"/>
        <v>44361</v>
      </c>
      <c r="I237" s="125">
        <v>0</v>
      </c>
      <c r="J237" s="304" t="str">
        <f>LEFT(TPG!D237,20)&amp;"."&amp;TPGPAY!E237</f>
        <v>....Jn21</v>
      </c>
      <c r="K237" s="120" t="b">
        <v>1</v>
      </c>
      <c r="L237" s="126" t="s">
        <v>3686</v>
      </c>
      <c r="M237" s="120" t="b">
        <v>1</v>
      </c>
      <c r="N237" s="120" t="s">
        <v>3687</v>
      </c>
      <c r="O237" s="307">
        <f>TPG!I237</f>
        <v>0</v>
      </c>
      <c r="P237" s="120" t="b">
        <v>1</v>
      </c>
      <c r="Q237" s="120" t="b">
        <v>1</v>
      </c>
      <c r="R237" s="120" t="b">
        <v>1</v>
      </c>
      <c r="T237" s="11">
        <f t="shared" si="14"/>
        <v>7</v>
      </c>
      <c r="U237" s="381">
        <f t="shared" si="15"/>
        <v>8</v>
      </c>
    </row>
    <row r="238" spans="1:21" x14ac:dyDescent="0.25">
      <c r="A238" s="117">
        <v>1</v>
      </c>
      <c r="B238" s="118">
        <v>2</v>
      </c>
      <c r="C238" s="303">
        <f>TPG!J238</f>
        <v>0</v>
      </c>
      <c r="D238" s="120" t="b">
        <v>1</v>
      </c>
      <c r="E238" s="304" t="str">
        <f>RIGHT(TPG!C238,4)&amp;"."&amp;TPG!M238&amp;"."&amp;TPG!K238&amp;"."&amp;$C$5</f>
        <v>...Jn21</v>
      </c>
      <c r="F238" s="305">
        <f t="shared" ca="1" si="12"/>
        <v>44361</v>
      </c>
      <c r="G238" s="306">
        <f>TPG!S238</f>
        <v>0</v>
      </c>
      <c r="H238" s="124">
        <f t="shared" ca="1" si="13"/>
        <v>44361</v>
      </c>
      <c r="I238" s="125">
        <v>0</v>
      </c>
      <c r="J238" s="304" t="str">
        <f>LEFT(TPG!D238,20)&amp;"."&amp;TPGPAY!E238</f>
        <v>....Jn21</v>
      </c>
      <c r="K238" s="120" t="b">
        <v>1</v>
      </c>
      <c r="L238" s="126" t="s">
        <v>3686</v>
      </c>
      <c r="M238" s="120" t="b">
        <v>1</v>
      </c>
      <c r="N238" s="120" t="s">
        <v>3687</v>
      </c>
      <c r="O238" s="307">
        <f>TPG!I238</f>
        <v>0</v>
      </c>
      <c r="P238" s="120" t="b">
        <v>1</v>
      </c>
      <c r="Q238" s="120" t="b">
        <v>1</v>
      </c>
      <c r="R238" s="120" t="b">
        <v>1</v>
      </c>
      <c r="T238" s="11">
        <f t="shared" si="14"/>
        <v>7</v>
      </c>
      <c r="U238" s="381">
        <f t="shared" si="15"/>
        <v>8</v>
      </c>
    </row>
    <row r="239" spans="1:21" x14ac:dyDescent="0.25">
      <c r="A239" s="117">
        <v>1</v>
      </c>
      <c r="B239" s="118">
        <v>2</v>
      </c>
      <c r="C239" s="303">
        <f>TPG!J239</f>
        <v>0</v>
      </c>
      <c r="D239" s="120" t="b">
        <v>1</v>
      </c>
      <c r="E239" s="304" t="str">
        <f>RIGHT(TPG!C239,4)&amp;"."&amp;TPG!M239&amp;"."&amp;TPG!K239&amp;"."&amp;$C$5</f>
        <v>...Jn21</v>
      </c>
      <c r="F239" s="305">
        <f t="shared" ca="1" si="12"/>
        <v>44361</v>
      </c>
      <c r="G239" s="306">
        <f>TPG!S239</f>
        <v>0</v>
      </c>
      <c r="H239" s="124">
        <f t="shared" ca="1" si="13"/>
        <v>44361</v>
      </c>
      <c r="I239" s="125">
        <v>0</v>
      </c>
      <c r="J239" s="304" t="str">
        <f>LEFT(TPG!D239,20)&amp;"."&amp;TPGPAY!E239</f>
        <v>....Jn21</v>
      </c>
      <c r="K239" s="120" t="b">
        <v>1</v>
      </c>
      <c r="L239" s="126" t="s">
        <v>3686</v>
      </c>
      <c r="M239" s="120" t="b">
        <v>1</v>
      </c>
      <c r="N239" s="120" t="s">
        <v>3687</v>
      </c>
      <c r="O239" s="307">
        <f>TPG!I239</f>
        <v>0</v>
      </c>
      <c r="P239" s="120" t="b">
        <v>1</v>
      </c>
      <c r="Q239" s="120" t="b">
        <v>1</v>
      </c>
      <c r="R239" s="120" t="b">
        <v>1</v>
      </c>
      <c r="T239" s="11">
        <f t="shared" si="14"/>
        <v>7</v>
      </c>
      <c r="U239" s="381">
        <f t="shared" si="15"/>
        <v>8</v>
      </c>
    </row>
    <row r="240" spans="1:21" x14ac:dyDescent="0.25">
      <c r="A240" s="117">
        <v>1</v>
      </c>
      <c r="B240" s="118">
        <v>2</v>
      </c>
      <c r="C240" s="303">
        <f>TPG!J240</f>
        <v>0</v>
      </c>
      <c r="D240" s="120" t="b">
        <v>1</v>
      </c>
      <c r="E240" s="304" t="str">
        <f>RIGHT(TPG!C240,4)&amp;"."&amp;TPG!M240&amp;"."&amp;TPG!K240&amp;"."&amp;$C$5</f>
        <v>...Jn21</v>
      </c>
      <c r="F240" s="305">
        <f t="shared" ca="1" si="12"/>
        <v>44361</v>
      </c>
      <c r="G240" s="306">
        <f>TPG!S240</f>
        <v>0</v>
      </c>
      <c r="H240" s="124">
        <f t="shared" ca="1" si="13"/>
        <v>44361</v>
      </c>
      <c r="I240" s="125">
        <v>0</v>
      </c>
      <c r="J240" s="304" t="str">
        <f>LEFT(TPG!D240,20)&amp;"."&amp;TPGPAY!E240</f>
        <v>....Jn21</v>
      </c>
      <c r="K240" s="120" t="b">
        <v>1</v>
      </c>
      <c r="L240" s="126" t="s">
        <v>3686</v>
      </c>
      <c r="M240" s="120" t="b">
        <v>1</v>
      </c>
      <c r="N240" s="120" t="s">
        <v>3687</v>
      </c>
      <c r="O240" s="307">
        <f>TPG!I240</f>
        <v>0</v>
      </c>
      <c r="P240" s="120" t="b">
        <v>1</v>
      </c>
      <c r="Q240" s="120" t="b">
        <v>1</v>
      </c>
      <c r="R240" s="120" t="b">
        <v>1</v>
      </c>
      <c r="T240" s="11">
        <f t="shared" si="14"/>
        <v>7</v>
      </c>
      <c r="U240" s="381">
        <f t="shared" si="15"/>
        <v>8</v>
      </c>
    </row>
    <row r="241" spans="1:21" x14ac:dyDescent="0.25">
      <c r="A241" s="117">
        <v>1</v>
      </c>
      <c r="B241" s="118">
        <v>2</v>
      </c>
      <c r="C241" s="303">
        <f>TPG!J241</f>
        <v>0</v>
      </c>
      <c r="D241" s="120" t="b">
        <v>1</v>
      </c>
      <c r="E241" s="304" t="str">
        <f>RIGHT(TPG!C241,4)&amp;"."&amp;TPG!M241&amp;"."&amp;TPG!K241&amp;"."&amp;$C$5</f>
        <v>...Jn21</v>
      </c>
      <c r="F241" s="305">
        <f t="shared" ca="1" si="12"/>
        <v>44361</v>
      </c>
      <c r="G241" s="306">
        <f>TPG!S241</f>
        <v>0</v>
      </c>
      <c r="H241" s="124">
        <f t="shared" ca="1" si="13"/>
        <v>44361</v>
      </c>
      <c r="I241" s="125">
        <v>0</v>
      </c>
      <c r="J241" s="304" t="str">
        <f>LEFT(TPG!D241,20)&amp;"."&amp;TPGPAY!E241</f>
        <v>....Jn21</v>
      </c>
      <c r="K241" s="120" t="b">
        <v>1</v>
      </c>
      <c r="L241" s="126" t="s">
        <v>3686</v>
      </c>
      <c r="M241" s="120" t="b">
        <v>1</v>
      </c>
      <c r="N241" s="120" t="s">
        <v>3687</v>
      </c>
      <c r="O241" s="307">
        <f>TPG!I241</f>
        <v>0</v>
      </c>
      <c r="P241" s="120" t="b">
        <v>1</v>
      </c>
      <c r="Q241" s="120" t="b">
        <v>1</v>
      </c>
      <c r="R241" s="120" t="b">
        <v>1</v>
      </c>
      <c r="T241" s="11">
        <f t="shared" si="14"/>
        <v>7</v>
      </c>
      <c r="U241" s="381">
        <f t="shared" si="15"/>
        <v>8</v>
      </c>
    </row>
    <row r="242" spans="1:21" x14ac:dyDescent="0.25">
      <c r="A242" s="117">
        <v>1</v>
      </c>
      <c r="B242" s="118">
        <v>2</v>
      </c>
      <c r="C242" s="303">
        <f>TPG!J242</f>
        <v>0</v>
      </c>
      <c r="D242" s="120" t="b">
        <v>1</v>
      </c>
      <c r="E242" s="304" t="str">
        <f>RIGHT(TPG!C242,4)&amp;"."&amp;TPG!M242&amp;"."&amp;TPG!K242&amp;"."&amp;$C$5</f>
        <v>...Jn21</v>
      </c>
      <c r="F242" s="305">
        <f t="shared" ca="1" si="12"/>
        <v>44361</v>
      </c>
      <c r="G242" s="306">
        <f>TPG!S242</f>
        <v>0</v>
      </c>
      <c r="H242" s="124">
        <f t="shared" ca="1" si="13"/>
        <v>44361</v>
      </c>
      <c r="I242" s="125">
        <v>0</v>
      </c>
      <c r="J242" s="304" t="str">
        <f>LEFT(TPG!D242,20)&amp;"."&amp;TPGPAY!E242</f>
        <v>....Jn21</v>
      </c>
      <c r="K242" s="120" t="b">
        <v>1</v>
      </c>
      <c r="L242" s="126" t="s">
        <v>3686</v>
      </c>
      <c r="M242" s="120" t="b">
        <v>1</v>
      </c>
      <c r="N242" s="120" t="s">
        <v>3687</v>
      </c>
      <c r="O242" s="307">
        <f>TPG!I242</f>
        <v>0</v>
      </c>
      <c r="P242" s="120" t="b">
        <v>1</v>
      </c>
      <c r="Q242" s="120" t="b">
        <v>1</v>
      </c>
      <c r="R242" s="120" t="b">
        <v>1</v>
      </c>
      <c r="T242" s="11">
        <f t="shared" si="14"/>
        <v>7</v>
      </c>
      <c r="U242" s="381">
        <f t="shared" si="15"/>
        <v>8</v>
      </c>
    </row>
    <row r="243" spans="1:21" x14ac:dyDescent="0.25">
      <c r="A243" s="117">
        <v>1</v>
      </c>
      <c r="B243" s="118">
        <v>2</v>
      </c>
      <c r="C243" s="303">
        <f>TPG!J243</f>
        <v>0</v>
      </c>
      <c r="D243" s="120" t="b">
        <v>1</v>
      </c>
      <c r="E243" s="304" t="str">
        <f>RIGHT(TPG!C243,4)&amp;"."&amp;TPG!M243&amp;"."&amp;TPG!K243&amp;"."&amp;$C$5</f>
        <v>...Jn21</v>
      </c>
      <c r="F243" s="305">
        <f t="shared" ca="1" si="12"/>
        <v>44361</v>
      </c>
      <c r="G243" s="306">
        <f>TPG!S243</f>
        <v>0</v>
      </c>
      <c r="H243" s="124">
        <f t="shared" ca="1" si="13"/>
        <v>44361</v>
      </c>
      <c r="I243" s="125">
        <v>0</v>
      </c>
      <c r="J243" s="304" t="str">
        <f>LEFT(TPG!D243,20)&amp;"."&amp;TPGPAY!E243</f>
        <v>....Jn21</v>
      </c>
      <c r="K243" s="120" t="b">
        <v>1</v>
      </c>
      <c r="L243" s="126" t="s">
        <v>3686</v>
      </c>
      <c r="M243" s="120" t="b">
        <v>1</v>
      </c>
      <c r="N243" s="120" t="s">
        <v>3687</v>
      </c>
      <c r="O243" s="307">
        <f>TPG!I243</f>
        <v>0</v>
      </c>
      <c r="P243" s="120" t="b">
        <v>1</v>
      </c>
      <c r="Q243" s="120" t="b">
        <v>1</v>
      </c>
      <c r="R243" s="120" t="b">
        <v>1</v>
      </c>
      <c r="T243" s="11">
        <f t="shared" si="14"/>
        <v>7</v>
      </c>
      <c r="U243" s="381">
        <f t="shared" si="15"/>
        <v>8</v>
      </c>
    </row>
    <row r="244" spans="1:21" x14ac:dyDescent="0.25">
      <c r="A244" s="117">
        <v>1</v>
      </c>
      <c r="B244" s="118">
        <v>2</v>
      </c>
      <c r="C244" s="303">
        <f>TPG!J244</f>
        <v>0</v>
      </c>
      <c r="D244" s="120" t="b">
        <v>1</v>
      </c>
      <c r="E244" s="304" t="str">
        <f>RIGHT(TPG!C244,4)&amp;"."&amp;TPG!M244&amp;"."&amp;TPG!K244&amp;"."&amp;$C$5</f>
        <v>...Jn21</v>
      </c>
      <c r="F244" s="305">
        <f t="shared" ca="1" si="12"/>
        <v>44361</v>
      </c>
      <c r="G244" s="306">
        <f>TPG!S244</f>
        <v>0</v>
      </c>
      <c r="H244" s="124">
        <f t="shared" ca="1" si="13"/>
        <v>44361</v>
      </c>
      <c r="I244" s="125">
        <v>0</v>
      </c>
      <c r="J244" s="304" t="str">
        <f>LEFT(TPG!D244,20)&amp;"."&amp;TPGPAY!E244</f>
        <v>....Jn21</v>
      </c>
      <c r="K244" s="120" t="b">
        <v>1</v>
      </c>
      <c r="L244" s="126" t="s">
        <v>3686</v>
      </c>
      <c r="M244" s="120" t="b">
        <v>1</v>
      </c>
      <c r="N244" s="120" t="s">
        <v>3687</v>
      </c>
      <c r="O244" s="307">
        <f>TPG!I244</f>
        <v>0</v>
      </c>
      <c r="P244" s="120" t="b">
        <v>1</v>
      </c>
      <c r="Q244" s="120" t="b">
        <v>1</v>
      </c>
      <c r="R244" s="120" t="b">
        <v>1</v>
      </c>
      <c r="T244" s="11">
        <f t="shared" si="14"/>
        <v>7</v>
      </c>
      <c r="U244" s="381">
        <f t="shared" si="15"/>
        <v>8</v>
      </c>
    </row>
    <row r="245" spans="1:21" x14ac:dyDescent="0.25">
      <c r="A245" s="117">
        <v>1</v>
      </c>
      <c r="B245" s="118">
        <v>2</v>
      </c>
      <c r="C245" s="303">
        <f>TPG!J245</f>
        <v>0</v>
      </c>
      <c r="D245" s="120" t="b">
        <v>1</v>
      </c>
      <c r="E245" s="304" t="str">
        <f>RIGHT(TPG!C245,4)&amp;"."&amp;TPG!M245&amp;"."&amp;TPG!K245&amp;"."&amp;$C$5</f>
        <v>...Jn21</v>
      </c>
      <c r="F245" s="305">
        <f t="shared" ca="1" si="12"/>
        <v>44361</v>
      </c>
      <c r="G245" s="306">
        <f>TPG!S245</f>
        <v>0</v>
      </c>
      <c r="H245" s="124">
        <f t="shared" ca="1" si="13"/>
        <v>44361</v>
      </c>
      <c r="I245" s="125">
        <v>0</v>
      </c>
      <c r="J245" s="304" t="str">
        <f>LEFT(TPG!D245,20)&amp;"."&amp;TPGPAY!E245</f>
        <v>....Jn21</v>
      </c>
      <c r="K245" s="120" t="b">
        <v>1</v>
      </c>
      <c r="L245" s="126" t="s">
        <v>3686</v>
      </c>
      <c r="M245" s="120" t="b">
        <v>1</v>
      </c>
      <c r="N245" s="120" t="s">
        <v>3687</v>
      </c>
      <c r="O245" s="307">
        <f>TPG!I245</f>
        <v>0</v>
      </c>
      <c r="P245" s="120" t="b">
        <v>1</v>
      </c>
      <c r="Q245" s="120" t="b">
        <v>1</v>
      </c>
      <c r="R245" s="120" t="b">
        <v>1</v>
      </c>
      <c r="T245" s="11">
        <f t="shared" si="14"/>
        <v>7</v>
      </c>
      <c r="U245" s="381">
        <f t="shared" si="15"/>
        <v>8</v>
      </c>
    </row>
    <row r="246" spans="1:21" x14ac:dyDescent="0.25">
      <c r="A246" s="117">
        <v>1</v>
      </c>
      <c r="B246" s="118">
        <v>2</v>
      </c>
      <c r="C246" s="303">
        <f>TPG!J246</f>
        <v>0</v>
      </c>
      <c r="D246" s="120" t="b">
        <v>1</v>
      </c>
      <c r="E246" s="304" t="str">
        <f>RIGHT(TPG!C246,4)&amp;"."&amp;TPG!M246&amp;"."&amp;TPG!K246&amp;"."&amp;$C$5</f>
        <v>...Jn21</v>
      </c>
      <c r="F246" s="305">
        <f t="shared" ca="1" si="12"/>
        <v>44361</v>
      </c>
      <c r="G246" s="306">
        <f>TPG!S246</f>
        <v>0</v>
      </c>
      <c r="H246" s="124">
        <f t="shared" ca="1" si="13"/>
        <v>44361</v>
      </c>
      <c r="I246" s="125">
        <v>0</v>
      </c>
      <c r="J246" s="304" t="str">
        <f>LEFT(TPG!D246,20)&amp;"."&amp;TPGPAY!E246</f>
        <v>....Jn21</v>
      </c>
      <c r="K246" s="120" t="b">
        <v>1</v>
      </c>
      <c r="L246" s="126" t="s">
        <v>3686</v>
      </c>
      <c r="M246" s="120" t="b">
        <v>1</v>
      </c>
      <c r="N246" s="120" t="s">
        <v>3687</v>
      </c>
      <c r="O246" s="307">
        <f>TPG!I246</f>
        <v>0</v>
      </c>
      <c r="P246" s="120" t="b">
        <v>1</v>
      </c>
      <c r="Q246" s="120" t="b">
        <v>1</v>
      </c>
      <c r="R246" s="120" t="b">
        <v>1</v>
      </c>
      <c r="T246" s="11">
        <f t="shared" si="14"/>
        <v>7</v>
      </c>
      <c r="U246" s="381">
        <f t="shared" si="15"/>
        <v>8</v>
      </c>
    </row>
    <row r="247" spans="1:21" x14ac:dyDescent="0.25">
      <c r="A247" s="117">
        <v>1</v>
      </c>
      <c r="B247" s="118">
        <v>2</v>
      </c>
      <c r="C247" s="303">
        <f>TPG!J247</f>
        <v>0</v>
      </c>
      <c r="D247" s="120" t="b">
        <v>1</v>
      </c>
      <c r="E247" s="304" t="str">
        <f>RIGHT(TPG!C247,4)&amp;"."&amp;TPG!M247&amp;"."&amp;TPG!K247&amp;"."&amp;$C$5</f>
        <v>...Jn21</v>
      </c>
      <c r="F247" s="305">
        <f t="shared" ca="1" si="12"/>
        <v>44361</v>
      </c>
      <c r="G247" s="306">
        <f>TPG!S247</f>
        <v>0</v>
      </c>
      <c r="H247" s="124">
        <f t="shared" ca="1" si="13"/>
        <v>44361</v>
      </c>
      <c r="I247" s="125">
        <v>0</v>
      </c>
      <c r="J247" s="304" t="str">
        <f>LEFT(TPG!D247,20)&amp;"."&amp;TPGPAY!E247</f>
        <v>....Jn21</v>
      </c>
      <c r="K247" s="120" t="b">
        <v>1</v>
      </c>
      <c r="L247" s="126" t="s">
        <v>3686</v>
      </c>
      <c r="M247" s="120" t="b">
        <v>1</v>
      </c>
      <c r="N247" s="120" t="s">
        <v>3687</v>
      </c>
      <c r="O247" s="307">
        <f>TPG!I247</f>
        <v>0</v>
      </c>
      <c r="P247" s="120" t="b">
        <v>1</v>
      </c>
      <c r="Q247" s="120" t="b">
        <v>1</v>
      </c>
      <c r="R247" s="120" t="b">
        <v>1</v>
      </c>
      <c r="T247" s="11">
        <f t="shared" si="14"/>
        <v>7</v>
      </c>
      <c r="U247" s="381">
        <f t="shared" si="15"/>
        <v>8</v>
      </c>
    </row>
    <row r="248" spans="1:21" x14ac:dyDescent="0.25">
      <c r="A248" s="117">
        <v>1</v>
      </c>
      <c r="B248" s="118">
        <v>2</v>
      </c>
      <c r="C248" s="303">
        <f>TPG!J248</f>
        <v>0</v>
      </c>
      <c r="D248" s="120" t="b">
        <v>1</v>
      </c>
      <c r="E248" s="304" t="str">
        <f>RIGHT(TPG!C248,4)&amp;"."&amp;TPG!M248&amp;"."&amp;TPG!K248&amp;"."&amp;$C$5</f>
        <v>...Jn21</v>
      </c>
      <c r="F248" s="305">
        <f t="shared" ca="1" si="12"/>
        <v>44361</v>
      </c>
      <c r="G248" s="306">
        <f>TPG!S248</f>
        <v>0</v>
      </c>
      <c r="H248" s="124">
        <f t="shared" ca="1" si="13"/>
        <v>44361</v>
      </c>
      <c r="I248" s="125">
        <v>0</v>
      </c>
      <c r="J248" s="304" t="str">
        <f>LEFT(TPG!D248,20)&amp;"."&amp;TPGPAY!E248</f>
        <v>....Jn21</v>
      </c>
      <c r="K248" s="120" t="b">
        <v>1</v>
      </c>
      <c r="L248" s="126" t="s">
        <v>3686</v>
      </c>
      <c r="M248" s="120" t="b">
        <v>1</v>
      </c>
      <c r="N248" s="120" t="s">
        <v>3687</v>
      </c>
      <c r="O248" s="307">
        <f>TPG!I248</f>
        <v>0</v>
      </c>
      <c r="P248" s="120" t="b">
        <v>1</v>
      </c>
      <c r="Q248" s="120" t="b">
        <v>1</v>
      </c>
      <c r="R248" s="120" t="b">
        <v>1</v>
      </c>
      <c r="T248" s="11">
        <f t="shared" si="14"/>
        <v>7</v>
      </c>
      <c r="U248" s="381">
        <f t="shared" si="15"/>
        <v>8</v>
      </c>
    </row>
    <row r="249" spans="1:21" x14ac:dyDescent="0.25">
      <c r="A249" s="117">
        <v>1</v>
      </c>
      <c r="B249" s="118">
        <v>2</v>
      </c>
      <c r="C249" s="303">
        <f>TPG!J249</f>
        <v>0</v>
      </c>
      <c r="D249" s="120" t="b">
        <v>1</v>
      </c>
      <c r="E249" s="304" t="str">
        <f>RIGHT(TPG!C249,4)&amp;"."&amp;TPG!M249&amp;"."&amp;TPG!K249&amp;"."&amp;$C$5</f>
        <v>...Jn21</v>
      </c>
      <c r="F249" s="305">
        <f t="shared" ca="1" si="12"/>
        <v>44361</v>
      </c>
      <c r="G249" s="306">
        <f>TPG!S249</f>
        <v>0</v>
      </c>
      <c r="H249" s="124">
        <f t="shared" ca="1" si="13"/>
        <v>44361</v>
      </c>
      <c r="I249" s="125">
        <v>0</v>
      </c>
      <c r="J249" s="304" t="str">
        <f>LEFT(TPG!D249,20)&amp;"."&amp;TPGPAY!E249</f>
        <v>....Jn21</v>
      </c>
      <c r="K249" s="120" t="b">
        <v>1</v>
      </c>
      <c r="L249" s="126" t="s">
        <v>3686</v>
      </c>
      <c r="M249" s="120" t="b">
        <v>1</v>
      </c>
      <c r="N249" s="120" t="s">
        <v>3687</v>
      </c>
      <c r="O249" s="307">
        <f>TPG!I249</f>
        <v>0</v>
      </c>
      <c r="P249" s="120" t="b">
        <v>1</v>
      </c>
      <c r="Q249" s="120" t="b">
        <v>1</v>
      </c>
      <c r="R249" s="120" t="b">
        <v>1</v>
      </c>
      <c r="T249" s="11">
        <f t="shared" si="14"/>
        <v>7</v>
      </c>
      <c r="U249" s="381">
        <f t="shared" si="15"/>
        <v>8</v>
      </c>
    </row>
    <row r="250" spans="1:21" x14ac:dyDescent="0.25">
      <c r="A250" s="117">
        <v>1</v>
      </c>
      <c r="B250" s="118">
        <v>2</v>
      </c>
      <c r="C250" s="303">
        <f>TPG!J250</f>
        <v>0</v>
      </c>
      <c r="D250" s="120" t="b">
        <v>1</v>
      </c>
      <c r="E250" s="304" t="str">
        <f>RIGHT(TPG!C250,4)&amp;"."&amp;TPG!M250&amp;"."&amp;TPG!K250&amp;"."&amp;$C$5</f>
        <v>...Jn21</v>
      </c>
      <c r="F250" s="305">
        <f t="shared" ca="1" si="12"/>
        <v>44361</v>
      </c>
      <c r="G250" s="306">
        <f>TPG!S250</f>
        <v>0</v>
      </c>
      <c r="H250" s="124">
        <f t="shared" ca="1" si="13"/>
        <v>44361</v>
      </c>
      <c r="I250" s="125">
        <v>0</v>
      </c>
      <c r="J250" s="304" t="str">
        <f>LEFT(TPG!D250,20)&amp;"."&amp;TPGPAY!E250</f>
        <v>....Jn21</v>
      </c>
      <c r="K250" s="120" t="b">
        <v>1</v>
      </c>
      <c r="L250" s="126" t="s">
        <v>3686</v>
      </c>
      <c r="M250" s="120" t="b">
        <v>1</v>
      </c>
      <c r="N250" s="120" t="s">
        <v>3687</v>
      </c>
      <c r="O250" s="307">
        <f>TPG!I250</f>
        <v>0</v>
      </c>
      <c r="P250" s="120" t="b">
        <v>1</v>
      </c>
      <c r="Q250" s="120" t="b">
        <v>1</v>
      </c>
      <c r="R250" s="120" t="b">
        <v>1</v>
      </c>
      <c r="T250" s="11">
        <f t="shared" si="14"/>
        <v>7</v>
      </c>
      <c r="U250" s="381">
        <f t="shared" si="15"/>
        <v>8</v>
      </c>
    </row>
    <row r="251" spans="1:21" x14ac:dyDescent="0.25">
      <c r="A251" s="117">
        <v>1</v>
      </c>
      <c r="B251" s="118">
        <v>2</v>
      </c>
      <c r="C251" s="303">
        <f>TPG!J251</f>
        <v>0</v>
      </c>
      <c r="D251" s="120" t="b">
        <v>1</v>
      </c>
      <c r="E251" s="304" t="str">
        <f>RIGHT(TPG!C251,4)&amp;"."&amp;TPG!M251&amp;"."&amp;TPG!K251&amp;"."&amp;$C$5</f>
        <v>...Jn21</v>
      </c>
      <c r="F251" s="305">
        <f t="shared" ca="1" si="12"/>
        <v>44361</v>
      </c>
      <c r="G251" s="306">
        <f>TPG!S251</f>
        <v>0</v>
      </c>
      <c r="H251" s="124">
        <f t="shared" ca="1" si="13"/>
        <v>44361</v>
      </c>
      <c r="I251" s="125">
        <v>0</v>
      </c>
      <c r="J251" s="304" t="str">
        <f>LEFT(TPG!D251,20)&amp;"."&amp;TPGPAY!E251</f>
        <v>....Jn21</v>
      </c>
      <c r="K251" s="120" t="b">
        <v>1</v>
      </c>
      <c r="L251" s="126" t="s">
        <v>3686</v>
      </c>
      <c r="M251" s="120" t="b">
        <v>1</v>
      </c>
      <c r="N251" s="120" t="s">
        <v>3687</v>
      </c>
      <c r="O251" s="307">
        <f>TPG!I251</f>
        <v>0</v>
      </c>
      <c r="P251" s="120" t="b">
        <v>1</v>
      </c>
      <c r="Q251" s="120" t="b">
        <v>1</v>
      </c>
      <c r="R251" s="120" t="b">
        <v>1</v>
      </c>
      <c r="T251" s="11">
        <f t="shared" si="14"/>
        <v>7</v>
      </c>
      <c r="U251" s="381">
        <f t="shared" si="15"/>
        <v>8</v>
      </c>
    </row>
    <row r="252" spans="1:21" x14ac:dyDescent="0.25">
      <c r="A252" s="117">
        <v>1</v>
      </c>
      <c r="B252" s="118">
        <v>2</v>
      </c>
      <c r="C252" s="303">
        <f>TPG!J252</f>
        <v>0</v>
      </c>
      <c r="D252" s="120" t="b">
        <v>1</v>
      </c>
      <c r="E252" s="304" t="str">
        <f>RIGHT(TPG!C252,4)&amp;"."&amp;TPG!M252&amp;"."&amp;TPG!K252&amp;"."&amp;$C$5</f>
        <v>...Jn21</v>
      </c>
      <c r="F252" s="305">
        <f t="shared" ca="1" si="12"/>
        <v>44361</v>
      </c>
      <c r="G252" s="306">
        <f>TPG!S252</f>
        <v>0</v>
      </c>
      <c r="H252" s="124">
        <f t="shared" ca="1" si="13"/>
        <v>44361</v>
      </c>
      <c r="I252" s="125">
        <v>0</v>
      </c>
      <c r="J252" s="304" t="str">
        <f>LEFT(TPG!D252,20)&amp;"."&amp;TPGPAY!E252</f>
        <v>....Jn21</v>
      </c>
      <c r="K252" s="120" t="b">
        <v>1</v>
      </c>
      <c r="L252" s="126" t="s">
        <v>3686</v>
      </c>
      <c r="M252" s="120" t="b">
        <v>1</v>
      </c>
      <c r="N252" s="120" t="s">
        <v>3687</v>
      </c>
      <c r="O252" s="307">
        <f>TPG!I252</f>
        <v>0</v>
      </c>
      <c r="P252" s="120" t="b">
        <v>1</v>
      </c>
      <c r="Q252" s="120" t="b">
        <v>1</v>
      </c>
      <c r="R252" s="120" t="b">
        <v>1</v>
      </c>
      <c r="T252" s="11">
        <f t="shared" si="14"/>
        <v>7</v>
      </c>
      <c r="U252" s="381">
        <f t="shared" si="15"/>
        <v>8</v>
      </c>
    </row>
    <row r="253" spans="1:21" x14ac:dyDescent="0.25">
      <c r="A253" s="117">
        <v>1</v>
      </c>
      <c r="B253" s="118">
        <v>2</v>
      </c>
      <c r="C253" s="303">
        <f>TPG!J253</f>
        <v>0</v>
      </c>
      <c r="D253" s="120" t="b">
        <v>1</v>
      </c>
      <c r="E253" s="304" t="str">
        <f>RIGHT(TPG!C253,4)&amp;"."&amp;TPG!M253&amp;"."&amp;TPG!K253&amp;"."&amp;$C$5</f>
        <v>...Jn21</v>
      </c>
      <c r="F253" s="305">
        <f t="shared" ca="1" si="12"/>
        <v>44361</v>
      </c>
      <c r="G253" s="306">
        <f>TPG!S253</f>
        <v>0</v>
      </c>
      <c r="H253" s="124">
        <f t="shared" ca="1" si="13"/>
        <v>44361</v>
      </c>
      <c r="I253" s="125">
        <v>0</v>
      </c>
      <c r="J253" s="304" t="str">
        <f>LEFT(TPG!D253,20)&amp;"."&amp;TPGPAY!E253</f>
        <v>....Jn21</v>
      </c>
      <c r="K253" s="120" t="b">
        <v>1</v>
      </c>
      <c r="L253" s="126" t="s">
        <v>3686</v>
      </c>
      <c r="M253" s="120" t="b">
        <v>1</v>
      </c>
      <c r="N253" s="120" t="s">
        <v>3687</v>
      </c>
      <c r="O253" s="307">
        <f>TPG!I253</f>
        <v>0</v>
      </c>
      <c r="P253" s="120" t="b">
        <v>1</v>
      </c>
      <c r="Q253" s="120" t="b">
        <v>1</v>
      </c>
      <c r="R253" s="120" t="b">
        <v>1</v>
      </c>
      <c r="T253" s="11">
        <f t="shared" si="14"/>
        <v>7</v>
      </c>
      <c r="U253" s="381">
        <f t="shared" si="15"/>
        <v>8</v>
      </c>
    </row>
    <row r="254" spans="1:21" x14ac:dyDescent="0.25">
      <c r="A254" s="117">
        <v>1</v>
      </c>
      <c r="B254" s="118">
        <v>2</v>
      </c>
      <c r="C254" s="303">
        <f>TPG!J254</f>
        <v>0</v>
      </c>
      <c r="D254" s="120" t="b">
        <v>1</v>
      </c>
      <c r="E254" s="304" t="str">
        <f>RIGHT(TPG!C254,4)&amp;"."&amp;TPG!M254&amp;"."&amp;TPG!K254&amp;"."&amp;$C$5</f>
        <v>...Jn21</v>
      </c>
      <c r="F254" s="305">
        <f t="shared" ca="1" si="12"/>
        <v>44361</v>
      </c>
      <c r="G254" s="306">
        <f>TPG!S254</f>
        <v>0</v>
      </c>
      <c r="H254" s="124">
        <f t="shared" ca="1" si="13"/>
        <v>44361</v>
      </c>
      <c r="I254" s="125">
        <v>0</v>
      </c>
      <c r="J254" s="304" t="str">
        <f>LEFT(TPG!D254,20)&amp;"."&amp;TPGPAY!E254</f>
        <v>....Jn21</v>
      </c>
      <c r="K254" s="120" t="b">
        <v>1</v>
      </c>
      <c r="L254" s="126" t="s">
        <v>3686</v>
      </c>
      <c r="M254" s="120" t="b">
        <v>1</v>
      </c>
      <c r="N254" s="120" t="s">
        <v>3687</v>
      </c>
      <c r="O254" s="307">
        <f>TPG!I254</f>
        <v>0</v>
      </c>
      <c r="P254" s="120" t="b">
        <v>1</v>
      </c>
      <c r="Q254" s="120" t="b">
        <v>1</v>
      </c>
      <c r="R254" s="120" t="b">
        <v>1</v>
      </c>
      <c r="T254" s="11">
        <f t="shared" si="14"/>
        <v>7</v>
      </c>
      <c r="U254" s="381">
        <f t="shared" si="15"/>
        <v>8</v>
      </c>
    </row>
    <row r="255" spans="1:21" x14ac:dyDescent="0.25">
      <c r="A255" s="117">
        <v>1</v>
      </c>
      <c r="B255" s="118">
        <v>2</v>
      </c>
      <c r="C255" s="303">
        <f>TPG!J255</f>
        <v>0</v>
      </c>
      <c r="D255" s="120" t="b">
        <v>1</v>
      </c>
      <c r="E255" s="304" t="str">
        <f>RIGHT(TPG!C255,4)&amp;"."&amp;TPG!M255&amp;"."&amp;TPG!K255&amp;"."&amp;$C$5</f>
        <v>...Jn21</v>
      </c>
      <c r="F255" s="305">
        <f t="shared" ca="1" si="12"/>
        <v>44361</v>
      </c>
      <c r="G255" s="306">
        <f>TPG!S255</f>
        <v>0</v>
      </c>
      <c r="H255" s="124">
        <f t="shared" ca="1" si="13"/>
        <v>44361</v>
      </c>
      <c r="I255" s="125">
        <v>0</v>
      </c>
      <c r="J255" s="304" t="str">
        <f>LEFT(TPG!D255,20)&amp;"."&amp;TPGPAY!E255</f>
        <v>....Jn21</v>
      </c>
      <c r="K255" s="120" t="b">
        <v>1</v>
      </c>
      <c r="L255" s="126" t="s">
        <v>3686</v>
      </c>
      <c r="M255" s="120" t="b">
        <v>1</v>
      </c>
      <c r="N255" s="120" t="s">
        <v>3687</v>
      </c>
      <c r="O255" s="307">
        <f>TPG!I255</f>
        <v>0</v>
      </c>
      <c r="P255" s="120" t="b">
        <v>1</v>
      </c>
      <c r="Q255" s="120" t="b">
        <v>1</v>
      </c>
      <c r="R255" s="120" t="b">
        <v>1</v>
      </c>
      <c r="T255" s="11">
        <f t="shared" si="14"/>
        <v>7</v>
      </c>
      <c r="U255" s="381">
        <f t="shared" si="15"/>
        <v>8</v>
      </c>
    </row>
    <row r="256" spans="1:21" x14ac:dyDescent="0.25">
      <c r="A256" s="117">
        <v>1</v>
      </c>
      <c r="B256" s="118">
        <v>2</v>
      </c>
      <c r="C256" s="303">
        <f>TPG!J256</f>
        <v>0</v>
      </c>
      <c r="D256" s="120" t="b">
        <v>1</v>
      </c>
      <c r="E256" s="304" t="str">
        <f>RIGHT(TPG!C256,4)&amp;"."&amp;TPG!M256&amp;"."&amp;TPG!K256&amp;"."&amp;$C$5</f>
        <v>...Jn21</v>
      </c>
      <c r="F256" s="305">
        <f t="shared" ca="1" si="12"/>
        <v>44361</v>
      </c>
      <c r="G256" s="306">
        <f>TPG!S256</f>
        <v>0</v>
      </c>
      <c r="H256" s="124">
        <f t="shared" ca="1" si="13"/>
        <v>44361</v>
      </c>
      <c r="I256" s="125">
        <v>0</v>
      </c>
      <c r="J256" s="304" t="str">
        <f>LEFT(TPG!D256,20)&amp;"."&amp;TPGPAY!E256</f>
        <v>....Jn21</v>
      </c>
      <c r="K256" s="120" t="b">
        <v>1</v>
      </c>
      <c r="L256" s="126" t="s">
        <v>3686</v>
      </c>
      <c r="M256" s="120" t="b">
        <v>1</v>
      </c>
      <c r="N256" s="120" t="s">
        <v>3687</v>
      </c>
      <c r="O256" s="307">
        <f>TPG!I256</f>
        <v>0</v>
      </c>
      <c r="P256" s="120" t="b">
        <v>1</v>
      </c>
      <c r="Q256" s="120" t="b">
        <v>1</v>
      </c>
      <c r="R256" s="120" t="b">
        <v>1</v>
      </c>
      <c r="T256" s="11">
        <f t="shared" si="14"/>
        <v>7</v>
      </c>
      <c r="U256" s="381">
        <f t="shared" si="15"/>
        <v>8</v>
      </c>
    </row>
    <row r="257" spans="1:21" x14ac:dyDescent="0.25">
      <c r="A257" s="117">
        <v>1</v>
      </c>
      <c r="B257" s="118">
        <v>2</v>
      </c>
      <c r="C257" s="303">
        <f>TPG!J257</f>
        <v>0</v>
      </c>
      <c r="D257" s="120" t="b">
        <v>1</v>
      </c>
      <c r="E257" s="304" t="str">
        <f>RIGHT(TPG!C257,4)&amp;"."&amp;TPG!M257&amp;"."&amp;TPG!K257&amp;"."&amp;$C$5</f>
        <v>...Jn21</v>
      </c>
      <c r="F257" s="305">
        <f t="shared" ca="1" si="12"/>
        <v>44361</v>
      </c>
      <c r="G257" s="306">
        <f>TPG!S257</f>
        <v>0</v>
      </c>
      <c r="H257" s="124">
        <f t="shared" ca="1" si="13"/>
        <v>44361</v>
      </c>
      <c r="I257" s="125">
        <v>0</v>
      </c>
      <c r="J257" s="304" t="str">
        <f>LEFT(TPG!D257,20)&amp;"."&amp;TPGPAY!E257</f>
        <v>....Jn21</v>
      </c>
      <c r="K257" s="120" t="b">
        <v>1</v>
      </c>
      <c r="L257" s="126" t="s">
        <v>3686</v>
      </c>
      <c r="M257" s="120" t="b">
        <v>1</v>
      </c>
      <c r="N257" s="120" t="s">
        <v>3687</v>
      </c>
      <c r="O257" s="307">
        <f>TPG!I257</f>
        <v>0</v>
      </c>
      <c r="P257" s="120" t="b">
        <v>1</v>
      </c>
      <c r="Q257" s="120" t="b">
        <v>1</v>
      </c>
      <c r="R257" s="120" t="b">
        <v>1</v>
      </c>
      <c r="T257" s="11">
        <f t="shared" si="14"/>
        <v>7</v>
      </c>
      <c r="U257" s="381">
        <f t="shared" si="15"/>
        <v>8</v>
      </c>
    </row>
    <row r="258" spans="1:21" x14ac:dyDescent="0.25">
      <c r="A258" s="117">
        <v>1</v>
      </c>
      <c r="B258" s="118">
        <v>2</v>
      </c>
      <c r="C258" s="303">
        <f>TPG!J258</f>
        <v>0</v>
      </c>
      <c r="D258" s="120" t="b">
        <v>1</v>
      </c>
      <c r="E258" s="304" t="str">
        <f>RIGHT(TPG!C258,4)&amp;"."&amp;TPG!M258&amp;"."&amp;TPG!K258&amp;"."&amp;$C$5</f>
        <v>...Jn21</v>
      </c>
      <c r="F258" s="305">
        <f t="shared" ca="1" si="12"/>
        <v>44361</v>
      </c>
      <c r="G258" s="306">
        <f>TPG!S258</f>
        <v>0</v>
      </c>
      <c r="H258" s="124">
        <f t="shared" ca="1" si="13"/>
        <v>44361</v>
      </c>
      <c r="I258" s="125">
        <v>0</v>
      </c>
      <c r="J258" s="304" t="str">
        <f>LEFT(TPG!D258,20)&amp;"."&amp;TPGPAY!E258</f>
        <v>....Jn21</v>
      </c>
      <c r="K258" s="120" t="b">
        <v>1</v>
      </c>
      <c r="L258" s="126" t="s">
        <v>3686</v>
      </c>
      <c r="M258" s="120" t="b">
        <v>1</v>
      </c>
      <c r="N258" s="120" t="s">
        <v>3687</v>
      </c>
      <c r="O258" s="307">
        <f>TPG!I258</f>
        <v>0</v>
      </c>
      <c r="P258" s="120" t="b">
        <v>1</v>
      </c>
      <c r="Q258" s="120" t="b">
        <v>1</v>
      </c>
      <c r="R258" s="120" t="b">
        <v>1</v>
      </c>
      <c r="T258" s="11">
        <f t="shared" si="14"/>
        <v>7</v>
      </c>
      <c r="U258" s="381">
        <f t="shared" si="15"/>
        <v>8</v>
      </c>
    </row>
    <row r="259" spans="1:21" x14ac:dyDescent="0.25">
      <c r="A259" s="117">
        <v>1</v>
      </c>
      <c r="B259" s="118">
        <v>2</v>
      </c>
      <c r="C259" s="303">
        <f>TPG!J259</f>
        <v>0</v>
      </c>
      <c r="D259" s="120" t="b">
        <v>1</v>
      </c>
      <c r="E259" s="304" t="str">
        <f>RIGHT(TPG!C259,4)&amp;"."&amp;TPG!M259&amp;"."&amp;TPG!K259&amp;"."&amp;$C$5</f>
        <v>...Jn21</v>
      </c>
      <c r="F259" s="305">
        <f t="shared" ca="1" si="12"/>
        <v>44361</v>
      </c>
      <c r="G259" s="306">
        <f>TPG!S259</f>
        <v>0</v>
      </c>
      <c r="H259" s="124">
        <f t="shared" ca="1" si="13"/>
        <v>44361</v>
      </c>
      <c r="I259" s="125">
        <v>0</v>
      </c>
      <c r="J259" s="304" t="str">
        <f>LEFT(TPG!D259,20)&amp;"."&amp;TPGPAY!E259</f>
        <v>....Jn21</v>
      </c>
      <c r="K259" s="120" t="b">
        <v>1</v>
      </c>
      <c r="L259" s="126" t="s">
        <v>3686</v>
      </c>
      <c r="M259" s="120" t="b">
        <v>1</v>
      </c>
      <c r="N259" s="120" t="s">
        <v>3687</v>
      </c>
      <c r="O259" s="307">
        <f>TPG!I259</f>
        <v>0</v>
      </c>
      <c r="P259" s="120" t="b">
        <v>1</v>
      </c>
      <c r="Q259" s="120" t="b">
        <v>1</v>
      </c>
      <c r="R259" s="120" t="b">
        <v>1</v>
      </c>
      <c r="T259" s="11">
        <f t="shared" si="14"/>
        <v>7</v>
      </c>
      <c r="U259" s="381">
        <f t="shared" si="15"/>
        <v>8</v>
      </c>
    </row>
    <row r="260" spans="1:21" x14ac:dyDescent="0.25">
      <c r="A260" s="117">
        <v>1</v>
      </c>
      <c r="B260" s="118">
        <v>2</v>
      </c>
      <c r="C260" s="303">
        <f>TPG!J260</f>
        <v>0</v>
      </c>
      <c r="D260" s="120" t="b">
        <v>1</v>
      </c>
      <c r="E260" s="304" t="str">
        <f>RIGHT(TPG!C260,4)&amp;"."&amp;TPG!M260&amp;"."&amp;TPG!K260&amp;"."&amp;$C$5</f>
        <v>...Jn21</v>
      </c>
      <c r="F260" s="305">
        <f t="shared" ca="1" si="12"/>
        <v>44361</v>
      </c>
      <c r="G260" s="306">
        <f>TPG!S260</f>
        <v>0</v>
      </c>
      <c r="H260" s="124">
        <f t="shared" ca="1" si="13"/>
        <v>44361</v>
      </c>
      <c r="I260" s="125">
        <v>0</v>
      </c>
      <c r="J260" s="304" t="str">
        <f>LEFT(TPG!D260,20)&amp;"."&amp;TPGPAY!E260</f>
        <v>....Jn21</v>
      </c>
      <c r="K260" s="120" t="b">
        <v>1</v>
      </c>
      <c r="L260" s="126" t="s">
        <v>3686</v>
      </c>
      <c r="M260" s="120" t="b">
        <v>1</v>
      </c>
      <c r="N260" s="120" t="s">
        <v>3687</v>
      </c>
      <c r="O260" s="307">
        <f>TPG!I260</f>
        <v>0</v>
      </c>
      <c r="P260" s="120" t="b">
        <v>1</v>
      </c>
      <c r="Q260" s="120" t="b">
        <v>1</v>
      </c>
      <c r="R260" s="120" t="b">
        <v>1</v>
      </c>
      <c r="T260" s="11">
        <f t="shared" si="14"/>
        <v>7</v>
      </c>
      <c r="U260" s="381">
        <f t="shared" si="15"/>
        <v>8</v>
      </c>
    </row>
    <row r="261" spans="1:21" x14ac:dyDescent="0.25">
      <c r="A261" s="117">
        <v>1</v>
      </c>
      <c r="B261" s="118">
        <v>2</v>
      </c>
      <c r="C261" s="303">
        <f>TPG!J261</f>
        <v>0</v>
      </c>
      <c r="D261" s="120" t="b">
        <v>1</v>
      </c>
      <c r="E261" s="304" t="str">
        <f>RIGHT(TPG!C261,4)&amp;"."&amp;TPG!M261&amp;"."&amp;TPG!K261&amp;"."&amp;$C$5</f>
        <v>...Jn21</v>
      </c>
      <c r="F261" s="305">
        <f t="shared" ca="1" si="12"/>
        <v>44361</v>
      </c>
      <c r="G261" s="306">
        <f>TPG!S261</f>
        <v>0</v>
      </c>
      <c r="H261" s="124">
        <f t="shared" ca="1" si="13"/>
        <v>44361</v>
      </c>
      <c r="I261" s="125">
        <v>0</v>
      </c>
      <c r="J261" s="304" t="str">
        <f>LEFT(TPG!D261,20)&amp;"."&amp;TPGPAY!E261</f>
        <v>....Jn21</v>
      </c>
      <c r="K261" s="120" t="b">
        <v>1</v>
      </c>
      <c r="L261" s="126" t="s">
        <v>3686</v>
      </c>
      <c r="M261" s="120" t="b">
        <v>1</v>
      </c>
      <c r="N261" s="120" t="s">
        <v>3687</v>
      </c>
      <c r="O261" s="307">
        <f>TPG!I261</f>
        <v>0</v>
      </c>
      <c r="P261" s="120" t="b">
        <v>1</v>
      </c>
      <c r="Q261" s="120" t="b">
        <v>1</v>
      </c>
      <c r="R261" s="120" t="b">
        <v>1</v>
      </c>
      <c r="T261" s="11">
        <f t="shared" si="14"/>
        <v>7</v>
      </c>
      <c r="U261" s="381">
        <f t="shared" si="15"/>
        <v>8</v>
      </c>
    </row>
    <row r="262" spans="1:21" x14ac:dyDescent="0.25">
      <c r="A262" s="117">
        <v>1</v>
      </c>
      <c r="B262" s="118">
        <v>2</v>
      </c>
      <c r="C262" s="303">
        <f>TPG!J262</f>
        <v>0</v>
      </c>
      <c r="D262" s="120" t="b">
        <v>1</v>
      </c>
      <c r="E262" s="304" t="str">
        <f>RIGHT(TPG!C262,4)&amp;"."&amp;TPG!M262&amp;"."&amp;TPG!K262&amp;"."&amp;$C$5</f>
        <v>...Jn21</v>
      </c>
      <c r="F262" s="305">
        <f t="shared" ca="1" si="12"/>
        <v>44361</v>
      </c>
      <c r="G262" s="306">
        <f>TPG!S262</f>
        <v>0</v>
      </c>
      <c r="H262" s="124">
        <f t="shared" ca="1" si="13"/>
        <v>44361</v>
      </c>
      <c r="I262" s="125">
        <v>0</v>
      </c>
      <c r="J262" s="304" t="str">
        <f>LEFT(TPG!D262,20)&amp;"."&amp;TPGPAY!E262</f>
        <v>....Jn21</v>
      </c>
      <c r="K262" s="120" t="b">
        <v>1</v>
      </c>
      <c r="L262" s="126" t="s">
        <v>3686</v>
      </c>
      <c r="M262" s="120" t="b">
        <v>1</v>
      </c>
      <c r="N262" s="120" t="s">
        <v>3687</v>
      </c>
      <c r="O262" s="307">
        <f>TPG!I262</f>
        <v>0</v>
      </c>
      <c r="P262" s="120" t="b">
        <v>1</v>
      </c>
      <c r="Q262" s="120" t="b">
        <v>1</v>
      </c>
      <c r="R262" s="120" t="b">
        <v>1</v>
      </c>
      <c r="T262" s="11">
        <f t="shared" si="14"/>
        <v>7</v>
      </c>
      <c r="U262" s="381">
        <f t="shared" si="15"/>
        <v>8</v>
      </c>
    </row>
    <row r="263" spans="1:21" x14ac:dyDescent="0.25">
      <c r="A263" s="117">
        <v>1</v>
      </c>
      <c r="B263" s="118">
        <v>2</v>
      </c>
      <c r="C263" s="303">
        <f>TPG!J263</f>
        <v>0</v>
      </c>
      <c r="D263" s="120" t="b">
        <v>1</v>
      </c>
      <c r="E263" s="304" t="str">
        <f>RIGHT(TPG!C263,4)&amp;"."&amp;TPG!M263&amp;"."&amp;TPG!K263&amp;"."&amp;$C$5</f>
        <v>...Jn21</v>
      </c>
      <c r="F263" s="305">
        <f t="shared" ca="1" si="12"/>
        <v>44361</v>
      </c>
      <c r="G263" s="306">
        <f>TPG!S263</f>
        <v>0</v>
      </c>
      <c r="H263" s="124">
        <f t="shared" ca="1" si="13"/>
        <v>44361</v>
      </c>
      <c r="I263" s="125">
        <v>0</v>
      </c>
      <c r="J263" s="304" t="str">
        <f>LEFT(TPG!D263,20)&amp;"."&amp;TPGPAY!E263</f>
        <v>....Jn21</v>
      </c>
      <c r="K263" s="120" t="b">
        <v>1</v>
      </c>
      <c r="L263" s="126" t="s">
        <v>3686</v>
      </c>
      <c r="M263" s="120" t="b">
        <v>1</v>
      </c>
      <c r="N263" s="120" t="s">
        <v>3687</v>
      </c>
      <c r="O263" s="307">
        <f>TPG!I263</f>
        <v>0</v>
      </c>
      <c r="P263" s="120" t="b">
        <v>1</v>
      </c>
      <c r="Q263" s="120" t="b">
        <v>1</v>
      </c>
      <c r="R263" s="120" t="b">
        <v>1</v>
      </c>
      <c r="T263" s="11">
        <f t="shared" si="14"/>
        <v>7</v>
      </c>
      <c r="U263" s="381">
        <f t="shared" si="15"/>
        <v>8</v>
      </c>
    </row>
    <row r="264" spans="1:21" x14ac:dyDescent="0.25">
      <c r="A264" s="117">
        <v>1</v>
      </c>
      <c r="B264" s="118">
        <v>2</v>
      </c>
      <c r="C264" s="303">
        <f>TPG!J264</f>
        <v>0</v>
      </c>
      <c r="D264" s="120" t="b">
        <v>1</v>
      </c>
      <c r="E264" s="304" t="str">
        <f>RIGHT(TPG!C264,4)&amp;"."&amp;TPG!M264&amp;"."&amp;TPG!K264&amp;"."&amp;$C$5</f>
        <v>...Jn21</v>
      </c>
      <c r="F264" s="305">
        <f t="shared" ca="1" si="12"/>
        <v>44361</v>
      </c>
      <c r="G264" s="306">
        <f>TPG!S264</f>
        <v>0</v>
      </c>
      <c r="H264" s="124">
        <f t="shared" ca="1" si="13"/>
        <v>44361</v>
      </c>
      <c r="I264" s="125">
        <v>0</v>
      </c>
      <c r="J264" s="304" t="str">
        <f>LEFT(TPG!D264,20)&amp;"."&amp;TPGPAY!E264</f>
        <v>....Jn21</v>
      </c>
      <c r="K264" s="120" t="b">
        <v>1</v>
      </c>
      <c r="L264" s="126" t="s">
        <v>3686</v>
      </c>
      <c r="M264" s="120" t="b">
        <v>1</v>
      </c>
      <c r="N264" s="120" t="s">
        <v>3687</v>
      </c>
      <c r="O264" s="307">
        <f>TPG!I264</f>
        <v>0</v>
      </c>
      <c r="P264" s="120" t="b">
        <v>1</v>
      </c>
      <c r="Q264" s="120" t="b">
        <v>1</v>
      </c>
      <c r="R264" s="120" t="b">
        <v>1</v>
      </c>
      <c r="T264" s="11">
        <f t="shared" si="14"/>
        <v>7</v>
      </c>
      <c r="U264" s="381">
        <f t="shared" si="15"/>
        <v>8</v>
      </c>
    </row>
    <row r="265" spans="1:21" x14ac:dyDescent="0.25">
      <c r="A265" s="117">
        <v>1</v>
      </c>
      <c r="B265" s="118">
        <v>2</v>
      </c>
      <c r="C265" s="303">
        <f>TPG!J265</f>
        <v>0</v>
      </c>
      <c r="D265" s="120" t="b">
        <v>1</v>
      </c>
      <c r="E265" s="304" t="str">
        <f>RIGHT(TPG!C265,4)&amp;"."&amp;TPG!M265&amp;"."&amp;TPG!K265&amp;"."&amp;$C$5</f>
        <v>...Jn21</v>
      </c>
      <c r="F265" s="305">
        <f t="shared" ca="1" si="12"/>
        <v>44361</v>
      </c>
      <c r="G265" s="306">
        <f>TPG!S265</f>
        <v>0</v>
      </c>
      <c r="H265" s="124">
        <f t="shared" ca="1" si="13"/>
        <v>44361</v>
      </c>
      <c r="I265" s="125">
        <v>0</v>
      </c>
      <c r="J265" s="304" t="str">
        <f>LEFT(TPG!D265,20)&amp;"."&amp;TPGPAY!E265</f>
        <v>....Jn21</v>
      </c>
      <c r="K265" s="120" t="b">
        <v>1</v>
      </c>
      <c r="L265" s="126" t="s">
        <v>3686</v>
      </c>
      <c r="M265" s="120" t="b">
        <v>1</v>
      </c>
      <c r="N265" s="120" t="s">
        <v>3687</v>
      </c>
      <c r="O265" s="307">
        <f>TPG!I265</f>
        <v>0</v>
      </c>
      <c r="P265" s="120" t="b">
        <v>1</v>
      </c>
      <c r="Q265" s="120" t="b">
        <v>1</v>
      </c>
      <c r="R265" s="120" t="b">
        <v>1</v>
      </c>
      <c r="T265" s="11">
        <f t="shared" si="14"/>
        <v>7</v>
      </c>
      <c r="U265" s="381">
        <f t="shared" si="15"/>
        <v>8</v>
      </c>
    </row>
    <row r="266" spans="1:21" x14ac:dyDescent="0.25">
      <c r="A266" s="117">
        <v>1</v>
      </c>
      <c r="B266" s="118">
        <v>2</v>
      </c>
      <c r="C266" s="303">
        <f>TPG!J266</f>
        <v>0</v>
      </c>
      <c r="D266" s="120" t="b">
        <v>1</v>
      </c>
      <c r="E266" s="304" t="str">
        <f>RIGHT(TPG!C266,4)&amp;"."&amp;TPG!M266&amp;"."&amp;TPG!K266&amp;"."&amp;$C$5</f>
        <v>...Jn21</v>
      </c>
      <c r="F266" s="305">
        <f t="shared" ca="1" si="12"/>
        <v>44361</v>
      </c>
      <c r="G266" s="306">
        <f>TPG!S266</f>
        <v>0</v>
      </c>
      <c r="H266" s="124">
        <f t="shared" ca="1" si="13"/>
        <v>44361</v>
      </c>
      <c r="I266" s="125">
        <v>0</v>
      </c>
      <c r="J266" s="304" t="str">
        <f>LEFT(TPG!D266,20)&amp;"."&amp;TPGPAY!E266</f>
        <v>....Jn21</v>
      </c>
      <c r="K266" s="120" t="b">
        <v>1</v>
      </c>
      <c r="L266" s="126" t="s">
        <v>3686</v>
      </c>
      <c r="M266" s="120" t="b">
        <v>1</v>
      </c>
      <c r="N266" s="120" t="s">
        <v>3687</v>
      </c>
      <c r="O266" s="307">
        <f>TPG!I266</f>
        <v>0</v>
      </c>
      <c r="P266" s="120" t="b">
        <v>1</v>
      </c>
      <c r="Q266" s="120" t="b">
        <v>1</v>
      </c>
      <c r="R266" s="120" t="b">
        <v>1</v>
      </c>
      <c r="T266" s="11">
        <f t="shared" si="14"/>
        <v>7</v>
      </c>
      <c r="U266" s="381">
        <f t="shared" si="15"/>
        <v>8</v>
      </c>
    </row>
    <row r="267" spans="1:21" x14ac:dyDescent="0.25">
      <c r="A267" s="117">
        <v>1</v>
      </c>
      <c r="B267" s="118">
        <v>2</v>
      </c>
      <c r="C267" s="303">
        <f>TPG!J267</f>
        <v>0</v>
      </c>
      <c r="D267" s="120" t="b">
        <v>1</v>
      </c>
      <c r="E267" s="304" t="str">
        <f>RIGHT(TPG!C267,4)&amp;"."&amp;TPG!M267&amp;"."&amp;TPG!K267&amp;"."&amp;$C$5</f>
        <v>...Jn21</v>
      </c>
      <c r="F267" s="305">
        <f t="shared" ca="1" si="12"/>
        <v>44361</v>
      </c>
      <c r="G267" s="306">
        <f>TPG!S267</f>
        <v>0</v>
      </c>
      <c r="H267" s="124">
        <f t="shared" ca="1" si="13"/>
        <v>44361</v>
      </c>
      <c r="I267" s="125">
        <v>0</v>
      </c>
      <c r="J267" s="304" t="str">
        <f>LEFT(TPG!D267,20)&amp;"."&amp;TPGPAY!E267</f>
        <v>....Jn21</v>
      </c>
      <c r="K267" s="120" t="b">
        <v>1</v>
      </c>
      <c r="L267" s="126" t="s">
        <v>3686</v>
      </c>
      <c r="M267" s="120" t="b">
        <v>1</v>
      </c>
      <c r="N267" s="120" t="s">
        <v>3687</v>
      </c>
      <c r="O267" s="307">
        <f>TPG!I267</f>
        <v>0</v>
      </c>
      <c r="P267" s="120" t="b">
        <v>1</v>
      </c>
      <c r="Q267" s="120" t="b">
        <v>1</v>
      </c>
      <c r="R267" s="120" t="b">
        <v>1</v>
      </c>
      <c r="T267" s="11">
        <f t="shared" si="14"/>
        <v>7</v>
      </c>
      <c r="U267" s="381">
        <f t="shared" si="15"/>
        <v>8</v>
      </c>
    </row>
    <row r="268" spans="1:21" x14ac:dyDescent="0.25">
      <c r="A268" s="117">
        <v>1</v>
      </c>
      <c r="B268" s="118">
        <v>2</v>
      </c>
      <c r="C268" s="303">
        <f>TPG!J268</f>
        <v>0</v>
      </c>
      <c r="D268" s="120" t="b">
        <v>1</v>
      </c>
      <c r="E268" s="304" t="str">
        <f>RIGHT(TPG!C268,4)&amp;"."&amp;TPG!M268&amp;"."&amp;TPG!K268&amp;"."&amp;$C$5</f>
        <v>...Jn21</v>
      </c>
      <c r="F268" s="305">
        <f t="shared" ca="1" si="12"/>
        <v>44361</v>
      </c>
      <c r="G268" s="306">
        <f>TPG!S268</f>
        <v>0</v>
      </c>
      <c r="H268" s="124">
        <f t="shared" ca="1" si="13"/>
        <v>44361</v>
      </c>
      <c r="I268" s="125">
        <v>0</v>
      </c>
      <c r="J268" s="304" t="str">
        <f>LEFT(TPG!D268,20)&amp;"."&amp;TPGPAY!E268</f>
        <v>....Jn21</v>
      </c>
      <c r="K268" s="120" t="b">
        <v>1</v>
      </c>
      <c r="L268" s="126" t="s">
        <v>3686</v>
      </c>
      <c r="M268" s="120" t="b">
        <v>1</v>
      </c>
      <c r="N268" s="120" t="s">
        <v>3687</v>
      </c>
      <c r="O268" s="307">
        <f>TPG!I268</f>
        <v>0</v>
      </c>
      <c r="P268" s="120" t="b">
        <v>1</v>
      </c>
      <c r="Q268" s="120" t="b">
        <v>1</v>
      </c>
      <c r="R268" s="120" t="b">
        <v>1</v>
      </c>
      <c r="T268" s="11">
        <f t="shared" si="14"/>
        <v>7</v>
      </c>
      <c r="U268" s="381">
        <f t="shared" si="15"/>
        <v>8</v>
      </c>
    </row>
    <row r="269" spans="1:21" x14ac:dyDescent="0.25">
      <c r="A269" s="117">
        <v>1</v>
      </c>
      <c r="B269" s="118">
        <v>2</v>
      </c>
      <c r="C269" s="303">
        <f>TPG!J269</f>
        <v>0</v>
      </c>
      <c r="D269" s="120" t="b">
        <v>1</v>
      </c>
      <c r="E269" s="304" t="str">
        <f>RIGHT(TPG!C269,4)&amp;"."&amp;TPG!M269&amp;"."&amp;TPG!K269&amp;"."&amp;$C$5</f>
        <v>...Jn21</v>
      </c>
      <c r="F269" s="305">
        <f t="shared" ca="1" si="12"/>
        <v>44361</v>
      </c>
      <c r="G269" s="306">
        <f>TPG!S269</f>
        <v>0</v>
      </c>
      <c r="H269" s="124">
        <f t="shared" ca="1" si="13"/>
        <v>44361</v>
      </c>
      <c r="I269" s="125">
        <v>0</v>
      </c>
      <c r="J269" s="304" t="str">
        <f>LEFT(TPG!D269,20)&amp;"."&amp;TPGPAY!E269</f>
        <v>....Jn21</v>
      </c>
      <c r="K269" s="120" t="b">
        <v>1</v>
      </c>
      <c r="L269" s="126" t="s">
        <v>3686</v>
      </c>
      <c r="M269" s="120" t="b">
        <v>1</v>
      </c>
      <c r="N269" s="120" t="s">
        <v>3687</v>
      </c>
      <c r="O269" s="307">
        <f>TPG!I269</f>
        <v>0</v>
      </c>
      <c r="P269" s="120" t="b">
        <v>1</v>
      </c>
      <c r="Q269" s="120" t="b">
        <v>1</v>
      </c>
      <c r="R269" s="120" t="b">
        <v>1</v>
      </c>
      <c r="T269" s="11">
        <f t="shared" si="14"/>
        <v>7</v>
      </c>
      <c r="U269" s="381">
        <f t="shared" si="15"/>
        <v>8</v>
      </c>
    </row>
    <row r="270" spans="1:21" x14ac:dyDescent="0.25">
      <c r="A270" s="117">
        <v>1</v>
      </c>
      <c r="B270" s="118">
        <v>2</v>
      </c>
      <c r="C270" s="303">
        <f>TPG!J270</f>
        <v>0</v>
      </c>
      <c r="D270" s="120" t="b">
        <v>1</v>
      </c>
      <c r="E270" s="304" t="str">
        <f>RIGHT(TPG!C270,4)&amp;"."&amp;TPG!M270&amp;"."&amp;TPG!K270&amp;"."&amp;$C$5</f>
        <v>...Jn21</v>
      </c>
      <c r="F270" s="305">
        <f t="shared" ca="1" si="12"/>
        <v>44361</v>
      </c>
      <c r="G270" s="306">
        <f>TPG!S270</f>
        <v>0</v>
      </c>
      <c r="H270" s="124">
        <f t="shared" ca="1" si="13"/>
        <v>44361</v>
      </c>
      <c r="I270" s="125">
        <v>0</v>
      </c>
      <c r="J270" s="304" t="str">
        <f>LEFT(TPG!D270,20)&amp;"."&amp;TPGPAY!E270</f>
        <v>....Jn21</v>
      </c>
      <c r="K270" s="120" t="b">
        <v>1</v>
      </c>
      <c r="L270" s="126" t="s">
        <v>3686</v>
      </c>
      <c r="M270" s="120" t="b">
        <v>1</v>
      </c>
      <c r="N270" s="120" t="s">
        <v>3687</v>
      </c>
      <c r="O270" s="307">
        <f>TPG!I270</f>
        <v>0</v>
      </c>
      <c r="P270" s="120" t="b">
        <v>1</v>
      </c>
      <c r="Q270" s="120" t="b">
        <v>1</v>
      </c>
      <c r="R270" s="120" t="b">
        <v>1</v>
      </c>
      <c r="T270" s="11">
        <f t="shared" si="14"/>
        <v>7</v>
      </c>
      <c r="U270" s="381">
        <f t="shared" si="15"/>
        <v>8</v>
      </c>
    </row>
    <row r="271" spans="1:21" x14ac:dyDescent="0.25">
      <c r="A271" s="117">
        <v>1</v>
      </c>
      <c r="B271" s="118">
        <v>2</v>
      </c>
      <c r="C271" s="303">
        <f>TPG!J271</f>
        <v>0</v>
      </c>
      <c r="D271" s="120" t="b">
        <v>1</v>
      </c>
      <c r="E271" s="304" t="str">
        <f>RIGHT(TPG!C271,4)&amp;"."&amp;TPG!M271&amp;"."&amp;TPG!K271&amp;"."&amp;$C$5</f>
        <v>...Jn21</v>
      </c>
      <c r="F271" s="305">
        <f t="shared" ca="1" si="12"/>
        <v>44361</v>
      </c>
      <c r="G271" s="306">
        <f>TPG!S271</f>
        <v>0</v>
      </c>
      <c r="H271" s="124">
        <f t="shared" ca="1" si="13"/>
        <v>44361</v>
      </c>
      <c r="I271" s="125">
        <v>0</v>
      </c>
      <c r="J271" s="304" t="str">
        <f>LEFT(TPG!D271,20)&amp;"."&amp;TPGPAY!E271</f>
        <v>....Jn21</v>
      </c>
      <c r="K271" s="120" t="b">
        <v>1</v>
      </c>
      <c r="L271" s="126" t="s">
        <v>3686</v>
      </c>
      <c r="M271" s="120" t="b">
        <v>1</v>
      </c>
      <c r="N271" s="120" t="s">
        <v>3687</v>
      </c>
      <c r="O271" s="307">
        <f>TPG!I271</f>
        <v>0</v>
      </c>
      <c r="P271" s="120" t="b">
        <v>1</v>
      </c>
      <c r="Q271" s="120" t="b">
        <v>1</v>
      </c>
      <c r="R271" s="120" t="b">
        <v>1</v>
      </c>
      <c r="T271" s="11">
        <f t="shared" si="14"/>
        <v>7</v>
      </c>
      <c r="U271" s="381">
        <f t="shared" si="15"/>
        <v>8</v>
      </c>
    </row>
    <row r="272" spans="1:21" x14ac:dyDescent="0.25">
      <c r="A272" s="117">
        <v>1</v>
      </c>
      <c r="B272" s="118">
        <v>2</v>
      </c>
      <c r="C272" s="303">
        <f>TPG!J272</f>
        <v>0</v>
      </c>
      <c r="D272" s="120" t="b">
        <v>1</v>
      </c>
      <c r="E272" s="304" t="str">
        <f>RIGHT(TPG!C272,4)&amp;"."&amp;TPG!M272&amp;"."&amp;TPG!K272&amp;"."&amp;$C$5</f>
        <v>...Jn21</v>
      </c>
      <c r="F272" s="305">
        <f t="shared" ca="1" si="12"/>
        <v>44361</v>
      </c>
      <c r="G272" s="306">
        <f>TPG!S272</f>
        <v>0</v>
      </c>
      <c r="H272" s="124">
        <f t="shared" ca="1" si="13"/>
        <v>44361</v>
      </c>
      <c r="I272" s="125">
        <v>0</v>
      </c>
      <c r="J272" s="304" t="str">
        <f>LEFT(TPG!D272,20)&amp;"."&amp;TPGPAY!E272</f>
        <v>....Jn21</v>
      </c>
      <c r="K272" s="120" t="b">
        <v>1</v>
      </c>
      <c r="L272" s="126" t="s">
        <v>3686</v>
      </c>
      <c r="M272" s="120" t="b">
        <v>1</v>
      </c>
      <c r="N272" s="120" t="s">
        <v>3687</v>
      </c>
      <c r="O272" s="307">
        <f>TPG!I272</f>
        <v>0</v>
      </c>
      <c r="P272" s="120" t="b">
        <v>1</v>
      </c>
      <c r="Q272" s="120" t="b">
        <v>1</v>
      </c>
      <c r="R272" s="120" t="b">
        <v>1</v>
      </c>
      <c r="T272" s="11">
        <f t="shared" si="14"/>
        <v>7</v>
      </c>
      <c r="U272" s="381">
        <f t="shared" si="15"/>
        <v>8</v>
      </c>
    </row>
    <row r="273" spans="1:21" x14ac:dyDescent="0.25">
      <c r="A273" s="117">
        <v>1</v>
      </c>
      <c r="B273" s="118">
        <v>2</v>
      </c>
      <c r="C273" s="303">
        <f>TPG!J273</f>
        <v>0</v>
      </c>
      <c r="D273" s="120" t="b">
        <v>1</v>
      </c>
      <c r="E273" s="304" t="str">
        <f>RIGHT(TPG!C273,4)&amp;"."&amp;TPG!M273&amp;"."&amp;TPG!K273&amp;"."&amp;$C$5</f>
        <v>...Jn21</v>
      </c>
      <c r="F273" s="305">
        <f t="shared" ca="1" si="12"/>
        <v>44361</v>
      </c>
      <c r="G273" s="306">
        <f>TPG!S273</f>
        <v>0</v>
      </c>
      <c r="H273" s="124">
        <f t="shared" ca="1" si="13"/>
        <v>44361</v>
      </c>
      <c r="I273" s="125">
        <v>0</v>
      </c>
      <c r="J273" s="304" t="str">
        <f>LEFT(TPG!D273,20)&amp;"."&amp;TPGPAY!E273</f>
        <v>....Jn21</v>
      </c>
      <c r="K273" s="120" t="b">
        <v>1</v>
      </c>
      <c r="L273" s="126" t="s">
        <v>3686</v>
      </c>
      <c r="M273" s="120" t="b">
        <v>1</v>
      </c>
      <c r="N273" s="120" t="s">
        <v>3687</v>
      </c>
      <c r="O273" s="307">
        <f>TPG!I273</f>
        <v>0</v>
      </c>
      <c r="P273" s="120" t="b">
        <v>1</v>
      </c>
      <c r="Q273" s="120" t="b">
        <v>1</v>
      </c>
      <c r="R273" s="120" t="b">
        <v>1</v>
      </c>
      <c r="T273" s="11">
        <f t="shared" si="14"/>
        <v>7</v>
      </c>
      <c r="U273" s="381">
        <f t="shared" si="15"/>
        <v>8</v>
      </c>
    </row>
    <row r="274" spans="1:21" x14ac:dyDescent="0.25">
      <c r="A274" s="117">
        <v>1</v>
      </c>
      <c r="B274" s="118">
        <v>2</v>
      </c>
      <c r="C274" s="303">
        <f>TPG!J274</f>
        <v>0</v>
      </c>
      <c r="D274" s="120" t="b">
        <v>1</v>
      </c>
      <c r="E274" s="304" t="str">
        <f>RIGHT(TPG!C274,4)&amp;"."&amp;TPG!M274&amp;"."&amp;TPG!K274&amp;"."&amp;$C$5</f>
        <v>...Jn21</v>
      </c>
      <c r="F274" s="305">
        <f t="shared" ca="1" si="12"/>
        <v>44361</v>
      </c>
      <c r="G274" s="306">
        <f>TPG!S274</f>
        <v>0</v>
      </c>
      <c r="H274" s="124">
        <f t="shared" ca="1" si="13"/>
        <v>44361</v>
      </c>
      <c r="I274" s="125">
        <v>0</v>
      </c>
      <c r="J274" s="304" t="str">
        <f>LEFT(TPG!D274,20)&amp;"."&amp;TPGPAY!E274</f>
        <v>....Jn21</v>
      </c>
      <c r="K274" s="120" t="b">
        <v>1</v>
      </c>
      <c r="L274" s="126" t="s">
        <v>3686</v>
      </c>
      <c r="M274" s="120" t="b">
        <v>1</v>
      </c>
      <c r="N274" s="120" t="s">
        <v>3687</v>
      </c>
      <c r="O274" s="307">
        <f>TPG!I274</f>
        <v>0</v>
      </c>
      <c r="P274" s="120" t="b">
        <v>1</v>
      </c>
      <c r="Q274" s="120" t="b">
        <v>1</v>
      </c>
      <c r="R274" s="120" t="b">
        <v>1</v>
      </c>
      <c r="T274" s="11">
        <f t="shared" si="14"/>
        <v>7</v>
      </c>
      <c r="U274" s="381">
        <f t="shared" si="15"/>
        <v>8</v>
      </c>
    </row>
    <row r="275" spans="1:21" x14ac:dyDescent="0.25">
      <c r="A275" s="117">
        <v>1</v>
      </c>
      <c r="B275" s="118">
        <v>2</v>
      </c>
      <c r="C275" s="303">
        <f>TPG!J275</f>
        <v>0</v>
      </c>
      <c r="D275" s="120" t="b">
        <v>1</v>
      </c>
      <c r="E275" s="304" t="str">
        <f>RIGHT(TPG!C275,4)&amp;"."&amp;TPG!M275&amp;"."&amp;TPG!K275&amp;"."&amp;$C$5</f>
        <v>...Jn21</v>
      </c>
      <c r="F275" s="305">
        <f t="shared" ca="1" si="12"/>
        <v>44361</v>
      </c>
      <c r="G275" s="306">
        <f>TPG!S275</f>
        <v>0</v>
      </c>
      <c r="H275" s="124">
        <f t="shared" ca="1" si="13"/>
        <v>44361</v>
      </c>
      <c r="I275" s="125">
        <v>0</v>
      </c>
      <c r="J275" s="304" t="str">
        <f>LEFT(TPG!D275,20)&amp;"."&amp;TPGPAY!E275</f>
        <v>....Jn21</v>
      </c>
      <c r="K275" s="120" t="b">
        <v>1</v>
      </c>
      <c r="L275" s="126" t="s">
        <v>3686</v>
      </c>
      <c r="M275" s="120" t="b">
        <v>1</v>
      </c>
      <c r="N275" s="120" t="s">
        <v>3687</v>
      </c>
      <c r="O275" s="307">
        <f>TPG!I275</f>
        <v>0</v>
      </c>
      <c r="P275" s="120" t="b">
        <v>1</v>
      </c>
      <c r="Q275" s="120" t="b">
        <v>1</v>
      </c>
      <c r="R275" s="120" t="b">
        <v>1</v>
      </c>
      <c r="T275" s="11">
        <f t="shared" si="14"/>
        <v>7</v>
      </c>
      <c r="U275" s="381">
        <f t="shared" si="15"/>
        <v>8</v>
      </c>
    </row>
    <row r="276" spans="1:21" x14ac:dyDescent="0.25">
      <c r="A276" s="117">
        <v>1</v>
      </c>
      <c r="B276" s="118">
        <v>2</v>
      </c>
      <c r="C276" s="303">
        <f>TPG!J276</f>
        <v>0</v>
      </c>
      <c r="D276" s="120" t="b">
        <v>1</v>
      </c>
      <c r="E276" s="304" t="str">
        <f>RIGHT(TPG!C276,4)&amp;"."&amp;TPG!M276&amp;"."&amp;TPG!K276&amp;"."&amp;$C$5</f>
        <v>...Jn21</v>
      </c>
      <c r="F276" s="305">
        <f t="shared" ca="1" si="12"/>
        <v>44361</v>
      </c>
      <c r="G276" s="306">
        <f>TPG!S276</f>
        <v>0</v>
      </c>
      <c r="H276" s="124">
        <f t="shared" ca="1" si="13"/>
        <v>44361</v>
      </c>
      <c r="I276" s="125">
        <v>0</v>
      </c>
      <c r="J276" s="304" t="str">
        <f>LEFT(TPG!D276,20)&amp;"."&amp;TPGPAY!E276</f>
        <v>....Jn21</v>
      </c>
      <c r="K276" s="120" t="b">
        <v>1</v>
      </c>
      <c r="L276" s="126" t="s">
        <v>3686</v>
      </c>
      <c r="M276" s="120" t="b">
        <v>1</v>
      </c>
      <c r="N276" s="120" t="s">
        <v>3687</v>
      </c>
      <c r="O276" s="307">
        <f>TPG!I276</f>
        <v>0</v>
      </c>
      <c r="P276" s="120" t="b">
        <v>1</v>
      </c>
      <c r="Q276" s="120" t="b">
        <v>1</v>
      </c>
      <c r="R276" s="120" t="b">
        <v>1</v>
      </c>
      <c r="T276" s="11">
        <f t="shared" si="14"/>
        <v>7</v>
      </c>
      <c r="U276" s="381">
        <f t="shared" si="15"/>
        <v>8</v>
      </c>
    </row>
    <row r="277" spans="1:21" x14ac:dyDescent="0.25">
      <c r="A277" s="117">
        <v>1</v>
      </c>
      <c r="B277" s="118">
        <v>2</v>
      </c>
      <c r="C277" s="303">
        <f>TPG!J277</f>
        <v>0</v>
      </c>
      <c r="D277" s="120" t="b">
        <v>1</v>
      </c>
      <c r="E277" s="304" t="str">
        <f>RIGHT(TPG!C277,4)&amp;"."&amp;TPG!M277&amp;"."&amp;TPG!K277&amp;"."&amp;$C$5</f>
        <v>...Jn21</v>
      </c>
      <c r="F277" s="305">
        <f t="shared" ref="F277:F340" ca="1" si="16">TODAY()</f>
        <v>44361</v>
      </c>
      <c r="G277" s="306">
        <f>TPG!S277</f>
        <v>0</v>
      </c>
      <c r="H277" s="124">
        <f t="shared" ref="H277:H340" ca="1" si="17">F277</f>
        <v>44361</v>
      </c>
      <c r="I277" s="125">
        <v>0</v>
      </c>
      <c r="J277" s="304" t="str">
        <f>LEFT(TPG!D277,20)&amp;"."&amp;TPGPAY!E277</f>
        <v>....Jn21</v>
      </c>
      <c r="K277" s="120" t="b">
        <v>1</v>
      </c>
      <c r="L277" s="126" t="s">
        <v>3686</v>
      </c>
      <c r="M277" s="120" t="b">
        <v>1</v>
      </c>
      <c r="N277" s="120" t="s">
        <v>3687</v>
      </c>
      <c r="O277" s="307">
        <f>TPG!I277</f>
        <v>0</v>
      </c>
      <c r="P277" s="120" t="b">
        <v>1</v>
      </c>
      <c r="Q277" s="120" t="b">
        <v>1</v>
      </c>
      <c r="R277" s="120" t="b">
        <v>1</v>
      </c>
      <c r="T277" s="11">
        <f t="shared" ref="T277:T340" si="18">LEN(E277)</f>
        <v>7</v>
      </c>
      <c r="U277" s="381">
        <f t="shared" ref="U277:U340" si="19">LEN(J277)</f>
        <v>8</v>
      </c>
    </row>
    <row r="278" spans="1:21" x14ac:dyDescent="0.25">
      <c r="A278" s="117">
        <v>1</v>
      </c>
      <c r="B278" s="118">
        <v>2</v>
      </c>
      <c r="C278" s="303">
        <f>TPG!J278</f>
        <v>0</v>
      </c>
      <c r="D278" s="120" t="b">
        <v>1</v>
      </c>
      <c r="E278" s="304" t="str">
        <f>RIGHT(TPG!C278,4)&amp;"."&amp;TPG!M278&amp;"."&amp;TPG!K278&amp;"."&amp;$C$5</f>
        <v>...Jn21</v>
      </c>
      <c r="F278" s="305">
        <f t="shared" ca="1" si="16"/>
        <v>44361</v>
      </c>
      <c r="G278" s="306">
        <f>TPG!S278</f>
        <v>0</v>
      </c>
      <c r="H278" s="124">
        <f t="shared" ca="1" si="17"/>
        <v>44361</v>
      </c>
      <c r="I278" s="125">
        <v>0</v>
      </c>
      <c r="J278" s="304" t="str">
        <f>LEFT(TPG!D278,20)&amp;"."&amp;TPGPAY!E278</f>
        <v>....Jn21</v>
      </c>
      <c r="K278" s="120" t="b">
        <v>1</v>
      </c>
      <c r="L278" s="126" t="s">
        <v>3686</v>
      </c>
      <c r="M278" s="120" t="b">
        <v>1</v>
      </c>
      <c r="N278" s="120" t="s">
        <v>3687</v>
      </c>
      <c r="O278" s="307">
        <f>TPG!I278</f>
        <v>0</v>
      </c>
      <c r="P278" s="120" t="b">
        <v>1</v>
      </c>
      <c r="Q278" s="120" t="b">
        <v>1</v>
      </c>
      <c r="R278" s="120" t="b">
        <v>1</v>
      </c>
      <c r="T278" s="11">
        <f t="shared" si="18"/>
        <v>7</v>
      </c>
      <c r="U278" s="381">
        <f t="shared" si="19"/>
        <v>8</v>
      </c>
    </row>
    <row r="279" spans="1:21" x14ac:dyDescent="0.25">
      <c r="A279" s="117">
        <v>1</v>
      </c>
      <c r="B279" s="118">
        <v>2</v>
      </c>
      <c r="C279" s="303">
        <f>TPG!J279</f>
        <v>0</v>
      </c>
      <c r="D279" s="120" t="b">
        <v>1</v>
      </c>
      <c r="E279" s="304" t="str">
        <f>RIGHT(TPG!C279,4)&amp;"."&amp;TPG!M279&amp;"."&amp;TPG!K279&amp;"."&amp;$C$5</f>
        <v>...Jn21</v>
      </c>
      <c r="F279" s="305">
        <f t="shared" ca="1" si="16"/>
        <v>44361</v>
      </c>
      <c r="G279" s="306">
        <f>TPG!S279</f>
        <v>0</v>
      </c>
      <c r="H279" s="124">
        <f t="shared" ca="1" si="17"/>
        <v>44361</v>
      </c>
      <c r="I279" s="125">
        <v>0</v>
      </c>
      <c r="J279" s="304" t="str">
        <f>LEFT(TPG!D279,20)&amp;"."&amp;TPGPAY!E279</f>
        <v>....Jn21</v>
      </c>
      <c r="K279" s="120" t="b">
        <v>1</v>
      </c>
      <c r="L279" s="126" t="s">
        <v>3686</v>
      </c>
      <c r="M279" s="120" t="b">
        <v>1</v>
      </c>
      <c r="N279" s="120" t="s">
        <v>3687</v>
      </c>
      <c r="O279" s="307">
        <f>TPG!I279</f>
        <v>0</v>
      </c>
      <c r="P279" s="120" t="b">
        <v>1</v>
      </c>
      <c r="Q279" s="120" t="b">
        <v>1</v>
      </c>
      <c r="R279" s="120" t="b">
        <v>1</v>
      </c>
      <c r="T279" s="11">
        <f t="shared" si="18"/>
        <v>7</v>
      </c>
      <c r="U279" s="381">
        <f t="shared" si="19"/>
        <v>8</v>
      </c>
    </row>
    <row r="280" spans="1:21" x14ac:dyDescent="0.25">
      <c r="A280" s="117">
        <v>1</v>
      </c>
      <c r="B280" s="118">
        <v>2</v>
      </c>
      <c r="C280" s="303">
        <f>TPG!J280</f>
        <v>0</v>
      </c>
      <c r="D280" s="120" t="b">
        <v>1</v>
      </c>
      <c r="E280" s="304" t="str">
        <f>RIGHT(TPG!C280,4)&amp;"."&amp;TPG!M280&amp;"."&amp;TPG!K280&amp;"."&amp;$C$5</f>
        <v>...Jn21</v>
      </c>
      <c r="F280" s="305">
        <f t="shared" ca="1" si="16"/>
        <v>44361</v>
      </c>
      <c r="G280" s="306">
        <f>TPG!S280</f>
        <v>0</v>
      </c>
      <c r="H280" s="124">
        <f t="shared" ca="1" si="17"/>
        <v>44361</v>
      </c>
      <c r="I280" s="125">
        <v>0</v>
      </c>
      <c r="J280" s="304" t="str">
        <f>LEFT(TPG!D280,20)&amp;"."&amp;TPGPAY!E280</f>
        <v>....Jn21</v>
      </c>
      <c r="K280" s="120" t="b">
        <v>1</v>
      </c>
      <c r="L280" s="126" t="s">
        <v>3686</v>
      </c>
      <c r="M280" s="120" t="b">
        <v>1</v>
      </c>
      <c r="N280" s="120" t="s">
        <v>3687</v>
      </c>
      <c r="O280" s="307">
        <f>TPG!I280</f>
        <v>0</v>
      </c>
      <c r="P280" s="120" t="b">
        <v>1</v>
      </c>
      <c r="Q280" s="120" t="b">
        <v>1</v>
      </c>
      <c r="R280" s="120" t="b">
        <v>1</v>
      </c>
      <c r="T280" s="11">
        <f t="shared" si="18"/>
        <v>7</v>
      </c>
      <c r="U280" s="381">
        <f t="shared" si="19"/>
        <v>8</v>
      </c>
    </row>
    <row r="281" spans="1:21" x14ac:dyDescent="0.25">
      <c r="A281" s="117">
        <v>1</v>
      </c>
      <c r="B281" s="118">
        <v>2</v>
      </c>
      <c r="C281" s="303">
        <f>TPG!J281</f>
        <v>0</v>
      </c>
      <c r="D281" s="120" t="b">
        <v>1</v>
      </c>
      <c r="E281" s="304" t="str">
        <f>RIGHT(TPG!C281,4)&amp;"."&amp;TPG!M281&amp;"."&amp;TPG!K281&amp;"."&amp;$C$5</f>
        <v>...Jn21</v>
      </c>
      <c r="F281" s="305">
        <f t="shared" ca="1" si="16"/>
        <v>44361</v>
      </c>
      <c r="G281" s="306">
        <f>TPG!S281</f>
        <v>0</v>
      </c>
      <c r="H281" s="124">
        <f t="shared" ca="1" si="17"/>
        <v>44361</v>
      </c>
      <c r="I281" s="125">
        <v>0</v>
      </c>
      <c r="J281" s="304" t="str">
        <f>LEFT(TPG!D281,20)&amp;"."&amp;TPGPAY!E281</f>
        <v>....Jn21</v>
      </c>
      <c r="K281" s="120" t="b">
        <v>1</v>
      </c>
      <c r="L281" s="126" t="s">
        <v>3686</v>
      </c>
      <c r="M281" s="120" t="b">
        <v>1</v>
      </c>
      <c r="N281" s="120" t="s">
        <v>3687</v>
      </c>
      <c r="O281" s="307">
        <f>TPG!I281</f>
        <v>0</v>
      </c>
      <c r="P281" s="120" t="b">
        <v>1</v>
      </c>
      <c r="Q281" s="120" t="b">
        <v>1</v>
      </c>
      <c r="R281" s="120" t="b">
        <v>1</v>
      </c>
      <c r="T281" s="11">
        <f t="shared" si="18"/>
        <v>7</v>
      </c>
      <c r="U281" s="381">
        <f t="shared" si="19"/>
        <v>8</v>
      </c>
    </row>
    <row r="282" spans="1:21" x14ac:dyDescent="0.25">
      <c r="A282" s="117">
        <v>1</v>
      </c>
      <c r="B282" s="118">
        <v>2</v>
      </c>
      <c r="C282" s="303">
        <f>TPG!J282</f>
        <v>0</v>
      </c>
      <c r="D282" s="120" t="b">
        <v>1</v>
      </c>
      <c r="E282" s="304" t="str">
        <f>RIGHT(TPG!C282,4)&amp;"."&amp;TPG!M282&amp;"."&amp;TPG!K282&amp;"."&amp;$C$5</f>
        <v>...Jn21</v>
      </c>
      <c r="F282" s="305">
        <f t="shared" ca="1" si="16"/>
        <v>44361</v>
      </c>
      <c r="G282" s="306">
        <f>TPG!S282</f>
        <v>0</v>
      </c>
      <c r="H282" s="124">
        <f t="shared" ca="1" si="17"/>
        <v>44361</v>
      </c>
      <c r="I282" s="125">
        <v>0</v>
      </c>
      <c r="J282" s="304" t="str">
        <f>LEFT(TPG!D282,20)&amp;"."&amp;TPGPAY!E282</f>
        <v>....Jn21</v>
      </c>
      <c r="K282" s="120" t="b">
        <v>1</v>
      </c>
      <c r="L282" s="126" t="s">
        <v>3686</v>
      </c>
      <c r="M282" s="120" t="b">
        <v>1</v>
      </c>
      <c r="N282" s="120" t="s">
        <v>3687</v>
      </c>
      <c r="O282" s="307">
        <f>TPG!I282</f>
        <v>0</v>
      </c>
      <c r="P282" s="120" t="b">
        <v>1</v>
      </c>
      <c r="Q282" s="120" t="b">
        <v>1</v>
      </c>
      <c r="R282" s="120" t="b">
        <v>1</v>
      </c>
      <c r="T282" s="11">
        <f t="shared" si="18"/>
        <v>7</v>
      </c>
      <c r="U282" s="381">
        <f t="shared" si="19"/>
        <v>8</v>
      </c>
    </row>
    <row r="283" spans="1:21" x14ac:dyDescent="0.25">
      <c r="A283" s="117">
        <v>1</v>
      </c>
      <c r="B283" s="118">
        <v>2</v>
      </c>
      <c r="C283" s="303">
        <f>TPG!J283</f>
        <v>0</v>
      </c>
      <c r="D283" s="120" t="b">
        <v>1</v>
      </c>
      <c r="E283" s="304" t="str">
        <f>RIGHT(TPG!C283,4)&amp;"."&amp;TPG!M283&amp;"."&amp;TPG!K283&amp;"."&amp;$C$5</f>
        <v>...Jn21</v>
      </c>
      <c r="F283" s="305">
        <f t="shared" ca="1" si="16"/>
        <v>44361</v>
      </c>
      <c r="G283" s="306">
        <f>TPG!S283</f>
        <v>0</v>
      </c>
      <c r="H283" s="124">
        <f t="shared" ca="1" si="17"/>
        <v>44361</v>
      </c>
      <c r="I283" s="125">
        <v>0</v>
      </c>
      <c r="J283" s="304" t="str">
        <f>LEFT(TPG!D283,20)&amp;"."&amp;TPGPAY!E283</f>
        <v>....Jn21</v>
      </c>
      <c r="K283" s="120" t="b">
        <v>1</v>
      </c>
      <c r="L283" s="126" t="s">
        <v>3686</v>
      </c>
      <c r="M283" s="120" t="b">
        <v>1</v>
      </c>
      <c r="N283" s="120" t="s">
        <v>3687</v>
      </c>
      <c r="O283" s="307">
        <f>TPG!I283</f>
        <v>0</v>
      </c>
      <c r="P283" s="120" t="b">
        <v>1</v>
      </c>
      <c r="Q283" s="120" t="b">
        <v>1</v>
      </c>
      <c r="R283" s="120" t="b">
        <v>1</v>
      </c>
      <c r="T283" s="11">
        <f t="shared" si="18"/>
        <v>7</v>
      </c>
      <c r="U283" s="381">
        <f t="shared" si="19"/>
        <v>8</v>
      </c>
    </row>
    <row r="284" spans="1:21" x14ac:dyDescent="0.25">
      <c r="A284" s="117">
        <v>1</v>
      </c>
      <c r="B284" s="118">
        <v>2</v>
      </c>
      <c r="C284" s="303">
        <f>TPG!J284</f>
        <v>0</v>
      </c>
      <c r="D284" s="120" t="b">
        <v>1</v>
      </c>
      <c r="E284" s="304" t="str">
        <f>RIGHT(TPG!C284,4)&amp;"."&amp;TPG!M284&amp;"."&amp;TPG!K284&amp;"."&amp;$C$5</f>
        <v>...Jn21</v>
      </c>
      <c r="F284" s="305">
        <f t="shared" ca="1" si="16"/>
        <v>44361</v>
      </c>
      <c r="G284" s="306">
        <f>TPG!S284</f>
        <v>0</v>
      </c>
      <c r="H284" s="124">
        <f t="shared" ca="1" si="17"/>
        <v>44361</v>
      </c>
      <c r="I284" s="125">
        <v>0</v>
      </c>
      <c r="J284" s="304" t="str">
        <f>LEFT(TPG!D284,20)&amp;"."&amp;TPGPAY!E284</f>
        <v>....Jn21</v>
      </c>
      <c r="K284" s="120" t="b">
        <v>1</v>
      </c>
      <c r="L284" s="126" t="s">
        <v>3686</v>
      </c>
      <c r="M284" s="120" t="b">
        <v>1</v>
      </c>
      <c r="N284" s="120" t="s">
        <v>3687</v>
      </c>
      <c r="O284" s="307">
        <f>TPG!I284</f>
        <v>0</v>
      </c>
      <c r="P284" s="120" t="b">
        <v>1</v>
      </c>
      <c r="Q284" s="120" t="b">
        <v>1</v>
      </c>
      <c r="R284" s="120" t="b">
        <v>1</v>
      </c>
      <c r="T284" s="11">
        <f t="shared" si="18"/>
        <v>7</v>
      </c>
      <c r="U284" s="381">
        <f t="shared" si="19"/>
        <v>8</v>
      </c>
    </row>
    <row r="285" spans="1:21" x14ac:dyDescent="0.25">
      <c r="A285" s="117">
        <v>1</v>
      </c>
      <c r="B285" s="118">
        <v>2</v>
      </c>
      <c r="C285" s="303">
        <f>TPG!J285</f>
        <v>0</v>
      </c>
      <c r="D285" s="120" t="b">
        <v>1</v>
      </c>
      <c r="E285" s="304" t="str">
        <f>RIGHT(TPG!C285,4)&amp;"."&amp;TPG!M285&amp;"."&amp;TPG!K285&amp;"."&amp;$C$5</f>
        <v>...Jn21</v>
      </c>
      <c r="F285" s="305">
        <f t="shared" ca="1" si="16"/>
        <v>44361</v>
      </c>
      <c r="G285" s="306">
        <f>TPG!S285</f>
        <v>0</v>
      </c>
      <c r="H285" s="124">
        <f t="shared" ca="1" si="17"/>
        <v>44361</v>
      </c>
      <c r="I285" s="125">
        <v>0</v>
      </c>
      <c r="J285" s="304" t="str">
        <f>LEFT(TPG!D285,20)&amp;"."&amp;TPGPAY!E285</f>
        <v>....Jn21</v>
      </c>
      <c r="K285" s="120" t="b">
        <v>1</v>
      </c>
      <c r="L285" s="126" t="s">
        <v>3686</v>
      </c>
      <c r="M285" s="120" t="b">
        <v>1</v>
      </c>
      <c r="N285" s="120" t="s">
        <v>3687</v>
      </c>
      <c r="O285" s="307">
        <f>TPG!I285</f>
        <v>0</v>
      </c>
      <c r="P285" s="120" t="b">
        <v>1</v>
      </c>
      <c r="Q285" s="120" t="b">
        <v>1</v>
      </c>
      <c r="R285" s="120" t="b">
        <v>1</v>
      </c>
      <c r="T285" s="11">
        <f t="shared" si="18"/>
        <v>7</v>
      </c>
      <c r="U285" s="381">
        <f t="shared" si="19"/>
        <v>8</v>
      </c>
    </row>
    <row r="286" spans="1:21" x14ac:dyDescent="0.25">
      <c r="A286" s="117">
        <v>1</v>
      </c>
      <c r="B286" s="118">
        <v>2</v>
      </c>
      <c r="C286" s="303">
        <f>TPG!J286</f>
        <v>0</v>
      </c>
      <c r="D286" s="120" t="b">
        <v>1</v>
      </c>
      <c r="E286" s="304" t="str">
        <f>RIGHT(TPG!C286,4)&amp;"."&amp;TPG!M286&amp;"."&amp;TPG!K286&amp;"."&amp;$C$5</f>
        <v>...Jn21</v>
      </c>
      <c r="F286" s="305">
        <f t="shared" ca="1" si="16"/>
        <v>44361</v>
      </c>
      <c r="G286" s="306">
        <f>TPG!S286</f>
        <v>0</v>
      </c>
      <c r="H286" s="124">
        <f t="shared" ca="1" si="17"/>
        <v>44361</v>
      </c>
      <c r="I286" s="125">
        <v>0</v>
      </c>
      <c r="J286" s="304" t="str">
        <f>LEFT(TPG!D286,20)&amp;"."&amp;TPGPAY!E286</f>
        <v>....Jn21</v>
      </c>
      <c r="K286" s="120" t="b">
        <v>1</v>
      </c>
      <c r="L286" s="126" t="s">
        <v>3686</v>
      </c>
      <c r="M286" s="120" t="b">
        <v>1</v>
      </c>
      <c r="N286" s="120" t="s">
        <v>3687</v>
      </c>
      <c r="O286" s="307">
        <f>TPG!I286</f>
        <v>0</v>
      </c>
      <c r="P286" s="120" t="b">
        <v>1</v>
      </c>
      <c r="Q286" s="120" t="b">
        <v>1</v>
      </c>
      <c r="R286" s="120" t="b">
        <v>1</v>
      </c>
      <c r="T286" s="11">
        <f t="shared" si="18"/>
        <v>7</v>
      </c>
      <c r="U286" s="381">
        <f t="shared" si="19"/>
        <v>8</v>
      </c>
    </row>
    <row r="287" spans="1:21" x14ac:dyDescent="0.25">
      <c r="A287" s="117">
        <v>1</v>
      </c>
      <c r="B287" s="118">
        <v>2</v>
      </c>
      <c r="C287" s="303">
        <f>TPG!J287</f>
        <v>0</v>
      </c>
      <c r="D287" s="120" t="b">
        <v>1</v>
      </c>
      <c r="E287" s="304" t="str">
        <f>RIGHT(TPG!C287,4)&amp;"."&amp;TPG!M287&amp;"."&amp;TPG!K287&amp;"."&amp;$C$5</f>
        <v>...Jn21</v>
      </c>
      <c r="F287" s="305">
        <f t="shared" ca="1" si="16"/>
        <v>44361</v>
      </c>
      <c r="G287" s="306">
        <f>TPG!S287</f>
        <v>0</v>
      </c>
      <c r="H287" s="124">
        <f t="shared" ca="1" si="17"/>
        <v>44361</v>
      </c>
      <c r="I287" s="125">
        <v>0</v>
      </c>
      <c r="J287" s="304" t="str">
        <f>LEFT(TPG!D287,20)&amp;"."&amp;TPGPAY!E287</f>
        <v>....Jn21</v>
      </c>
      <c r="K287" s="120" t="b">
        <v>1</v>
      </c>
      <c r="L287" s="126" t="s">
        <v>3686</v>
      </c>
      <c r="M287" s="120" t="b">
        <v>1</v>
      </c>
      <c r="N287" s="120" t="s">
        <v>3687</v>
      </c>
      <c r="O287" s="307">
        <f>TPG!I287</f>
        <v>0</v>
      </c>
      <c r="P287" s="120" t="b">
        <v>1</v>
      </c>
      <c r="Q287" s="120" t="b">
        <v>1</v>
      </c>
      <c r="R287" s="120" t="b">
        <v>1</v>
      </c>
      <c r="T287" s="11">
        <f t="shared" si="18"/>
        <v>7</v>
      </c>
      <c r="U287" s="381">
        <f t="shared" si="19"/>
        <v>8</v>
      </c>
    </row>
    <row r="288" spans="1:21" x14ac:dyDescent="0.25">
      <c r="A288" s="117">
        <v>1</v>
      </c>
      <c r="B288" s="118">
        <v>2</v>
      </c>
      <c r="C288" s="303">
        <f>TPG!J288</f>
        <v>0</v>
      </c>
      <c r="D288" s="120" t="b">
        <v>1</v>
      </c>
      <c r="E288" s="304" t="str">
        <f>RIGHT(TPG!C288,4)&amp;"."&amp;TPG!M288&amp;"."&amp;TPG!K288&amp;"."&amp;$C$5</f>
        <v>...Jn21</v>
      </c>
      <c r="F288" s="305">
        <f t="shared" ca="1" si="16"/>
        <v>44361</v>
      </c>
      <c r="G288" s="306">
        <f>TPG!S288</f>
        <v>0</v>
      </c>
      <c r="H288" s="124">
        <f t="shared" ca="1" si="17"/>
        <v>44361</v>
      </c>
      <c r="I288" s="125">
        <v>0</v>
      </c>
      <c r="J288" s="304" t="str">
        <f>LEFT(TPG!D288,20)&amp;"."&amp;TPGPAY!E288</f>
        <v>....Jn21</v>
      </c>
      <c r="K288" s="120" t="b">
        <v>1</v>
      </c>
      <c r="L288" s="126" t="s">
        <v>3686</v>
      </c>
      <c r="M288" s="120" t="b">
        <v>1</v>
      </c>
      <c r="N288" s="120" t="s">
        <v>3687</v>
      </c>
      <c r="O288" s="307">
        <f>TPG!I288</f>
        <v>0</v>
      </c>
      <c r="P288" s="120" t="b">
        <v>1</v>
      </c>
      <c r="Q288" s="120" t="b">
        <v>1</v>
      </c>
      <c r="R288" s="120" t="b">
        <v>1</v>
      </c>
      <c r="T288" s="11">
        <f t="shared" si="18"/>
        <v>7</v>
      </c>
      <c r="U288" s="381">
        <f t="shared" si="19"/>
        <v>8</v>
      </c>
    </row>
    <row r="289" spans="1:21" x14ac:dyDescent="0.25">
      <c r="A289" s="117">
        <v>1</v>
      </c>
      <c r="B289" s="118">
        <v>2</v>
      </c>
      <c r="C289" s="303">
        <f>TPG!J289</f>
        <v>0</v>
      </c>
      <c r="D289" s="120" t="b">
        <v>1</v>
      </c>
      <c r="E289" s="304" t="str">
        <f>RIGHT(TPG!C289,4)&amp;"."&amp;TPG!M289&amp;"."&amp;TPG!K289&amp;"."&amp;$C$5</f>
        <v>...Jn21</v>
      </c>
      <c r="F289" s="305">
        <f t="shared" ca="1" si="16"/>
        <v>44361</v>
      </c>
      <c r="G289" s="306">
        <f>TPG!S289</f>
        <v>0</v>
      </c>
      <c r="H289" s="124">
        <f t="shared" ca="1" si="17"/>
        <v>44361</v>
      </c>
      <c r="I289" s="125">
        <v>0</v>
      </c>
      <c r="J289" s="304" t="str">
        <f>LEFT(TPG!D289,20)&amp;"."&amp;TPGPAY!E289</f>
        <v>....Jn21</v>
      </c>
      <c r="K289" s="120" t="b">
        <v>1</v>
      </c>
      <c r="L289" s="126" t="s">
        <v>3686</v>
      </c>
      <c r="M289" s="120" t="b">
        <v>1</v>
      </c>
      <c r="N289" s="120" t="s">
        <v>3687</v>
      </c>
      <c r="O289" s="307">
        <f>TPG!I289</f>
        <v>0</v>
      </c>
      <c r="P289" s="120" t="b">
        <v>1</v>
      </c>
      <c r="Q289" s="120" t="b">
        <v>1</v>
      </c>
      <c r="R289" s="120" t="b">
        <v>1</v>
      </c>
      <c r="T289" s="11">
        <f t="shared" si="18"/>
        <v>7</v>
      </c>
      <c r="U289" s="381">
        <f t="shared" si="19"/>
        <v>8</v>
      </c>
    </row>
    <row r="290" spans="1:21" x14ac:dyDescent="0.25">
      <c r="A290" s="117">
        <v>1</v>
      </c>
      <c r="B290" s="118">
        <v>2</v>
      </c>
      <c r="C290" s="303">
        <f>TPG!J290</f>
        <v>0</v>
      </c>
      <c r="D290" s="120" t="b">
        <v>1</v>
      </c>
      <c r="E290" s="304" t="str">
        <f>RIGHT(TPG!C290,4)&amp;"."&amp;TPG!M290&amp;"."&amp;TPG!K290&amp;"."&amp;$C$5</f>
        <v>...Jn21</v>
      </c>
      <c r="F290" s="305">
        <f t="shared" ca="1" si="16"/>
        <v>44361</v>
      </c>
      <c r="G290" s="306">
        <f>TPG!S290</f>
        <v>0</v>
      </c>
      <c r="H290" s="124">
        <f t="shared" ca="1" si="17"/>
        <v>44361</v>
      </c>
      <c r="I290" s="125">
        <v>0</v>
      </c>
      <c r="J290" s="304" t="str">
        <f>LEFT(TPG!D290,20)&amp;"."&amp;TPGPAY!E290</f>
        <v>....Jn21</v>
      </c>
      <c r="K290" s="120" t="b">
        <v>1</v>
      </c>
      <c r="L290" s="126" t="s">
        <v>3686</v>
      </c>
      <c r="M290" s="120" t="b">
        <v>1</v>
      </c>
      <c r="N290" s="120" t="s">
        <v>3687</v>
      </c>
      <c r="O290" s="307">
        <f>TPG!I290</f>
        <v>0</v>
      </c>
      <c r="P290" s="120" t="b">
        <v>1</v>
      </c>
      <c r="Q290" s="120" t="b">
        <v>1</v>
      </c>
      <c r="R290" s="120" t="b">
        <v>1</v>
      </c>
      <c r="T290" s="11">
        <f t="shared" si="18"/>
        <v>7</v>
      </c>
      <c r="U290" s="381">
        <f t="shared" si="19"/>
        <v>8</v>
      </c>
    </row>
    <row r="291" spans="1:21" x14ac:dyDescent="0.25">
      <c r="A291" s="117">
        <v>1</v>
      </c>
      <c r="B291" s="118">
        <v>2</v>
      </c>
      <c r="C291" s="303">
        <f>TPG!J291</f>
        <v>0</v>
      </c>
      <c r="D291" s="120" t="b">
        <v>1</v>
      </c>
      <c r="E291" s="304" t="str">
        <f>RIGHT(TPG!C291,4)&amp;"."&amp;TPG!M291&amp;"."&amp;TPG!K291&amp;"."&amp;$C$5</f>
        <v>...Jn21</v>
      </c>
      <c r="F291" s="305">
        <f t="shared" ca="1" si="16"/>
        <v>44361</v>
      </c>
      <c r="G291" s="306">
        <f>TPG!S291</f>
        <v>0</v>
      </c>
      <c r="H291" s="124">
        <f t="shared" ca="1" si="17"/>
        <v>44361</v>
      </c>
      <c r="I291" s="125">
        <v>0</v>
      </c>
      <c r="J291" s="304" t="str">
        <f>LEFT(TPG!D291,20)&amp;"."&amp;TPGPAY!E291</f>
        <v>....Jn21</v>
      </c>
      <c r="K291" s="120" t="b">
        <v>1</v>
      </c>
      <c r="L291" s="126" t="s">
        <v>3686</v>
      </c>
      <c r="M291" s="120" t="b">
        <v>1</v>
      </c>
      <c r="N291" s="120" t="s">
        <v>3687</v>
      </c>
      <c r="O291" s="307">
        <f>TPG!I291</f>
        <v>0</v>
      </c>
      <c r="P291" s="120" t="b">
        <v>1</v>
      </c>
      <c r="Q291" s="120" t="b">
        <v>1</v>
      </c>
      <c r="R291" s="120" t="b">
        <v>1</v>
      </c>
      <c r="T291" s="11">
        <f t="shared" si="18"/>
        <v>7</v>
      </c>
      <c r="U291" s="381">
        <f t="shared" si="19"/>
        <v>8</v>
      </c>
    </row>
    <row r="292" spans="1:21" x14ac:dyDescent="0.25">
      <c r="A292" s="117">
        <v>1</v>
      </c>
      <c r="B292" s="118">
        <v>2</v>
      </c>
      <c r="C292" s="303">
        <f>TPG!J292</f>
        <v>0</v>
      </c>
      <c r="D292" s="120" t="b">
        <v>1</v>
      </c>
      <c r="E292" s="304" t="str">
        <f>RIGHT(TPG!C292,4)&amp;"."&amp;TPG!M292&amp;"."&amp;TPG!K292&amp;"."&amp;$C$5</f>
        <v>...Jn21</v>
      </c>
      <c r="F292" s="305">
        <f t="shared" ca="1" si="16"/>
        <v>44361</v>
      </c>
      <c r="G292" s="306">
        <f>TPG!S292</f>
        <v>0</v>
      </c>
      <c r="H292" s="124">
        <f t="shared" ca="1" si="17"/>
        <v>44361</v>
      </c>
      <c r="I292" s="125">
        <v>0</v>
      </c>
      <c r="J292" s="304" t="str">
        <f>LEFT(TPG!D292,20)&amp;"."&amp;TPGPAY!E292</f>
        <v>....Jn21</v>
      </c>
      <c r="K292" s="120" t="b">
        <v>1</v>
      </c>
      <c r="L292" s="126" t="s">
        <v>3686</v>
      </c>
      <c r="M292" s="120" t="b">
        <v>1</v>
      </c>
      <c r="N292" s="120" t="s">
        <v>3687</v>
      </c>
      <c r="O292" s="307">
        <f>TPG!I292</f>
        <v>0</v>
      </c>
      <c r="P292" s="120" t="b">
        <v>1</v>
      </c>
      <c r="Q292" s="120" t="b">
        <v>1</v>
      </c>
      <c r="R292" s="120" t="b">
        <v>1</v>
      </c>
      <c r="T292" s="11">
        <f t="shared" si="18"/>
        <v>7</v>
      </c>
      <c r="U292" s="381">
        <f t="shared" si="19"/>
        <v>8</v>
      </c>
    </row>
    <row r="293" spans="1:21" x14ac:dyDescent="0.25">
      <c r="A293" s="117">
        <v>1</v>
      </c>
      <c r="B293" s="118">
        <v>2</v>
      </c>
      <c r="C293" s="303">
        <f>TPG!J293</f>
        <v>0</v>
      </c>
      <c r="D293" s="120" t="b">
        <v>1</v>
      </c>
      <c r="E293" s="304" t="str">
        <f>RIGHT(TPG!C293,4)&amp;"."&amp;TPG!M293&amp;"."&amp;TPG!K293&amp;"."&amp;$C$5</f>
        <v>...Jn21</v>
      </c>
      <c r="F293" s="305">
        <f t="shared" ca="1" si="16"/>
        <v>44361</v>
      </c>
      <c r="G293" s="306">
        <f>TPG!S293</f>
        <v>0</v>
      </c>
      <c r="H293" s="124">
        <f t="shared" ca="1" si="17"/>
        <v>44361</v>
      </c>
      <c r="I293" s="125">
        <v>0</v>
      </c>
      <c r="J293" s="304" t="str">
        <f>LEFT(TPG!D293,20)&amp;"."&amp;TPGPAY!E293</f>
        <v>....Jn21</v>
      </c>
      <c r="K293" s="120" t="b">
        <v>1</v>
      </c>
      <c r="L293" s="126" t="s">
        <v>3686</v>
      </c>
      <c r="M293" s="120" t="b">
        <v>1</v>
      </c>
      <c r="N293" s="120" t="s">
        <v>3687</v>
      </c>
      <c r="O293" s="307">
        <f>TPG!I293</f>
        <v>0</v>
      </c>
      <c r="P293" s="120" t="b">
        <v>1</v>
      </c>
      <c r="Q293" s="120" t="b">
        <v>1</v>
      </c>
      <c r="R293" s="120" t="b">
        <v>1</v>
      </c>
      <c r="T293" s="11">
        <f t="shared" si="18"/>
        <v>7</v>
      </c>
      <c r="U293" s="381">
        <f t="shared" si="19"/>
        <v>8</v>
      </c>
    </row>
    <row r="294" spans="1:21" x14ac:dyDescent="0.25">
      <c r="A294" s="117">
        <v>1</v>
      </c>
      <c r="B294" s="118">
        <v>2</v>
      </c>
      <c r="C294" s="303">
        <f>TPG!J294</f>
        <v>0</v>
      </c>
      <c r="D294" s="120" t="b">
        <v>1</v>
      </c>
      <c r="E294" s="304" t="str">
        <f>RIGHT(TPG!C294,4)&amp;"."&amp;TPG!M294&amp;"."&amp;TPG!K294&amp;"."&amp;$C$5</f>
        <v>...Jn21</v>
      </c>
      <c r="F294" s="305">
        <f t="shared" ca="1" si="16"/>
        <v>44361</v>
      </c>
      <c r="G294" s="306">
        <f>TPG!S294</f>
        <v>0</v>
      </c>
      <c r="H294" s="124">
        <f t="shared" ca="1" si="17"/>
        <v>44361</v>
      </c>
      <c r="I294" s="125">
        <v>0</v>
      </c>
      <c r="J294" s="304" t="str">
        <f>LEFT(TPG!D294,20)&amp;"."&amp;TPGPAY!E294</f>
        <v>....Jn21</v>
      </c>
      <c r="K294" s="120" t="b">
        <v>1</v>
      </c>
      <c r="L294" s="126" t="s">
        <v>3686</v>
      </c>
      <c r="M294" s="120" t="b">
        <v>1</v>
      </c>
      <c r="N294" s="120" t="s">
        <v>3687</v>
      </c>
      <c r="O294" s="307">
        <f>TPG!I294</f>
        <v>0</v>
      </c>
      <c r="P294" s="120" t="b">
        <v>1</v>
      </c>
      <c r="Q294" s="120" t="b">
        <v>1</v>
      </c>
      <c r="R294" s="120" t="b">
        <v>1</v>
      </c>
      <c r="T294" s="11">
        <f t="shared" si="18"/>
        <v>7</v>
      </c>
      <c r="U294" s="381">
        <f t="shared" si="19"/>
        <v>8</v>
      </c>
    </row>
    <row r="295" spans="1:21" x14ac:dyDescent="0.25">
      <c r="A295" s="117">
        <v>1</v>
      </c>
      <c r="B295" s="118">
        <v>2</v>
      </c>
      <c r="C295" s="303">
        <f>TPG!J295</f>
        <v>0</v>
      </c>
      <c r="D295" s="120" t="b">
        <v>1</v>
      </c>
      <c r="E295" s="304" t="str">
        <f>RIGHT(TPG!C295,4)&amp;"."&amp;TPG!M295&amp;"."&amp;TPG!K295&amp;"."&amp;$C$5</f>
        <v>...Jn21</v>
      </c>
      <c r="F295" s="305">
        <f t="shared" ca="1" si="16"/>
        <v>44361</v>
      </c>
      <c r="G295" s="306">
        <f>TPG!S295</f>
        <v>0</v>
      </c>
      <c r="H295" s="124">
        <f t="shared" ca="1" si="17"/>
        <v>44361</v>
      </c>
      <c r="I295" s="125">
        <v>0</v>
      </c>
      <c r="J295" s="304" t="str">
        <f>LEFT(TPG!D295,20)&amp;"."&amp;TPGPAY!E295</f>
        <v>....Jn21</v>
      </c>
      <c r="K295" s="120" t="b">
        <v>1</v>
      </c>
      <c r="L295" s="126" t="s">
        <v>3686</v>
      </c>
      <c r="M295" s="120" t="b">
        <v>1</v>
      </c>
      <c r="N295" s="120" t="s">
        <v>3687</v>
      </c>
      <c r="O295" s="307">
        <f>TPG!I295</f>
        <v>0</v>
      </c>
      <c r="P295" s="120" t="b">
        <v>1</v>
      </c>
      <c r="Q295" s="120" t="b">
        <v>1</v>
      </c>
      <c r="R295" s="120" t="b">
        <v>1</v>
      </c>
      <c r="T295" s="11">
        <f t="shared" si="18"/>
        <v>7</v>
      </c>
      <c r="U295" s="381">
        <f t="shared" si="19"/>
        <v>8</v>
      </c>
    </row>
    <row r="296" spans="1:21" x14ac:dyDescent="0.25">
      <c r="A296" s="117">
        <v>1</v>
      </c>
      <c r="B296" s="118">
        <v>2</v>
      </c>
      <c r="C296" s="303">
        <f>TPG!J296</f>
        <v>0</v>
      </c>
      <c r="D296" s="120" t="b">
        <v>1</v>
      </c>
      <c r="E296" s="304" t="str">
        <f>RIGHT(TPG!C296,4)&amp;"."&amp;TPG!M296&amp;"."&amp;TPG!K296&amp;"."&amp;$C$5</f>
        <v>...Jn21</v>
      </c>
      <c r="F296" s="305">
        <f t="shared" ca="1" si="16"/>
        <v>44361</v>
      </c>
      <c r="G296" s="306">
        <f>TPG!S296</f>
        <v>0</v>
      </c>
      <c r="H296" s="124">
        <f t="shared" ca="1" si="17"/>
        <v>44361</v>
      </c>
      <c r="I296" s="125">
        <v>0</v>
      </c>
      <c r="J296" s="304" t="str">
        <f>LEFT(TPG!D296,20)&amp;"."&amp;TPGPAY!E296</f>
        <v>....Jn21</v>
      </c>
      <c r="K296" s="120" t="b">
        <v>1</v>
      </c>
      <c r="L296" s="126" t="s">
        <v>3686</v>
      </c>
      <c r="M296" s="120" t="b">
        <v>1</v>
      </c>
      <c r="N296" s="120" t="s">
        <v>3687</v>
      </c>
      <c r="O296" s="307">
        <f>TPG!I296</f>
        <v>0</v>
      </c>
      <c r="P296" s="120" t="b">
        <v>1</v>
      </c>
      <c r="Q296" s="120" t="b">
        <v>1</v>
      </c>
      <c r="R296" s="120" t="b">
        <v>1</v>
      </c>
      <c r="T296" s="11">
        <f t="shared" si="18"/>
        <v>7</v>
      </c>
      <c r="U296" s="381">
        <f t="shared" si="19"/>
        <v>8</v>
      </c>
    </row>
    <row r="297" spans="1:21" x14ac:dyDescent="0.25">
      <c r="A297" s="117">
        <v>1</v>
      </c>
      <c r="B297" s="118">
        <v>2</v>
      </c>
      <c r="C297" s="303">
        <f>TPG!J297</f>
        <v>0</v>
      </c>
      <c r="D297" s="120" t="b">
        <v>1</v>
      </c>
      <c r="E297" s="304" t="str">
        <f>RIGHT(TPG!C297,4)&amp;"."&amp;TPG!M297&amp;"."&amp;TPG!K297&amp;"."&amp;$C$5</f>
        <v>...Jn21</v>
      </c>
      <c r="F297" s="305">
        <f t="shared" ca="1" si="16"/>
        <v>44361</v>
      </c>
      <c r="G297" s="306">
        <f>TPG!S297</f>
        <v>0</v>
      </c>
      <c r="H297" s="124">
        <f t="shared" ca="1" si="17"/>
        <v>44361</v>
      </c>
      <c r="I297" s="125">
        <v>0</v>
      </c>
      <c r="J297" s="304" t="str">
        <f>LEFT(TPG!D297,20)&amp;"."&amp;TPGPAY!E297</f>
        <v>....Jn21</v>
      </c>
      <c r="K297" s="120" t="b">
        <v>1</v>
      </c>
      <c r="L297" s="126" t="s">
        <v>3686</v>
      </c>
      <c r="M297" s="120" t="b">
        <v>1</v>
      </c>
      <c r="N297" s="120" t="s">
        <v>3687</v>
      </c>
      <c r="O297" s="307">
        <f>TPG!I297</f>
        <v>0</v>
      </c>
      <c r="P297" s="120" t="b">
        <v>1</v>
      </c>
      <c r="Q297" s="120" t="b">
        <v>1</v>
      </c>
      <c r="R297" s="120" t="b">
        <v>1</v>
      </c>
      <c r="T297" s="11">
        <f t="shared" si="18"/>
        <v>7</v>
      </c>
      <c r="U297" s="381">
        <f t="shared" si="19"/>
        <v>8</v>
      </c>
    </row>
    <row r="298" spans="1:21" x14ac:dyDescent="0.25">
      <c r="A298" s="117">
        <v>1</v>
      </c>
      <c r="B298" s="118">
        <v>2</v>
      </c>
      <c r="C298" s="303">
        <f>TPG!J298</f>
        <v>0</v>
      </c>
      <c r="D298" s="120" t="b">
        <v>1</v>
      </c>
      <c r="E298" s="304" t="str">
        <f>RIGHT(TPG!C298,4)&amp;"."&amp;TPG!M298&amp;"."&amp;TPG!K298&amp;"."&amp;$C$5</f>
        <v>...Jn21</v>
      </c>
      <c r="F298" s="305">
        <f t="shared" ca="1" si="16"/>
        <v>44361</v>
      </c>
      <c r="G298" s="306">
        <f>TPG!S298</f>
        <v>0</v>
      </c>
      <c r="H298" s="124">
        <f t="shared" ca="1" si="17"/>
        <v>44361</v>
      </c>
      <c r="I298" s="125">
        <v>0</v>
      </c>
      <c r="J298" s="304" t="str">
        <f>LEFT(TPG!D298,20)&amp;"."&amp;TPGPAY!E298</f>
        <v>....Jn21</v>
      </c>
      <c r="K298" s="120" t="b">
        <v>1</v>
      </c>
      <c r="L298" s="126" t="s">
        <v>3686</v>
      </c>
      <c r="M298" s="120" t="b">
        <v>1</v>
      </c>
      <c r="N298" s="120" t="s">
        <v>3687</v>
      </c>
      <c r="O298" s="307">
        <f>TPG!I298</f>
        <v>0</v>
      </c>
      <c r="P298" s="120" t="b">
        <v>1</v>
      </c>
      <c r="Q298" s="120" t="b">
        <v>1</v>
      </c>
      <c r="R298" s="120" t="b">
        <v>1</v>
      </c>
      <c r="T298" s="11">
        <f t="shared" si="18"/>
        <v>7</v>
      </c>
      <c r="U298" s="381">
        <f t="shared" si="19"/>
        <v>8</v>
      </c>
    </row>
    <row r="299" spans="1:21" x14ac:dyDescent="0.25">
      <c r="A299" s="117">
        <v>1</v>
      </c>
      <c r="B299" s="118">
        <v>2</v>
      </c>
      <c r="C299" s="303">
        <f>TPG!J299</f>
        <v>0</v>
      </c>
      <c r="D299" s="120" t="b">
        <v>1</v>
      </c>
      <c r="E299" s="304" t="str">
        <f>RIGHT(TPG!C299,4)&amp;"."&amp;TPG!M299&amp;"."&amp;TPG!K299&amp;"."&amp;$C$5</f>
        <v>...Jn21</v>
      </c>
      <c r="F299" s="305">
        <f t="shared" ca="1" si="16"/>
        <v>44361</v>
      </c>
      <c r="G299" s="306">
        <f>TPG!S299</f>
        <v>0</v>
      </c>
      <c r="H299" s="124">
        <f t="shared" ca="1" si="17"/>
        <v>44361</v>
      </c>
      <c r="I299" s="125">
        <v>0</v>
      </c>
      <c r="J299" s="304" t="str">
        <f>LEFT(TPG!D299,20)&amp;"."&amp;TPGPAY!E299</f>
        <v>....Jn21</v>
      </c>
      <c r="K299" s="120" t="b">
        <v>1</v>
      </c>
      <c r="L299" s="126" t="s">
        <v>3686</v>
      </c>
      <c r="M299" s="120" t="b">
        <v>1</v>
      </c>
      <c r="N299" s="120" t="s">
        <v>3687</v>
      </c>
      <c r="O299" s="307">
        <f>TPG!I299</f>
        <v>0</v>
      </c>
      <c r="P299" s="120" t="b">
        <v>1</v>
      </c>
      <c r="Q299" s="120" t="b">
        <v>1</v>
      </c>
      <c r="R299" s="120" t="b">
        <v>1</v>
      </c>
      <c r="T299" s="11">
        <f t="shared" si="18"/>
        <v>7</v>
      </c>
      <c r="U299" s="381">
        <f t="shared" si="19"/>
        <v>8</v>
      </c>
    </row>
    <row r="300" spans="1:21" x14ac:dyDescent="0.25">
      <c r="A300" s="117">
        <v>1</v>
      </c>
      <c r="B300" s="118">
        <v>2</v>
      </c>
      <c r="C300" s="303">
        <f>TPG!J300</f>
        <v>0</v>
      </c>
      <c r="D300" s="120" t="b">
        <v>1</v>
      </c>
      <c r="E300" s="304" t="str">
        <f>RIGHT(TPG!C300,4)&amp;"."&amp;TPG!M300&amp;"."&amp;TPG!K300&amp;"."&amp;$C$5</f>
        <v>...Jn21</v>
      </c>
      <c r="F300" s="305">
        <f t="shared" ca="1" si="16"/>
        <v>44361</v>
      </c>
      <c r="G300" s="306">
        <f>TPG!S300</f>
        <v>0</v>
      </c>
      <c r="H300" s="124">
        <f t="shared" ca="1" si="17"/>
        <v>44361</v>
      </c>
      <c r="I300" s="125">
        <v>0</v>
      </c>
      <c r="J300" s="304" t="str">
        <f>LEFT(TPG!D300,20)&amp;"."&amp;TPGPAY!E300</f>
        <v>....Jn21</v>
      </c>
      <c r="K300" s="120" t="b">
        <v>1</v>
      </c>
      <c r="L300" s="126" t="s">
        <v>3686</v>
      </c>
      <c r="M300" s="120" t="b">
        <v>1</v>
      </c>
      <c r="N300" s="120" t="s">
        <v>3687</v>
      </c>
      <c r="O300" s="307">
        <f>TPG!I300</f>
        <v>0</v>
      </c>
      <c r="P300" s="120" t="b">
        <v>1</v>
      </c>
      <c r="Q300" s="120" t="b">
        <v>1</v>
      </c>
      <c r="R300" s="120" t="b">
        <v>1</v>
      </c>
      <c r="T300" s="11">
        <f t="shared" si="18"/>
        <v>7</v>
      </c>
      <c r="U300" s="381">
        <f t="shared" si="19"/>
        <v>8</v>
      </c>
    </row>
    <row r="301" spans="1:21" x14ac:dyDescent="0.25">
      <c r="A301" s="117">
        <v>1</v>
      </c>
      <c r="B301" s="118">
        <v>2</v>
      </c>
      <c r="C301" s="303">
        <f>TPG!J301</f>
        <v>0</v>
      </c>
      <c r="D301" s="120" t="b">
        <v>1</v>
      </c>
      <c r="E301" s="304" t="str">
        <f>RIGHT(TPG!C301,4)&amp;"."&amp;TPG!M301&amp;"."&amp;TPG!K301&amp;"."&amp;$C$5</f>
        <v>...Jn21</v>
      </c>
      <c r="F301" s="305">
        <f t="shared" ca="1" si="16"/>
        <v>44361</v>
      </c>
      <c r="G301" s="306">
        <f>TPG!S301</f>
        <v>0</v>
      </c>
      <c r="H301" s="124">
        <f t="shared" ca="1" si="17"/>
        <v>44361</v>
      </c>
      <c r="I301" s="125">
        <v>0</v>
      </c>
      <c r="J301" s="304" t="str">
        <f>LEFT(TPG!D301,20)&amp;"."&amp;TPGPAY!E301</f>
        <v>....Jn21</v>
      </c>
      <c r="K301" s="120" t="b">
        <v>1</v>
      </c>
      <c r="L301" s="126" t="s">
        <v>3686</v>
      </c>
      <c r="M301" s="120" t="b">
        <v>1</v>
      </c>
      <c r="N301" s="120" t="s">
        <v>3687</v>
      </c>
      <c r="O301" s="307">
        <f>TPG!I301</f>
        <v>0</v>
      </c>
      <c r="P301" s="120" t="b">
        <v>1</v>
      </c>
      <c r="Q301" s="120" t="b">
        <v>1</v>
      </c>
      <c r="R301" s="120" t="b">
        <v>1</v>
      </c>
      <c r="T301" s="11">
        <f t="shared" si="18"/>
        <v>7</v>
      </c>
      <c r="U301" s="381">
        <f t="shared" si="19"/>
        <v>8</v>
      </c>
    </row>
    <row r="302" spans="1:21" x14ac:dyDescent="0.25">
      <c r="A302" s="117">
        <v>1</v>
      </c>
      <c r="B302" s="118">
        <v>2</v>
      </c>
      <c r="C302" s="303">
        <f>TPG!J302</f>
        <v>0</v>
      </c>
      <c r="D302" s="120" t="b">
        <v>1</v>
      </c>
      <c r="E302" s="304" t="str">
        <f>RIGHT(TPG!C302,4)&amp;"."&amp;TPG!M302&amp;"."&amp;TPG!K302&amp;"."&amp;$C$5</f>
        <v>...Jn21</v>
      </c>
      <c r="F302" s="305">
        <f t="shared" ca="1" si="16"/>
        <v>44361</v>
      </c>
      <c r="G302" s="306">
        <f>TPG!S302</f>
        <v>0</v>
      </c>
      <c r="H302" s="124">
        <f t="shared" ca="1" si="17"/>
        <v>44361</v>
      </c>
      <c r="I302" s="125">
        <v>0</v>
      </c>
      <c r="J302" s="304" t="str">
        <f>LEFT(TPG!D302,20)&amp;"."&amp;TPGPAY!E302</f>
        <v>....Jn21</v>
      </c>
      <c r="K302" s="120" t="b">
        <v>1</v>
      </c>
      <c r="L302" s="126" t="s">
        <v>3686</v>
      </c>
      <c r="M302" s="120" t="b">
        <v>1</v>
      </c>
      <c r="N302" s="120" t="s">
        <v>3687</v>
      </c>
      <c r="O302" s="307">
        <f>TPG!I302</f>
        <v>0</v>
      </c>
      <c r="P302" s="120" t="b">
        <v>1</v>
      </c>
      <c r="Q302" s="120" t="b">
        <v>1</v>
      </c>
      <c r="R302" s="120" t="b">
        <v>1</v>
      </c>
      <c r="T302" s="11">
        <f t="shared" si="18"/>
        <v>7</v>
      </c>
      <c r="U302" s="381">
        <f t="shared" si="19"/>
        <v>8</v>
      </c>
    </row>
    <row r="303" spans="1:21" x14ac:dyDescent="0.25">
      <c r="A303" s="117">
        <v>1</v>
      </c>
      <c r="B303" s="118">
        <v>2</v>
      </c>
      <c r="C303" s="303">
        <f>TPG!J303</f>
        <v>0</v>
      </c>
      <c r="D303" s="120" t="b">
        <v>1</v>
      </c>
      <c r="E303" s="304" t="str">
        <f>RIGHT(TPG!C303,4)&amp;"."&amp;TPG!M303&amp;"."&amp;TPG!K303&amp;"."&amp;$C$5</f>
        <v>...Jn21</v>
      </c>
      <c r="F303" s="305">
        <f t="shared" ca="1" si="16"/>
        <v>44361</v>
      </c>
      <c r="G303" s="306">
        <f>TPG!S303</f>
        <v>0</v>
      </c>
      <c r="H303" s="124">
        <f t="shared" ca="1" si="17"/>
        <v>44361</v>
      </c>
      <c r="I303" s="125">
        <v>0</v>
      </c>
      <c r="J303" s="304" t="str">
        <f>LEFT(TPG!D303,20)&amp;"."&amp;TPGPAY!E303</f>
        <v>....Jn21</v>
      </c>
      <c r="K303" s="120" t="b">
        <v>1</v>
      </c>
      <c r="L303" s="126" t="s">
        <v>3686</v>
      </c>
      <c r="M303" s="120" t="b">
        <v>1</v>
      </c>
      <c r="N303" s="120" t="s">
        <v>3687</v>
      </c>
      <c r="O303" s="307">
        <f>TPG!I303</f>
        <v>0</v>
      </c>
      <c r="P303" s="120" t="b">
        <v>1</v>
      </c>
      <c r="Q303" s="120" t="b">
        <v>1</v>
      </c>
      <c r="R303" s="120" t="b">
        <v>1</v>
      </c>
      <c r="T303" s="11">
        <f t="shared" si="18"/>
        <v>7</v>
      </c>
      <c r="U303" s="381">
        <f t="shared" si="19"/>
        <v>8</v>
      </c>
    </row>
    <row r="304" spans="1:21" x14ac:dyDescent="0.25">
      <c r="A304" s="117">
        <v>1</v>
      </c>
      <c r="B304" s="118">
        <v>2</v>
      </c>
      <c r="C304" s="303">
        <f>TPG!J304</f>
        <v>0</v>
      </c>
      <c r="D304" s="120" t="b">
        <v>1</v>
      </c>
      <c r="E304" s="304" t="str">
        <f>RIGHT(TPG!C304,4)&amp;"."&amp;TPG!M304&amp;"."&amp;TPG!K304&amp;"."&amp;$C$5</f>
        <v>...Jn21</v>
      </c>
      <c r="F304" s="305">
        <f t="shared" ca="1" si="16"/>
        <v>44361</v>
      </c>
      <c r="G304" s="306">
        <f>TPG!S304</f>
        <v>0</v>
      </c>
      <c r="H304" s="124">
        <f t="shared" ca="1" si="17"/>
        <v>44361</v>
      </c>
      <c r="I304" s="125">
        <v>0</v>
      </c>
      <c r="J304" s="304" t="str">
        <f>LEFT(TPG!D304,20)&amp;"."&amp;TPGPAY!E304</f>
        <v>....Jn21</v>
      </c>
      <c r="K304" s="120" t="b">
        <v>1</v>
      </c>
      <c r="L304" s="126" t="s">
        <v>3686</v>
      </c>
      <c r="M304" s="120" t="b">
        <v>1</v>
      </c>
      <c r="N304" s="120" t="s">
        <v>3687</v>
      </c>
      <c r="O304" s="307">
        <f>TPG!I304</f>
        <v>0</v>
      </c>
      <c r="P304" s="120" t="b">
        <v>1</v>
      </c>
      <c r="Q304" s="120" t="b">
        <v>1</v>
      </c>
      <c r="R304" s="120" t="b">
        <v>1</v>
      </c>
      <c r="T304" s="11">
        <f t="shared" si="18"/>
        <v>7</v>
      </c>
      <c r="U304" s="381">
        <f t="shared" si="19"/>
        <v>8</v>
      </c>
    </row>
    <row r="305" spans="1:21" x14ac:dyDescent="0.25">
      <c r="A305" s="117">
        <v>1</v>
      </c>
      <c r="B305" s="118">
        <v>2</v>
      </c>
      <c r="C305" s="303">
        <f>TPG!J305</f>
        <v>0</v>
      </c>
      <c r="D305" s="120" t="b">
        <v>1</v>
      </c>
      <c r="E305" s="304" t="str">
        <f>RIGHT(TPG!C305,4)&amp;"."&amp;TPG!M305&amp;"."&amp;TPG!K305&amp;"."&amp;$C$5</f>
        <v>...Jn21</v>
      </c>
      <c r="F305" s="305">
        <f t="shared" ca="1" si="16"/>
        <v>44361</v>
      </c>
      <c r="G305" s="306">
        <f>TPG!S305</f>
        <v>0</v>
      </c>
      <c r="H305" s="124">
        <f t="shared" ca="1" si="17"/>
        <v>44361</v>
      </c>
      <c r="I305" s="125">
        <v>0</v>
      </c>
      <c r="J305" s="304" t="str">
        <f>LEFT(TPG!D305,20)&amp;"."&amp;TPGPAY!E305</f>
        <v>....Jn21</v>
      </c>
      <c r="K305" s="120" t="b">
        <v>1</v>
      </c>
      <c r="L305" s="126" t="s">
        <v>3686</v>
      </c>
      <c r="M305" s="120" t="b">
        <v>1</v>
      </c>
      <c r="N305" s="120" t="s">
        <v>3687</v>
      </c>
      <c r="O305" s="307">
        <f>TPG!I305</f>
        <v>0</v>
      </c>
      <c r="P305" s="120" t="b">
        <v>1</v>
      </c>
      <c r="Q305" s="120" t="b">
        <v>1</v>
      </c>
      <c r="R305" s="120" t="b">
        <v>1</v>
      </c>
      <c r="T305" s="11">
        <f t="shared" si="18"/>
        <v>7</v>
      </c>
      <c r="U305" s="381">
        <f t="shared" si="19"/>
        <v>8</v>
      </c>
    </row>
    <row r="306" spans="1:21" x14ac:dyDescent="0.25">
      <c r="A306" s="117">
        <v>1</v>
      </c>
      <c r="B306" s="118">
        <v>2</v>
      </c>
      <c r="C306" s="303">
        <f>TPG!J306</f>
        <v>0</v>
      </c>
      <c r="D306" s="120" t="b">
        <v>1</v>
      </c>
      <c r="E306" s="304" t="str">
        <f>RIGHT(TPG!C306,4)&amp;"."&amp;TPG!M306&amp;"."&amp;TPG!K306&amp;"."&amp;$C$5</f>
        <v>...Jn21</v>
      </c>
      <c r="F306" s="305">
        <f t="shared" ca="1" si="16"/>
        <v>44361</v>
      </c>
      <c r="G306" s="306">
        <f>TPG!S306</f>
        <v>0</v>
      </c>
      <c r="H306" s="124">
        <f t="shared" ca="1" si="17"/>
        <v>44361</v>
      </c>
      <c r="I306" s="125">
        <v>0</v>
      </c>
      <c r="J306" s="304" t="str">
        <f>LEFT(TPG!D306,20)&amp;"."&amp;TPGPAY!E306</f>
        <v>....Jn21</v>
      </c>
      <c r="K306" s="120" t="b">
        <v>1</v>
      </c>
      <c r="L306" s="126" t="s">
        <v>3686</v>
      </c>
      <c r="M306" s="120" t="b">
        <v>1</v>
      </c>
      <c r="N306" s="120" t="s">
        <v>3687</v>
      </c>
      <c r="O306" s="307">
        <f>TPG!I306</f>
        <v>0</v>
      </c>
      <c r="P306" s="120" t="b">
        <v>1</v>
      </c>
      <c r="Q306" s="120" t="b">
        <v>1</v>
      </c>
      <c r="R306" s="120" t="b">
        <v>1</v>
      </c>
      <c r="T306" s="11">
        <f t="shared" si="18"/>
        <v>7</v>
      </c>
      <c r="U306" s="381">
        <f t="shared" si="19"/>
        <v>8</v>
      </c>
    </row>
    <row r="307" spans="1:21" x14ac:dyDescent="0.25">
      <c r="A307" s="117">
        <v>1</v>
      </c>
      <c r="B307" s="118">
        <v>2</v>
      </c>
      <c r="C307" s="303">
        <f>TPG!J307</f>
        <v>0</v>
      </c>
      <c r="D307" s="120" t="b">
        <v>1</v>
      </c>
      <c r="E307" s="304" t="str">
        <f>RIGHT(TPG!C307,4)&amp;"."&amp;TPG!M307&amp;"."&amp;TPG!K307&amp;"."&amp;$C$5</f>
        <v>...Jn21</v>
      </c>
      <c r="F307" s="305">
        <f t="shared" ca="1" si="16"/>
        <v>44361</v>
      </c>
      <c r="G307" s="306">
        <f>TPG!S307</f>
        <v>0</v>
      </c>
      <c r="H307" s="124">
        <f t="shared" ca="1" si="17"/>
        <v>44361</v>
      </c>
      <c r="I307" s="125">
        <v>0</v>
      </c>
      <c r="J307" s="304" t="str">
        <f>LEFT(TPG!D307,20)&amp;"."&amp;TPGPAY!E307</f>
        <v>....Jn21</v>
      </c>
      <c r="K307" s="120" t="b">
        <v>1</v>
      </c>
      <c r="L307" s="126" t="s">
        <v>3686</v>
      </c>
      <c r="M307" s="120" t="b">
        <v>1</v>
      </c>
      <c r="N307" s="120" t="s">
        <v>3687</v>
      </c>
      <c r="O307" s="307">
        <f>TPG!I307</f>
        <v>0</v>
      </c>
      <c r="P307" s="120" t="b">
        <v>1</v>
      </c>
      <c r="Q307" s="120" t="b">
        <v>1</v>
      </c>
      <c r="R307" s="120" t="b">
        <v>1</v>
      </c>
      <c r="T307" s="11">
        <f t="shared" si="18"/>
        <v>7</v>
      </c>
      <c r="U307" s="381">
        <f t="shared" si="19"/>
        <v>8</v>
      </c>
    </row>
    <row r="308" spans="1:21" x14ac:dyDescent="0.25">
      <c r="A308" s="117">
        <v>1</v>
      </c>
      <c r="B308" s="118">
        <v>2</v>
      </c>
      <c r="C308" s="303">
        <f>TPG!J308</f>
        <v>0</v>
      </c>
      <c r="D308" s="120" t="b">
        <v>1</v>
      </c>
      <c r="E308" s="304" t="str">
        <f>RIGHT(TPG!C308,4)&amp;"."&amp;TPG!M308&amp;"."&amp;TPG!K308&amp;"."&amp;$C$5</f>
        <v>...Jn21</v>
      </c>
      <c r="F308" s="305">
        <f t="shared" ca="1" si="16"/>
        <v>44361</v>
      </c>
      <c r="G308" s="306">
        <f>TPG!S308</f>
        <v>0</v>
      </c>
      <c r="H308" s="124">
        <f t="shared" ca="1" si="17"/>
        <v>44361</v>
      </c>
      <c r="I308" s="125">
        <v>0</v>
      </c>
      <c r="J308" s="304" t="str">
        <f>LEFT(TPG!D308,20)&amp;"."&amp;TPGPAY!E308</f>
        <v>....Jn21</v>
      </c>
      <c r="K308" s="120" t="b">
        <v>1</v>
      </c>
      <c r="L308" s="126" t="s">
        <v>3686</v>
      </c>
      <c r="M308" s="120" t="b">
        <v>1</v>
      </c>
      <c r="N308" s="120" t="s">
        <v>3687</v>
      </c>
      <c r="O308" s="307">
        <f>TPG!I308</f>
        <v>0</v>
      </c>
      <c r="P308" s="120" t="b">
        <v>1</v>
      </c>
      <c r="Q308" s="120" t="b">
        <v>1</v>
      </c>
      <c r="R308" s="120" t="b">
        <v>1</v>
      </c>
      <c r="T308" s="11">
        <f t="shared" si="18"/>
        <v>7</v>
      </c>
      <c r="U308" s="381">
        <f t="shared" si="19"/>
        <v>8</v>
      </c>
    </row>
    <row r="309" spans="1:21" x14ac:dyDescent="0.25">
      <c r="A309" s="117">
        <v>1</v>
      </c>
      <c r="B309" s="118">
        <v>2</v>
      </c>
      <c r="C309" s="303">
        <f>TPG!J309</f>
        <v>0</v>
      </c>
      <c r="D309" s="120" t="b">
        <v>1</v>
      </c>
      <c r="E309" s="304" t="str">
        <f>RIGHT(TPG!C309,4)&amp;"."&amp;TPG!M309&amp;"."&amp;TPG!K309&amp;"."&amp;$C$5</f>
        <v>...Jn21</v>
      </c>
      <c r="F309" s="305">
        <f t="shared" ca="1" si="16"/>
        <v>44361</v>
      </c>
      <c r="G309" s="306">
        <f>TPG!S309</f>
        <v>0</v>
      </c>
      <c r="H309" s="124">
        <f t="shared" ca="1" si="17"/>
        <v>44361</v>
      </c>
      <c r="I309" s="125">
        <v>0</v>
      </c>
      <c r="J309" s="304" t="str">
        <f>LEFT(TPG!D309,20)&amp;"."&amp;TPGPAY!E309</f>
        <v>....Jn21</v>
      </c>
      <c r="K309" s="120" t="b">
        <v>1</v>
      </c>
      <c r="L309" s="126" t="s">
        <v>3686</v>
      </c>
      <c r="M309" s="120" t="b">
        <v>1</v>
      </c>
      <c r="N309" s="120" t="s">
        <v>3687</v>
      </c>
      <c r="O309" s="307">
        <f>TPG!I309</f>
        <v>0</v>
      </c>
      <c r="P309" s="120" t="b">
        <v>1</v>
      </c>
      <c r="Q309" s="120" t="b">
        <v>1</v>
      </c>
      <c r="R309" s="120" t="b">
        <v>1</v>
      </c>
      <c r="T309" s="11">
        <f t="shared" si="18"/>
        <v>7</v>
      </c>
      <c r="U309" s="381">
        <f t="shared" si="19"/>
        <v>8</v>
      </c>
    </row>
    <row r="310" spans="1:21" x14ac:dyDescent="0.25">
      <c r="A310" s="117">
        <v>1</v>
      </c>
      <c r="B310" s="118">
        <v>2</v>
      </c>
      <c r="C310" s="303">
        <f>TPG!J310</f>
        <v>0</v>
      </c>
      <c r="D310" s="120" t="b">
        <v>1</v>
      </c>
      <c r="E310" s="304" t="str">
        <f>RIGHT(TPG!C310,4)&amp;"."&amp;TPG!M310&amp;"."&amp;TPG!K310&amp;"."&amp;$C$5</f>
        <v>...Jn21</v>
      </c>
      <c r="F310" s="305">
        <f t="shared" ca="1" si="16"/>
        <v>44361</v>
      </c>
      <c r="G310" s="306">
        <f>TPG!S310</f>
        <v>0</v>
      </c>
      <c r="H310" s="124">
        <f t="shared" ca="1" si="17"/>
        <v>44361</v>
      </c>
      <c r="I310" s="125">
        <v>0</v>
      </c>
      <c r="J310" s="304" t="str">
        <f>LEFT(TPG!D310,20)&amp;"."&amp;TPGPAY!E310</f>
        <v>....Jn21</v>
      </c>
      <c r="K310" s="120" t="b">
        <v>1</v>
      </c>
      <c r="L310" s="126" t="s">
        <v>3686</v>
      </c>
      <c r="M310" s="120" t="b">
        <v>1</v>
      </c>
      <c r="N310" s="120" t="s">
        <v>3687</v>
      </c>
      <c r="O310" s="307">
        <f>TPG!I310</f>
        <v>0</v>
      </c>
      <c r="P310" s="120" t="b">
        <v>1</v>
      </c>
      <c r="Q310" s="120" t="b">
        <v>1</v>
      </c>
      <c r="R310" s="120" t="b">
        <v>1</v>
      </c>
      <c r="T310" s="11">
        <f t="shared" si="18"/>
        <v>7</v>
      </c>
      <c r="U310" s="381">
        <f t="shared" si="19"/>
        <v>8</v>
      </c>
    </row>
    <row r="311" spans="1:21" x14ac:dyDescent="0.25">
      <c r="A311" s="117">
        <v>1</v>
      </c>
      <c r="B311" s="118">
        <v>2</v>
      </c>
      <c r="C311" s="303">
        <f>TPG!J311</f>
        <v>0</v>
      </c>
      <c r="D311" s="120" t="b">
        <v>1</v>
      </c>
      <c r="E311" s="304" t="str">
        <f>RIGHT(TPG!C311,4)&amp;"."&amp;TPG!M311&amp;"."&amp;TPG!K311&amp;"."&amp;$C$5</f>
        <v>...Jn21</v>
      </c>
      <c r="F311" s="305">
        <f t="shared" ca="1" si="16"/>
        <v>44361</v>
      </c>
      <c r="G311" s="306">
        <f>TPG!S311</f>
        <v>0</v>
      </c>
      <c r="H311" s="124">
        <f t="shared" ca="1" si="17"/>
        <v>44361</v>
      </c>
      <c r="I311" s="125">
        <v>0</v>
      </c>
      <c r="J311" s="304" t="str">
        <f>LEFT(TPG!D311,20)&amp;"."&amp;TPGPAY!E311</f>
        <v>....Jn21</v>
      </c>
      <c r="K311" s="120" t="b">
        <v>1</v>
      </c>
      <c r="L311" s="126" t="s">
        <v>3686</v>
      </c>
      <c r="M311" s="120" t="b">
        <v>1</v>
      </c>
      <c r="N311" s="120" t="s">
        <v>3687</v>
      </c>
      <c r="O311" s="307">
        <f>TPG!I311</f>
        <v>0</v>
      </c>
      <c r="P311" s="120" t="b">
        <v>1</v>
      </c>
      <c r="Q311" s="120" t="b">
        <v>1</v>
      </c>
      <c r="R311" s="120" t="b">
        <v>1</v>
      </c>
      <c r="T311" s="11">
        <f t="shared" si="18"/>
        <v>7</v>
      </c>
      <c r="U311" s="381">
        <f t="shared" si="19"/>
        <v>8</v>
      </c>
    </row>
    <row r="312" spans="1:21" x14ac:dyDescent="0.25">
      <c r="A312" s="117">
        <v>1</v>
      </c>
      <c r="B312" s="118">
        <v>2</v>
      </c>
      <c r="C312" s="303">
        <f>TPG!J312</f>
        <v>0</v>
      </c>
      <c r="D312" s="120" t="b">
        <v>1</v>
      </c>
      <c r="E312" s="304" t="str">
        <f>RIGHT(TPG!C312,4)&amp;"."&amp;TPG!M312&amp;"."&amp;TPG!K312&amp;"."&amp;$C$5</f>
        <v>...Jn21</v>
      </c>
      <c r="F312" s="305">
        <f t="shared" ca="1" si="16"/>
        <v>44361</v>
      </c>
      <c r="G312" s="306">
        <f>TPG!S312</f>
        <v>0</v>
      </c>
      <c r="H312" s="124">
        <f t="shared" ca="1" si="17"/>
        <v>44361</v>
      </c>
      <c r="I312" s="125">
        <v>0</v>
      </c>
      <c r="J312" s="304" t="str">
        <f>LEFT(TPG!D312,20)&amp;"."&amp;TPGPAY!E312</f>
        <v>....Jn21</v>
      </c>
      <c r="K312" s="120" t="b">
        <v>1</v>
      </c>
      <c r="L312" s="126" t="s">
        <v>3686</v>
      </c>
      <c r="M312" s="120" t="b">
        <v>1</v>
      </c>
      <c r="N312" s="120" t="s">
        <v>3687</v>
      </c>
      <c r="O312" s="307">
        <f>TPG!I312</f>
        <v>0</v>
      </c>
      <c r="P312" s="120" t="b">
        <v>1</v>
      </c>
      <c r="Q312" s="120" t="b">
        <v>1</v>
      </c>
      <c r="R312" s="120" t="b">
        <v>1</v>
      </c>
      <c r="T312" s="11">
        <f t="shared" si="18"/>
        <v>7</v>
      </c>
      <c r="U312" s="381">
        <f t="shared" si="19"/>
        <v>8</v>
      </c>
    </row>
    <row r="313" spans="1:21" x14ac:dyDescent="0.25">
      <c r="A313" s="117">
        <v>1</v>
      </c>
      <c r="B313" s="118">
        <v>2</v>
      </c>
      <c r="C313" s="303">
        <f>TPG!J313</f>
        <v>0</v>
      </c>
      <c r="D313" s="120" t="b">
        <v>1</v>
      </c>
      <c r="E313" s="304" t="str">
        <f>RIGHT(TPG!C313,4)&amp;"."&amp;TPG!M313&amp;"."&amp;TPG!K313&amp;"."&amp;$C$5</f>
        <v>...Jn21</v>
      </c>
      <c r="F313" s="305">
        <f t="shared" ca="1" si="16"/>
        <v>44361</v>
      </c>
      <c r="G313" s="306">
        <f>TPG!S313</f>
        <v>0</v>
      </c>
      <c r="H313" s="124">
        <f t="shared" ca="1" si="17"/>
        <v>44361</v>
      </c>
      <c r="I313" s="125">
        <v>0</v>
      </c>
      <c r="J313" s="304" t="str">
        <f>LEFT(TPG!D313,20)&amp;"."&amp;TPGPAY!E313</f>
        <v>....Jn21</v>
      </c>
      <c r="K313" s="120" t="b">
        <v>1</v>
      </c>
      <c r="L313" s="126" t="s">
        <v>3686</v>
      </c>
      <c r="M313" s="120" t="b">
        <v>1</v>
      </c>
      <c r="N313" s="120" t="s">
        <v>3687</v>
      </c>
      <c r="O313" s="307">
        <f>TPG!I313</f>
        <v>0</v>
      </c>
      <c r="P313" s="120" t="b">
        <v>1</v>
      </c>
      <c r="Q313" s="120" t="b">
        <v>1</v>
      </c>
      <c r="R313" s="120" t="b">
        <v>1</v>
      </c>
      <c r="T313" s="11">
        <f t="shared" si="18"/>
        <v>7</v>
      </c>
      <c r="U313" s="381">
        <f t="shared" si="19"/>
        <v>8</v>
      </c>
    </row>
    <row r="314" spans="1:21" x14ac:dyDescent="0.25">
      <c r="A314" s="117">
        <v>1</v>
      </c>
      <c r="B314" s="118">
        <v>2</v>
      </c>
      <c r="C314" s="303">
        <f>TPG!J314</f>
        <v>0</v>
      </c>
      <c r="D314" s="120" t="b">
        <v>1</v>
      </c>
      <c r="E314" s="304" t="str">
        <f>RIGHT(TPG!C314,4)&amp;"."&amp;TPG!M314&amp;"."&amp;TPG!K314&amp;"."&amp;$C$5</f>
        <v>...Jn21</v>
      </c>
      <c r="F314" s="305">
        <f t="shared" ca="1" si="16"/>
        <v>44361</v>
      </c>
      <c r="G314" s="306">
        <f>TPG!S314</f>
        <v>0</v>
      </c>
      <c r="H314" s="124">
        <f t="shared" ca="1" si="17"/>
        <v>44361</v>
      </c>
      <c r="I314" s="125">
        <v>0</v>
      </c>
      <c r="J314" s="304" t="str">
        <f>LEFT(TPG!D314,20)&amp;"."&amp;TPGPAY!E314</f>
        <v>....Jn21</v>
      </c>
      <c r="K314" s="120" t="b">
        <v>1</v>
      </c>
      <c r="L314" s="126" t="s">
        <v>3686</v>
      </c>
      <c r="M314" s="120" t="b">
        <v>1</v>
      </c>
      <c r="N314" s="120" t="s">
        <v>3687</v>
      </c>
      <c r="O314" s="307">
        <f>TPG!I314</f>
        <v>0</v>
      </c>
      <c r="P314" s="120" t="b">
        <v>1</v>
      </c>
      <c r="Q314" s="120" t="b">
        <v>1</v>
      </c>
      <c r="R314" s="120" t="b">
        <v>1</v>
      </c>
      <c r="T314" s="11">
        <f t="shared" si="18"/>
        <v>7</v>
      </c>
      <c r="U314" s="381">
        <f t="shared" si="19"/>
        <v>8</v>
      </c>
    </row>
    <row r="315" spans="1:21" x14ac:dyDescent="0.25">
      <c r="A315" s="117">
        <v>1</v>
      </c>
      <c r="B315" s="118">
        <v>2</v>
      </c>
      <c r="C315" s="303">
        <f>TPG!J315</f>
        <v>0</v>
      </c>
      <c r="D315" s="120" t="b">
        <v>1</v>
      </c>
      <c r="E315" s="304" t="str">
        <f>RIGHT(TPG!C315,4)&amp;"."&amp;TPG!M315&amp;"."&amp;TPG!K315&amp;"."&amp;$C$5</f>
        <v>...Jn21</v>
      </c>
      <c r="F315" s="305">
        <f t="shared" ca="1" si="16"/>
        <v>44361</v>
      </c>
      <c r="G315" s="306">
        <f>TPG!S315</f>
        <v>0</v>
      </c>
      <c r="H315" s="124">
        <f t="shared" ca="1" si="17"/>
        <v>44361</v>
      </c>
      <c r="I315" s="125">
        <v>0</v>
      </c>
      <c r="J315" s="304" t="str">
        <f>LEFT(TPG!D315,20)&amp;"."&amp;TPGPAY!E315</f>
        <v>....Jn21</v>
      </c>
      <c r="K315" s="120" t="b">
        <v>1</v>
      </c>
      <c r="L315" s="126" t="s">
        <v>3686</v>
      </c>
      <c r="M315" s="120" t="b">
        <v>1</v>
      </c>
      <c r="N315" s="120" t="s">
        <v>3687</v>
      </c>
      <c r="O315" s="307">
        <f>TPG!I315</f>
        <v>0</v>
      </c>
      <c r="P315" s="120" t="b">
        <v>1</v>
      </c>
      <c r="Q315" s="120" t="b">
        <v>1</v>
      </c>
      <c r="R315" s="120" t="b">
        <v>1</v>
      </c>
      <c r="T315" s="11">
        <f t="shared" si="18"/>
        <v>7</v>
      </c>
      <c r="U315" s="381">
        <f t="shared" si="19"/>
        <v>8</v>
      </c>
    </row>
    <row r="316" spans="1:21" x14ac:dyDescent="0.25">
      <c r="A316" s="117">
        <v>1</v>
      </c>
      <c r="B316" s="118">
        <v>2</v>
      </c>
      <c r="C316" s="303">
        <f>TPG!J316</f>
        <v>0</v>
      </c>
      <c r="D316" s="120" t="b">
        <v>1</v>
      </c>
      <c r="E316" s="304" t="str">
        <f>RIGHT(TPG!C316,4)&amp;"."&amp;TPG!M316&amp;"."&amp;TPG!K316&amp;"."&amp;$C$5</f>
        <v>...Jn21</v>
      </c>
      <c r="F316" s="305">
        <f t="shared" ca="1" si="16"/>
        <v>44361</v>
      </c>
      <c r="G316" s="306">
        <f>TPG!S316</f>
        <v>0</v>
      </c>
      <c r="H316" s="124">
        <f t="shared" ca="1" si="17"/>
        <v>44361</v>
      </c>
      <c r="I316" s="125">
        <v>0</v>
      </c>
      <c r="J316" s="304" t="str">
        <f>LEFT(TPG!D316,20)&amp;"."&amp;TPGPAY!E316</f>
        <v>....Jn21</v>
      </c>
      <c r="K316" s="120" t="b">
        <v>1</v>
      </c>
      <c r="L316" s="126" t="s">
        <v>3686</v>
      </c>
      <c r="M316" s="120" t="b">
        <v>1</v>
      </c>
      <c r="N316" s="120" t="s">
        <v>3687</v>
      </c>
      <c r="O316" s="307">
        <f>TPG!I316</f>
        <v>0</v>
      </c>
      <c r="P316" s="120" t="b">
        <v>1</v>
      </c>
      <c r="Q316" s="120" t="b">
        <v>1</v>
      </c>
      <c r="R316" s="120" t="b">
        <v>1</v>
      </c>
      <c r="T316" s="11">
        <f t="shared" si="18"/>
        <v>7</v>
      </c>
      <c r="U316" s="381">
        <f t="shared" si="19"/>
        <v>8</v>
      </c>
    </row>
    <row r="317" spans="1:21" x14ac:dyDescent="0.25">
      <c r="A317" s="117">
        <v>1</v>
      </c>
      <c r="B317" s="118">
        <v>2</v>
      </c>
      <c r="C317" s="303">
        <f>TPG!J317</f>
        <v>0</v>
      </c>
      <c r="D317" s="120" t="b">
        <v>1</v>
      </c>
      <c r="E317" s="304" t="str">
        <f>RIGHT(TPG!C317,4)&amp;"."&amp;TPG!M317&amp;"."&amp;TPG!K317&amp;"."&amp;$C$5</f>
        <v>...Jn21</v>
      </c>
      <c r="F317" s="305">
        <f t="shared" ca="1" si="16"/>
        <v>44361</v>
      </c>
      <c r="G317" s="306">
        <f>TPG!S317</f>
        <v>0</v>
      </c>
      <c r="H317" s="124">
        <f t="shared" ca="1" si="17"/>
        <v>44361</v>
      </c>
      <c r="I317" s="125">
        <v>0</v>
      </c>
      <c r="J317" s="304" t="str">
        <f>LEFT(TPG!D317,20)&amp;"."&amp;TPGPAY!E317</f>
        <v>....Jn21</v>
      </c>
      <c r="K317" s="120" t="b">
        <v>1</v>
      </c>
      <c r="L317" s="126" t="s">
        <v>3686</v>
      </c>
      <c r="M317" s="120" t="b">
        <v>1</v>
      </c>
      <c r="N317" s="120" t="s">
        <v>3687</v>
      </c>
      <c r="O317" s="307">
        <f>TPG!I317</f>
        <v>0</v>
      </c>
      <c r="P317" s="120" t="b">
        <v>1</v>
      </c>
      <c r="Q317" s="120" t="b">
        <v>1</v>
      </c>
      <c r="R317" s="120" t="b">
        <v>1</v>
      </c>
      <c r="T317" s="11">
        <f t="shared" si="18"/>
        <v>7</v>
      </c>
      <c r="U317" s="381">
        <f t="shared" si="19"/>
        <v>8</v>
      </c>
    </row>
    <row r="318" spans="1:21" x14ac:dyDescent="0.25">
      <c r="A318" s="117">
        <v>1</v>
      </c>
      <c r="B318" s="118">
        <v>2</v>
      </c>
      <c r="C318" s="303">
        <f>TPG!J318</f>
        <v>0</v>
      </c>
      <c r="D318" s="120" t="b">
        <v>1</v>
      </c>
      <c r="E318" s="304" t="str">
        <f>RIGHT(TPG!C318,4)&amp;"."&amp;TPG!M318&amp;"."&amp;TPG!K318&amp;"."&amp;$C$5</f>
        <v>...Jn21</v>
      </c>
      <c r="F318" s="305">
        <f t="shared" ca="1" si="16"/>
        <v>44361</v>
      </c>
      <c r="G318" s="306">
        <f>TPG!S318</f>
        <v>0</v>
      </c>
      <c r="H318" s="124">
        <f t="shared" ca="1" si="17"/>
        <v>44361</v>
      </c>
      <c r="I318" s="125">
        <v>0</v>
      </c>
      <c r="J318" s="304" t="str">
        <f>LEFT(TPG!D318,20)&amp;"."&amp;TPGPAY!E318</f>
        <v>....Jn21</v>
      </c>
      <c r="K318" s="120" t="b">
        <v>1</v>
      </c>
      <c r="L318" s="126" t="s">
        <v>3686</v>
      </c>
      <c r="M318" s="120" t="b">
        <v>1</v>
      </c>
      <c r="N318" s="120" t="s">
        <v>3687</v>
      </c>
      <c r="O318" s="307">
        <f>TPG!I318</f>
        <v>0</v>
      </c>
      <c r="P318" s="120" t="b">
        <v>1</v>
      </c>
      <c r="Q318" s="120" t="b">
        <v>1</v>
      </c>
      <c r="R318" s="120" t="b">
        <v>1</v>
      </c>
      <c r="T318" s="11">
        <f t="shared" si="18"/>
        <v>7</v>
      </c>
      <c r="U318" s="381">
        <f t="shared" si="19"/>
        <v>8</v>
      </c>
    </row>
    <row r="319" spans="1:21" x14ac:dyDescent="0.25">
      <c r="A319" s="117">
        <v>1</v>
      </c>
      <c r="B319" s="118">
        <v>2</v>
      </c>
      <c r="C319" s="303">
        <f>TPG!J319</f>
        <v>0</v>
      </c>
      <c r="D319" s="120" t="b">
        <v>1</v>
      </c>
      <c r="E319" s="304" t="str">
        <f>RIGHT(TPG!C319,4)&amp;"."&amp;TPG!M319&amp;"."&amp;TPG!K319&amp;"."&amp;$C$5</f>
        <v>...Jn21</v>
      </c>
      <c r="F319" s="305">
        <f t="shared" ca="1" si="16"/>
        <v>44361</v>
      </c>
      <c r="G319" s="306">
        <f>TPG!S319</f>
        <v>0</v>
      </c>
      <c r="H319" s="124">
        <f t="shared" ca="1" si="17"/>
        <v>44361</v>
      </c>
      <c r="I319" s="125">
        <v>0</v>
      </c>
      <c r="J319" s="304" t="str">
        <f>LEFT(TPG!D319,20)&amp;"."&amp;TPGPAY!E319</f>
        <v>....Jn21</v>
      </c>
      <c r="K319" s="120" t="b">
        <v>1</v>
      </c>
      <c r="L319" s="126" t="s">
        <v>3686</v>
      </c>
      <c r="M319" s="120" t="b">
        <v>1</v>
      </c>
      <c r="N319" s="120" t="s">
        <v>3687</v>
      </c>
      <c r="O319" s="307">
        <f>TPG!I319</f>
        <v>0</v>
      </c>
      <c r="P319" s="120" t="b">
        <v>1</v>
      </c>
      <c r="Q319" s="120" t="b">
        <v>1</v>
      </c>
      <c r="R319" s="120" t="b">
        <v>1</v>
      </c>
      <c r="T319" s="11">
        <f t="shared" si="18"/>
        <v>7</v>
      </c>
      <c r="U319" s="381">
        <f t="shared" si="19"/>
        <v>8</v>
      </c>
    </row>
    <row r="320" spans="1:21" x14ac:dyDescent="0.25">
      <c r="A320" s="117">
        <v>1</v>
      </c>
      <c r="B320" s="118">
        <v>2</v>
      </c>
      <c r="C320" s="303">
        <f>TPG!J320</f>
        <v>0</v>
      </c>
      <c r="D320" s="120" t="b">
        <v>1</v>
      </c>
      <c r="E320" s="304" t="str">
        <f>RIGHT(TPG!C320,4)&amp;"."&amp;TPG!M320&amp;"."&amp;TPG!K320&amp;"."&amp;$C$5</f>
        <v>...Jn21</v>
      </c>
      <c r="F320" s="305">
        <f t="shared" ca="1" si="16"/>
        <v>44361</v>
      </c>
      <c r="G320" s="306">
        <f>TPG!S320</f>
        <v>0</v>
      </c>
      <c r="H320" s="124">
        <f t="shared" ca="1" si="17"/>
        <v>44361</v>
      </c>
      <c r="I320" s="125">
        <v>0</v>
      </c>
      <c r="J320" s="304" t="str">
        <f>LEFT(TPG!D320,20)&amp;"."&amp;TPGPAY!E320</f>
        <v>....Jn21</v>
      </c>
      <c r="K320" s="120" t="b">
        <v>1</v>
      </c>
      <c r="L320" s="126" t="s">
        <v>3686</v>
      </c>
      <c r="M320" s="120" t="b">
        <v>1</v>
      </c>
      <c r="N320" s="120" t="s">
        <v>3687</v>
      </c>
      <c r="O320" s="307">
        <f>TPG!I320</f>
        <v>0</v>
      </c>
      <c r="P320" s="120" t="b">
        <v>1</v>
      </c>
      <c r="Q320" s="120" t="b">
        <v>1</v>
      </c>
      <c r="R320" s="120" t="b">
        <v>1</v>
      </c>
      <c r="T320" s="11">
        <f t="shared" si="18"/>
        <v>7</v>
      </c>
      <c r="U320" s="381">
        <f t="shared" si="19"/>
        <v>8</v>
      </c>
    </row>
    <row r="321" spans="1:21" x14ac:dyDescent="0.25">
      <c r="A321" s="117">
        <v>1</v>
      </c>
      <c r="B321" s="118">
        <v>2</v>
      </c>
      <c r="C321" s="303">
        <f>TPG!J321</f>
        <v>0</v>
      </c>
      <c r="D321" s="120" t="b">
        <v>1</v>
      </c>
      <c r="E321" s="304" t="str">
        <f>RIGHT(TPG!C321,4)&amp;"."&amp;TPG!M321&amp;"."&amp;TPG!K321&amp;"."&amp;$C$5</f>
        <v>...Jn21</v>
      </c>
      <c r="F321" s="305">
        <f t="shared" ca="1" si="16"/>
        <v>44361</v>
      </c>
      <c r="G321" s="306">
        <f>TPG!S321</f>
        <v>0</v>
      </c>
      <c r="H321" s="124">
        <f t="shared" ca="1" si="17"/>
        <v>44361</v>
      </c>
      <c r="I321" s="125">
        <v>0</v>
      </c>
      <c r="J321" s="304" t="str">
        <f>LEFT(TPG!D321,20)&amp;"."&amp;TPGPAY!E321</f>
        <v>....Jn21</v>
      </c>
      <c r="K321" s="120" t="b">
        <v>1</v>
      </c>
      <c r="L321" s="126" t="s">
        <v>3686</v>
      </c>
      <c r="M321" s="120" t="b">
        <v>1</v>
      </c>
      <c r="N321" s="120" t="s">
        <v>3687</v>
      </c>
      <c r="O321" s="307">
        <f>TPG!I321</f>
        <v>0</v>
      </c>
      <c r="P321" s="120" t="b">
        <v>1</v>
      </c>
      <c r="Q321" s="120" t="b">
        <v>1</v>
      </c>
      <c r="R321" s="120" t="b">
        <v>1</v>
      </c>
      <c r="T321" s="11">
        <f t="shared" si="18"/>
        <v>7</v>
      </c>
      <c r="U321" s="381">
        <f t="shared" si="19"/>
        <v>8</v>
      </c>
    </row>
    <row r="322" spans="1:21" x14ac:dyDescent="0.25">
      <c r="A322" s="117">
        <v>1</v>
      </c>
      <c r="B322" s="118">
        <v>2</v>
      </c>
      <c r="C322" s="303">
        <f>TPG!J322</f>
        <v>0</v>
      </c>
      <c r="D322" s="120" t="b">
        <v>1</v>
      </c>
      <c r="E322" s="304" t="str">
        <f>RIGHT(TPG!C322,4)&amp;"."&amp;TPG!M322&amp;"."&amp;TPG!K322&amp;"."&amp;$C$5</f>
        <v>...Jn21</v>
      </c>
      <c r="F322" s="305">
        <f t="shared" ca="1" si="16"/>
        <v>44361</v>
      </c>
      <c r="G322" s="306">
        <f>TPG!S322</f>
        <v>0</v>
      </c>
      <c r="H322" s="124">
        <f t="shared" ca="1" si="17"/>
        <v>44361</v>
      </c>
      <c r="I322" s="125">
        <v>0</v>
      </c>
      <c r="J322" s="304" t="str">
        <f>LEFT(TPG!D322,20)&amp;"."&amp;TPGPAY!E322</f>
        <v>....Jn21</v>
      </c>
      <c r="K322" s="120" t="b">
        <v>1</v>
      </c>
      <c r="L322" s="126" t="s">
        <v>3686</v>
      </c>
      <c r="M322" s="120" t="b">
        <v>1</v>
      </c>
      <c r="N322" s="120" t="s">
        <v>3687</v>
      </c>
      <c r="O322" s="307">
        <f>TPG!I322</f>
        <v>0</v>
      </c>
      <c r="P322" s="120" t="b">
        <v>1</v>
      </c>
      <c r="Q322" s="120" t="b">
        <v>1</v>
      </c>
      <c r="R322" s="120" t="b">
        <v>1</v>
      </c>
      <c r="T322" s="11">
        <f t="shared" si="18"/>
        <v>7</v>
      </c>
      <c r="U322" s="381">
        <f t="shared" si="19"/>
        <v>8</v>
      </c>
    </row>
    <row r="323" spans="1:21" x14ac:dyDescent="0.25">
      <c r="A323" s="117">
        <v>1</v>
      </c>
      <c r="B323" s="118">
        <v>2</v>
      </c>
      <c r="C323" s="303">
        <f>TPG!J323</f>
        <v>0</v>
      </c>
      <c r="D323" s="120" t="b">
        <v>1</v>
      </c>
      <c r="E323" s="304" t="str">
        <f>RIGHT(TPG!C323,4)&amp;"."&amp;TPG!M323&amp;"."&amp;TPG!K323&amp;"."&amp;$C$5</f>
        <v>...Jn21</v>
      </c>
      <c r="F323" s="305">
        <f t="shared" ca="1" si="16"/>
        <v>44361</v>
      </c>
      <c r="G323" s="306">
        <f>TPG!S323</f>
        <v>0</v>
      </c>
      <c r="H323" s="124">
        <f t="shared" ca="1" si="17"/>
        <v>44361</v>
      </c>
      <c r="I323" s="125">
        <v>0</v>
      </c>
      <c r="J323" s="304" t="str">
        <f>LEFT(TPG!D323,20)&amp;"."&amp;TPGPAY!E323</f>
        <v>....Jn21</v>
      </c>
      <c r="K323" s="120" t="b">
        <v>1</v>
      </c>
      <c r="L323" s="126" t="s">
        <v>3686</v>
      </c>
      <c r="M323" s="120" t="b">
        <v>1</v>
      </c>
      <c r="N323" s="120" t="s">
        <v>3687</v>
      </c>
      <c r="O323" s="307">
        <f>TPG!I323</f>
        <v>0</v>
      </c>
      <c r="P323" s="120" t="b">
        <v>1</v>
      </c>
      <c r="Q323" s="120" t="b">
        <v>1</v>
      </c>
      <c r="R323" s="120" t="b">
        <v>1</v>
      </c>
      <c r="T323" s="11">
        <f t="shared" si="18"/>
        <v>7</v>
      </c>
      <c r="U323" s="381">
        <f t="shared" si="19"/>
        <v>8</v>
      </c>
    </row>
    <row r="324" spans="1:21" x14ac:dyDescent="0.25">
      <c r="A324" s="117">
        <v>1</v>
      </c>
      <c r="B324" s="118">
        <v>2</v>
      </c>
      <c r="C324" s="303">
        <f>TPG!J324</f>
        <v>0</v>
      </c>
      <c r="D324" s="120" t="b">
        <v>1</v>
      </c>
      <c r="E324" s="304" t="str">
        <f>RIGHT(TPG!C324,4)&amp;"."&amp;TPG!M324&amp;"."&amp;TPG!K324&amp;"."&amp;$C$5</f>
        <v>...Jn21</v>
      </c>
      <c r="F324" s="305">
        <f t="shared" ca="1" si="16"/>
        <v>44361</v>
      </c>
      <c r="G324" s="306">
        <f>TPG!S324</f>
        <v>0</v>
      </c>
      <c r="H324" s="124">
        <f t="shared" ca="1" si="17"/>
        <v>44361</v>
      </c>
      <c r="I324" s="125">
        <v>0</v>
      </c>
      <c r="J324" s="304" t="str">
        <f>LEFT(TPG!D324,20)&amp;"."&amp;TPGPAY!E324</f>
        <v>....Jn21</v>
      </c>
      <c r="K324" s="120" t="b">
        <v>1</v>
      </c>
      <c r="L324" s="126" t="s">
        <v>3686</v>
      </c>
      <c r="M324" s="120" t="b">
        <v>1</v>
      </c>
      <c r="N324" s="120" t="s">
        <v>3687</v>
      </c>
      <c r="O324" s="307">
        <f>TPG!I324</f>
        <v>0</v>
      </c>
      <c r="P324" s="120" t="b">
        <v>1</v>
      </c>
      <c r="Q324" s="120" t="b">
        <v>1</v>
      </c>
      <c r="R324" s="120" t="b">
        <v>1</v>
      </c>
      <c r="T324" s="11">
        <f t="shared" si="18"/>
        <v>7</v>
      </c>
      <c r="U324" s="381">
        <f t="shared" si="19"/>
        <v>8</v>
      </c>
    </row>
    <row r="325" spans="1:21" x14ac:dyDescent="0.25">
      <c r="A325" s="117">
        <v>1</v>
      </c>
      <c r="B325" s="118">
        <v>2</v>
      </c>
      <c r="C325" s="303">
        <f>TPG!J325</f>
        <v>0</v>
      </c>
      <c r="D325" s="120" t="b">
        <v>1</v>
      </c>
      <c r="E325" s="304" t="str">
        <f>RIGHT(TPG!C325,4)&amp;"."&amp;TPG!M325&amp;"."&amp;TPG!K325&amp;"."&amp;$C$5</f>
        <v>...Jn21</v>
      </c>
      <c r="F325" s="305">
        <f t="shared" ca="1" si="16"/>
        <v>44361</v>
      </c>
      <c r="G325" s="306">
        <f>TPG!S325</f>
        <v>0</v>
      </c>
      <c r="H325" s="124">
        <f t="shared" ca="1" si="17"/>
        <v>44361</v>
      </c>
      <c r="I325" s="125">
        <v>0</v>
      </c>
      <c r="J325" s="304" t="str">
        <f>LEFT(TPG!D325,20)&amp;"."&amp;TPGPAY!E325</f>
        <v>....Jn21</v>
      </c>
      <c r="K325" s="120" t="b">
        <v>1</v>
      </c>
      <c r="L325" s="126" t="s">
        <v>3686</v>
      </c>
      <c r="M325" s="120" t="b">
        <v>1</v>
      </c>
      <c r="N325" s="120" t="s">
        <v>3687</v>
      </c>
      <c r="O325" s="307">
        <f>TPG!I325</f>
        <v>0</v>
      </c>
      <c r="P325" s="120" t="b">
        <v>1</v>
      </c>
      <c r="Q325" s="120" t="b">
        <v>1</v>
      </c>
      <c r="R325" s="120" t="b">
        <v>1</v>
      </c>
      <c r="T325" s="11">
        <f t="shared" si="18"/>
        <v>7</v>
      </c>
      <c r="U325" s="381">
        <f t="shared" si="19"/>
        <v>8</v>
      </c>
    </row>
    <row r="326" spans="1:21" x14ac:dyDescent="0.25">
      <c r="A326" s="117">
        <v>1</v>
      </c>
      <c r="B326" s="118">
        <v>2</v>
      </c>
      <c r="C326" s="303">
        <f>TPG!J326</f>
        <v>0</v>
      </c>
      <c r="D326" s="120" t="b">
        <v>1</v>
      </c>
      <c r="E326" s="304" t="str">
        <f>RIGHT(TPG!C326,4)&amp;"."&amp;TPG!M326&amp;"."&amp;TPG!K326&amp;"."&amp;$C$5</f>
        <v>...Jn21</v>
      </c>
      <c r="F326" s="305">
        <f t="shared" ca="1" si="16"/>
        <v>44361</v>
      </c>
      <c r="G326" s="306">
        <f>TPG!S326</f>
        <v>0</v>
      </c>
      <c r="H326" s="124">
        <f t="shared" ca="1" si="17"/>
        <v>44361</v>
      </c>
      <c r="I326" s="125">
        <v>0</v>
      </c>
      <c r="J326" s="304" t="str">
        <f>LEFT(TPG!D326,20)&amp;"."&amp;TPGPAY!E326</f>
        <v>....Jn21</v>
      </c>
      <c r="K326" s="120" t="b">
        <v>1</v>
      </c>
      <c r="L326" s="126" t="s">
        <v>3686</v>
      </c>
      <c r="M326" s="120" t="b">
        <v>1</v>
      </c>
      <c r="N326" s="120" t="s">
        <v>3687</v>
      </c>
      <c r="O326" s="307">
        <f>TPG!I326</f>
        <v>0</v>
      </c>
      <c r="P326" s="120" t="b">
        <v>1</v>
      </c>
      <c r="Q326" s="120" t="b">
        <v>1</v>
      </c>
      <c r="R326" s="120" t="b">
        <v>1</v>
      </c>
      <c r="T326" s="11">
        <f t="shared" si="18"/>
        <v>7</v>
      </c>
      <c r="U326" s="381">
        <f t="shared" si="19"/>
        <v>8</v>
      </c>
    </row>
    <row r="327" spans="1:21" x14ac:dyDescent="0.25">
      <c r="A327" s="117">
        <v>1</v>
      </c>
      <c r="B327" s="118">
        <v>2</v>
      </c>
      <c r="C327" s="303">
        <f>TPG!J327</f>
        <v>0</v>
      </c>
      <c r="D327" s="120" t="b">
        <v>1</v>
      </c>
      <c r="E327" s="304" t="str">
        <f>RIGHT(TPG!C327,4)&amp;"."&amp;TPG!M327&amp;"."&amp;TPG!K327&amp;"."&amp;$C$5</f>
        <v>...Jn21</v>
      </c>
      <c r="F327" s="305">
        <f t="shared" ca="1" si="16"/>
        <v>44361</v>
      </c>
      <c r="G327" s="306">
        <f>TPG!S327</f>
        <v>0</v>
      </c>
      <c r="H327" s="124">
        <f t="shared" ca="1" si="17"/>
        <v>44361</v>
      </c>
      <c r="I327" s="125">
        <v>0</v>
      </c>
      <c r="J327" s="304" t="str">
        <f>LEFT(TPG!D327,20)&amp;"."&amp;TPGPAY!E327</f>
        <v>....Jn21</v>
      </c>
      <c r="K327" s="120" t="b">
        <v>1</v>
      </c>
      <c r="L327" s="126" t="s">
        <v>3686</v>
      </c>
      <c r="M327" s="120" t="b">
        <v>1</v>
      </c>
      <c r="N327" s="120" t="s">
        <v>3687</v>
      </c>
      <c r="O327" s="307">
        <f>TPG!I327</f>
        <v>0</v>
      </c>
      <c r="P327" s="120" t="b">
        <v>1</v>
      </c>
      <c r="Q327" s="120" t="b">
        <v>1</v>
      </c>
      <c r="R327" s="120" t="b">
        <v>1</v>
      </c>
      <c r="T327" s="11">
        <f t="shared" si="18"/>
        <v>7</v>
      </c>
      <c r="U327" s="381">
        <f t="shared" si="19"/>
        <v>8</v>
      </c>
    </row>
    <row r="328" spans="1:21" x14ac:dyDescent="0.25">
      <c r="A328" s="117">
        <v>1</v>
      </c>
      <c r="B328" s="118">
        <v>2</v>
      </c>
      <c r="C328" s="303">
        <f>TPG!J328</f>
        <v>0</v>
      </c>
      <c r="D328" s="120" t="b">
        <v>1</v>
      </c>
      <c r="E328" s="304" t="str">
        <f>RIGHT(TPG!C328,4)&amp;"."&amp;TPG!M328&amp;"."&amp;TPG!K328&amp;"."&amp;$C$5</f>
        <v>...Jn21</v>
      </c>
      <c r="F328" s="305">
        <f t="shared" ca="1" si="16"/>
        <v>44361</v>
      </c>
      <c r="G328" s="306">
        <f>TPG!S328</f>
        <v>0</v>
      </c>
      <c r="H328" s="124">
        <f t="shared" ca="1" si="17"/>
        <v>44361</v>
      </c>
      <c r="I328" s="125">
        <v>0</v>
      </c>
      <c r="J328" s="304" t="str">
        <f>LEFT(TPG!D328,20)&amp;"."&amp;TPGPAY!E328</f>
        <v>....Jn21</v>
      </c>
      <c r="K328" s="120" t="b">
        <v>1</v>
      </c>
      <c r="L328" s="126" t="s">
        <v>3686</v>
      </c>
      <c r="M328" s="120" t="b">
        <v>1</v>
      </c>
      <c r="N328" s="120" t="s">
        <v>3687</v>
      </c>
      <c r="O328" s="307">
        <f>TPG!I328</f>
        <v>0</v>
      </c>
      <c r="P328" s="120" t="b">
        <v>1</v>
      </c>
      <c r="Q328" s="120" t="b">
        <v>1</v>
      </c>
      <c r="R328" s="120" t="b">
        <v>1</v>
      </c>
      <c r="T328" s="11">
        <f t="shared" si="18"/>
        <v>7</v>
      </c>
      <c r="U328" s="381">
        <f t="shared" si="19"/>
        <v>8</v>
      </c>
    </row>
    <row r="329" spans="1:21" x14ac:dyDescent="0.25">
      <c r="A329" s="117">
        <v>1</v>
      </c>
      <c r="B329" s="118">
        <v>2</v>
      </c>
      <c r="C329" s="303">
        <f>TPG!J329</f>
        <v>0</v>
      </c>
      <c r="D329" s="120" t="b">
        <v>1</v>
      </c>
      <c r="E329" s="304" t="str">
        <f>RIGHT(TPG!C329,4)&amp;"."&amp;TPG!M329&amp;"."&amp;TPG!K329&amp;"."&amp;$C$5</f>
        <v>...Jn21</v>
      </c>
      <c r="F329" s="305">
        <f t="shared" ca="1" si="16"/>
        <v>44361</v>
      </c>
      <c r="G329" s="306">
        <f>TPG!S329</f>
        <v>0</v>
      </c>
      <c r="H329" s="124">
        <f t="shared" ca="1" si="17"/>
        <v>44361</v>
      </c>
      <c r="I329" s="125">
        <v>0</v>
      </c>
      <c r="J329" s="304" t="str">
        <f>LEFT(TPG!D329,20)&amp;"."&amp;TPGPAY!E329</f>
        <v>....Jn21</v>
      </c>
      <c r="K329" s="120" t="b">
        <v>1</v>
      </c>
      <c r="L329" s="126" t="s">
        <v>3686</v>
      </c>
      <c r="M329" s="120" t="b">
        <v>1</v>
      </c>
      <c r="N329" s="120" t="s">
        <v>3687</v>
      </c>
      <c r="O329" s="307">
        <f>TPG!I329</f>
        <v>0</v>
      </c>
      <c r="P329" s="120" t="b">
        <v>1</v>
      </c>
      <c r="Q329" s="120" t="b">
        <v>1</v>
      </c>
      <c r="R329" s="120" t="b">
        <v>1</v>
      </c>
      <c r="T329" s="11">
        <f t="shared" si="18"/>
        <v>7</v>
      </c>
      <c r="U329" s="381">
        <f t="shared" si="19"/>
        <v>8</v>
      </c>
    </row>
    <row r="330" spans="1:21" x14ac:dyDescent="0.25">
      <c r="A330" s="117">
        <v>1</v>
      </c>
      <c r="B330" s="118">
        <v>2</v>
      </c>
      <c r="C330" s="303">
        <f>TPG!J330</f>
        <v>0</v>
      </c>
      <c r="D330" s="120" t="b">
        <v>1</v>
      </c>
      <c r="E330" s="304" t="str">
        <f>RIGHT(TPG!C330,4)&amp;"."&amp;TPG!M330&amp;"."&amp;TPG!K330&amp;"."&amp;$C$5</f>
        <v>...Jn21</v>
      </c>
      <c r="F330" s="305">
        <f t="shared" ca="1" si="16"/>
        <v>44361</v>
      </c>
      <c r="G330" s="306">
        <f>TPG!S330</f>
        <v>0</v>
      </c>
      <c r="H330" s="124">
        <f t="shared" ca="1" si="17"/>
        <v>44361</v>
      </c>
      <c r="I330" s="125">
        <v>0</v>
      </c>
      <c r="J330" s="304" t="str">
        <f>LEFT(TPG!D330,20)&amp;"."&amp;TPGPAY!E330</f>
        <v>....Jn21</v>
      </c>
      <c r="K330" s="120" t="b">
        <v>1</v>
      </c>
      <c r="L330" s="126" t="s">
        <v>3686</v>
      </c>
      <c r="M330" s="120" t="b">
        <v>1</v>
      </c>
      <c r="N330" s="120" t="s">
        <v>3687</v>
      </c>
      <c r="O330" s="307">
        <f>TPG!I330</f>
        <v>0</v>
      </c>
      <c r="P330" s="120" t="b">
        <v>1</v>
      </c>
      <c r="Q330" s="120" t="b">
        <v>1</v>
      </c>
      <c r="R330" s="120" t="b">
        <v>1</v>
      </c>
      <c r="T330" s="11">
        <f t="shared" si="18"/>
        <v>7</v>
      </c>
      <c r="U330" s="381">
        <f t="shared" si="19"/>
        <v>8</v>
      </c>
    </row>
    <row r="331" spans="1:21" x14ac:dyDescent="0.25">
      <c r="A331" s="117">
        <v>1</v>
      </c>
      <c r="B331" s="118">
        <v>2</v>
      </c>
      <c r="C331" s="303">
        <f>TPG!J331</f>
        <v>0</v>
      </c>
      <c r="D331" s="120" t="b">
        <v>1</v>
      </c>
      <c r="E331" s="304" t="str">
        <f>RIGHT(TPG!C331,4)&amp;"."&amp;TPG!M331&amp;"."&amp;TPG!K331&amp;"."&amp;$C$5</f>
        <v>...Jn21</v>
      </c>
      <c r="F331" s="305">
        <f t="shared" ca="1" si="16"/>
        <v>44361</v>
      </c>
      <c r="G331" s="306">
        <f>TPG!S331</f>
        <v>0</v>
      </c>
      <c r="H331" s="124">
        <f t="shared" ca="1" si="17"/>
        <v>44361</v>
      </c>
      <c r="I331" s="125">
        <v>0</v>
      </c>
      <c r="J331" s="304" t="str">
        <f>LEFT(TPG!D331,20)&amp;"."&amp;TPGPAY!E331</f>
        <v>....Jn21</v>
      </c>
      <c r="K331" s="120" t="b">
        <v>1</v>
      </c>
      <c r="L331" s="126" t="s">
        <v>3686</v>
      </c>
      <c r="M331" s="120" t="b">
        <v>1</v>
      </c>
      <c r="N331" s="120" t="s">
        <v>3687</v>
      </c>
      <c r="O331" s="307">
        <f>TPG!I331</f>
        <v>0</v>
      </c>
      <c r="P331" s="120" t="b">
        <v>1</v>
      </c>
      <c r="Q331" s="120" t="b">
        <v>1</v>
      </c>
      <c r="R331" s="120" t="b">
        <v>1</v>
      </c>
      <c r="T331" s="11">
        <f t="shared" si="18"/>
        <v>7</v>
      </c>
      <c r="U331" s="381">
        <f t="shared" si="19"/>
        <v>8</v>
      </c>
    </row>
    <row r="332" spans="1:21" x14ac:dyDescent="0.25">
      <c r="A332" s="117">
        <v>1</v>
      </c>
      <c r="B332" s="118">
        <v>2</v>
      </c>
      <c r="C332" s="303">
        <f>TPG!J332</f>
        <v>0</v>
      </c>
      <c r="D332" s="120" t="b">
        <v>1</v>
      </c>
      <c r="E332" s="304" t="str">
        <f>RIGHT(TPG!C332,4)&amp;"."&amp;TPG!M332&amp;"."&amp;TPG!K332&amp;"."&amp;$C$5</f>
        <v>...Jn21</v>
      </c>
      <c r="F332" s="305">
        <f t="shared" ca="1" si="16"/>
        <v>44361</v>
      </c>
      <c r="G332" s="306">
        <f>TPG!S332</f>
        <v>0</v>
      </c>
      <c r="H332" s="124">
        <f t="shared" ca="1" si="17"/>
        <v>44361</v>
      </c>
      <c r="I332" s="125">
        <v>0</v>
      </c>
      <c r="J332" s="304" t="str">
        <f>LEFT(TPG!D332,20)&amp;"."&amp;TPGPAY!E332</f>
        <v>....Jn21</v>
      </c>
      <c r="K332" s="120" t="b">
        <v>1</v>
      </c>
      <c r="L332" s="126" t="s">
        <v>3686</v>
      </c>
      <c r="M332" s="120" t="b">
        <v>1</v>
      </c>
      <c r="N332" s="120" t="s">
        <v>3687</v>
      </c>
      <c r="O332" s="307">
        <f>TPG!I332</f>
        <v>0</v>
      </c>
      <c r="P332" s="120" t="b">
        <v>1</v>
      </c>
      <c r="Q332" s="120" t="b">
        <v>1</v>
      </c>
      <c r="R332" s="120" t="b">
        <v>1</v>
      </c>
      <c r="T332" s="11">
        <f t="shared" si="18"/>
        <v>7</v>
      </c>
      <c r="U332" s="381">
        <f t="shared" si="19"/>
        <v>8</v>
      </c>
    </row>
    <row r="333" spans="1:21" x14ac:dyDescent="0.25">
      <c r="A333" s="117">
        <v>1</v>
      </c>
      <c r="B333" s="118">
        <v>2</v>
      </c>
      <c r="C333" s="303">
        <f>TPG!J333</f>
        <v>0</v>
      </c>
      <c r="D333" s="120" t="b">
        <v>1</v>
      </c>
      <c r="E333" s="304" t="str">
        <f>RIGHT(TPG!C333,4)&amp;"."&amp;TPG!M333&amp;"."&amp;TPG!K333&amp;"."&amp;$C$5</f>
        <v>...Jn21</v>
      </c>
      <c r="F333" s="305">
        <f t="shared" ca="1" si="16"/>
        <v>44361</v>
      </c>
      <c r="G333" s="306">
        <f>TPG!S333</f>
        <v>0</v>
      </c>
      <c r="H333" s="124">
        <f t="shared" ca="1" si="17"/>
        <v>44361</v>
      </c>
      <c r="I333" s="125">
        <v>0</v>
      </c>
      <c r="J333" s="304" t="str">
        <f>LEFT(TPG!D333,20)&amp;"."&amp;TPGPAY!E333</f>
        <v>....Jn21</v>
      </c>
      <c r="K333" s="120" t="b">
        <v>1</v>
      </c>
      <c r="L333" s="126" t="s">
        <v>3686</v>
      </c>
      <c r="M333" s="120" t="b">
        <v>1</v>
      </c>
      <c r="N333" s="120" t="s">
        <v>3687</v>
      </c>
      <c r="O333" s="307">
        <f>TPG!I333</f>
        <v>0</v>
      </c>
      <c r="P333" s="120" t="b">
        <v>1</v>
      </c>
      <c r="Q333" s="120" t="b">
        <v>1</v>
      </c>
      <c r="R333" s="120" t="b">
        <v>1</v>
      </c>
      <c r="T333" s="11">
        <f t="shared" si="18"/>
        <v>7</v>
      </c>
      <c r="U333" s="381">
        <f t="shared" si="19"/>
        <v>8</v>
      </c>
    </row>
    <row r="334" spans="1:21" x14ac:dyDescent="0.25">
      <c r="A334" s="117">
        <v>1</v>
      </c>
      <c r="B334" s="118">
        <v>2</v>
      </c>
      <c r="C334" s="303">
        <f>TPG!J334</f>
        <v>0</v>
      </c>
      <c r="D334" s="120" t="b">
        <v>1</v>
      </c>
      <c r="E334" s="304" t="str">
        <f>RIGHT(TPG!C334,4)&amp;"."&amp;TPG!M334&amp;"."&amp;TPG!K334&amp;"."&amp;$C$5</f>
        <v>...Jn21</v>
      </c>
      <c r="F334" s="305">
        <f t="shared" ca="1" si="16"/>
        <v>44361</v>
      </c>
      <c r="G334" s="306">
        <f>TPG!S334</f>
        <v>0</v>
      </c>
      <c r="H334" s="124">
        <f t="shared" ca="1" si="17"/>
        <v>44361</v>
      </c>
      <c r="I334" s="125">
        <v>0</v>
      </c>
      <c r="J334" s="304" t="str">
        <f>LEFT(TPG!D334,20)&amp;"."&amp;TPGPAY!E334</f>
        <v>....Jn21</v>
      </c>
      <c r="K334" s="120" t="b">
        <v>1</v>
      </c>
      <c r="L334" s="126" t="s">
        <v>3686</v>
      </c>
      <c r="M334" s="120" t="b">
        <v>1</v>
      </c>
      <c r="N334" s="120" t="s">
        <v>3687</v>
      </c>
      <c r="O334" s="307">
        <f>TPG!I334</f>
        <v>0</v>
      </c>
      <c r="P334" s="120" t="b">
        <v>1</v>
      </c>
      <c r="Q334" s="120" t="b">
        <v>1</v>
      </c>
      <c r="R334" s="120" t="b">
        <v>1</v>
      </c>
      <c r="T334" s="11">
        <f t="shared" si="18"/>
        <v>7</v>
      </c>
      <c r="U334" s="381">
        <f t="shared" si="19"/>
        <v>8</v>
      </c>
    </row>
    <row r="335" spans="1:21" x14ac:dyDescent="0.25">
      <c r="A335" s="117">
        <v>1</v>
      </c>
      <c r="B335" s="118">
        <v>2</v>
      </c>
      <c r="C335" s="303">
        <f>TPG!J335</f>
        <v>0</v>
      </c>
      <c r="D335" s="120" t="b">
        <v>1</v>
      </c>
      <c r="E335" s="304" t="str">
        <f>RIGHT(TPG!C335,4)&amp;"."&amp;TPG!M335&amp;"."&amp;TPG!K335&amp;"."&amp;$C$5</f>
        <v>...Jn21</v>
      </c>
      <c r="F335" s="305">
        <f t="shared" ca="1" si="16"/>
        <v>44361</v>
      </c>
      <c r="G335" s="306">
        <f>TPG!S335</f>
        <v>0</v>
      </c>
      <c r="H335" s="124">
        <f t="shared" ca="1" si="17"/>
        <v>44361</v>
      </c>
      <c r="I335" s="125">
        <v>0</v>
      </c>
      <c r="J335" s="304" t="str">
        <f>LEFT(TPG!D335,20)&amp;"."&amp;TPGPAY!E335</f>
        <v>....Jn21</v>
      </c>
      <c r="K335" s="120" t="b">
        <v>1</v>
      </c>
      <c r="L335" s="126" t="s">
        <v>3686</v>
      </c>
      <c r="M335" s="120" t="b">
        <v>1</v>
      </c>
      <c r="N335" s="120" t="s">
        <v>3687</v>
      </c>
      <c r="O335" s="307">
        <f>TPG!I335</f>
        <v>0</v>
      </c>
      <c r="P335" s="120" t="b">
        <v>1</v>
      </c>
      <c r="Q335" s="120" t="b">
        <v>1</v>
      </c>
      <c r="R335" s="120" t="b">
        <v>1</v>
      </c>
      <c r="T335" s="11">
        <f t="shared" si="18"/>
        <v>7</v>
      </c>
      <c r="U335" s="381">
        <f t="shared" si="19"/>
        <v>8</v>
      </c>
    </row>
    <row r="336" spans="1:21" x14ac:dyDescent="0.25">
      <c r="A336" s="117">
        <v>1</v>
      </c>
      <c r="B336" s="118">
        <v>2</v>
      </c>
      <c r="C336" s="303">
        <f>TPG!J336</f>
        <v>0</v>
      </c>
      <c r="D336" s="120" t="b">
        <v>1</v>
      </c>
      <c r="E336" s="304" t="str">
        <f>RIGHT(TPG!C336,4)&amp;"."&amp;TPG!M336&amp;"."&amp;TPG!K336&amp;"."&amp;$C$5</f>
        <v>...Jn21</v>
      </c>
      <c r="F336" s="305">
        <f t="shared" ca="1" si="16"/>
        <v>44361</v>
      </c>
      <c r="G336" s="306">
        <f>TPG!S336</f>
        <v>0</v>
      </c>
      <c r="H336" s="124">
        <f t="shared" ca="1" si="17"/>
        <v>44361</v>
      </c>
      <c r="I336" s="125">
        <v>0</v>
      </c>
      <c r="J336" s="304" t="str">
        <f>LEFT(TPG!D336,20)&amp;"."&amp;TPGPAY!E336</f>
        <v>....Jn21</v>
      </c>
      <c r="K336" s="120" t="b">
        <v>1</v>
      </c>
      <c r="L336" s="126" t="s">
        <v>3686</v>
      </c>
      <c r="M336" s="120" t="b">
        <v>1</v>
      </c>
      <c r="N336" s="120" t="s">
        <v>3687</v>
      </c>
      <c r="O336" s="307">
        <f>TPG!I336</f>
        <v>0</v>
      </c>
      <c r="P336" s="120" t="b">
        <v>1</v>
      </c>
      <c r="Q336" s="120" t="b">
        <v>1</v>
      </c>
      <c r="R336" s="120" t="b">
        <v>1</v>
      </c>
      <c r="T336" s="11">
        <f t="shared" si="18"/>
        <v>7</v>
      </c>
      <c r="U336" s="381">
        <f t="shared" si="19"/>
        <v>8</v>
      </c>
    </row>
    <row r="337" spans="1:21" x14ac:dyDescent="0.25">
      <c r="A337" s="117">
        <v>1</v>
      </c>
      <c r="B337" s="118">
        <v>2</v>
      </c>
      <c r="C337" s="303">
        <f>TPG!J337</f>
        <v>0</v>
      </c>
      <c r="D337" s="120" t="b">
        <v>1</v>
      </c>
      <c r="E337" s="304" t="str">
        <f>RIGHT(TPG!C337,4)&amp;"."&amp;TPG!M337&amp;"."&amp;TPG!K337&amp;"."&amp;$C$5</f>
        <v>...Jn21</v>
      </c>
      <c r="F337" s="305">
        <f t="shared" ca="1" si="16"/>
        <v>44361</v>
      </c>
      <c r="G337" s="306">
        <f>TPG!S337</f>
        <v>0</v>
      </c>
      <c r="H337" s="124">
        <f t="shared" ca="1" si="17"/>
        <v>44361</v>
      </c>
      <c r="I337" s="125">
        <v>0</v>
      </c>
      <c r="J337" s="304" t="str">
        <f>LEFT(TPG!D337,20)&amp;"."&amp;TPGPAY!E337</f>
        <v>....Jn21</v>
      </c>
      <c r="K337" s="120" t="b">
        <v>1</v>
      </c>
      <c r="L337" s="126" t="s">
        <v>3686</v>
      </c>
      <c r="M337" s="120" t="b">
        <v>1</v>
      </c>
      <c r="N337" s="120" t="s">
        <v>3687</v>
      </c>
      <c r="O337" s="307">
        <f>TPG!I337</f>
        <v>0</v>
      </c>
      <c r="P337" s="120" t="b">
        <v>1</v>
      </c>
      <c r="Q337" s="120" t="b">
        <v>1</v>
      </c>
      <c r="R337" s="120" t="b">
        <v>1</v>
      </c>
      <c r="T337" s="11">
        <f t="shared" si="18"/>
        <v>7</v>
      </c>
      <c r="U337" s="381">
        <f t="shared" si="19"/>
        <v>8</v>
      </c>
    </row>
    <row r="338" spans="1:21" x14ac:dyDescent="0.25">
      <c r="A338" s="117">
        <v>1</v>
      </c>
      <c r="B338" s="118">
        <v>2</v>
      </c>
      <c r="C338" s="303">
        <f>TPG!J338</f>
        <v>0</v>
      </c>
      <c r="D338" s="120" t="b">
        <v>1</v>
      </c>
      <c r="E338" s="304" t="str">
        <f>RIGHT(TPG!C338,4)&amp;"."&amp;TPG!M338&amp;"."&amp;TPG!K338&amp;"."&amp;$C$5</f>
        <v>...Jn21</v>
      </c>
      <c r="F338" s="305">
        <f t="shared" ca="1" si="16"/>
        <v>44361</v>
      </c>
      <c r="G338" s="306">
        <f>TPG!S338</f>
        <v>0</v>
      </c>
      <c r="H338" s="124">
        <f t="shared" ca="1" si="17"/>
        <v>44361</v>
      </c>
      <c r="I338" s="125">
        <v>0</v>
      </c>
      <c r="J338" s="304" t="str">
        <f>LEFT(TPG!D338,20)&amp;"."&amp;TPGPAY!E338</f>
        <v>....Jn21</v>
      </c>
      <c r="K338" s="120" t="b">
        <v>1</v>
      </c>
      <c r="L338" s="126" t="s">
        <v>3686</v>
      </c>
      <c r="M338" s="120" t="b">
        <v>1</v>
      </c>
      <c r="N338" s="120" t="s">
        <v>3687</v>
      </c>
      <c r="O338" s="307">
        <f>TPG!I338</f>
        <v>0</v>
      </c>
      <c r="P338" s="120" t="b">
        <v>1</v>
      </c>
      <c r="Q338" s="120" t="b">
        <v>1</v>
      </c>
      <c r="R338" s="120" t="b">
        <v>1</v>
      </c>
      <c r="T338" s="11">
        <f t="shared" si="18"/>
        <v>7</v>
      </c>
      <c r="U338" s="381">
        <f t="shared" si="19"/>
        <v>8</v>
      </c>
    </row>
    <row r="339" spans="1:21" x14ac:dyDescent="0.25">
      <c r="A339" s="117">
        <v>1</v>
      </c>
      <c r="B339" s="118">
        <v>2</v>
      </c>
      <c r="C339" s="303">
        <f>TPG!J339</f>
        <v>0</v>
      </c>
      <c r="D339" s="120" t="b">
        <v>1</v>
      </c>
      <c r="E339" s="304" t="str">
        <f>RIGHT(TPG!C339,4)&amp;"."&amp;TPG!M339&amp;"."&amp;TPG!K339&amp;"."&amp;$C$5</f>
        <v>...Jn21</v>
      </c>
      <c r="F339" s="305">
        <f t="shared" ca="1" si="16"/>
        <v>44361</v>
      </c>
      <c r="G339" s="306">
        <f>TPG!S339</f>
        <v>0</v>
      </c>
      <c r="H339" s="124">
        <f t="shared" ca="1" si="17"/>
        <v>44361</v>
      </c>
      <c r="I339" s="125">
        <v>0</v>
      </c>
      <c r="J339" s="304" t="str">
        <f>LEFT(TPG!D339,20)&amp;"."&amp;TPGPAY!E339</f>
        <v>....Jn21</v>
      </c>
      <c r="K339" s="120" t="b">
        <v>1</v>
      </c>
      <c r="L339" s="126" t="s">
        <v>3686</v>
      </c>
      <c r="M339" s="120" t="b">
        <v>1</v>
      </c>
      <c r="N339" s="120" t="s">
        <v>3687</v>
      </c>
      <c r="O339" s="307">
        <f>TPG!I339</f>
        <v>0</v>
      </c>
      <c r="P339" s="120" t="b">
        <v>1</v>
      </c>
      <c r="Q339" s="120" t="b">
        <v>1</v>
      </c>
      <c r="R339" s="120" t="b">
        <v>1</v>
      </c>
      <c r="T339" s="11">
        <f t="shared" si="18"/>
        <v>7</v>
      </c>
      <c r="U339" s="381">
        <f t="shared" si="19"/>
        <v>8</v>
      </c>
    </row>
    <row r="340" spans="1:21" x14ac:dyDescent="0.25">
      <c r="A340" s="117">
        <v>1</v>
      </c>
      <c r="B340" s="118">
        <v>2</v>
      </c>
      <c r="C340" s="303">
        <f>TPG!J340</f>
        <v>0</v>
      </c>
      <c r="D340" s="120" t="b">
        <v>1</v>
      </c>
      <c r="E340" s="304" t="str">
        <f>RIGHT(TPG!C340,4)&amp;"."&amp;TPG!M340&amp;"."&amp;TPG!K340&amp;"."&amp;$C$5</f>
        <v>...Jn21</v>
      </c>
      <c r="F340" s="305">
        <f t="shared" ca="1" si="16"/>
        <v>44361</v>
      </c>
      <c r="G340" s="306">
        <f>TPG!S340</f>
        <v>0</v>
      </c>
      <c r="H340" s="124">
        <f t="shared" ca="1" si="17"/>
        <v>44361</v>
      </c>
      <c r="I340" s="125">
        <v>0</v>
      </c>
      <c r="J340" s="304" t="str">
        <f>LEFT(TPG!D340,20)&amp;"."&amp;TPGPAY!E340</f>
        <v>....Jn21</v>
      </c>
      <c r="K340" s="120" t="b">
        <v>1</v>
      </c>
      <c r="L340" s="126" t="s">
        <v>3686</v>
      </c>
      <c r="M340" s="120" t="b">
        <v>1</v>
      </c>
      <c r="N340" s="120" t="s">
        <v>3687</v>
      </c>
      <c r="O340" s="307">
        <f>TPG!I340</f>
        <v>0</v>
      </c>
      <c r="P340" s="120" t="b">
        <v>1</v>
      </c>
      <c r="Q340" s="120" t="b">
        <v>1</v>
      </c>
      <c r="R340" s="120" t="b">
        <v>1</v>
      </c>
      <c r="T340" s="11">
        <f t="shared" si="18"/>
        <v>7</v>
      </c>
      <c r="U340" s="381">
        <f t="shared" si="19"/>
        <v>8</v>
      </c>
    </row>
    <row r="341" spans="1:21" x14ac:dyDescent="0.25">
      <c r="A341" s="117">
        <v>1</v>
      </c>
      <c r="B341" s="118">
        <v>2</v>
      </c>
      <c r="C341" s="303">
        <f>TPG!J341</f>
        <v>0</v>
      </c>
      <c r="D341" s="120" t="b">
        <v>1</v>
      </c>
      <c r="E341" s="304" t="str">
        <f>RIGHT(TPG!C341,4)&amp;"."&amp;TPG!M341&amp;"."&amp;TPG!K341&amp;"."&amp;$C$5</f>
        <v>...Jn21</v>
      </c>
      <c r="F341" s="305">
        <f t="shared" ref="F341:F404" ca="1" si="20">TODAY()</f>
        <v>44361</v>
      </c>
      <c r="G341" s="306">
        <f>TPG!S341</f>
        <v>0</v>
      </c>
      <c r="H341" s="124">
        <f t="shared" ref="H341:H404" ca="1" si="21">F341</f>
        <v>44361</v>
      </c>
      <c r="I341" s="125">
        <v>0</v>
      </c>
      <c r="J341" s="304" t="str">
        <f>LEFT(TPG!D341,20)&amp;"."&amp;TPGPAY!E341</f>
        <v>....Jn21</v>
      </c>
      <c r="K341" s="120" t="b">
        <v>1</v>
      </c>
      <c r="L341" s="126" t="s">
        <v>3686</v>
      </c>
      <c r="M341" s="120" t="b">
        <v>1</v>
      </c>
      <c r="N341" s="120" t="s">
        <v>3687</v>
      </c>
      <c r="O341" s="307">
        <f>TPG!I341</f>
        <v>0</v>
      </c>
      <c r="P341" s="120" t="b">
        <v>1</v>
      </c>
      <c r="Q341" s="120" t="b">
        <v>1</v>
      </c>
      <c r="R341" s="120" t="b">
        <v>1</v>
      </c>
      <c r="T341" s="11">
        <f t="shared" ref="T341:T404" si="22">LEN(E341)</f>
        <v>7</v>
      </c>
      <c r="U341" s="381">
        <f t="shared" ref="U341:U404" si="23">LEN(J341)</f>
        <v>8</v>
      </c>
    </row>
    <row r="342" spans="1:21" x14ac:dyDescent="0.25">
      <c r="A342" s="117">
        <v>1</v>
      </c>
      <c r="B342" s="118">
        <v>2</v>
      </c>
      <c r="C342" s="303">
        <f>TPG!J342</f>
        <v>0</v>
      </c>
      <c r="D342" s="120" t="b">
        <v>1</v>
      </c>
      <c r="E342" s="304" t="str">
        <f>RIGHT(TPG!C342,4)&amp;"."&amp;TPG!M342&amp;"."&amp;TPG!K342&amp;"."&amp;$C$5</f>
        <v>...Jn21</v>
      </c>
      <c r="F342" s="305">
        <f t="shared" ca="1" si="20"/>
        <v>44361</v>
      </c>
      <c r="G342" s="306">
        <f>TPG!S342</f>
        <v>0</v>
      </c>
      <c r="H342" s="124">
        <f t="shared" ca="1" si="21"/>
        <v>44361</v>
      </c>
      <c r="I342" s="125">
        <v>0</v>
      </c>
      <c r="J342" s="304" t="str">
        <f>LEFT(TPG!D342,20)&amp;"."&amp;TPGPAY!E342</f>
        <v>....Jn21</v>
      </c>
      <c r="K342" s="120" t="b">
        <v>1</v>
      </c>
      <c r="L342" s="126" t="s">
        <v>3686</v>
      </c>
      <c r="M342" s="120" t="b">
        <v>1</v>
      </c>
      <c r="N342" s="120" t="s">
        <v>3687</v>
      </c>
      <c r="O342" s="307">
        <f>TPG!I342</f>
        <v>0</v>
      </c>
      <c r="P342" s="120" t="b">
        <v>1</v>
      </c>
      <c r="Q342" s="120" t="b">
        <v>1</v>
      </c>
      <c r="R342" s="120" t="b">
        <v>1</v>
      </c>
      <c r="T342" s="11">
        <f t="shared" si="22"/>
        <v>7</v>
      </c>
      <c r="U342" s="381">
        <f t="shared" si="23"/>
        <v>8</v>
      </c>
    </row>
    <row r="343" spans="1:21" x14ac:dyDescent="0.25">
      <c r="A343" s="117">
        <v>1</v>
      </c>
      <c r="B343" s="118">
        <v>2</v>
      </c>
      <c r="C343" s="303">
        <f>TPG!J343</f>
        <v>0</v>
      </c>
      <c r="D343" s="120" t="b">
        <v>1</v>
      </c>
      <c r="E343" s="304" t="str">
        <f>RIGHT(TPG!C343,4)&amp;"."&amp;TPG!M343&amp;"."&amp;TPG!K343&amp;"."&amp;$C$5</f>
        <v>...Jn21</v>
      </c>
      <c r="F343" s="305">
        <f t="shared" ca="1" si="20"/>
        <v>44361</v>
      </c>
      <c r="G343" s="306">
        <f>TPG!S343</f>
        <v>0</v>
      </c>
      <c r="H343" s="124">
        <f t="shared" ca="1" si="21"/>
        <v>44361</v>
      </c>
      <c r="I343" s="125">
        <v>0</v>
      </c>
      <c r="J343" s="304" t="str">
        <f>LEFT(TPG!D343,20)&amp;"."&amp;TPGPAY!E343</f>
        <v>....Jn21</v>
      </c>
      <c r="K343" s="120" t="b">
        <v>1</v>
      </c>
      <c r="L343" s="126" t="s">
        <v>3686</v>
      </c>
      <c r="M343" s="120" t="b">
        <v>1</v>
      </c>
      <c r="N343" s="120" t="s">
        <v>3687</v>
      </c>
      <c r="O343" s="307">
        <f>TPG!I343</f>
        <v>0</v>
      </c>
      <c r="P343" s="120" t="b">
        <v>1</v>
      </c>
      <c r="Q343" s="120" t="b">
        <v>1</v>
      </c>
      <c r="R343" s="120" t="b">
        <v>1</v>
      </c>
      <c r="T343" s="11">
        <f t="shared" si="22"/>
        <v>7</v>
      </c>
      <c r="U343" s="381">
        <f t="shared" si="23"/>
        <v>8</v>
      </c>
    </row>
    <row r="344" spans="1:21" x14ac:dyDescent="0.25">
      <c r="A344" s="117">
        <v>1</v>
      </c>
      <c r="B344" s="118">
        <v>2</v>
      </c>
      <c r="C344" s="303">
        <f>TPG!J344</f>
        <v>0</v>
      </c>
      <c r="D344" s="120" t="b">
        <v>1</v>
      </c>
      <c r="E344" s="304" t="str">
        <f>RIGHT(TPG!C344,4)&amp;"."&amp;TPG!M344&amp;"."&amp;TPG!K344&amp;"."&amp;$C$5</f>
        <v>...Jn21</v>
      </c>
      <c r="F344" s="305">
        <f t="shared" ca="1" si="20"/>
        <v>44361</v>
      </c>
      <c r="G344" s="306">
        <f>TPG!S344</f>
        <v>0</v>
      </c>
      <c r="H344" s="124">
        <f t="shared" ca="1" si="21"/>
        <v>44361</v>
      </c>
      <c r="I344" s="125">
        <v>0</v>
      </c>
      <c r="J344" s="304" t="str">
        <f>LEFT(TPG!D344,20)&amp;"."&amp;TPGPAY!E344</f>
        <v>....Jn21</v>
      </c>
      <c r="K344" s="120" t="b">
        <v>1</v>
      </c>
      <c r="L344" s="126" t="s">
        <v>3686</v>
      </c>
      <c r="M344" s="120" t="b">
        <v>1</v>
      </c>
      <c r="N344" s="120" t="s">
        <v>3687</v>
      </c>
      <c r="O344" s="307">
        <f>TPG!I344</f>
        <v>0</v>
      </c>
      <c r="P344" s="120" t="b">
        <v>1</v>
      </c>
      <c r="Q344" s="120" t="b">
        <v>1</v>
      </c>
      <c r="R344" s="120" t="b">
        <v>1</v>
      </c>
      <c r="T344" s="11">
        <f t="shared" si="22"/>
        <v>7</v>
      </c>
      <c r="U344" s="381">
        <f t="shared" si="23"/>
        <v>8</v>
      </c>
    </row>
    <row r="345" spans="1:21" x14ac:dyDescent="0.25">
      <c r="A345" s="117">
        <v>1</v>
      </c>
      <c r="B345" s="118">
        <v>2</v>
      </c>
      <c r="C345" s="303">
        <f>TPG!J345</f>
        <v>0</v>
      </c>
      <c r="D345" s="120" t="b">
        <v>1</v>
      </c>
      <c r="E345" s="304" t="str">
        <f>RIGHT(TPG!C345,4)&amp;"."&amp;TPG!M345&amp;"."&amp;TPG!K345&amp;"."&amp;$C$5</f>
        <v>...Jn21</v>
      </c>
      <c r="F345" s="305">
        <f t="shared" ca="1" si="20"/>
        <v>44361</v>
      </c>
      <c r="G345" s="306">
        <f>TPG!S345</f>
        <v>0</v>
      </c>
      <c r="H345" s="124">
        <f t="shared" ca="1" si="21"/>
        <v>44361</v>
      </c>
      <c r="I345" s="125">
        <v>0</v>
      </c>
      <c r="J345" s="304" t="str">
        <f>LEFT(TPG!D345,20)&amp;"."&amp;TPGPAY!E345</f>
        <v>....Jn21</v>
      </c>
      <c r="K345" s="120" t="b">
        <v>1</v>
      </c>
      <c r="L345" s="126" t="s">
        <v>3686</v>
      </c>
      <c r="M345" s="120" t="b">
        <v>1</v>
      </c>
      <c r="N345" s="120" t="s">
        <v>3687</v>
      </c>
      <c r="O345" s="307">
        <f>TPG!I345</f>
        <v>0</v>
      </c>
      <c r="P345" s="120" t="b">
        <v>1</v>
      </c>
      <c r="Q345" s="120" t="b">
        <v>1</v>
      </c>
      <c r="R345" s="120" t="b">
        <v>1</v>
      </c>
      <c r="T345" s="11">
        <f t="shared" si="22"/>
        <v>7</v>
      </c>
      <c r="U345" s="381">
        <f t="shared" si="23"/>
        <v>8</v>
      </c>
    </row>
    <row r="346" spans="1:21" x14ac:dyDescent="0.25">
      <c r="A346" s="117">
        <v>1</v>
      </c>
      <c r="B346" s="118">
        <v>2</v>
      </c>
      <c r="C346" s="303">
        <f>TPG!J346</f>
        <v>0</v>
      </c>
      <c r="D346" s="120" t="b">
        <v>1</v>
      </c>
      <c r="E346" s="304" t="str">
        <f>RIGHT(TPG!C346,4)&amp;"."&amp;TPG!M346&amp;"."&amp;TPG!K346&amp;"."&amp;$C$5</f>
        <v>...Jn21</v>
      </c>
      <c r="F346" s="305">
        <f t="shared" ca="1" si="20"/>
        <v>44361</v>
      </c>
      <c r="G346" s="306">
        <f>TPG!S346</f>
        <v>0</v>
      </c>
      <c r="H346" s="124">
        <f t="shared" ca="1" si="21"/>
        <v>44361</v>
      </c>
      <c r="I346" s="125">
        <v>0</v>
      </c>
      <c r="J346" s="304" t="str">
        <f>LEFT(TPG!D346,20)&amp;"."&amp;TPGPAY!E346</f>
        <v>....Jn21</v>
      </c>
      <c r="K346" s="120" t="b">
        <v>1</v>
      </c>
      <c r="L346" s="126" t="s">
        <v>3686</v>
      </c>
      <c r="M346" s="120" t="b">
        <v>1</v>
      </c>
      <c r="N346" s="120" t="s">
        <v>3687</v>
      </c>
      <c r="O346" s="307">
        <f>TPG!I346</f>
        <v>0</v>
      </c>
      <c r="P346" s="120" t="b">
        <v>1</v>
      </c>
      <c r="Q346" s="120" t="b">
        <v>1</v>
      </c>
      <c r="R346" s="120" t="b">
        <v>1</v>
      </c>
      <c r="T346" s="11">
        <f t="shared" si="22"/>
        <v>7</v>
      </c>
      <c r="U346" s="381">
        <f t="shared" si="23"/>
        <v>8</v>
      </c>
    </row>
    <row r="347" spans="1:21" x14ac:dyDescent="0.25">
      <c r="A347" s="117">
        <v>1</v>
      </c>
      <c r="B347" s="118">
        <v>2</v>
      </c>
      <c r="C347" s="303">
        <f>TPG!J347</f>
        <v>0</v>
      </c>
      <c r="D347" s="120" t="b">
        <v>1</v>
      </c>
      <c r="E347" s="304" t="str">
        <f>RIGHT(TPG!C347,4)&amp;"."&amp;TPG!M347&amp;"."&amp;TPG!K347&amp;"."&amp;$C$5</f>
        <v>...Jn21</v>
      </c>
      <c r="F347" s="305">
        <f t="shared" ca="1" si="20"/>
        <v>44361</v>
      </c>
      <c r="G347" s="306">
        <f>TPG!S347</f>
        <v>0</v>
      </c>
      <c r="H347" s="124">
        <f t="shared" ca="1" si="21"/>
        <v>44361</v>
      </c>
      <c r="I347" s="125">
        <v>0</v>
      </c>
      <c r="J347" s="304" t="str">
        <f>LEFT(TPG!D347,20)&amp;"."&amp;TPGPAY!E347</f>
        <v>....Jn21</v>
      </c>
      <c r="K347" s="120" t="b">
        <v>1</v>
      </c>
      <c r="L347" s="126" t="s">
        <v>3686</v>
      </c>
      <c r="M347" s="120" t="b">
        <v>1</v>
      </c>
      <c r="N347" s="120" t="s">
        <v>3687</v>
      </c>
      <c r="O347" s="307">
        <f>TPG!I347</f>
        <v>0</v>
      </c>
      <c r="P347" s="120" t="b">
        <v>1</v>
      </c>
      <c r="Q347" s="120" t="b">
        <v>1</v>
      </c>
      <c r="R347" s="120" t="b">
        <v>1</v>
      </c>
      <c r="T347" s="11">
        <f t="shared" si="22"/>
        <v>7</v>
      </c>
      <c r="U347" s="381">
        <f t="shared" si="23"/>
        <v>8</v>
      </c>
    </row>
    <row r="348" spans="1:21" x14ac:dyDescent="0.25">
      <c r="A348" s="117">
        <v>1</v>
      </c>
      <c r="B348" s="118">
        <v>2</v>
      </c>
      <c r="C348" s="303">
        <f>TPG!J348</f>
        <v>0</v>
      </c>
      <c r="D348" s="120" t="b">
        <v>1</v>
      </c>
      <c r="E348" s="304" t="str">
        <f>RIGHT(TPG!C348,4)&amp;"."&amp;TPG!M348&amp;"."&amp;TPG!K348&amp;"."&amp;$C$5</f>
        <v>...Jn21</v>
      </c>
      <c r="F348" s="305">
        <f t="shared" ca="1" si="20"/>
        <v>44361</v>
      </c>
      <c r="G348" s="306">
        <f>TPG!S348</f>
        <v>0</v>
      </c>
      <c r="H348" s="124">
        <f t="shared" ca="1" si="21"/>
        <v>44361</v>
      </c>
      <c r="I348" s="125">
        <v>0</v>
      </c>
      <c r="J348" s="304" t="str">
        <f>LEFT(TPG!D348,20)&amp;"."&amp;TPGPAY!E348</f>
        <v>....Jn21</v>
      </c>
      <c r="K348" s="120" t="b">
        <v>1</v>
      </c>
      <c r="L348" s="126" t="s">
        <v>3686</v>
      </c>
      <c r="M348" s="120" t="b">
        <v>1</v>
      </c>
      <c r="N348" s="120" t="s">
        <v>3687</v>
      </c>
      <c r="O348" s="307">
        <f>TPG!I348</f>
        <v>0</v>
      </c>
      <c r="P348" s="120" t="b">
        <v>1</v>
      </c>
      <c r="Q348" s="120" t="b">
        <v>1</v>
      </c>
      <c r="R348" s="120" t="b">
        <v>1</v>
      </c>
      <c r="T348" s="11">
        <f t="shared" si="22"/>
        <v>7</v>
      </c>
      <c r="U348" s="381">
        <f t="shared" si="23"/>
        <v>8</v>
      </c>
    </row>
    <row r="349" spans="1:21" x14ac:dyDescent="0.25">
      <c r="A349" s="117">
        <v>1</v>
      </c>
      <c r="B349" s="118">
        <v>2</v>
      </c>
      <c r="C349" s="303">
        <f>TPG!J349</f>
        <v>0</v>
      </c>
      <c r="D349" s="120" t="b">
        <v>1</v>
      </c>
      <c r="E349" s="304" t="str">
        <f>RIGHT(TPG!C349,4)&amp;"."&amp;TPG!M349&amp;"."&amp;TPG!K349&amp;"."&amp;$C$5</f>
        <v>...Jn21</v>
      </c>
      <c r="F349" s="305">
        <f t="shared" ca="1" si="20"/>
        <v>44361</v>
      </c>
      <c r="G349" s="306">
        <f>TPG!S349</f>
        <v>0</v>
      </c>
      <c r="H349" s="124">
        <f t="shared" ca="1" si="21"/>
        <v>44361</v>
      </c>
      <c r="I349" s="125">
        <v>0</v>
      </c>
      <c r="J349" s="304" t="str">
        <f>LEFT(TPG!D349,20)&amp;"."&amp;TPGPAY!E349</f>
        <v>....Jn21</v>
      </c>
      <c r="K349" s="120" t="b">
        <v>1</v>
      </c>
      <c r="L349" s="126" t="s">
        <v>3686</v>
      </c>
      <c r="M349" s="120" t="b">
        <v>1</v>
      </c>
      <c r="N349" s="120" t="s">
        <v>3687</v>
      </c>
      <c r="O349" s="307">
        <f>TPG!I349</f>
        <v>0</v>
      </c>
      <c r="P349" s="120" t="b">
        <v>1</v>
      </c>
      <c r="Q349" s="120" t="b">
        <v>1</v>
      </c>
      <c r="R349" s="120" t="b">
        <v>1</v>
      </c>
      <c r="T349" s="11">
        <f t="shared" si="22"/>
        <v>7</v>
      </c>
      <c r="U349" s="381">
        <f t="shared" si="23"/>
        <v>8</v>
      </c>
    </row>
    <row r="350" spans="1:21" x14ac:dyDescent="0.25">
      <c r="A350" s="117">
        <v>1</v>
      </c>
      <c r="B350" s="118">
        <v>2</v>
      </c>
      <c r="C350" s="303">
        <f>TPG!J350</f>
        <v>0</v>
      </c>
      <c r="D350" s="120" t="b">
        <v>1</v>
      </c>
      <c r="E350" s="304" t="str">
        <f>RIGHT(TPG!C350,4)&amp;"."&amp;TPG!M350&amp;"."&amp;TPG!K350&amp;"."&amp;$C$5</f>
        <v>...Jn21</v>
      </c>
      <c r="F350" s="305">
        <f t="shared" ca="1" si="20"/>
        <v>44361</v>
      </c>
      <c r="G350" s="306">
        <f>TPG!S350</f>
        <v>0</v>
      </c>
      <c r="H350" s="124">
        <f t="shared" ca="1" si="21"/>
        <v>44361</v>
      </c>
      <c r="I350" s="125">
        <v>0</v>
      </c>
      <c r="J350" s="304" t="str">
        <f>LEFT(TPG!D350,20)&amp;"."&amp;TPGPAY!E350</f>
        <v>....Jn21</v>
      </c>
      <c r="K350" s="120" t="b">
        <v>1</v>
      </c>
      <c r="L350" s="126" t="s">
        <v>3686</v>
      </c>
      <c r="M350" s="120" t="b">
        <v>1</v>
      </c>
      <c r="N350" s="120" t="s">
        <v>3687</v>
      </c>
      <c r="O350" s="307">
        <f>TPG!I350</f>
        <v>0</v>
      </c>
      <c r="P350" s="120" t="b">
        <v>1</v>
      </c>
      <c r="Q350" s="120" t="b">
        <v>1</v>
      </c>
      <c r="R350" s="120" t="b">
        <v>1</v>
      </c>
      <c r="T350" s="11">
        <f t="shared" si="22"/>
        <v>7</v>
      </c>
      <c r="U350" s="381">
        <f t="shared" si="23"/>
        <v>8</v>
      </c>
    </row>
    <row r="351" spans="1:21" x14ac:dyDescent="0.25">
      <c r="A351" s="117">
        <v>1</v>
      </c>
      <c r="B351" s="118">
        <v>2</v>
      </c>
      <c r="C351" s="303">
        <f>TPG!J351</f>
        <v>0</v>
      </c>
      <c r="D351" s="120" t="b">
        <v>1</v>
      </c>
      <c r="E351" s="304" t="str">
        <f>RIGHT(TPG!C351,4)&amp;"."&amp;TPG!M351&amp;"."&amp;TPG!K351&amp;"."&amp;$C$5</f>
        <v>...Jn21</v>
      </c>
      <c r="F351" s="305">
        <f t="shared" ca="1" si="20"/>
        <v>44361</v>
      </c>
      <c r="G351" s="306">
        <f>TPG!S351</f>
        <v>0</v>
      </c>
      <c r="H351" s="124">
        <f t="shared" ca="1" si="21"/>
        <v>44361</v>
      </c>
      <c r="I351" s="125">
        <v>0</v>
      </c>
      <c r="J351" s="304" t="str">
        <f>LEFT(TPG!D351,20)&amp;"."&amp;TPGPAY!E351</f>
        <v>....Jn21</v>
      </c>
      <c r="K351" s="120" t="b">
        <v>1</v>
      </c>
      <c r="L351" s="126" t="s">
        <v>3686</v>
      </c>
      <c r="M351" s="120" t="b">
        <v>1</v>
      </c>
      <c r="N351" s="120" t="s">
        <v>3687</v>
      </c>
      <c r="O351" s="307">
        <f>TPG!I351</f>
        <v>0</v>
      </c>
      <c r="P351" s="120" t="b">
        <v>1</v>
      </c>
      <c r="Q351" s="120" t="b">
        <v>1</v>
      </c>
      <c r="R351" s="120" t="b">
        <v>1</v>
      </c>
      <c r="T351" s="11">
        <f t="shared" si="22"/>
        <v>7</v>
      </c>
      <c r="U351" s="381">
        <f t="shared" si="23"/>
        <v>8</v>
      </c>
    </row>
    <row r="352" spans="1:21" x14ac:dyDescent="0.25">
      <c r="A352" s="117">
        <v>1</v>
      </c>
      <c r="B352" s="118">
        <v>2</v>
      </c>
      <c r="C352" s="303">
        <f>TPG!J352</f>
        <v>0</v>
      </c>
      <c r="D352" s="120" t="b">
        <v>1</v>
      </c>
      <c r="E352" s="304" t="str">
        <f>RIGHT(TPG!C352,4)&amp;"."&amp;TPG!M352&amp;"."&amp;TPG!K352&amp;"."&amp;$C$5</f>
        <v>...Jn21</v>
      </c>
      <c r="F352" s="305">
        <f t="shared" ca="1" si="20"/>
        <v>44361</v>
      </c>
      <c r="G352" s="306">
        <f>TPG!S352</f>
        <v>0</v>
      </c>
      <c r="H352" s="124">
        <f t="shared" ca="1" si="21"/>
        <v>44361</v>
      </c>
      <c r="I352" s="125">
        <v>0</v>
      </c>
      <c r="J352" s="304" t="str">
        <f>LEFT(TPG!D352,20)&amp;"."&amp;TPGPAY!E352</f>
        <v>....Jn21</v>
      </c>
      <c r="K352" s="120" t="b">
        <v>1</v>
      </c>
      <c r="L352" s="126" t="s">
        <v>3686</v>
      </c>
      <c r="M352" s="120" t="b">
        <v>1</v>
      </c>
      <c r="N352" s="120" t="s">
        <v>3687</v>
      </c>
      <c r="O352" s="307">
        <f>TPG!I352</f>
        <v>0</v>
      </c>
      <c r="P352" s="120" t="b">
        <v>1</v>
      </c>
      <c r="Q352" s="120" t="b">
        <v>1</v>
      </c>
      <c r="R352" s="120" t="b">
        <v>1</v>
      </c>
      <c r="T352" s="11">
        <f t="shared" si="22"/>
        <v>7</v>
      </c>
      <c r="U352" s="381">
        <f t="shared" si="23"/>
        <v>8</v>
      </c>
    </row>
    <row r="353" spans="1:21" x14ac:dyDescent="0.25">
      <c r="A353" s="117">
        <v>1</v>
      </c>
      <c r="B353" s="118">
        <v>2</v>
      </c>
      <c r="C353" s="303">
        <f>TPG!J353</f>
        <v>0</v>
      </c>
      <c r="D353" s="120" t="b">
        <v>1</v>
      </c>
      <c r="E353" s="304" t="str">
        <f>RIGHT(TPG!C353,4)&amp;"."&amp;TPG!M353&amp;"."&amp;TPG!K353&amp;"."&amp;$C$5</f>
        <v>...Jn21</v>
      </c>
      <c r="F353" s="305">
        <f t="shared" ca="1" si="20"/>
        <v>44361</v>
      </c>
      <c r="G353" s="306">
        <f>TPG!S353</f>
        <v>0</v>
      </c>
      <c r="H353" s="124">
        <f t="shared" ca="1" si="21"/>
        <v>44361</v>
      </c>
      <c r="I353" s="125">
        <v>0</v>
      </c>
      <c r="J353" s="304" t="str">
        <f>LEFT(TPG!D353,20)&amp;"."&amp;TPGPAY!E353</f>
        <v>....Jn21</v>
      </c>
      <c r="K353" s="120" t="b">
        <v>1</v>
      </c>
      <c r="L353" s="126" t="s">
        <v>3686</v>
      </c>
      <c r="M353" s="120" t="b">
        <v>1</v>
      </c>
      <c r="N353" s="120" t="s">
        <v>3687</v>
      </c>
      <c r="O353" s="307">
        <f>TPG!I353</f>
        <v>0</v>
      </c>
      <c r="P353" s="120" t="b">
        <v>1</v>
      </c>
      <c r="Q353" s="120" t="b">
        <v>1</v>
      </c>
      <c r="R353" s="120" t="b">
        <v>1</v>
      </c>
      <c r="T353" s="11">
        <f t="shared" si="22"/>
        <v>7</v>
      </c>
      <c r="U353" s="381">
        <f t="shared" si="23"/>
        <v>8</v>
      </c>
    </row>
    <row r="354" spans="1:21" x14ac:dyDescent="0.25">
      <c r="A354" s="117">
        <v>1</v>
      </c>
      <c r="B354" s="118">
        <v>2</v>
      </c>
      <c r="C354" s="303">
        <f>TPG!J354</f>
        <v>0</v>
      </c>
      <c r="D354" s="120" t="b">
        <v>1</v>
      </c>
      <c r="E354" s="304" t="str">
        <f>RIGHT(TPG!C354,4)&amp;"."&amp;TPG!M354&amp;"."&amp;TPG!K354&amp;"."&amp;$C$5</f>
        <v>...Jn21</v>
      </c>
      <c r="F354" s="305">
        <f t="shared" ca="1" si="20"/>
        <v>44361</v>
      </c>
      <c r="G354" s="306">
        <f>TPG!S354</f>
        <v>0</v>
      </c>
      <c r="H354" s="124">
        <f t="shared" ca="1" si="21"/>
        <v>44361</v>
      </c>
      <c r="I354" s="125">
        <v>0</v>
      </c>
      <c r="J354" s="304" t="str">
        <f>LEFT(TPG!D354,20)&amp;"."&amp;TPGPAY!E354</f>
        <v>....Jn21</v>
      </c>
      <c r="K354" s="120" t="b">
        <v>1</v>
      </c>
      <c r="L354" s="126" t="s">
        <v>3686</v>
      </c>
      <c r="M354" s="120" t="b">
        <v>1</v>
      </c>
      <c r="N354" s="120" t="s">
        <v>3687</v>
      </c>
      <c r="O354" s="307">
        <f>TPG!I354</f>
        <v>0</v>
      </c>
      <c r="P354" s="120" t="b">
        <v>1</v>
      </c>
      <c r="Q354" s="120" t="b">
        <v>1</v>
      </c>
      <c r="R354" s="120" t="b">
        <v>1</v>
      </c>
      <c r="T354" s="11">
        <f t="shared" si="22"/>
        <v>7</v>
      </c>
      <c r="U354" s="381">
        <f t="shared" si="23"/>
        <v>8</v>
      </c>
    </row>
    <row r="355" spans="1:21" x14ac:dyDescent="0.25">
      <c r="A355" s="117">
        <v>1</v>
      </c>
      <c r="B355" s="118">
        <v>2</v>
      </c>
      <c r="C355" s="303">
        <f>TPG!J355</f>
        <v>0</v>
      </c>
      <c r="D355" s="120" t="b">
        <v>1</v>
      </c>
      <c r="E355" s="304" t="str">
        <f>RIGHT(TPG!C355,4)&amp;"."&amp;TPG!M355&amp;"."&amp;TPG!K355&amp;"."&amp;$C$5</f>
        <v>...Jn21</v>
      </c>
      <c r="F355" s="305">
        <f t="shared" ca="1" si="20"/>
        <v>44361</v>
      </c>
      <c r="G355" s="306">
        <f>TPG!S355</f>
        <v>0</v>
      </c>
      <c r="H355" s="124">
        <f t="shared" ca="1" si="21"/>
        <v>44361</v>
      </c>
      <c r="I355" s="125">
        <v>0</v>
      </c>
      <c r="J355" s="304" t="str">
        <f>LEFT(TPG!D355,20)&amp;"."&amp;TPGPAY!E355</f>
        <v>....Jn21</v>
      </c>
      <c r="K355" s="120" t="b">
        <v>1</v>
      </c>
      <c r="L355" s="126" t="s">
        <v>3686</v>
      </c>
      <c r="M355" s="120" t="b">
        <v>1</v>
      </c>
      <c r="N355" s="120" t="s">
        <v>3687</v>
      </c>
      <c r="O355" s="307">
        <f>TPG!I355</f>
        <v>0</v>
      </c>
      <c r="P355" s="120" t="b">
        <v>1</v>
      </c>
      <c r="Q355" s="120" t="b">
        <v>1</v>
      </c>
      <c r="R355" s="120" t="b">
        <v>1</v>
      </c>
      <c r="T355" s="11">
        <f t="shared" si="22"/>
        <v>7</v>
      </c>
      <c r="U355" s="381">
        <f t="shared" si="23"/>
        <v>8</v>
      </c>
    </row>
    <row r="356" spans="1:21" x14ac:dyDescent="0.25">
      <c r="A356" s="117">
        <v>1</v>
      </c>
      <c r="B356" s="118">
        <v>2</v>
      </c>
      <c r="C356" s="303">
        <f>TPG!J356</f>
        <v>0</v>
      </c>
      <c r="D356" s="120" t="b">
        <v>1</v>
      </c>
      <c r="E356" s="304" t="str">
        <f>RIGHT(TPG!C356,4)&amp;"."&amp;TPG!M356&amp;"."&amp;TPG!K356&amp;"."&amp;$C$5</f>
        <v>...Jn21</v>
      </c>
      <c r="F356" s="305">
        <f t="shared" ca="1" si="20"/>
        <v>44361</v>
      </c>
      <c r="G356" s="306">
        <f>TPG!S356</f>
        <v>0</v>
      </c>
      <c r="H356" s="124">
        <f t="shared" ca="1" si="21"/>
        <v>44361</v>
      </c>
      <c r="I356" s="125">
        <v>0</v>
      </c>
      <c r="J356" s="304" t="str">
        <f>LEFT(TPG!D356,20)&amp;"."&amp;TPGPAY!E356</f>
        <v>....Jn21</v>
      </c>
      <c r="K356" s="120" t="b">
        <v>1</v>
      </c>
      <c r="L356" s="126" t="s">
        <v>3686</v>
      </c>
      <c r="M356" s="120" t="b">
        <v>1</v>
      </c>
      <c r="N356" s="120" t="s">
        <v>3687</v>
      </c>
      <c r="O356" s="307">
        <f>TPG!I356</f>
        <v>0</v>
      </c>
      <c r="P356" s="120" t="b">
        <v>1</v>
      </c>
      <c r="Q356" s="120" t="b">
        <v>1</v>
      </c>
      <c r="R356" s="120" t="b">
        <v>1</v>
      </c>
      <c r="T356" s="11">
        <f t="shared" si="22"/>
        <v>7</v>
      </c>
      <c r="U356" s="381">
        <f t="shared" si="23"/>
        <v>8</v>
      </c>
    </row>
    <row r="357" spans="1:21" x14ac:dyDescent="0.25">
      <c r="A357" s="117">
        <v>1</v>
      </c>
      <c r="B357" s="118">
        <v>2</v>
      </c>
      <c r="C357" s="303">
        <f>TPG!J357</f>
        <v>0</v>
      </c>
      <c r="D357" s="120" t="b">
        <v>1</v>
      </c>
      <c r="E357" s="304" t="str">
        <f>RIGHT(TPG!C357,4)&amp;"."&amp;TPG!M357&amp;"."&amp;TPG!K357&amp;"."&amp;$C$5</f>
        <v>...Jn21</v>
      </c>
      <c r="F357" s="305">
        <f t="shared" ca="1" si="20"/>
        <v>44361</v>
      </c>
      <c r="G357" s="306">
        <f>TPG!S357</f>
        <v>0</v>
      </c>
      <c r="H357" s="124">
        <f t="shared" ca="1" si="21"/>
        <v>44361</v>
      </c>
      <c r="I357" s="125">
        <v>0</v>
      </c>
      <c r="J357" s="304" t="str">
        <f>LEFT(TPG!D357,20)&amp;"."&amp;TPGPAY!E357</f>
        <v>....Jn21</v>
      </c>
      <c r="K357" s="120" t="b">
        <v>1</v>
      </c>
      <c r="L357" s="126" t="s">
        <v>3686</v>
      </c>
      <c r="M357" s="120" t="b">
        <v>1</v>
      </c>
      <c r="N357" s="120" t="s">
        <v>3687</v>
      </c>
      <c r="O357" s="307">
        <f>TPG!I357</f>
        <v>0</v>
      </c>
      <c r="P357" s="120" t="b">
        <v>1</v>
      </c>
      <c r="Q357" s="120" t="b">
        <v>1</v>
      </c>
      <c r="R357" s="120" t="b">
        <v>1</v>
      </c>
      <c r="T357" s="11">
        <f t="shared" si="22"/>
        <v>7</v>
      </c>
      <c r="U357" s="381">
        <f t="shared" si="23"/>
        <v>8</v>
      </c>
    </row>
    <row r="358" spans="1:21" x14ac:dyDescent="0.25">
      <c r="A358" s="117">
        <v>1</v>
      </c>
      <c r="B358" s="118">
        <v>2</v>
      </c>
      <c r="C358" s="303">
        <f>TPG!J358</f>
        <v>0</v>
      </c>
      <c r="D358" s="120" t="b">
        <v>1</v>
      </c>
      <c r="E358" s="304" t="str">
        <f>RIGHT(TPG!C358,4)&amp;"."&amp;TPG!M358&amp;"."&amp;TPG!K358&amp;"."&amp;$C$5</f>
        <v>...Jn21</v>
      </c>
      <c r="F358" s="305">
        <f t="shared" ca="1" si="20"/>
        <v>44361</v>
      </c>
      <c r="G358" s="306">
        <f>TPG!S358</f>
        <v>0</v>
      </c>
      <c r="H358" s="124">
        <f t="shared" ca="1" si="21"/>
        <v>44361</v>
      </c>
      <c r="I358" s="125">
        <v>0</v>
      </c>
      <c r="J358" s="304" t="str">
        <f>LEFT(TPG!D358,20)&amp;"."&amp;TPGPAY!E358</f>
        <v>....Jn21</v>
      </c>
      <c r="K358" s="120" t="b">
        <v>1</v>
      </c>
      <c r="L358" s="126" t="s">
        <v>3686</v>
      </c>
      <c r="M358" s="120" t="b">
        <v>1</v>
      </c>
      <c r="N358" s="120" t="s">
        <v>3687</v>
      </c>
      <c r="O358" s="307">
        <f>TPG!I358</f>
        <v>0</v>
      </c>
      <c r="P358" s="120" t="b">
        <v>1</v>
      </c>
      <c r="Q358" s="120" t="b">
        <v>1</v>
      </c>
      <c r="R358" s="120" t="b">
        <v>1</v>
      </c>
      <c r="T358" s="11">
        <f t="shared" si="22"/>
        <v>7</v>
      </c>
      <c r="U358" s="381">
        <f t="shared" si="23"/>
        <v>8</v>
      </c>
    </row>
    <row r="359" spans="1:21" x14ac:dyDescent="0.25">
      <c r="A359" s="117">
        <v>1</v>
      </c>
      <c r="B359" s="118">
        <v>2</v>
      </c>
      <c r="C359" s="303">
        <f>TPG!J359</f>
        <v>0</v>
      </c>
      <c r="D359" s="120" t="b">
        <v>1</v>
      </c>
      <c r="E359" s="304" t="str">
        <f>RIGHT(TPG!C359,4)&amp;"."&amp;TPG!M359&amp;"."&amp;TPG!K359&amp;"."&amp;$C$5</f>
        <v>...Jn21</v>
      </c>
      <c r="F359" s="305">
        <f t="shared" ca="1" si="20"/>
        <v>44361</v>
      </c>
      <c r="G359" s="306">
        <f>TPG!S359</f>
        <v>0</v>
      </c>
      <c r="H359" s="124">
        <f t="shared" ca="1" si="21"/>
        <v>44361</v>
      </c>
      <c r="I359" s="125">
        <v>0</v>
      </c>
      <c r="J359" s="304" t="str">
        <f>LEFT(TPG!D359,20)&amp;"."&amp;TPGPAY!E359</f>
        <v>....Jn21</v>
      </c>
      <c r="K359" s="120" t="b">
        <v>1</v>
      </c>
      <c r="L359" s="126" t="s">
        <v>3686</v>
      </c>
      <c r="M359" s="120" t="b">
        <v>1</v>
      </c>
      <c r="N359" s="120" t="s">
        <v>3687</v>
      </c>
      <c r="O359" s="307">
        <f>TPG!I359</f>
        <v>0</v>
      </c>
      <c r="P359" s="120" t="b">
        <v>1</v>
      </c>
      <c r="Q359" s="120" t="b">
        <v>1</v>
      </c>
      <c r="R359" s="120" t="b">
        <v>1</v>
      </c>
      <c r="T359" s="11">
        <f t="shared" si="22"/>
        <v>7</v>
      </c>
      <c r="U359" s="381">
        <f t="shared" si="23"/>
        <v>8</v>
      </c>
    </row>
    <row r="360" spans="1:21" x14ac:dyDescent="0.25">
      <c r="A360" s="117">
        <v>1</v>
      </c>
      <c r="B360" s="118">
        <v>2</v>
      </c>
      <c r="C360" s="303">
        <f>TPG!J360</f>
        <v>0</v>
      </c>
      <c r="D360" s="120" t="b">
        <v>1</v>
      </c>
      <c r="E360" s="304" t="str">
        <f>RIGHT(TPG!C360,4)&amp;"."&amp;TPG!M360&amp;"."&amp;TPG!K360&amp;"."&amp;$C$5</f>
        <v>...Jn21</v>
      </c>
      <c r="F360" s="305">
        <f t="shared" ca="1" si="20"/>
        <v>44361</v>
      </c>
      <c r="G360" s="306">
        <f>TPG!S360</f>
        <v>0</v>
      </c>
      <c r="H360" s="124">
        <f t="shared" ca="1" si="21"/>
        <v>44361</v>
      </c>
      <c r="I360" s="125">
        <v>0</v>
      </c>
      <c r="J360" s="304" t="str">
        <f>LEFT(TPG!D360,20)&amp;"."&amp;TPGPAY!E360</f>
        <v>....Jn21</v>
      </c>
      <c r="K360" s="120" t="b">
        <v>1</v>
      </c>
      <c r="L360" s="126" t="s">
        <v>3686</v>
      </c>
      <c r="M360" s="120" t="b">
        <v>1</v>
      </c>
      <c r="N360" s="120" t="s">
        <v>3687</v>
      </c>
      <c r="O360" s="307">
        <f>TPG!I360</f>
        <v>0</v>
      </c>
      <c r="P360" s="120" t="b">
        <v>1</v>
      </c>
      <c r="Q360" s="120" t="b">
        <v>1</v>
      </c>
      <c r="R360" s="120" t="b">
        <v>1</v>
      </c>
      <c r="T360" s="11">
        <f t="shared" si="22"/>
        <v>7</v>
      </c>
      <c r="U360" s="381">
        <f t="shared" si="23"/>
        <v>8</v>
      </c>
    </row>
    <row r="361" spans="1:21" x14ac:dyDescent="0.25">
      <c r="A361" s="117">
        <v>1</v>
      </c>
      <c r="B361" s="118">
        <v>2</v>
      </c>
      <c r="C361" s="303">
        <f>TPG!J361</f>
        <v>0</v>
      </c>
      <c r="D361" s="120" t="b">
        <v>1</v>
      </c>
      <c r="E361" s="304" t="str">
        <f>RIGHT(TPG!C361,4)&amp;"."&amp;TPG!M361&amp;"."&amp;TPG!K361&amp;"."&amp;$C$5</f>
        <v>...Jn21</v>
      </c>
      <c r="F361" s="305">
        <f t="shared" ca="1" si="20"/>
        <v>44361</v>
      </c>
      <c r="G361" s="306">
        <f>TPG!S361</f>
        <v>0</v>
      </c>
      <c r="H361" s="124">
        <f t="shared" ca="1" si="21"/>
        <v>44361</v>
      </c>
      <c r="I361" s="125">
        <v>0</v>
      </c>
      <c r="J361" s="304" t="str">
        <f>LEFT(TPG!D361,20)&amp;"."&amp;TPGPAY!E361</f>
        <v>....Jn21</v>
      </c>
      <c r="K361" s="120" t="b">
        <v>1</v>
      </c>
      <c r="L361" s="126" t="s">
        <v>3686</v>
      </c>
      <c r="M361" s="120" t="b">
        <v>1</v>
      </c>
      <c r="N361" s="120" t="s">
        <v>3687</v>
      </c>
      <c r="O361" s="307">
        <f>TPG!I361</f>
        <v>0</v>
      </c>
      <c r="P361" s="120" t="b">
        <v>1</v>
      </c>
      <c r="Q361" s="120" t="b">
        <v>1</v>
      </c>
      <c r="R361" s="120" t="b">
        <v>1</v>
      </c>
      <c r="T361" s="11">
        <f t="shared" si="22"/>
        <v>7</v>
      </c>
      <c r="U361" s="381">
        <f t="shared" si="23"/>
        <v>8</v>
      </c>
    </row>
    <row r="362" spans="1:21" x14ac:dyDescent="0.25">
      <c r="A362" s="117">
        <v>1</v>
      </c>
      <c r="B362" s="118">
        <v>2</v>
      </c>
      <c r="C362" s="303">
        <f>TPG!J362</f>
        <v>0</v>
      </c>
      <c r="D362" s="120" t="b">
        <v>1</v>
      </c>
      <c r="E362" s="304" t="str">
        <f>RIGHT(TPG!C362,4)&amp;"."&amp;TPG!M362&amp;"."&amp;TPG!K362&amp;"."&amp;$C$5</f>
        <v>...Jn21</v>
      </c>
      <c r="F362" s="305">
        <f t="shared" ca="1" si="20"/>
        <v>44361</v>
      </c>
      <c r="G362" s="306">
        <f>TPG!S362</f>
        <v>0</v>
      </c>
      <c r="H362" s="124">
        <f t="shared" ca="1" si="21"/>
        <v>44361</v>
      </c>
      <c r="I362" s="125">
        <v>0</v>
      </c>
      <c r="J362" s="304" t="str">
        <f>LEFT(TPG!D362,20)&amp;"."&amp;TPGPAY!E362</f>
        <v>....Jn21</v>
      </c>
      <c r="K362" s="120" t="b">
        <v>1</v>
      </c>
      <c r="L362" s="126" t="s">
        <v>3686</v>
      </c>
      <c r="M362" s="120" t="b">
        <v>1</v>
      </c>
      <c r="N362" s="120" t="s">
        <v>3687</v>
      </c>
      <c r="O362" s="307">
        <f>TPG!I362</f>
        <v>0</v>
      </c>
      <c r="P362" s="120" t="b">
        <v>1</v>
      </c>
      <c r="Q362" s="120" t="b">
        <v>1</v>
      </c>
      <c r="R362" s="120" t="b">
        <v>1</v>
      </c>
      <c r="T362" s="11">
        <f t="shared" si="22"/>
        <v>7</v>
      </c>
      <c r="U362" s="381">
        <f t="shared" si="23"/>
        <v>8</v>
      </c>
    </row>
    <row r="363" spans="1:21" x14ac:dyDescent="0.25">
      <c r="A363" s="117">
        <v>1</v>
      </c>
      <c r="B363" s="118">
        <v>2</v>
      </c>
      <c r="C363" s="303">
        <f>TPG!J363</f>
        <v>0</v>
      </c>
      <c r="D363" s="120" t="b">
        <v>1</v>
      </c>
      <c r="E363" s="304" t="str">
        <f>RIGHT(TPG!C363,4)&amp;"."&amp;TPG!M363&amp;"."&amp;TPG!K363&amp;"."&amp;$C$5</f>
        <v>...Jn21</v>
      </c>
      <c r="F363" s="305">
        <f t="shared" ca="1" si="20"/>
        <v>44361</v>
      </c>
      <c r="G363" s="306">
        <f>TPG!S363</f>
        <v>0</v>
      </c>
      <c r="H363" s="124">
        <f t="shared" ca="1" si="21"/>
        <v>44361</v>
      </c>
      <c r="I363" s="125">
        <v>0</v>
      </c>
      <c r="J363" s="304" t="str">
        <f>LEFT(TPG!D363,20)&amp;"."&amp;TPGPAY!E363</f>
        <v>....Jn21</v>
      </c>
      <c r="K363" s="120" t="b">
        <v>1</v>
      </c>
      <c r="L363" s="126" t="s">
        <v>3686</v>
      </c>
      <c r="M363" s="120" t="b">
        <v>1</v>
      </c>
      <c r="N363" s="120" t="s">
        <v>3687</v>
      </c>
      <c r="O363" s="307">
        <f>TPG!I363</f>
        <v>0</v>
      </c>
      <c r="P363" s="120" t="b">
        <v>1</v>
      </c>
      <c r="Q363" s="120" t="b">
        <v>1</v>
      </c>
      <c r="R363" s="120" t="b">
        <v>1</v>
      </c>
      <c r="T363" s="11">
        <f t="shared" si="22"/>
        <v>7</v>
      </c>
      <c r="U363" s="381">
        <f t="shared" si="23"/>
        <v>8</v>
      </c>
    </row>
    <row r="364" spans="1:21" x14ac:dyDescent="0.25">
      <c r="A364" s="117">
        <v>1</v>
      </c>
      <c r="B364" s="118">
        <v>2</v>
      </c>
      <c r="C364" s="303">
        <f>TPG!J364</f>
        <v>0</v>
      </c>
      <c r="D364" s="120" t="b">
        <v>1</v>
      </c>
      <c r="E364" s="304" t="str">
        <f>RIGHT(TPG!C364,4)&amp;"."&amp;TPG!M364&amp;"."&amp;TPG!K364&amp;"."&amp;$C$5</f>
        <v>...Jn21</v>
      </c>
      <c r="F364" s="305">
        <f t="shared" ca="1" si="20"/>
        <v>44361</v>
      </c>
      <c r="G364" s="306">
        <f>TPG!S364</f>
        <v>0</v>
      </c>
      <c r="H364" s="124">
        <f t="shared" ca="1" si="21"/>
        <v>44361</v>
      </c>
      <c r="I364" s="125">
        <v>0</v>
      </c>
      <c r="J364" s="304" t="str">
        <f>LEFT(TPG!D364,20)&amp;"."&amp;TPGPAY!E364</f>
        <v>....Jn21</v>
      </c>
      <c r="K364" s="120" t="b">
        <v>1</v>
      </c>
      <c r="L364" s="126" t="s">
        <v>3686</v>
      </c>
      <c r="M364" s="120" t="b">
        <v>1</v>
      </c>
      <c r="N364" s="120" t="s">
        <v>3687</v>
      </c>
      <c r="O364" s="307">
        <f>TPG!I364</f>
        <v>0</v>
      </c>
      <c r="P364" s="120" t="b">
        <v>1</v>
      </c>
      <c r="Q364" s="120" t="b">
        <v>1</v>
      </c>
      <c r="R364" s="120" t="b">
        <v>1</v>
      </c>
      <c r="T364" s="11">
        <f t="shared" si="22"/>
        <v>7</v>
      </c>
      <c r="U364" s="381">
        <f t="shared" si="23"/>
        <v>8</v>
      </c>
    </row>
    <row r="365" spans="1:21" x14ac:dyDescent="0.25">
      <c r="A365" s="117">
        <v>1</v>
      </c>
      <c r="B365" s="118">
        <v>2</v>
      </c>
      <c r="C365" s="303">
        <f>TPG!J365</f>
        <v>0</v>
      </c>
      <c r="D365" s="120" t="b">
        <v>1</v>
      </c>
      <c r="E365" s="304" t="str">
        <f>RIGHT(TPG!C365,4)&amp;"."&amp;TPG!M365&amp;"."&amp;TPG!K365&amp;"."&amp;$C$5</f>
        <v>...Jn21</v>
      </c>
      <c r="F365" s="305">
        <f t="shared" ca="1" si="20"/>
        <v>44361</v>
      </c>
      <c r="G365" s="306">
        <f>TPG!S365</f>
        <v>0</v>
      </c>
      <c r="H365" s="124">
        <f t="shared" ca="1" si="21"/>
        <v>44361</v>
      </c>
      <c r="I365" s="125">
        <v>0</v>
      </c>
      <c r="J365" s="304" t="str">
        <f>LEFT(TPG!D365,20)&amp;"."&amp;TPGPAY!E365</f>
        <v>....Jn21</v>
      </c>
      <c r="K365" s="120" t="b">
        <v>1</v>
      </c>
      <c r="L365" s="126" t="s">
        <v>3686</v>
      </c>
      <c r="M365" s="120" t="b">
        <v>1</v>
      </c>
      <c r="N365" s="120" t="s">
        <v>3687</v>
      </c>
      <c r="O365" s="307">
        <f>TPG!I365</f>
        <v>0</v>
      </c>
      <c r="P365" s="120" t="b">
        <v>1</v>
      </c>
      <c r="Q365" s="120" t="b">
        <v>1</v>
      </c>
      <c r="R365" s="120" t="b">
        <v>1</v>
      </c>
      <c r="T365" s="11">
        <f t="shared" si="22"/>
        <v>7</v>
      </c>
      <c r="U365" s="381">
        <f t="shared" si="23"/>
        <v>8</v>
      </c>
    </row>
    <row r="366" spans="1:21" x14ac:dyDescent="0.25">
      <c r="A366" s="117">
        <v>1</v>
      </c>
      <c r="B366" s="118">
        <v>2</v>
      </c>
      <c r="C366" s="303">
        <f>TPG!J366</f>
        <v>0</v>
      </c>
      <c r="D366" s="120" t="b">
        <v>1</v>
      </c>
      <c r="E366" s="304" t="str">
        <f>RIGHT(TPG!C366,4)&amp;"."&amp;TPG!M366&amp;"."&amp;TPG!K366&amp;"."&amp;$C$5</f>
        <v>...Jn21</v>
      </c>
      <c r="F366" s="305">
        <f t="shared" ca="1" si="20"/>
        <v>44361</v>
      </c>
      <c r="G366" s="306">
        <f>TPG!S366</f>
        <v>0</v>
      </c>
      <c r="H366" s="124">
        <f t="shared" ca="1" si="21"/>
        <v>44361</v>
      </c>
      <c r="I366" s="125">
        <v>0</v>
      </c>
      <c r="J366" s="304" t="str">
        <f>LEFT(TPG!D366,20)&amp;"."&amp;TPGPAY!E366</f>
        <v>....Jn21</v>
      </c>
      <c r="K366" s="120" t="b">
        <v>1</v>
      </c>
      <c r="L366" s="126" t="s">
        <v>3686</v>
      </c>
      <c r="M366" s="120" t="b">
        <v>1</v>
      </c>
      <c r="N366" s="120" t="s">
        <v>3687</v>
      </c>
      <c r="O366" s="307">
        <f>TPG!I366</f>
        <v>0</v>
      </c>
      <c r="P366" s="120" t="b">
        <v>1</v>
      </c>
      <c r="Q366" s="120" t="b">
        <v>1</v>
      </c>
      <c r="R366" s="120" t="b">
        <v>1</v>
      </c>
      <c r="T366" s="11">
        <f t="shared" si="22"/>
        <v>7</v>
      </c>
      <c r="U366" s="381">
        <f t="shared" si="23"/>
        <v>8</v>
      </c>
    </row>
    <row r="367" spans="1:21" x14ac:dyDescent="0.25">
      <c r="A367" s="117">
        <v>1</v>
      </c>
      <c r="B367" s="118">
        <v>2</v>
      </c>
      <c r="C367" s="303">
        <f>TPG!J367</f>
        <v>0</v>
      </c>
      <c r="D367" s="120" t="b">
        <v>1</v>
      </c>
      <c r="E367" s="304" t="str">
        <f>RIGHT(TPG!C367,4)&amp;"."&amp;TPG!M367&amp;"."&amp;TPG!K367&amp;"."&amp;$C$5</f>
        <v>...Jn21</v>
      </c>
      <c r="F367" s="305">
        <f t="shared" ca="1" si="20"/>
        <v>44361</v>
      </c>
      <c r="G367" s="306">
        <f>TPG!S367</f>
        <v>0</v>
      </c>
      <c r="H367" s="124">
        <f t="shared" ca="1" si="21"/>
        <v>44361</v>
      </c>
      <c r="I367" s="125">
        <v>0</v>
      </c>
      <c r="J367" s="304" t="str">
        <f>LEFT(TPG!D367,20)&amp;"."&amp;TPGPAY!E367</f>
        <v>....Jn21</v>
      </c>
      <c r="K367" s="120" t="b">
        <v>1</v>
      </c>
      <c r="L367" s="126" t="s">
        <v>3686</v>
      </c>
      <c r="M367" s="120" t="b">
        <v>1</v>
      </c>
      <c r="N367" s="120" t="s">
        <v>3687</v>
      </c>
      <c r="O367" s="307">
        <f>TPG!I367</f>
        <v>0</v>
      </c>
      <c r="P367" s="120" t="b">
        <v>1</v>
      </c>
      <c r="Q367" s="120" t="b">
        <v>1</v>
      </c>
      <c r="R367" s="120" t="b">
        <v>1</v>
      </c>
      <c r="T367" s="11">
        <f t="shared" si="22"/>
        <v>7</v>
      </c>
      <c r="U367" s="381">
        <f t="shared" si="23"/>
        <v>8</v>
      </c>
    </row>
    <row r="368" spans="1:21" x14ac:dyDescent="0.25">
      <c r="A368" s="117">
        <v>1</v>
      </c>
      <c r="B368" s="118">
        <v>2</v>
      </c>
      <c r="C368" s="303">
        <f>TPG!J368</f>
        <v>0</v>
      </c>
      <c r="D368" s="120" t="b">
        <v>1</v>
      </c>
      <c r="E368" s="304" t="str">
        <f>RIGHT(TPG!C368,4)&amp;"."&amp;TPG!M368&amp;"."&amp;TPG!K368&amp;"."&amp;$C$5</f>
        <v>...Jn21</v>
      </c>
      <c r="F368" s="305">
        <f t="shared" ca="1" si="20"/>
        <v>44361</v>
      </c>
      <c r="G368" s="306">
        <f>TPG!S368</f>
        <v>0</v>
      </c>
      <c r="H368" s="124">
        <f t="shared" ca="1" si="21"/>
        <v>44361</v>
      </c>
      <c r="I368" s="125">
        <v>0</v>
      </c>
      <c r="J368" s="304" t="str">
        <f>LEFT(TPG!D368,20)&amp;"."&amp;TPGPAY!E368</f>
        <v>....Jn21</v>
      </c>
      <c r="K368" s="120" t="b">
        <v>1</v>
      </c>
      <c r="L368" s="126" t="s">
        <v>3686</v>
      </c>
      <c r="M368" s="120" t="b">
        <v>1</v>
      </c>
      <c r="N368" s="120" t="s">
        <v>3687</v>
      </c>
      <c r="O368" s="307">
        <f>TPG!I368</f>
        <v>0</v>
      </c>
      <c r="P368" s="120" t="b">
        <v>1</v>
      </c>
      <c r="Q368" s="120" t="b">
        <v>1</v>
      </c>
      <c r="R368" s="120" t="b">
        <v>1</v>
      </c>
      <c r="T368" s="11">
        <f t="shared" si="22"/>
        <v>7</v>
      </c>
      <c r="U368" s="381">
        <f t="shared" si="23"/>
        <v>8</v>
      </c>
    </row>
    <row r="369" spans="1:21" x14ac:dyDescent="0.25">
      <c r="A369" s="117">
        <v>1</v>
      </c>
      <c r="B369" s="118">
        <v>2</v>
      </c>
      <c r="C369" s="303">
        <f>TPG!J369</f>
        <v>0</v>
      </c>
      <c r="D369" s="120" t="b">
        <v>1</v>
      </c>
      <c r="E369" s="304" t="str">
        <f>RIGHT(TPG!C369,4)&amp;"."&amp;TPG!M369&amp;"."&amp;TPG!K369&amp;"."&amp;$C$5</f>
        <v>...Jn21</v>
      </c>
      <c r="F369" s="305">
        <f t="shared" ca="1" si="20"/>
        <v>44361</v>
      </c>
      <c r="G369" s="306">
        <f>TPG!S369</f>
        <v>0</v>
      </c>
      <c r="H369" s="124">
        <f t="shared" ca="1" si="21"/>
        <v>44361</v>
      </c>
      <c r="I369" s="125">
        <v>0</v>
      </c>
      <c r="J369" s="304" t="str">
        <f>LEFT(TPG!D369,20)&amp;"."&amp;TPGPAY!E369</f>
        <v>....Jn21</v>
      </c>
      <c r="K369" s="120" t="b">
        <v>1</v>
      </c>
      <c r="L369" s="126" t="s">
        <v>3686</v>
      </c>
      <c r="M369" s="120" t="b">
        <v>1</v>
      </c>
      <c r="N369" s="120" t="s">
        <v>3687</v>
      </c>
      <c r="O369" s="307">
        <f>TPG!I369</f>
        <v>0</v>
      </c>
      <c r="P369" s="120" t="b">
        <v>1</v>
      </c>
      <c r="Q369" s="120" t="b">
        <v>1</v>
      </c>
      <c r="R369" s="120" t="b">
        <v>1</v>
      </c>
      <c r="T369" s="11">
        <f t="shared" si="22"/>
        <v>7</v>
      </c>
      <c r="U369" s="381">
        <f t="shared" si="23"/>
        <v>8</v>
      </c>
    </row>
    <row r="370" spans="1:21" x14ac:dyDescent="0.25">
      <c r="A370" s="117">
        <v>1</v>
      </c>
      <c r="B370" s="118">
        <v>2</v>
      </c>
      <c r="C370" s="303">
        <f>TPG!J370</f>
        <v>0</v>
      </c>
      <c r="D370" s="120" t="b">
        <v>1</v>
      </c>
      <c r="E370" s="304" t="str">
        <f>RIGHT(TPG!C370,4)&amp;"."&amp;TPG!M370&amp;"."&amp;TPG!K370&amp;"."&amp;$C$5</f>
        <v>...Jn21</v>
      </c>
      <c r="F370" s="305">
        <f t="shared" ca="1" si="20"/>
        <v>44361</v>
      </c>
      <c r="G370" s="306">
        <f>TPG!S370</f>
        <v>0</v>
      </c>
      <c r="H370" s="124">
        <f t="shared" ca="1" si="21"/>
        <v>44361</v>
      </c>
      <c r="I370" s="125">
        <v>0</v>
      </c>
      <c r="J370" s="304" t="str">
        <f>LEFT(TPG!D370,20)&amp;"."&amp;TPGPAY!E370</f>
        <v>....Jn21</v>
      </c>
      <c r="K370" s="120" t="b">
        <v>1</v>
      </c>
      <c r="L370" s="126" t="s">
        <v>3686</v>
      </c>
      <c r="M370" s="120" t="b">
        <v>1</v>
      </c>
      <c r="N370" s="120" t="s">
        <v>3687</v>
      </c>
      <c r="O370" s="307">
        <f>TPG!I370</f>
        <v>0</v>
      </c>
      <c r="P370" s="120" t="b">
        <v>1</v>
      </c>
      <c r="Q370" s="120" t="b">
        <v>1</v>
      </c>
      <c r="R370" s="120" t="b">
        <v>1</v>
      </c>
      <c r="T370" s="11">
        <f t="shared" si="22"/>
        <v>7</v>
      </c>
      <c r="U370" s="381">
        <f t="shared" si="23"/>
        <v>8</v>
      </c>
    </row>
    <row r="371" spans="1:21" x14ac:dyDescent="0.25">
      <c r="A371" s="117">
        <v>1</v>
      </c>
      <c r="B371" s="118">
        <v>2</v>
      </c>
      <c r="C371" s="303">
        <f>TPG!J371</f>
        <v>0</v>
      </c>
      <c r="D371" s="120" t="b">
        <v>1</v>
      </c>
      <c r="E371" s="304" t="str">
        <f>RIGHT(TPG!C371,4)&amp;"."&amp;TPG!M371&amp;"."&amp;TPG!K371&amp;"."&amp;$C$5</f>
        <v>...Jn21</v>
      </c>
      <c r="F371" s="305">
        <f t="shared" ca="1" si="20"/>
        <v>44361</v>
      </c>
      <c r="G371" s="306">
        <f>TPG!S371</f>
        <v>0</v>
      </c>
      <c r="H371" s="124">
        <f t="shared" ca="1" si="21"/>
        <v>44361</v>
      </c>
      <c r="I371" s="125">
        <v>0</v>
      </c>
      <c r="J371" s="304" t="str">
        <f>LEFT(TPG!D371,20)&amp;"."&amp;TPGPAY!E371</f>
        <v>....Jn21</v>
      </c>
      <c r="K371" s="120" t="b">
        <v>1</v>
      </c>
      <c r="L371" s="126" t="s">
        <v>3686</v>
      </c>
      <c r="M371" s="120" t="b">
        <v>1</v>
      </c>
      <c r="N371" s="120" t="s">
        <v>3687</v>
      </c>
      <c r="O371" s="307">
        <f>TPG!I371</f>
        <v>0</v>
      </c>
      <c r="P371" s="120" t="b">
        <v>1</v>
      </c>
      <c r="Q371" s="120" t="b">
        <v>1</v>
      </c>
      <c r="R371" s="120" t="b">
        <v>1</v>
      </c>
      <c r="T371" s="11">
        <f t="shared" si="22"/>
        <v>7</v>
      </c>
      <c r="U371" s="381">
        <f t="shared" si="23"/>
        <v>8</v>
      </c>
    </row>
    <row r="372" spans="1:21" x14ac:dyDescent="0.25">
      <c r="A372" s="117">
        <v>1</v>
      </c>
      <c r="B372" s="118">
        <v>2</v>
      </c>
      <c r="C372" s="303">
        <f>TPG!J372</f>
        <v>0</v>
      </c>
      <c r="D372" s="120" t="b">
        <v>1</v>
      </c>
      <c r="E372" s="304" t="str">
        <f>RIGHT(TPG!C372,4)&amp;"."&amp;TPG!M372&amp;"."&amp;TPG!K372&amp;"."&amp;$C$5</f>
        <v>...Jn21</v>
      </c>
      <c r="F372" s="305">
        <f t="shared" ca="1" si="20"/>
        <v>44361</v>
      </c>
      <c r="G372" s="306">
        <f>TPG!S372</f>
        <v>0</v>
      </c>
      <c r="H372" s="124">
        <f t="shared" ca="1" si="21"/>
        <v>44361</v>
      </c>
      <c r="I372" s="125">
        <v>0</v>
      </c>
      <c r="J372" s="304" t="str">
        <f>LEFT(TPG!D372,20)&amp;"."&amp;TPGPAY!E372</f>
        <v>....Jn21</v>
      </c>
      <c r="K372" s="120" t="b">
        <v>1</v>
      </c>
      <c r="L372" s="126" t="s">
        <v>3686</v>
      </c>
      <c r="M372" s="120" t="b">
        <v>1</v>
      </c>
      <c r="N372" s="120" t="s">
        <v>3687</v>
      </c>
      <c r="O372" s="307">
        <f>TPG!I372</f>
        <v>0</v>
      </c>
      <c r="P372" s="120" t="b">
        <v>1</v>
      </c>
      <c r="Q372" s="120" t="b">
        <v>1</v>
      </c>
      <c r="R372" s="120" t="b">
        <v>1</v>
      </c>
      <c r="T372" s="11">
        <f t="shared" si="22"/>
        <v>7</v>
      </c>
      <c r="U372" s="381">
        <f t="shared" si="23"/>
        <v>8</v>
      </c>
    </row>
    <row r="373" spans="1:21" x14ac:dyDescent="0.25">
      <c r="A373" s="117">
        <v>1</v>
      </c>
      <c r="B373" s="118">
        <v>2</v>
      </c>
      <c r="C373" s="303">
        <f>TPG!J373</f>
        <v>0</v>
      </c>
      <c r="D373" s="120" t="b">
        <v>1</v>
      </c>
      <c r="E373" s="304" t="str">
        <f>RIGHT(TPG!C373,4)&amp;"."&amp;TPG!M373&amp;"."&amp;TPG!K373&amp;"."&amp;$C$5</f>
        <v>...Jn21</v>
      </c>
      <c r="F373" s="305">
        <f t="shared" ca="1" si="20"/>
        <v>44361</v>
      </c>
      <c r="G373" s="306">
        <f>TPG!S373</f>
        <v>0</v>
      </c>
      <c r="H373" s="124">
        <f t="shared" ca="1" si="21"/>
        <v>44361</v>
      </c>
      <c r="I373" s="125">
        <v>0</v>
      </c>
      <c r="J373" s="304" t="str">
        <f>LEFT(TPG!D373,20)&amp;"."&amp;TPGPAY!E373</f>
        <v>....Jn21</v>
      </c>
      <c r="K373" s="120" t="b">
        <v>1</v>
      </c>
      <c r="L373" s="126" t="s">
        <v>3686</v>
      </c>
      <c r="M373" s="120" t="b">
        <v>1</v>
      </c>
      <c r="N373" s="120" t="s">
        <v>3687</v>
      </c>
      <c r="O373" s="307">
        <f>TPG!I373</f>
        <v>0</v>
      </c>
      <c r="P373" s="120" t="b">
        <v>1</v>
      </c>
      <c r="Q373" s="120" t="b">
        <v>1</v>
      </c>
      <c r="R373" s="120" t="b">
        <v>1</v>
      </c>
      <c r="T373" s="11">
        <f t="shared" si="22"/>
        <v>7</v>
      </c>
      <c r="U373" s="381">
        <f t="shared" si="23"/>
        <v>8</v>
      </c>
    </row>
    <row r="374" spans="1:21" x14ac:dyDescent="0.25">
      <c r="A374" s="117">
        <v>1</v>
      </c>
      <c r="B374" s="118">
        <v>2</v>
      </c>
      <c r="C374" s="303">
        <f>TPG!J374</f>
        <v>0</v>
      </c>
      <c r="D374" s="120" t="b">
        <v>1</v>
      </c>
      <c r="E374" s="304" t="str">
        <f>RIGHT(TPG!C374,4)&amp;"."&amp;TPG!M374&amp;"."&amp;TPG!K374&amp;"."&amp;$C$5</f>
        <v>...Jn21</v>
      </c>
      <c r="F374" s="305">
        <f t="shared" ca="1" si="20"/>
        <v>44361</v>
      </c>
      <c r="G374" s="306">
        <f>TPG!S374</f>
        <v>0</v>
      </c>
      <c r="H374" s="124">
        <f t="shared" ca="1" si="21"/>
        <v>44361</v>
      </c>
      <c r="I374" s="125">
        <v>0</v>
      </c>
      <c r="J374" s="304" t="str">
        <f>LEFT(TPG!D374,20)&amp;"."&amp;TPGPAY!E374</f>
        <v>....Jn21</v>
      </c>
      <c r="K374" s="120" t="b">
        <v>1</v>
      </c>
      <c r="L374" s="126" t="s">
        <v>3686</v>
      </c>
      <c r="M374" s="120" t="b">
        <v>1</v>
      </c>
      <c r="N374" s="120" t="s">
        <v>3687</v>
      </c>
      <c r="O374" s="307">
        <f>TPG!I374</f>
        <v>0</v>
      </c>
      <c r="P374" s="120" t="b">
        <v>1</v>
      </c>
      <c r="Q374" s="120" t="b">
        <v>1</v>
      </c>
      <c r="R374" s="120" t="b">
        <v>1</v>
      </c>
      <c r="T374" s="11">
        <f t="shared" si="22"/>
        <v>7</v>
      </c>
      <c r="U374" s="381">
        <f t="shared" si="23"/>
        <v>8</v>
      </c>
    </row>
    <row r="375" spans="1:21" x14ac:dyDescent="0.25">
      <c r="A375" s="117">
        <v>1</v>
      </c>
      <c r="B375" s="118">
        <v>2</v>
      </c>
      <c r="C375" s="303">
        <f>TPG!J375</f>
        <v>0</v>
      </c>
      <c r="D375" s="120" t="b">
        <v>1</v>
      </c>
      <c r="E375" s="304" t="str">
        <f>RIGHT(TPG!C375,4)&amp;"."&amp;TPG!M375&amp;"."&amp;TPG!K375&amp;"."&amp;$C$5</f>
        <v>...Jn21</v>
      </c>
      <c r="F375" s="305">
        <f t="shared" ca="1" si="20"/>
        <v>44361</v>
      </c>
      <c r="G375" s="306">
        <f>TPG!S375</f>
        <v>0</v>
      </c>
      <c r="H375" s="124">
        <f t="shared" ca="1" si="21"/>
        <v>44361</v>
      </c>
      <c r="I375" s="125">
        <v>0</v>
      </c>
      <c r="J375" s="304" t="str">
        <f>LEFT(TPG!D375,20)&amp;"."&amp;TPGPAY!E375</f>
        <v>....Jn21</v>
      </c>
      <c r="K375" s="120" t="b">
        <v>1</v>
      </c>
      <c r="L375" s="126" t="s">
        <v>3686</v>
      </c>
      <c r="M375" s="120" t="b">
        <v>1</v>
      </c>
      <c r="N375" s="120" t="s">
        <v>3687</v>
      </c>
      <c r="O375" s="307">
        <f>TPG!I375</f>
        <v>0</v>
      </c>
      <c r="P375" s="120" t="b">
        <v>1</v>
      </c>
      <c r="Q375" s="120" t="b">
        <v>1</v>
      </c>
      <c r="R375" s="120" t="b">
        <v>1</v>
      </c>
      <c r="T375" s="11">
        <f t="shared" si="22"/>
        <v>7</v>
      </c>
      <c r="U375" s="381">
        <f t="shared" si="23"/>
        <v>8</v>
      </c>
    </row>
    <row r="376" spans="1:21" x14ac:dyDescent="0.25">
      <c r="A376" s="117">
        <v>1</v>
      </c>
      <c r="B376" s="118">
        <v>2</v>
      </c>
      <c r="C376" s="303">
        <f>TPG!J376</f>
        <v>0</v>
      </c>
      <c r="D376" s="120" t="b">
        <v>1</v>
      </c>
      <c r="E376" s="304" t="str">
        <f>RIGHT(TPG!C376,4)&amp;"."&amp;TPG!M376&amp;"."&amp;TPG!K376&amp;"."&amp;$C$5</f>
        <v>...Jn21</v>
      </c>
      <c r="F376" s="305">
        <f t="shared" ca="1" si="20"/>
        <v>44361</v>
      </c>
      <c r="G376" s="306">
        <f>TPG!S376</f>
        <v>0</v>
      </c>
      <c r="H376" s="124">
        <f t="shared" ca="1" si="21"/>
        <v>44361</v>
      </c>
      <c r="I376" s="125">
        <v>0</v>
      </c>
      <c r="J376" s="304" t="str">
        <f>LEFT(TPG!D376,20)&amp;"."&amp;TPGPAY!E376</f>
        <v>....Jn21</v>
      </c>
      <c r="K376" s="120" t="b">
        <v>1</v>
      </c>
      <c r="L376" s="126" t="s">
        <v>3686</v>
      </c>
      <c r="M376" s="120" t="b">
        <v>1</v>
      </c>
      <c r="N376" s="120" t="s">
        <v>3687</v>
      </c>
      <c r="O376" s="307">
        <f>TPG!I376</f>
        <v>0</v>
      </c>
      <c r="P376" s="120" t="b">
        <v>1</v>
      </c>
      <c r="Q376" s="120" t="b">
        <v>1</v>
      </c>
      <c r="R376" s="120" t="b">
        <v>1</v>
      </c>
      <c r="T376" s="11">
        <f t="shared" si="22"/>
        <v>7</v>
      </c>
      <c r="U376" s="381">
        <f t="shared" si="23"/>
        <v>8</v>
      </c>
    </row>
    <row r="377" spans="1:21" x14ac:dyDescent="0.25">
      <c r="A377" s="117">
        <v>1</v>
      </c>
      <c r="B377" s="118">
        <v>2</v>
      </c>
      <c r="C377" s="303">
        <f>TPG!J377</f>
        <v>0</v>
      </c>
      <c r="D377" s="120" t="b">
        <v>1</v>
      </c>
      <c r="E377" s="304" t="str">
        <f>RIGHT(TPG!C377,4)&amp;"."&amp;TPG!M377&amp;"."&amp;TPG!K377&amp;"."&amp;$C$5</f>
        <v>...Jn21</v>
      </c>
      <c r="F377" s="305">
        <f t="shared" ca="1" si="20"/>
        <v>44361</v>
      </c>
      <c r="G377" s="306">
        <f>TPG!S377</f>
        <v>0</v>
      </c>
      <c r="H377" s="124">
        <f t="shared" ca="1" si="21"/>
        <v>44361</v>
      </c>
      <c r="I377" s="125">
        <v>0</v>
      </c>
      <c r="J377" s="304" t="str">
        <f>LEFT(TPG!D377,20)&amp;"."&amp;TPGPAY!E377</f>
        <v>....Jn21</v>
      </c>
      <c r="K377" s="120" t="b">
        <v>1</v>
      </c>
      <c r="L377" s="126" t="s">
        <v>3686</v>
      </c>
      <c r="M377" s="120" t="b">
        <v>1</v>
      </c>
      <c r="N377" s="120" t="s">
        <v>3687</v>
      </c>
      <c r="O377" s="307">
        <f>TPG!I377</f>
        <v>0</v>
      </c>
      <c r="P377" s="120" t="b">
        <v>1</v>
      </c>
      <c r="Q377" s="120" t="b">
        <v>1</v>
      </c>
      <c r="R377" s="120" t="b">
        <v>1</v>
      </c>
      <c r="T377" s="11">
        <f t="shared" si="22"/>
        <v>7</v>
      </c>
      <c r="U377" s="381">
        <f t="shared" si="23"/>
        <v>8</v>
      </c>
    </row>
    <row r="378" spans="1:21" x14ac:dyDescent="0.25">
      <c r="A378" s="117">
        <v>1</v>
      </c>
      <c r="B378" s="118">
        <v>2</v>
      </c>
      <c r="C378" s="303">
        <f>TPG!J378</f>
        <v>0</v>
      </c>
      <c r="D378" s="120" t="b">
        <v>1</v>
      </c>
      <c r="E378" s="304" t="str">
        <f>RIGHT(TPG!C378,4)&amp;"."&amp;TPG!M378&amp;"."&amp;TPG!K378&amp;"."&amp;$C$5</f>
        <v>...Jn21</v>
      </c>
      <c r="F378" s="305">
        <f t="shared" ca="1" si="20"/>
        <v>44361</v>
      </c>
      <c r="G378" s="306">
        <f>TPG!S378</f>
        <v>0</v>
      </c>
      <c r="H378" s="124">
        <f t="shared" ca="1" si="21"/>
        <v>44361</v>
      </c>
      <c r="I378" s="125">
        <v>0</v>
      </c>
      <c r="J378" s="304" t="str">
        <f>LEFT(TPG!D378,20)&amp;"."&amp;TPGPAY!E378</f>
        <v>....Jn21</v>
      </c>
      <c r="K378" s="120" t="b">
        <v>1</v>
      </c>
      <c r="L378" s="126" t="s">
        <v>3686</v>
      </c>
      <c r="M378" s="120" t="b">
        <v>1</v>
      </c>
      <c r="N378" s="120" t="s">
        <v>3687</v>
      </c>
      <c r="O378" s="307">
        <f>TPG!I378</f>
        <v>0</v>
      </c>
      <c r="P378" s="120" t="b">
        <v>1</v>
      </c>
      <c r="Q378" s="120" t="b">
        <v>1</v>
      </c>
      <c r="R378" s="120" t="b">
        <v>1</v>
      </c>
      <c r="T378" s="11">
        <f t="shared" si="22"/>
        <v>7</v>
      </c>
      <c r="U378" s="381">
        <f t="shared" si="23"/>
        <v>8</v>
      </c>
    </row>
    <row r="379" spans="1:21" x14ac:dyDescent="0.25">
      <c r="A379" s="117">
        <v>1</v>
      </c>
      <c r="B379" s="118">
        <v>2</v>
      </c>
      <c r="C379" s="303">
        <f>TPG!J379</f>
        <v>0</v>
      </c>
      <c r="D379" s="120" t="b">
        <v>1</v>
      </c>
      <c r="E379" s="304" t="str">
        <f>RIGHT(TPG!C379,4)&amp;"."&amp;TPG!M379&amp;"."&amp;TPG!K379&amp;"."&amp;$C$5</f>
        <v>...Jn21</v>
      </c>
      <c r="F379" s="305">
        <f t="shared" ca="1" si="20"/>
        <v>44361</v>
      </c>
      <c r="G379" s="306">
        <f>TPG!S379</f>
        <v>0</v>
      </c>
      <c r="H379" s="124">
        <f t="shared" ca="1" si="21"/>
        <v>44361</v>
      </c>
      <c r="I379" s="125">
        <v>0</v>
      </c>
      <c r="J379" s="304" t="str">
        <f>LEFT(TPG!D379,20)&amp;"."&amp;TPGPAY!E379</f>
        <v>....Jn21</v>
      </c>
      <c r="K379" s="120" t="b">
        <v>1</v>
      </c>
      <c r="L379" s="126" t="s">
        <v>3686</v>
      </c>
      <c r="M379" s="120" t="b">
        <v>1</v>
      </c>
      <c r="N379" s="120" t="s">
        <v>3687</v>
      </c>
      <c r="O379" s="307">
        <f>TPG!I379</f>
        <v>0</v>
      </c>
      <c r="P379" s="120" t="b">
        <v>1</v>
      </c>
      <c r="Q379" s="120" t="b">
        <v>1</v>
      </c>
      <c r="R379" s="120" t="b">
        <v>1</v>
      </c>
      <c r="T379" s="11">
        <f t="shared" si="22"/>
        <v>7</v>
      </c>
      <c r="U379" s="381">
        <f t="shared" si="23"/>
        <v>8</v>
      </c>
    </row>
    <row r="380" spans="1:21" x14ac:dyDescent="0.25">
      <c r="A380" s="117">
        <v>1</v>
      </c>
      <c r="B380" s="118">
        <v>2</v>
      </c>
      <c r="C380" s="303">
        <f>TPG!J380</f>
        <v>0</v>
      </c>
      <c r="D380" s="120" t="b">
        <v>1</v>
      </c>
      <c r="E380" s="304" t="str">
        <f>RIGHT(TPG!C380,4)&amp;"."&amp;TPG!M380&amp;"."&amp;TPG!K380&amp;"."&amp;$C$5</f>
        <v>...Jn21</v>
      </c>
      <c r="F380" s="305">
        <f t="shared" ca="1" si="20"/>
        <v>44361</v>
      </c>
      <c r="G380" s="306">
        <f>TPG!S380</f>
        <v>0</v>
      </c>
      <c r="H380" s="124">
        <f t="shared" ca="1" si="21"/>
        <v>44361</v>
      </c>
      <c r="I380" s="125">
        <v>0</v>
      </c>
      <c r="J380" s="304" t="str">
        <f>LEFT(TPG!D380,20)&amp;"."&amp;TPGPAY!E380</f>
        <v>....Jn21</v>
      </c>
      <c r="K380" s="120" t="b">
        <v>1</v>
      </c>
      <c r="L380" s="126" t="s">
        <v>3686</v>
      </c>
      <c r="M380" s="120" t="b">
        <v>1</v>
      </c>
      <c r="N380" s="120" t="s">
        <v>3687</v>
      </c>
      <c r="O380" s="307">
        <f>TPG!I380</f>
        <v>0</v>
      </c>
      <c r="P380" s="120" t="b">
        <v>1</v>
      </c>
      <c r="Q380" s="120" t="b">
        <v>1</v>
      </c>
      <c r="R380" s="120" t="b">
        <v>1</v>
      </c>
      <c r="T380" s="11">
        <f t="shared" si="22"/>
        <v>7</v>
      </c>
      <c r="U380" s="381">
        <f t="shared" si="23"/>
        <v>8</v>
      </c>
    </row>
    <row r="381" spans="1:21" x14ac:dyDescent="0.25">
      <c r="A381" s="117">
        <v>1</v>
      </c>
      <c r="B381" s="118">
        <v>2</v>
      </c>
      <c r="C381" s="303">
        <f>TPG!J381</f>
        <v>0</v>
      </c>
      <c r="D381" s="120" t="b">
        <v>1</v>
      </c>
      <c r="E381" s="304" t="str">
        <f>RIGHT(TPG!C381,4)&amp;"."&amp;TPG!M381&amp;"."&amp;TPG!K381&amp;"."&amp;$C$5</f>
        <v>...Jn21</v>
      </c>
      <c r="F381" s="305">
        <f t="shared" ca="1" si="20"/>
        <v>44361</v>
      </c>
      <c r="G381" s="306">
        <f>TPG!S381</f>
        <v>0</v>
      </c>
      <c r="H381" s="124">
        <f t="shared" ca="1" si="21"/>
        <v>44361</v>
      </c>
      <c r="I381" s="125">
        <v>0</v>
      </c>
      <c r="J381" s="304" t="str">
        <f>LEFT(TPG!D381,20)&amp;"."&amp;TPGPAY!E381</f>
        <v>....Jn21</v>
      </c>
      <c r="K381" s="120" t="b">
        <v>1</v>
      </c>
      <c r="L381" s="126" t="s">
        <v>3686</v>
      </c>
      <c r="M381" s="120" t="b">
        <v>1</v>
      </c>
      <c r="N381" s="120" t="s">
        <v>3687</v>
      </c>
      <c r="O381" s="307">
        <f>TPG!I381</f>
        <v>0</v>
      </c>
      <c r="P381" s="120" t="b">
        <v>1</v>
      </c>
      <c r="Q381" s="120" t="b">
        <v>1</v>
      </c>
      <c r="R381" s="120" t="b">
        <v>1</v>
      </c>
      <c r="T381" s="11">
        <f t="shared" si="22"/>
        <v>7</v>
      </c>
      <c r="U381" s="381">
        <f t="shared" si="23"/>
        <v>8</v>
      </c>
    </row>
    <row r="382" spans="1:21" x14ac:dyDescent="0.25">
      <c r="A382" s="117">
        <v>1</v>
      </c>
      <c r="B382" s="118">
        <v>2</v>
      </c>
      <c r="C382" s="303">
        <f>TPG!J382</f>
        <v>0</v>
      </c>
      <c r="D382" s="120" t="b">
        <v>1</v>
      </c>
      <c r="E382" s="304" t="str">
        <f>RIGHT(TPG!C382,4)&amp;"."&amp;TPG!M382&amp;"."&amp;TPG!K382&amp;"."&amp;$C$5</f>
        <v>...Jn21</v>
      </c>
      <c r="F382" s="305">
        <f t="shared" ca="1" si="20"/>
        <v>44361</v>
      </c>
      <c r="G382" s="306">
        <f>TPG!S382</f>
        <v>0</v>
      </c>
      <c r="H382" s="124">
        <f t="shared" ca="1" si="21"/>
        <v>44361</v>
      </c>
      <c r="I382" s="125">
        <v>0</v>
      </c>
      <c r="J382" s="304" t="str">
        <f>LEFT(TPG!D382,20)&amp;"."&amp;TPGPAY!E382</f>
        <v>....Jn21</v>
      </c>
      <c r="K382" s="120" t="b">
        <v>1</v>
      </c>
      <c r="L382" s="126" t="s">
        <v>3686</v>
      </c>
      <c r="M382" s="120" t="b">
        <v>1</v>
      </c>
      <c r="N382" s="120" t="s">
        <v>3687</v>
      </c>
      <c r="O382" s="307">
        <f>TPG!I382</f>
        <v>0</v>
      </c>
      <c r="P382" s="120" t="b">
        <v>1</v>
      </c>
      <c r="Q382" s="120" t="b">
        <v>1</v>
      </c>
      <c r="R382" s="120" t="b">
        <v>1</v>
      </c>
      <c r="T382" s="11">
        <f t="shared" si="22"/>
        <v>7</v>
      </c>
      <c r="U382" s="381">
        <f t="shared" si="23"/>
        <v>8</v>
      </c>
    </row>
    <row r="383" spans="1:21" x14ac:dyDescent="0.25">
      <c r="A383" s="117">
        <v>1</v>
      </c>
      <c r="B383" s="118">
        <v>2</v>
      </c>
      <c r="C383" s="303">
        <f>TPG!J383</f>
        <v>0</v>
      </c>
      <c r="D383" s="120" t="b">
        <v>1</v>
      </c>
      <c r="E383" s="304" t="str">
        <f>RIGHT(TPG!C383,4)&amp;"."&amp;TPG!M383&amp;"."&amp;TPG!K383&amp;"."&amp;$C$5</f>
        <v>...Jn21</v>
      </c>
      <c r="F383" s="305">
        <f t="shared" ca="1" si="20"/>
        <v>44361</v>
      </c>
      <c r="G383" s="306">
        <f>TPG!S383</f>
        <v>0</v>
      </c>
      <c r="H383" s="124">
        <f t="shared" ca="1" si="21"/>
        <v>44361</v>
      </c>
      <c r="I383" s="125">
        <v>0</v>
      </c>
      <c r="J383" s="304" t="str">
        <f>LEFT(TPG!D383,20)&amp;"."&amp;TPGPAY!E383</f>
        <v>....Jn21</v>
      </c>
      <c r="K383" s="120" t="b">
        <v>1</v>
      </c>
      <c r="L383" s="126" t="s">
        <v>3686</v>
      </c>
      <c r="M383" s="120" t="b">
        <v>1</v>
      </c>
      <c r="N383" s="120" t="s">
        <v>3687</v>
      </c>
      <c r="O383" s="307">
        <f>TPG!I383</f>
        <v>0</v>
      </c>
      <c r="P383" s="120" t="b">
        <v>1</v>
      </c>
      <c r="Q383" s="120" t="b">
        <v>1</v>
      </c>
      <c r="R383" s="120" t="b">
        <v>1</v>
      </c>
      <c r="T383" s="11">
        <f t="shared" si="22"/>
        <v>7</v>
      </c>
      <c r="U383" s="381">
        <f t="shared" si="23"/>
        <v>8</v>
      </c>
    </row>
    <row r="384" spans="1:21" x14ac:dyDescent="0.25">
      <c r="A384" s="117">
        <v>1</v>
      </c>
      <c r="B384" s="118">
        <v>2</v>
      </c>
      <c r="C384" s="303">
        <f>TPG!J384</f>
        <v>0</v>
      </c>
      <c r="D384" s="120" t="b">
        <v>1</v>
      </c>
      <c r="E384" s="304" t="str">
        <f>RIGHT(TPG!C384,4)&amp;"."&amp;TPG!M384&amp;"."&amp;TPG!K384&amp;"."&amp;$C$5</f>
        <v>...Jn21</v>
      </c>
      <c r="F384" s="305">
        <f t="shared" ca="1" si="20"/>
        <v>44361</v>
      </c>
      <c r="G384" s="306">
        <f>TPG!S384</f>
        <v>0</v>
      </c>
      <c r="H384" s="124">
        <f t="shared" ca="1" si="21"/>
        <v>44361</v>
      </c>
      <c r="I384" s="125">
        <v>0</v>
      </c>
      <c r="J384" s="304" t="str">
        <f>LEFT(TPG!D384,20)&amp;"."&amp;TPGPAY!E384</f>
        <v>....Jn21</v>
      </c>
      <c r="K384" s="120" t="b">
        <v>1</v>
      </c>
      <c r="L384" s="126" t="s">
        <v>3686</v>
      </c>
      <c r="M384" s="120" t="b">
        <v>1</v>
      </c>
      <c r="N384" s="120" t="s">
        <v>3687</v>
      </c>
      <c r="O384" s="307">
        <f>TPG!I384</f>
        <v>0</v>
      </c>
      <c r="P384" s="120" t="b">
        <v>1</v>
      </c>
      <c r="Q384" s="120" t="b">
        <v>1</v>
      </c>
      <c r="R384" s="120" t="b">
        <v>1</v>
      </c>
      <c r="T384" s="11">
        <f t="shared" si="22"/>
        <v>7</v>
      </c>
      <c r="U384" s="381">
        <f t="shared" si="23"/>
        <v>8</v>
      </c>
    </row>
    <row r="385" spans="1:21" x14ac:dyDescent="0.25">
      <c r="A385" s="117">
        <v>1</v>
      </c>
      <c r="B385" s="118">
        <v>2</v>
      </c>
      <c r="C385" s="303">
        <f>TPG!J385</f>
        <v>0</v>
      </c>
      <c r="D385" s="120" t="b">
        <v>1</v>
      </c>
      <c r="E385" s="304" t="str">
        <f>RIGHT(TPG!C385,4)&amp;"."&amp;TPG!M385&amp;"."&amp;TPG!K385&amp;"."&amp;$C$5</f>
        <v>...Jn21</v>
      </c>
      <c r="F385" s="305">
        <f t="shared" ca="1" si="20"/>
        <v>44361</v>
      </c>
      <c r="G385" s="306">
        <f>TPG!S385</f>
        <v>0</v>
      </c>
      <c r="H385" s="124">
        <f t="shared" ca="1" si="21"/>
        <v>44361</v>
      </c>
      <c r="I385" s="125">
        <v>0</v>
      </c>
      <c r="J385" s="304" t="str">
        <f>LEFT(TPG!D385,20)&amp;"."&amp;TPGPAY!E385</f>
        <v>....Jn21</v>
      </c>
      <c r="K385" s="120" t="b">
        <v>1</v>
      </c>
      <c r="L385" s="126" t="s">
        <v>3686</v>
      </c>
      <c r="M385" s="120" t="b">
        <v>1</v>
      </c>
      <c r="N385" s="120" t="s">
        <v>3687</v>
      </c>
      <c r="O385" s="307">
        <f>TPG!I385</f>
        <v>0</v>
      </c>
      <c r="P385" s="120" t="b">
        <v>1</v>
      </c>
      <c r="Q385" s="120" t="b">
        <v>1</v>
      </c>
      <c r="R385" s="120" t="b">
        <v>1</v>
      </c>
      <c r="T385" s="11">
        <f t="shared" si="22"/>
        <v>7</v>
      </c>
      <c r="U385" s="381">
        <f t="shared" si="23"/>
        <v>8</v>
      </c>
    </row>
    <row r="386" spans="1:21" x14ac:dyDescent="0.25">
      <c r="A386" s="117">
        <v>1</v>
      </c>
      <c r="B386" s="118">
        <v>2</v>
      </c>
      <c r="C386" s="303">
        <f>TPG!J386</f>
        <v>0</v>
      </c>
      <c r="D386" s="120" t="b">
        <v>1</v>
      </c>
      <c r="E386" s="304" t="str">
        <f>RIGHT(TPG!C386,4)&amp;"."&amp;TPG!M386&amp;"."&amp;TPG!K386&amp;"."&amp;$C$5</f>
        <v>...Jn21</v>
      </c>
      <c r="F386" s="305">
        <f t="shared" ca="1" si="20"/>
        <v>44361</v>
      </c>
      <c r="G386" s="306">
        <f>TPG!S386</f>
        <v>0</v>
      </c>
      <c r="H386" s="124">
        <f t="shared" ca="1" si="21"/>
        <v>44361</v>
      </c>
      <c r="I386" s="125">
        <v>0</v>
      </c>
      <c r="J386" s="304" t="str">
        <f>LEFT(TPG!D386,20)&amp;"."&amp;TPGPAY!E386</f>
        <v>....Jn21</v>
      </c>
      <c r="K386" s="120" t="b">
        <v>1</v>
      </c>
      <c r="L386" s="126" t="s">
        <v>3686</v>
      </c>
      <c r="M386" s="120" t="b">
        <v>1</v>
      </c>
      <c r="N386" s="120" t="s">
        <v>3687</v>
      </c>
      <c r="O386" s="307">
        <f>TPG!I386</f>
        <v>0</v>
      </c>
      <c r="P386" s="120" t="b">
        <v>1</v>
      </c>
      <c r="Q386" s="120" t="b">
        <v>1</v>
      </c>
      <c r="R386" s="120" t="b">
        <v>1</v>
      </c>
      <c r="T386" s="11">
        <f t="shared" si="22"/>
        <v>7</v>
      </c>
      <c r="U386" s="381">
        <f t="shared" si="23"/>
        <v>8</v>
      </c>
    </row>
    <row r="387" spans="1:21" x14ac:dyDescent="0.25">
      <c r="A387" s="117">
        <v>1</v>
      </c>
      <c r="B387" s="118">
        <v>2</v>
      </c>
      <c r="C387" s="303">
        <f>TPG!J387</f>
        <v>0</v>
      </c>
      <c r="D387" s="120" t="b">
        <v>1</v>
      </c>
      <c r="E387" s="304" t="str">
        <f>RIGHT(TPG!C387,4)&amp;"."&amp;TPG!M387&amp;"."&amp;TPG!K387&amp;"."&amp;$C$5</f>
        <v>...Jn21</v>
      </c>
      <c r="F387" s="305">
        <f t="shared" ca="1" si="20"/>
        <v>44361</v>
      </c>
      <c r="G387" s="306">
        <f>TPG!S387</f>
        <v>0</v>
      </c>
      <c r="H387" s="124">
        <f t="shared" ca="1" si="21"/>
        <v>44361</v>
      </c>
      <c r="I387" s="125">
        <v>0</v>
      </c>
      <c r="J387" s="304" t="str">
        <f>LEFT(TPG!D387,20)&amp;"."&amp;TPGPAY!E387</f>
        <v>....Jn21</v>
      </c>
      <c r="K387" s="120" t="b">
        <v>1</v>
      </c>
      <c r="L387" s="126" t="s">
        <v>3686</v>
      </c>
      <c r="M387" s="120" t="b">
        <v>1</v>
      </c>
      <c r="N387" s="120" t="s">
        <v>3687</v>
      </c>
      <c r="O387" s="307">
        <f>TPG!I387</f>
        <v>0</v>
      </c>
      <c r="P387" s="120" t="b">
        <v>1</v>
      </c>
      <c r="Q387" s="120" t="b">
        <v>1</v>
      </c>
      <c r="R387" s="120" t="b">
        <v>1</v>
      </c>
      <c r="T387" s="11">
        <f t="shared" si="22"/>
        <v>7</v>
      </c>
      <c r="U387" s="381">
        <f t="shared" si="23"/>
        <v>8</v>
      </c>
    </row>
    <row r="388" spans="1:21" x14ac:dyDescent="0.25">
      <c r="A388" s="117">
        <v>1</v>
      </c>
      <c r="B388" s="118">
        <v>2</v>
      </c>
      <c r="C388" s="303">
        <f>TPG!J388</f>
        <v>0</v>
      </c>
      <c r="D388" s="120" t="b">
        <v>1</v>
      </c>
      <c r="E388" s="304" t="str">
        <f>RIGHT(TPG!C388,4)&amp;"."&amp;TPG!M388&amp;"."&amp;TPG!K388&amp;"."&amp;$C$5</f>
        <v>...Jn21</v>
      </c>
      <c r="F388" s="305">
        <f t="shared" ca="1" si="20"/>
        <v>44361</v>
      </c>
      <c r="G388" s="306">
        <f>TPG!S388</f>
        <v>0</v>
      </c>
      <c r="H388" s="124">
        <f t="shared" ca="1" si="21"/>
        <v>44361</v>
      </c>
      <c r="I388" s="125">
        <v>0</v>
      </c>
      <c r="J388" s="304" t="str">
        <f>LEFT(TPG!D388,20)&amp;"."&amp;TPGPAY!E388</f>
        <v>....Jn21</v>
      </c>
      <c r="K388" s="120" t="b">
        <v>1</v>
      </c>
      <c r="L388" s="126" t="s">
        <v>3686</v>
      </c>
      <c r="M388" s="120" t="b">
        <v>1</v>
      </c>
      <c r="N388" s="120" t="s">
        <v>3687</v>
      </c>
      <c r="O388" s="307">
        <f>TPG!I388</f>
        <v>0</v>
      </c>
      <c r="P388" s="120" t="b">
        <v>1</v>
      </c>
      <c r="Q388" s="120" t="b">
        <v>1</v>
      </c>
      <c r="R388" s="120" t="b">
        <v>1</v>
      </c>
      <c r="T388" s="11">
        <f t="shared" si="22"/>
        <v>7</v>
      </c>
      <c r="U388" s="381">
        <f t="shared" si="23"/>
        <v>8</v>
      </c>
    </row>
    <row r="389" spans="1:21" x14ac:dyDescent="0.25">
      <c r="A389" s="117">
        <v>1</v>
      </c>
      <c r="B389" s="118">
        <v>2</v>
      </c>
      <c r="C389" s="303">
        <f>TPG!J389</f>
        <v>0</v>
      </c>
      <c r="D389" s="120" t="b">
        <v>1</v>
      </c>
      <c r="E389" s="304" t="str">
        <f>RIGHT(TPG!C389,4)&amp;"."&amp;TPG!M389&amp;"."&amp;TPG!K389&amp;"."&amp;$C$5</f>
        <v>...Jn21</v>
      </c>
      <c r="F389" s="305">
        <f t="shared" ca="1" si="20"/>
        <v>44361</v>
      </c>
      <c r="G389" s="306">
        <f>TPG!S389</f>
        <v>0</v>
      </c>
      <c r="H389" s="124">
        <f t="shared" ca="1" si="21"/>
        <v>44361</v>
      </c>
      <c r="I389" s="125">
        <v>0</v>
      </c>
      <c r="J389" s="304" t="str">
        <f>LEFT(TPG!D389,20)&amp;"."&amp;TPGPAY!E389</f>
        <v>....Jn21</v>
      </c>
      <c r="K389" s="120" t="b">
        <v>1</v>
      </c>
      <c r="L389" s="126" t="s">
        <v>3686</v>
      </c>
      <c r="M389" s="120" t="b">
        <v>1</v>
      </c>
      <c r="N389" s="120" t="s">
        <v>3687</v>
      </c>
      <c r="O389" s="307">
        <f>TPG!I389</f>
        <v>0</v>
      </c>
      <c r="P389" s="120" t="b">
        <v>1</v>
      </c>
      <c r="Q389" s="120" t="b">
        <v>1</v>
      </c>
      <c r="R389" s="120" t="b">
        <v>1</v>
      </c>
      <c r="T389" s="11">
        <f t="shared" si="22"/>
        <v>7</v>
      </c>
      <c r="U389" s="381">
        <f t="shared" si="23"/>
        <v>8</v>
      </c>
    </row>
    <row r="390" spans="1:21" x14ac:dyDescent="0.25">
      <c r="A390" s="117">
        <v>1</v>
      </c>
      <c r="B390" s="118">
        <v>2</v>
      </c>
      <c r="C390" s="303">
        <f>TPG!J390</f>
        <v>0</v>
      </c>
      <c r="D390" s="120" t="b">
        <v>1</v>
      </c>
      <c r="E390" s="304" t="str">
        <f>RIGHT(TPG!C390,4)&amp;"."&amp;TPG!M390&amp;"."&amp;TPG!K390&amp;"."&amp;$C$5</f>
        <v>...Jn21</v>
      </c>
      <c r="F390" s="305">
        <f t="shared" ca="1" si="20"/>
        <v>44361</v>
      </c>
      <c r="G390" s="306">
        <f>TPG!S390</f>
        <v>0</v>
      </c>
      <c r="H390" s="124">
        <f t="shared" ca="1" si="21"/>
        <v>44361</v>
      </c>
      <c r="I390" s="125">
        <v>0</v>
      </c>
      <c r="J390" s="304" t="str">
        <f>LEFT(TPG!D390,20)&amp;"."&amp;TPGPAY!E390</f>
        <v>....Jn21</v>
      </c>
      <c r="K390" s="120" t="b">
        <v>1</v>
      </c>
      <c r="L390" s="126" t="s">
        <v>3686</v>
      </c>
      <c r="M390" s="120" t="b">
        <v>1</v>
      </c>
      <c r="N390" s="120" t="s">
        <v>3687</v>
      </c>
      <c r="O390" s="307">
        <f>TPG!I390</f>
        <v>0</v>
      </c>
      <c r="P390" s="120" t="b">
        <v>1</v>
      </c>
      <c r="Q390" s="120" t="b">
        <v>1</v>
      </c>
      <c r="R390" s="120" t="b">
        <v>1</v>
      </c>
      <c r="T390" s="11">
        <f t="shared" si="22"/>
        <v>7</v>
      </c>
      <c r="U390" s="381">
        <f t="shared" si="23"/>
        <v>8</v>
      </c>
    </row>
    <row r="391" spans="1:21" x14ac:dyDescent="0.25">
      <c r="A391" s="117">
        <v>1</v>
      </c>
      <c r="B391" s="118">
        <v>2</v>
      </c>
      <c r="C391" s="303">
        <f>TPG!J391</f>
        <v>0</v>
      </c>
      <c r="D391" s="120" t="b">
        <v>1</v>
      </c>
      <c r="E391" s="304" t="str">
        <f>RIGHT(TPG!C391,4)&amp;"."&amp;TPG!M391&amp;"."&amp;TPG!K391&amp;"."&amp;$C$5</f>
        <v>...Jn21</v>
      </c>
      <c r="F391" s="305">
        <f t="shared" ca="1" si="20"/>
        <v>44361</v>
      </c>
      <c r="G391" s="306">
        <f>TPG!S391</f>
        <v>0</v>
      </c>
      <c r="H391" s="124">
        <f t="shared" ca="1" si="21"/>
        <v>44361</v>
      </c>
      <c r="I391" s="125">
        <v>0</v>
      </c>
      <c r="J391" s="304" t="str">
        <f>LEFT(TPG!D391,20)&amp;"."&amp;TPGPAY!E391</f>
        <v>....Jn21</v>
      </c>
      <c r="K391" s="120" t="b">
        <v>1</v>
      </c>
      <c r="L391" s="126" t="s">
        <v>3686</v>
      </c>
      <c r="M391" s="120" t="b">
        <v>1</v>
      </c>
      <c r="N391" s="120" t="s">
        <v>3687</v>
      </c>
      <c r="O391" s="307">
        <f>TPG!I391</f>
        <v>0</v>
      </c>
      <c r="P391" s="120" t="b">
        <v>1</v>
      </c>
      <c r="Q391" s="120" t="b">
        <v>1</v>
      </c>
      <c r="R391" s="120" t="b">
        <v>1</v>
      </c>
      <c r="T391" s="11">
        <f t="shared" si="22"/>
        <v>7</v>
      </c>
      <c r="U391" s="381">
        <f t="shared" si="23"/>
        <v>8</v>
      </c>
    </row>
    <row r="392" spans="1:21" x14ac:dyDescent="0.25">
      <c r="A392" s="117">
        <v>1</v>
      </c>
      <c r="B392" s="118">
        <v>2</v>
      </c>
      <c r="C392" s="303">
        <f>TPG!J392</f>
        <v>0</v>
      </c>
      <c r="D392" s="120" t="b">
        <v>1</v>
      </c>
      <c r="E392" s="304" t="str">
        <f>RIGHT(TPG!C392,4)&amp;"."&amp;TPG!M392&amp;"."&amp;TPG!K392&amp;"."&amp;$C$5</f>
        <v>...Jn21</v>
      </c>
      <c r="F392" s="305">
        <f t="shared" ca="1" si="20"/>
        <v>44361</v>
      </c>
      <c r="G392" s="306">
        <f>TPG!S392</f>
        <v>0</v>
      </c>
      <c r="H392" s="124">
        <f t="shared" ca="1" si="21"/>
        <v>44361</v>
      </c>
      <c r="I392" s="125">
        <v>0</v>
      </c>
      <c r="J392" s="304" t="str">
        <f>LEFT(TPG!D392,20)&amp;"."&amp;TPGPAY!E392</f>
        <v>....Jn21</v>
      </c>
      <c r="K392" s="120" t="b">
        <v>1</v>
      </c>
      <c r="L392" s="126" t="s">
        <v>3686</v>
      </c>
      <c r="M392" s="120" t="b">
        <v>1</v>
      </c>
      <c r="N392" s="120" t="s">
        <v>3687</v>
      </c>
      <c r="O392" s="307">
        <f>TPG!I392</f>
        <v>0</v>
      </c>
      <c r="P392" s="120" t="b">
        <v>1</v>
      </c>
      <c r="Q392" s="120" t="b">
        <v>1</v>
      </c>
      <c r="R392" s="120" t="b">
        <v>1</v>
      </c>
      <c r="T392" s="11">
        <f t="shared" si="22"/>
        <v>7</v>
      </c>
      <c r="U392" s="381">
        <f t="shared" si="23"/>
        <v>8</v>
      </c>
    </row>
    <row r="393" spans="1:21" x14ac:dyDescent="0.25">
      <c r="A393" s="117">
        <v>1</v>
      </c>
      <c r="B393" s="118">
        <v>2</v>
      </c>
      <c r="C393" s="303">
        <f>TPG!J393</f>
        <v>0</v>
      </c>
      <c r="D393" s="120" t="b">
        <v>1</v>
      </c>
      <c r="E393" s="304" t="str">
        <f>RIGHT(TPG!C393,4)&amp;"."&amp;TPG!M393&amp;"."&amp;TPG!K393&amp;"."&amp;$C$5</f>
        <v>...Jn21</v>
      </c>
      <c r="F393" s="305">
        <f t="shared" ca="1" si="20"/>
        <v>44361</v>
      </c>
      <c r="G393" s="306">
        <f>TPG!S393</f>
        <v>0</v>
      </c>
      <c r="H393" s="124">
        <f t="shared" ca="1" si="21"/>
        <v>44361</v>
      </c>
      <c r="I393" s="125">
        <v>0</v>
      </c>
      <c r="J393" s="304" t="str">
        <f>LEFT(TPG!D393,20)&amp;"."&amp;TPGPAY!E393</f>
        <v>....Jn21</v>
      </c>
      <c r="K393" s="120" t="b">
        <v>1</v>
      </c>
      <c r="L393" s="126" t="s">
        <v>3686</v>
      </c>
      <c r="M393" s="120" t="b">
        <v>1</v>
      </c>
      <c r="N393" s="120" t="s">
        <v>3687</v>
      </c>
      <c r="O393" s="307">
        <f>TPG!I393</f>
        <v>0</v>
      </c>
      <c r="P393" s="120" t="b">
        <v>1</v>
      </c>
      <c r="Q393" s="120" t="b">
        <v>1</v>
      </c>
      <c r="R393" s="120" t="b">
        <v>1</v>
      </c>
      <c r="T393" s="11">
        <f t="shared" si="22"/>
        <v>7</v>
      </c>
      <c r="U393" s="381">
        <f t="shared" si="23"/>
        <v>8</v>
      </c>
    </row>
    <row r="394" spans="1:21" x14ac:dyDescent="0.25">
      <c r="A394" s="117">
        <v>1</v>
      </c>
      <c r="B394" s="118">
        <v>2</v>
      </c>
      <c r="C394" s="303">
        <f>TPG!J394</f>
        <v>0</v>
      </c>
      <c r="D394" s="120" t="b">
        <v>1</v>
      </c>
      <c r="E394" s="304" t="str">
        <f>RIGHT(TPG!C394,4)&amp;"."&amp;TPG!M394&amp;"."&amp;TPG!K394&amp;"."&amp;$C$5</f>
        <v>...Jn21</v>
      </c>
      <c r="F394" s="305">
        <f t="shared" ca="1" si="20"/>
        <v>44361</v>
      </c>
      <c r="G394" s="306">
        <f>TPG!S394</f>
        <v>0</v>
      </c>
      <c r="H394" s="124">
        <f t="shared" ca="1" si="21"/>
        <v>44361</v>
      </c>
      <c r="I394" s="125">
        <v>0</v>
      </c>
      <c r="J394" s="304" t="str">
        <f>LEFT(TPG!D394,20)&amp;"."&amp;TPGPAY!E394</f>
        <v>....Jn21</v>
      </c>
      <c r="K394" s="120" t="b">
        <v>1</v>
      </c>
      <c r="L394" s="126" t="s">
        <v>3686</v>
      </c>
      <c r="M394" s="120" t="b">
        <v>1</v>
      </c>
      <c r="N394" s="120" t="s">
        <v>3687</v>
      </c>
      <c r="O394" s="307">
        <f>TPG!I394</f>
        <v>0</v>
      </c>
      <c r="P394" s="120" t="b">
        <v>1</v>
      </c>
      <c r="Q394" s="120" t="b">
        <v>1</v>
      </c>
      <c r="R394" s="120" t="b">
        <v>1</v>
      </c>
      <c r="T394" s="11">
        <f t="shared" si="22"/>
        <v>7</v>
      </c>
      <c r="U394" s="381">
        <f t="shared" si="23"/>
        <v>8</v>
      </c>
    </row>
    <row r="395" spans="1:21" x14ac:dyDescent="0.25">
      <c r="A395" s="117">
        <v>1</v>
      </c>
      <c r="B395" s="118">
        <v>2</v>
      </c>
      <c r="C395" s="303">
        <f>TPG!J395</f>
        <v>0</v>
      </c>
      <c r="D395" s="120" t="b">
        <v>1</v>
      </c>
      <c r="E395" s="304" t="str">
        <f>RIGHT(TPG!C395,4)&amp;"."&amp;TPG!M395&amp;"."&amp;TPG!K395&amp;"."&amp;$C$5</f>
        <v>...Jn21</v>
      </c>
      <c r="F395" s="305">
        <f t="shared" ca="1" si="20"/>
        <v>44361</v>
      </c>
      <c r="G395" s="306">
        <f>TPG!S395</f>
        <v>0</v>
      </c>
      <c r="H395" s="124">
        <f t="shared" ca="1" si="21"/>
        <v>44361</v>
      </c>
      <c r="I395" s="125">
        <v>0</v>
      </c>
      <c r="J395" s="304" t="str">
        <f>LEFT(TPG!D395,20)&amp;"."&amp;TPGPAY!E395</f>
        <v>....Jn21</v>
      </c>
      <c r="K395" s="120" t="b">
        <v>1</v>
      </c>
      <c r="L395" s="126" t="s">
        <v>3686</v>
      </c>
      <c r="M395" s="120" t="b">
        <v>1</v>
      </c>
      <c r="N395" s="120" t="s">
        <v>3687</v>
      </c>
      <c r="O395" s="307">
        <f>TPG!I395</f>
        <v>0</v>
      </c>
      <c r="P395" s="120" t="b">
        <v>1</v>
      </c>
      <c r="Q395" s="120" t="b">
        <v>1</v>
      </c>
      <c r="R395" s="120" t="b">
        <v>1</v>
      </c>
      <c r="T395" s="11">
        <f t="shared" si="22"/>
        <v>7</v>
      </c>
      <c r="U395" s="381">
        <f t="shared" si="23"/>
        <v>8</v>
      </c>
    </row>
    <row r="396" spans="1:21" x14ac:dyDescent="0.25">
      <c r="A396" s="117">
        <v>1</v>
      </c>
      <c r="B396" s="118">
        <v>2</v>
      </c>
      <c r="C396" s="303">
        <f>TPG!J396</f>
        <v>0</v>
      </c>
      <c r="D396" s="120" t="b">
        <v>1</v>
      </c>
      <c r="E396" s="304" t="str">
        <f>RIGHT(TPG!C396,4)&amp;"."&amp;TPG!M396&amp;"."&amp;TPG!K396&amp;"."&amp;$C$5</f>
        <v>...Jn21</v>
      </c>
      <c r="F396" s="305">
        <f t="shared" ca="1" si="20"/>
        <v>44361</v>
      </c>
      <c r="G396" s="306">
        <f>TPG!S396</f>
        <v>0</v>
      </c>
      <c r="H396" s="124">
        <f t="shared" ca="1" si="21"/>
        <v>44361</v>
      </c>
      <c r="I396" s="125">
        <v>0</v>
      </c>
      <c r="J396" s="304" t="str">
        <f>LEFT(TPG!D396,20)&amp;"."&amp;TPGPAY!E396</f>
        <v>....Jn21</v>
      </c>
      <c r="K396" s="120" t="b">
        <v>1</v>
      </c>
      <c r="L396" s="126" t="s">
        <v>3686</v>
      </c>
      <c r="M396" s="120" t="b">
        <v>1</v>
      </c>
      <c r="N396" s="120" t="s">
        <v>3687</v>
      </c>
      <c r="O396" s="307">
        <f>TPG!I396</f>
        <v>0</v>
      </c>
      <c r="P396" s="120" t="b">
        <v>1</v>
      </c>
      <c r="Q396" s="120" t="b">
        <v>1</v>
      </c>
      <c r="R396" s="120" t="b">
        <v>1</v>
      </c>
      <c r="T396" s="11">
        <f t="shared" si="22"/>
        <v>7</v>
      </c>
      <c r="U396" s="381">
        <f t="shared" si="23"/>
        <v>8</v>
      </c>
    </row>
    <row r="397" spans="1:21" x14ac:dyDescent="0.25">
      <c r="A397" s="117">
        <v>1</v>
      </c>
      <c r="B397" s="118">
        <v>2</v>
      </c>
      <c r="C397" s="303">
        <f>TPG!J397</f>
        <v>0</v>
      </c>
      <c r="D397" s="120" t="b">
        <v>1</v>
      </c>
      <c r="E397" s="304" t="str">
        <f>RIGHT(TPG!C397,4)&amp;"."&amp;TPG!M397&amp;"."&amp;TPG!K397&amp;"."&amp;$C$5</f>
        <v>...Jn21</v>
      </c>
      <c r="F397" s="305">
        <f t="shared" ca="1" si="20"/>
        <v>44361</v>
      </c>
      <c r="G397" s="306">
        <f>TPG!S397</f>
        <v>0</v>
      </c>
      <c r="H397" s="124">
        <f t="shared" ca="1" si="21"/>
        <v>44361</v>
      </c>
      <c r="I397" s="125">
        <v>0</v>
      </c>
      <c r="J397" s="304" t="str">
        <f>LEFT(TPG!D397,20)&amp;"."&amp;TPGPAY!E397</f>
        <v>....Jn21</v>
      </c>
      <c r="K397" s="120" t="b">
        <v>1</v>
      </c>
      <c r="L397" s="126" t="s">
        <v>3686</v>
      </c>
      <c r="M397" s="120" t="b">
        <v>1</v>
      </c>
      <c r="N397" s="120" t="s">
        <v>3687</v>
      </c>
      <c r="O397" s="307">
        <f>TPG!I397</f>
        <v>0</v>
      </c>
      <c r="P397" s="120" t="b">
        <v>1</v>
      </c>
      <c r="Q397" s="120" t="b">
        <v>1</v>
      </c>
      <c r="R397" s="120" t="b">
        <v>1</v>
      </c>
      <c r="T397" s="11">
        <f t="shared" si="22"/>
        <v>7</v>
      </c>
      <c r="U397" s="381">
        <f t="shared" si="23"/>
        <v>8</v>
      </c>
    </row>
    <row r="398" spans="1:21" x14ac:dyDescent="0.25">
      <c r="A398" s="117">
        <v>1</v>
      </c>
      <c r="B398" s="118">
        <v>2</v>
      </c>
      <c r="C398" s="303">
        <f>TPG!J398</f>
        <v>0</v>
      </c>
      <c r="D398" s="120" t="b">
        <v>1</v>
      </c>
      <c r="E398" s="304" t="str">
        <f>RIGHT(TPG!C398,4)&amp;"."&amp;TPG!M398&amp;"."&amp;TPG!K398&amp;"."&amp;$C$5</f>
        <v>...Jn21</v>
      </c>
      <c r="F398" s="305">
        <f t="shared" ca="1" si="20"/>
        <v>44361</v>
      </c>
      <c r="G398" s="306">
        <f>TPG!S398</f>
        <v>0</v>
      </c>
      <c r="H398" s="124">
        <f t="shared" ca="1" si="21"/>
        <v>44361</v>
      </c>
      <c r="I398" s="125">
        <v>0</v>
      </c>
      <c r="J398" s="304" t="str">
        <f>LEFT(TPG!D398,20)&amp;"."&amp;TPGPAY!E398</f>
        <v>....Jn21</v>
      </c>
      <c r="K398" s="120" t="b">
        <v>1</v>
      </c>
      <c r="L398" s="126" t="s">
        <v>3686</v>
      </c>
      <c r="M398" s="120" t="b">
        <v>1</v>
      </c>
      <c r="N398" s="120" t="s">
        <v>3687</v>
      </c>
      <c r="O398" s="307">
        <f>TPG!I398</f>
        <v>0</v>
      </c>
      <c r="P398" s="120" t="b">
        <v>1</v>
      </c>
      <c r="Q398" s="120" t="b">
        <v>1</v>
      </c>
      <c r="R398" s="120" t="b">
        <v>1</v>
      </c>
      <c r="T398" s="11">
        <f t="shared" si="22"/>
        <v>7</v>
      </c>
      <c r="U398" s="381">
        <f t="shared" si="23"/>
        <v>8</v>
      </c>
    </row>
    <row r="399" spans="1:21" x14ac:dyDescent="0.25">
      <c r="A399" s="117">
        <v>1</v>
      </c>
      <c r="B399" s="118">
        <v>2</v>
      </c>
      <c r="C399" s="303">
        <f>TPG!J399</f>
        <v>0</v>
      </c>
      <c r="D399" s="120" t="b">
        <v>1</v>
      </c>
      <c r="E399" s="304" t="str">
        <f>RIGHT(TPG!C399,4)&amp;"."&amp;TPG!M399&amp;"."&amp;TPG!K399&amp;"."&amp;$C$5</f>
        <v>...Jn21</v>
      </c>
      <c r="F399" s="305">
        <f t="shared" ca="1" si="20"/>
        <v>44361</v>
      </c>
      <c r="G399" s="306">
        <f>TPG!S399</f>
        <v>0</v>
      </c>
      <c r="H399" s="124">
        <f t="shared" ca="1" si="21"/>
        <v>44361</v>
      </c>
      <c r="I399" s="125">
        <v>0</v>
      </c>
      <c r="J399" s="304" t="str">
        <f>LEFT(TPG!D399,20)&amp;"."&amp;TPGPAY!E399</f>
        <v>....Jn21</v>
      </c>
      <c r="K399" s="120" t="b">
        <v>1</v>
      </c>
      <c r="L399" s="126" t="s">
        <v>3686</v>
      </c>
      <c r="M399" s="120" t="b">
        <v>1</v>
      </c>
      <c r="N399" s="120" t="s">
        <v>3687</v>
      </c>
      <c r="O399" s="307">
        <f>TPG!I399</f>
        <v>0</v>
      </c>
      <c r="P399" s="120" t="b">
        <v>1</v>
      </c>
      <c r="Q399" s="120" t="b">
        <v>1</v>
      </c>
      <c r="R399" s="120" t="b">
        <v>1</v>
      </c>
      <c r="T399" s="11">
        <f t="shared" si="22"/>
        <v>7</v>
      </c>
      <c r="U399" s="381">
        <f t="shared" si="23"/>
        <v>8</v>
      </c>
    </row>
    <row r="400" spans="1:21" x14ac:dyDescent="0.25">
      <c r="A400" s="117">
        <v>1</v>
      </c>
      <c r="B400" s="118">
        <v>2</v>
      </c>
      <c r="C400" s="303">
        <f>TPG!J400</f>
        <v>0</v>
      </c>
      <c r="D400" s="120" t="b">
        <v>1</v>
      </c>
      <c r="E400" s="304" t="str">
        <f>RIGHT(TPG!C400,4)&amp;"."&amp;TPG!M400&amp;"."&amp;TPG!K400&amp;"."&amp;$C$5</f>
        <v>...Jn21</v>
      </c>
      <c r="F400" s="305">
        <f t="shared" ca="1" si="20"/>
        <v>44361</v>
      </c>
      <c r="G400" s="306">
        <f>TPG!S400</f>
        <v>0</v>
      </c>
      <c r="H400" s="124">
        <f t="shared" ca="1" si="21"/>
        <v>44361</v>
      </c>
      <c r="I400" s="125">
        <v>0</v>
      </c>
      <c r="J400" s="304" t="str">
        <f>LEFT(TPG!D400,20)&amp;"."&amp;TPGPAY!E400</f>
        <v>....Jn21</v>
      </c>
      <c r="K400" s="120" t="b">
        <v>1</v>
      </c>
      <c r="L400" s="126" t="s">
        <v>3686</v>
      </c>
      <c r="M400" s="120" t="b">
        <v>1</v>
      </c>
      <c r="N400" s="120" t="s">
        <v>3687</v>
      </c>
      <c r="O400" s="307">
        <f>TPG!I400</f>
        <v>0</v>
      </c>
      <c r="P400" s="120" t="b">
        <v>1</v>
      </c>
      <c r="Q400" s="120" t="b">
        <v>1</v>
      </c>
      <c r="R400" s="120" t="b">
        <v>1</v>
      </c>
      <c r="T400" s="11">
        <f t="shared" si="22"/>
        <v>7</v>
      </c>
      <c r="U400" s="381">
        <f t="shared" si="23"/>
        <v>8</v>
      </c>
    </row>
    <row r="401" spans="1:21" x14ac:dyDescent="0.25">
      <c r="A401" s="117">
        <v>1</v>
      </c>
      <c r="B401" s="118">
        <v>2</v>
      </c>
      <c r="C401" s="303">
        <f>TPG!J401</f>
        <v>0</v>
      </c>
      <c r="D401" s="120" t="b">
        <v>1</v>
      </c>
      <c r="E401" s="304" t="str">
        <f>RIGHT(TPG!C401,4)&amp;"."&amp;TPG!M401&amp;"."&amp;TPG!K401&amp;"."&amp;$C$5</f>
        <v>...Jn21</v>
      </c>
      <c r="F401" s="305">
        <f t="shared" ca="1" si="20"/>
        <v>44361</v>
      </c>
      <c r="G401" s="306">
        <f>TPG!S401</f>
        <v>0</v>
      </c>
      <c r="H401" s="124">
        <f t="shared" ca="1" si="21"/>
        <v>44361</v>
      </c>
      <c r="I401" s="125">
        <v>0</v>
      </c>
      <c r="J401" s="304" t="str">
        <f>LEFT(TPG!D401,20)&amp;"."&amp;TPGPAY!E401</f>
        <v>....Jn21</v>
      </c>
      <c r="K401" s="120" t="b">
        <v>1</v>
      </c>
      <c r="L401" s="126" t="s">
        <v>3686</v>
      </c>
      <c r="M401" s="120" t="b">
        <v>1</v>
      </c>
      <c r="N401" s="120" t="s">
        <v>3687</v>
      </c>
      <c r="O401" s="307">
        <f>TPG!I401</f>
        <v>0</v>
      </c>
      <c r="P401" s="120" t="b">
        <v>1</v>
      </c>
      <c r="Q401" s="120" t="b">
        <v>1</v>
      </c>
      <c r="R401" s="120" t="b">
        <v>1</v>
      </c>
      <c r="T401" s="11">
        <f t="shared" si="22"/>
        <v>7</v>
      </c>
      <c r="U401" s="381">
        <f t="shared" si="23"/>
        <v>8</v>
      </c>
    </row>
    <row r="402" spans="1:21" x14ac:dyDescent="0.25">
      <c r="A402" s="117">
        <v>1</v>
      </c>
      <c r="B402" s="118">
        <v>2</v>
      </c>
      <c r="C402" s="303">
        <f>TPG!J402</f>
        <v>0</v>
      </c>
      <c r="D402" s="120" t="b">
        <v>1</v>
      </c>
      <c r="E402" s="304" t="str">
        <f>RIGHT(TPG!C402,4)&amp;"."&amp;TPG!M402&amp;"."&amp;TPG!K402&amp;"."&amp;$C$5</f>
        <v>...Jn21</v>
      </c>
      <c r="F402" s="305">
        <f t="shared" ca="1" si="20"/>
        <v>44361</v>
      </c>
      <c r="G402" s="306">
        <f>TPG!S402</f>
        <v>0</v>
      </c>
      <c r="H402" s="124">
        <f t="shared" ca="1" si="21"/>
        <v>44361</v>
      </c>
      <c r="I402" s="125">
        <v>0</v>
      </c>
      <c r="J402" s="304" t="str">
        <f>LEFT(TPG!D402,20)&amp;"."&amp;TPGPAY!E402</f>
        <v>....Jn21</v>
      </c>
      <c r="K402" s="120" t="b">
        <v>1</v>
      </c>
      <c r="L402" s="126" t="s">
        <v>3686</v>
      </c>
      <c r="M402" s="120" t="b">
        <v>1</v>
      </c>
      <c r="N402" s="120" t="s">
        <v>3687</v>
      </c>
      <c r="O402" s="307">
        <f>TPG!I402</f>
        <v>0</v>
      </c>
      <c r="P402" s="120" t="b">
        <v>1</v>
      </c>
      <c r="Q402" s="120" t="b">
        <v>1</v>
      </c>
      <c r="R402" s="120" t="b">
        <v>1</v>
      </c>
      <c r="T402" s="11">
        <f t="shared" si="22"/>
        <v>7</v>
      </c>
      <c r="U402" s="381">
        <f t="shared" si="23"/>
        <v>8</v>
      </c>
    </row>
    <row r="403" spans="1:21" x14ac:dyDescent="0.25">
      <c r="A403" s="117">
        <v>1</v>
      </c>
      <c r="B403" s="118">
        <v>2</v>
      </c>
      <c r="C403" s="303">
        <f>TPG!J403</f>
        <v>0</v>
      </c>
      <c r="D403" s="120" t="b">
        <v>1</v>
      </c>
      <c r="E403" s="304" t="str">
        <f>RIGHT(TPG!C403,4)&amp;"."&amp;TPG!M403&amp;"."&amp;TPG!K403&amp;"."&amp;$C$5</f>
        <v>...Jn21</v>
      </c>
      <c r="F403" s="305">
        <f t="shared" ca="1" si="20"/>
        <v>44361</v>
      </c>
      <c r="G403" s="306">
        <f>TPG!S403</f>
        <v>0</v>
      </c>
      <c r="H403" s="124">
        <f t="shared" ca="1" si="21"/>
        <v>44361</v>
      </c>
      <c r="I403" s="125">
        <v>0</v>
      </c>
      <c r="J403" s="304" t="str">
        <f>LEFT(TPG!D403,20)&amp;"."&amp;TPGPAY!E403</f>
        <v>....Jn21</v>
      </c>
      <c r="K403" s="120" t="b">
        <v>1</v>
      </c>
      <c r="L403" s="126" t="s">
        <v>3686</v>
      </c>
      <c r="M403" s="120" t="b">
        <v>1</v>
      </c>
      <c r="N403" s="120" t="s">
        <v>3687</v>
      </c>
      <c r="O403" s="307">
        <f>TPG!I403</f>
        <v>0</v>
      </c>
      <c r="P403" s="120" t="b">
        <v>1</v>
      </c>
      <c r="Q403" s="120" t="b">
        <v>1</v>
      </c>
      <c r="R403" s="120" t="b">
        <v>1</v>
      </c>
      <c r="T403" s="11">
        <f t="shared" si="22"/>
        <v>7</v>
      </c>
      <c r="U403" s="381">
        <f t="shared" si="23"/>
        <v>8</v>
      </c>
    </row>
    <row r="404" spans="1:21" x14ac:dyDescent="0.25">
      <c r="A404" s="117">
        <v>1</v>
      </c>
      <c r="B404" s="118">
        <v>2</v>
      </c>
      <c r="C404" s="303">
        <f>TPG!J404</f>
        <v>0</v>
      </c>
      <c r="D404" s="120" t="b">
        <v>1</v>
      </c>
      <c r="E404" s="304" t="str">
        <f>RIGHT(TPG!C404,4)&amp;"."&amp;TPG!M404&amp;"."&amp;TPG!K404&amp;"."&amp;$C$5</f>
        <v>...Jn21</v>
      </c>
      <c r="F404" s="305">
        <f t="shared" ca="1" si="20"/>
        <v>44361</v>
      </c>
      <c r="G404" s="306">
        <f>TPG!S404</f>
        <v>0</v>
      </c>
      <c r="H404" s="124">
        <f t="shared" ca="1" si="21"/>
        <v>44361</v>
      </c>
      <c r="I404" s="125">
        <v>0</v>
      </c>
      <c r="J404" s="304" t="str">
        <f>LEFT(TPG!D404,20)&amp;"."&amp;TPGPAY!E404</f>
        <v>....Jn21</v>
      </c>
      <c r="K404" s="120" t="b">
        <v>1</v>
      </c>
      <c r="L404" s="126" t="s">
        <v>3686</v>
      </c>
      <c r="M404" s="120" t="b">
        <v>1</v>
      </c>
      <c r="N404" s="120" t="s">
        <v>3687</v>
      </c>
      <c r="O404" s="307">
        <f>TPG!I404</f>
        <v>0</v>
      </c>
      <c r="P404" s="120" t="b">
        <v>1</v>
      </c>
      <c r="Q404" s="120" t="b">
        <v>1</v>
      </c>
      <c r="R404" s="120" t="b">
        <v>1</v>
      </c>
      <c r="T404" s="11">
        <f t="shared" si="22"/>
        <v>7</v>
      </c>
      <c r="U404" s="381">
        <f t="shared" si="23"/>
        <v>8</v>
      </c>
    </row>
    <row r="405" spans="1:21" x14ac:dyDescent="0.25">
      <c r="A405" s="117">
        <v>1</v>
      </c>
      <c r="B405" s="118">
        <v>2</v>
      </c>
      <c r="C405" s="303">
        <f>TPG!J405</f>
        <v>0</v>
      </c>
      <c r="D405" s="120" t="b">
        <v>1</v>
      </c>
      <c r="E405" s="304" t="str">
        <f>RIGHT(TPG!C405,4)&amp;"."&amp;TPG!M405&amp;"."&amp;TPG!K405&amp;"."&amp;$C$5</f>
        <v>...Jn21</v>
      </c>
      <c r="F405" s="305">
        <f t="shared" ref="F405:F430" ca="1" si="24">TODAY()</f>
        <v>44361</v>
      </c>
      <c r="G405" s="306">
        <f>TPG!S405</f>
        <v>0</v>
      </c>
      <c r="H405" s="124">
        <f t="shared" ref="H405:H430" ca="1" si="25">F405</f>
        <v>44361</v>
      </c>
      <c r="I405" s="125">
        <v>0</v>
      </c>
      <c r="J405" s="304" t="str">
        <f>LEFT(TPG!D405,20)&amp;"."&amp;TPGPAY!E405</f>
        <v>....Jn21</v>
      </c>
      <c r="K405" s="120" t="b">
        <v>1</v>
      </c>
      <c r="L405" s="126" t="s">
        <v>3686</v>
      </c>
      <c r="M405" s="120" t="b">
        <v>1</v>
      </c>
      <c r="N405" s="120" t="s">
        <v>3687</v>
      </c>
      <c r="O405" s="307">
        <f>TPG!I405</f>
        <v>0</v>
      </c>
      <c r="P405" s="120" t="b">
        <v>1</v>
      </c>
      <c r="Q405" s="120" t="b">
        <v>1</v>
      </c>
      <c r="R405" s="120" t="b">
        <v>1</v>
      </c>
      <c r="T405" s="11">
        <f t="shared" ref="T405:T430" si="26">LEN(E405)</f>
        <v>7</v>
      </c>
      <c r="U405" s="381">
        <f t="shared" ref="U405:U430" si="27">LEN(J405)</f>
        <v>8</v>
      </c>
    </row>
    <row r="406" spans="1:21" x14ac:dyDescent="0.25">
      <c r="A406" s="117">
        <v>1</v>
      </c>
      <c r="B406" s="118">
        <v>2</v>
      </c>
      <c r="C406" s="303">
        <f>TPG!J406</f>
        <v>0</v>
      </c>
      <c r="D406" s="120" t="b">
        <v>1</v>
      </c>
      <c r="E406" s="304" t="str">
        <f>RIGHT(TPG!C406,4)&amp;"."&amp;TPG!M406&amp;"."&amp;TPG!K406&amp;"."&amp;$C$5</f>
        <v>...Jn21</v>
      </c>
      <c r="F406" s="305">
        <f t="shared" ca="1" si="24"/>
        <v>44361</v>
      </c>
      <c r="G406" s="306">
        <f>TPG!S406</f>
        <v>0</v>
      </c>
      <c r="H406" s="124">
        <f t="shared" ca="1" si="25"/>
        <v>44361</v>
      </c>
      <c r="I406" s="125">
        <v>0</v>
      </c>
      <c r="J406" s="304" t="str">
        <f>LEFT(TPG!D406,20)&amp;"."&amp;TPGPAY!E406</f>
        <v>....Jn21</v>
      </c>
      <c r="K406" s="120" t="b">
        <v>1</v>
      </c>
      <c r="L406" s="126" t="s">
        <v>3686</v>
      </c>
      <c r="M406" s="120" t="b">
        <v>1</v>
      </c>
      <c r="N406" s="120" t="s">
        <v>3687</v>
      </c>
      <c r="O406" s="307">
        <f>TPG!I406</f>
        <v>0</v>
      </c>
      <c r="P406" s="120" t="b">
        <v>1</v>
      </c>
      <c r="Q406" s="120" t="b">
        <v>1</v>
      </c>
      <c r="R406" s="120" t="b">
        <v>1</v>
      </c>
      <c r="T406" s="11">
        <f t="shared" si="26"/>
        <v>7</v>
      </c>
      <c r="U406" s="381">
        <f t="shared" si="27"/>
        <v>8</v>
      </c>
    </row>
    <row r="407" spans="1:21" x14ac:dyDescent="0.25">
      <c r="A407" s="117">
        <v>1</v>
      </c>
      <c r="B407" s="118">
        <v>2</v>
      </c>
      <c r="C407" s="303">
        <f>TPG!J407</f>
        <v>0</v>
      </c>
      <c r="D407" s="120" t="b">
        <v>1</v>
      </c>
      <c r="E407" s="304" t="str">
        <f>RIGHT(TPG!C407,4)&amp;"."&amp;TPG!M407&amp;"."&amp;TPG!K407&amp;"."&amp;$C$5</f>
        <v>...Jn21</v>
      </c>
      <c r="F407" s="305">
        <f t="shared" ca="1" si="24"/>
        <v>44361</v>
      </c>
      <c r="G407" s="306">
        <f>TPG!S407</f>
        <v>0</v>
      </c>
      <c r="H407" s="124">
        <f t="shared" ca="1" si="25"/>
        <v>44361</v>
      </c>
      <c r="I407" s="125">
        <v>0</v>
      </c>
      <c r="J407" s="304" t="str">
        <f>LEFT(TPG!D407,20)&amp;"."&amp;TPGPAY!E407</f>
        <v>....Jn21</v>
      </c>
      <c r="K407" s="120" t="b">
        <v>1</v>
      </c>
      <c r="L407" s="126" t="s">
        <v>3686</v>
      </c>
      <c r="M407" s="120" t="b">
        <v>1</v>
      </c>
      <c r="N407" s="120" t="s">
        <v>3687</v>
      </c>
      <c r="O407" s="307">
        <f>TPG!I407</f>
        <v>0</v>
      </c>
      <c r="P407" s="120" t="b">
        <v>1</v>
      </c>
      <c r="Q407" s="120" t="b">
        <v>1</v>
      </c>
      <c r="R407" s="120" t="b">
        <v>1</v>
      </c>
      <c r="T407" s="11">
        <f t="shared" si="26"/>
        <v>7</v>
      </c>
      <c r="U407" s="381">
        <f t="shared" si="27"/>
        <v>8</v>
      </c>
    </row>
    <row r="408" spans="1:21" x14ac:dyDescent="0.25">
      <c r="A408" s="117">
        <v>1</v>
      </c>
      <c r="B408" s="118">
        <v>2</v>
      </c>
      <c r="C408" s="303">
        <f>TPG!J408</f>
        <v>0</v>
      </c>
      <c r="D408" s="120" t="b">
        <v>1</v>
      </c>
      <c r="E408" s="304" t="str">
        <f>RIGHT(TPG!C408,4)&amp;"."&amp;TPG!M408&amp;"."&amp;TPG!K408&amp;"."&amp;$C$5</f>
        <v>...Jn21</v>
      </c>
      <c r="F408" s="305">
        <f t="shared" ca="1" si="24"/>
        <v>44361</v>
      </c>
      <c r="G408" s="306">
        <f>TPG!S408</f>
        <v>0</v>
      </c>
      <c r="H408" s="124">
        <f t="shared" ca="1" si="25"/>
        <v>44361</v>
      </c>
      <c r="I408" s="125">
        <v>0</v>
      </c>
      <c r="J408" s="304" t="str">
        <f>LEFT(TPG!D408,20)&amp;"."&amp;TPGPAY!E408</f>
        <v>....Jn21</v>
      </c>
      <c r="K408" s="120" t="b">
        <v>1</v>
      </c>
      <c r="L408" s="126" t="s">
        <v>3686</v>
      </c>
      <c r="M408" s="120" t="b">
        <v>1</v>
      </c>
      <c r="N408" s="120" t="s">
        <v>3687</v>
      </c>
      <c r="O408" s="307">
        <f>TPG!I408</f>
        <v>0</v>
      </c>
      <c r="P408" s="120" t="b">
        <v>1</v>
      </c>
      <c r="Q408" s="120" t="b">
        <v>1</v>
      </c>
      <c r="R408" s="120" t="b">
        <v>1</v>
      </c>
      <c r="T408" s="11">
        <f t="shared" si="26"/>
        <v>7</v>
      </c>
      <c r="U408" s="381">
        <f t="shared" si="27"/>
        <v>8</v>
      </c>
    </row>
    <row r="409" spans="1:21" x14ac:dyDescent="0.25">
      <c r="A409" s="117">
        <v>1</v>
      </c>
      <c r="B409" s="118">
        <v>2</v>
      </c>
      <c r="C409" s="303">
        <f>TPG!J409</f>
        <v>0</v>
      </c>
      <c r="D409" s="120" t="b">
        <v>1</v>
      </c>
      <c r="E409" s="304" t="str">
        <f>RIGHT(TPG!C409,4)&amp;"."&amp;TPG!M409&amp;"."&amp;TPG!K409&amp;"."&amp;$C$5</f>
        <v>...Jn21</v>
      </c>
      <c r="F409" s="305">
        <f t="shared" ca="1" si="24"/>
        <v>44361</v>
      </c>
      <c r="G409" s="306">
        <f>TPG!S409</f>
        <v>0</v>
      </c>
      <c r="H409" s="124">
        <f t="shared" ca="1" si="25"/>
        <v>44361</v>
      </c>
      <c r="I409" s="125">
        <v>0</v>
      </c>
      <c r="J409" s="304" t="str">
        <f>LEFT(TPG!D409,20)&amp;"."&amp;TPGPAY!E409</f>
        <v>....Jn21</v>
      </c>
      <c r="K409" s="120" t="b">
        <v>1</v>
      </c>
      <c r="L409" s="126" t="s">
        <v>3686</v>
      </c>
      <c r="M409" s="120" t="b">
        <v>1</v>
      </c>
      <c r="N409" s="120" t="s">
        <v>3687</v>
      </c>
      <c r="O409" s="307">
        <f>TPG!I409</f>
        <v>0</v>
      </c>
      <c r="P409" s="120" t="b">
        <v>1</v>
      </c>
      <c r="Q409" s="120" t="b">
        <v>1</v>
      </c>
      <c r="R409" s="120" t="b">
        <v>1</v>
      </c>
      <c r="T409" s="11">
        <f t="shared" si="26"/>
        <v>7</v>
      </c>
      <c r="U409" s="381">
        <f t="shared" si="27"/>
        <v>8</v>
      </c>
    </row>
    <row r="410" spans="1:21" x14ac:dyDescent="0.25">
      <c r="A410" s="117">
        <v>1</v>
      </c>
      <c r="B410" s="118">
        <v>2</v>
      </c>
      <c r="C410" s="303">
        <f>TPG!J410</f>
        <v>0</v>
      </c>
      <c r="D410" s="120" t="b">
        <v>1</v>
      </c>
      <c r="E410" s="304" t="str">
        <f>RIGHT(TPG!C410,4)&amp;"."&amp;TPG!M410&amp;"."&amp;TPG!K410&amp;"."&amp;$C$5</f>
        <v>...Jn21</v>
      </c>
      <c r="F410" s="305">
        <f t="shared" ca="1" si="24"/>
        <v>44361</v>
      </c>
      <c r="G410" s="306">
        <f>TPG!S410</f>
        <v>0</v>
      </c>
      <c r="H410" s="124">
        <f t="shared" ca="1" si="25"/>
        <v>44361</v>
      </c>
      <c r="I410" s="125">
        <v>0</v>
      </c>
      <c r="J410" s="304" t="str">
        <f>LEFT(TPG!D410,20)&amp;"."&amp;TPGPAY!E410</f>
        <v>....Jn21</v>
      </c>
      <c r="K410" s="120" t="b">
        <v>1</v>
      </c>
      <c r="L410" s="126" t="s">
        <v>3686</v>
      </c>
      <c r="M410" s="120" t="b">
        <v>1</v>
      </c>
      <c r="N410" s="120" t="s">
        <v>3687</v>
      </c>
      <c r="O410" s="307">
        <f>TPG!I410</f>
        <v>0</v>
      </c>
      <c r="P410" s="120" t="b">
        <v>1</v>
      </c>
      <c r="Q410" s="120" t="b">
        <v>1</v>
      </c>
      <c r="R410" s="120" t="b">
        <v>1</v>
      </c>
      <c r="T410" s="11">
        <f t="shared" si="26"/>
        <v>7</v>
      </c>
      <c r="U410" s="381">
        <f t="shared" si="27"/>
        <v>8</v>
      </c>
    </row>
    <row r="411" spans="1:21" x14ac:dyDescent="0.25">
      <c r="A411" s="117">
        <v>1</v>
      </c>
      <c r="B411" s="118">
        <v>2</v>
      </c>
      <c r="C411" s="303">
        <f>TPG!J411</f>
        <v>0</v>
      </c>
      <c r="D411" s="120" t="b">
        <v>1</v>
      </c>
      <c r="E411" s="304" t="str">
        <f>RIGHT(TPG!C411,4)&amp;"."&amp;TPG!M411&amp;"."&amp;TPG!K411&amp;"."&amp;$C$5</f>
        <v>...Jn21</v>
      </c>
      <c r="F411" s="305">
        <f t="shared" ca="1" si="24"/>
        <v>44361</v>
      </c>
      <c r="G411" s="306">
        <f>TPG!S411</f>
        <v>0</v>
      </c>
      <c r="H411" s="124">
        <f t="shared" ca="1" si="25"/>
        <v>44361</v>
      </c>
      <c r="I411" s="125">
        <v>0</v>
      </c>
      <c r="J411" s="304" t="str">
        <f>LEFT(TPG!D411,20)&amp;"."&amp;TPGPAY!E411</f>
        <v>....Jn21</v>
      </c>
      <c r="K411" s="120" t="b">
        <v>1</v>
      </c>
      <c r="L411" s="126" t="s">
        <v>3686</v>
      </c>
      <c r="M411" s="120" t="b">
        <v>1</v>
      </c>
      <c r="N411" s="120" t="s">
        <v>3687</v>
      </c>
      <c r="O411" s="307">
        <f>TPG!I411</f>
        <v>0</v>
      </c>
      <c r="P411" s="120" t="b">
        <v>1</v>
      </c>
      <c r="Q411" s="120" t="b">
        <v>1</v>
      </c>
      <c r="R411" s="120" t="b">
        <v>1</v>
      </c>
      <c r="T411" s="11">
        <f t="shared" si="26"/>
        <v>7</v>
      </c>
      <c r="U411" s="381">
        <f t="shared" si="27"/>
        <v>8</v>
      </c>
    </row>
    <row r="412" spans="1:21" x14ac:dyDescent="0.25">
      <c r="A412" s="117">
        <v>1</v>
      </c>
      <c r="B412" s="118">
        <v>2</v>
      </c>
      <c r="C412" s="303">
        <f>TPG!J412</f>
        <v>0</v>
      </c>
      <c r="D412" s="120" t="b">
        <v>1</v>
      </c>
      <c r="E412" s="304" t="str">
        <f>RIGHT(TPG!C412,4)&amp;"."&amp;TPG!M412&amp;"."&amp;TPG!K412&amp;"."&amp;$C$5</f>
        <v>...Jn21</v>
      </c>
      <c r="F412" s="305">
        <f t="shared" ca="1" si="24"/>
        <v>44361</v>
      </c>
      <c r="G412" s="306">
        <f>TPG!S412</f>
        <v>0</v>
      </c>
      <c r="H412" s="124">
        <f t="shared" ca="1" si="25"/>
        <v>44361</v>
      </c>
      <c r="I412" s="125">
        <v>0</v>
      </c>
      <c r="J412" s="304" t="str">
        <f>LEFT(TPG!D412,20)&amp;"."&amp;TPGPAY!E412</f>
        <v>....Jn21</v>
      </c>
      <c r="K412" s="120" t="b">
        <v>1</v>
      </c>
      <c r="L412" s="126" t="s">
        <v>3686</v>
      </c>
      <c r="M412" s="120" t="b">
        <v>1</v>
      </c>
      <c r="N412" s="120" t="s">
        <v>3687</v>
      </c>
      <c r="O412" s="307">
        <f>TPG!I412</f>
        <v>0</v>
      </c>
      <c r="P412" s="120" t="b">
        <v>1</v>
      </c>
      <c r="Q412" s="120" t="b">
        <v>1</v>
      </c>
      <c r="R412" s="120" t="b">
        <v>1</v>
      </c>
      <c r="T412" s="11">
        <f t="shared" si="26"/>
        <v>7</v>
      </c>
      <c r="U412" s="381">
        <f t="shared" si="27"/>
        <v>8</v>
      </c>
    </row>
    <row r="413" spans="1:21" x14ac:dyDescent="0.25">
      <c r="A413" s="117">
        <v>1</v>
      </c>
      <c r="B413" s="118">
        <v>2</v>
      </c>
      <c r="C413" s="303">
        <f>TPG!J413</f>
        <v>0</v>
      </c>
      <c r="D413" s="120" t="b">
        <v>1</v>
      </c>
      <c r="E413" s="304" t="str">
        <f>RIGHT(TPG!C413,4)&amp;"."&amp;TPG!M413&amp;"."&amp;TPG!K413&amp;"."&amp;$C$5</f>
        <v>...Jn21</v>
      </c>
      <c r="F413" s="305">
        <f t="shared" ca="1" si="24"/>
        <v>44361</v>
      </c>
      <c r="G413" s="306">
        <f>TPG!S413</f>
        <v>0</v>
      </c>
      <c r="H413" s="124">
        <f t="shared" ca="1" si="25"/>
        <v>44361</v>
      </c>
      <c r="I413" s="125">
        <v>0</v>
      </c>
      <c r="J413" s="304" t="str">
        <f>LEFT(TPG!D413,20)&amp;"."&amp;TPGPAY!E413</f>
        <v>....Jn21</v>
      </c>
      <c r="K413" s="120" t="b">
        <v>1</v>
      </c>
      <c r="L413" s="126" t="s">
        <v>3686</v>
      </c>
      <c r="M413" s="120" t="b">
        <v>1</v>
      </c>
      <c r="N413" s="120" t="s">
        <v>3687</v>
      </c>
      <c r="O413" s="307">
        <f>TPG!I413</f>
        <v>0</v>
      </c>
      <c r="P413" s="120" t="b">
        <v>1</v>
      </c>
      <c r="Q413" s="120" t="b">
        <v>1</v>
      </c>
      <c r="R413" s="120" t="b">
        <v>1</v>
      </c>
      <c r="T413" s="11">
        <f t="shared" si="26"/>
        <v>7</v>
      </c>
      <c r="U413" s="381">
        <f t="shared" si="27"/>
        <v>8</v>
      </c>
    </row>
    <row r="414" spans="1:21" x14ac:dyDescent="0.25">
      <c r="A414" s="117">
        <v>1</v>
      </c>
      <c r="B414" s="118">
        <v>2</v>
      </c>
      <c r="C414" s="303">
        <f>TPG!J414</f>
        <v>0</v>
      </c>
      <c r="D414" s="120" t="b">
        <v>1</v>
      </c>
      <c r="E414" s="304" t="str">
        <f>RIGHT(TPG!C414,4)&amp;"."&amp;TPG!M414&amp;"."&amp;TPG!K414&amp;"."&amp;$C$5</f>
        <v>...Jn21</v>
      </c>
      <c r="F414" s="305">
        <f t="shared" ca="1" si="24"/>
        <v>44361</v>
      </c>
      <c r="G414" s="306">
        <f>TPG!S414</f>
        <v>0</v>
      </c>
      <c r="H414" s="124">
        <f t="shared" ca="1" si="25"/>
        <v>44361</v>
      </c>
      <c r="I414" s="125">
        <v>0</v>
      </c>
      <c r="J414" s="304" t="str">
        <f>LEFT(TPG!D414,20)&amp;"."&amp;TPGPAY!E414</f>
        <v>....Jn21</v>
      </c>
      <c r="K414" s="120" t="b">
        <v>1</v>
      </c>
      <c r="L414" s="126" t="s">
        <v>3686</v>
      </c>
      <c r="M414" s="120" t="b">
        <v>1</v>
      </c>
      <c r="N414" s="120" t="s">
        <v>3687</v>
      </c>
      <c r="O414" s="307">
        <f>TPG!I414</f>
        <v>0</v>
      </c>
      <c r="P414" s="120" t="b">
        <v>1</v>
      </c>
      <c r="Q414" s="120" t="b">
        <v>1</v>
      </c>
      <c r="R414" s="120" t="b">
        <v>1</v>
      </c>
      <c r="T414" s="11">
        <f t="shared" si="26"/>
        <v>7</v>
      </c>
      <c r="U414" s="381">
        <f t="shared" si="27"/>
        <v>8</v>
      </c>
    </row>
    <row r="415" spans="1:21" x14ac:dyDescent="0.25">
      <c r="A415" s="117">
        <v>1</v>
      </c>
      <c r="B415" s="118">
        <v>2</v>
      </c>
      <c r="C415" s="303">
        <f>TPG!J415</f>
        <v>0</v>
      </c>
      <c r="D415" s="120" t="b">
        <v>1</v>
      </c>
      <c r="E415" s="304" t="str">
        <f>RIGHT(TPG!C415,4)&amp;"."&amp;TPG!M415&amp;"."&amp;TPG!K415&amp;"."&amp;$C$5</f>
        <v>...Jn21</v>
      </c>
      <c r="F415" s="305">
        <f t="shared" ca="1" si="24"/>
        <v>44361</v>
      </c>
      <c r="G415" s="306">
        <f>TPG!S415</f>
        <v>0</v>
      </c>
      <c r="H415" s="124">
        <f t="shared" ca="1" si="25"/>
        <v>44361</v>
      </c>
      <c r="I415" s="125">
        <v>0</v>
      </c>
      <c r="J415" s="304" t="str">
        <f>LEFT(TPG!D415,20)&amp;"."&amp;TPGPAY!E415</f>
        <v>....Jn21</v>
      </c>
      <c r="K415" s="120" t="b">
        <v>1</v>
      </c>
      <c r="L415" s="126" t="s">
        <v>3686</v>
      </c>
      <c r="M415" s="120" t="b">
        <v>1</v>
      </c>
      <c r="N415" s="120" t="s">
        <v>3687</v>
      </c>
      <c r="O415" s="307">
        <f>TPG!I415</f>
        <v>0</v>
      </c>
      <c r="P415" s="120" t="b">
        <v>1</v>
      </c>
      <c r="Q415" s="120" t="b">
        <v>1</v>
      </c>
      <c r="R415" s="120" t="b">
        <v>1</v>
      </c>
      <c r="T415" s="11">
        <f t="shared" si="26"/>
        <v>7</v>
      </c>
      <c r="U415" s="381">
        <f t="shared" si="27"/>
        <v>8</v>
      </c>
    </row>
    <row r="416" spans="1:21" x14ac:dyDescent="0.25">
      <c r="A416" s="117">
        <v>1</v>
      </c>
      <c r="B416" s="118">
        <v>2</v>
      </c>
      <c r="C416" s="303">
        <f>TPG!J416</f>
        <v>0</v>
      </c>
      <c r="D416" s="120" t="b">
        <v>1</v>
      </c>
      <c r="E416" s="304" t="str">
        <f>RIGHT(TPG!C416,4)&amp;"."&amp;TPG!M416&amp;"."&amp;TPG!K416&amp;"."&amp;$C$5</f>
        <v>...Jn21</v>
      </c>
      <c r="F416" s="305">
        <f t="shared" ca="1" si="24"/>
        <v>44361</v>
      </c>
      <c r="G416" s="306">
        <f>TPG!S416</f>
        <v>0</v>
      </c>
      <c r="H416" s="124">
        <f t="shared" ca="1" si="25"/>
        <v>44361</v>
      </c>
      <c r="I416" s="125">
        <v>0</v>
      </c>
      <c r="J416" s="304" t="str">
        <f>LEFT(TPG!D416,20)&amp;"."&amp;TPGPAY!E416</f>
        <v>....Jn21</v>
      </c>
      <c r="K416" s="120" t="b">
        <v>1</v>
      </c>
      <c r="L416" s="126" t="s">
        <v>3686</v>
      </c>
      <c r="M416" s="120" t="b">
        <v>1</v>
      </c>
      <c r="N416" s="120" t="s">
        <v>3687</v>
      </c>
      <c r="O416" s="307">
        <f>TPG!I416</f>
        <v>0</v>
      </c>
      <c r="P416" s="120" t="b">
        <v>1</v>
      </c>
      <c r="Q416" s="120" t="b">
        <v>1</v>
      </c>
      <c r="R416" s="120" t="b">
        <v>1</v>
      </c>
      <c r="T416" s="11">
        <f t="shared" si="26"/>
        <v>7</v>
      </c>
      <c r="U416" s="381">
        <f t="shared" si="27"/>
        <v>8</v>
      </c>
    </row>
    <row r="417" spans="1:21" x14ac:dyDescent="0.25">
      <c r="A417" s="117">
        <v>1</v>
      </c>
      <c r="B417" s="118">
        <v>2</v>
      </c>
      <c r="C417" s="303">
        <f>TPG!J417</f>
        <v>0</v>
      </c>
      <c r="D417" s="120" t="b">
        <v>1</v>
      </c>
      <c r="E417" s="304" t="str">
        <f>RIGHT(TPG!C417,4)&amp;"."&amp;TPG!M417&amp;"."&amp;TPG!K417&amp;"."&amp;$C$5</f>
        <v>...Jn21</v>
      </c>
      <c r="F417" s="305">
        <f t="shared" ca="1" si="24"/>
        <v>44361</v>
      </c>
      <c r="G417" s="306">
        <f>TPG!S417</f>
        <v>0</v>
      </c>
      <c r="H417" s="124">
        <f t="shared" ca="1" si="25"/>
        <v>44361</v>
      </c>
      <c r="I417" s="125">
        <v>0</v>
      </c>
      <c r="J417" s="304" t="str">
        <f>LEFT(TPG!D417,20)&amp;"."&amp;TPGPAY!E417</f>
        <v>....Jn21</v>
      </c>
      <c r="K417" s="120" t="b">
        <v>1</v>
      </c>
      <c r="L417" s="126" t="s">
        <v>3686</v>
      </c>
      <c r="M417" s="120" t="b">
        <v>1</v>
      </c>
      <c r="N417" s="120" t="s">
        <v>3687</v>
      </c>
      <c r="O417" s="307">
        <f>TPG!I417</f>
        <v>0</v>
      </c>
      <c r="P417" s="120" t="b">
        <v>1</v>
      </c>
      <c r="Q417" s="120" t="b">
        <v>1</v>
      </c>
      <c r="R417" s="120" t="b">
        <v>1</v>
      </c>
      <c r="T417" s="11">
        <f t="shared" si="26"/>
        <v>7</v>
      </c>
      <c r="U417" s="381">
        <f t="shared" si="27"/>
        <v>8</v>
      </c>
    </row>
    <row r="418" spans="1:21" x14ac:dyDescent="0.25">
      <c r="A418" s="117">
        <v>1</v>
      </c>
      <c r="B418" s="118">
        <v>2</v>
      </c>
      <c r="C418" s="303">
        <f>TPG!J418</f>
        <v>0</v>
      </c>
      <c r="D418" s="120" t="b">
        <v>1</v>
      </c>
      <c r="E418" s="304" t="str">
        <f>RIGHT(TPG!C418,4)&amp;"."&amp;TPG!M418&amp;"."&amp;TPG!K418&amp;"."&amp;$C$5</f>
        <v>...Jn21</v>
      </c>
      <c r="F418" s="305">
        <f t="shared" ca="1" si="24"/>
        <v>44361</v>
      </c>
      <c r="G418" s="306">
        <f>TPG!S418</f>
        <v>0</v>
      </c>
      <c r="H418" s="124">
        <f t="shared" ca="1" si="25"/>
        <v>44361</v>
      </c>
      <c r="I418" s="125">
        <v>0</v>
      </c>
      <c r="J418" s="304" t="str">
        <f>LEFT(TPG!D418,20)&amp;"."&amp;TPGPAY!E418</f>
        <v>....Jn21</v>
      </c>
      <c r="K418" s="120" t="b">
        <v>1</v>
      </c>
      <c r="L418" s="126" t="s">
        <v>3686</v>
      </c>
      <c r="M418" s="120" t="b">
        <v>1</v>
      </c>
      <c r="N418" s="120" t="s">
        <v>3687</v>
      </c>
      <c r="O418" s="307">
        <f>TPG!I418</f>
        <v>0</v>
      </c>
      <c r="P418" s="120" t="b">
        <v>1</v>
      </c>
      <c r="Q418" s="120" t="b">
        <v>1</v>
      </c>
      <c r="R418" s="120" t="b">
        <v>1</v>
      </c>
      <c r="T418" s="11">
        <f t="shared" si="26"/>
        <v>7</v>
      </c>
      <c r="U418" s="381">
        <f t="shared" si="27"/>
        <v>8</v>
      </c>
    </row>
    <row r="419" spans="1:21" x14ac:dyDescent="0.25">
      <c r="A419" s="117">
        <v>1</v>
      </c>
      <c r="B419" s="118">
        <v>2</v>
      </c>
      <c r="C419" s="303">
        <f>TPG!J419</f>
        <v>0</v>
      </c>
      <c r="D419" s="120" t="b">
        <v>1</v>
      </c>
      <c r="E419" s="304" t="str">
        <f>RIGHT(TPG!C419,4)&amp;"."&amp;TPG!M419&amp;"."&amp;TPG!K419&amp;"."&amp;$C$5</f>
        <v>...Jn21</v>
      </c>
      <c r="F419" s="305">
        <f t="shared" ca="1" si="24"/>
        <v>44361</v>
      </c>
      <c r="G419" s="306">
        <f>TPG!S419</f>
        <v>0</v>
      </c>
      <c r="H419" s="124">
        <f t="shared" ca="1" si="25"/>
        <v>44361</v>
      </c>
      <c r="I419" s="125">
        <v>0</v>
      </c>
      <c r="J419" s="304" t="str">
        <f>LEFT(TPG!D419,20)&amp;"."&amp;TPGPAY!E419</f>
        <v>....Jn21</v>
      </c>
      <c r="K419" s="120" t="b">
        <v>1</v>
      </c>
      <c r="L419" s="126" t="s">
        <v>3686</v>
      </c>
      <c r="M419" s="120" t="b">
        <v>1</v>
      </c>
      <c r="N419" s="120" t="s">
        <v>3687</v>
      </c>
      <c r="O419" s="307">
        <f>TPG!I419</f>
        <v>0</v>
      </c>
      <c r="P419" s="120" t="b">
        <v>1</v>
      </c>
      <c r="Q419" s="120" t="b">
        <v>1</v>
      </c>
      <c r="R419" s="120" t="b">
        <v>1</v>
      </c>
      <c r="T419" s="11">
        <f t="shared" si="26"/>
        <v>7</v>
      </c>
      <c r="U419" s="381">
        <f t="shared" si="27"/>
        <v>8</v>
      </c>
    </row>
    <row r="420" spans="1:21" x14ac:dyDescent="0.25">
      <c r="A420" s="117">
        <v>1</v>
      </c>
      <c r="B420" s="118">
        <v>2</v>
      </c>
      <c r="C420" s="303">
        <f>TPG!J420</f>
        <v>0</v>
      </c>
      <c r="D420" s="120" t="b">
        <v>1</v>
      </c>
      <c r="E420" s="304" t="str">
        <f>RIGHT(TPG!C420,4)&amp;"."&amp;TPG!M420&amp;"."&amp;TPG!K420&amp;"."&amp;$C$5</f>
        <v>...Jn21</v>
      </c>
      <c r="F420" s="305">
        <f t="shared" ca="1" si="24"/>
        <v>44361</v>
      </c>
      <c r="G420" s="306">
        <f>TPG!S420</f>
        <v>0</v>
      </c>
      <c r="H420" s="124">
        <f t="shared" ca="1" si="25"/>
        <v>44361</v>
      </c>
      <c r="I420" s="125">
        <v>0</v>
      </c>
      <c r="J420" s="304" t="str">
        <f>LEFT(TPG!D420,20)&amp;"."&amp;TPGPAY!E420</f>
        <v>....Jn21</v>
      </c>
      <c r="K420" s="120" t="b">
        <v>1</v>
      </c>
      <c r="L420" s="126" t="s">
        <v>3686</v>
      </c>
      <c r="M420" s="120" t="b">
        <v>1</v>
      </c>
      <c r="N420" s="120" t="s">
        <v>3687</v>
      </c>
      <c r="O420" s="307">
        <f>TPG!I420</f>
        <v>0</v>
      </c>
      <c r="P420" s="120" t="b">
        <v>1</v>
      </c>
      <c r="Q420" s="120" t="b">
        <v>1</v>
      </c>
      <c r="R420" s="120" t="b">
        <v>1</v>
      </c>
      <c r="T420" s="11">
        <f t="shared" si="26"/>
        <v>7</v>
      </c>
      <c r="U420" s="381">
        <f t="shared" si="27"/>
        <v>8</v>
      </c>
    </row>
    <row r="421" spans="1:21" x14ac:dyDescent="0.25">
      <c r="A421" s="117">
        <v>1</v>
      </c>
      <c r="B421" s="118">
        <v>2</v>
      </c>
      <c r="C421" s="303">
        <f>TPG!J421</f>
        <v>0</v>
      </c>
      <c r="D421" s="120" t="b">
        <v>1</v>
      </c>
      <c r="E421" s="304" t="str">
        <f>RIGHT(TPG!C421,4)&amp;"."&amp;TPG!M421&amp;"."&amp;TPG!K421&amp;"."&amp;$C$5</f>
        <v>...Jn21</v>
      </c>
      <c r="F421" s="305">
        <f t="shared" ca="1" si="24"/>
        <v>44361</v>
      </c>
      <c r="G421" s="306">
        <f>TPG!S421</f>
        <v>0</v>
      </c>
      <c r="H421" s="124">
        <f t="shared" ca="1" si="25"/>
        <v>44361</v>
      </c>
      <c r="I421" s="125">
        <v>0</v>
      </c>
      <c r="J421" s="304" t="str">
        <f>LEFT(TPG!D421,20)&amp;"."&amp;TPGPAY!E421</f>
        <v>....Jn21</v>
      </c>
      <c r="K421" s="120" t="b">
        <v>1</v>
      </c>
      <c r="L421" s="126" t="s">
        <v>3686</v>
      </c>
      <c r="M421" s="120" t="b">
        <v>1</v>
      </c>
      <c r="N421" s="120" t="s">
        <v>3687</v>
      </c>
      <c r="O421" s="307">
        <f>TPG!I421</f>
        <v>0</v>
      </c>
      <c r="P421" s="120" t="b">
        <v>1</v>
      </c>
      <c r="Q421" s="120" t="b">
        <v>1</v>
      </c>
      <c r="R421" s="120" t="b">
        <v>1</v>
      </c>
      <c r="T421" s="11">
        <f t="shared" si="26"/>
        <v>7</v>
      </c>
      <c r="U421" s="381">
        <f t="shared" si="27"/>
        <v>8</v>
      </c>
    </row>
    <row r="422" spans="1:21" x14ac:dyDescent="0.25">
      <c r="A422" s="117">
        <v>1</v>
      </c>
      <c r="B422" s="118">
        <v>2</v>
      </c>
      <c r="C422" s="303">
        <f>TPG!J422</f>
        <v>0</v>
      </c>
      <c r="D422" s="120" t="b">
        <v>1</v>
      </c>
      <c r="E422" s="304" t="str">
        <f>RIGHT(TPG!C422,4)&amp;"."&amp;TPG!M422&amp;"."&amp;TPG!K422&amp;"."&amp;$C$5</f>
        <v>...Jn21</v>
      </c>
      <c r="F422" s="305">
        <f t="shared" ca="1" si="24"/>
        <v>44361</v>
      </c>
      <c r="G422" s="306">
        <f>TPG!S422</f>
        <v>0</v>
      </c>
      <c r="H422" s="124">
        <f t="shared" ca="1" si="25"/>
        <v>44361</v>
      </c>
      <c r="I422" s="125">
        <v>0</v>
      </c>
      <c r="J422" s="304" t="str">
        <f>LEFT(TPG!D422,20)&amp;"."&amp;TPGPAY!E422</f>
        <v>....Jn21</v>
      </c>
      <c r="K422" s="120" t="b">
        <v>1</v>
      </c>
      <c r="L422" s="126" t="s">
        <v>3686</v>
      </c>
      <c r="M422" s="120" t="b">
        <v>1</v>
      </c>
      <c r="N422" s="120" t="s">
        <v>3687</v>
      </c>
      <c r="O422" s="307">
        <f>TPG!I422</f>
        <v>0</v>
      </c>
      <c r="P422" s="120" t="b">
        <v>1</v>
      </c>
      <c r="Q422" s="120" t="b">
        <v>1</v>
      </c>
      <c r="R422" s="120" t="b">
        <v>1</v>
      </c>
      <c r="T422" s="11">
        <f t="shared" si="26"/>
        <v>7</v>
      </c>
      <c r="U422" s="381">
        <f t="shared" si="27"/>
        <v>8</v>
      </c>
    </row>
    <row r="423" spans="1:21" x14ac:dyDescent="0.25">
      <c r="A423" s="117">
        <v>1</v>
      </c>
      <c r="B423" s="118">
        <v>2</v>
      </c>
      <c r="C423" s="303">
        <f>TPG!J423</f>
        <v>0</v>
      </c>
      <c r="D423" s="120" t="b">
        <v>1</v>
      </c>
      <c r="E423" s="304" t="str">
        <f>RIGHT(TPG!C423,4)&amp;"."&amp;TPG!M423&amp;"."&amp;TPG!K423&amp;"."&amp;$C$5</f>
        <v>...Jn21</v>
      </c>
      <c r="F423" s="305">
        <f t="shared" ca="1" si="24"/>
        <v>44361</v>
      </c>
      <c r="G423" s="306">
        <f>TPG!S423</f>
        <v>0</v>
      </c>
      <c r="H423" s="124">
        <f t="shared" ca="1" si="25"/>
        <v>44361</v>
      </c>
      <c r="I423" s="125">
        <v>0</v>
      </c>
      <c r="J423" s="304" t="str">
        <f>LEFT(TPG!D423,20)&amp;"."&amp;TPGPAY!E423</f>
        <v>....Jn21</v>
      </c>
      <c r="K423" s="120" t="b">
        <v>1</v>
      </c>
      <c r="L423" s="126" t="s">
        <v>3686</v>
      </c>
      <c r="M423" s="120" t="b">
        <v>1</v>
      </c>
      <c r="N423" s="120" t="s">
        <v>3687</v>
      </c>
      <c r="O423" s="307">
        <f>TPG!I423</f>
        <v>0</v>
      </c>
      <c r="P423" s="120" t="b">
        <v>1</v>
      </c>
      <c r="Q423" s="120" t="b">
        <v>1</v>
      </c>
      <c r="R423" s="120" t="b">
        <v>1</v>
      </c>
      <c r="T423" s="11">
        <f t="shared" si="26"/>
        <v>7</v>
      </c>
      <c r="U423" s="381">
        <f t="shared" si="27"/>
        <v>8</v>
      </c>
    </row>
    <row r="424" spans="1:21" x14ac:dyDescent="0.25">
      <c r="A424" s="117">
        <v>1</v>
      </c>
      <c r="B424" s="118">
        <v>2</v>
      </c>
      <c r="C424" s="303">
        <f>TPG!J424</f>
        <v>0</v>
      </c>
      <c r="D424" s="120" t="b">
        <v>1</v>
      </c>
      <c r="E424" s="304" t="str">
        <f>RIGHT(TPG!C424,4)&amp;"."&amp;TPG!M424&amp;"."&amp;TPG!K424&amp;"."&amp;$C$5</f>
        <v>...Jn21</v>
      </c>
      <c r="F424" s="305">
        <f t="shared" ca="1" si="24"/>
        <v>44361</v>
      </c>
      <c r="G424" s="306">
        <f>TPG!S424</f>
        <v>0</v>
      </c>
      <c r="H424" s="124">
        <f t="shared" ca="1" si="25"/>
        <v>44361</v>
      </c>
      <c r="I424" s="125">
        <v>0</v>
      </c>
      <c r="J424" s="304" t="str">
        <f>LEFT(TPG!D424,20)&amp;"."&amp;TPGPAY!E424</f>
        <v>....Jn21</v>
      </c>
      <c r="K424" s="120" t="b">
        <v>1</v>
      </c>
      <c r="L424" s="126" t="s">
        <v>3686</v>
      </c>
      <c r="M424" s="120" t="b">
        <v>1</v>
      </c>
      <c r="N424" s="120" t="s">
        <v>3687</v>
      </c>
      <c r="O424" s="307">
        <f>TPG!I424</f>
        <v>0</v>
      </c>
      <c r="P424" s="120" t="b">
        <v>1</v>
      </c>
      <c r="Q424" s="120" t="b">
        <v>1</v>
      </c>
      <c r="R424" s="120" t="b">
        <v>1</v>
      </c>
      <c r="T424" s="11">
        <f t="shared" si="26"/>
        <v>7</v>
      </c>
      <c r="U424" s="381">
        <f t="shared" si="27"/>
        <v>8</v>
      </c>
    </row>
    <row r="425" spans="1:21" x14ac:dyDescent="0.25">
      <c r="A425" s="117">
        <v>1</v>
      </c>
      <c r="B425" s="118">
        <v>2</v>
      </c>
      <c r="C425" s="303">
        <f>TPG!J425</f>
        <v>0</v>
      </c>
      <c r="D425" s="120" t="b">
        <v>1</v>
      </c>
      <c r="E425" s="304" t="str">
        <f>RIGHT(TPG!C425,4)&amp;"."&amp;TPG!M425&amp;"."&amp;TPG!K425&amp;"."&amp;$C$5</f>
        <v>...Jn21</v>
      </c>
      <c r="F425" s="305">
        <f t="shared" ca="1" si="24"/>
        <v>44361</v>
      </c>
      <c r="G425" s="306">
        <f>TPG!S425</f>
        <v>0</v>
      </c>
      <c r="H425" s="124">
        <f t="shared" ca="1" si="25"/>
        <v>44361</v>
      </c>
      <c r="I425" s="125">
        <v>0</v>
      </c>
      <c r="J425" s="304" t="str">
        <f>LEFT(TPG!D425,20)&amp;"."&amp;TPGPAY!E425</f>
        <v>....Jn21</v>
      </c>
      <c r="K425" s="120" t="b">
        <v>1</v>
      </c>
      <c r="L425" s="126" t="s">
        <v>3686</v>
      </c>
      <c r="M425" s="120" t="b">
        <v>1</v>
      </c>
      <c r="N425" s="120" t="s">
        <v>3687</v>
      </c>
      <c r="O425" s="307">
        <f>TPG!I425</f>
        <v>0</v>
      </c>
      <c r="P425" s="120" t="b">
        <v>1</v>
      </c>
      <c r="Q425" s="120" t="b">
        <v>1</v>
      </c>
      <c r="R425" s="120" t="b">
        <v>1</v>
      </c>
      <c r="T425" s="11">
        <f t="shared" si="26"/>
        <v>7</v>
      </c>
      <c r="U425" s="381">
        <f t="shared" si="27"/>
        <v>8</v>
      </c>
    </row>
    <row r="426" spans="1:21" x14ac:dyDescent="0.25">
      <c r="A426" s="117">
        <v>1</v>
      </c>
      <c r="B426" s="118">
        <v>2</v>
      </c>
      <c r="C426" s="303">
        <f>TPG!J426</f>
        <v>0</v>
      </c>
      <c r="D426" s="120" t="b">
        <v>1</v>
      </c>
      <c r="E426" s="304" t="str">
        <f>RIGHT(TPG!C426,4)&amp;"."&amp;TPG!M426&amp;"."&amp;TPG!K426&amp;"."&amp;$C$5</f>
        <v>...Jn21</v>
      </c>
      <c r="F426" s="305">
        <f t="shared" ca="1" si="24"/>
        <v>44361</v>
      </c>
      <c r="G426" s="306">
        <f>TPG!S426</f>
        <v>0</v>
      </c>
      <c r="H426" s="124">
        <f t="shared" ca="1" si="25"/>
        <v>44361</v>
      </c>
      <c r="I426" s="125">
        <v>0</v>
      </c>
      <c r="J426" s="304" t="str">
        <f>LEFT(TPG!D426,20)&amp;"."&amp;TPGPAY!E426</f>
        <v>....Jn21</v>
      </c>
      <c r="K426" s="120" t="b">
        <v>1</v>
      </c>
      <c r="L426" s="126" t="s">
        <v>3686</v>
      </c>
      <c r="M426" s="120" t="b">
        <v>1</v>
      </c>
      <c r="N426" s="120" t="s">
        <v>3687</v>
      </c>
      <c r="O426" s="307">
        <f>TPG!I426</f>
        <v>0</v>
      </c>
      <c r="P426" s="120" t="b">
        <v>1</v>
      </c>
      <c r="Q426" s="120" t="b">
        <v>1</v>
      </c>
      <c r="R426" s="120" t="b">
        <v>1</v>
      </c>
      <c r="T426" s="11">
        <f t="shared" si="26"/>
        <v>7</v>
      </c>
      <c r="U426" s="381">
        <f t="shared" si="27"/>
        <v>8</v>
      </c>
    </row>
    <row r="427" spans="1:21" x14ac:dyDescent="0.25">
      <c r="A427" s="117">
        <v>1</v>
      </c>
      <c r="B427" s="118">
        <v>2</v>
      </c>
      <c r="C427" s="303">
        <f>TPG!J427</f>
        <v>0</v>
      </c>
      <c r="D427" s="120" t="b">
        <v>1</v>
      </c>
      <c r="E427" s="304" t="str">
        <f>RIGHT(TPG!C427,4)&amp;"."&amp;TPG!M427&amp;"."&amp;TPG!K427&amp;"."&amp;$C$5</f>
        <v>...Jn21</v>
      </c>
      <c r="F427" s="305">
        <f t="shared" ca="1" si="24"/>
        <v>44361</v>
      </c>
      <c r="G427" s="306">
        <f>TPG!S427</f>
        <v>0</v>
      </c>
      <c r="H427" s="124">
        <f t="shared" ca="1" si="25"/>
        <v>44361</v>
      </c>
      <c r="I427" s="125">
        <v>0</v>
      </c>
      <c r="J427" s="304" t="str">
        <f>LEFT(TPG!D427,20)&amp;"."&amp;TPGPAY!E427</f>
        <v>....Jn21</v>
      </c>
      <c r="K427" s="120" t="b">
        <v>1</v>
      </c>
      <c r="L427" s="126" t="s">
        <v>3686</v>
      </c>
      <c r="M427" s="120" t="b">
        <v>1</v>
      </c>
      <c r="N427" s="120" t="s">
        <v>3687</v>
      </c>
      <c r="O427" s="307">
        <f>TPG!I427</f>
        <v>0</v>
      </c>
      <c r="P427" s="120" t="b">
        <v>1</v>
      </c>
      <c r="Q427" s="120" t="b">
        <v>1</v>
      </c>
      <c r="R427" s="120" t="b">
        <v>1</v>
      </c>
      <c r="T427" s="11">
        <f t="shared" si="26"/>
        <v>7</v>
      </c>
      <c r="U427" s="381">
        <f t="shared" si="27"/>
        <v>8</v>
      </c>
    </row>
    <row r="428" spans="1:21" x14ac:dyDescent="0.25">
      <c r="A428" s="117">
        <v>1</v>
      </c>
      <c r="B428" s="118">
        <v>2</v>
      </c>
      <c r="C428" s="303">
        <f>TPG!J428</f>
        <v>0</v>
      </c>
      <c r="D428" s="120" t="b">
        <v>1</v>
      </c>
      <c r="E428" s="304" t="str">
        <f>RIGHT(TPG!C428,4)&amp;"."&amp;TPG!M428&amp;"."&amp;TPG!K428&amp;"."&amp;$C$5</f>
        <v>...Jn21</v>
      </c>
      <c r="F428" s="305">
        <f t="shared" ca="1" si="24"/>
        <v>44361</v>
      </c>
      <c r="G428" s="306">
        <f>TPG!S428</f>
        <v>0</v>
      </c>
      <c r="H428" s="124">
        <f t="shared" ca="1" si="25"/>
        <v>44361</v>
      </c>
      <c r="I428" s="125">
        <v>0</v>
      </c>
      <c r="J428" s="304" t="str">
        <f>LEFT(TPG!D428,20)&amp;"."&amp;TPGPAY!E428</f>
        <v>....Jn21</v>
      </c>
      <c r="K428" s="120" t="b">
        <v>1</v>
      </c>
      <c r="L428" s="126" t="s">
        <v>3686</v>
      </c>
      <c r="M428" s="120" t="b">
        <v>1</v>
      </c>
      <c r="N428" s="120" t="s">
        <v>3687</v>
      </c>
      <c r="O428" s="307">
        <f>TPG!I428</f>
        <v>0</v>
      </c>
      <c r="P428" s="120" t="b">
        <v>1</v>
      </c>
      <c r="Q428" s="120" t="b">
        <v>1</v>
      </c>
      <c r="R428" s="120" t="b">
        <v>1</v>
      </c>
      <c r="T428" s="11">
        <f t="shared" si="26"/>
        <v>7</v>
      </c>
      <c r="U428" s="381">
        <f t="shared" si="27"/>
        <v>8</v>
      </c>
    </row>
    <row r="429" spans="1:21" x14ac:dyDescent="0.25">
      <c r="A429" s="117">
        <v>1</v>
      </c>
      <c r="B429" s="118">
        <v>2</v>
      </c>
      <c r="C429" s="303">
        <f>TPG!J429</f>
        <v>0</v>
      </c>
      <c r="D429" s="120" t="b">
        <v>1</v>
      </c>
      <c r="E429" s="304" t="str">
        <f>RIGHT(TPG!C429,4)&amp;"."&amp;TPG!M429&amp;"."&amp;TPG!K429&amp;"."&amp;$C$5</f>
        <v>...Jn21</v>
      </c>
      <c r="F429" s="305">
        <f t="shared" ca="1" si="24"/>
        <v>44361</v>
      </c>
      <c r="G429" s="306">
        <f>TPG!S429</f>
        <v>0</v>
      </c>
      <c r="H429" s="124">
        <f t="shared" ca="1" si="25"/>
        <v>44361</v>
      </c>
      <c r="I429" s="125">
        <v>0</v>
      </c>
      <c r="J429" s="304" t="str">
        <f>LEFT(TPG!D429,20)&amp;"."&amp;TPGPAY!E429</f>
        <v>....Jn21</v>
      </c>
      <c r="K429" s="120" t="b">
        <v>1</v>
      </c>
      <c r="L429" s="126" t="s">
        <v>3686</v>
      </c>
      <c r="M429" s="120" t="b">
        <v>1</v>
      </c>
      <c r="N429" s="120" t="s">
        <v>3687</v>
      </c>
      <c r="O429" s="307">
        <f>TPG!I429</f>
        <v>0</v>
      </c>
      <c r="P429" s="120" t="b">
        <v>1</v>
      </c>
      <c r="Q429" s="120" t="b">
        <v>1</v>
      </c>
      <c r="R429" s="120" t="b">
        <v>1</v>
      </c>
      <c r="T429" s="11">
        <f t="shared" si="26"/>
        <v>7</v>
      </c>
      <c r="U429" s="381">
        <f t="shared" si="27"/>
        <v>8</v>
      </c>
    </row>
    <row r="430" spans="1:21" x14ac:dyDescent="0.25">
      <c r="A430" s="117">
        <v>1</v>
      </c>
      <c r="B430" s="118">
        <v>2</v>
      </c>
      <c r="C430" s="303">
        <f>TPG!J430</f>
        <v>0</v>
      </c>
      <c r="D430" s="120" t="b">
        <v>1</v>
      </c>
      <c r="E430" s="304" t="str">
        <f>RIGHT(TPG!C430,4)&amp;"."&amp;TPG!M430&amp;"."&amp;TPG!K430&amp;"."&amp;$C$5</f>
        <v>...Jn21</v>
      </c>
      <c r="F430" s="305">
        <f t="shared" ca="1" si="24"/>
        <v>44361</v>
      </c>
      <c r="G430" s="306">
        <f>TPG!S430</f>
        <v>0</v>
      </c>
      <c r="H430" s="124">
        <f t="shared" ca="1" si="25"/>
        <v>44361</v>
      </c>
      <c r="I430" s="125">
        <v>0</v>
      </c>
      <c r="J430" s="304" t="str">
        <f>LEFT(TPG!D430,20)&amp;"."&amp;TPGPAY!E430</f>
        <v>....Jn21</v>
      </c>
      <c r="K430" s="120" t="b">
        <v>1</v>
      </c>
      <c r="L430" s="126" t="s">
        <v>3686</v>
      </c>
      <c r="M430" s="120" t="b">
        <v>1</v>
      </c>
      <c r="N430" s="120" t="s">
        <v>3687</v>
      </c>
      <c r="O430" s="307">
        <f>TPG!I430</f>
        <v>0</v>
      </c>
      <c r="P430" s="120" t="b">
        <v>1</v>
      </c>
      <c r="Q430" s="120" t="b">
        <v>1</v>
      </c>
      <c r="R430" s="120" t="b">
        <v>1</v>
      </c>
      <c r="T430" s="11">
        <f t="shared" si="26"/>
        <v>7</v>
      </c>
      <c r="U430" s="381">
        <f t="shared" si="27"/>
        <v>8</v>
      </c>
    </row>
  </sheetData>
  <autoFilter ref="A19:U430"/>
  <mergeCells count="5">
    <mergeCell ref="A1:N1"/>
    <mergeCell ref="B3:E3"/>
    <mergeCell ref="H3:I3"/>
    <mergeCell ref="C7:D8"/>
    <mergeCell ref="C10:D11"/>
  </mergeCells>
  <conditionalFormatting sqref="G20:G430">
    <cfRule type="cellIs" dxfId="86" priority="4" operator="lessThan">
      <formula>0</formula>
    </cfRule>
    <cfRule type="cellIs" dxfId="85" priority="5" operator="equal">
      <formula>0</formula>
    </cfRule>
  </conditionalFormatting>
  <conditionalFormatting sqref="C7:D8">
    <cfRule type="cellIs" dxfId="84" priority="3" operator="equal">
      <formula>"Error"</formula>
    </cfRule>
  </conditionalFormatting>
  <conditionalFormatting sqref="C10:D11">
    <cfRule type="cellIs" dxfId="83" priority="2" operator="equal">
      <formula>"Error"</formula>
    </cfRule>
  </conditionalFormatting>
  <conditionalFormatting sqref="C7:D8 C10:D11">
    <cfRule type="cellIs" dxfId="8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516"/>
  <sheetViews>
    <sheetView topLeftCell="A13" workbookViewId="0">
      <selection activeCell="F433" sqref="F43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8" t="s">
        <v>3621</v>
      </c>
      <c r="B1" s="519"/>
      <c r="C1" s="519"/>
      <c r="D1" s="519"/>
      <c r="E1" s="519"/>
      <c r="F1" s="519"/>
      <c r="G1" s="519"/>
      <c r="H1" s="519"/>
      <c r="I1" s="519"/>
      <c r="J1" s="519"/>
      <c r="K1" s="519"/>
      <c r="L1" s="519"/>
      <c r="M1" s="519"/>
      <c r="N1" s="520"/>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81" t="s">
        <v>3626</v>
      </c>
      <c r="B3" s="531" t="s">
        <v>22</v>
      </c>
      <c r="C3" s="532"/>
      <c r="D3" s="532"/>
      <c r="E3" s="533"/>
      <c r="F3" s="82" t="s">
        <v>22</v>
      </c>
      <c r="I3" s="541" t="s">
        <v>3503</v>
      </c>
      <c r="J3" s="541"/>
      <c r="K3" s="541"/>
      <c r="L3" s="541"/>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83" t="s">
        <v>3631</v>
      </c>
      <c r="B5" s="84" t="s">
        <v>4548</v>
      </c>
      <c r="C5" s="82" t="str">
        <f>VLOOKUP(B5,P1:R14,3,0)</f>
        <v>No20</v>
      </c>
      <c r="D5" s="82" t="str">
        <f>VLOOKUP(B5,P1:S14,4,0)</f>
        <v>AA</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-SUMIF(TPG!X20:X133,"&lt;0")</f>
        <v>0</v>
      </c>
      <c r="C7" s="536" t="e">
        <f>IF(ROUND(ABS(B7-B8),0)&gt;0,"Error","OK")</f>
        <v>#REF!</v>
      </c>
      <c r="D7" s="537"/>
      <c r="P7" s="30" t="s">
        <v>3639</v>
      </c>
      <c r="Q7" s="30">
        <v>21</v>
      </c>
      <c r="R7" s="30" t="s">
        <v>3640</v>
      </c>
      <c r="S7" s="30" t="s">
        <v>3641</v>
      </c>
    </row>
    <row r="8" spans="1:22" ht="16.5" thickTop="1" thickBot="1" x14ac:dyDescent="0.3">
      <c r="A8" s="83" t="s">
        <v>3642</v>
      </c>
      <c r="B8" s="85" t="e">
        <f>SUM(H20:H945)</f>
        <v>#REF!</v>
      </c>
      <c r="C8" s="536"/>
      <c r="D8" s="537"/>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TPG!I3</f>
        <v>0</v>
      </c>
      <c r="C10" s="536" t="str">
        <f>IF(ROUND(ABS(B10-B11),0)&gt;0,"Error","OK")</f>
        <v>Error</v>
      </c>
      <c r="D10" s="537"/>
      <c r="P10" s="30" t="s">
        <v>3650</v>
      </c>
      <c r="Q10" s="30">
        <v>24</v>
      </c>
      <c r="R10" s="30" t="s">
        <v>3651</v>
      </c>
      <c r="S10" s="30" t="s">
        <v>3652</v>
      </c>
    </row>
    <row r="11" spans="1:22" ht="16.5" thickTop="1" thickBot="1" x14ac:dyDescent="0.3">
      <c r="A11" s="83" t="s">
        <v>3653</v>
      </c>
      <c r="B11" s="83">
        <f>COUNTIF(D20:D430,"&gt;0")</f>
        <v>114</v>
      </c>
      <c r="C11" s="536"/>
      <c r="D11" s="537"/>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t="e">
        <f>SUM(H20:H970)</f>
        <v>#REF!</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201">
        <f>TPG!J20</f>
        <v>400102</v>
      </c>
      <c r="E20" s="126" t="b">
        <v>1</v>
      </c>
      <c r="F20" s="202" t="str">
        <f>RIGHT(TPG!C20,4)&amp;"."&amp;TPG!M20&amp;"."&amp;TPG!K20&amp;"."&amp;TPGPAY!$C$5</f>
        <v>1000.TPG.I01.Jn21</v>
      </c>
      <c r="G20" s="203">
        <f ca="1">TODAY()</f>
        <v>44361</v>
      </c>
      <c r="H20" s="204">
        <f>IF(TPG!X20&gt;0,0,-TPG!X20)</f>
        <v>0</v>
      </c>
      <c r="I20" s="205">
        <f ca="1">G20</f>
        <v>44361</v>
      </c>
      <c r="J20" s="126">
        <v>3</v>
      </c>
      <c r="K20" s="126" t="b">
        <v>1</v>
      </c>
      <c r="L20" s="126" t="s">
        <v>4009</v>
      </c>
      <c r="M20" s="126" t="b">
        <v>1</v>
      </c>
      <c r="N20" s="126" t="s">
        <v>3687</v>
      </c>
      <c r="O20" s="202" t="str">
        <f>LEFT(TPG!D20,19)&amp;"."&amp;TPGCR!F20</f>
        <v>Brookhill Nursery.1000.TPG.I01.Jn21</v>
      </c>
      <c r="P20" s="206" t="str">
        <f>TPG!I20</f>
        <v>11294/543965</v>
      </c>
      <c r="Q20" s="126" t="b">
        <v>1</v>
      </c>
      <c r="R20" s="126" t="b">
        <v>1</v>
      </c>
      <c r="S20" s="126" t="b">
        <v>1</v>
      </c>
    </row>
    <row r="21" spans="1:20" hidden="1" x14ac:dyDescent="0.25">
      <c r="A21" s="126" t="s">
        <v>4008</v>
      </c>
      <c r="B21" s="200">
        <v>1</v>
      </c>
      <c r="C21" s="126">
        <v>2</v>
      </c>
      <c r="D21" s="308">
        <f>TPG!J21</f>
        <v>400102</v>
      </c>
      <c r="E21" s="126" t="b">
        <v>1</v>
      </c>
      <c r="F21" s="309" t="str">
        <f>RIGHT(TPG!C21,4)&amp;"."&amp;TPG!M21&amp;"."&amp;TPG!K21&amp;"."&amp;TPGPAY!$C$5</f>
        <v>1001.TPG.I01.Jn21</v>
      </c>
      <c r="G21" s="310">
        <f t="shared" ref="G21:G84" ca="1" si="0">TODAY()</f>
        <v>44361</v>
      </c>
      <c r="H21" s="311">
        <f>IF(TPG!X21&gt;0,0,-TPG!X21)</f>
        <v>0</v>
      </c>
      <c r="I21" s="205">
        <f t="shared" ref="I21:I84" ca="1" si="1">G21</f>
        <v>44361</v>
      </c>
      <c r="J21" s="126">
        <v>3</v>
      </c>
      <c r="K21" s="126" t="b">
        <v>1</v>
      </c>
      <c r="L21" s="126" t="s">
        <v>4009</v>
      </c>
      <c r="M21" s="126" t="b">
        <v>1</v>
      </c>
      <c r="N21" s="126" t="s">
        <v>3687</v>
      </c>
      <c r="O21" s="309" t="str">
        <f>LEFT(TPG!D21,19)&amp;"."&amp;TPGCR!F21</f>
        <v>Hampden Way Nursery.1001.TPG.I01.Jn21</v>
      </c>
      <c r="P21" s="312" t="str">
        <f>TPG!I21</f>
        <v>11294/543965</v>
      </c>
      <c r="Q21" s="126" t="b">
        <v>1</v>
      </c>
      <c r="R21" s="126" t="b">
        <v>1</v>
      </c>
      <c r="S21" s="126" t="b">
        <v>1</v>
      </c>
    </row>
    <row r="22" spans="1:20" hidden="1" x14ac:dyDescent="0.25">
      <c r="A22" s="126" t="s">
        <v>4008</v>
      </c>
      <c r="B22" s="200">
        <v>1</v>
      </c>
      <c r="C22" s="126">
        <v>2</v>
      </c>
      <c r="D22" s="308">
        <f>TPG!J22</f>
        <v>400102</v>
      </c>
      <c r="E22" s="126" t="b">
        <v>1</v>
      </c>
      <c r="F22" s="309" t="str">
        <f>RIGHT(TPG!C22,4)&amp;"."&amp;TPG!M22&amp;"."&amp;TPG!K22&amp;"."&amp;TPGPAY!$C$5</f>
        <v>1003.TPG.I01.Jn21</v>
      </c>
      <c r="G22" s="310">
        <f t="shared" ca="1" si="0"/>
        <v>44361</v>
      </c>
      <c r="H22" s="311">
        <f>IF(TPG!X22&gt;0,0,-TPG!X22)</f>
        <v>0</v>
      </c>
      <c r="I22" s="205">
        <f t="shared" ca="1" si="1"/>
        <v>44361</v>
      </c>
      <c r="J22" s="126">
        <v>3</v>
      </c>
      <c r="K22" s="126" t="b">
        <v>1</v>
      </c>
      <c r="L22" s="126" t="s">
        <v>4009</v>
      </c>
      <c r="M22" s="126" t="b">
        <v>1</v>
      </c>
      <c r="N22" s="126" t="s">
        <v>3687</v>
      </c>
      <c r="O22" s="309" t="str">
        <f>LEFT(TPG!D22,19)&amp;"."&amp;TPGCR!F22</f>
        <v>St Margaret's Nurse.1003.TPG.I01.Jn21</v>
      </c>
      <c r="P22" s="312" t="str">
        <f>TPG!I22</f>
        <v>11294/543965</v>
      </c>
      <c r="Q22" s="126" t="b">
        <v>1</v>
      </c>
      <c r="R22" s="126" t="b">
        <v>1</v>
      </c>
      <c r="S22" s="126" t="b">
        <v>1</v>
      </c>
    </row>
    <row r="23" spans="1:20" hidden="1" x14ac:dyDescent="0.25">
      <c r="A23" s="126" t="s">
        <v>4008</v>
      </c>
      <c r="B23" s="200">
        <v>1</v>
      </c>
      <c r="C23" s="126">
        <v>2</v>
      </c>
      <c r="D23" s="308">
        <f>TPG!J23</f>
        <v>400072</v>
      </c>
      <c r="E23" s="126" t="b">
        <v>1</v>
      </c>
      <c r="F23" s="309" t="str">
        <f>RIGHT(TPG!C23,4)&amp;"."&amp;TPG!M23&amp;"."&amp;TPG!K23&amp;"."&amp;TPGPAY!$C$5</f>
        <v>1002.TPG.I01.Jn21</v>
      </c>
      <c r="G23" s="310">
        <f t="shared" ca="1" si="0"/>
        <v>44361</v>
      </c>
      <c r="H23" s="311">
        <f>IF(TPG!X23&gt;0,0,-TPG!X23)</f>
        <v>0</v>
      </c>
      <c r="I23" s="205">
        <f t="shared" ca="1" si="1"/>
        <v>44361</v>
      </c>
      <c r="J23" s="126">
        <v>3</v>
      </c>
      <c r="K23" s="126" t="b">
        <v>1</v>
      </c>
      <c r="L23" s="126" t="s">
        <v>4009</v>
      </c>
      <c r="M23" s="126" t="b">
        <v>1</v>
      </c>
      <c r="N23" s="126" t="s">
        <v>3687</v>
      </c>
      <c r="O23" s="309" t="str">
        <f>LEFT(TPG!D23,19)&amp;"."&amp;TPGCR!F23</f>
        <v>Moss Hall Nursery.1002.TPG.I01.Jn21</v>
      </c>
      <c r="P23" s="312" t="str">
        <f>TPG!I23</f>
        <v>11294/543965</v>
      </c>
      <c r="Q23" s="126" t="b">
        <v>1</v>
      </c>
      <c r="R23" s="126" t="b">
        <v>1</v>
      </c>
      <c r="S23" s="126" t="b">
        <v>1</v>
      </c>
    </row>
    <row r="24" spans="1:20" hidden="1" x14ac:dyDescent="0.25">
      <c r="A24" s="126" t="s">
        <v>4008</v>
      </c>
      <c r="B24" s="200">
        <v>1</v>
      </c>
      <c r="C24" s="126">
        <v>2</v>
      </c>
      <c r="D24" s="308" t="e">
        <f>TPG!#REF!</f>
        <v>#REF!</v>
      </c>
      <c r="E24" s="126" t="b">
        <v>1</v>
      </c>
      <c r="F24" s="309" t="e">
        <f>RIGHT(TPG!#REF!,4)&amp;"."&amp;TPG!#REF!&amp;"."&amp;TPG!#REF!&amp;"."&amp;TPGPAY!$C$5</f>
        <v>#REF!</v>
      </c>
      <c r="G24" s="310">
        <f t="shared" ca="1" si="0"/>
        <v>44361</v>
      </c>
      <c r="H24" s="311" t="e">
        <f>IF(TPG!#REF!&gt;0,0,-TPG!#REF!)</f>
        <v>#REF!</v>
      </c>
      <c r="I24" s="205">
        <f t="shared" ca="1" si="1"/>
        <v>44361</v>
      </c>
      <c r="J24" s="126">
        <v>3</v>
      </c>
      <c r="K24" s="126" t="b">
        <v>1</v>
      </c>
      <c r="L24" s="126" t="s">
        <v>4009</v>
      </c>
      <c r="M24" s="126" t="b">
        <v>1</v>
      </c>
      <c r="N24" s="126" t="s">
        <v>3687</v>
      </c>
      <c r="O24" s="309" t="e">
        <f>LEFT(TPG!#REF!,19)&amp;"."&amp;TPGCR!F24</f>
        <v>#REF!</v>
      </c>
      <c r="P24" s="312" t="e">
        <f>TPG!#REF!</f>
        <v>#REF!</v>
      </c>
      <c r="Q24" s="126" t="b">
        <v>1</v>
      </c>
      <c r="R24" s="126" t="b">
        <v>1</v>
      </c>
      <c r="S24" s="126" t="b">
        <v>1</v>
      </c>
    </row>
    <row r="25" spans="1:20" hidden="1" x14ac:dyDescent="0.25">
      <c r="A25" s="126" t="s">
        <v>4008</v>
      </c>
      <c r="B25" s="200">
        <v>1</v>
      </c>
      <c r="C25" s="126">
        <v>2</v>
      </c>
      <c r="D25" s="308" t="e">
        <f>TPG!#REF!</f>
        <v>#REF!</v>
      </c>
      <c r="E25" s="126" t="b">
        <v>1</v>
      </c>
      <c r="F25" s="309" t="e">
        <f>RIGHT(TPG!#REF!,4)&amp;"."&amp;TPG!#REF!&amp;"."&amp;TPG!#REF!&amp;"."&amp;TPGPAY!$C$5</f>
        <v>#REF!</v>
      </c>
      <c r="G25" s="310">
        <f t="shared" ca="1" si="0"/>
        <v>44361</v>
      </c>
      <c r="H25" s="311" t="e">
        <f>IF(TPG!#REF!&gt;0,0,-TPG!#REF!)</f>
        <v>#REF!</v>
      </c>
      <c r="I25" s="205">
        <f t="shared" ca="1" si="1"/>
        <v>44361</v>
      </c>
      <c r="J25" s="126">
        <v>3</v>
      </c>
      <c r="K25" s="126" t="b">
        <v>1</v>
      </c>
      <c r="L25" s="126" t="s">
        <v>4009</v>
      </c>
      <c r="M25" s="126" t="b">
        <v>1</v>
      </c>
      <c r="N25" s="126" t="s">
        <v>3687</v>
      </c>
      <c r="O25" s="309" t="e">
        <f>LEFT(TPG!#REF!,19)&amp;"."&amp;TPGCR!F25</f>
        <v>#REF!</v>
      </c>
      <c r="P25" s="312" t="e">
        <f>TPG!#REF!</f>
        <v>#REF!</v>
      </c>
      <c r="Q25" s="126" t="b">
        <v>1</v>
      </c>
      <c r="R25" s="126" t="b">
        <v>1</v>
      </c>
      <c r="S25" s="126" t="b">
        <v>1</v>
      </c>
    </row>
    <row r="26" spans="1:20" hidden="1" x14ac:dyDescent="0.25">
      <c r="A26" s="126" t="s">
        <v>4008</v>
      </c>
      <c r="B26" s="200">
        <v>1</v>
      </c>
      <c r="C26" s="126">
        <v>2</v>
      </c>
      <c r="D26" s="308">
        <f>TPG!J24</f>
        <v>400015</v>
      </c>
      <c r="E26" s="126" t="b">
        <v>1</v>
      </c>
      <c r="F26" s="309" t="str">
        <f>RIGHT(TPG!C24,4)&amp;"."&amp;TPG!M24&amp;"."&amp;TPG!K24&amp;"."&amp;TPGPAY!$C$5</f>
        <v>3317.TPG.I01.Jn21</v>
      </c>
      <c r="G26" s="310">
        <f t="shared" ca="1" si="0"/>
        <v>44361</v>
      </c>
      <c r="H26" s="311">
        <f>IF(TPG!X24&gt;0,0,-TPG!X24)</f>
        <v>0</v>
      </c>
      <c r="I26" s="205">
        <f t="shared" ca="1" si="1"/>
        <v>44361</v>
      </c>
      <c r="J26" s="126">
        <v>3</v>
      </c>
      <c r="K26" s="126" t="b">
        <v>1</v>
      </c>
      <c r="L26" s="126" t="s">
        <v>4009</v>
      </c>
      <c r="M26" s="126" t="b">
        <v>1</v>
      </c>
      <c r="N26" s="126" t="s">
        <v>3687</v>
      </c>
      <c r="O26" s="309" t="str">
        <f>LEFT(TPG!D24,19)&amp;"."&amp;TPGCR!F26</f>
        <v>All Saints' CE Prim.3317.TPG.I01.Jn21</v>
      </c>
      <c r="P26" s="312" t="str">
        <f>TPG!I24</f>
        <v>11294/543965</v>
      </c>
      <c r="Q26" s="126" t="b">
        <v>1</v>
      </c>
      <c r="R26" s="126" t="b">
        <v>1</v>
      </c>
      <c r="S26" s="126" t="b">
        <v>1</v>
      </c>
    </row>
    <row r="27" spans="1:20" hidden="1" x14ac:dyDescent="0.25">
      <c r="A27" s="126" t="s">
        <v>4008</v>
      </c>
      <c r="B27" s="200">
        <v>1</v>
      </c>
      <c r="C27" s="126">
        <v>2</v>
      </c>
      <c r="D27" s="308">
        <f>TPG!J25</f>
        <v>400023</v>
      </c>
      <c r="E27" s="126" t="b">
        <v>1</v>
      </c>
      <c r="F27" s="309" t="str">
        <f>RIGHT(TPG!C25,4)&amp;"."&amp;TPG!M25&amp;"."&amp;TPG!K25&amp;"."&amp;TPGPAY!$C$5</f>
        <v>3500.TPG.I01.Jn21</v>
      </c>
      <c r="G27" s="310">
        <f t="shared" ca="1" si="0"/>
        <v>44361</v>
      </c>
      <c r="H27" s="311">
        <f>IF(TPG!X25&gt;0,0,-TPG!X25)</f>
        <v>0</v>
      </c>
      <c r="I27" s="205">
        <f t="shared" ca="1" si="1"/>
        <v>44361</v>
      </c>
      <c r="J27" s="126">
        <v>3</v>
      </c>
      <c r="K27" s="126" t="b">
        <v>1</v>
      </c>
      <c r="L27" s="126" t="s">
        <v>4009</v>
      </c>
      <c r="M27" s="126" t="b">
        <v>1</v>
      </c>
      <c r="N27" s="126" t="s">
        <v>3687</v>
      </c>
      <c r="O27" s="309" t="str">
        <f>LEFT(TPG!D25,19)&amp;"."&amp;TPGCR!F27</f>
        <v>Annunciation Cathol.3500.TPG.I01.Jn21</v>
      </c>
      <c r="P27" s="312" t="str">
        <f>TPG!I25</f>
        <v>11294/543965</v>
      </c>
      <c r="Q27" s="126" t="b">
        <v>1</v>
      </c>
      <c r="R27" s="126" t="b">
        <v>1</v>
      </c>
      <c r="S27" s="126" t="b">
        <v>1</v>
      </c>
    </row>
    <row r="28" spans="1:20" hidden="1" x14ac:dyDescent="0.25">
      <c r="A28" s="126" t="s">
        <v>4008</v>
      </c>
      <c r="B28" s="200">
        <v>1</v>
      </c>
      <c r="C28" s="126">
        <v>2</v>
      </c>
      <c r="D28" s="308" t="e">
        <f>TPG!#REF!</f>
        <v>#REF!</v>
      </c>
      <c r="E28" s="126" t="b">
        <v>1</v>
      </c>
      <c r="F28" s="309" t="e">
        <f>RIGHT(TPG!#REF!,4)&amp;"."&amp;TPG!#REF!&amp;"."&amp;TPG!#REF!&amp;"."&amp;TPGPAY!$C$5</f>
        <v>#REF!</v>
      </c>
      <c r="G28" s="310">
        <f t="shared" ca="1" si="0"/>
        <v>44361</v>
      </c>
      <c r="H28" s="311" t="e">
        <f>IF(TPG!#REF!&gt;0,0,-TPG!#REF!)</f>
        <v>#REF!</v>
      </c>
      <c r="I28" s="205">
        <f t="shared" ca="1" si="1"/>
        <v>44361</v>
      </c>
      <c r="J28" s="126">
        <v>3</v>
      </c>
      <c r="K28" s="126" t="b">
        <v>1</v>
      </c>
      <c r="L28" s="126" t="s">
        <v>4009</v>
      </c>
      <c r="M28" s="126" t="b">
        <v>1</v>
      </c>
      <c r="N28" s="126" t="s">
        <v>3687</v>
      </c>
      <c r="O28" s="309" t="e">
        <f>LEFT(TPG!#REF!,19)&amp;"."&amp;TPGCR!F28</f>
        <v>#REF!</v>
      </c>
      <c r="P28" s="312" t="e">
        <f>TPG!#REF!</f>
        <v>#REF!</v>
      </c>
      <c r="Q28" s="126" t="b">
        <v>1</v>
      </c>
      <c r="R28" s="126" t="b">
        <v>1</v>
      </c>
      <c r="S28" s="126" t="b">
        <v>1</v>
      </c>
    </row>
    <row r="29" spans="1:20" hidden="1" x14ac:dyDescent="0.25">
      <c r="A29" s="126" t="s">
        <v>4008</v>
      </c>
      <c r="B29" s="200">
        <v>1</v>
      </c>
      <c r="C29" s="126">
        <v>2</v>
      </c>
      <c r="D29" s="308">
        <f>TPG!J26</f>
        <v>400005</v>
      </c>
      <c r="E29" s="126" t="b">
        <v>1</v>
      </c>
      <c r="F29" s="309" t="str">
        <f>RIGHT(TPG!C26,4)&amp;"."&amp;TPG!M26&amp;"."&amp;TPG!K26&amp;"."&amp;TPGPAY!$C$5</f>
        <v>2002.TPG.I01.Jn21</v>
      </c>
      <c r="G29" s="310">
        <f t="shared" ca="1" si="0"/>
        <v>44361</v>
      </c>
      <c r="H29" s="311">
        <f>IF(TPG!X26&gt;0,0,-TPG!X26)</f>
        <v>0</v>
      </c>
      <c r="I29" s="205">
        <f t="shared" ca="1" si="1"/>
        <v>44361</v>
      </c>
      <c r="J29" s="126">
        <v>3</v>
      </c>
      <c r="K29" s="126" t="b">
        <v>1</v>
      </c>
      <c r="L29" s="126" t="s">
        <v>4009</v>
      </c>
      <c r="M29" s="126" t="b">
        <v>1</v>
      </c>
      <c r="N29" s="126" t="s">
        <v>3687</v>
      </c>
      <c r="O29" s="309" t="str">
        <f>LEFT(TPG!D26,19)&amp;"."&amp;TPGCR!F29</f>
        <v>Barnfield School.2002.TPG.I01.Jn21</v>
      </c>
      <c r="P29" s="312" t="str">
        <f>TPG!I26</f>
        <v>11294/543965</v>
      </c>
      <c r="Q29" s="126" t="b">
        <v>1</v>
      </c>
      <c r="R29" s="126" t="b">
        <v>1</v>
      </c>
      <c r="S29" s="126" t="b">
        <v>1</v>
      </c>
    </row>
    <row r="30" spans="1:20" hidden="1" x14ac:dyDescent="0.25">
      <c r="A30" s="126" t="s">
        <v>4008</v>
      </c>
      <c r="B30" s="200">
        <v>1</v>
      </c>
      <c r="C30" s="126">
        <v>2</v>
      </c>
      <c r="D30" s="308">
        <f>TPG!J27</f>
        <v>400070</v>
      </c>
      <c r="E30" s="126" t="b">
        <v>1</v>
      </c>
      <c r="F30" s="309" t="str">
        <f>RIGHT(TPG!C27,4)&amp;"."&amp;TPG!M27&amp;"."&amp;TPG!K27&amp;"."&amp;TPGPAY!$C$5</f>
        <v>2079.TPG.I01.Jn21</v>
      </c>
      <c r="G30" s="310">
        <f t="shared" ca="1" si="0"/>
        <v>44361</v>
      </c>
      <c r="H30" s="311">
        <f>IF(TPG!X27&gt;0,0,-TPG!X27)</f>
        <v>0</v>
      </c>
      <c r="I30" s="205">
        <f t="shared" ca="1" si="1"/>
        <v>44361</v>
      </c>
      <c r="J30" s="126">
        <v>3</v>
      </c>
      <c r="K30" s="126" t="b">
        <v>1</v>
      </c>
      <c r="L30" s="126" t="s">
        <v>4009</v>
      </c>
      <c r="M30" s="126" t="b">
        <v>1</v>
      </c>
      <c r="N30" s="126" t="s">
        <v>3687</v>
      </c>
      <c r="O30" s="309" t="str">
        <f>LEFT(TPG!D27,19)&amp;"."&amp;TPGCR!F30</f>
        <v>Beis Yaakov.2079.TPG.I01.Jn21</v>
      </c>
      <c r="P30" s="312" t="str">
        <f>TPG!I27</f>
        <v>11294/543965</v>
      </c>
      <c r="Q30" s="126" t="b">
        <v>1</v>
      </c>
      <c r="R30" s="126" t="b">
        <v>1</v>
      </c>
      <c r="S30" s="126" t="b">
        <v>1</v>
      </c>
    </row>
    <row r="31" spans="1:20" hidden="1" x14ac:dyDescent="0.25">
      <c r="A31" s="126" t="s">
        <v>4008</v>
      </c>
      <c r="B31" s="200">
        <v>1</v>
      </c>
      <c r="C31" s="126">
        <v>2</v>
      </c>
      <c r="D31" s="308">
        <f>TPG!J28</f>
        <v>400150</v>
      </c>
      <c r="E31" s="126" t="b">
        <v>1</v>
      </c>
      <c r="F31" s="309" t="str">
        <f>RIGHT(TPG!C28,4)&amp;"."&amp;TPG!M28&amp;"."&amp;TPG!K28&amp;"."&amp;TPGPAY!$C$5</f>
        <v>3524.TPG.I01.Jn21</v>
      </c>
      <c r="G31" s="310">
        <f t="shared" ca="1" si="0"/>
        <v>44361</v>
      </c>
      <c r="H31" s="311">
        <f>IF(TPG!X28&gt;0,0,-TPG!X28)</f>
        <v>0</v>
      </c>
      <c r="I31" s="205">
        <f t="shared" ca="1" si="1"/>
        <v>44361</v>
      </c>
      <c r="J31" s="126">
        <v>3</v>
      </c>
      <c r="K31" s="126" t="b">
        <v>1</v>
      </c>
      <c r="L31" s="126" t="s">
        <v>4009</v>
      </c>
      <c r="M31" s="126" t="b">
        <v>1</v>
      </c>
      <c r="N31" s="126" t="s">
        <v>3687</v>
      </c>
      <c r="O31" s="309" t="str">
        <f>LEFT(TPG!D28,19)&amp;"."&amp;TPGCR!F31</f>
        <v>Beit Shvidler Prima.3524.TPG.I01.Jn21</v>
      </c>
      <c r="P31" s="312" t="str">
        <f>TPG!I28</f>
        <v>11294/543965</v>
      </c>
      <c r="Q31" s="126" t="b">
        <v>1</v>
      </c>
      <c r="R31" s="126" t="b">
        <v>1</v>
      </c>
      <c r="S31" s="126" t="b">
        <v>1</v>
      </c>
    </row>
    <row r="32" spans="1:20" hidden="1" x14ac:dyDescent="0.25">
      <c r="A32" s="126" t="s">
        <v>4008</v>
      </c>
      <c r="B32" s="200">
        <v>1</v>
      </c>
      <c r="C32" s="126">
        <v>2</v>
      </c>
      <c r="D32" s="308">
        <f>TPG!J29</f>
        <v>400051</v>
      </c>
      <c r="E32" s="126" t="b">
        <v>1</v>
      </c>
      <c r="F32" s="309" t="str">
        <f>RIGHT(TPG!C29,4)&amp;"."&amp;TPG!M29&amp;"."&amp;TPG!K29&amp;"."&amp;TPGPAY!$C$5</f>
        <v>2003.TPG.I01.Jn21</v>
      </c>
      <c r="G32" s="310">
        <f t="shared" ca="1" si="0"/>
        <v>44361</v>
      </c>
      <c r="H32" s="311">
        <f>IF(TPG!X29&gt;0,0,-TPG!X29)</f>
        <v>0</v>
      </c>
      <c r="I32" s="205">
        <f t="shared" ca="1" si="1"/>
        <v>44361</v>
      </c>
      <c r="J32" s="126">
        <v>3</v>
      </c>
      <c r="K32" s="126" t="b">
        <v>1</v>
      </c>
      <c r="L32" s="126" t="s">
        <v>4009</v>
      </c>
      <c r="M32" s="126" t="b">
        <v>1</v>
      </c>
      <c r="N32" s="126" t="s">
        <v>3687</v>
      </c>
      <c r="O32" s="309" t="str">
        <f>LEFT(TPG!D29,19)&amp;"."&amp;TPGCR!F32</f>
        <v>Bell Lane Primary S.2003.TPG.I01.Jn21</v>
      </c>
      <c r="P32" s="312" t="str">
        <f>TPG!I29</f>
        <v>11294/543965</v>
      </c>
      <c r="Q32" s="126" t="b">
        <v>1</v>
      </c>
      <c r="R32" s="126" t="b">
        <v>1</v>
      </c>
      <c r="S32" s="126" t="b">
        <v>1</v>
      </c>
    </row>
    <row r="33" spans="1:19" hidden="1" x14ac:dyDescent="0.25">
      <c r="A33" s="126" t="s">
        <v>4008</v>
      </c>
      <c r="B33" s="200">
        <v>1</v>
      </c>
      <c r="C33" s="126">
        <v>2</v>
      </c>
      <c r="D33" s="308">
        <f>TPG!J30</f>
        <v>400024</v>
      </c>
      <c r="E33" s="126" t="b">
        <v>1</v>
      </c>
      <c r="F33" s="309" t="str">
        <f>RIGHT(TPG!C30,4)&amp;"."&amp;TPG!M30&amp;"."&amp;TPG!K30&amp;"."&amp;TPGPAY!$C$5</f>
        <v>3511.TPG.I01.Jn21</v>
      </c>
      <c r="G33" s="310">
        <f t="shared" ca="1" si="0"/>
        <v>44361</v>
      </c>
      <c r="H33" s="311">
        <f>IF(TPG!X30&gt;0,0,-TPG!X30)</f>
        <v>0</v>
      </c>
      <c r="I33" s="205">
        <f t="shared" ca="1" si="1"/>
        <v>44361</v>
      </c>
      <c r="J33" s="126">
        <v>3</v>
      </c>
      <c r="K33" s="126" t="b">
        <v>1</v>
      </c>
      <c r="L33" s="126" t="s">
        <v>4009</v>
      </c>
      <c r="M33" s="126" t="b">
        <v>1</v>
      </c>
      <c r="N33" s="126" t="s">
        <v>3687</v>
      </c>
      <c r="O33" s="309" t="str">
        <f>LEFT(TPG!D30,19)&amp;"."&amp;TPGCR!F33</f>
        <v>Blessed Dominic Sch.3511.TPG.I01.Jn21</v>
      </c>
      <c r="P33" s="312" t="str">
        <f>TPG!I30</f>
        <v>11294/543965</v>
      </c>
      <c r="Q33" s="126" t="b">
        <v>1</v>
      </c>
      <c r="R33" s="126" t="b">
        <v>1</v>
      </c>
      <c r="S33" s="126" t="b">
        <v>1</v>
      </c>
    </row>
    <row r="34" spans="1:19" hidden="1" x14ac:dyDescent="0.25">
      <c r="A34" s="126" t="s">
        <v>4008</v>
      </c>
      <c r="B34" s="200">
        <v>1</v>
      </c>
      <c r="C34" s="126">
        <v>2</v>
      </c>
      <c r="D34" s="308">
        <f>TPG!J31</f>
        <v>400057</v>
      </c>
      <c r="E34" s="126" t="b">
        <v>1</v>
      </c>
      <c r="F34" s="309" t="str">
        <f>RIGHT(TPG!C31,4)&amp;"."&amp;TPG!M31&amp;"."&amp;TPG!K31&amp;"."&amp;TPGPAY!$C$5</f>
        <v>2008.TPG.I01.Jn21</v>
      </c>
      <c r="G34" s="310">
        <f t="shared" ca="1" si="0"/>
        <v>44361</v>
      </c>
      <c r="H34" s="311">
        <f>IF(TPG!X31&gt;0,0,-TPG!X31)</f>
        <v>0</v>
      </c>
      <c r="I34" s="205">
        <f t="shared" ca="1" si="1"/>
        <v>44361</v>
      </c>
      <c r="J34" s="126">
        <v>3</v>
      </c>
      <c r="K34" s="126" t="b">
        <v>1</v>
      </c>
      <c r="L34" s="126" t="s">
        <v>4009</v>
      </c>
      <c r="M34" s="126" t="b">
        <v>1</v>
      </c>
      <c r="N34" s="126" t="s">
        <v>3687</v>
      </c>
      <c r="O34" s="309" t="str">
        <f>LEFT(TPG!D31,19)&amp;"."&amp;TPGCR!F34</f>
        <v>Brookland Infant  &amp;.2008.TPG.I01.Jn21</v>
      </c>
      <c r="P34" s="312" t="str">
        <f>TPG!I31</f>
        <v>11294/543965</v>
      </c>
      <c r="Q34" s="126" t="b">
        <v>1</v>
      </c>
      <c r="R34" s="126" t="b">
        <v>1</v>
      </c>
      <c r="S34" s="126" t="b">
        <v>1</v>
      </c>
    </row>
    <row r="35" spans="1:19" hidden="1" x14ac:dyDescent="0.25">
      <c r="A35" s="126" t="s">
        <v>4008</v>
      </c>
      <c r="B35" s="200">
        <v>1</v>
      </c>
      <c r="C35" s="126">
        <v>2</v>
      </c>
      <c r="D35" s="308" t="e">
        <f>TPG!#REF!</f>
        <v>#REF!</v>
      </c>
      <c r="E35" s="126" t="b">
        <v>1</v>
      </c>
      <c r="F35" s="309" t="e">
        <f>RIGHT(TPG!#REF!,4)&amp;"."&amp;TPG!#REF!&amp;"."&amp;TPG!#REF!&amp;"."&amp;TPGPAY!$C$5</f>
        <v>#REF!</v>
      </c>
      <c r="G35" s="310">
        <f t="shared" ca="1" si="0"/>
        <v>44361</v>
      </c>
      <c r="H35" s="311" t="e">
        <f>IF(TPG!#REF!&gt;0,0,-TPG!#REF!)</f>
        <v>#REF!</v>
      </c>
      <c r="I35" s="205">
        <f t="shared" ca="1" si="1"/>
        <v>44361</v>
      </c>
      <c r="J35" s="126">
        <v>3</v>
      </c>
      <c r="K35" s="126" t="b">
        <v>1</v>
      </c>
      <c r="L35" s="126" t="s">
        <v>4009</v>
      </c>
      <c r="M35" s="126" t="b">
        <v>1</v>
      </c>
      <c r="N35" s="126" t="s">
        <v>3687</v>
      </c>
      <c r="O35" s="309" t="e">
        <f>LEFT(TPG!#REF!,19)&amp;"."&amp;TPGCR!F35</f>
        <v>#REF!</v>
      </c>
      <c r="P35" s="312" t="e">
        <f>TPG!#REF!</f>
        <v>#REF!</v>
      </c>
      <c r="Q35" s="126" t="b">
        <v>1</v>
      </c>
      <c r="R35" s="126" t="b">
        <v>1</v>
      </c>
      <c r="S35" s="126" t="b">
        <v>1</v>
      </c>
    </row>
    <row r="36" spans="1:19" hidden="1" x14ac:dyDescent="0.25">
      <c r="A36" s="126" t="s">
        <v>4008</v>
      </c>
      <c r="B36" s="200">
        <v>1</v>
      </c>
      <c r="C36" s="126">
        <v>2</v>
      </c>
      <c r="D36" s="308">
        <f>TPG!J32</f>
        <v>400061</v>
      </c>
      <c r="E36" s="126" t="b">
        <v>1</v>
      </c>
      <c r="F36" s="309" t="str">
        <f>RIGHT(TPG!C32,4)&amp;"."&amp;TPG!M32&amp;"."&amp;TPG!K32&amp;"."&amp;TPGPAY!$C$5</f>
        <v>2009.TPG.I01.Jn21</v>
      </c>
      <c r="G36" s="310">
        <f t="shared" ca="1" si="0"/>
        <v>44361</v>
      </c>
      <c r="H36" s="311">
        <f>IF(TPG!X32&gt;0,0,-TPG!X32)</f>
        <v>0</v>
      </c>
      <c r="I36" s="205">
        <f t="shared" ca="1" si="1"/>
        <v>44361</v>
      </c>
      <c r="J36" s="126">
        <v>3</v>
      </c>
      <c r="K36" s="126" t="b">
        <v>1</v>
      </c>
      <c r="L36" s="126" t="s">
        <v>4009</v>
      </c>
      <c r="M36" s="126" t="b">
        <v>1</v>
      </c>
      <c r="N36" s="126" t="s">
        <v>3687</v>
      </c>
      <c r="O36" s="309" t="str">
        <f>LEFT(TPG!D32,19)&amp;"."&amp;TPGCR!F36</f>
        <v>Brunswick Park Prim.2009.TPG.I01.Jn21</v>
      </c>
      <c r="P36" s="312" t="str">
        <f>TPG!I32</f>
        <v>11294/543965</v>
      </c>
      <c r="Q36" s="126" t="b">
        <v>1</v>
      </c>
      <c r="R36" s="126" t="b">
        <v>1</v>
      </c>
      <c r="S36" s="126" t="b">
        <v>1</v>
      </c>
    </row>
    <row r="37" spans="1:19" hidden="1" x14ac:dyDescent="0.25">
      <c r="A37" s="126" t="s">
        <v>4008</v>
      </c>
      <c r="B37" s="200">
        <v>1</v>
      </c>
      <c r="C37" s="126">
        <v>2</v>
      </c>
      <c r="D37" s="308" t="e">
        <f>TPG!#REF!</f>
        <v>#REF!</v>
      </c>
      <c r="E37" s="126" t="b">
        <v>1</v>
      </c>
      <c r="F37" s="309" t="e">
        <f>RIGHT(TPG!#REF!,4)&amp;"."&amp;TPG!#REF!&amp;"."&amp;TPG!#REF!&amp;"."&amp;TPGPAY!$C$5</f>
        <v>#REF!</v>
      </c>
      <c r="G37" s="310">
        <f t="shared" ca="1" si="0"/>
        <v>44361</v>
      </c>
      <c r="H37" s="311" t="e">
        <f>IF(TPG!#REF!&gt;0,0,-TPG!#REF!)</f>
        <v>#REF!</v>
      </c>
      <c r="I37" s="205">
        <f t="shared" ca="1" si="1"/>
        <v>44361</v>
      </c>
      <c r="J37" s="126">
        <v>3</v>
      </c>
      <c r="K37" s="126" t="b">
        <v>1</v>
      </c>
      <c r="L37" s="126" t="s">
        <v>4009</v>
      </c>
      <c r="M37" s="126" t="b">
        <v>1</v>
      </c>
      <c r="N37" s="126" t="s">
        <v>3687</v>
      </c>
      <c r="O37" s="309" t="e">
        <f>LEFT(TPG!#REF!,19)&amp;"."&amp;TPGCR!F37</f>
        <v>#REF!</v>
      </c>
      <c r="P37" s="312" t="e">
        <f>TPG!#REF!</f>
        <v>#REF!</v>
      </c>
      <c r="Q37" s="126" t="b">
        <v>1</v>
      </c>
      <c r="R37" s="126" t="b">
        <v>1</v>
      </c>
      <c r="S37" s="126" t="b">
        <v>1</v>
      </c>
    </row>
    <row r="38" spans="1:19" hidden="1" x14ac:dyDescent="0.25">
      <c r="A38" s="126" t="s">
        <v>4008</v>
      </c>
      <c r="B38" s="200">
        <v>1</v>
      </c>
      <c r="C38" s="126">
        <v>2</v>
      </c>
      <c r="D38" s="308">
        <f>TPG!J33</f>
        <v>400039</v>
      </c>
      <c r="E38" s="126" t="b">
        <v>1</v>
      </c>
      <c r="F38" s="309" t="str">
        <f>RIGHT(TPG!C33,4)&amp;"."&amp;TPG!M33&amp;"."&amp;TPG!K33&amp;"."&amp;TPGPAY!$C$5</f>
        <v>3302.TPG.I01.Jn21</v>
      </c>
      <c r="G38" s="310">
        <f t="shared" ca="1" si="0"/>
        <v>44361</v>
      </c>
      <c r="H38" s="311">
        <f>IF(TPG!X33&gt;0,0,-TPG!X33)</f>
        <v>0</v>
      </c>
      <c r="I38" s="205">
        <f t="shared" ca="1" si="1"/>
        <v>44361</v>
      </c>
      <c r="J38" s="126">
        <v>3</v>
      </c>
      <c r="K38" s="126" t="b">
        <v>1</v>
      </c>
      <c r="L38" s="126" t="s">
        <v>4009</v>
      </c>
      <c r="M38" s="126" t="b">
        <v>1</v>
      </c>
      <c r="N38" s="126" t="s">
        <v>3687</v>
      </c>
      <c r="O38" s="309" t="str">
        <f>LEFT(TPG!D33,19)&amp;"."&amp;TPGCR!F38</f>
        <v>Christ Church CE Pr.3302.TPG.I01.Jn21</v>
      </c>
      <c r="P38" s="312" t="str">
        <f>TPG!I33</f>
        <v>11294/543965</v>
      </c>
      <c r="Q38" s="126" t="b">
        <v>1</v>
      </c>
      <c r="R38" s="126" t="b">
        <v>1</v>
      </c>
      <c r="S38" s="126" t="b">
        <v>1</v>
      </c>
    </row>
    <row r="39" spans="1:19" hidden="1" x14ac:dyDescent="0.25">
      <c r="A39" s="126" t="s">
        <v>4008</v>
      </c>
      <c r="B39" s="200">
        <v>1</v>
      </c>
      <c r="C39" s="126">
        <v>2</v>
      </c>
      <c r="D39" s="308" t="e">
        <f>TPG!#REF!</f>
        <v>#REF!</v>
      </c>
      <c r="E39" s="126" t="b">
        <v>1</v>
      </c>
      <c r="F39" s="309" t="e">
        <f>RIGHT(TPG!#REF!,4)&amp;"."&amp;TPG!#REF!&amp;"."&amp;TPG!#REF!&amp;"."&amp;TPGPAY!$C$5</f>
        <v>#REF!</v>
      </c>
      <c r="G39" s="310">
        <f t="shared" ca="1" si="0"/>
        <v>44361</v>
      </c>
      <c r="H39" s="311" t="e">
        <f>IF(TPG!#REF!&gt;0,0,-TPG!#REF!)</f>
        <v>#REF!</v>
      </c>
      <c r="I39" s="205">
        <f t="shared" ca="1" si="1"/>
        <v>44361</v>
      </c>
      <c r="J39" s="126">
        <v>3</v>
      </c>
      <c r="K39" s="126" t="b">
        <v>1</v>
      </c>
      <c r="L39" s="126" t="s">
        <v>4009</v>
      </c>
      <c r="M39" s="126" t="b">
        <v>1</v>
      </c>
      <c r="N39" s="126" t="s">
        <v>3687</v>
      </c>
      <c r="O39" s="309" t="e">
        <f>LEFT(TPG!#REF!,19)&amp;"."&amp;TPGCR!F39</f>
        <v>#REF!</v>
      </c>
      <c r="P39" s="312" t="e">
        <f>TPG!#REF!</f>
        <v>#REF!</v>
      </c>
      <c r="Q39" s="126" t="b">
        <v>1</v>
      </c>
      <c r="R39" s="126" t="b">
        <v>1</v>
      </c>
      <c r="S39" s="126" t="b">
        <v>1</v>
      </c>
    </row>
    <row r="40" spans="1:19" hidden="1" x14ac:dyDescent="0.25">
      <c r="A40" s="126" t="s">
        <v>4008</v>
      </c>
      <c r="B40" s="200">
        <v>1</v>
      </c>
      <c r="C40" s="126">
        <v>2</v>
      </c>
      <c r="D40" s="308">
        <f>TPG!J34</f>
        <v>400050</v>
      </c>
      <c r="E40" s="126" t="b">
        <v>1</v>
      </c>
      <c r="F40" s="309" t="str">
        <f>RIGHT(TPG!C34,4)&amp;"."&amp;TPG!M34&amp;"."&amp;TPG!K34&amp;"."&amp;TPGPAY!$C$5</f>
        <v>2014.TPG.I01.Jn21</v>
      </c>
      <c r="G40" s="310">
        <f t="shared" ca="1" si="0"/>
        <v>44361</v>
      </c>
      <c r="H40" s="311">
        <f>IF(TPG!X34&gt;0,0,-TPG!X34)</f>
        <v>0</v>
      </c>
      <c r="I40" s="205">
        <f t="shared" ca="1" si="1"/>
        <v>44361</v>
      </c>
      <c r="J40" s="126">
        <v>3</v>
      </c>
      <c r="K40" s="126" t="b">
        <v>1</v>
      </c>
      <c r="L40" s="126" t="s">
        <v>4009</v>
      </c>
      <c r="M40" s="126" t="b">
        <v>1</v>
      </c>
      <c r="N40" s="126" t="s">
        <v>3687</v>
      </c>
      <c r="O40" s="309" t="str">
        <f>LEFT(TPG!D34,19)&amp;"."&amp;TPGCR!F40</f>
        <v>Colindale School.2014.TPG.I01.Jn21</v>
      </c>
      <c r="P40" s="312" t="str">
        <f>TPG!I34</f>
        <v>11294/543965</v>
      </c>
      <c r="Q40" s="126" t="b">
        <v>1</v>
      </c>
      <c r="R40" s="126" t="b">
        <v>1</v>
      </c>
      <c r="S40" s="126" t="b">
        <v>1</v>
      </c>
    </row>
    <row r="41" spans="1:19" hidden="1" x14ac:dyDescent="0.25">
      <c r="A41" s="126" t="s">
        <v>4008</v>
      </c>
      <c r="B41" s="200">
        <v>1</v>
      </c>
      <c r="C41" s="126">
        <v>2</v>
      </c>
      <c r="D41" s="308">
        <f>TPG!J35</f>
        <v>400059</v>
      </c>
      <c r="E41" s="126" t="b">
        <v>1</v>
      </c>
      <c r="F41" s="309" t="str">
        <f>RIGHT(TPG!C35,4)&amp;"."&amp;TPG!M35&amp;"."&amp;TPG!K35&amp;"."&amp;TPGPAY!$C$5</f>
        <v>2015.TPG.I01.Jn21</v>
      </c>
      <c r="G41" s="310">
        <f t="shared" ca="1" si="0"/>
        <v>44361</v>
      </c>
      <c r="H41" s="311">
        <f>IF(TPG!X35&gt;0,0,-TPG!X35)</f>
        <v>0</v>
      </c>
      <c r="I41" s="205">
        <f t="shared" ca="1" si="1"/>
        <v>44361</v>
      </c>
      <c r="J41" s="126">
        <v>3</v>
      </c>
      <c r="K41" s="126" t="b">
        <v>1</v>
      </c>
      <c r="L41" s="126" t="s">
        <v>4009</v>
      </c>
      <c r="M41" s="126" t="b">
        <v>1</v>
      </c>
      <c r="N41" s="126" t="s">
        <v>3687</v>
      </c>
      <c r="O41" s="309" t="str">
        <f>LEFT(TPG!D35,19)&amp;"."&amp;TPGCR!F41</f>
        <v>Coppetts Wood.2015.TPG.I01.Jn21</v>
      </c>
      <c r="P41" s="312" t="str">
        <f>TPG!I35</f>
        <v>11294/543965</v>
      </c>
      <c r="Q41" s="126" t="b">
        <v>1</v>
      </c>
      <c r="R41" s="126" t="b">
        <v>1</v>
      </c>
      <c r="S41" s="126" t="b">
        <v>1</v>
      </c>
    </row>
    <row r="42" spans="1:19" hidden="1" x14ac:dyDescent="0.25">
      <c r="A42" s="126" t="s">
        <v>4008</v>
      </c>
      <c r="B42" s="200">
        <v>1</v>
      </c>
      <c r="C42" s="126">
        <v>2</v>
      </c>
      <c r="D42" s="308" t="e">
        <f>TPG!#REF!</f>
        <v>#REF!</v>
      </c>
      <c r="E42" s="126" t="b">
        <v>1</v>
      </c>
      <c r="F42" s="309" t="e">
        <f>RIGHT(TPG!#REF!,4)&amp;"."&amp;TPG!#REF!&amp;"."&amp;TPG!#REF!&amp;"."&amp;TPGPAY!$C$5</f>
        <v>#REF!</v>
      </c>
      <c r="G42" s="310">
        <f t="shared" ca="1" si="0"/>
        <v>44361</v>
      </c>
      <c r="H42" s="311" t="e">
        <f>IF(TPG!#REF!&gt;0,0,-TPG!#REF!)</f>
        <v>#REF!</v>
      </c>
      <c r="I42" s="205">
        <f t="shared" ca="1" si="1"/>
        <v>44361</v>
      </c>
      <c r="J42" s="126">
        <v>3</v>
      </c>
      <c r="K42" s="126" t="b">
        <v>1</v>
      </c>
      <c r="L42" s="126" t="s">
        <v>4009</v>
      </c>
      <c r="M42" s="126" t="b">
        <v>1</v>
      </c>
      <c r="N42" s="126" t="s">
        <v>3687</v>
      </c>
      <c r="O42" s="309" t="e">
        <f>LEFT(TPG!#REF!,19)&amp;"."&amp;TPGCR!F42</f>
        <v>#REF!</v>
      </c>
      <c r="P42" s="312" t="e">
        <f>TPG!#REF!</f>
        <v>#REF!</v>
      </c>
      <c r="Q42" s="126" t="b">
        <v>1</v>
      </c>
      <c r="R42" s="126" t="b">
        <v>1</v>
      </c>
      <c r="S42" s="126" t="b">
        <v>1</v>
      </c>
    </row>
    <row r="43" spans="1:19" hidden="1" x14ac:dyDescent="0.25">
      <c r="A43" s="126" t="s">
        <v>4008</v>
      </c>
      <c r="B43" s="200">
        <v>1</v>
      </c>
      <c r="C43" s="126">
        <v>2</v>
      </c>
      <c r="D43" s="308" t="e">
        <f>TPG!#REF!</f>
        <v>#REF!</v>
      </c>
      <c r="E43" s="126" t="b">
        <v>1</v>
      </c>
      <c r="F43" s="309" t="e">
        <f>RIGHT(TPG!#REF!,4)&amp;"."&amp;TPG!#REF!&amp;"."&amp;TPG!#REF!&amp;"."&amp;TPGPAY!$C$5</f>
        <v>#REF!</v>
      </c>
      <c r="G43" s="310">
        <f t="shared" ca="1" si="0"/>
        <v>44361</v>
      </c>
      <c r="H43" s="311" t="e">
        <f>IF(TPG!#REF!&gt;0,0,-TPG!#REF!)</f>
        <v>#REF!</v>
      </c>
      <c r="I43" s="205">
        <f t="shared" ca="1" si="1"/>
        <v>44361</v>
      </c>
      <c r="J43" s="126">
        <v>3</v>
      </c>
      <c r="K43" s="126" t="b">
        <v>1</v>
      </c>
      <c r="L43" s="126" t="s">
        <v>4009</v>
      </c>
      <c r="M43" s="126" t="b">
        <v>1</v>
      </c>
      <c r="N43" s="126" t="s">
        <v>3687</v>
      </c>
      <c r="O43" s="309" t="e">
        <f>LEFT(TPG!#REF!,19)&amp;"."&amp;TPGCR!F43</f>
        <v>#REF!</v>
      </c>
      <c r="P43" s="312" t="e">
        <f>TPG!#REF!</f>
        <v>#REF!</v>
      </c>
      <c r="Q43" s="126" t="b">
        <v>1</v>
      </c>
      <c r="R43" s="126" t="b">
        <v>1</v>
      </c>
      <c r="S43" s="126" t="b">
        <v>1</v>
      </c>
    </row>
    <row r="44" spans="1:19" hidden="1" x14ac:dyDescent="0.25">
      <c r="A44" s="126" t="s">
        <v>4008</v>
      </c>
      <c r="B44" s="200">
        <v>1</v>
      </c>
      <c r="C44" s="126">
        <v>2</v>
      </c>
      <c r="D44" s="308" t="e">
        <f>TPG!#REF!</f>
        <v>#REF!</v>
      </c>
      <c r="E44" s="126" t="b">
        <v>1</v>
      </c>
      <c r="F44" s="309" t="e">
        <f>RIGHT(TPG!#REF!,4)&amp;"."&amp;TPG!#REF!&amp;"."&amp;TPG!#REF!&amp;"."&amp;TPGPAY!$C$5</f>
        <v>#REF!</v>
      </c>
      <c r="G44" s="310">
        <f t="shared" ca="1" si="0"/>
        <v>44361</v>
      </c>
      <c r="H44" s="311" t="e">
        <f>IF(TPG!#REF!&gt;0,0,-TPG!#REF!)</f>
        <v>#REF!</v>
      </c>
      <c r="I44" s="205">
        <f t="shared" ca="1" si="1"/>
        <v>44361</v>
      </c>
      <c r="J44" s="126">
        <v>3</v>
      </c>
      <c r="K44" s="126" t="b">
        <v>1</v>
      </c>
      <c r="L44" s="126" t="s">
        <v>4009</v>
      </c>
      <c r="M44" s="126" t="b">
        <v>1</v>
      </c>
      <c r="N44" s="126" t="s">
        <v>3687</v>
      </c>
      <c r="O44" s="309" t="e">
        <f>LEFT(TPG!#REF!,19)&amp;"."&amp;TPGCR!F44</f>
        <v>#REF!</v>
      </c>
      <c r="P44" s="312" t="e">
        <f>TPG!#REF!</f>
        <v>#REF!</v>
      </c>
      <c r="Q44" s="126" t="b">
        <v>1</v>
      </c>
      <c r="R44" s="126" t="b">
        <v>1</v>
      </c>
      <c r="S44" s="126" t="b">
        <v>1</v>
      </c>
    </row>
    <row r="45" spans="1:19" hidden="1" x14ac:dyDescent="0.25">
      <c r="A45" s="126" t="s">
        <v>4008</v>
      </c>
      <c r="B45" s="200">
        <v>1</v>
      </c>
      <c r="C45" s="126">
        <v>2</v>
      </c>
      <c r="D45" s="308">
        <f>TPG!J36</f>
        <v>400036</v>
      </c>
      <c r="E45" s="126" t="b">
        <v>1</v>
      </c>
      <c r="F45" s="309" t="str">
        <f>RIGHT(TPG!C36,4)&amp;"."&amp;TPG!M36&amp;"."&amp;TPG!K36&amp;"."&amp;TPGPAY!$C$5</f>
        <v>2019.TPG.I01.Jn21</v>
      </c>
      <c r="G45" s="310">
        <f t="shared" ca="1" si="0"/>
        <v>44361</v>
      </c>
      <c r="H45" s="311">
        <f>IF(TPG!X36&gt;0,0,-TPG!X36)</f>
        <v>0</v>
      </c>
      <c r="I45" s="205">
        <f t="shared" ca="1" si="1"/>
        <v>44361</v>
      </c>
      <c r="J45" s="126">
        <v>3</v>
      </c>
      <c r="K45" s="126" t="b">
        <v>1</v>
      </c>
      <c r="L45" s="126" t="s">
        <v>4009</v>
      </c>
      <c r="M45" s="126" t="b">
        <v>1</v>
      </c>
      <c r="N45" s="126" t="s">
        <v>3687</v>
      </c>
      <c r="O45" s="309" t="str">
        <f>LEFT(TPG!D36,19)&amp;"."&amp;TPGCR!F45</f>
        <v>Deansbrook Infant S.2019.TPG.I01.Jn21</v>
      </c>
      <c r="P45" s="312" t="str">
        <f>TPG!I36</f>
        <v>11294/543965</v>
      </c>
      <c r="Q45" s="126" t="b">
        <v>1</v>
      </c>
      <c r="R45" s="126" t="b">
        <v>1</v>
      </c>
      <c r="S45" s="126" t="b">
        <v>1</v>
      </c>
    </row>
    <row r="46" spans="1:19" hidden="1" x14ac:dyDescent="0.25">
      <c r="A46" s="126" t="s">
        <v>4008</v>
      </c>
      <c r="B46" s="200">
        <v>1</v>
      </c>
      <c r="C46" s="126">
        <v>2</v>
      </c>
      <c r="D46" s="308">
        <f>TPG!J37</f>
        <v>400042</v>
      </c>
      <c r="E46" s="126" t="b">
        <v>1</v>
      </c>
      <c r="F46" s="309" t="str">
        <f>RIGHT(TPG!C37,4)&amp;"."&amp;TPG!M37&amp;"."&amp;TPG!K37&amp;"."&amp;TPGPAY!$C$5</f>
        <v>2021.TPG.I01.Jn21</v>
      </c>
      <c r="G46" s="310">
        <f t="shared" ca="1" si="0"/>
        <v>44361</v>
      </c>
      <c r="H46" s="311">
        <f>IF(TPG!X37&gt;0,0,-TPG!X37)</f>
        <v>0</v>
      </c>
      <c r="I46" s="205">
        <f t="shared" ca="1" si="1"/>
        <v>44361</v>
      </c>
      <c r="J46" s="126">
        <v>3</v>
      </c>
      <c r="K46" s="126" t="b">
        <v>1</v>
      </c>
      <c r="L46" s="126" t="s">
        <v>4009</v>
      </c>
      <c r="M46" s="126" t="b">
        <v>1</v>
      </c>
      <c r="N46" s="126" t="s">
        <v>3687</v>
      </c>
      <c r="O46" s="309" t="str">
        <f>LEFT(TPG!D37,19)&amp;"."&amp;TPGCR!F46</f>
        <v>Dollis Primary Scho.2021.TPG.I01.Jn21</v>
      </c>
      <c r="P46" s="312" t="str">
        <f>TPG!I37</f>
        <v>11294/543965</v>
      </c>
      <c r="Q46" s="126" t="b">
        <v>1</v>
      </c>
      <c r="R46" s="126" t="b">
        <v>1</v>
      </c>
      <c r="S46" s="126" t="b">
        <v>1</v>
      </c>
    </row>
    <row r="47" spans="1:19" hidden="1" x14ac:dyDescent="0.25">
      <c r="A47" s="126" t="s">
        <v>4008</v>
      </c>
      <c r="B47" s="200">
        <v>1</v>
      </c>
      <c r="C47" s="126">
        <v>2</v>
      </c>
      <c r="D47" s="308">
        <f>TPG!J38</f>
        <v>400159</v>
      </c>
      <c r="E47" s="126" t="b">
        <v>1</v>
      </c>
      <c r="F47" s="309" t="str">
        <f>RIGHT(TPG!C38,4)&amp;"."&amp;TPG!M38&amp;"."&amp;TPG!K38&amp;"."&amp;TPGPAY!$C$5</f>
        <v>2023.TPG.I01.Jn21</v>
      </c>
      <c r="G47" s="310">
        <f t="shared" ca="1" si="0"/>
        <v>44361</v>
      </c>
      <c r="H47" s="311">
        <f>IF(TPG!X38&gt;0,0,-TPG!X38)</f>
        <v>0</v>
      </c>
      <c r="I47" s="205">
        <f t="shared" ca="1" si="1"/>
        <v>44361</v>
      </c>
      <c r="J47" s="126">
        <v>3</v>
      </c>
      <c r="K47" s="126" t="b">
        <v>1</v>
      </c>
      <c r="L47" s="126" t="s">
        <v>4009</v>
      </c>
      <c r="M47" s="126" t="b">
        <v>1</v>
      </c>
      <c r="N47" s="126" t="s">
        <v>3687</v>
      </c>
      <c r="O47" s="309" t="str">
        <f>LEFT(TPG!D38,19)&amp;"."&amp;TPGCR!F47</f>
        <v>Edgware Primary Sch.2023.TPG.I01.Jn21</v>
      </c>
      <c r="P47" s="312" t="str">
        <f>TPG!I38</f>
        <v>11294/543965</v>
      </c>
      <c r="Q47" s="126" t="b">
        <v>1</v>
      </c>
      <c r="R47" s="126" t="b">
        <v>1</v>
      </c>
      <c r="S47" s="126" t="b">
        <v>1</v>
      </c>
    </row>
    <row r="48" spans="1:19" hidden="1" x14ac:dyDescent="0.25">
      <c r="A48" s="126" t="s">
        <v>4008</v>
      </c>
      <c r="B48" s="200">
        <v>1</v>
      </c>
      <c r="C48" s="126">
        <v>2</v>
      </c>
      <c r="D48" s="308">
        <f>TPG!J39</f>
        <v>400047</v>
      </c>
      <c r="E48" s="126" t="b">
        <v>1</v>
      </c>
      <c r="F48" s="309" t="str">
        <f>RIGHT(TPG!C39,4)&amp;"."&amp;TPG!M39&amp;"."&amp;TPG!K39&amp;"."&amp;TPGPAY!$C$5</f>
        <v>2024.TPG.I01.Jn21</v>
      </c>
      <c r="G48" s="310">
        <f t="shared" ca="1" si="0"/>
        <v>44361</v>
      </c>
      <c r="H48" s="311">
        <f>IF(TPG!X39&gt;0,0,-TPG!X39)</f>
        <v>0</v>
      </c>
      <c r="I48" s="205">
        <f t="shared" ca="1" si="1"/>
        <v>44361</v>
      </c>
      <c r="J48" s="126">
        <v>3</v>
      </c>
      <c r="K48" s="126" t="b">
        <v>1</v>
      </c>
      <c r="L48" s="126" t="s">
        <v>4009</v>
      </c>
      <c r="M48" s="126" t="b">
        <v>1</v>
      </c>
      <c r="N48" s="126" t="s">
        <v>3687</v>
      </c>
      <c r="O48" s="309" t="str">
        <f>LEFT(TPG!D39,19)&amp;"."&amp;TPGCR!F48</f>
        <v>Fairway Primary Sch.2024.TPG.I01.Jn21</v>
      </c>
      <c r="P48" s="312" t="str">
        <f>TPG!I39</f>
        <v>11294/543965</v>
      </c>
      <c r="Q48" s="126" t="b">
        <v>1</v>
      </c>
      <c r="R48" s="126" t="b">
        <v>1</v>
      </c>
      <c r="S48" s="126" t="b">
        <v>1</v>
      </c>
    </row>
    <row r="49" spans="1:19" hidden="1" x14ac:dyDescent="0.25">
      <c r="A49" s="126" t="s">
        <v>4008</v>
      </c>
      <c r="B49" s="200">
        <v>1</v>
      </c>
      <c r="C49" s="126">
        <v>2</v>
      </c>
      <c r="D49" s="308" t="e">
        <f>TPG!#REF!</f>
        <v>#REF!</v>
      </c>
      <c r="E49" s="126" t="b">
        <v>1</v>
      </c>
      <c r="F49" s="309" t="e">
        <f>RIGHT(TPG!#REF!,4)&amp;"."&amp;TPG!#REF!&amp;"."&amp;TPG!#REF!&amp;"."&amp;TPGPAY!$C$5</f>
        <v>#REF!</v>
      </c>
      <c r="G49" s="310">
        <f t="shared" ca="1" si="0"/>
        <v>44361</v>
      </c>
      <c r="H49" s="311" t="e">
        <f>IF(TPG!#REF!&gt;0,0,-TPG!#REF!)</f>
        <v>#REF!</v>
      </c>
      <c r="I49" s="205">
        <f t="shared" ca="1" si="1"/>
        <v>44361</v>
      </c>
      <c r="J49" s="126">
        <v>3</v>
      </c>
      <c r="K49" s="126" t="b">
        <v>1</v>
      </c>
      <c r="L49" s="126" t="s">
        <v>4009</v>
      </c>
      <c r="M49" s="126" t="b">
        <v>1</v>
      </c>
      <c r="N49" s="126" t="s">
        <v>3687</v>
      </c>
      <c r="O49" s="309" t="e">
        <f>LEFT(TPG!#REF!,19)&amp;"."&amp;TPGCR!F49</f>
        <v>#REF!</v>
      </c>
      <c r="P49" s="312" t="e">
        <f>TPG!#REF!</f>
        <v>#REF!</v>
      </c>
      <c r="Q49" s="126" t="b">
        <v>1</v>
      </c>
      <c r="R49" s="126" t="b">
        <v>1</v>
      </c>
      <c r="S49" s="126" t="b">
        <v>1</v>
      </c>
    </row>
    <row r="50" spans="1:19" hidden="1" x14ac:dyDescent="0.25">
      <c r="A50" s="126" t="s">
        <v>4008</v>
      </c>
      <c r="B50" s="200">
        <v>1</v>
      </c>
      <c r="C50" s="126">
        <v>2</v>
      </c>
      <c r="D50" s="308">
        <f>TPG!J40</f>
        <v>400082</v>
      </c>
      <c r="E50" s="126" t="b">
        <v>1</v>
      </c>
      <c r="F50" s="309" t="str">
        <f>RIGHT(TPG!C40,4)&amp;"."&amp;TPG!M40&amp;"."&amp;TPG!K40&amp;"."&amp;TPGPAY!$C$5</f>
        <v>2026.TPG.I01.Jn21</v>
      </c>
      <c r="G50" s="310">
        <f t="shared" ca="1" si="0"/>
        <v>44361</v>
      </c>
      <c r="H50" s="311">
        <f>IF(TPG!X40&gt;0,0,-TPG!X40)</f>
        <v>0</v>
      </c>
      <c r="I50" s="205">
        <f t="shared" ca="1" si="1"/>
        <v>44361</v>
      </c>
      <c r="J50" s="126">
        <v>3</v>
      </c>
      <c r="K50" s="126" t="b">
        <v>1</v>
      </c>
      <c r="L50" s="126" t="s">
        <v>4009</v>
      </c>
      <c r="M50" s="126" t="b">
        <v>1</v>
      </c>
      <c r="N50" s="126" t="s">
        <v>3687</v>
      </c>
      <c r="O50" s="309" t="str">
        <f>LEFT(TPG!D40,19)&amp;"."&amp;TPGCR!F50</f>
        <v>Frith Manor School.2026.TPG.I01.Jn21</v>
      </c>
      <c r="P50" s="312" t="str">
        <f>TPG!I40</f>
        <v>11294/543965</v>
      </c>
      <c r="Q50" s="126" t="b">
        <v>1</v>
      </c>
      <c r="R50" s="126" t="b">
        <v>1</v>
      </c>
      <c r="S50" s="126" t="b">
        <v>1</v>
      </c>
    </row>
    <row r="51" spans="1:19" hidden="1" x14ac:dyDescent="0.25">
      <c r="A51" s="126" t="s">
        <v>4008</v>
      </c>
      <c r="B51" s="200">
        <v>1</v>
      </c>
      <c r="C51" s="126">
        <v>2</v>
      </c>
      <c r="D51" s="308" t="e">
        <f>TPG!#REF!</f>
        <v>#REF!</v>
      </c>
      <c r="E51" s="126" t="b">
        <v>1</v>
      </c>
      <c r="F51" s="309" t="e">
        <f>RIGHT(TPG!#REF!,4)&amp;"."&amp;TPG!#REF!&amp;"."&amp;TPG!#REF!&amp;"."&amp;TPGPAY!$C$5</f>
        <v>#REF!</v>
      </c>
      <c r="G51" s="310">
        <f t="shared" ca="1" si="0"/>
        <v>44361</v>
      </c>
      <c r="H51" s="311" t="e">
        <f>IF(TPG!#REF!&gt;0,0,-TPG!#REF!)</f>
        <v>#REF!</v>
      </c>
      <c r="I51" s="205">
        <f t="shared" ca="1" si="1"/>
        <v>44361</v>
      </c>
      <c r="J51" s="126">
        <v>3</v>
      </c>
      <c r="K51" s="126" t="b">
        <v>1</v>
      </c>
      <c r="L51" s="126" t="s">
        <v>4009</v>
      </c>
      <c r="M51" s="126" t="b">
        <v>1</v>
      </c>
      <c r="N51" s="126" t="s">
        <v>3687</v>
      </c>
      <c r="O51" s="309" t="e">
        <f>LEFT(TPG!#REF!,19)&amp;"."&amp;TPGCR!F51</f>
        <v>#REF!</v>
      </c>
      <c r="P51" s="312" t="e">
        <f>TPG!#REF!</f>
        <v>#REF!</v>
      </c>
      <c r="Q51" s="126" t="b">
        <v>1</v>
      </c>
      <c r="R51" s="126" t="b">
        <v>1</v>
      </c>
      <c r="S51" s="126" t="b">
        <v>1</v>
      </c>
    </row>
    <row r="52" spans="1:19" hidden="1" x14ac:dyDescent="0.25">
      <c r="A52" s="126" t="s">
        <v>4008</v>
      </c>
      <c r="B52" s="200">
        <v>1</v>
      </c>
      <c r="C52" s="126">
        <v>2</v>
      </c>
      <c r="D52" s="308" t="e">
        <f>TPG!#REF!</f>
        <v>#REF!</v>
      </c>
      <c r="E52" s="126" t="b">
        <v>1</v>
      </c>
      <c r="F52" s="309" t="e">
        <f>RIGHT(TPG!#REF!,4)&amp;"."&amp;TPG!#REF!&amp;"."&amp;TPG!#REF!&amp;"."&amp;TPGPAY!$C$5</f>
        <v>#REF!</v>
      </c>
      <c r="G52" s="310">
        <f t="shared" ca="1" si="0"/>
        <v>44361</v>
      </c>
      <c r="H52" s="311" t="e">
        <f>IF(TPG!#REF!&gt;0,0,-TPG!#REF!)</f>
        <v>#REF!</v>
      </c>
      <c r="I52" s="205">
        <f t="shared" ca="1" si="1"/>
        <v>44361</v>
      </c>
      <c r="J52" s="126">
        <v>3</v>
      </c>
      <c r="K52" s="126" t="b">
        <v>1</v>
      </c>
      <c r="L52" s="126" t="s">
        <v>4009</v>
      </c>
      <c r="M52" s="126" t="b">
        <v>1</v>
      </c>
      <c r="N52" s="126" t="s">
        <v>3687</v>
      </c>
      <c r="O52" s="309" t="e">
        <f>LEFT(TPG!#REF!,19)&amp;"."&amp;TPGCR!F52</f>
        <v>#REF!</v>
      </c>
      <c r="P52" s="312" t="e">
        <f>TPG!#REF!</f>
        <v>#REF!</v>
      </c>
      <c r="Q52" s="126" t="b">
        <v>1</v>
      </c>
      <c r="R52" s="126" t="b">
        <v>1</v>
      </c>
      <c r="S52" s="126" t="b">
        <v>1</v>
      </c>
    </row>
    <row r="53" spans="1:19" hidden="1" x14ac:dyDescent="0.25">
      <c r="A53" s="126" t="s">
        <v>4008</v>
      </c>
      <c r="B53" s="200">
        <v>1</v>
      </c>
      <c r="C53" s="126">
        <v>2</v>
      </c>
      <c r="D53" s="308">
        <f>TPG!J41</f>
        <v>400035</v>
      </c>
      <c r="E53" s="126" t="b">
        <v>1</v>
      </c>
      <c r="F53" s="309" t="str">
        <f>RIGHT(TPG!C41,4)&amp;"."&amp;TPG!M41&amp;"."&amp;TPG!K41&amp;"."&amp;TPGPAY!$C$5</f>
        <v>2029.TPG.I01.Jn21</v>
      </c>
      <c r="G53" s="310">
        <f t="shared" ca="1" si="0"/>
        <v>44361</v>
      </c>
      <c r="H53" s="311">
        <f>IF(TPG!X41&gt;0,0,-TPG!X41)</f>
        <v>0</v>
      </c>
      <c r="I53" s="205">
        <f t="shared" ca="1" si="1"/>
        <v>44361</v>
      </c>
      <c r="J53" s="126">
        <v>3</v>
      </c>
      <c r="K53" s="126" t="b">
        <v>1</v>
      </c>
      <c r="L53" s="126" t="s">
        <v>4009</v>
      </c>
      <c r="M53" s="126" t="b">
        <v>1</v>
      </c>
      <c r="N53" s="126" t="s">
        <v>3687</v>
      </c>
      <c r="O53" s="309" t="str">
        <f>LEFT(TPG!D41,19)&amp;"."&amp;TPGCR!F53</f>
        <v>Goldbeaters Primary.2029.TPG.I01.Jn21</v>
      </c>
      <c r="P53" s="312" t="str">
        <f>TPG!I41</f>
        <v>11294/543965</v>
      </c>
      <c r="Q53" s="126" t="b">
        <v>1</v>
      </c>
      <c r="R53" s="126" t="b">
        <v>1</v>
      </c>
      <c r="S53" s="126" t="b">
        <v>1</v>
      </c>
    </row>
    <row r="54" spans="1:19" hidden="1" x14ac:dyDescent="0.25">
      <c r="A54" s="126" t="s">
        <v>4008</v>
      </c>
      <c r="B54" s="200">
        <v>1</v>
      </c>
      <c r="C54" s="126">
        <v>2</v>
      </c>
      <c r="D54" s="308">
        <f>TPG!J42</f>
        <v>400108</v>
      </c>
      <c r="E54" s="126" t="b">
        <v>1</v>
      </c>
      <c r="F54" s="309" t="str">
        <f>RIGHT(TPG!C42,4)&amp;"."&amp;TPG!M42&amp;"."&amp;TPG!K42&amp;"."&amp;TPGPAY!$C$5</f>
        <v>3516.TPG.I01.Jn21</v>
      </c>
      <c r="G54" s="310">
        <f t="shared" ca="1" si="0"/>
        <v>44361</v>
      </c>
      <c r="H54" s="311">
        <f>IF(TPG!X42&gt;0,0,-TPG!X42)</f>
        <v>0</v>
      </c>
      <c r="I54" s="205">
        <f t="shared" ca="1" si="1"/>
        <v>44361</v>
      </c>
      <c r="J54" s="126">
        <v>3</v>
      </c>
      <c r="K54" s="126" t="b">
        <v>1</v>
      </c>
      <c r="L54" s="126" t="s">
        <v>4009</v>
      </c>
      <c r="M54" s="126" t="b">
        <v>1</v>
      </c>
      <c r="N54" s="126" t="s">
        <v>3687</v>
      </c>
      <c r="O54" s="309" t="str">
        <f>LEFT(TPG!D42,19)&amp;"."&amp;TPGCR!F54</f>
        <v>Hasmonean Primary S.3516.TPG.I01.Jn21</v>
      </c>
      <c r="P54" s="312" t="str">
        <f>TPG!I42</f>
        <v>11294/543965</v>
      </c>
      <c r="Q54" s="126" t="b">
        <v>1</v>
      </c>
      <c r="R54" s="126" t="b">
        <v>1</v>
      </c>
      <c r="S54" s="126" t="b">
        <v>1</v>
      </c>
    </row>
    <row r="55" spans="1:19" hidden="1" x14ac:dyDescent="0.25">
      <c r="A55" s="126" t="s">
        <v>4008</v>
      </c>
      <c r="B55" s="200">
        <v>1</v>
      </c>
      <c r="C55" s="126">
        <v>2</v>
      </c>
      <c r="D55" s="308">
        <f>TPG!J43</f>
        <v>400026</v>
      </c>
      <c r="E55" s="126" t="b">
        <v>1</v>
      </c>
      <c r="F55" s="309" t="str">
        <f>RIGHT(TPG!C43,4)&amp;"."&amp;TPG!M43&amp;"."&amp;TPG!K43&amp;"."&amp;TPGPAY!$C$5</f>
        <v>2031.TPG.I01.Jn21</v>
      </c>
      <c r="G55" s="310">
        <f t="shared" ca="1" si="0"/>
        <v>44361</v>
      </c>
      <c r="H55" s="311">
        <f>IF(TPG!X43&gt;0,0,-TPG!X43)</f>
        <v>0</v>
      </c>
      <c r="I55" s="205">
        <f t="shared" ca="1" si="1"/>
        <v>44361</v>
      </c>
      <c r="J55" s="126">
        <v>3</v>
      </c>
      <c r="K55" s="126" t="b">
        <v>1</v>
      </c>
      <c r="L55" s="126" t="s">
        <v>4009</v>
      </c>
      <c r="M55" s="126" t="b">
        <v>1</v>
      </c>
      <c r="N55" s="126" t="s">
        <v>3687</v>
      </c>
      <c r="O55" s="309" t="str">
        <f>LEFT(TPG!D43,19)&amp;"."&amp;TPGCR!F55</f>
        <v>Hollickwood JMI Sch.2031.TPG.I01.Jn21</v>
      </c>
      <c r="P55" s="312" t="str">
        <f>TPG!I43</f>
        <v>11294/543965</v>
      </c>
      <c r="Q55" s="126" t="b">
        <v>1</v>
      </c>
      <c r="R55" s="126" t="b">
        <v>1</v>
      </c>
      <c r="S55" s="126" t="b">
        <v>1</v>
      </c>
    </row>
    <row r="56" spans="1:19" hidden="1" x14ac:dyDescent="0.25">
      <c r="A56" s="126" t="s">
        <v>4008</v>
      </c>
      <c r="B56" s="200">
        <v>1</v>
      </c>
      <c r="C56" s="126">
        <v>2</v>
      </c>
      <c r="D56" s="308">
        <f>TPG!J44</f>
        <v>400084</v>
      </c>
      <c r="E56" s="126" t="b">
        <v>1</v>
      </c>
      <c r="F56" s="309" t="str">
        <f>RIGHT(TPG!C44,4)&amp;"."&amp;TPG!M44&amp;"."&amp;TPG!K44&amp;"."&amp;TPGPAY!$C$5</f>
        <v>2032.TPG.I01.Jn21</v>
      </c>
      <c r="G56" s="310">
        <f t="shared" ca="1" si="0"/>
        <v>44361</v>
      </c>
      <c r="H56" s="311">
        <f>IF(TPG!X44&gt;0,0,-TPG!X44)</f>
        <v>0</v>
      </c>
      <c r="I56" s="205">
        <f t="shared" ca="1" si="1"/>
        <v>44361</v>
      </c>
      <c r="J56" s="126">
        <v>3</v>
      </c>
      <c r="K56" s="126" t="b">
        <v>1</v>
      </c>
      <c r="L56" s="126" t="s">
        <v>4009</v>
      </c>
      <c r="M56" s="126" t="b">
        <v>1</v>
      </c>
      <c r="N56" s="126" t="s">
        <v>3687</v>
      </c>
      <c r="O56" s="309" t="str">
        <f>LEFT(TPG!D44,19)&amp;"."&amp;TPGCR!F56</f>
        <v>Holly Park School.2032.TPG.I01.Jn21</v>
      </c>
      <c r="P56" s="312" t="str">
        <f>TPG!I44</f>
        <v>11294/543965</v>
      </c>
      <c r="Q56" s="126" t="b">
        <v>1</v>
      </c>
      <c r="R56" s="126" t="b">
        <v>1</v>
      </c>
      <c r="S56" s="126" t="b">
        <v>1</v>
      </c>
    </row>
    <row r="57" spans="1:19" hidden="1" x14ac:dyDescent="0.25">
      <c r="A57" s="126" t="s">
        <v>4008</v>
      </c>
      <c r="B57" s="200">
        <v>1</v>
      </c>
      <c r="C57" s="126">
        <v>2</v>
      </c>
      <c r="D57" s="308">
        <f>TPG!J45</f>
        <v>400008</v>
      </c>
      <c r="E57" s="126" t="b">
        <v>1</v>
      </c>
      <c r="F57" s="309" t="str">
        <f>RIGHT(TPG!C45,4)&amp;"."&amp;TPG!M45&amp;"."&amp;TPG!K45&amp;"."&amp;TPGPAY!$C$5</f>
        <v>3304.TPG.I01.Jn21</v>
      </c>
      <c r="G57" s="310">
        <f t="shared" ca="1" si="0"/>
        <v>44361</v>
      </c>
      <c r="H57" s="311">
        <f>IF(TPG!X45&gt;0,0,-TPG!X45)</f>
        <v>0</v>
      </c>
      <c r="I57" s="205">
        <f t="shared" ca="1" si="1"/>
        <v>44361</v>
      </c>
      <c r="J57" s="126">
        <v>3</v>
      </c>
      <c r="K57" s="126" t="b">
        <v>1</v>
      </c>
      <c r="L57" s="126" t="s">
        <v>4009</v>
      </c>
      <c r="M57" s="126" t="b">
        <v>1</v>
      </c>
      <c r="N57" s="126" t="s">
        <v>3687</v>
      </c>
      <c r="O57" s="309" t="str">
        <f>LEFT(TPG!D45,19)&amp;"."&amp;TPGCR!F57</f>
        <v>Holy Trinity School.3304.TPG.I01.Jn21</v>
      </c>
      <c r="P57" s="312" t="str">
        <f>TPG!I45</f>
        <v>11294/543965</v>
      </c>
      <c r="Q57" s="126" t="b">
        <v>1</v>
      </c>
      <c r="R57" s="126" t="b">
        <v>1</v>
      </c>
      <c r="S57" s="126" t="b">
        <v>1</v>
      </c>
    </row>
    <row r="58" spans="1:19" hidden="1" x14ac:dyDescent="0.25">
      <c r="A58" s="126" t="s">
        <v>4008</v>
      </c>
      <c r="B58" s="200">
        <v>1</v>
      </c>
      <c r="C58" s="126">
        <v>2</v>
      </c>
      <c r="D58" s="308">
        <f>TPG!J46</f>
        <v>400046</v>
      </c>
      <c r="E58" s="126" t="b">
        <v>1</v>
      </c>
      <c r="F58" s="309" t="str">
        <f>RIGHT(TPG!C46,4)&amp;"."&amp;TPG!M46&amp;"."&amp;TPG!K46&amp;"."&amp;TPGPAY!$C$5</f>
        <v>2036.TPG.I01.Jn21</v>
      </c>
      <c r="G58" s="310">
        <f t="shared" ca="1" si="0"/>
        <v>44361</v>
      </c>
      <c r="H58" s="311">
        <f>IF(TPG!X46&gt;0,0,-TPG!X46)</f>
        <v>0</v>
      </c>
      <c r="I58" s="205">
        <f t="shared" ca="1" si="1"/>
        <v>44361</v>
      </c>
      <c r="J58" s="126">
        <v>3</v>
      </c>
      <c r="K58" s="126" t="b">
        <v>1</v>
      </c>
      <c r="L58" s="126" t="s">
        <v>4009</v>
      </c>
      <c r="M58" s="126" t="b">
        <v>1</v>
      </c>
      <c r="N58" s="126" t="s">
        <v>3687</v>
      </c>
      <c r="O58" s="309" t="str">
        <f>LEFT(TPG!D46,19)&amp;"."&amp;TPGCR!F58</f>
        <v>Livingstone School.2036.TPG.I01.Jn21</v>
      </c>
      <c r="P58" s="312" t="str">
        <f>TPG!I46</f>
        <v>11294/543965</v>
      </c>
      <c r="Q58" s="126" t="b">
        <v>1</v>
      </c>
      <c r="R58" s="126" t="b">
        <v>1</v>
      </c>
      <c r="S58" s="126" t="b">
        <v>1</v>
      </c>
    </row>
    <row r="59" spans="1:19" hidden="1" x14ac:dyDescent="0.25">
      <c r="A59" s="126" t="s">
        <v>4008</v>
      </c>
      <c r="B59" s="200">
        <v>1</v>
      </c>
      <c r="C59" s="126">
        <v>2</v>
      </c>
      <c r="D59" s="308">
        <f>TPG!J47</f>
        <v>400030</v>
      </c>
      <c r="E59" s="126" t="b">
        <v>1</v>
      </c>
      <c r="F59" s="309" t="str">
        <f>RIGHT(TPG!C47,4)&amp;"."&amp;TPG!M47&amp;"."&amp;TPG!K47&amp;"."&amp;TPGPAY!$C$5</f>
        <v>2037.TPG.I01.Jn21</v>
      </c>
      <c r="G59" s="310">
        <f t="shared" ca="1" si="0"/>
        <v>44361</v>
      </c>
      <c r="H59" s="311">
        <f>IF(TPG!X47&gt;0,0,-TPG!X47)</f>
        <v>0</v>
      </c>
      <c r="I59" s="205">
        <f t="shared" ca="1" si="1"/>
        <v>44361</v>
      </c>
      <c r="J59" s="126">
        <v>3</v>
      </c>
      <c r="K59" s="126" t="b">
        <v>1</v>
      </c>
      <c r="L59" s="126" t="s">
        <v>4009</v>
      </c>
      <c r="M59" s="126" t="b">
        <v>1</v>
      </c>
      <c r="N59" s="126" t="s">
        <v>3687</v>
      </c>
      <c r="O59" s="309" t="str">
        <f>LEFT(TPG!D47,19)&amp;"."&amp;TPGCR!F59</f>
        <v>Manorside Primary S.2037.TPG.I01.Jn21</v>
      </c>
      <c r="P59" s="312" t="str">
        <f>TPG!I47</f>
        <v>11294/543965</v>
      </c>
      <c r="Q59" s="126" t="b">
        <v>1</v>
      </c>
      <c r="R59" s="126" t="b">
        <v>1</v>
      </c>
      <c r="S59" s="126" t="b">
        <v>1</v>
      </c>
    </row>
    <row r="60" spans="1:19" hidden="1" x14ac:dyDescent="0.25">
      <c r="A60" s="126" t="s">
        <v>4008</v>
      </c>
      <c r="B60" s="200">
        <v>1</v>
      </c>
      <c r="C60" s="126">
        <v>2</v>
      </c>
      <c r="D60" s="308">
        <f>TPG!J48</f>
        <v>400130</v>
      </c>
      <c r="E60" s="126" t="b">
        <v>1</v>
      </c>
      <c r="F60" s="309" t="str">
        <f>RIGHT(TPG!C48,4)&amp;"."&amp;TPG!M48&amp;"."&amp;TPG!K48&amp;"."&amp;TPGPAY!$C$5</f>
        <v>3523.TPG.I01.Jn21</v>
      </c>
      <c r="G60" s="310">
        <f t="shared" ca="1" si="0"/>
        <v>44361</v>
      </c>
      <c r="H60" s="311">
        <f>IF(TPG!X48&gt;0,0,-TPG!X48)</f>
        <v>0</v>
      </c>
      <c r="I60" s="205">
        <f t="shared" ca="1" si="1"/>
        <v>44361</v>
      </c>
      <c r="J60" s="126">
        <v>3</v>
      </c>
      <c r="K60" s="126" t="b">
        <v>1</v>
      </c>
      <c r="L60" s="126" t="s">
        <v>4009</v>
      </c>
      <c r="M60" s="126" t="b">
        <v>1</v>
      </c>
      <c r="N60" s="126" t="s">
        <v>3687</v>
      </c>
      <c r="O60" s="309" t="str">
        <f>LEFT(TPG!D48,19)&amp;"."&amp;TPGCR!F60</f>
        <v>Martin Primary Scho.3523.TPG.I01.Jn21</v>
      </c>
      <c r="P60" s="312" t="str">
        <f>TPG!I48</f>
        <v>11294/543965</v>
      </c>
      <c r="Q60" s="126" t="b">
        <v>1</v>
      </c>
      <c r="R60" s="126" t="b">
        <v>1</v>
      </c>
      <c r="S60" s="126" t="b">
        <v>1</v>
      </c>
    </row>
    <row r="61" spans="1:19" hidden="1" x14ac:dyDescent="0.25">
      <c r="A61" s="126" t="s">
        <v>4008</v>
      </c>
      <c r="B61" s="200">
        <v>1</v>
      </c>
      <c r="C61" s="126">
        <v>2</v>
      </c>
      <c r="D61" s="308">
        <f>TPG!J49</f>
        <v>400112</v>
      </c>
      <c r="E61" s="126" t="b">
        <v>1</v>
      </c>
      <c r="F61" s="309" t="str">
        <f>RIGHT(TPG!C49,4)&amp;"."&amp;TPG!M49&amp;"."&amp;TPG!K49&amp;"."&amp;TPGPAY!$C$5</f>
        <v>5948.TPG.I01.Jn21</v>
      </c>
      <c r="G61" s="310">
        <f t="shared" ca="1" si="0"/>
        <v>44361</v>
      </c>
      <c r="H61" s="311">
        <f>IF(TPG!X49&gt;0,0,-TPG!X49)</f>
        <v>0</v>
      </c>
      <c r="I61" s="205">
        <f t="shared" ca="1" si="1"/>
        <v>44361</v>
      </c>
      <c r="J61" s="126">
        <v>3</v>
      </c>
      <c r="K61" s="126" t="b">
        <v>1</v>
      </c>
      <c r="L61" s="126" t="s">
        <v>4009</v>
      </c>
      <c r="M61" s="126" t="b">
        <v>1</v>
      </c>
      <c r="N61" s="126" t="s">
        <v>3687</v>
      </c>
      <c r="O61" s="309" t="str">
        <f>LEFT(TPG!D49,19)&amp;"."&amp;TPGCR!F61</f>
        <v>Mathilda Marks-Kenn.5948.TPG.I01.Jn21</v>
      </c>
      <c r="P61" s="312" t="str">
        <f>TPG!I49</f>
        <v>11294/543965</v>
      </c>
      <c r="Q61" s="126" t="b">
        <v>1</v>
      </c>
      <c r="R61" s="126" t="b">
        <v>1</v>
      </c>
      <c r="S61" s="126" t="b">
        <v>1</v>
      </c>
    </row>
    <row r="62" spans="1:19" hidden="1" x14ac:dyDescent="0.25">
      <c r="A62" s="126" t="s">
        <v>4008</v>
      </c>
      <c r="B62" s="200">
        <v>1</v>
      </c>
      <c r="C62" s="126">
        <v>2</v>
      </c>
      <c r="D62" s="308">
        <f>TPG!J50</f>
        <v>400110</v>
      </c>
      <c r="E62" s="126" t="b">
        <v>1</v>
      </c>
      <c r="F62" s="309" t="str">
        <f>RIGHT(TPG!C50,4)&amp;"."&amp;TPG!M50&amp;"."&amp;TPG!K50&amp;"."&amp;TPGPAY!$C$5</f>
        <v>5949.TPG.I01.Jn21</v>
      </c>
      <c r="G62" s="310">
        <f t="shared" ca="1" si="0"/>
        <v>44361</v>
      </c>
      <c r="H62" s="311">
        <f>IF(TPG!X50&gt;0,0,-TPG!X50)</f>
        <v>0</v>
      </c>
      <c r="I62" s="205">
        <f t="shared" ca="1" si="1"/>
        <v>44361</v>
      </c>
      <c r="J62" s="126">
        <v>3</v>
      </c>
      <c r="K62" s="126" t="b">
        <v>1</v>
      </c>
      <c r="L62" s="126" t="s">
        <v>4009</v>
      </c>
      <c r="M62" s="126" t="b">
        <v>1</v>
      </c>
      <c r="N62" s="126" t="s">
        <v>3687</v>
      </c>
      <c r="O62" s="309" t="str">
        <f>LEFT(TPG!D50,19)&amp;"."&amp;TPGCR!F62</f>
        <v>Menorah Foundation .5949.TPG.I01.Jn21</v>
      </c>
      <c r="P62" s="312" t="str">
        <f>TPG!I50</f>
        <v>11294/543965</v>
      </c>
      <c r="Q62" s="126" t="b">
        <v>1</v>
      </c>
      <c r="R62" s="126" t="b">
        <v>1</v>
      </c>
      <c r="S62" s="126" t="b">
        <v>1</v>
      </c>
    </row>
    <row r="63" spans="1:19" hidden="1" x14ac:dyDescent="0.25">
      <c r="A63" s="126" t="s">
        <v>4008</v>
      </c>
      <c r="B63" s="200">
        <v>1</v>
      </c>
      <c r="C63" s="126">
        <v>2</v>
      </c>
      <c r="D63" s="308">
        <f>TPG!J51</f>
        <v>400007</v>
      </c>
      <c r="E63" s="126" t="b">
        <v>1</v>
      </c>
      <c r="F63" s="309" t="str">
        <f>RIGHT(TPG!C51,4)&amp;"."&amp;TPG!M51&amp;"."&amp;TPG!K51&amp;"."&amp;TPGPAY!$C$5</f>
        <v>3513.TPG.I01.Jn21</v>
      </c>
      <c r="G63" s="310">
        <f t="shared" ca="1" si="0"/>
        <v>44361</v>
      </c>
      <c r="H63" s="311">
        <f>IF(TPG!X51&gt;0,0,-TPG!X51)</f>
        <v>0</v>
      </c>
      <c r="I63" s="205">
        <f t="shared" ca="1" si="1"/>
        <v>44361</v>
      </c>
      <c r="J63" s="126">
        <v>3</v>
      </c>
      <c r="K63" s="126" t="b">
        <v>1</v>
      </c>
      <c r="L63" s="126" t="s">
        <v>4009</v>
      </c>
      <c r="M63" s="126" t="b">
        <v>1</v>
      </c>
      <c r="N63" s="126" t="s">
        <v>3687</v>
      </c>
      <c r="O63" s="309" t="str">
        <f>LEFT(TPG!D51,19)&amp;"."&amp;TPGCR!F63</f>
        <v>Menorah Primary Sch.3513.TPG.I01.Jn21</v>
      </c>
      <c r="P63" s="312" t="str">
        <f>TPG!I51</f>
        <v>11294/543965</v>
      </c>
      <c r="Q63" s="126" t="b">
        <v>1</v>
      </c>
      <c r="R63" s="126" t="b">
        <v>1</v>
      </c>
      <c r="S63" s="126" t="b">
        <v>1</v>
      </c>
    </row>
    <row r="64" spans="1:19" hidden="1" x14ac:dyDescent="0.25">
      <c r="A64" s="126" t="s">
        <v>4008</v>
      </c>
      <c r="B64" s="200">
        <v>1</v>
      </c>
      <c r="C64" s="126">
        <v>2</v>
      </c>
      <c r="D64" s="308" t="e">
        <f>TPG!#REF!</f>
        <v>#REF!</v>
      </c>
      <c r="E64" s="126" t="b">
        <v>1</v>
      </c>
      <c r="F64" s="309" t="e">
        <f>RIGHT(TPG!#REF!,4)&amp;"."&amp;TPG!#REF!&amp;"."&amp;TPG!#REF!&amp;"."&amp;TPGPAY!$C$5</f>
        <v>#REF!</v>
      </c>
      <c r="G64" s="310">
        <f t="shared" ca="1" si="0"/>
        <v>44361</v>
      </c>
      <c r="H64" s="311" t="e">
        <f>IF(TPG!#REF!&gt;0,0,-TPG!#REF!)</f>
        <v>#REF!</v>
      </c>
      <c r="I64" s="205">
        <f t="shared" ca="1" si="1"/>
        <v>44361</v>
      </c>
      <c r="J64" s="126">
        <v>3</v>
      </c>
      <c r="K64" s="126" t="b">
        <v>1</v>
      </c>
      <c r="L64" s="126" t="s">
        <v>4009</v>
      </c>
      <c r="M64" s="126" t="b">
        <v>1</v>
      </c>
      <c r="N64" s="126" t="s">
        <v>3687</v>
      </c>
      <c r="O64" s="309" t="e">
        <f>LEFT(TPG!#REF!,19)&amp;"."&amp;TPGCR!F64</f>
        <v>#REF!</v>
      </c>
      <c r="P64" s="312" t="e">
        <f>TPG!#REF!</f>
        <v>#REF!</v>
      </c>
      <c r="Q64" s="126" t="b">
        <v>1</v>
      </c>
      <c r="R64" s="126" t="b">
        <v>1</v>
      </c>
      <c r="S64" s="126" t="b">
        <v>1</v>
      </c>
    </row>
    <row r="65" spans="1:19" hidden="1" x14ac:dyDescent="0.25">
      <c r="A65" s="126" t="s">
        <v>4008</v>
      </c>
      <c r="B65" s="200">
        <v>1</v>
      </c>
      <c r="C65" s="126">
        <v>2</v>
      </c>
      <c r="D65" s="308" t="e">
        <f>TPG!#REF!</f>
        <v>#REF!</v>
      </c>
      <c r="E65" s="126" t="b">
        <v>1</v>
      </c>
      <c r="F65" s="309" t="e">
        <f>RIGHT(TPG!#REF!,4)&amp;"."&amp;TPG!#REF!&amp;"."&amp;TPG!#REF!&amp;"."&amp;TPGPAY!$C$5</f>
        <v>#REF!</v>
      </c>
      <c r="G65" s="310">
        <f t="shared" ca="1" si="0"/>
        <v>44361</v>
      </c>
      <c r="H65" s="311" t="e">
        <f>IF(TPG!#REF!&gt;0,0,-TPG!#REF!)</f>
        <v>#REF!</v>
      </c>
      <c r="I65" s="205">
        <f t="shared" ca="1" si="1"/>
        <v>44361</v>
      </c>
      <c r="J65" s="126">
        <v>3</v>
      </c>
      <c r="K65" s="126" t="b">
        <v>1</v>
      </c>
      <c r="L65" s="126" t="s">
        <v>4009</v>
      </c>
      <c r="M65" s="126" t="b">
        <v>1</v>
      </c>
      <c r="N65" s="126" t="s">
        <v>3687</v>
      </c>
      <c r="O65" s="309" t="e">
        <f>LEFT(TPG!#REF!,19)&amp;"."&amp;TPGCR!F65</f>
        <v>#REF!</v>
      </c>
      <c r="P65" s="312" t="e">
        <f>TPG!#REF!</f>
        <v>#REF!</v>
      </c>
      <c r="Q65" s="126" t="b">
        <v>1</v>
      </c>
      <c r="R65" s="126" t="b">
        <v>1</v>
      </c>
      <c r="S65" s="126" t="b">
        <v>1</v>
      </c>
    </row>
    <row r="66" spans="1:19" hidden="1" x14ac:dyDescent="0.25">
      <c r="A66" s="126" t="s">
        <v>4008</v>
      </c>
      <c r="B66" s="200">
        <v>1</v>
      </c>
      <c r="C66" s="126">
        <v>2</v>
      </c>
      <c r="D66" s="308" t="e">
        <f>TPG!#REF!</f>
        <v>#REF!</v>
      </c>
      <c r="E66" s="126" t="b">
        <v>1</v>
      </c>
      <c r="F66" s="309" t="e">
        <f>RIGHT(TPG!#REF!,4)&amp;"."&amp;TPG!#REF!&amp;"."&amp;TPG!#REF!&amp;"."&amp;TPGPAY!$C$5</f>
        <v>#REF!</v>
      </c>
      <c r="G66" s="310">
        <f t="shared" ca="1" si="0"/>
        <v>44361</v>
      </c>
      <c r="H66" s="311" t="e">
        <f>IF(TPG!#REF!&gt;0,0,-TPG!#REF!)</f>
        <v>#REF!</v>
      </c>
      <c r="I66" s="205">
        <f t="shared" ca="1" si="1"/>
        <v>44361</v>
      </c>
      <c r="J66" s="126">
        <v>3</v>
      </c>
      <c r="K66" s="126" t="b">
        <v>1</v>
      </c>
      <c r="L66" s="126" t="s">
        <v>4009</v>
      </c>
      <c r="M66" s="126" t="b">
        <v>1</v>
      </c>
      <c r="N66" s="126" t="s">
        <v>3687</v>
      </c>
      <c r="O66" s="309" t="e">
        <f>LEFT(TPG!#REF!,19)&amp;"."&amp;TPGCR!F66</f>
        <v>#REF!</v>
      </c>
      <c r="P66" s="312" t="e">
        <f>TPG!#REF!</f>
        <v>#REF!</v>
      </c>
      <c r="Q66" s="126" t="b">
        <v>1</v>
      </c>
      <c r="R66" s="126" t="b">
        <v>1</v>
      </c>
      <c r="S66" s="126" t="b">
        <v>1</v>
      </c>
    </row>
    <row r="67" spans="1:19" hidden="1" x14ac:dyDescent="0.25">
      <c r="A67" s="126" t="s">
        <v>4008</v>
      </c>
      <c r="B67" s="200">
        <v>1</v>
      </c>
      <c r="C67" s="126">
        <v>2</v>
      </c>
      <c r="D67" s="308" t="e">
        <f>TPG!#REF!</f>
        <v>#REF!</v>
      </c>
      <c r="E67" s="126" t="b">
        <v>1</v>
      </c>
      <c r="F67" s="309" t="e">
        <f>RIGHT(TPG!#REF!,4)&amp;"."&amp;TPG!#REF!&amp;"."&amp;TPG!#REF!&amp;"."&amp;TPGPAY!$C$5</f>
        <v>#REF!</v>
      </c>
      <c r="G67" s="310">
        <f t="shared" ca="1" si="0"/>
        <v>44361</v>
      </c>
      <c r="H67" s="311" t="e">
        <f>IF(TPG!#REF!&gt;0,0,-TPG!#REF!)</f>
        <v>#REF!</v>
      </c>
      <c r="I67" s="205">
        <f t="shared" ca="1" si="1"/>
        <v>44361</v>
      </c>
      <c r="J67" s="126">
        <v>3</v>
      </c>
      <c r="K67" s="126" t="b">
        <v>1</v>
      </c>
      <c r="L67" s="126" t="s">
        <v>4009</v>
      </c>
      <c r="M67" s="126" t="b">
        <v>1</v>
      </c>
      <c r="N67" s="126" t="s">
        <v>3687</v>
      </c>
      <c r="O67" s="309" t="e">
        <f>LEFT(TPG!#REF!,19)&amp;"."&amp;TPGCR!F67</f>
        <v>#REF!</v>
      </c>
      <c r="P67" s="312" t="e">
        <f>TPG!#REF!</f>
        <v>#REF!</v>
      </c>
      <c r="Q67" s="126" t="b">
        <v>1</v>
      </c>
      <c r="R67" s="126" t="b">
        <v>1</v>
      </c>
      <c r="S67" s="126" t="b">
        <v>1</v>
      </c>
    </row>
    <row r="68" spans="1:19" hidden="1" x14ac:dyDescent="0.25">
      <c r="A68" s="126" t="s">
        <v>4008</v>
      </c>
      <c r="B68" s="200">
        <v>1</v>
      </c>
      <c r="C68" s="126">
        <v>2</v>
      </c>
      <c r="D68" s="308">
        <f>TPG!J52</f>
        <v>158733</v>
      </c>
      <c r="E68" s="126" t="b">
        <v>1</v>
      </c>
      <c r="F68" s="309" t="str">
        <f>RIGHT(TPG!C52,4)&amp;"."&amp;TPG!M52&amp;"."&amp;TPG!K52&amp;"."&amp;TPGPAY!$C$5</f>
        <v>2053.TPG.I01.Jn21</v>
      </c>
      <c r="G68" s="310">
        <f t="shared" ca="1" si="0"/>
        <v>44361</v>
      </c>
      <c r="H68" s="311">
        <f>IF(TPG!X52&gt;0,0,-TPG!X52)</f>
        <v>0</v>
      </c>
      <c r="I68" s="205">
        <f t="shared" ca="1" si="1"/>
        <v>44361</v>
      </c>
      <c r="J68" s="126">
        <v>3</v>
      </c>
      <c r="K68" s="126" t="b">
        <v>1</v>
      </c>
      <c r="L68" s="126" t="s">
        <v>4009</v>
      </c>
      <c r="M68" s="126" t="b">
        <v>1</v>
      </c>
      <c r="N68" s="126" t="s">
        <v>3687</v>
      </c>
      <c r="O68" s="309" t="str">
        <f>LEFT(TPG!D52,19)&amp;"."&amp;TPGCR!F68</f>
        <v>Noam Primary School.2053.TPG.I01.Jn21</v>
      </c>
      <c r="P68" s="312" t="str">
        <f>TPG!I52</f>
        <v>11294/543965</v>
      </c>
      <c r="Q68" s="126" t="b">
        <v>1</v>
      </c>
      <c r="R68" s="126" t="b">
        <v>1</v>
      </c>
      <c r="S68" s="126" t="b">
        <v>1</v>
      </c>
    </row>
    <row r="69" spans="1:19" hidden="1" x14ac:dyDescent="0.25">
      <c r="A69" s="126" t="s">
        <v>4008</v>
      </c>
      <c r="B69" s="200">
        <v>1</v>
      </c>
      <c r="C69" s="126">
        <v>2</v>
      </c>
      <c r="D69" s="308">
        <f>TPG!J53</f>
        <v>400089</v>
      </c>
      <c r="E69" s="126" t="b">
        <v>1</v>
      </c>
      <c r="F69" s="309" t="str">
        <f>RIGHT(TPG!C53,4)&amp;"."&amp;TPG!M53&amp;"."&amp;TPG!K53&amp;"."&amp;TPGPAY!$C$5</f>
        <v>2045.TPG.I01.Jn21</v>
      </c>
      <c r="G69" s="310">
        <f t="shared" ca="1" si="0"/>
        <v>44361</v>
      </c>
      <c r="H69" s="311">
        <f>IF(TPG!X53&gt;0,0,-TPG!X53)</f>
        <v>0</v>
      </c>
      <c r="I69" s="205">
        <f t="shared" ca="1" si="1"/>
        <v>44361</v>
      </c>
      <c r="J69" s="126">
        <v>3</v>
      </c>
      <c r="K69" s="126" t="b">
        <v>1</v>
      </c>
      <c r="L69" s="126" t="s">
        <v>4009</v>
      </c>
      <c r="M69" s="126" t="b">
        <v>1</v>
      </c>
      <c r="N69" s="126" t="s">
        <v>3687</v>
      </c>
      <c r="O69" s="309" t="str">
        <f>LEFT(TPG!D53,19)&amp;"."&amp;TPGCR!F69</f>
        <v>Northside School.2045.TPG.I01.Jn21</v>
      </c>
      <c r="P69" s="312" t="str">
        <f>TPG!I53</f>
        <v>11294/543965</v>
      </c>
      <c r="Q69" s="126" t="b">
        <v>1</v>
      </c>
      <c r="R69" s="126" t="b">
        <v>1</v>
      </c>
      <c r="S69" s="126" t="b">
        <v>1</v>
      </c>
    </row>
    <row r="70" spans="1:19" hidden="1" x14ac:dyDescent="0.25">
      <c r="A70" s="126" t="s">
        <v>4008</v>
      </c>
      <c r="B70" s="200">
        <v>1</v>
      </c>
      <c r="C70" s="126">
        <v>2</v>
      </c>
      <c r="D70" s="308">
        <f>TPG!J54</f>
        <v>400113</v>
      </c>
      <c r="E70" s="126" t="b">
        <v>1</v>
      </c>
      <c r="F70" s="309" t="str">
        <f>RIGHT(TPG!C54,4)&amp;"."&amp;TPG!M54&amp;"."&amp;TPG!K54&amp;"."&amp;TPGPAY!$C$5</f>
        <v>2077.TPG.I01.Jn21</v>
      </c>
      <c r="G70" s="310">
        <f t="shared" ca="1" si="0"/>
        <v>44361</v>
      </c>
      <c r="H70" s="311">
        <f>IF(TPG!X54&gt;0,0,-TPG!X54)</f>
        <v>0</v>
      </c>
      <c r="I70" s="205">
        <f t="shared" ca="1" si="1"/>
        <v>44361</v>
      </c>
      <c r="J70" s="126">
        <v>3</v>
      </c>
      <c r="K70" s="126" t="b">
        <v>1</v>
      </c>
      <c r="L70" s="126" t="s">
        <v>4009</v>
      </c>
      <c r="M70" s="126" t="b">
        <v>1</v>
      </c>
      <c r="N70" s="126" t="s">
        <v>3687</v>
      </c>
      <c r="O70" s="309" t="str">
        <f>LEFT(TPG!D54,19)&amp;"."&amp;TPGCR!F70</f>
        <v>Orion Primary Schoo.2077.TPG.I01.Jn21</v>
      </c>
      <c r="P70" s="312" t="str">
        <f>TPG!I54</f>
        <v>11294/543965</v>
      </c>
      <c r="Q70" s="126" t="b">
        <v>1</v>
      </c>
      <c r="R70" s="126" t="b">
        <v>1</v>
      </c>
      <c r="S70" s="126" t="b">
        <v>1</v>
      </c>
    </row>
    <row r="71" spans="1:19" hidden="1" x14ac:dyDescent="0.25">
      <c r="A71" s="126" t="s">
        <v>4008</v>
      </c>
      <c r="B71" s="200">
        <v>1</v>
      </c>
      <c r="C71" s="126">
        <v>2</v>
      </c>
      <c r="D71" s="308" t="e">
        <f>TPG!#REF!</f>
        <v>#REF!</v>
      </c>
      <c r="E71" s="126" t="b">
        <v>1</v>
      </c>
      <c r="F71" s="309" t="e">
        <f>RIGHT(TPG!#REF!,4)&amp;"."&amp;TPG!#REF!&amp;"."&amp;TPG!#REF!&amp;"."&amp;TPGPAY!$C$5</f>
        <v>#REF!</v>
      </c>
      <c r="G71" s="310">
        <f t="shared" ca="1" si="0"/>
        <v>44361</v>
      </c>
      <c r="H71" s="311" t="e">
        <f>IF(TPG!#REF!&gt;0,0,-TPG!#REF!)</f>
        <v>#REF!</v>
      </c>
      <c r="I71" s="205">
        <f t="shared" ca="1" si="1"/>
        <v>44361</v>
      </c>
      <c r="J71" s="126">
        <v>3</v>
      </c>
      <c r="K71" s="126" t="b">
        <v>1</v>
      </c>
      <c r="L71" s="126" t="s">
        <v>4009</v>
      </c>
      <c r="M71" s="126" t="b">
        <v>1</v>
      </c>
      <c r="N71" s="126" t="s">
        <v>3687</v>
      </c>
      <c r="O71" s="309" t="e">
        <f>LEFT(TPG!#REF!,19)&amp;"."&amp;TPGCR!F71</f>
        <v>#REF!</v>
      </c>
      <c r="P71" s="312" t="e">
        <f>TPG!#REF!</f>
        <v>#REF!</v>
      </c>
      <c r="Q71" s="126" t="b">
        <v>1</v>
      </c>
      <c r="R71" s="126" t="b">
        <v>1</v>
      </c>
      <c r="S71" s="126" t="b">
        <v>1</v>
      </c>
    </row>
    <row r="72" spans="1:19" hidden="1" x14ac:dyDescent="0.25">
      <c r="A72" s="126" t="s">
        <v>4008</v>
      </c>
      <c r="B72" s="200">
        <v>1</v>
      </c>
      <c r="C72" s="126">
        <v>2</v>
      </c>
      <c r="D72" s="308">
        <f>TPG!J55</f>
        <v>400003</v>
      </c>
      <c r="E72" s="126" t="b">
        <v>1</v>
      </c>
      <c r="F72" s="309" t="str">
        <f>RIGHT(TPG!C55,4)&amp;"."&amp;TPG!M55&amp;"."&amp;TPG!K55&amp;"."&amp;TPGPAY!$C$5</f>
        <v>3501.TPG.I01.Jn21</v>
      </c>
      <c r="G72" s="310">
        <f t="shared" ca="1" si="0"/>
        <v>44361</v>
      </c>
      <c r="H72" s="311">
        <f>IF(TPG!X55&gt;0,0,-TPG!X55)</f>
        <v>0</v>
      </c>
      <c r="I72" s="205">
        <f t="shared" ca="1" si="1"/>
        <v>44361</v>
      </c>
      <c r="J72" s="126">
        <v>3</v>
      </c>
      <c r="K72" s="126" t="b">
        <v>1</v>
      </c>
      <c r="L72" s="126" t="s">
        <v>4009</v>
      </c>
      <c r="M72" s="126" t="b">
        <v>1</v>
      </c>
      <c r="N72" s="126" t="s">
        <v>3687</v>
      </c>
      <c r="O72" s="309" t="str">
        <f>LEFT(TPG!D55,19)&amp;"."&amp;TPGCR!F72</f>
        <v>Our Lady of Lourdes.3501.TPG.I01.Jn21</v>
      </c>
      <c r="P72" s="312" t="str">
        <f>TPG!I55</f>
        <v>11294/543965</v>
      </c>
      <c r="Q72" s="126" t="b">
        <v>1</v>
      </c>
      <c r="R72" s="126" t="b">
        <v>1</v>
      </c>
      <c r="S72" s="126" t="b">
        <v>1</v>
      </c>
    </row>
    <row r="73" spans="1:19" hidden="1" x14ac:dyDescent="0.25">
      <c r="A73" s="126" t="s">
        <v>4008</v>
      </c>
      <c r="B73" s="200">
        <v>1</v>
      </c>
      <c r="C73" s="126">
        <v>2</v>
      </c>
      <c r="D73" s="308" t="e">
        <f>TPG!#REF!</f>
        <v>#REF!</v>
      </c>
      <c r="E73" s="126" t="b">
        <v>1</v>
      </c>
      <c r="F73" s="309" t="e">
        <f>RIGHT(TPG!#REF!,4)&amp;"."&amp;TPG!#REF!&amp;"."&amp;TPG!#REF!&amp;"."&amp;TPGPAY!$C$5</f>
        <v>#REF!</v>
      </c>
      <c r="G73" s="310">
        <f t="shared" ca="1" si="0"/>
        <v>44361</v>
      </c>
      <c r="H73" s="311" t="e">
        <f>IF(TPG!#REF!&gt;0,0,-TPG!#REF!)</f>
        <v>#REF!</v>
      </c>
      <c r="I73" s="205">
        <f t="shared" ca="1" si="1"/>
        <v>44361</v>
      </c>
      <c r="J73" s="126">
        <v>3</v>
      </c>
      <c r="K73" s="126" t="b">
        <v>1</v>
      </c>
      <c r="L73" s="126" t="s">
        <v>4009</v>
      </c>
      <c r="M73" s="126" t="b">
        <v>1</v>
      </c>
      <c r="N73" s="126" t="s">
        <v>3687</v>
      </c>
      <c r="O73" s="309" t="e">
        <f>LEFT(TPG!#REF!,19)&amp;"."&amp;TPGCR!F73</f>
        <v>#REF!</v>
      </c>
      <c r="P73" s="312" t="e">
        <f>TPG!#REF!</f>
        <v>#REF!</v>
      </c>
      <c r="Q73" s="126" t="b">
        <v>1</v>
      </c>
      <c r="R73" s="126" t="b">
        <v>1</v>
      </c>
      <c r="S73" s="126" t="b">
        <v>1</v>
      </c>
    </row>
    <row r="74" spans="1:19" hidden="1" x14ac:dyDescent="0.25">
      <c r="A74" s="126" t="s">
        <v>4008</v>
      </c>
      <c r="B74" s="200">
        <v>1</v>
      </c>
      <c r="C74" s="126">
        <v>2</v>
      </c>
      <c r="D74" s="308">
        <f>TPG!J56</f>
        <v>400012</v>
      </c>
      <c r="E74" s="126" t="b">
        <v>1</v>
      </c>
      <c r="F74" s="309" t="str">
        <f>RIGHT(TPG!C56,4)&amp;"."&amp;TPG!M56&amp;"."&amp;TPG!K56&amp;"."&amp;TPGPAY!$C$5</f>
        <v>2071.TPG.I01.Jn21</v>
      </c>
      <c r="G74" s="310">
        <f t="shared" ca="1" si="0"/>
        <v>44361</v>
      </c>
      <c r="H74" s="311">
        <f>IF(TPG!X56&gt;0,0,-TPG!X56)</f>
        <v>0</v>
      </c>
      <c r="I74" s="205">
        <f t="shared" ca="1" si="1"/>
        <v>44361</v>
      </c>
      <c r="J74" s="126">
        <v>3</v>
      </c>
      <c r="K74" s="126" t="b">
        <v>1</v>
      </c>
      <c r="L74" s="126" t="s">
        <v>4009</v>
      </c>
      <c r="M74" s="126" t="b">
        <v>1</v>
      </c>
      <c r="N74" s="126" t="s">
        <v>3687</v>
      </c>
      <c r="O74" s="309" t="str">
        <f>LEFT(TPG!D56,19)&amp;"."&amp;TPGCR!F74</f>
        <v>Queenswell Infant a.2071.TPG.I01.Jn21</v>
      </c>
      <c r="P74" s="312" t="str">
        <f>TPG!I56</f>
        <v>11294/543965</v>
      </c>
      <c r="Q74" s="126" t="b">
        <v>1</v>
      </c>
      <c r="R74" s="126" t="b">
        <v>1</v>
      </c>
      <c r="S74" s="126" t="b">
        <v>1</v>
      </c>
    </row>
    <row r="75" spans="1:19" hidden="1" x14ac:dyDescent="0.25">
      <c r="A75" s="126" t="s">
        <v>4008</v>
      </c>
      <c r="B75" s="200">
        <v>1</v>
      </c>
      <c r="C75" s="126">
        <v>2</v>
      </c>
      <c r="D75" s="308" t="e">
        <f>TPG!#REF!</f>
        <v>#REF!</v>
      </c>
      <c r="E75" s="126" t="b">
        <v>1</v>
      </c>
      <c r="F75" s="309" t="e">
        <f>RIGHT(TPG!#REF!,4)&amp;"."&amp;TPG!#REF!&amp;"."&amp;TPG!#REF!&amp;"."&amp;TPGPAY!$C$5</f>
        <v>#REF!</v>
      </c>
      <c r="G75" s="310">
        <f t="shared" ca="1" si="0"/>
        <v>44361</v>
      </c>
      <c r="H75" s="311" t="e">
        <f>IF(TPG!#REF!&gt;0,0,-TPG!#REF!)</f>
        <v>#REF!</v>
      </c>
      <c r="I75" s="205">
        <f t="shared" ca="1" si="1"/>
        <v>44361</v>
      </c>
      <c r="J75" s="126">
        <v>3</v>
      </c>
      <c r="K75" s="126" t="b">
        <v>1</v>
      </c>
      <c r="L75" s="126" t="s">
        <v>4009</v>
      </c>
      <c r="M75" s="126" t="b">
        <v>1</v>
      </c>
      <c r="N75" s="126" t="s">
        <v>3687</v>
      </c>
      <c r="O75" s="309" t="e">
        <f>LEFT(TPG!#REF!,19)&amp;"."&amp;TPGCR!F75</f>
        <v>#REF!</v>
      </c>
      <c r="P75" s="312" t="e">
        <f>TPG!#REF!</f>
        <v>#REF!</v>
      </c>
      <c r="Q75" s="126" t="b">
        <v>1</v>
      </c>
      <c r="R75" s="126" t="b">
        <v>1</v>
      </c>
      <c r="S75" s="126" t="b">
        <v>1</v>
      </c>
    </row>
    <row r="76" spans="1:19" hidden="1" x14ac:dyDescent="0.25">
      <c r="A76" s="126" t="s">
        <v>4008</v>
      </c>
      <c r="B76" s="200">
        <v>1</v>
      </c>
      <c r="C76" s="126">
        <v>2</v>
      </c>
      <c r="D76" s="308">
        <f>TPG!J57</f>
        <v>400093</v>
      </c>
      <c r="E76" s="126" t="b">
        <v>1</v>
      </c>
      <c r="F76" s="309" t="str">
        <f>RIGHT(TPG!C57,4)&amp;"."&amp;TPG!M57&amp;"."&amp;TPG!K57&amp;"."&amp;TPGPAY!$C$5</f>
        <v>3512.TPG.I01.Jn21</v>
      </c>
      <c r="G76" s="310">
        <f t="shared" ca="1" si="0"/>
        <v>44361</v>
      </c>
      <c r="H76" s="311">
        <f>IF(TPG!X57&gt;0,0,-TPG!X57)</f>
        <v>0</v>
      </c>
      <c r="I76" s="205">
        <f t="shared" ca="1" si="1"/>
        <v>44361</v>
      </c>
      <c r="J76" s="126">
        <v>3</v>
      </c>
      <c r="K76" s="126" t="b">
        <v>1</v>
      </c>
      <c r="L76" s="126" t="s">
        <v>4009</v>
      </c>
      <c r="M76" s="126" t="b">
        <v>1</v>
      </c>
      <c r="N76" s="126" t="s">
        <v>3687</v>
      </c>
      <c r="O76" s="309" t="str">
        <f>LEFT(TPG!D57,19)&amp;"."&amp;TPGCR!F76</f>
        <v>Rosh Pinah.3512.TPG.I01.Jn21</v>
      </c>
      <c r="P76" s="312" t="str">
        <f>TPG!I57</f>
        <v>11294/543965</v>
      </c>
      <c r="Q76" s="126" t="b">
        <v>1</v>
      </c>
      <c r="R76" s="126" t="b">
        <v>1</v>
      </c>
      <c r="S76" s="126" t="b">
        <v>1</v>
      </c>
    </row>
    <row r="77" spans="1:19" hidden="1" x14ac:dyDescent="0.25">
      <c r="A77" s="126" t="s">
        <v>4008</v>
      </c>
      <c r="B77" s="200">
        <v>1</v>
      </c>
      <c r="C77" s="126">
        <v>2</v>
      </c>
      <c r="D77" s="308" t="e">
        <f>TPG!#REF!</f>
        <v>#REF!</v>
      </c>
      <c r="E77" s="126" t="b">
        <v>1</v>
      </c>
      <c r="F77" s="309" t="e">
        <f>RIGHT(TPG!#REF!,4)&amp;"."&amp;TPG!#REF!&amp;"."&amp;TPG!#REF!&amp;"."&amp;TPGPAY!$C$5</f>
        <v>#REF!</v>
      </c>
      <c r="G77" s="310">
        <f t="shared" ca="1" si="0"/>
        <v>44361</v>
      </c>
      <c r="H77" s="311" t="e">
        <f>IF(TPG!#REF!&gt;0,0,-TPG!#REF!)</f>
        <v>#REF!</v>
      </c>
      <c r="I77" s="205">
        <f t="shared" ca="1" si="1"/>
        <v>44361</v>
      </c>
      <c r="J77" s="126">
        <v>3</v>
      </c>
      <c r="K77" s="126" t="b">
        <v>1</v>
      </c>
      <c r="L77" s="126" t="s">
        <v>4009</v>
      </c>
      <c r="M77" s="126" t="b">
        <v>1</v>
      </c>
      <c r="N77" s="126" t="s">
        <v>3687</v>
      </c>
      <c r="O77" s="309" t="e">
        <f>LEFT(TPG!#REF!,19)&amp;"."&amp;TPGCR!F77</f>
        <v>#REF!</v>
      </c>
      <c r="P77" s="312" t="e">
        <f>TPG!#REF!</f>
        <v>#REF!</v>
      </c>
      <c r="Q77" s="126" t="b">
        <v>1</v>
      </c>
      <c r="R77" s="126" t="b">
        <v>1</v>
      </c>
      <c r="S77" s="126" t="b">
        <v>1</v>
      </c>
    </row>
    <row r="78" spans="1:19" hidden="1" x14ac:dyDescent="0.25">
      <c r="A78" s="126" t="s">
        <v>4008</v>
      </c>
      <c r="B78" s="200">
        <v>1</v>
      </c>
      <c r="C78" s="126">
        <v>2</v>
      </c>
      <c r="D78" s="308">
        <f>TPG!J58</f>
        <v>400096</v>
      </c>
      <c r="E78" s="126" t="b">
        <v>1</v>
      </c>
      <c r="F78" s="309" t="str">
        <f>RIGHT(TPG!C58,4)&amp;"."&amp;TPG!M58&amp;"."&amp;TPG!K58&amp;"."&amp;TPGPAY!$C$5</f>
        <v>3502.TPG.I01.Jn21</v>
      </c>
      <c r="G78" s="310">
        <f t="shared" ca="1" si="0"/>
        <v>44361</v>
      </c>
      <c r="H78" s="311">
        <f>IF(TPG!X58&gt;0,0,-TPG!X58)</f>
        <v>0</v>
      </c>
      <c r="I78" s="205">
        <f t="shared" ca="1" si="1"/>
        <v>44361</v>
      </c>
      <c r="J78" s="126">
        <v>3</v>
      </c>
      <c r="K78" s="126" t="b">
        <v>1</v>
      </c>
      <c r="L78" s="126" t="s">
        <v>4009</v>
      </c>
      <c r="M78" s="126" t="b">
        <v>1</v>
      </c>
      <c r="N78" s="126" t="s">
        <v>3687</v>
      </c>
      <c r="O78" s="309" t="str">
        <f>LEFT(TPG!D58,19)&amp;"."&amp;TPGCR!F78</f>
        <v>St Agnes RC Primary.3502.TPG.I01.Jn21</v>
      </c>
      <c r="P78" s="312" t="str">
        <f>TPG!I58</f>
        <v>11294/543965</v>
      </c>
      <c r="Q78" s="126" t="b">
        <v>1</v>
      </c>
      <c r="R78" s="126" t="b">
        <v>1</v>
      </c>
      <c r="S78" s="126" t="b">
        <v>1</v>
      </c>
    </row>
    <row r="79" spans="1:19" hidden="1" x14ac:dyDescent="0.25">
      <c r="A79" s="126" t="s">
        <v>4008</v>
      </c>
      <c r="B79" s="200">
        <v>1</v>
      </c>
      <c r="C79" s="126">
        <v>2</v>
      </c>
      <c r="D79" s="308" t="e">
        <f>TPG!#REF!</f>
        <v>#REF!</v>
      </c>
      <c r="E79" s="126" t="b">
        <v>1</v>
      </c>
      <c r="F79" s="309" t="e">
        <f>RIGHT(TPG!#REF!,4)&amp;"."&amp;TPG!#REF!&amp;"."&amp;TPG!#REF!&amp;"."&amp;TPGPAY!$C$5</f>
        <v>#REF!</v>
      </c>
      <c r="G79" s="310">
        <f t="shared" ca="1" si="0"/>
        <v>44361</v>
      </c>
      <c r="H79" s="311" t="e">
        <f>IF(TPG!#REF!&gt;0,0,-TPG!#REF!)</f>
        <v>#REF!</v>
      </c>
      <c r="I79" s="205">
        <f t="shared" ca="1" si="1"/>
        <v>44361</v>
      </c>
      <c r="J79" s="126">
        <v>3</v>
      </c>
      <c r="K79" s="126" t="b">
        <v>1</v>
      </c>
      <c r="L79" s="126" t="s">
        <v>4009</v>
      </c>
      <c r="M79" s="126" t="b">
        <v>1</v>
      </c>
      <c r="N79" s="126" t="s">
        <v>3687</v>
      </c>
      <c r="O79" s="309" t="e">
        <f>LEFT(TPG!#REF!,19)&amp;"."&amp;TPGCR!F79</f>
        <v>#REF!</v>
      </c>
      <c r="P79" s="312" t="e">
        <f>TPG!#REF!</f>
        <v>#REF!</v>
      </c>
      <c r="Q79" s="126" t="b">
        <v>1</v>
      </c>
      <c r="R79" s="126" t="b">
        <v>1</v>
      </c>
      <c r="S79" s="126" t="b">
        <v>1</v>
      </c>
    </row>
    <row r="80" spans="1:19" hidden="1" x14ac:dyDescent="0.25">
      <c r="A80" s="126" t="s">
        <v>4008</v>
      </c>
      <c r="B80" s="200">
        <v>1</v>
      </c>
      <c r="C80" s="126">
        <v>2</v>
      </c>
      <c r="D80" s="308">
        <f>TPG!J59</f>
        <v>400064</v>
      </c>
      <c r="E80" s="126" t="b">
        <v>1</v>
      </c>
      <c r="F80" s="309" t="str">
        <f>RIGHT(TPG!C59,4)&amp;"."&amp;TPG!M59&amp;"."&amp;TPG!K59&amp;"."&amp;TPGPAY!$C$5</f>
        <v>3504.TPG.I01.Jn21</v>
      </c>
      <c r="G80" s="310">
        <f t="shared" ca="1" si="0"/>
        <v>44361</v>
      </c>
      <c r="H80" s="311">
        <f>IF(TPG!X59&gt;0,0,-TPG!X59)</f>
        <v>0</v>
      </c>
      <c r="I80" s="205">
        <f t="shared" ca="1" si="1"/>
        <v>44361</v>
      </c>
      <c r="J80" s="126">
        <v>3</v>
      </c>
      <c r="K80" s="126" t="b">
        <v>1</v>
      </c>
      <c r="L80" s="126" t="s">
        <v>4009</v>
      </c>
      <c r="M80" s="126" t="b">
        <v>1</v>
      </c>
      <c r="N80" s="126" t="s">
        <v>3687</v>
      </c>
      <c r="O80" s="309" t="str">
        <f>LEFT(TPG!D59,19)&amp;"."&amp;TPGCR!F80</f>
        <v>St Catherines R C P.3504.TPG.I01.Jn21</v>
      </c>
      <c r="P80" s="312" t="str">
        <f>TPG!I59</f>
        <v>11294/543965</v>
      </c>
      <c r="Q80" s="126" t="b">
        <v>1</v>
      </c>
      <c r="R80" s="126" t="b">
        <v>1</v>
      </c>
      <c r="S80" s="126" t="b">
        <v>1</v>
      </c>
    </row>
    <row r="81" spans="1:19" hidden="1" x14ac:dyDescent="0.25">
      <c r="A81" s="126" t="s">
        <v>4008</v>
      </c>
      <c r="B81" s="200">
        <v>1</v>
      </c>
      <c r="C81" s="126">
        <v>2</v>
      </c>
      <c r="D81" s="308">
        <f>TPG!J60</f>
        <v>400098</v>
      </c>
      <c r="E81" s="126" t="b">
        <v>1</v>
      </c>
      <c r="F81" s="309" t="str">
        <f>RIGHT(TPG!C60,4)&amp;"."&amp;TPG!M60&amp;"."&amp;TPG!K60&amp;"."&amp;TPGPAY!$C$5</f>
        <v>3309.TPG.I01.Jn21</v>
      </c>
      <c r="G81" s="310">
        <f t="shared" ca="1" si="0"/>
        <v>44361</v>
      </c>
      <c r="H81" s="311">
        <f>IF(TPG!X60&gt;0,0,-TPG!X60)</f>
        <v>0</v>
      </c>
      <c r="I81" s="205">
        <f t="shared" ca="1" si="1"/>
        <v>44361</v>
      </c>
      <c r="J81" s="126">
        <v>3</v>
      </c>
      <c r="K81" s="126" t="b">
        <v>1</v>
      </c>
      <c r="L81" s="126" t="s">
        <v>4009</v>
      </c>
      <c r="M81" s="126" t="b">
        <v>1</v>
      </c>
      <c r="N81" s="126" t="s">
        <v>3687</v>
      </c>
      <c r="O81" s="309" t="str">
        <f>LEFT(TPG!D60,19)&amp;"."&amp;TPGCR!F81</f>
        <v>St Johns CE N20.3309.TPG.I01.Jn21</v>
      </c>
      <c r="P81" s="312" t="str">
        <f>TPG!I60</f>
        <v>11294/543965</v>
      </c>
      <c r="Q81" s="126" t="b">
        <v>1</v>
      </c>
      <c r="R81" s="126" t="b">
        <v>1</v>
      </c>
      <c r="S81" s="126" t="b">
        <v>1</v>
      </c>
    </row>
    <row r="82" spans="1:19" hidden="1" x14ac:dyDescent="0.25">
      <c r="A82" s="126" t="s">
        <v>4008</v>
      </c>
      <c r="B82" s="200">
        <v>1</v>
      </c>
      <c r="C82" s="126">
        <v>2</v>
      </c>
      <c r="D82" s="308">
        <f>TPG!J61</f>
        <v>400114</v>
      </c>
      <c r="E82" s="126" t="b">
        <v>1</v>
      </c>
      <c r="F82" s="309" t="str">
        <f>RIGHT(TPG!C61,4)&amp;"."&amp;TPG!M61&amp;"."&amp;TPG!K61&amp;"."&amp;TPGPAY!$C$5</f>
        <v>3307.TPG.I01.Jn21</v>
      </c>
      <c r="G82" s="310">
        <f t="shared" ca="1" si="0"/>
        <v>44361</v>
      </c>
      <c r="H82" s="311">
        <f>IF(TPG!X61&gt;0,0,-TPG!X61)</f>
        <v>0</v>
      </c>
      <c r="I82" s="205">
        <f t="shared" ca="1" si="1"/>
        <v>44361</v>
      </c>
      <c r="J82" s="126">
        <v>3</v>
      </c>
      <c r="K82" s="126" t="b">
        <v>1</v>
      </c>
      <c r="L82" s="126" t="s">
        <v>4009</v>
      </c>
      <c r="M82" s="126" t="b">
        <v>1</v>
      </c>
      <c r="N82" s="126" t="s">
        <v>3687</v>
      </c>
      <c r="O82" s="309" t="str">
        <f>LEFT(TPG!D61,19)&amp;"."&amp;TPGCR!F82</f>
        <v>St John's CE School.3307.TPG.I01.Jn21</v>
      </c>
      <c r="P82" s="312" t="str">
        <f>TPG!I61</f>
        <v>11294/543965</v>
      </c>
      <c r="Q82" s="126" t="b">
        <v>1</v>
      </c>
      <c r="R82" s="126" t="b">
        <v>1</v>
      </c>
      <c r="S82" s="126" t="b">
        <v>1</v>
      </c>
    </row>
    <row r="83" spans="1:19" hidden="1" x14ac:dyDescent="0.25">
      <c r="A83" s="126" t="s">
        <v>4008</v>
      </c>
      <c r="B83" s="200">
        <v>1</v>
      </c>
      <c r="C83" s="126">
        <v>2</v>
      </c>
      <c r="D83" s="308">
        <f>TPG!J62</f>
        <v>400066</v>
      </c>
      <c r="E83" s="126" t="b">
        <v>1</v>
      </c>
      <c r="F83" s="309" t="str">
        <f>RIGHT(TPG!C62,4)&amp;"."&amp;TPG!M62&amp;"."&amp;TPG!K62&amp;"."&amp;TPGPAY!$C$5</f>
        <v>3509.TPG.I01.Jn21</v>
      </c>
      <c r="G83" s="310">
        <f t="shared" ca="1" si="0"/>
        <v>44361</v>
      </c>
      <c r="H83" s="311">
        <f>IF(TPG!X62&gt;0,0,-TPG!X62)</f>
        <v>0</v>
      </c>
      <c r="I83" s="205">
        <f t="shared" ca="1" si="1"/>
        <v>44361</v>
      </c>
      <c r="J83" s="126">
        <v>3</v>
      </c>
      <c r="K83" s="126" t="b">
        <v>1</v>
      </c>
      <c r="L83" s="126" t="s">
        <v>4009</v>
      </c>
      <c r="M83" s="126" t="b">
        <v>1</v>
      </c>
      <c r="N83" s="126" t="s">
        <v>3687</v>
      </c>
      <c r="O83" s="309" t="str">
        <f>LEFT(TPG!D62,19)&amp;"."&amp;TPGCR!F83</f>
        <v>St Joseph's Primary.3509.TPG.I01.Jn21</v>
      </c>
      <c r="P83" s="312" t="str">
        <f>TPG!I62</f>
        <v>11294/543965</v>
      </c>
      <c r="Q83" s="126" t="b">
        <v>1</v>
      </c>
      <c r="R83" s="126" t="b">
        <v>1</v>
      </c>
      <c r="S83" s="126" t="b">
        <v>1</v>
      </c>
    </row>
    <row r="84" spans="1:19" hidden="1" x14ac:dyDescent="0.25">
      <c r="A84" s="126" t="s">
        <v>4008</v>
      </c>
      <c r="B84" s="200">
        <v>1</v>
      </c>
      <c r="C84" s="126">
        <v>2</v>
      </c>
      <c r="D84" s="308">
        <f>TPG!J63</f>
        <v>400058</v>
      </c>
      <c r="E84" s="126" t="b">
        <v>1</v>
      </c>
      <c r="F84" s="309" t="str">
        <f>RIGHT(TPG!C63,4)&amp;"."&amp;TPG!M63&amp;"."&amp;TPG!K63&amp;"."&amp;TPGPAY!$C$5</f>
        <v>3311.TPG.I01.Jn21</v>
      </c>
      <c r="G84" s="310">
        <f t="shared" ca="1" si="0"/>
        <v>44361</v>
      </c>
      <c r="H84" s="311">
        <f>IF(TPG!X63&gt;0,0,-TPG!X63)</f>
        <v>0</v>
      </c>
      <c r="I84" s="205">
        <f t="shared" ca="1" si="1"/>
        <v>44361</v>
      </c>
      <c r="J84" s="126">
        <v>3</v>
      </c>
      <c r="K84" s="126" t="b">
        <v>1</v>
      </c>
      <c r="L84" s="126" t="s">
        <v>4009</v>
      </c>
      <c r="M84" s="126" t="b">
        <v>1</v>
      </c>
      <c r="N84" s="126" t="s">
        <v>3687</v>
      </c>
      <c r="O84" s="309" t="str">
        <f>LEFT(TPG!D63,19)&amp;"."&amp;TPGCR!F84</f>
        <v>St Mary's C E Prima.3311.TPG.I01.Jn21</v>
      </c>
      <c r="P84" s="312" t="str">
        <f>TPG!I63</f>
        <v>11294/543965</v>
      </c>
      <c r="Q84" s="126" t="b">
        <v>1</v>
      </c>
      <c r="R84" s="126" t="b">
        <v>1</v>
      </c>
      <c r="S84" s="126" t="b">
        <v>1</v>
      </c>
    </row>
    <row r="85" spans="1:19" hidden="1" x14ac:dyDescent="0.25">
      <c r="A85" s="126" t="s">
        <v>4008</v>
      </c>
      <c r="B85" s="200">
        <v>1</v>
      </c>
      <c r="C85" s="126">
        <v>2</v>
      </c>
      <c r="D85" s="308" t="e">
        <f>TPG!#REF!</f>
        <v>#REF!</v>
      </c>
      <c r="E85" s="126" t="b">
        <v>1</v>
      </c>
      <c r="F85" s="309" t="e">
        <f>RIGHT(TPG!#REF!,4)&amp;"."&amp;TPG!#REF!&amp;"."&amp;TPG!#REF!&amp;"."&amp;TPGPAY!$C$5</f>
        <v>#REF!</v>
      </c>
      <c r="G85" s="310">
        <f t="shared" ref="G85:G148" ca="1" si="2">TODAY()</f>
        <v>44361</v>
      </c>
      <c r="H85" s="311" t="e">
        <f>IF(TPG!#REF!&gt;0,0,-TPG!#REF!)</f>
        <v>#REF!</v>
      </c>
      <c r="I85" s="205">
        <f t="shared" ref="I85:I148" ca="1" si="3">G85</f>
        <v>44361</v>
      </c>
      <c r="J85" s="126">
        <v>3</v>
      </c>
      <c r="K85" s="126" t="b">
        <v>1</v>
      </c>
      <c r="L85" s="126" t="s">
        <v>4009</v>
      </c>
      <c r="M85" s="126" t="b">
        <v>1</v>
      </c>
      <c r="N85" s="126" t="s">
        <v>3687</v>
      </c>
      <c r="O85" s="309" t="e">
        <f>LEFT(TPG!#REF!,19)&amp;"."&amp;TPGCR!F85</f>
        <v>#REF!</v>
      </c>
      <c r="P85" s="312" t="e">
        <f>TPG!#REF!</f>
        <v>#REF!</v>
      </c>
      <c r="Q85" s="126" t="b">
        <v>1</v>
      </c>
      <c r="R85" s="126" t="b">
        <v>1</v>
      </c>
      <c r="S85" s="126" t="b">
        <v>1</v>
      </c>
    </row>
    <row r="86" spans="1:19" hidden="1" x14ac:dyDescent="0.25">
      <c r="A86" s="126" t="s">
        <v>4008</v>
      </c>
      <c r="B86" s="200">
        <v>1</v>
      </c>
      <c r="C86" s="126">
        <v>2</v>
      </c>
      <c r="D86" s="308" t="e">
        <f>TPG!#REF!</f>
        <v>#REF!</v>
      </c>
      <c r="E86" s="126" t="b">
        <v>1</v>
      </c>
      <c r="F86" s="309" t="e">
        <f>RIGHT(TPG!#REF!,4)&amp;"."&amp;TPG!#REF!&amp;"."&amp;TPG!#REF!&amp;"."&amp;TPGPAY!$C$5</f>
        <v>#REF!</v>
      </c>
      <c r="G86" s="310">
        <f t="shared" ca="1" si="2"/>
        <v>44361</v>
      </c>
      <c r="H86" s="311" t="e">
        <f>IF(TPG!#REF!&gt;0,0,-TPG!#REF!)</f>
        <v>#REF!</v>
      </c>
      <c r="I86" s="205">
        <f t="shared" ca="1" si="3"/>
        <v>44361</v>
      </c>
      <c r="J86" s="126">
        <v>3</v>
      </c>
      <c r="K86" s="126" t="b">
        <v>1</v>
      </c>
      <c r="L86" s="126" t="s">
        <v>4009</v>
      </c>
      <c r="M86" s="126" t="b">
        <v>1</v>
      </c>
      <c r="N86" s="126" t="s">
        <v>3687</v>
      </c>
      <c r="O86" s="309" t="e">
        <f>LEFT(TPG!#REF!,19)&amp;"."&amp;TPGCR!F86</f>
        <v>#REF!</v>
      </c>
      <c r="P86" s="312" t="e">
        <f>TPG!#REF!</f>
        <v>#REF!</v>
      </c>
      <c r="Q86" s="126" t="b">
        <v>1</v>
      </c>
      <c r="R86" s="126" t="b">
        <v>1</v>
      </c>
      <c r="S86" s="126" t="b">
        <v>1</v>
      </c>
    </row>
    <row r="87" spans="1:19" hidden="1" x14ac:dyDescent="0.25">
      <c r="A87" s="126" t="s">
        <v>4008</v>
      </c>
      <c r="B87" s="200">
        <v>1</v>
      </c>
      <c r="C87" s="126">
        <v>2</v>
      </c>
      <c r="D87" s="308">
        <f>TPG!J64</f>
        <v>400006</v>
      </c>
      <c r="E87" s="126" t="b">
        <v>1</v>
      </c>
      <c r="F87" s="309" t="str">
        <f>RIGHT(TPG!C64,4)&amp;"."&amp;TPG!M64&amp;"."&amp;TPG!K64&amp;"."&amp;TPGPAY!$C$5</f>
        <v>3313.TPG.I01.Jn21</v>
      </c>
      <c r="G87" s="310">
        <f t="shared" ca="1" si="2"/>
        <v>44361</v>
      </c>
      <c r="H87" s="311">
        <f>IF(TPG!X64&gt;0,0,-TPG!X64)</f>
        <v>0</v>
      </c>
      <c r="I87" s="205">
        <f t="shared" ca="1" si="3"/>
        <v>44361</v>
      </c>
      <c r="J87" s="126">
        <v>3</v>
      </c>
      <c r="K87" s="126" t="b">
        <v>1</v>
      </c>
      <c r="L87" s="126" t="s">
        <v>4009</v>
      </c>
      <c r="M87" s="126" t="b">
        <v>1</v>
      </c>
      <c r="N87" s="126" t="s">
        <v>3687</v>
      </c>
      <c r="O87" s="309" t="str">
        <f>LEFT(TPG!D64,19)&amp;"."&amp;TPGCR!F87</f>
        <v>St. Pauls CE Primar.3313.TPG.I01.Jn21</v>
      </c>
      <c r="P87" s="312" t="str">
        <f>TPG!I64</f>
        <v>11294/543965</v>
      </c>
      <c r="Q87" s="126" t="b">
        <v>1</v>
      </c>
      <c r="R87" s="126" t="b">
        <v>1</v>
      </c>
      <c r="S87" s="126" t="b">
        <v>1</v>
      </c>
    </row>
    <row r="88" spans="1:19" hidden="1" x14ac:dyDescent="0.25">
      <c r="A88" s="126" t="s">
        <v>4008</v>
      </c>
      <c r="B88" s="200">
        <v>1</v>
      </c>
      <c r="C88" s="126">
        <v>2</v>
      </c>
      <c r="D88" s="308" t="e">
        <f>TPG!#REF!</f>
        <v>#REF!</v>
      </c>
      <c r="E88" s="126" t="b">
        <v>1</v>
      </c>
      <c r="F88" s="309" t="e">
        <f>RIGHT(TPG!#REF!,4)&amp;"."&amp;TPG!#REF!&amp;"."&amp;TPG!#REF!&amp;"."&amp;TPGPAY!$C$5</f>
        <v>#REF!</v>
      </c>
      <c r="G88" s="310">
        <f t="shared" ca="1" si="2"/>
        <v>44361</v>
      </c>
      <c r="H88" s="311" t="e">
        <f>IF(TPG!#REF!&gt;0,0,-TPG!#REF!)</f>
        <v>#REF!</v>
      </c>
      <c r="I88" s="205">
        <f t="shared" ca="1" si="3"/>
        <v>44361</v>
      </c>
      <c r="J88" s="126">
        <v>3</v>
      </c>
      <c r="K88" s="126" t="b">
        <v>1</v>
      </c>
      <c r="L88" s="126" t="s">
        <v>4009</v>
      </c>
      <c r="M88" s="126" t="b">
        <v>1</v>
      </c>
      <c r="N88" s="126" t="s">
        <v>3687</v>
      </c>
      <c r="O88" s="309" t="e">
        <f>LEFT(TPG!#REF!,19)&amp;"."&amp;TPGCR!F88</f>
        <v>#REF!</v>
      </c>
      <c r="P88" s="312" t="e">
        <f>TPG!#REF!</f>
        <v>#REF!</v>
      </c>
      <c r="Q88" s="126" t="b">
        <v>1</v>
      </c>
      <c r="R88" s="126" t="b">
        <v>1</v>
      </c>
      <c r="S88" s="126" t="b">
        <v>1</v>
      </c>
    </row>
    <row r="89" spans="1:19" hidden="1" x14ac:dyDescent="0.25">
      <c r="A89" s="126" t="s">
        <v>4008</v>
      </c>
      <c r="B89" s="200">
        <v>1</v>
      </c>
      <c r="C89" s="126">
        <v>2</v>
      </c>
      <c r="D89" s="308" t="e">
        <f>TPG!#REF!</f>
        <v>#REF!</v>
      </c>
      <c r="E89" s="126" t="b">
        <v>1</v>
      </c>
      <c r="F89" s="309" t="e">
        <f>RIGHT(TPG!#REF!,4)&amp;"."&amp;TPG!#REF!&amp;"."&amp;TPG!#REF!&amp;"."&amp;TPGPAY!$C$5</f>
        <v>#REF!</v>
      </c>
      <c r="G89" s="310">
        <f t="shared" ca="1" si="2"/>
        <v>44361</v>
      </c>
      <c r="H89" s="311" t="e">
        <f>IF(TPG!#REF!&gt;0,0,-TPG!#REF!)</f>
        <v>#REF!</v>
      </c>
      <c r="I89" s="205">
        <f t="shared" ca="1" si="3"/>
        <v>44361</v>
      </c>
      <c r="J89" s="126">
        <v>3</v>
      </c>
      <c r="K89" s="126" t="b">
        <v>1</v>
      </c>
      <c r="L89" s="126" t="s">
        <v>4009</v>
      </c>
      <c r="M89" s="126" t="b">
        <v>1</v>
      </c>
      <c r="N89" s="126" t="s">
        <v>3687</v>
      </c>
      <c r="O89" s="309" t="e">
        <f>LEFT(TPG!#REF!,19)&amp;"."&amp;TPGCR!F89</f>
        <v>#REF!</v>
      </c>
      <c r="P89" s="312" t="e">
        <f>TPG!#REF!</f>
        <v>#REF!</v>
      </c>
      <c r="Q89" s="126" t="b">
        <v>1</v>
      </c>
      <c r="R89" s="126" t="b">
        <v>1</v>
      </c>
      <c r="S89" s="126" t="b">
        <v>1</v>
      </c>
    </row>
    <row r="90" spans="1:19" hidden="1" x14ac:dyDescent="0.25">
      <c r="A90" s="126" t="s">
        <v>4008</v>
      </c>
      <c r="B90" s="200">
        <v>1</v>
      </c>
      <c r="C90" s="126">
        <v>2</v>
      </c>
      <c r="D90" s="308">
        <f>TPG!J65</f>
        <v>400038</v>
      </c>
      <c r="E90" s="126" t="b">
        <v>1</v>
      </c>
      <c r="F90" s="309" t="str">
        <f>RIGHT(TPG!C65,4)&amp;"."&amp;TPG!M65&amp;"."&amp;TPG!K65&amp;"."&amp;TPGPAY!$C$5</f>
        <v>2070.TPG.I01.Jn21</v>
      </c>
      <c r="G90" s="310">
        <f t="shared" ca="1" si="2"/>
        <v>44361</v>
      </c>
      <c r="H90" s="311">
        <f>IF(TPG!X65&gt;0,0,-TPG!X65)</f>
        <v>0</v>
      </c>
      <c r="I90" s="205">
        <f t="shared" ca="1" si="3"/>
        <v>44361</v>
      </c>
      <c r="J90" s="126">
        <v>3</v>
      </c>
      <c r="K90" s="126" t="b">
        <v>1</v>
      </c>
      <c r="L90" s="126" t="s">
        <v>4009</v>
      </c>
      <c r="M90" s="126" t="b">
        <v>1</v>
      </c>
      <c r="N90" s="126" t="s">
        <v>3687</v>
      </c>
      <c r="O90" s="309" t="str">
        <f>LEFT(TPG!D65,19)&amp;"."&amp;TPGCR!F90</f>
        <v>Sunnyfields Primary.2070.TPG.I01.Jn21</v>
      </c>
      <c r="P90" s="312" t="str">
        <f>TPG!I65</f>
        <v>11294/543965</v>
      </c>
      <c r="Q90" s="126" t="b">
        <v>1</v>
      </c>
      <c r="R90" s="126" t="b">
        <v>1</v>
      </c>
      <c r="S90" s="126" t="b">
        <v>1</v>
      </c>
    </row>
    <row r="91" spans="1:19" hidden="1" x14ac:dyDescent="0.25">
      <c r="A91" s="126" t="s">
        <v>4008</v>
      </c>
      <c r="B91" s="200">
        <v>1</v>
      </c>
      <c r="C91" s="126">
        <v>2</v>
      </c>
      <c r="D91" s="308" t="e">
        <f>TPG!#REF!</f>
        <v>#REF!</v>
      </c>
      <c r="E91" s="126" t="b">
        <v>1</v>
      </c>
      <c r="F91" s="309" t="e">
        <f>RIGHT(TPG!#REF!,4)&amp;"."&amp;TPG!#REF!&amp;"."&amp;TPG!#REF!&amp;"."&amp;TPGPAY!$C$5</f>
        <v>#REF!</v>
      </c>
      <c r="G91" s="310">
        <f t="shared" ca="1" si="2"/>
        <v>44361</v>
      </c>
      <c r="H91" s="311" t="e">
        <f>IF(TPG!#REF!&gt;0,0,-TPG!#REF!)</f>
        <v>#REF!</v>
      </c>
      <c r="I91" s="205">
        <f t="shared" ca="1" si="3"/>
        <v>44361</v>
      </c>
      <c r="J91" s="126">
        <v>3</v>
      </c>
      <c r="K91" s="126" t="b">
        <v>1</v>
      </c>
      <c r="L91" s="126" t="s">
        <v>4009</v>
      </c>
      <c r="M91" s="126" t="b">
        <v>1</v>
      </c>
      <c r="N91" s="126" t="s">
        <v>3687</v>
      </c>
      <c r="O91" s="309" t="e">
        <f>LEFT(TPG!#REF!,19)&amp;"."&amp;TPGCR!F91</f>
        <v>#REF!</v>
      </c>
      <c r="P91" s="312" t="e">
        <f>TPG!#REF!</f>
        <v>#REF!</v>
      </c>
      <c r="Q91" s="126" t="b">
        <v>1</v>
      </c>
      <c r="R91" s="126" t="b">
        <v>1</v>
      </c>
      <c r="S91" s="126" t="b">
        <v>1</v>
      </c>
    </row>
    <row r="92" spans="1:19" hidden="1" x14ac:dyDescent="0.25">
      <c r="A92" s="126" t="s">
        <v>4008</v>
      </c>
      <c r="B92" s="200">
        <v>1</v>
      </c>
      <c r="C92" s="126">
        <v>2</v>
      </c>
      <c r="D92" s="308">
        <f>TPG!J66</f>
        <v>400101</v>
      </c>
      <c r="E92" s="126" t="b">
        <v>1</v>
      </c>
      <c r="F92" s="309" t="str">
        <f>RIGHT(TPG!C66,4)&amp;"."&amp;TPG!M66&amp;"."&amp;TPG!K66&amp;"."&amp;TPGPAY!$C$5</f>
        <v>2055.TPG.I01.Jn21</v>
      </c>
      <c r="G92" s="310">
        <f t="shared" ca="1" si="2"/>
        <v>44361</v>
      </c>
      <c r="H92" s="311">
        <f>IF(TPG!X66&gt;0,0,-TPG!X66)</f>
        <v>0</v>
      </c>
      <c r="I92" s="205">
        <f t="shared" ca="1" si="3"/>
        <v>44361</v>
      </c>
      <c r="J92" s="126">
        <v>3</v>
      </c>
      <c r="K92" s="126" t="b">
        <v>1</v>
      </c>
      <c r="L92" s="126" t="s">
        <v>4009</v>
      </c>
      <c r="M92" s="126" t="b">
        <v>1</v>
      </c>
      <c r="N92" s="126" t="s">
        <v>3687</v>
      </c>
      <c r="O92" s="309" t="str">
        <f>LEFT(TPG!D66,19)&amp;"."&amp;TPGCR!F92</f>
        <v>Tudor School.2055.TPG.I01.Jn21</v>
      </c>
      <c r="P92" s="312" t="str">
        <f>TPG!I66</f>
        <v>11294/543965</v>
      </c>
      <c r="Q92" s="126" t="b">
        <v>1</v>
      </c>
      <c r="R92" s="126" t="b">
        <v>1</v>
      </c>
      <c r="S92" s="126" t="b">
        <v>1</v>
      </c>
    </row>
    <row r="93" spans="1:19" hidden="1" x14ac:dyDescent="0.25">
      <c r="A93" s="126" t="s">
        <v>4008</v>
      </c>
      <c r="B93" s="200">
        <v>1</v>
      </c>
      <c r="C93" s="126">
        <v>2</v>
      </c>
      <c r="D93" s="308">
        <f>TPG!J67</f>
        <v>400053</v>
      </c>
      <c r="E93" s="126" t="b">
        <v>1</v>
      </c>
      <c r="F93" s="309" t="str">
        <f>RIGHT(TPG!C67,4)&amp;"."&amp;TPG!M67&amp;"."&amp;TPG!K67&amp;"."&amp;TPGPAY!$C$5</f>
        <v>2057.TPG.I01.Jn21</v>
      </c>
      <c r="G93" s="310">
        <f t="shared" ca="1" si="2"/>
        <v>44361</v>
      </c>
      <c r="H93" s="311">
        <f>IF(TPG!X67&gt;0,0,-TPG!X67)</f>
        <v>0</v>
      </c>
      <c r="I93" s="205">
        <f t="shared" ca="1" si="3"/>
        <v>44361</v>
      </c>
      <c r="J93" s="126">
        <v>3</v>
      </c>
      <c r="K93" s="126" t="b">
        <v>1</v>
      </c>
      <c r="L93" s="126" t="s">
        <v>4009</v>
      </c>
      <c r="M93" s="126" t="b">
        <v>1</v>
      </c>
      <c r="N93" s="126" t="s">
        <v>3687</v>
      </c>
      <c r="O93" s="309" t="str">
        <f>LEFT(TPG!D67,19)&amp;"."&amp;TPGCR!F93</f>
        <v>Underhill School.2057.TPG.I01.Jn21</v>
      </c>
      <c r="P93" s="312" t="str">
        <f>TPG!I67</f>
        <v>11294/543965</v>
      </c>
      <c r="Q93" s="126" t="b">
        <v>1</v>
      </c>
      <c r="R93" s="126" t="b">
        <v>1</v>
      </c>
      <c r="S93" s="126" t="b">
        <v>1</v>
      </c>
    </row>
    <row r="94" spans="1:19" hidden="1" x14ac:dyDescent="0.25">
      <c r="A94" s="126" t="s">
        <v>4008</v>
      </c>
      <c r="B94" s="200">
        <v>1</v>
      </c>
      <c r="C94" s="126">
        <v>2</v>
      </c>
      <c r="D94" s="308">
        <f>TPG!J68</f>
        <v>400111</v>
      </c>
      <c r="E94" s="126" t="b">
        <v>1</v>
      </c>
      <c r="F94" s="309" t="str">
        <f>RIGHT(TPG!C68,4)&amp;"."&amp;TPG!M68&amp;"."&amp;TPG!K68&amp;"."&amp;TPGPAY!$C$5</f>
        <v>2076.TPG.I01.Jn21</v>
      </c>
      <c r="G94" s="310">
        <f t="shared" ca="1" si="2"/>
        <v>44361</v>
      </c>
      <c r="H94" s="311">
        <f>IF(TPG!X68&gt;0,0,-TPG!X68)</f>
        <v>0</v>
      </c>
      <c r="I94" s="205">
        <f t="shared" ca="1" si="3"/>
        <v>44361</v>
      </c>
      <c r="J94" s="126">
        <v>3</v>
      </c>
      <c r="K94" s="126" t="b">
        <v>1</v>
      </c>
      <c r="L94" s="126" t="s">
        <v>4009</v>
      </c>
      <c r="M94" s="126" t="b">
        <v>1</v>
      </c>
      <c r="N94" s="126" t="s">
        <v>3687</v>
      </c>
      <c r="O94" s="309" t="str">
        <f>LEFT(TPG!D68,19)&amp;"."&amp;TPGCR!F94</f>
        <v>Wessex  Gardens Pri.2076.TPG.I01.Jn21</v>
      </c>
      <c r="P94" s="312" t="str">
        <f>TPG!I68</f>
        <v>11294/543965</v>
      </c>
      <c r="Q94" s="126" t="b">
        <v>1</v>
      </c>
      <c r="R94" s="126" t="b">
        <v>1</v>
      </c>
      <c r="S94" s="126" t="b">
        <v>1</v>
      </c>
    </row>
    <row r="95" spans="1:19" hidden="1" x14ac:dyDescent="0.25">
      <c r="A95" s="126" t="s">
        <v>4008</v>
      </c>
      <c r="B95" s="200">
        <v>1</v>
      </c>
      <c r="C95" s="126">
        <v>2</v>
      </c>
      <c r="D95" s="308">
        <f>TPG!J69</f>
        <v>400011</v>
      </c>
      <c r="E95" s="126" t="b">
        <v>1</v>
      </c>
      <c r="F95" s="309" t="str">
        <f>RIGHT(TPG!C69,4)&amp;"."&amp;TPG!M69&amp;"."&amp;TPG!K69&amp;"."&amp;TPGPAY!$C$5</f>
        <v>2060.TPG.I01.Jn21</v>
      </c>
      <c r="G95" s="310">
        <f t="shared" ca="1" si="2"/>
        <v>44361</v>
      </c>
      <c r="H95" s="311">
        <f>IF(TPG!X69&gt;0,0,-TPG!X69)</f>
        <v>0</v>
      </c>
      <c r="I95" s="205">
        <f t="shared" ca="1" si="3"/>
        <v>44361</v>
      </c>
      <c r="J95" s="126">
        <v>3</v>
      </c>
      <c r="K95" s="126" t="b">
        <v>1</v>
      </c>
      <c r="L95" s="126" t="s">
        <v>4009</v>
      </c>
      <c r="M95" s="126" t="b">
        <v>1</v>
      </c>
      <c r="N95" s="126" t="s">
        <v>3687</v>
      </c>
      <c r="O95" s="309" t="str">
        <f>LEFT(TPG!D69,19)&amp;"."&amp;TPGCR!F95</f>
        <v>Whitings Hill Prima.2060.TPG.I01.Jn21</v>
      </c>
      <c r="P95" s="312" t="str">
        <f>TPG!I69</f>
        <v>11294/543965</v>
      </c>
      <c r="Q95" s="126" t="b">
        <v>1</v>
      </c>
      <c r="R95" s="126" t="b">
        <v>1</v>
      </c>
      <c r="S95" s="126" t="b">
        <v>1</v>
      </c>
    </row>
    <row r="96" spans="1:19" hidden="1" x14ac:dyDescent="0.25">
      <c r="A96" s="126" t="s">
        <v>4008</v>
      </c>
      <c r="B96" s="200">
        <v>1</v>
      </c>
      <c r="C96" s="126">
        <v>2</v>
      </c>
      <c r="D96" s="308">
        <f>TPG!J70</f>
        <v>400117</v>
      </c>
      <c r="E96" s="126" t="b">
        <v>1</v>
      </c>
      <c r="F96" s="309" t="str">
        <f>RIGHT(TPG!C70,4)&amp;"."&amp;TPG!M70&amp;"."&amp;TPG!K70&amp;"."&amp;TPGPAY!$C$5</f>
        <v>3518.TPG.I01.Jn21</v>
      </c>
      <c r="G96" s="310">
        <f t="shared" ca="1" si="2"/>
        <v>44361</v>
      </c>
      <c r="H96" s="311">
        <f>IF(TPG!X70&gt;0,0,-TPG!X70)</f>
        <v>0</v>
      </c>
      <c r="I96" s="205">
        <f t="shared" ca="1" si="3"/>
        <v>44361</v>
      </c>
      <c r="J96" s="126">
        <v>3</v>
      </c>
      <c r="K96" s="126" t="b">
        <v>1</v>
      </c>
      <c r="L96" s="126" t="s">
        <v>4009</v>
      </c>
      <c r="M96" s="126" t="b">
        <v>1</v>
      </c>
      <c r="N96" s="126" t="s">
        <v>3687</v>
      </c>
      <c r="O96" s="309" t="str">
        <f>LEFT(TPG!D70,19)&amp;"."&amp;TPGCR!F96</f>
        <v>Woodcroft Primary S.3518.TPG.I01.Jn21</v>
      </c>
      <c r="P96" s="312" t="str">
        <f>TPG!I70</f>
        <v>11294/543965</v>
      </c>
      <c r="Q96" s="126" t="b">
        <v>1</v>
      </c>
      <c r="R96" s="126" t="b">
        <v>1</v>
      </c>
      <c r="S96" s="126" t="b">
        <v>1</v>
      </c>
    </row>
    <row r="97" spans="1:19" hidden="1" x14ac:dyDescent="0.25">
      <c r="A97" s="126" t="s">
        <v>4008</v>
      </c>
      <c r="B97" s="200">
        <v>1</v>
      </c>
      <c r="C97" s="126">
        <v>2</v>
      </c>
      <c r="D97" s="308" t="e">
        <f>TPG!#REF!</f>
        <v>#REF!</v>
      </c>
      <c r="E97" s="126" t="b">
        <v>1</v>
      </c>
      <c r="F97" s="309" t="e">
        <f>RIGHT(TPG!#REF!,4)&amp;"."&amp;TPG!#REF!&amp;"."&amp;TPG!#REF!&amp;"."&amp;TPGPAY!$C$5</f>
        <v>#REF!</v>
      </c>
      <c r="G97" s="310">
        <f t="shared" ca="1" si="2"/>
        <v>44361</v>
      </c>
      <c r="H97" s="311" t="e">
        <f>IF(TPG!#REF!&gt;0,0,-TPG!#REF!)</f>
        <v>#REF!</v>
      </c>
      <c r="I97" s="205">
        <f t="shared" ca="1" si="3"/>
        <v>44361</v>
      </c>
      <c r="J97" s="126">
        <v>3</v>
      </c>
      <c r="K97" s="126" t="b">
        <v>1</v>
      </c>
      <c r="L97" s="126" t="s">
        <v>4009</v>
      </c>
      <c r="M97" s="126" t="b">
        <v>1</v>
      </c>
      <c r="N97" s="126" t="s">
        <v>3687</v>
      </c>
      <c r="O97" s="309" t="e">
        <f>LEFT(TPG!#REF!,19)&amp;"."&amp;TPGCR!F97</f>
        <v>#REF!</v>
      </c>
      <c r="P97" s="312" t="e">
        <f>TPG!#REF!</f>
        <v>#REF!</v>
      </c>
      <c r="Q97" s="126" t="b">
        <v>1</v>
      </c>
      <c r="R97" s="126" t="b">
        <v>1</v>
      </c>
      <c r="S97" s="126" t="b">
        <v>1</v>
      </c>
    </row>
    <row r="98" spans="1:19" hidden="1" x14ac:dyDescent="0.25">
      <c r="A98" s="126" t="s">
        <v>4008</v>
      </c>
      <c r="B98" s="200">
        <v>1</v>
      </c>
      <c r="C98" s="126">
        <v>2</v>
      </c>
      <c r="D98" s="308" t="e">
        <f>TPG!#REF!</f>
        <v>#REF!</v>
      </c>
      <c r="E98" s="126" t="b">
        <v>1</v>
      </c>
      <c r="F98" s="309" t="e">
        <f>RIGHT(TPG!#REF!,4)&amp;"."&amp;TPG!#REF!&amp;"."&amp;TPG!#REF!&amp;"."&amp;TPGPAY!$C$5</f>
        <v>#REF!</v>
      </c>
      <c r="G98" s="310">
        <f t="shared" ca="1" si="2"/>
        <v>44361</v>
      </c>
      <c r="H98" s="311" t="e">
        <f>IF(TPG!#REF!&gt;0,0,-TPG!#REF!)</f>
        <v>#REF!</v>
      </c>
      <c r="I98" s="205">
        <f t="shared" ca="1" si="3"/>
        <v>44361</v>
      </c>
      <c r="J98" s="126">
        <v>3</v>
      </c>
      <c r="K98" s="126" t="b">
        <v>1</v>
      </c>
      <c r="L98" s="126" t="s">
        <v>4009</v>
      </c>
      <c r="M98" s="126" t="b">
        <v>1</v>
      </c>
      <c r="N98" s="126" t="s">
        <v>3687</v>
      </c>
      <c r="O98" s="309" t="e">
        <f>LEFT(TPG!#REF!,19)&amp;"."&amp;TPGCR!F98</f>
        <v>#REF!</v>
      </c>
      <c r="P98" s="312" t="e">
        <f>TPG!#REF!</f>
        <v>#REF!</v>
      </c>
      <c r="Q98" s="126" t="b">
        <v>1</v>
      </c>
      <c r="R98" s="126" t="b">
        <v>1</v>
      </c>
      <c r="S98" s="126" t="b">
        <v>1</v>
      </c>
    </row>
    <row r="99" spans="1:19" hidden="1" x14ac:dyDescent="0.25">
      <c r="A99" s="126" t="s">
        <v>4008</v>
      </c>
      <c r="B99" s="200">
        <v>1</v>
      </c>
      <c r="C99" s="126">
        <v>2</v>
      </c>
      <c r="D99" s="308" t="e">
        <f>TPG!#REF!</f>
        <v>#REF!</v>
      </c>
      <c r="E99" s="126" t="b">
        <v>1</v>
      </c>
      <c r="F99" s="309" t="e">
        <f>RIGHT(TPG!#REF!,4)&amp;"."&amp;TPG!#REF!&amp;"."&amp;TPG!#REF!&amp;"."&amp;TPGPAY!$C$5</f>
        <v>#REF!</v>
      </c>
      <c r="G99" s="310">
        <f t="shared" ca="1" si="2"/>
        <v>44361</v>
      </c>
      <c r="H99" s="311" t="e">
        <f>IF(TPG!#REF!&gt;0,0,-TPG!#REF!)</f>
        <v>#REF!</v>
      </c>
      <c r="I99" s="205">
        <f t="shared" ca="1" si="3"/>
        <v>44361</v>
      </c>
      <c r="J99" s="126">
        <v>3</v>
      </c>
      <c r="K99" s="126" t="b">
        <v>1</v>
      </c>
      <c r="L99" s="126" t="s">
        <v>4009</v>
      </c>
      <c r="M99" s="126" t="b">
        <v>1</v>
      </c>
      <c r="N99" s="126" t="s">
        <v>3687</v>
      </c>
      <c r="O99" s="309" t="e">
        <f>LEFT(TPG!#REF!,19)&amp;"."&amp;TPGCR!F99</f>
        <v>#REF!</v>
      </c>
      <c r="P99" s="312" t="e">
        <f>TPG!#REF!</f>
        <v>#REF!</v>
      </c>
      <c r="Q99" s="126" t="b">
        <v>1</v>
      </c>
      <c r="R99" s="126" t="b">
        <v>1</v>
      </c>
      <c r="S99" s="126" t="b">
        <v>1</v>
      </c>
    </row>
    <row r="100" spans="1:19" hidden="1" x14ac:dyDescent="0.25">
      <c r="A100" s="126" t="s">
        <v>4008</v>
      </c>
      <c r="B100" s="200">
        <v>1</v>
      </c>
      <c r="C100" s="126">
        <v>2</v>
      </c>
      <c r="D100" s="308">
        <f>TPG!J71</f>
        <v>400041</v>
      </c>
      <c r="E100" s="126" t="b">
        <v>1</v>
      </c>
      <c r="F100" s="309" t="str">
        <f>RIGHT(TPG!C71,4)&amp;"."&amp;TPG!M71&amp;"."&amp;TPG!K71&amp;"."&amp;TPGPAY!$C$5</f>
        <v>5405.TPG.I01.Jn21</v>
      </c>
      <c r="G100" s="310">
        <f t="shared" ca="1" si="2"/>
        <v>44361</v>
      </c>
      <c r="H100" s="311">
        <f>IF(TPG!X71&gt;0,0,-TPG!X71)</f>
        <v>0</v>
      </c>
      <c r="I100" s="205">
        <f t="shared" ca="1" si="3"/>
        <v>44361</v>
      </c>
      <c r="J100" s="126">
        <v>3</v>
      </c>
      <c r="K100" s="126" t="b">
        <v>1</v>
      </c>
      <c r="L100" s="126" t="s">
        <v>4009</v>
      </c>
      <c r="M100" s="126" t="b">
        <v>1</v>
      </c>
      <c r="N100" s="126" t="s">
        <v>3687</v>
      </c>
      <c r="O100" s="309" t="str">
        <f>LEFT(TPG!D71,19)&amp;"."&amp;TPGCR!F100</f>
        <v>Finchley Catholic H.5405.TPG.I01.Jn21</v>
      </c>
      <c r="P100" s="312" t="str">
        <f>TPG!I71</f>
        <v>11294/543965</v>
      </c>
      <c r="Q100" s="126" t="b">
        <v>1</v>
      </c>
      <c r="R100" s="126" t="b">
        <v>1</v>
      </c>
      <c r="S100" s="126" t="b">
        <v>1</v>
      </c>
    </row>
    <row r="101" spans="1:19" hidden="1" x14ac:dyDescent="0.25">
      <c r="A101" s="126" t="s">
        <v>4008</v>
      </c>
      <c r="B101" s="200">
        <v>1</v>
      </c>
      <c r="C101" s="126">
        <v>2</v>
      </c>
      <c r="D101" s="308" t="e">
        <f>TPG!#REF!</f>
        <v>#REF!</v>
      </c>
      <c r="E101" s="126" t="b">
        <v>1</v>
      </c>
      <c r="F101" s="309" t="e">
        <f>RIGHT(TPG!#REF!,4)&amp;"."&amp;TPG!#REF!&amp;"."&amp;TPG!#REF!&amp;"."&amp;TPGPAY!$C$5</f>
        <v>#REF!</v>
      </c>
      <c r="G101" s="310">
        <f t="shared" ca="1" si="2"/>
        <v>44361</v>
      </c>
      <c r="H101" s="311" t="e">
        <f>IF(TPG!#REF!&gt;0,0,-TPG!#REF!)</f>
        <v>#REF!</v>
      </c>
      <c r="I101" s="205">
        <f t="shared" ca="1" si="3"/>
        <v>44361</v>
      </c>
      <c r="J101" s="126">
        <v>3</v>
      </c>
      <c r="K101" s="126" t="b">
        <v>1</v>
      </c>
      <c r="L101" s="126" t="s">
        <v>4009</v>
      </c>
      <c r="M101" s="126" t="b">
        <v>1</v>
      </c>
      <c r="N101" s="126" t="s">
        <v>3687</v>
      </c>
      <c r="O101" s="309" t="e">
        <f>LEFT(TPG!#REF!,19)&amp;"."&amp;TPGCR!F101</f>
        <v>#REF!</v>
      </c>
      <c r="P101" s="312" t="e">
        <f>TPG!#REF!</f>
        <v>#REF!</v>
      </c>
      <c r="Q101" s="126" t="b">
        <v>1</v>
      </c>
      <c r="R101" s="126" t="b">
        <v>1</v>
      </c>
      <c r="S101" s="126" t="b">
        <v>1</v>
      </c>
    </row>
    <row r="102" spans="1:19" hidden="1" x14ac:dyDescent="0.25">
      <c r="A102" s="126" t="s">
        <v>4008</v>
      </c>
      <c r="B102" s="200">
        <v>1</v>
      </c>
      <c r="C102" s="126">
        <v>2</v>
      </c>
      <c r="D102" s="308">
        <f>TPG!J72</f>
        <v>400140</v>
      </c>
      <c r="E102" s="126" t="b">
        <v>1</v>
      </c>
      <c r="F102" s="309" t="str">
        <f>RIGHT(TPG!C72,4)&amp;"."&amp;TPG!M72&amp;"."&amp;TPG!K72&amp;"."&amp;TPGPAY!$C$5</f>
        <v>5427.TPG.I01.Jn21</v>
      </c>
      <c r="G102" s="310">
        <f t="shared" ca="1" si="2"/>
        <v>44361</v>
      </c>
      <c r="H102" s="311">
        <f>IF(TPG!X72&gt;0,0,-TPG!X72)</f>
        <v>0</v>
      </c>
      <c r="I102" s="205">
        <f t="shared" ca="1" si="3"/>
        <v>44361</v>
      </c>
      <c r="J102" s="126">
        <v>3</v>
      </c>
      <c r="K102" s="126" t="b">
        <v>1</v>
      </c>
      <c r="L102" s="126" t="s">
        <v>4009</v>
      </c>
      <c r="M102" s="126" t="b">
        <v>1</v>
      </c>
      <c r="N102" s="126" t="s">
        <v>3687</v>
      </c>
      <c r="O102" s="309" t="str">
        <f>LEFT(TPG!D72,19)&amp;"."&amp;TPGCR!F102</f>
        <v>JCoSS.5427.TPG.I01.Jn21</v>
      </c>
      <c r="P102" s="312" t="str">
        <f>TPG!I72</f>
        <v>11294/543965</v>
      </c>
      <c r="Q102" s="126" t="b">
        <v>1</v>
      </c>
      <c r="R102" s="126" t="b">
        <v>1</v>
      </c>
      <c r="S102" s="126" t="b">
        <v>1</v>
      </c>
    </row>
    <row r="103" spans="1:19" hidden="1" x14ac:dyDescent="0.25">
      <c r="A103" s="126" t="s">
        <v>4008</v>
      </c>
      <c r="B103" s="200">
        <v>1</v>
      </c>
      <c r="C103" s="126">
        <v>2</v>
      </c>
      <c r="D103" s="308">
        <f>TPG!J73</f>
        <v>107953</v>
      </c>
      <c r="E103" s="126" t="b">
        <v>1</v>
      </c>
      <c r="F103" s="309" t="str">
        <f>RIGHT(TPG!C73,4)&amp;"."&amp;TPG!M73&amp;"."&amp;TPG!K73&amp;"."&amp;TPGPAY!$C$5</f>
        <v>4004.TPG.I01.Jn21</v>
      </c>
      <c r="G103" s="310">
        <f t="shared" ca="1" si="2"/>
        <v>44361</v>
      </c>
      <c r="H103" s="311">
        <f>IF(TPG!X73&gt;0,0,-TPG!X73)</f>
        <v>0</v>
      </c>
      <c r="I103" s="205">
        <f t="shared" ca="1" si="3"/>
        <v>44361</v>
      </c>
      <c r="J103" s="126">
        <v>3</v>
      </c>
      <c r="K103" s="126" t="b">
        <v>1</v>
      </c>
      <c r="L103" s="126" t="s">
        <v>4009</v>
      </c>
      <c r="M103" s="126" t="b">
        <v>1</v>
      </c>
      <c r="N103" s="126" t="s">
        <v>3687</v>
      </c>
      <c r="O103" s="309" t="str">
        <f>LEFT(TPG!D73,19)&amp;"."&amp;TPGCR!F103</f>
        <v>Menorah High School.4004.TPG.I01.Jn21</v>
      </c>
      <c r="P103" s="312" t="str">
        <f>TPG!I73</f>
        <v>11294/543965</v>
      </c>
      <c r="Q103" s="126" t="b">
        <v>1</v>
      </c>
      <c r="R103" s="126" t="b">
        <v>1</v>
      </c>
      <c r="S103" s="126" t="b">
        <v>1</v>
      </c>
    </row>
    <row r="104" spans="1:19" hidden="1" x14ac:dyDescent="0.25">
      <c r="A104" s="126" t="s">
        <v>4008</v>
      </c>
      <c r="B104" s="200">
        <v>1</v>
      </c>
      <c r="C104" s="126">
        <v>2</v>
      </c>
      <c r="D104" s="308">
        <f>TPG!J74</f>
        <v>400029</v>
      </c>
      <c r="E104" s="126" t="b">
        <v>1</v>
      </c>
      <c r="F104" s="309" t="str">
        <f>RIGHT(TPG!C74,4)&amp;"."&amp;TPG!M74&amp;"."&amp;TPG!K74&amp;"."&amp;TPGPAY!$C$5</f>
        <v>5404.TPG.I01.Jn21</v>
      </c>
      <c r="G104" s="310">
        <f t="shared" ca="1" si="2"/>
        <v>44361</v>
      </c>
      <c r="H104" s="311">
        <f>IF(TPG!X74&gt;0,0,-TPG!X74)</f>
        <v>0</v>
      </c>
      <c r="I104" s="205">
        <f t="shared" ca="1" si="3"/>
        <v>44361</v>
      </c>
      <c r="J104" s="126">
        <v>3</v>
      </c>
      <c r="K104" s="126" t="b">
        <v>1</v>
      </c>
      <c r="L104" s="126" t="s">
        <v>4009</v>
      </c>
      <c r="M104" s="126" t="b">
        <v>1</v>
      </c>
      <c r="N104" s="126" t="s">
        <v>3687</v>
      </c>
      <c r="O104" s="309" t="str">
        <f>LEFT(TPG!D74,19)&amp;"."&amp;TPGCR!F104</f>
        <v>St Michaels Catholi.5404.TPG.I01.Jn21</v>
      </c>
      <c r="P104" s="312" t="str">
        <f>TPG!I74</f>
        <v>11294/543965</v>
      </c>
      <c r="Q104" s="126" t="b">
        <v>1</v>
      </c>
      <c r="R104" s="126" t="b">
        <v>1</v>
      </c>
      <c r="S104" s="126" t="b">
        <v>1</v>
      </c>
    </row>
    <row r="105" spans="1:19" hidden="1" x14ac:dyDescent="0.25">
      <c r="A105" s="126" t="s">
        <v>4008</v>
      </c>
      <c r="B105" s="200">
        <v>1</v>
      </c>
      <c r="C105" s="126">
        <v>2</v>
      </c>
      <c r="D105" s="308">
        <f>TPG!J75</f>
        <v>400013</v>
      </c>
      <c r="E105" s="126" t="b">
        <v>1</v>
      </c>
      <c r="F105" s="309" t="str">
        <f>RIGHT(TPG!C75,4)&amp;"."&amp;TPG!M75&amp;"."&amp;TPG!K75&amp;"."&amp;TPGPAY!$C$5</f>
        <v>5407.TPG.I01.Jn21</v>
      </c>
      <c r="G105" s="310">
        <f t="shared" ca="1" si="2"/>
        <v>44361</v>
      </c>
      <c r="H105" s="311">
        <f>IF(TPG!X75&gt;0,0,-TPG!X75)</f>
        <v>0</v>
      </c>
      <c r="I105" s="205">
        <f t="shared" ca="1" si="3"/>
        <v>44361</v>
      </c>
      <c r="J105" s="126">
        <v>3</v>
      </c>
      <c r="K105" s="126" t="b">
        <v>1</v>
      </c>
      <c r="L105" s="126" t="s">
        <v>4009</v>
      </c>
      <c r="M105" s="126" t="b">
        <v>1</v>
      </c>
      <c r="N105" s="126" t="s">
        <v>3687</v>
      </c>
      <c r="O105" s="309" t="str">
        <f>LEFT(TPG!D75,19)&amp;"."&amp;TPGCR!F105</f>
        <v>St. James' Catholic.5407.TPG.I01.Jn21</v>
      </c>
      <c r="P105" s="312" t="str">
        <f>TPG!I75</f>
        <v>11294/543965</v>
      </c>
      <c r="Q105" s="126" t="b">
        <v>1</v>
      </c>
      <c r="R105" s="126" t="b">
        <v>1</v>
      </c>
      <c r="S105" s="126" t="b">
        <v>1</v>
      </c>
    </row>
    <row r="106" spans="1:19" hidden="1" x14ac:dyDescent="0.25">
      <c r="A106" s="126" t="s">
        <v>4008</v>
      </c>
      <c r="B106" s="200">
        <v>1</v>
      </c>
      <c r="C106" s="126">
        <v>2</v>
      </c>
      <c r="D106" s="308" t="e">
        <f>TPG!#REF!</f>
        <v>#REF!</v>
      </c>
      <c r="E106" s="126" t="b">
        <v>1</v>
      </c>
      <c r="F106" s="309" t="e">
        <f>RIGHT(TPG!#REF!,4)&amp;"."&amp;TPG!#REF!&amp;"."&amp;TPG!#REF!&amp;"."&amp;TPGPAY!$C$5</f>
        <v>#REF!</v>
      </c>
      <c r="G106" s="310">
        <f t="shared" ca="1" si="2"/>
        <v>44361</v>
      </c>
      <c r="H106" s="311" t="e">
        <f>IF(TPG!#REF!&gt;0,0,-TPG!#REF!)</f>
        <v>#REF!</v>
      </c>
      <c r="I106" s="205">
        <f t="shared" ca="1" si="3"/>
        <v>44361</v>
      </c>
      <c r="J106" s="126">
        <v>3</v>
      </c>
      <c r="K106" s="126" t="b">
        <v>1</v>
      </c>
      <c r="L106" s="126" t="s">
        <v>4009</v>
      </c>
      <c r="M106" s="126" t="b">
        <v>1</v>
      </c>
      <c r="N106" s="126" t="s">
        <v>3687</v>
      </c>
      <c r="O106" s="309" t="e">
        <f>LEFT(TPG!#REF!,19)&amp;"."&amp;TPGCR!F106</f>
        <v>#REF!</v>
      </c>
      <c r="P106" s="312" t="e">
        <f>TPG!#REF!</f>
        <v>#REF!</v>
      </c>
      <c r="Q106" s="126" t="b">
        <v>1</v>
      </c>
      <c r="R106" s="126" t="b">
        <v>1</v>
      </c>
      <c r="S106" s="126" t="b">
        <v>1</v>
      </c>
    </row>
    <row r="107" spans="1:19" hidden="1" x14ac:dyDescent="0.25">
      <c r="A107" s="126" t="s">
        <v>4008</v>
      </c>
      <c r="B107" s="200">
        <v>1</v>
      </c>
      <c r="C107" s="126">
        <v>2</v>
      </c>
      <c r="D107" s="308" t="e">
        <f>TPG!#REF!</f>
        <v>#REF!</v>
      </c>
      <c r="E107" s="126" t="b">
        <v>1</v>
      </c>
      <c r="F107" s="309" t="e">
        <f>RIGHT(TPG!#REF!,4)&amp;"."&amp;TPG!#REF!&amp;"."&amp;TPG!#REF!&amp;"."&amp;TPGPAY!$C$5</f>
        <v>#REF!</v>
      </c>
      <c r="G107" s="310">
        <f t="shared" ca="1" si="2"/>
        <v>44361</v>
      </c>
      <c r="H107" s="311" t="e">
        <f>IF(TPG!#REF!&gt;0,0,-TPG!#REF!)</f>
        <v>#REF!</v>
      </c>
      <c r="I107" s="205">
        <f t="shared" ca="1" si="3"/>
        <v>44361</v>
      </c>
      <c r="J107" s="126">
        <v>3</v>
      </c>
      <c r="K107" s="126" t="b">
        <v>1</v>
      </c>
      <c r="L107" s="126" t="s">
        <v>4009</v>
      </c>
      <c r="M107" s="126" t="b">
        <v>1</v>
      </c>
      <c r="N107" s="126" t="s">
        <v>3687</v>
      </c>
      <c r="O107" s="309" t="e">
        <f>LEFT(TPG!#REF!,19)&amp;"."&amp;TPGCR!F107</f>
        <v>#REF!</v>
      </c>
      <c r="P107" s="312" t="e">
        <f>TPG!#REF!</f>
        <v>#REF!</v>
      </c>
      <c r="Q107" s="126" t="b">
        <v>1</v>
      </c>
      <c r="R107" s="126" t="b">
        <v>1</v>
      </c>
      <c r="S107" s="126" t="b">
        <v>1</v>
      </c>
    </row>
    <row r="108" spans="1:19" hidden="1" x14ac:dyDescent="0.25">
      <c r="A108" s="126" t="s">
        <v>4008</v>
      </c>
      <c r="B108" s="200">
        <v>1</v>
      </c>
      <c r="C108" s="126">
        <v>2</v>
      </c>
      <c r="D108" s="308" t="e">
        <f>TPG!#REF!</f>
        <v>#REF!</v>
      </c>
      <c r="E108" s="126" t="b">
        <v>1</v>
      </c>
      <c r="F108" s="309" t="e">
        <f>RIGHT(TPG!#REF!,4)&amp;"."&amp;TPG!#REF!&amp;"."&amp;TPG!#REF!&amp;"."&amp;TPGPAY!$C$5</f>
        <v>#REF!</v>
      </c>
      <c r="G108" s="310">
        <f t="shared" ca="1" si="2"/>
        <v>44361</v>
      </c>
      <c r="H108" s="311" t="e">
        <f>IF(TPG!#REF!&gt;0,0,-TPG!#REF!)</f>
        <v>#REF!</v>
      </c>
      <c r="I108" s="205">
        <f t="shared" ca="1" si="3"/>
        <v>44361</v>
      </c>
      <c r="J108" s="126">
        <v>3</v>
      </c>
      <c r="K108" s="126" t="b">
        <v>1</v>
      </c>
      <c r="L108" s="126" t="s">
        <v>4009</v>
      </c>
      <c r="M108" s="126" t="b">
        <v>1</v>
      </c>
      <c r="N108" s="126" t="s">
        <v>3687</v>
      </c>
      <c r="O108" s="309" t="e">
        <f>LEFT(TPG!#REF!,19)&amp;"."&amp;TPGCR!F108</f>
        <v>#REF!</v>
      </c>
      <c r="P108" s="312" t="e">
        <f>TPG!#REF!</f>
        <v>#REF!</v>
      </c>
      <c r="Q108" s="126" t="b">
        <v>1</v>
      </c>
      <c r="R108" s="126" t="b">
        <v>1</v>
      </c>
      <c r="S108" s="126" t="b">
        <v>1</v>
      </c>
    </row>
    <row r="109" spans="1:19" hidden="1" x14ac:dyDescent="0.25">
      <c r="A109" s="126" t="s">
        <v>4008</v>
      </c>
      <c r="B109" s="200">
        <v>1</v>
      </c>
      <c r="C109" s="126">
        <v>2</v>
      </c>
      <c r="D109" s="308">
        <f>TPG!J76</f>
        <v>400135</v>
      </c>
      <c r="E109" s="126" t="b">
        <v>1</v>
      </c>
      <c r="F109" s="309" t="str">
        <f>RIGHT(TPG!C76,4)&amp;"."&amp;TPG!M76&amp;"."&amp;TPG!K76&amp;"."&amp;TPGPAY!$C$5</f>
        <v>3521.TPG.I01.Jn21</v>
      </c>
      <c r="G109" s="310">
        <f t="shared" ca="1" si="2"/>
        <v>44361</v>
      </c>
      <c r="H109" s="311">
        <f>IF(TPG!X76&gt;0,0,-TPG!X76)</f>
        <v>0</v>
      </c>
      <c r="I109" s="205">
        <f t="shared" ca="1" si="3"/>
        <v>44361</v>
      </c>
      <c r="J109" s="126">
        <v>3</v>
      </c>
      <c r="K109" s="126" t="b">
        <v>1</v>
      </c>
      <c r="L109" s="126" t="s">
        <v>4009</v>
      </c>
      <c r="M109" s="126" t="b">
        <v>1</v>
      </c>
      <c r="N109" s="126" t="s">
        <v>3687</v>
      </c>
      <c r="O109" s="309" t="str">
        <f>LEFT(TPG!D76,19)&amp;"."&amp;TPGCR!F109</f>
        <v>St Mary's &amp; St John.3521.TPG.I01.Jn21</v>
      </c>
      <c r="P109" s="312" t="str">
        <f>TPG!I76</f>
        <v>11294/543965</v>
      </c>
      <c r="Q109" s="126" t="b">
        <v>1</v>
      </c>
      <c r="R109" s="126" t="b">
        <v>1</v>
      </c>
      <c r="S109" s="126" t="b">
        <v>1</v>
      </c>
    </row>
    <row r="110" spans="1:19" hidden="1" x14ac:dyDescent="0.25">
      <c r="A110" s="126" t="s">
        <v>4008</v>
      </c>
      <c r="B110" s="200">
        <v>1</v>
      </c>
      <c r="C110" s="126">
        <v>2</v>
      </c>
      <c r="D110" s="308" t="e">
        <f>TPG!#REF!</f>
        <v>#REF!</v>
      </c>
      <c r="E110" s="126" t="b">
        <v>1</v>
      </c>
      <c r="F110" s="309" t="e">
        <f>RIGHT(TPG!#REF!,4)&amp;"."&amp;TPG!#REF!&amp;"."&amp;TPG!#REF!&amp;"."&amp;TPGPAY!$C$5</f>
        <v>#REF!</v>
      </c>
      <c r="G110" s="310">
        <f t="shared" ca="1" si="2"/>
        <v>44361</v>
      </c>
      <c r="H110" s="311" t="e">
        <f>IF(TPG!#REF!&gt;0,0,-TPG!#REF!)</f>
        <v>#REF!</v>
      </c>
      <c r="I110" s="205">
        <f t="shared" ca="1" si="3"/>
        <v>44361</v>
      </c>
      <c r="J110" s="126">
        <v>3</v>
      </c>
      <c r="K110" s="126" t="b">
        <v>1</v>
      </c>
      <c r="L110" s="126" t="s">
        <v>4009</v>
      </c>
      <c r="M110" s="126" t="b">
        <v>1</v>
      </c>
      <c r="N110" s="126" t="s">
        <v>3687</v>
      </c>
      <c r="O110" s="309" t="e">
        <f>LEFT(TPG!#REF!,19)&amp;"."&amp;TPGCR!F110</f>
        <v>#REF!</v>
      </c>
      <c r="P110" s="312" t="e">
        <f>TPG!#REF!</f>
        <v>#REF!</v>
      </c>
      <c r="Q110" s="126" t="b">
        <v>1</v>
      </c>
      <c r="R110" s="126" t="b">
        <v>1</v>
      </c>
      <c r="S110" s="126" t="b">
        <v>1</v>
      </c>
    </row>
    <row r="111" spans="1:19" hidden="1" x14ac:dyDescent="0.25">
      <c r="A111" s="126" t="s">
        <v>4008</v>
      </c>
      <c r="B111" s="200">
        <v>1</v>
      </c>
      <c r="C111" s="126">
        <v>2</v>
      </c>
      <c r="D111" s="308" t="e">
        <f>TPG!#REF!</f>
        <v>#REF!</v>
      </c>
      <c r="E111" s="126" t="b">
        <v>1</v>
      </c>
      <c r="F111" s="309" t="e">
        <f>RIGHT(TPG!#REF!,4)&amp;"."&amp;TPG!#REF!&amp;"."&amp;TPG!#REF!&amp;"."&amp;TPGPAY!$C$5</f>
        <v>#REF!</v>
      </c>
      <c r="G111" s="310">
        <f t="shared" ca="1" si="2"/>
        <v>44361</v>
      </c>
      <c r="H111" s="311" t="e">
        <f>IF(TPG!#REF!&gt;0,0,-TPG!#REF!)</f>
        <v>#REF!</v>
      </c>
      <c r="I111" s="205">
        <f t="shared" ca="1" si="3"/>
        <v>44361</v>
      </c>
      <c r="J111" s="126">
        <v>3</v>
      </c>
      <c r="K111" s="126" t="b">
        <v>1</v>
      </c>
      <c r="L111" s="126" t="s">
        <v>4009</v>
      </c>
      <c r="M111" s="126" t="b">
        <v>1</v>
      </c>
      <c r="N111" s="126" t="s">
        <v>3687</v>
      </c>
      <c r="O111" s="309" t="e">
        <f>LEFT(TPG!#REF!,19)&amp;"."&amp;TPGCR!F111</f>
        <v>#REF!</v>
      </c>
      <c r="P111" s="312" t="e">
        <f>TPG!#REF!</f>
        <v>#REF!</v>
      </c>
      <c r="Q111" s="126" t="b">
        <v>1</v>
      </c>
      <c r="R111" s="126" t="b">
        <v>1</v>
      </c>
      <c r="S111" s="126" t="b">
        <v>1</v>
      </c>
    </row>
    <row r="112" spans="1:19" hidden="1" x14ac:dyDescent="0.25">
      <c r="A112" s="126" t="s">
        <v>4008</v>
      </c>
      <c r="B112" s="200">
        <v>1</v>
      </c>
      <c r="C112" s="126">
        <v>2</v>
      </c>
      <c r="D112" s="308" t="e">
        <f>TPG!#REF!</f>
        <v>#REF!</v>
      </c>
      <c r="E112" s="126" t="b">
        <v>1</v>
      </c>
      <c r="F112" s="309" t="e">
        <f>RIGHT(TPG!#REF!,4)&amp;"."&amp;TPG!#REF!&amp;"."&amp;TPG!#REF!&amp;"."&amp;TPGPAY!$C$5</f>
        <v>#REF!</v>
      </c>
      <c r="G112" s="310">
        <f t="shared" ca="1" si="2"/>
        <v>44361</v>
      </c>
      <c r="H112" s="311" t="e">
        <f>IF(TPG!#REF!&gt;0,0,-TPG!#REF!)</f>
        <v>#REF!</v>
      </c>
      <c r="I112" s="205">
        <f t="shared" ca="1" si="3"/>
        <v>44361</v>
      </c>
      <c r="J112" s="126">
        <v>3</v>
      </c>
      <c r="K112" s="126" t="b">
        <v>1</v>
      </c>
      <c r="L112" s="126" t="s">
        <v>4009</v>
      </c>
      <c r="M112" s="126" t="b">
        <v>1</v>
      </c>
      <c r="N112" s="126" t="s">
        <v>3687</v>
      </c>
      <c r="O112" s="309" t="e">
        <f>LEFT(TPG!#REF!,19)&amp;"."&amp;TPGCR!F112</f>
        <v>#REF!</v>
      </c>
      <c r="P112" s="312" t="e">
        <f>TPG!#REF!</f>
        <v>#REF!</v>
      </c>
      <c r="Q112" s="126" t="b">
        <v>1</v>
      </c>
      <c r="R112" s="126" t="b">
        <v>1</v>
      </c>
      <c r="S112" s="126" t="b">
        <v>1</v>
      </c>
    </row>
    <row r="113" spans="1:19" hidden="1" x14ac:dyDescent="0.25">
      <c r="A113" s="126" t="s">
        <v>4008</v>
      </c>
      <c r="B113" s="200">
        <v>1</v>
      </c>
      <c r="C113" s="126">
        <v>2</v>
      </c>
      <c r="D113" s="308">
        <f>TPG!J77</f>
        <v>400102</v>
      </c>
      <c r="E113" s="126" t="b">
        <v>1</v>
      </c>
      <c r="F113" s="309" t="str">
        <f>RIGHT(TPG!C77,4)&amp;"."&amp;TPG!M77&amp;"."&amp;TPG!K77&amp;"."&amp;TPGPAY!$C$5</f>
        <v>1000.TPECG.I01.Jn21</v>
      </c>
      <c r="G113" s="310">
        <f t="shared" ca="1" si="2"/>
        <v>44361</v>
      </c>
      <c r="H113" s="311">
        <f>IF(TPG!X77&gt;0,0,-TPG!X77)</f>
        <v>0</v>
      </c>
      <c r="I113" s="205">
        <f t="shared" ca="1" si="3"/>
        <v>44361</v>
      </c>
      <c r="J113" s="126">
        <v>3</v>
      </c>
      <c r="K113" s="126" t="b">
        <v>1</v>
      </c>
      <c r="L113" s="126" t="s">
        <v>4009</v>
      </c>
      <c r="M113" s="126" t="b">
        <v>1</v>
      </c>
      <c r="N113" s="126" t="s">
        <v>3687</v>
      </c>
      <c r="O113" s="309" t="str">
        <f>LEFT(TPG!D77,19)&amp;"."&amp;TPGCR!F113</f>
        <v>Brookhill Nursery.1000.TPECG.I01.Jn21</v>
      </c>
      <c r="P113" s="312" t="str">
        <f>TPG!I77</f>
        <v>11294/543965</v>
      </c>
      <c r="Q113" s="126" t="b">
        <v>1</v>
      </c>
      <c r="R113" s="126" t="b">
        <v>1</v>
      </c>
      <c r="S113" s="126" t="b">
        <v>1</v>
      </c>
    </row>
    <row r="114" spans="1:19" hidden="1" x14ac:dyDescent="0.25">
      <c r="A114" s="126" t="s">
        <v>4008</v>
      </c>
      <c r="B114" s="200">
        <v>1</v>
      </c>
      <c r="C114" s="126">
        <v>2</v>
      </c>
      <c r="D114" s="308">
        <f>TPG!J78</f>
        <v>400102</v>
      </c>
      <c r="E114" s="126" t="b">
        <v>1</v>
      </c>
      <c r="F114" s="309" t="str">
        <f>RIGHT(TPG!C78,4)&amp;"."&amp;TPG!M78&amp;"."&amp;TPG!K78&amp;"."&amp;TPGPAY!$C$5</f>
        <v>1001.TPECG.I01.Jn21</v>
      </c>
      <c r="G114" s="310">
        <f t="shared" ca="1" si="2"/>
        <v>44361</v>
      </c>
      <c r="H114" s="311">
        <f>IF(TPG!X78&gt;0,0,-TPG!X78)</f>
        <v>0</v>
      </c>
      <c r="I114" s="205">
        <f t="shared" ca="1" si="3"/>
        <v>44361</v>
      </c>
      <c r="J114" s="126">
        <v>3</v>
      </c>
      <c r="K114" s="126" t="b">
        <v>1</v>
      </c>
      <c r="L114" s="126" t="s">
        <v>4009</v>
      </c>
      <c r="M114" s="126" t="b">
        <v>1</v>
      </c>
      <c r="N114" s="126" t="s">
        <v>3687</v>
      </c>
      <c r="O114" s="309" t="str">
        <f>LEFT(TPG!D78,19)&amp;"."&amp;TPGCR!F114</f>
        <v>Hampden Way Nursery.1001.TPECG.I01.Jn21</v>
      </c>
      <c r="P114" s="312" t="str">
        <f>TPG!I78</f>
        <v>11294/543965</v>
      </c>
      <c r="Q114" s="126" t="b">
        <v>1</v>
      </c>
      <c r="R114" s="126" t="b">
        <v>1</v>
      </c>
      <c r="S114" s="126" t="b">
        <v>1</v>
      </c>
    </row>
    <row r="115" spans="1:19" hidden="1" x14ac:dyDescent="0.25">
      <c r="A115" s="126" t="s">
        <v>4008</v>
      </c>
      <c r="B115" s="200">
        <v>1</v>
      </c>
      <c r="C115" s="126">
        <v>2</v>
      </c>
      <c r="D115" s="308">
        <f>TPG!J79</f>
        <v>400102</v>
      </c>
      <c r="E115" s="126" t="b">
        <v>1</v>
      </c>
      <c r="F115" s="309" t="str">
        <f>RIGHT(TPG!C79,4)&amp;"."&amp;TPG!M79&amp;"."&amp;TPG!K79&amp;"."&amp;TPGPAY!$C$5</f>
        <v>1003.TPECG.I01.Jn21</v>
      </c>
      <c r="G115" s="310">
        <f t="shared" ca="1" si="2"/>
        <v>44361</v>
      </c>
      <c r="H115" s="311">
        <f>IF(TPG!X79&gt;0,0,-TPG!X79)</f>
        <v>0</v>
      </c>
      <c r="I115" s="205">
        <f t="shared" ca="1" si="3"/>
        <v>44361</v>
      </c>
      <c r="J115" s="126">
        <v>3</v>
      </c>
      <c r="K115" s="126" t="b">
        <v>1</v>
      </c>
      <c r="L115" s="126" t="s">
        <v>4009</v>
      </c>
      <c r="M115" s="126" t="b">
        <v>1</v>
      </c>
      <c r="N115" s="126" t="s">
        <v>3687</v>
      </c>
      <c r="O115" s="309" t="str">
        <f>LEFT(TPG!D79,19)&amp;"."&amp;TPGCR!F115</f>
        <v>St Margaret's Nurse.1003.TPECG.I01.Jn21</v>
      </c>
      <c r="P115" s="312" t="str">
        <f>TPG!I79</f>
        <v>11294/543965</v>
      </c>
      <c r="Q115" s="126" t="b">
        <v>1</v>
      </c>
      <c r="R115" s="126" t="b">
        <v>1</v>
      </c>
      <c r="S115" s="126" t="b">
        <v>1</v>
      </c>
    </row>
    <row r="116" spans="1:19" hidden="1" x14ac:dyDescent="0.25">
      <c r="A116" s="126" t="s">
        <v>4008</v>
      </c>
      <c r="B116" s="200">
        <v>1</v>
      </c>
      <c r="C116" s="126">
        <v>2</v>
      </c>
      <c r="D116" s="308">
        <f>TPG!J80</f>
        <v>400072</v>
      </c>
      <c r="E116" s="126" t="b">
        <v>1</v>
      </c>
      <c r="F116" s="309" t="str">
        <f>RIGHT(TPG!C80,4)&amp;"."&amp;TPG!M80&amp;"."&amp;TPG!K80&amp;"."&amp;TPGPAY!$C$5</f>
        <v>1002.TPECG.I01.Jn21</v>
      </c>
      <c r="G116" s="310">
        <f t="shared" ca="1" si="2"/>
        <v>44361</v>
      </c>
      <c r="H116" s="311">
        <f>IF(TPG!X80&gt;0,0,-TPG!X80)</f>
        <v>0</v>
      </c>
      <c r="I116" s="205">
        <f t="shared" ca="1" si="3"/>
        <v>44361</v>
      </c>
      <c r="J116" s="126">
        <v>3</v>
      </c>
      <c r="K116" s="126" t="b">
        <v>1</v>
      </c>
      <c r="L116" s="126" t="s">
        <v>4009</v>
      </c>
      <c r="M116" s="126" t="b">
        <v>1</v>
      </c>
      <c r="N116" s="126" t="s">
        <v>3687</v>
      </c>
      <c r="O116" s="309" t="str">
        <f>LEFT(TPG!D80,19)&amp;"."&amp;TPGCR!F116</f>
        <v>Moss Hall Nursery.1002.TPECG.I01.Jn21</v>
      </c>
      <c r="P116" s="312" t="str">
        <f>TPG!I80</f>
        <v>11294/543965</v>
      </c>
      <c r="Q116" s="126" t="b">
        <v>1</v>
      </c>
      <c r="R116" s="126" t="b">
        <v>1</v>
      </c>
      <c r="S116" s="126" t="b">
        <v>1</v>
      </c>
    </row>
    <row r="117" spans="1:19" hidden="1" x14ac:dyDescent="0.25">
      <c r="A117" s="126" t="s">
        <v>4008</v>
      </c>
      <c r="B117" s="200">
        <v>1</v>
      </c>
      <c r="C117" s="126">
        <v>2</v>
      </c>
      <c r="D117" s="308" t="e">
        <f>TPG!#REF!</f>
        <v>#REF!</v>
      </c>
      <c r="E117" s="126" t="b">
        <v>1</v>
      </c>
      <c r="F117" s="309" t="e">
        <f>RIGHT(TPG!#REF!,4)&amp;"."&amp;TPG!#REF!&amp;"."&amp;TPG!#REF!&amp;"."&amp;TPGPAY!$C$5</f>
        <v>#REF!</v>
      </c>
      <c r="G117" s="310">
        <f t="shared" ca="1" si="2"/>
        <v>44361</v>
      </c>
      <c r="H117" s="311" t="e">
        <f>IF(TPG!#REF!&gt;0,0,-TPG!#REF!)</f>
        <v>#REF!</v>
      </c>
      <c r="I117" s="205">
        <f t="shared" ca="1" si="3"/>
        <v>44361</v>
      </c>
      <c r="J117" s="126">
        <v>3</v>
      </c>
      <c r="K117" s="126" t="b">
        <v>1</v>
      </c>
      <c r="L117" s="126" t="s">
        <v>4009</v>
      </c>
      <c r="M117" s="126" t="b">
        <v>1</v>
      </c>
      <c r="N117" s="126" t="s">
        <v>3687</v>
      </c>
      <c r="O117" s="309" t="e">
        <f>LEFT(TPG!#REF!,19)&amp;"."&amp;TPGCR!F117</f>
        <v>#REF!</v>
      </c>
      <c r="P117" s="312" t="e">
        <f>TPG!#REF!</f>
        <v>#REF!</v>
      </c>
      <c r="Q117" s="126" t="b">
        <v>1</v>
      </c>
      <c r="R117" s="126" t="b">
        <v>1</v>
      </c>
      <c r="S117" s="126" t="b">
        <v>1</v>
      </c>
    </row>
    <row r="118" spans="1:19" hidden="1" x14ac:dyDescent="0.25">
      <c r="A118" s="126" t="s">
        <v>4008</v>
      </c>
      <c r="B118" s="200">
        <v>1</v>
      </c>
      <c r="C118" s="126">
        <v>2</v>
      </c>
      <c r="D118" s="308" t="e">
        <f>TPG!#REF!</f>
        <v>#REF!</v>
      </c>
      <c r="E118" s="126" t="b">
        <v>1</v>
      </c>
      <c r="F118" s="309" t="e">
        <f>RIGHT(TPG!#REF!,4)&amp;"."&amp;TPG!#REF!&amp;"."&amp;TPG!#REF!&amp;"."&amp;TPGPAY!$C$5</f>
        <v>#REF!</v>
      </c>
      <c r="G118" s="310">
        <f t="shared" ca="1" si="2"/>
        <v>44361</v>
      </c>
      <c r="H118" s="311" t="e">
        <f>IF(TPG!#REF!&gt;0,0,-TPG!#REF!)</f>
        <v>#REF!</v>
      </c>
      <c r="I118" s="205">
        <f t="shared" ca="1" si="3"/>
        <v>44361</v>
      </c>
      <c r="J118" s="126">
        <v>3</v>
      </c>
      <c r="K118" s="126" t="b">
        <v>1</v>
      </c>
      <c r="L118" s="126" t="s">
        <v>4009</v>
      </c>
      <c r="M118" s="126" t="b">
        <v>1</v>
      </c>
      <c r="N118" s="126" t="s">
        <v>3687</v>
      </c>
      <c r="O118" s="309" t="e">
        <f>LEFT(TPG!#REF!,19)&amp;"."&amp;TPGCR!F118</f>
        <v>#REF!</v>
      </c>
      <c r="P118" s="312" t="e">
        <f>TPG!#REF!</f>
        <v>#REF!</v>
      </c>
      <c r="Q118" s="126" t="b">
        <v>1</v>
      </c>
      <c r="R118" s="126" t="b">
        <v>1</v>
      </c>
      <c r="S118" s="126" t="b">
        <v>1</v>
      </c>
    </row>
    <row r="119" spans="1:19" x14ac:dyDescent="0.25">
      <c r="A119" s="126" t="s">
        <v>4008</v>
      </c>
      <c r="B119" s="200">
        <v>1</v>
      </c>
      <c r="C119" s="126">
        <v>2</v>
      </c>
      <c r="D119" s="308">
        <f>TPG!J81</f>
        <v>400015</v>
      </c>
      <c r="E119" s="126" t="b">
        <v>1</v>
      </c>
      <c r="F119" s="309" t="str">
        <f>RIGHT(TPG!C81,4)&amp;"."&amp;TPG!M81&amp;"."&amp;TPG!K81&amp;"."&amp;TPGPAY!$C$5</f>
        <v>3317.TPECG.I01.Jn21</v>
      </c>
      <c r="G119" s="310">
        <f t="shared" ca="1" si="2"/>
        <v>44361</v>
      </c>
      <c r="H119" s="311">
        <f>IF(TPG!X81&gt;0,0,-TPG!X81)</f>
        <v>0</v>
      </c>
      <c r="I119" s="205">
        <f t="shared" ca="1" si="3"/>
        <v>44361</v>
      </c>
      <c r="J119" s="126">
        <v>3</v>
      </c>
      <c r="K119" s="126" t="b">
        <v>1</v>
      </c>
      <c r="L119" s="126" t="s">
        <v>4009</v>
      </c>
      <c r="M119" s="126" t="b">
        <v>1</v>
      </c>
      <c r="N119" s="126" t="s">
        <v>3687</v>
      </c>
      <c r="O119" s="309" t="str">
        <f>LEFT(TPG!D81,19)&amp;"."&amp;TPGCR!F119</f>
        <v>All Saints' CE Prim.3317.TPECG.I01.Jn21</v>
      </c>
      <c r="P119" s="312" t="str">
        <f>TPG!I81</f>
        <v>11294/543965</v>
      </c>
      <c r="Q119" s="126" t="b">
        <v>1</v>
      </c>
      <c r="R119" s="126" t="b">
        <v>1</v>
      </c>
      <c r="S119" s="126" t="b">
        <v>1</v>
      </c>
    </row>
    <row r="120" spans="1:19" hidden="1" x14ac:dyDescent="0.25">
      <c r="A120" s="126" t="s">
        <v>4008</v>
      </c>
      <c r="B120" s="200">
        <v>1</v>
      </c>
      <c r="C120" s="126">
        <v>2</v>
      </c>
      <c r="D120" s="308">
        <f>TPG!J82</f>
        <v>400023</v>
      </c>
      <c r="E120" s="126" t="b">
        <v>1</v>
      </c>
      <c r="F120" s="309" t="str">
        <f>RIGHT(TPG!C82,4)&amp;"."&amp;TPG!M82&amp;"."&amp;TPG!K82&amp;"."&amp;TPGPAY!$C$5</f>
        <v>3500.TPECG.I01.Jn21</v>
      </c>
      <c r="G120" s="310">
        <f t="shared" ca="1" si="2"/>
        <v>44361</v>
      </c>
      <c r="H120" s="311">
        <f>IF(TPG!X82&gt;0,0,-TPG!X82)</f>
        <v>0</v>
      </c>
      <c r="I120" s="205">
        <f t="shared" ca="1" si="3"/>
        <v>44361</v>
      </c>
      <c r="J120" s="126">
        <v>3</v>
      </c>
      <c r="K120" s="126" t="b">
        <v>1</v>
      </c>
      <c r="L120" s="126" t="s">
        <v>4009</v>
      </c>
      <c r="M120" s="126" t="b">
        <v>1</v>
      </c>
      <c r="N120" s="126" t="s">
        <v>3687</v>
      </c>
      <c r="O120" s="309" t="str">
        <f>LEFT(TPG!D82,19)&amp;"."&amp;TPGCR!F120</f>
        <v>Annunciation Cathol.3500.TPECG.I01.Jn21</v>
      </c>
      <c r="P120" s="312" t="str">
        <f>TPG!I82</f>
        <v>11294/543965</v>
      </c>
      <c r="Q120" s="126" t="b">
        <v>1</v>
      </c>
      <c r="R120" s="126" t="b">
        <v>1</v>
      </c>
      <c r="S120" s="126" t="b">
        <v>1</v>
      </c>
    </row>
    <row r="121" spans="1:19" hidden="1" x14ac:dyDescent="0.25">
      <c r="A121" s="126" t="s">
        <v>4008</v>
      </c>
      <c r="B121" s="200">
        <v>1</v>
      </c>
      <c r="C121" s="126">
        <v>2</v>
      </c>
      <c r="D121" s="308" t="e">
        <f>TPG!#REF!</f>
        <v>#REF!</v>
      </c>
      <c r="E121" s="126" t="b">
        <v>1</v>
      </c>
      <c r="F121" s="309" t="e">
        <f>RIGHT(TPG!#REF!,4)&amp;"."&amp;TPG!#REF!&amp;"."&amp;TPG!#REF!&amp;"."&amp;TPGPAY!$C$5</f>
        <v>#REF!</v>
      </c>
      <c r="G121" s="310">
        <f t="shared" ca="1" si="2"/>
        <v>44361</v>
      </c>
      <c r="H121" s="311" t="e">
        <f>IF(TPG!#REF!&gt;0,0,-TPG!#REF!)</f>
        <v>#REF!</v>
      </c>
      <c r="I121" s="205">
        <f t="shared" ca="1" si="3"/>
        <v>44361</v>
      </c>
      <c r="J121" s="126">
        <v>3</v>
      </c>
      <c r="K121" s="126" t="b">
        <v>1</v>
      </c>
      <c r="L121" s="126" t="s">
        <v>4009</v>
      </c>
      <c r="M121" s="126" t="b">
        <v>1</v>
      </c>
      <c r="N121" s="126" t="s">
        <v>3687</v>
      </c>
      <c r="O121" s="309" t="e">
        <f>LEFT(TPG!#REF!,19)&amp;"."&amp;TPGCR!F121</f>
        <v>#REF!</v>
      </c>
      <c r="P121" s="312" t="e">
        <f>TPG!#REF!</f>
        <v>#REF!</v>
      </c>
      <c r="Q121" s="126" t="b">
        <v>1</v>
      </c>
      <c r="R121" s="126" t="b">
        <v>1</v>
      </c>
      <c r="S121" s="126" t="b">
        <v>1</v>
      </c>
    </row>
    <row r="122" spans="1:19" hidden="1" x14ac:dyDescent="0.25">
      <c r="A122" s="126" t="s">
        <v>4008</v>
      </c>
      <c r="B122" s="200">
        <v>1</v>
      </c>
      <c r="C122" s="126">
        <v>2</v>
      </c>
      <c r="D122" s="308">
        <f>TPG!J83</f>
        <v>400005</v>
      </c>
      <c r="E122" s="126" t="b">
        <v>1</v>
      </c>
      <c r="F122" s="309" t="str">
        <f>RIGHT(TPG!C83,4)&amp;"."&amp;TPG!M83&amp;"."&amp;TPG!K83&amp;"."&amp;TPGPAY!$C$5</f>
        <v>2002.TPECG.I01.Jn21</v>
      </c>
      <c r="G122" s="310">
        <f t="shared" ca="1" si="2"/>
        <v>44361</v>
      </c>
      <c r="H122" s="311">
        <f>IF(TPG!X83&gt;0,0,-TPG!X83)</f>
        <v>0</v>
      </c>
      <c r="I122" s="205">
        <f t="shared" ca="1" si="3"/>
        <v>44361</v>
      </c>
      <c r="J122" s="126">
        <v>3</v>
      </c>
      <c r="K122" s="126" t="b">
        <v>1</v>
      </c>
      <c r="L122" s="126" t="s">
        <v>4009</v>
      </c>
      <c r="M122" s="126" t="b">
        <v>1</v>
      </c>
      <c r="N122" s="126" t="s">
        <v>3687</v>
      </c>
      <c r="O122" s="309" t="str">
        <f>LEFT(TPG!D83,19)&amp;"."&amp;TPGCR!F122</f>
        <v>Barnfield School.2002.TPECG.I01.Jn21</v>
      </c>
      <c r="P122" s="312" t="str">
        <f>TPG!I83</f>
        <v>11294/543965</v>
      </c>
      <c r="Q122" s="126" t="b">
        <v>1</v>
      </c>
      <c r="R122" s="126" t="b">
        <v>1</v>
      </c>
      <c r="S122" s="126" t="b">
        <v>1</v>
      </c>
    </row>
    <row r="123" spans="1:19" hidden="1" x14ac:dyDescent="0.25">
      <c r="A123" s="126" t="s">
        <v>4008</v>
      </c>
      <c r="B123" s="200">
        <v>1</v>
      </c>
      <c r="C123" s="126">
        <v>2</v>
      </c>
      <c r="D123" s="308">
        <f>TPG!J84</f>
        <v>400070</v>
      </c>
      <c r="E123" s="126" t="b">
        <v>1</v>
      </c>
      <c r="F123" s="309" t="str">
        <f>RIGHT(TPG!C84,4)&amp;"."&amp;TPG!M84&amp;"."&amp;TPG!K84&amp;"."&amp;TPGPAY!$C$5</f>
        <v>2079.TPECG.I01.Jn21</v>
      </c>
      <c r="G123" s="310">
        <f t="shared" ca="1" si="2"/>
        <v>44361</v>
      </c>
      <c r="H123" s="311">
        <f>IF(TPG!X84&gt;0,0,-TPG!X84)</f>
        <v>0</v>
      </c>
      <c r="I123" s="205">
        <f t="shared" ca="1" si="3"/>
        <v>44361</v>
      </c>
      <c r="J123" s="126">
        <v>3</v>
      </c>
      <c r="K123" s="126" t="b">
        <v>1</v>
      </c>
      <c r="L123" s="126" t="s">
        <v>4009</v>
      </c>
      <c r="M123" s="126" t="b">
        <v>1</v>
      </c>
      <c r="N123" s="126" t="s">
        <v>3687</v>
      </c>
      <c r="O123" s="309" t="str">
        <f>LEFT(TPG!D84,19)&amp;"."&amp;TPGCR!F123</f>
        <v>Beis Yaakov.2079.TPECG.I01.Jn21</v>
      </c>
      <c r="P123" s="312" t="str">
        <f>TPG!I84</f>
        <v>11294/543965</v>
      </c>
      <c r="Q123" s="126" t="b">
        <v>1</v>
      </c>
      <c r="R123" s="126" t="b">
        <v>1</v>
      </c>
      <c r="S123" s="126" t="b">
        <v>1</v>
      </c>
    </row>
    <row r="124" spans="1:19" hidden="1" x14ac:dyDescent="0.25">
      <c r="A124" s="126" t="s">
        <v>4008</v>
      </c>
      <c r="B124" s="200">
        <v>1</v>
      </c>
      <c r="C124" s="126">
        <v>2</v>
      </c>
      <c r="D124" s="308">
        <f>TPG!J85</f>
        <v>400150</v>
      </c>
      <c r="E124" s="126" t="b">
        <v>1</v>
      </c>
      <c r="F124" s="309" t="str">
        <f>RIGHT(TPG!C85,4)&amp;"."&amp;TPG!M85&amp;"."&amp;TPG!K85&amp;"."&amp;TPGPAY!$C$5</f>
        <v>3524.TPECG.I01.Jn21</v>
      </c>
      <c r="G124" s="310">
        <f t="shared" ca="1" si="2"/>
        <v>44361</v>
      </c>
      <c r="H124" s="311">
        <f>IF(TPG!X85&gt;0,0,-TPG!X85)</f>
        <v>0</v>
      </c>
      <c r="I124" s="205">
        <f t="shared" ca="1" si="3"/>
        <v>44361</v>
      </c>
      <c r="J124" s="126">
        <v>3</v>
      </c>
      <c r="K124" s="126" t="b">
        <v>1</v>
      </c>
      <c r="L124" s="126" t="s">
        <v>4009</v>
      </c>
      <c r="M124" s="126" t="b">
        <v>1</v>
      </c>
      <c r="N124" s="126" t="s">
        <v>3687</v>
      </c>
      <c r="O124" s="309" t="str">
        <f>LEFT(TPG!D85,19)&amp;"."&amp;TPGCR!F124</f>
        <v>Beit Shvidler Prima.3524.TPECG.I01.Jn21</v>
      </c>
      <c r="P124" s="312" t="str">
        <f>TPG!I85</f>
        <v>11294/543965</v>
      </c>
      <c r="Q124" s="126" t="b">
        <v>1</v>
      </c>
      <c r="R124" s="126" t="b">
        <v>1</v>
      </c>
      <c r="S124" s="126" t="b">
        <v>1</v>
      </c>
    </row>
    <row r="125" spans="1:19" hidden="1" x14ac:dyDescent="0.25">
      <c r="A125" s="126" t="s">
        <v>4008</v>
      </c>
      <c r="B125" s="200">
        <v>1</v>
      </c>
      <c r="C125" s="126">
        <v>2</v>
      </c>
      <c r="D125" s="308">
        <f>TPG!J86</f>
        <v>400051</v>
      </c>
      <c r="E125" s="126" t="b">
        <v>1</v>
      </c>
      <c r="F125" s="309" t="str">
        <f>RIGHT(TPG!C86,4)&amp;"."&amp;TPG!M86&amp;"."&amp;TPG!K86&amp;"."&amp;TPGPAY!$C$5</f>
        <v>2003.TPECG.I01.Jn21</v>
      </c>
      <c r="G125" s="310">
        <f t="shared" ca="1" si="2"/>
        <v>44361</v>
      </c>
      <c r="H125" s="311">
        <f>IF(TPG!X86&gt;0,0,-TPG!X86)</f>
        <v>0</v>
      </c>
      <c r="I125" s="205">
        <f t="shared" ca="1" si="3"/>
        <v>44361</v>
      </c>
      <c r="J125" s="126">
        <v>3</v>
      </c>
      <c r="K125" s="126" t="b">
        <v>1</v>
      </c>
      <c r="L125" s="126" t="s">
        <v>4009</v>
      </c>
      <c r="M125" s="126" t="b">
        <v>1</v>
      </c>
      <c r="N125" s="126" t="s">
        <v>3687</v>
      </c>
      <c r="O125" s="309" t="str">
        <f>LEFT(TPG!D86,19)&amp;"."&amp;TPGCR!F125</f>
        <v>Bell Lane Primary S.2003.TPECG.I01.Jn21</v>
      </c>
      <c r="P125" s="312" t="str">
        <f>TPG!I86</f>
        <v>11294/543965</v>
      </c>
      <c r="Q125" s="126" t="b">
        <v>1</v>
      </c>
      <c r="R125" s="126" t="b">
        <v>1</v>
      </c>
      <c r="S125" s="126" t="b">
        <v>1</v>
      </c>
    </row>
    <row r="126" spans="1:19" hidden="1" x14ac:dyDescent="0.25">
      <c r="A126" s="126" t="s">
        <v>4008</v>
      </c>
      <c r="B126" s="200">
        <v>1</v>
      </c>
      <c r="C126" s="126">
        <v>2</v>
      </c>
      <c r="D126" s="308">
        <f>TPG!J87</f>
        <v>400024</v>
      </c>
      <c r="E126" s="126" t="b">
        <v>1</v>
      </c>
      <c r="F126" s="309" t="str">
        <f>RIGHT(TPG!C87,4)&amp;"."&amp;TPG!M87&amp;"."&amp;TPG!K87&amp;"."&amp;TPGPAY!$C$5</f>
        <v>3511.TPECG.I01.Jn21</v>
      </c>
      <c r="G126" s="310">
        <f t="shared" ca="1" si="2"/>
        <v>44361</v>
      </c>
      <c r="H126" s="311">
        <f>IF(TPG!X87&gt;0,0,-TPG!X87)</f>
        <v>0</v>
      </c>
      <c r="I126" s="205">
        <f t="shared" ca="1" si="3"/>
        <v>44361</v>
      </c>
      <c r="J126" s="126">
        <v>3</v>
      </c>
      <c r="K126" s="126" t="b">
        <v>1</v>
      </c>
      <c r="L126" s="126" t="s">
        <v>4009</v>
      </c>
      <c r="M126" s="126" t="b">
        <v>1</v>
      </c>
      <c r="N126" s="126" t="s">
        <v>3687</v>
      </c>
      <c r="O126" s="309" t="str">
        <f>LEFT(TPG!D87,19)&amp;"."&amp;TPGCR!F126</f>
        <v>Blessed Dominic Sch.3511.TPECG.I01.Jn21</v>
      </c>
      <c r="P126" s="312" t="str">
        <f>TPG!I87</f>
        <v>11294/543965</v>
      </c>
      <c r="Q126" s="126" t="b">
        <v>1</v>
      </c>
      <c r="R126" s="126" t="b">
        <v>1</v>
      </c>
      <c r="S126" s="126" t="b">
        <v>1</v>
      </c>
    </row>
    <row r="127" spans="1:19" hidden="1" x14ac:dyDescent="0.25">
      <c r="A127" s="126" t="s">
        <v>4008</v>
      </c>
      <c r="B127" s="200">
        <v>1</v>
      </c>
      <c r="C127" s="126">
        <v>2</v>
      </c>
      <c r="D127" s="308">
        <f>TPG!J88</f>
        <v>400057</v>
      </c>
      <c r="E127" s="126" t="b">
        <v>1</v>
      </c>
      <c r="F127" s="309" t="str">
        <f>RIGHT(TPG!C88,4)&amp;"."&amp;TPG!M88&amp;"."&amp;TPG!K88&amp;"."&amp;TPGPAY!$C$5</f>
        <v>2008.TPECG.I01.Jn21</v>
      </c>
      <c r="G127" s="310">
        <f t="shared" ca="1" si="2"/>
        <v>44361</v>
      </c>
      <c r="H127" s="311">
        <f>IF(TPG!X88&gt;0,0,-TPG!X88)</f>
        <v>0</v>
      </c>
      <c r="I127" s="205">
        <f t="shared" ca="1" si="3"/>
        <v>44361</v>
      </c>
      <c r="J127" s="126">
        <v>3</v>
      </c>
      <c r="K127" s="126" t="b">
        <v>1</v>
      </c>
      <c r="L127" s="126" t="s">
        <v>4009</v>
      </c>
      <c r="M127" s="126" t="b">
        <v>1</v>
      </c>
      <c r="N127" s="126" t="s">
        <v>3687</v>
      </c>
      <c r="O127" s="309" t="str">
        <f>LEFT(TPG!D88,19)&amp;"."&amp;TPGCR!F127</f>
        <v>Brookland Infant  &amp;.2008.TPECG.I01.Jn21</v>
      </c>
      <c r="P127" s="312" t="str">
        <f>TPG!I88</f>
        <v>11294/543965</v>
      </c>
      <c r="Q127" s="126" t="b">
        <v>1</v>
      </c>
      <c r="R127" s="126" t="b">
        <v>1</v>
      </c>
      <c r="S127" s="126" t="b">
        <v>1</v>
      </c>
    </row>
    <row r="128" spans="1:19" hidden="1" x14ac:dyDescent="0.25">
      <c r="A128" s="126" t="s">
        <v>4008</v>
      </c>
      <c r="B128" s="200">
        <v>1</v>
      </c>
      <c r="C128" s="126">
        <v>2</v>
      </c>
      <c r="D128" s="308" t="e">
        <f>TPG!#REF!</f>
        <v>#REF!</v>
      </c>
      <c r="E128" s="126" t="b">
        <v>1</v>
      </c>
      <c r="F128" s="309" t="e">
        <f>RIGHT(TPG!#REF!,4)&amp;"."&amp;TPG!#REF!&amp;"."&amp;TPG!#REF!&amp;"."&amp;TPGPAY!$C$5</f>
        <v>#REF!</v>
      </c>
      <c r="G128" s="310">
        <f t="shared" ca="1" si="2"/>
        <v>44361</v>
      </c>
      <c r="H128" s="311" t="e">
        <f>IF(TPG!#REF!&gt;0,0,-TPG!#REF!)</f>
        <v>#REF!</v>
      </c>
      <c r="I128" s="205">
        <f t="shared" ca="1" si="3"/>
        <v>44361</v>
      </c>
      <c r="J128" s="126">
        <v>3</v>
      </c>
      <c r="K128" s="126" t="b">
        <v>1</v>
      </c>
      <c r="L128" s="126" t="s">
        <v>4009</v>
      </c>
      <c r="M128" s="126" t="b">
        <v>1</v>
      </c>
      <c r="N128" s="126" t="s">
        <v>3687</v>
      </c>
      <c r="O128" s="309" t="e">
        <f>LEFT(TPG!#REF!,19)&amp;"."&amp;TPGCR!F128</f>
        <v>#REF!</v>
      </c>
      <c r="P128" s="312" t="e">
        <f>TPG!#REF!</f>
        <v>#REF!</v>
      </c>
      <c r="Q128" s="126" t="b">
        <v>1</v>
      </c>
      <c r="R128" s="126" t="b">
        <v>1</v>
      </c>
      <c r="S128" s="126" t="b">
        <v>1</v>
      </c>
    </row>
    <row r="129" spans="1:19" hidden="1" x14ac:dyDescent="0.25">
      <c r="A129" s="126" t="s">
        <v>4008</v>
      </c>
      <c r="B129" s="200">
        <v>1</v>
      </c>
      <c r="C129" s="126">
        <v>2</v>
      </c>
      <c r="D129" s="308">
        <f>TPG!J89</f>
        <v>400061</v>
      </c>
      <c r="E129" s="126" t="b">
        <v>1</v>
      </c>
      <c r="F129" s="309" t="str">
        <f>RIGHT(TPG!C89,4)&amp;"."&amp;TPG!M89&amp;"."&amp;TPG!K89&amp;"."&amp;TPGPAY!$C$5</f>
        <v>2009.TPECG.I01.Jn21</v>
      </c>
      <c r="G129" s="310">
        <f t="shared" ca="1" si="2"/>
        <v>44361</v>
      </c>
      <c r="H129" s="311">
        <f>IF(TPG!X89&gt;0,0,-TPG!X89)</f>
        <v>0</v>
      </c>
      <c r="I129" s="205">
        <f t="shared" ca="1" si="3"/>
        <v>44361</v>
      </c>
      <c r="J129" s="126">
        <v>3</v>
      </c>
      <c r="K129" s="126" t="b">
        <v>1</v>
      </c>
      <c r="L129" s="126" t="s">
        <v>4009</v>
      </c>
      <c r="M129" s="126" t="b">
        <v>1</v>
      </c>
      <c r="N129" s="126" t="s">
        <v>3687</v>
      </c>
      <c r="O129" s="309" t="str">
        <f>LEFT(TPG!D89,19)&amp;"."&amp;TPGCR!F129</f>
        <v>Brunswick Park Prim.2009.TPECG.I01.Jn21</v>
      </c>
      <c r="P129" s="312" t="str">
        <f>TPG!I89</f>
        <v>11294/543965</v>
      </c>
      <c r="Q129" s="126" t="b">
        <v>1</v>
      </c>
      <c r="R129" s="126" t="b">
        <v>1</v>
      </c>
      <c r="S129" s="126" t="b">
        <v>1</v>
      </c>
    </row>
    <row r="130" spans="1:19" hidden="1" x14ac:dyDescent="0.25">
      <c r="A130" s="126" t="s">
        <v>4008</v>
      </c>
      <c r="B130" s="200">
        <v>1</v>
      </c>
      <c r="C130" s="126">
        <v>2</v>
      </c>
      <c r="D130" s="308" t="e">
        <f>TPG!#REF!</f>
        <v>#REF!</v>
      </c>
      <c r="E130" s="126" t="b">
        <v>1</v>
      </c>
      <c r="F130" s="309" t="e">
        <f>RIGHT(TPG!#REF!,4)&amp;"."&amp;TPG!#REF!&amp;"."&amp;TPG!#REF!&amp;"."&amp;TPGPAY!$C$5</f>
        <v>#REF!</v>
      </c>
      <c r="G130" s="310">
        <f t="shared" ca="1" si="2"/>
        <v>44361</v>
      </c>
      <c r="H130" s="311" t="e">
        <f>IF(TPG!#REF!&gt;0,0,-TPG!#REF!)</f>
        <v>#REF!</v>
      </c>
      <c r="I130" s="205">
        <f t="shared" ca="1" si="3"/>
        <v>44361</v>
      </c>
      <c r="J130" s="126">
        <v>3</v>
      </c>
      <c r="K130" s="126" t="b">
        <v>1</v>
      </c>
      <c r="L130" s="126" t="s">
        <v>4009</v>
      </c>
      <c r="M130" s="126" t="b">
        <v>1</v>
      </c>
      <c r="N130" s="126" t="s">
        <v>3687</v>
      </c>
      <c r="O130" s="309" t="e">
        <f>LEFT(TPG!#REF!,19)&amp;"."&amp;TPGCR!F130</f>
        <v>#REF!</v>
      </c>
      <c r="P130" s="312" t="e">
        <f>TPG!#REF!</f>
        <v>#REF!</v>
      </c>
      <c r="Q130" s="126" t="b">
        <v>1</v>
      </c>
      <c r="R130" s="126" t="b">
        <v>1</v>
      </c>
      <c r="S130" s="126" t="b">
        <v>1</v>
      </c>
    </row>
    <row r="131" spans="1:19" hidden="1" x14ac:dyDescent="0.25">
      <c r="A131" s="126" t="s">
        <v>4008</v>
      </c>
      <c r="B131" s="200">
        <v>1</v>
      </c>
      <c r="C131" s="126">
        <v>2</v>
      </c>
      <c r="D131" s="308">
        <f>TPG!J90</f>
        <v>400039</v>
      </c>
      <c r="E131" s="126" t="b">
        <v>1</v>
      </c>
      <c r="F131" s="309" t="str">
        <f>RIGHT(TPG!C90,4)&amp;"."&amp;TPG!M90&amp;"."&amp;TPG!K90&amp;"."&amp;TPGPAY!$C$5</f>
        <v>3302.TPECG.I01.Jn21</v>
      </c>
      <c r="G131" s="310">
        <f t="shared" ca="1" si="2"/>
        <v>44361</v>
      </c>
      <c r="H131" s="311">
        <f>IF(TPG!X90&gt;0,0,-TPG!X90)</f>
        <v>0</v>
      </c>
      <c r="I131" s="205">
        <f t="shared" ca="1" si="3"/>
        <v>44361</v>
      </c>
      <c r="J131" s="126">
        <v>3</v>
      </c>
      <c r="K131" s="126" t="b">
        <v>1</v>
      </c>
      <c r="L131" s="126" t="s">
        <v>4009</v>
      </c>
      <c r="M131" s="126" t="b">
        <v>1</v>
      </c>
      <c r="N131" s="126" t="s">
        <v>3687</v>
      </c>
      <c r="O131" s="309" t="str">
        <f>LEFT(TPG!D90,19)&amp;"."&amp;TPGCR!F131</f>
        <v>Christ Church CE Pr.3302.TPECG.I01.Jn21</v>
      </c>
      <c r="P131" s="312" t="str">
        <f>TPG!I90</f>
        <v>11294/543965</v>
      </c>
      <c r="Q131" s="126" t="b">
        <v>1</v>
      </c>
      <c r="R131" s="126" t="b">
        <v>1</v>
      </c>
      <c r="S131" s="126" t="b">
        <v>1</v>
      </c>
    </row>
    <row r="132" spans="1:19" hidden="1" x14ac:dyDescent="0.25">
      <c r="A132" s="126" t="s">
        <v>4008</v>
      </c>
      <c r="B132" s="200">
        <v>1</v>
      </c>
      <c r="C132" s="126">
        <v>2</v>
      </c>
      <c r="D132" s="308" t="e">
        <f>TPG!#REF!</f>
        <v>#REF!</v>
      </c>
      <c r="E132" s="126" t="b">
        <v>1</v>
      </c>
      <c r="F132" s="309" t="e">
        <f>RIGHT(TPG!#REF!,4)&amp;"."&amp;TPG!#REF!&amp;"."&amp;TPG!#REF!&amp;"."&amp;TPGPAY!$C$5</f>
        <v>#REF!</v>
      </c>
      <c r="G132" s="310">
        <f t="shared" ca="1" si="2"/>
        <v>44361</v>
      </c>
      <c r="H132" s="311" t="e">
        <f>IF(TPG!#REF!&gt;0,0,-TPG!#REF!)</f>
        <v>#REF!</v>
      </c>
      <c r="I132" s="205">
        <f t="shared" ca="1" si="3"/>
        <v>44361</v>
      </c>
      <c r="J132" s="126">
        <v>3</v>
      </c>
      <c r="K132" s="126" t="b">
        <v>1</v>
      </c>
      <c r="L132" s="126" t="s">
        <v>4009</v>
      </c>
      <c r="M132" s="126" t="b">
        <v>1</v>
      </c>
      <c r="N132" s="126" t="s">
        <v>3687</v>
      </c>
      <c r="O132" s="309" t="e">
        <f>LEFT(TPG!#REF!,19)&amp;"."&amp;TPGCR!F132</f>
        <v>#REF!</v>
      </c>
      <c r="P132" s="312" t="e">
        <f>TPG!#REF!</f>
        <v>#REF!</v>
      </c>
      <c r="Q132" s="126" t="b">
        <v>1</v>
      </c>
      <c r="R132" s="126" t="b">
        <v>1</v>
      </c>
      <c r="S132" s="126" t="b">
        <v>1</v>
      </c>
    </row>
    <row r="133" spans="1:19" hidden="1" x14ac:dyDescent="0.25">
      <c r="A133" s="126" t="s">
        <v>4008</v>
      </c>
      <c r="B133" s="200">
        <v>1</v>
      </c>
      <c r="C133" s="126">
        <v>2</v>
      </c>
      <c r="D133" s="308">
        <f>TPG!J91</f>
        <v>400050</v>
      </c>
      <c r="E133" s="126" t="b">
        <v>1</v>
      </c>
      <c r="F133" s="309" t="str">
        <f>RIGHT(TPG!C91,4)&amp;"."&amp;TPG!M91&amp;"."&amp;TPG!K91&amp;"."&amp;TPGPAY!$C$5</f>
        <v>2014.TPECG.I01.Jn21</v>
      </c>
      <c r="G133" s="310">
        <f t="shared" ca="1" si="2"/>
        <v>44361</v>
      </c>
      <c r="H133" s="311">
        <f>IF(TPG!X91&gt;0,0,-TPG!X91)</f>
        <v>0</v>
      </c>
      <c r="I133" s="205">
        <f t="shared" ca="1" si="3"/>
        <v>44361</v>
      </c>
      <c r="J133" s="126">
        <v>3</v>
      </c>
      <c r="K133" s="126" t="b">
        <v>1</v>
      </c>
      <c r="L133" s="126" t="s">
        <v>4009</v>
      </c>
      <c r="M133" s="126" t="b">
        <v>1</v>
      </c>
      <c r="N133" s="126" t="s">
        <v>3687</v>
      </c>
      <c r="O133" s="309" t="str">
        <f>LEFT(TPG!D91,19)&amp;"."&amp;TPGCR!F133</f>
        <v>Colindale School.2014.TPECG.I01.Jn21</v>
      </c>
      <c r="P133" s="312" t="str">
        <f>TPG!I91</f>
        <v>11294/543965</v>
      </c>
      <c r="Q133" s="126" t="b">
        <v>1</v>
      </c>
      <c r="R133" s="126" t="b">
        <v>1</v>
      </c>
      <c r="S133" s="126" t="b">
        <v>1</v>
      </c>
    </row>
    <row r="134" spans="1:19" hidden="1" x14ac:dyDescent="0.25">
      <c r="A134" s="126" t="s">
        <v>4008</v>
      </c>
      <c r="B134" s="200">
        <v>1</v>
      </c>
      <c r="C134" s="126">
        <v>2</v>
      </c>
      <c r="D134" s="308">
        <f>TPG!J92</f>
        <v>400059</v>
      </c>
      <c r="E134" s="126" t="b">
        <v>1</v>
      </c>
      <c r="F134" s="309" t="str">
        <f>RIGHT(TPG!C92,4)&amp;"."&amp;TPG!M92&amp;"."&amp;TPG!K92&amp;"."&amp;TPGPAY!$C$5</f>
        <v>2015.TPECG.I01.Jn21</v>
      </c>
      <c r="G134" s="310">
        <f t="shared" ca="1" si="2"/>
        <v>44361</v>
      </c>
      <c r="H134" s="311">
        <f>IF(TPG!X92&gt;0,0,-TPG!X92)</f>
        <v>0</v>
      </c>
      <c r="I134" s="205">
        <f t="shared" ca="1" si="3"/>
        <v>44361</v>
      </c>
      <c r="J134" s="126">
        <v>3</v>
      </c>
      <c r="K134" s="126" t="b">
        <v>1</v>
      </c>
      <c r="L134" s="126" t="s">
        <v>4009</v>
      </c>
      <c r="M134" s="126" t="b">
        <v>1</v>
      </c>
      <c r="N134" s="126" t="s">
        <v>3687</v>
      </c>
      <c r="O134" s="309" t="str">
        <f>LEFT(TPG!D92,19)&amp;"."&amp;TPGCR!F134</f>
        <v>Coppetts Wood.2015.TPECG.I01.Jn21</v>
      </c>
      <c r="P134" s="312" t="str">
        <f>TPG!I92</f>
        <v>11294/543965</v>
      </c>
      <c r="Q134" s="126" t="b">
        <v>1</v>
      </c>
      <c r="R134" s="126" t="b">
        <v>1</v>
      </c>
      <c r="S134" s="126" t="b">
        <v>1</v>
      </c>
    </row>
    <row r="135" spans="1:19" hidden="1" x14ac:dyDescent="0.25">
      <c r="A135" s="126" t="s">
        <v>4008</v>
      </c>
      <c r="B135" s="200">
        <v>1</v>
      </c>
      <c r="C135" s="126">
        <v>2</v>
      </c>
      <c r="D135" s="308" t="e">
        <f>TPG!#REF!</f>
        <v>#REF!</v>
      </c>
      <c r="E135" s="126" t="b">
        <v>1</v>
      </c>
      <c r="F135" s="309" t="e">
        <f>RIGHT(TPG!#REF!,4)&amp;"."&amp;TPG!#REF!&amp;"."&amp;TPG!#REF!&amp;"."&amp;TPGPAY!$C$5</f>
        <v>#REF!</v>
      </c>
      <c r="G135" s="310">
        <f t="shared" ca="1" si="2"/>
        <v>44361</v>
      </c>
      <c r="H135" s="311" t="e">
        <f>IF(TPG!#REF!&gt;0,0,-TPG!#REF!)</f>
        <v>#REF!</v>
      </c>
      <c r="I135" s="205">
        <f t="shared" ca="1" si="3"/>
        <v>44361</v>
      </c>
      <c r="J135" s="126">
        <v>3</v>
      </c>
      <c r="K135" s="126" t="b">
        <v>1</v>
      </c>
      <c r="L135" s="126" t="s">
        <v>4009</v>
      </c>
      <c r="M135" s="126" t="b">
        <v>1</v>
      </c>
      <c r="N135" s="126" t="s">
        <v>3687</v>
      </c>
      <c r="O135" s="309" t="e">
        <f>LEFT(TPG!#REF!,19)&amp;"."&amp;TPGCR!F135</f>
        <v>#REF!</v>
      </c>
      <c r="P135" s="312" t="e">
        <f>TPG!#REF!</f>
        <v>#REF!</v>
      </c>
      <c r="Q135" s="126" t="b">
        <v>1</v>
      </c>
      <c r="R135" s="126" t="b">
        <v>1</v>
      </c>
      <c r="S135" s="126" t="b">
        <v>1</v>
      </c>
    </row>
    <row r="136" spans="1:19" hidden="1" x14ac:dyDescent="0.25">
      <c r="A136" s="126" t="s">
        <v>4008</v>
      </c>
      <c r="B136" s="200">
        <v>1</v>
      </c>
      <c r="C136" s="126">
        <v>2</v>
      </c>
      <c r="D136" s="308" t="e">
        <f>TPG!#REF!</f>
        <v>#REF!</v>
      </c>
      <c r="E136" s="126" t="b">
        <v>1</v>
      </c>
      <c r="F136" s="309" t="e">
        <f>RIGHT(TPG!#REF!,4)&amp;"."&amp;TPG!#REF!&amp;"."&amp;TPG!#REF!&amp;"."&amp;TPGPAY!$C$5</f>
        <v>#REF!</v>
      </c>
      <c r="G136" s="310">
        <f t="shared" ca="1" si="2"/>
        <v>44361</v>
      </c>
      <c r="H136" s="311" t="e">
        <f>IF(TPG!#REF!&gt;0,0,-TPG!#REF!)</f>
        <v>#REF!</v>
      </c>
      <c r="I136" s="205">
        <f t="shared" ca="1" si="3"/>
        <v>44361</v>
      </c>
      <c r="J136" s="126">
        <v>3</v>
      </c>
      <c r="K136" s="126" t="b">
        <v>1</v>
      </c>
      <c r="L136" s="126" t="s">
        <v>4009</v>
      </c>
      <c r="M136" s="126" t="b">
        <v>1</v>
      </c>
      <c r="N136" s="126" t="s">
        <v>3687</v>
      </c>
      <c r="O136" s="309" t="e">
        <f>LEFT(TPG!#REF!,19)&amp;"."&amp;TPGCR!F136</f>
        <v>#REF!</v>
      </c>
      <c r="P136" s="312" t="e">
        <f>TPG!#REF!</f>
        <v>#REF!</v>
      </c>
      <c r="Q136" s="126" t="b">
        <v>1</v>
      </c>
      <c r="R136" s="126" t="b">
        <v>1</v>
      </c>
      <c r="S136" s="126" t="b">
        <v>1</v>
      </c>
    </row>
    <row r="137" spans="1:19" hidden="1" x14ac:dyDescent="0.25">
      <c r="A137" s="126" t="s">
        <v>4008</v>
      </c>
      <c r="B137" s="200">
        <v>1</v>
      </c>
      <c r="C137" s="126">
        <v>2</v>
      </c>
      <c r="D137" s="308" t="e">
        <f>TPG!#REF!</f>
        <v>#REF!</v>
      </c>
      <c r="E137" s="126" t="b">
        <v>1</v>
      </c>
      <c r="F137" s="309" t="e">
        <f>RIGHT(TPG!#REF!,4)&amp;"."&amp;TPG!#REF!&amp;"."&amp;TPG!#REF!&amp;"."&amp;TPGPAY!$C$5</f>
        <v>#REF!</v>
      </c>
      <c r="G137" s="310">
        <f t="shared" ca="1" si="2"/>
        <v>44361</v>
      </c>
      <c r="H137" s="311" t="e">
        <f>IF(TPG!#REF!&gt;0,0,-TPG!#REF!)</f>
        <v>#REF!</v>
      </c>
      <c r="I137" s="205">
        <f t="shared" ca="1" si="3"/>
        <v>44361</v>
      </c>
      <c r="J137" s="126">
        <v>3</v>
      </c>
      <c r="K137" s="126" t="b">
        <v>1</v>
      </c>
      <c r="L137" s="126" t="s">
        <v>4009</v>
      </c>
      <c r="M137" s="126" t="b">
        <v>1</v>
      </c>
      <c r="N137" s="126" t="s">
        <v>3687</v>
      </c>
      <c r="O137" s="309" t="e">
        <f>LEFT(TPG!#REF!,19)&amp;"."&amp;TPGCR!F137</f>
        <v>#REF!</v>
      </c>
      <c r="P137" s="312" t="e">
        <f>TPG!#REF!</f>
        <v>#REF!</v>
      </c>
      <c r="Q137" s="126" t="b">
        <v>1</v>
      </c>
      <c r="R137" s="126" t="b">
        <v>1</v>
      </c>
      <c r="S137" s="126" t="b">
        <v>1</v>
      </c>
    </row>
    <row r="138" spans="1:19" hidden="1" x14ac:dyDescent="0.25">
      <c r="A138" s="126" t="s">
        <v>4008</v>
      </c>
      <c r="B138" s="200">
        <v>1</v>
      </c>
      <c r="C138" s="126">
        <v>2</v>
      </c>
      <c r="D138" s="308">
        <f>TPG!J93</f>
        <v>400036</v>
      </c>
      <c r="E138" s="126" t="b">
        <v>1</v>
      </c>
      <c r="F138" s="309" t="str">
        <f>RIGHT(TPG!C93,4)&amp;"."&amp;TPG!M93&amp;"."&amp;TPG!K93&amp;"."&amp;TPGPAY!$C$5</f>
        <v>2019.TPECG.I01.Jn21</v>
      </c>
      <c r="G138" s="310">
        <f t="shared" ca="1" si="2"/>
        <v>44361</v>
      </c>
      <c r="H138" s="311">
        <f>IF(TPG!X93&gt;0,0,-TPG!X93)</f>
        <v>0</v>
      </c>
      <c r="I138" s="205">
        <f t="shared" ca="1" si="3"/>
        <v>44361</v>
      </c>
      <c r="J138" s="126">
        <v>3</v>
      </c>
      <c r="K138" s="126" t="b">
        <v>1</v>
      </c>
      <c r="L138" s="126" t="s">
        <v>4009</v>
      </c>
      <c r="M138" s="126" t="b">
        <v>1</v>
      </c>
      <c r="N138" s="126" t="s">
        <v>3687</v>
      </c>
      <c r="O138" s="309" t="str">
        <f>LEFT(TPG!D93,19)&amp;"."&amp;TPGCR!F138</f>
        <v>Deansbrook Infant S.2019.TPECG.I01.Jn21</v>
      </c>
      <c r="P138" s="312" t="str">
        <f>TPG!I93</f>
        <v>11294/543965</v>
      </c>
      <c r="Q138" s="126" t="b">
        <v>1</v>
      </c>
      <c r="R138" s="126" t="b">
        <v>1</v>
      </c>
      <c r="S138" s="126" t="b">
        <v>1</v>
      </c>
    </row>
    <row r="139" spans="1:19" hidden="1" x14ac:dyDescent="0.25">
      <c r="A139" s="126" t="s">
        <v>4008</v>
      </c>
      <c r="B139" s="200">
        <v>1</v>
      </c>
      <c r="C139" s="126">
        <v>2</v>
      </c>
      <c r="D139" s="308">
        <f>TPG!J94</f>
        <v>400042</v>
      </c>
      <c r="E139" s="126" t="b">
        <v>1</v>
      </c>
      <c r="F139" s="309" t="str">
        <f>RIGHT(TPG!C94,4)&amp;"."&amp;TPG!M94&amp;"."&amp;TPG!K94&amp;"."&amp;TPGPAY!$C$5</f>
        <v>2021.TPECG.I01.Jn21</v>
      </c>
      <c r="G139" s="310">
        <f t="shared" ca="1" si="2"/>
        <v>44361</v>
      </c>
      <c r="H139" s="311">
        <f>IF(TPG!X94&gt;0,0,-TPG!X94)</f>
        <v>0</v>
      </c>
      <c r="I139" s="205">
        <f t="shared" ca="1" si="3"/>
        <v>44361</v>
      </c>
      <c r="J139" s="126">
        <v>3</v>
      </c>
      <c r="K139" s="126" t="b">
        <v>1</v>
      </c>
      <c r="L139" s="126" t="s">
        <v>4009</v>
      </c>
      <c r="M139" s="126" t="b">
        <v>1</v>
      </c>
      <c r="N139" s="126" t="s">
        <v>3687</v>
      </c>
      <c r="O139" s="309" t="str">
        <f>LEFT(TPG!D94,19)&amp;"."&amp;TPGCR!F139</f>
        <v>Dollis Primary Scho.2021.TPECG.I01.Jn21</v>
      </c>
      <c r="P139" s="312" t="str">
        <f>TPG!I94</f>
        <v>11294/543965</v>
      </c>
      <c r="Q139" s="126" t="b">
        <v>1</v>
      </c>
      <c r="R139" s="126" t="b">
        <v>1</v>
      </c>
      <c r="S139" s="126" t="b">
        <v>1</v>
      </c>
    </row>
    <row r="140" spans="1:19" hidden="1" x14ac:dyDescent="0.25">
      <c r="A140" s="126" t="s">
        <v>4008</v>
      </c>
      <c r="B140" s="200">
        <v>1</v>
      </c>
      <c r="C140" s="126">
        <v>2</v>
      </c>
      <c r="D140" s="308">
        <f>TPG!J95</f>
        <v>400159</v>
      </c>
      <c r="E140" s="126" t="b">
        <v>1</v>
      </c>
      <c r="F140" s="309" t="str">
        <f>RIGHT(TPG!C95,4)&amp;"."&amp;TPG!M95&amp;"."&amp;TPG!K95&amp;"."&amp;TPGPAY!$C$5</f>
        <v>2023.TPECG.I01.Jn21</v>
      </c>
      <c r="G140" s="310">
        <f t="shared" ca="1" si="2"/>
        <v>44361</v>
      </c>
      <c r="H140" s="311">
        <f>IF(TPG!X95&gt;0,0,-TPG!X95)</f>
        <v>0</v>
      </c>
      <c r="I140" s="205">
        <f t="shared" ca="1" si="3"/>
        <v>44361</v>
      </c>
      <c r="J140" s="126">
        <v>3</v>
      </c>
      <c r="K140" s="126" t="b">
        <v>1</v>
      </c>
      <c r="L140" s="126" t="s">
        <v>4009</v>
      </c>
      <c r="M140" s="126" t="b">
        <v>1</v>
      </c>
      <c r="N140" s="126" t="s">
        <v>3687</v>
      </c>
      <c r="O140" s="309" t="str">
        <f>LEFT(TPG!D95,19)&amp;"."&amp;TPGCR!F140</f>
        <v>Edgware Primary Sch.2023.TPECG.I01.Jn21</v>
      </c>
      <c r="P140" s="312" t="str">
        <f>TPG!I95</f>
        <v>11294/543965</v>
      </c>
      <c r="Q140" s="126" t="b">
        <v>1</v>
      </c>
      <c r="R140" s="126" t="b">
        <v>1</v>
      </c>
      <c r="S140" s="126" t="b">
        <v>1</v>
      </c>
    </row>
    <row r="141" spans="1:19" hidden="1" x14ac:dyDescent="0.25">
      <c r="A141" s="126" t="s">
        <v>4008</v>
      </c>
      <c r="B141" s="200">
        <v>1</v>
      </c>
      <c r="C141" s="126">
        <v>2</v>
      </c>
      <c r="D141" s="308">
        <f>TPG!J96</f>
        <v>400047</v>
      </c>
      <c r="E141" s="126" t="b">
        <v>1</v>
      </c>
      <c r="F141" s="309" t="str">
        <f>RIGHT(TPG!C96,4)&amp;"."&amp;TPG!M96&amp;"."&amp;TPG!K96&amp;"."&amp;TPGPAY!$C$5</f>
        <v>2024.TPECG.I01.Jn21</v>
      </c>
      <c r="G141" s="310">
        <f t="shared" ca="1" si="2"/>
        <v>44361</v>
      </c>
      <c r="H141" s="311">
        <f>IF(TPG!X96&gt;0,0,-TPG!X96)</f>
        <v>0</v>
      </c>
      <c r="I141" s="205">
        <f t="shared" ca="1" si="3"/>
        <v>44361</v>
      </c>
      <c r="J141" s="126">
        <v>3</v>
      </c>
      <c r="K141" s="126" t="b">
        <v>1</v>
      </c>
      <c r="L141" s="126" t="s">
        <v>4009</v>
      </c>
      <c r="M141" s="126" t="b">
        <v>1</v>
      </c>
      <c r="N141" s="126" t="s">
        <v>3687</v>
      </c>
      <c r="O141" s="309" t="str">
        <f>LEFT(TPG!D96,19)&amp;"."&amp;TPGCR!F141</f>
        <v>Fairway Primary Sch.2024.TPECG.I01.Jn21</v>
      </c>
      <c r="P141" s="312" t="str">
        <f>TPG!I96</f>
        <v>11294/543965</v>
      </c>
      <c r="Q141" s="126" t="b">
        <v>1</v>
      </c>
      <c r="R141" s="126" t="b">
        <v>1</v>
      </c>
      <c r="S141" s="126" t="b">
        <v>1</v>
      </c>
    </row>
    <row r="142" spans="1:19" hidden="1" x14ac:dyDescent="0.25">
      <c r="A142" s="126" t="s">
        <v>4008</v>
      </c>
      <c r="B142" s="200">
        <v>1</v>
      </c>
      <c r="C142" s="126">
        <v>2</v>
      </c>
      <c r="D142" s="308" t="e">
        <f>TPG!#REF!</f>
        <v>#REF!</v>
      </c>
      <c r="E142" s="126" t="b">
        <v>1</v>
      </c>
      <c r="F142" s="309" t="e">
        <f>RIGHT(TPG!#REF!,4)&amp;"."&amp;TPG!#REF!&amp;"."&amp;TPG!#REF!&amp;"."&amp;TPGPAY!$C$5</f>
        <v>#REF!</v>
      </c>
      <c r="G142" s="310">
        <f t="shared" ca="1" si="2"/>
        <v>44361</v>
      </c>
      <c r="H142" s="311" t="e">
        <f>IF(TPG!#REF!&gt;0,0,-TPG!#REF!)</f>
        <v>#REF!</v>
      </c>
      <c r="I142" s="205">
        <f t="shared" ca="1" si="3"/>
        <v>44361</v>
      </c>
      <c r="J142" s="126">
        <v>3</v>
      </c>
      <c r="K142" s="126" t="b">
        <v>1</v>
      </c>
      <c r="L142" s="126" t="s">
        <v>4009</v>
      </c>
      <c r="M142" s="126" t="b">
        <v>1</v>
      </c>
      <c r="N142" s="126" t="s">
        <v>3687</v>
      </c>
      <c r="O142" s="309" t="e">
        <f>LEFT(TPG!#REF!,19)&amp;"."&amp;TPGCR!F142</f>
        <v>#REF!</v>
      </c>
      <c r="P142" s="312" t="e">
        <f>TPG!#REF!</f>
        <v>#REF!</v>
      </c>
      <c r="Q142" s="126" t="b">
        <v>1</v>
      </c>
      <c r="R142" s="126" t="b">
        <v>1</v>
      </c>
      <c r="S142" s="126" t="b">
        <v>1</v>
      </c>
    </row>
    <row r="143" spans="1:19" hidden="1" x14ac:dyDescent="0.25">
      <c r="A143" s="126" t="s">
        <v>4008</v>
      </c>
      <c r="B143" s="200">
        <v>1</v>
      </c>
      <c r="C143" s="126">
        <v>2</v>
      </c>
      <c r="D143" s="308">
        <f>TPG!J97</f>
        <v>400082</v>
      </c>
      <c r="E143" s="126" t="b">
        <v>1</v>
      </c>
      <c r="F143" s="309" t="str">
        <f>RIGHT(TPG!C97,4)&amp;"."&amp;TPG!M97&amp;"."&amp;TPG!K97&amp;"."&amp;TPGPAY!$C$5</f>
        <v>2026.TPECG.I01.Jn21</v>
      </c>
      <c r="G143" s="310">
        <f t="shared" ca="1" si="2"/>
        <v>44361</v>
      </c>
      <c r="H143" s="311">
        <f>IF(TPG!X97&gt;0,0,-TPG!X97)</f>
        <v>0</v>
      </c>
      <c r="I143" s="205">
        <f t="shared" ca="1" si="3"/>
        <v>44361</v>
      </c>
      <c r="J143" s="126">
        <v>3</v>
      </c>
      <c r="K143" s="126" t="b">
        <v>1</v>
      </c>
      <c r="L143" s="126" t="s">
        <v>4009</v>
      </c>
      <c r="M143" s="126" t="b">
        <v>1</v>
      </c>
      <c r="N143" s="126" t="s">
        <v>3687</v>
      </c>
      <c r="O143" s="309" t="str">
        <f>LEFT(TPG!D97,19)&amp;"."&amp;TPGCR!F143</f>
        <v>Frith Manor School.2026.TPECG.I01.Jn21</v>
      </c>
      <c r="P143" s="312" t="str">
        <f>TPG!I97</f>
        <v>11294/543965</v>
      </c>
      <c r="Q143" s="126" t="b">
        <v>1</v>
      </c>
      <c r="R143" s="126" t="b">
        <v>1</v>
      </c>
      <c r="S143" s="126" t="b">
        <v>1</v>
      </c>
    </row>
    <row r="144" spans="1:19" hidden="1" x14ac:dyDescent="0.25">
      <c r="A144" s="126" t="s">
        <v>4008</v>
      </c>
      <c r="B144" s="200">
        <v>1</v>
      </c>
      <c r="C144" s="126">
        <v>2</v>
      </c>
      <c r="D144" s="308" t="e">
        <f>TPG!#REF!</f>
        <v>#REF!</v>
      </c>
      <c r="E144" s="126" t="b">
        <v>1</v>
      </c>
      <c r="F144" s="309" t="e">
        <f>RIGHT(TPG!#REF!,4)&amp;"."&amp;TPG!#REF!&amp;"."&amp;TPG!#REF!&amp;"."&amp;TPGPAY!$C$5</f>
        <v>#REF!</v>
      </c>
      <c r="G144" s="310">
        <f t="shared" ca="1" si="2"/>
        <v>44361</v>
      </c>
      <c r="H144" s="311" t="e">
        <f>IF(TPG!#REF!&gt;0,0,-TPG!#REF!)</f>
        <v>#REF!</v>
      </c>
      <c r="I144" s="205">
        <f t="shared" ca="1" si="3"/>
        <v>44361</v>
      </c>
      <c r="J144" s="126">
        <v>3</v>
      </c>
      <c r="K144" s="126" t="b">
        <v>1</v>
      </c>
      <c r="L144" s="126" t="s">
        <v>4009</v>
      </c>
      <c r="M144" s="126" t="b">
        <v>1</v>
      </c>
      <c r="N144" s="126" t="s">
        <v>3687</v>
      </c>
      <c r="O144" s="309" t="e">
        <f>LEFT(TPG!#REF!,19)&amp;"."&amp;TPGCR!F144</f>
        <v>#REF!</v>
      </c>
      <c r="P144" s="312" t="e">
        <f>TPG!#REF!</f>
        <v>#REF!</v>
      </c>
      <c r="Q144" s="126" t="b">
        <v>1</v>
      </c>
      <c r="R144" s="126" t="b">
        <v>1</v>
      </c>
      <c r="S144" s="126" t="b">
        <v>1</v>
      </c>
    </row>
    <row r="145" spans="1:19" hidden="1" x14ac:dyDescent="0.25">
      <c r="A145" s="126" t="s">
        <v>4008</v>
      </c>
      <c r="B145" s="200">
        <v>1</v>
      </c>
      <c r="C145" s="126">
        <v>2</v>
      </c>
      <c r="D145" s="308" t="e">
        <f>TPG!#REF!</f>
        <v>#REF!</v>
      </c>
      <c r="E145" s="126" t="b">
        <v>1</v>
      </c>
      <c r="F145" s="309" t="e">
        <f>RIGHT(TPG!#REF!,4)&amp;"."&amp;TPG!#REF!&amp;"."&amp;TPG!#REF!&amp;"."&amp;TPGPAY!$C$5</f>
        <v>#REF!</v>
      </c>
      <c r="G145" s="310">
        <f t="shared" ca="1" si="2"/>
        <v>44361</v>
      </c>
      <c r="H145" s="311" t="e">
        <f>IF(TPG!#REF!&gt;0,0,-TPG!#REF!)</f>
        <v>#REF!</v>
      </c>
      <c r="I145" s="205">
        <f t="shared" ca="1" si="3"/>
        <v>44361</v>
      </c>
      <c r="J145" s="126">
        <v>3</v>
      </c>
      <c r="K145" s="126" t="b">
        <v>1</v>
      </c>
      <c r="L145" s="126" t="s">
        <v>4009</v>
      </c>
      <c r="M145" s="126" t="b">
        <v>1</v>
      </c>
      <c r="N145" s="126" t="s">
        <v>3687</v>
      </c>
      <c r="O145" s="309" t="e">
        <f>LEFT(TPG!#REF!,19)&amp;"."&amp;TPGCR!F145</f>
        <v>#REF!</v>
      </c>
      <c r="P145" s="312" t="e">
        <f>TPG!#REF!</f>
        <v>#REF!</v>
      </c>
      <c r="Q145" s="126" t="b">
        <v>1</v>
      </c>
      <c r="R145" s="126" t="b">
        <v>1</v>
      </c>
      <c r="S145" s="126" t="b">
        <v>1</v>
      </c>
    </row>
    <row r="146" spans="1:19" hidden="1" x14ac:dyDescent="0.25">
      <c r="A146" s="126" t="s">
        <v>4008</v>
      </c>
      <c r="B146" s="200">
        <v>1</v>
      </c>
      <c r="C146" s="126">
        <v>2</v>
      </c>
      <c r="D146" s="308">
        <f>TPG!J98</f>
        <v>400035</v>
      </c>
      <c r="E146" s="126" t="b">
        <v>1</v>
      </c>
      <c r="F146" s="309" t="str">
        <f>RIGHT(TPG!C98,4)&amp;"."&amp;TPG!M98&amp;"."&amp;TPG!K98&amp;"."&amp;TPGPAY!$C$5</f>
        <v>2029.TPECG.I01.Jn21</v>
      </c>
      <c r="G146" s="310">
        <f t="shared" ca="1" si="2"/>
        <v>44361</v>
      </c>
      <c r="H146" s="311">
        <f>IF(TPG!X98&gt;0,0,-TPG!X98)</f>
        <v>0</v>
      </c>
      <c r="I146" s="205">
        <f t="shared" ca="1" si="3"/>
        <v>44361</v>
      </c>
      <c r="J146" s="126">
        <v>3</v>
      </c>
      <c r="K146" s="126" t="b">
        <v>1</v>
      </c>
      <c r="L146" s="126" t="s">
        <v>4009</v>
      </c>
      <c r="M146" s="126" t="b">
        <v>1</v>
      </c>
      <c r="N146" s="126" t="s">
        <v>3687</v>
      </c>
      <c r="O146" s="309" t="str">
        <f>LEFT(TPG!D98,19)&amp;"."&amp;TPGCR!F146</f>
        <v>Goldbeaters Primary.2029.TPECG.I01.Jn21</v>
      </c>
      <c r="P146" s="312" t="str">
        <f>TPG!I98</f>
        <v>11294/543965</v>
      </c>
      <c r="Q146" s="126" t="b">
        <v>1</v>
      </c>
      <c r="R146" s="126" t="b">
        <v>1</v>
      </c>
      <c r="S146" s="126" t="b">
        <v>1</v>
      </c>
    </row>
    <row r="147" spans="1:19" hidden="1" x14ac:dyDescent="0.25">
      <c r="A147" s="126" t="s">
        <v>4008</v>
      </c>
      <c r="B147" s="200">
        <v>1</v>
      </c>
      <c r="C147" s="126">
        <v>2</v>
      </c>
      <c r="D147" s="308">
        <f>TPG!J99</f>
        <v>400108</v>
      </c>
      <c r="E147" s="126" t="b">
        <v>1</v>
      </c>
      <c r="F147" s="309" t="str">
        <f>RIGHT(TPG!C99,4)&amp;"."&amp;TPG!M99&amp;"."&amp;TPG!K99&amp;"."&amp;TPGPAY!$C$5</f>
        <v>3516.TPECG.I01.Jn21</v>
      </c>
      <c r="G147" s="310">
        <f t="shared" ca="1" si="2"/>
        <v>44361</v>
      </c>
      <c r="H147" s="311">
        <f>IF(TPG!X99&gt;0,0,-TPG!X99)</f>
        <v>0</v>
      </c>
      <c r="I147" s="205">
        <f t="shared" ca="1" si="3"/>
        <v>44361</v>
      </c>
      <c r="J147" s="126">
        <v>3</v>
      </c>
      <c r="K147" s="126" t="b">
        <v>1</v>
      </c>
      <c r="L147" s="126" t="s">
        <v>4009</v>
      </c>
      <c r="M147" s="126" t="b">
        <v>1</v>
      </c>
      <c r="N147" s="126" t="s">
        <v>3687</v>
      </c>
      <c r="O147" s="309" t="str">
        <f>LEFT(TPG!D99,19)&amp;"."&amp;TPGCR!F147</f>
        <v>Hasmonean Primary S.3516.TPECG.I01.Jn21</v>
      </c>
      <c r="P147" s="312" t="str">
        <f>TPG!I99</f>
        <v>11294/543965</v>
      </c>
      <c r="Q147" s="126" t="b">
        <v>1</v>
      </c>
      <c r="R147" s="126" t="b">
        <v>1</v>
      </c>
      <c r="S147" s="126" t="b">
        <v>1</v>
      </c>
    </row>
    <row r="148" spans="1:19" hidden="1" x14ac:dyDescent="0.25">
      <c r="A148" s="126" t="s">
        <v>4008</v>
      </c>
      <c r="B148" s="200">
        <v>1</v>
      </c>
      <c r="C148" s="126">
        <v>2</v>
      </c>
      <c r="D148" s="308">
        <f>TPG!J100</f>
        <v>400026</v>
      </c>
      <c r="E148" s="126" t="b">
        <v>1</v>
      </c>
      <c r="F148" s="309" t="str">
        <f>RIGHT(TPG!C100,4)&amp;"."&amp;TPG!M100&amp;"."&amp;TPG!K100&amp;"."&amp;TPGPAY!$C$5</f>
        <v>2031.TPECG.I01.Jn21</v>
      </c>
      <c r="G148" s="310">
        <f t="shared" ca="1" si="2"/>
        <v>44361</v>
      </c>
      <c r="H148" s="311">
        <f>IF(TPG!X100&gt;0,0,-TPG!X100)</f>
        <v>0</v>
      </c>
      <c r="I148" s="205">
        <f t="shared" ca="1" si="3"/>
        <v>44361</v>
      </c>
      <c r="J148" s="126">
        <v>3</v>
      </c>
      <c r="K148" s="126" t="b">
        <v>1</v>
      </c>
      <c r="L148" s="126" t="s">
        <v>4009</v>
      </c>
      <c r="M148" s="126" t="b">
        <v>1</v>
      </c>
      <c r="N148" s="126" t="s">
        <v>3687</v>
      </c>
      <c r="O148" s="309" t="str">
        <f>LEFT(TPG!D100,19)&amp;"."&amp;TPGCR!F148</f>
        <v>Hollickwood JMI Sch.2031.TPECG.I01.Jn21</v>
      </c>
      <c r="P148" s="312" t="str">
        <f>TPG!I100</f>
        <v>11294/543965</v>
      </c>
      <c r="Q148" s="126" t="b">
        <v>1</v>
      </c>
      <c r="R148" s="126" t="b">
        <v>1</v>
      </c>
      <c r="S148" s="126" t="b">
        <v>1</v>
      </c>
    </row>
    <row r="149" spans="1:19" hidden="1" x14ac:dyDescent="0.25">
      <c r="A149" s="126" t="s">
        <v>4008</v>
      </c>
      <c r="B149" s="200">
        <v>1</v>
      </c>
      <c r="C149" s="126">
        <v>2</v>
      </c>
      <c r="D149" s="308">
        <f>TPG!J101</f>
        <v>400084</v>
      </c>
      <c r="E149" s="126" t="b">
        <v>1</v>
      </c>
      <c r="F149" s="309" t="str">
        <f>RIGHT(TPG!C101,4)&amp;"."&amp;TPG!M101&amp;"."&amp;TPG!K101&amp;"."&amp;TPGPAY!$C$5</f>
        <v>2032.TPECG.I01.Jn21</v>
      </c>
      <c r="G149" s="310">
        <f t="shared" ref="G149:G212" ca="1" si="4">TODAY()</f>
        <v>44361</v>
      </c>
      <c r="H149" s="311">
        <f>IF(TPG!X101&gt;0,0,-TPG!X101)</f>
        <v>0</v>
      </c>
      <c r="I149" s="205">
        <f t="shared" ref="I149:I211" ca="1" si="5">G149</f>
        <v>44361</v>
      </c>
      <c r="J149" s="126">
        <v>3</v>
      </c>
      <c r="K149" s="126" t="b">
        <v>1</v>
      </c>
      <c r="L149" s="126" t="s">
        <v>4009</v>
      </c>
      <c r="M149" s="126" t="b">
        <v>1</v>
      </c>
      <c r="N149" s="126" t="s">
        <v>3687</v>
      </c>
      <c r="O149" s="309" t="str">
        <f>LEFT(TPG!D101,19)&amp;"."&amp;TPGCR!F149</f>
        <v>Holly Park School.2032.TPECG.I01.Jn21</v>
      </c>
      <c r="P149" s="312" t="str">
        <f>TPG!I101</f>
        <v>11294/543965</v>
      </c>
      <c r="Q149" s="126" t="b">
        <v>1</v>
      </c>
      <c r="R149" s="126" t="b">
        <v>1</v>
      </c>
      <c r="S149" s="126" t="b">
        <v>1</v>
      </c>
    </row>
    <row r="150" spans="1:19" hidden="1" x14ac:dyDescent="0.25">
      <c r="A150" s="126" t="s">
        <v>4008</v>
      </c>
      <c r="B150" s="200">
        <v>1</v>
      </c>
      <c r="C150" s="126">
        <v>2</v>
      </c>
      <c r="D150" s="308">
        <f>TPG!J102</f>
        <v>400008</v>
      </c>
      <c r="E150" s="126" t="b">
        <v>1</v>
      </c>
      <c r="F150" s="309" t="str">
        <f>RIGHT(TPG!C102,4)&amp;"."&amp;TPG!M102&amp;"."&amp;TPG!K102&amp;"."&amp;TPGPAY!$C$5</f>
        <v>3304.TPECG.I01.Jn21</v>
      </c>
      <c r="G150" s="310">
        <f t="shared" ca="1" si="4"/>
        <v>44361</v>
      </c>
      <c r="H150" s="311">
        <f>IF(TPG!X102&gt;0,0,-TPG!X102)</f>
        <v>0</v>
      </c>
      <c r="I150" s="205">
        <f t="shared" ca="1" si="5"/>
        <v>44361</v>
      </c>
      <c r="J150" s="126">
        <v>3</v>
      </c>
      <c r="K150" s="126" t="b">
        <v>1</v>
      </c>
      <c r="L150" s="126" t="s">
        <v>4009</v>
      </c>
      <c r="M150" s="126" t="b">
        <v>1</v>
      </c>
      <c r="N150" s="126" t="s">
        <v>3687</v>
      </c>
      <c r="O150" s="309" t="str">
        <f>LEFT(TPG!D102,19)&amp;"."&amp;TPGCR!F150</f>
        <v>Holy Trinity School.3304.TPECG.I01.Jn21</v>
      </c>
      <c r="P150" s="312" t="str">
        <f>TPG!I102</f>
        <v>11294/543965</v>
      </c>
      <c r="Q150" s="126" t="b">
        <v>1</v>
      </c>
      <c r="R150" s="126" t="b">
        <v>1</v>
      </c>
      <c r="S150" s="126" t="b">
        <v>1</v>
      </c>
    </row>
    <row r="151" spans="1:19" hidden="1" x14ac:dyDescent="0.25">
      <c r="A151" s="126" t="s">
        <v>4008</v>
      </c>
      <c r="B151" s="200">
        <v>1</v>
      </c>
      <c r="C151" s="126">
        <v>2</v>
      </c>
      <c r="D151" s="308">
        <f>TPG!J103</f>
        <v>400046</v>
      </c>
      <c r="E151" s="126" t="b">
        <v>1</v>
      </c>
      <c r="F151" s="309" t="str">
        <f>RIGHT(TPG!C103,4)&amp;"."&amp;TPG!M103&amp;"."&amp;TPG!K103&amp;"."&amp;TPGPAY!$C$5</f>
        <v>2036.TPECG.I01.Jn21</v>
      </c>
      <c r="G151" s="310">
        <f t="shared" ca="1" si="4"/>
        <v>44361</v>
      </c>
      <c r="H151" s="311">
        <f>IF(TPG!X103&gt;0,0,-TPG!X103)</f>
        <v>0</v>
      </c>
      <c r="I151" s="205">
        <f t="shared" ca="1" si="5"/>
        <v>44361</v>
      </c>
      <c r="J151" s="126">
        <v>3</v>
      </c>
      <c r="K151" s="126" t="b">
        <v>1</v>
      </c>
      <c r="L151" s="126" t="s">
        <v>4009</v>
      </c>
      <c r="M151" s="126" t="b">
        <v>1</v>
      </c>
      <c r="N151" s="126" t="s">
        <v>3687</v>
      </c>
      <c r="O151" s="309" t="str">
        <f>LEFT(TPG!D103,19)&amp;"."&amp;TPGCR!F151</f>
        <v>Livingstone School.2036.TPECG.I01.Jn21</v>
      </c>
      <c r="P151" s="312" t="str">
        <f>TPG!I103</f>
        <v>11294/543965</v>
      </c>
      <c r="Q151" s="126" t="b">
        <v>1</v>
      </c>
      <c r="R151" s="126" t="b">
        <v>1</v>
      </c>
      <c r="S151" s="126" t="b">
        <v>1</v>
      </c>
    </row>
    <row r="152" spans="1:19" hidden="1" x14ac:dyDescent="0.25">
      <c r="A152" s="126" t="s">
        <v>4008</v>
      </c>
      <c r="B152" s="200">
        <v>1</v>
      </c>
      <c r="C152" s="126">
        <v>2</v>
      </c>
      <c r="D152" s="308">
        <f>TPG!J104</f>
        <v>400030</v>
      </c>
      <c r="E152" s="126" t="b">
        <v>1</v>
      </c>
      <c r="F152" s="309" t="str">
        <f>RIGHT(TPG!C104,4)&amp;"."&amp;TPG!M104&amp;"."&amp;TPG!K104&amp;"."&amp;TPGPAY!$C$5</f>
        <v>2037.TPECG.I01.Jn21</v>
      </c>
      <c r="G152" s="310">
        <f t="shared" ca="1" si="4"/>
        <v>44361</v>
      </c>
      <c r="H152" s="311">
        <f>IF(TPG!X104&gt;0,0,-TPG!X104)</f>
        <v>0</v>
      </c>
      <c r="I152" s="205">
        <f t="shared" ca="1" si="5"/>
        <v>44361</v>
      </c>
      <c r="J152" s="126">
        <v>3</v>
      </c>
      <c r="K152" s="126" t="b">
        <v>1</v>
      </c>
      <c r="L152" s="126" t="s">
        <v>4009</v>
      </c>
      <c r="M152" s="126" t="b">
        <v>1</v>
      </c>
      <c r="N152" s="126" t="s">
        <v>3687</v>
      </c>
      <c r="O152" s="309" t="str">
        <f>LEFT(TPG!D104,19)&amp;"."&amp;TPGCR!F152</f>
        <v>Manorside Primary S.2037.TPECG.I01.Jn21</v>
      </c>
      <c r="P152" s="312" t="str">
        <f>TPG!I104</f>
        <v>11294/543965</v>
      </c>
      <c r="Q152" s="126" t="b">
        <v>1</v>
      </c>
      <c r="R152" s="126" t="b">
        <v>1</v>
      </c>
      <c r="S152" s="126" t="b">
        <v>1</v>
      </c>
    </row>
    <row r="153" spans="1:19" hidden="1" x14ac:dyDescent="0.25">
      <c r="A153" s="126" t="s">
        <v>4008</v>
      </c>
      <c r="B153" s="200">
        <v>1</v>
      </c>
      <c r="C153" s="126">
        <v>2</v>
      </c>
      <c r="D153" s="308">
        <f>TPG!J105</f>
        <v>400130</v>
      </c>
      <c r="E153" s="126" t="b">
        <v>1</v>
      </c>
      <c r="F153" s="309" t="str">
        <f>RIGHT(TPG!C105,4)&amp;"."&amp;TPG!M105&amp;"."&amp;TPG!K105&amp;"."&amp;TPGPAY!$C$5</f>
        <v>3523.TPECG.I01.Jn21</v>
      </c>
      <c r="G153" s="310">
        <f t="shared" ca="1" si="4"/>
        <v>44361</v>
      </c>
      <c r="H153" s="311">
        <f>IF(TPG!X105&gt;0,0,-TPG!X105)</f>
        <v>0</v>
      </c>
      <c r="I153" s="205">
        <f t="shared" ca="1" si="5"/>
        <v>44361</v>
      </c>
      <c r="J153" s="126">
        <v>3</v>
      </c>
      <c r="K153" s="126" t="b">
        <v>1</v>
      </c>
      <c r="L153" s="126" t="s">
        <v>4009</v>
      </c>
      <c r="M153" s="126" t="b">
        <v>1</v>
      </c>
      <c r="N153" s="126" t="s">
        <v>3687</v>
      </c>
      <c r="O153" s="309" t="str">
        <f>LEFT(TPG!D105,19)&amp;"."&amp;TPGCR!F153</f>
        <v>Martin Primary Scho.3523.TPECG.I01.Jn21</v>
      </c>
      <c r="P153" s="312" t="str">
        <f>TPG!I105</f>
        <v>11294/543965</v>
      </c>
      <c r="Q153" s="126" t="b">
        <v>1</v>
      </c>
      <c r="R153" s="126" t="b">
        <v>1</v>
      </c>
      <c r="S153" s="126" t="b">
        <v>1</v>
      </c>
    </row>
    <row r="154" spans="1:19" hidden="1" x14ac:dyDescent="0.25">
      <c r="A154" s="126" t="s">
        <v>4008</v>
      </c>
      <c r="B154" s="200">
        <v>1</v>
      </c>
      <c r="C154" s="126">
        <v>2</v>
      </c>
      <c r="D154" s="308">
        <f>TPG!J106</f>
        <v>400112</v>
      </c>
      <c r="E154" s="126" t="b">
        <v>1</v>
      </c>
      <c r="F154" s="309" t="str">
        <f>RIGHT(TPG!C106,4)&amp;"."&amp;TPG!M106&amp;"."&amp;TPG!K106&amp;"."&amp;TPGPAY!$C$5</f>
        <v>5948.TPECG.I01.Jn21</v>
      </c>
      <c r="G154" s="310">
        <f t="shared" ca="1" si="4"/>
        <v>44361</v>
      </c>
      <c r="H154" s="311">
        <f>IF(TPG!X106&gt;0,0,-TPG!X106)</f>
        <v>0</v>
      </c>
      <c r="I154" s="205">
        <f t="shared" ca="1" si="5"/>
        <v>44361</v>
      </c>
      <c r="J154" s="126">
        <v>3</v>
      </c>
      <c r="K154" s="126" t="b">
        <v>1</v>
      </c>
      <c r="L154" s="126" t="s">
        <v>4009</v>
      </c>
      <c r="M154" s="126" t="b">
        <v>1</v>
      </c>
      <c r="N154" s="126" t="s">
        <v>3687</v>
      </c>
      <c r="O154" s="309" t="str">
        <f>LEFT(TPG!D106,19)&amp;"."&amp;TPGCR!F154</f>
        <v>Mathilda Marks-Kenn.5948.TPECG.I01.Jn21</v>
      </c>
      <c r="P154" s="312" t="str">
        <f>TPG!I106</f>
        <v>11294/543965</v>
      </c>
      <c r="Q154" s="126" t="b">
        <v>1</v>
      </c>
      <c r="R154" s="126" t="b">
        <v>1</v>
      </c>
      <c r="S154" s="126" t="b">
        <v>1</v>
      </c>
    </row>
    <row r="155" spans="1:19" hidden="1" x14ac:dyDescent="0.25">
      <c r="A155" s="126" t="s">
        <v>4008</v>
      </c>
      <c r="B155" s="200">
        <v>1</v>
      </c>
      <c r="C155" s="126">
        <v>2</v>
      </c>
      <c r="D155" s="308">
        <f>TPG!J107</f>
        <v>400110</v>
      </c>
      <c r="E155" s="126" t="b">
        <v>1</v>
      </c>
      <c r="F155" s="309" t="str">
        <f>RIGHT(TPG!C107,4)&amp;"."&amp;TPG!M107&amp;"."&amp;TPG!K107&amp;"."&amp;TPGPAY!$C$5</f>
        <v>5949.TPECG.I01.Jn21</v>
      </c>
      <c r="G155" s="310">
        <f t="shared" ca="1" si="4"/>
        <v>44361</v>
      </c>
      <c r="H155" s="311">
        <f>IF(TPG!X107&gt;0,0,-TPG!X107)</f>
        <v>0</v>
      </c>
      <c r="I155" s="205">
        <f t="shared" ca="1" si="5"/>
        <v>44361</v>
      </c>
      <c r="J155" s="126">
        <v>3</v>
      </c>
      <c r="K155" s="126" t="b">
        <v>1</v>
      </c>
      <c r="L155" s="126" t="s">
        <v>4009</v>
      </c>
      <c r="M155" s="126" t="b">
        <v>1</v>
      </c>
      <c r="N155" s="126" t="s">
        <v>3687</v>
      </c>
      <c r="O155" s="309" t="str">
        <f>LEFT(TPG!D107,19)&amp;"."&amp;TPGCR!F155</f>
        <v>Menorah Foundation .5949.TPECG.I01.Jn21</v>
      </c>
      <c r="P155" s="312" t="str">
        <f>TPG!I107</f>
        <v>11294/543965</v>
      </c>
      <c r="Q155" s="126" t="b">
        <v>1</v>
      </c>
      <c r="R155" s="126" t="b">
        <v>1</v>
      </c>
      <c r="S155" s="126" t="b">
        <v>1</v>
      </c>
    </row>
    <row r="156" spans="1:19" hidden="1" x14ac:dyDescent="0.25">
      <c r="A156" s="126" t="s">
        <v>4008</v>
      </c>
      <c r="B156" s="200">
        <v>1</v>
      </c>
      <c r="C156" s="126">
        <v>2</v>
      </c>
      <c r="D156" s="308">
        <f>TPG!J108</f>
        <v>400007</v>
      </c>
      <c r="E156" s="126" t="b">
        <v>1</v>
      </c>
      <c r="F156" s="309" t="str">
        <f>RIGHT(TPG!C108,4)&amp;"."&amp;TPG!M108&amp;"."&amp;TPG!K108&amp;"."&amp;TPGPAY!$C$5</f>
        <v>3513.TPECG.I01.Jn21</v>
      </c>
      <c r="G156" s="310">
        <f t="shared" ca="1" si="4"/>
        <v>44361</v>
      </c>
      <c r="H156" s="311">
        <f>IF(TPG!X108&gt;0,0,-TPG!X108)</f>
        <v>0</v>
      </c>
      <c r="I156" s="205">
        <f t="shared" ca="1" si="5"/>
        <v>44361</v>
      </c>
      <c r="J156" s="126">
        <v>3</v>
      </c>
      <c r="K156" s="126" t="b">
        <v>1</v>
      </c>
      <c r="L156" s="126" t="s">
        <v>4009</v>
      </c>
      <c r="M156" s="126" t="b">
        <v>1</v>
      </c>
      <c r="N156" s="126" t="s">
        <v>3687</v>
      </c>
      <c r="O156" s="309" t="str">
        <f>LEFT(TPG!D108,19)&amp;"."&amp;TPGCR!F156</f>
        <v>Menorah Primary Sch.3513.TPECG.I01.Jn21</v>
      </c>
      <c r="P156" s="312" t="str">
        <f>TPG!I108</f>
        <v>11294/543965</v>
      </c>
      <c r="Q156" s="126" t="b">
        <v>1</v>
      </c>
      <c r="R156" s="126" t="b">
        <v>1</v>
      </c>
      <c r="S156" s="126" t="b">
        <v>1</v>
      </c>
    </row>
    <row r="157" spans="1:19" hidden="1" x14ac:dyDescent="0.25">
      <c r="A157" s="126" t="s">
        <v>4008</v>
      </c>
      <c r="B157" s="200">
        <v>1</v>
      </c>
      <c r="C157" s="126">
        <v>2</v>
      </c>
      <c r="D157" s="308" t="e">
        <f>TPG!#REF!</f>
        <v>#REF!</v>
      </c>
      <c r="E157" s="126" t="b">
        <v>1</v>
      </c>
      <c r="F157" s="309" t="e">
        <f>RIGHT(TPG!#REF!,4)&amp;"."&amp;TPG!#REF!&amp;"."&amp;TPG!#REF!&amp;"."&amp;TPGPAY!$C$5</f>
        <v>#REF!</v>
      </c>
      <c r="G157" s="310">
        <f t="shared" ca="1" si="4"/>
        <v>44361</v>
      </c>
      <c r="H157" s="311" t="e">
        <f>IF(TPG!#REF!&gt;0,0,-TPG!#REF!)</f>
        <v>#REF!</v>
      </c>
      <c r="I157" s="205">
        <f t="shared" ca="1" si="5"/>
        <v>44361</v>
      </c>
      <c r="J157" s="126">
        <v>3</v>
      </c>
      <c r="K157" s="126" t="b">
        <v>1</v>
      </c>
      <c r="L157" s="126" t="s">
        <v>4009</v>
      </c>
      <c r="M157" s="126" t="b">
        <v>1</v>
      </c>
      <c r="N157" s="126" t="s">
        <v>3687</v>
      </c>
      <c r="O157" s="309" t="e">
        <f>LEFT(TPG!#REF!,19)&amp;"."&amp;TPGCR!F157</f>
        <v>#REF!</v>
      </c>
      <c r="P157" s="312" t="e">
        <f>TPG!#REF!</f>
        <v>#REF!</v>
      </c>
      <c r="Q157" s="126" t="b">
        <v>1</v>
      </c>
      <c r="R157" s="126" t="b">
        <v>1</v>
      </c>
      <c r="S157" s="126" t="b">
        <v>1</v>
      </c>
    </row>
    <row r="158" spans="1:19" hidden="1" x14ac:dyDescent="0.25">
      <c r="A158" s="126" t="s">
        <v>4008</v>
      </c>
      <c r="B158" s="200">
        <v>1</v>
      </c>
      <c r="C158" s="126">
        <v>2</v>
      </c>
      <c r="D158" s="308" t="e">
        <f>TPG!#REF!</f>
        <v>#REF!</v>
      </c>
      <c r="E158" s="126" t="b">
        <v>1</v>
      </c>
      <c r="F158" s="309" t="e">
        <f>RIGHT(TPG!#REF!,4)&amp;"."&amp;TPG!#REF!&amp;"."&amp;TPG!#REF!&amp;"."&amp;TPGPAY!$C$5</f>
        <v>#REF!</v>
      </c>
      <c r="G158" s="310">
        <f t="shared" ca="1" si="4"/>
        <v>44361</v>
      </c>
      <c r="H158" s="311" t="e">
        <f>IF(TPG!#REF!&gt;0,0,-TPG!#REF!)</f>
        <v>#REF!</v>
      </c>
      <c r="I158" s="205">
        <f t="shared" ca="1" si="5"/>
        <v>44361</v>
      </c>
      <c r="J158" s="126">
        <v>3</v>
      </c>
      <c r="K158" s="126" t="b">
        <v>1</v>
      </c>
      <c r="L158" s="126" t="s">
        <v>4009</v>
      </c>
      <c r="M158" s="126" t="b">
        <v>1</v>
      </c>
      <c r="N158" s="126" t="s">
        <v>3687</v>
      </c>
      <c r="O158" s="309" t="e">
        <f>LEFT(TPG!#REF!,19)&amp;"."&amp;TPGCR!F158</f>
        <v>#REF!</v>
      </c>
      <c r="P158" s="312" t="e">
        <f>TPG!#REF!</f>
        <v>#REF!</v>
      </c>
      <c r="Q158" s="126" t="b">
        <v>1</v>
      </c>
      <c r="R158" s="126" t="b">
        <v>1</v>
      </c>
      <c r="S158" s="126" t="b">
        <v>1</v>
      </c>
    </row>
    <row r="159" spans="1:19" hidden="1" x14ac:dyDescent="0.25">
      <c r="A159" s="126" t="s">
        <v>4008</v>
      </c>
      <c r="B159" s="200">
        <v>1</v>
      </c>
      <c r="C159" s="126">
        <v>2</v>
      </c>
      <c r="D159" s="308" t="e">
        <f>TPG!#REF!</f>
        <v>#REF!</v>
      </c>
      <c r="E159" s="126" t="b">
        <v>1</v>
      </c>
      <c r="F159" s="309" t="e">
        <f>RIGHT(TPG!#REF!,4)&amp;"."&amp;TPG!#REF!&amp;"."&amp;TPG!#REF!&amp;"."&amp;TPGPAY!$C$5</f>
        <v>#REF!</v>
      </c>
      <c r="G159" s="310">
        <f t="shared" ca="1" si="4"/>
        <v>44361</v>
      </c>
      <c r="H159" s="311" t="e">
        <f>IF(TPG!#REF!&gt;0,0,-TPG!#REF!)</f>
        <v>#REF!</v>
      </c>
      <c r="I159" s="205">
        <f t="shared" ca="1" si="5"/>
        <v>44361</v>
      </c>
      <c r="J159" s="126">
        <v>3</v>
      </c>
      <c r="K159" s="126" t="b">
        <v>1</v>
      </c>
      <c r="L159" s="126" t="s">
        <v>4009</v>
      </c>
      <c r="M159" s="126" t="b">
        <v>1</v>
      </c>
      <c r="N159" s="126" t="s">
        <v>3687</v>
      </c>
      <c r="O159" s="309" t="e">
        <f>LEFT(TPG!#REF!,19)&amp;"."&amp;TPGCR!F159</f>
        <v>#REF!</v>
      </c>
      <c r="P159" s="312" t="e">
        <f>TPG!#REF!</f>
        <v>#REF!</v>
      </c>
      <c r="Q159" s="126" t="b">
        <v>1</v>
      </c>
      <c r="R159" s="126" t="b">
        <v>1</v>
      </c>
      <c r="S159" s="126" t="b">
        <v>1</v>
      </c>
    </row>
    <row r="160" spans="1:19" hidden="1" x14ac:dyDescent="0.25">
      <c r="A160" s="126" t="s">
        <v>4008</v>
      </c>
      <c r="B160" s="200">
        <v>1</v>
      </c>
      <c r="C160" s="126">
        <v>2</v>
      </c>
      <c r="D160" s="308" t="e">
        <f>TPG!#REF!</f>
        <v>#REF!</v>
      </c>
      <c r="E160" s="126" t="b">
        <v>1</v>
      </c>
      <c r="F160" s="309" t="e">
        <f>RIGHT(TPG!#REF!,4)&amp;"."&amp;TPG!#REF!&amp;"."&amp;TPG!#REF!&amp;"."&amp;TPGPAY!$C$5</f>
        <v>#REF!</v>
      </c>
      <c r="G160" s="310">
        <f t="shared" ca="1" si="4"/>
        <v>44361</v>
      </c>
      <c r="H160" s="311" t="e">
        <f>IF(TPG!#REF!&gt;0,0,-TPG!#REF!)</f>
        <v>#REF!</v>
      </c>
      <c r="I160" s="205">
        <f t="shared" ca="1" si="5"/>
        <v>44361</v>
      </c>
      <c r="J160" s="126">
        <v>3</v>
      </c>
      <c r="K160" s="126" t="b">
        <v>1</v>
      </c>
      <c r="L160" s="126" t="s">
        <v>4009</v>
      </c>
      <c r="M160" s="126" t="b">
        <v>1</v>
      </c>
      <c r="N160" s="126" t="s">
        <v>3687</v>
      </c>
      <c r="O160" s="309" t="e">
        <f>LEFT(TPG!#REF!,19)&amp;"."&amp;TPGCR!F160</f>
        <v>#REF!</v>
      </c>
      <c r="P160" s="312" t="e">
        <f>TPG!#REF!</f>
        <v>#REF!</v>
      </c>
      <c r="Q160" s="126" t="b">
        <v>1</v>
      </c>
      <c r="R160" s="126" t="b">
        <v>1</v>
      </c>
      <c r="S160" s="126" t="b">
        <v>1</v>
      </c>
    </row>
    <row r="161" spans="1:19" hidden="1" x14ac:dyDescent="0.25">
      <c r="A161" s="126" t="s">
        <v>4008</v>
      </c>
      <c r="B161" s="200">
        <v>1</v>
      </c>
      <c r="C161" s="126">
        <v>2</v>
      </c>
      <c r="D161" s="308">
        <f>TPG!J109</f>
        <v>158733</v>
      </c>
      <c r="E161" s="126" t="b">
        <v>1</v>
      </c>
      <c r="F161" s="309" t="str">
        <f>RIGHT(TPG!C109,4)&amp;"."&amp;TPG!M109&amp;"."&amp;TPG!K109&amp;"."&amp;TPGPAY!$C$5</f>
        <v>2053.TPECG.I01.Jn21</v>
      </c>
      <c r="G161" s="310">
        <f t="shared" ca="1" si="4"/>
        <v>44361</v>
      </c>
      <c r="H161" s="311">
        <f>IF(TPG!X109&gt;0,0,-TPG!X109)</f>
        <v>0</v>
      </c>
      <c r="I161" s="205">
        <f t="shared" ca="1" si="5"/>
        <v>44361</v>
      </c>
      <c r="J161" s="126">
        <v>3</v>
      </c>
      <c r="K161" s="126" t="b">
        <v>1</v>
      </c>
      <c r="L161" s="126" t="s">
        <v>4009</v>
      </c>
      <c r="M161" s="126" t="b">
        <v>1</v>
      </c>
      <c r="N161" s="126" t="s">
        <v>3687</v>
      </c>
      <c r="O161" s="309" t="str">
        <f>LEFT(TPG!D109,19)&amp;"."&amp;TPGCR!F161</f>
        <v>Noam Primary School.2053.TPECG.I01.Jn21</v>
      </c>
      <c r="P161" s="312" t="str">
        <f>TPG!I109</f>
        <v>11294/543965</v>
      </c>
      <c r="Q161" s="126" t="b">
        <v>1</v>
      </c>
      <c r="R161" s="126" t="b">
        <v>1</v>
      </c>
      <c r="S161" s="126" t="b">
        <v>1</v>
      </c>
    </row>
    <row r="162" spans="1:19" hidden="1" x14ac:dyDescent="0.25">
      <c r="A162" s="126" t="s">
        <v>4008</v>
      </c>
      <c r="B162" s="200">
        <v>1</v>
      </c>
      <c r="C162" s="126">
        <v>2</v>
      </c>
      <c r="D162" s="308">
        <f>TPG!J110</f>
        <v>400089</v>
      </c>
      <c r="E162" s="126" t="b">
        <v>1</v>
      </c>
      <c r="F162" s="309" t="str">
        <f>RIGHT(TPG!C110,4)&amp;"."&amp;TPG!M110&amp;"."&amp;TPG!K110&amp;"."&amp;TPGPAY!$C$5</f>
        <v>2045.TPECG.I01.Jn21</v>
      </c>
      <c r="G162" s="310">
        <f t="shared" ca="1" si="4"/>
        <v>44361</v>
      </c>
      <c r="H162" s="311">
        <f>IF(TPG!X110&gt;0,0,-TPG!X110)</f>
        <v>0</v>
      </c>
      <c r="I162" s="205">
        <f t="shared" ca="1" si="5"/>
        <v>44361</v>
      </c>
      <c r="J162" s="126">
        <v>3</v>
      </c>
      <c r="K162" s="126" t="b">
        <v>1</v>
      </c>
      <c r="L162" s="126" t="s">
        <v>4009</v>
      </c>
      <c r="M162" s="126" t="b">
        <v>1</v>
      </c>
      <c r="N162" s="126" t="s">
        <v>3687</v>
      </c>
      <c r="O162" s="309" t="str">
        <f>LEFT(TPG!D110,19)&amp;"."&amp;TPGCR!F162</f>
        <v>Northside School.2045.TPECG.I01.Jn21</v>
      </c>
      <c r="P162" s="312" t="str">
        <f>TPG!I110</f>
        <v>11294/543965</v>
      </c>
      <c r="Q162" s="126" t="b">
        <v>1</v>
      </c>
      <c r="R162" s="126" t="b">
        <v>1</v>
      </c>
      <c r="S162" s="126" t="b">
        <v>1</v>
      </c>
    </row>
    <row r="163" spans="1:19" hidden="1" x14ac:dyDescent="0.25">
      <c r="A163" s="126" t="s">
        <v>4008</v>
      </c>
      <c r="B163" s="200">
        <v>1</v>
      </c>
      <c r="C163" s="126">
        <v>2</v>
      </c>
      <c r="D163" s="308">
        <f>TPG!J111</f>
        <v>400113</v>
      </c>
      <c r="E163" s="126" t="b">
        <v>1</v>
      </c>
      <c r="F163" s="309" t="str">
        <f>RIGHT(TPG!C111,4)&amp;"."&amp;TPG!M111&amp;"."&amp;TPG!K111&amp;"."&amp;TPGPAY!$C$5</f>
        <v>2077.TPECG.I01.Jn21</v>
      </c>
      <c r="G163" s="310">
        <f t="shared" ca="1" si="4"/>
        <v>44361</v>
      </c>
      <c r="H163" s="311">
        <f>IF(TPG!X111&gt;0,0,-TPG!X111)</f>
        <v>0</v>
      </c>
      <c r="I163" s="205">
        <f t="shared" ca="1" si="5"/>
        <v>44361</v>
      </c>
      <c r="J163" s="126">
        <v>3</v>
      </c>
      <c r="K163" s="126" t="b">
        <v>1</v>
      </c>
      <c r="L163" s="126" t="s">
        <v>4009</v>
      </c>
      <c r="M163" s="126" t="b">
        <v>1</v>
      </c>
      <c r="N163" s="126" t="s">
        <v>3687</v>
      </c>
      <c r="O163" s="309" t="str">
        <f>LEFT(TPG!D111,19)&amp;"."&amp;TPGCR!F163</f>
        <v>Orion Primary Schoo.2077.TPECG.I01.Jn21</v>
      </c>
      <c r="P163" s="312" t="str">
        <f>TPG!I111</f>
        <v>11294/543965</v>
      </c>
      <c r="Q163" s="126" t="b">
        <v>1</v>
      </c>
      <c r="R163" s="126" t="b">
        <v>1</v>
      </c>
      <c r="S163" s="126" t="b">
        <v>1</v>
      </c>
    </row>
    <row r="164" spans="1:19" hidden="1" x14ac:dyDescent="0.25">
      <c r="A164" s="126" t="s">
        <v>4008</v>
      </c>
      <c r="B164" s="200">
        <v>1</v>
      </c>
      <c r="C164" s="126">
        <v>2</v>
      </c>
      <c r="D164" s="308" t="e">
        <f>TPG!#REF!</f>
        <v>#REF!</v>
      </c>
      <c r="E164" s="126" t="b">
        <v>1</v>
      </c>
      <c r="F164" s="309" t="e">
        <f>RIGHT(TPG!#REF!,4)&amp;"."&amp;TPG!#REF!&amp;"."&amp;TPG!#REF!&amp;"."&amp;TPGPAY!$C$5</f>
        <v>#REF!</v>
      </c>
      <c r="G164" s="310">
        <f t="shared" ca="1" si="4"/>
        <v>44361</v>
      </c>
      <c r="H164" s="311" t="e">
        <f>IF(TPG!#REF!&gt;0,0,-TPG!#REF!)</f>
        <v>#REF!</v>
      </c>
      <c r="I164" s="205">
        <f t="shared" ca="1" si="5"/>
        <v>44361</v>
      </c>
      <c r="J164" s="126">
        <v>3</v>
      </c>
      <c r="K164" s="126" t="b">
        <v>1</v>
      </c>
      <c r="L164" s="126" t="s">
        <v>4009</v>
      </c>
      <c r="M164" s="126" t="b">
        <v>1</v>
      </c>
      <c r="N164" s="126" t="s">
        <v>3687</v>
      </c>
      <c r="O164" s="309" t="e">
        <f>LEFT(TPG!#REF!,19)&amp;"."&amp;TPGCR!F164</f>
        <v>#REF!</v>
      </c>
      <c r="P164" s="312" t="e">
        <f>TPG!#REF!</f>
        <v>#REF!</v>
      </c>
      <c r="Q164" s="126" t="b">
        <v>1</v>
      </c>
      <c r="R164" s="126" t="b">
        <v>1</v>
      </c>
      <c r="S164" s="126" t="b">
        <v>1</v>
      </c>
    </row>
    <row r="165" spans="1:19" hidden="1" x14ac:dyDescent="0.25">
      <c r="A165" s="126" t="s">
        <v>4008</v>
      </c>
      <c r="B165" s="200">
        <v>1</v>
      </c>
      <c r="C165" s="126">
        <v>2</v>
      </c>
      <c r="D165" s="308">
        <f>TPG!J112</f>
        <v>400003</v>
      </c>
      <c r="E165" s="126" t="b">
        <v>1</v>
      </c>
      <c r="F165" s="309" t="str">
        <f>RIGHT(TPG!C112,4)&amp;"."&amp;TPG!M112&amp;"."&amp;TPG!K112&amp;"."&amp;TPGPAY!$C$5</f>
        <v>3501.TPECG.I01.Jn21</v>
      </c>
      <c r="G165" s="310">
        <f t="shared" ca="1" si="4"/>
        <v>44361</v>
      </c>
      <c r="H165" s="311">
        <f>IF(TPG!X112&gt;0,0,-TPG!X112)</f>
        <v>0</v>
      </c>
      <c r="I165" s="205">
        <f t="shared" ca="1" si="5"/>
        <v>44361</v>
      </c>
      <c r="J165" s="126">
        <v>3</v>
      </c>
      <c r="K165" s="126" t="b">
        <v>1</v>
      </c>
      <c r="L165" s="126" t="s">
        <v>4009</v>
      </c>
      <c r="M165" s="126" t="b">
        <v>1</v>
      </c>
      <c r="N165" s="126" t="s">
        <v>3687</v>
      </c>
      <c r="O165" s="309" t="str">
        <f>LEFT(TPG!D112,19)&amp;"."&amp;TPGCR!F165</f>
        <v>Our Lady of Lourdes.3501.TPECG.I01.Jn21</v>
      </c>
      <c r="P165" s="312" t="str">
        <f>TPG!I112</f>
        <v>11294/543965</v>
      </c>
      <c r="Q165" s="126" t="b">
        <v>1</v>
      </c>
      <c r="R165" s="126" t="b">
        <v>1</v>
      </c>
      <c r="S165" s="126" t="b">
        <v>1</v>
      </c>
    </row>
    <row r="166" spans="1:19" hidden="1" x14ac:dyDescent="0.25">
      <c r="A166" s="126" t="s">
        <v>4008</v>
      </c>
      <c r="B166" s="200">
        <v>1</v>
      </c>
      <c r="C166" s="126">
        <v>2</v>
      </c>
      <c r="D166" s="308" t="e">
        <f>TPG!#REF!</f>
        <v>#REF!</v>
      </c>
      <c r="E166" s="126" t="b">
        <v>1</v>
      </c>
      <c r="F166" s="309" t="e">
        <f>RIGHT(TPG!#REF!,4)&amp;"."&amp;TPG!#REF!&amp;"."&amp;TPG!#REF!&amp;"."&amp;TPGPAY!$C$5</f>
        <v>#REF!</v>
      </c>
      <c r="G166" s="310">
        <f t="shared" ca="1" si="4"/>
        <v>44361</v>
      </c>
      <c r="H166" s="311" t="e">
        <f>IF(TPG!#REF!&gt;0,0,-TPG!#REF!)</f>
        <v>#REF!</v>
      </c>
      <c r="I166" s="205">
        <f t="shared" ca="1" si="5"/>
        <v>44361</v>
      </c>
      <c r="J166" s="126">
        <v>3</v>
      </c>
      <c r="K166" s="126" t="b">
        <v>1</v>
      </c>
      <c r="L166" s="126" t="s">
        <v>4009</v>
      </c>
      <c r="M166" s="126" t="b">
        <v>1</v>
      </c>
      <c r="N166" s="126" t="s">
        <v>3687</v>
      </c>
      <c r="O166" s="309" t="e">
        <f>LEFT(TPG!#REF!,19)&amp;"."&amp;TPGCR!F166</f>
        <v>#REF!</v>
      </c>
      <c r="P166" s="312" t="e">
        <f>TPG!#REF!</f>
        <v>#REF!</v>
      </c>
      <c r="Q166" s="126" t="b">
        <v>1</v>
      </c>
      <c r="R166" s="126" t="b">
        <v>1</v>
      </c>
      <c r="S166" s="126" t="b">
        <v>1</v>
      </c>
    </row>
    <row r="167" spans="1:19" hidden="1" x14ac:dyDescent="0.25">
      <c r="A167" s="126" t="s">
        <v>4008</v>
      </c>
      <c r="B167" s="200">
        <v>1</v>
      </c>
      <c r="C167" s="126">
        <v>2</v>
      </c>
      <c r="D167" s="308">
        <f>TPG!J113</f>
        <v>400012</v>
      </c>
      <c r="E167" s="126" t="b">
        <v>1</v>
      </c>
      <c r="F167" s="309" t="str">
        <f>RIGHT(TPG!C113,4)&amp;"."&amp;TPG!M113&amp;"."&amp;TPG!K113&amp;"."&amp;TPGPAY!$C$5</f>
        <v>2071.TPECG.I01.Jn21</v>
      </c>
      <c r="G167" s="310">
        <f t="shared" ca="1" si="4"/>
        <v>44361</v>
      </c>
      <c r="H167" s="311">
        <f>IF(TPG!X113&gt;0,0,-TPG!X113)</f>
        <v>0</v>
      </c>
      <c r="I167" s="205">
        <f t="shared" ca="1" si="5"/>
        <v>44361</v>
      </c>
      <c r="J167" s="126">
        <v>3</v>
      </c>
      <c r="K167" s="126" t="b">
        <v>1</v>
      </c>
      <c r="L167" s="126" t="s">
        <v>4009</v>
      </c>
      <c r="M167" s="126" t="b">
        <v>1</v>
      </c>
      <c r="N167" s="126" t="s">
        <v>3687</v>
      </c>
      <c r="O167" s="309" t="str">
        <f>LEFT(TPG!D113,19)&amp;"."&amp;TPGCR!F167</f>
        <v>Queenswell Infant a.2071.TPECG.I01.Jn21</v>
      </c>
      <c r="P167" s="312" t="str">
        <f>TPG!I113</f>
        <v>11294/543965</v>
      </c>
      <c r="Q167" s="126" t="b">
        <v>1</v>
      </c>
      <c r="R167" s="126" t="b">
        <v>1</v>
      </c>
      <c r="S167" s="126" t="b">
        <v>1</v>
      </c>
    </row>
    <row r="168" spans="1:19" hidden="1" x14ac:dyDescent="0.25">
      <c r="A168" s="126" t="s">
        <v>4008</v>
      </c>
      <c r="B168" s="200">
        <v>1</v>
      </c>
      <c r="C168" s="126">
        <v>2</v>
      </c>
      <c r="D168" s="308" t="e">
        <f>TPG!#REF!</f>
        <v>#REF!</v>
      </c>
      <c r="E168" s="126" t="b">
        <v>1</v>
      </c>
      <c r="F168" s="309" t="e">
        <f>RIGHT(TPG!#REF!,4)&amp;"."&amp;TPG!#REF!&amp;"."&amp;TPG!#REF!&amp;"."&amp;TPGPAY!$C$5</f>
        <v>#REF!</v>
      </c>
      <c r="G168" s="310">
        <f t="shared" ca="1" si="4"/>
        <v>44361</v>
      </c>
      <c r="H168" s="311" t="e">
        <f>IF(TPG!#REF!&gt;0,0,-TPG!#REF!)</f>
        <v>#REF!</v>
      </c>
      <c r="I168" s="205">
        <f t="shared" ca="1" si="5"/>
        <v>44361</v>
      </c>
      <c r="J168" s="126">
        <v>3</v>
      </c>
      <c r="K168" s="126" t="b">
        <v>1</v>
      </c>
      <c r="L168" s="126" t="s">
        <v>4009</v>
      </c>
      <c r="M168" s="126" t="b">
        <v>1</v>
      </c>
      <c r="N168" s="126" t="s">
        <v>3687</v>
      </c>
      <c r="O168" s="309" t="e">
        <f>LEFT(TPG!#REF!,19)&amp;"."&amp;TPGCR!F168</f>
        <v>#REF!</v>
      </c>
      <c r="P168" s="312" t="e">
        <f>TPG!#REF!</f>
        <v>#REF!</v>
      </c>
      <c r="Q168" s="126" t="b">
        <v>1</v>
      </c>
      <c r="R168" s="126" t="b">
        <v>1</v>
      </c>
      <c r="S168" s="126" t="b">
        <v>1</v>
      </c>
    </row>
    <row r="169" spans="1:19" hidden="1" x14ac:dyDescent="0.25">
      <c r="A169" s="126" t="s">
        <v>4008</v>
      </c>
      <c r="B169" s="200">
        <v>1</v>
      </c>
      <c r="C169" s="126">
        <v>2</v>
      </c>
      <c r="D169" s="308">
        <f>TPG!J114</f>
        <v>400093</v>
      </c>
      <c r="E169" s="126" t="b">
        <v>1</v>
      </c>
      <c r="F169" s="309" t="str">
        <f>RIGHT(TPG!C114,4)&amp;"."&amp;TPG!M114&amp;"."&amp;TPG!K114&amp;"."&amp;TPGPAY!$C$5</f>
        <v>3512.TPECG.I01.Jn21</v>
      </c>
      <c r="G169" s="310">
        <f t="shared" ca="1" si="4"/>
        <v>44361</v>
      </c>
      <c r="H169" s="311">
        <f>IF(TPG!X114&gt;0,0,-TPG!X114)</f>
        <v>0</v>
      </c>
      <c r="I169" s="205">
        <f t="shared" ca="1" si="5"/>
        <v>44361</v>
      </c>
      <c r="J169" s="126">
        <v>3</v>
      </c>
      <c r="K169" s="126" t="b">
        <v>1</v>
      </c>
      <c r="L169" s="126" t="s">
        <v>4009</v>
      </c>
      <c r="M169" s="126" t="b">
        <v>1</v>
      </c>
      <c r="N169" s="126" t="s">
        <v>3687</v>
      </c>
      <c r="O169" s="309" t="str">
        <f>LEFT(TPG!D114,19)&amp;"."&amp;TPGCR!F169</f>
        <v>Rosh Pinah.3512.TPECG.I01.Jn21</v>
      </c>
      <c r="P169" s="312" t="str">
        <f>TPG!I114</f>
        <v>11294/543965</v>
      </c>
      <c r="Q169" s="126" t="b">
        <v>1</v>
      </c>
      <c r="R169" s="126" t="b">
        <v>1</v>
      </c>
      <c r="S169" s="126" t="b">
        <v>1</v>
      </c>
    </row>
    <row r="170" spans="1:19" hidden="1" x14ac:dyDescent="0.25">
      <c r="A170" s="126" t="s">
        <v>4008</v>
      </c>
      <c r="B170" s="200">
        <v>1</v>
      </c>
      <c r="C170" s="126">
        <v>2</v>
      </c>
      <c r="D170" s="308" t="e">
        <f>TPG!#REF!</f>
        <v>#REF!</v>
      </c>
      <c r="E170" s="126" t="b">
        <v>1</v>
      </c>
      <c r="F170" s="309" t="e">
        <f>RIGHT(TPG!#REF!,4)&amp;"."&amp;TPG!#REF!&amp;"."&amp;TPG!#REF!&amp;"."&amp;TPGPAY!$C$5</f>
        <v>#REF!</v>
      </c>
      <c r="G170" s="310">
        <f t="shared" ca="1" si="4"/>
        <v>44361</v>
      </c>
      <c r="H170" s="311" t="e">
        <f>IF(TPG!#REF!&gt;0,0,-TPG!#REF!)</f>
        <v>#REF!</v>
      </c>
      <c r="I170" s="205">
        <f t="shared" ca="1" si="5"/>
        <v>44361</v>
      </c>
      <c r="J170" s="126">
        <v>3</v>
      </c>
      <c r="K170" s="126" t="b">
        <v>1</v>
      </c>
      <c r="L170" s="126" t="s">
        <v>4009</v>
      </c>
      <c r="M170" s="126" t="b">
        <v>1</v>
      </c>
      <c r="N170" s="126" t="s">
        <v>3687</v>
      </c>
      <c r="O170" s="309" t="e">
        <f>LEFT(TPG!#REF!,19)&amp;"."&amp;TPGCR!F170</f>
        <v>#REF!</v>
      </c>
      <c r="P170" s="312" t="e">
        <f>TPG!#REF!</f>
        <v>#REF!</v>
      </c>
      <c r="Q170" s="126" t="b">
        <v>1</v>
      </c>
      <c r="R170" s="126" t="b">
        <v>1</v>
      </c>
      <c r="S170" s="126" t="b">
        <v>1</v>
      </c>
    </row>
    <row r="171" spans="1:19" hidden="1" x14ac:dyDescent="0.25">
      <c r="A171" s="126" t="s">
        <v>4008</v>
      </c>
      <c r="B171" s="200">
        <v>1</v>
      </c>
      <c r="C171" s="126">
        <v>2</v>
      </c>
      <c r="D171" s="308">
        <f>TPG!J115</f>
        <v>400096</v>
      </c>
      <c r="E171" s="126" t="b">
        <v>1</v>
      </c>
      <c r="F171" s="309" t="str">
        <f>RIGHT(TPG!C115,4)&amp;"."&amp;TPG!M115&amp;"."&amp;TPG!K115&amp;"."&amp;TPGPAY!$C$5</f>
        <v>3502.TPECG.I01.Jn21</v>
      </c>
      <c r="G171" s="310">
        <f t="shared" ca="1" si="4"/>
        <v>44361</v>
      </c>
      <c r="H171" s="311">
        <f>IF(TPG!X115&gt;0,0,-TPG!X115)</f>
        <v>0</v>
      </c>
      <c r="I171" s="205">
        <f t="shared" ca="1" si="5"/>
        <v>44361</v>
      </c>
      <c r="J171" s="126">
        <v>3</v>
      </c>
      <c r="K171" s="126" t="b">
        <v>1</v>
      </c>
      <c r="L171" s="126" t="s">
        <v>4009</v>
      </c>
      <c r="M171" s="126" t="b">
        <v>1</v>
      </c>
      <c r="N171" s="126" t="s">
        <v>3687</v>
      </c>
      <c r="O171" s="309" t="str">
        <f>LEFT(TPG!D115,19)&amp;"."&amp;TPGCR!F171</f>
        <v>St Agnes RC Primary.3502.TPECG.I01.Jn21</v>
      </c>
      <c r="P171" s="312" t="str">
        <f>TPG!I115</f>
        <v>11294/543965</v>
      </c>
      <c r="Q171" s="126" t="b">
        <v>1</v>
      </c>
      <c r="R171" s="126" t="b">
        <v>1</v>
      </c>
      <c r="S171" s="126" t="b">
        <v>1</v>
      </c>
    </row>
    <row r="172" spans="1:19" hidden="1" x14ac:dyDescent="0.25">
      <c r="A172" s="126" t="s">
        <v>4008</v>
      </c>
      <c r="B172" s="200">
        <v>1</v>
      </c>
      <c r="C172" s="126">
        <v>2</v>
      </c>
      <c r="D172" s="308" t="e">
        <f>TPG!#REF!</f>
        <v>#REF!</v>
      </c>
      <c r="E172" s="126" t="b">
        <v>1</v>
      </c>
      <c r="F172" s="309" t="e">
        <f>RIGHT(TPG!#REF!,4)&amp;"."&amp;TPG!#REF!&amp;"."&amp;TPG!#REF!&amp;"."&amp;TPGPAY!$C$5</f>
        <v>#REF!</v>
      </c>
      <c r="G172" s="310">
        <f t="shared" ca="1" si="4"/>
        <v>44361</v>
      </c>
      <c r="H172" s="311" t="e">
        <f>IF(TPG!#REF!&gt;0,0,-TPG!#REF!)</f>
        <v>#REF!</v>
      </c>
      <c r="I172" s="205">
        <f t="shared" ca="1" si="5"/>
        <v>44361</v>
      </c>
      <c r="J172" s="126">
        <v>3</v>
      </c>
      <c r="K172" s="126" t="b">
        <v>1</v>
      </c>
      <c r="L172" s="126" t="s">
        <v>4009</v>
      </c>
      <c r="M172" s="126" t="b">
        <v>1</v>
      </c>
      <c r="N172" s="126" t="s">
        <v>3687</v>
      </c>
      <c r="O172" s="309" t="e">
        <f>LEFT(TPG!#REF!,19)&amp;"."&amp;TPGCR!F172</f>
        <v>#REF!</v>
      </c>
      <c r="P172" s="312" t="e">
        <f>TPG!#REF!</f>
        <v>#REF!</v>
      </c>
      <c r="Q172" s="126" t="b">
        <v>1</v>
      </c>
      <c r="R172" s="126" t="b">
        <v>1</v>
      </c>
      <c r="S172" s="126" t="b">
        <v>1</v>
      </c>
    </row>
    <row r="173" spans="1:19" x14ac:dyDescent="0.25">
      <c r="A173" s="126" t="s">
        <v>4008</v>
      </c>
      <c r="B173" s="200">
        <v>1</v>
      </c>
      <c r="C173" s="126">
        <v>2</v>
      </c>
      <c r="D173" s="308">
        <f>TPG!J116</f>
        <v>400064</v>
      </c>
      <c r="E173" s="126" t="b">
        <v>1</v>
      </c>
      <c r="F173" s="309" t="str">
        <f>RIGHT(TPG!C116,4)&amp;"."&amp;TPG!M116&amp;"."&amp;TPG!K116&amp;"."&amp;TPGPAY!$C$5</f>
        <v>3504.TPECG.I01.Jn21</v>
      </c>
      <c r="G173" s="310">
        <f t="shared" ca="1" si="4"/>
        <v>44361</v>
      </c>
      <c r="H173" s="311">
        <f>IF(TPG!X116&gt;0,0,-TPG!X116)</f>
        <v>0</v>
      </c>
      <c r="I173" s="205">
        <f t="shared" ca="1" si="5"/>
        <v>44361</v>
      </c>
      <c r="J173" s="126">
        <v>3</v>
      </c>
      <c r="K173" s="126" t="b">
        <v>1</v>
      </c>
      <c r="L173" s="126" t="s">
        <v>4009</v>
      </c>
      <c r="M173" s="126" t="b">
        <v>1</v>
      </c>
      <c r="N173" s="126" t="s">
        <v>3687</v>
      </c>
      <c r="O173" s="309" t="str">
        <f>LEFT(TPG!D116,19)&amp;"."&amp;TPGCR!F173</f>
        <v>St Catherines R C P.3504.TPECG.I01.Jn21</v>
      </c>
      <c r="P173" s="312" t="str">
        <f>TPG!I116</f>
        <v>11294/543965</v>
      </c>
      <c r="Q173" s="126" t="b">
        <v>1</v>
      </c>
      <c r="R173" s="126" t="b">
        <v>1</v>
      </c>
      <c r="S173" s="126" t="b">
        <v>1</v>
      </c>
    </row>
    <row r="174" spans="1:19" hidden="1" x14ac:dyDescent="0.25">
      <c r="A174" s="126" t="s">
        <v>4008</v>
      </c>
      <c r="B174" s="200">
        <v>1</v>
      </c>
      <c r="C174" s="126">
        <v>2</v>
      </c>
      <c r="D174" s="308">
        <f>TPG!J117</f>
        <v>400098</v>
      </c>
      <c r="E174" s="126" t="b">
        <v>1</v>
      </c>
      <c r="F174" s="309" t="str">
        <f>RIGHT(TPG!C117,4)&amp;"."&amp;TPG!M117&amp;"."&amp;TPG!K117&amp;"."&amp;TPGPAY!$C$5</f>
        <v>3309.TPECG.I01.Jn21</v>
      </c>
      <c r="G174" s="310">
        <f t="shared" ca="1" si="4"/>
        <v>44361</v>
      </c>
      <c r="H174" s="311">
        <f>IF(TPG!X117&gt;0,0,-TPG!X117)</f>
        <v>0</v>
      </c>
      <c r="I174" s="205">
        <f t="shared" ca="1" si="5"/>
        <v>44361</v>
      </c>
      <c r="J174" s="126">
        <v>3</v>
      </c>
      <c r="K174" s="126" t="b">
        <v>1</v>
      </c>
      <c r="L174" s="126" t="s">
        <v>4009</v>
      </c>
      <c r="M174" s="126" t="b">
        <v>1</v>
      </c>
      <c r="N174" s="126" t="s">
        <v>3687</v>
      </c>
      <c r="O174" s="309" t="str">
        <f>LEFT(TPG!D117,19)&amp;"."&amp;TPGCR!F174</f>
        <v>St Johns CE N20.3309.TPECG.I01.Jn21</v>
      </c>
      <c r="P174" s="312" t="str">
        <f>TPG!I117</f>
        <v>11294/543965</v>
      </c>
      <c r="Q174" s="126" t="b">
        <v>1</v>
      </c>
      <c r="R174" s="126" t="b">
        <v>1</v>
      </c>
      <c r="S174" s="126" t="b">
        <v>1</v>
      </c>
    </row>
    <row r="175" spans="1:19" hidden="1" x14ac:dyDescent="0.25">
      <c r="A175" s="126" t="s">
        <v>4008</v>
      </c>
      <c r="B175" s="200">
        <v>1</v>
      </c>
      <c r="C175" s="126">
        <v>2</v>
      </c>
      <c r="D175" s="308">
        <f>TPG!J118</f>
        <v>400114</v>
      </c>
      <c r="E175" s="126" t="b">
        <v>1</v>
      </c>
      <c r="F175" s="309" t="str">
        <f>RIGHT(TPG!C118,4)&amp;"."&amp;TPG!M118&amp;"."&amp;TPG!K118&amp;"."&amp;TPGPAY!$C$5</f>
        <v>3307.TPECG.I01.Jn21</v>
      </c>
      <c r="G175" s="310">
        <f t="shared" ca="1" si="4"/>
        <v>44361</v>
      </c>
      <c r="H175" s="311">
        <f>IF(TPG!X118&gt;0,0,-TPG!X118)</f>
        <v>0</v>
      </c>
      <c r="I175" s="205">
        <f t="shared" ca="1" si="5"/>
        <v>44361</v>
      </c>
      <c r="J175" s="126">
        <v>3</v>
      </c>
      <c r="K175" s="126" t="b">
        <v>1</v>
      </c>
      <c r="L175" s="126" t="s">
        <v>4009</v>
      </c>
      <c r="M175" s="126" t="b">
        <v>1</v>
      </c>
      <c r="N175" s="126" t="s">
        <v>3687</v>
      </c>
      <c r="O175" s="309" t="str">
        <f>LEFT(TPG!D118,19)&amp;"."&amp;TPGCR!F175</f>
        <v>St John's CE School.3307.TPECG.I01.Jn21</v>
      </c>
      <c r="P175" s="312" t="str">
        <f>TPG!I118</f>
        <v>11294/543965</v>
      </c>
      <c r="Q175" s="126" t="b">
        <v>1</v>
      </c>
      <c r="R175" s="126" t="b">
        <v>1</v>
      </c>
      <c r="S175" s="126" t="b">
        <v>1</v>
      </c>
    </row>
    <row r="176" spans="1:19" hidden="1" x14ac:dyDescent="0.25">
      <c r="A176" s="126" t="s">
        <v>4008</v>
      </c>
      <c r="B176" s="200">
        <v>1</v>
      </c>
      <c r="C176" s="126">
        <v>2</v>
      </c>
      <c r="D176" s="308">
        <f>TPG!J119</f>
        <v>400066</v>
      </c>
      <c r="E176" s="126" t="b">
        <v>1</v>
      </c>
      <c r="F176" s="309" t="str">
        <f>RIGHT(TPG!C119,4)&amp;"."&amp;TPG!M119&amp;"."&amp;TPG!K119&amp;"."&amp;TPGPAY!$C$5</f>
        <v>3509.TPECG.I01.Jn21</v>
      </c>
      <c r="G176" s="310">
        <f t="shared" ca="1" si="4"/>
        <v>44361</v>
      </c>
      <c r="H176" s="311">
        <f>IF(TPG!X119&gt;0,0,-TPG!X119)</f>
        <v>0</v>
      </c>
      <c r="I176" s="205">
        <f t="shared" ca="1" si="5"/>
        <v>44361</v>
      </c>
      <c r="J176" s="126">
        <v>3</v>
      </c>
      <c r="K176" s="126" t="b">
        <v>1</v>
      </c>
      <c r="L176" s="126" t="s">
        <v>4009</v>
      </c>
      <c r="M176" s="126" t="b">
        <v>1</v>
      </c>
      <c r="N176" s="126" t="s">
        <v>3687</v>
      </c>
      <c r="O176" s="309" t="str">
        <f>LEFT(TPG!D119,19)&amp;"."&amp;TPGCR!F176</f>
        <v>St Joseph's Primary.3509.TPECG.I01.Jn21</v>
      </c>
      <c r="P176" s="312" t="str">
        <f>TPG!I119</f>
        <v>11294/543965</v>
      </c>
      <c r="Q176" s="126" t="b">
        <v>1</v>
      </c>
      <c r="R176" s="126" t="b">
        <v>1</v>
      </c>
      <c r="S176" s="126" t="b">
        <v>1</v>
      </c>
    </row>
    <row r="177" spans="1:19" hidden="1" x14ac:dyDescent="0.25">
      <c r="A177" s="126" t="s">
        <v>4008</v>
      </c>
      <c r="B177" s="200">
        <v>1</v>
      </c>
      <c r="C177" s="126">
        <v>2</v>
      </c>
      <c r="D177" s="308">
        <f>TPG!J120</f>
        <v>400058</v>
      </c>
      <c r="E177" s="126" t="b">
        <v>1</v>
      </c>
      <c r="F177" s="309" t="str">
        <f>RIGHT(TPG!C120,4)&amp;"."&amp;TPG!M120&amp;"."&amp;TPG!K120&amp;"."&amp;TPGPAY!$C$5</f>
        <v>3311.TPECG.I01.Jn21</v>
      </c>
      <c r="G177" s="310">
        <f t="shared" ca="1" si="4"/>
        <v>44361</v>
      </c>
      <c r="H177" s="311">
        <f>IF(TPG!X120&gt;0,0,-TPG!X120)</f>
        <v>0</v>
      </c>
      <c r="I177" s="205">
        <f t="shared" ca="1" si="5"/>
        <v>44361</v>
      </c>
      <c r="J177" s="126">
        <v>3</v>
      </c>
      <c r="K177" s="126" t="b">
        <v>1</v>
      </c>
      <c r="L177" s="126" t="s">
        <v>4009</v>
      </c>
      <c r="M177" s="126" t="b">
        <v>1</v>
      </c>
      <c r="N177" s="126" t="s">
        <v>3687</v>
      </c>
      <c r="O177" s="309" t="str">
        <f>LEFT(TPG!D120,19)&amp;"."&amp;TPGCR!F177</f>
        <v>St Mary's C E Prima.3311.TPECG.I01.Jn21</v>
      </c>
      <c r="P177" s="312" t="str">
        <f>TPG!I120</f>
        <v>11294/543965</v>
      </c>
      <c r="Q177" s="126" t="b">
        <v>1</v>
      </c>
      <c r="R177" s="126" t="b">
        <v>1</v>
      </c>
      <c r="S177" s="126" t="b">
        <v>1</v>
      </c>
    </row>
    <row r="178" spans="1:19" hidden="1" x14ac:dyDescent="0.25">
      <c r="A178" s="126" t="s">
        <v>4008</v>
      </c>
      <c r="B178" s="200">
        <v>1</v>
      </c>
      <c r="C178" s="126">
        <v>2</v>
      </c>
      <c r="D178" s="308" t="e">
        <f>TPG!#REF!</f>
        <v>#REF!</v>
      </c>
      <c r="E178" s="126" t="b">
        <v>1</v>
      </c>
      <c r="F178" s="309" t="e">
        <f>RIGHT(TPG!#REF!,4)&amp;"."&amp;TPG!#REF!&amp;"."&amp;TPG!#REF!&amp;"."&amp;TPGPAY!$C$5</f>
        <v>#REF!</v>
      </c>
      <c r="G178" s="310">
        <f t="shared" ca="1" si="4"/>
        <v>44361</v>
      </c>
      <c r="H178" s="311" t="e">
        <f>IF(TPG!#REF!&gt;0,0,-TPG!#REF!)</f>
        <v>#REF!</v>
      </c>
      <c r="I178" s="205">
        <f t="shared" ca="1" si="5"/>
        <v>44361</v>
      </c>
      <c r="J178" s="126">
        <v>3</v>
      </c>
      <c r="K178" s="126" t="b">
        <v>1</v>
      </c>
      <c r="L178" s="126" t="s">
        <v>4009</v>
      </c>
      <c r="M178" s="126" t="b">
        <v>1</v>
      </c>
      <c r="N178" s="126" t="s">
        <v>3687</v>
      </c>
      <c r="O178" s="309" t="e">
        <f>LEFT(TPG!#REF!,19)&amp;"."&amp;TPGCR!F178</f>
        <v>#REF!</v>
      </c>
      <c r="P178" s="312" t="e">
        <f>TPG!#REF!</f>
        <v>#REF!</v>
      </c>
      <c r="Q178" s="126" t="b">
        <v>1</v>
      </c>
      <c r="R178" s="126" t="b">
        <v>1</v>
      </c>
      <c r="S178" s="126" t="b">
        <v>1</v>
      </c>
    </row>
    <row r="179" spans="1:19" hidden="1" x14ac:dyDescent="0.25">
      <c r="A179" s="126" t="s">
        <v>4008</v>
      </c>
      <c r="B179" s="200">
        <v>1</v>
      </c>
      <c r="C179" s="126">
        <v>2</v>
      </c>
      <c r="D179" s="308" t="e">
        <f>TPG!#REF!</f>
        <v>#REF!</v>
      </c>
      <c r="E179" s="126" t="b">
        <v>1</v>
      </c>
      <c r="F179" s="309" t="e">
        <f>RIGHT(TPG!#REF!,4)&amp;"."&amp;TPG!#REF!&amp;"."&amp;TPG!#REF!&amp;"."&amp;TPGPAY!$C$5</f>
        <v>#REF!</v>
      </c>
      <c r="G179" s="310">
        <f t="shared" ca="1" si="4"/>
        <v>44361</v>
      </c>
      <c r="H179" s="311" t="e">
        <f>IF(TPG!#REF!&gt;0,0,-TPG!#REF!)</f>
        <v>#REF!</v>
      </c>
      <c r="I179" s="205">
        <f t="shared" ca="1" si="5"/>
        <v>44361</v>
      </c>
      <c r="J179" s="126">
        <v>3</v>
      </c>
      <c r="K179" s="126" t="b">
        <v>1</v>
      </c>
      <c r="L179" s="126" t="s">
        <v>4009</v>
      </c>
      <c r="M179" s="126" t="b">
        <v>1</v>
      </c>
      <c r="N179" s="126" t="s">
        <v>3687</v>
      </c>
      <c r="O179" s="309" t="e">
        <f>LEFT(TPG!#REF!,19)&amp;"."&amp;TPGCR!F179</f>
        <v>#REF!</v>
      </c>
      <c r="P179" s="312" t="e">
        <f>TPG!#REF!</f>
        <v>#REF!</v>
      </c>
      <c r="Q179" s="126" t="b">
        <v>1</v>
      </c>
      <c r="R179" s="126" t="b">
        <v>1</v>
      </c>
      <c r="S179" s="126" t="b">
        <v>1</v>
      </c>
    </row>
    <row r="180" spans="1:19" hidden="1" x14ac:dyDescent="0.25">
      <c r="A180" s="126" t="s">
        <v>4008</v>
      </c>
      <c r="B180" s="200">
        <v>1</v>
      </c>
      <c r="C180" s="126">
        <v>2</v>
      </c>
      <c r="D180" s="308">
        <f>TPG!J121</f>
        <v>400006</v>
      </c>
      <c r="E180" s="126" t="b">
        <v>1</v>
      </c>
      <c r="F180" s="309" t="str">
        <f>RIGHT(TPG!C121,4)&amp;"."&amp;TPG!M121&amp;"."&amp;TPG!K121&amp;"."&amp;TPGPAY!$C$5</f>
        <v>3313.TPECG.I01.Jn21</v>
      </c>
      <c r="G180" s="310">
        <f t="shared" ca="1" si="4"/>
        <v>44361</v>
      </c>
      <c r="H180" s="311">
        <f>IF(TPG!X121&gt;0,0,-TPG!X121)</f>
        <v>0</v>
      </c>
      <c r="I180" s="205">
        <f t="shared" ca="1" si="5"/>
        <v>44361</v>
      </c>
      <c r="J180" s="126">
        <v>3</v>
      </c>
      <c r="K180" s="126" t="b">
        <v>1</v>
      </c>
      <c r="L180" s="126" t="s">
        <v>4009</v>
      </c>
      <c r="M180" s="126" t="b">
        <v>1</v>
      </c>
      <c r="N180" s="126" t="s">
        <v>3687</v>
      </c>
      <c r="O180" s="309" t="str">
        <f>LEFT(TPG!D121,19)&amp;"."&amp;TPGCR!F180</f>
        <v>St. Pauls CE Primar.3313.TPECG.I01.Jn21</v>
      </c>
      <c r="P180" s="312" t="str">
        <f>TPG!I121</f>
        <v>11294/543965</v>
      </c>
      <c r="Q180" s="126" t="b">
        <v>1</v>
      </c>
      <c r="R180" s="126" t="b">
        <v>1</v>
      </c>
      <c r="S180" s="126" t="b">
        <v>1</v>
      </c>
    </row>
    <row r="181" spans="1:19" hidden="1" x14ac:dyDescent="0.25">
      <c r="A181" s="126" t="s">
        <v>4008</v>
      </c>
      <c r="B181" s="200">
        <v>1</v>
      </c>
      <c r="C181" s="126">
        <v>2</v>
      </c>
      <c r="D181" s="308" t="e">
        <f>TPG!#REF!</f>
        <v>#REF!</v>
      </c>
      <c r="E181" s="126" t="b">
        <v>1</v>
      </c>
      <c r="F181" s="309" t="e">
        <f>RIGHT(TPG!#REF!,4)&amp;"."&amp;TPG!#REF!&amp;"."&amp;TPG!#REF!&amp;"."&amp;TPGPAY!$C$5</f>
        <v>#REF!</v>
      </c>
      <c r="G181" s="310">
        <f t="shared" ca="1" si="4"/>
        <v>44361</v>
      </c>
      <c r="H181" s="311" t="e">
        <f>IF(TPG!#REF!&gt;0,0,-TPG!#REF!)</f>
        <v>#REF!</v>
      </c>
      <c r="I181" s="205">
        <f t="shared" ca="1" si="5"/>
        <v>44361</v>
      </c>
      <c r="J181" s="126">
        <v>3</v>
      </c>
      <c r="K181" s="126" t="b">
        <v>1</v>
      </c>
      <c r="L181" s="126" t="s">
        <v>4009</v>
      </c>
      <c r="M181" s="126" t="b">
        <v>1</v>
      </c>
      <c r="N181" s="126" t="s">
        <v>3687</v>
      </c>
      <c r="O181" s="309" t="e">
        <f>LEFT(TPG!#REF!,19)&amp;"."&amp;TPGCR!F181</f>
        <v>#REF!</v>
      </c>
      <c r="P181" s="312" t="e">
        <f>TPG!#REF!</f>
        <v>#REF!</v>
      </c>
      <c r="Q181" s="126" t="b">
        <v>1</v>
      </c>
      <c r="R181" s="126" t="b">
        <v>1</v>
      </c>
      <c r="S181" s="126" t="b">
        <v>1</v>
      </c>
    </row>
    <row r="182" spans="1:19" hidden="1" x14ac:dyDescent="0.25">
      <c r="A182" s="126" t="s">
        <v>4008</v>
      </c>
      <c r="B182" s="200">
        <v>1</v>
      </c>
      <c r="C182" s="126">
        <v>2</v>
      </c>
      <c r="D182" s="308" t="e">
        <f>TPG!#REF!</f>
        <v>#REF!</v>
      </c>
      <c r="E182" s="126" t="b">
        <v>1</v>
      </c>
      <c r="F182" s="309" t="e">
        <f>RIGHT(TPG!#REF!,4)&amp;"."&amp;TPG!#REF!&amp;"."&amp;TPG!#REF!&amp;"."&amp;TPGPAY!$C$5</f>
        <v>#REF!</v>
      </c>
      <c r="G182" s="310">
        <f t="shared" ca="1" si="4"/>
        <v>44361</v>
      </c>
      <c r="H182" s="311" t="e">
        <f>IF(TPG!#REF!&gt;0,0,-TPG!#REF!)</f>
        <v>#REF!</v>
      </c>
      <c r="I182" s="205">
        <f t="shared" ca="1" si="5"/>
        <v>44361</v>
      </c>
      <c r="J182" s="126">
        <v>3</v>
      </c>
      <c r="K182" s="126" t="b">
        <v>1</v>
      </c>
      <c r="L182" s="126" t="s">
        <v>4009</v>
      </c>
      <c r="M182" s="126" t="b">
        <v>1</v>
      </c>
      <c r="N182" s="126" t="s">
        <v>3687</v>
      </c>
      <c r="O182" s="309" t="e">
        <f>LEFT(TPG!#REF!,19)&amp;"."&amp;TPGCR!F182</f>
        <v>#REF!</v>
      </c>
      <c r="P182" s="312" t="e">
        <f>TPG!#REF!</f>
        <v>#REF!</v>
      </c>
      <c r="Q182" s="126" t="b">
        <v>1</v>
      </c>
      <c r="R182" s="126" t="b">
        <v>1</v>
      </c>
      <c r="S182" s="126" t="b">
        <v>1</v>
      </c>
    </row>
    <row r="183" spans="1:19" hidden="1" x14ac:dyDescent="0.25">
      <c r="A183" s="126" t="s">
        <v>4008</v>
      </c>
      <c r="B183" s="200">
        <v>1</v>
      </c>
      <c r="C183" s="126">
        <v>2</v>
      </c>
      <c r="D183" s="308">
        <f>TPG!J122</f>
        <v>400038</v>
      </c>
      <c r="E183" s="126" t="b">
        <v>1</v>
      </c>
      <c r="F183" s="309" t="str">
        <f>RIGHT(TPG!C122,4)&amp;"."&amp;TPG!M122&amp;"."&amp;TPG!K122&amp;"."&amp;TPGPAY!$C$5</f>
        <v>2070.TPECG.I01.Jn21</v>
      </c>
      <c r="G183" s="310">
        <f t="shared" ca="1" si="4"/>
        <v>44361</v>
      </c>
      <c r="H183" s="311">
        <f>IF(TPG!X122&gt;0,0,-TPG!X122)</f>
        <v>0</v>
      </c>
      <c r="I183" s="205">
        <f t="shared" ca="1" si="5"/>
        <v>44361</v>
      </c>
      <c r="J183" s="126">
        <v>3</v>
      </c>
      <c r="K183" s="126" t="b">
        <v>1</v>
      </c>
      <c r="L183" s="126" t="s">
        <v>4009</v>
      </c>
      <c r="M183" s="126" t="b">
        <v>1</v>
      </c>
      <c r="N183" s="126" t="s">
        <v>3687</v>
      </c>
      <c r="O183" s="309" t="str">
        <f>LEFT(TPG!D122,19)&amp;"."&amp;TPGCR!F183</f>
        <v>Sunnyfields Primary.2070.TPECG.I01.Jn21</v>
      </c>
      <c r="P183" s="312" t="str">
        <f>TPG!I122</f>
        <v>11294/543965</v>
      </c>
      <c r="Q183" s="126" t="b">
        <v>1</v>
      </c>
      <c r="R183" s="126" t="b">
        <v>1</v>
      </c>
      <c r="S183" s="126" t="b">
        <v>1</v>
      </c>
    </row>
    <row r="184" spans="1:19" hidden="1" x14ac:dyDescent="0.25">
      <c r="A184" s="126" t="s">
        <v>4008</v>
      </c>
      <c r="B184" s="200">
        <v>1</v>
      </c>
      <c r="C184" s="126">
        <v>2</v>
      </c>
      <c r="D184" s="308" t="e">
        <f>TPG!#REF!</f>
        <v>#REF!</v>
      </c>
      <c r="E184" s="126" t="b">
        <v>1</v>
      </c>
      <c r="F184" s="309" t="e">
        <f>RIGHT(TPG!#REF!,4)&amp;"."&amp;TPG!#REF!&amp;"."&amp;TPG!#REF!&amp;"."&amp;TPGPAY!$C$5</f>
        <v>#REF!</v>
      </c>
      <c r="G184" s="310">
        <f t="shared" ca="1" si="4"/>
        <v>44361</v>
      </c>
      <c r="H184" s="311" t="e">
        <f>IF(TPG!#REF!&gt;0,0,-TPG!#REF!)</f>
        <v>#REF!</v>
      </c>
      <c r="I184" s="205">
        <f t="shared" ca="1" si="5"/>
        <v>44361</v>
      </c>
      <c r="J184" s="126">
        <v>3</v>
      </c>
      <c r="K184" s="126" t="b">
        <v>1</v>
      </c>
      <c r="L184" s="126" t="s">
        <v>4009</v>
      </c>
      <c r="M184" s="126" t="b">
        <v>1</v>
      </c>
      <c r="N184" s="126" t="s">
        <v>3687</v>
      </c>
      <c r="O184" s="309" t="e">
        <f>LEFT(TPG!#REF!,19)&amp;"."&amp;TPGCR!F184</f>
        <v>#REF!</v>
      </c>
      <c r="P184" s="312" t="e">
        <f>TPG!#REF!</f>
        <v>#REF!</v>
      </c>
      <c r="Q184" s="126" t="b">
        <v>1</v>
      </c>
      <c r="R184" s="126" t="b">
        <v>1</v>
      </c>
      <c r="S184" s="126" t="b">
        <v>1</v>
      </c>
    </row>
    <row r="185" spans="1:19" hidden="1" x14ac:dyDescent="0.25">
      <c r="A185" s="126" t="s">
        <v>4008</v>
      </c>
      <c r="B185" s="200">
        <v>1</v>
      </c>
      <c r="C185" s="126">
        <v>2</v>
      </c>
      <c r="D185" s="308">
        <f>TPG!J123</f>
        <v>400101</v>
      </c>
      <c r="E185" s="126" t="b">
        <v>1</v>
      </c>
      <c r="F185" s="309" t="str">
        <f>RIGHT(TPG!C123,4)&amp;"."&amp;TPG!M123&amp;"."&amp;TPG!K123&amp;"."&amp;TPGPAY!$C$5</f>
        <v>2055.TPECG.I01.Jn21</v>
      </c>
      <c r="G185" s="310">
        <f t="shared" ca="1" si="4"/>
        <v>44361</v>
      </c>
      <c r="H185" s="311">
        <f>IF(TPG!X123&gt;0,0,-TPG!X123)</f>
        <v>0</v>
      </c>
      <c r="I185" s="205">
        <f t="shared" ca="1" si="5"/>
        <v>44361</v>
      </c>
      <c r="J185" s="126">
        <v>3</v>
      </c>
      <c r="K185" s="126" t="b">
        <v>1</v>
      </c>
      <c r="L185" s="126" t="s">
        <v>4009</v>
      </c>
      <c r="M185" s="126" t="b">
        <v>1</v>
      </c>
      <c r="N185" s="126" t="s">
        <v>3687</v>
      </c>
      <c r="O185" s="309" t="str">
        <f>LEFT(TPG!D123,19)&amp;"."&amp;TPGCR!F185</f>
        <v>Tudor School.2055.TPECG.I01.Jn21</v>
      </c>
      <c r="P185" s="312" t="str">
        <f>TPG!I123</f>
        <v>11294/543965</v>
      </c>
      <c r="Q185" s="126" t="b">
        <v>1</v>
      </c>
      <c r="R185" s="126" t="b">
        <v>1</v>
      </c>
      <c r="S185" s="126" t="b">
        <v>1</v>
      </c>
    </row>
    <row r="186" spans="1:19" hidden="1" x14ac:dyDescent="0.25">
      <c r="A186" s="126" t="s">
        <v>4008</v>
      </c>
      <c r="B186" s="200">
        <v>1</v>
      </c>
      <c r="C186" s="126">
        <v>2</v>
      </c>
      <c r="D186" s="308">
        <f>TPG!J124</f>
        <v>400053</v>
      </c>
      <c r="E186" s="126" t="b">
        <v>1</v>
      </c>
      <c r="F186" s="309" t="str">
        <f>RIGHT(TPG!C124,4)&amp;"."&amp;TPG!M124&amp;"."&amp;TPG!K124&amp;"."&amp;TPGPAY!$C$5</f>
        <v>2057.TPECG.I01.Jn21</v>
      </c>
      <c r="G186" s="310">
        <f t="shared" ca="1" si="4"/>
        <v>44361</v>
      </c>
      <c r="H186" s="311">
        <f>IF(TPG!X124&gt;0,0,-TPG!X124)</f>
        <v>0</v>
      </c>
      <c r="I186" s="205">
        <f t="shared" ca="1" si="5"/>
        <v>44361</v>
      </c>
      <c r="J186" s="126">
        <v>3</v>
      </c>
      <c r="K186" s="126" t="b">
        <v>1</v>
      </c>
      <c r="L186" s="126" t="s">
        <v>4009</v>
      </c>
      <c r="M186" s="126" t="b">
        <v>1</v>
      </c>
      <c r="N186" s="126" t="s">
        <v>3687</v>
      </c>
      <c r="O186" s="309" t="str">
        <f>LEFT(TPG!D124,19)&amp;"."&amp;TPGCR!F186</f>
        <v>Underhill School.2057.TPECG.I01.Jn21</v>
      </c>
      <c r="P186" s="312" t="str">
        <f>TPG!I124</f>
        <v>11294/543965</v>
      </c>
      <c r="Q186" s="126" t="b">
        <v>1</v>
      </c>
      <c r="R186" s="126" t="b">
        <v>1</v>
      </c>
      <c r="S186" s="126" t="b">
        <v>1</v>
      </c>
    </row>
    <row r="187" spans="1:19" hidden="1" x14ac:dyDescent="0.25">
      <c r="A187" s="126" t="s">
        <v>4008</v>
      </c>
      <c r="B187" s="200">
        <v>1</v>
      </c>
      <c r="C187" s="126">
        <v>2</v>
      </c>
      <c r="D187" s="308">
        <f>TPG!J125</f>
        <v>400111</v>
      </c>
      <c r="E187" s="126" t="b">
        <v>1</v>
      </c>
      <c r="F187" s="309" t="str">
        <f>RIGHT(TPG!C125,4)&amp;"."&amp;TPG!M125&amp;"."&amp;TPG!K125&amp;"."&amp;TPGPAY!$C$5</f>
        <v>2076.TPECG.I01.Jn21</v>
      </c>
      <c r="G187" s="310">
        <f t="shared" ca="1" si="4"/>
        <v>44361</v>
      </c>
      <c r="H187" s="311">
        <f>IF(TPG!X125&gt;0,0,-TPG!X125)</f>
        <v>0</v>
      </c>
      <c r="I187" s="205">
        <f t="shared" ca="1" si="5"/>
        <v>44361</v>
      </c>
      <c r="J187" s="126">
        <v>3</v>
      </c>
      <c r="K187" s="126" t="b">
        <v>1</v>
      </c>
      <c r="L187" s="126" t="s">
        <v>4009</v>
      </c>
      <c r="M187" s="126" t="b">
        <v>1</v>
      </c>
      <c r="N187" s="126" t="s">
        <v>3687</v>
      </c>
      <c r="O187" s="309" t="str">
        <f>LEFT(TPG!D125,19)&amp;"."&amp;TPGCR!F187</f>
        <v>Wessex  Gardens Pri.2076.TPECG.I01.Jn21</v>
      </c>
      <c r="P187" s="312" t="str">
        <f>TPG!I125</f>
        <v>11294/543965</v>
      </c>
      <c r="Q187" s="126" t="b">
        <v>1</v>
      </c>
      <c r="R187" s="126" t="b">
        <v>1</v>
      </c>
      <c r="S187" s="126" t="b">
        <v>1</v>
      </c>
    </row>
    <row r="188" spans="1:19" hidden="1" x14ac:dyDescent="0.25">
      <c r="A188" s="126" t="s">
        <v>4008</v>
      </c>
      <c r="B188" s="200">
        <v>1</v>
      </c>
      <c r="C188" s="126">
        <v>2</v>
      </c>
      <c r="D188" s="308">
        <f>TPG!J126</f>
        <v>400011</v>
      </c>
      <c r="E188" s="126" t="b">
        <v>1</v>
      </c>
      <c r="F188" s="309" t="str">
        <f>RIGHT(TPG!C126,4)&amp;"."&amp;TPG!M126&amp;"."&amp;TPG!K126&amp;"."&amp;TPGPAY!$C$5</f>
        <v>2060.TPECG.I01.Jn21</v>
      </c>
      <c r="G188" s="310">
        <f t="shared" ca="1" si="4"/>
        <v>44361</v>
      </c>
      <c r="H188" s="311">
        <f>IF(TPG!X126&gt;0,0,-TPG!X126)</f>
        <v>0</v>
      </c>
      <c r="I188" s="205">
        <f t="shared" ca="1" si="5"/>
        <v>44361</v>
      </c>
      <c r="J188" s="126">
        <v>3</v>
      </c>
      <c r="K188" s="126" t="b">
        <v>1</v>
      </c>
      <c r="L188" s="126" t="s">
        <v>4009</v>
      </c>
      <c r="M188" s="126" t="b">
        <v>1</v>
      </c>
      <c r="N188" s="126" t="s">
        <v>3687</v>
      </c>
      <c r="O188" s="309" t="str">
        <f>LEFT(TPG!D126,19)&amp;"."&amp;TPGCR!F188</f>
        <v>Whitings Hill Prima.2060.TPECG.I01.Jn21</v>
      </c>
      <c r="P188" s="312" t="str">
        <f>TPG!I126</f>
        <v>11294/543965</v>
      </c>
      <c r="Q188" s="126" t="b">
        <v>1</v>
      </c>
      <c r="R188" s="126" t="b">
        <v>1</v>
      </c>
      <c r="S188" s="126" t="b">
        <v>1</v>
      </c>
    </row>
    <row r="189" spans="1:19" hidden="1" x14ac:dyDescent="0.25">
      <c r="A189" s="126" t="s">
        <v>4008</v>
      </c>
      <c r="B189" s="200">
        <v>1</v>
      </c>
      <c r="C189" s="126">
        <v>2</v>
      </c>
      <c r="D189" s="308">
        <f>TPG!J127</f>
        <v>400117</v>
      </c>
      <c r="E189" s="126" t="b">
        <v>1</v>
      </c>
      <c r="F189" s="309" t="str">
        <f>RIGHT(TPG!C127,4)&amp;"."&amp;TPG!M127&amp;"."&amp;TPG!K127&amp;"."&amp;TPGPAY!$C$5</f>
        <v>3518.TPECG.I01.Jn21</v>
      </c>
      <c r="G189" s="310">
        <f t="shared" ca="1" si="4"/>
        <v>44361</v>
      </c>
      <c r="H189" s="311">
        <f>IF(TPG!X127&gt;0,0,-TPG!X127)</f>
        <v>0</v>
      </c>
      <c r="I189" s="205">
        <f t="shared" ca="1" si="5"/>
        <v>44361</v>
      </c>
      <c r="J189" s="126">
        <v>3</v>
      </c>
      <c r="K189" s="126" t="b">
        <v>1</v>
      </c>
      <c r="L189" s="126" t="s">
        <v>4009</v>
      </c>
      <c r="M189" s="126" t="b">
        <v>1</v>
      </c>
      <c r="N189" s="126" t="s">
        <v>3687</v>
      </c>
      <c r="O189" s="309" t="str">
        <f>LEFT(TPG!D127,19)&amp;"."&amp;TPGCR!F189</f>
        <v>Woodcroft Primary S.3518.TPECG.I01.Jn21</v>
      </c>
      <c r="P189" s="312" t="str">
        <f>TPG!I127</f>
        <v>11294/543965</v>
      </c>
      <c r="Q189" s="126" t="b">
        <v>1</v>
      </c>
      <c r="R189" s="126" t="b">
        <v>1</v>
      </c>
      <c r="S189" s="126" t="b">
        <v>1</v>
      </c>
    </row>
    <row r="190" spans="1:19" hidden="1" x14ac:dyDescent="0.25">
      <c r="A190" s="126" t="s">
        <v>4008</v>
      </c>
      <c r="B190" s="200">
        <v>1</v>
      </c>
      <c r="C190" s="126">
        <v>2</v>
      </c>
      <c r="D190" s="308" t="e">
        <f>TPG!#REF!</f>
        <v>#REF!</v>
      </c>
      <c r="E190" s="126" t="b">
        <v>1</v>
      </c>
      <c r="F190" s="309" t="e">
        <f>RIGHT(TPG!#REF!,4)&amp;"."&amp;TPG!#REF!&amp;"."&amp;TPG!#REF!&amp;"."&amp;TPGPAY!$C$5</f>
        <v>#REF!</v>
      </c>
      <c r="G190" s="310">
        <f t="shared" ca="1" si="4"/>
        <v>44361</v>
      </c>
      <c r="H190" s="311" t="e">
        <f>IF(TPG!#REF!&gt;0,0,-TPG!#REF!)</f>
        <v>#REF!</v>
      </c>
      <c r="I190" s="205">
        <f t="shared" ca="1" si="5"/>
        <v>44361</v>
      </c>
      <c r="J190" s="126">
        <v>3</v>
      </c>
      <c r="K190" s="126" t="b">
        <v>1</v>
      </c>
      <c r="L190" s="126" t="s">
        <v>4009</v>
      </c>
      <c r="M190" s="126" t="b">
        <v>1</v>
      </c>
      <c r="N190" s="126" t="s">
        <v>3687</v>
      </c>
      <c r="O190" s="309" t="e">
        <f>LEFT(TPG!#REF!,19)&amp;"."&amp;TPGCR!F190</f>
        <v>#REF!</v>
      </c>
      <c r="P190" s="312" t="e">
        <f>TPG!#REF!</f>
        <v>#REF!</v>
      </c>
      <c r="Q190" s="126" t="b">
        <v>1</v>
      </c>
      <c r="R190" s="126" t="b">
        <v>1</v>
      </c>
      <c r="S190" s="126" t="b">
        <v>1</v>
      </c>
    </row>
    <row r="191" spans="1:19" hidden="1" x14ac:dyDescent="0.25">
      <c r="A191" s="126" t="s">
        <v>4008</v>
      </c>
      <c r="B191" s="200">
        <v>1</v>
      </c>
      <c r="C191" s="126">
        <v>2</v>
      </c>
      <c r="D191" s="308" t="e">
        <f>TPG!#REF!</f>
        <v>#REF!</v>
      </c>
      <c r="E191" s="126" t="b">
        <v>1</v>
      </c>
      <c r="F191" s="309" t="e">
        <f>RIGHT(TPG!#REF!,4)&amp;"."&amp;TPG!#REF!&amp;"."&amp;TPG!#REF!&amp;"."&amp;TPGPAY!$C$5</f>
        <v>#REF!</v>
      </c>
      <c r="G191" s="310">
        <f t="shared" ca="1" si="4"/>
        <v>44361</v>
      </c>
      <c r="H191" s="311" t="e">
        <f>IF(TPG!#REF!&gt;0,0,-TPG!#REF!)</f>
        <v>#REF!</v>
      </c>
      <c r="I191" s="205">
        <f t="shared" ca="1" si="5"/>
        <v>44361</v>
      </c>
      <c r="J191" s="126">
        <v>3</v>
      </c>
      <c r="K191" s="126" t="b">
        <v>1</v>
      </c>
      <c r="L191" s="126" t="s">
        <v>4009</v>
      </c>
      <c r="M191" s="126" t="b">
        <v>1</v>
      </c>
      <c r="N191" s="126" t="s">
        <v>3687</v>
      </c>
      <c r="O191" s="309" t="e">
        <f>LEFT(TPG!#REF!,19)&amp;"."&amp;TPGCR!F191</f>
        <v>#REF!</v>
      </c>
      <c r="P191" s="312" t="e">
        <f>TPG!#REF!</f>
        <v>#REF!</v>
      </c>
      <c r="Q191" s="126" t="b">
        <v>1</v>
      </c>
      <c r="R191" s="126" t="b">
        <v>1</v>
      </c>
      <c r="S191" s="126" t="b">
        <v>1</v>
      </c>
    </row>
    <row r="192" spans="1:19" hidden="1" x14ac:dyDescent="0.25">
      <c r="A192" s="126" t="s">
        <v>4008</v>
      </c>
      <c r="B192" s="200">
        <v>1</v>
      </c>
      <c r="C192" s="126">
        <v>2</v>
      </c>
      <c r="D192" s="308" t="e">
        <f>TPG!#REF!</f>
        <v>#REF!</v>
      </c>
      <c r="E192" s="126" t="b">
        <v>1</v>
      </c>
      <c r="F192" s="309" t="e">
        <f>RIGHT(TPG!#REF!,4)&amp;"."&amp;TPG!#REF!&amp;"."&amp;TPG!#REF!&amp;"."&amp;TPGPAY!$C$5</f>
        <v>#REF!</v>
      </c>
      <c r="G192" s="310">
        <f t="shared" ca="1" si="4"/>
        <v>44361</v>
      </c>
      <c r="H192" s="311" t="e">
        <f>IF(TPG!#REF!&gt;0,0,-TPG!#REF!)</f>
        <v>#REF!</v>
      </c>
      <c r="I192" s="205">
        <f t="shared" ca="1" si="5"/>
        <v>44361</v>
      </c>
      <c r="J192" s="126">
        <v>3</v>
      </c>
      <c r="K192" s="126" t="b">
        <v>1</v>
      </c>
      <c r="L192" s="126" t="s">
        <v>4009</v>
      </c>
      <c r="M192" s="126" t="b">
        <v>1</v>
      </c>
      <c r="N192" s="126" t="s">
        <v>3687</v>
      </c>
      <c r="O192" s="309" t="e">
        <f>LEFT(TPG!#REF!,19)&amp;"."&amp;TPGCR!F192</f>
        <v>#REF!</v>
      </c>
      <c r="P192" s="312" t="e">
        <f>TPG!#REF!</f>
        <v>#REF!</v>
      </c>
      <c r="Q192" s="126" t="b">
        <v>1</v>
      </c>
      <c r="R192" s="126" t="b">
        <v>1</v>
      </c>
      <c r="S192" s="126" t="b">
        <v>1</v>
      </c>
    </row>
    <row r="193" spans="1:19" hidden="1" x14ac:dyDescent="0.25">
      <c r="A193" s="126" t="s">
        <v>4008</v>
      </c>
      <c r="B193" s="200">
        <v>1</v>
      </c>
      <c r="C193" s="126">
        <v>2</v>
      </c>
      <c r="D193" s="308">
        <f>TPG!J128</f>
        <v>400041</v>
      </c>
      <c r="E193" s="126" t="b">
        <v>1</v>
      </c>
      <c r="F193" s="309" t="str">
        <f>RIGHT(TPG!C128,4)&amp;"."&amp;TPG!M128&amp;"."&amp;TPG!K128&amp;"."&amp;TPGPAY!$C$5</f>
        <v>5405.TPECG.I01.Jn21</v>
      </c>
      <c r="G193" s="310">
        <f t="shared" ca="1" si="4"/>
        <v>44361</v>
      </c>
      <c r="H193" s="311">
        <f>IF(TPG!X128&gt;0,0,-TPG!X128)</f>
        <v>0</v>
      </c>
      <c r="I193" s="205">
        <f t="shared" ca="1" si="5"/>
        <v>44361</v>
      </c>
      <c r="J193" s="126">
        <v>3</v>
      </c>
      <c r="K193" s="126" t="b">
        <v>1</v>
      </c>
      <c r="L193" s="126" t="s">
        <v>4009</v>
      </c>
      <c r="M193" s="126" t="b">
        <v>1</v>
      </c>
      <c r="N193" s="126" t="s">
        <v>3687</v>
      </c>
      <c r="O193" s="309" t="str">
        <f>LEFT(TPG!D128,19)&amp;"."&amp;TPGCR!F193</f>
        <v>Finchley Catholic H.5405.TPECG.I01.Jn21</v>
      </c>
      <c r="P193" s="312" t="str">
        <f>TPG!I128</f>
        <v>11294/543965</v>
      </c>
      <c r="Q193" s="126" t="b">
        <v>1</v>
      </c>
      <c r="R193" s="126" t="b">
        <v>1</v>
      </c>
      <c r="S193" s="126" t="b">
        <v>1</v>
      </c>
    </row>
    <row r="194" spans="1:19" hidden="1" x14ac:dyDescent="0.25">
      <c r="A194" s="126" t="s">
        <v>4008</v>
      </c>
      <c r="B194" s="200">
        <v>1</v>
      </c>
      <c r="C194" s="126">
        <v>2</v>
      </c>
      <c r="D194" s="308" t="e">
        <f>TPG!#REF!</f>
        <v>#REF!</v>
      </c>
      <c r="E194" s="126" t="b">
        <v>1</v>
      </c>
      <c r="F194" s="309" t="e">
        <f>RIGHT(TPG!#REF!,4)&amp;"."&amp;TPG!#REF!&amp;"."&amp;TPG!#REF!&amp;"."&amp;TPGPAY!$C$5</f>
        <v>#REF!</v>
      </c>
      <c r="G194" s="310">
        <f t="shared" ca="1" si="4"/>
        <v>44361</v>
      </c>
      <c r="H194" s="311" t="e">
        <f>IF(TPG!#REF!&gt;0,0,-TPG!#REF!)</f>
        <v>#REF!</v>
      </c>
      <c r="I194" s="205">
        <f t="shared" ca="1" si="5"/>
        <v>44361</v>
      </c>
      <c r="J194" s="126">
        <v>3</v>
      </c>
      <c r="K194" s="126" t="b">
        <v>1</v>
      </c>
      <c r="L194" s="126" t="s">
        <v>4009</v>
      </c>
      <c r="M194" s="126" t="b">
        <v>1</v>
      </c>
      <c r="N194" s="126" t="s">
        <v>3687</v>
      </c>
      <c r="O194" s="309" t="e">
        <f>LEFT(TPG!#REF!,19)&amp;"."&amp;TPGCR!F194</f>
        <v>#REF!</v>
      </c>
      <c r="P194" s="312" t="e">
        <f>TPG!#REF!</f>
        <v>#REF!</v>
      </c>
      <c r="Q194" s="126" t="b">
        <v>1</v>
      </c>
      <c r="R194" s="126" t="b">
        <v>1</v>
      </c>
      <c r="S194" s="126" t="b">
        <v>1</v>
      </c>
    </row>
    <row r="195" spans="1:19" hidden="1" x14ac:dyDescent="0.25">
      <c r="A195" s="126" t="s">
        <v>4008</v>
      </c>
      <c r="B195" s="200">
        <v>1</v>
      </c>
      <c r="C195" s="126">
        <v>2</v>
      </c>
      <c r="D195" s="308">
        <f>TPG!J129</f>
        <v>400140</v>
      </c>
      <c r="E195" s="126" t="b">
        <v>1</v>
      </c>
      <c r="F195" s="309" t="str">
        <f>RIGHT(TPG!C129,4)&amp;"."&amp;TPG!M129&amp;"."&amp;TPG!K129&amp;"."&amp;TPGPAY!$C$5</f>
        <v>5427.TPECG.I01.Jn21</v>
      </c>
      <c r="G195" s="310">
        <f t="shared" ca="1" si="4"/>
        <v>44361</v>
      </c>
      <c r="H195" s="311">
        <f>IF(TPG!X129&gt;0,0,-TPG!X129)</f>
        <v>0</v>
      </c>
      <c r="I195" s="205">
        <f t="shared" ca="1" si="5"/>
        <v>44361</v>
      </c>
      <c r="J195" s="126">
        <v>3</v>
      </c>
      <c r="K195" s="126" t="b">
        <v>1</v>
      </c>
      <c r="L195" s="126" t="s">
        <v>4009</v>
      </c>
      <c r="M195" s="126" t="b">
        <v>1</v>
      </c>
      <c r="N195" s="126" t="s">
        <v>3687</v>
      </c>
      <c r="O195" s="309" t="str">
        <f>LEFT(TPG!D129,19)&amp;"."&amp;TPGCR!F195</f>
        <v>JCoSS.5427.TPECG.I01.Jn21</v>
      </c>
      <c r="P195" s="312" t="str">
        <f>TPG!I129</f>
        <v>11294/543965</v>
      </c>
      <c r="Q195" s="126" t="b">
        <v>1</v>
      </c>
      <c r="R195" s="126" t="b">
        <v>1</v>
      </c>
      <c r="S195" s="126" t="b">
        <v>1</v>
      </c>
    </row>
    <row r="196" spans="1:19" hidden="1" x14ac:dyDescent="0.25">
      <c r="A196" s="126" t="s">
        <v>4008</v>
      </c>
      <c r="B196" s="200">
        <v>1</v>
      </c>
      <c r="C196" s="126">
        <v>2</v>
      </c>
      <c r="D196" s="308">
        <f>TPG!J130</f>
        <v>107953</v>
      </c>
      <c r="E196" s="126" t="b">
        <v>1</v>
      </c>
      <c r="F196" s="309" t="str">
        <f>RIGHT(TPG!C130,4)&amp;"."&amp;TPG!M130&amp;"."&amp;TPG!K130&amp;"."&amp;TPGPAY!$C$5</f>
        <v>4004.TPECG.I01.Jn21</v>
      </c>
      <c r="G196" s="310">
        <f t="shared" ca="1" si="4"/>
        <v>44361</v>
      </c>
      <c r="H196" s="311">
        <f>IF(TPG!X130&gt;0,0,-TPG!X130)</f>
        <v>0</v>
      </c>
      <c r="I196" s="205">
        <f t="shared" ca="1" si="5"/>
        <v>44361</v>
      </c>
      <c r="J196" s="126">
        <v>3</v>
      </c>
      <c r="K196" s="126" t="b">
        <v>1</v>
      </c>
      <c r="L196" s="126" t="s">
        <v>4009</v>
      </c>
      <c r="M196" s="126" t="b">
        <v>1</v>
      </c>
      <c r="N196" s="126" t="s">
        <v>3687</v>
      </c>
      <c r="O196" s="309" t="str">
        <f>LEFT(TPG!D130,19)&amp;"."&amp;TPGCR!F196</f>
        <v>Menorah High School.4004.TPECG.I01.Jn21</v>
      </c>
      <c r="P196" s="312" t="str">
        <f>TPG!I130</f>
        <v>11294/543965</v>
      </c>
      <c r="Q196" s="126" t="b">
        <v>1</v>
      </c>
      <c r="R196" s="126" t="b">
        <v>1</v>
      </c>
      <c r="S196" s="126" t="b">
        <v>1</v>
      </c>
    </row>
    <row r="197" spans="1:19" hidden="1" x14ac:dyDescent="0.25">
      <c r="A197" s="126" t="s">
        <v>4008</v>
      </c>
      <c r="B197" s="200">
        <v>1</v>
      </c>
      <c r="C197" s="126">
        <v>2</v>
      </c>
      <c r="D197" s="308">
        <f>TPG!J131</f>
        <v>400029</v>
      </c>
      <c r="E197" s="126" t="b">
        <v>1</v>
      </c>
      <c r="F197" s="309" t="str">
        <f>RIGHT(TPG!C131,4)&amp;"."&amp;TPG!M131&amp;"."&amp;TPG!K131&amp;"."&amp;TPGPAY!$C$5</f>
        <v>5404.TPECG.I01.Jn21</v>
      </c>
      <c r="G197" s="310">
        <f t="shared" ca="1" si="4"/>
        <v>44361</v>
      </c>
      <c r="H197" s="311">
        <f>IF(TPG!X131&gt;0,0,-TPG!X131)</f>
        <v>0</v>
      </c>
      <c r="I197" s="205">
        <f t="shared" ca="1" si="5"/>
        <v>44361</v>
      </c>
      <c r="J197" s="126">
        <v>3</v>
      </c>
      <c r="K197" s="126" t="b">
        <v>1</v>
      </c>
      <c r="L197" s="126" t="s">
        <v>4009</v>
      </c>
      <c r="M197" s="126" t="b">
        <v>1</v>
      </c>
      <c r="N197" s="126" t="s">
        <v>3687</v>
      </c>
      <c r="O197" s="309" t="str">
        <f>LEFT(TPG!D131,19)&amp;"."&amp;TPGCR!F197</f>
        <v>St Michaels Catholi.5404.TPECG.I01.Jn21</v>
      </c>
      <c r="P197" s="312" t="str">
        <f>TPG!I131</f>
        <v>11294/543965</v>
      </c>
      <c r="Q197" s="126" t="b">
        <v>1</v>
      </c>
      <c r="R197" s="126" t="b">
        <v>1</v>
      </c>
      <c r="S197" s="126" t="b">
        <v>1</v>
      </c>
    </row>
    <row r="198" spans="1:19" hidden="1" x14ac:dyDescent="0.25">
      <c r="A198" s="126" t="s">
        <v>4008</v>
      </c>
      <c r="B198" s="200">
        <v>1</v>
      </c>
      <c r="C198" s="126">
        <v>2</v>
      </c>
      <c r="D198" s="308">
        <f>TPG!J132</f>
        <v>400013</v>
      </c>
      <c r="E198" s="126" t="b">
        <v>1</v>
      </c>
      <c r="F198" s="309" t="str">
        <f>RIGHT(TPG!C132,4)&amp;"."&amp;TPG!M132&amp;"."&amp;TPG!K132&amp;"."&amp;TPGPAY!$C$5</f>
        <v>5407.TPECG.I01.Jn21</v>
      </c>
      <c r="G198" s="310">
        <f t="shared" ca="1" si="4"/>
        <v>44361</v>
      </c>
      <c r="H198" s="311">
        <f>IF(TPG!X132&gt;0,0,-TPG!X132)</f>
        <v>0</v>
      </c>
      <c r="I198" s="205">
        <f t="shared" ca="1" si="5"/>
        <v>44361</v>
      </c>
      <c r="J198" s="126">
        <v>3</v>
      </c>
      <c r="K198" s="126" t="b">
        <v>1</v>
      </c>
      <c r="L198" s="126" t="s">
        <v>4009</v>
      </c>
      <c r="M198" s="126" t="b">
        <v>1</v>
      </c>
      <c r="N198" s="126" t="s">
        <v>3687</v>
      </c>
      <c r="O198" s="309" t="str">
        <f>LEFT(TPG!D132,19)&amp;"."&amp;TPGCR!F198</f>
        <v>St. James' Catholic.5407.TPECG.I01.Jn21</v>
      </c>
      <c r="P198" s="312" t="str">
        <f>TPG!I132</f>
        <v>11294/543965</v>
      </c>
      <c r="Q198" s="126" t="b">
        <v>1</v>
      </c>
      <c r="R198" s="126" t="b">
        <v>1</v>
      </c>
      <c r="S198" s="126" t="b">
        <v>1</v>
      </c>
    </row>
    <row r="199" spans="1:19" hidden="1" x14ac:dyDescent="0.25">
      <c r="A199" s="126" t="s">
        <v>4008</v>
      </c>
      <c r="B199" s="200">
        <v>1</v>
      </c>
      <c r="C199" s="126">
        <v>2</v>
      </c>
      <c r="D199" s="308" t="e">
        <f>TPG!#REF!</f>
        <v>#REF!</v>
      </c>
      <c r="E199" s="126" t="b">
        <v>1</v>
      </c>
      <c r="F199" s="309" t="e">
        <f>RIGHT(TPG!#REF!,4)&amp;"."&amp;TPG!#REF!&amp;"."&amp;TPG!#REF!&amp;"."&amp;TPGPAY!$C$5</f>
        <v>#REF!</v>
      </c>
      <c r="G199" s="310">
        <f t="shared" ca="1" si="4"/>
        <v>44361</v>
      </c>
      <c r="H199" s="311" t="e">
        <f>IF(TPG!#REF!&gt;0,0,-TPG!#REF!)</f>
        <v>#REF!</v>
      </c>
      <c r="I199" s="205">
        <f t="shared" ca="1" si="5"/>
        <v>44361</v>
      </c>
      <c r="J199" s="126">
        <v>3</v>
      </c>
      <c r="K199" s="126" t="b">
        <v>1</v>
      </c>
      <c r="L199" s="126" t="s">
        <v>4009</v>
      </c>
      <c r="M199" s="126" t="b">
        <v>1</v>
      </c>
      <c r="N199" s="126" t="s">
        <v>3687</v>
      </c>
      <c r="O199" s="309" t="e">
        <f>LEFT(TPG!#REF!,19)&amp;"."&amp;TPGCR!F199</f>
        <v>#REF!</v>
      </c>
      <c r="P199" s="312" t="e">
        <f>TPG!#REF!</f>
        <v>#REF!</v>
      </c>
      <c r="Q199" s="126" t="b">
        <v>1</v>
      </c>
      <c r="R199" s="126" t="b">
        <v>1</v>
      </c>
      <c r="S199" s="126" t="b">
        <v>1</v>
      </c>
    </row>
    <row r="200" spans="1:19" hidden="1" x14ac:dyDescent="0.25">
      <c r="A200" s="126" t="s">
        <v>4008</v>
      </c>
      <c r="B200" s="200">
        <v>1</v>
      </c>
      <c r="C200" s="126">
        <v>2</v>
      </c>
      <c r="D200" s="308" t="e">
        <f>TPG!#REF!</f>
        <v>#REF!</v>
      </c>
      <c r="E200" s="126" t="b">
        <v>1</v>
      </c>
      <c r="F200" s="309" t="e">
        <f>RIGHT(TPG!#REF!,4)&amp;"."&amp;TPG!#REF!&amp;"."&amp;TPG!#REF!&amp;"."&amp;TPGPAY!$C$5</f>
        <v>#REF!</v>
      </c>
      <c r="G200" s="310">
        <f t="shared" ca="1" si="4"/>
        <v>44361</v>
      </c>
      <c r="H200" s="311" t="e">
        <f>IF(TPG!#REF!&gt;0,0,-TPG!#REF!)</f>
        <v>#REF!</v>
      </c>
      <c r="I200" s="205">
        <f t="shared" ca="1" si="5"/>
        <v>44361</v>
      </c>
      <c r="J200" s="126">
        <v>3</v>
      </c>
      <c r="K200" s="126" t="b">
        <v>1</v>
      </c>
      <c r="L200" s="126" t="s">
        <v>4009</v>
      </c>
      <c r="M200" s="126" t="b">
        <v>1</v>
      </c>
      <c r="N200" s="126" t="s">
        <v>3687</v>
      </c>
      <c r="O200" s="309" t="e">
        <f>LEFT(TPG!#REF!,19)&amp;"."&amp;TPGCR!F200</f>
        <v>#REF!</v>
      </c>
      <c r="P200" s="312" t="e">
        <f>TPG!#REF!</f>
        <v>#REF!</v>
      </c>
      <c r="Q200" s="126" t="b">
        <v>1</v>
      </c>
      <c r="R200" s="126" t="b">
        <v>1</v>
      </c>
      <c r="S200" s="126" t="b">
        <v>1</v>
      </c>
    </row>
    <row r="201" spans="1:19" hidden="1" x14ac:dyDescent="0.25">
      <c r="A201" s="126" t="s">
        <v>4008</v>
      </c>
      <c r="B201" s="200">
        <v>1</v>
      </c>
      <c r="C201" s="126">
        <v>2</v>
      </c>
      <c r="D201" s="308" t="e">
        <f>TPG!#REF!</f>
        <v>#REF!</v>
      </c>
      <c r="E201" s="126" t="b">
        <v>1</v>
      </c>
      <c r="F201" s="309" t="e">
        <f>RIGHT(TPG!#REF!,4)&amp;"."&amp;TPG!#REF!&amp;"."&amp;TPG!#REF!&amp;"."&amp;TPGPAY!$C$5</f>
        <v>#REF!</v>
      </c>
      <c r="G201" s="310">
        <f t="shared" ca="1" si="4"/>
        <v>44361</v>
      </c>
      <c r="H201" s="311" t="e">
        <f>IF(TPG!#REF!&gt;0,0,-TPG!#REF!)</f>
        <v>#REF!</v>
      </c>
      <c r="I201" s="205">
        <f t="shared" ca="1" si="5"/>
        <v>44361</v>
      </c>
      <c r="J201" s="126">
        <v>3</v>
      </c>
      <c r="K201" s="126" t="b">
        <v>1</v>
      </c>
      <c r="L201" s="126" t="s">
        <v>4009</v>
      </c>
      <c r="M201" s="126" t="b">
        <v>1</v>
      </c>
      <c r="N201" s="126" t="s">
        <v>3687</v>
      </c>
      <c r="O201" s="309" t="e">
        <f>LEFT(TPG!#REF!,19)&amp;"."&amp;TPGCR!F201</f>
        <v>#REF!</v>
      </c>
      <c r="P201" s="312" t="e">
        <f>TPG!#REF!</f>
        <v>#REF!</v>
      </c>
      <c r="Q201" s="126" t="b">
        <v>1</v>
      </c>
      <c r="R201" s="126" t="b">
        <v>1</v>
      </c>
      <c r="S201" s="126" t="b">
        <v>1</v>
      </c>
    </row>
    <row r="202" spans="1:19" hidden="1" x14ac:dyDescent="0.25">
      <c r="A202" s="126" t="s">
        <v>4008</v>
      </c>
      <c r="B202" s="200">
        <v>1</v>
      </c>
      <c r="C202" s="126">
        <v>2</v>
      </c>
      <c r="D202" s="308">
        <f>TPG!J133</f>
        <v>400135</v>
      </c>
      <c r="E202" s="126" t="b">
        <v>1</v>
      </c>
      <c r="F202" s="309" t="str">
        <f>RIGHT(TPG!C133,4)&amp;"."&amp;TPG!M133&amp;"."&amp;TPG!K133&amp;"."&amp;TPGPAY!$C$5</f>
        <v>3521.TPECG.I01.Jn21</v>
      </c>
      <c r="G202" s="310">
        <f t="shared" ca="1" si="4"/>
        <v>44361</v>
      </c>
      <c r="H202" s="311">
        <f>IF(TPG!X133&gt;0,0,-TPG!X133)</f>
        <v>0</v>
      </c>
      <c r="I202" s="205">
        <f t="shared" ca="1" si="5"/>
        <v>44361</v>
      </c>
      <c r="J202" s="126">
        <v>3</v>
      </c>
      <c r="K202" s="126" t="b">
        <v>1</v>
      </c>
      <c r="L202" s="126" t="s">
        <v>4009</v>
      </c>
      <c r="M202" s="126" t="b">
        <v>1</v>
      </c>
      <c r="N202" s="126" t="s">
        <v>3687</v>
      </c>
      <c r="O202" s="309" t="str">
        <f>LEFT(TPG!D133,19)&amp;"."&amp;TPGCR!F202</f>
        <v>St Mary's &amp; St John.3521.TPECG.I01.Jn21</v>
      </c>
      <c r="P202" s="312" t="str">
        <f>TPG!I133</f>
        <v>11294/543965</v>
      </c>
      <c r="Q202" s="126" t="b">
        <v>1</v>
      </c>
      <c r="R202" s="126" t="b">
        <v>1</v>
      </c>
      <c r="S202" s="126" t="b">
        <v>1</v>
      </c>
    </row>
    <row r="203" spans="1:19" hidden="1" x14ac:dyDescent="0.25">
      <c r="A203" s="126" t="s">
        <v>4008</v>
      </c>
      <c r="B203" s="200">
        <v>1</v>
      </c>
      <c r="C203" s="126">
        <v>2</v>
      </c>
      <c r="D203" s="308" t="e">
        <f>TPG!#REF!</f>
        <v>#REF!</v>
      </c>
      <c r="E203" s="126" t="b">
        <v>1</v>
      </c>
      <c r="F203" s="309" t="e">
        <f>RIGHT(TPG!#REF!,4)&amp;"."&amp;TPG!#REF!&amp;"."&amp;TPG!#REF!&amp;"."&amp;TPGPAY!$C$5</f>
        <v>#REF!</v>
      </c>
      <c r="G203" s="310">
        <f t="shared" ca="1" si="4"/>
        <v>44361</v>
      </c>
      <c r="H203" s="311" t="e">
        <f>IF(TPG!#REF!&gt;0,0,-TPG!#REF!)</f>
        <v>#REF!</v>
      </c>
      <c r="I203" s="205">
        <f t="shared" ca="1" si="5"/>
        <v>44361</v>
      </c>
      <c r="J203" s="126">
        <v>3</v>
      </c>
      <c r="K203" s="126" t="b">
        <v>1</v>
      </c>
      <c r="L203" s="126" t="s">
        <v>4009</v>
      </c>
      <c r="M203" s="126" t="b">
        <v>1</v>
      </c>
      <c r="N203" s="126" t="s">
        <v>3687</v>
      </c>
      <c r="O203" s="309" t="e">
        <f>LEFT(TPG!#REF!,19)&amp;"."&amp;TPGCR!F203</f>
        <v>#REF!</v>
      </c>
      <c r="P203" s="312" t="e">
        <f>TPG!#REF!</f>
        <v>#REF!</v>
      </c>
      <c r="Q203" s="126" t="b">
        <v>1</v>
      </c>
      <c r="R203" s="126" t="b">
        <v>1</v>
      </c>
      <c r="S203" s="126" t="b">
        <v>1</v>
      </c>
    </row>
    <row r="204" spans="1:19" hidden="1" x14ac:dyDescent="0.25">
      <c r="A204" s="126" t="s">
        <v>4008</v>
      </c>
      <c r="B204" s="200">
        <v>1</v>
      </c>
      <c r="C204" s="126">
        <v>2</v>
      </c>
      <c r="D204" s="308" t="e">
        <f>TPG!#REF!</f>
        <v>#REF!</v>
      </c>
      <c r="E204" s="126" t="b">
        <v>1</v>
      </c>
      <c r="F204" s="309" t="e">
        <f>RIGHT(TPG!#REF!,4)&amp;"."&amp;TPG!#REF!&amp;"."&amp;TPG!#REF!&amp;"."&amp;TPGPAY!$C$5</f>
        <v>#REF!</v>
      </c>
      <c r="G204" s="310">
        <f t="shared" ca="1" si="4"/>
        <v>44361</v>
      </c>
      <c r="H204" s="311" t="e">
        <f>IF(TPG!#REF!&gt;0,0,-TPG!#REF!)</f>
        <v>#REF!</v>
      </c>
      <c r="I204" s="205">
        <f t="shared" ca="1" si="5"/>
        <v>44361</v>
      </c>
      <c r="J204" s="126">
        <v>3</v>
      </c>
      <c r="K204" s="126" t="b">
        <v>1</v>
      </c>
      <c r="L204" s="126" t="s">
        <v>4009</v>
      </c>
      <c r="M204" s="126" t="b">
        <v>1</v>
      </c>
      <c r="N204" s="126" t="s">
        <v>3687</v>
      </c>
      <c r="O204" s="309" t="e">
        <f>LEFT(TPG!#REF!,19)&amp;"."&amp;TPGCR!F204</f>
        <v>#REF!</v>
      </c>
      <c r="P204" s="312" t="e">
        <f>TPG!#REF!</f>
        <v>#REF!</v>
      </c>
      <c r="Q204" s="126" t="b">
        <v>1</v>
      </c>
      <c r="R204" s="126" t="b">
        <v>1</v>
      </c>
      <c r="S204" s="126" t="b">
        <v>1</v>
      </c>
    </row>
    <row r="205" spans="1:19" hidden="1" x14ac:dyDescent="0.25">
      <c r="A205" s="126" t="s">
        <v>4008</v>
      </c>
      <c r="B205" s="200">
        <v>1</v>
      </c>
      <c r="C205" s="126">
        <v>2</v>
      </c>
      <c r="D205" s="308" t="e">
        <f>TPG!#REF!</f>
        <v>#REF!</v>
      </c>
      <c r="E205" s="126" t="b">
        <v>1</v>
      </c>
      <c r="F205" s="309" t="e">
        <f>RIGHT(TPG!#REF!,4)&amp;"."&amp;TPG!#REF!&amp;"."&amp;TPG!#REF!&amp;"."&amp;TPGPAY!$C$5</f>
        <v>#REF!</v>
      </c>
      <c r="G205" s="310">
        <f t="shared" ca="1" si="4"/>
        <v>44361</v>
      </c>
      <c r="H205" s="311" t="e">
        <f>IF(TPG!#REF!&gt;0,0,-TPG!#REF!)</f>
        <v>#REF!</v>
      </c>
      <c r="I205" s="205">
        <f t="shared" ca="1" si="5"/>
        <v>44361</v>
      </c>
      <c r="J205" s="126">
        <v>3</v>
      </c>
      <c r="K205" s="126" t="b">
        <v>1</v>
      </c>
      <c r="L205" s="126" t="s">
        <v>4009</v>
      </c>
      <c r="M205" s="126" t="b">
        <v>1</v>
      </c>
      <c r="N205" s="126" t="s">
        <v>3687</v>
      </c>
      <c r="O205" s="309" t="e">
        <f>LEFT(TPG!#REF!,19)&amp;"."&amp;TPGCR!F205</f>
        <v>#REF!</v>
      </c>
      <c r="P205" s="312" t="e">
        <f>TPG!#REF!</f>
        <v>#REF!</v>
      </c>
      <c r="Q205" s="126" t="b">
        <v>1</v>
      </c>
      <c r="R205" s="126" t="b">
        <v>1</v>
      </c>
      <c r="S205" s="126" t="b">
        <v>1</v>
      </c>
    </row>
    <row r="206" spans="1:19" hidden="1" x14ac:dyDescent="0.25">
      <c r="A206" s="126" t="s">
        <v>4008</v>
      </c>
      <c r="B206" s="200">
        <v>1</v>
      </c>
      <c r="C206" s="126">
        <v>2</v>
      </c>
      <c r="D206" s="308" t="e">
        <f>TPG!#REF!</f>
        <v>#REF!</v>
      </c>
      <c r="E206" s="126" t="b">
        <v>1</v>
      </c>
      <c r="F206" s="309" t="e">
        <f>RIGHT(TPG!#REF!,4)&amp;"."&amp;TPG!#REF!&amp;"."&amp;TPG!#REF!&amp;"."&amp;TPGPAY!$C$5</f>
        <v>#REF!</v>
      </c>
      <c r="G206" s="310">
        <f t="shared" ca="1" si="4"/>
        <v>44361</v>
      </c>
      <c r="H206" s="311" t="e">
        <f>IF(TPG!#REF!&gt;0,0,-TPG!#REF!)</f>
        <v>#REF!</v>
      </c>
      <c r="I206" s="205">
        <f t="shared" ca="1" si="5"/>
        <v>44361</v>
      </c>
      <c r="J206" s="126">
        <v>3</v>
      </c>
      <c r="K206" s="126" t="b">
        <v>1</v>
      </c>
      <c r="L206" s="126" t="s">
        <v>4009</v>
      </c>
      <c r="M206" s="126" t="b">
        <v>1</v>
      </c>
      <c r="N206" s="126" t="s">
        <v>3687</v>
      </c>
      <c r="O206" s="309" t="e">
        <f>LEFT(TPG!#REF!,19)&amp;"."&amp;TPGCR!F206</f>
        <v>#REF!</v>
      </c>
      <c r="P206" s="312" t="e">
        <f>TPG!#REF!</f>
        <v>#REF!</v>
      </c>
      <c r="Q206" s="126" t="b">
        <v>1</v>
      </c>
      <c r="R206" s="126" t="b">
        <v>1</v>
      </c>
      <c r="S206" s="126" t="b">
        <v>1</v>
      </c>
    </row>
    <row r="207" spans="1:19" hidden="1" x14ac:dyDescent="0.25">
      <c r="A207" s="126" t="s">
        <v>4008</v>
      </c>
      <c r="B207" s="200">
        <v>1</v>
      </c>
      <c r="C207" s="126">
        <v>2</v>
      </c>
      <c r="D207" s="308" t="e">
        <f>TPG!#REF!</f>
        <v>#REF!</v>
      </c>
      <c r="E207" s="126" t="b">
        <v>1</v>
      </c>
      <c r="F207" s="309" t="e">
        <f>RIGHT(TPG!#REF!,4)&amp;"."&amp;TPG!#REF!&amp;"."&amp;TPG!#REF!&amp;"."&amp;TPGPAY!$C$5</f>
        <v>#REF!</v>
      </c>
      <c r="G207" s="310">
        <f t="shared" ca="1" si="4"/>
        <v>44361</v>
      </c>
      <c r="H207" s="311" t="e">
        <f>IF(TPG!#REF!&gt;0,0,-TPG!#REF!)</f>
        <v>#REF!</v>
      </c>
      <c r="I207" s="205">
        <f t="shared" ca="1" si="5"/>
        <v>44361</v>
      </c>
      <c r="J207" s="126">
        <v>3</v>
      </c>
      <c r="K207" s="126" t="b">
        <v>1</v>
      </c>
      <c r="L207" s="126" t="s">
        <v>4009</v>
      </c>
      <c r="M207" s="126" t="b">
        <v>1</v>
      </c>
      <c r="N207" s="126" t="s">
        <v>3687</v>
      </c>
      <c r="O207" s="309" t="e">
        <f>LEFT(TPG!#REF!,19)&amp;"."&amp;TPGCR!F207</f>
        <v>#REF!</v>
      </c>
      <c r="P207" s="312" t="e">
        <f>TPG!#REF!</f>
        <v>#REF!</v>
      </c>
      <c r="Q207" s="126" t="b">
        <v>1</v>
      </c>
      <c r="R207" s="126" t="b">
        <v>1</v>
      </c>
      <c r="S207" s="126" t="b">
        <v>1</v>
      </c>
    </row>
    <row r="208" spans="1:19" hidden="1" x14ac:dyDescent="0.25">
      <c r="A208" s="126" t="s">
        <v>4008</v>
      </c>
      <c r="B208" s="200">
        <v>1</v>
      </c>
      <c r="C208" s="126">
        <v>2</v>
      </c>
      <c r="D208" s="308" t="e">
        <f>TPG!#REF!</f>
        <v>#REF!</v>
      </c>
      <c r="E208" s="126" t="b">
        <v>1</v>
      </c>
      <c r="F208" s="309" t="e">
        <f>RIGHT(TPG!#REF!,4)&amp;"."&amp;TPG!#REF!&amp;"."&amp;TPG!#REF!&amp;"."&amp;TPGPAY!$C$5</f>
        <v>#REF!</v>
      </c>
      <c r="G208" s="310">
        <f t="shared" ca="1" si="4"/>
        <v>44361</v>
      </c>
      <c r="H208" s="311" t="e">
        <f>IF(TPG!#REF!&gt;0,0,-TPG!#REF!)</f>
        <v>#REF!</v>
      </c>
      <c r="I208" s="205">
        <f t="shared" ca="1" si="5"/>
        <v>44361</v>
      </c>
      <c r="J208" s="126">
        <v>3</v>
      </c>
      <c r="K208" s="126" t="b">
        <v>1</v>
      </c>
      <c r="L208" s="126" t="s">
        <v>4009</v>
      </c>
      <c r="M208" s="126" t="b">
        <v>1</v>
      </c>
      <c r="N208" s="126" t="s">
        <v>3687</v>
      </c>
      <c r="O208" s="309" t="e">
        <f>LEFT(TPG!#REF!,19)&amp;"."&amp;TPGCR!F208</f>
        <v>#REF!</v>
      </c>
      <c r="P208" s="312" t="e">
        <f>TPG!#REF!</f>
        <v>#REF!</v>
      </c>
      <c r="Q208" s="126" t="b">
        <v>1</v>
      </c>
      <c r="R208" s="126" t="b">
        <v>1</v>
      </c>
      <c r="S208" s="126" t="b">
        <v>1</v>
      </c>
    </row>
    <row r="209" spans="1:19" hidden="1" x14ac:dyDescent="0.25">
      <c r="A209" s="126" t="s">
        <v>4008</v>
      </c>
      <c r="B209" s="200">
        <v>1</v>
      </c>
      <c r="C209" s="126">
        <v>2</v>
      </c>
      <c r="D209" s="308" t="e">
        <f>TPG!#REF!</f>
        <v>#REF!</v>
      </c>
      <c r="E209" s="126" t="b">
        <v>1</v>
      </c>
      <c r="F209" s="309" t="e">
        <f>RIGHT(TPG!#REF!,4)&amp;"."&amp;TPG!#REF!&amp;"."&amp;TPG!#REF!&amp;"."&amp;TPGPAY!$C$5</f>
        <v>#REF!</v>
      </c>
      <c r="G209" s="310">
        <f t="shared" ca="1" si="4"/>
        <v>44361</v>
      </c>
      <c r="H209" s="311" t="e">
        <f>IF(TPG!#REF!&gt;0,0,-TPG!#REF!)</f>
        <v>#REF!</v>
      </c>
      <c r="I209" s="205">
        <f t="shared" ca="1" si="5"/>
        <v>44361</v>
      </c>
      <c r="J209" s="126">
        <v>3</v>
      </c>
      <c r="K209" s="126" t="b">
        <v>1</v>
      </c>
      <c r="L209" s="126" t="s">
        <v>4009</v>
      </c>
      <c r="M209" s="126" t="b">
        <v>1</v>
      </c>
      <c r="N209" s="126" t="s">
        <v>3687</v>
      </c>
      <c r="O209" s="309" t="e">
        <f>LEFT(TPG!#REF!,19)&amp;"."&amp;TPGCR!F209</f>
        <v>#REF!</v>
      </c>
      <c r="P209" s="312" t="e">
        <f>TPG!#REF!</f>
        <v>#REF!</v>
      </c>
      <c r="Q209" s="126" t="b">
        <v>1</v>
      </c>
      <c r="R209" s="126" t="b">
        <v>1</v>
      </c>
      <c r="S209" s="126" t="b">
        <v>1</v>
      </c>
    </row>
    <row r="210" spans="1:19" hidden="1" x14ac:dyDescent="0.25">
      <c r="A210" s="126" t="s">
        <v>4008</v>
      </c>
      <c r="B210" s="200">
        <v>1</v>
      </c>
      <c r="C210" s="126">
        <v>2</v>
      </c>
      <c r="D210" s="308" t="e">
        <f>TPG!#REF!</f>
        <v>#REF!</v>
      </c>
      <c r="E210" s="126" t="b">
        <v>1</v>
      </c>
      <c r="F210" s="309" t="e">
        <f>RIGHT(TPG!#REF!,4)&amp;"."&amp;TPG!#REF!&amp;"."&amp;TPG!#REF!&amp;"."&amp;TPGPAY!$C$5</f>
        <v>#REF!</v>
      </c>
      <c r="G210" s="310">
        <f t="shared" ca="1" si="4"/>
        <v>44361</v>
      </c>
      <c r="H210" s="311" t="e">
        <f>IF(TPG!#REF!&gt;0,0,-TPG!#REF!)</f>
        <v>#REF!</v>
      </c>
      <c r="I210" s="205">
        <f t="shared" ca="1" si="5"/>
        <v>44361</v>
      </c>
      <c r="J210" s="126">
        <v>3</v>
      </c>
      <c r="K210" s="126" t="b">
        <v>1</v>
      </c>
      <c r="L210" s="126" t="s">
        <v>4009</v>
      </c>
      <c r="M210" s="126" t="b">
        <v>1</v>
      </c>
      <c r="N210" s="126" t="s">
        <v>3687</v>
      </c>
      <c r="O210" s="309" t="e">
        <f>LEFT(TPG!#REF!,19)&amp;"."&amp;TPGCR!F210</f>
        <v>#REF!</v>
      </c>
      <c r="P210" s="312" t="e">
        <f>TPG!#REF!</f>
        <v>#REF!</v>
      </c>
      <c r="Q210" s="126" t="b">
        <v>1</v>
      </c>
      <c r="R210" s="126" t="b">
        <v>1</v>
      </c>
      <c r="S210" s="126" t="b">
        <v>1</v>
      </c>
    </row>
    <row r="211" spans="1:19" hidden="1" x14ac:dyDescent="0.25">
      <c r="A211" s="126" t="s">
        <v>4008</v>
      </c>
      <c r="B211" s="200">
        <v>1</v>
      </c>
      <c r="C211" s="126">
        <v>2</v>
      </c>
      <c r="D211" s="308" t="e">
        <f>TPG!#REF!</f>
        <v>#REF!</v>
      </c>
      <c r="E211" s="126" t="b">
        <v>1</v>
      </c>
      <c r="F211" s="309" t="e">
        <f>RIGHT(TPG!#REF!,4)&amp;"."&amp;TPG!#REF!&amp;"."&amp;TPG!#REF!&amp;"."&amp;TPGPAY!$C$5</f>
        <v>#REF!</v>
      </c>
      <c r="G211" s="310">
        <f t="shared" ca="1" si="4"/>
        <v>44361</v>
      </c>
      <c r="H211" s="311" t="e">
        <f>IF(TPG!#REF!&gt;0,0,-TPG!#REF!)</f>
        <v>#REF!</v>
      </c>
      <c r="I211" s="205">
        <f t="shared" ca="1" si="5"/>
        <v>44361</v>
      </c>
      <c r="J211" s="126">
        <v>3</v>
      </c>
      <c r="K211" s="126" t="b">
        <v>1</v>
      </c>
      <c r="L211" s="126" t="s">
        <v>4009</v>
      </c>
      <c r="M211" s="126" t="b">
        <v>1</v>
      </c>
      <c r="N211" s="126" t="s">
        <v>3687</v>
      </c>
      <c r="O211" s="309" t="e">
        <f>LEFT(TPG!#REF!,19)&amp;"."&amp;TPGCR!F211</f>
        <v>#REF!</v>
      </c>
      <c r="P211" s="312" t="e">
        <f>TPG!#REF!</f>
        <v>#REF!</v>
      </c>
      <c r="Q211" s="126" t="b">
        <v>1</v>
      </c>
      <c r="R211" s="126" t="b">
        <v>1</v>
      </c>
      <c r="S211" s="126" t="b">
        <v>1</v>
      </c>
    </row>
    <row r="212" spans="1:19" hidden="1" x14ac:dyDescent="0.25">
      <c r="A212" s="126" t="s">
        <v>4008</v>
      </c>
      <c r="B212" s="200">
        <v>1</v>
      </c>
      <c r="C212" s="126">
        <v>2</v>
      </c>
      <c r="D212" s="308" t="e">
        <f>TPG!#REF!</f>
        <v>#REF!</v>
      </c>
      <c r="E212" s="126" t="b">
        <v>1</v>
      </c>
      <c r="F212" s="309" t="e">
        <f>RIGHT(TPG!#REF!,4)&amp;"."&amp;TPG!#REF!&amp;"."&amp;TPG!#REF!&amp;"."&amp;TPGPAY!$C$5</f>
        <v>#REF!</v>
      </c>
      <c r="G212" s="310">
        <f t="shared" ca="1" si="4"/>
        <v>44361</v>
      </c>
      <c r="H212" s="311" t="e">
        <f>IF(TPG!#REF!&gt;0,0,-TPG!#REF!)</f>
        <v>#REF!</v>
      </c>
      <c r="I212" s="205">
        <f ca="1">G212</f>
        <v>44361</v>
      </c>
      <c r="J212" s="126">
        <v>3</v>
      </c>
      <c r="K212" s="126" t="b">
        <v>1</v>
      </c>
      <c r="L212" s="126" t="s">
        <v>4009</v>
      </c>
      <c r="M212" s="126" t="b">
        <v>1</v>
      </c>
      <c r="N212" s="126" t="s">
        <v>3687</v>
      </c>
      <c r="O212" s="309" t="e">
        <f>LEFT(TPG!#REF!,19)&amp;"."&amp;TPGCR!F212</f>
        <v>#REF!</v>
      </c>
      <c r="P212" s="312" t="e">
        <f>TPG!#REF!</f>
        <v>#REF!</v>
      </c>
      <c r="Q212" s="126" t="b">
        <v>1</v>
      </c>
      <c r="R212" s="126" t="b">
        <v>1</v>
      </c>
      <c r="S212" s="126" t="b">
        <v>1</v>
      </c>
    </row>
    <row r="213" spans="1:19" hidden="1" x14ac:dyDescent="0.25">
      <c r="A213" s="126" t="s">
        <v>4008</v>
      </c>
      <c r="B213" s="200">
        <v>1</v>
      </c>
      <c r="C213" s="126">
        <v>2</v>
      </c>
      <c r="D213" s="308" t="e">
        <f>TPG!#REF!</f>
        <v>#REF!</v>
      </c>
      <c r="E213" s="126" t="b">
        <v>1</v>
      </c>
      <c r="F213" s="309" t="e">
        <f>RIGHT(TPG!#REF!,4)&amp;"."&amp;TPG!#REF!&amp;"."&amp;TPG!#REF!&amp;"."&amp;TPGPAY!$C$5</f>
        <v>#REF!</v>
      </c>
      <c r="G213" s="310">
        <f t="shared" ref="G213:G276" ca="1" si="6">TODAY()</f>
        <v>44361</v>
      </c>
      <c r="H213" s="311" t="e">
        <f>IF(TPG!#REF!&gt;0,0,-TPG!#REF!)</f>
        <v>#REF!</v>
      </c>
      <c r="I213" s="205">
        <f t="shared" ref="I213:I276" ca="1" si="7">G213</f>
        <v>44361</v>
      </c>
      <c r="J213" s="126">
        <v>3</v>
      </c>
      <c r="K213" s="126" t="b">
        <v>1</v>
      </c>
      <c r="L213" s="126" t="s">
        <v>4009</v>
      </c>
      <c r="M213" s="126" t="b">
        <v>1</v>
      </c>
      <c r="N213" s="126" t="s">
        <v>3687</v>
      </c>
      <c r="O213" s="309" t="e">
        <f>LEFT(TPG!#REF!,19)&amp;"."&amp;TPGCR!F213</f>
        <v>#REF!</v>
      </c>
      <c r="P213" s="312" t="e">
        <f>TPG!#REF!</f>
        <v>#REF!</v>
      </c>
      <c r="Q213" s="126" t="b">
        <v>1</v>
      </c>
      <c r="R213" s="126" t="b">
        <v>1</v>
      </c>
      <c r="S213" s="126" t="b">
        <v>1</v>
      </c>
    </row>
    <row r="214" spans="1:19" hidden="1" x14ac:dyDescent="0.25">
      <c r="A214" s="126" t="s">
        <v>4008</v>
      </c>
      <c r="B214" s="200">
        <v>1</v>
      </c>
      <c r="C214" s="126">
        <v>2</v>
      </c>
      <c r="D214" s="308" t="e">
        <f>TPG!#REF!</f>
        <v>#REF!</v>
      </c>
      <c r="E214" s="126" t="b">
        <v>1</v>
      </c>
      <c r="F214" s="309" t="e">
        <f>RIGHT(TPG!#REF!,4)&amp;"."&amp;TPG!#REF!&amp;"."&amp;TPG!#REF!&amp;"."&amp;TPGPAY!$C$5</f>
        <v>#REF!</v>
      </c>
      <c r="G214" s="310">
        <f t="shared" ca="1" si="6"/>
        <v>44361</v>
      </c>
      <c r="H214" s="311" t="e">
        <f>IF(TPG!#REF!&gt;0,0,-TPG!#REF!)</f>
        <v>#REF!</v>
      </c>
      <c r="I214" s="205">
        <f t="shared" ca="1" si="7"/>
        <v>44361</v>
      </c>
      <c r="J214" s="126">
        <v>3</v>
      </c>
      <c r="K214" s="126" t="b">
        <v>1</v>
      </c>
      <c r="L214" s="126" t="s">
        <v>4009</v>
      </c>
      <c r="M214" s="126" t="b">
        <v>1</v>
      </c>
      <c r="N214" s="126" t="s">
        <v>3687</v>
      </c>
      <c r="O214" s="309" t="e">
        <f>LEFT(TPG!#REF!,19)&amp;"."&amp;TPGCR!F214</f>
        <v>#REF!</v>
      </c>
      <c r="P214" s="312" t="e">
        <f>TPG!#REF!</f>
        <v>#REF!</v>
      </c>
      <c r="Q214" s="126" t="b">
        <v>1</v>
      </c>
      <c r="R214" s="126" t="b">
        <v>1</v>
      </c>
      <c r="S214" s="126" t="b">
        <v>1</v>
      </c>
    </row>
    <row r="215" spans="1:19" hidden="1" x14ac:dyDescent="0.25">
      <c r="A215" s="126" t="s">
        <v>4008</v>
      </c>
      <c r="B215" s="200">
        <v>1</v>
      </c>
      <c r="C215" s="126">
        <v>2</v>
      </c>
      <c r="D215" s="308" t="e">
        <f>TPG!#REF!</f>
        <v>#REF!</v>
      </c>
      <c r="E215" s="126" t="b">
        <v>1</v>
      </c>
      <c r="F215" s="309" t="e">
        <f>RIGHT(TPG!#REF!,4)&amp;"."&amp;TPG!#REF!&amp;"."&amp;TPG!#REF!&amp;"."&amp;TPGPAY!$C$5</f>
        <v>#REF!</v>
      </c>
      <c r="G215" s="310">
        <f t="shared" ca="1" si="6"/>
        <v>44361</v>
      </c>
      <c r="H215" s="311" t="e">
        <f>IF(TPG!#REF!&gt;0,0,-TPG!#REF!)</f>
        <v>#REF!</v>
      </c>
      <c r="I215" s="205">
        <f t="shared" ca="1" si="7"/>
        <v>44361</v>
      </c>
      <c r="J215" s="126">
        <v>3</v>
      </c>
      <c r="K215" s="126" t="b">
        <v>1</v>
      </c>
      <c r="L215" s="126" t="s">
        <v>4009</v>
      </c>
      <c r="M215" s="126" t="b">
        <v>1</v>
      </c>
      <c r="N215" s="126" t="s">
        <v>3687</v>
      </c>
      <c r="O215" s="309" t="e">
        <f>LEFT(TPG!#REF!,19)&amp;"."&amp;TPGCR!F215</f>
        <v>#REF!</v>
      </c>
      <c r="P215" s="312" t="e">
        <f>TPG!#REF!</f>
        <v>#REF!</v>
      </c>
      <c r="Q215" s="126" t="b">
        <v>1</v>
      </c>
      <c r="R215" s="126" t="b">
        <v>1</v>
      </c>
      <c r="S215" s="126" t="b">
        <v>1</v>
      </c>
    </row>
    <row r="216" spans="1:19" hidden="1" x14ac:dyDescent="0.25">
      <c r="A216" s="126" t="s">
        <v>4008</v>
      </c>
      <c r="B216" s="200">
        <v>1</v>
      </c>
      <c r="C216" s="126">
        <v>2</v>
      </c>
      <c r="D216" s="308" t="e">
        <f>TPG!#REF!</f>
        <v>#REF!</v>
      </c>
      <c r="E216" s="126" t="b">
        <v>1</v>
      </c>
      <c r="F216" s="309" t="e">
        <f>RIGHT(TPG!#REF!,4)&amp;"."&amp;TPG!#REF!&amp;"."&amp;TPG!#REF!&amp;"."&amp;TPGPAY!$C$5</f>
        <v>#REF!</v>
      </c>
      <c r="G216" s="310">
        <f t="shared" ca="1" si="6"/>
        <v>44361</v>
      </c>
      <c r="H216" s="311" t="e">
        <f>IF(TPG!#REF!&gt;0,0,-TPG!#REF!)</f>
        <v>#REF!</v>
      </c>
      <c r="I216" s="205">
        <f t="shared" ca="1" si="7"/>
        <v>44361</v>
      </c>
      <c r="J216" s="126">
        <v>3</v>
      </c>
      <c r="K216" s="126" t="b">
        <v>1</v>
      </c>
      <c r="L216" s="126" t="s">
        <v>4009</v>
      </c>
      <c r="M216" s="126" t="b">
        <v>1</v>
      </c>
      <c r="N216" s="126" t="s">
        <v>3687</v>
      </c>
      <c r="O216" s="309" t="e">
        <f>LEFT(TPG!#REF!,19)&amp;"."&amp;TPGCR!F216</f>
        <v>#REF!</v>
      </c>
      <c r="P216" s="312" t="e">
        <f>TPG!#REF!</f>
        <v>#REF!</v>
      </c>
      <c r="Q216" s="126" t="b">
        <v>1</v>
      </c>
      <c r="R216" s="126" t="b">
        <v>1</v>
      </c>
      <c r="S216" s="126" t="b">
        <v>1</v>
      </c>
    </row>
    <row r="217" spans="1:19" hidden="1" x14ac:dyDescent="0.25">
      <c r="A217" s="126" t="s">
        <v>4008</v>
      </c>
      <c r="B217" s="200">
        <v>1</v>
      </c>
      <c r="C217" s="126">
        <v>2</v>
      </c>
      <c r="D217" s="308" t="e">
        <f>TPG!#REF!</f>
        <v>#REF!</v>
      </c>
      <c r="E217" s="126" t="b">
        <v>1</v>
      </c>
      <c r="F217" s="309" t="e">
        <f>RIGHT(TPG!#REF!,4)&amp;"."&amp;TPG!#REF!&amp;"."&amp;TPG!#REF!&amp;"."&amp;TPGPAY!$C$5</f>
        <v>#REF!</v>
      </c>
      <c r="G217" s="310">
        <f t="shared" ca="1" si="6"/>
        <v>44361</v>
      </c>
      <c r="H217" s="311" t="e">
        <f>IF(TPG!#REF!&gt;0,0,-TPG!#REF!)</f>
        <v>#REF!</v>
      </c>
      <c r="I217" s="205">
        <f t="shared" ca="1" si="7"/>
        <v>44361</v>
      </c>
      <c r="J217" s="126">
        <v>3</v>
      </c>
      <c r="K217" s="126" t="b">
        <v>1</v>
      </c>
      <c r="L217" s="126" t="s">
        <v>4009</v>
      </c>
      <c r="M217" s="126" t="b">
        <v>1</v>
      </c>
      <c r="N217" s="126" t="s">
        <v>3687</v>
      </c>
      <c r="O217" s="309" t="e">
        <f>LEFT(TPG!#REF!,19)&amp;"."&amp;TPGCR!F217</f>
        <v>#REF!</v>
      </c>
      <c r="P217" s="312" t="e">
        <f>TPG!#REF!</f>
        <v>#REF!</v>
      </c>
      <c r="Q217" s="126" t="b">
        <v>1</v>
      </c>
      <c r="R217" s="126" t="b">
        <v>1</v>
      </c>
      <c r="S217" s="126" t="b">
        <v>1</v>
      </c>
    </row>
    <row r="218" spans="1:19" hidden="1" x14ac:dyDescent="0.25">
      <c r="A218" s="126" t="s">
        <v>4008</v>
      </c>
      <c r="B218" s="200">
        <v>1</v>
      </c>
      <c r="C218" s="126">
        <v>2</v>
      </c>
      <c r="D218" s="308" t="e">
        <f>TPG!#REF!</f>
        <v>#REF!</v>
      </c>
      <c r="E218" s="126" t="b">
        <v>1</v>
      </c>
      <c r="F218" s="309" t="e">
        <f>RIGHT(TPG!#REF!,4)&amp;"."&amp;TPG!#REF!&amp;"."&amp;TPG!#REF!&amp;"."&amp;TPGPAY!$C$5</f>
        <v>#REF!</v>
      </c>
      <c r="G218" s="310">
        <f t="shared" ca="1" si="6"/>
        <v>44361</v>
      </c>
      <c r="H218" s="311" t="e">
        <f>IF(TPG!#REF!&gt;0,0,-TPG!#REF!)</f>
        <v>#REF!</v>
      </c>
      <c r="I218" s="205">
        <f t="shared" ca="1" si="7"/>
        <v>44361</v>
      </c>
      <c r="J218" s="126">
        <v>3</v>
      </c>
      <c r="K218" s="126" t="b">
        <v>1</v>
      </c>
      <c r="L218" s="126" t="s">
        <v>4009</v>
      </c>
      <c r="M218" s="126" t="b">
        <v>1</v>
      </c>
      <c r="N218" s="126" t="s">
        <v>3687</v>
      </c>
      <c r="O218" s="309" t="e">
        <f>LEFT(TPG!#REF!,19)&amp;"."&amp;TPGCR!F218</f>
        <v>#REF!</v>
      </c>
      <c r="P218" s="312" t="e">
        <f>TPG!#REF!</f>
        <v>#REF!</v>
      </c>
      <c r="Q218" s="126" t="b">
        <v>1</v>
      </c>
      <c r="R218" s="126" t="b">
        <v>1</v>
      </c>
      <c r="S218" s="126" t="b">
        <v>1</v>
      </c>
    </row>
    <row r="219" spans="1:19" hidden="1" x14ac:dyDescent="0.25">
      <c r="A219" s="126" t="s">
        <v>4008</v>
      </c>
      <c r="B219" s="200">
        <v>1</v>
      </c>
      <c r="C219" s="126">
        <v>2</v>
      </c>
      <c r="D219" s="308" t="e">
        <f>TPG!#REF!</f>
        <v>#REF!</v>
      </c>
      <c r="E219" s="126" t="b">
        <v>1</v>
      </c>
      <c r="F219" s="309" t="e">
        <f>RIGHT(TPG!#REF!,4)&amp;"."&amp;TPG!#REF!&amp;"."&amp;TPG!#REF!&amp;"."&amp;TPGPAY!$C$5</f>
        <v>#REF!</v>
      </c>
      <c r="G219" s="310">
        <f t="shared" ca="1" si="6"/>
        <v>44361</v>
      </c>
      <c r="H219" s="311" t="e">
        <f>IF(TPG!#REF!&gt;0,0,-TPG!#REF!)</f>
        <v>#REF!</v>
      </c>
      <c r="I219" s="205">
        <f t="shared" ca="1" si="7"/>
        <v>44361</v>
      </c>
      <c r="J219" s="126">
        <v>3</v>
      </c>
      <c r="K219" s="126" t="b">
        <v>1</v>
      </c>
      <c r="L219" s="126" t="s">
        <v>4009</v>
      </c>
      <c r="M219" s="126" t="b">
        <v>1</v>
      </c>
      <c r="N219" s="126" t="s">
        <v>3687</v>
      </c>
      <c r="O219" s="309" t="e">
        <f>LEFT(TPG!#REF!,19)&amp;"."&amp;TPGCR!F219</f>
        <v>#REF!</v>
      </c>
      <c r="P219" s="312" t="e">
        <f>TPG!#REF!</f>
        <v>#REF!</v>
      </c>
      <c r="Q219" s="126" t="b">
        <v>1</v>
      </c>
      <c r="R219" s="126" t="b">
        <v>1</v>
      </c>
      <c r="S219" s="126" t="b">
        <v>1</v>
      </c>
    </row>
    <row r="220" spans="1:19" hidden="1" x14ac:dyDescent="0.25">
      <c r="A220" s="126" t="s">
        <v>4008</v>
      </c>
      <c r="B220" s="200">
        <v>1</v>
      </c>
      <c r="C220" s="126">
        <v>2</v>
      </c>
      <c r="D220" s="308" t="e">
        <f>TPG!#REF!</f>
        <v>#REF!</v>
      </c>
      <c r="E220" s="126" t="b">
        <v>1</v>
      </c>
      <c r="F220" s="309" t="e">
        <f>RIGHT(TPG!#REF!,4)&amp;"."&amp;TPG!#REF!&amp;"."&amp;TPG!#REF!&amp;"."&amp;TPGPAY!$C$5</f>
        <v>#REF!</v>
      </c>
      <c r="G220" s="310">
        <f t="shared" ca="1" si="6"/>
        <v>44361</v>
      </c>
      <c r="H220" s="311" t="e">
        <f>IF(TPG!#REF!&gt;0,0,-TPG!#REF!)</f>
        <v>#REF!</v>
      </c>
      <c r="I220" s="205">
        <f t="shared" ca="1" si="7"/>
        <v>44361</v>
      </c>
      <c r="J220" s="126">
        <v>3</v>
      </c>
      <c r="K220" s="126" t="b">
        <v>1</v>
      </c>
      <c r="L220" s="126" t="s">
        <v>4009</v>
      </c>
      <c r="M220" s="126" t="b">
        <v>1</v>
      </c>
      <c r="N220" s="126" t="s">
        <v>3687</v>
      </c>
      <c r="O220" s="309" t="e">
        <f>LEFT(TPG!#REF!,19)&amp;"."&amp;TPGCR!F220</f>
        <v>#REF!</v>
      </c>
      <c r="P220" s="312" t="e">
        <f>TPG!#REF!</f>
        <v>#REF!</v>
      </c>
      <c r="Q220" s="126" t="b">
        <v>1</v>
      </c>
      <c r="R220" s="126" t="b">
        <v>1</v>
      </c>
      <c r="S220" s="126" t="b">
        <v>1</v>
      </c>
    </row>
    <row r="221" spans="1:19" hidden="1" x14ac:dyDescent="0.25">
      <c r="A221" s="126" t="s">
        <v>4008</v>
      </c>
      <c r="B221" s="200">
        <v>1</v>
      </c>
      <c r="C221" s="126">
        <v>2</v>
      </c>
      <c r="D221" s="308" t="e">
        <f>TPG!#REF!</f>
        <v>#REF!</v>
      </c>
      <c r="E221" s="126" t="b">
        <v>1</v>
      </c>
      <c r="F221" s="309" t="e">
        <f>RIGHT(TPG!#REF!,4)&amp;"."&amp;TPG!#REF!&amp;"."&amp;TPG!#REF!&amp;"."&amp;TPGPAY!$C$5</f>
        <v>#REF!</v>
      </c>
      <c r="G221" s="310">
        <f t="shared" ca="1" si="6"/>
        <v>44361</v>
      </c>
      <c r="H221" s="311" t="e">
        <f>IF(TPG!#REF!&gt;0,0,-TPG!#REF!)</f>
        <v>#REF!</v>
      </c>
      <c r="I221" s="205">
        <f t="shared" ca="1" si="7"/>
        <v>44361</v>
      </c>
      <c r="J221" s="126">
        <v>3</v>
      </c>
      <c r="K221" s="126" t="b">
        <v>1</v>
      </c>
      <c r="L221" s="126" t="s">
        <v>4009</v>
      </c>
      <c r="M221" s="126" t="b">
        <v>1</v>
      </c>
      <c r="N221" s="126" t="s">
        <v>3687</v>
      </c>
      <c r="O221" s="309" t="e">
        <f>LEFT(TPG!#REF!,19)&amp;"."&amp;TPGCR!F221</f>
        <v>#REF!</v>
      </c>
      <c r="P221" s="312" t="e">
        <f>TPG!#REF!</f>
        <v>#REF!</v>
      </c>
      <c r="Q221" s="126" t="b">
        <v>1</v>
      </c>
      <c r="R221" s="126" t="b">
        <v>1</v>
      </c>
      <c r="S221" s="126" t="b">
        <v>1</v>
      </c>
    </row>
    <row r="222" spans="1:19" hidden="1" x14ac:dyDescent="0.25">
      <c r="A222" s="126" t="s">
        <v>4008</v>
      </c>
      <c r="B222" s="200">
        <v>1</v>
      </c>
      <c r="C222" s="126">
        <v>2</v>
      </c>
      <c r="D222" s="308" t="e">
        <f>TPG!#REF!</f>
        <v>#REF!</v>
      </c>
      <c r="E222" s="126" t="b">
        <v>1</v>
      </c>
      <c r="F222" s="309" t="e">
        <f>RIGHT(TPG!#REF!,4)&amp;"."&amp;TPG!#REF!&amp;"."&amp;TPG!#REF!&amp;"."&amp;TPGPAY!$C$5</f>
        <v>#REF!</v>
      </c>
      <c r="G222" s="310">
        <f t="shared" ca="1" si="6"/>
        <v>44361</v>
      </c>
      <c r="H222" s="311" t="e">
        <f>IF(TPG!#REF!&gt;0,0,-TPG!#REF!)</f>
        <v>#REF!</v>
      </c>
      <c r="I222" s="205">
        <f t="shared" ca="1" si="7"/>
        <v>44361</v>
      </c>
      <c r="J222" s="126">
        <v>3</v>
      </c>
      <c r="K222" s="126" t="b">
        <v>1</v>
      </c>
      <c r="L222" s="126" t="s">
        <v>4009</v>
      </c>
      <c r="M222" s="126" t="b">
        <v>1</v>
      </c>
      <c r="N222" s="126" t="s">
        <v>3687</v>
      </c>
      <c r="O222" s="309" t="e">
        <f>LEFT(TPG!#REF!,19)&amp;"."&amp;TPGCR!F222</f>
        <v>#REF!</v>
      </c>
      <c r="P222" s="312" t="e">
        <f>TPG!#REF!</f>
        <v>#REF!</v>
      </c>
      <c r="Q222" s="126" t="b">
        <v>1</v>
      </c>
      <c r="R222" s="126" t="b">
        <v>1</v>
      </c>
      <c r="S222" s="126" t="b">
        <v>1</v>
      </c>
    </row>
    <row r="223" spans="1:19" hidden="1" x14ac:dyDescent="0.25">
      <c r="A223" s="126" t="s">
        <v>4008</v>
      </c>
      <c r="B223" s="200">
        <v>1</v>
      </c>
      <c r="C223" s="126">
        <v>2</v>
      </c>
      <c r="D223" s="308" t="e">
        <f>TPG!#REF!</f>
        <v>#REF!</v>
      </c>
      <c r="E223" s="126" t="b">
        <v>1</v>
      </c>
      <c r="F223" s="309" t="e">
        <f>RIGHT(TPG!#REF!,4)&amp;"."&amp;TPG!#REF!&amp;"."&amp;TPG!#REF!&amp;"."&amp;TPGPAY!$C$5</f>
        <v>#REF!</v>
      </c>
      <c r="G223" s="310">
        <f t="shared" ca="1" si="6"/>
        <v>44361</v>
      </c>
      <c r="H223" s="311" t="e">
        <f>IF(TPG!#REF!&gt;0,0,-TPG!#REF!)</f>
        <v>#REF!</v>
      </c>
      <c r="I223" s="205">
        <f t="shared" ca="1" si="7"/>
        <v>44361</v>
      </c>
      <c r="J223" s="126">
        <v>3</v>
      </c>
      <c r="K223" s="126" t="b">
        <v>1</v>
      </c>
      <c r="L223" s="126" t="s">
        <v>4009</v>
      </c>
      <c r="M223" s="126" t="b">
        <v>1</v>
      </c>
      <c r="N223" s="126" t="s">
        <v>3687</v>
      </c>
      <c r="O223" s="309" t="e">
        <f>LEFT(TPG!#REF!,19)&amp;"."&amp;TPGCR!F223</f>
        <v>#REF!</v>
      </c>
      <c r="P223" s="312" t="e">
        <f>TPG!#REF!</f>
        <v>#REF!</v>
      </c>
      <c r="Q223" s="126" t="b">
        <v>1</v>
      </c>
      <c r="R223" s="126" t="b">
        <v>1</v>
      </c>
      <c r="S223" s="126" t="b">
        <v>1</v>
      </c>
    </row>
    <row r="224" spans="1:19" hidden="1" x14ac:dyDescent="0.25">
      <c r="A224" s="126" t="s">
        <v>4008</v>
      </c>
      <c r="B224" s="200">
        <v>1</v>
      </c>
      <c r="C224" s="126">
        <v>2</v>
      </c>
      <c r="D224" s="308" t="e">
        <f>TPG!#REF!</f>
        <v>#REF!</v>
      </c>
      <c r="E224" s="126" t="b">
        <v>1</v>
      </c>
      <c r="F224" s="309" t="e">
        <f>RIGHT(TPG!#REF!,4)&amp;"."&amp;TPG!#REF!&amp;"."&amp;TPG!#REF!&amp;"."&amp;TPGPAY!$C$5</f>
        <v>#REF!</v>
      </c>
      <c r="G224" s="310">
        <f t="shared" ca="1" si="6"/>
        <v>44361</v>
      </c>
      <c r="H224" s="311" t="e">
        <f>IF(TPG!#REF!&gt;0,0,-TPG!#REF!)</f>
        <v>#REF!</v>
      </c>
      <c r="I224" s="205">
        <f t="shared" ca="1" si="7"/>
        <v>44361</v>
      </c>
      <c r="J224" s="126">
        <v>3</v>
      </c>
      <c r="K224" s="126" t="b">
        <v>1</v>
      </c>
      <c r="L224" s="126" t="s">
        <v>4009</v>
      </c>
      <c r="M224" s="126" t="b">
        <v>1</v>
      </c>
      <c r="N224" s="126" t="s">
        <v>3687</v>
      </c>
      <c r="O224" s="309" t="e">
        <f>LEFT(TPG!#REF!,19)&amp;"."&amp;TPGCR!F224</f>
        <v>#REF!</v>
      </c>
      <c r="P224" s="312" t="e">
        <f>TPG!#REF!</f>
        <v>#REF!</v>
      </c>
      <c r="Q224" s="126" t="b">
        <v>1</v>
      </c>
      <c r="R224" s="126" t="b">
        <v>1</v>
      </c>
      <c r="S224" s="126" t="b">
        <v>1</v>
      </c>
    </row>
    <row r="225" spans="1:19" hidden="1" x14ac:dyDescent="0.25">
      <c r="A225" s="126" t="s">
        <v>4008</v>
      </c>
      <c r="B225" s="200">
        <v>1</v>
      </c>
      <c r="C225" s="126">
        <v>2</v>
      </c>
      <c r="D225" s="308" t="e">
        <f>TPG!#REF!</f>
        <v>#REF!</v>
      </c>
      <c r="E225" s="126" t="b">
        <v>1</v>
      </c>
      <c r="F225" s="309" t="e">
        <f>RIGHT(TPG!#REF!,4)&amp;"."&amp;TPG!#REF!&amp;"."&amp;TPG!#REF!&amp;"."&amp;TPGPAY!$C$5</f>
        <v>#REF!</v>
      </c>
      <c r="G225" s="310">
        <f t="shared" ca="1" si="6"/>
        <v>44361</v>
      </c>
      <c r="H225" s="311" t="e">
        <f>IF(TPG!#REF!&gt;0,0,-TPG!#REF!)</f>
        <v>#REF!</v>
      </c>
      <c r="I225" s="205">
        <f t="shared" ca="1" si="7"/>
        <v>44361</v>
      </c>
      <c r="J225" s="126">
        <v>3</v>
      </c>
      <c r="K225" s="126" t="b">
        <v>1</v>
      </c>
      <c r="L225" s="126" t="s">
        <v>4009</v>
      </c>
      <c r="M225" s="126" t="b">
        <v>1</v>
      </c>
      <c r="N225" s="126" t="s">
        <v>3687</v>
      </c>
      <c r="O225" s="309" t="e">
        <f>LEFT(TPG!#REF!,19)&amp;"."&amp;TPGCR!F225</f>
        <v>#REF!</v>
      </c>
      <c r="P225" s="312" t="e">
        <f>TPG!#REF!</f>
        <v>#REF!</v>
      </c>
      <c r="Q225" s="126" t="b">
        <v>1</v>
      </c>
      <c r="R225" s="126" t="b">
        <v>1</v>
      </c>
      <c r="S225" s="126" t="b">
        <v>1</v>
      </c>
    </row>
    <row r="226" spans="1:19" hidden="1" x14ac:dyDescent="0.25">
      <c r="A226" s="126" t="s">
        <v>4008</v>
      </c>
      <c r="B226" s="200">
        <v>1</v>
      </c>
      <c r="C226" s="126">
        <v>2</v>
      </c>
      <c r="D226" s="308" t="e">
        <f>TPG!#REF!</f>
        <v>#REF!</v>
      </c>
      <c r="E226" s="126" t="b">
        <v>1</v>
      </c>
      <c r="F226" s="309" t="e">
        <f>RIGHT(TPG!#REF!,4)&amp;"."&amp;TPG!#REF!&amp;"."&amp;TPG!#REF!&amp;"."&amp;TPGPAY!$C$5</f>
        <v>#REF!</v>
      </c>
      <c r="G226" s="310">
        <f t="shared" ca="1" si="6"/>
        <v>44361</v>
      </c>
      <c r="H226" s="311" t="e">
        <f>IF(TPG!#REF!&gt;0,0,-TPG!#REF!)</f>
        <v>#REF!</v>
      </c>
      <c r="I226" s="205">
        <f t="shared" ca="1" si="7"/>
        <v>44361</v>
      </c>
      <c r="J226" s="126">
        <v>3</v>
      </c>
      <c r="K226" s="126" t="b">
        <v>1</v>
      </c>
      <c r="L226" s="126" t="s">
        <v>4009</v>
      </c>
      <c r="M226" s="126" t="b">
        <v>1</v>
      </c>
      <c r="N226" s="126" t="s">
        <v>3687</v>
      </c>
      <c r="O226" s="309" t="e">
        <f>LEFT(TPG!#REF!,19)&amp;"."&amp;TPGCR!F226</f>
        <v>#REF!</v>
      </c>
      <c r="P226" s="312" t="e">
        <f>TPG!#REF!</f>
        <v>#REF!</v>
      </c>
      <c r="Q226" s="126" t="b">
        <v>1</v>
      </c>
      <c r="R226" s="126" t="b">
        <v>1</v>
      </c>
      <c r="S226" s="126" t="b">
        <v>1</v>
      </c>
    </row>
    <row r="227" spans="1:19" hidden="1" x14ac:dyDescent="0.25">
      <c r="A227" s="126" t="s">
        <v>4008</v>
      </c>
      <c r="B227" s="200">
        <v>1</v>
      </c>
      <c r="C227" s="126">
        <v>2</v>
      </c>
      <c r="D227" s="308" t="e">
        <f>TPG!#REF!</f>
        <v>#REF!</v>
      </c>
      <c r="E227" s="126" t="b">
        <v>1</v>
      </c>
      <c r="F227" s="309" t="e">
        <f>RIGHT(TPG!#REF!,4)&amp;"."&amp;TPG!#REF!&amp;"."&amp;TPG!#REF!&amp;"."&amp;TPGPAY!$C$5</f>
        <v>#REF!</v>
      </c>
      <c r="G227" s="310">
        <f t="shared" ca="1" si="6"/>
        <v>44361</v>
      </c>
      <c r="H227" s="311" t="e">
        <f>IF(TPG!#REF!&gt;0,0,-TPG!#REF!)</f>
        <v>#REF!</v>
      </c>
      <c r="I227" s="205">
        <f t="shared" ca="1" si="7"/>
        <v>44361</v>
      </c>
      <c r="J227" s="126">
        <v>3</v>
      </c>
      <c r="K227" s="126" t="b">
        <v>1</v>
      </c>
      <c r="L227" s="126" t="s">
        <v>4009</v>
      </c>
      <c r="M227" s="126" t="b">
        <v>1</v>
      </c>
      <c r="N227" s="126" t="s">
        <v>3687</v>
      </c>
      <c r="O227" s="309" t="e">
        <f>LEFT(TPG!#REF!,19)&amp;"."&amp;TPGCR!F227</f>
        <v>#REF!</v>
      </c>
      <c r="P227" s="312" t="e">
        <f>TPG!#REF!</f>
        <v>#REF!</v>
      </c>
      <c r="Q227" s="126" t="b">
        <v>1</v>
      </c>
      <c r="R227" s="126" t="b">
        <v>1</v>
      </c>
      <c r="S227" s="126" t="b">
        <v>1</v>
      </c>
    </row>
    <row r="228" spans="1:19" hidden="1" x14ac:dyDescent="0.25">
      <c r="A228" s="126" t="s">
        <v>4008</v>
      </c>
      <c r="B228" s="200">
        <v>1</v>
      </c>
      <c r="C228" s="126">
        <v>2</v>
      </c>
      <c r="D228" s="308" t="e">
        <f>TPG!#REF!</f>
        <v>#REF!</v>
      </c>
      <c r="E228" s="126" t="b">
        <v>1</v>
      </c>
      <c r="F228" s="309" t="e">
        <f>RIGHT(TPG!#REF!,4)&amp;"."&amp;TPG!#REF!&amp;"."&amp;TPG!#REF!&amp;"."&amp;TPGPAY!$C$5</f>
        <v>#REF!</v>
      </c>
      <c r="G228" s="310">
        <f t="shared" ca="1" si="6"/>
        <v>44361</v>
      </c>
      <c r="H228" s="311" t="e">
        <f>IF(TPG!#REF!&gt;0,0,-TPG!#REF!)</f>
        <v>#REF!</v>
      </c>
      <c r="I228" s="205">
        <f t="shared" ca="1" si="7"/>
        <v>44361</v>
      </c>
      <c r="J228" s="126">
        <v>3</v>
      </c>
      <c r="K228" s="126" t="b">
        <v>1</v>
      </c>
      <c r="L228" s="126" t="s">
        <v>4009</v>
      </c>
      <c r="M228" s="126" t="b">
        <v>1</v>
      </c>
      <c r="N228" s="126" t="s">
        <v>3687</v>
      </c>
      <c r="O228" s="309" t="e">
        <f>LEFT(TPG!#REF!,19)&amp;"."&amp;TPGCR!F228</f>
        <v>#REF!</v>
      </c>
      <c r="P228" s="312" t="e">
        <f>TPG!#REF!</f>
        <v>#REF!</v>
      </c>
      <c r="Q228" s="126" t="b">
        <v>1</v>
      </c>
      <c r="R228" s="126" t="b">
        <v>1</v>
      </c>
      <c r="S228" s="126" t="b">
        <v>1</v>
      </c>
    </row>
    <row r="229" spans="1:19" hidden="1" x14ac:dyDescent="0.25">
      <c r="A229" s="126" t="s">
        <v>4008</v>
      </c>
      <c r="B229" s="200">
        <v>1</v>
      </c>
      <c r="C229" s="126">
        <v>2</v>
      </c>
      <c r="D229" s="308" t="e">
        <f>TPG!#REF!</f>
        <v>#REF!</v>
      </c>
      <c r="E229" s="126" t="b">
        <v>1</v>
      </c>
      <c r="F229" s="309" t="e">
        <f>RIGHT(TPG!#REF!,4)&amp;"."&amp;TPG!#REF!&amp;"."&amp;TPG!#REF!&amp;"."&amp;TPGPAY!$C$5</f>
        <v>#REF!</v>
      </c>
      <c r="G229" s="310">
        <f t="shared" ca="1" si="6"/>
        <v>44361</v>
      </c>
      <c r="H229" s="311" t="e">
        <f>IF(TPG!#REF!&gt;0,0,-TPG!#REF!)</f>
        <v>#REF!</v>
      </c>
      <c r="I229" s="205">
        <f t="shared" ca="1" si="7"/>
        <v>44361</v>
      </c>
      <c r="J229" s="126">
        <v>3</v>
      </c>
      <c r="K229" s="126" t="b">
        <v>1</v>
      </c>
      <c r="L229" s="126" t="s">
        <v>4009</v>
      </c>
      <c r="M229" s="126" t="b">
        <v>1</v>
      </c>
      <c r="N229" s="126" t="s">
        <v>3687</v>
      </c>
      <c r="O229" s="309" t="e">
        <f>LEFT(TPG!#REF!,19)&amp;"."&amp;TPGCR!F229</f>
        <v>#REF!</v>
      </c>
      <c r="P229" s="312" t="e">
        <f>TPG!#REF!</f>
        <v>#REF!</v>
      </c>
      <c r="Q229" s="126" t="b">
        <v>1</v>
      </c>
      <c r="R229" s="126" t="b">
        <v>1</v>
      </c>
      <c r="S229" s="126" t="b">
        <v>1</v>
      </c>
    </row>
    <row r="230" spans="1:19" hidden="1" x14ac:dyDescent="0.25">
      <c r="A230" s="126" t="s">
        <v>4008</v>
      </c>
      <c r="B230" s="200">
        <v>1</v>
      </c>
      <c r="C230" s="126">
        <v>2</v>
      </c>
      <c r="D230" s="308" t="e">
        <f>TPG!#REF!</f>
        <v>#REF!</v>
      </c>
      <c r="E230" s="126" t="b">
        <v>1</v>
      </c>
      <c r="F230" s="309" t="e">
        <f>RIGHT(TPG!#REF!,4)&amp;"."&amp;TPG!#REF!&amp;"."&amp;TPG!#REF!&amp;"."&amp;TPGPAY!$C$5</f>
        <v>#REF!</v>
      </c>
      <c r="G230" s="310">
        <f t="shared" ca="1" si="6"/>
        <v>44361</v>
      </c>
      <c r="H230" s="311" t="e">
        <f>IF(TPG!#REF!&gt;0,0,-TPG!#REF!)</f>
        <v>#REF!</v>
      </c>
      <c r="I230" s="205">
        <f t="shared" ca="1" si="7"/>
        <v>44361</v>
      </c>
      <c r="J230" s="126">
        <v>3</v>
      </c>
      <c r="K230" s="126" t="b">
        <v>1</v>
      </c>
      <c r="L230" s="126" t="s">
        <v>4009</v>
      </c>
      <c r="M230" s="126" t="b">
        <v>1</v>
      </c>
      <c r="N230" s="126" t="s">
        <v>3687</v>
      </c>
      <c r="O230" s="309" t="e">
        <f>LEFT(TPG!#REF!,19)&amp;"."&amp;TPGCR!F230</f>
        <v>#REF!</v>
      </c>
      <c r="P230" s="312" t="e">
        <f>TPG!#REF!</f>
        <v>#REF!</v>
      </c>
      <c r="Q230" s="126" t="b">
        <v>1</v>
      </c>
      <c r="R230" s="126" t="b">
        <v>1</v>
      </c>
      <c r="S230" s="126" t="b">
        <v>1</v>
      </c>
    </row>
    <row r="231" spans="1:19" hidden="1" x14ac:dyDescent="0.25">
      <c r="A231" s="126" t="s">
        <v>4008</v>
      </c>
      <c r="B231" s="200">
        <v>1</v>
      </c>
      <c r="C231" s="126">
        <v>2</v>
      </c>
      <c r="D231" s="308" t="e">
        <f>TPG!#REF!</f>
        <v>#REF!</v>
      </c>
      <c r="E231" s="126" t="b">
        <v>1</v>
      </c>
      <c r="F231" s="309" t="e">
        <f>RIGHT(TPG!#REF!,4)&amp;"."&amp;TPG!#REF!&amp;"."&amp;TPG!#REF!&amp;"."&amp;TPGPAY!$C$5</f>
        <v>#REF!</v>
      </c>
      <c r="G231" s="310">
        <f t="shared" ca="1" si="6"/>
        <v>44361</v>
      </c>
      <c r="H231" s="311" t="e">
        <f>IF(TPG!#REF!&gt;0,0,-TPG!#REF!)</f>
        <v>#REF!</v>
      </c>
      <c r="I231" s="205">
        <f t="shared" ca="1" si="7"/>
        <v>44361</v>
      </c>
      <c r="J231" s="126">
        <v>3</v>
      </c>
      <c r="K231" s="126" t="b">
        <v>1</v>
      </c>
      <c r="L231" s="126" t="s">
        <v>4009</v>
      </c>
      <c r="M231" s="126" t="b">
        <v>1</v>
      </c>
      <c r="N231" s="126" t="s">
        <v>3687</v>
      </c>
      <c r="O231" s="309" t="e">
        <f>LEFT(TPG!#REF!,19)&amp;"."&amp;TPGCR!F231</f>
        <v>#REF!</v>
      </c>
      <c r="P231" s="312" t="e">
        <f>TPG!#REF!</f>
        <v>#REF!</v>
      </c>
      <c r="Q231" s="126" t="b">
        <v>1</v>
      </c>
      <c r="R231" s="126" t="b">
        <v>1</v>
      </c>
      <c r="S231" s="126" t="b">
        <v>1</v>
      </c>
    </row>
    <row r="232" spans="1:19" hidden="1" x14ac:dyDescent="0.25">
      <c r="A232" s="126" t="s">
        <v>4008</v>
      </c>
      <c r="B232" s="200">
        <v>1</v>
      </c>
      <c r="C232" s="126">
        <v>2</v>
      </c>
      <c r="D232" s="308" t="e">
        <f>TPG!#REF!</f>
        <v>#REF!</v>
      </c>
      <c r="E232" s="126" t="b">
        <v>1</v>
      </c>
      <c r="F232" s="309" t="e">
        <f>RIGHT(TPG!#REF!,4)&amp;"."&amp;TPG!#REF!&amp;"."&amp;TPG!#REF!&amp;"."&amp;TPGPAY!$C$5</f>
        <v>#REF!</v>
      </c>
      <c r="G232" s="310">
        <f t="shared" ca="1" si="6"/>
        <v>44361</v>
      </c>
      <c r="H232" s="311" t="e">
        <f>IF(TPG!#REF!&gt;0,0,-TPG!#REF!)</f>
        <v>#REF!</v>
      </c>
      <c r="I232" s="205">
        <f t="shared" ca="1" si="7"/>
        <v>44361</v>
      </c>
      <c r="J232" s="126">
        <v>3</v>
      </c>
      <c r="K232" s="126" t="b">
        <v>1</v>
      </c>
      <c r="L232" s="126" t="s">
        <v>4009</v>
      </c>
      <c r="M232" s="126" t="b">
        <v>1</v>
      </c>
      <c r="N232" s="126" t="s">
        <v>3687</v>
      </c>
      <c r="O232" s="309" t="e">
        <f>LEFT(TPG!#REF!,19)&amp;"."&amp;TPGCR!F232</f>
        <v>#REF!</v>
      </c>
      <c r="P232" s="312" t="e">
        <f>TPG!#REF!</f>
        <v>#REF!</v>
      </c>
      <c r="Q232" s="126" t="b">
        <v>1</v>
      </c>
      <c r="R232" s="126" t="b">
        <v>1</v>
      </c>
      <c r="S232" s="126" t="b">
        <v>1</v>
      </c>
    </row>
    <row r="233" spans="1:19" hidden="1" x14ac:dyDescent="0.25">
      <c r="A233" s="126" t="s">
        <v>4008</v>
      </c>
      <c r="B233" s="200">
        <v>1</v>
      </c>
      <c r="C233" s="126">
        <v>2</v>
      </c>
      <c r="D233" s="308" t="e">
        <f>TPG!#REF!</f>
        <v>#REF!</v>
      </c>
      <c r="E233" s="126" t="b">
        <v>1</v>
      </c>
      <c r="F233" s="309" t="e">
        <f>RIGHT(TPG!#REF!,4)&amp;"."&amp;TPG!#REF!&amp;"."&amp;TPG!#REF!&amp;"."&amp;TPGPAY!$C$5</f>
        <v>#REF!</v>
      </c>
      <c r="G233" s="310">
        <f t="shared" ca="1" si="6"/>
        <v>44361</v>
      </c>
      <c r="H233" s="311" t="e">
        <f>IF(TPG!#REF!&gt;0,0,-TPG!#REF!)</f>
        <v>#REF!</v>
      </c>
      <c r="I233" s="205">
        <f t="shared" ca="1" si="7"/>
        <v>44361</v>
      </c>
      <c r="J233" s="126">
        <v>3</v>
      </c>
      <c r="K233" s="126" t="b">
        <v>1</v>
      </c>
      <c r="L233" s="126" t="s">
        <v>4009</v>
      </c>
      <c r="M233" s="126" t="b">
        <v>1</v>
      </c>
      <c r="N233" s="126" t="s">
        <v>3687</v>
      </c>
      <c r="O233" s="309" t="e">
        <f>LEFT(TPG!#REF!,19)&amp;"."&amp;TPGCR!F233</f>
        <v>#REF!</v>
      </c>
      <c r="P233" s="312" t="e">
        <f>TPG!#REF!</f>
        <v>#REF!</v>
      </c>
      <c r="Q233" s="126" t="b">
        <v>1</v>
      </c>
      <c r="R233" s="126" t="b">
        <v>1</v>
      </c>
      <c r="S233" s="126" t="b">
        <v>1</v>
      </c>
    </row>
    <row r="234" spans="1:19" hidden="1" x14ac:dyDescent="0.25">
      <c r="A234" s="126" t="s">
        <v>4008</v>
      </c>
      <c r="B234" s="200">
        <v>1</v>
      </c>
      <c r="C234" s="126">
        <v>2</v>
      </c>
      <c r="D234" s="308" t="e">
        <f>TPG!#REF!</f>
        <v>#REF!</v>
      </c>
      <c r="E234" s="126" t="b">
        <v>1</v>
      </c>
      <c r="F234" s="309" t="e">
        <f>RIGHT(TPG!#REF!,4)&amp;"."&amp;TPG!#REF!&amp;"."&amp;TPG!#REF!&amp;"."&amp;TPGPAY!$C$5</f>
        <v>#REF!</v>
      </c>
      <c r="G234" s="310">
        <f t="shared" ca="1" si="6"/>
        <v>44361</v>
      </c>
      <c r="H234" s="311" t="e">
        <f>IF(TPG!#REF!&gt;0,0,-TPG!#REF!)</f>
        <v>#REF!</v>
      </c>
      <c r="I234" s="205">
        <f t="shared" ca="1" si="7"/>
        <v>44361</v>
      </c>
      <c r="J234" s="126">
        <v>3</v>
      </c>
      <c r="K234" s="126" t="b">
        <v>1</v>
      </c>
      <c r="L234" s="126" t="s">
        <v>4009</v>
      </c>
      <c r="M234" s="126" t="b">
        <v>1</v>
      </c>
      <c r="N234" s="126" t="s">
        <v>3687</v>
      </c>
      <c r="O234" s="309" t="e">
        <f>LEFT(TPG!#REF!,19)&amp;"."&amp;TPGCR!F234</f>
        <v>#REF!</v>
      </c>
      <c r="P234" s="312" t="e">
        <f>TPG!#REF!</f>
        <v>#REF!</v>
      </c>
      <c r="Q234" s="126" t="b">
        <v>1</v>
      </c>
      <c r="R234" s="126" t="b">
        <v>1</v>
      </c>
      <c r="S234" s="126" t="b">
        <v>1</v>
      </c>
    </row>
    <row r="235" spans="1:19" hidden="1" x14ac:dyDescent="0.25">
      <c r="A235" s="126" t="s">
        <v>4008</v>
      </c>
      <c r="B235" s="200">
        <v>1</v>
      </c>
      <c r="C235" s="126">
        <v>2</v>
      </c>
      <c r="D235" s="308" t="e">
        <f>TPG!#REF!</f>
        <v>#REF!</v>
      </c>
      <c r="E235" s="126" t="b">
        <v>1</v>
      </c>
      <c r="F235" s="309" t="e">
        <f>RIGHT(TPG!#REF!,4)&amp;"."&amp;TPG!#REF!&amp;"."&amp;TPG!#REF!&amp;"."&amp;TPGPAY!$C$5</f>
        <v>#REF!</v>
      </c>
      <c r="G235" s="310">
        <f t="shared" ca="1" si="6"/>
        <v>44361</v>
      </c>
      <c r="H235" s="311" t="e">
        <f>IF(TPG!#REF!&gt;0,0,-TPG!#REF!)</f>
        <v>#REF!</v>
      </c>
      <c r="I235" s="205">
        <f t="shared" ca="1" si="7"/>
        <v>44361</v>
      </c>
      <c r="J235" s="126">
        <v>3</v>
      </c>
      <c r="K235" s="126" t="b">
        <v>1</v>
      </c>
      <c r="L235" s="126" t="s">
        <v>4009</v>
      </c>
      <c r="M235" s="126" t="b">
        <v>1</v>
      </c>
      <c r="N235" s="126" t="s">
        <v>3687</v>
      </c>
      <c r="O235" s="309" t="e">
        <f>LEFT(TPG!#REF!,19)&amp;"."&amp;TPGCR!F235</f>
        <v>#REF!</v>
      </c>
      <c r="P235" s="312" t="e">
        <f>TPG!#REF!</f>
        <v>#REF!</v>
      </c>
      <c r="Q235" s="126" t="b">
        <v>1</v>
      </c>
      <c r="R235" s="126" t="b">
        <v>1</v>
      </c>
      <c r="S235" s="126" t="b">
        <v>1</v>
      </c>
    </row>
    <row r="236" spans="1:19" hidden="1" x14ac:dyDescent="0.25">
      <c r="A236" s="126" t="s">
        <v>4008</v>
      </c>
      <c r="B236" s="200">
        <v>1</v>
      </c>
      <c r="C236" s="126">
        <v>2</v>
      </c>
      <c r="D236" s="308" t="e">
        <f>TPG!#REF!</f>
        <v>#REF!</v>
      </c>
      <c r="E236" s="126" t="b">
        <v>1</v>
      </c>
      <c r="F236" s="309" t="e">
        <f>RIGHT(TPG!#REF!,4)&amp;"."&amp;TPG!#REF!&amp;"."&amp;TPG!#REF!&amp;"."&amp;TPGPAY!$C$5</f>
        <v>#REF!</v>
      </c>
      <c r="G236" s="310">
        <f t="shared" ca="1" si="6"/>
        <v>44361</v>
      </c>
      <c r="H236" s="311" t="e">
        <f>IF(TPG!#REF!&gt;0,0,-TPG!#REF!)</f>
        <v>#REF!</v>
      </c>
      <c r="I236" s="205">
        <f t="shared" ca="1" si="7"/>
        <v>44361</v>
      </c>
      <c r="J236" s="126">
        <v>3</v>
      </c>
      <c r="K236" s="126" t="b">
        <v>1</v>
      </c>
      <c r="L236" s="126" t="s">
        <v>4009</v>
      </c>
      <c r="M236" s="126" t="b">
        <v>1</v>
      </c>
      <c r="N236" s="126" t="s">
        <v>3687</v>
      </c>
      <c r="O236" s="309" t="e">
        <f>LEFT(TPG!#REF!,19)&amp;"."&amp;TPGCR!F236</f>
        <v>#REF!</v>
      </c>
      <c r="P236" s="312" t="e">
        <f>TPG!#REF!</f>
        <v>#REF!</v>
      </c>
      <c r="Q236" s="126" t="b">
        <v>1</v>
      </c>
      <c r="R236" s="126" t="b">
        <v>1</v>
      </c>
      <c r="S236" s="126" t="b">
        <v>1</v>
      </c>
    </row>
    <row r="237" spans="1:19" hidden="1" x14ac:dyDescent="0.25">
      <c r="A237" s="126" t="s">
        <v>4008</v>
      </c>
      <c r="B237" s="200">
        <v>1</v>
      </c>
      <c r="C237" s="126">
        <v>2</v>
      </c>
      <c r="D237" s="308" t="e">
        <f>TPG!#REF!</f>
        <v>#REF!</v>
      </c>
      <c r="E237" s="126" t="b">
        <v>1</v>
      </c>
      <c r="F237" s="309" t="e">
        <f>RIGHT(TPG!#REF!,4)&amp;"."&amp;TPG!#REF!&amp;"."&amp;TPG!#REF!&amp;"."&amp;TPGPAY!$C$5</f>
        <v>#REF!</v>
      </c>
      <c r="G237" s="310">
        <f t="shared" ca="1" si="6"/>
        <v>44361</v>
      </c>
      <c r="H237" s="311" t="e">
        <f>IF(TPG!#REF!&gt;0,0,-TPG!#REF!)</f>
        <v>#REF!</v>
      </c>
      <c r="I237" s="205">
        <f t="shared" ca="1" si="7"/>
        <v>44361</v>
      </c>
      <c r="J237" s="126">
        <v>3</v>
      </c>
      <c r="K237" s="126" t="b">
        <v>1</v>
      </c>
      <c r="L237" s="126" t="s">
        <v>4009</v>
      </c>
      <c r="M237" s="126" t="b">
        <v>1</v>
      </c>
      <c r="N237" s="126" t="s">
        <v>3687</v>
      </c>
      <c r="O237" s="309" t="e">
        <f>LEFT(TPG!#REF!,19)&amp;"."&amp;TPGCR!F237</f>
        <v>#REF!</v>
      </c>
      <c r="P237" s="312" t="e">
        <f>TPG!#REF!</f>
        <v>#REF!</v>
      </c>
      <c r="Q237" s="126" t="b">
        <v>1</v>
      </c>
      <c r="R237" s="126" t="b">
        <v>1</v>
      </c>
      <c r="S237" s="126" t="b">
        <v>1</v>
      </c>
    </row>
    <row r="238" spans="1:19" hidden="1" x14ac:dyDescent="0.25">
      <c r="A238" s="126" t="s">
        <v>4008</v>
      </c>
      <c r="B238" s="200">
        <v>1</v>
      </c>
      <c r="C238" s="126">
        <v>2</v>
      </c>
      <c r="D238" s="308" t="e">
        <f>TPG!#REF!</f>
        <v>#REF!</v>
      </c>
      <c r="E238" s="126" t="b">
        <v>1</v>
      </c>
      <c r="F238" s="309" t="e">
        <f>RIGHT(TPG!#REF!,4)&amp;"."&amp;TPG!#REF!&amp;"."&amp;TPG!#REF!&amp;"."&amp;TPGPAY!$C$5</f>
        <v>#REF!</v>
      </c>
      <c r="G238" s="310">
        <f t="shared" ca="1" si="6"/>
        <v>44361</v>
      </c>
      <c r="H238" s="311" t="e">
        <f>IF(TPG!#REF!&gt;0,0,-TPG!#REF!)</f>
        <v>#REF!</v>
      </c>
      <c r="I238" s="205">
        <f t="shared" ca="1" si="7"/>
        <v>44361</v>
      </c>
      <c r="J238" s="126">
        <v>3</v>
      </c>
      <c r="K238" s="126" t="b">
        <v>1</v>
      </c>
      <c r="L238" s="126" t="s">
        <v>4009</v>
      </c>
      <c r="M238" s="126" t="b">
        <v>1</v>
      </c>
      <c r="N238" s="126" t="s">
        <v>3687</v>
      </c>
      <c r="O238" s="309" t="e">
        <f>LEFT(TPG!#REF!,19)&amp;"."&amp;TPGCR!F238</f>
        <v>#REF!</v>
      </c>
      <c r="P238" s="312" t="e">
        <f>TPG!#REF!</f>
        <v>#REF!</v>
      </c>
      <c r="Q238" s="126" t="b">
        <v>1</v>
      </c>
      <c r="R238" s="126" t="b">
        <v>1</v>
      </c>
      <c r="S238" s="126" t="b">
        <v>1</v>
      </c>
    </row>
    <row r="239" spans="1:19" hidden="1" x14ac:dyDescent="0.25">
      <c r="A239" s="126" t="s">
        <v>4008</v>
      </c>
      <c r="B239" s="200">
        <v>1</v>
      </c>
      <c r="C239" s="126">
        <v>2</v>
      </c>
      <c r="D239" s="308" t="e">
        <f>TPG!#REF!</f>
        <v>#REF!</v>
      </c>
      <c r="E239" s="126" t="b">
        <v>1</v>
      </c>
      <c r="F239" s="309" t="e">
        <f>RIGHT(TPG!#REF!,4)&amp;"."&amp;TPG!#REF!&amp;"."&amp;TPG!#REF!&amp;"."&amp;TPGPAY!$C$5</f>
        <v>#REF!</v>
      </c>
      <c r="G239" s="310">
        <f t="shared" ca="1" si="6"/>
        <v>44361</v>
      </c>
      <c r="H239" s="311" t="e">
        <f>IF(TPG!#REF!&gt;0,0,-TPG!#REF!)</f>
        <v>#REF!</v>
      </c>
      <c r="I239" s="205">
        <f t="shared" ca="1" si="7"/>
        <v>44361</v>
      </c>
      <c r="J239" s="126">
        <v>3</v>
      </c>
      <c r="K239" s="126" t="b">
        <v>1</v>
      </c>
      <c r="L239" s="126" t="s">
        <v>4009</v>
      </c>
      <c r="M239" s="126" t="b">
        <v>1</v>
      </c>
      <c r="N239" s="126" t="s">
        <v>3687</v>
      </c>
      <c r="O239" s="309" t="e">
        <f>LEFT(TPG!#REF!,19)&amp;"."&amp;TPGCR!F239</f>
        <v>#REF!</v>
      </c>
      <c r="P239" s="312" t="e">
        <f>TPG!#REF!</f>
        <v>#REF!</v>
      </c>
      <c r="Q239" s="126" t="b">
        <v>1</v>
      </c>
      <c r="R239" s="126" t="b">
        <v>1</v>
      </c>
      <c r="S239" s="126" t="b">
        <v>1</v>
      </c>
    </row>
    <row r="240" spans="1:19" hidden="1" x14ac:dyDescent="0.25">
      <c r="A240" s="126" t="s">
        <v>4008</v>
      </c>
      <c r="B240" s="200">
        <v>1</v>
      </c>
      <c r="C240" s="126">
        <v>2</v>
      </c>
      <c r="D240" s="308" t="e">
        <f>TPG!#REF!</f>
        <v>#REF!</v>
      </c>
      <c r="E240" s="126" t="b">
        <v>1</v>
      </c>
      <c r="F240" s="309" t="e">
        <f>RIGHT(TPG!#REF!,4)&amp;"."&amp;TPG!#REF!&amp;"."&amp;TPG!#REF!&amp;"."&amp;TPGPAY!$C$5</f>
        <v>#REF!</v>
      </c>
      <c r="G240" s="310">
        <f t="shared" ca="1" si="6"/>
        <v>44361</v>
      </c>
      <c r="H240" s="311" t="e">
        <f>IF(TPG!#REF!&gt;0,0,-TPG!#REF!)</f>
        <v>#REF!</v>
      </c>
      <c r="I240" s="205">
        <f t="shared" ca="1" si="7"/>
        <v>44361</v>
      </c>
      <c r="J240" s="126">
        <v>3</v>
      </c>
      <c r="K240" s="126" t="b">
        <v>1</v>
      </c>
      <c r="L240" s="126" t="s">
        <v>4009</v>
      </c>
      <c r="M240" s="126" t="b">
        <v>1</v>
      </c>
      <c r="N240" s="126" t="s">
        <v>3687</v>
      </c>
      <c r="O240" s="309" t="e">
        <f>LEFT(TPG!#REF!,19)&amp;"."&amp;TPGCR!F240</f>
        <v>#REF!</v>
      </c>
      <c r="P240" s="312" t="e">
        <f>TPG!#REF!</f>
        <v>#REF!</v>
      </c>
      <c r="Q240" s="126" t="b">
        <v>1</v>
      </c>
      <c r="R240" s="126" t="b">
        <v>1</v>
      </c>
      <c r="S240" s="126" t="b">
        <v>1</v>
      </c>
    </row>
    <row r="241" spans="1:19" hidden="1" x14ac:dyDescent="0.25">
      <c r="A241" s="126" t="s">
        <v>4008</v>
      </c>
      <c r="B241" s="200">
        <v>1</v>
      </c>
      <c r="C241" s="126">
        <v>2</v>
      </c>
      <c r="D241" s="308" t="e">
        <f>TPG!#REF!</f>
        <v>#REF!</v>
      </c>
      <c r="E241" s="126" t="b">
        <v>1</v>
      </c>
      <c r="F241" s="309" t="e">
        <f>RIGHT(TPG!#REF!,4)&amp;"."&amp;TPG!#REF!&amp;"."&amp;TPG!#REF!&amp;"."&amp;TPGPAY!$C$5</f>
        <v>#REF!</v>
      </c>
      <c r="G241" s="310">
        <f t="shared" ca="1" si="6"/>
        <v>44361</v>
      </c>
      <c r="H241" s="311" t="e">
        <f>IF(TPG!#REF!&gt;0,0,-TPG!#REF!)</f>
        <v>#REF!</v>
      </c>
      <c r="I241" s="205">
        <f t="shared" ca="1" si="7"/>
        <v>44361</v>
      </c>
      <c r="J241" s="126">
        <v>3</v>
      </c>
      <c r="K241" s="126" t="b">
        <v>1</v>
      </c>
      <c r="L241" s="126" t="s">
        <v>4009</v>
      </c>
      <c r="M241" s="126" t="b">
        <v>1</v>
      </c>
      <c r="N241" s="126" t="s">
        <v>3687</v>
      </c>
      <c r="O241" s="309" t="e">
        <f>LEFT(TPG!#REF!,19)&amp;"."&amp;TPGCR!F241</f>
        <v>#REF!</v>
      </c>
      <c r="P241" s="312" t="e">
        <f>TPG!#REF!</f>
        <v>#REF!</v>
      </c>
      <c r="Q241" s="126" t="b">
        <v>1</v>
      </c>
      <c r="R241" s="126" t="b">
        <v>1</v>
      </c>
      <c r="S241" s="126" t="b">
        <v>1</v>
      </c>
    </row>
    <row r="242" spans="1:19" hidden="1" x14ac:dyDescent="0.25">
      <c r="A242" s="126" t="s">
        <v>4008</v>
      </c>
      <c r="B242" s="200">
        <v>1</v>
      </c>
      <c r="C242" s="126">
        <v>2</v>
      </c>
      <c r="D242" s="308" t="e">
        <f>TPG!#REF!</f>
        <v>#REF!</v>
      </c>
      <c r="E242" s="126" t="b">
        <v>1</v>
      </c>
      <c r="F242" s="309" t="e">
        <f>RIGHT(TPG!#REF!,4)&amp;"."&amp;TPG!#REF!&amp;"."&amp;TPG!#REF!&amp;"."&amp;TPGPAY!$C$5</f>
        <v>#REF!</v>
      </c>
      <c r="G242" s="310">
        <f t="shared" ca="1" si="6"/>
        <v>44361</v>
      </c>
      <c r="H242" s="311" t="e">
        <f>IF(TPG!#REF!&gt;0,0,-TPG!#REF!)</f>
        <v>#REF!</v>
      </c>
      <c r="I242" s="205">
        <f t="shared" ca="1" si="7"/>
        <v>44361</v>
      </c>
      <c r="J242" s="126">
        <v>3</v>
      </c>
      <c r="K242" s="126" t="b">
        <v>1</v>
      </c>
      <c r="L242" s="126" t="s">
        <v>4009</v>
      </c>
      <c r="M242" s="126" t="b">
        <v>1</v>
      </c>
      <c r="N242" s="126" t="s">
        <v>3687</v>
      </c>
      <c r="O242" s="309" t="e">
        <f>LEFT(TPG!#REF!,19)&amp;"."&amp;TPGCR!F242</f>
        <v>#REF!</v>
      </c>
      <c r="P242" s="312" t="e">
        <f>TPG!#REF!</f>
        <v>#REF!</v>
      </c>
      <c r="Q242" s="126" t="b">
        <v>1</v>
      </c>
      <c r="R242" s="126" t="b">
        <v>1</v>
      </c>
      <c r="S242" s="126" t="b">
        <v>1</v>
      </c>
    </row>
    <row r="243" spans="1:19" hidden="1" x14ac:dyDescent="0.25">
      <c r="A243" s="126" t="s">
        <v>4008</v>
      </c>
      <c r="B243" s="200">
        <v>1</v>
      </c>
      <c r="C243" s="126">
        <v>2</v>
      </c>
      <c r="D243" s="308" t="e">
        <f>TPG!#REF!</f>
        <v>#REF!</v>
      </c>
      <c r="E243" s="126" t="b">
        <v>1</v>
      </c>
      <c r="F243" s="309" t="e">
        <f>RIGHT(TPG!#REF!,4)&amp;"."&amp;TPG!#REF!&amp;"."&amp;TPG!#REF!&amp;"."&amp;TPGPAY!$C$5</f>
        <v>#REF!</v>
      </c>
      <c r="G243" s="310">
        <f t="shared" ca="1" si="6"/>
        <v>44361</v>
      </c>
      <c r="H243" s="311" t="e">
        <f>IF(TPG!#REF!&gt;0,0,-TPG!#REF!)</f>
        <v>#REF!</v>
      </c>
      <c r="I243" s="205">
        <f t="shared" ca="1" si="7"/>
        <v>44361</v>
      </c>
      <c r="J243" s="126">
        <v>3</v>
      </c>
      <c r="K243" s="126" t="b">
        <v>1</v>
      </c>
      <c r="L243" s="126" t="s">
        <v>4009</v>
      </c>
      <c r="M243" s="126" t="b">
        <v>1</v>
      </c>
      <c r="N243" s="126" t="s">
        <v>3687</v>
      </c>
      <c r="O243" s="309" t="e">
        <f>LEFT(TPG!#REF!,19)&amp;"."&amp;TPGCR!F243</f>
        <v>#REF!</v>
      </c>
      <c r="P243" s="312" t="e">
        <f>TPG!#REF!</f>
        <v>#REF!</v>
      </c>
      <c r="Q243" s="126" t="b">
        <v>1</v>
      </c>
      <c r="R243" s="126" t="b">
        <v>1</v>
      </c>
      <c r="S243" s="126" t="b">
        <v>1</v>
      </c>
    </row>
    <row r="244" spans="1:19" hidden="1" x14ac:dyDescent="0.25">
      <c r="A244" s="126" t="s">
        <v>4008</v>
      </c>
      <c r="B244" s="200">
        <v>1</v>
      </c>
      <c r="C244" s="126">
        <v>2</v>
      </c>
      <c r="D244" s="308" t="e">
        <f>TPG!#REF!</f>
        <v>#REF!</v>
      </c>
      <c r="E244" s="126" t="b">
        <v>1</v>
      </c>
      <c r="F244" s="309" t="e">
        <f>RIGHT(TPG!#REF!,4)&amp;"."&amp;TPG!#REF!&amp;"."&amp;TPG!#REF!&amp;"."&amp;TPGPAY!$C$5</f>
        <v>#REF!</v>
      </c>
      <c r="G244" s="310">
        <f t="shared" ca="1" si="6"/>
        <v>44361</v>
      </c>
      <c r="H244" s="311" t="e">
        <f>IF(TPG!#REF!&gt;0,0,-TPG!#REF!)</f>
        <v>#REF!</v>
      </c>
      <c r="I244" s="205">
        <f t="shared" ca="1" si="7"/>
        <v>44361</v>
      </c>
      <c r="J244" s="126">
        <v>3</v>
      </c>
      <c r="K244" s="126" t="b">
        <v>1</v>
      </c>
      <c r="L244" s="126" t="s">
        <v>4009</v>
      </c>
      <c r="M244" s="126" t="b">
        <v>1</v>
      </c>
      <c r="N244" s="126" t="s">
        <v>3687</v>
      </c>
      <c r="O244" s="309" t="e">
        <f>LEFT(TPG!#REF!,19)&amp;"."&amp;TPGCR!F244</f>
        <v>#REF!</v>
      </c>
      <c r="P244" s="312" t="e">
        <f>TPG!#REF!</f>
        <v>#REF!</v>
      </c>
      <c r="Q244" s="126" t="b">
        <v>1</v>
      </c>
      <c r="R244" s="126" t="b">
        <v>1</v>
      </c>
      <c r="S244" s="126" t="b">
        <v>1</v>
      </c>
    </row>
    <row r="245" spans="1:19" hidden="1" x14ac:dyDescent="0.25">
      <c r="A245" s="126" t="s">
        <v>4008</v>
      </c>
      <c r="B245" s="200">
        <v>1</v>
      </c>
      <c r="C245" s="126">
        <v>2</v>
      </c>
      <c r="D245" s="308" t="e">
        <f>TPG!#REF!</f>
        <v>#REF!</v>
      </c>
      <c r="E245" s="126" t="b">
        <v>1</v>
      </c>
      <c r="F245" s="309" t="e">
        <f>RIGHT(TPG!#REF!,4)&amp;"."&amp;TPG!#REF!&amp;"."&amp;TPG!#REF!&amp;"."&amp;TPGPAY!$C$5</f>
        <v>#REF!</v>
      </c>
      <c r="G245" s="310">
        <f t="shared" ca="1" si="6"/>
        <v>44361</v>
      </c>
      <c r="H245" s="311" t="e">
        <f>IF(TPG!#REF!&gt;0,0,-TPG!#REF!)</f>
        <v>#REF!</v>
      </c>
      <c r="I245" s="205">
        <f t="shared" ca="1" si="7"/>
        <v>44361</v>
      </c>
      <c r="J245" s="126">
        <v>3</v>
      </c>
      <c r="K245" s="126" t="b">
        <v>1</v>
      </c>
      <c r="L245" s="126" t="s">
        <v>4009</v>
      </c>
      <c r="M245" s="126" t="b">
        <v>1</v>
      </c>
      <c r="N245" s="126" t="s">
        <v>3687</v>
      </c>
      <c r="O245" s="309" t="e">
        <f>LEFT(TPG!#REF!,19)&amp;"."&amp;TPGCR!F245</f>
        <v>#REF!</v>
      </c>
      <c r="P245" s="312" t="e">
        <f>TPG!#REF!</f>
        <v>#REF!</v>
      </c>
      <c r="Q245" s="126" t="b">
        <v>1</v>
      </c>
      <c r="R245" s="126" t="b">
        <v>1</v>
      </c>
      <c r="S245" s="126" t="b">
        <v>1</v>
      </c>
    </row>
    <row r="246" spans="1:19" hidden="1" x14ac:dyDescent="0.25">
      <c r="A246" s="126" t="s">
        <v>4008</v>
      </c>
      <c r="B246" s="200">
        <v>1</v>
      </c>
      <c r="C246" s="126">
        <v>2</v>
      </c>
      <c r="D246" s="308" t="e">
        <f>TPG!#REF!</f>
        <v>#REF!</v>
      </c>
      <c r="E246" s="126" t="b">
        <v>1</v>
      </c>
      <c r="F246" s="309" t="e">
        <f>RIGHT(TPG!#REF!,4)&amp;"."&amp;TPG!#REF!&amp;"."&amp;TPG!#REF!&amp;"."&amp;TPGPAY!$C$5</f>
        <v>#REF!</v>
      </c>
      <c r="G246" s="310">
        <f t="shared" ca="1" si="6"/>
        <v>44361</v>
      </c>
      <c r="H246" s="311" t="e">
        <f>IF(TPG!#REF!&gt;0,0,-TPG!#REF!)</f>
        <v>#REF!</v>
      </c>
      <c r="I246" s="205">
        <f t="shared" ca="1" si="7"/>
        <v>44361</v>
      </c>
      <c r="J246" s="126">
        <v>3</v>
      </c>
      <c r="K246" s="126" t="b">
        <v>1</v>
      </c>
      <c r="L246" s="126" t="s">
        <v>4009</v>
      </c>
      <c r="M246" s="126" t="b">
        <v>1</v>
      </c>
      <c r="N246" s="126" t="s">
        <v>3687</v>
      </c>
      <c r="O246" s="309" t="e">
        <f>LEFT(TPG!#REF!,19)&amp;"."&amp;TPGCR!F246</f>
        <v>#REF!</v>
      </c>
      <c r="P246" s="312" t="e">
        <f>TPG!#REF!</f>
        <v>#REF!</v>
      </c>
      <c r="Q246" s="126" t="b">
        <v>1</v>
      </c>
      <c r="R246" s="126" t="b">
        <v>1</v>
      </c>
      <c r="S246" s="126" t="b">
        <v>1</v>
      </c>
    </row>
    <row r="247" spans="1:19" hidden="1" x14ac:dyDescent="0.25">
      <c r="A247" s="126" t="s">
        <v>4008</v>
      </c>
      <c r="B247" s="200">
        <v>1</v>
      </c>
      <c r="C247" s="126">
        <v>2</v>
      </c>
      <c r="D247" s="308" t="e">
        <f>TPG!#REF!</f>
        <v>#REF!</v>
      </c>
      <c r="E247" s="126" t="b">
        <v>1</v>
      </c>
      <c r="F247" s="309" t="e">
        <f>RIGHT(TPG!#REF!,4)&amp;"."&amp;TPG!#REF!&amp;"."&amp;TPG!#REF!&amp;"."&amp;TPGPAY!$C$5</f>
        <v>#REF!</v>
      </c>
      <c r="G247" s="310">
        <f t="shared" ca="1" si="6"/>
        <v>44361</v>
      </c>
      <c r="H247" s="311" t="e">
        <f>IF(TPG!#REF!&gt;0,0,-TPG!#REF!)</f>
        <v>#REF!</v>
      </c>
      <c r="I247" s="205">
        <f t="shared" ca="1" si="7"/>
        <v>44361</v>
      </c>
      <c r="J247" s="126">
        <v>3</v>
      </c>
      <c r="K247" s="126" t="b">
        <v>1</v>
      </c>
      <c r="L247" s="126" t="s">
        <v>4009</v>
      </c>
      <c r="M247" s="126" t="b">
        <v>1</v>
      </c>
      <c r="N247" s="126" t="s">
        <v>3687</v>
      </c>
      <c r="O247" s="309" t="e">
        <f>LEFT(TPG!#REF!,19)&amp;"."&amp;TPGCR!F247</f>
        <v>#REF!</v>
      </c>
      <c r="P247" s="312" t="e">
        <f>TPG!#REF!</f>
        <v>#REF!</v>
      </c>
      <c r="Q247" s="126" t="b">
        <v>1</v>
      </c>
      <c r="R247" s="126" t="b">
        <v>1</v>
      </c>
      <c r="S247" s="126" t="b">
        <v>1</v>
      </c>
    </row>
    <row r="248" spans="1:19" hidden="1" x14ac:dyDescent="0.25">
      <c r="A248" s="126" t="s">
        <v>4008</v>
      </c>
      <c r="B248" s="200">
        <v>1</v>
      </c>
      <c r="C248" s="126">
        <v>2</v>
      </c>
      <c r="D248" s="308" t="e">
        <f>TPG!#REF!</f>
        <v>#REF!</v>
      </c>
      <c r="E248" s="126" t="b">
        <v>1</v>
      </c>
      <c r="F248" s="309" t="e">
        <f>RIGHT(TPG!#REF!,4)&amp;"."&amp;TPG!#REF!&amp;"."&amp;TPG!#REF!&amp;"."&amp;TPGPAY!$C$5</f>
        <v>#REF!</v>
      </c>
      <c r="G248" s="310">
        <f t="shared" ca="1" si="6"/>
        <v>44361</v>
      </c>
      <c r="H248" s="311" t="e">
        <f>IF(TPG!#REF!&gt;0,0,-TPG!#REF!)</f>
        <v>#REF!</v>
      </c>
      <c r="I248" s="205">
        <f t="shared" ca="1" si="7"/>
        <v>44361</v>
      </c>
      <c r="J248" s="126">
        <v>3</v>
      </c>
      <c r="K248" s="126" t="b">
        <v>1</v>
      </c>
      <c r="L248" s="126" t="s">
        <v>4009</v>
      </c>
      <c r="M248" s="126" t="b">
        <v>1</v>
      </c>
      <c r="N248" s="126" t="s">
        <v>3687</v>
      </c>
      <c r="O248" s="309" t="e">
        <f>LEFT(TPG!#REF!,19)&amp;"."&amp;TPGCR!F248</f>
        <v>#REF!</v>
      </c>
      <c r="P248" s="312" t="e">
        <f>TPG!#REF!</f>
        <v>#REF!</v>
      </c>
      <c r="Q248" s="126" t="b">
        <v>1</v>
      </c>
      <c r="R248" s="126" t="b">
        <v>1</v>
      </c>
      <c r="S248" s="126" t="b">
        <v>1</v>
      </c>
    </row>
    <row r="249" spans="1:19" hidden="1" x14ac:dyDescent="0.25">
      <c r="A249" s="126" t="s">
        <v>4008</v>
      </c>
      <c r="B249" s="200">
        <v>1</v>
      </c>
      <c r="C249" s="126">
        <v>2</v>
      </c>
      <c r="D249" s="308" t="e">
        <f>TPG!#REF!</f>
        <v>#REF!</v>
      </c>
      <c r="E249" s="126" t="b">
        <v>1</v>
      </c>
      <c r="F249" s="309" t="e">
        <f>RIGHT(TPG!#REF!,4)&amp;"."&amp;TPG!#REF!&amp;"."&amp;TPG!#REF!&amp;"."&amp;TPGPAY!$C$5</f>
        <v>#REF!</v>
      </c>
      <c r="G249" s="310">
        <f t="shared" ca="1" si="6"/>
        <v>44361</v>
      </c>
      <c r="H249" s="311" t="e">
        <f>IF(TPG!#REF!&gt;0,0,-TPG!#REF!)</f>
        <v>#REF!</v>
      </c>
      <c r="I249" s="205">
        <f t="shared" ca="1" si="7"/>
        <v>44361</v>
      </c>
      <c r="J249" s="126">
        <v>3</v>
      </c>
      <c r="K249" s="126" t="b">
        <v>1</v>
      </c>
      <c r="L249" s="126" t="s">
        <v>4009</v>
      </c>
      <c r="M249" s="126" t="b">
        <v>1</v>
      </c>
      <c r="N249" s="126" t="s">
        <v>3687</v>
      </c>
      <c r="O249" s="309" t="e">
        <f>LEFT(TPG!#REF!,19)&amp;"."&amp;TPGCR!F249</f>
        <v>#REF!</v>
      </c>
      <c r="P249" s="312" t="e">
        <f>TPG!#REF!</f>
        <v>#REF!</v>
      </c>
      <c r="Q249" s="126" t="b">
        <v>1</v>
      </c>
      <c r="R249" s="126" t="b">
        <v>1</v>
      </c>
      <c r="S249" s="126" t="b">
        <v>1</v>
      </c>
    </row>
    <row r="250" spans="1:19" hidden="1" x14ac:dyDescent="0.25">
      <c r="A250" s="126" t="s">
        <v>4008</v>
      </c>
      <c r="B250" s="200">
        <v>1</v>
      </c>
      <c r="C250" s="126">
        <v>2</v>
      </c>
      <c r="D250" s="308" t="e">
        <f>TPG!#REF!</f>
        <v>#REF!</v>
      </c>
      <c r="E250" s="126" t="b">
        <v>1</v>
      </c>
      <c r="F250" s="309" t="e">
        <f>RIGHT(TPG!#REF!,4)&amp;"."&amp;TPG!#REF!&amp;"."&amp;TPG!#REF!&amp;"."&amp;TPGPAY!$C$5</f>
        <v>#REF!</v>
      </c>
      <c r="G250" s="310">
        <f t="shared" ca="1" si="6"/>
        <v>44361</v>
      </c>
      <c r="H250" s="311" t="e">
        <f>IF(TPG!#REF!&gt;0,0,-TPG!#REF!)</f>
        <v>#REF!</v>
      </c>
      <c r="I250" s="205">
        <f t="shared" ca="1" si="7"/>
        <v>44361</v>
      </c>
      <c r="J250" s="126">
        <v>3</v>
      </c>
      <c r="K250" s="126" t="b">
        <v>1</v>
      </c>
      <c r="L250" s="126" t="s">
        <v>4009</v>
      </c>
      <c r="M250" s="126" t="b">
        <v>1</v>
      </c>
      <c r="N250" s="126" t="s">
        <v>3687</v>
      </c>
      <c r="O250" s="309" t="e">
        <f>LEFT(TPG!#REF!,19)&amp;"."&amp;TPGCR!F250</f>
        <v>#REF!</v>
      </c>
      <c r="P250" s="312" t="e">
        <f>TPG!#REF!</f>
        <v>#REF!</v>
      </c>
      <c r="Q250" s="126" t="b">
        <v>1</v>
      </c>
      <c r="R250" s="126" t="b">
        <v>1</v>
      </c>
      <c r="S250" s="126" t="b">
        <v>1</v>
      </c>
    </row>
    <row r="251" spans="1:19" hidden="1" x14ac:dyDescent="0.25">
      <c r="A251" s="126" t="s">
        <v>4008</v>
      </c>
      <c r="B251" s="200">
        <v>1</v>
      </c>
      <c r="C251" s="126">
        <v>2</v>
      </c>
      <c r="D251" s="308" t="e">
        <f>TPG!#REF!</f>
        <v>#REF!</v>
      </c>
      <c r="E251" s="126" t="b">
        <v>1</v>
      </c>
      <c r="F251" s="309" t="e">
        <f>RIGHT(TPG!#REF!,4)&amp;"."&amp;TPG!#REF!&amp;"."&amp;TPG!#REF!&amp;"."&amp;TPGPAY!$C$5</f>
        <v>#REF!</v>
      </c>
      <c r="G251" s="310">
        <f t="shared" ca="1" si="6"/>
        <v>44361</v>
      </c>
      <c r="H251" s="311" t="e">
        <f>IF(TPG!#REF!&gt;0,0,-TPG!#REF!)</f>
        <v>#REF!</v>
      </c>
      <c r="I251" s="205">
        <f t="shared" ca="1" si="7"/>
        <v>44361</v>
      </c>
      <c r="J251" s="126">
        <v>3</v>
      </c>
      <c r="K251" s="126" t="b">
        <v>1</v>
      </c>
      <c r="L251" s="126" t="s">
        <v>4009</v>
      </c>
      <c r="M251" s="126" t="b">
        <v>1</v>
      </c>
      <c r="N251" s="126" t="s">
        <v>3687</v>
      </c>
      <c r="O251" s="309" t="e">
        <f>LEFT(TPG!#REF!,19)&amp;"."&amp;TPGCR!F251</f>
        <v>#REF!</v>
      </c>
      <c r="P251" s="312" t="e">
        <f>TPG!#REF!</f>
        <v>#REF!</v>
      </c>
      <c r="Q251" s="126" t="b">
        <v>1</v>
      </c>
      <c r="R251" s="126" t="b">
        <v>1</v>
      </c>
      <c r="S251" s="126" t="b">
        <v>1</v>
      </c>
    </row>
    <row r="252" spans="1:19" hidden="1" x14ac:dyDescent="0.25">
      <c r="A252" s="126" t="s">
        <v>4008</v>
      </c>
      <c r="B252" s="200">
        <v>1</v>
      </c>
      <c r="C252" s="126">
        <v>2</v>
      </c>
      <c r="D252" s="308" t="e">
        <f>TPG!#REF!</f>
        <v>#REF!</v>
      </c>
      <c r="E252" s="126" t="b">
        <v>1</v>
      </c>
      <c r="F252" s="309" t="e">
        <f>RIGHT(TPG!#REF!,4)&amp;"."&amp;TPG!#REF!&amp;"."&amp;TPG!#REF!&amp;"."&amp;TPGPAY!$C$5</f>
        <v>#REF!</v>
      </c>
      <c r="G252" s="310">
        <f t="shared" ca="1" si="6"/>
        <v>44361</v>
      </c>
      <c r="H252" s="311" t="e">
        <f>IF(TPG!#REF!&gt;0,0,-TPG!#REF!)</f>
        <v>#REF!</v>
      </c>
      <c r="I252" s="205">
        <f t="shared" ca="1" si="7"/>
        <v>44361</v>
      </c>
      <c r="J252" s="126">
        <v>3</v>
      </c>
      <c r="K252" s="126" t="b">
        <v>1</v>
      </c>
      <c r="L252" s="126" t="s">
        <v>4009</v>
      </c>
      <c r="M252" s="126" t="b">
        <v>1</v>
      </c>
      <c r="N252" s="126" t="s">
        <v>3687</v>
      </c>
      <c r="O252" s="309" t="e">
        <f>LEFT(TPG!#REF!,19)&amp;"."&amp;TPGCR!F252</f>
        <v>#REF!</v>
      </c>
      <c r="P252" s="312" t="e">
        <f>TPG!#REF!</f>
        <v>#REF!</v>
      </c>
      <c r="Q252" s="126" t="b">
        <v>1</v>
      </c>
      <c r="R252" s="126" t="b">
        <v>1</v>
      </c>
      <c r="S252" s="126" t="b">
        <v>1</v>
      </c>
    </row>
    <row r="253" spans="1:19" hidden="1" x14ac:dyDescent="0.25">
      <c r="A253" s="126" t="s">
        <v>4008</v>
      </c>
      <c r="B253" s="200">
        <v>1</v>
      </c>
      <c r="C253" s="126">
        <v>2</v>
      </c>
      <c r="D253" s="308" t="e">
        <f>TPG!#REF!</f>
        <v>#REF!</v>
      </c>
      <c r="E253" s="126" t="b">
        <v>1</v>
      </c>
      <c r="F253" s="309" t="e">
        <f>RIGHT(TPG!#REF!,4)&amp;"."&amp;TPG!#REF!&amp;"."&amp;TPG!#REF!&amp;"."&amp;TPGPAY!$C$5</f>
        <v>#REF!</v>
      </c>
      <c r="G253" s="310">
        <f t="shared" ca="1" si="6"/>
        <v>44361</v>
      </c>
      <c r="H253" s="311" t="e">
        <f>IF(TPG!#REF!&gt;0,0,-TPG!#REF!)</f>
        <v>#REF!</v>
      </c>
      <c r="I253" s="205">
        <f t="shared" ca="1" si="7"/>
        <v>44361</v>
      </c>
      <c r="J253" s="126">
        <v>3</v>
      </c>
      <c r="K253" s="126" t="b">
        <v>1</v>
      </c>
      <c r="L253" s="126" t="s">
        <v>4009</v>
      </c>
      <c r="M253" s="126" t="b">
        <v>1</v>
      </c>
      <c r="N253" s="126" t="s">
        <v>3687</v>
      </c>
      <c r="O253" s="309" t="e">
        <f>LEFT(TPG!#REF!,19)&amp;"."&amp;TPGCR!F253</f>
        <v>#REF!</v>
      </c>
      <c r="P253" s="312" t="e">
        <f>TPG!#REF!</f>
        <v>#REF!</v>
      </c>
      <c r="Q253" s="126" t="b">
        <v>1</v>
      </c>
      <c r="R253" s="126" t="b">
        <v>1</v>
      </c>
      <c r="S253" s="126" t="b">
        <v>1</v>
      </c>
    </row>
    <row r="254" spans="1:19" hidden="1" x14ac:dyDescent="0.25">
      <c r="A254" s="126" t="s">
        <v>4008</v>
      </c>
      <c r="B254" s="200">
        <v>1</v>
      </c>
      <c r="C254" s="126">
        <v>2</v>
      </c>
      <c r="D254" s="308" t="e">
        <f>TPG!#REF!</f>
        <v>#REF!</v>
      </c>
      <c r="E254" s="126" t="b">
        <v>1</v>
      </c>
      <c r="F254" s="309" t="e">
        <f>RIGHT(TPG!#REF!,4)&amp;"."&amp;TPG!#REF!&amp;"."&amp;TPG!#REF!&amp;"."&amp;TPGPAY!$C$5</f>
        <v>#REF!</v>
      </c>
      <c r="G254" s="310">
        <f t="shared" ca="1" si="6"/>
        <v>44361</v>
      </c>
      <c r="H254" s="311" t="e">
        <f>IF(TPG!#REF!&gt;0,0,-TPG!#REF!)</f>
        <v>#REF!</v>
      </c>
      <c r="I254" s="205">
        <f t="shared" ca="1" si="7"/>
        <v>44361</v>
      </c>
      <c r="J254" s="126">
        <v>3</v>
      </c>
      <c r="K254" s="126" t="b">
        <v>1</v>
      </c>
      <c r="L254" s="126" t="s">
        <v>4009</v>
      </c>
      <c r="M254" s="126" t="b">
        <v>1</v>
      </c>
      <c r="N254" s="126" t="s">
        <v>3687</v>
      </c>
      <c r="O254" s="309" t="e">
        <f>LEFT(TPG!#REF!,19)&amp;"."&amp;TPGCR!F254</f>
        <v>#REF!</v>
      </c>
      <c r="P254" s="312" t="e">
        <f>TPG!#REF!</f>
        <v>#REF!</v>
      </c>
      <c r="Q254" s="126" t="b">
        <v>1</v>
      </c>
      <c r="R254" s="126" t="b">
        <v>1</v>
      </c>
      <c r="S254" s="126" t="b">
        <v>1</v>
      </c>
    </row>
    <row r="255" spans="1:19" hidden="1" x14ac:dyDescent="0.25">
      <c r="A255" s="126" t="s">
        <v>4008</v>
      </c>
      <c r="B255" s="200">
        <v>1</v>
      </c>
      <c r="C255" s="126">
        <v>2</v>
      </c>
      <c r="D255" s="308" t="e">
        <f>TPG!#REF!</f>
        <v>#REF!</v>
      </c>
      <c r="E255" s="126" t="b">
        <v>1</v>
      </c>
      <c r="F255" s="309" t="e">
        <f>RIGHT(TPG!#REF!,4)&amp;"."&amp;TPG!#REF!&amp;"."&amp;TPG!#REF!&amp;"."&amp;TPGPAY!$C$5</f>
        <v>#REF!</v>
      </c>
      <c r="G255" s="310">
        <f t="shared" ca="1" si="6"/>
        <v>44361</v>
      </c>
      <c r="H255" s="311" t="e">
        <f>IF(TPG!#REF!&gt;0,0,-TPG!#REF!)</f>
        <v>#REF!</v>
      </c>
      <c r="I255" s="205">
        <f t="shared" ca="1" si="7"/>
        <v>44361</v>
      </c>
      <c r="J255" s="126">
        <v>3</v>
      </c>
      <c r="K255" s="126" t="b">
        <v>1</v>
      </c>
      <c r="L255" s="126" t="s">
        <v>4009</v>
      </c>
      <c r="M255" s="126" t="b">
        <v>1</v>
      </c>
      <c r="N255" s="126" t="s">
        <v>3687</v>
      </c>
      <c r="O255" s="309" t="e">
        <f>LEFT(TPG!#REF!,19)&amp;"."&amp;TPGCR!F255</f>
        <v>#REF!</v>
      </c>
      <c r="P255" s="312" t="e">
        <f>TPG!#REF!</f>
        <v>#REF!</v>
      </c>
      <c r="Q255" s="126" t="b">
        <v>1</v>
      </c>
      <c r="R255" s="126" t="b">
        <v>1</v>
      </c>
      <c r="S255" s="126" t="b">
        <v>1</v>
      </c>
    </row>
    <row r="256" spans="1:19" hidden="1" x14ac:dyDescent="0.25">
      <c r="A256" s="126" t="s">
        <v>4008</v>
      </c>
      <c r="B256" s="200">
        <v>1</v>
      </c>
      <c r="C256" s="126">
        <v>2</v>
      </c>
      <c r="D256" s="308" t="e">
        <f>TPG!#REF!</f>
        <v>#REF!</v>
      </c>
      <c r="E256" s="126" t="b">
        <v>1</v>
      </c>
      <c r="F256" s="309" t="e">
        <f>RIGHT(TPG!#REF!,4)&amp;"."&amp;TPG!#REF!&amp;"."&amp;TPG!#REF!&amp;"."&amp;TPGPAY!$C$5</f>
        <v>#REF!</v>
      </c>
      <c r="G256" s="310">
        <f t="shared" ca="1" si="6"/>
        <v>44361</v>
      </c>
      <c r="H256" s="311" t="e">
        <f>IF(TPG!#REF!&gt;0,0,-TPG!#REF!)</f>
        <v>#REF!</v>
      </c>
      <c r="I256" s="205">
        <f t="shared" ca="1" si="7"/>
        <v>44361</v>
      </c>
      <c r="J256" s="126">
        <v>3</v>
      </c>
      <c r="K256" s="126" t="b">
        <v>1</v>
      </c>
      <c r="L256" s="126" t="s">
        <v>4009</v>
      </c>
      <c r="M256" s="126" t="b">
        <v>1</v>
      </c>
      <c r="N256" s="126" t="s">
        <v>3687</v>
      </c>
      <c r="O256" s="309" t="e">
        <f>LEFT(TPG!#REF!,19)&amp;"."&amp;TPGCR!F256</f>
        <v>#REF!</v>
      </c>
      <c r="P256" s="312" t="e">
        <f>TPG!#REF!</f>
        <v>#REF!</v>
      </c>
      <c r="Q256" s="126" t="b">
        <v>1</v>
      </c>
      <c r="R256" s="126" t="b">
        <v>1</v>
      </c>
      <c r="S256" s="126" t="b">
        <v>1</v>
      </c>
    </row>
    <row r="257" spans="1:19" hidden="1" x14ac:dyDescent="0.25">
      <c r="A257" s="126" t="s">
        <v>4008</v>
      </c>
      <c r="B257" s="200">
        <v>1</v>
      </c>
      <c r="C257" s="126">
        <v>2</v>
      </c>
      <c r="D257" s="308" t="e">
        <f>TPG!#REF!</f>
        <v>#REF!</v>
      </c>
      <c r="E257" s="126" t="b">
        <v>1</v>
      </c>
      <c r="F257" s="309" t="e">
        <f>RIGHT(TPG!#REF!,4)&amp;"."&amp;TPG!#REF!&amp;"."&amp;TPG!#REF!&amp;"."&amp;TPGPAY!$C$5</f>
        <v>#REF!</v>
      </c>
      <c r="G257" s="310">
        <f t="shared" ca="1" si="6"/>
        <v>44361</v>
      </c>
      <c r="H257" s="311" t="e">
        <f>IF(TPG!#REF!&gt;0,0,-TPG!#REF!)</f>
        <v>#REF!</v>
      </c>
      <c r="I257" s="205">
        <f t="shared" ca="1" si="7"/>
        <v>44361</v>
      </c>
      <c r="J257" s="126">
        <v>3</v>
      </c>
      <c r="K257" s="126" t="b">
        <v>1</v>
      </c>
      <c r="L257" s="126" t="s">
        <v>4009</v>
      </c>
      <c r="M257" s="126" t="b">
        <v>1</v>
      </c>
      <c r="N257" s="126" t="s">
        <v>3687</v>
      </c>
      <c r="O257" s="309" t="e">
        <f>LEFT(TPG!#REF!,19)&amp;"."&amp;TPGCR!F257</f>
        <v>#REF!</v>
      </c>
      <c r="P257" s="312" t="e">
        <f>TPG!#REF!</f>
        <v>#REF!</v>
      </c>
      <c r="Q257" s="126" t="b">
        <v>1</v>
      </c>
      <c r="R257" s="126" t="b">
        <v>1</v>
      </c>
      <c r="S257" s="126" t="b">
        <v>1</v>
      </c>
    </row>
    <row r="258" spans="1:19" hidden="1" x14ac:dyDescent="0.25">
      <c r="A258" s="126" t="s">
        <v>4008</v>
      </c>
      <c r="B258" s="200">
        <v>1</v>
      </c>
      <c r="C258" s="126">
        <v>2</v>
      </c>
      <c r="D258" s="308" t="e">
        <f>TPG!#REF!</f>
        <v>#REF!</v>
      </c>
      <c r="E258" s="126" t="b">
        <v>1</v>
      </c>
      <c r="F258" s="309" t="e">
        <f>RIGHT(TPG!#REF!,4)&amp;"."&amp;TPG!#REF!&amp;"."&amp;TPG!#REF!&amp;"."&amp;TPGPAY!$C$5</f>
        <v>#REF!</v>
      </c>
      <c r="G258" s="310">
        <f t="shared" ca="1" si="6"/>
        <v>44361</v>
      </c>
      <c r="H258" s="311" t="e">
        <f>IF(TPG!#REF!&gt;0,0,-TPG!#REF!)</f>
        <v>#REF!</v>
      </c>
      <c r="I258" s="205">
        <f t="shared" ca="1" si="7"/>
        <v>44361</v>
      </c>
      <c r="J258" s="126">
        <v>3</v>
      </c>
      <c r="K258" s="126" t="b">
        <v>1</v>
      </c>
      <c r="L258" s="126" t="s">
        <v>4009</v>
      </c>
      <c r="M258" s="126" t="b">
        <v>1</v>
      </c>
      <c r="N258" s="126" t="s">
        <v>3687</v>
      </c>
      <c r="O258" s="309" t="e">
        <f>LEFT(TPG!#REF!,19)&amp;"."&amp;TPGCR!F258</f>
        <v>#REF!</v>
      </c>
      <c r="P258" s="312" t="e">
        <f>TPG!#REF!</f>
        <v>#REF!</v>
      </c>
      <c r="Q258" s="126" t="b">
        <v>1</v>
      </c>
      <c r="R258" s="126" t="b">
        <v>1</v>
      </c>
      <c r="S258" s="126" t="b">
        <v>1</v>
      </c>
    </row>
    <row r="259" spans="1:19" hidden="1" x14ac:dyDescent="0.25">
      <c r="A259" s="126" t="s">
        <v>4008</v>
      </c>
      <c r="B259" s="200">
        <v>1</v>
      </c>
      <c r="C259" s="126">
        <v>2</v>
      </c>
      <c r="D259" s="308" t="e">
        <f>TPG!#REF!</f>
        <v>#REF!</v>
      </c>
      <c r="E259" s="126" t="b">
        <v>1</v>
      </c>
      <c r="F259" s="309" t="e">
        <f>RIGHT(TPG!#REF!,4)&amp;"."&amp;TPG!#REF!&amp;"."&amp;TPG!#REF!&amp;"."&amp;TPGPAY!$C$5</f>
        <v>#REF!</v>
      </c>
      <c r="G259" s="310">
        <f t="shared" ca="1" si="6"/>
        <v>44361</v>
      </c>
      <c r="H259" s="311" t="e">
        <f>IF(TPG!#REF!&gt;0,0,-TPG!#REF!)</f>
        <v>#REF!</v>
      </c>
      <c r="I259" s="205">
        <f t="shared" ca="1" si="7"/>
        <v>44361</v>
      </c>
      <c r="J259" s="126">
        <v>3</v>
      </c>
      <c r="K259" s="126" t="b">
        <v>1</v>
      </c>
      <c r="L259" s="126" t="s">
        <v>4009</v>
      </c>
      <c r="M259" s="126" t="b">
        <v>1</v>
      </c>
      <c r="N259" s="126" t="s">
        <v>3687</v>
      </c>
      <c r="O259" s="309" t="e">
        <f>LEFT(TPG!#REF!,19)&amp;"."&amp;TPGCR!F259</f>
        <v>#REF!</v>
      </c>
      <c r="P259" s="312" t="e">
        <f>TPG!#REF!</f>
        <v>#REF!</v>
      </c>
      <c r="Q259" s="126" t="b">
        <v>1</v>
      </c>
      <c r="R259" s="126" t="b">
        <v>1</v>
      </c>
      <c r="S259" s="126" t="b">
        <v>1</v>
      </c>
    </row>
    <row r="260" spans="1:19" hidden="1" x14ac:dyDescent="0.25">
      <c r="A260" s="126" t="s">
        <v>4008</v>
      </c>
      <c r="B260" s="200">
        <v>1</v>
      </c>
      <c r="C260" s="126">
        <v>2</v>
      </c>
      <c r="D260" s="308" t="e">
        <f>TPG!#REF!</f>
        <v>#REF!</v>
      </c>
      <c r="E260" s="126" t="b">
        <v>1</v>
      </c>
      <c r="F260" s="309" t="e">
        <f>RIGHT(TPG!#REF!,4)&amp;"."&amp;TPG!#REF!&amp;"."&amp;TPG!#REF!&amp;"."&amp;TPGPAY!$C$5</f>
        <v>#REF!</v>
      </c>
      <c r="G260" s="310">
        <f t="shared" ca="1" si="6"/>
        <v>44361</v>
      </c>
      <c r="H260" s="311" t="e">
        <f>IF(TPG!#REF!&gt;0,0,-TPG!#REF!)</f>
        <v>#REF!</v>
      </c>
      <c r="I260" s="205">
        <f t="shared" ca="1" si="7"/>
        <v>44361</v>
      </c>
      <c r="J260" s="126">
        <v>3</v>
      </c>
      <c r="K260" s="126" t="b">
        <v>1</v>
      </c>
      <c r="L260" s="126" t="s">
        <v>4009</v>
      </c>
      <c r="M260" s="126" t="b">
        <v>1</v>
      </c>
      <c r="N260" s="126" t="s">
        <v>3687</v>
      </c>
      <c r="O260" s="309" t="e">
        <f>LEFT(TPG!#REF!,19)&amp;"."&amp;TPGCR!F260</f>
        <v>#REF!</v>
      </c>
      <c r="P260" s="312" t="e">
        <f>TPG!#REF!</f>
        <v>#REF!</v>
      </c>
      <c r="Q260" s="126" t="b">
        <v>1</v>
      </c>
      <c r="R260" s="126" t="b">
        <v>1</v>
      </c>
      <c r="S260" s="126" t="b">
        <v>1</v>
      </c>
    </row>
    <row r="261" spans="1:19" hidden="1" x14ac:dyDescent="0.25">
      <c r="A261" s="126" t="s">
        <v>4008</v>
      </c>
      <c r="B261" s="200">
        <v>1</v>
      </c>
      <c r="C261" s="126">
        <v>2</v>
      </c>
      <c r="D261" s="308" t="e">
        <f>TPG!#REF!</f>
        <v>#REF!</v>
      </c>
      <c r="E261" s="126" t="b">
        <v>1</v>
      </c>
      <c r="F261" s="309" t="e">
        <f>RIGHT(TPG!#REF!,4)&amp;"."&amp;TPG!#REF!&amp;"."&amp;TPG!#REF!&amp;"."&amp;TPGPAY!$C$5</f>
        <v>#REF!</v>
      </c>
      <c r="G261" s="310">
        <f t="shared" ca="1" si="6"/>
        <v>44361</v>
      </c>
      <c r="H261" s="311" t="e">
        <f>IF(TPG!#REF!&gt;0,0,-TPG!#REF!)</f>
        <v>#REF!</v>
      </c>
      <c r="I261" s="205">
        <f t="shared" ca="1" si="7"/>
        <v>44361</v>
      </c>
      <c r="J261" s="126">
        <v>3</v>
      </c>
      <c r="K261" s="126" t="b">
        <v>1</v>
      </c>
      <c r="L261" s="126" t="s">
        <v>4009</v>
      </c>
      <c r="M261" s="126" t="b">
        <v>1</v>
      </c>
      <c r="N261" s="126" t="s">
        <v>3687</v>
      </c>
      <c r="O261" s="309" t="e">
        <f>LEFT(TPG!#REF!,19)&amp;"."&amp;TPGCR!F261</f>
        <v>#REF!</v>
      </c>
      <c r="P261" s="312" t="e">
        <f>TPG!#REF!</f>
        <v>#REF!</v>
      </c>
      <c r="Q261" s="126" t="b">
        <v>1</v>
      </c>
      <c r="R261" s="126" t="b">
        <v>1</v>
      </c>
      <c r="S261" s="126" t="b">
        <v>1</v>
      </c>
    </row>
    <row r="262" spans="1:19" hidden="1" x14ac:dyDescent="0.25">
      <c r="A262" s="126" t="s">
        <v>4008</v>
      </c>
      <c r="B262" s="200">
        <v>1</v>
      </c>
      <c r="C262" s="126">
        <v>2</v>
      </c>
      <c r="D262" s="308" t="e">
        <f>TPG!#REF!</f>
        <v>#REF!</v>
      </c>
      <c r="E262" s="126" t="b">
        <v>1</v>
      </c>
      <c r="F262" s="309" t="e">
        <f>RIGHT(TPG!#REF!,4)&amp;"."&amp;TPG!#REF!&amp;"."&amp;TPG!#REF!&amp;"."&amp;TPGPAY!$C$5</f>
        <v>#REF!</v>
      </c>
      <c r="G262" s="310">
        <f t="shared" ca="1" si="6"/>
        <v>44361</v>
      </c>
      <c r="H262" s="311" t="e">
        <f>IF(TPG!#REF!&gt;0,0,-TPG!#REF!)</f>
        <v>#REF!</v>
      </c>
      <c r="I262" s="205">
        <f t="shared" ca="1" si="7"/>
        <v>44361</v>
      </c>
      <c r="J262" s="126">
        <v>3</v>
      </c>
      <c r="K262" s="126" t="b">
        <v>1</v>
      </c>
      <c r="L262" s="126" t="s">
        <v>4009</v>
      </c>
      <c r="M262" s="126" t="b">
        <v>1</v>
      </c>
      <c r="N262" s="126" t="s">
        <v>3687</v>
      </c>
      <c r="O262" s="309" t="e">
        <f>LEFT(TPG!#REF!,19)&amp;"."&amp;TPGCR!F262</f>
        <v>#REF!</v>
      </c>
      <c r="P262" s="312" t="e">
        <f>TPG!#REF!</f>
        <v>#REF!</v>
      </c>
      <c r="Q262" s="126" t="b">
        <v>1</v>
      </c>
      <c r="R262" s="126" t="b">
        <v>1</v>
      </c>
      <c r="S262" s="126" t="b">
        <v>1</v>
      </c>
    </row>
    <row r="263" spans="1:19" hidden="1" x14ac:dyDescent="0.25">
      <c r="A263" s="126" t="s">
        <v>4008</v>
      </c>
      <c r="B263" s="200">
        <v>1</v>
      </c>
      <c r="C263" s="126">
        <v>2</v>
      </c>
      <c r="D263" s="308" t="e">
        <f>TPG!#REF!</f>
        <v>#REF!</v>
      </c>
      <c r="E263" s="126" t="b">
        <v>1</v>
      </c>
      <c r="F263" s="309" t="e">
        <f>RIGHT(TPG!#REF!,4)&amp;"."&amp;TPG!#REF!&amp;"."&amp;TPG!#REF!&amp;"."&amp;TPGPAY!$C$5</f>
        <v>#REF!</v>
      </c>
      <c r="G263" s="310">
        <f t="shared" ca="1" si="6"/>
        <v>44361</v>
      </c>
      <c r="H263" s="311" t="e">
        <f>IF(TPG!#REF!&gt;0,0,-TPG!#REF!)</f>
        <v>#REF!</v>
      </c>
      <c r="I263" s="205">
        <f t="shared" ca="1" si="7"/>
        <v>44361</v>
      </c>
      <c r="J263" s="126">
        <v>3</v>
      </c>
      <c r="K263" s="126" t="b">
        <v>1</v>
      </c>
      <c r="L263" s="126" t="s">
        <v>4009</v>
      </c>
      <c r="M263" s="126" t="b">
        <v>1</v>
      </c>
      <c r="N263" s="126" t="s">
        <v>3687</v>
      </c>
      <c r="O263" s="309" t="e">
        <f>LEFT(TPG!#REF!,19)&amp;"."&amp;TPGCR!F263</f>
        <v>#REF!</v>
      </c>
      <c r="P263" s="312" t="e">
        <f>TPG!#REF!</f>
        <v>#REF!</v>
      </c>
      <c r="Q263" s="126" t="b">
        <v>1</v>
      </c>
      <c r="R263" s="126" t="b">
        <v>1</v>
      </c>
      <c r="S263" s="126" t="b">
        <v>1</v>
      </c>
    </row>
    <row r="264" spans="1:19" hidden="1" x14ac:dyDescent="0.25">
      <c r="A264" s="126" t="s">
        <v>4008</v>
      </c>
      <c r="B264" s="200">
        <v>1</v>
      </c>
      <c r="C264" s="126">
        <v>2</v>
      </c>
      <c r="D264" s="308" t="e">
        <f>TPG!#REF!</f>
        <v>#REF!</v>
      </c>
      <c r="E264" s="126" t="b">
        <v>1</v>
      </c>
      <c r="F264" s="309" t="e">
        <f>RIGHT(TPG!#REF!,4)&amp;"."&amp;TPG!#REF!&amp;"."&amp;TPG!#REF!&amp;"."&amp;TPGPAY!$C$5</f>
        <v>#REF!</v>
      </c>
      <c r="G264" s="310">
        <f t="shared" ca="1" si="6"/>
        <v>44361</v>
      </c>
      <c r="H264" s="311" t="e">
        <f>IF(TPG!#REF!&gt;0,0,-TPG!#REF!)</f>
        <v>#REF!</v>
      </c>
      <c r="I264" s="205">
        <f t="shared" ca="1" si="7"/>
        <v>44361</v>
      </c>
      <c r="J264" s="126">
        <v>3</v>
      </c>
      <c r="K264" s="126" t="b">
        <v>1</v>
      </c>
      <c r="L264" s="126" t="s">
        <v>4009</v>
      </c>
      <c r="M264" s="126" t="b">
        <v>1</v>
      </c>
      <c r="N264" s="126" t="s">
        <v>3687</v>
      </c>
      <c r="O264" s="309" t="e">
        <f>LEFT(TPG!#REF!,19)&amp;"."&amp;TPGCR!F264</f>
        <v>#REF!</v>
      </c>
      <c r="P264" s="312" t="e">
        <f>TPG!#REF!</f>
        <v>#REF!</v>
      </c>
      <c r="Q264" s="126" t="b">
        <v>1</v>
      </c>
      <c r="R264" s="126" t="b">
        <v>1</v>
      </c>
      <c r="S264" s="126" t="b">
        <v>1</v>
      </c>
    </row>
    <row r="265" spans="1:19" hidden="1" x14ac:dyDescent="0.25">
      <c r="A265" s="126" t="s">
        <v>4008</v>
      </c>
      <c r="B265" s="200">
        <v>1</v>
      </c>
      <c r="C265" s="126">
        <v>2</v>
      </c>
      <c r="D265" s="308" t="e">
        <f>TPG!#REF!</f>
        <v>#REF!</v>
      </c>
      <c r="E265" s="126" t="b">
        <v>1</v>
      </c>
      <c r="F265" s="309" t="e">
        <f>RIGHT(TPG!#REF!,4)&amp;"."&amp;TPG!#REF!&amp;"."&amp;TPG!#REF!&amp;"."&amp;TPGPAY!$C$5</f>
        <v>#REF!</v>
      </c>
      <c r="G265" s="310">
        <f t="shared" ca="1" si="6"/>
        <v>44361</v>
      </c>
      <c r="H265" s="311" t="e">
        <f>IF(TPG!#REF!&gt;0,0,-TPG!#REF!)</f>
        <v>#REF!</v>
      </c>
      <c r="I265" s="205">
        <f t="shared" ca="1" si="7"/>
        <v>44361</v>
      </c>
      <c r="J265" s="126">
        <v>3</v>
      </c>
      <c r="K265" s="126" t="b">
        <v>1</v>
      </c>
      <c r="L265" s="126" t="s">
        <v>4009</v>
      </c>
      <c r="M265" s="126" t="b">
        <v>1</v>
      </c>
      <c r="N265" s="126" t="s">
        <v>3687</v>
      </c>
      <c r="O265" s="309" t="e">
        <f>LEFT(TPG!#REF!,19)&amp;"."&amp;TPGCR!F265</f>
        <v>#REF!</v>
      </c>
      <c r="P265" s="312" t="e">
        <f>TPG!#REF!</f>
        <v>#REF!</v>
      </c>
      <c r="Q265" s="126" t="b">
        <v>1</v>
      </c>
      <c r="R265" s="126" t="b">
        <v>1</v>
      </c>
      <c r="S265" s="126" t="b">
        <v>1</v>
      </c>
    </row>
    <row r="266" spans="1:19" hidden="1" x14ac:dyDescent="0.25">
      <c r="A266" s="126" t="s">
        <v>4008</v>
      </c>
      <c r="B266" s="200">
        <v>1</v>
      </c>
      <c r="C266" s="126">
        <v>2</v>
      </c>
      <c r="D266" s="308" t="e">
        <f>TPG!#REF!</f>
        <v>#REF!</v>
      </c>
      <c r="E266" s="126" t="b">
        <v>1</v>
      </c>
      <c r="F266" s="309" t="e">
        <f>RIGHT(TPG!#REF!,4)&amp;"."&amp;TPG!#REF!&amp;"."&amp;TPG!#REF!&amp;"."&amp;TPGPAY!$C$5</f>
        <v>#REF!</v>
      </c>
      <c r="G266" s="310">
        <f t="shared" ca="1" si="6"/>
        <v>44361</v>
      </c>
      <c r="H266" s="311" t="e">
        <f>IF(TPG!#REF!&gt;0,0,-TPG!#REF!)</f>
        <v>#REF!</v>
      </c>
      <c r="I266" s="205">
        <f t="shared" ca="1" si="7"/>
        <v>44361</v>
      </c>
      <c r="J266" s="126">
        <v>3</v>
      </c>
      <c r="K266" s="126" t="b">
        <v>1</v>
      </c>
      <c r="L266" s="126" t="s">
        <v>4009</v>
      </c>
      <c r="M266" s="126" t="b">
        <v>1</v>
      </c>
      <c r="N266" s="126" t="s">
        <v>3687</v>
      </c>
      <c r="O266" s="309" t="e">
        <f>LEFT(TPG!#REF!,19)&amp;"."&amp;TPGCR!F266</f>
        <v>#REF!</v>
      </c>
      <c r="P266" s="312" t="e">
        <f>TPG!#REF!</f>
        <v>#REF!</v>
      </c>
      <c r="Q266" s="126" t="b">
        <v>1</v>
      </c>
      <c r="R266" s="126" t="b">
        <v>1</v>
      </c>
      <c r="S266" s="126" t="b">
        <v>1</v>
      </c>
    </row>
    <row r="267" spans="1:19" hidden="1" x14ac:dyDescent="0.25">
      <c r="A267" s="126" t="s">
        <v>4008</v>
      </c>
      <c r="B267" s="200">
        <v>1</v>
      </c>
      <c r="C267" s="126">
        <v>2</v>
      </c>
      <c r="D267" s="308" t="e">
        <f>TPG!#REF!</f>
        <v>#REF!</v>
      </c>
      <c r="E267" s="126" t="b">
        <v>1</v>
      </c>
      <c r="F267" s="309" t="e">
        <f>RIGHT(TPG!#REF!,4)&amp;"."&amp;TPG!#REF!&amp;"."&amp;TPG!#REF!&amp;"."&amp;TPGPAY!$C$5</f>
        <v>#REF!</v>
      </c>
      <c r="G267" s="310">
        <f t="shared" ca="1" si="6"/>
        <v>44361</v>
      </c>
      <c r="H267" s="311" t="e">
        <f>IF(TPG!#REF!&gt;0,0,-TPG!#REF!)</f>
        <v>#REF!</v>
      </c>
      <c r="I267" s="205">
        <f t="shared" ca="1" si="7"/>
        <v>44361</v>
      </c>
      <c r="J267" s="126">
        <v>3</v>
      </c>
      <c r="K267" s="126" t="b">
        <v>1</v>
      </c>
      <c r="L267" s="126" t="s">
        <v>4009</v>
      </c>
      <c r="M267" s="126" t="b">
        <v>1</v>
      </c>
      <c r="N267" s="126" t="s">
        <v>3687</v>
      </c>
      <c r="O267" s="309" t="e">
        <f>LEFT(TPG!#REF!,19)&amp;"."&amp;TPGCR!F267</f>
        <v>#REF!</v>
      </c>
      <c r="P267" s="312" t="e">
        <f>TPG!#REF!</f>
        <v>#REF!</v>
      </c>
      <c r="Q267" s="126" t="b">
        <v>1</v>
      </c>
      <c r="R267" s="126" t="b">
        <v>1</v>
      </c>
      <c r="S267" s="126" t="b">
        <v>1</v>
      </c>
    </row>
    <row r="268" spans="1:19" hidden="1" x14ac:dyDescent="0.25">
      <c r="A268" s="126" t="s">
        <v>4008</v>
      </c>
      <c r="B268" s="200">
        <v>1</v>
      </c>
      <c r="C268" s="126">
        <v>2</v>
      </c>
      <c r="D268" s="308" t="e">
        <f>TPG!#REF!</f>
        <v>#REF!</v>
      </c>
      <c r="E268" s="126" t="b">
        <v>1</v>
      </c>
      <c r="F268" s="309" t="e">
        <f>RIGHT(TPG!#REF!,4)&amp;"."&amp;TPG!#REF!&amp;"."&amp;TPG!#REF!&amp;"."&amp;TPGPAY!$C$5</f>
        <v>#REF!</v>
      </c>
      <c r="G268" s="310">
        <f t="shared" ca="1" si="6"/>
        <v>44361</v>
      </c>
      <c r="H268" s="311" t="e">
        <f>IF(TPG!#REF!&gt;0,0,-TPG!#REF!)</f>
        <v>#REF!</v>
      </c>
      <c r="I268" s="205">
        <f t="shared" ca="1" si="7"/>
        <v>44361</v>
      </c>
      <c r="J268" s="126">
        <v>3</v>
      </c>
      <c r="K268" s="126" t="b">
        <v>1</v>
      </c>
      <c r="L268" s="126" t="s">
        <v>4009</v>
      </c>
      <c r="M268" s="126" t="b">
        <v>1</v>
      </c>
      <c r="N268" s="126" t="s">
        <v>3687</v>
      </c>
      <c r="O268" s="309" t="e">
        <f>LEFT(TPG!#REF!,19)&amp;"."&amp;TPGCR!F268</f>
        <v>#REF!</v>
      </c>
      <c r="P268" s="312" t="e">
        <f>TPG!#REF!</f>
        <v>#REF!</v>
      </c>
      <c r="Q268" s="126" t="b">
        <v>1</v>
      </c>
      <c r="R268" s="126" t="b">
        <v>1</v>
      </c>
      <c r="S268" s="126" t="b">
        <v>1</v>
      </c>
    </row>
    <row r="269" spans="1:19" hidden="1" x14ac:dyDescent="0.25">
      <c r="A269" s="126" t="s">
        <v>4008</v>
      </c>
      <c r="B269" s="200">
        <v>1</v>
      </c>
      <c r="C269" s="126">
        <v>2</v>
      </c>
      <c r="D269" s="308" t="e">
        <f>TPG!#REF!</f>
        <v>#REF!</v>
      </c>
      <c r="E269" s="126" t="b">
        <v>1</v>
      </c>
      <c r="F269" s="309" t="e">
        <f>RIGHT(TPG!#REF!,4)&amp;"."&amp;TPG!#REF!&amp;"."&amp;TPG!#REF!&amp;"."&amp;TPGPAY!$C$5</f>
        <v>#REF!</v>
      </c>
      <c r="G269" s="310">
        <f t="shared" ca="1" si="6"/>
        <v>44361</v>
      </c>
      <c r="H269" s="311" t="e">
        <f>IF(TPG!#REF!&gt;0,0,-TPG!#REF!)</f>
        <v>#REF!</v>
      </c>
      <c r="I269" s="205">
        <f t="shared" ca="1" si="7"/>
        <v>44361</v>
      </c>
      <c r="J269" s="126">
        <v>3</v>
      </c>
      <c r="K269" s="126" t="b">
        <v>1</v>
      </c>
      <c r="L269" s="126" t="s">
        <v>4009</v>
      </c>
      <c r="M269" s="126" t="b">
        <v>1</v>
      </c>
      <c r="N269" s="126" t="s">
        <v>3687</v>
      </c>
      <c r="O269" s="309" t="e">
        <f>LEFT(TPG!#REF!,19)&amp;"."&amp;TPGCR!F269</f>
        <v>#REF!</v>
      </c>
      <c r="P269" s="312" t="e">
        <f>TPG!#REF!</f>
        <v>#REF!</v>
      </c>
      <c r="Q269" s="126" t="b">
        <v>1</v>
      </c>
      <c r="R269" s="126" t="b">
        <v>1</v>
      </c>
      <c r="S269" s="126" t="b">
        <v>1</v>
      </c>
    </row>
    <row r="270" spans="1:19" hidden="1" x14ac:dyDescent="0.25">
      <c r="A270" s="126" t="s">
        <v>4008</v>
      </c>
      <c r="B270" s="200">
        <v>1</v>
      </c>
      <c r="C270" s="126">
        <v>2</v>
      </c>
      <c r="D270" s="308" t="e">
        <f>TPG!#REF!</f>
        <v>#REF!</v>
      </c>
      <c r="E270" s="126" t="b">
        <v>1</v>
      </c>
      <c r="F270" s="309" t="e">
        <f>RIGHT(TPG!#REF!,4)&amp;"."&amp;TPG!#REF!&amp;"."&amp;TPG!#REF!&amp;"."&amp;TPGPAY!$C$5</f>
        <v>#REF!</v>
      </c>
      <c r="G270" s="310">
        <f t="shared" ca="1" si="6"/>
        <v>44361</v>
      </c>
      <c r="H270" s="311" t="e">
        <f>IF(TPG!#REF!&gt;0,0,-TPG!#REF!)</f>
        <v>#REF!</v>
      </c>
      <c r="I270" s="205">
        <f t="shared" ca="1" si="7"/>
        <v>44361</v>
      </c>
      <c r="J270" s="126">
        <v>3</v>
      </c>
      <c r="K270" s="126" t="b">
        <v>1</v>
      </c>
      <c r="L270" s="126" t="s">
        <v>4009</v>
      </c>
      <c r="M270" s="126" t="b">
        <v>1</v>
      </c>
      <c r="N270" s="126" t="s">
        <v>3687</v>
      </c>
      <c r="O270" s="309" t="e">
        <f>LEFT(TPG!#REF!,19)&amp;"."&amp;TPGCR!F270</f>
        <v>#REF!</v>
      </c>
      <c r="P270" s="312" t="e">
        <f>TPG!#REF!</f>
        <v>#REF!</v>
      </c>
      <c r="Q270" s="126" t="b">
        <v>1</v>
      </c>
      <c r="R270" s="126" t="b">
        <v>1</v>
      </c>
      <c r="S270" s="126" t="b">
        <v>1</v>
      </c>
    </row>
    <row r="271" spans="1:19" hidden="1" x14ac:dyDescent="0.25">
      <c r="A271" s="126" t="s">
        <v>4008</v>
      </c>
      <c r="B271" s="200">
        <v>1</v>
      </c>
      <c r="C271" s="126">
        <v>2</v>
      </c>
      <c r="D271" s="308" t="e">
        <f>TPG!#REF!</f>
        <v>#REF!</v>
      </c>
      <c r="E271" s="126" t="b">
        <v>1</v>
      </c>
      <c r="F271" s="309" t="e">
        <f>RIGHT(TPG!#REF!,4)&amp;"."&amp;TPG!#REF!&amp;"."&amp;TPG!#REF!&amp;"."&amp;TPGPAY!$C$5</f>
        <v>#REF!</v>
      </c>
      <c r="G271" s="310">
        <f t="shared" ca="1" si="6"/>
        <v>44361</v>
      </c>
      <c r="H271" s="311" t="e">
        <f>IF(TPG!#REF!&gt;0,0,-TPG!#REF!)</f>
        <v>#REF!</v>
      </c>
      <c r="I271" s="205">
        <f t="shared" ca="1" si="7"/>
        <v>44361</v>
      </c>
      <c r="J271" s="126">
        <v>3</v>
      </c>
      <c r="K271" s="126" t="b">
        <v>1</v>
      </c>
      <c r="L271" s="126" t="s">
        <v>4009</v>
      </c>
      <c r="M271" s="126" t="b">
        <v>1</v>
      </c>
      <c r="N271" s="126" t="s">
        <v>3687</v>
      </c>
      <c r="O271" s="309" t="e">
        <f>LEFT(TPG!#REF!,19)&amp;"."&amp;TPGCR!F271</f>
        <v>#REF!</v>
      </c>
      <c r="P271" s="312" t="e">
        <f>TPG!#REF!</f>
        <v>#REF!</v>
      </c>
      <c r="Q271" s="126" t="b">
        <v>1</v>
      </c>
      <c r="R271" s="126" t="b">
        <v>1</v>
      </c>
      <c r="S271" s="126" t="b">
        <v>1</v>
      </c>
    </row>
    <row r="272" spans="1:19" hidden="1" x14ac:dyDescent="0.25">
      <c r="A272" s="126" t="s">
        <v>4008</v>
      </c>
      <c r="B272" s="200">
        <v>1</v>
      </c>
      <c r="C272" s="126">
        <v>2</v>
      </c>
      <c r="D272" s="308" t="e">
        <f>TPG!#REF!</f>
        <v>#REF!</v>
      </c>
      <c r="E272" s="126" t="b">
        <v>1</v>
      </c>
      <c r="F272" s="309" t="e">
        <f>RIGHT(TPG!#REF!,4)&amp;"."&amp;TPG!#REF!&amp;"."&amp;TPG!#REF!&amp;"."&amp;TPGPAY!$C$5</f>
        <v>#REF!</v>
      </c>
      <c r="G272" s="310">
        <f t="shared" ca="1" si="6"/>
        <v>44361</v>
      </c>
      <c r="H272" s="311" t="e">
        <f>IF(TPG!#REF!&gt;0,0,-TPG!#REF!)</f>
        <v>#REF!</v>
      </c>
      <c r="I272" s="205">
        <f t="shared" ca="1" si="7"/>
        <v>44361</v>
      </c>
      <c r="J272" s="126">
        <v>3</v>
      </c>
      <c r="K272" s="126" t="b">
        <v>1</v>
      </c>
      <c r="L272" s="126" t="s">
        <v>4009</v>
      </c>
      <c r="M272" s="126" t="b">
        <v>1</v>
      </c>
      <c r="N272" s="126" t="s">
        <v>3687</v>
      </c>
      <c r="O272" s="309" t="e">
        <f>LEFT(TPG!#REF!,19)&amp;"."&amp;TPGCR!F272</f>
        <v>#REF!</v>
      </c>
      <c r="P272" s="312" t="e">
        <f>TPG!#REF!</f>
        <v>#REF!</v>
      </c>
      <c r="Q272" s="126" t="b">
        <v>1</v>
      </c>
      <c r="R272" s="126" t="b">
        <v>1</v>
      </c>
      <c r="S272" s="126" t="b">
        <v>1</v>
      </c>
    </row>
    <row r="273" spans="1:19" hidden="1" x14ac:dyDescent="0.25">
      <c r="A273" s="126" t="s">
        <v>4008</v>
      </c>
      <c r="B273" s="200">
        <v>1</v>
      </c>
      <c r="C273" s="126">
        <v>2</v>
      </c>
      <c r="D273" s="308" t="e">
        <f>TPG!#REF!</f>
        <v>#REF!</v>
      </c>
      <c r="E273" s="126" t="b">
        <v>1</v>
      </c>
      <c r="F273" s="309" t="e">
        <f>RIGHT(TPG!#REF!,4)&amp;"."&amp;TPG!#REF!&amp;"."&amp;TPG!#REF!&amp;"."&amp;TPGPAY!$C$5</f>
        <v>#REF!</v>
      </c>
      <c r="G273" s="310">
        <f t="shared" ca="1" si="6"/>
        <v>44361</v>
      </c>
      <c r="H273" s="311" t="e">
        <f>IF(TPG!#REF!&gt;0,0,-TPG!#REF!)</f>
        <v>#REF!</v>
      </c>
      <c r="I273" s="205">
        <f t="shared" ca="1" si="7"/>
        <v>44361</v>
      </c>
      <c r="J273" s="126">
        <v>3</v>
      </c>
      <c r="K273" s="126" t="b">
        <v>1</v>
      </c>
      <c r="L273" s="126" t="s">
        <v>4009</v>
      </c>
      <c r="M273" s="126" t="b">
        <v>1</v>
      </c>
      <c r="N273" s="126" t="s">
        <v>3687</v>
      </c>
      <c r="O273" s="309" t="e">
        <f>LEFT(TPG!#REF!,19)&amp;"."&amp;TPGCR!F273</f>
        <v>#REF!</v>
      </c>
      <c r="P273" s="312" t="e">
        <f>TPG!#REF!</f>
        <v>#REF!</v>
      </c>
      <c r="Q273" s="126" t="b">
        <v>1</v>
      </c>
      <c r="R273" s="126" t="b">
        <v>1</v>
      </c>
      <c r="S273" s="126" t="b">
        <v>1</v>
      </c>
    </row>
    <row r="274" spans="1:19" hidden="1" x14ac:dyDescent="0.25">
      <c r="A274" s="126" t="s">
        <v>4008</v>
      </c>
      <c r="B274" s="200">
        <v>1</v>
      </c>
      <c r="C274" s="126">
        <v>2</v>
      </c>
      <c r="D274" s="308" t="e">
        <f>TPG!#REF!</f>
        <v>#REF!</v>
      </c>
      <c r="E274" s="126" t="b">
        <v>1</v>
      </c>
      <c r="F274" s="309" t="e">
        <f>RIGHT(TPG!#REF!,4)&amp;"."&amp;TPG!#REF!&amp;"."&amp;TPG!#REF!&amp;"."&amp;TPGPAY!$C$5</f>
        <v>#REF!</v>
      </c>
      <c r="G274" s="310">
        <f t="shared" ca="1" si="6"/>
        <v>44361</v>
      </c>
      <c r="H274" s="311" t="e">
        <f>IF(TPG!#REF!&gt;0,0,-TPG!#REF!)</f>
        <v>#REF!</v>
      </c>
      <c r="I274" s="205">
        <f t="shared" ca="1" si="7"/>
        <v>44361</v>
      </c>
      <c r="J274" s="126">
        <v>3</v>
      </c>
      <c r="K274" s="126" t="b">
        <v>1</v>
      </c>
      <c r="L274" s="126" t="s">
        <v>4009</v>
      </c>
      <c r="M274" s="126" t="b">
        <v>1</v>
      </c>
      <c r="N274" s="126" t="s">
        <v>3687</v>
      </c>
      <c r="O274" s="309" t="e">
        <f>LEFT(TPG!#REF!,19)&amp;"."&amp;TPGCR!F274</f>
        <v>#REF!</v>
      </c>
      <c r="P274" s="312" t="e">
        <f>TPG!#REF!</f>
        <v>#REF!</v>
      </c>
      <c r="Q274" s="126" t="b">
        <v>1</v>
      </c>
      <c r="R274" s="126" t="b">
        <v>1</v>
      </c>
      <c r="S274" s="126" t="b">
        <v>1</v>
      </c>
    </row>
    <row r="275" spans="1:19" hidden="1" x14ac:dyDescent="0.25">
      <c r="A275" s="126" t="s">
        <v>4008</v>
      </c>
      <c r="B275" s="200">
        <v>1</v>
      </c>
      <c r="C275" s="126">
        <v>2</v>
      </c>
      <c r="D275" s="308" t="e">
        <f>TPG!#REF!</f>
        <v>#REF!</v>
      </c>
      <c r="E275" s="126" t="b">
        <v>1</v>
      </c>
      <c r="F275" s="309" t="e">
        <f>RIGHT(TPG!#REF!,4)&amp;"."&amp;TPG!#REF!&amp;"."&amp;TPG!#REF!&amp;"."&amp;TPGPAY!$C$5</f>
        <v>#REF!</v>
      </c>
      <c r="G275" s="310">
        <f t="shared" ca="1" si="6"/>
        <v>44361</v>
      </c>
      <c r="H275" s="311" t="e">
        <f>IF(TPG!#REF!&gt;0,0,-TPG!#REF!)</f>
        <v>#REF!</v>
      </c>
      <c r="I275" s="205">
        <f t="shared" ca="1" si="7"/>
        <v>44361</v>
      </c>
      <c r="J275" s="126">
        <v>3</v>
      </c>
      <c r="K275" s="126" t="b">
        <v>1</v>
      </c>
      <c r="L275" s="126" t="s">
        <v>4009</v>
      </c>
      <c r="M275" s="126" t="b">
        <v>1</v>
      </c>
      <c r="N275" s="126" t="s">
        <v>3687</v>
      </c>
      <c r="O275" s="309" t="e">
        <f>LEFT(TPG!#REF!,19)&amp;"."&amp;TPGCR!F275</f>
        <v>#REF!</v>
      </c>
      <c r="P275" s="312" t="e">
        <f>TPG!#REF!</f>
        <v>#REF!</v>
      </c>
      <c r="Q275" s="126" t="b">
        <v>1</v>
      </c>
      <c r="R275" s="126" t="b">
        <v>1</v>
      </c>
      <c r="S275" s="126" t="b">
        <v>1</v>
      </c>
    </row>
    <row r="276" spans="1:19" hidden="1" x14ac:dyDescent="0.25">
      <c r="A276" s="126" t="s">
        <v>4008</v>
      </c>
      <c r="B276" s="200">
        <v>1</v>
      </c>
      <c r="C276" s="126">
        <v>2</v>
      </c>
      <c r="D276" s="308" t="e">
        <f>TPG!#REF!</f>
        <v>#REF!</v>
      </c>
      <c r="E276" s="126" t="b">
        <v>1</v>
      </c>
      <c r="F276" s="309" t="e">
        <f>RIGHT(TPG!#REF!,4)&amp;"."&amp;TPG!#REF!&amp;"."&amp;TPG!#REF!&amp;"."&amp;TPGPAY!$C$5</f>
        <v>#REF!</v>
      </c>
      <c r="G276" s="310">
        <f t="shared" ca="1" si="6"/>
        <v>44361</v>
      </c>
      <c r="H276" s="311" t="e">
        <f>IF(TPG!#REF!&gt;0,0,-TPG!#REF!)</f>
        <v>#REF!</v>
      </c>
      <c r="I276" s="205">
        <f t="shared" ca="1" si="7"/>
        <v>44361</v>
      </c>
      <c r="J276" s="126">
        <v>3</v>
      </c>
      <c r="K276" s="126" t="b">
        <v>1</v>
      </c>
      <c r="L276" s="126" t="s">
        <v>4009</v>
      </c>
      <c r="M276" s="126" t="b">
        <v>1</v>
      </c>
      <c r="N276" s="126" t="s">
        <v>3687</v>
      </c>
      <c r="O276" s="309" t="e">
        <f>LEFT(TPG!#REF!,19)&amp;"."&amp;TPGCR!F276</f>
        <v>#REF!</v>
      </c>
      <c r="P276" s="312" t="e">
        <f>TPG!#REF!</f>
        <v>#REF!</v>
      </c>
      <c r="Q276" s="126" t="b">
        <v>1</v>
      </c>
      <c r="R276" s="126" t="b">
        <v>1</v>
      </c>
      <c r="S276" s="126" t="b">
        <v>1</v>
      </c>
    </row>
    <row r="277" spans="1:19" hidden="1" x14ac:dyDescent="0.25">
      <c r="A277" s="126" t="s">
        <v>4008</v>
      </c>
      <c r="B277" s="200">
        <v>1</v>
      </c>
      <c r="C277" s="126">
        <v>2</v>
      </c>
      <c r="D277" s="308" t="e">
        <f>TPG!#REF!</f>
        <v>#REF!</v>
      </c>
      <c r="E277" s="126" t="b">
        <v>1</v>
      </c>
      <c r="F277" s="309" t="e">
        <f>RIGHT(TPG!#REF!,4)&amp;"."&amp;TPG!#REF!&amp;"."&amp;TPG!#REF!&amp;"."&amp;TPGPAY!$C$5</f>
        <v>#REF!</v>
      </c>
      <c r="G277" s="310">
        <f t="shared" ref="G277:G340" ca="1" si="8">TODAY()</f>
        <v>44361</v>
      </c>
      <c r="H277" s="311" t="e">
        <f>IF(TPG!#REF!&gt;0,0,-TPG!#REF!)</f>
        <v>#REF!</v>
      </c>
      <c r="I277" s="205">
        <f t="shared" ref="I277:I340" ca="1" si="9">G277</f>
        <v>44361</v>
      </c>
      <c r="J277" s="126">
        <v>3</v>
      </c>
      <c r="K277" s="126" t="b">
        <v>1</v>
      </c>
      <c r="L277" s="126" t="s">
        <v>4009</v>
      </c>
      <c r="M277" s="126" t="b">
        <v>1</v>
      </c>
      <c r="N277" s="126" t="s">
        <v>3687</v>
      </c>
      <c r="O277" s="309" t="e">
        <f>LEFT(TPG!#REF!,19)&amp;"."&amp;TPGCR!F277</f>
        <v>#REF!</v>
      </c>
      <c r="P277" s="312" t="e">
        <f>TPG!#REF!</f>
        <v>#REF!</v>
      </c>
      <c r="Q277" s="126" t="b">
        <v>1</v>
      </c>
      <c r="R277" s="126" t="b">
        <v>1</v>
      </c>
      <c r="S277" s="126" t="b">
        <v>1</v>
      </c>
    </row>
    <row r="278" spans="1:19" hidden="1" x14ac:dyDescent="0.25">
      <c r="A278" s="126" t="s">
        <v>4008</v>
      </c>
      <c r="B278" s="200">
        <v>1</v>
      </c>
      <c r="C278" s="126">
        <v>2</v>
      </c>
      <c r="D278" s="308" t="e">
        <f>TPG!#REF!</f>
        <v>#REF!</v>
      </c>
      <c r="E278" s="126" t="b">
        <v>1</v>
      </c>
      <c r="F278" s="309" t="e">
        <f>RIGHT(TPG!#REF!,4)&amp;"."&amp;TPG!#REF!&amp;"."&amp;TPG!#REF!&amp;"."&amp;TPGPAY!$C$5</f>
        <v>#REF!</v>
      </c>
      <c r="G278" s="310">
        <f t="shared" ca="1" si="8"/>
        <v>44361</v>
      </c>
      <c r="H278" s="311" t="e">
        <f>IF(TPG!#REF!&gt;0,0,-TPG!#REF!)</f>
        <v>#REF!</v>
      </c>
      <c r="I278" s="205">
        <f t="shared" ca="1" si="9"/>
        <v>44361</v>
      </c>
      <c r="J278" s="126">
        <v>3</v>
      </c>
      <c r="K278" s="126" t="b">
        <v>1</v>
      </c>
      <c r="L278" s="126" t="s">
        <v>4009</v>
      </c>
      <c r="M278" s="126" t="b">
        <v>1</v>
      </c>
      <c r="N278" s="126" t="s">
        <v>3687</v>
      </c>
      <c r="O278" s="309" t="e">
        <f>LEFT(TPG!#REF!,19)&amp;"."&amp;TPGCR!F278</f>
        <v>#REF!</v>
      </c>
      <c r="P278" s="312" t="e">
        <f>TPG!#REF!</f>
        <v>#REF!</v>
      </c>
      <c r="Q278" s="126" t="b">
        <v>1</v>
      </c>
      <c r="R278" s="126" t="b">
        <v>1</v>
      </c>
      <c r="S278" s="126" t="b">
        <v>1</v>
      </c>
    </row>
    <row r="279" spans="1:19" hidden="1" x14ac:dyDescent="0.25">
      <c r="A279" s="126" t="s">
        <v>4008</v>
      </c>
      <c r="B279" s="200">
        <v>1</v>
      </c>
      <c r="C279" s="126">
        <v>2</v>
      </c>
      <c r="D279" s="308" t="e">
        <f>TPG!#REF!</f>
        <v>#REF!</v>
      </c>
      <c r="E279" s="126" t="b">
        <v>1</v>
      </c>
      <c r="F279" s="309" t="e">
        <f>RIGHT(TPG!#REF!,4)&amp;"."&amp;TPG!#REF!&amp;"."&amp;TPG!#REF!&amp;"."&amp;TPGPAY!$C$5</f>
        <v>#REF!</v>
      </c>
      <c r="G279" s="310">
        <f t="shared" ca="1" si="8"/>
        <v>44361</v>
      </c>
      <c r="H279" s="311" t="e">
        <f>IF(TPG!#REF!&gt;0,0,-TPG!#REF!)</f>
        <v>#REF!</v>
      </c>
      <c r="I279" s="205">
        <f t="shared" ca="1" si="9"/>
        <v>44361</v>
      </c>
      <c r="J279" s="126">
        <v>3</v>
      </c>
      <c r="K279" s="126" t="b">
        <v>1</v>
      </c>
      <c r="L279" s="126" t="s">
        <v>4009</v>
      </c>
      <c r="M279" s="126" t="b">
        <v>1</v>
      </c>
      <c r="N279" s="126" t="s">
        <v>3687</v>
      </c>
      <c r="O279" s="309" t="e">
        <f>LEFT(TPG!#REF!,19)&amp;"."&amp;TPGCR!F279</f>
        <v>#REF!</v>
      </c>
      <c r="P279" s="312" t="e">
        <f>TPG!#REF!</f>
        <v>#REF!</v>
      </c>
      <c r="Q279" s="126" t="b">
        <v>1</v>
      </c>
      <c r="R279" s="126" t="b">
        <v>1</v>
      </c>
      <c r="S279" s="126" t="b">
        <v>1</v>
      </c>
    </row>
    <row r="280" spans="1:19" hidden="1" x14ac:dyDescent="0.25">
      <c r="A280" s="126" t="s">
        <v>4008</v>
      </c>
      <c r="B280" s="200">
        <v>1</v>
      </c>
      <c r="C280" s="126">
        <v>2</v>
      </c>
      <c r="D280" s="308" t="e">
        <f>TPG!#REF!</f>
        <v>#REF!</v>
      </c>
      <c r="E280" s="126" t="b">
        <v>1</v>
      </c>
      <c r="F280" s="309" t="e">
        <f>RIGHT(TPG!#REF!,4)&amp;"."&amp;TPG!#REF!&amp;"."&amp;TPG!#REF!&amp;"."&amp;TPGPAY!$C$5</f>
        <v>#REF!</v>
      </c>
      <c r="G280" s="310">
        <f t="shared" ca="1" si="8"/>
        <v>44361</v>
      </c>
      <c r="H280" s="311" t="e">
        <f>IF(TPG!#REF!&gt;0,0,-TPG!#REF!)</f>
        <v>#REF!</v>
      </c>
      <c r="I280" s="205">
        <f t="shared" ca="1" si="9"/>
        <v>44361</v>
      </c>
      <c r="J280" s="126">
        <v>3</v>
      </c>
      <c r="K280" s="126" t="b">
        <v>1</v>
      </c>
      <c r="L280" s="126" t="s">
        <v>4009</v>
      </c>
      <c r="M280" s="126" t="b">
        <v>1</v>
      </c>
      <c r="N280" s="126" t="s">
        <v>3687</v>
      </c>
      <c r="O280" s="309" t="e">
        <f>LEFT(TPG!#REF!,19)&amp;"."&amp;TPGCR!F280</f>
        <v>#REF!</v>
      </c>
      <c r="P280" s="312" t="e">
        <f>TPG!#REF!</f>
        <v>#REF!</v>
      </c>
      <c r="Q280" s="126" t="b">
        <v>1</v>
      </c>
      <c r="R280" s="126" t="b">
        <v>1</v>
      </c>
      <c r="S280" s="126" t="b">
        <v>1</v>
      </c>
    </row>
    <row r="281" spans="1:19" hidden="1" x14ac:dyDescent="0.25">
      <c r="A281" s="126" t="s">
        <v>4008</v>
      </c>
      <c r="B281" s="200">
        <v>1</v>
      </c>
      <c r="C281" s="126">
        <v>2</v>
      </c>
      <c r="D281" s="308" t="e">
        <f>TPG!#REF!</f>
        <v>#REF!</v>
      </c>
      <c r="E281" s="126" t="b">
        <v>1</v>
      </c>
      <c r="F281" s="309" t="e">
        <f>RIGHT(TPG!#REF!,4)&amp;"."&amp;TPG!#REF!&amp;"."&amp;TPG!#REF!&amp;"."&amp;TPGPAY!$C$5</f>
        <v>#REF!</v>
      </c>
      <c r="G281" s="310">
        <f t="shared" ca="1" si="8"/>
        <v>44361</v>
      </c>
      <c r="H281" s="311" t="e">
        <f>IF(TPG!#REF!&gt;0,0,-TPG!#REF!)</f>
        <v>#REF!</v>
      </c>
      <c r="I281" s="205">
        <f t="shared" ca="1" si="9"/>
        <v>44361</v>
      </c>
      <c r="J281" s="126">
        <v>3</v>
      </c>
      <c r="K281" s="126" t="b">
        <v>1</v>
      </c>
      <c r="L281" s="126" t="s">
        <v>4009</v>
      </c>
      <c r="M281" s="126" t="b">
        <v>1</v>
      </c>
      <c r="N281" s="126" t="s">
        <v>3687</v>
      </c>
      <c r="O281" s="309" t="e">
        <f>LEFT(TPG!#REF!,19)&amp;"."&amp;TPGCR!F281</f>
        <v>#REF!</v>
      </c>
      <c r="P281" s="312" t="e">
        <f>TPG!#REF!</f>
        <v>#REF!</v>
      </c>
      <c r="Q281" s="126" t="b">
        <v>1</v>
      </c>
      <c r="R281" s="126" t="b">
        <v>1</v>
      </c>
      <c r="S281" s="126" t="b">
        <v>1</v>
      </c>
    </row>
    <row r="282" spans="1:19" hidden="1" x14ac:dyDescent="0.25">
      <c r="A282" s="126" t="s">
        <v>4008</v>
      </c>
      <c r="B282" s="200">
        <v>1</v>
      </c>
      <c r="C282" s="126">
        <v>2</v>
      </c>
      <c r="D282" s="308" t="e">
        <f>TPG!#REF!</f>
        <v>#REF!</v>
      </c>
      <c r="E282" s="126" t="b">
        <v>1</v>
      </c>
      <c r="F282" s="309" t="e">
        <f>RIGHT(TPG!#REF!,4)&amp;"."&amp;TPG!#REF!&amp;"."&amp;TPG!#REF!&amp;"."&amp;TPGPAY!$C$5</f>
        <v>#REF!</v>
      </c>
      <c r="G282" s="310">
        <f t="shared" ca="1" si="8"/>
        <v>44361</v>
      </c>
      <c r="H282" s="311" t="e">
        <f>IF(TPG!#REF!&gt;0,0,-TPG!#REF!)</f>
        <v>#REF!</v>
      </c>
      <c r="I282" s="205">
        <f t="shared" ca="1" si="9"/>
        <v>44361</v>
      </c>
      <c r="J282" s="126">
        <v>3</v>
      </c>
      <c r="K282" s="126" t="b">
        <v>1</v>
      </c>
      <c r="L282" s="126" t="s">
        <v>4009</v>
      </c>
      <c r="M282" s="126" t="b">
        <v>1</v>
      </c>
      <c r="N282" s="126" t="s">
        <v>3687</v>
      </c>
      <c r="O282" s="309" t="e">
        <f>LEFT(TPG!#REF!,19)&amp;"."&amp;TPGCR!F282</f>
        <v>#REF!</v>
      </c>
      <c r="P282" s="312" t="e">
        <f>TPG!#REF!</f>
        <v>#REF!</v>
      </c>
      <c r="Q282" s="126" t="b">
        <v>1</v>
      </c>
      <c r="R282" s="126" t="b">
        <v>1</v>
      </c>
      <c r="S282" s="126" t="b">
        <v>1</v>
      </c>
    </row>
    <row r="283" spans="1:19" hidden="1" x14ac:dyDescent="0.25">
      <c r="A283" s="126" t="s">
        <v>4008</v>
      </c>
      <c r="B283" s="200">
        <v>1</v>
      </c>
      <c r="C283" s="126">
        <v>2</v>
      </c>
      <c r="D283" s="308" t="e">
        <f>TPG!#REF!</f>
        <v>#REF!</v>
      </c>
      <c r="E283" s="126" t="b">
        <v>1</v>
      </c>
      <c r="F283" s="309" t="e">
        <f>RIGHT(TPG!#REF!,4)&amp;"."&amp;TPG!#REF!&amp;"."&amp;TPG!#REF!&amp;"."&amp;TPGPAY!$C$5</f>
        <v>#REF!</v>
      </c>
      <c r="G283" s="310">
        <f t="shared" ca="1" si="8"/>
        <v>44361</v>
      </c>
      <c r="H283" s="311" t="e">
        <f>IF(TPG!#REF!&gt;0,0,-TPG!#REF!)</f>
        <v>#REF!</v>
      </c>
      <c r="I283" s="205">
        <f t="shared" ca="1" si="9"/>
        <v>44361</v>
      </c>
      <c r="J283" s="126">
        <v>3</v>
      </c>
      <c r="K283" s="126" t="b">
        <v>1</v>
      </c>
      <c r="L283" s="126" t="s">
        <v>4009</v>
      </c>
      <c r="M283" s="126" t="b">
        <v>1</v>
      </c>
      <c r="N283" s="126" t="s">
        <v>3687</v>
      </c>
      <c r="O283" s="309" t="e">
        <f>LEFT(TPG!#REF!,19)&amp;"."&amp;TPGCR!F283</f>
        <v>#REF!</v>
      </c>
      <c r="P283" s="312" t="e">
        <f>TPG!#REF!</f>
        <v>#REF!</v>
      </c>
      <c r="Q283" s="126" t="b">
        <v>1</v>
      </c>
      <c r="R283" s="126" t="b">
        <v>1</v>
      </c>
      <c r="S283" s="126" t="b">
        <v>1</v>
      </c>
    </row>
    <row r="284" spans="1:19" hidden="1" x14ac:dyDescent="0.25">
      <c r="A284" s="126" t="s">
        <v>4008</v>
      </c>
      <c r="B284" s="200">
        <v>1</v>
      </c>
      <c r="C284" s="126">
        <v>2</v>
      </c>
      <c r="D284" s="308" t="e">
        <f>TPG!#REF!</f>
        <v>#REF!</v>
      </c>
      <c r="E284" s="126" t="b">
        <v>1</v>
      </c>
      <c r="F284" s="309" t="e">
        <f>RIGHT(TPG!#REF!,4)&amp;"."&amp;TPG!#REF!&amp;"."&amp;TPG!#REF!&amp;"."&amp;TPGPAY!$C$5</f>
        <v>#REF!</v>
      </c>
      <c r="G284" s="310">
        <f t="shared" ca="1" si="8"/>
        <v>44361</v>
      </c>
      <c r="H284" s="311" t="e">
        <f>IF(TPG!#REF!&gt;0,0,-TPG!#REF!)</f>
        <v>#REF!</v>
      </c>
      <c r="I284" s="205">
        <f t="shared" ca="1" si="9"/>
        <v>44361</v>
      </c>
      <c r="J284" s="126">
        <v>3</v>
      </c>
      <c r="K284" s="126" t="b">
        <v>1</v>
      </c>
      <c r="L284" s="126" t="s">
        <v>4009</v>
      </c>
      <c r="M284" s="126" t="b">
        <v>1</v>
      </c>
      <c r="N284" s="126" t="s">
        <v>3687</v>
      </c>
      <c r="O284" s="309" t="e">
        <f>LEFT(TPG!#REF!,19)&amp;"."&amp;TPGCR!F284</f>
        <v>#REF!</v>
      </c>
      <c r="P284" s="312" t="e">
        <f>TPG!#REF!</f>
        <v>#REF!</v>
      </c>
      <c r="Q284" s="126" t="b">
        <v>1</v>
      </c>
      <c r="R284" s="126" t="b">
        <v>1</v>
      </c>
      <c r="S284" s="126" t="b">
        <v>1</v>
      </c>
    </row>
    <row r="285" spans="1:19" hidden="1" x14ac:dyDescent="0.25">
      <c r="A285" s="126" t="s">
        <v>4008</v>
      </c>
      <c r="B285" s="200">
        <v>1</v>
      </c>
      <c r="C285" s="126">
        <v>2</v>
      </c>
      <c r="D285" s="308" t="e">
        <f>TPG!#REF!</f>
        <v>#REF!</v>
      </c>
      <c r="E285" s="126" t="b">
        <v>1</v>
      </c>
      <c r="F285" s="309" t="e">
        <f>RIGHT(TPG!#REF!,4)&amp;"."&amp;TPG!#REF!&amp;"."&amp;TPG!#REF!&amp;"."&amp;TPGPAY!$C$5</f>
        <v>#REF!</v>
      </c>
      <c r="G285" s="310">
        <f t="shared" ca="1" si="8"/>
        <v>44361</v>
      </c>
      <c r="H285" s="311" t="e">
        <f>IF(TPG!#REF!&gt;0,0,-TPG!#REF!)</f>
        <v>#REF!</v>
      </c>
      <c r="I285" s="205">
        <f t="shared" ca="1" si="9"/>
        <v>44361</v>
      </c>
      <c r="J285" s="126">
        <v>3</v>
      </c>
      <c r="K285" s="126" t="b">
        <v>1</v>
      </c>
      <c r="L285" s="126" t="s">
        <v>4009</v>
      </c>
      <c r="M285" s="126" t="b">
        <v>1</v>
      </c>
      <c r="N285" s="126" t="s">
        <v>3687</v>
      </c>
      <c r="O285" s="309" t="e">
        <f>LEFT(TPG!#REF!,19)&amp;"."&amp;TPGCR!F285</f>
        <v>#REF!</v>
      </c>
      <c r="P285" s="312" t="e">
        <f>TPG!#REF!</f>
        <v>#REF!</v>
      </c>
      <c r="Q285" s="126" t="b">
        <v>1</v>
      </c>
      <c r="R285" s="126" t="b">
        <v>1</v>
      </c>
      <c r="S285" s="126" t="b">
        <v>1</v>
      </c>
    </row>
    <row r="286" spans="1:19" hidden="1" x14ac:dyDescent="0.25">
      <c r="A286" s="126" t="s">
        <v>4008</v>
      </c>
      <c r="B286" s="200">
        <v>1</v>
      </c>
      <c r="C286" s="126">
        <v>2</v>
      </c>
      <c r="D286" s="308" t="e">
        <f>TPG!#REF!</f>
        <v>#REF!</v>
      </c>
      <c r="E286" s="126" t="b">
        <v>1</v>
      </c>
      <c r="F286" s="309" t="e">
        <f>RIGHT(TPG!#REF!,4)&amp;"."&amp;TPG!#REF!&amp;"."&amp;TPG!#REF!&amp;"."&amp;TPGPAY!$C$5</f>
        <v>#REF!</v>
      </c>
      <c r="G286" s="310">
        <f t="shared" ca="1" si="8"/>
        <v>44361</v>
      </c>
      <c r="H286" s="311" t="e">
        <f>IF(TPG!#REF!&gt;0,0,-TPG!#REF!)</f>
        <v>#REF!</v>
      </c>
      <c r="I286" s="205">
        <f t="shared" ca="1" si="9"/>
        <v>44361</v>
      </c>
      <c r="J286" s="126">
        <v>3</v>
      </c>
      <c r="K286" s="126" t="b">
        <v>1</v>
      </c>
      <c r="L286" s="126" t="s">
        <v>4009</v>
      </c>
      <c r="M286" s="126" t="b">
        <v>1</v>
      </c>
      <c r="N286" s="126" t="s">
        <v>3687</v>
      </c>
      <c r="O286" s="309" t="e">
        <f>LEFT(TPG!#REF!,19)&amp;"."&amp;TPGCR!F286</f>
        <v>#REF!</v>
      </c>
      <c r="P286" s="312" t="e">
        <f>TPG!#REF!</f>
        <v>#REF!</v>
      </c>
      <c r="Q286" s="126" t="b">
        <v>1</v>
      </c>
      <c r="R286" s="126" t="b">
        <v>1</v>
      </c>
      <c r="S286" s="126" t="b">
        <v>1</v>
      </c>
    </row>
    <row r="287" spans="1:19" hidden="1" x14ac:dyDescent="0.25">
      <c r="A287" s="126" t="s">
        <v>4008</v>
      </c>
      <c r="B287" s="200">
        <v>1</v>
      </c>
      <c r="C287" s="126">
        <v>2</v>
      </c>
      <c r="D287" s="308" t="e">
        <f>TPG!#REF!</f>
        <v>#REF!</v>
      </c>
      <c r="E287" s="126" t="b">
        <v>1</v>
      </c>
      <c r="F287" s="309" t="e">
        <f>RIGHT(TPG!#REF!,4)&amp;"."&amp;TPG!#REF!&amp;"."&amp;TPG!#REF!&amp;"."&amp;TPGPAY!$C$5</f>
        <v>#REF!</v>
      </c>
      <c r="G287" s="310">
        <f t="shared" ca="1" si="8"/>
        <v>44361</v>
      </c>
      <c r="H287" s="311" t="e">
        <f>IF(TPG!#REF!&gt;0,0,-TPG!#REF!)</f>
        <v>#REF!</v>
      </c>
      <c r="I287" s="205">
        <f t="shared" ca="1" si="9"/>
        <v>44361</v>
      </c>
      <c r="J287" s="126">
        <v>3</v>
      </c>
      <c r="K287" s="126" t="b">
        <v>1</v>
      </c>
      <c r="L287" s="126" t="s">
        <v>4009</v>
      </c>
      <c r="M287" s="126" t="b">
        <v>1</v>
      </c>
      <c r="N287" s="126" t="s">
        <v>3687</v>
      </c>
      <c r="O287" s="309" t="e">
        <f>LEFT(TPG!#REF!,19)&amp;"."&amp;TPGCR!F287</f>
        <v>#REF!</v>
      </c>
      <c r="P287" s="312" t="e">
        <f>TPG!#REF!</f>
        <v>#REF!</v>
      </c>
      <c r="Q287" s="126" t="b">
        <v>1</v>
      </c>
      <c r="R287" s="126" t="b">
        <v>1</v>
      </c>
      <c r="S287" s="126" t="b">
        <v>1</v>
      </c>
    </row>
    <row r="288" spans="1:19" hidden="1" x14ac:dyDescent="0.25">
      <c r="A288" s="126" t="s">
        <v>4008</v>
      </c>
      <c r="B288" s="200">
        <v>1</v>
      </c>
      <c r="C288" s="126">
        <v>2</v>
      </c>
      <c r="D288" s="308" t="e">
        <f>TPG!#REF!</f>
        <v>#REF!</v>
      </c>
      <c r="E288" s="126" t="b">
        <v>1</v>
      </c>
      <c r="F288" s="309" t="e">
        <f>RIGHT(TPG!#REF!,4)&amp;"."&amp;TPG!#REF!&amp;"."&amp;TPG!#REF!&amp;"."&amp;TPGPAY!$C$5</f>
        <v>#REF!</v>
      </c>
      <c r="G288" s="310">
        <f t="shared" ca="1" si="8"/>
        <v>44361</v>
      </c>
      <c r="H288" s="311" t="e">
        <f>IF(TPG!#REF!&gt;0,0,-TPG!#REF!)</f>
        <v>#REF!</v>
      </c>
      <c r="I288" s="205">
        <f t="shared" ca="1" si="9"/>
        <v>44361</v>
      </c>
      <c r="J288" s="126">
        <v>3</v>
      </c>
      <c r="K288" s="126" t="b">
        <v>1</v>
      </c>
      <c r="L288" s="126" t="s">
        <v>4009</v>
      </c>
      <c r="M288" s="126" t="b">
        <v>1</v>
      </c>
      <c r="N288" s="126" t="s">
        <v>3687</v>
      </c>
      <c r="O288" s="309" t="e">
        <f>LEFT(TPG!#REF!,19)&amp;"."&amp;TPGCR!F288</f>
        <v>#REF!</v>
      </c>
      <c r="P288" s="312" t="e">
        <f>TPG!#REF!</f>
        <v>#REF!</v>
      </c>
      <c r="Q288" s="126" t="b">
        <v>1</v>
      </c>
      <c r="R288" s="126" t="b">
        <v>1</v>
      </c>
      <c r="S288" s="126" t="b">
        <v>1</v>
      </c>
    </row>
    <row r="289" spans="1:19" hidden="1" x14ac:dyDescent="0.25">
      <c r="A289" s="126" t="s">
        <v>4008</v>
      </c>
      <c r="B289" s="200">
        <v>1</v>
      </c>
      <c r="C289" s="126">
        <v>2</v>
      </c>
      <c r="D289" s="308" t="e">
        <f>TPG!#REF!</f>
        <v>#REF!</v>
      </c>
      <c r="E289" s="126" t="b">
        <v>1</v>
      </c>
      <c r="F289" s="309" t="e">
        <f>RIGHT(TPG!#REF!,4)&amp;"."&amp;TPG!#REF!&amp;"."&amp;TPG!#REF!&amp;"."&amp;TPGPAY!$C$5</f>
        <v>#REF!</v>
      </c>
      <c r="G289" s="310">
        <f t="shared" ca="1" si="8"/>
        <v>44361</v>
      </c>
      <c r="H289" s="311" t="e">
        <f>IF(TPG!#REF!&gt;0,0,-TPG!#REF!)</f>
        <v>#REF!</v>
      </c>
      <c r="I289" s="205">
        <f t="shared" ca="1" si="9"/>
        <v>44361</v>
      </c>
      <c r="J289" s="126">
        <v>3</v>
      </c>
      <c r="K289" s="126" t="b">
        <v>1</v>
      </c>
      <c r="L289" s="126" t="s">
        <v>4009</v>
      </c>
      <c r="M289" s="126" t="b">
        <v>1</v>
      </c>
      <c r="N289" s="126" t="s">
        <v>3687</v>
      </c>
      <c r="O289" s="309" t="e">
        <f>LEFT(TPG!#REF!,19)&amp;"."&amp;TPGCR!F289</f>
        <v>#REF!</v>
      </c>
      <c r="P289" s="312" t="e">
        <f>TPG!#REF!</f>
        <v>#REF!</v>
      </c>
      <c r="Q289" s="126" t="b">
        <v>1</v>
      </c>
      <c r="R289" s="126" t="b">
        <v>1</v>
      </c>
      <c r="S289" s="126" t="b">
        <v>1</v>
      </c>
    </row>
    <row r="290" spans="1:19" hidden="1" x14ac:dyDescent="0.25">
      <c r="A290" s="126" t="s">
        <v>4008</v>
      </c>
      <c r="B290" s="200">
        <v>1</v>
      </c>
      <c r="C290" s="126">
        <v>2</v>
      </c>
      <c r="D290" s="308" t="e">
        <f>TPG!#REF!</f>
        <v>#REF!</v>
      </c>
      <c r="E290" s="126" t="b">
        <v>1</v>
      </c>
      <c r="F290" s="309" t="e">
        <f>RIGHT(TPG!#REF!,4)&amp;"."&amp;TPG!#REF!&amp;"."&amp;TPG!#REF!&amp;"."&amp;TPGPAY!$C$5</f>
        <v>#REF!</v>
      </c>
      <c r="G290" s="310">
        <f t="shared" ca="1" si="8"/>
        <v>44361</v>
      </c>
      <c r="H290" s="311" t="e">
        <f>IF(TPG!#REF!&gt;0,0,-TPG!#REF!)</f>
        <v>#REF!</v>
      </c>
      <c r="I290" s="205">
        <f t="shared" ca="1" si="9"/>
        <v>44361</v>
      </c>
      <c r="J290" s="126">
        <v>3</v>
      </c>
      <c r="K290" s="126" t="b">
        <v>1</v>
      </c>
      <c r="L290" s="126" t="s">
        <v>4009</v>
      </c>
      <c r="M290" s="126" t="b">
        <v>1</v>
      </c>
      <c r="N290" s="126" t="s">
        <v>3687</v>
      </c>
      <c r="O290" s="309" t="e">
        <f>LEFT(TPG!#REF!,19)&amp;"."&amp;TPGCR!F290</f>
        <v>#REF!</v>
      </c>
      <c r="P290" s="312" t="e">
        <f>TPG!#REF!</f>
        <v>#REF!</v>
      </c>
      <c r="Q290" s="126" t="b">
        <v>1</v>
      </c>
      <c r="R290" s="126" t="b">
        <v>1</v>
      </c>
      <c r="S290" s="126" t="b">
        <v>1</v>
      </c>
    </row>
    <row r="291" spans="1:19" hidden="1" x14ac:dyDescent="0.25">
      <c r="A291" s="126" t="s">
        <v>4008</v>
      </c>
      <c r="B291" s="200">
        <v>1</v>
      </c>
      <c r="C291" s="126">
        <v>2</v>
      </c>
      <c r="D291" s="308" t="e">
        <f>TPG!#REF!</f>
        <v>#REF!</v>
      </c>
      <c r="E291" s="126" t="b">
        <v>1</v>
      </c>
      <c r="F291" s="309" t="e">
        <f>RIGHT(TPG!#REF!,4)&amp;"."&amp;TPG!#REF!&amp;"."&amp;TPG!#REF!&amp;"."&amp;TPGPAY!$C$5</f>
        <v>#REF!</v>
      </c>
      <c r="G291" s="310">
        <f t="shared" ca="1" si="8"/>
        <v>44361</v>
      </c>
      <c r="H291" s="311" t="e">
        <f>IF(TPG!#REF!&gt;0,0,-TPG!#REF!)</f>
        <v>#REF!</v>
      </c>
      <c r="I291" s="205">
        <f t="shared" ca="1" si="9"/>
        <v>44361</v>
      </c>
      <c r="J291" s="126">
        <v>3</v>
      </c>
      <c r="K291" s="126" t="b">
        <v>1</v>
      </c>
      <c r="L291" s="126" t="s">
        <v>4009</v>
      </c>
      <c r="M291" s="126" t="b">
        <v>1</v>
      </c>
      <c r="N291" s="126" t="s">
        <v>3687</v>
      </c>
      <c r="O291" s="309" t="e">
        <f>LEFT(TPG!#REF!,19)&amp;"."&amp;TPGCR!F291</f>
        <v>#REF!</v>
      </c>
      <c r="P291" s="312" t="e">
        <f>TPG!#REF!</f>
        <v>#REF!</v>
      </c>
      <c r="Q291" s="126" t="b">
        <v>1</v>
      </c>
      <c r="R291" s="126" t="b">
        <v>1</v>
      </c>
      <c r="S291" s="126" t="b">
        <v>1</v>
      </c>
    </row>
    <row r="292" spans="1:19" hidden="1" x14ac:dyDescent="0.25">
      <c r="A292" s="126" t="s">
        <v>4008</v>
      </c>
      <c r="B292" s="200">
        <v>1</v>
      </c>
      <c r="C292" s="126">
        <v>2</v>
      </c>
      <c r="D292" s="308" t="e">
        <f>TPG!#REF!</f>
        <v>#REF!</v>
      </c>
      <c r="E292" s="126" t="b">
        <v>1</v>
      </c>
      <c r="F292" s="309" t="e">
        <f>RIGHT(TPG!#REF!,4)&amp;"."&amp;TPG!#REF!&amp;"."&amp;TPG!#REF!&amp;"."&amp;TPGPAY!$C$5</f>
        <v>#REF!</v>
      </c>
      <c r="G292" s="310">
        <f t="shared" ca="1" si="8"/>
        <v>44361</v>
      </c>
      <c r="H292" s="311" t="e">
        <f>IF(TPG!#REF!&gt;0,0,-TPG!#REF!)</f>
        <v>#REF!</v>
      </c>
      <c r="I292" s="205">
        <f t="shared" ca="1" si="9"/>
        <v>44361</v>
      </c>
      <c r="J292" s="126">
        <v>3</v>
      </c>
      <c r="K292" s="126" t="b">
        <v>1</v>
      </c>
      <c r="L292" s="126" t="s">
        <v>4009</v>
      </c>
      <c r="M292" s="126" t="b">
        <v>1</v>
      </c>
      <c r="N292" s="126" t="s">
        <v>3687</v>
      </c>
      <c r="O292" s="309" t="e">
        <f>LEFT(TPG!#REF!,19)&amp;"."&amp;TPGCR!F292</f>
        <v>#REF!</v>
      </c>
      <c r="P292" s="312" t="e">
        <f>TPG!#REF!</f>
        <v>#REF!</v>
      </c>
      <c r="Q292" s="126" t="b">
        <v>1</v>
      </c>
      <c r="R292" s="126" t="b">
        <v>1</v>
      </c>
      <c r="S292" s="126" t="b">
        <v>1</v>
      </c>
    </row>
    <row r="293" spans="1:19" hidden="1" x14ac:dyDescent="0.25">
      <c r="A293" s="126" t="s">
        <v>4008</v>
      </c>
      <c r="B293" s="200">
        <v>1</v>
      </c>
      <c r="C293" s="126">
        <v>2</v>
      </c>
      <c r="D293" s="308" t="e">
        <f>TPG!#REF!</f>
        <v>#REF!</v>
      </c>
      <c r="E293" s="126" t="b">
        <v>1</v>
      </c>
      <c r="F293" s="309" t="e">
        <f>RIGHT(TPG!#REF!,4)&amp;"."&amp;TPG!#REF!&amp;"."&amp;TPG!#REF!&amp;"."&amp;TPGPAY!$C$5</f>
        <v>#REF!</v>
      </c>
      <c r="G293" s="310">
        <f t="shared" ca="1" si="8"/>
        <v>44361</v>
      </c>
      <c r="H293" s="311" t="e">
        <f>IF(TPG!#REF!&gt;0,0,-TPG!#REF!)</f>
        <v>#REF!</v>
      </c>
      <c r="I293" s="205">
        <f t="shared" ca="1" si="9"/>
        <v>44361</v>
      </c>
      <c r="J293" s="126">
        <v>3</v>
      </c>
      <c r="K293" s="126" t="b">
        <v>1</v>
      </c>
      <c r="L293" s="126" t="s">
        <v>4009</v>
      </c>
      <c r="M293" s="126" t="b">
        <v>1</v>
      </c>
      <c r="N293" s="126" t="s">
        <v>3687</v>
      </c>
      <c r="O293" s="309" t="e">
        <f>LEFT(TPG!#REF!,19)&amp;"."&amp;TPGCR!F293</f>
        <v>#REF!</v>
      </c>
      <c r="P293" s="312" t="e">
        <f>TPG!#REF!</f>
        <v>#REF!</v>
      </c>
      <c r="Q293" s="126" t="b">
        <v>1</v>
      </c>
      <c r="R293" s="126" t="b">
        <v>1</v>
      </c>
      <c r="S293" s="126" t="b">
        <v>1</v>
      </c>
    </row>
    <row r="294" spans="1:19" hidden="1" x14ac:dyDescent="0.25">
      <c r="A294" s="126" t="s">
        <v>4008</v>
      </c>
      <c r="B294" s="200">
        <v>1</v>
      </c>
      <c r="C294" s="126">
        <v>2</v>
      </c>
      <c r="D294" s="308" t="e">
        <f>TPG!#REF!</f>
        <v>#REF!</v>
      </c>
      <c r="E294" s="126" t="b">
        <v>1</v>
      </c>
      <c r="F294" s="309" t="e">
        <f>RIGHT(TPG!#REF!,4)&amp;"."&amp;TPG!#REF!&amp;"."&amp;TPG!#REF!&amp;"."&amp;TPGPAY!$C$5</f>
        <v>#REF!</v>
      </c>
      <c r="G294" s="310">
        <f t="shared" ca="1" si="8"/>
        <v>44361</v>
      </c>
      <c r="H294" s="311" t="e">
        <f>IF(TPG!#REF!&gt;0,0,-TPG!#REF!)</f>
        <v>#REF!</v>
      </c>
      <c r="I294" s="205">
        <f t="shared" ca="1" si="9"/>
        <v>44361</v>
      </c>
      <c r="J294" s="126">
        <v>3</v>
      </c>
      <c r="K294" s="126" t="b">
        <v>1</v>
      </c>
      <c r="L294" s="126" t="s">
        <v>4009</v>
      </c>
      <c r="M294" s="126" t="b">
        <v>1</v>
      </c>
      <c r="N294" s="126" t="s">
        <v>3687</v>
      </c>
      <c r="O294" s="309" t="e">
        <f>LEFT(TPG!#REF!,19)&amp;"."&amp;TPGCR!F294</f>
        <v>#REF!</v>
      </c>
      <c r="P294" s="312" t="e">
        <f>TPG!#REF!</f>
        <v>#REF!</v>
      </c>
      <c r="Q294" s="126" t="b">
        <v>1</v>
      </c>
      <c r="R294" s="126" t="b">
        <v>1</v>
      </c>
      <c r="S294" s="126" t="b">
        <v>1</v>
      </c>
    </row>
    <row r="295" spans="1:19" hidden="1" x14ac:dyDescent="0.25">
      <c r="A295" s="126" t="s">
        <v>4008</v>
      </c>
      <c r="B295" s="200">
        <v>1</v>
      </c>
      <c r="C295" s="126">
        <v>2</v>
      </c>
      <c r="D295" s="308" t="e">
        <f>TPG!#REF!</f>
        <v>#REF!</v>
      </c>
      <c r="E295" s="126" t="b">
        <v>1</v>
      </c>
      <c r="F295" s="309" t="e">
        <f>RIGHT(TPG!#REF!,4)&amp;"."&amp;TPG!#REF!&amp;"."&amp;TPG!#REF!&amp;"."&amp;TPGPAY!$C$5</f>
        <v>#REF!</v>
      </c>
      <c r="G295" s="310">
        <f t="shared" ca="1" si="8"/>
        <v>44361</v>
      </c>
      <c r="H295" s="311" t="e">
        <f>IF(TPG!#REF!&gt;0,0,-TPG!#REF!)</f>
        <v>#REF!</v>
      </c>
      <c r="I295" s="205">
        <f t="shared" ca="1" si="9"/>
        <v>44361</v>
      </c>
      <c r="J295" s="126">
        <v>3</v>
      </c>
      <c r="K295" s="126" t="b">
        <v>1</v>
      </c>
      <c r="L295" s="126" t="s">
        <v>4009</v>
      </c>
      <c r="M295" s="126" t="b">
        <v>1</v>
      </c>
      <c r="N295" s="126" t="s">
        <v>3687</v>
      </c>
      <c r="O295" s="309" t="e">
        <f>LEFT(TPG!#REF!,19)&amp;"."&amp;TPGCR!F295</f>
        <v>#REF!</v>
      </c>
      <c r="P295" s="312" t="e">
        <f>TPG!#REF!</f>
        <v>#REF!</v>
      </c>
      <c r="Q295" s="126" t="b">
        <v>1</v>
      </c>
      <c r="R295" s="126" t="b">
        <v>1</v>
      </c>
      <c r="S295" s="126" t="b">
        <v>1</v>
      </c>
    </row>
    <row r="296" spans="1:19" hidden="1" x14ac:dyDescent="0.25">
      <c r="A296" s="126" t="s">
        <v>4008</v>
      </c>
      <c r="B296" s="200">
        <v>1</v>
      </c>
      <c r="C296" s="126">
        <v>2</v>
      </c>
      <c r="D296" s="308" t="e">
        <f>TPG!#REF!</f>
        <v>#REF!</v>
      </c>
      <c r="E296" s="126" t="b">
        <v>1</v>
      </c>
      <c r="F296" s="309" t="e">
        <f>RIGHT(TPG!#REF!,4)&amp;"."&amp;TPG!#REF!&amp;"."&amp;TPG!#REF!&amp;"."&amp;TPGPAY!$C$5</f>
        <v>#REF!</v>
      </c>
      <c r="G296" s="310">
        <f t="shared" ca="1" si="8"/>
        <v>44361</v>
      </c>
      <c r="H296" s="311" t="e">
        <f>IF(TPG!#REF!&gt;0,0,-TPG!#REF!)</f>
        <v>#REF!</v>
      </c>
      <c r="I296" s="205">
        <f t="shared" ca="1" si="9"/>
        <v>44361</v>
      </c>
      <c r="J296" s="126">
        <v>3</v>
      </c>
      <c r="K296" s="126" t="b">
        <v>1</v>
      </c>
      <c r="L296" s="126" t="s">
        <v>4009</v>
      </c>
      <c r="M296" s="126" t="b">
        <v>1</v>
      </c>
      <c r="N296" s="126" t="s">
        <v>3687</v>
      </c>
      <c r="O296" s="309" t="e">
        <f>LEFT(TPG!#REF!,19)&amp;"."&amp;TPGCR!F296</f>
        <v>#REF!</v>
      </c>
      <c r="P296" s="312" t="e">
        <f>TPG!#REF!</f>
        <v>#REF!</v>
      </c>
      <c r="Q296" s="126" t="b">
        <v>1</v>
      </c>
      <c r="R296" s="126" t="b">
        <v>1</v>
      </c>
      <c r="S296" s="126" t="b">
        <v>1</v>
      </c>
    </row>
    <row r="297" spans="1:19" hidden="1" x14ac:dyDescent="0.25">
      <c r="A297" s="126" t="s">
        <v>4008</v>
      </c>
      <c r="B297" s="200">
        <v>1</v>
      </c>
      <c r="C297" s="126">
        <v>2</v>
      </c>
      <c r="D297" s="308" t="e">
        <f>TPG!#REF!</f>
        <v>#REF!</v>
      </c>
      <c r="E297" s="126" t="b">
        <v>1</v>
      </c>
      <c r="F297" s="309" t="e">
        <f>RIGHT(TPG!#REF!,4)&amp;"."&amp;TPG!#REF!&amp;"."&amp;TPG!#REF!&amp;"."&amp;TPGPAY!$C$5</f>
        <v>#REF!</v>
      </c>
      <c r="G297" s="310">
        <f t="shared" ca="1" si="8"/>
        <v>44361</v>
      </c>
      <c r="H297" s="311" t="e">
        <f>IF(TPG!#REF!&gt;0,0,-TPG!#REF!)</f>
        <v>#REF!</v>
      </c>
      <c r="I297" s="205">
        <f t="shared" ca="1" si="9"/>
        <v>44361</v>
      </c>
      <c r="J297" s="126">
        <v>3</v>
      </c>
      <c r="K297" s="126" t="b">
        <v>1</v>
      </c>
      <c r="L297" s="126" t="s">
        <v>4009</v>
      </c>
      <c r="M297" s="126" t="b">
        <v>1</v>
      </c>
      <c r="N297" s="126" t="s">
        <v>3687</v>
      </c>
      <c r="O297" s="309" t="e">
        <f>LEFT(TPG!#REF!,19)&amp;"."&amp;TPGCR!F297</f>
        <v>#REF!</v>
      </c>
      <c r="P297" s="312" t="e">
        <f>TPG!#REF!</f>
        <v>#REF!</v>
      </c>
      <c r="Q297" s="126" t="b">
        <v>1</v>
      </c>
      <c r="R297" s="126" t="b">
        <v>1</v>
      </c>
      <c r="S297" s="126" t="b">
        <v>1</v>
      </c>
    </row>
    <row r="298" spans="1:19" hidden="1" x14ac:dyDescent="0.25">
      <c r="A298" s="126" t="s">
        <v>4008</v>
      </c>
      <c r="B298" s="200">
        <v>1</v>
      </c>
      <c r="C298" s="126">
        <v>2</v>
      </c>
      <c r="D298" s="308" t="e">
        <f>TPG!#REF!</f>
        <v>#REF!</v>
      </c>
      <c r="E298" s="126" t="b">
        <v>1</v>
      </c>
      <c r="F298" s="309" t="e">
        <f>RIGHT(TPG!#REF!,4)&amp;"."&amp;TPG!#REF!&amp;"."&amp;TPG!#REF!&amp;"."&amp;TPGPAY!$C$5</f>
        <v>#REF!</v>
      </c>
      <c r="G298" s="310">
        <f t="shared" ca="1" si="8"/>
        <v>44361</v>
      </c>
      <c r="H298" s="311" t="e">
        <f>IF(TPG!#REF!&gt;0,0,-TPG!#REF!)</f>
        <v>#REF!</v>
      </c>
      <c r="I298" s="205">
        <f t="shared" ca="1" si="9"/>
        <v>44361</v>
      </c>
      <c r="J298" s="126">
        <v>3</v>
      </c>
      <c r="K298" s="126" t="b">
        <v>1</v>
      </c>
      <c r="L298" s="126" t="s">
        <v>4009</v>
      </c>
      <c r="M298" s="126" t="b">
        <v>1</v>
      </c>
      <c r="N298" s="126" t="s">
        <v>3687</v>
      </c>
      <c r="O298" s="309" t="e">
        <f>LEFT(TPG!#REF!,19)&amp;"."&amp;TPGCR!F298</f>
        <v>#REF!</v>
      </c>
      <c r="P298" s="312" t="e">
        <f>TPG!#REF!</f>
        <v>#REF!</v>
      </c>
      <c r="Q298" s="126" t="b">
        <v>1</v>
      </c>
      <c r="R298" s="126" t="b">
        <v>1</v>
      </c>
      <c r="S298" s="126" t="b">
        <v>1</v>
      </c>
    </row>
    <row r="299" spans="1:19" hidden="1" x14ac:dyDescent="0.25">
      <c r="A299" s="126" t="s">
        <v>4008</v>
      </c>
      <c r="B299" s="200">
        <v>1</v>
      </c>
      <c r="C299" s="126">
        <v>2</v>
      </c>
      <c r="D299" s="308" t="e">
        <f>TPG!#REF!</f>
        <v>#REF!</v>
      </c>
      <c r="E299" s="126" t="b">
        <v>1</v>
      </c>
      <c r="F299" s="309" t="e">
        <f>RIGHT(TPG!#REF!,4)&amp;"."&amp;TPG!#REF!&amp;"."&amp;TPG!#REF!&amp;"."&amp;TPGPAY!$C$5</f>
        <v>#REF!</v>
      </c>
      <c r="G299" s="310">
        <f t="shared" ca="1" si="8"/>
        <v>44361</v>
      </c>
      <c r="H299" s="311" t="e">
        <f>IF(TPG!#REF!&gt;0,0,-TPG!#REF!)</f>
        <v>#REF!</v>
      </c>
      <c r="I299" s="205">
        <f t="shared" ca="1" si="9"/>
        <v>44361</v>
      </c>
      <c r="J299" s="126">
        <v>3</v>
      </c>
      <c r="K299" s="126" t="b">
        <v>1</v>
      </c>
      <c r="L299" s="126" t="s">
        <v>4009</v>
      </c>
      <c r="M299" s="126" t="b">
        <v>1</v>
      </c>
      <c r="N299" s="126" t="s">
        <v>3687</v>
      </c>
      <c r="O299" s="309" t="e">
        <f>LEFT(TPG!#REF!,19)&amp;"."&amp;TPGCR!F299</f>
        <v>#REF!</v>
      </c>
      <c r="P299" s="312" t="e">
        <f>TPG!#REF!</f>
        <v>#REF!</v>
      </c>
      <c r="Q299" s="126" t="b">
        <v>1</v>
      </c>
      <c r="R299" s="126" t="b">
        <v>1</v>
      </c>
      <c r="S299" s="126" t="b">
        <v>1</v>
      </c>
    </row>
    <row r="300" spans="1:19" hidden="1" x14ac:dyDescent="0.25">
      <c r="A300" s="126" t="s">
        <v>4008</v>
      </c>
      <c r="B300" s="200">
        <v>1</v>
      </c>
      <c r="C300" s="126">
        <v>2</v>
      </c>
      <c r="D300" s="308" t="e">
        <f>TPG!#REF!</f>
        <v>#REF!</v>
      </c>
      <c r="E300" s="126" t="b">
        <v>1</v>
      </c>
      <c r="F300" s="309" t="e">
        <f>RIGHT(TPG!#REF!,4)&amp;"."&amp;TPG!#REF!&amp;"."&amp;TPG!#REF!&amp;"."&amp;TPGPAY!$C$5</f>
        <v>#REF!</v>
      </c>
      <c r="G300" s="310">
        <f t="shared" ca="1" si="8"/>
        <v>44361</v>
      </c>
      <c r="H300" s="311" t="e">
        <f>IF(TPG!#REF!&gt;0,0,-TPG!#REF!)</f>
        <v>#REF!</v>
      </c>
      <c r="I300" s="205">
        <f t="shared" ca="1" si="9"/>
        <v>44361</v>
      </c>
      <c r="J300" s="126">
        <v>3</v>
      </c>
      <c r="K300" s="126" t="b">
        <v>1</v>
      </c>
      <c r="L300" s="126" t="s">
        <v>4009</v>
      </c>
      <c r="M300" s="126" t="b">
        <v>1</v>
      </c>
      <c r="N300" s="126" t="s">
        <v>3687</v>
      </c>
      <c r="O300" s="309" t="e">
        <f>LEFT(TPG!#REF!,19)&amp;"."&amp;TPGCR!F300</f>
        <v>#REF!</v>
      </c>
      <c r="P300" s="312" t="e">
        <f>TPG!#REF!</f>
        <v>#REF!</v>
      </c>
      <c r="Q300" s="126" t="b">
        <v>1</v>
      </c>
      <c r="R300" s="126" t="b">
        <v>1</v>
      </c>
      <c r="S300" s="126" t="b">
        <v>1</v>
      </c>
    </row>
    <row r="301" spans="1:19" hidden="1" x14ac:dyDescent="0.25">
      <c r="A301" s="126" t="s">
        <v>4008</v>
      </c>
      <c r="B301" s="200">
        <v>1</v>
      </c>
      <c r="C301" s="126">
        <v>2</v>
      </c>
      <c r="D301" s="308" t="e">
        <f>TPG!#REF!</f>
        <v>#REF!</v>
      </c>
      <c r="E301" s="126" t="b">
        <v>1</v>
      </c>
      <c r="F301" s="309" t="e">
        <f>RIGHT(TPG!#REF!,4)&amp;"."&amp;TPG!#REF!&amp;"."&amp;TPG!#REF!&amp;"."&amp;TPGPAY!$C$5</f>
        <v>#REF!</v>
      </c>
      <c r="G301" s="310">
        <f t="shared" ca="1" si="8"/>
        <v>44361</v>
      </c>
      <c r="H301" s="311" t="e">
        <f>IF(TPG!#REF!&gt;0,0,-TPG!#REF!)</f>
        <v>#REF!</v>
      </c>
      <c r="I301" s="205">
        <f t="shared" ca="1" si="9"/>
        <v>44361</v>
      </c>
      <c r="J301" s="126">
        <v>3</v>
      </c>
      <c r="K301" s="126" t="b">
        <v>1</v>
      </c>
      <c r="L301" s="126" t="s">
        <v>4009</v>
      </c>
      <c r="M301" s="126" t="b">
        <v>1</v>
      </c>
      <c r="N301" s="126" t="s">
        <v>3687</v>
      </c>
      <c r="O301" s="309" t="e">
        <f>LEFT(TPG!#REF!,19)&amp;"."&amp;TPGCR!F301</f>
        <v>#REF!</v>
      </c>
      <c r="P301" s="312" t="e">
        <f>TPG!#REF!</f>
        <v>#REF!</v>
      </c>
      <c r="Q301" s="126" t="b">
        <v>1</v>
      </c>
      <c r="R301" s="126" t="b">
        <v>1</v>
      </c>
      <c r="S301" s="126" t="b">
        <v>1</v>
      </c>
    </row>
    <row r="302" spans="1:19" hidden="1" x14ac:dyDescent="0.25">
      <c r="A302" s="126" t="s">
        <v>4008</v>
      </c>
      <c r="B302" s="200">
        <v>1</v>
      </c>
      <c r="C302" s="126">
        <v>2</v>
      </c>
      <c r="D302" s="308" t="e">
        <f>TPG!#REF!</f>
        <v>#REF!</v>
      </c>
      <c r="E302" s="126" t="b">
        <v>1</v>
      </c>
      <c r="F302" s="309" t="e">
        <f>RIGHT(TPG!#REF!,4)&amp;"."&amp;TPG!#REF!&amp;"."&amp;TPG!#REF!&amp;"."&amp;TPGPAY!$C$5</f>
        <v>#REF!</v>
      </c>
      <c r="G302" s="310">
        <f t="shared" ca="1" si="8"/>
        <v>44361</v>
      </c>
      <c r="H302" s="311" t="e">
        <f>IF(TPG!#REF!&gt;0,0,-TPG!#REF!)</f>
        <v>#REF!</v>
      </c>
      <c r="I302" s="205">
        <f t="shared" ca="1" si="9"/>
        <v>44361</v>
      </c>
      <c r="J302" s="126">
        <v>3</v>
      </c>
      <c r="K302" s="126" t="b">
        <v>1</v>
      </c>
      <c r="L302" s="126" t="s">
        <v>4009</v>
      </c>
      <c r="M302" s="126" t="b">
        <v>1</v>
      </c>
      <c r="N302" s="126" t="s">
        <v>3687</v>
      </c>
      <c r="O302" s="309" t="e">
        <f>LEFT(TPG!#REF!,19)&amp;"."&amp;TPGCR!F302</f>
        <v>#REF!</v>
      </c>
      <c r="P302" s="312" t="e">
        <f>TPG!#REF!</f>
        <v>#REF!</v>
      </c>
      <c r="Q302" s="126" t="b">
        <v>1</v>
      </c>
      <c r="R302" s="126" t="b">
        <v>1</v>
      </c>
      <c r="S302" s="126" t="b">
        <v>1</v>
      </c>
    </row>
    <row r="303" spans="1:19" hidden="1" x14ac:dyDescent="0.25">
      <c r="A303" s="126" t="s">
        <v>4008</v>
      </c>
      <c r="B303" s="200">
        <v>1</v>
      </c>
      <c r="C303" s="126">
        <v>2</v>
      </c>
      <c r="D303" s="308" t="e">
        <f>TPG!#REF!</f>
        <v>#REF!</v>
      </c>
      <c r="E303" s="126" t="b">
        <v>1</v>
      </c>
      <c r="F303" s="309" t="e">
        <f>RIGHT(TPG!#REF!,4)&amp;"."&amp;TPG!#REF!&amp;"."&amp;TPG!#REF!&amp;"."&amp;TPGPAY!$C$5</f>
        <v>#REF!</v>
      </c>
      <c r="G303" s="310">
        <f t="shared" ca="1" si="8"/>
        <v>44361</v>
      </c>
      <c r="H303" s="311" t="e">
        <f>IF(TPG!#REF!&gt;0,0,-TPG!#REF!)</f>
        <v>#REF!</v>
      </c>
      <c r="I303" s="205">
        <f t="shared" ca="1" si="9"/>
        <v>44361</v>
      </c>
      <c r="J303" s="126">
        <v>3</v>
      </c>
      <c r="K303" s="126" t="b">
        <v>1</v>
      </c>
      <c r="L303" s="126" t="s">
        <v>4009</v>
      </c>
      <c r="M303" s="126" t="b">
        <v>1</v>
      </c>
      <c r="N303" s="126" t="s">
        <v>3687</v>
      </c>
      <c r="O303" s="309" t="e">
        <f>LEFT(TPG!#REF!,19)&amp;"."&amp;TPGCR!F303</f>
        <v>#REF!</v>
      </c>
      <c r="P303" s="312" t="e">
        <f>TPG!#REF!</f>
        <v>#REF!</v>
      </c>
      <c r="Q303" s="126" t="b">
        <v>1</v>
      </c>
      <c r="R303" s="126" t="b">
        <v>1</v>
      </c>
      <c r="S303" s="126" t="b">
        <v>1</v>
      </c>
    </row>
    <row r="304" spans="1:19" hidden="1" x14ac:dyDescent="0.25">
      <c r="A304" s="126" t="s">
        <v>4008</v>
      </c>
      <c r="B304" s="200">
        <v>1</v>
      </c>
      <c r="C304" s="126">
        <v>2</v>
      </c>
      <c r="D304" s="308" t="e">
        <f>TPG!#REF!</f>
        <v>#REF!</v>
      </c>
      <c r="E304" s="126" t="b">
        <v>1</v>
      </c>
      <c r="F304" s="309" t="e">
        <f>RIGHT(TPG!#REF!,4)&amp;"."&amp;TPG!#REF!&amp;"."&amp;TPG!#REF!&amp;"."&amp;TPGPAY!$C$5</f>
        <v>#REF!</v>
      </c>
      <c r="G304" s="310">
        <f t="shared" ca="1" si="8"/>
        <v>44361</v>
      </c>
      <c r="H304" s="311" t="e">
        <f>IF(TPG!#REF!&gt;0,0,-TPG!#REF!)</f>
        <v>#REF!</v>
      </c>
      <c r="I304" s="205">
        <f t="shared" ca="1" si="9"/>
        <v>44361</v>
      </c>
      <c r="J304" s="126">
        <v>3</v>
      </c>
      <c r="K304" s="126" t="b">
        <v>1</v>
      </c>
      <c r="L304" s="126" t="s">
        <v>4009</v>
      </c>
      <c r="M304" s="126" t="b">
        <v>1</v>
      </c>
      <c r="N304" s="126" t="s">
        <v>3687</v>
      </c>
      <c r="O304" s="309" t="e">
        <f>LEFT(TPG!#REF!,19)&amp;"."&amp;TPGCR!F304</f>
        <v>#REF!</v>
      </c>
      <c r="P304" s="312" t="e">
        <f>TPG!#REF!</f>
        <v>#REF!</v>
      </c>
      <c r="Q304" s="126" t="b">
        <v>1</v>
      </c>
      <c r="R304" s="126" t="b">
        <v>1</v>
      </c>
      <c r="S304" s="126" t="b">
        <v>1</v>
      </c>
    </row>
    <row r="305" spans="1:19" hidden="1" x14ac:dyDescent="0.25">
      <c r="A305" s="126" t="s">
        <v>4008</v>
      </c>
      <c r="B305" s="200">
        <v>1</v>
      </c>
      <c r="C305" s="126">
        <v>2</v>
      </c>
      <c r="D305" s="308" t="e">
        <f>TPG!#REF!</f>
        <v>#REF!</v>
      </c>
      <c r="E305" s="126" t="b">
        <v>1</v>
      </c>
      <c r="F305" s="309" t="e">
        <f>RIGHT(TPG!#REF!,4)&amp;"."&amp;TPG!#REF!&amp;"."&amp;TPG!#REF!&amp;"."&amp;TPGPAY!$C$5</f>
        <v>#REF!</v>
      </c>
      <c r="G305" s="310">
        <f t="shared" ca="1" si="8"/>
        <v>44361</v>
      </c>
      <c r="H305" s="311" t="e">
        <f>IF(TPG!#REF!&gt;0,0,-TPG!#REF!)</f>
        <v>#REF!</v>
      </c>
      <c r="I305" s="205">
        <f t="shared" ca="1" si="9"/>
        <v>44361</v>
      </c>
      <c r="J305" s="126">
        <v>3</v>
      </c>
      <c r="K305" s="126" t="b">
        <v>1</v>
      </c>
      <c r="L305" s="126" t="s">
        <v>4009</v>
      </c>
      <c r="M305" s="126" t="b">
        <v>1</v>
      </c>
      <c r="N305" s="126" t="s">
        <v>3687</v>
      </c>
      <c r="O305" s="309" t="e">
        <f>LEFT(TPG!#REF!,19)&amp;"."&amp;TPGCR!F305</f>
        <v>#REF!</v>
      </c>
      <c r="P305" s="312" t="e">
        <f>TPG!#REF!</f>
        <v>#REF!</v>
      </c>
      <c r="Q305" s="126" t="b">
        <v>1</v>
      </c>
      <c r="R305" s="126" t="b">
        <v>1</v>
      </c>
      <c r="S305" s="126" t="b">
        <v>1</v>
      </c>
    </row>
    <row r="306" spans="1:19" hidden="1" x14ac:dyDescent="0.25">
      <c r="A306" s="126" t="s">
        <v>4008</v>
      </c>
      <c r="B306" s="200">
        <v>1</v>
      </c>
      <c r="C306" s="126">
        <v>2</v>
      </c>
      <c r="D306" s="308" t="e">
        <f>TPG!#REF!</f>
        <v>#REF!</v>
      </c>
      <c r="E306" s="126" t="b">
        <v>1</v>
      </c>
      <c r="F306" s="309" t="e">
        <f>RIGHT(TPG!#REF!,4)&amp;"."&amp;TPG!#REF!&amp;"."&amp;TPG!#REF!&amp;"."&amp;TPGPAY!$C$5</f>
        <v>#REF!</v>
      </c>
      <c r="G306" s="310">
        <f t="shared" ca="1" si="8"/>
        <v>44361</v>
      </c>
      <c r="H306" s="311" t="e">
        <f>IF(TPG!#REF!&gt;0,0,-TPG!#REF!)</f>
        <v>#REF!</v>
      </c>
      <c r="I306" s="205">
        <f t="shared" ca="1" si="9"/>
        <v>44361</v>
      </c>
      <c r="J306" s="126">
        <v>3</v>
      </c>
      <c r="K306" s="126" t="b">
        <v>1</v>
      </c>
      <c r="L306" s="126" t="s">
        <v>4009</v>
      </c>
      <c r="M306" s="126" t="b">
        <v>1</v>
      </c>
      <c r="N306" s="126" t="s">
        <v>3687</v>
      </c>
      <c r="O306" s="309" t="e">
        <f>LEFT(TPG!#REF!,19)&amp;"."&amp;TPGCR!F306</f>
        <v>#REF!</v>
      </c>
      <c r="P306" s="312" t="e">
        <f>TPG!#REF!</f>
        <v>#REF!</v>
      </c>
      <c r="Q306" s="126" t="b">
        <v>1</v>
      </c>
      <c r="R306" s="126" t="b">
        <v>1</v>
      </c>
      <c r="S306" s="126" t="b">
        <v>1</v>
      </c>
    </row>
    <row r="307" spans="1:19" hidden="1" x14ac:dyDescent="0.25">
      <c r="A307" s="126" t="s">
        <v>4008</v>
      </c>
      <c r="B307" s="200">
        <v>1</v>
      </c>
      <c r="C307" s="126">
        <v>2</v>
      </c>
      <c r="D307" s="308" t="e">
        <f>TPG!#REF!</f>
        <v>#REF!</v>
      </c>
      <c r="E307" s="126" t="b">
        <v>1</v>
      </c>
      <c r="F307" s="309" t="e">
        <f>RIGHT(TPG!#REF!,4)&amp;"."&amp;TPG!#REF!&amp;"."&amp;TPG!#REF!&amp;"."&amp;TPGPAY!$C$5</f>
        <v>#REF!</v>
      </c>
      <c r="G307" s="310">
        <f t="shared" ca="1" si="8"/>
        <v>44361</v>
      </c>
      <c r="H307" s="311" t="e">
        <f>IF(TPG!#REF!&gt;0,0,-TPG!#REF!)</f>
        <v>#REF!</v>
      </c>
      <c r="I307" s="205">
        <f t="shared" ca="1" si="9"/>
        <v>44361</v>
      </c>
      <c r="J307" s="126">
        <v>3</v>
      </c>
      <c r="K307" s="126" t="b">
        <v>1</v>
      </c>
      <c r="L307" s="126" t="s">
        <v>4009</v>
      </c>
      <c r="M307" s="126" t="b">
        <v>1</v>
      </c>
      <c r="N307" s="126" t="s">
        <v>3687</v>
      </c>
      <c r="O307" s="309" t="e">
        <f>LEFT(TPG!#REF!,19)&amp;"."&amp;TPGCR!F307</f>
        <v>#REF!</v>
      </c>
      <c r="P307" s="312" t="e">
        <f>TPG!#REF!</f>
        <v>#REF!</v>
      </c>
      <c r="Q307" s="126" t="b">
        <v>1</v>
      </c>
      <c r="R307" s="126" t="b">
        <v>1</v>
      </c>
      <c r="S307" s="126" t="b">
        <v>1</v>
      </c>
    </row>
    <row r="308" spans="1:19" hidden="1" x14ac:dyDescent="0.25">
      <c r="A308" s="126" t="s">
        <v>4008</v>
      </c>
      <c r="B308" s="200">
        <v>1</v>
      </c>
      <c r="C308" s="126">
        <v>2</v>
      </c>
      <c r="D308" s="308" t="e">
        <f>TPG!#REF!</f>
        <v>#REF!</v>
      </c>
      <c r="E308" s="126" t="b">
        <v>1</v>
      </c>
      <c r="F308" s="309" t="e">
        <f>RIGHT(TPG!#REF!,4)&amp;"."&amp;TPG!#REF!&amp;"."&amp;TPG!#REF!&amp;"."&amp;TPGPAY!$C$5</f>
        <v>#REF!</v>
      </c>
      <c r="G308" s="310">
        <f t="shared" ca="1" si="8"/>
        <v>44361</v>
      </c>
      <c r="H308" s="311" t="e">
        <f>IF(TPG!#REF!&gt;0,0,-TPG!#REF!)</f>
        <v>#REF!</v>
      </c>
      <c r="I308" s="205">
        <f t="shared" ca="1" si="9"/>
        <v>44361</v>
      </c>
      <c r="J308" s="126">
        <v>3</v>
      </c>
      <c r="K308" s="126" t="b">
        <v>1</v>
      </c>
      <c r="L308" s="126" t="s">
        <v>4009</v>
      </c>
      <c r="M308" s="126" t="b">
        <v>1</v>
      </c>
      <c r="N308" s="126" t="s">
        <v>3687</v>
      </c>
      <c r="O308" s="309" t="e">
        <f>LEFT(TPG!#REF!,19)&amp;"."&amp;TPGCR!F308</f>
        <v>#REF!</v>
      </c>
      <c r="P308" s="312" t="e">
        <f>TPG!#REF!</f>
        <v>#REF!</v>
      </c>
      <c r="Q308" s="126" t="b">
        <v>1</v>
      </c>
      <c r="R308" s="126" t="b">
        <v>1</v>
      </c>
      <c r="S308" s="126" t="b">
        <v>1</v>
      </c>
    </row>
    <row r="309" spans="1:19" hidden="1" x14ac:dyDescent="0.25">
      <c r="A309" s="126" t="s">
        <v>4008</v>
      </c>
      <c r="B309" s="200">
        <v>1</v>
      </c>
      <c r="C309" s="126">
        <v>2</v>
      </c>
      <c r="D309" s="308" t="e">
        <f>TPG!#REF!</f>
        <v>#REF!</v>
      </c>
      <c r="E309" s="126" t="b">
        <v>1</v>
      </c>
      <c r="F309" s="309" t="e">
        <f>RIGHT(TPG!#REF!,4)&amp;"."&amp;TPG!#REF!&amp;"."&amp;TPG!#REF!&amp;"."&amp;TPGPAY!$C$5</f>
        <v>#REF!</v>
      </c>
      <c r="G309" s="310">
        <f t="shared" ca="1" si="8"/>
        <v>44361</v>
      </c>
      <c r="H309" s="311" t="e">
        <f>IF(TPG!#REF!&gt;0,0,-TPG!#REF!)</f>
        <v>#REF!</v>
      </c>
      <c r="I309" s="205">
        <f t="shared" ca="1" si="9"/>
        <v>44361</v>
      </c>
      <c r="J309" s="126">
        <v>3</v>
      </c>
      <c r="K309" s="126" t="b">
        <v>1</v>
      </c>
      <c r="L309" s="126" t="s">
        <v>4009</v>
      </c>
      <c r="M309" s="126" t="b">
        <v>1</v>
      </c>
      <c r="N309" s="126" t="s">
        <v>3687</v>
      </c>
      <c r="O309" s="309" t="e">
        <f>LEFT(TPG!#REF!,19)&amp;"."&amp;TPGCR!F309</f>
        <v>#REF!</v>
      </c>
      <c r="P309" s="312" t="e">
        <f>TPG!#REF!</f>
        <v>#REF!</v>
      </c>
      <c r="Q309" s="126" t="b">
        <v>1</v>
      </c>
      <c r="R309" s="126" t="b">
        <v>1</v>
      </c>
      <c r="S309" s="126" t="b">
        <v>1</v>
      </c>
    </row>
    <row r="310" spans="1:19" hidden="1" x14ac:dyDescent="0.25">
      <c r="A310" s="126" t="s">
        <v>4008</v>
      </c>
      <c r="B310" s="200">
        <v>1</v>
      </c>
      <c r="C310" s="126">
        <v>2</v>
      </c>
      <c r="D310" s="308" t="e">
        <f>TPG!#REF!</f>
        <v>#REF!</v>
      </c>
      <c r="E310" s="126" t="b">
        <v>1</v>
      </c>
      <c r="F310" s="309" t="e">
        <f>RIGHT(TPG!#REF!,4)&amp;"."&amp;TPG!#REF!&amp;"."&amp;TPG!#REF!&amp;"."&amp;TPGPAY!$C$5</f>
        <v>#REF!</v>
      </c>
      <c r="G310" s="310">
        <f t="shared" ca="1" si="8"/>
        <v>44361</v>
      </c>
      <c r="H310" s="311" t="e">
        <f>IF(TPG!#REF!&gt;0,0,-TPG!#REF!)</f>
        <v>#REF!</v>
      </c>
      <c r="I310" s="205">
        <f t="shared" ca="1" si="9"/>
        <v>44361</v>
      </c>
      <c r="J310" s="126">
        <v>3</v>
      </c>
      <c r="K310" s="126" t="b">
        <v>1</v>
      </c>
      <c r="L310" s="126" t="s">
        <v>4009</v>
      </c>
      <c r="M310" s="126" t="b">
        <v>1</v>
      </c>
      <c r="N310" s="126" t="s">
        <v>3687</v>
      </c>
      <c r="O310" s="309" t="e">
        <f>LEFT(TPG!#REF!,19)&amp;"."&amp;TPGCR!F310</f>
        <v>#REF!</v>
      </c>
      <c r="P310" s="312" t="e">
        <f>TPG!#REF!</f>
        <v>#REF!</v>
      </c>
      <c r="Q310" s="126" t="b">
        <v>1</v>
      </c>
      <c r="R310" s="126" t="b">
        <v>1</v>
      </c>
      <c r="S310" s="126" t="b">
        <v>1</v>
      </c>
    </row>
    <row r="311" spans="1:19" hidden="1" x14ac:dyDescent="0.25">
      <c r="A311" s="126" t="s">
        <v>4008</v>
      </c>
      <c r="B311" s="200">
        <v>1</v>
      </c>
      <c r="C311" s="126">
        <v>2</v>
      </c>
      <c r="D311" s="308" t="e">
        <f>TPG!#REF!</f>
        <v>#REF!</v>
      </c>
      <c r="E311" s="126" t="b">
        <v>1</v>
      </c>
      <c r="F311" s="309" t="e">
        <f>RIGHT(TPG!#REF!,4)&amp;"."&amp;TPG!#REF!&amp;"."&amp;TPG!#REF!&amp;"."&amp;TPGPAY!$C$5</f>
        <v>#REF!</v>
      </c>
      <c r="G311" s="310">
        <f t="shared" ca="1" si="8"/>
        <v>44361</v>
      </c>
      <c r="H311" s="311" t="e">
        <f>IF(TPG!#REF!&gt;0,0,-TPG!#REF!)</f>
        <v>#REF!</v>
      </c>
      <c r="I311" s="205">
        <f t="shared" ca="1" si="9"/>
        <v>44361</v>
      </c>
      <c r="J311" s="126">
        <v>3</v>
      </c>
      <c r="K311" s="126" t="b">
        <v>1</v>
      </c>
      <c r="L311" s="126" t="s">
        <v>4009</v>
      </c>
      <c r="M311" s="126" t="b">
        <v>1</v>
      </c>
      <c r="N311" s="126" t="s">
        <v>3687</v>
      </c>
      <c r="O311" s="309" t="e">
        <f>LEFT(TPG!#REF!,19)&amp;"."&amp;TPGCR!F311</f>
        <v>#REF!</v>
      </c>
      <c r="P311" s="312" t="e">
        <f>TPG!#REF!</f>
        <v>#REF!</v>
      </c>
      <c r="Q311" s="126" t="b">
        <v>1</v>
      </c>
      <c r="R311" s="126" t="b">
        <v>1</v>
      </c>
      <c r="S311" s="126" t="b">
        <v>1</v>
      </c>
    </row>
    <row r="312" spans="1:19" hidden="1" x14ac:dyDescent="0.25">
      <c r="A312" s="126" t="s">
        <v>4008</v>
      </c>
      <c r="B312" s="200">
        <v>1</v>
      </c>
      <c r="C312" s="126">
        <v>2</v>
      </c>
      <c r="D312" s="308" t="e">
        <f>TPG!#REF!</f>
        <v>#REF!</v>
      </c>
      <c r="E312" s="126" t="b">
        <v>1</v>
      </c>
      <c r="F312" s="309" t="e">
        <f>RIGHT(TPG!#REF!,4)&amp;"."&amp;TPG!#REF!&amp;"."&amp;TPG!#REF!&amp;"."&amp;TPGPAY!$C$5</f>
        <v>#REF!</v>
      </c>
      <c r="G312" s="310">
        <f t="shared" ca="1" si="8"/>
        <v>44361</v>
      </c>
      <c r="H312" s="311" t="e">
        <f>IF(TPG!#REF!&gt;0,0,-TPG!#REF!)</f>
        <v>#REF!</v>
      </c>
      <c r="I312" s="205">
        <f t="shared" ca="1" si="9"/>
        <v>44361</v>
      </c>
      <c r="J312" s="126">
        <v>3</v>
      </c>
      <c r="K312" s="126" t="b">
        <v>1</v>
      </c>
      <c r="L312" s="126" t="s">
        <v>4009</v>
      </c>
      <c r="M312" s="126" t="b">
        <v>1</v>
      </c>
      <c r="N312" s="126" t="s">
        <v>3687</v>
      </c>
      <c r="O312" s="309" t="e">
        <f>LEFT(TPG!#REF!,19)&amp;"."&amp;TPGCR!F312</f>
        <v>#REF!</v>
      </c>
      <c r="P312" s="312" t="e">
        <f>TPG!#REF!</f>
        <v>#REF!</v>
      </c>
      <c r="Q312" s="126" t="b">
        <v>1</v>
      </c>
      <c r="R312" s="126" t="b">
        <v>1</v>
      </c>
      <c r="S312" s="126" t="b">
        <v>1</v>
      </c>
    </row>
    <row r="313" spans="1:19" hidden="1" x14ac:dyDescent="0.25">
      <c r="A313" s="126" t="s">
        <v>4008</v>
      </c>
      <c r="B313" s="200">
        <v>1</v>
      </c>
      <c r="C313" s="126">
        <v>2</v>
      </c>
      <c r="D313" s="308" t="e">
        <f>TPG!#REF!</f>
        <v>#REF!</v>
      </c>
      <c r="E313" s="126" t="b">
        <v>1</v>
      </c>
      <c r="F313" s="309" t="e">
        <f>RIGHT(TPG!#REF!,4)&amp;"."&amp;TPG!#REF!&amp;"."&amp;TPG!#REF!&amp;"."&amp;TPGPAY!$C$5</f>
        <v>#REF!</v>
      </c>
      <c r="G313" s="310">
        <f t="shared" ca="1" si="8"/>
        <v>44361</v>
      </c>
      <c r="H313" s="311" t="e">
        <f>IF(TPG!#REF!&gt;0,0,-TPG!#REF!)</f>
        <v>#REF!</v>
      </c>
      <c r="I313" s="205">
        <f t="shared" ca="1" si="9"/>
        <v>44361</v>
      </c>
      <c r="J313" s="126">
        <v>3</v>
      </c>
      <c r="K313" s="126" t="b">
        <v>1</v>
      </c>
      <c r="L313" s="126" t="s">
        <v>4009</v>
      </c>
      <c r="M313" s="126" t="b">
        <v>1</v>
      </c>
      <c r="N313" s="126" t="s">
        <v>3687</v>
      </c>
      <c r="O313" s="309" t="e">
        <f>LEFT(TPG!#REF!,19)&amp;"."&amp;TPGCR!F313</f>
        <v>#REF!</v>
      </c>
      <c r="P313" s="312" t="e">
        <f>TPG!#REF!</f>
        <v>#REF!</v>
      </c>
      <c r="Q313" s="126" t="b">
        <v>1</v>
      </c>
      <c r="R313" s="126" t="b">
        <v>1</v>
      </c>
      <c r="S313" s="126" t="b">
        <v>1</v>
      </c>
    </row>
    <row r="314" spans="1:19" hidden="1" x14ac:dyDescent="0.25">
      <c r="A314" s="126" t="s">
        <v>4008</v>
      </c>
      <c r="B314" s="200">
        <v>1</v>
      </c>
      <c r="C314" s="126">
        <v>2</v>
      </c>
      <c r="D314" s="308" t="e">
        <f>TPG!#REF!</f>
        <v>#REF!</v>
      </c>
      <c r="E314" s="126" t="b">
        <v>1</v>
      </c>
      <c r="F314" s="309" t="e">
        <f>RIGHT(TPG!#REF!,4)&amp;"."&amp;TPG!#REF!&amp;"."&amp;TPG!#REF!&amp;"."&amp;TPGPAY!$C$5</f>
        <v>#REF!</v>
      </c>
      <c r="G314" s="310">
        <f t="shared" ca="1" si="8"/>
        <v>44361</v>
      </c>
      <c r="H314" s="311" t="e">
        <f>IF(TPG!#REF!&gt;0,0,-TPG!#REF!)</f>
        <v>#REF!</v>
      </c>
      <c r="I314" s="205">
        <f t="shared" ca="1" si="9"/>
        <v>44361</v>
      </c>
      <c r="J314" s="126">
        <v>3</v>
      </c>
      <c r="K314" s="126" t="b">
        <v>1</v>
      </c>
      <c r="L314" s="126" t="s">
        <v>4009</v>
      </c>
      <c r="M314" s="126" t="b">
        <v>1</v>
      </c>
      <c r="N314" s="126" t="s">
        <v>3687</v>
      </c>
      <c r="O314" s="309" t="e">
        <f>LEFT(TPG!#REF!,19)&amp;"."&amp;TPGCR!F314</f>
        <v>#REF!</v>
      </c>
      <c r="P314" s="312" t="e">
        <f>TPG!#REF!</f>
        <v>#REF!</v>
      </c>
      <c r="Q314" s="126" t="b">
        <v>1</v>
      </c>
      <c r="R314" s="126" t="b">
        <v>1</v>
      </c>
      <c r="S314" s="126" t="b">
        <v>1</v>
      </c>
    </row>
    <row r="315" spans="1:19" hidden="1" x14ac:dyDescent="0.25">
      <c r="A315" s="126" t="s">
        <v>4008</v>
      </c>
      <c r="B315" s="200">
        <v>1</v>
      </c>
      <c r="C315" s="126">
        <v>2</v>
      </c>
      <c r="D315" s="308" t="e">
        <f>TPG!#REF!</f>
        <v>#REF!</v>
      </c>
      <c r="E315" s="126" t="b">
        <v>1</v>
      </c>
      <c r="F315" s="309" t="e">
        <f>RIGHT(TPG!#REF!,4)&amp;"."&amp;TPG!#REF!&amp;"."&amp;TPG!#REF!&amp;"."&amp;TPGPAY!$C$5</f>
        <v>#REF!</v>
      </c>
      <c r="G315" s="310">
        <f t="shared" ca="1" si="8"/>
        <v>44361</v>
      </c>
      <c r="H315" s="311" t="e">
        <f>IF(TPG!#REF!&gt;0,0,-TPG!#REF!)</f>
        <v>#REF!</v>
      </c>
      <c r="I315" s="205">
        <f t="shared" ca="1" si="9"/>
        <v>44361</v>
      </c>
      <c r="J315" s="126">
        <v>3</v>
      </c>
      <c r="K315" s="126" t="b">
        <v>1</v>
      </c>
      <c r="L315" s="126" t="s">
        <v>4009</v>
      </c>
      <c r="M315" s="126" t="b">
        <v>1</v>
      </c>
      <c r="N315" s="126" t="s">
        <v>3687</v>
      </c>
      <c r="O315" s="309" t="e">
        <f>LEFT(TPG!#REF!,19)&amp;"."&amp;TPGCR!F315</f>
        <v>#REF!</v>
      </c>
      <c r="P315" s="312" t="e">
        <f>TPG!#REF!</f>
        <v>#REF!</v>
      </c>
      <c r="Q315" s="126" t="b">
        <v>1</v>
      </c>
      <c r="R315" s="126" t="b">
        <v>1</v>
      </c>
      <c r="S315" s="126" t="b">
        <v>1</v>
      </c>
    </row>
    <row r="316" spans="1:19" hidden="1" x14ac:dyDescent="0.25">
      <c r="A316" s="126" t="s">
        <v>4008</v>
      </c>
      <c r="B316" s="200">
        <v>1</v>
      </c>
      <c r="C316" s="126">
        <v>2</v>
      </c>
      <c r="D316" s="308" t="e">
        <f>TPG!#REF!</f>
        <v>#REF!</v>
      </c>
      <c r="E316" s="126" t="b">
        <v>1</v>
      </c>
      <c r="F316" s="309" t="e">
        <f>RIGHT(TPG!#REF!,4)&amp;"."&amp;TPG!#REF!&amp;"."&amp;TPG!#REF!&amp;"."&amp;TPGPAY!$C$5</f>
        <v>#REF!</v>
      </c>
      <c r="G316" s="310">
        <f t="shared" ca="1" si="8"/>
        <v>44361</v>
      </c>
      <c r="H316" s="311" t="e">
        <f>IF(TPG!#REF!&gt;0,0,-TPG!#REF!)</f>
        <v>#REF!</v>
      </c>
      <c r="I316" s="205">
        <f t="shared" ca="1" si="9"/>
        <v>44361</v>
      </c>
      <c r="J316" s="126">
        <v>3</v>
      </c>
      <c r="K316" s="126" t="b">
        <v>1</v>
      </c>
      <c r="L316" s="126" t="s">
        <v>4009</v>
      </c>
      <c r="M316" s="126" t="b">
        <v>1</v>
      </c>
      <c r="N316" s="126" t="s">
        <v>3687</v>
      </c>
      <c r="O316" s="309" t="e">
        <f>LEFT(TPG!#REF!,19)&amp;"."&amp;TPGCR!F316</f>
        <v>#REF!</v>
      </c>
      <c r="P316" s="312" t="e">
        <f>TPG!#REF!</f>
        <v>#REF!</v>
      </c>
      <c r="Q316" s="126" t="b">
        <v>1</v>
      </c>
      <c r="R316" s="126" t="b">
        <v>1</v>
      </c>
      <c r="S316" s="126" t="b">
        <v>1</v>
      </c>
    </row>
    <row r="317" spans="1:19" hidden="1" x14ac:dyDescent="0.25">
      <c r="A317" s="126" t="s">
        <v>4008</v>
      </c>
      <c r="B317" s="200">
        <v>1</v>
      </c>
      <c r="C317" s="126">
        <v>2</v>
      </c>
      <c r="D317" s="308" t="e">
        <f>TPG!#REF!</f>
        <v>#REF!</v>
      </c>
      <c r="E317" s="126" t="b">
        <v>1</v>
      </c>
      <c r="F317" s="309" t="e">
        <f>RIGHT(TPG!#REF!,4)&amp;"."&amp;TPG!#REF!&amp;"."&amp;TPG!#REF!&amp;"."&amp;TPGPAY!$C$5</f>
        <v>#REF!</v>
      </c>
      <c r="G317" s="310">
        <f t="shared" ca="1" si="8"/>
        <v>44361</v>
      </c>
      <c r="H317" s="311" t="e">
        <f>IF(TPG!#REF!&gt;0,0,-TPG!#REF!)</f>
        <v>#REF!</v>
      </c>
      <c r="I317" s="205">
        <f t="shared" ca="1" si="9"/>
        <v>44361</v>
      </c>
      <c r="J317" s="126">
        <v>3</v>
      </c>
      <c r="K317" s="126" t="b">
        <v>1</v>
      </c>
      <c r="L317" s="126" t="s">
        <v>4009</v>
      </c>
      <c r="M317" s="126" t="b">
        <v>1</v>
      </c>
      <c r="N317" s="126" t="s">
        <v>3687</v>
      </c>
      <c r="O317" s="309" t="e">
        <f>LEFT(TPG!#REF!,19)&amp;"."&amp;TPGCR!F317</f>
        <v>#REF!</v>
      </c>
      <c r="P317" s="312" t="e">
        <f>TPG!#REF!</f>
        <v>#REF!</v>
      </c>
      <c r="Q317" s="126" t="b">
        <v>1</v>
      </c>
      <c r="R317" s="126" t="b">
        <v>1</v>
      </c>
      <c r="S317" s="126" t="b">
        <v>1</v>
      </c>
    </row>
    <row r="318" spans="1:19" hidden="1" x14ac:dyDescent="0.25">
      <c r="A318" s="126" t="s">
        <v>4008</v>
      </c>
      <c r="B318" s="200">
        <v>1</v>
      </c>
      <c r="C318" s="126">
        <v>2</v>
      </c>
      <c r="D318" s="308" t="e">
        <f>TPG!#REF!</f>
        <v>#REF!</v>
      </c>
      <c r="E318" s="126" t="b">
        <v>1</v>
      </c>
      <c r="F318" s="309" t="e">
        <f>RIGHT(TPG!#REF!,4)&amp;"."&amp;TPG!#REF!&amp;"."&amp;TPG!#REF!&amp;"."&amp;TPGPAY!$C$5</f>
        <v>#REF!</v>
      </c>
      <c r="G318" s="310">
        <f t="shared" ca="1" si="8"/>
        <v>44361</v>
      </c>
      <c r="H318" s="311" t="e">
        <f>IF(TPG!#REF!&gt;0,0,-TPG!#REF!)</f>
        <v>#REF!</v>
      </c>
      <c r="I318" s="205">
        <f t="shared" ca="1" si="9"/>
        <v>44361</v>
      </c>
      <c r="J318" s="126">
        <v>3</v>
      </c>
      <c r="K318" s="126" t="b">
        <v>1</v>
      </c>
      <c r="L318" s="126" t="s">
        <v>4009</v>
      </c>
      <c r="M318" s="126" t="b">
        <v>1</v>
      </c>
      <c r="N318" s="126" t="s">
        <v>3687</v>
      </c>
      <c r="O318" s="309" t="e">
        <f>LEFT(TPG!#REF!,19)&amp;"."&amp;TPGCR!F318</f>
        <v>#REF!</v>
      </c>
      <c r="P318" s="312" t="e">
        <f>TPG!#REF!</f>
        <v>#REF!</v>
      </c>
      <c r="Q318" s="126" t="b">
        <v>1</v>
      </c>
      <c r="R318" s="126" t="b">
        <v>1</v>
      </c>
      <c r="S318" s="126" t="b">
        <v>1</v>
      </c>
    </row>
    <row r="319" spans="1:19" hidden="1" x14ac:dyDescent="0.25">
      <c r="A319" s="126" t="s">
        <v>4008</v>
      </c>
      <c r="B319" s="200">
        <v>1</v>
      </c>
      <c r="C319" s="126">
        <v>2</v>
      </c>
      <c r="D319" s="308" t="e">
        <f>TPG!#REF!</f>
        <v>#REF!</v>
      </c>
      <c r="E319" s="126" t="b">
        <v>1</v>
      </c>
      <c r="F319" s="309" t="e">
        <f>RIGHT(TPG!#REF!,4)&amp;"."&amp;TPG!#REF!&amp;"."&amp;TPG!#REF!&amp;"."&amp;TPGPAY!$C$5</f>
        <v>#REF!</v>
      </c>
      <c r="G319" s="310">
        <f t="shared" ca="1" si="8"/>
        <v>44361</v>
      </c>
      <c r="H319" s="311" t="e">
        <f>IF(TPG!#REF!&gt;0,0,-TPG!#REF!)</f>
        <v>#REF!</v>
      </c>
      <c r="I319" s="205">
        <f t="shared" ca="1" si="9"/>
        <v>44361</v>
      </c>
      <c r="J319" s="126">
        <v>3</v>
      </c>
      <c r="K319" s="126" t="b">
        <v>1</v>
      </c>
      <c r="L319" s="126" t="s">
        <v>4009</v>
      </c>
      <c r="M319" s="126" t="b">
        <v>1</v>
      </c>
      <c r="N319" s="126" t="s">
        <v>3687</v>
      </c>
      <c r="O319" s="309" t="e">
        <f>LEFT(TPG!#REF!,19)&amp;"."&amp;TPGCR!F319</f>
        <v>#REF!</v>
      </c>
      <c r="P319" s="312" t="e">
        <f>TPG!#REF!</f>
        <v>#REF!</v>
      </c>
      <c r="Q319" s="126" t="b">
        <v>1</v>
      </c>
      <c r="R319" s="126" t="b">
        <v>1</v>
      </c>
      <c r="S319" s="126" t="b">
        <v>1</v>
      </c>
    </row>
    <row r="320" spans="1:19" hidden="1" x14ac:dyDescent="0.25">
      <c r="A320" s="126" t="s">
        <v>4008</v>
      </c>
      <c r="B320" s="200">
        <v>1</v>
      </c>
      <c r="C320" s="126">
        <v>2</v>
      </c>
      <c r="D320" s="308" t="e">
        <f>TPG!#REF!</f>
        <v>#REF!</v>
      </c>
      <c r="E320" s="126" t="b">
        <v>1</v>
      </c>
      <c r="F320" s="309" t="e">
        <f>RIGHT(TPG!#REF!,4)&amp;"."&amp;TPG!#REF!&amp;"."&amp;TPG!#REF!&amp;"."&amp;TPGPAY!$C$5</f>
        <v>#REF!</v>
      </c>
      <c r="G320" s="310">
        <f t="shared" ca="1" si="8"/>
        <v>44361</v>
      </c>
      <c r="H320" s="311" t="e">
        <f>IF(TPG!#REF!&gt;0,0,-TPG!#REF!)</f>
        <v>#REF!</v>
      </c>
      <c r="I320" s="205">
        <f t="shared" ca="1" si="9"/>
        <v>44361</v>
      </c>
      <c r="J320" s="126">
        <v>3</v>
      </c>
      <c r="K320" s="126" t="b">
        <v>1</v>
      </c>
      <c r="L320" s="126" t="s">
        <v>4009</v>
      </c>
      <c r="M320" s="126" t="b">
        <v>1</v>
      </c>
      <c r="N320" s="126" t="s">
        <v>3687</v>
      </c>
      <c r="O320" s="309" t="e">
        <f>LEFT(TPG!#REF!,19)&amp;"."&amp;TPGCR!F320</f>
        <v>#REF!</v>
      </c>
      <c r="P320" s="312" t="e">
        <f>TPG!#REF!</f>
        <v>#REF!</v>
      </c>
      <c r="Q320" s="126" t="b">
        <v>1</v>
      </c>
      <c r="R320" s="126" t="b">
        <v>1</v>
      </c>
      <c r="S320" s="126" t="b">
        <v>1</v>
      </c>
    </row>
    <row r="321" spans="1:19" hidden="1" x14ac:dyDescent="0.25">
      <c r="A321" s="126" t="s">
        <v>4008</v>
      </c>
      <c r="B321" s="200">
        <v>1</v>
      </c>
      <c r="C321" s="126">
        <v>2</v>
      </c>
      <c r="D321" s="308" t="e">
        <f>TPG!#REF!</f>
        <v>#REF!</v>
      </c>
      <c r="E321" s="126" t="b">
        <v>1</v>
      </c>
      <c r="F321" s="309" t="e">
        <f>RIGHT(TPG!#REF!,4)&amp;"."&amp;TPG!#REF!&amp;"."&amp;TPG!#REF!&amp;"."&amp;TPGPAY!$C$5</f>
        <v>#REF!</v>
      </c>
      <c r="G321" s="310">
        <f t="shared" ca="1" si="8"/>
        <v>44361</v>
      </c>
      <c r="H321" s="311" t="e">
        <f>IF(TPG!#REF!&gt;0,0,-TPG!#REF!)</f>
        <v>#REF!</v>
      </c>
      <c r="I321" s="205">
        <f t="shared" ca="1" si="9"/>
        <v>44361</v>
      </c>
      <c r="J321" s="126">
        <v>3</v>
      </c>
      <c r="K321" s="126" t="b">
        <v>1</v>
      </c>
      <c r="L321" s="126" t="s">
        <v>4009</v>
      </c>
      <c r="M321" s="126" t="b">
        <v>1</v>
      </c>
      <c r="N321" s="126" t="s">
        <v>3687</v>
      </c>
      <c r="O321" s="309" t="e">
        <f>LEFT(TPG!#REF!,19)&amp;"."&amp;TPGCR!F321</f>
        <v>#REF!</v>
      </c>
      <c r="P321" s="312" t="e">
        <f>TPG!#REF!</f>
        <v>#REF!</v>
      </c>
      <c r="Q321" s="126" t="b">
        <v>1</v>
      </c>
      <c r="R321" s="126" t="b">
        <v>1</v>
      </c>
      <c r="S321" s="126" t="b">
        <v>1</v>
      </c>
    </row>
    <row r="322" spans="1:19" hidden="1" x14ac:dyDescent="0.25">
      <c r="A322" s="126" t="s">
        <v>4008</v>
      </c>
      <c r="B322" s="200">
        <v>1</v>
      </c>
      <c r="C322" s="126">
        <v>2</v>
      </c>
      <c r="D322" s="308" t="e">
        <f>TPG!#REF!</f>
        <v>#REF!</v>
      </c>
      <c r="E322" s="126" t="b">
        <v>1</v>
      </c>
      <c r="F322" s="309" t="e">
        <f>RIGHT(TPG!#REF!,4)&amp;"."&amp;TPG!#REF!&amp;"."&amp;TPG!#REF!&amp;"."&amp;TPGPAY!$C$5</f>
        <v>#REF!</v>
      </c>
      <c r="G322" s="310">
        <f t="shared" ca="1" si="8"/>
        <v>44361</v>
      </c>
      <c r="H322" s="311" t="e">
        <f>IF(TPG!#REF!&gt;0,0,-TPG!#REF!)</f>
        <v>#REF!</v>
      </c>
      <c r="I322" s="205">
        <f t="shared" ca="1" si="9"/>
        <v>44361</v>
      </c>
      <c r="J322" s="126">
        <v>3</v>
      </c>
      <c r="K322" s="126" t="b">
        <v>1</v>
      </c>
      <c r="L322" s="126" t="s">
        <v>4009</v>
      </c>
      <c r="M322" s="126" t="b">
        <v>1</v>
      </c>
      <c r="N322" s="126" t="s">
        <v>3687</v>
      </c>
      <c r="O322" s="309" t="e">
        <f>LEFT(TPG!#REF!,19)&amp;"."&amp;TPGCR!F322</f>
        <v>#REF!</v>
      </c>
      <c r="P322" s="312" t="e">
        <f>TPG!#REF!</f>
        <v>#REF!</v>
      </c>
      <c r="Q322" s="126" t="b">
        <v>1</v>
      </c>
      <c r="R322" s="126" t="b">
        <v>1</v>
      </c>
      <c r="S322" s="126" t="b">
        <v>1</v>
      </c>
    </row>
    <row r="323" spans="1:19" hidden="1" x14ac:dyDescent="0.25">
      <c r="A323" s="126" t="s">
        <v>4008</v>
      </c>
      <c r="B323" s="200">
        <v>1</v>
      </c>
      <c r="C323" s="126">
        <v>2</v>
      </c>
      <c r="D323" s="308" t="e">
        <f>TPG!#REF!</f>
        <v>#REF!</v>
      </c>
      <c r="E323" s="126" t="b">
        <v>1</v>
      </c>
      <c r="F323" s="309" t="e">
        <f>RIGHT(TPG!#REF!,4)&amp;"."&amp;TPG!#REF!&amp;"."&amp;TPG!#REF!&amp;"."&amp;TPGPAY!$C$5</f>
        <v>#REF!</v>
      </c>
      <c r="G323" s="310">
        <f t="shared" ca="1" si="8"/>
        <v>44361</v>
      </c>
      <c r="H323" s="311" t="e">
        <f>IF(TPG!#REF!&gt;0,0,-TPG!#REF!)</f>
        <v>#REF!</v>
      </c>
      <c r="I323" s="205">
        <f t="shared" ca="1" si="9"/>
        <v>44361</v>
      </c>
      <c r="J323" s="126">
        <v>3</v>
      </c>
      <c r="K323" s="126" t="b">
        <v>1</v>
      </c>
      <c r="L323" s="126" t="s">
        <v>4009</v>
      </c>
      <c r="M323" s="126" t="b">
        <v>1</v>
      </c>
      <c r="N323" s="126" t="s">
        <v>3687</v>
      </c>
      <c r="O323" s="309" t="e">
        <f>LEFT(TPG!#REF!,19)&amp;"."&amp;TPGCR!F323</f>
        <v>#REF!</v>
      </c>
      <c r="P323" s="312" t="e">
        <f>TPG!#REF!</f>
        <v>#REF!</v>
      </c>
      <c r="Q323" s="126" t="b">
        <v>1</v>
      </c>
      <c r="R323" s="126" t="b">
        <v>1</v>
      </c>
      <c r="S323" s="126" t="b">
        <v>1</v>
      </c>
    </row>
    <row r="324" spans="1:19" hidden="1" x14ac:dyDescent="0.25">
      <c r="A324" s="126" t="s">
        <v>4008</v>
      </c>
      <c r="B324" s="200">
        <v>1</v>
      </c>
      <c r="C324" s="126">
        <v>2</v>
      </c>
      <c r="D324" s="308" t="e">
        <f>TPG!#REF!</f>
        <v>#REF!</v>
      </c>
      <c r="E324" s="126" t="b">
        <v>1</v>
      </c>
      <c r="F324" s="309" t="e">
        <f>RIGHT(TPG!#REF!,4)&amp;"."&amp;TPG!#REF!&amp;"."&amp;TPG!#REF!&amp;"."&amp;TPGPAY!$C$5</f>
        <v>#REF!</v>
      </c>
      <c r="G324" s="310">
        <f t="shared" ca="1" si="8"/>
        <v>44361</v>
      </c>
      <c r="H324" s="311" t="e">
        <f>IF(TPG!#REF!&gt;0,0,-TPG!#REF!)</f>
        <v>#REF!</v>
      </c>
      <c r="I324" s="205">
        <f t="shared" ca="1" si="9"/>
        <v>44361</v>
      </c>
      <c r="J324" s="126">
        <v>3</v>
      </c>
      <c r="K324" s="126" t="b">
        <v>1</v>
      </c>
      <c r="L324" s="126" t="s">
        <v>4009</v>
      </c>
      <c r="M324" s="126" t="b">
        <v>1</v>
      </c>
      <c r="N324" s="126" t="s">
        <v>3687</v>
      </c>
      <c r="O324" s="309" t="e">
        <f>LEFT(TPG!#REF!,19)&amp;"."&amp;TPGCR!F324</f>
        <v>#REF!</v>
      </c>
      <c r="P324" s="312" t="e">
        <f>TPG!#REF!</f>
        <v>#REF!</v>
      </c>
      <c r="Q324" s="126" t="b">
        <v>1</v>
      </c>
      <c r="R324" s="126" t="b">
        <v>1</v>
      </c>
      <c r="S324" s="126" t="b">
        <v>1</v>
      </c>
    </row>
    <row r="325" spans="1:19" hidden="1" x14ac:dyDescent="0.25">
      <c r="A325" s="126" t="s">
        <v>4008</v>
      </c>
      <c r="B325" s="200">
        <v>1</v>
      </c>
      <c r="C325" s="126">
        <v>2</v>
      </c>
      <c r="D325" s="308" t="e">
        <f>TPG!#REF!</f>
        <v>#REF!</v>
      </c>
      <c r="E325" s="126" t="b">
        <v>1</v>
      </c>
      <c r="F325" s="309" t="e">
        <f>RIGHT(TPG!#REF!,4)&amp;"."&amp;TPG!#REF!&amp;"."&amp;TPG!#REF!&amp;"."&amp;TPGPAY!$C$5</f>
        <v>#REF!</v>
      </c>
      <c r="G325" s="310">
        <f t="shared" ca="1" si="8"/>
        <v>44361</v>
      </c>
      <c r="H325" s="311" t="e">
        <f>IF(TPG!#REF!&gt;0,0,-TPG!#REF!)</f>
        <v>#REF!</v>
      </c>
      <c r="I325" s="205">
        <f t="shared" ca="1" si="9"/>
        <v>44361</v>
      </c>
      <c r="J325" s="126">
        <v>3</v>
      </c>
      <c r="K325" s="126" t="b">
        <v>1</v>
      </c>
      <c r="L325" s="126" t="s">
        <v>4009</v>
      </c>
      <c r="M325" s="126" t="b">
        <v>1</v>
      </c>
      <c r="N325" s="126" t="s">
        <v>3687</v>
      </c>
      <c r="O325" s="309" t="e">
        <f>LEFT(TPG!#REF!,19)&amp;"."&amp;TPGCR!F325</f>
        <v>#REF!</v>
      </c>
      <c r="P325" s="312" t="e">
        <f>TPG!#REF!</f>
        <v>#REF!</v>
      </c>
      <c r="Q325" s="126" t="b">
        <v>1</v>
      </c>
      <c r="R325" s="126" t="b">
        <v>1</v>
      </c>
      <c r="S325" s="126" t="b">
        <v>1</v>
      </c>
    </row>
    <row r="326" spans="1:19" hidden="1" x14ac:dyDescent="0.25">
      <c r="A326" s="126" t="s">
        <v>4008</v>
      </c>
      <c r="B326" s="200">
        <v>1</v>
      </c>
      <c r="C326" s="126">
        <v>2</v>
      </c>
      <c r="D326" s="308" t="e">
        <f>TPG!#REF!</f>
        <v>#REF!</v>
      </c>
      <c r="E326" s="126" t="b">
        <v>1</v>
      </c>
      <c r="F326" s="309" t="e">
        <f>RIGHT(TPG!#REF!,4)&amp;"."&amp;TPG!#REF!&amp;"."&amp;TPG!#REF!&amp;"."&amp;TPGPAY!$C$5</f>
        <v>#REF!</v>
      </c>
      <c r="G326" s="310">
        <f t="shared" ca="1" si="8"/>
        <v>44361</v>
      </c>
      <c r="H326" s="311" t="e">
        <f>IF(TPG!#REF!&gt;0,0,-TPG!#REF!)</f>
        <v>#REF!</v>
      </c>
      <c r="I326" s="205">
        <f t="shared" ca="1" si="9"/>
        <v>44361</v>
      </c>
      <c r="J326" s="126">
        <v>3</v>
      </c>
      <c r="K326" s="126" t="b">
        <v>1</v>
      </c>
      <c r="L326" s="126" t="s">
        <v>4009</v>
      </c>
      <c r="M326" s="126" t="b">
        <v>1</v>
      </c>
      <c r="N326" s="126" t="s">
        <v>3687</v>
      </c>
      <c r="O326" s="309" t="e">
        <f>LEFT(TPG!#REF!,19)&amp;"."&amp;TPGCR!F326</f>
        <v>#REF!</v>
      </c>
      <c r="P326" s="312" t="e">
        <f>TPG!#REF!</f>
        <v>#REF!</v>
      </c>
      <c r="Q326" s="126" t="b">
        <v>1</v>
      </c>
      <c r="R326" s="126" t="b">
        <v>1</v>
      </c>
      <c r="S326" s="126" t="b">
        <v>1</v>
      </c>
    </row>
    <row r="327" spans="1:19" hidden="1" x14ac:dyDescent="0.25">
      <c r="A327" s="126" t="s">
        <v>4008</v>
      </c>
      <c r="B327" s="200">
        <v>1</v>
      </c>
      <c r="C327" s="126">
        <v>2</v>
      </c>
      <c r="D327" s="308" t="e">
        <f>TPG!#REF!</f>
        <v>#REF!</v>
      </c>
      <c r="E327" s="126" t="b">
        <v>1</v>
      </c>
      <c r="F327" s="309" t="e">
        <f>RIGHT(TPG!#REF!,4)&amp;"."&amp;TPG!#REF!&amp;"."&amp;TPG!#REF!&amp;"."&amp;TPGPAY!$C$5</f>
        <v>#REF!</v>
      </c>
      <c r="G327" s="310">
        <f t="shared" ca="1" si="8"/>
        <v>44361</v>
      </c>
      <c r="H327" s="311" t="e">
        <f>IF(TPG!#REF!&gt;0,0,-TPG!#REF!)</f>
        <v>#REF!</v>
      </c>
      <c r="I327" s="205">
        <f t="shared" ca="1" si="9"/>
        <v>44361</v>
      </c>
      <c r="J327" s="126">
        <v>3</v>
      </c>
      <c r="K327" s="126" t="b">
        <v>1</v>
      </c>
      <c r="L327" s="126" t="s">
        <v>4009</v>
      </c>
      <c r="M327" s="126" t="b">
        <v>1</v>
      </c>
      <c r="N327" s="126" t="s">
        <v>3687</v>
      </c>
      <c r="O327" s="309" t="e">
        <f>LEFT(TPG!#REF!,19)&amp;"."&amp;TPGCR!F327</f>
        <v>#REF!</v>
      </c>
      <c r="P327" s="312" t="e">
        <f>TPG!#REF!</f>
        <v>#REF!</v>
      </c>
      <c r="Q327" s="126" t="b">
        <v>1</v>
      </c>
      <c r="R327" s="126" t="b">
        <v>1</v>
      </c>
      <c r="S327" s="126" t="b">
        <v>1</v>
      </c>
    </row>
    <row r="328" spans="1:19" hidden="1" x14ac:dyDescent="0.25">
      <c r="A328" s="126" t="s">
        <v>4008</v>
      </c>
      <c r="B328" s="200">
        <v>1</v>
      </c>
      <c r="C328" s="126">
        <v>2</v>
      </c>
      <c r="D328" s="308" t="e">
        <f>TPG!#REF!</f>
        <v>#REF!</v>
      </c>
      <c r="E328" s="126" t="b">
        <v>1</v>
      </c>
      <c r="F328" s="309" t="e">
        <f>RIGHT(TPG!#REF!,4)&amp;"."&amp;TPG!#REF!&amp;"."&amp;TPG!#REF!&amp;"."&amp;TPGPAY!$C$5</f>
        <v>#REF!</v>
      </c>
      <c r="G328" s="310">
        <f t="shared" ca="1" si="8"/>
        <v>44361</v>
      </c>
      <c r="H328" s="311" t="e">
        <f>IF(TPG!#REF!&gt;0,0,-TPG!#REF!)</f>
        <v>#REF!</v>
      </c>
      <c r="I328" s="205">
        <f t="shared" ca="1" si="9"/>
        <v>44361</v>
      </c>
      <c r="J328" s="126">
        <v>3</v>
      </c>
      <c r="K328" s="126" t="b">
        <v>1</v>
      </c>
      <c r="L328" s="126" t="s">
        <v>4009</v>
      </c>
      <c r="M328" s="126" t="b">
        <v>1</v>
      </c>
      <c r="N328" s="126" t="s">
        <v>3687</v>
      </c>
      <c r="O328" s="309" t="e">
        <f>LEFT(TPG!#REF!,19)&amp;"."&amp;TPGCR!F328</f>
        <v>#REF!</v>
      </c>
      <c r="P328" s="312" t="e">
        <f>TPG!#REF!</f>
        <v>#REF!</v>
      </c>
      <c r="Q328" s="126" t="b">
        <v>1</v>
      </c>
      <c r="R328" s="126" t="b">
        <v>1</v>
      </c>
      <c r="S328" s="126" t="b">
        <v>1</v>
      </c>
    </row>
    <row r="329" spans="1:19" hidden="1" x14ac:dyDescent="0.25">
      <c r="A329" s="126" t="s">
        <v>4008</v>
      </c>
      <c r="B329" s="200">
        <v>1</v>
      </c>
      <c r="C329" s="126">
        <v>2</v>
      </c>
      <c r="D329" s="308" t="e">
        <f>TPG!#REF!</f>
        <v>#REF!</v>
      </c>
      <c r="E329" s="126" t="b">
        <v>1</v>
      </c>
      <c r="F329" s="309" t="e">
        <f>RIGHT(TPG!#REF!,4)&amp;"."&amp;TPG!#REF!&amp;"."&amp;TPG!#REF!&amp;"."&amp;TPGPAY!$C$5</f>
        <v>#REF!</v>
      </c>
      <c r="G329" s="310">
        <f t="shared" ca="1" si="8"/>
        <v>44361</v>
      </c>
      <c r="H329" s="311" t="e">
        <f>IF(TPG!#REF!&gt;0,0,-TPG!#REF!)</f>
        <v>#REF!</v>
      </c>
      <c r="I329" s="205">
        <f t="shared" ca="1" si="9"/>
        <v>44361</v>
      </c>
      <c r="J329" s="126">
        <v>3</v>
      </c>
      <c r="K329" s="126" t="b">
        <v>1</v>
      </c>
      <c r="L329" s="126" t="s">
        <v>4009</v>
      </c>
      <c r="M329" s="126" t="b">
        <v>1</v>
      </c>
      <c r="N329" s="126" t="s">
        <v>3687</v>
      </c>
      <c r="O329" s="309" t="e">
        <f>LEFT(TPG!#REF!,19)&amp;"."&amp;TPGCR!F329</f>
        <v>#REF!</v>
      </c>
      <c r="P329" s="312" t="e">
        <f>TPG!#REF!</f>
        <v>#REF!</v>
      </c>
      <c r="Q329" s="126" t="b">
        <v>1</v>
      </c>
      <c r="R329" s="126" t="b">
        <v>1</v>
      </c>
      <c r="S329" s="126" t="b">
        <v>1</v>
      </c>
    </row>
    <row r="330" spans="1:19" hidden="1" x14ac:dyDescent="0.25">
      <c r="A330" s="126" t="s">
        <v>4008</v>
      </c>
      <c r="B330" s="200">
        <v>1</v>
      </c>
      <c r="C330" s="126">
        <v>2</v>
      </c>
      <c r="D330" s="308" t="e">
        <f>TPG!#REF!</f>
        <v>#REF!</v>
      </c>
      <c r="E330" s="126" t="b">
        <v>1</v>
      </c>
      <c r="F330" s="309" t="e">
        <f>RIGHT(TPG!#REF!,4)&amp;"."&amp;TPG!#REF!&amp;"."&amp;TPG!#REF!&amp;"."&amp;TPGPAY!$C$5</f>
        <v>#REF!</v>
      </c>
      <c r="G330" s="310">
        <f t="shared" ca="1" si="8"/>
        <v>44361</v>
      </c>
      <c r="H330" s="311" t="e">
        <f>IF(TPG!#REF!&gt;0,0,-TPG!#REF!)</f>
        <v>#REF!</v>
      </c>
      <c r="I330" s="205">
        <f t="shared" ca="1" si="9"/>
        <v>44361</v>
      </c>
      <c r="J330" s="126">
        <v>3</v>
      </c>
      <c r="K330" s="126" t="b">
        <v>1</v>
      </c>
      <c r="L330" s="126" t="s">
        <v>4009</v>
      </c>
      <c r="M330" s="126" t="b">
        <v>1</v>
      </c>
      <c r="N330" s="126" t="s">
        <v>3687</v>
      </c>
      <c r="O330" s="309" t="e">
        <f>LEFT(TPG!#REF!,19)&amp;"."&amp;TPGCR!F330</f>
        <v>#REF!</v>
      </c>
      <c r="P330" s="312" t="e">
        <f>TPG!#REF!</f>
        <v>#REF!</v>
      </c>
      <c r="Q330" s="126" t="b">
        <v>1</v>
      </c>
      <c r="R330" s="126" t="b">
        <v>1</v>
      </c>
      <c r="S330" s="126" t="b">
        <v>1</v>
      </c>
    </row>
    <row r="331" spans="1:19" hidden="1" x14ac:dyDescent="0.25">
      <c r="A331" s="126" t="s">
        <v>4008</v>
      </c>
      <c r="B331" s="200">
        <v>1</v>
      </c>
      <c r="C331" s="126">
        <v>2</v>
      </c>
      <c r="D331" s="308" t="e">
        <f>TPG!#REF!</f>
        <v>#REF!</v>
      </c>
      <c r="E331" s="126" t="b">
        <v>1</v>
      </c>
      <c r="F331" s="309" t="e">
        <f>RIGHT(TPG!#REF!,4)&amp;"."&amp;TPG!#REF!&amp;"."&amp;TPG!#REF!&amp;"."&amp;TPGPAY!$C$5</f>
        <v>#REF!</v>
      </c>
      <c r="G331" s="310">
        <f t="shared" ca="1" si="8"/>
        <v>44361</v>
      </c>
      <c r="H331" s="311" t="e">
        <f>IF(TPG!#REF!&gt;0,0,-TPG!#REF!)</f>
        <v>#REF!</v>
      </c>
      <c r="I331" s="205">
        <f t="shared" ca="1" si="9"/>
        <v>44361</v>
      </c>
      <c r="J331" s="126">
        <v>3</v>
      </c>
      <c r="K331" s="126" t="b">
        <v>1</v>
      </c>
      <c r="L331" s="126" t="s">
        <v>4009</v>
      </c>
      <c r="M331" s="126" t="b">
        <v>1</v>
      </c>
      <c r="N331" s="126" t="s">
        <v>3687</v>
      </c>
      <c r="O331" s="309" t="e">
        <f>LEFT(TPG!#REF!,19)&amp;"."&amp;TPGCR!F331</f>
        <v>#REF!</v>
      </c>
      <c r="P331" s="312" t="e">
        <f>TPG!#REF!</f>
        <v>#REF!</v>
      </c>
      <c r="Q331" s="126" t="b">
        <v>1</v>
      </c>
      <c r="R331" s="126" t="b">
        <v>1</v>
      </c>
      <c r="S331" s="126" t="b">
        <v>1</v>
      </c>
    </row>
    <row r="332" spans="1:19" hidden="1" x14ac:dyDescent="0.25">
      <c r="A332" s="126" t="s">
        <v>4008</v>
      </c>
      <c r="B332" s="200">
        <v>1</v>
      </c>
      <c r="C332" s="126">
        <v>2</v>
      </c>
      <c r="D332" s="308" t="e">
        <f>TPG!#REF!</f>
        <v>#REF!</v>
      </c>
      <c r="E332" s="126" t="b">
        <v>1</v>
      </c>
      <c r="F332" s="309" t="e">
        <f>RIGHT(TPG!#REF!,4)&amp;"."&amp;TPG!#REF!&amp;"."&amp;TPG!#REF!&amp;"."&amp;TPGPAY!$C$5</f>
        <v>#REF!</v>
      </c>
      <c r="G332" s="310">
        <f t="shared" ca="1" si="8"/>
        <v>44361</v>
      </c>
      <c r="H332" s="311" t="e">
        <f>IF(TPG!#REF!&gt;0,0,-TPG!#REF!)</f>
        <v>#REF!</v>
      </c>
      <c r="I332" s="205">
        <f t="shared" ca="1" si="9"/>
        <v>44361</v>
      </c>
      <c r="J332" s="126">
        <v>3</v>
      </c>
      <c r="K332" s="126" t="b">
        <v>1</v>
      </c>
      <c r="L332" s="126" t="s">
        <v>4009</v>
      </c>
      <c r="M332" s="126" t="b">
        <v>1</v>
      </c>
      <c r="N332" s="126" t="s">
        <v>3687</v>
      </c>
      <c r="O332" s="309" t="e">
        <f>LEFT(TPG!#REF!,19)&amp;"."&amp;TPGCR!F332</f>
        <v>#REF!</v>
      </c>
      <c r="P332" s="312" t="e">
        <f>TPG!#REF!</f>
        <v>#REF!</v>
      </c>
      <c r="Q332" s="126" t="b">
        <v>1</v>
      </c>
      <c r="R332" s="126" t="b">
        <v>1</v>
      </c>
      <c r="S332" s="126" t="b">
        <v>1</v>
      </c>
    </row>
    <row r="333" spans="1:19" hidden="1" x14ac:dyDescent="0.25">
      <c r="A333" s="126" t="s">
        <v>4008</v>
      </c>
      <c r="B333" s="200">
        <v>1</v>
      </c>
      <c r="C333" s="126">
        <v>2</v>
      </c>
      <c r="D333" s="308" t="e">
        <f>TPG!#REF!</f>
        <v>#REF!</v>
      </c>
      <c r="E333" s="126" t="b">
        <v>1</v>
      </c>
      <c r="F333" s="309" t="e">
        <f>RIGHT(TPG!#REF!,4)&amp;"."&amp;TPG!#REF!&amp;"."&amp;TPG!#REF!&amp;"."&amp;TPGPAY!$C$5</f>
        <v>#REF!</v>
      </c>
      <c r="G333" s="310">
        <f t="shared" ca="1" si="8"/>
        <v>44361</v>
      </c>
      <c r="H333" s="311" t="e">
        <f>IF(TPG!#REF!&gt;0,0,-TPG!#REF!)</f>
        <v>#REF!</v>
      </c>
      <c r="I333" s="205">
        <f t="shared" ca="1" si="9"/>
        <v>44361</v>
      </c>
      <c r="J333" s="126">
        <v>3</v>
      </c>
      <c r="K333" s="126" t="b">
        <v>1</v>
      </c>
      <c r="L333" s="126" t="s">
        <v>4009</v>
      </c>
      <c r="M333" s="126" t="b">
        <v>1</v>
      </c>
      <c r="N333" s="126" t="s">
        <v>3687</v>
      </c>
      <c r="O333" s="309" t="e">
        <f>LEFT(TPG!#REF!,19)&amp;"."&amp;TPGCR!F333</f>
        <v>#REF!</v>
      </c>
      <c r="P333" s="312" t="e">
        <f>TPG!#REF!</f>
        <v>#REF!</v>
      </c>
      <c r="Q333" s="126" t="b">
        <v>1</v>
      </c>
      <c r="R333" s="126" t="b">
        <v>1</v>
      </c>
      <c r="S333" s="126" t="b">
        <v>1</v>
      </c>
    </row>
    <row r="334" spans="1:19" hidden="1" x14ac:dyDescent="0.25">
      <c r="A334" s="126" t="s">
        <v>4008</v>
      </c>
      <c r="B334" s="200">
        <v>1</v>
      </c>
      <c r="C334" s="126">
        <v>2</v>
      </c>
      <c r="D334" s="308" t="e">
        <f>TPG!#REF!</f>
        <v>#REF!</v>
      </c>
      <c r="E334" s="126" t="b">
        <v>1</v>
      </c>
      <c r="F334" s="309" t="e">
        <f>RIGHT(TPG!#REF!,4)&amp;"."&amp;TPG!#REF!&amp;"."&amp;TPG!#REF!&amp;"."&amp;TPGPAY!$C$5</f>
        <v>#REF!</v>
      </c>
      <c r="G334" s="310">
        <f t="shared" ca="1" si="8"/>
        <v>44361</v>
      </c>
      <c r="H334" s="311" t="e">
        <f>IF(TPG!#REF!&gt;0,0,-TPG!#REF!)</f>
        <v>#REF!</v>
      </c>
      <c r="I334" s="205">
        <f t="shared" ca="1" si="9"/>
        <v>44361</v>
      </c>
      <c r="J334" s="126">
        <v>3</v>
      </c>
      <c r="K334" s="126" t="b">
        <v>1</v>
      </c>
      <c r="L334" s="126" t="s">
        <v>4009</v>
      </c>
      <c r="M334" s="126" t="b">
        <v>1</v>
      </c>
      <c r="N334" s="126" t="s">
        <v>3687</v>
      </c>
      <c r="O334" s="309" t="e">
        <f>LEFT(TPG!#REF!,19)&amp;"."&amp;TPGCR!F334</f>
        <v>#REF!</v>
      </c>
      <c r="P334" s="312" t="e">
        <f>TPG!#REF!</f>
        <v>#REF!</v>
      </c>
      <c r="Q334" s="126" t="b">
        <v>1</v>
      </c>
      <c r="R334" s="126" t="b">
        <v>1</v>
      </c>
      <c r="S334" s="126" t="b">
        <v>1</v>
      </c>
    </row>
    <row r="335" spans="1:19" hidden="1" x14ac:dyDescent="0.25">
      <c r="A335" s="126" t="s">
        <v>4008</v>
      </c>
      <c r="B335" s="200">
        <v>1</v>
      </c>
      <c r="C335" s="126">
        <v>2</v>
      </c>
      <c r="D335" s="308" t="e">
        <f>TPG!#REF!</f>
        <v>#REF!</v>
      </c>
      <c r="E335" s="126" t="b">
        <v>1</v>
      </c>
      <c r="F335" s="309" t="e">
        <f>RIGHT(TPG!#REF!,4)&amp;"."&amp;TPG!#REF!&amp;"."&amp;TPG!#REF!&amp;"."&amp;TPGPAY!$C$5</f>
        <v>#REF!</v>
      </c>
      <c r="G335" s="310">
        <f t="shared" ca="1" si="8"/>
        <v>44361</v>
      </c>
      <c r="H335" s="311" t="e">
        <f>IF(TPG!#REF!&gt;0,0,-TPG!#REF!)</f>
        <v>#REF!</v>
      </c>
      <c r="I335" s="205">
        <f t="shared" ca="1" si="9"/>
        <v>44361</v>
      </c>
      <c r="J335" s="126">
        <v>3</v>
      </c>
      <c r="K335" s="126" t="b">
        <v>1</v>
      </c>
      <c r="L335" s="126" t="s">
        <v>4009</v>
      </c>
      <c r="M335" s="126" t="b">
        <v>1</v>
      </c>
      <c r="N335" s="126" t="s">
        <v>3687</v>
      </c>
      <c r="O335" s="309" t="e">
        <f>LEFT(TPG!#REF!,19)&amp;"."&amp;TPGCR!F335</f>
        <v>#REF!</v>
      </c>
      <c r="P335" s="312" t="e">
        <f>TPG!#REF!</f>
        <v>#REF!</v>
      </c>
      <c r="Q335" s="126" t="b">
        <v>1</v>
      </c>
      <c r="R335" s="126" t="b">
        <v>1</v>
      </c>
      <c r="S335" s="126" t="b">
        <v>1</v>
      </c>
    </row>
    <row r="336" spans="1:19" hidden="1" x14ac:dyDescent="0.25">
      <c r="A336" s="126" t="s">
        <v>4008</v>
      </c>
      <c r="B336" s="200">
        <v>1</v>
      </c>
      <c r="C336" s="126">
        <v>2</v>
      </c>
      <c r="D336" s="308" t="e">
        <f>TPG!#REF!</f>
        <v>#REF!</v>
      </c>
      <c r="E336" s="126" t="b">
        <v>1</v>
      </c>
      <c r="F336" s="309" t="e">
        <f>RIGHT(TPG!#REF!,4)&amp;"."&amp;TPG!#REF!&amp;"."&amp;TPG!#REF!&amp;"."&amp;TPGPAY!$C$5</f>
        <v>#REF!</v>
      </c>
      <c r="G336" s="310">
        <f t="shared" ca="1" si="8"/>
        <v>44361</v>
      </c>
      <c r="H336" s="311" t="e">
        <f>IF(TPG!#REF!&gt;0,0,-TPG!#REF!)</f>
        <v>#REF!</v>
      </c>
      <c r="I336" s="205">
        <f t="shared" ca="1" si="9"/>
        <v>44361</v>
      </c>
      <c r="J336" s="126">
        <v>3</v>
      </c>
      <c r="K336" s="126" t="b">
        <v>1</v>
      </c>
      <c r="L336" s="126" t="s">
        <v>4009</v>
      </c>
      <c r="M336" s="126" t="b">
        <v>1</v>
      </c>
      <c r="N336" s="126" t="s">
        <v>3687</v>
      </c>
      <c r="O336" s="309" t="e">
        <f>LEFT(TPG!#REF!,19)&amp;"."&amp;TPGCR!F336</f>
        <v>#REF!</v>
      </c>
      <c r="P336" s="312" t="e">
        <f>TPG!#REF!</f>
        <v>#REF!</v>
      </c>
      <c r="Q336" s="126" t="b">
        <v>1</v>
      </c>
      <c r="R336" s="126" t="b">
        <v>1</v>
      </c>
      <c r="S336" s="126" t="b">
        <v>1</v>
      </c>
    </row>
    <row r="337" spans="1:19" hidden="1" x14ac:dyDescent="0.25">
      <c r="A337" s="126" t="s">
        <v>4008</v>
      </c>
      <c r="B337" s="200">
        <v>1</v>
      </c>
      <c r="C337" s="126">
        <v>2</v>
      </c>
      <c r="D337" s="308" t="e">
        <f>TPG!#REF!</f>
        <v>#REF!</v>
      </c>
      <c r="E337" s="126" t="b">
        <v>1</v>
      </c>
      <c r="F337" s="309" t="e">
        <f>RIGHT(TPG!#REF!,4)&amp;"."&amp;TPG!#REF!&amp;"."&amp;TPG!#REF!&amp;"."&amp;TPGPAY!$C$5</f>
        <v>#REF!</v>
      </c>
      <c r="G337" s="310">
        <f t="shared" ca="1" si="8"/>
        <v>44361</v>
      </c>
      <c r="H337" s="311" t="e">
        <f>IF(TPG!#REF!&gt;0,0,-TPG!#REF!)</f>
        <v>#REF!</v>
      </c>
      <c r="I337" s="205">
        <f t="shared" ca="1" si="9"/>
        <v>44361</v>
      </c>
      <c r="J337" s="126">
        <v>3</v>
      </c>
      <c r="K337" s="126" t="b">
        <v>1</v>
      </c>
      <c r="L337" s="126" t="s">
        <v>4009</v>
      </c>
      <c r="M337" s="126" t="b">
        <v>1</v>
      </c>
      <c r="N337" s="126" t="s">
        <v>3687</v>
      </c>
      <c r="O337" s="309" t="e">
        <f>LEFT(TPG!#REF!,19)&amp;"."&amp;TPGCR!F337</f>
        <v>#REF!</v>
      </c>
      <c r="P337" s="312" t="e">
        <f>TPG!#REF!</f>
        <v>#REF!</v>
      </c>
      <c r="Q337" s="126" t="b">
        <v>1</v>
      </c>
      <c r="R337" s="126" t="b">
        <v>1</v>
      </c>
      <c r="S337" s="126" t="b">
        <v>1</v>
      </c>
    </row>
    <row r="338" spans="1:19" hidden="1" x14ac:dyDescent="0.25">
      <c r="A338" s="126" t="s">
        <v>4008</v>
      </c>
      <c r="B338" s="200">
        <v>1</v>
      </c>
      <c r="C338" s="126">
        <v>2</v>
      </c>
      <c r="D338" s="308" t="e">
        <f>TPG!#REF!</f>
        <v>#REF!</v>
      </c>
      <c r="E338" s="126" t="b">
        <v>1</v>
      </c>
      <c r="F338" s="309" t="e">
        <f>RIGHT(TPG!#REF!,4)&amp;"."&amp;TPG!#REF!&amp;"."&amp;TPG!#REF!&amp;"."&amp;TPGPAY!$C$5</f>
        <v>#REF!</v>
      </c>
      <c r="G338" s="310">
        <f t="shared" ca="1" si="8"/>
        <v>44361</v>
      </c>
      <c r="H338" s="311" t="e">
        <f>IF(TPG!#REF!&gt;0,0,-TPG!#REF!)</f>
        <v>#REF!</v>
      </c>
      <c r="I338" s="205">
        <f t="shared" ca="1" si="9"/>
        <v>44361</v>
      </c>
      <c r="J338" s="126">
        <v>3</v>
      </c>
      <c r="K338" s="126" t="b">
        <v>1</v>
      </c>
      <c r="L338" s="126" t="s">
        <v>4009</v>
      </c>
      <c r="M338" s="126" t="b">
        <v>1</v>
      </c>
      <c r="N338" s="126" t="s">
        <v>3687</v>
      </c>
      <c r="O338" s="309" t="e">
        <f>LEFT(TPG!#REF!,19)&amp;"."&amp;TPGCR!F338</f>
        <v>#REF!</v>
      </c>
      <c r="P338" s="312" t="e">
        <f>TPG!#REF!</f>
        <v>#REF!</v>
      </c>
      <c r="Q338" s="126" t="b">
        <v>1</v>
      </c>
      <c r="R338" s="126" t="b">
        <v>1</v>
      </c>
      <c r="S338" s="126" t="b">
        <v>1</v>
      </c>
    </row>
    <row r="339" spans="1:19" hidden="1" x14ac:dyDescent="0.25">
      <c r="A339" s="126" t="s">
        <v>4008</v>
      </c>
      <c r="B339" s="200">
        <v>1</v>
      </c>
      <c r="C339" s="126">
        <v>2</v>
      </c>
      <c r="D339" s="308" t="e">
        <f>TPG!#REF!</f>
        <v>#REF!</v>
      </c>
      <c r="E339" s="126" t="b">
        <v>1</v>
      </c>
      <c r="F339" s="309" t="e">
        <f>RIGHT(TPG!#REF!,4)&amp;"."&amp;TPG!#REF!&amp;"."&amp;TPG!#REF!&amp;"."&amp;TPGPAY!$C$5</f>
        <v>#REF!</v>
      </c>
      <c r="G339" s="310">
        <f t="shared" ca="1" si="8"/>
        <v>44361</v>
      </c>
      <c r="H339" s="311" t="e">
        <f>IF(TPG!#REF!&gt;0,0,-TPG!#REF!)</f>
        <v>#REF!</v>
      </c>
      <c r="I339" s="205">
        <f t="shared" ca="1" si="9"/>
        <v>44361</v>
      </c>
      <c r="J339" s="126">
        <v>3</v>
      </c>
      <c r="K339" s="126" t="b">
        <v>1</v>
      </c>
      <c r="L339" s="126" t="s">
        <v>4009</v>
      </c>
      <c r="M339" s="126" t="b">
        <v>1</v>
      </c>
      <c r="N339" s="126" t="s">
        <v>3687</v>
      </c>
      <c r="O339" s="309" t="e">
        <f>LEFT(TPG!#REF!,19)&amp;"."&amp;TPGCR!F339</f>
        <v>#REF!</v>
      </c>
      <c r="P339" s="312" t="e">
        <f>TPG!#REF!</f>
        <v>#REF!</v>
      </c>
      <c r="Q339" s="126" t="b">
        <v>1</v>
      </c>
      <c r="R339" s="126" t="b">
        <v>1</v>
      </c>
      <c r="S339" s="126" t="b">
        <v>1</v>
      </c>
    </row>
    <row r="340" spans="1:19" hidden="1" x14ac:dyDescent="0.25">
      <c r="A340" s="126" t="s">
        <v>4008</v>
      </c>
      <c r="B340" s="200">
        <v>1</v>
      </c>
      <c r="C340" s="126">
        <v>2</v>
      </c>
      <c r="D340" s="308" t="e">
        <f>TPG!#REF!</f>
        <v>#REF!</v>
      </c>
      <c r="E340" s="126" t="b">
        <v>1</v>
      </c>
      <c r="F340" s="309" t="e">
        <f>RIGHT(TPG!#REF!,4)&amp;"."&amp;TPG!#REF!&amp;"."&amp;TPG!#REF!&amp;"."&amp;TPGPAY!$C$5</f>
        <v>#REF!</v>
      </c>
      <c r="G340" s="310">
        <f t="shared" ca="1" si="8"/>
        <v>44361</v>
      </c>
      <c r="H340" s="311" t="e">
        <f>IF(TPG!#REF!&gt;0,0,-TPG!#REF!)</f>
        <v>#REF!</v>
      </c>
      <c r="I340" s="205">
        <f t="shared" ca="1" si="9"/>
        <v>44361</v>
      </c>
      <c r="J340" s="126">
        <v>3</v>
      </c>
      <c r="K340" s="126" t="b">
        <v>1</v>
      </c>
      <c r="L340" s="126" t="s">
        <v>4009</v>
      </c>
      <c r="M340" s="126" t="b">
        <v>1</v>
      </c>
      <c r="N340" s="126" t="s">
        <v>3687</v>
      </c>
      <c r="O340" s="309" t="e">
        <f>LEFT(TPG!#REF!,19)&amp;"."&amp;TPGCR!F340</f>
        <v>#REF!</v>
      </c>
      <c r="P340" s="312" t="e">
        <f>TPG!#REF!</f>
        <v>#REF!</v>
      </c>
      <c r="Q340" s="126" t="b">
        <v>1</v>
      </c>
      <c r="R340" s="126" t="b">
        <v>1</v>
      </c>
      <c r="S340" s="126" t="b">
        <v>1</v>
      </c>
    </row>
    <row r="341" spans="1:19" hidden="1" x14ac:dyDescent="0.25">
      <c r="A341" s="126" t="s">
        <v>4008</v>
      </c>
      <c r="B341" s="200">
        <v>1</v>
      </c>
      <c r="C341" s="126">
        <v>2</v>
      </c>
      <c r="D341" s="308" t="e">
        <f>TPG!#REF!</f>
        <v>#REF!</v>
      </c>
      <c r="E341" s="126" t="b">
        <v>1</v>
      </c>
      <c r="F341" s="309" t="e">
        <f>RIGHT(TPG!#REF!,4)&amp;"."&amp;TPG!#REF!&amp;"."&amp;TPG!#REF!&amp;"."&amp;TPGPAY!$C$5</f>
        <v>#REF!</v>
      </c>
      <c r="G341" s="310">
        <f t="shared" ref="G341:G404" ca="1" si="10">TODAY()</f>
        <v>44361</v>
      </c>
      <c r="H341" s="311" t="e">
        <f>IF(TPG!#REF!&gt;0,0,-TPG!#REF!)</f>
        <v>#REF!</v>
      </c>
      <c r="I341" s="205">
        <f t="shared" ref="I341:I404" ca="1" si="11">G341</f>
        <v>44361</v>
      </c>
      <c r="J341" s="126">
        <v>3</v>
      </c>
      <c r="K341" s="126" t="b">
        <v>1</v>
      </c>
      <c r="L341" s="126" t="s">
        <v>4009</v>
      </c>
      <c r="M341" s="126" t="b">
        <v>1</v>
      </c>
      <c r="N341" s="126" t="s">
        <v>3687</v>
      </c>
      <c r="O341" s="309" t="e">
        <f>LEFT(TPG!#REF!,19)&amp;"."&amp;TPGCR!F341</f>
        <v>#REF!</v>
      </c>
      <c r="P341" s="312" t="e">
        <f>TPG!#REF!</f>
        <v>#REF!</v>
      </c>
      <c r="Q341" s="126" t="b">
        <v>1</v>
      </c>
      <c r="R341" s="126" t="b">
        <v>1</v>
      </c>
      <c r="S341" s="126" t="b">
        <v>1</v>
      </c>
    </row>
    <row r="342" spans="1:19" hidden="1" x14ac:dyDescent="0.25">
      <c r="A342" s="126" t="s">
        <v>4008</v>
      </c>
      <c r="B342" s="200">
        <v>1</v>
      </c>
      <c r="C342" s="126">
        <v>2</v>
      </c>
      <c r="D342" s="308" t="e">
        <f>TPG!#REF!</f>
        <v>#REF!</v>
      </c>
      <c r="E342" s="126" t="b">
        <v>1</v>
      </c>
      <c r="F342" s="309" t="e">
        <f>RIGHT(TPG!#REF!,4)&amp;"."&amp;TPG!#REF!&amp;"."&amp;TPG!#REF!&amp;"."&amp;TPGPAY!$C$5</f>
        <v>#REF!</v>
      </c>
      <c r="G342" s="310">
        <f t="shared" ca="1" si="10"/>
        <v>44361</v>
      </c>
      <c r="H342" s="311" t="e">
        <f>IF(TPG!#REF!&gt;0,0,-TPG!#REF!)</f>
        <v>#REF!</v>
      </c>
      <c r="I342" s="205">
        <f t="shared" ca="1" si="11"/>
        <v>44361</v>
      </c>
      <c r="J342" s="126">
        <v>3</v>
      </c>
      <c r="K342" s="126" t="b">
        <v>1</v>
      </c>
      <c r="L342" s="126" t="s">
        <v>4009</v>
      </c>
      <c r="M342" s="126" t="b">
        <v>1</v>
      </c>
      <c r="N342" s="126" t="s">
        <v>3687</v>
      </c>
      <c r="O342" s="309" t="e">
        <f>LEFT(TPG!#REF!,19)&amp;"."&amp;TPGCR!F342</f>
        <v>#REF!</v>
      </c>
      <c r="P342" s="312" t="e">
        <f>TPG!#REF!</f>
        <v>#REF!</v>
      </c>
      <c r="Q342" s="126" t="b">
        <v>1</v>
      </c>
      <c r="R342" s="126" t="b">
        <v>1</v>
      </c>
      <c r="S342" s="126" t="b">
        <v>1</v>
      </c>
    </row>
    <row r="343" spans="1:19" hidden="1" x14ac:dyDescent="0.25">
      <c r="A343" s="126" t="s">
        <v>4008</v>
      </c>
      <c r="B343" s="200">
        <v>1</v>
      </c>
      <c r="C343" s="126">
        <v>2</v>
      </c>
      <c r="D343" s="308" t="e">
        <f>TPG!#REF!</f>
        <v>#REF!</v>
      </c>
      <c r="E343" s="126" t="b">
        <v>1</v>
      </c>
      <c r="F343" s="309" t="e">
        <f>RIGHT(TPG!#REF!,4)&amp;"."&amp;TPG!#REF!&amp;"."&amp;TPG!#REF!&amp;"."&amp;TPGPAY!$C$5</f>
        <v>#REF!</v>
      </c>
      <c r="G343" s="310">
        <f t="shared" ca="1" si="10"/>
        <v>44361</v>
      </c>
      <c r="H343" s="311" t="e">
        <f>IF(TPG!#REF!&gt;0,0,-TPG!#REF!)</f>
        <v>#REF!</v>
      </c>
      <c r="I343" s="205">
        <f t="shared" ca="1" si="11"/>
        <v>44361</v>
      </c>
      <c r="J343" s="126">
        <v>3</v>
      </c>
      <c r="K343" s="126" t="b">
        <v>1</v>
      </c>
      <c r="L343" s="126" t="s">
        <v>4009</v>
      </c>
      <c r="M343" s="126" t="b">
        <v>1</v>
      </c>
      <c r="N343" s="126" t="s">
        <v>3687</v>
      </c>
      <c r="O343" s="309" t="e">
        <f>LEFT(TPG!#REF!,19)&amp;"."&amp;TPGCR!F343</f>
        <v>#REF!</v>
      </c>
      <c r="P343" s="312" t="e">
        <f>TPG!#REF!</f>
        <v>#REF!</v>
      </c>
      <c r="Q343" s="126" t="b">
        <v>1</v>
      </c>
      <c r="R343" s="126" t="b">
        <v>1</v>
      </c>
      <c r="S343" s="126" t="b">
        <v>1</v>
      </c>
    </row>
    <row r="344" spans="1:19" hidden="1" x14ac:dyDescent="0.25">
      <c r="A344" s="126" t="s">
        <v>4008</v>
      </c>
      <c r="B344" s="200">
        <v>1</v>
      </c>
      <c r="C344" s="126">
        <v>2</v>
      </c>
      <c r="D344" s="308" t="e">
        <f>TPG!#REF!</f>
        <v>#REF!</v>
      </c>
      <c r="E344" s="126" t="b">
        <v>1</v>
      </c>
      <c r="F344" s="309" t="e">
        <f>RIGHT(TPG!#REF!,4)&amp;"."&amp;TPG!#REF!&amp;"."&amp;TPG!#REF!&amp;"."&amp;TPGPAY!$C$5</f>
        <v>#REF!</v>
      </c>
      <c r="G344" s="310">
        <f t="shared" ca="1" si="10"/>
        <v>44361</v>
      </c>
      <c r="H344" s="311" t="e">
        <f>IF(TPG!#REF!&gt;0,0,-TPG!#REF!)</f>
        <v>#REF!</v>
      </c>
      <c r="I344" s="205">
        <f t="shared" ca="1" si="11"/>
        <v>44361</v>
      </c>
      <c r="J344" s="126">
        <v>3</v>
      </c>
      <c r="K344" s="126" t="b">
        <v>1</v>
      </c>
      <c r="L344" s="126" t="s">
        <v>4009</v>
      </c>
      <c r="M344" s="126" t="b">
        <v>1</v>
      </c>
      <c r="N344" s="126" t="s">
        <v>3687</v>
      </c>
      <c r="O344" s="309" t="e">
        <f>LEFT(TPG!#REF!,19)&amp;"."&amp;TPGCR!F344</f>
        <v>#REF!</v>
      </c>
      <c r="P344" s="312" t="e">
        <f>TPG!#REF!</f>
        <v>#REF!</v>
      </c>
      <c r="Q344" s="126" t="b">
        <v>1</v>
      </c>
      <c r="R344" s="126" t="b">
        <v>1</v>
      </c>
      <c r="S344" s="126" t="b">
        <v>1</v>
      </c>
    </row>
    <row r="345" spans="1:19" hidden="1" x14ac:dyDescent="0.25">
      <c r="A345" s="126" t="s">
        <v>4008</v>
      </c>
      <c r="B345" s="200">
        <v>1</v>
      </c>
      <c r="C345" s="126">
        <v>2</v>
      </c>
      <c r="D345" s="308" t="e">
        <f>TPG!#REF!</f>
        <v>#REF!</v>
      </c>
      <c r="E345" s="126" t="b">
        <v>1</v>
      </c>
      <c r="F345" s="309" t="e">
        <f>RIGHT(TPG!#REF!,4)&amp;"."&amp;TPG!#REF!&amp;"."&amp;TPG!#REF!&amp;"."&amp;TPGPAY!$C$5</f>
        <v>#REF!</v>
      </c>
      <c r="G345" s="310">
        <f t="shared" ca="1" si="10"/>
        <v>44361</v>
      </c>
      <c r="H345" s="311" t="e">
        <f>IF(TPG!#REF!&gt;0,0,-TPG!#REF!)</f>
        <v>#REF!</v>
      </c>
      <c r="I345" s="205">
        <f t="shared" ca="1" si="11"/>
        <v>44361</v>
      </c>
      <c r="J345" s="126">
        <v>3</v>
      </c>
      <c r="K345" s="126" t="b">
        <v>1</v>
      </c>
      <c r="L345" s="126" t="s">
        <v>4009</v>
      </c>
      <c r="M345" s="126" t="b">
        <v>1</v>
      </c>
      <c r="N345" s="126" t="s">
        <v>3687</v>
      </c>
      <c r="O345" s="309" t="e">
        <f>LEFT(TPG!#REF!,19)&amp;"."&amp;TPGCR!F345</f>
        <v>#REF!</v>
      </c>
      <c r="P345" s="312" t="e">
        <f>TPG!#REF!</f>
        <v>#REF!</v>
      </c>
      <c r="Q345" s="126" t="b">
        <v>1</v>
      </c>
      <c r="R345" s="126" t="b">
        <v>1</v>
      </c>
      <c r="S345" s="126" t="b">
        <v>1</v>
      </c>
    </row>
    <row r="346" spans="1:19" hidden="1" x14ac:dyDescent="0.25">
      <c r="A346" s="126" t="s">
        <v>4008</v>
      </c>
      <c r="B346" s="200">
        <v>1</v>
      </c>
      <c r="C346" s="126">
        <v>2</v>
      </c>
      <c r="D346" s="308" t="e">
        <f>TPG!#REF!</f>
        <v>#REF!</v>
      </c>
      <c r="E346" s="126" t="b">
        <v>1</v>
      </c>
      <c r="F346" s="309" t="e">
        <f>RIGHT(TPG!#REF!,4)&amp;"."&amp;TPG!#REF!&amp;"."&amp;TPG!#REF!&amp;"."&amp;TPGPAY!$C$5</f>
        <v>#REF!</v>
      </c>
      <c r="G346" s="310">
        <f t="shared" ca="1" si="10"/>
        <v>44361</v>
      </c>
      <c r="H346" s="311" t="e">
        <f>IF(TPG!#REF!&gt;0,0,-TPG!#REF!)</f>
        <v>#REF!</v>
      </c>
      <c r="I346" s="205">
        <f t="shared" ca="1" si="11"/>
        <v>44361</v>
      </c>
      <c r="J346" s="126">
        <v>3</v>
      </c>
      <c r="K346" s="126" t="b">
        <v>1</v>
      </c>
      <c r="L346" s="126" t="s">
        <v>4009</v>
      </c>
      <c r="M346" s="126" t="b">
        <v>1</v>
      </c>
      <c r="N346" s="126" t="s">
        <v>3687</v>
      </c>
      <c r="O346" s="309" t="e">
        <f>LEFT(TPG!#REF!,19)&amp;"."&amp;TPGCR!F346</f>
        <v>#REF!</v>
      </c>
      <c r="P346" s="312" t="e">
        <f>TPG!#REF!</f>
        <v>#REF!</v>
      </c>
      <c r="Q346" s="126" t="b">
        <v>1</v>
      </c>
      <c r="R346" s="126" t="b">
        <v>1</v>
      </c>
      <c r="S346" s="126" t="b">
        <v>1</v>
      </c>
    </row>
    <row r="347" spans="1:19" hidden="1" x14ac:dyDescent="0.25">
      <c r="A347" s="126" t="s">
        <v>4008</v>
      </c>
      <c r="B347" s="200">
        <v>1</v>
      </c>
      <c r="C347" s="126">
        <v>2</v>
      </c>
      <c r="D347" s="308" t="e">
        <f>TPG!#REF!</f>
        <v>#REF!</v>
      </c>
      <c r="E347" s="126" t="b">
        <v>1</v>
      </c>
      <c r="F347" s="309" t="e">
        <f>RIGHT(TPG!#REF!,4)&amp;"."&amp;TPG!#REF!&amp;"."&amp;TPG!#REF!&amp;"."&amp;TPGPAY!$C$5</f>
        <v>#REF!</v>
      </c>
      <c r="G347" s="310">
        <f t="shared" ca="1" si="10"/>
        <v>44361</v>
      </c>
      <c r="H347" s="311" t="e">
        <f>IF(TPG!#REF!&gt;0,0,-TPG!#REF!)</f>
        <v>#REF!</v>
      </c>
      <c r="I347" s="205">
        <f t="shared" ca="1" si="11"/>
        <v>44361</v>
      </c>
      <c r="J347" s="126">
        <v>3</v>
      </c>
      <c r="K347" s="126" t="b">
        <v>1</v>
      </c>
      <c r="L347" s="126" t="s">
        <v>4009</v>
      </c>
      <c r="M347" s="126" t="b">
        <v>1</v>
      </c>
      <c r="N347" s="126" t="s">
        <v>3687</v>
      </c>
      <c r="O347" s="309" t="e">
        <f>LEFT(TPG!#REF!,19)&amp;"."&amp;TPGCR!F347</f>
        <v>#REF!</v>
      </c>
      <c r="P347" s="312" t="e">
        <f>TPG!#REF!</f>
        <v>#REF!</v>
      </c>
      <c r="Q347" s="126" t="b">
        <v>1</v>
      </c>
      <c r="R347" s="126" t="b">
        <v>1</v>
      </c>
      <c r="S347" s="126" t="b">
        <v>1</v>
      </c>
    </row>
    <row r="348" spans="1:19" hidden="1" x14ac:dyDescent="0.25">
      <c r="A348" s="126" t="s">
        <v>4008</v>
      </c>
      <c r="B348" s="200">
        <v>1</v>
      </c>
      <c r="C348" s="126">
        <v>2</v>
      </c>
      <c r="D348" s="308" t="e">
        <f>TPG!#REF!</f>
        <v>#REF!</v>
      </c>
      <c r="E348" s="126" t="b">
        <v>1</v>
      </c>
      <c r="F348" s="309" t="e">
        <f>RIGHT(TPG!#REF!,4)&amp;"."&amp;TPG!#REF!&amp;"."&amp;TPG!#REF!&amp;"."&amp;TPGPAY!$C$5</f>
        <v>#REF!</v>
      </c>
      <c r="G348" s="310">
        <f t="shared" ca="1" si="10"/>
        <v>44361</v>
      </c>
      <c r="H348" s="311" t="e">
        <f>IF(TPG!#REF!&gt;0,0,-TPG!#REF!)</f>
        <v>#REF!</v>
      </c>
      <c r="I348" s="205">
        <f t="shared" ca="1" si="11"/>
        <v>44361</v>
      </c>
      <c r="J348" s="126">
        <v>3</v>
      </c>
      <c r="K348" s="126" t="b">
        <v>1</v>
      </c>
      <c r="L348" s="126" t="s">
        <v>4009</v>
      </c>
      <c r="M348" s="126" t="b">
        <v>1</v>
      </c>
      <c r="N348" s="126" t="s">
        <v>3687</v>
      </c>
      <c r="O348" s="309" t="e">
        <f>LEFT(TPG!#REF!,19)&amp;"."&amp;TPGCR!F348</f>
        <v>#REF!</v>
      </c>
      <c r="P348" s="312" t="e">
        <f>TPG!#REF!</f>
        <v>#REF!</v>
      </c>
      <c r="Q348" s="126" t="b">
        <v>1</v>
      </c>
      <c r="R348" s="126" t="b">
        <v>1</v>
      </c>
      <c r="S348" s="126" t="b">
        <v>1</v>
      </c>
    </row>
    <row r="349" spans="1:19" hidden="1" x14ac:dyDescent="0.25">
      <c r="A349" s="126" t="s">
        <v>4008</v>
      </c>
      <c r="B349" s="200">
        <v>1</v>
      </c>
      <c r="C349" s="126">
        <v>2</v>
      </c>
      <c r="D349" s="308" t="e">
        <f>TPG!#REF!</f>
        <v>#REF!</v>
      </c>
      <c r="E349" s="126" t="b">
        <v>1</v>
      </c>
      <c r="F349" s="309" t="e">
        <f>RIGHT(TPG!#REF!,4)&amp;"."&amp;TPG!#REF!&amp;"."&amp;TPG!#REF!&amp;"."&amp;TPGPAY!$C$5</f>
        <v>#REF!</v>
      </c>
      <c r="G349" s="310">
        <f t="shared" ca="1" si="10"/>
        <v>44361</v>
      </c>
      <c r="H349" s="311" t="e">
        <f>IF(TPG!#REF!&gt;0,0,-TPG!#REF!)</f>
        <v>#REF!</v>
      </c>
      <c r="I349" s="205">
        <f t="shared" ca="1" si="11"/>
        <v>44361</v>
      </c>
      <c r="J349" s="126">
        <v>3</v>
      </c>
      <c r="K349" s="126" t="b">
        <v>1</v>
      </c>
      <c r="L349" s="126" t="s">
        <v>4009</v>
      </c>
      <c r="M349" s="126" t="b">
        <v>1</v>
      </c>
      <c r="N349" s="126" t="s">
        <v>3687</v>
      </c>
      <c r="O349" s="309" t="e">
        <f>LEFT(TPG!#REF!,19)&amp;"."&amp;TPGCR!F349</f>
        <v>#REF!</v>
      </c>
      <c r="P349" s="312" t="e">
        <f>TPG!#REF!</f>
        <v>#REF!</v>
      </c>
      <c r="Q349" s="126" t="b">
        <v>1</v>
      </c>
      <c r="R349" s="126" t="b">
        <v>1</v>
      </c>
      <c r="S349" s="126" t="b">
        <v>1</v>
      </c>
    </row>
    <row r="350" spans="1:19" hidden="1" x14ac:dyDescent="0.25">
      <c r="A350" s="126" t="s">
        <v>4008</v>
      </c>
      <c r="B350" s="200">
        <v>1</v>
      </c>
      <c r="C350" s="126">
        <v>2</v>
      </c>
      <c r="D350" s="308" t="e">
        <f>TPG!#REF!</f>
        <v>#REF!</v>
      </c>
      <c r="E350" s="126" t="b">
        <v>1</v>
      </c>
      <c r="F350" s="309" t="e">
        <f>RIGHT(TPG!#REF!,4)&amp;"."&amp;TPG!#REF!&amp;"."&amp;TPG!#REF!&amp;"."&amp;TPGPAY!$C$5</f>
        <v>#REF!</v>
      </c>
      <c r="G350" s="310">
        <f t="shared" ca="1" si="10"/>
        <v>44361</v>
      </c>
      <c r="H350" s="311" t="e">
        <f>IF(TPG!#REF!&gt;0,0,-TPG!#REF!)</f>
        <v>#REF!</v>
      </c>
      <c r="I350" s="205">
        <f t="shared" ca="1" si="11"/>
        <v>44361</v>
      </c>
      <c r="J350" s="126">
        <v>3</v>
      </c>
      <c r="K350" s="126" t="b">
        <v>1</v>
      </c>
      <c r="L350" s="126" t="s">
        <v>4009</v>
      </c>
      <c r="M350" s="126" t="b">
        <v>1</v>
      </c>
      <c r="N350" s="126" t="s">
        <v>3687</v>
      </c>
      <c r="O350" s="309" t="e">
        <f>LEFT(TPG!#REF!,19)&amp;"."&amp;TPGCR!F350</f>
        <v>#REF!</v>
      </c>
      <c r="P350" s="312" t="e">
        <f>TPG!#REF!</f>
        <v>#REF!</v>
      </c>
      <c r="Q350" s="126" t="b">
        <v>1</v>
      </c>
      <c r="R350" s="126" t="b">
        <v>1</v>
      </c>
      <c r="S350" s="126" t="b">
        <v>1</v>
      </c>
    </row>
    <row r="351" spans="1:19" hidden="1" x14ac:dyDescent="0.25">
      <c r="A351" s="126" t="s">
        <v>4008</v>
      </c>
      <c r="B351" s="200">
        <v>1</v>
      </c>
      <c r="C351" s="126">
        <v>2</v>
      </c>
      <c r="D351" s="308" t="e">
        <f>TPG!#REF!</f>
        <v>#REF!</v>
      </c>
      <c r="E351" s="126" t="b">
        <v>1</v>
      </c>
      <c r="F351" s="309" t="e">
        <f>RIGHT(TPG!#REF!,4)&amp;"."&amp;TPG!#REF!&amp;"."&amp;TPG!#REF!&amp;"."&amp;TPGPAY!$C$5</f>
        <v>#REF!</v>
      </c>
      <c r="G351" s="310">
        <f t="shared" ca="1" si="10"/>
        <v>44361</v>
      </c>
      <c r="H351" s="311" t="e">
        <f>IF(TPG!#REF!&gt;0,0,-TPG!#REF!)</f>
        <v>#REF!</v>
      </c>
      <c r="I351" s="205">
        <f t="shared" ca="1" si="11"/>
        <v>44361</v>
      </c>
      <c r="J351" s="126">
        <v>3</v>
      </c>
      <c r="K351" s="126" t="b">
        <v>1</v>
      </c>
      <c r="L351" s="126" t="s">
        <v>4009</v>
      </c>
      <c r="M351" s="126" t="b">
        <v>1</v>
      </c>
      <c r="N351" s="126" t="s">
        <v>3687</v>
      </c>
      <c r="O351" s="309" t="e">
        <f>LEFT(TPG!#REF!,19)&amp;"."&amp;TPGCR!F351</f>
        <v>#REF!</v>
      </c>
      <c r="P351" s="312" t="e">
        <f>TPG!#REF!</f>
        <v>#REF!</v>
      </c>
      <c r="Q351" s="126" t="b">
        <v>1</v>
      </c>
      <c r="R351" s="126" t="b">
        <v>1</v>
      </c>
      <c r="S351" s="126" t="b">
        <v>1</v>
      </c>
    </row>
    <row r="352" spans="1:19" hidden="1" x14ac:dyDescent="0.25">
      <c r="A352" s="126" t="s">
        <v>4008</v>
      </c>
      <c r="B352" s="200">
        <v>1</v>
      </c>
      <c r="C352" s="126">
        <v>2</v>
      </c>
      <c r="D352" s="308" t="e">
        <f>TPG!#REF!</f>
        <v>#REF!</v>
      </c>
      <c r="E352" s="126" t="b">
        <v>1</v>
      </c>
      <c r="F352" s="309" t="e">
        <f>RIGHT(TPG!#REF!,4)&amp;"."&amp;TPG!#REF!&amp;"."&amp;TPG!#REF!&amp;"."&amp;TPGPAY!$C$5</f>
        <v>#REF!</v>
      </c>
      <c r="G352" s="310">
        <f t="shared" ca="1" si="10"/>
        <v>44361</v>
      </c>
      <c r="H352" s="311" t="e">
        <f>IF(TPG!#REF!&gt;0,0,-TPG!#REF!)</f>
        <v>#REF!</v>
      </c>
      <c r="I352" s="205">
        <f t="shared" ca="1" si="11"/>
        <v>44361</v>
      </c>
      <c r="J352" s="126">
        <v>3</v>
      </c>
      <c r="K352" s="126" t="b">
        <v>1</v>
      </c>
      <c r="L352" s="126" t="s">
        <v>4009</v>
      </c>
      <c r="M352" s="126" t="b">
        <v>1</v>
      </c>
      <c r="N352" s="126" t="s">
        <v>3687</v>
      </c>
      <c r="O352" s="309" t="e">
        <f>LEFT(TPG!#REF!,19)&amp;"."&amp;TPGCR!F352</f>
        <v>#REF!</v>
      </c>
      <c r="P352" s="312" t="e">
        <f>TPG!#REF!</f>
        <v>#REF!</v>
      </c>
      <c r="Q352" s="126" t="b">
        <v>1</v>
      </c>
      <c r="R352" s="126" t="b">
        <v>1</v>
      </c>
      <c r="S352" s="126" t="b">
        <v>1</v>
      </c>
    </row>
    <row r="353" spans="1:19" hidden="1" x14ac:dyDescent="0.25">
      <c r="A353" s="126" t="s">
        <v>4008</v>
      </c>
      <c r="B353" s="200">
        <v>1</v>
      </c>
      <c r="C353" s="126">
        <v>2</v>
      </c>
      <c r="D353" s="308" t="e">
        <f>TPG!#REF!</f>
        <v>#REF!</v>
      </c>
      <c r="E353" s="126" t="b">
        <v>1</v>
      </c>
      <c r="F353" s="309" t="e">
        <f>RIGHT(TPG!#REF!,4)&amp;"."&amp;TPG!#REF!&amp;"."&amp;TPG!#REF!&amp;"."&amp;TPGPAY!$C$5</f>
        <v>#REF!</v>
      </c>
      <c r="G353" s="310">
        <f t="shared" ca="1" si="10"/>
        <v>44361</v>
      </c>
      <c r="H353" s="311" t="e">
        <f>IF(TPG!#REF!&gt;0,0,-TPG!#REF!)</f>
        <v>#REF!</v>
      </c>
      <c r="I353" s="205">
        <f t="shared" ca="1" si="11"/>
        <v>44361</v>
      </c>
      <c r="J353" s="126">
        <v>3</v>
      </c>
      <c r="K353" s="126" t="b">
        <v>1</v>
      </c>
      <c r="L353" s="126" t="s">
        <v>4009</v>
      </c>
      <c r="M353" s="126" t="b">
        <v>1</v>
      </c>
      <c r="N353" s="126" t="s">
        <v>3687</v>
      </c>
      <c r="O353" s="309" t="e">
        <f>LEFT(TPG!#REF!,19)&amp;"."&amp;TPGCR!F353</f>
        <v>#REF!</v>
      </c>
      <c r="P353" s="312" t="e">
        <f>TPG!#REF!</f>
        <v>#REF!</v>
      </c>
      <c r="Q353" s="126" t="b">
        <v>1</v>
      </c>
      <c r="R353" s="126" t="b">
        <v>1</v>
      </c>
      <c r="S353" s="126" t="b">
        <v>1</v>
      </c>
    </row>
    <row r="354" spans="1:19" hidden="1" x14ac:dyDescent="0.25">
      <c r="A354" s="126" t="s">
        <v>4008</v>
      </c>
      <c r="B354" s="200">
        <v>1</v>
      </c>
      <c r="C354" s="126">
        <v>2</v>
      </c>
      <c r="D354" s="308" t="e">
        <f>TPG!#REF!</f>
        <v>#REF!</v>
      </c>
      <c r="E354" s="126" t="b">
        <v>1</v>
      </c>
      <c r="F354" s="309" t="e">
        <f>RIGHT(TPG!#REF!,4)&amp;"."&amp;TPG!#REF!&amp;"."&amp;TPG!#REF!&amp;"."&amp;TPGPAY!$C$5</f>
        <v>#REF!</v>
      </c>
      <c r="G354" s="310">
        <f t="shared" ca="1" si="10"/>
        <v>44361</v>
      </c>
      <c r="H354" s="311" t="e">
        <f>IF(TPG!#REF!&gt;0,0,-TPG!#REF!)</f>
        <v>#REF!</v>
      </c>
      <c r="I354" s="205">
        <f t="shared" ca="1" si="11"/>
        <v>44361</v>
      </c>
      <c r="J354" s="126">
        <v>3</v>
      </c>
      <c r="K354" s="126" t="b">
        <v>1</v>
      </c>
      <c r="L354" s="126" t="s">
        <v>4009</v>
      </c>
      <c r="M354" s="126" t="b">
        <v>1</v>
      </c>
      <c r="N354" s="126" t="s">
        <v>3687</v>
      </c>
      <c r="O354" s="309" t="e">
        <f>LEFT(TPG!#REF!,19)&amp;"."&amp;TPGCR!F354</f>
        <v>#REF!</v>
      </c>
      <c r="P354" s="312" t="e">
        <f>TPG!#REF!</f>
        <v>#REF!</v>
      </c>
      <c r="Q354" s="126" t="b">
        <v>1</v>
      </c>
      <c r="R354" s="126" t="b">
        <v>1</v>
      </c>
      <c r="S354" s="126" t="b">
        <v>1</v>
      </c>
    </row>
    <row r="355" spans="1:19" hidden="1" x14ac:dyDescent="0.25">
      <c r="A355" s="126" t="s">
        <v>4008</v>
      </c>
      <c r="B355" s="200">
        <v>1</v>
      </c>
      <c r="C355" s="126">
        <v>2</v>
      </c>
      <c r="D355" s="308" t="e">
        <f>TPG!#REF!</f>
        <v>#REF!</v>
      </c>
      <c r="E355" s="126" t="b">
        <v>1</v>
      </c>
      <c r="F355" s="309" t="e">
        <f>RIGHT(TPG!#REF!,4)&amp;"."&amp;TPG!#REF!&amp;"."&amp;TPG!#REF!&amp;"."&amp;TPGPAY!$C$5</f>
        <v>#REF!</v>
      </c>
      <c r="G355" s="310">
        <f t="shared" ca="1" si="10"/>
        <v>44361</v>
      </c>
      <c r="H355" s="311" t="e">
        <f>IF(TPG!#REF!&gt;0,0,-TPG!#REF!)</f>
        <v>#REF!</v>
      </c>
      <c r="I355" s="205">
        <f t="shared" ca="1" si="11"/>
        <v>44361</v>
      </c>
      <c r="J355" s="126">
        <v>3</v>
      </c>
      <c r="K355" s="126" t="b">
        <v>1</v>
      </c>
      <c r="L355" s="126" t="s">
        <v>4009</v>
      </c>
      <c r="M355" s="126" t="b">
        <v>1</v>
      </c>
      <c r="N355" s="126" t="s">
        <v>3687</v>
      </c>
      <c r="O355" s="309" t="e">
        <f>LEFT(TPG!#REF!,19)&amp;"."&amp;TPGCR!F355</f>
        <v>#REF!</v>
      </c>
      <c r="P355" s="312" t="e">
        <f>TPG!#REF!</f>
        <v>#REF!</v>
      </c>
      <c r="Q355" s="126" t="b">
        <v>1</v>
      </c>
      <c r="R355" s="126" t="b">
        <v>1</v>
      </c>
      <c r="S355" s="126" t="b">
        <v>1</v>
      </c>
    </row>
    <row r="356" spans="1:19" hidden="1" x14ac:dyDescent="0.25">
      <c r="A356" s="126" t="s">
        <v>4008</v>
      </c>
      <c r="B356" s="200">
        <v>1</v>
      </c>
      <c r="C356" s="126">
        <v>2</v>
      </c>
      <c r="D356" s="308" t="e">
        <f>TPG!#REF!</f>
        <v>#REF!</v>
      </c>
      <c r="E356" s="126" t="b">
        <v>1</v>
      </c>
      <c r="F356" s="309" t="e">
        <f>RIGHT(TPG!#REF!,4)&amp;"."&amp;TPG!#REF!&amp;"."&amp;TPG!#REF!&amp;"."&amp;TPGPAY!$C$5</f>
        <v>#REF!</v>
      </c>
      <c r="G356" s="310">
        <f t="shared" ca="1" si="10"/>
        <v>44361</v>
      </c>
      <c r="H356" s="311" t="e">
        <f>IF(TPG!#REF!&gt;0,0,-TPG!#REF!)</f>
        <v>#REF!</v>
      </c>
      <c r="I356" s="205">
        <f t="shared" ca="1" si="11"/>
        <v>44361</v>
      </c>
      <c r="J356" s="126">
        <v>3</v>
      </c>
      <c r="K356" s="126" t="b">
        <v>1</v>
      </c>
      <c r="L356" s="126" t="s">
        <v>4009</v>
      </c>
      <c r="M356" s="126" t="b">
        <v>1</v>
      </c>
      <c r="N356" s="126" t="s">
        <v>3687</v>
      </c>
      <c r="O356" s="309" t="e">
        <f>LEFT(TPG!#REF!,19)&amp;"."&amp;TPGCR!F356</f>
        <v>#REF!</v>
      </c>
      <c r="P356" s="312" t="e">
        <f>TPG!#REF!</f>
        <v>#REF!</v>
      </c>
      <c r="Q356" s="126" t="b">
        <v>1</v>
      </c>
      <c r="R356" s="126" t="b">
        <v>1</v>
      </c>
      <c r="S356" s="126" t="b">
        <v>1</v>
      </c>
    </row>
    <row r="357" spans="1:19" hidden="1" x14ac:dyDescent="0.25">
      <c r="A357" s="126" t="s">
        <v>4008</v>
      </c>
      <c r="B357" s="200">
        <v>1</v>
      </c>
      <c r="C357" s="126">
        <v>2</v>
      </c>
      <c r="D357" s="308" t="e">
        <f>TPG!#REF!</f>
        <v>#REF!</v>
      </c>
      <c r="E357" s="126" t="b">
        <v>1</v>
      </c>
      <c r="F357" s="309" t="e">
        <f>RIGHT(TPG!#REF!,4)&amp;"."&amp;TPG!#REF!&amp;"."&amp;TPG!#REF!&amp;"."&amp;TPGPAY!$C$5</f>
        <v>#REF!</v>
      </c>
      <c r="G357" s="310">
        <f t="shared" ca="1" si="10"/>
        <v>44361</v>
      </c>
      <c r="H357" s="311" t="e">
        <f>IF(TPG!#REF!&gt;0,0,-TPG!#REF!)</f>
        <v>#REF!</v>
      </c>
      <c r="I357" s="205">
        <f t="shared" ca="1" si="11"/>
        <v>44361</v>
      </c>
      <c r="J357" s="126">
        <v>3</v>
      </c>
      <c r="K357" s="126" t="b">
        <v>1</v>
      </c>
      <c r="L357" s="126" t="s">
        <v>4009</v>
      </c>
      <c r="M357" s="126" t="b">
        <v>1</v>
      </c>
      <c r="N357" s="126" t="s">
        <v>3687</v>
      </c>
      <c r="O357" s="309" t="e">
        <f>LEFT(TPG!#REF!,19)&amp;"."&amp;TPGCR!F357</f>
        <v>#REF!</v>
      </c>
      <c r="P357" s="312" t="e">
        <f>TPG!#REF!</f>
        <v>#REF!</v>
      </c>
      <c r="Q357" s="126" t="b">
        <v>1</v>
      </c>
      <c r="R357" s="126" t="b">
        <v>1</v>
      </c>
      <c r="S357" s="126" t="b">
        <v>1</v>
      </c>
    </row>
    <row r="358" spans="1:19" hidden="1" x14ac:dyDescent="0.25">
      <c r="A358" s="126" t="s">
        <v>4008</v>
      </c>
      <c r="B358" s="200">
        <v>1</v>
      </c>
      <c r="C358" s="126">
        <v>2</v>
      </c>
      <c r="D358" s="308" t="e">
        <f>TPG!#REF!</f>
        <v>#REF!</v>
      </c>
      <c r="E358" s="126" t="b">
        <v>1</v>
      </c>
      <c r="F358" s="309" t="e">
        <f>RIGHT(TPG!#REF!,4)&amp;"."&amp;TPG!#REF!&amp;"."&amp;TPG!#REF!&amp;"."&amp;TPGPAY!$C$5</f>
        <v>#REF!</v>
      </c>
      <c r="G358" s="310">
        <f t="shared" ca="1" si="10"/>
        <v>44361</v>
      </c>
      <c r="H358" s="311" t="e">
        <f>IF(TPG!#REF!&gt;0,0,-TPG!#REF!)</f>
        <v>#REF!</v>
      </c>
      <c r="I358" s="205">
        <f t="shared" ca="1" si="11"/>
        <v>44361</v>
      </c>
      <c r="J358" s="126">
        <v>3</v>
      </c>
      <c r="K358" s="126" t="b">
        <v>1</v>
      </c>
      <c r="L358" s="126" t="s">
        <v>4009</v>
      </c>
      <c r="M358" s="126" t="b">
        <v>1</v>
      </c>
      <c r="N358" s="126" t="s">
        <v>3687</v>
      </c>
      <c r="O358" s="309" t="e">
        <f>LEFT(TPG!#REF!,19)&amp;"."&amp;TPGCR!F358</f>
        <v>#REF!</v>
      </c>
      <c r="P358" s="312" t="e">
        <f>TPG!#REF!</f>
        <v>#REF!</v>
      </c>
      <c r="Q358" s="126" t="b">
        <v>1</v>
      </c>
      <c r="R358" s="126" t="b">
        <v>1</v>
      </c>
      <c r="S358" s="126" t="b">
        <v>1</v>
      </c>
    </row>
    <row r="359" spans="1:19" hidden="1" x14ac:dyDescent="0.25">
      <c r="A359" s="126" t="s">
        <v>4008</v>
      </c>
      <c r="B359" s="200">
        <v>1</v>
      </c>
      <c r="C359" s="126">
        <v>2</v>
      </c>
      <c r="D359" s="308" t="e">
        <f>TPG!#REF!</f>
        <v>#REF!</v>
      </c>
      <c r="E359" s="126" t="b">
        <v>1</v>
      </c>
      <c r="F359" s="309" t="e">
        <f>RIGHT(TPG!#REF!,4)&amp;"."&amp;TPG!#REF!&amp;"."&amp;TPG!#REF!&amp;"."&amp;TPGPAY!$C$5</f>
        <v>#REF!</v>
      </c>
      <c r="G359" s="310">
        <f t="shared" ca="1" si="10"/>
        <v>44361</v>
      </c>
      <c r="H359" s="311" t="e">
        <f>IF(TPG!#REF!&gt;0,0,-TPG!#REF!)</f>
        <v>#REF!</v>
      </c>
      <c r="I359" s="205">
        <f t="shared" ca="1" si="11"/>
        <v>44361</v>
      </c>
      <c r="J359" s="126">
        <v>3</v>
      </c>
      <c r="K359" s="126" t="b">
        <v>1</v>
      </c>
      <c r="L359" s="126" t="s">
        <v>4009</v>
      </c>
      <c r="M359" s="126" t="b">
        <v>1</v>
      </c>
      <c r="N359" s="126" t="s">
        <v>3687</v>
      </c>
      <c r="O359" s="309" t="e">
        <f>LEFT(TPG!#REF!,19)&amp;"."&amp;TPGCR!F359</f>
        <v>#REF!</v>
      </c>
      <c r="P359" s="312" t="e">
        <f>TPG!#REF!</f>
        <v>#REF!</v>
      </c>
      <c r="Q359" s="126" t="b">
        <v>1</v>
      </c>
      <c r="R359" s="126" t="b">
        <v>1</v>
      </c>
      <c r="S359" s="126" t="b">
        <v>1</v>
      </c>
    </row>
    <row r="360" spans="1:19" hidden="1" x14ac:dyDescent="0.25">
      <c r="A360" s="126" t="s">
        <v>4008</v>
      </c>
      <c r="B360" s="200">
        <v>1</v>
      </c>
      <c r="C360" s="126">
        <v>2</v>
      </c>
      <c r="D360" s="308" t="e">
        <f>TPG!#REF!</f>
        <v>#REF!</v>
      </c>
      <c r="E360" s="126" t="b">
        <v>1</v>
      </c>
      <c r="F360" s="309" t="e">
        <f>RIGHT(TPG!#REF!,4)&amp;"."&amp;TPG!#REF!&amp;"."&amp;TPG!#REF!&amp;"."&amp;TPGPAY!$C$5</f>
        <v>#REF!</v>
      </c>
      <c r="G360" s="310">
        <f t="shared" ca="1" si="10"/>
        <v>44361</v>
      </c>
      <c r="H360" s="311" t="e">
        <f>IF(TPG!#REF!&gt;0,0,-TPG!#REF!)</f>
        <v>#REF!</v>
      </c>
      <c r="I360" s="205">
        <f t="shared" ca="1" si="11"/>
        <v>44361</v>
      </c>
      <c r="J360" s="126">
        <v>3</v>
      </c>
      <c r="K360" s="126" t="b">
        <v>1</v>
      </c>
      <c r="L360" s="126" t="s">
        <v>4009</v>
      </c>
      <c r="M360" s="126" t="b">
        <v>1</v>
      </c>
      <c r="N360" s="126" t="s">
        <v>3687</v>
      </c>
      <c r="O360" s="309" t="e">
        <f>LEFT(TPG!#REF!,19)&amp;"."&amp;TPGCR!F360</f>
        <v>#REF!</v>
      </c>
      <c r="P360" s="312" t="e">
        <f>TPG!#REF!</f>
        <v>#REF!</v>
      </c>
      <c r="Q360" s="126" t="b">
        <v>1</v>
      </c>
      <c r="R360" s="126" t="b">
        <v>1</v>
      </c>
      <c r="S360" s="126" t="b">
        <v>1</v>
      </c>
    </row>
    <row r="361" spans="1:19" hidden="1" x14ac:dyDescent="0.25">
      <c r="A361" s="126" t="s">
        <v>4008</v>
      </c>
      <c r="B361" s="200">
        <v>1</v>
      </c>
      <c r="C361" s="126">
        <v>2</v>
      </c>
      <c r="D361" s="308" t="e">
        <f>TPG!#REF!</f>
        <v>#REF!</v>
      </c>
      <c r="E361" s="126" t="b">
        <v>1</v>
      </c>
      <c r="F361" s="309" t="e">
        <f>RIGHT(TPG!#REF!,4)&amp;"."&amp;TPG!#REF!&amp;"."&amp;TPG!#REF!&amp;"."&amp;TPGPAY!$C$5</f>
        <v>#REF!</v>
      </c>
      <c r="G361" s="310">
        <f t="shared" ca="1" si="10"/>
        <v>44361</v>
      </c>
      <c r="H361" s="311" t="e">
        <f>IF(TPG!#REF!&gt;0,0,-TPG!#REF!)</f>
        <v>#REF!</v>
      </c>
      <c r="I361" s="205">
        <f t="shared" ca="1" si="11"/>
        <v>44361</v>
      </c>
      <c r="J361" s="126">
        <v>3</v>
      </c>
      <c r="K361" s="126" t="b">
        <v>1</v>
      </c>
      <c r="L361" s="126" t="s">
        <v>4009</v>
      </c>
      <c r="M361" s="126" t="b">
        <v>1</v>
      </c>
      <c r="N361" s="126" t="s">
        <v>3687</v>
      </c>
      <c r="O361" s="309" t="e">
        <f>LEFT(TPG!#REF!,19)&amp;"."&amp;TPGCR!F361</f>
        <v>#REF!</v>
      </c>
      <c r="P361" s="312" t="e">
        <f>TPG!#REF!</f>
        <v>#REF!</v>
      </c>
      <c r="Q361" s="126" t="b">
        <v>1</v>
      </c>
      <c r="R361" s="126" t="b">
        <v>1</v>
      </c>
      <c r="S361" s="126" t="b">
        <v>1</v>
      </c>
    </row>
    <row r="362" spans="1:19" hidden="1" x14ac:dyDescent="0.25">
      <c r="A362" s="126" t="s">
        <v>4008</v>
      </c>
      <c r="B362" s="200">
        <v>1</v>
      </c>
      <c r="C362" s="126">
        <v>2</v>
      </c>
      <c r="D362" s="308" t="e">
        <f>TPG!#REF!</f>
        <v>#REF!</v>
      </c>
      <c r="E362" s="126" t="b">
        <v>1</v>
      </c>
      <c r="F362" s="309" t="e">
        <f>RIGHT(TPG!#REF!,4)&amp;"."&amp;TPG!#REF!&amp;"."&amp;TPG!#REF!&amp;"."&amp;TPGPAY!$C$5</f>
        <v>#REF!</v>
      </c>
      <c r="G362" s="310">
        <f t="shared" ca="1" si="10"/>
        <v>44361</v>
      </c>
      <c r="H362" s="311" t="e">
        <f>IF(TPG!#REF!&gt;0,0,-TPG!#REF!)</f>
        <v>#REF!</v>
      </c>
      <c r="I362" s="205">
        <f t="shared" ca="1" si="11"/>
        <v>44361</v>
      </c>
      <c r="J362" s="126">
        <v>3</v>
      </c>
      <c r="K362" s="126" t="b">
        <v>1</v>
      </c>
      <c r="L362" s="126" t="s">
        <v>4009</v>
      </c>
      <c r="M362" s="126" t="b">
        <v>1</v>
      </c>
      <c r="N362" s="126" t="s">
        <v>3687</v>
      </c>
      <c r="O362" s="309" t="e">
        <f>LEFT(TPG!#REF!,19)&amp;"."&amp;TPGCR!F362</f>
        <v>#REF!</v>
      </c>
      <c r="P362" s="312" t="e">
        <f>TPG!#REF!</f>
        <v>#REF!</v>
      </c>
      <c r="Q362" s="126" t="b">
        <v>1</v>
      </c>
      <c r="R362" s="126" t="b">
        <v>1</v>
      </c>
      <c r="S362" s="126" t="b">
        <v>1</v>
      </c>
    </row>
    <row r="363" spans="1:19" hidden="1" x14ac:dyDescent="0.25">
      <c r="A363" s="126" t="s">
        <v>4008</v>
      </c>
      <c r="B363" s="200">
        <v>1</v>
      </c>
      <c r="C363" s="126">
        <v>2</v>
      </c>
      <c r="D363" s="308" t="e">
        <f>TPG!#REF!</f>
        <v>#REF!</v>
      </c>
      <c r="E363" s="126" t="b">
        <v>1</v>
      </c>
      <c r="F363" s="309" t="e">
        <f>RIGHT(TPG!#REF!,4)&amp;"."&amp;TPG!#REF!&amp;"."&amp;TPG!#REF!&amp;"."&amp;TPGPAY!$C$5</f>
        <v>#REF!</v>
      </c>
      <c r="G363" s="310">
        <f t="shared" ca="1" si="10"/>
        <v>44361</v>
      </c>
      <c r="H363" s="311" t="e">
        <f>IF(TPG!#REF!&gt;0,0,-TPG!#REF!)</f>
        <v>#REF!</v>
      </c>
      <c r="I363" s="205">
        <f t="shared" ca="1" si="11"/>
        <v>44361</v>
      </c>
      <c r="J363" s="126">
        <v>3</v>
      </c>
      <c r="K363" s="126" t="b">
        <v>1</v>
      </c>
      <c r="L363" s="126" t="s">
        <v>4009</v>
      </c>
      <c r="M363" s="126" t="b">
        <v>1</v>
      </c>
      <c r="N363" s="126" t="s">
        <v>3687</v>
      </c>
      <c r="O363" s="309" t="e">
        <f>LEFT(TPG!#REF!,19)&amp;"."&amp;TPGCR!F363</f>
        <v>#REF!</v>
      </c>
      <c r="P363" s="312" t="e">
        <f>TPG!#REF!</f>
        <v>#REF!</v>
      </c>
      <c r="Q363" s="126" t="b">
        <v>1</v>
      </c>
      <c r="R363" s="126" t="b">
        <v>1</v>
      </c>
      <c r="S363" s="126" t="b">
        <v>1</v>
      </c>
    </row>
    <row r="364" spans="1:19" hidden="1" x14ac:dyDescent="0.25">
      <c r="A364" s="126" t="s">
        <v>4008</v>
      </c>
      <c r="B364" s="200">
        <v>1</v>
      </c>
      <c r="C364" s="126">
        <v>2</v>
      </c>
      <c r="D364" s="308" t="e">
        <f>TPG!#REF!</f>
        <v>#REF!</v>
      </c>
      <c r="E364" s="126" t="b">
        <v>1</v>
      </c>
      <c r="F364" s="309" t="e">
        <f>RIGHT(TPG!#REF!,4)&amp;"."&amp;TPG!#REF!&amp;"."&amp;TPG!#REF!&amp;"."&amp;TPGPAY!$C$5</f>
        <v>#REF!</v>
      </c>
      <c r="G364" s="310">
        <f t="shared" ca="1" si="10"/>
        <v>44361</v>
      </c>
      <c r="H364" s="311" t="e">
        <f>IF(TPG!#REF!&gt;0,0,-TPG!#REF!)</f>
        <v>#REF!</v>
      </c>
      <c r="I364" s="205">
        <f t="shared" ca="1" si="11"/>
        <v>44361</v>
      </c>
      <c r="J364" s="126">
        <v>3</v>
      </c>
      <c r="K364" s="126" t="b">
        <v>1</v>
      </c>
      <c r="L364" s="126" t="s">
        <v>4009</v>
      </c>
      <c r="M364" s="126" t="b">
        <v>1</v>
      </c>
      <c r="N364" s="126" t="s">
        <v>3687</v>
      </c>
      <c r="O364" s="309" t="e">
        <f>LEFT(TPG!#REF!,19)&amp;"."&amp;TPGCR!F364</f>
        <v>#REF!</v>
      </c>
      <c r="P364" s="312" t="e">
        <f>TPG!#REF!</f>
        <v>#REF!</v>
      </c>
      <c r="Q364" s="126" t="b">
        <v>1</v>
      </c>
      <c r="R364" s="126" t="b">
        <v>1</v>
      </c>
      <c r="S364" s="126" t="b">
        <v>1</v>
      </c>
    </row>
    <row r="365" spans="1:19" hidden="1" x14ac:dyDescent="0.25">
      <c r="A365" s="126" t="s">
        <v>4008</v>
      </c>
      <c r="B365" s="200">
        <v>1</v>
      </c>
      <c r="C365" s="126">
        <v>2</v>
      </c>
      <c r="D365" s="308" t="e">
        <f>TPG!#REF!</f>
        <v>#REF!</v>
      </c>
      <c r="E365" s="126" t="b">
        <v>1</v>
      </c>
      <c r="F365" s="309" t="e">
        <f>RIGHT(TPG!#REF!,4)&amp;"."&amp;TPG!#REF!&amp;"."&amp;TPG!#REF!&amp;"."&amp;TPGPAY!$C$5</f>
        <v>#REF!</v>
      </c>
      <c r="G365" s="310">
        <f t="shared" ca="1" si="10"/>
        <v>44361</v>
      </c>
      <c r="H365" s="311" t="e">
        <f>IF(TPG!#REF!&gt;0,0,-TPG!#REF!)</f>
        <v>#REF!</v>
      </c>
      <c r="I365" s="205">
        <f t="shared" ca="1" si="11"/>
        <v>44361</v>
      </c>
      <c r="J365" s="126">
        <v>3</v>
      </c>
      <c r="K365" s="126" t="b">
        <v>1</v>
      </c>
      <c r="L365" s="126" t="s">
        <v>4009</v>
      </c>
      <c r="M365" s="126" t="b">
        <v>1</v>
      </c>
      <c r="N365" s="126" t="s">
        <v>3687</v>
      </c>
      <c r="O365" s="309" t="e">
        <f>LEFT(TPG!#REF!,19)&amp;"."&amp;TPGCR!F365</f>
        <v>#REF!</v>
      </c>
      <c r="P365" s="312" t="e">
        <f>TPG!#REF!</f>
        <v>#REF!</v>
      </c>
      <c r="Q365" s="126" t="b">
        <v>1</v>
      </c>
      <c r="R365" s="126" t="b">
        <v>1</v>
      </c>
      <c r="S365" s="126" t="b">
        <v>1</v>
      </c>
    </row>
    <row r="366" spans="1:19" hidden="1" x14ac:dyDescent="0.25">
      <c r="A366" s="126" t="s">
        <v>4008</v>
      </c>
      <c r="B366" s="200">
        <v>1</v>
      </c>
      <c r="C366" s="126">
        <v>2</v>
      </c>
      <c r="D366" s="308" t="e">
        <f>TPG!#REF!</f>
        <v>#REF!</v>
      </c>
      <c r="E366" s="126" t="b">
        <v>1</v>
      </c>
      <c r="F366" s="309" t="e">
        <f>RIGHT(TPG!#REF!,4)&amp;"."&amp;TPG!#REF!&amp;"."&amp;TPG!#REF!&amp;"."&amp;TPGPAY!$C$5</f>
        <v>#REF!</v>
      </c>
      <c r="G366" s="310">
        <f t="shared" ca="1" si="10"/>
        <v>44361</v>
      </c>
      <c r="H366" s="311" t="e">
        <f>IF(TPG!#REF!&gt;0,0,-TPG!#REF!)</f>
        <v>#REF!</v>
      </c>
      <c r="I366" s="205">
        <f t="shared" ca="1" si="11"/>
        <v>44361</v>
      </c>
      <c r="J366" s="126">
        <v>3</v>
      </c>
      <c r="K366" s="126" t="b">
        <v>1</v>
      </c>
      <c r="L366" s="126" t="s">
        <v>4009</v>
      </c>
      <c r="M366" s="126" t="b">
        <v>1</v>
      </c>
      <c r="N366" s="126" t="s">
        <v>3687</v>
      </c>
      <c r="O366" s="309" t="e">
        <f>LEFT(TPG!#REF!,19)&amp;"."&amp;TPGCR!F366</f>
        <v>#REF!</v>
      </c>
      <c r="P366" s="312" t="e">
        <f>TPG!#REF!</f>
        <v>#REF!</v>
      </c>
      <c r="Q366" s="126" t="b">
        <v>1</v>
      </c>
      <c r="R366" s="126" t="b">
        <v>1</v>
      </c>
      <c r="S366" s="126" t="b">
        <v>1</v>
      </c>
    </row>
    <row r="367" spans="1:19" hidden="1" x14ac:dyDescent="0.25">
      <c r="A367" s="126" t="s">
        <v>4008</v>
      </c>
      <c r="B367" s="200">
        <v>1</v>
      </c>
      <c r="C367" s="126">
        <v>2</v>
      </c>
      <c r="D367" s="308" t="e">
        <f>TPG!#REF!</f>
        <v>#REF!</v>
      </c>
      <c r="E367" s="126" t="b">
        <v>1</v>
      </c>
      <c r="F367" s="309" t="e">
        <f>RIGHT(TPG!#REF!,4)&amp;"."&amp;TPG!#REF!&amp;"."&amp;TPG!#REF!&amp;"."&amp;TPGPAY!$C$5</f>
        <v>#REF!</v>
      </c>
      <c r="G367" s="310">
        <f t="shared" ca="1" si="10"/>
        <v>44361</v>
      </c>
      <c r="H367" s="311" t="e">
        <f>IF(TPG!#REF!&gt;0,0,-TPG!#REF!)</f>
        <v>#REF!</v>
      </c>
      <c r="I367" s="205">
        <f t="shared" ca="1" si="11"/>
        <v>44361</v>
      </c>
      <c r="J367" s="126">
        <v>3</v>
      </c>
      <c r="K367" s="126" t="b">
        <v>1</v>
      </c>
      <c r="L367" s="126" t="s">
        <v>4009</v>
      </c>
      <c r="M367" s="126" t="b">
        <v>1</v>
      </c>
      <c r="N367" s="126" t="s">
        <v>3687</v>
      </c>
      <c r="O367" s="309" t="e">
        <f>LEFT(TPG!#REF!,19)&amp;"."&amp;TPGCR!F367</f>
        <v>#REF!</v>
      </c>
      <c r="P367" s="312" t="e">
        <f>TPG!#REF!</f>
        <v>#REF!</v>
      </c>
      <c r="Q367" s="126" t="b">
        <v>1</v>
      </c>
      <c r="R367" s="126" t="b">
        <v>1</v>
      </c>
      <c r="S367" s="126" t="b">
        <v>1</v>
      </c>
    </row>
    <row r="368" spans="1:19" hidden="1" x14ac:dyDescent="0.25">
      <c r="A368" s="126" t="s">
        <v>4008</v>
      </c>
      <c r="B368" s="200">
        <v>1</v>
      </c>
      <c r="C368" s="126">
        <v>2</v>
      </c>
      <c r="D368" s="308" t="e">
        <f>TPG!#REF!</f>
        <v>#REF!</v>
      </c>
      <c r="E368" s="126" t="b">
        <v>1</v>
      </c>
      <c r="F368" s="309" t="e">
        <f>RIGHT(TPG!#REF!,4)&amp;"."&amp;TPG!#REF!&amp;"."&amp;TPG!#REF!&amp;"."&amp;TPGPAY!$C$5</f>
        <v>#REF!</v>
      </c>
      <c r="G368" s="310">
        <f t="shared" ca="1" si="10"/>
        <v>44361</v>
      </c>
      <c r="H368" s="311" t="e">
        <f>IF(TPG!#REF!&gt;0,0,-TPG!#REF!)</f>
        <v>#REF!</v>
      </c>
      <c r="I368" s="205">
        <f t="shared" ca="1" si="11"/>
        <v>44361</v>
      </c>
      <c r="J368" s="126">
        <v>3</v>
      </c>
      <c r="K368" s="126" t="b">
        <v>1</v>
      </c>
      <c r="L368" s="126" t="s">
        <v>4009</v>
      </c>
      <c r="M368" s="126" t="b">
        <v>1</v>
      </c>
      <c r="N368" s="126" t="s">
        <v>3687</v>
      </c>
      <c r="O368" s="309" t="e">
        <f>LEFT(TPG!#REF!,19)&amp;"."&amp;TPGCR!F368</f>
        <v>#REF!</v>
      </c>
      <c r="P368" s="312" t="e">
        <f>TPG!#REF!</f>
        <v>#REF!</v>
      </c>
      <c r="Q368" s="126" t="b">
        <v>1</v>
      </c>
      <c r="R368" s="126" t="b">
        <v>1</v>
      </c>
      <c r="S368" s="126" t="b">
        <v>1</v>
      </c>
    </row>
    <row r="369" spans="1:19" hidden="1" x14ac:dyDescent="0.25">
      <c r="A369" s="126" t="s">
        <v>4008</v>
      </c>
      <c r="B369" s="200">
        <v>1</v>
      </c>
      <c r="C369" s="126">
        <v>2</v>
      </c>
      <c r="D369" s="308" t="e">
        <f>TPG!#REF!</f>
        <v>#REF!</v>
      </c>
      <c r="E369" s="126" t="b">
        <v>1</v>
      </c>
      <c r="F369" s="309" t="e">
        <f>RIGHT(TPG!#REF!,4)&amp;"."&amp;TPG!#REF!&amp;"."&amp;TPG!#REF!&amp;"."&amp;TPGPAY!$C$5</f>
        <v>#REF!</v>
      </c>
      <c r="G369" s="310">
        <f t="shared" ca="1" si="10"/>
        <v>44361</v>
      </c>
      <c r="H369" s="311" t="e">
        <f>IF(TPG!#REF!&gt;0,0,-TPG!#REF!)</f>
        <v>#REF!</v>
      </c>
      <c r="I369" s="205">
        <f t="shared" ca="1" si="11"/>
        <v>44361</v>
      </c>
      <c r="J369" s="126">
        <v>3</v>
      </c>
      <c r="K369" s="126" t="b">
        <v>1</v>
      </c>
      <c r="L369" s="126" t="s">
        <v>4009</v>
      </c>
      <c r="M369" s="126" t="b">
        <v>1</v>
      </c>
      <c r="N369" s="126" t="s">
        <v>3687</v>
      </c>
      <c r="O369" s="309" t="e">
        <f>LEFT(TPG!#REF!,19)&amp;"."&amp;TPGCR!F369</f>
        <v>#REF!</v>
      </c>
      <c r="P369" s="312" t="e">
        <f>TPG!#REF!</f>
        <v>#REF!</v>
      </c>
      <c r="Q369" s="126" t="b">
        <v>1</v>
      </c>
      <c r="R369" s="126" t="b">
        <v>1</v>
      </c>
      <c r="S369" s="126" t="b">
        <v>1</v>
      </c>
    </row>
    <row r="370" spans="1:19" hidden="1" x14ac:dyDescent="0.25">
      <c r="A370" s="126" t="s">
        <v>4008</v>
      </c>
      <c r="B370" s="200">
        <v>1</v>
      </c>
      <c r="C370" s="126">
        <v>2</v>
      </c>
      <c r="D370" s="308" t="e">
        <f>TPG!#REF!</f>
        <v>#REF!</v>
      </c>
      <c r="E370" s="126" t="b">
        <v>1</v>
      </c>
      <c r="F370" s="309" t="e">
        <f>RIGHT(TPG!#REF!,4)&amp;"."&amp;TPG!#REF!&amp;"."&amp;TPG!#REF!&amp;"."&amp;TPGPAY!$C$5</f>
        <v>#REF!</v>
      </c>
      <c r="G370" s="310">
        <f t="shared" ca="1" si="10"/>
        <v>44361</v>
      </c>
      <c r="H370" s="311" t="e">
        <f>IF(TPG!#REF!&gt;0,0,-TPG!#REF!)</f>
        <v>#REF!</v>
      </c>
      <c r="I370" s="205">
        <f t="shared" ca="1" si="11"/>
        <v>44361</v>
      </c>
      <c r="J370" s="126">
        <v>3</v>
      </c>
      <c r="K370" s="126" t="b">
        <v>1</v>
      </c>
      <c r="L370" s="126" t="s">
        <v>4009</v>
      </c>
      <c r="M370" s="126" t="b">
        <v>1</v>
      </c>
      <c r="N370" s="126" t="s">
        <v>3687</v>
      </c>
      <c r="O370" s="309" t="e">
        <f>LEFT(TPG!#REF!,19)&amp;"."&amp;TPGCR!F370</f>
        <v>#REF!</v>
      </c>
      <c r="P370" s="312" t="e">
        <f>TPG!#REF!</f>
        <v>#REF!</v>
      </c>
      <c r="Q370" s="126" t="b">
        <v>1</v>
      </c>
      <c r="R370" s="126" t="b">
        <v>1</v>
      </c>
      <c r="S370" s="126" t="b">
        <v>1</v>
      </c>
    </row>
    <row r="371" spans="1:19" hidden="1" x14ac:dyDescent="0.25">
      <c r="A371" s="126" t="s">
        <v>4008</v>
      </c>
      <c r="B371" s="200">
        <v>1</v>
      </c>
      <c r="C371" s="126">
        <v>2</v>
      </c>
      <c r="D371" s="308" t="e">
        <f>TPG!#REF!</f>
        <v>#REF!</v>
      </c>
      <c r="E371" s="126" t="b">
        <v>1</v>
      </c>
      <c r="F371" s="309" t="e">
        <f>RIGHT(TPG!#REF!,4)&amp;"."&amp;TPG!#REF!&amp;"."&amp;TPG!#REF!&amp;"."&amp;TPGPAY!$C$5</f>
        <v>#REF!</v>
      </c>
      <c r="G371" s="310">
        <f t="shared" ca="1" si="10"/>
        <v>44361</v>
      </c>
      <c r="H371" s="311" t="e">
        <f>IF(TPG!#REF!&gt;0,0,-TPG!#REF!)</f>
        <v>#REF!</v>
      </c>
      <c r="I371" s="205">
        <f t="shared" ca="1" si="11"/>
        <v>44361</v>
      </c>
      <c r="J371" s="126">
        <v>3</v>
      </c>
      <c r="K371" s="126" t="b">
        <v>1</v>
      </c>
      <c r="L371" s="126" t="s">
        <v>4009</v>
      </c>
      <c r="M371" s="126" t="b">
        <v>1</v>
      </c>
      <c r="N371" s="126" t="s">
        <v>3687</v>
      </c>
      <c r="O371" s="309" t="e">
        <f>LEFT(TPG!#REF!,19)&amp;"."&amp;TPGCR!F371</f>
        <v>#REF!</v>
      </c>
      <c r="P371" s="312" t="e">
        <f>TPG!#REF!</f>
        <v>#REF!</v>
      </c>
      <c r="Q371" s="126" t="b">
        <v>1</v>
      </c>
      <c r="R371" s="126" t="b">
        <v>1</v>
      </c>
      <c r="S371" s="126" t="b">
        <v>1</v>
      </c>
    </row>
    <row r="372" spans="1:19" hidden="1" x14ac:dyDescent="0.25">
      <c r="A372" s="126" t="s">
        <v>4008</v>
      </c>
      <c r="B372" s="200">
        <v>1</v>
      </c>
      <c r="C372" s="126">
        <v>2</v>
      </c>
      <c r="D372" s="308" t="e">
        <f>TPG!#REF!</f>
        <v>#REF!</v>
      </c>
      <c r="E372" s="126" t="b">
        <v>1</v>
      </c>
      <c r="F372" s="309" t="e">
        <f>RIGHT(TPG!#REF!,4)&amp;"."&amp;TPG!#REF!&amp;"."&amp;TPG!#REF!&amp;"."&amp;TPGPAY!$C$5</f>
        <v>#REF!</v>
      </c>
      <c r="G372" s="310">
        <f t="shared" ca="1" si="10"/>
        <v>44361</v>
      </c>
      <c r="H372" s="311" t="e">
        <f>IF(TPG!#REF!&gt;0,0,-TPG!#REF!)</f>
        <v>#REF!</v>
      </c>
      <c r="I372" s="205">
        <f t="shared" ca="1" si="11"/>
        <v>44361</v>
      </c>
      <c r="J372" s="126">
        <v>3</v>
      </c>
      <c r="K372" s="126" t="b">
        <v>1</v>
      </c>
      <c r="L372" s="126" t="s">
        <v>4009</v>
      </c>
      <c r="M372" s="126" t="b">
        <v>1</v>
      </c>
      <c r="N372" s="126" t="s">
        <v>3687</v>
      </c>
      <c r="O372" s="309" t="e">
        <f>LEFT(TPG!#REF!,19)&amp;"."&amp;TPGCR!F372</f>
        <v>#REF!</v>
      </c>
      <c r="P372" s="312" t="e">
        <f>TPG!#REF!</f>
        <v>#REF!</v>
      </c>
      <c r="Q372" s="126" t="b">
        <v>1</v>
      </c>
      <c r="R372" s="126" t="b">
        <v>1</v>
      </c>
      <c r="S372" s="126" t="b">
        <v>1</v>
      </c>
    </row>
    <row r="373" spans="1:19" hidden="1" x14ac:dyDescent="0.25">
      <c r="A373" s="126" t="s">
        <v>4008</v>
      </c>
      <c r="B373" s="200">
        <v>1</v>
      </c>
      <c r="C373" s="126">
        <v>2</v>
      </c>
      <c r="D373" s="308" t="e">
        <f>TPG!#REF!</f>
        <v>#REF!</v>
      </c>
      <c r="E373" s="126" t="b">
        <v>1</v>
      </c>
      <c r="F373" s="309" t="e">
        <f>RIGHT(TPG!#REF!,4)&amp;"."&amp;TPG!#REF!&amp;"."&amp;TPG!#REF!&amp;"."&amp;TPGPAY!$C$5</f>
        <v>#REF!</v>
      </c>
      <c r="G373" s="310">
        <f t="shared" ca="1" si="10"/>
        <v>44361</v>
      </c>
      <c r="H373" s="311" t="e">
        <f>IF(TPG!#REF!&gt;0,0,-TPG!#REF!)</f>
        <v>#REF!</v>
      </c>
      <c r="I373" s="205">
        <f t="shared" ca="1" si="11"/>
        <v>44361</v>
      </c>
      <c r="J373" s="126">
        <v>3</v>
      </c>
      <c r="K373" s="126" t="b">
        <v>1</v>
      </c>
      <c r="L373" s="126" t="s">
        <v>4009</v>
      </c>
      <c r="M373" s="126" t="b">
        <v>1</v>
      </c>
      <c r="N373" s="126" t="s">
        <v>3687</v>
      </c>
      <c r="O373" s="309" t="e">
        <f>LEFT(TPG!#REF!,19)&amp;"."&amp;TPGCR!F373</f>
        <v>#REF!</v>
      </c>
      <c r="P373" s="312" t="e">
        <f>TPG!#REF!</f>
        <v>#REF!</v>
      </c>
      <c r="Q373" s="126" t="b">
        <v>1</v>
      </c>
      <c r="R373" s="126" t="b">
        <v>1</v>
      </c>
      <c r="S373" s="126" t="b">
        <v>1</v>
      </c>
    </row>
    <row r="374" spans="1:19" hidden="1" x14ac:dyDescent="0.25">
      <c r="A374" s="126" t="s">
        <v>4008</v>
      </c>
      <c r="B374" s="200">
        <v>1</v>
      </c>
      <c r="C374" s="126">
        <v>2</v>
      </c>
      <c r="D374" s="308" t="e">
        <f>TPG!#REF!</f>
        <v>#REF!</v>
      </c>
      <c r="E374" s="126" t="b">
        <v>1</v>
      </c>
      <c r="F374" s="309" t="e">
        <f>RIGHT(TPG!#REF!,4)&amp;"."&amp;TPG!#REF!&amp;"."&amp;TPG!#REF!&amp;"."&amp;TPGPAY!$C$5</f>
        <v>#REF!</v>
      </c>
      <c r="G374" s="310">
        <f t="shared" ca="1" si="10"/>
        <v>44361</v>
      </c>
      <c r="H374" s="311" t="e">
        <f>IF(TPG!#REF!&gt;0,0,-TPG!#REF!)</f>
        <v>#REF!</v>
      </c>
      <c r="I374" s="205">
        <f t="shared" ca="1" si="11"/>
        <v>44361</v>
      </c>
      <c r="J374" s="126">
        <v>3</v>
      </c>
      <c r="K374" s="126" t="b">
        <v>1</v>
      </c>
      <c r="L374" s="126" t="s">
        <v>4009</v>
      </c>
      <c r="M374" s="126" t="b">
        <v>1</v>
      </c>
      <c r="N374" s="126" t="s">
        <v>3687</v>
      </c>
      <c r="O374" s="309" t="e">
        <f>LEFT(TPG!#REF!,19)&amp;"."&amp;TPGCR!F374</f>
        <v>#REF!</v>
      </c>
      <c r="P374" s="312" t="e">
        <f>TPG!#REF!</f>
        <v>#REF!</v>
      </c>
      <c r="Q374" s="126" t="b">
        <v>1</v>
      </c>
      <c r="R374" s="126" t="b">
        <v>1</v>
      </c>
      <c r="S374" s="126" t="b">
        <v>1</v>
      </c>
    </row>
    <row r="375" spans="1:19" hidden="1" x14ac:dyDescent="0.25">
      <c r="A375" s="126" t="s">
        <v>4008</v>
      </c>
      <c r="B375" s="200">
        <v>1</v>
      </c>
      <c r="C375" s="126">
        <v>2</v>
      </c>
      <c r="D375" s="308" t="e">
        <f>TPG!#REF!</f>
        <v>#REF!</v>
      </c>
      <c r="E375" s="126" t="b">
        <v>1</v>
      </c>
      <c r="F375" s="309" t="e">
        <f>RIGHT(TPG!#REF!,4)&amp;"."&amp;TPG!#REF!&amp;"."&amp;TPG!#REF!&amp;"."&amp;TPGPAY!$C$5</f>
        <v>#REF!</v>
      </c>
      <c r="G375" s="310">
        <f t="shared" ca="1" si="10"/>
        <v>44361</v>
      </c>
      <c r="H375" s="311" t="e">
        <f>IF(TPG!#REF!&gt;0,0,-TPG!#REF!)</f>
        <v>#REF!</v>
      </c>
      <c r="I375" s="205">
        <f t="shared" ca="1" si="11"/>
        <v>44361</v>
      </c>
      <c r="J375" s="126">
        <v>3</v>
      </c>
      <c r="K375" s="126" t="b">
        <v>1</v>
      </c>
      <c r="L375" s="126" t="s">
        <v>4009</v>
      </c>
      <c r="M375" s="126" t="b">
        <v>1</v>
      </c>
      <c r="N375" s="126" t="s">
        <v>3687</v>
      </c>
      <c r="O375" s="309" t="e">
        <f>LEFT(TPG!#REF!,19)&amp;"."&amp;TPGCR!F375</f>
        <v>#REF!</v>
      </c>
      <c r="P375" s="312" t="e">
        <f>TPG!#REF!</f>
        <v>#REF!</v>
      </c>
      <c r="Q375" s="126" t="b">
        <v>1</v>
      </c>
      <c r="R375" s="126" t="b">
        <v>1</v>
      </c>
      <c r="S375" s="126" t="b">
        <v>1</v>
      </c>
    </row>
    <row r="376" spans="1:19" hidden="1" x14ac:dyDescent="0.25">
      <c r="A376" s="126" t="s">
        <v>4008</v>
      </c>
      <c r="B376" s="200">
        <v>1</v>
      </c>
      <c r="C376" s="126">
        <v>2</v>
      </c>
      <c r="D376" s="308" t="e">
        <f>TPG!#REF!</f>
        <v>#REF!</v>
      </c>
      <c r="E376" s="126" t="b">
        <v>1</v>
      </c>
      <c r="F376" s="309" t="e">
        <f>RIGHT(TPG!#REF!,4)&amp;"."&amp;TPG!#REF!&amp;"."&amp;TPG!#REF!&amp;"."&amp;TPGPAY!$C$5</f>
        <v>#REF!</v>
      </c>
      <c r="G376" s="310">
        <f t="shared" ca="1" si="10"/>
        <v>44361</v>
      </c>
      <c r="H376" s="311" t="e">
        <f>IF(TPG!#REF!&gt;0,0,-TPG!#REF!)</f>
        <v>#REF!</v>
      </c>
      <c r="I376" s="205">
        <f t="shared" ca="1" si="11"/>
        <v>44361</v>
      </c>
      <c r="J376" s="126">
        <v>3</v>
      </c>
      <c r="K376" s="126" t="b">
        <v>1</v>
      </c>
      <c r="L376" s="126" t="s">
        <v>4009</v>
      </c>
      <c r="M376" s="126" t="b">
        <v>1</v>
      </c>
      <c r="N376" s="126" t="s">
        <v>3687</v>
      </c>
      <c r="O376" s="309" t="e">
        <f>LEFT(TPG!#REF!,19)&amp;"."&amp;TPGCR!F376</f>
        <v>#REF!</v>
      </c>
      <c r="P376" s="312" t="e">
        <f>TPG!#REF!</f>
        <v>#REF!</v>
      </c>
      <c r="Q376" s="126" t="b">
        <v>1</v>
      </c>
      <c r="R376" s="126" t="b">
        <v>1</v>
      </c>
      <c r="S376" s="126" t="b">
        <v>1</v>
      </c>
    </row>
    <row r="377" spans="1:19" hidden="1" x14ac:dyDescent="0.25">
      <c r="A377" s="126" t="s">
        <v>4008</v>
      </c>
      <c r="B377" s="200">
        <v>1</v>
      </c>
      <c r="C377" s="126">
        <v>2</v>
      </c>
      <c r="D377" s="308" t="e">
        <f>TPG!#REF!</f>
        <v>#REF!</v>
      </c>
      <c r="E377" s="126" t="b">
        <v>1</v>
      </c>
      <c r="F377" s="309" t="e">
        <f>RIGHT(TPG!#REF!,4)&amp;"."&amp;TPG!#REF!&amp;"."&amp;TPG!#REF!&amp;"."&amp;TPGPAY!$C$5</f>
        <v>#REF!</v>
      </c>
      <c r="G377" s="310">
        <f t="shared" ca="1" si="10"/>
        <v>44361</v>
      </c>
      <c r="H377" s="311" t="e">
        <f>IF(TPG!#REF!&gt;0,0,-TPG!#REF!)</f>
        <v>#REF!</v>
      </c>
      <c r="I377" s="205">
        <f t="shared" ca="1" si="11"/>
        <v>44361</v>
      </c>
      <c r="J377" s="126">
        <v>3</v>
      </c>
      <c r="K377" s="126" t="b">
        <v>1</v>
      </c>
      <c r="L377" s="126" t="s">
        <v>4009</v>
      </c>
      <c r="M377" s="126" t="b">
        <v>1</v>
      </c>
      <c r="N377" s="126" t="s">
        <v>3687</v>
      </c>
      <c r="O377" s="309" t="e">
        <f>LEFT(TPG!#REF!,19)&amp;"."&amp;TPGCR!F377</f>
        <v>#REF!</v>
      </c>
      <c r="P377" s="312" t="e">
        <f>TPG!#REF!</f>
        <v>#REF!</v>
      </c>
      <c r="Q377" s="126" t="b">
        <v>1</v>
      </c>
      <c r="R377" s="126" t="b">
        <v>1</v>
      </c>
      <c r="S377" s="126" t="b">
        <v>1</v>
      </c>
    </row>
    <row r="378" spans="1:19" hidden="1" x14ac:dyDescent="0.25">
      <c r="A378" s="126" t="s">
        <v>4008</v>
      </c>
      <c r="B378" s="200">
        <v>1</v>
      </c>
      <c r="C378" s="126">
        <v>2</v>
      </c>
      <c r="D378" s="308" t="e">
        <f>TPG!#REF!</f>
        <v>#REF!</v>
      </c>
      <c r="E378" s="126" t="b">
        <v>1</v>
      </c>
      <c r="F378" s="309" t="e">
        <f>RIGHT(TPG!#REF!,4)&amp;"."&amp;TPG!#REF!&amp;"."&amp;TPG!#REF!&amp;"."&amp;TPGPAY!$C$5</f>
        <v>#REF!</v>
      </c>
      <c r="G378" s="310">
        <f t="shared" ca="1" si="10"/>
        <v>44361</v>
      </c>
      <c r="H378" s="311" t="e">
        <f>IF(TPG!#REF!&gt;0,0,-TPG!#REF!)</f>
        <v>#REF!</v>
      </c>
      <c r="I378" s="205">
        <f t="shared" ca="1" si="11"/>
        <v>44361</v>
      </c>
      <c r="J378" s="126">
        <v>3</v>
      </c>
      <c r="K378" s="126" t="b">
        <v>1</v>
      </c>
      <c r="L378" s="126" t="s">
        <v>4009</v>
      </c>
      <c r="M378" s="126" t="b">
        <v>1</v>
      </c>
      <c r="N378" s="126" t="s">
        <v>3687</v>
      </c>
      <c r="O378" s="309" t="e">
        <f>LEFT(TPG!#REF!,19)&amp;"."&amp;TPGCR!F378</f>
        <v>#REF!</v>
      </c>
      <c r="P378" s="312" t="e">
        <f>TPG!#REF!</f>
        <v>#REF!</v>
      </c>
      <c r="Q378" s="126" t="b">
        <v>1</v>
      </c>
      <c r="R378" s="126" t="b">
        <v>1</v>
      </c>
      <c r="S378" s="126" t="b">
        <v>1</v>
      </c>
    </row>
    <row r="379" spans="1:19" hidden="1" x14ac:dyDescent="0.25">
      <c r="A379" s="126" t="s">
        <v>4008</v>
      </c>
      <c r="B379" s="200">
        <v>1</v>
      </c>
      <c r="C379" s="126">
        <v>2</v>
      </c>
      <c r="D379" s="308" t="e">
        <f>TPG!#REF!</f>
        <v>#REF!</v>
      </c>
      <c r="E379" s="126" t="b">
        <v>1</v>
      </c>
      <c r="F379" s="309" t="e">
        <f>RIGHT(TPG!#REF!,4)&amp;"."&amp;TPG!#REF!&amp;"."&amp;TPG!#REF!&amp;"."&amp;TPGPAY!$C$5</f>
        <v>#REF!</v>
      </c>
      <c r="G379" s="310">
        <f t="shared" ca="1" si="10"/>
        <v>44361</v>
      </c>
      <c r="H379" s="311" t="e">
        <f>IF(TPG!#REF!&gt;0,0,-TPG!#REF!)</f>
        <v>#REF!</v>
      </c>
      <c r="I379" s="205">
        <f t="shared" ca="1" si="11"/>
        <v>44361</v>
      </c>
      <c r="J379" s="126">
        <v>3</v>
      </c>
      <c r="K379" s="126" t="b">
        <v>1</v>
      </c>
      <c r="L379" s="126" t="s">
        <v>4009</v>
      </c>
      <c r="M379" s="126" t="b">
        <v>1</v>
      </c>
      <c r="N379" s="126" t="s">
        <v>3687</v>
      </c>
      <c r="O379" s="309" t="e">
        <f>LEFT(TPG!#REF!,19)&amp;"."&amp;TPGCR!F379</f>
        <v>#REF!</v>
      </c>
      <c r="P379" s="312" t="e">
        <f>TPG!#REF!</f>
        <v>#REF!</v>
      </c>
      <c r="Q379" s="126" t="b">
        <v>1</v>
      </c>
      <c r="R379" s="126" t="b">
        <v>1</v>
      </c>
      <c r="S379" s="126" t="b">
        <v>1</v>
      </c>
    </row>
    <row r="380" spans="1:19" hidden="1" x14ac:dyDescent="0.25">
      <c r="A380" s="126" t="s">
        <v>4008</v>
      </c>
      <c r="B380" s="200">
        <v>1</v>
      </c>
      <c r="C380" s="126">
        <v>2</v>
      </c>
      <c r="D380" s="308" t="e">
        <f>TPG!#REF!</f>
        <v>#REF!</v>
      </c>
      <c r="E380" s="126" t="b">
        <v>1</v>
      </c>
      <c r="F380" s="309" t="e">
        <f>RIGHT(TPG!#REF!,4)&amp;"."&amp;TPG!#REF!&amp;"."&amp;TPG!#REF!&amp;"."&amp;TPGPAY!$C$5</f>
        <v>#REF!</v>
      </c>
      <c r="G380" s="310">
        <f t="shared" ca="1" si="10"/>
        <v>44361</v>
      </c>
      <c r="H380" s="311" t="e">
        <f>IF(TPG!#REF!&gt;0,0,-TPG!#REF!)</f>
        <v>#REF!</v>
      </c>
      <c r="I380" s="205">
        <f t="shared" ca="1" si="11"/>
        <v>44361</v>
      </c>
      <c r="J380" s="126">
        <v>3</v>
      </c>
      <c r="K380" s="126" t="b">
        <v>1</v>
      </c>
      <c r="L380" s="126" t="s">
        <v>4009</v>
      </c>
      <c r="M380" s="126" t="b">
        <v>1</v>
      </c>
      <c r="N380" s="126" t="s">
        <v>3687</v>
      </c>
      <c r="O380" s="309" t="e">
        <f>LEFT(TPG!#REF!,19)&amp;"."&amp;TPGCR!F380</f>
        <v>#REF!</v>
      </c>
      <c r="P380" s="312" t="e">
        <f>TPG!#REF!</f>
        <v>#REF!</v>
      </c>
      <c r="Q380" s="126" t="b">
        <v>1</v>
      </c>
      <c r="R380" s="126" t="b">
        <v>1</v>
      </c>
      <c r="S380" s="126" t="b">
        <v>1</v>
      </c>
    </row>
    <row r="381" spans="1:19" hidden="1" x14ac:dyDescent="0.25">
      <c r="A381" s="126" t="s">
        <v>4008</v>
      </c>
      <c r="B381" s="200">
        <v>1</v>
      </c>
      <c r="C381" s="126">
        <v>2</v>
      </c>
      <c r="D381" s="308" t="e">
        <f>TPG!#REF!</f>
        <v>#REF!</v>
      </c>
      <c r="E381" s="126" t="b">
        <v>1</v>
      </c>
      <c r="F381" s="309" t="e">
        <f>RIGHT(TPG!#REF!,4)&amp;"."&amp;TPG!#REF!&amp;"."&amp;TPG!#REF!&amp;"."&amp;TPGPAY!$C$5</f>
        <v>#REF!</v>
      </c>
      <c r="G381" s="310">
        <f t="shared" ca="1" si="10"/>
        <v>44361</v>
      </c>
      <c r="H381" s="311" t="e">
        <f>IF(TPG!#REF!&gt;0,0,-TPG!#REF!)</f>
        <v>#REF!</v>
      </c>
      <c r="I381" s="205">
        <f t="shared" ca="1" si="11"/>
        <v>44361</v>
      </c>
      <c r="J381" s="126">
        <v>3</v>
      </c>
      <c r="K381" s="126" t="b">
        <v>1</v>
      </c>
      <c r="L381" s="126" t="s">
        <v>4009</v>
      </c>
      <c r="M381" s="126" t="b">
        <v>1</v>
      </c>
      <c r="N381" s="126" t="s">
        <v>3687</v>
      </c>
      <c r="O381" s="309" t="e">
        <f>LEFT(TPG!#REF!,19)&amp;"."&amp;TPGCR!F381</f>
        <v>#REF!</v>
      </c>
      <c r="P381" s="312" t="e">
        <f>TPG!#REF!</f>
        <v>#REF!</v>
      </c>
      <c r="Q381" s="126" t="b">
        <v>1</v>
      </c>
      <c r="R381" s="126" t="b">
        <v>1</v>
      </c>
      <c r="S381" s="126" t="b">
        <v>1</v>
      </c>
    </row>
    <row r="382" spans="1:19" hidden="1" x14ac:dyDescent="0.25">
      <c r="A382" s="126" t="s">
        <v>4008</v>
      </c>
      <c r="B382" s="200">
        <v>1</v>
      </c>
      <c r="C382" s="126">
        <v>2</v>
      </c>
      <c r="D382" s="308" t="e">
        <f>TPG!#REF!</f>
        <v>#REF!</v>
      </c>
      <c r="E382" s="126" t="b">
        <v>1</v>
      </c>
      <c r="F382" s="309" t="e">
        <f>RIGHT(TPG!#REF!,4)&amp;"."&amp;TPG!#REF!&amp;"."&amp;TPG!#REF!&amp;"."&amp;TPGPAY!$C$5</f>
        <v>#REF!</v>
      </c>
      <c r="G382" s="310">
        <f t="shared" ca="1" si="10"/>
        <v>44361</v>
      </c>
      <c r="H382" s="311" t="e">
        <f>IF(TPG!#REF!&gt;0,0,-TPG!#REF!)</f>
        <v>#REF!</v>
      </c>
      <c r="I382" s="205">
        <f t="shared" ca="1" si="11"/>
        <v>44361</v>
      </c>
      <c r="J382" s="126">
        <v>3</v>
      </c>
      <c r="K382" s="126" t="b">
        <v>1</v>
      </c>
      <c r="L382" s="126" t="s">
        <v>4009</v>
      </c>
      <c r="M382" s="126" t="b">
        <v>1</v>
      </c>
      <c r="N382" s="126" t="s">
        <v>3687</v>
      </c>
      <c r="O382" s="309" t="e">
        <f>LEFT(TPG!#REF!,19)&amp;"."&amp;TPGCR!F382</f>
        <v>#REF!</v>
      </c>
      <c r="P382" s="312" t="e">
        <f>TPG!#REF!</f>
        <v>#REF!</v>
      </c>
      <c r="Q382" s="126" t="b">
        <v>1</v>
      </c>
      <c r="R382" s="126" t="b">
        <v>1</v>
      </c>
      <c r="S382" s="126" t="b">
        <v>1</v>
      </c>
    </row>
    <row r="383" spans="1:19" hidden="1" x14ac:dyDescent="0.25">
      <c r="A383" s="126" t="s">
        <v>4008</v>
      </c>
      <c r="B383" s="200">
        <v>1</v>
      </c>
      <c r="C383" s="126">
        <v>2</v>
      </c>
      <c r="D383" s="308" t="e">
        <f>TPG!#REF!</f>
        <v>#REF!</v>
      </c>
      <c r="E383" s="126" t="b">
        <v>1</v>
      </c>
      <c r="F383" s="309" t="e">
        <f>RIGHT(TPG!#REF!,4)&amp;"."&amp;TPG!#REF!&amp;"."&amp;TPG!#REF!&amp;"."&amp;TPGPAY!$C$5</f>
        <v>#REF!</v>
      </c>
      <c r="G383" s="310">
        <f t="shared" ca="1" si="10"/>
        <v>44361</v>
      </c>
      <c r="H383" s="311" t="e">
        <f>IF(TPG!#REF!&gt;0,0,-TPG!#REF!)</f>
        <v>#REF!</v>
      </c>
      <c r="I383" s="205">
        <f t="shared" ca="1" si="11"/>
        <v>44361</v>
      </c>
      <c r="J383" s="126">
        <v>3</v>
      </c>
      <c r="K383" s="126" t="b">
        <v>1</v>
      </c>
      <c r="L383" s="126" t="s">
        <v>4009</v>
      </c>
      <c r="M383" s="126" t="b">
        <v>1</v>
      </c>
      <c r="N383" s="126" t="s">
        <v>3687</v>
      </c>
      <c r="O383" s="309" t="e">
        <f>LEFT(TPG!#REF!,19)&amp;"."&amp;TPGCR!F383</f>
        <v>#REF!</v>
      </c>
      <c r="P383" s="312" t="e">
        <f>TPG!#REF!</f>
        <v>#REF!</v>
      </c>
      <c r="Q383" s="126" t="b">
        <v>1</v>
      </c>
      <c r="R383" s="126" t="b">
        <v>1</v>
      </c>
      <c r="S383" s="126" t="b">
        <v>1</v>
      </c>
    </row>
    <row r="384" spans="1:19" hidden="1" x14ac:dyDescent="0.25">
      <c r="A384" s="126" t="s">
        <v>4008</v>
      </c>
      <c r="B384" s="200">
        <v>1</v>
      </c>
      <c r="C384" s="126">
        <v>2</v>
      </c>
      <c r="D384" s="308" t="e">
        <f>TPG!#REF!</f>
        <v>#REF!</v>
      </c>
      <c r="E384" s="126" t="b">
        <v>1</v>
      </c>
      <c r="F384" s="309" t="e">
        <f>RIGHT(TPG!#REF!,4)&amp;"."&amp;TPG!#REF!&amp;"."&amp;TPG!#REF!&amp;"."&amp;TPGPAY!$C$5</f>
        <v>#REF!</v>
      </c>
      <c r="G384" s="310">
        <f t="shared" ca="1" si="10"/>
        <v>44361</v>
      </c>
      <c r="H384" s="311" t="e">
        <f>IF(TPG!#REF!&gt;0,0,-TPG!#REF!)</f>
        <v>#REF!</v>
      </c>
      <c r="I384" s="205">
        <f t="shared" ca="1" si="11"/>
        <v>44361</v>
      </c>
      <c r="J384" s="126">
        <v>3</v>
      </c>
      <c r="K384" s="126" t="b">
        <v>1</v>
      </c>
      <c r="L384" s="126" t="s">
        <v>4009</v>
      </c>
      <c r="M384" s="126" t="b">
        <v>1</v>
      </c>
      <c r="N384" s="126" t="s">
        <v>3687</v>
      </c>
      <c r="O384" s="309" t="e">
        <f>LEFT(TPG!#REF!,19)&amp;"."&amp;TPGCR!F384</f>
        <v>#REF!</v>
      </c>
      <c r="P384" s="312" t="e">
        <f>TPG!#REF!</f>
        <v>#REF!</v>
      </c>
      <c r="Q384" s="126" t="b">
        <v>1</v>
      </c>
      <c r="R384" s="126" t="b">
        <v>1</v>
      </c>
      <c r="S384" s="126" t="b">
        <v>1</v>
      </c>
    </row>
    <row r="385" spans="1:19" hidden="1" x14ac:dyDescent="0.25">
      <c r="A385" s="126" t="s">
        <v>4008</v>
      </c>
      <c r="B385" s="200">
        <v>1</v>
      </c>
      <c r="C385" s="126">
        <v>2</v>
      </c>
      <c r="D385" s="308" t="e">
        <f>TPG!#REF!</f>
        <v>#REF!</v>
      </c>
      <c r="E385" s="126" t="b">
        <v>1</v>
      </c>
      <c r="F385" s="309" t="e">
        <f>RIGHT(TPG!#REF!,4)&amp;"."&amp;TPG!#REF!&amp;"."&amp;TPG!#REF!&amp;"."&amp;TPGPAY!$C$5</f>
        <v>#REF!</v>
      </c>
      <c r="G385" s="310">
        <f t="shared" ca="1" si="10"/>
        <v>44361</v>
      </c>
      <c r="H385" s="311" t="e">
        <f>IF(TPG!#REF!&gt;0,0,-TPG!#REF!)</f>
        <v>#REF!</v>
      </c>
      <c r="I385" s="205">
        <f t="shared" ca="1" si="11"/>
        <v>44361</v>
      </c>
      <c r="J385" s="126">
        <v>3</v>
      </c>
      <c r="K385" s="126" t="b">
        <v>1</v>
      </c>
      <c r="L385" s="126" t="s">
        <v>4009</v>
      </c>
      <c r="M385" s="126" t="b">
        <v>1</v>
      </c>
      <c r="N385" s="126" t="s">
        <v>3687</v>
      </c>
      <c r="O385" s="309" t="e">
        <f>LEFT(TPG!#REF!,19)&amp;"."&amp;TPGCR!F385</f>
        <v>#REF!</v>
      </c>
      <c r="P385" s="312" t="e">
        <f>TPG!#REF!</f>
        <v>#REF!</v>
      </c>
      <c r="Q385" s="126" t="b">
        <v>1</v>
      </c>
      <c r="R385" s="126" t="b">
        <v>1</v>
      </c>
      <c r="S385" s="126" t="b">
        <v>1</v>
      </c>
    </row>
    <row r="386" spans="1:19" hidden="1" x14ac:dyDescent="0.25">
      <c r="A386" s="126" t="s">
        <v>4008</v>
      </c>
      <c r="B386" s="200">
        <v>1</v>
      </c>
      <c r="C386" s="126">
        <v>2</v>
      </c>
      <c r="D386" s="308" t="e">
        <f>TPG!#REF!</f>
        <v>#REF!</v>
      </c>
      <c r="E386" s="126" t="b">
        <v>1</v>
      </c>
      <c r="F386" s="309" t="e">
        <f>RIGHT(TPG!#REF!,4)&amp;"."&amp;TPG!#REF!&amp;"."&amp;TPG!#REF!&amp;"."&amp;TPGPAY!$C$5</f>
        <v>#REF!</v>
      </c>
      <c r="G386" s="310">
        <f t="shared" ca="1" si="10"/>
        <v>44361</v>
      </c>
      <c r="H386" s="311" t="e">
        <f>IF(TPG!#REF!&gt;0,0,-TPG!#REF!)</f>
        <v>#REF!</v>
      </c>
      <c r="I386" s="205">
        <f t="shared" ca="1" si="11"/>
        <v>44361</v>
      </c>
      <c r="J386" s="126">
        <v>3</v>
      </c>
      <c r="K386" s="126" t="b">
        <v>1</v>
      </c>
      <c r="L386" s="126" t="s">
        <v>4009</v>
      </c>
      <c r="M386" s="126" t="b">
        <v>1</v>
      </c>
      <c r="N386" s="126" t="s">
        <v>3687</v>
      </c>
      <c r="O386" s="309" t="e">
        <f>LEFT(TPG!#REF!,19)&amp;"."&amp;TPGCR!F386</f>
        <v>#REF!</v>
      </c>
      <c r="P386" s="312" t="e">
        <f>TPG!#REF!</f>
        <v>#REF!</v>
      </c>
      <c r="Q386" s="126" t="b">
        <v>1</v>
      </c>
      <c r="R386" s="126" t="b">
        <v>1</v>
      </c>
      <c r="S386" s="126" t="b">
        <v>1</v>
      </c>
    </row>
    <row r="387" spans="1:19" hidden="1" x14ac:dyDescent="0.25">
      <c r="A387" s="126" t="s">
        <v>4008</v>
      </c>
      <c r="B387" s="200">
        <v>1</v>
      </c>
      <c r="C387" s="126">
        <v>2</v>
      </c>
      <c r="D387" s="308" t="e">
        <f>TPG!#REF!</f>
        <v>#REF!</v>
      </c>
      <c r="E387" s="126" t="b">
        <v>1</v>
      </c>
      <c r="F387" s="309" t="e">
        <f>RIGHT(TPG!#REF!,4)&amp;"."&amp;TPG!#REF!&amp;"."&amp;TPG!#REF!&amp;"."&amp;TPGPAY!$C$5</f>
        <v>#REF!</v>
      </c>
      <c r="G387" s="310">
        <f t="shared" ca="1" si="10"/>
        <v>44361</v>
      </c>
      <c r="H387" s="311" t="e">
        <f>IF(TPG!#REF!&gt;0,0,-TPG!#REF!)</f>
        <v>#REF!</v>
      </c>
      <c r="I387" s="205">
        <f t="shared" ca="1" si="11"/>
        <v>44361</v>
      </c>
      <c r="J387" s="126">
        <v>3</v>
      </c>
      <c r="K387" s="126" t="b">
        <v>1</v>
      </c>
      <c r="L387" s="126" t="s">
        <v>4009</v>
      </c>
      <c r="M387" s="126" t="b">
        <v>1</v>
      </c>
      <c r="N387" s="126" t="s">
        <v>3687</v>
      </c>
      <c r="O387" s="309" t="e">
        <f>LEFT(TPG!#REF!,19)&amp;"."&amp;TPGCR!F387</f>
        <v>#REF!</v>
      </c>
      <c r="P387" s="312" t="e">
        <f>TPG!#REF!</f>
        <v>#REF!</v>
      </c>
      <c r="Q387" s="126" t="b">
        <v>1</v>
      </c>
      <c r="R387" s="126" t="b">
        <v>1</v>
      </c>
      <c r="S387" s="126" t="b">
        <v>1</v>
      </c>
    </row>
    <row r="388" spans="1:19" hidden="1" x14ac:dyDescent="0.25">
      <c r="A388" s="126" t="s">
        <v>4008</v>
      </c>
      <c r="B388" s="200">
        <v>1</v>
      </c>
      <c r="C388" s="126">
        <v>2</v>
      </c>
      <c r="D388" s="308" t="e">
        <f>TPG!#REF!</f>
        <v>#REF!</v>
      </c>
      <c r="E388" s="126" t="b">
        <v>1</v>
      </c>
      <c r="F388" s="309" t="e">
        <f>RIGHT(TPG!#REF!,4)&amp;"."&amp;TPG!#REF!&amp;"."&amp;TPG!#REF!&amp;"."&amp;TPGPAY!$C$5</f>
        <v>#REF!</v>
      </c>
      <c r="G388" s="310">
        <f t="shared" ca="1" si="10"/>
        <v>44361</v>
      </c>
      <c r="H388" s="311" t="e">
        <f>IF(TPG!#REF!&gt;0,0,-TPG!#REF!)</f>
        <v>#REF!</v>
      </c>
      <c r="I388" s="205">
        <f t="shared" ca="1" si="11"/>
        <v>44361</v>
      </c>
      <c r="J388" s="126">
        <v>3</v>
      </c>
      <c r="K388" s="126" t="b">
        <v>1</v>
      </c>
      <c r="L388" s="126" t="s">
        <v>4009</v>
      </c>
      <c r="M388" s="126" t="b">
        <v>1</v>
      </c>
      <c r="N388" s="126" t="s">
        <v>3687</v>
      </c>
      <c r="O388" s="309" t="e">
        <f>LEFT(TPG!#REF!,19)&amp;"."&amp;TPGCR!F388</f>
        <v>#REF!</v>
      </c>
      <c r="P388" s="312" t="e">
        <f>TPG!#REF!</f>
        <v>#REF!</v>
      </c>
      <c r="Q388" s="126" t="b">
        <v>1</v>
      </c>
      <c r="R388" s="126" t="b">
        <v>1</v>
      </c>
      <c r="S388" s="126" t="b">
        <v>1</v>
      </c>
    </row>
    <row r="389" spans="1:19" hidden="1" x14ac:dyDescent="0.25">
      <c r="A389" s="126" t="s">
        <v>4008</v>
      </c>
      <c r="B389" s="200">
        <v>1</v>
      </c>
      <c r="C389" s="126">
        <v>2</v>
      </c>
      <c r="D389" s="308" t="e">
        <f>TPG!#REF!</f>
        <v>#REF!</v>
      </c>
      <c r="E389" s="126" t="b">
        <v>1</v>
      </c>
      <c r="F389" s="309" t="e">
        <f>RIGHT(TPG!#REF!,4)&amp;"."&amp;TPG!#REF!&amp;"."&amp;TPG!#REF!&amp;"."&amp;TPGPAY!$C$5</f>
        <v>#REF!</v>
      </c>
      <c r="G389" s="310">
        <f t="shared" ca="1" si="10"/>
        <v>44361</v>
      </c>
      <c r="H389" s="311" t="e">
        <f>IF(TPG!#REF!&gt;0,0,-TPG!#REF!)</f>
        <v>#REF!</v>
      </c>
      <c r="I389" s="205">
        <f t="shared" ca="1" si="11"/>
        <v>44361</v>
      </c>
      <c r="J389" s="126">
        <v>3</v>
      </c>
      <c r="K389" s="126" t="b">
        <v>1</v>
      </c>
      <c r="L389" s="126" t="s">
        <v>4009</v>
      </c>
      <c r="M389" s="126" t="b">
        <v>1</v>
      </c>
      <c r="N389" s="126" t="s">
        <v>3687</v>
      </c>
      <c r="O389" s="309" t="e">
        <f>LEFT(TPG!#REF!,19)&amp;"."&amp;TPGCR!F389</f>
        <v>#REF!</v>
      </c>
      <c r="P389" s="312" t="e">
        <f>TPG!#REF!</f>
        <v>#REF!</v>
      </c>
      <c r="Q389" s="126" t="b">
        <v>1</v>
      </c>
      <c r="R389" s="126" t="b">
        <v>1</v>
      </c>
      <c r="S389" s="126" t="b">
        <v>1</v>
      </c>
    </row>
    <row r="390" spans="1:19" hidden="1" x14ac:dyDescent="0.25">
      <c r="A390" s="126" t="s">
        <v>4008</v>
      </c>
      <c r="B390" s="200">
        <v>1</v>
      </c>
      <c r="C390" s="126">
        <v>2</v>
      </c>
      <c r="D390" s="308" t="e">
        <f>TPG!#REF!</f>
        <v>#REF!</v>
      </c>
      <c r="E390" s="126" t="b">
        <v>1</v>
      </c>
      <c r="F390" s="309" t="e">
        <f>RIGHT(TPG!#REF!,4)&amp;"."&amp;TPG!#REF!&amp;"."&amp;TPG!#REF!&amp;"."&amp;TPGPAY!$C$5</f>
        <v>#REF!</v>
      </c>
      <c r="G390" s="310">
        <f t="shared" ca="1" si="10"/>
        <v>44361</v>
      </c>
      <c r="H390" s="311" t="e">
        <f>IF(TPG!#REF!&gt;0,0,-TPG!#REF!)</f>
        <v>#REF!</v>
      </c>
      <c r="I390" s="205">
        <f t="shared" ca="1" si="11"/>
        <v>44361</v>
      </c>
      <c r="J390" s="126">
        <v>3</v>
      </c>
      <c r="K390" s="126" t="b">
        <v>1</v>
      </c>
      <c r="L390" s="126" t="s">
        <v>4009</v>
      </c>
      <c r="M390" s="126" t="b">
        <v>1</v>
      </c>
      <c r="N390" s="126" t="s">
        <v>3687</v>
      </c>
      <c r="O390" s="309" t="e">
        <f>LEFT(TPG!#REF!,19)&amp;"."&amp;TPGCR!F390</f>
        <v>#REF!</v>
      </c>
      <c r="P390" s="312" t="e">
        <f>TPG!#REF!</f>
        <v>#REF!</v>
      </c>
      <c r="Q390" s="126" t="b">
        <v>1</v>
      </c>
      <c r="R390" s="126" t="b">
        <v>1</v>
      </c>
      <c r="S390" s="126" t="b">
        <v>1</v>
      </c>
    </row>
    <row r="391" spans="1:19" hidden="1" x14ac:dyDescent="0.25">
      <c r="A391" s="126" t="s">
        <v>4008</v>
      </c>
      <c r="B391" s="200">
        <v>1</v>
      </c>
      <c r="C391" s="126">
        <v>2</v>
      </c>
      <c r="D391" s="308" t="e">
        <f>TPG!#REF!</f>
        <v>#REF!</v>
      </c>
      <c r="E391" s="126" t="b">
        <v>1</v>
      </c>
      <c r="F391" s="309" t="e">
        <f>RIGHT(TPG!#REF!,4)&amp;"."&amp;TPG!#REF!&amp;"."&amp;TPG!#REF!&amp;"."&amp;TPGPAY!$C$5</f>
        <v>#REF!</v>
      </c>
      <c r="G391" s="310">
        <f t="shared" ca="1" si="10"/>
        <v>44361</v>
      </c>
      <c r="H391" s="311" t="e">
        <f>IF(TPG!#REF!&gt;0,0,-TPG!#REF!)</f>
        <v>#REF!</v>
      </c>
      <c r="I391" s="205">
        <f t="shared" ca="1" si="11"/>
        <v>44361</v>
      </c>
      <c r="J391" s="126">
        <v>3</v>
      </c>
      <c r="K391" s="126" t="b">
        <v>1</v>
      </c>
      <c r="L391" s="126" t="s">
        <v>4009</v>
      </c>
      <c r="M391" s="126" t="b">
        <v>1</v>
      </c>
      <c r="N391" s="126" t="s">
        <v>3687</v>
      </c>
      <c r="O391" s="309" t="e">
        <f>LEFT(TPG!#REF!,19)&amp;"."&amp;TPGCR!F391</f>
        <v>#REF!</v>
      </c>
      <c r="P391" s="312" t="e">
        <f>TPG!#REF!</f>
        <v>#REF!</v>
      </c>
      <c r="Q391" s="126" t="b">
        <v>1</v>
      </c>
      <c r="R391" s="126" t="b">
        <v>1</v>
      </c>
      <c r="S391" s="126" t="b">
        <v>1</v>
      </c>
    </row>
    <row r="392" spans="1:19" hidden="1" x14ac:dyDescent="0.25">
      <c r="A392" s="126" t="s">
        <v>4008</v>
      </c>
      <c r="B392" s="200">
        <v>1</v>
      </c>
      <c r="C392" s="126">
        <v>2</v>
      </c>
      <c r="D392" s="308" t="e">
        <f>TPG!#REF!</f>
        <v>#REF!</v>
      </c>
      <c r="E392" s="126" t="b">
        <v>1</v>
      </c>
      <c r="F392" s="309" t="e">
        <f>RIGHT(TPG!#REF!,4)&amp;"."&amp;TPG!#REF!&amp;"."&amp;TPG!#REF!&amp;"."&amp;TPGPAY!$C$5</f>
        <v>#REF!</v>
      </c>
      <c r="G392" s="310">
        <f t="shared" ca="1" si="10"/>
        <v>44361</v>
      </c>
      <c r="H392" s="311" t="e">
        <f>IF(TPG!#REF!&gt;0,0,-TPG!#REF!)</f>
        <v>#REF!</v>
      </c>
      <c r="I392" s="205">
        <f t="shared" ca="1" si="11"/>
        <v>44361</v>
      </c>
      <c r="J392" s="126">
        <v>3</v>
      </c>
      <c r="K392" s="126" t="b">
        <v>1</v>
      </c>
      <c r="L392" s="126" t="s">
        <v>4009</v>
      </c>
      <c r="M392" s="126" t="b">
        <v>1</v>
      </c>
      <c r="N392" s="126" t="s">
        <v>3687</v>
      </c>
      <c r="O392" s="309" t="e">
        <f>LEFT(TPG!#REF!,19)&amp;"."&amp;TPGCR!F392</f>
        <v>#REF!</v>
      </c>
      <c r="P392" s="312" t="e">
        <f>TPG!#REF!</f>
        <v>#REF!</v>
      </c>
      <c r="Q392" s="126" t="b">
        <v>1</v>
      </c>
      <c r="R392" s="126" t="b">
        <v>1</v>
      </c>
      <c r="S392" s="126" t="b">
        <v>1</v>
      </c>
    </row>
    <row r="393" spans="1:19" hidden="1" x14ac:dyDescent="0.25">
      <c r="A393" s="126" t="s">
        <v>4008</v>
      </c>
      <c r="B393" s="200">
        <v>1</v>
      </c>
      <c r="C393" s="126">
        <v>2</v>
      </c>
      <c r="D393" s="308" t="e">
        <f>TPG!#REF!</f>
        <v>#REF!</v>
      </c>
      <c r="E393" s="126" t="b">
        <v>1</v>
      </c>
      <c r="F393" s="309" t="e">
        <f>RIGHT(TPG!#REF!,4)&amp;"."&amp;TPG!#REF!&amp;"."&amp;TPG!#REF!&amp;"."&amp;TPGPAY!$C$5</f>
        <v>#REF!</v>
      </c>
      <c r="G393" s="310">
        <f t="shared" ca="1" si="10"/>
        <v>44361</v>
      </c>
      <c r="H393" s="311" t="e">
        <f>IF(TPG!#REF!&gt;0,0,-TPG!#REF!)</f>
        <v>#REF!</v>
      </c>
      <c r="I393" s="205">
        <f t="shared" ca="1" si="11"/>
        <v>44361</v>
      </c>
      <c r="J393" s="126">
        <v>3</v>
      </c>
      <c r="K393" s="126" t="b">
        <v>1</v>
      </c>
      <c r="L393" s="126" t="s">
        <v>4009</v>
      </c>
      <c r="M393" s="126" t="b">
        <v>1</v>
      </c>
      <c r="N393" s="126" t="s">
        <v>3687</v>
      </c>
      <c r="O393" s="309" t="e">
        <f>LEFT(TPG!#REF!,19)&amp;"."&amp;TPGCR!F393</f>
        <v>#REF!</v>
      </c>
      <c r="P393" s="312" t="e">
        <f>TPG!#REF!</f>
        <v>#REF!</v>
      </c>
      <c r="Q393" s="126" t="b">
        <v>1</v>
      </c>
      <c r="R393" s="126" t="b">
        <v>1</v>
      </c>
      <c r="S393" s="126" t="b">
        <v>1</v>
      </c>
    </row>
    <row r="394" spans="1:19" hidden="1" x14ac:dyDescent="0.25">
      <c r="A394" s="126" t="s">
        <v>4008</v>
      </c>
      <c r="B394" s="200">
        <v>1</v>
      </c>
      <c r="C394" s="126">
        <v>2</v>
      </c>
      <c r="D394" s="308" t="e">
        <f>TPG!#REF!</f>
        <v>#REF!</v>
      </c>
      <c r="E394" s="126" t="b">
        <v>1</v>
      </c>
      <c r="F394" s="309" t="e">
        <f>RIGHT(TPG!#REF!,4)&amp;"."&amp;TPG!#REF!&amp;"."&amp;TPG!#REF!&amp;"."&amp;TPGPAY!$C$5</f>
        <v>#REF!</v>
      </c>
      <c r="G394" s="310">
        <f t="shared" ca="1" si="10"/>
        <v>44361</v>
      </c>
      <c r="H394" s="311" t="e">
        <f>IF(TPG!#REF!&gt;0,0,-TPG!#REF!)</f>
        <v>#REF!</v>
      </c>
      <c r="I394" s="205">
        <f t="shared" ca="1" si="11"/>
        <v>44361</v>
      </c>
      <c r="J394" s="126">
        <v>3</v>
      </c>
      <c r="K394" s="126" t="b">
        <v>1</v>
      </c>
      <c r="L394" s="126" t="s">
        <v>4009</v>
      </c>
      <c r="M394" s="126" t="b">
        <v>1</v>
      </c>
      <c r="N394" s="126" t="s">
        <v>3687</v>
      </c>
      <c r="O394" s="309" t="e">
        <f>LEFT(TPG!#REF!,19)&amp;"."&amp;TPGCR!F394</f>
        <v>#REF!</v>
      </c>
      <c r="P394" s="312" t="e">
        <f>TPG!#REF!</f>
        <v>#REF!</v>
      </c>
      <c r="Q394" s="126" t="b">
        <v>1</v>
      </c>
      <c r="R394" s="126" t="b">
        <v>1</v>
      </c>
      <c r="S394" s="126" t="b">
        <v>1</v>
      </c>
    </row>
    <row r="395" spans="1:19" hidden="1" x14ac:dyDescent="0.25">
      <c r="A395" s="126" t="s">
        <v>4008</v>
      </c>
      <c r="B395" s="200">
        <v>1</v>
      </c>
      <c r="C395" s="126">
        <v>2</v>
      </c>
      <c r="D395" s="308" t="e">
        <f>TPG!#REF!</f>
        <v>#REF!</v>
      </c>
      <c r="E395" s="126" t="b">
        <v>1</v>
      </c>
      <c r="F395" s="309" t="e">
        <f>RIGHT(TPG!#REF!,4)&amp;"."&amp;TPG!#REF!&amp;"."&amp;TPG!#REF!&amp;"."&amp;TPGPAY!$C$5</f>
        <v>#REF!</v>
      </c>
      <c r="G395" s="310">
        <f t="shared" ca="1" si="10"/>
        <v>44361</v>
      </c>
      <c r="H395" s="311" t="e">
        <f>IF(TPG!#REF!&gt;0,0,-TPG!#REF!)</f>
        <v>#REF!</v>
      </c>
      <c r="I395" s="205">
        <f t="shared" ca="1" si="11"/>
        <v>44361</v>
      </c>
      <c r="J395" s="126">
        <v>3</v>
      </c>
      <c r="K395" s="126" t="b">
        <v>1</v>
      </c>
      <c r="L395" s="126" t="s">
        <v>4009</v>
      </c>
      <c r="M395" s="126" t="b">
        <v>1</v>
      </c>
      <c r="N395" s="126" t="s">
        <v>3687</v>
      </c>
      <c r="O395" s="309" t="e">
        <f>LEFT(TPG!#REF!,19)&amp;"."&amp;TPGCR!F395</f>
        <v>#REF!</v>
      </c>
      <c r="P395" s="312" t="e">
        <f>TPG!#REF!</f>
        <v>#REF!</v>
      </c>
      <c r="Q395" s="126" t="b">
        <v>1</v>
      </c>
      <c r="R395" s="126" t="b">
        <v>1</v>
      </c>
      <c r="S395" s="126" t="b">
        <v>1</v>
      </c>
    </row>
    <row r="396" spans="1:19" hidden="1" x14ac:dyDescent="0.25">
      <c r="A396" s="126" t="s">
        <v>4008</v>
      </c>
      <c r="B396" s="200">
        <v>1</v>
      </c>
      <c r="C396" s="126">
        <v>2</v>
      </c>
      <c r="D396" s="308" t="e">
        <f>TPG!#REF!</f>
        <v>#REF!</v>
      </c>
      <c r="E396" s="126" t="b">
        <v>1</v>
      </c>
      <c r="F396" s="309" t="e">
        <f>RIGHT(TPG!#REF!,4)&amp;"."&amp;TPG!#REF!&amp;"."&amp;TPG!#REF!&amp;"."&amp;TPGPAY!$C$5</f>
        <v>#REF!</v>
      </c>
      <c r="G396" s="310">
        <f t="shared" ca="1" si="10"/>
        <v>44361</v>
      </c>
      <c r="H396" s="311" t="e">
        <f>IF(TPG!#REF!&gt;0,0,-TPG!#REF!)</f>
        <v>#REF!</v>
      </c>
      <c r="I396" s="205">
        <f t="shared" ca="1" si="11"/>
        <v>44361</v>
      </c>
      <c r="J396" s="126">
        <v>3</v>
      </c>
      <c r="K396" s="126" t="b">
        <v>1</v>
      </c>
      <c r="L396" s="126" t="s">
        <v>4009</v>
      </c>
      <c r="M396" s="126" t="b">
        <v>1</v>
      </c>
      <c r="N396" s="126" t="s">
        <v>3687</v>
      </c>
      <c r="O396" s="309" t="e">
        <f>LEFT(TPG!#REF!,19)&amp;"."&amp;TPGCR!F396</f>
        <v>#REF!</v>
      </c>
      <c r="P396" s="312" t="e">
        <f>TPG!#REF!</f>
        <v>#REF!</v>
      </c>
      <c r="Q396" s="126" t="b">
        <v>1</v>
      </c>
      <c r="R396" s="126" t="b">
        <v>1</v>
      </c>
      <c r="S396" s="126" t="b">
        <v>1</v>
      </c>
    </row>
    <row r="397" spans="1:19" hidden="1" x14ac:dyDescent="0.25">
      <c r="A397" s="126" t="s">
        <v>4008</v>
      </c>
      <c r="B397" s="200">
        <v>1</v>
      </c>
      <c r="C397" s="126">
        <v>2</v>
      </c>
      <c r="D397" s="308" t="e">
        <f>TPG!#REF!</f>
        <v>#REF!</v>
      </c>
      <c r="E397" s="126" t="b">
        <v>1</v>
      </c>
      <c r="F397" s="309" t="e">
        <f>RIGHT(TPG!#REF!,4)&amp;"."&amp;TPG!#REF!&amp;"."&amp;TPG!#REF!&amp;"."&amp;TPGPAY!$C$5</f>
        <v>#REF!</v>
      </c>
      <c r="G397" s="310">
        <f t="shared" ca="1" si="10"/>
        <v>44361</v>
      </c>
      <c r="H397" s="311" t="e">
        <f>IF(TPG!#REF!&gt;0,0,-TPG!#REF!)</f>
        <v>#REF!</v>
      </c>
      <c r="I397" s="205">
        <f t="shared" ca="1" si="11"/>
        <v>44361</v>
      </c>
      <c r="J397" s="126">
        <v>3</v>
      </c>
      <c r="K397" s="126" t="b">
        <v>1</v>
      </c>
      <c r="L397" s="126" t="s">
        <v>4009</v>
      </c>
      <c r="M397" s="126" t="b">
        <v>1</v>
      </c>
      <c r="N397" s="126" t="s">
        <v>3687</v>
      </c>
      <c r="O397" s="309" t="e">
        <f>LEFT(TPG!#REF!,19)&amp;"."&amp;TPGCR!F397</f>
        <v>#REF!</v>
      </c>
      <c r="P397" s="312" t="e">
        <f>TPG!#REF!</f>
        <v>#REF!</v>
      </c>
      <c r="Q397" s="126" t="b">
        <v>1</v>
      </c>
      <c r="R397" s="126" t="b">
        <v>1</v>
      </c>
      <c r="S397" s="126" t="b">
        <v>1</v>
      </c>
    </row>
    <row r="398" spans="1:19" hidden="1" x14ac:dyDescent="0.25">
      <c r="A398" s="126" t="s">
        <v>4008</v>
      </c>
      <c r="B398" s="200">
        <v>1</v>
      </c>
      <c r="C398" s="126">
        <v>2</v>
      </c>
      <c r="D398" s="308" t="e">
        <f>TPG!#REF!</f>
        <v>#REF!</v>
      </c>
      <c r="E398" s="126" t="b">
        <v>1</v>
      </c>
      <c r="F398" s="309" t="e">
        <f>RIGHT(TPG!#REF!,4)&amp;"."&amp;TPG!#REF!&amp;"."&amp;TPG!#REF!&amp;"."&amp;TPGPAY!$C$5</f>
        <v>#REF!</v>
      </c>
      <c r="G398" s="310">
        <f t="shared" ca="1" si="10"/>
        <v>44361</v>
      </c>
      <c r="H398" s="311" t="e">
        <f>IF(TPG!#REF!&gt;0,0,-TPG!#REF!)</f>
        <v>#REF!</v>
      </c>
      <c r="I398" s="205">
        <f t="shared" ca="1" si="11"/>
        <v>44361</v>
      </c>
      <c r="J398" s="126">
        <v>3</v>
      </c>
      <c r="K398" s="126" t="b">
        <v>1</v>
      </c>
      <c r="L398" s="126" t="s">
        <v>4009</v>
      </c>
      <c r="M398" s="126" t="b">
        <v>1</v>
      </c>
      <c r="N398" s="126" t="s">
        <v>3687</v>
      </c>
      <c r="O398" s="309" t="e">
        <f>LEFT(TPG!#REF!,19)&amp;"."&amp;TPGCR!F398</f>
        <v>#REF!</v>
      </c>
      <c r="P398" s="312" t="e">
        <f>TPG!#REF!</f>
        <v>#REF!</v>
      </c>
      <c r="Q398" s="126" t="b">
        <v>1</v>
      </c>
      <c r="R398" s="126" t="b">
        <v>1</v>
      </c>
      <c r="S398" s="126" t="b">
        <v>1</v>
      </c>
    </row>
    <row r="399" spans="1:19" hidden="1" x14ac:dyDescent="0.25">
      <c r="A399" s="126" t="s">
        <v>4008</v>
      </c>
      <c r="B399" s="200">
        <v>1</v>
      </c>
      <c r="C399" s="126">
        <v>2</v>
      </c>
      <c r="D399" s="308" t="e">
        <f>TPG!#REF!</f>
        <v>#REF!</v>
      </c>
      <c r="E399" s="126" t="b">
        <v>1</v>
      </c>
      <c r="F399" s="309" t="e">
        <f>RIGHT(TPG!#REF!,4)&amp;"."&amp;TPG!#REF!&amp;"."&amp;TPG!#REF!&amp;"."&amp;TPGPAY!$C$5</f>
        <v>#REF!</v>
      </c>
      <c r="G399" s="310">
        <f t="shared" ca="1" si="10"/>
        <v>44361</v>
      </c>
      <c r="H399" s="311" t="e">
        <f>IF(TPG!#REF!&gt;0,0,-TPG!#REF!)</f>
        <v>#REF!</v>
      </c>
      <c r="I399" s="205">
        <f t="shared" ca="1" si="11"/>
        <v>44361</v>
      </c>
      <c r="J399" s="126">
        <v>3</v>
      </c>
      <c r="K399" s="126" t="b">
        <v>1</v>
      </c>
      <c r="L399" s="126" t="s">
        <v>4009</v>
      </c>
      <c r="M399" s="126" t="b">
        <v>1</v>
      </c>
      <c r="N399" s="126" t="s">
        <v>3687</v>
      </c>
      <c r="O399" s="309" t="e">
        <f>LEFT(TPG!#REF!,19)&amp;"."&amp;TPGCR!F399</f>
        <v>#REF!</v>
      </c>
      <c r="P399" s="312" t="e">
        <f>TPG!#REF!</f>
        <v>#REF!</v>
      </c>
      <c r="Q399" s="126" t="b">
        <v>1</v>
      </c>
      <c r="R399" s="126" t="b">
        <v>1</v>
      </c>
      <c r="S399" s="126" t="b">
        <v>1</v>
      </c>
    </row>
    <row r="400" spans="1:19" hidden="1" x14ac:dyDescent="0.25">
      <c r="A400" s="126" t="s">
        <v>4008</v>
      </c>
      <c r="B400" s="200">
        <v>1</v>
      </c>
      <c r="C400" s="126">
        <v>2</v>
      </c>
      <c r="D400" s="308" t="e">
        <f>TPG!#REF!</f>
        <v>#REF!</v>
      </c>
      <c r="E400" s="126" t="b">
        <v>1</v>
      </c>
      <c r="F400" s="309" t="e">
        <f>RIGHT(TPG!#REF!,4)&amp;"."&amp;TPG!#REF!&amp;"."&amp;TPG!#REF!&amp;"."&amp;TPGPAY!$C$5</f>
        <v>#REF!</v>
      </c>
      <c r="G400" s="310">
        <f t="shared" ca="1" si="10"/>
        <v>44361</v>
      </c>
      <c r="H400" s="311" t="e">
        <f>IF(TPG!#REF!&gt;0,0,-TPG!#REF!)</f>
        <v>#REF!</v>
      </c>
      <c r="I400" s="205">
        <f t="shared" ca="1" si="11"/>
        <v>44361</v>
      </c>
      <c r="J400" s="126">
        <v>3</v>
      </c>
      <c r="K400" s="126" t="b">
        <v>1</v>
      </c>
      <c r="L400" s="126" t="s">
        <v>4009</v>
      </c>
      <c r="M400" s="126" t="b">
        <v>1</v>
      </c>
      <c r="N400" s="126" t="s">
        <v>3687</v>
      </c>
      <c r="O400" s="309" t="e">
        <f>LEFT(TPG!#REF!,19)&amp;"."&amp;TPGCR!F400</f>
        <v>#REF!</v>
      </c>
      <c r="P400" s="312" t="e">
        <f>TPG!#REF!</f>
        <v>#REF!</v>
      </c>
      <c r="Q400" s="126" t="b">
        <v>1</v>
      </c>
      <c r="R400" s="126" t="b">
        <v>1</v>
      </c>
      <c r="S400" s="126" t="b">
        <v>1</v>
      </c>
    </row>
    <row r="401" spans="1:19" hidden="1" x14ac:dyDescent="0.25">
      <c r="A401" s="126" t="s">
        <v>4008</v>
      </c>
      <c r="B401" s="200">
        <v>1</v>
      </c>
      <c r="C401" s="126">
        <v>2</v>
      </c>
      <c r="D401" s="308" t="e">
        <f>TPG!#REF!</f>
        <v>#REF!</v>
      </c>
      <c r="E401" s="126" t="b">
        <v>1</v>
      </c>
      <c r="F401" s="309" t="e">
        <f>RIGHT(TPG!#REF!,4)&amp;"."&amp;TPG!#REF!&amp;"."&amp;TPG!#REF!&amp;"."&amp;TPGPAY!$C$5</f>
        <v>#REF!</v>
      </c>
      <c r="G401" s="310">
        <f t="shared" ca="1" si="10"/>
        <v>44361</v>
      </c>
      <c r="H401" s="311" t="e">
        <f>IF(TPG!#REF!&gt;0,0,-TPG!#REF!)</f>
        <v>#REF!</v>
      </c>
      <c r="I401" s="205">
        <f t="shared" ca="1" si="11"/>
        <v>44361</v>
      </c>
      <c r="J401" s="126">
        <v>3</v>
      </c>
      <c r="K401" s="126" t="b">
        <v>1</v>
      </c>
      <c r="L401" s="126" t="s">
        <v>4009</v>
      </c>
      <c r="M401" s="126" t="b">
        <v>1</v>
      </c>
      <c r="N401" s="126" t="s">
        <v>3687</v>
      </c>
      <c r="O401" s="309" t="e">
        <f>LEFT(TPG!#REF!,19)&amp;"."&amp;TPGCR!F401</f>
        <v>#REF!</v>
      </c>
      <c r="P401" s="312" t="e">
        <f>TPG!#REF!</f>
        <v>#REF!</v>
      </c>
      <c r="Q401" s="126" t="b">
        <v>1</v>
      </c>
      <c r="R401" s="126" t="b">
        <v>1</v>
      </c>
      <c r="S401" s="126" t="b">
        <v>1</v>
      </c>
    </row>
    <row r="402" spans="1:19" hidden="1" x14ac:dyDescent="0.25">
      <c r="A402" s="126" t="s">
        <v>4008</v>
      </c>
      <c r="B402" s="200">
        <v>1</v>
      </c>
      <c r="C402" s="126">
        <v>2</v>
      </c>
      <c r="D402" s="308" t="e">
        <f>TPG!#REF!</f>
        <v>#REF!</v>
      </c>
      <c r="E402" s="126" t="b">
        <v>1</v>
      </c>
      <c r="F402" s="309" t="e">
        <f>RIGHT(TPG!#REF!,4)&amp;"."&amp;TPG!#REF!&amp;"."&amp;TPG!#REF!&amp;"."&amp;TPGPAY!$C$5</f>
        <v>#REF!</v>
      </c>
      <c r="G402" s="310">
        <f t="shared" ca="1" si="10"/>
        <v>44361</v>
      </c>
      <c r="H402" s="311" t="e">
        <f>IF(TPG!#REF!&gt;0,0,-TPG!#REF!)</f>
        <v>#REF!</v>
      </c>
      <c r="I402" s="205">
        <f t="shared" ca="1" si="11"/>
        <v>44361</v>
      </c>
      <c r="J402" s="126">
        <v>3</v>
      </c>
      <c r="K402" s="126" t="b">
        <v>1</v>
      </c>
      <c r="L402" s="126" t="s">
        <v>4009</v>
      </c>
      <c r="M402" s="126" t="b">
        <v>1</v>
      </c>
      <c r="N402" s="126" t="s">
        <v>3687</v>
      </c>
      <c r="O402" s="309" t="e">
        <f>LEFT(TPG!#REF!,19)&amp;"."&amp;TPGCR!F402</f>
        <v>#REF!</v>
      </c>
      <c r="P402" s="312" t="e">
        <f>TPG!#REF!</f>
        <v>#REF!</v>
      </c>
      <c r="Q402" s="126" t="b">
        <v>1</v>
      </c>
      <c r="R402" s="126" t="b">
        <v>1</v>
      </c>
      <c r="S402" s="126" t="b">
        <v>1</v>
      </c>
    </row>
    <row r="403" spans="1:19" hidden="1" x14ac:dyDescent="0.25">
      <c r="A403" s="126" t="s">
        <v>4008</v>
      </c>
      <c r="B403" s="200">
        <v>1</v>
      </c>
      <c r="C403" s="126">
        <v>2</v>
      </c>
      <c r="D403" s="308" t="e">
        <f>TPG!#REF!</f>
        <v>#REF!</v>
      </c>
      <c r="E403" s="126" t="b">
        <v>1</v>
      </c>
      <c r="F403" s="309" t="e">
        <f>RIGHT(TPG!#REF!,4)&amp;"."&amp;TPG!#REF!&amp;"."&amp;TPG!#REF!&amp;"."&amp;TPGPAY!$C$5</f>
        <v>#REF!</v>
      </c>
      <c r="G403" s="310">
        <f t="shared" ca="1" si="10"/>
        <v>44361</v>
      </c>
      <c r="H403" s="311" t="e">
        <f>IF(TPG!#REF!&gt;0,0,-TPG!#REF!)</f>
        <v>#REF!</v>
      </c>
      <c r="I403" s="205">
        <f t="shared" ca="1" si="11"/>
        <v>44361</v>
      </c>
      <c r="J403" s="126">
        <v>3</v>
      </c>
      <c r="K403" s="126" t="b">
        <v>1</v>
      </c>
      <c r="L403" s="126" t="s">
        <v>4009</v>
      </c>
      <c r="M403" s="126" t="b">
        <v>1</v>
      </c>
      <c r="N403" s="126" t="s">
        <v>3687</v>
      </c>
      <c r="O403" s="309" t="e">
        <f>LEFT(TPG!#REF!,19)&amp;"."&amp;TPGCR!F403</f>
        <v>#REF!</v>
      </c>
      <c r="P403" s="312" t="e">
        <f>TPG!#REF!</f>
        <v>#REF!</v>
      </c>
      <c r="Q403" s="126" t="b">
        <v>1</v>
      </c>
      <c r="R403" s="126" t="b">
        <v>1</v>
      </c>
      <c r="S403" s="126" t="b">
        <v>1</v>
      </c>
    </row>
    <row r="404" spans="1:19" hidden="1" x14ac:dyDescent="0.25">
      <c r="A404" s="126" t="s">
        <v>4008</v>
      </c>
      <c r="B404" s="200">
        <v>1</v>
      </c>
      <c r="C404" s="126">
        <v>2</v>
      </c>
      <c r="D404" s="308" t="e">
        <f>TPG!#REF!</f>
        <v>#REF!</v>
      </c>
      <c r="E404" s="126" t="b">
        <v>1</v>
      </c>
      <c r="F404" s="309" t="e">
        <f>RIGHT(TPG!#REF!,4)&amp;"."&amp;TPG!#REF!&amp;"."&amp;TPG!#REF!&amp;"."&amp;TPGPAY!$C$5</f>
        <v>#REF!</v>
      </c>
      <c r="G404" s="310">
        <f t="shared" ca="1" si="10"/>
        <v>44361</v>
      </c>
      <c r="H404" s="311" t="e">
        <f>IF(TPG!#REF!&gt;0,0,-TPG!#REF!)</f>
        <v>#REF!</v>
      </c>
      <c r="I404" s="205">
        <f t="shared" ca="1" si="11"/>
        <v>44361</v>
      </c>
      <c r="J404" s="126">
        <v>3</v>
      </c>
      <c r="K404" s="126" t="b">
        <v>1</v>
      </c>
      <c r="L404" s="126" t="s">
        <v>4009</v>
      </c>
      <c r="M404" s="126" t="b">
        <v>1</v>
      </c>
      <c r="N404" s="126" t="s">
        <v>3687</v>
      </c>
      <c r="O404" s="309" t="e">
        <f>LEFT(TPG!#REF!,19)&amp;"."&amp;TPGCR!F404</f>
        <v>#REF!</v>
      </c>
      <c r="P404" s="312" t="e">
        <f>TPG!#REF!</f>
        <v>#REF!</v>
      </c>
      <c r="Q404" s="126" t="b">
        <v>1</v>
      </c>
      <c r="R404" s="126" t="b">
        <v>1</v>
      </c>
      <c r="S404" s="126" t="b">
        <v>1</v>
      </c>
    </row>
    <row r="405" spans="1:19" hidden="1" x14ac:dyDescent="0.25">
      <c r="A405" s="126" t="s">
        <v>4008</v>
      </c>
      <c r="B405" s="200">
        <v>1</v>
      </c>
      <c r="C405" s="126">
        <v>2</v>
      </c>
      <c r="D405" s="308" t="e">
        <f>TPG!#REF!</f>
        <v>#REF!</v>
      </c>
      <c r="E405" s="126" t="b">
        <v>1</v>
      </c>
      <c r="F405" s="309" t="e">
        <f>RIGHT(TPG!#REF!,4)&amp;"."&amp;TPG!#REF!&amp;"."&amp;TPG!#REF!&amp;"."&amp;TPGPAY!$C$5</f>
        <v>#REF!</v>
      </c>
      <c r="G405" s="310">
        <f t="shared" ref="G405:G430" ca="1" si="12">TODAY()</f>
        <v>44361</v>
      </c>
      <c r="H405" s="311" t="e">
        <f>IF(TPG!#REF!&gt;0,0,-TPG!#REF!)</f>
        <v>#REF!</v>
      </c>
      <c r="I405" s="205">
        <f t="shared" ref="I405:I430" ca="1" si="13">G405</f>
        <v>44361</v>
      </c>
      <c r="J405" s="126">
        <v>3</v>
      </c>
      <c r="K405" s="126" t="b">
        <v>1</v>
      </c>
      <c r="L405" s="126" t="s">
        <v>4009</v>
      </c>
      <c r="M405" s="126" t="b">
        <v>1</v>
      </c>
      <c r="N405" s="126" t="s">
        <v>3687</v>
      </c>
      <c r="O405" s="309" t="e">
        <f>LEFT(TPG!#REF!,19)&amp;"."&amp;TPGCR!F405</f>
        <v>#REF!</v>
      </c>
      <c r="P405" s="312" t="e">
        <f>TPG!#REF!</f>
        <v>#REF!</v>
      </c>
      <c r="Q405" s="126" t="b">
        <v>1</v>
      </c>
      <c r="R405" s="126" t="b">
        <v>1</v>
      </c>
      <c r="S405" s="126" t="b">
        <v>1</v>
      </c>
    </row>
    <row r="406" spans="1:19" hidden="1" x14ac:dyDescent="0.25">
      <c r="A406" s="126" t="s">
        <v>4008</v>
      </c>
      <c r="B406" s="200">
        <v>1</v>
      </c>
      <c r="C406" s="126">
        <v>2</v>
      </c>
      <c r="D406" s="308" t="e">
        <f>TPG!#REF!</f>
        <v>#REF!</v>
      </c>
      <c r="E406" s="126" t="b">
        <v>1</v>
      </c>
      <c r="F406" s="309" t="e">
        <f>RIGHT(TPG!#REF!,4)&amp;"."&amp;TPG!#REF!&amp;"."&amp;TPG!#REF!&amp;"."&amp;TPGPAY!$C$5</f>
        <v>#REF!</v>
      </c>
      <c r="G406" s="310">
        <f t="shared" ca="1" si="12"/>
        <v>44361</v>
      </c>
      <c r="H406" s="311" t="e">
        <f>IF(TPG!#REF!&gt;0,0,-TPG!#REF!)</f>
        <v>#REF!</v>
      </c>
      <c r="I406" s="205">
        <f t="shared" ca="1" si="13"/>
        <v>44361</v>
      </c>
      <c r="J406" s="126">
        <v>3</v>
      </c>
      <c r="K406" s="126" t="b">
        <v>1</v>
      </c>
      <c r="L406" s="126" t="s">
        <v>4009</v>
      </c>
      <c r="M406" s="126" t="b">
        <v>1</v>
      </c>
      <c r="N406" s="126" t="s">
        <v>3687</v>
      </c>
      <c r="O406" s="309" t="e">
        <f>LEFT(TPG!#REF!,19)&amp;"."&amp;TPGCR!F406</f>
        <v>#REF!</v>
      </c>
      <c r="P406" s="312" t="e">
        <f>TPG!#REF!</f>
        <v>#REF!</v>
      </c>
      <c r="Q406" s="126" t="b">
        <v>1</v>
      </c>
      <c r="R406" s="126" t="b">
        <v>1</v>
      </c>
      <c r="S406" s="126" t="b">
        <v>1</v>
      </c>
    </row>
    <row r="407" spans="1:19" hidden="1" x14ac:dyDescent="0.25">
      <c r="A407" s="126" t="s">
        <v>4008</v>
      </c>
      <c r="B407" s="200">
        <v>1</v>
      </c>
      <c r="C407" s="126">
        <v>2</v>
      </c>
      <c r="D407" s="308">
        <f>TPG!K134</f>
        <v>0</v>
      </c>
      <c r="E407" s="126" t="b">
        <v>1</v>
      </c>
      <c r="F407" s="309" t="str">
        <f>RIGHT(TPG!D134,4)&amp;"."&amp;TPG!N134&amp;"."&amp;TPG!L134&amp;"."&amp;TPGPAY!$C$5</f>
        <v>...Jn21</v>
      </c>
      <c r="G407" s="310">
        <f t="shared" ca="1" si="12"/>
        <v>44361</v>
      </c>
      <c r="H407" s="311">
        <f>IF(TPG!AC134&gt;0,0,-TPG!AC134)</f>
        <v>0</v>
      </c>
      <c r="I407" s="205">
        <f t="shared" ca="1" si="13"/>
        <v>44361</v>
      </c>
      <c r="J407" s="126">
        <v>3</v>
      </c>
      <c r="K407" s="126" t="b">
        <v>1</v>
      </c>
      <c r="L407" s="126" t="s">
        <v>4009</v>
      </c>
      <c r="M407" s="126" t="b">
        <v>1</v>
      </c>
      <c r="N407" s="126" t="s">
        <v>3687</v>
      </c>
      <c r="O407" s="309" t="str">
        <f>LEFT(TPG!E134,19)&amp;"."&amp;TPGCR!F407</f>
        <v>....Jn21</v>
      </c>
      <c r="P407" s="312">
        <f>TPG!J134</f>
        <v>0</v>
      </c>
      <c r="Q407" s="126" t="b">
        <v>1</v>
      </c>
      <c r="R407" s="126" t="b">
        <v>1</v>
      </c>
      <c r="S407" s="126" t="b">
        <v>1</v>
      </c>
    </row>
    <row r="408" spans="1:19" hidden="1" x14ac:dyDescent="0.25">
      <c r="A408" s="126" t="s">
        <v>4008</v>
      </c>
      <c r="B408" s="200">
        <v>1</v>
      </c>
      <c r="C408" s="126">
        <v>2</v>
      </c>
      <c r="D408" s="308">
        <f>TPG!K135</f>
        <v>0</v>
      </c>
      <c r="E408" s="126" t="b">
        <v>1</v>
      </c>
      <c r="F408" s="309" t="str">
        <f>RIGHT(TPG!D135,4)&amp;"."&amp;TPG!N135&amp;"."&amp;TPG!L135&amp;"."&amp;TPGPAY!$C$5</f>
        <v>...Jn21</v>
      </c>
      <c r="G408" s="310">
        <f t="shared" ca="1" si="12"/>
        <v>44361</v>
      </c>
      <c r="H408" s="311">
        <f>IF(TPG!AC135&gt;0,0,-TPG!AC135)</f>
        <v>0</v>
      </c>
      <c r="I408" s="205">
        <f t="shared" ca="1" si="13"/>
        <v>44361</v>
      </c>
      <c r="J408" s="126">
        <v>3</v>
      </c>
      <c r="K408" s="126" t="b">
        <v>1</v>
      </c>
      <c r="L408" s="126" t="s">
        <v>4009</v>
      </c>
      <c r="M408" s="126" t="b">
        <v>1</v>
      </c>
      <c r="N408" s="126" t="s">
        <v>3687</v>
      </c>
      <c r="O408" s="309" t="str">
        <f>LEFT(TPG!E135,19)&amp;"."&amp;TPGCR!F408</f>
        <v>....Jn21</v>
      </c>
      <c r="P408" s="312">
        <f>TPG!J135</f>
        <v>0</v>
      </c>
      <c r="Q408" s="126" t="b">
        <v>1</v>
      </c>
      <c r="R408" s="126" t="b">
        <v>1</v>
      </c>
      <c r="S408" s="126" t="b">
        <v>1</v>
      </c>
    </row>
    <row r="409" spans="1:19" hidden="1" x14ac:dyDescent="0.25">
      <c r="A409" s="126" t="s">
        <v>4008</v>
      </c>
      <c r="B409" s="200">
        <v>1</v>
      </c>
      <c r="C409" s="126">
        <v>2</v>
      </c>
      <c r="D409" s="308">
        <f>TPG!K136</f>
        <v>0</v>
      </c>
      <c r="E409" s="126" t="b">
        <v>1</v>
      </c>
      <c r="F409" s="309" t="str">
        <f>RIGHT(TPG!D136,4)&amp;"."&amp;TPG!N136&amp;"."&amp;TPG!L136&amp;"."&amp;TPGPAY!$C$5</f>
        <v>...Jn21</v>
      </c>
      <c r="G409" s="310">
        <f t="shared" ca="1" si="12"/>
        <v>44361</v>
      </c>
      <c r="H409" s="311">
        <f>IF(TPG!AC136&gt;0,0,-TPG!AC136)</f>
        <v>0</v>
      </c>
      <c r="I409" s="205">
        <f t="shared" ca="1" si="13"/>
        <v>44361</v>
      </c>
      <c r="J409" s="126">
        <v>3</v>
      </c>
      <c r="K409" s="126" t="b">
        <v>1</v>
      </c>
      <c r="L409" s="126" t="s">
        <v>4009</v>
      </c>
      <c r="M409" s="126" t="b">
        <v>1</v>
      </c>
      <c r="N409" s="126" t="s">
        <v>3687</v>
      </c>
      <c r="O409" s="309" t="str">
        <f>LEFT(TPG!E136,19)&amp;"."&amp;TPGCR!F409</f>
        <v>....Jn21</v>
      </c>
      <c r="P409" s="312">
        <f>TPG!J136</f>
        <v>0</v>
      </c>
      <c r="Q409" s="126" t="b">
        <v>1</v>
      </c>
      <c r="R409" s="126" t="b">
        <v>1</v>
      </c>
      <c r="S409" s="126" t="b">
        <v>1</v>
      </c>
    </row>
    <row r="410" spans="1:19" hidden="1" x14ac:dyDescent="0.25">
      <c r="A410" s="126" t="s">
        <v>4008</v>
      </c>
      <c r="B410" s="200">
        <v>1</v>
      </c>
      <c r="C410" s="126">
        <v>2</v>
      </c>
      <c r="D410" s="308">
        <f>TPG!K137</f>
        <v>0</v>
      </c>
      <c r="E410" s="126" t="b">
        <v>1</v>
      </c>
      <c r="F410" s="309" t="str">
        <f>RIGHT(TPG!D137,4)&amp;"."&amp;TPG!N137&amp;"."&amp;TPG!L137&amp;"."&amp;TPGPAY!$C$5</f>
        <v>...Jn21</v>
      </c>
      <c r="G410" s="310">
        <f t="shared" ca="1" si="12"/>
        <v>44361</v>
      </c>
      <c r="H410" s="311">
        <f>IF(TPG!AC137&gt;0,0,-TPG!AC137)</f>
        <v>0</v>
      </c>
      <c r="I410" s="205">
        <f t="shared" ca="1" si="13"/>
        <v>44361</v>
      </c>
      <c r="J410" s="126">
        <v>3</v>
      </c>
      <c r="K410" s="126" t="b">
        <v>1</v>
      </c>
      <c r="L410" s="126" t="s">
        <v>4009</v>
      </c>
      <c r="M410" s="126" t="b">
        <v>1</v>
      </c>
      <c r="N410" s="126" t="s">
        <v>3687</v>
      </c>
      <c r="O410" s="309" t="str">
        <f>LEFT(TPG!E137,19)&amp;"."&amp;TPGCR!F410</f>
        <v>....Jn21</v>
      </c>
      <c r="P410" s="312">
        <f>TPG!J137</f>
        <v>0</v>
      </c>
      <c r="Q410" s="126" t="b">
        <v>1</v>
      </c>
      <c r="R410" s="126" t="b">
        <v>1</v>
      </c>
      <c r="S410" s="126" t="b">
        <v>1</v>
      </c>
    </row>
    <row r="411" spans="1:19" hidden="1" x14ac:dyDescent="0.25">
      <c r="A411" s="126" t="s">
        <v>4008</v>
      </c>
      <c r="B411" s="200">
        <v>1</v>
      </c>
      <c r="C411" s="126">
        <v>2</v>
      </c>
      <c r="D411" s="308">
        <f>TPG!K138</f>
        <v>0</v>
      </c>
      <c r="E411" s="126" t="b">
        <v>1</v>
      </c>
      <c r="F411" s="309" t="str">
        <f>RIGHT(TPG!D138,4)&amp;"."&amp;TPG!N138&amp;"."&amp;TPG!L138&amp;"."&amp;TPGPAY!$C$5</f>
        <v>...Jn21</v>
      </c>
      <c r="G411" s="310">
        <f t="shared" ca="1" si="12"/>
        <v>44361</v>
      </c>
      <c r="H411" s="311">
        <f>IF(TPG!AC138&gt;0,0,-TPG!AC138)</f>
        <v>0</v>
      </c>
      <c r="I411" s="205">
        <f t="shared" ca="1" si="13"/>
        <v>44361</v>
      </c>
      <c r="J411" s="126">
        <v>3</v>
      </c>
      <c r="K411" s="126" t="b">
        <v>1</v>
      </c>
      <c r="L411" s="126" t="s">
        <v>4009</v>
      </c>
      <c r="M411" s="126" t="b">
        <v>1</v>
      </c>
      <c r="N411" s="126" t="s">
        <v>3687</v>
      </c>
      <c r="O411" s="309" t="str">
        <f>LEFT(TPG!E138,19)&amp;"."&amp;TPGCR!F411</f>
        <v>....Jn21</v>
      </c>
      <c r="P411" s="312">
        <f>TPG!J138</f>
        <v>0</v>
      </c>
      <c r="Q411" s="126" t="b">
        <v>1</v>
      </c>
      <c r="R411" s="126" t="b">
        <v>1</v>
      </c>
      <c r="S411" s="126" t="b">
        <v>1</v>
      </c>
    </row>
    <row r="412" spans="1:19" hidden="1" x14ac:dyDescent="0.25">
      <c r="A412" s="126" t="s">
        <v>4008</v>
      </c>
      <c r="B412" s="200">
        <v>1</v>
      </c>
      <c r="C412" s="126">
        <v>2</v>
      </c>
      <c r="D412" s="308">
        <f>TPG!K139</f>
        <v>0</v>
      </c>
      <c r="E412" s="126" t="b">
        <v>1</v>
      </c>
      <c r="F412" s="309" t="str">
        <f>RIGHT(TPG!D139,4)&amp;"."&amp;TPG!N139&amp;"."&amp;TPG!L139&amp;"."&amp;TPGPAY!$C$5</f>
        <v>...Jn21</v>
      </c>
      <c r="G412" s="310">
        <f t="shared" ca="1" si="12"/>
        <v>44361</v>
      </c>
      <c r="H412" s="311">
        <f>IF(TPG!AC139&gt;0,0,-TPG!AC139)</f>
        <v>0</v>
      </c>
      <c r="I412" s="205">
        <f t="shared" ca="1" si="13"/>
        <v>44361</v>
      </c>
      <c r="J412" s="126">
        <v>3</v>
      </c>
      <c r="K412" s="126" t="b">
        <v>1</v>
      </c>
      <c r="L412" s="126" t="s">
        <v>4009</v>
      </c>
      <c r="M412" s="126" t="b">
        <v>1</v>
      </c>
      <c r="N412" s="126" t="s">
        <v>3687</v>
      </c>
      <c r="O412" s="309" t="str">
        <f>LEFT(TPG!E139,19)&amp;"."&amp;TPGCR!F412</f>
        <v>....Jn21</v>
      </c>
      <c r="P412" s="312">
        <f>TPG!J139</f>
        <v>0</v>
      </c>
      <c r="Q412" s="126" t="b">
        <v>1</v>
      </c>
      <c r="R412" s="126" t="b">
        <v>1</v>
      </c>
      <c r="S412" s="126" t="b">
        <v>1</v>
      </c>
    </row>
    <row r="413" spans="1:19" hidden="1" x14ac:dyDescent="0.25">
      <c r="A413" s="126" t="s">
        <v>4008</v>
      </c>
      <c r="B413" s="200">
        <v>1</v>
      </c>
      <c r="C413" s="126">
        <v>2</v>
      </c>
      <c r="D413" s="308">
        <f>TPG!K140</f>
        <v>0</v>
      </c>
      <c r="E413" s="126" t="b">
        <v>1</v>
      </c>
      <c r="F413" s="309" t="str">
        <f>RIGHT(TPG!D140,4)&amp;"."&amp;TPG!N140&amp;"."&amp;TPG!L140&amp;"."&amp;TPGPAY!$C$5</f>
        <v>...Jn21</v>
      </c>
      <c r="G413" s="310">
        <f t="shared" ca="1" si="12"/>
        <v>44361</v>
      </c>
      <c r="H413" s="311">
        <f>IF(TPG!AC140&gt;0,0,-TPG!AC140)</f>
        <v>0</v>
      </c>
      <c r="I413" s="205">
        <f t="shared" ca="1" si="13"/>
        <v>44361</v>
      </c>
      <c r="J413" s="126">
        <v>3</v>
      </c>
      <c r="K413" s="126" t="b">
        <v>1</v>
      </c>
      <c r="L413" s="126" t="s">
        <v>4009</v>
      </c>
      <c r="M413" s="126" t="b">
        <v>1</v>
      </c>
      <c r="N413" s="126" t="s">
        <v>3687</v>
      </c>
      <c r="O413" s="309" t="str">
        <f>LEFT(TPG!E140,19)&amp;"."&amp;TPGCR!F413</f>
        <v>....Jn21</v>
      </c>
      <c r="P413" s="312">
        <f>TPG!J140</f>
        <v>0</v>
      </c>
      <c r="Q413" s="126" t="b">
        <v>1</v>
      </c>
      <c r="R413" s="126" t="b">
        <v>1</v>
      </c>
      <c r="S413" s="126" t="b">
        <v>1</v>
      </c>
    </row>
    <row r="414" spans="1:19" hidden="1" x14ac:dyDescent="0.25">
      <c r="A414" s="126" t="s">
        <v>4008</v>
      </c>
      <c r="B414" s="200">
        <v>1</v>
      </c>
      <c r="C414" s="126">
        <v>2</v>
      </c>
      <c r="D414" s="308">
        <f>TPG!K141</f>
        <v>0</v>
      </c>
      <c r="E414" s="126" t="b">
        <v>1</v>
      </c>
      <c r="F414" s="309" t="str">
        <f>RIGHT(TPG!D141,4)&amp;"."&amp;TPG!N141&amp;"."&amp;TPG!L141&amp;"."&amp;TPGPAY!$C$5</f>
        <v>...Jn21</v>
      </c>
      <c r="G414" s="310">
        <f t="shared" ca="1" si="12"/>
        <v>44361</v>
      </c>
      <c r="H414" s="311">
        <f>IF(TPG!AC141&gt;0,0,-TPG!AC141)</f>
        <v>0</v>
      </c>
      <c r="I414" s="205">
        <f t="shared" ca="1" si="13"/>
        <v>44361</v>
      </c>
      <c r="J414" s="126">
        <v>3</v>
      </c>
      <c r="K414" s="126" t="b">
        <v>1</v>
      </c>
      <c r="L414" s="126" t="s">
        <v>4009</v>
      </c>
      <c r="M414" s="126" t="b">
        <v>1</v>
      </c>
      <c r="N414" s="126" t="s">
        <v>3687</v>
      </c>
      <c r="O414" s="309" t="str">
        <f>LEFT(TPG!E141,19)&amp;"."&amp;TPGCR!F414</f>
        <v>....Jn21</v>
      </c>
      <c r="P414" s="312">
        <f>TPG!J141</f>
        <v>0</v>
      </c>
      <c r="Q414" s="126" t="b">
        <v>1</v>
      </c>
      <c r="R414" s="126" t="b">
        <v>1</v>
      </c>
      <c r="S414" s="126" t="b">
        <v>1</v>
      </c>
    </row>
    <row r="415" spans="1:19" hidden="1" x14ac:dyDescent="0.25">
      <c r="A415" s="126" t="s">
        <v>4008</v>
      </c>
      <c r="B415" s="200">
        <v>1</v>
      </c>
      <c r="C415" s="126">
        <v>2</v>
      </c>
      <c r="D415" s="308">
        <f>TPG!K142</f>
        <v>0</v>
      </c>
      <c r="E415" s="126" t="b">
        <v>1</v>
      </c>
      <c r="F415" s="309" t="str">
        <f>RIGHT(TPG!D142,4)&amp;"."&amp;TPG!N142&amp;"."&amp;TPG!L142&amp;"."&amp;TPGPAY!$C$5</f>
        <v>...Jn21</v>
      </c>
      <c r="G415" s="310">
        <f t="shared" ca="1" si="12"/>
        <v>44361</v>
      </c>
      <c r="H415" s="311">
        <f>IF(TPG!AC142&gt;0,0,-TPG!AC142)</f>
        <v>0</v>
      </c>
      <c r="I415" s="205">
        <f t="shared" ca="1" si="13"/>
        <v>44361</v>
      </c>
      <c r="J415" s="126">
        <v>3</v>
      </c>
      <c r="K415" s="126" t="b">
        <v>1</v>
      </c>
      <c r="L415" s="126" t="s">
        <v>4009</v>
      </c>
      <c r="M415" s="126" t="b">
        <v>1</v>
      </c>
      <c r="N415" s="126" t="s">
        <v>3687</v>
      </c>
      <c r="O415" s="309" t="str">
        <f>LEFT(TPG!E142,19)&amp;"."&amp;TPGCR!F415</f>
        <v>....Jn21</v>
      </c>
      <c r="P415" s="312">
        <f>TPG!J142</f>
        <v>0</v>
      </c>
      <c r="Q415" s="126" t="b">
        <v>1</v>
      </c>
      <c r="R415" s="126" t="b">
        <v>1</v>
      </c>
      <c r="S415" s="126" t="b">
        <v>1</v>
      </c>
    </row>
    <row r="416" spans="1:19" hidden="1" x14ac:dyDescent="0.25">
      <c r="A416" s="126" t="s">
        <v>4008</v>
      </c>
      <c r="B416" s="200">
        <v>1</v>
      </c>
      <c r="C416" s="126">
        <v>2</v>
      </c>
      <c r="D416" s="308">
        <f>TPG!K143</f>
        <v>0</v>
      </c>
      <c r="E416" s="126" t="b">
        <v>1</v>
      </c>
      <c r="F416" s="309" t="str">
        <f>RIGHT(TPG!D143,4)&amp;"."&amp;TPG!N143&amp;"."&amp;TPG!L143&amp;"."&amp;TPGPAY!$C$5</f>
        <v>...Jn21</v>
      </c>
      <c r="G416" s="310">
        <f t="shared" ca="1" si="12"/>
        <v>44361</v>
      </c>
      <c r="H416" s="311">
        <f>IF(TPG!AC143&gt;0,0,-TPG!AC143)</f>
        <v>0</v>
      </c>
      <c r="I416" s="205">
        <f t="shared" ca="1" si="13"/>
        <v>44361</v>
      </c>
      <c r="J416" s="126">
        <v>3</v>
      </c>
      <c r="K416" s="126" t="b">
        <v>1</v>
      </c>
      <c r="L416" s="126" t="s">
        <v>4009</v>
      </c>
      <c r="M416" s="126" t="b">
        <v>1</v>
      </c>
      <c r="N416" s="126" t="s">
        <v>3687</v>
      </c>
      <c r="O416" s="309" t="str">
        <f>LEFT(TPG!E143,19)&amp;"."&amp;TPGCR!F416</f>
        <v>....Jn21</v>
      </c>
      <c r="P416" s="312">
        <f>TPG!J143</f>
        <v>0</v>
      </c>
      <c r="Q416" s="126" t="b">
        <v>1</v>
      </c>
      <c r="R416" s="126" t="b">
        <v>1</v>
      </c>
      <c r="S416" s="126" t="b">
        <v>1</v>
      </c>
    </row>
    <row r="417" spans="1:19" hidden="1" x14ac:dyDescent="0.25">
      <c r="A417" s="126" t="s">
        <v>4008</v>
      </c>
      <c r="B417" s="200">
        <v>1</v>
      </c>
      <c r="C417" s="126">
        <v>2</v>
      </c>
      <c r="D417" s="308">
        <f>TPG!K144</f>
        <v>0</v>
      </c>
      <c r="E417" s="126" t="b">
        <v>1</v>
      </c>
      <c r="F417" s="309" t="str">
        <f>RIGHT(TPG!D144,4)&amp;"."&amp;TPG!N144&amp;"."&amp;TPG!L144&amp;"."&amp;TPGPAY!$C$5</f>
        <v>...Jn21</v>
      </c>
      <c r="G417" s="310">
        <f t="shared" ca="1" si="12"/>
        <v>44361</v>
      </c>
      <c r="H417" s="311">
        <f>IF(TPG!AC144&gt;0,0,-TPG!AC144)</f>
        <v>0</v>
      </c>
      <c r="I417" s="205">
        <f t="shared" ca="1" si="13"/>
        <v>44361</v>
      </c>
      <c r="J417" s="126">
        <v>3</v>
      </c>
      <c r="K417" s="126" t="b">
        <v>1</v>
      </c>
      <c r="L417" s="126" t="s">
        <v>4009</v>
      </c>
      <c r="M417" s="126" t="b">
        <v>1</v>
      </c>
      <c r="N417" s="126" t="s">
        <v>3687</v>
      </c>
      <c r="O417" s="309" t="str">
        <f>LEFT(TPG!E144,19)&amp;"."&amp;TPGCR!F417</f>
        <v>....Jn21</v>
      </c>
      <c r="P417" s="312">
        <f>TPG!J144</f>
        <v>0</v>
      </c>
      <c r="Q417" s="126" t="b">
        <v>1</v>
      </c>
      <c r="R417" s="126" t="b">
        <v>1</v>
      </c>
      <c r="S417" s="126" t="b">
        <v>1</v>
      </c>
    </row>
    <row r="418" spans="1:19" hidden="1" x14ac:dyDescent="0.25">
      <c r="A418" s="126" t="s">
        <v>4008</v>
      </c>
      <c r="B418" s="200">
        <v>1</v>
      </c>
      <c r="C418" s="126">
        <v>2</v>
      </c>
      <c r="D418" s="308">
        <f>TPG!K145</f>
        <v>0</v>
      </c>
      <c r="E418" s="126" t="b">
        <v>1</v>
      </c>
      <c r="F418" s="309" t="str">
        <f>RIGHT(TPG!D145,4)&amp;"."&amp;TPG!N145&amp;"."&amp;TPG!L145&amp;"."&amp;TPGPAY!$C$5</f>
        <v>...Jn21</v>
      </c>
      <c r="G418" s="310">
        <f t="shared" ca="1" si="12"/>
        <v>44361</v>
      </c>
      <c r="H418" s="311">
        <f>IF(TPG!AC145&gt;0,0,-TPG!AC145)</f>
        <v>0</v>
      </c>
      <c r="I418" s="205">
        <f t="shared" ca="1" si="13"/>
        <v>44361</v>
      </c>
      <c r="J418" s="126">
        <v>3</v>
      </c>
      <c r="K418" s="126" t="b">
        <v>1</v>
      </c>
      <c r="L418" s="126" t="s">
        <v>4009</v>
      </c>
      <c r="M418" s="126" t="b">
        <v>1</v>
      </c>
      <c r="N418" s="126" t="s">
        <v>3687</v>
      </c>
      <c r="O418" s="309" t="str">
        <f>LEFT(TPG!E145,19)&amp;"."&amp;TPGCR!F418</f>
        <v>....Jn21</v>
      </c>
      <c r="P418" s="312">
        <f>TPG!J145</f>
        <v>0</v>
      </c>
      <c r="Q418" s="126" t="b">
        <v>1</v>
      </c>
      <c r="R418" s="126" t="b">
        <v>1</v>
      </c>
      <c r="S418" s="126" t="b">
        <v>1</v>
      </c>
    </row>
    <row r="419" spans="1:19" hidden="1" x14ac:dyDescent="0.25">
      <c r="A419" s="126" t="s">
        <v>4008</v>
      </c>
      <c r="B419" s="200">
        <v>1</v>
      </c>
      <c r="C419" s="126">
        <v>2</v>
      </c>
      <c r="D419" s="308">
        <f>TPG!K146</f>
        <v>0</v>
      </c>
      <c r="E419" s="126" t="b">
        <v>1</v>
      </c>
      <c r="F419" s="309" t="str">
        <f>RIGHT(TPG!D146,4)&amp;"."&amp;TPG!N146&amp;"."&amp;TPG!L146&amp;"."&amp;TPGPAY!$C$5</f>
        <v>...Jn21</v>
      </c>
      <c r="G419" s="310">
        <f t="shared" ca="1" si="12"/>
        <v>44361</v>
      </c>
      <c r="H419" s="311">
        <f>IF(TPG!AC146&gt;0,0,-TPG!AC146)</f>
        <v>0</v>
      </c>
      <c r="I419" s="205">
        <f t="shared" ca="1" si="13"/>
        <v>44361</v>
      </c>
      <c r="J419" s="126">
        <v>3</v>
      </c>
      <c r="K419" s="126" t="b">
        <v>1</v>
      </c>
      <c r="L419" s="126" t="s">
        <v>4009</v>
      </c>
      <c r="M419" s="126" t="b">
        <v>1</v>
      </c>
      <c r="N419" s="126" t="s">
        <v>3687</v>
      </c>
      <c r="O419" s="309" t="str">
        <f>LEFT(TPG!E146,19)&amp;"."&amp;TPGCR!F419</f>
        <v>....Jn21</v>
      </c>
      <c r="P419" s="312">
        <f>TPG!J146</f>
        <v>0</v>
      </c>
      <c r="Q419" s="126" t="b">
        <v>1</v>
      </c>
      <c r="R419" s="126" t="b">
        <v>1</v>
      </c>
      <c r="S419" s="126" t="b">
        <v>1</v>
      </c>
    </row>
    <row r="420" spans="1:19" hidden="1" x14ac:dyDescent="0.25">
      <c r="A420" s="126" t="s">
        <v>4008</v>
      </c>
      <c r="B420" s="200">
        <v>1</v>
      </c>
      <c r="C420" s="126">
        <v>2</v>
      </c>
      <c r="D420" s="308">
        <f>TPG!K147</f>
        <v>0</v>
      </c>
      <c r="E420" s="126" t="b">
        <v>1</v>
      </c>
      <c r="F420" s="309" t="str">
        <f>RIGHT(TPG!D147,4)&amp;"."&amp;TPG!N147&amp;"."&amp;TPG!L147&amp;"."&amp;TPGPAY!$C$5</f>
        <v>...Jn21</v>
      </c>
      <c r="G420" s="310">
        <f t="shared" ca="1" si="12"/>
        <v>44361</v>
      </c>
      <c r="H420" s="311">
        <f>IF(TPG!AC147&gt;0,0,-TPG!AC147)</f>
        <v>0</v>
      </c>
      <c r="I420" s="205">
        <f t="shared" ca="1" si="13"/>
        <v>44361</v>
      </c>
      <c r="J420" s="126">
        <v>3</v>
      </c>
      <c r="K420" s="126" t="b">
        <v>1</v>
      </c>
      <c r="L420" s="126" t="s">
        <v>4009</v>
      </c>
      <c r="M420" s="126" t="b">
        <v>1</v>
      </c>
      <c r="N420" s="126" t="s">
        <v>3687</v>
      </c>
      <c r="O420" s="309" t="str">
        <f>LEFT(TPG!E147,19)&amp;"."&amp;TPGCR!F420</f>
        <v>....Jn21</v>
      </c>
      <c r="P420" s="312">
        <f>TPG!J147</f>
        <v>0</v>
      </c>
      <c r="Q420" s="126" t="b">
        <v>1</v>
      </c>
      <c r="R420" s="126" t="b">
        <v>1</v>
      </c>
      <c r="S420" s="126" t="b">
        <v>1</v>
      </c>
    </row>
    <row r="421" spans="1:19" hidden="1" x14ac:dyDescent="0.25">
      <c r="A421" s="126" t="s">
        <v>4008</v>
      </c>
      <c r="B421" s="200">
        <v>1</v>
      </c>
      <c r="C421" s="126">
        <v>2</v>
      </c>
      <c r="D421" s="308">
        <f>TPG!K148</f>
        <v>0</v>
      </c>
      <c r="E421" s="126" t="b">
        <v>1</v>
      </c>
      <c r="F421" s="309" t="str">
        <f>RIGHT(TPG!D148,4)&amp;"."&amp;TPG!N148&amp;"."&amp;TPG!L148&amp;"."&amp;TPGPAY!$C$5</f>
        <v>...Jn21</v>
      </c>
      <c r="G421" s="310">
        <f t="shared" ca="1" si="12"/>
        <v>44361</v>
      </c>
      <c r="H421" s="311">
        <f>IF(TPG!AC148&gt;0,0,-TPG!AC148)</f>
        <v>0</v>
      </c>
      <c r="I421" s="205">
        <f t="shared" ca="1" si="13"/>
        <v>44361</v>
      </c>
      <c r="J421" s="126">
        <v>3</v>
      </c>
      <c r="K421" s="126" t="b">
        <v>1</v>
      </c>
      <c r="L421" s="126" t="s">
        <v>4009</v>
      </c>
      <c r="M421" s="126" t="b">
        <v>1</v>
      </c>
      <c r="N421" s="126" t="s">
        <v>3687</v>
      </c>
      <c r="O421" s="309" t="str">
        <f>LEFT(TPG!E148,19)&amp;"."&amp;TPGCR!F421</f>
        <v>....Jn21</v>
      </c>
      <c r="P421" s="312">
        <f>TPG!J148</f>
        <v>0</v>
      </c>
      <c r="Q421" s="126" t="b">
        <v>1</v>
      </c>
      <c r="R421" s="126" t="b">
        <v>1</v>
      </c>
      <c r="S421" s="126" t="b">
        <v>1</v>
      </c>
    </row>
    <row r="422" spans="1:19" hidden="1" x14ac:dyDescent="0.25">
      <c r="A422" s="126" t="s">
        <v>4008</v>
      </c>
      <c r="B422" s="200">
        <v>1</v>
      </c>
      <c r="C422" s="126">
        <v>2</v>
      </c>
      <c r="D422" s="308">
        <f>TPG!K149</f>
        <v>0</v>
      </c>
      <c r="E422" s="126" t="b">
        <v>1</v>
      </c>
      <c r="F422" s="309" t="str">
        <f>RIGHT(TPG!D149,4)&amp;"."&amp;TPG!N149&amp;"."&amp;TPG!L149&amp;"."&amp;TPGPAY!$C$5</f>
        <v>...Jn21</v>
      </c>
      <c r="G422" s="310">
        <f t="shared" ca="1" si="12"/>
        <v>44361</v>
      </c>
      <c r="H422" s="311">
        <f>IF(TPG!AC149&gt;0,0,-TPG!AC149)</f>
        <v>0</v>
      </c>
      <c r="I422" s="205">
        <f t="shared" ca="1" si="13"/>
        <v>44361</v>
      </c>
      <c r="J422" s="126">
        <v>3</v>
      </c>
      <c r="K422" s="126" t="b">
        <v>1</v>
      </c>
      <c r="L422" s="126" t="s">
        <v>4009</v>
      </c>
      <c r="M422" s="126" t="b">
        <v>1</v>
      </c>
      <c r="N422" s="126" t="s">
        <v>3687</v>
      </c>
      <c r="O422" s="309" t="str">
        <f>LEFT(TPG!E149,19)&amp;"."&amp;TPGCR!F422</f>
        <v>....Jn21</v>
      </c>
      <c r="P422" s="312">
        <f>TPG!J149</f>
        <v>0</v>
      </c>
      <c r="Q422" s="126" t="b">
        <v>1</v>
      </c>
      <c r="R422" s="126" t="b">
        <v>1</v>
      </c>
      <c r="S422" s="126" t="b">
        <v>1</v>
      </c>
    </row>
    <row r="423" spans="1:19" hidden="1" x14ac:dyDescent="0.25">
      <c r="A423" s="126" t="s">
        <v>4008</v>
      </c>
      <c r="B423" s="200">
        <v>1</v>
      </c>
      <c r="C423" s="126">
        <v>2</v>
      </c>
      <c r="D423" s="308">
        <f>TPG!K150</f>
        <v>0</v>
      </c>
      <c r="E423" s="126" t="b">
        <v>1</v>
      </c>
      <c r="F423" s="309" t="str">
        <f>RIGHT(TPG!D150,4)&amp;"."&amp;TPG!N150&amp;"."&amp;TPG!L150&amp;"."&amp;TPGPAY!$C$5</f>
        <v>...Jn21</v>
      </c>
      <c r="G423" s="310">
        <f t="shared" ca="1" si="12"/>
        <v>44361</v>
      </c>
      <c r="H423" s="311">
        <f>IF(TPG!AC150&gt;0,0,-TPG!AC150)</f>
        <v>0</v>
      </c>
      <c r="I423" s="205">
        <f t="shared" ca="1" si="13"/>
        <v>44361</v>
      </c>
      <c r="J423" s="126">
        <v>3</v>
      </c>
      <c r="K423" s="126" t="b">
        <v>1</v>
      </c>
      <c r="L423" s="126" t="s">
        <v>4009</v>
      </c>
      <c r="M423" s="126" t="b">
        <v>1</v>
      </c>
      <c r="N423" s="126" t="s">
        <v>3687</v>
      </c>
      <c r="O423" s="309" t="str">
        <f>LEFT(TPG!E150,19)&amp;"."&amp;TPGCR!F423</f>
        <v>....Jn21</v>
      </c>
      <c r="P423" s="312">
        <f>TPG!J150</f>
        <v>0</v>
      </c>
      <c r="Q423" s="126" t="b">
        <v>1</v>
      </c>
      <c r="R423" s="126" t="b">
        <v>1</v>
      </c>
      <c r="S423" s="126" t="b">
        <v>1</v>
      </c>
    </row>
    <row r="424" spans="1:19" hidden="1" x14ac:dyDescent="0.25">
      <c r="A424" s="126" t="s">
        <v>4008</v>
      </c>
      <c r="B424" s="200">
        <v>1</v>
      </c>
      <c r="C424" s="126">
        <v>2</v>
      </c>
      <c r="D424" s="308">
        <f>TPG!K151</f>
        <v>0</v>
      </c>
      <c r="E424" s="126" t="b">
        <v>1</v>
      </c>
      <c r="F424" s="309" t="str">
        <f>RIGHT(TPG!D151,4)&amp;"."&amp;TPG!N151&amp;"."&amp;TPG!L151&amp;"."&amp;TPGPAY!$C$5</f>
        <v>...Jn21</v>
      </c>
      <c r="G424" s="310">
        <f t="shared" ca="1" si="12"/>
        <v>44361</v>
      </c>
      <c r="H424" s="311">
        <f>IF(TPG!AC151&gt;0,0,-TPG!AC151)</f>
        <v>0</v>
      </c>
      <c r="I424" s="205">
        <f t="shared" ca="1" si="13"/>
        <v>44361</v>
      </c>
      <c r="J424" s="126">
        <v>3</v>
      </c>
      <c r="K424" s="126" t="b">
        <v>1</v>
      </c>
      <c r="L424" s="126" t="s">
        <v>4009</v>
      </c>
      <c r="M424" s="126" t="b">
        <v>1</v>
      </c>
      <c r="N424" s="126" t="s">
        <v>3687</v>
      </c>
      <c r="O424" s="309" t="str">
        <f>LEFT(TPG!E151,19)&amp;"."&amp;TPGCR!F424</f>
        <v>....Jn21</v>
      </c>
      <c r="P424" s="312">
        <f>TPG!J151</f>
        <v>0</v>
      </c>
      <c r="Q424" s="126" t="b">
        <v>1</v>
      </c>
      <c r="R424" s="126" t="b">
        <v>1</v>
      </c>
      <c r="S424" s="126" t="b">
        <v>1</v>
      </c>
    </row>
    <row r="425" spans="1:19" hidden="1" x14ac:dyDescent="0.25">
      <c r="A425" s="126" t="s">
        <v>4008</v>
      </c>
      <c r="B425" s="200">
        <v>1</v>
      </c>
      <c r="C425" s="126">
        <v>2</v>
      </c>
      <c r="D425" s="308">
        <f>TPG!K152</f>
        <v>0</v>
      </c>
      <c r="E425" s="126" t="b">
        <v>1</v>
      </c>
      <c r="F425" s="309" t="str">
        <f>RIGHT(TPG!D152,4)&amp;"."&amp;TPG!N152&amp;"."&amp;TPG!L152&amp;"."&amp;TPGPAY!$C$5</f>
        <v>...Jn21</v>
      </c>
      <c r="G425" s="310">
        <f t="shared" ca="1" si="12"/>
        <v>44361</v>
      </c>
      <c r="H425" s="311">
        <f>IF(TPG!AC152&gt;0,0,-TPG!AC152)</f>
        <v>0</v>
      </c>
      <c r="I425" s="205">
        <f t="shared" ca="1" si="13"/>
        <v>44361</v>
      </c>
      <c r="J425" s="126">
        <v>3</v>
      </c>
      <c r="K425" s="126" t="b">
        <v>1</v>
      </c>
      <c r="L425" s="126" t="s">
        <v>4009</v>
      </c>
      <c r="M425" s="126" t="b">
        <v>1</v>
      </c>
      <c r="N425" s="126" t="s">
        <v>3687</v>
      </c>
      <c r="O425" s="309" t="str">
        <f>LEFT(TPG!E152,19)&amp;"."&amp;TPGCR!F425</f>
        <v>....Jn21</v>
      </c>
      <c r="P425" s="312">
        <f>TPG!J152</f>
        <v>0</v>
      </c>
      <c r="Q425" s="126" t="b">
        <v>1</v>
      </c>
      <c r="R425" s="126" t="b">
        <v>1</v>
      </c>
      <c r="S425" s="126" t="b">
        <v>1</v>
      </c>
    </row>
    <row r="426" spans="1:19" hidden="1" x14ac:dyDescent="0.25">
      <c r="A426" s="126" t="s">
        <v>4008</v>
      </c>
      <c r="B426" s="200">
        <v>1</v>
      </c>
      <c r="C426" s="126">
        <v>2</v>
      </c>
      <c r="D426" s="308">
        <f>TPG!K153</f>
        <v>0</v>
      </c>
      <c r="E426" s="126" t="b">
        <v>1</v>
      </c>
      <c r="F426" s="309" t="str">
        <f>RIGHT(TPG!D153,4)&amp;"."&amp;TPG!N153&amp;"."&amp;TPG!L153&amp;"."&amp;TPGPAY!$C$5</f>
        <v>...Jn21</v>
      </c>
      <c r="G426" s="310">
        <f t="shared" ca="1" si="12"/>
        <v>44361</v>
      </c>
      <c r="H426" s="311">
        <f>IF(TPG!AC153&gt;0,0,-TPG!AC153)</f>
        <v>0</v>
      </c>
      <c r="I426" s="205">
        <f t="shared" ca="1" si="13"/>
        <v>44361</v>
      </c>
      <c r="J426" s="126">
        <v>3</v>
      </c>
      <c r="K426" s="126" t="b">
        <v>1</v>
      </c>
      <c r="L426" s="126" t="s">
        <v>4009</v>
      </c>
      <c r="M426" s="126" t="b">
        <v>1</v>
      </c>
      <c r="N426" s="126" t="s">
        <v>3687</v>
      </c>
      <c r="O426" s="309" t="str">
        <f>LEFT(TPG!E153,19)&amp;"."&amp;TPGCR!F426</f>
        <v>....Jn21</v>
      </c>
      <c r="P426" s="312">
        <f>TPG!J153</f>
        <v>0</v>
      </c>
      <c r="Q426" s="126" t="b">
        <v>1</v>
      </c>
      <c r="R426" s="126" t="b">
        <v>1</v>
      </c>
      <c r="S426" s="126" t="b">
        <v>1</v>
      </c>
    </row>
    <row r="427" spans="1:19" hidden="1" x14ac:dyDescent="0.25">
      <c r="A427" s="126" t="s">
        <v>4008</v>
      </c>
      <c r="B427" s="200">
        <v>1</v>
      </c>
      <c r="C427" s="126">
        <v>2</v>
      </c>
      <c r="D427" s="308">
        <f>TPG!K154</f>
        <v>0</v>
      </c>
      <c r="E427" s="126" t="b">
        <v>1</v>
      </c>
      <c r="F427" s="309" t="str">
        <f>RIGHT(TPG!D154,4)&amp;"."&amp;TPG!N154&amp;"."&amp;TPG!L154&amp;"."&amp;TPGPAY!$C$5</f>
        <v>...Jn21</v>
      </c>
      <c r="G427" s="310">
        <f t="shared" ca="1" si="12"/>
        <v>44361</v>
      </c>
      <c r="H427" s="311">
        <f>IF(TPG!AC154&gt;0,0,-TPG!AC154)</f>
        <v>0</v>
      </c>
      <c r="I427" s="205">
        <f t="shared" ca="1" si="13"/>
        <v>44361</v>
      </c>
      <c r="J427" s="126">
        <v>3</v>
      </c>
      <c r="K427" s="126" t="b">
        <v>1</v>
      </c>
      <c r="L427" s="126" t="s">
        <v>4009</v>
      </c>
      <c r="M427" s="126" t="b">
        <v>1</v>
      </c>
      <c r="N427" s="126" t="s">
        <v>3687</v>
      </c>
      <c r="O427" s="309" t="str">
        <f>LEFT(TPG!E154,19)&amp;"."&amp;TPGCR!F427</f>
        <v>....Jn21</v>
      </c>
      <c r="P427" s="312">
        <f>TPG!J154</f>
        <v>0</v>
      </c>
      <c r="Q427" s="126" t="b">
        <v>1</v>
      </c>
      <c r="R427" s="126" t="b">
        <v>1</v>
      </c>
      <c r="S427" s="126" t="b">
        <v>1</v>
      </c>
    </row>
    <row r="428" spans="1:19" hidden="1" x14ac:dyDescent="0.25">
      <c r="A428" s="126" t="s">
        <v>4008</v>
      </c>
      <c r="B428" s="200">
        <v>1</v>
      </c>
      <c r="C428" s="126">
        <v>2</v>
      </c>
      <c r="D428" s="308">
        <f>TPG!K155</f>
        <v>0</v>
      </c>
      <c r="E428" s="126" t="b">
        <v>1</v>
      </c>
      <c r="F428" s="309" t="str">
        <f>RIGHT(TPG!D155,4)&amp;"."&amp;TPG!N155&amp;"."&amp;TPG!L155&amp;"."&amp;TPGPAY!$C$5</f>
        <v>...Jn21</v>
      </c>
      <c r="G428" s="310">
        <f t="shared" ca="1" si="12"/>
        <v>44361</v>
      </c>
      <c r="H428" s="311">
        <f>IF(TPG!AC155&gt;0,0,-TPG!AC155)</f>
        <v>0</v>
      </c>
      <c r="I428" s="205">
        <f t="shared" ca="1" si="13"/>
        <v>44361</v>
      </c>
      <c r="J428" s="126">
        <v>3</v>
      </c>
      <c r="K428" s="126" t="b">
        <v>1</v>
      </c>
      <c r="L428" s="126" t="s">
        <v>4009</v>
      </c>
      <c r="M428" s="126" t="b">
        <v>1</v>
      </c>
      <c r="N428" s="126" t="s">
        <v>3687</v>
      </c>
      <c r="O428" s="309" t="str">
        <f>LEFT(TPG!E155,19)&amp;"."&amp;TPGCR!F428</f>
        <v>....Jn21</v>
      </c>
      <c r="P428" s="312">
        <f>TPG!J155</f>
        <v>0</v>
      </c>
      <c r="Q428" s="126" t="b">
        <v>1</v>
      </c>
      <c r="R428" s="126" t="b">
        <v>1</v>
      </c>
      <c r="S428" s="126" t="b">
        <v>1</v>
      </c>
    </row>
    <row r="429" spans="1:19" hidden="1" x14ac:dyDescent="0.25">
      <c r="A429" s="126" t="s">
        <v>4008</v>
      </c>
      <c r="B429" s="200">
        <v>1</v>
      </c>
      <c r="C429" s="126">
        <v>2</v>
      </c>
      <c r="D429" s="308">
        <f>TPG!K156</f>
        <v>0</v>
      </c>
      <c r="E429" s="126" t="b">
        <v>1</v>
      </c>
      <c r="F429" s="309" t="str">
        <f>RIGHT(TPG!D156,4)&amp;"."&amp;TPG!N156&amp;"."&amp;TPG!L156&amp;"."&amp;TPGPAY!$C$5</f>
        <v>...Jn21</v>
      </c>
      <c r="G429" s="310">
        <f t="shared" ca="1" si="12"/>
        <v>44361</v>
      </c>
      <c r="H429" s="311">
        <f>IF(TPG!AC156&gt;0,0,-TPG!AC156)</f>
        <v>0</v>
      </c>
      <c r="I429" s="205">
        <f t="shared" ca="1" si="13"/>
        <v>44361</v>
      </c>
      <c r="J429" s="126">
        <v>3</v>
      </c>
      <c r="K429" s="126" t="b">
        <v>1</v>
      </c>
      <c r="L429" s="126" t="s">
        <v>4009</v>
      </c>
      <c r="M429" s="126" t="b">
        <v>1</v>
      </c>
      <c r="N429" s="126" t="s">
        <v>3687</v>
      </c>
      <c r="O429" s="309" t="str">
        <f>LEFT(TPG!E156,19)&amp;"."&amp;TPGCR!F429</f>
        <v>....Jn21</v>
      </c>
      <c r="P429" s="312">
        <f>TPG!J156</f>
        <v>0</v>
      </c>
      <c r="Q429" s="126" t="b">
        <v>1</v>
      </c>
      <c r="R429" s="126" t="b">
        <v>1</v>
      </c>
      <c r="S429" s="126" t="b">
        <v>1</v>
      </c>
    </row>
    <row r="430" spans="1:19" hidden="1" x14ac:dyDescent="0.25">
      <c r="A430" s="126" t="s">
        <v>4008</v>
      </c>
      <c r="B430" s="200">
        <v>1</v>
      </c>
      <c r="C430" s="126">
        <v>2</v>
      </c>
      <c r="D430" s="308">
        <f>TPG!K157</f>
        <v>0</v>
      </c>
      <c r="E430" s="126" t="b">
        <v>1</v>
      </c>
      <c r="F430" s="309" t="str">
        <f>RIGHT(TPG!D157,4)&amp;"."&amp;TPG!N157&amp;"."&amp;TPG!L157&amp;"."&amp;TPGPAY!$C$5</f>
        <v>...Jn21</v>
      </c>
      <c r="G430" s="310">
        <f t="shared" ca="1" si="12"/>
        <v>44361</v>
      </c>
      <c r="H430" s="311">
        <f>IF(TPG!AC157&gt;0,0,-TPG!AC157)</f>
        <v>0</v>
      </c>
      <c r="I430" s="205">
        <f t="shared" ca="1" si="13"/>
        <v>44361</v>
      </c>
      <c r="J430" s="126">
        <v>3</v>
      </c>
      <c r="K430" s="126" t="b">
        <v>1</v>
      </c>
      <c r="L430" s="126" t="s">
        <v>4009</v>
      </c>
      <c r="M430" s="126" t="b">
        <v>1</v>
      </c>
      <c r="N430" s="126" t="s">
        <v>3687</v>
      </c>
      <c r="O430" s="309" t="str">
        <f>LEFT(TPG!E157,19)&amp;"."&amp;TPGCR!F430</f>
        <v>....Jn21</v>
      </c>
      <c r="P430" s="312">
        <f>TPG!J157</f>
        <v>0</v>
      </c>
      <c r="Q430" s="126" t="b">
        <v>1</v>
      </c>
      <c r="R430" s="126" t="b">
        <v>1</v>
      </c>
      <c r="S430" s="126" t="b">
        <v>1</v>
      </c>
    </row>
    <row r="431" spans="1:19" x14ac:dyDescent="0.25">
      <c r="A431" s="126"/>
      <c r="B431" s="200"/>
      <c r="C431" s="126"/>
    </row>
    <row r="432" spans="1:19" x14ac:dyDescent="0.25">
      <c r="A432" s="126"/>
      <c r="B432" s="200"/>
      <c r="C432" s="126"/>
    </row>
    <row r="433" spans="1:3" x14ac:dyDescent="0.25">
      <c r="A433" s="126"/>
      <c r="B433" s="200"/>
      <c r="C433" s="126"/>
    </row>
    <row r="434" spans="1:3" x14ac:dyDescent="0.25">
      <c r="A434" s="126"/>
      <c r="B434" s="200"/>
      <c r="C434" s="126"/>
    </row>
    <row r="435" spans="1:3" x14ac:dyDescent="0.25">
      <c r="A435" s="126"/>
      <c r="B435" s="200"/>
      <c r="C435" s="126"/>
    </row>
    <row r="436" spans="1:3" x14ac:dyDescent="0.25">
      <c r="A436" s="126"/>
      <c r="B436" s="200"/>
      <c r="C436" s="126"/>
    </row>
    <row r="437" spans="1:3" x14ac:dyDescent="0.25">
      <c r="A437" s="126"/>
      <c r="B437" s="200"/>
      <c r="C437" s="126"/>
    </row>
    <row r="438" spans="1:3" x14ac:dyDescent="0.25">
      <c r="A438" s="126"/>
      <c r="B438" s="200"/>
      <c r="C438" s="126"/>
    </row>
    <row r="439" spans="1:3" x14ac:dyDescent="0.25">
      <c r="A439" s="126"/>
      <c r="B439" s="200"/>
      <c r="C439" s="126"/>
    </row>
    <row r="440" spans="1:3" x14ac:dyDescent="0.25">
      <c r="A440" s="126"/>
      <c r="B440" s="200"/>
      <c r="C440" s="126"/>
    </row>
    <row r="441" spans="1:3" x14ac:dyDescent="0.25">
      <c r="A441" s="126"/>
      <c r="B441" s="200"/>
      <c r="C441" s="126"/>
    </row>
    <row r="442" spans="1:3" x14ac:dyDescent="0.25">
      <c r="A442" s="126"/>
      <c r="B442" s="200"/>
      <c r="C442" s="126"/>
    </row>
    <row r="443" spans="1:3" x14ac:dyDescent="0.25">
      <c r="A443" s="126"/>
      <c r="B443" s="200"/>
      <c r="C443" s="126"/>
    </row>
    <row r="444" spans="1:3" x14ac:dyDescent="0.25">
      <c r="A444" s="126"/>
      <c r="B444" s="200"/>
      <c r="C444" s="126"/>
    </row>
    <row r="445" spans="1:3" x14ac:dyDescent="0.25">
      <c r="A445" s="126"/>
      <c r="B445" s="200"/>
      <c r="C445" s="126"/>
    </row>
    <row r="446" spans="1:3" x14ac:dyDescent="0.25">
      <c r="A446" s="126"/>
      <c r="B446" s="200"/>
      <c r="C446" s="126"/>
    </row>
    <row r="447" spans="1:3" x14ac:dyDescent="0.25">
      <c r="A447" s="126"/>
      <c r="B447" s="200"/>
      <c r="C447" s="126"/>
    </row>
    <row r="448" spans="1:3" x14ac:dyDescent="0.25">
      <c r="A448" s="126"/>
      <c r="B448" s="200"/>
      <c r="C448" s="126"/>
    </row>
    <row r="449" spans="1:3" x14ac:dyDescent="0.25">
      <c r="A449" s="126"/>
      <c r="B449" s="200"/>
      <c r="C449" s="126"/>
    </row>
    <row r="450" spans="1:3" x14ac:dyDescent="0.25">
      <c r="A450" s="126"/>
      <c r="B450" s="200"/>
      <c r="C450" s="126"/>
    </row>
    <row r="451" spans="1:3" x14ac:dyDescent="0.25">
      <c r="A451" s="126"/>
      <c r="B451" s="200"/>
      <c r="C451" s="126"/>
    </row>
    <row r="452" spans="1:3" x14ac:dyDescent="0.25">
      <c r="A452" s="126"/>
      <c r="B452" s="200"/>
      <c r="C452" s="126"/>
    </row>
    <row r="453" spans="1:3" x14ac:dyDescent="0.25">
      <c r="A453" s="126"/>
      <c r="B453" s="200"/>
      <c r="C453" s="126"/>
    </row>
    <row r="454" spans="1:3" x14ac:dyDescent="0.25">
      <c r="A454" s="126"/>
      <c r="B454" s="200"/>
      <c r="C454" s="126"/>
    </row>
    <row r="455" spans="1:3" x14ac:dyDescent="0.25">
      <c r="A455" s="126"/>
      <c r="B455" s="200"/>
      <c r="C455" s="126"/>
    </row>
    <row r="456" spans="1:3" x14ac:dyDescent="0.25">
      <c r="A456" s="126"/>
      <c r="B456" s="200"/>
      <c r="C456" s="126"/>
    </row>
    <row r="457" spans="1:3" x14ac:dyDescent="0.25">
      <c r="A457" s="126"/>
      <c r="B457" s="200"/>
      <c r="C457" s="126"/>
    </row>
    <row r="458" spans="1:3" x14ac:dyDescent="0.25">
      <c r="A458" s="126"/>
      <c r="B458" s="200"/>
      <c r="C458" s="126"/>
    </row>
    <row r="459" spans="1:3" x14ac:dyDescent="0.25">
      <c r="A459" s="126"/>
      <c r="B459" s="200"/>
      <c r="C459" s="126"/>
    </row>
    <row r="460" spans="1:3" x14ac:dyDescent="0.25">
      <c r="A460" s="126"/>
      <c r="B460" s="200"/>
      <c r="C460" s="126"/>
    </row>
    <row r="461" spans="1:3" x14ac:dyDescent="0.25">
      <c r="A461" s="126"/>
      <c r="B461" s="200"/>
      <c r="C461" s="126"/>
    </row>
    <row r="462" spans="1:3" x14ac:dyDescent="0.25">
      <c r="A462" s="126"/>
      <c r="B462" s="200"/>
      <c r="C462" s="126"/>
    </row>
    <row r="463" spans="1:3" x14ac:dyDescent="0.25">
      <c r="A463" s="126"/>
      <c r="B463" s="200"/>
      <c r="C463" s="126"/>
    </row>
    <row r="464" spans="1:3" x14ac:dyDescent="0.25">
      <c r="A464" s="126"/>
      <c r="B464" s="200"/>
      <c r="C464" s="126"/>
    </row>
    <row r="465" spans="1:3" x14ac:dyDescent="0.25">
      <c r="A465" s="126"/>
      <c r="B465" s="200"/>
      <c r="C465" s="126"/>
    </row>
    <row r="466" spans="1:3" x14ac:dyDescent="0.25">
      <c r="A466" s="126"/>
      <c r="B466" s="200"/>
      <c r="C466" s="126"/>
    </row>
    <row r="467" spans="1:3" x14ac:dyDescent="0.25">
      <c r="A467" s="126"/>
      <c r="B467" s="200"/>
      <c r="C467" s="126"/>
    </row>
    <row r="468" spans="1:3" x14ac:dyDescent="0.25">
      <c r="A468" s="126"/>
      <c r="B468" s="200"/>
      <c r="C468" s="126"/>
    </row>
    <row r="469" spans="1:3" x14ac:dyDescent="0.25">
      <c r="A469" s="126"/>
      <c r="B469" s="200"/>
      <c r="C469" s="126"/>
    </row>
    <row r="470" spans="1:3" x14ac:dyDescent="0.25">
      <c r="A470" s="126"/>
      <c r="B470" s="200"/>
      <c r="C470" s="126"/>
    </row>
    <row r="471" spans="1:3" x14ac:dyDescent="0.25">
      <c r="A471" s="126"/>
      <c r="B471" s="200"/>
      <c r="C471" s="126"/>
    </row>
    <row r="472" spans="1:3" x14ac:dyDescent="0.25">
      <c r="A472" s="126"/>
      <c r="B472" s="200"/>
      <c r="C472" s="126"/>
    </row>
    <row r="473" spans="1:3" x14ac:dyDescent="0.25">
      <c r="A473" s="126"/>
      <c r="B473" s="200"/>
      <c r="C473" s="126"/>
    </row>
    <row r="474" spans="1:3" x14ac:dyDescent="0.25">
      <c r="A474" s="126"/>
      <c r="B474" s="200"/>
      <c r="C474" s="126"/>
    </row>
    <row r="475" spans="1:3" x14ac:dyDescent="0.25">
      <c r="A475" s="126"/>
      <c r="B475" s="200"/>
      <c r="C475" s="126"/>
    </row>
    <row r="476" spans="1:3" x14ac:dyDescent="0.25">
      <c r="A476" s="126"/>
      <c r="B476" s="200"/>
      <c r="C476" s="126"/>
    </row>
    <row r="477" spans="1:3" x14ac:dyDescent="0.25">
      <c r="A477" s="126"/>
      <c r="B477" s="200"/>
      <c r="C477" s="126"/>
    </row>
    <row r="478" spans="1:3" x14ac:dyDescent="0.25">
      <c r="A478" s="126"/>
      <c r="B478" s="200"/>
      <c r="C478" s="126"/>
    </row>
    <row r="479" spans="1:3" x14ac:dyDescent="0.25">
      <c r="A479" s="126"/>
      <c r="B479" s="200"/>
      <c r="C479" s="126"/>
    </row>
    <row r="480" spans="1:3" x14ac:dyDescent="0.25">
      <c r="A480" s="126"/>
      <c r="B480" s="200"/>
      <c r="C480" s="126"/>
    </row>
    <row r="481" spans="1:3" x14ac:dyDescent="0.25">
      <c r="A481" s="126"/>
      <c r="B481" s="200"/>
      <c r="C481" s="126"/>
    </row>
    <row r="482" spans="1:3" x14ac:dyDescent="0.25">
      <c r="A482" s="126"/>
      <c r="B482" s="200"/>
      <c r="C482" s="126"/>
    </row>
    <row r="483" spans="1:3" x14ac:dyDescent="0.25">
      <c r="A483" s="126"/>
      <c r="B483" s="200"/>
      <c r="C483" s="126"/>
    </row>
    <row r="484" spans="1:3" x14ac:dyDescent="0.25">
      <c r="A484" s="126"/>
      <c r="B484" s="200"/>
      <c r="C484" s="126"/>
    </row>
    <row r="485" spans="1:3" x14ac:dyDescent="0.25">
      <c r="A485" s="126"/>
      <c r="B485" s="200"/>
      <c r="C485" s="126"/>
    </row>
    <row r="486" spans="1:3" x14ac:dyDescent="0.25">
      <c r="A486" s="126"/>
      <c r="B486" s="200"/>
      <c r="C486" s="126"/>
    </row>
    <row r="487" spans="1:3" x14ac:dyDescent="0.25">
      <c r="A487" s="126"/>
      <c r="B487" s="200"/>
      <c r="C487" s="126"/>
    </row>
    <row r="488" spans="1:3" x14ac:dyDescent="0.25">
      <c r="A488" s="126"/>
      <c r="B488" s="200"/>
      <c r="C488" s="126"/>
    </row>
    <row r="489" spans="1:3" x14ac:dyDescent="0.25">
      <c r="A489" s="126"/>
      <c r="B489" s="200"/>
      <c r="C489" s="126"/>
    </row>
    <row r="490" spans="1:3" x14ac:dyDescent="0.25">
      <c r="A490" s="126"/>
      <c r="B490" s="200"/>
      <c r="C490" s="126"/>
    </row>
    <row r="491" spans="1:3" x14ac:dyDescent="0.25">
      <c r="A491" s="126"/>
      <c r="B491" s="200"/>
      <c r="C491" s="126"/>
    </row>
    <row r="492" spans="1:3" x14ac:dyDescent="0.25">
      <c r="A492" s="126"/>
      <c r="B492" s="200"/>
      <c r="C492" s="126"/>
    </row>
    <row r="493" spans="1:3" x14ac:dyDescent="0.25">
      <c r="A493" s="126"/>
      <c r="B493" s="200"/>
      <c r="C493" s="126"/>
    </row>
    <row r="494" spans="1:3" x14ac:dyDescent="0.25">
      <c r="A494" s="126"/>
      <c r="B494" s="200"/>
      <c r="C494" s="126"/>
    </row>
    <row r="495" spans="1:3" x14ac:dyDescent="0.25">
      <c r="A495" s="126"/>
      <c r="B495" s="200"/>
      <c r="C495" s="126"/>
    </row>
    <row r="496" spans="1:3" x14ac:dyDescent="0.25">
      <c r="A496" s="126"/>
      <c r="B496" s="200"/>
      <c r="C496" s="126"/>
    </row>
    <row r="497" spans="1:3" x14ac:dyDescent="0.25">
      <c r="A497" s="126"/>
      <c r="B497" s="200"/>
      <c r="C497" s="126"/>
    </row>
    <row r="498" spans="1:3" x14ac:dyDescent="0.25">
      <c r="A498" s="126"/>
      <c r="B498" s="200"/>
      <c r="C498" s="126"/>
    </row>
    <row r="499" spans="1:3" x14ac:dyDescent="0.25">
      <c r="A499" s="126"/>
      <c r="B499" s="200"/>
      <c r="C499" s="126"/>
    </row>
    <row r="500" spans="1:3" x14ac:dyDescent="0.25">
      <c r="A500" s="126"/>
      <c r="B500" s="200"/>
      <c r="C500" s="126"/>
    </row>
    <row r="501" spans="1:3" x14ac:dyDescent="0.25">
      <c r="A501" s="126"/>
      <c r="B501" s="200"/>
      <c r="C501" s="126"/>
    </row>
    <row r="502" spans="1:3" x14ac:dyDescent="0.25">
      <c r="A502" s="126"/>
      <c r="B502" s="200"/>
      <c r="C502" s="126"/>
    </row>
    <row r="503" spans="1:3" x14ac:dyDescent="0.25">
      <c r="A503" s="126"/>
      <c r="B503" s="200"/>
      <c r="C503" s="126"/>
    </row>
    <row r="504" spans="1:3" x14ac:dyDescent="0.25">
      <c r="A504" s="126"/>
      <c r="B504" s="200"/>
      <c r="C504" s="126"/>
    </row>
    <row r="505" spans="1:3" x14ac:dyDescent="0.25">
      <c r="A505" s="126"/>
      <c r="B505" s="200"/>
      <c r="C505" s="126"/>
    </row>
    <row r="506" spans="1:3" x14ac:dyDescent="0.25">
      <c r="A506" s="126"/>
      <c r="B506" s="200"/>
      <c r="C506" s="126"/>
    </row>
    <row r="507" spans="1:3" x14ac:dyDescent="0.25">
      <c r="A507" s="126"/>
      <c r="B507" s="200"/>
      <c r="C507" s="126"/>
    </row>
    <row r="508" spans="1:3" x14ac:dyDescent="0.25">
      <c r="A508" s="126"/>
      <c r="B508" s="200"/>
      <c r="C508" s="126"/>
    </row>
    <row r="509" spans="1:3" x14ac:dyDescent="0.25">
      <c r="A509" s="126"/>
      <c r="B509" s="200"/>
      <c r="C509" s="126"/>
    </row>
    <row r="510" spans="1:3" x14ac:dyDescent="0.25">
      <c r="A510" s="126"/>
      <c r="B510" s="200"/>
      <c r="C510" s="126"/>
    </row>
    <row r="511" spans="1:3" x14ac:dyDescent="0.25">
      <c r="A511" s="126"/>
      <c r="B511" s="200"/>
      <c r="C511" s="126"/>
    </row>
    <row r="512" spans="1:3" x14ac:dyDescent="0.25">
      <c r="A512" s="126"/>
      <c r="B512" s="200"/>
      <c r="C512" s="126"/>
    </row>
    <row r="513" spans="1:3" x14ac:dyDescent="0.25">
      <c r="A513" s="126"/>
      <c r="B513" s="200"/>
      <c r="C513" s="126"/>
    </row>
    <row r="514" spans="1:3" x14ac:dyDescent="0.25">
      <c r="A514" s="126"/>
      <c r="B514" s="200"/>
      <c r="C514" s="126"/>
    </row>
    <row r="515" spans="1:3" x14ac:dyDescent="0.25">
      <c r="A515" s="126"/>
      <c r="B515" s="200"/>
      <c r="C515" s="126"/>
    </row>
    <row r="516" spans="1:3" x14ac:dyDescent="0.25">
      <c r="A516" s="126"/>
      <c r="B516" s="200"/>
      <c r="C516" s="126"/>
    </row>
  </sheetData>
  <autoFilter ref="A19:J430">
    <filterColumn colId="7">
      <filters>
        <filter val="58.49"/>
        <filter val="482.50"/>
      </filters>
    </filterColumn>
  </autoFilter>
  <mergeCells count="5">
    <mergeCell ref="A1:N1"/>
    <mergeCell ref="B3:E3"/>
    <mergeCell ref="I3:L3"/>
    <mergeCell ref="C7:D8"/>
    <mergeCell ref="C10:D11"/>
  </mergeCells>
  <conditionalFormatting sqref="H20:H430">
    <cfRule type="cellIs" dxfId="81" priority="4" operator="equal">
      <formula>0</formula>
    </cfRule>
  </conditionalFormatting>
  <conditionalFormatting sqref="C7:D8">
    <cfRule type="cellIs" dxfId="80" priority="3" operator="equal">
      <formula>"Error"</formula>
    </cfRule>
  </conditionalFormatting>
  <conditionalFormatting sqref="C10:D11">
    <cfRule type="cellIs" dxfId="79" priority="2" operator="equal">
      <formula>"Error"</formula>
    </cfRule>
  </conditionalFormatting>
  <conditionalFormatting sqref="C7:D8 C10:D11">
    <cfRule type="cellIs" dxfId="7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AV687"/>
  <sheetViews>
    <sheetView topLeftCell="A4" workbookViewId="0">
      <selection activeCell="C47" sqref="C47:D48"/>
    </sheetView>
  </sheetViews>
  <sheetFormatPr defaultRowHeight="15" x14ac:dyDescent="0.25"/>
  <cols>
    <col min="1" max="1" width="14" customWidth="1"/>
    <col min="2" max="3" width="10.7109375" bestFit="1" customWidth="1"/>
    <col min="4" max="4" width="11.85546875" bestFit="1" customWidth="1"/>
    <col min="5" max="5" width="7.28515625" bestFit="1" customWidth="1"/>
    <col min="6" max="6" width="12.5703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0.5703125" bestFit="1" customWidth="1"/>
    <col min="23" max="29" width="13.28515625" customWidth="1"/>
    <col min="30" max="31" width="14.28515625" customWidth="1"/>
    <col min="32" max="32" width="13.5703125" customWidth="1"/>
    <col min="34" max="34" width="14.85546875" customWidth="1"/>
    <col min="36" max="36" width="10.85546875" bestFit="1" customWidth="1"/>
    <col min="37" max="37" width="10.5703125" style="7" bestFit="1" customWidth="1"/>
    <col min="38" max="47" width="10.28515625" style="7" bestFit="1" customWidth="1"/>
    <col min="49" max="49" width="11.28515625" bestFit="1" customWidth="1"/>
    <col min="50" max="50" width="13.85546875" bestFit="1" customWidth="1"/>
    <col min="51" max="51" width="11" bestFit="1" customWidth="1"/>
  </cols>
  <sheetData>
    <row r="1" spans="1:37" ht="31.5" x14ac:dyDescent="0.5">
      <c r="A1" s="518" t="s">
        <v>3621</v>
      </c>
      <c r="B1" s="519"/>
      <c r="C1" s="519"/>
      <c r="D1" s="519"/>
      <c r="E1" s="519"/>
      <c r="F1" s="519"/>
      <c r="G1" s="519"/>
      <c r="H1" s="519"/>
      <c r="I1" s="519"/>
      <c r="J1" s="519"/>
      <c r="K1" s="519"/>
      <c r="L1" s="519"/>
      <c r="M1" s="519"/>
      <c r="N1" s="520"/>
      <c r="O1" s="29"/>
      <c r="P1" s="29"/>
      <c r="Q1" t="s">
        <v>3540</v>
      </c>
      <c r="R1" t="s">
        <v>3541</v>
      </c>
      <c r="S1" t="s">
        <v>3542</v>
      </c>
      <c r="T1" t="s">
        <v>3543</v>
      </c>
      <c r="U1" t="s">
        <v>3544</v>
      </c>
      <c r="W1" t="s">
        <v>3546</v>
      </c>
      <c r="X1" t="s">
        <v>3547</v>
      </c>
      <c r="Y1" t="s">
        <v>3548</v>
      </c>
      <c r="Z1" t="s">
        <v>3549</v>
      </c>
      <c r="AA1" t="s">
        <v>3550</v>
      </c>
      <c r="AB1" t="s">
        <v>3551</v>
      </c>
      <c r="AC1" t="s">
        <v>3552</v>
      </c>
      <c r="AF1" t="s">
        <v>3553</v>
      </c>
      <c r="AG1" t="s">
        <v>48</v>
      </c>
      <c r="AH1">
        <v>516500</v>
      </c>
      <c r="AJ1" t="s">
        <v>45</v>
      </c>
      <c r="AK1" s="289">
        <v>11334</v>
      </c>
    </row>
    <row r="2" spans="1:37" ht="15.75" thickBot="1" x14ac:dyDescent="0.3">
      <c r="AG2" t="s">
        <v>42</v>
      </c>
      <c r="AH2">
        <v>543965</v>
      </c>
      <c r="AJ2" t="s">
        <v>96</v>
      </c>
      <c r="AK2" s="289">
        <v>11333</v>
      </c>
    </row>
    <row r="3" spans="1:37" ht="26.25" thickTop="1" thickBot="1" x14ac:dyDescent="0.55000000000000004">
      <c r="A3" s="32" t="s">
        <v>3556</v>
      </c>
      <c r="B3" s="521" t="s">
        <v>3520</v>
      </c>
      <c r="C3" s="521"/>
      <c r="D3" s="521"/>
      <c r="E3" s="521"/>
      <c r="F3" s="522"/>
      <c r="H3" s="33" t="s">
        <v>3558</v>
      </c>
      <c r="I3" s="34">
        <f>COUNTIF(D20:D694,"&gt;0")</f>
        <v>0</v>
      </c>
      <c r="J3" s="35" t="s">
        <v>3559</v>
      </c>
      <c r="K3" s="35"/>
      <c r="L3" s="35"/>
      <c r="M3" s="35"/>
      <c r="N3" s="36"/>
      <c r="O3" s="37"/>
      <c r="P3" s="37"/>
      <c r="AJ3" t="s">
        <v>71</v>
      </c>
      <c r="AK3" s="289">
        <v>11332</v>
      </c>
    </row>
    <row r="4" spans="1:37" ht="16.5" thickTop="1" thickBot="1" x14ac:dyDescent="0.3">
      <c r="A4" s="32" t="s">
        <v>3561</v>
      </c>
      <c r="B4" s="523" t="s">
        <v>66</v>
      </c>
      <c r="C4" s="524"/>
      <c r="H4" s="32" t="s">
        <v>3562</v>
      </c>
      <c r="I4" s="34">
        <f>COUNTIF(G20:G738,"&gt;0")</f>
        <v>0</v>
      </c>
      <c r="J4" s="38" t="s">
        <v>3563</v>
      </c>
      <c r="K4" s="34">
        <f>COUNTIF(G20:G738,"&lt;0")</f>
        <v>0</v>
      </c>
      <c r="L4" s="38" t="s">
        <v>3564</v>
      </c>
      <c r="M4" s="34">
        <f>COUNTIF(G20:G738,"=0")</f>
        <v>0</v>
      </c>
      <c r="AJ4" t="s">
        <v>4014</v>
      </c>
      <c r="AK4" s="289">
        <v>11332</v>
      </c>
    </row>
    <row r="5" spans="1:37" ht="15.75" thickTop="1" x14ac:dyDescent="0.25">
      <c r="A5" s="32" t="s">
        <v>3566</v>
      </c>
      <c r="B5" s="545" t="s">
        <v>3573</v>
      </c>
      <c r="C5" s="546"/>
      <c r="D5" s="547" t="s">
        <v>3574</v>
      </c>
      <c r="E5" s="547"/>
      <c r="F5" s="40" t="s">
        <v>59</v>
      </c>
      <c r="G5" s="41" t="s">
        <v>3575</v>
      </c>
      <c r="H5" s="41" t="s">
        <v>3576</v>
      </c>
      <c r="I5" s="41" t="s">
        <v>617</v>
      </c>
      <c r="J5" s="214"/>
      <c r="K5" s="214"/>
      <c r="L5" s="214"/>
      <c r="M5" s="214"/>
      <c r="N5" s="215"/>
      <c r="O5" s="39"/>
      <c r="P5" s="39"/>
      <c r="AJ5" t="s">
        <v>317</v>
      </c>
      <c r="AK5" s="289">
        <v>11334</v>
      </c>
    </row>
    <row r="6" spans="1:37" x14ac:dyDescent="0.25">
      <c r="B6" s="542" t="s">
        <v>3520</v>
      </c>
      <c r="C6" s="543"/>
      <c r="D6" s="544" t="s">
        <v>4015</v>
      </c>
      <c r="E6" s="544"/>
      <c r="F6" s="43" t="s">
        <v>3578</v>
      </c>
      <c r="G6" s="43" t="s">
        <v>3579</v>
      </c>
      <c r="H6" s="44">
        <f>MAX(G20:G182)</f>
        <v>0</v>
      </c>
      <c r="I6" s="45" t="e">
        <f>SUMIF(G20:G207,"&gt;0")/COUNTIF(G20:G207,"&gt;0")</f>
        <v>#DIV/0!</v>
      </c>
      <c r="J6" s="214"/>
      <c r="K6" s="214"/>
      <c r="L6" s="214"/>
      <c r="M6" s="214"/>
      <c r="N6" s="215"/>
      <c r="O6" s="39"/>
      <c r="P6" s="39"/>
    </row>
    <row r="7" spans="1:37" x14ac:dyDescent="0.25">
      <c r="B7" s="216"/>
      <c r="C7" s="43"/>
      <c r="D7" s="43"/>
      <c r="E7" s="43"/>
      <c r="F7" s="43"/>
      <c r="G7" s="43"/>
      <c r="H7" s="43"/>
      <c r="I7" s="43"/>
      <c r="J7" s="43"/>
      <c r="K7" s="43"/>
      <c r="L7" s="43"/>
      <c r="M7" s="43"/>
      <c r="N7" s="217"/>
      <c r="O7" s="39"/>
      <c r="P7" s="39"/>
    </row>
    <row r="8" spans="1:37" x14ac:dyDescent="0.25">
      <c r="B8" s="218"/>
      <c r="C8" s="219"/>
      <c r="D8" s="219"/>
      <c r="E8" s="219"/>
      <c r="F8" s="219"/>
      <c r="G8" s="219"/>
      <c r="H8" s="219"/>
      <c r="I8" s="219"/>
      <c r="J8" s="219"/>
      <c r="K8" s="219"/>
      <c r="L8" s="219"/>
      <c r="M8" s="219"/>
      <c r="N8" s="220"/>
      <c r="O8" s="39"/>
      <c r="P8" s="39"/>
    </row>
    <row r="9" spans="1:37" x14ac:dyDescent="0.25">
      <c r="B9" s="221"/>
      <c r="C9" s="222"/>
      <c r="D9" s="222"/>
      <c r="E9" s="222"/>
      <c r="F9" s="222"/>
      <c r="G9" s="222"/>
      <c r="H9" s="222"/>
      <c r="I9" s="222"/>
      <c r="J9" s="222"/>
      <c r="K9" s="222"/>
      <c r="L9" s="222"/>
      <c r="M9" s="222"/>
      <c r="N9" s="223"/>
      <c r="O9" s="39"/>
      <c r="P9" s="39"/>
    </row>
    <row r="10" spans="1:37" x14ac:dyDescent="0.25">
      <c r="A10" s="37"/>
      <c r="B10" s="37"/>
      <c r="C10" s="37"/>
      <c r="D10" s="37"/>
      <c r="E10" s="37"/>
      <c r="F10" s="37"/>
      <c r="G10" s="37"/>
      <c r="H10" s="37"/>
      <c r="I10" s="46"/>
      <c r="J10" s="46"/>
      <c r="K10" s="46"/>
      <c r="L10" s="46"/>
      <c r="M10" s="46"/>
      <c r="N10" s="46"/>
      <c r="O10" s="46"/>
      <c r="P10" s="46"/>
      <c r="Q10">
        <f>SUM(Q11:Q13)</f>
        <v>139</v>
      </c>
      <c r="R10">
        <f>SUM(R11:R13)</f>
        <v>139</v>
      </c>
      <c r="S10">
        <f>SUM(S11:S13)</f>
        <v>139</v>
      </c>
      <c r="T10">
        <f>SUM(T11:T13)</f>
        <v>1</v>
      </c>
      <c r="U10">
        <f>SUM(U11:U13)</f>
        <v>1</v>
      </c>
      <c r="W10">
        <f>SUM(W11:W13)</f>
        <v>1</v>
      </c>
      <c r="X10">
        <f t="shared" ref="X10:AC10" si="0">SUM(X11:X13)</f>
        <v>1</v>
      </c>
      <c r="Y10">
        <f t="shared" si="0"/>
        <v>1</v>
      </c>
      <c r="Z10">
        <f t="shared" si="0"/>
        <v>1</v>
      </c>
      <c r="AA10">
        <f t="shared" si="0"/>
        <v>1</v>
      </c>
      <c r="AB10">
        <f t="shared" si="0"/>
        <v>1</v>
      </c>
      <c r="AC10">
        <f t="shared" si="0"/>
        <v>1</v>
      </c>
    </row>
    <row r="11" spans="1:37" x14ac:dyDescent="0.25">
      <c r="A11" s="32" t="s">
        <v>3580</v>
      </c>
      <c r="B11" s="526"/>
      <c r="C11" s="527"/>
      <c r="D11" s="527"/>
      <c r="E11" s="528"/>
      <c r="F11" s="526"/>
      <c r="G11" s="527"/>
      <c r="H11" s="527"/>
      <c r="I11" s="527"/>
      <c r="J11" s="527"/>
      <c r="K11" s="527"/>
      <c r="L11" s="527"/>
      <c r="M11" s="527"/>
      <c r="N11" s="528"/>
      <c r="O11" s="46"/>
      <c r="P11" s="46"/>
      <c r="Q11">
        <f>COUNTIF(Q20:Q260,"&gt;0")</f>
        <v>139</v>
      </c>
      <c r="R11">
        <f>COUNTIF(R20:R260,"&gt;0")</f>
        <v>139</v>
      </c>
      <c r="S11">
        <f>COUNTIF(S20:S260,"&gt;0")</f>
        <v>139</v>
      </c>
      <c r="T11">
        <f>COUNTIF(T20:T260,"&gt;0")</f>
        <v>1</v>
      </c>
      <c r="U11">
        <f>COUNTIF(U20:U260,"&gt;0")</f>
        <v>1</v>
      </c>
      <c r="W11">
        <f>COUNTIF(W20:W260,"&gt;0")</f>
        <v>1</v>
      </c>
      <c r="X11">
        <f t="shared" ref="X11:AC11" si="1">COUNTIF(X20:X260,"&gt;0")</f>
        <v>1</v>
      </c>
      <c r="Y11">
        <f t="shared" si="1"/>
        <v>1</v>
      </c>
      <c r="Z11">
        <f t="shared" si="1"/>
        <v>1</v>
      </c>
      <c r="AA11">
        <f t="shared" si="1"/>
        <v>1</v>
      </c>
      <c r="AB11">
        <f t="shared" si="1"/>
        <v>1</v>
      </c>
      <c r="AC11">
        <f t="shared" si="1"/>
        <v>1</v>
      </c>
    </row>
    <row r="12" spans="1:37" x14ac:dyDescent="0.25">
      <c r="A12" s="37"/>
      <c r="B12" s="526"/>
      <c r="C12" s="527"/>
      <c r="D12" s="527"/>
      <c r="E12" s="528"/>
      <c r="F12" s="526"/>
      <c r="G12" s="527"/>
      <c r="H12" s="527"/>
      <c r="I12" s="527"/>
      <c r="J12" s="527"/>
      <c r="K12" s="527"/>
      <c r="L12" s="527"/>
      <c r="M12" s="527"/>
      <c r="N12" s="528"/>
      <c r="O12" s="46"/>
      <c r="P12" s="46"/>
      <c r="Q12">
        <f>COUNTIF(Q20:Q260,"&lt;0")</f>
        <v>0</v>
      </c>
      <c r="R12">
        <f>COUNTIF(R20:R260,"&lt;0")</f>
        <v>0</v>
      </c>
      <c r="S12">
        <f>COUNTIF(S20:S260,"&lt;0")</f>
        <v>0</v>
      </c>
      <c r="T12">
        <f>COUNTIF(T20:T260,"&lt;0")</f>
        <v>0</v>
      </c>
      <c r="U12">
        <f>COUNTIF(U20:U260,"&lt;0")</f>
        <v>0</v>
      </c>
      <c r="W12">
        <f>COUNTIF(W20:W260,"&lt;0")</f>
        <v>0</v>
      </c>
      <c r="X12">
        <f t="shared" ref="X12:AC12" si="2">COUNTIF(X20:X260,"&lt;0")</f>
        <v>0</v>
      </c>
      <c r="Y12">
        <f t="shared" si="2"/>
        <v>0</v>
      </c>
      <c r="Z12">
        <f t="shared" si="2"/>
        <v>0</v>
      </c>
      <c r="AA12">
        <f t="shared" si="2"/>
        <v>0</v>
      </c>
      <c r="AB12">
        <f t="shared" si="2"/>
        <v>0</v>
      </c>
      <c r="AC12">
        <f t="shared" si="2"/>
        <v>0</v>
      </c>
    </row>
    <row r="13" spans="1:37" x14ac:dyDescent="0.25">
      <c r="A13" s="37"/>
      <c r="B13" s="526" t="s">
        <v>4172</v>
      </c>
      <c r="C13" s="527"/>
      <c r="D13" s="527"/>
      <c r="E13" s="528"/>
      <c r="F13" s="538" t="s">
        <v>4171</v>
      </c>
      <c r="G13" s="527"/>
      <c r="H13" s="527"/>
      <c r="I13" s="527"/>
      <c r="J13" s="527"/>
      <c r="K13" s="527"/>
      <c r="L13" s="527"/>
      <c r="M13" s="527"/>
      <c r="N13" s="528"/>
      <c r="O13" s="46"/>
      <c r="P13" s="46"/>
      <c r="Q13">
        <f>COUNTIF(Q20:Q260,"=0")</f>
        <v>0</v>
      </c>
      <c r="R13">
        <f>COUNTIF(R20:R260,"=0")</f>
        <v>0</v>
      </c>
      <c r="S13">
        <f>COUNTIF(S20:S260,"=0")</f>
        <v>0</v>
      </c>
      <c r="T13">
        <f>COUNTIF(T20:T260,"=0")</f>
        <v>0</v>
      </c>
      <c r="U13">
        <f>COUNTIF(U20:U260,"=0")</f>
        <v>0</v>
      </c>
      <c r="W13">
        <f>COUNTIF(W20:W260,"=0")</f>
        <v>0</v>
      </c>
      <c r="X13">
        <f t="shared" ref="X13:AC13" si="3">COUNTIF(X20:X260,"=0")</f>
        <v>0</v>
      </c>
      <c r="Y13">
        <f t="shared" si="3"/>
        <v>0</v>
      </c>
      <c r="Z13">
        <f t="shared" si="3"/>
        <v>0</v>
      </c>
      <c r="AA13">
        <f t="shared" si="3"/>
        <v>0</v>
      </c>
      <c r="AB13">
        <f t="shared" si="3"/>
        <v>0</v>
      </c>
      <c r="AC13">
        <f t="shared" si="3"/>
        <v>0</v>
      </c>
    </row>
    <row r="14" spans="1:37" x14ac:dyDescent="0.25">
      <c r="A14" s="37"/>
      <c r="B14" s="526"/>
      <c r="C14" s="527"/>
      <c r="D14" s="527"/>
      <c r="E14" s="528"/>
      <c r="F14" s="526"/>
      <c r="G14" s="527"/>
      <c r="H14" s="527"/>
      <c r="I14" s="527"/>
      <c r="J14" s="527"/>
      <c r="K14" s="527"/>
      <c r="L14" s="527"/>
      <c r="M14" s="527"/>
      <c r="N14" s="528"/>
      <c r="O14" s="46"/>
      <c r="P14" s="46"/>
      <c r="Q14" s="47">
        <f t="shared" ref="Q14:AF14" si="4">Q15+Q16</f>
        <v>714927.08333333384</v>
      </c>
      <c r="R14" s="47">
        <f t="shared" si="4"/>
        <v>714927.08333333384</v>
      </c>
      <c r="S14" s="47">
        <f t="shared" si="4"/>
        <v>714927.08333333384</v>
      </c>
      <c r="T14" s="47">
        <f t="shared" si="4"/>
        <v>2353.75</v>
      </c>
      <c r="U14" s="47">
        <f t="shared" si="4"/>
        <v>2353.75</v>
      </c>
      <c r="V14" s="47"/>
      <c r="W14" s="47">
        <f t="shared" si="4"/>
        <v>2353.75</v>
      </c>
      <c r="X14" s="47">
        <f t="shared" si="4"/>
        <v>2353.75</v>
      </c>
      <c r="Y14" s="47">
        <f t="shared" si="4"/>
        <v>2353.75</v>
      </c>
      <c r="Z14" s="47">
        <f t="shared" si="4"/>
        <v>2353.75</v>
      </c>
      <c r="AA14" s="47">
        <f t="shared" si="4"/>
        <v>2353.75</v>
      </c>
      <c r="AB14" s="47">
        <f t="shared" si="4"/>
        <v>2353.75</v>
      </c>
      <c r="AC14" s="47">
        <f t="shared" si="4"/>
        <v>28245</v>
      </c>
      <c r="AD14" s="47">
        <f t="shared" si="4"/>
        <v>-8550880</v>
      </c>
      <c r="AE14" s="47">
        <f t="shared" si="4"/>
        <v>0</v>
      </c>
      <c r="AF14" s="47">
        <f t="shared" si="4"/>
        <v>0</v>
      </c>
      <c r="AG14" s="48" t="s">
        <v>3582</v>
      </c>
    </row>
    <row r="15" spans="1:37" x14ac:dyDescent="0.25">
      <c r="A15" s="37"/>
      <c r="B15" s="526" t="s">
        <v>4173</v>
      </c>
      <c r="C15" s="527"/>
      <c r="D15" s="527"/>
      <c r="E15" s="528"/>
      <c r="O15" s="46"/>
      <c r="P15" s="46"/>
      <c r="Q15" s="49">
        <f>SUMIF(Q20:Q687,"&gt;0")</f>
        <v>714927.08333333384</v>
      </c>
      <c r="R15" s="49">
        <f>SUMIF(R20:R687,"&gt;0")</f>
        <v>714927.08333333384</v>
      </c>
      <c r="S15" s="49">
        <f>SUMIF(S20:S687,"&gt;0")</f>
        <v>714927.08333333384</v>
      </c>
      <c r="T15" s="49">
        <f>SUMIF(T20:T687,"&gt;0")</f>
        <v>2353.75</v>
      </c>
      <c r="U15" s="49">
        <f>SUMIF(U20:U687,"&gt;0")</f>
        <v>2353.75</v>
      </c>
      <c r="V15" s="49"/>
      <c r="W15" s="49">
        <f>SUMIF(W20:W687,"&gt;0")</f>
        <v>2353.75</v>
      </c>
      <c r="X15" s="49">
        <f t="shared" ref="X15:AE15" si="5">SUMIF(X20:X687,"&gt;0")</f>
        <v>2353.75</v>
      </c>
      <c r="Y15" s="49">
        <f t="shared" si="5"/>
        <v>2353.75</v>
      </c>
      <c r="Z15" s="49">
        <f t="shared" si="5"/>
        <v>2353.75</v>
      </c>
      <c r="AA15" s="49">
        <f t="shared" si="5"/>
        <v>2353.75</v>
      </c>
      <c r="AB15" s="49">
        <f t="shared" si="5"/>
        <v>2353.75</v>
      </c>
      <c r="AC15" s="49">
        <f t="shared" si="5"/>
        <v>28245</v>
      </c>
      <c r="AD15" s="49">
        <f t="shared" si="5"/>
        <v>0</v>
      </c>
      <c r="AE15" s="49">
        <f t="shared" si="5"/>
        <v>0</v>
      </c>
      <c r="AF15" s="49">
        <f>SUMIF(AF159:AF687,"&gt;0")</f>
        <v>0</v>
      </c>
      <c r="AG15" s="48" t="s">
        <v>3562</v>
      </c>
    </row>
    <row r="16" spans="1:37" x14ac:dyDescent="0.25">
      <c r="A16" s="37"/>
      <c r="B16" s="526"/>
      <c r="C16" s="527"/>
      <c r="D16" s="527"/>
      <c r="E16" s="528"/>
      <c r="F16" s="526"/>
      <c r="G16" s="527"/>
      <c r="H16" s="527"/>
      <c r="I16" s="527"/>
      <c r="J16" s="527"/>
      <c r="K16" s="527"/>
      <c r="L16" s="527"/>
      <c r="M16" s="527"/>
      <c r="N16" s="528"/>
      <c r="O16" s="46"/>
      <c r="P16" s="46"/>
      <c r="Q16" s="49">
        <f>SUMIF(Q20:Q687,"&lt;0")</f>
        <v>0</v>
      </c>
      <c r="R16" s="49">
        <f>SUMIF(R20:R687,"&lt;0")</f>
        <v>0</v>
      </c>
      <c r="S16" s="49">
        <f>SUMIF(S20:S687,"&lt;0")</f>
        <v>0</v>
      </c>
      <c r="T16" s="49">
        <f>SUMIF(T20:T687,"&lt;0")</f>
        <v>0</v>
      </c>
      <c r="U16" s="49">
        <f>SUMIF(U20:U687,"&lt;0")</f>
        <v>0</v>
      </c>
      <c r="V16" s="49"/>
      <c r="W16" s="49">
        <f>SUMIF(W20:W687,"&lt;0")</f>
        <v>0</v>
      </c>
      <c r="X16" s="49">
        <f t="shared" ref="X16:AE16" si="6">SUMIF(X20:X687,"&lt;0")</f>
        <v>0</v>
      </c>
      <c r="Y16" s="49">
        <f t="shared" si="6"/>
        <v>0</v>
      </c>
      <c r="Z16" s="49">
        <f t="shared" si="6"/>
        <v>0</v>
      </c>
      <c r="AA16" s="49">
        <f t="shared" si="6"/>
        <v>0</v>
      </c>
      <c r="AB16" s="49">
        <f t="shared" si="6"/>
        <v>0</v>
      </c>
      <c r="AC16" s="49">
        <f t="shared" si="6"/>
        <v>0</v>
      </c>
      <c r="AD16" s="49">
        <f t="shared" si="6"/>
        <v>-8550880</v>
      </c>
      <c r="AE16" s="49">
        <f t="shared" si="6"/>
        <v>0</v>
      </c>
      <c r="AF16" s="49">
        <f>SUMIF(AF159:AF687,"&lt;0")</f>
        <v>0</v>
      </c>
      <c r="AG16" s="48" t="s">
        <v>3563</v>
      </c>
    </row>
    <row r="17" spans="1:48" x14ac:dyDescent="0.25">
      <c r="A17" s="37">
        <f>COUNTIF(D20:D757,"&gt;0")</f>
        <v>0</v>
      </c>
      <c r="B17" s="526"/>
      <c r="C17" s="527"/>
      <c r="D17" s="527"/>
      <c r="E17" s="528"/>
      <c r="F17" s="526"/>
      <c r="G17" s="527"/>
      <c r="H17" s="527"/>
      <c r="I17" s="527"/>
      <c r="J17" s="527"/>
      <c r="K17" s="527"/>
      <c r="L17" s="527"/>
      <c r="M17" s="527"/>
      <c r="N17" s="528"/>
      <c r="O17" s="46"/>
      <c r="P17" s="46"/>
      <c r="Q17" s="530"/>
      <c r="R17" s="530"/>
      <c r="S17" s="530"/>
      <c r="T17" s="530"/>
      <c r="U17" s="530"/>
      <c r="V17" s="530"/>
      <c r="W17" s="530"/>
      <c r="X17" s="530"/>
      <c r="Y17" s="530"/>
      <c r="Z17" s="530"/>
      <c r="AA17" s="530"/>
      <c r="AB17" s="530"/>
      <c r="AC17" s="530"/>
    </row>
    <row r="18" spans="1:48" ht="15.75" thickBot="1" x14ac:dyDescent="0.3">
      <c r="A18" t="s">
        <v>3584</v>
      </c>
      <c r="G18" s="52">
        <f>SUM(G20:G687)</f>
        <v>0</v>
      </c>
      <c r="I18" s="52"/>
      <c r="Q18" s="548"/>
      <c r="R18" s="548"/>
      <c r="S18" s="548"/>
      <c r="T18" s="548"/>
      <c r="U18" s="548"/>
      <c r="V18" s="53"/>
      <c r="W18" s="288" t="s">
        <v>4158</v>
      </c>
      <c r="X18" s="549" t="s">
        <v>4159</v>
      </c>
      <c r="Y18" s="550"/>
      <c r="Z18" s="550"/>
      <c r="AA18" s="550"/>
      <c r="AB18" s="550"/>
      <c r="AC18" s="550"/>
      <c r="AE18" s="52">
        <f>SUM(AE20:AE687)</f>
        <v>0</v>
      </c>
      <c r="AJ18" s="53"/>
      <c r="AK18" s="53"/>
      <c r="AL18" s="53"/>
      <c r="AM18" s="53"/>
      <c r="AN18" s="53"/>
      <c r="AO18" s="53"/>
      <c r="AP18" s="53"/>
      <c r="AQ18" s="53"/>
      <c r="AR18" s="53"/>
      <c r="AS18" s="53"/>
      <c r="AT18" s="53"/>
      <c r="AU18" s="53"/>
      <c r="AV18" s="54"/>
    </row>
    <row r="19" spans="1:48"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31</v>
      </c>
      <c r="W19" s="287" t="s">
        <v>32</v>
      </c>
      <c r="X19" s="287" t="s">
        <v>33</v>
      </c>
      <c r="Y19" s="287" t="s">
        <v>34</v>
      </c>
      <c r="Z19" s="287" t="s">
        <v>35</v>
      </c>
      <c r="AA19" s="287" t="s">
        <v>36</v>
      </c>
      <c r="AB19" s="287" t="s">
        <v>37</v>
      </c>
      <c r="AC19" s="62" t="s">
        <v>4157</v>
      </c>
      <c r="AD19" s="62" t="s">
        <v>3604</v>
      </c>
      <c r="AE19" s="302" t="s">
        <v>3605</v>
      </c>
      <c r="AF19" s="302" t="s">
        <v>3605</v>
      </c>
      <c r="AG19" s="302" t="s">
        <v>4704</v>
      </c>
      <c r="AH19" s="302" t="s">
        <v>4705</v>
      </c>
      <c r="AI19" s="302" t="s">
        <v>4706</v>
      </c>
      <c r="AJ19" s="302" t="s">
        <v>4707</v>
      </c>
    </row>
    <row r="20" spans="1:48" ht="15.75" thickTop="1" x14ac:dyDescent="0.25">
      <c r="A20" t="str">
        <f>$B$3</f>
        <v>PPG</v>
      </c>
      <c r="B20" s="75">
        <v>44027</v>
      </c>
      <c r="C20" s="74">
        <v>3023520</v>
      </c>
      <c r="D20" t="str">
        <f>VLOOKUP(C20,Schools!A:B,2,0)</f>
        <v>Akiva School</v>
      </c>
      <c r="E20" t="str">
        <f>VLOOKUP(C20,Schools!$A:$Z,3,0)</f>
        <v>M</v>
      </c>
      <c r="F20" s="76">
        <v>1345</v>
      </c>
      <c r="G20" s="74" t="s">
        <v>3620</v>
      </c>
      <c r="H20" s="74"/>
      <c r="I20" t="str">
        <f>O20&amp;"/"&amp;P20</f>
        <v>11334/543965</v>
      </c>
      <c r="J20">
        <f>VLOOKUP(C20,Schools!$A:$Z,9,0)</f>
        <v>400125</v>
      </c>
      <c r="K20" s="74" t="s">
        <v>72</v>
      </c>
      <c r="L20" s="74" t="s">
        <v>3842</v>
      </c>
      <c r="M20" s="74" t="s">
        <v>4016</v>
      </c>
      <c r="N20" s="77" t="str">
        <f>VLOOKUP(C20,Schools!A:D,4,0)</f>
        <v>Primary</v>
      </c>
      <c r="O20" s="77">
        <f t="shared" ref="O20:O51" si="7">VLOOKUP(N20,$AJ$1:$AK$5,2,0)</f>
        <v>11334</v>
      </c>
      <c r="P20" s="77">
        <f>IF(E20="M",543965,516500)</f>
        <v>543965</v>
      </c>
      <c r="Q20" s="78">
        <v>112.08333333333333</v>
      </c>
      <c r="R20" s="78">
        <v>112.08333333333333</v>
      </c>
      <c r="S20" s="78">
        <f>F20/12</f>
        <v>112.08333333333333</v>
      </c>
      <c r="T20" s="78"/>
      <c r="U20" s="78"/>
      <c r="V20" s="78"/>
      <c r="W20" s="78"/>
      <c r="X20" s="78"/>
      <c r="Y20" s="78"/>
      <c r="Z20" s="78"/>
      <c r="AA20" s="78"/>
      <c r="AB20" s="78"/>
      <c r="AC20" s="51"/>
      <c r="AD20" s="51">
        <f t="shared" ref="AD20:AD51" si="8">AC20-F20</f>
        <v>-1345</v>
      </c>
      <c r="AG20" s="51">
        <f>SUM(Q20:S20)</f>
        <v>336.25</v>
      </c>
      <c r="AH20" s="51">
        <f>SUM(Q20:V20)</f>
        <v>336.25</v>
      </c>
      <c r="AI20" s="51">
        <f>SUM(Q20:Y20)</f>
        <v>336.25</v>
      </c>
      <c r="AJ20" s="51">
        <f>SUM(Q20:AB20)</f>
        <v>336.25</v>
      </c>
      <c r="AK20"/>
      <c r="AL20"/>
      <c r="AM20"/>
      <c r="AN20"/>
      <c r="AO20"/>
      <c r="AP20"/>
      <c r="AQ20"/>
      <c r="AR20"/>
      <c r="AS20"/>
      <c r="AT20"/>
      <c r="AU20"/>
    </row>
    <row r="21" spans="1:48" x14ac:dyDescent="0.25">
      <c r="A21" t="str">
        <f t="shared" ref="A21:A71" si="9">$B$3</f>
        <v>PPG</v>
      </c>
      <c r="B21" s="75">
        <v>44027</v>
      </c>
      <c r="C21" s="74">
        <v>3023300</v>
      </c>
      <c r="D21" t="str">
        <f>VLOOKUP(C21,Schools!A:B,2,0)</f>
        <v>All Saints' CE Primary School NW2</v>
      </c>
      <c r="E21" t="str">
        <f>VLOOKUP(C21,Schools!$A:$Z,3,0)</f>
        <v>M</v>
      </c>
      <c r="F21" s="76">
        <v>118360</v>
      </c>
      <c r="G21" s="74" t="s">
        <v>3620</v>
      </c>
      <c r="H21" s="74"/>
      <c r="I21" t="str">
        <f t="shared" ref="I21:I71" si="10">O21&amp;"/"&amp;P21</f>
        <v>11334/543965</v>
      </c>
      <c r="J21">
        <f>VLOOKUP(C21,Schools!$A:$Z,9,0)</f>
        <v>400069</v>
      </c>
      <c r="K21" s="74" t="s">
        <v>72</v>
      </c>
      <c r="L21" s="74" t="s">
        <v>3842</v>
      </c>
      <c r="M21" s="74" t="s">
        <v>4016</v>
      </c>
      <c r="N21" s="77" t="str">
        <f>VLOOKUP(C21,Schools!A:D,4,0)</f>
        <v>Primary</v>
      </c>
      <c r="O21" s="77">
        <f t="shared" si="7"/>
        <v>11334</v>
      </c>
      <c r="P21" s="77">
        <f t="shared" ref="P21:P71" si="11">IF(E21="M",543965,516500)</f>
        <v>543965</v>
      </c>
      <c r="Q21" s="78">
        <v>9863.3333333333339</v>
      </c>
      <c r="R21" s="78">
        <v>9863.3333333333339</v>
      </c>
      <c r="S21" s="78">
        <f t="shared" ref="S21:S84" si="12">F21/12</f>
        <v>9863.3333333333339</v>
      </c>
      <c r="T21" s="78"/>
      <c r="U21" s="78"/>
      <c r="V21" s="78"/>
      <c r="W21" s="78"/>
      <c r="X21" s="78"/>
      <c r="Y21" s="78"/>
      <c r="Z21" s="78"/>
      <c r="AA21" s="78"/>
      <c r="AB21" s="78"/>
      <c r="AC21" s="51"/>
      <c r="AD21" s="51">
        <f t="shared" si="8"/>
        <v>-118360</v>
      </c>
      <c r="AG21" s="51">
        <f t="shared" ref="AG21:AG84" si="13">SUM(Q21:S21)</f>
        <v>29590</v>
      </c>
      <c r="AH21" s="51">
        <f t="shared" ref="AH21:AH84" si="14">SUM(Q21:V21)</f>
        <v>29590</v>
      </c>
      <c r="AI21" s="51">
        <f t="shared" ref="AI21:AI84" si="15">SUM(Q21:Y21)</f>
        <v>29590</v>
      </c>
      <c r="AJ21" s="51">
        <f t="shared" ref="AJ21:AJ84" si="16">SUM(Q21:AB21)</f>
        <v>29590</v>
      </c>
      <c r="AK21"/>
      <c r="AL21"/>
      <c r="AM21"/>
      <c r="AN21"/>
      <c r="AO21"/>
      <c r="AP21"/>
      <c r="AQ21"/>
      <c r="AR21"/>
      <c r="AS21"/>
      <c r="AT21"/>
      <c r="AU21"/>
    </row>
    <row r="22" spans="1:48" x14ac:dyDescent="0.25">
      <c r="A22" t="str">
        <f t="shared" si="9"/>
        <v>PPG</v>
      </c>
      <c r="B22" s="75">
        <v>44027</v>
      </c>
      <c r="C22" s="74">
        <v>3023317</v>
      </c>
      <c r="D22" t="str">
        <f>VLOOKUP(C22,Schools!A:B,2,0)</f>
        <v>All Saints' CE Primary School, N20</v>
      </c>
      <c r="E22" t="str">
        <f>VLOOKUP(C22,Schools!$A:$Z,3,0)</f>
        <v>M</v>
      </c>
      <c r="F22" s="76">
        <v>67250</v>
      </c>
      <c r="G22" s="74" t="s">
        <v>3620</v>
      </c>
      <c r="H22" s="74"/>
      <c r="I22" t="str">
        <f t="shared" si="10"/>
        <v>11334/543965</v>
      </c>
      <c r="J22">
        <f>VLOOKUP(C22,Schools!$A:$Z,9,0)</f>
        <v>400015</v>
      </c>
      <c r="K22" s="74" t="s">
        <v>72</v>
      </c>
      <c r="L22" s="74" t="s">
        <v>3842</v>
      </c>
      <c r="M22" s="74" t="s">
        <v>4016</v>
      </c>
      <c r="N22" s="77" t="str">
        <f>VLOOKUP(C22,Schools!A:D,4,0)</f>
        <v>Primary</v>
      </c>
      <c r="O22" s="77">
        <f t="shared" si="7"/>
        <v>11334</v>
      </c>
      <c r="P22" s="77">
        <f t="shared" si="11"/>
        <v>543965</v>
      </c>
      <c r="Q22" s="78">
        <v>5604.166666666667</v>
      </c>
      <c r="R22" s="78">
        <v>5604.166666666667</v>
      </c>
      <c r="S22" s="78">
        <f t="shared" si="12"/>
        <v>5604.166666666667</v>
      </c>
      <c r="T22" s="78"/>
      <c r="U22" s="78"/>
      <c r="V22" s="78"/>
      <c r="W22" s="78"/>
      <c r="X22" s="78"/>
      <c r="Y22" s="78"/>
      <c r="Z22" s="78"/>
      <c r="AA22" s="78"/>
      <c r="AB22" s="78"/>
      <c r="AC22" s="51"/>
      <c r="AD22" s="51">
        <f t="shared" si="8"/>
        <v>-67250</v>
      </c>
      <c r="AG22" s="51">
        <f t="shared" si="13"/>
        <v>16812.5</v>
      </c>
      <c r="AH22" s="51">
        <f t="shared" si="14"/>
        <v>16812.5</v>
      </c>
      <c r="AI22" s="51">
        <f t="shared" si="15"/>
        <v>16812.5</v>
      </c>
      <c r="AJ22" s="51">
        <f t="shared" si="16"/>
        <v>16812.5</v>
      </c>
      <c r="AK22"/>
      <c r="AL22"/>
      <c r="AM22"/>
      <c r="AN22"/>
      <c r="AO22"/>
      <c r="AP22"/>
      <c r="AQ22"/>
      <c r="AR22"/>
      <c r="AS22"/>
      <c r="AT22"/>
      <c r="AU22"/>
    </row>
    <row r="23" spans="1:48" x14ac:dyDescent="0.25">
      <c r="A23" t="str">
        <f t="shared" si="9"/>
        <v>PPG</v>
      </c>
      <c r="B23" s="75">
        <v>44027</v>
      </c>
      <c r="C23" s="74">
        <v>3023500</v>
      </c>
      <c r="D23" t="str">
        <f>VLOOKUP(C23,Schools!A:B,2,0)</f>
        <v>Annunciation Catholic Infant School</v>
      </c>
      <c r="E23" t="str">
        <f>VLOOKUP(C23,Schools!$A:$Z,3,0)</f>
        <v>M</v>
      </c>
      <c r="F23" s="76">
        <v>29590</v>
      </c>
      <c r="G23" s="74" t="s">
        <v>3620</v>
      </c>
      <c r="H23" s="74"/>
      <c r="I23" t="str">
        <f t="shared" si="10"/>
        <v>11334/543965</v>
      </c>
      <c r="J23">
        <f>VLOOKUP(C23,Schools!$A:$Z,9,0)</f>
        <v>400023</v>
      </c>
      <c r="K23" s="74" t="s">
        <v>72</v>
      </c>
      <c r="L23" s="74" t="s">
        <v>3842</v>
      </c>
      <c r="M23" s="74" t="s">
        <v>4016</v>
      </c>
      <c r="N23" s="77" t="str">
        <f>VLOOKUP(C23,Schools!A:D,4,0)</f>
        <v>Primary</v>
      </c>
      <c r="O23" s="77">
        <f t="shared" si="7"/>
        <v>11334</v>
      </c>
      <c r="P23" s="77">
        <f t="shared" si="11"/>
        <v>543965</v>
      </c>
      <c r="Q23" s="78">
        <v>2465.8333333333335</v>
      </c>
      <c r="R23" s="78">
        <v>2465.8333333333335</v>
      </c>
      <c r="S23" s="78">
        <f t="shared" si="12"/>
        <v>2465.8333333333335</v>
      </c>
      <c r="T23" s="78"/>
      <c r="U23" s="78"/>
      <c r="V23" s="78"/>
      <c r="W23" s="78"/>
      <c r="X23" s="78"/>
      <c r="Y23" s="78"/>
      <c r="Z23" s="78"/>
      <c r="AA23" s="78"/>
      <c r="AB23" s="78"/>
      <c r="AC23" s="51"/>
      <c r="AD23" s="51">
        <f t="shared" si="8"/>
        <v>-29590</v>
      </c>
      <c r="AG23" s="51">
        <f t="shared" si="13"/>
        <v>7397.5</v>
      </c>
      <c r="AH23" s="51">
        <f t="shared" si="14"/>
        <v>7397.5</v>
      </c>
      <c r="AI23" s="51">
        <f t="shared" si="15"/>
        <v>7397.5</v>
      </c>
      <c r="AJ23" s="51">
        <f t="shared" si="16"/>
        <v>7397.5</v>
      </c>
      <c r="AK23"/>
      <c r="AL23"/>
      <c r="AM23"/>
      <c r="AN23"/>
      <c r="AO23"/>
      <c r="AP23"/>
      <c r="AQ23"/>
      <c r="AR23"/>
      <c r="AS23"/>
      <c r="AT23"/>
      <c r="AU23"/>
    </row>
    <row r="24" spans="1:48" x14ac:dyDescent="0.25">
      <c r="A24" t="str">
        <f t="shared" si="9"/>
        <v>PPG</v>
      </c>
      <c r="B24" s="75">
        <v>44027</v>
      </c>
      <c r="C24" s="74">
        <v>3023514</v>
      </c>
      <c r="D24" t="str">
        <f>VLOOKUP(C24,Schools!A:B,2,0)</f>
        <v>Annunciation Catholic Junior School</v>
      </c>
      <c r="E24" t="str">
        <f>VLOOKUP(C24,Schools!$A:$Z,3,0)</f>
        <v>M</v>
      </c>
      <c r="F24" s="76">
        <v>75320</v>
      </c>
      <c r="G24" s="74" t="s">
        <v>3620</v>
      </c>
      <c r="H24" s="74"/>
      <c r="I24" t="str">
        <f t="shared" si="10"/>
        <v>11334/543965</v>
      </c>
      <c r="J24">
        <f>VLOOKUP(C24,Schools!$A:$Z,9,0)</f>
        <v>400107</v>
      </c>
      <c r="K24" s="74" t="s">
        <v>72</v>
      </c>
      <c r="L24" s="74" t="s">
        <v>3842</v>
      </c>
      <c r="M24" s="74" t="s">
        <v>4016</v>
      </c>
      <c r="N24" s="77" t="str">
        <f>VLOOKUP(C24,Schools!A:D,4,0)</f>
        <v>Primary</v>
      </c>
      <c r="O24" s="77">
        <f t="shared" si="7"/>
        <v>11334</v>
      </c>
      <c r="P24" s="77">
        <f t="shared" si="11"/>
        <v>543965</v>
      </c>
      <c r="Q24" s="78">
        <v>6276.666666666667</v>
      </c>
      <c r="R24" s="78">
        <v>6276.666666666667</v>
      </c>
      <c r="S24" s="78">
        <f t="shared" si="12"/>
        <v>6276.666666666667</v>
      </c>
      <c r="T24" s="78"/>
      <c r="U24" s="78"/>
      <c r="V24" s="78"/>
      <c r="W24" s="78"/>
      <c r="X24" s="78"/>
      <c r="Y24" s="78"/>
      <c r="Z24" s="78"/>
      <c r="AA24" s="78"/>
      <c r="AB24" s="78"/>
      <c r="AC24" s="51"/>
      <c r="AD24" s="51">
        <f t="shared" si="8"/>
        <v>-75320</v>
      </c>
      <c r="AG24" s="51">
        <f t="shared" si="13"/>
        <v>18830</v>
      </c>
      <c r="AH24" s="51">
        <f t="shared" si="14"/>
        <v>18830</v>
      </c>
      <c r="AI24" s="51">
        <f t="shared" si="15"/>
        <v>18830</v>
      </c>
      <c r="AJ24" s="51">
        <f t="shared" si="16"/>
        <v>18830</v>
      </c>
      <c r="AK24"/>
      <c r="AL24"/>
      <c r="AM24"/>
      <c r="AN24"/>
      <c r="AO24"/>
      <c r="AP24"/>
      <c r="AQ24"/>
      <c r="AR24"/>
      <c r="AS24"/>
      <c r="AT24"/>
      <c r="AU24"/>
    </row>
    <row r="25" spans="1:48" x14ac:dyDescent="0.25">
      <c r="A25" t="str">
        <f t="shared" si="9"/>
        <v>PPG</v>
      </c>
      <c r="B25" s="75">
        <v>44027</v>
      </c>
      <c r="C25" s="74">
        <v>3022002</v>
      </c>
      <c r="D25" t="str">
        <f>VLOOKUP(C25,Schools!A:B,2,0)</f>
        <v>Barnfield School</v>
      </c>
      <c r="E25" t="str">
        <f>VLOOKUP(C25,Schools!$A:$Z,3,0)</f>
        <v>M</v>
      </c>
      <c r="F25" s="76">
        <v>176195</v>
      </c>
      <c r="G25" s="74" t="s">
        <v>3620</v>
      </c>
      <c r="H25" s="74"/>
      <c r="I25" t="str">
        <f t="shared" si="10"/>
        <v>11334/543965</v>
      </c>
      <c r="J25">
        <f>VLOOKUP(C25,Schools!$A:$Z,9,0)</f>
        <v>400005</v>
      </c>
      <c r="K25" s="74" t="s">
        <v>72</v>
      </c>
      <c r="L25" s="74" t="s">
        <v>3842</v>
      </c>
      <c r="M25" s="74" t="s">
        <v>4016</v>
      </c>
      <c r="N25" s="77" t="str">
        <f>VLOOKUP(C25,Schools!A:D,4,0)</f>
        <v>Primary</v>
      </c>
      <c r="O25" s="77">
        <f t="shared" si="7"/>
        <v>11334</v>
      </c>
      <c r="P25" s="77">
        <f t="shared" si="11"/>
        <v>543965</v>
      </c>
      <c r="Q25" s="78">
        <v>14682.916666666666</v>
      </c>
      <c r="R25" s="78">
        <v>14682.916666666666</v>
      </c>
      <c r="S25" s="78">
        <f t="shared" si="12"/>
        <v>14682.916666666666</v>
      </c>
      <c r="T25" s="78"/>
      <c r="U25" s="78"/>
      <c r="V25" s="78"/>
      <c r="W25" s="78"/>
      <c r="X25" s="78"/>
      <c r="Y25" s="78"/>
      <c r="Z25" s="78"/>
      <c r="AA25" s="78"/>
      <c r="AB25" s="78"/>
      <c r="AC25" s="51"/>
      <c r="AD25" s="51">
        <f t="shared" si="8"/>
        <v>-176195</v>
      </c>
      <c r="AG25" s="51">
        <f t="shared" si="13"/>
        <v>44048.75</v>
      </c>
      <c r="AH25" s="51">
        <f t="shared" si="14"/>
        <v>44048.75</v>
      </c>
      <c r="AI25" s="51">
        <f t="shared" si="15"/>
        <v>44048.75</v>
      </c>
      <c r="AJ25" s="51">
        <f t="shared" si="16"/>
        <v>44048.75</v>
      </c>
      <c r="AK25"/>
      <c r="AL25"/>
      <c r="AM25"/>
      <c r="AN25"/>
      <c r="AO25"/>
      <c r="AP25"/>
      <c r="AQ25"/>
      <c r="AR25"/>
      <c r="AS25"/>
      <c r="AT25"/>
      <c r="AU25"/>
    </row>
    <row r="26" spans="1:48" x14ac:dyDescent="0.25">
      <c r="A26" t="str">
        <f t="shared" si="9"/>
        <v>PPG</v>
      </c>
      <c r="B26" s="75">
        <v>44027</v>
      </c>
      <c r="C26" s="74">
        <v>3022079</v>
      </c>
      <c r="D26" t="str">
        <f>VLOOKUP(C26,Schools!A:B,2,0)</f>
        <v>Beis Yaakov</v>
      </c>
      <c r="E26" t="str">
        <f>VLOOKUP(C26,Schools!$A:$Z,3,0)</f>
        <v>M</v>
      </c>
      <c r="F26" s="76">
        <v>44385</v>
      </c>
      <c r="G26" s="74" t="s">
        <v>3620</v>
      </c>
      <c r="H26" s="74"/>
      <c r="I26" t="str">
        <f t="shared" si="10"/>
        <v>11334/543965</v>
      </c>
      <c r="J26">
        <f>VLOOKUP(C26,Schools!$A:$Z,9,0)</f>
        <v>400070</v>
      </c>
      <c r="K26" s="74" t="s">
        <v>72</v>
      </c>
      <c r="L26" s="74" t="s">
        <v>3842</v>
      </c>
      <c r="M26" s="74" t="s">
        <v>4016</v>
      </c>
      <c r="N26" s="77" t="str">
        <f>VLOOKUP(C26,Schools!A:D,4,0)</f>
        <v>Primary</v>
      </c>
      <c r="O26" s="77">
        <f t="shared" si="7"/>
        <v>11334</v>
      </c>
      <c r="P26" s="77">
        <f t="shared" si="11"/>
        <v>543965</v>
      </c>
      <c r="Q26" s="78">
        <v>3698.75</v>
      </c>
      <c r="R26" s="78">
        <v>3698.75</v>
      </c>
      <c r="S26" s="78">
        <f t="shared" si="12"/>
        <v>3698.75</v>
      </c>
      <c r="T26" s="78"/>
      <c r="U26" s="78"/>
      <c r="V26" s="78"/>
      <c r="W26" s="78"/>
      <c r="X26" s="78"/>
      <c r="Y26" s="78"/>
      <c r="Z26" s="78"/>
      <c r="AA26" s="78"/>
      <c r="AB26" s="78"/>
      <c r="AC26" s="51"/>
      <c r="AD26" s="51">
        <f t="shared" si="8"/>
        <v>-44385</v>
      </c>
      <c r="AG26" s="51">
        <f t="shared" si="13"/>
        <v>11096.25</v>
      </c>
      <c r="AH26" s="51">
        <f t="shared" si="14"/>
        <v>11096.25</v>
      </c>
      <c r="AI26" s="51">
        <f t="shared" si="15"/>
        <v>11096.25</v>
      </c>
      <c r="AJ26" s="51">
        <f t="shared" si="16"/>
        <v>11096.25</v>
      </c>
      <c r="AK26"/>
      <c r="AL26"/>
      <c r="AM26"/>
      <c r="AN26"/>
      <c r="AO26"/>
      <c r="AP26"/>
      <c r="AQ26"/>
      <c r="AR26"/>
      <c r="AS26"/>
      <c r="AT26"/>
      <c r="AU26"/>
    </row>
    <row r="27" spans="1:48" x14ac:dyDescent="0.25">
      <c r="A27" t="str">
        <f t="shared" si="9"/>
        <v>PPG</v>
      </c>
      <c r="B27" s="75">
        <v>44027</v>
      </c>
      <c r="C27" s="74">
        <v>3023524</v>
      </c>
      <c r="D27" t="str">
        <f>VLOOKUP(C27,Schools!A:B,2,0)</f>
        <v>Beit Shvidler Primary School</v>
      </c>
      <c r="E27" t="str">
        <f>VLOOKUP(C27,Schools!$A:$Z,3,0)</f>
        <v>M</v>
      </c>
      <c r="F27" s="76">
        <v>16140</v>
      </c>
      <c r="G27" s="74" t="s">
        <v>3620</v>
      </c>
      <c r="H27" s="74"/>
      <c r="I27" t="str">
        <f t="shared" si="10"/>
        <v>11334/543965</v>
      </c>
      <c r="J27">
        <f>VLOOKUP(C27,Schools!$A:$Z,9,0)</f>
        <v>400150</v>
      </c>
      <c r="K27" s="74" t="s">
        <v>72</v>
      </c>
      <c r="L27" s="74" t="s">
        <v>3842</v>
      </c>
      <c r="M27" s="74" t="s">
        <v>4016</v>
      </c>
      <c r="N27" s="77" t="str">
        <f>VLOOKUP(C27,Schools!A:D,4,0)</f>
        <v>Primary</v>
      </c>
      <c r="O27" s="77">
        <f t="shared" si="7"/>
        <v>11334</v>
      </c>
      <c r="P27" s="77">
        <f t="shared" si="11"/>
        <v>543965</v>
      </c>
      <c r="Q27" s="78">
        <v>1345</v>
      </c>
      <c r="R27" s="78">
        <v>1345</v>
      </c>
      <c r="S27" s="78">
        <f t="shared" si="12"/>
        <v>1345</v>
      </c>
      <c r="T27" s="78"/>
      <c r="U27" s="78"/>
      <c r="V27" s="78"/>
      <c r="W27" s="78"/>
      <c r="X27" s="78"/>
      <c r="Y27" s="78"/>
      <c r="Z27" s="78"/>
      <c r="AA27" s="78"/>
      <c r="AB27" s="78"/>
      <c r="AC27" s="51"/>
      <c r="AD27" s="51">
        <f t="shared" si="8"/>
        <v>-16140</v>
      </c>
      <c r="AG27" s="51">
        <f t="shared" si="13"/>
        <v>4035</v>
      </c>
      <c r="AH27" s="51">
        <f t="shared" si="14"/>
        <v>4035</v>
      </c>
      <c r="AI27" s="51">
        <f t="shared" si="15"/>
        <v>4035</v>
      </c>
      <c r="AJ27" s="51">
        <f t="shared" si="16"/>
        <v>4035</v>
      </c>
      <c r="AK27"/>
      <c r="AL27"/>
      <c r="AM27"/>
      <c r="AN27"/>
      <c r="AO27"/>
      <c r="AP27"/>
      <c r="AQ27"/>
      <c r="AR27"/>
      <c r="AS27"/>
      <c r="AT27"/>
      <c r="AU27"/>
    </row>
    <row r="28" spans="1:48" x14ac:dyDescent="0.25">
      <c r="A28" t="str">
        <f t="shared" si="9"/>
        <v>PPG</v>
      </c>
      <c r="B28" s="75">
        <v>44027</v>
      </c>
      <c r="C28" s="74">
        <v>3022003</v>
      </c>
      <c r="D28" t="str">
        <f>VLOOKUP(C28,Schools!A:B,2,0)</f>
        <v>Bell Lane Primary School</v>
      </c>
      <c r="E28" t="str">
        <f>VLOOKUP(C28,Schools!$A:$Z,3,0)</f>
        <v>M</v>
      </c>
      <c r="F28" s="76">
        <v>211165</v>
      </c>
      <c r="G28" s="74" t="s">
        <v>3620</v>
      </c>
      <c r="H28" s="74"/>
      <c r="I28" t="str">
        <f t="shared" si="10"/>
        <v>11334/543965</v>
      </c>
      <c r="J28">
        <f>VLOOKUP(C28,Schools!$A:$Z,9,0)</f>
        <v>400051</v>
      </c>
      <c r="K28" s="74" t="s">
        <v>72</v>
      </c>
      <c r="L28" s="74" t="s">
        <v>3842</v>
      </c>
      <c r="M28" s="74" t="s">
        <v>4016</v>
      </c>
      <c r="N28" s="77" t="str">
        <f>VLOOKUP(C28,Schools!A:D,4,0)</f>
        <v>Primary</v>
      </c>
      <c r="O28" s="77">
        <f t="shared" si="7"/>
        <v>11334</v>
      </c>
      <c r="P28" s="77">
        <f t="shared" si="11"/>
        <v>543965</v>
      </c>
      <c r="Q28" s="78">
        <v>17597.083333333332</v>
      </c>
      <c r="R28" s="78">
        <v>17597.083333333332</v>
      </c>
      <c r="S28" s="78">
        <f t="shared" si="12"/>
        <v>17597.083333333332</v>
      </c>
      <c r="T28" s="78"/>
      <c r="U28" s="78"/>
      <c r="V28" s="78"/>
      <c r="W28" s="78"/>
      <c r="X28" s="78"/>
      <c r="Y28" s="78"/>
      <c r="Z28" s="78"/>
      <c r="AA28" s="78"/>
      <c r="AB28" s="78"/>
      <c r="AC28" s="51"/>
      <c r="AD28" s="51">
        <f t="shared" si="8"/>
        <v>-211165</v>
      </c>
      <c r="AG28" s="51">
        <f t="shared" si="13"/>
        <v>52791.25</v>
      </c>
      <c r="AH28" s="51">
        <f t="shared" si="14"/>
        <v>52791.25</v>
      </c>
      <c r="AI28" s="51">
        <f t="shared" si="15"/>
        <v>52791.25</v>
      </c>
      <c r="AJ28" s="51">
        <f t="shared" si="16"/>
        <v>52791.25</v>
      </c>
      <c r="AK28"/>
      <c r="AL28"/>
      <c r="AM28"/>
      <c r="AN28"/>
      <c r="AO28"/>
      <c r="AP28"/>
      <c r="AQ28"/>
      <c r="AR28"/>
      <c r="AS28"/>
      <c r="AT28"/>
      <c r="AU28"/>
    </row>
    <row r="29" spans="1:48" x14ac:dyDescent="0.25">
      <c r="A29" t="str">
        <f t="shared" si="9"/>
        <v>PPG</v>
      </c>
      <c r="B29" s="75">
        <v>44027</v>
      </c>
      <c r="C29" s="74">
        <v>3023511</v>
      </c>
      <c r="D29" t="str">
        <f>VLOOKUP(C29,Schools!A:B,2,0)</f>
        <v>Blessed Dominic School</v>
      </c>
      <c r="E29" t="str">
        <f>VLOOKUP(C29,Schools!$A:$Z,3,0)</f>
        <v>M</v>
      </c>
      <c r="F29" s="76">
        <v>142570</v>
      </c>
      <c r="G29" s="74" t="s">
        <v>3620</v>
      </c>
      <c r="H29" s="74"/>
      <c r="I29" t="str">
        <f t="shared" si="10"/>
        <v>11334/543965</v>
      </c>
      <c r="J29">
        <f>VLOOKUP(C29,Schools!$A:$Z,9,0)</f>
        <v>400024</v>
      </c>
      <c r="K29" s="74" t="s">
        <v>72</v>
      </c>
      <c r="L29" s="74" t="s">
        <v>3842</v>
      </c>
      <c r="M29" s="74" t="s">
        <v>4016</v>
      </c>
      <c r="N29" s="77" t="str">
        <f>VLOOKUP(C29,Schools!A:D,4,0)</f>
        <v>Primary</v>
      </c>
      <c r="O29" s="77">
        <f t="shared" si="7"/>
        <v>11334</v>
      </c>
      <c r="P29" s="77">
        <f t="shared" si="11"/>
        <v>543965</v>
      </c>
      <c r="Q29" s="78">
        <v>11880.833333333334</v>
      </c>
      <c r="R29" s="78">
        <v>11880.833333333334</v>
      </c>
      <c r="S29" s="78">
        <f t="shared" si="12"/>
        <v>11880.833333333334</v>
      </c>
      <c r="T29" s="78"/>
      <c r="U29" s="78"/>
      <c r="V29" s="78"/>
      <c r="W29" s="78"/>
      <c r="X29" s="78"/>
      <c r="Y29" s="78"/>
      <c r="Z29" s="78"/>
      <c r="AA29" s="78"/>
      <c r="AB29" s="78"/>
      <c r="AC29" s="51"/>
      <c r="AD29" s="51">
        <f t="shared" si="8"/>
        <v>-142570</v>
      </c>
      <c r="AG29" s="51">
        <f t="shared" si="13"/>
        <v>35642.5</v>
      </c>
      <c r="AH29" s="51">
        <f t="shared" si="14"/>
        <v>35642.5</v>
      </c>
      <c r="AI29" s="51">
        <f t="shared" si="15"/>
        <v>35642.5</v>
      </c>
      <c r="AJ29" s="51">
        <f t="shared" si="16"/>
        <v>35642.5</v>
      </c>
      <c r="AK29"/>
      <c r="AL29"/>
      <c r="AM29"/>
      <c r="AN29"/>
      <c r="AO29"/>
      <c r="AP29"/>
      <c r="AQ29"/>
      <c r="AR29"/>
      <c r="AS29"/>
      <c r="AT29"/>
      <c r="AU29"/>
    </row>
    <row r="30" spans="1:48" x14ac:dyDescent="0.25">
      <c r="A30" t="str">
        <f t="shared" si="9"/>
        <v>PPG</v>
      </c>
      <c r="B30" s="75">
        <v>44027</v>
      </c>
      <c r="C30" s="74">
        <v>3022008</v>
      </c>
      <c r="D30" t="str">
        <f>VLOOKUP(C30,Schools!A:B,2,0)</f>
        <v>Brookland Infant  &amp; Nursery School</v>
      </c>
      <c r="E30" t="str">
        <f>VLOOKUP(C30,Schools!$A:$Z,3,0)</f>
        <v>M</v>
      </c>
      <c r="F30" s="76">
        <v>53800</v>
      </c>
      <c r="G30" s="74" t="s">
        <v>3620</v>
      </c>
      <c r="H30" s="74"/>
      <c r="I30" t="str">
        <f t="shared" si="10"/>
        <v>11334/543965</v>
      </c>
      <c r="J30">
        <f>VLOOKUP(C30,Schools!$A:$Z,9,0)</f>
        <v>400057</v>
      </c>
      <c r="K30" s="74" t="s">
        <v>72</v>
      </c>
      <c r="L30" s="74" t="s">
        <v>3842</v>
      </c>
      <c r="M30" s="74" t="s">
        <v>4016</v>
      </c>
      <c r="N30" s="77" t="str">
        <f>VLOOKUP(C30,Schools!A:D,4,0)</f>
        <v>Primary</v>
      </c>
      <c r="O30" s="77">
        <f t="shared" si="7"/>
        <v>11334</v>
      </c>
      <c r="P30" s="77">
        <f t="shared" si="11"/>
        <v>543965</v>
      </c>
      <c r="Q30" s="78">
        <v>4483.333333333333</v>
      </c>
      <c r="R30" s="78">
        <v>4483.333333333333</v>
      </c>
      <c r="S30" s="78">
        <f t="shared" si="12"/>
        <v>4483.333333333333</v>
      </c>
      <c r="T30" s="78"/>
      <c r="U30" s="78"/>
      <c r="V30" s="78"/>
      <c r="W30" s="78"/>
      <c r="X30" s="78"/>
      <c r="Y30" s="78"/>
      <c r="Z30" s="78"/>
      <c r="AA30" s="78"/>
      <c r="AB30" s="78"/>
      <c r="AC30" s="51"/>
      <c r="AD30" s="51">
        <f t="shared" si="8"/>
        <v>-53800</v>
      </c>
      <c r="AG30" s="51">
        <f t="shared" si="13"/>
        <v>13450</v>
      </c>
      <c r="AH30" s="51">
        <f t="shared" si="14"/>
        <v>13450</v>
      </c>
      <c r="AI30" s="51">
        <f t="shared" si="15"/>
        <v>13450</v>
      </c>
      <c r="AJ30" s="51">
        <f t="shared" si="16"/>
        <v>13450</v>
      </c>
      <c r="AK30"/>
      <c r="AL30"/>
      <c r="AM30"/>
      <c r="AN30"/>
      <c r="AO30"/>
      <c r="AP30"/>
      <c r="AQ30"/>
      <c r="AR30"/>
      <c r="AS30"/>
      <c r="AT30"/>
      <c r="AU30"/>
    </row>
    <row r="31" spans="1:48" x14ac:dyDescent="0.25">
      <c r="A31" t="str">
        <f t="shared" si="9"/>
        <v>PPG</v>
      </c>
      <c r="B31" s="75">
        <v>44027</v>
      </c>
      <c r="C31" s="74">
        <v>3022007</v>
      </c>
      <c r="D31" t="str">
        <f>VLOOKUP(C31,Schools!A:B,2,0)</f>
        <v>Brookland Junior School</v>
      </c>
      <c r="E31" t="str">
        <f>VLOOKUP(C31,Schools!$A:$Z,3,0)</f>
        <v>M</v>
      </c>
      <c r="F31" s="76">
        <v>99530</v>
      </c>
      <c r="G31" s="74" t="s">
        <v>3620</v>
      </c>
      <c r="H31" s="74"/>
      <c r="I31" t="str">
        <f t="shared" si="10"/>
        <v>11334/543965</v>
      </c>
      <c r="J31">
        <f>VLOOKUP(C31,Schools!$A:$Z,9,0)</f>
        <v>400040</v>
      </c>
      <c r="K31" s="74" t="s">
        <v>72</v>
      </c>
      <c r="L31" s="74" t="s">
        <v>3842</v>
      </c>
      <c r="M31" s="74" t="s">
        <v>4016</v>
      </c>
      <c r="N31" s="77" t="str">
        <f>VLOOKUP(C31,Schools!A:D,4,0)</f>
        <v>Primary</v>
      </c>
      <c r="O31" s="77">
        <f t="shared" si="7"/>
        <v>11334</v>
      </c>
      <c r="P31" s="77">
        <f t="shared" si="11"/>
        <v>543965</v>
      </c>
      <c r="Q31" s="78">
        <v>8294.1666666666661</v>
      </c>
      <c r="R31" s="78">
        <v>8294.1666666666661</v>
      </c>
      <c r="S31" s="78">
        <f t="shared" si="12"/>
        <v>8294.1666666666661</v>
      </c>
      <c r="T31" s="78"/>
      <c r="U31" s="78"/>
      <c r="V31" s="78"/>
      <c r="W31" s="78"/>
      <c r="X31" s="78"/>
      <c r="Y31" s="78"/>
      <c r="Z31" s="78"/>
      <c r="AA31" s="78"/>
      <c r="AB31" s="78"/>
      <c r="AC31" s="51"/>
      <c r="AD31" s="51">
        <f t="shared" si="8"/>
        <v>-99530</v>
      </c>
      <c r="AG31" s="51">
        <f t="shared" si="13"/>
        <v>24882.5</v>
      </c>
      <c r="AH31" s="51">
        <f t="shared" si="14"/>
        <v>24882.5</v>
      </c>
      <c r="AI31" s="51">
        <f t="shared" si="15"/>
        <v>24882.5</v>
      </c>
      <c r="AJ31" s="51">
        <f t="shared" si="16"/>
        <v>24882.5</v>
      </c>
      <c r="AK31"/>
      <c r="AL31"/>
      <c r="AM31"/>
      <c r="AN31"/>
      <c r="AO31"/>
      <c r="AP31"/>
      <c r="AQ31"/>
      <c r="AR31"/>
      <c r="AS31"/>
      <c r="AT31"/>
      <c r="AU31"/>
    </row>
    <row r="32" spans="1:48" x14ac:dyDescent="0.25">
      <c r="A32" t="str">
        <f t="shared" si="9"/>
        <v>PPG</v>
      </c>
      <c r="B32" s="75">
        <v>44027</v>
      </c>
      <c r="C32" s="74">
        <v>3022009</v>
      </c>
      <c r="D32" t="str">
        <f>VLOOKUP(C32,Schools!A:B,2,0)</f>
        <v>Brunswick Park Primary &amp; Nursery School</v>
      </c>
      <c r="E32" t="str">
        <f>VLOOKUP(C32,Schools!$A:$Z,3,0)</f>
        <v>M</v>
      </c>
      <c r="F32" s="76">
        <v>111635</v>
      </c>
      <c r="G32" s="74" t="s">
        <v>3620</v>
      </c>
      <c r="H32" s="74"/>
      <c r="I32" t="str">
        <f t="shared" si="10"/>
        <v>11334/543965</v>
      </c>
      <c r="J32">
        <f>VLOOKUP(C32,Schools!$A:$Z,9,0)</f>
        <v>400061</v>
      </c>
      <c r="K32" s="74" t="s">
        <v>72</v>
      </c>
      <c r="L32" s="74" t="s">
        <v>3842</v>
      </c>
      <c r="M32" s="74" t="s">
        <v>4016</v>
      </c>
      <c r="N32" s="77" t="str">
        <f>VLOOKUP(C32,Schools!A:D,4,0)</f>
        <v>Primary</v>
      </c>
      <c r="O32" s="77">
        <f t="shared" si="7"/>
        <v>11334</v>
      </c>
      <c r="P32" s="77">
        <f t="shared" si="11"/>
        <v>543965</v>
      </c>
      <c r="Q32" s="78">
        <v>9302.9166666666661</v>
      </c>
      <c r="R32" s="78">
        <v>9302.9166666666661</v>
      </c>
      <c r="S32" s="78">
        <f t="shared" si="12"/>
        <v>9302.9166666666661</v>
      </c>
      <c r="T32" s="78"/>
      <c r="U32" s="78"/>
      <c r="V32" s="78"/>
      <c r="W32" s="78"/>
      <c r="X32" s="78"/>
      <c r="Y32" s="78"/>
      <c r="Z32" s="78"/>
      <c r="AA32" s="78"/>
      <c r="AB32" s="78"/>
      <c r="AC32" s="51"/>
      <c r="AD32" s="51">
        <f t="shared" si="8"/>
        <v>-111635</v>
      </c>
      <c r="AG32" s="51">
        <f t="shared" si="13"/>
        <v>27908.75</v>
      </c>
      <c r="AH32" s="51">
        <f t="shared" si="14"/>
        <v>27908.75</v>
      </c>
      <c r="AI32" s="51">
        <f t="shared" si="15"/>
        <v>27908.75</v>
      </c>
      <c r="AJ32" s="51">
        <f t="shared" si="16"/>
        <v>27908.75</v>
      </c>
      <c r="AK32"/>
      <c r="AL32"/>
      <c r="AM32"/>
      <c r="AN32"/>
      <c r="AO32"/>
      <c r="AP32"/>
      <c r="AQ32"/>
      <c r="AR32"/>
      <c r="AS32"/>
      <c r="AT32"/>
      <c r="AU32"/>
    </row>
    <row r="33" spans="1:47" x14ac:dyDescent="0.25">
      <c r="A33" t="str">
        <f t="shared" si="9"/>
        <v>PPG</v>
      </c>
      <c r="B33" s="75">
        <v>44027</v>
      </c>
      <c r="C33" s="74">
        <v>3022067</v>
      </c>
      <c r="D33" t="str">
        <f>VLOOKUP(C33,Schools!A:B,2,0)</f>
        <v>Chalgrove Primary School</v>
      </c>
      <c r="E33" t="str">
        <f>VLOOKUP(C33,Schools!$A:$Z,3,0)</f>
        <v>M</v>
      </c>
      <c r="F33" s="76">
        <v>71285</v>
      </c>
      <c r="G33" s="74" t="s">
        <v>3620</v>
      </c>
      <c r="H33" s="74"/>
      <c r="I33" t="str">
        <f t="shared" si="10"/>
        <v>11334/543965</v>
      </c>
      <c r="J33">
        <f>VLOOKUP(C33,Schools!$A:$Z,9,0)</f>
        <v>400065</v>
      </c>
      <c r="K33" s="74" t="s">
        <v>72</v>
      </c>
      <c r="L33" s="74" t="s">
        <v>3842</v>
      </c>
      <c r="M33" s="74" t="s">
        <v>4016</v>
      </c>
      <c r="N33" s="77" t="str">
        <f>VLOOKUP(C33,Schools!A:D,4,0)</f>
        <v>Primary</v>
      </c>
      <c r="O33" s="77">
        <f t="shared" si="7"/>
        <v>11334</v>
      </c>
      <c r="P33" s="77">
        <f t="shared" si="11"/>
        <v>543965</v>
      </c>
      <c r="Q33" s="78">
        <v>5940.416666666667</v>
      </c>
      <c r="R33" s="78">
        <v>5940.416666666667</v>
      </c>
      <c r="S33" s="78">
        <f t="shared" si="12"/>
        <v>5940.416666666667</v>
      </c>
      <c r="T33" s="78"/>
      <c r="U33" s="78"/>
      <c r="V33" s="78"/>
      <c r="W33" s="78"/>
      <c r="X33" s="78"/>
      <c r="Y33" s="78"/>
      <c r="Z33" s="78"/>
      <c r="AA33" s="78"/>
      <c r="AB33" s="78"/>
      <c r="AC33" s="51"/>
      <c r="AD33" s="51">
        <f t="shared" si="8"/>
        <v>-71285</v>
      </c>
      <c r="AG33" s="51">
        <f t="shared" si="13"/>
        <v>17821.25</v>
      </c>
      <c r="AH33" s="51">
        <f t="shared" si="14"/>
        <v>17821.25</v>
      </c>
      <c r="AI33" s="51">
        <f t="shared" si="15"/>
        <v>17821.25</v>
      </c>
      <c r="AJ33" s="51">
        <f t="shared" si="16"/>
        <v>17821.25</v>
      </c>
      <c r="AK33"/>
      <c r="AL33"/>
      <c r="AM33"/>
      <c r="AN33"/>
      <c r="AO33"/>
      <c r="AP33"/>
      <c r="AQ33"/>
      <c r="AR33"/>
      <c r="AS33"/>
      <c r="AT33"/>
      <c r="AU33"/>
    </row>
    <row r="34" spans="1:47" x14ac:dyDescent="0.25">
      <c r="A34" t="str">
        <f t="shared" si="9"/>
        <v>PPG</v>
      </c>
      <c r="B34" s="75">
        <v>44027</v>
      </c>
      <c r="C34" s="74">
        <v>3023302</v>
      </c>
      <c r="D34" t="str">
        <f>VLOOKUP(C34,Schools!A:B,2,0)</f>
        <v>Christ Church CE Primary School</v>
      </c>
      <c r="E34" t="str">
        <f>VLOOKUP(C34,Schools!$A:$Z,3,0)</f>
        <v>M</v>
      </c>
      <c r="F34" s="76">
        <v>24210</v>
      </c>
      <c r="G34" s="74" t="s">
        <v>3620</v>
      </c>
      <c r="H34" s="74"/>
      <c r="I34" t="str">
        <f t="shared" si="10"/>
        <v>11334/543965</v>
      </c>
      <c r="J34">
        <f>VLOOKUP(C34,Schools!$A:$Z,9,0)</f>
        <v>400039</v>
      </c>
      <c r="K34" s="74" t="s">
        <v>72</v>
      </c>
      <c r="L34" s="74" t="s">
        <v>3842</v>
      </c>
      <c r="M34" s="74" t="s">
        <v>4016</v>
      </c>
      <c r="N34" s="77" t="str">
        <f>VLOOKUP(C34,Schools!A:D,4,0)</f>
        <v>Primary</v>
      </c>
      <c r="O34" s="77">
        <f t="shared" si="7"/>
        <v>11334</v>
      </c>
      <c r="P34" s="77">
        <f t="shared" si="11"/>
        <v>543965</v>
      </c>
      <c r="Q34" s="78">
        <v>2017.5</v>
      </c>
      <c r="R34" s="78">
        <v>2017.5</v>
      </c>
      <c r="S34" s="78">
        <f t="shared" si="12"/>
        <v>2017.5</v>
      </c>
      <c r="T34" s="78"/>
      <c r="U34" s="78"/>
      <c r="V34" s="78"/>
      <c r="W34" s="78"/>
      <c r="X34" s="78"/>
      <c r="Y34" s="78"/>
      <c r="Z34" s="78"/>
      <c r="AA34" s="78"/>
      <c r="AB34" s="78"/>
      <c r="AC34" s="51"/>
      <c r="AD34" s="51">
        <f t="shared" si="8"/>
        <v>-24210</v>
      </c>
      <c r="AG34" s="51">
        <f t="shared" si="13"/>
        <v>6052.5</v>
      </c>
      <c r="AH34" s="51">
        <f t="shared" si="14"/>
        <v>6052.5</v>
      </c>
      <c r="AI34" s="51">
        <f t="shared" si="15"/>
        <v>6052.5</v>
      </c>
      <c r="AJ34" s="51">
        <f t="shared" si="16"/>
        <v>6052.5</v>
      </c>
      <c r="AK34"/>
      <c r="AL34"/>
      <c r="AM34"/>
      <c r="AN34"/>
      <c r="AO34"/>
      <c r="AP34"/>
      <c r="AQ34"/>
      <c r="AR34"/>
      <c r="AS34"/>
      <c r="AT34"/>
      <c r="AU34"/>
    </row>
    <row r="35" spans="1:47" x14ac:dyDescent="0.25">
      <c r="A35" t="str">
        <f t="shared" si="9"/>
        <v>PPG</v>
      </c>
      <c r="B35" s="75">
        <v>44027</v>
      </c>
      <c r="C35" s="74">
        <v>3022011</v>
      </c>
      <c r="D35" t="str">
        <f>VLOOKUP(C35,Schools!A:B,2,0)</f>
        <v>Church Hill Primary School</v>
      </c>
      <c r="E35" t="str">
        <f>VLOOKUP(C35,Schools!$A:$Z,3,0)</f>
        <v>M</v>
      </c>
      <c r="F35" s="76">
        <v>44385</v>
      </c>
      <c r="G35" s="74" t="s">
        <v>3620</v>
      </c>
      <c r="H35" s="74"/>
      <c r="I35" t="str">
        <f t="shared" si="10"/>
        <v>11334/543965</v>
      </c>
      <c r="J35">
        <f>VLOOKUP(C35,Schools!$A:$Z,9,0)</f>
        <v>400020</v>
      </c>
      <c r="K35" s="74" t="s">
        <v>72</v>
      </c>
      <c r="L35" s="74" t="s">
        <v>3842</v>
      </c>
      <c r="M35" s="74" t="s">
        <v>4016</v>
      </c>
      <c r="N35" s="77" t="str">
        <f>VLOOKUP(C35,Schools!A:D,4,0)</f>
        <v>Primary</v>
      </c>
      <c r="O35" s="77">
        <f t="shared" si="7"/>
        <v>11334</v>
      </c>
      <c r="P35" s="77">
        <f t="shared" si="11"/>
        <v>543965</v>
      </c>
      <c r="Q35" s="78">
        <v>3698.75</v>
      </c>
      <c r="R35" s="78">
        <v>3698.75</v>
      </c>
      <c r="S35" s="78">
        <f t="shared" si="12"/>
        <v>3698.75</v>
      </c>
      <c r="T35" s="78"/>
      <c r="U35" s="78"/>
      <c r="V35" s="78"/>
      <c r="W35" s="78"/>
      <c r="X35" s="78"/>
      <c r="Y35" s="78"/>
      <c r="Z35" s="78"/>
      <c r="AA35" s="78"/>
      <c r="AB35" s="78"/>
      <c r="AC35" s="51"/>
      <c r="AD35" s="51">
        <f t="shared" si="8"/>
        <v>-44385</v>
      </c>
      <c r="AG35" s="51">
        <f t="shared" si="13"/>
        <v>11096.25</v>
      </c>
      <c r="AH35" s="51">
        <f t="shared" si="14"/>
        <v>11096.25</v>
      </c>
      <c r="AI35" s="51">
        <f t="shared" si="15"/>
        <v>11096.25</v>
      </c>
      <c r="AJ35" s="51">
        <f t="shared" si="16"/>
        <v>11096.25</v>
      </c>
      <c r="AK35"/>
      <c r="AL35"/>
      <c r="AM35"/>
      <c r="AN35"/>
      <c r="AO35"/>
      <c r="AP35"/>
      <c r="AQ35"/>
      <c r="AR35"/>
      <c r="AS35"/>
      <c r="AT35"/>
      <c r="AU35"/>
    </row>
    <row r="36" spans="1:47" x14ac:dyDescent="0.25">
      <c r="A36" t="str">
        <f t="shared" si="9"/>
        <v>PPG</v>
      </c>
      <c r="B36" s="75">
        <v>44027</v>
      </c>
      <c r="C36" s="74">
        <v>3022014</v>
      </c>
      <c r="D36" t="str">
        <f>VLOOKUP(C36,Schools!A:B,2,0)</f>
        <v>Colindale School</v>
      </c>
      <c r="E36" t="str">
        <f>VLOOKUP(C36,Schools!$A:$Z,3,0)</f>
        <v>M</v>
      </c>
      <c r="F36" s="76">
        <v>256895</v>
      </c>
      <c r="G36" s="74" t="s">
        <v>3620</v>
      </c>
      <c r="H36" s="74"/>
      <c r="I36" t="str">
        <f t="shared" si="10"/>
        <v>11334/543965</v>
      </c>
      <c r="J36">
        <f>VLOOKUP(C36,Schools!$A:$Z,9,0)</f>
        <v>400050</v>
      </c>
      <c r="K36" s="74" t="s">
        <v>72</v>
      </c>
      <c r="L36" s="74" t="s">
        <v>3842</v>
      </c>
      <c r="M36" s="74" t="s">
        <v>4016</v>
      </c>
      <c r="N36" s="77" t="str">
        <f>VLOOKUP(C36,Schools!A:D,4,0)</f>
        <v>Primary</v>
      </c>
      <c r="O36" s="77">
        <f t="shared" si="7"/>
        <v>11334</v>
      </c>
      <c r="P36" s="77">
        <f t="shared" si="11"/>
        <v>543965</v>
      </c>
      <c r="Q36" s="78">
        <v>21407.916666666668</v>
      </c>
      <c r="R36" s="78">
        <v>21407.916666666668</v>
      </c>
      <c r="S36" s="78">
        <f t="shared" si="12"/>
        <v>21407.916666666668</v>
      </c>
      <c r="T36" s="78"/>
      <c r="U36" s="78"/>
      <c r="V36" s="78"/>
      <c r="W36" s="78"/>
      <c r="X36" s="78"/>
      <c r="Y36" s="78"/>
      <c r="Z36" s="78"/>
      <c r="AA36" s="78"/>
      <c r="AB36" s="78"/>
      <c r="AC36" s="51"/>
      <c r="AD36" s="51">
        <f t="shared" si="8"/>
        <v>-256895</v>
      </c>
      <c r="AG36" s="51">
        <f t="shared" si="13"/>
        <v>64223.75</v>
      </c>
      <c r="AH36" s="51">
        <f t="shared" si="14"/>
        <v>64223.75</v>
      </c>
      <c r="AI36" s="51">
        <f t="shared" si="15"/>
        <v>64223.75</v>
      </c>
      <c r="AJ36" s="51">
        <f t="shared" si="16"/>
        <v>64223.75</v>
      </c>
      <c r="AK36"/>
      <c r="AL36"/>
      <c r="AM36"/>
      <c r="AN36"/>
      <c r="AO36"/>
      <c r="AP36"/>
      <c r="AQ36"/>
      <c r="AR36"/>
      <c r="AS36"/>
      <c r="AT36"/>
      <c r="AU36"/>
    </row>
    <row r="37" spans="1:47" x14ac:dyDescent="0.25">
      <c r="A37" t="str">
        <f t="shared" si="9"/>
        <v>PPG</v>
      </c>
      <c r="B37" s="75">
        <v>44027</v>
      </c>
      <c r="C37" s="74">
        <v>3022015</v>
      </c>
      <c r="D37" t="str">
        <f>VLOOKUP(C37,Schools!A:B,2,0)</f>
        <v>Coppetts Wood</v>
      </c>
      <c r="E37" t="str">
        <f>VLOOKUP(C37,Schools!$A:$Z,3,0)</f>
        <v>M</v>
      </c>
      <c r="F37" s="76">
        <v>103565</v>
      </c>
      <c r="G37" s="74" t="s">
        <v>3620</v>
      </c>
      <c r="H37" s="74"/>
      <c r="I37" t="str">
        <f t="shared" si="10"/>
        <v>11334/543965</v>
      </c>
      <c r="J37">
        <f>VLOOKUP(C37,Schools!$A:$Z,9,0)</f>
        <v>400059</v>
      </c>
      <c r="K37" s="74" t="s">
        <v>72</v>
      </c>
      <c r="L37" s="74" t="s">
        <v>3842</v>
      </c>
      <c r="M37" s="74" t="s">
        <v>4016</v>
      </c>
      <c r="N37" s="77" t="str">
        <f>VLOOKUP(C37,Schools!A:D,4,0)</f>
        <v>Primary</v>
      </c>
      <c r="O37" s="77">
        <f t="shared" si="7"/>
        <v>11334</v>
      </c>
      <c r="P37" s="77">
        <f t="shared" si="11"/>
        <v>543965</v>
      </c>
      <c r="Q37" s="78">
        <v>8630.4166666666661</v>
      </c>
      <c r="R37" s="78">
        <v>8630.4166666666661</v>
      </c>
      <c r="S37" s="78">
        <f t="shared" si="12"/>
        <v>8630.4166666666661</v>
      </c>
      <c r="T37" s="78"/>
      <c r="U37" s="78"/>
      <c r="V37" s="78"/>
      <c r="W37" s="78"/>
      <c r="X37" s="78"/>
      <c r="Y37" s="78"/>
      <c r="Z37" s="78"/>
      <c r="AA37" s="78"/>
      <c r="AB37" s="78"/>
      <c r="AC37" s="51"/>
      <c r="AD37" s="51">
        <f t="shared" si="8"/>
        <v>-103565</v>
      </c>
      <c r="AG37" s="51">
        <f t="shared" si="13"/>
        <v>25891.25</v>
      </c>
      <c r="AH37" s="51">
        <f t="shared" si="14"/>
        <v>25891.25</v>
      </c>
      <c r="AI37" s="51">
        <f t="shared" si="15"/>
        <v>25891.25</v>
      </c>
      <c r="AJ37" s="51">
        <f t="shared" si="16"/>
        <v>25891.25</v>
      </c>
      <c r="AK37"/>
      <c r="AL37"/>
      <c r="AM37"/>
      <c r="AN37"/>
      <c r="AO37"/>
      <c r="AP37"/>
      <c r="AQ37"/>
      <c r="AR37"/>
      <c r="AS37"/>
      <c r="AT37"/>
      <c r="AU37"/>
    </row>
    <row r="38" spans="1:47" x14ac:dyDescent="0.25">
      <c r="A38" t="str">
        <f t="shared" si="9"/>
        <v>PPG</v>
      </c>
      <c r="B38" s="75">
        <v>44027</v>
      </c>
      <c r="C38" s="74">
        <v>3022016</v>
      </c>
      <c r="D38" t="str">
        <f>VLOOKUP(C38,Schools!A:B,2,0)</f>
        <v>Courtland School</v>
      </c>
      <c r="E38" t="str">
        <f>VLOOKUP(C38,Schools!$A:$Z,3,0)</f>
        <v>M</v>
      </c>
      <c r="F38" s="76">
        <v>28245</v>
      </c>
      <c r="G38" s="74" t="s">
        <v>3620</v>
      </c>
      <c r="H38" s="74"/>
      <c r="I38" t="str">
        <f t="shared" si="10"/>
        <v>11334/543965</v>
      </c>
      <c r="J38">
        <f>VLOOKUP(C38,Schools!$A:$Z,9,0)</f>
        <v>400049</v>
      </c>
      <c r="K38" s="74" t="s">
        <v>72</v>
      </c>
      <c r="L38" s="74" t="s">
        <v>3842</v>
      </c>
      <c r="M38" s="74" t="s">
        <v>4016</v>
      </c>
      <c r="N38" s="77" t="str">
        <f>VLOOKUP(C38,Schools!A:D,4,0)</f>
        <v>Primary</v>
      </c>
      <c r="O38" s="77">
        <f t="shared" si="7"/>
        <v>11334</v>
      </c>
      <c r="P38" s="77">
        <f t="shared" si="11"/>
        <v>543965</v>
      </c>
      <c r="Q38" s="78">
        <v>2353.75</v>
      </c>
      <c r="R38" s="78">
        <v>2353.75</v>
      </c>
      <c r="S38" s="78">
        <f t="shared" si="12"/>
        <v>2353.75</v>
      </c>
      <c r="T38" s="78">
        <f t="shared" ref="T38:AB38" si="17">$F$38/12</f>
        <v>2353.75</v>
      </c>
      <c r="U38" s="78">
        <f t="shared" si="17"/>
        <v>2353.75</v>
      </c>
      <c r="V38" s="78">
        <f t="shared" si="17"/>
        <v>2353.75</v>
      </c>
      <c r="W38" s="78">
        <f t="shared" si="17"/>
        <v>2353.75</v>
      </c>
      <c r="X38" s="78">
        <f t="shared" si="17"/>
        <v>2353.75</v>
      </c>
      <c r="Y38" s="78">
        <f t="shared" si="17"/>
        <v>2353.75</v>
      </c>
      <c r="Z38" s="78">
        <f t="shared" si="17"/>
        <v>2353.75</v>
      </c>
      <c r="AA38" s="78">
        <f t="shared" si="17"/>
        <v>2353.75</v>
      </c>
      <c r="AB38" s="78">
        <f t="shared" si="17"/>
        <v>2353.75</v>
      </c>
      <c r="AC38" s="51">
        <f>SUM(Q38:AB38)</f>
        <v>28245</v>
      </c>
      <c r="AD38" s="51">
        <f t="shared" si="8"/>
        <v>0</v>
      </c>
      <c r="AG38" s="51">
        <f t="shared" si="13"/>
        <v>7061.25</v>
      </c>
      <c r="AH38" s="51">
        <f t="shared" si="14"/>
        <v>14122.5</v>
      </c>
      <c r="AI38" s="51">
        <f t="shared" si="15"/>
        <v>21183.75</v>
      </c>
      <c r="AJ38" s="51">
        <f t="shared" si="16"/>
        <v>28245</v>
      </c>
      <c r="AK38"/>
      <c r="AL38"/>
      <c r="AM38"/>
      <c r="AN38"/>
      <c r="AO38"/>
      <c r="AP38"/>
      <c r="AQ38"/>
      <c r="AR38"/>
      <c r="AS38"/>
      <c r="AT38"/>
      <c r="AU38"/>
    </row>
    <row r="39" spans="1:47" x14ac:dyDescent="0.25">
      <c r="A39" t="str">
        <f t="shared" si="9"/>
        <v>PPG</v>
      </c>
      <c r="B39" s="75">
        <v>44027</v>
      </c>
      <c r="C39" s="74">
        <v>3022017</v>
      </c>
      <c r="D39" t="str">
        <f>VLOOKUP(C39,Schools!A:B,2,0)</f>
        <v>Cromer Road Primary School</v>
      </c>
      <c r="E39" t="str">
        <f>VLOOKUP(C39,Schools!$A:$Z,3,0)</f>
        <v>M</v>
      </c>
      <c r="F39" s="76">
        <v>145260</v>
      </c>
      <c r="G39" s="74" t="s">
        <v>3620</v>
      </c>
      <c r="H39" s="74"/>
      <c r="I39" t="str">
        <f t="shared" si="10"/>
        <v>11334/543965</v>
      </c>
      <c r="J39">
        <f>VLOOKUP(C39,Schools!$A:$Z,9,0)</f>
        <v>400080</v>
      </c>
      <c r="K39" s="74" t="s">
        <v>72</v>
      </c>
      <c r="L39" s="74" t="s">
        <v>3842</v>
      </c>
      <c r="M39" s="74" t="s">
        <v>4016</v>
      </c>
      <c r="N39" s="77" t="str">
        <f>VLOOKUP(C39,Schools!A:D,4,0)</f>
        <v>Primary</v>
      </c>
      <c r="O39" s="77">
        <f t="shared" si="7"/>
        <v>11334</v>
      </c>
      <c r="P39" s="77">
        <f t="shared" si="11"/>
        <v>543965</v>
      </c>
      <c r="Q39" s="78">
        <v>12105</v>
      </c>
      <c r="R39" s="78">
        <v>12105</v>
      </c>
      <c r="S39" s="78">
        <f t="shared" si="12"/>
        <v>12105</v>
      </c>
      <c r="T39" s="78"/>
      <c r="U39" s="78"/>
      <c r="V39" s="78"/>
      <c r="W39" s="78"/>
      <c r="X39" s="78"/>
      <c r="Y39" s="78"/>
      <c r="Z39" s="78"/>
      <c r="AA39" s="78"/>
      <c r="AB39" s="78"/>
      <c r="AC39" s="51"/>
      <c r="AD39" s="51">
        <f t="shared" si="8"/>
        <v>-145260</v>
      </c>
      <c r="AG39" s="51">
        <f t="shared" si="13"/>
        <v>36315</v>
      </c>
      <c r="AH39" s="51">
        <f t="shared" si="14"/>
        <v>36315</v>
      </c>
      <c r="AI39" s="51">
        <f t="shared" si="15"/>
        <v>36315</v>
      </c>
      <c r="AJ39" s="51">
        <f t="shared" si="16"/>
        <v>36315</v>
      </c>
      <c r="AK39"/>
      <c r="AL39"/>
      <c r="AM39"/>
      <c r="AN39"/>
      <c r="AO39"/>
      <c r="AP39"/>
      <c r="AQ39"/>
      <c r="AR39"/>
      <c r="AS39"/>
      <c r="AT39"/>
      <c r="AU39"/>
    </row>
    <row r="40" spans="1:47" x14ac:dyDescent="0.25">
      <c r="A40" t="str">
        <f t="shared" si="9"/>
        <v>PPG</v>
      </c>
      <c r="B40" s="75">
        <v>44027</v>
      </c>
      <c r="C40" s="74">
        <v>3022073</v>
      </c>
      <c r="D40" t="str">
        <f>VLOOKUP(C40,Schools!A:B,2,0)</f>
        <v>Danegrove JMI School</v>
      </c>
      <c r="E40" t="str">
        <f>VLOOKUP(C40,Schools!$A:$Z,3,0)</f>
        <v>M</v>
      </c>
      <c r="F40" s="76">
        <v>231340</v>
      </c>
      <c r="G40" s="74" t="s">
        <v>3620</v>
      </c>
      <c r="H40" s="74"/>
      <c r="I40" t="str">
        <f t="shared" si="10"/>
        <v>11334/543965</v>
      </c>
      <c r="J40">
        <f>VLOOKUP(C40,Schools!$A:$Z,9,0)</f>
        <v>400105</v>
      </c>
      <c r="K40" s="74" t="s">
        <v>72</v>
      </c>
      <c r="L40" s="74" t="s">
        <v>3842</v>
      </c>
      <c r="M40" s="74" t="s">
        <v>4016</v>
      </c>
      <c r="N40" s="77" t="str">
        <f>VLOOKUP(C40,Schools!A:D,4,0)</f>
        <v>Primary</v>
      </c>
      <c r="O40" s="77">
        <f t="shared" si="7"/>
        <v>11334</v>
      </c>
      <c r="P40" s="77">
        <f t="shared" si="11"/>
        <v>543965</v>
      </c>
      <c r="Q40" s="78">
        <v>19278.333333333332</v>
      </c>
      <c r="R40" s="78">
        <v>19278.333333333332</v>
      </c>
      <c r="S40" s="78">
        <f t="shared" si="12"/>
        <v>19278.333333333332</v>
      </c>
      <c r="T40" s="78"/>
      <c r="U40" s="78"/>
      <c r="V40" s="78"/>
      <c r="W40" s="78"/>
      <c r="X40" s="78"/>
      <c r="Y40" s="78"/>
      <c r="Z40" s="78"/>
      <c r="AA40" s="78"/>
      <c r="AB40" s="78"/>
      <c r="AC40" s="51"/>
      <c r="AD40" s="51">
        <f t="shared" si="8"/>
        <v>-231340</v>
      </c>
      <c r="AG40" s="51">
        <f t="shared" si="13"/>
        <v>57835</v>
      </c>
      <c r="AH40" s="51">
        <f t="shared" si="14"/>
        <v>57835</v>
      </c>
      <c r="AI40" s="51">
        <f t="shared" si="15"/>
        <v>57835</v>
      </c>
      <c r="AJ40" s="51">
        <f t="shared" si="16"/>
        <v>57835</v>
      </c>
      <c r="AK40"/>
      <c r="AL40"/>
      <c r="AM40"/>
      <c r="AN40"/>
      <c r="AO40"/>
      <c r="AP40"/>
      <c r="AQ40"/>
      <c r="AR40"/>
      <c r="AS40"/>
      <c r="AT40"/>
      <c r="AU40"/>
    </row>
    <row r="41" spans="1:47" x14ac:dyDescent="0.25">
      <c r="A41" t="str">
        <f t="shared" si="9"/>
        <v>PPG</v>
      </c>
      <c r="B41" s="75">
        <v>44027</v>
      </c>
      <c r="C41" s="74">
        <v>3022019</v>
      </c>
      <c r="D41" t="str">
        <f>VLOOKUP(C41,Schools!A:B,2,0)</f>
        <v>Deansbrook Infant School</v>
      </c>
      <c r="E41" t="str">
        <f>VLOOKUP(C41,Schools!$A:$Z,3,0)</f>
        <v>M</v>
      </c>
      <c r="F41" s="76">
        <v>67250</v>
      </c>
      <c r="G41" s="74" t="s">
        <v>3620</v>
      </c>
      <c r="H41" s="74"/>
      <c r="I41" t="str">
        <f t="shared" si="10"/>
        <v>11334/543965</v>
      </c>
      <c r="J41">
        <f>VLOOKUP(C41,Schools!$A:$Z,9,0)</f>
        <v>400036</v>
      </c>
      <c r="K41" s="74" t="s">
        <v>72</v>
      </c>
      <c r="L41" s="74" t="s">
        <v>3842</v>
      </c>
      <c r="M41" s="74" t="s">
        <v>4016</v>
      </c>
      <c r="N41" s="77" t="str">
        <f>VLOOKUP(C41,Schools!A:D,4,0)</f>
        <v>Primary</v>
      </c>
      <c r="O41" s="77">
        <f t="shared" si="7"/>
        <v>11334</v>
      </c>
      <c r="P41" s="77">
        <f t="shared" si="11"/>
        <v>543965</v>
      </c>
      <c r="Q41" s="78">
        <v>5604.166666666667</v>
      </c>
      <c r="R41" s="78">
        <v>5604.166666666667</v>
      </c>
      <c r="S41" s="78">
        <f t="shared" si="12"/>
        <v>5604.166666666667</v>
      </c>
      <c r="T41" s="78"/>
      <c r="U41" s="78"/>
      <c r="V41" s="78"/>
      <c r="W41" s="78"/>
      <c r="X41" s="78"/>
      <c r="Y41" s="78"/>
      <c r="Z41" s="78"/>
      <c r="AA41" s="78"/>
      <c r="AB41" s="78"/>
      <c r="AC41" s="51"/>
      <c r="AD41" s="51">
        <f t="shared" si="8"/>
        <v>-67250</v>
      </c>
      <c r="AG41" s="51">
        <f t="shared" si="13"/>
        <v>16812.5</v>
      </c>
      <c r="AH41" s="51">
        <f t="shared" si="14"/>
        <v>16812.5</v>
      </c>
      <c r="AI41" s="51">
        <f t="shared" si="15"/>
        <v>16812.5</v>
      </c>
      <c r="AJ41" s="51">
        <f t="shared" si="16"/>
        <v>16812.5</v>
      </c>
      <c r="AK41"/>
      <c r="AL41"/>
      <c r="AM41"/>
      <c r="AN41"/>
      <c r="AO41"/>
      <c r="AP41"/>
      <c r="AQ41"/>
      <c r="AR41"/>
      <c r="AS41"/>
      <c r="AT41"/>
      <c r="AU41"/>
    </row>
    <row r="42" spans="1:47" x14ac:dyDescent="0.25">
      <c r="A42" t="str">
        <f t="shared" si="9"/>
        <v>PPG</v>
      </c>
      <c r="B42" s="75">
        <v>44027</v>
      </c>
      <c r="C42" s="74">
        <v>3022021</v>
      </c>
      <c r="D42" t="str">
        <f>VLOOKUP(C42,Schools!A:B,2,0)</f>
        <v>Dollis Primary School</v>
      </c>
      <c r="E42" t="str">
        <f>VLOOKUP(C42,Schools!$A:$Z,3,0)</f>
        <v>M</v>
      </c>
      <c r="F42" s="76">
        <v>196370</v>
      </c>
      <c r="G42" s="74" t="s">
        <v>3620</v>
      </c>
      <c r="H42" s="74"/>
      <c r="I42" t="str">
        <f t="shared" si="10"/>
        <v>11334/543965</v>
      </c>
      <c r="J42">
        <f>VLOOKUP(C42,Schools!$A:$Z,9,0)</f>
        <v>400042</v>
      </c>
      <c r="K42" s="74" t="s">
        <v>72</v>
      </c>
      <c r="L42" s="74" t="s">
        <v>3842</v>
      </c>
      <c r="M42" s="74" t="s">
        <v>4016</v>
      </c>
      <c r="N42" s="77" t="str">
        <f>VLOOKUP(C42,Schools!A:D,4,0)</f>
        <v>Primary</v>
      </c>
      <c r="O42" s="77">
        <f t="shared" si="7"/>
        <v>11334</v>
      </c>
      <c r="P42" s="77">
        <f t="shared" si="11"/>
        <v>543965</v>
      </c>
      <c r="Q42" s="78">
        <v>16364.166666666666</v>
      </c>
      <c r="R42" s="78">
        <v>16364.166666666666</v>
      </c>
      <c r="S42" s="78">
        <f t="shared" si="12"/>
        <v>16364.166666666666</v>
      </c>
      <c r="T42" s="78"/>
      <c r="U42" s="78"/>
      <c r="V42" s="78"/>
      <c r="W42" s="78"/>
      <c r="X42" s="78"/>
      <c r="Y42" s="78"/>
      <c r="Z42" s="78"/>
      <c r="AA42" s="78"/>
      <c r="AB42" s="78"/>
      <c r="AC42" s="51"/>
      <c r="AD42" s="51">
        <f t="shared" si="8"/>
        <v>-196370</v>
      </c>
      <c r="AG42" s="51">
        <f t="shared" si="13"/>
        <v>49092.5</v>
      </c>
      <c r="AH42" s="51">
        <f t="shared" si="14"/>
        <v>49092.5</v>
      </c>
      <c r="AI42" s="51">
        <f t="shared" si="15"/>
        <v>49092.5</v>
      </c>
      <c r="AJ42" s="51">
        <f t="shared" si="16"/>
        <v>49092.5</v>
      </c>
      <c r="AK42"/>
      <c r="AL42"/>
      <c r="AM42"/>
      <c r="AN42"/>
      <c r="AO42"/>
      <c r="AP42"/>
      <c r="AQ42"/>
      <c r="AR42"/>
      <c r="AS42"/>
      <c r="AT42"/>
      <c r="AU42"/>
    </row>
    <row r="43" spans="1:47" x14ac:dyDescent="0.25">
      <c r="A43" t="str">
        <f t="shared" si="9"/>
        <v>PPG</v>
      </c>
      <c r="B43" s="75">
        <v>44027</v>
      </c>
      <c r="C43" s="74">
        <v>3022023</v>
      </c>
      <c r="D43" t="str">
        <f>VLOOKUP(C43,Schools!A:B,2,0)</f>
        <v>Edgware Primary School</v>
      </c>
      <c r="E43" t="str">
        <f>VLOOKUP(C43,Schools!$A:$Z,3,0)</f>
        <v>M</v>
      </c>
      <c r="F43" s="76">
        <v>240755</v>
      </c>
      <c r="G43" s="74" t="s">
        <v>3620</v>
      </c>
      <c r="H43" s="74"/>
      <c r="I43" t="str">
        <f t="shared" si="10"/>
        <v>11334/543965</v>
      </c>
      <c r="J43">
        <f>VLOOKUP(C43,Schools!$A:$Z,9,0)</f>
        <v>400159</v>
      </c>
      <c r="K43" s="74" t="s">
        <v>72</v>
      </c>
      <c r="L43" s="74" t="s">
        <v>3842</v>
      </c>
      <c r="M43" s="74" t="s">
        <v>4016</v>
      </c>
      <c r="N43" s="77" t="str">
        <f>VLOOKUP(C43,Schools!A:D,4,0)</f>
        <v>Primary</v>
      </c>
      <c r="O43" s="77">
        <f t="shared" si="7"/>
        <v>11334</v>
      </c>
      <c r="P43" s="77">
        <f t="shared" si="11"/>
        <v>543965</v>
      </c>
      <c r="Q43" s="78">
        <v>20062.916666666668</v>
      </c>
      <c r="R43" s="78">
        <v>20062.916666666668</v>
      </c>
      <c r="S43" s="78">
        <f t="shared" si="12"/>
        <v>20062.916666666668</v>
      </c>
      <c r="T43" s="78"/>
      <c r="U43" s="78"/>
      <c r="V43" s="78"/>
      <c r="W43" s="78"/>
      <c r="X43" s="78"/>
      <c r="Y43" s="78"/>
      <c r="Z43" s="78"/>
      <c r="AA43" s="78"/>
      <c r="AB43" s="78"/>
      <c r="AC43" s="51"/>
      <c r="AD43" s="51">
        <f t="shared" si="8"/>
        <v>-240755</v>
      </c>
      <c r="AG43" s="51">
        <f t="shared" si="13"/>
        <v>60188.75</v>
      </c>
      <c r="AH43" s="51">
        <f t="shared" si="14"/>
        <v>60188.75</v>
      </c>
      <c r="AI43" s="51">
        <f t="shared" si="15"/>
        <v>60188.75</v>
      </c>
      <c r="AJ43" s="51">
        <f t="shared" si="16"/>
        <v>60188.75</v>
      </c>
      <c r="AK43"/>
      <c r="AL43"/>
      <c r="AM43"/>
      <c r="AN43"/>
      <c r="AO43"/>
      <c r="AP43"/>
      <c r="AQ43"/>
      <c r="AR43"/>
      <c r="AS43"/>
      <c r="AT43"/>
      <c r="AU43"/>
    </row>
    <row r="44" spans="1:47" x14ac:dyDescent="0.25">
      <c r="A44" t="str">
        <f t="shared" si="9"/>
        <v>PPG</v>
      </c>
      <c r="B44" s="75">
        <v>44027</v>
      </c>
      <c r="C44" s="74">
        <v>3022024</v>
      </c>
      <c r="D44" t="str">
        <f>VLOOKUP(C44,Schools!A:B,2,0)</f>
        <v>Fairway Primary School</v>
      </c>
      <c r="E44" t="str">
        <f>VLOOKUP(C44,Schools!$A:$Z,3,0)</f>
        <v>M</v>
      </c>
      <c r="F44" s="76">
        <v>93477.5</v>
      </c>
      <c r="G44" s="74" t="s">
        <v>3620</v>
      </c>
      <c r="H44" s="74"/>
      <c r="I44" t="str">
        <f t="shared" si="10"/>
        <v>11334/543965</v>
      </c>
      <c r="J44">
        <f>VLOOKUP(C44,Schools!$A:$Z,9,0)</f>
        <v>400047</v>
      </c>
      <c r="K44" s="74" t="s">
        <v>72</v>
      </c>
      <c r="L44" s="74" t="s">
        <v>3842</v>
      </c>
      <c r="M44" s="74" t="s">
        <v>4016</v>
      </c>
      <c r="N44" s="77" t="str">
        <f>VLOOKUP(C44,Schools!A:D,4,0)</f>
        <v>Primary</v>
      </c>
      <c r="O44" s="77">
        <f t="shared" si="7"/>
        <v>11334</v>
      </c>
      <c r="P44" s="77">
        <f t="shared" si="11"/>
        <v>543965</v>
      </c>
      <c r="Q44" s="78">
        <v>7789.791666666667</v>
      </c>
      <c r="R44" s="78">
        <v>7789.791666666667</v>
      </c>
      <c r="S44" s="78">
        <f t="shared" si="12"/>
        <v>7789.791666666667</v>
      </c>
      <c r="T44" s="78"/>
      <c r="U44" s="78"/>
      <c r="V44" s="78"/>
      <c r="W44" s="78"/>
      <c r="X44" s="78"/>
      <c r="Y44" s="78"/>
      <c r="Z44" s="78"/>
      <c r="AA44" s="78"/>
      <c r="AB44" s="78"/>
      <c r="AC44" s="51"/>
      <c r="AD44" s="51">
        <f t="shared" si="8"/>
        <v>-93477.5</v>
      </c>
      <c r="AG44" s="51">
        <f t="shared" si="13"/>
        <v>23369.375</v>
      </c>
      <c r="AH44" s="51">
        <f t="shared" si="14"/>
        <v>23369.375</v>
      </c>
      <c r="AI44" s="51">
        <f t="shared" si="15"/>
        <v>23369.375</v>
      </c>
      <c r="AJ44" s="51">
        <f t="shared" si="16"/>
        <v>23369.375</v>
      </c>
      <c r="AK44"/>
      <c r="AL44"/>
      <c r="AM44"/>
      <c r="AN44"/>
      <c r="AO44"/>
      <c r="AP44"/>
      <c r="AQ44"/>
      <c r="AR44"/>
      <c r="AS44"/>
      <c r="AT44"/>
      <c r="AU44"/>
    </row>
    <row r="45" spans="1:47" x14ac:dyDescent="0.25">
      <c r="A45" t="str">
        <f t="shared" si="9"/>
        <v>PPG</v>
      </c>
      <c r="B45" s="75">
        <v>44027</v>
      </c>
      <c r="C45" s="74">
        <v>3022025</v>
      </c>
      <c r="D45" t="str">
        <f>VLOOKUP(C45,Schools!A:B,2,0)</f>
        <v>Foulds</v>
      </c>
      <c r="E45" t="str">
        <f>VLOOKUP(C45,Schools!$A:$Z,3,0)</f>
        <v>M</v>
      </c>
      <c r="F45" s="76">
        <v>8070</v>
      </c>
      <c r="G45" s="74" t="s">
        <v>3620</v>
      </c>
      <c r="H45" s="74"/>
      <c r="I45" t="str">
        <f t="shared" si="10"/>
        <v>11334/543965</v>
      </c>
      <c r="J45">
        <f>VLOOKUP(C45,Schools!$A:$Z,9,0)</f>
        <v>400001</v>
      </c>
      <c r="K45" s="74" t="s">
        <v>72</v>
      </c>
      <c r="L45" s="74" t="s">
        <v>3842</v>
      </c>
      <c r="M45" s="74" t="s">
        <v>4016</v>
      </c>
      <c r="N45" s="77" t="str">
        <f>VLOOKUP(C45,Schools!A:D,4,0)</f>
        <v>Primary</v>
      </c>
      <c r="O45" s="77">
        <f t="shared" si="7"/>
        <v>11334</v>
      </c>
      <c r="P45" s="77">
        <f t="shared" si="11"/>
        <v>543965</v>
      </c>
      <c r="Q45" s="78">
        <v>672.5</v>
      </c>
      <c r="R45" s="78">
        <v>672.5</v>
      </c>
      <c r="S45" s="78">
        <f t="shared" si="12"/>
        <v>672.5</v>
      </c>
      <c r="T45" s="78"/>
      <c r="U45" s="78"/>
      <c r="V45" s="78"/>
      <c r="W45" s="78"/>
      <c r="X45" s="78"/>
      <c r="Y45" s="78"/>
      <c r="Z45" s="78"/>
      <c r="AA45" s="78"/>
      <c r="AB45" s="78"/>
      <c r="AC45" s="51"/>
      <c r="AD45" s="51">
        <f t="shared" si="8"/>
        <v>-8070</v>
      </c>
      <c r="AG45" s="51">
        <f t="shared" si="13"/>
        <v>2017.5</v>
      </c>
      <c r="AH45" s="51">
        <f t="shared" si="14"/>
        <v>2017.5</v>
      </c>
      <c r="AI45" s="51">
        <f t="shared" si="15"/>
        <v>2017.5</v>
      </c>
      <c r="AJ45" s="51">
        <f t="shared" si="16"/>
        <v>2017.5</v>
      </c>
      <c r="AK45"/>
      <c r="AL45"/>
      <c r="AM45"/>
      <c r="AN45"/>
      <c r="AO45"/>
      <c r="AP45"/>
      <c r="AQ45"/>
      <c r="AR45"/>
      <c r="AS45"/>
      <c r="AT45"/>
      <c r="AU45"/>
    </row>
    <row r="46" spans="1:47" x14ac:dyDescent="0.25">
      <c r="A46" t="str">
        <f t="shared" si="9"/>
        <v>PPG</v>
      </c>
      <c r="B46" s="75">
        <v>44027</v>
      </c>
      <c r="C46" s="74">
        <v>3022026</v>
      </c>
      <c r="D46" t="str">
        <f>VLOOKUP(C46,Schools!A:B,2,0)</f>
        <v>Frith Manor School</v>
      </c>
      <c r="E46" t="str">
        <f>VLOOKUP(C46,Schools!$A:$Z,3,0)</f>
        <v>M</v>
      </c>
      <c r="F46" s="76">
        <v>107600</v>
      </c>
      <c r="G46" s="74" t="s">
        <v>3620</v>
      </c>
      <c r="H46" s="74"/>
      <c r="I46" t="str">
        <f t="shared" si="10"/>
        <v>11334/543965</v>
      </c>
      <c r="J46">
        <f>VLOOKUP(C46,Schools!$A:$Z,9,0)</f>
        <v>400082</v>
      </c>
      <c r="K46" s="74" t="s">
        <v>72</v>
      </c>
      <c r="L46" s="74" t="s">
        <v>3842</v>
      </c>
      <c r="M46" s="74" t="s">
        <v>4016</v>
      </c>
      <c r="N46" s="77" t="str">
        <f>VLOOKUP(C46,Schools!A:D,4,0)</f>
        <v>Primary</v>
      </c>
      <c r="O46" s="77">
        <f t="shared" si="7"/>
        <v>11334</v>
      </c>
      <c r="P46" s="77">
        <f t="shared" si="11"/>
        <v>543965</v>
      </c>
      <c r="Q46" s="78">
        <v>8966.6666666666661</v>
      </c>
      <c r="R46" s="78">
        <v>8966.6666666666661</v>
      </c>
      <c r="S46" s="78">
        <f t="shared" si="12"/>
        <v>8966.6666666666661</v>
      </c>
      <c r="T46" s="78"/>
      <c r="U46" s="78"/>
      <c r="V46" s="78"/>
      <c r="W46" s="78"/>
      <c r="X46" s="78"/>
      <c r="Y46" s="78"/>
      <c r="Z46" s="78"/>
      <c r="AA46" s="78"/>
      <c r="AB46" s="78"/>
      <c r="AC46" s="51"/>
      <c r="AD46" s="51">
        <f t="shared" si="8"/>
        <v>-107600</v>
      </c>
      <c r="AG46" s="51">
        <f t="shared" si="13"/>
        <v>26900</v>
      </c>
      <c r="AH46" s="51">
        <f t="shared" si="14"/>
        <v>26900</v>
      </c>
      <c r="AI46" s="51">
        <f t="shared" si="15"/>
        <v>26900</v>
      </c>
      <c r="AJ46" s="51">
        <f t="shared" si="16"/>
        <v>26900</v>
      </c>
      <c r="AK46"/>
      <c r="AL46"/>
      <c r="AM46"/>
      <c r="AN46"/>
      <c r="AO46"/>
      <c r="AP46"/>
      <c r="AQ46"/>
      <c r="AR46"/>
      <c r="AS46"/>
      <c r="AT46"/>
      <c r="AU46"/>
    </row>
    <row r="47" spans="1:47" x14ac:dyDescent="0.25">
      <c r="A47" t="str">
        <f t="shared" si="9"/>
        <v>PPG</v>
      </c>
      <c r="B47" s="75">
        <v>44027</v>
      </c>
      <c r="C47" s="74">
        <v>3022028</v>
      </c>
      <c r="D47" t="str">
        <f>VLOOKUP(C47,Schools!A:B,2,0)</f>
        <v>Garden Suburb Infant School</v>
      </c>
      <c r="E47" t="str">
        <f>VLOOKUP(C47,Schools!$A:$Z,3,0)</f>
        <v>M</v>
      </c>
      <c r="F47" s="76">
        <v>45730</v>
      </c>
      <c r="G47" s="74" t="s">
        <v>3620</v>
      </c>
      <c r="H47" s="74"/>
      <c r="I47" t="str">
        <f t="shared" si="10"/>
        <v>11334/543965</v>
      </c>
      <c r="J47">
        <f>VLOOKUP(C47,Schools!$A:$Z,9,0)</f>
        <v>400067</v>
      </c>
      <c r="K47" s="74" t="s">
        <v>72</v>
      </c>
      <c r="L47" s="74" t="s">
        <v>3842</v>
      </c>
      <c r="M47" s="74" t="s">
        <v>4016</v>
      </c>
      <c r="N47" s="77" t="str">
        <f>VLOOKUP(C47,Schools!A:D,4,0)</f>
        <v>Primary</v>
      </c>
      <c r="O47" s="77">
        <f t="shared" si="7"/>
        <v>11334</v>
      </c>
      <c r="P47" s="77">
        <f t="shared" si="11"/>
        <v>543965</v>
      </c>
      <c r="Q47" s="78">
        <v>3810.8333333333335</v>
      </c>
      <c r="R47" s="78">
        <v>3810.8333333333335</v>
      </c>
      <c r="S47" s="78">
        <f t="shared" si="12"/>
        <v>3810.8333333333335</v>
      </c>
      <c r="T47" s="78"/>
      <c r="U47" s="78"/>
      <c r="V47" s="78"/>
      <c r="W47" s="78"/>
      <c r="X47" s="78"/>
      <c r="Y47" s="78"/>
      <c r="Z47" s="78"/>
      <c r="AA47" s="78"/>
      <c r="AB47" s="78"/>
      <c r="AC47" s="51"/>
      <c r="AD47" s="51">
        <f t="shared" si="8"/>
        <v>-45730</v>
      </c>
      <c r="AG47" s="51">
        <f t="shared" si="13"/>
        <v>11432.5</v>
      </c>
      <c r="AH47" s="51">
        <f t="shared" si="14"/>
        <v>11432.5</v>
      </c>
      <c r="AI47" s="51">
        <f t="shared" si="15"/>
        <v>11432.5</v>
      </c>
      <c r="AJ47" s="51">
        <f t="shared" si="16"/>
        <v>11432.5</v>
      </c>
      <c r="AK47"/>
      <c r="AL47"/>
      <c r="AM47"/>
      <c r="AN47"/>
      <c r="AO47"/>
      <c r="AP47"/>
      <c r="AQ47"/>
      <c r="AR47"/>
      <c r="AS47"/>
      <c r="AT47"/>
      <c r="AU47"/>
    </row>
    <row r="48" spans="1:47" x14ac:dyDescent="0.25">
      <c r="A48" t="str">
        <f t="shared" si="9"/>
        <v>PPG</v>
      </c>
      <c r="B48" s="75">
        <v>44027</v>
      </c>
      <c r="C48" s="74">
        <v>3022027</v>
      </c>
      <c r="D48" t="str">
        <f>VLOOKUP(C48,Schools!A:B,2,0)</f>
        <v>Garden Suburb Junior</v>
      </c>
      <c r="E48" t="str">
        <f>VLOOKUP(C48,Schools!$A:$Z,3,0)</f>
        <v>M</v>
      </c>
      <c r="F48" s="76">
        <v>84735</v>
      </c>
      <c r="G48" s="74" t="s">
        <v>3620</v>
      </c>
      <c r="H48" s="74"/>
      <c r="I48" t="str">
        <f t="shared" si="10"/>
        <v>11334/543965</v>
      </c>
      <c r="J48">
        <f>VLOOKUP(C48,Schools!$A:$Z,9,0)</f>
        <v>400002</v>
      </c>
      <c r="K48" s="74" t="s">
        <v>72</v>
      </c>
      <c r="L48" s="74" t="s">
        <v>3842</v>
      </c>
      <c r="M48" s="74" t="s">
        <v>4016</v>
      </c>
      <c r="N48" s="77" t="str">
        <f>VLOOKUP(C48,Schools!A:D,4,0)</f>
        <v>Primary</v>
      </c>
      <c r="O48" s="77">
        <f t="shared" si="7"/>
        <v>11334</v>
      </c>
      <c r="P48" s="77">
        <f t="shared" si="11"/>
        <v>543965</v>
      </c>
      <c r="Q48" s="78">
        <v>7061.25</v>
      </c>
      <c r="R48" s="78">
        <v>7061.25</v>
      </c>
      <c r="S48" s="78">
        <f t="shared" si="12"/>
        <v>7061.25</v>
      </c>
      <c r="T48" s="78"/>
      <c r="U48" s="78"/>
      <c r="V48" s="78"/>
      <c r="W48" s="78"/>
      <c r="X48" s="78"/>
      <c r="Y48" s="78"/>
      <c r="Z48" s="78"/>
      <c r="AA48" s="78"/>
      <c r="AB48" s="78"/>
      <c r="AC48" s="51"/>
      <c r="AD48" s="51">
        <f t="shared" si="8"/>
        <v>-84735</v>
      </c>
      <c r="AG48" s="51">
        <f t="shared" si="13"/>
        <v>21183.75</v>
      </c>
      <c r="AH48" s="51">
        <f t="shared" si="14"/>
        <v>21183.75</v>
      </c>
      <c r="AI48" s="51">
        <f t="shared" si="15"/>
        <v>21183.75</v>
      </c>
      <c r="AJ48" s="51">
        <f t="shared" si="16"/>
        <v>21183.75</v>
      </c>
      <c r="AK48"/>
      <c r="AL48"/>
      <c r="AM48"/>
      <c r="AN48"/>
      <c r="AO48"/>
      <c r="AP48"/>
      <c r="AQ48"/>
      <c r="AR48"/>
      <c r="AS48"/>
      <c r="AT48"/>
      <c r="AU48"/>
    </row>
    <row r="49" spans="1:47" x14ac:dyDescent="0.25">
      <c r="A49" t="str">
        <f t="shared" si="9"/>
        <v>PPG</v>
      </c>
      <c r="B49" s="75">
        <v>44027</v>
      </c>
      <c r="C49" s="74">
        <v>3022029</v>
      </c>
      <c r="D49" t="str">
        <f>VLOOKUP(C49,Schools!A:B,2,0)</f>
        <v>Goldbeaters Primary School</v>
      </c>
      <c r="E49" t="str">
        <f>VLOOKUP(C49,Schools!$A:$Z,3,0)</f>
        <v>M</v>
      </c>
      <c r="F49" s="76">
        <v>227305</v>
      </c>
      <c r="G49" s="74" t="s">
        <v>3620</v>
      </c>
      <c r="H49" s="74"/>
      <c r="I49" t="str">
        <f t="shared" si="10"/>
        <v>11334/543965</v>
      </c>
      <c r="J49">
        <f>VLOOKUP(C49,Schools!$A:$Z,9,0)</f>
        <v>400035</v>
      </c>
      <c r="K49" s="74" t="s">
        <v>72</v>
      </c>
      <c r="L49" s="74" t="s">
        <v>3842</v>
      </c>
      <c r="M49" s="74" t="s">
        <v>4016</v>
      </c>
      <c r="N49" s="77" t="str">
        <f>VLOOKUP(C49,Schools!A:D,4,0)</f>
        <v>Primary</v>
      </c>
      <c r="O49" s="77">
        <f t="shared" si="7"/>
        <v>11334</v>
      </c>
      <c r="P49" s="77">
        <f t="shared" si="11"/>
        <v>543965</v>
      </c>
      <c r="Q49" s="78">
        <v>18942.083333333332</v>
      </c>
      <c r="R49" s="78">
        <v>18942.083333333332</v>
      </c>
      <c r="S49" s="78">
        <f t="shared" si="12"/>
        <v>18942.083333333332</v>
      </c>
      <c r="T49" s="78"/>
      <c r="U49" s="78"/>
      <c r="V49" s="78"/>
      <c r="W49" s="78"/>
      <c r="X49" s="78"/>
      <c r="Y49" s="78"/>
      <c r="Z49" s="78"/>
      <c r="AA49" s="78"/>
      <c r="AB49" s="78"/>
      <c r="AC49" s="51"/>
      <c r="AD49" s="51">
        <f t="shared" si="8"/>
        <v>-227305</v>
      </c>
      <c r="AG49" s="51">
        <f t="shared" si="13"/>
        <v>56826.25</v>
      </c>
      <c r="AH49" s="51">
        <f t="shared" si="14"/>
        <v>56826.25</v>
      </c>
      <c r="AI49" s="51">
        <f t="shared" si="15"/>
        <v>56826.25</v>
      </c>
      <c r="AJ49" s="51">
        <f t="shared" si="16"/>
        <v>56826.25</v>
      </c>
      <c r="AK49"/>
      <c r="AL49"/>
      <c r="AM49"/>
      <c r="AN49"/>
      <c r="AO49"/>
      <c r="AP49"/>
      <c r="AQ49"/>
      <c r="AR49"/>
      <c r="AS49"/>
      <c r="AT49"/>
      <c r="AU49"/>
    </row>
    <row r="50" spans="1:47" x14ac:dyDescent="0.25">
      <c r="A50" t="str">
        <f t="shared" si="9"/>
        <v>PPG</v>
      </c>
      <c r="B50" s="75">
        <v>44027</v>
      </c>
      <c r="C50" s="74">
        <v>3023516</v>
      </c>
      <c r="D50" t="str">
        <f>VLOOKUP(C50,Schools!A:B,2,0)</f>
        <v>Hasmonean Primary School</v>
      </c>
      <c r="E50" t="str">
        <f>VLOOKUP(C50,Schools!$A:$Z,3,0)</f>
        <v>M</v>
      </c>
      <c r="F50" s="76">
        <v>24210</v>
      </c>
      <c r="G50" s="74" t="s">
        <v>3620</v>
      </c>
      <c r="H50" s="74"/>
      <c r="I50" t="str">
        <f t="shared" si="10"/>
        <v>11334/543965</v>
      </c>
      <c r="J50">
        <f>VLOOKUP(C50,Schools!$A:$Z,9,0)</f>
        <v>400108</v>
      </c>
      <c r="K50" s="74" t="s">
        <v>72</v>
      </c>
      <c r="L50" s="74" t="s">
        <v>3842</v>
      </c>
      <c r="M50" s="74" t="s">
        <v>4016</v>
      </c>
      <c r="N50" s="77" t="str">
        <f>VLOOKUP(C50,Schools!A:D,4,0)</f>
        <v>Primary</v>
      </c>
      <c r="O50" s="77">
        <f t="shared" si="7"/>
        <v>11334</v>
      </c>
      <c r="P50" s="77">
        <f t="shared" si="11"/>
        <v>543965</v>
      </c>
      <c r="Q50" s="78">
        <v>2017.5</v>
      </c>
      <c r="R50" s="78">
        <v>2017.5</v>
      </c>
      <c r="S50" s="78">
        <f t="shared" si="12"/>
        <v>2017.5</v>
      </c>
      <c r="T50" s="78"/>
      <c r="U50" s="78"/>
      <c r="V50" s="78"/>
      <c r="W50" s="78"/>
      <c r="X50" s="78"/>
      <c r="Y50" s="78"/>
      <c r="Z50" s="78"/>
      <c r="AA50" s="78"/>
      <c r="AB50" s="78"/>
      <c r="AC50" s="51"/>
      <c r="AD50" s="51">
        <f t="shared" si="8"/>
        <v>-24210</v>
      </c>
      <c r="AG50" s="51">
        <f t="shared" si="13"/>
        <v>6052.5</v>
      </c>
      <c r="AH50" s="51">
        <f t="shared" si="14"/>
        <v>6052.5</v>
      </c>
      <c r="AI50" s="51">
        <f t="shared" si="15"/>
        <v>6052.5</v>
      </c>
      <c r="AJ50" s="51">
        <f t="shared" si="16"/>
        <v>6052.5</v>
      </c>
      <c r="AK50"/>
      <c r="AL50"/>
      <c r="AM50"/>
      <c r="AN50"/>
      <c r="AO50"/>
      <c r="AP50"/>
      <c r="AQ50"/>
      <c r="AR50"/>
      <c r="AS50"/>
      <c r="AT50"/>
      <c r="AU50"/>
    </row>
    <row r="51" spans="1:47" x14ac:dyDescent="0.25">
      <c r="A51" t="str">
        <f t="shared" si="9"/>
        <v>PPG</v>
      </c>
      <c r="B51" s="75">
        <v>44027</v>
      </c>
      <c r="C51" s="74">
        <v>3022031</v>
      </c>
      <c r="D51" t="str">
        <f>VLOOKUP(C51,Schools!A:B,2,0)</f>
        <v>Hollickwood JMI School</v>
      </c>
      <c r="E51" t="str">
        <f>VLOOKUP(C51,Schools!$A:$Z,3,0)</f>
        <v>M</v>
      </c>
      <c r="F51" s="76">
        <v>79355</v>
      </c>
      <c r="G51" s="74" t="s">
        <v>3620</v>
      </c>
      <c r="H51" s="74"/>
      <c r="I51" t="str">
        <f t="shared" si="10"/>
        <v>11334/543965</v>
      </c>
      <c r="J51">
        <f>VLOOKUP(C51,Schools!$A:$Z,9,0)</f>
        <v>400026</v>
      </c>
      <c r="K51" s="74" t="s">
        <v>72</v>
      </c>
      <c r="L51" s="74" t="s">
        <v>3842</v>
      </c>
      <c r="M51" s="74" t="s">
        <v>4016</v>
      </c>
      <c r="N51" s="77" t="str">
        <f>VLOOKUP(C51,Schools!A:D,4,0)</f>
        <v>Primary</v>
      </c>
      <c r="O51" s="77">
        <f t="shared" si="7"/>
        <v>11334</v>
      </c>
      <c r="P51" s="77">
        <f t="shared" si="11"/>
        <v>543965</v>
      </c>
      <c r="Q51" s="78">
        <v>6612.916666666667</v>
      </c>
      <c r="R51" s="78">
        <v>6612.916666666667</v>
      </c>
      <c r="S51" s="78">
        <f t="shared" si="12"/>
        <v>6612.916666666667</v>
      </c>
      <c r="T51" s="78"/>
      <c r="U51" s="78"/>
      <c r="V51" s="78"/>
      <c r="W51" s="78"/>
      <c r="X51" s="78"/>
      <c r="Y51" s="78"/>
      <c r="Z51" s="78"/>
      <c r="AA51" s="78"/>
      <c r="AB51" s="78"/>
      <c r="AC51" s="51"/>
      <c r="AD51" s="51">
        <f t="shared" si="8"/>
        <v>-79355</v>
      </c>
      <c r="AG51" s="51">
        <f t="shared" si="13"/>
        <v>19838.75</v>
      </c>
      <c r="AH51" s="51">
        <f t="shared" si="14"/>
        <v>19838.75</v>
      </c>
      <c r="AI51" s="51">
        <f t="shared" si="15"/>
        <v>19838.75</v>
      </c>
      <c r="AJ51" s="51">
        <f t="shared" si="16"/>
        <v>19838.75</v>
      </c>
      <c r="AK51"/>
      <c r="AL51"/>
      <c r="AM51"/>
      <c r="AN51"/>
      <c r="AO51"/>
      <c r="AP51"/>
      <c r="AQ51"/>
      <c r="AR51"/>
      <c r="AS51"/>
      <c r="AT51"/>
      <c r="AU51"/>
    </row>
    <row r="52" spans="1:47" x14ac:dyDescent="0.25">
      <c r="A52" t="str">
        <f t="shared" si="9"/>
        <v>PPG</v>
      </c>
      <c r="B52" s="75">
        <v>44027</v>
      </c>
      <c r="C52" s="74">
        <v>3022032</v>
      </c>
      <c r="D52" t="str">
        <f>VLOOKUP(C52,Schools!A:B,2,0)</f>
        <v>Holly Park School</v>
      </c>
      <c r="E52" t="str">
        <f>VLOOKUP(C52,Schools!$A:$Z,3,0)</f>
        <v>M</v>
      </c>
      <c r="F52" s="76">
        <v>111635</v>
      </c>
      <c r="G52" s="74" t="s">
        <v>3620</v>
      </c>
      <c r="H52" s="74"/>
      <c r="I52" t="str">
        <f t="shared" si="10"/>
        <v>11334/543965</v>
      </c>
      <c r="J52">
        <f>VLOOKUP(C52,Schools!$A:$Z,9,0)</f>
        <v>400084</v>
      </c>
      <c r="K52" s="74" t="s">
        <v>72</v>
      </c>
      <c r="L52" s="74" t="s">
        <v>3842</v>
      </c>
      <c r="M52" s="74" t="s">
        <v>4016</v>
      </c>
      <c r="N52" s="77" t="str">
        <f>VLOOKUP(C52,Schools!A:D,4,0)</f>
        <v>Primary</v>
      </c>
      <c r="O52" s="77">
        <f t="shared" ref="O52:O83" si="18">VLOOKUP(N52,$AJ$1:$AK$5,2,0)</f>
        <v>11334</v>
      </c>
      <c r="P52" s="77">
        <f t="shared" si="11"/>
        <v>543965</v>
      </c>
      <c r="Q52" s="78">
        <v>9302.9166666666661</v>
      </c>
      <c r="R52" s="78">
        <v>9302.9166666666661</v>
      </c>
      <c r="S52" s="78">
        <f t="shared" si="12"/>
        <v>9302.9166666666661</v>
      </c>
      <c r="T52" s="78"/>
      <c r="U52" s="78"/>
      <c r="V52" s="78"/>
      <c r="W52" s="78"/>
      <c r="X52" s="78"/>
      <c r="Y52" s="78"/>
      <c r="Z52" s="78"/>
      <c r="AA52" s="78"/>
      <c r="AB52" s="78"/>
      <c r="AC52" s="51"/>
      <c r="AD52" s="51">
        <f t="shared" ref="AD52:AD83" si="19">AC52-F52</f>
        <v>-111635</v>
      </c>
      <c r="AG52" s="51">
        <f t="shared" si="13"/>
        <v>27908.75</v>
      </c>
      <c r="AH52" s="51">
        <f t="shared" si="14"/>
        <v>27908.75</v>
      </c>
      <c r="AI52" s="51">
        <f t="shared" si="15"/>
        <v>27908.75</v>
      </c>
      <c r="AJ52" s="51">
        <f t="shared" si="16"/>
        <v>27908.75</v>
      </c>
      <c r="AK52"/>
      <c r="AL52"/>
      <c r="AM52"/>
      <c r="AN52"/>
      <c r="AO52"/>
      <c r="AP52"/>
      <c r="AQ52"/>
      <c r="AR52"/>
      <c r="AS52"/>
      <c r="AT52"/>
      <c r="AU52"/>
    </row>
    <row r="53" spans="1:47" x14ac:dyDescent="0.25">
      <c r="A53" t="str">
        <f t="shared" si="9"/>
        <v>PPG</v>
      </c>
      <c r="B53" s="75">
        <v>44027</v>
      </c>
      <c r="C53" s="74">
        <v>3023304</v>
      </c>
      <c r="D53" t="str">
        <f>VLOOKUP(C53,Schools!A:B,2,0)</f>
        <v>Holy Trinity School</v>
      </c>
      <c r="E53" t="str">
        <f>VLOOKUP(C53,Schools!$A:$Z,3,0)</f>
        <v>M</v>
      </c>
      <c r="F53" s="76">
        <v>86080</v>
      </c>
      <c r="G53" s="74" t="s">
        <v>3620</v>
      </c>
      <c r="H53" s="74"/>
      <c r="I53" t="str">
        <f t="shared" si="10"/>
        <v>11334/543965</v>
      </c>
      <c r="J53">
        <f>VLOOKUP(C53,Schools!$A:$Z,9,0)</f>
        <v>400008</v>
      </c>
      <c r="K53" s="74" t="s">
        <v>72</v>
      </c>
      <c r="L53" s="74" t="s">
        <v>3842</v>
      </c>
      <c r="M53" s="74" t="s">
        <v>4016</v>
      </c>
      <c r="N53" s="77" t="str">
        <f>VLOOKUP(C53,Schools!A:D,4,0)</f>
        <v>Primary</v>
      </c>
      <c r="O53" s="77">
        <f t="shared" si="18"/>
        <v>11334</v>
      </c>
      <c r="P53" s="77">
        <f t="shared" si="11"/>
        <v>543965</v>
      </c>
      <c r="Q53" s="78">
        <v>7173.333333333333</v>
      </c>
      <c r="R53" s="78">
        <v>7173.333333333333</v>
      </c>
      <c r="S53" s="78">
        <f t="shared" si="12"/>
        <v>7173.333333333333</v>
      </c>
      <c r="T53" s="78"/>
      <c r="U53" s="78"/>
      <c r="V53" s="78"/>
      <c r="W53" s="78"/>
      <c r="X53" s="78"/>
      <c r="Y53" s="78"/>
      <c r="Z53" s="78"/>
      <c r="AA53" s="78"/>
      <c r="AB53" s="78"/>
      <c r="AC53" s="51"/>
      <c r="AD53" s="51">
        <f t="shared" si="19"/>
        <v>-86080</v>
      </c>
      <c r="AG53" s="51">
        <f t="shared" si="13"/>
        <v>21520</v>
      </c>
      <c r="AH53" s="51">
        <f t="shared" si="14"/>
        <v>21520</v>
      </c>
      <c r="AI53" s="51">
        <f t="shared" si="15"/>
        <v>21520</v>
      </c>
      <c r="AJ53" s="51">
        <f t="shared" si="16"/>
        <v>21520</v>
      </c>
      <c r="AK53"/>
      <c r="AL53"/>
      <c r="AM53"/>
      <c r="AN53"/>
      <c r="AO53"/>
      <c r="AP53"/>
      <c r="AQ53"/>
      <c r="AR53"/>
      <c r="AS53"/>
      <c r="AT53"/>
      <c r="AU53"/>
    </row>
    <row r="54" spans="1:47" x14ac:dyDescent="0.25">
      <c r="A54" t="str">
        <f t="shared" si="9"/>
        <v>PPG</v>
      </c>
      <c r="B54" s="75">
        <v>44027</v>
      </c>
      <c r="C54" s="74">
        <v>3022036</v>
      </c>
      <c r="D54" t="str">
        <f>VLOOKUP(C54,Schools!A:B,2,0)</f>
        <v>Livingstone School</v>
      </c>
      <c r="E54" t="str">
        <f>VLOOKUP(C54,Schools!$A:$Z,3,0)</f>
        <v>M</v>
      </c>
      <c r="F54" s="76">
        <v>168125</v>
      </c>
      <c r="G54" s="74" t="s">
        <v>3620</v>
      </c>
      <c r="H54" s="74"/>
      <c r="I54" t="str">
        <f t="shared" si="10"/>
        <v>11334/543965</v>
      </c>
      <c r="J54">
        <f>VLOOKUP(C54,Schools!$A:$Z,9,0)</f>
        <v>400046</v>
      </c>
      <c r="K54" s="74" t="s">
        <v>72</v>
      </c>
      <c r="L54" s="74" t="s">
        <v>3842</v>
      </c>
      <c r="M54" s="74" t="s">
        <v>4016</v>
      </c>
      <c r="N54" s="77" t="str">
        <f>VLOOKUP(C54,Schools!A:D,4,0)</f>
        <v>Primary</v>
      </c>
      <c r="O54" s="77">
        <f t="shared" si="18"/>
        <v>11334</v>
      </c>
      <c r="P54" s="77">
        <f t="shared" si="11"/>
        <v>543965</v>
      </c>
      <c r="Q54" s="78">
        <v>14010.416666666666</v>
      </c>
      <c r="R54" s="78">
        <v>14010.416666666666</v>
      </c>
      <c r="S54" s="78">
        <f t="shared" si="12"/>
        <v>14010.416666666666</v>
      </c>
      <c r="T54" s="78"/>
      <c r="U54" s="78"/>
      <c r="V54" s="78"/>
      <c r="W54" s="78"/>
      <c r="X54" s="78"/>
      <c r="Y54" s="78"/>
      <c r="Z54" s="78"/>
      <c r="AA54" s="78"/>
      <c r="AB54" s="78"/>
      <c r="AC54" s="51"/>
      <c r="AD54" s="51">
        <f t="shared" si="19"/>
        <v>-168125</v>
      </c>
      <c r="AG54" s="51">
        <f t="shared" si="13"/>
        <v>42031.25</v>
      </c>
      <c r="AH54" s="51">
        <f t="shared" si="14"/>
        <v>42031.25</v>
      </c>
      <c r="AI54" s="51">
        <f t="shared" si="15"/>
        <v>42031.25</v>
      </c>
      <c r="AJ54" s="51">
        <f t="shared" si="16"/>
        <v>42031.25</v>
      </c>
      <c r="AK54"/>
      <c r="AL54"/>
      <c r="AM54"/>
      <c r="AN54"/>
      <c r="AO54"/>
      <c r="AP54"/>
      <c r="AQ54"/>
      <c r="AR54"/>
      <c r="AS54"/>
      <c r="AT54"/>
      <c r="AU54"/>
    </row>
    <row r="55" spans="1:47" x14ac:dyDescent="0.25">
      <c r="A55" t="str">
        <f t="shared" si="9"/>
        <v>PPG</v>
      </c>
      <c r="B55" s="75">
        <v>44027</v>
      </c>
      <c r="C55" s="74">
        <v>3022037</v>
      </c>
      <c r="D55" t="str">
        <f>VLOOKUP(C55,Schools!A:B,2,0)</f>
        <v>Manorside Primary School</v>
      </c>
      <c r="E55" t="str">
        <f>VLOOKUP(C55,Schools!$A:$Z,3,0)</f>
        <v>M</v>
      </c>
      <c r="F55" s="76">
        <v>49765</v>
      </c>
      <c r="G55" s="74" t="s">
        <v>3620</v>
      </c>
      <c r="H55" s="74"/>
      <c r="I55" t="str">
        <f t="shared" si="10"/>
        <v>11334/543965</v>
      </c>
      <c r="J55">
        <f>VLOOKUP(C55,Schools!$A:$Z,9,0)</f>
        <v>400030</v>
      </c>
      <c r="K55" s="74" t="s">
        <v>72</v>
      </c>
      <c r="L55" s="74" t="s">
        <v>3842</v>
      </c>
      <c r="M55" s="74" t="s">
        <v>4016</v>
      </c>
      <c r="N55" s="77" t="str">
        <f>VLOOKUP(C55,Schools!A:D,4,0)</f>
        <v>Primary</v>
      </c>
      <c r="O55" s="77">
        <f t="shared" si="18"/>
        <v>11334</v>
      </c>
      <c r="P55" s="77">
        <f t="shared" si="11"/>
        <v>543965</v>
      </c>
      <c r="Q55" s="78">
        <v>4147.083333333333</v>
      </c>
      <c r="R55" s="78">
        <v>4147.083333333333</v>
      </c>
      <c r="S55" s="78">
        <f t="shared" si="12"/>
        <v>4147.083333333333</v>
      </c>
      <c r="T55" s="78"/>
      <c r="U55" s="78"/>
      <c r="V55" s="78"/>
      <c r="W55" s="78"/>
      <c r="X55" s="78"/>
      <c r="Y55" s="78"/>
      <c r="Z55" s="78"/>
      <c r="AA55" s="78"/>
      <c r="AB55" s="78"/>
      <c r="AC55" s="51"/>
      <c r="AD55" s="51">
        <f t="shared" si="19"/>
        <v>-49765</v>
      </c>
      <c r="AG55" s="51">
        <f t="shared" si="13"/>
        <v>12441.25</v>
      </c>
      <c r="AH55" s="51">
        <f t="shared" si="14"/>
        <v>12441.25</v>
      </c>
      <c r="AI55" s="51">
        <f t="shared" si="15"/>
        <v>12441.25</v>
      </c>
      <c r="AJ55" s="51">
        <f t="shared" si="16"/>
        <v>12441.25</v>
      </c>
      <c r="AK55"/>
      <c r="AL55"/>
      <c r="AM55"/>
      <c r="AN55"/>
      <c r="AO55"/>
      <c r="AP55"/>
      <c r="AQ55"/>
      <c r="AR55"/>
      <c r="AS55"/>
      <c r="AT55"/>
      <c r="AU55"/>
    </row>
    <row r="56" spans="1:47" x14ac:dyDescent="0.25">
      <c r="A56" t="str">
        <f t="shared" si="9"/>
        <v>PPG</v>
      </c>
      <c r="B56" s="75">
        <v>44027</v>
      </c>
      <c r="C56" s="74">
        <v>3023523</v>
      </c>
      <c r="D56" t="str">
        <f>VLOOKUP(C56,Schools!A:B,2,0)</f>
        <v>Martin Primary School</v>
      </c>
      <c r="E56" t="str">
        <f>VLOOKUP(C56,Schools!$A:$Z,3,0)</f>
        <v>M</v>
      </c>
      <c r="F56" s="76">
        <v>154675</v>
      </c>
      <c r="G56" s="74" t="s">
        <v>3620</v>
      </c>
      <c r="H56" s="74"/>
      <c r="I56" t="str">
        <f t="shared" si="10"/>
        <v>11334/543965</v>
      </c>
      <c r="J56">
        <f>VLOOKUP(C56,Schools!$A:$Z,9,0)</f>
        <v>400130</v>
      </c>
      <c r="K56" s="74" t="s">
        <v>72</v>
      </c>
      <c r="L56" s="74" t="s">
        <v>3842</v>
      </c>
      <c r="M56" s="74" t="s">
        <v>4016</v>
      </c>
      <c r="N56" s="77" t="str">
        <f>VLOOKUP(C56,Schools!A:D,4,0)</f>
        <v>Primary</v>
      </c>
      <c r="O56" s="77">
        <f t="shared" si="18"/>
        <v>11334</v>
      </c>
      <c r="P56" s="77">
        <f t="shared" si="11"/>
        <v>543965</v>
      </c>
      <c r="Q56" s="78">
        <v>12889.583333333334</v>
      </c>
      <c r="R56" s="78">
        <v>12889.583333333334</v>
      </c>
      <c r="S56" s="78">
        <f t="shared" si="12"/>
        <v>12889.583333333334</v>
      </c>
      <c r="T56" s="78"/>
      <c r="U56" s="78"/>
      <c r="V56" s="78"/>
      <c r="W56" s="78"/>
      <c r="X56" s="78"/>
      <c r="Y56" s="78"/>
      <c r="Z56" s="78"/>
      <c r="AA56" s="78"/>
      <c r="AB56" s="78"/>
      <c r="AC56" s="51"/>
      <c r="AD56" s="51">
        <f t="shared" si="19"/>
        <v>-154675</v>
      </c>
      <c r="AG56" s="51">
        <f t="shared" si="13"/>
        <v>38668.75</v>
      </c>
      <c r="AH56" s="51">
        <f t="shared" si="14"/>
        <v>38668.75</v>
      </c>
      <c r="AI56" s="51">
        <f t="shared" si="15"/>
        <v>38668.75</v>
      </c>
      <c r="AJ56" s="51">
        <f t="shared" si="16"/>
        <v>38668.75</v>
      </c>
      <c r="AK56"/>
      <c r="AL56"/>
      <c r="AM56"/>
      <c r="AN56"/>
      <c r="AO56"/>
      <c r="AP56"/>
      <c r="AQ56"/>
      <c r="AR56"/>
      <c r="AS56"/>
      <c r="AT56"/>
      <c r="AU56"/>
    </row>
    <row r="57" spans="1:47" x14ac:dyDescent="0.25">
      <c r="A57" t="str">
        <f t="shared" si="9"/>
        <v>PPG</v>
      </c>
      <c r="B57" s="75">
        <v>44027</v>
      </c>
      <c r="C57" s="74">
        <v>3025948</v>
      </c>
      <c r="D57" t="str">
        <f>VLOOKUP(C57,Schools!A:B,2,0)</f>
        <v>Mathilda Marks-Kennedy School</v>
      </c>
      <c r="E57" t="str">
        <f>VLOOKUP(C57,Schools!$A:$Z,3,0)</f>
        <v>M</v>
      </c>
      <c r="F57" s="76">
        <v>12105</v>
      </c>
      <c r="G57" s="74" t="s">
        <v>3620</v>
      </c>
      <c r="H57" s="74"/>
      <c r="I57" t="str">
        <f t="shared" si="10"/>
        <v>11334/543965</v>
      </c>
      <c r="J57">
        <f>VLOOKUP(C57,Schools!$A:$Z,9,0)</f>
        <v>400112</v>
      </c>
      <c r="K57" s="74" t="s">
        <v>72</v>
      </c>
      <c r="L57" s="74" t="s">
        <v>3842</v>
      </c>
      <c r="M57" s="74" t="s">
        <v>4016</v>
      </c>
      <c r="N57" s="77" t="str">
        <f>VLOOKUP(C57,Schools!A:D,4,0)</f>
        <v>Primary</v>
      </c>
      <c r="O57" s="77">
        <f t="shared" si="18"/>
        <v>11334</v>
      </c>
      <c r="P57" s="77">
        <f t="shared" si="11"/>
        <v>543965</v>
      </c>
      <c r="Q57" s="78">
        <v>1008.75</v>
      </c>
      <c r="R57" s="78">
        <v>1008.75</v>
      </c>
      <c r="S57" s="78">
        <f t="shared" si="12"/>
        <v>1008.75</v>
      </c>
      <c r="T57" s="78"/>
      <c r="U57" s="78"/>
      <c r="V57" s="78"/>
      <c r="W57" s="78"/>
      <c r="X57" s="78"/>
      <c r="Y57" s="78"/>
      <c r="Z57" s="78"/>
      <c r="AA57" s="78"/>
      <c r="AB57" s="78"/>
      <c r="AC57" s="51"/>
      <c r="AD57" s="51">
        <f t="shared" si="19"/>
        <v>-12105</v>
      </c>
      <c r="AG57" s="51">
        <f t="shared" si="13"/>
        <v>3026.25</v>
      </c>
      <c r="AH57" s="51">
        <f t="shared" si="14"/>
        <v>3026.25</v>
      </c>
      <c r="AI57" s="51">
        <f t="shared" si="15"/>
        <v>3026.25</v>
      </c>
      <c r="AJ57" s="51">
        <f t="shared" si="16"/>
        <v>3026.25</v>
      </c>
      <c r="AK57"/>
      <c r="AL57"/>
      <c r="AM57"/>
      <c r="AN57"/>
      <c r="AO57"/>
      <c r="AP57"/>
      <c r="AQ57"/>
      <c r="AR57"/>
      <c r="AS57"/>
      <c r="AT57"/>
      <c r="AU57"/>
    </row>
    <row r="58" spans="1:47" x14ac:dyDescent="0.25">
      <c r="A58" t="str">
        <f t="shared" si="9"/>
        <v>PPG</v>
      </c>
      <c r="B58" s="75">
        <v>44027</v>
      </c>
      <c r="C58" s="74">
        <v>3025949</v>
      </c>
      <c r="D58" t="str">
        <f>VLOOKUP(C58,Schools!A:B,2,0)</f>
        <v>Menorah Foundation School</v>
      </c>
      <c r="E58" t="str">
        <f>VLOOKUP(C58,Schools!$A:$Z,3,0)</f>
        <v>M</v>
      </c>
      <c r="F58" s="76">
        <v>26900</v>
      </c>
      <c r="G58" s="74" t="s">
        <v>3620</v>
      </c>
      <c r="H58" s="74"/>
      <c r="I58" t="str">
        <f t="shared" si="10"/>
        <v>11334/543965</v>
      </c>
      <c r="J58">
        <f>VLOOKUP(C58,Schools!$A:$Z,9,0)</f>
        <v>400110</v>
      </c>
      <c r="K58" s="74" t="s">
        <v>72</v>
      </c>
      <c r="L58" s="74" t="s">
        <v>3842</v>
      </c>
      <c r="M58" s="74" t="s">
        <v>4016</v>
      </c>
      <c r="N58" s="77" t="str">
        <f>VLOOKUP(C58,Schools!A:D,4,0)</f>
        <v>Primary</v>
      </c>
      <c r="O58" s="77">
        <f t="shared" si="18"/>
        <v>11334</v>
      </c>
      <c r="P58" s="77">
        <f t="shared" si="11"/>
        <v>543965</v>
      </c>
      <c r="Q58" s="78">
        <v>2241.6666666666665</v>
      </c>
      <c r="R58" s="78">
        <v>2241.6666666666665</v>
      </c>
      <c r="S58" s="78">
        <f t="shared" si="12"/>
        <v>2241.6666666666665</v>
      </c>
      <c r="T58" s="78"/>
      <c r="U58" s="78"/>
      <c r="V58" s="78"/>
      <c r="W58" s="78"/>
      <c r="X58" s="78"/>
      <c r="Y58" s="78"/>
      <c r="Z58" s="78"/>
      <c r="AA58" s="78"/>
      <c r="AB58" s="78"/>
      <c r="AC58" s="51"/>
      <c r="AD58" s="51">
        <f t="shared" si="19"/>
        <v>-26900</v>
      </c>
      <c r="AG58" s="51">
        <f t="shared" si="13"/>
        <v>6725</v>
      </c>
      <c r="AH58" s="51">
        <f t="shared" si="14"/>
        <v>6725</v>
      </c>
      <c r="AI58" s="51">
        <f t="shared" si="15"/>
        <v>6725</v>
      </c>
      <c r="AJ58" s="51">
        <f t="shared" si="16"/>
        <v>6725</v>
      </c>
      <c r="AK58"/>
      <c r="AL58"/>
      <c r="AM58"/>
      <c r="AN58"/>
      <c r="AO58"/>
      <c r="AP58"/>
      <c r="AQ58"/>
      <c r="AR58"/>
      <c r="AS58"/>
      <c r="AT58"/>
      <c r="AU58"/>
    </row>
    <row r="59" spans="1:47" x14ac:dyDescent="0.25">
      <c r="A59" t="str">
        <f t="shared" si="9"/>
        <v>PPG</v>
      </c>
      <c r="B59" s="75">
        <v>44027</v>
      </c>
      <c r="C59" s="74">
        <v>3023513</v>
      </c>
      <c r="D59" t="str">
        <f>VLOOKUP(C59,Schools!A:B,2,0)</f>
        <v>Menorah Primary School</v>
      </c>
      <c r="E59" t="str">
        <f>VLOOKUP(C59,Schools!$A:$Z,3,0)</f>
        <v>M</v>
      </c>
      <c r="F59" s="76">
        <v>21520</v>
      </c>
      <c r="G59" s="74" t="s">
        <v>3620</v>
      </c>
      <c r="H59" s="74"/>
      <c r="I59" t="str">
        <f t="shared" si="10"/>
        <v>11334/543965</v>
      </c>
      <c r="J59">
        <f>VLOOKUP(C59,Schools!$A:$Z,9,0)</f>
        <v>400007</v>
      </c>
      <c r="K59" s="74" t="s">
        <v>72</v>
      </c>
      <c r="L59" s="74" t="s">
        <v>3842</v>
      </c>
      <c r="M59" s="74" t="s">
        <v>4016</v>
      </c>
      <c r="N59" s="77" t="str">
        <f>VLOOKUP(C59,Schools!A:D,4,0)</f>
        <v>Primary</v>
      </c>
      <c r="O59" s="77">
        <f t="shared" si="18"/>
        <v>11334</v>
      </c>
      <c r="P59" s="77">
        <f t="shared" si="11"/>
        <v>543965</v>
      </c>
      <c r="Q59" s="78">
        <v>1793.3333333333333</v>
      </c>
      <c r="R59" s="78">
        <v>1793.3333333333333</v>
      </c>
      <c r="S59" s="78">
        <f t="shared" si="12"/>
        <v>1793.3333333333333</v>
      </c>
      <c r="T59" s="78"/>
      <c r="U59" s="78"/>
      <c r="V59" s="78"/>
      <c r="W59" s="78"/>
      <c r="X59" s="78"/>
      <c r="Y59" s="78"/>
      <c r="Z59" s="78"/>
      <c r="AA59" s="78"/>
      <c r="AB59" s="78"/>
      <c r="AC59" s="51"/>
      <c r="AD59" s="51">
        <f t="shared" si="19"/>
        <v>-21520</v>
      </c>
      <c r="AG59" s="51">
        <f t="shared" si="13"/>
        <v>5380</v>
      </c>
      <c r="AH59" s="51">
        <f t="shared" si="14"/>
        <v>5380</v>
      </c>
      <c r="AI59" s="51">
        <f t="shared" si="15"/>
        <v>5380</v>
      </c>
      <c r="AJ59" s="51">
        <f t="shared" si="16"/>
        <v>5380</v>
      </c>
      <c r="AK59"/>
      <c r="AL59"/>
      <c r="AM59"/>
      <c r="AN59"/>
      <c r="AO59"/>
      <c r="AP59"/>
      <c r="AQ59"/>
      <c r="AR59"/>
      <c r="AS59"/>
      <c r="AT59"/>
      <c r="AU59"/>
    </row>
    <row r="60" spans="1:47" x14ac:dyDescent="0.25">
      <c r="A60" t="str">
        <f t="shared" si="9"/>
        <v>PPG</v>
      </c>
      <c r="B60" s="75">
        <v>44027</v>
      </c>
      <c r="C60" s="74">
        <v>3023305</v>
      </c>
      <c r="D60" t="str">
        <f>VLOOKUP(C60,Schools!A:B,2,0)</f>
        <v>Monken Hadley C E Primary School</v>
      </c>
      <c r="E60" t="str">
        <f>VLOOKUP(C60,Schools!$A:$Z,3,0)</f>
        <v>M</v>
      </c>
      <c r="F60" s="76">
        <v>18830</v>
      </c>
      <c r="G60" s="74" t="s">
        <v>3620</v>
      </c>
      <c r="H60" s="74"/>
      <c r="I60" t="str">
        <f t="shared" si="10"/>
        <v>11334/543965</v>
      </c>
      <c r="J60">
        <f>VLOOKUP(C60,Schools!$A:$Z,9,0)</f>
        <v>400086</v>
      </c>
      <c r="K60" s="74" t="s">
        <v>72</v>
      </c>
      <c r="L60" s="74" t="s">
        <v>3842</v>
      </c>
      <c r="M60" s="74" t="s">
        <v>4016</v>
      </c>
      <c r="N60" s="77" t="str">
        <f>VLOOKUP(C60,Schools!A:D,4,0)</f>
        <v>Primary</v>
      </c>
      <c r="O60" s="77">
        <f t="shared" si="18"/>
        <v>11334</v>
      </c>
      <c r="P60" s="77">
        <f t="shared" si="11"/>
        <v>543965</v>
      </c>
      <c r="Q60" s="78">
        <v>1569.1666666666667</v>
      </c>
      <c r="R60" s="78">
        <v>1569.1666666666667</v>
      </c>
      <c r="S60" s="78">
        <f t="shared" si="12"/>
        <v>1569.1666666666667</v>
      </c>
      <c r="T60" s="78"/>
      <c r="U60" s="78"/>
      <c r="V60" s="78"/>
      <c r="W60" s="78"/>
      <c r="X60" s="78"/>
      <c r="Y60" s="78"/>
      <c r="Z60" s="78"/>
      <c r="AA60" s="78"/>
      <c r="AB60" s="78"/>
      <c r="AC60" s="51"/>
      <c r="AD60" s="51">
        <f t="shared" si="19"/>
        <v>-18830</v>
      </c>
      <c r="AG60" s="51">
        <f t="shared" si="13"/>
        <v>4707.5</v>
      </c>
      <c r="AH60" s="51">
        <f t="shared" si="14"/>
        <v>4707.5</v>
      </c>
      <c r="AI60" s="51">
        <f t="shared" si="15"/>
        <v>4707.5</v>
      </c>
      <c r="AJ60" s="51">
        <f t="shared" si="16"/>
        <v>4707.5</v>
      </c>
      <c r="AK60"/>
      <c r="AL60"/>
      <c r="AM60"/>
      <c r="AN60"/>
      <c r="AO60"/>
      <c r="AP60"/>
      <c r="AQ60"/>
      <c r="AR60"/>
      <c r="AS60"/>
      <c r="AT60"/>
      <c r="AU60"/>
    </row>
    <row r="61" spans="1:47" x14ac:dyDescent="0.25">
      <c r="A61" t="str">
        <f t="shared" si="9"/>
        <v>PPG</v>
      </c>
      <c r="B61" s="75">
        <v>44027</v>
      </c>
      <c r="C61" s="74">
        <v>3022042</v>
      </c>
      <c r="D61" t="str">
        <f>VLOOKUP(C61,Schools!A:B,2,0)</f>
        <v>Monkfrith School</v>
      </c>
      <c r="E61" t="str">
        <f>VLOOKUP(C61,Schools!$A:$Z,3,0)</f>
        <v>M</v>
      </c>
      <c r="F61" s="76">
        <v>45730</v>
      </c>
      <c r="G61" s="74" t="s">
        <v>3620</v>
      </c>
      <c r="H61" s="74"/>
      <c r="I61" t="str">
        <f t="shared" si="10"/>
        <v>11334/543965</v>
      </c>
      <c r="J61">
        <f>VLOOKUP(C61,Schools!$A:$Z,9,0)</f>
        <v>400048</v>
      </c>
      <c r="K61" s="74" t="s">
        <v>72</v>
      </c>
      <c r="L61" s="74" t="s">
        <v>3842</v>
      </c>
      <c r="M61" s="74" t="s">
        <v>4016</v>
      </c>
      <c r="N61" s="77" t="str">
        <f>VLOOKUP(C61,Schools!A:D,4,0)</f>
        <v>Primary</v>
      </c>
      <c r="O61" s="77">
        <f t="shared" si="18"/>
        <v>11334</v>
      </c>
      <c r="P61" s="77">
        <f t="shared" si="11"/>
        <v>543965</v>
      </c>
      <c r="Q61" s="78">
        <v>3810.8333333333335</v>
      </c>
      <c r="R61" s="78">
        <v>3810.8333333333335</v>
      </c>
      <c r="S61" s="78">
        <f t="shared" si="12"/>
        <v>3810.8333333333335</v>
      </c>
      <c r="T61" s="78"/>
      <c r="U61" s="78"/>
      <c r="V61" s="78"/>
      <c r="W61" s="78"/>
      <c r="X61" s="78"/>
      <c r="Y61" s="78"/>
      <c r="Z61" s="78"/>
      <c r="AA61" s="78"/>
      <c r="AB61" s="78"/>
      <c r="AC61" s="51"/>
      <c r="AD61" s="51">
        <f t="shared" si="19"/>
        <v>-45730</v>
      </c>
      <c r="AG61" s="51">
        <f t="shared" si="13"/>
        <v>11432.5</v>
      </c>
      <c r="AH61" s="51">
        <f t="shared" si="14"/>
        <v>11432.5</v>
      </c>
      <c r="AI61" s="51">
        <f t="shared" si="15"/>
        <v>11432.5</v>
      </c>
      <c r="AJ61" s="51">
        <f t="shared" si="16"/>
        <v>11432.5</v>
      </c>
      <c r="AK61"/>
      <c r="AL61"/>
      <c r="AM61"/>
      <c r="AN61"/>
      <c r="AO61"/>
      <c r="AP61"/>
      <c r="AQ61"/>
      <c r="AR61"/>
      <c r="AS61"/>
      <c r="AT61"/>
      <c r="AU61"/>
    </row>
    <row r="62" spans="1:47" x14ac:dyDescent="0.25">
      <c r="A62" t="str">
        <f t="shared" si="9"/>
        <v>PPG</v>
      </c>
      <c r="B62" s="75">
        <v>44027</v>
      </c>
      <c r="C62" s="74">
        <v>3022044</v>
      </c>
      <c r="D62" t="str">
        <f>VLOOKUP(C62,Schools!A:B,2,0)</f>
        <v>Moss Hall Infant School</v>
      </c>
      <c r="E62" t="str">
        <f>VLOOKUP(C62,Schools!$A:$Z,3,0)</f>
        <v>M</v>
      </c>
      <c r="F62" s="76">
        <v>57835</v>
      </c>
      <c r="G62" s="74" t="s">
        <v>3620</v>
      </c>
      <c r="H62" s="74"/>
      <c r="I62" t="str">
        <f t="shared" si="10"/>
        <v>11334/543965</v>
      </c>
      <c r="J62">
        <f>VLOOKUP(C62,Schools!$A:$Z,9,0)</f>
        <v>400087</v>
      </c>
      <c r="K62" s="74" t="s">
        <v>72</v>
      </c>
      <c r="L62" s="74" t="s">
        <v>3842</v>
      </c>
      <c r="M62" s="74" t="s">
        <v>4016</v>
      </c>
      <c r="N62" s="77" t="str">
        <f>VLOOKUP(C62,Schools!A:D,4,0)</f>
        <v>Primary</v>
      </c>
      <c r="O62" s="77">
        <f t="shared" si="18"/>
        <v>11334</v>
      </c>
      <c r="P62" s="77">
        <f t="shared" si="11"/>
        <v>543965</v>
      </c>
      <c r="Q62" s="78">
        <v>4819.583333333333</v>
      </c>
      <c r="R62" s="78">
        <v>4819.583333333333</v>
      </c>
      <c r="S62" s="78">
        <f t="shared" si="12"/>
        <v>4819.583333333333</v>
      </c>
      <c r="T62" s="78"/>
      <c r="U62" s="78"/>
      <c r="V62" s="78"/>
      <c r="W62" s="78"/>
      <c r="X62" s="78"/>
      <c r="Y62" s="78"/>
      <c r="Z62" s="78"/>
      <c r="AA62" s="78"/>
      <c r="AB62" s="78"/>
      <c r="AC62" s="51"/>
      <c r="AD62" s="51">
        <f t="shared" si="19"/>
        <v>-57835</v>
      </c>
      <c r="AG62" s="51">
        <f t="shared" si="13"/>
        <v>14458.75</v>
      </c>
      <c r="AH62" s="51">
        <f t="shared" si="14"/>
        <v>14458.75</v>
      </c>
      <c r="AI62" s="51">
        <f t="shared" si="15"/>
        <v>14458.75</v>
      </c>
      <c r="AJ62" s="51">
        <f t="shared" si="16"/>
        <v>14458.75</v>
      </c>
      <c r="AK62"/>
      <c r="AL62"/>
      <c r="AM62"/>
      <c r="AN62"/>
      <c r="AO62"/>
      <c r="AP62"/>
      <c r="AQ62"/>
      <c r="AR62"/>
      <c r="AS62"/>
      <c r="AT62"/>
      <c r="AU62"/>
    </row>
    <row r="63" spans="1:47" x14ac:dyDescent="0.25">
      <c r="A63" t="str">
        <f t="shared" si="9"/>
        <v>PPG</v>
      </c>
      <c r="B63" s="75">
        <v>44027</v>
      </c>
      <c r="C63" s="74">
        <v>3022043</v>
      </c>
      <c r="D63" t="str">
        <f>VLOOKUP(C63,Schools!A:B,2,0)</f>
        <v>Moss Hall Junior School</v>
      </c>
      <c r="E63" t="str">
        <f>VLOOKUP(C63,Schools!$A:$Z,3,0)</f>
        <v>M</v>
      </c>
      <c r="F63" s="76">
        <v>117015</v>
      </c>
      <c r="G63" s="74" t="s">
        <v>3620</v>
      </c>
      <c r="H63" s="74"/>
      <c r="I63" t="str">
        <f t="shared" si="10"/>
        <v>11334/543965</v>
      </c>
      <c r="J63">
        <f>VLOOKUP(C63,Schools!$A:$Z,9,0)</f>
        <v>400088</v>
      </c>
      <c r="K63" s="74" t="s">
        <v>72</v>
      </c>
      <c r="L63" s="74" t="s">
        <v>3842</v>
      </c>
      <c r="M63" s="74" t="s">
        <v>4016</v>
      </c>
      <c r="N63" s="77" t="str">
        <f>VLOOKUP(C63,Schools!A:D,4,0)</f>
        <v>Primary</v>
      </c>
      <c r="O63" s="77">
        <f t="shared" si="18"/>
        <v>11334</v>
      </c>
      <c r="P63" s="77">
        <f t="shared" si="11"/>
        <v>543965</v>
      </c>
      <c r="Q63" s="78">
        <v>9751.25</v>
      </c>
      <c r="R63" s="78">
        <v>9751.25</v>
      </c>
      <c r="S63" s="78">
        <f t="shared" si="12"/>
        <v>9751.25</v>
      </c>
      <c r="T63" s="78"/>
      <c r="U63" s="78"/>
      <c r="V63" s="78"/>
      <c r="W63" s="78"/>
      <c r="X63" s="78"/>
      <c r="Y63" s="78"/>
      <c r="Z63" s="78"/>
      <c r="AA63" s="78"/>
      <c r="AB63" s="78"/>
      <c r="AC63" s="51"/>
      <c r="AD63" s="51">
        <f t="shared" si="19"/>
        <v>-117015</v>
      </c>
      <c r="AG63" s="51">
        <f t="shared" si="13"/>
        <v>29253.75</v>
      </c>
      <c r="AH63" s="51">
        <f t="shared" si="14"/>
        <v>29253.75</v>
      </c>
      <c r="AI63" s="51">
        <f t="shared" si="15"/>
        <v>29253.75</v>
      </c>
      <c r="AJ63" s="51">
        <f t="shared" si="16"/>
        <v>29253.75</v>
      </c>
      <c r="AK63"/>
      <c r="AL63"/>
      <c r="AM63"/>
      <c r="AN63"/>
      <c r="AO63"/>
      <c r="AP63"/>
      <c r="AQ63"/>
      <c r="AR63"/>
      <c r="AS63"/>
      <c r="AT63"/>
      <c r="AU63"/>
    </row>
    <row r="64" spans="1:47" x14ac:dyDescent="0.25">
      <c r="A64" t="str">
        <f t="shared" si="9"/>
        <v>PPG</v>
      </c>
      <c r="B64" s="75">
        <v>44027</v>
      </c>
      <c r="C64" s="74">
        <v>3022053</v>
      </c>
      <c r="D64" t="str">
        <f>VLOOKUP(C64,Schools!A:B,2,0)</f>
        <v>Noam Primary School</v>
      </c>
      <c r="E64" t="str">
        <f>VLOOKUP(C64,Schools!$A:$Z,3,0)</f>
        <v>M</v>
      </c>
      <c r="F64" s="76">
        <v>1345</v>
      </c>
      <c r="G64" s="74" t="s">
        <v>3620</v>
      </c>
      <c r="H64" s="74"/>
      <c r="I64" t="str">
        <f t="shared" si="10"/>
        <v>11334/543965</v>
      </c>
      <c r="J64">
        <f>VLOOKUP(C64,Schools!$A:$Z,9,0)</f>
        <v>158733</v>
      </c>
      <c r="K64" s="74" t="s">
        <v>72</v>
      </c>
      <c r="L64" s="74" t="s">
        <v>3842</v>
      </c>
      <c r="M64" s="74" t="s">
        <v>4016</v>
      </c>
      <c r="N64" s="77" t="str">
        <f>VLOOKUP(C64,Schools!A:D,4,0)</f>
        <v>Primary</v>
      </c>
      <c r="O64" s="77">
        <f t="shared" si="18"/>
        <v>11334</v>
      </c>
      <c r="P64" s="77">
        <f t="shared" si="11"/>
        <v>543965</v>
      </c>
      <c r="Q64" s="78">
        <v>112.08333333333333</v>
      </c>
      <c r="R64" s="78">
        <v>112.08333333333333</v>
      </c>
      <c r="S64" s="78">
        <f t="shared" si="12"/>
        <v>112.08333333333333</v>
      </c>
      <c r="T64" s="78"/>
      <c r="U64" s="78"/>
      <c r="V64" s="78"/>
      <c r="W64" s="78"/>
      <c r="X64" s="78"/>
      <c r="Y64" s="78"/>
      <c r="Z64" s="78"/>
      <c r="AA64" s="78"/>
      <c r="AB64" s="78"/>
      <c r="AC64" s="51"/>
      <c r="AD64" s="51">
        <f t="shared" si="19"/>
        <v>-1345</v>
      </c>
      <c r="AG64" s="51">
        <f t="shared" si="13"/>
        <v>336.25</v>
      </c>
      <c r="AH64" s="51">
        <f t="shared" si="14"/>
        <v>336.25</v>
      </c>
      <c r="AI64" s="51">
        <f t="shared" si="15"/>
        <v>336.25</v>
      </c>
      <c r="AJ64" s="51">
        <f t="shared" si="16"/>
        <v>336.25</v>
      </c>
      <c r="AK64"/>
      <c r="AL64"/>
      <c r="AM64"/>
      <c r="AN64"/>
      <c r="AO64"/>
      <c r="AP64"/>
      <c r="AQ64"/>
      <c r="AR64"/>
      <c r="AS64"/>
      <c r="AT64"/>
      <c r="AU64"/>
    </row>
    <row r="65" spans="1:47" x14ac:dyDescent="0.25">
      <c r="A65" t="str">
        <f t="shared" si="9"/>
        <v>PPG</v>
      </c>
      <c r="B65" s="75">
        <v>44027</v>
      </c>
      <c r="C65" s="74">
        <v>3022045</v>
      </c>
      <c r="D65" t="str">
        <f>VLOOKUP(C65,Schools!A:B,2,0)</f>
        <v>Northside School</v>
      </c>
      <c r="E65" t="str">
        <f>VLOOKUP(C65,Schools!$A:$Z,3,0)</f>
        <v>M</v>
      </c>
      <c r="F65" s="76">
        <v>73975</v>
      </c>
      <c r="G65" s="74" t="s">
        <v>3620</v>
      </c>
      <c r="H65" s="74"/>
      <c r="I65" t="str">
        <f t="shared" si="10"/>
        <v>11334/543965</v>
      </c>
      <c r="J65">
        <f>VLOOKUP(C65,Schools!$A:$Z,9,0)</f>
        <v>400089</v>
      </c>
      <c r="K65" s="74" t="s">
        <v>72</v>
      </c>
      <c r="L65" s="74" t="s">
        <v>3842</v>
      </c>
      <c r="M65" s="74" t="s">
        <v>4016</v>
      </c>
      <c r="N65" s="77" t="str">
        <f>VLOOKUP(C65,Schools!A:D,4,0)</f>
        <v>Primary</v>
      </c>
      <c r="O65" s="77">
        <f t="shared" si="18"/>
        <v>11334</v>
      </c>
      <c r="P65" s="77">
        <f t="shared" si="11"/>
        <v>543965</v>
      </c>
      <c r="Q65" s="78">
        <v>6164.583333333333</v>
      </c>
      <c r="R65" s="78">
        <v>6164.583333333333</v>
      </c>
      <c r="S65" s="78">
        <f t="shared" si="12"/>
        <v>6164.583333333333</v>
      </c>
      <c r="T65" s="78"/>
      <c r="U65" s="78"/>
      <c r="V65" s="78"/>
      <c r="W65" s="78"/>
      <c r="X65" s="78"/>
      <c r="Y65" s="78"/>
      <c r="Z65" s="78"/>
      <c r="AA65" s="78"/>
      <c r="AB65" s="78"/>
      <c r="AC65" s="51"/>
      <c r="AD65" s="51">
        <f t="shared" si="19"/>
        <v>-73975</v>
      </c>
      <c r="AG65" s="51">
        <f t="shared" si="13"/>
        <v>18493.75</v>
      </c>
      <c r="AH65" s="51">
        <f t="shared" si="14"/>
        <v>18493.75</v>
      </c>
      <c r="AI65" s="51">
        <f t="shared" si="15"/>
        <v>18493.75</v>
      </c>
      <c r="AJ65" s="51">
        <f t="shared" si="16"/>
        <v>18493.75</v>
      </c>
      <c r="AK65"/>
      <c r="AL65"/>
      <c r="AM65"/>
      <c r="AN65"/>
      <c r="AO65"/>
      <c r="AP65"/>
      <c r="AQ65"/>
      <c r="AR65"/>
      <c r="AS65"/>
      <c r="AT65"/>
      <c r="AU65"/>
    </row>
    <row r="66" spans="1:47" x14ac:dyDescent="0.25">
      <c r="A66" t="str">
        <f t="shared" si="9"/>
        <v>PPG</v>
      </c>
      <c r="B66" s="75">
        <v>44027</v>
      </c>
      <c r="C66" s="74">
        <v>3022077</v>
      </c>
      <c r="D66" t="str">
        <f>VLOOKUP(C66,Schools!A:B,2,0)</f>
        <v>Orion Primary School</v>
      </c>
      <c r="E66" t="str">
        <f>VLOOKUP(C66,Schools!$A:$Z,3,0)</f>
        <v>M</v>
      </c>
      <c r="F66" s="76">
        <v>583730</v>
      </c>
      <c r="G66" s="74" t="s">
        <v>3620</v>
      </c>
      <c r="H66" s="74"/>
      <c r="I66" t="str">
        <f t="shared" si="10"/>
        <v>11334/543965</v>
      </c>
      <c r="J66">
        <f>VLOOKUP(C66,Schools!$A:$Z,9,0)</f>
        <v>400113</v>
      </c>
      <c r="K66" s="74" t="s">
        <v>72</v>
      </c>
      <c r="L66" s="74" t="s">
        <v>3842</v>
      </c>
      <c r="M66" s="74" t="s">
        <v>4016</v>
      </c>
      <c r="N66" s="77" t="str">
        <f>VLOOKUP(C66,Schools!A:D,4,0)</f>
        <v>Primary</v>
      </c>
      <c r="O66" s="77">
        <f t="shared" si="18"/>
        <v>11334</v>
      </c>
      <c r="P66" s="77">
        <f t="shared" si="11"/>
        <v>543965</v>
      </c>
      <c r="Q66" s="78">
        <v>48644.166666666664</v>
      </c>
      <c r="R66" s="78">
        <v>48644.166666666664</v>
      </c>
      <c r="S66" s="78">
        <f t="shared" si="12"/>
        <v>48644.166666666664</v>
      </c>
      <c r="T66" s="78"/>
      <c r="U66" s="78"/>
      <c r="V66" s="78"/>
      <c r="W66" s="78"/>
      <c r="X66" s="78"/>
      <c r="Y66" s="78"/>
      <c r="Z66" s="78"/>
      <c r="AA66" s="78"/>
      <c r="AB66" s="78"/>
      <c r="AC66" s="51"/>
      <c r="AD66" s="51">
        <f t="shared" si="19"/>
        <v>-583730</v>
      </c>
      <c r="AG66" s="51">
        <f t="shared" si="13"/>
        <v>145932.5</v>
      </c>
      <c r="AH66" s="51">
        <f t="shared" si="14"/>
        <v>145932.5</v>
      </c>
      <c r="AI66" s="51">
        <f t="shared" si="15"/>
        <v>145932.5</v>
      </c>
      <c r="AJ66" s="51">
        <f t="shared" si="16"/>
        <v>145932.5</v>
      </c>
      <c r="AK66"/>
      <c r="AL66"/>
      <c r="AM66"/>
      <c r="AN66"/>
      <c r="AO66"/>
      <c r="AP66"/>
      <c r="AQ66"/>
      <c r="AR66"/>
      <c r="AS66"/>
      <c r="AT66"/>
      <c r="AU66"/>
    </row>
    <row r="67" spans="1:47" x14ac:dyDescent="0.25">
      <c r="A67" t="str">
        <f t="shared" si="9"/>
        <v>PPG</v>
      </c>
      <c r="B67" s="75">
        <v>44027</v>
      </c>
      <c r="C67" s="74">
        <v>3025201</v>
      </c>
      <c r="D67" t="str">
        <f>VLOOKUP(C67,Schools!A:B,2,0)</f>
        <v>Osidge Primary School</v>
      </c>
      <c r="E67" t="str">
        <f>VLOOKUP(C67,Schools!$A:$Z,3,0)</f>
        <v>M</v>
      </c>
      <c r="F67" s="76">
        <v>95495</v>
      </c>
      <c r="G67" s="74" t="s">
        <v>3620</v>
      </c>
      <c r="H67" s="74"/>
      <c r="I67" t="str">
        <f t="shared" si="10"/>
        <v>11334/543965</v>
      </c>
      <c r="J67">
        <f>VLOOKUP(C67,Schools!$A:$Z,9,0)</f>
        <v>400021</v>
      </c>
      <c r="K67" s="74" t="s">
        <v>72</v>
      </c>
      <c r="L67" s="74" t="s">
        <v>3842</v>
      </c>
      <c r="M67" s="74" t="s">
        <v>4016</v>
      </c>
      <c r="N67" s="77" t="str">
        <f>VLOOKUP(C67,Schools!A:D,4,0)</f>
        <v>Primary</v>
      </c>
      <c r="O67" s="77">
        <f t="shared" si="18"/>
        <v>11334</v>
      </c>
      <c r="P67" s="77">
        <f t="shared" si="11"/>
        <v>543965</v>
      </c>
      <c r="Q67" s="78">
        <v>7957.916666666667</v>
      </c>
      <c r="R67" s="78">
        <v>7957.916666666667</v>
      </c>
      <c r="S67" s="78">
        <f t="shared" si="12"/>
        <v>7957.916666666667</v>
      </c>
      <c r="T67" s="78"/>
      <c r="U67" s="78"/>
      <c r="V67" s="78"/>
      <c r="W67" s="78"/>
      <c r="X67" s="78"/>
      <c r="Y67" s="78"/>
      <c r="Z67" s="78"/>
      <c r="AA67" s="78"/>
      <c r="AB67" s="78"/>
      <c r="AC67" s="51"/>
      <c r="AD67" s="51">
        <f t="shared" si="19"/>
        <v>-95495</v>
      </c>
      <c r="AG67" s="51">
        <f t="shared" si="13"/>
        <v>23873.75</v>
      </c>
      <c r="AH67" s="51">
        <f t="shared" si="14"/>
        <v>23873.75</v>
      </c>
      <c r="AI67" s="51">
        <f t="shared" si="15"/>
        <v>23873.75</v>
      </c>
      <c r="AJ67" s="51">
        <f t="shared" si="16"/>
        <v>23873.75</v>
      </c>
      <c r="AK67"/>
      <c r="AL67"/>
      <c r="AM67"/>
      <c r="AN67"/>
      <c r="AO67"/>
      <c r="AP67"/>
      <c r="AQ67"/>
      <c r="AR67"/>
      <c r="AS67"/>
      <c r="AT67"/>
      <c r="AU67"/>
    </row>
    <row r="68" spans="1:47" x14ac:dyDescent="0.25">
      <c r="A68" t="str">
        <f t="shared" si="9"/>
        <v>PPG</v>
      </c>
      <c r="B68" s="75">
        <v>44027</v>
      </c>
      <c r="C68" s="74">
        <v>3023501</v>
      </c>
      <c r="D68" t="str">
        <f>VLOOKUP(C68,Schools!A:B,2,0)</f>
        <v>Our Lady of Lourdes School</v>
      </c>
      <c r="E68" t="str">
        <f>VLOOKUP(C68,Schools!$A:$Z,3,0)</f>
        <v>M</v>
      </c>
      <c r="F68" s="76">
        <v>45730</v>
      </c>
      <c r="G68" s="74" t="s">
        <v>3620</v>
      </c>
      <c r="H68" s="74"/>
      <c r="I68" t="str">
        <f t="shared" si="10"/>
        <v>11334/543965</v>
      </c>
      <c r="J68">
        <f>VLOOKUP(C68,Schools!$A:$Z,9,0)</f>
        <v>400003</v>
      </c>
      <c r="K68" s="74" t="s">
        <v>72</v>
      </c>
      <c r="L68" s="74" t="s">
        <v>3842</v>
      </c>
      <c r="M68" s="74" t="s">
        <v>4016</v>
      </c>
      <c r="N68" s="77" t="str">
        <f>VLOOKUP(C68,Schools!A:D,4,0)</f>
        <v>Primary</v>
      </c>
      <c r="O68" s="77">
        <f t="shared" si="18"/>
        <v>11334</v>
      </c>
      <c r="P68" s="77">
        <f t="shared" si="11"/>
        <v>543965</v>
      </c>
      <c r="Q68" s="78">
        <v>3810.8333333333335</v>
      </c>
      <c r="R68" s="78">
        <v>3810.8333333333335</v>
      </c>
      <c r="S68" s="78">
        <f t="shared" si="12"/>
        <v>3810.8333333333335</v>
      </c>
      <c r="T68" s="78"/>
      <c r="U68" s="78"/>
      <c r="V68" s="78"/>
      <c r="W68" s="78"/>
      <c r="X68" s="78"/>
      <c r="Y68" s="78"/>
      <c r="Z68" s="78"/>
      <c r="AA68" s="78"/>
      <c r="AB68" s="78"/>
      <c r="AC68" s="51"/>
      <c r="AD68" s="51">
        <f t="shared" si="19"/>
        <v>-45730</v>
      </c>
      <c r="AG68" s="51">
        <f t="shared" si="13"/>
        <v>11432.5</v>
      </c>
      <c r="AH68" s="51">
        <f t="shared" si="14"/>
        <v>11432.5</v>
      </c>
      <c r="AI68" s="51">
        <f t="shared" si="15"/>
        <v>11432.5</v>
      </c>
      <c r="AJ68" s="51">
        <f t="shared" si="16"/>
        <v>11432.5</v>
      </c>
      <c r="AK68"/>
      <c r="AL68"/>
      <c r="AM68"/>
      <c r="AN68"/>
      <c r="AO68"/>
      <c r="AP68"/>
      <c r="AQ68"/>
      <c r="AR68"/>
      <c r="AS68"/>
      <c r="AT68"/>
      <c r="AU68"/>
    </row>
    <row r="69" spans="1:47" x14ac:dyDescent="0.25">
      <c r="A69" t="str">
        <f t="shared" si="9"/>
        <v>PPG</v>
      </c>
      <c r="B69" s="75">
        <v>44027</v>
      </c>
      <c r="C69" s="74">
        <v>3022078</v>
      </c>
      <c r="D69" t="str">
        <f>VLOOKUP(C69,Schools!A:B,2,0)</f>
        <v>Pardes House School</v>
      </c>
      <c r="E69" t="str">
        <f>VLOOKUP(C69,Schools!$A:$Z,3,0)</f>
        <v>M</v>
      </c>
      <c r="F69" s="76">
        <v>41695</v>
      </c>
      <c r="G69" s="74" t="s">
        <v>3620</v>
      </c>
      <c r="H69" s="74"/>
      <c r="I69" t="str">
        <f t="shared" si="10"/>
        <v>11334/543965</v>
      </c>
      <c r="J69">
        <f>VLOOKUP(C69,Schools!$A:$Z,9,0)</f>
        <v>400014</v>
      </c>
      <c r="K69" s="74" t="s">
        <v>72</v>
      </c>
      <c r="L69" s="74" t="s">
        <v>3842</v>
      </c>
      <c r="M69" s="74" t="s">
        <v>4016</v>
      </c>
      <c r="N69" s="77" t="str">
        <f>VLOOKUP(C69,Schools!A:D,4,0)</f>
        <v>Primary</v>
      </c>
      <c r="O69" s="77">
        <f t="shared" si="18"/>
        <v>11334</v>
      </c>
      <c r="P69" s="77">
        <f t="shared" si="11"/>
        <v>543965</v>
      </c>
      <c r="Q69" s="78">
        <v>3474.5833333333335</v>
      </c>
      <c r="R69" s="78">
        <v>3474.5833333333335</v>
      </c>
      <c r="S69" s="78">
        <f t="shared" si="12"/>
        <v>3474.5833333333335</v>
      </c>
      <c r="T69" s="78"/>
      <c r="U69" s="78"/>
      <c r="V69" s="78"/>
      <c r="W69" s="78"/>
      <c r="X69" s="78"/>
      <c r="Y69" s="78"/>
      <c r="Z69" s="78"/>
      <c r="AA69" s="78"/>
      <c r="AB69" s="78"/>
      <c r="AC69" s="51"/>
      <c r="AD69" s="51">
        <f t="shared" si="19"/>
        <v>-41695</v>
      </c>
      <c r="AG69" s="51">
        <f t="shared" si="13"/>
        <v>10423.75</v>
      </c>
      <c r="AH69" s="51">
        <f t="shared" si="14"/>
        <v>10423.75</v>
      </c>
      <c r="AI69" s="51">
        <f t="shared" si="15"/>
        <v>10423.75</v>
      </c>
      <c r="AJ69" s="51">
        <f t="shared" si="16"/>
        <v>10423.75</v>
      </c>
      <c r="AK69"/>
      <c r="AL69"/>
      <c r="AM69"/>
      <c r="AN69"/>
      <c r="AO69"/>
      <c r="AP69"/>
      <c r="AQ69"/>
      <c r="AR69"/>
      <c r="AS69"/>
      <c r="AT69"/>
      <c r="AU69"/>
    </row>
    <row r="70" spans="1:47" x14ac:dyDescent="0.25">
      <c r="A70" t="str">
        <f t="shared" si="9"/>
        <v>PPG</v>
      </c>
      <c r="B70" s="75">
        <v>44027</v>
      </c>
      <c r="C70" s="74">
        <v>3022071</v>
      </c>
      <c r="D70" t="str">
        <f>VLOOKUP(C70,Schools!A:B,2,0)</f>
        <v>Queenswell Infant and Nursery School</v>
      </c>
      <c r="E70" t="str">
        <f>VLOOKUP(C70,Schools!$A:$Z,3,0)</f>
        <v>M</v>
      </c>
      <c r="F70" s="76">
        <v>47075</v>
      </c>
      <c r="G70" s="74" t="s">
        <v>3620</v>
      </c>
      <c r="H70" s="74"/>
      <c r="I70" t="str">
        <f t="shared" si="10"/>
        <v>11334/543965</v>
      </c>
      <c r="J70">
        <f>VLOOKUP(C70,Schools!$A:$Z,9,0)</f>
        <v>400012</v>
      </c>
      <c r="K70" s="74" t="s">
        <v>72</v>
      </c>
      <c r="L70" s="74" t="s">
        <v>3842</v>
      </c>
      <c r="M70" s="74" t="s">
        <v>4016</v>
      </c>
      <c r="N70" s="77" t="str">
        <f>VLOOKUP(C70,Schools!A:D,4,0)</f>
        <v>Primary</v>
      </c>
      <c r="O70" s="77">
        <f t="shared" si="18"/>
        <v>11334</v>
      </c>
      <c r="P70" s="77">
        <f t="shared" si="11"/>
        <v>543965</v>
      </c>
      <c r="Q70" s="78">
        <v>3922.9166666666665</v>
      </c>
      <c r="R70" s="78">
        <v>3922.9166666666665</v>
      </c>
      <c r="S70" s="78">
        <f t="shared" si="12"/>
        <v>3922.9166666666665</v>
      </c>
      <c r="T70" s="78"/>
      <c r="U70" s="78"/>
      <c r="V70" s="78"/>
      <c r="W70" s="78"/>
      <c r="X70" s="78"/>
      <c r="Y70" s="78"/>
      <c r="Z70" s="78"/>
      <c r="AA70" s="78"/>
      <c r="AB70" s="78"/>
      <c r="AC70" s="51"/>
      <c r="AD70" s="51">
        <f t="shared" si="19"/>
        <v>-47075</v>
      </c>
      <c r="AG70" s="51">
        <f t="shared" si="13"/>
        <v>11768.75</v>
      </c>
      <c r="AH70" s="51">
        <f t="shared" si="14"/>
        <v>11768.75</v>
      </c>
      <c r="AI70" s="51">
        <f t="shared" si="15"/>
        <v>11768.75</v>
      </c>
      <c r="AJ70" s="51">
        <f t="shared" si="16"/>
        <v>11768.75</v>
      </c>
      <c r="AK70"/>
      <c r="AL70"/>
      <c r="AM70"/>
      <c r="AN70"/>
      <c r="AO70"/>
      <c r="AP70"/>
      <c r="AQ70"/>
      <c r="AR70"/>
      <c r="AS70"/>
      <c r="AT70"/>
      <c r="AU70"/>
    </row>
    <row r="71" spans="1:47" x14ac:dyDescent="0.25">
      <c r="A71" t="str">
        <f t="shared" si="9"/>
        <v>PPG</v>
      </c>
      <c r="B71" s="75">
        <v>44027</v>
      </c>
      <c r="C71" s="74">
        <v>3022072</v>
      </c>
      <c r="D71" t="str">
        <f>VLOOKUP(C71,Schools!A:B,2,0)</f>
        <v>Queenswell Junior School</v>
      </c>
      <c r="E71" t="str">
        <f>VLOOKUP(C71,Schools!$A:$Z,3,0)</f>
        <v>M</v>
      </c>
      <c r="F71" s="76">
        <v>150640</v>
      </c>
      <c r="G71" s="74" t="s">
        <v>3620</v>
      </c>
      <c r="H71" s="74"/>
      <c r="I71" t="str">
        <f t="shared" si="10"/>
        <v>11334/543965</v>
      </c>
      <c r="J71">
        <f>VLOOKUP(C71,Schools!$A:$Z,9,0)</f>
        <v>400012</v>
      </c>
      <c r="K71" s="74" t="s">
        <v>72</v>
      </c>
      <c r="L71" s="74" t="s">
        <v>3842</v>
      </c>
      <c r="M71" s="74" t="s">
        <v>4016</v>
      </c>
      <c r="N71" s="77" t="str">
        <f>VLOOKUP(C71,Schools!A:D,4,0)</f>
        <v>Primary</v>
      </c>
      <c r="O71" s="77">
        <f t="shared" si="18"/>
        <v>11334</v>
      </c>
      <c r="P71" s="77">
        <f t="shared" si="11"/>
        <v>543965</v>
      </c>
      <c r="Q71" s="78">
        <v>12553.333333333334</v>
      </c>
      <c r="R71" s="78">
        <v>12553.333333333334</v>
      </c>
      <c r="S71" s="78">
        <f t="shared" si="12"/>
        <v>12553.333333333334</v>
      </c>
      <c r="T71" s="78"/>
      <c r="U71" s="78"/>
      <c r="V71" s="78"/>
      <c r="W71" s="78"/>
      <c r="X71" s="78"/>
      <c r="Y71" s="78"/>
      <c r="Z71" s="78"/>
      <c r="AA71" s="78"/>
      <c r="AB71" s="78"/>
      <c r="AC71" s="51"/>
      <c r="AD71" s="51">
        <f t="shared" si="19"/>
        <v>-150640</v>
      </c>
      <c r="AG71" s="51">
        <f t="shared" si="13"/>
        <v>37660</v>
      </c>
      <c r="AH71" s="51">
        <f t="shared" si="14"/>
        <v>37660</v>
      </c>
      <c r="AI71" s="51">
        <f t="shared" si="15"/>
        <v>37660</v>
      </c>
      <c r="AJ71" s="51">
        <f t="shared" si="16"/>
        <v>37660</v>
      </c>
      <c r="AK71"/>
      <c r="AL71"/>
      <c r="AM71"/>
      <c r="AN71"/>
      <c r="AO71"/>
      <c r="AP71"/>
      <c r="AQ71"/>
      <c r="AR71"/>
      <c r="AS71"/>
      <c r="AT71"/>
      <c r="AU71"/>
    </row>
    <row r="72" spans="1:47" x14ac:dyDescent="0.25">
      <c r="A72" t="str">
        <f t="shared" ref="A72:A107" si="20">$B$3</f>
        <v>PPG</v>
      </c>
      <c r="B72" s="75">
        <v>44027</v>
      </c>
      <c r="C72" s="74">
        <v>3023512</v>
      </c>
      <c r="D72" t="str">
        <f>VLOOKUP(C72,Schools!A:B,2,0)</f>
        <v>Rosh Pinah</v>
      </c>
      <c r="E72" t="str">
        <f>VLOOKUP(C72,Schools!$A:$Z,3,0)</f>
        <v>M</v>
      </c>
      <c r="F72" s="76">
        <v>9415</v>
      </c>
      <c r="G72" s="74" t="s">
        <v>3620</v>
      </c>
      <c r="H72" s="74"/>
      <c r="I72" t="str">
        <f t="shared" ref="I72:I106" si="21">O72&amp;"/"&amp;P72</f>
        <v>11334/543965</v>
      </c>
      <c r="J72">
        <f>VLOOKUP(C72,Schools!$A:$Z,9,0)</f>
        <v>400093</v>
      </c>
      <c r="K72" s="74" t="s">
        <v>72</v>
      </c>
      <c r="L72" s="74" t="s">
        <v>3842</v>
      </c>
      <c r="M72" s="74" t="s">
        <v>4016</v>
      </c>
      <c r="N72" s="77" t="str">
        <f>VLOOKUP(C72,Schools!A:D,4,0)</f>
        <v>Primary</v>
      </c>
      <c r="O72" s="77">
        <f t="shared" si="18"/>
        <v>11334</v>
      </c>
      <c r="P72" s="77">
        <f t="shared" ref="P72:P106" si="22">IF(E72="M",543965,516500)</f>
        <v>543965</v>
      </c>
      <c r="Q72" s="78">
        <v>784.58333333333337</v>
      </c>
      <c r="R72" s="78">
        <v>784.58333333333337</v>
      </c>
      <c r="S72" s="78">
        <f t="shared" si="12"/>
        <v>784.58333333333337</v>
      </c>
      <c r="T72" s="78"/>
      <c r="U72" s="78"/>
      <c r="V72" s="78"/>
      <c r="W72" s="78"/>
      <c r="X72" s="78"/>
      <c r="Y72" s="78"/>
      <c r="Z72" s="78"/>
      <c r="AA72" s="78"/>
      <c r="AB72" s="78"/>
      <c r="AC72" s="51"/>
      <c r="AD72" s="51">
        <f t="shared" si="19"/>
        <v>-9415</v>
      </c>
      <c r="AG72" s="51">
        <f t="shared" si="13"/>
        <v>2353.75</v>
      </c>
      <c r="AH72" s="51">
        <f t="shared" si="14"/>
        <v>2353.75</v>
      </c>
      <c r="AI72" s="51">
        <f t="shared" si="15"/>
        <v>2353.75</v>
      </c>
      <c r="AJ72" s="51">
        <f t="shared" si="16"/>
        <v>2353.75</v>
      </c>
      <c r="AK72"/>
      <c r="AL72"/>
      <c r="AM72"/>
      <c r="AN72"/>
      <c r="AO72"/>
      <c r="AP72"/>
      <c r="AQ72"/>
      <c r="AR72"/>
      <c r="AS72"/>
      <c r="AT72"/>
      <c r="AU72"/>
    </row>
    <row r="73" spans="1:47" x14ac:dyDescent="0.25">
      <c r="A73" t="str">
        <f t="shared" si="20"/>
        <v>PPG</v>
      </c>
      <c r="B73" s="75">
        <v>44027</v>
      </c>
      <c r="C73" s="74">
        <v>3023510</v>
      </c>
      <c r="D73" t="str">
        <f>VLOOKUP(C73,Schools!A:B,2,0)</f>
        <v>Sacred Heart School</v>
      </c>
      <c r="E73" t="str">
        <f>VLOOKUP(C73,Schools!$A:$Z,3,0)</f>
        <v>M</v>
      </c>
      <c r="F73" s="76">
        <v>56490</v>
      </c>
      <c r="G73" s="74" t="s">
        <v>3620</v>
      </c>
      <c r="H73" s="74"/>
      <c r="I73" t="str">
        <f t="shared" si="21"/>
        <v>11334/543965</v>
      </c>
      <c r="J73">
        <f>VLOOKUP(C73,Schools!$A:$Z,9,0)</f>
        <v>400071</v>
      </c>
      <c r="K73" s="74" t="s">
        <v>72</v>
      </c>
      <c r="L73" s="74" t="s">
        <v>3842</v>
      </c>
      <c r="M73" s="74" t="s">
        <v>4016</v>
      </c>
      <c r="N73" s="77" t="str">
        <f>VLOOKUP(C73,Schools!A:D,4,0)</f>
        <v>Primary</v>
      </c>
      <c r="O73" s="77">
        <f t="shared" si="18"/>
        <v>11334</v>
      </c>
      <c r="P73" s="77">
        <f t="shared" si="22"/>
        <v>543965</v>
      </c>
      <c r="Q73" s="78">
        <v>4707.5</v>
      </c>
      <c r="R73" s="78">
        <v>4707.5</v>
      </c>
      <c r="S73" s="78">
        <f t="shared" si="12"/>
        <v>4707.5</v>
      </c>
      <c r="T73" s="78"/>
      <c r="U73" s="78"/>
      <c r="V73" s="78"/>
      <c r="W73" s="78"/>
      <c r="X73" s="78"/>
      <c r="Y73" s="78"/>
      <c r="Z73" s="78"/>
      <c r="AA73" s="78"/>
      <c r="AB73" s="78"/>
      <c r="AC73" s="51"/>
      <c r="AD73" s="51">
        <f t="shared" si="19"/>
        <v>-56490</v>
      </c>
      <c r="AG73" s="51">
        <f t="shared" si="13"/>
        <v>14122.5</v>
      </c>
      <c r="AH73" s="51">
        <f t="shared" si="14"/>
        <v>14122.5</v>
      </c>
      <c r="AI73" s="51">
        <f t="shared" si="15"/>
        <v>14122.5</v>
      </c>
      <c r="AJ73" s="51">
        <f t="shared" si="16"/>
        <v>14122.5</v>
      </c>
      <c r="AK73"/>
      <c r="AL73"/>
      <c r="AM73"/>
      <c r="AN73"/>
      <c r="AO73"/>
      <c r="AP73"/>
      <c r="AQ73"/>
      <c r="AR73"/>
      <c r="AS73"/>
      <c r="AT73"/>
      <c r="AU73"/>
    </row>
    <row r="74" spans="1:47" x14ac:dyDescent="0.25">
      <c r="A74" t="str">
        <f t="shared" si="20"/>
        <v>PPG</v>
      </c>
      <c r="B74" s="75">
        <v>44027</v>
      </c>
      <c r="C74" s="74">
        <v>3023502</v>
      </c>
      <c r="D74" t="str">
        <f>VLOOKUP(C74,Schools!A:B,2,0)</f>
        <v>St Agnes RC Primary School</v>
      </c>
      <c r="E74" t="str">
        <f>VLOOKUP(C74,Schools!$A:$Z,3,0)</f>
        <v>M</v>
      </c>
      <c r="F74" s="76">
        <v>115670</v>
      </c>
      <c r="G74" s="74" t="s">
        <v>3620</v>
      </c>
      <c r="H74" s="74"/>
      <c r="I74" t="str">
        <f t="shared" si="21"/>
        <v>11334/543965</v>
      </c>
      <c r="J74">
        <f>VLOOKUP(C74,Schools!$A:$Z,9,0)</f>
        <v>400096</v>
      </c>
      <c r="K74" s="74" t="s">
        <v>72</v>
      </c>
      <c r="L74" s="74" t="s">
        <v>3842</v>
      </c>
      <c r="M74" s="74" t="s">
        <v>4016</v>
      </c>
      <c r="N74" s="77" t="str">
        <f>VLOOKUP(C74,Schools!A:D,4,0)</f>
        <v>Primary</v>
      </c>
      <c r="O74" s="77">
        <f t="shared" si="18"/>
        <v>11334</v>
      </c>
      <c r="P74" s="77">
        <f t="shared" si="22"/>
        <v>543965</v>
      </c>
      <c r="Q74" s="78">
        <v>9639.1666666666661</v>
      </c>
      <c r="R74" s="78">
        <v>9639.1666666666661</v>
      </c>
      <c r="S74" s="78">
        <f t="shared" si="12"/>
        <v>9639.1666666666661</v>
      </c>
      <c r="T74" s="78"/>
      <c r="U74" s="78"/>
      <c r="V74" s="78"/>
      <c r="W74" s="78"/>
      <c r="X74" s="78"/>
      <c r="Y74" s="78"/>
      <c r="Z74" s="78"/>
      <c r="AA74" s="78"/>
      <c r="AB74" s="78"/>
      <c r="AC74" s="51"/>
      <c r="AD74" s="51">
        <f t="shared" si="19"/>
        <v>-115670</v>
      </c>
      <c r="AG74" s="51">
        <f t="shared" si="13"/>
        <v>28917.5</v>
      </c>
      <c r="AH74" s="51">
        <f t="shared" si="14"/>
        <v>28917.5</v>
      </c>
      <c r="AI74" s="51">
        <f t="shared" si="15"/>
        <v>28917.5</v>
      </c>
      <c r="AJ74" s="51">
        <f t="shared" si="16"/>
        <v>28917.5</v>
      </c>
      <c r="AK74"/>
      <c r="AL74"/>
      <c r="AM74"/>
      <c r="AN74"/>
      <c r="AO74"/>
      <c r="AP74"/>
      <c r="AQ74"/>
      <c r="AR74"/>
      <c r="AS74"/>
      <c r="AT74"/>
      <c r="AU74"/>
    </row>
    <row r="75" spans="1:47" x14ac:dyDescent="0.25">
      <c r="A75" t="str">
        <f t="shared" si="20"/>
        <v>PPG</v>
      </c>
      <c r="B75" s="75">
        <v>44027</v>
      </c>
      <c r="C75" s="74">
        <v>3023315</v>
      </c>
      <c r="D75" t="str">
        <f>VLOOKUP(C75,Schools!A:B,2,0)</f>
        <v>St Andrew's C E</v>
      </c>
      <c r="E75" t="str">
        <f>VLOOKUP(C75,Schools!$A:$Z,3,0)</f>
        <v>M</v>
      </c>
      <c r="F75" s="76">
        <v>18830</v>
      </c>
      <c r="G75" s="74" t="s">
        <v>3620</v>
      </c>
      <c r="H75" s="74"/>
      <c r="I75" t="str">
        <f t="shared" si="21"/>
        <v>11334/543965</v>
      </c>
      <c r="J75">
        <f>VLOOKUP(C75,Schools!$A:$Z,9,0)</f>
        <v>400062</v>
      </c>
      <c r="K75" s="74" t="s">
        <v>72</v>
      </c>
      <c r="L75" s="74" t="s">
        <v>3842</v>
      </c>
      <c r="M75" s="74" t="s">
        <v>4016</v>
      </c>
      <c r="N75" s="77" t="str">
        <f>VLOOKUP(C75,Schools!A:D,4,0)</f>
        <v>Primary</v>
      </c>
      <c r="O75" s="77">
        <f t="shared" si="18"/>
        <v>11334</v>
      </c>
      <c r="P75" s="77">
        <f t="shared" si="22"/>
        <v>543965</v>
      </c>
      <c r="Q75" s="78">
        <v>1569.1666666666667</v>
      </c>
      <c r="R75" s="78">
        <v>1569.1666666666667</v>
      </c>
      <c r="S75" s="78">
        <f t="shared" si="12"/>
        <v>1569.1666666666667</v>
      </c>
      <c r="T75" s="78"/>
      <c r="U75" s="78"/>
      <c r="V75" s="78"/>
      <c r="W75" s="78"/>
      <c r="X75" s="78"/>
      <c r="Y75" s="78"/>
      <c r="Z75" s="78"/>
      <c r="AA75" s="78"/>
      <c r="AB75" s="78"/>
      <c r="AC75" s="51"/>
      <c r="AD75" s="51">
        <f t="shared" si="19"/>
        <v>-18830</v>
      </c>
      <c r="AG75" s="51">
        <f t="shared" si="13"/>
        <v>4707.5</v>
      </c>
      <c r="AH75" s="51">
        <f t="shared" si="14"/>
        <v>4707.5</v>
      </c>
      <c r="AI75" s="51">
        <f t="shared" si="15"/>
        <v>4707.5</v>
      </c>
      <c r="AJ75" s="51">
        <f t="shared" si="16"/>
        <v>4707.5</v>
      </c>
      <c r="AK75"/>
      <c r="AL75"/>
      <c r="AM75"/>
      <c r="AN75"/>
      <c r="AO75"/>
      <c r="AP75"/>
      <c r="AQ75"/>
      <c r="AR75"/>
      <c r="AS75"/>
      <c r="AT75"/>
      <c r="AU75"/>
    </row>
    <row r="76" spans="1:47" x14ac:dyDescent="0.25">
      <c r="A76" t="str">
        <f t="shared" si="20"/>
        <v>PPG</v>
      </c>
      <c r="B76" s="75">
        <v>44027</v>
      </c>
      <c r="C76" s="74">
        <v>3023504</v>
      </c>
      <c r="D76" t="str">
        <f>VLOOKUP(C76,Schools!A:B,2,0)</f>
        <v>St Catherines R C Primary</v>
      </c>
      <c r="E76" t="str">
        <f>VLOOKUP(C76,Schools!$A:$Z,3,0)</f>
        <v>M</v>
      </c>
      <c r="F76" s="76">
        <v>65905</v>
      </c>
      <c r="G76" s="74" t="s">
        <v>3620</v>
      </c>
      <c r="H76" s="74"/>
      <c r="I76" t="str">
        <f t="shared" si="21"/>
        <v>11334/543965</v>
      </c>
      <c r="J76">
        <f>VLOOKUP(C76,Schools!$A:$Z,9,0)</f>
        <v>400064</v>
      </c>
      <c r="K76" s="74" t="s">
        <v>72</v>
      </c>
      <c r="L76" s="74" t="s">
        <v>3842</v>
      </c>
      <c r="M76" s="74" t="s">
        <v>4016</v>
      </c>
      <c r="N76" s="77" t="str">
        <f>VLOOKUP(C76,Schools!A:D,4,0)</f>
        <v>Primary</v>
      </c>
      <c r="O76" s="77">
        <f t="shared" si="18"/>
        <v>11334</v>
      </c>
      <c r="P76" s="77">
        <f t="shared" si="22"/>
        <v>543965</v>
      </c>
      <c r="Q76" s="78">
        <v>5492.083333333333</v>
      </c>
      <c r="R76" s="78">
        <v>5492.083333333333</v>
      </c>
      <c r="S76" s="78">
        <f t="shared" si="12"/>
        <v>5492.083333333333</v>
      </c>
      <c r="T76" s="78"/>
      <c r="U76" s="78"/>
      <c r="V76" s="78"/>
      <c r="W76" s="78"/>
      <c r="X76" s="78"/>
      <c r="Y76" s="78"/>
      <c r="Z76" s="78"/>
      <c r="AA76" s="78"/>
      <c r="AB76" s="78"/>
      <c r="AC76" s="51"/>
      <c r="AD76" s="51">
        <f t="shared" si="19"/>
        <v>-65905</v>
      </c>
      <c r="AG76" s="51">
        <f t="shared" si="13"/>
        <v>16476.25</v>
      </c>
      <c r="AH76" s="51">
        <f t="shared" si="14"/>
        <v>16476.25</v>
      </c>
      <c r="AI76" s="51">
        <f t="shared" si="15"/>
        <v>16476.25</v>
      </c>
      <c r="AJ76" s="51">
        <f t="shared" si="16"/>
        <v>16476.25</v>
      </c>
      <c r="AK76"/>
      <c r="AL76"/>
      <c r="AM76"/>
      <c r="AN76"/>
      <c r="AO76"/>
      <c r="AP76"/>
      <c r="AQ76"/>
      <c r="AR76"/>
      <c r="AS76"/>
      <c r="AT76"/>
      <c r="AU76"/>
    </row>
    <row r="77" spans="1:47" x14ac:dyDescent="0.25">
      <c r="A77" t="str">
        <f t="shared" si="20"/>
        <v>PPG</v>
      </c>
      <c r="B77" s="75">
        <v>44027</v>
      </c>
      <c r="C77" s="74">
        <v>3023309</v>
      </c>
      <c r="D77" t="str">
        <f>VLOOKUP(C77,Schools!A:B,2,0)</f>
        <v>St Johns CE N20</v>
      </c>
      <c r="E77" t="str">
        <f>VLOOKUP(C77,Schools!$A:$Z,3,0)</f>
        <v>M</v>
      </c>
      <c r="F77" s="76">
        <v>21520</v>
      </c>
      <c r="G77" s="74" t="s">
        <v>3620</v>
      </c>
      <c r="H77" s="74"/>
      <c r="I77" t="str">
        <f t="shared" si="21"/>
        <v>11334/543965</v>
      </c>
      <c r="J77">
        <f>VLOOKUP(C77,Schools!$A:$Z,9,0)</f>
        <v>400098</v>
      </c>
      <c r="K77" s="74" t="s">
        <v>72</v>
      </c>
      <c r="L77" s="74" t="s">
        <v>3842</v>
      </c>
      <c r="M77" s="74" t="s">
        <v>4016</v>
      </c>
      <c r="N77" s="77" t="str">
        <f>VLOOKUP(C77,Schools!A:D,4,0)</f>
        <v>Primary</v>
      </c>
      <c r="O77" s="77">
        <f t="shared" si="18"/>
        <v>11334</v>
      </c>
      <c r="P77" s="77">
        <f t="shared" si="22"/>
        <v>543965</v>
      </c>
      <c r="Q77" s="78">
        <v>1793.3333333333333</v>
      </c>
      <c r="R77" s="78">
        <v>1793.3333333333333</v>
      </c>
      <c r="S77" s="78">
        <f t="shared" si="12"/>
        <v>1793.3333333333333</v>
      </c>
      <c r="T77" s="78"/>
      <c r="U77" s="78"/>
      <c r="V77" s="78"/>
      <c r="W77" s="78"/>
      <c r="X77" s="78"/>
      <c r="Y77" s="78"/>
      <c r="Z77" s="78"/>
      <c r="AA77" s="78"/>
      <c r="AB77" s="78"/>
      <c r="AC77" s="51"/>
      <c r="AD77" s="51">
        <f t="shared" si="19"/>
        <v>-21520</v>
      </c>
      <c r="AG77" s="51">
        <f t="shared" si="13"/>
        <v>5380</v>
      </c>
      <c r="AH77" s="51">
        <f t="shared" si="14"/>
        <v>5380</v>
      </c>
      <c r="AI77" s="51">
        <f t="shared" si="15"/>
        <v>5380</v>
      </c>
      <c r="AJ77" s="51">
        <f t="shared" si="16"/>
        <v>5380</v>
      </c>
      <c r="AK77"/>
      <c r="AL77"/>
      <c r="AM77"/>
      <c r="AN77"/>
      <c r="AO77"/>
      <c r="AP77"/>
      <c r="AQ77"/>
      <c r="AR77"/>
      <c r="AS77"/>
      <c r="AT77"/>
      <c r="AU77"/>
    </row>
    <row r="78" spans="1:47" x14ac:dyDescent="0.25">
      <c r="A78" t="str">
        <f t="shared" si="20"/>
        <v>PPG</v>
      </c>
      <c r="B78" s="75">
        <v>44027</v>
      </c>
      <c r="C78" s="74">
        <v>3023307</v>
      </c>
      <c r="D78" t="str">
        <f>VLOOKUP(C78,Schools!A:B,2,0)</f>
        <v>St John's CE School N11</v>
      </c>
      <c r="E78" t="str">
        <f>VLOOKUP(C78,Schools!$A:$Z,3,0)</f>
        <v>M</v>
      </c>
      <c r="F78" s="76">
        <v>30935</v>
      </c>
      <c r="G78" s="74" t="s">
        <v>3620</v>
      </c>
      <c r="H78" s="74"/>
      <c r="I78" t="str">
        <f t="shared" si="21"/>
        <v>11334/543965</v>
      </c>
      <c r="J78">
        <f>VLOOKUP(C78,Schools!$A:$Z,9,0)</f>
        <v>400114</v>
      </c>
      <c r="K78" s="74" t="s">
        <v>72</v>
      </c>
      <c r="L78" s="74" t="s">
        <v>3842</v>
      </c>
      <c r="M78" s="74" t="s">
        <v>4016</v>
      </c>
      <c r="N78" s="77" t="str">
        <f>VLOOKUP(C78,Schools!A:D,4,0)</f>
        <v>Primary</v>
      </c>
      <c r="O78" s="77">
        <f t="shared" si="18"/>
        <v>11334</v>
      </c>
      <c r="P78" s="77">
        <f t="shared" si="22"/>
        <v>543965</v>
      </c>
      <c r="Q78" s="78">
        <v>2577.9166666666665</v>
      </c>
      <c r="R78" s="78">
        <v>2577.9166666666665</v>
      </c>
      <c r="S78" s="78">
        <f t="shared" si="12"/>
        <v>2577.9166666666665</v>
      </c>
      <c r="T78" s="78"/>
      <c r="U78" s="78"/>
      <c r="V78" s="78"/>
      <c r="W78" s="78"/>
      <c r="X78" s="78"/>
      <c r="Y78" s="78"/>
      <c r="Z78" s="78"/>
      <c r="AA78" s="78"/>
      <c r="AB78" s="78"/>
      <c r="AC78" s="51"/>
      <c r="AD78" s="51">
        <f t="shared" si="19"/>
        <v>-30935</v>
      </c>
      <c r="AG78" s="51">
        <f t="shared" si="13"/>
        <v>7733.75</v>
      </c>
      <c r="AH78" s="51">
        <f t="shared" si="14"/>
        <v>7733.75</v>
      </c>
      <c r="AI78" s="51">
        <f t="shared" si="15"/>
        <v>7733.75</v>
      </c>
      <c r="AJ78" s="51">
        <f t="shared" si="16"/>
        <v>7733.75</v>
      </c>
      <c r="AK78"/>
      <c r="AL78"/>
      <c r="AM78"/>
      <c r="AN78"/>
      <c r="AO78"/>
      <c r="AP78"/>
      <c r="AQ78"/>
      <c r="AR78"/>
      <c r="AS78"/>
      <c r="AT78"/>
      <c r="AU78"/>
    </row>
    <row r="79" spans="1:47" x14ac:dyDescent="0.25">
      <c r="A79" t="str">
        <f t="shared" si="20"/>
        <v>PPG</v>
      </c>
      <c r="B79" s="75">
        <v>44027</v>
      </c>
      <c r="C79" s="74">
        <v>3023509</v>
      </c>
      <c r="D79" t="str">
        <f>VLOOKUP(C79,Schools!A:B,2,0)</f>
        <v>St Joseph's Primary School</v>
      </c>
      <c r="E79" t="str">
        <f>VLOOKUP(C79,Schools!$A:$Z,3,0)</f>
        <v>M</v>
      </c>
      <c r="F79" s="76">
        <v>114325</v>
      </c>
      <c r="G79" s="74" t="s">
        <v>3620</v>
      </c>
      <c r="H79" s="74"/>
      <c r="I79" t="str">
        <f t="shared" si="21"/>
        <v>11334/543965</v>
      </c>
      <c r="J79">
        <f>VLOOKUP(C79,Schools!$A:$Z,9,0)</f>
        <v>400066</v>
      </c>
      <c r="K79" s="74" t="s">
        <v>72</v>
      </c>
      <c r="L79" s="74" t="s">
        <v>3842</v>
      </c>
      <c r="M79" s="74" t="s">
        <v>4016</v>
      </c>
      <c r="N79" s="77" t="str">
        <f>VLOOKUP(C79,Schools!A:D,4,0)</f>
        <v>Primary</v>
      </c>
      <c r="O79" s="77">
        <f t="shared" si="18"/>
        <v>11334</v>
      </c>
      <c r="P79" s="77">
        <f t="shared" si="22"/>
        <v>543965</v>
      </c>
      <c r="Q79" s="78">
        <v>9527.0833333333339</v>
      </c>
      <c r="R79" s="78">
        <v>9527.0833333333339</v>
      </c>
      <c r="S79" s="78">
        <f t="shared" si="12"/>
        <v>9527.0833333333339</v>
      </c>
      <c r="T79" s="78"/>
      <c r="U79" s="78"/>
      <c r="V79" s="78"/>
      <c r="W79" s="78"/>
      <c r="X79" s="78"/>
      <c r="Y79" s="78"/>
      <c r="Z79" s="78"/>
      <c r="AA79" s="78"/>
      <c r="AB79" s="78"/>
      <c r="AC79" s="51"/>
      <c r="AD79" s="51">
        <f t="shared" si="19"/>
        <v>-114325</v>
      </c>
      <c r="AG79" s="51">
        <f t="shared" si="13"/>
        <v>28581.25</v>
      </c>
      <c r="AH79" s="51">
        <f t="shared" si="14"/>
        <v>28581.25</v>
      </c>
      <c r="AI79" s="51">
        <f t="shared" si="15"/>
        <v>28581.25</v>
      </c>
      <c r="AJ79" s="51">
        <f t="shared" si="16"/>
        <v>28581.25</v>
      </c>
      <c r="AK79"/>
      <c r="AL79"/>
      <c r="AM79"/>
      <c r="AN79"/>
      <c r="AO79"/>
      <c r="AP79"/>
      <c r="AQ79"/>
      <c r="AR79"/>
      <c r="AS79"/>
      <c r="AT79"/>
      <c r="AU79"/>
    </row>
    <row r="80" spans="1:47" x14ac:dyDescent="0.25">
      <c r="A80" t="str">
        <f t="shared" si="20"/>
        <v>PPG</v>
      </c>
      <c r="B80" s="75">
        <v>44027</v>
      </c>
      <c r="C80" s="74">
        <v>3023311</v>
      </c>
      <c r="D80" t="str">
        <f>VLOOKUP(C80,Schools!A:B,2,0)</f>
        <v>St Mary's C E Primary School N3</v>
      </c>
      <c r="E80" t="str">
        <f>VLOOKUP(C80,Schools!$A:$Z,3,0)</f>
        <v>M</v>
      </c>
      <c r="F80" s="76">
        <v>83390</v>
      </c>
      <c r="G80" s="74" t="s">
        <v>3620</v>
      </c>
      <c r="H80" s="74"/>
      <c r="I80" t="str">
        <f t="shared" si="21"/>
        <v>11334/543965</v>
      </c>
      <c r="J80">
        <f>VLOOKUP(C80,Schools!$A:$Z,9,0)</f>
        <v>400058</v>
      </c>
      <c r="K80" s="74" t="s">
        <v>72</v>
      </c>
      <c r="L80" s="74" t="s">
        <v>3842</v>
      </c>
      <c r="M80" s="74" t="s">
        <v>4016</v>
      </c>
      <c r="N80" s="77" t="str">
        <f>VLOOKUP(C80,Schools!A:D,4,0)</f>
        <v>Primary</v>
      </c>
      <c r="O80" s="77">
        <f t="shared" si="18"/>
        <v>11334</v>
      </c>
      <c r="P80" s="77">
        <f t="shared" si="22"/>
        <v>543965</v>
      </c>
      <c r="Q80" s="78">
        <v>6949.166666666667</v>
      </c>
      <c r="R80" s="78">
        <v>6949.166666666667</v>
      </c>
      <c r="S80" s="78">
        <f t="shared" si="12"/>
        <v>6949.166666666667</v>
      </c>
      <c r="T80" s="78"/>
      <c r="U80" s="78"/>
      <c r="V80" s="78"/>
      <c r="W80" s="78"/>
      <c r="X80" s="78"/>
      <c r="Y80" s="78"/>
      <c r="Z80" s="78"/>
      <c r="AA80" s="78"/>
      <c r="AB80" s="78"/>
      <c r="AC80" s="51"/>
      <c r="AD80" s="51">
        <f t="shared" si="19"/>
        <v>-83390</v>
      </c>
      <c r="AG80" s="51">
        <f t="shared" si="13"/>
        <v>20847.5</v>
      </c>
      <c r="AH80" s="51">
        <f t="shared" si="14"/>
        <v>20847.5</v>
      </c>
      <c r="AI80" s="51">
        <f t="shared" si="15"/>
        <v>20847.5</v>
      </c>
      <c r="AJ80" s="51">
        <f t="shared" si="16"/>
        <v>20847.5</v>
      </c>
      <c r="AK80"/>
      <c r="AL80"/>
      <c r="AM80"/>
      <c r="AN80"/>
      <c r="AO80"/>
      <c r="AP80"/>
      <c r="AQ80"/>
      <c r="AR80"/>
      <c r="AS80"/>
      <c r="AT80"/>
      <c r="AU80"/>
    </row>
    <row r="81" spans="1:47" x14ac:dyDescent="0.25">
      <c r="A81" t="str">
        <f t="shared" si="20"/>
        <v>PPG</v>
      </c>
      <c r="B81" s="75">
        <v>44027</v>
      </c>
      <c r="C81" s="74">
        <v>3023312</v>
      </c>
      <c r="D81" t="str">
        <f>VLOOKUP(C81,Schools!A:B,2,0)</f>
        <v>St Mary's School EN4</v>
      </c>
      <c r="E81" t="str">
        <f>VLOOKUP(C81,Schools!$A:$Z,3,0)</f>
        <v>M</v>
      </c>
      <c r="F81" s="76">
        <v>34970</v>
      </c>
      <c r="G81" s="74" t="s">
        <v>3620</v>
      </c>
      <c r="H81" s="74"/>
      <c r="I81" t="str">
        <f t="shared" si="21"/>
        <v>11334/543965</v>
      </c>
      <c r="J81">
        <f>VLOOKUP(C81,Schools!$A:$Z,9,0)</f>
        <v>400017</v>
      </c>
      <c r="K81" s="74" t="s">
        <v>72</v>
      </c>
      <c r="L81" s="74" t="s">
        <v>3842</v>
      </c>
      <c r="M81" s="74" t="s">
        <v>4016</v>
      </c>
      <c r="N81" s="77" t="str">
        <f>VLOOKUP(C81,Schools!A:D,4,0)</f>
        <v>Primary</v>
      </c>
      <c r="O81" s="77">
        <f t="shared" si="18"/>
        <v>11334</v>
      </c>
      <c r="P81" s="77">
        <f t="shared" si="22"/>
        <v>543965</v>
      </c>
      <c r="Q81" s="78">
        <v>2914.1666666666665</v>
      </c>
      <c r="R81" s="78">
        <v>2914.1666666666665</v>
      </c>
      <c r="S81" s="78">
        <f t="shared" si="12"/>
        <v>2914.1666666666665</v>
      </c>
      <c r="T81" s="78"/>
      <c r="U81" s="78"/>
      <c r="V81" s="78"/>
      <c r="W81" s="78"/>
      <c r="X81" s="78"/>
      <c r="Y81" s="78"/>
      <c r="Z81" s="78"/>
      <c r="AA81" s="78"/>
      <c r="AB81" s="78"/>
      <c r="AC81" s="51"/>
      <c r="AD81" s="51">
        <f t="shared" si="19"/>
        <v>-34970</v>
      </c>
      <c r="AG81" s="51">
        <f t="shared" si="13"/>
        <v>8742.5</v>
      </c>
      <c r="AH81" s="51">
        <f t="shared" si="14"/>
        <v>8742.5</v>
      </c>
      <c r="AI81" s="51">
        <f t="shared" si="15"/>
        <v>8742.5</v>
      </c>
      <c r="AJ81" s="51">
        <f t="shared" si="16"/>
        <v>8742.5</v>
      </c>
      <c r="AK81"/>
      <c r="AL81"/>
      <c r="AM81"/>
      <c r="AN81"/>
      <c r="AO81"/>
      <c r="AP81"/>
      <c r="AQ81"/>
      <c r="AR81"/>
      <c r="AS81"/>
      <c r="AT81"/>
      <c r="AU81"/>
    </row>
    <row r="82" spans="1:47" x14ac:dyDescent="0.25">
      <c r="A82" t="str">
        <f t="shared" si="20"/>
        <v>PPG</v>
      </c>
      <c r="B82" s="75">
        <v>44027</v>
      </c>
      <c r="C82" s="74">
        <v>3023314</v>
      </c>
      <c r="D82" t="str">
        <f>VLOOKUP(C82,Schools!A:B,2,0)</f>
        <v>St Pauls CE Primary, NW7</v>
      </c>
      <c r="E82" t="str">
        <f>VLOOKUP(C82,Schools!$A:$Z,3,0)</f>
        <v>M</v>
      </c>
      <c r="F82" s="76">
        <v>43040</v>
      </c>
      <c r="G82" s="74" t="s">
        <v>3620</v>
      </c>
      <c r="H82" s="74"/>
      <c r="I82" t="str">
        <f t="shared" si="21"/>
        <v>11334/543965</v>
      </c>
      <c r="J82">
        <f>VLOOKUP(C82,Schools!$A:$Z,9,0)</f>
        <v>400094</v>
      </c>
      <c r="K82" s="74" t="s">
        <v>72</v>
      </c>
      <c r="L82" s="74" t="s">
        <v>3842</v>
      </c>
      <c r="M82" s="74" t="s">
        <v>4016</v>
      </c>
      <c r="N82" s="77" t="str">
        <f>VLOOKUP(C82,Schools!A:D,4,0)</f>
        <v>Primary</v>
      </c>
      <c r="O82" s="77">
        <f t="shared" si="18"/>
        <v>11334</v>
      </c>
      <c r="P82" s="77">
        <f t="shared" si="22"/>
        <v>543965</v>
      </c>
      <c r="Q82" s="78">
        <v>3586.6666666666665</v>
      </c>
      <c r="R82" s="78">
        <v>3586.6666666666665</v>
      </c>
      <c r="S82" s="78">
        <f t="shared" si="12"/>
        <v>3586.6666666666665</v>
      </c>
      <c r="T82" s="78"/>
      <c r="U82" s="78"/>
      <c r="V82" s="78"/>
      <c r="W82" s="78"/>
      <c r="X82" s="78"/>
      <c r="Y82" s="78"/>
      <c r="Z82" s="78"/>
      <c r="AA82" s="78"/>
      <c r="AB82" s="78"/>
      <c r="AC82" s="51"/>
      <c r="AD82" s="51">
        <f t="shared" si="19"/>
        <v>-43040</v>
      </c>
      <c r="AG82" s="51">
        <f t="shared" si="13"/>
        <v>10760</v>
      </c>
      <c r="AH82" s="51">
        <f t="shared" si="14"/>
        <v>10760</v>
      </c>
      <c r="AI82" s="51">
        <f t="shared" si="15"/>
        <v>10760</v>
      </c>
      <c r="AJ82" s="51">
        <f t="shared" si="16"/>
        <v>10760</v>
      </c>
      <c r="AK82"/>
      <c r="AL82"/>
      <c r="AM82"/>
      <c r="AN82"/>
      <c r="AO82"/>
      <c r="AP82"/>
      <c r="AQ82"/>
      <c r="AR82"/>
      <c r="AS82"/>
      <c r="AT82"/>
      <c r="AU82"/>
    </row>
    <row r="83" spans="1:47" x14ac:dyDescent="0.25">
      <c r="A83" t="str">
        <f t="shared" si="20"/>
        <v>PPG</v>
      </c>
      <c r="B83" s="75">
        <v>44027</v>
      </c>
      <c r="C83" s="74">
        <v>3023313</v>
      </c>
      <c r="D83" t="str">
        <f>VLOOKUP(C83,Schools!A:B,2,0)</f>
        <v>St. Pauls CE Primary School (N11)</v>
      </c>
      <c r="E83" t="str">
        <f>VLOOKUP(C83,Schools!$A:$Z,3,0)</f>
        <v>M</v>
      </c>
      <c r="F83" s="76">
        <v>65905</v>
      </c>
      <c r="G83" s="74" t="s">
        <v>3620</v>
      </c>
      <c r="H83" s="74"/>
      <c r="I83" t="str">
        <f t="shared" si="21"/>
        <v>11334/543965</v>
      </c>
      <c r="J83">
        <f>VLOOKUP(C83,Schools!$A:$Z,9,0)</f>
        <v>400006</v>
      </c>
      <c r="K83" s="74" t="s">
        <v>72</v>
      </c>
      <c r="L83" s="74" t="s">
        <v>3842</v>
      </c>
      <c r="M83" s="74" t="s">
        <v>4016</v>
      </c>
      <c r="N83" s="77" t="str">
        <f>VLOOKUP(C83,Schools!A:D,4,0)</f>
        <v>Primary</v>
      </c>
      <c r="O83" s="77">
        <f t="shared" si="18"/>
        <v>11334</v>
      </c>
      <c r="P83" s="77">
        <f t="shared" si="22"/>
        <v>543965</v>
      </c>
      <c r="Q83" s="78">
        <v>5492.083333333333</v>
      </c>
      <c r="R83" s="78">
        <v>5492.083333333333</v>
      </c>
      <c r="S83" s="78">
        <f t="shared" si="12"/>
        <v>5492.083333333333</v>
      </c>
      <c r="T83" s="78"/>
      <c r="U83" s="78"/>
      <c r="V83" s="78"/>
      <c r="W83" s="78"/>
      <c r="X83" s="78"/>
      <c r="Y83" s="78"/>
      <c r="Z83" s="78"/>
      <c r="AA83" s="78"/>
      <c r="AB83" s="78"/>
      <c r="AC83" s="51"/>
      <c r="AD83" s="51">
        <f t="shared" si="19"/>
        <v>-65905</v>
      </c>
      <c r="AG83" s="51">
        <f t="shared" si="13"/>
        <v>16476.25</v>
      </c>
      <c r="AH83" s="51">
        <f t="shared" si="14"/>
        <v>16476.25</v>
      </c>
      <c r="AI83" s="51">
        <f t="shared" si="15"/>
        <v>16476.25</v>
      </c>
      <c r="AJ83" s="51">
        <f t="shared" si="16"/>
        <v>16476.25</v>
      </c>
      <c r="AK83"/>
      <c r="AL83"/>
      <c r="AM83"/>
      <c r="AN83"/>
      <c r="AO83"/>
      <c r="AP83"/>
      <c r="AQ83"/>
      <c r="AR83"/>
      <c r="AS83"/>
      <c r="AT83"/>
      <c r="AU83"/>
    </row>
    <row r="84" spans="1:47" x14ac:dyDescent="0.25">
      <c r="A84" t="str">
        <f t="shared" si="20"/>
        <v>PPG</v>
      </c>
      <c r="B84" s="75">
        <v>44027</v>
      </c>
      <c r="C84" s="74">
        <v>3023507</v>
      </c>
      <c r="D84" t="str">
        <f>VLOOKUP(C84,Schools!A:B,2,0)</f>
        <v>St Theresa's R.C. Primary School</v>
      </c>
      <c r="E84" t="str">
        <f>VLOOKUP(C84,Schools!$A:$Z,3,0)</f>
        <v>M</v>
      </c>
      <c r="F84" s="76">
        <v>28245</v>
      </c>
      <c r="G84" s="74" t="s">
        <v>3620</v>
      </c>
      <c r="H84" s="74"/>
      <c r="I84" t="str">
        <f t="shared" si="21"/>
        <v>11334/543965</v>
      </c>
      <c r="J84">
        <f>VLOOKUP(C84,Schools!$A:$Z,9,0)</f>
        <v>400037</v>
      </c>
      <c r="K84" s="74" t="s">
        <v>72</v>
      </c>
      <c r="L84" s="74" t="s">
        <v>3842</v>
      </c>
      <c r="M84" s="74" t="s">
        <v>4016</v>
      </c>
      <c r="N84" s="77" t="str">
        <f>VLOOKUP(C84,Schools!A:D,4,0)</f>
        <v>Primary</v>
      </c>
      <c r="O84" s="77">
        <f t="shared" ref="O84:O104" si="23">VLOOKUP(N84,$AJ$1:$AK$5,2,0)</f>
        <v>11334</v>
      </c>
      <c r="P84" s="77">
        <f t="shared" si="22"/>
        <v>543965</v>
      </c>
      <c r="Q84" s="78">
        <v>2353.75</v>
      </c>
      <c r="R84" s="78">
        <v>2353.75</v>
      </c>
      <c r="S84" s="78">
        <f t="shared" si="12"/>
        <v>2353.75</v>
      </c>
      <c r="T84" s="78"/>
      <c r="U84" s="78"/>
      <c r="V84" s="78"/>
      <c r="W84" s="78"/>
      <c r="X84" s="78"/>
      <c r="Y84" s="78"/>
      <c r="Z84" s="78"/>
      <c r="AA84" s="78"/>
      <c r="AB84" s="78"/>
      <c r="AC84" s="51"/>
      <c r="AD84" s="51">
        <f t="shared" ref="AD84:AD115" si="24">AC84-F84</f>
        <v>-28245</v>
      </c>
      <c r="AG84" s="51">
        <f t="shared" si="13"/>
        <v>7061.25</v>
      </c>
      <c r="AH84" s="51">
        <f t="shared" si="14"/>
        <v>7061.25</v>
      </c>
      <c r="AI84" s="51">
        <f t="shared" si="15"/>
        <v>7061.25</v>
      </c>
      <c r="AJ84" s="51">
        <f t="shared" si="16"/>
        <v>7061.25</v>
      </c>
      <c r="AK84"/>
      <c r="AL84"/>
      <c r="AM84"/>
      <c r="AN84"/>
      <c r="AO84"/>
      <c r="AP84"/>
      <c r="AQ84"/>
      <c r="AR84"/>
      <c r="AS84"/>
      <c r="AT84"/>
      <c r="AU84"/>
    </row>
    <row r="85" spans="1:47" x14ac:dyDescent="0.25">
      <c r="A85" t="str">
        <f t="shared" si="20"/>
        <v>PPG</v>
      </c>
      <c r="B85" s="75">
        <v>44027</v>
      </c>
      <c r="C85" s="74">
        <v>3023506</v>
      </c>
      <c r="D85" t="str">
        <f>VLOOKUP(C85,Schools!A:B,2,0)</f>
        <v>St Vincent's Catholic Primary School</v>
      </c>
      <c r="E85" t="str">
        <f>VLOOKUP(C85,Schools!$A:$Z,3,0)</f>
        <v>M</v>
      </c>
      <c r="F85" s="76">
        <v>26900</v>
      </c>
      <c r="G85" s="74" t="s">
        <v>3620</v>
      </c>
      <c r="H85" s="74"/>
      <c r="I85" t="str">
        <f t="shared" si="21"/>
        <v>11334/543965</v>
      </c>
      <c r="J85">
        <f>VLOOKUP(C85,Schools!$A:$Z,9,0)</f>
        <v>400009</v>
      </c>
      <c r="K85" s="74" t="s">
        <v>72</v>
      </c>
      <c r="L85" s="74" t="s">
        <v>3842</v>
      </c>
      <c r="M85" s="74" t="s">
        <v>4016</v>
      </c>
      <c r="N85" s="77" t="str">
        <f>VLOOKUP(C85,Schools!A:D,4,0)</f>
        <v>Primary</v>
      </c>
      <c r="O85" s="77">
        <f t="shared" si="23"/>
        <v>11334</v>
      </c>
      <c r="P85" s="77">
        <f t="shared" si="22"/>
        <v>543965</v>
      </c>
      <c r="Q85" s="78">
        <v>2241.6666666666665</v>
      </c>
      <c r="R85" s="78">
        <v>2241.6666666666665</v>
      </c>
      <c r="S85" s="78">
        <f t="shared" ref="S85:S148" si="25">F85/12</f>
        <v>2241.6666666666665</v>
      </c>
      <c r="T85" s="78"/>
      <c r="U85" s="78"/>
      <c r="V85" s="78"/>
      <c r="W85" s="78"/>
      <c r="X85" s="78"/>
      <c r="Y85" s="78"/>
      <c r="Z85" s="78"/>
      <c r="AA85" s="78"/>
      <c r="AB85" s="78"/>
      <c r="AC85" s="51"/>
      <c r="AD85" s="51">
        <f t="shared" si="24"/>
        <v>-26900</v>
      </c>
      <c r="AG85" s="51">
        <f t="shared" ref="AG85:AG148" si="26">SUM(Q85:S85)</f>
        <v>6725</v>
      </c>
      <c r="AH85" s="51">
        <f t="shared" ref="AH85:AH148" si="27">SUM(Q85:V85)</f>
        <v>6725</v>
      </c>
      <c r="AI85" s="51">
        <f t="shared" ref="AI85:AI148" si="28">SUM(Q85:Y85)</f>
        <v>6725</v>
      </c>
      <c r="AJ85" s="51">
        <f t="shared" ref="AJ85:AJ148" si="29">SUM(Q85:AB85)</f>
        <v>6725</v>
      </c>
      <c r="AK85"/>
      <c r="AL85"/>
      <c r="AM85"/>
      <c r="AN85"/>
      <c r="AO85"/>
      <c r="AP85"/>
      <c r="AQ85"/>
      <c r="AR85"/>
      <c r="AS85"/>
      <c r="AT85"/>
      <c r="AU85"/>
    </row>
    <row r="86" spans="1:47" x14ac:dyDescent="0.25">
      <c r="A86" t="str">
        <f t="shared" si="20"/>
        <v>PPG</v>
      </c>
      <c r="B86" s="75">
        <v>44027</v>
      </c>
      <c r="C86" s="74">
        <v>3022070</v>
      </c>
      <c r="D86" t="str">
        <f>VLOOKUP(C86,Schools!A:B,2,0)</f>
        <v>Sunnyfields Primary School</v>
      </c>
      <c r="E86" t="str">
        <f>VLOOKUP(C86,Schools!$A:$Z,3,0)</f>
        <v>M</v>
      </c>
      <c r="F86" s="76">
        <v>112980</v>
      </c>
      <c r="G86" s="74" t="s">
        <v>3620</v>
      </c>
      <c r="H86" s="74"/>
      <c r="I86" t="str">
        <f t="shared" si="21"/>
        <v>11334/543965</v>
      </c>
      <c r="J86">
        <f>VLOOKUP(C86,Schools!$A:$Z,9,0)</f>
        <v>400038</v>
      </c>
      <c r="K86" s="74" t="s">
        <v>72</v>
      </c>
      <c r="L86" s="74" t="s">
        <v>3842</v>
      </c>
      <c r="M86" s="74" t="s">
        <v>4016</v>
      </c>
      <c r="N86" s="77" t="str">
        <f>VLOOKUP(C86,Schools!A:D,4,0)</f>
        <v>Primary</v>
      </c>
      <c r="O86" s="77">
        <f t="shared" si="23"/>
        <v>11334</v>
      </c>
      <c r="P86" s="77">
        <f t="shared" si="22"/>
        <v>543965</v>
      </c>
      <c r="Q86" s="78">
        <v>9415</v>
      </c>
      <c r="R86" s="78">
        <v>9415</v>
      </c>
      <c r="S86" s="78">
        <f t="shared" si="25"/>
        <v>9415</v>
      </c>
      <c r="T86" s="78"/>
      <c r="U86" s="78"/>
      <c r="V86" s="78"/>
      <c r="W86" s="78"/>
      <c r="X86" s="78"/>
      <c r="Y86" s="78"/>
      <c r="Z86" s="78"/>
      <c r="AA86" s="78"/>
      <c r="AB86" s="78"/>
      <c r="AC86" s="51"/>
      <c r="AD86" s="51">
        <f t="shared" si="24"/>
        <v>-112980</v>
      </c>
      <c r="AG86" s="51">
        <f t="shared" si="26"/>
        <v>28245</v>
      </c>
      <c r="AH86" s="51">
        <f t="shared" si="27"/>
        <v>28245</v>
      </c>
      <c r="AI86" s="51">
        <f t="shared" si="28"/>
        <v>28245</v>
      </c>
      <c r="AJ86" s="51">
        <f t="shared" si="29"/>
        <v>28245</v>
      </c>
      <c r="AK86"/>
      <c r="AL86"/>
      <c r="AM86"/>
      <c r="AN86"/>
      <c r="AO86"/>
      <c r="AP86"/>
      <c r="AQ86"/>
      <c r="AR86"/>
      <c r="AS86"/>
      <c r="AT86"/>
      <c r="AU86"/>
    </row>
    <row r="87" spans="1:47" x14ac:dyDescent="0.25">
      <c r="A87" t="str">
        <f t="shared" si="20"/>
        <v>PPG</v>
      </c>
      <c r="B87" s="75">
        <v>44027</v>
      </c>
      <c r="C87" s="74">
        <v>3023316</v>
      </c>
      <c r="D87" t="str">
        <f>VLOOKUP(C87,Schools!A:B,2,0)</f>
        <v>Trent  C of E Primary School</v>
      </c>
      <c r="E87" t="str">
        <f>VLOOKUP(C87,Schools!$A:$Z,3,0)</f>
        <v>M</v>
      </c>
      <c r="F87" s="76">
        <v>25555</v>
      </c>
      <c r="G87" s="74" t="s">
        <v>3620</v>
      </c>
      <c r="H87" s="74"/>
      <c r="I87" t="str">
        <f t="shared" si="21"/>
        <v>11334/543965</v>
      </c>
      <c r="J87">
        <f>VLOOKUP(C87,Schools!$A:$Z,9,0)</f>
        <v>400100</v>
      </c>
      <c r="K87" s="74" t="s">
        <v>72</v>
      </c>
      <c r="L87" s="74" t="s">
        <v>3842</v>
      </c>
      <c r="M87" s="74" t="s">
        <v>4016</v>
      </c>
      <c r="N87" s="77" t="str">
        <f>VLOOKUP(C87,Schools!A:D,4,0)</f>
        <v>Primary</v>
      </c>
      <c r="O87" s="77">
        <f t="shared" si="23"/>
        <v>11334</v>
      </c>
      <c r="P87" s="77">
        <f t="shared" si="22"/>
        <v>543965</v>
      </c>
      <c r="Q87" s="78">
        <v>2129.5833333333335</v>
      </c>
      <c r="R87" s="78">
        <v>2129.5833333333335</v>
      </c>
      <c r="S87" s="78">
        <f t="shared" si="25"/>
        <v>2129.5833333333335</v>
      </c>
      <c r="T87" s="78"/>
      <c r="U87" s="78"/>
      <c r="V87" s="78"/>
      <c r="W87" s="78"/>
      <c r="X87" s="78"/>
      <c r="Y87" s="78"/>
      <c r="Z87" s="78"/>
      <c r="AA87" s="78"/>
      <c r="AB87" s="78"/>
      <c r="AC87" s="51"/>
      <c r="AD87" s="51">
        <f t="shared" si="24"/>
        <v>-25555</v>
      </c>
      <c r="AG87" s="51">
        <f t="shared" si="26"/>
        <v>6388.75</v>
      </c>
      <c r="AH87" s="51">
        <f t="shared" si="27"/>
        <v>6388.75</v>
      </c>
      <c r="AI87" s="51">
        <f t="shared" si="28"/>
        <v>6388.75</v>
      </c>
      <c r="AJ87" s="51">
        <f t="shared" si="29"/>
        <v>6388.75</v>
      </c>
      <c r="AK87"/>
      <c r="AL87"/>
      <c r="AM87"/>
      <c r="AN87"/>
      <c r="AO87"/>
      <c r="AP87"/>
      <c r="AQ87"/>
      <c r="AR87"/>
      <c r="AS87"/>
      <c r="AT87"/>
      <c r="AU87"/>
    </row>
    <row r="88" spans="1:47" x14ac:dyDescent="0.25">
      <c r="A88" t="str">
        <f t="shared" si="20"/>
        <v>PPG</v>
      </c>
      <c r="B88" s="75">
        <v>44027</v>
      </c>
      <c r="C88" s="74">
        <v>3022055</v>
      </c>
      <c r="D88" t="str">
        <f>VLOOKUP(C88,Schools!A:B,2,0)</f>
        <v>Tudor School</v>
      </c>
      <c r="E88" t="str">
        <f>VLOOKUP(C88,Schools!$A:$Z,3,0)</f>
        <v>M</v>
      </c>
      <c r="F88" s="76">
        <v>103565</v>
      </c>
      <c r="G88" s="74" t="s">
        <v>3620</v>
      </c>
      <c r="H88" s="74"/>
      <c r="I88" t="str">
        <f t="shared" si="21"/>
        <v>11334/543965</v>
      </c>
      <c r="J88">
        <f>VLOOKUP(C88,Schools!$A:$Z,9,0)</f>
        <v>400101</v>
      </c>
      <c r="K88" s="74" t="s">
        <v>72</v>
      </c>
      <c r="L88" s="74" t="s">
        <v>3842</v>
      </c>
      <c r="M88" s="74" t="s">
        <v>4016</v>
      </c>
      <c r="N88" s="77" t="str">
        <f>VLOOKUP(C88,Schools!A:D,4,0)</f>
        <v>Primary</v>
      </c>
      <c r="O88" s="77">
        <f t="shared" si="23"/>
        <v>11334</v>
      </c>
      <c r="P88" s="77">
        <f t="shared" si="22"/>
        <v>543965</v>
      </c>
      <c r="Q88" s="78">
        <v>8630.4166666666661</v>
      </c>
      <c r="R88" s="78">
        <v>8630.4166666666661</v>
      </c>
      <c r="S88" s="78">
        <f t="shared" si="25"/>
        <v>8630.4166666666661</v>
      </c>
      <c r="T88" s="78"/>
      <c r="U88" s="78"/>
      <c r="V88" s="78"/>
      <c r="W88" s="78"/>
      <c r="X88" s="78"/>
      <c r="Y88" s="78"/>
      <c r="Z88" s="78"/>
      <c r="AA88" s="78"/>
      <c r="AB88" s="78"/>
      <c r="AC88" s="51"/>
      <c r="AD88" s="51">
        <f t="shared" si="24"/>
        <v>-103565</v>
      </c>
      <c r="AG88" s="51">
        <f t="shared" si="26"/>
        <v>25891.25</v>
      </c>
      <c r="AH88" s="51">
        <f t="shared" si="27"/>
        <v>25891.25</v>
      </c>
      <c r="AI88" s="51">
        <f t="shared" si="28"/>
        <v>25891.25</v>
      </c>
      <c r="AJ88" s="51">
        <f t="shared" si="29"/>
        <v>25891.25</v>
      </c>
      <c r="AK88"/>
      <c r="AL88"/>
      <c r="AM88"/>
      <c r="AN88"/>
      <c r="AO88"/>
      <c r="AP88"/>
      <c r="AQ88"/>
      <c r="AR88"/>
      <c r="AS88"/>
      <c r="AT88"/>
      <c r="AU88"/>
    </row>
    <row r="89" spans="1:47" x14ac:dyDescent="0.25">
      <c r="A89" t="str">
        <f t="shared" si="20"/>
        <v>PPG</v>
      </c>
      <c r="B89" s="75">
        <v>44027</v>
      </c>
      <c r="C89" s="74">
        <v>3022057</v>
      </c>
      <c r="D89" t="str">
        <f>VLOOKUP(C89,Schools!A:B,2,0)</f>
        <v>Underhill School</v>
      </c>
      <c r="E89" t="str">
        <f>VLOOKUP(C89,Schools!$A:$Z,3,0)</f>
        <v>M</v>
      </c>
      <c r="F89" s="76">
        <v>238065</v>
      </c>
      <c r="G89" s="74" t="s">
        <v>3620</v>
      </c>
      <c r="H89" s="74"/>
      <c r="I89" t="str">
        <f t="shared" si="21"/>
        <v>11334/543965</v>
      </c>
      <c r="J89">
        <f>VLOOKUP(C89,Schools!$A:$Z,9,0)</f>
        <v>400053</v>
      </c>
      <c r="K89" s="74" t="s">
        <v>72</v>
      </c>
      <c r="L89" s="74" t="s">
        <v>3842</v>
      </c>
      <c r="M89" s="74" t="s">
        <v>4016</v>
      </c>
      <c r="N89" s="77" t="str">
        <f>VLOOKUP(C89,Schools!A:D,4,0)</f>
        <v>Primary</v>
      </c>
      <c r="O89" s="77">
        <f t="shared" si="23"/>
        <v>11334</v>
      </c>
      <c r="P89" s="77">
        <f t="shared" si="22"/>
        <v>543965</v>
      </c>
      <c r="Q89" s="78">
        <v>19838.75</v>
      </c>
      <c r="R89" s="78">
        <v>19838.75</v>
      </c>
      <c r="S89" s="78">
        <f t="shared" si="25"/>
        <v>19838.75</v>
      </c>
      <c r="T89" s="78"/>
      <c r="U89" s="78"/>
      <c r="V89" s="78"/>
      <c r="W89" s="78"/>
      <c r="X89" s="78"/>
      <c r="Y89" s="78"/>
      <c r="Z89" s="78"/>
      <c r="AA89" s="78"/>
      <c r="AB89" s="78"/>
      <c r="AC89" s="51"/>
      <c r="AD89" s="51">
        <f t="shared" si="24"/>
        <v>-238065</v>
      </c>
      <c r="AG89" s="51">
        <f t="shared" si="26"/>
        <v>59516.25</v>
      </c>
      <c r="AH89" s="51">
        <f t="shared" si="27"/>
        <v>59516.25</v>
      </c>
      <c r="AI89" s="51">
        <f t="shared" si="28"/>
        <v>59516.25</v>
      </c>
      <c r="AJ89" s="51">
        <f t="shared" si="29"/>
        <v>59516.25</v>
      </c>
      <c r="AK89"/>
      <c r="AL89"/>
      <c r="AM89"/>
      <c r="AN89"/>
      <c r="AO89"/>
      <c r="AP89"/>
      <c r="AQ89"/>
      <c r="AR89"/>
      <c r="AS89"/>
      <c r="AT89"/>
      <c r="AU89"/>
    </row>
    <row r="90" spans="1:47" x14ac:dyDescent="0.25">
      <c r="A90" t="str">
        <f t="shared" si="20"/>
        <v>PPG</v>
      </c>
      <c r="B90" s="75">
        <v>44027</v>
      </c>
      <c r="C90" s="74">
        <v>3022076</v>
      </c>
      <c r="D90" t="str">
        <f>VLOOKUP(C90,Schools!A:B,2,0)</f>
        <v>Wessex  Gardens Primary School</v>
      </c>
      <c r="E90" t="str">
        <f>VLOOKUP(C90,Schools!$A:$Z,3,0)</f>
        <v>M</v>
      </c>
      <c r="F90" s="76">
        <v>164090</v>
      </c>
      <c r="G90" s="74" t="s">
        <v>3620</v>
      </c>
      <c r="H90" s="74"/>
      <c r="I90" t="str">
        <f t="shared" si="21"/>
        <v>11334/543965</v>
      </c>
      <c r="J90">
        <f>VLOOKUP(C90,Schools!$A:$Z,9,0)</f>
        <v>400111</v>
      </c>
      <c r="K90" s="74" t="s">
        <v>72</v>
      </c>
      <c r="L90" s="74" t="s">
        <v>3842</v>
      </c>
      <c r="M90" s="74" t="s">
        <v>4016</v>
      </c>
      <c r="N90" s="77" t="str">
        <f>VLOOKUP(C90,Schools!A:D,4,0)</f>
        <v>Primary</v>
      </c>
      <c r="O90" s="77">
        <f t="shared" si="23"/>
        <v>11334</v>
      </c>
      <c r="P90" s="77">
        <f t="shared" si="22"/>
        <v>543965</v>
      </c>
      <c r="Q90" s="78">
        <v>13674.166666666666</v>
      </c>
      <c r="R90" s="78">
        <v>13674.166666666666</v>
      </c>
      <c r="S90" s="78">
        <f t="shared" si="25"/>
        <v>13674.166666666666</v>
      </c>
      <c r="T90" s="78"/>
      <c r="U90" s="78"/>
      <c r="V90" s="78"/>
      <c r="W90" s="78"/>
      <c r="X90" s="78"/>
      <c r="Y90" s="78"/>
      <c r="Z90" s="78"/>
      <c r="AA90" s="78"/>
      <c r="AB90" s="78"/>
      <c r="AC90" s="51"/>
      <c r="AD90" s="51">
        <f t="shared" si="24"/>
        <v>-164090</v>
      </c>
      <c r="AG90" s="51">
        <f t="shared" si="26"/>
        <v>41022.5</v>
      </c>
      <c r="AH90" s="51">
        <f t="shared" si="27"/>
        <v>41022.5</v>
      </c>
      <c r="AI90" s="51">
        <f t="shared" si="28"/>
        <v>41022.5</v>
      </c>
      <c r="AJ90" s="51">
        <f t="shared" si="29"/>
        <v>41022.5</v>
      </c>
      <c r="AK90"/>
      <c r="AL90"/>
      <c r="AM90"/>
      <c r="AN90"/>
      <c r="AO90"/>
      <c r="AP90"/>
      <c r="AQ90"/>
      <c r="AR90"/>
      <c r="AS90"/>
      <c r="AT90"/>
      <c r="AU90"/>
    </row>
    <row r="91" spans="1:47" x14ac:dyDescent="0.25">
      <c r="A91" t="str">
        <f t="shared" si="20"/>
        <v>PPG</v>
      </c>
      <c r="B91" s="75">
        <v>44027</v>
      </c>
      <c r="C91" s="74">
        <v>3022060</v>
      </c>
      <c r="D91" t="str">
        <f>VLOOKUP(C91,Schools!A:B,2,0)</f>
        <v>Whitings Hill Primary School</v>
      </c>
      <c r="E91" t="str">
        <f>VLOOKUP(C91,Schools!$A:$Z,3,0)</f>
        <v>M</v>
      </c>
      <c r="F91" s="76">
        <v>173505</v>
      </c>
      <c r="G91" s="74" t="s">
        <v>3620</v>
      </c>
      <c r="H91" s="74"/>
      <c r="I91" t="str">
        <f t="shared" si="21"/>
        <v>11334/543965</v>
      </c>
      <c r="J91">
        <f>VLOOKUP(C91,Schools!$A:$Z,9,0)</f>
        <v>400011</v>
      </c>
      <c r="K91" s="74" t="s">
        <v>72</v>
      </c>
      <c r="L91" s="74" t="s">
        <v>3842</v>
      </c>
      <c r="M91" s="74" t="s">
        <v>4016</v>
      </c>
      <c r="N91" s="77" t="str">
        <f>VLOOKUP(C91,Schools!A:D,4,0)</f>
        <v>Primary</v>
      </c>
      <c r="O91" s="77">
        <f t="shared" si="23"/>
        <v>11334</v>
      </c>
      <c r="P91" s="77">
        <f t="shared" si="22"/>
        <v>543965</v>
      </c>
      <c r="Q91" s="78">
        <v>14458.75</v>
      </c>
      <c r="R91" s="78">
        <v>14458.75</v>
      </c>
      <c r="S91" s="78">
        <f t="shared" si="25"/>
        <v>14458.75</v>
      </c>
      <c r="T91" s="78"/>
      <c r="U91" s="78"/>
      <c r="V91" s="78"/>
      <c r="W91" s="78"/>
      <c r="X91" s="78"/>
      <c r="Y91" s="78"/>
      <c r="Z91" s="78"/>
      <c r="AA91" s="78"/>
      <c r="AB91" s="78"/>
      <c r="AC91" s="51"/>
      <c r="AD91" s="51">
        <f t="shared" si="24"/>
        <v>-173505</v>
      </c>
      <c r="AG91" s="51">
        <f t="shared" si="26"/>
        <v>43376.25</v>
      </c>
      <c r="AH91" s="51">
        <f t="shared" si="27"/>
        <v>43376.25</v>
      </c>
      <c r="AI91" s="51">
        <f t="shared" si="28"/>
        <v>43376.25</v>
      </c>
      <c r="AJ91" s="51">
        <f t="shared" si="29"/>
        <v>43376.25</v>
      </c>
      <c r="AK91"/>
      <c r="AL91"/>
      <c r="AM91"/>
      <c r="AN91"/>
      <c r="AO91"/>
      <c r="AP91"/>
      <c r="AQ91"/>
      <c r="AR91"/>
      <c r="AS91"/>
      <c r="AT91"/>
      <c r="AU91"/>
    </row>
    <row r="92" spans="1:47" x14ac:dyDescent="0.25">
      <c r="A92" t="str">
        <f t="shared" si="20"/>
        <v>PPG</v>
      </c>
      <c r="B92" s="75">
        <v>44027</v>
      </c>
      <c r="C92" s="74">
        <v>3023518</v>
      </c>
      <c r="D92" t="str">
        <f>VLOOKUP(C92,Schools!A:B,2,0)</f>
        <v>Woodcroft Primary School</v>
      </c>
      <c r="E92" t="str">
        <f>VLOOKUP(C92,Schools!$A:$Z,3,0)</f>
        <v>M</v>
      </c>
      <c r="F92" s="76">
        <v>197715</v>
      </c>
      <c r="G92" s="74" t="s">
        <v>3620</v>
      </c>
      <c r="H92" s="74"/>
      <c r="I92" t="str">
        <f t="shared" si="21"/>
        <v>11334/543965</v>
      </c>
      <c r="J92">
        <f>VLOOKUP(C92,Schools!$A:$Z,9,0)</f>
        <v>400117</v>
      </c>
      <c r="K92" s="74" t="s">
        <v>72</v>
      </c>
      <c r="L92" s="74" t="s">
        <v>3842</v>
      </c>
      <c r="M92" s="74" t="s">
        <v>4016</v>
      </c>
      <c r="N92" s="77" t="str">
        <f>VLOOKUP(C92,Schools!A:D,4,0)</f>
        <v>Primary</v>
      </c>
      <c r="O92" s="77">
        <f t="shared" si="23"/>
        <v>11334</v>
      </c>
      <c r="P92" s="77">
        <f t="shared" si="22"/>
        <v>543965</v>
      </c>
      <c r="Q92" s="78">
        <v>16476.25</v>
      </c>
      <c r="R92" s="78">
        <v>16476.25</v>
      </c>
      <c r="S92" s="78">
        <f t="shared" si="25"/>
        <v>16476.25</v>
      </c>
      <c r="T92" s="78"/>
      <c r="U92" s="78"/>
      <c r="V92" s="78"/>
      <c r="W92" s="78"/>
      <c r="X92" s="78"/>
      <c r="Y92" s="78"/>
      <c r="Z92" s="78"/>
      <c r="AA92" s="78"/>
      <c r="AB92" s="78"/>
      <c r="AC92" s="51"/>
      <c r="AD92" s="51">
        <f t="shared" si="24"/>
        <v>-197715</v>
      </c>
      <c r="AG92" s="51">
        <f t="shared" si="26"/>
        <v>49428.75</v>
      </c>
      <c r="AH92" s="51">
        <f t="shared" si="27"/>
        <v>49428.75</v>
      </c>
      <c r="AI92" s="51">
        <f t="shared" si="28"/>
        <v>49428.75</v>
      </c>
      <c r="AJ92" s="51">
        <f t="shared" si="29"/>
        <v>49428.75</v>
      </c>
      <c r="AK92"/>
      <c r="AL92"/>
      <c r="AM92"/>
      <c r="AN92"/>
      <c r="AO92"/>
      <c r="AP92"/>
      <c r="AQ92"/>
      <c r="AR92"/>
      <c r="AS92"/>
      <c r="AT92"/>
      <c r="AU92"/>
    </row>
    <row r="93" spans="1:47" x14ac:dyDescent="0.25">
      <c r="A93" t="str">
        <f t="shared" si="20"/>
        <v>PPG</v>
      </c>
      <c r="B93" s="75">
        <v>44027</v>
      </c>
      <c r="C93" s="74">
        <v>3022054</v>
      </c>
      <c r="D93" t="str">
        <f>VLOOKUP(C93,Schools!A:B,2,0)</f>
        <v>Woodridge  Primary School</v>
      </c>
      <c r="E93" t="str">
        <f>VLOOKUP(C93,Schools!$A:$Z,3,0)</f>
        <v>M</v>
      </c>
      <c r="F93" s="76">
        <v>17485</v>
      </c>
      <c r="G93" s="74" t="s">
        <v>3620</v>
      </c>
      <c r="H93" s="74"/>
      <c r="I93" t="str">
        <f t="shared" si="21"/>
        <v>11334/543965</v>
      </c>
      <c r="J93">
        <f>VLOOKUP(C93,Schools!$A:$Z,9,0)</f>
        <v>400004</v>
      </c>
      <c r="K93" s="74" t="s">
        <v>72</v>
      </c>
      <c r="L93" s="74" t="s">
        <v>3842</v>
      </c>
      <c r="M93" s="74" t="s">
        <v>4016</v>
      </c>
      <c r="N93" s="77" t="str">
        <f>VLOOKUP(C93,Schools!A:D,4,0)</f>
        <v>Primary</v>
      </c>
      <c r="O93" s="77">
        <f t="shared" si="23"/>
        <v>11334</v>
      </c>
      <c r="P93" s="77">
        <f t="shared" si="22"/>
        <v>543965</v>
      </c>
      <c r="Q93" s="78">
        <v>1457.0833333333333</v>
      </c>
      <c r="R93" s="78">
        <v>1457.0833333333333</v>
      </c>
      <c r="S93" s="78">
        <f t="shared" si="25"/>
        <v>1457.0833333333333</v>
      </c>
      <c r="T93" s="78"/>
      <c r="U93" s="78"/>
      <c r="V93" s="78"/>
      <c r="W93" s="78"/>
      <c r="X93" s="78"/>
      <c r="Y93" s="78"/>
      <c r="Z93" s="78"/>
      <c r="AA93" s="78"/>
      <c r="AB93" s="78"/>
      <c r="AC93" s="51"/>
      <c r="AD93" s="51">
        <f t="shared" si="24"/>
        <v>-17485</v>
      </c>
      <c r="AG93" s="51">
        <f t="shared" si="26"/>
        <v>4371.25</v>
      </c>
      <c r="AH93" s="51">
        <f t="shared" si="27"/>
        <v>4371.25</v>
      </c>
      <c r="AI93" s="51">
        <f t="shared" si="28"/>
        <v>4371.25</v>
      </c>
      <c r="AJ93" s="51">
        <f t="shared" si="29"/>
        <v>4371.25</v>
      </c>
      <c r="AK93"/>
      <c r="AL93"/>
      <c r="AM93"/>
      <c r="AN93"/>
      <c r="AO93"/>
      <c r="AP93"/>
      <c r="AQ93"/>
      <c r="AR93"/>
      <c r="AS93"/>
      <c r="AT93"/>
      <c r="AU93"/>
    </row>
    <row r="94" spans="1:47" x14ac:dyDescent="0.25">
      <c r="A94" t="str">
        <f t="shared" si="20"/>
        <v>PPG</v>
      </c>
      <c r="B94" s="75">
        <v>44027</v>
      </c>
      <c r="C94" s="74">
        <v>3021102</v>
      </c>
      <c r="D94" t="str">
        <f>VLOOKUP(C94,Schools!A:B,2,0)</f>
        <v>Northgate</v>
      </c>
      <c r="E94" t="str">
        <f>VLOOKUP(C94,Schools!$A:$Z,3,0)</f>
        <v>M</v>
      </c>
      <c r="F94" s="76">
        <v>2865</v>
      </c>
      <c r="G94" s="74" t="s">
        <v>3620</v>
      </c>
      <c r="H94" s="74"/>
      <c r="I94" t="str">
        <f t="shared" si="21"/>
        <v>11332/543965</v>
      </c>
      <c r="J94">
        <f>VLOOKUP(C94,Schools!$A:$Z,9,0)</f>
        <v>400157</v>
      </c>
      <c r="K94" s="74" t="s">
        <v>72</v>
      </c>
      <c r="L94" s="74" t="s">
        <v>3844</v>
      </c>
      <c r="M94" s="74" t="s">
        <v>4016</v>
      </c>
      <c r="N94" s="77" t="str">
        <f>VLOOKUP(C94,Schools!A:D,4,0)</f>
        <v>PRU</v>
      </c>
      <c r="O94" s="77">
        <f t="shared" si="23"/>
        <v>11332</v>
      </c>
      <c r="P94" s="77">
        <f t="shared" si="22"/>
        <v>543965</v>
      </c>
      <c r="Q94" s="78">
        <v>238.75</v>
      </c>
      <c r="R94" s="78">
        <v>238.75</v>
      </c>
      <c r="S94" s="78">
        <f t="shared" si="25"/>
        <v>238.75</v>
      </c>
      <c r="T94" s="78"/>
      <c r="U94" s="78"/>
      <c r="V94" s="78"/>
      <c r="W94" s="78"/>
      <c r="X94" s="78"/>
      <c r="Y94" s="78"/>
      <c r="Z94" s="78"/>
      <c r="AA94" s="78"/>
      <c r="AB94" s="78"/>
      <c r="AC94" s="51"/>
      <c r="AD94" s="51">
        <f t="shared" si="24"/>
        <v>-2865</v>
      </c>
      <c r="AG94" s="51">
        <f t="shared" si="26"/>
        <v>716.25</v>
      </c>
      <c r="AH94" s="51">
        <f t="shared" si="27"/>
        <v>716.25</v>
      </c>
      <c r="AI94" s="51">
        <f t="shared" si="28"/>
        <v>716.25</v>
      </c>
      <c r="AJ94" s="51">
        <f t="shared" si="29"/>
        <v>716.25</v>
      </c>
      <c r="AK94"/>
      <c r="AL94"/>
      <c r="AM94"/>
      <c r="AN94"/>
      <c r="AO94"/>
      <c r="AP94"/>
      <c r="AQ94"/>
      <c r="AR94"/>
      <c r="AS94"/>
      <c r="AT94"/>
      <c r="AU94"/>
    </row>
    <row r="95" spans="1:47" x14ac:dyDescent="0.25">
      <c r="A95" t="str">
        <f t="shared" si="20"/>
        <v>PPG</v>
      </c>
      <c r="B95" s="75">
        <v>44027</v>
      </c>
      <c r="C95" s="74">
        <v>3021100</v>
      </c>
      <c r="D95" t="str">
        <f>VLOOKUP(C95,Schools!A:B,2,0)</f>
        <v>Pavilion</v>
      </c>
      <c r="E95" t="str">
        <f>VLOOKUP(C95,Schools!$A:$Z,3,0)</f>
        <v>M</v>
      </c>
      <c r="F95" s="76">
        <v>46795</v>
      </c>
      <c r="G95" s="74" t="s">
        <v>3620</v>
      </c>
      <c r="H95" s="74"/>
      <c r="I95" t="str">
        <f t="shared" si="21"/>
        <v>11332/543965</v>
      </c>
      <c r="J95">
        <f>VLOOKUP(C95,Schools!$A:$Z,9,0)</f>
        <v>400156</v>
      </c>
      <c r="K95" s="74" t="s">
        <v>72</v>
      </c>
      <c r="L95" s="74" t="s">
        <v>3844</v>
      </c>
      <c r="M95" s="74" t="s">
        <v>4878</v>
      </c>
      <c r="N95" s="77" t="str">
        <f>VLOOKUP(C95,Schools!A:D,4,0)</f>
        <v>PRU</v>
      </c>
      <c r="O95" s="77">
        <f t="shared" si="23"/>
        <v>11332</v>
      </c>
      <c r="P95" s="77">
        <f t="shared" si="22"/>
        <v>543965</v>
      </c>
      <c r="Q95" s="78">
        <v>3899.5833333333335</v>
      </c>
      <c r="R95" s="78">
        <v>3899.5833333333335</v>
      </c>
      <c r="S95" s="78">
        <f t="shared" si="25"/>
        <v>3899.5833333333335</v>
      </c>
      <c r="T95" s="78"/>
      <c r="U95" s="78"/>
      <c r="V95" s="78"/>
      <c r="W95" s="78"/>
      <c r="X95" s="78"/>
      <c r="Y95" s="78"/>
      <c r="Z95" s="78"/>
      <c r="AA95" s="78"/>
      <c r="AB95" s="78"/>
      <c r="AC95" s="51"/>
      <c r="AD95" s="51">
        <f t="shared" si="24"/>
        <v>-46795</v>
      </c>
      <c r="AG95" s="51">
        <f t="shared" si="26"/>
        <v>11698.75</v>
      </c>
      <c r="AH95" s="51">
        <f t="shared" si="27"/>
        <v>11698.75</v>
      </c>
      <c r="AI95" s="51">
        <f t="shared" si="28"/>
        <v>11698.75</v>
      </c>
      <c r="AJ95" s="51">
        <f t="shared" si="29"/>
        <v>11698.75</v>
      </c>
      <c r="AK95"/>
      <c r="AL95"/>
      <c r="AM95"/>
      <c r="AN95"/>
      <c r="AO95"/>
      <c r="AP95"/>
      <c r="AQ95"/>
      <c r="AR95"/>
      <c r="AS95"/>
      <c r="AT95"/>
      <c r="AU95"/>
    </row>
    <row r="96" spans="1:47" x14ac:dyDescent="0.25">
      <c r="A96" t="str">
        <f t="shared" si="20"/>
        <v>PPG</v>
      </c>
      <c r="B96" s="75">
        <v>44027</v>
      </c>
      <c r="C96" s="74">
        <v>3025405</v>
      </c>
      <c r="D96" t="str">
        <f>VLOOKUP(C96,Schools!A:B,2,0)</f>
        <v>Finchley Catholic High School</v>
      </c>
      <c r="E96" t="str">
        <f>VLOOKUP(C96,Schools!$A:$Z,3,0)</f>
        <v>M</v>
      </c>
      <c r="F96" s="76">
        <v>107915</v>
      </c>
      <c r="G96" s="74" t="s">
        <v>3620</v>
      </c>
      <c r="H96" s="74"/>
      <c r="I96" t="str">
        <f t="shared" si="21"/>
        <v>11333/543965</v>
      </c>
      <c r="J96">
        <f>VLOOKUP(C96,Schools!$A:$Z,9,0)</f>
        <v>400041</v>
      </c>
      <c r="K96" s="74" t="s">
        <v>72</v>
      </c>
      <c r="L96" s="74" t="s">
        <v>3844</v>
      </c>
      <c r="M96" s="74" t="s">
        <v>4016</v>
      </c>
      <c r="N96" s="77" t="str">
        <f>VLOOKUP(C96,Schools!A:D,4,0)</f>
        <v>Secondary</v>
      </c>
      <c r="O96" s="77">
        <f t="shared" si="23"/>
        <v>11333</v>
      </c>
      <c r="P96" s="77">
        <f t="shared" si="22"/>
        <v>543965</v>
      </c>
      <c r="Q96" s="78">
        <v>8992.9166666666661</v>
      </c>
      <c r="R96" s="78">
        <v>8992.9166666666661</v>
      </c>
      <c r="S96" s="78">
        <f t="shared" si="25"/>
        <v>8992.9166666666661</v>
      </c>
      <c r="T96" s="78"/>
      <c r="U96" s="78"/>
      <c r="V96" s="78"/>
      <c r="W96" s="78"/>
      <c r="X96" s="78"/>
      <c r="Y96" s="78"/>
      <c r="Z96" s="78"/>
      <c r="AA96" s="78"/>
      <c r="AB96" s="78"/>
      <c r="AC96" s="51"/>
      <c r="AD96" s="51">
        <f t="shared" si="24"/>
        <v>-107915</v>
      </c>
      <c r="AG96" s="51">
        <f t="shared" si="26"/>
        <v>26978.75</v>
      </c>
      <c r="AH96" s="51">
        <f t="shared" si="27"/>
        <v>26978.75</v>
      </c>
      <c r="AI96" s="51">
        <f t="shared" si="28"/>
        <v>26978.75</v>
      </c>
      <c r="AJ96" s="51">
        <f t="shared" si="29"/>
        <v>26978.75</v>
      </c>
      <c r="AK96"/>
      <c r="AL96"/>
      <c r="AM96"/>
      <c r="AN96"/>
      <c r="AO96"/>
      <c r="AP96"/>
      <c r="AQ96"/>
      <c r="AR96"/>
      <c r="AS96"/>
      <c r="AT96"/>
      <c r="AU96"/>
    </row>
    <row r="97" spans="1:47" x14ac:dyDescent="0.25">
      <c r="A97" t="str">
        <f t="shared" si="20"/>
        <v>PPG</v>
      </c>
      <c r="B97" s="75">
        <v>44027</v>
      </c>
      <c r="C97" s="74">
        <v>3024003</v>
      </c>
      <c r="D97" t="str">
        <f>VLOOKUP(C97,Schools!A:B,2,0)</f>
        <v>Friern Barnet School</v>
      </c>
      <c r="E97" t="str">
        <f>VLOOKUP(C97,Schools!$A:$Z,3,0)</f>
        <v>M</v>
      </c>
      <c r="F97" s="76">
        <v>311330</v>
      </c>
      <c r="G97" s="74" t="s">
        <v>3620</v>
      </c>
      <c r="H97" s="74"/>
      <c r="I97" t="str">
        <f t="shared" si="21"/>
        <v>11333/543965</v>
      </c>
      <c r="J97">
        <f>VLOOKUP(C97,Schools!$A:$Z,9,0)</f>
        <v>400033</v>
      </c>
      <c r="K97" s="74" t="s">
        <v>72</v>
      </c>
      <c r="L97" s="74" t="s">
        <v>3844</v>
      </c>
      <c r="M97" s="74" t="s">
        <v>4016</v>
      </c>
      <c r="N97" s="77" t="str">
        <f>VLOOKUP(C97,Schools!A:D,4,0)</f>
        <v>Secondary</v>
      </c>
      <c r="O97" s="77">
        <f t="shared" si="23"/>
        <v>11333</v>
      </c>
      <c r="P97" s="77">
        <f t="shared" si="22"/>
        <v>543965</v>
      </c>
      <c r="Q97" s="78">
        <v>25944.166666666668</v>
      </c>
      <c r="R97" s="78">
        <v>25944.166666666668</v>
      </c>
      <c r="S97" s="78">
        <f t="shared" si="25"/>
        <v>25944.166666666668</v>
      </c>
      <c r="T97" s="78"/>
      <c r="U97" s="78"/>
      <c r="V97" s="78"/>
      <c r="W97" s="78"/>
      <c r="X97" s="78"/>
      <c r="Y97" s="78"/>
      <c r="Z97" s="78"/>
      <c r="AA97" s="78"/>
      <c r="AB97" s="78"/>
      <c r="AC97" s="51"/>
      <c r="AD97" s="51">
        <f t="shared" si="24"/>
        <v>-311330</v>
      </c>
      <c r="AG97" s="51">
        <f t="shared" si="26"/>
        <v>77832.5</v>
      </c>
      <c r="AH97" s="51">
        <f t="shared" si="27"/>
        <v>77832.5</v>
      </c>
      <c r="AI97" s="51">
        <f t="shared" si="28"/>
        <v>77832.5</v>
      </c>
      <c r="AJ97" s="51">
        <f t="shared" si="29"/>
        <v>77832.5</v>
      </c>
      <c r="AK97"/>
      <c r="AL97"/>
      <c r="AM97"/>
      <c r="AN97"/>
      <c r="AO97"/>
      <c r="AP97"/>
      <c r="AQ97"/>
      <c r="AR97"/>
      <c r="AS97"/>
      <c r="AT97"/>
      <c r="AU97"/>
    </row>
    <row r="98" spans="1:47" x14ac:dyDescent="0.25">
      <c r="A98" t="str">
        <f t="shared" si="20"/>
        <v>PPG</v>
      </c>
      <c r="B98" s="75">
        <v>44027</v>
      </c>
      <c r="C98" s="74">
        <v>3025427</v>
      </c>
      <c r="D98" t="str">
        <f>VLOOKUP(C98,Schools!A:B,2,0)</f>
        <v>JCoSS</v>
      </c>
      <c r="E98" t="str">
        <f>VLOOKUP(C98,Schools!$A:$Z,3,0)</f>
        <v>M</v>
      </c>
      <c r="F98" s="76">
        <v>61120</v>
      </c>
      <c r="G98" s="74" t="s">
        <v>3620</v>
      </c>
      <c r="H98" s="74"/>
      <c r="I98" t="str">
        <f t="shared" si="21"/>
        <v>11333/543965</v>
      </c>
      <c r="J98">
        <f>VLOOKUP(C98,Schools!$A:$Z,9,0)</f>
        <v>400140</v>
      </c>
      <c r="K98" s="74" t="s">
        <v>72</v>
      </c>
      <c r="L98" s="74" t="s">
        <v>3844</v>
      </c>
      <c r="M98" s="74" t="s">
        <v>4016</v>
      </c>
      <c r="N98" s="77" t="str">
        <f>VLOOKUP(C98,Schools!A:D,4,0)</f>
        <v>Secondary</v>
      </c>
      <c r="O98" s="77">
        <f t="shared" si="23"/>
        <v>11333</v>
      </c>
      <c r="P98" s="77">
        <f t="shared" si="22"/>
        <v>543965</v>
      </c>
      <c r="Q98" s="78">
        <v>5093.333333333333</v>
      </c>
      <c r="R98" s="78">
        <v>5093.333333333333</v>
      </c>
      <c r="S98" s="78">
        <f t="shared" si="25"/>
        <v>5093.333333333333</v>
      </c>
      <c r="T98" s="78"/>
      <c r="U98" s="78"/>
      <c r="V98" s="78"/>
      <c r="W98" s="78"/>
      <c r="X98" s="78"/>
      <c r="Y98" s="78"/>
      <c r="Z98" s="78"/>
      <c r="AA98" s="78"/>
      <c r="AB98" s="78"/>
      <c r="AC98" s="51"/>
      <c r="AD98" s="51">
        <f t="shared" si="24"/>
        <v>-61120</v>
      </c>
      <c r="AG98" s="51">
        <f t="shared" si="26"/>
        <v>15280</v>
      </c>
      <c r="AH98" s="51">
        <f t="shared" si="27"/>
        <v>15280</v>
      </c>
      <c r="AI98" s="51">
        <f t="shared" si="28"/>
        <v>15280</v>
      </c>
      <c r="AJ98" s="51">
        <f t="shared" si="29"/>
        <v>15280</v>
      </c>
      <c r="AK98"/>
      <c r="AL98"/>
      <c r="AM98"/>
      <c r="AN98"/>
      <c r="AO98"/>
      <c r="AP98"/>
      <c r="AQ98"/>
      <c r="AR98"/>
      <c r="AS98"/>
      <c r="AT98"/>
      <c r="AU98"/>
    </row>
    <row r="99" spans="1:47" x14ac:dyDescent="0.25">
      <c r="A99" t="str">
        <f t="shared" si="20"/>
        <v>PPG</v>
      </c>
      <c r="B99" s="75">
        <v>44027</v>
      </c>
      <c r="C99" s="74">
        <v>3024004</v>
      </c>
      <c r="D99" t="str">
        <f>VLOOKUP(C99,Schools!A:B,2,0)</f>
        <v>Menorah High School (Girls)</v>
      </c>
      <c r="E99" t="str">
        <f>VLOOKUP(C99,Schools!$A:$Z,3,0)</f>
        <v>M</v>
      </c>
      <c r="F99" s="76">
        <v>11460</v>
      </c>
      <c r="G99" s="74" t="s">
        <v>3620</v>
      </c>
      <c r="H99" s="74"/>
      <c r="I99" t="str">
        <f t="shared" si="21"/>
        <v>11333/543965</v>
      </c>
      <c r="J99">
        <f>VLOOKUP(C99,Schools!$A:$Z,9,0)</f>
        <v>107953</v>
      </c>
      <c r="K99" s="74" t="s">
        <v>72</v>
      </c>
      <c r="L99" s="74" t="s">
        <v>3844</v>
      </c>
      <c r="M99" s="74" t="s">
        <v>4016</v>
      </c>
      <c r="N99" s="77" t="str">
        <f>VLOOKUP(C99,Schools!A:D,4,0)</f>
        <v>Secondary</v>
      </c>
      <c r="O99" s="77">
        <f t="shared" si="23"/>
        <v>11333</v>
      </c>
      <c r="P99" s="77">
        <f t="shared" si="22"/>
        <v>543965</v>
      </c>
      <c r="Q99" s="78">
        <v>955</v>
      </c>
      <c r="R99" s="78">
        <v>955</v>
      </c>
      <c r="S99" s="78">
        <f t="shared" si="25"/>
        <v>955</v>
      </c>
      <c r="T99" s="78"/>
      <c r="U99" s="78"/>
      <c r="V99" s="78"/>
      <c r="W99" s="78"/>
      <c r="X99" s="78"/>
      <c r="Y99" s="78"/>
      <c r="Z99" s="78"/>
      <c r="AA99" s="78"/>
      <c r="AB99" s="78"/>
      <c r="AC99" s="51"/>
      <c r="AD99" s="51">
        <f t="shared" si="24"/>
        <v>-11460</v>
      </c>
      <c r="AG99" s="51">
        <f t="shared" si="26"/>
        <v>2865</v>
      </c>
      <c r="AH99" s="51">
        <f t="shared" si="27"/>
        <v>2865</v>
      </c>
      <c r="AI99" s="51">
        <f t="shared" si="28"/>
        <v>2865</v>
      </c>
      <c r="AJ99" s="51">
        <f t="shared" si="29"/>
        <v>2865</v>
      </c>
      <c r="AK99"/>
      <c r="AL99"/>
      <c r="AM99"/>
      <c r="AN99"/>
      <c r="AO99"/>
      <c r="AP99"/>
      <c r="AQ99"/>
      <c r="AR99"/>
      <c r="AS99"/>
      <c r="AT99"/>
      <c r="AU99"/>
    </row>
    <row r="100" spans="1:47" x14ac:dyDescent="0.25">
      <c r="A100" t="str">
        <f t="shared" si="20"/>
        <v>PPG</v>
      </c>
      <c r="B100" s="75">
        <v>44027</v>
      </c>
      <c r="C100" s="74">
        <v>3025404</v>
      </c>
      <c r="D100" t="str">
        <f>VLOOKUP(C100,Schools!A:B,2,0)</f>
        <v>St Michaels Catholic Grammar School</v>
      </c>
      <c r="E100" t="str">
        <f>VLOOKUP(C100,Schools!$A:$Z,3,0)</f>
        <v>M</v>
      </c>
      <c r="F100" s="76">
        <v>41065</v>
      </c>
      <c r="G100" s="74" t="s">
        <v>3620</v>
      </c>
      <c r="H100" s="74"/>
      <c r="I100" t="str">
        <f t="shared" si="21"/>
        <v>11333/543965</v>
      </c>
      <c r="J100">
        <f>VLOOKUP(C100,Schools!$A:$Z,9,0)</f>
        <v>400029</v>
      </c>
      <c r="K100" s="74" t="s">
        <v>72</v>
      </c>
      <c r="L100" s="74" t="s">
        <v>3844</v>
      </c>
      <c r="M100" s="74" t="s">
        <v>4016</v>
      </c>
      <c r="N100" s="77" t="str">
        <f>VLOOKUP(C100,Schools!A:D,4,0)</f>
        <v>Secondary</v>
      </c>
      <c r="O100" s="77">
        <f t="shared" si="23"/>
        <v>11333</v>
      </c>
      <c r="P100" s="77">
        <f t="shared" si="22"/>
        <v>543965</v>
      </c>
      <c r="Q100" s="78">
        <v>3422.0833333333335</v>
      </c>
      <c r="R100" s="78">
        <v>3422.0833333333335</v>
      </c>
      <c r="S100" s="78">
        <f t="shared" si="25"/>
        <v>3422.0833333333335</v>
      </c>
      <c r="T100" s="78"/>
      <c r="U100" s="78"/>
      <c r="V100" s="78"/>
      <c r="W100" s="78"/>
      <c r="X100" s="78"/>
      <c r="Y100" s="78"/>
      <c r="Z100" s="78"/>
      <c r="AA100" s="78"/>
      <c r="AB100" s="78"/>
      <c r="AC100" s="51"/>
      <c r="AD100" s="51">
        <f t="shared" si="24"/>
        <v>-41065</v>
      </c>
      <c r="AG100" s="51">
        <f t="shared" si="26"/>
        <v>10266.25</v>
      </c>
      <c r="AH100" s="51">
        <f t="shared" si="27"/>
        <v>10266.25</v>
      </c>
      <c r="AI100" s="51">
        <f t="shared" si="28"/>
        <v>10266.25</v>
      </c>
      <c r="AJ100" s="51">
        <f t="shared" si="29"/>
        <v>10266.25</v>
      </c>
      <c r="AK100"/>
      <c r="AL100"/>
      <c r="AM100"/>
      <c r="AN100"/>
      <c r="AO100"/>
      <c r="AP100"/>
      <c r="AQ100"/>
      <c r="AR100"/>
      <c r="AS100"/>
      <c r="AT100"/>
      <c r="AU100"/>
    </row>
    <row r="101" spans="1:47" x14ac:dyDescent="0.25">
      <c r="A101" t="str">
        <f t="shared" si="20"/>
        <v>PPG</v>
      </c>
      <c r="B101" s="75">
        <v>44027</v>
      </c>
      <c r="C101" s="74">
        <v>3025407</v>
      </c>
      <c r="D101" t="str">
        <f>VLOOKUP(C101,Schools!A:B,2,0)</f>
        <v>St. James' Catholic High School</v>
      </c>
      <c r="E101" t="str">
        <f>VLOOKUP(C101,Schools!$A:$Z,3,0)</f>
        <v>M</v>
      </c>
      <c r="F101" s="76">
        <v>224425</v>
      </c>
      <c r="G101" s="74" t="s">
        <v>3620</v>
      </c>
      <c r="H101" s="74"/>
      <c r="I101" t="str">
        <f t="shared" si="21"/>
        <v>11333/543965</v>
      </c>
      <c r="J101">
        <f>VLOOKUP(C101,Schools!$A:$Z,9,0)</f>
        <v>400013</v>
      </c>
      <c r="K101" s="74" t="s">
        <v>72</v>
      </c>
      <c r="L101" s="74" t="s">
        <v>3844</v>
      </c>
      <c r="M101" s="74" t="s">
        <v>4016</v>
      </c>
      <c r="N101" s="77" t="str">
        <f>VLOOKUP(C101,Schools!A:D,4,0)</f>
        <v>Secondary</v>
      </c>
      <c r="O101" s="77">
        <f t="shared" si="23"/>
        <v>11333</v>
      </c>
      <c r="P101" s="77">
        <f t="shared" si="22"/>
        <v>543965</v>
      </c>
      <c r="Q101" s="78">
        <v>18702.083333333332</v>
      </c>
      <c r="R101" s="78">
        <v>18702.083333333332</v>
      </c>
      <c r="S101" s="78">
        <f t="shared" si="25"/>
        <v>18702.083333333332</v>
      </c>
      <c r="T101" s="78"/>
      <c r="U101" s="78"/>
      <c r="V101" s="78"/>
      <c r="W101" s="78"/>
      <c r="X101" s="78"/>
      <c r="Y101" s="78"/>
      <c r="Z101" s="78"/>
      <c r="AA101" s="78"/>
      <c r="AB101" s="78"/>
      <c r="AC101" s="51"/>
      <c r="AD101" s="51">
        <f t="shared" si="24"/>
        <v>-224425</v>
      </c>
      <c r="AG101" s="51">
        <f t="shared" si="26"/>
        <v>56106.25</v>
      </c>
      <c r="AH101" s="51">
        <f t="shared" si="27"/>
        <v>56106.25</v>
      </c>
      <c r="AI101" s="51">
        <f t="shared" si="28"/>
        <v>56106.25</v>
      </c>
      <c r="AJ101" s="51">
        <f t="shared" si="29"/>
        <v>56106.25</v>
      </c>
      <c r="AK101"/>
      <c r="AL101"/>
      <c r="AM101"/>
      <c r="AN101"/>
      <c r="AO101"/>
      <c r="AP101"/>
      <c r="AQ101"/>
      <c r="AR101"/>
      <c r="AS101"/>
      <c r="AT101"/>
      <c r="AU101"/>
    </row>
    <row r="102" spans="1:47" x14ac:dyDescent="0.25">
      <c r="A102" t="str">
        <f t="shared" si="20"/>
        <v>PPG</v>
      </c>
      <c r="B102" s="75">
        <v>44027</v>
      </c>
      <c r="C102" s="74">
        <v>3027010</v>
      </c>
      <c r="D102" t="str">
        <f>VLOOKUP(C102,Schools!A:B,2,0)</f>
        <v>Mapledown</v>
      </c>
      <c r="E102" t="str">
        <f>VLOOKUP(C102,Schools!$A:$Z,3,0)</f>
        <v>M</v>
      </c>
      <c r="F102" s="76">
        <v>26740</v>
      </c>
      <c r="G102" s="74" t="s">
        <v>3620</v>
      </c>
      <c r="H102" s="74"/>
      <c r="I102" t="str">
        <f t="shared" si="21"/>
        <v>11332/543965</v>
      </c>
      <c r="J102">
        <f>VLOOKUP(C102,Schools!$A:$Z,9,0)</f>
        <v>400063</v>
      </c>
      <c r="K102" s="74" t="s">
        <v>72</v>
      </c>
      <c r="L102" s="74" t="s">
        <v>3844</v>
      </c>
      <c r="M102" s="74" t="s">
        <v>4016</v>
      </c>
      <c r="N102" s="77" t="str">
        <f>VLOOKUP(C102,Schools!A:D,4,0)</f>
        <v>Special</v>
      </c>
      <c r="O102" s="77">
        <f t="shared" si="23"/>
        <v>11332</v>
      </c>
      <c r="P102" s="77">
        <f t="shared" si="22"/>
        <v>543965</v>
      </c>
      <c r="Q102" s="78">
        <v>2228.3333333333335</v>
      </c>
      <c r="R102" s="78">
        <v>2228.3333333333335</v>
      </c>
      <c r="S102" s="78">
        <f t="shared" si="25"/>
        <v>2228.3333333333335</v>
      </c>
      <c r="T102" s="78"/>
      <c r="U102" s="78"/>
      <c r="V102" s="78"/>
      <c r="W102" s="78"/>
      <c r="X102" s="78"/>
      <c r="Y102" s="78"/>
      <c r="Z102" s="78"/>
      <c r="AA102" s="78"/>
      <c r="AB102" s="78"/>
      <c r="AC102" s="51"/>
      <c r="AD102" s="51">
        <f t="shared" si="24"/>
        <v>-26740</v>
      </c>
      <c r="AG102" s="51">
        <f t="shared" si="26"/>
        <v>6685</v>
      </c>
      <c r="AH102" s="51">
        <f t="shared" si="27"/>
        <v>6685</v>
      </c>
      <c r="AI102" s="51">
        <f t="shared" si="28"/>
        <v>6685</v>
      </c>
      <c r="AJ102" s="51">
        <f t="shared" si="29"/>
        <v>6685</v>
      </c>
      <c r="AK102"/>
      <c r="AL102"/>
      <c r="AM102"/>
      <c r="AN102"/>
      <c r="AO102"/>
      <c r="AP102"/>
      <c r="AQ102"/>
      <c r="AR102"/>
      <c r="AS102"/>
      <c r="AT102"/>
      <c r="AU102"/>
    </row>
    <row r="103" spans="1:47" x14ac:dyDescent="0.25">
      <c r="A103" t="str">
        <f t="shared" si="20"/>
        <v>PPG</v>
      </c>
      <c r="B103" s="75">
        <v>44027</v>
      </c>
      <c r="C103" s="74">
        <v>3027005</v>
      </c>
      <c r="D103" t="str">
        <f>VLOOKUP(C103,Schools!A:B,2,0)</f>
        <v>Northway</v>
      </c>
      <c r="E103" t="str">
        <f>VLOOKUP(C103,Schools!$A:$Z,3,0)</f>
        <v>M</v>
      </c>
      <c r="F103" s="76">
        <v>60525</v>
      </c>
      <c r="G103" s="74" t="s">
        <v>3620</v>
      </c>
      <c r="H103" s="74"/>
      <c r="I103" t="str">
        <f t="shared" si="21"/>
        <v>11332/543965</v>
      </c>
      <c r="J103">
        <f>VLOOKUP(C103,Schools!$A:$Z,9,0)</f>
        <v>400034</v>
      </c>
      <c r="K103" s="74" t="s">
        <v>72</v>
      </c>
      <c r="L103" s="74" t="s">
        <v>3842</v>
      </c>
      <c r="M103" s="74" t="s">
        <v>4016</v>
      </c>
      <c r="N103" s="77" t="str">
        <f>VLOOKUP(C103,Schools!A:D,4,0)</f>
        <v>Special</v>
      </c>
      <c r="O103" s="77">
        <f t="shared" si="23"/>
        <v>11332</v>
      </c>
      <c r="P103" s="77">
        <f t="shared" si="22"/>
        <v>543965</v>
      </c>
      <c r="Q103" s="78">
        <v>5043.75</v>
      </c>
      <c r="R103" s="78">
        <v>5043.75</v>
      </c>
      <c r="S103" s="78">
        <f t="shared" si="25"/>
        <v>5043.75</v>
      </c>
      <c r="T103" s="78"/>
      <c r="U103" s="78"/>
      <c r="V103" s="78"/>
      <c r="W103" s="78"/>
      <c r="X103" s="78"/>
      <c r="Y103" s="78"/>
      <c r="Z103" s="78"/>
      <c r="AA103" s="78"/>
      <c r="AB103" s="78"/>
      <c r="AC103" s="51"/>
      <c r="AD103" s="51">
        <f t="shared" si="24"/>
        <v>-60525</v>
      </c>
      <c r="AG103" s="51">
        <f t="shared" si="26"/>
        <v>15131.25</v>
      </c>
      <c r="AH103" s="51">
        <f t="shared" si="27"/>
        <v>15131.25</v>
      </c>
      <c r="AI103" s="51">
        <f t="shared" si="28"/>
        <v>15131.25</v>
      </c>
      <c r="AJ103" s="51">
        <f t="shared" si="29"/>
        <v>15131.25</v>
      </c>
      <c r="AK103"/>
      <c r="AL103"/>
      <c r="AM103"/>
      <c r="AN103"/>
      <c r="AO103"/>
      <c r="AP103"/>
      <c r="AQ103"/>
      <c r="AR103"/>
      <c r="AS103"/>
      <c r="AT103"/>
      <c r="AU103"/>
    </row>
    <row r="104" spans="1:47" x14ac:dyDescent="0.25">
      <c r="A104" t="str">
        <f t="shared" si="20"/>
        <v>PPG</v>
      </c>
      <c r="B104" s="75">
        <v>44027</v>
      </c>
      <c r="C104" s="74">
        <v>3027009</v>
      </c>
      <c r="D104" t="str">
        <f>VLOOKUP(C104,Schools!A:B,2,0)</f>
        <v>Oakleigh</v>
      </c>
      <c r="E104" t="str">
        <f>VLOOKUP(C104,Schools!$A:$Z,3,0)</f>
        <v>M</v>
      </c>
      <c r="F104" s="76">
        <v>59180</v>
      </c>
      <c r="G104" s="74" t="s">
        <v>3620</v>
      </c>
      <c r="H104" s="74"/>
      <c r="I104" t="str">
        <f t="shared" si="21"/>
        <v>11332/543965</v>
      </c>
      <c r="J104">
        <f>VLOOKUP(C104,Schools!$A:$Z,9,0)</f>
        <v>400091</v>
      </c>
      <c r="K104" s="74" t="s">
        <v>72</v>
      </c>
      <c r="L104" s="74" t="s">
        <v>3842</v>
      </c>
      <c r="M104" s="74" t="s">
        <v>4016</v>
      </c>
      <c r="N104" s="77" t="str">
        <f>VLOOKUP(C104,Schools!A:D,4,0)</f>
        <v>Special</v>
      </c>
      <c r="O104" s="77">
        <f t="shared" si="23"/>
        <v>11332</v>
      </c>
      <c r="P104" s="77">
        <f t="shared" si="22"/>
        <v>543965</v>
      </c>
      <c r="Q104" s="78">
        <v>4931.666666666667</v>
      </c>
      <c r="R104" s="78">
        <v>4931.666666666667</v>
      </c>
      <c r="S104" s="78">
        <f t="shared" si="25"/>
        <v>4931.666666666667</v>
      </c>
      <c r="T104" s="78"/>
      <c r="U104" s="78"/>
      <c r="V104" s="78"/>
      <c r="W104" s="78"/>
      <c r="X104" s="78"/>
      <c r="Y104" s="78"/>
      <c r="Z104" s="78"/>
      <c r="AA104" s="78"/>
      <c r="AB104" s="78"/>
      <c r="AC104" s="51"/>
      <c r="AD104" s="51">
        <f t="shared" si="24"/>
        <v>-59180</v>
      </c>
      <c r="AG104" s="51">
        <f t="shared" si="26"/>
        <v>14795</v>
      </c>
      <c r="AH104" s="51">
        <f t="shared" si="27"/>
        <v>14795</v>
      </c>
      <c r="AI104" s="51">
        <f t="shared" si="28"/>
        <v>14795</v>
      </c>
      <c r="AJ104" s="51">
        <f t="shared" si="29"/>
        <v>14795</v>
      </c>
      <c r="AK104"/>
      <c r="AL104"/>
      <c r="AM104"/>
      <c r="AN104"/>
      <c r="AO104"/>
      <c r="AP104"/>
      <c r="AQ104"/>
      <c r="AR104"/>
      <c r="AS104"/>
      <c r="AT104"/>
      <c r="AU104"/>
    </row>
    <row r="105" spans="1:47" x14ac:dyDescent="0.25">
      <c r="A105" t="str">
        <f t="shared" si="20"/>
        <v>PPG</v>
      </c>
      <c r="B105" s="75">
        <v>44026</v>
      </c>
      <c r="C105" s="74">
        <v>3023521</v>
      </c>
      <c r="D105" t="str">
        <f>VLOOKUP(C105,Schools!A:B,2,0)</f>
        <v>St Mary's &amp; St John's CE School</v>
      </c>
      <c r="E105" t="str">
        <f>VLOOKUP(C105,Schools!$A:$Z,3,0)</f>
        <v>M</v>
      </c>
      <c r="F105" s="76">
        <v>268832.5</v>
      </c>
      <c r="G105" s="74" t="s">
        <v>4017</v>
      </c>
      <c r="H105" s="74"/>
      <c r="I105" t="str">
        <f t="shared" si="21"/>
        <v>11333/543965</v>
      </c>
      <c r="J105">
        <f>VLOOKUP(C105,Schools!$A:$Z,9,0)</f>
        <v>400135</v>
      </c>
      <c r="K105" s="74" t="s">
        <v>72</v>
      </c>
      <c r="L105" s="74" t="s">
        <v>579</v>
      </c>
      <c r="M105" s="74" t="s">
        <v>4879</v>
      </c>
      <c r="N105" s="77" t="str">
        <f>VLOOKUP(C105,Schools!A:D,4,0)</f>
        <v>All through</v>
      </c>
      <c r="O105" s="161">
        <v>11333</v>
      </c>
      <c r="P105" s="77">
        <f t="shared" si="22"/>
        <v>543965</v>
      </c>
      <c r="Q105" s="78">
        <v>22402.708333333332</v>
      </c>
      <c r="R105" s="78">
        <v>22402.708333333332</v>
      </c>
      <c r="S105" s="78">
        <f t="shared" si="25"/>
        <v>22402.708333333332</v>
      </c>
      <c r="T105" s="78"/>
      <c r="U105" s="78"/>
      <c r="V105" s="78"/>
      <c r="W105" s="78"/>
      <c r="X105" s="78"/>
      <c r="Y105" s="78"/>
      <c r="Z105" s="78"/>
      <c r="AA105" s="78"/>
      <c r="AB105" s="78"/>
      <c r="AC105" s="51"/>
      <c r="AD105" s="51">
        <f t="shared" si="24"/>
        <v>-268832.5</v>
      </c>
      <c r="AG105" s="51">
        <f t="shared" si="26"/>
        <v>67208.125</v>
      </c>
      <c r="AH105" s="51">
        <f t="shared" si="27"/>
        <v>67208.125</v>
      </c>
      <c r="AI105" s="51">
        <f t="shared" si="28"/>
        <v>67208.125</v>
      </c>
      <c r="AJ105" s="51">
        <f t="shared" si="29"/>
        <v>67208.125</v>
      </c>
      <c r="AK105"/>
      <c r="AL105"/>
      <c r="AM105"/>
      <c r="AN105"/>
      <c r="AO105"/>
      <c r="AP105"/>
      <c r="AQ105"/>
      <c r="AR105"/>
      <c r="AS105"/>
      <c r="AT105"/>
      <c r="AU105"/>
    </row>
    <row r="106" spans="1:47" x14ac:dyDescent="0.25">
      <c r="A106" t="str">
        <f t="shared" si="20"/>
        <v>PPG</v>
      </c>
      <c r="B106" s="75">
        <v>44027</v>
      </c>
      <c r="C106" s="74">
        <v>3023521</v>
      </c>
      <c r="D106" t="str">
        <f>VLOOKUP(C106,Schools!A:B,2,0)</f>
        <v>St Mary's &amp; St John's CE School</v>
      </c>
      <c r="E106" t="str">
        <f>VLOOKUP(C106,Schools!$A:$Z,3,0)</f>
        <v>M</v>
      </c>
      <c r="F106" s="76">
        <v>219235</v>
      </c>
      <c r="G106" s="74" t="s">
        <v>3620</v>
      </c>
      <c r="H106" s="74"/>
      <c r="I106" t="str">
        <f t="shared" si="21"/>
        <v>11334/543965</v>
      </c>
      <c r="J106">
        <f>VLOOKUP(C106,Schools!$A:$Z,9,0)</f>
        <v>400135</v>
      </c>
      <c r="K106" s="74" t="s">
        <v>72</v>
      </c>
      <c r="L106" s="74" t="s">
        <v>3842</v>
      </c>
      <c r="M106" s="74" t="s">
        <v>4878</v>
      </c>
      <c r="N106" s="77" t="str">
        <f>VLOOKUP(C106,Schools!A:D,4,0)</f>
        <v>All through</v>
      </c>
      <c r="O106" s="77">
        <f t="shared" ref="O106:O137" si="30">VLOOKUP(N106,$AJ$1:$AK$5,2,0)</f>
        <v>11334</v>
      </c>
      <c r="P106" s="77">
        <f t="shared" si="22"/>
        <v>543965</v>
      </c>
      <c r="Q106" s="78">
        <v>18269.583333333332</v>
      </c>
      <c r="R106" s="78">
        <v>18269.583333333332</v>
      </c>
      <c r="S106" s="78">
        <f t="shared" si="25"/>
        <v>18269.583333333332</v>
      </c>
      <c r="T106" s="78"/>
      <c r="U106" s="78"/>
      <c r="V106" s="78"/>
      <c r="W106" s="78"/>
      <c r="X106" s="78"/>
      <c r="Y106" s="78"/>
      <c r="Z106" s="78"/>
      <c r="AA106" s="78"/>
      <c r="AB106" s="78"/>
      <c r="AC106" s="51"/>
      <c r="AD106" s="51">
        <f t="shared" si="24"/>
        <v>-219235</v>
      </c>
      <c r="AG106" s="51">
        <f t="shared" si="26"/>
        <v>54808.75</v>
      </c>
      <c r="AH106" s="51">
        <f t="shared" si="27"/>
        <v>54808.75</v>
      </c>
      <c r="AI106" s="51">
        <f t="shared" si="28"/>
        <v>54808.75</v>
      </c>
      <c r="AJ106" s="51">
        <f t="shared" si="29"/>
        <v>54808.75</v>
      </c>
      <c r="AK106"/>
      <c r="AL106"/>
      <c r="AM106"/>
      <c r="AN106"/>
      <c r="AO106"/>
      <c r="AP106"/>
      <c r="AQ106"/>
      <c r="AR106"/>
      <c r="AS106"/>
      <c r="AT106"/>
      <c r="AU106"/>
    </row>
    <row r="107" spans="1:47" x14ac:dyDescent="0.25">
      <c r="A107" t="str">
        <f t="shared" si="20"/>
        <v>PPG</v>
      </c>
      <c r="B107" s="75">
        <v>44027</v>
      </c>
      <c r="C107" s="74">
        <v>3021100</v>
      </c>
      <c r="D107" t="str">
        <f>VLOOKUP(C107,Schools!A:B,2,0)</f>
        <v>Pavilion</v>
      </c>
      <c r="E107" t="str">
        <f>VLOOKUP(C107,Schools!$A:$Z,3,0)</f>
        <v>M</v>
      </c>
      <c r="F107" s="76">
        <v>1345</v>
      </c>
      <c r="G107" s="74" t="s">
        <v>3620</v>
      </c>
      <c r="H107" s="74"/>
      <c r="I107" t="str">
        <f>O107&amp;"/"&amp;P107</f>
        <v>11332/543965</v>
      </c>
      <c r="J107">
        <f>VLOOKUP(C107,Schools!$A:$Z,9,0)</f>
        <v>400156</v>
      </c>
      <c r="K107" s="74" t="s">
        <v>72</v>
      </c>
      <c r="L107" s="74" t="s">
        <v>3842</v>
      </c>
      <c r="M107" s="74" t="s">
        <v>4879</v>
      </c>
      <c r="N107" s="77" t="str">
        <f>VLOOKUP(C107,Schools!A:D,4,0)</f>
        <v>PRU</v>
      </c>
      <c r="O107" s="77">
        <f t="shared" si="30"/>
        <v>11332</v>
      </c>
      <c r="P107" s="77">
        <f>IF(E107="M",543965,516500)</f>
        <v>543965</v>
      </c>
      <c r="Q107" s="78">
        <v>112.08333333333333</v>
      </c>
      <c r="R107" s="78">
        <v>112.08333333333333</v>
      </c>
      <c r="S107" s="78">
        <f t="shared" si="25"/>
        <v>112.08333333333333</v>
      </c>
      <c r="T107" s="78"/>
      <c r="U107" s="78"/>
      <c r="V107" s="78"/>
      <c r="W107" s="78"/>
      <c r="X107" s="78"/>
      <c r="Y107" s="78"/>
      <c r="Z107" s="78"/>
      <c r="AA107" s="78"/>
      <c r="AB107" s="78"/>
      <c r="AC107" s="51"/>
      <c r="AD107" s="51">
        <f t="shared" si="24"/>
        <v>-1345</v>
      </c>
      <c r="AG107" s="51">
        <f t="shared" si="26"/>
        <v>336.25</v>
      </c>
      <c r="AH107" s="51">
        <f t="shared" si="27"/>
        <v>336.25</v>
      </c>
      <c r="AI107" s="51">
        <f t="shared" si="28"/>
        <v>336.25</v>
      </c>
      <c r="AJ107" s="51">
        <f t="shared" si="29"/>
        <v>336.25</v>
      </c>
      <c r="AK107"/>
      <c r="AL107"/>
      <c r="AM107"/>
      <c r="AN107"/>
      <c r="AO107"/>
      <c r="AP107"/>
      <c r="AQ107"/>
      <c r="AR107"/>
      <c r="AS107"/>
      <c r="AT107"/>
      <c r="AU107"/>
    </row>
    <row r="108" spans="1:47" x14ac:dyDescent="0.25">
      <c r="A108" t="str">
        <f>$B$3</f>
        <v>PPG</v>
      </c>
      <c r="B108" s="212">
        <v>44027</v>
      </c>
      <c r="C108" s="211">
        <v>3023317</v>
      </c>
      <c r="D108" t="str">
        <f>VLOOKUP(C108,Schools!A:B,2,0)</f>
        <v>All Saints' CE Primary School, N20</v>
      </c>
      <c r="E108" t="str">
        <f>VLOOKUP(C108,Schools!$A:$Z,3,0)</f>
        <v>M</v>
      </c>
      <c r="F108" s="313">
        <v>310</v>
      </c>
      <c r="G108" s="211" t="s">
        <v>3620</v>
      </c>
      <c r="I108" t="str">
        <f>O108&amp;"/"&amp;P108</f>
        <v>11334/543965</v>
      </c>
      <c r="J108">
        <f>VLOOKUP(C108,Schools!$A:$Z,9,0)</f>
        <v>400015</v>
      </c>
      <c r="K108" s="74" t="s">
        <v>72</v>
      </c>
      <c r="L108" s="211" t="s">
        <v>186</v>
      </c>
      <c r="M108" s="74" t="s">
        <v>4018</v>
      </c>
      <c r="N108" s="77" t="str">
        <f>VLOOKUP(C108,Schools!A:D,4,0)</f>
        <v>Primary</v>
      </c>
      <c r="O108" s="77">
        <f t="shared" si="30"/>
        <v>11334</v>
      </c>
      <c r="P108" s="77">
        <f>IF(E108="M",543965,516500)</f>
        <v>543965</v>
      </c>
      <c r="Q108" s="78">
        <v>25.833333333333332</v>
      </c>
      <c r="R108" s="78">
        <v>25.833333333333332</v>
      </c>
      <c r="S108" s="78">
        <f t="shared" si="25"/>
        <v>25.833333333333332</v>
      </c>
      <c r="T108" s="78"/>
      <c r="U108" s="78"/>
      <c r="V108" s="78"/>
      <c r="W108" s="78"/>
      <c r="X108" s="78"/>
      <c r="Y108" s="78"/>
      <c r="Z108" s="78"/>
      <c r="AA108" s="78"/>
      <c r="AB108" s="78"/>
      <c r="AC108" s="51"/>
      <c r="AD108" s="51">
        <f t="shared" si="24"/>
        <v>-310</v>
      </c>
      <c r="AG108" s="51">
        <f t="shared" si="26"/>
        <v>77.5</v>
      </c>
      <c r="AH108" s="51">
        <f t="shared" si="27"/>
        <v>77.5</v>
      </c>
      <c r="AI108" s="51">
        <f t="shared" si="28"/>
        <v>77.5</v>
      </c>
      <c r="AJ108" s="51">
        <f t="shared" si="29"/>
        <v>77.5</v>
      </c>
      <c r="AK108"/>
      <c r="AL108"/>
      <c r="AM108"/>
      <c r="AN108"/>
      <c r="AO108"/>
      <c r="AP108"/>
      <c r="AQ108"/>
      <c r="AR108"/>
      <c r="AS108"/>
      <c r="AT108"/>
      <c r="AU108"/>
    </row>
    <row r="109" spans="1:47" x14ac:dyDescent="0.25">
      <c r="A109" t="str">
        <f>$B$3</f>
        <v>PPG</v>
      </c>
      <c r="B109" s="212">
        <v>44027</v>
      </c>
      <c r="C109" s="211">
        <v>3022027</v>
      </c>
      <c r="D109" t="str">
        <f>VLOOKUP(C109,Schools!A:B,2,0)</f>
        <v>Garden Suburb Junior</v>
      </c>
      <c r="E109" t="str">
        <f>VLOOKUP(C109,Schools!$A:$Z,3,0)</f>
        <v>M</v>
      </c>
      <c r="F109" s="313">
        <v>310</v>
      </c>
      <c r="G109" s="211" t="s">
        <v>3620</v>
      </c>
      <c r="I109" t="str">
        <f>O109&amp;"/"&amp;P109</f>
        <v>11334/543965</v>
      </c>
      <c r="J109">
        <f>VLOOKUP(C109,Schools!$A:$Z,9,0)</f>
        <v>400002</v>
      </c>
      <c r="K109" s="74" t="s">
        <v>72</v>
      </c>
      <c r="L109" s="211" t="s">
        <v>186</v>
      </c>
      <c r="M109" s="74" t="s">
        <v>4018</v>
      </c>
      <c r="N109" s="77" t="str">
        <f>VLOOKUP(C109,Schools!A:D,4,0)</f>
        <v>Primary</v>
      </c>
      <c r="O109" s="77">
        <f t="shared" si="30"/>
        <v>11334</v>
      </c>
      <c r="P109" s="77">
        <f>IF(E109="M",543965,516500)</f>
        <v>543965</v>
      </c>
      <c r="Q109" s="78">
        <v>25.833333333333332</v>
      </c>
      <c r="R109" s="78">
        <v>25.833333333333332</v>
      </c>
      <c r="S109" s="78">
        <f t="shared" si="25"/>
        <v>25.833333333333332</v>
      </c>
      <c r="T109" s="78"/>
      <c r="U109" s="78"/>
      <c r="V109" s="78"/>
      <c r="W109" s="78"/>
      <c r="X109" s="78"/>
      <c r="Y109" s="78"/>
      <c r="Z109" s="78"/>
      <c r="AA109" s="78"/>
      <c r="AB109" s="78"/>
      <c r="AC109" s="51"/>
      <c r="AD109" s="51">
        <f t="shared" si="24"/>
        <v>-310</v>
      </c>
      <c r="AG109" s="51">
        <f t="shared" si="26"/>
        <v>77.5</v>
      </c>
      <c r="AH109" s="51">
        <f t="shared" si="27"/>
        <v>77.5</v>
      </c>
      <c r="AI109" s="51">
        <f t="shared" si="28"/>
        <v>77.5</v>
      </c>
      <c r="AJ109" s="51">
        <f t="shared" si="29"/>
        <v>77.5</v>
      </c>
      <c r="AK109"/>
      <c r="AL109"/>
      <c r="AM109"/>
      <c r="AN109"/>
      <c r="AO109"/>
      <c r="AP109"/>
      <c r="AQ109"/>
      <c r="AR109"/>
      <c r="AS109"/>
      <c r="AT109"/>
      <c r="AU109"/>
    </row>
    <row r="110" spans="1:47" x14ac:dyDescent="0.25">
      <c r="A110" t="str">
        <f>$B$3</f>
        <v>PPG</v>
      </c>
      <c r="B110" s="212">
        <v>44027</v>
      </c>
      <c r="C110" s="211">
        <v>3022071</v>
      </c>
      <c r="D110" t="str">
        <f>VLOOKUP(C110,Schools!A:B,2,0)</f>
        <v>Queenswell Infant and Nursery School</v>
      </c>
      <c r="E110" t="str">
        <f>VLOOKUP(C110,Schools!$A:$Z,3,0)</f>
        <v>M</v>
      </c>
      <c r="F110" s="313">
        <v>310</v>
      </c>
      <c r="G110" s="211" t="s">
        <v>3620</v>
      </c>
      <c r="I110" t="str">
        <f t="shared" ref="I110:I117" si="31">O110&amp;"/"&amp;P110</f>
        <v>11334/543965</v>
      </c>
      <c r="J110">
        <f>VLOOKUP(C110,Schools!$A:$Z,9,0)</f>
        <v>400012</v>
      </c>
      <c r="K110" s="74" t="s">
        <v>72</v>
      </c>
      <c r="L110" s="211" t="s">
        <v>186</v>
      </c>
      <c r="M110" s="74" t="s">
        <v>4018</v>
      </c>
      <c r="N110" s="77" t="str">
        <f>VLOOKUP(C110,Schools!A:D,4,0)</f>
        <v>Primary</v>
      </c>
      <c r="O110" s="77">
        <f t="shared" si="30"/>
        <v>11334</v>
      </c>
      <c r="P110" s="77">
        <f t="shared" ref="P110:P117" si="32">IF(E110="M",543965,516500)</f>
        <v>543965</v>
      </c>
      <c r="Q110" s="78">
        <v>25.833333333333332</v>
      </c>
      <c r="R110" s="78">
        <v>25.833333333333332</v>
      </c>
      <c r="S110" s="78">
        <f t="shared" si="25"/>
        <v>25.833333333333332</v>
      </c>
      <c r="T110" s="78"/>
      <c r="U110" s="78"/>
      <c r="V110" s="78"/>
      <c r="W110" s="78"/>
      <c r="X110" s="78"/>
      <c r="Y110" s="78"/>
      <c r="Z110" s="78"/>
      <c r="AA110" s="78"/>
      <c r="AB110" s="78"/>
      <c r="AC110" s="51"/>
      <c r="AD110" s="51">
        <f t="shared" si="24"/>
        <v>-310</v>
      </c>
      <c r="AG110" s="51">
        <f t="shared" si="26"/>
        <v>77.5</v>
      </c>
      <c r="AH110" s="51">
        <f t="shared" si="27"/>
        <v>77.5</v>
      </c>
      <c r="AI110" s="51">
        <f t="shared" si="28"/>
        <v>77.5</v>
      </c>
      <c r="AJ110" s="51">
        <f t="shared" si="29"/>
        <v>77.5</v>
      </c>
      <c r="AK110"/>
      <c r="AL110"/>
      <c r="AM110"/>
      <c r="AN110"/>
      <c r="AO110"/>
      <c r="AP110"/>
      <c r="AQ110"/>
      <c r="AR110"/>
      <c r="AS110"/>
      <c r="AT110"/>
      <c r="AU110"/>
    </row>
    <row r="111" spans="1:47" x14ac:dyDescent="0.25">
      <c r="A111" t="str">
        <f t="shared" ref="A111:A117" si="33">$B$3</f>
        <v>PPG</v>
      </c>
      <c r="B111" s="212">
        <v>44027</v>
      </c>
      <c r="C111" s="211">
        <v>3023309</v>
      </c>
      <c r="D111" t="str">
        <f>VLOOKUP(C111,Schools!A:B,2,0)</f>
        <v>St Johns CE N20</v>
      </c>
      <c r="E111" t="str">
        <f>VLOOKUP(C111,Schools!$A:$Z,3,0)</f>
        <v>M</v>
      </c>
      <c r="F111" s="313">
        <v>930</v>
      </c>
      <c r="G111" s="211" t="s">
        <v>3620</v>
      </c>
      <c r="I111" t="str">
        <f t="shared" si="31"/>
        <v>11334/543965</v>
      </c>
      <c r="J111">
        <f>VLOOKUP(C111,Schools!$A:$Z,9,0)</f>
        <v>400098</v>
      </c>
      <c r="K111" s="74" t="s">
        <v>72</v>
      </c>
      <c r="L111" s="211" t="s">
        <v>186</v>
      </c>
      <c r="M111" s="74" t="s">
        <v>4018</v>
      </c>
      <c r="N111" s="77" t="str">
        <f>VLOOKUP(C111,Schools!A:D,4,0)</f>
        <v>Primary</v>
      </c>
      <c r="O111" s="77">
        <f t="shared" si="30"/>
        <v>11334</v>
      </c>
      <c r="P111" s="77">
        <f t="shared" si="32"/>
        <v>543965</v>
      </c>
      <c r="Q111" s="78">
        <v>77.5</v>
      </c>
      <c r="R111" s="78">
        <v>77.5</v>
      </c>
      <c r="S111" s="78">
        <f t="shared" si="25"/>
        <v>77.5</v>
      </c>
      <c r="T111" s="78"/>
      <c r="U111" s="78"/>
      <c r="V111" s="78"/>
      <c r="W111" s="78"/>
      <c r="X111" s="78"/>
      <c r="Y111" s="78"/>
      <c r="Z111" s="78"/>
      <c r="AA111" s="78"/>
      <c r="AB111" s="78"/>
      <c r="AC111" s="51"/>
      <c r="AD111" s="51">
        <f t="shared" si="24"/>
        <v>-930</v>
      </c>
      <c r="AG111" s="51">
        <f t="shared" si="26"/>
        <v>232.5</v>
      </c>
      <c r="AH111" s="51">
        <f t="shared" si="27"/>
        <v>232.5</v>
      </c>
      <c r="AI111" s="51">
        <f t="shared" si="28"/>
        <v>232.5</v>
      </c>
      <c r="AJ111" s="51">
        <f t="shared" si="29"/>
        <v>232.5</v>
      </c>
      <c r="AK111"/>
      <c r="AL111"/>
      <c r="AM111"/>
      <c r="AN111"/>
      <c r="AO111"/>
      <c r="AP111"/>
      <c r="AQ111"/>
      <c r="AR111"/>
      <c r="AS111"/>
      <c r="AT111"/>
      <c r="AU111"/>
    </row>
    <row r="112" spans="1:47" x14ac:dyDescent="0.25">
      <c r="A112" t="str">
        <f t="shared" si="33"/>
        <v>PPG</v>
      </c>
      <c r="B112" s="212">
        <v>44027</v>
      </c>
      <c r="C112" s="211">
        <v>3023314</v>
      </c>
      <c r="D112" t="str">
        <f>VLOOKUP(C112,Schools!A:B,2,0)</f>
        <v>St Pauls CE Primary, NW7</v>
      </c>
      <c r="E112" t="str">
        <f>VLOOKUP(C112,Schools!$A:$Z,3,0)</f>
        <v>M</v>
      </c>
      <c r="F112" s="313">
        <v>620</v>
      </c>
      <c r="G112" s="211" t="s">
        <v>3620</v>
      </c>
      <c r="I112" t="str">
        <f t="shared" si="31"/>
        <v>11334/543965</v>
      </c>
      <c r="J112">
        <f>VLOOKUP(C112,Schools!$A:$Z,9,0)</f>
        <v>400094</v>
      </c>
      <c r="K112" s="74" t="s">
        <v>72</v>
      </c>
      <c r="L112" s="211" t="s">
        <v>186</v>
      </c>
      <c r="M112" s="74" t="s">
        <v>4018</v>
      </c>
      <c r="N112" s="77" t="str">
        <f>VLOOKUP(C112,Schools!A:D,4,0)</f>
        <v>Primary</v>
      </c>
      <c r="O112" s="77">
        <f t="shared" si="30"/>
        <v>11334</v>
      </c>
      <c r="P112" s="77">
        <f t="shared" si="32"/>
        <v>543965</v>
      </c>
      <c r="Q112" s="78">
        <v>51.666666666666664</v>
      </c>
      <c r="R112" s="78">
        <v>51.666666666666664</v>
      </c>
      <c r="S112" s="78">
        <f t="shared" si="25"/>
        <v>51.666666666666664</v>
      </c>
      <c r="T112" s="78"/>
      <c r="U112" s="78"/>
      <c r="V112" s="78"/>
      <c r="W112" s="78"/>
      <c r="X112" s="78"/>
      <c r="Y112" s="78"/>
      <c r="Z112" s="78"/>
      <c r="AA112" s="78"/>
      <c r="AB112" s="78"/>
      <c r="AC112" s="51"/>
      <c r="AD112" s="51">
        <f t="shared" si="24"/>
        <v>-620</v>
      </c>
      <c r="AG112" s="51">
        <f t="shared" si="26"/>
        <v>155</v>
      </c>
      <c r="AH112" s="51">
        <f t="shared" si="27"/>
        <v>155</v>
      </c>
      <c r="AI112" s="51">
        <f t="shared" si="28"/>
        <v>155</v>
      </c>
      <c r="AJ112" s="51">
        <f t="shared" si="29"/>
        <v>155</v>
      </c>
      <c r="AK112"/>
      <c r="AL112"/>
      <c r="AM112"/>
      <c r="AN112"/>
      <c r="AO112"/>
      <c r="AP112"/>
      <c r="AQ112"/>
      <c r="AR112"/>
      <c r="AS112"/>
      <c r="AT112"/>
      <c r="AU112"/>
    </row>
    <row r="113" spans="1:47" x14ac:dyDescent="0.25">
      <c r="A113" t="str">
        <f t="shared" si="33"/>
        <v>PPG</v>
      </c>
      <c r="B113" s="212">
        <v>44027</v>
      </c>
      <c r="C113" s="211">
        <v>3023507</v>
      </c>
      <c r="D113" t="str">
        <f>VLOOKUP(C113,Schools!A:B,2,0)</f>
        <v>St Theresa's R.C. Primary School</v>
      </c>
      <c r="E113" t="str">
        <f>VLOOKUP(C113,Schools!$A:$Z,3,0)</f>
        <v>M</v>
      </c>
      <c r="F113" s="313">
        <v>620</v>
      </c>
      <c r="G113" s="211" t="s">
        <v>3620</v>
      </c>
      <c r="I113" t="str">
        <f t="shared" si="31"/>
        <v>11334/543965</v>
      </c>
      <c r="J113">
        <f>VLOOKUP(C113,Schools!$A:$Z,9,0)</f>
        <v>400037</v>
      </c>
      <c r="K113" s="74" t="s">
        <v>72</v>
      </c>
      <c r="L113" s="211" t="s">
        <v>186</v>
      </c>
      <c r="M113" s="74" t="s">
        <v>4018</v>
      </c>
      <c r="N113" s="77" t="str">
        <f>VLOOKUP(C113,Schools!A:D,4,0)</f>
        <v>Primary</v>
      </c>
      <c r="O113" s="77">
        <f t="shared" si="30"/>
        <v>11334</v>
      </c>
      <c r="P113" s="77">
        <f t="shared" si="32"/>
        <v>543965</v>
      </c>
      <c r="Q113" s="78">
        <v>51.666666666666664</v>
      </c>
      <c r="R113" s="78">
        <v>51.666666666666664</v>
      </c>
      <c r="S113" s="78">
        <f t="shared" si="25"/>
        <v>51.666666666666664</v>
      </c>
      <c r="T113" s="78"/>
      <c r="U113" s="78"/>
      <c r="V113" s="78"/>
      <c r="W113" s="78"/>
      <c r="X113" s="78"/>
      <c r="Y113" s="78"/>
      <c r="Z113" s="78"/>
      <c r="AA113" s="78"/>
      <c r="AB113" s="78"/>
      <c r="AC113" s="51"/>
      <c r="AD113" s="51">
        <f t="shared" si="24"/>
        <v>-620</v>
      </c>
      <c r="AG113" s="51">
        <f t="shared" si="26"/>
        <v>155</v>
      </c>
      <c r="AH113" s="51">
        <f t="shared" si="27"/>
        <v>155</v>
      </c>
      <c r="AI113" s="51">
        <f t="shared" si="28"/>
        <v>155</v>
      </c>
      <c r="AJ113" s="51">
        <f t="shared" si="29"/>
        <v>155</v>
      </c>
      <c r="AK113"/>
      <c r="AL113"/>
      <c r="AM113"/>
      <c r="AN113"/>
      <c r="AO113"/>
      <c r="AP113"/>
      <c r="AQ113"/>
      <c r="AR113"/>
      <c r="AS113"/>
      <c r="AT113"/>
      <c r="AU113"/>
    </row>
    <row r="114" spans="1:47" x14ac:dyDescent="0.25">
      <c r="A114" t="str">
        <f t="shared" si="33"/>
        <v>PPG</v>
      </c>
      <c r="B114" s="212">
        <v>44027</v>
      </c>
      <c r="C114" s="211">
        <v>3023316</v>
      </c>
      <c r="D114" t="str">
        <f>VLOOKUP(C114,Schools!A:B,2,0)</f>
        <v>Trent  C of E Primary School</v>
      </c>
      <c r="E114" t="str">
        <f>VLOOKUP(C114,Schools!$A:$Z,3,0)</f>
        <v>M</v>
      </c>
      <c r="F114" s="313">
        <v>620</v>
      </c>
      <c r="G114" s="211" t="s">
        <v>3620</v>
      </c>
      <c r="I114" t="str">
        <f t="shared" si="31"/>
        <v>11334/543965</v>
      </c>
      <c r="J114">
        <f>VLOOKUP(C114,Schools!$A:$Z,9,0)</f>
        <v>400100</v>
      </c>
      <c r="K114" s="74" t="s">
        <v>72</v>
      </c>
      <c r="L114" s="211" t="s">
        <v>186</v>
      </c>
      <c r="M114" s="74" t="s">
        <v>4018</v>
      </c>
      <c r="N114" s="77" t="str">
        <f>VLOOKUP(C114,Schools!A:D,4,0)</f>
        <v>Primary</v>
      </c>
      <c r="O114" s="77">
        <f t="shared" si="30"/>
        <v>11334</v>
      </c>
      <c r="P114" s="77">
        <f t="shared" si="32"/>
        <v>543965</v>
      </c>
      <c r="Q114" s="78">
        <v>51.666666666666664</v>
      </c>
      <c r="R114" s="78">
        <v>51.666666666666664</v>
      </c>
      <c r="S114" s="78">
        <f t="shared" si="25"/>
        <v>51.666666666666664</v>
      </c>
      <c r="T114" s="78"/>
      <c r="U114" s="78"/>
      <c r="V114" s="78"/>
      <c r="W114" s="78"/>
      <c r="X114" s="78"/>
      <c r="Y114" s="78"/>
      <c r="Z114" s="78"/>
      <c r="AA114" s="78"/>
      <c r="AB114" s="78"/>
      <c r="AC114" s="51"/>
      <c r="AD114" s="51">
        <f t="shared" si="24"/>
        <v>-620</v>
      </c>
      <c r="AG114" s="51">
        <f t="shared" si="26"/>
        <v>155</v>
      </c>
      <c r="AH114" s="51">
        <f t="shared" si="27"/>
        <v>155</v>
      </c>
      <c r="AI114" s="51">
        <f t="shared" si="28"/>
        <v>155</v>
      </c>
      <c r="AJ114" s="51">
        <f t="shared" si="29"/>
        <v>155</v>
      </c>
      <c r="AK114"/>
      <c r="AL114"/>
      <c r="AM114"/>
      <c r="AN114"/>
      <c r="AO114"/>
      <c r="AP114"/>
      <c r="AQ114"/>
      <c r="AR114"/>
      <c r="AS114"/>
      <c r="AT114"/>
      <c r="AU114"/>
    </row>
    <row r="115" spans="1:47" x14ac:dyDescent="0.25">
      <c r="A115" t="str">
        <f t="shared" si="33"/>
        <v>PPG</v>
      </c>
      <c r="B115" s="212">
        <v>44027</v>
      </c>
      <c r="C115" s="211">
        <v>3024003</v>
      </c>
      <c r="D115" t="str">
        <f>VLOOKUP(C115,Schools!A:B,2,0)</f>
        <v>Friern Barnet School</v>
      </c>
      <c r="E115" t="str">
        <f>VLOOKUP(C115,Schools!$A:$Z,3,0)</f>
        <v>M</v>
      </c>
      <c r="F115" s="313">
        <v>620</v>
      </c>
      <c r="G115" s="211" t="s">
        <v>3620</v>
      </c>
      <c r="I115" t="str">
        <f t="shared" si="31"/>
        <v>11333/543965</v>
      </c>
      <c r="J115">
        <f>VLOOKUP(C115,Schools!$A:$Z,9,0)</f>
        <v>400033</v>
      </c>
      <c r="K115" s="74" t="s">
        <v>72</v>
      </c>
      <c r="L115" s="211" t="s">
        <v>186</v>
      </c>
      <c r="M115" s="74" t="s">
        <v>4018</v>
      </c>
      <c r="N115" s="77" t="str">
        <f>VLOOKUP(C115,Schools!A:D,4,0)</f>
        <v>Secondary</v>
      </c>
      <c r="O115" s="77">
        <f t="shared" si="30"/>
        <v>11333</v>
      </c>
      <c r="P115" s="77">
        <f t="shared" si="32"/>
        <v>543965</v>
      </c>
      <c r="Q115" s="78">
        <v>51.666666666666664</v>
      </c>
      <c r="R115" s="78">
        <v>51.666666666666664</v>
      </c>
      <c r="S115" s="78">
        <f t="shared" si="25"/>
        <v>51.666666666666664</v>
      </c>
      <c r="T115" s="78"/>
      <c r="U115" s="78"/>
      <c r="V115" s="78"/>
      <c r="W115" s="78"/>
      <c r="X115" s="78"/>
      <c r="Y115" s="78"/>
      <c r="Z115" s="78"/>
      <c r="AA115" s="78"/>
      <c r="AB115" s="78"/>
      <c r="AC115" s="51"/>
      <c r="AD115" s="51">
        <f t="shared" si="24"/>
        <v>-620</v>
      </c>
      <c r="AG115" s="51">
        <f t="shared" si="26"/>
        <v>155</v>
      </c>
      <c r="AH115" s="51">
        <f t="shared" si="27"/>
        <v>155</v>
      </c>
      <c r="AI115" s="51">
        <f t="shared" si="28"/>
        <v>155</v>
      </c>
      <c r="AJ115" s="51">
        <f t="shared" si="29"/>
        <v>155</v>
      </c>
      <c r="AK115"/>
      <c r="AL115"/>
      <c r="AM115"/>
      <c r="AN115"/>
      <c r="AO115"/>
      <c r="AP115"/>
      <c r="AQ115"/>
      <c r="AR115"/>
      <c r="AS115"/>
      <c r="AT115"/>
      <c r="AU115"/>
    </row>
    <row r="116" spans="1:47" x14ac:dyDescent="0.25">
      <c r="A116" t="str">
        <f t="shared" si="33"/>
        <v>PPG</v>
      </c>
      <c r="B116" s="212">
        <v>44027</v>
      </c>
      <c r="C116" s="157">
        <v>3023520</v>
      </c>
      <c r="D116" t="str">
        <f>VLOOKUP(C116,Schools!A:B,2,0)</f>
        <v>Akiva School</v>
      </c>
      <c r="E116" t="str">
        <f>VLOOKUP(C116,Schools!$A:$Z,3,0)</f>
        <v>M</v>
      </c>
      <c r="F116" s="224">
        <v>2345</v>
      </c>
      <c r="G116" s="157" t="s">
        <v>3620</v>
      </c>
      <c r="I116" t="str">
        <f t="shared" si="31"/>
        <v>11334/543965</v>
      </c>
      <c r="J116">
        <f>VLOOKUP(C116,Schools!$A:$Z,9,0)</f>
        <v>400125</v>
      </c>
      <c r="K116" s="74" t="s">
        <v>72</v>
      </c>
      <c r="L116" s="211" t="s">
        <v>81</v>
      </c>
      <c r="M116" s="74" t="s">
        <v>4019</v>
      </c>
      <c r="N116" s="77" t="str">
        <f>VLOOKUP(C116,Schools!A:D,4,0)</f>
        <v>Primary</v>
      </c>
      <c r="O116" s="77">
        <f t="shared" si="30"/>
        <v>11334</v>
      </c>
      <c r="P116" s="77">
        <f t="shared" si="32"/>
        <v>543965</v>
      </c>
      <c r="Q116" s="78">
        <v>195.41666666666666</v>
      </c>
      <c r="R116" s="78">
        <v>195.41666666666666</v>
      </c>
      <c r="S116" s="78">
        <f t="shared" si="25"/>
        <v>195.41666666666666</v>
      </c>
      <c r="T116" s="78"/>
      <c r="U116" s="78"/>
      <c r="V116" s="78"/>
      <c r="W116" s="78"/>
      <c r="X116" s="78"/>
      <c r="Y116" s="78"/>
      <c r="Z116" s="78"/>
      <c r="AA116" s="78"/>
      <c r="AB116" s="78"/>
      <c r="AC116" s="51"/>
      <c r="AD116" s="51">
        <f t="shared" ref="AD116:AD147" si="34">AC116-F116</f>
        <v>-2345</v>
      </c>
      <c r="AG116" s="51">
        <f t="shared" si="26"/>
        <v>586.25</v>
      </c>
      <c r="AH116" s="51">
        <f t="shared" si="27"/>
        <v>586.25</v>
      </c>
      <c r="AI116" s="51">
        <f t="shared" si="28"/>
        <v>586.25</v>
      </c>
      <c r="AJ116" s="51">
        <f t="shared" si="29"/>
        <v>586.25</v>
      </c>
      <c r="AK116"/>
      <c r="AL116"/>
      <c r="AM116"/>
      <c r="AN116"/>
      <c r="AO116"/>
      <c r="AP116"/>
      <c r="AQ116"/>
      <c r="AR116"/>
      <c r="AS116"/>
      <c r="AT116"/>
      <c r="AU116"/>
    </row>
    <row r="117" spans="1:47" x14ac:dyDescent="0.25">
      <c r="A117" t="str">
        <f t="shared" si="33"/>
        <v>PPG</v>
      </c>
      <c r="B117" s="212">
        <v>44027</v>
      </c>
      <c r="C117" s="157">
        <v>3023317</v>
      </c>
      <c r="D117" t="str">
        <f>VLOOKUP(C117,Schools!A:B,2,0)</f>
        <v>All Saints' CE Primary School, N20</v>
      </c>
      <c r="E117" t="str">
        <f>VLOOKUP(C117,Schools!$A:$Z,3,0)</f>
        <v>M</v>
      </c>
      <c r="F117" s="224">
        <v>4690</v>
      </c>
      <c r="G117" s="157" t="s">
        <v>3620</v>
      </c>
      <c r="I117" t="str">
        <f t="shared" si="31"/>
        <v>11334/543965</v>
      </c>
      <c r="J117">
        <f>VLOOKUP(C117,Schools!$A:$Z,9,0)</f>
        <v>400015</v>
      </c>
      <c r="K117" s="74" t="s">
        <v>72</v>
      </c>
      <c r="L117" s="211" t="s">
        <v>81</v>
      </c>
      <c r="M117" s="74" t="s">
        <v>4019</v>
      </c>
      <c r="N117" s="77" t="str">
        <f>VLOOKUP(C117,Schools!A:D,4,0)</f>
        <v>Primary</v>
      </c>
      <c r="O117" s="77">
        <f t="shared" si="30"/>
        <v>11334</v>
      </c>
      <c r="P117" s="77">
        <f t="shared" si="32"/>
        <v>543965</v>
      </c>
      <c r="Q117" s="78">
        <v>390.83333333333331</v>
      </c>
      <c r="R117" s="78">
        <v>390.83333333333331</v>
      </c>
      <c r="S117" s="78">
        <f t="shared" si="25"/>
        <v>390.83333333333331</v>
      </c>
      <c r="T117" s="78"/>
      <c r="U117" s="78"/>
      <c r="V117" s="78"/>
      <c r="W117" s="78"/>
      <c r="X117" s="78"/>
      <c r="Y117" s="78"/>
      <c r="Z117" s="78"/>
      <c r="AA117" s="78"/>
      <c r="AB117" s="78"/>
      <c r="AC117" s="51"/>
      <c r="AD117" s="51">
        <f t="shared" si="34"/>
        <v>-4690</v>
      </c>
      <c r="AF117" s="301"/>
      <c r="AG117" s="51">
        <f t="shared" si="26"/>
        <v>1172.5</v>
      </c>
      <c r="AH117" s="51">
        <f t="shared" si="27"/>
        <v>1172.5</v>
      </c>
      <c r="AI117" s="51">
        <f t="shared" si="28"/>
        <v>1172.5</v>
      </c>
      <c r="AJ117" s="51">
        <f t="shared" si="29"/>
        <v>1172.5</v>
      </c>
      <c r="AK117"/>
      <c r="AL117"/>
      <c r="AM117"/>
      <c r="AN117"/>
      <c r="AO117"/>
      <c r="AP117"/>
      <c r="AQ117"/>
      <c r="AR117"/>
      <c r="AS117"/>
      <c r="AT117"/>
      <c r="AU117"/>
    </row>
    <row r="118" spans="1:47" x14ac:dyDescent="0.25">
      <c r="A118" t="str">
        <f t="shared" ref="A118:A141" si="35">$B$3</f>
        <v>PPG</v>
      </c>
      <c r="B118" s="212">
        <v>44027</v>
      </c>
      <c r="C118" s="157">
        <v>3023511</v>
      </c>
      <c r="D118" t="str">
        <f>VLOOKUP(C118,Schools!A:B,2,0)</f>
        <v>Blessed Dominic School</v>
      </c>
      <c r="E118" t="str">
        <f>VLOOKUP(C118,Schools!$A:$Z,3,0)</f>
        <v>M</v>
      </c>
      <c r="F118" s="224">
        <v>11725</v>
      </c>
      <c r="G118" s="157" t="s">
        <v>3620</v>
      </c>
      <c r="I118" t="str">
        <f t="shared" ref="I118:I140" si="36">O118&amp;"/"&amp;P118</f>
        <v>11334/543965</v>
      </c>
      <c r="J118">
        <f>VLOOKUP(C118,Schools!$A:$Z,9,0)</f>
        <v>400024</v>
      </c>
      <c r="K118" s="74" t="s">
        <v>72</v>
      </c>
      <c r="L118" s="211" t="s">
        <v>81</v>
      </c>
      <c r="M118" s="74" t="s">
        <v>4019</v>
      </c>
      <c r="N118" s="77" t="str">
        <f>VLOOKUP(C118,Schools!A:D,4,0)</f>
        <v>Primary</v>
      </c>
      <c r="O118" s="77">
        <f t="shared" si="30"/>
        <v>11334</v>
      </c>
      <c r="P118" s="77">
        <f t="shared" ref="P118:P140" si="37">IF(E118="M",543965,516500)</f>
        <v>543965</v>
      </c>
      <c r="Q118" s="78">
        <v>977.08333333333337</v>
      </c>
      <c r="R118" s="78">
        <v>977.08333333333337</v>
      </c>
      <c r="S118" s="78">
        <f t="shared" si="25"/>
        <v>977.08333333333337</v>
      </c>
      <c r="T118" s="78"/>
      <c r="U118" s="78"/>
      <c r="V118" s="78"/>
      <c r="W118" s="78"/>
      <c r="X118" s="78"/>
      <c r="Y118" s="78"/>
      <c r="Z118" s="78"/>
      <c r="AA118" s="78"/>
      <c r="AB118" s="78"/>
      <c r="AC118" s="51"/>
      <c r="AD118" s="51">
        <f t="shared" si="34"/>
        <v>-11725</v>
      </c>
      <c r="AF118" s="301"/>
      <c r="AG118" s="51">
        <f t="shared" si="26"/>
        <v>2931.25</v>
      </c>
      <c r="AH118" s="51">
        <f t="shared" si="27"/>
        <v>2931.25</v>
      </c>
      <c r="AI118" s="51">
        <f t="shared" si="28"/>
        <v>2931.25</v>
      </c>
      <c r="AJ118" s="51">
        <f t="shared" si="29"/>
        <v>2931.25</v>
      </c>
      <c r="AK118"/>
      <c r="AL118"/>
      <c r="AM118"/>
      <c r="AN118"/>
      <c r="AO118"/>
      <c r="AP118"/>
      <c r="AQ118"/>
      <c r="AR118"/>
      <c r="AS118"/>
      <c r="AT118"/>
      <c r="AU118"/>
    </row>
    <row r="119" spans="1:47" x14ac:dyDescent="0.25">
      <c r="A119" t="str">
        <f t="shared" si="35"/>
        <v>PPG</v>
      </c>
      <c r="B119" s="212">
        <v>44027</v>
      </c>
      <c r="C119" s="157">
        <v>3022008</v>
      </c>
      <c r="D119" t="str">
        <f>VLOOKUP(C119,Schools!A:B,2,0)</f>
        <v>Brookland Infant  &amp; Nursery School</v>
      </c>
      <c r="E119" t="str">
        <f>VLOOKUP(C119,Schools!$A:$Z,3,0)</f>
        <v>M</v>
      </c>
      <c r="F119" s="224">
        <v>4690</v>
      </c>
      <c r="G119" s="157" t="s">
        <v>3620</v>
      </c>
      <c r="I119" t="str">
        <f t="shared" si="36"/>
        <v>11334/543965</v>
      </c>
      <c r="J119">
        <f>VLOOKUP(C119,Schools!$A:$Z,9,0)</f>
        <v>400057</v>
      </c>
      <c r="K119" s="74" t="s">
        <v>72</v>
      </c>
      <c r="L119" s="211" t="s">
        <v>81</v>
      </c>
      <c r="M119" s="74" t="s">
        <v>4019</v>
      </c>
      <c r="N119" s="77" t="str">
        <f>VLOOKUP(C119,Schools!A:D,4,0)</f>
        <v>Primary</v>
      </c>
      <c r="O119" s="77">
        <f t="shared" si="30"/>
        <v>11334</v>
      </c>
      <c r="P119" s="77">
        <f t="shared" si="37"/>
        <v>543965</v>
      </c>
      <c r="Q119" s="78">
        <v>390.83333333333331</v>
      </c>
      <c r="R119" s="78">
        <v>390.83333333333331</v>
      </c>
      <c r="S119" s="78">
        <f t="shared" si="25"/>
        <v>390.83333333333331</v>
      </c>
      <c r="T119" s="78"/>
      <c r="U119" s="78"/>
      <c r="V119" s="78"/>
      <c r="W119" s="78"/>
      <c r="X119" s="78"/>
      <c r="Y119" s="78"/>
      <c r="Z119" s="78"/>
      <c r="AA119" s="78"/>
      <c r="AB119" s="78"/>
      <c r="AC119" s="51"/>
      <c r="AD119" s="51">
        <f t="shared" si="34"/>
        <v>-4690</v>
      </c>
      <c r="AF119" s="301"/>
      <c r="AG119" s="51">
        <f t="shared" si="26"/>
        <v>1172.5</v>
      </c>
      <c r="AH119" s="51">
        <f t="shared" si="27"/>
        <v>1172.5</v>
      </c>
      <c r="AI119" s="51">
        <f t="shared" si="28"/>
        <v>1172.5</v>
      </c>
      <c r="AJ119" s="51">
        <f t="shared" si="29"/>
        <v>1172.5</v>
      </c>
      <c r="AK119"/>
      <c r="AL119"/>
      <c r="AM119"/>
      <c r="AN119"/>
      <c r="AO119"/>
      <c r="AP119"/>
      <c r="AQ119"/>
      <c r="AR119"/>
      <c r="AS119"/>
      <c r="AT119"/>
      <c r="AU119"/>
    </row>
    <row r="120" spans="1:47" x14ac:dyDescent="0.25">
      <c r="A120" t="str">
        <f t="shared" si="35"/>
        <v>PPG</v>
      </c>
      <c r="B120" s="212">
        <v>44027</v>
      </c>
      <c r="C120" s="157">
        <v>3022009</v>
      </c>
      <c r="D120" t="str">
        <f>VLOOKUP(C120,Schools!A:B,2,0)</f>
        <v>Brunswick Park Primary &amp; Nursery School</v>
      </c>
      <c r="E120" t="str">
        <f>VLOOKUP(C120,Schools!$A:$Z,3,0)</f>
        <v>M</v>
      </c>
      <c r="F120" s="224">
        <v>4690</v>
      </c>
      <c r="G120" s="157" t="s">
        <v>3620</v>
      </c>
      <c r="I120" t="str">
        <f t="shared" si="36"/>
        <v>11334/543965</v>
      </c>
      <c r="J120">
        <f>VLOOKUP(C120,Schools!$A:$Z,9,0)</f>
        <v>400061</v>
      </c>
      <c r="K120" s="74" t="s">
        <v>72</v>
      </c>
      <c r="L120" s="211" t="s">
        <v>81</v>
      </c>
      <c r="M120" s="74" t="s">
        <v>4019</v>
      </c>
      <c r="N120" s="77" t="str">
        <f>VLOOKUP(C120,Schools!A:D,4,0)</f>
        <v>Primary</v>
      </c>
      <c r="O120" s="77">
        <f t="shared" si="30"/>
        <v>11334</v>
      </c>
      <c r="P120" s="77">
        <f t="shared" si="37"/>
        <v>543965</v>
      </c>
      <c r="Q120" s="78">
        <v>390.83333333333331</v>
      </c>
      <c r="R120" s="78">
        <v>390.83333333333331</v>
      </c>
      <c r="S120" s="78">
        <f t="shared" si="25"/>
        <v>390.83333333333331</v>
      </c>
      <c r="T120" s="78"/>
      <c r="U120" s="78"/>
      <c r="V120" s="78"/>
      <c r="W120" s="78"/>
      <c r="X120" s="78"/>
      <c r="Y120" s="78"/>
      <c r="Z120" s="78"/>
      <c r="AA120" s="78"/>
      <c r="AB120" s="78"/>
      <c r="AC120" s="51"/>
      <c r="AD120" s="51">
        <f t="shared" si="34"/>
        <v>-4690</v>
      </c>
      <c r="AF120" s="301"/>
      <c r="AG120" s="51">
        <f t="shared" si="26"/>
        <v>1172.5</v>
      </c>
      <c r="AH120" s="51">
        <f t="shared" si="27"/>
        <v>1172.5</v>
      </c>
      <c r="AI120" s="51">
        <f t="shared" si="28"/>
        <v>1172.5</v>
      </c>
      <c r="AJ120" s="51">
        <f t="shared" si="29"/>
        <v>1172.5</v>
      </c>
      <c r="AK120"/>
      <c r="AL120"/>
      <c r="AM120"/>
      <c r="AN120"/>
      <c r="AO120"/>
      <c r="AP120"/>
      <c r="AQ120"/>
      <c r="AR120"/>
      <c r="AS120"/>
      <c r="AT120"/>
      <c r="AU120"/>
    </row>
    <row r="121" spans="1:47" x14ac:dyDescent="0.25">
      <c r="A121" t="str">
        <f t="shared" si="35"/>
        <v>PPG</v>
      </c>
      <c r="B121" s="212">
        <v>44027</v>
      </c>
      <c r="C121" s="157">
        <v>3023302</v>
      </c>
      <c r="D121" t="str">
        <f>VLOOKUP(C121,Schools!A:B,2,0)</f>
        <v>Christ Church CE Primary School</v>
      </c>
      <c r="E121" t="str">
        <f>VLOOKUP(C121,Schools!$A:$Z,3,0)</f>
        <v>M</v>
      </c>
      <c r="F121" s="224">
        <v>4690</v>
      </c>
      <c r="G121" s="157" t="s">
        <v>3620</v>
      </c>
      <c r="I121" t="str">
        <f t="shared" si="36"/>
        <v>11334/543965</v>
      </c>
      <c r="J121">
        <f>VLOOKUP(C121,Schools!$A:$Z,9,0)</f>
        <v>400039</v>
      </c>
      <c r="K121" s="74" t="s">
        <v>72</v>
      </c>
      <c r="L121" s="211" t="s">
        <v>81</v>
      </c>
      <c r="M121" s="74" t="s">
        <v>4019</v>
      </c>
      <c r="N121" s="77" t="str">
        <f>VLOOKUP(C121,Schools!A:D,4,0)</f>
        <v>Primary</v>
      </c>
      <c r="O121" s="77">
        <f t="shared" si="30"/>
        <v>11334</v>
      </c>
      <c r="P121" s="77">
        <f t="shared" si="37"/>
        <v>543965</v>
      </c>
      <c r="Q121" s="78">
        <v>390.83333333333331</v>
      </c>
      <c r="R121" s="78">
        <v>390.83333333333331</v>
      </c>
      <c r="S121" s="78">
        <f t="shared" si="25"/>
        <v>390.83333333333331</v>
      </c>
      <c r="T121" s="78"/>
      <c r="U121" s="78"/>
      <c r="V121" s="78"/>
      <c r="W121" s="78"/>
      <c r="X121" s="78"/>
      <c r="Y121" s="78"/>
      <c r="Z121" s="78"/>
      <c r="AA121" s="78"/>
      <c r="AB121" s="78"/>
      <c r="AC121" s="51"/>
      <c r="AD121" s="51">
        <f t="shared" si="34"/>
        <v>-4690</v>
      </c>
      <c r="AF121" s="301"/>
      <c r="AG121" s="51">
        <f t="shared" si="26"/>
        <v>1172.5</v>
      </c>
      <c r="AH121" s="51">
        <f t="shared" si="27"/>
        <v>1172.5</v>
      </c>
      <c r="AI121" s="51">
        <f t="shared" si="28"/>
        <v>1172.5</v>
      </c>
      <c r="AJ121" s="51">
        <f t="shared" si="29"/>
        <v>1172.5</v>
      </c>
      <c r="AK121"/>
      <c r="AL121"/>
      <c r="AM121"/>
      <c r="AN121"/>
      <c r="AO121"/>
      <c r="AP121"/>
      <c r="AQ121"/>
      <c r="AR121"/>
      <c r="AS121"/>
      <c r="AT121"/>
      <c r="AU121"/>
    </row>
    <row r="122" spans="1:47" x14ac:dyDescent="0.25">
      <c r="A122" t="str">
        <f t="shared" si="35"/>
        <v>PPG</v>
      </c>
      <c r="B122" s="212">
        <v>44027</v>
      </c>
      <c r="C122" s="157">
        <v>3022011</v>
      </c>
      <c r="D122" t="str">
        <f>VLOOKUP(C122,Schools!A:B,2,0)</f>
        <v>Church Hill Primary School</v>
      </c>
      <c r="E122" t="str">
        <f>VLOOKUP(C122,Schools!$A:$Z,3,0)</f>
        <v>M</v>
      </c>
      <c r="F122" s="224">
        <v>4690</v>
      </c>
      <c r="G122" s="157" t="s">
        <v>3620</v>
      </c>
      <c r="I122" t="str">
        <f t="shared" si="36"/>
        <v>11334/543965</v>
      </c>
      <c r="J122">
        <f>VLOOKUP(C122,Schools!$A:$Z,9,0)</f>
        <v>400020</v>
      </c>
      <c r="K122" s="74" t="s">
        <v>72</v>
      </c>
      <c r="L122" s="211" t="s">
        <v>81</v>
      </c>
      <c r="M122" s="74" t="s">
        <v>4019</v>
      </c>
      <c r="N122" s="77" t="str">
        <f>VLOOKUP(C122,Schools!A:D,4,0)</f>
        <v>Primary</v>
      </c>
      <c r="O122" s="77">
        <f t="shared" si="30"/>
        <v>11334</v>
      </c>
      <c r="P122" s="77">
        <f t="shared" si="37"/>
        <v>543965</v>
      </c>
      <c r="Q122" s="78">
        <v>390.83333333333331</v>
      </c>
      <c r="R122" s="78">
        <v>390.83333333333331</v>
      </c>
      <c r="S122" s="78">
        <f t="shared" si="25"/>
        <v>390.83333333333331</v>
      </c>
      <c r="T122" s="78"/>
      <c r="U122" s="78"/>
      <c r="V122" s="78"/>
      <c r="W122" s="78"/>
      <c r="X122" s="78"/>
      <c r="Y122" s="78"/>
      <c r="Z122" s="78"/>
      <c r="AA122" s="78"/>
      <c r="AB122" s="78"/>
      <c r="AC122" s="51"/>
      <c r="AD122" s="51">
        <f t="shared" si="34"/>
        <v>-4690</v>
      </c>
      <c r="AF122" s="301"/>
      <c r="AG122" s="51">
        <f t="shared" si="26"/>
        <v>1172.5</v>
      </c>
      <c r="AH122" s="51">
        <f t="shared" si="27"/>
        <v>1172.5</v>
      </c>
      <c r="AI122" s="51">
        <f t="shared" si="28"/>
        <v>1172.5</v>
      </c>
      <c r="AJ122" s="51">
        <f t="shared" si="29"/>
        <v>1172.5</v>
      </c>
      <c r="AK122"/>
      <c r="AL122"/>
      <c r="AM122"/>
      <c r="AN122"/>
      <c r="AO122"/>
      <c r="AP122"/>
      <c r="AQ122"/>
      <c r="AR122"/>
      <c r="AS122"/>
      <c r="AT122"/>
      <c r="AU122"/>
    </row>
    <row r="123" spans="1:47" x14ac:dyDescent="0.25">
      <c r="A123" t="str">
        <f t="shared" si="35"/>
        <v>PPG</v>
      </c>
      <c r="B123" s="212">
        <v>44027</v>
      </c>
      <c r="C123" s="157">
        <v>3022073</v>
      </c>
      <c r="D123" t="str">
        <f>VLOOKUP(C123,Schools!A:B,2,0)</f>
        <v>Danegrove JMI School</v>
      </c>
      <c r="E123" t="str">
        <f>VLOOKUP(C123,Schools!$A:$Z,3,0)</f>
        <v>M</v>
      </c>
      <c r="F123" s="224">
        <v>4690</v>
      </c>
      <c r="G123" s="157" t="s">
        <v>3620</v>
      </c>
      <c r="I123" t="str">
        <f t="shared" si="36"/>
        <v>11334/543965</v>
      </c>
      <c r="J123">
        <f>VLOOKUP(C123,Schools!$A:$Z,9,0)</f>
        <v>400105</v>
      </c>
      <c r="K123" s="74" t="s">
        <v>72</v>
      </c>
      <c r="L123" s="211" t="s">
        <v>81</v>
      </c>
      <c r="M123" s="74" t="s">
        <v>4019</v>
      </c>
      <c r="N123" s="77" t="str">
        <f>VLOOKUP(C123,Schools!A:D,4,0)</f>
        <v>Primary</v>
      </c>
      <c r="O123" s="77">
        <f t="shared" si="30"/>
        <v>11334</v>
      </c>
      <c r="P123" s="77">
        <f t="shared" si="37"/>
        <v>543965</v>
      </c>
      <c r="Q123" s="78">
        <v>390.83333333333331</v>
      </c>
      <c r="R123" s="78">
        <v>390.83333333333331</v>
      </c>
      <c r="S123" s="78">
        <f t="shared" si="25"/>
        <v>390.83333333333331</v>
      </c>
      <c r="T123" s="78"/>
      <c r="U123" s="78"/>
      <c r="V123" s="78"/>
      <c r="W123" s="78"/>
      <c r="X123" s="78"/>
      <c r="Y123" s="78"/>
      <c r="Z123" s="78"/>
      <c r="AA123" s="78"/>
      <c r="AB123" s="78"/>
      <c r="AC123" s="51"/>
      <c r="AD123" s="51">
        <f t="shared" si="34"/>
        <v>-4690</v>
      </c>
      <c r="AF123" s="301"/>
      <c r="AG123" s="51">
        <f t="shared" si="26"/>
        <v>1172.5</v>
      </c>
      <c r="AH123" s="51">
        <f t="shared" si="27"/>
        <v>1172.5</v>
      </c>
      <c r="AI123" s="51">
        <f t="shared" si="28"/>
        <v>1172.5</v>
      </c>
      <c r="AJ123" s="51">
        <f t="shared" si="29"/>
        <v>1172.5</v>
      </c>
      <c r="AK123"/>
      <c r="AL123"/>
      <c r="AM123"/>
      <c r="AN123"/>
      <c r="AO123"/>
      <c r="AP123"/>
      <c r="AQ123"/>
      <c r="AR123"/>
      <c r="AS123"/>
      <c r="AT123"/>
      <c r="AU123"/>
    </row>
    <row r="124" spans="1:47" x14ac:dyDescent="0.25">
      <c r="A124" t="str">
        <f t="shared" si="35"/>
        <v>PPG</v>
      </c>
      <c r="B124" s="212">
        <v>44027</v>
      </c>
      <c r="C124" s="157">
        <v>3022023</v>
      </c>
      <c r="D124" t="str">
        <f>VLOOKUP(C124,Schools!A:B,2,0)</f>
        <v>Edgware Primary School</v>
      </c>
      <c r="E124" t="str">
        <f>VLOOKUP(C124,Schools!$A:$Z,3,0)</f>
        <v>M</v>
      </c>
      <c r="F124" s="224">
        <v>2345</v>
      </c>
      <c r="G124" s="157" t="s">
        <v>3620</v>
      </c>
      <c r="I124" t="str">
        <f t="shared" si="36"/>
        <v>11334/543965</v>
      </c>
      <c r="J124">
        <f>VLOOKUP(C124,Schools!$A:$Z,9,0)</f>
        <v>400159</v>
      </c>
      <c r="K124" s="74" t="s">
        <v>72</v>
      </c>
      <c r="L124" s="211" t="s">
        <v>81</v>
      </c>
      <c r="M124" s="74" t="s">
        <v>4019</v>
      </c>
      <c r="N124" s="77" t="str">
        <f>VLOOKUP(C124,Schools!A:D,4,0)</f>
        <v>Primary</v>
      </c>
      <c r="O124" s="77">
        <f t="shared" si="30"/>
        <v>11334</v>
      </c>
      <c r="P124" s="77">
        <f t="shared" si="37"/>
        <v>543965</v>
      </c>
      <c r="Q124" s="78">
        <v>195.41666666666666</v>
      </c>
      <c r="R124" s="78">
        <v>195.41666666666666</v>
      </c>
      <c r="S124" s="78">
        <f t="shared" si="25"/>
        <v>195.41666666666666</v>
      </c>
      <c r="T124" s="78"/>
      <c r="U124" s="78"/>
      <c r="V124" s="78"/>
      <c r="W124" s="78"/>
      <c r="X124" s="78"/>
      <c r="Y124" s="78"/>
      <c r="Z124" s="78"/>
      <c r="AA124" s="78"/>
      <c r="AB124" s="78"/>
      <c r="AC124" s="51"/>
      <c r="AD124" s="51">
        <f t="shared" si="34"/>
        <v>-2345</v>
      </c>
      <c r="AF124" s="301"/>
      <c r="AG124" s="51">
        <f t="shared" si="26"/>
        <v>586.25</v>
      </c>
      <c r="AH124" s="51">
        <f t="shared" si="27"/>
        <v>586.25</v>
      </c>
      <c r="AI124" s="51">
        <f t="shared" si="28"/>
        <v>586.25</v>
      </c>
      <c r="AJ124" s="51">
        <f t="shared" si="29"/>
        <v>586.25</v>
      </c>
      <c r="AK124"/>
      <c r="AL124"/>
      <c r="AM124"/>
      <c r="AN124"/>
      <c r="AO124"/>
      <c r="AP124"/>
      <c r="AQ124"/>
      <c r="AR124"/>
      <c r="AS124"/>
      <c r="AT124"/>
      <c r="AU124"/>
    </row>
    <row r="125" spans="1:47" x14ac:dyDescent="0.25">
      <c r="A125" t="str">
        <f t="shared" si="35"/>
        <v>PPG</v>
      </c>
      <c r="B125" s="212">
        <v>44027</v>
      </c>
      <c r="C125" s="157">
        <v>3022024</v>
      </c>
      <c r="D125" t="str">
        <f>VLOOKUP(C125,Schools!A:B,2,0)</f>
        <v>Fairway Primary School</v>
      </c>
      <c r="E125" t="str">
        <f>VLOOKUP(C125,Schools!$A:$Z,3,0)</f>
        <v>M</v>
      </c>
      <c r="F125" s="224">
        <v>4690</v>
      </c>
      <c r="G125" s="157" t="s">
        <v>3620</v>
      </c>
      <c r="I125" t="str">
        <f t="shared" si="36"/>
        <v>11334/543965</v>
      </c>
      <c r="J125">
        <f>VLOOKUP(C125,Schools!$A:$Z,9,0)</f>
        <v>400047</v>
      </c>
      <c r="K125" s="74" t="s">
        <v>72</v>
      </c>
      <c r="L125" s="211" t="s">
        <v>81</v>
      </c>
      <c r="M125" s="74" t="s">
        <v>4019</v>
      </c>
      <c r="N125" s="77" t="str">
        <f>VLOOKUP(C125,Schools!A:D,4,0)</f>
        <v>Primary</v>
      </c>
      <c r="O125" s="77">
        <f t="shared" si="30"/>
        <v>11334</v>
      </c>
      <c r="P125" s="77">
        <f t="shared" si="37"/>
        <v>543965</v>
      </c>
      <c r="Q125" s="78">
        <v>390.83333333333331</v>
      </c>
      <c r="R125" s="78">
        <v>390.83333333333331</v>
      </c>
      <c r="S125" s="78">
        <f t="shared" si="25"/>
        <v>390.83333333333331</v>
      </c>
      <c r="T125" s="78"/>
      <c r="U125" s="78"/>
      <c r="V125" s="78"/>
      <c r="W125" s="78"/>
      <c r="X125" s="78"/>
      <c r="Y125" s="78"/>
      <c r="Z125" s="78"/>
      <c r="AA125" s="78"/>
      <c r="AB125" s="78"/>
      <c r="AC125" s="51"/>
      <c r="AD125" s="51">
        <f t="shared" si="34"/>
        <v>-4690</v>
      </c>
      <c r="AF125" s="301"/>
      <c r="AG125" s="51">
        <f t="shared" si="26"/>
        <v>1172.5</v>
      </c>
      <c r="AH125" s="51">
        <f t="shared" si="27"/>
        <v>1172.5</v>
      </c>
      <c r="AI125" s="51">
        <f t="shared" si="28"/>
        <v>1172.5</v>
      </c>
      <c r="AJ125" s="51">
        <f t="shared" si="29"/>
        <v>1172.5</v>
      </c>
      <c r="AK125"/>
      <c r="AL125"/>
      <c r="AM125"/>
      <c r="AN125"/>
      <c r="AO125"/>
      <c r="AP125"/>
      <c r="AQ125"/>
      <c r="AR125"/>
      <c r="AS125"/>
      <c r="AT125"/>
      <c r="AU125"/>
    </row>
    <row r="126" spans="1:47" x14ac:dyDescent="0.25">
      <c r="A126" t="str">
        <f t="shared" si="35"/>
        <v>PPG</v>
      </c>
      <c r="B126" s="212">
        <v>44027</v>
      </c>
      <c r="C126" s="157">
        <v>3022025</v>
      </c>
      <c r="D126" t="str">
        <f>VLOOKUP(C126,Schools!A:B,2,0)</f>
        <v>Foulds</v>
      </c>
      <c r="E126" t="str">
        <f>VLOOKUP(C126,Schools!$A:$Z,3,0)</f>
        <v>M</v>
      </c>
      <c r="F126" s="224">
        <v>11725</v>
      </c>
      <c r="G126" s="157" t="s">
        <v>3620</v>
      </c>
      <c r="I126" t="str">
        <f t="shared" si="36"/>
        <v>11334/543965</v>
      </c>
      <c r="J126">
        <f>VLOOKUP(C126,Schools!$A:$Z,9,0)</f>
        <v>400001</v>
      </c>
      <c r="K126" s="74" t="s">
        <v>72</v>
      </c>
      <c r="L126" s="211" t="s">
        <v>81</v>
      </c>
      <c r="M126" s="74" t="s">
        <v>4019</v>
      </c>
      <c r="N126" s="77" t="str">
        <f>VLOOKUP(C126,Schools!A:D,4,0)</f>
        <v>Primary</v>
      </c>
      <c r="O126" s="77">
        <f t="shared" si="30"/>
        <v>11334</v>
      </c>
      <c r="P126" s="77">
        <f t="shared" si="37"/>
        <v>543965</v>
      </c>
      <c r="Q126" s="78">
        <v>977.08333333333337</v>
      </c>
      <c r="R126" s="78">
        <v>977.08333333333337</v>
      </c>
      <c r="S126" s="78">
        <f t="shared" si="25"/>
        <v>977.08333333333337</v>
      </c>
      <c r="T126" s="78"/>
      <c r="U126" s="78"/>
      <c r="V126" s="78"/>
      <c r="W126" s="78"/>
      <c r="X126" s="78"/>
      <c r="Y126" s="78"/>
      <c r="Z126" s="78"/>
      <c r="AA126" s="78"/>
      <c r="AB126" s="78"/>
      <c r="AC126" s="51"/>
      <c r="AD126" s="51">
        <f t="shared" si="34"/>
        <v>-11725</v>
      </c>
      <c r="AF126" s="301"/>
      <c r="AG126" s="51">
        <f t="shared" si="26"/>
        <v>2931.25</v>
      </c>
      <c r="AH126" s="51">
        <f t="shared" si="27"/>
        <v>2931.25</v>
      </c>
      <c r="AI126" s="51">
        <f t="shared" si="28"/>
        <v>2931.25</v>
      </c>
      <c r="AJ126" s="51">
        <f t="shared" si="29"/>
        <v>2931.25</v>
      </c>
      <c r="AK126"/>
      <c r="AL126"/>
      <c r="AM126"/>
      <c r="AN126"/>
      <c r="AO126"/>
      <c r="AP126"/>
      <c r="AQ126"/>
      <c r="AR126"/>
      <c r="AS126"/>
      <c r="AT126"/>
      <c r="AU126"/>
    </row>
    <row r="127" spans="1:47" x14ac:dyDescent="0.25">
      <c r="A127" t="str">
        <f t="shared" si="35"/>
        <v>PPG</v>
      </c>
      <c r="B127" s="212">
        <v>44027</v>
      </c>
      <c r="C127" s="157">
        <v>3022028</v>
      </c>
      <c r="D127" t="str">
        <f>VLOOKUP(C127,Schools!A:B,2,0)</f>
        <v>Garden Suburb Infant School</v>
      </c>
      <c r="E127" t="str">
        <f>VLOOKUP(C127,Schools!$A:$Z,3,0)</f>
        <v>M</v>
      </c>
      <c r="F127" s="224">
        <v>4690</v>
      </c>
      <c r="G127" s="157" t="s">
        <v>3620</v>
      </c>
      <c r="I127" t="str">
        <f t="shared" si="36"/>
        <v>11334/543965</v>
      </c>
      <c r="J127">
        <f>VLOOKUP(C127,Schools!$A:$Z,9,0)</f>
        <v>400067</v>
      </c>
      <c r="K127" s="74" t="s">
        <v>72</v>
      </c>
      <c r="L127" s="211" t="s">
        <v>81</v>
      </c>
      <c r="M127" s="74" t="s">
        <v>4019</v>
      </c>
      <c r="N127" s="77" t="str">
        <f>VLOOKUP(C127,Schools!A:D,4,0)</f>
        <v>Primary</v>
      </c>
      <c r="O127" s="77">
        <f t="shared" si="30"/>
        <v>11334</v>
      </c>
      <c r="P127" s="77">
        <f t="shared" si="37"/>
        <v>543965</v>
      </c>
      <c r="Q127" s="78">
        <v>390.83333333333331</v>
      </c>
      <c r="R127" s="78">
        <v>390.83333333333331</v>
      </c>
      <c r="S127" s="78">
        <f t="shared" si="25"/>
        <v>390.83333333333331</v>
      </c>
      <c r="T127" s="78"/>
      <c r="U127" s="78"/>
      <c r="V127" s="78"/>
      <c r="W127" s="78"/>
      <c r="X127" s="78"/>
      <c r="Y127" s="78"/>
      <c r="Z127" s="78"/>
      <c r="AA127" s="78"/>
      <c r="AB127" s="78"/>
      <c r="AC127" s="51"/>
      <c r="AD127" s="51">
        <f t="shared" si="34"/>
        <v>-4690</v>
      </c>
      <c r="AF127" s="301"/>
      <c r="AG127" s="51">
        <f t="shared" si="26"/>
        <v>1172.5</v>
      </c>
      <c r="AH127" s="51">
        <f t="shared" si="27"/>
        <v>1172.5</v>
      </c>
      <c r="AI127" s="51">
        <f t="shared" si="28"/>
        <v>1172.5</v>
      </c>
      <c r="AJ127" s="51">
        <f t="shared" si="29"/>
        <v>1172.5</v>
      </c>
      <c r="AK127"/>
      <c r="AL127"/>
      <c r="AM127"/>
      <c r="AN127"/>
      <c r="AO127"/>
      <c r="AP127"/>
      <c r="AQ127"/>
      <c r="AR127"/>
      <c r="AS127"/>
      <c r="AT127"/>
      <c r="AU127"/>
    </row>
    <row r="128" spans="1:47" x14ac:dyDescent="0.25">
      <c r="A128" t="str">
        <f t="shared" si="35"/>
        <v>PPG</v>
      </c>
      <c r="B128" s="212">
        <v>44027</v>
      </c>
      <c r="C128" s="157">
        <v>3022027</v>
      </c>
      <c r="D128" t="str">
        <f>VLOOKUP(C128,Schools!A:B,2,0)</f>
        <v>Garden Suburb Junior</v>
      </c>
      <c r="E128" t="str">
        <f>VLOOKUP(C128,Schools!$A:$Z,3,0)</f>
        <v>M</v>
      </c>
      <c r="F128" s="224">
        <v>2345</v>
      </c>
      <c r="G128" s="157" t="s">
        <v>3620</v>
      </c>
      <c r="I128" t="str">
        <f t="shared" si="36"/>
        <v>11334/543965</v>
      </c>
      <c r="J128">
        <f>VLOOKUP(C128,Schools!$A:$Z,9,0)</f>
        <v>400002</v>
      </c>
      <c r="K128" s="74" t="s">
        <v>72</v>
      </c>
      <c r="L128" s="211" t="s">
        <v>81</v>
      </c>
      <c r="M128" s="74" t="s">
        <v>4019</v>
      </c>
      <c r="N128" s="77" t="str">
        <f>VLOOKUP(C128,Schools!A:D,4,0)</f>
        <v>Primary</v>
      </c>
      <c r="O128" s="77">
        <f t="shared" si="30"/>
        <v>11334</v>
      </c>
      <c r="P128" s="77">
        <f t="shared" si="37"/>
        <v>543965</v>
      </c>
      <c r="Q128" s="78">
        <v>195.41666666666666</v>
      </c>
      <c r="R128" s="78">
        <v>195.41666666666666</v>
      </c>
      <c r="S128" s="78">
        <f t="shared" si="25"/>
        <v>195.41666666666666</v>
      </c>
      <c r="T128" s="78"/>
      <c r="U128" s="78"/>
      <c r="V128" s="78"/>
      <c r="W128" s="78"/>
      <c r="X128" s="78"/>
      <c r="Y128" s="78"/>
      <c r="Z128" s="78"/>
      <c r="AA128" s="78"/>
      <c r="AB128" s="78"/>
      <c r="AC128" s="51"/>
      <c r="AD128" s="51">
        <f t="shared" si="34"/>
        <v>-2345</v>
      </c>
      <c r="AF128" s="301"/>
      <c r="AG128" s="51">
        <f t="shared" si="26"/>
        <v>586.25</v>
      </c>
      <c r="AH128" s="51">
        <f t="shared" si="27"/>
        <v>586.25</v>
      </c>
      <c r="AI128" s="51">
        <f t="shared" si="28"/>
        <v>586.25</v>
      </c>
      <c r="AJ128" s="51">
        <f t="shared" si="29"/>
        <v>586.25</v>
      </c>
      <c r="AK128"/>
      <c r="AL128"/>
      <c r="AM128"/>
      <c r="AN128"/>
      <c r="AO128"/>
      <c r="AP128"/>
      <c r="AQ128"/>
      <c r="AR128"/>
      <c r="AS128"/>
      <c r="AT128"/>
      <c r="AU128"/>
    </row>
    <row r="129" spans="1:47" x14ac:dyDescent="0.25">
      <c r="A129" t="str">
        <f t="shared" si="35"/>
        <v>PPG</v>
      </c>
      <c r="B129" s="212">
        <v>44027</v>
      </c>
      <c r="C129" s="157">
        <v>3022029</v>
      </c>
      <c r="D129" t="str">
        <f>VLOOKUP(C129,Schools!A:B,2,0)</f>
        <v>Goldbeaters Primary School</v>
      </c>
      <c r="E129" t="str">
        <f>VLOOKUP(C129,Schools!$A:$Z,3,0)</f>
        <v>M</v>
      </c>
      <c r="F129" s="224">
        <v>2345</v>
      </c>
      <c r="G129" s="157" t="s">
        <v>3620</v>
      </c>
      <c r="I129" t="str">
        <f t="shared" si="36"/>
        <v>11334/543965</v>
      </c>
      <c r="J129">
        <f>VLOOKUP(C129,Schools!$A:$Z,9,0)</f>
        <v>400035</v>
      </c>
      <c r="K129" s="74" t="s">
        <v>72</v>
      </c>
      <c r="L129" s="211" t="s">
        <v>81</v>
      </c>
      <c r="M129" s="74" t="s">
        <v>4019</v>
      </c>
      <c r="N129" s="77" t="str">
        <f>VLOOKUP(C129,Schools!A:D,4,0)</f>
        <v>Primary</v>
      </c>
      <c r="O129" s="77">
        <f t="shared" si="30"/>
        <v>11334</v>
      </c>
      <c r="P129" s="77">
        <f t="shared" si="37"/>
        <v>543965</v>
      </c>
      <c r="Q129" s="78">
        <v>195.41666666666666</v>
      </c>
      <c r="R129" s="78">
        <v>195.41666666666666</v>
      </c>
      <c r="S129" s="78">
        <f t="shared" si="25"/>
        <v>195.41666666666666</v>
      </c>
      <c r="T129" s="78"/>
      <c r="U129" s="78"/>
      <c r="V129" s="78"/>
      <c r="W129" s="78"/>
      <c r="X129" s="78"/>
      <c r="Y129" s="78"/>
      <c r="Z129" s="78"/>
      <c r="AA129" s="78"/>
      <c r="AB129" s="78"/>
      <c r="AC129" s="51"/>
      <c r="AD129" s="51">
        <f t="shared" si="34"/>
        <v>-2345</v>
      </c>
      <c r="AF129" s="301"/>
      <c r="AG129" s="51">
        <f t="shared" si="26"/>
        <v>586.25</v>
      </c>
      <c r="AH129" s="51">
        <f t="shared" si="27"/>
        <v>586.25</v>
      </c>
      <c r="AI129" s="51">
        <f t="shared" si="28"/>
        <v>586.25</v>
      </c>
      <c r="AJ129" s="51">
        <f t="shared" si="29"/>
        <v>586.25</v>
      </c>
      <c r="AK129"/>
      <c r="AL129"/>
      <c r="AM129"/>
      <c r="AN129"/>
      <c r="AO129"/>
      <c r="AP129"/>
      <c r="AQ129"/>
      <c r="AR129"/>
      <c r="AS129"/>
      <c r="AT129"/>
      <c r="AU129"/>
    </row>
    <row r="130" spans="1:47" x14ac:dyDescent="0.25">
      <c r="A130" t="str">
        <f t="shared" si="35"/>
        <v>PPG</v>
      </c>
      <c r="B130" s="212">
        <v>44027</v>
      </c>
      <c r="C130" s="157">
        <v>3022032</v>
      </c>
      <c r="D130" t="str">
        <f>VLOOKUP(C130,Schools!A:B,2,0)</f>
        <v>Holly Park School</v>
      </c>
      <c r="E130" t="str">
        <f>VLOOKUP(C130,Schools!$A:$Z,3,0)</f>
        <v>M</v>
      </c>
      <c r="F130" s="224">
        <v>4690</v>
      </c>
      <c r="G130" s="157" t="s">
        <v>3620</v>
      </c>
      <c r="I130" t="str">
        <f t="shared" si="36"/>
        <v>11334/543965</v>
      </c>
      <c r="J130">
        <f>VLOOKUP(C130,Schools!$A:$Z,9,0)</f>
        <v>400084</v>
      </c>
      <c r="K130" s="74" t="s">
        <v>72</v>
      </c>
      <c r="L130" s="211" t="s">
        <v>81</v>
      </c>
      <c r="M130" s="74" t="s">
        <v>4019</v>
      </c>
      <c r="N130" s="77" t="str">
        <f>VLOOKUP(C130,Schools!A:D,4,0)</f>
        <v>Primary</v>
      </c>
      <c r="O130" s="77">
        <f t="shared" si="30"/>
        <v>11334</v>
      </c>
      <c r="P130" s="77">
        <f t="shared" si="37"/>
        <v>543965</v>
      </c>
      <c r="Q130" s="78">
        <v>390.83333333333331</v>
      </c>
      <c r="R130" s="78">
        <v>390.83333333333331</v>
      </c>
      <c r="S130" s="78">
        <f t="shared" si="25"/>
        <v>390.83333333333331</v>
      </c>
      <c r="T130" s="78"/>
      <c r="U130" s="78"/>
      <c r="V130" s="78"/>
      <c r="W130" s="78"/>
      <c r="X130" s="78"/>
      <c r="Y130" s="78"/>
      <c r="Z130" s="78"/>
      <c r="AA130" s="78"/>
      <c r="AB130" s="78"/>
      <c r="AC130" s="51"/>
      <c r="AD130" s="51">
        <f t="shared" si="34"/>
        <v>-4690</v>
      </c>
      <c r="AF130" s="301"/>
      <c r="AG130" s="51">
        <f t="shared" si="26"/>
        <v>1172.5</v>
      </c>
      <c r="AH130" s="51">
        <f t="shared" si="27"/>
        <v>1172.5</v>
      </c>
      <c r="AI130" s="51">
        <f t="shared" si="28"/>
        <v>1172.5</v>
      </c>
      <c r="AJ130" s="51">
        <f t="shared" si="29"/>
        <v>1172.5</v>
      </c>
      <c r="AK130"/>
      <c r="AL130"/>
      <c r="AM130"/>
      <c r="AN130"/>
      <c r="AO130"/>
      <c r="AP130"/>
      <c r="AQ130"/>
      <c r="AR130"/>
      <c r="AS130"/>
      <c r="AT130"/>
      <c r="AU130"/>
    </row>
    <row r="131" spans="1:47" x14ac:dyDescent="0.25">
      <c r="A131" t="str">
        <f t="shared" si="35"/>
        <v>PPG</v>
      </c>
      <c r="B131" s="212">
        <v>44027</v>
      </c>
      <c r="C131" s="157">
        <v>3023304</v>
      </c>
      <c r="D131" t="str">
        <f>VLOOKUP(C131,Schools!A:B,2,0)</f>
        <v>Holy Trinity School</v>
      </c>
      <c r="E131" t="str">
        <f>VLOOKUP(C131,Schools!$A:$Z,3,0)</f>
        <v>M</v>
      </c>
      <c r="F131" s="224">
        <v>7035</v>
      </c>
      <c r="G131" s="157" t="s">
        <v>3620</v>
      </c>
      <c r="I131" t="str">
        <f t="shared" si="36"/>
        <v>11334/543965</v>
      </c>
      <c r="J131">
        <f>VLOOKUP(C131,Schools!$A:$Z,9,0)</f>
        <v>400008</v>
      </c>
      <c r="K131" s="74" t="s">
        <v>72</v>
      </c>
      <c r="L131" s="211" t="s">
        <v>81</v>
      </c>
      <c r="M131" s="74" t="s">
        <v>4019</v>
      </c>
      <c r="N131" s="77" t="str">
        <f>VLOOKUP(C131,Schools!A:D,4,0)</f>
        <v>Primary</v>
      </c>
      <c r="O131" s="77">
        <f t="shared" si="30"/>
        <v>11334</v>
      </c>
      <c r="P131" s="77">
        <f t="shared" si="37"/>
        <v>543965</v>
      </c>
      <c r="Q131" s="78">
        <v>586.25</v>
      </c>
      <c r="R131" s="78">
        <v>586.25</v>
      </c>
      <c r="S131" s="78">
        <f t="shared" si="25"/>
        <v>586.25</v>
      </c>
      <c r="T131" s="78"/>
      <c r="U131" s="78"/>
      <c r="V131" s="78"/>
      <c r="W131" s="78"/>
      <c r="X131" s="78"/>
      <c r="Y131" s="78"/>
      <c r="Z131" s="78"/>
      <c r="AA131" s="78"/>
      <c r="AB131" s="78"/>
      <c r="AC131" s="51"/>
      <c r="AD131" s="51">
        <f t="shared" si="34"/>
        <v>-7035</v>
      </c>
      <c r="AF131" s="301"/>
      <c r="AG131" s="51">
        <f t="shared" si="26"/>
        <v>1758.75</v>
      </c>
      <c r="AH131" s="51">
        <f t="shared" si="27"/>
        <v>1758.75</v>
      </c>
      <c r="AI131" s="51">
        <f t="shared" si="28"/>
        <v>1758.75</v>
      </c>
      <c r="AJ131" s="51">
        <f t="shared" si="29"/>
        <v>1758.75</v>
      </c>
      <c r="AK131"/>
      <c r="AL131"/>
      <c r="AM131"/>
      <c r="AN131"/>
      <c r="AO131"/>
      <c r="AP131"/>
      <c r="AQ131"/>
      <c r="AR131"/>
      <c r="AS131"/>
      <c r="AT131"/>
      <c r="AU131"/>
    </row>
    <row r="132" spans="1:47" x14ac:dyDescent="0.25">
      <c r="A132" t="str">
        <f t="shared" si="35"/>
        <v>PPG</v>
      </c>
      <c r="B132" s="212">
        <v>44027</v>
      </c>
      <c r="C132" s="157">
        <v>3023523</v>
      </c>
      <c r="D132" t="str">
        <f>VLOOKUP(C132,Schools!A:B,2,0)</f>
        <v>Martin Primary School</v>
      </c>
      <c r="E132" t="str">
        <f>VLOOKUP(C132,Schools!$A:$Z,3,0)</f>
        <v>M</v>
      </c>
      <c r="F132" s="224">
        <v>7035</v>
      </c>
      <c r="G132" s="157" t="s">
        <v>3620</v>
      </c>
      <c r="I132" t="str">
        <f t="shared" si="36"/>
        <v>11334/543965</v>
      </c>
      <c r="J132">
        <f>VLOOKUP(C132,Schools!$A:$Z,9,0)</f>
        <v>400130</v>
      </c>
      <c r="K132" s="74" t="s">
        <v>72</v>
      </c>
      <c r="L132" s="211" t="s">
        <v>81</v>
      </c>
      <c r="M132" s="74" t="s">
        <v>4019</v>
      </c>
      <c r="N132" s="77" t="str">
        <f>VLOOKUP(C132,Schools!A:D,4,0)</f>
        <v>Primary</v>
      </c>
      <c r="O132" s="77">
        <f t="shared" si="30"/>
        <v>11334</v>
      </c>
      <c r="P132" s="77">
        <f t="shared" si="37"/>
        <v>543965</v>
      </c>
      <c r="Q132" s="78">
        <v>586.25</v>
      </c>
      <c r="R132" s="78">
        <v>586.25</v>
      </c>
      <c r="S132" s="78">
        <f t="shared" si="25"/>
        <v>586.25</v>
      </c>
      <c r="T132" s="78"/>
      <c r="U132" s="78"/>
      <c r="V132" s="78"/>
      <c r="W132" s="78"/>
      <c r="X132" s="78"/>
      <c r="Y132" s="78"/>
      <c r="Z132" s="78"/>
      <c r="AA132" s="78"/>
      <c r="AB132" s="78"/>
      <c r="AC132" s="51"/>
      <c r="AD132" s="51">
        <f t="shared" si="34"/>
        <v>-7035</v>
      </c>
      <c r="AF132" s="301"/>
      <c r="AG132" s="51">
        <f t="shared" si="26"/>
        <v>1758.75</v>
      </c>
      <c r="AH132" s="51">
        <f t="shared" si="27"/>
        <v>1758.75</v>
      </c>
      <c r="AI132" s="51">
        <f t="shared" si="28"/>
        <v>1758.75</v>
      </c>
      <c r="AJ132" s="51">
        <f t="shared" si="29"/>
        <v>1758.75</v>
      </c>
      <c r="AK132"/>
      <c r="AL132"/>
      <c r="AM132"/>
      <c r="AN132"/>
      <c r="AO132"/>
      <c r="AP132"/>
      <c r="AQ132"/>
      <c r="AR132"/>
      <c r="AS132"/>
      <c r="AT132"/>
      <c r="AU132"/>
    </row>
    <row r="133" spans="1:47" x14ac:dyDescent="0.25">
      <c r="A133" t="str">
        <f t="shared" si="35"/>
        <v>PPG</v>
      </c>
      <c r="B133" s="212">
        <v>44027</v>
      </c>
      <c r="C133" s="157">
        <v>3023305</v>
      </c>
      <c r="D133" t="str">
        <f>VLOOKUP(C133,Schools!A:B,2,0)</f>
        <v>Monken Hadley C E Primary School</v>
      </c>
      <c r="E133" t="str">
        <f>VLOOKUP(C133,Schools!$A:$Z,3,0)</f>
        <v>M</v>
      </c>
      <c r="F133" s="224">
        <v>4690</v>
      </c>
      <c r="G133" s="157" t="s">
        <v>3620</v>
      </c>
      <c r="I133" t="str">
        <f t="shared" si="36"/>
        <v>11334/543965</v>
      </c>
      <c r="J133">
        <f>VLOOKUP(C133,Schools!$A:$Z,9,0)</f>
        <v>400086</v>
      </c>
      <c r="K133" s="74" t="s">
        <v>72</v>
      </c>
      <c r="L133" s="211" t="s">
        <v>81</v>
      </c>
      <c r="M133" s="74" t="s">
        <v>4019</v>
      </c>
      <c r="N133" s="77" t="str">
        <f>VLOOKUP(C133,Schools!A:D,4,0)</f>
        <v>Primary</v>
      </c>
      <c r="O133" s="77">
        <f t="shared" si="30"/>
        <v>11334</v>
      </c>
      <c r="P133" s="77">
        <f t="shared" si="37"/>
        <v>543965</v>
      </c>
      <c r="Q133" s="78">
        <v>390.83333333333331</v>
      </c>
      <c r="R133" s="78">
        <v>390.83333333333331</v>
      </c>
      <c r="S133" s="78">
        <f t="shared" si="25"/>
        <v>390.83333333333331</v>
      </c>
      <c r="T133" s="78"/>
      <c r="U133" s="78"/>
      <c r="V133" s="78"/>
      <c r="W133" s="78"/>
      <c r="X133" s="78"/>
      <c r="Y133" s="78"/>
      <c r="Z133" s="78"/>
      <c r="AA133" s="78"/>
      <c r="AB133" s="78"/>
      <c r="AC133" s="51"/>
      <c r="AD133" s="51">
        <f t="shared" si="34"/>
        <v>-4690</v>
      </c>
      <c r="AF133" s="301"/>
      <c r="AG133" s="51">
        <f t="shared" si="26"/>
        <v>1172.5</v>
      </c>
      <c r="AH133" s="51">
        <f t="shared" si="27"/>
        <v>1172.5</v>
      </c>
      <c r="AI133" s="51">
        <f t="shared" si="28"/>
        <v>1172.5</v>
      </c>
      <c r="AJ133" s="51">
        <f t="shared" si="29"/>
        <v>1172.5</v>
      </c>
      <c r="AK133"/>
      <c r="AL133"/>
      <c r="AM133"/>
      <c r="AN133"/>
      <c r="AO133"/>
      <c r="AP133"/>
      <c r="AQ133"/>
      <c r="AR133"/>
      <c r="AS133"/>
      <c r="AT133"/>
      <c r="AU133"/>
    </row>
    <row r="134" spans="1:47" x14ac:dyDescent="0.25">
      <c r="A134" t="str">
        <f t="shared" si="35"/>
        <v>PPG</v>
      </c>
      <c r="B134" s="212">
        <v>44027</v>
      </c>
      <c r="C134" s="157">
        <v>3022042</v>
      </c>
      <c r="D134" t="str">
        <f>VLOOKUP(C134,Schools!A:B,2,0)</f>
        <v>Monkfrith School</v>
      </c>
      <c r="E134" t="str">
        <f>VLOOKUP(C134,Schools!$A:$Z,3,0)</f>
        <v>M</v>
      </c>
      <c r="F134" s="224">
        <v>4690</v>
      </c>
      <c r="G134" s="157" t="s">
        <v>3620</v>
      </c>
      <c r="I134" t="str">
        <f t="shared" si="36"/>
        <v>11334/543965</v>
      </c>
      <c r="J134">
        <f>VLOOKUP(C134,Schools!$A:$Z,9,0)</f>
        <v>400048</v>
      </c>
      <c r="K134" s="74" t="s">
        <v>72</v>
      </c>
      <c r="L134" s="211" t="s">
        <v>81</v>
      </c>
      <c r="M134" s="74" t="s">
        <v>4019</v>
      </c>
      <c r="N134" s="77" t="str">
        <f>VLOOKUP(C134,Schools!A:D,4,0)</f>
        <v>Primary</v>
      </c>
      <c r="O134" s="77">
        <f t="shared" si="30"/>
        <v>11334</v>
      </c>
      <c r="P134" s="77">
        <f t="shared" si="37"/>
        <v>543965</v>
      </c>
      <c r="Q134" s="78">
        <v>390.83333333333331</v>
      </c>
      <c r="R134" s="78">
        <v>390.83333333333331</v>
      </c>
      <c r="S134" s="78">
        <f t="shared" si="25"/>
        <v>390.83333333333331</v>
      </c>
      <c r="T134" s="78"/>
      <c r="U134" s="78"/>
      <c r="V134" s="78"/>
      <c r="W134" s="78"/>
      <c r="X134" s="78"/>
      <c r="Y134" s="78"/>
      <c r="Z134" s="78"/>
      <c r="AA134" s="78"/>
      <c r="AB134" s="78"/>
      <c r="AC134" s="51"/>
      <c r="AD134" s="51">
        <f t="shared" si="34"/>
        <v>-4690</v>
      </c>
      <c r="AF134" s="301"/>
      <c r="AG134" s="51">
        <f t="shared" si="26"/>
        <v>1172.5</v>
      </c>
      <c r="AH134" s="51">
        <f t="shared" si="27"/>
        <v>1172.5</v>
      </c>
      <c r="AI134" s="51">
        <f t="shared" si="28"/>
        <v>1172.5</v>
      </c>
      <c r="AJ134" s="51">
        <f t="shared" si="29"/>
        <v>1172.5</v>
      </c>
      <c r="AK134"/>
      <c r="AL134"/>
      <c r="AM134"/>
      <c r="AN134"/>
      <c r="AO134"/>
      <c r="AP134"/>
      <c r="AQ134"/>
      <c r="AR134"/>
      <c r="AS134"/>
      <c r="AT134"/>
      <c r="AU134"/>
    </row>
    <row r="135" spans="1:47" x14ac:dyDescent="0.25">
      <c r="A135" t="str">
        <f t="shared" si="35"/>
        <v>PPG</v>
      </c>
      <c r="B135" s="212">
        <v>44027</v>
      </c>
      <c r="C135" s="157">
        <v>3022044</v>
      </c>
      <c r="D135" t="str">
        <f>VLOOKUP(C135,Schools!A:B,2,0)</f>
        <v>Moss Hall Infant School</v>
      </c>
      <c r="E135" t="str">
        <f>VLOOKUP(C135,Schools!$A:$Z,3,0)</f>
        <v>M</v>
      </c>
      <c r="F135" s="224">
        <v>4690</v>
      </c>
      <c r="G135" s="157" t="s">
        <v>3620</v>
      </c>
      <c r="I135" t="str">
        <f t="shared" si="36"/>
        <v>11334/543965</v>
      </c>
      <c r="J135">
        <f>VLOOKUP(C135,Schools!$A:$Z,9,0)</f>
        <v>400087</v>
      </c>
      <c r="K135" s="74" t="s">
        <v>72</v>
      </c>
      <c r="L135" s="211" t="s">
        <v>81</v>
      </c>
      <c r="M135" s="74" t="s">
        <v>4019</v>
      </c>
      <c r="N135" s="77" t="str">
        <f>VLOOKUP(C135,Schools!A:D,4,0)</f>
        <v>Primary</v>
      </c>
      <c r="O135" s="77">
        <f t="shared" si="30"/>
        <v>11334</v>
      </c>
      <c r="P135" s="77">
        <f t="shared" si="37"/>
        <v>543965</v>
      </c>
      <c r="Q135" s="78">
        <v>390.83333333333331</v>
      </c>
      <c r="R135" s="78">
        <v>390.83333333333331</v>
      </c>
      <c r="S135" s="78">
        <f t="shared" si="25"/>
        <v>390.83333333333331</v>
      </c>
      <c r="T135" s="78"/>
      <c r="U135" s="78"/>
      <c r="V135" s="78"/>
      <c r="W135" s="78"/>
      <c r="X135" s="78"/>
      <c r="Y135" s="78"/>
      <c r="Z135" s="78"/>
      <c r="AA135" s="78"/>
      <c r="AB135" s="78"/>
      <c r="AC135" s="51"/>
      <c r="AD135" s="51">
        <f t="shared" si="34"/>
        <v>-4690</v>
      </c>
      <c r="AF135" s="301"/>
      <c r="AG135" s="51">
        <f t="shared" si="26"/>
        <v>1172.5</v>
      </c>
      <c r="AH135" s="51">
        <f t="shared" si="27"/>
        <v>1172.5</v>
      </c>
      <c r="AI135" s="51">
        <f t="shared" si="28"/>
        <v>1172.5</v>
      </c>
      <c r="AJ135" s="51">
        <f t="shared" si="29"/>
        <v>1172.5</v>
      </c>
      <c r="AK135"/>
      <c r="AL135"/>
      <c r="AM135"/>
      <c r="AN135"/>
      <c r="AO135"/>
      <c r="AP135"/>
      <c r="AQ135"/>
      <c r="AR135"/>
      <c r="AS135"/>
      <c r="AT135"/>
      <c r="AU135"/>
    </row>
    <row r="136" spans="1:47" x14ac:dyDescent="0.25">
      <c r="A136" t="str">
        <f t="shared" si="35"/>
        <v>PPG</v>
      </c>
      <c r="B136" s="212">
        <v>44027</v>
      </c>
      <c r="C136" s="157">
        <v>3022043</v>
      </c>
      <c r="D136" t="str">
        <f>VLOOKUP(C136,Schools!A:B,2,0)</f>
        <v>Moss Hall Junior School</v>
      </c>
      <c r="E136" t="str">
        <f>VLOOKUP(C136,Schools!$A:$Z,3,0)</f>
        <v>M</v>
      </c>
      <c r="F136" s="224">
        <v>7035</v>
      </c>
      <c r="G136" s="157" t="s">
        <v>3620</v>
      </c>
      <c r="I136" t="str">
        <f t="shared" si="36"/>
        <v>11334/543965</v>
      </c>
      <c r="J136">
        <f>VLOOKUP(C136,Schools!$A:$Z,9,0)</f>
        <v>400088</v>
      </c>
      <c r="K136" s="74" t="s">
        <v>72</v>
      </c>
      <c r="L136" s="211" t="s">
        <v>81</v>
      </c>
      <c r="M136" s="74" t="s">
        <v>4019</v>
      </c>
      <c r="N136" s="77" t="str">
        <f>VLOOKUP(C136,Schools!A:D,4,0)</f>
        <v>Primary</v>
      </c>
      <c r="O136" s="77">
        <f t="shared" si="30"/>
        <v>11334</v>
      </c>
      <c r="P136" s="77">
        <f t="shared" si="37"/>
        <v>543965</v>
      </c>
      <c r="Q136" s="78">
        <v>586.25</v>
      </c>
      <c r="R136" s="78">
        <v>586.25</v>
      </c>
      <c r="S136" s="78">
        <f t="shared" si="25"/>
        <v>586.25</v>
      </c>
      <c r="T136" s="78"/>
      <c r="U136" s="78"/>
      <c r="V136" s="78"/>
      <c r="W136" s="78"/>
      <c r="X136" s="78"/>
      <c r="Y136" s="78"/>
      <c r="Z136" s="78"/>
      <c r="AA136" s="78"/>
      <c r="AB136" s="78"/>
      <c r="AC136" s="51"/>
      <c r="AD136" s="51">
        <f t="shared" si="34"/>
        <v>-7035</v>
      </c>
      <c r="AF136" s="301"/>
      <c r="AG136" s="51">
        <f t="shared" si="26"/>
        <v>1758.75</v>
      </c>
      <c r="AH136" s="51">
        <f t="shared" si="27"/>
        <v>1758.75</v>
      </c>
      <c r="AI136" s="51">
        <f t="shared" si="28"/>
        <v>1758.75</v>
      </c>
      <c r="AJ136" s="51">
        <f t="shared" si="29"/>
        <v>1758.75</v>
      </c>
      <c r="AK136"/>
      <c r="AL136"/>
      <c r="AM136"/>
      <c r="AN136"/>
      <c r="AO136"/>
      <c r="AP136"/>
      <c r="AQ136"/>
      <c r="AR136"/>
      <c r="AS136"/>
      <c r="AT136"/>
      <c r="AU136"/>
    </row>
    <row r="137" spans="1:47" x14ac:dyDescent="0.25">
      <c r="A137" t="str">
        <f t="shared" si="35"/>
        <v>PPG</v>
      </c>
      <c r="B137" s="212">
        <v>44027</v>
      </c>
      <c r="C137" s="157">
        <v>3022045</v>
      </c>
      <c r="D137" t="str">
        <f>VLOOKUP(C137,Schools!A:B,2,0)</f>
        <v>Northside School</v>
      </c>
      <c r="E137" t="str">
        <f>VLOOKUP(C137,Schools!$A:$Z,3,0)</f>
        <v>M</v>
      </c>
      <c r="F137" s="224">
        <v>2345</v>
      </c>
      <c r="G137" s="157" t="s">
        <v>3620</v>
      </c>
      <c r="I137" t="str">
        <f t="shared" si="36"/>
        <v>11334/543965</v>
      </c>
      <c r="J137">
        <f>VLOOKUP(C137,Schools!$A:$Z,9,0)</f>
        <v>400089</v>
      </c>
      <c r="K137" s="74" t="s">
        <v>72</v>
      </c>
      <c r="L137" s="211" t="s">
        <v>81</v>
      </c>
      <c r="M137" s="74" t="s">
        <v>4019</v>
      </c>
      <c r="N137" s="77" t="str">
        <f>VLOOKUP(C137,Schools!A:D,4,0)</f>
        <v>Primary</v>
      </c>
      <c r="O137" s="77">
        <f t="shared" si="30"/>
        <v>11334</v>
      </c>
      <c r="P137" s="77">
        <f t="shared" si="37"/>
        <v>543965</v>
      </c>
      <c r="Q137" s="78">
        <v>195.41666666666666</v>
      </c>
      <c r="R137" s="78">
        <v>195.41666666666666</v>
      </c>
      <c r="S137" s="78">
        <f t="shared" si="25"/>
        <v>195.41666666666666</v>
      </c>
      <c r="T137" s="78"/>
      <c r="U137" s="78"/>
      <c r="V137" s="78"/>
      <c r="W137" s="78"/>
      <c r="X137" s="78"/>
      <c r="Y137" s="78"/>
      <c r="Z137" s="78"/>
      <c r="AA137" s="78"/>
      <c r="AB137" s="78"/>
      <c r="AC137" s="51"/>
      <c r="AD137" s="51">
        <f t="shared" si="34"/>
        <v>-2345</v>
      </c>
      <c r="AF137" s="301"/>
      <c r="AG137" s="51">
        <f t="shared" si="26"/>
        <v>586.25</v>
      </c>
      <c r="AH137" s="51">
        <f t="shared" si="27"/>
        <v>586.25</v>
      </c>
      <c r="AI137" s="51">
        <f t="shared" si="28"/>
        <v>586.25</v>
      </c>
      <c r="AJ137" s="51">
        <f t="shared" si="29"/>
        <v>586.25</v>
      </c>
      <c r="AK137"/>
      <c r="AL137"/>
      <c r="AM137"/>
      <c r="AN137"/>
      <c r="AO137"/>
      <c r="AP137"/>
      <c r="AQ137"/>
      <c r="AR137"/>
      <c r="AS137"/>
      <c r="AT137"/>
      <c r="AU137"/>
    </row>
    <row r="138" spans="1:47" x14ac:dyDescent="0.25">
      <c r="A138" t="str">
        <f t="shared" si="35"/>
        <v>PPG</v>
      </c>
      <c r="B138" s="212">
        <v>44027</v>
      </c>
      <c r="C138" s="157">
        <v>3025201</v>
      </c>
      <c r="D138" t="str">
        <f>VLOOKUP(C138,Schools!A:B,2,0)</f>
        <v>Osidge Primary School</v>
      </c>
      <c r="E138" t="str">
        <f>VLOOKUP(C138,Schools!$A:$Z,3,0)</f>
        <v>M</v>
      </c>
      <c r="F138" s="224">
        <v>4690</v>
      </c>
      <c r="G138" s="157" t="s">
        <v>3620</v>
      </c>
      <c r="I138" t="str">
        <f t="shared" si="36"/>
        <v>11334/543965</v>
      </c>
      <c r="J138">
        <f>VLOOKUP(C138,Schools!$A:$Z,9,0)</f>
        <v>400021</v>
      </c>
      <c r="K138" s="74" t="s">
        <v>72</v>
      </c>
      <c r="L138" s="211" t="s">
        <v>81</v>
      </c>
      <c r="M138" s="74" t="s">
        <v>4019</v>
      </c>
      <c r="N138" s="77" t="str">
        <f>VLOOKUP(C138,Schools!A:D,4,0)</f>
        <v>Primary</v>
      </c>
      <c r="O138" s="77">
        <f t="shared" ref="O138:O158" si="38">VLOOKUP(N138,$AJ$1:$AK$5,2,0)</f>
        <v>11334</v>
      </c>
      <c r="P138" s="77">
        <f t="shared" si="37"/>
        <v>543965</v>
      </c>
      <c r="Q138" s="78">
        <v>390.83333333333331</v>
      </c>
      <c r="R138" s="78">
        <v>390.83333333333331</v>
      </c>
      <c r="S138" s="78">
        <f t="shared" si="25"/>
        <v>390.83333333333331</v>
      </c>
      <c r="T138" s="78"/>
      <c r="U138" s="78"/>
      <c r="V138" s="78"/>
      <c r="W138" s="78"/>
      <c r="X138" s="78"/>
      <c r="Y138" s="78"/>
      <c r="Z138" s="78"/>
      <c r="AA138" s="78"/>
      <c r="AB138" s="78"/>
      <c r="AC138" s="51"/>
      <c r="AD138" s="51">
        <f t="shared" si="34"/>
        <v>-4690</v>
      </c>
      <c r="AF138" s="301"/>
      <c r="AG138" s="51">
        <f t="shared" si="26"/>
        <v>1172.5</v>
      </c>
      <c r="AH138" s="51">
        <f t="shared" si="27"/>
        <v>1172.5</v>
      </c>
      <c r="AI138" s="51">
        <f t="shared" si="28"/>
        <v>1172.5</v>
      </c>
      <c r="AJ138" s="51">
        <f t="shared" si="29"/>
        <v>1172.5</v>
      </c>
      <c r="AK138"/>
      <c r="AL138"/>
      <c r="AM138"/>
      <c r="AN138"/>
      <c r="AO138"/>
      <c r="AP138"/>
      <c r="AQ138"/>
      <c r="AR138"/>
      <c r="AS138"/>
      <c r="AT138"/>
      <c r="AU138"/>
    </row>
    <row r="139" spans="1:47" x14ac:dyDescent="0.25">
      <c r="A139" t="str">
        <f t="shared" si="35"/>
        <v>PPG</v>
      </c>
      <c r="B139" s="212">
        <v>44027</v>
      </c>
      <c r="C139" s="157">
        <v>3023501</v>
      </c>
      <c r="D139" t="str">
        <f>VLOOKUP(C139,Schools!A:B,2,0)</f>
        <v>Our Lady of Lourdes School</v>
      </c>
      <c r="E139" t="str">
        <f>VLOOKUP(C139,Schools!$A:$Z,3,0)</f>
        <v>M</v>
      </c>
      <c r="F139" s="224">
        <v>4690</v>
      </c>
      <c r="G139" s="157" t="s">
        <v>3620</v>
      </c>
      <c r="I139" t="str">
        <f t="shared" si="36"/>
        <v>11334/543965</v>
      </c>
      <c r="J139">
        <f>VLOOKUP(C139,Schools!$A:$Z,9,0)</f>
        <v>400003</v>
      </c>
      <c r="K139" s="74" t="s">
        <v>72</v>
      </c>
      <c r="L139" s="211" t="s">
        <v>81</v>
      </c>
      <c r="M139" s="74" t="s">
        <v>4019</v>
      </c>
      <c r="N139" s="77" t="str">
        <f>VLOOKUP(C139,Schools!A:D,4,0)</f>
        <v>Primary</v>
      </c>
      <c r="O139" s="77">
        <f t="shared" si="38"/>
        <v>11334</v>
      </c>
      <c r="P139" s="77">
        <f t="shared" si="37"/>
        <v>543965</v>
      </c>
      <c r="Q139" s="78">
        <v>390.83333333333331</v>
      </c>
      <c r="R139" s="78">
        <v>390.83333333333331</v>
      </c>
      <c r="S139" s="78">
        <f t="shared" si="25"/>
        <v>390.83333333333331</v>
      </c>
      <c r="T139" s="78"/>
      <c r="U139" s="78"/>
      <c r="V139" s="78"/>
      <c r="W139" s="78"/>
      <c r="X139" s="78"/>
      <c r="Y139" s="78"/>
      <c r="Z139" s="78"/>
      <c r="AA139" s="78"/>
      <c r="AB139" s="78"/>
      <c r="AC139" s="51"/>
      <c r="AD139" s="51">
        <f t="shared" si="34"/>
        <v>-4690</v>
      </c>
      <c r="AF139" s="301"/>
      <c r="AG139" s="51">
        <f t="shared" si="26"/>
        <v>1172.5</v>
      </c>
      <c r="AH139" s="51">
        <f t="shared" si="27"/>
        <v>1172.5</v>
      </c>
      <c r="AI139" s="51">
        <f t="shared" si="28"/>
        <v>1172.5</v>
      </c>
      <c r="AJ139" s="51">
        <f t="shared" si="29"/>
        <v>1172.5</v>
      </c>
      <c r="AK139"/>
      <c r="AL139"/>
      <c r="AM139"/>
      <c r="AN139"/>
      <c r="AO139"/>
      <c r="AP139"/>
      <c r="AQ139"/>
      <c r="AR139"/>
      <c r="AS139"/>
      <c r="AT139"/>
      <c r="AU139"/>
    </row>
    <row r="140" spans="1:47" x14ac:dyDescent="0.25">
      <c r="A140" t="str">
        <f t="shared" si="35"/>
        <v>PPG</v>
      </c>
      <c r="B140" s="212">
        <v>44027</v>
      </c>
      <c r="C140" s="157">
        <v>3022072</v>
      </c>
      <c r="D140" t="str">
        <f>VLOOKUP(C140,Schools!A:B,2,0)</f>
        <v>Queenswell Junior School</v>
      </c>
      <c r="E140" t="str">
        <f>VLOOKUP(C140,Schools!$A:$Z,3,0)</f>
        <v>M</v>
      </c>
      <c r="F140" s="224">
        <v>9380</v>
      </c>
      <c r="G140" s="157" t="s">
        <v>3620</v>
      </c>
      <c r="I140" t="str">
        <f t="shared" si="36"/>
        <v>11334/543965</v>
      </c>
      <c r="J140">
        <f>VLOOKUP(C140,Schools!$A:$Z,9,0)</f>
        <v>400012</v>
      </c>
      <c r="K140" s="74" t="s">
        <v>72</v>
      </c>
      <c r="L140" s="211" t="s">
        <v>81</v>
      </c>
      <c r="M140" s="74" t="s">
        <v>4019</v>
      </c>
      <c r="N140" s="77" t="str">
        <f>VLOOKUP(C140,Schools!A:D,4,0)</f>
        <v>Primary</v>
      </c>
      <c r="O140" s="77">
        <f t="shared" si="38"/>
        <v>11334</v>
      </c>
      <c r="P140" s="77">
        <f t="shared" si="37"/>
        <v>543965</v>
      </c>
      <c r="Q140" s="78">
        <v>781.66666666666663</v>
      </c>
      <c r="R140" s="78">
        <v>781.66666666666663</v>
      </c>
      <c r="S140" s="78">
        <f t="shared" si="25"/>
        <v>781.66666666666663</v>
      </c>
      <c r="T140" s="78"/>
      <c r="U140" s="78"/>
      <c r="V140" s="78"/>
      <c r="W140" s="78"/>
      <c r="X140" s="78"/>
      <c r="Y140" s="78"/>
      <c r="Z140" s="78"/>
      <c r="AA140" s="78"/>
      <c r="AB140" s="78"/>
      <c r="AC140" s="51"/>
      <c r="AD140" s="51">
        <f t="shared" si="34"/>
        <v>-9380</v>
      </c>
      <c r="AF140" s="301"/>
      <c r="AG140" s="51">
        <f t="shared" si="26"/>
        <v>2345</v>
      </c>
      <c r="AH140" s="51">
        <f t="shared" si="27"/>
        <v>2345</v>
      </c>
      <c r="AI140" s="51">
        <f t="shared" si="28"/>
        <v>2345</v>
      </c>
      <c r="AJ140" s="51">
        <f t="shared" si="29"/>
        <v>2345</v>
      </c>
      <c r="AK140"/>
      <c r="AL140"/>
      <c r="AM140"/>
      <c r="AN140"/>
      <c r="AO140"/>
      <c r="AP140"/>
      <c r="AQ140"/>
      <c r="AR140"/>
      <c r="AS140"/>
      <c r="AT140"/>
      <c r="AU140"/>
    </row>
    <row r="141" spans="1:47" x14ac:dyDescent="0.25">
      <c r="A141" t="str">
        <f t="shared" si="35"/>
        <v>PPG</v>
      </c>
      <c r="B141" s="212">
        <v>44027</v>
      </c>
      <c r="C141" s="157">
        <v>3023510</v>
      </c>
      <c r="D141" t="str">
        <f>VLOOKUP(C141,Schools!A:B,2,0)</f>
        <v>Sacred Heart School</v>
      </c>
      <c r="E141" t="str">
        <f>VLOOKUP(C141,Schools!$A:$Z,3,0)</f>
        <v>M</v>
      </c>
      <c r="F141" s="224">
        <v>4690</v>
      </c>
      <c r="G141" s="157" t="s">
        <v>3620</v>
      </c>
      <c r="I141" t="str">
        <f t="shared" ref="I141:I169" si="39">O141&amp;"/"&amp;P141</f>
        <v>11334/543965</v>
      </c>
      <c r="J141">
        <f>VLOOKUP(C141,Schools!$A:$Z,9,0)</f>
        <v>400071</v>
      </c>
      <c r="K141" s="74" t="s">
        <v>72</v>
      </c>
      <c r="L141" s="211" t="s">
        <v>81</v>
      </c>
      <c r="M141" s="74" t="s">
        <v>4019</v>
      </c>
      <c r="N141" s="77" t="str">
        <f>VLOOKUP(C141,Schools!A:D,4,0)</f>
        <v>Primary</v>
      </c>
      <c r="O141" s="77">
        <f t="shared" si="38"/>
        <v>11334</v>
      </c>
      <c r="P141" s="77">
        <f t="shared" ref="P141:P158" si="40">IF(E141="M",543965,516500)</f>
        <v>543965</v>
      </c>
      <c r="Q141" s="78">
        <v>390.83333333333331</v>
      </c>
      <c r="R141" s="78">
        <v>390.83333333333331</v>
      </c>
      <c r="S141" s="78">
        <f t="shared" si="25"/>
        <v>390.83333333333331</v>
      </c>
      <c r="T141" s="78"/>
      <c r="U141" s="78"/>
      <c r="V141" s="78"/>
      <c r="W141" s="78"/>
      <c r="X141" s="78"/>
      <c r="Y141" s="78"/>
      <c r="Z141" s="78"/>
      <c r="AA141" s="78"/>
      <c r="AB141" s="78"/>
      <c r="AC141" s="51"/>
      <c r="AD141" s="51">
        <f t="shared" si="34"/>
        <v>-4690</v>
      </c>
      <c r="AF141" s="301"/>
      <c r="AG141" s="51">
        <f t="shared" si="26"/>
        <v>1172.5</v>
      </c>
      <c r="AH141" s="51">
        <f t="shared" si="27"/>
        <v>1172.5</v>
      </c>
      <c r="AI141" s="51">
        <f t="shared" si="28"/>
        <v>1172.5</v>
      </c>
      <c r="AJ141" s="51">
        <f t="shared" si="29"/>
        <v>1172.5</v>
      </c>
      <c r="AK141"/>
      <c r="AL141"/>
      <c r="AM141"/>
      <c r="AN141"/>
      <c r="AO141"/>
      <c r="AP141"/>
      <c r="AQ141"/>
      <c r="AR141"/>
      <c r="AS141"/>
      <c r="AT141"/>
      <c r="AU141"/>
    </row>
    <row r="142" spans="1:47" x14ac:dyDescent="0.25">
      <c r="A142" t="str">
        <f t="shared" ref="A142:A159" si="41">$B$3</f>
        <v>PPG</v>
      </c>
      <c r="B142" s="212">
        <v>44027</v>
      </c>
      <c r="C142" s="157">
        <v>3023504</v>
      </c>
      <c r="D142" t="str">
        <f>VLOOKUP(C142,Schools!A:B,2,0)</f>
        <v>St Catherines R C Primary</v>
      </c>
      <c r="E142" t="str">
        <f>VLOOKUP(C142,Schools!$A:$Z,3,0)</f>
        <v>M</v>
      </c>
      <c r="F142" s="224">
        <v>7035</v>
      </c>
      <c r="G142" s="157" t="s">
        <v>3620</v>
      </c>
      <c r="I142" t="str">
        <f t="shared" si="39"/>
        <v>11334/543965</v>
      </c>
      <c r="J142">
        <f>VLOOKUP(C142,Schools!$A:$Z,9,0)</f>
        <v>400064</v>
      </c>
      <c r="K142" s="74" t="s">
        <v>72</v>
      </c>
      <c r="L142" s="211" t="s">
        <v>81</v>
      </c>
      <c r="M142" s="74" t="s">
        <v>4019</v>
      </c>
      <c r="N142" s="77" t="str">
        <f>VLOOKUP(C142,Schools!A:D,4,0)</f>
        <v>Primary</v>
      </c>
      <c r="O142" s="77">
        <f t="shared" si="38"/>
        <v>11334</v>
      </c>
      <c r="P142" s="77">
        <f t="shared" si="40"/>
        <v>543965</v>
      </c>
      <c r="Q142" s="78">
        <v>586.25</v>
      </c>
      <c r="R142" s="78">
        <v>586.25</v>
      </c>
      <c r="S142" s="78">
        <f t="shared" si="25"/>
        <v>586.25</v>
      </c>
      <c r="T142" s="78"/>
      <c r="U142" s="78"/>
      <c r="V142" s="78"/>
      <c r="W142" s="78"/>
      <c r="X142" s="78"/>
      <c r="Y142" s="78"/>
      <c r="Z142" s="78"/>
      <c r="AA142" s="78"/>
      <c r="AB142" s="78"/>
      <c r="AC142" s="51"/>
      <c r="AD142" s="51">
        <f t="shared" si="34"/>
        <v>-7035</v>
      </c>
      <c r="AF142" s="301"/>
      <c r="AG142" s="51">
        <f t="shared" si="26"/>
        <v>1758.75</v>
      </c>
      <c r="AH142" s="51">
        <f t="shared" si="27"/>
        <v>1758.75</v>
      </c>
      <c r="AI142" s="51">
        <f t="shared" si="28"/>
        <v>1758.75</v>
      </c>
      <c r="AJ142" s="51">
        <f t="shared" si="29"/>
        <v>1758.75</v>
      </c>
      <c r="AK142"/>
      <c r="AL142"/>
      <c r="AM142"/>
      <c r="AN142"/>
      <c r="AO142"/>
      <c r="AP142"/>
      <c r="AQ142"/>
      <c r="AR142"/>
      <c r="AS142"/>
      <c r="AT142"/>
      <c r="AU142"/>
    </row>
    <row r="143" spans="1:47" x14ac:dyDescent="0.25">
      <c r="A143" t="str">
        <f t="shared" si="41"/>
        <v>PPG</v>
      </c>
      <c r="B143" s="212">
        <v>44027</v>
      </c>
      <c r="C143" s="157">
        <v>3023309</v>
      </c>
      <c r="D143" t="str">
        <f>VLOOKUP(C143,Schools!A:B,2,0)</f>
        <v>St Johns CE N20</v>
      </c>
      <c r="E143" t="str">
        <f>VLOOKUP(C143,Schools!$A:$Z,3,0)</f>
        <v>M</v>
      </c>
      <c r="F143" s="224">
        <v>9380</v>
      </c>
      <c r="G143" s="157" t="s">
        <v>3620</v>
      </c>
      <c r="I143" t="str">
        <f t="shared" si="39"/>
        <v>11334/543965</v>
      </c>
      <c r="J143">
        <f>VLOOKUP(C143,Schools!$A:$Z,9,0)</f>
        <v>400098</v>
      </c>
      <c r="K143" s="74" t="s">
        <v>72</v>
      </c>
      <c r="L143" s="211" t="s">
        <v>81</v>
      </c>
      <c r="M143" s="74" t="s">
        <v>4019</v>
      </c>
      <c r="N143" s="77" t="str">
        <f>VLOOKUP(C143,Schools!A:D,4,0)</f>
        <v>Primary</v>
      </c>
      <c r="O143" s="77">
        <f t="shared" si="38"/>
        <v>11334</v>
      </c>
      <c r="P143" s="77">
        <f t="shared" si="40"/>
        <v>543965</v>
      </c>
      <c r="Q143" s="78">
        <v>781.66666666666663</v>
      </c>
      <c r="R143" s="78">
        <v>781.66666666666663</v>
      </c>
      <c r="S143" s="78">
        <f t="shared" si="25"/>
        <v>781.66666666666663</v>
      </c>
      <c r="T143" s="78"/>
      <c r="U143" s="78"/>
      <c r="V143" s="78"/>
      <c r="W143" s="78"/>
      <c r="X143" s="78"/>
      <c r="Y143" s="78"/>
      <c r="Z143" s="78"/>
      <c r="AA143" s="78"/>
      <c r="AB143" s="78"/>
      <c r="AC143" s="51"/>
      <c r="AD143" s="51">
        <f t="shared" si="34"/>
        <v>-9380</v>
      </c>
      <c r="AF143" s="301"/>
      <c r="AG143" s="51">
        <f t="shared" si="26"/>
        <v>2345</v>
      </c>
      <c r="AH143" s="51">
        <f t="shared" si="27"/>
        <v>2345</v>
      </c>
      <c r="AI143" s="51">
        <f t="shared" si="28"/>
        <v>2345</v>
      </c>
      <c r="AJ143" s="51">
        <f t="shared" si="29"/>
        <v>2345</v>
      </c>
      <c r="AK143"/>
      <c r="AL143"/>
      <c r="AM143"/>
      <c r="AN143"/>
      <c r="AO143"/>
      <c r="AP143"/>
      <c r="AQ143"/>
      <c r="AR143"/>
      <c r="AS143"/>
      <c r="AT143"/>
      <c r="AU143"/>
    </row>
    <row r="144" spans="1:47" x14ac:dyDescent="0.25">
      <c r="A144" t="str">
        <f t="shared" si="41"/>
        <v>PPG</v>
      </c>
      <c r="B144" s="212">
        <v>44027</v>
      </c>
      <c r="C144" s="157">
        <v>3023307</v>
      </c>
      <c r="D144" t="str">
        <f>VLOOKUP(C144,Schools!A:B,2,0)</f>
        <v>St John's CE School N11</v>
      </c>
      <c r="E144" t="str">
        <f>VLOOKUP(C144,Schools!$A:$Z,3,0)</f>
        <v>M</v>
      </c>
      <c r="F144" s="224">
        <v>9380</v>
      </c>
      <c r="G144" s="157" t="s">
        <v>3620</v>
      </c>
      <c r="I144" t="str">
        <f t="shared" si="39"/>
        <v>11334/543965</v>
      </c>
      <c r="J144">
        <f>VLOOKUP(C144,Schools!$A:$Z,9,0)</f>
        <v>400114</v>
      </c>
      <c r="K144" s="74" t="s">
        <v>72</v>
      </c>
      <c r="L144" s="211" t="s">
        <v>81</v>
      </c>
      <c r="M144" s="74" t="s">
        <v>4019</v>
      </c>
      <c r="N144" s="77" t="str">
        <f>VLOOKUP(C144,Schools!A:D,4,0)</f>
        <v>Primary</v>
      </c>
      <c r="O144" s="77">
        <f t="shared" si="38"/>
        <v>11334</v>
      </c>
      <c r="P144" s="77">
        <f t="shared" si="40"/>
        <v>543965</v>
      </c>
      <c r="Q144" s="78">
        <v>781.66666666666663</v>
      </c>
      <c r="R144" s="78">
        <v>781.66666666666663</v>
      </c>
      <c r="S144" s="78">
        <f t="shared" si="25"/>
        <v>781.66666666666663</v>
      </c>
      <c r="T144" s="78"/>
      <c r="U144" s="78"/>
      <c r="V144" s="78"/>
      <c r="W144" s="78"/>
      <c r="X144" s="78"/>
      <c r="Y144" s="78"/>
      <c r="Z144" s="78"/>
      <c r="AA144" s="78"/>
      <c r="AB144" s="78"/>
      <c r="AC144" s="51"/>
      <c r="AD144" s="51">
        <f t="shared" si="34"/>
        <v>-9380</v>
      </c>
      <c r="AF144" s="301"/>
      <c r="AG144" s="51">
        <f t="shared" si="26"/>
        <v>2345</v>
      </c>
      <c r="AH144" s="51">
        <f t="shared" si="27"/>
        <v>2345</v>
      </c>
      <c r="AI144" s="51">
        <f t="shared" si="28"/>
        <v>2345</v>
      </c>
      <c r="AJ144" s="51">
        <f t="shared" si="29"/>
        <v>2345</v>
      </c>
      <c r="AK144"/>
      <c r="AL144"/>
      <c r="AM144"/>
      <c r="AN144"/>
      <c r="AO144"/>
      <c r="AP144"/>
      <c r="AQ144"/>
      <c r="AR144"/>
      <c r="AS144"/>
      <c r="AT144"/>
      <c r="AU144"/>
    </row>
    <row r="145" spans="1:47" x14ac:dyDescent="0.25">
      <c r="A145" t="str">
        <f t="shared" si="41"/>
        <v>PPG</v>
      </c>
      <c r="B145" s="212">
        <v>44027</v>
      </c>
      <c r="C145" s="157">
        <v>3023311</v>
      </c>
      <c r="D145" t="str">
        <f>VLOOKUP(C145,Schools!A:B,2,0)</f>
        <v>St Mary's C E Primary School N3</v>
      </c>
      <c r="E145" t="str">
        <f>VLOOKUP(C145,Schools!$A:$Z,3,0)</f>
        <v>M</v>
      </c>
      <c r="F145" s="224">
        <v>18760</v>
      </c>
      <c r="G145" s="157" t="s">
        <v>3620</v>
      </c>
      <c r="I145" t="str">
        <f t="shared" si="39"/>
        <v>11334/543965</v>
      </c>
      <c r="J145">
        <f>VLOOKUP(C145,Schools!$A:$Z,9,0)</f>
        <v>400058</v>
      </c>
      <c r="K145" s="74" t="s">
        <v>72</v>
      </c>
      <c r="L145" s="211" t="s">
        <v>81</v>
      </c>
      <c r="M145" s="74" t="s">
        <v>4019</v>
      </c>
      <c r="N145" s="77" t="str">
        <f>VLOOKUP(C145,Schools!A:D,4,0)</f>
        <v>Primary</v>
      </c>
      <c r="O145" s="77">
        <f t="shared" si="38"/>
        <v>11334</v>
      </c>
      <c r="P145" s="77">
        <f t="shared" si="40"/>
        <v>543965</v>
      </c>
      <c r="Q145" s="78">
        <v>1563.3333333333333</v>
      </c>
      <c r="R145" s="78">
        <v>1563.3333333333333</v>
      </c>
      <c r="S145" s="78">
        <f t="shared" si="25"/>
        <v>1563.3333333333333</v>
      </c>
      <c r="T145" s="78"/>
      <c r="U145" s="78"/>
      <c r="V145" s="78"/>
      <c r="W145" s="78"/>
      <c r="X145" s="78"/>
      <c r="Y145" s="78"/>
      <c r="Z145" s="78"/>
      <c r="AA145" s="78"/>
      <c r="AB145" s="78"/>
      <c r="AC145" s="51"/>
      <c r="AD145" s="51">
        <f t="shared" si="34"/>
        <v>-18760</v>
      </c>
      <c r="AF145" s="301"/>
      <c r="AG145" s="51">
        <f t="shared" si="26"/>
        <v>4690</v>
      </c>
      <c r="AH145" s="51">
        <f t="shared" si="27"/>
        <v>4690</v>
      </c>
      <c r="AI145" s="51">
        <f t="shared" si="28"/>
        <v>4690</v>
      </c>
      <c r="AJ145" s="51">
        <f t="shared" si="29"/>
        <v>4690</v>
      </c>
      <c r="AK145"/>
      <c r="AL145"/>
      <c r="AM145"/>
      <c r="AN145"/>
      <c r="AO145"/>
      <c r="AP145"/>
      <c r="AQ145"/>
      <c r="AR145"/>
      <c r="AS145"/>
      <c r="AT145"/>
      <c r="AU145"/>
    </row>
    <row r="146" spans="1:47" x14ac:dyDescent="0.25">
      <c r="A146" t="str">
        <f t="shared" si="41"/>
        <v>PPG</v>
      </c>
      <c r="B146" s="212">
        <v>44027</v>
      </c>
      <c r="C146" s="157">
        <v>3023312</v>
      </c>
      <c r="D146" t="str">
        <f>VLOOKUP(C146,Schools!A:B,2,0)</f>
        <v>St Mary's School EN4</v>
      </c>
      <c r="E146" t="str">
        <f>VLOOKUP(C146,Schools!$A:$Z,3,0)</f>
        <v>M</v>
      </c>
      <c r="F146" s="224">
        <v>2345</v>
      </c>
      <c r="G146" s="157" t="s">
        <v>3620</v>
      </c>
      <c r="I146" t="str">
        <f t="shared" si="39"/>
        <v>11334/543965</v>
      </c>
      <c r="J146">
        <f>VLOOKUP(C146,Schools!$A:$Z,9,0)</f>
        <v>400017</v>
      </c>
      <c r="K146" s="74" t="s">
        <v>72</v>
      </c>
      <c r="L146" s="211" t="s">
        <v>81</v>
      </c>
      <c r="M146" s="74" t="s">
        <v>4019</v>
      </c>
      <c r="N146" s="77" t="str">
        <f>VLOOKUP(C146,Schools!A:D,4,0)</f>
        <v>Primary</v>
      </c>
      <c r="O146" s="77">
        <f t="shared" si="38"/>
        <v>11334</v>
      </c>
      <c r="P146" s="77">
        <f t="shared" si="40"/>
        <v>543965</v>
      </c>
      <c r="Q146" s="78">
        <v>195.41666666666666</v>
      </c>
      <c r="R146" s="78">
        <v>195.41666666666666</v>
      </c>
      <c r="S146" s="78">
        <f t="shared" si="25"/>
        <v>195.41666666666666</v>
      </c>
      <c r="T146" s="78"/>
      <c r="U146" s="78"/>
      <c r="V146" s="78"/>
      <c r="W146" s="78"/>
      <c r="X146" s="78"/>
      <c r="Y146" s="78"/>
      <c r="Z146" s="78"/>
      <c r="AA146" s="78"/>
      <c r="AB146" s="78"/>
      <c r="AC146" s="51"/>
      <c r="AD146" s="51">
        <f t="shared" si="34"/>
        <v>-2345</v>
      </c>
      <c r="AF146" s="301"/>
      <c r="AG146" s="51">
        <f t="shared" si="26"/>
        <v>586.25</v>
      </c>
      <c r="AH146" s="51">
        <f t="shared" si="27"/>
        <v>586.25</v>
      </c>
      <c r="AI146" s="51">
        <f t="shared" si="28"/>
        <v>586.25</v>
      </c>
      <c r="AJ146" s="51">
        <f t="shared" si="29"/>
        <v>586.25</v>
      </c>
      <c r="AK146"/>
      <c r="AL146"/>
      <c r="AM146"/>
      <c r="AN146"/>
      <c r="AO146"/>
      <c r="AP146"/>
      <c r="AQ146"/>
      <c r="AR146"/>
      <c r="AS146"/>
      <c r="AT146"/>
      <c r="AU146"/>
    </row>
    <row r="147" spans="1:47" x14ac:dyDescent="0.25">
      <c r="A147" t="str">
        <f t="shared" si="41"/>
        <v>PPG</v>
      </c>
      <c r="B147" s="212">
        <v>44027</v>
      </c>
      <c r="C147" s="157">
        <v>3023314</v>
      </c>
      <c r="D147" t="str">
        <f>VLOOKUP(C147,Schools!A:B,2,0)</f>
        <v>St Pauls CE Primary, NW7</v>
      </c>
      <c r="E147" t="str">
        <f>VLOOKUP(C147,Schools!$A:$Z,3,0)</f>
        <v>M</v>
      </c>
      <c r="F147" s="224">
        <v>2345</v>
      </c>
      <c r="G147" s="157" t="s">
        <v>3620</v>
      </c>
      <c r="I147" t="str">
        <f t="shared" si="39"/>
        <v>11334/543965</v>
      </c>
      <c r="J147">
        <f>VLOOKUP(C147,Schools!$A:$Z,9,0)</f>
        <v>400094</v>
      </c>
      <c r="K147" s="74" t="s">
        <v>72</v>
      </c>
      <c r="L147" s="211" t="s">
        <v>81</v>
      </c>
      <c r="M147" s="74" t="s">
        <v>4019</v>
      </c>
      <c r="N147" s="77" t="str">
        <f>VLOOKUP(C147,Schools!A:D,4,0)</f>
        <v>Primary</v>
      </c>
      <c r="O147" s="77">
        <f t="shared" si="38"/>
        <v>11334</v>
      </c>
      <c r="P147" s="77">
        <f t="shared" si="40"/>
        <v>543965</v>
      </c>
      <c r="Q147" s="78">
        <v>195.41666666666666</v>
      </c>
      <c r="R147" s="78">
        <v>195.41666666666666</v>
      </c>
      <c r="S147" s="78">
        <f t="shared" si="25"/>
        <v>195.41666666666666</v>
      </c>
      <c r="T147" s="78"/>
      <c r="U147" s="78"/>
      <c r="V147" s="78"/>
      <c r="W147" s="78"/>
      <c r="X147" s="78"/>
      <c r="Y147" s="78"/>
      <c r="Z147" s="78"/>
      <c r="AA147" s="78"/>
      <c r="AB147" s="78"/>
      <c r="AC147" s="51"/>
      <c r="AD147" s="51">
        <f t="shared" si="34"/>
        <v>-2345</v>
      </c>
      <c r="AF147" s="301"/>
      <c r="AG147" s="51">
        <f t="shared" si="26"/>
        <v>586.25</v>
      </c>
      <c r="AH147" s="51">
        <f t="shared" si="27"/>
        <v>586.25</v>
      </c>
      <c r="AI147" s="51">
        <f t="shared" si="28"/>
        <v>586.25</v>
      </c>
      <c r="AJ147" s="51">
        <f t="shared" si="29"/>
        <v>586.25</v>
      </c>
      <c r="AK147"/>
      <c r="AL147"/>
      <c r="AM147"/>
      <c r="AN147"/>
      <c r="AO147"/>
      <c r="AP147"/>
      <c r="AQ147"/>
      <c r="AR147"/>
      <c r="AS147"/>
      <c r="AT147"/>
      <c r="AU147"/>
    </row>
    <row r="148" spans="1:47" x14ac:dyDescent="0.25">
      <c r="A148" t="str">
        <f t="shared" si="41"/>
        <v>PPG</v>
      </c>
      <c r="B148" s="212">
        <v>44027</v>
      </c>
      <c r="C148" s="157">
        <v>3023313</v>
      </c>
      <c r="D148" t="str">
        <f>VLOOKUP(C148,Schools!A:B,2,0)</f>
        <v>St. Pauls CE Primary School (N11)</v>
      </c>
      <c r="E148" t="str">
        <f>VLOOKUP(C148,Schools!$A:$Z,3,0)</f>
        <v>M</v>
      </c>
      <c r="F148" s="224">
        <v>4690</v>
      </c>
      <c r="G148" s="157" t="s">
        <v>3620</v>
      </c>
      <c r="I148" t="str">
        <f t="shared" si="39"/>
        <v>11334/543965</v>
      </c>
      <c r="J148">
        <f>VLOOKUP(C148,Schools!$A:$Z,9,0)</f>
        <v>400006</v>
      </c>
      <c r="K148" s="74" t="s">
        <v>72</v>
      </c>
      <c r="L148" s="211" t="s">
        <v>81</v>
      </c>
      <c r="M148" s="74" t="s">
        <v>4019</v>
      </c>
      <c r="N148" s="77" t="str">
        <f>VLOOKUP(C148,Schools!A:D,4,0)</f>
        <v>Primary</v>
      </c>
      <c r="O148" s="77">
        <f t="shared" si="38"/>
        <v>11334</v>
      </c>
      <c r="P148" s="77">
        <f t="shared" si="40"/>
        <v>543965</v>
      </c>
      <c r="Q148" s="78">
        <v>390.83333333333331</v>
      </c>
      <c r="R148" s="78">
        <v>390.83333333333331</v>
      </c>
      <c r="S148" s="78">
        <f t="shared" si="25"/>
        <v>390.83333333333331</v>
      </c>
      <c r="T148" s="78"/>
      <c r="U148" s="78"/>
      <c r="V148" s="78"/>
      <c r="W148" s="78"/>
      <c r="X148" s="78"/>
      <c r="Y148" s="78"/>
      <c r="Z148" s="78"/>
      <c r="AA148" s="78"/>
      <c r="AB148" s="78"/>
      <c r="AC148" s="51"/>
      <c r="AD148" s="51">
        <f t="shared" ref="AD148:AD159" si="42">AC148-F148</f>
        <v>-4690</v>
      </c>
      <c r="AF148" s="301"/>
      <c r="AG148" s="51">
        <f t="shared" si="26"/>
        <v>1172.5</v>
      </c>
      <c r="AH148" s="51">
        <f t="shared" si="27"/>
        <v>1172.5</v>
      </c>
      <c r="AI148" s="51">
        <f t="shared" si="28"/>
        <v>1172.5</v>
      </c>
      <c r="AJ148" s="51">
        <f t="shared" si="29"/>
        <v>1172.5</v>
      </c>
      <c r="AK148"/>
      <c r="AL148"/>
      <c r="AM148"/>
      <c r="AN148"/>
      <c r="AO148"/>
      <c r="AP148"/>
      <c r="AQ148"/>
      <c r="AR148"/>
      <c r="AS148"/>
      <c r="AT148"/>
      <c r="AU148"/>
    </row>
    <row r="149" spans="1:47" x14ac:dyDescent="0.25">
      <c r="A149" t="str">
        <f t="shared" si="41"/>
        <v>PPG</v>
      </c>
      <c r="B149" s="212">
        <v>44027</v>
      </c>
      <c r="C149" s="157">
        <v>3023507</v>
      </c>
      <c r="D149" t="str">
        <f>VLOOKUP(C149,Schools!A:B,2,0)</f>
        <v>St Theresa's R.C. Primary School</v>
      </c>
      <c r="E149" t="str">
        <f>VLOOKUP(C149,Schools!$A:$Z,3,0)</f>
        <v>M</v>
      </c>
      <c r="F149" s="224">
        <v>2345</v>
      </c>
      <c r="G149" s="157" t="s">
        <v>3620</v>
      </c>
      <c r="I149" t="str">
        <f t="shared" si="39"/>
        <v>11334/543965</v>
      </c>
      <c r="J149">
        <f>VLOOKUP(C149,Schools!$A:$Z,9,0)</f>
        <v>400037</v>
      </c>
      <c r="K149" s="74" t="s">
        <v>72</v>
      </c>
      <c r="L149" s="211" t="s">
        <v>81</v>
      </c>
      <c r="M149" s="74" t="s">
        <v>4019</v>
      </c>
      <c r="N149" s="77" t="str">
        <f>VLOOKUP(C149,Schools!A:D,4,0)</f>
        <v>Primary</v>
      </c>
      <c r="O149" s="77">
        <f t="shared" si="38"/>
        <v>11334</v>
      </c>
      <c r="P149" s="77">
        <f t="shared" si="40"/>
        <v>543965</v>
      </c>
      <c r="Q149" s="78">
        <v>195.41666666666666</v>
      </c>
      <c r="R149" s="78">
        <v>195.41666666666666</v>
      </c>
      <c r="S149" s="78">
        <f t="shared" ref="S149:S158" si="43">F149/12</f>
        <v>195.41666666666666</v>
      </c>
      <c r="T149" s="78"/>
      <c r="U149" s="78"/>
      <c r="V149" s="78"/>
      <c r="W149" s="78"/>
      <c r="X149" s="78"/>
      <c r="Y149" s="78"/>
      <c r="Z149" s="78"/>
      <c r="AA149" s="78"/>
      <c r="AB149" s="78"/>
      <c r="AC149" s="51"/>
      <c r="AD149" s="51">
        <f t="shared" si="42"/>
        <v>-2345</v>
      </c>
      <c r="AF149" s="301"/>
      <c r="AG149" s="51">
        <f t="shared" ref="AG149:AG159" si="44">SUM(Q149:S149)</f>
        <v>586.25</v>
      </c>
      <c r="AH149" s="51">
        <f t="shared" ref="AH149:AH159" si="45">SUM(Q149:V149)</f>
        <v>586.25</v>
      </c>
      <c r="AI149" s="51">
        <f t="shared" ref="AI149:AI159" si="46">SUM(Q149:Y149)</f>
        <v>586.25</v>
      </c>
      <c r="AJ149" s="51">
        <f t="shared" ref="AJ149:AJ159" si="47">SUM(Q149:AB149)</f>
        <v>586.25</v>
      </c>
      <c r="AK149"/>
      <c r="AL149"/>
      <c r="AM149"/>
      <c r="AN149"/>
      <c r="AO149"/>
      <c r="AP149"/>
      <c r="AQ149"/>
      <c r="AR149"/>
      <c r="AS149"/>
      <c r="AT149"/>
      <c r="AU149"/>
    </row>
    <row r="150" spans="1:47" x14ac:dyDescent="0.25">
      <c r="A150" t="str">
        <f t="shared" si="41"/>
        <v>PPG</v>
      </c>
      <c r="B150" s="212">
        <v>44027</v>
      </c>
      <c r="C150" s="157">
        <v>3023506</v>
      </c>
      <c r="D150" t="str">
        <f>VLOOKUP(C150,Schools!A:B,2,0)</f>
        <v>St Vincent's Catholic Primary School</v>
      </c>
      <c r="E150" t="str">
        <f>VLOOKUP(C150,Schools!$A:$Z,3,0)</f>
        <v>M</v>
      </c>
      <c r="F150" s="224">
        <v>4690</v>
      </c>
      <c r="G150" s="157" t="s">
        <v>3620</v>
      </c>
      <c r="I150" t="str">
        <f t="shared" si="39"/>
        <v>11334/543965</v>
      </c>
      <c r="J150">
        <f>VLOOKUP(C150,Schools!$A:$Z,9,0)</f>
        <v>400009</v>
      </c>
      <c r="K150" s="74" t="s">
        <v>72</v>
      </c>
      <c r="L150" s="211" t="s">
        <v>81</v>
      </c>
      <c r="M150" s="74" t="s">
        <v>4019</v>
      </c>
      <c r="N150" s="77" t="str">
        <f>VLOOKUP(C150,Schools!A:D,4,0)</f>
        <v>Primary</v>
      </c>
      <c r="O150" s="77">
        <f t="shared" si="38"/>
        <v>11334</v>
      </c>
      <c r="P150" s="77">
        <f t="shared" si="40"/>
        <v>543965</v>
      </c>
      <c r="Q150" s="78">
        <v>390.83333333333331</v>
      </c>
      <c r="R150" s="78">
        <v>390.83333333333331</v>
      </c>
      <c r="S150" s="78">
        <f t="shared" si="43"/>
        <v>390.83333333333331</v>
      </c>
      <c r="T150" s="78"/>
      <c r="U150" s="78"/>
      <c r="V150" s="78"/>
      <c r="W150" s="78"/>
      <c r="X150" s="78"/>
      <c r="Y150" s="78"/>
      <c r="Z150" s="78"/>
      <c r="AA150" s="78"/>
      <c r="AB150" s="78"/>
      <c r="AC150" s="51"/>
      <c r="AD150" s="51">
        <f t="shared" si="42"/>
        <v>-4690</v>
      </c>
      <c r="AF150" s="301"/>
      <c r="AG150" s="51">
        <f t="shared" si="44"/>
        <v>1172.5</v>
      </c>
      <c r="AH150" s="51">
        <f t="shared" si="45"/>
        <v>1172.5</v>
      </c>
      <c r="AI150" s="51">
        <f t="shared" si="46"/>
        <v>1172.5</v>
      </c>
      <c r="AJ150" s="51">
        <f t="shared" si="47"/>
        <v>1172.5</v>
      </c>
      <c r="AK150"/>
      <c r="AL150"/>
      <c r="AM150"/>
      <c r="AN150"/>
      <c r="AO150"/>
      <c r="AP150"/>
      <c r="AQ150"/>
      <c r="AR150"/>
      <c r="AS150"/>
      <c r="AT150"/>
      <c r="AU150"/>
    </row>
    <row r="151" spans="1:47" x14ac:dyDescent="0.25">
      <c r="A151" t="str">
        <f t="shared" si="41"/>
        <v>PPG</v>
      </c>
      <c r="B151" s="212">
        <v>44027</v>
      </c>
      <c r="C151" s="157">
        <v>3023316</v>
      </c>
      <c r="D151" t="str">
        <f>VLOOKUP(C151,Schools!A:B,2,0)</f>
        <v>Trent  C of E Primary School</v>
      </c>
      <c r="E151" t="str">
        <f>VLOOKUP(C151,Schools!$A:$Z,3,0)</f>
        <v>M</v>
      </c>
      <c r="F151" s="224">
        <v>4690</v>
      </c>
      <c r="G151" s="157" t="s">
        <v>3620</v>
      </c>
      <c r="I151" t="str">
        <f t="shared" si="39"/>
        <v>11334/543965</v>
      </c>
      <c r="J151">
        <f>VLOOKUP(C151,Schools!$A:$Z,9,0)</f>
        <v>400100</v>
      </c>
      <c r="K151" s="74" t="s">
        <v>72</v>
      </c>
      <c r="L151" s="211" t="s">
        <v>81</v>
      </c>
      <c r="M151" s="74" t="s">
        <v>4019</v>
      </c>
      <c r="N151" s="77" t="str">
        <f>VLOOKUP(C151,Schools!A:D,4,0)</f>
        <v>Primary</v>
      </c>
      <c r="O151" s="77">
        <f t="shared" si="38"/>
        <v>11334</v>
      </c>
      <c r="P151" s="77">
        <f t="shared" si="40"/>
        <v>543965</v>
      </c>
      <c r="Q151" s="78">
        <v>390.83333333333331</v>
      </c>
      <c r="R151" s="78">
        <v>390.83333333333331</v>
      </c>
      <c r="S151" s="78">
        <f t="shared" si="43"/>
        <v>390.83333333333331</v>
      </c>
      <c r="T151" s="78"/>
      <c r="U151" s="78"/>
      <c r="V151" s="78"/>
      <c r="W151" s="78"/>
      <c r="X151" s="78"/>
      <c r="Y151" s="78"/>
      <c r="Z151" s="78"/>
      <c r="AA151" s="78"/>
      <c r="AB151" s="78"/>
      <c r="AC151" s="51"/>
      <c r="AD151" s="51">
        <f t="shared" si="42"/>
        <v>-4690</v>
      </c>
      <c r="AF151" s="301"/>
      <c r="AG151" s="51">
        <f t="shared" si="44"/>
        <v>1172.5</v>
      </c>
      <c r="AH151" s="51">
        <f t="shared" si="45"/>
        <v>1172.5</v>
      </c>
      <c r="AI151" s="51">
        <f t="shared" si="46"/>
        <v>1172.5</v>
      </c>
      <c r="AJ151" s="51">
        <f t="shared" si="47"/>
        <v>1172.5</v>
      </c>
      <c r="AK151"/>
      <c r="AL151"/>
      <c r="AM151"/>
      <c r="AN151"/>
      <c r="AO151"/>
      <c r="AP151"/>
      <c r="AQ151"/>
      <c r="AR151"/>
      <c r="AS151"/>
      <c r="AT151"/>
      <c r="AU151"/>
    </row>
    <row r="152" spans="1:47" x14ac:dyDescent="0.25">
      <c r="A152" t="str">
        <f t="shared" si="41"/>
        <v>PPG</v>
      </c>
      <c r="B152" s="212">
        <v>44027</v>
      </c>
      <c r="C152" s="157">
        <v>3022057</v>
      </c>
      <c r="D152" t="str">
        <f>VLOOKUP(C152,Schools!A:B,2,0)</f>
        <v>Underhill School</v>
      </c>
      <c r="E152" t="str">
        <f>VLOOKUP(C152,Schools!$A:$Z,3,0)</f>
        <v>M</v>
      </c>
      <c r="F152" s="224">
        <v>2345</v>
      </c>
      <c r="G152" s="157" t="s">
        <v>3620</v>
      </c>
      <c r="I152" t="str">
        <f t="shared" si="39"/>
        <v>11334/543965</v>
      </c>
      <c r="J152">
        <f>VLOOKUP(C152,Schools!$A:$Z,9,0)</f>
        <v>400053</v>
      </c>
      <c r="K152" s="74" t="s">
        <v>72</v>
      </c>
      <c r="L152" s="211" t="s">
        <v>81</v>
      </c>
      <c r="M152" s="74" t="s">
        <v>4019</v>
      </c>
      <c r="N152" s="77" t="str">
        <f>VLOOKUP(C152,Schools!A:D,4,0)</f>
        <v>Primary</v>
      </c>
      <c r="O152" s="77">
        <f t="shared" si="38"/>
        <v>11334</v>
      </c>
      <c r="P152" s="77">
        <f t="shared" si="40"/>
        <v>543965</v>
      </c>
      <c r="Q152" s="78">
        <v>195.41666666666666</v>
      </c>
      <c r="R152" s="78">
        <v>195.41666666666666</v>
      </c>
      <c r="S152" s="78">
        <f t="shared" si="43"/>
        <v>195.41666666666666</v>
      </c>
      <c r="T152" s="78"/>
      <c r="U152" s="78"/>
      <c r="V152" s="78"/>
      <c r="W152" s="78"/>
      <c r="X152" s="78"/>
      <c r="Y152" s="78"/>
      <c r="Z152" s="78"/>
      <c r="AA152" s="78"/>
      <c r="AB152" s="78"/>
      <c r="AC152" s="51"/>
      <c r="AD152" s="51">
        <f t="shared" si="42"/>
        <v>-2345</v>
      </c>
      <c r="AF152" s="301"/>
      <c r="AG152" s="51">
        <f t="shared" si="44"/>
        <v>586.25</v>
      </c>
      <c r="AH152" s="51">
        <f t="shared" si="45"/>
        <v>586.25</v>
      </c>
      <c r="AI152" s="51">
        <f t="shared" si="46"/>
        <v>586.25</v>
      </c>
      <c r="AJ152" s="51">
        <f t="shared" si="47"/>
        <v>586.25</v>
      </c>
      <c r="AK152"/>
      <c r="AL152"/>
      <c r="AM152"/>
      <c r="AN152"/>
      <c r="AO152"/>
      <c r="AP152"/>
      <c r="AQ152"/>
      <c r="AR152"/>
      <c r="AS152"/>
      <c r="AT152"/>
      <c r="AU152"/>
    </row>
    <row r="153" spans="1:47" x14ac:dyDescent="0.25">
      <c r="A153" t="str">
        <f t="shared" si="41"/>
        <v>PPG</v>
      </c>
      <c r="B153" s="212">
        <v>44027</v>
      </c>
      <c r="C153" s="157">
        <v>3022060</v>
      </c>
      <c r="D153" t="str">
        <f>VLOOKUP(C153,Schools!A:B,2,0)</f>
        <v>Whitings Hill Primary School</v>
      </c>
      <c r="E153" t="str">
        <f>VLOOKUP(C153,Schools!$A:$Z,3,0)</f>
        <v>M</v>
      </c>
      <c r="F153" s="224">
        <v>4690</v>
      </c>
      <c r="G153" s="157" t="s">
        <v>3620</v>
      </c>
      <c r="I153" t="str">
        <f t="shared" si="39"/>
        <v>11334/543965</v>
      </c>
      <c r="J153">
        <f>VLOOKUP(C153,Schools!$A:$Z,9,0)</f>
        <v>400011</v>
      </c>
      <c r="K153" s="74" t="s">
        <v>72</v>
      </c>
      <c r="L153" s="211" t="s">
        <v>81</v>
      </c>
      <c r="M153" s="74" t="s">
        <v>4019</v>
      </c>
      <c r="N153" s="77" t="str">
        <f>VLOOKUP(C153,Schools!A:D,4,0)</f>
        <v>Primary</v>
      </c>
      <c r="O153" s="77">
        <f t="shared" si="38"/>
        <v>11334</v>
      </c>
      <c r="P153" s="77">
        <f t="shared" si="40"/>
        <v>543965</v>
      </c>
      <c r="Q153" s="78">
        <v>390.83333333333331</v>
      </c>
      <c r="R153" s="78">
        <v>390.83333333333331</v>
      </c>
      <c r="S153" s="78">
        <f t="shared" si="43"/>
        <v>390.83333333333331</v>
      </c>
      <c r="T153" s="78"/>
      <c r="U153" s="78"/>
      <c r="V153" s="78"/>
      <c r="W153" s="78"/>
      <c r="X153" s="78"/>
      <c r="Y153" s="78"/>
      <c r="Z153" s="78"/>
      <c r="AA153" s="78"/>
      <c r="AB153" s="78"/>
      <c r="AC153" s="51"/>
      <c r="AD153" s="51">
        <f t="shared" si="42"/>
        <v>-4690</v>
      </c>
      <c r="AF153" s="301"/>
      <c r="AG153" s="51">
        <f t="shared" si="44"/>
        <v>1172.5</v>
      </c>
      <c r="AH153" s="51">
        <f t="shared" si="45"/>
        <v>1172.5</v>
      </c>
      <c r="AI153" s="51">
        <f t="shared" si="46"/>
        <v>1172.5</v>
      </c>
      <c r="AJ153" s="51">
        <f t="shared" si="47"/>
        <v>1172.5</v>
      </c>
      <c r="AK153"/>
      <c r="AL153"/>
      <c r="AM153"/>
      <c r="AN153"/>
      <c r="AO153"/>
      <c r="AP153"/>
      <c r="AQ153"/>
      <c r="AR153"/>
      <c r="AS153"/>
      <c r="AT153"/>
      <c r="AU153"/>
    </row>
    <row r="154" spans="1:47" x14ac:dyDescent="0.25">
      <c r="A154" t="str">
        <f t="shared" si="41"/>
        <v>PPG</v>
      </c>
      <c r="B154" s="212">
        <v>44027</v>
      </c>
      <c r="C154" s="157">
        <v>3021102</v>
      </c>
      <c r="D154" t="str">
        <f>VLOOKUP(C154,Schools!A:B,2,0)</f>
        <v>Northgate</v>
      </c>
      <c r="E154" t="str">
        <f>VLOOKUP(C154,Schools!$A:$Z,3,0)</f>
        <v>M</v>
      </c>
      <c r="F154" s="224">
        <v>2345</v>
      </c>
      <c r="G154" s="157" t="s">
        <v>3620</v>
      </c>
      <c r="I154" t="str">
        <f t="shared" si="39"/>
        <v>11332/543965</v>
      </c>
      <c r="J154">
        <f>VLOOKUP(C154,Schools!$A:$Z,9,0)</f>
        <v>400157</v>
      </c>
      <c r="K154" s="74" t="s">
        <v>72</v>
      </c>
      <c r="L154" s="211" t="s">
        <v>81</v>
      </c>
      <c r="M154" s="74" t="s">
        <v>4019</v>
      </c>
      <c r="N154" s="77" t="str">
        <f>VLOOKUP(C154,Schools!A:D,4,0)</f>
        <v>PRU</v>
      </c>
      <c r="O154" s="77">
        <f t="shared" si="38"/>
        <v>11332</v>
      </c>
      <c r="P154" s="77">
        <f t="shared" si="40"/>
        <v>543965</v>
      </c>
      <c r="Q154" s="78">
        <v>195.41666666666666</v>
      </c>
      <c r="R154" s="78">
        <v>195.41666666666666</v>
      </c>
      <c r="S154" s="78">
        <f t="shared" si="43"/>
        <v>195.41666666666666</v>
      </c>
      <c r="T154" s="78"/>
      <c r="U154" s="78"/>
      <c r="V154" s="78"/>
      <c r="W154" s="78"/>
      <c r="X154" s="78"/>
      <c r="Y154" s="78"/>
      <c r="Z154" s="78"/>
      <c r="AA154" s="78"/>
      <c r="AB154" s="78"/>
      <c r="AC154" s="51"/>
      <c r="AD154" s="51">
        <f t="shared" si="42"/>
        <v>-2345</v>
      </c>
      <c r="AF154" s="301"/>
      <c r="AG154" s="51">
        <f t="shared" si="44"/>
        <v>586.25</v>
      </c>
      <c r="AH154" s="51">
        <f t="shared" si="45"/>
        <v>586.25</v>
      </c>
      <c r="AI154" s="51">
        <f t="shared" si="46"/>
        <v>586.25</v>
      </c>
      <c r="AJ154" s="51">
        <f t="shared" si="47"/>
        <v>586.25</v>
      </c>
      <c r="AK154"/>
      <c r="AL154"/>
      <c r="AM154"/>
      <c r="AN154"/>
      <c r="AO154"/>
      <c r="AP154"/>
      <c r="AQ154"/>
      <c r="AR154"/>
      <c r="AS154"/>
      <c r="AT154"/>
      <c r="AU154"/>
    </row>
    <row r="155" spans="1:47" x14ac:dyDescent="0.25">
      <c r="A155" t="str">
        <f t="shared" si="41"/>
        <v>PPG</v>
      </c>
      <c r="B155" s="212">
        <v>44027</v>
      </c>
      <c r="C155" s="157">
        <v>3025405</v>
      </c>
      <c r="D155" t="str">
        <f>VLOOKUP(C155,Schools!A:B,2,0)</f>
        <v>Finchley Catholic High School</v>
      </c>
      <c r="E155" t="str">
        <f>VLOOKUP(C155,Schools!$A:$Z,3,0)</f>
        <v>M</v>
      </c>
      <c r="F155" s="224">
        <v>7035</v>
      </c>
      <c r="G155" s="157" t="s">
        <v>3620</v>
      </c>
      <c r="I155" t="str">
        <f t="shared" si="39"/>
        <v>11333/543965</v>
      </c>
      <c r="J155">
        <f>VLOOKUP(C155,Schools!$A:$Z,9,0)</f>
        <v>400041</v>
      </c>
      <c r="K155" s="74" t="s">
        <v>72</v>
      </c>
      <c r="L155" s="211" t="s">
        <v>81</v>
      </c>
      <c r="M155" s="74" t="s">
        <v>4019</v>
      </c>
      <c r="N155" s="77" t="str">
        <f>VLOOKUP(C155,Schools!A:D,4,0)</f>
        <v>Secondary</v>
      </c>
      <c r="O155" s="77">
        <f t="shared" si="38"/>
        <v>11333</v>
      </c>
      <c r="P155" s="77">
        <f t="shared" si="40"/>
        <v>543965</v>
      </c>
      <c r="Q155" s="78">
        <v>586.25</v>
      </c>
      <c r="R155" s="78">
        <v>586.25</v>
      </c>
      <c r="S155" s="78">
        <f t="shared" si="43"/>
        <v>586.25</v>
      </c>
      <c r="T155" s="78"/>
      <c r="U155" s="78"/>
      <c r="V155" s="78"/>
      <c r="W155" s="78"/>
      <c r="X155" s="78"/>
      <c r="Y155" s="78"/>
      <c r="Z155" s="78"/>
      <c r="AA155" s="78"/>
      <c r="AB155" s="78"/>
      <c r="AC155" s="51"/>
      <c r="AD155" s="51">
        <f t="shared" si="42"/>
        <v>-7035</v>
      </c>
      <c r="AF155" s="301"/>
      <c r="AG155" s="51">
        <f t="shared" si="44"/>
        <v>1758.75</v>
      </c>
      <c r="AH155" s="51">
        <f t="shared" si="45"/>
        <v>1758.75</v>
      </c>
      <c r="AI155" s="51">
        <f t="shared" si="46"/>
        <v>1758.75</v>
      </c>
      <c r="AJ155" s="51">
        <f t="shared" si="47"/>
        <v>1758.75</v>
      </c>
      <c r="AK155"/>
      <c r="AL155"/>
      <c r="AM155"/>
      <c r="AN155"/>
      <c r="AO155"/>
      <c r="AP155"/>
      <c r="AQ155"/>
      <c r="AR155"/>
      <c r="AS155"/>
      <c r="AT155"/>
      <c r="AU155"/>
    </row>
    <row r="156" spans="1:47" x14ac:dyDescent="0.25">
      <c r="A156" t="str">
        <f t="shared" si="41"/>
        <v>PPG</v>
      </c>
      <c r="B156" s="212">
        <v>44027</v>
      </c>
      <c r="C156" s="157">
        <v>3025427</v>
      </c>
      <c r="D156" t="str">
        <f>VLOOKUP(C156,Schools!A:B,2,0)</f>
        <v>JCoSS</v>
      </c>
      <c r="E156" t="str">
        <f>VLOOKUP(C156,Schools!$A:$Z,3,0)</f>
        <v>M</v>
      </c>
      <c r="F156" s="224">
        <v>2345</v>
      </c>
      <c r="G156" s="157" t="s">
        <v>3620</v>
      </c>
      <c r="I156" t="str">
        <f t="shared" si="39"/>
        <v>11333/543965</v>
      </c>
      <c r="J156">
        <f>VLOOKUP(C156,Schools!$A:$Z,9,0)</f>
        <v>400140</v>
      </c>
      <c r="K156" s="74" t="s">
        <v>72</v>
      </c>
      <c r="L156" s="211" t="s">
        <v>81</v>
      </c>
      <c r="M156" s="74" t="s">
        <v>4019</v>
      </c>
      <c r="N156" s="77" t="str">
        <f>VLOOKUP(C156,Schools!A:D,4,0)</f>
        <v>Secondary</v>
      </c>
      <c r="O156" s="77">
        <f t="shared" si="38"/>
        <v>11333</v>
      </c>
      <c r="P156" s="77">
        <f t="shared" si="40"/>
        <v>543965</v>
      </c>
      <c r="Q156" s="78">
        <v>195.41666666666666</v>
      </c>
      <c r="R156" s="78">
        <v>195.41666666666666</v>
      </c>
      <c r="S156" s="78">
        <f t="shared" si="43"/>
        <v>195.41666666666666</v>
      </c>
      <c r="T156" s="78"/>
      <c r="U156" s="78"/>
      <c r="V156" s="286"/>
      <c r="W156" s="78"/>
      <c r="X156" s="78"/>
      <c r="Y156" s="78"/>
      <c r="Z156" s="78"/>
      <c r="AA156" s="78"/>
      <c r="AB156" s="78"/>
      <c r="AC156" s="51"/>
      <c r="AD156" s="51">
        <f t="shared" si="42"/>
        <v>-2345</v>
      </c>
      <c r="AF156" s="301"/>
      <c r="AG156" s="51">
        <f t="shared" si="44"/>
        <v>586.25</v>
      </c>
      <c r="AH156" s="51">
        <f t="shared" si="45"/>
        <v>586.25</v>
      </c>
      <c r="AI156" s="51">
        <f t="shared" si="46"/>
        <v>586.25</v>
      </c>
      <c r="AJ156" s="51">
        <f t="shared" si="47"/>
        <v>586.25</v>
      </c>
      <c r="AK156"/>
      <c r="AL156"/>
      <c r="AM156"/>
      <c r="AN156"/>
      <c r="AO156"/>
      <c r="AP156"/>
      <c r="AQ156"/>
      <c r="AR156"/>
      <c r="AS156"/>
      <c r="AT156"/>
      <c r="AU156"/>
    </row>
    <row r="157" spans="1:47" x14ac:dyDescent="0.25">
      <c r="A157" t="str">
        <f t="shared" si="41"/>
        <v>PPG</v>
      </c>
      <c r="B157" s="212">
        <v>44027</v>
      </c>
      <c r="C157" s="157">
        <v>3025407</v>
      </c>
      <c r="D157" t="str">
        <f>VLOOKUP(C157,Schools!A:B,2,0)</f>
        <v>St. James' Catholic High School</v>
      </c>
      <c r="E157" t="str">
        <f>VLOOKUP(C157,Schools!$A:$Z,3,0)</f>
        <v>M</v>
      </c>
      <c r="F157" s="224">
        <v>4690</v>
      </c>
      <c r="G157" s="157" t="s">
        <v>3620</v>
      </c>
      <c r="I157" t="str">
        <f t="shared" si="39"/>
        <v>11333/543965</v>
      </c>
      <c r="J157">
        <f>VLOOKUP(C157,Schools!$A:$Z,9,0)</f>
        <v>400013</v>
      </c>
      <c r="K157" s="74" t="s">
        <v>72</v>
      </c>
      <c r="L157" s="211" t="s">
        <v>81</v>
      </c>
      <c r="M157" s="74" t="s">
        <v>4019</v>
      </c>
      <c r="N157" s="77" t="str">
        <f>VLOOKUP(C157,Schools!A:D,4,0)</f>
        <v>Secondary</v>
      </c>
      <c r="O157" s="77">
        <f t="shared" si="38"/>
        <v>11333</v>
      </c>
      <c r="P157" s="77">
        <f t="shared" si="40"/>
        <v>543965</v>
      </c>
      <c r="Q157" s="78">
        <v>390.83333333333331</v>
      </c>
      <c r="R157" s="78">
        <v>390.83333333333331</v>
      </c>
      <c r="S157" s="78">
        <f t="shared" si="43"/>
        <v>390.83333333333331</v>
      </c>
      <c r="T157" s="78"/>
      <c r="U157" s="78"/>
      <c r="V157" s="78"/>
      <c r="W157" s="78"/>
      <c r="X157" s="78"/>
      <c r="Y157" s="78"/>
      <c r="Z157" s="78"/>
      <c r="AA157" s="78"/>
      <c r="AB157" s="78"/>
      <c r="AC157" s="51"/>
      <c r="AD157" s="51">
        <f t="shared" si="42"/>
        <v>-4690</v>
      </c>
      <c r="AF157" s="301"/>
      <c r="AG157" s="51">
        <f t="shared" si="44"/>
        <v>1172.5</v>
      </c>
      <c r="AH157" s="51">
        <f t="shared" si="45"/>
        <v>1172.5</v>
      </c>
      <c r="AI157" s="51">
        <f t="shared" si="46"/>
        <v>1172.5</v>
      </c>
      <c r="AJ157" s="51">
        <f t="shared" si="47"/>
        <v>1172.5</v>
      </c>
      <c r="AK157"/>
      <c r="AL157"/>
      <c r="AM157"/>
      <c r="AN157"/>
      <c r="AO157"/>
      <c r="AP157"/>
      <c r="AQ157"/>
      <c r="AR157"/>
      <c r="AS157"/>
      <c r="AT157"/>
      <c r="AU157"/>
    </row>
    <row r="158" spans="1:47" x14ac:dyDescent="0.25">
      <c r="A158" t="str">
        <f t="shared" si="41"/>
        <v>PPG</v>
      </c>
      <c r="B158" s="212">
        <v>44027</v>
      </c>
      <c r="C158" s="157">
        <v>3023521</v>
      </c>
      <c r="D158" t="str">
        <f>VLOOKUP(C158,Schools!A:B,2,0)</f>
        <v>St Mary's &amp; St John's CE School</v>
      </c>
      <c r="E158" t="str">
        <f>VLOOKUP(C158,Schools!$A:$Z,3,0)</f>
        <v>M</v>
      </c>
      <c r="F158" s="224">
        <v>21105</v>
      </c>
      <c r="G158" s="157" t="s">
        <v>3620</v>
      </c>
      <c r="I158" t="str">
        <f t="shared" si="39"/>
        <v>11334/543965</v>
      </c>
      <c r="J158">
        <f>VLOOKUP(C158,Schools!$A:$Z,9,0)</f>
        <v>400135</v>
      </c>
      <c r="K158" s="74" t="s">
        <v>72</v>
      </c>
      <c r="L158" s="211" t="s">
        <v>81</v>
      </c>
      <c r="M158" s="74" t="s">
        <v>4019</v>
      </c>
      <c r="N158" s="77" t="str">
        <f>VLOOKUP(C158,Schools!A:D,4,0)</f>
        <v>All through</v>
      </c>
      <c r="O158" s="77">
        <f t="shared" si="38"/>
        <v>11334</v>
      </c>
      <c r="P158" s="77">
        <f t="shared" si="40"/>
        <v>543965</v>
      </c>
      <c r="Q158" s="78">
        <v>1758.75</v>
      </c>
      <c r="R158" s="78">
        <v>1758.75</v>
      </c>
      <c r="S158" s="78">
        <f t="shared" si="43"/>
        <v>1758.75</v>
      </c>
      <c r="T158" s="78"/>
      <c r="U158" s="78"/>
      <c r="V158" s="78"/>
      <c r="W158" s="78"/>
      <c r="X158" s="78"/>
      <c r="Y158" s="78"/>
      <c r="Z158" s="78"/>
      <c r="AA158" s="78"/>
      <c r="AB158" s="78"/>
      <c r="AC158" s="51"/>
      <c r="AD158" s="51">
        <f t="shared" si="42"/>
        <v>-21105</v>
      </c>
      <c r="AF158" s="301"/>
      <c r="AG158" s="51">
        <f t="shared" si="44"/>
        <v>5276.25</v>
      </c>
      <c r="AH158" s="51">
        <f t="shared" si="45"/>
        <v>5276.25</v>
      </c>
      <c r="AI158" s="51">
        <f t="shared" si="46"/>
        <v>5276.25</v>
      </c>
      <c r="AJ158" s="51">
        <f t="shared" si="47"/>
        <v>5276.25</v>
      </c>
      <c r="AK158"/>
      <c r="AL158"/>
      <c r="AM158"/>
      <c r="AN158"/>
      <c r="AO158"/>
      <c r="AP158"/>
      <c r="AQ158"/>
      <c r="AR158"/>
      <c r="AS158"/>
      <c r="AT158"/>
      <c r="AU158"/>
    </row>
    <row r="159" spans="1:47" x14ac:dyDescent="0.25">
      <c r="A159" s="301" t="str">
        <f t="shared" si="41"/>
        <v>PPG</v>
      </c>
      <c r="B159" s="300"/>
      <c r="C159" s="157"/>
      <c r="D159" s="301" t="str">
        <f>VLOOKUP(C159,Schools!A:B,2,0)</f>
        <v xml:space="preserve"> Please choose a school</v>
      </c>
      <c r="E159" s="301" t="str">
        <f>VLOOKUP(C159,Schools!$A:$Z,3,0)</f>
        <v>None</v>
      </c>
      <c r="F159" s="80">
        <v>0</v>
      </c>
      <c r="G159" s="157" t="s">
        <v>3620</v>
      </c>
      <c r="I159" s="301" t="str">
        <f t="shared" si="39"/>
        <v>/</v>
      </c>
      <c r="J159" s="301"/>
      <c r="K159" s="295"/>
      <c r="L159" s="299"/>
      <c r="M159" s="295"/>
      <c r="N159" s="298"/>
      <c r="O159" s="298"/>
      <c r="P159" s="298"/>
      <c r="Q159" s="78"/>
      <c r="R159" s="78"/>
      <c r="S159" s="78"/>
      <c r="T159" s="78"/>
      <c r="U159" s="78"/>
      <c r="V159" s="78"/>
      <c r="W159" s="78"/>
      <c r="X159" s="78"/>
      <c r="Y159" s="78"/>
      <c r="Z159" s="78"/>
      <c r="AA159" s="78"/>
      <c r="AB159" s="78"/>
      <c r="AC159" s="51"/>
      <c r="AD159" s="51">
        <f t="shared" si="42"/>
        <v>0</v>
      </c>
      <c r="AE159" s="78"/>
      <c r="AF159" s="301"/>
      <c r="AG159" s="51">
        <f t="shared" si="44"/>
        <v>0</v>
      </c>
      <c r="AH159" s="51">
        <f t="shared" si="45"/>
        <v>0</v>
      </c>
      <c r="AI159" s="51">
        <f t="shared" si="46"/>
        <v>0</v>
      </c>
      <c r="AJ159" s="51">
        <f t="shared" si="47"/>
        <v>0</v>
      </c>
      <c r="AU159"/>
    </row>
    <row r="160" spans="1:47" x14ac:dyDescent="0.25">
      <c r="A160" s="301" t="s">
        <v>3520</v>
      </c>
      <c r="B160" s="300"/>
      <c r="C160" s="157"/>
      <c r="D160" s="301" t="str">
        <f>VLOOKUP(C160,Schools!A:B,2,0)</f>
        <v xml:space="preserve"> Please choose a school</v>
      </c>
      <c r="E160" s="301" t="str">
        <f>VLOOKUP(C160,Schools!$A:$Z,3,0)</f>
        <v>None</v>
      </c>
      <c r="F160" s="80">
        <v>0</v>
      </c>
      <c r="G160" s="157" t="s">
        <v>3620</v>
      </c>
      <c r="I160" s="301" t="str">
        <f t="shared" si="39"/>
        <v>/</v>
      </c>
      <c r="J160" s="301"/>
      <c r="K160" s="295"/>
      <c r="L160" s="299"/>
      <c r="M160" s="295"/>
      <c r="N160" s="298"/>
      <c r="O160" s="298"/>
      <c r="P160" s="298"/>
      <c r="Q160" s="78"/>
      <c r="R160" s="78"/>
      <c r="S160" s="78"/>
      <c r="T160" s="78"/>
      <c r="U160" s="78"/>
      <c r="V160" s="78"/>
      <c r="W160" s="78"/>
      <c r="X160" s="78"/>
      <c r="Y160" s="78"/>
      <c r="Z160" s="78"/>
      <c r="AA160" s="78"/>
      <c r="AB160" s="78"/>
      <c r="AC160" s="78"/>
      <c r="AD160" s="51"/>
      <c r="AE160" s="51"/>
      <c r="AF160" s="78"/>
      <c r="AG160" s="301"/>
      <c r="AH160" s="51"/>
    </row>
    <row r="161" spans="1:34" x14ac:dyDescent="0.25">
      <c r="A161" s="301" t="s">
        <v>3520</v>
      </c>
      <c r="B161" s="300"/>
      <c r="C161" s="157"/>
      <c r="D161" s="301" t="str">
        <f>VLOOKUP(C161,Schools!A:B,2,0)</f>
        <v xml:space="preserve"> Please choose a school</v>
      </c>
      <c r="E161" s="301" t="str">
        <f>VLOOKUP(C161,Schools!$A:$Z,3,0)</f>
        <v>None</v>
      </c>
      <c r="F161" s="80">
        <v>0</v>
      </c>
      <c r="G161" s="157" t="s">
        <v>3620</v>
      </c>
      <c r="I161" s="301" t="str">
        <f t="shared" si="39"/>
        <v>/</v>
      </c>
      <c r="J161" s="301"/>
      <c r="K161" s="295"/>
      <c r="L161" s="299"/>
      <c r="M161" s="295"/>
      <c r="N161" s="298"/>
      <c r="O161" s="298"/>
      <c r="P161" s="298"/>
      <c r="Q161" s="78"/>
      <c r="R161" s="78"/>
      <c r="S161" s="78"/>
      <c r="T161" s="78"/>
      <c r="U161" s="78"/>
      <c r="V161" s="78"/>
      <c r="W161" s="78"/>
      <c r="X161" s="78"/>
      <c r="Y161" s="78"/>
      <c r="Z161" s="78"/>
      <c r="AA161" s="78"/>
      <c r="AB161" s="78"/>
      <c r="AC161" s="78"/>
      <c r="AD161" s="51"/>
      <c r="AE161" s="51"/>
      <c r="AF161" s="78"/>
      <c r="AG161" s="301"/>
      <c r="AH161" s="51"/>
    </row>
    <row r="162" spans="1:34" x14ac:dyDescent="0.25">
      <c r="A162" s="301" t="s">
        <v>3520</v>
      </c>
      <c r="B162" s="300"/>
      <c r="C162" s="157"/>
      <c r="D162" s="301" t="str">
        <f>VLOOKUP(C162,Schools!A:B,2,0)</f>
        <v xml:space="preserve"> Please choose a school</v>
      </c>
      <c r="E162" s="301" t="str">
        <f>VLOOKUP(C162,Schools!$A:$Z,3,0)</f>
        <v>None</v>
      </c>
      <c r="F162" s="80">
        <v>0</v>
      </c>
      <c r="G162" s="157" t="s">
        <v>3620</v>
      </c>
      <c r="I162" s="301" t="str">
        <f t="shared" si="39"/>
        <v>/</v>
      </c>
      <c r="J162" s="301"/>
      <c r="K162" s="295"/>
      <c r="L162" s="299"/>
      <c r="M162" s="295"/>
      <c r="N162" s="298"/>
      <c r="O162" s="298"/>
      <c r="P162" s="298"/>
      <c r="Q162" s="78"/>
      <c r="R162" s="78"/>
      <c r="S162" s="78"/>
      <c r="T162" s="78"/>
      <c r="U162" s="78"/>
      <c r="V162" s="78"/>
      <c r="W162" s="78"/>
      <c r="X162" s="78"/>
      <c r="Y162" s="78"/>
      <c r="Z162" s="78"/>
      <c r="AA162" s="78"/>
      <c r="AB162" s="78"/>
      <c r="AC162" s="78"/>
      <c r="AD162" s="51"/>
      <c r="AE162" s="51"/>
      <c r="AF162" s="78"/>
      <c r="AG162" s="301"/>
      <c r="AH162" s="51"/>
    </row>
    <row r="163" spans="1:34" x14ac:dyDescent="0.25">
      <c r="A163" s="301" t="s">
        <v>3520</v>
      </c>
      <c r="B163" s="300"/>
      <c r="C163" s="299"/>
      <c r="D163" s="301" t="str">
        <f>VLOOKUP(C163,Schools!A:B,2,0)</f>
        <v xml:space="preserve"> Please choose a school</v>
      </c>
      <c r="E163" s="301" t="str">
        <f>VLOOKUP(C163,Schools!$A:$Z,3,0)</f>
        <v>None</v>
      </c>
      <c r="F163" s="80">
        <v>0</v>
      </c>
      <c r="G163" s="157" t="s">
        <v>3620</v>
      </c>
      <c r="I163" s="301" t="str">
        <f t="shared" si="39"/>
        <v>/</v>
      </c>
      <c r="J163" s="301"/>
      <c r="K163" s="295"/>
      <c r="L163" s="299"/>
      <c r="M163" s="295"/>
      <c r="N163" s="298"/>
      <c r="O163" s="298"/>
      <c r="P163" s="298"/>
      <c r="Q163" s="78"/>
      <c r="R163" s="78"/>
      <c r="S163" s="78"/>
      <c r="T163" s="78"/>
      <c r="U163" s="78"/>
      <c r="V163" s="78"/>
      <c r="W163" s="78"/>
      <c r="X163" s="78"/>
      <c r="Y163" s="78"/>
      <c r="Z163" s="78"/>
      <c r="AA163" s="78"/>
      <c r="AB163" s="78"/>
      <c r="AC163" s="78"/>
      <c r="AD163" s="51"/>
      <c r="AE163" s="51"/>
      <c r="AF163" s="78"/>
      <c r="AG163" s="301"/>
      <c r="AH163" s="51"/>
    </row>
    <row r="164" spans="1:34" x14ac:dyDescent="0.25">
      <c r="A164" s="301" t="s">
        <v>3520</v>
      </c>
      <c r="B164" s="300"/>
      <c r="C164" s="299"/>
      <c r="D164" s="301" t="str">
        <f>VLOOKUP(C164,Schools!A:B,2,0)</f>
        <v xml:space="preserve"> Please choose a school</v>
      </c>
      <c r="E164" s="301" t="str">
        <f>VLOOKUP(C164,Schools!$A:$Z,3,0)</f>
        <v>None</v>
      </c>
      <c r="F164" s="80">
        <v>0</v>
      </c>
      <c r="G164" s="157" t="s">
        <v>3620</v>
      </c>
      <c r="I164" s="301" t="str">
        <f t="shared" si="39"/>
        <v>/</v>
      </c>
      <c r="J164" s="301"/>
      <c r="K164" s="295"/>
      <c r="L164" s="299"/>
      <c r="M164" s="295"/>
      <c r="N164" s="298"/>
      <c r="O164" s="298"/>
      <c r="P164" s="298"/>
      <c r="Q164" s="78"/>
      <c r="R164" s="78"/>
      <c r="S164" s="78"/>
      <c r="T164" s="78"/>
      <c r="U164" s="78"/>
      <c r="V164" s="78"/>
      <c r="W164" s="78"/>
      <c r="X164" s="78"/>
      <c r="Y164" s="78"/>
      <c r="Z164" s="78"/>
      <c r="AA164" s="78"/>
      <c r="AB164" s="78"/>
      <c r="AC164" s="78"/>
      <c r="AD164" s="51"/>
      <c r="AE164" s="51"/>
      <c r="AF164" s="78"/>
      <c r="AG164" s="301"/>
      <c r="AH164" s="51"/>
    </row>
    <row r="165" spans="1:34" x14ac:dyDescent="0.25">
      <c r="A165" s="301" t="s">
        <v>3520</v>
      </c>
      <c r="B165" s="300"/>
      <c r="C165" s="157"/>
      <c r="D165" s="301" t="str">
        <f>VLOOKUP(C165,Schools!A:B,2,0)</f>
        <v xml:space="preserve"> Please choose a school</v>
      </c>
      <c r="E165" s="301" t="str">
        <f>VLOOKUP(C165,Schools!$A:$Z,3,0)</f>
        <v>None</v>
      </c>
      <c r="F165" s="80">
        <v>0</v>
      </c>
      <c r="G165" s="157" t="s">
        <v>3620</v>
      </c>
      <c r="I165" s="301" t="str">
        <f t="shared" si="39"/>
        <v>/</v>
      </c>
      <c r="J165" s="301"/>
      <c r="K165" s="295"/>
      <c r="L165" s="299"/>
      <c r="M165" s="295"/>
      <c r="N165" s="298"/>
      <c r="O165" s="298"/>
      <c r="P165" s="298"/>
      <c r="Q165" s="78"/>
      <c r="R165" s="78"/>
      <c r="S165" s="78"/>
      <c r="T165" s="78"/>
      <c r="U165" s="78"/>
      <c r="V165" s="78"/>
      <c r="W165" s="78"/>
      <c r="X165" s="78"/>
      <c r="Y165" s="78"/>
      <c r="Z165" s="78"/>
      <c r="AA165" s="78"/>
      <c r="AB165" s="78"/>
      <c r="AC165" s="78"/>
      <c r="AD165" s="51"/>
      <c r="AE165" s="51"/>
      <c r="AF165" s="78"/>
      <c r="AG165" s="301"/>
      <c r="AH165" s="51"/>
    </row>
    <row r="166" spans="1:34" x14ac:dyDescent="0.25">
      <c r="A166" s="301" t="s">
        <v>3520</v>
      </c>
      <c r="B166" s="300"/>
      <c r="C166" s="157"/>
      <c r="D166" s="301" t="str">
        <f>VLOOKUP(C166,Schools!A:B,2,0)</f>
        <v xml:space="preserve"> Please choose a school</v>
      </c>
      <c r="E166" s="301" t="str">
        <f>VLOOKUP(C166,Schools!$A:$Z,3,0)</f>
        <v>None</v>
      </c>
      <c r="F166" s="80">
        <v>0</v>
      </c>
      <c r="G166" s="157" t="s">
        <v>3620</v>
      </c>
      <c r="I166" s="301" t="str">
        <f t="shared" si="39"/>
        <v>/</v>
      </c>
      <c r="J166" s="301"/>
      <c r="K166" s="295"/>
      <c r="L166" s="299"/>
      <c r="M166" s="295"/>
      <c r="N166" s="298"/>
      <c r="O166" s="298"/>
      <c r="P166" s="298"/>
      <c r="Q166" s="78"/>
      <c r="R166" s="78"/>
      <c r="S166" s="78"/>
      <c r="T166" s="78"/>
      <c r="U166" s="78"/>
      <c r="V166" s="78"/>
      <c r="W166" s="78"/>
      <c r="X166" s="78"/>
      <c r="Y166" s="78"/>
      <c r="Z166" s="78"/>
      <c r="AA166" s="78"/>
      <c r="AB166" s="78"/>
      <c r="AC166" s="78"/>
      <c r="AD166" s="51"/>
      <c r="AE166" s="51"/>
      <c r="AF166" s="78"/>
      <c r="AG166" s="301"/>
      <c r="AH166" s="51"/>
    </row>
    <row r="167" spans="1:34" x14ac:dyDescent="0.25">
      <c r="A167" s="301" t="s">
        <v>3520</v>
      </c>
      <c r="B167" s="300"/>
      <c r="C167" s="157"/>
      <c r="D167" s="301" t="str">
        <f>VLOOKUP(C167,Schools!A:B,2,0)</f>
        <v xml:space="preserve"> Please choose a school</v>
      </c>
      <c r="E167" s="301" t="str">
        <f>VLOOKUP(C167,Schools!$A:$Z,3,0)</f>
        <v>None</v>
      </c>
      <c r="F167" s="80">
        <v>0</v>
      </c>
      <c r="G167" s="157" t="s">
        <v>3620</v>
      </c>
      <c r="I167" s="301" t="str">
        <f t="shared" si="39"/>
        <v>/</v>
      </c>
      <c r="J167" s="301"/>
      <c r="K167" s="295"/>
      <c r="L167" s="299"/>
      <c r="M167" s="295"/>
      <c r="N167" s="298"/>
      <c r="O167" s="298"/>
      <c r="P167" s="298"/>
      <c r="Q167" s="78"/>
      <c r="R167" s="78"/>
      <c r="S167" s="78"/>
      <c r="T167" s="78"/>
      <c r="U167" s="78"/>
      <c r="V167" s="78"/>
      <c r="W167" s="78"/>
      <c r="X167" s="78"/>
      <c r="Y167" s="78"/>
      <c r="Z167" s="78"/>
      <c r="AA167" s="78"/>
      <c r="AB167" s="78"/>
      <c r="AC167" s="78"/>
      <c r="AD167" s="51"/>
      <c r="AE167" s="51"/>
      <c r="AF167" s="78"/>
      <c r="AG167" s="301"/>
      <c r="AH167" s="51"/>
    </row>
    <row r="168" spans="1:34" x14ac:dyDescent="0.25">
      <c r="A168" s="301" t="s">
        <v>3520</v>
      </c>
      <c r="B168" s="300"/>
      <c r="C168" s="157"/>
      <c r="D168" s="301" t="str">
        <f>VLOOKUP(C168,Schools!A:B,2,0)</f>
        <v xml:space="preserve"> Please choose a school</v>
      </c>
      <c r="E168" s="301" t="str">
        <f>VLOOKUP(C168,Schools!$A:$Z,3,0)</f>
        <v>None</v>
      </c>
      <c r="F168" s="80">
        <v>0</v>
      </c>
      <c r="G168" s="157" t="s">
        <v>3620</v>
      </c>
      <c r="I168" s="301" t="str">
        <f t="shared" si="39"/>
        <v>/</v>
      </c>
      <c r="J168" s="301"/>
      <c r="K168" s="295"/>
      <c r="L168" s="299"/>
      <c r="M168" s="295"/>
      <c r="N168" s="298"/>
      <c r="O168" s="298"/>
      <c r="P168" s="298"/>
      <c r="Q168" s="78"/>
      <c r="R168" s="78"/>
      <c r="S168" s="78"/>
      <c r="T168" s="78"/>
      <c r="U168" s="78"/>
      <c r="V168" s="78"/>
      <c r="W168" s="78"/>
      <c r="X168" s="78"/>
      <c r="Y168" s="78"/>
      <c r="Z168" s="78"/>
      <c r="AA168" s="78"/>
      <c r="AB168" s="78"/>
      <c r="AC168" s="78"/>
      <c r="AD168" s="51"/>
      <c r="AE168" s="51"/>
      <c r="AF168" s="78"/>
      <c r="AG168" s="301"/>
      <c r="AH168" s="51"/>
    </row>
    <row r="169" spans="1:34" x14ac:dyDescent="0.25">
      <c r="A169" s="301" t="s">
        <v>3520</v>
      </c>
      <c r="B169" s="300"/>
      <c r="C169" s="157"/>
      <c r="D169" s="301" t="str">
        <f>VLOOKUP(C169,Schools!A:B,2,0)</f>
        <v xml:space="preserve"> Please choose a school</v>
      </c>
      <c r="E169" s="301" t="str">
        <f>VLOOKUP(C169,Schools!$A:$Z,3,0)</f>
        <v>None</v>
      </c>
      <c r="F169" s="80">
        <v>0</v>
      </c>
      <c r="G169" s="157" t="s">
        <v>3620</v>
      </c>
      <c r="I169" s="301" t="str">
        <f t="shared" si="39"/>
        <v>/</v>
      </c>
      <c r="J169" s="301"/>
      <c r="K169" s="295"/>
      <c r="L169" s="299"/>
      <c r="M169" s="295"/>
      <c r="N169" s="298"/>
      <c r="O169" s="298"/>
      <c r="P169" s="298"/>
      <c r="Q169" s="78"/>
      <c r="R169" s="78"/>
      <c r="S169" s="78"/>
      <c r="T169" s="78"/>
      <c r="U169" s="78"/>
      <c r="V169" s="78"/>
      <c r="W169" s="78"/>
      <c r="X169" s="78"/>
      <c r="Y169" s="78"/>
      <c r="Z169" s="78"/>
      <c r="AA169" s="78"/>
      <c r="AB169" s="78"/>
      <c r="AC169" s="78"/>
      <c r="AD169" s="51"/>
      <c r="AE169" s="51"/>
      <c r="AF169" s="78"/>
      <c r="AG169" s="301"/>
    </row>
    <row r="170" spans="1:34" x14ac:dyDescent="0.25">
      <c r="D170" s="157"/>
      <c r="F170" s="80"/>
      <c r="G170" s="80"/>
      <c r="Q170" s="78"/>
      <c r="R170" s="78"/>
      <c r="S170" s="78"/>
      <c r="T170" s="78"/>
      <c r="U170" s="78"/>
      <c r="V170" s="78"/>
      <c r="W170" s="78"/>
      <c r="X170" s="78"/>
      <c r="Y170" s="78"/>
      <c r="Z170" s="78"/>
      <c r="AA170" s="78"/>
      <c r="AB170" s="78"/>
      <c r="AC170" s="78"/>
      <c r="AD170" s="51"/>
      <c r="AE170" s="51"/>
      <c r="AF170" s="78"/>
      <c r="AG170" s="301"/>
    </row>
    <row r="171" spans="1:34" x14ac:dyDescent="0.25">
      <c r="D171" s="157"/>
      <c r="G171" s="80"/>
      <c r="Q171" s="78"/>
      <c r="R171" s="78"/>
      <c r="S171" s="78"/>
      <c r="T171" s="78"/>
      <c r="U171" s="78"/>
      <c r="V171" s="78"/>
      <c r="W171" s="78"/>
      <c r="X171" s="78"/>
      <c r="Y171" s="78"/>
      <c r="Z171" s="78"/>
      <c r="AA171" s="78"/>
      <c r="AB171" s="78"/>
      <c r="AC171" s="78"/>
      <c r="AD171" s="51"/>
      <c r="AE171" s="51"/>
      <c r="AF171" s="78"/>
      <c r="AG171" s="301"/>
    </row>
    <row r="172" spans="1:34" x14ac:dyDescent="0.25">
      <c r="D172" s="157"/>
      <c r="G172" s="80"/>
      <c r="Q172" s="78"/>
      <c r="R172" s="78"/>
      <c r="S172" s="78"/>
      <c r="T172" s="78"/>
      <c r="U172" s="78"/>
      <c r="V172" s="78"/>
      <c r="W172" s="78"/>
      <c r="X172" s="78"/>
      <c r="Y172" s="78"/>
      <c r="Z172" s="78"/>
      <c r="AA172" s="78"/>
      <c r="AB172" s="78"/>
      <c r="AC172" s="78"/>
      <c r="AD172" s="51"/>
      <c r="AE172" s="51"/>
      <c r="AF172" s="78"/>
      <c r="AG172" s="301"/>
    </row>
    <row r="173" spans="1:34" x14ac:dyDescent="0.25">
      <c r="D173" s="157"/>
      <c r="G173" s="80"/>
      <c r="Q173" s="78"/>
      <c r="R173" s="78"/>
      <c r="S173" s="78"/>
      <c r="T173" s="78"/>
      <c r="U173" s="78"/>
      <c r="V173" s="78"/>
      <c r="W173" s="78"/>
      <c r="X173" s="78"/>
      <c r="Y173" s="78"/>
      <c r="Z173" s="78"/>
      <c r="AA173" s="78"/>
      <c r="AB173" s="78"/>
      <c r="AC173" s="78"/>
      <c r="AD173" s="51"/>
      <c r="AE173" s="51"/>
      <c r="AF173" s="78"/>
      <c r="AG173" s="301"/>
    </row>
    <row r="174" spans="1:34" x14ac:dyDescent="0.25">
      <c r="D174" s="157"/>
      <c r="G174" s="80"/>
      <c r="Q174" s="78"/>
      <c r="R174" s="78"/>
      <c r="S174" s="78"/>
      <c r="T174" s="78"/>
      <c r="U174" s="78"/>
      <c r="V174" s="78"/>
      <c r="W174" s="78"/>
      <c r="X174" s="78"/>
      <c r="Y174" s="78"/>
      <c r="Z174" s="78"/>
      <c r="AA174" s="78"/>
      <c r="AB174" s="78"/>
      <c r="AC174" s="78"/>
      <c r="AD174" s="51"/>
      <c r="AE174" s="51"/>
      <c r="AF174" s="78"/>
      <c r="AG174" s="301"/>
    </row>
    <row r="175" spans="1:34" x14ac:dyDescent="0.25">
      <c r="D175" s="157"/>
      <c r="G175" s="80"/>
      <c r="Q175" s="78"/>
      <c r="R175" s="78"/>
      <c r="S175" s="78"/>
      <c r="T175" s="78"/>
      <c r="U175" s="78"/>
      <c r="V175" s="78"/>
      <c r="W175" s="78"/>
      <c r="X175" s="78"/>
      <c r="Y175" s="78"/>
      <c r="Z175" s="78"/>
      <c r="AA175" s="78"/>
      <c r="AB175" s="78"/>
      <c r="AC175" s="78"/>
      <c r="AD175" s="51"/>
      <c r="AE175" s="51"/>
      <c r="AF175" s="78"/>
      <c r="AG175" s="301"/>
    </row>
    <row r="176" spans="1:34" x14ac:dyDescent="0.25">
      <c r="D176" s="157"/>
      <c r="G176" s="80"/>
      <c r="Q176" s="78"/>
      <c r="R176" s="78"/>
      <c r="S176" s="78"/>
      <c r="T176" s="78"/>
      <c r="U176" s="78"/>
      <c r="V176" s="78"/>
      <c r="W176" s="78"/>
      <c r="X176" s="78"/>
      <c r="Y176" s="78"/>
      <c r="Z176" s="78"/>
      <c r="AA176" s="78"/>
      <c r="AB176" s="78"/>
      <c r="AC176" s="78"/>
      <c r="AD176" s="51"/>
      <c r="AE176" s="51"/>
      <c r="AF176" s="78"/>
      <c r="AG176" s="301"/>
    </row>
    <row r="177" spans="4:33" x14ac:dyDescent="0.25">
      <c r="D177" s="157"/>
      <c r="G177" s="80"/>
      <c r="Q177" s="78"/>
      <c r="R177" s="78"/>
      <c r="S177" s="78"/>
      <c r="T177" s="78"/>
      <c r="U177" s="78"/>
      <c r="V177" s="78"/>
      <c r="W177" s="78"/>
      <c r="X177" s="78"/>
      <c r="Y177" s="78"/>
      <c r="Z177" s="78"/>
      <c r="AA177" s="78"/>
      <c r="AB177" s="78"/>
      <c r="AC177" s="78"/>
      <c r="AD177" s="51"/>
      <c r="AE177" s="51"/>
      <c r="AF177" s="78"/>
      <c r="AG177" s="301"/>
    </row>
    <row r="178" spans="4:33" x14ac:dyDescent="0.25">
      <c r="D178" s="157"/>
      <c r="G178" s="80"/>
      <c r="Q178" s="78"/>
      <c r="R178" s="78"/>
      <c r="S178" s="78"/>
      <c r="T178" s="78"/>
      <c r="U178" s="78"/>
      <c r="V178" s="78"/>
      <c r="W178" s="78"/>
      <c r="X178" s="78"/>
      <c r="Y178" s="78"/>
      <c r="Z178" s="78"/>
      <c r="AA178" s="78"/>
      <c r="AB178" s="78"/>
      <c r="AC178" s="78"/>
      <c r="AD178" s="51"/>
      <c r="AE178" s="51"/>
      <c r="AF178" s="78"/>
      <c r="AG178" s="301"/>
    </row>
    <row r="179" spans="4:33" x14ac:dyDescent="0.25">
      <c r="D179" s="157"/>
      <c r="G179" s="80"/>
      <c r="Q179" s="78"/>
      <c r="R179" s="78"/>
      <c r="S179" s="78"/>
      <c r="T179" s="78"/>
      <c r="U179" s="78"/>
      <c r="V179" s="78"/>
      <c r="W179" s="78"/>
      <c r="X179" s="78"/>
      <c r="Y179" s="78"/>
      <c r="Z179" s="78"/>
      <c r="AA179" s="78"/>
      <c r="AB179" s="78"/>
      <c r="AC179" s="78"/>
      <c r="AD179" s="51"/>
      <c r="AE179" s="51"/>
      <c r="AF179" s="78"/>
      <c r="AG179" s="301"/>
    </row>
    <row r="180" spans="4:33" x14ac:dyDescent="0.25">
      <c r="D180" s="157"/>
      <c r="G180" s="80"/>
      <c r="Q180" s="78"/>
      <c r="R180" s="78"/>
      <c r="S180" s="78"/>
      <c r="T180" s="78"/>
      <c r="U180" s="78"/>
      <c r="V180" s="78"/>
      <c r="W180" s="78"/>
      <c r="X180" s="78"/>
      <c r="Y180" s="78"/>
      <c r="Z180" s="78"/>
      <c r="AA180" s="78"/>
      <c r="AB180" s="78"/>
      <c r="AC180" s="78"/>
      <c r="AD180" s="51"/>
      <c r="AE180" s="51"/>
      <c r="AF180" s="78"/>
      <c r="AG180" s="301"/>
    </row>
    <row r="181" spans="4:33" x14ac:dyDescent="0.25">
      <c r="D181" s="157"/>
      <c r="G181" s="80"/>
      <c r="Q181" s="78"/>
      <c r="R181" s="78"/>
      <c r="S181" s="78"/>
      <c r="T181" s="78"/>
      <c r="U181" s="78"/>
      <c r="V181" s="78"/>
      <c r="W181" s="78"/>
      <c r="X181" s="78"/>
      <c r="Y181" s="78"/>
      <c r="Z181" s="78"/>
      <c r="AA181" s="78"/>
      <c r="AB181" s="78"/>
      <c r="AC181" s="78"/>
      <c r="AD181" s="51"/>
      <c r="AE181" s="51"/>
      <c r="AF181" s="78"/>
      <c r="AG181" s="301"/>
    </row>
    <row r="182" spans="4:33" x14ac:dyDescent="0.25">
      <c r="D182" s="157"/>
      <c r="G182" s="80"/>
      <c r="Q182" s="78"/>
      <c r="R182" s="78"/>
      <c r="S182" s="78"/>
      <c r="T182" s="78"/>
      <c r="U182" s="78"/>
      <c r="V182" s="78"/>
      <c r="W182" s="78"/>
      <c r="X182" s="78"/>
      <c r="Y182" s="78"/>
      <c r="Z182" s="78"/>
      <c r="AA182" s="78"/>
      <c r="AB182" s="78"/>
      <c r="AC182" s="78"/>
      <c r="AD182" s="51"/>
      <c r="AE182" s="51"/>
      <c r="AF182" s="78"/>
      <c r="AG182" s="301"/>
    </row>
    <row r="183" spans="4:33" x14ac:dyDescent="0.25">
      <c r="D183" s="157"/>
      <c r="G183" s="80"/>
      <c r="Q183" s="78"/>
      <c r="R183" s="78"/>
      <c r="S183" s="78"/>
      <c r="T183" s="78"/>
      <c r="U183" s="78"/>
      <c r="V183" s="78"/>
      <c r="W183" s="78"/>
      <c r="X183" s="78"/>
      <c r="Y183" s="78"/>
      <c r="Z183" s="78"/>
      <c r="AA183" s="78"/>
      <c r="AB183" s="78"/>
      <c r="AC183" s="78"/>
      <c r="AD183" s="51"/>
      <c r="AE183" s="51"/>
      <c r="AF183" s="78"/>
      <c r="AG183" s="301"/>
    </row>
    <row r="184" spans="4:33" x14ac:dyDescent="0.25">
      <c r="D184" s="157"/>
      <c r="G184" s="80"/>
      <c r="Q184" s="78"/>
      <c r="R184" s="78"/>
      <c r="S184" s="78"/>
      <c r="T184" s="78"/>
      <c r="U184" s="78"/>
      <c r="V184" s="78"/>
      <c r="W184" s="78"/>
      <c r="X184" s="78"/>
      <c r="Y184" s="78"/>
      <c r="Z184" s="78"/>
      <c r="AA184" s="78"/>
      <c r="AB184" s="78"/>
      <c r="AC184" s="78"/>
      <c r="AD184" s="51"/>
      <c r="AE184" s="51"/>
      <c r="AF184" s="78"/>
      <c r="AG184" s="301"/>
    </row>
    <row r="185" spans="4:33" x14ac:dyDescent="0.25">
      <c r="D185" s="157"/>
      <c r="G185" s="80"/>
      <c r="Q185" s="78"/>
      <c r="R185" s="78"/>
      <c r="S185" s="78"/>
      <c r="T185" s="78"/>
      <c r="U185" s="78"/>
      <c r="V185" s="78"/>
      <c r="W185" s="78"/>
      <c r="X185" s="78"/>
      <c r="Y185" s="78"/>
      <c r="Z185" s="78"/>
      <c r="AA185" s="78"/>
      <c r="AB185" s="78"/>
      <c r="AC185" s="78"/>
      <c r="AD185" s="51"/>
      <c r="AE185" s="51"/>
      <c r="AF185" s="78"/>
      <c r="AG185" s="301"/>
    </row>
    <row r="186" spans="4:33" x14ac:dyDescent="0.25">
      <c r="D186" s="157"/>
      <c r="G186" s="80"/>
      <c r="Q186" s="78"/>
      <c r="R186" s="78"/>
      <c r="S186" s="78"/>
      <c r="T186" s="78"/>
      <c r="U186" s="78"/>
      <c r="V186" s="78"/>
      <c r="W186" s="78"/>
      <c r="X186" s="78"/>
      <c r="Y186" s="78"/>
      <c r="Z186" s="78"/>
      <c r="AA186" s="78"/>
      <c r="AB186" s="78"/>
      <c r="AC186" s="78"/>
      <c r="AD186" s="51"/>
      <c r="AE186" s="51"/>
      <c r="AF186" s="78"/>
      <c r="AG186" s="301"/>
    </row>
    <row r="187" spans="4:33" x14ac:dyDescent="0.25">
      <c r="D187" s="157"/>
      <c r="G187" s="80"/>
      <c r="Q187" s="78"/>
      <c r="R187" s="78"/>
      <c r="S187" s="78"/>
      <c r="T187" s="78"/>
      <c r="U187" s="78"/>
      <c r="V187" s="78"/>
      <c r="W187" s="78"/>
      <c r="X187" s="78"/>
      <c r="Y187" s="78"/>
      <c r="Z187" s="78"/>
      <c r="AA187" s="78"/>
      <c r="AB187" s="78"/>
      <c r="AC187" s="78"/>
      <c r="AD187" s="51"/>
      <c r="AE187" s="51"/>
      <c r="AF187" s="78"/>
      <c r="AG187" s="301"/>
    </row>
    <row r="188" spans="4:33" x14ac:dyDescent="0.25">
      <c r="D188" s="157"/>
      <c r="G188" s="80"/>
      <c r="Q188" s="78"/>
      <c r="R188" s="78"/>
      <c r="S188" s="78"/>
      <c r="T188" s="78"/>
      <c r="U188" s="78"/>
      <c r="V188" s="78"/>
      <c r="W188" s="78"/>
      <c r="X188" s="78"/>
      <c r="Y188" s="78"/>
      <c r="Z188" s="78"/>
      <c r="AA188" s="78"/>
      <c r="AB188" s="78"/>
      <c r="AC188" s="78"/>
      <c r="AD188" s="51"/>
      <c r="AE188" s="51"/>
      <c r="AF188" s="78"/>
      <c r="AG188" s="301"/>
    </row>
    <row r="189" spans="4:33" x14ac:dyDescent="0.25">
      <c r="D189" s="157"/>
      <c r="G189" s="80"/>
      <c r="Q189" s="78"/>
      <c r="R189" s="78"/>
      <c r="S189" s="78"/>
      <c r="T189" s="78"/>
      <c r="U189" s="78"/>
      <c r="V189" s="78"/>
      <c r="W189" s="78"/>
      <c r="X189" s="78"/>
      <c r="Y189" s="78"/>
      <c r="Z189" s="78"/>
      <c r="AA189" s="78"/>
      <c r="AB189" s="78"/>
      <c r="AC189" s="78"/>
      <c r="AD189" s="51"/>
      <c r="AE189" s="51"/>
      <c r="AF189" s="78"/>
      <c r="AG189" s="301"/>
    </row>
    <row r="190" spans="4:33" x14ac:dyDescent="0.25">
      <c r="D190" s="157"/>
      <c r="G190" s="80"/>
      <c r="Q190" s="78"/>
      <c r="R190" s="78"/>
      <c r="S190" s="78"/>
      <c r="T190" s="78"/>
      <c r="U190" s="78"/>
      <c r="V190" s="78"/>
      <c r="W190" s="78"/>
      <c r="X190" s="78"/>
      <c r="Y190" s="78"/>
      <c r="Z190" s="78"/>
      <c r="AA190" s="78"/>
      <c r="AB190" s="78"/>
      <c r="AC190" s="78"/>
      <c r="AD190" s="51"/>
      <c r="AE190" s="51"/>
      <c r="AF190" s="78"/>
      <c r="AG190" s="301"/>
    </row>
    <row r="191" spans="4:33" x14ac:dyDescent="0.25">
      <c r="D191" s="157"/>
      <c r="G191" s="80"/>
      <c r="Q191" s="78"/>
      <c r="R191" s="78"/>
      <c r="S191" s="78"/>
      <c r="T191" s="78"/>
      <c r="U191" s="78"/>
      <c r="V191" s="78"/>
      <c r="W191" s="78"/>
      <c r="X191" s="78"/>
      <c r="Y191" s="78"/>
      <c r="Z191" s="78"/>
      <c r="AA191" s="78"/>
      <c r="AB191" s="78"/>
      <c r="AC191" s="78"/>
      <c r="AD191" s="51"/>
      <c r="AE191" s="51"/>
      <c r="AF191" s="78"/>
      <c r="AG191" s="301"/>
    </row>
    <row r="192" spans="4:33" x14ac:dyDescent="0.25">
      <c r="D192" s="157"/>
      <c r="G192" s="80"/>
      <c r="Q192" s="78"/>
      <c r="R192" s="78"/>
      <c r="S192" s="78"/>
      <c r="T192" s="78"/>
      <c r="U192" s="78"/>
      <c r="V192" s="78"/>
      <c r="W192" s="78"/>
      <c r="X192" s="78"/>
      <c r="Y192" s="78"/>
      <c r="Z192" s="78"/>
      <c r="AA192" s="78"/>
      <c r="AB192" s="78"/>
      <c r="AC192" s="78"/>
      <c r="AD192" s="51"/>
      <c r="AE192" s="51"/>
      <c r="AF192" s="78"/>
      <c r="AG192" s="301"/>
    </row>
    <row r="193" spans="4:33" x14ac:dyDescent="0.25">
      <c r="D193" s="157"/>
      <c r="G193" s="80"/>
      <c r="Q193" s="78"/>
      <c r="R193" s="78"/>
      <c r="S193" s="78"/>
      <c r="T193" s="78"/>
      <c r="U193" s="78"/>
      <c r="V193" s="78"/>
      <c r="W193" s="78"/>
      <c r="X193" s="78"/>
      <c r="Y193" s="78"/>
      <c r="Z193" s="78"/>
      <c r="AA193" s="78"/>
      <c r="AB193" s="78"/>
      <c r="AC193" s="78"/>
      <c r="AD193" s="51"/>
      <c r="AE193" s="51"/>
      <c r="AF193" s="78"/>
      <c r="AG193" s="301"/>
    </row>
    <row r="194" spans="4:33" x14ac:dyDescent="0.25">
      <c r="D194" s="157"/>
      <c r="G194" s="80"/>
      <c r="Q194" s="78"/>
      <c r="R194" s="78"/>
      <c r="S194" s="78"/>
      <c r="T194" s="78"/>
      <c r="U194" s="78"/>
      <c r="V194" s="78"/>
      <c r="W194" s="78"/>
      <c r="X194" s="78"/>
      <c r="Y194" s="78"/>
      <c r="Z194" s="78"/>
      <c r="AA194" s="78"/>
      <c r="AB194" s="78"/>
      <c r="AC194" s="78"/>
      <c r="AD194" s="51"/>
      <c r="AE194" s="51"/>
      <c r="AF194" s="78"/>
      <c r="AG194" s="301"/>
    </row>
    <row r="195" spans="4:33" x14ac:dyDescent="0.25">
      <c r="D195" s="157"/>
      <c r="G195" s="80"/>
      <c r="Q195" s="78"/>
      <c r="R195" s="78"/>
      <c r="S195" s="78"/>
      <c r="T195" s="78"/>
      <c r="U195" s="78"/>
      <c r="V195" s="78"/>
      <c r="W195" s="78"/>
      <c r="X195" s="78"/>
      <c r="Y195" s="78"/>
      <c r="Z195" s="78"/>
      <c r="AA195" s="78"/>
      <c r="AB195" s="78"/>
      <c r="AC195" s="78"/>
      <c r="AD195" s="51"/>
      <c r="AE195" s="51"/>
      <c r="AF195" s="78"/>
      <c r="AG195" s="301"/>
    </row>
    <row r="196" spans="4:33" x14ac:dyDescent="0.25">
      <c r="D196" s="157"/>
      <c r="G196" s="80"/>
      <c r="Q196" s="78"/>
      <c r="R196" s="78"/>
      <c r="S196" s="78"/>
      <c r="T196" s="78"/>
      <c r="U196" s="78"/>
      <c r="V196" s="78"/>
      <c r="W196" s="78"/>
      <c r="X196" s="78"/>
      <c r="Y196" s="78"/>
      <c r="Z196" s="78"/>
      <c r="AA196" s="78"/>
      <c r="AB196" s="78"/>
      <c r="AC196" s="78"/>
      <c r="AD196" s="51"/>
      <c r="AE196" s="51"/>
      <c r="AF196" s="78"/>
      <c r="AG196" s="301"/>
    </row>
    <row r="197" spans="4:33" x14ac:dyDescent="0.25">
      <c r="D197" s="157"/>
      <c r="G197" s="80"/>
      <c r="Q197" s="78"/>
      <c r="R197" s="78"/>
      <c r="S197" s="78"/>
      <c r="T197" s="78"/>
      <c r="U197" s="78"/>
      <c r="V197" s="78"/>
      <c r="W197" s="78"/>
      <c r="X197" s="78"/>
      <c r="Y197" s="78"/>
      <c r="Z197" s="78"/>
      <c r="AA197" s="78"/>
      <c r="AB197" s="78"/>
      <c r="AC197" s="78"/>
      <c r="AD197" s="51"/>
      <c r="AE197" s="51"/>
      <c r="AF197" s="78"/>
      <c r="AG197" s="301"/>
    </row>
    <row r="198" spans="4:33" x14ac:dyDescent="0.25">
      <c r="D198" s="157"/>
      <c r="G198" s="80"/>
      <c r="Q198" s="78"/>
      <c r="R198" s="78"/>
      <c r="S198" s="78"/>
      <c r="T198" s="78"/>
      <c r="U198" s="78"/>
      <c r="V198" s="78"/>
      <c r="W198" s="78"/>
      <c r="X198" s="78"/>
      <c r="Y198" s="78"/>
      <c r="Z198" s="78"/>
      <c r="AA198" s="78"/>
      <c r="AB198" s="78"/>
      <c r="AC198" s="78"/>
      <c r="AD198" s="51"/>
      <c r="AE198" s="51"/>
      <c r="AF198" s="78"/>
      <c r="AG198" s="301"/>
    </row>
    <row r="199" spans="4:33" x14ac:dyDescent="0.25">
      <c r="D199" s="157"/>
      <c r="G199" s="80"/>
      <c r="Q199" s="78"/>
      <c r="R199" s="78"/>
      <c r="S199" s="78"/>
      <c r="T199" s="78"/>
      <c r="U199" s="78"/>
      <c r="V199" s="78"/>
      <c r="W199" s="78"/>
      <c r="X199" s="78"/>
      <c r="Y199" s="78"/>
      <c r="Z199" s="78"/>
      <c r="AA199" s="78"/>
      <c r="AB199" s="78"/>
      <c r="AC199" s="78"/>
      <c r="AD199" s="51"/>
      <c r="AE199" s="51"/>
      <c r="AF199" s="78"/>
      <c r="AG199" s="301"/>
    </row>
    <row r="200" spans="4:33" x14ac:dyDescent="0.25">
      <c r="D200" s="157"/>
      <c r="G200" s="80"/>
      <c r="Q200" s="78"/>
      <c r="R200" s="78"/>
      <c r="S200" s="78"/>
      <c r="T200" s="78"/>
      <c r="U200" s="78"/>
      <c r="V200" s="78"/>
      <c r="W200" s="78"/>
      <c r="X200" s="78"/>
      <c r="Y200" s="78"/>
      <c r="Z200" s="78"/>
      <c r="AA200" s="78"/>
      <c r="AB200" s="78"/>
      <c r="AC200" s="78"/>
      <c r="AD200" s="51"/>
      <c r="AE200" s="51"/>
      <c r="AF200" s="78"/>
      <c r="AG200" s="301"/>
    </row>
    <row r="201" spans="4:33" x14ac:dyDescent="0.25">
      <c r="D201" s="157"/>
      <c r="G201" s="80"/>
      <c r="Q201" s="78"/>
      <c r="R201" s="78"/>
      <c r="S201" s="78"/>
      <c r="T201" s="78"/>
      <c r="U201" s="78"/>
      <c r="V201" s="78"/>
      <c r="W201" s="78"/>
      <c r="X201" s="78"/>
      <c r="Y201" s="78"/>
      <c r="Z201" s="78"/>
      <c r="AA201" s="78"/>
      <c r="AB201" s="78"/>
      <c r="AC201" s="78"/>
      <c r="AD201" s="51"/>
      <c r="AE201" s="51"/>
      <c r="AF201" s="78"/>
      <c r="AG201" s="301"/>
    </row>
    <row r="202" spans="4:33" x14ac:dyDescent="0.25">
      <c r="D202" s="157"/>
      <c r="G202" s="80"/>
      <c r="Q202" s="78"/>
      <c r="R202" s="78"/>
      <c r="S202" s="78"/>
      <c r="T202" s="78"/>
      <c r="U202" s="78"/>
      <c r="V202" s="78"/>
      <c r="W202" s="78"/>
      <c r="X202" s="78"/>
      <c r="Y202" s="78"/>
      <c r="Z202" s="78"/>
      <c r="AA202" s="78"/>
      <c r="AB202" s="78"/>
      <c r="AC202" s="78"/>
      <c r="AD202" s="51"/>
      <c r="AE202" s="51"/>
      <c r="AF202" s="78"/>
      <c r="AG202" s="301"/>
    </row>
    <row r="203" spans="4:33" x14ac:dyDescent="0.25">
      <c r="D203" s="157"/>
      <c r="G203" s="80"/>
      <c r="Q203" s="78"/>
      <c r="R203" s="78"/>
      <c r="S203" s="78"/>
      <c r="T203" s="78"/>
      <c r="U203" s="78"/>
      <c r="V203" s="78"/>
      <c r="W203" s="78"/>
      <c r="X203" s="78"/>
      <c r="Y203" s="78"/>
      <c r="Z203" s="78"/>
      <c r="AA203" s="78"/>
      <c r="AB203" s="78"/>
      <c r="AC203" s="78"/>
      <c r="AD203" s="51"/>
      <c r="AE203" s="51"/>
      <c r="AF203" s="78"/>
      <c r="AG203" s="301"/>
    </row>
    <row r="204" spans="4:33" x14ac:dyDescent="0.25">
      <c r="D204" s="157"/>
      <c r="G204" s="80"/>
      <c r="Q204" s="78"/>
      <c r="R204" s="78"/>
      <c r="S204" s="78"/>
      <c r="T204" s="78"/>
      <c r="U204" s="78"/>
      <c r="V204" s="78"/>
      <c r="W204" s="78"/>
      <c r="X204" s="78"/>
      <c r="Y204" s="78"/>
      <c r="Z204" s="78"/>
      <c r="AA204" s="78"/>
      <c r="AB204" s="78"/>
      <c r="AC204" s="78"/>
      <c r="AD204" s="51"/>
      <c r="AE204" s="51"/>
      <c r="AF204" s="78"/>
      <c r="AG204" s="301"/>
    </row>
    <row r="205" spans="4:33" x14ac:dyDescent="0.25">
      <c r="D205" s="157"/>
      <c r="G205" s="80"/>
      <c r="Q205" s="78"/>
      <c r="R205" s="78"/>
      <c r="S205" s="78"/>
      <c r="T205" s="78"/>
      <c r="U205" s="78"/>
      <c r="V205" s="78"/>
      <c r="W205" s="78"/>
      <c r="X205" s="78"/>
      <c r="Y205" s="78"/>
      <c r="Z205" s="78"/>
      <c r="AA205" s="78"/>
      <c r="AB205" s="78"/>
      <c r="AC205" s="78"/>
      <c r="AD205" s="51"/>
      <c r="AE205" s="51"/>
      <c r="AF205" s="78"/>
      <c r="AG205" s="301"/>
    </row>
    <row r="206" spans="4:33" x14ac:dyDescent="0.25">
      <c r="D206" s="157"/>
      <c r="G206" s="80"/>
      <c r="Q206" s="78"/>
      <c r="R206" s="78"/>
      <c r="S206" s="78"/>
      <c r="T206" s="78"/>
      <c r="U206" s="78"/>
      <c r="V206" s="78"/>
      <c r="W206" s="78"/>
      <c r="X206" s="78"/>
      <c r="Y206" s="78"/>
      <c r="Z206" s="78"/>
      <c r="AA206" s="78"/>
      <c r="AB206" s="78"/>
      <c r="AC206" s="78"/>
      <c r="AD206" s="51"/>
      <c r="AE206" s="51"/>
      <c r="AF206" s="78"/>
      <c r="AG206" s="301"/>
    </row>
    <row r="207" spans="4:33" x14ac:dyDescent="0.25">
      <c r="D207" s="157"/>
      <c r="G207" s="80"/>
      <c r="Q207" s="78"/>
      <c r="R207" s="78"/>
      <c r="S207" s="78"/>
      <c r="T207" s="78"/>
      <c r="U207" s="78"/>
      <c r="V207" s="78"/>
      <c r="W207" s="78"/>
      <c r="X207" s="78"/>
      <c r="Y207" s="78"/>
      <c r="Z207" s="78"/>
      <c r="AA207" s="78"/>
      <c r="AB207" s="78"/>
      <c r="AC207" s="78"/>
      <c r="AD207" s="51"/>
      <c r="AE207" s="51"/>
      <c r="AF207" s="78"/>
      <c r="AG207" s="301"/>
    </row>
    <row r="208" spans="4:33" x14ac:dyDescent="0.25">
      <c r="D208" s="157"/>
      <c r="G208" s="80"/>
      <c r="Q208" s="78"/>
      <c r="R208" s="78"/>
      <c r="S208" s="78"/>
      <c r="T208" s="78"/>
      <c r="U208" s="78"/>
      <c r="V208" s="78"/>
      <c r="W208" s="78"/>
      <c r="X208" s="78"/>
      <c r="Y208" s="78"/>
      <c r="Z208" s="78"/>
      <c r="AA208" s="78"/>
      <c r="AB208" s="78"/>
      <c r="AC208" s="78"/>
      <c r="AD208" s="51"/>
      <c r="AE208" s="51"/>
      <c r="AF208" s="78"/>
      <c r="AG208" s="301"/>
    </row>
    <row r="209" spans="4:33" x14ac:dyDescent="0.25">
      <c r="D209" s="157"/>
      <c r="G209" s="80"/>
      <c r="Q209" s="78"/>
      <c r="R209" s="78"/>
      <c r="S209" s="78"/>
      <c r="T209" s="78"/>
      <c r="U209" s="78"/>
      <c r="V209" s="78"/>
      <c r="W209" s="78"/>
      <c r="X209" s="78"/>
      <c r="Y209" s="78"/>
      <c r="Z209" s="78"/>
      <c r="AA209" s="78"/>
      <c r="AB209" s="78"/>
      <c r="AC209" s="78"/>
      <c r="AD209" s="51"/>
      <c r="AE209" s="51"/>
      <c r="AF209" s="78"/>
      <c r="AG209" s="301"/>
    </row>
    <row r="210" spans="4:33" x14ac:dyDescent="0.25">
      <c r="D210" s="157"/>
      <c r="G210" s="80"/>
      <c r="Q210" s="78"/>
      <c r="R210" s="78"/>
      <c r="S210" s="78"/>
      <c r="T210" s="78"/>
      <c r="U210" s="78"/>
      <c r="V210" s="78"/>
      <c r="W210" s="78"/>
      <c r="X210" s="78"/>
      <c r="Y210" s="78"/>
      <c r="Z210" s="78"/>
      <c r="AA210" s="78"/>
      <c r="AB210" s="78"/>
      <c r="AC210" s="78"/>
      <c r="AD210" s="51"/>
      <c r="AE210" s="51"/>
      <c r="AF210" s="78"/>
      <c r="AG210" s="301"/>
    </row>
    <row r="211" spans="4:33" x14ac:dyDescent="0.25">
      <c r="D211" s="157"/>
      <c r="G211" s="80"/>
      <c r="Q211" s="78"/>
      <c r="R211" s="78"/>
      <c r="S211" s="78"/>
      <c r="T211" s="78"/>
      <c r="U211" s="78"/>
      <c r="V211" s="78"/>
      <c r="W211" s="78"/>
      <c r="X211" s="78"/>
      <c r="Y211" s="78"/>
      <c r="Z211" s="78"/>
      <c r="AA211" s="78"/>
      <c r="AB211" s="78"/>
      <c r="AC211" s="78"/>
      <c r="AD211" s="51"/>
      <c r="AE211" s="51"/>
      <c r="AF211" s="78"/>
      <c r="AG211" s="301"/>
    </row>
    <row r="212" spans="4:33" x14ac:dyDescent="0.25">
      <c r="D212" s="157"/>
      <c r="G212" s="80"/>
      <c r="Q212" s="78"/>
      <c r="R212" s="78"/>
      <c r="S212" s="78"/>
      <c r="T212" s="78"/>
      <c r="U212" s="78"/>
      <c r="V212" s="78"/>
      <c r="W212" s="78"/>
      <c r="X212" s="78"/>
      <c r="Y212" s="78"/>
      <c r="Z212" s="78"/>
      <c r="AA212" s="78"/>
      <c r="AB212" s="78"/>
      <c r="AC212" s="78"/>
      <c r="AD212" s="51"/>
      <c r="AE212" s="51"/>
      <c r="AF212" s="78"/>
      <c r="AG212" s="301"/>
    </row>
    <row r="213" spans="4:33" x14ac:dyDescent="0.25">
      <c r="D213" s="157"/>
      <c r="G213" s="80"/>
      <c r="Q213" s="78"/>
      <c r="R213" s="78"/>
      <c r="S213" s="78"/>
      <c r="T213" s="78"/>
      <c r="U213" s="78"/>
      <c r="V213" s="78"/>
      <c r="W213" s="78"/>
      <c r="X213" s="78"/>
      <c r="Y213" s="78"/>
      <c r="Z213" s="78"/>
      <c r="AA213" s="78"/>
      <c r="AB213" s="78"/>
      <c r="AC213" s="78"/>
      <c r="AD213" s="51"/>
      <c r="AE213" s="51"/>
      <c r="AF213" s="78"/>
      <c r="AG213" s="301"/>
    </row>
    <row r="214" spans="4:33" x14ac:dyDescent="0.25">
      <c r="D214" s="157"/>
      <c r="G214" s="80"/>
      <c r="Q214" s="78"/>
      <c r="R214" s="78"/>
      <c r="S214" s="78"/>
      <c r="T214" s="78"/>
      <c r="U214" s="78"/>
      <c r="V214" s="78"/>
      <c r="W214" s="78"/>
      <c r="X214" s="78"/>
      <c r="Y214" s="78"/>
      <c r="Z214" s="78"/>
      <c r="AA214" s="78"/>
      <c r="AB214" s="78"/>
      <c r="AC214" s="78"/>
      <c r="AD214" s="51"/>
      <c r="AE214" s="51"/>
      <c r="AF214" s="78"/>
      <c r="AG214" s="301"/>
    </row>
    <row r="215" spans="4:33" x14ac:dyDescent="0.25">
      <c r="D215" s="157"/>
      <c r="G215" s="80"/>
      <c r="Q215" s="78"/>
      <c r="R215" s="78"/>
      <c r="S215" s="78"/>
      <c r="T215" s="78"/>
      <c r="U215" s="78"/>
      <c r="V215" s="78"/>
      <c r="W215" s="78"/>
      <c r="X215" s="78"/>
      <c r="Y215" s="78"/>
      <c r="Z215" s="78"/>
      <c r="AA215" s="78"/>
      <c r="AB215" s="78"/>
      <c r="AC215" s="78"/>
      <c r="AD215" s="51"/>
      <c r="AE215" s="51"/>
      <c r="AF215" s="78"/>
      <c r="AG215" s="301"/>
    </row>
    <row r="216" spans="4:33" x14ac:dyDescent="0.25">
      <c r="D216" s="157"/>
      <c r="G216" s="80"/>
      <c r="Q216" s="78"/>
      <c r="R216" s="78"/>
      <c r="S216" s="78"/>
      <c r="T216" s="78"/>
      <c r="U216" s="78"/>
      <c r="V216" s="78"/>
      <c r="W216" s="78"/>
      <c r="X216" s="78"/>
      <c r="Y216" s="78"/>
      <c r="Z216" s="78"/>
      <c r="AA216" s="78"/>
      <c r="AB216" s="78"/>
      <c r="AC216" s="78"/>
      <c r="AD216" s="51"/>
      <c r="AE216" s="51"/>
      <c r="AF216" s="78"/>
      <c r="AG216" s="301"/>
    </row>
    <row r="217" spans="4:33" x14ac:dyDescent="0.25">
      <c r="D217" s="157"/>
      <c r="G217" s="80"/>
      <c r="Q217" s="78"/>
      <c r="R217" s="78"/>
      <c r="S217" s="78"/>
      <c r="T217" s="78"/>
      <c r="U217" s="78"/>
      <c r="V217" s="78"/>
      <c r="W217" s="78"/>
      <c r="X217" s="78"/>
      <c r="Y217" s="78"/>
      <c r="Z217" s="78"/>
      <c r="AA217" s="78"/>
      <c r="AB217" s="78"/>
      <c r="AC217" s="78"/>
      <c r="AD217" s="51"/>
      <c r="AE217" s="51"/>
      <c r="AF217" s="78"/>
      <c r="AG217" s="301"/>
    </row>
    <row r="218" spans="4:33" x14ac:dyDescent="0.25">
      <c r="D218" s="157"/>
      <c r="G218" s="80"/>
      <c r="Q218" s="78"/>
      <c r="R218" s="78"/>
      <c r="S218" s="78"/>
      <c r="T218" s="78"/>
      <c r="U218" s="78"/>
      <c r="V218" s="78"/>
      <c r="W218" s="78"/>
      <c r="X218" s="78"/>
      <c r="Y218" s="78"/>
      <c r="Z218" s="78"/>
      <c r="AA218" s="78"/>
      <c r="AB218" s="78"/>
      <c r="AC218" s="78"/>
      <c r="AD218" s="51"/>
      <c r="AE218" s="51"/>
      <c r="AF218" s="78"/>
      <c r="AG218" s="301"/>
    </row>
    <row r="219" spans="4:33" x14ac:dyDescent="0.25">
      <c r="D219" s="157"/>
      <c r="G219" s="80"/>
      <c r="Q219" s="78"/>
      <c r="R219" s="78"/>
      <c r="S219" s="78"/>
      <c r="T219" s="78"/>
      <c r="U219" s="78"/>
      <c r="V219" s="78"/>
      <c r="W219" s="78"/>
      <c r="X219" s="78"/>
      <c r="Y219" s="78"/>
      <c r="Z219" s="78"/>
      <c r="AA219" s="78"/>
      <c r="AB219" s="78"/>
      <c r="AC219" s="78"/>
      <c r="AD219" s="51"/>
      <c r="AE219" s="51"/>
      <c r="AF219" s="78"/>
      <c r="AG219" s="301"/>
    </row>
    <row r="220" spans="4:33" x14ac:dyDescent="0.25">
      <c r="D220" s="157"/>
      <c r="G220" s="80"/>
      <c r="Q220" s="78"/>
      <c r="R220" s="78"/>
      <c r="S220" s="78"/>
      <c r="T220" s="78"/>
      <c r="U220" s="78"/>
      <c r="V220" s="78"/>
      <c r="W220" s="78"/>
      <c r="X220" s="78"/>
      <c r="Y220" s="78"/>
      <c r="Z220" s="78"/>
      <c r="AA220" s="78"/>
      <c r="AB220" s="78"/>
      <c r="AC220" s="78"/>
      <c r="AD220" s="51"/>
      <c r="AE220" s="51"/>
      <c r="AF220" s="78"/>
      <c r="AG220" s="301"/>
    </row>
    <row r="221" spans="4:33" x14ac:dyDescent="0.25">
      <c r="D221" s="157"/>
      <c r="G221" s="80"/>
      <c r="Q221" s="78"/>
      <c r="R221" s="78"/>
      <c r="S221" s="78"/>
      <c r="T221" s="78"/>
      <c r="U221" s="78"/>
      <c r="V221" s="78"/>
      <c r="W221" s="78"/>
      <c r="X221" s="78"/>
      <c r="Y221" s="78"/>
      <c r="Z221" s="78"/>
      <c r="AA221" s="78"/>
      <c r="AB221" s="78"/>
      <c r="AC221" s="78"/>
      <c r="AD221" s="51"/>
      <c r="AE221" s="51"/>
      <c r="AF221" s="78"/>
      <c r="AG221" s="301"/>
    </row>
    <row r="222" spans="4:33" x14ac:dyDescent="0.25">
      <c r="D222" s="157"/>
      <c r="G222" s="80"/>
      <c r="Q222" s="78"/>
      <c r="R222" s="78"/>
      <c r="S222" s="78"/>
      <c r="T222" s="78"/>
      <c r="U222" s="78"/>
      <c r="V222" s="78"/>
      <c r="W222" s="78"/>
      <c r="X222" s="78"/>
      <c r="Y222" s="78"/>
      <c r="Z222" s="78"/>
      <c r="AA222" s="78"/>
      <c r="AB222" s="78"/>
      <c r="AC222" s="78"/>
      <c r="AD222" s="51"/>
      <c r="AE222" s="51"/>
      <c r="AF222" s="78"/>
      <c r="AG222" s="301"/>
    </row>
    <row r="223" spans="4:33" x14ac:dyDescent="0.25">
      <c r="D223" s="157"/>
      <c r="G223" s="80"/>
      <c r="Q223" s="78"/>
      <c r="R223" s="78"/>
      <c r="S223" s="78"/>
      <c r="T223" s="78"/>
      <c r="U223" s="78"/>
      <c r="V223" s="78"/>
      <c r="W223" s="78"/>
      <c r="X223" s="78"/>
      <c r="Y223" s="78"/>
      <c r="Z223" s="78"/>
      <c r="AA223" s="78"/>
      <c r="AB223" s="78"/>
      <c r="AC223" s="78"/>
      <c r="AD223" s="51"/>
      <c r="AE223" s="51"/>
      <c r="AF223" s="78"/>
      <c r="AG223" s="301"/>
    </row>
    <row r="224" spans="4:33" x14ac:dyDescent="0.25">
      <c r="D224" s="157"/>
      <c r="G224" s="80"/>
      <c r="Q224" s="78"/>
      <c r="R224" s="78"/>
      <c r="S224" s="78"/>
      <c r="T224" s="78"/>
      <c r="U224" s="78"/>
      <c r="V224" s="78"/>
      <c r="W224" s="78"/>
      <c r="X224" s="78"/>
      <c r="Y224" s="78"/>
      <c r="Z224" s="78"/>
      <c r="AA224" s="78"/>
      <c r="AB224" s="78"/>
      <c r="AC224" s="78"/>
      <c r="AD224" s="51"/>
      <c r="AE224" s="51"/>
      <c r="AF224" s="78"/>
      <c r="AG224" s="301"/>
    </row>
    <row r="225" spans="4:33" x14ac:dyDescent="0.25">
      <c r="D225" s="157"/>
      <c r="G225" s="80"/>
      <c r="Q225" s="78"/>
      <c r="R225" s="78"/>
      <c r="S225" s="78"/>
      <c r="T225" s="78"/>
      <c r="U225" s="78"/>
      <c r="V225" s="78"/>
      <c r="W225" s="78"/>
      <c r="X225" s="78"/>
      <c r="Y225" s="78"/>
      <c r="Z225" s="78"/>
      <c r="AA225" s="78"/>
      <c r="AB225" s="78"/>
      <c r="AC225" s="78"/>
      <c r="AD225" s="51"/>
      <c r="AE225" s="51"/>
      <c r="AF225" s="78"/>
      <c r="AG225" s="301"/>
    </row>
    <row r="226" spans="4:33" x14ac:dyDescent="0.25">
      <c r="D226" s="157"/>
      <c r="G226" s="80"/>
      <c r="Q226" s="78"/>
      <c r="R226" s="78"/>
      <c r="S226" s="78"/>
      <c r="T226" s="78"/>
      <c r="U226" s="78"/>
      <c r="V226" s="78"/>
      <c r="W226" s="78"/>
      <c r="X226" s="78"/>
      <c r="Y226" s="78"/>
      <c r="Z226" s="78"/>
      <c r="AA226" s="78"/>
      <c r="AB226" s="78"/>
      <c r="AC226" s="78"/>
      <c r="AD226" s="51"/>
      <c r="AE226" s="51"/>
      <c r="AF226" s="78"/>
      <c r="AG226" s="301"/>
    </row>
    <row r="227" spans="4:33" x14ac:dyDescent="0.25">
      <c r="D227" s="157"/>
      <c r="G227" s="80"/>
      <c r="Q227" s="78"/>
      <c r="R227" s="78"/>
      <c r="S227" s="78"/>
      <c r="T227" s="78"/>
      <c r="U227" s="78"/>
      <c r="V227" s="78"/>
      <c r="W227" s="78"/>
      <c r="X227" s="78"/>
      <c r="Y227" s="78"/>
      <c r="Z227" s="78"/>
      <c r="AA227" s="78"/>
      <c r="AB227" s="78"/>
      <c r="AC227" s="78"/>
      <c r="AD227" s="51"/>
      <c r="AE227" s="51"/>
      <c r="AF227" s="78"/>
      <c r="AG227" s="301"/>
    </row>
    <row r="228" spans="4:33" x14ac:dyDescent="0.25">
      <c r="D228" s="157"/>
      <c r="G228" s="80"/>
      <c r="Q228" s="78"/>
      <c r="R228" s="78"/>
      <c r="S228" s="78"/>
      <c r="T228" s="78"/>
      <c r="U228" s="78"/>
      <c r="V228" s="78"/>
      <c r="W228" s="78"/>
      <c r="X228" s="78"/>
      <c r="Y228" s="78"/>
      <c r="Z228" s="78"/>
      <c r="AA228" s="78"/>
      <c r="AB228" s="78"/>
      <c r="AC228" s="78"/>
      <c r="AD228" s="51"/>
      <c r="AE228" s="51"/>
      <c r="AF228" s="78"/>
      <c r="AG228" s="301"/>
    </row>
    <row r="229" spans="4:33" x14ac:dyDescent="0.25">
      <c r="D229" s="157"/>
      <c r="G229" s="80"/>
      <c r="Q229" s="78"/>
      <c r="R229" s="78"/>
      <c r="S229" s="78"/>
      <c r="T229" s="78"/>
      <c r="U229" s="78"/>
      <c r="V229" s="78"/>
      <c r="W229" s="78"/>
      <c r="X229" s="78"/>
      <c r="Y229" s="78"/>
      <c r="Z229" s="78"/>
      <c r="AA229" s="78"/>
      <c r="AB229" s="78"/>
      <c r="AC229" s="78"/>
      <c r="AD229" s="51"/>
      <c r="AE229" s="51"/>
      <c r="AF229" s="78"/>
      <c r="AG229" s="301"/>
    </row>
    <row r="230" spans="4:33" x14ac:dyDescent="0.25">
      <c r="D230" s="157"/>
      <c r="G230" s="80"/>
      <c r="Q230" s="78"/>
      <c r="R230" s="78"/>
      <c r="S230" s="78"/>
      <c r="T230" s="78"/>
      <c r="U230" s="78"/>
      <c r="V230" s="78"/>
      <c r="W230" s="78"/>
      <c r="X230" s="78"/>
      <c r="Y230" s="78"/>
      <c r="Z230" s="78"/>
      <c r="AA230" s="78"/>
      <c r="AB230" s="78"/>
      <c r="AC230" s="78"/>
      <c r="AD230" s="51"/>
      <c r="AE230" s="51"/>
      <c r="AF230" s="78"/>
      <c r="AG230" s="301"/>
    </row>
    <row r="231" spans="4:33" x14ac:dyDescent="0.25">
      <c r="D231" s="157"/>
      <c r="G231" s="80"/>
      <c r="Q231" s="78"/>
      <c r="R231" s="78"/>
      <c r="S231" s="78"/>
      <c r="T231" s="78"/>
      <c r="U231" s="78"/>
      <c r="V231" s="78"/>
      <c r="W231" s="78"/>
      <c r="X231" s="78"/>
      <c r="Y231" s="78"/>
      <c r="Z231" s="78"/>
      <c r="AA231" s="78"/>
      <c r="AB231" s="78"/>
      <c r="AC231" s="78"/>
      <c r="AD231" s="51"/>
      <c r="AE231" s="51"/>
      <c r="AF231" s="78"/>
      <c r="AG231" s="301"/>
    </row>
    <row r="232" spans="4:33" x14ac:dyDescent="0.25">
      <c r="D232" s="157"/>
      <c r="G232" s="80"/>
      <c r="Q232" s="78"/>
      <c r="R232" s="78"/>
      <c r="S232" s="78"/>
      <c r="T232" s="78"/>
      <c r="U232" s="78"/>
      <c r="V232" s="78"/>
      <c r="W232" s="78"/>
      <c r="X232" s="78"/>
      <c r="Y232" s="78"/>
      <c r="Z232" s="78"/>
      <c r="AA232" s="78"/>
      <c r="AB232" s="78"/>
      <c r="AC232" s="78"/>
      <c r="AD232" s="51"/>
      <c r="AE232" s="51"/>
      <c r="AF232" s="78"/>
      <c r="AG232" s="301"/>
    </row>
    <row r="233" spans="4:33" x14ac:dyDescent="0.25">
      <c r="D233" s="157"/>
      <c r="G233" s="80"/>
      <c r="Q233" s="78"/>
      <c r="R233" s="78"/>
      <c r="S233" s="78"/>
      <c r="T233" s="78"/>
      <c r="U233" s="78"/>
      <c r="V233" s="78"/>
      <c r="W233" s="78"/>
      <c r="X233" s="78"/>
      <c r="Y233" s="78"/>
      <c r="Z233" s="78"/>
      <c r="AA233" s="78"/>
      <c r="AB233" s="78"/>
      <c r="AC233" s="78"/>
      <c r="AD233" s="51"/>
      <c r="AE233" s="51"/>
      <c r="AF233" s="78"/>
      <c r="AG233" s="301"/>
    </row>
    <row r="234" spans="4:33" x14ac:dyDescent="0.25">
      <c r="D234" s="157"/>
      <c r="G234" s="80"/>
      <c r="Q234" s="78"/>
      <c r="R234" s="78"/>
      <c r="S234" s="78"/>
      <c r="T234" s="78"/>
      <c r="U234" s="78"/>
      <c r="V234" s="78"/>
      <c r="W234" s="78"/>
      <c r="X234" s="78"/>
      <c r="Y234" s="78"/>
      <c r="Z234" s="78"/>
      <c r="AA234" s="78"/>
      <c r="AB234" s="78"/>
      <c r="AC234" s="78"/>
      <c r="AD234" s="51"/>
      <c r="AE234" s="51"/>
      <c r="AF234" s="78"/>
      <c r="AG234" s="301"/>
    </row>
    <row r="235" spans="4:33" x14ac:dyDescent="0.25">
      <c r="D235" s="157"/>
      <c r="G235" s="80"/>
      <c r="Q235" s="78"/>
      <c r="R235" s="78"/>
      <c r="S235" s="78"/>
      <c r="T235" s="78"/>
      <c r="U235" s="78"/>
      <c r="V235" s="78"/>
      <c r="W235" s="78"/>
      <c r="X235" s="78"/>
      <c r="Y235" s="78"/>
      <c r="Z235" s="78"/>
      <c r="AA235" s="78"/>
      <c r="AB235" s="78"/>
      <c r="AC235" s="78"/>
      <c r="AD235" s="51"/>
      <c r="AE235" s="51"/>
      <c r="AF235" s="78"/>
      <c r="AG235" s="301"/>
    </row>
    <row r="236" spans="4:33" x14ac:dyDescent="0.25">
      <c r="D236" s="157"/>
      <c r="G236" s="80"/>
      <c r="Q236" s="78"/>
      <c r="R236" s="78"/>
      <c r="S236" s="78"/>
      <c r="T236" s="78"/>
      <c r="U236" s="78"/>
      <c r="V236" s="78"/>
      <c r="W236" s="78"/>
      <c r="X236" s="78"/>
      <c r="Y236" s="78"/>
      <c r="Z236" s="78"/>
      <c r="AA236" s="78"/>
      <c r="AB236" s="78"/>
      <c r="AC236" s="78"/>
      <c r="AD236" s="51"/>
      <c r="AE236" s="51"/>
      <c r="AF236" s="78"/>
      <c r="AG236" s="301"/>
    </row>
    <row r="237" spans="4:33" x14ac:dyDescent="0.25">
      <c r="D237" s="157"/>
      <c r="G237" s="80"/>
      <c r="Q237" s="78"/>
      <c r="R237" s="78"/>
      <c r="S237" s="78"/>
      <c r="T237" s="78"/>
      <c r="U237" s="78"/>
      <c r="V237" s="78"/>
      <c r="W237" s="78"/>
      <c r="X237" s="78"/>
      <c r="Y237" s="78"/>
      <c r="Z237" s="78"/>
      <c r="AA237" s="78"/>
      <c r="AB237" s="78"/>
      <c r="AC237" s="78"/>
      <c r="AD237" s="51"/>
      <c r="AE237" s="51"/>
      <c r="AF237" s="78"/>
      <c r="AG237" s="301"/>
    </row>
    <row r="238" spans="4:33" x14ac:dyDescent="0.25">
      <c r="D238" s="157"/>
      <c r="G238" s="80"/>
      <c r="Q238" s="78"/>
      <c r="R238" s="78"/>
      <c r="S238" s="78"/>
      <c r="T238" s="78"/>
      <c r="U238" s="78"/>
      <c r="V238" s="78"/>
      <c r="W238" s="78"/>
      <c r="X238" s="78"/>
      <c r="Y238" s="78"/>
      <c r="Z238" s="78"/>
      <c r="AA238" s="78"/>
      <c r="AB238" s="78"/>
      <c r="AC238" s="78"/>
      <c r="AD238" s="51"/>
      <c r="AE238" s="51"/>
      <c r="AF238" s="78"/>
      <c r="AG238" s="301"/>
    </row>
    <row r="239" spans="4:33" x14ac:dyDescent="0.25">
      <c r="D239" s="157"/>
      <c r="G239" s="80"/>
      <c r="Q239" s="78"/>
      <c r="R239" s="78"/>
      <c r="S239" s="78"/>
      <c r="T239" s="78"/>
      <c r="U239" s="78"/>
      <c r="V239" s="78"/>
      <c r="W239" s="78"/>
      <c r="X239" s="78"/>
      <c r="Y239" s="78"/>
      <c r="Z239" s="78"/>
      <c r="AA239" s="78"/>
      <c r="AB239" s="78"/>
      <c r="AC239" s="78"/>
      <c r="AD239" s="51"/>
      <c r="AE239" s="51"/>
      <c r="AF239" s="78"/>
      <c r="AG239" s="301"/>
    </row>
    <row r="240" spans="4:33" x14ac:dyDescent="0.25">
      <c r="D240" s="157"/>
      <c r="G240" s="80"/>
      <c r="Q240" s="78"/>
      <c r="R240" s="78"/>
      <c r="S240" s="78"/>
      <c r="T240" s="78"/>
      <c r="U240" s="78"/>
      <c r="V240" s="78"/>
      <c r="W240" s="78"/>
      <c r="X240" s="78"/>
      <c r="Y240" s="78"/>
      <c r="Z240" s="78"/>
      <c r="AA240" s="78"/>
      <c r="AB240" s="78"/>
      <c r="AC240" s="78"/>
      <c r="AD240" s="51"/>
      <c r="AE240" s="51"/>
      <c r="AF240" s="78"/>
      <c r="AG240" s="301"/>
    </row>
    <row r="241" spans="4:33" x14ac:dyDescent="0.25">
      <c r="D241" s="157"/>
      <c r="G241" s="80"/>
      <c r="Q241" s="78"/>
      <c r="R241" s="78"/>
      <c r="S241" s="78"/>
      <c r="T241" s="78"/>
      <c r="U241" s="78"/>
      <c r="V241" s="78"/>
      <c r="W241" s="78"/>
      <c r="X241" s="78"/>
      <c r="Y241" s="78"/>
      <c r="Z241" s="78"/>
      <c r="AA241" s="78"/>
      <c r="AB241" s="78"/>
      <c r="AC241" s="78"/>
      <c r="AD241" s="51"/>
      <c r="AE241" s="51"/>
      <c r="AF241" s="78"/>
      <c r="AG241" s="301"/>
    </row>
    <row r="242" spans="4:33" x14ac:dyDescent="0.25">
      <c r="G242" s="80"/>
      <c r="Q242" s="78"/>
      <c r="R242" s="78"/>
      <c r="S242" s="78"/>
      <c r="T242" s="78"/>
      <c r="U242" s="78"/>
      <c r="V242" s="78"/>
      <c r="W242" s="78"/>
      <c r="X242" s="78"/>
      <c r="Y242" s="78"/>
      <c r="Z242" s="78"/>
      <c r="AA242" s="78"/>
      <c r="AB242" s="78"/>
      <c r="AC242" s="78"/>
      <c r="AD242" s="51"/>
      <c r="AE242" s="51"/>
      <c r="AF242" s="78"/>
      <c r="AG242" s="301"/>
    </row>
    <row r="243" spans="4:33" x14ac:dyDescent="0.25">
      <c r="G243" s="80"/>
      <c r="Q243" s="78"/>
      <c r="R243" s="78"/>
      <c r="S243" s="78"/>
      <c r="T243" s="78"/>
      <c r="U243" s="78"/>
      <c r="V243" s="78"/>
      <c r="W243" s="78"/>
      <c r="X243" s="78"/>
      <c r="Y243" s="78"/>
      <c r="Z243" s="78"/>
      <c r="AA243" s="78"/>
      <c r="AB243" s="78"/>
      <c r="AC243" s="78"/>
      <c r="AD243" s="51"/>
      <c r="AE243" s="51"/>
      <c r="AF243" s="78"/>
      <c r="AG243" s="301"/>
    </row>
    <row r="244" spans="4:33" x14ac:dyDescent="0.25">
      <c r="G244" s="80"/>
      <c r="Q244" s="78"/>
      <c r="R244" s="78"/>
      <c r="S244" s="78"/>
      <c r="T244" s="78"/>
      <c r="U244" s="78"/>
      <c r="V244" s="78"/>
      <c r="W244" s="78"/>
      <c r="X244" s="78"/>
      <c r="Y244" s="78"/>
      <c r="Z244" s="78"/>
      <c r="AA244" s="78"/>
      <c r="AB244" s="78"/>
      <c r="AC244" s="78"/>
      <c r="AD244" s="51"/>
      <c r="AE244" s="51"/>
      <c r="AF244" s="78"/>
      <c r="AG244" s="301"/>
    </row>
    <row r="245" spans="4:33" x14ac:dyDescent="0.25">
      <c r="G245" s="80"/>
      <c r="Q245" s="78"/>
      <c r="R245" s="78"/>
      <c r="S245" s="78"/>
      <c r="T245" s="78"/>
      <c r="U245" s="78"/>
      <c r="V245" s="78"/>
      <c r="W245" s="78"/>
      <c r="X245" s="78"/>
      <c r="Y245" s="78"/>
      <c r="Z245" s="78"/>
      <c r="AA245" s="78"/>
      <c r="AB245" s="78"/>
      <c r="AC245" s="78"/>
      <c r="AD245" s="51"/>
      <c r="AE245" s="51"/>
      <c r="AF245" s="78"/>
      <c r="AG245" s="301"/>
    </row>
    <row r="246" spans="4:33" x14ac:dyDescent="0.25">
      <c r="G246" s="80"/>
      <c r="Q246" s="78"/>
      <c r="R246" s="78"/>
      <c r="S246" s="78"/>
      <c r="T246" s="78"/>
      <c r="U246" s="78"/>
      <c r="V246" s="78"/>
      <c r="W246" s="78"/>
      <c r="X246" s="78"/>
      <c r="Y246" s="78"/>
      <c r="Z246" s="78"/>
      <c r="AA246" s="78"/>
      <c r="AB246" s="78"/>
      <c r="AC246" s="78"/>
      <c r="AD246" s="51"/>
      <c r="AE246" s="51"/>
      <c r="AF246" s="78"/>
      <c r="AG246" s="301"/>
    </row>
    <row r="247" spans="4:33" x14ac:dyDescent="0.25">
      <c r="G247" s="80"/>
      <c r="Q247" s="78"/>
      <c r="R247" s="78"/>
      <c r="S247" s="78"/>
      <c r="T247" s="78"/>
      <c r="U247" s="78"/>
      <c r="V247" s="78"/>
      <c r="W247" s="78"/>
      <c r="X247" s="78"/>
      <c r="Y247" s="78"/>
      <c r="Z247" s="78"/>
      <c r="AA247" s="78"/>
      <c r="AB247" s="78"/>
      <c r="AC247" s="78"/>
      <c r="AD247" s="51"/>
      <c r="AE247" s="51"/>
      <c r="AF247" s="78"/>
      <c r="AG247" s="301"/>
    </row>
    <row r="248" spans="4:33" x14ac:dyDescent="0.25">
      <c r="G248" s="80"/>
      <c r="Q248" s="78"/>
      <c r="R248" s="78"/>
      <c r="S248" s="78"/>
      <c r="T248" s="78"/>
      <c r="U248" s="78"/>
      <c r="V248" s="78"/>
      <c r="W248" s="78"/>
      <c r="X248" s="78"/>
      <c r="Y248" s="78"/>
      <c r="Z248" s="78"/>
      <c r="AA248" s="78"/>
      <c r="AB248" s="78"/>
      <c r="AC248" s="78"/>
      <c r="AD248" s="51"/>
      <c r="AE248" s="51"/>
      <c r="AF248" s="78"/>
      <c r="AG248" s="301"/>
    </row>
    <row r="249" spans="4:33" x14ac:dyDescent="0.25">
      <c r="G249" s="80"/>
      <c r="Q249" s="78"/>
      <c r="R249" s="78"/>
      <c r="S249" s="78"/>
      <c r="T249" s="78"/>
      <c r="U249" s="78"/>
      <c r="V249" s="78"/>
      <c r="W249" s="78"/>
      <c r="X249" s="78"/>
      <c r="Y249" s="78"/>
      <c r="Z249" s="78"/>
      <c r="AA249" s="78"/>
      <c r="AB249" s="78"/>
      <c r="AC249" s="78"/>
      <c r="AD249" s="51"/>
      <c r="AE249" s="51"/>
      <c r="AF249" s="78"/>
      <c r="AG249" s="301"/>
    </row>
    <row r="250" spans="4:33" x14ac:dyDescent="0.25">
      <c r="G250" s="80"/>
      <c r="Q250" s="78"/>
      <c r="R250" s="78"/>
      <c r="S250" s="78"/>
      <c r="T250" s="78"/>
      <c r="U250" s="78"/>
      <c r="V250" s="78"/>
      <c r="W250" s="78"/>
      <c r="X250" s="78"/>
      <c r="Y250" s="78"/>
      <c r="Z250" s="78"/>
      <c r="AA250" s="78"/>
      <c r="AB250" s="78"/>
      <c r="AC250" s="78"/>
      <c r="AD250" s="51"/>
      <c r="AE250" s="51"/>
      <c r="AF250" s="78"/>
      <c r="AG250" s="301"/>
    </row>
    <row r="251" spans="4:33" x14ac:dyDescent="0.25">
      <c r="G251" s="80"/>
      <c r="Q251" s="78"/>
      <c r="R251" s="78"/>
      <c r="S251" s="78"/>
      <c r="T251" s="78"/>
      <c r="U251" s="78"/>
      <c r="V251" s="78"/>
      <c r="W251" s="78"/>
      <c r="X251" s="78"/>
      <c r="Y251" s="78"/>
      <c r="Z251" s="78"/>
      <c r="AA251" s="78"/>
      <c r="AB251" s="78"/>
      <c r="AC251" s="78"/>
      <c r="AD251" s="51"/>
      <c r="AE251" s="51"/>
      <c r="AF251" s="78"/>
      <c r="AG251" s="301"/>
    </row>
    <row r="252" spans="4:33" x14ac:dyDescent="0.25">
      <c r="G252" s="80"/>
      <c r="Q252" s="78"/>
      <c r="R252" s="78"/>
      <c r="S252" s="78"/>
      <c r="T252" s="78"/>
      <c r="U252" s="78"/>
      <c r="V252" s="78"/>
      <c r="W252" s="78"/>
      <c r="X252" s="78"/>
      <c r="Y252" s="78"/>
      <c r="Z252" s="78"/>
      <c r="AA252" s="78"/>
      <c r="AB252" s="78"/>
      <c r="AC252" s="78"/>
      <c r="AD252" s="51"/>
      <c r="AE252" s="51"/>
      <c r="AF252" s="78"/>
      <c r="AG252" s="301"/>
    </row>
    <row r="253" spans="4:33" x14ac:dyDescent="0.25">
      <c r="G253" s="80"/>
      <c r="Q253" s="78"/>
      <c r="R253" s="78"/>
      <c r="S253" s="78"/>
      <c r="T253" s="78"/>
      <c r="U253" s="78"/>
      <c r="V253" s="78"/>
      <c r="W253" s="78"/>
      <c r="X253" s="78"/>
      <c r="Y253" s="78"/>
      <c r="Z253" s="78"/>
      <c r="AA253" s="78"/>
      <c r="AB253" s="78"/>
      <c r="AC253" s="78"/>
      <c r="AD253" s="51"/>
      <c r="AE253" s="51"/>
      <c r="AF253" s="78"/>
      <c r="AG253" s="301"/>
    </row>
    <row r="254" spans="4:33" x14ac:dyDescent="0.25">
      <c r="Q254" s="78"/>
      <c r="R254" s="78"/>
      <c r="S254" s="78"/>
      <c r="T254" s="78"/>
      <c r="U254" s="78"/>
      <c r="V254" s="78"/>
      <c r="W254" s="78"/>
      <c r="X254" s="78"/>
      <c r="Y254" s="78"/>
      <c r="Z254" s="78"/>
      <c r="AA254" s="78"/>
      <c r="AB254" s="78"/>
      <c r="AC254" s="78"/>
      <c r="AD254" s="51"/>
      <c r="AE254" s="51"/>
      <c r="AF254" s="78"/>
      <c r="AG254" s="301"/>
    </row>
    <row r="255" spans="4:33" x14ac:dyDescent="0.25">
      <c r="Q255" s="78"/>
      <c r="R255" s="78"/>
      <c r="S255" s="78"/>
      <c r="T255" s="78"/>
      <c r="U255" s="78"/>
      <c r="V255" s="78"/>
      <c r="W255" s="78"/>
      <c r="X255" s="78"/>
      <c r="Y255" s="78"/>
      <c r="Z255" s="78"/>
      <c r="AA255" s="78"/>
      <c r="AB255" s="78"/>
      <c r="AC255" s="78"/>
      <c r="AD255" s="51"/>
      <c r="AE255" s="51"/>
      <c r="AF255" s="78"/>
      <c r="AG255" s="301"/>
    </row>
    <row r="256" spans="4:33" x14ac:dyDescent="0.25">
      <c r="Q256" s="78"/>
      <c r="R256" s="78"/>
      <c r="S256" s="78"/>
      <c r="T256" s="78"/>
      <c r="U256" s="78"/>
      <c r="V256" s="78"/>
      <c r="W256" s="78"/>
      <c r="X256" s="78"/>
      <c r="Y256" s="78"/>
      <c r="Z256" s="78"/>
      <c r="AA256" s="78"/>
      <c r="AB256" s="78"/>
      <c r="AC256" s="78"/>
      <c r="AD256" s="51"/>
      <c r="AE256" s="51"/>
      <c r="AF256" s="78"/>
      <c r="AG256" s="301"/>
    </row>
    <row r="257" spans="17:33" x14ac:dyDescent="0.25">
      <c r="Q257" s="78"/>
      <c r="R257" s="78"/>
      <c r="S257" s="78"/>
      <c r="T257" s="78"/>
      <c r="U257" s="78"/>
      <c r="V257" s="78"/>
      <c r="W257" s="78"/>
      <c r="X257" s="78"/>
      <c r="Y257" s="78"/>
      <c r="Z257" s="78"/>
      <c r="AA257" s="78"/>
      <c r="AB257" s="78"/>
      <c r="AC257" s="78"/>
      <c r="AD257" s="51"/>
      <c r="AE257" s="51"/>
      <c r="AF257" s="78"/>
      <c r="AG257" s="301"/>
    </row>
    <row r="258" spans="17:33" x14ac:dyDescent="0.25">
      <c r="Q258" s="78"/>
      <c r="R258" s="78"/>
      <c r="S258" s="78"/>
      <c r="T258" s="78"/>
      <c r="U258" s="78"/>
      <c r="V258" s="78"/>
      <c r="W258" s="78"/>
      <c r="X258" s="78"/>
      <c r="Y258" s="78"/>
      <c r="Z258" s="78"/>
      <c r="AA258" s="78"/>
      <c r="AB258" s="78"/>
      <c r="AC258" s="78"/>
      <c r="AD258" s="51"/>
      <c r="AE258" s="51"/>
      <c r="AF258" s="78"/>
      <c r="AG258" s="301"/>
    </row>
    <row r="259" spans="17:33" x14ac:dyDescent="0.25">
      <c r="Q259" s="78"/>
      <c r="R259" s="78"/>
      <c r="S259" s="78"/>
      <c r="T259" s="78"/>
      <c r="U259" s="78"/>
      <c r="V259" s="78"/>
      <c r="W259" s="78"/>
      <c r="X259" s="78"/>
      <c r="Y259" s="78"/>
      <c r="Z259" s="78"/>
      <c r="AA259" s="78"/>
      <c r="AB259" s="78"/>
      <c r="AC259" s="78"/>
      <c r="AD259" s="51"/>
      <c r="AE259" s="51"/>
      <c r="AF259" s="78"/>
      <c r="AG259" s="301"/>
    </row>
    <row r="260" spans="17:33" x14ac:dyDescent="0.25">
      <c r="Q260" s="78"/>
      <c r="R260" s="78"/>
      <c r="S260" s="78"/>
      <c r="T260" s="78"/>
      <c r="U260" s="78"/>
      <c r="V260" s="78"/>
      <c r="W260" s="78"/>
      <c r="X260" s="78"/>
      <c r="Y260" s="78"/>
      <c r="Z260" s="78"/>
      <c r="AA260" s="78"/>
      <c r="AB260" s="78"/>
      <c r="AC260" s="78"/>
      <c r="AD260" s="51"/>
      <c r="AE260" s="51"/>
      <c r="AF260" s="78"/>
      <c r="AG260" s="301"/>
    </row>
    <row r="261" spans="17:33" x14ac:dyDescent="0.25">
      <c r="Q261" s="78"/>
      <c r="R261" s="78"/>
      <c r="S261" s="78"/>
      <c r="T261" s="78"/>
      <c r="U261" s="78"/>
      <c r="V261" s="78"/>
      <c r="W261" s="78"/>
      <c r="X261" s="78"/>
      <c r="Y261" s="78"/>
      <c r="Z261" s="78"/>
      <c r="AA261" s="78"/>
      <c r="AB261" s="78"/>
      <c r="AC261" s="78"/>
      <c r="AD261" s="51"/>
      <c r="AE261" s="51"/>
      <c r="AF261" s="78"/>
      <c r="AG261" s="301"/>
    </row>
    <row r="262" spans="17:33" x14ac:dyDescent="0.25">
      <c r="Q262" s="78"/>
      <c r="R262" s="78"/>
      <c r="S262" s="78"/>
      <c r="T262" s="78"/>
      <c r="U262" s="78"/>
      <c r="V262" s="78"/>
      <c r="W262" s="78"/>
      <c r="X262" s="78"/>
      <c r="Y262" s="78"/>
      <c r="Z262" s="78"/>
      <c r="AA262" s="78"/>
      <c r="AB262" s="78"/>
      <c r="AC262" s="78"/>
      <c r="AD262" s="51"/>
      <c r="AE262" s="51"/>
      <c r="AF262" s="78"/>
      <c r="AG262" s="301"/>
    </row>
    <row r="263" spans="17:33" x14ac:dyDescent="0.25">
      <c r="Q263" s="78"/>
      <c r="R263" s="78"/>
      <c r="S263" s="78"/>
      <c r="T263" s="78"/>
      <c r="U263" s="78"/>
      <c r="V263" s="78"/>
      <c r="W263" s="78"/>
      <c r="X263" s="78"/>
      <c r="Y263" s="78"/>
      <c r="Z263" s="78"/>
      <c r="AA263" s="78"/>
      <c r="AB263" s="78"/>
      <c r="AC263" s="78"/>
      <c r="AD263" s="51"/>
      <c r="AE263" s="51"/>
      <c r="AF263" s="78"/>
      <c r="AG263" s="301"/>
    </row>
    <row r="264" spans="17:33" x14ac:dyDescent="0.25">
      <c r="Q264" s="78"/>
      <c r="R264" s="78"/>
      <c r="S264" s="78"/>
      <c r="T264" s="78"/>
      <c r="U264" s="78"/>
      <c r="V264" s="78"/>
      <c r="W264" s="78"/>
      <c r="X264" s="78"/>
      <c r="Y264" s="78"/>
      <c r="Z264" s="78"/>
      <c r="AA264" s="78"/>
      <c r="AB264" s="78"/>
      <c r="AC264" s="78"/>
      <c r="AD264" s="51"/>
      <c r="AE264" s="51"/>
      <c r="AF264" s="78"/>
      <c r="AG264" s="301"/>
    </row>
    <row r="265" spans="17:33" x14ac:dyDescent="0.25">
      <c r="Q265" s="78"/>
      <c r="R265" s="78"/>
      <c r="S265" s="78"/>
      <c r="T265" s="78"/>
      <c r="U265" s="78"/>
      <c r="V265" s="78"/>
      <c r="W265" s="78"/>
      <c r="X265" s="78"/>
      <c r="Y265" s="78"/>
      <c r="Z265" s="78"/>
      <c r="AA265" s="78"/>
      <c r="AB265" s="78"/>
      <c r="AC265" s="78"/>
      <c r="AD265" s="51"/>
      <c r="AE265" s="51"/>
      <c r="AF265" s="78"/>
      <c r="AG265" s="301"/>
    </row>
    <row r="266" spans="17:33" x14ac:dyDescent="0.25">
      <c r="Q266" s="78"/>
      <c r="R266" s="78"/>
      <c r="S266" s="78"/>
      <c r="T266" s="78"/>
      <c r="U266" s="78"/>
      <c r="V266" s="78"/>
      <c r="W266" s="78"/>
      <c r="X266" s="78"/>
      <c r="Y266" s="78"/>
      <c r="Z266" s="78"/>
      <c r="AA266" s="78"/>
      <c r="AB266" s="78"/>
      <c r="AC266" s="78"/>
      <c r="AD266" s="51"/>
      <c r="AE266" s="51"/>
      <c r="AF266" s="78"/>
      <c r="AG266" s="301"/>
    </row>
    <row r="267" spans="17:33" x14ac:dyDescent="0.25">
      <c r="Q267" s="78"/>
      <c r="R267" s="78"/>
      <c r="S267" s="78"/>
      <c r="T267" s="78"/>
      <c r="U267" s="78"/>
      <c r="V267" s="78"/>
      <c r="W267" s="78"/>
      <c r="X267" s="78"/>
      <c r="Y267" s="78"/>
      <c r="Z267" s="78"/>
      <c r="AA267" s="78"/>
      <c r="AB267" s="78"/>
      <c r="AC267" s="78"/>
      <c r="AD267" s="51"/>
      <c r="AE267" s="51"/>
      <c r="AF267" s="78"/>
      <c r="AG267" s="301"/>
    </row>
    <row r="268" spans="17:33" x14ac:dyDescent="0.25">
      <c r="Q268" s="78"/>
      <c r="R268" s="78"/>
      <c r="S268" s="78"/>
      <c r="T268" s="78"/>
      <c r="U268" s="78"/>
      <c r="V268" s="78"/>
      <c r="W268" s="78"/>
      <c r="X268" s="78"/>
      <c r="Y268" s="78"/>
      <c r="Z268" s="78"/>
      <c r="AA268" s="78"/>
      <c r="AB268" s="78"/>
      <c r="AC268" s="78"/>
      <c r="AD268" s="51"/>
      <c r="AE268" s="51"/>
      <c r="AF268" s="78"/>
      <c r="AG268" s="301"/>
    </row>
    <row r="269" spans="17:33" x14ac:dyDescent="0.25">
      <c r="Q269" s="78"/>
      <c r="R269" s="78"/>
      <c r="S269" s="78"/>
      <c r="T269" s="78"/>
      <c r="U269" s="78"/>
      <c r="V269" s="78"/>
      <c r="W269" s="78"/>
      <c r="X269" s="78"/>
      <c r="Y269" s="78"/>
      <c r="Z269" s="78"/>
      <c r="AA269" s="78"/>
      <c r="AB269" s="78"/>
      <c r="AC269" s="78"/>
      <c r="AD269" s="51"/>
      <c r="AE269" s="51"/>
      <c r="AF269" s="78"/>
      <c r="AG269" s="301"/>
    </row>
    <row r="270" spans="17:33" x14ac:dyDescent="0.25">
      <c r="Q270" s="78"/>
      <c r="R270" s="78"/>
      <c r="S270" s="78"/>
      <c r="T270" s="78"/>
      <c r="U270" s="78"/>
      <c r="V270" s="78"/>
      <c r="W270" s="78"/>
      <c r="X270" s="78"/>
      <c r="Y270" s="78"/>
      <c r="Z270" s="78"/>
      <c r="AA270" s="78"/>
      <c r="AB270" s="78"/>
      <c r="AC270" s="78"/>
      <c r="AD270" s="51"/>
      <c r="AE270" s="51"/>
      <c r="AF270" s="78"/>
      <c r="AG270" s="301"/>
    </row>
    <row r="271" spans="17:33" x14ac:dyDescent="0.25">
      <c r="Q271" s="78"/>
      <c r="R271" s="78"/>
      <c r="S271" s="78"/>
      <c r="T271" s="78"/>
      <c r="U271" s="78"/>
      <c r="V271" s="78"/>
      <c r="W271" s="78"/>
      <c r="X271" s="78"/>
      <c r="Y271" s="78"/>
      <c r="Z271" s="78"/>
      <c r="AA271" s="78"/>
      <c r="AB271" s="78"/>
      <c r="AC271" s="78"/>
      <c r="AD271" s="51"/>
      <c r="AE271" s="51"/>
      <c r="AF271" s="78"/>
      <c r="AG271" s="301"/>
    </row>
    <row r="272" spans="17:33" x14ac:dyDescent="0.25">
      <c r="Q272" s="78"/>
      <c r="R272" s="78"/>
      <c r="S272" s="78"/>
      <c r="T272" s="78"/>
      <c r="U272" s="78"/>
      <c r="V272" s="78"/>
      <c r="W272" s="78"/>
      <c r="X272" s="78"/>
      <c r="Y272" s="78"/>
      <c r="Z272" s="78"/>
      <c r="AA272" s="78"/>
      <c r="AB272" s="78"/>
      <c r="AC272" s="78"/>
      <c r="AD272" s="51"/>
      <c r="AE272" s="51"/>
      <c r="AF272" s="78"/>
      <c r="AG272" s="301"/>
    </row>
    <row r="273" spans="17:33" x14ac:dyDescent="0.25">
      <c r="Q273" s="78"/>
      <c r="R273" s="78"/>
      <c r="S273" s="78"/>
      <c r="T273" s="78"/>
      <c r="U273" s="78"/>
      <c r="V273" s="78"/>
      <c r="W273" s="78"/>
      <c r="X273" s="78"/>
      <c r="Y273" s="78"/>
      <c r="Z273" s="78"/>
      <c r="AA273" s="78"/>
      <c r="AB273" s="78"/>
      <c r="AC273" s="78"/>
      <c r="AD273" s="51"/>
      <c r="AE273" s="51"/>
      <c r="AF273" s="78"/>
      <c r="AG273" s="301"/>
    </row>
    <row r="274" spans="17:33" x14ac:dyDescent="0.25">
      <c r="Q274" s="78"/>
      <c r="R274" s="78"/>
      <c r="S274" s="78"/>
      <c r="T274" s="78"/>
      <c r="U274" s="78"/>
      <c r="V274" s="78"/>
      <c r="W274" s="78"/>
      <c r="X274" s="78"/>
      <c r="Y274" s="78"/>
      <c r="Z274" s="78"/>
      <c r="AA274" s="78"/>
      <c r="AB274" s="78"/>
      <c r="AC274" s="78"/>
      <c r="AD274" s="51"/>
      <c r="AE274" s="51"/>
      <c r="AF274" s="78"/>
      <c r="AG274" s="301"/>
    </row>
    <row r="275" spans="17:33" x14ac:dyDescent="0.25">
      <c r="Q275" s="78"/>
      <c r="R275" s="78"/>
      <c r="S275" s="78"/>
      <c r="T275" s="78"/>
      <c r="U275" s="78"/>
      <c r="V275" s="78"/>
      <c r="W275" s="78"/>
      <c r="X275" s="78"/>
      <c r="Y275" s="78"/>
      <c r="Z275" s="78"/>
      <c r="AA275" s="78"/>
      <c r="AB275" s="78"/>
      <c r="AC275" s="78"/>
      <c r="AD275" s="51"/>
      <c r="AE275" s="51"/>
      <c r="AF275" s="78"/>
      <c r="AG275" s="301"/>
    </row>
    <row r="276" spans="17:33" x14ac:dyDescent="0.25">
      <c r="Q276" s="78"/>
      <c r="R276" s="78"/>
      <c r="S276" s="78"/>
      <c r="T276" s="78"/>
      <c r="U276" s="78"/>
      <c r="V276" s="78"/>
      <c r="W276" s="78"/>
      <c r="X276" s="78"/>
      <c r="Y276" s="78"/>
      <c r="Z276" s="78"/>
      <c r="AA276" s="78"/>
      <c r="AB276" s="78"/>
      <c r="AC276" s="78"/>
      <c r="AD276" s="51"/>
      <c r="AE276" s="51"/>
      <c r="AF276" s="78"/>
      <c r="AG276" s="301"/>
    </row>
    <row r="277" spans="17:33" x14ac:dyDescent="0.25">
      <c r="Q277" s="78"/>
      <c r="R277" s="78"/>
      <c r="S277" s="78"/>
      <c r="T277" s="78"/>
      <c r="U277" s="78"/>
      <c r="V277" s="78"/>
      <c r="W277" s="78"/>
      <c r="X277" s="78"/>
      <c r="Y277" s="78"/>
      <c r="Z277" s="78"/>
      <c r="AA277" s="78"/>
      <c r="AB277" s="78"/>
      <c r="AC277" s="78"/>
      <c r="AD277" s="51"/>
      <c r="AE277" s="51"/>
      <c r="AF277" s="78"/>
      <c r="AG277" s="301"/>
    </row>
    <row r="278" spans="17:33" x14ac:dyDescent="0.25">
      <c r="Q278" s="78"/>
      <c r="R278" s="78"/>
      <c r="S278" s="78"/>
      <c r="T278" s="78"/>
      <c r="U278" s="78"/>
      <c r="V278" s="78"/>
      <c r="W278" s="78"/>
      <c r="X278" s="78"/>
      <c r="Y278" s="78"/>
      <c r="Z278" s="78"/>
      <c r="AA278" s="78"/>
      <c r="AB278" s="78"/>
      <c r="AC278" s="78"/>
      <c r="AD278" s="51"/>
      <c r="AE278" s="51"/>
      <c r="AF278" s="78"/>
      <c r="AG278" s="301"/>
    </row>
    <row r="279" spans="17:33" x14ac:dyDescent="0.25">
      <c r="Q279" s="78"/>
      <c r="R279" s="78"/>
      <c r="S279" s="78"/>
      <c r="T279" s="78"/>
      <c r="U279" s="78"/>
      <c r="V279" s="78"/>
      <c r="W279" s="78"/>
      <c r="X279" s="78"/>
      <c r="Y279" s="78"/>
      <c r="Z279" s="78"/>
      <c r="AA279" s="78"/>
      <c r="AB279" s="78"/>
      <c r="AC279" s="78"/>
      <c r="AD279" s="51"/>
      <c r="AE279" s="51"/>
      <c r="AF279" s="78"/>
      <c r="AG279" s="301"/>
    </row>
    <row r="280" spans="17:33" x14ac:dyDescent="0.25">
      <c r="Q280" s="78"/>
      <c r="R280" s="78"/>
      <c r="S280" s="78"/>
      <c r="T280" s="78"/>
      <c r="U280" s="78"/>
      <c r="V280" s="78"/>
      <c r="W280" s="78"/>
      <c r="X280" s="78"/>
      <c r="Y280" s="78"/>
      <c r="Z280" s="78"/>
      <c r="AA280" s="78"/>
      <c r="AB280" s="78"/>
      <c r="AC280" s="78"/>
      <c r="AD280" s="51"/>
      <c r="AE280" s="51"/>
      <c r="AF280" s="78"/>
      <c r="AG280" s="301"/>
    </row>
    <row r="281" spans="17:33" x14ac:dyDescent="0.25">
      <c r="Q281" s="78"/>
      <c r="R281" s="78"/>
      <c r="S281" s="78"/>
      <c r="T281" s="78"/>
      <c r="U281" s="78"/>
      <c r="V281" s="78"/>
      <c r="W281" s="78"/>
      <c r="X281" s="78"/>
      <c r="Y281" s="78"/>
      <c r="Z281" s="78"/>
      <c r="AA281" s="78"/>
      <c r="AB281" s="78"/>
      <c r="AC281" s="78"/>
      <c r="AD281" s="51"/>
      <c r="AE281" s="51"/>
      <c r="AF281" s="78"/>
      <c r="AG281" s="301"/>
    </row>
    <row r="282" spans="17:33" x14ac:dyDescent="0.25">
      <c r="Q282" s="78"/>
      <c r="R282" s="78"/>
      <c r="S282" s="78"/>
      <c r="T282" s="78"/>
      <c r="U282" s="78"/>
      <c r="V282" s="78"/>
      <c r="W282" s="78"/>
      <c r="X282" s="78"/>
      <c r="Y282" s="78"/>
      <c r="Z282" s="78"/>
      <c r="AA282" s="78"/>
      <c r="AB282" s="78"/>
      <c r="AC282" s="78"/>
      <c r="AD282" s="51"/>
      <c r="AE282" s="51"/>
      <c r="AF282" s="78"/>
      <c r="AG282" s="301"/>
    </row>
    <row r="283" spans="17:33" x14ac:dyDescent="0.25">
      <c r="Q283" s="78"/>
      <c r="R283" s="78"/>
      <c r="S283" s="78"/>
      <c r="T283" s="78"/>
      <c r="U283" s="78"/>
      <c r="V283" s="78"/>
      <c r="W283" s="78"/>
      <c r="X283" s="78"/>
      <c r="Y283" s="78"/>
      <c r="Z283" s="78"/>
      <c r="AA283" s="78"/>
      <c r="AB283" s="78"/>
      <c r="AC283" s="78"/>
      <c r="AD283" s="51"/>
      <c r="AE283" s="51"/>
      <c r="AF283" s="78"/>
      <c r="AG283" s="301"/>
    </row>
    <row r="284" spans="17:33" x14ac:dyDescent="0.25">
      <c r="Q284" s="78"/>
      <c r="R284" s="78"/>
      <c r="S284" s="78"/>
      <c r="T284" s="78"/>
      <c r="U284" s="78"/>
      <c r="V284" s="78"/>
      <c r="W284" s="78"/>
      <c r="X284" s="78"/>
      <c r="Y284" s="78"/>
      <c r="Z284" s="78"/>
      <c r="AA284" s="78"/>
      <c r="AB284" s="78"/>
      <c r="AC284" s="78"/>
      <c r="AD284" s="51"/>
      <c r="AE284" s="51"/>
      <c r="AF284" s="78"/>
      <c r="AG284" s="301"/>
    </row>
    <row r="285" spans="17:33" x14ac:dyDescent="0.25">
      <c r="Q285" s="78"/>
      <c r="R285" s="78"/>
      <c r="S285" s="78"/>
      <c r="T285" s="78"/>
      <c r="U285" s="78"/>
      <c r="V285" s="78"/>
      <c r="W285" s="78"/>
      <c r="X285" s="78"/>
      <c r="Y285" s="78"/>
      <c r="Z285" s="78"/>
      <c r="AA285" s="78"/>
      <c r="AB285" s="78"/>
      <c r="AC285" s="78"/>
      <c r="AD285" s="51"/>
      <c r="AE285" s="51"/>
      <c r="AF285" s="78"/>
      <c r="AG285" s="301"/>
    </row>
    <row r="286" spans="17:33" x14ac:dyDescent="0.25">
      <c r="Q286" s="78"/>
      <c r="R286" s="78"/>
      <c r="S286" s="78"/>
      <c r="T286" s="78"/>
      <c r="U286" s="78"/>
      <c r="V286" s="78"/>
      <c r="W286" s="78"/>
      <c r="X286" s="78"/>
      <c r="Y286" s="78"/>
      <c r="Z286" s="78"/>
      <c r="AA286" s="78"/>
      <c r="AB286" s="78"/>
      <c r="AC286" s="78"/>
      <c r="AD286" s="51"/>
      <c r="AE286" s="51"/>
      <c r="AF286" s="78"/>
      <c r="AG286" s="301"/>
    </row>
    <row r="287" spans="17:33" x14ac:dyDescent="0.25">
      <c r="Q287" s="78"/>
      <c r="R287" s="78"/>
      <c r="S287" s="78"/>
      <c r="T287" s="78"/>
      <c r="U287" s="78"/>
      <c r="V287" s="78"/>
      <c r="W287" s="78"/>
      <c r="X287" s="78"/>
      <c r="Y287" s="78"/>
      <c r="Z287" s="78"/>
      <c r="AA287" s="78"/>
      <c r="AB287" s="78"/>
      <c r="AC287" s="78"/>
      <c r="AD287" s="51"/>
      <c r="AE287" s="51"/>
      <c r="AF287" s="78"/>
      <c r="AG287" s="301"/>
    </row>
    <row r="288" spans="17:33" x14ac:dyDescent="0.25">
      <c r="Q288" s="78"/>
      <c r="R288" s="78"/>
      <c r="S288" s="78"/>
      <c r="T288" s="78"/>
      <c r="U288" s="78"/>
      <c r="V288" s="78"/>
      <c r="W288" s="78"/>
      <c r="X288" s="78"/>
      <c r="Y288" s="78"/>
      <c r="Z288" s="78"/>
      <c r="AA288" s="78"/>
      <c r="AB288" s="78"/>
      <c r="AC288" s="78"/>
      <c r="AD288" s="51"/>
      <c r="AE288" s="51"/>
      <c r="AF288" s="78"/>
      <c r="AG288" s="301"/>
    </row>
    <row r="289" spans="17:33" x14ac:dyDescent="0.25">
      <c r="Q289" s="78"/>
      <c r="R289" s="78"/>
      <c r="S289" s="78"/>
      <c r="T289" s="78"/>
      <c r="U289" s="78"/>
      <c r="V289" s="78"/>
      <c r="W289" s="78"/>
      <c r="X289" s="78"/>
      <c r="Y289" s="78"/>
      <c r="Z289" s="78"/>
      <c r="AA289" s="78"/>
      <c r="AB289" s="78"/>
      <c r="AC289" s="78"/>
      <c r="AD289" s="51"/>
      <c r="AE289" s="51"/>
      <c r="AF289" s="78"/>
      <c r="AG289" s="301"/>
    </row>
    <row r="290" spans="17:33" x14ac:dyDescent="0.25">
      <c r="Q290" s="78"/>
      <c r="R290" s="78"/>
      <c r="S290" s="78"/>
      <c r="T290" s="78"/>
      <c r="U290" s="78"/>
      <c r="V290" s="78"/>
      <c r="W290" s="78"/>
      <c r="X290" s="78"/>
      <c r="Y290" s="78"/>
      <c r="Z290" s="78"/>
      <c r="AA290" s="78"/>
      <c r="AB290" s="78"/>
      <c r="AC290" s="78"/>
      <c r="AD290" s="51"/>
      <c r="AE290" s="51"/>
      <c r="AF290" s="78"/>
      <c r="AG290" s="301"/>
    </row>
    <row r="291" spans="17:33" x14ac:dyDescent="0.25">
      <c r="Q291" s="78"/>
      <c r="R291" s="78"/>
      <c r="S291" s="78"/>
      <c r="T291" s="78"/>
      <c r="U291" s="78"/>
      <c r="V291" s="78"/>
      <c r="W291" s="78"/>
      <c r="X291" s="78"/>
      <c r="Y291" s="78"/>
      <c r="Z291" s="78"/>
      <c r="AA291" s="78"/>
      <c r="AB291" s="78"/>
      <c r="AC291" s="78"/>
      <c r="AD291" s="51"/>
      <c r="AE291" s="51"/>
      <c r="AF291" s="78"/>
      <c r="AG291" s="301"/>
    </row>
    <row r="292" spans="17:33" x14ac:dyDescent="0.25">
      <c r="Q292" s="78"/>
      <c r="R292" s="78"/>
      <c r="S292" s="78"/>
      <c r="T292" s="78"/>
      <c r="U292" s="78"/>
      <c r="V292" s="78"/>
      <c r="W292" s="78"/>
      <c r="X292" s="78"/>
      <c r="Y292" s="78"/>
      <c r="Z292" s="78"/>
      <c r="AA292" s="78"/>
      <c r="AB292" s="78"/>
      <c r="AC292" s="78"/>
      <c r="AD292" s="51"/>
      <c r="AE292" s="51"/>
      <c r="AF292" s="78"/>
      <c r="AG292" s="301"/>
    </row>
    <row r="293" spans="17:33" x14ac:dyDescent="0.25">
      <c r="Q293" s="78"/>
      <c r="R293" s="78"/>
      <c r="S293" s="78"/>
      <c r="T293" s="78"/>
      <c r="U293" s="78"/>
      <c r="V293" s="78"/>
      <c r="W293" s="78"/>
      <c r="X293" s="78"/>
      <c r="Y293" s="78"/>
      <c r="Z293" s="78"/>
      <c r="AA293" s="78"/>
      <c r="AB293" s="78"/>
      <c r="AC293" s="78"/>
      <c r="AD293" s="51"/>
      <c r="AE293" s="51"/>
      <c r="AF293" s="78"/>
      <c r="AG293" s="301"/>
    </row>
    <row r="294" spans="17:33" x14ac:dyDescent="0.25">
      <c r="Q294" s="78"/>
      <c r="R294" s="78"/>
      <c r="S294" s="78"/>
      <c r="T294" s="78"/>
      <c r="U294" s="78"/>
      <c r="V294" s="78"/>
      <c r="W294" s="78"/>
      <c r="X294" s="78"/>
      <c r="Y294" s="78"/>
      <c r="Z294" s="78"/>
      <c r="AA294" s="78"/>
      <c r="AB294" s="78"/>
      <c r="AC294" s="78"/>
      <c r="AD294" s="51"/>
      <c r="AE294" s="51"/>
      <c r="AF294" s="78"/>
      <c r="AG294" s="301"/>
    </row>
    <row r="295" spans="17:33" x14ac:dyDescent="0.25">
      <c r="Q295" s="78"/>
      <c r="R295" s="78"/>
      <c r="S295" s="78"/>
      <c r="T295" s="78"/>
      <c r="U295" s="78"/>
      <c r="V295" s="78"/>
      <c r="W295" s="78"/>
      <c r="X295" s="78"/>
      <c r="Y295" s="78"/>
      <c r="Z295" s="78"/>
      <c r="AA295" s="78"/>
      <c r="AB295" s="78"/>
      <c r="AC295" s="78"/>
      <c r="AD295" s="51"/>
      <c r="AE295" s="51"/>
      <c r="AF295" s="78"/>
      <c r="AG295" s="301"/>
    </row>
    <row r="296" spans="17:33" x14ac:dyDescent="0.25">
      <c r="Q296" s="78"/>
      <c r="R296" s="78"/>
      <c r="S296" s="78"/>
      <c r="T296" s="78"/>
      <c r="U296" s="78"/>
      <c r="V296" s="78"/>
      <c r="W296" s="78"/>
      <c r="X296" s="78"/>
      <c r="Y296" s="78"/>
      <c r="Z296" s="78"/>
      <c r="AA296" s="78"/>
      <c r="AB296" s="78"/>
      <c r="AC296" s="78"/>
      <c r="AD296" s="51"/>
      <c r="AE296" s="51"/>
      <c r="AF296" s="78"/>
      <c r="AG296" s="301"/>
    </row>
    <row r="297" spans="17:33" x14ac:dyDescent="0.25">
      <c r="Q297" s="78"/>
      <c r="R297" s="78"/>
      <c r="S297" s="78"/>
      <c r="T297" s="78"/>
      <c r="U297" s="78"/>
      <c r="V297" s="78"/>
      <c r="W297" s="78"/>
      <c r="X297" s="78"/>
      <c r="Y297" s="78"/>
      <c r="Z297" s="78"/>
      <c r="AA297" s="78"/>
      <c r="AB297" s="78"/>
      <c r="AC297" s="78"/>
      <c r="AD297" s="51"/>
      <c r="AE297" s="51"/>
      <c r="AF297" s="78"/>
      <c r="AG297" s="301"/>
    </row>
    <row r="298" spans="17:33" x14ac:dyDescent="0.25">
      <c r="Q298" s="78"/>
      <c r="R298" s="78"/>
      <c r="S298" s="78"/>
      <c r="T298" s="78"/>
      <c r="U298" s="78"/>
      <c r="V298" s="78"/>
      <c r="W298" s="78"/>
      <c r="X298" s="78"/>
      <c r="Y298" s="78"/>
      <c r="Z298" s="78"/>
      <c r="AA298" s="78"/>
      <c r="AB298" s="78"/>
      <c r="AC298" s="78"/>
      <c r="AD298" s="51"/>
      <c r="AE298" s="51"/>
      <c r="AF298" s="78"/>
      <c r="AG298" s="301"/>
    </row>
    <row r="299" spans="17:33" x14ac:dyDescent="0.25">
      <c r="Q299" s="78"/>
      <c r="R299" s="78"/>
      <c r="S299" s="78"/>
      <c r="T299" s="78"/>
      <c r="U299" s="78"/>
      <c r="V299" s="78"/>
      <c r="W299" s="78"/>
      <c r="X299" s="78"/>
      <c r="Y299" s="78"/>
      <c r="Z299" s="78"/>
      <c r="AA299" s="78"/>
      <c r="AB299" s="78"/>
      <c r="AC299" s="78"/>
      <c r="AD299" s="51"/>
      <c r="AE299" s="51"/>
      <c r="AF299" s="78"/>
      <c r="AG299" s="301"/>
    </row>
    <row r="300" spans="17:33" x14ac:dyDescent="0.25">
      <c r="Q300" s="78"/>
      <c r="R300" s="78"/>
      <c r="S300" s="78"/>
      <c r="T300" s="78"/>
      <c r="U300" s="78"/>
      <c r="V300" s="78"/>
      <c r="W300" s="78"/>
      <c r="X300" s="78"/>
      <c r="Y300" s="78"/>
      <c r="Z300" s="78"/>
      <c r="AA300" s="78"/>
      <c r="AB300" s="78"/>
      <c r="AC300" s="78"/>
      <c r="AD300" s="51"/>
      <c r="AE300" s="51"/>
      <c r="AF300" s="78"/>
      <c r="AG300" s="301"/>
    </row>
    <row r="301" spans="17:33" x14ac:dyDescent="0.25">
      <c r="Q301" s="78"/>
      <c r="R301" s="78"/>
      <c r="S301" s="78"/>
      <c r="T301" s="78"/>
      <c r="U301" s="78"/>
      <c r="V301" s="78"/>
      <c r="W301" s="78"/>
      <c r="X301" s="78"/>
      <c r="Y301" s="78"/>
      <c r="Z301" s="78"/>
      <c r="AA301" s="78"/>
      <c r="AB301" s="78"/>
      <c r="AC301" s="78"/>
      <c r="AD301" s="51"/>
      <c r="AE301" s="51"/>
      <c r="AF301" s="78"/>
      <c r="AG301" s="301"/>
    </row>
    <row r="302" spans="17:33" x14ac:dyDescent="0.25">
      <c r="Q302" s="78"/>
      <c r="R302" s="78"/>
      <c r="S302" s="78"/>
      <c r="T302" s="78"/>
      <c r="U302" s="78"/>
      <c r="V302" s="78"/>
      <c r="W302" s="78"/>
      <c r="X302" s="78"/>
      <c r="Y302" s="78"/>
      <c r="Z302" s="78"/>
      <c r="AA302" s="78"/>
      <c r="AB302" s="78"/>
      <c r="AC302" s="78"/>
      <c r="AD302" s="51"/>
      <c r="AE302" s="51"/>
      <c r="AF302" s="78"/>
      <c r="AG302" s="301"/>
    </row>
    <row r="303" spans="17:33" x14ac:dyDescent="0.25">
      <c r="Q303" s="78"/>
      <c r="R303" s="78"/>
      <c r="S303" s="78"/>
      <c r="T303" s="78"/>
      <c r="U303" s="78"/>
      <c r="V303" s="78"/>
      <c r="W303" s="78"/>
      <c r="X303" s="78"/>
      <c r="Y303" s="78"/>
      <c r="Z303" s="78"/>
      <c r="AA303" s="78"/>
      <c r="AB303" s="78"/>
      <c r="AC303" s="78"/>
      <c r="AD303" s="51"/>
      <c r="AE303" s="51"/>
      <c r="AF303" s="78"/>
      <c r="AG303" s="301"/>
    </row>
    <row r="304" spans="17:33" x14ac:dyDescent="0.25">
      <c r="Q304" s="78"/>
      <c r="R304" s="78"/>
      <c r="S304" s="78"/>
      <c r="T304" s="78"/>
      <c r="U304" s="78"/>
      <c r="V304" s="78"/>
      <c r="W304" s="78"/>
      <c r="X304" s="78"/>
      <c r="Y304" s="78"/>
      <c r="Z304" s="78"/>
      <c r="AA304" s="78"/>
      <c r="AB304" s="78"/>
      <c r="AC304" s="78"/>
      <c r="AD304" s="51"/>
      <c r="AE304" s="51"/>
      <c r="AF304" s="78"/>
      <c r="AG304" s="301"/>
    </row>
    <row r="305" spans="17:33" x14ac:dyDescent="0.25">
      <c r="Q305" s="78"/>
      <c r="R305" s="78"/>
      <c r="S305" s="78"/>
      <c r="T305" s="78"/>
      <c r="U305" s="78"/>
      <c r="V305" s="78"/>
      <c r="W305" s="78"/>
      <c r="X305" s="78"/>
      <c r="Y305" s="78"/>
      <c r="Z305" s="78"/>
      <c r="AA305" s="78"/>
      <c r="AB305" s="78"/>
      <c r="AC305" s="78"/>
      <c r="AD305" s="51"/>
      <c r="AE305" s="51"/>
      <c r="AF305" s="78"/>
      <c r="AG305" s="301"/>
    </row>
    <row r="306" spans="17:33" x14ac:dyDescent="0.25">
      <c r="Q306" s="78"/>
      <c r="R306" s="78"/>
      <c r="S306" s="78"/>
      <c r="T306" s="78"/>
      <c r="U306" s="78"/>
      <c r="V306" s="78"/>
      <c r="W306" s="78"/>
      <c r="X306" s="78"/>
      <c r="Y306" s="78"/>
      <c r="Z306" s="78"/>
      <c r="AA306" s="78"/>
      <c r="AB306" s="78"/>
      <c r="AC306" s="78"/>
      <c r="AD306" s="51"/>
      <c r="AE306" s="51"/>
      <c r="AF306" s="78"/>
      <c r="AG306" s="301"/>
    </row>
    <row r="307" spans="17:33" x14ac:dyDescent="0.25">
      <c r="Q307" s="78"/>
      <c r="R307" s="78"/>
      <c r="S307" s="78"/>
      <c r="T307" s="78"/>
      <c r="U307" s="78"/>
      <c r="V307" s="78"/>
      <c r="W307" s="78"/>
      <c r="X307" s="78"/>
      <c r="Y307" s="78"/>
      <c r="Z307" s="78"/>
      <c r="AA307" s="78"/>
      <c r="AB307" s="78"/>
      <c r="AC307" s="78"/>
      <c r="AD307" s="51"/>
      <c r="AE307" s="51"/>
      <c r="AF307" s="78"/>
      <c r="AG307" s="301"/>
    </row>
    <row r="308" spans="17:33" x14ac:dyDescent="0.25">
      <c r="Q308" s="78"/>
      <c r="R308" s="78"/>
      <c r="S308" s="78"/>
      <c r="T308" s="78"/>
      <c r="U308" s="78"/>
      <c r="V308" s="78"/>
      <c r="W308" s="78"/>
      <c r="X308" s="78"/>
      <c r="Y308" s="78"/>
      <c r="Z308" s="78"/>
      <c r="AA308" s="78"/>
      <c r="AB308" s="78"/>
      <c r="AC308" s="78"/>
      <c r="AD308" s="51"/>
      <c r="AE308" s="51"/>
      <c r="AF308" s="78"/>
      <c r="AG308" s="301"/>
    </row>
    <row r="309" spans="17:33" x14ac:dyDescent="0.25">
      <c r="Q309" s="78"/>
      <c r="R309" s="78"/>
      <c r="S309" s="78"/>
      <c r="T309" s="78"/>
      <c r="U309" s="78"/>
      <c r="V309" s="78"/>
      <c r="W309" s="78"/>
      <c r="X309" s="78"/>
      <c r="Y309" s="78"/>
      <c r="Z309" s="78"/>
      <c r="AA309" s="78"/>
      <c r="AB309" s="78"/>
      <c r="AC309" s="78"/>
      <c r="AD309" s="51"/>
      <c r="AE309" s="51"/>
      <c r="AF309" s="78"/>
      <c r="AG309" s="301"/>
    </row>
    <row r="310" spans="17:33" x14ac:dyDescent="0.25">
      <c r="Q310" s="78"/>
      <c r="R310" s="78"/>
      <c r="S310" s="78"/>
      <c r="T310" s="78"/>
      <c r="U310" s="78"/>
      <c r="V310" s="78"/>
      <c r="W310" s="78"/>
      <c r="X310" s="78"/>
      <c r="Y310" s="78"/>
      <c r="Z310" s="78"/>
      <c r="AA310" s="78"/>
      <c r="AB310" s="78"/>
      <c r="AC310" s="78"/>
      <c r="AD310" s="51"/>
      <c r="AE310" s="51"/>
      <c r="AF310" s="78"/>
      <c r="AG310" s="301"/>
    </row>
    <row r="311" spans="17:33" x14ac:dyDescent="0.25">
      <c r="Q311" s="78"/>
      <c r="R311" s="78"/>
      <c r="S311" s="78"/>
      <c r="T311" s="78"/>
      <c r="U311" s="78"/>
      <c r="V311" s="78"/>
      <c r="W311" s="78"/>
      <c r="X311" s="78"/>
      <c r="Y311" s="78"/>
      <c r="Z311" s="78"/>
      <c r="AA311" s="78"/>
      <c r="AB311" s="78"/>
      <c r="AC311" s="78"/>
      <c r="AD311" s="51"/>
      <c r="AE311" s="51"/>
      <c r="AF311" s="78"/>
      <c r="AG311" s="301"/>
    </row>
    <row r="312" spans="17:33" x14ac:dyDescent="0.25">
      <c r="Q312" s="78"/>
      <c r="R312" s="78"/>
      <c r="S312" s="78"/>
      <c r="T312" s="78"/>
      <c r="U312" s="78"/>
      <c r="V312" s="78"/>
      <c r="W312" s="78"/>
      <c r="X312" s="78"/>
      <c r="Y312" s="78"/>
      <c r="Z312" s="78"/>
      <c r="AA312" s="78"/>
      <c r="AB312" s="78"/>
      <c r="AC312" s="78"/>
      <c r="AD312" s="51"/>
      <c r="AE312" s="51"/>
      <c r="AF312" s="78"/>
      <c r="AG312" s="301"/>
    </row>
    <row r="313" spans="17:33" x14ac:dyDescent="0.25">
      <c r="Q313" s="78"/>
      <c r="R313" s="78"/>
      <c r="S313" s="78"/>
      <c r="T313" s="78"/>
      <c r="U313" s="78"/>
      <c r="V313" s="78"/>
      <c r="W313" s="78"/>
      <c r="X313" s="78"/>
      <c r="Y313" s="78"/>
      <c r="Z313" s="78"/>
      <c r="AA313" s="78"/>
      <c r="AB313" s="78"/>
      <c r="AC313" s="78"/>
      <c r="AD313" s="51"/>
      <c r="AE313" s="51"/>
      <c r="AF313" s="78"/>
      <c r="AG313" s="301"/>
    </row>
    <row r="314" spans="17:33" x14ac:dyDescent="0.25">
      <c r="Q314" s="78"/>
      <c r="R314" s="78"/>
      <c r="S314" s="78"/>
      <c r="T314" s="78"/>
      <c r="U314" s="78"/>
      <c r="V314" s="78"/>
      <c r="W314" s="78"/>
      <c r="X314" s="78"/>
      <c r="Y314" s="78"/>
      <c r="Z314" s="78"/>
      <c r="AA314" s="78"/>
      <c r="AB314" s="78"/>
      <c r="AC314" s="78"/>
      <c r="AD314" s="51"/>
      <c r="AE314" s="51"/>
      <c r="AF314" s="78"/>
      <c r="AG314" s="301"/>
    </row>
    <row r="315" spans="17:33" x14ac:dyDescent="0.25">
      <c r="Q315" s="78"/>
      <c r="R315" s="78"/>
      <c r="S315" s="78"/>
      <c r="T315" s="78"/>
      <c r="U315" s="78"/>
      <c r="V315" s="78"/>
      <c r="W315" s="78"/>
      <c r="X315" s="78"/>
      <c r="Y315" s="78"/>
      <c r="Z315" s="78"/>
      <c r="AA315" s="78"/>
      <c r="AB315" s="78"/>
      <c r="AC315" s="78"/>
      <c r="AD315" s="51"/>
      <c r="AE315" s="51"/>
      <c r="AF315" s="78"/>
      <c r="AG315" s="301"/>
    </row>
    <row r="316" spans="17:33" x14ac:dyDescent="0.25">
      <c r="Q316" s="78"/>
      <c r="R316" s="78"/>
      <c r="S316" s="78"/>
      <c r="T316" s="78"/>
      <c r="U316" s="78"/>
      <c r="V316" s="78"/>
      <c r="W316" s="78"/>
      <c r="X316" s="78"/>
      <c r="Y316" s="78"/>
      <c r="Z316" s="78"/>
      <c r="AA316" s="78"/>
      <c r="AB316" s="78"/>
      <c r="AC316" s="78"/>
      <c r="AD316" s="51"/>
      <c r="AE316" s="51"/>
      <c r="AF316" s="78"/>
      <c r="AG316" s="301"/>
    </row>
    <row r="317" spans="17:33" x14ac:dyDescent="0.25">
      <c r="Q317" s="78"/>
      <c r="R317" s="78"/>
      <c r="S317" s="78"/>
      <c r="T317" s="78"/>
      <c r="U317" s="78"/>
      <c r="V317" s="78"/>
      <c r="W317" s="78"/>
      <c r="X317" s="78"/>
      <c r="Y317" s="78"/>
      <c r="Z317" s="78"/>
      <c r="AA317" s="78"/>
      <c r="AB317" s="78"/>
      <c r="AC317" s="78"/>
      <c r="AD317" s="51"/>
      <c r="AE317" s="51"/>
      <c r="AF317" s="78"/>
      <c r="AG317" s="301"/>
    </row>
    <row r="318" spans="17:33" x14ac:dyDescent="0.25">
      <c r="Q318" s="78"/>
      <c r="R318" s="78"/>
      <c r="S318" s="78"/>
      <c r="T318" s="78"/>
      <c r="U318" s="78"/>
      <c r="V318" s="78"/>
      <c r="W318" s="78"/>
      <c r="X318" s="78"/>
      <c r="Y318" s="78"/>
      <c r="Z318" s="78"/>
      <c r="AA318" s="78"/>
      <c r="AB318" s="78"/>
      <c r="AC318" s="78"/>
      <c r="AD318" s="51"/>
      <c r="AE318" s="51"/>
      <c r="AF318" s="78"/>
      <c r="AG318" s="301"/>
    </row>
    <row r="319" spans="17:33" x14ac:dyDescent="0.25">
      <c r="Q319" s="78"/>
      <c r="R319" s="78"/>
      <c r="S319" s="78"/>
      <c r="T319" s="78"/>
      <c r="U319" s="78"/>
      <c r="V319" s="78"/>
      <c r="W319" s="78"/>
      <c r="X319" s="78"/>
      <c r="Y319" s="78"/>
      <c r="Z319" s="78"/>
      <c r="AA319" s="78"/>
      <c r="AB319" s="78"/>
      <c r="AC319" s="78"/>
      <c r="AD319" s="51"/>
      <c r="AE319" s="51"/>
      <c r="AF319" s="78"/>
      <c r="AG319" s="301"/>
    </row>
    <row r="320" spans="17:33" x14ac:dyDescent="0.25">
      <c r="Q320" s="78"/>
      <c r="R320" s="78"/>
      <c r="S320" s="78"/>
      <c r="T320" s="78"/>
      <c r="U320" s="78"/>
      <c r="V320" s="78"/>
      <c r="W320" s="78"/>
      <c r="X320" s="78"/>
      <c r="Y320" s="78"/>
      <c r="Z320" s="78"/>
      <c r="AA320" s="78"/>
      <c r="AB320" s="78"/>
      <c r="AC320" s="78"/>
      <c r="AD320" s="51"/>
      <c r="AE320" s="51"/>
      <c r="AF320" s="78"/>
      <c r="AG320" s="301"/>
    </row>
    <row r="321" spans="17:33" x14ac:dyDescent="0.25">
      <c r="Q321" s="78"/>
      <c r="R321" s="78"/>
      <c r="S321" s="78"/>
      <c r="T321" s="78"/>
      <c r="U321" s="78"/>
      <c r="V321" s="78"/>
      <c r="W321" s="78"/>
      <c r="X321" s="78"/>
      <c r="Y321" s="78"/>
      <c r="Z321" s="78"/>
      <c r="AA321" s="78"/>
      <c r="AB321" s="78"/>
      <c r="AC321" s="78"/>
      <c r="AD321" s="51"/>
      <c r="AE321" s="51"/>
      <c r="AF321" s="78"/>
      <c r="AG321" s="301"/>
    </row>
    <row r="322" spans="17:33" x14ac:dyDescent="0.25">
      <c r="Q322" s="78"/>
      <c r="R322" s="78"/>
      <c r="S322" s="78"/>
      <c r="T322" s="78"/>
      <c r="U322" s="78"/>
      <c r="V322" s="78"/>
      <c r="W322" s="78"/>
      <c r="X322" s="78"/>
      <c r="Y322" s="78"/>
      <c r="Z322" s="78"/>
      <c r="AA322" s="78"/>
      <c r="AB322" s="78"/>
      <c r="AC322" s="78"/>
      <c r="AD322" s="51"/>
      <c r="AE322" s="51"/>
      <c r="AF322" s="78"/>
      <c r="AG322" s="301"/>
    </row>
    <row r="323" spans="17:33" x14ac:dyDescent="0.25">
      <c r="Q323" s="78"/>
      <c r="R323" s="78"/>
      <c r="S323" s="78"/>
      <c r="T323" s="78"/>
      <c r="U323" s="78"/>
      <c r="V323" s="78"/>
      <c r="W323" s="78"/>
      <c r="X323" s="78"/>
      <c r="Y323" s="78"/>
      <c r="Z323" s="78"/>
      <c r="AA323" s="78"/>
      <c r="AB323" s="78"/>
      <c r="AC323" s="78"/>
      <c r="AD323" s="51"/>
      <c r="AE323" s="51"/>
      <c r="AF323" s="78"/>
      <c r="AG323" s="301"/>
    </row>
    <row r="324" spans="17:33" x14ac:dyDescent="0.25">
      <c r="Q324" s="78"/>
      <c r="R324" s="78"/>
      <c r="S324" s="78"/>
      <c r="T324" s="78"/>
      <c r="U324" s="78"/>
      <c r="V324" s="78"/>
      <c r="W324" s="78"/>
      <c r="X324" s="78"/>
      <c r="Y324" s="78"/>
      <c r="Z324" s="78"/>
      <c r="AA324" s="78"/>
      <c r="AB324" s="78"/>
      <c r="AC324" s="78"/>
      <c r="AD324" s="51"/>
      <c r="AE324" s="51"/>
      <c r="AF324" s="78"/>
      <c r="AG324" s="301"/>
    </row>
    <row r="325" spans="17:33" x14ac:dyDescent="0.25">
      <c r="Q325" s="78"/>
      <c r="R325" s="78"/>
      <c r="S325" s="78"/>
      <c r="T325" s="78"/>
      <c r="U325" s="78"/>
      <c r="V325" s="78"/>
      <c r="W325" s="78"/>
      <c r="X325" s="78"/>
      <c r="Y325" s="78"/>
      <c r="Z325" s="78"/>
      <c r="AA325" s="78"/>
      <c r="AB325" s="78"/>
      <c r="AC325" s="78"/>
      <c r="AD325" s="51"/>
      <c r="AE325" s="51"/>
      <c r="AF325" s="78"/>
    </row>
    <row r="326" spans="17:33" x14ac:dyDescent="0.25">
      <c r="Q326" s="78"/>
      <c r="R326" s="78"/>
      <c r="S326" s="78"/>
      <c r="T326" s="78"/>
      <c r="U326" s="78"/>
      <c r="V326" s="78"/>
      <c r="W326" s="78"/>
      <c r="X326" s="78"/>
      <c r="Y326" s="78"/>
      <c r="Z326" s="78"/>
      <c r="AA326" s="78"/>
      <c r="AB326" s="78"/>
      <c r="AC326" s="78"/>
      <c r="AD326" s="51"/>
      <c r="AE326" s="51"/>
      <c r="AF326" s="78"/>
    </row>
    <row r="327" spans="17:33" x14ac:dyDescent="0.25">
      <c r="Q327" s="78"/>
      <c r="R327" s="78"/>
      <c r="S327" s="78"/>
      <c r="T327" s="78"/>
      <c r="U327" s="78"/>
      <c r="V327" s="78"/>
      <c r="W327" s="78"/>
      <c r="X327" s="78"/>
      <c r="Y327" s="78"/>
      <c r="Z327" s="78"/>
      <c r="AA327" s="78"/>
      <c r="AB327" s="78"/>
      <c r="AC327" s="78"/>
      <c r="AD327" s="51"/>
      <c r="AE327" s="51"/>
      <c r="AF327" s="78"/>
    </row>
    <row r="328" spans="17:33" x14ac:dyDescent="0.25">
      <c r="Q328" s="78"/>
      <c r="R328" s="78"/>
      <c r="S328" s="78"/>
      <c r="T328" s="78"/>
      <c r="U328" s="78"/>
      <c r="V328" s="78"/>
      <c r="W328" s="78"/>
      <c r="X328" s="78"/>
      <c r="Y328" s="78"/>
      <c r="Z328" s="78"/>
      <c r="AA328" s="78"/>
      <c r="AB328" s="78"/>
      <c r="AC328" s="78"/>
      <c r="AD328" s="51"/>
      <c r="AE328" s="51"/>
      <c r="AF328" s="78"/>
    </row>
    <row r="329" spans="17:33" x14ac:dyDescent="0.25">
      <c r="Q329" s="78"/>
      <c r="R329" s="78"/>
      <c r="S329" s="78"/>
      <c r="T329" s="78"/>
      <c r="U329" s="78"/>
      <c r="V329" s="78"/>
      <c r="W329" s="78"/>
      <c r="X329" s="78"/>
      <c r="Y329" s="78"/>
      <c r="Z329" s="78"/>
      <c r="AA329" s="78"/>
      <c r="AB329" s="78"/>
      <c r="AC329" s="78"/>
      <c r="AD329" s="51"/>
      <c r="AE329" s="51"/>
      <c r="AF329" s="78"/>
    </row>
    <row r="330" spans="17:33" x14ac:dyDescent="0.25">
      <c r="Q330" s="78"/>
      <c r="R330" s="78"/>
      <c r="S330" s="78"/>
      <c r="T330" s="78"/>
      <c r="U330" s="78"/>
      <c r="V330" s="78"/>
      <c r="W330" s="78"/>
      <c r="X330" s="78"/>
      <c r="Y330" s="78"/>
      <c r="Z330" s="78"/>
      <c r="AA330" s="78"/>
      <c r="AB330" s="78"/>
      <c r="AC330" s="78"/>
      <c r="AD330" s="51"/>
      <c r="AE330" s="51"/>
      <c r="AF330" s="78"/>
    </row>
    <row r="331" spans="17:33" x14ac:dyDescent="0.25">
      <c r="Q331" s="78"/>
      <c r="R331" s="78"/>
      <c r="S331" s="78"/>
      <c r="T331" s="78"/>
      <c r="U331" s="78"/>
      <c r="V331" s="78"/>
      <c r="W331" s="78"/>
      <c r="X331" s="78"/>
      <c r="Y331" s="78"/>
      <c r="Z331" s="78"/>
      <c r="AA331" s="78"/>
      <c r="AB331" s="78"/>
      <c r="AC331" s="78"/>
      <c r="AD331" s="51"/>
      <c r="AE331" s="51"/>
      <c r="AF331" s="78"/>
    </row>
    <row r="332" spans="17:33" x14ac:dyDescent="0.25">
      <c r="Q332" s="78"/>
      <c r="R332" s="78"/>
      <c r="S332" s="78"/>
      <c r="T332" s="78"/>
      <c r="U332" s="78"/>
      <c r="V332" s="78"/>
      <c r="W332" s="78"/>
      <c r="X332" s="78"/>
      <c r="Y332" s="78"/>
      <c r="Z332" s="78"/>
      <c r="AA332" s="78"/>
      <c r="AB332" s="78"/>
      <c r="AC332" s="78"/>
      <c r="AD332" s="51"/>
      <c r="AE332" s="51"/>
      <c r="AF332" s="78"/>
    </row>
    <row r="333" spans="17:33" x14ac:dyDescent="0.25">
      <c r="Q333" s="78"/>
      <c r="R333" s="78"/>
      <c r="S333" s="78"/>
      <c r="T333" s="78"/>
      <c r="U333" s="78"/>
      <c r="V333" s="78"/>
      <c r="W333" s="78"/>
      <c r="X333" s="78"/>
      <c r="Y333" s="78"/>
      <c r="Z333" s="78"/>
      <c r="AA333" s="78"/>
      <c r="AB333" s="78"/>
      <c r="AC333" s="78"/>
      <c r="AD333" s="51"/>
      <c r="AE333" s="51"/>
      <c r="AF333" s="78"/>
    </row>
    <row r="334" spans="17:33" x14ac:dyDescent="0.25">
      <c r="Q334" s="78"/>
      <c r="R334" s="78"/>
      <c r="S334" s="78"/>
      <c r="T334" s="78"/>
      <c r="U334" s="78"/>
      <c r="V334" s="78"/>
      <c r="W334" s="78"/>
      <c r="X334" s="78"/>
      <c r="Y334" s="78"/>
      <c r="Z334" s="78"/>
      <c r="AA334" s="78"/>
      <c r="AB334" s="78"/>
      <c r="AC334" s="78"/>
      <c r="AD334" s="51"/>
      <c r="AE334" s="51"/>
      <c r="AF334" s="78"/>
    </row>
    <row r="335" spans="17:33" x14ac:dyDescent="0.25">
      <c r="Q335" s="78"/>
      <c r="R335" s="78"/>
      <c r="S335" s="78"/>
      <c r="T335" s="78"/>
      <c r="U335" s="78"/>
      <c r="V335" s="78"/>
      <c r="W335" s="78"/>
      <c r="X335" s="78"/>
      <c r="Y335" s="78"/>
      <c r="Z335" s="78"/>
      <c r="AA335" s="78"/>
      <c r="AB335" s="78"/>
      <c r="AC335" s="78"/>
      <c r="AD335" s="51"/>
      <c r="AE335" s="51"/>
      <c r="AF335" s="78"/>
    </row>
    <row r="336" spans="17:33"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sheetData>
  <autoFilter ref="A19:AF169"/>
  <mergeCells count="23">
    <mergeCell ref="Q18:U18"/>
    <mergeCell ref="X18:AC18"/>
    <mergeCell ref="B16:E16"/>
    <mergeCell ref="B17:E17"/>
    <mergeCell ref="F17:N17"/>
    <mergeCell ref="Q17:AC17"/>
    <mergeCell ref="B14:E14"/>
    <mergeCell ref="F14:N14"/>
    <mergeCell ref="B15:E15"/>
    <mergeCell ref="F16:N16"/>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3" r:id="rId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workbookViewId="0">
      <selection activeCell="S159" sqref="A159:S15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8" t="s">
        <v>3621</v>
      </c>
      <c r="B1" s="519"/>
      <c r="C1" s="519"/>
      <c r="D1" s="519"/>
      <c r="E1" s="519"/>
      <c r="F1" s="519"/>
      <c r="G1" s="519"/>
      <c r="H1" s="519"/>
      <c r="I1" s="519"/>
      <c r="J1" s="519"/>
      <c r="K1" s="519"/>
      <c r="L1" s="519"/>
      <c r="M1" s="519"/>
      <c r="N1" s="520"/>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81" t="s">
        <v>3626</v>
      </c>
      <c r="B3" s="531" t="s">
        <v>73</v>
      </c>
      <c r="C3" s="532"/>
      <c r="D3" s="532"/>
      <c r="E3" s="533"/>
      <c r="F3" s="82" t="s">
        <v>3520</v>
      </c>
      <c r="I3" s="541" t="s">
        <v>3503</v>
      </c>
      <c r="J3" s="541"/>
      <c r="K3" s="541"/>
      <c r="L3" s="541"/>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83" t="s">
        <v>3631</v>
      </c>
      <c r="B5" s="84" t="s">
        <v>4572</v>
      </c>
      <c r="C5" s="82" t="str">
        <f>VLOOKUP(B5,P1:R14,3,0)</f>
        <v>De20</v>
      </c>
      <c r="D5" s="82" t="str">
        <f>VLOOKUP(B5,P1:S14,4,0)</f>
        <v>AB</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-SUMIF(PPG!Y20:Y159,"&lt;0")</f>
        <v>0</v>
      </c>
      <c r="C7" s="536" t="str">
        <f>IF(ROUND(ABS(B7-B8),0)&gt;0,"Error","OK")</f>
        <v>OK</v>
      </c>
      <c r="D7" s="537"/>
      <c r="P7" s="30" t="s">
        <v>3639</v>
      </c>
      <c r="Q7" s="30">
        <v>21</v>
      </c>
      <c r="R7" s="30" t="s">
        <v>3640</v>
      </c>
      <c r="S7" s="30" t="s">
        <v>3641</v>
      </c>
    </row>
    <row r="8" spans="1:22" ht="16.5" thickTop="1" thickBot="1" x14ac:dyDescent="0.3">
      <c r="A8" s="83" t="s">
        <v>3642</v>
      </c>
      <c r="B8" s="85">
        <f>SUM(H20:H909)</f>
        <v>0</v>
      </c>
      <c r="C8" s="536"/>
      <c r="D8" s="537"/>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COUNTIF(H20:H218,"&gt;0")</f>
        <v>0</v>
      </c>
      <c r="C10" s="536" t="str">
        <f>IF(ROUND(ABS(B10-B11),0)&gt;0,"Error","OK")</f>
        <v>OK</v>
      </c>
      <c r="D10" s="537"/>
      <c r="P10" s="30" t="s">
        <v>3650</v>
      </c>
      <c r="Q10" s="30">
        <v>24</v>
      </c>
      <c r="R10" s="30" t="s">
        <v>3651</v>
      </c>
      <c r="S10" s="30" t="s">
        <v>3652</v>
      </c>
    </row>
    <row r="11" spans="1:22" ht="16.5" thickTop="1" thickBot="1" x14ac:dyDescent="0.3">
      <c r="A11" s="83" t="s">
        <v>3653</v>
      </c>
      <c r="B11" s="83">
        <f>COUNTIF(PPG!Y20:Y159,"&lt;0")</f>
        <v>0</v>
      </c>
      <c r="C11" s="536"/>
      <c r="D11" s="537"/>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SUM(H20:H934)</f>
        <v>0</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x14ac:dyDescent="0.25">
      <c r="A20" s="126" t="s">
        <v>4008</v>
      </c>
      <c r="B20" s="200">
        <v>1</v>
      </c>
      <c r="C20" s="126">
        <v>2</v>
      </c>
      <c r="D20" s="201">
        <f>PPG!J20</f>
        <v>400125</v>
      </c>
      <c r="E20" s="126" t="b">
        <v>1</v>
      </c>
      <c r="F20" s="202" t="str">
        <f>RIGHT(PPG!C20,4)&amp;"."&amp;PPG!M20&amp;"."&amp;PPG!K20&amp;"."&amp;PPGPAY!$C$5</f>
        <v>3520.PPFSM.I05.Jn21</v>
      </c>
      <c r="G20" s="203">
        <f ca="1">TODAY()</f>
        <v>44361</v>
      </c>
      <c r="H20" s="204">
        <f>IF(PPG!Y20&gt;0,0,-PPG!Y20)</f>
        <v>0</v>
      </c>
      <c r="I20" s="205">
        <f ca="1">G20</f>
        <v>44361</v>
      </c>
      <c r="J20" s="126">
        <v>3</v>
      </c>
      <c r="K20" s="126" t="b">
        <v>1</v>
      </c>
      <c r="L20" s="126" t="s">
        <v>4009</v>
      </c>
      <c r="M20" s="126" t="b">
        <v>1</v>
      </c>
      <c r="N20" s="126" t="s">
        <v>3687</v>
      </c>
      <c r="O20" s="202" t="str">
        <f>LEFT(PPG!D20,19)&amp;"."&amp;PPGCR!F20</f>
        <v>Akiva School.3520.PPFSM.I05.Jn21</v>
      </c>
      <c r="P20" s="206" t="str">
        <f>PPG!I20</f>
        <v>11334/543965</v>
      </c>
      <c r="Q20" s="126" t="b">
        <v>1</v>
      </c>
      <c r="R20" s="126" t="b">
        <v>1</v>
      </c>
      <c r="S20" s="126" t="b">
        <v>1</v>
      </c>
    </row>
    <row r="21" spans="1:20" x14ac:dyDescent="0.25">
      <c r="A21" s="126" t="s">
        <v>4008</v>
      </c>
      <c r="B21" s="200">
        <v>1</v>
      </c>
      <c r="C21" s="126">
        <v>2</v>
      </c>
      <c r="D21" s="308">
        <f>PPG!J21</f>
        <v>400069</v>
      </c>
      <c r="E21" s="126" t="b">
        <v>1</v>
      </c>
      <c r="F21" s="309" t="str">
        <f>RIGHT(PPG!C21,4)&amp;"."&amp;PPG!M21&amp;"."&amp;PPG!K21&amp;"."&amp;PPGPAY!$C$5</f>
        <v>3300.PPFSM.I05.Jn21</v>
      </c>
      <c r="G21" s="203">
        <f t="shared" ref="G21:G84" ca="1" si="0">TODAY()</f>
        <v>44361</v>
      </c>
      <c r="H21" s="311">
        <f>IF(PPG!Y21&gt;0,0,-PPG!Y21)</f>
        <v>0</v>
      </c>
      <c r="I21" s="205">
        <f t="shared" ref="I21:I84" ca="1" si="1">G21</f>
        <v>44361</v>
      </c>
      <c r="J21" s="126">
        <v>4</v>
      </c>
      <c r="K21" s="126" t="b">
        <v>1</v>
      </c>
      <c r="L21" s="126" t="s">
        <v>4009</v>
      </c>
      <c r="M21" s="126" t="b">
        <v>1</v>
      </c>
      <c r="N21" s="126" t="s">
        <v>3687</v>
      </c>
      <c r="O21" s="309" t="str">
        <f>LEFT(PPG!D21,19)&amp;"."&amp;PPGCR!F21</f>
        <v>All Saints' CE Prim.3300.PPFSM.I05.Jn21</v>
      </c>
      <c r="P21" s="312" t="str">
        <f>PPG!I21</f>
        <v>11334/543965</v>
      </c>
      <c r="Q21" s="126" t="b">
        <v>1</v>
      </c>
      <c r="R21" s="126" t="b">
        <v>1</v>
      </c>
      <c r="S21" s="126" t="b">
        <v>1</v>
      </c>
    </row>
    <row r="22" spans="1:20" x14ac:dyDescent="0.25">
      <c r="A22" s="126" t="s">
        <v>4008</v>
      </c>
      <c r="B22" s="200">
        <v>1</v>
      </c>
      <c r="C22" s="126">
        <v>2</v>
      </c>
      <c r="D22" s="308">
        <f>PPG!J22</f>
        <v>400015</v>
      </c>
      <c r="E22" s="126" t="b">
        <v>1</v>
      </c>
      <c r="F22" s="309" t="str">
        <f>RIGHT(PPG!C22,4)&amp;"."&amp;PPG!M22&amp;"."&amp;PPG!K22&amp;"."&amp;PPGPAY!$C$5</f>
        <v>3317.PPFSM.I05.Jn21</v>
      </c>
      <c r="G22" s="203">
        <f t="shared" ca="1" si="0"/>
        <v>44361</v>
      </c>
      <c r="H22" s="311">
        <f>IF(PPG!Y22&gt;0,0,-PPG!Y22)</f>
        <v>0</v>
      </c>
      <c r="I22" s="205">
        <f t="shared" ca="1" si="1"/>
        <v>44361</v>
      </c>
      <c r="J22" s="126">
        <v>5</v>
      </c>
      <c r="K22" s="126" t="b">
        <v>1</v>
      </c>
      <c r="L22" s="126" t="s">
        <v>4009</v>
      </c>
      <c r="M22" s="126" t="b">
        <v>1</v>
      </c>
      <c r="N22" s="126" t="s">
        <v>3687</v>
      </c>
      <c r="O22" s="309" t="str">
        <f>LEFT(PPG!D22,19)&amp;"."&amp;PPGCR!F22</f>
        <v>All Saints' CE Prim.3317.PPFSM.I05.Jn21</v>
      </c>
      <c r="P22" s="312" t="str">
        <f>PPG!I22</f>
        <v>11334/543965</v>
      </c>
      <c r="Q22" s="126" t="b">
        <v>1</v>
      </c>
      <c r="R22" s="126" t="b">
        <v>1</v>
      </c>
      <c r="S22" s="126" t="b">
        <v>1</v>
      </c>
    </row>
    <row r="23" spans="1:20" x14ac:dyDescent="0.25">
      <c r="A23" s="126" t="s">
        <v>4008</v>
      </c>
      <c r="B23" s="200">
        <v>1</v>
      </c>
      <c r="C23" s="126">
        <v>2</v>
      </c>
      <c r="D23" s="308">
        <f>PPG!J23</f>
        <v>400023</v>
      </c>
      <c r="E23" s="126" t="b">
        <v>1</v>
      </c>
      <c r="F23" s="309" t="str">
        <f>RIGHT(PPG!C23,4)&amp;"."&amp;PPG!M23&amp;"."&amp;PPG!K23&amp;"."&amp;PPGPAY!$C$5</f>
        <v>3500.PPFSM.I05.Jn21</v>
      </c>
      <c r="G23" s="203">
        <f t="shared" ca="1" si="0"/>
        <v>44361</v>
      </c>
      <c r="H23" s="311">
        <f>IF(PPG!Y23&gt;0,0,-PPG!Y23)</f>
        <v>0</v>
      </c>
      <c r="I23" s="205">
        <f t="shared" ca="1" si="1"/>
        <v>44361</v>
      </c>
      <c r="J23" s="126">
        <v>6</v>
      </c>
      <c r="K23" s="126" t="b">
        <v>1</v>
      </c>
      <c r="L23" s="126" t="s">
        <v>4009</v>
      </c>
      <c r="M23" s="126" t="b">
        <v>1</v>
      </c>
      <c r="N23" s="126" t="s">
        <v>3687</v>
      </c>
      <c r="O23" s="309" t="str">
        <f>LEFT(PPG!D23,19)&amp;"."&amp;PPGCR!F23</f>
        <v>Annunciation Cathol.3500.PPFSM.I05.Jn21</v>
      </c>
      <c r="P23" s="312" t="str">
        <f>PPG!I23</f>
        <v>11334/543965</v>
      </c>
      <c r="Q23" s="126" t="b">
        <v>1</v>
      </c>
      <c r="R23" s="126" t="b">
        <v>1</v>
      </c>
      <c r="S23" s="126" t="b">
        <v>1</v>
      </c>
    </row>
    <row r="24" spans="1:20" x14ac:dyDescent="0.25">
      <c r="A24" s="126" t="s">
        <v>4008</v>
      </c>
      <c r="B24" s="200">
        <v>1</v>
      </c>
      <c r="C24" s="126">
        <v>2</v>
      </c>
      <c r="D24" s="308">
        <f>PPG!J24</f>
        <v>400107</v>
      </c>
      <c r="E24" s="126" t="b">
        <v>1</v>
      </c>
      <c r="F24" s="309" t="str">
        <f>RIGHT(PPG!C24,4)&amp;"."&amp;PPG!M24&amp;"."&amp;PPG!K24&amp;"."&amp;PPGPAY!$C$5</f>
        <v>3514.PPFSM.I05.Jn21</v>
      </c>
      <c r="G24" s="203">
        <f t="shared" ca="1" si="0"/>
        <v>44361</v>
      </c>
      <c r="H24" s="311">
        <f>IF(PPG!Y24&gt;0,0,-PPG!Y24)</f>
        <v>0</v>
      </c>
      <c r="I24" s="205">
        <f t="shared" ca="1" si="1"/>
        <v>44361</v>
      </c>
      <c r="J24" s="126">
        <v>7</v>
      </c>
      <c r="K24" s="126" t="b">
        <v>1</v>
      </c>
      <c r="L24" s="126" t="s">
        <v>4009</v>
      </c>
      <c r="M24" s="126" t="b">
        <v>1</v>
      </c>
      <c r="N24" s="126" t="s">
        <v>3687</v>
      </c>
      <c r="O24" s="309" t="str">
        <f>LEFT(PPG!D24,19)&amp;"."&amp;PPGCR!F24</f>
        <v>Annunciation Cathol.3514.PPFSM.I05.Jn21</v>
      </c>
      <c r="P24" s="312" t="str">
        <f>PPG!I24</f>
        <v>11334/543965</v>
      </c>
      <c r="Q24" s="126" t="b">
        <v>1</v>
      </c>
      <c r="R24" s="126" t="b">
        <v>1</v>
      </c>
      <c r="S24" s="126" t="b">
        <v>1</v>
      </c>
    </row>
    <row r="25" spans="1:20" x14ac:dyDescent="0.25">
      <c r="A25" s="126" t="s">
        <v>4008</v>
      </c>
      <c r="B25" s="200">
        <v>1</v>
      </c>
      <c r="C25" s="126">
        <v>2</v>
      </c>
      <c r="D25" s="308">
        <f>PPG!J25</f>
        <v>400005</v>
      </c>
      <c r="E25" s="126" t="b">
        <v>1</v>
      </c>
      <c r="F25" s="309" t="str">
        <f>RIGHT(PPG!C25,4)&amp;"."&amp;PPG!M25&amp;"."&amp;PPG!K25&amp;"."&amp;PPGPAY!$C$5</f>
        <v>2002.PPFSM.I05.Jn21</v>
      </c>
      <c r="G25" s="203">
        <f t="shared" ca="1" si="0"/>
        <v>44361</v>
      </c>
      <c r="H25" s="311">
        <f>IF(PPG!Y25&gt;0,0,-PPG!Y25)</f>
        <v>0</v>
      </c>
      <c r="I25" s="205">
        <f t="shared" ca="1" si="1"/>
        <v>44361</v>
      </c>
      <c r="J25" s="126">
        <v>8</v>
      </c>
      <c r="K25" s="126" t="b">
        <v>1</v>
      </c>
      <c r="L25" s="126" t="s">
        <v>4009</v>
      </c>
      <c r="M25" s="126" t="b">
        <v>1</v>
      </c>
      <c r="N25" s="126" t="s">
        <v>3687</v>
      </c>
      <c r="O25" s="309" t="str">
        <f>LEFT(PPG!D25,19)&amp;"."&amp;PPGCR!F25</f>
        <v>Barnfield School.2002.PPFSM.I05.Jn21</v>
      </c>
      <c r="P25" s="312" t="str">
        <f>PPG!I25</f>
        <v>11334/543965</v>
      </c>
      <c r="Q25" s="126" t="b">
        <v>1</v>
      </c>
      <c r="R25" s="126" t="b">
        <v>1</v>
      </c>
      <c r="S25" s="126" t="b">
        <v>1</v>
      </c>
    </row>
    <row r="26" spans="1:20" x14ac:dyDescent="0.25">
      <c r="A26" s="126" t="s">
        <v>4008</v>
      </c>
      <c r="B26" s="200">
        <v>1</v>
      </c>
      <c r="C26" s="126">
        <v>2</v>
      </c>
      <c r="D26" s="308">
        <f>PPG!J26</f>
        <v>400070</v>
      </c>
      <c r="E26" s="126" t="b">
        <v>1</v>
      </c>
      <c r="F26" s="309" t="str">
        <f>RIGHT(PPG!C26,4)&amp;"."&amp;PPG!M26&amp;"."&amp;PPG!K26&amp;"."&amp;PPGPAY!$C$5</f>
        <v>2079.PPFSM.I05.Jn21</v>
      </c>
      <c r="G26" s="203">
        <f t="shared" ca="1" si="0"/>
        <v>44361</v>
      </c>
      <c r="H26" s="311">
        <f>IF(PPG!Y26&gt;0,0,-PPG!Y26)</f>
        <v>0</v>
      </c>
      <c r="I26" s="205">
        <f t="shared" ca="1" si="1"/>
        <v>44361</v>
      </c>
      <c r="J26" s="126">
        <v>9</v>
      </c>
      <c r="K26" s="126" t="b">
        <v>1</v>
      </c>
      <c r="L26" s="126" t="s">
        <v>4009</v>
      </c>
      <c r="M26" s="126" t="b">
        <v>1</v>
      </c>
      <c r="N26" s="126" t="s">
        <v>3687</v>
      </c>
      <c r="O26" s="309" t="str">
        <f>LEFT(PPG!D26,19)&amp;"."&amp;PPGCR!F26</f>
        <v>Beis Yaakov.2079.PPFSM.I05.Jn21</v>
      </c>
      <c r="P26" s="312" t="str">
        <f>PPG!I26</f>
        <v>11334/543965</v>
      </c>
      <c r="Q26" s="126" t="b">
        <v>1</v>
      </c>
      <c r="R26" s="126" t="b">
        <v>1</v>
      </c>
      <c r="S26" s="126" t="b">
        <v>1</v>
      </c>
    </row>
    <row r="27" spans="1:20" x14ac:dyDescent="0.25">
      <c r="A27" s="126" t="s">
        <v>4008</v>
      </c>
      <c r="B27" s="200">
        <v>1</v>
      </c>
      <c r="C27" s="126">
        <v>2</v>
      </c>
      <c r="D27" s="308">
        <f>PPG!J27</f>
        <v>400150</v>
      </c>
      <c r="E27" s="126" t="b">
        <v>1</v>
      </c>
      <c r="F27" s="309" t="str">
        <f>RIGHT(PPG!C27,4)&amp;"."&amp;PPG!M27&amp;"."&amp;PPG!K27&amp;"."&amp;PPGPAY!$C$5</f>
        <v>3524.PPFSM.I05.Jn21</v>
      </c>
      <c r="G27" s="203">
        <f t="shared" ca="1" si="0"/>
        <v>44361</v>
      </c>
      <c r="H27" s="311">
        <f>IF(PPG!Y27&gt;0,0,-PPG!Y27)</f>
        <v>0</v>
      </c>
      <c r="I27" s="205">
        <f t="shared" ca="1" si="1"/>
        <v>44361</v>
      </c>
      <c r="J27" s="126">
        <v>10</v>
      </c>
      <c r="K27" s="126" t="b">
        <v>1</v>
      </c>
      <c r="L27" s="126" t="s">
        <v>4009</v>
      </c>
      <c r="M27" s="126" t="b">
        <v>1</v>
      </c>
      <c r="N27" s="126" t="s">
        <v>3687</v>
      </c>
      <c r="O27" s="309" t="str">
        <f>LEFT(PPG!D27,19)&amp;"."&amp;PPGCR!F27</f>
        <v>Beit Shvidler Prima.3524.PPFSM.I05.Jn21</v>
      </c>
      <c r="P27" s="312" t="str">
        <f>PPG!I27</f>
        <v>11334/543965</v>
      </c>
      <c r="Q27" s="126" t="b">
        <v>1</v>
      </c>
      <c r="R27" s="126" t="b">
        <v>1</v>
      </c>
      <c r="S27" s="126" t="b">
        <v>1</v>
      </c>
    </row>
    <row r="28" spans="1:20" x14ac:dyDescent="0.25">
      <c r="A28" s="126" t="s">
        <v>4008</v>
      </c>
      <c r="B28" s="200">
        <v>1</v>
      </c>
      <c r="C28" s="126">
        <v>2</v>
      </c>
      <c r="D28" s="308">
        <f>PPG!J28</f>
        <v>400051</v>
      </c>
      <c r="E28" s="126" t="b">
        <v>1</v>
      </c>
      <c r="F28" s="309" t="str">
        <f>RIGHT(PPG!C28,4)&amp;"."&amp;PPG!M28&amp;"."&amp;PPG!K28&amp;"."&amp;PPGPAY!$C$5</f>
        <v>2003.PPFSM.I05.Jn21</v>
      </c>
      <c r="G28" s="203">
        <f t="shared" ca="1" si="0"/>
        <v>44361</v>
      </c>
      <c r="H28" s="311">
        <f>IF(PPG!Y28&gt;0,0,-PPG!Y28)</f>
        <v>0</v>
      </c>
      <c r="I28" s="205">
        <f t="shared" ca="1" si="1"/>
        <v>44361</v>
      </c>
      <c r="J28" s="126">
        <v>11</v>
      </c>
      <c r="K28" s="126" t="b">
        <v>1</v>
      </c>
      <c r="L28" s="126" t="s">
        <v>4009</v>
      </c>
      <c r="M28" s="126" t="b">
        <v>1</v>
      </c>
      <c r="N28" s="126" t="s">
        <v>3687</v>
      </c>
      <c r="O28" s="309" t="str">
        <f>LEFT(PPG!D28,19)&amp;"."&amp;PPGCR!F28</f>
        <v>Bell Lane Primary S.2003.PPFSM.I05.Jn21</v>
      </c>
      <c r="P28" s="312" t="str">
        <f>PPG!I28</f>
        <v>11334/543965</v>
      </c>
      <c r="Q28" s="126" t="b">
        <v>1</v>
      </c>
      <c r="R28" s="126" t="b">
        <v>1</v>
      </c>
      <c r="S28" s="126" t="b">
        <v>1</v>
      </c>
    </row>
    <row r="29" spans="1:20" x14ac:dyDescent="0.25">
      <c r="A29" s="126" t="s">
        <v>4008</v>
      </c>
      <c r="B29" s="200">
        <v>1</v>
      </c>
      <c r="C29" s="126">
        <v>2</v>
      </c>
      <c r="D29" s="308">
        <f>PPG!J29</f>
        <v>400024</v>
      </c>
      <c r="E29" s="126" t="b">
        <v>1</v>
      </c>
      <c r="F29" s="309" t="str">
        <f>RIGHT(PPG!C29,4)&amp;"."&amp;PPG!M29&amp;"."&amp;PPG!K29&amp;"."&amp;PPGPAY!$C$5</f>
        <v>3511.PPFSM.I05.Jn21</v>
      </c>
      <c r="G29" s="203">
        <f t="shared" ca="1" si="0"/>
        <v>44361</v>
      </c>
      <c r="H29" s="311">
        <f>IF(PPG!Y29&gt;0,0,-PPG!Y29)</f>
        <v>0</v>
      </c>
      <c r="I29" s="205">
        <f t="shared" ca="1" si="1"/>
        <v>44361</v>
      </c>
      <c r="J29" s="126">
        <v>12</v>
      </c>
      <c r="K29" s="126" t="b">
        <v>1</v>
      </c>
      <c r="L29" s="126" t="s">
        <v>4009</v>
      </c>
      <c r="M29" s="126" t="b">
        <v>1</v>
      </c>
      <c r="N29" s="126" t="s">
        <v>3687</v>
      </c>
      <c r="O29" s="309" t="str">
        <f>LEFT(PPG!D29,19)&amp;"."&amp;PPGCR!F29</f>
        <v>Blessed Dominic Sch.3511.PPFSM.I05.Jn21</v>
      </c>
      <c r="P29" s="312" t="str">
        <f>PPG!I29</f>
        <v>11334/543965</v>
      </c>
      <c r="Q29" s="126" t="b">
        <v>1</v>
      </c>
      <c r="R29" s="126" t="b">
        <v>1</v>
      </c>
      <c r="S29" s="126" t="b">
        <v>1</v>
      </c>
    </row>
    <row r="30" spans="1:20" x14ac:dyDescent="0.25">
      <c r="A30" s="126" t="s">
        <v>4008</v>
      </c>
      <c r="B30" s="200">
        <v>1</v>
      </c>
      <c r="C30" s="126">
        <v>2</v>
      </c>
      <c r="D30" s="308">
        <f>PPG!J30</f>
        <v>400057</v>
      </c>
      <c r="E30" s="126" t="b">
        <v>1</v>
      </c>
      <c r="F30" s="309" t="str">
        <f>RIGHT(PPG!C30,4)&amp;"."&amp;PPG!M30&amp;"."&amp;PPG!K30&amp;"."&amp;PPGPAY!$C$5</f>
        <v>2008.PPFSM.I05.Jn21</v>
      </c>
      <c r="G30" s="203">
        <f t="shared" ca="1" si="0"/>
        <v>44361</v>
      </c>
      <c r="H30" s="311">
        <f>IF(PPG!Y30&gt;0,0,-PPG!Y30)</f>
        <v>0</v>
      </c>
      <c r="I30" s="205">
        <f t="shared" ca="1" si="1"/>
        <v>44361</v>
      </c>
      <c r="J30" s="126">
        <v>13</v>
      </c>
      <c r="K30" s="126" t="b">
        <v>1</v>
      </c>
      <c r="L30" s="126" t="s">
        <v>4009</v>
      </c>
      <c r="M30" s="126" t="b">
        <v>1</v>
      </c>
      <c r="N30" s="126" t="s">
        <v>3687</v>
      </c>
      <c r="O30" s="309" t="str">
        <f>LEFT(PPG!D30,19)&amp;"."&amp;PPGCR!F30</f>
        <v>Brookland Infant  &amp;.2008.PPFSM.I05.Jn21</v>
      </c>
      <c r="P30" s="312" t="str">
        <f>PPG!I30</f>
        <v>11334/543965</v>
      </c>
      <c r="Q30" s="126" t="b">
        <v>1</v>
      </c>
      <c r="R30" s="126" t="b">
        <v>1</v>
      </c>
      <c r="S30" s="126" t="b">
        <v>1</v>
      </c>
    </row>
    <row r="31" spans="1:20" x14ac:dyDescent="0.25">
      <c r="A31" s="126" t="s">
        <v>4008</v>
      </c>
      <c r="B31" s="200">
        <v>1</v>
      </c>
      <c r="C31" s="126">
        <v>2</v>
      </c>
      <c r="D31" s="308">
        <f>PPG!J31</f>
        <v>400040</v>
      </c>
      <c r="E31" s="126" t="b">
        <v>1</v>
      </c>
      <c r="F31" s="309" t="str">
        <f>RIGHT(PPG!C31,4)&amp;"."&amp;PPG!M31&amp;"."&amp;PPG!K31&amp;"."&amp;PPGPAY!$C$5</f>
        <v>2007.PPFSM.I05.Jn21</v>
      </c>
      <c r="G31" s="203">
        <f t="shared" ca="1" si="0"/>
        <v>44361</v>
      </c>
      <c r="H31" s="311">
        <f>IF(PPG!Y31&gt;0,0,-PPG!Y31)</f>
        <v>0</v>
      </c>
      <c r="I31" s="205">
        <f t="shared" ca="1" si="1"/>
        <v>44361</v>
      </c>
      <c r="J31" s="126">
        <v>14</v>
      </c>
      <c r="K31" s="126" t="b">
        <v>1</v>
      </c>
      <c r="L31" s="126" t="s">
        <v>4009</v>
      </c>
      <c r="M31" s="126" t="b">
        <v>1</v>
      </c>
      <c r="N31" s="126" t="s">
        <v>3687</v>
      </c>
      <c r="O31" s="309" t="str">
        <f>LEFT(PPG!D31,19)&amp;"."&amp;PPGCR!F31</f>
        <v>Brookland Junior Sc.2007.PPFSM.I05.Jn21</v>
      </c>
      <c r="P31" s="312" t="str">
        <f>PPG!I31</f>
        <v>11334/543965</v>
      </c>
      <c r="Q31" s="126" t="b">
        <v>1</v>
      </c>
      <c r="R31" s="126" t="b">
        <v>1</v>
      </c>
      <c r="S31" s="126" t="b">
        <v>1</v>
      </c>
    </row>
    <row r="32" spans="1:20" x14ac:dyDescent="0.25">
      <c r="A32" s="126" t="s">
        <v>4008</v>
      </c>
      <c r="B32" s="200">
        <v>1</v>
      </c>
      <c r="C32" s="126">
        <v>2</v>
      </c>
      <c r="D32" s="308">
        <f>PPG!J32</f>
        <v>400061</v>
      </c>
      <c r="E32" s="126" t="b">
        <v>1</v>
      </c>
      <c r="F32" s="309" t="str">
        <f>RIGHT(PPG!C32,4)&amp;"."&amp;PPG!M32&amp;"."&amp;PPG!K32&amp;"."&amp;PPGPAY!$C$5</f>
        <v>2009.PPFSM.I05.Jn21</v>
      </c>
      <c r="G32" s="203">
        <f t="shared" ca="1" si="0"/>
        <v>44361</v>
      </c>
      <c r="H32" s="311">
        <f>IF(PPG!Y32&gt;0,0,-PPG!Y32)</f>
        <v>0</v>
      </c>
      <c r="I32" s="205">
        <f t="shared" ca="1" si="1"/>
        <v>44361</v>
      </c>
      <c r="J32" s="126">
        <v>15</v>
      </c>
      <c r="K32" s="126" t="b">
        <v>1</v>
      </c>
      <c r="L32" s="126" t="s">
        <v>4009</v>
      </c>
      <c r="M32" s="126" t="b">
        <v>1</v>
      </c>
      <c r="N32" s="126" t="s">
        <v>3687</v>
      </c>
      <c r="O32" s="309" t="str">
        <f>LEFT(PPG!D32,19)&amp;"."&amp;PPGCR!F32</f>
        <v>Brunswick Park Prim.2009.PPFSM.I05.Jn21</v>
      </c>
      <c r="P32" s="312" t="str">
        <f>PPG!I32</f>
        <v>11334/543965</v>
      </c>
      <c r="Q32" s="126" t="b">
        <v>1</v>
      </c>
      <c r="R32" s="126" t="b">
        <v>1</v>
      </c>
      <c r="S32" s="126" t="b">
        <v>1</v>
      </c>
    </row>
    <row r="33" spans="1:19" x14ac:dyDescent="0.25">
      <c r="A33" s="126" t="s">
        <v>4008</v>
      </c>
      <c r="B33" s="200">
        <v>1</v>
      </c>
      <c r="C33" s="126">
        <v>2</v>
      </c>
      <c r="D33" s="308">
        <f>PPG!J33</f>
        <v>400065</v>
      </c>
      <c r="E33" s="126" t="b">
        <v>1</v>
      </c>
      <c r="F33" s="309" t="str">
        <f>RIGHT(PPG!C33,4)&amp;"."&amp;PPG!M33&amp;"."&amp;PPG!K33&amp;"."&amp;PPGPAY!$C$5</f>
        <v>2067.PPFSM.I05.Jn21</v>
      </c>
      <c r="G33" s="203">
        <f t="shared" ca="1" si="0"/>
        <v>44361</v>
      </c>
      <c r="H33" s="311">
        <f>IF(PPG!Y33&gt;0,0,-PPG!Y33)</f>
        <v>0</v>
      </c>
      <c r="I33" s="205">
        <f t="shared" ca="1" si="1"/>
        <v>44361</v>
      </c>
      <c r="J33" s="126">
        <v>16</v>
      </c>
      <c r="K33" s="126" t="b">
        <v>1</v>
      </c>
      <c r="L33" s="126" t="s">
        <v>4009</v>
      </c>
      <c r="M33" s="126" t="b">
        <v>1</v>
      </c>
      <c r="N33" s="126" t="s">
        <v>3687</v>
      </c>
      <c r="O33" s="309" t="str">
        <f>LEFT(PPG!D33,19)&amp;"."&amp;PPGCR!F33</f>
        <v>Chalgrove Primary S.2067.PPFSM.I05.Jn21</v>
      </c>
      <c r="P33" s="312" t="str">
        <f>PPG!I33</f>
        <v>11334/543965</v>
      </c>
      <c r="Q33" s="126" t="b">
        <v>1</v>
      </c>
      <c r="R33" s="126" t="b">
        <v>1</v>
      </c>
      <c r="S33" s="126" t="b">
        <v>1</v>
      </c>
    </row>
    <row r="34" spans="1:19" x14ac:dyDescent="0.25">
      <c r="A34" s="126" t="s">
        <v>4008</v>
      </c>
      <c r="B34" s="200">
        <v>1</v>
      </c>
      <c r="C34" s="126">
        <v>2</v>
      </c>
      <c r="D34" s="308">
        <f>PPG!J34</f>
        <v>400039</v>
      </c>
      <c r="E34" s="126" t="b">
        <v>1</v>
      </c>
      <c r="F34" s="309" t="str">
        <f>RIGHT(PPG!C34,4)&amp;"."&amp;PPG!M34&amp;"."&amp;PPG!K34&amp;"."&amp;PPGPAY!$C$5</f>
        <v>3302.PPFSM.I05.Jn21</v>
      </c>
      <c r="G34" s="203">
        <f t="shared" ca="1" si="0"/>
        <v>44361</v>
      </c>
      <c r="H34" s="311">
        <f>IF(PPG!Y34&gt;0,0,-PPG!Y34)</f>
        <v>0</v>
      </c>
      <c r="I34" s="205">
        <f t="shared" ca="1" si="1"/>
        <v>44361</v>
      </c>
      <c r="J34" s="126">
        <v>17</v>
      </c>
      <c r="K34" s="126" t="b">
        <v>1</v>
      </c>
      <c r="L34" s="126" t="s">
        <v>4009</v>
      </c>
      <c r="M34" s="126" t="b">
        <v>1</v>
      </c>
      <c r="N34" s="126" t="s">
        <v>3687</v>
      </c>
      <c r="O34" s="309" t="str">
        <f>LEFT(PPG!D34,19)&amp;"."&amp;PPGCR!F34</f>
        <v>Christ Church CE Pr.3302.PPFSM.I05.Jn21</v>
      </c>
      <c r="P34" s="312" t="str">
        <f>PPG!I34</f>
        <v>11334/543965</v>
      </c>
      <c r="Q34" s="126" t="b">
        <v>1</v>
      </c>
      <c r="R34" s="126" t="b">
        <v>1</v>
      </c>
      <c r="S34" s="126" t="b">
        <v>1</v>
      </c>
    </row>
    <row r="35" spans="1:19" x14ac:dyDescent="0.25">
      <c r="A35" s="126" t="s">
        <v>4008</v>
      </c>
      <c r="B35" s="200">
        <v>1</v>
      </c>
      <c r="C35" s="126">
        <v>2</v>
      </c>
      <c r="D35" s="308">
        <f>PPG!J35</f>
        <v>400020</v>
      </c>
      <c r="E35" s="126" t="b">
        <v>1</v>
      </c>
      <c r="F35" s="309" t="str">
        <f>RIGHT(PPG!C35,4)&amp;"."&amp;PPG!M35&amp;"."&amp;PPG!K35&amp;"."&amp;PPGPAY!$C$5</f>
        <v>2011.PPFSM.I05.Jn21</v>
      </c>
      <c r="G35" s="203">
        <f t="shared" ca="1" si="0"/>
        <v>44361</v>
      </c>
      <c r="H35" s="311">
        <f>IF(PPG!Y35&gt;0,0,-PPG!Y35)</f>
        <v>0</v>
      </c>
      <c r="I35" s="205">
        <f t="shared" ca="1" si="1"/>
        <v>44361</v>
      </c>
      <c r="J35" s="126">
        <v>18</v>
      </c>
      <c r="K35" s="126" t="b">
        <v>1</v>
      </c>
      <c r="L35" s="126" t="s">
        <v>4009</v>
      </c>
      <c r="M35" s="126" t="b">
        <v>1</v>
      </c>
      <c r="N35" s="126" t="s">
        <v>3687</v>
      </c>
      <c r="O35" s="309" t="str">
        <f>LEFT(PPG!D35,19)&amp;"."&amp;PPGCR!F35</f>
        <v>Church Hill Primary.2011.PPFSM.I05.Jn21</v>
      </c>
      <c r="P35" s="312" t="str">
        <f>PPG!I35</f>
        <v>11334/543965</v>
      </c>
      <c r="Q35" s="126" t="b">
        <v>1</v>
      </c>
      <c r="R35" s="126" t="b">
        <v>1</v>
      </c>
      <c r="S35" s="126" t="b">
        <v>1</v>
      </c>
    </row>
    <row r="36" spans="1:19" x14ac:dyDescent="0.25">
      <c r="A36" s="126" t="s">
        <v>4008</v>
      </c>
      <c r="B36" s="200">
        <v>1</v>
      </c>
      <c r="C36" s="126">
        <v>2</v>
      </c>
      <c r="D36" s="308">
        <f>PPG!J36</f>
        <v>400050</v>
      </c>
      <c r="E36" s="126" t="b">
        <v>1</v>
      </c>
      <c r="F36" s="309" t="str">
        <f>RIGHT(PPG!C36,4)&amp;"."&amp;PPG!M36&amp;"."&amp;PPG!K36&amp;"."&amp;PPGPAY!$C$5</f>
        <v>2014.PPFSM.I05.Jn21</v>
      </c>
      <c r="G36" s="203">
        <f t="shared" ca="1" si="0"/>
        <v>44361</v>
      </c>
      <c r="H36" s="311">
        <f>IF(PPG!Y36&gt;0,0,-PPG!Y36)</f>
        <v>0</v>
      </c>
      <c r="I36" s="205">
        <f t="shared" ca="1" si="1"/>
        <v>44361</v>
      </c>
      <c r="J36" s="126">
        <v>19</v>
      </c>
      <c r="K36" s="126" t="b">
        <v>1</v>
      </c>
      <c r="L36" s="126" t="s">
        <v>4009</v>
      </c>
      <c r="M36" s="126" t="b">
        <v>1</v>
      </c>
      <c r="N36" s="126" t="s">
        <v>3687</v>
      </c>
      <c r="O36" s="309" t="str">
        <f>LEFT(PPG!D36,19)&amp;"."&amp;PPGCR!F36</f>
        <v>Colindale School.2014.PPFSM.I05.Jn21</v>
      </c>
      <c r="P36" s="312" t="str">
        <f>PPG!I36</f>
        <v>11334/543965</v>
      </c>
      <c r="Q36" s="126" t="b">
        <v>1</v>
      </c>
      <c r="R36" s="126" t="b">
        <v>1</v>
      </c>
      <c r="S36" s="126" t="b">
        <v>1</v>
      </c>
    </row>
    <row r="37" spans="1:19" x14ac:dyDescent="0.25">
      <c r="A37" s="126" t="s">
        <v>4008</v>
      </c>
      <c r="B37" s="200">
        <v>1</v>
      </c>
      <c r="C37" s="126">
        <v>2</v>
      </c>
      <c r="D37" s="308">
        <f>PPG!J37</f>
        <v>400059</v>
      </c>
      <c r="E37" s="126" t="b">
        <v>1</v>
      </c>
      <c r="F37" s="309" t="str">
        <f>RIGHT(PPG!C37,4)&amp;"."&amp;PPG!M37&amp;"."&amp;PPG!K37&amp;"."&amp;PPGPAY!$C$5</f>
        <v>2015.PPFSM.I05.Jn21</v>
      </c>
      <c r="G37" s="203">
        <f t="shared" ca="1" si="0"/>
        <v>44361</v>
      </c>
      <c r="H37" s="311">
        <f>IF(PPG!Y37&gt;0,0,-PPG!Y37)</f>
        <v>0</v>
      </c>
      <c r="I37" s="205">
        <f t="shared" ca="1" si="1"/>
        <v>44361</v>
      </c>
      <c r="J37" s="126">
        <v>20</v>
      </c>
      <c r="K37" s="126" t="b">
        <v>1</v>
      </c>
      <c r="L37" s="126" t="s">
        <v>4009</v>
      </c>
      <c r="M37" s="126" t="b">
        <v>1</v>
      </c>
      <c r="N37" s="126" t="s">
        <v>3687</v>
      </c>
      <c r="O37" s="309" t="str">
        <f>LEFT(PPG!D37,19)&amp;"."&amp;PPGCR!F37</f>
        <v>Coppetts Wood.2015.PPFSM.I05.Jn21</v>
      </c>
      <c r="P37" s="312" t="str">
        <f>PPG!I37</f>
        <v>11334/543965</v>
      </c>
      <c r="Q37" s="126" t="b">
        <v>1</v>
      </c>
      <c r="R37" s="126" t="b">
        <v>1</v>
      </c>
      <c r="S37" s="126" t="b">
        <v>1</v>
      </c>
    </row>
    <row r="38" spans="1:19" x14ac:dyDescent="0.25">
      <c r="A38" s="126" t="s">
        <v>4008</v>
      </c>
      <c r="B38" s="200">
        <v>1</v>
      </c>
      <c r="C38" s="126">
        <v>2</v>
      </c>
      <c r="D38" s="308">
        <f>PPG!J38</f>
        <v>400049</v>
      </c>
      <c r="E38" s="126" t="b">
        <v>1</v>
      </c>
      <c r="F38" s="309" t="str">
        <f>RIGHT(PPG!C38,4)&amp;"."&amp;PPG!M38&amp;"."&amp;PPG!K38&amp;"."&amp;PPGPAY!$C$5</f>
        <v>2016.PPFSM.I05.Jn21</v>
      </c>
      <c r="G38" s="203">
        <f t="shared" ca="1" si="0"/>
        <v>44361</v>
      </c>
      <c r="H38" s="311">
        <f>IF(PPG!Y38&gt;0,0,-PPG!Y38)</f>
        <v>0</v>
      </c>
      <c r="I38" s="205">
        <f t="shared" ca="1" si="1"/>
        <v>44361</v>
      </c>
      <c r="J38" s="126">
        <v>21</v>
      </c>
      <c r="K38" s="126" t="b">
        <v>1</v>
      </c>
      <c r="L38" s="126" t="s">
        <v>4009</v>
      </c>
      <c r="M38" s="126" t="b">
        <v>1</v>
      </c>
      <c r="N38" s="126" t="s">
        <v>3687</v>
      </c>
      <c r="O38" s="309" t="str">
        <f>LEFT(PPG!D38,19)&amp;"."&amp;PPGCR!F38</f>
        <v>Courtland School.2016.PPFSM.I05.Jn21</v>
      </c>
      <c r="P38" s="312" t="str">
        <f>PPG!I38</f>
        <v>11334/543965</v>
      </c>
      <c r="Q38" s="126" t="b">
        <v>1</v>
      </c>
      <c r="R38" s="126" t="b">
        <v>1</v>
      </c>
      <c r="S38" s="126" t="b">
        <v>1</v>
      </c>
    </row>
    <row r="39" spans="1:19" x14ac:dyDescent="0.25">
      <c r="A39" s="126" t="s">
        <v>4008</v>
      </c>
      <c r="B39" s="200">
        <v>1</v>
      </c>
      <c r="C39" s="126">
        <v>2</v>
      </c>
      <c r="D39" s="308">
        <f>PPG!J39</f>
        <v>400080</v>
      </c>
      <c r="E39" s="126" t="b">
        <v>1</v>
      </c>
      <c r="F39" s="309" t="str">
        <f>RIGHT(PPG!C39,4)&amp;"."&amp;PPG!M39&amp;"."&amp;PPG!K39&amp;"."&amp;PPGPAY!$C$5</f>
        <v>2017.PPFSM.I05.Jn21</v>
      </c>
      <c r="G39" s="203">
        <f t="shared" ca="1" si="0"/>
        <v>44361</v>
      </c>
      <c r="H39" s="311">
        <f>IF(PPG!Y39&gt;0,0,-PPG!Y39)</f>
        <v>0</v>
      </c>
      <c r="I39" s="205">
        <f t="shared" ca="1" si="1"/>
        <v>44361</v>
      </c>
      <c r="J39" s="126">
        <v>22</v>
      </c>
      <c r="K39" s="126" t="b">
        <v>1</v>
      </c>
      <c r="L39" s="126" t="s">
        <v>4009</v>
      </c>
      <c r="M39" s="126" t="b">
        <v>1</v>
      </c>
      <c r="N39" s="126" t="s">
        <v>3687</v>
      </c>
      <c r="O39" s="309" t="str">
        <f>LEFT(PPG!D39,19)&amp;"."&amp;PPGCR!F39</f>
        <v>Cromer Road Primary.2017.PPFSM.I05.Jn21</v>
      </c>
      <c r="P39" s="312" t="str">
        <f>PPG!I39</f>
        <v>11334/543965</v>
      </c>
      <c r="Q39" s="126" t="b">
        <v>1</v>
      </c>
      <c r="R39" s="126" t="b">
        <v>1</v>
      </c>
      <c r="S39" s="126" t="b">
        <v>1</v>
      </c>
    </row>
    <row r="40" spans="1:19" x14ac:dyDescent="0.25">
      <c r="A40" s="126" t="s">
        <v>4008</v>
      </c>
      <c r="B40" s="200">
        <v>1</v>
      </c>
      <c r="C40" s="126">
        <v>2</v>
      </c>
      <c r="D40" s="308">
        <f>PPG!J40</f>
        <v>400105</v>
      </c>
      <c r="E40" s="126" t="b">
        <v>1</v>
      </c>
      <c r="F40" s="309" t="str">
        <f>RIGHT(PPG!C40,4)&amp;"."&amp;PPG!M40&amp;"."&amp;PPG!K40&amp;"."&amp;PPGPAY!$C$5</f>
        <v>2073.PPFSM.I05.Jn21</v>
      </c>
      <c r="G40" s="203">
        <f t="shared" ca="1" si="0"/>
        <v>44361</v>
      </c>
      <c r="H40" s="311">
        <f>IF(PPG!Y40&gt;0,0,-PPG!Y40)</f>
        <v>0</v>
      </c>
      <c r="I40" s="205">
        <f t="shared" ca="1" si="1"/>
        <v>44361</v>
      </c>
      <c r="J40" s="126">
        <v>23</v>
      </c>
      <c r="K40" s="126" t="b">
        <v>1</v>
      </c>
      <c r="L40" s="126" t="s">
        <v>4009</v>
      </c>
      <c r="M40" s="126" t="b">
        <v>1</v>
      </c>
      <c r="N40" s="126" t="s">
        <v>3687</v>
      </c>
      <c r="O40" s="309" t="str">
        <f>LEFT(PPG!D40,19)&amp;"."&amp;PPGCR!F40</f>
        <v>Danegrove JMI Schoo.2073.PPFSM.I05.Jn21</v>
      </c>
      <c r="P40" s="312" t="str">
        <f>PPG!I40</f>
        <v>11334/543965</v>
      </c>
      <c r="Q40" s="126" t="b">
        <v>1</v>
      </c>
      <c r="R40" s="126" t="b">
        <v>1</v>
      </c>
      <c r="S40" s="126" t="b">
        <v>1</v>
      </c>
    </row>
    <row r="41" spans="1:19" x14ac:dyDescent="0.25">
      <c r="A41" s="126" t="s">
        <v>4008</v>
      </c>
      <c r="B41" s="200">
        <v>1</v>
      </c>
      <c r="C41" s="126">
        <v>2</v>
      </c>
      <c r="D41" s="308">
        <f>PPG!J41</f>
        <v>400036</v>
      </c>
      <c r="E41" s="126" t="b">
        <v>1</v>
      </c>
      <c r="F41" s="309" t="str">
        <f>RIGHT(PPG!C41,4)&amp;"."&amp;PPG!M41&amp;"."&amp;PPG!K41&amp;"."&amp;PPGPAY!$C$5</f>
        <v>2019.PPFSM.I05.Jn21</v>
      </c>
      <c r="G41" s="203">
        <f t="shared" ca="1" si="0"/>
        <v>44361</v>
      </c>
      <c r="H41" s="311">
        <f>IF(PPG!Y41&gt;0,0,-PPG!Y41)</f>
        <v>0</v>
      </c>
      <c r="I41" s="205">
        <f t="shared" ca="1" si="1"/>
        <v>44361</v>
      </c>
      <c r="J41" s="126">
        <v>24</v>
      </c>
      <c r="K41" s="126" t="b">
        <v>1</v>
      </c>
      <c r="L41" s="126" t="s">
        <v>4009</v>
      </c>
      <c r="M41" s="126" t="b">
        <v>1</v>
      </c>
      <c r="N41" s="126" t="s">
        <v>3687</v>
      </c>
      <c r="O41" s="309" t="str">
        <f>LEFT(PPG!D41,19)&amp;"."&amp;PPGCR!F41</f>
        <v>Deansbrook Infant S.2019.PPFSM.I05.Jn21</v>
      </c>
      <c r="P41" s="312" t="str">
        <f>PPG!I41</f>
        <v>11334/543965</v>
      </c>
      <c r="Q41" s="126" t="b">
        <v>1</v>
      </c>
      <c r="R41" s="126" t="b">
        <v>1</v>
      </c>
      <c r="S41" s="126" t="b">
        <v>1</v>
      </c>
    </row>
    <row r="42" spans="1:19" x14ac:dyDescent="0.25">
      <c r="A42" s="126" t="s">
        <v>4008</v>
      </c>
      <c r="B42" s="200">
        <v>1</v>
      </c>
      <c r="C42" s="126">
        <v>2</v>
      </c>
      <c r="D42" s="308">
        <f>PPG!J42</f>
        <v>400042</v>
      </c>
      <c r="E42" s="126" t="b">
        <v>1</v>
      </c>
      <c r="F42" s="309" t="str">
        <f>RIGHT(PPG!C42,4)&amp;"."&amp;PPG!M42&amp;"."&amp;PPG!K42&amp;"."&amp;PPGPAY!$C$5</f>
        <v>2021.PPFSM.I05.Jn21</v>
      </c>
      <c r="G42" s="203">
        <f t="shared" ca="1" si="0"/>
        <v>44361</v>
      </c>
      <c r="H42" s="311">
        <f>IF(PPG!Y42&gt;0,0,-PPG!Y42)</f>
        <v>0</v>
      </c>
      <c r="I42" s="205">
        <f t="shared" ca="1" si="1"/>
        <v>44361</v>
      </c>
      <c r="J42" s="126">
        <v>25</v>
      </c>
      <c r="K42" s="126" t="b">
        <v>1</v>
      </c>
      <c r="L42" s="126" t="s">
        <v>4009</v>
      </c>
      <c r="M42" s="126" t="b">
        <v>1</v>
      </c>
      <c r="N42" s="126" t="s">
        <v>3687</v>
      </c>
      <c r="O42" s="309" t="str">
        <f>LEFT(PPG!D42,19)&amp;"."&amp;PPGCR!F42</f>
        <v>Dollis Primary Scho.2021.PPFSM.I05.Jn21</v>
      </c>
      <c r="P42" s="312" t="str">
        <f>PPG!I42</f>
        <v>11334/543965</v>
      </c>
      <c r="Q42" s="126" t="b">
        <v>1</v>
      </c>
      <c r="R42" s="126" t="b">
        <v>1</v>
      </c>
      <c r="S42" s="126" t="b">
        <v>1</v>
      </c>
    </row>
    <row r="43" spans="1:19" x14ac:dyDescent="0.25">
      <c r="A43" s="126" t="s">
        <v>4008</v>
      </c>
      <c r="B43" s="200">
        <v>1</v>
      </c>
      <c r="C43" s="126">
        <v>2</v>
      </c>
      <c r="D43" s="308">
        <f>PPG!J43</f>
        <v>400159</v>
      </c>
      <c r="E43" s="126" t="b">
        <v>1</v>
      </c>
      <c r="F43" s="309" t="str">
        <f>RIGHT(PPG!C43,4)&amp;"."&amp;PPG!M43&amp;"."&amp;PPG!K43&amp;"."&amp;PPGPAY!$C$5</f>
        <v>2023.PPFSM.I05.Jn21</v>
      </c>
      <c r="G43" s="203">
        <f t="shared" ca="1" si="0"/>
        <v>44361</v>
      </c>
      <c r="H43" s="311">
        <f>IF(PPG!Y43&gt;0,0,-PPG!Y43)</f>
        <v>0</v>
      </c>
      <c r="I43" s="205">
        <f t="shared" ca="1" si="1"/>
        <v>44361</v>
      </c>
      <c r="J43" s="126">
        <v>26</v>
      </c>
      <c r="K43" s="126" t="b">
        <v>1</v>
      </c>
      <c r="L43" s="126" t="s">
        <v>4009</v>
      </c>
      <c r="M43" s="126" t="b">
        <v>1</v>
      </c>
      <c r="N43" s="126" t="s">
        <v>3687</v>
      </c>
      <c r="O43" s="309" t="str">
        <f>LEFT(PPG!D43,19)&amp;"."&amp;PPGCR!F43</f>
        <v>Edgware Primary Sch.2023.PPFSM.I05.Jn21</v>
      </c>
      <c r="P43" s="312" t="str">
        <f>PPG!I43</f>
        <v>11334/543965</v>
      </c>
      <c r="Q43" s="126" t="b">
        <v>1</v>
      </c>
      <c r="R43" s="126" t="b">
        <v>1</v>
      </c>
      <c r="S43" s="126" t="b">
        <v>1</v>
      </c>
    </row>
    <row r="44" spans="1:19" x14ac:dyDescent="0.25">
      <c r="A44" s="126" t="s">
        <v>4008</v>
      </c>
      <c r="B44" s="200">
        <v>1</v>
      </c>
      <c r="C44" s="126">
        <v>2</v>
      </c>
      <c r="D44" s="308">
        <f>PPG!J44</f>
        <v>400047</v>
      </c>
      <c r="E44" s="126" t="b">
        <v>1</v>
      </c>
      <c r="F44" s="309" t="str">
        <f>RIGHT(PPG!C44,4)&amp;"."&amp;PPG!M44&amp;"."&amp;PPG!K44&amp;"."&amp;PPGPAY!$C$5</f>
        <v>2024.PPFSM.I05.Jn21</v>
      </c>
      <c r="G44" s="203">
        <f t="shared" ca="1" si="0"/>
        <v>44361</v>
      </c>
      <c r="H44" s="311">
        <f>IF(PPG!Y44&gt;0,0,-PPG!Y44)</f>
        <v>0</v>
      </c>
      <c r="I44" s="205">
        <f t="shared" ca="1" si="1"/>
        <v>44361</v>
      </c>
      <c r="J44" s="126">
        <v>27</v>
      </c>
      <c r="K44" s="126" t="b">
        <v>1</v>
      </c>
      <c r="L44" s="126" t="s">
        <v>4009</v>
      </c>
      <c r="M44" s="126" t="b">
        <v>1</v>
      </c>
      <c r="N44" s="126" t="s">
        <v>3687</v>
      </c>
      <c r="O44" s="309" t="str">
        <f>LEFT(PPG!D44,19)&amp;"."&amp;PPGCR!F44</f>
        <v>Fairway Primary Sch.2024.PPFSM.I05.Jn21</v>
      </c>
      <c r="P44" s="312" t="str">
        <f>PPG!I44</f>
        <v>11334/543965</v>
      </c>
      <c r="Q44" s="126" t="b">
        <v>1</v>
      </c>
      <c r="R44" s="126" t="b">
        <v>1</v>
      </c>
      <c r="S44" s="126" t="b">
        <v>1</v>
      </c>
    </row>
    <row r="45" spans="1:19" x14ac:dyDescent="0.25">
      <c r="A45" s="126" t="s">
        <v>4008</v>
      </c>
      <c r="B45" s="200">
        <v>1</v>
      </c>
      <c r="C45" s="126">
        <v>2</v>
      </c>
      <c r="D45" s="308">
        <f>PPG!J45</f>
        <v>400001</v>
      </c>
      <c r="E45" s="126" t="b">
        <v>1</v>
      </c>
      <c r="F45" s="309" t="str">
        <f>RIGHT(PPG!C45,4)&amp;"."&amp;PPG!M45&amp;"."&amp;PPG!K45&amp;"."&amp;PPGPAY!$C$5</f>
        <v>2025.PPFSM.I05.Jn21</v>
      </c>
      <c r="G45" s="203">
        <f t="shared" ca="1" si="0"/>
        <v>44361</v>
      </c>
      <c r="H45" s="311">
        <f>IF(PPG!Y45&gt;0,0,-PPG!Y45)</f>
        <v>0</v>
      </c>
      <c r="I45" s="205">
        <f t="shared" ca="1" si="1"/>
        <v>44361</v>
      </c>
      <c r="J45" s="126">
        <v>28</v>
      </c>
      <c r="K45" s="126" t="b">
        <v>1</v>
      </c>
      <c r="L45" s="126" t="s">
        <v>4009</v>
      </c>
      <c r="M45" s="126" t="b">
        <v>1</v>
      </c>
      <c r="N45" s="126" t="s">
        <v>3687</v>
      </c>
      <c r="O45" s="309" t="str">
        <f>LEFT(PPG!D45,19)&amp;"."&amp;PPGCR!F45</f>
        <v>Foulds.2025.PPFSM.I05.Jn21</v>
      </c>
      <c r="P45" s="312" t="str">
        <f>PPG!I45</f>
        <v>11334/543965</v>
      </c>
      <c r="Q45" s="126" t="b">
        <v>1</v>
      </c>
      <c r="R45" s="126" t="b">
        <v>1</v>
      </c>
      <c r="S45" s="126" t="b">
        <v>1</v>
      </c>
    </row>
    <row r="46" spans="1:19" x14ac:dyDescent="0.25">
      <c r="A46" s="126" t="s">
        <v>4008</v>
      </c>
      <c r="B46" s="200">
        <v>1</v>
      </c>
      <c r="C46" s="126">
        <v>2</v>
      </c>
      <c r="D46" s="308">
        <f>PPG!J46</f>
        <v>400082</v>
      </c>
      <c r="E46" s="126" t="b">
        <v>1</v>
      </c>
      <c r="F46" s="309" t="str">
        <f>RIGHT(PPG!C46,4)&amp;"."&amp;PPG!M46&amp;"."&amp;PPG!K46&amp;"."&amp;PPGPAY!$C$5</f>
        <v>2026.PPFSM.I05.Jn21</v>
      </c>
      <c r="G46" s="203">
        <f t="shared" ca="1" si="0"/>
        <v>44361</v>
      </c>
      <c r="H46" s="311">
        <f>IF(PPG!Y46&gt;0,0,-PPG!Y46)</f>
        <v>0</v>
      </c>
      <c r="I46" s="205">
        <f t="shared" ca="1" si="1"/>
        <v>44361</v>
      </c>
      <c r="J46" s="126">
        <v>29</v>
      </c>
      <c r="K46" s="126" t="b">
        <v>1</v>
      </c>
      <c r="L46" s="126" t="s">
        <v>4009</v>
      </c>
      <c r="M46" s="126" t="b">
        <v>1</v>
      </c>
      <c r="N46" s="126" t="s">
        <v>3687</v>
      </c>
      <c r="O46" s="309" t="str">
        <f>LEFT(PPG!D46,19)&amp;"."&amp;PPGCR!F46</f>
        <v>Frith Manor School.2026.PPFSM.I05.Jn21</v>
      </c>
      <c r="P46" s="312" t="str">
        <f>PPG!I46</f>
        <v>11334/543965</v>
      </c>
      <c r="Q46" s="126" t="b">
        <v>1</v>
      </c>
      <c r="R46" s="126" t="b">
        <v>1</v>
      </c>
      <c r="S46" s="126" t="b">
        <v>1</v>
      </c>
    </row>
    <row r="47" spans="1:19" x14ac:dyDescent="0.25">
      <c r="A47" s="126" t="s">
        <v>4008</v>
      </c>
      <c r="B47" s="200">
        <v>1</v>
      </c>
      <c r="C47" s="126">
        <v>2</v>
      </c>
      <c r="D47" s="308">
        <f>PPG!J47</f>
        <v>400067</v>
      </c>
      <c r="E47" s="126" t="b">
        <v>1</v>
      </c>
      <c r="F47" s="309" t="str">
        <f>RIGHT(PPG!C47,4)&amp;"."&amp;PPG!M47&amp;"."&amp;PPG!K47&amp;"."&amp;PPGPAY!$C$5</f>
        <v>2028.PPFSM.I05.Jn21</v>
      </c>
      <c r="G47" s="203">
        <f t="shared" ca="1" si="0"/>
        <v>44361</v>
      </c>
      <c r="H47" s="311">
        <f>IF(PPG!Y47&gt;0,0,-PPG!Y47)</f>
        <v>0</v>
      </c>
      <c r="I47" s="205">
        <f t="shared" ca="1" si="1"/>
        <v>44361</v>
      </c>
      <c r="J47" s="126">
        <v>30</v>
      </c>
      <c r="K47" s="126" t="b">
        <v>1</v>
      </c>
      <c r="L47" s="126" t="s">
        <v>4009</v>
      </c>
      <c r="M47" s="126" t="b">
        <v>1</v>
      </c>
      <c r="N47" s="126" t="s">
        <v>3687</v>
      </c>
      <c r="O47" s="309" t="str">
        <f>LEFT(PPG!D47,19)&amp;"."&amp;PPGCR!F47</f>
        <v>Garden Suburb Infan.2028.PPFSM.I05.Jn21</v>
      </c>
      <c r="P47" s="312" t="str">
        <f>PPG!I47</f>
        <v>11334/543965</v>
      </c>
      <c r="Q47" s="126" t="b">
        <v>1</v>
      </c>
      <c r="R47" s="126" t="b">
        <v>1</v>
      </c>
      <c r="S47" s="126" t="b">
        <v>1</v>
      </c>
    </row>
    <row r="48" spans="1:19" x14ac:dyDescent="0.25">
      <c r="A48" s="126" t="s">
        <v>4008</v>
      </c>
      <c r="B48" s="200">
        <v>1</v>
      </c>
      <c r="C48" s="126">
        <v>2</v>
      </c>
      <c r="D48" s="308">
        <f>PPG!J48</f>
        <v>400002</v>
      </c>
      <c r="E48" s="126" t="b">
        <v>1</v>
      </c>
      <c r="F48" s="309" t="str">
        <f>RIGHT(PPG!C48,4)&amp;"."&amp;PPG!M48&amp;"."&amp;PPG!K48&amp;"."&amp;PPGPAY!$C$5</f>
        <v>2027.PPFSM.I05.Jn21</v>
      </c>
      <c r="G48" s="203">
        <f t="shared" ca="1" si="0"/>
        <v>44361</v>
      </c>
      <c r="H48" s="311">
        <f>IF(PPG!Y48&gt;0,0,-PPG!Y48)</f>
        <v>0</v>
      </c>
      <c r="I48" s="205">
        <f t="shared" ca="1" si="1"/>
        <v>44361</v>
      </c>
      <c r="J48" s="126">
        <v>31</v>
      </c>
      <c r="K48" s="126" t="b">
        <v>1</v>
      </c>
      <c r="L48" s="126" t="s">
        <v>4009</v>
      </c>
      <c r="M48" s="126" t="b">
        <v>1</v>
      </c>
      <c r="N48" s="126" t="s">
        <v>3687</v>
      </c>
      <c r="O48" s="309" t="str">
        <f>LEFT(PPG!D48,19)&amp;"."&amp;PPGCR!F48</f>
        <v>Garden Suburb Junio.2027.PPFSM.I05.Jn21</v>
      </c>
      <c r="P48" s="312" t="str">
        <f>PPG!I48</f>
        <v>11334/543965</v>
      </c>
      <c r="Q48" s="126" t="b">
        <v>1</v>
      </c>
      <c r="R48" s="126" t="b">
        <v>1</v>
      </c>
      <c r="S48" s="126" t="b">
        <v>1</v>
      </c>
    </row>
    <row r="49" spans="1:19" x14ac:dyDescent="0.25">
      <c r="A49" s="126" t="s">
        <v>4008</v>
      </c>
      <c r="B49" s="200">
        <v>1</v>
      </c>
      <c r="C49" s="126">
        <v>2</v>
      </c>
      <c r="D49" s="308">
        <f>PPG!J49</f>
        <v>400035</v>
      </c>
      <c r="E49" s="126" t="b">
        <v>1</v>
      </c>
      <c r="F49" s="309" t="str">
        <f>RIGHT(PPG!C49,4)&amp;"."&amp;PPG!M49&amp;"."&amp;PPG!K49&amp;"."&amp;PPGPAY!$C$5</f>
        <v>2029.PPFSM.I05.Jn21</v>
      </c>
      <c r="G49" s="203">
        <f t="shared" ca="1" si="0"/>
        <v>44361</v>
      </c>
      <c r="H49" s="311">
        <f>IF(PPG!Y49&gt;0,0,-PPG!Y49)</f>
        <v>0</v>
      </c>
      <c r="I49" s="205">
        <f t="shared" ca="1" si="1"/>
        <v>44361</v>
      </c>
      <c r="J49" s="126">
        <v>32</v>
      </c>
      <c r="K49" s="126" t="b">
        <v>1</v>
      </c>
      <c r="L49" s="126" t="s">
        <v>4009</v>
      </c>
      <c r="M49" s="126" t="b">
        <v>1</v>
      </c>
      <c r="N49" s="126" t="s">
        <v>3687</v>
      </c>
      <c r="O49" s="309" t="str">
        <f>LEFT(PPG!D49,19)&amp;"."&amp;PPGCR!F49</f>
        <v>Goldbeaters Primary.2029.PPFSM.I05.Jn21</v>
      </c>
      <c r="P49" s="312" t="str">
        <f>PPG!I49</f>
        <v>11334/543965</v>
      </c>
      <c r="Q49" s="126" t="b">
        <v>1</v>
      </c>
      <c r="R49" s="126" t="b">
        <v>1</v>
      </c>
      <c r="S49" s="126" t="b">
        <v>1</v>
      </c>
    </row>
    <row r="50" spans="1:19" x14ac:dyDescent="0.25">
      <c r="A50" s="126" t="s">
        <v>4008</v>
      </c>
      <c r="B50" s="200">
        <v>1</v>
      </c>
      <c r="C50" s="126">
        <v>2</v>
      </c>
      <c r="D50" s="308">
        <f>PPG!J50</f>
        <v>400108</v>
      </c>
      <c r="E50" s="126" t="b">
        <v>1</v>
      </c>
      <c r="F50" s="309" t="str">
        <f>RIGHT(PPG!C50,4)&amp;"."&amp;PPG!M50&amp;"."&amp;PPG!K50&amp;"."&amp;PPGPAY!$C$5</f>
        <v>3516.PPFSM.I05.Jn21</v>
      </c>
      <c r="G50" s="203">
        <f t="shared" ca="1" si="0"/>
        <v>44361</v>
      </c>
      <c r="H50" s="311">
        <f>IF(PPG!Y50&gt;0,0,-PPG!Y50)</f>
        <v>0</v>
      </c>
      <c r="I50" s="205">
        <f t="shared" ca="1" si="1"/>
        <v>44361</v>
      </c>
      <c r="J50" s="126">
        <v>33</v>
      </c>
      <c r="K50" s="126" t="b">
        <v>1</v>
      </c>
      <c r="L50" s="126" t="s">
        <v>4009</v>
      </c>
      <c r="M50" s="126" t="b">
        <v>1</v>
      </c>
      <c r="N50" s="126" t="s">
        <v>3687</v>
      </c>
      <c r="O50" s="309" t="str">
        <f>LEFT(PPG!D50,19)&amp;"."&amp;PPGCR!F50</f>
        <v>Hasmonean Primary S.3516.PPFSM.I05.Jn21</v>
      </c>
      <c r="P50" s="312" t="str">
        <f>PPG!I50</f>
        <v>11334/543965</v>
      </c>
      <c r="Q50" s="126" t="b">
        <v>1</v>
      </c>
      <c r="R50" s="126" t="b">
        <v>1</v>
      </c>
      <c r="S50" s="126" t="b">
        <v>1</v>
      </c>
    </row>
    <row r="51" spans="1:19" x14ac:dyDescent="0.25">
      <c r="A51" s="126" t="s">
        <v>4008</v>
      </c>
      <c r="B51" s="200">
        <v>1</v>
      </c>
      <c r="C51" s="126">
        <v>2</v>
      </c>
      <c r="D51" s="308">
        <f>PPG!J51</f>
        <v>400026</v>
      </c>
      <c r="E51" s="126" t="b">
        <v>1</v>
      </c>
      <c r="F51" s="309" t="str">
        <f>RIGHT(PPG!C51,4)&amp;"."&amp;PPG!M51&amp;"."&amp;PPG!K51&amp;"."&amp;PPGPAY!$C$5</f>
        <v>2031.PPFSM.I05.Jn21</v>
      </c>
      <c r="G51" s="203">
        <f t="shared" ca="1" si="0"/>
        <v>44361</v>
      </c>
      <c r="H51" s="311">
        <f>IF(PPG!Y51&gt;0,0,-PPG!Y51)</f>
        <v>0</v>
      </c>
      <c r="I51" s="205">
        <f t="shared" ca="1" si="1"/>
        <v>44361</v>
      </c>
      <c r="J51" s="126">
        <v>34</v>
      </c>
      <c r="K51" s="126" t="b">
        <v>1</v>
      </c>
      <c r="L51" s="126" t="s">
        <v>4009</v>
      </c>
      <c r="M51" s="126" t="b">
        <v>1</v>
      </c>
      <c r="N51" s="126" t="s">
        <v>3687</v>
      </c>
      <c r="O51" s="309" t="str">
        <f>LEFT(PPG!D51,19)&amp;"."&amp;PPGCR!F51</f>
        <v>Hollickwood JMI Sch.2031.PPFSM.I05.Jn21</v>
      </c>
      <c r="P51" s="312" t="str">
        <f>PPG!I51</f>
        <v>11334/543965</v>
      </c>
      <c r="Q51" s="126" t="b">
        <v>1</v>
      </c>
      <c r="R51" s="126" t="b">
        <v>1</v>
      </c>
      <c r="S51" s="126" t="b">
        <v>1</v>
      </c>
    </row>
    <row r="52" spans="1:19" x14ac:dyDescent="0.25">
      <c r="A52" s="126" t="s">
        <v>4008</v>
      </c>
      <c r="B52" s="200">
        <v>1</v>
      </c>
      <c r="C52" s="126">
        <v>2</v>
      </c>
      <c r="D52" s="308">
        <f>PPG!J52</f>
        <v>400084</v>
      </c>
      <c r="E52" s="126" t="b">
        <v>1</v>
      </c>
      <c r="F52" s="309" t="str">
        <f>RIGHT(PPG!C52,4)&amp;"."&amp;PPG!M52&amp;"."&amp;PPG!K52&amp;"."&amp;PPGPAY!$C$5</f>
        <v>2032.PPFSM.I05.Jn21</v>
      </c>
      <c r="G52" s="203">
        <f t="shared" ca="1" si="0"/>
        <v>44361</v>
      </c>
      <c r="H52" s="311">
        <f>IF(PPG!Y52&gt;0,0,-PPG!Y52)</f>
        <v>0</v>
      </c>
      <c r="I52" s="205">
        <f t="shared" ca="1" si="1"/>
        <v>44361</v>
      </c>
      <c r="J52" s="126">
        <v>35</v>
      </c>
      <c r="K52" s="126" t="b">
        <v>1</v>
      </c>
      <c r="L52" s="126" t="s">
        <v>4009</v>
      </c>
      <c r="M52" s="126" t="b">
        <v>1</v>
      </c>
      <c r="N52" s="126" t="s">
        <v>3687</v>
      </c>
      <c r="O52" s="309" t="str">
        <f>LEFT(PPG!D52,19)&amp;"."&amp;PPGCR!F52</f>
        <v>Holly Park School.2032.PPFSM.I05.Jn21</v>
      </c>
      <c r="P52" s="312" t="str">
        <f>PPG!I52</f>
        <v>11334/543965</v>
      </c>
      <c r="Q52" s="126" t="b">
        <v>1</v>
      </c>
      <c r="R52" s="126" t="b">
        <v>1</v>
      </c>
      <c r="S52" s="126" t="b">
        <v>1</v>
      </c>
    </row>
    <row r="53" spans="1:19" x14ac:dyDescent="0.25">
      <c r="A53" s="126" t="s">
        <v>4008</v>
      </c>
      <c r="B53" s="200">
        <v>1</v>
      </c>
      <c r="C53" s="126">
        <v>2</v>
      </c>
      <c r="D53" s="308">
        <f>PPG!J53</f>
        <v>400008</v>
      </c>
      <c r="E53" s="126" t="b">
        <v>1</v>
      </c>
      <c r="F53" s="309" t="str">
        <f>RIGHT(PPG!C53,4)&amp;"."&amp;PPG!M53&amp;"."&amp;PPG!K53&amp;"."&amp;PPGPAY!$C$5</f>
        <v>3304.PPFSM.I05.Jn21</v>
      </c>
      <c r="G53" s="203">
        <f t="shared" ca="1" si="0"/>
        <v>44361</v>
      </c>
      <c r="H53" s="311">
        <f>IF(PPG!Y53&gt;0,0,-PPG!Y53)</f>
        <v>0</v>
      </c>
      <c r="I53" s="205">
        <f t="shared" ca="1" si="1"/>
        <v>44361</v>
      </c>
      <c r="J53" s="126">
        <v>36</v>
      </c>
      <c r="K53" s="126" t="b">
        <v>1</v>
      </c>
      <c r="L53" s="126" t="s">
        <v>4009</v>
      </c>
      <c r="M53" s="126" t="b">
        <v>1</v>
      </c>
      <c r="N53" s="126" t="s">
        <v>3687</v>
      </c>
      <c r="O53" s="309" t="str">
        <f>LEFT(PPG!D53,19)&amp;"."&amp;PPGCR!F53</f>
        <v>Holy Trinity School.3304.PPFSM.I05.Jn21</v>
      </c>
      <c r="P53" s="312" t="str">
        <f>PPG!I53</f>
        <v>11334/543965</v>
      </c>
      <c r="Q53" s="126" t="b">
        <v>1</v>
      </c>
      <c r="R53" s="126" t="b">
        <v>1</v>
      </c>
      <c r="S53" s="126" t="b">
        <v>1</v>
      </c>
    </row>
    <row r="54" spans="1:19" x14ac:dyDescent="0.25">
      <c r="A54" s="126" t="s">
        <v>4008</v>
      </c>
      <c r="B54" s="200">
        <v>1</v>
      </c>
      <c r="C54" s="126">
        <v>2</v>
      </c>
      <c r="D54" s="308">
        <f>PPG!J54</f>
        <v>400046</v>
      </c>
      <c r="E54" s="126" t="b">
        <v>1</v>
      </c>
      <c r="F54" s="309" t="str">
        <f>RIGHT(PPG!C54,4)&amp;"."&amp;PPG!M54&amp;"."&amp;PPG!K54&amp;"."&amp;PPGPAY!$C$5</f>
        <v>2036.PPFSM.I05.Jn21</v>
      </c>
      <c r="G54" s="203">
        <f t="shared" ca="1" si="0"/>
        <v>44361</v>
      </c>
      <c r="H54" s="311">
        <f>IF(PPG!Y54&gt;0,0,-PPG!Y54)</f>
        <v>0</v>
      </c>
      <c r="I54" s="205">
        <f t="shared" ca="1" si="1"/>
        <v>44361</v>
      </c>
      <c r="J54" s="126">
        <v>37</v>
      </c>
      <c r="K54" s="126" t="b">
        <v>1</v>
      </c>
      <c r="L54" s="126" t="s">
        <v>4009</v>
      </c>
      <c r="M54" s="126" t="b">
        <v>1</v>
      </c>
      <c r="N54" s="126" t="s">
        <v>3687</v>
      </c>
      <c r="O54" s="309" t="str">
        <f>LEFT(PPG!D54,19)&amp;"."&amp;PPGCR!F54</f>
        <v>Livingstone School.2036.PPFSM.I05.Jn21</v>
      </c>
      <c r="P54" s="312" t="str">
        <f>PPG!I54</f>
        <v>11334/543965</v>
      </c>
      <c r="Q54" s="126" t="b">
        <v>1</v>
      </c>
      <c r="R54" s="126" t="b">
        <v>1</v>
      </c>
      <c r="S54" s="126" t="b">
        <v>1</v>
      </c>
    </row>
    <row r="55" spans="1:19" x14ac:dyDescent="0.25">
      <c r="A55" s="126" t="s">
        <v>4008</v>
      </c>
      <c r="B55" s="200">
        <v>1</v>
      </c>
      <c r="C55" s="126">
        <v>2</v>
      </c>
      <c r="D55" s="308">
        <f>PPG!J55</f>
        <v>400030</v>
      </c>
      <c r="E55" s="126" t="b">
        <v>1</v>
      </c>
      <c r="F55" s="309" t="str">
        <f>RIGHT(PPG!C55,4)&amp;"."&amp;PPG!M55&amp;"."&amp;PPG!K55&amp;"."&amp;PPGPAY!$C$5</f>
        <v>2037.PPFSM.I05.Jn21</v>
      </c>
      <c r="G55" s="203">
        <f t="shared" ca="1" si="0"/>
        <v>44361</v>
      </c>
      <c r="H55" s="311">
        <f>IF(PPG!Y55&gt;0,0,-PPG!Y55)</f>
        <v>0</v>
      </c>
      <c r="I55" s="205">
        <f t="shared" ca="1" si="1"/>
        <v>44361</v>
      </c>
      <c r="J55" s="126">
        <v>38</v>
      </c>
      <c r="K55" s="126" t="b">
        <v>1</v>
      </c>
      <c r="L55" s="126" t="s">
        <v>4009</v>
      </c>
      <c r="M55" s="126" t="b">
        <v>1</v>
      </c>
      <c r="N55" s="126" t="s">
        <v>3687</v>
      </c>
      <c r="O55" s="309" t="str">
        <f>LEFT(PPG!D55,19)&amp;"."&amp;PPGCR!F55</f>
        <v>Manorside Primary S.2037.PPFSM.I05.Jn21</v>
      </c>
      <c r="P55" s="312" t="str">
        <f>PPG!I55</f>
        <v>11334/543965</v>
      </c>
      <c r="Q55" s="126" t="b">
        <v>1</v>
      </c>
      <c r="R55" s="126" t="b">
        <v>1</v>
      </c>
      <c r="S55" s="126" t="b">
        <v>1</v>
      </c>
    </row>
    <row r="56" spans="1:19" x14ac:dyDescent="0.25">
      <c r="A56" s="126" t="s">
        <v>4008</v>
      </c>
      <c r="B56" s="200">
        <v>1</v>
      </c>
      <c r="C56" s="126">
        <v>2</v>
      </c>
      <c r="D56" s="308">
        <f>PPG!J56</f>
        <v>400130</v>
      </c>
      <c r="E56" s="126" t="b">
        <v>1</v>
      </c>
      <c r="F56" s="309" t="str">
        <f>RIGHT(PPG!C56,4)&amp;"."&amp;PPG!M56&amp;"."&amp;PPG!K56&amp;"."&amp;PPGPAY!$C$5</f>
        <v>3523.PPFSM.I05.Jn21</v>
      </c>
      <c r="G56" s="203">
        <f t="shared" ca="1" si="0"/>
        <v>44361</v>
      </c>
      <c r="H56" s="311">
        <f>IF(PPG!Y56&gt;0,0,-PPG!Y56)</f>
        <v>0</v>
      </c>
      <c r="I56" s="205">
        <f t="shared" ca="1" si="1"/>
        <v>44361</v>
      </c>
      <c r="J56" s="126">
        <v>39</v>
      </c>
      <c r="K56" s="126" t="b">
        <v>1</v>
      </c>
      <c r="L56" s="126" t="s">
        <v>4009</v>
      </c>
      <c r="M56" s="126" t="b">
        <v>1</v>
      </c>
      <c r="N56" s="126" t="s">
        <v>3687</v>
      </c>
      <c r="O56" s="309" t="str">
        <f>LEFT(PPG!D56,19)&amp;"."&amp;PPGCR!F56</f>
        <v>Martin Primary Scho.3523.PPFSM.I05.Jn21</v>
      </c>
      <c r="P56" s="312" t="str">
        <f>PPG!I56</f>
        <v>11334/543965</v>
      </c>
      <c r="Q56" s="126" t="b">
        <v>1</v>
      </c>
      <c r="R56" s="126" t="b">
        <v>1</v>
      </c>
      <c r="S56" s="126" t="b">
        <v>1</v>
      </c>
    </row>
    <row r="57" spans="1:19" x14ac:dyDescent="0.25">
      <c r="A57" s="126" t="s">
        <v>4008</v>
      </c>
      <c r="B57" s="200">
        <v>1</v>
      </c>
      <c r="C57" s="126">
        <v>2</v>
      </c>
      <c r="D57" s="308">
        <f>PPG!J57</f>
        <v>400112</v>
      </c>
      <c r="E57" s="126" t="b">
        <v>1</v>
      </c>
      <c r="F57" s="309" t="str">
        <f>RIGHT(PPG!C57,4)&amp;"."&amp;PPG!M57&amp;"."&amp;PPG!K57&amp;"."&amp;PPGPAY!$C$5</f>
        <v>5948.PPFSM.I05.Jn21</v>
      </c>
      <c r="G57" s="203">
        <f t="shared" ca="1" si="0"/>
        <v>44361</v>
      </c>
      <c r="H57" s="311">
        <f>IF(PPG!Y57&gt;0,0,-PPG!Y57)</f>
        <v>0</v>
      </c>
      <c r="I57" s="205">
        <f t="shared" ca="1" si="1"/>
        <v>44361</v>
      </c>
      <c r="J57" s="126">
        <v>40</v>
      </c>
      <c r="K57" s="126" t="b">
        <v>1</v>
      </c>
      <c r="L57" s="126" t="s">
        <v>4009</v>
      </c>
      <c r="M57" s="126" t="b">
        <v>1</v>
      </c>
      <c r="N57" s="126" t="s">
        <v>3687</v>
      </c>
      <c r="O57" s="309" t="str">
        <f>LEFT(PPG!D57,19)&amp;"."&amp;PPGCR!F57</f>
        <v>Mathilda Marks-Kenn.5948.PPFSM.I05.Jn21</v>
      </c>
      <c r="P57" s="312" t="str">
        <f>PPG!I57</f>
        <v>11334/543965</v>
      </c>
      <c r="Q57" s="126" t="b">
        <v>1</v>
      </c>
      <c r="R57" s="126" t="b">
        <v>1</v>
      </c>
      <c r="S57" s="126" t="b">
        <v>1</v>
      </c>
    </row>
    <row r="58" spans="1:19" x14ac:dyDescent="0.25">
      <c r="A58" s="126" t="s">
        <v>4008</v>
      </c>
      <c r="B58" s="200">
        <v>1</v>
      </c>
      <c r="C58" s="126">
        <v>2</v>
      </c>
      <c r="D58" s="308">
        <f>PPG!J58</f>
        <v>400110</v>
      </c>
      <c r="E58" s="126" t="b">
        <v>1</v>
      </c>
      <c r="F58" s="309" t="str">
        <f>RIGHT(PPG!C58,4)&amp;"."&amp;PPG!M58&amp;"."&amp;PPG!K58&amp;"."&amp;PPGPAY!$C$5</f>
        <v>5949.PPFSM.I05.Jn21</v>
      </c>
      <c r="G58" s="203">
        <f t="shared" ca="1" si="0"/>
        <v>44361</v>
      </c>
      <c r="H58" s="311">
        <f>IF(PPG!Y58&gt;0,0,-PPG!Y58)</f>
        <v>0</v>
      </c>
      <c r="I58" s="205">
        <f t="shared" ca="1" si="1"/>
        <v>44361</v>
      </c>
      <c r="J58" s="126">
        <v>41</v>
      </c>
      <c r="K58" s="126" t="b">
        <v>1</v>
      </c>
      <c r="L58" s="126" t="s">
        <v>4009</v>
      </c>
      <c r="M58" s="126" t="b">
        <v>1</v>
      </c>
      <c r="N58" s="126" t="s">
        <v>3687</v>
      </c>
      <c r="O58" s="309" t="str">
        <f>LEFT(PPG!D58,19)&amp;"."&amp;PPGCR!F58</f>
        <v>Menorah Foundation .5949.PPFSM.I05.Jn21</v>
      </c>
      <c r="P58" s="312" t="str">
        <f>PPG!I58</f>
        <v>11334/543965</v>
      </c>
      <c r="Q58" s="126" t="b">
        <v>1</v>
      </c>
      <c r="R58" s="126" t="b">
        <v>1</v>
      </c>
      <c r="S58" s="126" t="b">
        <v>1</v>
      </c>
    </row>
    <row r="59" spans="1:19" x14ac:dyDescent="0.25">
      <c r="A59" s="126" t="s">
        <v>4008</v>
      </c>
      <c r="B59" s="200">
        <v>1</v>
      </c>
      <c r="C59" s="126">
        <v>2</v>
      </c>
      <c r="D59" s="308">
        <f>PPG!J59</f>
        <v>400007</v>
      </c>
      <c r="E59" s="126" t="b">
        <v>1</v>
      </c>
      <c r="F59" s="309" t="str">
        <f>RIGHT(PPG!C59,4)&amp;"."&amp;PPG!M59&amp;"."&amp;PPG!K59&amp;"."&amp;PPGPAY!$C$5</f>
        <v>3513.PPFSM.I05.Jn21</v>
      </c>
      <c r="G59" s="203">
        <f t="shared" ca="1" si="0"/>
        <v>44361</v>
      </c>
      <c r="H59" s="311">
        <f>IF(PPG!Y59&gt;0,0,-PPG!Y59)</f>
        <v>0</v>
      </c>
      <c r="I59" s="205">
        <f t="shared" ca="1" si="1"/>
        <v>44361</v>
      </c>
      <c r="J59" s="126">
        <v>42</v>
      </c>
      <c r="K59" s="126" t="b">
        <v>1</v>
      </c>
      <c r="L59" s="126" t="s">
        <v>4009</v>
      </c>
      <c r="M59" s="126" t="b">
        <v>1</v>
      </c>
      <c r="N59" s="126" t="s">
        <v>3687</v>
      </c>
      <c r="O59" s="309" t="str">
        <f>LEFT(PPG!D59,19)&amp;"."&amp;PPGCR!F59</f>
        <v>Menorah Primary Sch.3513.PPFSM.I05.Jn21</v>
      </c>
      <c r="P59" s="312" t="str">
        <f>PPG!I59</f>
        <v>11334/543965</v>
      </c>
      <c r="Q59" s="126" t="b">
        <v>1</v>
      </c>
      <c r="R59" s="126" t="b">
        <v>1</v>
      </c>
      <c r="S59" s="126" t="b">
        <v>1</v>
      </c>
    </row>
    <row r="60" spans="1:19" x14ac:dyDescent="0.25">
      <c r="A60" s="126" t="s">
        <v>4008</v>
      </c>
      <c r="B60" s="200">
        <v>1</v>
      </c>
      <c r="C60" s="126">
        <v>2</v>
      </c>
      <c r="D60" s="308">
        <f>PPG!J60</f>
        <v>400086</v>
      </c>
      <c r="E60" s="126" t="b">
        <v>1</v>
      </c>
      <c r="F60" s="309" t="str">
        <f>RIGHT(PPG!C60,4)&amp;"."&amp;PPG!M60&amp;"."&amp;PPG!K60&amp;"."&amp;PPGPAY!$C$5</f>
        <v>3305.PPFSM.I05.Jn21</v>
      </c>
      <c r="G60" s="203">
        <f t="shared" ca="1" si="0"/>
        <v>44361</v>
      </c>
      <c r="H60" s="311">
        <f>IF(PPG!Y60&gt;0,0,-PPG!Y60)</f>
        <v>0</v>
      </c>
      <c r="I60" s="205">
        <f t="shared" ca="1" si="1"/>
        <v>44361</v>
      </c>
      <c r="J60" s="126">
        <v>43</v>
      </c>
      <c r="K60" s="126" t="b">
        <v>1</v>
      </c>
      <c r="L60" s="126" t="s">
        <v>4009</v>
      </c>
      <c r="M60" s="126" t="b">
        <v>1</v>
      </c>
      <c r="N60" s="126" t="s">
        <v>3687</v>
      </c>
      <c r="O60" s="309" t="str">
        <f>LEFT(PPG!D60,19)&amp;"."&amp;PPGCR!F60</f>
        <v>Monken Hadley C E P.3305.PPFSM.I05.Jn21</v>
      </c>
      <c r="P60" s="312" t="str">
        <f>PPG!I60</f>
        <v>11334/543965</v>
      </c>
      <c r="Q60" s="126" t="b">
        <v>1</v>
      </c>
      <c r="R60" s="126" t="b">
        <v>1</v>
      </c>
      <c r="S60" s="126" t="b">
        <v>1</v>
      </c>
    </row>
    <row r="61" spans="1:19" x14ac:dyDescent="0.25">
      <c r="A61" s="126" t="s">
        <v>4008</v>
      </c>
      <c r="B61" s="200">
        <v>1</v>
      </c>
      <c r="C61" s="126">
        <v>2</v>
      </c>
      <c r="D61" s="308">
        <f>PPG!J61</f>
        <v>400048</v>
      </c>
      <c r="E61" s="126" t="b">
        <v>1</v>
      </c>
      <c r="F61" s="309" t="str">
        <f>RIGHT(PPG!C61,4)&amp;"."&amp;PPG!M61&amp;"."&amp;PPG!K61&amp;"."&amp;PPGPAY!$C$5</f>
        <v>2042.PPFSM.I05.Jn21</v>
      </c>
      <c r="G61" s="203">
        <f t="shared" ca="1" si="0"/>
        <v>44361</v>
      </c>
      <c r="H61" s="311">
        <f>IF(PPG!Y61&gt;0,0,-PPG!Y61)</f>
        <v>0</v>
      </c>
      <c r="I61" s="205">
        <f t="shared" ca="1" si="1"/>
        <v>44361</v>
      </c>
      <c r="J61" s="126">
        <v>44</v>
      </c>
      <c r="K61" s="126" t="b">
        <v>1</v>
      </c>
      <c r="L61" s="126" t="s">
        <v>4009</v>
      </c>
      <c r="M61" s="126" t="b">
        <v>1</v>
      </c>
      <c r="N61" s="126" t="s">
        <v>3687</v>
      </c>
      <c r="O61" s="309" t="str">
        <f>LEFT(PPG!D61,19)&amp;"."&amp;PPGCR!F61</f>
        <v>Monkfrith School.2042.PPFSM.I05.Jn21</v>
      </c>
      <c r="P61" s="312" t="str">
        <f>PPG!I61</f>
        <v>11334/543965</v>
      </c>
      <c r="Q61" s="126" t="b">
        <v>1</v>
      </c>
      <c r="R61" s="126" t="b">
        <v>1</v>
      </c>
      <c r="S61" s="126" t="b">
        <v>1</v>
      </c>
    </row>
    <row r="62" spans="1:19" x14ac:dyDescent="0.25">
      <c r="A62" s="126" t="s">
        <v>4008</v>
      </c>
      <c r="B62" s="200">
        <v>1</v>
      </c>
      <c r="C62" s="126">
        <v>2</v>
      </c>
      <c r="D62" s="308">
        <f>PPG!J62</f>
        <v>400087</v>
      </c>
      <c r="E62" s="126" t="b">
        <v>1</v>
      </c>
      <c r="F62" s="309" t="str">
        <f>RIGHT(PPG!C62,4)&amp;"."&amp;PPG!M62&amp;"."&amp;PPG!K62&amp;"."&amp;PPGPAY!$C$5</f>
        <v>2044.PPFSM.I05.Jn21</v>
      </c>
      <c r="G62" s="203">
        <f t="shared" ca="1" si="0"/>
        <v>44361</v>
      </c>
      <c r="H62" s="311">
        <f>IF(PPG!Y62&gt;0,0,-PPG!Y62)</f>
        <v>0</v>
      </c>
      <c r="I62" s="205">
        <f t="shared" ca="1" si="1"/>
        <v>44361</v>
      </c>
      <c r="J62" s="126">
        <v>45</v>
      </c>
      <c r="K62" s="126" t="b">
        <v>1</v>
      </c>
      <c r="L62" s="126" t="s">
        <v>4009</v>
      </c>
      <c r="M62" s="126" t="b">
        <v>1</v>
      </c>
      <c r="N62" s="126" t="s">
        <v>3687</v>
      </c>
      <c r="O62" s="309" t="str">
        <f>LEFT(PPG!D62,19)&amp;"."&amp;PPGCR!F62</f>
        <v>Moss Hall Infant Sc.2044.PPFSM.I05.Jn21</v>
      </c>
      <c r="P62" s="312" t="str">
        <f>PPG!I62</f>
        <v>11334/543965</v>
      </c>
      <c r="Q62" s="126" t="b">
        <v>1</v>
      </c>
      <c r="R62" s="126" t="b">
        <v>1</v>
      </c>
      <c r="S62" s="126" t="b">
        <v>1</v>
      </c>
    </row>
    <row r="63" spans="1:19" x14ac:dyDescent="0.25">
      <c r="A63" s="126" t="s">
        <v>4008</v>
      </c>
      <c r="B63" s="200">
        <v>1</v>
      </c>
      <c r="C63" s="126">
        <v>2</v>
      </c>
      <c r="D63" s="308">
        <f>PPG!J63</f>
        <v>400088</v>
      </c>
      <c r="E63" s="126" t="b">
        <v>1</v>
      </c>
      <c r="F63" s="309" t="str">
        <f>RIGHT(PPG!C63,4)&amp;"."&amp;PPG!M63&amp;"."&amp;PPG!K63&amp;"."&amp;PPGPAY!$C$5</f>
        <v>2043.PPFSM.I05.Jn21</v>
      </c>
      <c r="G63" s="203">
        <f t="shared" ca="1" si="0"/>
        <v>44361</v>
      </c>
      <c r="H63" s="311">
        <f>IF(PPG!Y63&gt;0,0,-PPG!Y63)</f>
        <v>0</v>
      </c>
      <c r="I63" s="205">
        <f t="shared" ca="1" si="1"/>
        <v>44361</v>
      </c>
      <c r="J63" s="126">
        <v>46</v>
      </c>
      <c r="K63" s="126" t="b">
        <v>1</v>
      </c>
      <c r="L63" s="126" t="s">
        <v>4009</v>
      </c>
      <c r="M63" s="126" t="b">
        <v>1</v>
      </c>
      <c r="N63" s="126" t="s">
        <v>3687</v>
      </c>
      <c r="O63" s="309" t="str">
        <f>LEFT(PPG!D63,19)&amp;"."&amp;PPGCR!F63</f>
        <v>Moss Hall Junior Sc.2043.PPFSM.I05.Jn21</v>
      </c>
      <c r="P63" s="312" t="str">
        <f>PPG!I63</f>
        <v>11334/543965</v>
      </c>
      <c r="Q63" s="126" t="b">
        <v>1</v>
      </c>
      <c r="R63" s="126" t="b">
        <v>1</v>
      </c>
      <c r="S63" s="126" t="b">
        <v>1</v>
      </c>
    </row>
    <row r="64" spans="1:19" x14ac:dyDescent="0.25">
      <c r="A64" s="126" t="s">
        <v>4008</v>
      </c>
      <c r="B64" s="200">
        <v>1</v>
      </c>
      <c r="C64" s="126">
        <v>2</v>
      </c>
      <c r="D64" s="308">
        <f>PPG!J64</f>
        <v>158733</v>
      </c>
      <c r="E64" s="126" t="b">
        <v>1</v>
      </c>
      <c r="F64" s="309" t="str">
        <f>RIGHT(PPG!C64,4)&amp;"."&amp;PPG!M64&amp;"."&amp;PPG!K64&amp;"."&amp;PPGPAY!$C$5</f>
        <v>2053.PPFSM.I05.Jn21</v>
      </c>
      <c r="G64" s="203">
        <f t="shared" ca="1" si="0"/>
        <v>44361</v>
      </c>
      <c r="H64" s="311">
        <f>IF(PPG!Y64&gt;0,0,-PPG!Y64)</f>
        <v>0</v>
      </c>
      <c r="I64" s="205">
        <f t="shared" ca="1" si="1"/>
        <v>44361</v>
      </c>
      <c r="J64" s="126">
        <v>47</v>
      </c>
      <c r="K64" s="126" t="b">
        <v>1</v>
      </c>
      <c r="L64" s="126" t="s">
        <v>4009</v>
      </c>
      <c r="M64" s="126" t="b">
        <v>1</v>
      </c>
      <c r="N64" s="126" t="s">
        <v>3687</v>
      </c>
      <c r="O64" s="309" t="str">
        <f>LEFT(PPG!D64,19)&amp;"."&amp;PPGCR!F64</f>
        <v>Noam Primary School.2053.PPFSM.I05.Jn21</v>
      </c>
      <c r="P64" s="312" t="str">
        <f>PPG!I64</f>
        <v>11334/543965</v>
      </c>
      <c r="Q64" s="126" t="b">
        <v>1</v>
      </c>
      <c r="R64" s="126" t="b">
        <v>1</v>
      </c>
      <c r="S64" s="126" t="b">
        <v>1</v>
      </c>
    </row>
    <row r="65" spans="1:19" x14ac:dyDescent="0.25">
      <c r="A65" s="126" t="s">
        <v>4008</v>
      </c>
      <c r="B65" s="200">
        <v>1</v>
      </c>
      <c r="C65" s="126">
        <v>2</v>
      </c>
      <c r="D65" s="308">
        <f>PPG!J65</f>
        <v>400089</v>
      </c>
      <c r="E65" s="126" t="b">
        <v>1</v>
      </c>
      <c r="F65" s="309" t="str">
        <f>RIGHT(PPG!C65,4)&amp;"."&amp;PPG!M65&amp;"."&amp;PPG!K65&amp;"."&amp;PPGPAY!$C$5</f>
        <v>2045.PPFSM.I05.Jn21</v>
      </c>
      <c r="G65" s="203">
        <f t="shared" ca="1" si="0"/>
        <v>44361</v>
      </c>
      <c r="H65" s="311">
        <f>IF(PPG!Y65&gt;0,0,-PPG!Y65)</f>
        <v>0</v>
      </c>
      <c r="I65" s="205">
        <f t="shared" ca="1" si="1"/>
        <v>44361</v>
      </c>
      <c r="J65" s="126">
        <v>48</v>
      </c>
      <c r="K65" s="126" t="b">
        <v>1</v>
      </c>
      <c r="L65" s="126" t="s">
        <v>4009</v>
      </c>
      <c r="M65" s="126" t="b">
        <v>1</v>
      </c>
      <c r="N65" s="126" t="s">
        <v>3687</v>
      </c>
      <c r="O65" s="309" t="str">
        <f>LEFT(PPG!D65,19)&amp;"."&amp;PPGCR!F65</f>
        <v>Northside School.2045.PPFSM.I05.Jn21</v>
      </c>
      <c r="P65" s="312" t="str">
        <f>PPG!I65</f>
        <v>11334/543965</v>
      </c>
      <c r="Q65" s="126" t="b">
        <v>1</v>
      </c>
      <c r="R65" s="126" t="b">
        <v>1</v>
      </c>
      <c r="S65" s="126" t="b">
        <v>1</v>
      </c>
    </row>
    <row r="66" spans="1:19" x14ac:dyDescent="0.25">
      <c r="A66" s="126" t="s">
        <v>4008</v>
      </c>
      <c r="B66" s="200">
        <v>1</v>
      </c>
      <c r="C66" s="126">
        <v>2</v>
      </c>
      <c r="D66" s="308">
        <f>PPG!J66</f>
        <v>400113</v>
      </c>
      <c r="E66" s="126" t="b">
        <v>1</v>
      </c>
      <c r="F66" s="309" t="str">
        <f>RIGHT(PPG!C66,4)&amp;"."&amp;PPG!M66&amp;"."&amp;PPG!K66&amp;"."&amp;PPGPAY!$C$5</f>
        <v>2077.PPFSM.I05.Jn21</v>
      </c>
      <c r="G66" s="203">
        <f t="shared" ca="1" si="0"/>
        <v>44361</v>
      </c>
      <c r="H66" s="311">
        <f>IF(PPG!Y66&gt;0,0,-PPG!Y66)</f>
        <v>0</v>
      </c>
      <c r="I66" s="205">
        <f t="shared" ca="1" si="1"/>
        <v>44361</v>
      </c>
      <c r="J66" s="126">
        <v>49</v>
      </c>
      <c r="K66" s="126" t="b">
        <v>1</v>
      </c>
      <c r="L66" s="126" t="s">
        <v>4009</v>
      </c>
      <c r="M66" s="126" t="b">
        <v>1</v>
      </c>
      <c r="N66" s="126" t="s">
        <v>3687</v>
      </c>
      <c r="O66" s="309" t="str">
        <f>LEFT(PPG!D66,19)&amp;"."&amp;PPGCR!F66</f>
        <v>Orion Primary Schoo.2077.PPFSM.I05.Jn21</v>
      </c>
      <c r="P66" s="312" t="str">
        <f>PPG!I66</f>
        <v>11334/543965</v>
      </c>
      <c r="Q66" s="126" t="b">
        <v>1</v>
      </c>
      <c r="R66" s="126" t="b">
        <v>1</v>
      </c>
      <c r="S66" s="126" t="b">
        <v>1</v>
      </c>
    </row>
    <row r="67" spans="1:19" x14ac:dyDescent="0.25">
      <c r="A67" s="126" t="s">
        <v>4008</v>
      </c>
      <c r="B67" s="200">
        <v>1</v>
      </c>
      <c r="C67" s="126">
        <v>2</v>
      </c>
      <c r="D67" s="308">
        <f>PPG!J67</f>
        <v>400021</v>
      </c>
      <c r="E67" s="126" t="b">
        <v>1</v>
      </c>
      <c r="F67" s="309" t="str">
        <f>RIGHT(PPG!C67,4)&amp;"."&amp;PPG!M67&amp;"."&amp;PPG!K67&amp;"."&amp;PPGPAY!$C$5</f>
        <v>5201.PPFSM.I05.Jn21</v>
      </c>
      <c r="G67" s="203">
        <f t="shared" ca="1" si="0"/>
        <v>44361</v>
      </c>
      <c r="H67" s="311">
        <f>IF(PPG!Y67&gt;0,0,-PPG!Y67)</f>
        <v>0</v>
      </c>
      <c r="I67" s="205">
        <f t="shared" ca="1" si="1"/>
        <v>44361</v>
      </c>
      <c r="J67" s="126">
        <v>50</v>
      </c>
      <c r="K67" s="126" t="b">
        <v>1</v>
      </c>
      <c r="L67" s="126" t="s">
        <v>4009</v>
      </c>
      <c r="M67" s="126" t="b">
        <v>1</v>
      </c>
      <c r="N67" s="126" t="s">
        <v>3687</v>
      </c>
      <c r="O67" s="309" t="str">
        <f>LEFT(PPG!D67,19)&amp;"."&amp;PPGCR!F67</f>
        <v>Osidge Primary Scho.5201.PPFSM.I05.Jn21</v>
      </c>
      <c r="P67" s="312" t="str">
        <f>PPG!I67</f>
        <v>11334/543965</v>
      </c>
      <c r="Q67" s="126" t="b">
        <v>1</v>
      </c>
      <c r="R67" s="126" t="b">
        <v>1</v>
      </c>
      <c r="S67" s="126" t="b">
        <v>1</v>
      </c>
    </row>
    <row r="68" spans="1:19" x14ac:dyDescent="0.25">
      <c r="A68" s="126" t="s">
        <v>4008</v>
      </c>
      <c r="B68" s="200">
        <v>1</v>
      </c>
      <c r="C68" s="126">
        <v>2</v>
      </c>
      <c r="D68" s="308">
        <f>PPG!J68</f>
        <v>400003</v>
      </c>
      <c r="E68" s="126" t="b">
        <v>1</v>
      </c>
      <c r="F68" s="309" t="str">
        <f>RIGHT(PPG!C68,4)&amp;"."&amp;PPG!M68&amp;"."&amp;PPG!K68&amp;"."&amp;PPGPAY!$C$5</f>
        <v>3501.PPFSM.I05.Jn21</v>
      </c>
      <c r="G68" s="203">
        <f t="shared" ca="1" si="0"/>
        <v>44361</v>
      </c>
      <c r="H68" s="311">
        <f>IF(PPG!Y68&gt;0,0,-PPG!Y68)</f>
        <v>0</v>
      </c>
      <c r="I68" s="205">
        <f t="shared" ca="1" si="1"/>
        <v>44361</v>
      </c>
      <c r="J68" s="126">
        <v>51</v>
      </c>
      <c r="K68" s="126" t="b">
        <v>1</v>
      </c>
      <c r="L68" s="126" t="s">
        <v>4009</v>
      </c>
      <c r="M68" s="126" t="b">
        <v>1</v>
      </c>
      <c r="N68" s="126" t="s">
        <v>3687</v>
      </c>
      <c r="O68" s="309" t="str">
        <f>LEFT(PPG!D68,19)&amp;"."&amp;PPGCR!F68</f>
        <v>Our Lady of Lourdes.3501.PPFSM.I05.Jn21</v>
      </c>
      <c r="P68" s="312" t="str">
        <f>PPG!I68</f>
        <v>11334/543965</v>
      </c>
      <c r="Q68" s="126" t="b">
        <v>1</v>
      </c>
      <c r="R68" s="126" t="b">
        <v>1</v>
      </c>
      <c r="S68" s="126" t="b">
        <v>1</v>
      </c>
    </row>
    <row r="69" spans="1:19" x14ac:dyDescent="0.25">
      <c r="A69" s="126" t="s">
        <v>4008</v>
      </c>
      <c r="B69" s="200">
        <v>1</v>
      </c>
      <c r="C69" s="126">
        <v>2</v>
      </c>
      <c r="D69" s="308">
        <f>PPG!J69</f>
        <v>400014</v>
      </c>
      <c r="E69" s="126" t="b">
        <v>1</v>
      </c>
      <c r="F69" s="309" t="str">
        <f>RIGHT(PPG!C69,4)&amp;"."&amp;PPG!M69&amp;"."&amp;PPG!K69&amp;"."&amp;PPGPAY!$C$5</f>
        <v>2078.PPFSM.I05.Jn21</v>
      </c>
      <c r="G69" s="203">
        <f t="shared" ca="1" si="0"/>
        <v>44361</v>
      </c>
      <c r="H69" s="311">
        <f>IF(PPG!Y69&gt;0,0,-PPG!Y69)</f>
        <v>0</v>
      </c>
      <c r="I69" s="205">
        <f t="shared" ca="1" si="1"/>
        <v>44361</v>
      </c>
      <c r="J69" s="126">
        <v>52</v>
      </c>
      <c r="K69" s="126" t="b">
        <v>1</v>
      </c>
      <c r="L69" s="126" t="s">
        <v>4009</v>
      </c>
      <c r="M69" s="126" t="b">
        <v>1</v>
      </c>
      <c r="N69" s="126" t="s">
        <v>3687</v>
      </c>
      <c r="O69" s="309" t="str">
        <f>LEFT(PPG!D69,19)&amp;"."&amp;PPGCR!F69</f>
        <v>Pardes House School.2078.PPFSM.I05.Jn21</v>
      </c>
      <c r="P69" s="312" t="str">
        <f>PPG!I69</f>
        <v>11334/543965</v>
      </c>
      <c r="Q69" s="126" t="b">
        <v>1</v>
      </c>
      <c r="R69" s="126" t="b">
        <v>1</v>
      </c>
      <c r="S69" s="126" t="b">
        <v>1</v>
      </c>
    </row>
    <row r="70" spans="1:19" x14ac:dyDescent="0.25">
      <c r="A70" s="126" t="s">
        <v>4008</v>
      </c>
      <c r="B70" s="200">
        <v>1</v>
      </c>
      <c r="C70" s="126">
        <v>2</v>
      </c>
      <c r="D70" s="308">
        <f>PPG!J70</f>
        <v>400012</v>
      </c>
      <c r="E70" s="126" t="b">
        <v>1</v>
      </c>
      <c r="F70" s="309" t="str">
        <f>RIGHT(PPG!C70,4)&amp;"."&amp;PPG!M70&amp;"."&amp;PPG!K70&amp;"."&amp;PPGPAY!$C$5</f>
        <v>2071.PPFSM.I05.Jn21</v>
      </c>
      <c r="G70" s="203">
        <f t="shared" ca="1" si="0"/>
        <v>44361</v>
      </c>
      <c r="H70" s="311">
        <f>IF(PPG!Y70&gt;0,0,-PPG!Y70)</f>
        <v>0</v>
      </c>
      <c r="I70" s="205">
        <f t="shared" ca="1" si="1"/>
        <v>44361</v>
      </c>
      <c r="J70" s="126">
        <v>53</v>
      </c>
      <c r="K70" s="126" t="b">
        <v>1</v>
      </c>
      <c r="L70" s="126" t="s">
        <v>4009</v>
      </c>
      <c r="M70" s="126" t="b">
        <v>1</v>
      </c>
      <c r="N70" s="126" t="s">
        <v>3687</v>
      </c>
      <c r="O70" s="309" t="str">
        <f>LEFT(PPG!D70,19)&amp;"."&amp;PPGCR!F70</f>
        <v>Queenswell Infant a.2071.PPFSM.I05.Jn21</v>
      </c>
      <c r="P70" s="312" t="str">
        <f>PPG!I70</f>
        <v>11334/543965</v>
      </c>
      <c r="Q70" s="126" t="b">
        <v>1</v>
      </c>
      <c r="R70" s="126" t="b">
        <v>1</v>
      </c>
      <c r="S70" s="126" t="b">
        <v>1</v>
      </c>
    </row>
    <row r="71" spans="1:19" x14ac:dyDescent="0.25">
      <c r="A71" s="126" t="s">
        <v>4008</v>
      </c>
      <c r="B71" s="200">
        <v>1</v>
      </c>
      <c r="C71" s="126">
        <v>2</v>
      </c>
      <c r="D71" s="308">
        <f>PPG!J71</f>
        <v>400012</v>
      </c>
      <c r="E71" s="126" t="b">
        <v>1</v>
      </c>
      <c r="F71" s="309" t="str">
        <f>RIGHT(PPG!C71,4)&amp;"."&amp;PPG!M71&amp;"."&amp;PPG!K71&amp;"."&amp;PPGPAY!$C$5</f>
        <v>2072.PPFSM.I05.Jn21</v>
      </c>
      <c r="G71" s="203">
        <f t="shared" ca="1" si="0"/>
        <v>44361</v>
      </c>
      <c r="H71" s="311">
        <f>IF(PPG!Y71&gt;0,0,-PPG!Y71)</f>
        <v>0</v>
      </c>
      <c r="I71" s="205">
        <f t="shared" ca="1" si="1"/>
        <v>44361</v>
      </c>
      <c r="J71" s="126">
        <v>54</v>
      </c>
      <c r="K71" s="126" t="b">
        <v>1</v>
      </c>
      <c r="L71" s="126" t="s">
        <v>4009</v>
      </c>
      <c r="M71" s="126" t="b">
        <v>1</v>
      </c>
      <c r="N71" s="126" t="s">
        <v>3687</v>
      </c>
      <c r="O71" s="309" t="str">
        <f>LEFT(PPG!D71,19)&amp;"."&amp;PPGCR!F71</f>
        <v>Queenswell Junior S.2072.PPFSM.I05.Jn21</v>
      </c>
      <c r="P71" s="312" t="str">
        <f>PPG!I71</f>
        <v>11334/543965</v>
      </c>
      <c r="Q71" s="126" t="b">
        <v>1</v>
      </c>
      <c r="R71" s="126" t="b">
        <v>1</v>
      </c>
      <c r="S71" s="126" t="b">
        <v>1</v>
      </c>
    </row>
    <row r="72" spans="1:19" x14ac:dyDescent="0.25">
      <c r="A72" s="126" t="s">
        <v>4008</v>
      </c>
      <c r="B72" s="200">
        <v>1</v>
      </c>
      <c r="C72" s="126">
        <v>2</v>
      </c>
      <c r="D72" s="308">
        <f>PPG!J72</f>
        <v>400093</v>
      </c>
      <c r="E72" s="126" t="b">
        <v>1</v>
      </c>
      <c r="F72" s="309" t="str">
        <f>RIGHT(PPG!C72,4)&amp;"."&amp;PPG!M72&amp;"."&amp;PPG!K72&amp;"."&amp;PPGPAY!$C$5</f>
        <v>3512.PPFSM.I05.Jn21</v>
      </c>
      <c r="G72" s="203">
        <f t="shared" ca="1" si="0"/>
        <v>44361</v>
      </c>
      <c r="H72" s="311">
        <f>IF(PPG!Y72&gt;0,0,-PPG!Y72)</f>
        <v>0</v>
      </c>
      <c r="I72" s="205">
        <f t="shared" ca="1" si="1"/>
        <v>44361</v>
      </c>
      <c r="J72" s="126">
        <v>55</v>
      </c>
      <c r="K72" s="126" t="b">
        <v>1</v>
      </c>
      <c r="L72" s="126" t="s">
        <v>4009</v>
      </c>
      <c r="M72" s="126" t="b">
        <v>1</v>
      </c>
      <c r="N72" s="126" t="s">
        <v>3687</v>
      </c>
      <c r="O72" s="309" t="str">
        <f>LEFT(PPG!D72,19)&amp;"."&amp;PPGCR!F72</f>
        <v>Rosh Pinah.3512.PPFSM.I05.Jn21</v>
      </c>
      <c r="P72" s="312" t="str">
        <f>PPG!I72</f>
        <v>11334/543965</v>
      </c>
      <c r="Q72" s="126" t="b">
        <v>1</v>
      </c>
      <c r="R72" s="126" t="b">
        <v>1</v>
      </c>
      <c r="S72" s="126" t="b">
        <v>1</v>
      </c>
    </row>
    <row r="73" spans="1:19" x14ac:dyDescent="0.25">
      <c r="A73" s="126" t="s">
        <v>4008</v>
      </c>
      <c r="B73" s="200">
        <v>1</v>
      </c>
      <c r="C73" s="126">
        <v>2</v>
      </c>
      <c r="D73" s="308">
        <f>PPG!J73</f>
        <v>400071</v>
      </c>
      <c r="E73" s="126" t="b">
        <v>1</v>
      </c>
      <c r="F73" s="309" t="str">
        <f>RIGHT(PPG!C73,4)&amp;"."&amp;PPG!M73&amp;"."&amp;PPG!K73&amp;"."&amp;PPGPAY!$C$5</f>
        <v>3510.PPFSM.I05.Jn21</v>
      </c>
      <c r="G73" s="203">
        <f t="shared" ca="1" si="0"/>
        <v>44361</v>
      </c>
      <c r="H73" s="311">
        <f>IF(PPG!Y73&gt;0,0,-PPG!Y73)</f>
        <v>0</v>
      </c>
      <c r="I73" s="205">
        <f t="shared" ca="1" si="1"/>
        <v>44361</v>
      </c>
      <c r="J73" s="126">
        <v>56</v>
      </c>
      <c r="K73" s="126" t="b">
        <v>1</v>
      </c>
      <c r="L73" s="126" t="s">
        <v>4009</v>
      </c>
      <c r="M73" s="126" t="b">
        <v>1</v>
      </c>
      <c r="N73" s="126" t="s">
        <v>3687</v>
      </c>
      <c r="O73" s="309" t="str">
        <f>LEFT(PPG!D73,19)&amp;"."&amp;PPGCR!F73</f>
        <v>Sacred Heart School.3510.PPFSM.I05.Jn21</v>
      </c>
      <c r="P73" s="312" t="str">
        <f>PPG!I73</f>
        <v>11334/543965</v>
      </c>
      <c r="Q73" s="126" t="b">
        <v>1</v>
      </c>
      <c r="R73" s="126" t="b">
        <v>1</v>
      </c>
      <c r="S73" s="126" t="b">
        <v>1</v>
      </c>
    </row>
    <row r="74" spans="1:19" x14ac:dyDescent="0.25">
      <c r="A74" s="126" t="s">
        <v>4008</v>
      </c>
      <c r="B74" s="200">
        <v>1</v>
      </c>
      <c r="C74" s="126">
        <v>2</v>
      </c>
      <c r="D74" s="308">
        <f>PPG!J74</f>
        <v>400096</v>
      </c>
      <c r="E74" s="126" t="b">
        <v>1</v>
      </c>
      <c r="F74" s="309" t="str">
        <f>RIGHT(PPG!C74,4)&amp;"."&amp;PPG!M74&amp;"."&amp;PPG!K74&amp;"."&amp;PPGPAY!$C$5</f>
        <v>3502.PPFSM.I05.Jn21</v>
      </c>
      <c r="G74" s="203">
        <f t="shared" ca="1" si="0"/>
        <v>44361</v>
      </c>
      <c r="H74" s="311">
        <f>IF(PPG!Y74&gt;0,0,-PPG!Y74)</f>
        <v>0</v>
      </c>
      <c r="I74" s="205">
        <f t="shared" ca="1" si="1"/>
        <v>44361</v>
      </c>
      <c r="J74" s="126">
        <v>57</v>
      </c>
      <c r="K74" s="126" t="b">
        <v>1</v>
      </c>
      <c r="L74" s="126" t="s">
        <v>4009</v>
      </c>
      <c r="M74" s="126" t="b">
        <v>1</v>
      </c>
      <c r="N74" s="126" t="s">
        <v>3687</v>
      </c>
      <c r="O74" s="309" t="str">
        <f>LEFT(PPG!D74,19)&amp;"."&amp;PPGCR!F74</f>
        <v>St Agnes RC Primary.3502.PPFSM.I05.Jn21</v>
      </c>
      <c r="P74" s="312" t="str">
        <f>PPG!I74</f>
        <v>11334/543965</v>
      </c>
      <c r="Q74" s="126" t="b">
        <v>1</v>
      </c>
      <c r="R74" s="126" t="b">
        <v>1</v>
      </c>
      <c r="S74" s="126" t="b">
        <v>1</v>
      </c>
    </row>
    <row r="75" spans="1:19" x14ac:dyDescent="0.25">
      <c r="A75" s="126" t="s">
        <v>4008</v>
      </c>
      <c r="B75" s="200">
        <v>1</v>
      </c>
      <c r="C75" s="126">
        <v>2</v>
      </c>
      <c r="D75" s="308">
        <f>PPG!J75</f>
        <v>400062</v>
      </c>
      <c r="E75" s="126" t="b">
        <v>1</v>
      </c>
      <c r="F75" s="309" t="str">
        <f>RIGHT(PPG!C75,4)&amp;"."&amp;PPG!M75&amp;"."&amp;PPG!K75&amp;"."&amp;PPGPAY!$C$5</f>
        <v>3315.PPFSM.I05.Jn21</v>
      </c>
      <c r="G75" s="203">
        <f t="shared" ca="1" si="0"/>
        <v>44361</v>
      </c>
      <c r="H75" s="311">
        <f>IF(PPG!Y75&gt;0,0,-PPG!Y75)</f>
        <v>0</v>
      </c>
      <c r="I75" s="205">
        <f t="shared" ca="1" si="1"/>
        <v>44361</v>
      </c>
      <c r="J75" s="126">
        <v>58</v>
      </c>
      <c r="K75" s="126" t="b">
        <v>1</v>
      </c>
      <c r="L75" s="126" t="s">
        <v>4009</v>
      </c>
      <c r="M75" s="126" t="b">
        <v>1</v>
      </c>
      <c r="N75" s="126" t="s">
        <v>3687</v>
      </c>
      <c r="O75" s="309" t="str">
        <f>LEFT(PPG!D75,19)&amp;"."&amp;PPGCR!F75</f>
        <v>St Andrew's C E.3315.PPFSM.I05.Jn21</v>
      </c>
      <c r="P75" s="312" t="str">
        <f>PPG!I75</f>
        <v>11334/543965</v>
      </c>
      <c r="Q75" s="126" t="b">
        <v>1</v>
      </c>
      <c r="R75" s="126" t="b">
        <v>1</v>
      </c>
      <c r="S75" s="126" t="b">
        <v>1</v>
      </c>
    </row>
    <row r="76" spans="1:19" x14ac:dyDescent="0.25">
      <c r="A76" s="126" t="s">
        <v>4008</v>
      </c>
      <c r="B76" s="200">
        <v>1</v>
      </c>
      <c r="C76" s="126">
        <v>2</v>
      </c>
      <c r="D76" s="308">
        <f>PPG!J76</f>
        <v>400064</v>
      </c>
      <c r="E76" s="126" t="b">
        <v>1</v>
      </c>
      <c r="F76" s="309" t="str">
        <f>RIGHT(PPG!C76,4)&amp;"."&amp;PPG!M76&amp;"."&amp;PPG!K76&amp;"."&amp;PPGPAY!$C$5</f>
        <v>3504.PPFSM.I05.Jn21</v>
      </c>
      <c r="G76" s="203">
        <f t="shared" ca="1" si="0"/>
        <v>44361</v>
      </c>
      <c r="H76" s="311">
        <f>IF(PPG!Y76&gt;0,0,-PPG!Y76)</f>
        <v>0</v>
      </c>
      <c r="I76" s="205">
        <f t="shared" ca="1" si="1"/>
        <v>44361</v>
      </c>
      <c r="J76" s="126">
        <v>59</v>
      </c>
      <c r="K76" s="126" t="b">
        <v>1</v>
      </c>
      <c r="L76" s="126" t="s">
        <v>4009</v>
      </c>
      <c r="M76" s="126" t="b">
        <v>1</v>
      </c>
      <c r="N76" s="126" t="s">
        <v>3687</v>
      </c>
      <c r="O76" s="309" t="str">
        <f>LEFT(PPG!D76,19)&amp;"."&amp;PPGCR!F76</f>
        <v>St Catherines R C P.3504.PPFSM.I05.Jn21</v>
      </c>
      <c r="P76" s="312" t="str">
        <f>PPG!I76</f>
        <v>11334/543965</v>
      </c>
      <c r="Q76" s="126" t="b">
        <v>1</v>
      </c>
      <c r="R76" s="126" t="b">
        <v>1</v>
      </c>
      <c r="S76" s="126" t="b">
        <v>1</v>
      </c>
    </row>
    <row r="77" spans="1:19" x14ac:dyDescent="0.25">
      <c r="A77" s="126" t="s">
        <v>4008</v>
      </c>
      <c r="B77" s="200">
        <v>1</v>
      </c>
      <c r="C77" s="126">
        <v>2</v>
      </c>
      <c r="D77" s="308">
        <f>PPG!J77</f>
        <v>400098</v>
      </c>
      <c r="E77" s="126" t="b">
        <v>1</v>
      </c>
      <c r="F77" s="309" t="str">
        <f>RIGHT(PPG!C77,4)&amp;"."&amp;PPG!M77&amp;"."&amp;PPG!K77&amp;"."&amp;PPGPAY!$C$5</f>
        <v>3309.PPFSM.I05.Jn21</v>
      </c>
      <c r="G77" s="203">
        <f t="shared" ca="1" si="0"/>
        <v>44361</v>
      </c>
      <c r="H77" s="311">
        <f>IF(PPG!Y77&gt;0,0,-PPG!Y77)</f>
        <v>0</v>
      </c>
      <c r="I77" s="205">
        <f t="shared" ca="1" si="1"/>
        <v>44361</v>
      </c>
      <c r="J77" s="126">
        <v>60</v>
      </c>
      <c r="K77" s="126" t="b">
        <v>1</v>
      </c>
      <c r="L77" s="126" t="s">
        <v>4009</v>
      </c>
      <c r="M77" s="126" t="b">
        <v>1</v>
      </c>
      <c r="N77" s="126" t="s">
        <v>3687</v>
      </c>
      <c r="O77" s="309" t="str">
        <f>LEFT(PPG!D77,19)&amp;"."&amp;PPGCR!F77</f>
        <v>St Johns CE N20.3309.PPFSM.I05.Jn21</v>
      </c>
      <c r="P77" s="312" t="str">
        <f>PPG!I77</f>
        <v>11334/543965</v>
      </c>
      <c r="Q77" s="126" t="b">
        <v>1</v>
      </c>
      <c r="R77" s="126" t="b">
        <v>1</v>
      </c>
      <c r="S77" s="126" t="b">
        <v>1</v>
      </c>
    </row>
    <row r="78" spans="1:19" x14ac:dyDescent="0.25">
      <c r="A78" s="126" t="s">
        <v>4008</v>
      </c>
      <c r="B78" s="200">
        <v>1</v>
      </c>
      <c r="C78" s="126">
        <v>2</v>
      </c>
      <c r="D78" s="308">
        <f>PPG!J78</f>
        <v>400114</v>
      </c>
      <c r="E78" s="126" t="b">
        <v>1</v>
      </c>
      <c r="F78" s="309" t="str">
        <f>RIGHT(PPG!C78,4)&amp;"."&amp;PPG!M78&amp;"."&amp;PPG!K78&amp;"."&amp;PPGPAY!$C$5</f>
        <v>3307.PPFSM.I05.Jn21</v>
      </c>
      <c r="G78" s="203">
        <f t="shared" ca="1" si="0"/>
        <v>44361</v>
      </c>
      <c r="H78" s="311">
        <f>IF(PPG!Y78&gt;0,0,-PPG!Y78)</f>
        <v>0</v>
      </c>
      <c r="I78" s="205">
        <f t="shared" ca="1" si="1"/>
        <v>44361</v>
      </c>
      <c r="J78" s="126">
        <v>61</v>
      </c>
      <c r="K78" s="126" t="b">
        <v>1</v>
      </c>
      <c r="L78" s="126" t="s">
        <v>4009</v>
      </c>
      <c r="M78" s="126" t="b">
        <v>1</v>
      </c>
      <c r="N78" s="126" t="s">
        <v>3687</v>
      </c>
      <c r="O78" s="309" t="str">
        <f>LEFT(PPG!D78,19)&amp;"."&amp;PPGCR!F78</f>
        <v>St John's CE School.3307.PPFSM.I05.Jn21</v>
      </c>
      <c r="P78" s="312" t="str">
        <f>PPG!I78</f>
        <v>11334/543965</v>
      </c>
      <c r="Q78" s="126" t="b">
        <v>1</v>
      </c>
      <c r="R78" s="126" t="b">
        <v>1</v>
      </c>
      <c r="S78" s="126" t="b">
        <v>1</v>
      </c>
    </row>
    <row r="79" spans="1:19" x14ac:dyDescent="0.25">
      <c r="A79" s="126" t="s">
        <v>4008</v>
      </c>
      <c r="B79" s="200">
        <v>1</v>
      </c>
      <c r="C79" s="126">
        <v>2</v>
      </c>
      <c r="D79" s="308">
        <f>PPG!J79</f>
        <v>400066</v>
      </c>
      <c r="E79" s="126" t="b">
        <v>1</v>
      </c>
      <c r="F79" s="309" t="str">
        <f>RIGHT(PPG!C79,4)&amp;"."&amp;PPG!M79&amp;"."&amp;PPG!K79&amp;"."&amp;PPGPAY!$C$5</f>
        <v>3509.PPFSM.I05.Jn21</v>
      </c>
      <c r="G79" s="203">
        <f t="shared" ca="1" si="0"/>
        <v>44361</v>
      </c>
      <c r="H79" s="311">
        <f>IF(PPG!Y79&gt;0,0,-PPG!Y79)</f>
        <v>0</v>
      </c>
      <c r="I79" s="205">
        <f t="shared" ca="1" si="1"/>
        <v>44361</v>
      </c>
      <c r="J79" s="126">
        <v>62</v>
      </c>
      <c r="K79" s="126" t="b">
        <v>1</v>
      </c>
      <c r="L79" s="126" t="s">
        <v>4009</v>
      </c>
      <c r="M79" s="126" t="b">
        <v>1</v>
      </c>
      <c r="N79" s="126" t="s">
        <v>3687</v>
      </c>
      <c r="O79" s="309" t="str">
        <f>LEFT(PPG!D79,19)&amp;"."&amp;PPGCR!F79</f>
        <v>St Joseph's Primary.3509.PPFSM.I05.Jn21</v>
      </c>
      <c r="P79" s="312" t="str">
        <f>PPG!I79</f>
        <v>11334/543965</v>
      </c>
      <c r="Q79" s="126" t="b">
        <v>1</v>
      </c>
      <c r="R79" s="126" t="b">
        <v>1</v>
      </c>
      <c r="S79" s="126" t="b">
        <v>1</v>
      </c>
    </row>
    <row r="80" spans="1:19" x14ac:dyDescent="0.25">
      <c r="A80" s="126" t="s">
        <v>4008</v>
      </c>
      <c r="B80" s="200">
        <v>1</v>
      </c>
      <c r="C80" s="126">
        <v>2</v>
      </c>
      <c r="D80" s="308">
        <f>PPG!J80</f>
        <v>400058</v>
      </c>
      <c r="E80" s="126" t="b">
        <v>1</v>
      </c>
      <c r="F80" s="309" t="str">
        <f>RIGHT(PPG!C80,4)&amp;"."&amp;PPG!M80&amp;"."&amp;PPG!K80&amp;"."&amp;PPGPAY!$C$5</f>
        <v>3311.PPFSM.I05.Jn21</v>
      </c>
      <c r="G80" s="203">
        <f t="shared" ca="1" si="0"/>
        <v>44361</v>
      </c>
      <c r="H80" s="311">
        <f>IF(PPG!Y80&gt;0,0,-PPG!Y80)</f>
        <v>0</v>
      </c>
      <c r="I80" s="205">
        <f t="shared" ca="1" si="1"/>
        <v>44361</v>
      </c>
      <c r="J80" s="126">
        <v>63</v>
      </c>
      <c r="K80" s="126" t="b">
        <v>1</v>
      </c>
      <c r="L80" s="126" t="s">
        <v>4009</v>
      </c>
      <c r="M80" s="126" t="b">
        <v>1</v>
      </c>
      <c r="N80" s="126" t="s">
        <v>3687</v>
      </c>
      <c r="O80" s="309" t="str">
        <f>LEFT(PPG!D80,19)&amp;"."&amp;PPGCR!F80</f>
        <v>St Mary's C E Prima.3311.PPFSM.I05.Jn21</v>
      </c>
      <c r="P80" s="312" t="str">
        <f>PPG!I80</f>
        <v>11334/543965</v>
      </c>
      <c r="Q80" s="126" t="b">
        <v>1</v>
      </c>
      <c r="R80" s="126" t="b">
        <v>1</v>
      </c>
      <c r="S80" s="126" t="b">
        <v>1</v>
      </c>
    </row>
    <row r="81" spans="1:19" x14ac:dyDescent="0.25">
      <c r="A81" s="126" t="s">
        <v>4008</v>
      </c>
      <c r="B81" s="200">
        <v>1</v>
      </c>
      <c r="C81" s="126">
        <v>2</v>
      </c>
      <c r="D81" s="308">
        <f>PPG!J81</f>
        <v>400017</v>
      </c>
      <c r="E81" s="126" t="b">
        <v>1</v>
      </c>
      <c r="F81" s="309" t="str">
        <f>RIGHT(PPG!C81,4)&amp;"."&amp;PPG!M81&amp;"."&amp;PPG!K81&amp;"."&amp;PPGPAY!$C$5</f>
        <v>3312.PPFSM.I05.Jn21</v>
      </c>
      <c r="G81" s="203">
        <f t="shared" ca="1" si="0"/>
        <v>44361</v>
      </c>
      <c r="H81" s="311">
        <f>IF(PPG!Y81&gt;0,0,-PPG!Y81)</f>
        <v>0</v>
      </c>
      <c r="I81" s="205">
        <f t="shared" ca="1" si="1"/>
        <v>44361</v>
      </c>
      <c r="J81" s="126">
        <v>64</v>
      </c>
      <c r="K81" s="126" t="b">
        <v>1</v>
      </c>
      <c r="L81" s="126" t="s">
        <v>4009</v>
      </c>
      <c r="M81" s="126" t="b">
        <v>1</v>
      </c>
      <c r="N81" s="126" t="s">
        <v>3687</v>
      </c>
      <c r="O81" s="309" t="str">
        <f>LEFT(PPG!D81,19)&amp;"."&amp;PPGCR!F81</f>
        <v>St Mary's School EN.3312.PPFSM.I05.Jn21</v>
      </c>
      <c r="P81" s="312" t="str">
        <f>PPG!I81</f>
        <v>11334/543965</v>
      </c>
      <c r="Q81" s="126" t="b">
        <v>1</v>
      </c>
      <c r="R81" s="126" t="b">
        <v>1</v>
      </c>
      <c r="S81" s="126" t="b">
        <v>1</v>
      </c>
    </row>
    <row r="82" spans="1:19" x14ac:dyDescent="0.25">
      <c r="A82" s="126" t="s">
        <v>4008</v>
      </c>
      <c r="B82" s="200">
        <v>1</v>
      </c>
      <c r="C82" s="126">
        <v>2</v>
      </c>
      <c r="D82" s="308">
        <f>PPG!J82</f>
        <v>400094</v>
      </c>
      <c r="E82" s="126" t="b">
        <v>1</v>
      </c>
      <c r="F82" s="309" t="str">
        <f>RIGHT(PPG!C82,4)&amp;"."&amp;PPG!M82&amp;"."&amp;PPG!K82&amp;"."&amp;PPGPAY!$C$5</f>
        <v>3314.PPFSM.I05.Jn21</v>
      </c>
      <c r="G82" s="203">
        <f t="shared" ca="1" si="0"/>
        <v>44361</v>
      </c>
      <c r="H82" s="311">
        <f>IF(PPG!Y82&gt;0,0,-PPG!Y82)</f>
        <v>0</v>
      </c>
      <c r="I82" s="205">
        <f t="shared" ca="1" si="1"/>
        <v>44361</v>
      </c>
      <c r="J82" s="126">
        <v>65</v>
      </c>
      <c r="K82" s="126" t="b">
        <v>1</v>
      </c>
      <c r="L82" s="126" t="s">
        <v>4009</v>
      </c>
      <c r="M82" s="126" t="b">
        <v>1</v>
      </c>
      <c r="N82" s="126" t="s">
        <v>3687</v>
      </c>
      <c r="O82" s="309" t="str">
        <f>LEFT(PPG!D82,19)&amp;"."&amp;PPGCR!F82</f>
        <v>St Pauls CE Primary.3314.PPFSM.I05.Jn21</v>
      </c>
      <c r="P82" s="312" t="str">
        <f>PPG!I82</f>
        <v>11334/543965</v>
      </c>
      <c r="Q82" s="126" t="b">
        <v>1</v>
      </c>
      <c r="R82" s="126" t="b">
        <v>1</v>
      </c>
      <c r="S82" s="126" t="b">
        <v>1</v>
      </c>
    </row>
    <row r="83" spans="1:19" x14ac:dyDescent="0.25">
      <c r="A83" s="126" t="s">
        <v>4008</v>
      </c>
      <c r="B83" s="200">
        <v>1</v>
      </c>
      <c r="C83" s="126">
        <v>2</v>
      </c>
      <c r="D83" s="308">
        <f>PPG!J83</f>
        <v>400006</v>
      </c>
      <c r="E83" s="126" t="b">
        <v>1</v>
      </c>
      <c r="F83" s="309" t="str">
        <f>RIGHT(PPG!C83,4)&amp;"."&amp;PPG!M83&amp;"."&amp;PPG!K83&amp;"."&amp;PPGPAY!$C$5</f>
        <v>3313.PPFSM.I05.Jn21</v>
      </c>
      <c r="G83" s="203">
        <f t="shared" ca="1" si="0"/>
        <v>44361</v>
      </c>
      <c r="H83" s="311">
        <f>IF(PPG!Y83&gt;0,0,-PPG!Y83)</f>
        <v>0</v>
      </c>
      <c r="I83" s="205">
        <f t="shared" ca="1" si="1"/>
        <v>44361</v>
      </c>
      <c r="J83" s="126">
        <v>66</v>
      </c>
      <c r="K83" s="126" t="b">
        <v>1</v>
      </c>
      <c r="L83" s="126" t="s">
        <v>4009</v>
      </c>
      <c r="M83" s="126" t="b">
        <v>1</v>
      </c>
      <c r="N83" s="126" t="s">
        <v>3687</v>
      </c>
      <c r="O83" s="309" t="str">
        <f>LEFT(PPG!D83,19)&amp;"."&amp;PPGCR!F83</f>
        <v>St. Pauls CE Primar.3313.PPFSM.I05.Jn21</v>
      </c>
      <c r="P83" s="312" t="str">
        <f>PPG!I83</f>
        <v>11334/543965</v>
      </c>
      <c r="Q83" s="126" t="b">
        <v>1</v>
      </c>
      <c r="R83" s="126" t="b">
        <v>1</v>
      </c>
      <c r="S83" s="126" t="b">
        <v>1</v>
      </c>
    </row>
    <row r="84" spans="1:19" x14ac:dyDescent="0.25">
      <c r="A84" s="126" t="s">
        <v>4008</v>
      </c>
      <c r="B84" s="200">
        <v>1</v>
      </c>
      <c r="C84" s="126">
        <v>2</v>
      </c>
      <c r="D84" s="308">
        <f>PPG!J84</f>
        <v>400037</v>
      </c>
      <c r="E84" s="126" t="b">
        <v>1</v>
      </c>
      <c r="F84" s="309" t="str">
        <f>RIGHT(PPG!C84,4)&amp;"."&amp;PPG!M84&amp;"."&amp;PPG!K84&amp;"."&amp;PPGPAY!$C$5</f>
        <v>3507.PPFSM.I05.Jn21</v>
      </c>
      <c r="G84" s="203">
        <f t="shared" ca="1" si="0"/>
        <v>44361</v>
      </c>
      <c r="H84" s="311">
        <f>IF(PPG!Y84&gt;0,0,-PPG!Y84)</f>
        <v>0</v>
      </c>
      <c r="I84" s="205">
        <f t="shared" ca="1" si="1"/>
        <v>44361</v>
      </c>
      <c r="J84" s="126">
        <v>67</v>
      </c>
      <c r="K84" s="126" t="b">
        <v>1</v>
      </c>
      <c r="L84" s="126" t="s">
        <v>4009</v>
      </c>
      <c r="M84" s="126" t="b">
        <v>1</v>
      </c>
      <c r="N84" s="126" t="s">
        <v>3687</v>
      </c>
      <c r="O84" s="309" t="str">
        <f>LEFT(PPG!D84,19)&amp;"."&amp;PPGCR!F84</f>
        <v>St Theresa's R.C. P.3507.PPFSM.I05.Jn21</v>
      </c>
      <c r="P84" s="312" t="str">
        <f>PPG!I84</f>
        <v>11334/543965</v>
      </c>
      <c r="Q84" s="126" t="b">
        <v>1</v>
      </c>
      <c r="R84" s="126" t="b">
        <v>1</v>
      </c>
      <c r="S84" s="126" t="b">
        <v>1</v>
      </c>
    </row>
    <row r="85" spans="1:19" x14ac:dyDescent="0.25">
      <c r="A85" s="126" t="s">
        <v>4008</v>
      </c>
      <c r="B85" s="200">
        <v>1</v>
      </c>
      <c r="C85" s="126">
        <v>2</v>
      </c>
      <c r="D85" s="308">
        <f>PPG!J85</f>
        <v>400009</v>
      </c>
      <c r="E85" s="126" t="b">
        <v>1</v>
      </c>
      <c r="F85" s="309" t="str">
        <f>RIGHT(PPG!C85,4)&amp;"."&amp;PPG!M85&amp;"."&amp;PPG!K85&amp;"."&amp;PPGPAY!$C$5</f>
        <v>3506.PPFSM.I05.Jn21</v>
      </c>
      <c r="G85" s="203">
        <f t="shared" ref="G85:G148" ca="1" si="2">TODAY()</f>
        <v>44361</v>
      </c>
      <c r="H85" s="311">
        <f>IF(PPG!Y85&gt;0,0,-PPG!Y85)</f>
        <v>0</v>
      </c>
      <c r="I85" s="205">
        <f t="shared" ref="I85:I148" ca="1" si="3">G85</f>
        <v>44361</v>
      </c>
      <c r="J85" s="126">
        <v>68</v>
      </c>
      <c r="K85" s="126" t="b">
        <v>1</v>
      </c>
      <c r="L85" s="126" t="s">
        <v>4009</v>
      </c>
      <c r="M85" s="126" t="b">
        <v>1</v>
      </c>
      <c r="N85" s="126" t="s">
        <v>3687</v>
      </c>
      <c r="O85" s="309" t="str">
        <f>LEFT(PPG!D85,19)&amp;"."&amp;PPGCR!F85</f>
        <v>St Vincent's Cathol.3506.PPFSM.I05.Jn21</v>
      </c>
      <c r="P85" s="312" t="str">
        <f>PPG!I85</f>
        <v>11334/543965</v>
      </c>
      <c r="Q85" s="126" t="b">
        <v>1</v>
      </c>
      <c r="R85" s="126" t="b">
        <v>1</v>
      </c>
      <c r="S85" s="126" t="b">
        <v>1</v>
      </c>
    </row>
    <row r="86" spans="1:19" x14ac:dyDescent="0.25">
      <c r="A86" s="126" t="s">
        <v>4008</v>
      </c>
      <c r="B86" s="200">
        <v>1</v>
      </c>
      <c r="C86" s="126">
        <v>2</v>
      </c>
      <c r="D86" s="308">
        <f>PPG!J86</f>
        <v>400038</v>
      </c>
      <c r="E86" s="126" t="b">
        <v>1</v>
      </c>
      <c r="F86" s="309" t="str">
        <f>RIGHT(PPG!C86,4)&amp;"."&amp;PPG!M86&amp;"."&amp;PPG!K86&amp;"."&amp;PPGPAY!$C$5</f>
        <v>2070.PPFSM.I05.Jn21</v>
      </c>
      <c r="G86" s="203">
        <f t="shared" ca="1" si="2"/>
        <v>44361</v>
      </c>
      <c r="H86" s="311">
        <f>IF(PPG!Y86&gt;0,0,-PPG!Y86)</f>
        <v>0</v>
      </c>
      <c r="I86" s="205">
        <f t="shared" ca="1" si="3"/>
        <v>44361</v>
      </c>
      <c r="J86" s="126">
        <v>69</v>
      </c>
      <c r="K86" s="126" t="b">
        <v>1</v>
      </c>
      <c r="L86" s="126" t="s">
        <v>4009</v>
      </c>
      <c r="M86" s="126" t="b">
        <v>1</v>
      </c>
      <c r="N86" s="126" t="s">
        <v>3687</v>
      </c>
      <c r="O86" s="309" t="str">
        <f>LEFT(PPG!D86,19)&amp;"."&amp;PPGCR!F86</f>
        <v>Sunnyfields Primary.2070.PPFSM.I05.Jn21</v>
      </c>
      <c r="P86" s="312" t="str">
        <f>PPG!I86</f>
        <v>11334/543965</v>
      </c>
      <c r="Q86" s="126" t="b">
        <v>1</v>
      </c>
      <c r="R86" s="126" t="b">
        <v>1</v>
      </c>
      <c r="S86" s="126" t="b">
        <v>1</v>
      </c>
    </row>
    <row r="87" spans="1:19" x14ac:dyDescent="0.25">
      <c r="A87" s="126" t="s">
        <v>4008</v>
      </c>
      <c r="B87" s="200">
        <v>1</v>
      </c>
      <c r="C87" s="126">
        <v>2</v>
      </c>
      <c r="D87" s="308">
        <f>PPG!J87</f>
        <v>400100</v>
      </c>
      <c r="E87" s="126" t="b">
        <v>1</v>
      </c>
      <c r="F87" s="309" t="str">
        <f>RIGHT(PPG!C87,4)&amp;"."&amp;PPG!M87&amp;"."&amp;PPG!K87&amp;"."&amp;PPGPAY!$C$5</f>
        <v>3316.PPFSM.I05.Jn21</v>
      </c>
      <c r="G87" s="203">
        <f t="shared" ca="1" si="2"/>
        <v>44361</v>
      </c>
      <c r="H87" s="311">
        <f>IF(PPG!Y87&gt;0,0,-PPG!Y87)</f>
        <v>0</v>
      </c>
      <c r="I87" s="205">
        <f t="shared" ca="1" si="3"/>
        <v>44361</v>
      </c>
      <c r="J87" s="126">
        <v>70</v>
      </c>
      <c r="K87" s="126" t="b">
        <v>1</v>
      </c>
      <c r="L87" s="126" t="s">
        <v>4009</v>
      </c>
      <c r="M87" s="126" t="b">
        <v>1</v>
      </c>
      <c r="N87" s="126" t="s">
        <v>3687</v>
      </c>
      <c r="O87" s="309" t="str">
        <f>LEFT(PPG!D87,19)&amp;"."&amp;PPGCR!F87</f>
        <v>Trent  C of E Prima.3316.PPFSM.I05.Jn21</v>
      </c>
      <c r="P87" s="312" t="str">
        <f>PPG!I87</f>
        <v>11334/543965</v>
      </c>
      <c r="Q87" s="126" t="b">
        <v>1</v>
      </c>
      <c r="R87" s="126" t="b">
        <v>1</v>
      </c>
      <c r="S87" s="126" t="b">
        <v>1</v>
      </c>
    </row>
    <row r="88" spans="1:19" x14ac:dyDescent="0.25">
      <c r="A88" s="126" t="s">
        <v>4008</v>
      </c>
      <c r="B88" s="200">
        <v>1</v>
      </c>
      <c r="C88" s="126">
        <v>2</v>
      </c>
      <c r="D88" s="308">
        <f>PPG!J88</f>
        <v>400101</v>
      </c>
      <c r="E88" s="126" t="b">
        <v>1</v>
      </c>
      <c r="F88" s="309" t="str">
        <f>RIGHT(PPG!C88,4)&amp;"."&amp;PPG!M88&amp;"."&amp;PPG!K88&amp;"."&amp;PPGPAY!$C$5</f>
        <v>2055.PPFSM.I05.Jn21</v>
      </c>
      <c r="G88" s="203">
        <f t="shared" ca="1" si="2"/>
        <v>44361</v>
      </c>
      <c r="H88" s="311">
        <f>IF(PPG!Y88&gt;0,0,-PPG!Y88)</f>
        <v>0</v>
      </c>
      <c r="I88" s="205">
        <f t="shared" ca="1" si="3"/>
        <v>44361</v>
      </c>
      <c r="J88" s="126">
        <v>71</v>
      </c>
      <c r="K88" s="126" t="b">
        <v>1</v>
      </c>
      <c r="L88" s="126" t="s">
        <v>4009</v>
      </c>
      <c r="M88" s="126" t="b">
        <v>1</v>
      </c>
      <c r="N88" s="126" t="s">
        <v>3687</v>
      </c>
      <c r="O88" s="309" t="str">
        <f>LEFT(PPG!D88,19)&amp;"."&amp;PPGCR!F88</f>
        <v>Tudor School.2055.PPFSM.I05.Jn21</v>
      </c>
      <c r="P88" s="312" t="str">
        <f>PPG!I88</f>
        <v>11334/543965</v>
      </c>
      <c r="Q88" s="126" t="b">
        <v>1</v>
      </c>
      <c r="R88" s="126" t="b">
        <v>1</v>
      </c>
      <c r="S88" s="126" t="b">
        <v>1</v>
      </c>
    </row>
    <row r="89" spans="1:19" x14ac:dyDescent="0.25">
      <c r="A89" s="126" t="s">
        <v>4008</v>
      </c>
      <c r="B89" s="200">
        <v>1</v>
      </c>
      <c r="C89" s="126">
        <v>2</v>
      </c>
      <c r="D89" s="308">
        <f>PPG!J89</f>
        <v>400053</v>
      </c>
      <c r="E89" s="126" t="b">
        <v>1</v>
      </c>
      <c r="F89" s="309" t="str">
        <f>RIGHT(PPG!C89,4)&amp;"."&amp;PPG!M89&amp;"."&amp;PPG!K89&amp;"."&amp;PPGPAY!$C$5</f>
        <v>2057.PPFSM.I05.Jn21</v>
      </c>
      <c r="G89" s="203">
        <f t="shared" ca="1" si="2"/>
        <v>44361</v>
      </c>
      <c r="H89" s="311">
        <f>IF(PPG!Y89&gt;0,0,-PPG!Y89)</f>
        <v>0</v>
      </c>
      <c r="I89" s="205">
        <f t="shared" ca="1" si="3"/>
        <v>44361</v>
      </c>
      <c r="J89" s="126">
        <v>72</v>
      </c>
      <c r="K89" s="126" t="b">
        <v>1</v>
      </c>
      <c r="L89" s="126" t="s">
        <v>4009</v>
      </c>
      <c r="M89" s="126" t="b">
        <v>1</v>
      </c>
      <c r="N89" s="126" t="s">
        <v>3687</v>
      </c>
      <c r="O89" s="309" t="str">
        <f>LEFT(PPG!D89,19)&amp;"."&amp;PPGCR!F89</f>
        <v>Underhill School.2057.PPFSM.I05.Jn21</v>
      </c>
      <c r="P89" s="312" t="str">
        <f>PPG!I89</f>
        <v>11334/543965</v>
      </c>
      <c r="Q89" s="126" t="b">
        <v>1</v>
      </c>
      <c r="R89" s="126" t="b">
        <v>1</v>
      </c>
      <c r="S89" s="126" t="b">
        <v>1</v>
      </c>
    </row>
    <row r="90" spans="1:19" x14ac:dyDescent="0.25">
      <c r="A90" s="126" t="s">
        <v>4008</v>
      </c>
      <c r="B90" s="200">
        <v>1</v>
      </c>
      <c r="C90" s="126">
        <v>2</v>
      </c>
      <c r="D90" s="308">
        <f>PPG!J90</f>
        <v>400111</v>
      </c>
      <c r="E90" s="126" t="b">
        <v>1</v>
      </c>
      <c r="F90" s="309" t="str">
        <f>RIGHT(PPG!C90,4)&amp;"."&amp;PPG!M90&amp;"."&amp;PPG!K90&amp;"."&amp;PPGPAY!$C$5</f>
        <v>2076.PPFSM.I05.Jn21</v>
      </c>
      <c r="G90" s="203">
        <f t="shared" ca="1" si="2"/>
        <v>44361</v>
      </c>
      <c r="H90" s="311">
        <f>IF(PPG!Y90&gt;0,0,-PPG!Y90)</f>
        <v>0</v>
      </c>
      <c r="I90" s="205">
        <f t="shared" ca="1" si="3"/>
        <v>44361</v>
      </c>
      <c r="J90" s="126">
        <v>73</v>
      </c>
      <c r="K90" s="126" t="b">
        <v>1</v>
      </c>
      <c r="L90" s="126" t="s">
        <v>4009</v>
      </c>
      <c r="M90" s="126" t="b">
        <v>1</v>
      </c>
      <c r="N90" s="126" t="s">
        <v>3687</v>
      </c>
      <c r="O90" s="309" t="str">
        <f>LEFT(PPG!D90,19)&amp;"."&amp;PPGCR!F90</f>
        <v>Wessex  Gardens Pri.2076.PPFSM.I05.Jn21</v>
      </c>
      <c r="P90" s="312" t="str">
        <f>PPG!I90</f>
        <v>11334/543965</v>
      </c>
      <c r="Q90" s="126" t="b">
        <v>1</v>
      </c>
      <c r="R90" s="126" t="b">
        <v>1</v>
      </c>
      <c r="S90" s="126" t="b">
        <v>1</v>
      </c>
    </row>
    <row r="91" spans="1:19" x14ac:dyDescent="0.25">
      <c r="A91" s="126" t="s">
        <v>4008</v>
      </c>
      <c r="B91" s="200">
        <v>1</v>
      </c>
      <c r="C91" s="126">
        <v>2</v>
      </c>
      <c r="D91" s="308">
        <f>PPG!J91</f>
        <v>400011</v>
      </c>
      <c r="E91" s="126" t="b">
        <v>1</v>
      </c>
      <c r="F91" s="309" t="str">
        <f>RIGHT(PPG!C91,4)&amp;"."&amp;PPG!M91&amp;"."&amp;PPG!K91&amp;"."&amp;PPGPAY!$C$5</f>
        <v>2060.PPFSM.I05.Jn21</v>
      </c>
      <c r="G91" s="203">
        <f t="shared" ca="1" si="2"/>
        <v>44361</v>
      </c>
      <c r="H91" s="311">
        <f>IF(PPG!Y91&gt;0,0,-PPG!Y91)</f>
        <v>0</v>
      </c>
      <c r="I91" s="205">
        <f t="shared" ca="1" si="3"/>
        <v>44361</v>
      </c>
      <c r="J91" s="126">
        <v>74</v>
      </c>
      <c r="K91" s="126" t="b">
        <v>1</v>
      </c>
      <c r="L91" s="126" t="s">
        <v>4009</v>
      </c>
      <c r="M91" s="126" t="b">
        <v>1</v>
      </c>
      <c r="N91" s="126" t="s">
        <v>3687</v>
      </c>
      <c r="O91" s="309" t="str">
        <f>LEFT(PPG!D91,19)&amp;"."&amp;PPGCR!F91</f>
        <v>Whitings Hill Prima.2060.PPFSM.I05.Jn21</v>
      </c>
      <c r="P91" s="312" t="str">
        <f>PPG!I91</f>
        <v>11334/543965</v>
      </c>
      <c r="Q91" s="126" t="b">
        <v>1</v>
      </c>
      <c r="R91" s="126" t="b">
        <v>1</v>
      </c>
      <c r="S91" s="126" t="b">
        <v>1</v>
      </c>
    </row>
    <row r="92" spans="1:19" x14ac:dyDescent="0.25">
      <c r="A92" s="126" t="s">
        <v>4008</v>
      </c>
      <c r="B92" s="200">
        <v>1</v>
      </c>
      <c r="C92" s="126">
        <v>2</v>
      </c>
      <c r="D92" s="308">
        <f>PPG!J92</f>
        <v>400117</v>
      </c>
      <c r="E92" s="126" t="b">
        <v>1</v>
      </c>
      <c r="F92" s="309" t="str">
        <f>RIGHT(PPG!C92,4)&amp;"."&amp;PPG!M92&amp;"."&amp;PPG!K92&amp;"."&amp;PPGPAY!$C$5</f>
        <v>3518.PPFSM.I05.Jn21</v>
      </c>
      <c r="G92" s="203">
        <f t="shared" ca="1" si="2"/>
        <v>44361</v>
      </c>
      <c r="H92" s="311">
        <f>IF(PPG!Y92&gt;0,0,-PPG!Y92)</f>
        <v>0</v>
      </c>
      <c r="I92" s="205">
        <f t="shared" ca="1" si="3"/>
        <v>44361</v>
      </c>
      <c r="J92" s="126">
        <v>75</v>
      </c>
      <c r="K92" s="126" t="b">
        <v>1</v>
      </c>
      <c r="L92" s="126" t="s">
        <v>4009</v>
      </c>
      <c r="M92" s="126" t="b">
        <v>1</v>
      </c>
      <c r="N92" s="126" t="s">
        <v>3687</v>
      </c>
      <c r="O92" s="309" t="str">
        <f>LEFT(PPG!D92,19)&amp;"."&amp;PPGCR!F92</f>
        <v>Woodcroft Primary S.3518.PPFSM.I05.Jn21</v>
      </c>
      <c r="P92" s="312" t="str">
        <f>PPG!I92</f>
        <v>11334/543965</v>
      </c>
      <c r="Q92" s="126" t="b">
        <v>1</v>
      </c>
      <c r="R92" s="126" t="b">
        <v>1</v>
      </c>
      <c r="S92" s="126" t="b">
        <v>1</v>
      </c>
    </row>
    <row r="93" spans="1:19" x14ac:dyDescent="0.25">
      <c r="A93" s="126" t="s">
        <v>4008</v>
      </c>
      <c r="B93" s="200">
        <v>1</v>
      </c>
      <c r="C93" s="126">
        <v>2</v>
      </c>
      <c r="D93" s="308">
        <f>PPG!J93</f>
        <v>400004</v>
      </c>
      <c r="E93" s="126" t="b">
        <v>1</v>
      </c>
      <c r="F93" s="309" t="str">
        <f>RIGHT(PPG!C93,4)&amp;"."&amp;PPG!M93&amp;"."&amp;PPG!K93&amp;"."&amp;PPGPAY!$C$5</f>
        <v>2054.PPFSM.I05.Jn21</v>
      </c>
      <c r="G93" s="203">
        <f t="shared" ca="1" si="2"/>
        <v>44361</v>
      </c>
      <c r="H93" s="311">
        <f>IF(PPG!Y93&gt;0,0,-PPG!Y93)</f>
        <v>0</v>
      </c>
      <c r="I93" s="205">
        <f t="shared" ca="1" si="3"/>
        <v>44361</v>
      </c>
      <c r="J93" s="126">
        <v>76</v>
      </c>
      <c r="K93" s="126" t="b">
        <v>1</v>
      </c>
      <c r="L93" s="126" t="s">
        <v>4009</v>
      </c>
      <c r="M93" s="126" t="b">
        <v>1</v>
      </c>
      <c r="N93" s="126" t="s">
        <v>3687</v>
      </c>
      <c r="O93" s="309" t="str">
        <f>LEFT(PPG!D93,19)&amp;"."&amp;PPGCR!F93</f>
        <v>Woodridge  Primary .2054.PPFSM.I05.Jn21</v>
      </c>
      <c r="P93" s="312" t="str">
        <f>PPG!I93</f>
        <v>11334/543965</v>
      </c>
      <c r="Q93" s="126" t="b">
        <v>1</v>
      </c>
      <c r="R93" s="126" t="b">
        <v>1</v>
      </c>
      <c r="S93" s="126" t="b">
        <v>1</v>
      </c>
    </row>
    <row r="94" spans="1:19" x14ac:dyDescent="0.25">
      <c r="A94" s="126" t="s">
        <v>4008</v>
      </c>
      <c r="B94" s="200">
        <v>1</v>
      </c>
      <c r="C94" s="126">
        <v>2</v>
      </c>
      <c r="D94" s="308">
        <f>PPG!J94</f>
        <v>400157</v>
      </c>
      <c r="E94" s="126" t="b">
        <v>1</v>
      </c>
      <c r="F94" s="309" t="str">
        <f>RIGHT(PPG!C94,4)&amp;"."&amp;PPG!M94&amp;"."&amp;PPG!K94&amp;"."&amp;PPGPAY!$C$5</f>
        <v>1102.PPFSM.I05.Jn21</v>
      </c>
      <c r="G94" s="203">
        <f t="shared" ca="1" si="2"/>
        <v>44361</v>
      </c>
      <c r="H94" s="311">
        <f>IF(PPG!Y94&gt;0,0,-PPG!Y94)</f>
        <v>0</v>
      </c>
      <c r="I94" s="205">
        <f t="shared" ca="1" si="3"/>
        <v>44361</v>
      </c>
      <c r="J94" s="126">
        <v>77</v>
      </c>
      <c r="K94" s="126" t="b">
        <v>1</v>
      </c>
      <c r="L94" s="126" t="s">
        <v>4009</v>
      </c>
      <c r="M94" s="126" t="b">
        <v>1</v>
      </c>
      <c r="N94" s="126" t="s">
        <v>3687</v>
      </c>
      <c r="O94" s="309" t="str">
        <f>LEFT(PPG!D94,19)&amp;"."&amp;PPGCR!F94</f>
        <v>Northgate.1102.PPFSM.I05.Jn21</v>
      </c>
      <c r="P94" s="312" t="str">
        <f>PPG!I94</f>
        <v>11332/543965</v>
      </c>
      <c r="Q94" s="126" t="b">
        <v>1</v>
      </c>
      <c r="R94" s="126" t="b">
        <v>1</v>
      </c>
      <c r="S94" s="126" t="b">
        <v>1</v>
      </c>
    </row>
    <row r="95" spans="1:19" x14ac:dyDescent="0.25">
      <c r="A95" s="126" t="s">
        <v>4008</v>
      </c>
      <c r="B95" s="200">
        <v>1</v>
      </c>
      <c r="C95" s="126">
        <v>2</v>
      </c>
      <c r="D95" s="308">
        <f>PPG!J95</f>
        <v>400156</v>
      </c>
      <c r="E95" s="126" t="b">
        <v>1</v>
      </c>
      <c r="F95" s="309" t="str">
        <f>RIGHT(PPG!C95,4)&amp;"."&amp;PPG!M95&amp;"."&amp;PPG!K95&amp;"."&amp;PPGPAY!$C$5</f>
        <v>1100.PPFSMP.I05.Jn21</v>
      </c>
      <c r="G95" s="203">
        <f t="shared" ca="1" si="2"/>
        <v>44361</v>
      </c>
      <c r="H95" s="311">
        <f>IF(PPG!Y95&gt;0,0,-PPG!Y95)</f>
        <v>0</v>
      </c>
      <c r="I95" s="205">
        <f t="shared" ca="1" si="3"/>
        <v>44361</v>
      </c>
      <c r="J95" s="126">
        <v>78</v>
      </c>
      <c r="K95" s="126" t="b">
        <v>1</v>
      </c>
      <c r="L95" s="126" t="s">
        <v>4009</v>
      </c>
      <c r="M95" s="126" t="b">
        <v>1</v>
      </c>
      <c r="N95" s="126" t="s">
        <v>3687</v>
      </c>
      <c r="O95" s="309" t="str">
        <f>LEFT(PPG!D95,19)&amp;"."&amp;PPGCR!F95</f>
        <v>Pavilion.1100.PPFSMP.I05.Jn21</v>
      </c>
      <c r="P95" s="312" t="str">
        <f>PPG!I95</f>
        <v>11332/543965</v>
      </c>
      <c r="Q95" s="126" t="b">
        <v>1</v>
      </c>
      <c r="R95" s="126" t="b">
        <v>1</v>
      </c>
      <c r="S95" s="126" t="b">
        <v>1</v>
      </c>
    </row>
    <row r="96" spans="1:19" x14ac:dyDescent="0.25">
      <c r="A96" s="126" t="s">
        <v>4008</v>
      </c>
      <c r="B96" s="200">
        <v>1</v>
      </c>
      <c r="C96" s="126">
        <v>2</v>
      </c>
      <c r="D96" s="308">
        <f>PPG!J96</f>
        <v>400041</v>
      </c>
      <c r="E96" s="126" t="b">
        <v>1</v>
      </c>
      <c r="F96" s="309" t="str">
        <f>RIGHT(PPG!C96,4)&amp;"."&amp;PPG!M96&amp;"."&amp;PPG!K96&amp;"."&amp;PPGPAY!$C$5</f>
        <v>5405.PPFSM.I05.Jn21</v>
      </c>
      <c r="G96" s="203">
        <f t="shared" ca="1" si="2"/>
        <v>44361</v>
      </c>
      <c r="H96" s="311">
        <f>IF(PPG!Y96&gt;0,0,-PPG!Y96)</f>
        <v>0</v>
      </c>
      <c r="I96" s="205">
        <f t="shared" ca="1" si="3"/>
        <v>44361</v>
      </c>
      <c r="J96" s="126">
        <v>79</v>
      </c>
      <c r="K96" s="126" t="b">
        <v>1</v>
      </c>
      <c r="L96" s="126" t="s">
        <v>4009</v>
      </c>
      <c r="M96" s="126" t="b">
        <v>1</v>
      </c>
      <c r="N96" s="126" t="s">
        <v>3687</v>
      </c>
      <c r="O96" s="309" t="str">
        <f>LEFT(PPG!D96,19)&amp;"."&amp;PPGCR!F96</f>
        <v>Finchley Catholic H.5405.PPFSM.I05.Jn21</v>
      </c>
      <c r="P96" s="312" t="str">
        <f>PPG!I96</f>
        <v>11333/543965</v>
      </c>
      <c r="Q96" s="126" t="b">
        <v>1</v>
      </c>
      <c r="R96" s="126" t="b">
        <v>1</v>
      </c>
      <c r="S96" s="126" t="b">
        <v>1</v>
      </c>
    </row>
    <row r="97" spans="1:19" x14ac:dyDescent="0.25">
      <c r="A97" s="126" t="s">
        <v>4008</v>
      </c>
      <c r="B97" s="200">
        <v>1</v>
      </c>
      <c r="C97" s="126">
        <v>2</v>
      </c>
      <c r="D97" s="308">
        <f>PPG!J97</f>
        <v>400033</v>
      </c>
      <c r="E97" s="126" t="b">
        <v>1</v>
      </c>
      <c r="F97" s="309" t="str">
        <f>RIGHT(PPG!C97,4)&amp;"."&amp;PPG!M97&amp;"."&amp;PPG!K97&amp;"."&amp;PPGPAY!$C$5</f>
        <v>4003.PPFSM.I05.Jn21</v>
      </c>
      <c r="G97" s="203">
        <f t="shared" ca="1" si="2"/>
        <v>44361</v>
      </c>
      <c r="H97" s="311">
        <f>IF(PPG!Y97&gt;0,0,-PPG!Y97)</f>
        <v>0</v>
      </c>
      <c r="I97" s="205">
        <f t="shared" ca="1" si="3"/>
        <v>44361</v>
      </c>
      <c r="J97" s="126">
        <v>80</v>
      </c>
      <c r="K97" s="126" t="b">
        <v>1</v>
      </c>
      <c r="L97" s="126" t="s">
        <v>4009</v>
      </c>
      <c r="M97" s="126" t="b">
        <v>1</v>
      </c>
      <c r="N97" s="126" t="s">
        <v>3687</v>
      </c>
      <c r="O97" s="309" t="str">
        <f>LEFT(PPG!D97,19)&amp;"."&amp;PPGCR!F97</f>
        <v>Friern Barnet Schoo.4003.PPFSM.I05.Jn21</v>
      </c>
      <c r="P97" s="312" t="str">
        <f>PPG!I97</f>
        <v>11333/543965</v>
      </c>
      <c r="Q97" s="126" t="b">
        <v>1</v>
      </c>
      <c r="R97" s="126" t="b">
        <v>1</v>
      </c>
      <c r="S97" s="126" t="b">
        <v>1</v>
      </c>
    </row>
    <row r="98" spans="1:19" x14ac:dyDescent="0.25">
      <c r="A98" s="126" t="s">
        <v>4008</v>
      </c>
      <c r="B98" s="200">
        <v>1</v>
      </c>
      <c r="C98" s="126">
        <v>2</v>
      </c>
      <c r="D98" s="308">
        <f>PPG!J98</f>
        <v>400140</v>
      </c>
      <c r="E98" s="126" t="b">
        <v>1</v>
      </c>
      <c r="F98" s="309" t="str">
        <f>RIGHT(PPG!C98,4)&amp;"."&amp;PPG!M98&amp;"."&amp;PPG!K98&amp;"."&amp;PPGPAY!$C$5</f>
        <v>5427.PPFSM.I05.Jn21</v>
      </c>
      <c r="G98" s="203">
        <f t="shared" ca="1" si="2"/>
        <v>44361</v>
      </c>
      <c r="H98" s="311">
        <f>IF(PPG!Y98&gt;0,0,-PPG!Y98)</f>
        <v>0</v>
      </c>
      <c r="I98" s="205">
        <f t="shared" ca="1" si="3"/>
        <v>44361</v>
      </c>
      <c r="J98" s="126">
        <v>81</v>
      </c>
      <c r="K98" s="126" t="b">
        <v>1</v>
      </c>
      <c r="L98" s="126" t="s">
        <v>4009</v>
      </c>
      <c r="M98" s="126" t="b">
        <v>1</v>
      </c>
      <c r="N98" s="126" t="s">
        <v>3687</v>
      </c>
      <c r="O98" s="309" t="str">
        <f>LEFT(PPG!D98,19)&amp;"."&amp;PPGCR!F98</f>
        <v>JCoSS.5427.PPFSM.I05.Jn21</v>
      </c>
      <c r="P98" s="312" t="str">
        <f>PPG!I98</f>
        <v>11333/543965</v>
      </c>
      <c r="Q98" s="126" t="b">
        <v>1</v>
      </c>
      <c r="R98" s="126" t="b">
        <v>1</v>
      </c>
      <c r="S98" s="126" t="b">
        <v>1</v>
      </c>
    </row>
    <row r="99" spans="1:19" x14ac:dyDescent="0.25">
      <c r="A99" s="126" t="s">
        <v>4008</v>
      </c>
      <c r="B99" s="200">
        <v>1</v>
      </c>
      <c r="C99" s="126">
        <v>2</v>
      </c>
      <c r="D99" s="308">
        <f>PPG!J99</f>
        <v>107953</v>
      </c>
      <c r="E99" s="126" t="b">
        <v>1</v>
      </c>
      <c r="F99" s="309" t="str">
        <f>RIGHT(PPG!C99,4)&amp;"."&amp;PPG!M99&amp;"."&amp;PPG!K99&amp;"."&amp;PPGPAY!$C$5</f>
        <v>4004.PPFSM.I05.Jn21</v>
      </c>
      <c r="G99" s="203">
        <f t="shared" ca="1" si="2"/>
        <v>44361</v>
      </c>
      <c r="H99" s="311">
        <f>IF(PPG!Y99&gt;0,0,-PPG!Y99)</f>
        <v>0</v>
      </c>
      <c r="I99" s="205">
        <f t="shared" ca="1" si="3"/>
        <v>44361</v>
      </c>
      <c r="J99" s="126">
        <v>82</v>
      </c>
      <c r="K99" s="126" t="b">
        <v>1</v>
      </c>
      <c r="L99" s="126" t="s">
        <v>4009</v>
      </c>
      <c r="M99" s="126" t="b">
        <v>1</v>
      </c>
      <c r="N99" s="126" t="s">
        <v>3687</v>
      </c>
      <c r="O99" s="309" t="str">
        <f>LEFT(PPG!D99,19)&amp;"."&amp;PPGCR!F99</f>
        <v>Menorah High School.4004.PPFSM.I05.Jn21</v>
      </c>
      <c r="P99" s="312" t="str">
        <f>PPG!I99</f>
        <v>11333/543965</v>
      </c>
      <c r="Q99" s="126" t="b">
        <v>1</v>
      </c>
      <c r="R99" s="126" t="b">
        <v>1</v>
      </c>
      <c r="S99" s="126" t="b">
        <v>1</v>
      </c>
    </row>
    <row r="100" spans="1:19" x14ac:dyDescent="0.25">
      <c r="A100" s="126" t="s">
        <v>4008</v>
      </c>
      <c r="B100" s="200">
        <v>1</v>
      </c>
      <c r="C100" s="126">
        <v>2</v>
      </c>
      <c r="D100" s="308">
        <f>PPG!J100</f>
        <v>400029</v>
      </c>
      <c r="E100" s="126" t="b">
        <v>1</v>
      </c>
      <c r="F100" s="309" t="str">
        <f>RIGHT(PPG!C100,4)&amp;"."&amp;PPG!M100&amp;"."&amp;PPG!K100&amp;"."&amp;PPGPAY!$C$5</f>
        <v>5404.PPFSM.I05.Jn21</v>
      </c>
      <c r="G100" s="203">
        <f t="shared" ca="1" si="2"/>
        <v>44361</v>
      </c>
      <c r="H100" s="311">
        <f>IF(PPG!Y100&gt;0,0,-PPG!Y100)</f>
        <v>0</v>
      </c>
      <c r="I100" s="205">
        <f t="shared" ca="1" si="3"/>
        <v>44361</v>
      </c>
      <c r="J100" s="126">
        <v>83</v>
      </c>
      <c r="K100" s="126" t="b">
        <v>1</v>
      </c>
      <c r="L100" s="126" t="s">
        <v>4009</v>
      </c>
      <c r="M100" s="126" t="b">
        <v>1</v>
      </c>
      <c r="N100" s="126" t="s">
        <v>3687</v>
      </c>
      <c r="O100" s="309" t="str">
        <f>LEFT(PPG!D100,19)&amp;"."&amp;PPGCR!F100</f>
        <v>St Michaels Catholi.5404.PPFSM.I05.Jn21</v>
      </c>
      <c r="P100" s="312" t="str">
        <f>PPG!I100</f>
        <v>11333/543965</v>
      </c>
      <c r="Q100" s="126" t="b">
        <v>1</v>
      </c>
      <c r="R100" s="126" t="b">
        <v>1</v>
      </c>
      <c r="S100" s="126" t="b">
        <v>1</v>
      </c>
    </row>
    <row r="101" spans="1:19" x14ac:dyDescent="0.25">
      <c r="A101" s="126" t="s">
        <v>4008</v>
      </c>
      <c r="B101" s="200">
        <v>1</v>
      </c>
      <c r="C101" s="126">
        <v>2</v>
      </c>
      <c r="D101" s="308">
        <f>PPG!J101</f>
        <v>400013</v>
      </c>
      <c r="E101" s="126" t="b">
        <v>1</v>
      </c>
      <c r="F101" s="309" t="str">
        <f>RIGHT(PPG!C101,4)&amp;"."&amp;PPG!M101&amp;"."&amp;PPG!K101&amp;"."&amp;PPGPAY!$C$5</f>
        <v>5407.PPFSM.I05.Jn21</v>
      </c>
      <c r="G101" s="203">
        <f t="shared" ca="1" si="2"/>
        <v>44361</v>
      </c>
      <c r="H101" s="311">
        <f>IF(PPG!Y101&gt;0,0,-PPG!Y101)</f>
        <v>0</v>
      </c>
      <c r="I101" s="205">
        <f t="shared" ca="1" si="3"/>
        <v>44361</v>
      </c>
      <c r="J101" s="126">
        <v>84</v>
      </c>
      <c r="K101" s="126" t="b">
        <v>1</v>
      </c>
      <c r="L101" s="126" t="s">
        <v>4009</v>
      </c>
      <c r="M101" s="126" t="b">
        <v>1</v>
      </c>
      <c r="N101" s="126" t="s">
        <v>3687</v>
      </c>
      <c r="O101" s="309" t="str">
        <f>LEFT(PPG!D101,19)&amp;"."&amp;PPGCR!F101</f>
        <v>St. James' Catholic.5407.PPFSM.I05.Jn21</v>
      </c>
      <c r="P101" s="312" t="str">
        <f>PPG!I101</f>
        <v>11333/543965</v>
      </c>
      <c r="Q101" s="126" t="b">
        <v>1</v>
      </c>
      <c r="R101" s="126" t="b">
        <v>1</v>
      </c>
      <c r="S101" s="126" t="b">
        <v>1</v>
      </c>
    </row>
    <row r="102" spans="1:19" x14ac:dyDescent="0.25">
      <c r="A102" s="126" t="s">
        <v>4008</v>
      </c>
      <c r="B102" s="200">
        <v>1</v>
      </c>
      <c r="C102" s="126">
        <v>2</v>
      </c>
      <c r="D102" s="308">
        <f>PPG!J102</f>
        <v>400063</v>
      </c>
      <c r="E102" s="126" t="b">
        <v>1</v>
      </c>
      <c r="F102" s="309" t="str">
        <f>RIGHT(PPG!C102,4)&amp;"."&amp;PPG!M102&amp;"."&amp;PPG!K102&amp;"."&amp;PPGPAY!$C$5</f>
        <v>7010.PPFSM.I05.Jn21</v>
      </c>
      <c r="G102" s="203">
        <f t="shared" ca="1" si="2"/>
        <v>44361</v>
      </c>
      <c r="H102" s="311">
        <f>IF(PPG!Y102&gt;0,0,-PPG!Y102)</f>
        <v>0</v>
      </c>
      <c r="I102" s="205">
        <f t="shared" ca="1" si="3"/>
        <v>44361</v>
      </c>
      <c r="J102" s="126">
        <v>85</v>
      </c>
      <c r="K102" s="126" t="b">
        <v>1</v>
      </c>
      <c r="L102" s="126" t="s">
        <v>4009</v>
      </c>
      <c r="M102" s="126" t="b">
        <v>1</v>
      </c>
      <c r="N102" s="126" t="s">
        <v>3687</v>
      </c>
      <c r="O102" s="309" t="str">
        <f>LEFT(PPG!D102,19)&amp;"."&amp;PPGCR!F102</f>
        <v>Mapledown.7010.PPFSM.I05.Jn21</v>
      </c>
      <c r="P102" s="312" t="str">
        <f>PPG!I102</f>
        <v>11332/543965</v>
      </c>
      <c r="Q102" s="126" t="b">
        <v>1</v>
      </c>
      <c r="R102" s="126" t="b">
        <v>1</v>
      </c>
      <c r="S102" s="126" t="b">
        <v>1</v>
      </c>
    </row>
    <row r="103" spans="1:19" x14ac:dyDescent="0.25">
      <c r="A103" s="126" t="s">
        <v>4008</v>
      </c>
      <c r="B103" s="200">
        <v>1</v>
      </c>
      <c r="C103" s="126">
        <v>2</v>
      </c>
      <c r="D103" s="308">
        <f>PPG!J103</f>
        <v>400034</v>
      </c>
      <c r="E103" s="126" t="b">
        <v>1</v>
      </c>
      <c r="F103" s="309" t="str">
        <f>RIGHT(PPG!C103,4)&amp;"."&amp;PPG!M103&amp;"."&amp;PPG!K103&amp;"."&amp;PPGPAY!$C$5</f>
        <v>7005.PPFSM.I05.Jn21</v>
      </c>
      <c r="G103" s="203">
        <f t="shared" ca="1" si="2"/>
        <v>44361</v>
      </c>
      <c r="H103" s="311">
        <f>IF(PPG!Y103&gt;0,0,-PPG!Y103)</f>
        <v>0</v>
      </c>
      <c r="I103" s="205">
        <f t="shared" ca="1" si="3"/>
        <v>44361</v>
      </c>
      <c r="J103" s="126">
        <v>86</v>
      </c>
      <c r="K103" s="126" t="b">
        <v>1</v>
      </c>
      <c r="L103" s="126" t="s">
        <v>4009</v>
      </c>
      <c r="M103" s="126" t="b">
        <v>1</v>
      </c>
      <c r="N103" s="126" t="s">
        <v>3687</v>
      </c>
      <c r="O103" s="309" t="str">
        <f>LEFT(PPG!D103,19)&amp;"."&amp;PPGCR!F103</f>
        <v>Northway.7005.PPFSM.I05.Jn21</v>
      </c>
      <c r="P103" s="312" t="str">
        <f>PPG!I103</f>
        <v>11332/543965</v>
      </c>
      <c r="Q103" s="126" t="b">
        <v>1</v>
      </c>
      <c r="R103" s="126" t="b">
        <v>1</v>
      </c>
      <c r="S103" s="126" t="b">
        <v>1</v>
      </c>
    </row>
    <row r="104" spans="1:19" x14ac:dyDescent="0.25">
      <c r="A104" s="126" t="s">
        <v>4008</v>
      </c>
      <c r="B104" s="200">
        <v>1</v>
      </c>
      <c r="C104" s="126">
        <v>2</v>
      </c>
      <c r="D104" s="308">
        <f>PPG!J104</f>
        <v>400091</v>
      </c>
      <c r="E104" s="126" t="b">
        <v>1</v>
      </c>
      <c r="F104" s="309" t="str">
        <f>RIGHT(PPG!C104,4)&amp;"."&amp;PPG!M104&amp;"."&amp;PPG!K104&amp;"."&amp;PPGPAY!$C$5</f>
        <v>7009.PPFSM.I05.Jn21</v>
      </c>
      <c r="G104" s="203">
        <f t="shared" ca="1" si="2"/>
        <v>44361</v>
      </c>
      <c r="H104" s="311">
        <f>IF(PPG!Y104&gt;0,0,-PPG!Y104)</f>
        <v>0</v>
      </c>
      <c r="I104" s="205">
        <f t="shared" ca="1" si="3"/>
        <v>44361</v>
      </c>
      <c r="J104" s="126">
        <v>87</v>
      </c>
      <c r="K104" s="126" t="b">
        <v>1</v>
      </c>
      <c r="L104" s="126" t="s">
        <v>4009</v>
      </c>
      <c r="M104" s="126" t="b">
        <v>1</v>
      </c>
      <c r="N104" s="126" t="s">
        <v>3687</v>
      </c>
      <c r="O104" s="309" t="str">
        <f>LEFT(PPG!D104,19)&amp;"."&amp;PPGCR!F104</f>
        <v>Oakleigh.7009.PPFSM.I05.Jn21</v>
      </c>
      <c r="P104" s="312" t="str">
        <f>PPG!I104</f>
        <v>11332/543965</v>
      </c>
      <c r="Q104" s="126" t="b">
        <v>1</v>
      </c>
      <c r="R104" s="126" t="b">
        <v>1</v>
      </c>
      <c r="S104" s="126" t="b">
        <v>1</v>
      </c>
    </row>
    <row r="105" spans="1:19" x14ac:dyDescent="0.25">
      <c r="A105" s="126" t="s">
        <v>4008</v>
      </c>
      <c r="B105" s="200">
        <v>1</v>
      </c>
      <c r="C105" s="126">
        <v>2</v>
      </c>
      <c r="D105" s="308">
        <f>PPG!J105</f>
        <v>400135</v>
      </c>
      <c r="E105" s="126" t="b">
        <v>1</v>
      </c>
      <c r="F105" s="309" t="str">
        <f>RIGHT(PPG!C105,4)&amp;"."&amp;PPG!M105&amp;"."&amp;PPG!K105&amp;"."&amp;PPGPAY!$C$5</f>
        <v>3521.PPFSMS.I05.Jn21</v>
      </c>
      <c r="G105" s="203">
        <f t="shared" ca="1" si="2"/>
        <v>44361</v>
      </c>
      <c r="H105" s="311">
        <f>IF(PPG!Y105&gt;0,0,-PPG!Y105)</f>
        <v>0</v>
      </c>
      <c r="I105" s="205">
        <f t="shared" ca="1" si="3"/>
        <v>44361</v>
      </c>
      <c r="J105" s="126">
        <v>88</v>
      </c>
      <c r="K105" s="126" t="b">
        <v>1</v>
      </c>
      <c r="L105" s="126" t="s">
        <v>4009</v>
      </c>
      <c r="M105" s="126" t="b">
        <v>1</v>
      </c>
      <c r="N105" s="126" t="s">
        <v>3687</v>
      </c>
      <c r="O105" s="309" t="str">
        <f>LEFT(PPG!D105,19)&amp;"."&amp;PPGCR!F105</f>
        <v>St Mary's &amp; St John.3521.PPFSMS.I05.Jn21</v>
      </c>
      <c r="P105" s="312" t="str">
        <f>PPG!I105</f>
        <v>11333/543965</v>
      </c>
      <c r="Q105" s="126" t="b">
        <v>1</v>
      </c>
      <c r="R105" s="126" t="b">
        <v>1</v>
      </c>
      <c r="S105" s="126" t="b">
        <v>1</v>
      </c>
    </row>
    <row r="106" spans="1:19" x14ac:dyDescent="0.25">
      <c r="A106" s="126" t="s">
        <v>4008</v>
      </c>
      <c r="B106" s="200">
        <v>1</v>
      </c>
      <c r="C106" s="126">
        <v>2</v>
      </c>
      <c r="D106" s="308">
        <f>PPG!J106</f>
        <v>400135</v>
      </c>
      <c r="E106" s="126" t="b">
        <v>1</v>
      </c>
      <c r="F106" s="309" t="str">
        <f>RIGHT(PPG!C106,4)&amp;"."&amp;PPG!M106&amp;"."&amp;PPG!K106&amp;"."&amp;PPGPAY!$C$5</f>
        <v>3521.PPFSMP.I05.Jn21</v>
      </c>
      <c r="G106" s="203">
        <f t="shared" ca="1" si="2"/>
        <v>44361</v>
      </c>
      <c r="H106" s="311">
        <f>IF(PPG!Y106&gt;0,0,-PPG!Y106)</f>
        <v>0</v>
      </c>
      <c r="I106" s="205">
        <f t="shared" ca="1" si="3"/>
        <v>44361</v>
      </c>
      <c r="J106" s="126">
        <v>89</v>
      </c>
      <c r="K106" s="126" t="b">
        <v>1</v>
      </c>
      <c r="L106" s="126" t="s">
        <v>4009</v>
      </c>
      <c r="M106" s="126" t="b">
        <v>1</v>
      </c>
      <c r="N106" s="126" t="s">
        <v>3687</v>
      </c>
      <c r="O106" s="309" t="str">
        <f>LEFT(PPG!D106,19)&amp;"."&amp;PPGCR!F106</f>
        <v>St Mary's &amp; St John.3521.PPFSMP.I05.Jn21</v>
      </c>
      <c r="P106" s="312" t="str">
        <f>PPG!I106</f>
        <v>11334/543965</v>
      </c>
      <c r="Q106" s="126" t="b">
        <v>1</v>
      </c>
      <c r="R106" s="126" t="b">
        <v>1</v>
      </c>
      <c r="S106" s="126" t="b">
        <v>1</v>
      </c>
    </row>
    <row r="107" spans="1:19" x14ac:dyDescent="0.25">
      <c r="A107" s="126" t="s">
        <v>4008</v>
      </c>
      <c r="B107" s="200">
        <v>1</v>
      </c>
      <c r="C107" s="126">
        <v>2</v>
      </c>
      <c r="D107" s="308">
        <f>PPG!J107</f>
        <v>400156</v>
      </c>
      <c r="E107" s="126" t="b">
        <v>1</v>
      </c>
      <c r="F107" s="309" t="str">
        <f>RIGHT(PPG!C107,4)&amp;"."&amp;PPG!M107&amp;"."&amp;PPG!K107&amp;"."&amp;PPGPAY!$C$5</f>
        <v>1100.PPFSMS.I05.Jn21</v>
      </c>
      <c r="G107" s="203">
        <f t="shared" ca="1" si="2"/>
        <v>44361</v>
      </c>
      <c r="H107" s="311">
        <f>IF(PPG!Y107&gt;0,0,-PPG!Y107)</f>
        <v>0</v>
      </c>
      <c r="I107" s="205">
        <f t="shared" ca="1" si="3"/>
        <v>44361</v>
      </c>
      <c r="J107" s="126">
        <v>90</v>
      </c>
      <c r="K107" s="126" t="b">
        <v>1</v>
      </c>
      <c r="L107" s="126" t="s">
        <v>4009</v>
      </c>
      <c r="M107" s="126" t="b">
        <v>1</v>
      </c>
      <c r="N107" s="126" t="s">
        <v>3687</v>
      </c>
      <c r="O107" s="309" t="str">
        <f>LEFT(PPG!D107,19)&amp;"."&amp;PPGCR!F107</f>
        <v>Pavilion.1100.PPFSMS.I05.Jn21</v>
      </c>
      <c r="P107" s="312" t="str">
        <f>PPG!I107</f>
        <v>11332/543965</v>
      </c>
      <c r="Q107" s="126" t="b">
        <v>1</v>
      </c>
      <c r="R107" s="126" t="b">
        <v>1</v>
      </c>
      <c r="S107" s="126" t="b">
        <v>1</v>
      </c>
    </row>
    <row r="108" spans="1:19" x14ac:dyDescent="0.25">
      <c r="A108" s="126" t="s">
        <v>4008</v>
      </c>
      <c r="B108" s="200">
        <v>1</v>
      </c>
      <c r="C108" s="126">
        <v>2</v>
      </c>
      <c r="D108" s="308">
        <f>PPG!J108</f>
        <v>400015</v>
      </c>
      <c r="E108" s="126" t="b">
        <v>1</v>
      </c>
      <c r="F108" s="309" t="str">
        <f>RIGHT(PPG!C108,4)&amp;"."&amp;PPG!M108&amp;"."&amp;PPG!K108&amp;"."&amp;PPGPAY!$C$5</f>
        <v>3317.PPSER.I05.Jn21</v>
      </c>
      <c r="G108" s="203">
        <f t="shared" ca="1" si="2"/>
        <v>44361</v>
      </c>
      <c r="H108" s="311">
        <f>IF(PPG!Y108&gt;0,0,-PPG!Y108)</f>
        <v>0</v>
      </c>
      <c r="I108" s="205">
        <f t="shared" ca="1" si="3"/>
        <v>44361</v>
      </c>
      <c r="J108" s="126">
        <v>91</v>
      </c>
      <c r="K108" s="126" t="b">
        <v>1</v>
      </c>
      <c r="L108" s="126" t="s">
        <v>4009</v>
      </c>
      <c r="M108" s="126" t="b">
        <v>1</v>
      </c>
      <c r="N108" s="126" t="s">
        <v>3687</v>
      </c>
      <c r="O108" s="309" t="str">
        <f>LEFT(PPG!D108,19)&amp;"."&amp;PPGCR!F108</f>
        <v>All Saints' CE Prim.3317.PPSER.I05.Jn21</v>
      </c>
      <c r="P108" s="312" t="str">
        <f>PPG!I108</f>
        <v>11334/543965</v>
      </c>
      <c r="Q108" s="126" t="b">
        <v>1</v>
      </c>
      <c r="R108" s="126" t="b">
        <v>1</v>
      </c>
      <c r="S108" s="126" t="b">
        <v>1</v>
      </c>
    </row>
    <row r="109" spans="1:19" x14ac:dyDescent="0.25">
      <c r="A109" s="126" t="s">
        <v>4008</v>
      </c>
      <c r="B109" s="200">
        <v>1</v>
      </c>
      <c r="C109" s="126">
        <v>2</v>
      </c>
      <c r="D109" s="308">
        <f>PPG!J109</f>
        <v>400002</v>
      </c>
      <c r="E109" s="126" t="b">
        <v>1</v>
      </c>
      <c r="F109" s="309" t="str">
        <f>RIGHT(PPG!C109,4)&amp;"."&amp;PPG!M109&amp;"."&amp;PPG!K109&amp;"."&amp;PPGPAY!$C$5</f>
        <v>2027.PPSER.I05.Jn21</v>
      </c>
      <c r="G109" s="203">
        <f t="shared" ca="1" si="2"/>
        <v>44361</v>
      </c>
      <c r="H109" s="311">
        <f>IF(PPG!Y109&gt;0,0,-PPG!Y109)</f>
        <v>0</v>
      </c>
      <c r="I109" s="205">
        <f t="shared" ca="1" si="3"/>
        <v>44361</v>
      </c>
      <c r="J109" s="126">
        <v>92</v>
      </c>
      <c r="K109" s="126" t="b">
        <v>1</v>
      </c>
      <c r="L109" s="126" t="s">
        <v>4009</v>
      </c>
      <c r="M109" s="126" t="b">
        <v>1</v>
      </c>
      <c r="N109" s="126" t="s">
        <v>3687</v>
      </c>
      <c r="O109" s="309" t="str">
        <f>LEFT(PPG!D109,19)&amp;"."&amp;PPGCR!F109</f>
        <v>Garden Suburb Junio.2027.PPSER.I05.Jn21</v>
      </c>
      <c r="P109" s="312" t="str">
        <f>PPG!I109</f>
        <v>11334/543965</v>
      </c>
      <c r="Q109" s="126" t="b">
        <v>1</v>
      </c>
      <c r="R109" s="126" t="b">
        <v>1</v>
      </c>
      <c r="S109" s="126" t="b">
        <v>1</v>
      </c>
    </row>
    <row r="110" spans="1:19" x14ac:dyDescent="0.25">
      <c r="A110" s="126" t="s">
        <v>4008</v>
      </c>
      <c r="B110" s="200">
        <v>1</v>
      </c>
      <c r="C110" s="126">
        <v>2</v>
      </c>
      <c r="D110" s="308">
        <f>PPG!J110</f>
        <v>400012</v>
      </c>
      <c r="E110" s="126" t="b">
        <v>1</v>
      </c>
      <c r="F110" s="309" t="str">
        <f>RIGHT(PPG!C110,4)&amp;"."&amp;PPG!M110&amp;"."&amp;PPG!K110&amp;"."&amp;PPGPAY!$C$5</f>
        <v>2071.PPSER.I05.Jn21</v>
      </c>
      <c r="G110" s="203">
        <f t="shared" ca="1" si="2"/>
        <v>44361</v>
      </c>
      <c r="H110" s="311">
        <f>IF(PPG!Y110&gt;0,0,-PPG!Y110)</f>
        <v>0</v>
      </c>
      <c r="I110" s="205">
        <f t="shared" ca="1" si="3"/>
        <v>44361</v>
      </c>
      <c r="J110" s="126">
        <v>93</v>
      </c>
      <c r="K110" s="126" t="b">
        <v>1</v>
      </c>
      <c r="L110" s="126" t="s">
        <v>4009</v>
      </c>
      <c r="M110" s="126" t="b">
        <v>1</v>
      </c>
      <c r="N110" s="126" t="s">
        <v>3687</v>
      </c>
      <c r="O110" s="309" t="str">
        <f>LEFT(PPG!D110,19)&amp;"."&amp;PPGCR!F110</f>
        <v>Queenswell Infant a.2071.PPSER.I05.Jn21</v>
      </c>
      <c r="P110" s="312" t="str">
        <f>PPG!I110</f>
        <v>11334/543965</v>
      </c>
      <c r="Q110" s="126" t="b">
        <v>1</v>
      </c>
      <c r="R110" s="126" t="b">
        <v>1</v>
      </c>
      <c r="S110" s="126" t="b">
        <v>1</v>
      </c>
    </row>
    <row r="111" spans="1:19" x14ac:dyDescent="0.25">
      <c r="A111" s="126" t="s">
        <v>4008</v>
      </c>
      <c r="B111" s="200">
        <v>1</v>
      </c>
      <c r="C111" s="126">
        <v>2</v>
      </c>
      <c r="D111" s="308">
        <f>PPG!J111</f>
        <v>400098</v>
      </c>
      <c r="E111" s="126" t="b">
        <v>1</v>
      </c>
      <c r="F111" s="309" t="str">
        <f>RIGHT(PPG!C111,4)&amp;"."&amp;PPG!M111&amp;"."&amp;PPG!K111&amp;"."&amp;PPGPAY!$C$5</f>
        <v>3309.PPSER.I05.Jn21</v>
      </c>
      <c r="G111" s="203">
        <f t="shared" ca="1" si="2"/>
        <v>44361</v>
      </c>
      <c r="H111" s="311">
        <f>IF(PPG!Y111&gt;0,0,-PPG!Y111)</f>
        <v>0</v>
      </c>
      <c r="I111" s="205">
        <f t="shared" ca="1" si="3"/>
        <v>44361</v>
      </c>
      <c r="J111" s="126">
        <v>94</v>
      </c>
      <c r="K111" s="126" t="b">
        <v>1</v>
      </c>
      <c r="L111" s="126" t="s">
        <v>4009</v>
      </c>
      <c r="M111" s="126" t="b">
        <v>1</v>
      </c>
      <c r="N111" s="126" t="s">
        <v>3687</v>
      </c>
      <c r="O111" s="309" t="str">
        <f>LEFT(PPG!D111,19)&amp;"."&amp;PPGCR!F111</f>
        <v>St Johns CE N20.3309.PPSER.I05.Jn21</v>
      </c>
      <c r="P111" s="312" t="str">
        <f>PPG!I111</f>
        <v>11334/543965</v>
      </c>
      <c r="Q111" s="126" t="b">
        <v>1</v>
      </c>
      <c r="R111" s="126" t="b">
        <v>1</v>
      </c>
      <c r="S111" s="126" t="b">
        <v>1</v>
      </c>
    </row>
    <row r="112" spans="1:19" x14ac:dyDescent="0.25">
      <c r="A112" s="126" t="s">
        <v>4008</v>
      </c>
      <c r="B112" s="200">
        <v>1</v>
      </c>
      <c r="C112" s="126">
        <v>2</v>
      </c>
      <c r="D112" s="308">
        <f>PPG!J112</f>
        <v>400094</v>
      </c>
      <c r="E112" s="126" t="b">
        <v>1</v>
      </c>
      <c r="F112" s="309" t="str">
        <f>RIGHT(PPG!C112,4)&amp;"."&amp;PPG!M112&amp;"."&amp;PPG!K112&amp;"."&amp;PPGPAY!$C$5</f>
        <v>3314.PPSER.I05.Jn21</v>
      </c>
      <c r="G112" s="203">
        <f t="shared" ca="1" si="2"/>
        <v>44361</v>
      </c>
      <c r="H112" s="311">
        <f>IF(PPG!Y112&gt;0,0,-PPG!Y112)</f>
        <v>0</v>
      </c>
      <c r="I112" s="205">
        <f t="shared" ca="1" si="3"/>
        <v>44361</v>
      </c>
      <c r="J112" s="126">
        <v>95</v>
      </c>
      <c r="K112" s="126" t="b">
        <v>1</v>
      </c>
      <c r="L112" s="126" t="s">
        <v>4009</v>
      </c>
      <c r="M112" s="126" t="b">
        <v>1</v>
      </c>
      <c r="N112" s="126" t="s">
        <v>3687</v>
      </c>
      <c r="O112" s="309" t="str">
        <f>LEFT(PPG!D112,19)&amp;"."&amp;PPGCR!F112</f>
        <v>St Pauls CE Primary.3314.PPSER.I05.Jn21</v>
      </c>
      <c r="P112" s="312" t="str">
        <f>PPG!I112</f>
        <v>11334/543965</v>
      </c>
      <c r="Q112" s="126" t="b">
        <v>1</v>
      </c>
      <c r="R112" s="126" t="b">
        <v>1</v>
      </c>
      <c r="S112" s="126" t="b">
        <v>1</v>
      </c>
    </row>
    <row r="113" spans="1:19" x14ac:dyDescent="0.25">
      <c r="A113" s="126" t="s">
        <v>4008</v>
      </c>
      <c r="B113" s="200">
        <v>1</v>
      </c>
      <c r="C113" s="126">
        <v>2</v>
      </c>
      <c r="D113" s="308">
        <f>PPG!J113</f>
        <v>400037</v>
      </c>
      <c r="E113" s="126" t="b">
        <v>1</v>
      </c>
      <c r="F113" s="309" t="str">
        <f>RIGHT(PPG!C113,4)&amp;"."&amp;PPG!M113&amp;"."&amp;PPG!K113&amp;"."&amp;PPGPAY!$C$5</f>
        <v>3507.PPSER.I05.Jn21</v>
      </c>
      <c r="G113" s="203">
        <f t="shared" ca="1" si="2"/>
        <v>44361</v>
      </c>
      <c r="H113" s="311">
        <f>IF(PPG!Y113&gt;0,0,-PPG!Y113)</f>
        <v>0</v>
      </c>
      <c r="I113" s="205">
        <f t="shared" ca="1" si="3"/>
        <v>44361</v>
      </c>
      <c r="J113" s="126">
        <v>96</v>
      </c>
      <c r="K113" s="126" t="b">
        <v>1</v>
      </c>
      <c r="L113" s="126" t="s">
        <v>4009</v>
      </c>
      <c r="M113" s="126" t="b">
        <v>1</v>
      </c>
      <c r="N113" s="126" t="s">
        <v>3687</v>
      </c>
      <c r="O113" s="309" t="str">
        <f>LEFT(PPG!D113,19)&amp;"."&amp;PPGCR!F113</f>
        <v>St Theresa's R.C. P.3507.PPSER.I05.Jn21</v>
      </c>
      <c r="P113" s="312" t="str">
        <f>PPG!I113</f>
        <v>11334/543965</v>
      </c>
      <c r="Q113" s="126" t="b">
        <v>1</v>
      </c>
      <c r="R113" s="126" t="b">
        <v>1</v>
      </c>
      <c r="S113" s="126" t="b">
        <v>1</v>
      </c>
    </row>
    <row r="114" spans="1:19" x14ac:dyDescent="0.25">
      <c r="A114" s="126" t="s">
        <v>4008</v>
      </c>
      <c r="B114" s="200">
        <v>1</v>
      </c>
      <c r="C114" s="126">
        <v>2</v>
      </c>
      <c r="D114" s="308">
        <f>PPG!J114</f>
        <v>400100</v>
      </c>
      <c r="E114" s="126" t="b">
        <v>1</v>
      </c>
      <c r="F114" s="309" t="str">
        <f>RIGHT(PPG!C114,4)&amp;"."&amp;PPG!M114&amp;"."&amp;PPG!K114&amp;"."&amp;PPGPAY!$C$5</f>
        <v>3316.PPSER.I05.Jn21</v>
      </c>
      <c r="G114" s="203">
        <f t="shared" ca="1" si="2"/>
        <v>44361</v>
      </c>
      <c r="H114" s="311">
        <f>IF(PPG!Y114&gt;0,0,-PPG!Y114)</f>
        <v>0</v>
      </c>
      <c r="I114" s="205">
        <f t="shared" ca="1" si="3"/>
        <v>44361</v>
      </c>
      <c r="J114" s="126">
        <v>97</v>
      </c>
      <c r="K114" s="126" t="b">
        <v>1</v>
      </c>
      <c r="L114" s="126" t="s">
        <v>4009</v>
      </c>
      <c r="M114" s="126" t="b">
        <v>1</v>
      </c>
      <c r="N114" s="126" t="s">
        <v>3687</v>
      </c>
      <c r="O114" s="309" t="str">
        <f>LEFT(PPG!D114,19)&amp;"."&amp;PPGCR!F114</f>
        <v>Trent  C of E Prima.3316.PPSER.I05.Jn21</v>
      </c>
      <c r="P114" s="312" t="str">
        <f>PPG!I114</f>
        <v>11334/543965</v>
      </c>
      <c r="Q114" s="126" t="b">
        <v>1</v>
      </c>
      <c r="R114" s="126" t="b">
        <v>1</v>
      </c>
      <c r="S114" s="126" t="b">
        <v>1</v>
      </c>
    </row>
    <row r="115" spans="1:19" x14ac:dyDescent="0.25">
      <c r="A115" s="126" t="s">
        <v>4008</v>
      </c>
      <c r="B115" s="200">
        <v>1</v>
      </c>
      <c r="C115" s="126">
        <v>2</v>
      </c>
      <c r="D115" s="308">
        <f>PPG!J115</f>
        <v>400033</v>
      </c>
      <c r="E115" s="126" t="b">
        <v>1</v>
      </c>
      <c r="F115" s="309" t="str">
        <f>RIGHT(PPG!C115,4)&amp;"."&amp;PPG!M115&amp;"."&amp;PPG!K115&amp;"."&amp;PPGPAY!$C$5</f>
        <v>4003.PPSER.I05.Jn21</v>
      </c>
      <c r="G115" s="203">
        <f t="shared" ca="1" si="2"/>
        <v>44361</v>
      </c>
      <c r="H115" s="311">
        <f>IF(PPG!Y115&gt;0,0,-PPG!Y115)</f>
        <v>0</v>
      </c>
      <c r="I115" s="205">
        <f t="shared" ca="1" si="3"/>
        <v>44361</v>
      </c>
      <c r="J115" s="126">
        <v>98</v>
      </c>
      <c r="K115" s="126" t="b">
        <v>1</v>
      </c>
      <c r="L115" s="126" t="s">
        <v>4009</v>
      </c>
      <c r="M115" s="126" t="b">
        <v>1</v>
      </c>
      <c r="N115" s="126" t="s">
        <v>3687</v>
      </c>
      <c r="O115" s="309" t="str">
        <f>LEFT(PPG!D115,19)&amp;"."&amp;PPGCR!F115</f>
        <v>Friern Barnet Schoo.4003.PPSER.I05.Jn21</v>
      </c>
      <c r="P115" s="312" t="str">
        <f>PPG!I115</f>
        <v>11333/543965</v>
      </c>
      <c r="Q115" s="126" t="b">
        <v>1</v>
      </c>
      <c r="R115" s="126" t="b">
        <v>1</v>
      </c>
      <c r="S115" s="126" t="b">
        <v>1</v>
      </c>
    </row>
    <row r="116" spans="1:19" x14ac:dyDescent="0.25">
      <c r="A116" s="126" t="s">
        <v>4008</v>
      </c>
      <c r="B116" s="200">
        <v>1</v>
      </c>
      <c r="C116" s="126">
        <v>2</v>
      </c>
      <c r="D116" s="308">
        <f>PPG!J116</f>
        <v>400125</v>
      </c>
      <c r="E116" s="126" t="b">
        <v>1</v>
      </c>
      <c r="F116" s="309" t="str">
        <f>RIGHT(PPG!C116,4)&amp;"."&amp;PPG!M116&amp;"."&amp;PPG!K116&amp;"."&amp;PPGPAY!$C$5</f>
        <v>3520.PPPL.I05.Jn21</v>
      </c>
      <c r="G116" s="203">
        <f t="shared" ca="1" si="2"/>
        <v>44361</v>
      </c>
      <c r="H116" s="311">
        <f>IF(PPG!Y116&gt;0,0,-PPG!Y116)</f>
        <v>0</v>
      </c>
      <c r="I116" s="205">
        <f t="shared" ca="1" si="3"/>
        <v>44361</v>
      </c>
      <c r="J116" s="126">
        <v>99</v>
      </c>
      <c r="K116" s="126" t="b">
        <v>1</v>
      </c>
      <c r="L116" s="126" t="s">
        <v>4009</v>
      </c>
      <c r="M116" s="126" t="b">
        <v>1</v>
      </c>
      <c r="N116" s="126" t="s">
        <v>3687</v>
      </c>
      <c r="O116" s="309" t="str">
        <f>LEFT(PPG!D116,19)&amp;"."&amp;PPGCR!F116</f>
        <v>Akiva School.3520.PPPL.I05.Jn21</v>
      </c>
      <c r="P116" s="312" t="str">
        <f>PPG!I116</f>
        <v>11334/543965</v>
      </c>
      <c r="Q116" s="126" t="b">
        <v>1</v>
      </c>
      <c r="R116" s="126" t="b">
        <v>1</v>
      </c>
      <c r="S116" s="126" t="b">
        <v>1</v>
      </c>
    </row>
    <row r="117" spans="1:19" x14ac:dyDescent="0.25">
      <c r="A117" s="126" t="s">
        <v>4008</v>
      </c>
      <c r="B117" s="200">
        <v>1</v>
      </c>
      <c r="C117" s="126">
        <v>2</v>
      </c>
      <c r="D117" s="308">
        <f>PPG!J117</f>
        <v>400015</v>
      </c>
      <c r="E117" s="126" t="b">
        <v>1</v>
      </c>
      <c r="F117" s="309" t="str">
        <f>RIGHT(PPG!C117,4)&amp;"."&amp;PPG!M117&amp;"."&amp;PPG!K117&amp;"."&amp;PPGPAY!$C$5</f>
        <v>3317.PPPL.I05.Jn21</v>
      </c>
      <c r="G117" s="203">
        <f t="shared" ca="1" si="2"/>
        <v>44361</v>
      </c>
      <c r="H117" s="311">
        <f>IF(PPG!Y117&gt;0,0,-PPG!Y117)</f>
        <v>0</v>
      </c>
      <c r="I117" s="205">
        <f t="shared" ca="1" si="3"/>
        <v>44361</v>
      </c>
      <c r="J117" s="126">
        <v>100</v>
      </c>
      <c r="K117" s="126" t="b">
        <v>1</v>
      </c>
      <c r="L117" s="126" t="s">
        <v>4009</v>
      </c>
      <c r="M117" s="126" t="b">
        <v>1</v>
      </c>
      <c r="N117" s="126" t="s">
        <v>3687</v>
      </c>
      <c r="O117" s="309" t="str">
        <f>LEFT(PPG!D117,19)&amp;"."&amp;PPGCR!F117</f>
        <v>All Saints' CE Prim.3317.PPPL.I05.Jn21</v>
      </c>
      <c r="P117" s="312" t="str">
        <f>PPG!I117</f>
        <v>11334/543965</v>
      </c>
      <c r="Q117" s="126" t="b">
        <v>1</v>
      </c>
      <c r="R117" s="126" t="b">
        <v>1</v>
      </c>
      <c r="S117" s="126" t="b">
        <v>1</v>
      </c>
    </row>
    <row r="118" spans="1:19" x14ac:dyDescent="0.25">
      <c r="A118" s="126" t="s">
        <v>4008</v>
      </c>
      <c r="B118" s="200">
        <v>1</v>
      </c>
      <c r="C118" s="126">
        <v>2</v>
      </c>
      <c r="D118" s="308">
        <f>PPG!J118</f>
        <v>400024</v>
      </c>
      <c r="E118" s="126" t="b">
        <v>1</v>
      </c>
      <c r="F118" s="309" t="str">
        <f>RIGHT(PPG!C118,4)&amp;"."&amp;PPG!M118&amp;"."&amp;PPG!K118&amp;"."&amp;PPGPAY!$C$5</f>
        <v>3511.PPPL.I05.Jn21</v>
      </c>
      <c r="G118" s="203">
        <f t="shared" ca="1" si="2"/>
        <v>44361</v>
      </c>
      <c r="H118" s="311">
        <f>IF(PPG!Y118&gt;0,0,-PPG!Y118)</f>
        <v>0</v>
      </c>
      <c r="I118" s="205">
        <f t="shared" ca="1" si="3"/>
        <v>44361</v>
      </c>
      <c r="J118" s="126">
        <v>101</v>
      </c>
      <c r="K118" s="126" t="b">
        <v>1</v>
      </c>
      <c r="L118" s="126" t="s">
        <v>4009</v>
      </c>
      <c r="M118" s="126" t="b">
        <v>1</v>
      </c>
      <c r="N118" s="126" t="s">
        <v>3687</v>
      </c>
      <c r="O118" s="309" t="str">
        <f>LEFT(PPG!D118,19)&amp;"."&amp;PPGCR!F118</f>
        <v>Blessed Dominic Sch.3511.PPPL.I05.Jn21</v>
      </c>
      <c r="P118" s="312" t="str">
        <f>PPG!I118</f>
        <v>11334/543965</v>
      </c>
      <c r="Q118" s="126" t="b">
        <v>1</v>
      </c>
      <c r="R118" s="126" t="b">
        <v>1</v>
      </c>
      <c r="S118" s="126" t="b">
        <v>1</v>
      </c>
    </row>
    <row r="119" spans="1:19" x14ac:dyDescent="0.25">
      <c r="A119" s="126" t="s">
        <v>4008</v>
      </c>
      <c r="B119" s="200">
        <v>1</v>
      </c>
      <c r="C119" s="126">
        <v>2</v>
      </c>
      <c r="D119" s="308">
        <f>PPG!J119</f>
        <v>400057</v>
      </c>
      <c r="E119" s="126" t="b">
        <v>1</v>
      </c>
      <c r="F119" s="309" t="str">
        <f>RIGHT(PPG!C119,4)&amp;"."&amp;PPG!M119&amp;"."&amp;PPG!K119&amp;"."&amp;PPGPAY!$C$5</f>
        <v>2008.PPPL.I05.Jn21</v>
      </c>
      <c r="G119" s="203">
        <f t="shared" ca="1" si="2"/>
        <v>44361</v>
      </c>
      <c r="H119" s="311">
        <f>IF(PPG!Y119&gt;0,0,-PPG!Y119)</f>
        <v>0</v>
      </c>
      <c r="I119" s="205">
        <f t="shared" ca="1" si="3"/>
        <v>44361</v>
      </c>
      <c r="J119" s="126">
        <v>102</v>
      </c>
      <c r="K119" s="126" t="b">
        <v>1</v>
      </c>
      <c r="L119" s="126" t="s">
        <v>4009</v>
      </c>
      <c r="M119" s="126" t="b">
        <v>1</v>
      </c>
      <c r="N119" s="126" t="s">
        <v>3687</v>
      </c>
      <c r="O119" s="309" t="str">
        <f>LEFT(PPG!D119,19)&amp;"."&amp;PPGCR!F119</f>
        <v>Brookland Infant  &amp;.2008.PPPL.I05.Jn21</v>
      </c>
      <c r="P119" s="312" t="str">
        <f>PPG!I119</f>
        <v>11334/543965</v>
      </c>
      <c r="Q119" s="126" t="b">
        <v>1</v>
      </c>
      <c r="R119" s="126" t="b">
        <v>1</v>
      </c>
      <c r="S119" s="126" t="b">
        <v>1</v>
      </c>
    </row>
    <row r="120" spans="1:19" x14ac:dyDescent="0.25">
      <c r="A120" s="126" t="s">
        <v>4008</v>
      </c>
      <c r="B120" s="200">
        <v>1</v>
      </c>
      <c r="C120" s="126">
        <v>2</v>
      </c>
      <c r="D120" s="308">
        <f>PPG!J120</f>
        <v>400061</v>
      </c>
      <c r="E120" s="126" t="b">
        <v>1</v>
      </c>
      <c r="F120" s="309" t="str">
        <f>RIGHT(PPG!C120,4)&amp;"."&amp;PPG!M120&amp;"."&amp;PPG!K120&amp;"."&amp;PPGPAY!$C$5</f>
        <v>2009.PPPL.I05.Jn21</v>
      </c>
      <c r="G120" s="203">
        <f t="shared" ca="1" si="2"/>
        <v>44361</v>
      </c>
      <c r="H120" s="311">
        <f>IF(PPG!Y120&gt;0,0,-PPG!Y120)</f>
        <v>0</v>
      </c>
      <c r="I120" s="205">
        <f t="shared" ca="1" si="3"/>
        <v>44361</v>
      </c>
      <c r="J120" s="126">
        <v>103</v>
      </c>
      <c r="K120" s="126" t="b">
        <v>1</v>
      </c>
      <c r="L120" s="126" t="s">
        <v>4009</v>
      </c>
      <c r="M120" s="126" t="b">
        <v>1</v>
      </c>
      <c r="N120" s="126" t="s">
        <v>3687</v>
      </c>
      <c r="O120" s="309" t="str">
        <f>LEFT(PPG!D120,19)&amp;"."&amp;PPGCR!F120</f>
        <v>Brunswick Park Prim.2009.PPPL.I05.Jn21</v>
      </c>
      <c r="P120" s="312" t="str">
        <f>PPG!I120</f>
        <v>11334/543965</v>
      </c>
      <c r="Q120" s="126" t="b">
        <v>1</v>
      </c>
      <c r="R120" s="126" t="b">
        <v>1</v>
      </c>
      <c r="S120" s="126" t="b">
        <v>1</v>
      </c>
    </row>
    <row r="121" spans="1:19" x14ac:dyDescent="0.25">
      <c r="A121" s="126" t="s">
        <v>4008</v>
      </c>
      <c r="B121" s="200">
        <v>1</v>
      </c>
      <c r="C121" s="126">
        <v>2</v>
      </c>
      <c r="D121" s="308">
        <f>PPG!J121</f>
        <v>400039</v>
      </c>
      <c r="E121" s="126" t="b">
        <v>1</v>
      </c>
      <c r="F121" s="309" t="str">
        <f>RIGHT(PPG!C121,4)&amp;"."&amp;PPG!M121&amp;"."&amp;PPG!K121&amp;"."&amp;PPGPAY!$C$5</f>
        <v>3302.PPPL.I05.Jn21</v>
      </c>
      <c r="G121" s="203">
        <f t="shared" ca="1" si="2"/>
        <v>44361</v>
      </c>
      <c r="H121" s="311">
        <f>IF(PPG!Y121&gt;0,0,-PPG!Y121)</f>
        <v>0</v>
      </c>
      <c r="I121" s="205">
        <f t="shared" ca="1" si="3"/>
        <v>44361</v>
      </c>
      <c r="J121" s="126">
        <v>104</v>
      </c>
      <c r="K121" s="126" t="b">
        <v>1</v>
      </c>
      <c r="L121" s="126" t="s">
        <v>4009</v>
      </c>
      <c r="M121" s="126" t="b">
        <v>1</v>
      </c>
      <c r="N121" s="126" t="s">
        <v>3687</v>
      </c>
      <c r="O121" s="309" t="str">
        <f>LEFT(PPG!D121,19)&amp;"."&amp;PPGCR!F121</f>
        <v>Christ Church CE Pr.3302.PPPL.I05.Jn21</v>
      </c>
      <c r="P121" s="312" t="str">
        <f>PPG!I121</f>
        <v>11334/543965</v>
      </c>
      <c r="Q121" s="126" t="b">
        <v>1</v>
      </c>
      <c r="R121" s="126" t="b">
        <v>1</v>
      </c>
      <c r="S121" s="126" t="b">
        <v>1</v>
      </c>
    </row>
    <row r="122" spans="1:19" x14ac:dyDescent="0.25">
      <c r="A122" s="126" t="s">
        <v>4008</v>
      </c>
      <c r="B122" s="200">
        <v>1</v>
      </c>
      <c r="C122" s="126">
        <v>2</v>
      </c>
      <c r="D122" s="308">
        <f>PPG!J122</f>
        <v>400020</v>
      </c>
      <c r="E122" s="126" t="b">
        <v>1</v>
      </c>
      <c r="F122" s="309" t="str">
        <f>RIGHT(PPG!C122,4)&amp;"."&amp;PPG!M122&amp;"."&amp;PPG!K122&amp;"."&amp;PPGPAY!$C$5</f>
        <v>2011.PPPL.I05.Jn21</v>
      </c>
      <c r="G122" s="203">
        <f t="shared" ca="1" si="2"/>
        <v>44361</v>
      </c>
      <c r="H122" s="311">
        <f>IF(PPG!Y122&gt;0,0,-PPG!Y122)</f>
        <v>0</v>
      </c>
      <c r="I122" s="205">
        <f t="shared" ca="1" si="3"/>
        <v>44361</v>
      </c>
      <c r="J122" s="126">
        <v>105</v>
      </c>
      <c r="K122" s="126" t="b">
        <v>1</v>
      </c>
      <c r="L122" s="126" t="s">
        <v>4009</v>
      </c>
      <c r="M122" s="126" t="b">
        <v>1</v>
      </c>
      <c r="N122" s="126" t="s">
        <v>3687</v>
      </c>
      <c r="O122" s="309" t="str">
        <f>LEFT(PPG!D122,19)&amp;"."&amp;PPGCR!F122</f>
        <v>Church Hill Primary.2011.PPPL.I05.Jn21</v>
      </c>
      <c r="P122" s="312" t="str">
        <f>PPG!I122</f>
        <v>11334/543965</v>
      </c>
      <c r="Q122" s="126" t="b">
        <v>1</v>
      </c>
      <c r="R122" s="126" t="b">
        <v>1</v>
      </c>
      <c r="S122" s="126" t="b">
        <v>1</v>
      </c>
    </row>
    <row r="123" spans="1:19" x14ac:dyDescent="0.25">
      <c r="A123" s="126" t="s">
        <v>4008</v>
      </c>
      <c r="B123" s="200">
        <v>1</v>
      </c>
      <c r="C123" s="126">
        <v>2</v>
      </c>
      <c r="D123" s="308">
        <f>PPG!J123</f>
        <v>400105</v>
      </c>
      <c r="E123" s="126" t="b">
        <v>1</v>
      </c>
      <c r="F123" s="309" t="str">
        <f>RIGHT(PPG!C123,4)&amp;"."&amp;PPG!M123&amp;"."&amp;PPG!K123&amp;"."&amp;PPGPAY!$C$5</f>
        <v>2073.PPPL.I05.Jn21</v>
      </c>
      <c r="G123" s="203">
        <f t="shared" ca="1" si="2"/>
        <v>44361</v>
      </c>
      <c r="H123" s="311">
        <f>IF(PPG!Y123&gt;0,0,-PPG!Y123)</f>
        <v>0</v>
      </c>
      <c r="I123" s="205">
        <f t="shared" ca="1" si="3"/>
        <v>44361</v>
      </c>
      <c r="J123" s="126">
        <v>106</v>
      </c>
      <c r="K123" s="126" t="b">
        <v>1</v>
      </c>
      <c r="L123" s="126" t="s">
        <v>4009</v>
      </c>
      <c r="M123" s="126" t="b">
        <v>1</v>
      </c>
      <c r="N123" s="126" t="s">
        <v>3687</v>
      </c>
      <c r="O123" s="309" t="str">
        <f>LEFT(PPG!D123,19)&amp;"."&amp;PPGCR!F123</f>
        <v>Danegrove JMI Schoo.2073.PPPL.I05.Jn21</v>
      </c>
      <c r="P123" s="312" t="str">
        <f>PPG!I123</f>
        <v>11334/543965</v>
      </c>
      <c r="Q123" s="126" t="b">
        <v>1</v>
      </c>
      <c r="R123" s="126" t="b">
        <v>1</v>
      </c>
      <c r="S123" s="126" t="b">
        <v>1</v>
      </c>
    </row>
    <row r="124" spans="1:19" x14ac:dyDescent="0.25">
      <c r="A124" s="126" t="s">
        <v>4008</v>
      </c>
      <c r="B124" s="200">
        <v>1</v>
      </c>
      <c r="C124" s="126">
        <v>2</v>
      </c>
      <c r="D124" s="308">
        <f>PPG!J124</f>
        <v>400159</v>
      </c>
      <c r="E124" s="126" t="b">
        <v>1</v>
      </c>
      <c r="F124" s="309" t="str">
        <f>RIGHT(PPG!C124,4)&amp;"."&amp;PPG!M124&amp;"."&amp;PPG!K124&amp;"."&amp;PPGPAY!$C$5</f>
        <v>2023.PPPL.I05.Jn21</v>
      </c>
      <c r="G124" s="203">
        <f t="shared" ca="1" si="2"/>
        <v>44361</v>
      </c>
      <c r="H124" s="311">
        <f>IF(PPG!Y124&gt;0,0,-PPG!Y124)</f>
        <v>0</v>
      </c>
      <c r="I124" s="205">
        <f t="shared" ca="1" si="3"/>
        <v>44361</v>
      </c>
      <c r="J124" s="126">
        <v>107</v>
      </c>
      <c r="K124" s="126" t="b">
        <v>1</v>
      </c>
      <c r="L124" s="126" t="s">
        <v>4009</v>
      </c>
      <c r="M124" s="126" t="b">
        <v>1</v>
      </c>
      <c r="N124" s="126" t="s">
        <v>3687</v>
      </c>
      <c r="O124" s="309" t="str">
        <f>LEFT(PPG!D124,19)&amp;"."&amp;PPGCR!F124</f>
        <v>Edgware Primary Sch.2023.PPPL.I05.Jn21</v>
      </c>
      <c r="P124" s="312" t="str">
        <f>PPG!I124</f>
        <v>11334/543965</v>
      </c>
      <c r="Q124" s="126" t="b">
        <v>1</v>
      </c>
      <c r="R124" s="126" t="b">
        <v>1</v>
      </c>
      <c r="S124" s="126" t="b">
        <v>1</v>
      </c>
    </row>
    <row r="125" spans="1:19" x14ac:dyDescent="0.25">
      <c r="A125" s="126" t="s">
        <v>4008</v>
      </c>
      <c r="B125" s="200">
        <v>1</v>
      </c>
      <c r="C125" s="126">
        <v>2</v>
      </c>
      <c r="D125" s="308">
        <f>PPG!J125</f>
        <v>400047</v>
      </c>
      <c r="E125" s="126" t="b">
        <v>1</v>
      </c>
      <c r="F125" s="309" t="str">
        <f>RIGHT(PPG!C125,4)&amp;"."&amp;PPG!M125&amp;"."&amp;PPG!K125&amp;"."&amp;PPGPAY!$C$5</f>
        <v>2024.PPPL.I05.Jn21</v>
      </c>
      <c r="G125" s="203">
        <f t="shared" ca="1" si="2"/>
        <v>44361</v>
      </c>
      <c r="H125" s="311">
        <f>IF(PPG!Y125&gt;0,0,-PPG!Y125)</f>
        <v>0</v>
      </c>
      <c r="I125" s="205">
        <f t="shared" ca="1" si="3"/>
        <v>44361</v>
      </c>
      <c r="J125" s="126">
        <v>108</v>
      </c>
      <c r="K125" s="126" t="b">
        <v>1</v>
      </c>
      <c r="L125" s="126" t="s">
        <v>4009</v>
      </c>
      <c r="M125" s="126" t="b">
        <v>1</v>
      </c>
      <c r="N125" s="126" t="s">
        <v>3687</v>
      </c>
      <c r="O125" s="309" t="str">
        <f>LEFT(PPG!D125,19)&amp;"."&amp;PPGCR!F125</f>
        <v>Fairway Primary Sch.2024.PPPL.I05.Jn21</v>
      </c>
      <c r="P125" s="312" t="str">
        <f>PPG!I125</f>
        <v>11334/543965</v>
      </c>
      <c r="Q125" s="126" t="b">
        <v>1</v>
      </c>
      <c r="R125" s="126" t="b">
        <v>1</v>
      </c>
      <c r="S125" s="126" t="b">
        <v>1</v>
      </c>
    </row>
    <row r="126" spans="1:19" x14ac:dyDescent="0.25">
      <c r="A126" s="126" t="s">
        <v>4008</v>
      </c>
      <c r="B126" s="200">
        <v>1</v>
      </c>
      <c r="C126" s="126">
        <v>2</v>
      </c>
      <c r="D126" s="308">
        <f>PPG!J126</f>
        <v>400001</v>
      </c>
      <c r="E126" s="126" t="b">
        <v>1</v>
      </c>
      <c r="F126" s="309" t="str">
        <f>RIGHT(PPG!C126,4)&amp;"."&amp;PPG!M126&amp;"."&amp;PPG!K126&amp;"."&amp;PPGPAY!$C$5</f>
        <v>2025.PPPL.I05.Jn21</v>
      </c>
      <c r="G126" s="203">
        <f t="shared" ca="1" si="2"/>
        <v>44361</v>
      </c>
      <c r="H126" s="311">
        <f>IF(PPG!Y126&gt;0,0,-PPG!Y126)</f>
        <v>0</v>
      </c>
      <c r="I126" s="205">
        <f t="shared" ca="1" si="3"/>
        <v>44361</v>
      </c>
      <c r="J126" s="126">
        <v>109</v>
      </c>
      <c r="K126" s="126" t="b">
        <v>1</v>
      </c>
      <c r="L126" s="126" t="s">
        <v>4009</v>
      </c>
      <c r="M126" s="126" t="b">
        <v>1</v>
      </c>
      <c r="N126" s="126" t="s">
        <v>3687</v>
      </c>
      <c r="O126" s="309" t="str">
        <f>LEFT(PPG!D126,19)&amp;"."&amp;PPGCR!F126</f>
        <v>Foulds.2025.PPPL.I05.Jn21</v>
      </c>
      <c r="P126" s="312" t="str">
        <f>PPG!I126</f>
        <v>11334/543965</v>
      </c>
      <c r="Q126" s="126" t="b">
        <v>1</v>
      </c>
      <c r="R126" s="126" t="b">
        <v>1</v>
      </c>
      <c r="S126" s="126" t="b">
        <v>1</v>
      </c>
    </row>
    <row r="127" spans="1:19" x14ac:dyDescent="0.25">
      <c r="A127" s="126" t="s">
        <v>4008</v>
      </c>
      <c r="B127" s="200">
        <v>1</v>
      </c>
      <c r="C127" s="126">
        <v>2</v>
      </c>
      <c r="D127" s="308">
        <f>PPG!J127</f>
        <v>400067</v>
      </c>
      <c r="E127" s="126" t="b">
        <v>1</v>
      </c>
      <c r="F127" s="309" t="str">
        <f>RIGHT(PPG!C127,4)&amp;"."&amp;PPG!M127&amp;"."&amp;PPG!K127&amp;"."&amp;PPGPAY!$C$5</f>
        <v>2028.PPPL.I05.Jn21</v>
      </c>
      <c r="G127" s="203">
        <f t="shared" ca="1" si="2"/>
        <v>44361</v>
      </c>
      <c r="H127" s="311">
        <f>IF(PPG!Y127&gt;0,0,-PPG!Y127)</f>
        <v>0</v>
      </c>
      <c r="I127" s="205">
        <f t="shared" ca="1" si="3"/>
        <v>44361</v>
      </c>
      <c r="J127" s="126">
        <v>110</v>
      </c>
      <c r="K127" s="126" t="b">
        <v>1</v>
      </c>
      <c r="L127" s="126" t="s">
        <v>4009</v>
      </c>
      <c r="M127" s="126" t="b">
        <v>1</v>
      </c>
      <c r="N127" s="126" t="s">
        <v>3687</v>
      </c>
      <c r="O127" s="309" t="str">
        <f>LEFT(PPG!D127,19)&amp;"."&amp;PPGCR!F127</f>
        <v>Garden Suburb Infan.2028.PPPL.I05.Jn21</v>
      </c>
      <c r="P127" s="312" t="str">
        <f>PPG!I127</f>
        <v>11334/543965</v>
      </c>
      <c r="Q127" s="126" t="b">
        <v>1</v>
      </c>
      <c r="R127" s="126" t="b">
        <v>1</v>
      </c>
      <c r="S127" s="126" t="b">
        <v>1</v>
      </c>
    </row>
    <row r="128" spans="1:19" x14ac:dyDescent="0.25">
      <c r="A128" s="126" t="s">
        <v>4008</v>
      </c>
      <c r="B128" s="200">
        <v>1</v>
      </c>
      <c r="C128" s="126">
        <v>2</v>
      </c>
      <c r="D128" s="308">
        <f>PPG!J128</f>
        <v>400002</v>
      </c>
      <c r="E128" s="126" t="b">
        <v>1</v>
      </c>
      <c r="F128" s="309" t="str">
        <f>RIGHT(PPG!C128,4)&amp;"."&amp;PPG!M128&amp;"."&amp;PPG!K128&amp;"."&amp;PPGPAY!$C$5</f>
        <v>2027.PPPL.I05.Jn21</v>
      </c>
      <c r="G128" s="203">
        <f t="shared" ca="1" si="2"/>
        <v>44361</v>
      </c>
      <c r="H128" s="311">
        <f>IF(PPG!Y128&gt;0,0,-PPG!Y128)</f>
        <v>0</v>
      </c>
      <c r="I128" s="205">
        <f t="shared" ca="1" si="3"/>
        <v>44361</v>
      </c>
      <c r="J128" s="126">
        <v>111</v>
      </c>
      <c r="K128" s="126" t="b">
        <v>1</v>
      </c>
      <c r="L128" s="126" t="s">
        <v>4009</v>
      </c>
      <c r="M128" s="126" t="b">
        <v>1</v>
      </c>
      <c r="N128" s="126" t="s">
        <v>3687</v>
      </c>
      <c r="O128" s="309" t="str">
        <f>LEFT(PPG!D128,19)&amp;"."&amp;PPGCR!F128</f>
        <v>Garden Suburb Junio.2027.PPPL.I05.Jn21</v>
      </c>
      <c r="P128" s="312" t="str">
        <f>PPG!I128</f>
        <v>11334/543965</v>
      </c>
      <c r="Q128" s="126" t="b">
        <v>1</v>
      </c>
      <c r="R128" s="126" t="b">
        <v>1</v>
      </c>
      <c r="S128" s="126" t="b">
        <v>1</v>
      </c>
    </row>
    <row r="129" spans="1:19" x14ac:dyDescent="0.25">
      <c r="A129" s="126" t="s">
        <v>4008</v>
      </c>
      <c r="B129" s="200">
        <v>1</v>
      </c>
      <c r="C129" s="126">
        <v>2</v>
      </c>
      <c r="D129" s="308">
        <f>PPG!J129</f>
        <v>400035</v>
      </c>
      <c r="E129" s="126" t="b">
        <v>1</v>
      </c>
      <c r="F129" s="309" t="str">
        <f>RIGHT(PPG!C129,4)&amp;"."&amp;PPG!M129&amp;"."&amp;PPG!K129&amp;"."&amp;PPGPAY!$C$5</f>
        <v>2029.PPPL.I05.Jn21</v>
      </c>
      <c r="G129" s="203">
        <f t="shared" ca="1" si="2"/>
        <v>44361</v>
      </c>
      <c r="H129" s="311">
        <f>IF(PPG!Y129&gt;0,0,-PPG!Y129)</f>
        <v>0</v>
      </c>
      <c r="I129" s="205">
        <f t="shared" ca="1" si="3"/>
        <v>44361</v>
      </c>
      <c r="J129" s="126">
        <v>112</v>
      </c>
      <c r="K129" s="126" t="b">
        <v>1</v>
      </c>
      <c r="L129" s="126" t="s">
        <v>4009</v>
      </c>
      <c r="M129" s="126" t="b">
        <v>1</v>
      </c>
      <c r="N129" s="126" t="s">
        <v>3687</v>
      </c>
      <c r="O129" s="309" t="str">
        <f>LEFT(PPG!D129,19)&amp;"."&amp;PPGCR!F129</f>
        <v>Goldbeaters Primary.2029.PPPL.I05.Jn21</v>
      </c>
      <c r="P129" s="312" t="str">
        <f>PPG!I129</f>
        <v>11334/543965</v>
      </c>
      <c r="Q129" s="126" t="b">
        <v>1</v>
      </c>
      <c r="R129" s="126" t="b">
        <v>1</v>
      </c>
      <c r="S129" s="126" t="b">
        <v>1</v>
      </c>
    </row>
    <row r="130" spans="1:19" x14ac:dyDescent="0.25">
      <c r="A130" s="126" t="s">
        <v>4008</v>
      </c>
      <c r="B130" s="200">
        <v>1</v>
      </c>
      <c r="C130" s="126">
        <v>2</v>
      </c>
      <c r="D130" s="308">
        <f>PPG!J130</f>
        <v>400084</v>
      </c>
      <c r="E130" s="126" t="b">
        <v>1</v>
      </c>
      <c r="F130" s="309" t="str">
        <f>RIGHT(PPG!C130,4)&amp;"."&amp;PPG!M130&amp;"."&amp;PPG!K130&amp;"."&amp;PPGPAY!$C$5</f>
        <v>2032.PPPL.I05.Jn21</v>
      </c>
      <c r="G130" s="203">
        <f t="shared" ca="1" si="2"/>
        <v>44361</v>
      </c>
      <c r="H130" s="311">
        <f>IF(PPG!Y130&gt;0,0,-PPG!Y130)</f>
        <v>0</v>
      </c>
      <c r="I130" s="205">
        <f t="shared" ca="1" si="3"/>
        <v>44361</v>
      </c>
      <c r="J130" s="126">
        <v>113</v>
      </c>
      <c r="K130" s="126" t="b">
        <v>1</v>
      </c>
      <c r="L130" s="126" t="s">
        <v>4009</v>
      </c>
      <c r="M130" s="126" t="b">
        <v>1</v>
      </c>
      <c r="N130" s="126" t="s">
        <v>3687</v>
      </c>
      <c r="O130" s="309" t="str">
        <f>LEFT(PPG!D130,19)&amp;"."&amp;PPGCR!F130</f>
        <v>Holly Park School.2032.PPPL.I05.Jn21</v>
      </c>
      <c r="P130" s="312" t="str">
        <f>PPG!I130</f>
        <v>11334/543965</v>
      </c>
      <c r="Q130" s="126" t="b">
        <v>1</v>
      </c>
      <c r="R130" s="126" t="b">
        <v>1</v>
      </c>
      <c r="S130" s="126" t="b">
        <v>1</v>
      </c>
    </row>
    <row r="131" spans="1:19" x14ac:dyDescent="0.25">
      <c r="A131" s="126" t="s">
        <v>4008</v>
      </c>
      <c r="B131" s="200">
        <v>1</v>
      </c>
      <c r="C131" s="126">
        <v>2</v>
      </c>
      <c r="D131" s="308">
        <f>PPG!J131</f>
        <v>400008</v>
      </c>
      <c r="E131" s="126" t="b">
        <v>1</v>
      </c>
      <c r="F131" s="309" t="str">
        <f>RIGHT(PPG!C131,4)&amp;"."&amp;PPG!M131&amp;"."&amp;PPG!K131&amp;"."&amp;PPGPAY!$C$5</f>
        <v>3304.PPPL.I05.Jn21</v>
      </c>
      <c r="G131" s="203">
        <f t="shared" ca="1" si="2"/>
        <v>44361</v>
      </c>
      <c r="H131" s="311">
        <f>IF(PPG!Y131&gt;0,0,-PPG!Y131)</f>
        <v>0</v>
      </c>
      <c r="I131" s="205">
        <f t="shared" ca="1" si="3"/>
        <v>44361</v>
      </c>
      <c r="J131" s="126">
        <v>114</v>
      </c>
      <c r="K131" s="126" t="b">
        <v>1</v>
      </c>
      <c r="L131" s="126" t="s">
        <v>4009</v>
      </c>
      <c r="M131" s="126" t="b">
        <v>1</v>
      </c>
      <c r="N131" s="126" t="s">
        <v>3687</v>
      </c>
      <c r="O131" s="309" t="str">
        <f>LEFT(PPG!D131,19)&amp;"."&amp;PPGCR!F131</f>
        <v>Holy Trinity School.3304.PPPL.I05.Jn21</v>
      </c>
      <c r="P131" s="312" t="str">
        <f>PPG!I131</f>
        <v>11334/543965</v>
      </c>
      <c r="Q131" s="126" t="b">
        <v>1</v>
      </c>
      <c r="R131" s="126" t="b">
        <v>1</v>
      </c>
      <c r="S131" s="126" t="b">
        <v>1</v>
      </c>
    </row>
    <row r="132" spans="1:19" x14ac:dyDescent="0.25">
      <c r="A132" s="126" t="s">
        <v>4008</v>
      </c>
      <c r="B132" s="200">
        <v>1</v>
      </c>
      <c r="C132" s="126">
        <v>2</v>
      </c>
      <c r="D132" s="308">
        <f>PPG!J132</f>
        <v>400130</v>
      </c>
      <c r="E132" s="126" t="b">
        <v>1</v>
      </c>
      <c r="F132" s="309" t="str">
        <f>RIGHT(PPG!C132,4)&amp;"."&amp;PPG!M132&amp;"."&amp;PPG!K132&amp;"."&amp;PPGPAY!$C$5</f>
        <v>3523.PPPL.I05.Jn21</v>
      </c>
      <c r="G132" s="203">
        <f t="shared" ca="1" si="2"/>
        <v>44361</v>
      </c>
      <c r="H132" s="311">
        <f>IF(PPG!Y132&gt;0,0,-PPG!Y132)</f>
        <v>0</v>
      </c>
      <c r="I132" s="205">
        <f t="shared" ca="1" si="3"/>
        <v>44361</v>
      </c>
      <c r="J132" s="126">
        <v>115</v>
      </c>
      <c r="K132" s="126" t="b">
        <v>1</v>
      </c>
      <c r="L132" s="126" t="s">
        <v>4009</v>
      </c>
      <c r="M132" s="126" t="b">
        <v>1</v>
      </c>
      <c r="N132" s="126" t="s">
        <v>3687</v>
      </c>
      <c r="O132" s="309" t="str">
        <f>LEFT(PPG!D132,19)&amp;"."&amp;PPGCR!F132</f>
        <v>Martin Primary Scho.3523.PPPL.I05.Jn21</v>
      </c>
      <c r="P132" s="312" t="str">
        <f>PPG!I132</f>
        <v>11334/543965</v>
      </c>
      <c r="Q132" s="126" t="b">
        <v>1</v>
      </c>
      <c r="R132" s="126" t="b">
        <v>1</v>
      </c>
      <c r="S132" s="126" t="b">
        <v>1</v>
      </c>
    </row>
    <row r="133" spans="1:19" x14ac:dyDescent="0.25">
      <c r="A133" s="126" t="s">
        <v>4008</v>
      </c>
      <c r="B133" s="200">
        <v>1</v>
      </c>
      <c r="C133" s="126">
        <v>2</v>
      </c>
      <c r="D133" s="308">
        <f>PPG!J133</f>
        <v>400086</v>
      </c>
      <c r="E133" s="126" t="b">
        <v>1</v>
      </c>
      <c r="F133" s="309" t="str">
        <f>RIGHT(PPG!C133,4)&amp;"."&amp;PPG!M133&amp;"."&amp;PPG!K133&amp;"."&amp;PPGPAY!$C$5</f>
        <v>3305.PPPL.I05.Jn21</v>
      </c>
      <c r="G133" s="203">
        <f t="shared" ca="1" si="2"/>
        <v>44361</v>
      </c>
      <c r="H133" s="311">
        <f>IF(PPG!Y133&gt;0,0,-PPG!Y133)</f>
        <v>0</v>
      </c>
      <c r="I133" s="205">
        <f t="shared" ca="1" si="3"/>
        <v>44361</v>
      </c>
      <c r="J133" s="126">
        <v>116</v>
      </c>
      <c r="K133" s="126" t="b">
        <v>1</v>
      </c>
      <c r="L133" s="126" t="s">
        <v>4009</v>
      </c>
      <c r="M133" s="126" t="b">
        <v>1</v>
      </c>
      <c r="N133" s="126" t="s">
        <v>3687</v>
      </c>
      <c r="O133" s="309" t="str">
        <f>LEFT(PPG!D133,19)&amp;"."&amp;PPGCR!F133</f>
        <v>Monken Hadley C E P.3305.PPPL.I05.Jn21</v>
      </c>
      <c r="P133" s="312" t="str">
        <f>PPG!I133</f>
        <v>11334/543965</v>
      </c>
      <c r="Q133" s="126" t="b">
        <v>1</v>
      </c>
      <c r="R133" s="126" t="b">
        <v>1</v>
      </c>
      <c r="S133" s="126" t="b">
        <v>1</v>
      </c>
    </row>
    <row r="134" spans="1:19" x14ac:dyDescent="0.25">
      <c r="A134" s="126" t="s">
        <v>4008</v>
      </c>
      <c r="B134" s="200">
        <v>1</v>
      </c>
      <c r="C134" s="126">
        <v>2</v>
      </c>
      <c r="D134" s="308">
        <f>PPG!J134</f>
        <v>400048</v>
      </c>
      <c r="E134" s="126" t="b">
        <v>1</v>
      </c>
      <c r="F134" s="309" t="str">
        <f>RIGHT(PPG!C134,4)&amp;"."&amp;PPG!M134&amp;"."&amp;PPG!K134&amp;"."&amp;PPGPAY!$C$5</f>
        <v>2042.PPPL.I05.Jn21</v>
      </c>
      <c r="G134" s="203">
        <f t="shared" ca="1" si="2"/>
        <v>44361</v>
      </c>
      <c r="H134" s="311">
        <f>IF(PPG!Y134&gt;0,0,-PPG!Y134)</f>
        <v>0</v>
      </c>
      <c r="I134" s="205">
        <f t="shared" ca="1" si="3"/>
        <v>44361</v>
      </c>
      <c r="J134" s="126">
        <v>117</v>
      </c>
      <c r="K134" s="126" t="b">
        <v>1</v>
      </c>
      <c r="L134" s="126" t="s">
        <v>4009</v>
      </c>
      <c r="M134" s="126" t="b">
        <v>1</v>
      </c>
      <c r="N134" s="126" t="s">
        <v>3687</v>
      </c>
      <c r="O134" s="309" t="str">
        <f>LEFT(PPG!D134,19)&amp;"."&amp;PPGCR!F134</f>
        <v>Monkfrith School.2042.PPPL.I05.Jn21</v>
      </c>
      <c r="P134" s="312" t="str">
        <f>PPG!I134</f>
        <v>11334/543965</v>
      </c>
      <c r="Q134" s="126" t="b">
        <v>1</v>
      </c>
      <c r="R134" s="126" t="b">
        <v>1</v>
      </c>
      <c r="S134" s="126" t="b">
        <v>1</v>
      </c>
    </row>
    <row r="135" spans="1:19" x14ac:dyDescent="0.25">
      <c r="A135" s="126" t="s">
        <v>4008</v>
      </c>
      <c r="B135" s="200">
        <v>1</v>
      </c>
      <c r="C135" s="126">
        <v>2</v>
      </c>
      <c r="D135" s="308">
        <f>PPG!J135</f>
        <v>400087</v>
      </c>
      <c r="E135" s="126" t="b">
        <v>1</v>
      </c>
      <c r="F135" s="309" t="str">
        <f>RIGHT(PPG!C135,4)&amp;"."&amp;PPG!M135&amp;"."&amp;PPG!K135&amp;"."&amp;PPGPAY!$C$5</f>
        <v>2044.PPPL.I05.Jn21</v>
      </c>
      <c r="G135" s="203">
        <f t="shared" ca="1" si="2"/>
        <v>44361</v>
      </c>
      <c r="H135" s="311">
        <f>IF(PPG!Y135&gt;0,0,-PPG!Y135)</f>
        <v>0</v>
      </c>
      <c r="I135" s="205">
        <f t="shared" ca="1" si="3"/>
        <v>44361</v>
      </c>
      <c r="J135" s="126">
        <v>118</v>
      </c>
      <c r="K135" s="126" t="b">
        <v>1</v>
      </c>
      <c r="L135" s="126" t="s">
        <v>4009</v>
      </c>
      <c r="M135" s="126" t="b">
        <v>1</v>
      </c>
      <c r="N135" s="126" t="s">
        <v>3687</v>
      </c>
      <c r="O135" s="309" t="str">
        <f>LEFT(PPG!D135,19)&amp;"."&amp;PPGCR!F135</f>
        <v>Moss Hall Infant Sc.2044.PPPL.I05.Jn21</v>
      </c>
      <c r="P135" s="312" t="str">
        <f>PPG!I135</f>
        <v>11334/543965</v>
      </c>
      <c r="Q135" s="126" t="b">
        <v>1</v>
      </c>
      <c r="R135" s="126" t="b">
        <v>1</v>
      </c>
      <c r="S135" s="126" t="b">
        <v>1</v>
      </c>
    </row>
    <row r="136" spans="1:19" x14ac:dyDescent="0.25">
      <c r="A136" s="126" t="s">
        <v>4008</v>
      </c>
      <c r="B136" s="200">
        <v>1</v>
      </c>
      <c r="C136" s="126">
        <v>2</v>
      </c>
      <c r="D136" s="308">
        <f>PPG!J136</f>
        <v>400088</v>
      </c>
      <c r="E136" s="126" t="b">
        <v>1</v>
      </c>
      <c r="F136" s="309" t="str">
        <f>RIGHT(PPG!C136,4)&amp;"."&amp;PPG!M136&amp;"."&amp;PPG!K136&amp;"."&amp;PPGPAY!$C$5</f>
        <v>2043.PPPL.I05.Jn21</v>
      </c>
      <c r="G136" s="203">
        <f t="shared" ca="1" si="2"/>
        <v>44361</v>
      </c>
      <c r="H136" s="311">
        <f>IF(PPG!Y136&gt;0,0,-PPG!Y136)</f>
        <v>0</v>
      </c>
      <c r="I136" s="205">
        <f t="shared" ca="1" si="3"/>
        <v>44361</v>
      </c>
      <c r="J136" s="126">
        <v>119</v>
      </c>
      <c r="K136" s="126" t="b">
        <v>1</v>
      </c>
      <c r="L136" s="126" t="s">
        <v>4009</v>
      </c>
      <c r="M136" s="126" t="b">
        <v>1</v>
      </c>
      <c r="N136" s="126" t="s">
        <v>3687</v>
      </c>
      <c r="O136" s="309" t="str">
        <f>LEFT(PPG!D136,19)&amp;"."&amp;PPGCR!F136</f>
        <v>Moss Hall Junior Sc.2043.PPPL.I05.Jn21</v>
      </c>
      <c r="P136" s="312" t="str">
        <f>PPG!I136</f>
        <v>11334/543965</v>
      </c>
      <c r="Q136" s="126" t="b">
        <v>1</v>
      </c>
      <c r="R136" s="126" t="b">
        <v>1</v>
      </c>
      <c r="S136" s="126" t="b">
        <v>1</v>
      </c>
    </row>
    <row r="137" spans="1:19" x14ac:dyDescent="0.25">
      <c r="A137" s="126" t="s">
        <v>4008</v>
      </c>
      <c r="B137" s="200">
        <v>1</v>
      </c>
      <c r="C137" s="126">
        <v>2</v>
      </c>
      <c r="D137" s="308">
        <f>PPG!J137</f>
        <v>400089</v>
      </c>
      <c r="E137" s="126" t="b">
        <v>1</v>
      </c>
      <c r="F137" s="309" t="str">
        <f>RIGHT(PPG!C137,4)&amp;"."&amp;PPG!M137&amp;"."&amp;PPG!K137&amp;"."&amp;PPGPAY!$C$5</f>
        <v>2045.PPPL.I05.Jn21</v>
      </c>
      <c r="G137" s="203">
        <f t="shared" ca="1" si="2"/>
        <v>44361</v>
      </c>
      <c r="H137" s="311">
        <f>IF(PPG!Y137&gt;0,0,-PPG!Y137)</f>
        <v>0</v>
      </c>
      <c r="I137" s="205">
        <f t="shared" ca="1" si="3"/>
        <v>44361</v>
      </c>
      <c r="J137" s="126">
        <v>120</v>
      </c>
      <c r="K137" s="126" t="b">
        <v>1</v>
      </c>
      <c r="L137" s="126" t="s">
        <v>4009</v>
      </c>
      <c r="M137" s="126" t="b">
        <v>1</v>
      </c>
      <c r="N137" s="126" t="s">
        <v>3687</v>
      </c>
      <c r="O137" s="309" t="str">
        <f>LEFT(PPG!D137,19)&amp;"."&amp;PPGCR!F137</f>
        <v>Northside School.2045.PPPL.I05.Jn21</v>
      </c>
      <c r="P137" s="312" t="str">
        <f>PPG!I137</f>
        <v>11334/543965</v>
      </c>
      <c r="Q137" s="126" t="b">
        <v>1</v>
      </c>
      <c r="R137" s="126" t="b">
        <v>1</v>
      </c>
      <c r="S137" s="126" t="b">
        <v>1</v>
      </c>
    </row>
    <row r="138" spans="1:19" x14ac:dyDescent="0.25">
      <c r="A138" s="126" t="s">
        <v>4008</v>
      </c>
      <c r="B138" s="200">
        <v>1</v>
      </c>
      <c r="C138" s="126">
        <v>2</v>
      </c>
      <c r="D138" s="308">
        <f>PPG!J138</f>
        <v>400021</v>
      </c>
      <c r="E138" s="126" t="b">
        <v>1</v>
      </c>
      <c r="F138" s="309" t="str">
        <f>RIGHT(PPG!C138,4)&amp;"."&amp;PPG!M138&amp;"."&amp;PPG!K138&amp;"."&amp;PPGPAY!$C$5</f>
        <v>5201.PPPL.I05.Jn21</v>
      </c>
      <c r="G138" s="203">
        <f t="shared" ca="1" si="2"/>
        <v>44361</v>
      </c>
      <c r="H138" s="311">
        <f>IF(PPG!Y138&gt;0,0,-PPG!Y138)</f>
        <v>0</v>
      </c>
      <c r="I138" s="205">
        <f t="shared" ca="1" si="3"/>
        <v>44361</v>
      </c>
      <c r="J138" s="126">
        <v>121</v>
      </c>
      <c r="K138" s="126" t="b">
        <v>1</v>
      </c>
      <c r="L138" s="126" t="s">
        <v>4009</v>
      </c>
      <c r="M138" s="126" t="b">
        <v>1</v>
      </c>
      <c r="N138" s="126" t="s">
        <v>3687</v>
      </c>
      <c r="O138" s="309" t="str">
        <f>LEFT(PPG!D138,19)&amp;"."&amp;PPGCR!F138</f>
        <v>Osidge Primary Scho.5201.PPPL.I05.Jn21</v>
      </c>
      <c r="P138" s="312" t="str">
        <f>PPG!I138</f>
        <v>11334/543965</v>
      </c>
      <c r="Q138" s="126" t="b">
        <v>1</v>
      </c>
      <c r="R138" s="126" t="b">
        <v>1</v>
      </c>
      <c r="S138" s="126" t="b">
        <v>1</v>
      </c>
    </row>
    <row r="139" spans="1:19" x14ac:dyDescent="0.25">
      <c r="A139" s="126" t="s">
        <v>4008</v>
      </c>
      <c r="B139" s="200">
        <v>1</v>
      </c>
      <c r="C139" s="126">
        <v>2</v>
      </c>
      <c r="D139" s="308">
        <f>PPG!J139</f>
        <v>400003</v>
      </c>
      <c r="E139" s="126" t="b">
        <v>1</v>
      </c>
      <c r="F139" s="309" t="str">
        <f>RIGHT(PPG!C139,4)&amp;"."&amp;PPG!M139&amp;"."&amp;PPG!K139&amp;"."&amp;PPGPAY!$C$5</f>
        <v>3501.PPPL.I05.Jn21</v>
      </c>
      <c r="G139" s="203">
        <f t="shared" ca="1" si="2"/>
        <v>44361</v>
      </c>
      <c r="H139" s="311">
        <f>IF(PPG!Y139&gt;0,0,-PPG!Y139)</f>
        <v>0</v>
      </c>
      <c r="I139" s="205">
        <f t="shared" ca="1" si="3"/>
        <v>44361</v>
      </c>
      <c r="J139" s="126">
        <v>122</v>
      </c>
      <c r="K139" s="126" t="b">
        <v>1</v>
      </c>
      <c r="L139" s="126" t="s">
        <v>4009</v>
      </c>
      <c r="M139" s="126" t="b">
        <v>1</v>
      </c>
      <c r="N139" s="126" t="s">
        <v>3687</v>
      </c>
      <c r="O139" s="309" t="str">
        <f>LEFT(PPG!D139,19)&amp;"."&amp;PPGCR!F139</f>
        <v>Our Lady of Lourdes.3501.PPPL.I05.Jn21</v>
      </c>
      <c r="P139" s="312" t="str">
        <f>PPG!I139</f>
        <v>11334/543965</v>
      </c>
      <c r="Q139" s="126" t="b">
        <v>1</v>
      </c>
      <c r="R139" s="126" t="b">
        <v>1</v>
      </c>
      <c r="S139" s="126" t="b">
        <v>1</v>
      </c>
    </row>
    <row r="140" spans="1:19" x14ac:dyDescent="0.25">
      <c r="A140" s="126" t="s">
        <v>4008</v>
      </c>
      <c r="B140" s="200">
        <v>1</v>
      </c>
      <c r="C140" s="126">
        <v>2</v>
      </c>
      <c r="D140" s="308">
        <f>PPG!J140</f>
        <v>400012</v>
      </c>
      <c r="E140" s="126" t="b">
        <v>1</v>
      </c>
      <c r="F140" s="309" t="str">
        <f>RIGHT(PPG!C140,4)&amp;"."&amp;PPG!M140&amp;"."&amp;PPG!K140&amp;"."&amp;PPGPAY!$C$5</f>
        <v>2072.PPPL.I05.Jn21</v>
      </c>
      <c r="G140" s="203">
        <f t="shared" ca="1" si="2"/>
        <v>44361</v>
      </c>
      <c r="H140" s="311">
        <f>IF(PPG!Y140&gt;0,0,-PPG!Y140)</f>
        <v>0</v>
      </c>
      <c r="I140" s="205">
        <f t="shared" ca="1" si="3"/>
        <v>44361</v>
      </c>
      <c r="J140" s="126">
        <v>123</v>
      </c>
      <c r="K140" s="126" t="b">
        <v>1</v>
      </c>
      <c r="L140" s="126" t="s">
        <v>4009</v>
      </c>
      <c r="M140" s="126" t="b">
        <v>1</v>
      </c>
      <c r="N140" s="126" t="s">
        <v>3687</v>
      </c>
      <c r="O140" s="309" t="str">
        <f>LEFT(PPG!D140,19)&amp;"."&amp;PPGCR!F140</f>
        <v>Queenswell Junior S.2072.PPPL.I05.Jn21</v>
      </c>
      <c r="P140" s="312" t="str">
        <f>PPG!I140</f>
        <v>11334/543965</v>
      </c>
      <c r="Q140" s="126" t="b">
        <v>1</v>
      </c>
      <c r="R140" s="126" t="b">
        <v>1</v>
      </c>
      <c r="S140" s="126" t="b">
        <v>1</v>
      </c>
    </row>
    <row r="141" spans="1:19" x14ac:dyDescent="0.25">
      <c r="A141" s="126" t="s">
        <v>4008</v>
      </c>
      <c r="B141" s="200">
        <v>1</v>
      </c>
      <c r="C141" s="126">
        <v>2</v>
      </c>
      <c r="D141" s="308">
        <f>PPG!J141</f>
        <v>400071</v>
      </c>
      <c r="E141" s="126" t="b">
        <v>1</v>
      </c>
      <c r="F141" s="309" t="str">
        <f>RIGHT(PPG!C141,4)&amp;"."&amp;PPG!M141&amp;"."&amp;PPG!K141&amp;"."&amp;PPGPAY!$C$5</f>
        <v>3510.PPPL.I05.Jn21</v>
      </c>
      <c r="G141" s="203">
        <f t="shared" ca="1" si="2"/>
        <v>44361</v>
      </c>
      <c r="H141" s="311">
        <f>IF(PPG!Y141&gt;0,0,-PPG!Y141)</f>
        <v>0</v>
      </c>
      <c r="I141" s="205">
        <f t="shared" ca="1" si="3"/>
        <v>44361</v>
      </c>
      <c r="J141" s="126">
        <v>124</v>
      </c>
      <c r="K141" s="126" t="b">
        <v>1</v>
      </c>
      <c r="L141" s="126" t="s">
        <v>4009</v>
      </c>
      <c r="M141" s="126" t="b">
        <v>1</v>
      </c>
      <c r="N141" s="126" t="s">
        <v>3687</v>
      </c>
      <c r="O141" s="309" t="str">
        <f>LEFT(PPG!D141,19)&amp;"."&amp;PPGCR!F141</f>
        <v>Sacred Heart School.3510.PPPL.I05.Jn21</v>
      </c>
      <c r="P141" s="312" t="str">
        <f>PPG!I141</f>
        <v>11334/543965</v>
      </c>
      <c r="Q141" s="126" t="b">
        <v>1</v>
      </c>
      <c r="R141" s="126" t="b">
        <v>1</v>
      </c>
      <c r="S141" s="126" t="b">
        <v>1</v>
      </c>
    </row>
    <row r="142" spans="1:19" x14ac:dyDescent="0.25">
      <c r="A142" s="126" t="s">
        <v>4008</v>
      </c>
      <c r="B142" s="200">
        <v>1</v>
      </c>
      <c r="C142" s="126">
        <v>2</v>
      </c>
      <c r="D142" s="308">
        <f>PPG!J142</f>
        <v>400064</v>
      </c>
      <c r="E142" s="126" t="b">
        <v>1</v>
      </c>
      <c r="F142" s="309" t="str">
        <f>RIGHT(PPG!C142,4)&amp;"."&amp;PPG!M142&amp;"."&amp;PPG!K142&amp;"."&amp;PPGPAY!$C$5</f>
        <v>3504.PPPL.I05.Jn21</v>
      </c>
      <c r="G142" s="203">
        <f t="shared" ca="1" si="2"/>
        <v>44361</v>
      </c>
      <c r="H142" s="311">
        <f>IF(PPG!Y142&gt;0,0,-PPG!Y142)</f>
        <v>0</v>
      </c>
      <c r="I142" s="205">
        <f t="shared" ca="1" si="3"/>
        <v>44361</v>
      </c>
      <c r="J142" s="126">
        <v>125</v>
      </c>
      <c r="K142" s="126" t="b">
        <v>1</v>
      </c>
      <c r="L142" s="126" t="s">
        <v>4009</v>
      </c>
      <c r="M142" s="126" t="b">
        <v>1</v>
      </c>
      <c r="N142" s="126" t="s">
        <v>3687</v>
      </c>
      <c r="O142" s="309" t="str">
        <f>LEFT(PPG!D142,19)&amp;"."&amp;PPGCR!F142</f>
        <v>St Catherines R C P.3504.PPPL.I05.Jn21</v>
      </c>
      <c r="P142" s="312" t="str">
        <f>PPG!I142</f>
        <v>11334/543965</v>
      </c>
      <c r="Q142" s="126" t="b">
        <v>1</v>
      </c>
      <c r="R142" s="126" t="b">
        <v>1</v>
      </c>
      <c r="S142" s="126" t="b">
        <v>1</v>
      </c>
    </row>
    <row r="143" spans="1:19" x14ac:dyDescent="0.25">
      <c r="A143" s="126" t="s">
        <v>4008</v>
      </c>
      <c r="B143" s="200">
        <v>1</v>
      </c>
      <c r="C143" s="126">
        <v>2</v>
      </c>
      <c r="D143" s="308">
        <f>PPG!J143</f>
        <v>400098</v>
      </c>
      <c r="E143" s="126" t="b">
        <v>1</v>
      </c>
      <c r="F143" s="309" t="str">
        <f>RIGHT(PPG!C143,4)&amp;"."&amp;PPG!M143&amp;"."&amp;PPG!K143&amp;"."&amp;PPGPAY!$C$5</f>
        <v>3309.PPPL.I05.Jn21</v>
      </c>
      <c r="G143" s="203">
        <f t="shared" ca="1" si="2"/>
        <v>44361</v>
      </c>
      <c r="H143" s="311">
        <f>IF(PPG!Y143&gt;0,0,-PPG!Y143)</f>
        <v>0</v>
      </c>
      <c r="I143" s="205">
        <f t="shared" ca="1" si="3"/>
        <v>44361</v>
      </c>
      <c r="J143" s="126">
        <v>126</v>
      </c>
      <c r="K143" s="126" t="b">
        <v>1</v>
      </c>
      <c r="L143" s="126" t="s">
        <v>4009</v>
      </c>
      <c r="M143" s="126" t="b">
        <v>1</v>
      </c>
      <c r="N143" s="126" t="s">
        <v>3687</v>
      </c>
      <c r="O143" s="309" t="str">
        <f>LEFT(PPG!D143,19)&amp;"."&amp;PPGCR!F143</f>
        <v>St Johns CE N20.3309.PPPL.I05.Jn21</v>
      </c>
      <c r="P143" s="312" t="str">
        <f>PPG!I143</f>
        <v>11334/543965</v>
      </c>
      <c r="Q143" s="126" t="b">
        <v>1</v>
      </c>
      <c r="R143" s="126" t="b">
        <v>1</v>
      </c>
      <c r="S143" s="126" t="b">
        <v>1</v>
      </c>
    </row>
    <row r="144" spans="1:19" x14ac:dyDescent="0.25">
      <c r="A144" s="126" t="s">
        <v>4008</v>
      </c>
      <c r="B144" s="200">
        <v>1</v>
      </c>
      <c r="C144" s="126">
        <v>2</v>
      </c>
      <c r="D144" s="308">
        <f>PPG!J144</f>
        <v>400114</v>
      </c>
      <c r="E144" s="126" t="b">
        <v>1</v>
      </c>
      <c r="F144" s="309" t="str">
        <f>RIGHT(PPG!C144,4)&amp;"."&amp;PPG!M144&amp;"."&amp;PPG!K144&amp;"."&amp;PPGPAY!$C$5</f>
        <v>3307.PPPL.I05.Jn21</v>
      </c>
      <c r="G144" s="203">
        <f t="shared" ca="1" si="2"/>
        <v>44361</v>
      </c>
      <c r="H144" s="311">
        <f>IF(PPG!Y144&gt;0,0,-PPG!Y144)</f>
        <v>0</v>
      </c>
      <c r="I144" s="205">
        <f t="shared" ca="1" si="3"/>
        <v>44361</v>
      </c>
      <c r="J144" s="126">
        <v>127</v>
      </c>
      <c r="K144" s="126" t="b">
        <v>1</v>
      </c>
      <c r="L144" s="126" t="s">
        <v>4009</v>
      </c>
      <c r="M144" s="126" t="b">
        <v>1</v>
      </c>
      <c r="N144" s="126" t="s">
        <v>3687</v>
      </c>
      <c r="O144" s="309" t="str">
        <f>LEFT(PPG!D144,19)&amp;"."&amp;PPGCR!F144</f>
        <v>St John's CE School.3307.PPPL.I05.Jn21</v>
      </c>
      <c r="P144" s="312" t="str">
        <f>PPG!I144</f>
        <v>11334/543965</v>
      </c>
      <c r="Q144" s="126" t="b">
        <v>1</v>
      </c>
      <c r="R144" s="126" t="b">
        <v>1</v>
      </c>
      <c r="S144" s="126" t="b">
        <v>1</v>
      </c>
    </row>
    <row r="145" spans="1:19" x14ac:dyDescent="0.25">
      <c r="A145" s="126" t="s">
        <v>4008</v>
      </c>
      <c r="B145" s="200">
        <v>1</v>
      </c>
      <c r="C145" s="126">
        <v>2</v>
      </c>
      <c r="D145" s="308">
        <f>PPG!J145</f>
        <v>400058</v>
      </c>
      <c r="E145" s="126" t="b">
        <v>1</v>
      </c>
      <c r="F145" s="309" t="str">
        <f>RIGHT(PPG!C145,4)&amp;"."&amp;PPG!M145&amp;"."&amp;PPG!K145&amp;"."&amp;PPGPAY!$C$5</f>
        <v>3311.PPPL.I05.Jn21</v>
      </c>
      <c r="G145" s="203">
        <f t="shared" ca="1" si="2"/>
        <v>44361</v>
      </c>
      <c r="H145" s="311">
        <f>IF(PPG!Y145&gt;0,0,-PPG!Y145)</f>
        <v>0</v>
      </c>
      <c r="I145" s="205">
        <f t="shared" ca="1" si="3"/>
        <v>44361</v>
      </c>
      <c r="J145" s="126">
        <v>128</v>
      </c>
      <c r="K145" s="126" t="b">
        <v>1</v>
      </c>
      <c r="L145" s="126" t="s">
        <v>4009</v>
      </c>
      <c r="M145" s="126" t="b">
        <v>1</v>
      </c>
      <c r="N145" s="126" t="s">
        <v>3687</v>
      </c>
      <c r="O145" s="309" t="str">
        <f>LEFT(PPG!D145,19)&amp;"."&amp;PPGCR!F145</f>
        <v>St Mary's C E Prima.3311.PPPL.I05.Jn21</v>
      </c>
      <c r="P145" s="312" t="str">
        <f>PPG!I145</f>
        <v>11334/543965</v>
      </c>
      <c r="Q145" s="126" t="b">
        <v>1</v>
      </c>
      <c r="R145" s="126" t="b">
        <v>1</v>
      </c>
      <c r="S145" s="126" t="b">
        <v>1</v>
      </c>
    </row>
    <row r="146" spans="1:19" x14ac:dyDescent="0.25">
      <c r="A146" s="126" t="s">
        <v>4008</v>
      </c>
      <c r="B146" s="200">
        <v>1</v>
      </c>
      <c r="C146" s="126">
        <v>2</v>
      </c>
      <c r="D146" s="308">
        <f>PPG!J146</f>
        <v>400017</v>
      </c>
      <c r="E146" s="126" t="b">
        <v>1</v>
      </c>
      <c r="F146" s="309" t="str">
        <f>RIGHT(PPG!C146,4)&amp;"."&amp;PPG!M146&amp;"."&amp;PPG!K146&amp;"."&amp;PPGPAY!$C$5</f>
        <v>3312.PPPL.I05.Jn21</v>
      </c>
      <c r="G146" s="203">
        <f t="shared" ca="1" si="2"/>
        <v>44361</v>
      </c>
      <c r="H146" s="311">
        <f>IF(PPG!Y146&gt;0,0,-PPG!Y146)</f>
        <v>0</v>
      </c>
      <c r="I146" s="205">
        <f t="shared" ca="1" si="3"/>
        <v>44361</v>
      </c>
      <c r="J146" s="126">
        <v>129</v>
      </c>
      <c r="K146" s="126" t="b">
        <v>1</v>
      </c>
      <c r="L146" s="126" t="s">
        <v>4009</v>
      </c>
      <c r="M146" s="126" t="b">
        <v>1</v>
      </c>
      <c r="N146" s="126" t="s">
        <v>3687</v>
      </c>
      <c r="O146" s="309" t="str">
        <f>LEFT(PPG!D146,19)&amp;"."&amp;PPGCR!F146</f>
        <v>St Mary's School EN.3312.PPPL.I05.Jn21</v>
      </c>
      <c r="P146" s="312" t="str">
        <f>PPG!I146</f>
        <v>11334/543965</v>
      </c>
      <c r="Q146" s="126" t="b">
        <v>1</v>
      </c>
      <c r="R146" s="126" t="b">
        <v>1</v>
      </c>
      <c r="S146" s="126" t="b">
        <v>1</v>
      </c>
    </row>
    <row r="147" spans="1:19" x14ac:dyDescent="0.25">
      <c r="A147" s="126" t="s">
        <v>4008</v>
      </c>
      <c r="B147" s="200">
        <v>1</v>
      </c>
      <c r="C147" s="126">
        <v>2</v>
      </c>
      <c r="D147" s="308">
        <f>PPG!J147</f>
        <v>400094</v>
      </c>
      <c r="E147" s="126" t="b">
        <v>1</v>
      </c>
      <c r="F147" s="309" t="str">
        <f>RIGHT(PPG!C147,4)&amp;"."&amp;PPG!M147&amp;"."&amp;PPG!K147&amp;"."&amp;PPGPAY!$C$5</f>
        <v>3314.PPPL.I05.Jn21</v>
      </c>
      <c r="G147" s="203">
        <f t="shared" ca="1" si="2"/>
        <v>44361</v>
      </c>
      <c r="H147" s="311">
        <f>IF(PPG!Y147&gt;0,0,-PPG!Y147)</f>
        <v>0</v>
      </c>
      <c r="I147" s="205">
        <f t="shared" ca="1" si="3"/>
        <v>44361</v>
      </c>
      <c r="J147" s="126">
        <v>130</v>
      </c>
      <c r="K147" s="126" t="b">
        <v>1</v>
      </c>
      <c r="L147" s="126" t="s">
        <v>4009</v>
      </c>
      <c r="M147" s="126" t="b">
        <v>1</v>
      </c>
      <c r="N147" s="126" t="s">
        <v>3687</v>
      </c>
      <c r="O147" s="309" t="str">
        <f>LEFT(PPG!D147,19)&amp;"."&amp;PPGCR!F147</f>
        <v>St Pauls CE Primary.3314.PPPL.I05.Jn21</v>
      </c>
      <c r="P147" s="312" t="str">
        <f>PPG!I147</f>
        <v>11334/543965</v>
      </c>
      <c r="Q147" s="126" t="b">
        <v>1</v>
      </c>
      <c r="R147" s="126" t="b">
        <v>1</v>
      </c>
      <c r="S147" s="126" t="b">
        <v>1</v>
      </c>
    </row>
    <row r="148" spans="1:19" x14ac:dyDescent="0.25">
      <c r="A148" s="126" t="s">
        <v>4008</v>
      </c>
      <c r="B148" s="200">
        <v>1</v>
      </c>
      <c r="C148" s="126">
        <v>2</v>
      </c>
      <c r="D148" s="308">
        <f>PPG!J148</f>
        <v>400006</v>
      </c>
      <c r="E148" s="126" t="b">
        <v>1</v>
      </c>
      <c r="F148" s="309" t="str">
        <f>RIGHT(PPG!C148,4)&amp;"."&amp;PPG!M148&amp;"."&amp;PPG!K148&amp;"."&amp;PPGPAY!$C$5</f>
        <v>3313.PPPL.I05.Jn21</v>
      </c>
      <c r="G148" s="203">
        <f t="shared" ca="1" si="2"/>
        <v>44361</v>
      </c>
      <c r="H148" s="311">
        <f>IF(PPG!Y148&gt;0,0,-PPG!Y148)</f>
        <v>0</v>
      </c>
      <c r="I148" s="205">
        <f t="shared" ca="1" si="3"/>
        <v>44361</v>
      </c>
      <c r="J148" s="126">
        <v>131</v>
      </c>
      <c r="K148" s="126" t="b">
        <v>1</v>
      </c>
      <c r="L148" s="126" t="s">
        <v>4009</v>
      </c>
      <c r="M148" s="126" t="b">
        <v>1</v>
      </c>
      <c r="N148" s="126" t="s">
        <v>3687</v>
      </c>
      <c r="O148" s="309" t="str">
        <f>LEFT(PPG!D148,19)&amp;"."&amp;PPGCR!F148</f>
        <v>St. Pauls CE Primar.3313.PPPL.I05.Jn21</v>
      </c>
      <c r="P148" s="312" t="str">
        <f>PPG!I148</f>
        <v>11334/543965</v>
      </c>
      <c r="Q148" s="126" t="b">
        <v>1</v>
      </c>
      <c r="R148" s="126" t="b">
        <v>1</v>
      </c>
      <c r="S148" s="126" t="b">
        <v>1</v>
      </c>
    </row>
    <row r="149" spans="1:19" x14ac:dyDescent="0.25">
      <c r="A149" s="126" t="s">
        <v>4008</v>
      </c>
      <c r="B149" s="200">
        <v>1</v>
      </c>
      <c r="C149" s="126">
        <v>2</v>
      </c>
      <c r="D149" s="308">
        <f>PPG!J149</f>
        <v>400037</v>
      </c>
      <c r="E149" s="126" t="b">
        <v>1</v>
      </c>
      <c r="F149" s="309" t="str">
        <f>RIGHT(PPG!C149,4)&amp;"."&amp;PPG!M149&amp;"."&amp;PPG!K149&amp;"."&amp;PPGPAY!$C$5</f>
        <v>3507.PPPL.I05.Jn21</v>
      </c>
      <c r="G149" s="203">
        <f t="shared" ref="G149:G212" ca="1" si="4">TODAY()</f>
        <v>44361</v>
      </c>
      <c r="H149" s="311">
        <f>IF(PPG!Y149&gt;0,0,-PPG!Y149)</f>
        <v>0</v>
      </c>
      <c r="I149" s="205">
        <f t="shared" ref="I149:I212" ca="1" si="5">G149</f>
        <v>44361</v>
      </c>
      <c r="J149" s="126">
        <v>132</v>
      </c>
      <c r="K149" s="126" t="b">
        <v>1</v>
      </c>
      <c r="L149" s="126" t="s">
        <v>4009</v>
      </c>
      <c r="M149" s="126" t="b">
        <v>1</v>
      </c>
      <c r="N149" s="126" t="s">
        <v>3687</v>
      </c>
      <c r="O149" s="309" t="str">
        <f>LEFT(PPG!D149,19)&amp;"."&amp;PPGCR!F149</f>
        <v>St Theresa's R.C. P.3507.PPPL.I05.Jn21</v>
      </c>
      <c r="P149" s="312" t="str">
        <f>PPG!I149</f>
        <v>11334/543965</v>
      </c>
      <c r="Q149" s="126" t="b">
        <v>1</v>
      </c>
      <c r="R149" s="126" t="b">
        <v>1</v>
      </c>
      <c r="S149" s="126" t="b">
        <v>1</v>
      </c>
    </row>
    <row r="150" spans="1:19" x14ac:dyDescent="0.25">
      <c r="A150" s="126" t="s">
        <v>4008</v>
      </c>
      <c r="B150" s="200">
        <v>1</v>
      </c>
      <c r="C150" s="126">
        <v>2</v>
      </c>
      <c r="D150" s="308">
        <f>PPG!J150</f>
        <v>400009</v>
      </c>
      <c r="E150" s="126" t="b">
        <v>1</v>
      </c>
      <c r="F150" s="309" t="str">
        <f>RIGHT(PPG!C150,4)&amp;"."&amp;PPG!M150&amp;"."&amp;PPG!K150&amp;"."&amp;PPGPAY!$C$5</f>
        <v>3506.PPPL.I05.Jn21</v>
      </c>
      <c r="G150" s="203">
        <f t="shared" ca="1" si="4"/>
        <v>44361</v>
      </c>
      <c r="H150" s="311">
        <f>IF(PPG!Y150&gt;0,0,-PPG!Y150)</f>
        <v>0</v>
      </c>
      <c r="I150" s="205">
        <f t="shared" ca="1" si="5"/>
        <v>44361</v>
      </c>
      <c r="J150" s="126">
        <v>133</v>
      </c>
      <c r="K150" s="126" t="b">
        <v>1</v>
      </c>
      <c r="L150" s="126" t="s">
        <v>4009</v>
      </c>
      <c r="M150" s="126" t="b">
        <v>1</v>
      </c>
      <c r="N150" s="126" t="s">
        <v>3687</v>
      </c>
      <c r="O150" s="309" t="str">
        <f>LEFT(PPG!D150,19)&amp;"."&amp;PPGCR!F150</f>
        <v>St Vincent's Cathol.3506.PPPL.I05.Jn21</v>
      </c>
      <c r="P150" s="312" t="str">
        <f>PPG!I150</f>
        <v>11334/543965</v>
      </c>
      <c r="Q150" s="126" t="b">
        <v>1</v>
      </c>
      <c r="R150" s="126" t="b">
        <v>1</v>
      </c>
      <c r="S150" s="126" t="b">
        <v>1</v>
      </c>
    </row>
    <row r="151" spans="1:19" x14ac:dyDescent="0.25">
      <c r="A151" s="126" t="s">
        <v>4008</v>
      </c>
      <c r="B151" s="200">
        <v>1</v>
      </c>
      <c r="C151" s="126">
        <v>2</v>
      </c>
      <c r="D151" s="308">
        <f>PPG!J151</f>
        <v>400100</v>
      </c>
      <c r="E151" s="126" t="b">
        <v>1</v>
      </c>
      <c r="F151" s="309" t="str">
        <f>RIGHT(PPG!C151,4)&amp;"."&amp;PPG!M151&amp;"."&amp;PPG!K151&amp;"."&amp;PPGPAY!$C$5</f>
        <v>3316.PPPL.I05.Jn21</v>
      </c>
      <c r="G151" s="203">
        <f t="shared" ca="1" si="4"/>
        <v>44361</v>
      </c>
      <c r="H151" s="311">
        <f>IF(PPG!Y151&gt;0,0,-PPG!Y151)</f>
        <v>0</v>
      </c>
      <c r="I151" s="205">
        <f t="shared" ca="1" si="5"/>
        <v>44361</v>
      </c>
      <c r="J151" s="126">
        <v>134</v>
      </c>
      <c r="K151" s="126" t="b">
        <v>1</v>
      </c>
      <c r="L151" s="126" t="s">
        <v>4009</v>
      </c>
      <c r="M151" s="126" t="b">
        <v>1</v>
      </c>
      <c r="N151" s="126" t="s">
        <v>3687</v>
      </c>
      <c r="O151" s="309" t="str">
        <f>LEFT(PPG!D151,19)&amp;"."&amp;PPGCR!F151</f>
        <v>Trent  C of E Prima.3316.PPPL.I05.Jn21</v>
      </c>
      <c r="P151" s="312" t="str">
        <f>PPG!I151</f>
        <v>11334/543965</v>
      </c>
      <c r="Q151" s="126" t="b">
        <v>1</v>
      </c>
      <c r="R151" s="126" t="b">
        <v>1</v>
      </c>
      <c r="S151" s="126" t="b">
        <v>1</v>
      </c>
    </row>
    <row r="152" spans="1:19" x14ac:dyDescent="0.25">
      <c r="A152" s="126" t="s">
        <v>4008</v>
      </c>
      <c r="B152" s="200">
        <v>1</v>
      </c>
      <c r="C152" s="126">
        <v>2</v>
      </c>
      <c r="D152" s="308">
        <f>PPG!J152</f>
        <v>400053</v>
      </c>
      <c r="E152" s="126" t="b">
        <v>1</v>
      </c>
      <c r="F152" s="309" t="str">
        <f>RIGHT(PPG!C152,4)&amp;"."&amp;PPG!M152&amp;"."&amp;PPG!K152&amp;"."&amp;PPGPAY!$C$5</f>
        <v>2057.PPPL.I05.Jn21</v>
      </c>
      <c r="G152" s="203">
        <f t="shared" ca="1" si="4"/>
        <v>44361</v>
      </c>
      <c r="H152" s="311">
        <f>IF(PPG!Y152&gt;0,0,-PPG!Y152)</f>
        <v>0</v>
      </c>
      <c r="I152" s="205">
        <f t="shared" ca="1" si="5"/>
        <v>44361</v>
      </c>
      <c r="J152" s="126">
        <v>135</v>
      </c>
      <c r="K152" s="126" t="b">
        <v>1</v>
      </c>
      <c r="L152" s="126" t="s">
        <v>4009</v>
      </c>
      <c r="M152" s="126" t="b">
        <v>1</v>
      </c>
      <c r="N152" s="126" t="s">
        <v>3687</v>
      </c>
      <c r="O152" s="309" t="str">
        <f>LEFT(PPG!D152,19)&amp;"."&amp;PPGCR!F152</f>
        <v>Underhill School.2057.PPPL.I05.Jn21</v>
      </c>
      <c r="P152" s="312" t="str">
        <f>PPG!I152</f>
        <v>11334/543965</v>
      </c>
      <c r="Q152" s="126" t="b">
        <v>1</v>
      </c>
      <c r="R152" s="126" t="b">
        <v>1</v>
      </c>
      <c r="S152" s="126" t="b">
        <v>1</v>
      </c>
    </row>
    <row r="153" spans="1:19" x14ac:dyDescent="0.25">
      <c r="A153" s="126" t="s">
        <v>4008</v>
      </c>
      <c r="B153" s="200">
        <v>1</v>
      </c>
      <c r="C153" s="126">
        <v>2</v>
      </c>
      <c r="D153" s="308">
        <f>PPG!J153</f>
        <v>400011</v>
      </c>
      <c r="E153" s="126" t="b">
        <v>1</v>
      </c>
      <c r="F153" s="309" t="str">
        <f>RIGHT(PPG!C153,4)&amp;"."&amp;PPG!M153&amp;"."&amp;PPG!K153&amp;"."&amp;PPGPAY!$C$5</f>
        <v>2060.PPPL.I05.Jn21</v>
      </c>
      <c r="G153" s="203">
        <f t="shared" ca="1" si="4"/>
        <v>44361</v>
      </c>
      <c r="H153" s="311">
        <f>IF(PPG!Y153&gt;0,0,-PPG!Y153)</f>
        <v>0</v>
      </c>
      <c r="I153" s="205">
        <f t="shared" ca="1" si="5"/>
        <v>44361</v>
      </c>
      <c r="J153" s="126">
        <v>136</v>
      </c>
      <c r="K153" s="126" t="b">
        <v>1</v>
      </c>
      <c r="L153" s="126" t="s">
        <v>4009</v>
      </c>
      <c r="M153" s="126" t="b">
        <v>1</v>
      </c>
      <c r="N153" s="126" t="s">
        <v>3687</v>
      </c>
      <c r="O153" s="309" t="str">
        <f>LEFT(PPG!D153,19)&amp;"."&amp;PPGCR!F153</f>
        <v>Whitings Hill Prima.2060.PPPL.I05.Jn21</v>
      </c>
      <c r="P153" s="312" t="str">
        <f>PPG!I153</f>
        <v>11334/543965</v>
      </c>
      <c r="Q153" s="126" t="b">
        <v>1</v>
      </c>
      <c r="R153" s="126" t="b">
        <v>1</v>
      </c>
      <c r="S153" s="126" t="b">
        <v>1</v>
      </c>
    </row>
    <row r="154" spans="1:19" x14ac:dyDescent="0.25">
      <c r="A154" s="126" t="s">
        <v>4008</v>
      </c>
      <c r="B154" s="200">
        <v>1</v>
      </c>
      <c r="C154" s="126">
        <v>2</v>
      </c>
      <c r="D154" s="308">
        <f>PPG!J154</f>
        <v>400157</v>
      </c>
      <c r="E154" s="126" t="b">
        <v>1</v>
      </c>
      <c r="F154" s="309" t="str">
        <f>RIGHT(PPG!C154,4)&amp;"."&amp;PPG!M154&amp;"."&amp;PPG!K154&amp;"."&amp;PPGPAY!$C$5</f>
        <v>1102.PPPL.I05.Jn21</v>
      </c>
      <c r="G154" s="203">
        <f t="shared" ca="1" si="4"/>
        <v>44361</v>
      </c>
      <c r="H154" s="311">
        <f>IF(PPG!Y154&gt;0,0,-PPG!Y154)</f>
        <v>0</v>
      </c>
      <c r="I154" s="205">
        <f t="shared" ca="1" si="5"/>
        <v>44361</v>
      </c>
      <c r="J154" s="126">
        <v>137</v>
      </c>
      <c r="K154" s="126" t="b">
        <v>1</v>
      </c>
      <c r="L154" s="126" t="s">
        <v>4009</v>
      </c>
      <c r="M154" s="126" t="b">
        <v>1</v>
      </c>
      <c r="N154" s="126" t="s">
        <v>3687</v>
      </c>
      <c r="O154" s="309" t="str">
        <f>LEFT(PPG!D154,19)&amp;"."&amp;PPGCR!F154</f>
        <v>Northgate.1102.PPPL.I05.Jn21</v>
      </c>
      <c r="P154" s="312" t="str">
        <f>PPG!I154</f>
        <v>11332/543965</v>
      </c>
      <c r="Q154" s="126" t="b">
        <v>1</v>
      </c>
      <c r="R154" s="126" t="b">
        <v>1</v>
      </c>
      <c r="S154" s="126" t="b">
        <v>1</v>
      </c>
    </row>
    <row r="155" spans="1:19" x14ac:dyDescent="0.25">
      <c r="A155" s="126" t="s">
        <v>4008</v>
      </c>
      <c r="B155" s="200">
        <v>1</v>
      </c>
      <c r="C155" s="126">
        <v>2</v>
      </c>
      <c r="D155" s="308">
        <f>PPG!J155</f>
        <v>400041</v>
      </c>
      <c r="E155" s="126" t="b">
        <v>1</v>
      </c>
      <c r="F155" s="309" t="str">
        <f>RIGHT(PPG!C155,4)&amp;"."&amp;PPG!M155&amp;"."&amp;PPG!K155&amp;"."&amp;PPGPAY!$C$5</f>
        <v>5405.PPPL.I05.Jn21</v>
      </c>
      <c r="G155" s="203">
        <f t="shared" ca="1" si="4"/>
        <v>44361</v>
      </c>
      <c r="H155" s="311">
        <f>IF(PPG!Y155&gt;0,0,-PPG!Y155)</f>
        <v>0</v>
      </c>
      <c r="I155" s="205">
        <f t="shared" ca="1" si="5"/>
        <v>44361</v>
      </c>
      <c r="J155" s="126">
        <v>138</v>
      </c>
      <c r="K155" s="126" t="b">
        <v>1</v>
      </c>
      <c r="L155" s="126" t="s">
        <v>4009</v>
      </c>
      <c r="M155" s="126" t="b">
        <v>1</v>
      </c>
      <c r="N155" s="126" t="s">
        <v>3687</v>
      </c>
      <c r="O155" s="309" t="str">
        <f>LEFT(PPG!D155,19)&amp;"."&amp;PPGCR!F155</f>
        <v>Finchley Catholic H.5405.PPPL.I05.Jn21</v>
      </c>
      <c r="P155" s="312" t="str">
        <f>PPG!I155</f>
        <v>11333/543965</v>
      </c>
      <c r="Q155" s="126" t="b">
        <v>1</v>
      </c>
      <c r="R155" s="126" t="b">
        <v>1</v>
      </c>
      <c r="S155" s="126" t="b">
        <v>1</v>
      </c>
    </row>
    <row r="156" spans="1:19" x14ac:dyDescent="0.25">
      <c r="A156" s="126" t="s">
        <v>4008</v>
      </c>
      <c r="B156" s="200">
        <v>1</v>
      </c>
      <c r="C156" s="126">
        <v>2</v>
      </c>
      <c r="D156" s="308">
        <f>PPG!J156</f>
        <v>400140</v>
      </c>
      <c r="E156" s="126" t="b">
        <v>1</v>
      </c>
      <c r="F156" s="309" t="str">
        <f>RIGHT(PPG!C156,4)&amp;"."&amp;PPG!M156&amp;"."&amp;PPG!K156&amp;"."&amp;PPGPAY!$C$5</f>
        <v>5427.PPPL.I05.Jn21</v>
      </c>
      <c r="G156" s="203">
        <f t="shared" ca="1" si="4"/>
        <v>44361</v>
      </c>
      <c r="H156" s="311">
        <f>IF(PPG!Y156&gt;0,0,-PPG!Y156)</f>
        <v>0</v>
      </c>
      <c r="I156" s="205">
        <f t="shared" ca="1" si="5"/>
        <v>44361</v>
      </c>
      <c r="J156" s="126">
        <v>139</v>
      </c>
      <c r="K156" s="126" t="b">
        <v>1</v>
      </c>
      <c r="L156" s="126" t="s">
        <v>4009</v>
      </c>
      <c r="M156" s="126" t="b">
        <v>1</v>
      </c>
      <c r="N156" s="126" t="s">
        <v>3687</v>
      </c>
      <c r="O156" s="309" t="str">
        <f>LEFT(PPG!D156,19)&amp;"."&amp;PPGCR!F156</f>
        <v>JCoSS.5427.PPPL.I05.Jn21</v>
      </c>
      <c r="P156" s="312" t="str">
        <f>PPG!I156</f>
        <v>11333/543965</v>
      </c>
      <c r="Q156" s="126" t="b">
        <v>1</v>
      </c>
      <c r="R156" s="126" t="b">
        <v>1</v>
      </c>
      <c r="S156" s="126" t="b">
        <v>1</v>
      </c>
    </row>
    <row r="157" spans="1:19" x14ac:dyDescent="0.25">
      <c r="A157" s="126" t="s">
        <v>4008</v>
      </c>
      <c r="B157" s="200">
        <v>1</v>
      </c>
      <c r="C157" s="126">
        <v>2</v>
      </c>
      <c r="D157" s="308">
        <f>PPG!J157</f>
        <v>400013</v>
      </c>
      <c r="E157" s="126" t="b">
        <v>1</v>
      </c>
      <c r="F157" s="309" t="str">
        <f>RIGHT(PPG!C157,4)&amp;"."&amp;PPG!M157&amp;"."&amp;PPG!K157&amp;"."&amp;PPGPAY!$C$5</f>
        <v>5407.PPPL.I05.Jn21</v>
      </c>
      <c r="G157" s="203">
        <f t="shared" ca="1" si="4"/>
        <v>44361</v>
      </c>
      <c r="H157" s="311">
        <f>IF(PPG!Y157&gt;0,0,-PPG!Y157)</f>
        <v>0</v>
      </c>
      <c r="I157" s="205">
        <f t="shared" ca="1" si="5"/>
        <v>44361</v>
      </c>
      <c r="J157" s="126">
        <v>140</v>
      </c>
      <c r="K157" s="126" t="b">
        <v>1</v>
      </c>
      <c r="L157" s="126" t="s">
        <v>4009</v>
      </c>
      <c r="M157" s="126" t="b">
        <v>1</v>
      </c>
      <c r="N157" s="126" t="s">
        <v>3687</v>
      </c>
      <c r="O157" s="309" t="str">
        <f>LEFT(PPG!D157,19)&amp;"."&amp;PPGCR!F157</f>
        <v>St. James' Catholic.5407.PPPL.I05.Jn21</v>
      </c>
      <c r="P157" s="312" t="str">
        <f>PPG!I157</f>
        <v>11333/543965</v>
      </c>
      <c r="Q157" s="126" t="b">
        <v>1</v>
      </c>
      <c r="R157" s="126" t="b">
        <v>1</v>
      </c>
      <c r="S157" s="126" t="b">
        <v>1</v>
      </c>
    </row>
    <row r="158" spans="1:19" x14ac:dyDescent="0.25">
      <c r="A158" s="126" t="s">
        <v>4008</v>
      </c>
      <c r="B158" s="200">
        <v>1</v>
      </c>
      <c r="C158" s="126">
        <v>2</v>
      </c>
      <c r="D158" s="308">
        <f>PPG!J158</f>
        <v>400135</v>
      </c>
      <c r="E158" s="126" t="b">
        <v>1</v>
      </c>
      <c r="F158" s="309" t="str">
        <f>RIGHT(PPG!C158,4)&amp;"."&amp;PPG!M158&amp;"."&amp;PPG!K158&amp;"."&amp;PPGPAY!$C$5</f>
        <v>3521.PPPL.I05.Jn21</v>
      </c>
      <c r="G158" s="203">
        <f t="shared" ca="1" si="4"/>
        <v>44361</v>
      </c>
      <c r="H158" s="311">
        <f>IF(PPG!Y158&gt;0,0,-PPG!Y158)</f>
        <v>0</v>
      </c>
      <c r="I158" s="205">
        <f t="shared" ca="1" si="5"/>
        <v>44361</v>
      </c>
      <c r="J158" s="126">
        <v>141</v>
      </c>
      <c r="K158" s="126" t="b">
        <v>1</v>
      </c>
      <c r="L158" s="126" t="s">
        <v>4009</v>
      </c>
      <c r="M158" s="126" t="b">
        <v>1</v>
      </c>
      <c r="N158" s="126" t="s">
        <v>3687</v>
      </c>
      <c r="O158" s="309" t="str">
        <f>LEFT(PPG!D158,19)&amp;"."&amp;PPGCR!F158</f>
        <v>St Mary's &amp; St John.3521.PPPL.I05.Jn21</v>
      </c>
      <c r="P158" s="312" t="str">
        <f>PPG!I158</f>
        <v>11334/543965</v>
      </c>
      <c r="Q158" s="126" t="b">
        <v>1</v>
      </c>
      <c r="R158" s="126" t="b">
        <v>1</v>
      </c>
      <c r="S158" s="126" t="b">
        <v>1</v>
      </c>
    </row>
    <row r="159" spans="1:19" x14ac:dyDescent="0.25">
      <c r="A159" s="126" t="s">
        <v>4008</v>
      </c>
      <c r="B159" s="200">
        <v>1</v>
      </c>
      <c r="C159" s="126">
        <v>2</v>
      </c>
      <c r="D159" s="308">
        <f>PPG!J159</f>
        <v>0</v>
      </c>
      <c r="E159" s="126" t="b">
        <v>1</v>
      </c>
      <c r="F159" s="309" t="str">
        <f>RIGHT(PPG!C159,4)&amp;"."&amp;PPG!M159&amp;"."&amp;PPG!K159&amp;"."&amp;PPGPAY!$C$5</f>
        <v>...Jn21</v>
      </c>
      <c r="G159" s="203">
        <f t="shared" ca="1" si="4"/>
        <v>44361</v>
      </c>
      <c r="H159" s="311">
        <f>IF(PPG!Y159&gt;0,0,-PPG!Y159)</f>
        <v>0</v>
      </c>
      <c r="I159" s="205">
        <f t="shared" ca="1" si="5"/>
        <v>44361</v>
      </c>
      <c r="J159" s="126">
        <v>142</v>
      </c>
      <c r="K159" s="126" t="b">
        <v>1</v>
      </c>
      <c r="L159" s="126" t="s">
        <v>4009</v>
      </c>
      <c r="M159" s="126" t="b">
        <v>1</v>
      </c>
      <c r="N159" s="126" t="s">
        <v>3687</v>
      </c>
      <c r="O159" s="309" t="str">
        <f>LEFT(PPG!D159,19)&amp;"."&amp;PPGCR!F159</f>
        <v xml:space="preserve"> Please choose a sc....Jn21</v>
      </c>
      <c r="P159" s="312" t="str">
        <f>PPG!I159</f>
        <v>/</v>
      </c>
      <c r="Q159" s="126" t="b">
        <v>1</v>
      </c>
      <c r="R159" s="126" t="b">
        <v>1</v>
      </c>
      <c r="S159" s="126" t="b">
        <v>1</v>
      </c>
    </row>
    <row r="160" spans="1:19" x14ac:dyDescent="0.25">
      <c r="A160" s="126" t="s">
        <v>4008</v>
      </c>
      <c r="B160" s="200">
        <v>1</v>
      </c>
      <c r="C160" s="126">
        <v>2</v>
      </c>
      <c r="D160" s="308">
        <f>PPG!K160</f>
        <v>0</v>
      </c>
      <c r="E160" s="126" t="b">
        <v>1</v>
      </c>
      <c r="F160" s="309" t="str">
        <f>RIGHT(PPG!D160,4)&amp;"."&amp;PPG!N160&amp;"."&amp;PPG!L160&amp;"."&amp;PPGPAY!$C$5</f>
        <v>hool...Jn21</v>
      </c>
      <c r="G160" s="203">
        <f t="shared" ca="1" si="4"/>
        <v>44361</v>
      </c>
      <c r="H160" s="311">
        <f>IF(PPG!Z160&gt;0,0,-PPG!Z160)</f>
        <v>0</v>
      </c>
      <c r="I160" s="205">
        <f t="shared" ca="1" si="5"/>
        <v>44361</v>
      </c>
      <c r="J160" s="126">
        <v>143</v>
      </c>
      <c r="K160" s="126" t="b">
        <v>1</v>
      </c>
      <c r="L160" s="126" t="s">
        <v>4009</v>
      </c>
      <c r="M160" s="126" t="b">
        <v>1</v>
      </c>
      <c r="N160" s="126" t="s">
        <v>3687</v>
      </c>
      <c r="O160" s="309" t="str">
        <f>LEFT(PPG!E160,19)&amp;"."&amp;PPGCR!F160</f>
        <v>None.hool...Jn21</v>
      </c>
      <c r="P160" s="312">
        <f>PPG!J160</f>
        <v>0</v>
      </c>
      <c r="Q160" s="126" t="b">
        <v>1</v>
      </c>
      <c r="R160" s="126" t="b">
        <v>1</v>
      </c>
      <c r="S160" s="126" t="b">
        <v>1</v>
      </c>
    </row>
    <row r="161" spans="1:19" x14ac:dyDescent="0.25">
      <c r="A161" s="126" t="s">
        <v>4008</v>
      </c>
      <c r="B161" s="200">
        <v>1</v>
      </c>
      <c r="C161" s="126">
        <v>2</v>
      </c>
      <c r="D161" s="308">
        <f>PPG!K161</f>
        <v>0</v>
      </c>
      <c r="E161" s="126" t="b">
        <v>1</v>
      </c>
      <c r="F161" s="309" t="str">
        <f>RIGHT(PPG!D161,4)&amp;"."&amp;PPG!N161&amp;"."&amp;PPG!L161&amp;"."&amp;PPGPAY!$C$5</f>
        <v>hool...Jn21</v>
      </c>
      <c r="G161" s="203">
        <f t="shared" ca="1" si="4"/>
        <v>44361</v>
      </c>
      <c r="H161" s="311">
        <f>IF(PPG!Z161&gt;0,0,-PPG!Z161)</f>
        <v>0</v>
      </c>
      <c r="I161" s="205">
        <f t="shared" ca="1" si="5"/>
        <v>44361</v>
      </c>
      <c r="J161" s="126">
        <v>144</v>
      </c>
      <c r="K161" s="126" t="b">
        <v>1</v>
      </c>
      <c r="L161" s="126" t="s">
        <v>4009</v>
      </c>
      <c r="M161" s="126" t="b">
        <v>1</v>
      </c>
      <c r="N161" s="126" t="s">
        <v>3687</v>
      </c>
      <c r="O161" s="309" t="str">
        <f>LEFT(PPG!E161,19)&amp;"."&amp;PPGCR!F161</f>
        <v>None.hool...Jn21</v>
      </c>
      <c r="P161" s="312">
        <f>PPG!J161</f>
        <v>0</v>
      </c>
      <c r="Q161" s="126" t="b">
        <v>1</v>
      </c>
      <c r="R161" s="126" t="b">
        <v>1</v>
      </c>
      <c r="S161" s="126" t="b">
        <v>1</v>
      </c>
    </row>
    <row r="162" spans="1:19" x14ac:dyDescent="0.25">
      <c r="A162" s="126" t="s">
        <v>4008</v>
      </c>
      <c r="B162" s="200">
        <v>1</v>
      </c>
      <c r="C162" s="126">
        <v>2</v>
      </c>
      <c r="D162" s="308">
        <f>PPG!K162</f>
        <v>0</v>
      </c>
      <c r="E162" s="126" t="b">
        <v>1</v>
      </c>
      <c r="F162" s="309" t="str">
        <f>RIGHT(PPG!D162,4)&amp;"."&amp;PPG!N162&amp;"."&amp;PPG!L162&amp;"."&amp;PPGPAY!$C$5</f>
        <v>hool...Jn21</v>
      </c>
      <c r="G162" s="203">
        <f t="shared" ca="1" si="4"/>
        <v>44361</v>
      </c>
      <c r="H162" s="311">
        <f>IF(PPG!Z162&gt;0,0,-PPG!Z162)</f>
        <v>0</v>
      </c>
      <c r="I162" s="205">
        <f t="shared" ca="1" si="5"/>
        <v>44361</v>
      </c>
      <c r="J162" s="126">
        <v>145</v>
      </c>
      <c r="K162" s="126" t="b">
        <v>1</v>
      </c>
      <c r="L162" s="126" t="s">
        <v>4009</v>
      </c>
      <c r="M162" s="126" t="b">
        <v>1</v>
      </c>
      <c r="N162" s="126" t="s">
        <v>3687</v>
      </c>
      <c r="O162" s="309" t="str">
        <f>LEFT(PPG!E162,19)&amp;"."&amp;PPGCR!F162</f>
        <v>None.hool...Jn21</v>
      </c>
      <c r="P162" s="312">
        <f>PPG!J162</f>
        <v>0</v>
      </c>
      <c r="Q162" s="126" t="b">
        <v>1</v>
      </c>
      <c r="R162" s="126" t="b">
        <v>1</v>
      </c>
      <c r="S162" s="126" t="b">
        <v>1</v>
      </c>
    </row>
    <row r="163" spans="1:19" x14ac:dyDescent="0.25">
      <c r="A163" s="126" t="s">
        <v>4008</v>
      </c>
      <c r="B163" s="200">
        <v>1</v>
      </c>
      <c r="C163" s="126">
        <v>2</v>
      </c>
      <c r="D163" s="308">
        <f>PPG!K163</f>
        <v>0</v>
      </c>
      <c r="E163" s="126" t="b">
        <v>1</v>
      </c>
      <c r="F163" s="309" t="str">
        <f>RIGHT(PPG!D163,4)&amp;"."&amp;PPG!N163&amp;"."&amp;PPG!L163&amp;"."&amp;PPGPAY!$C$5</f>
        <v>hool...Jn21</v>
      </c>
      <c r="G163" s="203">
        <f t="shared" ca="1" si="4"/>
        <v>44361</v>
      </c>
      <c r="H163" s="311">
        <f>IF(PPG!Z163&gt;0,0,-PPG!Z163)</f>
        <v>0</v>
      </c>
      <c r="I163" s="205">
        <f t="shared" ca="1" si="5"/>
        <v>44361</v>
      </c>
      <c r="J163" s="126">
        <v>146</v>
      </c>
      <c r="K163" s="126" t="b">
        <v>1</v>
      </c>
      <c r="L163" s="126" t="s">
        <v>4009</v>
      </c>
      <c r="M163" s="126" t="b">
        <v>1</v>
      </c>
      <c r="N163" s="126" t="s">
        <v>3687</v>
      </c>
      <c r="O163" s="309" t="str">
        <f>LEFT(PPG!E163,19)&amp;"."&amp;PPGCR!F163</f>
        <v>None.hool...Jn21</v>
      </c>
      <c r="P163" s="312">
        <f>PPG!J163</f>
        <v>0</v>
      </c>
      <c r="Q163" s="126" t="b">
        <v>1</v>
      </c>
      <c r="R163" s="126" t="b">
        <v>1</v>
      </c>
      <c r="S163" s="126" t="b">
        <v>1</v>
      </c>
    </row>
    <row r="164" spans="1:19" x14ac:dyDescent="0.25">
      <c r="A164" s="126" t="s">
        <v>4008</v>
      </c>
      <c r="B164" s="200">
        <v>1</v>
      </c>
      <c r="C164" s="126">
        <v>2</v>
      </c>
      <c r="D164" s="308">
        <f>PPG!K164</f>
        <v>0</v>
      </c>
      <c r="E164" s="126" t="b">
        <v>1</v>
      </c>
      <c r="F164" s="309" t="str">
        <f>RIGHT(PPG!D164,4)&amp;"."&amp;PPG!N164&amp;"."&amp;PPG!L164&amp;"."&amp;PPGPAY!$C$5</f>
        <v>hool...Jn21</v>
      </c>
      <c r="G164" s="203">
        <f t="shared" ca="1" si="4"/>
        <v>44361</v>
      </c>
      <c r="H164" s="311">
        <f>IF(PPG!Z164&gt;0,0,-PPG!Z164)</f>
        <v>0</v>
      </c>
      <c r="I164" s="205">
        <f t="shared" ca="1" si="5"/>
        <v>44361</v>
      </c>
      <c r="J164" s="126">
        <v>147</v>
      </c>
      <c r="K164" s="126" t="b">
        <v>1</v>
      </c>
      <c r="L164" s="126" t="s">
        <v>4009</v>
      </c>
      <c r="M164" s="126" t="b">
        <v>1</v>
      </c>
      <c r="N164" s="126" t="s">
        <v>3687</v>
      </c>
      <c r="O164" s="309" t="str">
        <f>LEFT(PPG!E164,19)&amp;"."&amp;PPGCR!F164</f>
        <v>None.hool...Jn21</v>
      </c>
      <c r="P164" s="312">
        <f>PPG!J164</f>
        <v>0</v>
      </c>
      <c r="Q164" s="126" t="b">
        <v>1</v>
      </c>
      <c r="R164" s="126" t="b">
        <v>1</v>
      </c>
      <c r="S164" s="126" t="b">
        <v>1</v>
      </c>
    </row>
    <row r="165" spans="1:19" x14ac:dyDescent="0.25">
      <c r="A165" s="126" t="s">
        <v>4008</v>
      </c>
      <c r="B165" s="200">
        <v>1</v>
      </c>
      <c r="C165" s="126">
        <v>2</v>
      </c>
      <c r="D165" s="308">
        <f>PPG!K165</f>
        <v>0</v>
      </c>
      <c r="E165" s="126" t="b">
        <v>1</v>
      </c>
      <c r="F165" s="309" t="str">
        <f>RIGHT(PPG!D165,4)&amp;"."&amp;PPG!N165&amp;"."&amp;PPG!L165&amp;"."&amp;PPGPAY!$C$5</f>
        <v>hool...Jn21</v>
      </c>
      <c r="G165" s="203">
        <f t="shared" ca="1" si="4"/>
        <v>44361</v>
      </c>
      <c r="H165" s="311">
        <f>IF(PPG!Z165&gt;0,0,-PPG!Z165)</f>
        <v>0</v>
      </c>
      <c r="I165" s="205">
        <f t="shared" ca="1" si="5"/>
        <v>44361</v>
      </c>
      <c r="J165" s="126">
        <v>148</v>
      </c>
      <c r="K165" s="126" t="b">
        <v>1</v>
      </c>
      <c r="L165" s="126" t="s">
        <v>4009</v>
      </c>
      <c r="M165" s="126" t="b">
        <v>1</v>
      </c>
      <c r="N165" s="126" t="s">
        <v>3687</v>
      </c>
      <c r="O165" s="309" t="str">
        <f>LEFT(PPG!E165,19)&amp;"."&amp;PPGCR!F165</f>
        <v>None.hool...Jn21</v>
      </c>
      <c r="P165" s="312">
        <f>PPG!J165</f>
        <v>0</v>
      </c>
      <c r="Q165" s="126" t="b">
        <v>1</v>
      </c>
      <c r="R165" s="126" t="b">
        <v>1</v>
      </c>
      <c r="S165" s="126" t="b">
        <v>1</v>
      </c>
    </row>
    <row r="166" spans="1:19" x14ac:dyDescent="0.25">
      <c r="A166" s="126" t="s">
        <v>4008</v>
      </c>
      <c r="B166" s="200">
        <v>1</v>
      </c>
      <c r="C166" s="126">
        <v>2</v>
      </c>
      <c r="D166" s="308">
        <f>PPG!K166</f>
        <v>0</v>
      </c>
      <c r="E166" s="126" t="b">
        <v>1</v>
      </c>
      <c r="F166" s="309" t="str">
        <f>RIGHT(PPG!D166,4)&amp;"."&amp;PPG!N166&amp;"."&amp;PPG!L166&amp;"."&amp;PPGPAY!$C$5</f>
        <v>hool...Jn21</v>
      </c>
      <c r="G166" s="203">
        <f t="shared" ca="1" si="4"/>
        <v>44361</v>
      </c>
      <c r="H166" s="311">
        <f>IF(PPG!Z166&gt;0,0,-PPG!Z166)</f>
        <v>0</v>
      </c>
      <c r="I166" s="205">
        <f t="shared" ca="1" si="5"/>
        <v>44361</v>
      </c>
      <c r="J166" s="126">
        <v>149</v>
      </c>
      <c r="K166" s="126" t="b">
        <v>1</v>
      </c>
      <c r="L166" s="126" t="s">
        <v>4009</v>
      </c>
      <c r="M166" s="126" t="b">
        <v>1</v>
      </c>
      <c r="N166" s="126" t="s">
        <v>3687</v>
      </c>
      <c r="O166" s="309" t="str">
        <f>LEFT(PPG!E166,19)&amp;"."&amp;PPGCR!F166</f>
        <v>None.hool...Jn21</v>
      </c>
      <c r="P166" s="312">
        <f>PPG!J166</f>
        <v>0</v>
      </c>
      <c r="Q166" s="126" t="b">
        <v>1</v>
      </c>
      <c r="R166" s="126" t="b">
        <v>1</v>
      </c>
      <c r="S166" s="126" t="b">
        <v>1</v>
      </c>
    </row>
    <row r="167" spans="1:19" x14ac:dyDescent="0.25">
      <c r="A167" s="126" t="s">
        <v>4008</v>
      </c>
      <c r="B167" s="200">
        <v>1</v>
      </c>
      <c r="C167" s="126">
        <v>2</v>
      </c>
      <c r="D167" s="308">
        <f>PPG!K167</f>
        <v>0</v>
      </c>
      <c r="E167" s="126" t="b">
        <v>1</v>
      </c>
      <c r="F167" s="309" t="str">
        <f>RIGHT(PPG!D167,4)&amp;"."&amp;PPG!N167&amp;"."&amp;PPG!L167&amp;"."&amp;PPGPAY!$C$5</f>
        <v>hool...Jn21</v>
      </c>
      <c r="G167" s="203">
        <f t="shared" ca="1" si="4"/>
        <v>44361</v>
      </c>
      <c r="H167" s="311">
        <f>IF(PPG!Z167&gt;0,0,-PPG!Z167)</f>
        <v>0</v>
      </c>
      <c r="I167" s="205">
        <f t="shared" ca="1" si="5"/>
        <v>44361</v>
      </c>
      <c r="J167" s="126">
        <v>150</v>
      </c>
      <c r="K167" s="126" t="b">
        <v>1</v>
      </c>
      <c r="L167" s="126" t="s">
        <v>4009</v>
      </c>
      <c r="M167" s="126" t="b">
        <v>1</v>
      </c>
      <c r="N167" s="126" t="s">
        <v>3687</v>
      </c>
      <c r="O167" s="309" t="str">
        <f>LEFT(PPG!E167,19)&amp;"."&amp;PPGCR!F167</f>
        <v>None.hool...Jn21</v>
      </c>
      <c r="P167" s="312">
        <f>PPG!J167</f>
        <v>0</v>
      </c>
      <c r="Q167" s="126" t="b">
        <v>1</v>
      </c>
      <c r="R167" s="126" t="b">
        <v>1</v>
      </c>
      <c r="S167" s="126" t="b">
        <v>1</v>
      </c>
    </row>
    <row r="168" spans="1:19" x14ac:dyDescent="0.25">
      <c r="A168" s="126" t="s">
        <v>4008</v>
      </c>
      <c r="B168" s="200">
        <v>1</v>
      </c>
      <c r="C168" s="126">
        <v>2</v>
      </c>
      <c r="D168" s="308">
        <f>PPG!K168</f>
        <v>0</v>
      </c>
      <c r="E168" s="126" t="b">
        <v>1</v>
      </c>
      <c r="F168" s="309" t="str">
        <f>RIGHT(PPG!D168,4)&amp;"."&amp;PPG!N168&amp;"."&amp;PPG!L168&amp;"."&amp;PPGPAY!$C$5</f>
        <v>hool...Jn21</v>
      </c>
      <c r="G168" s="203">
        <f t="shared" ca="1" si="4"/>
        <v>44361</v>
      </c>
      <c r="H168" s="311">
        <f>IF(PPG!Z168&gt;0,0,-PPG!Z168)</f>
        <v>0</v>
      </c>
      <c r="I168" s="205">
        <f t="shared" ca="1" si="5"/>
        <v>44361</v>
      </c>
      <c r="J168" s="126">
        <v>151</v>
      </c>
      <c r="K168" s="126" t="b">
        <v>1</v>
      </c>
      <c r="L168" s="126" t="s">
        <v>4009</v>
      </c>
      <c r="M168" s="126" t="b">
        <v>1</v>
      </c>
      <c r="N168" s="126" t="s">
        <v>3687</v>
      </c>
      <c r="O168" s="309" t="str">
        <f>LEFT(PPG!E168,19)&amp;"."&amp;PPGCR!F168</f>
        <v>None.hool...Jn21</v>
      </c>
      <c r="P168" s="312">
        <f>PPG!J168</f>
        <v>0</v>
      </c>
      <c r="Q168" s="126" t="b">
        <v>1</v>
      </c>
      <c r="R168" s="126" t="b">
        <v>1</v>
      </c>
      <c r="S168" s="126" t="b">
        <v>1</v>
      </c>
    </row>
    <row r="169" spans="1:19" x14ac:dyDescent="0.25">
      <c r="A169" s="126" t="s">
        <v>4008</v>
      </c>
      <c r="B169" s="200">
        <v>1</v>
      </c>
      <c r="C169" s="126">
        <v>2</v>
      </c>
      <c r="D169" s="308">
        <f>PPG!K169</f>
        <v>0</v>
      </c>
      <c r="E169" s="126" t="b">
        <v>1</v>
      </c>
      <c r="F169" s="309" t="str">
        <f>RIGHT(PPG!D169,4)&amp;"."&amp;PPG!N169&amp;"."&amp;PPG!L169&amp;"."&amp;PPGPAY!$C$5</f>
        <v>hool...Jn21</v>
      </c>
      <c r="G169" s="203">
        <f t="shared" ca="1" si="4"/>
        <v>44361</v>
      </c>
      <c r="H169" s="311">
        <f>IF(PPG!Z169&gt;0,0,-PPG!Z169)</f>
        <v>0</v>
      </c>
      <c r="I169" s="205">
        <f t="shared" ca="1" si="5"/>
        <v>44361</v>
      </c>
      <c r="J169" s="126">
        <v>152</v>
      </c>
      <c r="K169" s="126" t="b">
        <v>1</v>
      </c>
      <c r="L169" s="126" t="s">
        <v>4009</v>
      </c>
      <c r="M169" s="126" t="b">
        <v>1</v>
      </c>
      <c r="N169" s="126" t="s">
        <v>3687</v>
      </c>
      <c r="O169" s="309" t="str">
        <f>LEFT(PPG!E169,19)&amp;"."&amp;PPGCR!F169</f>
        <v>None.hool...Jn21</v>
      </c>
      <c r="P169" s="312">
        <f>PPG!J169</f>
        <v>0</v>
      </c>
      <c r="Q169" s="126" t="b">
        <v>1</v>
      </c>
      <c r="R169" s="126" t="b">
        <v>1</v>
      </c>
      <c r="S169" s="126" t="b">
        <v>1</v>
      </c>
    </row>
    <row r="170" spans="1:19" x14ac:dyDescent="0.25">
      <c r="A170" s="126" t="s">
        <v>4008</v>
      </c>
      <c r="B170" s="200">
        <v>1</v>
      </c>
      <c r="C170" s="126">
        <v>2</v>
      </c>
      <c r="D170" s="308">
        <f>PPG!K170</f>
        <v>0</v>
      </c>
      <c r="E170" s="126" t="b">
        <v>1</v>
      </c>
      <c r="F170" s="309" t="str">
        <f>RIGHT(PPG!D170,4)&amp;"."&amp;PPG!N170&amp;"."&amp;PPG!L170&amp;"."&amp;PPGPAY!$C$5</f>
        <v>...Jn21</v>
      </c>
      <c r="G170" s="203">
        <f t="shared" ca="1" si="4"/>
        <v>44361</v>
      </c>
      <c r="H170" s="311">
        <f>IF(PPG!Z170&gt;0,0,-PPG!Z170)</f>
        <v>0</v>
      </c>
      <c r="I170" s="205">
        <f t="shared" ca="1" si="5"/>
        <v>44361</v>
      </c>
      <c r="J170" s="126">
        <v>153</v>
      </c>
      <c r="K170" s="126" t="b">
        <v>1</v>
      </c>
      <c r="L170" s="126" t="s">
        <v>4009</v>
      </c>
      <c r="M170" s="126" t="b">
        <v>1</v>
      </c>
      <c r="N170" s="126" t="s">
        <v>3687</v>
      </c>
      <c r="O170" s="309" t="str">
        <f>LEFT(PPG!E170,19)&amp;"."&amp;PPGCR!F170</f>
        <v>....Jn21</v>
      </c>
      <c r="P170" s="312">
        <f>PPG!J170</f>
        <v>0</v>
      </c>
      <c r="Q170" s="126" t="b">
        <v>1</v>
      </c>
      <c r="R170" s="126" t="b">
        <v>1</v>
      </c>
      <c r="S170" s="126" t="b">
        <v>1</v>
      </c>
    </row>
    <row r="171" spans="1:19" x14ac:dyDescent="0.25">
      <c r="A171" s="126" t="s">
        <v>4008</v>
      </c>
      <c r="B171" s="200">
        <v>1</v>
      </c>
      <c r="C171" s="126">
        <v>2</v>
      </c>
      <c r="D171" s="308">
        <f>PPG!K171</f>
        <v>0</v>
      </c>
      <c r="E171" s="126" t="b">
        <v>1</v>
      </c>
      <c r="F171" s="309" t="str">
        <f>RIGHT(PPG!D171,4)&amp;"."&amp;PPG!N171&amp;"."&amp;PPG!L171&amp;"."&amp;PPGPAY!$C$5</f>
        <v>...Jn21</v>
      </c>
      <c r="G171" s="203">
        <f t="shared" ca="1" si="4"/>
        <v>44361</v>
      </c>
      <c r="H171" s="311">
        <f>IF(PPG!Z171&gt;0,0,-PPG!Z171)</f>
        <v>0</v>
      </c>
      <c r="I171" s="205">
        <f t="shared" ca="1" si="5"/>
        <v>44361</v>
      </c>
      <c r="J171" s="126">
        <v>154</v>
      </c>
      <c r="K171" s="126" t="b">
        <v>1</v>
      </c>
      <c r="L171" s="126" t="s">
        <v>4009</v>
      </c>
      <c r="M171" s="126" t="b">
        <v>1</v>
      </c>
      <c r="N171" s="126" t="s">
        <v>3687</v>
      </c>
      <c r="O171" s="309" t="str">
        <f>LEFT(PPG!E171,19)&amp;"."&amp;PPGCR!F171</f>
        <v>....Jn21</v>
      </c>
      <c r="P171" s="312">
        <f>PPG!J171</f>
        <v>0</v>
      </c>
      <c r="Q171" s="126" t="b">
        <v>1</v>
      </c>
      <c r="R171" s="126" t="b">
        <v>1</v>
      </c>
      <c r="S171" s="126" t="b">
        <v>1</v>
      </c>
    </row>
    <row r="172" spans="1:19" x14ac:dyDescent="0.25">
      <c r="A172" s="126" t="s">
        <v>4008</v>
      </c>
      <c r="B172" s="200">
        <v>1</v>
      </c>
      <c r="C172" s="126">
        <v>2</v>
      </c>
      <c r="D172" s="308">
        <f>PPG!K172</f>
        <v>0</v>
      </c>
      <c r="E172" s="126" t="b">
        <v>1</v>
      </c>
      <c r="F172" s="309" t="str">
        <f>RIGHT(PPG!D172,4)&amp;"."&amp;PPG!N172&amp;"."&amp;PPG!L172&amp;"."&amp;PPGPAY!$C$5</f>
        <v>...Jn21</v>
      </c>
      <c r="G172" s="203">
        <f t="shared" ca="1" si="4"/>
        <v>44361</v>
      </c>
      <c r="H172" s="311">
        <f>IF(PPG!Z172&gt;0,0,-PPG!Z172)</f>
        <v>0</v>
      </c>
      <c r="I172" s="205">
        <f t="shared" ca="1" si="5"/>
        <v>44361</v>
      </c>
      <c r="J172" s="126">
        <v>155</v>
      </c>
      <c r="K172" s="126" t="b">
        <v>1</v>
      </c>
      <c r="L172" s="126" t="s">
        <v>4009</v>
      </c>
      <c r="M172" s="126" t="b">
        <v>1</v>
      </c>
      <c r="N172" s="126" t="s">
        <v>3687</v>
      </c>
      <c r="O172" s="309" t="str">
        <f>LEFT(PPG!E172,19)&amp;"."&amp;PPGCR!F172</f>
        <v>....Jn21</v>
      </c>
      <c r="P172" s="312">
        <f>PPG!J172</f>
        <v>0</v>
      </c>
      <c r="Q172" s="126" t="b">
        <v>1</v>
      </c>
      <c r="R172" s="126" t="b">
        <v>1</v>
      </c>
      <c r="S172" s="126" t="b">
        <v>1</v>
      </c>
    </row>
    <row r="173" spans="1:19" x14ac:dyDescent="0.25">
      <c r="A173" s="126" t="s">
        <v>4008</v>
      </c>
      <c r="B173" s="200">
        <v>1</v>
      </c>
      <c r="C173" s="126">
        <v>2</v>
      </c>
      <c r="D173" s="308">
        <f>PPG!K173</f>
        <v>0</v>
      </c>
      <c r="E173" s="126" t="b">
        <v>1</v>
      </c>
      <c r="F173" s="309" t="str">
        <f>RIGHT(PPG!D173,4)&amp;"."&amp;PPG!N173&amp;"."&amp;PPG!L173&amp;"."&amp;PPGPAY!$C$5</f>
        <v>...Jn21</v>
      </c>
      <c r="G173" s="203">
        <f t="shared" ca="1" si="4"/>
        <v>44361</v>
      </c>
      <c r="H173" s="311">
        <f>IF(PPG!Z173&gt;0,0,-PPG!Z173)</f>
        <v>0</v>
      </c>
      <c r="I173" s="205">
        <f t="shared" ca="1" si="5"/>
        <v>44361</v>
      </c>
      <c r="J173" s="126">
        <v>156</v>
      </c>
      <c r="K173" s="126" t="b">
        <v>1</v>
      </c>
      <c r="L173" s="126" t="s">
        <v>4009</v>
      </c>
      <c r="M173" s="126" t="b">
        <v>1</v>
      </c>
      <c r="N173" s="126" t="s">
        <v>3687</v>
      </c>
      <c r="O173" s="309" t="str">
        <f>LEFT(PPG!E173,19)&amp;"."&amp;PPGCR!F173</f>
        <v>....Jn21</v>
      </c>
      <c r="P173" s="312">
        <f>PPG!J173</f>
        <v>0</v>
      </c>
      <c r="Q173" s="126" t="b">
        <v>1</v>
      </c>
      <c r="R173" s="126" t="b">
        <v>1</v>
      </c>
      <c r="S173" s="126" t="b">
        <v>1</v>
      </c>
    </row>
    <row r="174" spans="1:19" x14ac:dyDescent="0.25">
      <c r="A174" s="126" t="s">
        <v>4008</v>
      </c>
      <c r="B174" s="200">
        <v>1</v>
      </c>
      <c r="C174" s="126">
        <v>2</v>
      </c>
      <c r="D174" s="308">
        <f>PPG!K174</f>
        <v>0</v>
      </c>
      <c r="E174" s="126" t="b">
        <v>1</v>
      </c>
      <c r="F174" s="309" t="str">
        <f>RIGHT(PPG!D174,4)&amp;"."&amp;PPG!N174&amp;"."&amp;PPG!L174&amp;"."&amp;PPGPAY!$C$5</f>
        <v>...Jn21</v>
      </c>
      <c r="G174" s="203">
        <f t="shared" ca="1" si="4"/>
        <v>44361</v>
      </c>
      <c r="H174" s="311">
        <f>IF(PPG!Z174&gt;0,0,-PPG!Z174)</f>
        <v>0</v>
      </c>
      <c r="I174" s="205">
        <f t="shared" ca="1" si="5"/>
        <v>44361</v>
      </c>
      <c r="J174" s="126">
        <v>157</v>
      </c>
      <c r="K174" s="126" t="b">
        <v>1</v>
      </c>
      <c r="L174" s="126" t="s">
        <v>4009</v>
      </c>
      <c r="M174" s="126" t="b">
        <v>1</v>
      </c>
      <c r="N174" s="126" t="s">
        <v>3687</v>
      </c>
      <c r="O174" s="309" t="str">
        <f>LEFT(PPG!E174,19)&amp;"."&amp;PPGCR!F174</f>
        <v>....Jn21</v>
      </c>
      <c r="P174" s="312">
        <f>PPG!J174</f>
        <v>0</v>
      </c>
      <c r="Q174" s="126" t="b">
        <v>1</v>
      </c>
      <c r="R174" s="126" t="b">
        <v>1</v>
      </c>
      <c r="S174" s="126" t="b">
        <v>1</v>
      </c>
    </row>
    <row r="175" spans="1:19" x14ac:dyDescent="0.25">
      <c r="A175" s="126" t="s">
        <v>4008</v>
      </c>
      <c r="B175" s="200">
        <v>1</v>
      </c>
      <c r="C175" s="126">
        <v>2</v>
      </c>
      <c r="D175" s="308">
        <f>PPG!K175</f>
        <v>0</v>
      </c>
      <c r="E175" s="126" t="b">
        <v>1</v>
      </c>
      <c r="F175" s="309" t="str">
        <f>RIGHT(PPG!D175,4)&amp;"."&amp;PPG!N175&amp;"."&amp;PPG!L175&amp;"."&amp;PPGPAY!$C$5</f>
        <v>...Jn21</v>
      </c>
      <c r="G175" s="203">
        <f t="shared" ca="1" si="4"/>
        <v>44361</v>
      </c>
      <c r="H175" s="311">
        <f>IF(PPG!Z175&gt;0,0,-PPG!Z175)</f>
        <v>0</v>
      </c>
      <c r="I175" s="205">
        <f t="shared" ca="1" si="5"/>
        <v>44361</v>
      </c>
      <c r="J175" s="126">
        <v>158</v>
      </c>
      <c r="K175" s="126" t="b">
        <v>1</v>
      </c>
      <c r="L175" s="126" t="s">
        <v>4009</v>
      </c>
      <c r="M175" s="126" t="b">
        <v>1</v>
      </c>
      <c r="N175" s="126" t="s">
        <v>3687</v>
      </c>
      <c r="O175" s="309" t="str">
        <f>LEFT(PPG!E175,19)&amp;"."&amp;PPGCR!F175</f>
        <v>....Jn21</v>
      </c>
      <c r="P175" s="312">
        <f>PPG!J175</f>
        <v>0</v>
      </c>
      <c r="Q175" s="126" t="b">
        <v>1</v>
      </c>
      <c r="R175" s="126" t="b">
        <v>1</v>
      </c>
      <c r="S175" s="126" t="b">
        <v>1</v>
      </c>
    </row>
    <row r="176" spans="1:19" x14ac:dyDescent="0.25">
      <c r="A176" s="126" t="s">
        <v>4008</v>
      </c>
      <c r="B176" s="200">
        <v>1</v>
      </c>
      <c r="C176" s="126">
        <v>2</v>
      </c>
      <c r="D176" s="308">
        <f>PPG!K176</f>
        <v>0</v>
      </c>
      <c r="E176" s="126" t="b">
        <v>1</v>
      </c>
      <c r="F176" s="309" t="str">
        <f>RIGHT(PPG!D176,4)&amp;"."&amp;PPG!N176&amp;"."&amp;PPG!L176&amp;"."&amp;PPGPAY!$C$5</f>
        <v>...Jn21</v>
      </c>
      <c r="G176" s="203">
        <f t="shared" ca="1" si="4"/>
        <v>44361</v>
      </c>
      <c r="H176" s="311">
        <f>IF(PPG!Z176&gt;0,0,-PPG!Z176)</f>
        <v>0</v>
      </c>
      <c r="I176" s="205">
        <f t="shared" ca="1" si="5"/>
        <v>44361</v>
      </c>
      <c r="J176" s="126">
        <v>159</v>
      </c>
      <c r="K176" s="126" t="b">
        <v>1</v>
      </c>
      <c r="L176" s="126" t="s">
        <v>4009</v>
      </c>
      <c r="M176" s="126" t="b">
        <v>1</v>
      </c>
      <c r="N176" s="126" t="s">
        <v>3687</v>
      </c>
      <c r="O176" s="309" t="str">
        <f>LEFT(PPG!E176,19)&amp;"."&amp;PPGCR!F176</f>
        <v>....Jn21</v>
      </c>
      <c r="P176" s="312">
        <f>PPG!J176</f>
        <v>0</v>
      </c>
      <c r="Q176" s="126" t="b">
        <v>1</v>
      </c>
      <c r="R176" s="126" t="b">
        <v>1</v>
      </c>
      <c r="S176" s="126" t="b">
        <v>1</v>
      </c>
    </row>
    <row r="177" spans="1:19" x14ac:dyDescent="0.25">
      <c r="A177" s="126" t="s">
        <v>4008</v>
      </c>
      <c r="B177" s="200">
        <v>1</v>
      </c>
      <c r="C177" s="126">
        <v>2</v>
      </c>
      <c r="D177" s="308">
        <f>PPG!K177</f>
        <v>0</v>
      </c>
      <c r="E177" s="126" t="b">
        <v>1</v>
      </c>
      <c r="F177" s="309" t="str">
        <f>RIGHT(PPG!D177,4)&amp;"."&amp;PPG!N177&amp;"."&amp;PPG!L177&amp;"."&amp;PPGPAY!$C$5</f>
        <v>...Jn21</v>
      </c>
      <c r="G177" s="203">
        <f t="shared" ca="1" si="4"/>
        <v>44361</v>
      </c>
      <c r="H177" s="311">
        <f>IF(PPG!Z177&gt;0,0,-PPG!Z177)</f>
        <v>0</v>
      </c>
      <c r="I177" s="205">
        <f t="shared" ca="1" si="5"/>
        <v>44361</v>
      </c>
      <c r="J177" s="126">
        <v>160</v>
      </c>
      <c r="K177" s="126" t="b">
        <v>1</v>
      </c>
      <c r="L177" s="126" t="s">
        <v>4009</v>
      </c>
      <c r="M177" s="126" t="b">
        <v>1</v>
      </c>
      <c r="N177" s="126" t="s">
        <v>3687</v>
      </c>
      <c r="O177" s="309" t="str">
        <f>LEFT(PPG!E177,19)&amp;"."&amp;PPGCR!F177</f>
        <v>....Jn21</v>
      </c>
      <c r="P177" s="312">
        <f>PPG!J177</f>
        <v>0</v>
      </c>
      <c r="Q177" s="126" t="b">
        <v>1</v>
      </c>
      <c r="R177" s="126" t="b">
        <v>1</v>
      </c>
      <c r="S177" s="126" t="b">
        <v>1</v>
      </c>
    </row>
    <row r="178" spans="1:19" x14ac:dyDescent="0.25">
      <c r="A178" s="126" t="s">
        <v>4008</v>
      </c>
      <c r="B178" s="200">
        <v>1</v>
      </c>
      <c r="C178" s="126">
        <v>2</v>
      </c>
      <c r="D178" s="308">
        <f>PPG!K178</f>
        <v>0</v>
      </c>
      <c r="E178" s="126" t="b">
        <v>1</v>
      </c>
      <c r="F178" s="309" t="str">
        <f>RIGHT(PPG!D178,4)&amp;"."&amp;PPG!N178&amp;"."&amp;PPG!L178&amp;"."&amp;PPGPAY!$C$5</f>
        <v>...Jn21</v>
      </c>
      <c r="G178" s="203">
        <f t="shared" ca="1" si="4"/>
        <v>44361</v>
      </c>
      <c r="H178" s="311">
        <f>IF(PPG!Z178&gt;0,0,-PPG!Z178)</f>
        <v>0</v>
      </c>
      <c r="I178" s="205">
        <f t="shared" ca="1" si="5"/>
        <v>44361</v>
      </c>
      <c r="J178" s="126">
        <v>161</v>
      </c>
      <c r="K178" s="126" t="b">
        <v>1</v>
      </c>
      <c r="L178" s="126" t="s">
        <v>4009</v>
      </c>
      <c r="M178" s="126" t="b">
        <v>1</v>
      </c>
      <c r="N178" s="126" t="s">
        <v>3687</v>
      </c>
      <c r="O178" s="309" t="str">
        <f>LEFT(PPG!E178,19)&amp;"."&amp;PPGCR!F178</f>
        <v>....Jn21</v>
      </c>
      <c r="P178" s="312">
        <f>PPG!J178</f>
        <v>0</v>
      </c>
      <c r="Q178" s="126" t="b">
        <v>1</v>
      </c>
      <c r="R178" s="126" t="b">
        <v>1</v>
      </c>
      <c r="S178" s="126" t="b">
        <v>1</v>
      </c>
    </row>
    <row r="179" spans="1:19" x14ac:dyDescent="0.25">
      <c r="A179" s="126" t="s">
        <v>4008</v>
      </c>
      <c r="B179" s="200">
        <v>1</v>
      </c>
      <c r="C179" s="126">
        <v>2</v>
      </c>
      <c r="D179" s="308">
        <f>PPG!K179</f>
        <v>0</v>
      </c>
      <c r="E179" s="126" t="b">
        <v>1</v>
      </c>
      <c r="F179" s="309" t="str">
        <f>RIGHT(PPG!D179,4)&amp;"."&amp;PPG!N179&amp;"."&amp;PPG!L179&amp;"."&amp;PPGPAY!$C$5</f>
        <v>...Jn21</v>
      </c>
      <c r="G179" s="203">
        <f t="shared" ca="1" si="4"/>
        <v>44361</v>
      </c>
      <c r="H179" s="311">
        <f>IF(PPG!Z179&gt;0,0,-PPG!Z179)</f>
        <v>0</v>
      </c>
      <c r="I179" s="205">
        <f t="shared" ca="1" si="5"/>
        <v>44361</v>
      </c>
      <c r="J179" s="126">
        <v>162</v>
      </c>
      <c r="K179" s="126" t="b">
        <v>1</v>
      </c>
      <c r="L179" s="126" t="s">
        <v>4009</v>
      </c>
      <c r="M179" s="126" t="b">
        <v>1</v>
      </c>
      <c r="N179" s="126" t="s">
        <v>3687</v>
      </c>
      <c r="O179" s="309" t="str">
        <f>LEFT(PPG!E179,19)&amp;"."&amp;PPGCR!F179</f>
        <v>....Jn21</v>
      </c>
      <c r="P179" s="312">
        <f>PPG!J179</f>
        <v>0</v>
      </c>
      <c r="Q179" s="126" t="b">
        <v>1</v>
      </c>
      <c r="R179" s="126" t="b">
        <v>1</v>
      </c>
      <c r="S179" s="126" t="b">
        <v>1</v>
      </c>
    </row>
    <row r="180" spans="1:19" x14ac:dyDescent="0.25">
      <c r="A180" s="126" t="s">
        <v>4008</v>
      </c>
      <c r="B180" s="200">
        <v>1</v>
      </c>
      <c r="C180" s="126">
        <v>2</v>
      </c>
      <c r="D180" s="308">
        <f>PPG!K180</f>
        <v>0</v>
      </c>
      <c r="E180" s="126" t="b">
        <v>1</v>
      </c>
      <c r="F180" s="309" t="str">
        <f>RIGHT(PPG!D180,4)&amp;"."&amp;PPG!N180&amp;"."&amp;PPG!L180&amp;"."&amp;PPGPAY!$C$5</f>
        <v>...Jn21</v>
      </c>
      <c r="G180" s="203">
        <f t="shared" ca="1" si="4"/>
        <v>44361</v>
      </c>
      <c r="H180" s="311">
        <f>IF(PPG!Z180&gt;0,0,-PPG!Z180)</f>
        <v>0</v>
      </c>
      <c r="I180" s="205">
        <f t="shared" ca="1" si="5"/>
        <v>44361</v>
      </c>
      <c r="J180" s="126">
        <v>163</v>
      </c>
      <c r="K180" s="126" t="b">
        <v>1</v>
      </c>
      <c r="L180" s="126" t="s">
        <v>4009</v>
      </c>
      <c r="M180" s="126" t="b">
        <v>1</v>
      </c>
      <c r="N180" s="126" t="s">
        <v>3687</v>
      </c>
      <c r="O180" s="309" t="str">
        <f>LEFT(PPG!E180,19)&amp;"."&amp;PPGCR!F180</f>
        <v>....Jn21</v>
      </c>
      <c r="P180" s="312">
        <f>PPG!J180</f>
        <v>0</v>
      </c>
      <c r="Q180" s="126" t="b">
        <v>1</v>
      </c>
      <c r="R180" s="126" t="b">
        <v>1</v>
      </c>
      <c r="S180" s="126" t="b">
        <v>1</v>
      </c>
    </row>
    <row r="181" spans="1:19" x14ac:dyDescent="0.25">
      <c r="A181" s="126" t="s">
        <v>4008</v>
      </c>
      <c r="B181" s="200">
        <v>1</v>
      </c>
      <c r="C181" s="126">
        <v>2</v>
      </c>
      <c r="D181" s="308">
        <f>PPG!K181</f>
        <v>0</v>
      </c>
      <c r="E181" s="126" t="b">
        <v>1</v>
      </c>
      <c r="F181" s="309" t="str">
        <f>RIGHT(PPG!D181,4)&amp;"."&amp;PPG!N181&amp;"."&amp;PPG!L181&amp;"."&amp;PPGPAY!$C$5</f>
        <v>...Jn21</v>
      </c>
      <c r="G181" s="203">
        <f t="shared" ca="1" si="4"/>
        <v>44361</v>
      </c>
      <c r="H181" s="311">
        <f>IF(PPG!Z181&gt;0,0,-PPG!Z181)</f>
        <v>0</v>
      </c>
      <c r="I181" s="205">
        <f t="shared" ca="1" si="5"/>
        <v>44361</v>
      </c>
      <c r="J181" s="126">
        <v>164</v>
      </c>
      <c r="K181" s="126" t="b">
        <v>1</v>
      </c>
      <c r="L181" s="126" t="s">
        <v>4009</v>
      </c>
      <c r="M181" s="126" t="b">
        <v>1</v>
      </c>
      <c r="N181" s="126" t="s">
        <v>3687</v>
      </c>
      <c r="O181" s="309" t="str">
        <f>LEFT(PPG!E181,19)&amp;"."&amp;PPGCR!F181</f>
        <v>....Jn21</v>
      </c>
      <c r="P181" s="312">
        <f>PPG!J181</f>
        <v>0</v>
      </c>
      <c r="Q181" s="126" t="b">
        <v>1</v>
      </c>
      <c r="R181" s="126" t="b">
        <v>1</v>
      </c>
      <c r="S181" s="126" t="b">
        <v>1</v>
      </c>
    </row>
    <row r="182" spans="1:19" x14ac:dyDescent="0.25">
      <c r="A182" s="126" t="s">
        <v>4008</v>
      </c>
      <c r="B182" s="200">
        <v>1</v>
      </c>
      <c r="C182" s="126">
        <v>2</v>
      </c>
      <c r="D182" s="308">
        <f>PPG!K182</f>
        <v>0</v>
      </c>
      <c r="E182" s="126" t="b">
        <v>1</v>
      </c>
      <c r="F182" s="309" t="str">
        <f>RIGHT(PPG!D182,4)&amp;"."&amp;PPG!N182&amp;"."&amp;PPG!L182&amp;"."&amp;PPGPAY!$C$5</f>
        <v>...Jn21</v>
      </c>
      <c r="G182" s="203">
        <f t="shared" ca="1" si="4"/>
        <v>44361</v>
      </c>
      <c r="H182" s="311">
        <f>IF(PPG!Z182&gt;0,0,-PPG!Z182)</f>
        <v>0</v>
      </c>
      <c r="I182" s="205">
        <f t="shared" ca="1" si="5"/>
        <v>44361</v>
      </c>
      <c r="J182" s="126">
        <v>165</v>
      </c>
      <c r="K182" s="126" t="b">
        <v>1</v>
      </c>
      <c r="L182" s="126" t="s">
        <v>4009</v>
      </c>
      <c r="M182" s="126" t="b">
        <v>1</v>
      </c>
      <c r="N182" s="126" t="s">
        <v>3687</v>
      </c>
      <c r="O182" s="309" t="str">
        <f>LEFT(PPG!E182,19)&amp;"."&amp;PPGCR!F182</f>
        <v>....Jn21</v>
      </c>
      <c r="P182" s="312">
        <f>PPG!J182</f>
        <v>0</v>
      </c>
      <c r="Q182" s="126" t="b">
        <v>1</v>
      </c>
      <c r="R182" s="126" t="b">
        <v>1</v>
      </c>
      <c r="S182" s="126" t="b">
        <v>1</v>
      </c>
    </row>
    <row r="183" spans="1:19" x14ac:dyDescent="0.25">
      <c r="A183" s="126" t="s">
        <v>4008</v>
      </c>
      <c r="B183" s="200">
        <v>1</v>
      </c>
      <c r="C183" s="126">
        <v>2</v>
      </c>
      <c r="D183" s="308">
        <f>PPG!K183</f>
        <v>0</v>
      </c>
      <c r="E183" s="126" t="b">
        <v>1</v>
      </c>
      <c r="F183" s="309" t="str">
        <f>RIGHT(PPG!D183,4)&amp;"."&amp;PPG!N183&amp;"."&amp;PPG!L183&amp;"."&amp;PPGPAY!$C$5</f>
        <v>...Jn21</v>
      </c>
      <c r="G183" s="203">
        <f t="shared" ca="1" si="4"/>
        <v>44361</v>
      </c>
      <c r="H183" s="311">
        <f>IF(PPG!Z183&gt;0,0,-PPG!Z183)</f>
        <v>0</v>
      </c>
      <c r="I183" s="205">
        <f t="shared" ca="1" si="5"/>
        <v>44361</v>
      </c>
      <c r="J183" s="126">
        <v>166</v>
      </c>
      <c r="K183" s="126" t="b">
        <v>1</v>
      </c>
      <c r="L183" s="126" t="s">
        <v>4009</v>
      </c>
      <c r="M183" s="126" t="b">
        <v>1</v>
      </c>
      <c r="N183" s="126" t="s">
        <v>3687</v>
      </c>
      <c r="O183" s="309" t="str">
        <f>LEFT(PPG!E183,19)&amp;"."&amp;PPGCR!F183</f>
        <v>....Jn21</v>
      </c>
      <c r="P183" s="312">
        <f>PPG!J183</f>
        <v>0</v>
      </c>
      <c r="Q183" s="126" t="b">
        <v>1</v>
      </c>
      <c r="R183" s="126" t="b">
        <v>1</v>
      </c>
      <c r="S183" s="126" t="b">
        <v>1</v>
      </c>
    </row>
    <row r="184" spans="1:19" x14ac:dyDescent="0.25">
      <c r="A184" s="126" t="s">
        <v>4008</v>
      </c>
      <c r="B184" s="200">
        <v>1</v>
      </c>
      <c r="C184" s="126">
        <v>2</v>
      </c>
      <c r="D184" s="308">
        <f>PPG!K184</f>
        <v>0</v>
      </c>
      <c r="E184" s="126" t="b">
        <v>1</v>
      </c>
      <c r="F184" s="309" t="str">
        <f>RIGHT(PPG!D184,4)&amp;"."&amp;PPG!N184&amp;"."&amp;PPG!L184&amp;"."&amp;PPGPAY!$C$5</f>
        <v>...Jn21</v>
      </c>
      <c r="G184" s="203">
        <f t="shared" ca="1" si="4"/>
        <v>44361</v>
      </c>
      <c r="H184" s="311">
        <f>IF(PPG!Z184&gt;0,0,-PPG!Z184)</f>
        <v>0</v>
      </c>
      <c r="I184" s="205">
        <f t="shared" ca="1" si="5"/>
        <v>44361</v>
      </c>
      <c r="J184" s="126">
        <v>167</v>
      </c>
      <c r="K184" s="126" t="b">
        <v>1</v>
      </c>
      <c r="L184" s="126" t="s">
        <v>4009</v>
      </c>
      <c r="M184" s="126" t="b">
        <v>1</v>
      </c>
      <c r="N184" s="126" t="s">
        <v>3687</v>
      </c>
      <c r="O184" s="309" t="str">
        <f>LEFT(PPG!E184,19)&amp;"."&amp;PPGCR!F184</f>
        <v>....Jn21</v>
      </c>
      <c r="P184" s="312">
        <f>PPG!J184</f>
        <v>0</v>
      </c>
      <c r="Q184" s="126" t="b">
        <v>1</v>
      </c>
      <c r="R184" s="126" t="b">
        <v>1</v>
      </c>
      <c r="S184" s="126" t="b">
        <v>1</v>
      </c>
    </row>
    <row r="185" spans="1:19" x14ac:dyDescent="0.25">
      <c r="A185" s="126" t="s">
        <v>4008</v>
      </c>
      <c r="B185" s="200">
        <v>1</v>
      </c>
      <c r="C185" s="126">
        <v>2</v>
      </c>
      <c r="D185" s="308">
        <f>PPG!K185</f>
        <v>0</v>
      </c>
      <c r="E185" s="126" t="b">
        <v>1</v>
      </c>
      <c r="F185" s="309" t="str">
        <f>RIGHT(PPG!D185,4)&amp;"."&amp;PPG!N185&amp;"."&amp;PPG!L185&amp;"."&amp;PPGPAY!$C$5</f>
        <v>...Jn21</v>
      </c>
      <c r="G185" s="203">
        <f t="shared" ca="1" si="4"/>
        <v>44361</v>
      </c>
      <c r="H185" s="311">
        <f>IF(PPG!Z185&gt;0,0,-PPG!Z185)</f>
        <v>0</v>
      </c>
      <c r="I185" s="205">
        <f t="shared" ca="1" si="5"/>
        <v>44361</v>
      </c>
      <c r="J185" s="126">
        <v>168</v>
      </c>
      <c r="K185" s="126" t="b">
        <v>1</v>
      </c>
      <c r="L185" s="126" t="s">
        <v>4009</v>
      </c>
      <c r="M185" s="126" t="b">
        <v>1</v>
      </c>
      <c r="N185" s="126" t="s">
        <v>3687</v>
      </c>
      <c r="O185" s="309" t="str">
        <f>LEFT(PPG!E185,19)&amp;"."&amp;PPGCR!F185</f>
        <v>....Jn21</v>
      </c>
      <c r="P185" s="312">
        <f>PPG!J185</f>
        <v>0</v>
      </c>
      <c r="Q185" s="126" t="b">
        <v>1</v>
      </c>
      <c r="R185" s="126" t="b">
        <v>1</v>
      </c>
      <c r="S185" s="126" t="b">
        <v>1</v>
      </c>
    </row>
    <row r="186" spans="1:19" x14ac:dyDescent="0.25">
      <c r="A186" s="126" t="s">
        <v>4008</v>
      </c>
      <c r="B186" s="200">
        <v>1</v>
      </c>
      <c r="C186" s="126">
        <v>2</v>
      </c>
      <c r="D186" s="308">
        <f>PPG!K186</f>
        <v>0</v>
      </c>
      <c r="E186" s="126" t="b">
        <v>1</v>
      </c>
      <c r="F186" s="309" t="str">
        <f>RIGHT(PPG!D186,4)&amp;"."&amp;PPG!N186&amp;"."&amp;PPG!L186&amp;"."&amp;PPGPAY!$C$5</f>
        <v>...Jn21</v>
      </c>
      <c r="G186" s="203">
        <f t="shared" ca="1" si="4"/>
        <v>44361</v>
      </c>
      <c r="H186" s="311">
        <f>IF(PPG!Z186&gt;0,0,-PPG!Z186)</f>
        <v>0</v>
      </c>
      <c r="I186" s="205">
        <f t="shared" ca="1" si="5"/>
        <v>44361</v>
      </c>
      <c r="J186" s="126">
        <v>169</v>
      </c>
      <c r="K186" s="126" t="b">
        <v>1</v>
      </c>
      <c r="L186" s="126" t="s">
        <v>4009</v>
      </c>
      <c r="M186" s="126" t="b">
        <v>1</v>
      </c>
      <c r="N186" s="126" t="s">
        <v>3687</v>
      </c>
      <c r="O186" s="309" t="str">
        <f>LEFT(PPG!E186,19)&amp;"."&amp;PPGCR!F186</f>
        <v>....Jn21</v>
      </c>
      <c r="P186" s="312">
        <f>PPG!J186</f>
        <v>0</v>
      </c>
      <c r="Q186" s="126" t="b">
        <v>1</v>
      </c>
      <c r="R186" s="126" t="b">
        <v>1</v>
      </c>
      <c r="S186" s="126" t="b">
        <v>1</v>
      </c>
    </row>
    <row r="187" spans="1:19" x14ac:dyDescent="0.25">
      <c r="A187" s="126" t="s">
        <v>4008</v>
      </c>
      <c r="B187" s="200">
        <v>1</v>
      </c>
      <c r="C187" s="126">
        <v>2</v>
      </c>
      <c r="D187" s="308">
        <f>PPG!K187</f>
        <v>0</v>
      </c>
      <c r="E187" s="126" t="b">
        <v>1</v>
      </c>
      <c r="F187" s="309" t="str">
        <f>RIGHT(PPG!D187,4)&amp;"."&amp;PPG!N187&amp;"."&amp;PPG!L187&amp;"."&amp;PPGPAY!$C$5</f>
        <v>...Jn21</v>
      </c>
      <c r="G187" s="203">
        <f t="shared" ca="1" si="4"/>
        <v>44361</v>
      </c>
      <c r="H187" s="311">
        <f>IF(PPG!Z187&gt;0,0,-PPG!Z187)</f>
        <v>0</v>
      </c>
      <c r="I187" s="205">
        <f t="shared" ca="1" si="5"/>
        <v>44361</v>
      </c>
      <c r="J187" s="126">
        <v>170</v>
      </c>
      <c r="K187" s="126" t="b">
        <v>1</v>
      </c>
      <c r="L187" s="126" t="s">
        <v>4009</v>
      </c>
      <c r="M187" s="126" t="b">
        <v>1</v>
      </c>
      <c r="N187" s="126" t="s">
        <v>3687</v>
      </c>
      <c r="O187" s="309" t="str">
        <f>LEFT(PPG!E187,19)&amp;"."&amp;PPGCR!F187</f>
        <v>....Jn21</v>
      </c>
      <c r="P187" s="312">
        <f>PPG!J187</f>
        <v>0</v>
      </c>
      <c r="Q187" s="126" t="b">
        <v>1</v>
      </c>
      <c r="R187" s="126" t="b">
        <v>1</v>
      </c>
      <c r="S187" s="126" t="b">
        <v>1</v>
      </c>
    </row>
    <row r="188" spans="1:19" x14ac:dyDescent="0.25">
      <c r="A188" s="126" t="s">
        <v>4008</v>
      </c>
      <c r="B188" s="200">
        <v>1</v>
      </c>
      <c r="C188" s="126">
        <v>2</v>
      </c>
      <c r="D188" s="308">
        <f>PPG!K188</f>
        <v>0</v>
      </c>
      <c r="E188" s="126" t="b">
        <v>1</v>
      </c>
      <c r="F188" s="309" t="str">
        <f>RIGHT(PPG!D188,4)&amp;"."&amp;PPG!N188&amp;"."&amp;PPG!L188&amp;"."&amp;PPGPAY!$C$5</f>
        <v>...Jn21</v>
      </c>
      <c r="G188" s="203">
        <f t="shared" ca="1" si="4"/>
        <v>44361</v>
      </c>
      <c r="H188" s="311">
        <f>IF(PPG!Z188&gt;0,0,-PPG!Z188)</f>
        <v>0</v>
      </c>
      <c r="I188" s="205">
        <f t="shared" ca="1" si="5"/>
        <v>44361</v>
      </c>
      <c r="J188" s="126">
        <v>171</v>
      </c>
      <c r="K188" s="126" t="b">
        <v>1</v>
      </c>
      <c r="L188" s="126" t="s">
        <v>4009</v>
      </c>
      <c r="M188" s="126" t="b">
        <v>1</v>
      </c>
      <c r="N188" s="126" t="s">
        <v>3687</v>
      </c>
      <c r="O188" s="309" t="str">
        <f>LEFT(PPG!E188,19)&amp;"."&amp;PPGCR!F188</f>
        <v>....Jn21</v>
      </c>
      <c r="P188" s="312">
        <f>PPG!J188</f>
        <v>0</v>
      </c>
      <c r="Q188" s="126" t="b">
        <v>1</v>
      </c>
      <c r="R188" s="126" t="b">
        <v>1</v>
      </c>
      <c r="S188" s="126" t="b">
        <v>1</v>
      </c>
    </row>
    <row r="189" spans="1:19" x14ac:dyDescent="0.25">
      <c r="A189" s="126" t="s">
        <v>4008</v>
      </c>
      <c r="B189" s="200">
        <v>1</v>
      </c>
      <c r="C189" s="126">
        <v>2</v>
      </c>
      <c r="D189" s="308">
        <f>PPG!K189</f>
        <v>0</v>
      </c>
      <c r="E189" s="126" t="b">
        <v>1</v>
      </c>
      <c r="F189" s="309" t="str">
        <f>RIGHT(PPG!D189,4)&amp;"."&amp;PPG!N189&amp;"."&amp;PPG!L189&amp;"."&amp;PPGPAY!$C$5</f>
        <v>...Jn21</v>
      </c>
      <c r="G189" s="203">
        <f t="shared" ca="1" si="4"/>
        <v>44361</v>
      </c>
      <c r="H189" s="311">
        <f>IF(PPG!Z189&gt;0,0,-PPG!Z189)</f>
        <v>0</v>
      </c>
      <c r="I189" s="205">
        <f t="shared" ca="1" si="5"/>
        <v>44361</v>
      </c>
      <c r="J189" s="126">
        <v>172</v>
      </c>
      <c r="K189" s="126" t="b">
        <v>1</v>
      </c>
      <c r="L189" s="126" t="s">
        <v>4009</v>
      </c>
      <c r="M189" s="126" t="b">
        <v>1</v>
      </c>
      <c r="N189" s="126" t="s">
        <v>3687</v>
      </c>
      <c r="O189" s="309" t="str">
        <f>LEFT(PPG!E189,19)&amp;"."&amp;PPGCR!F189</f>
        <v>....Jn21</v>
      </c>
      <c r="P189" s="312">
        <f>PPG!J189</f>
        <v>0</v>
      </c>
      <c r="Q189" s="126" t="b">
        <v>1</v>
      </c>
      <c r="R189" s="126" t="b">
        <v>1</v>
      </c>
      <c r="S189" s="126" t="b">
        <v>1</v>
      </c>
    </row>
    <row r="190" spans="1:19" x14ac:dyDescent="0.25">
      <c r="A190" s="126" t="s">
        <v>4008</v>
      </c>
      <c r="B190" s="200">
        <v>1</v>
      </c>
      <c r="C190" s="126">
        <v>2</v>
      </c>
      <c r="D190" s="308">
        <f>PPG!K190</f>
        <v>0</v>
      </c>
      <c r="E190" s="126" t="b">
        <v>1</v>
      </c>
      <c r="F190" s="309" t="str">
        <f>RIGHT(PPG!D190,4)&amp;"."&amp;PPG!N190&amp;"."&amp;PPG!L190&amp;"."&amp;PPGPAY!$C$5</f>
        <v>...Jn21</v>
      </c>
      <c r="G190" s="203">
        <f t="shared" ca="1" si="4"/>
        <v>44361</v>
      </c>
      <c r="H190" s="311">
        <f>IF(PPG!Z190&gt;0,0,-PPG!Z190)</f>
        <v>0</v>
      </c>
      <c r="I190" s="205">
        <f t="shared" ca="1" si="5"/>
        <v>44361</v>
      </c>
      <c r="J190" s="126">
        <v>173</v>
      </c>
      <c r="K190" s="126" t="b">
        <v>1</v>
      </c>
      <c r="L190" s="126" t="s">
        <v>4009</v>
      </c>
      <c r="M190" s="126" t="b">
        <v>1</v>
      </c>
      <c r="N190" s="126" t="s">
        <v>3687</v>
      </c>
      <c r="O190" s="309" t="str">
        <f>LEFT(PPG!E190,19)&amp;"."&amp;PPGCR!F190</f>
        <v>....Jn21</v>
      </c>
      <c r="P190" s="312">
        <f>PPG!J190</f>
        <v>0</v>
      </c>
      <c r="Q190" s="126" t="b">
        <v>1</v>
      </c>
      <c r="R190" s="126" t="b">
        <v>1</v>
      </c>
      <c r="S190" s="126" t="b">
        <v>1</v>
      </c>
    </row>
    <row r="191" spans="1:19" x14ac:dyDescent="0.25">
      <c r="A191" s="126" t="s">
        <v>4008</v>
      </c>
      <c r="B191" s="200">
        <v>1</v>
      </c>
      <c r="C191" s="126">
        <v>2</v>
      </c>
      <c r="D191" s="308">
        <f>PPG!K191</f>
        <v>0</v>
      </c>
      <c r="E191" s="126" t="b">
        <v>1</v>
      </c>
      <c r="F191" s="309" t="str">
        <f>RIGHT(PPG!D191,4)&amp;"."&amp;PPG!N191&amp;"."&amp;PPG!L191&amp;"."&amp;PPGPAY!$C$5</f>
        <v>...Jn21</v>
      </c>
      <c r="G191" s="203">
        <f t="shared" ca="1" si="4"/>
        <v>44361</v>
      </c>
      <c r="H191" s="311">
        <f>IF(PPG!Z191&gt;0,0,-PPG!Z191)</f>
        <v>0</v>
      </c>
      <c r="I191" s="205">
        <f t="shared" ca="1" si="5"/>
        <v>44361</v>
      </c>
      <c r="J191" s="126">
        <v>174</v>
      </c>
      <c r="K191" s="126" t="b">
        <v>1</v>
      </c>
      <c r="L191" s="126" t="s">
        <v>4009</v>
      </c>
      <c r="M191" s="126" t="b">
        <v>1</v>
      </c>
      <c r="N191" s="126" t="s">
        <v>3687</v>
      </c>
      <c r="O191" s="309" t="str">
        <f>LEFT(PPG!E191,19)&amp;"."&amp;PPGCR!F191</f>
        <v>....Jn21</v>
      </c>
      <c r="P191" s="312">
        <f>PPG!J191</f>
        <v>0</v>
      </c>
      <c r="Q191" s="126" t="b">
        <v>1</v>
      </c>
      <c r="R191" s="126" t="b">
        <v>1</v>
      </c>
      <c r="S191" s="126" t="b">
        <v>1</v>
      </c>
    </row>
    <row r="192" spans="1:19" x14ac:dyDescent="0.25">
      <c r="A192" s="126" t="s">
        <v>4008</v>
      </c>
      <c r="B192" s="200">
        <v>1</v>
      </c>
      <c r="C192" s="126">
        <v>2</v>
      </c>
      <c r="D192" s="308">
        <f>PPG!K192</f>
        <v>0</v>
      </c>
      <c r="E192" s="126" t="b">
        <v>1</v>
      </c>
      <c r="F192" s="309" t="str">
        <f>RIGHT(PPG!D192,4)&amp;"."&amp;PPG!N192&amp;"."&amp;PPG!L192&amp;"."&amp;PPGPAY!$C$5</f>
        <v>...Jn21</v>
      </c>
      <c r="G192" s="203">
        <f t="shared" ca="1" si="4"/>
        <v>44361</v>
      </c>
      <c r="H192" s="311">
        <f>IF(PPG!Z192&gt;0,0,-PPG!Z192)</f>
        <v>0</v>
      </c>
      <c r="I192" s="205">
        <f t="shared" ca="1" si="5"/>
        <v>44361</v>
      </c>
      <c r="J192" s="126">
        <v>175</v>
      </c>
      <c r="K192" s="126" t="b">
        <v>1</v>
      </c>
      <c r="L192" s="126" t="s">
        <v>4009</v>
      </c>
      <c r="M192" s="126" t="b">
        <v>1</v>
      </c>
      <c r="N192" s="126" t="s">
        <v>3687</v>
      </c>
      <c r="O192" s="309" t="str">
        <f>LEFT(PPG!E192,19)&amp;"."&amp;PPGCR!F192</f>
        <v>....Jn21</v>
      </c>
      <c r="P192" s="312">
        <f>PPG!J192</f>
        <v>0</v>
      </c>
      <c r="Q192" s="126" t="b">
        <v>1</v>
      </c>
      <c r="R192" s="126" t="b">
        <v>1</v>
      </c>
      <c r="S192" s="126" t="b">
        <v>1</v>
      </c>
    </row>
    <row r="193" spans="1:19" x14ac:dyDescent="0.25">
      <c r="A193" s="126" t="s">
        <v>4008</v>
      </c>
      <c r="B193" s="200">
        <v>1</v>
      </c>
      <c r="C193" s="126">
        <v>2</v>
      </c>
      <c r="D193" s="308">
        <f>PPG!K193</f>
        <v>0</v>
      </c>
      <c r="E193" s="126" t="b">
        <v>1</v>
      </c>
      <c r="F193" s="309" t="str">
        <f>RIGHT(PPG!D193,4)&amp;"."&amp;PPG!N193&amp;"."&amp;PPG!L193&amp;"."&amp;PPGPAY!$C$5</f>
        <v>...Jn21</v>
      </c>
      <c r="G193" s="203">
        <f t="shared" ca="1" si="4"/>
        <v>44361</v>
      </c>
      <c r="H193" s="311">
        <f>IF(PPG!Z193&gt;0,0,-PPG!Z193)</f>
        <v>0</v>
      </c>
      <c r="I193" s="205">
        <f t="shared" ca="1" si="5"/>
        <v>44361</v>
      </c>
      <c r="J193" s="126">
        <v>176</v>
      </c>
      <c r="K193" s="126" t="b">
        <v>1</v>
      </c>
      <c r="L193" s="126" t="s">
        <v>4009</v>
      </c>
      <c r="M193" s="126" t="b">
        <v>1</v>
      </c>
      <c r="N193" s="126" t="s">
        <v>3687</v>
      </c>
      <c r="O193" s="309" t="str">
        <f>LEFT(PPG!E193,19)&amp;"."&amp;PPGCR!F193</f>
        <v>....Jn21</v>
      </c>
      <c r="P193" s="312">
        <f>PPG!J193</f>
        <v>0</v>
      </c>
      <c r="Q193" s="126" t="b">
        <v>1</v>
      </c>
      <c r="R193" s="126" t="b">
        <v>1</v>
      </c>
      <c r="S193" s="126" t="b">
        <v>1</v>
      </c>
    </row>
    <row r="194" spans="1:19" x14ac:dyDescent="0.25">
      <c r="A194" s="126" t="s">
        <v>4008</v>
      </c>
      <c r="B194" s="200">
        <v>1</v>
      </c>
      <c r="C194" s="126">
        <v>2</v>
      </c>
      <c r="D194" s="308">
        <f>PPG!K194</f>
        <v>0</v>
      </c>
      <c r="E194" s="126" t="b">
        <v>1</v>
      </c>
      <c r="F194" s="309" t="str">
        <f>RIGHT(PPG!D194,4)&amp;"."&amp;PPG!N194&amp;"."&amp;PPG!L194&amp;"."&amp;PPGPAY!$C$5</f>
        <v>...Jn21</v>
      </c>
      <c r="G194" s="203">
        <f t="shared" ca="1" si="4"/>
        <v>44361</v>
      </c>
      <c r="H194" s="311">
        <f>IF(PPG!Z194&gt;0,0,-PPG!Z194)</f>
        <v>0</v>
      </c>
      <c r="I194" s="205">
        <f t="shared" ca="1" si="5"/>
        <v>44361</v>
      </c>
      <c r="J194" s="126">
        <v>177</v>
      </c>
      <c r="K194" s="126" t="b">
        <v>1</v>
      </c>
      <c r="L194" s="126" t="s">
        <v>4009</v>
      </c>
      <c r="M194" s="126" t="b">
        <v>1</v>
      </c>
      <c r="N194" s="126" t="s">
        <v>3687</v>
      </c>
      <c r="O194" s="309" t="str">
        <f>LEFT(PPG!E194,19)&amp;"."&amp;PPGCR!F194</f>
        <v>....Jn21</v>
      </c>
      <c r="P194" s="312">
        <f>PPG!J194</f>
        <v>0</v>
      </c>
      <c r="Q194" s="126" t="b">
        <v>1</v>
      </c>
      <c r="R194" s="126" t="b">
        <v>1</v>
      </c>
      <c r="S194" s="126" t="b">
        <v>1</v>
      </c>
    </row>
    <row r="195" spans="1:19" x14ac:dyDescent="0.25">
      <c r="A195" s="126" t="s">
        <v>4008</v>
      </c>
      <c r="B195" s="200">
        <v>1</v>
      </c>
      <c r="C195" s="126">
        <v>2</v>
      </c>
      <c r="D195" s="308">
        <f>PPG!K195</f>
        <v>0</v>
      </c>
      <c r="E195" s="126" t="b">
        <v>1</v>
      </c>
      <c r="F195" s="309" t="str">
        <f>RIGHT(PPG!D195,4)&amp;"."&amp;PPG!N195&amp;"."&amp;PPG!L195&amp;"."&amp;PPGPAY!$C$5</f>
        <v>...Jn21</v>
      </c>
      <c r="G195" s="203">
        <f t="shared" ca="1" si="4"/>
        <v>44361</v>
      </c>
      <c r="H195" s="311">
        <f>IF(PPG!Z195&gt;0,0,-PPG!Z195)</f>
        <v>0</v>
      </c>
      <c r="I195" s="205">
        <f t="shared" ca="1" si="5"/>
        <v>44361</v>
      </c>
      <c r="J195" s="126">
        <v>178</v>
      </c>
      <c r="K195" s="126" t="b">
        <v>1</v>
      </c>
      <c r="L195" s="126" t="s">
        <v>4009</v>
      </c>
      <c r="M195" s="126" t="b">
        <v>1</v>
      </c>
      <c r="N195" s="126" t="s">
        <v>3687</v>
      </c>
      <c r="O195" s="309" t="str">
        <f>LEFT(PPG!E195,19)&amp;"."&amp;PPGCR!F195</f>
        <v>....Jn21</v>
      </c>
      <c r="P195" s="312">
        <f>PPG!J195</f>
        <v>0</v>
      </c>
      <c r="Q195" s="126" t="b">
        <v>1</v>
      </c>
      <c r="R195" s="126" t="b">
        <v>1</v>
      </c>
      <c r="S195" s="126" t="b">
        <v>1</v>
      </c>
    </row>
    <row r="196" spans="1:19" x14ac:dyDescent="0.25">
      <c r="A196" s="126" t="s">
        <v>4008</v>
      </c>
      <c r="B196" s="200">
        <v>1</v>
      </c>
      <c r="C196" s="126">
        <v>2</v>
      </c>
      <c r="D196" s="308">
        <f>PPG!K196</f>
        <v>0</v>
      </c>
      <c r="E196" s="126" t="b">
        <v>1</v>
      </c>
      <c r="F196" s="309" t="str">
        <f>RIGHT(PPG!D196,4)&amp;"."&amp;PPG!N196&amp;"."&amp;PPG!L196&amp;"."&amp;PPGPAY!$C$5</f>
        <v>...Jn21</v>
      </c>
      <c r="G196" s="203">
        <f t="shared" ca="1" si="4"/>
        <v>44361</v>
      </c>
      <c r="H196" s="311">
        <f>IF(PPG!Z196&gt;0,0,-PPG!Z196)</f>
        <v>0</v>
      </c>
      <c r="I196" s="205">
        <f t="shared" ca="1" si="5"/>
        <v>44361</v>
      </c>
      <c r="J196" s="126">
        <v>179</v>
      </c>
      <c r="K196" s="126" t="b">
        <v>1</v>
      </c>
      <c r="L196" s="126" t="s">
        <v>4009</v>
      </c>
      <c r="M196" s="126" t="b">
        <v>1</v>
      </c>
      <c r="N196" s="126" t="s">
        <v>3687</v>
      </c>
      <c r="O196" s="309" t="str">
        <f>LEFT(PPG!E196,19)&amp;"."&amp;PPGCR!F196</f>
        <v>....Jn21</v>
      </c>
      <c r="P196" s="312">
        <f>PPG!J196</f>
        <v>0</v>
      </c>
      <c r="Q196" s="126" t="b">
        <v>1</v>
      </c>
      <c r="R196" s="126" t="b">
        <v>1</v>
      </c>
      <c r="S196" s="126" t="b">
        <v>1</v>
      </c>
    </row>
    <row r="197" spans="1:19" x14ac:dyDescent="0.25">
      <c r="A197" s="126" t="s">
        <v>4008</v>
      </c>
      <c r="B197" s="200">
        <v>1</v>
      </c>
      <c r="C197" s="126">
        <v>2</v>
      </c>
      <c r="D197" s="308">
        <f>PPG!K197</f>
        <v>0</v>
      </c>
      <c r="E197" s="126" t="b">
        <v>1</v>
      </c>
      <c r="F197" s="309" t="str">
        <f>RIGHT(PPG!D197,4)&amp;"."&amp;PPG!N197&amp;"."&amp;PPG!L197&amp;"."&amp;PPGPAY!$C$5</f>
        <v>...Jn21</v>
      </c>
      <c r="G197" s="203">
        <f t="shared" ca="1" si="4"/>
        <v>44361</v>
      </c>
      <c r="H197" s="311">
        <f>IF(PPG!Z197&gt;0,0,-PPG!Z197)</f>
        <v>0</v>
      </c>
      <c r="I197" s="205">
        <f t="shared" ca="1" si="5"/>
        <v>44361</v>
      </c>
      <c r="J197" s="126">
        <v>180</v>
      </c>
      <c r="K197" s="126" t="b">
        <v>1</v>
      </c>
      <c r="L197" s="126" t="s">
        <v>4009</v>
      </c>
      <c r="M197" s="126" t="b">
        <v>1</v>
      </c>
      <c r="N197" s="126" t="s">
        <v>3687</v>
      </c>
      <c r="O197" s="309" t="str">
        <f>LEFT(PPG!E197,19)&amp;"."&amp;PPGCR!F197</f>
        <v>....Jn21</v>
      </c>
      <c r="P197" s="312">
        <f>PPG!J197</f>
        <v>0</v>
      </c>
      <c r="Q197" s="126" t="b">
        <v>1</v>
      </c>
      <c r="R197" s="126" t="b">
        <v>1</v>
      </c>
      <c r="S197" s="126" t="b">
        <v>1</v>
      </c>
    </row>
    <row r="198" spans="1:19" x14ac:dyDescent="0.25">
      <c r="A198" s="126" t="s">
        <v>4008</v>
      </c>
      <c r="B198" s="200">
        <v>1</v>
      </c>
      <c r="C198" s="126">
        <v>2</v>
      </c>
      <c r="D198" s="308">
        <f>PPG!K198</f>
        <v>0</v>
      </c>
      <c r="E198" s="126" t="b">
        <v>1</v>
      </c>
      <c r="F198" s="309" t="str">
        <f>RIGHT(PPG!D198,4)&amp;"."&amp;PPG!N198&amp;"."&amp;PPG!L198&amp;"."&amp;PPGPAY!$C$5</f>
        <v>...Jn21</v>
      </c>
      <c r="G198" s="203">
        <f t="shared" ca="1" si="4"/>
        <v>44361</v>
      </c>
      <c r="H198" s="311">
        <f>IF(PPG!Z198&gt;0,0,-PPG!Z198)</f>
        <v>0</v>
      </c>
      <c r="I198" s="205">
        <f t="shared" ca="1" si="5"/>
        <v>44361</v>
      </c>
      <c r="J198" s="126">
        <v>181</v>
      </c>
      <c r="K198" s="126" t="b">
        <v>1</v>
      </c>
      <c r="L198" s="126" t="s">
        <v>4009</v>
      </c>
      <c r="M198" s="126" t="b">
        <v>1</v>
      </c>
      <c r="N198" s="126" t="s">
        <v>3687</v>
      </c>
      <c r="O198" s="309" t="str">
        <f>LEFT(PPG!E198,19)&amp;"."&amp;PPGCR!F198</f>
        <v>....Jn21</v>
      </c>
      <c r="P198" s="312">
        <f>PPG!J198</f>
        <v>0</v>
      </c>
      <c r="Q198" s="126" t="b">
        <v>1</v>
      </c>
      <c r="R198" s="126" t="b">
        <v>1</v>
      </c>
      <c r="S198" s="126" t="b">
        <v>1</v>
      </c>
    </row>
    <row r="199" spans="1:19" x14ac:dyDescent="0.25">
      <c r="A199" s="126" t="s">
        <v>4008</v>
      </c>
      <c r="B199" s="200">
        <v>1</v>
      </c>
      <c r="C199" s="126">
        <v>2</v>
      </c>
      <c r="D199" s="308">
        <f>PPG!K199</f>
        <v>0</v>
      </c>
      <c r="E199" s="126" t="b">
        <v>1</v>
      </c>
      <c r="F199" s="309" t="str">
        <f>RIGHT(PPG!D199,4)&amp;"."&amp;PPG!N199&amp;"."&amp;PPG!L199&amp;"."&amp;PPGPAY!$C$5</f>
        <v>...Jn21</v>
      </c>
      <c r="G199" s="203">
        <f t="shared" ca="1" si="4"/>
        <v>44361</v>
      </c>
      <c r="H199" s="311">
        <f>IF(PPG!Z199&gt;0,0,-PPG!Z199)</f>
        <v>0</v>
      </c>
      <c r="I199" s="205">
        <f t="shared" ca="1" si="5"/>
        <v>44361</v>
      </c>
      <c r="J199" s="126">
        <v>182</v>
      </c>
      <c r="K199" s="126" t="b">
        <v>1</v>
      </c>
      <c r="L199" s="126" t="s">
        <v>4009</v>
      </c>
      <c r="M199" s="126" t="b">
        <v>1</v>
      </c>
      <c r="N199" s="126" t="s">
        <v>3687</v>
      </c>
      <c r="O199" s="309" t="str">
        <f>LEFT(PPG!E199,19)&amp;"."&amp;PPGCR!F199</f>
        <v>....Jn21</v>
      </c>
      <c r="P199" s="312">
        <f>PPG!J199</f>
        <v>0</v>
      </c>
      <c r="Q199" s="126" t="b">
        <v>1</v>
      </c>
      <c r="R199" s="126" t="b">
        <v>1</v>
      </c>
      <c r="S199" s="126" t="b">
        <v>1</v>
      </c>
    </row>
    <row r="200" spans="1:19" x14ac:dyDescent="0.25">
      <c r="A200" s="126" t="s">
        <v>4008</v>
      </c>
      <c r="B200" s="200">
        <v>1</v>
      </c>
      <c r="C200" s="126">
        <v>2</v>
      </c>
      <c r="D200" s="308">
        <f>PPG!K200</f>
        <v>0</v>
      </c>
      <c r="E200" s="126" t="b">
        <v>1</v>
      </c>
      <c r="F200" s="309" t="str">
        <f>RIGHT(PPG!D200,4)&amp;"."&amp;PPG!N200&amp;"."&amp;PPG!L200&amp;"."&amp;PPGPAY!$C$5</f>
        <v>...Jn21</v>
      </c>
      <c r="G200" s="203">
        <f t="shared" ca="1" si="4"/>
        <v>44361</v>
      </c>
      <c r="H200" s="311">
        <f>IF(PPG!Z200&gt;0,0,-PPG!Z200)</f>
        <v>0</v>
      </c>
      <c r="I200" s="205">
        <f t="shared" ca="1" si="5"/>
        <v>44361</v>
      </c>
      <c r="J200" s="126">
        <v>183</v>
      </c>
      <c r="K200" s="126" t="b">
        <v>1</v>
      </c>
      <c r="L200" s="126" t="s">
        <v>4009</v>
      </c>
      <c r="M200" s="126" t="b">
        <v>1</v>
      </c>
      <c r="N200" s="126" t="s">
        <v>3687</v>
      </c>
      <c r="O200" s="309" t="str">
        <f>LEFT(PPG!E200,19)&amp;"."&amp;PPGCR!F200</f>
        <v>....Jn21</v>
      </c>
      <c r="P200" s="312">
        <f>PPG!J200</f>
        <v>0</v>
      </c>
      <c r="Q200" s="126" t="b">
        <v>1</v>
      </c>
      <c r="R200" s="126" t="b">
        <v>1</v>
      </c>
      <c r="S200" s="126" t="b">
        <v>1</v>
      </c>
    </row>
    <row r="201" spans="1:19" x14ac:dyDescent="0.25">
      <c r="A201" s="126" t="s">
        <v>4008</v>
      </c>
      <c r="B201" s="200">
        <v>1</v>
      </c>
      <c r="C201" s="126">
        <v>2</v>
      </c>
      <c r="D201" s="308">
        <f>PPG!K201</f>
        <v>0</v>
      </c>
      <c r="E201" s="126" t="b">
        <v>1</v>
      </c>
      <c r="F201" s="309" t="str">
        <f>RIGHT(PPG!D201,4)&amp;"."&amp;PPG!N201&amp;"."&amp;PPG!L201&amp;"."&amp;PPGPAY!$C$5</f>
        <v>...Jn21</v>
      </c>
      <c r="G201" s="203">
        <f t="shared" ca="1" si="4"/>
        <v>44361</v>
      </c>
      <c r="H201" s="311">
        <f>IF(PPG!Z201&gt;0,0,-PPG!Z201)</f>
        <v>0</v>
      </c>
      <c r="I201" s="205">
        <f t="shared" ca="1" si="5"/>
        <v>44361</v>
      </c>
      <c r="J201" s="126">
        <v>184</v>
      </c>
      <c r="K201" s="126" t="b">
        <v>1</v>
      </c>
      <c r="L201" s="126" t="s">
        <v>4009</v>
      </c>
      <c r="M201" s="126" t="b">
        <v>1</v>
      </c>
      <c r="N201" s="126" t="s">
        <v>3687</v>
      </c>
      <c r="O201" s="309" t="str">
        <f>LEFT(PPG!E201,19)&amp;"."&amp;PPGCR!F201</f>
        <v>....Jn21</v>
      </c>
      <c r="P201" s="312">
        <f>PPG!J201</f>
        <v>0</v>
      </c>
      <c r="Q201" s="126" t="b">
        <v>1</v>
      </c>
      <c r="R201" s="126" t="b">
        <v>1</v>
      </c>
      <c r="S201" s="126" t="b">
        <v>1</v>
      </c>
    </row>
    <row r="202" spans="1:19" x14ac:dyDescent="0.25">
      <c r="A202" s="126" t="s">
        <v>4008</v>
      </c>
      <c r="B202" s="200">
        <v>1</v>
      </c>
      <c r="C202" s="126">
        <v>2</v>
      </c>
      <c r="D202" s="308">
        <f>PPG!K202</f>
        <v>0</v>
      </c>
      <c r="E202" s="126" t="b">
        <v>1</v>
      </c>
      <c r="F202" s="309" t="str">
        <f>RIGHT(PPG!D202,4)&amp;"."&amp;PPG!N202&amp;"."&amp;PPG!L202&amp;"."&amp;PPGPAY!$C$5</f>
        <v>...Jn21</v>
      </c>
      <c r="G202" s="203">
        <f t="shared" ca="1" si="4"/>
        <v>44361</v>
      </c>
      <c r="H202" s="311">
        <f>IF(PPG!Z202&gt;0,0,-PPG!Z202)</f>
        <v>0</v>
      </c>
      <c r="I202" s="205">
        <f t="shared" ca="1" si="5"/>
        <v>44361</v>
      </c>
      <c r="J202" s="126">
        <v>185</v>
      </c>
      <c r="K202" s="126" t="b">
        <v>1</v>
      </c>
      <c r="L202" s="126" t="s">
        <v>4009</v>
      </c>
      <c r="M202" s="126" t="b">
        <v>1</v>
      </c>
      <c r="N202" s="126" t="s">
        <v>3687</v>
      </c>
      <c r="O202" s="309" t="str">
        <f>LEFT(PPG!E202,19)&amp;"."&amp;PPGCR!F202</f>
        <v>....Jn21</v>
      </c>
      <c r="P202" s="312">
        <f>PPG!J202</f>
        <v>0</v>
      </c>
      <c r="Q202" s="126" t="b">
        <v>1</v>
      </c>
      <c r="R202" s="126" t="b">
        <v>1</v>
      </c>
      <c r="S202" s="126" t="b">
        <v>1</v>
      </c>
    </row>
    <row r="203" spans="1:19" x14ac:dyDescent="0.25">
      <c r="A203" s="126" t="s">
        <v>4008</v>
      </c>
      <c r="B203" s="200">
        <v>1</v>
      </c>
      <c r="C203" s="126">
        <v>2</v>
      </c>
      <c r="D203" s="308">
        <f>PPG!K203</f>
        <v>0</v>
      </c>
      <c r="E203" s="126" t="b">
        <v>1</v>
      </c>
      <c r="F203" s="309" t="str">
        <f>RIGHT(PPG!D203,4)&amp;"."&amp;PPG!N203&amp;"."&amp;PPG!L203&amp;"."&amp;PPGPAY!$C$5</f>
        <v>...Jn21</v>
      </c>
      <c r="G203" s="203">
        <f t="shared" ca="1" si="4"/>
        <v>44361</v>
      </c>
      <c r="H203" s="311">
        <f>IF(PPG!Z203&gt;0,0,-PPG!Z203)</f>
        <v>0</v>
      </c>
      <c r="I203" s="205">
        <f t="shared" ca="1" si="5"/>
        <v>44361</v>
      </c>
      <c r="J203" s="126">
        <v>186</v>
      </c>
      <c r="K203" s="126" t="b">
        <v>1</v>
      </c>
      <c r="L203" s="126" t="s">
        <v>4009</v>
      </c>
      <c r="M203" s="126" t="b">
        <v>1</v>
      </c>
      <c r="N203" s="126" t="s">
        <v>3687</v>
      </c>
      <c r="O203" s="309" t="str">
        <f>LEFT(PPG!E203,19)&amp;"."&amp;PPGCR!F203</f>
        <v>....Jn21</v>
      </c>
      <c r="P203" s="312">
        <f>PPG!J203</f>
        <v>0</v>
      </c>
      <c r="Q203" s="126" t="b">
        <v>1</v>
      </c>
      <c r="R203" s="126" t="b">
        <v>1</v>
      </c>
      <c r="S203" s="126" t="b">
        <v>1</v>
      </c>
    </row>
    <row r="204" spans="1:19" x14ac:dyDescent="0.25">
      <c r="A204" s="126" t="s">
        <v>4008</v>
      </c>
      <c r="B204" s="200">
        <v>1</v>
      </c>
      <c r="C204" s="126">
        <v>2</v>
      </c>
      <c r="D204" s="308">
        <f>PPG!K204</f>
        <v>0</v>
      </c>
      <c r="E204" s="126" t="b">
        <v>1</v>
      </c>
      <c r="F204" s="309" t="str">
        <f>RIGHT(PPG!D204,4)&amp;"."&amp;PPG!N204&amp;"."&amp;PPG!L204&amp;"."&amp;PPGPAY!$C$5</f>
        <v>...Jn21</v>
      </c>
      <c r="G204" s="203">
        <f t="shared" ca="1" si="4"/>
        <v>44361</v>
      </c>
      <c r="H204" s="311">
        <f>IF(PPG!Z204&gt;0,0,-PPG!Z204)</f>
        <v>0</v>
      </c>
      <c r="I204" s="205">
        <f t="shared" ca="1" si="5"/>
        <v>44361</v>
      </c>
      <c r="J204" s="126">
        <v>187</v>
      </c>
      <c r="K204" s="126" t="b">
        <v>1</v>
      </c>
      <c r="L204" s="126" t="s">
        <v>4009</v>
      </c>
      <c r="M204" s="126" t="b">
        <v>1</v>
      </c>
      <c r="N204" s="126" t="s">
        <v>3687</v>
      </c>
      <c r="O204" s="309" t="str">
        <f>LEFT(PPG!E204,19)&amp;"."&amp;PPGCR!F204</f>
        <v>....Jn21</v>
      </c>
      <c r="P204" s="312">
        <f>PPG!J204</f>
        <v>0</v>
      </c>
      <c r="Q204" s="126" t="b">
        <v>1</v>
      </c>
      <c r="R204" s="126" t="b">
        <v>1</v>
      </c>
      <c r="S204" s="126" t="b">
        <v>1</v>
      </c>
    </row>
    <row r="205" spans="1:19" x14ac:dyDescent="0.25">
      <c r="A205" s="126" t="s">
        <v>4008</v>
      </c>
      <c r="B205" s="200">
        <v>1</v>
      </c>
      <c r="C205" s="126">
        <v>2</v>
      </c>
      <c r="D205" s="308">
        <f>PPG!K205</f>
        <v>0</v>
      </c>
      <c r="E205" s="126" t="b">
        <v>1</v>
      </c>
      <c r="F205" s="309" t="str">
        <f>RIGHT(PPG!D205,4)&amp;"."&amp;PPG!N205&amp;"."&amp;PPG!L205&amp;"."&amp;PPGPAY!$C$5</f>
        <v>...Jn21</v>
      </c>
      <c r="G205" s="203">
        <f t="shared" ca="1" si="4"/>
        <v>44361</v>
      </c>
      <c r="H205" s="311">
        <f>IF(PPG!Z205&gt;0,0,-PPG!Z205)</f>
        <v>0</v>
      </c>
      <c r="I205" s="205">
        <f t="shared" ca="1" si="5"/>
        <v>44361</v>
      </c>
      <c r="J205" s="126">
        <v>188</v>
      </c>
      <c r="K205" s="126" t="b">
        <v>1</v>
      </c>
      <c r="L205" s="126" t="s">
        <v>4009</v>
      </c>
      <c r="M205" s="126" t="b">
        <v>1</v>
      </c>
      <c r="N205" s="126" t="s">
        <v>3687</v>
      </c>
      <c r="O205" s="309" t="str">
        <f>LEFT(PPG!E205,19)&amp;"."&amp;PPGCR!F205</f>
        <v>....Jn21</v>
      </c>
      <c r="P205" s="312">
        <f>PPG!J205</f>
        <v>0</v>
      </c>
      <c r="Q205" s="126" t="b">
        <v>1</v>
      </c>
      <c r="R205" s="126" t="b">
        <v>1</v>
      </c>
      <c r="S205" s="126" t="b">
        <v>1</v>
      </c>
    </row>
    <row r="206" spans="1:19" x14ac:dyDescent="0.25">
      <c r="A206" s="126" t="s">
        <v>4008</v>
      </c>
      <c r="B206" s="200">
        <v>1</v>
      </c>
      <c r="C206" s="126">
        <v>2</v>
      </c>
      <c r="D206" s="308">
        <f>PPG!K206</f>
        <v>0</v>
      </c>
      <c r="E206" s="126" t="b">
        <v>1</v>
      </c>
      <c r="F206" s="309" t="str">
        <f>RIGHT(PPG!D206,4)&amp;"."&amp;PPG!N206&amp;"."&amp;PPG!L206&amp;"."&amp;PPGPAY!$C$5</f>
        <v>...Jn21</v>
      </c>
      <c r="G206" s="203">
        <f t="shared" ca="1" si="4"/>
        <v>44361</v>
      </c>
      <c r="H206" s="311">
        <f>IF(PPG!Z206&gt;0,0,-PPG!Z206)</f>
        <v>0</v>
      </c>
      <c r="I206" s="205">
        <f t="shared" ca="1" si="5"/>
        <v>44361</v>
      </c>
      <c r="J206" s="126">
        <v>189</v>
      </c>
      <c r="K206" s="126" t="b">
        <v>1</v>
      </c>
      <c r="L206" s="126" t="s">
        <v>4009</v>
      </c>
      <c r="M206" s="126" t="b">
        <v>1</v>
      </c>
      <c r="N206" s="126" t="s">
        <v>3687</v>
      </c>
      <c r="O206" s="309" t="str">
        <f>LEFT(PPG!E206,19)&amp;"."&amp;PPGCR!F206</f>
        <v>....Jn21</v>
      </c>
      <c r="P206" s="312">
        <f>PPG!J206</f>
        <v>0</v>
      </c>
      <c r="Q206" s="126" t="b">
        <v>1</v>
      </c>
      <c r="R206" s="126" t="b">
        <v>1</v>
      </c>
      <c r="S206" s="126" t="b">
        <v>1</v>
      </c>
    </row>
    <row r="207" spans="1:19" x14ac:dyDescent="0.25">
      <c r="A207" s="126" t="s">
        <v>4008</v>
      </c>
      <c r="B207" s="200">
        <v>1</v>
      </c>
      <c r="C207" s="126">
        <v>2</v>
      </c>
      <c r="D207" s="308">
        <f>PPG!K207</f>
        <v>0</v>
      </c>
      <c r="E207" s="126" t="b">
        <v>1</v>
      </c>
      <c r="F207" s="309" t="str">
        <f>RIGHT(PPG!D207,4)&amp;"."&amp;PPG!N207&amp;"."&amp;PPG!L207&amp;"."&amp;PPGPAY!$C$5</f>
        <v>...Jn21</v>
      </c>
      <c r="G207" s="203">
        <f t="shared" ca="1" si="4"/>
        <v>44361</v>
      </c>
      <c r="H207" s="311">
        <f>IF(PPG!Z207&gt;0,0,-PPG!Z207)</f>
        <v>0</v>
      </c>
      <c r="I207" s="205">
        <f t="shared" ca="1" si="5"/>
        <v>44361</v>
      </c>
      <c r="J207" s="126">
        <v>190</v>
      </c>
      <c r="K207" s="126" t="b">
        <v>1</v>
      </c>
      <c r="L207" s="126" t="s">
        <v>4009</v>
      </c>
      <c r="M207" s="126" t="b">
        <v>1</v>
      </c>
      <c r="N207" s="126" t="s">
        <v>3687</v>
      </c>
      <c r="O207" s="309" t="str">
        <f>LEFT(PPG!E207,19)&amp;"."&amp;PPGCR!F207</f>
        <v>....Jn21</v>
      </c>
      <c r="P207" s="312">
        <f>PPG!J207</f>
        <v>0</v>
      </c>
      <c r="Q207" s="126" t="b">
        <v>1</v>
      </c>
      <c r="R207" s="126" t="b">
        <v>1</v>
      </c>
      <c r="S207" s="126" t="b">
        <v>1</v>
      </c>
    </row>
    <row r="208" spans="1:19" x14ac:dyDescent="0.25">
      <c r="A208" s="126" t="s">
        <v>4008</v>
      </c>
      <c r="B208" s="200">
        <v>1</v>
      </c>
      <c r="C208" s="126">
        <v>2</v>
      </c>
      <c r="D208" s="308">
        <f>PPG!K208</f>
        <v>0</v>
      </c>
      <c r="E208" s="126" t="b">
        <v>1</v>
      </c>
      <c r="F208" s="309" t="str">
        <f>RIGHT(PPG!D208,4)&amp;"."&amp;PPG!N208&amp;"."&amp;PPG!L208&amp;"."&amp;PPGPAY!$C$5</f>
        <v>...Jn21</v>
      </c>
      <c r="G208" s="203">
        <f t="shared" ca="1" si="4"/>
        <v>44361</v>
      </c>
      <c r="H208" s="311">
        <f>IF(PPG!Z208&gt;0,0,-PPG!Z208)</f>
        <v>0</v>
      </c>
      <c r="I208" s="205">
        <f t="shared" ca="1" si="5"/>
        <v>44361</v>
      </c>
      <c r="J208" s="126">
        <v>191</v>
      </c>
      <c r="K208" s="126" t="b">
        <v>1</v>
      </c>
      <c r="L208" s="126" t="s">
        <v>4009</v>
      </c>
      <c r="M208" s="126" t="b">
        <v>1</v>
      </c>
      <c r="N208" s="126" t="s">
        <v>3687</v>
      </c>
      <c r="O208" s="309" t="str">
        <f>LEFT(PPG!E208,19)&amp;"."&amp;PPGCR!F208</f>
        <v>....Jn21</v>
      </c>
      <c r="P208" s="312">
        <f>PPG!J208</f>
        <v>0</v>
      </c>
      <c r="Q208" s="126" t="b">
        <v>1</v>
      </c>
      <c r="R208" s="126" t="b">
        <v>1</v>
      </c>
      <c r="S208" s="126" t="b">
        <v>1</v>
      </c>
    </row>
    <row r="209" spans="1:19" x14ac:dyDescent="0.25">
      <c r="A209" s="126" t="s">
        <v>4008</v>
      </c>
      <c r="B209" s="200">
        <v>1</v>
      </c>
      <c r="C209" s="126">
        <v>2</v>
      </c>
      <c r="D209" s="308">
        <f>PPG!K209</f>
        <v>0</v>
      </c>
      <c r="E209" s="126" t="b">
        <v>1</v>
      </c>
      <c r="F209" s="309" t="str">
        <f>RIGHT(PPG!D209,4)&amp;"."&amp;PPG!N209&amp;"."&amp;PPG!L209&amp;"."&amp;PPGPAY!$C$5</f>
        <v>...Jn21</v>
      </c>
      <c r="G209" s="203">
        <f t="shared" ca="1" si="4"/>
        <v>44361</v>
      </c>
      <c r="H209" s="311">
        <f>IF(PPG!Z209&gt;0,0,-PPG!Z209)</f>
        <v>0</v>
      </c>
      <c r="I209" s="205">
        <f t="shared" ca="1" si="5"/>
        <v>44361</v>
      </c>
      <c r="J209" s="126">
        <v>192</v>
      </c>
      <c r="K209" s="126" t="b">
        <v>1</v>
      </c>
      <c r="L209" s="126" t="s">
        <v>4009</v>
      </c>
      <c r="M209" s="126" t="b">
        <v>1</v>
      </c>
      <c r="N209" s="126" t="s">
        <v>3687</v>
      </c>
      <c r="O209" s="309" t="str">
        <f>LEFT(PPG!E209,19)&amp;"."&amp;PPGCR!F209</f>
        <v>....Jn21</v>
      </c>
      <c r="P209" s="312">
        <f>PPG!J209</f>
        <v>0</v>
      </c>
      <c r="Q209" s="126" t="b">
        <v>1</v>
      </c>
      <c r="R209" s="126" t="b">
        <v>1</v>
      </c>
      <c r="S209" s="126" t="b">
        <v>1</v>
      </c>
    </row>
    <row r="210" spans="1:19" x14ac:dyDescent="0.25">
      <c r="A210" s="126" t="s">
        <v>4008</v>
      </c>
      <c r="B210" s="200">
        <v>1</v>
      </c>
      <c r="C210" s="126">
        <v>2</v>
      </c>
      <c r="D210" s="308">
        <f>PPG!K210</f>
        <v>0</v>
      </c>
      <c r="E210" s="126" t="b">
        <v>1</v>
      </c>
      <c r="F210" s="309" t="str">
        <f>RIGHT(PPG!D210,4)&amp;"."&amp;PPG!N210&amp;"."&amp;PPG!L210&amp;"."&amp;PPGPAY!$C$5</f>
        <v>...Jn21</v>
      </c>
      <c r="G210" s="203">
        <f t="shared" ca="1" si="4"/>
        <v>44361</v>
      </c>
      <c r="H210" s="311">
        <f>IF(PPG!Z210&gt;0,0,-PPG!Z210)</f>
        <v>0</v>
      </c>
      <c r="I210" s="205">
        <f t="shared" ca="1" si="5"/>
        <v>44361</v>
      </c>
      <c r="J210" s="126">
        <v>193</v>
      </c>
      <c r="K210" s="126" t="b">
        <v>1</v>
      </c>
      <c r="L210" s="126" t="s">
        <v>4009</v>
      </c>
      <c r="M210" s="126" t="b">
        <v>1</v>
      </c>
      <c r="N210" s="126" t="s">
        <v>3687</v>
      </c>
      <c r="O210" s="309" t="str">
        <f>LEFT(PPG!E210,19)&amp;"."&amp;PPGCR!F210</f>
        <v>....Jn21</v>
      </c>
      <c r="P210" s="312">
        <f>PPG!J210</f>
        <v>0</v>
      </c>
      <c r="Q210" s="126" t="b">
        <v>1</v>
      </c>
      <c r="R210" s="126" t="b">
        <v>1</v>
      </c>
      <c r="S210" s="126" t="b">
        <v>1</v>
      </c>
    </row>
    <row r="211" spans="1:19" x14ac:dyDescent="0.25">
      <c r="A211" s="126" t="s">
        <v>4008</v>
      </c>
      <c r="B211" s="200">
        <v>1</v>
      </c>
      <c r="C211" s="126">
        <v>2</v>
      </c>
      <c r="D211" s="308">
        <f>PPG!K211</f>
        <v>0</v>
      </c>
      <c r="E211" s="126" t="b">
        <v>1</v>
      </c>
      <c r="F211" s="309" t="str">
        <f>RIGHT(PPG!D211,4)&amp;"."&amp;PPG!N211&amp;"."&amp;PPG!L211&amp;"."&amp;PPGPAY!$C$5</f>
        <v>...Jn21</v>
      </c>
      <c r="G211" s="203">
        <f t="shared" ca="1" si="4"/>
        <v>44361</v>
      </c>
      <c r="H211" s="311">
        <f>IF(PPG!Z211&gt;0,0,-PPG!Z211)</f>
        <v>0</v>
      </c>
      <c r="I211" s="205">
        <f t="shared" ca="1" si="5"/>
        <v>44361</v>
      </c>
      <c r="J211" s="126">
        <v>194</v>
      </c>
      <c r="K211" s="126" t="b">
        <v>1</v>
      </c>
      <c r="L211" s="126" t="s">
        <v>4009</v>
      </c>
      <c r="M211" s="126" t="b">
        <v>1</v>
      </c>
      <c r="N211" s="126" t="s">
        <v>3687</v>
      </c>
      <c r="O211" s="309" t="str">
        <f>LEFT(PPG!E211,19)&amp;"."&amp;PPGCR!F211</f>
        <v>....Jn21</v>
      </c>
      <c r="P211" s="312">
        <f>PPG!J211</f>
        <v>0</v>
      </c>
      <c r="Q211" s="126" t="b">
        <v>1</v>
      </c>
      <c r="R211" s="126" t="b">
        <v>1</v>
      </c>
      <c r="S211" s="126" t="b">
        <v>1</v>
      </c>
    </row>
    <row r="212" spans="1:19" x14ac:dyDescent="0.25">
      <c r="A212" s="126" t="s">
        <v>4008</v>
      </c>
      <c r="B212" s="200">
        <v>1</v>
      </c>
      <c r="C212" s="126">
        <v>2</v>
      </c>
      <c r="D212" s="308">
        <f>PPG!K212</f>
        <v>0</v>
      </c>
      <c r="E212" s="126" t="b">
        <v>1</v>
      </c>
      <c r="F212" s="309" t="str">
        <f>RIGHT(PPG!D212,4)&amp;"."&amp;PPG!N212&amp;"."&amp;PPG!L212&amp;"."&amp;PPGPAY!$C$5</f>
        <v>...Jn21</v>
      </c>
      <c r="G212" s="203">
        <f t="shared" ca="1" si="4"/>
        <v>44361</v>
      </c>
      <c r="H212" s="311">
        <f>IF(PPG!Z212&gt;0,0,-PPG!Z212)</f>
        <v>0</v>
      </c>
      <c r="I212" s="205">
        <f t="shared" ca="1" si="5"/>
        <v>44361</v>
      </c>
      <c r="J212" s="126">
        <v>195</v>
      </c>
      <c r="K212" s="126" t="b">
        <v>1</v>
      </c>
      <c r="L212" s="126" t="s">
        <v>4009</v>
      </c>
      <c r="M212" s="126" t="b">
        <v>1</v>
      </c>
      <c r="N212" s="126" t="s">
        <v>3687</v>
      </c>
      <c r="O212" s="309" t="str">
        <f>LEFT(PPG!E212,19)&amp;"."&amp;PPGCR!F212</f>
        <v>....Jn21</v>
      </c>
      <c r="P212" s="312">
        <f>PPG!J212</f>
        <v>0</v>
      </c>
      <c r="Q212" s="126" t="b">
        <v>1</v>
      </c>
      <c r="R212" s="126" t="b">
        <v>1</v>
      </c>
      <c r="S212" s="126" t="b">
        <v>1</v>
      </c>
    </row>
    <row r="213" spans="1:19" x14ac:dyDescent="0.25">
      <c r="A213" s="126" t="s">
        <v>4008</v>
      </c>
      <c r="B213" s="200">
        <v>1</v>
      </c>
      <c r="C213" s="126">
        <v>2</v>
      </c>
      <c r="D213" s="308">
        <f>PPG!K213</f>
        <v>0</v>
      </c>
      <c r="E213" s="126" t="b">
        <v>1</v>
      </c>
      <c r="F213" s="309" t="str">
        <f>RIGHT(PPG!D213,4)&amp;"."&amp;PPG!N213&amp;"."&amp;PPG!L213&amp;"."&amp;PPGPAY!$C$5</f>
        <v>...Jn21</v>
      </c>
      <c r="G213" s="203">
        <f t="shared" ref="G213:G276" ca="1" si="6">TODAY()</f>
        <v>44361</v>
      </c>
      <c r="H213" s="311">
        <f>IF(PPG!Z213&gt;0,0,-PPG!Z213)</f>
        <v>0</v>
      </c>
      <c r="I213" s="205">
        <f t="shared" ref="I213:I276" ca="1" si="7">G213</f>
        <v>44361</v>
      </c>
      <c r="J213" s="126">
        <v>196</v>
      </c>
      <c r="K213" s="126" t="b">
        <v>1</v>
      </c>
      <c r="L213" s="126" t="s">
        <v>4009</v>
      </c>
      <c r="M213" s="126" t="b">
        <v>1</v>
      </c>
      <c r="N213" s="126" t="s">
        <v>3687</v>
      </c>
      <c r="O213" s="309" t="str">
        <f>LEFT(PPG!E213,19)&amp;"."&amp;PPGCR!F213</f>
        <v>....Jn21</v>
      </c>
      <c r="P213" s="312">
        <f>PPG!J213</f>
        <v>0</v>
      </c>
      <c r="Q213" s="126" t="b">
        <v>1</v>
      </c>
      <c r="R213" s="126" t="b">
        <v>1</v>
      </c>
      <c r="S213" s="126" t="b">
        <v>1</v>
      </c>
    </row>
    <row r="214" spans="1:19" x14ac:dyDescent="0.25">
      <c r="A214" s="126" t="s">
        <v>4008</v>
      </c>
      <c r="B214" s="200">
        <v>1</v>
      </c>
      <c r="C214" s="126">
        <v>2</v>
      </c>
      <c r="D214" s="308">
        <f>PPG!K214</f>
        <v>0</v>
      </c>
      <c r="E214" s="126" t="b">
        <v>1</v>
      </c>
      <c r="F214" s="309" t="str">
        <f>RIGHT(PPG!D214,4)&amp;"."&amp;PPG!N214&amp;"."&amp;PPG!L214&amp;"."&amp;PPGPAY!$C$5</f>
        <v>...Jn21</v>
      </c>
      <c r="G214" s="203">
        <f t="shared" ca="1" si="6"/>
        <v>44361</v>
      </c>
      <c r="H214" s="311">
        <f>IF(PPG!Z214&gt;0,0,-PPG!Z214)</f>
        <v>0</v>
      </c>
      <c r="I214" s="205">
        <f t="shared" ca="1" si="7"/>
        <v>44361</v>
      </c>
      <c r="J214" s="126">
        <v>197</v>
      </c>
      <c r="K214" s="126" t="b">
        <v>1</v>
      </c>
      <c r="L214" s="126" t="s">
        <v>4009</v>
      </c>
      <c r="M214" s="126" t="b">
        <v>1</v>
      </c>
      <c r="N214" s="126" t="s">
        <v>3687</v>
      </c>
      <c r="O214" s="309" t="str">
        <f>LEFT(PPG!E214,19)&amp;"."&amp;PPGCR!F214</f>
        <v>....Jn21</v>
      </c>
      <c r="P214" s="312">
        <f>PPG!J214</f>
        <v>0</v>
      </c>
      <c r="Q214" s="126" t="b">
        <v>1</v>
      </c>
      <c r="R214" s="126" t="b">
        <v>1</v>
      </c>
      <c r="S214" s="126" t="b">
        <v>1</v>
      </c>
    </row>
    <row r="215" spans="1:19" x14ac:dyDescent="0.25">
      <c r="A215" s="126" t="s">
        <v>4008</v>
      </c>
      <c r="B215" s="200">
        <v>1</v>
      </c>
      <c r="C215" s="126">
        <v>2</v>
      </c>
      <c r="D215" s="308">
        <f>PPG!K215</f>
        <v>0</v>
      </c>
      <c r="E215" s="126" t="b">
        <v>1</v>
      </c>
      <c r="F215" s="309" t="str">
        <f>RIGHT(PPG!D215,4)&amp;"."&amp;PPG!N215&amp;"."&amp;PPG!L215&amp;"."&amp;PPGPAY!$C$5</f>
        <v>...Jn21</v>
      </c>
      <c r="G215" s="203">
        <f t="shared" ca="1" si="6"/>
        <v>44361</v>
      </c>
      <c r="H215" s="311">
        <f>IF(PPG!Z215&gt;0,0,-PPG!Z215)</f>
        <v>0</v>
      </c>
      <c r="I215" s="205">
        <f t="shared" ca="1" si="7"/>
        <v>44361</v>
      </c>
      <c r="J215" s="126">
        <v>198</v>
      </c>
      <c r="K215" s="126" t="b">
        <v>1</v>
      </c>
      <c r="L215" s="126" t="s">
        <v>4009</v>
      </c>
      <c r="M215" s="126" t="b">
        <v>1</v>
      </c>
      <c r="N215" s="126" t="s">
        <v>3687</v>
      </c>
      <c r="O215" s="309" t="str">
        <f>LEFT(PPG!E215,19)&amp;"."&amp;PPGCR!F215</f>
        <v>....Jn21</v>
      </c>
      <c r="P215" s="312">
        <f>PPG!J215</f>
        <v>0</v>
      </c>
      <c r="Q215" s="126" t="b">
        <v>1</v>
      </c>
      <c r="R215" s="126" t="b">
        <v>1</v>
      </c>
      <c r="S215" s="126" t="b">
        <v>1</v>
      </c>
    </row>
    <row r="216" spans="1:19" x14ac:dyDescent="0.25">
      <c r="A216" s="126" t="s">
        <v>4008</v>
      </c>
      <c r="B216" s="200">
        <v>1</v>
      </c>
      <c r="C216" s="126">
        <v>2</v>
      </c>
      <c r="D216" s="308">
        <f>PPG!K216</f>
        <v>0</v>
      </c>
      <c r="E216" s="126" t="b">
        <v>1</v>
      </c>
      <c r="F216" s="309" t="str">
        <f>RIGHT(PPG!D216,4)&amp;"."&amp;PPG!N216&amp;"."&amp;PPG!L216&amp;"."&amp;PPGPAY!$C$5</f>
        <v>...Jn21</v>
      </c>
      <c r="G216" s="203">
        <f t="shared" ca="1" si="6"/>
        <v>44361</v>
      </c>
      <c r="H216" s="311">
        <f>IF(PPG!Z216&gt;0,0,-PPG!Z216)</f>
        <v>0</v>
      </c>
      <c r="I216" s="205">
        <f t="shared" ca="1" si="7"/>
        <v>44361</v>
      </c>
      <c r="J216" s="126">
        <v>199</v>
      </c>
      <c r="K216" s="126" t="b">
        <v>1</v>
      </c>
      <c r="L216" s="126" t="s">
        <v>4009</v>
      </c>
      <c r="M216" s="126" t="b">
        <v>1</v>
      </c>
      <c r="N216" s="126" t="s">
        <v>3687</v>
      </c>
      <c r="O216" s="309" t="str">
        <f>LEFT(PPG!E216,19)&amp;"."&amp;PPGCR!F216</f>
        <v>....Jn21</v>
      </c>
      <c r="P216" s="312">
        <f>PPG!J216</f>
        <v>0</v>
      </c>
      <c r="Q216" s="126" t="b">
        <v>1</v>
      </c>
      <c r="R216" s="126" t="b">
        <v>1</v>
      </c>
      <c r="S216" s="126" t="b">
        <v>1</v>
      </c>
    </row>
    <row r="217" spans="1:19" x14ac:dyDescent="0.25">
      <c r="A217" s="126" t="s">
        <v>4008</v>
      </c>
      <c r="B217" s="200">
        <v>1</v>
      </c>
      <c r="C217" s="126">
        <v>2</v>
      </c>
      <c r="D217" s="308">
        <f>PPG!K217</f>
        <v>0</v>
      </c>
      <c r="E217" s="126" t="b">
        <v>1</v>
      </c>
      <c r="F217" s="309" t="str">
        <f>RIGHT(PPG!D217,4)&amp;"."&amp;PPG!N217&amp;"."&amp;PPG!L217&amp;"."&amp;PPGPAY!$C$5</f>
        <v>...Jn21</v>
      </c>
      <c r="G217" s="203">
        <f t="shared" ca="1" si="6"/>
        <v>44361</v>
      </c>
      <c r="H217" s="311">
        <f>IF(PPG!Z217&gt;0,0,-PPG!Z217)</f>
        <v>0</v>
      </c>
      <c r="I217" s="205">
        <f t="shared" ca="1" si="7"/>
        <v>44361</v>
      </c>
      <c r="J217" s="126">
        <v>200</v>
      </c>
      <c r="K217" s="126" t="b">
        <v>1</v>
      </c>
      <c r="L217" s="126" t="s">
        <v>4009</v>
      </c>
      <c r="M217" s="126" t="b">
        <v>1</v>
      </c>
      <c r="N217" s="126" t="s">
        <v>3687</v>
      </c>
      <c r="O217" s="309" t="str">
        <f>LEFT(PPG!E217,19)&amp;"."&amp;PPGCR!F217</f>
        <v>....Jn21</v>
      </c>
      <c r="P217" s="312">
        <f>PPG!J217</f>
        <v>0</v>
      </c>
      <c r="Q217" s="126" t="b">
        <v>1</v>
      </c>
      <c r="R217" s="126" t="b">
        <v>1</v>
      </c>
      <c r="S217" s="126" t="b">
        <v>1</v>
      </c>
    </row>
    <row r="218" spans="1:19" x14ac:dyDescent="0.25">
      <c r="A218" s="126" t="s">
        <v>4008</v>
      </c>
      <c r="B218" s="200">
        <v>1</v>
      </c>
      <c r="C218" s="126">
        <v>2</v>
      </c>
      <c r="D218" s="308">
        <f>PPG!K218</f>
        <v>0</v>
      </c>
      <c r="E218" s="126" t="b">
        <v>1</v>
      </c>
      <c r="F218" s="309" t="str">
        <f>RIGHT(PPG!D218,4)&amp;"."&amp;PPG!N218&amp;"."&amp;PPG!L218&amp;"."&amp;PPGPAY!$C$5</f>
        <v>...Jn21</v>
      </c>
      <c r="G218" s="203">
        <f t="shared" ca="1" si="6"/>
        <v>44361</v>
      </c>
      <c r="H218" s="311">
        <f>IF(PPG!Z218&gt;0,0,-PPG!Z218)</f>
        <v>0</v>
      </c>
      <c r="I218" s="205">
        <f t="shared" ca="1" si="7"/>
        <v>44361</v>
      </c>
      <c r="J218" s="126">
        <v>201</v>
      </c>
      <c r="K218" s="126" t="b">
        <v>1</v>
      </c>
      <c r="L218" s="126" t="s">
        <v>4009</v>
      </c>
      <c r="M218" s="126" t="b">
        <v>1</v>
      </c>
      <c r="N218" s="126" t="s">
        <v>3687</v>
      </c>
      <c r="O218" s="309" t="str">
        <f>LEFT(PPG!E218,19)&amp;"."&amp;PPGCR!F218</f>
        <v>....Jn21</v>
      </c>
      <c r="P218" s="312">
        <f>PPG!J218</f>
        <v>0</v>
      </c>
      <c r="Q218" s="126" t="b">
        <v>1</v>
      </c>
      <c r="R218" s="126" t="b">
        <v>1</v>
      </c>
      <c r="S218" s="126" t="b">
        <v>1</v>
      </c>
    </row>
    <row r="219" spans="1:19" x14ac:dyDescent="0.25">
      <c r="A219" s="126" t="s">
        <v>4008</v>
      </c>
      <c r="B219" s="200">
        <v>1</v>
      </c>
      <c r="C219" s="126">
        <v>2</v>
      </c>
      <c r="D219" s="308">
        <f>PPG!K219</f>
        <v>0</v>
      </c>
      <c r="E219" s="126" t="b">
        <v>1</v>
      </c>
      <c r="F219" s="309" t="str">
        <f>RIGHT(PPG!D219,4)&amp;"."&amp;PPG!N219&amp;"."&amp;PPG!L219&amp;"."&amp;PPGPAY!$C$5</f>
        <v>...Jn21</v>
      </c>
      <c r="G219" s="203">
        <f t="shared" ca="1" si="6"/>
        <v>44361</v>
      </c>
      <c r="H219" s="311">
        <f>IF(PPG!Z219&gt;0,0,-PPG!Z219)</f>
        <v>0</v>
      </c>
      <c r="I219" s="205">
        <f t="shared" ca="1" si="7"/>
        <v>44361</v>
      </c>
      <c r="J219" s="126">
        <v>202</v>
      </c>
      <c r="K219" s="126" t="b">
        <v>1</v>
      </c>
      <c r="L219" s="126" t="s">
        <v>4009</v>
      </c>
      <c r="M219" s="126" t="b">
        <v>1</v>
      </c>
      <c r="N219" s="126" t="s">
        <v>3687</v>
      </c>
      <c r="O219" s="309" t="str">
        <f>LEFT(PPG!E219,19)&amp;"."&amp;PPGCR!F219</f>
        <v>....Jn21</v>
      </c>
      <c r="P219" s="312">
        <f>PPG!J219</f>
        <v>0</v>
      </c>
      <c r="Q219" s="126" t="b">
        <v>1</v>
      </c>
      <c r="R219" s="126" t="b">
        <v>1</v>
      </c>
      <c r="S219" s="126" t="b">
        <v>1</v>
      </c>
    </row>
    <row r="220" spans="1:19" x14ac:dyDescent="0.25">
      <c r="A220" s="126" t="s">
        <v>4008</v>
      </c>
      <c r="B220" s="200">
        <v>1</v>
      </c>
      <c r="C220" s="126">
        <v>2</v>
      </c>
      <c r="D220" s="308">
        <f>PPG!K220</f>
        <v>0</v>
      </c>
      <c r="E220" s="126" t="b">
        <v>1</v>
      </c>
      <c r="F220" s="309" t="str">
        <f>RIGHT(PPG!D220,4)&amp;"."&amp;PPG!N220&amp;"."&amp;PPG!L220&amp;"."&amp;PPGPAY!$C$5</f>
        <v>...Jn21</v>
      </c>
      <c r="G220" s="203">
        <f t="shared" ca="1" si="6"/>
        <v>44361</v>
      </c>
      <c r="H220" s="311">
        <f>IF(PPG!Z220&gt;0,0,-PPG!Z220)</f>
        <v>0</v>
      </c>
      <c r="I220" s="205">
        <f t="shared" ca="1" si="7"/>
        <v>44361</v>
      </c>
      <c r="J220" s="126">
        <v>203</v>
      </c>
      <c r="K220" s="126" t="b">
        <v>1</v>
      </c>
      <c r="L220" s="126" t="s">
        <v>4009</v>
      </c>
      <c r="M220" s="126" t="b">
        <v>1</v>
      </c>
      <c r="N220" s="126" t="s">
        <v>3687</v>
      </c>
      <c r="O220" s="309" t="str">
        <f>LEFT(PPG!E220,19)&amp;"."&amp;PPGCR!F220</f>
        <v>....Jn21</v>
      </c>
      <c r="P220" s="312">
        <f>PPG!J220</f>
        <v>0</v>
      </c>
      <c r="Q220" s="126" t="b">
        <v>1</v>
      </c>
      <c r="R220" s="126" t="b">
        <v>1</v>
      </c>
      <c r="S220" s="126" t="b">
        <v>1</v>
      </c>
    </row>
    <row r="221" spans="1:19" x14ac:dyDescent="0.25">
      <c r="A221" s="126" t="s">
        <v>4008</v>
      </c>
      <c r="B221" s="200">
        <v>1</v>
      </c>
      <c r="C221" s="126">
        <v>2</v>
      </c>
      <c r="D221" s="308">
        <f>PPG!K221</f>
        <v>0</v>
      </c>
      <c r="E221" s="126" t="b">
        <v>1</v>
      </c>
      <c r="F221" s="309" t="str">
        <f>RIGHT(PPG!D221,4)&amp;"."&amp;PPG!N221&amp;"."&amp;PPG!L221&amp;"."&amp;PPGPAY!$C$5</f>
        <v>...Jn21</v>
      </c>
      <c r="G221" s="203">
        <f t="shared" ca="1" si="6"/>
        <v>44361</v>
      </c>
      <c r="H221" s="311">
        <f>IF(PPG!Z221&gt;0,0,-PPG!Z221)</f>
        <v>0</v>
      </c>
      <c r="I221" s="205">
        <f t="shared" ca="1" si="7"/>
        <v>44361</v>
      </c>
      <c r="J221" s="126">
        <v>204</v>
      </c>
      <c r="K221" s="126" t="b">
        <v>1</v>
      </c>
      <c r="L221" s="126" t="s">
        <v>4009</v>
      </c>
      <c r="M221" s="126" t="b">
        <v>1</v>
      </c>
      <c r="N221" s="126" t="s">
        <v>3687</v>
      </c>
      <c r="O221" s="309" t="str">
        <f>LEFT(PPG!E221,19)&amp;"."&amp;PPGCR!F221</f>
        <v>....Jn21</v>
      </c>
      <c r="P221" s="312">
        <f>PPG!J221</f>
        <v>0</v>
      </c>
      <c r="Q221" s="126" t="b">
        <v>1</v>
      </c>
      <c r="R221" s="126" t="b">
        <v>1</v>
      </c>
      <c r="S221" s="126" t="b">
        <v>1</v>
      </c>
    </row>
    <row r="222" spans="1:19" x14ac:dyDescent="0.25">
      <c r="A222" s="126" t="s">
        <v>4008</v>
      </c>
      <c r="B222" s="200">
        <v>1</v>
      </c>
      <c r="C222" s="126">
        <v>2</v>
      </c>
      <c r="D222" s="308">
        <f>PPG!K222</f>
        <v>0</v>
      </c>
      <c r="E222" s="126" t="b">
        <v>1</v>
      </c>
      <c r="F222" s="309" t="str">
        <f>RIGHT(PPG!D222,4)&amp;"."&amp;PPG!N222&amp;"."&amp;PPG!L222&amp;"."&amp;PPGPAY!$C$5</f>
        <v>...Jn21</v>
      </c>
      <c r="G222" s="203">
        <f t="shared" ca="1" si="6"/>
        <v>44361</v>
      </c>
      <c r="H222" s="311">
        <f>IF(PPG!Z222&gt;0,0,-PPG!Z222)</f>
        <v>0</v>
      </c>
      <c r="I222" s="205">
        <f t="shared" ca="1" si="7"/>
        <v>44361</v>
      </c>
      <c r="J222" s="126">
        <v>205</v>
      </c>
      <c r="K222" s="126" t="b">
        <v>1</v>
      </c>
      <c r="L222" s="126" t="s">
        <v>4009</v>
      </c>
      <c r="M222" s="126" t="b">
        <v>1</v>
      </c>
      <c r="N222" s="126" t="s">
        <v>3687</v>
      </c>
      <c r="O222" s="309" t="str">
        <f>LEFT(PPG!E222,19)&amp;"."&amp;PPGCR!F222</f>
        <v>....Jn21</v>
      </c>
      <c r="P222" s="312">
        <f>PPG!J222</f>
        <v>0</v>
      </c>
      <c r="Q222" s="126" t="b">
        <v>1</v>
      </c>
      <c r="R222" s="126" t="b">
        <v>1</v>
      </c>
      <c r="S222" s="126" t="b">
        <v>1</v>
      </c>
    </row>
    <row r="223" spans="1:19" x14ac:dyDescent="0.25">
      <c r="A223" s="126" t="s">
        <v>4008</v>
      </c>
      <c r="B223" s="200">
        <v>1</v>
      </c>
      <c r="C223" s="126">
        <v>2</v>
      </c>
      <c r="D223" s="308">
        <f>PPG!K223</f>
        <v>0</v>
      </c>
      <c r="E223" s="126" t="b">
        <v>1</v>
      </c>
      <c r="F223" s="309" t="str">
        <f>RIGHT(PPG!D223,4)&amp;"."&amp;PPG!N223&amp;"."&amp;PPG!L223&amp;"."&amp;PPGPAY!$C$5</f>
        <v>...Jn21</v>
      </c>
      <c r="G223" s="203">
        <f t="shared" ca="1" si="6"/>
        <v>44361</v>
      </c>
      <c r="H223" s="311">
        <f>IF(PPG!Z223&gt;0,0,-PPG!Z223)</f>
        <v>0</v>
      </c>
      <c r="I223" s="205">
        <f t="shared" ca="1" si="7"/>
        <v>44361</v>
      </c>
      <c r="J223" s="126">
        <v>206</v>
      </c>
      <c r="K223" s="126" t="b">
        <v>1</v>
      </c>
      <c r="L223" s="126" t="s">
        <v>4009</v>
      </c>
      <c r="M223" s="126" t="b">
        <v>1</v>
      </c>
      <c r="N223" s="126" t="s">
        <v>3687</v>
      </c>
      <c r="O223" s="309" t="str">
        <f>LEFT(PPG!E223,19)&amp;"."&amp;PPGCR!F223</f>
        <v>....Jn21</v>
      </c>
      <c r="P223" s="312">
        <f>PPG!J223</f>
        <v>0</v>
      </c>
      <c r="Q223" s="126" t="b">
        <v>1</v>
      </c>
      <c r="R223" s="126" t="b">
        <v>1</v>
      </c>
      <c r="S223" s="126" t="b">
        <v>1</v>
      </c>
    </row>
    <row r="224" spans="1:19" x14ac:dyDescent="0.25">
      <c r="A224" s="126" t="s">
        <v>4008</v>
      </c>
      <c r="B224" s="200">
        <v>1</v>
      </c>
      <c r="C224" s="126">
        <v>2</v>
      </c>
      <c r="D224" s="308">
        <f>PPG!K224</f>
        <v>0</v>
      </c>
      <c r="E224" s="126" t="b">
        <v>1</v>
      </c>
      <c r="F224" s="309" t="str">
        <f>RIGHT(PPG!D224,4)&amp;"."&amp;PPG!N224&amp;"."&amp;PPG!L224&amp;"."&amp;PPGPAY!$C$5</f>
        <v>...Jn21</v>
      </c>
      <c r="G224" s="203">
        <f t="shared" ca="1" si="6"/>
        <v>44361</v>
      </c>
      <c r="H224" s="311">
        <f>IF(PPG!Z224&gt;0,0,-PPG!Z224)</f>
        <v>0</v>
      </c>
      <c r="I224" s="205">
        <f t="shared" ca="1" si="7"/>
        <v>44361</v>
      </c>
      <c r="J224" s="126">
        <v>207</v>
      </c>
      <c r="K224" s="126" t="b">
        <v>1</v>
      </c>
      <c r="L224" s="126" t="s">
        <v>4009</v>
      </c>
      <c r="M224" s="126" t="b">
        <v>1</v>
      </c>
      <c r="N224" s="126" t="s">
        <v>3687</v>
      </c>
      <c r="O224" s="309" t="str">
        <f>LEFT(PPG!E224,19)&amp;"."&amp;PPGCR!F224</f>
        <v>....Jn21</v>
      </c>
      <c r="P224" s="312">
        <f>PPG!J224</f>
        <v>0</v>
      </c>
      <c r="Q224" s="126" t="b">
        <v>1</v>
      </c>
      <c r="R224" s="126" t="b">
        <v>1</v>
      </c>
      <c r="S224" s="126" t="b">
        <v>1</v>
      </c>
    </row>
    <row r="225" spans="1:19" x14ac:dyDescent="0.25">
      <c r="A225" s="126" t="s">
        <v>4008</v>
      </c>
      <c r="B225" s="200">
        <v>1</v>
      </c>
      <c r="C225" s="126">
        <v>2</v>
      </c>
      <c r="D225" s="308">
        <f>PPG!K225</f>
        <v>0</v>
      </c>
      <c r="E225" s="126" t="b">
        <v>1</v>
      </c>
      <c r="F225" s="309" t="str">
        <f>RIGHT(PPG!D225,4)&amp;"."&amp;PPG!N225&amp;"."&amp;PPG!L225&amp;"."&amp;PPGPAY!$C$5</f>
        <v>...Jn21</v>
      </c>
      <c r="G225" s="203">
        <f t="shared" ca="1" si="6"/>
        <v>44361</v>
      </c>
      <c r="H225" s="311">
        <f>IF(PPG!Z225&gt;0,0,-PPG!Z225)</f>
        <v>0</v>
      </c>
      <c r="I225" s="205">
        <f t="shared" ca="1" si="7"/>
        <v>44361</v>
      </c>
      <c r="J225" s="126">
        <v>208</v>
      </c>
      <c r="K225" s="126" t="b">
        <v>1</v>
      </c>
      <c r="L225" s="126" t="s">
        <v>4009</v>
      </c>
      <c r="M225" s="126" t="b">
        <v>1</v>
      </c>
      <c r="N225" s="126" t="s">
        <v>3687</v>
      </c>
      <c r="O225" s="309" t="str">
        <f>LEFT(PPG!E225,19)&amp;"."&amp;PPGCR!F225</f>
        <v>....Jn21</v>
      </c>
      <c r="P225" s="312">
        <f>PPG!J225</f>
        <v>0</v>
      </c>
      <c r="Q225" s="126" t="b">
        <v>1</v>
      </c>
      <c r="R225" s="126" t="b">
        <v>1</v>
      </c>
      <c r="S225" s="126" t="b">
        <v>1</v>
      </c>
    </row>
    <row r="226" spans="1:19" x14ac:dyDescent="0.25">
      <c r="A226" s="126" t="s">
        <v>4008</v>
      </c>
      <c r="B226" s="200">
        <v>1</v>
      </c>
      <c r="C226" s="126">
        <v>2</v>
      </c>
      <c r="D226" s="308">
        <f>PPG!K226</f>
        <v>0</v>
      </c>
      <c r="E226" s="126" t="b">
        <v>1</v>
      </c>
      <c r="F226" s="309" t="str">
        <f>RIGHT(PPG!D226,4)&amp;"."&amp;PPG!N226&amp;"."&amp;PPG!L226&amp;"."&amp;PPGPAY!$C$5</f>
        <v>...Jn21</v>
      </c>
      <c r="G226" s="203">
        <f t="shared" ca="1" si="6"/>
        <v>44361</v>
      </c>
      <c r="H226" s="311">
        <f>IF(PPG!Z226&gt;0,0,-PPG!Z226)</f>
        <v>0</v>
      </c>
      <c r="I226" s="205">
        <f t="shared" ca="1" si="7"/>
        <v>44361</v>
      </c>
      <c r="J226" s="126">
        <v>209</v>
      </c>
      <c r="K226" s="126" t="b">
        <v>1</v>
      </c>
      <c r="L226" s="126" t="s">
        <v>4009</v>
      </c>
      <c r="M226" s="126" t="b">
        <v>1</v>
      </c>
      <c r="N226" s="126" t="s">
        <v>3687</v>
      </c>
      <c r="O226" s="309" t="str">
        <f>LEFT(PPG!E226,19)&amp;"."&amp;PPGCR!F226</f>
        <v>....Jn21</v>
      </c>
      <c r="P226" s="312">
        <f>PPG!J226</f>
        <v>0</v>
      </c>
      <c r="Q226" s="126" t="b">
        <v>1</v>
      </c>
      <c r="R226" s="126" t="b">
        <v>1</v>
      </c>
      <c r="S226" s="126" t="b">
        <v>1</v>
      </c>
    </row>
    <row r="227" spans="1:19" x14ac:dyDescent="0.25">
      <c r="A227" s="126" t="s">
        <v>4008</v>
      </c>
      <c r="B227" s="200">
        <v>1</v>
      </c>
      <c r="C227" s="126">
        <v>2</v>
      </c>
      <c r="D227" s="308">
        <f>PPG!K227</f>
        <v>0</v>
      </c>
      <c r="E227" s="126" t="b">
        <v>1</v>
      </c>
      <c r="F227" s="309" t="str">
        <f>RIGHT(PPG!D227,4)&amp;"."&amp;PPG!N227&amp;"."&amp;PPG!L227&amp;"."&amp;PPGPAY!$C$5</f>
        <v>...Jn21</v>
      </c>
      <c r="G227" s="203">
        <f t="shared" ca="1" si="6"/>
        <v>44361</v>
      </c>
      <c r="H227" s="311">
        <f>IF(PPG!Z227&gt;0,0,-PPG!Z227)</f>
        <v>0</v>
      </c>
      <c r="I227" s="205">
        <f t="shared" ca="1" si="7"/>
        <v>44361</v>
      </c>
      <c r="J227" s="126">
        <v>210</v>
      </c>
      <c r="K227" s="126" t="b">
        <v>1</v>
      </c>
      <c r="L227" s="126" t="s">
        <v>4009</v>
      </c>
      <c r="M227" s="126" t="b">
        <v>1</v>
      </c>
      <c r="N227" s="126" t="s">
        <v>3687</v>
      </c>
      <c r="O227" s="309" t="str">
        <f>LEFT(PPG!E227,19)&amp;"."&amp;PPGCR!F227</f>
        <v>....Jn21</v>
      </c>
      <c r="P227" s="312">
        <f>PPG!J227</f>
        <v>0</v>
      </c>
      <c r="Q227" s="126" t="b">
        <v>1</v>
      </c>
      <c r="R227" s="126" t="b">
        <v>1</v>
      </c>
      <c r="S227" s="126" t="b">
        <v>1</v>
      </c>
    </row>
    <row r="228" spans="1:19" x14ac:dyDescent="0.25">
      <c r="A228" s="126" t="s">
        <v>4008</v>
      </c>
      <c r="B228" s="200">
        <v>1</v>
      </c>
      <c r="C228" s="126">
        <v>2</v>
      </c>
      <c r="D228" s="308">
        <f>PPG!K228</f>
        <v>0</v>
      </c>
      <c r="E228" s="126" t="b">
        <v>1</v>
      </c>
      <c r="F228" s="309" t="str">
        <f>RIGHT(PPG!D228,4)&amp;"."&amp;PPG!N228&amp;"."&amp;PPG!L228&amp;"."&amp;PPGPAY!$C$5</f>
        <v>...Jn21</v>
      </c>
      <c r="G228" s="203">
        <f t="shared" ca="1" si="6"/>
        <v>44361</v>
      </c>
      <c r="H228" s="311">
        <f>IF(PPG!Z228&gt;0,0,-PPG!Z228)</f>
        <v>0</v>
      </c>
      <c r="I228" s="205">
        <f t="shared" ca="1" si="7"/>
        <v>44361</v>
      </c>
      <c r="J228" s="126">
        <v>211</v>
      </c>
      <c r="K228" s="126" t="b">
        <v>1</v>
      </c>
      <c r="L228" s="126" t="s">
        <v>4009</v>
      </c>
      <c r="M228" s="126" t="b">
        <v>1</v>
      </c>
      <c r="N228" s="126" t="s">
        <v>3687</v>
      </c>
      <c r="O228" s="309" t="str">
        <f>LEFT(PPG!E228,19)&amp;"."&amp;PPGCR!F228</f>
        <v>....Jn21</v>
      </c>
      <c r="P228" s="312">
        <f>PPG!J228</f>
        <v>0</v>
      </c>
      <c r="Q228" s="126" t="b">
        <v>1</v>
      </c>
      <c r="R228" s="126" t="b">
        <v>1</v>
      </c>
      <c r="S228" s="126" t="b">
        <v>1</v>
      </c>
    </row>
    <row r="229" spans="1:19" x14ac:dyDescent="0.25">
      <c r="A229" s="126" t="s">
        <v>4008</v>
      </c>
      <c r="B229" s="200">
        <v>1</v>
      </c>
      <c r="C229" s="126">
        <v>2</v>
      </c>
      <c r="D229" s="308">
        <f>PPG!K229</f>
        <v>0</v>
      </c>
      <c r="E229" s="126" t="b">
        <v>1</v>
      </c>
      <c r="F229" s="309" t="str">
        <f>RIGHT(PPG!D229,4)&amp;"."&amp;PPG!N229&amp;"."&amp;PPG!L229&amp;"."&amp;PPGPAY!$C$5</f>
        <v>...Jn21</v>
      </c>
      <c r="G229" s="203">
        <f t="shared" ca="1" si="6"/>
        <v>44361</v>
      </c>
      <c r="H229" s="311">
        <f>IF(PPG!Z229&gt;0,0,-PPG!Z229)</f>
        <v>0</v>
      </c>
      <c r="I229" s="205">
        <f t="shared" ca="1" si="7"/>
        <v>44361</v>
      </c>
      <c r="J229" s="126">
        <v>212</v>
      </c>
      <c r="K229" s="126" t="b">
        <v>1</v>
      </c>
      <c r="L229" s="126" t="s">
        <v>4009</v>
      </c>
      <c r="M229" s="126" t="b">
        <v>1</v>
      </c>
      <c r="N229" s="126" t="s">
        <v>3687</v>
      </c>
      <c r="O229" s="309" t="str">
        <f>LEFT(PPG!E229,19)&amp;"."&amp;PPGCR!F229</f>
        <v>....Jn21</v>
      </c>
      <c r="P229" s="312">
        <f>PPG!J229</f>
        <v>0</v>
      </c>
      <c r="Q229" s="126" t="b">
        <v>1</v>
      </c>
      <c r="R229" s="126" t="b">
        <v>1</v>
      </c>
      <c r="S229" s="126" t="b">
        <v>1</v>
      </c>
    </row>
    <row r="230" spans="1:19" x14ac:dyDescent="0.25">
      <c r="A230" s="126" t="s">
        <v>4008</v>
      </c>
      <c r="B230" s="200">
        <v>1</v>
      </c>
      <c r="C230" s="126">
        <v>2</v>
      </c>
      <c r="D230" s="308">
        <f>PPG!K230</f>
        <v>0</v>
      </c>
      <c r="E230" s="126" t="b">
        <v>1</v>
      </c>
      <c r="F230" s="309" t="str">
        <f>RIGHT(PPG!D230,4)&amp;"."&amp;PPG!N230&amp;"."&amp;PPG!L230&amp;"."&amp;PPGPAY!$C$5</f>
        <v>...Jn21</v>
      </c>
      <c r="G230" s="203">
        <f t="shared" ca="1" si="6"/>
        <v>44361</v>
      </c>
      <c r="H230" s="311">
        <f>IF(PPG!Z230&gt;0,0,-PPG!Z230)</f>
        <v>0</v>
      </c>
      <c r="I230" s="205">
        <f t="shared" ca="1" si="7"/>
        <v>44361</v>
      </c>
      <c r="J230" s="126">
        <v>213</v>
      </c>
      <c r="K230" s="126" t="b">
        <v>1</v>
      </c>
      <c r="L230" s="126" t="s">
        <v>4009</v>
      </c>
      <c r="M230" s="126" t="b">
        <v>1</v>
      </c>
      <c r="N230" s="126" t="s">
        <v>3687</v>
      </c>
      <c r="O230" s="309" t="str">
        <f>LEFT(PPG!E230,19)&amp;"."&amp;PPGCR!F230</f>
        <v>....Jn21</v>
      </c>
      <c r="P230" s="312">
        <f>PPG!J230</f>
        <v>0</v>
      </c>
      <c r="Q230" s="126" t="b">
        <v>1</v>
      </c>
      <c r="R230" s="126" t="b">
        <v>1</v>
      </c>
      <c r="S230" s="126" t="b">
        <v>1</v>
      </c>
    </row>
    <row r="231" spans="1:19" x14ac:dyDescent="0.25">
      <c r="A231" s="126" t="s">
        <v>4008</v>
      </c>
      <c r="B231" s="200">
        <v>1</v>
      </c>
      <c r="C231" s="126">
        <v>2</v>
      </c>
      <c r="D231" s="308">
        <f>PPG!K231</f>
        <v>0</v>
      </c>
      <c r="E231" s="126" t="b">
        <v>1</v>
      </c>
      <c r="F231" s="309" t="str">
        <f>RIGHT(PPG!D231,4)&amp;"."&amp;PPG!N231&amp;"."&amp;PPG!L231&amp;"."&amp;PPGPAY!$C$5</f>
        <v>...Jn21</v>
      </c>
      <c r="G231" s="203">
        <f t="shared" ca="1" si="6"/>
        <v>44361</v>
      </c>
      <c r="H231" s="311">
        <f>IF(PPG!Z231&gt;0,0,-PPG!Z231)</f>
        <v>0</v>
      </c>
      <c r="I231" s="205">
        <f t="shared" ca="1" si="7"/>
        <v>44361</v>
      </c>
      <c r="J231" s="126">
        <v>214</v>
      </c>
      <c r="K231" s="126" t="b">
        <v>1</v>
      </c>
      <c r="L231" s="126" t="s">
        <v>4009</v>
      </c>
      <c r="M231" s="126" t="b">
        <v>1</v>
      </c>
      <c r="N231" s="126" t="s">
        <v>3687</v>
      </c>
      <c r="O231" s="309" t="str">
        <f>LEFT(PPG!E231,19)&amp;"."&amp;PPGCR!F231</f>
        <v>....Jn21</v>
      </c>
      <c r="P231" s="312">
        <f>PPG!J231</f>
        <v>0</v>
      </c>
      <c r="Q231" s="126" t="b">
        <v>1</v>
      </c>
      <c r="R231" s="126" t="b">
        <v>1</v>
      </c>
      <c r="S231" s="126" t="b">
        <v>1</v>
      </c>
    </row>
    <row r="232" spans="1:19" x14ac:dyDescent="0.25">
      <c r="A232" s="126" t="s">
        <v>4008</v>
      </c>
      <c r="B232" s="200">
        <v>1</v>
      </c>
      <c r="C232" s="126">
        <v>2</v>
      </c>
      <c r="D232" s="308">
        <f>PPG!K232</f>
        <v>0</v>
      </c>
      <c r="E232" s="126" t="b">
        <v>1</v>
      </c>
      <c r="F232" s="309" t="str">
        <f>RIGHT(PPG!D232,4)&amp;"."&amp;PPG!N232&amp;"."&amp;PPG!L232&amp;"."&amp;PPGPAY!$C$5</f>
        <v>...Jn21</v>
      </c>
      <c r="G232" s="203">
        <f t="shared" ca="1" si="6"/>
        <v>44361</v>
      </c>
      <c r="H232" s="311">
        <f>IF(PPG!Z232&gt;0,0,-PPG!Z232)</f>
        <v>0</v>
      </c>
      <c r="I232" s="205">
        <f t="shared" ca="1" si="7"/>
        <v>44361</v>
      </c>
      <c r="J232" s="126">
        <v>215</v>
      </c>
      <c r="K232" s="126" t="b">
        <v>1</v>
      </c>
      <c r="L232" s="126" t="s">
        <v>4009</v>
      </c>
      <c r="M232" s="126" t="b">
        <v>1</v>
      </c>
      <c r="N232" s="126" t="s">
        <v>3687</v>
      </c>
      <c r="O232" s="309" t="str">
        <f>LEFT(PPG!E232,19)&amp;"."&amp;PPGCR!F232</f>
        <v>....Jn21</v>
      </c>
      <c r="P232" s="312">
        <f>PPG!J232</f>
        <v>0</v>
      </c>
      <c r="Q232" s="126" t="b">
        <v>1</v>
      </c>
      <c r="R232" s="126" t="b">
        <v>1</v>
      </c>
      <c r="S232" s="126" t="b">
        <v>1</v>
      </c>
    </row>
    <row r="233" spans="1:19" x14ac:dyDescent="0.25">
      <c r="A233" s="126" t="s">
        <v>4008</v>
      </c>
      <c r="B233" s="200">
        <v>1</v>
      </c>
      <c r="C233" s="126">
        <v>2</v>
      </c>
      <c r="D233" s="308">
        <f>PPG!K233</f>
        <v>0</v>
      </c>
      <c r="E233" s="126" t="b">
        <v>1</v>
      </c>
      <c r="F233" s="309" t="str">
        <f>RIGHT(PPG!D233,4)&amp;"."&amp;PPG!N233&amp;"."&amp;PPG!L233&amp;"."&amp;PPGPAY!$C$5</f>
        <v>...Jn21</v>
      </c>
      <c r="G233" s="203">
        <f t="shared" ca="1" si="6"/>
        <v>44361</v>
      </c>
      <c r="H233" s="311">
        <f>IF(PPG!Z233&gt;0,0,-PPG!Z233)</f>
        <v>0</v>
      </c>
      <c r="I233" s="205">
        <f t="shared" ca="1" si="7"/>
        <v>44361</v>
      </c>
      <c r="J233" s="126">
        <v>216</v>
      </c>
      <c r="K233" s="126" t="b">
        <v>1</v>
      </c>
      <c r="L233" s="126" t="s">
        <v>4009</v>
      </c>
      <c r="M233" s="126" t="b">
        <v>1</v>
      </c>
      <c r="N233" s="126" t="s">
        <v>3687</v>
      </c>
      <c r="O233" s="309" t="str">
        <f>LEFT(PPG!E233,19)&amp;"."&amp;PPGCR!F233</f>
        <v>....Jn21</v>
      </c>
      <c r="P233" s="312">
        <f>PPG!J233</f>
        <v>0</v>
      </c>
      <c r="Q233" s="126" t="b">
        <v>1</v>
      </c>
      <c r="R233" s="126" t="b">
        <v>1</v>
      </c>
      <c r="S233" s="126" t="b">
        <v>1</v>
      </c>
    </row>
    <row r="234" spans="1:19" x14ac:dyDescent="0.25">
      <c r="A234" s="126" t="s">
        <v>4008</v>
      </c>
      <c r="B234" s="200">
        <v>1</v>
      </c>
      <c r="C234" s="126">
        <v>2</v>
      </c>
      <c r="D234" s="308">
        <f>PPG!K234</f>
        <v>0</v>
      </c>
      <c r="E234" s="126" t="b">
        <v>1</v>
      </c>
      <c r="F234" s="309" t="str">
        <f>RIGHT(PPG!D234,4)&amp;"."&amp;PPG!N234&amp;"."&amp;PPG!L234&amp;"."&amp;PPGPAY!$C$5</f>
        <v>...Jn21</v>
      </c>
      <c r="G234" s="203">
        <f t="shared" ca="1" si="6"/>
        <v>44361</v>
      </c>
      <c r="H234" s="311">
        <f>IF(PPG!Z234&gt;0,0,-PPG!Z234)</f>
        <v>0</v>
      </c>
      <c r="I234" s="205">
        <f t="shared" ca="1" si="7"/>
        <v>44361</v>
      </c>
      <c r="J234" s="126">
        <v>217</v>
      </c>
      <c r="K234" s="126" t="b">
        <v>1</v>
      </c>
      <c r="L234" s="126" t="s">
        <v>4009</v>
      </c>
      <c r="M234" s="126" t="b">
        <v>1</v>
      </c>
      <c r="N234" s="126" t="s">
        <v>3687</v>
      </c>
      <c r="O234" s="309" t="str">
        <f>LEFT(PPG!E234,19)&amp;"."&amp;PPGCR!F234</f>
        <v>....Jn21</v>
      </c>
      <c r="P234" s="312">
        <f>PPG!J234</f>
        <v>0</v>
      </c>
      <c r="Q234" s="126" t="b">
        <v>1</v>
      </c>
      <c r="R234" s="126" t="b">
        <v>1</v>
      </c>
      <c r="S234" s="126" t="b">
        <v>1</v>
      </c>
    </row>
    <row r="235" spans="1:19" x14ac:dyDescent="0.25">
      <c r="A235" s="126" t="s">
        <v>4008</v>
      </c>
      <c r="B235" s="200">
        <v>1</v>
      </c>
      <c r="C235" s="126">
        <v>2</v>
      </c>
      <c r="D235" s="308">
        <f>PPG!K235</f>
        <v>0</v>
      </c>
      <c r="E235" s="126" t="b">
        <v>1</v>
      </c>
      <c r="F235" s="309" t="str">
        <f>RIGHT(PPG!D235,4)&amp;"."&amp;PPG!N235&amp;"."&amp;PPG!L235&amp;"."&amp;PPGPAY!$C$5</f>
        <v>...Jn21</v>
      </c>
      <c r="G235" s="203">
        <f t="shared" ca="1" si="6"/>
        <v>44361</v>
      </c>
      <c r="H235" s="311">
        <f>IF(PPG!Z235&gt;0,0,-PPG!Z235)</f>
        <v>0</v>
      </c>
      <c r="I235" s="205">
        <f t="shared" ca="1" si="7"/>
        <v>44361</v>
      </c>
      <c r="J235" s="126">
        <v>218</v>
      </c>
      <c r="K235" s="126" t="b">
        <v>1</v>
      </c>
      <c r="L235" s="126" t="s">
        <v>4009</v>
      </c>
      <c r="M235" s="126" t="b">
        <v>1</v>
      </c>
      <c r="N235" s="126" t="s">
        <v>3687</v>
      </c>
      <c r="O235" s="309" t="str">
        <f>LEFT(PPG!E235,19)&amp;"."&amp;PPGCR!F235</f>
        <v>....Jn21</v>
      </c>
      <c r="P235" s="312">
        <f>PPG!J235</f>
        <v>0</v>
      </c>
      <c r="Q235" s="126" t="b">
        <v>1</v>
      </c>
      <c r="R235" s="126" t="b">
        <v>1</v>
      </c>
      <c r="S235" s="126" t="b">
        <v>1</v>
      </c>
    </row>
    <row r="236" spans="1:19" x14ac:dyDescent="0.25">
      <c r="A236" s="126" t="s">
        <v>4008</v>
      </c>
      <c r="B236" s="200">
        <v>1</v>
      </c>
      <c r="C236" s="126">
        <v>2</v>
      </c>
      <c r="D236" s="308">
        <f>PPG!K236</f>
        <v>0</v>
      </c>
      <c r="E236" s="126" t="b">
        <v>1</v>
      </c>
      <c r="F236" s="309" t="str">
        <f>RIGHT(PPG!D236,4)&amp;"."&amp;PPG!N236&amp;"."&amp;PPG!L236&amp;"."&amp;PPGPAY!$C$5</f>
        <v>...Jn21</v>
      </c>
      <c r="G236" s="203">
        <f t="shared" ca="1" si="6"/>
        <v>44361</v>
      </c>
      <c r="H236" s="311">
        <f>IF(PPG!Z236&gt;0,0,-PPG!Z236)</f>
        <v>0</v>
      </c>
      <c r="I236" s="205">
        <f t="shared" ca="1" si="7"/>
        <v>44361</v>
      </c>
      <c r="J236" s="126">
        <v>219</v>
      </c>
      <c r="K236" s="126" t="b">
        <v>1</v>
      </c>
      <c r="L236" s="126" t="s">
        <v>4009</v>
      </c>
      <c r="M236" s="126" t="b">
        <v>1</v>
      </c>
      <c r="N236" s="126" t="s">
        <v>3687</v>
      </c>
      <c r="O236" s="309" t="str">
        <f>LEFT(PPG!E236,19)&amp;"."&amp;PPGCR!F236</f>
        <v>....Jn21</v>
      </c>
      <c r="P236" s="312">
        <f>PPG!J236</f>
        <v>0</v>
      </c>
      <c r="Q236" s="126" t="b">
        <v>1</v>
      </c>
      <c r="R236" s="126" t="b">
        <v>1</v>
      </c>
      <c r="S236" s="126" t="b">
        <v>1</v>
      </c>
    </row>
    <row r="237" spans="1:19" x14ac:dyDescent="0.25">
      <c r="A237" s="126" t="s">
        <v>4008</v>
      </c>
      <c r="B237" s="200">
        <v>1</v>
      </c>
      <c r="C237" s="126">
        <v>2</v>
      </c>
      <c r="D237" s="308">
        <f>PPG!K237</f>
        <v>0</v>
      </c>
      <c r="E237" s="126" t="b">
        <v>1</v>
      </c>
      <c r="F237" s="309" t="str">
        <f>RIGHT(PPG!D237,4)&amp;"."&amp;PPG!N237&amp;"."&amp;PPG!L237&amp;"."&amp;PPGPAY!$C$5</f>
        <v>...Jn21</v>
      </c>
      <c r="G237" s="203">
        <f t="shared" ca="1" si="6"/>
        <v>44361</v>
      </c>
      <c r="H237" s="311">
        <f>IF(PPG!Z237&gt;0,0,-PPG!Z237)</f>
        <v>0</v>
      </c>
      <c r="I237" s="205">
        <f t="shared" ca="1" si="7"/>
        <v>44361</v>
      </c>
      <c r="J237" s="126">
        <v>220</v>
      </c>
      <c r="K237" s="126" t="b">
        <v>1</v>
      </c>
      <c r="L237" s="126" t="s">
        <v>4009</v>
      </c>
      <c r="M237" s="126" t="b">
        <v>1</v>
      </c>
      <c r="N237" s="126" t="s">
        <v>3687</v>
      </c>
      <c r="O237" s="309" t="str">
        <f>LEFT(PPG!E237,19)&amp;"."&amp;PPGCR!F237</f>
        <v>....Jn21</v>
      </c>
      <c r="P237" s="312">
        <f>PPG!J237</f>
        <v>0</v>
      </c>
      <c r="Q237" s="126" t="b">
        <v>1</v>
      </c>
      <c r="R237" s="126" t="b">
        <v>1</v>
      </c>
      <c r="S237" s="126" t="b">
        <v>1</v>
      </c>
    </row>
    <row r="238" spans="1:19" x14ac:dyDescent="0.25">
      <c r="A238" s="126" t="s">
        <v>4008</v>
      </c>
      <c r="B238" s="200">
        <v>1</v>
      </c>
      <c r="C238" s="126">
        <v>2</v>
      </c>
      <c r="D238" s="308">
        <f>PPG!K238</f>
        <v>0</v>
      </c>
      <c r="E238" s="126" t="b">
        <v>1</v>
      </c>
      <c r="F238" s="309" t="str">
        <f>RIGHT(PPG!D238,4)&amp;"."&amp;PPG!N238&amp;"."&amp;PPG!L238&amp;"."&amp;PPGPAY!$C$5</f>
        <v>...Jn21</v>
      </c>
      <c r="G238" s="203">
        <f t="shared" ca="1" si="6"/>
        <v>44361</v>
      </c>
      <c r="H238" s="311">
        <f>IF(PPG!Z238&gt;0,0,-PPG!Z238)</f>
        <v>0</v>
      </c>
      <c r="I238" s="205">
        <f t="shared" ca="1" si="7"/>
        <v>44361</v>
      </c>
      <c r="J238" s="126">
        <v>221</v>
      </c>
      <c r="K238" s="126" t="b">
        <v>1</v>
      </c>
      <c r="L238" s="126" t="s">
        <v>4009</v>
      </c>
      <c r="M238" s="126" t="b">
        <v>1</v>
      </c>
      <c r="N238" s="126" t="s">
        <v>3687</v>
      </c>
      <c r="O238" s="309" t="str">
        <f>LEFT(PPG!E238,19)&amp;"."&amp;PPGCR!F238</f>
        <v>....Jn21</v>
      </c>
      <c r="P238" s="312">
        <f>PPG!J238</f>
        <v>0</v>
      </c>
      <c r="Q238" s="126" t="b">
        <v>1</v>
      </c>
      <c r="R238" s="126" t="b">
        <v>1</v>
      </c>
      <c r="S238" s="126" t="b">
        <v>1</v>
      </c>
    </row>
    <row r="239" spans="1:19" x14ac:dyDescent="0.25">
      <c r="A239" s="126" t="s">
        <v>4008</v>
      </c>
      <c r="B239" s="200">
        <v>1</v>
      </c>
      <c r="C239" s="126">
        <v>2</v>
      </c>
      <c r="D239" s="308">
        <f>PPG!K239</f>
        <v>0</v>
      </c>
      <c r="E239" s="126" t="b">
        <v>1</v>
      </c>
      <c r="F239" s="309" t="str">
        <f>RIGHT(PPG!D239,4)&amp;"."&amp;PPG!N239&amp;"."&amp;PPG!L239&amp;"."&amp;PPGPAY!$C$5</f>
        <v>...Jn21</v>
      </c>
      <c r="G239" s="203">
        <f t="shared" ca="1" si="6"/>
        <v>44361</v>
      </c>
      <c r="H239" s="311">
        <f>IF(PPG!Z239&gt;0,0,-PPG!Z239)</f>
        <v>0</v>
      </c>
      <c r="I239" s="205">
        <f t="shared" ca="1" si="7"/>
        <v>44361</v>
      </c>
      <c r="J239" s="126">
        <v>222</v>
      </c>
      <c r="K239" s="126" t="b">
        <v>1</v>
      </c>
      <c r="L239" s="126" t="s">
        <v>4009</v>
      </c>
      <c r="M239" s="126" t="b">
        <v>1</v>
      </c>
      <c r="N239" s="126" t="s">
        <v>3687</v>
      </c>
      <c r="O239" s="309" t="str">
        <f>LEFT(PPG!E239,19)&amp;"."&amp;PPGCR!F239</f>
        <v>....Jn21</v>
      </c>
      <c r="P239" s="312">
        <f>PPG!J239</f>
        <v>0</v>
      </c>
      <c r="Q239" s="126" t="b">
        <v>1</v>
      </c>
      <c r="R239" s="126" t="b">
        <v>1</v>
      </c>
      <c r="S239" s="126" t="b">
        <v>1</v>
      </c>
    </row>
    <row r="240" spans="1:19" x14ac:dyDescent="0.25">
      <c r="A240" s="126" t="s">
        <v>4008</v>
      </c>
      <c r="B240" s="200">
        <v>1</v>
      </c>
      <c r="C240" s="126">
        <v>2</v>
      </c>
      <c r="D240" s="308">
        <f>PPG!K240</f>
        <v>0</v>
      </c>
      <c r="E240" s="126" t="b">
        <v>1</v>
      </c>
      <c r="F240" s="309" t="str">
        <f>RIGHT(PPG!D240,4)&amp;"."&amp;PPG!N240&amp;"."&amp;PPG!L240&amp;"."&amp;PPGPAY!$C$5</f>
        <v>...Jn21</v>
      </c>
      <c r="G240" s="203">
        <f t="shared" ca="1" si="6"/>
        <v>44361</v>
      </c>
      <c r="H240" s="311">
        <f>IF(PPG!Z240&gt;0,0,-PPG!Z240)</f>
        <v>0</v>
      </c>
      <c r="I240" s="205">
        <f t="shared" ca="1" si="7"/>
        <v>44361</v>
      </c>
      <c r="J240" s="126">
        <v>223</v>
      </c>
      <c r="K240" s="126" t="b">
        <v>1</v>
      </c>
      <c r="L240" s="126" t="s">
        <v>4009</v>
      </c>
      <c r="M240" s="126" t="b">
        <v>1</v>
      </c>
      <c r="N240" s="126" t="s">
        <v>3687</v>
      </c>
      <c r="O240" s="309" t="str">
        <f>LEFT(PPG!E240,19)&amp;"."&amp;PPGCR!F240</f>
        <v>....Jn21</v>
      </c>
      <c r="P240" s="312">
        <f>PPG!J240</f>
        <v>0</v>
      </c>
      <c r="Q240" s="126" t="b">
        <v>1</v>
      </c>
      <c r="R240" s="126" t="b">
        <v>1</v>
      </c>
      <c r="S240" s="126" t="b">
        <v>1</v>
      </c>
    </row>
    <row r="241" spans="1:19" x14ac:dyDescent="0.25">
      <c r="A241" s="126" t="s">
        <v>4008</v>
      </c>
      <c r="B241" s="200">
        <v>1</v>
      </c>
      <c r="C241" s="126">
        <v>2</v>
      </c>
      <c r="D241" s="308">
        <f>PPG!K241</f>
        <v>0</v>
      </c>
      <c r="E241" s="126" t="b">
        <v>1</v>
      </c>
      <c r="F241" s="309" t="str">
        <f>RIGHT(PPG!D241,4)&amp;"."&amp;PPG!N241&amp;"."&amp;PPG!L241&amp;"."&amp;PPGPAY!$C$5</f>
        <v>...Jn21</v>
      </c>
      <c r="G241" s="203">
        <f t="shared" ca="1" si="6"/>
        <v>44361</v>
      </c>
      <c r="H241" s="311">
        <f>IF(PPG!Z241&gt;0,0,-PPG!Z241)</f>
        <v>0</v>
      </c>
      <c r="I241" s="205">
        <f t="shared" ca="1" si="7"/>
        <v>44361</v>
      </c>
      <c r="J241" s="126">
        <v>224</v>
      </c>
      <c r="K241" s="126" t="b">
        <v>1</v>
      </c>
      <c r="L241" s="126" t="s">
        <v>4009</v>
      </c>
      <c r="M241" s="126" t="b">
        <v>1</v>
      </c>
      <c r="N241" s="126" t="s">
        <v>3687</v>
      </c>
      <c r="O241" s="309" t="str">
        <f>LEFT(PPG!E241,19)&amp;"."&amp;PPGCR!F241</f>
        <v>....Jn21</v>
      </c>
      <c r="P241" s="312">
        <f>PPG!J241</f>
        <v>0</v>
      </c>
      <c r="Q241" s="126" t="b">
        <v>1</v>
      </c>
      <c r="R241" s="126" t="b">
        <v>1</v>
      </c>
      <c r="S241" s="126" t="b">
        <v>1</v>
      </c>
    </row>
    <row r="242" spans="1:19" x14ac:dyDescent="0.25">
      <c r="A242" s="126" t="s">
        <v>4008</v>
      </c>
      <c r="B242" s="200">
        <v>1</v>
      </c>
      <c r="C242" s="126">
        <v>2</v>
      </c>
      <c r="D242" s="308">
        <f>PPG!K242</f>
        <v>0</v>
      </c>
      <c r="E242" s="126" t="b">
        <v>1</v>
      </c>
      <c r="F242" s="309" t="str">
        <f>RIGHT(PPG!D242,4)&amp;"."&amp;PPG!N242&amp;"."&amp;PPG!L242&amp;"."&amp;PPGPAY!$C$5</f>
        <v>...Jn21</v>
      </c>
      <c r="G242" s="203">
        <f t="shared" ca="1" si="6"/>
        <v>44361</v>
      </c>
      <c r="H242" s="311">
        <f>IF(PPG!W242&gt;0,0,-PPG!W242)</f>
        <v>0</v>
      </c>
      <c r="I242" s="205">
        <f t="shared" ca="1" si="7"/>
        <v>44361</v>
      </c>
      <c r="J242" s="126">
        <v>225</v>
      </c>
      <c r="K242" s="126" t="b">
        <v>1</v>
      </c>
      <c r="L242" s="126" t="s">
        <v>4009</v>
      </c>
      <c r="M242" s="126" t="b">
        <v>1</v>
      </c>
      <c r="N242" s="126" t="s">
        <v>3687</v>
      </c>
      <c r="O242" s="309" t="str">
        <f>LEFT(PPG!E242,19)&amp;"."&amp;PPGCR!F242</f>
        <v>....Jn21</v>
      </c>
      <c r="P242" s="312">
        <f>PPG!J242</f>
        <v>0</v>
      </c>
      <c r="Q242" s="126" t="b">
        <v>1</v>
      </c>
      <c r="R242" s="126" t="b">
        <v>1</v>
      </c>
      <c r="S242" s="126" t="b">
        <v>1</v>
      </c>
    </row>
    <row r="243" spans="1:19" x14ac:dyDescent="0.25">
      <c r="A243" s="126" t="s">
        <v>4008</v>
      </c>
      <c r="B243" s="200">
        <v>1</v>
      </c>
      <c r="C243" s="126">
        <v>2</v>
      </c>
      <c r="D243" s="308">
        <f>PPG!K243</f>
        <v>0</v>
      </c>
      <c r="E243" s="126" t="b">
        <v>1</v>
      </c>
      <c r="F243" s="309" t="str">
        <f>RIGHT(PPG!D243,4)&amp;"."&amp;PPG!N243&amp;"."&amp;PPG!L243&amp;"."&amp;PPGPAY!$C$5</f>
        <v>...Jn21</v>
      </c>
      <c r="G243" s="203">
        <f t="shared" ca="1" si="6"/>
        <v>44361</v>
      </c>
      <c r="H243" s="311">
        <f>IF(PPG!W243&gt;0,0,-PPG!W243)</f>
        <v>0</v>
      </c>
      <c r="I243" s="205">
        <f t="shared" ca="1" si="7"/>
        <v>44361</v>
      </c>
      <c r="J243" s="126">
        <v>226</v>
      </c>
      <c r="K243" s="126" t="b">
        <v>1</v>
      </c>
      <c r="L243" s="126" t="s">
        <v>4009</v>
      </c>
      <c r="M243" s="126" t="b">
        <v>1</v>
      </c>
      <c r="N243" s="126" t="s">
        <v>3687</v>
      </c>
      <c r="O243" s="309" t="str">
        <f>LEFT(PPG!E243,19)&amp;"."&amp;PPGCR!F243</f>
        <v>....Jn21</v>
      </c>
      <c r="P243" s="312">
        <f>PPG!J243</f>
        <v>0</v>
      </c>
      <c r="Q243" s="126" t="b">
        <v>1</v>
      </c>
      <c r="R243" s="126" t="b">
        <v>1</v>
      </c>
      <c r="S243" s="126" t="b">
        <v>1</v>
      </c>
    </row>
    <row r="244" spans="1:19" x14ac:dyDescent="0.25">
      <c r="A244" s="126" t="s">
        <v>4008</v>
      </c>
      <c r="B244" s="200">
        <v>1</v>
      </c>
      <c r="C244" s="126">
        <v>2</v>
      </c>
      <c r="D244" s="308">
        <f>PPG!K244</f>
        <v>0</v>
      </c>
      <c r="E244" s="126" t="b">
        <v>1</v>
      </c>
      <c r="F244" s="309" t="str">
        <f>RIGHT(PPG!D244,4)&amp;"."&amp;PPG!N244&amp;"."&amp;PPG!L244&amp;"."&amp;PPGPAY!$C$5</f>
        <v>...Jn21</v>
      </c>
      <c r="G244" s="203">
        <f t="shared" ca="1" si="6"/>
        <v>44361</v>
      </c>
      <c r="H244" s="311">
        <f>IF(PPG!W244&gt;0,0,-PPG!W244)</f>
        <v>0</v>
      </c>
      <c r="I244" s="205">
        <f t="shared" ca="1" si="7"/>
        <v>44361</v>
      </c>
      <c r="J244" s="126">
        <v>227</v>
      </c>
      <c r="K244" s="126" t="b">
        <v>1</v>
      </c>
      <c r="L244" s="126" t="s">
        <v>4009</v>
      </c>
      <c r="M244" s="126" t="b">
        <v>1</v>
      </c>
      <c r="N244" s="126" t="s">
        <v>3687</v>
      </c>
      <c r="O244" s="309" t="str">
        <f>LEFT(PPG!E244,19)&amp;"."&amp;PPGCR!F244</f>
        <v>....Jn21</v>
      </c>
      <c r="P244" s="312">
        <f>PPG!J244</f>
        <v>0</v>
      </c>
      <c r="Q244" s="126" t="b">
        <v>1</v>
      </c>
      <c r="R244" s="126" t="b">
        <v>1</v>
      </c>
      <c r="S244" s="126" t="b">
        <v>1</v>
      </c>
    </row>
    <row r="245" spans="1:19" x14ac:dyDescent="0.25">
      <c r="A245" s="126" t="s">
        <v>4008</v>
      </c>
      <c r="B245" s="200">
        <v>1</v>
      </c>
      <c r="C245" s="126">
        <v>2</v>
      </c>
      <c r="D245" s="308">
        <f>PPG!K245</f>
        <v>0</v>
      </c>
      <c r="E245" s="126" t="b">
        <v>1</v>
      </c>
      <c r="F245" s="309" t="str">
        <f>RIGHT(PPG!D245,4)&amp;"."&amp;PPG!N245&amp;"."&amp;PPG!L245&amp;"."&amp;PPGPAY!$C$5</f>
        <v>...Jn21</v>
      </c>
      <c r="G245" s="203">
        <f t="shared" ca="1" si="6"/>
        <v>44361</v>
      </c>
      <c r="H245" s="311">
        <f>IF(PPG!W245&gt;0,0,-PPG!W245)</f>
        <v>0</v>
      </c>
      <c r="I245" s="205">
        <f t="shared" ca="1" si="7"/>
        <v>44361</v>
      </c>
      <c r="J245" s="126">
        <v>228</v>
      </c>
      <c r="K245" s="126" t="b">
        <v>1</v>
      </c>
      <c r="L245" s="126" t="s">
        <v>4009</v>
      </c>
      <c r="M245" s="126" t="b">
        <v>1</v>
      </c>
      <c r="N245" s="126" t="s">
        <v>3687</v>
      </c>
      <c r="O245" s="309" t="str">
        <f>LEFT(PPG!E245,19)&amp;"."&amp;PPGCR!F245</f>
        <v>....Jn21</v>
      </c>
      <c r="P245" s="312">
        <f>PPG!J245</f>
        <v>0</v>
      </c>
      <c r="Q245" s="126" t="b">
        <v>1</v>
      </c>
      <c r="R245" s="126" t="b">
        <v>1</v>
      </c>
      <c r="S245" s="126" t="b">
        <v>1</v>
      </c>
    </row>
    <row r="246" spans="1:19" x14ac:dyDescent="0.25">
      <c r="A246" s="126" t="s">
        <v>4008</v>
      </c>
      <c r="B246" s="200">
        <v>1</v>
      </c>
      <c r="C246" s="126">
        <v>2</v>
      </c>
      <c r="D246" s="308">
        <f>PPG!K246</f>
        <v>0</v>
      </c>
      <c r="E246" s="126" t="b">
        <v>1</v>
      </c>
      <c r="F246" s="309" t="str">
        <f>RIGHT(PPG!D246,4)&amp;"."&amp;PPG!N246&amp;"."&amp;PPG!L246&amp;"."&amp;PPGPAY!$C$5</f>
        <v>...Jn21</v>
      </c>
      <c r="G246" s="203">
        <f t="shared" ca="1" si="6"/>
        <v>44361</v>
      </c>
      <c r="H246" s="311">
        <f>IF(PPG!W246&gt;0,0,-PPG!W246)</f>
        <v>0</v>
      </c>
      <c r="I246" s="205">
        <f t="shared" ca="1" si="7"/>
        <v>44361</v>
      </c>
      <c r="J246" s="126">
        <v>229</v>
      </c>
      <c r="K246" s="126" t="b">
        <v>1</v>
      </c>
      <c r="L246" s="126" t="s">
        <v>4009</v>
      </c>
      <c r="M246" s="126" t="b">
        <v>1</v>
      </c>
      <c r="N246" s="126" t="s">
        <v>3687</v>
      </c>
      <c r="O246" s="309" t="str">
        <f>LEFT(PPG!E246,19)&amp;"."&amp;PPGCR!F246</f>
        <v>....Jn21</v>
      </c>
      <c r="P246" s="312">
        <f>PPG!J246</f>
        <v>0</v>
      </c>
      <c r="Q246" s="126" t="b">
        <v>1</v>
      </c>
      <c r="R246" s="126" t="b">
        <v>1</v>
      </c>
      <c r="S246" s="126" t="b">
        <v>1</v>
      </c>
    </row>
    <row r="247" spans="1:19" x14ac:dyDescent="0.25">
      <c r="A247" s="126" t="s">
        <v>4008</v>
      </c>
      <c r="B247" s="200">
        <v>1</v>
      </c>
      <c r="C247" s="126">
        <v>2</v>
      </c>
      <c r="D247" s="308">
        <f>PPG!K247</f>
        <v>0</v>
      </c>
      <c r="E247" s="126" t="b">
        <v>1</v>
      </c>
      <c r="F247" s="309" t="str">
        <f>RIGHT(PPG!D247,4)&amp;"."&amp;PPG!N247&amp;"."&amp;PPG!L247&amp;"."&amp;PPGPAY!$C$5</f>
        <v>...Jn21</v>
      </c>
      <c r="G247" s="203">
        <f t="shared" ca="1" si="6"/>
        <v>44361</v>
      </c>
      <c r="H247" s="311">
        <f>IF(PPG!W247&gt;0,0,-PPG!W247)</f>
        <v>0</v>
      </c>
      <c r="I247" s="205">
        <f t="shared" ca="1" si="7"/>
        <v>44361</v>
      </c>
      <c r="J247" s="126">
        <v>230</v>
      </c>
      <c r="K247" s="126" t="b">
        <v>1</v>
      </c>
      <c r="L247" s="126" t="s">
        <v>4009</v>
      </c>
      <c r="M247" s="126" t="b">
        <v>1</v>
      </c>
      <c r="N247" s="126" t="s">
        <v>3687</v>
      </c>
      <c r="O247" s="309" t="str">
        <f>LEFT(PPG!E247,19)&amp;"."&amp;PPGCR!F247</f>
        <v>....Jn21</v>
      </c>
      <c r="P247" s="312">
        <f>PPG!J247</f>
        <v>0</v>
      </c>
      <c r="Q247" s="126" t="b">
        <v>1</v>
      </c>
      <c r="R247" s="126" t="b">
        <v>1</v>
      </c>
      <c r="S247" s="126" t="b">
        <v>1</v>
      </c>
    </row>
    <row r="248" spans="1:19" x14ac:dyDescent="0.25">
      <c r="A248" s="126" t="s">
        <v>4008</v>
      </c>
      <c r="B248" s="200">
        <v>1</v>
      </c>
      <c r="C248" s="126">
        <v>2</v>
      </c>
      <c r="D248" s="308">
        <f>PPG!K248</f>
        <v>0</v>
      </c>
      <c r="E248" s="126" t="b">
        <v>1</v>
      </c>
      <c r="F248" s="309" t="str">
        <f>RIGHT(PPG!D248,4)&amp;"."&amp;PPG!N248&amp;"."&amp;PPG!L248&amp;"."&amp;PPGPAY!$C$5</f>
        <v>...Jn21</v>
      </c>
      <c r="G248" s="203">
        <f t="shared" ca="1" si="6"/>
        <v>44361</v>
      </c>
      <c r="H248" s="311">
        <f>IF(PPG!W248&gt;0,0,-PPG!W248)</f>
        <v>0</v>
      </c>
      <c r="I248" s="205">
        <f t="shared" ca="1" si="7"/>
        <v>44361</v>
      </c>
      <c r="J248" s="126">
        <v>231</v>
      </c>
      <c r="K248" s="126" t="b">
        <v>1</v>
      </c>
      <c r="L248" s="126" t="s">
        <v>4009</v>
      </c>
      <c r="M248" s="126" t="b">
        <v>1</v>
      </c>
      <c r="N248" s="126" t="s">
        <v>3687</v>
      </c>
      <c r="O248" s="309" t="str">
        <f>LEFT(PPG!E248,19)&amp;"."&amp;PPGCR!F248</f>
        <v>....Jn21</v>
      </c>
      <c r="P248" s="312">
        <f>PPG!J248</f>
        <v>0</v>
      </c>
      <c r="Q248" s="126" t="b">
        <v>1</v>
      </c>
      <c r="R248" s="126" t="b">
        <v>1</v>
      </c>
      <c r="S248" s="126" t="b">
        <v>1</v>
      </c>
    </row>
    <row r="249" spans="1:19" x14ac:dyDescent="0.25">
      <c r="A249" s="126" t="s">
        <v>4008</v>
      </c>
      <c r="B249" s="200">
        <v>1</v>
      </c>
      <c r="C249" s="126">
        <v>2</v>
      </c>
      <c r="D249" s="308">
        <f>PPG!K249</f>
        <v>0</v>
      </c>
      <c r="E249" s="126" t="b">
        <v>1</v>
      </c>
      <c r="F249" s="309" t="str">
        <f>RIGHT(PPG!D249,4)&amp;"."&amp;PPG!N249&amp;"."&amp;PPG!L249&amp;"."&amp;PPGPAY!$C$5</f>
        <v>...Jn21</v>
      </c>
      <c r="G249" s="203">
        <f t="shared" ca="1" si="6"/>
        <v>44361</v>
      </c>
      <c r="H249" s="311">
        <f>IF(PPG!W249&gt;0,0,-PPG!W249)</f>
        <v>0</v>
      </c>
      <c r="I249" s="205">
        <f t="shared" ca="1" si="7"/>
        <v>44361</v>
      </c>
      <c r="J249" s="126">
        <v>232</v>
      </c>
      <c r="K249" s="126" t="b">
        <v>1</v>
      </c>
      <c r="L249" s="126" t="s">
        <v>4009</v>
      </c>
      <c r="M249" s="126" t="b">
        <v>1</v>
      </c>
      <c r="N249" s="126" t="s">
        <v>3687</v>
      </c>
      <c r="O249" s="309" t="str">
        <f>LEFT(PPG!E249,19)&amp;"."&amp;PPGCR!F249</f>
        <v>....Jn21</v>
      </c>
      <c r="P249" s="312">
        <f>PPG!J249</f>
        <v>0</v>
      </c>
      <c r="Q249" s="126" t="b">
        <v>1</v>
      </c>
      <c r="R249" s="126" t="b">
        <v>1</v>
      </c>
      <c r="S249" s="126" t="b">
        <v>1</v>
      </c>
    </row>
    <row r="250" spans="1:19" x14ac:dyDescent="0.25">
      <c r="A250" s="126" t="s">
        <v>4008</v>
      </c>
      <c r="B250" s="200">
        <v>1</v>
      </c>
      <c r="C250" s="126">
        <v>2</v>
      </c>
      <c r="D250" s="308">
        <f>PPG!K250</f>
        <v>0</v>
      </c>
      <c r="E250" s="126" t="b">
        <v>1</v>
      </c>
      <c r="F250" s="309" t="str">
        <f>RIGHT(PPG!D250,4)&amp;"."&amp;PPG!N250&amp;"."&amp;PPG!L250&amp;"."&amp;PPGPAY!$C$5</f>
        <v>...Jn21</v>
      </c>
      <c r="G250" s="203">
        <f t="shared" ca="1" si="6"/>
        <v>44361</v>
      </c>
      <c r="H250" s="311">
        <f>IF(PPG!W250&gt;0,0,-PPG!W250)</f>
        <v>0</v>
      </c>
      <c r="I250" s="205">
        <f t="shared" ca="1" si="7"/>
        <v>44361</v>
      </c>
      <c r="J250" s="126">
        <v>233</v>
      </c>
      <c r="K250" s="126" t="b">
        <v>1</v>
      </c>
      <c r="L250" s="126" t="s">
        <v>4009</v>
      </c>
      <c r="M250" s="126" t="b">
        <v>1</v>
      </c>
      <c r="N250" s="126" t="s">
        <v>3687</v>
      </c>
      <c r="O250" s="309" t="str">
        <f>LEFT(PPG!E250,19)&amp;"."&amp;PPGCR!F250</f>
        <v>....Jn21</v>
      </c>
      <c r="P250" s="312">
        <f>PPG!J250</f>
        <v>0</v>
      </c>
      <c r="Q250" s="126" t="b">
        <v>1</v>
      </c>
      <c r="R250" s="126" t="b">
        <v>1</v>
      </c>
      <c r="S250" s="126" t="b">
        <v>1</v>
      </c>
    </row>
    <row r="251" spans="1:19" x14ac:dyDescent="0.25">
      <c r="A251" s="126" t="s">
        <v>4008</v>
      </c>
      <c r="B251" s="200">
        <v>1</v>
      </c>
      <c r="C251" s="126">
        <v>2</v>
      </c>
      <c r="D251" s="308">
        <f>PPG!K251</f>
        <v>0</v>
      </c>
      <c r="E251" s="126" t="b">
        <v>1</v>
      </c>
      <c r="F251" s="309" t="str">
        <f>RIGHT(PPG!D251,4)&amp;"."&amp;PPG!N251&amp;"."&amp;PPG!L251&amp;"."&amp;PPGPAY!$C$5</f>
        <v>...Jn21</v>
      </c>
      <c r="G251" s="203">
        <f t="shared" ca="1" si="6"/>
        <v>44361</v>
      </c>
      <c r="H251" s="311">
        <f>IF(PPG!W251&gt;0,0,-PPG!W251)</f>
        <v>0</v>
      </c>
      <c r="I251" s="205">
        <f t="shared" ca="1" si="7"/>
        <v>44361</v>
      </c>
      <c r="J251" s="126">
        <v>234</v>
      </c>
      <c r="K251" s="126" t="b">
        <v>1</v>
      </c>
      <c r="L251" s="126" t="s">
        <v>4009</v>
      </c>
      <c r="M251" s="126" t="b">
        <v>1</v>
      </c>
      <c r="N251" s="126" t="s">
        <v>3687</v>
      </c>
      <c r="O251" s="309" t="str">
        <f>LEFT(PPG!E251,19)&amp;"."&amp;PPGCR!F251</f>
        <v>....Jn21</v>
      </c>
      <c r="P251" s="312">
        <f>PPG!J251</f>
        <v>0</v>
      </c>
      <c r="Q251" s="126" t="b">
        <v>1</v>
      </c>
      <c r="R251" s="126" t="b">
        <v>1</v>
      </c>
      <c r="S251" s="126" t="b">
        <v>1</v>
      </c>
    </row>
    <row r="252" spans="1:19" x14ac:dyDescent="0.25">
      <c r="A252" s="126" t="s">
        <v>4008</v>
      </c>
      <c r="B252" s="200">
        <v>1</v>
      </c>
      <c r="C252" s="126">
        <v>2</v>
      </c>
      <c r="D252" s="308">
        <f>PPG!K252</f>
        <v>0</v>
      </c>
      <c r="E252" s="126" t="b">
        <v>1</v>
      </c>
      <c r="F252" s="309" t="str">
        <f>RIGHT(PPG!D252,4)&amp;"."&amp;PPG!N252&amp;"."&amp;PPG!L252&amp;"."&amp;PPGPAY!$C$5</f>
        <v>...Jn21</v>
      </c>
      <c r="G252" s="203">
        <f t="shared" ca="1" si="6"/>
        <v>44361</v>
      </c>
      <c r="H252" s="311">
        <f>IF(PPG!W252&gt;0,0,-PPG!W252)</f>
        <v>0</v>
      </c>
      <c r="I252" s="205">
        <f t="shared" ca="1" si="7"/>
        <v>44361</v>
      </c>
      <c r="J252" s="126">
        <v>235</v>
      </c>
      <c r="K252" s="126" t="b">
        <v>1</v>
      </c>
      <c r="L252" s="126" t="s">
        <v>4009</v>
      </c>
      <c r="M252" s="126" t="b">
        <v>1</v>
      </c>
      <c r="N252" s="126" t="s">
        <v>3687</v>
      </c>
      <c r="O252" s="309" t="str">
        <f>LEFT(PPG!E252,19)&amp;"."&amp;PPGCR!F252</f>
        <v>....Jn21</v>
      </c>
      <c r="P252" s="312">
        <f>PPG!J252</f>
        <v>0</v>
      </c>
      <c r="Q252" s="126" t="b">
        <v>1</v>
      </c>
      <c r="R252" s="126" t="b">
        <v>1</v>
      </c>
      <c r="S252" s="126" t="b">
        <v>1</v>
      </c>
    </row>
    <row r="253" spans="1:19" x14ac:dyDescent="0.25">
      <c r="A253" s="126" t="s">
        <v>4008</v>
      </c>
      <c r="B253" s="200">
        <v>1</v>
      </c>
      <c r="C253" s="126">
        <v>2</v>
      </c>
      <c r="D253" s="308">
        <f>PPG!K253</f>
        <v>0</v>
      </c>
      <c r="E253" s="126" t="b">
        <v>1</v>
      </c>
      <c r="F253" s="309" t="str">
        <f>RIGHT(PPG!D253,4)&amp;"."&amp;PPG!N253&amp;"."&amp;PPG!L253&amp;"."&amp;PPGPAY!$C$5</f>
        <v>...Jn21</v>
      </c>
      <c r="G253" s="203">
        <f t="shared" ca="1" si="6"/>
        <v>44361</v>
      </c>
      <c r="H253" s="311">
        <f>IF(PPG!W253&gt;0,0,-PPG!W253)</f>
        <v>0</v>
      </c>
      <c r="I253" s="205">
        <f t="shared" ca="1" si="7"/>
        <v>44361</v>
      </c>
      <c r="J253" s="126">
        <v>236</v>
      </c>
      <c r="K253" s="126" t="b">
        <v>1</v>
      </c>
      <c r="L253" s="126" t="s">
        <v>4009</v>
      </c>
      <c r="M253" s="126" t="b">
        <v>1</v>
      </c>
      <c r="N253" s="126" t="s">
        <v>3687</v>
      </c>
      <c r="O253" s="309" t="str">
        <f>LEFT(PPG!E253,19)&amp;"."&amp;PPGCR!F253</f>
        <v>....Jn21</v>
      </c>
      <c r="P253" s="312">
        <f>PPG!J253</f>
        <v>0</v>
      </c>
      <c r="Q253" s="126" t="b">
        <v>1</v>
      </c>
      <c r="R253" s="126" t="b">
        <v>1</v>
      </c>
      <c r="S253" s="126" t="b">
        <v>1</v>
      </c>
    </row>
    <row r="254" spans="1:19" x14ac:dyDescent="0.25">
      <c r="A254" s="126" t="s">
        <v>4008</v>
      </c>
      <c r="B254" s="200">
        <v>1</v>
      </c>
      <c r="C254" s="126">
        <v>2</v>
      </c>
      <c r="D254" s="308">
        <f>PPG!K254</f>
        <v>0</v>
      </c>
      <c r="E254" s="126" t="b">
        <v>1</v>
      </c>
      <c r="F254" s="309" t="str">
        <f>RIGHT(PPG!D254,4)&amp;"."&amp;PPG!N254&amp;"."&amp;PPG!L254&amp;"."&amp;PPGPAY!$C$5</f>
        <v>...Jn21</v>
      </c>
      <c r="G254" s="203">
        <f t="shared" ca="1" si="6"/>
        <v>44361</v>
      </c>
      <c r="H254" s="311">
        <f>IF(PPG!W254&gt;0,0,-PPG!W254)</f>
        <v>0</v>
      </c>
      <c r="I254" s="205">
        <f t="shared" ca="1" si="7"/>
        <v>44361</v>
      </c>
      <c r="J254" s="126">
        <v>237</v>
      </c>
      <c r="K254" s="126" t="b">
        <v>1</v>
      </c>
      <c r="L254" s="126" t="s">
        <v>4009</v>
      </c>
      <c r="M254" s="126" t="b">
        <v>1</v>
      </c>
      <c r="N254" s="126" t="s">
        <v>3687</v>
      </c>
      <c r="O254" s="309" t="str">
        <f>LEFT(PPG!E254,19)&amp;"."&amp;PPGCR!F254</f>
        <v>....Jn21</v>
      </c>
      <c r="P254" s="312">
        <f>PPG!J254</f>
        <v>0</v>
      </c>
      <c r="Q254" s="126" t="b">
        <v>1</v>
      </c>
      <c r="R254" s="126" t="b">
        <v>1</v>
      </c>
      <c r="S254" s="126" t="b">
        <v>1</v>
      </c>
    </row>
    <row r="255" spans="1:19" x14ac:dyDescent="0.25">
      <c r="A255" s="126" t="s">
        <v>4008</v>
      </c>
      <c r="B255" s="200">
        <v>1</v>
      </c>
      <c r="C255" s="126">
        <v>2</v>
      </c>
      <c r="D255" s="308">
        <f>PPG!K255</f>
        <v>0</v>
      </c>
      <c r="E255" s="126" t="b">
        <v>1</v>
      </c>
      <c r="F255" s="309" t="str">
        <f>RIGHT(PPG!D255,4)&amp;"."&amp;PPG!N255&amp;"."&amp;PPG!L255&amp;"."&amp;PPGPAY!$C$5</f>
        <v>...Jn21</v>
      </c>
      <c r="G255" s="203">
        <f t="shared" ca="1" si="6"/>
        <v>44361</v>
      </c>
      <c r="H255" s="311">
        <f>IF(PPG!W255&gt;0,0,-PPG!W255)</f>
        <v>0</v>
      </c>
      <c r="I255" s="205">
        <f t="shared" ca="1" si="7"/>
        <v>44361</v>
      </c>
      <c r="J255" s="126">
        <v>238</v>
      </c>
      <c r="K255" s="126" t="b">
        <v>1</v>
      </c>
      <c r="L255" s="126" t="s">
        <v>4009</v>
      </c>
      <c r="M255" s="126" t="b">
        <v>1</v>
      </c>
      <c r="N255" s="126" t="s">
        <v>3687</v>
      </c>
      <c r="O255" s="309" t="str">
        <f>LEFT(PPG!E255,19)&amp;"."&amp;PPGCR!F255</f>
        <v>....Jn21</v>
      </c>
      <c r="P255" s="312">
        <f>PPG!J255</f>
        <v>0</v>
      </c>
      <c r="Q255" s="126" t="b">
        <v>1</v>
      </c>
      <c r="R255" s="126" t="b">
        <v>1</v>
      </c>
      <c r="S255" s="126" t="b">
        <v>1</v>
      </c>
    </row>
    <row r="256" spans="1:19" x14ac:dyDescent="0.25">
      <c r="A256" s="126" t="s">
        <v>4008</v>
      </c>
      <c r="B256" s="200">
        <v>1</v>
      </c>
      <c r="C256" s="126">
        <v>2</v>
      </c>
      <c r="D256" s="308">
        <f>PPG!K256</f>
        <v>0</v>
      </c>
      <c r="E256" s="126" t="b">
        <v>1</v>
      </c>
      <c r="F256" s="309" t="str">
        <f>RIGHT(PPG!D256,4)&amp;"."&amp;PPG!N256&amp;"."&amp;PPG!L256&amp;"."&amp;PPGPAY!$C$5</f>
        <v>...Jn21</v>
      </c>
      <c r="G256" s="203">
        <f t="shared" ca="1" si="6"/>
        <v>44361</v>
      </c>
      <c r="H256" s="311">
        <f>IF(PPG!W256&gt;0,0,-PPG!W256)</f>
        <v>0</v>
      </c>
      <c r="I256" s="205">
        <f t="shared" ca="1" si="7"/>
        <v>44361</v>
      </c>
      <c r="J256" s="126">
        <v>239</v>
      </c>
      <c r="K256" s="126" t="b">
        <v>1</v>
      </c>
      <c r="L256" s="126" t="s">
        <v>4009</v>
      </c>
      <c r="M256" s="126" t="b">
        <v>1</v>
      </c>
      <c r="N256" s="126" t="s">
        <v>3687</v>
      </c>
      <c r="O256" s="309" t="str">
        <f>LEFT(PPG!E256,19)&amp;"."&amp;PPGCR!F256</f>
        <v>....Jn21</v>
      </c>
      <c r="P256" s="312">
        <f>PPG!J256</f>
        <v>0</v>
      </c>
      <c r="Q256" s="126" t="b">
        <v>1</v>
      </c>
      <c r="R256" s="126" t="b">
        <v>1</v>
      </c>
      <c r="S256" s="126" t="b">
        <v>1</v>
      </c>
    </row>
    <row r="257" spans="1:19" x14ac:dyDescent="0.25">
      <c r="A257" s="126" t="s">
        <v>4008</v>
      </c>
      <c r="B257" s="200">
        <v>1</v>
      </c>
      <c r="C257" s="126">
        <v>2</v>
      </c>
      <c r="D257" s="308">
        <f>PPG!K257</f>
        <v>0</v>
      </c>
      <c r="E257" s="126" t="b">
        <v>1</v>
      </c>
      <c r="F257" s="309" t="str">
        <f>RIGHT(PPG!D257,4)&amp;"."&amp;PPG!N257&amp;"."&amp;PPG!L257&amp;"."&amp;PPGPAY!$C$5</f>
        <v>...Jn21</v>
      </c>
      <c r="G257" s="203">
        <f t="shared" ca="1" si="6"/>
        <v>44361</v>
      </c>
      <c r="H257" s="311">
        <f>IF(PPG!W257&gt;0,0,-PPG!W257)</f>
        <v>0</v>
      </c>
      <c r="I257" s="205">
        <f t="shared" ca="1" si="7"/>
        <v>44361</v>
      </c>
      <c r="J257" s="126">
        <v>240</v>
      </c>
      <c r="K257" s="126" t="b">
        <v>1</v>
      </c>
      <c r="L257" s="126" t="s">
        <v>4009</v>
      </c>
      <c r="M257" s="126" t="b">
        <v>1</v>
      </c>
      <c r="N257" s="126" t="s">
        <v>3687</v>
      </c>
      <c r="O257" s="309" t="str">
        <f>LEFT(PPG!E257,19)&amp;"."&amp;PPGCR!F257</f>
        <v>....Jn21</v>
      </c>
      <c r="P257" s="312">
        <f>PPG!J257</f>
        <v>0</v>
      </c>
      <c r="Q257" s="126" t="b">
        <v>1</v>
      </c>
      <c r="R257" s="126" t="b">
        <v>1</v>
      </c>
      <c r="S257" s="126" t="b">
        <v>1</v>
      </c>
    </row>
    <row r="258" spans="1:19" x14ac:dyDescent="0.25">
      <c r="A258" s="126" t="s">
        <v>4008</v>
      </c>
      <c r="B258" s="200">
        <v>1</v>
      </c>
      <c r="C258" s="126">
        <v>2</v>
      </c>
      <c r="D258" s="308">
        <f>PPG!K258</f>
        <v>0</v>
      </c>
      <c r="E258" s="126" t="b">
        <v>1</v>
      </c>
      <c r="F258" s="309" t="str">
        <f>RIGHT(PPG!D258,4)&amp;"."&amp;PPG!N258&amp;"."&amp;PPG!L258&amp;"."&amp;PPGPAY!$C$5</f>
        <v>...Jn21</v>
      </c>
      <c r="G258" s="203">
        <f t="shared" ca="1" si="6"/>
        <v>44361</v>
      </c>
      <c r="H258" s="311">
        <f>IF(PPG!W258&gt;0,0,-PPG!W258)</f>
        <v>0</v>
      </c>
      <c r="I258" s="205">
        <f t="shared" ca="1" si="7"/>
        <v>44361</v>
      </c>
      <c r="J258" s="126">
        <v>241</v>
      </c>
      <c r="K258" s="126" t="b">
        <v>1</v>
      </c>
      <c r="L258" s="126" t="s">
        <v>4009</v>
      </c>
      <c r="M258" s="126" t="b">
        <v>1</v>
      </c>
      <c r="N258" s="126" t="s">
        <v>3687</v>
      </c>
      <c r="O258" s="309" t="str">
        <f>LEFT(PPG!E258,19)&amp;"."&amp;PPGCR!F258</f>
        <v>....Jn21</v>
      </c>
      <c r="P258" s="312">
        <f>PPG!J258</f>
        <v>0</v>
      </c>
      <c r="Q258" s="126" t="b">
        <v>1</v>
      </c>
      <c r="R258" s="126" t="b">
        <v>1</v>
      </c>
      <c r="S258" s="126" t="b">
        <v>1</v>
      </c>
    </row>
    <row r="259" spans="1:19" x14ac:dyDescent="0.25">
      <c r="A259" s="126" t="s">
        <v>4008</v>
      </c>
      <c r="B259" s="200">
        <v>1</v>
      </c>
      <c r="C259" s="126">
        <v>2</v>
      </c>
      <c r="D259" s="308">
        <f>PPG!K259</f>
        <v>0</v>
      </c>
      <c r="E259" s="126" t="b">
        <v>1</v>
      </c>
      <c r="F259" s="309" t="str">
        <f>RIGHT(PPG!D259,4)&amp;"."&amp;PPG!N259&amp;"."&amp;PPG!L259&amp;"."&amp;PPGPAY!$C$5</f>
        <v>...Jn21</v>
      </c>
      <c r="G259" s="203">
        <f t="shared" ca="1" si="6"/>
        <v>44361</v>
      </c>
      <c r="H259" s="311">
        <f>IF(PPG!W259&gt;0,0,-PPG!W259)</f>
        <v>0</v>
      </c>
      <c r="I259" s="205">
        <f t="shared" ca="1" si="7"/>
        <v>44361</v>
      </c>
      <c r="J259" s="126">
        <v>242</v>
      </c>
      <c r="K259" s="126" t="b">
        <v>1</v>
      </c>
      <c r="L259" s="126" t="s">
        <v>4009</v>
      </c>
      <c r="M259" s="126" t="b">
        <v>1</v>
      </c>
      <c r="N259" s="126" t="s">
        <v>3687</v>
      </c>
      <c r="O259" s="309" t="str">
        <f>LEFT(PPG!E259,19)&amp;"."&amp;PPGCR!F259</f>
        <v>....Jn21</v>
      </c>
      <c r="P259" s="312">
        <f>PPG!J259</f>
        <v>0</v>
      </c>
      <c r="Q259" s="126" t="b">
        <v>1</v>
      </c>
      <c r="R259" s="126" t="b">
        <v>1</v>
      </c>
      <c r="S259" s="126" t="b">
        <v>1</v>
      </c>
    </row>
    <row r="260" spans="1:19" x14ac:dyDescent="0.25">
      <c r="A260" s="126" t="s">
        <v>4008</v>
      </c>
      <c r="B260" s="200">
        <v>1</v>
      </c>
      <c r="C260" s="126">
        <v>2</v>
      </c>
      <c r="D260" s="308">
        <f>PPG!K260</f>
        <v>0</v>
      </c>
      <c r="E260" s="126" t="b">
        <v>1</v>
      </c>
      <c r="F260" s="309" t="str">
        <f>RIGHT(PPG!D260,4)&amp;"."&amp;PPG!N260&amp;"."&amp;PPG!L260&amp;"."&amp;PPGPAY!$C$5</f>
        <v>...Jn21</v>
      </c>
      <c r="G260" s="203">
        <f t="shared" ca="1" si="6"/>
        <v>44361</v>
      </c>
      <c r="H260" s="311">
        <f>IF(PPG!W260&gt;0,0,-PPG!W260)</f>
        <v>0</v>
      </c>
      <c r="I260" s="205">
        <f t="shared" ca="1" si="7"/>
        <v>44361</v>
      </c>
      <c r="J260" s="126">
        <v>243</v>
      </c>
      <c r="K260" s="126" t="b">
        <v>1</v>
      </c>
      <c r="L260" s="126" t="s">
        <v>4009</v>
      </c>
      <c r="M260" s="126" t="b">
        <v>1</v>
      </c>
      <c r="N260" s="126" t="s">
        <v>3687</v>
      </c>
      <c r="O260" s="309" t="str">
        <f>LEFT(PPG!E260,19)&amp;"."&amp;PPGCR!F260</f>
        <v>....Jn21</v>
      </c>
      <c r="P260" s="312">
        <f>PPG!J260</f>
        <v>0</v>
      </c>
      <c r="Q260" s="126" t="b">
        <v>1</v>
      </c>
      <c r="R260" s="126" t="b">
        <v>1</v>
      </c>
      <c r="S260" s="126" t="b">
        <v>1</v>
      </c>
    </row>
    <row r="261" spans="1:19" x14ac:dyDescent="0.25">
      <c r="A261" s="126" t="s">
        <v>4008</v>
      </c>
      <c r="B261" s="200">
        <v>1</v>
      </c>
      <c r="C261" s="126">
        <v>2</v>
      </c>
      <c r="D261" s="308">
        <f>PPG!K261</f>
        <v>0</v>
      </c>
      <c r="E261" s="126" t="b">
        <v>1</v>
      </c>
      <c r="F261" s="309" t="str">
        <f>RIGHT(PPG!D261,4)&amp;"."&amp;PPG!N261&amp;"."&amp;PPG!L261&amp;"."&amp;PPGPAY!$C$5</f>
        <v>...Jn21</v>
      </c>
      <c r="G261" s="203">
        <f t="shared" ca="1" si="6"/>
        <v>44361</v>
      </c>
      <c r="H261" s="311">
        <f>IF(PPG!W261&gt;0,0,-PPG!W261)</f>
        <v>0</v>
      </c>
      <c r="I261" s="205">
        <f t="shared" ca="1" si="7"/>
        <v>44361</v>
      </c>
      <c r="J261" s="126">
        <v>244</v>
      </c>
      <c r="K261" s="126" t="b">
        <v>1</v>
      </c>
      <c r="L261" s="126" t="s">
        <v>4009</v>
      </c>
      <c r="M261" s="126" t="b">
        <v>1</v>
      </c>
      <c r="N261" s="126" t="s">
        <v>3687</v>
      </c>
      <c r="O261" s="309" t="str">
        <f>LEFT(PPG!E261,19)&amp;"."&amp;PPGCR!F261</f>
        <v>....Jn21</v>
      </c>
      <c r="P261" s="312">
        <f>PPG!J261</f>
        <v>0</v>
      </c>
      <c r="Q261" s="126" t="b">
        <v>1</v>
      </c>
      <c r="R261" s="126" t="b">
        <v>1</v>
      </c>
      <c r="S261" s="126" t="b">
        <v>1</v>
      </c>
    </row>
    <row r="262" spans="1:19" x14ac:dyDescent="0.25">
      <c r="A262" s="126" t="s">
        <v>4008</v>
      </c>
      <c r="B262" s="200">
        <v>1</v>
      </c>
      <c r="C262" s="126">
        <v>2</v>
      </c>
      <c r="D262" s="308">
        <f>PPG!K262</f>
        <v>0</v>
      </c>
      <c r="E262" s="126" t="b">
        <v>1</v>
      </c>
      <c r="F262" s="309" t="str">
        <f>RIGHT(PPG!D262,4)&amp;"."&amp;PPG!N262&amp;"."&amp;PPG!L262&amp;"."&amp;PPGPAY!$C$5</f>
        <v>...Jn21</v>
      </c>
      <c r="G262" s="203">
        <f t="shared" ca="1" si="6"/>
        <v>44361</v>
      </c>
      <c r="H262" s="311">
        <f>IF(PPG!W262&gt;0,0,-PPG!W262)</f>
        <v>0</v>
      </c>
      <c r="I262" s="205">
        <f t="shared" ca="1" si="7"/>
        <v>44361</v>
      </c>
      <c r="J262" s="126">
        <v>245</v>
      </c>
      <c r="K262" s="126" t="b">
        <v>1</v>
      </c>
      <c r="L262" s="126" t="s">
        <v>4009</v>
      </c>
      <c r="M262" s="126" t="b">
        <v>1</v>
      </c>
      <c r="N262" s="126" t="s">
        <v>3687</v>
      </c>
      <c r="O262" s="309" t="str">
        <f>LEFT(PPG!E262,19)&amp;"."&amp;PPGCR!F262</f>
        <v>....Jn21</v>
      </c>
      <c r="P262" s="312">
        <f>PPG!J262</f>
        <v>0</v>
      </c>
      <c r="Q262" s="126" t="b">
        <v>1</v>
      </c>
      <c r="R262" s="126" t="b">
        <v>1</v>
      </c>
      <c r="S262" s="126" t="b">
        <v>1</v>
      </c>
    </row>
    <row r="263" spans="1:19" x14ac:dyDescent="0.25">
      <c r="A263" s="126" t="s">
        <v>4008</v>
      </c>
      <c r="B263" s="200">
        <v>1</v>
      </c>
      <c r="C263" s="126">
        <v>2</v>
      </c>
      <c r="D263" s="308">
        <f>PPG!K263</f>
        <v>0</v>
      </c>
      <c r="E263" s="126" t="b">
        <v>1</v>
      </c>
      <c r="F263" s="309" t="str">
        <f>RIGHT(PPG!D263,4)&amp;"."&amp;PPG!N263&amp;"."&amp;PPG!L263&amp;"."&amp;PPGPAY!$C$5</f>
        <v>...Jn21</v>
      </c>
      <c r="G263" s="203">
        <f t="shared" ca="1" si="6"/>
        <v>44361</v>
      </c>
      <c r="H263" s="311">
        <f>IF(PPG!W263&gt;0,0,-PPG!W263)</f>
        <v>0</v>
      </c>
      <c r="I263" s="205">
        <f t="shared" ca="1" si="7"/>
        <v>44361</v>
      </c>
      <c r="J263" s="126">
        <v>246</v>
      </c>
      <c r="K263" s="126" t="b">
        <v>1</v>
      </c>
      <c r="L263" s="126" t="s">
        <v>4009</v>
      </c>
      <c r="M263" s="126" t="b">
        <v>1</v>
      </c>
      <c r="N263" s="126" t="s">
        <v>3687</v>
      </c>
      <c r="O263" s="309" t="str">
        <f>LEFT(PPG!E263,19)&amp;"."&amp;PPGCR!F263</f>
        <v>....Jn21</v>
      </c>
      <c r="P263" s="312">
        <f>PPG!J263</f>
        <v>0</v>
      </c>
      <c r="Q263" s="126" t="b">
        <v>1</v>
      </c>
      <c r="R263" s="126" t="b">
        <v>1</v>
      </c>
      <c r="S263" s="126" t="b">
        <v>1</v>
      </c>
    </row>
    <row r="264" spans="1:19" x14ac:dyDescent="0.25">
      <c r="A264" s="126" t="s">
        <v>4008</v>
      </c>
      <c r="B264" s="200">
        <v>1</v>
      </c>
      <c r="C264" s="126">
        <v>2</v>
      </c>
      <c r="D264" s="308">
        <f>PPG!K264</f>
        <v>0</v>
      </c>
      <c r="E264" s="126" t="b">
        <v>1</v>
      </c>
      <c r="F264" s="309" t="str">
        <f>RIGHT(PPG!D264,4)&amp;"."&amp;PPG!N264&amp;"."&amp;PPG!L264&amp;"."&amp;PPGPAY!$C$5</f>
        <v>...Jn21</v>
      </c>
      <c r="G264" s="203">
        <f t="shared" ca="1" si="6"/>
        <v>44361</v>
      </c>
      <c r="H264" s="311">
        <f>IF(PPG!W264&gt;0,0,-PPG!W264)</f>
        <v>0</v>
      </c>
      <c r="I264" s="205">
        <f t="shared" ca="1" si="7"/>
        <v>44361</v>
      </c>
      <c r="J264" s="126">
        <v>247</v>
      </c>
      <c r="K264" s="126" t="b">
        <v>1</v>
      </c>
      <c r="L264" s="126" t="s">
        <v>4009</v>
      </c>
      <c r="M264" s="126" t="b">
        <v>1</v>
      </c>
      <c r="N264" s="126" t="s">
        <v>3687</v>
      </c>
      <c r="O264" s="309" t="str">
        <f>LEFT(PPG!E264,19)&amp;"."&amp;PPGCR!F264</f>
        <v>....Jn21</v>
      </c>
      <c r="P264" s="312">
        <f>PPG!J264</f>
        <v>0</v>
      </c>
      <c r="Q264" s="126" t="b">
        <v>1</v>
      </c>
      <c r="R264" s="126" t="b">
        <v>1</v>
      </c>
      <c r="S264" s="126" t="b">
        <v>1</v>
      </c>
    </row>
    <row r="265" spans="1:19" x14ac:dyDescent="0.25">
      <c r="A265" s="126" t="s">
        <v>4008</v>
      </c>
      <c r="B265" s="200">
        <v>1</v>
      </c>
      <c r="C265" s="126">
        <v>2</v>
      </c>
      <c r="D265" s="308">
        <f>PPG!K265</f>
        <v>0</v>
      </c>
      <c r="E265" s="126" t="b">
        <v>1</v>
      </c>
      <c r="F265" s="309" t="str">
        <f>RIGHT(PPG!D265,4)&amp;"."&amp;PPG!N265&amp;"."&amp;PPG!L265&amp;"."&amp;PPGPAY!$C$5</f>
        <v>...Jn21</v>
      </c>
      <c r="G265" s="203">
        <f t="shared" ca="1" si="6"/>
        <v>44361</v>
      </c>
      <c r="H265" s="311">
        <f>IF(PPG!W265&gt;0,0,-PPG!W265)</f>
        <v>0</v>
      </c>
      <c r="I265" s="205">
        <f t="shared" ca="1" si="7"/>
        <v>44361</v>
      </c>
      <c r="J265" s="126">
        <v>248</v>
      </c>
      <c r="K265" s="126" t="b">
        <v>1</v>
      </c>
      <c r="L265" s="126" t="s">
        <v>4009</v>
      </c>
      <c r="M265" s="126" t="b">
        <v>1</v>
      </c>
      <c r="N265" s="126" t="s">
        <v>3687</v>
      </c>
      <c r="O265" s="309" t="str">
        <f>LEFT(PPG!E265,19)&amp;"."&amp;PPGCR!F265</f>
        <v>....Jn21</v>
      </c>
      <c r="P265" s="312">
        <f>PPG!J265</f>
        <v>0</v>
      </c>
      <c r="Q265" s="126" t="b">
        <v>1</v>
      </c>
      <c r="R265" s="126" t="b">
        <v>1</v>
      </c>
      <c r="S265" s="126" t="b">
        <v>1</v>
      </c>
    </row>
    <row r="266" spans="1:19" x14ac:dyDescent="0.25">
      <c r="A266" s="126" t="s">
        <v>4008</v>
      </c>
      <c r="B266" s="200">
        <v>1</v>
      </c>
      <c r="C266" s="126">
        <v>2</v>
      </c>
      <c r="D266" s="308">
        <f>PPG!K266</f>
        <v>0</v>
      </c>
      <c r="E266" s="126" t="b">
        <v>1</v>
      </c>
      <c r="F266" s="309" t="str">
        <f>RIGHT(PPG!D266,4)&amp;"."&amp;PPG!N266&amp;"."&amp;PPG!L266&amp;"."&amp;PPGPAY!$C$5</f>
        <v>...Jn21</v>
      </c>
      <c r="G266" s="203">
        <f t="shared" ca="1" si="6"/>
        <v>44361</v>
      </c>
      <c r="H266" s="311">
        <f>IF(PPG!W266&gt;0,0,-PPG!W266)</f>
        <v>0</v>
      </c>
      <c r="I266" s="205">
        <f t="shared" ca="1" si="7"/>
        <v>44361</v>
      </c>
      <c r="J266" s="126">
        <v>249</v>
      </c>
      <c r="K266" s="126" t="b">
        <v>1</v>
      </c>
      <c r="L266" s="126" t="s">
        <v>4009</v>
      </c>
      <c r="M266" s="126" t="b">
        <v>1</v>
      </c>
      <c r="N266" s="126" t="s">
        <v>3687</v>
      </c>
      <c r="O266" s="309" t="str">
        <f>LEFT(PPG!E266,19)&amp;"."&amp;PPGCR!F266</f>
        <v>....Jn21</v>
      </c>
      <c r="P266" s="312">
        <f>PPG!J266</f>
        <v>0</v>
      </c>
      <c r="Q266" s="126" t="b">
        <v>1</v>
      </c>
      <c r="R266" s="126" t="b">
        <v>1</v>
      </c>
      <c r="S266" s="126" t="b">
        <v>1</v>
      </c>
    </row>
    <row r="267" spans="1:19" x14ac:dyDescent="0.25">
      <c r="A267" s="126" t="s">
        <v>4008</v>
      </c>
      <c r="B267" s="200">
        <v>1</v>
      </c>
      <c r="C267" s="126">
        <v>2</v>
      </c>
      <c r="D267" s="308">
        <f>PPG!K267</f>
        <v>0</v>
      </c>
      <c r="E267" s="126" t="b">
        <v>1</v>
      </c>
      <c r="F267" s="309" t="str">
        <f>RIGHT(PPG!D267,4)&amp;"."&amp;PPG!N267&amp;"."&amp;PPG!L267&amp;"."&amp;PPGPAY!$C$5</f>
        <v>...Jn21</v>
      </c>
      <c r="G267" s="203">
        <f t="shared" ca="1" si="6"/>
        <v>44361</v>
      </c>
      <c r="H267" s="311">
        <f>IF(PPG!W267&gt;0,0,-PPG!W267)</f>
        <v>0</v>
      </c>
      <c r="I267" s="205">
        <f t="shared" ca="1" si="7"/>
        <v>44361</v>
      </c>
      <c r="J267" s="126">
        <v>250</v>
      </c>
      <c r="K267" s="126" t="b">
        <v>1</v>
      </c>
      <c r="L267" s="126" t="s">
        <v>4009</v>
      </c>
      <c r="M267" s="126" t="b">
        <v>1</v>
      </c>
      <c r="N267" s="126" t="s">
        <v>3687</v>
      </c>
      <c r="O267" s="309" t="str">
        <f>LEFT(PPG!E267,19)&amp;"."&amp;PPGCR!F267</f>
        <v>....Jn21</v>
      </c>
      <c r="P267" s="312">
        <f>PPG!J267</f>
        <v>0</v>
      </c>
      <c r="Q267" s="126" t="b">
        <v>1</v>
      </c>
      <c r="R267" s="126" t="b">
        <v>1</v>
      </c>
      <c r="S267" s="126" t="b">
        <v>1</v>
      </c>
    </row>
    <row r="268" spans="1:19" x14ac:dyDescent="0.25">
      <c r="A268" s="126" t="s">
        <v>4008</v>
      </c>
      <c r="B268" s="200">
        <v>1</v>
      </c>
      <c r="C268" s="126">
        <v>2</v>
      </c>
      <c r="D268" s="308">
        <f>PPG!K268</f>
        <v>0</v>
      </c>
      <c r="E268" s="126" t="b">
        <v>1</v>
      </c>
      <c r="F268" s="309" t="str">
        <f>RIGHT(PPG!D268,4)&amp;"."&amp;PPG!N268&amp;"."&amp;PPG!L268&amp;"."&amp;PPGPAY!$C$5</f>
        <v>...Jn21</v>
      </c>
      <c r="G268" s="203">
        <f t="shared" ca="1" si="6"/>
        <v>44361</v>
      </c>
      <c r="H268" s="311">
        <f>IF(PPG!W268&gt;0,0,-PPG!W268)</f>
        <v>0</v>
      </c>
      <c r="I268" s="205">
        <f t="shared" ca="1" si="7"/>
        <v>44361</v>
      </c>
      <c r="J268" s="126">
        <v>251</v>
      </c>
      <c r="K268" s="126" t="b">
        <v>1</v>
      </c>
      <c r="L268" s="126" t="s">
        <v>4009</v>
      </c>
      <c r="M268" s="126" t="b">
        <v>1</v>
      </c>
      <c r="N268" s="126" t="s">
        <v>3687</v>
      </c>
      <c r="O268" s="309" t="str">
        <f>LEFT(PPG!E268,19)&amp;"."&amp;PPGCR!F268</f>
        <v>....Jn21</v>
      </c>
      <c r="P268" s="312">
        <f>PPG!J268</f>
        <v>0</v>
      </c>
      <c r="Q268" s="126" t="b">
        <v>1</v>
      </c>
      <c r="R268" s="126" t="b">
        <v>1</v>
      </c>
      <c r="S268" s="126" t="b">
        <v>1</v>
      </c>
    </row>
    <row r="269" spans="1:19" x14ac:dyDescent="0.25">
      <c r="A269" s="126" t="s">
        <v>4008</v>
      </c>
      <c r="B269" s="200">
        <v>1</v>
      </c>
      <c r="C269" s="126">
        <v>2</v>
      </c>
      <c r="D269" s="308">
        <f>PPG!K269</f>
        <v>0</v>
      </c>
      <c r="E269" s="126" t="b">
        <v>1</v>
      </c>
      <c r="F269" s="309" t="str">
        <f>RIGHT(PPG!D269,4)&amp;"."&amp;PPG!N269&amp;"."&amp;PPG!L269&amp;"."&amp;PPGPAY!$C$5</f>
        <v>...Jn21</v>
      </c>
      <c r="G269" s="203">
        <f t="shared" ca="1" si="6"/>
        <v>44361</v>
      </c>
      <c r="H269" s="311">
        <f>IF(PPG!W269&gt;0,0,-PPG!W269)</f>
        <v>0</v>
      </c>
      <c r="I269" s="205">
        <f t="shared" ca="1" si="7"/>
        <v>44361</v>
      </c>
      <c r="J269" s="126">
        <v>252</v>
      </c>
      <c r="K269" s="126" t="b">
        <v>1</v>
      </c>
      <c r="L269" s="126" t="s">
        <v>4009</v>
      </c>
      <c r="M269" s="126" t="b">
        <v>1</v>
      </c>
      <c r="N269" s="126" t="s">
        <v>3687</v>
      </c>
      <c r="O269" s="309" t="str">
        <f>LEFT(PPG!E269,19)&amp;"."&amp;PPGCR!F269</f>
        <v>....Jn21</v>
      </c>
      <c r="P269" s="312">
        <f>PPG!J269</f>
        <v>0</v>
      </c>
      <c r="Q269" s="126" t="b">
        <v>1</v>
      </c>
      <c r="R269" s="126" t="b">
        <v>1</v>
      </c>
      <c r="S269" s="126" t="b">
        <v>1</v>
      </c>
    </row>
    <row r="270" spans="1:19" x14ac:dyDescent="0.25">
      <c r="A270" s="126" t="s">
        <v>4008</v>
      </c>
      <c r="B270" s="200">
        <v>1</v>
      </c>
      <c r="C270" s="126">
        <v>2</v>
      </c>
      <c r="D270" s="308">
        <f>PPG!K270</f>
        <v>0</v>
      </c>
      <c r="E270" s="126" t="b">
        <v>1</v>
      </c>
      <c r="F270" s="309" t="str">
        <f>RIGHT(PPG!D270,4)&amp;"."&amp;PPG!N270&amp;"."&amp;PPG!L270&amp;"."&amp;PPGPAY!$C$5</f>
        <v>...Jn21</v>
      </c>
      <c r="G270" s="203">
        <f t="shared" ca="1" si="6"/>
        <v>44361</v>
      </c>
      <c r="H270" s="311">
        <f>IF(PPG!W270&gt;0,0,-PPG!W270)</f>
        <v>0</v>
      </c>
      <c r="I270" s="205">
        <f t="shared" ca="1" si="7"/>
        <v>44361</v>
      </c>
      <c r="J270" s="126">
        <v>253</v>
      </c>
      <c r="K270" s="126" t="b">
        <v>1</v>
      </c>
      <c r="L270" s="126" t="s">
        <v>4009</v>
      </c>
      <c r="M270" s="126" t="b">
        <v>1</v>
      </c>
      <c r="N270" s="126" t="s">
        <v>3687</v>
      </c>
      <c r="O270" s="309" t="str">
        <f>LEFT(PPG!E270,19)&amp;"."&amp;PPGCR!F270</f>
        <v>....Jn21</v>
      </c>
      <c r="P270" s="312">
        <f>PPG!J270</f>
        <v>0</v>
      </c>
      <c r="Q270" s="126" t="b">
        <v>1</v>
      </c>
      <c r="R270" s="126" t="b">
        <v>1</v>
      </c>
      <c r="S270" s="126" t="b">
        <v>1</v>
      </c>
    </row>
    <row r="271" spans="1:19" x14ac:dyDescent="0.25">
      <c r="A271" s="126" t="s">
        <v>4008</v>
      </c>
      <c r="B271" s="200">
        <v>1</v>
      </c>
      <c r="C271" s="126">
        <v>2</v>
      </c>
      <c r="D271" s="308">
        <f>PPG!K271</f>
        <v>0</v>
      </c>
      <c r="E271" s="126" t="b">
        <v>1</v>
      </c>
      <c r="F271" s="309" t="str">
        <f>RIGHT(PPG!D271,4)&amp;"."&amp;PPG!N271&amp;"."&amp;PPG!L271&amp;"."&amp;PPGPAY!$C$5</f>
        <v>...Jn21</v>
      </c>
      <c r="G271" s="203">
        <f t="shared" ca="1" si="6"/>
        <v>44361</v>
      </c>
      <c r="H271" s="311">
        <f>IF(PPG!W271&gt;0,0,-PPG!W271)</f>
        <v>0</v>
      </c>
      <c r="I271" s="205">
        <f t="shared" ca="1" si="7"/>
        <v>44361</v>
      </c>
      <c r="J271" s="126">
        <v>254</v>
      </c>
      <c r="K271" s="126" t="b">
        <v>1</v>
      </c>
      <c r="L271" s="126" t="s">
        <v>4009</v>
      </c>
      <c r="M271" s="126" t="b">
        <v>1</v>
      </c>
      <c r="N271" s="126" t="s">
        <v>3687</v>
      </c>
      <c r="O271" s="309" t="str">
        <f>LEFT(PPG!E271,19)&amp;"."&amp;PPGCR!F271</f>
        <v>....Jn21</v>
      </c>
      <c r="P271" s="312">
        <f>PPG!J271</f>
        <v>0</v>
      </c>
      <c r="Q271" s="126" t="b">
        <v>1</v>
      </c>
      <c r="R271" s="126" t="b">
        <v>1</v>
      </c>
      <c r="S271" s="126" t="b">
        <v>1</v>
      </c>
    </row>
    <row r="272" spans="1:19" x14ac:dyDescent="0.25">
      <c r="A272" s="126" t="s">
        <v>4008</v>
      </c>
      <c r="B272" s="200">
        <v>1</v>
      </c>
      <c r="C272" s="126">
        <v>2</v>
      </c>
      <c r="D272" s="308">
        <f>PPG!K272</f>
        <v>0</v>
      </c>
      <c r="E272" s="126" t="b">
        <v>1</v>
      </c>
      <c r="F272" s="309" t="str">
        <f>RIGHT(PPG!D272,4)&amp;"."&amp;PPG!N272&amp;"."&amp;PPG!L272&amp;"."&amp;PPGPAY!$C$5</f>
        <v>...Jn21</v>
      </c>
      <c r="G272" s="203">
        <f t="shared" ca="1" si="6"/>
        <v>44361</v>
      </c>
      <c r="H272" s="311">
        <f>IF(PPG!W272&gt;0,0,-PPG!W272)</f>
        <v>0</v>
      </c>
      <c r="I272" s="205">
        <f t="shared" ca="1" si="7"/>
        <v>44361</v>
      </c>
      <c r="J272" s="126">
        <v>255</v>
      </c>
      <c r="K272" s="126" t="b">
        <v>1</v>
      </c>
      <c r="L272" s="126" t="s">
        <v>4009</v>
      </c>
      <c r="M272" s="126" t="b">
        <v>1</v>
      </c>
      <c r="N272" s="126" t="s">
        <v>3687</v>
      </c>
      <c r="O272" s="309" t="str">
        <f>LEFT(PPG!E272,19)&amp;"."&amp;PPGCR!F272</f>
        <v>....Jn21</v>
      </c>
      <c r="P272" s="312">
        <f>PPG!J272</f>
        <v>0</v>
      </c>
      <c r="Q272" s="126" t="b">
        <v>1</v>
      </c>
      <c r="R272" s="126" t="b">
        <v>1</v>
      </c>
      <c r="S272" s="126" t="b">
        <v>1</v>
      </c>
    </row>
    <row r="273" spans="1:19" x14ac:dyDescent="0.25">
      <c r="A273" s="126" t="s">
        <v>4008</v>
      </c>
      <c r="B273" s="200">
        <v>1</v>
      </c>
      <c r="C273" s="126">
        <v>2</v>
      </c>
      <c r="D273" s="308">
        <f>PPG!K273</f>
        <v>0</v>
      </c>
      <c r="E273" s="126" t="b">
        <v>1</v>
      </c>
      <c r="F273" s="309" t="str">
        <f>RIGHT(PPG!D273,4)&amp;"."&amp;PPG!N273&amp;"."&amp;PPG!L273&amp;"."&amp;PPGPAY!$C$5</f>
        <v>...Jn21</v>
      </c>
      <c r="G273" s="203">
        <f t="shared" ca="1" si="6"/>
        <v>44361</v>
      </c>
      <c r="H273" s="311">
        <f>IF(PPG!W273&gt;0,0,-PPG!W273)</f>
        <v>0</v>
      </c>
      <c r="I273" s="205">
        <f t="shared" ca="1" si="7"/>
        <v>44361</v>
      </c>
      <c r="J273" s="126">
        <v>256</v>
      </c>
      <c r="K273" s="126" t="b">
        <v>1</v>
      </c>
      <c r="L273" s="126" t="s">
        <v>4009</v>
      </c>
      <c r="M273" s="126" t="b">
        <v>1</v>
      </c>
      <c r="N273" s="126" t="s">
        <v>3687</v>
      </c>
      <c r="O273" s="309" t="str">
        <f>LEFT(PPG!E273,19)&amp;"."&amp;PPGCR!F273</f>
        <v>....Jn21</v>
      </c>
      <c r="P273" s="312">
        <f>PPG!J273</f>
        <v>0</v>
      </c>
      <c r="Q273" s="126" t="b">
        <v>1</v>
      </c>
      <c r="R273" s="126" t="b">
        <v>1</v>
      </c>
      <c r="S273" s="126" t="b">
        <v>1</v>
      </c>
    </row>
    <row r="274" spans="1:19" x14ac:dyDescent="0.25">
      <c r="A274" s="126" t="s">
        <v>4008</v>
      </c>
      <c r="B274" s="200">
        <v>1</v>
      </c>
      <c r="C274" s="126">
        <v>2</v>
      </c>
      <c r="D274" s="308">
        <f>PPG!K274</f>
        <v>0</v>
      </c>
      <c r="E274" s="126" t="b">
        <v>1</v>
      </c>
      <c r="F274" s="309" t="str">
        <f>RIGHT(PPG!D274,4)&amp;"."&amp;PPG!N274&amp;"."&amp;PPG!L274&amp;"."&amp;PPGPAY!$C$5</f>
        <v>...Jn21</v>
      </c>
      <c r="G274" s="203">
        <f t="shared" ca="1" si="6"/>
        <v>44361</v>
      </c>
      <c r="H274" s="311">
        <f>IF(PPG!W274&gt;0,0,-PPG!W274)</f>
        <v>0</v>
      </c>
      <c r="I274" s="205">
        <f t="shared" ca="1" si="7"/>
        <v>44361</v>
      </c>
      <c r="J274" s="126">
        <v>257</v>
      </c>
      <c r="K274" s="126" t="b">
        <v>1</v>
      </c>
      <c r="L274" s="126" t="s">
        <v>4009</v>
      </c>
      <c r="M274" s="126" t="b">
        <v>1</v>
      </c>
      <c r="N274" s="126" t="s">
        <v>3687</v>
      </c>
      <c r="O274" s="309" t="str">
        <f>LEFT(PPG!E274,19)&amp;"."&amp;PPGCR!F274</f>
        <v>....Jn21</v>
      </c>
      <c r="P274" s="312">
        <f>PPG!J274</f>
        <v>0</v>
      </c>
      <c r="Q274" s="126" t="b">
        <v>1</v>
      </c>
      <c r="R274" s="126" t="b">
        <v>1</v>
      </c>
      <c r="S274" s="126" t="b">
        <v>1</v>
      </c>
    </row>
    <row r="275" spans="1:19" x14ac:dyDescent="0.25">
      <c r="A275" s="126" t="s">
        <v>4008</v>
      </c>
      <c r="B275" s="200">
        <v>1</v>
      </c>
      <c r="C275" s="126">
        <v>2</v>
      </c>
      <c r="D275" s="308">
        <f>PPG!K275</f>
        <v>0</v>
      </c>
      <c r="E275" s="126" t="b">
        <v>1</v>
      </c>
      <c r="F275" s="309" t="str">
        <f>RIGHT(PPG!D275,4)&amp;"."&amp;PPG!N275&amp;"."&amp;PPG!L275&amp;"."&amp;PPGPAY!$C$5</f>
        <v>...Jn21</v>
      </c>
      <c r="G275" s="203">
        <f t="shared" ca="1" si="6"/>
        <v>44361</v>
      </c>
      <c r="H275" s="311">
        <f>IF(PPG!W275&gt;0,0,-PPG!W275)</f>
        <v>0</v>
      </c>
      <c r="I275" s="205">
        <f t="shared" ca="1" si="7"/>
        <v>44361</v>
      </c>
      <c r="J275" s="126">
        <v>258</v>
      </c>
      <c r="K275" s="126" t="b">
        <v>1</v>
      </c>
      <c r="L275" s="126" t="s">
        <v>4009</v>
      </c>
      <c r="M275" s="126" t="b">
        <v>1</v>
      </c>
      <c r="N275" s="126" t="s">
        <v>3687</v>
      </c>
      <c r="O275" s="309" t="str">
        <f>LEFT(PPG!E275,19)&amp;"."&amp;PPGCR!F275</f>
        <v>....Jn21</v>
      </c>
      <c r="P275" s="312">
        <f>PPG!J275</f>
        <v>0</v>
      </c>
      <c r="Q275" s="126" t="b">
        <v>1</v>
      </c>
      <c r="R275" s="126" t="b">
        <v>1</v>
      </c>
      <c r="S275" s="126" t="b">
        <v>1</v>
      </c>
    </row>
    <row r="276" spans="1:19" x14ac:dyDescent="0.25">
      <c r="A276" s="126" t="s">
        <v>4008</v>
      </c>
      <c r="B276" s="200">
        <v>1</v>
      </c>
      <c r="C276" s="126">
        <v>2</v>
      </c>
      <c r="D276" s="308">
        <f>PPG!K276</f>
        <v>0</v>
      </c>
      <c r="E276" s="126" t="b">
        <v>1</v>
      </c>
      <c r="F276" s="309" t="str">
        <f>RIGHT(PPG!D276,4)&amp;"."&amp;PPG!N276&amp;"."&amp;PPG!L276&amp;"."&amp;PPGPAY!$C$5</f>
        <v>...Jn21</v>
      </c>
      <c r="G276" s="203">
        <f t="shared" ca="1" si="6"/>
        <v>44361</v>
      </c>
      <c r="H276" s="311">
        <f>IF(PPG!W276&gt;0,0,-PPG!W276)</f>
        <v>0</v>
      </c>
      <c r="I276" s="205">
        <f t="shared" ca="1" si="7"/>
        <v>44361</v>
      </c>
      <c r="J276" s="126">
        <v>259</v>
      </c>
      <c r="K276" s="126" t="b">
        <v>1</v>
      </c>
      <c r="L276" s="126" t="s">
        <v>4009</v>
      </c>
      <c r="M276" s="126" t="b">
        <v>1</v>
      </c>
      <c r="N276" s="126" t="s">
        <v>3687</v>
      </c>
      <c r="O276" s="309" t="str">
        <f>LEFT(PPG!E276,19)&amp;"."&amp;PPGCR!F276</f>
        <v>....Jn21</v>
      </c>
      <c r="P276" s="312">
        <f>PPG!J276</f>
        <v>0</v>
      </c>
      <c r="Q276" s="126" t="b">
        <v>1</v>
      </c>
      <c r="R276" s="126" t="b">
        <v>1</v>
      </c>
      <c r="S276" s="126" t="b">
        <v>1</v>
      </c>
    </row>
    <row r="277" spans="1:19" x14ac:dyDescent="0.25">
      <c r="A277" s="126" t="s">
        <v>4008</v>
      </c>
      <c r="B277" s="200">
        <v>1</v>
      </c>
      <c r="C277" s="126">
        <v>2</v>
      </c>
      <c r="D277" s="308">
        <f>PPG!K277</f>
        <v>0</v>
      </c>
      <c r="E277" s="126" t="b">
        <v>1</v>
      </c>
      <c r="F277" s="309" t="str">
        <f>RIGHT(PPG!D277,4)&amp;"."&amp;PPG!N277&amp;"."&amp;PPG!L277&amp;"."&amp;PPGPAY!$C$5</f>
        <v>...Jn21</v>
      </c>
      <c r="G277" s="203">
        <f t="shared" ref="G277:G340" ca="1" si="8">TODAY()</f>
        <v>44361</v>
      </c>
      <c r="H277" s="311">
        <f>IF(PPG!W277&gt;0,0,-PPG!W277)</f>
        <v>0</v>
      </c>
      <c r="I277" s="205">
        <f t="shared" ref="I277:I340" ca="1" si="9">G277</f>
        <v>44361</v>
      </c>
      <c r="J277" s="126">
        <v>260</v>
      </c>
      <c r="K277" s="126" t="b">
        <v>1</v>
      </c>
      <c r="L277" s="126" t="s">
        <v>4009</v>
      </c>
      <c r="M277" s="126" t="b">
        <v>1</v>
      </c>
      <c r="N277" s="126" t="s">
        <v>3687</v>
      </c>
      <c r="O277" s="309" t="str">
        <f>LEFT(PPG!E277,19)&amp;"."&amp;PPGCR!F277</f>
        <v>....Jn21</v>
      </c>
      <c r="P277" s="312">
        <f>PPG!J277</f>
        <v>0</v>
      </c>
      <c r="Q277" s="126" t="b">
        <v>1</v>
      </c>
      <c r="R277" s="126" t="b">
        <v>1</v>
      </c>
      <c r="S277" s="126" t="b">
        <v>1</v>
      </c>
    </row>
    <row r="278" spans="1:19" x14ac:dyDescent="0.25">
      <c r="A278" s="126" t="s">
        <v>4008</v>
      </c>
      <c r="B278" s="200">
        <v>1</v>
      </c>
      <c r="C278" s="126">
        <v>2</v>
      </c>
      <c r="D278" s="308">
        <f>PPG!K278</f>
        <v>0</v>
      </c>
      <c r="E278" s="126" t="b">
        <v>1</v>
      </c>
      <c r="F278" s="309" t="str">
        <f>RIGHT(PPG!D278,4)&amp;"."&amp;PPG!N278&amp;"."&amp;PPG!L278&amp;"."&amp;PPGPAY!$C$5</f>
        <v>...Jn21</v>
      </c>
      <c r="G278" s="203">
        <f t="shared" ca="1" si="8"/>
        <v>44361</v>
      </c>
      <c r="H278" s="311">
        <f>IF(PPG!W278&gt;0,0,-PPG!W278)</f>
        <v>0</v>
      </c>
      <c r="I278" s="205">
        <f t="shared" ca="1" si="9"/>
        <v>44361</v>
      </c>
      <c r="J278" s="126">
        <v>261</v>
      </c>
      <c r="K278" s="126" t="b">
        <v>1</v>
      </c>
      <c r="L278" s="126" t="s">
        <v>4009</v>
      </c>
      <c r="M278" s="126" t="b">
        <v>1</v>
      </c>
      <c r="N278" s="126" t="s">
        <v>3687</v>
      </c>
      <c r="O278" s="309" t="str">
        <f>LEFT(PPG!E278,19)&amp;"."&amp;PPGCR!F278</f>
        <v>....Jn21</v>
      </c>
      <c r="P278" s="312">
        <f>PPG!J278</f>
        <v>0</v>
      </c>
      <c r="Q278" s="126" t="b">
        <v>1</v>
      </c>
      <c r="R278" s="126" t="b">
        <v>1</v>
      </c>
      <c r="S278" s="126" t="b">
        <v>1</v>
      </c>
    </row>
    <row r="279" spans="1:19" x14ac:dyDescent="0.25">
      <c r="A279" s="126" t="s">
        <v>4008</v>
      </c>
      <c r="B279" s="200">
        <v>1</v>
      </c>
      <c r="C279" s="126">
        <v>2</v>
      </c>
      <c r="D279" s="308">
        <f>PPG!K279</f>
        <v>0</v>
      </c>
      <c r="E279" s="126" t="b">
        <v>1</v>
      </c>
      <c r="F279" s="309" t="str">
        <f>RIGHT(PPG!D279,4)&amp;"."&amp;PPG!N279&amp;"."&amp;PPG!L279&amp;"."&amp;PPGPAY!$C$5</f>
        <v>...Jn21</v>
      </c>
      <c r="G279" s="203">
        <f t="shared" ca="1" si="8"/>
        <v>44361</v>
      </c>
      <c r="H279" s="311">
        <f>IF(PPG!W279&gt;0,0,-PPG!W279)</f>
        <v>0</v>
      </c>
      <c r="I279" s="205">
        <f t="shared" ca="1" si="9"/>
        <v>44361</v>
      </c>
      <c r="J279" s="126">
        <v>262</v>
      </c>
      <c r="K279" s="126" t="b">
        <v>1</v>
      </c>
      <c r="L279" s="126" t="s">
        <v>4009</v>
      </c>
      <c r="M279" s="126" t="b">
        <v>1</v>
      </c>
      <c r="N279" s="126" t="s">
        <v>3687</v>
      </c>
      <c r="O279" s="309" t="str">
        <f>LEFT(PPG!E279,19)&amp;"."&amp;PPGCR!F279</f>
        <v>....Jn21</v>
      </c>
      <c r="P279" s="312">
        <f>PPG!J279</f>
        <v>0</v>
      </c>
      <c r="Q279" s="126" t="b">
        <v>1</v>
      </c>
      <c r="R279" s="126" t="b">
        <v>1</v>
      </c>
      <c r="S279" s="126" t="b">
        <v>1</v>
      </c>
    </row>
    <row r="280" spans="1:19" x14ac:dyDescent="0.25">
      <c r="A280" s="126" t="s">
        <v>4008</v>
      </c>
      <c r="B280" s="200">
        <v>1</v>
      </c>
      <c r="C280" s="126">
        <v>2</v>
      </c>
      <c r="D280" s="308">
        <f>PPG!K280</f>
        <v>0</v>
      </c>
      <c r="E280" s="126" t="b">
        <v>1</v>
      </c>
      <c r="F280" s="309" t="str">
        <f>RIGHT(PPG!D280,4)&amp;"."&amp;PPG!N280&amp;"."&amp;PPG!L280&amp;"."&amp;PPGPAY!$C$5</f>
        <v>...Jn21</v>
      </c>
      <c r="G280" s="203">
        <f t="shared" ca="1" si="8"/>
        <v>44361</v>
      </c>
      <c r="H280" s="311">
        <f>IF(PPG!W280&gt;0,0,-PPG!W280)</f>
        <v>0</v>
      </c>
      <c r="I280" s="205">
        <f t="shared" ca="1" si="9"/>
        <v>44361</v>
      </c>
      <c r="J280" s="126">
        <v>263</v>
      </c>
      <c r="K280" s="126" t="b">
        <v>1</v>
      </c>
      <c r="L280" s="126" t="s">
        <v>4009</v>
      </c>
      <c r="M280" s="126" t="b">
        <v>1</v>
      </c>
      <c r="N280" s="126" t="s">
        <v>3687</v>
      </c>
      <c r="O280" s="309" t="str">
        <f>LEFT(PPG!E280,19)&amp;"."&amp;PPGCR!F280</f>
        <v>....Jn21</v>
      </c>
      <c r="P280" s="312">
        <f>PPG!J280</f>
        <v>0</v>
      </c>
      <c r="Q280" s="126" t="b">
        <v>1</v>
      </c>
      <c r="R280" s="126" t="b">
        <v>1</v>
      </c>
      <c r="S280" s="126" t="b">
        <v>1</v>
      </c>
    </row>
    <row r="281" spans="1:19" x14ac:dyDescent="0.25">
      <c r="A281" s="126" t="s">
        <v>4008</v>
      </c>
      <c r="B281" s="200">
        <v>1</v>
      </c>
      <c r="C281" s="126">
        <v>2</v>
      </c>
      <c r="D281" s="308">
        <f>PPG!K281</f>
        <v>0</v>
      </c>
      <c r="E281" s="126" t="b">
        <v>1</v>
      </c>
      <c r="F281" s="309" t="str">
        <f>RIGHT(PPG!D281,4)&amp;"."&amp;PPG!N281&amp;"."&amp;PPG!L281&amp;"."&amp;PPGPAY!$C$5</f>
        <v>...Jn21</v>
      </c>
      <c r="G281" s="203">
        <f t="shared" ca="1" si="8"/>
        <v>44361</v>
      </c>
      <c r="H281" s="311">
        <f>IF(PPG!W281&gt;0,0,-PPG!W281)</f>
        <v>0</v>
      </c>
      <c r="I281" s="205">
        <f t="shared" ca="1" si="9"/>
        <v>44361</v>
      </c>
      <c r="J281" s="126">
        <v>264</v>
      </c>
      <c r="K281" s="126" t="b">
        <v>1</v>
      </c>
      <c r="L281" s="126" t="s">
        <v>4009</v>
      </c>
      <c r="M281" s="126" t="b">
        <v>1</v>
      </c>
      <c r="N281" s="126" t="s">
        <v>3687</v>
      </c>
      <c r="O281" s="309" t="str">
        <f>LEFT(PPG!E281,19)&amp;"."&amp;PPGCR!F281</f>
        <v>....Jn21</v>
      </c>
      <c r="P281" s="312">
        <f>PPG!J281</f>
        <v>0</v>
      </c>
      <c r="Q281" s="126" t="b">
        <v>1</v>
      </c>
      <c r="R281" s="126" t="b">
        <v>1</v>
      </c>
      <c r="S281" s="126" t="b">
        <v>1</v>
      </c>
    </row>
    <row r="282" spans="1:19" x14ac:dyDescent="0.25">
      <c r="A282" s="126" t="s">
        <v>4008</v>
      </c>
      <c r="B282" s="200">
        <v>1</v>
      </c>
      <c r="C282" s="126">
        <v>2</v>
      </c>
      <c r="D282" s="308">
        <f>PPG!K282</f>
        <v>0</v>
      </c>
      <c r="E282" s="126" t="b">
        <v>1</v>
      </c>
      <c r="F282" s="309" t="str">
        <f>RIGHT(PPG!D282,4)&amp;"."&amp;PPG!N282&amp;"."&amp;PPG!L282&amp;"."&amp;PPGPAY!$C$5</f>
        <v>...Jn21</v>
      </c>
      <c r="G282" s="203">
        <f t="shared" ca="1" si="8"/>
        <v>44361</v>
      </c>
      <c r="H282" s="311">
        <f>IF(PPG!W282&gt;0,0,-PPG!W282)</f>
        <v>0</v>
      </c>
      <c r="I282" s="205">
        <f t="shared" ca="1" si="9"/>
        <v>44361</v>
      </c>
      <c r="J282" s="126">
        <v>265</v>
      </c>
      <c r="K282" s="126" t="b">
        <v>1</v>
      </c>
      <c r="L282" s="126" t="s">
        <v>4009</v>
      </c>
      <c r="M282" s="126" t="b">
        <v>1</v>
      </c>
      <c r="N282" s="126" t="s">
        <v>3687</v>
      </c>
      <c r="O282" s="309" t="str">
        <f>LEFT(PPG!E282,19)&amp;"."&amp;PPGCR!F282</f>
        <v>....Jn21</v>
      </c>
      <c r="P282" s="312">
        <f>PPG!J282</f>
        <v>0</v>
      </c>
      <c r="Q282" s="126" t="b">
        <v>1</v>
      </c>
      <c r="R282" s="126" t="b">
        <v>1</v>
      </c>
      <c r="S282" s="126" t="b">
        <v>1</v>
      </c>
    </row>
    <row r="283" spans="1:19" x14ac:dyDescent="0.25">
      <c r="A283" s="126" t="s">
        <v>4008</v>
      </c>
      <c r="B283" s="200">
        <v>1</v>
      </c>
      <c r="C283" s="126">
        <v>2</v>
      </c>
      <c r="D283" s="308">
        <f>PPG!K283</f>
        <v>0</v>
      </c>
      <c r="E283" s="126" t="b">
        <v>1</v>
      </c>
      <c r="F283" s="309" t="str">
        <f>RIGHT(PPG!D283,4)&amp;"."&amp;PPG!N283&amp;"."&amp;PPG!L283&amp;"."&amp;PPGPAY!$C$5</f>
        <v>...Jn21</v>
      </c>
      <c r="G283" s="203">
        <f t="shared" ca="1" si="8"/>
        <v>44361</v>
      </c>
      <c r="H283" s="311">
        <f>IF(PPG!W283&gt;0,0,-PPG!W283)</f>
        <v>0</v>
      </c>
      <c r="I283" s="205">
        <f t="shared" ca="1" si="9"/>
        <v>44361</v>
      </c>
      <c r="J283" s="126">
        <v>266</v>
      </c>
      <c r="K283" s="126" t="b">
        <v>1</v>
      </c>
      <c r="L283" s="126" t="s">
        <v>4009</v>
      </c>
      <c r="M283" s="126" t="b">
        <v>1</v>
      </c>
      <c r="N283" s="126" t="s">
        <v>3687</v>
      </c>
      <c r="O283" s="309" t="str">
        <f>LEFT(PPG!E283,19)&amp;"."&amp;PPGCR!F283</f>
        <v>....Jn21</v>
      </c>
      <c r="P283" s="312">
        <f>PPG!J283</f>
        <v>0</v>
      </c>
      <c r="Q283" s="126" t="b">
        <v>1</v>
      </c>
      <c r="R283" s="126" t="b">
        <v>1</v>
      </c>
      <c r="S283" s="126" t="b">
        <v>1</v>
      </c>
    </row>
    <row r="284" spans="1:19" x14ac:dyDescent="0.25">
      <c r="A284" s="126" t="s">
        <v>4008</v>
      </c>
      <c r="B284" s="200">
        <v>1</v>
      </c>
      <c r="C284" s="126">
        <v>2</v>
      </c>
      <c r="D284" s="308">
        <f>PPG!K284</f>
        <v>0</v>
      </c>
      <c r="E284" s="126" t="b">
        <v>1</v>
      </c>
      <c r="F284" s="309" t="str">
        <f>RIGHT(PPG!D284,4)&amp;"."&amp;PPG!N284&amp;"."&amp;PPG!L284&amp;"."&amp;PPGPAY!$C$5</f>
        <v>...Jn21</v>
      </c>
      <c r="G284" s="203">
        <f t="shared" ca="1" si="8"/>
        <v>44361</v>
      </c>
      <c r="H284" s="311">
        <f>IF(PPG!W284&gt;0,0,-PPG!W284)</f>
        <v>0</v>
      </c>
      <c r="I284" s="205">
        <f t="shared" ca="1" si="9"/>
        <v>44361</v>
      </c>
      <c r="J284" s="126">
        <v>267</v>
      </c>
      <c r="K284" s="126" t="b">
        <v>1</v>
      </c>
      <c r="L284" s="126" t="s">
        <v>4009</v>
      </c>
      <c r="M284" s="126" t="b">
        <v>1</v>
      </c>
      <c r="N284" s="126" t="s">
        <v>3687</v>
      </c>
      <c r="O284" s="309" t="str">
        <f>LEFT(PPG!E284,19)&amp;"."&amp;PPGCR!F284</f>
        <v>....Jn21</v>
      </c>
      <c r="P284" s="312">
        <f>PPG!J284</f>
        <v>0</v>
      </c>
      <c r="Q284" s="126" t="b">
        <v>1</v>
      </c>
      <c r="R284" s="126" t="b">
        <v>1</v>
      </c>
      <c r="S284" s="126" t="b">
        <v>1</v>
      </c>
    </row>
    <row r="285" spans="1:19" x14ac:dyDescent="0.25">
      <c r="A285" s="126" t="s">
        <v>4008</v>
      </c>
      <c r="B285" s="200">
        <v>1</v>
      </c>
      <c r="C285" s="126">
        <v>2</v>
      </c>
      <c r="D285" s="308">
        <f>PPG!K285</f>
        <v>0</v>
      </c>
      <c r="E285" s="126" t="b">
        <v>1</v>
      </c>
      <c r="F285" s="309" t="str">
        <f>RIGHT(PPG!D285,4)&amp;"."&amp;PPG!N285&amp;"."&amp;PPG!L285&amp;"."&amp;PPGPAY!$C$5</f>
        <v>...Jn21</v>
      </c>
      <c r="G285" s="203">
        <f t="shared" ca="1" si="8"/>
        <v>44361</v>
      </c>
      <c r="H285" s="311">
        <f>IF(PPG!W285&gt;0,0,-PPG!W285)</f>
        <v>0</v>
      </c>
      <c r="I285" s="205">
        <f t="shared" ca="1" si="9"/>
        <v>44361</v>
      </c>
      <c r="J285" s="126">
        <v>268</v>
      </c>
      <c r="K285" s="126" t="b">
        <v>1</v>
      </c>
      <c r="L285" s="126" t="s">
        <v>4009</v>
      </c>
      <c r="M285" s="126" t="b">
        <v>1</v>
      </c>
      <c r="N285" s="126" t="s">
        <v>3687</v>
      </c>
      <c r="O285" s="309" t="str">
        <f>LEFT(PPG!E285,19)&amp;"."&amp;PPGCR!F285</f>
        <v>....Jn21</v>
      </c>
      <c r="P285" s="312">
        <f>PPG!J285</f>
        <v>0</v>
      </c>
      <c r="Q285" s="126" t="b">
        <v>1</v>
      </c>
      <c r="R285" s="126" t="b">
        <v>1</v>
      </c>
      <c r="S285" s="126" t="b">
        <v>1</v>
      </c>
    </row>
    <row r="286" spans="1:19" x14ac:dyDescent="0.25">
      <c r="A286" s="126" t="s">
        <v>4008</v>
      </c>
      <c r="B286" s="200">
        <v>1</v>
      </c>
      <c r="C286" s="126">
        <v>2</v>
      </c>
      <c r="D286" s="308">
        <f>PPG!K286</f>
        <v>0</v>
      </c>
      <c r="E286" s="126" t="b">
        <v>1</v>
      </c>
      <c r="F286" s="309" t="str">
        <f>RIGHT(PPG!D286,4)&amp;"."&amp;PPG!N286&amp;"."&amp;PPG!L286&amp;"."&amp;PPGPAY!$C$5</f>
        <v>...Jn21</v>
      </c>
      <c r="G286" s="203">
        <f t="shared" ca="1" si="8"/>
        <v>44361</v>
      </c>
      <c r="H286" s="311">
        <f>IF(PPG!W286&gt;0,0,-PPG!W286)</f>
        <v>0</v>
      </c>
      <c r="I286" s="205">
        <f t="shared" ca="1" si="9"/>
        <v>44361</v>
      </c>
      <c r="J286" s="126">
        <v>269</v>
      </c>
      <c r="K286" s="126" t="b">
        <v>1</v>
      </c>
      <c r="L286" s="126" t="s">
        <v>4009</v>
      </c>
      <c r="M286" s="126" t="b">
        <v>1</v>
      </c>
      <c r="N286" s="126" t="s">
        <v>3687</v>
      </c>
      <c r="O286" s="309" t="str">
        <f>LEFT(PPG!E286,19)&amp;"."&amp;PPGCR!F286</f>
        <v>....Jn21</v>
      </c>
      <c r="P286" s="312">
        <f>PPG!J286</f>
        <v>0</v>
      </c>
      <c r="Q286" s="126" t="b">
        <v>1</v>
      </c>
      <c r="R286" s="126" t="b">
        <v>1</v>
      </c>
      <c r="S286" s="126" t="b">
        <v>1</v>
      </c>
    </row>
    <row r="287" spans="1:19" x14ac:dyDescent="0.25">
      <c r="A287" s="126" t="s">
        <v>4008</v>
      </c>
      <c r="B287" s="200">
        <v>1</v>
      </c>
      <c r="C287" s="126">
        <v>2</v>
      </c>
      <c r="D287" s="308">
        <f>PPG!K287</f>
        <v>0</v>
      </c>
      <c r="E287" s="126" t="b">
        <v>1</v>
      </c>
      <c r="F287" s="309" t="str">
        <f>RIGHT(PPG!D287,4)&amp;"."&amp;PPG!N287&amp;"."&amp;PPG!L287&amp;"."&amp;PPGPAY!$C$5</f>
        <v>...Jn21</v>
      </c>
      <c r="G287" s="203">
        <f t="shared" ca="1" si="8"/>
        <v>44361</v>
      </c>
      <c r="H287" s="311">
        <f>IF(PPG!W287&gt;0,0,-PPG!W287)</f>
        <v>0</v>
      </c>
      <c r="I287" s="205">
        <f t="shared" ca="1" si="9"/>
        <v>44361</v>
      </c>
      <c r="J287" s="126">
        <v>270</v>
      </c>
      <c r="K287" s="126" t="b">
        <v>1</v>
      </c>
      <c r="L287" s="126" t="s">
        <v>4009</v>
      </c>
      <c r="M287" s="126" t="b">
        <v>1</v>
      </c>
      <c r="N287" s="126" t="s">
        <v>3687</v>
      </c>
      <c r="O287" s="309" t="str">
        <f>LEFT(PPG!E287,19)&amp;"."&amp;PPGCR!F287</f>
        <v>....Jn21</v>
      </c>
      <c r="P287" s="312">
        <f>PPG!J287</f>
        <v>0</v>
      </c>
      <c r="Q287" s="126" t="b">
        <v>1</v>
      </c>
      <c r="R287" s="126" t="b">
        <v>1</v>
      </c>
      <c r="S287" s="126" t="b">
        <v>1</v>
      </c>
    </row>
    <row r="288" spans="1:19" x14ac:dyDescent="0.25">
      <c r="A288" s="126" t="s">
        <v>4008</v>
      </c>
      <c r="B288" s="200">
        <v>1</v>
      </c>
      <c r="C288" s="126">
        <v>2</v>
      </c>
      <c r="D288" s="308">
        <f>PPG!K288</f>
        <v>0</v>
      </c>
      <c r="E288" s="126" t="b">
        <v>1</v>
      </c>
      <c r="F288" s="309" t="str">
        <f>RIGHT(PPG!D288,4)&amp;"."&amp;PPG!N288&amp;"."&amp;PPG!L288&amp;"."&amp;PPGPAY!$C$5</f>
        <v>...Jn21</v>
      </c>
      <c r="G288" s="203">
        <f t="shared" ca="1" si="8"/>
        <v>44361</v>
      </c>
      <c r="H288" s="311">
        <f>IF(PPG!W288&gt;0,0,-PPG!W288)</f>
        <v>0</v>
      </c>
      <c r="I288" s="205">
        <f t="shared" ca="1" si="9"/>
        <v>44361</v>
      </c>
      <c r="J288" s="126">
        <v>271</v>
      </c>
      <c r="K288" s="126" t="b">
        <v>1</v>
      </c>
      <c r="L288" s="126" t="s">
        <v>4009</v>
      </c>
      <c r="M288" s="126" t="b">
        <v>1</v>
      </c>
      <c r="N288" s="126" t="s">
        <v>3687</v>
      </c>
      <c r="O288" s="309" t="str">
        <f>LEFT(PPG!E288,19)&amp;"."&amp;PPGCR!F288</f>
        <v>....Jn21</v>
      </c>
      <c r="P288" s="312">
        <f>PPG!J288</f>
        <v>0</v>
      </c>
      <c r="Q288" s="126" t="b">
        <v>1</v>
      </c>
      <c r="R288" s="126" t="b">
        <v>1</v>
      </c>
      <c r="S288" s="126" t="b">
        <v>1</v>
      </c>
    </row>
    <row r="289" spans="1:19" x14ac:dyDescent="0.25">
      <c r="A289" s="126" t="s">
        <v>4008</v>
      </c>
      <c r="B289" s="200">
        <v>1</v>
      </c>
      <c r="C289" s="126">
        <v>2</v>
      </c>
      <c r="D289" s="308">
        <f>PPG!K289</f>
        <v>0</v>
      </c>
      <c r="E289" s="126" t="b">
        <v>1</v>
      </c>
      <c r="F289" s="309" t="str">
        <f>RIGHT(PPG!D289,4)&amp;"."&amp;PPG!N289&amp;"."&amp;PPG!L289&amp;"."&amp;PPGPAY!$C$5</f>
        <v>...Jn21</v>
      </c>
      <c r="G289" s="203">
        <f t="shared" ca="1" si="8"/>
        <v>44361</v>
      </c>
      <c r="H289" s="311">
        <f>IF(PPG!W289&gt;0,0,-PPG!W289)</f>
        <v>0</v>
      </c>
      <c r="I289" s="205">
        <f t="shared" ca="1" si="9"/>
        <v>44361</v>
      </c>
      <c r="J289" s="126">
        <v>272</v>
      </c>
      <c r="K289" s="126" t="b">
        <v>1</v>
      </c>
      <c r="L289" s="126" t="s">
        <v>4009</v>
      </c>
      <c r="M289" s="126" t="b">
        <v>1</v>
      </c>
      <c r="N289" s="126" t="s">
        <v>3687</v>
      </c>
      <c r="O289" s="309" t="str">
        <f>LEFT(PPG!E289,19)&amp;"."&amp;PPGCR!F289</f>
        <v>....Jn21</v>
      </c>
      <c r="P289" s="312">
        <f>PPG!J289</f>
        <v>0</v>
      </c>
      <c r="Q289" s="126" t="b">
        <v>1</v>
      </c>
      <c r="R289" s="126" t="b">
        <v>1</v>
      </c>
      <c r="S289" s="126" t="b">
        <v>1</v>
      </c>
    </row>
    <row r="290" spans="1:19" x14ac:dyDescent="0.25">
      <c r="A290" s="126" t="s">
        <v>4008</v>
      </c>
      <c r="B290" s="200">
        <v>1</v>
      </c>
      <c r="C290" s="126">
        <v>2</v>
      </c>
      <c r="D290" s="308">
        <f>PPG!K290</f>
        <v>0</v>
      </c>
      <c r="E290" s="126" t="b">
        <v>1</v>
      </c>
      <c r="F290" s="309" t="str">
        <f>RIGHT(PPG!D290,4)&amp;"."&amp;PPG!N290&amp;"."&amp;PPG!L290&amp;"."&amp;PPGPAY!$C$5</f>
        <v>...Jn21</v>
      </c>
      <c r="G290" s="203">
        <f t="shared" ca="1" si="8"/>
        <v>44361</v>
      </c>
      <c r="H290" s="311">
        <f>IF(PPG!W290&gt;0,0,-PPG!W290)</f>
        <v>0</v>
      </c>
      <c r="I290" s="205">
        <f t="shared" ca="1" si="9"/>
        <v>44361</v>
      </c>
      <c r="J290" s="126">
        <v>273</v>
      </c>
      <c r="K290" s="126" t="b">
        <v>1</v>
      </c>
      <c r="L290" s="126" t="s">
        <v>4009</v>
      </c>
      <c r="M290" s="126" t="b">
        <v>1</v>
      </c>
      <c r="N290" s="126" t="s">
        <v>3687</v>
      </c>
      <c r="O290" s="309" t="str">
        <f>LEFT(PPG!E290,19)&amp;"."&amp;PPGCR!F290</f>
        <v>....Jn21</v>
      </c>
      <c r="P290" s="312">
        <f>PPG!J290</f>
        <v>0</v>
      </c>
      <c r="Q290" s="126" t="b">
        <v>1</v>
      </c>
      <c r="R290" s="126" t="b">
        <v>1</v>
      </c>
      <c r="S290" s="126" t="b">
        <v>1</v>
      </c>
    </row>
    <row r="291" spans="1:19" x14ac:dyDescent="0.25">
      <c r="A291" s="126" t="s">
        <v>4008</v>
      </c>
      <c r="B291" s="200">
        <v>1</v>
      </c>
      <c r="C291" s="126">
        <v>2</v>
      </c>
      <c r="D291" s="308">
        <f>PPG!K291</f>
        <v>0</v>
      </c>
      <c r="E291" s="126" t="b">
        <v>1</v>
      </c>
      <c r="F291" s="309" t="str">
        <f>RIGHT(PPG!D291,4)&amp;"."&amp;PPG!N291&amp;"."&amp;PPG!L291&amp;"."&amp;PPGPAY!$C$5</f>
        <v>...Jn21</v>
      </c>
      <c r="G291" s="203">
        <f t="shared" ca="1" si="8"/>
        <v>44361</v>
      </c>
      <c r="H291" s="311">
        <f>IF(PPG!W291&gt;0,0,-PPG!W291)</f>
        <v>0</v>
      </c>
      <c r="I291" s="205">
        <f t="shared" ca="1" si="9"/>
        <v>44361</v>
      </c>
      <c r="J291" s="126">
        <v>274</v>
      </c>
      <c r="K291" s="126" t="b">
        <v>1</v>
      </c>
      <c r="L291" s="126" t="s">
        <v>4009</v>
      </c>
      <c r="M291" s="126" t="b">
        <v>1</v>
      </c>
      <c r="N291" s="126" t="s">
        <v>3687</v>
      </c>
      <c r="O291" s="309" t="str">
        <f>LEFT(PPG!E291,19)&amp;"."&amp;PPGCR!F291</f>
        <v>....Jn21</v>
      </c>
      <c r="P291" s="312">
        <f>PPG!J291</f>
        <v>0</v>
      </c>
      <c r="Q291" s="126" t="b">
        <v>1</v>
      </c>
      <c r="R291" s="126" t="b">
        <v>1</v>
      </c>
      <c r="S291" s="126" t="b">
        <v>1</v>
      </c>
    </row>
    <row r="292" spans="1:19" x14ac:dyDescent="0.25">
      <c r="A292" s="126" t="s">
        <v>4008</v>
      </c>
      <c r="B292" s="200">
        <v>1</v>
      </c>
      <c r="C292" s="126">
        <v>2</v>
      </c>
      <c r="D292" s="308">
        <f>PPG!K292</f>
        <v>0</v>
      </c>
      <c r="E292" s="126" t="b">
        <v>1</v>
      </c>
      <c r="F292" s="309" t="str">
        <f>RIGHT(PPG!D292,4)&amp;"."&amp;PPG!N292&amp;"."&amp;PPG!L292&amp;"."&amp;PPGPAY!$C$5</f>
        <v>...Jn21</v>
      </c>
      <c r="G292" s="203">
        <f t="shared" ca="1" si="8"/>
        <v>44361</v>
      </c>
      <c r="H292" s="311">
        <f>IF(PPG!W292&gt;0,0,-PPG!W292)</f>
        <v>0</v>
      </c>
      <c r="I292" s="205">
        <f t="shared" ca="1" si="9"/>
        <v>44361</v>
      </c>
      <c r="J292" s="126">
        <v>275</v>
      </c>
      <c r="K292" s="126" t="b">
        <v>1</v>
      </c>
      <c r="L292" s="126" t="s">
        <v>4009</v>
      </c>
      <c r="M292" s="126" t="b">
        <v>1</v>
      </c>
      <c r="N292" s="126" t="s">
        <v>3687</v>
      </c>
      <c r="O292" s="309" t="str">
        <f>LEFT(PPG!E292,19)&amp;"."&amp;PPGCR!F292</f>
        <v>....Jn21</v>
      </c>
      <c r="P292" s="312">
        <f>PPG!J292</f>
        <v>0</v>
      </c>
      <c r="Q292" s="126" t="b">
        <v>1</v>
      </c>
      <c r="R292" s="126" t="b">
        <v>1</v>
      </c>
      <c r="S292" s="126" t="b">
        <v>1</v>
      </c>
    </row>
    <row r="293" spans="1:19" x14ac:dyDescent="0.25">
      <c r="A293" s="126" t="s">
        <v>4008</v>
      </c>
      <c r="B293" s="200">
        <v>1</v>
      </c>
      <c r="C293" s="126">
        <v>2</v>
      </c>
      <c r="D293" s="308">
        <f>PPG!K293</f>
        <v>0</v>
      </c>
      <c r="E293" s="126" t="b">
        <v>1</v>
      </c>
      <c r="F293" s="309" t="str">
        <f>RIGHT(PPG!D293,4)&amp;"."&amp;PPG!N293&amp;"."&amp;PPG!L293&amp;"."&amp;PPGPAY!$C$5</f>
        <v>...Jn21</v>
      </c>
      <c r="G293" s="203">
        <f t="shared" ca="1" si="8"/>
        <v>44361</v>
      </c>
      <c r="H293" s="311">
        <f>IF(PPG!W293&gt;0,0,-PPG!W293)</f>
        <v>0</v>
      </c>
      <c r="I293" s="205">
        <f t="shared" ca="1" si="9"/>
        <v>44361</v>
      </c>
      <c r="J293" s="126">
        <v>276</v>
      </c>
      <c r="K293" s="126" t="b">
        <v>1</v>
      </c>
      <c r="L293" s="126" t="s">
        <v>4009</v>
      </c>
      <c r="M293" s="126" t="b">
        <v>1</v>
      </c>
      <c r="N293" s="126" t="s">
        <v>3687</v>
      </c>
      <c r="O293" s="309" t="str">
        <f>LEFT(PPG!E293,19)&amp;"."&amp;PPGCR!F293</f>
        <v>....Jn21</v>
      </c>
      <c r="P293" s="312">
        <f>PPG!J293</f>
        <v>0</v>
      </c>
      <c r="Q293" s="126" t="b">
        <v>1</v>
      </c>
      <c r="R293" s="126" t="b">
        <v>1</v>
      </c>
      <c r="S293" s="126" t="b">
        <v>1</v>
      </c>
    </row>
    <row r="294" spans="1:19" x14ac:dyDescent="0.25">
      <c r="A294" s="126" t="s">
        <v>4008</v>
      </c>
      <c r="B294" s="200">
        <v>1</v>
      </c>
      <c r="C294" s="126">
        <v>2</v>
      </c>
      <c r="D294" s="308">
        <f>PPG!K294</f>
        <v>0</v>
      </c>
      <c r="E294" s="126" t="b">
        <v>1</v>
      </c>
      <c r="F294" s="309" t="str">
        <f>RIGHT(PPG!D294,4)&amp;"."&amp;PPG!N294&amp;"."&amp;PPG!L294&amp;"."&amp;PPGPAY!$C$5</f>
        <v>...Jn21</v>
      </c>
      <c r="G294" s="203">
        <f t="shared" ca="1" si="8"/>
        <v>44361</v>
      </c>
      <c r="H294" s="311">
        <f>IF(PPG!W294&gt;0,0,-PPG!W294)</f>
        <v>0</v>
      </c>
      <c r="I294" s="205">
        <f t="shared" ca="1" si="9"/>
        <v>44361</v>
      </c>
      <c r="J294" s="126">
        <v>277</v>
      </c>
      <c r="K294" s="126" t="b">
        <v>1</v>
      </c>
      <c r="L294" s="126" t="s">
        <v>4009</v>
      </c>
      <c r="M294" s="126" t="b">
        <v>1</v>
      </c>
      <c r="N294" s="126" t="s">
        <v>3687</v>
      </c>
      <c r="O294" s="309" t="str">
        <f>LEFT(PPG!E294,19)&amp;"."&amp;PPGCR!F294</f>
        <v>....Jn21</v>
      </c>
      <c r="P294" s="312">
        <f>PPG!J294</f>
        <v>0</v>
      </c>
      <c r="Q294" s="126" t="b">
        <v>1</v>
      </c>
      <c r="R294" s="126" t="b">
        <v>1</v>
      </c>
      <c r="S294" s="126" t="b">
        <v>1</v>
      </c>
    </row>
    <row r="295" spans="1:19" x14ac:dyDescent="0.25">
      <c r="A295" s="126" t="s">
        <v>4008</v>
      </c>
      <c r="B295" s="200">
        <v>1</v>
      </c>
      <c r="C295" s="126">
        <v>2</v>
      </c>
      <c r="D295" s="308">
        <f>PPG!K295</f>
        <v>0</v>
      </c>
      <c r="E295" s="126" t="b">
        <v>1</v>
      </c>
      <c r="F295" s="309" t="str">
        <f>RIGHT(PPG!D295,4)&amp;"."&amp;PPG!N295&amp;"."&amp;PPG!L295&amp;"."&amp;PPGPAY!$C$5</f>
        <v>...Jn21</v>
      </c>
      <c r="G295" s="203">
        <f t="shared" ca="1" si="8"/>
        <v>44361</v>
      </c>
      <c r="H295" s="311">
        <f>IF(PPG!W295&gt;0,0,-PPG!W295)</f>
        <v>0</v>
      </c>
      <c r="I295" s="205">
        <f t="shared" ca="1" si="9"/>
        <v>44361</v>
      </c>
      <c r="J295" s="126">
        <v>278</v>
      </c>
      <c r="K295" s="126" t="b">
        <v>1</v>
      </c>
      <c r="L295" s="126" t="s">
        <v>4009</v>
      </c>
      <c r="M295" s="126" t="b">
        <v>1</v>
      </c>
      <c r="N295" s="126" t="s">
        <v>3687</v>
      </c>
      <c r="O295" s="309" t="str">
        <f>LEFT(PPG!E295,19)&amp;"."&amp;PPGCR!F295</f>
        <v>....Jn21</v>
      </c>
      <c r="P295" s="312">
        <f>PPG!J295</f>
        <v>0</v>
      </c>
      <c r="Q295" s="126" t="b">
        <v>1</v>
      </c>
      <c r="R295" s="126" t="b">
        <v>1</v>
      </c>
      <c r="S295" s="126" t="b">
        <v>1</v>
      </c>
    </row>
    <row r="296" spans="1:19" x14ac:dyDescent="0.25">
      <c r="A296" s="126" t="s">
        <v>4008</v>
      </c>
      <c r="B296" s="200">
        <v>1</v>
      </c>
      <c r="C296" s="126">
        <v>2</v>
      </c>
      <c r="D296" s="308">
        <f>PPG!K296</f>
        <v>0</v>
      </c>
      <c r="E296" s="126" t="b">
        <v>1</v>
      </c>
      <c r="F296" s="309" t="str">
        <f>RIGHT(PPG!D296,4)&amp;"."&amp;PPG!N296&amp;"."&amp;PPG!L296&amp;"."&amp;PPGPAY!$C$5</f>
        <v>...Jn21</v>
      </c>
      <c r="G296" s="203">
        <f t="shared" ca="1" si="8"/>
        <v>44361</v>
      </c>
      <c r="H296" s="311">
        <f>IF(PPG!W296&gt;0,0,-PPG!W296)</f>
        <v>0</v>
      </c>
      <c r="I296" s="205">
        <f t="shared" ca="1" si="9"/>
        <v>44361</v>
      </c>
      <c r="J296" s="126">
        <v>279</v>
      </c>
      <c r="K296" s="126" t="b">
        <v>1</v>
      </c>
      <c r="L296" s="126" t="s">
        <v>4009</v>
      </c>
      <c r="M296" s="126" t="b">
        <v>1</v>
      </c>
      <c r="N296" s="126" t="s">
        <v>3687</v>
      </c>
      <c r="O296" s="309" t="str">
        <f>LEFT(PPG!E296,19)&amp;"."&amp;PPGCR!F296</f>
        <v>....Jn21</v>
      </c>
      <c r="P296" s="312">
        <f>PPG!J296</f>
        <v>0</v>
      </c>
      <c r="Q296" s="126" t="b">
        <v>1</v>
      </c>
      <c r="R296" s="126" t="b">
        <v>1</v>
      </c>
      <c r="S296" s="126" t="b">
        <v>1</v>
      </c>
    </row>
    <row r="297" spans="1:19" x14ac:dyDescent="0.25">
      <c r="A297" s="126" t="s">
        <v>4008</v>
      </c>
      <c r="B297" s="200">
        <v>1</v>
      </c>
      <c r="C297" s="126">
        <v>2</v>
      </c>
      <c r="D297" s="308">
        <f>PPG!K297</f>
        <v>0</v>
      </c>
      <c r="E297" s="126" t="b">
        <v>1</v>
      </c>
      <c r="F297" s="309" t="str">
        <f>RIGHT(PPG!D297,4)&amp;"."&amp;PPG!N297&amp;"."&amp;PPG!L297&amp;"."&amp;PPGPAY!$C$5</f>
        <v>...Jn21</v>
      </c>
      <c r="G297" s="203">
        <f t="shared" ca="1" si="8"/>
        <v>44361</v>
      </c>
      <c r="H297" s="311">
        <f>IF(PPG!W297&gt;0,0,-PPG!W297)</f>
        <v>0</v>
      </c>
      <c r="I297" s="205">
        <f t="shared" ca="1" si="9"/>
        <v>44361</v>
      </c>
      <c r="J297" s="126">
        <v>280</v>
      </c>
      <c r="K297" s="126" t="b">
        <v>1</v>
      </c>
      <c r="L297" s="126" t="s">
        <v>4009</v>
      </c>
      <c r="M297" s="126" t="b">
        <v>1</v>
      </c>
      <c r="N297" s="126" t="s">
        <v>3687</v>
      </c>
      <c r="O297" s="309" t="str">
        <f>LEFT(PPG!E297,19)&amp;"."&amp;PPGCR!F297</f>
        <v>....Jn21</v>
      </c>
      <c r="P297" s="312">
        <f>PPG!J297</f>
        <v>0</v>
      </c>
      <c r="Q297" s="126" t="b">
        <v>1</v>
      </c>
      <c r="R297" s="126" t="b">
        <v>1</v>
      </c>
      <c r="S297" s="126" t="b">
        <v>1</v>
      </c>
    </row>
    <row r="298" spans="1:19" x14ac:dyDescent="0.25">
      <c r="A298" s="126" t="s">
        <v>4008</v>
      </c>
      <c r="B298" s="200">
        <v>1</v>
      </c>
      <c r="C298" s="126">
        <v>2</v>
      </c>
      <c r="D298" s="308">
        <f>PPG!K298</f>
        <v>0</v>
      </c>
      <c r="E298" s="126" t="b">
        <v>1</v>
      </c>
      <c r="F298" s="309" t="str">
        <f>RIGHT(PPG!D298,4)&amp;"."&amp;PPG!N298&amp;"."&amp;PPG!L298&amp;"."&amp;PPGPAY!$C$5</f>
        <v>...Jn21</v>
      </c>
      <c r="G298" s="203">
        <f t="shared" ca="1" si="8"/>
        <v>44361</v>
      </c>
      <c r="H298" s="311">
        <f>IF(PPG!W298&gt;0,0,-PPG!W298)</f>
        <v>0</v>
      </c>
      <c r="I298" s="205">
        <f t="shared" ca="1" si="9"/>
        <v>44361</v>
      </c>
      <c r="J298" s="126">
        <v>281</v>
      </c>
      <c r="K298" s="126" t="b">
        <v>1</v>
      </c>
      <c r="L298" s="126" t="s">
        <v>4009</v>
      </c>
      <c r="M298" s="126" t="b">
        <v>1</v>
      </c>
      <c r="N298" s="126" t="s">
        <v>3687</v>
      </c>
      <c r="O298" s="309" t="str">
        <f>LEFT(PPG!E298,19)&amp;"."&amp;PPGCR!F298</f>
        <v>....Jn21</v>
      </c>
      <c r="P298" s="312">
        <f>PPG!J298</f>
        <v>0</v>
      </c>
      <c r="Q298" s="126" t="b">
        <v>1</v>
      </c>
      <c r="R298" s="126" t="b">
        <v>1</v>
      </c>
      <c r="S298" s="126" t="b">
        <v>1</v>
      </c>
    </row>
    <row r="299" spans="1:19" x14ac:dyDescent="0.25">
      <c r="A299" s="126" t="s">
        <v>4008</v>
      </c>
      <c r="B299" s="200">
        <v>1</v>
      </c>
      <c r="C299" s="126">
        <v>2</v>
      </c>
      <c r="D299" s="308">
        <f>PPG!K299</f>
        <v>0</v>
      </c>
      <c r="E299" s="126" t="b">
        <v>1</v>
      </c>
      <c r="F299" s="309" t="str">
        <f>RIGHT(PPG!D299,4)&amp;"."&amp;PPG!N299&amp;"."&amp;PPG!L299&amp;"."&amp;PPGPAY!$C$5</f>
        <v>...Jn21</v>
      </c>
      <c r="G299" s="203">
        <f t="shared" ca="1" si="8"/>
        <v>44361</v>
      </c>
      <c r="H299" s="311">
        <f>IF(PPG!W299&gt;0,0,-PPG!W299)</f>
        <v>0</v>
      </c>
      <c r="I299" s="205">
        <f t="shared" ca="1" si="9"/>
        <v>44361</v>
      </c>
      <c r="J299" s="126">
        <v>282</v>
      </c>
      <c r="K299" s="126" t="b">
        <v>1</v>
      </c>
      <c r="L299" s="126" t="s">
        <v>4009</v>
      </c>
      <c r="M299" s="126" t="b">
        <v>1</v>
      </c>
      <c r="N299" s="126" t="s">
        <v>3687</v>
      </c>
      <c r="O299" s="309" t="str">
        <f>LEFT(PPG!E299,19)&amp;"."&amp;PPGCR!F299</f>
        <v>....Jn21</v>
      </c>
      <c r="P299" s="312">
        <f>PPG!J299</f>
        <v>0</v>
      </c>
      <c r="Q299" s="126" t="b">
        <v>1</v>
      </c>
      <c r="R299" s="126" t="b">
        <v>1</v>
      </c>
      <c r="S299" s="126" t="b">
        <v>1</v>
      </c>
    </row>
    <row r="300" spans="1:19" x14ac:dyDescent="0.25">
      <c r="A300" s="126" t="s">
        <v>4008</v>
      </c>
      <c r="B300" s="200">
        <v>1</v>
      </c>
      <c r="C300" s="126">
        <v>2</v>
      </c>
      <c r="D300" s="308">
        <f>PPG!K300</f>
        <v>0</v>
      </c>
      <c r="E300" s="126" t="b">
        <v>1</v>
      </c>
      <c r="F300" s="309" t="str">
        <f>RIGHT(PPG!D300,4)&amp;"."&amp;PPG!N300&amp;"."&amp;PPG!L300&amp;"."&amp;PPGPAY!$C$5</f>
        <v>...Jn21</v>
      </c>
      <c r="G300" s="203">
        <f t="shared" ca="1" si="8"/>
        <v>44361</v>
      </c>
      <c r="H300" s="311">
        <f>IF(PPG!W300&gt;0,0,-PPG!W300)</f>
        <v>0</v>
      </c>
      <c r="I300" s="205">
        <f t="shared" ca="1" si="9"/>
        <v>44361</v>
      </c>
      <c r="J300" s="126">
        <v>283</v>
      </c>
      <c r="K300" s="126" t="b">
        <v>1</v>
      </c>
      <c r="L300" s="126" t="s">
        <v>4009</v>
      </c>
      <c r="M300" s="126" t="b">
        <v>1</v>
      </c>
      <c r="N300" s="126" t="s">
        <v>3687</v>
      </c>
      <c r="O300" s="309" t="str">
        <f>LEFT(PPG!E300,19)&amp;"."&amp;PPGCR!F300</f>
        <v>....Jn21</v>
      </c>
      <c r="P300" s="312">
        <f>PPG!J300</f>
        <v>0</v>
      </c>
      <c r="Q300" s="126" t="b">
        <v>1</v>
      </c>
      <c r="R300" s="126" t="b">
        <v>1</v>
      </c>
      <c r="S300" s="126" t="b">
        <v>1</v>
      </c>
    </row>
    <row r="301" spans="1:19" x14ac:dyDescent="0.25">
      <c r="A301" s="126" t="s">
        <v>4008</v>
      </c>
      <c r="B301" s="200">
        <v>1</v>
      </c>
      <c r="C301" s="126">
        <v>2</v>
      </c>
      <c r="D301" s="308">
        <f>PPG!K301</f>
        <v>0</v>
      </c>
      <c r="E301" s="126" t="b">
        <v>1</v>
      </c>
      <c r="F301" s="309" t="str">
        <f>RIGHT(PPG!D301,4)&amp;"."&amp;PPG!N301&amp;"."&amp;PPG!L301&amp;"."&amp;PPGPAY!$C$5</f>
        <v>...Jn21</v>
      </c>
      <c r="G301" s="203">
        <f t="shared" ca="1" si="8"/>
        <v>44361</v>
      </c>
      <c r="H301" s="311">
        <f>IF(PPG!W301&gt;0,0,-PPG!W301)</f>
        <v>0</v>
      </c>
      <c r="I301" s="205">
        <f t="shared" ca="1" si="9"/>
        <v>44361</v>
      </c>
      <c r="J301" s="126">
        <v>284</v>
      </c>
      <c r="K301" s="126" t="b">
        <v>1</v>
      </c>
      <c r="L301" s="126" t="s">
        <v>4009</v>
      </c>
      <c r="M301" s="126" t="b">
        <v>1</v>
      </c>
      <c r="N301" s="126" t="s">
        <v>3687</v>
      </c>
      <c r="O301" s="309" t="str">
        <f>LEFT(PPG!E301,19)&amp;"."&amp;PPGCR!F301</f>
        <v>....Jn21</v>
      </c>
      <c r="P301" s="312">
        <f>PPG!J301</f>
        <v>0</v>
      </c>
      <c r="Q301" s="126" t="b">
        <v>1</v>
      </c>
      <c r="R301" s="126" t="b">
        <v>1</v>
      </c>
      <c r="S301" s="126" t="b">
        <v>1</v>
      </c>
    </row>
    <row r="302" spans="1:19" x14ac:dyDescent="0.25">
      <c r="A302" s="126" t="s">
        <v>4008</v>
      </c>
      <c r="B302" s="200">
        <v>1</v>
      </c>
      <c r="C302" s="126">
        <v>2</v>
      </c>
      <c r="D302" s="308">
        <f>PPG!K302</f>
        <v>0</v>
      </c>
      <c r="E302" s="126" t="b">
        <v>1</v>
      </c>
      <c r="F302" s="309" t="str">
        <f>RIGHT(PPG!D302,4)&amp;"."&amp;PPG!N302&amp;"."&amp;PPG!L302&amp;"."&amp;PPGPAY!$C$5</f>
        <v>...Jn21</v>
      </c>
      <c r="G302" s="203">
        <f t="shared" ca="1" si="8"/>
        <v>44361</v>
      </c>
      <c r="H302" s="311">
        <f>IF(PPG!W302&gt;0,0,-PPG!W302)</f>
        <v>0</v>
      </c>
      <c r="I302" s="205">
        <f t="shared" ca="1" si="9"/>
        <v>44361</v>
      </c>
      <c r="J302" s="126">
        <v>285</v>
      </c>
      <c r="K302" s="126" t="b">
        <v>1</v>
      </c>
      <c r="L302" s="126" t="s">
        <v>4009</v>
      </c>
      <c r="M302" s="126" t="b">
        <v>1</v>
      </c>
      <c r="N302" s="126" t="s">
        <v>3687</v>
      </c>
      <c r="O302" s="309" t="str">
        <f>LEFT(PPG!E302,19)&amp;"."&amp;PPGCR!F302</f>
        <v>....Jn21</v>
      </c>
      <c r="P302" s="312">
        <f>PPG!J302</f>
        <v>0</v>
      </c>
      <c r="Q302" s="126" t="b">
        <v>1</v>
      </c>
      <c r="R302" s="126" t="b">
        <v>1</v>
      </c>
      <c r="S302" s="126" t="b">
        <v>1</v>
      </c>
    </row>
    <row r="303" spans="1:19" x14ac:dyDescent="0.25">
      <c r="A303" s="126" t="s">
        <v>4008</v>
      </c>
      <c r="B303" s="200">
        <v>1</v>
      </c>
      <c r="C303" s="126">
        <v>2</v>
      </c>
      <c r="D303" s="308">
        <f>PPG!K303</f>
        <v>0</v>
      </c>
      <c r="E303" s="126" t="b">
        <v>1</v>
      </c>
      <c r="F303" s="309" t="str">
        <f>RIGHT(PPG!D303,4)&amp;"."&amp;PPG!N303&amp;"."&amp;PPG!L303&amp;"."&amp;PPGPAY!$C$5</f>
        <v>...Jn21</v>
      </c>
      <c r="G303" s="203">
        <f t="shared" ca="1" si="8"/>
        <v>44361</v>
      </c>
      <c r="H303" s="311">
        <f>IF(PPG!W303&gt;0,0,-PPG!W303)</f>
        <v>0</v>
      </c>
      <c r="I303" s="205">
        <f t="shared" ca="1" si="9"/>
        <v>44361</v>
      </c>
      <c r="J303" s="126">
        <v>286</v>
      </c>
      <c r="K303" s="126" t="b">
        <v>1</v>
      </c>
      <c r="L303" s="126" t="s">
        <v>4009</v>
      </c>
      <c r="M303" s="126" t="b">
        <v>1</v>
      </c>
      <c r="N303" s="126" t="s">
        <v>3687</v>
      </c>
      <c r="O303" s="309" t="str">
        <f>LEFT(PPG!E303,19)&amp;"."&amp;PPGCR!F303</f>
        <v>....Jn21</v>
      </c>
      <c r="P303" s="312">
        <f>PPG!J303</f>
        <v>0</v>
      </c>
      <c r="Q303" s="126" t="b">
        <v>1</v>
      </c>
      <c r="R303" s="126" t="b">
        <v>1</v>
      </c>
      <c r="S303" s="126" t="b">
        <v>1</v>
      </c>
    </row>
    <row r="304" spans="1:19" x14ac:dyDescent="0.25">
      <c r="A304" s="126" t="s">
        <v>4008</v>
      </c>
      <c r="B304" s="200">
        <v>1</v>
      </c>
      <c r="C304" s="126">
        <v>2</v>
      </c>
      <c r="D304" s="308">
        <f>PPG!K304</f>
        <v>0</v>
      </c>
      <c r="E304" s="126" t="b">
        <v>1</v>
      </c>
      <c r="F304" s="309" t="str">
        <f>RIGHT(PPG!D304,4)&amp;"."&amp;PPG!N304&amp;"."&amp;PPG!L304&amp;"."&amp;PPGPAY!$C$5</f>
        <v>...Jn21</v>
      </c>
      <c r="G304" s="203">
        <f t="shared" ca="1" si="8"/>
        <v>44361</v>
      </c>
      <c r="H304" s="311">
        <f>IF(PPG!W304&gt;0,0,-PPG!W304)</f>
        <v>0</v>
      </c>
      <c r="I304" s="205">
        <f t="shared" ca="1" si="9"/>
        <v>44361</v>
      </c>
      <c r="J304" s="126">
        <v>287</v>
      </c>
      <c r="K304" s="126" t="b">
        <v>1</v>
      </c>
      <c r="L304" s="126" t="s">
        <v>4009</v>
      </c>
      <c r="M304" s="126" t="b">
        <v>1</v>
      </c>
      <c r="N304" s="126" t="s">
        <v>3687</v>
      </c>
      <c r="O304" s="309" t="str">
        <f>LEFT(PPG!E304,19)&amp;"."&amp;PPGCR!F304</f>
        <v>....Jn21</v>
      </c>
      <c r="P304" s="312">
        <f>PPG!J304</f>
        <v>0</v>
      </c>
      <c r="Q304" s="126" t="b">
        <v>1</v>
      </c>
      <c r="R304" s="126" t="b">
        <v>1</v>
      </c>
      <c r="S304" s="126" t="b">
        <v>1</v>
      </c>
    </row>
    <row r="305" spans="1:19" x14ac:dyDescent="0.25">
      <c r="A305" s="126" t="s">
        <v>4008</v>
      </c>
      <c r="B305" s="200">
        <v>1</v>
      </c>
      <c r="C305" s="126">
        <v>2</v>
      </c>
      <c r="D305" s="308">
        <f>PPG!K305</f>
        <v>0</v>
      </c>
      <c r="E305" s="126" t="b">
        <v>1</v>
      </c>
      <c r="F305" s="309" t="str">
        <f>RIGHT(PPG!D305,4)&amp;"."&amp;PPG!N305&amp;"."&amp;PPG!L305&amp;"."&amp;PPGPAY!$C$5</f>
        <v>...Jn21</v>
      </c>
      <c r="G305" s="203">
        <f t="shared" ca="1" si="8"/>
        <v>44361</v>
      </c>
      <c r="H305" s="311">
        <f>IF(PPG!W305&gt;0,0,-PPG!W305)</f>
        <v>0</v>
      </c>
      <c r="I305" s="205">
        <f t="shared" ca="1" si="9"/>
        <v>44361</v>
      </c>
      <c r="J305" s="126">
        <v>288</v>
      </c>
      <c r="K305" s="126" t="b">
        <v>1</v>
      </c>
      <c r="L305" s="126" t="s">
        <v>4009</v>
      </c>
      <c r="M305" s="126" t="b">
        <v>1</v>
      </c>
      <c r="N305" s="126" t="s">
        <v>3687</v>
      </c>
      <c r="O305" s="309" t="str">
        <f>LEFT(PPG!E305,19)&amp;"."&amp;PPGCR!F305</f>
        <v>....Jn21</v>
      </c>
      <c r="P305" s="312">
        <f>PPG!J305</f>
        <v>0</v>
      </c>
      <c r="Q305" s="126" t="b">
        <v>1</v>
      </c>
      <c r="R305" s="126" t="b">
        <v>1</v>
      </c>
      <c r="S305" s="126" t="b">
        <v>1</v>
      </c>
    </row>
    <row r="306" spans="1:19" x14ac:dyDescent="0.25">
      <c r="A306" s="126" t="s">
        <v>4008</v>
      </c>
      <c r="B306" s="200">
        <v>1</v>
      </c>
      <c r="C306" s="126">
        <v>2</v>
      </c>
      <c r="D306" s="308">
        <f>PPG!K306</f>
        <v>0</v>
      </c>
      <c r="E306" s="126" t="b">
        <v>1</v>
      </c>
      <c r="F306" s="309" t="str">
        <f>RIGHT(PPG!D306,4)&amp;"."&amp;PPG!N306&amp;"."&amp;PPG!L306&amp;"."&amp;PPGPAY!$C$5</f>
        <v>...Jn21</v>
      </c>
      <c r="G306" s="203">
        <f t="shared" ca="1" si="8"/>
        <v>44361</v>
      </c>
      <c r="H306" s="311">
        <f>IF(PPG!W306&gt;0,0,-PPG!W306)</f>
        <v>0</v>
      </c>
      <c r="I306" s="205">
        <f t="shared" ca="1" si="9"/>
        <v>44361</v>
      </c>
      <c r="J306" s="126">
        <v>289</v>
      </c>
      <c r="K306" s="126" t="b">
        <v>1</v>
      </c>
      <c r="L306" s="126" t="s">
        <v>4009</v>
      </c>
      <c r="M306" s="126" t="b">
        <v>1</v>
      </c>
      <c r="N306" s="126" t="s">
        <v>3687</v>
      </c>
      <c r="O306" s="309" t="str">
        <f>LEFT(PPG!E306,19)&amp;"."&amp;PPGCR!F306</f>
        <v>....Jn21</v>
      </c>
      <c r="P306" s="312">
        <f>PPG!J306</f>
        <v>0</v>
      </c>
      <c r="Q306" s="126" t="b">
        <v>1</v>
      </c>
      <c r="R306" s="126" t="b">
        <v>1</v>
      </c>
      <c r="S306" s="126" t="b">
        <v>1</v>
      </c>
    </row>
    <row r="307" spans="1:19" x14ac:dyDescent="0.25">
      <c r="A307" s="126" t="s">
        <v>4008</v>
      </c>
      <c r="B307" s="200">
        <v>1</v>
      </c>
      <c r="C307" s="126">
        <v>2</v>
      </c>
      <c r="D307" s="308">
        <f>PPG!K307</f>
        <v>0</v>
      </c>
      <c r="E307" s="126" t="b">
        <v>1</v>
      </c>
      <c r="F307" s="309" t="str">
        <f>RIGHT(PPG!D307,4)&amp;"."&amp;PPG!N307&amp;"."&amp;PPG!L307&amp;"."&amp;PPGPAY!$C$5</f>
        <v>...Jn21</v>
      </c>
      <c r="G307" s="203">
        <f t="shared" ca="1" si="8"/>
        <v>44361</v>
      </c>
      <c r="H307" s="311">
        <f>IF(PPG!W307&gt;0,0,-PPG!W307)</f>
        <v>0</v>
      </c>
      <c r="I307" s="205">
        <f t="shared" ca="1" si="9"/>
        <v>44361</v>
      </c>
      <c r="J307" s="126">
        <v>290</v>
      </c>
      <c r="K307" s="126" t="b">
        <v>1</v>
      </c>
      <c r="L307" s="126" t="s">
        <v>4009</v>
      </c>
      <c r="M307" s="126" t="b">
        <v>1</v>
      </c>
      <c r="N307" s="126" t="s">
        <v>3687</v>
      </c>
      <c r="O307" s="309" t="str">
        <f>LEFT(PPG!E307,19)&amp;"."&amp;PPGCR!F307</f>
        <v>....Jn21</v>
      </c>
      <c r="P307" s="312">
        <f>PPG!J307</f>
        <v>0</v>
      </c>
      <c r="Q307" s="126" t="b">
        <v>1</v>
      </c>
      <c r="R307" s="126" t="b">
        <v>1</v>
      </c>
      <c r="S307" s="126" t="b">
        <v>1</v>
      </c>
    </row>
    <row r="308" spans="1:19" x14ac:dyDescent="0.25">
      <c r="A308" s="126" t="s">
        <v>4008</v>
      </c>
      <c r="B308" s="200">
        <v>1</v>
      </c>
      <c r="C308" s="126">
        <v>2</v>
      </c>
      <c r="D308" s="308">
        <f>PPG!K308</f>
        <v>0</v>
      </c>
      <c r="E308" s="126" t="b">
        <v>1</v>
      </c>
      <c r="F308" s="309" t="str">
        <f>RIGHT(PPG!D308,4)&amp;"."&amp;PPG!N308&amp;"."&amp;PPG!L308&amp;"."&amp;PPGPAY!$C$5</f>
        <v>...Jn21</v>
      </c>
      <c r="G308" s="203">
        <f t="shared" ca="1" si="8"/>
        <v>44361</v>
      </c>
      <c r="H308" s="311">
        <f>IF(PPG!W308&gt;0,0,-PPG!W308)</f>
        <v>0</v>
      </c>
      <c r="I308" s="205">
        <f t="shared" ca="1" si="9"/>
        <v>44361</v>
      </c>
      <c r="J308" s="126">
        <v>291</v>
      </c>
      <c r="K308" s="126" t="b">
        <v>1</v>
      </c>
      <c r="L308" s="126" t="s">
        <v>4009</v>
      </c>
      <c r="M308" s="126" t="b">
        <v>1</v>
      </c>
      <c r="N308" s="126" t="s">
        <v>3687</v>
      </c>
      <c r="O308" s="309" t="str">
        <f>LEFT(PPG!E308,19)&amp;"."&amp;PPGCR!F308</f>
        <v>....Jn21</v>
      </c>
      <c r="P308" s="312">
        <f>PPG!J308</f>
        <v>0</v>
      </c>
      <c r="Q308" s="126" t="b">
        <v>1</v>
      </c>
      <c r="R308" s="126" t="b">
        <v>1</v>
      </c>
      <c r="S308" s="126" t="b">
        <v>1</v>
      </c>
    </row>
    <row r="309" spans="1:19" x14ac:dyDescent="0.25">
      <c r="A309" s="126" t="s">
        <v>4008</v>
      </c>
      <c r="B309" s="200">
        <v>1</v>
      </c>
      <c r="C309" s="126">
        <v>2</v>
      </c>
      <c r="D309" s="308">
        <f>PPG!K309</f>
        <v>0</v>
      </c>
      <c r="E309" s="126" t="b">
        <v>1</v>
      </c>
      <c r="F309" s="309" t="str">
        <f>RIGHT(PPG!D309,4)&amp;"."&amp;PPG!N309&amp;"."&amp;PPG!L309&amp;"."&amp;PPGPAY!$C$5</f>
        <v>...Jn21</v>
      </c>
      <c r="G309" s="203">
        <f t="shared" ca="1" si="8"/>
        <v>44361</v>
      </c>
      <c r="H309" s="311">
        <f>IF(PPG!W309&gt;0,0,-PPG!W309)</f>
        <v>0</v>
      </c>
      <c r="I309" s="205">
        <f t="shared" ca="1" si="9"/>
        <v>44361</v>
      </c>
      <c r="J309" s="126">
        <v>292</v>
      </c>
      <c r="K309" s="126" t="b">
        <v>1</v>
      </c>
      <c r="L309" s="126" t="s">
        <v>4009</v>
      </c>
      <c r="M309" s="126" t="b">
        <v>1</v>
      </c>
      <c r="N309" s="126" t="s">
        <v>3687</v>
      </c>
      <c r="O309" s="309" t="str">
        <f>LEFT(PPG!E309,19)&amp;"."&amp;PPGCR!F309</f>
        <v>....Jn21</v>
      </c>
      <c r="P309" s="312">
        <f>PPG!J309</f>
        <v>0</v>
      </c>
      <c r="Q309" s="126" t="b">
        <v>1</v>
      </c>
      <c r="R309" s="126" t="b">
        <v>1</v>
      </c>
      <c r="S309" s="126" t="b">
        <v>1</v>
      </c>
    </row>
    <row r="310" spans="1:19" x14ac:dyDescent="0.25">
      <c r="A310" s="126" t="s">
        <v>4008</v>
      </c>
      <c r="B310" s="200">
        <v>1</v>
      </c>
      <c r="C310" s="126">
        <v>2</v>
      </c>
      <c r="D310" s="308">
        <f>PPG!K310</f>
        <v>0</v>
      </c>
      <c r="E310" s="126" t="b">
        <v>1</v>
      </c>
      <c r="F310" s="309" t="str">
        <f>RIGHT(PPG!D310,4)&amp;"."&amp;PPG!N310&amp;"."&amp;PPG!L310&amp;"."&amp;PPGPAY!$C$5</f>
        <v>...Jn21</v>
      </c>
      <c r="G310" s="203">
        <f t="shared" ca="1" si="8"/>
        <v>44361</v>
      </c>
      <c r="H310" s="311">
        <f>IF(PPG!W310&gt;0,0,-PPG!W310)</f>
        <v>0</v>
      </c>
      <c r="I310" s="205">
        <f t="shared" ca="1" si="9"/>
        <v>44361</v>
      </c>
      <c r="J310" s="126">
        <v>293</v>
      </c>
      <c r="K310" s="126" t="b">
        <v>1</v>
      </c>
      <c r="L310" s="126" t="s">
        <v>4009</v>
      </c>
      <c r="M310" s="126" t="b">
        <v>1</v>
      </c>
      <c r="N310" s="126" t="s">
        <v>3687</v>
      </c>
      <c r="O310" s="309" t="str">
        <f>LEFT(PPG!E310,19)&amp;"."&amp;PPGCR!F310</f>
        <v>....Jn21</v>
      </c>
      <c r="P310" s="312">
        <f>PPG!J310</f>
        <v>0</v>
      </c>
      <c r="Q310" s="126" t="b">
        <v>1</v>
      </c>
      <c r="R310" s="126" t="b">
        <v>1</v>
      </c>
      <c r="S310" s="126" t="b">
        <v>1</v>
      </c>
    </row>
    <row r="311" spans="1:19" x14ac:dyDescent="0.25">
      <c r="A311" s="126" t="s">
        <v>4008</v>
      </c>
      <c r="B311" s="200">
        <v>1</v>
      </c>
      <c r="C311" s="126">
        <v>2</v>
      </c>
      <c r="D311" s="308">
        <f>PPG!K311</f>
        <v>0</v>
      </c>
      <c r="E311" s="126" t="b">
        <v>1</v>
      </c>
      <c r="F311" s="309" t="str">
        <f>RIGHT(PPG!D311,4)&amp;"."&amp;PPG!N311&amp;"."&amp;PPG!L311&amp;"."&amp;PPGPAY!$C$5</f>
        <v>...Jn21</v>
      </c>
      <c r="G311" s="203">
        <f t="shared" ca="1" si="8"/>
        <v>44361</v>
      </c>
      <c r="H311" s="311">
        <f>IF(PPG!W311&gt;0,0,-PPG!W311)</f>
        <v>0</v>
      </c>
      <c r="I311" s="205">
        <f t="shared" ca="1" si="9"/>
        <v>44361</v>
      </c>
      <c r="J311" s="126">
        <v>294</v>
      </c>
      <c r="K311" s="126" t="b">
        <v>1</v>
      </c>
      <c r="L311" s="126" t="s">
        <v>4009</v>
      </c>
      <c r="M311" s="126" t="b">
        <v>1</v>
      </c>
      <c r="N311" s="126" t="s">
        <v>3687</v>
      </c>
      <c r="O311" s="309" t="str">
        <f>LEFT(PPG!E311,19)&amp;"."&amp;PPGCR!F311</f>
        <v>....Jn21</v>
      </c>
      <c r="P311" s="312">
        <f>PPG!J311</f>
        <v>0</v>
      </c>
      <c r="Q311" s="126" t="b">
        <v>1</v>
      </c>
      <c r="R311" s="126" t="b">
        <v>1</v>
      </c>
      <c r="S311" s="126" t="b">
        <v>1</v>
      </c>
    </row>
    <row r="312" spans="1:19" x14ac:dyDescent="0.25">
      <c r="A312" s="126" t="s">
        <v>4008</v>
      </c>
      <c r="B312" s="200">
        <v>1</v>
      </c>
      <c r="C312" s="126">
        <v>2</v>
      </c>
      <c r="D312" s="308">
        <f>PPG!K312</f>
        <v>0</v>
      </c>
      <c r="E312" s="126" t="b">
        <v>1</v>
      </c>
      <c r="F312" s="309" t="str">
        <f>RIGHT(PPG!D312,4)&amp;"."&amp;PPG!N312&amp;"."&amp;PPG!L312&amp;"."&amp;PPGPAY!$C$5</f>
        <v>...Jn21</v>
      </c>
      <c r="G312" s="203">
        <f t="shared" ca="1" si="8"/>
        <v>44361</v>
      </c>
      <c r="H312" s="311">
        <f>IF(PPG!W312&gt;0,0,-PPG!W312)</f>
        <v>0</v>
      </c>
      <c r="I312" s="205">
        <f t="shared" ca="1" si="9"/>
        <v>44361</v>
      </c>
      <c r="J312" s="126">
        <v>295</v>
      </c>
      <c r="K312" s="126" t="b">
        <v>1</v>
      </c>
      <c r="L312" s="126" t="s">
        <v>4009</v>
      </c>
      <c r="M312" s="126" t="b">
        <v>1</v>
      </c>
      <c r="N312" s="126" t="s">
        <v>3687</v>
      </c>
      <c r="O312" s="309" t="str">
        <f>LEFT(PPG!E312,19)&amp;"."&amp;PPGCR!F312</f>
        <v>....Jn21</v>
      </c>
      <c r="P312" s="312">
        <f>PPG!J312</f>
        <v>0</v>
      </c>
      <c r="Q312" s="126" t="b">
        <v>1</v>
      </c>
      <c r="R312" s="126" t="b">
        <v>1</v>
      </c>
      <c r="S312" s="126" t="b">
        <v>1</v>
      </c>
    </row>
    <row r="313" spans="1:19" x14ac:dyDescent="0.25">
      <c r="A313" s="126" t="s">
        <v>4008</v>
      </c>
      <c r="B313" s="200">
        <v>1</v>
      </c>
      <c r="C313" s="126">
        <v>2</v>
      </c>
      <c r="D313" s="308">
        <f>PPG!K313</f>
        <v>0</v>
      </c>
      <c r="E313" s="126" t="b">
        <v>1</v>
      </c>
      <c r="F313" s="309" t="str">
        <f>RIGHT(PPG!D313,4)&amp;"."&amp;PPG!N313&amp;"."&amp;PPG!L313&amp;"."&amp;PPGPAY!$C$5</f>
        <v>...Jn21</v>
      </c>
      <c r="G313" s="203">
        <f t="shared" ca="1" si="8"/>
        <v>44361</v>
      </c>
      <c r="H313" s="311">
        <f>IF(PPG!W313&gt;0,0,-PPG!W313)</f>
        <v>0</v>
      </c>
      <c r="I313" s="205">
        <f t="shared" ca="1" si="9"/>
        <v>44361</v>
      </c>
      <c r="J313" s="126">
        <v>296</v>
      </c>
      <c r="K313" s="126" t="b">
        <v>1</v>
      </c>
      <c r="L313" s="126" t="s">
        <v>4009</v>
      </c>
      <c r="M313" s="126" t="b">
        <v>1</v>
      </c>
      <c r="N313" s="126" t="s">
        <v>3687</v>
      </c>
      <c r="O313" s="309" t="str">
        <f>LEFT(PPG!E313,19)&amp;"."&amp;PPGCR!F313</f>
        <v>....Jn21</v>
      </c>
      <c r="P313" s="312">
        <f>PPG!J313</f>
        <v>0</v>
      </c>
      <c r="Q313" s="126" t="b">
        <v>1</v>
      </c>
      <c r="R313" s="126" t="b">
        <v>1</v>
      </c>
      <c r="S313" s="126" t="b">
        <v>1</v>
      </c>
    </row>
    <row r="314" spans="1:19" x14ac:dyDescent="0.25">
      <c r="A314" s="126" t="s">
        <v>4008</v>
      </c>
      <c r="B314" s="200">
        <v>1</v>
      </c>
      <c r="C314" s="126">
        <v>2</v>
      </c>
      <c r="D314" s="308">
        <f>PPG!K314</f>
        <v>0</v>
      </c>
      <c r="E314" s="126" t="b">
        <v>1</v>
      </c>
      <c r="F314" s="309" t="str">
        <f>RIGHT(PPG!D314,4)&amp;"."&amp;PPG!N314&amp;"."&amp;PPG!L314&amp;"."&amp;PPGPAY!$C$5</f>
        <v>...Jn21</v>
      </c>
      <c r="G314" s="203">
        <f t="shared" ca="1" si="8"/>
        <v>44361</v>
      </c>
      <c r="H314" s="311">
        <f>IF(PPG!W314&gt;0,0,-PPG!W314)</f>
        <v>0</v>
      </c>
      <c r="I314" s="205">
        <f t="shared" ca="1" si="9"/>
        <v>44361</v>
      </c>
      <c r="J314" s="126">
        <v>297</v>
      </c>
      <c r="K314" s="126" t="b">
        <v>1</v>
      </c>
      <c r="L314" s="126" t="s">
        <v>4009</v>
      </c>
      <c r="M314" s="126" t="b">
        <v>1</v>
      </c>
      <c r="N314" s="126" t="s">
        <v>3687</v>
      </c>
      <c r="O314" s="309" t="str">
        <f>LEFT(PPG!E314,19)&amp;"."&amp;PPGCR!F314</f>
        <v>....Jn21</v>
      </c>
      <c r="P314" s="312">
        <f>PPG!J314</f>
        <v>0</v>
      </c>
      <c r="Q314" s="126" t="b">
        <v>1</v>
      </c>
      <c r="R314" s="126" t="b">
        <v>1</v>
      </c>
      <c r="S314" s="126" t="b">
        <v>1</v>
      </c>
    </row>
    <row r="315" spans="1:19" x14ac:dyDescent="0.25">
      <c r="A315" s="126" t="s">
        <v>4008</v>
      </c>
      <c r="B315" s="200">
        <v>1</v>
      </c>
      <c r="C315" s="126">
        <v>2</v>
      </c>
      <c r="D315" s="308">
        <f>PPG!K315</f>
        <v>0</v>
      </c>
      <c r="E315" s="126" t="b">
        <v>1</v>
      </c>
      <c r="F315" s="309" t="str">
        <f>RIGHT(PPG!D315,4)&amp;"."&amp;PPG!N315&amp;"."&amp;PPG!L315&amp;"."&amp;PPGPAY!$C$5</f>
        <v>...Jn21</v>
      </c>
      <c r="G315" s="203">
        <f t="shared" ca="1" si="8"/>
        <v>44361</v>
      </c>
      <c r="H315" s="311">
        <f>IF(PPG!W315&gt;0,0,-PPG!W315)</f>
        <v>0</v>
      </c>
      <c r="I315" s="205">
        <f t="shared" ca="1" si="9"/>
        <v>44361</v>
      </c>
      <c r="J315" s="126">
        <v>298</v>
      </c>
      <c r="K315" s="126" t="b">
        <v>1</v>
      </c>
      <c r="L315" s="126" t="s">
        <v>4009</v>
      </c>
      <c r="M315" s="126" t="b">
        <v>1</v>
      </c>
      <c r="N315" s="126" t="s">
        <v>3687</v>
      </c>
      <c r="O315" s="309" t="str">
        <f>LEFT(PPG!E315,19)&amp;"."&amp;PPGCR!F315</f>
        <v>....Jn21</v>
      </c>
      <c r="P315" s="312">
        <f>PPG!J315</f>
        <v>0</v>
      </c>
      <c r="Q315" s="126" t="b">
        <v>1</v>
      </c>
      <c r="R315" s="126" t="b">
        <v>1</v>
      </c>
      <c r="S315" s="126" t="b">
        <v>1</v>
      </c>
    </row>
    <row r="316" spans="1:19" x14ac:dyDescent="0.25">
      <c r="A316" s="126" t="s">
        <v>4008</v>
      </c>
      <c r="B316" s="200">
        <v>1</v>
      </c>
      <c r="C316" s="126">
        <v>2</v>
      </c>
      <c r="D316" s="308">
        <f>PPG!K316</f>
        <v>0</v>
      </c>
      <c r="E316" s="126" t="b">
        <v>1</v>
      </c>
      <c r="F316" s="309" t="str">
        <f>RIGHT(PPG!D316,4)&amp;"."&amp;PPG!N316&amp;"."&amp;PPG!L316&amp;"."&amp;PPGPAY!$C$5</f>
        <v>...Jn21</v>
      </c>
      <c r="G316" s="203">
        <f t="shared" ca="1" si="8"/>
        <v>44361</v>
      </c>
      <c r="H316" s="311">
        <f>IF(PPG!W316&gt;0,0,-PPG!W316)</f>
        <v>0</v>
      </c>
      <c r="I316" s="205">
        <f t="shared" ca="1" si="9"/>
        <v>44361</v>
      </c>
      <c r="J316" s="126">
        <v>299</v>
      </c>
      <c r="K316" s="126" t="b">
        <v>1</v>
      </c>
      <c r="L316" s="126" t="s">
        <v>4009</v>
      </c>
      <c r="M316" s="126" t="b">
        <v>1</v>
      </c>
      <c r="N316" s="126" t="s">
        <v>3687</v>
      </c>
      <c r="O316" s="309" t="str">
        <f>LEFT(PPG!E316,19)&amp;"."&amp;PPGCR!F316</f>
        <v>....Jn21</v>
      </c>
      <c r="P316" s="312">
        <f>PPG!J316</f>
        <v>0</v>
      </c>
      <c r="Q316" s="126" t="b">
        <v>1</v>
      </c>
      <c r="R316" s="126" t="b">
        <v>1</v>
      </c>
      <c r="S316" s="126" t="b">
        <v>1</v>
      </c>
    </row>
    <row r="317" spans="1:19" x14ac:dyDescent="0.25">
      <c r="A317" s="126" t="s">
        <v>4008</v>
      </c>
      <c r="B317" s="200">
        <v>1</v>
      </c>
      <c r="C317" s="126">
        <v>2</v>
      </c>
      <c r="D317" s="308">
        <f>PPG!K317</f>
        <v>0</v>
      </c>
      <c r="E317" s="126" t="b">
        <v>1</v>
      </c>
      <c r="F317" s="309" t="str">
        <f>RIGHT(PPG!D317,4)&amp;"."&amp;PPG!N317&amp;"."&amp;PPG!L317&amp;"."&amp;PPGPAY!$C$5</f>
        <v>...Jn21</v>
      </c>
      <c r="G317" s="203">
        <f t="shared" ca="1" si="8"/>
        <v>44361</v>
      </c>
      <c r="H317" s="311">
        <f>IF(PPG!W317&gt;0,0,-PPG!W317)</f>
        <v>0</v>
      </c>
      <c r="I317" s="205">
        <f t="shared" ca="1" si="9"/>
        <v>44361</v>
      </c>
      <c r="J317" s="126">
        <v>300</v>
      </c>
      <c r="K317" s="126" t="b">
        <v>1</v>
      </c>
      <c r="L317" s="126" t="s">
        <v>4009</v>
      </c>
      <c r="M317" s="126" t="b">
        <v>1</v>
      </c>
      <c r="N317" s="126" t="s">
        <v>3687</v>
      </c>
      <c r="O317" s="309" t="str">
        <f>LEFT(PPG!E317,19)&amp;"."&amp;PPGCR!F317</f>
        <v>....Jn21</v>
      </c>
      <c r="P317" s="312">
        <f>PPG!J317</f>
        <v>0</v>
      </c>
      <c r="Q317" s="126" t="b">
        <v>1</v>
      </c>
      <c r="R317" s="126" t="b">
        <v>1</v>
      </c>
      <c r="S317" s="126" t="b">
        <v>1</v>
      </c>
    </row>
    <row r="318" spans="1:19" x14ac:dyDescent="0.25">
      <c r="A318" s="126" t="s">
        <v>4008</v>
      </c>
      <c r="B318" s="200">
        <v>1</v>
      </c>
      <c r="C318" s="126">
        <v>2</v>
      </c>
      <c r="D318" s="308">
        <f>PPG!K318</f>
        <v>0</v>
      </c>
      <c r="E318" s="126" t="b">
        <v>1</v>
      </c>
      <c r="F318" s="309" t="str">
        <f>RIGHT(PPG!D318,4)&amp;"."&amp;PPG!N318&amp;"."&amp;PPG!L318&amp;"."&amp;PPGPAY!$C$5</f>
        <v>...Jn21</v>
      </c>
      <c r="G318" s="203">
        <f t="shared" ca="1" si="8"/>
        <v>44361</v>
      </c>
      <c r="H318" s="311">
        <f>IF(PPG!W318&gt;0,0,-PPG!W318)</f>
        <v>0</v>
      </c>
      <c r="I318" s="205">
        <f t="shared" ca="1" si="9"/>
        <v>44361</v>
      </c>
      <c r="J318" s="126">
        <v>301</v>
      </c>
      <c r="K318" s="126" t="b">
        <v>1</v>
      </c>
      <c r="L318" s="126" t="s">
        <v>4009</v>
      </c>
      <c r="M318" s="126" t="b">
        <v>1</v>
      </c>
      <c r="N318" s="126" t="s">
        <v>3687</v>
      </c>
      <c r="O318" s="309" t="str">
        <f>LEFT(PPG!E318,19)&amp;"."&amp;PPGCR!F318</f>
        <v>....Jn21</v>
      </c>
      <c r="P318" s="312">
        <f>PPG!J318</f>
        <v>0</v>
      </c>
      <c r="Q318" s="126" t="b">
        <v>1</v>
      </c>
      <c r="R318" s="126" t="b">
        <v>1</v>
      </c>
      <c r="S318" s="126" t="b">
        <v>1</v>
      </c>
    </row>
    <row r="319" spans="1:19" x14ac:dyDescent="0.25">
      <c r="A319" s="126" t="s">
        <v>4008</v>
      </c>
      <c r="B319" s="200">
        <v>1</v>
      </c>
      <c r="C319" s="126">
        <v>2</v>
      </c>
      <c r="D319" s="308">
        <f>PPG!K319</f>
        <v>0</v>
      </c>
      <c r="E319" s="126" t="b">
        <v>1</v>
      </c>
      <c r="F319" s="309" t="str">
        <f>RIGHT(PPG!D319,4)&amp;"."&amp;PPG!N319&amp;"."&amp;PPG!L319&amp;"."&amp;PPGPAY!$C$5</f>
        <v>...Jn21</v>
      </c>
      <c r="G319" s="203">
        <f t="shared" ca="1" si="8"/>
        <v>44361</v>
      </c>
      <c r="H319" s="311">
        <f>IF(PPG!W319&gt;0,0,-PPG!W319)</f>
        <v>0</v>
      </c>
      <c r="I319" s="205">
        <f t="shared" ca="1" si="9"/>
        <v>44361</v>
      </c>
      <c r="J319" s="126">
        <v>302</v>
      </c>
      <c r="K319" s="126" t="b">
        <v>1</v>
      </c>
      <c r="L319" s="126" t="s">
        <v>4009</v>
      </c>
      <c r="M319" s="126" t="b">
        <v>1</v>
      </c>
      <c r="N319" s="126" t="s">
        <v>3687</v>
      </c>
      <c r="O319" s="309" t="str">
        <f>LEFT(PPG!E319,19)&amp;"."&amp;PPGCR!F319</f>
        <v>....Jn21</v>
      </c>
      <c r="P319" s="312">
        <f>PPG!J319</f>
        <v>0</v>
      </c>
      <c r="Q319" s="126" t="b">
        <v>1</v>
      </c>
      <c r="R319" s="126" t="b">
        <v>1</v>
      </c>
      <c r="S319" s="126" t="b">
        <v>1</v>
      </c>
    </row>
    <row r="320" spans="1:19" x14ac:dyDescent="0.25">
      <c r="A320" s="126" t="s">
        <v>4008</v>
      </c>
      <c r="B320" s="200">
        <v>1</v>
      </c>
      <c r="C320" s="126">
        <v>2</v>
      </c>
      <c r="D320" s="308">
        <f>PPG!K320</f>
        <v>0</v>
      </c>
      <c r="E320" s="126" t="b">
        <v>1</v>
      </c>
      <c r="F320" s="309" t="str">
        <f>RIGHT(PPG!D320,4)&amp;"."&amp;PPG!N320&amp;"."&amp;PPG!L320&amp;"."&amp;PPGPAY!$C$5</f>
        <v>...Jn21</v>
      </c>
      <c r="G320" s="203">
        <f t="shared" ca="1" si="8"/>
        <v>44361</v>
      </c>
      <c r="H320" s="311">
        <f>IF(PPG!W320&gt;0,0,-PPG!W320)</f>
        <v>0</v>
      </c>
      <c r="I320" s="205">
        <f t="shared" ca="1" si="9"/>
        <v>44361</v>
      </c>
      <c r="J320" s="126">
        <v>303</v>
      </c>
      <c r="K320" s="126" t="b">
        <v>1</v>
      </c>
      <c r="L320" s="126" t="s">
        <v>4009</v>
      </c>
      <c r="M320" s="126" t="b">
        <v>1</v>
      </c>
      <c r="N320" s="126" t="s">
        <v>3687</v>
      </c>
      <c r="O320" s="309" t="str">
        <f>LEFT(PPG!E320,19)&amp;"."&amp;PPGCR!F320</f>
        <v>....Jn21</v>
      </c>
      <c r="P320" s="312">
        <f>PPG!J320</f>
        <v>0</v>
      </c>
      <c r="Q320" s="126" t="b">
        <v>1</v>
      </c>
      <c r="R320" s="126" t="b">
        <v>1</v>
      </c>
      <c r="S320" s="126" t="b">
        <v>1</v>
      </c>
    </row>
    <row r="321" spans="1:19" x14ac:dyDescent="0.25">
      <c r="A321" s="126" t="s">
        <v>4008</v>
      </c>
      <c r="B321" s="200">
        <v>1</v>
      </c>
      <c r="C321" s="126">
        <v>2</v>
      </c>
      <c r="D321" s="308">
        <f>PPG!K321</f>
        <v>0</v>
      </c>
      <c r="E321" s="126" t="b">
        <v>1</v>
      </c>
      <c r="F321" s="309" t="str">
        <f>RIGHT(PPG!D321,4)&amp;"."&amp;PPG!N321&amp;"."&amp;PPG!L321&amp;"."&amp;PPGPAY!$C$5</f>
        <v>...Jn21</v>
      </c>
      <c r="G321" s="203">
        <f t="shared" ca="1" si="8"/>
        <v>44361</v>
      </c>
      <c r="H321" s="311">
        <f>IF(PPG!W321&gt;0,0,-PPG!W321)</f>
        <v>0</v>
      </c>
      <c r="I321" s="205">
        <f t="shared" ca="1" si="9"/>
        <v>44361</v>
      </c>
      <c r="J321" s="126">
        <v>304</v>
      </c>
      <c r="K321" s="126" t="b">
        <v>1</v>
      </c>
      <c r="L321" s="126" t="s">
        <v>4009</v>
      </c>
      <c r="M321" s="126" t="b">
        <v>1</v>
      </c>
      <c r="N321" s="126" t="s">
        <v>3687</v>
      </c>
      <c r="O321" s="309" t="str">
        <f>LEFT(PPG!E321,19)&amp;"."&amp;PPGCR!F321</f>
        <v>....Jn21</v>
      </c>
      <c r="P321" s="312">
        <f>PPG!J321</f>
        <v>0</v>
      </c>
      <c r="Q321" s="126" t="b">
        <v>1</v>
      </c>
      <c r="R321" s="126" t="b">
        <v>1</v>
      </c>
      <c r="S321" s="126" t="b">
        <v>1</v>
      </c>
    </row>
    <row r="322" spans="1:19" x14ac:dyDescent="0.25">
      <c r="A322" s="126" t="s">
        <v>4008</v>
      </c>
      <c r="B322" s="200">
        <v>1</v>
      </c>
      <c r="C322" s="126">
        <v>2</v>
      </c>
      <c r="D322" s="308">
        <f>PPG!K322</f>
        <v>0</v>
      </c>
      <c r="E322" s="126" t="b">
        <v>1</v>
      </c>
      <c r="F322" s="309" t="str">
        <f>RIGHT(PPG!D322,4)&amp;"."&amp;PPG!N322&amp;"."&amp;PPG!L322&amp;"."&amp;PPGPAY!$C$5</f>
        <v>...Jn21</v>
      </c>
      <c r="G322" s="203">
        <f t="shared" ca="1" si="8"/>
        <v>44361</v>
      </c>
      <c r="H322" s="311">
        <f>IF(PPG!W322&gt;0,0,-PPG!W322)</f>
        <v>0</v>
      </c>
      <c r="I322" s="205">
        <f t="shared" ca="1" si="9"/>
        <v>44361</v>
      </c>
      <c r="J322" s="126">
        <v>305</v>
      </c>
      <c r="K322" s="126" t="b">
        <v>1</v>
      </c>
      <c r="L322" s="126" t="s">
        <v>4009</v>
      </c>
      <c r="M322" s="126" t="b">
        <v>1</v>
      </c>
      <c r="N322" s="126" t="s">
        <v>3687</v>
      </c>
      <c r="O322" s="309" t="str">
        <f>LEFT(PPG!E322,19)&amp;"."&amp;PPGCR!F322</f>
        <v>....Jn21</v>
      </c>
      <c r="P322" s="312">
        <f>PPG!J322</f>
        <v>0</v>
      </c>
      <c r="Q322" s="126" t="b">
        <v>1</v>
      </c>
      <c r="R322" s="126" t="b">
        <v>1</v>
      </c>
      <c r="S322" s="126" t="b">
        <v>1</v>
      </c>
    </row>
    <row r="323" spans="1:19" x14ac:dyDescent="0.25">
      <c r="A323" s="126" t="s">
        <v>4008</v>
      </c>
      <c r="B323" s="200">
        <v>1</v>
      </c>
      <c r="C323" s="126">
        <v>2</v>
      </c>
      <c r="D323" s="308">
        <f>PPG!K323</f>
        <v>0</v>
      </c>
      <c r="E323" s="126" t="b">
        <v>1</v>
      </c>
      <c r="F323" s="309" t="str">
        <f>RIGHT(PPG!D323,4)&amp;"."&amp;PPG!N323&amp;"."&amp;PPG!L323&amp;"."&amp;PPGPAY!$C$5</f>
        <v>...Jn21</v>
      </c>
      <c r="G323" s="203">
        <f t="shared" ca="1" si="8"/>
        <v>44361</v>
      </c>
      <c r="H323" s="311">
        <f>IF(PPG!W323&gt;0,0,-PPG!W323)</f>
        <v>0</v>
      </c>
      <c r="I323" s="205">
        <f t="shared" ca="1" si="9"/>
        <v>44361</v>
      </c>
      <c r="J323" s="126">
        <v>306</v>
      </c>
      <c r="K323" s="126" t="b">
        <v>1</v>
      </c>
      <c r="L323" s="126" t="s">
        <v>4009</v>
      </c>
      <c r="M323" s="126" t="b">
        <v>1</v>
      </c>
      <c r="N323" s="126" t="s">
        <v>3687</v>
      </c>
      <c r="O323" s="309" t="str">
        <f>LEFT(PPG!E323,19)&amp;"."&amp;PPGCR!F323</f>
        <v>....Jn21</v>
      </c>
      <c r="P323" s="312">
        <f>PPG!J323</f>
        <v>0</v>
      </c>
      <c r="Q323" s="126" t="b">
        <v>1</v>
      </c>
      <c r="R323" s="126" t="b">
        <v>1</v>
      </c>
      <c r="S323" s="126" t="b">
        <v>1</v>
      </c>
    </row>
    <row r="324" spans="1:19" x14ac:dyDescent="0.25">
      <c r="A324" s="126" t="s">
        <v>4008</v>
      </c>
      <c r="B324" s="200">
        <v>1</v>
      </c>
      <c r="C324" s="126">
        <v>2</v>
      </c>
      <c r="D324" s="308">
        <f>PPG!K324</f>
        <v>0</v>
      </c>
      <c r="E324" s="126" t="b">
        <v>1</v>
      </c>
      <c r="F324" s="309" t="str">
        <f>RIGHT(PPG!D324,4)&amp;"."&amp;PPG!N324&amp;"."&amp;PPG!L324&amp;"."&amp;PPGPAY!$C$5</f>
        <v>...Jn21</v>
      </c>
      <c r="G324" s="203">
        <f t="shared" ca="1" si="8"/>
        <v>44361</v>
      </c>
      <c r="H324" s="311">
        <f>IF(PPG!W324&gt;0,0,-PPG!W324)</f>
        <v>0</v>
      </c>
      <c r="I324" s="205">
        <f t="shared" ca="1" si="9"/>
        <v>44361</v>
      </c>
      <c r="J324" s="126">
        <v>307</v>
      </c>
      <c r="K324" s="126" t="b">
        <v>1</v>
      </c>
      <c r="L324" s="126" t="s">
        <v>4009</v>
      </c>
      <c r="M324" s="126" t="b">
        <v>1</v>
      </c>
      <c r="N324" s="126" t="s">
        <v>3687</v>
      </c>
      <c r="O324" s="309" t="str">
        <f>LEFT(PPG!E324,19)&amp;"."&amp;PPGCR!F324</f>
        <v>....Jn21</v>
      </c>
      <c r="P324" s="312">
        <f>PPG!J324</f>
        <v>0</v>
      </c>
      <c r="Q324" s="126" t="b">
        <v>1</v>
      </c>
      <c r="R324" s="126" t="b">
        <v>1</v>
      </c>
      <c r="S324" s="126" t="b">
        <v>1</v>
      </c>
    </row>
    <row r="325" spans="1:19" x14ac:dyDescent="0.25">
      <c r="A325" s="126" t="s">
        <v>4008</v>
      </c>
      <c r="B325" s="200">
        <v>1</v>
      </c>
      <c r="C325" s="126">
        <v>2</v>
      </c>
      <c r="D325" s="308">
        <f>PPG!K325</f>
        <v>0</v>
      </c>
      <c r="E325" s="126" t="b">
        <v>1</v>
      </c>
      <c r="F325" s="309" t="str">
        <f>RIGHT(PPG!D325,4)&amp;"."&amp;PPG!N325&amp;"."&amp;PPG!L325&amp;"."&amp;PPGPAY!$C$5</f>
        <v>...Jn21</v>
      </c>
      <c r="G325" s="203">
        <f t="shared" ca="1" si="8"/>
        <v>44361</v>
      </c>
      <c r="H325" s="311">
        <f>IF(PPG!W325&gt;0,0,-PPG!W325)</f>
        <v>0</v>
      </c>
      <c r="I325" s="205">
        <f t="shared" ca="1" si="9"/>
        <v>44361</v>
      </c>
      <c r="J325" s="126">
        <v>308</v>
      </c>
      <c r="K325" s="126" t="b">
        <v>1</v>
      </c>
      <c r="L325" s="126" t="s">
        <v>4009</v>
      </c>
      <c r="M325" s="126" t="b">
        <v>1</v>
      </c>
      <c r="N325" s="126" t="s">
        <v>3687</v>
      </c>
      <c r="O325" s="309" t="str">
        <f>LEFT(PPG!E325,19)&amp;"."&amp;PPGCR!F325</f>
        <v>....Jn21</v>
      </c>
      <c r="P325" s="312">
        <f>PPG!J325</f>
        <v>0</v>
      </c>
      <c r="Q325" s="126" t="b">
        <v>1</v>
      </c>
      <c r="R325" s="126" t="b">
        <v>1</v>
      </c>
      <c r="S325" s="126" t="b">
        <v>1</v>
      </c>
    </row>
    <row r="326" spans="1:19" x14ac:dyDescent="0.25">
      <c r="A326" s="126" t="s">
        <v>4008</v>
      </c>
      <c r="B326" s="200">
        <v>1</v>
      </c>
      <c r="C326" s="126">
        <v>2</v>
      </c>
      <c r="D326" s="308">
        <f>PPG!K326</f>
        <v>0</v>
      </c>
      <c r="E326" s="126" t="b">
        <v>1</v>
      </c>
      <c r="F326" s="309" t="str">
        <f>RIGHT(PPG!D326,4)&amp;"."&amp;PPG!N326&amp;"."&amp;PPG!L326&amp;"."&amp;PPGPAY!$C$5</f>
        <v>...Jn21</v>
      </c>
      <c r="G326" s="203">
        <f t="shared" ca="1" si="8"/>
        <v>44361</v>
      </c>
      <c r="H326" s="311">
        <f>IF(PPG!W326&gt;0,0,-PPG!W326)</f>
        <v>0</v>
      </c>
      <c r="I326" s="205">
        <f t="shared" ca="1" si="9"/>
        <v>44361</v>
      </c>
      <c r="J326" s="126">
        <v>309</v>
      </c>
      <c r="K326" s="126" t="b">
        <v>1</v>
      </c>
      <c r="L326" s="126" t="s">
        <v>4009</v>
      </c>
      <c r="M326" s="126" t="b">
        <v>1</v>
      </c>
      <c r="N326" s="126" t="s">
        <v>3687</v>
      </c>
      <c r="O326" s="309" t="str">
        <f>LEFT(PPG!E326,19)&amp;"."&amp;PPGCR!F326</f>
        <v>....Jn21</v>
      </c>
      <c r="P326" s="312">
        <f>PPG!J326</f>
        <v>0</v>
      </c>
      <c r="Q326" s="126" t="b">
        <v>1</v>
      </c>
      <c r="R326" s="126" t="b">
        <v>1</v>
      </c>
      <c r="S326" s="126" t="b">
        <v>1</v>
      </c>
    </row>
    <row r="327" spans="1:19" x14ac:dyDescent="0.25">
      <c r="A327" s="126" t="s">
        <v>4008</v>
      </c>
      <c r="B327" s="200">
        <v>1</v>
      </c>
      <c r="C327" s="126">
        <v>2</v>
      </c>
      <c r="D327" s="308">
        <f>PPG!K327</f>
        <v>0</v>
      </c>
      <c r="E327" s="126" t="b">
        <v>1</v>
      </c>
      <c r="F327" s="309" t="str">
        <f>RIGHT(PPG!D327,4)&amp;"."&amp;PPG!N327&amp;"."&amp;PPG!L327&amp;"."&amp;PPGPAY!$C$5</f>
        <v>...Jn21</v>
      </c>
      <c r="G327" s="203">
        <f t="shared" ca="1" si="8"/>
        <v>44361</v>
      </c>
      <c r="H327" s="311">
        <f>IF(PPG!W327&gt;0,0,-PPG!W327)</f>
        <v>0</v>
      </c>
      <c r="I327" s="205">
        <f t="shared" ca="1" si="9"/>
        <v>44361</v>
      </c>
      <c r="J327" s="126">
        <v>310</v>
      </c>
      <c r="K327" s="126" t="b">
        <v>1</v>
      </c>
      <c r="L327" s="126" t="s">
        <v>4009</v>
      </c>
      <c r="M327" s="126" t="b">
        <v>1</v>
      </c>
      <c r="N327" s="126" t="s">
        <v>3687</v>
      </c>
      <c r="O327" s="309" t="str">
        <f>LEFT(PPG!E327,19)&amp;"."&amp;PPGCR!F327</f>
        <v>....Jn21</v>
      </c>
      <c r="P327" s="312">
        <f>PPG!J327</f>
        <v>0</v>
      </c>
      <c r="Q327" s="126" t="b">
        <v>1</v>
      </c>
      <c r="R327" s="126" t="b">
        <v>1</v>
      </c>
      <c r="S327" s="126" t="b">
        <v>1</v>
      </c>
    </row>
    <row r="328" spans="1:19" x14ac:dyDescent="0.25">
      <c r="A328" s="126" t="s">
        <v>4008</v>
      </c>
      <c r="B328" s="200">
        <v>1</v>
      </c>
      <c r="C328" s="126">
        <v>2</v>
      </c>
      <c r="D328" s="308">
        <f>PPG!K328</f>
        <v>0</v>
      </c>
      <c r="E328" s="126" t="b">
        <v>1</v>
      </c>
      <c r="F328" s="309" t="str">
        <f>RIGHT(PPG!D328,4)&amp;"."&amp;PPG!N328&amp;"."&amp;PPG!L328&amp;"."&amp;PPGPAY!$C$5</f>
        <v>...Jn21</v>
      </c>
      <c r="G328" s="203">
        <f t="shared" ca="1" si="8"/>
        <v>44361</v>
      </c>
      <c r="H328" s="311">
        <f>IF(PPG!W328&gt;0,0,-PPG!W328)</f>
        <v>0</v>
      </c>
      <c r="I328" s="205">
        <f t="shared" ca="1" si="9"/>
        <v>44361</v>
      </c>
      <c r="J328" s="126">
        <v>311</v>
      </c>
      <c r="K328" s="126" t="b">
        <v>1</v>
      </c>
      <c r="L328" s="126" t="s">
        <v>4009</v>
      </c>
      <c r="M328" s="126" t="b">
        <v>1</v>
      </c>
      <c r="N328" s="126" t="s">
        <v>3687</v>
      </c>
      <c r="O328" s="309" t="str">
        <f>LEFT(PPG!E328,19)&amp;"."&amp;PPGCR!F328</f>
        <v>....Jn21</v>
      </c>
      <c r="P328" s="312">
        <f>PPG!J328</f>
        <v>0</v>
      </c>
      <c r="Q328" s="126" t="b">
        <v>1</v>
      </c>
      <c r="R328" s="126" t="b">
        <v>1</v>
      </c>
      <c r="S328" s="126" t="b">
        <v>1</v>
      </c>
    </row>
    <row r="329" spans="1:19" x14ac:dyDescent="0.25">
      <c r="A329" s="126" t="s">
        <v>4008</v>
      </c>
      <c r="B329" s="200">
        <v>1</v>
      </c>
      <c r="C329" s="126">
        <v>2</v>
      </c>
      <c r="D329" s="308">
        <f>PPG!K329</f>
        <v>0</v>
      </c>
      <c r="E329" s="126" t="b">
        <v>1</v>
      </c>
      <c r="F329" s="309" t="str">
        <f>RIGHT(PPG!D329,4)&amp;"."&amp;PPG!N329&amp;"."&amp;PPG!L329&amp;"."&amp;PPGPAY!$C$5</f>
        <v>...Jn21</v>
      </c>
      <c r="G329" s="203">
        <f t="shared" ca="1" si="8"/>
        <v>44361</v>
      </c>
      <c r="H329" s="311">
        <f>IF(PPG!W329&gt;0,0,-PPG!W329)</f>
        <v>0</v>
      </c>
      <c r="I329" s="205">
        <f t="shared" ca="1" si="9"/>
        <v>44361</v>
      </c>
      <c r="J329" s="126">
        <v>312</v>
      </c>
      <c r="K329" s="126" t="b">
        <v>1</v>
      </c>
      <c r="L329" s="126" t="s">
        <v>4009</v>
      </c>
      <c r="M329" s="126" t="b">
        <v>1</v>
      </c>
      <c r="N329" s="126" t="s">
        <v>3687</v>
      </c>
      <c r="O329" s="309" t="str">
        <f>LEFT(PPG!E329,19)&amp;"."&amp;PPGCR!F329</f>
        <v>....Jn21</v>
      </c>
      <c r="P329" s="312">
        <f>PPG!J329</f>
        <v>0</v>
      </c>
      <c r="Q329" s="126" t="b">
        <v>1</v>
      </c>
      <c r="R329" s="126" t="b">
        <v>1</v>
      </c>
      <c r="S329" s="126" t="b">
        <v>1</v>
      </c>
    </row>
    <row r="330" spans="1:19" x14ac:dyDescent="0.25">
      <c r="A330" s="126" t="s">
        <v>4008</v>
      </c>
      <c r="B330" s="200">
        <v>1</v>
      </c>
      <c r="C330" s="126">
        <v>2</v>
      </c>
      <c r="D330" s="308">
        <f>PPG!K330</f>
        <v>0</v>
      </c>
      <c r="E330" s="126" t="b">
        <v>1</v>
      </c>
      <c r="F330" s="309" t="str">
        <f>RIGHT(PPG!D330,4)&amp;"."&amp;PPG!N330&amp;"."&amp;PPG!L330&amp;"."&amp;PPGPAY!$C$5</f>
        <v>...Jn21</v>
      </c>
      <c r="G330" s="203">
        <f t="shared" ca="1" si="8"/>
        <v>44361</v>
      </c>
      <c r="H330" s="311">
        <f>IF(PPG!W330&gt;0,0,-PPG!W330)</f>
        <v>0</v>
      </c>
      <c r="I330" s="205">
        <f t="shared" ca="1" si="9"/>
        <v>44361</v>
      </c>
      <c r="J330" s="126">
        <v>313</v>
      </c>
      <c r="K330" s="126" t="b">
        <v>1</v>
      </c>
      <c r="L330" s="126" t="s">
        <v>4009</v>
      </c>
      <c r="M330" s="126" t="b">
        <v>1</v>
      </c>
      <c r="N330" s="126" t="s">
        <v>3687</v>
      </c>
      <c r="O330" s="309" t="str">
        <f>LEFT(PPG!E330,19)&amp;"."&amp;PPGCR!F330</f>
        <v>....Jn21</v>
      </c>
      <c r="P330" s="312">
        <f>PPG!J330</f>
        <v>0</v>
      </c>
      <c r="Q330" s="126" t="b">
        <v>1</v>
      </c>
      <c r="R330" s="126" t="b">
        <v>1</v>
      </c>
      <c r="S330" s="126" t="b">
        <v>1</v>
      </c>
    </row>
    <row r="331" spans="1:19" x14ac:dyDescent="0.25">
      <c r="A331" s="126" t="s">
        <v>4008</v>
      </c>
      <c r="B331" s="200">
        <v>1</v>
      </c>
      <c r="C331" s="126">
        <v>2</v>
      </c>
      <c r="D331" s="308">
        <f>PPG!K331</f>
        <v>0</v>
      </c>
      <c r="E331" s="126" t="b">
        <v>1</v>
      </c>
      <c r="F331" s="309" t="str">
        <f>RIGHT(PPG!D331,4)&amp;"."&amp;PPG!N331&amp;"."&amp;PPG!L331&amp;"."&amp;PPGPAY!$C$5</f>
        <v>...Jn21</v>
      </c>
      <c r="G331" s="203">
        <f t="shared" ca="1" si="8"/>
        <v>44361</v>
      </c>
      <c r="H331" s="311">
        <f>IF(PPG!W331&gt;0,0,-PPG!W331)</f>
        <v>0</v>
      </c>
      <c r="I331" s="205">
        <f t="shared" ca="1" si="9"/>
        <v>44361</v>
      </c>
      <c r="J331" s="126">
        <v>314</v>
      </c>
      <c r="K331" s="126" t="b">
        <v>1</v>
      </c>
      <c r="L331" s="126" t="s">
        <v>4009</v>
      </c>
      <c r="M331" s="126" t="b">
        <v>1</v>
      </c>
      <c r="N331" s="126" t="s">
        <v>3687</v>
      </c>
      <c r="O331" s="309" t="str">
        <f>LEFT(PPG!E331,19)&amp;"."&amp;PPGCR!F331</f>
        <v>....Jn21</v>
      </c>
      <c r="P331" s="312">
        <f>PPG!J331</f>
        <v>0</v>
      </c>
      <c r="Q331" s="126" t="b">
        <v>1</v>
      </c>
      <c r="R331" s="126" t="b">
        <v>1</v>
      </c>
      <c r="S331" s="126" t="b">
        <v>1</v>
      </c>
    </row>
    <row r="332" spans="1:19" x14ac:dyDescent="0.25">
      <c r="A332" s="126" t="s">
        <v>4008</v>
      </c>
      <c r="B332" s="200">
        <v>1</v>
      </c>
      <c r="C332" s="126">
        <v>2</v>
      </c>
      <c r="D332" s="308">
        <f>PPG!K332</f>
        <v>0</v>
      </c>
      <c r="E332" s="126" t="b">
        <v>1</v>
      </c>
      <c r="F332" s="309" t="str">
        <f>RIGHT(PPG!D332,4)&amp;"."&amp;PPG!N332&amp;"."&amp;PPG!L332&amp;"."&amp;PPGPAY!$C$5</f>
        <v>...Jn21</v>
      </c>
      <c r="G332" s="203">
        <f t="shared" ca="1" si="8"/>
        <v>44361</v>
      </c>
      <c r="H332" s="311">
        <f>IF(PPG!W332&gt;0,0,-PPG!W332)</f>
        <v>0</v>
      </c>
      <c r="I332" s="205">
        <f t="shared" ca="1" si="9"/>
        <v>44361</v>
      </c>
      <c r="J332" s="126">
        <v>315</v>
      </c>
      <c r="K332" s="126" t="b">
        <v>1</v>
      </c>
      <c r="L332" s="126" t="s">
        <v>4009</v>
      </c>
      <c r="M332" s="126" t="b">
        <v>1</v>
      </c>
      <c r="N332" s="126" t="s">
        <v>3687</v>
      </c>
      <c r="O332" s="309" t="str">
        <f>LEFT(PPG!E332,19)&amp;"."&amp;PPGCR!F332</f>
        <v>....Jn21</v>
      </c>
      <c r="P332" s="312">
        <f>PPG!J332</f>
        <v>0</v>
      </c>
      <c r="Q332" s="126" t="b">
        <v>1</v>
      </c>
      <c r="R332" s="126" t="b">
        <v>1</v>
      </c>
      <c r="S332" s="126" t="b">
        <v>1</v>
      </c>
    </row>
    <row r="333" spans="1:19" x14ac:dyDescent="0.25">
      <c r="A333" s="126" t="s">
        <v>4008</v>
      </c>
      <c r="B333" s="200">
        <v>1</v>
      </c>
      <c r="C333" s="126">
        <v>2</v>
      </c>
      <c r="D333" s="308">
        <f>PPG!K333</f>
        <v>0</v>
      </c>
      <c r="E333" s="126" t="b">
        <v>1</v>
      </c>
      <c r="F333" s="309" t="str">
        <f>RIGHT(PPG!D333,4)&amp;"."&amp;PPG!N333&amp;"."&amp;PPG!L333&amp;"."&amp;PPGPAY!$C$5</f>
        <v>...Jn21</v>
      </c>
      <c r="G333" s="203">
        <f t="shared" ca="1" si="8"/>
        <v>44361</v>
      </c>
      <c r="H333" s="311">
        <f>IF(PPG!W333&gt;0,0,-PPG!W333)</f>
        <v>0</v>
      </c>
      <c r="I333" s="205">
        <f t="shared" ca="1" si="9"/>
        <v>44361</v>
      </c>
      <c r="J333" s="126">
        <v>316</v>
      </c>
      <c r="K333" s="126" t="b">
        <v>1</v>
      </c>
      <c r="L333" s="126" t="s">
        <v>4009</v>
      </c>
      <c r="M333" s="126" t="b">
        <v>1</v>
      </c>
      <c r="N333" s="126" t="s">
        <v>3687</v>
      </c>
      <c r="O333" s="309" t="str">
        <f>LEFT(PPG!E333,19)&amp;"."&amp;PPGCR!F333</f>
        <v>....Jn21</v>
      </c>
      <c r="P333" s="312">
        <f>PPG!J333</f>
        <v>0</v>
      </c>
      <c r="Q333" s="126" t="b">
        <v>1</v>
      </c>
      <c r="R333" s="126" t="b">
        <v>1</v>
      </c>
      <c r="S333" s="126" t="b">
        <v>1</v>
      </c>
    </row>
    <row r="334" spans="1:19" x14ac:dyDescent="0.25">
      <c r="A334" s="126" t="s">
        <v>4008</v>
      </c>
      <c r="B334" s="200">
        <v>1</v>
      </c>
      <c r="C334" s="126">
        <v>2</v>
      </c>
      <c r="D334" s="308">
        <f>PPG!K334</f>
        <v>0</v>
      </c>
      <c r="E334" s="126" t="b">
        <v>1</v>
      </c>
      <c r="F334" s="309" t="str">
        <f>RIGHT(PPG!D334,4)&amp;"."&amp;PPG!N334&amp;"."&amp;PPG!L334&amp;"."&amp;PPGPAY!$C$5</f>
        <v>...Jn21</v>
      </c>
      <c r="G334" s="203">
        <f t="shared" ca="1" si="8"/>
        <v>44361</v>
      </c>
      <c r="H334" s="311">
        <f>IF(PPG!W334&gt;0,0,-PPG!W334)</f>
        <v>0</v>
      </c>
      <c r="I334" s="205">
        <f t="shared" ca="1" si="9"/>
        <v>44361</v>
      </c>
      <c r="J334" s="126">
        <v>317</v>
      </c>
      <c r="K334" s="126" t="b">
        <v>1</v>
      </c>
      <c r="L334" s="126" t="s">
        <v>4009</v>
      </c>
      <c r="M334" s="126" t="b">
        <v>1</v>
      </c>
      <c r="N334" s="126" t="s">
        <v>3687</v>
      </c>
      <c r="O334" s="309" t="str">
        <f>LEFT(PPG!E334,19)&amp;"."&amp;PPGCR!F334</f>
        <v>....Jn21</v>
      </c>
      <c r="P334" s="312">
        <f>PPG!J334</f>
        <v>0</v>
      </c>
      <c r="Q334" s="126" t="b">
        <v>1</v>
      </c>
      <c r="R334" s="126" t="b">
        <v>1</v>
      </c>
      <c r="S334" s="126" t="b">
        <v>1</v>
      </c>
    </row>
    <row r="335" spans="1:19" x14ac:dyDescent="0.25">
      <c r="A335" s="126" t="s">
        <v>4008</v>
      </c>
      <c r="B335" s="200">
        <v>1</v>
      </c>
      <c r="C335" s="126">
        <v>2</v>
      </c>
      <c r="D335" s="308">
        <f>PPG!K335</f>
        <v>0</v>
      </c>
      <c r="E335" s="126" t="b">
        <v>1</v>
      </c>
      <c r="F335" s="309" t="str">
        <f>RIGHT(PPG!D335,4)&amp;"."&amp;PPG!N335&amp;"."&amp;PPG!L335&amp;"."&amp;PPGPAY!$C$5</f>
        <v>...Jn21</v>
      </c>
      <c r="G335" s="203">
        <f t="shared" ca="1" si="8"/>
        <v>44361</v>
      </c>
      <c r="H335" s="311">
        <f>IF(PPG!W335&gt;0,0,-PPG!W335)</f>
        <v>0</v>
      </c>
      <c r="I335" s="205">
        <f t="shared" ca="1" si="9"/>
        <v>44361</v>
      </c>
      <c r="J335" s="126">
        <v>318</v>
      </c>
      <c r="K335" s="126" t="b">
        <v>1</v>
      </c>
      <c r="L335" s="126" t="s">
        <v>4009</v>
      </c>
      <c r="M335" s="126" t="b">
        <v>1</v>
      </c>
      <c r="N335" s="126" t="s">
        <v>3687</v>
      </c>
      <c r="O335" s="309" t="str">
        <f>LEFT(PPG!E335,19)&amp;"."&amp;PPGCR!F335</f>
        <v>....Jn21</v>
      </c>
      <c r="P335" s="312">
        <f>PPG!J335</f>
        <v>0</v>
      </c>
      <c r="Q335" s="126" t="b">
        <v>1</v>
      </c>
      <c r="R335" s="126" t="b">
        <v>1</v>
      </c>
      <c r="S335" s="126" t="b">
        <v>1</v>
      </c>
    </row>
    <row r="336" spans="1:19" x14ac:dyDescent="0.25">
      <c r="A336" s="126" t="s">
        <v>4008</v>
      </c>
      <c r="B336" s="200">
        <v>1</v>
      </c>
      <c r="C336" s="126">
        <v>2</v>
      </c>
      <c r="D336" s="308">
        <f>PPG!K336</f>
        <v>0</v>
      </c>
      <c r="E336" s="126" t="b">
        <v>1</v>
      </c>
      <c r="F336" s="309" t="str">
        <f>RIGHT(PPG!D336,4)&amp;"."&amp;PPG!N336&amp;"."&amp;PPG!L336&amp;"."&amp;PPGPAY!$C$5</f>
        <v>...Jn21</v>
      </c>
      <c r="G336" s="203">
        <f t="shared" ca="1" si="8"/>
        <v>44361</v>
      </c>
      <c r="H336" s="311">
        <f>IF(PPG!W336&gt;0,0,-PPG!W336)</f>
        <v>0</v>
      </c>
      <c r="I336" s="205">
        <f t="shared" ca="1" si="9"/>
        <v>44361</v>
      </c>
      <c r="J336" s="126">
        <v>319</v>
      </c>
      <c r="K336" s="126" t="b">
        <v>1</v>
      </c>
      <c r="L336" s="126" t="s">
        <v>4009</v>
      </c>
      <c r="M336" s="126" t="b">
        <v>1</v>
      </c>
      <c r="N336" s="126" t="s">
        <v>3687</v>
      </c>
      <c r="O336" s="309" t="str">
        <f>LEFT(PPG!E336,19)&amp;"."&amp;PPGCR!F336</f>
        <v>....Jn21</v>
      </c>
      <c r="P336" s="312">
        <f>PPG!J336</f>
        <v>0</v>
      </c>
      <c r="Q336" s="126" t="b">
        <v>1</v>
      </c>
      <c r="R336" s="126" t="b">
        <v>1</v>
      </c>
      <c r="S336" s="126" t="b">
        <v>1</v>
      </c>
    </row>
    <row r="337" spans="1:19" x14ac:dyDescent="0.25">
      <c r="A337" s="126" t="s">
        <v>4008</v>
      </c>
      <c r="B337" s="200">
        <v>1</v>
      </c>
      <c r="C337" s="126">
        <v>2</v>
      </c>
      <c r="D337" s="308">
        <f>PPG!K337</f>
        <v>0</v>
      </c>
      <c r="E337" s="126" t="b">
        <v>1</v>
      </c>
      <c r="F337" s="309" t="str">
        <f>RIGHT(PPG!D337,4)&amp;"."&amp;PPG!N337&amp;"."&amp;PPG!L337&amp;"."&amp;PPGPAY!$C$5</f>
        <v>...Jn21</v>
      </c>
      <c r="G337" s="203">
        <f t="shared" ca="1" si="8"/>
        <v>44361</v>
      </c>
      <c r="H337" s="311">
        <f>IF(PPG!W337&gt;0,0,-PPG!W337)</f>
        <v>0</v>
      </c>
      <c r="I337" s="205">
        <f t="shared" ca="1" si="9"/>
        <v>44361</v>
      </c>
      <c r="J337" s="126">
        <v>320</v>
      </c>
      <c r="K337" s="126" t="b">
        <v>1</v>
      </c>
      <c r="L337" s="126" t="s">
        <v>4009</v>
      </c>
      <c r="M337" s="126" t="b">
        <v>1</v>
      </c>
      <c r="N337" s="126" t="s">
        <v>3687</v>
      </c>
      <c r="O337" s="309" t="str">
        <f>LEFT(PPG!E337,19)&amp;"."&amp;PPGCR!F337</f>
        <v>....Jn21</v>
      </c>
      <c r="P337" s="312">
        <f>PPG!J337</f>
        <v>0</v>
      </c>
      <c r="Q337" s="126" t="b">
        <v>1</v>
      </c>
      <c r="R337" s="126" t="b">
        <v>1</v>
      </c>
      <c r="S337" s="126" t="b">
        <v>1</v>
      </c>
    </row>
    <row r="338" spans="1:19" x14ac:dyDescent="0.25">
      <c r="A338" s="126" t="s">
        <v>4008</v>
      </c>
      <c r="B338" s="200">
        <v>1</v>
      </c>
      <c r="C338" s="126">
        <v>2</v>
      </c>
      <c r="D338" s="308">
        <f>PPG!K338</f>
        <v>0</v>
      </c>
      <c r="E338" s="126" t="b">
        <v>1</v>
      </c>
      <c r="F338" s="309" t="str">
        <f>RIGHT(PPG!D338,4)&amp;"."&amp;PPG!N338&amp;"."&amp;PPG!L338&amp;"."&amp;PPGPAY!$C$5</f>
        <v>...Jn21</v>
      </c>
      <c r="G338" s="203">
        <f t="shared" ca="1" si="8"/>
        <v>44361</v>
      </c>
      <c r="H338" s="311">
        <f>IF(PPG!W338&gt;0,0,-PPG!W338)</f>
        <v>0</v>
      </c>
      <c r="I338" s="205">
        <f t="shared" ca="1" si="9"/>
        <v>44361</v>
      </c>
      <c r="J338" s="126">
        <v>321</v>
      </c>
      <c r="K338" s="126" t="b">
        <v>1</v>
      </c>
      <c r="L338" s="126" t="s">
        <v>4009</v>
      </c>
      <c r="M338" s="126" t="b">
        <v>1</v>
      </c>
      <c r="N338" s="126" t="s">
        <v>3687</v>
      </c>
      <c r="O338" s="309" t="str">
        <f>LEFT(PPG!E338,19)&amp;"."&amp;PPGCR!F338</f>
        <v>....Jn21</v>
      </c>
      <c r="P338" s="312">
        <f>PPG!J338</f>
        <v>0</v>
      </c>
      <c r="Q338" s="126" t="b">
        <v>1</v>
      </c>
      <c r="R338" s="126" t="b">
        <v>1</v>
      </c>
      <c r="S338" s="126" t="b">
        <v>1</v>
      </c>
    </row>
    <row r="339" spans="1:19" x14ac:dyDescent="0.25">
      <c r="A339" s="126" t="s">
        <v>4008</v>
      </c>
      <c r="B339" s="200">
        <v>1</v>
      </c>
      <c r="C339" s="126">
        <v>2</v>
      </c>
      <c r="D339" s="308">
        <f>PPG!K339</f>
        <v>0</v>
      </c>
      <c r="E339" s="126" t="b">
        <v>1</v>
      </c>
      <c r="F339" s="309" t="str">
        <f>RIGHT(PPG!D339,4)&amp;"."&amp;PPG!N339&amp;"."&amp;PPG!L339&amp;"."&amp;PPGPAY!$C$5</f>
        <v>...Jn21</v>
      </c>
      <c r="G339" s="203">
        <f t="shared" ca="1" si="8"/>
        <v>44361</v>
      </c>
      <c r="H339" s="311">
        <f>IF(PPG!W339&gt;0,0,-PPG!W339)</f>
        <v>0</v>
      </c>
      <c r="I339" s="205">
        <f t="shared" ca="1" si="9"/>
        <v>44361</v>
      </c>
      <c r="J339" s="126">
        <v>322</v>
      </c>
      <c r="K339" s="126" t="b">
        <v>1</v>
      </c>
      <c r="L339" s="126" t="s">
        <v>4009</v>
      </c>
      <c r="M339" s="126" t="b">
        <v>1</v>
      </c>
      <c r="N339" s="126" t="s">
        <v>3687</v>
      </c>
      <c r="O339" s="309" t="str">
        <f>LEFT(PPG!E339,19)&amp;"."&amp;PPGCR!F339</f>
        <v>....Jn21</v>
      </c>
      <c r="P339" s="312">
        <f>PPG!J339</f>
        <v>0</v>
      </c>
      <c r="Q339" s="126" t="b">
        <v>1</v>
      </c>
      <c r="R339" s="126" t="b">
        <v>1</v>
      </c>
      <c r="S339" s="126" t="b">
        <v>1</v>
      </c>
    </row>
    <row r="340" spans="1:19" x14ac:dyDescent="0.25">
      <c r="A340" s="126" t="s">
        <v>4008</v>
      </c>
      <c r="B340" s="200">
        <v>1</v>
      </c>
      <c r="C340" s="126">
        <v>2</v>
      </c>
      <c r="D340" s="308">
        <f>PPG!K340</f>
        <v>0</v>
      </c>
      <c r="E340" s="126" t="b">
        <v>1</v>
      </c>
      <c r="F340" s="309" t="str">
        <f>RIGHT(PPG!D340,4)&amp;"."&amp;PPG!N340&amp;"."&amp;PPG!L340&amp;"."&amp;PPGPAY!$C$5</f>
        <v>...Jn21</v>
      </c>
      <c r="G340" s="203">
        <f t="shared" ca="1" si="8"/>
        <v>44361</v>
      </c>
      <c r="H340" s="311">
        <f>IF(PPG!W340&gt;0,0,-PPG!W340)</f>
        <v>0</v>
      </c>
      <c r="I340" s="205">
        <f t="shared" ca="1" si="9"/>
        <v>44361</v>
      </c>
      <c r="J340" s="126">
        <v>323</v>
      </c>
      <c r="K340" s="126" t="b">
        <v>1</v>
      </c>
      <c r="L340" s="126" t="s">
        <v>4009</v>
      </c>
      <c r="M340" s="126" t="b">
        <v>1</v>
      </c>
      <c r="N340" s="126" t="s">
        <v>3687</v>
      </c>
      <c r="O340" s="309" t="str">
        <f>LEFT(PPG!E340,19)&amp;"."&amp;PPGCR!F340</f>
        <v>....Jn21</v>
      </c>
      <c r="P340" s="312">
        <f>PPG!J340</f>
        <v>0</v>
      </c>
      <c r="Q340" s="126" t="b">
        <v>1</v>
      </c>
      <c r="R340" s="126" t="b">
        <v>1</v>
      </c>
      <c r="S340" s="126" t="b">
        <v>1</v>
      </c>
    </row>
    <row r="341" spans="1:19" x14ac:dyDescent="0.25">
      <c r="A341" s="126" t="s">
        <v>4008</v>
      </c>
      <c r="B341" s="200">
        <v>1</v>
      </c>
      <c r="C341" s="126">
        <v>2</v>
      </c>
      <c r="D341" s="308">
        <f>PPG!K341</f>
        <v>0</v>
      </c>
      <c r="E341" s="126" t="b">
        <v>1</v>
      </c>
      <c r="F341" s="309" t="str">
        <f>RIGHT(PPG!D341,4)&amp;"."&amp;PPG!N341&amp;"."&amp;PPG!L341&amp;"."&amp;PPGPAY!$C$5</f>
        <v>...Jn21</v>
      </c>
      <c r="G341" s="203">
        <f t="shared" ref="G341:G392" ca="1" si="10">TODAY()</f>
        <v>44361</v>
      </c>
      <c r="H341" s="311">
        <f>IF(PPG!W341&gt;0,0,-PPG!W341)</f>
        <v>0</v>
      </c>
      <c r="I341" s="205">
        <f t="shared" ref="I341:I392" ca="1" si="11">G341</f>
        <v>44361</v>
      </c>
      <c r="J341" s="126">
        <v>324</v>
      </c>
      <c r="K341" s="126" t="b">
        <v>1</v>
      </c>
      <c r="L341" s="126" t="s">
        <v>4009</v>
      </c>
      <c r="M341" s="126" t="b">
        <v>1</v>
      </c>
      <c r="N341" s="126" t="s">
        <v>3687</v>
      </c>
      <c r="O341" s="309" t="str">
        <f>LEFT(PPG!E341,19)&amp;"."&amp;PPGCR!F341</f>
        <v>....Jn21</v>
      </c>
      <c r="P341" s="312">
        <f>PPG!J341</f>
        <v>0</v>
      </c>
      <c r="Q341" s="126" t="b">
        <v>1</v>
      </c>
      <c r="R341" s="126" t="b">
        <v>1</v>
      </c>
      <c r="S341" s="126" t="b">
        <v>1</v>
      </c>
    </row>
    <row r="342" spans="1:19" x14ac:dyDescent="0.25">
      <c r="A342" s="126" t="s">
        <v>4008</v>
      </c>
      <c r="B342" s="200">
        <v>1</v>
      </c>
      <c r="C342" s="126">
        <v>2</v>
      </c>
      <c r="D342" s="308">
        <f>PPG!K342</f>
        <v>0</v>
      </c>
      <c r="E342" s="126" t="b">
        <v>1</v>
      </c>
      <c r="F342" s="309" t="str">
        <f>RIGHT(PPG!D342,4)&amp;"."&amp;PPG!N342&amp;"."&amp;PPG!L342&amp;"."&amp;PPGPAY!$C$5</f>
        <v>...Jn21</v>
      </c>
      <c r="G342" s="203">
        <f t="shared" ca="1" si="10"/>
        <v>44361</v>
      </c>
      <c r="H342" s="311">
        <f>IF(PPG!W342&gt;0,0,-PPG!W342)</f>
        <v>0</v>
      </c>
      <c r="I342" s="205">
        <f t="shared" ca="1" si="11"/>
        <v>44361</v>
      </c>
      <c r="J342" s="126">
        <v>325</v>
      </c>
      <c r="K342" s="126" t="b">
        <v>1</v>
      </c>
      <c r="L342" s="126" t="s">
        <v>4009</v>
      </c>
      <c r="M342" s="126" t="b">
        <v>1</v>
      </c>
      <c r="N342" s="126" t="s">
        <v>3687</v>
      </c>
      <c r="O342" s="309" t="str">
        <f>LEFT(PPG!E342,19)&amp;"."&amp;PPGCR!F342</f>
        <v>....Jn21</v>
      </c>
      <c r="P342" s="312">
        <f>PPG!J342</f>
        <v>0</v>
      </c>
      <c r="Q342" s="126" t="b">
        <v>1</v>
      </c>
      <c r="R342" s="126" t="b">
        <v>1</v>
      </c>
      <c r="S342" s="126" t="b">
        <v>1</v>
      </c>
    </row>
    <row r="343" spans="1:19" x14ac:dyDescent="0.25">
      <c r="A343" s="126" t="s">
        <v>4008</v>
      </c>
      <c r="B343" s="200">
        <v>1</v>
      </c>
      <c r="C343" s="126">
        <v>2</v>
      </c>
      <c r="D343" s="308">
        <f>PPG!K343</f>
        <v>0</v>
      </c>
      <c r="E343" s="126" t="b">
        <v>1</v>
      </c>
      <c r="F343" s="309" t="str">
        <f>RIGHT(PPG!D343,4)&amp;"."&amp;PPG!N343&amp;"."&amp;PPG!L343&amp;"."&amp;PPGPAY!$C$5</f>
        <v>...Jn21</v>
      </c>
      <c r="G343" s="203">
        <f t="shared" ca="1" si="10"/>
        <v>44361</v>
      </c>
      <c r="H343" s="311">
        <f>IF(PPG!W343&gt;0,0,-PPG!W343)</f>
        <v>0</v>
      </c>
      <c r="I343" s="205">
        <f t="shared" ca="1" si="11"/>
        <v>44361</v>
      </c>
      <c r="J343" s="126">
        <v>326</v>
      </c>
      <c r="K343" s="126" t="b">
        <v>1</v>
      </c>
      <c r="L343" s="126" t="s">
        <v>4009</v>
      </c>
      <c r="M343" s="126" t="b">
        <v>1</v>
      </c>
      <c r="N343" s="126" t="s">
        <v>3687</v>
      </c>
      <c r="O343" s="309" t="str">
        <f>LEFT(PPG!E343,19)&amp;"."&amp;PPGCR!F343</f>
        <v>....Jn21</v>
      </c>
      <c r="P343" s="312">
        <f>PPG!J343</f>
        <v>0</v>
      </c>
      <c r="Q343" s="126" t="b">
        <v>1</v>
      </c>
      <c r="R343" s="126" t="b">
        <v>1</v>
      </c>
      <c r="S343" s="126" t="b">
        <v>1</v>
      </c>
    </row>
    <row r="344" spans="1:19" x14ac:dyDescent="0.25">
      <c r="A344" s="126" t="s">
        <v>4008</v>
      </c>
      <c r="B344" s="200">
        <v>1</v>
      </c>
      <c r="C344" s="126">
        <v>2</v>
      </c>
      <c r="D344" s="308">
        <f>PPG!K344</f>
        <v>0</v>
      </c>
      <c r="E344" s="126" t="b">
        <v>1</v>
      </c>
      <c r="F344" s="309" t="str">
        <f>RIGHT(PPG!D344,4)&amp;"."&amp;PPG!N344&amp;"."&amp;PPG!L344&amp;"."&amp;PPGPAY!$C$5</f>
        <v>...Jn21</v>
      </c>
      <c r="G344" s="203">
        <f t="shared" ca="1" si="10"/>
        <v>44361</v>
      </c>
      <c r="H344" s="311">
        <f>IF(PPG!W344&gt;0,0,-PPG!W344)</f>
        <v>0</v>
      </c>
      <c r="I344" s="205">
        <f t="shared" ca="1" si="11"/>
        <v>44361</v>
      </c>
      <c r="J344" s="126">
        <v>327</v>
      </c>
      <c r="K344" s="126" t="b">
        <v>1</v>
      </c>
      <c r="L344" s="126" t="s">
        <v>4009</v>
      </c>
      <c r="M344" s="126" t="b">
        <v>1</v>
      </c>
      <c r="N344" s="126" t="s">
        <v>3687</v>
      </c>
      <c r="O344" s="309" t="str">
        <f>LEFT(PPG!E344,19)&amp;"."&amp;PPGCR!F344</f>
        <v>....Jn21</v>
      </c>
      <c r="P344" s="312">
        <f>PPG!J344</f>
        <v>0</v>
      </c>
      <c r="Q344" s="126" t="b">
        <v>1</v>
      </c>
      <c r="R344" s="126" t="b">
        <v>1</v>
      </c>
      <c r="S344" s="126" t="b">
        <v>1</v>
      </c>
    </row>
    <row r="345" spans="1:19" x14ac:dyDescent="0.25">
      <c r="A345" s="126" t="s">
        <v>4008</v>
      </c>
      <c r="B345" s="200">
        <v>1</v>
      </c>
      <c r="C345" s="126">
        <v>2</v>
      </c>
      <c r="D345" s="308">
        <f>PPG!K345</f>
        <v>0</v>
      </c>
      <c r="E345" s="126" t="b">
        <v>1</v>
      </c>
      <c r="F345" s="309" t="str">
        <f>RIGHT(PPG!D345,4)&amp;"."&amp;PPG!N345&amp;"."&amp;PPG!L345&amp;"."&amp;PPGPAY!$C$5</f>
        <v>...Jn21</v>
      </c>
      <c r="G345" s="203">
        <f t="shared" ca="1" si="10"/>
        <v>44361</v>
      </c>
      <c r="H345" s="311">
        <f>IF(PPG!W345&gt;0,0,-PPG!W345)</f>
        <v>0</v>
      </c>
      <c r="I345" s="205">
        <f t="shared" ca="1" si="11"/>
        <v>44361</v>
      </c>
      <c r="J345" s="126">
        <v>328</v>
      </c>
      <c r="K345" s="126" t="b">
        <v>1</v>
      </c>
      <c r="L345" s="126" t="s">
        <v>4009</v>
      </c>
      <c r="M345" s="126" t="b">
        <v>1</v>
      </c>
      <c r="N345" s="126" t="s">
        <v>3687</v>
      </c>
      <c r="O345" s="309" t="str">
        <f>LEFT(PPG!E345,19)&amp;"."&amp;PPGCR!F345</f>
        <v>....Jn21</v>
      </c>
      <c r="P345" s="312">
        <f>PPG!J345</f>
        <v>0</v>
      </c>
      <c r="Q345" s="126" t="b">
        <v>1</v>
      </c>
      <c r="R345" s="126" t="b">
        <v>1</v>
      </c>
      <c r="S345" s="126" t="b">
        <v>1</v>
      </c>
    </row>
    <row r="346" spans="1:19" x14ac:dyDescent="0.25">
      <c r="A346" s="126" t="s">
        <v>4008</v>
      </c>
      <c r="B346" s="200">
        <v>1</v>
      </c>
      <c r="C346" s="126">
        <v>2</v>
      </c>
      <c r="D346" s="308">
        <f>PPG!K346</f>
        <v>0</v>
      </c>
      <c r="E346" s="126" t="b">
        <v>1</v>
      </c>
      <c r="F346" s="309" t="str">
        <f>RIGHT(PPG!D346,4)&amp;"."&amp;PPG!N346&amp;"."&amp;PPG!L346&amp;"."&amp;PPGPAY!$C$5</f>
        <v>...Jn21</v>
      </c>
      <c r="G346" s="203">
        <f t="shared" ca="1" si="10"/>
        <v>44361</v>
      </c>
      <c r="H346" s="311">
        <f>IF(PPG!W346&gt;0,0,-PPG!W346)</f>
        <v>0</v>
      </c>
      <c r="I346" s="205">
        <f t="shared" ca="1" si="11"/>
        <v>44361</v>
      </c>
      <c r="J346" s="126">
        <v>329</v>
      </c>
      <c r="K346" s="126" t="b">
        <v>1</v>
      </c>
      <c r="L346" s="126" t="s">
        <v>4009</v>
      </c>
      <c r="M346" s="126" t="b">
        <v>1</v>
      </c>
      <c r="N346" s="126" t="s">
        <v>3687</v>
      </c>
      <c r="O346" s="309" t="str">
        <f>LEFT(PPG!E346,19)&amp;"."&amp;PPGCR!F346</f>
        <v>....Jn21</v>
      </c>
      <c r="P346" s="312">
        <f>PPG!J346</f>
        <v>0</v>
      </c>
      <c r="Q346" s="126" t="b">
        <v>1</v>
      </c>
      <c r="R346" s="126" t="b">
        <v>1</v>
      </c>
      <c r="S346" s="126" t="b">
        <v>1</v>
      </c>
    </row>
    <row r="347" spans="1:19" x14ac:dyDescent="0.25">
      <c r="A347" s="126" t="s">
        <v>4008</v>
      </c>
      <c r="B347" s="200">
        <v>1</v>
      </c>
      <c r="C347" s="126">
        <v>2</v>
      </c>
      <c r="D347" s="308">
        <f>PPG!K347</f>
        <v>0</v>
      </c>
      <c r="E347" s="126" t="b">
        <v>1</v>
      </c>
      <c r="F347" s="309" t="str">
        <f>RIGHT(PPG!D347,4)&amp;"."&amp;PPG!N347&amp;"."&amp;PPG!L347&amp;"."&amp;PPGPAY!$C$5</f>
        <v>...Jn21</v>
      </c>
      <c r="G347" s="203">
        <f t="shared" ca="1" si="10"/>
        <v>44361</v>
      </c>
      <c r="H347" s="311">
        <f>IF(PPG!W347&gt;0,0,-PPG!W347)</f>
        <v>0</v>
      </c>
      <c r="I347" s="205">
        <f t="shared" ca="1" si="11"/>
        <v>44361</v>
      </c>
      <c r="J347" s="126">
        <v>330</v>
      </c>
      <c r="K347" s="126" t="b">
        <v>1</v>
      </c>
      <c r="L347" s="126" t="s">
        <v>4009</v>
      </c>
      <c r="M347" s="126" t="b">
        <v>1</v>
      </c>
      <c r="N347" s="126" t="s">
        <v>3687</v>
      </c>
      <c r="O347" s="309" t="str">
        <f>LEFT(PPG!E347,19)&amp;"."&amp;PPGCR!F347</f>
        <v>....Jn21</v>
      </c>
      <c r="P347" s="312">
        <f>PPG!J347</f>
        <v>0</v>
      </c>
      <c r="Q347" s="126" t="b">
        <v>1</v>
      </c>
      <c r="R347" s="126" t="b">
        <v>1</v>
      </c>
      <c r="S347" s="126" t="b">
        <v>1</v>
      </c>
    </row>
    <row r="348" spans="1:19" x14ac:dyDescent="0.25">
      <c r="A348" s="126" t="s">
        <v>4008</v>
      </c>
      <c r="B348" s="200">
        <v>1</v>
      </c>
      <c r="C348" s="126">
        <v>2</v>
      </c>
      <c r="D348" s="308">
        <f>PPG!K348</f>
        <v>0</v>
      </c>
      <c r="E348" s="126" t="b">
        <v>1</v>
      </c>
      <c r="F348" s="309" t="str">
        <f>RIGHT(PPG!D348,4)&amp;"."&amp;PPG!N348&amp;"."&amp;PPG!L348&amp;"."&amp;PPGPAY!$C$5</f>
        <v>...Jn21</v>
      </c>
      <c r="G348" s="203">
        <f t="shared" ca="1" si="10"/>
        <v>44361</v>
      </c>
      <c r="H348" s="311">
        <f>IF(PPG!W348&gt;0,0,-PPG!W348)</f>
        <v>0</v>
      </c>
      <c r="I348" s="205">
        <f t="shared" ca="1" si="11"/>
        <v>44361</v>
      </c>
      <c r="J348" s="126">
        <v>331</v>
      </c>
      <c r="K348" s="126" t="b">
        <v>1</v>
      </c>
      <c r="L348" s="126" t="s">
        <v>4009</v>
      </c>
      <c r="M348" s="126" t="b">
        <v>1</v>
      </c>
      <c r="N348" s="126" t="s">
        <v>3687</v>
      </c>
      <c r="O348" s="309" t="str">
        <f>LEFT(PPG!E348,19)&amp;"."&amp;PPGCR!F348</f>
        <v>....Jn21</v>
      </c>
      <c r="P348" s="312">
        <f>PPG!J348</f>
        <v>0</v>
      </c>
      <c r="Q348" s="126" t="b">
        <v>1</v>
      </c>
      <c r="R348" s="126" t="b">
        <v>1</v>
      </c>
      <c r="S348" s="126" t="b">
        <v>1</v>
      </c>
    </row>
    <row r="349" spans="1:19" x14ac:dyDescent="0.25">
      <c r="A349" s="126" t="s">
        <v>4008</v>
      </c>
      <c r="B349" s="200">
        <v>1</v>
      </c>
      <c r="C349" s="126">
        <v>2</v>
      </c>
      <c r="D349" s="308">
        <f>PPG!K349</f>
        <v>0</v>
      </c>
      <c r="E349" s="126" t="b">
        <v>1</v>
      </c>
      <c r="F349" s="309" t="str">
        <f>RIGHT(PPG!D349,4)&amp;"."&amp;PPG!N349&amp;"."&amp;PPG!L349&amp;"."&amp;PPGPAY!$C$5</f>
        <v>...Jn21</v>
      </c>
      <c r="G349" s="203">
        <f t="shared" ca="1" si="10"/>
        <v>44361</v>
      </c>
      <c r="H349" s="311">
        <f>IF(PPG!W349&gt;0,0,-PPG!W349)</f>
        <v>0</v>
      </c>
      <c r="I349" s="205">
        <f t="shared" ca="1" si="11"/>
        <v>44361</v>
      </c>
      <c r="J349" s="126">
        <v>332</v>
      </c>
      <c r="K349" s="126" t="b">
        <v>1</v>
      </c>
      <c r="L349" s="126" t="s">
        <v>4009</v>
      </c>
      <c r="M349" s="126" t="b">
        <v>1</v>
      </c>
      <c r="N349" s="126" t="s">
        <v>3687</v>
      </c>
      <c r="O349" s="309" t="str">
        <f>LEFT(PPG!E349,19)&amp;"."&amp;PPGCR!F349</f>
        <v>....Jn21</v>
      </c>
      <c r="P349" s="312">
        <f>PPG!J349</f>
        <v>0</v>
      </c>
      <c r="Q349" s="126" t="b">
        <v>1</v>
      </c>
      <c r="R349" s="126" t="b">
        <v>1</v>
      </c>
      <c r="S349" s="126" t="b">
        <v>1</v>
      </c>
    </row>
    <row r="350" spans="1:19" x14ac:dyDescent="0.25">
      <c r="A350" s="126" t="s">
        <v>4008</v>
      </c>
      <c r="B350" s="200">
        <v>1</v>
      </c>
      <c r="C350" s="126">
        <v>2</v>
      </c>
      <c r="D350" s="308">
        <f>PPG!K350</f>
        <v>0</v>
      </c>
      <c r="E350" s="126" t="b">
        <v>1</v>
      </c>
      <c r="F350" s="309" t="str">
        <f>RIGHT(PPG!D350,4)&amp;"."&amp;PPG!N350&amp;"."&amp;PPG!L350&amp;"."&amp;PPGPAY!$C$5</f>
        <v>...Jn21</v>
      </c>
      <c r="G350" s="203">
        <f t="shared" ca="1" si="10"/>
        <v>44361</v>
      </c>
      <c r="H350" s="311">
        <f>IF(PPG!W350&gt;0,0,-PPG!W350)</f>
        <v>0</v>
      </c>
      <c r="I350" s="205">
        <f t="shared" ca="1" si="11"/>
        <v>44361</v>
      </c>
      <c r="J350" s="126">
        <v>333</v>
      </c>
      <c r="K350" s="126" t="b">
        <v>1</v>
      </c>
      <c r="L350" s="126" t="s">
        <v>4009</v>
      </c>
      <c r="M350" s="126" t="b">
        <v>1</v>
      </c>
      <c r="N350" s="126" t="s">
        <v>3687</v>
      </c>
      <c r="O350" s="309" t="str">
        <f>LEFT(PPG!E350,19)&amp;"."&amp;PPGCR!F350</f>
        <v>....Jn21</v>
      </c>
      <c r="P350" s="312">
        <f>PPG!J350</f>
        <v>0</v>
      </c>
      <c r="Q350" s="126" t="b">
        <v>1</v>
      </c>
      <c r="R350" s="126" t="b">
        <v>1</v>
      </c>
      <c r="S350" s="126" t="b">
        <v>1</v>
      </c>
    </row>
    <row r="351" spans="1:19" x14ac:dyDescent="0.25">
      <c r="A351" s="126" t="s">
        <v>4008</v>
      </c>
      <c r="B351" s="200">
        <v>1</v>
      </c>
      <c r="C351" s="126">
        <v>2</v>
      </c>
      <c r="D351" s="308">
        <f>PPG!K351</f>
        <v>0</v>
      </c>
      <c r="E351" s="126" t="b">
        <v>1</v>
      </c>
      <c r="F351" s="309" t="str">
        <f>RIGHT(PPG!D351,4)&amp;"."&amp;PPG!N351&amp;"."&amp;PPG!L351&amp;"."&amp;PPGPAY!$C$5</f>
        <v>...Jn21</v>
      </c>
      <c r="G351" s="203">
        <f t="shared" ca="1" si="10"/>
        <v>44361</v>
      </c>
      <c r="H351" s="311">
        <f>IF(PPG!W351&gt;0,0,-PPG!W351)</f>
        <v>0</v>
      </c>
      <c r="I351" s="205">
        <f t="shared" ca="1" si="11"/>
        <v>44361</v>
      </c>
      <c r="J351" s="126">
        <v>334</v>
      </c>
      <c r="K351" s="126" t="b">
        <v>1</v>
      </c>
      <c r="L351" s="126" t="s">
        <v>4009</v>
      </c>
      <c r="M351" s="126" t="b">
        <v>1</v>
      </c>
      <c r="N351" s="126" t="s">
        <v>3687</v>
      </c>
      <c r="O351" s="309" t="str">
        <f>LEFT(PPG!E351,19)&amp;"."&amp;PPGCR!F351</f>
        <v>....Jn21</v>
      </c>
      <c r="P351" s="312">
        <f>PPG!J351</f>
        <v>0</v>
      </c>
      <c r="Q351" s="126" t="b">
        <v>1</v>
      </c>
      <c r="R351" s="126" t="b">
        <v>1</v>
      </c>
      <c r="S351" s="126" t="b">
        <v>1</v>
      </c>
    </row>
    <row r="352" spans="1:19" x14ac:dyDescent="0.25">
      <c r="A352" s="126" t="s">
        <v>4008</v>
      </c>
      <c r="B352" s="200">
        <v>1</v>
      </c>
      <c r="C352" s="126">
        <v>2</v>
      </c>
      <c r="D352" s="308">
        <f>PPG!K352</f>
        <v>0</v>
      </c>
      <c r="E352" s="126" t="b">
        <v>1</v>
      </c>
      <c r="F352" s="309" t="str">
        <f>RIGHT(PPG!D352,4)&amp;"."&amp;PPG!N352&amp;"."&amp;PPG!L352&amp;"."&amp;PPGPAY!$C$5</f>
        <v>...Jn21</v>
      </c>
      <c r="G352" s="203">
        <f t="shared" ca="1" si="10"/>
        <v>44361</v>
      </c>
      <c r="H352" s="311">
        <f>IF(PPG!W352&gt;0,0,-PPG!W352)</f>
        <v>0</v>
      </c>
      <c r="I352" s="205">
        <f t="shared" ca="1" si="11"/>
        <v>44361</v>
      </c>
      <c r="J352" s="126">
        <v>335</v>
      </c>
      <c r="K352" s="126" t="b">
        <v>1</v>
      </c>
      <c r="L352" s="126" t="s">
        <v>4009</v>
      </c>
      <c r="M352" s="126" t="b">
        <v>1</v>
      </c>
      <c r="N352" s="126" t="s">
        <v>3687</v>
      </c>
      <c r="O352" s="309" t="str">
        <f>LEFT(PPG!E352,19)&amp;"."&amp;PPGCR!F352</f>
        <v>....Jn21</v>
      </c>
      <c r="P352" s="312">
        <f>PPG!J352</f>
        <v>0</v>
      </c>
      <c r="Q352" s="126" t="b">
        <v>1</v>
      </c>
      <c r="R352" s="126" t="b">
        <v>1</v>
      </c>
      <c r="S352" s="126" t="b">
        <v>1</v>
      </c>
    </row>
    <row r="353" spans="1:19" x14ac:dyDescent="0.25">
      <c r="A353" s="126" t="s">
        <v>4008</v>
      </c>
      <c r="B353" s="200">
        <v>1</v>
      </c>
      <c r="C353" s="126">
        <v>2</v>
      </c>
      <c r="D353" s="308">
        <f>PPG!K353</f>
        <v>0</v>
      </c>
      <c r="E353" s="126" t="b">
        <v>1</v>
      </c>
      <c r="F353" s="309" t="str">
        <f>RIGHT(PPG!D353,4)&amp;"."&amp;PPG!N353&amp;"."&amp;PPG!L353&amp;"."&amp;PPGPAY!$C$5</f>
        <v>...Jn21</v>
      </c>
      <c r="G353" s="203">
        <f t="shared" ca="1" si="10"/>
        <v>44361</v>
      </c>
      <c r="H353" s="311">
        <f>IF(PPG!W353&gt;0,0,-PPG!W353)</f>
        <v>0</v>
      </c>
      <c r="I353" s="205">
        <f t="shared" ca="1" si="11"/>
        <v>44361</v>
      </c>
      <c r="J353" s="126">
        <v>336</v>
      </c>
      <c r="K353" s="126" t="b">
        <v>1</v>
      </c>
      <c r="L353" s="126" t="s">
        <v>4009</v>
      </c>
      <c r="M353" s="126" t="b">
        <v>1</v>
      </c>
      <c r="N353" s="126" t="s">
        <v>3687</v>
      </c>
      <c r="O353" s="309" t="str">
        <f>LEFT(PPG!E353,19)&amp;"."&amp;PPGCR!F353</f>
        <v>....Jn21</v>
      </c>
      <c r="P353" s="312">
        <f>PPG!J353</f>
        <v>0</v>
      </c>
      <c r="Q353" s="126" t="b">
        <v>1</v>
      </c>
      <c r="R353" s="126" t="b">
        <v>1</v>
      </c>
      <c r="S353" s="126" t="b">
        <v>1</v>
      </c>
    </row>
    <row r="354" spans="1:19" x14ac:dyDescent="0.25">
      <c r="A354" s="126" t="s">
        <v>4008</v>
      </c>
      <c r="B354" s="200">
        <v>1</v>
      </c>
      <c r="C354" s="126">
        <v>2</v>
      </c>
      <c r="D354" s="308">
        <f>PPG!K354</f>
        <v>0</v>
      </c>
      <c r="E354" s="126" t="b">
        <v>1</v>
      </c>
      <c r="F354" s="309" t="str">
        <f>RIGHT(PPG!D354,4)&amp;"."&amp;PPG!N354&amp;"."&amp;PPG!L354&amp;"."&amp;PPGPAY!$C$5</f>
        <v>...Jn21</v>
      </c>
      <c r="G354" s="203">
        <f t="shared" ca="1" si="10"/>
        <v>44361</v>
      </c>
      <c r="H354" s="311">
        <f>IF(PPG!W354&gt;0,0,-PPG!W354)</f>
        <v>0</v>
      </c>
      <c r="I354" s="205">
        <f t="shared" ca="1" si="11"/>
        <v>44361</v>
      </c>
      <c r="J354" s="126">
        <v>337</v>
      </c>
      <c r="K354" s="126" t="b">
        <v>1</v>
      </c>
      <c r="L354" s="126" t="s">
        <v>4009</v>
      </c>
      <c r="M354" s="126" t="b">
        <v>1</v>
      </c>
      <c r="N354" s="126" t="s">
        <v>3687</v>
      </c>
      <c r="O354" s="309" t="str">
        <f>LEFT(PPG!E354,19)&amp;"."&amp;PPGCR!F354</f>
        <v>....Jn21</v>
      </c>
      <c r="P354" s="312">
        <f>PPG!J354</f>
        <v>0</v>
      </c>
      <c r="Q354" s="126" t="b">
        <v>1</v>
      </c>
      <c r="R354" s="126" t="b">
        <v>1</v>
      </c>
      <c r="S354" s="126" t="b">
        <v>1</v>
      </c>
    </row>
    <row r="355" spans="1:19" x14ac:dyDescent="0.25">
      <c r="A355" s="126" t="s">
        <v>4008</v>
      </c>
      <c r="B355" s="200">
        <v>1</v>
      </c>
      <c r="C355" s="126">
        <v>2</v>
      </c>
      <c r="D355" s="308">
        <f>PPG!K355</f>
        <v>0</v>
      </c>
      <c r="E355" s="126" t="b">
        <v>1</v>
      </c>
      <c r="F355" s="309" t="str">
        <f>RIGHT(PPG!D355,4)&amp;"."&amp;PPG!N355&amp;"."&amp;PPG!L355&amp;"."&amp;PPGPAY!$C$5</f>
        <v>...Jn21</v>
      </c>
      <c r="G355" s="203">
        <f t="shared" ca="1" si="10"/>
        <v>44361</v>
      </c>
      <c r="H355" s="311">
        <f>IF(PPG!W355&gt;0,0,-PPG!W355)</f>
        <v>0</v>
      </c>
      <c r="I355" s="205">
        <f t="shared" ca="1" si="11"/>
        <v>44361</v>
      </c>
      <c r="J355" s="126">
        <v>338</v>
      </c>
      <c r="K355" s="126" t="b">
        <v>1</v>
      </c>
      <c r="L355" s="126" t="s">
        <v>4009</v>
      </c>
      <c r="M355" s="126" t="b">
        <v>1</v>
      </c>
      <c r="N355" s="126" t="s">
        <v>3687</v>
      </c>
      <c r="O355" s="309" t="str">
        <f>LEFT(PPG!E355,19)&amp;"."&amp;PPGCR!F355</f>
        <v>....Jn21</v>
      </c>
      <c r="P355" s="312">
        <f>PPG!J355</f>
        <v>0</v>
      </c>
      <c r="Q355" s="126" t="b">
        <v>1</v>
      </c>
      <c r="R355" s="126" t="b">
        <v>1</v>
      </c>
      <c r="S355" s="126" t="b">
        <v>1</v>
      </c>
    </row>
    <row r="356" spans="1:19" x14ac:dyDescent="0.25">
      <c r="A356" s="126" t="s">
        <v>4008</v>
      </c>
      <c r="B356" s="200">
        <v>1</v>
      </c>
      <c r="C356" s="126">
        <v>2</v>
      </c>
      <c r="D356" s="308">
        <f>PPG!K356</f>
        <v>0</v>
      </c>
      <c r="E356" s="126" t="b">
        <v>1</v>
      </c>
      <c r="F356" s="309" t="str">
        <f>RIGHT(PPG!D356,4)&amp;"."&amp;PPG!N356&amp;"."&amp;PPG!L356&amp;"."&amp;PPGPAY!$C$5</f>
        <v>...Jn21</v>
      </c>
      <c r="G356" s="203">
        <f t="shared" ca="1" si="10"/>
        <v>44361</v>
      </c>
      <c r="H356" s="311">
        <f>IF(PPG!W356&gt;0,0,-PPG!W356)</f>
        <v>0</v>
      </c>
      <c r="I356" s="205">
        <f t="shared" ca="1" si="11"/>
        <v>44361</v>
      </c>
      <c r="J356" s="126">
        <v>339</v>
      </c>
      <c r="K356" s="126" t="b">
        <v>1</v>
      </c>
      <c r="L356" s="126" t="s">
        <v>4009</v>
      </c>
      <c r="M356" s="126" t="b">
        <v>1</v>
      </c>
      <c r="N356" s="126" t="s">
        <v>3687</v>
      </c>
      <c r="O356" s="309" t="str">
        <f>LEFT(PPG!E356,19)&amp;"."&amp;PPGCR!F356</f>
        <v>....Jn21</v>
      </c>
      <c r="P356" s="312">
        <f>PPG!J356</f>
        <v>0</v>
      </c>
      <c r="Q356" s="126" t="b">
        <v>1</v>
      </c>
      <c r="R356" s="126" t="b">
        <v>1</v>
      </c>
      <c r="S356" s="126" t="b">
        <v>1</v>
      </c>
    </row>
    <row r="357" spans="1:19" x14ac:dyDescent="0.25">
      <c r="A357" s="126" t="s">
        <v>4008</v>
      </c>
      <c r="B357" s="200">
        <v>1</v>
      </c>
      <c r="C357" s="126">
        <v>2</v>
      </c>
      <c r="D357" s="308">
        <f>PPG!K357</f>
        <v>0</v>
      </c>
      <c r="E357" s="126" t="b">
        <v>1</v>
      </c>
      <c r="F357" s="309" t="str">
        <f>RIGHT(PPG!D357,4)&amp;"."&amp;PPG!N357&amp;"."&amp;PPG!L357&amp;"."&amp;PPGPAY!$C$5</f>
        <v>...Jn21</v>
      </c>
      <c r="G357" s="203">
        <f t="shared" ca="1" si="10"/>
        <v>44361</v>
      </c>
      <c r="H357" s="311">
        <f>IF(PPG!W357&gt;0,0,-PPG!W357)</f>
        <v>0</v>
      </c>
      <c r="I357" s="205">
        <f t="shared" ca="1" si="11"/>
        <v>44361</v>
      </c>
      <c r="J357" s="126">
        <v>340</v>
      </c>
      <c r="K357" s="126" t="b">
        <v>1</v>
      </c>
      <c r="L357" s="126" t="s">
        <v>4009</v>
      </c>
      <c r="M357" s="126" t="b">
        <v>1</v>
      </c>
      <c r="N357" s="126" t="s">
        <v>3687</v>
      </c>
      <c r="O357" s="309" t="str">
        <f>LEFT(PPG!E357,19)&amp;"."&amp;PPGCR!F357</f>
        <v>....Jn21</v>
      </c>
      <c r="P357" s="312">
        <f>PPG!J357</f>
        <v>0</v>
      </c>
      <c r="Q357" s="126" t="b">
        <v>1</v>
      </c>
      <c r="R357" s="126" t="b">
        <v>1</v>
      </c>
      <c r="S357" s="126" t="b">
        <v>1</v>
      </c>
    </row>
    <row r="358" spans="1:19" x14ac:dyDescent="0.25">
      <c r="A358" s="126" t="s">
        <v>4008</v>
      </c>
      <c r="B358" s="200">
        <v>1</v>
      </c>
      <c r="C358" s="126">
        <v>2</v>
      </c>
      <c r="D358" s="308">
        <f>PPG!K358</f>
        <v>0</v>
      </c>
      <c r="E358" s="126" t="b">
        <v>1</v>
      </c>
      <c r="F358" s="309" t="str">
        <f>RIGHT(PPG!D358,4)&amp;"."&amp;PPG!N358&amp;"."&amp;PPG!L358&amp;"."&amp;PPGPAY!$C$5</f>
        <v>...Jn21</v>
      </c>
      <c r="G358" s="203">
        <f t="shared" ca="1" si="10"/>
        <v>44361</v>
      </c>
      <c r="H358" s="311">
        <f>IF(PPG!W358&gt;0,0,-PPG!W358)</f>
        <v>0</v>
      </c>
      <c r="I358" s="205">
        <f t="shared" ca="1" si="11"/>
        <v>44361</v>
      </c>
      <c r="J358" s="126">
        <v>341</v>
      </c>
      <c r="K358" s="126" t="b">
        <v>1</v>
      </c>
      <c r="L358" s="126" t="s">
        <v>4009</v>
      </c>
      <c r="M358" s="126" t="b">
        <v>1</v>
      </c>
      <c r="N358" s="126" t="s">
        <v>3687</v>
      </c>
      <c r="O358" s="309" t="str">
        <f>LEFT(PPG!E358,19)&amp;"."&amp;PPGCR!F358</f>
        <v>....Jn21</v>
      </c>
      <c r="P358" s="312">
        <f>PPG!J358</f>
        <v>0</v>
      </c>
      <c r="Q358" s="126" t="b">
        <v>1</v>
      </c>
      <c r="R358" s="126" t="b">
        <v>1</v>
      </c>
      <c r="S358" s="126" t="b">
        <v>1</v>
      </c>
    </row>
    <row r="359" spans="1:19" x14ac:dyDescent="0.25">
      <c r="A359" s="126" t="s">
        <v>4008</v>
      </c>
      <c r="B359" s="200">
        <v>1</v>
      </c>
      <c r="C359" s="126">
        <v>2</v>
      </c>
      <c r="D359" s="308">
        <f>PPG!K359</f>
        <v>0</v>
      </c>
      <c r="E359" s="126" t="b">
        <v>1</v>
      </c>
      <c r="F359" s="309" t="str">
        <f>RIGHT(PPG!D359,4)&amp;"."&amp;PPG!N359&amp;"."&amp;PPG!L359&amp;"."&amp;PPGPAY!$C$5</f>
        <v>...Jn21</v>
      </c>
      <c r="G359" s="203">
        <f t="shared" ca="1" si="10"/>
        <v>44361</v>
      </c>
      <c r="H359" s="311">
        <f>IF(PPG!W359&gt;0,0,-PPG!W359)</f>
        <v>0</v>
      </c>
      <c r="I359" s="205">
        <f t="shared" ca="1" si="11"/>
        <v>44361</v>
      </c>
      <c r="J359" s="126">
        <v>342</v>
      </c>
      <c r="K359" s="126" t="b">
        <v>1</v>
      </c>
      <c r="L359" s="126" t="s">
        <v>4009</v>
      </c>
      <c r="M359" s="126" t="b">
        <v>1</v>
      </c>
      <c r="N359" s="126" t="s">
        <v>3687</v>
      </c>
      <c r="O359" s="309" t="str">
        <f>LEFT(PPG!E359,19)&amp;"."&amp;PPGCR!F359</f>
        <v>....Jn21</v>
      </c>
      <c r="P359" s="312">
        <f>PPG!J359</f>
        <v>0</v>
      </c>
      <c r="Q359" s="126" t="b">
        <v>1</v>
      </c>
      <c r="R359" s="126" t="b">
        <v>1</v>
      </c>
      <c r="S359" s="126" t="b">
        <v>1</v>
      </c>
    </row>
    <row r="360" spans="1:19" x14ac:dyDescent="0.25">
      <c r="A360" s="126" t="s">
        <v>4008</v>
      </c>
      <c r="B360" s="200">
        <v>1</v>
      </c>
      <c r="C360" s="126">
        <v>2</v>
      </c>
      <c r="D360" s="308">
        <f>PPG!K360</f>
        <v>0</v>
      </c>
      <c r="E360" s="126" t="b">
        <v>1</v>
      </c>
      <c r="F360" s="309" t="str">
        <f>RIGHT(PPG!D360,4)&amp;"."&amp;PPG!N360&amp;"."&amp;PPG!L360&amp;"."&amp;PPGPAY!$C$5</f>
        <v>...Jn21</v>
      </c>
      <c r="G360" s="203">
        <f t="shared" ca="1" si="10"/>
        <v>44361</v>
      </c>
      <c r="H360" s="311">
        <f>IF(PPG!W360&gt;0,0,-PPG!W360)</f>
        <v>0</v>
      </c>
      <c r="I360" s="205">
        <f t="shared" ca="1" si="11"/>
        <v>44361</v>
      </c>
      <c r="J360" s="126">
        <v>343</v>
      </c>
      <c r="K360" s="126" t="b">
        <v>1</v>
      </c>
      <c r="L360" s="126" t="s">
        <v>4009</v>
      </c>
      <c r="M360" s="126" t="b">
        <v>1</v>
      </c>
      <c r="N360" s="126" t="s">
        <v>3687</v>
      </c>
      <c r="O360" s="309" t="str">
        <f>LEFT(PPG!E360,19)&amp;"."&amp;PPGCR!F360</f>
        <v>....Jn21</v>
      </c>
      <c r="P360" s="312">
        <f>PPG!J360</f>
        <v>0</v>
      </c>
      <c r="Q360" s="126" t="b">
        <v>1</v>
      </c>
      <c r="R360" s="126" t="b">
        <v>1</v>
      </c>
      <c r="S360" s="126" t="b">
        <v>1</v>
      </c>
    </row>
    <row r="361" spans="1:19" x14ac:dyDescent="0.25">
      <c r="A361" s="126" t="s">
        <v>4008</v>
      </c>
      <c r="B361" s="200">
        <v>1</v>
      </c>
      <c r="C361" s="126">
        <v>2</v>
      </c>
      <c r="D361" s="308">
        <f>PPG!K361</f>
        <v>0</v>
      </c>
      <c r="E361" s="126" t="b">
        <v>1</v>
      </c>
      <c r="F361" s="309" t="str">
        <f>RIGHT(PPG!D361,4)&amp;"."&amp;PPG!N361&amp;"."&amp;PPG!L361&amp;"."&amp;PPGPAY!$C$5</f>
        <v>...Jn21</v>
      </c>
      <c r="G361" s="203">
        <f t="shared" ca="1" si="10"/>
        <v>44361</v>
      </c>
      <c r="H361" s="311">
        <f>IF(PPG!W361&gt;0,0,-PPG!W361)</f>
        <v>0</v>
      </c>
      <c r="I361" s="205">
        <f t="shared" ca="1" si="11"/>
        <v>44361</v>
      </c>
      <c r="J361" s="126">
        <v>344</v>
      </c>
      <c r="K361" s="126" t="b">
        <v>1</v>
      </c>
      <c r="L361" s="126" t="s">
        <v>4009</v>
      </c>
      <c r="M361" s="126" t="b">
        <v>1</v>
      </c>
      <c r="N361" s="126" t="s">
        <v>3687</v>
      </c>
      <c r="O361" s="309" t="str">
        <f>LEFT(PPG!E361,19)&amp;"."&amp;PPGCR!F361</f>
        <v>....Jn21</v>
      </c>
      <c r="P361" s="312">
        <f>PPG!J361</f>
        <v>0</v>
      </c>
      <c r="Q361" s="126" t="b">
        <v>1</v>
      </c>
      <c r="R361" s="126" t="b">
        <v>1</v>
      </c>
      <c r="S361" s="126" t="b">
        <v>1</v>
      </c>
    </row>
    <row r="362" spans="1:19" x14ac:dyDescent="0.25">
      <c r="A362" s="126" t="s">
        <v>4008</v>
      </c>
      <c r="B362" s="200">
        <v>1</v>
      </c>
      <c r="C362" s="126">
        <v>2</v>
      </c>
      <c r="D362" s="308">
        <f>PPG!K362</f>
        <v>0</v>
      </c>
      <c r="E362" s="126" t="b">
        <v>1</v>
      </c>
      <c r="F362" s="309" t="str">
        <f>RIGHT(PPG!D362,4)&amp;"."&amp;PPG!N362&amp;"."&amp;PPG!L362&amp;"."&amp;PPGPAY!$C$5</f>
        <v>...Jn21</v>
      </c>
      <c r="G362" s="203">
        <f t="shared" ca="1" si="10"/>
        <v>44361</v>
      </c>
      <c r="H362" s="311">
        <f>IF(PPG!W362&gt;0,0,-PPG!W362)</f>
        <v>0</v>
      </c>
      <c r="I362" s="205">
        <f t="shared" ca="1" si="11"/>
        <v>44361</v>
      </c>
      <c r="J362" s="126">
        <v>345</v>
      </c>
      <c r="K362" s="126" t="b">
        <v>1</v>
      </c>
      <c r="L362" s="126" t="s">
        <v>4009</v>
      </c>
      <c r="M362" s="126" t="b">
        <v>1</v>
      </c>
      <c r="N362" s="126" t="s">
        <v>3687</v>
      </c>
      <c r="O362" s="309" t="str">
        <f>LEFT(PPG!E362,19)&amp;"."&amp;PPGCR!F362</f>
        <v>....Jn21</v>
      </c>
      <c r="P362" s="312">
        <f>PPG!J362</f>
        <v>0</v>
      </c>
      <c r="Q362" s="126" t="b">
        <v>1</v>
      </c>
      <c r="R362" s="126" t="b">
        <v>1</v>
      </c>
      <c r="S362" s="126" t="b">
        <v>1</v>
      </c>
    </row>
    <row r="363" spans="1:19" x14ac:dyDescent="0.25">
      <c r="A363" s="126" t="s">
        <v>4008</v>
      </c>
      <c r="B363" s="200">
        <v>1</v>
      </c>
      <c r="C363" s="126">
        <v>2</v>
      </c>
      <c r="D363" s="308">
        <f>PPG!K363</f>
        <v>0</v>
      </c>
      <c r="E363" s="126" t="b">
        <v>1</v>
      </c>
      <c r="F363" s="309" t="str">
        <f>RIGHT(PPG!D363,4)&amp;"."&amp;PPG!N363&amp;"."&amp;PPG!L363&amp;"."&amp;PPGPAY!$C$5</f>
        <v>...Jn21</v>
      </c>
      <c r="G363" s="203">
        <f t="shared" ca="1" si="10"/>
        <v>44361</v>
      </c>
      <c r="H363" s="311">
        <f>IF(PPG!W363&gt;0,0,-PPG!W363)</f>
        <v>0</v>
      </c>
      <c r="I363" s="205">
        <f t="shared" ca="1" si="11"/>
        <v>44361</v>
      </c>
      <c r="J363" s="126">
        <v>346</v>
      </c>
      <c r="K363" s="126" t="b">
        <v>1</v>
      </c>
      <c r="L363" s="126" t="s">
        <v>4009</v>
      </c>
      <c r="M363" s="126" t="b">
        <v>1</v>
      </c>
      <c r="N363" s="126" t="s">
        <v>3687</v>
      </c>
      <c r="O363" s="309" t="str">
        <f>LEFT(PPG!E363,19)&amp;"."&amp;PPGCR!F363</f>
        <v>....Jn21</v>
      </c>
      <c r="P363" s="312">
        <f>PPG!J363</f>
        <v>0</v>
      </c>
      <c r="Q363" s="126" t="b">
        <v>1</v>
      </c>
      <c r="R363" s="126" t="b">
        <v>1</v>
      </c>
      <c r="S363" s="126" t="b">
        <v>1</v>
      </c>
    </row>
    <row r="364" spans="1:19" x14ac:dyDescent="0.25">
      <c r="A364" s="126" t="s">
        <v>4008</v>
      </c>
      <c r="B364" s="200">
        <v>1</v>
      </c>
      <c r="C364" s="126">
        <v>2</v>
      </c>
      <c r="D364" s="308">
        <f>PPG!K364</f>
        <v>0</v>
      </c>
      <c r="E364" s="126" t="b">
        <v>1</v>
      </c>
      <c r="F364" s="309" t="str">
        <f>RIGHT(PPG!D364,4)&amp;"."&amp;PPG!N364&amp;"."&amp;PPG!L364&amp;"."&amp;PPGPAY!$C$5</f>
        <v>...Jn21</v>
      </c>
      <c r="G364" s="203">
        <f t="shared" ca="1" si="10"/>
        <v>44361</v>
      </c>
      <c r="H364" s="311">
        <f>IF(PPG!W364&gt;0,0,-PPG!W364)</f>
        <v>0</v>
      </c>
      <c r="I364" s="205">
        <f t="shared" ca="1" si="11"/>
        <v>44361</v>
      </c>
      <c r="J364" s="126">
        <v>347</v>
      </c>
      <c r="K364" s="126" t="b">
        <v>1</v>
      </c>
      <c r="L364" s="126" t="s">
        <v>4009</v>
      </c>
      <c r="M364" s="126" t="b">
        <v>1</v>
      </c>
      <c r="N364" s="126" t="s">
        <v>3687</v>
      </c>
      <c r="O364" s="309" t="str">
        <f>LEFT(PPG!E364,19)&amp;"."&amp;PPGCR!F364</f>
        <v>....Jn21</v>
      </c>
      <c r="P364" s="312">
        <f>PPG!J364</f>
        <v>0</v>
      </c>
      <c r="Q364" s="126" t="b">
        <v>1</v>
      </c>
      <c r="R364" s="126" t="b">
        <v>1</v>
      </c>
      <c r="S364" s="126" t="b">
        <v>1</v>
      </c>
    </row>
    <row r="365" spans="1:19" x14ac:dyDescent="0.25">
      <c r="A365" s="126" t="s">
        <v>4008</v>
      </c>
      <c r="B365" s="200">
        <v>1</v>
      </c>
      <c r="C365" s="126">
        <v>2</v>
      </c>
      <c r="D365" s="308">
        <f>PPG!K365</f>
        <v>0</v>
      </c>
      <c r="E365" s="126" t="b">
        <v>1</v>
      </c>
      <c r="F365" s="309" t="str">
        <f>RIGHT(PPG!D365,4)&amp;"."&amp;PPG!N365&amp;"."&amp;PPG!L365&amp;"."&amp;PPGPAY!$C$5</f>
        <v>...Jn21</v>
      </c>
      <c r="G365" s="203">
        <f t="shared" ca="1" si="10"/>
        <v>44361</v>
      </c>
      <c r="H365" s="311">
        <f>IF(PPG!W365&gt;0,0,-PPG!W365)</f>
        <v>0</v>
      </c>
      <c r="I365" s="205">
        <f t="shared" ca="1" si="11"/>
        <v>44361</v>
      </c>
      <c r="J365" s="126">
        <v>348</v>
      </c>
      <c r="K365" s="126" t="b">
        <v>1</v>
      </c>
      <c r="L365" s="126" t="s">
        <v>4009</v>
      </c>
      <c r="M365" s="126" t="b">
        <v>1</v>
      </c>
      <c r="N365" s="126" t="s">
        <v>3687</v>
      </c>
      <c r="O365" s="309" t="str">
        <f>LEFT(PPG!E365,19)&amp;"."&amp;PPGCR!F365</f>
        <v>....Jn21</v>
      </c>
      <c r="P365" s="312">
        <f>PPG!J365</f>
        <v>0</v>
      </c>
      <c r="Q365" s="126" t="b">
        <v>1</v>
      </c>
      <c r="R365" s="126" t="b">
        <v>1</v>
      </c>
      <c r="S365" s="126" t="b">
        <v>1</v>
      </c>
    </row>
    <row r="366" spans="1:19" x14ac:dyDescent="0.25">
      <c r="A366" s="126" t="s">
        <v>4008</v>
      </c>
      <c r="B366" s="200">
        <v>1</v>
      </c>
      <c r="C366" s="126">
        <v>2</v>
      </c>
      <c r="D366" s="308">
        <f>PPG!K366</f>
        <v>0</v>
      </c>
      <c r="E366" s="126" t="b">
        <v>1</v>
      </c>
      <c r="F366" s="309" t="str">
        <f>RIGHT(PPG!D366,4)&amp;"."&amp;PPG!N366&amp;"."&amp;PPG!L366&amp;"."&amp;PPGPAY!$C$5</f>
        <v>...Jn21</v>
      </c>
      <c r="G366" s="203">
        <f t="shared" ca="1" si="10"/>
        <v>44361</v>
      </c>
      <c r="H366" s="311">
        <f>IF(PPG!W366&gt;0,0,-PPG!W366)</f>
        <v>0</v>
      </c>
      <c r="I366" s="205">
        <f t="shared" ca="1" si="11"/>
        <v>44361</v>
      </c>
      <c r="J366" s="126">
        <v>349</v>
      </c>
      <c r="K366" s="126" t="b">
        <v>1</v>
      </c>
      <c r="L366" s="126" t="s">
        <v>4009</v>
      </c>
      <c r="M366" s="126" t="b">
        <v>1</v>
      </c>
      <c r="N366" s="126" t="s">
        <v>3687</v>
      </c>
      <c r="O366" s="309" t="str">
        <f>LEFT(PPG!E366,19)&amp;"."&amp;PPGCR!F366</f>
        <v>....Jn21</v>
      </c>
      <c r="P366" s="312">
        <f>PPG!J366</f>
        <v>0</v>
      </c>
      <c r="Q366" s="126" t="b">
        <v>1</v>
      </c>
      <c r="R366" s="126" t="b">
        <v>1</v>
      </c>
      <c r="S366" s="126" t="b">
        <v>1</v>
      </c>
    </row>
    <row r="367" spans="1:19" x14ac:dyDescent="0.25">
      <c r="A367" s="126" t="s">
        <v>4008</v>
      </c>
      <c r="B367" s="200">
        <v>1</v>
      </c>
      <c r="C367" s="126">
        <v>2</v>
      </c>
      <c r="D367" s="308">
        <f>PPG!K367</f>
        <v>0</v>
      </c>
      <c r="E367" s="126" t="b">
        <v>1</v>
      </c>
      <c r="F367" s="309" t="str">
        <f>RIGHT(PPG!D367,4)&amp;"."&amp;PPG!N367&amp;"."&amp;PPG!L367&amp;"."&amp;PPGPAY!$C$5</f>
        <v>...Jn21</v>
      </c>
      <c r="G367" s="203">
        <f t="shared" ca="1" si="10"/>
        <v>44361</v>
      </c>
      <c r="H367" s="311">
        <f>IF(PPG!W367&gt;0,0,-PPG!W367)</f>
        <v>0</v>
      </c>
      <c r="I367" s="205">
        <f t="shared" ca="1" si="11"/>
        <v>44361</v>
      </c>
      <c r="J367" s="126">
        <v>350</v>
      </c>
      <c r="K367" s="126" t="b">
        <v>1</v>
      </c>
      <c r="L367" s="126" t="s">
        <v>4009</v>
      </c>
      <c r="M367" s="126" t="b">
        <v>1</v>
      </c>
      <c r="N367" s="126" t="s">
        <v>3687</v>
      </c>
      <c r="O367" s="309" t="str">
        <f>LEFT(PPG!E367,19)&amp;"."&amp;PPGCR!F367</f>
        <v>....Jn21</v>
      </c>
      <c r="P367" s="312">
        <f>PPG!J367</f>
        <v>0</v>
      </c>
      <c r="Q367" s="126" t="b">
        <v>1</v>
      </c>
      <c r="R367" s="126" t="b">
        <v>1</v>
      </c>
      <c r="S367" s="126" t="b">
        <v>1</v>
      </c>
    </row>
    <row r="368" spans="1:19" x14ac:dyDescent="0.25">
      <c r="A368" s="126" t="s">
        <v>4008</v>
      </c>
      <c r="B368" s="200">
        <v>1</v>
      </c>
      <c r="C368" s="126">
        <v>2</v>
      </c>
      <c r="D368" s="308">
        <f>PPG!K368</f>
        <v>0</v>
      </c>
      <c r="E368" s="126" t="b">
        <v>1</v>
      </c>
      <c r="F368" s="309" t="str">
        <f>RIGHT(PPG!D368,4)&amp;"."&amp;PPG!N368&amp;"."&amp;PPG!L368&amp;"."&amp;PPGPAY!$C$5</f>
        <v>...Jn21</v>
      </c>
      <c r="G368" s="203">
        <f t="shared" ca="1" si="10"/>
        <v>44361</v>
      </c>
      <c r="H368" s="311">
        <f>IF(PPG!W368&gt;0,0,-PPG!W368)</f>
        <v>0</v>
      </c>
      <c r="I368" s="205">
        <f t="shared" ca="1" si="11"/>
        <v>44361</v>
      </c>
      <c r="J368" s="126">
        <v>351</v>
      </c>
      <c r="K368" s="126" t="b">
        <v>1</v>
      </c>
      <c r="L368" s="126" t="s">
        <v>4009</v>
      </c>
      <c r="M368" s="126" t="b">
        <v>1</v>
      </c>
      <c r="N368" s="126" t="s">
        <v>3687</v>
      </c>
      <c r="O368" s="309" t="str">
        <f>LEFT(PPG!E368,19)&amp;"."&amp;PPGCR!F368</f>
        <v>....Jn21</v>
      </c>
      <c r="P368" s="312">
        <f>PPG!J368</f>
        <v>0</v>
      </c>
      <c r="Q368" s="126" t="b">
        <v>1</v>
      </c>
      <c r="R368" s="126" t="b">
        <v>1</v>
      </c>
      <c r="S368" s="126" t="b">
        <v>1</v>
      </c>
    </row>
    <row r="369" spans="1:19" x14ac:dyDescent="0.25">
      <c r="A369" s="126" t="s">
        <v>4008</v>
      </c>
      <c r="B369" s="200">
        <v>1</v>
      </c>
      <c r="C369" s="126">
        <v>2</v>
      </c>
      <c r="D369" s="308">
        <f>PPG!K369</f>
        <v>0</v>
      </c>
      <c r="E369" s="126" t="b">
        <v>1</v>
      </c>
      <c r="F369" s="309" t="str">
        <f>RIGHT(PPG!D369,4)&amp;"."&amp;PPG!N369&amp;"."&amp;PPG!L369&amp;"."&amp;PPGPAY!$C$5</f>
        <v>...Jn21</v>
      </c>
      <c r="G369" s="203">
        <f t="shared" ca="1" si="10"/>
        <v>44361</v>
      </c>
      <c r="H369" s="311">
        <f>IF(PPG!W369&gt;0,0,-PPG!W369)</f>
        <v>0</v>
      </c>
      <c r="I369" s="205">
        <f t="shared" ca="1" si="11"/>
        <v>44361</v>
      </c>
      <c r="J369" s="126">
        <v>352</v>
      </c>
      <c r="K369" s="126" t="b">
        <v>1</v>
      </c>
      <c r="L369" s="126" t="s">
        <v>4009</v>
      </c>
      <c r="M369" s="126" t="b">
        <v>1</v>
      </c>
      <c r="N369" s="126" t="s">
        <v>3687</v>
      </c>
      <c r="O369" s="309" t="str">
        <f>LEFT(PPG!E369,19)&amp;"."&amp;PPGCR!F369</f>
        <v>....Jn21</v>
      </c>
      <c r="P369" s="312">
        <f>PPG!J369</f>
        <v>0</v>
      </c>
      <c r="Q369" s="126" t="b">
        <v>1</v>
      </c>
      <c r="R369" s="126" t="b">
        <v>1</v>
      </c>
      <c r="S369" s="126" t="b">
        <v>1</v>
      </c>
    </row>
    <row r="370" spans="1:19" x14ac:dyDescent="0.25">
      <c r="A370" s="126" t="s">
        <v>4008</v>
      </c>
      <c r="B370" s="200">
        <v>1</v>
      </c>
      <c r="C370" s="126">
        <v>2</v>
      </c>
      <c r="D370" s="308">
        <f>PPG!K370</f>
        <v>0</v>
      </c>
      <c r="E370" s="126" t="b">
        <v>1</v>
      </c>
      <c r="F370" s="309" t="str">
        <f>RIGHT(PPG!D370,4)&amp;"."&amp;PPG!N370&amp;"."&amp;PPG!L370&amp;"."&amp;PPGPAY!$C$5</f>
        <v>...Jn21</v>
      </c>
      <c r="G370" s="203">
        <f t="shared" ca="1" si="10"/>
        <v>44361</v>
      </c>
      <c r="H370" s="311">
        <f>IF(PPG!W370&gt;0,0,-PPG!W370)</f>
        <v>0</v>
      </c>
      <c r="I370" s="205">
        <f t="shared" ca="1" si="11"/>
        <v>44361</v>
      </c>
      <c r="J370" s="126">
        <v>353</v>
      </c>
      <c r="K370" s="126" t="b">
        <v>1</v>
      </c>
      <c r="L370" s="126" t="s">
        <v>4009</v>
      </c>
      <c r="M370" s="126" t="b">
        <v>1</v>
      </c>
      <c r="N370" s="126" t="s">
        <v>3687</v>
      </c>
      <c r="O370" s="309" t="str">
        <f>LEFT(PPG!E370,19)&amp;"."&amp;PPGCR!F370</f>
        <v>....Jn21</v>
      </c>
      <c r="P370" s="312">
        <f>PPG!J370</f>
        <v>0</v>
      </c>
      <c r="Q370" s="126" t="b">
        <v>1</v>
      </c>
      <c r="R370" s="126" t="b">
        <v>1</v>
      </c>
      <c r="S370" s="126" t="b">
        <v>1</v>
      </c>
    </row>
    <row r="371" spans="1:19" x14ac:dyDescent="0.25">
      <c r="A371" s="126" t="s">
        <v>4008</v>
      </c>
      <c r="B371" s="200">
        <v>1</v>
      </c>
      <c r="C371" s="126">
        <v>2</v>
      </c>
      <c r="D371" s="308">
        <f>PPG!K371</f>
        <v>0</v>
      </c>
      <c r="E371" s="126" t="b">
        <v>1</v>
      </c>
      <c r="F371" s="309" t="str">
        <f>RIGHT(PPG!D371,4)&amp;"."&amp;PPG!N371&amp;"."&amp;PPG!L371&amp;"."&amp;PPGPAY!$C$5</f>
        <v>...Jn21</v>
      </c>
      <c r="G371" s="203">
        <f t="shared" ca="1" si="10"/>
        <v>44361</v>
      </c>
      <c r="H371" s="311">
        <f>IF(PPG!W371&gt;0,0,-PPG!W371)</f>
        <v>0</v>
      </c>
      <c r="I371" s="205">
        <f t="shared" ca="1" si="11"/>
        <v>44361</v>
      </c>
      <c r="J371" s="126">
        <v>354</v>
      </c>
      <c r="K371" s="126" t="b">
        <v>1</v>
      </c>
      <c r="L371" s="126" t="s">
        <v>4009</v>
      </c>
      <c r="M371" s="126" t="b">
        <v>1</v>
      </c>
      <c r="N371" s="126" t="s">
        <v>3687</v>
      </c>
      <c r="O371" s="309" t="str">
        <f>LEFT(PPG!E371,19)&amp;"."&amp;PPGCR!F371</f>
        <v>....Jn21</v>
      </c>
      <c r="P371" s="312">
        <f>PPG!J371</f>
        <v>0</v>
      </c>
      <c r="Q371" s="126" t="b">
        <v>1</v>
      </c>
      <c r="R371" s="126" t="b">
        <v>1</v>
      </c>
      <c r="S371" s="126" t="b">
        <v>1</v>
      </c>
    </row>
    <row r="372" spans="1:19" x14ac:dyDescent="0.25">
      <c r="A372" s="126" t="s">
        <v>4008</v>
      </c>
      <c r="B372" s="200">
        <v>1</v>
      </c>
      <c r="C372" s="126">
        <v>2</v>
      </c>
      <c r="D372" s="308">
        <f>PPG!K372</f>
        <v>0</v>
      </c>
      <c r="E372" s="126" t="b">
        <v>1</v>
      </c>
      <c r="F372" s="309" t="str">
        <f>RIGHT(PPG!D372,4)&amp;"."&amp;PPG!N372&amp;"."&amp;PPG!L372&amp;"."&amp;PPGPAY!$C$5</f>
        <v>...Jn21</v>
      </c>
      <c r="G372" s="203">
        <f t="shared" ca="1" si="10"/>
        <v>44361</v>
      </c>
      <c r="H372" s="311">
        <f>IF(PPG!W372&gt;0,0,-PPG!W372)</f>
        <v>0</v>
      </c>
      <c r="I372" s="205">
        <f t="shared" ca="1" si="11"/>
        <v>44361</v>
      </c>
      <c r="J372" s="126">
        <v>355</v>
      </c>
      <c r="K372" s="126" t="b">
        <v>1</v>
      </c>
      <c r="L372" s="126" t="s">
        <v>4009</v>
      </c>
      <c r="M372" s="126" t="b">
        <v>1</v>
      </c>
      <c r="N372" s="126" t="s">
        <v>3687</v>
      </c>
      <c r="O372" s="309" t="str">
        <f>LEFT(PPG!E372,19)&amp;"."&amp;PPGCR!F372</f>
        <v>....Jn21</v>
      </c>
      <c r="P372" s="312">
        <f>PPG!J372</f>
        <v>0</v>
      </c>
      <c r="Q372" s="126" t="b">
        <v>1</v>
      </c>
      <c r="R372" s="126" t="b">
        <v>1</v>
      </c>
      <c r="S372" s="126" t="b">
        <v>1</v>
      </c>
    </row>
    <row r="373" spans="1:19" x14ac:dyDescent="0.25">
      <c r="A373" s="126" t="s">
        <v>4008</v>
      </c>
      <c r="B373" s="200">
        <v>1</v>
      </c>
      <c r="C373" s="126">
        <v>2</v>
      </c>
      <c r="D373" s="308">
        <f>PPG!K373</f>
        <v>0</v>
      </c>
      <c r="E373" s="126" t="b">
        <v>1</v>
      </c>
      <c r="F373" s="309" t="str">
        <f>RIGHT(PPG!D373,4)&amp;"."&amp;PPG!N373&amp;"."&amp;PPG!L373&amp;"."&amp;PPGPAY!$C$5</f>
        <v>...Jn21</v>
      </c>
      <c r="G373" s="203">
        <f t="shared" ca="1" si="10"/>
        <v>44361</v>
      </c>
      <c r="H373" s="311">
        <f>IF(PPG!W373&gt;0,0,-PPG!W373)</f>
        <v>0</v>
      </c>
      <c r="I373" s="205">
        <f t="shared" ca="1" si="11"/>
        <v>44361</v>
      </c>
      <c r="J373" s="126">
        <v>356</v>
      </c>
      <c r="K373" s="126" t="b">
        <v>1</v>
      </c>
      <c r="L373" s="126" t="s">
        <v>4009</v>
      </c>
      <c r="M373" s="126" t="b">
        <v>1</v>
      </c>
      <c r="N373" s="126" t="s">
        <v>3687</v>
      </c>
      <c r="O373" s="309" t="str">
        <f>LEFT(PPG!E373,19)&amp;"."&amp;PPGCR!F373</f>
        <v>....Jn21</v>
      </c>
      <c r="P373" s="312">
        <f>PPG!J373</f>
        <v>0</v>
      </c>
      <c r="Q373" s="126" t="b">
        <v>1</v>
      </c>
      <c r="R373" s="126" t="b">
        <v>1</v>
      </c>
      <c r="S373" s="126" t="b">
        <v>1</v>
      </c>
    </row>
    <row r="374" spans="1:19" x14ac:dyDescent="0.25">
      <c r="A374" s="126" t="s">
        <v>4008</v>
      </c>
      <c r="B374" s="200">
        <v>1</v>
      </c>
      <c r="C374" s="126">
        <v>2</v>
      </c>
      <c r="D374" s="308">
        <f>PPG!K374</f>
        <v>0</v>
      </c>
      <c r="E374" s="126" t="b">
        <v>1</v>
      </c>
      <c r="F374" s="309" t="str">
        <f>RIGHT(PPG!D374,4)&amp;"."&amp;PPG!N374&amp;"."&amp;PPG!L374&amp;"."&amp;PPGPAY!$C$5</f>
        <v>...Jn21</v>
      </c>
      <c r="G374" s="203">
        <f t="shared" ca="1" si="10"/>
        <v>44361</v>
      </c>
      <c r="H374" s="311">
        <f>IF(PPG!W374&gt;0,0,-PPG!W374)</f>
        <v>0</v>
      </c>
      <c r="I374" s="205">
        <f t="shared" ca="1" si="11"/>
        <v>44361</v>
      </c>
      <c r="J374" s="126">
        <v>357</v>
      </c>
      <c r="K374" s="126" t="b">
        <v>1</v>
      </c>
      <c r="L374" s="126" t="s">
        <v>4009</v>
      </c>
      <c r="M374" s="126" t="b">
        <v>1</v>
      </c>
      <c r="N374" s="126" t="s">
        <v>3687</v>
      </c>
      <c r="O374" s="309" t="str">
        <f>LEFT(PPG!E374,19)&amp;"."&amp;PPGCR!F374</f>
        <v>....Jn21</v>
      </c>
      <c r="P374" s="312">
        <f>PPG!J374</f>
        <v>0</v>
      </c>
      <c r="Q374" s="126" t="b">
        <v>1</v>
      </c>
      <c r="R374" s="126" t="b">
        <v>1</v>
      </c>
      <c r="S374" s="126" t="b">
        <v>1</v>
      </c>
    </row>
    <row r="375" spans="1:19" x14ac:dyDescent="0.25">
      <c r="A375" s="126" t="s">
        <v>4008</v>
      </c>
      <c r="B375" s="200">
        <v>1</v>
      </c>
      <c r="C375" s="126">
        <v>2</v>
      </c>
      <c r="D375" s="308">
        <f>PPG!K375</f>
        <v>0</v>
      </c>
      <c r="E375" s="126" t="b">
        <v>1</v>
      </c>
      <c r="F375" s="309" t="str">
        <f>RIGHT(PPG!D375,4)&amp;"."&amp;PPG!N375&amp;"."&amp;PPG!L375&amp;"."&amp;PPGPAY!$C$5</f>
        <v>...Jn21</v>
      </c>
      <c r="G375" s="203">
        <f t="shared" ca="1" si="10"/>
        <v>44361</v>
      </c>
      <c r="H375" s="311">
        <f>IF(PPG!W375&gt;0,0,-PPG!W375)</f>
        <v>0</v>
      </c>
      <c r="I375" s="205">
        <f t="shared" ca="1" si="11"/>
        <v>44361</v>
      </c>
      <c r="J375" s="126">
        <v>358</v>
      </c>
      <c r="K375" s="126" t="b">
        <v>1</v>
      </c>
      <c r="L375" s="126" t="s">
        <v>4009</v>
      </c>
      <c r="M375" s="126" t="b">
        <v>1</v>
      </c>
      <c r="N375" s="126" t="s">
        <v>3687</v>
      </c>
      <c r="O375" s="309" t="str">
        <f>LEFT(PPG!E375,19)&amp;"."&amp;PPGCR!F375</f>
        <v>....Jn21</v>
      </c>
      <c r="P375" s="312">
        <f>PPG!J375</f>
        <v>0</v>
      </c>
      <c r="Q375" s="126" t="b">
        <v>1</v>
      </c>
      <c r="R375" s="126" t="b">
        <v>1</v>
      </c>
      <c r="S375" s="126" t="b">
        <v>1</v>
      </c>
    </row>
    <row r="376" spans="1:19" x14ac:dyDescent="0.25">
      <c r="A376" s="126" t="s">
        <v>4008</v>
      </c>
      <c r="B376" s="200">
        <v>1</v>
      </c>
      <c r="C376" s="126">
        <v>2</v>
      </c>
      <c r="D376" s="308">
        <f>PPG!K376</f>
        <v>0</v>
      </c>
      <c r="E376" s="126" t="b">
        <v>1</v>
      </c>
      <c r="F376" s="309" t="str">
        <f>RIGHT(PPG!D376,4)&amp;"."&amp;PPG!N376&amp;"."&amp;PPG!L376&amp;"."&amp;PPGPAY!$C$5</f>
        <v>...Jn21</v>
      </c>
      <c r="G376" s="203">
        <f t="shared" ca="1" si="10"/>
        <v>44361</v>
      </c>
      <c r="H376" s="311">
        <f>IF(PPG!W376&gt;0,0,-PPG!W376)</f>
        <v>0</v>
      </c>
      <c r="I376" s="205">
        <f t="shared" ca="1" si="11"/>
        <v>44361</v>
      </c>
      <c r="J376" s="126">
        <v>359</v>
      </c>
      <c r="K376" s="126" t="b">
        <v>1</v>
      </c>
      <c r="L376" s="126" t="s">
        <v>4009</v>
      </c>
      <c r="M376" s="126" t="b">
        <v>1</v>
      </c>
      <c r="N376" s="126" t="s">
        <v>3687</v>
      </c>
      <c r="O376" s="309" t="str">
        <f>LEFT(PPG!E376,19)&amp;"."&amp;PPGCR!F376</f>
        <v>....Jn21</v>
      </c>
      <c r="P376" s="312">
        <f>PPG!J376</f>
        <v>0</v>
      </c>
      <c r="Q376" s="126" t="b">
        <v>1</v>
      </c>
      <c r="R376" s="126" t="b">
        <v>1</v>
      </c>
      <c r="S376" s="126" t="b">
        <v>1</v>
      </c>
    </row>
    <row r="377" spans="1:19" x14ac:dyDescent="0.25">
      <c r="A377" s="126" t="s">
        <v>4008</v>
      </c>
      <c r="B377" s="200">
        <v>1</v>
      </c>
      <c r="C377" s="126">
        <v>2</v>
      </c>
      <c r="D377" s="308">
        <f>PPG!K377</f>
        <v>0</v>
      </c>
      <c r="E377" s="126" t="b">
        <v>1</v>
      </c>
      <c r="F377" s="309" t="str">
        <f>RIGHT(PPG!D377,4)&amp;"."&amp;PPG!N377&amp;"."&amp;PPG!L377&amp;"."&amp;PPGPAY!$C$5</f>
        <v>...Jn21</v>
      </c>
      <c r="G377" s="203">
        <f t="shared" ca="1" si="10"/>
        <v>44361</v>
      </c>
      <c r="H377" s="311">
        <f>IF(PPG!W377&gt;0,0,-PPG!W377)</f>
        <v>0</v>
      </c>
      <c r="I377" s="205">
        <f t="shared" ca="1" si="11"/>
        <v>44361</v>
      </c>
      <c r="J377" s="126">
        <v>360</v>
      </c>
      <c r="K377" s="126" t="b">
        <v>1</v>
      </c>
      <c r="L377" s="126" t="s">
        <v>4009</v>
      </c>
      <c r="M377" s="126" t="b">
        <v>1</v>
      </c>
      <c r="N377" s="126" t="s">
        <v>3687</v>
      </c>
      <c r="O377" s="309" t="str">
        <f>LEFT(PPG!E377,19)&amp;"."&amp;PPGCR!F377</f>
        <v>....Jn21</v>
      </c>
      <c r="P377" s="312">
        <f>PPG!J377</f>
        <v>0</v>
      </c>
      <c r="Q377" s="126" t="b">
        <v>1</v>
      </c>
      <c r="R377" s="126" t="b">
        <v>1</v>
      </c>
      <c r="S377" s="126" t="b">
        <v>1</v>
      </c>
    </row>
    <row r="378" spans="1:19" x14ac:dyDescent="0.25">
      <c r="A378" s="126" t="s">
        <v>4008</v>
      </c>
      <c r="B378" s="200">
        <v>1</v>
      </c>
      <c r="C378" s="126">
        <v>2</v>
      </c>
      <c r="D378" s="308">
        <f>PPG!K378</f>
        <v>0</v>
      </c>
      <c r="E378" s="126" t="b">
        <v>1</v>
      </c>
      <c r="F378" s="309" t="str">
        <f>RIGHT(PPG!D378,4)&amp;"."&amp;PPG!N378&amp;"."&amp;PPG!L378&amp;"."&amp;PPGPAY!$C$5</f>
        <v>...Jn21</v>
      </c>
      <c r="G378" s="203">
        <f t="shared" ca="1" si="10"/>
        <v>44361</v>
      </c>
      <c r="H378" s="311">
        <f>IF(PPG!W378&gt;0,0,-PPG!W378)</f>
        <v>0</v>
      </c>
      <c r="I378" s="205">
        <f t="shared" ca="1" si="11"/>
        <v>44361</v>
      </c>
      <c r="J378" s="126">
        <v>361</v>
      </c>
      <c r="K378" s="126" t="b">
        <v>1</v>
      </c>
      <c r="L378" s="126" t="s">
        <v>4009</v>
      </c>
      <c r="M378" s="126" t="b">
        <v>1</v>
      </c>
      <c r="N378" s="126" t="s">
        <v>3687</v>
      </c>
      <c r="O378" s="309" t="str">
        <f>LEFT(PPG!E378,19)&amp;"."&amp;PPGCR!F378</f>
        <v>....Jn21</v>
      </c>
      <c r="P378" s="312">
        <f>PPG!J378</f>
        <v>0</v>
      </c>
      <c r="Q378" s="126" t="b">
        <v>1</v>
      </c>
      <c r="R378" s="126" t="b">
        <v>1</v>
      </c>
      <c r="S378" s="126" t="b">
        <v>1</v>
      </c>
    </row>
    <row r="379" spans="1:19" x14ac:dyDescent="0.25">
      <c r="A379" s="126" t="s">
        <v>4008</v>
      </c>
      <c r="B379" s="200">
        <v>1</v>
      </c>
      <c r="C379" s="126">
        <v>2</v>
      </c>
      <c r="D379" s="308">
        <f>PPG!K379</f>
        <v>0</v>
      </c>
      <c r="E379" s="126" t="b">
        <v>1</v>
      </c>
      <c r="F379" s="309" t="str">
        <f>RIGHT(PPG!D379,4)&amp;"."&amp;PPG!N379&amp;"."&amp;PPG!L379&amp;"."&amp;PPGPAY!$C$5</f>
        <v>...Jn21</v>
      </c>
      <c r="G379" s="203">
        <f t="shared" ca="1" si="10"/>
        <v>44361</v>
      </c>
      <c r="H379" s="311">
        <f>IF(PPG!W379&gt;0,0,-PPG!W379)</f>
        <v>0</v>
      </c>
      <c r="I379" s="205">
        <f t="shared" ca="1" si="11"/>
        <v>44361</v>
      </c>
      <c r="J379" s="126">
        <v>362</v>
      </c>
      <c r="K379" s="126" t="b">
        <v>1</v>
      </c>
      <c r="L379" s="126" t="s">
        <v>4009</v>
      </c>
      <c r="M379" s="126" t="b">
        <v>1</v>
      </c>
      <c r="N379" s="126" t="s">
        <v>3687</v>
      </c>
      <c r="O379" s="309" t="str">
        <f>LEFT(PPG!E379,19)&amp;"."&amp;PPGCR!F379</f>
        <v>....Jn21</v>
      </c>
      <c r="P379" s="312">
        <f>PPG!J379</f>
        <v>0</v>
      </c>
      <c r="Q379" s="126" t="b">
        <v>1</v>
      </c>
      <c r="R379" s="126" t="b">
        <v>1</v>
      </c>
      <c r="S379" s="126" t="b">
        <v>1</v>
      </c>
    </row>
    <row r="380" spans="1:19" x14ac:dyDescent="0.25">
      <c r="A380" s="126" t="s">
        <v>4008</v>
      </c>
      <c r="B380" s="200">
        <v>1</v>
      </c>
      <c r="C380" s="126">
        <v>2</v>
      </c>
      <c r="D380" s="308">
        <f>PPG!K380</f>
        <v>0</v>
      </c>
      <c r="E380" s="126" t="b">
        <v>1</v>
      </c>
      <c r="F380" s="309" t="str">
        <f>RIGHT(PPG!D380,4)&amp;"."&amp;PPG!N380&amp;"."&amp;PPG!L380&amp;"."&amp;PPGPAY!$C$5</f>
        <v>...Jn21</v>
      </c>
      <c r="G380" s="203">
        <f t="shared" ca="1" si="10"/>
        <v>44361</v>
      </c>
      <c r="H380" s="311">
        <f>IF(PPG!W380&gt;0,0,-PPG!W380)</f>
        <v>0</v>
      </c>
      <c r="I380" s="205">
        <f t="shared" ca="1" si="11"/>
        <v>44361</v>
      </c>
      <c r="J380" s="126">
        <v>363</v>
      </c>
      <c r="K380" s="126" t="b">
        <v>1</v>
      </c>
      <c r="L380" s="126" t="s">
        <v>4009</v>
      </c>
      <c r="M380" s="126" t="b">
        <v>1</v>
      </c>
      <c r="N380" s="126" t="s">
        <v>3687</v>
      </c>
      <c r="O380" s="309" t="str">
        <f>LEFT(PPG!E380,19)&amp;"."&amp;PPGCR!F380</f>
        <v>....Jn21</v>
      </c>
      <c r="P380" s="312">
        <f>PPG!J380</f>
        <v>0</v>
      </c>
      <c r="Q380" s="126" t="b">
        <v>1</v>
      </c>
      <c r="R380" s="126" t="b">
        <v>1</v>
      </c>
      <c r="S380" s="126" t="b">
        <v>1</v>
      </c>
    </row>
    <row r="381" spans="1:19" x14ac:dyDescent="0.25">
      <c r="A381" s="126" t="s">
        <v>4008</v>
      </c>
      <c r="B381" s="200">
        <v>1</v>
      </c>
      <c r="C381" s="126">
        <v>2</v>
      </c>
      <c r="D381" s="308">
        <f>PPG!K381</f>
        <v>0</v>
      </c>
      <c r="E381" s="126" t="b">
        <v>1</v>
      </c>
      <c r="F381" s="309" t="str">
        <f>RIGHT(PPG!D381,4)&amp;"."&amp;PPG!N381&amp;"."&amp;PPG!L381&amp;"."&amp;PPGPAY!$C$5</f>
        <v>...Jn21</v>
      </c>
      <c r="G381" s="203">
        <f t="shared" ca="1" si="10"/>
        <v>44361</v>
      </c>
      <c r="H381" s="311">
        <f>IF(PPG!W381&gt;0,0,-PPG!W381)</f>
        <v>0</v>
      </c>
      <c r="I381" s="205">
        <f t="shared" ca="1" si="11"/>
        <v>44361</v>
      </c>
      <c r="J381" s="126">
        <v>364</v>
      </c>
      <c r="K381" s="126" t="b">
        <v>1</v>
      </c>
      <c r="L381" s="126" t="s">
        <v>4009</v>
      </c>
      <c r="M381" s="126" t="b">
        <v>1</v>
      </c>
      <c r="N381" s="126" t="s">
        <v>3687</v>
      </c>
      <c r="O381" s="309" t="str">
        <f>LEFT(PPG!E381,19)&amp;"."&amp;PPGCR!F381</f>
        <v>....Jn21</v>
      </c>
      <c r="P381" s="312">
        <f>PPG!J381</f>
        <v>0</v>
      </c>
      <c r="Q381" s="126" t="b">
        <v>1</v>
      </c>
      <c r="R381" s="126" t="b">
        <v>1</v>
      </c>
      <c r="S381" s="126" t="b">
        <v>1</v>
      </c>
    </row>
    <row r="382" spans="1:19" x14ac:dyDescent="0.25">
      <c r="A382" s="126" t="s">
        <v>4008</v>
      </c>
      <c r="B382" s="200">
        <v>1</v>
      </c>
      <c r="C382" s="126">
        <v>2</v>
      </c>
      <c r="D382" s="308">
        <f>PPG!K382</f>
        <v>0</v>
      </c>
      <c r="E382" s="126" t="b">
        <v>1</v>
      </c>
      <c r="F382" s="309" t="str">
        <f>RIGHT(PPG!D382,4)&amp;"."&amp;PPG!N382&amp;"."&amp;PPG!L382&amp;"."&amp;PPGPAY!$C$5</f>
        <v>...Jn21</v>
      </c>
      <c r="G382" s="203">
        <f t="shared" ca="1" si="10"/>
        <v>44361</v>
      </c>
      <c r="H382" s="311">
        <f>IF(PPG!W382&gt;0,0,-PPG!W382)</f>
        <v>0</v>
      </c>
      <c r="I382" s="205">
        <f t="shared" ca="1" si="11"/>
        <v>44361</v>
      </c>
      <c r="J382" s="126">
        <v>365</v>
      </c>
      <c r="K382" s="126" t="b">
        <v>1</v>
      </c>
      <c r="L382" s="126" t="s">
        <v>4009</v>
      </c>
      <c r="M382" s="126" t="b">
        <v>1</v>
      </c>
      <c r="N382" s="126" t="s">
        <v>3687</v>
      </c>
      <c r="O382" s="309" t="str">
        <f>LEFT(PPG!E382,19)&amp;"."&amp;PPGCR!F382</f>
        <v>....Jn21</v>
      </c>
      <c r="P382" s="312">
        <f>PPG!J382</f>
        <v>0</v>
      </c>
      <c r="Q382" s="126" t="b">
        <v>1</v>
      </c>
      <c r="R382" s="126" t="b">
        <v>1</v>
      </c>
      <c r="S382" s="126" t="b">
        <v>1</v>
      </c>
    </row>
    <row r="383" spans="1:19" x14ac:dyDescent="0.25">
      <c r="A383" s="126" t="s">
        <v>4008</v>
      </c>
      <c r="B383" s="200">
        <v>1</v>
      </c>
      <c r="C383" s="126">
        <v>2</v>
      </c>
      <c r="D383" s="308">
        <f>PPG!K383</f>
        <v>0</v>
      </c>
      <c r="E383" s="126" t="b">
        <v>1</v>
      </c>
      <c r="F383" s="309" t="str">
        <f>RIGHT(PPG!D383,4)&amp;"."&amp;PPG!N383&amp;"."&amp;PPG!L383&amp;"."&amp;PPGPAY!$C$5</f>
        <v>...Jn21</v>
      </c>
      <c r="G383" s="203">
        <f t="shared" ca="1" si="10"/>
        <v>44361</v>
      </c>
      <c r="H383" s="311">
        <f>IF(PPG!W383&gt;0,0,-PPG!W383)</f>
        <v>0</v>
      </c>
      <c r="I383" s="205">
        <f t="shared" ca="1" si="11"/>
        <v>44361</v>
      </c>
      <c r="J383" s="126">
        <v>366</v>
      </c>
      <c r="K383" s="126" t="b">
        <v>1</v>
      </c>
      <c r="L383" s="126" t="s">
        <v>4009</v>
      </c>
      <c r="M383" s="126" t="b">
        <v>1</v>
      </c>
      <c r="N383" s="126" t="s">
        <v>3687</v>
      </c>
      <c r="O383" s="309" t="str">
        <f>LEFT(PPG!E383,19)&amp;"."&amp;PPGCR!F383</f>
        <v>....Jn21</v>
      </c>
      <c r="P383" s="312">
        <f>PPG!J383</f>
        <v>0</v>
      </c>
      <c r="Q383" s="126" t="b">
        <v>1</v>
      </c>
      <c r="R383" s="126" t="b">
        <v>1</v>
      </c>
      <c r="S383" s="126" t="b">
        <v>1</v>
      </c>
    </row>
    <row r="384" spans="1:19" x14ac:dyDescent="0.25">
      <c r="A384" s="126" t="s">
        <v>4008</v>
      </c>
      <c r="B384" s="200">
        <v>1</v>
      </c>
      <c r="C384" s="126">
        <v>2</v>
      </c>
      <c r="D384" s="308">
        <f>PPG!K384</f>
        <v>0</v>
      </c>
      <c r="E384" s="126" t="b">
        <v>1</v>
      </c>
      <c r="F384" s="309" t="str">
        <f>RIGHT(PPG!D384,4)&amp;"."&amp;PPG!N384&amp;"."&amp;PPG!L384&amp;"."&amp;PPGPAY!$C$5</f>
        <v>...Jn21</v>
      </c>
      <c r="G384" s="203">
        <f t="shared" ca="1" si="10"/>
        <v>44361</v>
      </c>
      <c r="H384" s="311">
        <f>IF(PPG!W384&gt;0,0,-PPG!W384)</f>
        <v>0</v>
      </c>
      <c r="I384" s="205">
        <f t="shared" ca="1" si="11"/>
        <v>44361</v>
      </c>
      <c r="J384" s="126">
        <v>367</v>
      </c>
      <c r="K384" s="126" t="b">
        <v>1</v>
      </c>
      <c r="L384" s="126" t="s">
        <v>4009</v>
      </c>
      <c r="M384" s="126" t="b">
        <v>1</v>
      </c>
      <c r="N384" s="126" t="s">
        <v>3687</v>
      </c>
      <c r="O384" s="309" t="str">
        <f>LEFT(PPG!E384,19)&amp;"."&amp;PPGCR!F384</f>
        <v>....Jn21</v>
      </c>
      <c r="P384" s="312">
        <f>PPG!J384</f>
        <v>0</v>
      </c>
      <c r="Q384" s="126" t="b">
        <v>1</v>
      </c>
      <c r="R384" s="126" t="b">
        <v>1</v>
      </c>
      <c r="S384" s="126" t="b">
        <v>1</v>
      </c>
    </row>
    <row r="385" spans="1:19" x14ac:dyDescent="0.25">
      <c r="A385" s="126" t="s">
        <v>4008</v>
      </c>
      <c r="B385" s="200">
        <v>1</v>
      </c>
      <c r="C385" s="126">
        <v>2</v>
      </c>
      <c r="D385" s="308">
        <f>PPG!K385</f>
        <v>0</v>
      </c>
      <c r="E385" s="126" t="b">
        <v>1</v>
      </c>
      <c r="F385" s="309" t="str">
        <f>RIGHT(PPG!D385,4)&amp;"."&amp;PPG!N385&amp;"."&amp;PPG!L385&amp;"."&amp;PPGPAY!$C$5</f>
        <v>...Jn21</v>
      </c>
      <c r="G385" s="203">
        <f t="shared" ca="1" si="10"/>
        <v>44361</v>
      </c>
      <c r="H385" s="311">
        <f>IF(PPG!W385&gt;0,0,-PPG!W385)</f>
        <v>0</v>
      </c>
      <c r="I385" s="205">
        <f t="shared" ca="1" si="11"/>
        <v>44361</v>
      </c>
      <c r="J385" s="126">
        <v>368</v>
      </c>
      <c r="K385" s="126" t="b">
        <v>1</v>
      </c>
      <c r="L385" s="126" t="s">
        <v>4009</v>
      </c>
      <c r="M385" s="126" t="b">
        <v>1</v>
      </c>
      <c r="N385" s="126" t="s">
        <v>3687</v>
      </c>
      <c r="O385" s="309" t="str">
        <f>LEFT(PPG!E385,19)&amp;"."&amp;PPGCR!F385</f>
        <v>....Jn21</v>
      </c>
      <c r="P385" s="312">
        <f>PPG!J385</f>
        <v>0</v>
      </c>
      <c r="Q385" s="126" t="b">
        <v>1</v>
      </c>
      <c r="R385" s="126" t="b">
        <v>1</v>
      </c>
      <c r="S385" s="126" t="b">
        <v>1</v>
      </c>
    </row>
    <row r="386" spans="1:19" x14ac:dyDescent="0.25">
      <c r="A386" s="126" t="s">
        <v>4008</v>
      </c>
      <c r="B386" s="200">
        <v>1</v>
      </c>
      <c r="C386" s="126">
        <v>2</v>
      </c>
      <c r="D386" s="308">
        <f>PPG!K386</f>
        <v>0</v>
      </c>
      <c r="E386" s="126" t="b">
        <v>1</v>
      </c>
      <c r="F386" s="309" t="str">
        <f>RIGHT(PPG!D386,4)&amp;"."&amp;PPG!N386&amp;"."&amp;PPG!L386&amp;"."&amp;PPGPAY!$C$5</f>
        <v>...Jn21</v>
      </c>
      <c r="G386" s="203">
        <f t="shared" ca="1" si="10"/>
        <v>44361</v>
      </c>
      <c r="H386" s="311">
        <f>IF(PPG!W386&gt;0,0,-PPG!W386)</f>
        <v>0</v>
      </c>
      <c r="I386" s="205">
        <f t="shared" ca="1" si="11"/>
        <v>44361</v>
      </c>
      <c r="J386" s="126">
        <v>369</v>
      </c>
      <c r="K386" s="126" t="b">
        <v>1</v>
      </c>
      <c r="L386" s="126" t="s">
        <v>4009</v>
      </c>
      <c r="M386" s="126" t="b">
        <v>1</v>
      </c>
      <c r="N386" s="126" t="s">
        <v>3687</v>
      </c>
      <c r="O386" s="309" t="str">
        <f>LEFT(PPG!E386,19)&amp;"."&amp;PPGCR!F386</f>
        <v>....Jn21</v>
      </c>
      <c r="P386" s="312">
        <f>PPG!J386</f>
        <v>0</v>
      </c>
      <c r="Q386" s="126" t="b">
        <v>1</v>
      </c>
      <c r="R386" s="126" t="b">
        <v>1</v>
      </c>
      <c r="S386" s="126" t="b">
        <v>1</v>
      </c>
    </row>
    <row r="387" spans="1:19" x14ac:dyDescent="0.25">
      <c r="A387" s="126" t="s">
        <v>4008</v>
      </c>
      <c r="B387" s="200">
        <v>1</v>
      </c>
      <c r="C387" s="126">
        <v>2</v>
      </c>
      <c r="D387" s="308">
        <f>PPG!K387</f>
        <v>0</v>
      </c>
      <c r="E387" s="126" t="b">
        <v>1</v>
      </c>
      <c r="F387" s="309" t="str">
        <f>RIGHT(PPG!D387,4)&amp;"."&amp;PPG!N387&amp;"."&amp;PPG!L387&amp;"."&amp;PPGPAY!$C$5</f>
        <v>...Jn21</v>
      </c>
      <c r="G387" s="203">
        <f t="shared" ca="1" si="10"/>
        <v>44361</v>
      </c>
      <c r="H387" s="311">
        <f>IF(PPG!W387&gt;0,0,-PPG!W387)</f>
        <v>0</v>
      </c>
      <c r="I387" s="205">
        <f t="shared" ca="1" si="11"/>
        <v>44361</v>
      </c>
      <c r="J387" s="126">
        <v>370</v>
      </c>
      <c r="K387" s="126" t="b">
        <v>1</v>
      </c>
      <c r="L387" s="126" t="s">
        <v>4009</v>
      </c>
      <c r="M387" s="126" t="b">
        <v>1</v>
      </c>
      <c r="N387" s="126" t="s">
        <v>3687</v>
      </c>
      <c r="O387" s="309" t="str">
        <f>LEFT(PPG!E387,19)&amp;"."&amp;PPGCR!F387</f>
        <v>....Jn21</v>
      </c>
      <c r="P387" s="312">
        <f>PPG!J387</f>
        <v>0</v>
      </c>
      <c r="Q387" s="126" t="b">
        <v>1</v>
      </c>
      <c r="R387" s="126" t="b">
        <v>1</v>
      </c>
      <c r="S387" s="126" t="b">
        <v>1</v>
      </c>
    </row>
    <row r="388" spans="1:19" x14ac:dyDescent="0.25">
      <c r="A388" s="126" t="s">
        <v>4008</v>
      </c>
      <c r="B388" s="200">
        <v>1</v>
      </c>
      <c r="C388" s="126">
        <v>2</v>
      </c>
      <c r="D388" s="308">
        <f>PPG!K388</f>
        <v>0</v>
      </c>
      <c r="E388" s="126" t="b">
        <v>1</v>
      </c>
      <c r="F388" s="309" t="str">
        <f>RIGHT(PPG!D388,4)&amp;"."&amp;PPG!N388&amp;"."&amp;PPG!L388&amp;"."&amp;PPGPAY!$C$5</f>
        <v>...Jn21</v>
      </c>
      <c r="G388" s="203">
        <f t="shared" ca="1" si="10"/>
        <v>44361</v>
      </c>
      <c r="H388" s="311">
        <f>IF(PPG!W388&gt;0,0,-PPG!W388)</f>
        <v>0</v>
      </c>
      <c r="I388" s="205">
        <f t="shared" ca="1" si="11"/>
        <v>44361</v>
      </c>
      <c r="J388" s="126">
        <v>371</v>
      </c>
      <c r="K388" s="126" t="b">
        <v>1</v>
      </c>
      <c r="L388" s="126" t="s">
        <v>4009</v>
      </c>
      <c r="M388" s="126" t="b">
        <v>1</v>
      </c>
      <c r="N388" s="126" t="s">
        <v>3687</v>
      </c>
      <c r="O388" s="309" t="str">
        <f>LEFT(PPG!E388,19)&amp;"."&amp;PPGCR!F388</f>
        <v>....Jn21</v>
      </c>
      <c r="P388" s="312">
        <f>PPG!J388</f>
        <v>0</v>
      </c>
      <c r="Q388" s="126" t="b">
        <v>1</v>
      </c>
      <c r="R388" s="126" t="b">
        <v>1</v>
      </c>
      <c r="S388" s="126" t="b">
        <v>1</v>
      </c>
    </row>
    <row r="389" spans="1:19" x14ac:dyDescent="0.25">
      <c r="A389" s="126" t="s">
        <v>4008</v>
      </c>
      <c r="B389" s="200">
        <v>1</v>
      </c>
      <c r="C389" s="126">
        <v>2</v>
      </c>
      <c r="D389" s="308">
        <f>PPG!K389</f>
        <v>0</v>
      </c>
      <c r="E389" s="126" t="b">
        <v>1</v>
      </c>
      <c r="F389" s="309" t="str">
        <f>RIGHT(PPG!D389,4)&amp;"."&amp;PPG!N389&amp;"."&amp;PPG!L389&amp;"."&amp;PPGPAY!$C$5</f>
        <v>...Jn21</v>
      </c>
      <c r="G389" s="203">
        <f t="shared" ca="1" si="10"/>
        <v>44361</v>
      </c>
      <c r="H389" s="311">
        <f>IF(PPG!W389&gt;0,0,-PPG!W389)</f>
        <v>0</v>
      </c>
      <c r="I389" s="205">
        <f t="shared" ca="1" si="11"/>
        <v>44361</v>
      </c>
      <c r="J389" s="126">
        <v>372</v>
      </c>
      <c r="K389" s="126" t="b">
        <v>1</v>
      </c>
      <c r="L389" s="126" t="s">
        <v>4009</v>
      </c>
      <c r="M389" s="126" t="b">
        <v>1</v>
      </c>
      <c r="N389" s="126" t="s">
        <v>3687</v>
      </c>
      <c r="O389" s="309" t="str">
        <f>LEFT(PPG!E389,19)&amp;"."&amp;PPGCR!F389</f>
        <v>....Jn21</v>
      </c>
      <c r="P389" s="312">
        <f>PPG!J389</f>
        <v>0</v>
      </c>
      <c r="Q389" s="126" t="b">
        <v>1</v>
      </c>
      <c r="R389" s="126" t="b">
        <v>1</v>
      </c>
      <c r="S389" s="126" t="b">
        <v>1</v>
      </c>
    </row>
    <row r="390" spans="1:19" x14ac:dyDescent="0.25">
      <c r="A390" s="126" t="s">
        <v>4008</v>
      </c>
      <c r="B390" s="200">
        <v>1</v>
      </c>
      <c r="C390" s="126">
        <v>2</v>
      </c>
      <c r="D390" s="308">
        <f>PPG!K390</f>
        <v>0</v>
      </c>
      <c r="E390" s="126" t="b">
        <v>1</v>
      </c>
      <c r="F390" s="309" t="str">
        <f>RIGHT(PPG!D390,4)&amp;"."&amp;PPG!N390&amp;"."&amp;PPG!L390&amp;"."&amp;PPGPAY!$C$5</f>
        <v>...Jn21</v>
      </c>
      <c r="G390" s="203">
        <f t="shared" ca="1" si="10"/>
        <v>44361</v>
      </c>
      <c r="H390" s="311">
        <f>IF(PPG!W390&gt;0,0,-PPG!W390)</f>
        <v>0</v>
      </c>
      <c r="I390" s="205">
        <f t="shared" ca="1" si="11"/>
        <v>44361</v>
      </c>
      <c r="J390" s="126">
        <v>373</v>
      </c>
      <c r="K390" s="126" t="b">
        <v>1</v>
      </c>
      <c r="L390" s="126" t="s">
        <v>4009</v>
      </c>
      <c r="M390" s="126" t="b">
        <v>1</v>
      </c>
      <c r="N390" s="126" t="s">
        <v>3687</v>
      </c>
      <c r="O390" s="309" t="str">
        <f>LEFT(PPG!E390,19)&amp;"."&amp;PPGCR!F390</f>
        <v>....Jn21</v>
      </c>
      <c r="P390" s="312">
        <f>PPG!J390</f>
        <v>0</v>
      </c>
      <c r="Q390" s="126" t="b">
        <v>1</v>
      </c>
      <c r="R390" s="126" t="b">
        <v>1</v>
      </c>
      <c r="S390" s="126" t="b">
        <v>1</v>
      </c>
    </row>
    <row r="391" spans="1:19" x14ac:dyDescent="0.25">
      <c r="A391" s="126" t="s">
        <v>4008</v>
      </c>
      <c r="B391" s="200">
        <v>1</v>
      </c>
      <c r="C391" s="126">
        <v>2</v>
      </c>
      <c r="D391" s="308">
        <f>PPG!K391</f>
        <v>0</v>
      </c>
      <c r="E391" s="126" t="b">
        <v>1</v>
      </c>
      <c r="F391" s="309" t="str">
        <f>RIGHT(PPG!D391,4)&amp;"."&amp;PPG!N391&amp;"."&amp;PPG!L391&amp;"."&amp;PPGPAY!$C$5</f>
        <v>...Jn21</v>
      </c>
      <c r="G391" s="203">
        <f t="shared" ca="1" si="10"/>
        <v>44361</v>
      </c>
      <c r="H391" s="311">
        <f>IF(PPG!W391&gt;0,0,-PPG!W391)</f>
        <v>0</v>
      </c>
      <c r="I391" s="205">
        <f t="shared" ca="1" si="11"/>
        <v>44361</v>
      </c>
      <c r="J391" s="126">
        <v>374</v>
      </c>
      <c r="K391" s="126" t="b">
        <v>1</v>
      </c>
      <c r="L391" s="126" t="s">
        <v>4009</v>
      </c>
      <c r="M391" s="126" t="b">
        <v>1</v>
      </c>
      <c r="N391" s="126" t="s">
        <v>3687</v>
      </c>
      <c r="O391" s="309" t="str">
        <f>LEFT(PPG!E391,19)&amp;"."&amp;PPGCR!F391</f>
        <v>....Jn21</v>
      </c>
      <c r="P391" s="312">
        <f>PPG!J391</f>
        <v>0</v>
      </c>
      <c r="Q391" s="126" t="b">
        <v>1</v>
      </c>
      <c r="R391" s="126" t="b">
        <v>1</v>
      </c>
      <c r="S391" s="126" t="b">
        <v>1</v>
      </c>
    </row>
    <row r="392" spans="1:19" x14ac:dyDescent="0.25">
      <c r="A392" s="126" t="s">
        <v>4008</v>
      </c>
      <c r="B392" s="200">
        <v>1</v>
      </c>
      <c r="C392" s="126">
        <v>2</v>
      </c>
      <c r="D392" s="308">
        <f>PPG!K392</f>
        <v>0</v>
      </c>
      <c r="E392" s="126" t="b">
        <v>1</v>
      </c>
      <c r="F392" s="309" t="str">
        <f>RIGHT(PPG!D392,4)&amp;"."&amp;PPG!N392&amp;"."&amp;PPG!L392&amp;"."&amp;PPGPAY!$C$5</f>
        <v>...Jn21</v>
      </c>
      <c r="G392" s="203">
        <f t="shared" ca="1" si="10"/>
        <v>44361</v>
      </c>
      <c r="H392" s="311">
        <f>IF(PPG!W392&gt;0,0,-PPG!W392)</f>
        <v>0</v>
      </c>
      <c r="I392" s="205">
        <f t="shared" ca="1" si="11"/>
        <v>44361</v>
      </c>
      <c r="J392" s="126">
        <v>375</v>
      </c>
      <c r="K392" s="126" t="b">
        <v>1</v>
      </c>
      <c r="L392" s="126" t="s">
        <v>4009</v>
      </c>
      <c r="M392" s="126" t="b">
        <v>1</v>
      </c>
      <c r="N392" s="126" t="s">
        <v>3687</v>
      </c>
      <c r="O392" s="309" t="str">
        <f>LEFT(PPG!E392,19)&amp;"."&amp;PPGCR!F392</f>
        <v>....Jn21</v>
      </c>
      <c r="P392" s="312">
        <f>PPG!J392</f>
        <v>0</v>
      </c>
      <c r="Q392" s="126" t="b">
        <v>1</v>
      </c>
      <c r="R392" s="126" t="b">
        <v>1</v>
      </c>
      <c r="S392" s="126" t="b">
        <v>1</v>
      </c>
    </row>
    <row r="393" spans="1:19" x14ac:dyDescent="0.25">
      <c r="A393" s="126" t="s">
        <v>4008</v>
      </c>
      <c r="B393" s="200">
        <v>1</v>
      </c>
      <c r="C393" s="126">
        <v>2</v>
      </c>
      <c r="D393" s="308">
        <f>PPG!K393</f>
        <v>0</v>
      </c>
      <c r="E393" s="126" t="b">
        <v>1</v>
      </c>
      <c r="F393" s="309" t="str">
        <f>RIGHT(PPG!D393,4)&amp;"."&amp;PPG!N393&amp;"."&amp;PPG!L393&amp;"."&amp;PPGPAY!$C$5</f>
        <v>...Jn21</v>
      </c>
      <c r="G393" s="203">
        <f t="shared" ref="G393:G398" ca="1" si="12">TODAY()</f>
        <v>44361</v>
      </c>
      <c r="H393" s="311">
        <f>IF(PPG!W393&gt;0,0,-PPG!W393)</f>
        <v>0</v>
      </c>
      <c r="I393" s="205">
        <f t="shared" ref="I393:I398" ca="1" si="13">G393</f>
        <v>44361</v>
      </c>
      <c r="J393" s="126">
        <v>376</v>
      </c>
      <c r="K393" s="126" t="b">
        <v>1</v>
      </c>
      <c r="L393" s="126" t="s">
        <v>4009</v>
      </c>
      <c r="M393" s="126" t="b">
        <v>1</v>
      </c>
      <c r="N393" s="126" t="s">
        <v>3687</v>
      </c>
      <c r="O393" s="309" t="str">
        <f>LEFT(PPG!E393,19)&amp;"."&amp;PPGCR!F393</f>
        <v>....Jn21</v>
      </c>
      <c r="P393" s="312">
        <f>PPG!J393</f>
        <v>0</v>
      </c>
      <c r="Q393" s="126" t="b">
        <v>1</v>
      </c>
      <c r="R393" s="126" t="b">
        <v>1</v>
      </c>
      <c r="S393" s="126" t="b">
        <v>1</v>
      </c>
    </row>
    <row r="394" spans="1:19" x14ac:dyDescent="0.25">
      <c r="A394" s="126" t="s">
        <v>4008</v>
      </c>
      <c r="B394" s="200">
        <v>1</v>
      </c>
      <c r="C394" s="126">
        <v>2</v>
      </c>
      <c r="D394" s="308">
        <f>PPG!K394</f>
        <v>0</v>
      </c>
      <c r="E394" s="126" t="b">
        <v>1</v>
      </c>
      <c r="F394" s="309" t="str">
        <f>RIGHT(PPG!D394,4)&amp;"."&amp;PPG!N394&amp;"."&amp;PPG!L394&amp;"."&amp;PPGPAY!$C$5</f>
        <v>...Jn21</v>
      </c>
      <c r="G394" s="203">
        <f t="shared" ca="1" si="12"/>
        <v>44361</v>
      </c>
      <c r="H394" s="311">
        <f>IF(PPG!W394&gt;0,0,-PPG!W394)</f>
        <v>0</v>
      </c>
      <c r="I394" s="205">
        <f t="shared" ca="1" si="13"/>
        <v>44361</v>
      </c>
      <c r="J394" s="126">
        <v>377</v>
      </c>
      <c r="K394" s="126" t="b">
        <v>1</v>
      </c>
      <c r="L394" s="126" t="s">
        <v>4009</v>
      </c>
      <c r="M394" s="126" t="b">
        <v>1</v>
      </c>
      <c r="N394" s="126" t="s">
        <v>3687</v>
      </c>
      <c r="O394" s="309" t="str">
        <f>LEFT(PPG!E394,19)&amp;"."&amp;PPGCR!F394</f>
        <v>....Jn21</v>
      </c>
      <c r="P394" s="312">
        <f>PPG!J394</f>
        <v>0</v>
      </c>
      <c r="Q394" s="126" t="b">
        <v>1</v>
      </c>
      <c r="R394" s="126" t="b">
        <v>1</v>
      </c>
      <c r="S394" s="126" t="b">
        <v>1</v>
      </c>
    </row>
    <row r="395" spans="1:19" x14ac:dyDescent="0.25">
      <c r="A395" s="126" t="s">
        <v>4008</v>
      </c>
      <c r="B395" s="200">
        <v>1</v>
      </c>
      <c r="C395" s="126">
        <v>2</v>
      </c>
      <c r="D395" s="308">
        <f>PPG!K395</f>
        <v>0</v>
      </c>
      <c r="E395" s="126" t="b">
        <v>1</v>
      </c>
      <c r="F395" s="309" t="str">
        <f>RIGHT(PPG!D395,4)&amp;"."&amp;PPG!N395&amp;"."&amp;PPG!L395&amp;"."&amp;PPGPAY!$C$5</f>
        <v>...Jn21</v>
      </c>
      <c r="G395" s="203">
        <f t="shared" ca="1" si="12"/>
        <v>44361</v>
      </c>
      <c r="H395" s="311">
        <f>IF(PPG!W395&gt;0,0,-PPG!W395)</f>
        <v>0</v>
      </c>
      <c r="I395" s="205">
        <f t="shared" ca="1" si="13"/>
        <v>44361</v>
      </c>
      <c r="J395" s="126">
        <v>378</v>
      </c>
      <c r="K395" s="126" t="b">
        <v>1</v>
      </c>
      <c r="L395" s="126" t="s">
        <v>4009</v>
      </c>
      <c r="M395" s="126" t="b">
        <v>1</v>
      </c>
      <c r="N395" s="126" t="s">
        <v>3687</v>
      </c>
      <c r="O395" s="309" t="str">
        <f>LEFT(PPG!E395,19)&amp;"."&amp;PPGCR!F395</f>
        <v>....Jn21</v>
      </c>
      <c r="P395" s="312">
        <f>PPG!J395</f>
        <v>0</v>
      </c>
      <c r="Q395" s="126" t="b">
        <v>1</v>
      </c>
      <c r="R395" s="126" t="b">
        <v>1</v>
      </c>
      <c r="S395" s="126" t="b">
        <v>1</v>
      </c>
    </row>
    <row r="396" spans="1:19" x14ac:dyDescent="0.25">
      <c r="A396" s="126" t="s">
        <v>4008</v>
      </c>
      <c r="B396" s="200">
        <v>1</v>
      </c>
      <c r="C396" s="126">
        <v>2</v>
      </c>
      <c r="D396" s="308">
        <f>PPG!K396</f>
        <v>0</v>
      </c>
      <c r="E396" s="126" t="b">
        <v>1</v>
      </c>
      <c r="F396" s="309" t="str">
        <f>RIGHT(PPG!D396,4)&amp;"."&amp;PPG!N396&amp;"."&amp;PPG!L396&amp;"."&amp;PPGPAY!$C$5</f>
        <v>...Jn21</v>
      </c>
      <c r="G396" s="203">
        <f t="shared" ca="1" si="12"/>
        <v>44361</v>
      </c>
      <c r="H396" s="311">
        <f>IF(PPG!W396&gt;0,0,-PPG!W396)</f>
        <v>0</v>
      </c>
      <c r="I396" s="205">
        <f t="shared" ca="1" si="13"/>
        <v>44361</v>
      </c>
      <c r="J396" s="126">
        <v>379</v>
      </c>
      <c r="K396" s="126" t="b">
        <v>1</v>
      </c>
      <c r="L396" s="126" t="s">
        <v>4009</v>
      </c>
      <c r="M396" s="126" t="b">
        <v>1</v>
      </c>
      <c r="N396" s="126" t="s">
        <v>3687</v>
      </c>
      <c r="O396" s="309" t="str">
        <f>LEFT(PPG!E396,19)&amp;"."&amp;PPGCR!F396</f>
        <v>....Jn21</v>
      </c>
      <c r="P396" s="312">
        <f>PPG!J396</f>
        <v>0</v>
      </c>
      <c r="Q396" s="126" t="b">
        <v>1</v>
      </c>
      <c r="R396" s="126" t="b">
        <v>1</v>
      </c>
      <c r="S396" s="126" t="b">
        <v>1</v>
      </c>
    </row>
    <row r="397" spans="1:19" x14ac:dyDescent="0.25">
      <c r="A397" s="126" t="s">
        <v>4008</v>
      </c>
      <c r="B397" s="200">
        <v>1</v>
      </c>
      <c r="C397" s="126">
        <v>2</v>
      </c>
      <c r="D397" s="308">
        <f>PPG!K397</f>
        <v>0</v>
      </c>
      <c r="E397" s="126" t="b">
        <v>1</v>
      </c>
      <c r="F397" s="309" t="str">
        <f>RIGHT(PPG!D397,4)&amp;"."&amp;PPG!N397&amp;"."&amp;PPG!L397&amp;"."&amp;PPGPAY!$C$5</f>
        <v>...Jn21</v>
      </c>
      <c r="G397" s="203">
        <f t="shared" ca="1" si="12"/>
        <v>44361</v>
      </c>
      <c r="H397" s="311">
        <f>IF(PPG!W397&gt;0,0,-PPG!W397)</f>
        <v>0</v>
      </c>
      <c r="I397" s="205">
        <f t="shared" ca="1" si="13"/>
        <v>44361</v>
      </c>
      <c r="J397" s="126">
        <v>380</v>
      </c>
      <c r="K397" s="126" t="b">
        <v>1</v>
      </c>
      <c r="L397" s="126" t="s">
        <v>4009</v>
      </c>
      <c r="M397" s="126" t="b">
        <v>1</v>
      </c>
      <c r="N397" s="126" t="s">
        <v>3687</v>
      </c>
      <c r="O397" s="309" t="str">
        <f>LEFT(PPG!E397,19)&amp;"."&amp;PPGCR!F397</f>
        <v>....Jn21</v>
      </c>
      <c r="P397" s="312">
        <f>PPG!J397</f>
        <v>0</v>
      </c>
      <c r="Q397" s="126" t="b">
        <v>1</v>
      </c>
      <c r="R397" s="126" t="b">
        <v>1</v>
      </c>
      <c r="S397" s="126" t="b">
        <v>1</v>
      </c>
    </row>
    <row r="398" spans="1:19" x14ac:dyDescent="0.25">
      <c r="A398" s="126" t="s">
        <v>4008</v>
      </c>
      <c r="B398" s="200">
        <v>1</v>
      </c>
      <c r="C398" s="126">
        <v>2</v>
      </c>
      <c r="D398" s="308">
        <f>PPG!K398</f>
        <v>0</v>
      </c>
      <c r="E398" s="126" t="b">
        <v>1</v>
      </c>
      <c r="F398" s="309" t="str">
        <f>RIGHT(PPG!D398,4)&amp;"."&amp;PPG!N398&amp;"."&amp;PPG!L398&amp;"."&amp;PPGPAY!$C$5</f>
        <v>...Jn21</v>
      </c>
      <c r="G398" s="203">
        <f t="shared" ca="1" si="12"/>
        <v>44361</v>
      </c>
      <c r="H398" s="311">
        <f>IF(PPG!W398&gt;0,0,-PPG!W398)</f>
        <v>0</v>
      </c>
      <c r="I398" s="205">
        <f t="shared" ca="1" si="13"/>
        <v>44361</v>
      </c>
      <c r="J398" s="126">
        <v>381</v>
      </c>
      <c r="K398" s="126" t="b">
        <v>1</v>
      </c>
      <c r="L398" s="126" t="s">
        <v>4009</v>
      </c>
      <c r="M398" s="126" t="b">
        <v>1</v>
      </c>
      <c r="N398" s="126" t="s">
        <v>3687</v>
      </c>
      <c r="O398" s="309" t="str">
        <f>LEFT(PPG!E398,19)&amp;"."&amp;PPGCR!F398</f>
        <v>....Jn21</v>
      </c>
      <c r="P398" s="312">
        <f>PPG!J398</f>
        <v>0</v>
      </c>
      <c r="Q398" s="126" t="b">
        <v>1</v>
      </c>
      <c r="R398" s="126" t="b">
        <v>1</v>
      </c>
      <c r="S398" s="126" t="b">
        <v>1</v>
      </c>
    </row>
  </sheetData>
  <mergeCells count="5">
    <mergeCell ref="A1:N1"/>
    <mergeCell ref="B3:E3"/>
    <mergeCell ref="I3:L3"/>
    <mergeCell ref="C7:D8"/>
    <mergeCell ref="C10:D11"/>
  </mergeCells>
  <conditionalFormatting sqref="H20:H398">
    <cfRule type="cellIs" dxfId="77" priority="4" operator="equal">
      <formula>0</formula>
    </cfRule>
  </conditionalFormatting>
  <conditionalFormatting sqref="C7:D8">
    <cfRule type="cellIs" dxfId="76" priority="3" operator="equal">
      <formula>"Error"</formula>
    </cfRule>
  </conditionalFormatting>
  <conditionalFormatting sqref="C10:D11">
    <cfRule type="cellIs" dxfId="75" priority="2" operator="equal">
      <formula>"Error"</formula>
    </cfRule>
  </conditionalFormatting>
  <conditionalFormatting sqref="C7:D8 C10:D11">
    <cfRule type="cellIs" dxfId="7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topLeftCell="A19" workbookViewId="0">
      <selection activeCell="A20" sqref="A20:R158"/>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3621</v>
      </c>
      <c r="B1" s="519"/>
      <c r="C1" s="519"/>
      <c r="D1" s="519"/>
      <c r="E1" s="519"/>
      <c r="F1" s="519"/>
      <c r="G1" s="519"/>
      <c r="H1" s="519"/>
      <c r="I1" s="519"/>
      <c r="J1" s="519"/>
      <c r="K1" s="519"/>
      <c r="L1" s="519"/>
      <c r="M1" s="519"/>
      <c r="N1" s="52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1" t="s">
        <v>3520</v>
      </c>
      <c r="C3" s="532"/>
      <c r="D3" s="532"/>
      <c r="E3" s="533"/>
      <c r="F3" s="82" t="s">
        <v>3493</v>
      </c>
      <c r="H3" s="534" t="s">
        <v>3998</v>
      </c>
      <c r="I3" s="535"/>
      <c r="P3" s="30" t="s">
        <v>26</v>
      </c>
      <c r="Q3" s="30">
        <v>17</v>
      </c>
      <c r="R3" s="30" t="s">
        <v>4714</v>
      </c>
      <c r="S3" s="30" t="s">
        <v>4550</v>
      </c>
      <c r="U3" s="30" t="s">
        <v>3560</v>
      </c>
      <c r="V3" s="31">
        <v>10161</v>
      </c>
    </row>
    <row r="4" spans="1:22" ht="16.5" thickTop="1" thickBot="1" x14ac:dyDescent="0.3">
      <c r="P4" s="30" t="s">
        <v>27</v>
      </c>
      <c r="Q4" s="30">
        <v>18</v>
      </c>
      <c r="R4" s="30" t="s">
        <v>4715</v>
      </c>
      <c r="S4" s="30" t="s">
        <v>3623</v>
      </c>
      <c r="U4" s="30" t="s">
        <v>3565</v>
      </c>
      <c r="V4" s="31">
        <v>11438</v>
      </c>
    </row>
    <row r="5" spans="1:22" ht="16.5" thickTop="1" thickBot="1" x14ac:dyDescent="0.3">
      <c r="A5" s="83" t="s">
        <v>3631</v>
      </c>
      <c r="B5" s="84" t="s">
        <v>4953</v>
      </c>
      <c r="C5" s="82" t="str">
        <f>VLOOKUP(B5,P1:R14,3,0)</f>
        <v>Jn21</v>
      </c>
      <c r="D5" s="82" t="str">
        <f>VLOOKUP(B5,P1:S14,4,0)</f>
        <v>S</v>
      </c>
      <c r="P5" s="30" t="s">
        <v>3632</v>
      </c>
      <c r="Q5" s="30">
        <v>19</v>
      </c>
      <c r="R5" s="30" t="s">
        <v>4716</v>
      </c>
      <c r="S5" s="30" t="s">
        <v>3625</v>
      </c>
      <c r="U5" s="30" t="s">
        <v>3568</v>
      </c>
      <c r="V5" s="31">
        <v>11438</v>
      </c>
    </row>
    <row r="6" spans="1:22" ht="16.5" thickTop="1" thickBot="1" x14ac:dyDescent="0.3">
      <c r="P6" s="30" t="s">
        <v>3635</v>
      </c>
      <c r="Q6" s="30">
        <v>20</v>
      </c>
      <c r="R6" s="30" t="s">
        <v>4717</v>
      </c>
      <c r="S6" s="30" t="s">
        <v>3628</v>
      </c>
      <c r="U6" s="30" t="s">
        <v>3570</v>
      </c>
      <c r="V6" s="31">
        <v>11336</v>
      </c>
    </row>
    <row r="7" spans="1:22" ht="16.5" customHeight="1" thickTop="1" thickBot="1" x14ac:dyDescent="0.3">
      <c r="A7" s="83" t="s">
        <v>3638</v>
      </c>
      <c r="B7" s="447">
        <f>SUMIF(PPG!S20:S158,"&gt;0")</f>
        <v>714927.08333333384</v>
      </c>
      <c r="C7" s="536" t="str">
        <f>IF(ROUND(ABS(B7-B8),0)&gt;0,"Error","OK")</f>
        <v>OK</v>
      </c>
      <c r="D7" s="537"/>
      <c r="P7" s="30" t="s">
        <v>3639</v>
      </c>
      <c r="Q7" s="30">
        <v>21</v>
      </c>
      <c r="R7" s="30" t="s">
        <v>4718</v>
      </c>
      <c r="S7" s="30" t="s">
        <v>3630</v>
      </c>
    </row>
    <row r="8" spans="1:22" ht="16.5" thickTop="1" thickBot="1" x14ac:dyDescent="0.3">
      <c r="A8" s="83" t="s">
        <v>3642</v>
      </c>
      <c r="B8" s="85">
        <f>SUM(G20:G830)</f>
        <v>714927.08333333384</v>
      </c>
      <c r="C8" s="536"/>
      <c r="D8" s="537"/>
      <c r="P8" s="30" t="s">
        <v>3643</v>
      </c>
      <c r="Q8" s="30">
        <v>22</v>
      </c>
      <c r="R8" s="30" t="s">
        <v>4719</v>
      </c>
      <c r="S8" s="30" t="s">
        <v>3634</v>
      </c>
    </row>
    <row r="9" spans="1:22" ht="16.5" thickTop="1" thickBot="1" x14ac:dyDescent="0.3">
      <c r="P9" s="30" t="s">
        <v>3646</v>
      </c>
      <c r="Q9" s="30">
        <v>23</v>
      </c>
      <c r="R9" s="30" t="s">
        <v>4720</v>
      </c>
      <c r="S9" s="30" t="s">
        <v>3637</v>
      </c>
    </row>
    <row r="10" spans="1:22" ht="16.5" thickTop="1" thickBot="1" x14ac:dyDescent="0.3">
      <c r="A10" s="83" t="s">
        <v>3649</v>
      </c>
      <c r="B10" s="447">
        <f>COUNTIF(PPG!S20:S158,"&gt;0")</f>
        <v>139</v>
      </c>
      <c r="C10" s="536" t="str">
        <f>IF(ROUND(ABS(B10-B11),0)&gt;0,"Error","OK")</f>
        <v>OK</v>
      </c>
      <c r="D10" s="537"/>
      <c r="P10" s="30" t="s">
        <v>3650</v>
      </c>
      <c r="Q10" s="30">
        <v>24</v>
      </c>
      <c r="R10" s="30" t="s">
        <v>4721</v>
      </c>
      <c r="S10" s="30" t="s">
        <v>3641</v>
      </c>
    </row>
    <row r="11" spans="1:22" ht="16.5" thickTop="1" thickBot="1" x14ac:dyDescent="0.3">
      <c r="A11" s="83" t="s">
        <v>3653</v>
      </c>
      <c r="B11" s="83">
        <f>COUNTIF(C20:C839,"&gt;0")</f>
        <v>139</v>
      </c>
      <c r="C11" s="536"/>
      <c r="D11" s="537"/>
      <c r="K11" s="86"/>
      <c r="L11" s="86"/>
      <c r="M11" s="86"/>
      <c r="N11" s="86"/>
      <c r="O11" s="87"/>
      <c r="P11" s="30" t="s">
        <v>3654</v>
      </c>
      <c r="Q11" s="30">
        <v>25</v>
      </c>
      <c r="R11" s="88" t="s">
        <v>4722</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4723</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4724</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4725</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SUM(G20:G840)</f>
        <v>714927.08333333384</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PPG!J20</f>
        <v>400125</v>
      </c>
      <c r="D20" s="120" t="b">
        <v>1</v>
      </c>
      <c r="E20" s="121" t="str">
        <f>RIGHT(PPG!C20,4)&amp;"."&amp;PPG!M20&amp;"."&amp;PPG!K20&amp;"."&amp;$C$5</f>
        <v>3520.PPFSM.I05.Jn21</v>
      </c>
      <c r="F20" s="122">
        <f ca="1">TODAY()</f>
        <v>44361</v>
      </c>
      <c r="G20" s="444">
        <f>PPG!S20</f>
        <v>112.08333333333333</v>
      </c>
      <c r="H20" s="124">
        <f ca="1">F20</f>
        <v>44361</v>
      </c>
      <c r="I20" s="125">
        <v>0</v>
      </c>
      <c r="J20" s="121" t="str">
        <f>LEFT(PPG!D20,20)&amp;"."&amp;PPGPAY!E20</f>
        <v>Akiva School.3520.PPFSM.I05.Jn21</v>
      </c>
      <c r="K20" s="120" t="b">
        <v>1</v>
      </c>
      <c r="L20" s="126" t="s">
        <v>3686</v>
      </c>
      <c r="M20" s="120" t="b">
        <v>1</v>
      </c>
      <c r="N20" s="120" t="s">
        <v>3687</v>
      </c>
      <c r="O20" s="127" t="str">
        <f>PPG!I20</f>
        <v>11334/543965</v>
      </c>
      <c r="P20" s="120" t="b">
        <v>1</v>
      </c>
      <c r="Q20" s="120" t="b">
        <v>1</v>
      </c>
      <c r="R20" s="120" t="b">
        <v>1</v>
      </c>
      <c r="T20" s="11"/>
      <c r="U20" s="1"/>
    </row>
    <row r="21" spans="1:21" x14ac:dyDescent="0.25">
      <c r="A21" s="117">
        <v>1</v>
      </c>
      <c r="B21" s="118">
        <v>2</v>
      </c>
      <c r="C21" s="303">
        <f>PPG!J21</f>
        <v>400069</v>
      </c>
      <c r="D21" s="120" t="b">
        <v>1</v>
      </c>
      <c r="E21" s="304" t="str">
        <f>RIGHT(PPG!C21,4)&amp;"."&amp;PPG!M21&amp;"."&amp;PPG!K21&amp;"."&amp;$C$5</f>
        <v>3300.PPFSM.I05.Jn21</v>
      </c>
      <c r="F21" s="305">
        <f t="shared" ref="F21:F84" ca="1" si="0">TODAY()</f>
        <v>44361</v>
      </c>
      <c r="G21" s="444">
        <f>PPG!S21</f>
        <v>9863.3333333333339</v>
      </c>
      <c r="H21" s="124">
        <f t="shared" ref="H21:H84" ca="1" si="1">F21</f>
        <v>44361</v>
      </c>
      <c r="I21" s="125">
        <v>0</v>
      </c>
      <c r="J21" s="304" t="str">
        <f>LEFT(PPG!D21,20)&amp;"."&amp;PPGPAY!E21</f>
        <v>All Saints' CE Prima.3300.PPFSM.I05.Jn21</v>
      </c>
      <c r="K21" s="120" t="b">
        <v>1</v>
      </c>
      <c r="L21" s="126" t="s">
        <v>3686</v>
      </c>
      <c r="M21" s="120" t="b">
        <v>1</v>
      </c>
      <c r="N21" s="120" t="s">
        <v>3687</v>
      </c>
      <c r="O21" s="307" t="str">
        <f>PPG!I21</f>
        <v>11334/543965</v>
      </c>
      <c r="P21" s="120" t="b">
        <v>1</v>
      </c>
      <c r="Q21" s="120" t="b">
        <v>1</v>
      </c>
      <c r="R21" s="120" t="b">
        <v>1</v>
      </c>
      <c r="T21" s="11"/>
      <c r="U21" s="1"/>
    </row>
    <row r="22" spans="1:21" x14ac:dyDescent="0.25">
      <c r="A22" s="117">
        <v>1</v>
      </c>
      <c r="B22" s="118">
        <v>2</v>
      </c>
      <c r="C22" s="303">
        <f>PPG!J22</f>
        <v>400015</v>
      </c>
      <c r="D22" s="120" t="b">
        <v>1</v>
      </c>
      <c r="E22" s="304" t="str">
        <f>RIGHT(PPG!C22,4)&amp;"."&amp;PPG!M22&amp;"."&amp;PPG!K22&amp;"."&amp;$C$5</f>
        <v>3317.PPFSM.I05.Jn21</v>
      </c>
      <c r="F22" s="305">
        <f t="shared" ca="1" si="0"/>
        <v>44361</v>
      </c>
      <c r="G22" s="444">
        <f>PPG!S22</f>
        <v>5604.166666666667</v>
      </c>
      <c r="H22" s="124">
        <f t="shared" ca="1" si="1"/>
        <v>44361</v>
      </c>
      <c r="I22" s="125">
        <v>0</v>
      </c>
      <c r="J22" s="304" t="str">
        <f>LEFT(PPG!D22,20)&amp;"."&amp;PPGPAY!E22</f>
        <v>All Saints' CE Prima.3317.PPFSM.I05.Jn21</v>
      </c>
      <c r="K22" s="120" t="b">
        <v>1</v>
      </c>
      <c r="L22" s="126" t="s">
        <v>3686</v>
      </c>
      <c r="M22" s="120" t="b">
        <v>1</v>
      </c>
      <c r="N22" s="120" t="s">
        <v>3687</v>
      </c>
      <c r="O22" s="307" t="str">
        <f>PPG!I22</f>
        <v>11334/543965</v>
      </c>
      <c r="P22" s="120" t="b">
        <v>1</v>
      </c>
      <c r="Q22" s="120" t="b">
        <v>1</v>
      </c>
      <c r="R22" s="120" t="b">
        <v>1</v>
      </c>
      <c r="T22" s="11"/>
      <c r="U22" s="1"/>
    </row>
    <row r="23" spans="1:21" x14ac:dyDescent="0.25">
      <c r="A23" s="117">
        <v>1</v>
      </c>
      <c r="B23" s="118">
        <v>2</v>
      </c>
      <c r="C23" s="303">
        <f>PPG!J23</f>
        <v>400023</v>
      </c>
      <c r="D23" s="120" t="b">
        <v>1</v>
      </c>
      <c r="E23" s="304" t="str">
        <f>RIGHT(PPG!C23,4)&amp;"."&amp;PPG!M23&amp;"."&amp;PPG!K23&amp;"."&amp;$C$5</f>
        <v>3500.PPFSM.I05.Jn21</v>
      </c>
      <c r="F23" s="305">
        <f t="shared" ca="1" si="0"/>
        <v>44361</v>
      </c>
      <c r="G23" s="444">
        <f>PPG!S23</f>
        <v>2465.8333333333335</v>
      </c>
      <c r="H23" s="124">
        <f t="shared" ca="1" si="1"/>
        <v>44361</v>
      </c>
      <c r="I23" s="125">
        <v>0</v>
      </c>
      <c r="J23" s="304" t="str">
        <f>LEFT(PPG!D23,20)&amp;"."&amp;PPGPAY!E23</f>
        <v>Annunciation Catholi.3500.PPFSM.I05.Jn21</v>
      </c>
      <c r="K23" s="120" t="b">
        <v>1</v>
      </c>
      <c r="L23" s="126" t="s">
        <v>3686</v>
      </c>
      <c r="M23" s="120" t="b">
        <v>1</v>
      </c>
      <c r="N23" s="120" t="s">
        <v>3687</v>
      </c>
      <c r="O23" s="307" t="str">
        <f>PPG!I23</f>
        <v>11334/543965</v>
      </c>
      <c r="P23" s="120" t="b">
        <v>1</v>
      </c>
      <c r="Q23" s="120" t="b">
        <v>1</v>
      </c>
      <c r="R23" s="120" t="b">
        <v>1</v>
      </c>
    </row>
    <row r="24" spans="1:21" x14ac:dyDescent="0.25">
      <c r="A24" s="117">
        <v>1</v>
      </c>
      <c r="B24" s="118">
        <v>2</v>
      </c>
      <c r="C24" s="303">
        <f>PPG!J24</f>
        <v>400107</v>
      </c>
      <c r="D24" s="120" t="b">
        <v>1</v>
      </c>
      <c r="E24" s="304" t="str">
        <f>RIGHT(PPG!C24,4)&amp;"."&amp;PPG!M24&amp;"."&amp;PPG!K24&amp;"."&amp;$C$5</f>
        <v>3514.PPFSM.I05.Jn21</v>
      </c>
      <c r="F24" s="305">
        <f t="shared" ca="1" si="0"/>
        <v>44361</v>
      </c>
      <c r="G24" s="444">
        <f>PPG!S24</f>
        <v>6276.666666666667</v>
      </c>
      <c r="H24" s="124">
        <f t="shared" ca="1" si="1"/>
        <v>44361</v>
      </c>
      <c r="I24" s="125">
        <v>0</v>
      </c>
      <c r="J24" s="304" t="str">
        <f>LEFT(PPG!D24,20)&amp;"."&amp;PPGPAY!E24</f>
        <v>Annunciation Catholi.3514.PPFSM.I05.Jn21</v>
      </c>
      <c r="K24" s="120" t="b">
        <v>1</v>
      </c>
      <c r="L24" s="126" t="s">
        <v>3686</v>
      </c>
      <c r="M24" s="120" t="b">
        <v>1</v>
      </c>
      <c r="N24" s="120" t="s">
        <v>3687</v>
      </c>
      <c r="O24" s="307" t="str">
        <f>PPG!I24</f>
        <v>11334/543965</v>
      </c>
      <c r="P24" s="120" t="b">
        <v>1</v>
      </c>
      <c r="Q24" s="120" t="b">
        <v>1</v>
      </c>
      <c r="R24" s="120" t="b">
        <v>1</v>
      </c>
    </row>
    <row r="25" spans="1:21" x14ac:dyDescent="0.25">
      <c r="A25" s="117">
        <v>1</v>
      </c>
      <c r="B25" s="118">
        <v>2</v>
      </c>
      <c r="C25" s="303">
        <f>PPG!J25</f>
        <v>400005</v>
      </c>
      <c r="D25" s="120" t="b">
        <v>1</v>
      </c>
      <c r="E25" s="304" t="str">
        <f>RIGHT(PPG!C25,4)&amp;"."&amp;PPG!M25&amp;"."&amp;PPG!K25&amp;"."&amp;$C$5</f>
        <v>2002.PPFSM.I05.Jn21</v>
      </c>
      <c r="F25" s="305">
        <f t="shared" ca="1" si="0"/>
        <v>44361</v>
      </c>
      <c r="G25" s="444">
        <f>PPG!S25</f>
        <v>14682.916666666666</v>
      </c>
      <c r="H25" s="124">
        <f t="shared" ca="1" si="1"/>
        <v>44361</v>
      </c>
      <c r="I25" s="125">
        <v>0</v>
      </c>
      <c r="J25" s="304" t="str">
        <f>LEFT(PPG!D25,20)&amp;"."&amp;PPGPAY!E25</f>
        <v>Barnfield School.2002.PPFSM.I05.Jn21</v>
      </c>
      <c r="K25" s="120" t="b">
        <v>1</v>
      </c>
      <c r="L25" s="126" t="s">
        <v>3686</v>
      </c>
      <c r="M25" s="120" t="b">
        <v>1</v>
      </c>
      <c r="N25" s="120" t="s">
        <v>3687</v>
      </c>
      <c r="O25" s="307" t="str">
        <f>PPG!I25</f>
        <v>11334/543965</v>
      </c>
      <c r="P25" s="120" t="b">
        <v>1</v>
      </c>
      <c r="Q25" s="120" t="b">
        <v>1</v>
      </c>
      <c r="R25" s="120" t="b">
        <v>1</v>
      </c>
    </row>
    <row r="26" spans="1:21" x14ac:dyDescent="0.25">
      <c r="A26" s="117">
        <v>1</v>
      </c>
      <c r="B26" s="118">
        <v>2</v>
      </c>
      <c r="C26" s="303">
        <f>PPG!J26</f>
        <v>400070</v>
      </c>
      <c r="D26" s="120" t="b">
        <v>1</v>
      </c>
      <c r="E26" s="304" t="str">
        <f>RIGHT(PPG!C26,4)&amp;"."&amp;PPG!M26&amp;"."&amp;PPG!K26&amp;"."&amp;$C$5</f>
        <v>2079.PPFSM.I05.Jn21</v>
      </c>
      <c r="F26" s="305">
        <f t="shared" ca="1" si="0"/>
        <v>44361</v>
      </c>
      <c r="G26" s="444">
        <f>PPG!S26</f>
        <v>3698.75</v>
      </c>
      <c r="H26" s="124">
        <f t="shared" ca="1" si="1"/>
        <v>44361</v>
      </c>
      <c r="I26" s="125">
        <v>0</v>
      </c>
      <c r="J26" s="304" t="str">
        <f>LEFT(PPG!D26,20)&amp;"."&amp;PPGPAY!E26</f>
        <v>Beis Yaakov.2079.PPFSM.I05.Jn21</v>
      </c>
      <c r="K26" s="120" t="b">
        <v>1</v>
      </c>
      <c r="L26" s="126" t="s">
        <v>3686</v>
      </c>
      <c r="M26" s="120" t="b">
        <v>1</v>
      </c>
      <c r="N26" s="120" t="s">
        <v>3687</v>
      </c>
      <c r="O26" s="307" t="str">
        <f>PPG!I26</f>
        <v>11334/543965</v>
      </c>
      <c r="P26" s="120" t="b">
        <v>1</v>
      </c>
      <c r="Q26" s="120" t="b">
        <v>1</v>
      </c>
      <c r="R26" s="120" t="b">
        <v>1</v>
      </c>
    </row>
    <row r="27" spans="1:21" x14ac:dyDescent="0.25">
      <c r="A27" s="117">
        <v>1</v>
      </c>
      <c r="B27" s="118">
        <v>2</v>
      </c>
      <c r="C27" s="303">
        <f>PPG!J27</f>
        <v>400150</v>
      </c>
      <c r="D27" s="120" t="b">
        <v>1</v>
      </c>
      <c r="E27" s="304" t="str">
        <f>RIGHT(PPG!C27,4)&amp;"."&amp;PPG!M27&amp;"."&amp;PPG!K27&amp;"."&amp;$C$5</f>
        <v>3524.PPFSM.I05.Jn21</v>
      </c>
      <c r="F27" s="305">
        <f t="shared" ca="1" si="0"/>
        <v>44361</v>
      </c>
      <c r="G27" s="444">
        <f>PPG!S27</f>
        <v>1345</v>
      </c>
      <c r="H27" s="124">
        <f t="shared" ca="1" si="1"/>
        <v>44361</v>
      </c>
      <c r="I27" s="125">
        <v>0</v>
      </c>
      <c r="J27" s="304" t="str">
        <f>LEFT(PPG!D27,20)&amp;"."&amp;PPGPAY!E27</f>
        <v>Beit Shvidler Primar.3524.PPFSM.I05.Jn21</v>
      </c>
      <c r="K27" s="120" t="b">
        <v>1</v>
      </c>
      <c r="L27" s="126" t="s">
        <v>3686</v>
      </c>
      <c r="M27" s="120" t="b">
        <v>1</v>
      </c>
      <c r="N27" s="120" t="s">
        <v>3687</v>
      </c>
      <c r="O27" s="307" t="str">
        <f>PPG!I27</f>
        <v>11334/543965</v>
      </c>
      <c r="P27" s="120" t="b">
        <v>1</v>
      </c>
      <c r="Q27" s="120" t="b">
        <v>1</v>
      </c>
      <c r="R27" s="120" t="b">
        <v>1</v>
      </c>
    </row>
    <row r="28" spans="1:21" x14ac:dyDescent="0.25">
      <c r="A28" s="117">
        <v>1</v>
      </c>
      <c r="B28" s="118">
        <v>2</v>
      </c>
      <c r="C28" s="303">
        <f>PPG!J28</f>
        <v>400051</v>
      </c>
      <c r="D28" s="120" t="b">
        <v>1</v>
      </c>
      <c r="E28" s="304" t="str">
        <f>RIGHT(PPG!C28,4)&amp;"."&amp;PPG!M28&amp;"."&amp;PPG!K28&amp;"."&amp;$C$5</f>
        <v>2003.PPFSM.I05.Jn21</v>
      </c>
      <c r="F28" s="305">
        <f t="shared" ca="1" si="0"/>
        <v>44361</v>
      </c>
      <c r="G28" s="444">
        <f>PPG!S28</f>
        <v>17597.083333333332</v>
      </c>
      <c r="H28" s="124">
        <f t="shared" ca="1" si="1"/>
        <v>44361</v>
      </c>
      <c r="I28" s="125">
        <v>0</v>
      </c>
      <c r="J28" s="304" t="str">
        <f>LEFT(PPG!D28,20)&amp;"."&amp;PPGPAY!E28</f>
        <v>Bell Lane Primary Sc.2003.PPFSM.I05.Jn21</v>
      </c>
      <c r="K28" s="120" t="b">
        <v>1</v>
      </c>
      <c r="L28" s="126" t="s">
        <v>3686</v>
      </c>
      <c r="M28" s="120" t="b">
        <v>1</v>
      </c>
      <c r="N28" s="120" t="s">
        <v>3687</v>
      </c>
      <c r="O28" s="307" t="str">
        <f>PPG!I28</f>
        <v>11334/543965</v>
      </c>
      <c r="P28" s="120" t="b">
        <v>1</v>
      </c>
      <c r="Q28" s="120" t="b">
        <v>1</v>
      </c>
      <c r="R28" s="120" t="b">
        <v>1</v>
      </c>
    </row>
    <row r="29" spans="1:21" x14ac:dyDescent="0.25">
      <c r="A29" s="117">
        <v>1</v>
      </c>
      <c r="B29" s="118">
        <v>2</v>
      </c>
      <c r="C29" s="303">
        <f>PPG!J29</f>
        <v>400024</v>
      </c>
      <c r="D29" s="120" t="b">
        <v>1</v>
      </c>
      <c r="E29" s="304" t="str">
        <f>RIGHT(PPG!C29,4)&amp;"."&amp;PPG!M29&amp;"."&amp;PPG!K29&amp;"."&amp;$C$5</f>
        <v>3511.PPFSM.I05.Jn21</v>
      </c>
      <c r="F29" s="305">
        <f t="shared" ca="1" si="0"/>
        <v>44361</v>
      </c>
      <c r="G29" s="444">
        <f>PPG!S29</f>
        <v>11880.833333333334</v>
      </c>
      <c r="H29" s="124">
        <f t="shared" ca="1" si="1"/>
        <v>44361</v>
      </c>
      <c r="I29" s="125">
        <v>0</v>
      </c>
      <c r="J29" s="304" t="str">
        <f>LEFT(PPG!D29,20)&amp;"."&amp;PPGPAY!E29</f>
        <v>Blessed Dominic Scho.3511.PPFSM.I05.Jn21</v>
      </c>
      <c r="K29" s="120" t="b">
        <v>1</v>
      </c>
      <c r="L29" s="126" t="s">
        <v>3686</v>
      </c>
      <c r="M29" s="120" t="b">
        <v>1</v>
      </c>
      <c r="N29" s="120" t="s">
        <v>3687</v>
      </c>
      <c r="O29" s="307" t="str">
        <f>PPG!I29</f>
        <v>11334/543965</v>
      </c>
      <c r="P29" s="120" t="b">
        <v>1</v>
      </c>
      <c r="Q29" s="120" t="b">
        <v>1</v>
      </c>
      <c r="R29" s="120" t="b">
        <v>1</v>
      </c>
    </row>
    <row r="30" spans="1:21" x14ac:dyDescent="0.25">
      <c r="A30" s="117">
        <v>1</v>
      </c>
      <c r="B30" s="118">
        <v>2</v>
      </c>
      <c r="C30" s="303">
        <f>PPG!J30</f>
        <v>400057</v>
      </c>
      <c r="D30" s="120" t="b">
        <v>1</v>
      </c>
      <c r="E30" s="304" t="str">
        <f>RIGHT(PPG!C30,4)&amp;"."&amp;PPG!M30&amp;"."&amp;PPG!K30&amp;"."&amp;$C$5</f>
        <v>2008.PPFSM.I05.Jn21</v>
      </c>
      <c r="F30" s="305">
        <f t="shared" ca="1" si="0"/>
        <v>44361</v>
      </c>
      <c r="G30" s="444">
        <f>PPG!S30</f>
        <v>4483.333333333333</v>
      </c>
      <c r="H30" s="124">
        <f t="shared" ca="1" si="1"/>
        <v>44361</v>
      </c>
      <c r="I30" s="125">
        <v>0</v>
      </c>
      <c r="J30" s="304" t="str">
        <f>LEFT(PPG!D30,20)&amp;"."&amp;PPGPAY!E30</f>
        <v>Brookland Infant  &amp; .2008.PPFSM.I05.Jn21</v>
      </c>
      <c r="K30" s="120" t="b">
        <v>1</v>
      </c>
      <c r="L30" s="126" t="s">
        <v>3686</v>
      </c>
      <c r="M30" s="120" t="b">
        <v>1</v>
      </c>
      <c r="N30" s="120" t="s">
        <v>3687</v>
      </c>
      <c r="O30" s="307" t="str">
        <f>PPG!I30</f>
        <v>11334/543965</v>
      </c>
      <c r="P30" s="120" t="b">
        <v>1</v>
      </c>
      <c r="Q30" s="120" t="b">
        <v>1</v>
      </c>
      <c r="R30" s="120" t="b">
        <v>1</v>
      </c>
    </row>
    <row r="31" spans="1:21" x14ac:dyDescent="0.25">
      <c r="A31" s="117">
        <v>1</v>
      </c>
      <c r="B31" s="118">
        <v>2</v>
      </c>
      <c r="C31" s="303">
        <f>PPG!J31</f>
        <v>400040</v>
      </c>
      <c r="D31" s="120" t="b">
        <v>1</v>
      </c>
      <c r="E31" s="304" t="str">
        <f>RIGHT(PPG!C31,4)&amp;"."&amp;PPG!M31&amp;"."&amp;PPG!K31&amp;"."&amp;$C$5</f>
        <v>2007.PPFSM.I05.Jn21</v>
      </c>
      <c r="F31" s="305">
        <f t="shared" ca="1" si="0"/>
        <v>44361</v>
      </c>
      <c r="G31" s="444">
        <f>PPG!S31</f>
        <v>8294.1666666666661</v>
      </c>
      <c r="H31" s="124">
        <f t="shared" ca="1" si="1"/>
        <v>44361</v>
      </c>
      <c r="I31" s="125">
        <v>0</v>
      </c>
      <c r="J31" s="304" t="str">
        <f>LEFT(PPG!D31,20)&amp;"."&amp;PPGPAY!E31</f>
        <v>Brookland Junior Sch.2007.PPFSM.I05.Jn21</v>
      </c>
      <c r="K31" s="120" t="b">
        <v>1</v>
      </c>
      <c r="L31" s="126" t="s">
        <v>3686</v>
      </c>
      <c r="M31" s="120" t="b">
        <v>1</v>
      </c>
      <c r="N31" s="120" t="s">
        <v>3687</v>
      </c>
      <c r="O31" s="307" t="str">
        <f>PPG!I31</f>
        <v>11334/543965</v>
      </c>
      <c r="P31" s="120" t="b">
        <v>1</v>
      </c>
      <c r="Q31" s="120" t="b">
        <v>1</v>
      </c>
      <c r="R31" s="120" t="b">
        <v>1</v>
      </c>
    </row>
    <row r="32" spans="1:21" x14ac:dyDescent="0.25">
      <c r="A32" s="117">
        <v>1</v>
      </c>
      <c r="B32" s="118">
        <v>2</v>
      </c>
      <c r="C32" s="303">
        <f>PPG!J32</f>
        <v>400061</v>
      </c>
      <c r="D32" s="120" t="b">
        <v>1</v>
      </c>
      <c r="E32" s="304" t="str">
        <f>RIGHT(PPG!C32,4)&amp;"."&amp;PPG!M32&amp;"."&amp;PPG!K32&amp;"."&amp;$C$5</f>
        <v>2009.PPFSM.I05.Jn21</v>
      </c>
      <c r="F32" s="305">
        <f t="shared" ca="1" si="0"/>
        <v>44361</v>
      </c>
      <c r="G32" s="444">
        <f>PPG!S32</f>
        <v>9302.9166666666661</v>
      </c>
      <c r="H32" s="124">
        <f t="shared" ca="1" si="1"/>
        <v>44361</v>
      </c>
      <c r="I32" s="125">
        <v>0</v>
      </c>
      <c r="J32" s="304" t="str">
        <f>LEFT(PPG!D32,20)&amp;"."&amp;PPGPAY!E32</f>
        <v>Brunswick Park Prima.2009.PPFSM.I05.Jn21</v>
      </c>
      <c r="K32" s="120" t="b">
        <v>1</v>
      </c>
      <c r="L32" s="126" t="s">
        <v>3686</v>
      </c>
      <c r="M32" s="120" t="b">
        <v>1</v>
      </c>
      <c r="N32" s="120" t="s">
        <v>3687</v>
      </c>
      <c r="O32" s="307" t="str">
        <f>PPG!I32</f>
        <v>11334/543965</v>
      </c>
      <c r="P32" s="120" t="b">
        <v>1</v>
      </c>
      <c r="Q32" s="120" t="b">
        <v>1</v>
      </c>
      <c r="R32" s="120" t="b">
        <v>1</v>
      </c>
    </row>
    <row r="33" spans="1:18" x14ac:dyDescent="0.25">
      <c r="A33" s="117">
        <v>1</v>
      </c>
      <c r="B33" s="118">
        <v>2</v>
      </c>
      <c r="C33" s="303">
        <f>PPG!J33</f>
        <v>400065</v>
      </c>
      <c r="D33" s="120" t="b">
        <v>1</v>
      </c>
      <c r="E33" s="304" t="str">
        <f>RIGHT(PPG!C33,4)&amp;"."&amp;PPG!M33&amp;"."&amp;PPG!K33&amp;"."&amp;$C$5</f>
        <v>2067.PPFSM.I05.Jn21</v>
      </c>
      <c r="F33" s="305">
        <f t="shared" ca="1" si="0"/>
        <v>44361</v>
      </c>
      <c r="G33" s="444">
        <f>PPG!S33</f>
        <v>5940.416666666667</v>
      </c>
      <c r="H33" s="124">
        <f t="shared" ca="1" si="1"/>
        <v>44361</v>
      </c>
      <c r="I33" s="125">
        <v>0</v>
      </c>
      <c r="J33" s="304" t="str">
        <f>LEFT(PPG!D33,20)&amp;"."&amp;PPGPAY!E33</f>
        <v>Chalgrove Primary Sc.2067.PPFSM.I05.Jn21</v>
      </c>
      <c r="K33" s="120" t="b">
        <v>1</v>
      </c>
      <c r="L33" s="126" t="s">
        <v>3686</v>
      </c>
      <c r="M33" s="120" t="b">
        <v>1</v>
      </c>
      <c r="N33" s="120" t="s">
        <v>3687</v>
      </c>
      <c r="O33" s="307" t="str">
        <f>PPG!I33</f>
        <v>11334/543965</v>
      </c>
      <c r="P33" s="120" t="b">
        <v>1</v>
      </c>
      <c r="Q33" s="120" t="b">
        <v>1</v>
      </c>
      <c r="R33" s="120" t="b">
        <v>1</v>
      </c>
    </row>
    <row r="34" spans="1:18" x14ac:dyDescent="0.25">
      <c r="A34" s="117">
        <v>1</v>
      </c>
      <c r="B34" s="118">
        <v>2</v>
      </c>
      <c r="C34" s="303">
        <f>PPG!J34</f>
        <v>400039</v>
      </c>
      <c r="D34" s="120" t="b">
        <v>1</v>
      </c>
      <c r="E34" s="304" t="str">
        <f>RIGHT(PPG!C34,4)&amp;"."&amp;PPG!M34&amp;"."&amp;PPG!K34&amp;"."&amp;$C$5</f>
        <v>3302.PPFSM.I05.Jn21</v>
      </c>
      <c r="F34" s="305">
        <f t="shared" ca="1" si="0"/>
        <v>44361</v>
      </c>
      <c r="G34" s="444">
        <f>PPG!S34</f>
        <v>2017.5</v>
      </c>
      <c r="H34" s="124">
        <f t="shared" ca="1" si="1"/>
        <v>44361</v>
      </c>
      <c r="I34" s="125">
        <v>0</v>
      </c>
      <c r="J34" s="304" t="str">
        <f>LEFT(PPG!D34,20)&amp;"."&amp;PPGPAY!E34</f>
        <v>Christ Church CE Pri.3302.PPFSM.I05.Jn21</v>
      </c>
      <c r="K34" s="120" t="b">
        <v>1</v>
      </c>
      <c r="L34" s="126" t="s">
        <v>3686</v>
      </c>
      <c r="M34" s="120" t="b">
        <v>1</v>
      </c>
      <c r="N34" s="120" t="s">
        <v>3687</v>
      </c>
      <c r="O34" s="307" t="str">
        <f>PPG!I34</f>
        <v>11334/543965</v>
      </c>
      <c r="P34" s="120" t="b">
        <v>1</v>
      </c>
      <c r="Q34" s="120" t="b">
        <v>1</v>
      </c>
      <c r="R34" s="120" t="b">
        <v>1</v>
      </c>
    </row>
    <row r="35" spans="1:18" x14ac:dyDescent="0.25">
      <c r="A35" s="117">
        <v>1</v>
      </c>
      <c r="B35" s="118">
        <v>2</v>
      </c>
      <c r="C35" s="303">
        <f>PPG!J35</f>
        <v>400020</v>
      </c>
      <c r="D35" s="120" t="b">
        <v>1</v>
      </c>
      <c r="E35" s="304" t="str">
        <f>RIGHT(PPG!C35,4)&amp;"."&amp;PPG!M35&amp;"."&amp;PPG!K35&amp;"."&amp;$C$5</f>
        <v>2011.PPFSM.I05.Jn21</v>
      </c>
      <c r="F35" s="305">
        <f t="shared" ca="1" si="0"/>
        <v>44361</v>
      </c>
      <c r="G35" s="444">
        <f>PPG!S35</f>
        <v>3698.75</v>
      </c>
      <c r="H35" s="124">
        <f t="shared" ca="1" si="1"/>
        <v>44361</v>
      </c>
      <c r="I35" s="125">
        <v>0</v>
      </c>
      <c r="J35" s="304" t="str">
        <f>LEFT(PPG!D35,20)&amp;"."&amp;PPGPAY!E35</f>
        <v>Church Hill Primary .2011.PPFSM.I05.Jn21</v>
      </c>
      <c r="K35" s="120" t="b">
        <v>1</v>
      </c>
      <c r="L35" s="126" t="s">
        <v>3686</v>
      </c>
      <c r="M35" s="120" t="b">
        <v>1</v>
      </c>
      <c r="N35" s="120" t="s">
        <v>3687</v>
      </c>
      <c r="O35" s="307" t="str">
        <f>PPG!I35</f>
        <v>11334/543965</v>
      </c>
      <c r="P35" s="120" t="b">
        <v>1</v>
      </c>
      <c r="Q35" s="120" t="b">
        <v>1</v>
      </c>
      <c r="R35" s="120" t="b">
        <v>1</v>
      </c>
    </row>
    <row r="36" spans="1:18" x14ac:dyDescent="0.25">
      <c r="A36" s="117">
        <v>1</v>
      </c>
      <c r="B36" s="118">
        <v>2</v>
      </c>
      <c r="C36" s="303">
        <f>PPG!J36</f>
        <v>400050</v>
      </c>
      <c r="D36" s="120" t="b">
        <v>1</v>
      </c>
      <c r="E36" s="304" t="str">
        <f>RIGHT(PPG!C36,4)&amp;"."&amp;PPG!M36&amp;"."&amp;PPG!K36&amp;"."&amp;$C$5</f>
        <v>2014.PPFSM.I05.Jn21</v>
      </c>
      <c r="F36" s="305">
        <f t="shared" ca="1" si="0"/>
        <v>44361</v>
      </c>
      <c r="G36" s="444">
        <f>PPG!S36</f>
        <v>21407.916666666668</v>
      </c>
      <c r="H36" s="124">
        <f t="shared" ca="1" si="1"/>
        <v>44361</v>
      </c>
      <c r="I36" s="125">
        <v>0</v>
      </c>
      <c r="J36" s="304" t="str">
        <f>LEFT(PPG!D36,20)&amp;"."&amp;PPGPAY!E36</f>
        <v>Colindale School.2014.PPFSM.I05.Jn21</v>
      </c>
      <c r="K36" s="120" t="b">
        <v>1</v>
      </c>
      <c r="L36" s="126" t="s">
        <v>3686</v>
      </c>
      <c r="M36" s="120" t="b">
        <v>1</v>
      </c>
      <c r="N36" s="120" t="s">
        <v>3687</v>
      </c>
      <c r="O36" s="307" t="str">
        <f>PPG!I36</f>
        <v>11334/543965</v>
      </c>
      <c r="P36" s="120" t="b">
        <v>1</v>
      </c>
      <c r="Q36" s="120" t="b">
        <v>1</v>
      </c>
      <c r="R36" s="120" t="b">
        <v>1</v>
      </c>
    </row>
    <row r="37" spans="1:18" x14ac:dyDescent="0.25">
      <c r="A37" s="117">
        <v>1</v>
      </c>
      <c r="B37" s="118">
        <v>2</v>
      </c>
      <c r="C37" s="303">
        <f>PPG!J37</f>
        <v>400059</v>
      </c>
      <c r="D37" s="120" t="b">
        <v>1</v>
      </c>
      <c r="E37" s="304" t="str">
        <f>RIGHT(PPG!C37,4)&amp;"."&amp;PPG!M37&amp;"."&amp;PPG!K37&amp;"."&amp;$C$5</f>
        <v>2015.PPFSM.I05.Jn21</v>
      </c>
      <c r="F37" s="305">
        <f t="shared" ca="1" si="0"/>
        <v>44361</v>
      </c>
      <c r="G37" s="444">
        <f>PPG!S37</f>
        <v>8630.4166666666661</v>
      </c>
      <c r="H37" s="124">
        <f t="shared" ca="1" si="1"/>
        <v>44361</v>
      </c>
      <c r="I37" s="125">
        <v>0</v>
      </c>
      <c r="J37" s="304" t="str">
        <f>LEFT(PPG!D37,20)&amp;"."&amp;PPGPAY!E37</f>
        <v>Coppetts Wood.2015.PPFSM.I05.Jn21</v>
      </c>
      <c r="K37" s="120" t="b">
        <v>1</v>
      </c>
      <c r="L37" s="126" t="s">
        <v>3686</v>
      </c>
      <c r="M37" s="120" t="b">
        <v>1</v>
      </c>
      <c r="N37" s="120" t="s">
        <v>3687</v>
      </c>
      <c r="O37" s="307" t="str">
        <f>PPG!I37</f>
        <v>11334/543965</v>
      </c>
      <c r="P37" s="120" t="b">
        <v>1</v>
      </c>
      <c r="Q37" s="120" t="b">
        <v>1</v>
      </c>
      <c r="R37" s="120" t="b">
        <v>1</v>
      </c>
    </row>
    <row r="38" spans="1:18" x14ac:dyDescent="0.25">
      <c r="A38" s="117">
        <v>1</v>
      </c>
      <c r="B38" s="118">
        <v>2</v>
      </c>
      <c r="C38" s="303">
        <f>PPG!J38</f>
        <v>400049</v>
      </c>
      <c r="D38" s="120" t="b">
        <v>1</v>
      </c>
      <c r="E38" s="304" t="str">
        <f>RIGHT(PPG!C38,4)&amp;"."&amp;PPG!M38&amp;"."&amp;PPG!K38&amp;"."&amp;$C$5</f>
        <v>2016.PPFSM.I05.Jn21</v>
      </c>
      <c r="F38" s="305">
        <f t="shared" ca="1" si="0"/>
        <v>44361</v>
      </c>
      <c r="G38" s="444">
        <f>PPG!S38</f>
        <v>2353.75</v>
      </c>
      <c r="H38" s="124">
        <f t="shared" ca="1" si="1"/>
        <v>44361</v>
      </c>
      <c r="I38" s="125">
        <v>0</v>
      </c>
      <c r="J38" s="304" t="str">
        <f>LEFT(PPG!D38,20)&amp;"."&amp;PPGPAY!E38</f>
        <v>Courtland School.2016.PPFSM.I05.Jn21</v>
      </c>
      <c r="K38" s="120" t="b">
        <v>1</v>
      </c>
      <c r="L38" s="126" t="s">
        <v>3686</v>
      </c>
      <c r="M38" s="120" t="b">
        <v>1</v>
      </c>
      <c r="N38" s="120" t="s">
        <v>3687</v>
      </c>
      <c r="O38" s="307" t="str">
        <f>PPG!I38</f>
        <v>11334/543965</v>
      </c>
      <c r="P38" s="120" t="b">
        <v>1</v>
      </c>
      <c r="Q38" s="120" t="b">
        <v>1</v>
      </c>
      <c r="R38" s="120" t="b">
        <v>1</v>
      </c>
    </row>
    <row r="39" spans="1:18" x14ac:dyDescent="0.25">
      <c r="A39" s="117">
        <v>1</v>
      </c>
      <c r="B39" s="118">
        <v>2</v>
      </c>
      <c r="C39" s="303">
        <f>PPG!J39</f>
        <v>400080</v>
      </c>
      <c r="D39" s="120" t="b">
        <v>1</v>
      </c>
      <c r="E39" s="304" t="str">
        <f>RIGHT(PPG!C39,4)&amp;"."&amp;PPG!M39&amp;"."&amp;PPG!K39&amp;"."&amp;$C$5</f>
        <v>2017.PPFSM.I05.Jn21</v>
      </c>
      <c r="F39" s="305">
        <f t="shared" ca="1" si="0"/>
        <v>44361</v>
      </c>
      <c r="G39" s="444">
        <f>PPG!S39</f>
        <v>12105</v>
      </c>
      <c r="H39" s="124">
        <f t="shared" ca="1" si="1"/>
        <v>44361</v>
      </c>
      <c r="I39" s="125">
        <v>0</v>
      </c>
      <c r="J39" s="304" t="str">
        <f>LEFT(PPG!D39,20)&amp;"."&amp;PPGPAY!E39</f>
        <v>Cromer Road Primary .2017.PPFSM.I05.Jn21</v>
      </c>
      <c r="K39" s="120" t="b">
        <v>1</v>
      </c>
      <c r="L39" s="126" t="s">
        <v>3686</v>
      </c>
      <c r="M39" s="120" t="b">
        <v>1</v>
      </c>
      <c r="N39" s="120" t="s">
        <v>3687</v>
      </c>
      <c r="O39" s="307" t="str">
        <f>PPG!I39</f>
        <v>11334/543965</v>
      </c>
      <c r="P39" s="120" t="b">
        <v>1</v>
      </c>
      <c r="Q39" s="120" t="b">
        <v>1</v>
      </c>
      <c r="R39" s="120" t="b">
        <v>1</v>
      </c>
    </row>
    <row r="40" spans="1:18" x14ac:dyDescent="0.25">
      <c r="A40" s="117">
        <v>1</v>
      </c>
      <c r="B40" s="118">
        <v>2</v>
      </c>
      <c r="C40" s="303">
        <f>PPG!J40</f>
        <v>400105</v>
      </c>
      <c r="D40" s="120" t="b">
        <v>1</v>
      </c>
      <c r="E40" s="304" t="str">
        <f>RIGHT(PPG!C40,4)&amp;"."&amp;PPG!M40&amp;"."&amp;PPG!K40&amp;"."&amp;$C$5</f>
        <v>2073.PPFSM.I05.Jn21</v>
      </c>
      <c r="F40" s="305">
        <f t="shared" ca="1" si="0"/>
        <v>44361</v>
      </c>
      <c r="G40" s="444">
        <f>PPG!S40</f>
        <v>19278.333333333332</v>
      </c>
      <c r="H40" s="124">
        <f t="shared" ca="1" si="1"/>
        <v>44361</v>
      </c>
      <c r="I40" s="125">
        <v>0</v>
      </c>
      <c r="J40" s="304" t="str">
        <f>LEFT(PPG!D40,20)&amp;"."&amp;PPGPAY!E40</f>
        <v>Danegrove JMI School.2073.PPFSM.I05.Jn21</v>
      </c>
      <c r="K40" s="120" t="b">
        <v>1</v>
      </c>
      <c r="L40" s="126" t="s">
        <v>3686</v>
      </c>
      <c r="M40" s="120" t="b">
        <v>1</v>
      </c>
      <c r="N40" s="120" t="s">
        <v>3687</v>
      </c>
      <c r="O40" s="307" t="str">
        <f>PPG!I40</f>
        <v>11334/543965</v>
      </c>
      <c r="P40" s="120" t="b">
        <v>1</v>
      </c>
      <c r="Q40" s="120" t="b">
        <v>1</v>
      </c>
      <c r="R40" s="120" t="b">
        <v>1</v>
      </c>
    </row>
    <row r="41" spans="1:18" x14ac:dyDescent="0.25">
      <c r="A41" s="117">
        <v>1</v>
      </c>
      <c r="B41" s="118">
        <v>2</v>
      </c>
      <c r="C41" s="303">
        <f>PPG!J41</f>
        <v>400036</v>
      </c>
      <c r="D41" s="120" t="b">
        <v>1</v>
      </c>
      <c r="E41" s="304" t="str">
        <f>RIGHT(PPG!C41,4)&amp;"."&amp;PPG!M41&amp;"."&amp;PPG!K41&amp;"."&amp;$C$5</f>
        <v>2019.PPFSM.I05.Jn21</v>
      </c>
      <c r="F41" s="305">
        <f t="shared" ca="1" si="0"/>
        <v>44361</v>
      </c>
      <c r="G41" s="444">
        <f>PPG!S41</f>
        <v>5604.166666666667</v>
      </c>
      <c r="H41" s="124">
        <f t="shared" ca="1" si="1"/>
        <v>44361</v>
      </c>
      <c r="I41" s="125">
        <v>0</v>
      </c>
      <c r="J41" s="304" t="str">
        <f>LEFT(PPG!D41,20)&amp;"."&amp;PPGPAY!E41</f>
        <v>Deansbrook Infant Sc.2019.PPFSM.I05.Jn21</v>
      </c>
      <c r="K41" s="120" t="b">
        <v>1</v>
      </c>
      <c r="L41" s="126" t="s">
        <v>3686</v>
      </c>
      <c r="M41" s="120" t="b">
        <v>1</v>
      </c>
      <c r="N41" s="120" t="s">
        <v>3687</v>
      </c>
      <c r="O41" s="307" t="str">
        <f>PPG!I41</f>
        <v>11334/543965</v>
      </c>
      <c r="P41" s="120" t="b">
        <v>1</v>
      </c>
      <c r="Q41" s="120" t="b">
        <v>1</v>
      </c>
      <c r="R41" s="120" t="b">
        <v>1</v>
      </c>
    </row>
    <row r="42" spans="1:18" x14ac:dyDescent="0.25">
      <c r="A42" s="117">
        <v>1</v>
      </c>
      <c r="B42" s="118">
        <v>2</v>
      </c>
      <c r="C42" s="303">
        <f>PPG!J42</f>
        <v>400042</v>
      </c>
      <c r="D42" s="120" t="b">
        <v>1</v>
      </c>
      <c r="E42" s="304" t="str">
        <f>RIGHT(PPG!C42,4)&amp;"."&amp;PPG!M42&amp;"."&amp;PPG!K42&amp;"."&amp;$C$5</f>
        <v>2021.PPFSM.I05.Jn21</v>
      </c>
      <c r="F42" s="305">
        <f t="shared" ca="1" si="0"/>
        <v>44361</v>
      </c>
      <c r="G42" s="444">
        <f>PPG!S42</f>
        <v>16364.166666666666</v>
      </c>
      <c r="H42" s="124">
        <f t="shared" ca="1" si="1"/>
        <v>44361</v>
      </c>
      <c r="I42" s="125">
        <v>0</v>
      </c>
      <c r="J42" s="304" t="str">
        <f>LEFT(PPG!D42,20)&amp;"."&amp;PPGPAY!E42</f>
        <v>Dollis Primary Schoo.2021.PPFSM.I05.Jn21</v>
      </c>
      <c r="K42" s="120" t="b">
        <v>1</v>
      </c>
      <c r="L42" s="126" t="s">
        <v>3686</v>
      </c>
      <c r="M42" s="120" t="b">
        <v>1</v>
      </c>
      <c r="N42" s="120" t="s">
        <v>3687</v>
      </c>
      <c r="O42" s="307" t="str">
        <f>PPG!I42</f>
        <v>11334/543965</v>
      </c>
      <c r="P42" s="120" t="b">
        <v>1</v>
      </c>
      <c r="Q42" s="120" t="b">
        <v>1</v>
      </c>
      <c r="R42" s="120" t="b">
        <v>1</v>
      </c>
    </row>
    <row r="43" spans="1:18" x14ac:dyDescent="0.25">
      <c r="A43" s="117">
        <v>1</v>
      </c>
      <c r="B43" s="118">
        <v>2</v>
      </c>
      <c r="C43" s="303">
        <f>PPG!J43</f>
        <v>400159</v>
      </c>
      <c r="D43" s="120" t="b">
        <v>1</v>
      </c>
      <c r="E43" s="304" t="str">
        <f>RIGHT(PPG!C43,4)&amp;"."&amp;PPG!M43&amp;"."&amp;PPG!K43&amp;"."&amp;$C$5</f>
        <v>2023.PPFSM.I05.Jn21</v>
      </c>
      <c r="F43" s="305">
        <f t="shared" ca="1" si="0"/>
        <v>44361</v>
      </c>
      <c r="G43" s="444">
        <f>PPG!S43</f>
        <v>20062.916666666668</v>
      </c>
      <c r="H43" s="124">
        <f t="shared" ca="1" si="1"/>
        <v>44361</v>
      </c>
      <c r="I43" s="125">
        <v>0</v>
      </c>
      <c r="J43" s="304" t="str">
        <f>LEFT(PPG!D43,20)&amp;"."&amp;PPGPAY!E43</f>
        <v>Edgware Primary Scho.2023.PPFSM.I05.Jn21</v>
      </c>
      <c r="K43" s="120" t="b">
        <v>1</v>
      </c>
      <c r="L43" s="126" t="s">
        <v>3686</v>
      </c>
      <c r="M43" s="120" t="b">
        <v>1</v>
      </c>
      <c r="N43" s="120" t="s">
        <v>3687</v>
      </c>
      <c r="O43" s="307" t="str">
        <f>PPG!I43</f>
        <v>11334/543965</v>
      </c>
      <c r="P43" s="120" t="b">
        <v>1</v>
      </c>
      <c r="Q43" s="120" t="b">
        <v>1</v>
      </c>
      <c r="R43" s="120" t="b">
        <v>1</v>
      </c>
    </row>
    <row r="44" spans="1:18" x14ac:dyDescent="0.25">
      <c r="A44" s="117">
        <v>1</v>
      </c>
      <c r="B44" s="118">
        <v>2</v>
      </c>
      <c r="C44" s="303">
        <f>PPG!J44</f>
        <v>400047</v>
      </c>
      <c r="D44" s="120" t="b">
        <v>1</v>
      </c>
      <c r="E44" s="304" t="str">
        <f>RIGHT(PPG!C44,4)&amp;"."&amp;PPG!M44&amp;"."&amp;PPG!K44&amp;"."&amp;$C$5</f>
        <v>2024.PPFSM.I05.Jn21</v>
      </c>
      <c r="F44" s="305">
        <f t="shared" ca="1" si="0"/>
        <v>44361</v>
      </c>
      <c r="G44" s="444">
        <f>PPG!S44</f>
        <v>7789.791666666667</v>
      </c>
      <c r="H44" s="124">
        <f t="shared" ca="1" si="1"/>
        <v>44361</v>
      </c>
      <c r="I44" s="125">
        <v>0</v>
      </c>
      <c r="J44" s="304" t="str">
        <f>LEFT(PPG!D44,20)&amp;"."&amp;PPGPAY!E44</f>
        <v>Fairway Primary Scho.2024.PPFSM.I05.Jn21</v>
      </c>
      <c r="K44" s="120" t="b">
        <v>1</v>
      </c>
      <c r="L44" s="126" t="s">
        <v>3686</v>
      </c>
      <c r="M44" s="120" t="b">
        <v>1</v>
      </c>
      <c r="N44" s="120" t="s">
        <v>3687</v>
      </c>
      <c r="O44" s="307" t="str">
        <f>PPG!I44</f>
        <v>11334/543965</v>
      </c>
      <c r="P44" s="120" t="b">
        <v>1</v>
      </c>
      <c r="Q44" s="120" t="b">
        <v>1</v>
      </c>
      <c r="R44" s="120" t="b">
        <v>1</v>
      </c>
    </row>
    <row r="45" spans="1:18" x14ac:dyDescent="0.25">
      <c r="A45" s="117">
        <v>1</v>
      </c>
      <c r="B45" s="118">
        <v>2</v>
      </c>
      <c r="C45" s="303">
        <f>PPG!J45</f>
        <v>400001</v>
      </c>
      <c r="D45" s="120" t="b">
        <v>1</v>
      </c>
      <c r="E45" s="304" t="str">
        <f>RIGHT(PPG!C45,4)&amp;"."&amp;PPG!M45&amp;"."&amp;PPG!K45&amp;"."&amp;$C$5</f>
        <v>2025.PPFSM.I05.Jn21</v>
      </c>
      <c r="F45" s="305">
        <f t="shared" ca="1" si="0"/>
        <v>44361</v>
      </c>
      <c r="G45" s="444">
        <f>PPG!S45</f>
        <v>672.5</v>
      </c>
      <c r="H45" s="124">
        <f t="shared" ca="1" si="1"/>
        <v>44361</v>
      </c>
      <c r="I45" s="125">
        <v>0</v>
      </c>
      <c r="J45" s="304" t="str">
        <f>LEFT(PPG!D45,20)&amp;"."&amp;PPGPAY!E45</f>
        <v>Foulds.2025.PPFSM.I05.Jn21</v>
      </c>
      <c r="K45" s="120" t="b">
        <v>1</v>
      </c>
      <c r="L45" s="126" t="s">
        <v>3686</v>
      </c>
      <c r="M45" s="120" t="b">
        <v>1</v>
      </c>
      <c r="N45" s="120" t="s">
        <v>3687</v>
      </c>
      <c r="O45" s="307" t="str">
        <f>PPG!I45</f>
        <v>11334/543965</v>
      </c>
      <c r="P45" s="120" t="b">
        <v>1</v>
      </c>
      <c r="Q45" s="120" t="b">
        <v>1</v>
      </c>
      <c r="R45" s="120" t="b">
        <v>1</v>
      </c>
    </row>
    <row r="46" spans="1:18" x14ac:dyDescent="0.25">
      <c r="A46" s="117">
        <v>1</v>
      </c>
      <c r="B46" s="118">
        <v>2</v>
      </c>
      <c r="C46" s="303">
        <f>PPG!J46</f>
        <v>400082</v>
      </c>
      <c r="D46" s="120" t="b">
        <v>1</v>
      </c>
      <c r="E46" s="304" t="str">
        <f>RIGHT(PPG!C46,4)&amp;"."&amp;PPG!M46&amp;"."&amp;PPG!K46&amp;"."&amp;$C$5</f>
        <v>2026.PPFSM.I05.Jn21</v>
      </c>
      <c r="F46" s="305">
        <f t="shared" ca="1" si="0"/>
        <v>44361</v>
      </c>
      <c r="G46" s="444">
        <f>PPG!S46</f>
        <v>8966.6666666666661</v>
      </c>
      <c r="H46" s="124">
        <f t="shared" ca="1" si="1"/>
        <v>44361</v>
      </c>
      <c r="I46" s="125">
        <v>0</v>
      </c>
      <c r="J46" s="304" t="str">
        <f>LEFT(PPG!D46,20)&amp;"."&amp;PPGPAY!E46</f>
        <v>Frith Manor School.2026.PPFSM.I05.Jn21</v>
      </c>
      <c r="K46" s="120" t="b">
        <v>1</v>
      </c>
      <c r="L46" s="126" t="s">
        <v>3686</v>
      </c>
      <c r="M46" s="120" t="b">
        <v>1</v>
      </c>
      <c r="N46" s="120" t="s">
        <v>3687</v>
      </c>
      <c r="O46" s="307" t="str">
        <f>PPG!I46</f>
        <v>11334/543965</v>
      </c>
      <c r="P46" s="120" t="b">
        <v>1</v>
      </c>
      <c r="Q46" s="120" t="b">
        <v>1</v>
      </c>
      <c r="R46" s="120" t="b">
        <v>1</v>
      </c>
    </row>
    <row r="47" spans="1:18" x14ac:dyDescent="0.25">
      <c r="A47" s="117">
        <v>1</v>
      </c>
      <c r="B47" s="118">
        <v>2</v>
      </c>
      <c r="C47" s="303">
        <f>PPG!J47</f>
        <v>400067</v>
      </c>
      <c r="D47" s="120" t="b">
        <v>1</v>
      </c>
      <c r="E47" s="304" t="str">
        <f>RIGHT(PPG!C47,4)&amp;"."&amp;PPG!M47&amp;"."&amp;PPG!K47&amp;"."&amp;$C$5</f>
        <v>2028.PPFSM.I05.Jn21</v>
      </c>
      <c r="F47" s="305">
        <f t="shared" ca="1" si="0"/>
        <v>44361</v>
      </c>
      <c r="G47" s="444">
        <f>PPG!S47</f>
        <v>3810.8333333333335</v>
      </c>
      <c r="H47" s="124">
        <f t="shared" ca="1" si="1"/>
        <v>44361</v>
      </c>
      <c r="I47" s="125">
        <v>0</v>
      </c>
      <c r="J47" s="304" t="str">
        <f>LEFT(PPG!D47,20)&amp;"."&amp;PPGPAY!E47</f>
        <v>Garden Suburb Infant.2028.PPFSM.I05.Jn21</v>
      </c>
      <c r="K47" s="120" t="b">
        <v>1</v>
      </c>
      <c r="L47" s="126" t="s">
        <v>3686</v>
      </c>
      <c r="M47" s="120" t="b">
        <v>1</v>
      </c>
      <c r="N47" s="120" t="s">
        <v>3687</v>
      </c>
      <c r="O47" s="307" t="str">
        <f>PPG!I47</f>
        <v>11334/543965</v>
      </c>
      <c r="P47" s="120" t="b">
        <v>1</v>
      </c>
      <c r="Q47" s="120" t="b">
        <v>1</v>
      </c>
      <c r="R47" s="120" t="b">
        <v>1</v>
      </c>
    </row>
    <row r="48" spans="1:18" x14ac:dyDescent="0.25">
      <c r="A48" s="117">
        <v>1</v>
      </c>
      <c r="B48" s="118">
        <v>2</v>
      </c>
      <c r="C48" s="303">
        <f>PPG!J48</f>
        <v>400002</v>
      </c>
      <c r="D48" s="120" t="b">
        <v>1</v>
      </c>
      <c r="E48" s="304" t="str">
        <f>RIGHT(PPG!C48,4)&amp;"."&amp;PPG!M48&amp;"."&amp;PPG!K48&amp;"."&amp;$C$5</f>
        <v>2027.PPFSM.I05.Jn21</v>
      </c>
      <c r="F48" s="305">
        <f t="shared" ca="1" si="0"/>
        <v>44361</v>
      </c>
      <c r="G48" s="444">
        <f>PPG!S48</f>
        <v>7061.25</v>
      </c>
      <c r="H48" s="124">
        <f t="shared" ca="1" si="1"/>
        <v>44361</v>
      </c>
      <c r="I48" s="125">
        <v>0</v>
      </c>
      <c r="J48" s="304" t="str">
        <f>LEFT(PPG!D48,20)&amp;"."&amp;PPGPAY!E48</f>
        <v>Garden Suburb Junior.2027.PPFSM.I05.Jn21</v>
      </c>
      <c r="K48" s="120" t="b">
        <v>1</v>
      </c>
      <c r="L48" s="126" t="s">
        <v>3686</v>
      </c>
      <c r="M48" s="120" t="b">
        <v>1</v>
      </c>
      <c r="N48" s="120" t="s">
        <v>3687</v>
      </c>
      <c r="O48" s="307" t="str">
        <f>PPG!I48</f>
        <v>11334/543965</v>
      </c>
      <c r="P48" s="120" t="b">
        <v>1</v>
      </c>
      <c r="Q48" s="120" t="b">
        <v>1</v>
      </c>
      <c r="R48" s="120" t="b">
        <v>1</v>
      </c>
    </row>
    <row r="49" spans="1:18" x14ac:dyDescent="0.25">
      <c r="A49" s="117">
        <v>1</v>
      </c>
      <c r="B49" s="118">
        <v>2</v>
      </c>
      <c r="C49" s="303">
        <f>PPG!J49</f>
        <v>400035</v>
      </c>
      <c r="D49" s="120" t="b">
        <v>1</v>
      </c>
      <c r="E49" s="304" t="str">
        <f>RIGHT(PPG!C49,4)&amp;"."&amp;PPG!M49&amp;"."&amp;PPG!K49&amp;"."&amp;$C$5</f>
        <v>2029.PPFSM.I05.Jn21</v>
      </c>
      <c r="F49" s="305">
        <f t="shared" ca="1" si="0"/>
        <v>44361</v>
      </c>
      <c r="G49" s="444">
        <f>PPG!S49</f>
        <v>18942.083333333332</v>
      </c>
      <c r="H49" s="124">
        <f t="shared" ca="1" si="1"/>
        <v>44361</v>
      </c>
      <c r="I49" s="125">
        <v>0</v>
      </c>
      <c r="J49" s="304" t="str">
        <f>LEFT(PPG!D49,20)&amp;"."&amp;PPGPAY!E49</f>
        <v>Goldbeaters Primary .2029.PPFSM.I05.Jn21</v>
      </c>
      <c r="K49" s="120" t="b">
        <v>1</v>
      </c>
      <c r="L49" s="126" t="s">
        <v>3686</v>
      </c>
      <c r="M49" s="120" t="b">
        <v>1</v>
      </c>
      <c r="N49" s="120" t="s">
        <v>3687</v>
      </c>
      <c r="O49" s="307" t="str">
        <f>PPG!I49</f>
        <v>11334/543965</v>
      </c>
      <c r="P49" s="120" t="b">
        <v>1</v>
      </c>
      <c r="Q49" s="120" t="b">
        <v>1</v>
      </c>
      <c r="R49" s="120" t="b">
        <v>1</v>
      </c>
    </row>
    <row r="50" spans="1:18" x14ac:dyDescent="0.25">
      <c r="A50" s="117">
        <v>1</v>
      </c>
      <c r="B50" s="118">
        <v>2</v>
      </c>
      <c r="C50" s="303">
        <f>PPG!J50</f>
        <v>400108</v>
      </c>
      <c r="D50" s="120" t="b">
        <v>1</v>
      </c>
      <c r="E50" s="304" t="str">
        <f>RIGHT(PPG!C50,4)&amp;"."&amp;PPG!M50&amp;"."&amp;PPG!K50&amp;"."&amp;$C$5</f>
        <v>3516.PPFSM.I05.Jn21</v>
      </c>
      <c r="F50" s="305">
        <f t="shared" ca="1" si="0"/>
        <v>44361</v>
      </c>
      <c r="G50" s="444">
        <f>PPG!S50</f>
        <v>2017.5</v>
      </c>
      <c r="H50" s="124">
        <f t="shared" ca="1" si="1"/>
        <v>44361</v>
      </c>
      <c r="I50" s="125">
        <v>0</v>
      </c>
      <c r="J50" s="304" t="str">
        <f>LEFT(PPG!D50,20)&amp;"."&amp;PPGPAY!E50</f>
        <v>Hasmonean Primary Sc.3516.PPFSM.I05.Jn21</v>
      </c>
      <c r="K50" s="120" t="b">
        <v>1</v>
      </c>
      <c r="L50" s="126" t="s">
        <v>3686</v>
      </c>
      <c r="M50" s="120" t="b">
        <v>1</v>
      </c>
      <c r="N50" s="120" t="s">
        <v>3687</v>
      </c>
      <c r="O50" s="307" t="str">
        <f>PPG!I50</f>
        <v>11334/543965</v>
      </c>
      <c r="P50" s="120" t="b">
        <v>1</v>
      </c>
      <c r="Q50" s="120" t="b">
        <v>1</v>
      </c>
      <c r="R50" s="120" t="b">
        <v>1</v>
      </c>
    </row>
    <row r="51" spans="1:18" x14ac:dyDescent="0.25">
      <c r="A51" s="117">
        <v>1</v>
      </c>
      <c r="B51" s="118">
        <v>2</v>
      </c>
      <c r="C51" s="303">
        <f>PPG!J51</f>
        <v>400026</v>
      </c>
      <c r="D51" s="120" t="b">
        <v>1</v>
      </c>
      <c r="E51" s="304" t="str">
        <f>RIGHT(PPG!C51,4)&amp;"."&amp;PPG!M51&amp;"."&amp;PPG!K51&amp;"."&amp;$C$5</f>
        <v>2031.PPFSM.I05.Jn21</v>
      </c>
      <c r="F51" s="305">
        <f t="shared" ca="1" si="0"/>
        <v>44361</v>
      </c>
      <c r="G51" s="444">
        <f>PPG!S51</f>
        <v>6612.916666666667</v>
      </c>
      <c r="H51" s="124">
        <f t="shared" ca="1" si="1"/>
        <v>44361</v>
      </c>
      <c r="I51" s="125">
        <v>0</v>
      </c>
      <c r="J51" s="304" t="str">
        <f>LEFT(PPG!D51,20)&amp;"."&amp;PPGPAY!E51</f>
        <v>Hollickwood JMI Scho.2031.PPFSM.I05.Jn21</v>
      </c>
      <c r="K51" s="120" t="b">
        <v>1</v>
      </c>
      <c r="L51" s="126" t="s">
        <v>3686</v>
      </c>
      <c r="M51" s="120" t="b">
        <v>1</v>
      </c>
      <c r="N51" s="120" t="s">
        <v>3687</v>
      </c>
      <c r="O51" s="307" t="str">
        <f>PPG!I51</f>
        <v>11334/543965</v>
      </c>
      <c r="P51" s="120" t="b">
        <v>1</v>
      </c>
      <c r="Q51" s="120" t="b">
        <v>1</v>
      </c>
      <c r="R51" s="120" t="b">
        <v>1</v>
      </c>
    </row>
    <row r="52" spans="1:18" x14ac:dyDescent="0.25">
      <c r="A52" s="117">
        <v>1</v>
      </c>
      <c r="B52" s="118">
        <v>2</v>
      </c>
      <c r="C52" s="303">
        <f>PPG!J52</f>
        <v>400084</v>
      </c>
      <c r="D52" s="120" t="b">
        <v>1</v>
      </c>
      <c r="E52" s="304" t="str">
        <f>RIGHT(PPG!C52,4)&amp;"."&amp;PPG!M52&amp;"."&amp;PPG!K52&amp;"."&amp;$C$5</f>
        <v>2032.PPFSM.I05.Jn21</v>
      </c>
      <c r="F52" s="305">
        <f t="shared" ca="1" si="0"/>
        <v>44361</v>
      </c>
      <c r="G52" s="444">
        <f>PPG!S52</f>
        <v>9302.9166666666661</v>
      </c>
      <c r="H52" s="124">
        <f t="shared" ca="1" si="1"/>
        <v>44361</v>
      </c>
      <c r="I52" s="125">
        <v>0</v>
      </c>
      <c r="J52" s="304" t="str">
        <f>LEFT(PPG!D52,20)&amp;"."&amp;PPGPAY!E52</f>
        <v>Holly Park School.2032.PPFSM.I05.Jn21</v>
      </c>
      <c r="K52" s="120" t="b">
        <v>1</v>
      </c>
      <c r="L52" s="126" t="s">
        <v>3686</v>
      </c>
      <c r="M52" s="120" t="b">
        <v>1</v>
      </c>
      <c r="N52" s="120" t="s">
        <v>3687</v>
      </c>
      <c r="O52" s="307" t="str">
        <f>PPG!I52</f>
        <v>11334/543965</v>
      </c>
      <c r="P52" s="120" t="b">
        <v>1</v>
      </c>
      <c r="Q52" s="120" t="b">
        <v>1</v>
      </c>
      <c r="R52" s="120" t="b">
        <v>1</v>
      </c>
    </row>
    <row r="53" spans="1:18" x14ac:dyDescent="0.25">
      <c r="A53" s="117">
        <v>1</v>
      </c>
      <c r="B53" s="118">
        <v>2</v>
      </c>
      <c r="C53" s="303">
        <f>PPG!J53</f>
        <v>400008</v>
      </c>
      <c r="D53" s="120" t="b">
        <v>1</v>
      </c>
      <c r="E53" s="304" t="str">
        <f>RIGHT(PPG!C53,4)&amp;"."&amp;PPG!M53&amp;"."&amp;PPG!K53&amp;"."&amp;$C$5</f>
        <v>3304.PPFSM.I05.Jn21</v>
      </c>
      <c r="F53" s="305">
        <f t="shared" ca="1" si="0"/>
        <v>44361</v>
      </c>
      <c r="G53" s="444">
        <f>PPG!S53</f>
        <v>7173.333333333333</v>
      </c>
      <c r="H53" s="124">
        <f t="shared" ca="1" si="1"/>
        <v>44361</v>
      </c>
      <c r="I53" s="125">
        <v>0</v>
      </c>
      <c r="J53" s="304" t="str">
        <f>LEFT(PPG!D53,20)&amp;"."&amp;PPGPAY!E53</f>
        <v>Holy Trinity School.3304.PPFSM.I05.Jn21</v>
      </c>
      <c r="K53" s="120" t="b">
        <v>1</v>
      </c>
      <c r="L53" s="126" t="s">
        <v>3686</v>
      </c>
      <c r="M53" s="120" t="b">
        <v>1</v>
      </c>
      <c r="N53" s="120" t="s">
        <v>3687</v>
      </c>
      <c r="O53" s="307" t="str">
        <f>PPG!I53</f>
        <v>11334/543965</v>
      </c>
      <c r="P53" s="120" t="b">
        <v>1</v>
      </c>
      <c r="Q53" s="120" t="b">
        <v>1</v>
      </c>
      <c r="R53" s="120" t="b">
        <v>1</v>
      </c>
    </row>
    <row r="54" spans="1:18" x14ac:dyDescent="0.25">
      <c r="A54" s="117">
        <v>1</v>
      </c>
      <c r="B54" s="118">
        <v>2</v>
      </c>
      <c r="C54" s="303">
        <f>PPG!J54</f>
        <v>400046</v>
      </c>
      <c r="D54" s="120" t="b">
        <v>1</v>
      </c>
      <c r="E54" s="304" t="str">
        <f>RIGHT(PPG!C54,4)&amp;"."&amp;PPG!M54&amp;"."&amp;PPG!K54&amp;"."&amp;$C$5</f>
        <v>2036.PPFSM.I05.Jn21</v>
      </c>
      <c r="F54" s="305">
        <f t="shared" ca="1" si="0"/>
        <v>44361</v>
      </c>
      <c r="G54" s="444">
        <f>PPG!S54</f>
        <v>14010.416666666666</v>
      </c>
      <c r="H54" s="124">
        <f t="shared" ca="1" si="1"/>
        <v>44361</v>
      </c>
      <c r="I54" s="125">
        <v>0</v>
      </c>
      <c r="J54" s="304" t="str">
        <f>LEFT(PPG!D54,20)&amp;"."&amp;PPGPAY!E54</f>
        <v>Livingstone School.2036.PPFSM.I05.Jn21</v>
      </c>
      <c r="K54" s="120" t="b">
        <v>1</v>
      </c>
      <c r="L54" s="126" t="s">
        <v>3686</v>
      </c>
      <c r="M54" s="120" t="b">
        <v>1</v>
      </c>
      <c r="N54" s="120" t="s">
        <v>3687</v>
      </c>
      <c r="O54" s="307" t="str">
        <f>PPG!I54</f>
        <v>11334/543965</v>
      </c>
      <c r="P54" s="120" t="b">
        <v>1</v>
      </c>
      <c r="Q54" s="120" t="b">
        <v>1</v>
      </c>
      <c r="R54" s="120" t="b">
        <v>1</v>
      </c>
    </row>
    <row r="55" spans="1:18" x14ac:dyDescent="0.25">
      <c r="A55" s="117">
        <v>1</v>
      </c>
      <c r="B55" s="118">
        <v>2</v>
      </c>
      <c r="C55" s="303">
        <f>PPG!J55</f>
        <v>400030</v>
      </c>
      <c r="D55" s="120" t="b">
        <v>1</v>
      </c>
      <c r="E55" s="304" t="str">
        <f>RIGHT(PPG!C55,4)&amp;"."&amp;PPG!M55&amp;"."&amp;PPG!K55&amp;"."&amp;$C$5</f>
        <v>2037.PPFSM.I05.Jn21</v>
      </c>
      <c r="F55" s="305">
        <f t="shared" ca="1" si="0"/>
        <v>44361</v>
      </c>
      <c r="G55" s="444">
        <f>PPG!S55</f>
        <v>4147.083333333333</v>
      </c>
      <c r="H55" s="124">
        <f t="shared" ca="1" si="1"/>
        <v>44361</v>
      </c>
      <c r="I55" s="125">
        <v>0</v>
      </c>
      <c r="J55" s="304" t="str">
        <f>LEFT(PPG!D55,20)&amp;"."&amp;PPGPAY!E55</f>
        <v>Manorside Primary Sc.2037.PPFSM.I05.Jn21</v>
      </c>
      <c r="K55" s="120" t="b">
        <v>1</v>
      </c>
      <c r="L55" s="126" t="s">
        <v>3686</v>
      </c>
      <c r="M55" s="120" t="b">
        <v>1</v>
      </c>
      <c r="N55" s="120" t="s">
        <v>3687</v>
      </c>
      <c r="O55" s="307" t="str">
        <f>PPG!I55</f>
        <v>11334/543965</v>
      </c>
      <c r="P55" s="120" t="b">
        <v>1</v>
      </c>
      <c r="Q55" s="120" t="b">
        <v>1</v>
      </c>
      <c r="R55" s="120" t="b">
        <v>1</v>
      </c>
    </row>
    <row r="56" spans="1:18" x14ac:dyDescent="0.25">
      <c r="A56" s="117">
        <v>1</v>
      </c>
      <c r="B56" s="118">
        <v>2</v>
      </c>
      <c r="C56" s="303">
        <f>PPG!J56</f>
        <v>400130</v>
      </c>
      <c r="D56" s="120" t="b">
        <v>1</v>
      </c>
      <c r="E56" s="304" t="str">
        <f>RIGHT(PPG!C56,4)&amp;"."&amp;PPG!M56&amp;"."&amp;PPG!K56&amp;"."&amp;$C$5</f>
        <v>3523.PPFSM.I05.Jn21</v>
      </c>
      <c r="F56" s="305">
        <f t="shared" ca="1" si="0"/>
        <v>44361</v>
      </c>
      <c r="G56" s="444">
        <f>PPG!S56</f>
        <v>12889.583333333334</v>
      </c>
      <c r="H56" s="124">
        <f t="shared" ca="1" si="1"/>
        <v>44361</v>
      </c>
      <c r="I56" s="125">
        <v>0</v>
      </c>
      <c r="J56" s="304" t="str">
        <f>LEFT(PPG!D56,20)&amp;"."&amp;PPGPAY!E56</f>
        <v>Martin Primary Schoo.3523.PPFSM.I05.Jn21</v>
      </c>
      <c r="K56" s="120" t="b">
        <v>1</v>
      </c>
      <c r="L56" s="126" t="s">
        <v>3686</v>
      </c>
      <c r="M56" s="120" t="b">
        <v>1</v>
      </c>
      <c r="N56" s="120" t="s">
        <v>3687</v>
      </c>
      <c r="O56" s="307" t="str">
        <f>PPG!I56</f>
        <v>11334/543965</v>
      </c>
      <c r="P56" s="120" t="b">
        <v>1</v>
      </c>
      <c r="Q56" s="120" t="b">
        <v>1</v>
      </c>
      <c r="R56" s="120" t="b">
        <v>1</v>
      </c>
    </row>
    <row r="57" spans="1:18" x14ac:dyDescent="0.25">
      <c r="A57" s="117">
        <v>1</v>
      </c>
      <c r="B57" s="118">
        <v>2</v>
      </c>
      <c r="C57" s="303">
        <f>PPG!J57</f>
        <v>400112</v>
      </c>
      <c r="D57" s="120" t="b">
        <v>1</v>
      </c>
      <c r="E57" s="304" t="str">
        <f>RIGHT(PPG!C57,4)&amp;"."&amp;PPG!M57&amp;"."&amp;PPG!K57&amp;"."&amp;$C$5</f>
        <v>5948.PPFSM.I05.Jn21</v>
      </c>
      <c r="F57" s="305">
        <f t="shared" ca="1" si="0"/>
        <v>44361</v>
      </c>
      <c r="G57" s="444">
        <f>PPG!S57</f>
        <v>1008.75</v>
      </c>
      <c r="H57" s="124">
        <f t="shared" ca="1" si="1"/>
        <v>44361</v>
      </c>
      <c r="I57" s="125">
        <v>0</v>
      </c>
      <c r="J57" s="304" t="str">
        <f>LEFT(PPG!D57,20)&amp;"."&amp;PPGPAY!E57</f>
        <v>Mathilda Marks-Kenne.5948.PPFSM.I05.Jn21</v>
      </c>
      <c r="K57" s="120" t="b">
        <v>1</v>
      </c>
      <c r="L57" s="126" t="s">
        <v>3686</v>
      </c>
      <c r="M57" s="120" t="b">
        <v>1</v>
      </c>
      <c r="N57" s="120" t="s">
        <v>3687</v>
      </c>
      <c r="O57" s="307" t="str">
        <f>PPG!I57</f>
        <v>11334/543965</v>
      </c>
      <c r="P57" s="120" t="b">
        <v>1</v>
      </c>
      <c r="Q57" s="120" t="b">
        <v>1</v>
      </c>
      <c r="R57" s="120" t="b">
        <v>1</v>
      </c>
    </row>
    <row r="58" spans="1:18" x14ac:dyDescent="0.25">
      <c r="A58" s="117">
        <v>1</v>
      </c>
      <c r="B58" s="118">
        <v>2</v>
      </c>
      <c r="C58" s="303">
        <f>PPG!J58</f>
        <v>400110</v>
      </c>
      <c r="D58" s="120" t="b">
        <v>1</v>
      </c>
      <c r="E58" s="304" t="str">
        <f>RIGHT(PPG!C58,4)&amp;"."&amp;PPG!M58&amp;"."&amp;PPG!K58&amp;"."&amp;$C$5</f>
        <v>5949.PPFSM.I05.Jn21</v>
      </c>
      <c r="F58" s="305">
        <f t="shared" ca="1" si="0"/>
        <v>44361</v>
      </c>
      <c r="G58" s="444">
        <f>PPG!S58</f>
        <v>2241.6666666666665</v>
      </c>
      <c r="H58" s="124">
        <f t="shared" ca="1" si="1"/>
        <v>44361</v>
      </c>
      <c r="I58" s="125">
        <v>0</v>
      </c>
      <c r="J58" s="304" t="str">
        <f>LEFT(PPG!D58,20)&amp;"."&amp;PPGPAY!E58</f>
        <v>Menorah Foundation S.5949.PPFSM.I05.Jn21</v>
      </c>
      <c r="K58" s="120" t="b">
        <v>1</v>
      </c>
      <c r="L58" s="126" t="s">
        <v>3686</v>
      </c>
      <c r="M58" s="120" t="b">
        <v>1</v>
      </c>
      <c r="N58" s="120" t="s">
        <v>3687</v>
      </c>
      <c r="O58" s="307" t="str">
        <f>PPG!I58</f>
        <v>11334/543965</v>
      </c>
      <c r="P58" s="120" t="b">
        <v>1</v>
      </c>
      <c r="Q58" s="120" t="b">
        <v>1</v>
      </c>
      <c r="R58" s="120" t="b">
        <v>1</v>
      </c>
    </row>
    <row r="59" spans="1:18" x14ac:dyDescent="0.25">
      <c r="A59" s="117">
        <v>1</v>
      </c>
      <c r="B59" s="118">
        <v>2</v>
      </c>
      <c r="C59" s="303">
        <f>PPG!J59</f>
        <v>400007</v>
      </c>
      <c r="D59" s="120" t="b">
        <v>1</v>
      </c>
      <c r="E59" s="304" t="str">
        <f>RIGHT(PPG!C59,4)&amp;"."&amp;PPG!M59&amp;"."&amp;PPG!K59&amp;"."&amp;$C$5</f>
        <v>3513.PPFSM.I05.Jn21</v>
      </c>
      <c r="F59" s="305">
        <f t="shared" ca="1" si="0"/>
        <v>44361</v>
      </c>
      <c r="G59" s="444">
        <f>PPG!S59</f>
        <v>1793.3333333333333</v>
      </c>
      <c r="H59" s="124">
        <f t="shared" ca="1" si="1"/>
        <v>44361</v>
      </c>
      <c r="I59" s="125">
        <v>0</v>
      </c>
      <c r="J59" s="304" t="str">
        <f>LEFT(PPG!D59,20)&amp;"."&amp;PPGPAY!E59</f>
        <v>Menorah Primary Scho.3513.PPFSM.I05.Jn21</v>
      </c>
      <c r="K59" s="120" t="b">
        <v>1</v>
      </c>
      <c r="L59" s="126" t="s">
        <v>3686</v>
      </c>
      <c r="M59" s="120" t="b">
        <v>1</v>
      </c>
      <c r="N59" s="120" t="s">
        <v>3687</v>
      </c>
      <c r="O59" s="307" t="str">
        <f>PPG!I59</f>
        <v>11334/543965</v>
      </c>
      <c r="P59" s="120" t="b">
        <v>1</v>
      </c>
      <c r="Q59" s="120" t="b">
        <v>1</v>
      </c>
      <c r="R59" s="120" t="b">
        <v>1</v>
      </c>
    </row>
    <row r="60" spans="1:18" x14ac:dyDescent="0.25">
      <c r="A60" s="117">
        <v>1</v>
      </c>
      <c r="B60" s="118">
        <v>2</v>
      </c>
      <c r="C60" s="303">
        <f>PPG!J60</f>
        <v>400086</v>
      </c>
      <c r="D60" s="120" t="b">
        <v>1</v>
      </c>
      <c r="E60" s="304" t="str">
        <f>RIGHT(PPG!C60,4)&amp;"."&amp;PPG!M60&amp;"."&amp;PPG!K60&amp;"."&amp;$C$5</f>
        <v>3305.PPFSM.I05.Jn21</v>
      </c>
      <c r="F60" s="305">
        <f t="shared" ca="1" si="0"/>
        <v>44361</v>
      </c>
      <c r="G60" s="444">
        <f>PPG!S60</f>
        <v>1569.1666666666667</v>
      </c>
      <c r="H60" s="124">
        <f t="shared" ca="1" si="1"/>
        <v>44361</v>
      </c>
      <c r="I60" s="125">
        <v>0</v>
      </c>
      <c r="J60" s="304" t="str">
        <f>LEFT(PPG!D60,20)&amp;"."&amp;PPGPAY!E60</f>
        <v>Monken Hadley C E Pr.3305.PPFSM.I05.Jn21</v>
      </c>
      <c r="K60" s="120" t="b">
        <v>1</v>
      </c>
      <c r="L60" s="126" t="s">
        <v>3686</v>
      </c>
      <c r="M60" s="120" t="b">
        <v>1</v>
      </c>
      <c r="N60" s="120" t="s">
        <v>3687</v>
      </c>
      <c r="O60" s="307" t="str">
        <f>PPG!I60</f>
        <v>11334/543965</v>
      </c>
      <c r="P60" s="120" t="b">
        <v>1</v>
      </c>
      <c r="Q60" s="120" t="b">
        <v>1</v>
      </c>
      <c r="R60" s="120" t="b">
        <v>1</v>
      </c>
    </row>
    <row r="61" spans="1:18" x14ac:dyDescent="0.25">
      <c r="A61" s="117">
        <v>1</v>
      </c>
      <c r="B61" s="118">
        <v>2</v>
      </c>
      <c r="C61" s="303">
        <f>PPG!J61</f>
        <v>400048</v>
      </c>
      <c r="D61" s="120" t="b">
        <v>1</v>
      </c>
      <c r="E61" s="304" t="str">
        <f>RIGHT(PPG!C61,4)&amp;"."&amp;PPG!M61&amp;"."&amp;PPG!K61&amp;"."&amp;$C$5</f>
        <v>2042.PPFSM.I05.Jn21</v>
      </c>
      <c r="F61" s="305">
        <f t="shared" ca="1" si="0"/>
        <v>44361</v>
      </c>
      <c r="G61" s="444">
        <f>PPG!S61</f>
        <v>3810.8333333333335</v>
      </c>
      <c r="H61" s="124">
        <f t="shared" ca="1" si="1"/>
        <v>44361</v>
      </c>
      <c r="I61" s="125">
        <v>0</v>
      </c>
      <c r="J61" s="304" t="str">
        <f>LEFT(PPG!D61,20)&amp;"."&amp;PPGPAY!E61</f>
        <v>Monkfrith School.2042.PPFSM.I05.Jn21</v>
      </c>
      <c r="K61" s="120" t="b">
        <v>1</v>
      </c>
      <c r="L61" s="126" t="s">
        <v>3686</v>
      </c>
      <c r="M61" s="120" t="b">
        <v>1</v>
      </c>
      <c r="N61" s="120" t="s">
        <v>3687</v>
      </c>
      <c r="O61" s="307" t="str">
        <f>PPG!I61</f>
        <v>11334/543965</v>
      </c>
      <c r="P61" s="120" t="b">
        <v>1</v>
      </c>
      <c r="Q61" s="120" t="b">
        <v>1</v>
      </c>
      <c r="R61" s="120" t="b">
        <v>1</v>
      </c>
    </row>
    <row r="62" spans="1:18" x14ac:dyDescent="0.25">
      <c r="A62" s="117">
        <v>1</v>
      </c>
      <c r="B62" s="118">
        <v>2</v>
      </c>
      <c r="C62" s="303">
        <f>PPG!J62</f>
        <v>400087</v>
      </c>
      <c r="D62" s="120" t="b">
        <v>1</v>
      </c>
      <c r="E62" s="304" t="str">
        <f>RIGHT(PPG!C62,4)&amp;"."&amp;PPG!M62&amp;"."&amp;PPG!K62&amp;"."&amp;$C$5</f>
        <v>2044.PPFSM.I05.Jn21</v>
      </c>
      <c r="F62" s="305">
        <f t="shared" ca="1" si="0"/>
        <v>44361</v>
      </c>
      <c r="G62" s="444">
        <f>PPG!S62</f>
        <v>4819.583333333333</v>
      </c>
      <c r="H62" s="124">
        <f t="shared" ca="1" si="1"/>
        <v>44361</v>
      </c>
      <c r="I62" s="125">
        <v>0</v>
      </c>
      <c r="J62" s="304" t="str">
        <f>LEFT(PPG!D62,20)&amp;"."&amp;PPGPAY!E62</f>
        <v>Moss Hall Infant Sch.2044.PPFSM.I05.Jn21</v>
      </c>
      <c r="K62" s="120" t="b">
        <v>1</v>
      </c>
      <c r="L62" s="126" t="s">
        <v>3686</v>
      </c>
      <c r="M62" s="120" t="b">
        <v>1</v>
      </c>
      <c r="N62" s="120" t="s">
        <v>3687</v>
      </c>
      <c r="O62" s="307" t="str">
        <f>PPG!I62</f>
        <v>11334/543965</v>
      </c>
      <c r="P62" s="120" t="b">
        <v>1</v>
      </c>
      <c r="Q62" s="120" t="b">
        <v>1</v>
      </c>
      <c r="R62" s="120" t="b">
        <v>1</v>
      </c>
    </row>
    <row r="63" spans="1:18" x14ac:dyDescent="0.25">
      <c r="A63" s="117">
        <v>1</v>
      </c>
      <c r="B63" s="118">
        <v>2</v>
      </c>
      <c r="C63" s="303">
        <f>PPG!J63</f>
        <v>400088</v>
      </c>
      <c r="D63" s="120" t="b">
        <v>1</v>
      </c>
      <c r="E63" s="304" t="str">
        <f>RIGHT(PPG!C63,4)&amp;"."&amp;PPG!M63&amp;"."&amp;PPG!K63&amp;"."&amp;$C$5</f>
        <v>2043.PPFSM.I05.Jn21</v>
      </c>
      <c r="F63" s="305">
        <f t="shared" ca="1" si="0"/>
        <v>44361</v>
      </c>
      <c r="G63" s="444">
        <f>PPG!S63</f>
        <v>9751.25</v>
      </c>
      <c r="H63" s="124">
        <f t="shared" ca="1" si="1"/>
        <v>44361</v>
      </c>
      <c r="I63" s="125">
        <v>0</v>
      </c>
      <c r="J63" s="304" t="str">
        <f>LEFT(PPG!D63,20)&amp;"."&amp;PPGPAY!E63</f>
        <v>Moss Hall Junior Sch.2043.PPFSM.I05.Jn21</v>
      </c>
      <c r="K63" s="120" t="b">
        <v>1</v>
      </c>
      <c r="L63" s="126" t="s">
        <v>3686</v>
      </c>
      <c r="M63" s="120" t="b">
        <v>1</v>
      </c>
      <c r="N63" s="120" t="s">
        <v>3687</v>
      </c>
      <c r="O63" s="307" t="str">
        <f>PPG!I63</f>
        <v>11334/543965</v>
      </c>
      <c r="P63" s="120" t="b">
        <v>1</v>
      </c>
      <c r="Q63" s="120" t="b">
        <v>1</v>
      </c>
      <c r="R63" s="120" t="b">
        <v>1</v>
      </c>
    </row>
    <row r="64" spans="1:18" x14ac:dyDescent="0.25">
      <c r="A64" s="117">
        <v>1</v>
      </c>
      <c r="B64" s="118">
        <v>2</v>
      </c>
      <c r="C64" s="303">
        <f>PPG!J64</f>
        <v>158733</v>
      </c>
      <c r="D64" s="120" t="b">
        <v>1</v>
      </c>
      <c r="E64" s="304" t="str">
        <f>RIGHT(PPG!C64,4)&amp;"."&amp;PPG!M64&amp;"."&amp;PPG!K64&amp;"."&amp;$C$5</f>
        <v>2053.PPFSM.I05.Jn21</v>
      </c>
      <c r="F64" s="305">
        <f t="shared" ca="1" si="0"/>
        <v>44361</v>
      </c>
      <c r="G64" s="444">
        <f>PPG!S64</f>
        <v>112.08333333333333</v>
      </c>
      <c r="H64" s="124">
        <f t="shared" ca="1" si="1"/>
        <v>44361</v>
      </c>
      <c r="I64" s="125">
        <v>0</v>
      </c>
      <c r="J64" s="304" t="str">
        <f>LEFT(PPG!D64,20)&amp;"."&amp;PPGPAY!E64</f>
        <v>Noam Primary School.2053.PPFSM.I05.Jn21</v>
      </c>
      <c r="K64" s="120" t="b">
        <v>1</v>
      </c>
      <c r="L64" s="126" t="s">
        <v>3686</v>
      </c>
      <c r="M64" s="120" t="b">
        <v>1</v>
      </c>
      <c r="N64" s="120" t="s">
        <v>3687</v>
      </c>
      <c r="O64" s="307" t="str">
        <f>PPG!I64</f>
        <v>11334/543965</v>
      </c>
      <c r="P64" s="120" t="b">
        <v>1</v>
      </c>
      <c r="Q64" s="120" t="b">
        <v>1</v>
      </c>
      <c r="R64" s="120" t="b">
        <v>1</v>
      </c>
    </row>
    <row r="65" spans="1:18" x14ac:dyDescent="0.25">
      <c r="A65" s="117">
        <v>1</v>
      </c>
      <c r="B65" s="118">
        <v>2</v>
      </c>
      <c r="C65" s="303">
        <f>PPG!J65</f>
        <v>400089</v>
      </c>
      <c r="D65" s="120" t="b">
        <v>1</v>
      </c>
      <c r="E65" s="304" t="str">
        <f>RIGHT(PPG!C65,4)&amp;"."&amp;PPG!M65&amp;"."&amp;PPG!K65&amp;"."&amp;$C$5</f>
        <v>2045.PPFSM.I05.Jn21</v>
      </c>
      <c r="F65" s="305">
        <f t="shared" ca="1" si="0"/>
        <v>44361</v>
      </c>
      <c r="G65" s="444">
        <f>PPG!S65</f>
        <v>6164.583333333333</v>
      </c>
      <c r="H65" s="124">
        <f t="shared" ca="1" si="1"/>
        <v>44361</v>
      </c>
      <c r="I65" s="125">
        <v>0</v>
      </c>
      <c r="J65" s="304" t="str">
        <f>LEFT(PPG!D65,20)&amp;"."&amp;PPGPAY!E65</f>
        <v>Northside School.2045.PPFSM.I05.Jn21</v>
      </c>
      <c r="K65" s="120" t="b">
        <v>1</v>
      </c>
      <c r="L65" s="126" t="s">
        <v>3686</v>
      </c>
      <c r="M65" s="120" t="b">
        <v>1</v>
      </c>
      <c r="N65" s="120" t="s">
        <v>3687</v>
      </c>
      <c r="O65" s="307" t="str">
        <f>PPG!I65</f>
        <v>11334/543965</v>
      </c>
      <c r="P65" s="120" t="b">
        <v>1</v>
      </c>
      <c r="Q65" s="120" t="b">
        <v>1</v>
      </c>
      <c r="R65" s="120" t="b">
        <v>1</v>
      </c>
    </row>
    <row r="66" spans="1:18" x14ac:dyDescent="0.25">
      <c r="A66" s="117">
        <v>1</v>
      </c>
      <c r="B66" s="118">
        <v>2</v>
      </c>
      <c r="C66" s="303">
        <f>PPG!J66</f>
        <v>400113</v>
      </c>
      <c r="D66" s="120" t="b">
        <v>1</v>
      </c>
      <c r="E66" s="304" t="str">
        <f>RIGHT(PPG!C66,4)&amp;"."&amp;PPG!M66&amp;"."&amp;PPG!K66&amp;"."&amp;$C$5</f>
        <v>2077.PPFSM.I05.Jn21</v>
      </c>
      <c r="F66" s="305">
        <f t="shared" ca="1" si="0"/>
        <v>44361</v>
      </c>
      <c r="G66" s="444">
        <f>PPG!S66</f>
        <v>48644.166666666664</v>
      </c>
      <c r="H66" s="124">
        <f t="shared" ca="1" si="1"/>
        <v>44361</v>
      </c>
      <c r="I66" s="125">
        <v>0</v>
      </c>
      <c r="J66" s="304" t="str">
        <f>LEFT(PPG!D66,20)&amp;"."&amp;PPGPAY!E66</f>
        <v>Orion Primary School.2077.PPFSM.I05.Jn21</v>
      </c>
      <c r="K66" s="120" t="b">
        <v>1</v>
      </c>
      <c r="L66" s="126" t="s">
        <v>3686</v>
      </c>
      <c r="M66" s="120" t="b">
        <v>1</v>
      </c>
      <c r="N66" s="120" t="s">
        <v>3687</v>
      </c>
      <c r="O66" s="307" t="str">
        <f>PPG!I66</f>
        <v>11334/543965</v>
      </c>
      <c r="P66" s="120" t="b">
        <v>1</v>
      </c>
      <c r="Q66" s="120" t="b">
        <v>1</v>
      </c>
      <c r="R66" s="120" t="b">
        <v>1</v>
      </c>
    </row>
    <row r="67" spans="1:18" x14ac:dyDescent="0.25">
      <c r="A67" s="117">
        <v>1</v>
      </c>
      <c r="B67" s="118">
        <v>2</v>
      </c>
      <c r="C67" s="303">
        <f>PPG!J67</f>
        <v>400021</v>
      </c>
      <c r="D67" s="120" t="b">
        <v>1</v>
      </c>
      <c r="E67" s="304" t="str">
        <f>RIGHT(PPG!C67,4)&amp;"."&amp;PPG!M67&amp;"."&amp;PPG!K67&amp;"."&amp;$C$5</f>
        <v>5201.PPFSM.I05.Jn21</v>
      </c>
      <c r="F67" s="305">
        <f t="shared" ca="1" si="0"/>
        <v>44361</v>
      </c>
      <c r="G67" s="444">
        <f>PPG!S67</f>
        <v>7957.916666666667</v>
      </c>
      <c r="H67" s="124">
        <f t="shared" ca="1" si="1"/>
        <v>44361</v>
      </c>
      <c r="I67" s="125">
        <v>0</v>
      </c>
      <c r="J67" s="304" t="str">
        <f>LEFT(PPG!D67,20)&amp;"."&amp;PPGPAY!E67</f>
        <v>Osidge Primary Schoo.5201.PPFSM.I05.Jn21</v>
      </c>
      <c r="K67" s="120" t="b">
        <v>1</v>
      </c>
      <c r="L67" s="126" t="s">
        <v>3686</v>
      </c>
      <c r="M67" s="120" t="b">
        <v>1</v>
      </c>
      <c r="N67" s="120" t="s">
        <v>3687</v>
      </c>
      <c r="O67" s="307" t="str">
        <f>PPG!I67</f>
        <v>11334/543965</v>
      </c>
      <c r="P67" s="120" t="b">
        <v>1</v>
      </c>
      <c r="Q67" s="120" t="b">
        <v>1</v>
      </c>
      <c r="R67" s="120" t="b">
        <v>1</v>
      </c>
    </row>
    <row r="68" spans="1:18" x14ac:dyDescent="0.25">
      <c r="A68" s="117">
        <v>1</v>
      </c>
      <c r="B68" s="118">
        <v>2</v>
      </c>
      <c r="C68" s="303">
        <f>PPG!J68</f>
        <v>400003</v>
      </c>
      <c r="D68" s="120" t="b">
        <v>1</v>
      </c>
      <c r="E68" s="304" t="str">
        <f>RIGHT(PPG!C68,4)&amp;"."&amp;PPG!M68&amp;"."&amp;PPG!K68&amp;"."&amp;$C$5</f>
        <v>3501.PPFSM.I05.Jn21</v>
      </c>
      <c r="F68" s="305">
        <f t="shared" ca="1" si="0"/>
        <v>44361</v>
      </c>
      <c r="G68" s="444">
        <f>PPG!S68</f>
        <v>3810.8333333333335</v>
      </c>
      <c r="H68" s="124">
        <f t="shared" ca="1" si="1"/>
        <v>44361</v>
      </c>
      <c r="I68" s="125">
        <v>0</v>
      </c>
      <c r="J68" s="304" t="str">
        <f>LEFT(PPG!D68,20)&amp;"."&amp;PPGPAY!E68</f>
        <v>Our Lady of Lourdes .3501.PPFSM.I05.Jn21</v>
      </c>
      <c r="K68" s="120" t="b">
        <v>1</v>
      </c>
      <c r="L68" s="126" t="s">
        <v>3686</v>
      </c>
      <c r="M68" s="120" t="b">
        <v>1</v>
      </c>
      <c r="N68" s="120" t="s">
        <v>3687</v>
      </c>
      <c r="O68" s="307" t="str">
        <f>PPG!I68</f>
        <v>11334/543965</v>
      </c>
      <c r="P68" s="120" t="b">
        <v>1</v>
      </c>
      <c r="Q68" s="120" t="b">
        <v>1</v>
      </c>
      <c r="R68" s="120" t="b">
        <v>1</v>
      </c>
    </row>
    <row r="69" spans="1:18" x14ac:dyDescent="0.25">
      <c r="A69" s="117">
        <v>1</v>
      </c>
      <c r="B69" s="118">
        <v>2</v>
      </c>
      <c r="C69" s="303">
        <f>PPG!J69</f>
        <v>400014</v>
      </c>
      <c r="D69" s="120" t="b">
        <v>1</v>
      </c>
      <c r="E69" s="304" t="str">
        <f>RIGHT(PPG!C69,4)&amp;"."&amp;PPG!M69&amp;"."&amp;PPG!K69&amp;"."&amp;$C$5</f>
        <v>2078.PPFSM.I05.Jn21</v>
      </c>
      <c r="F69" s="305">
        <f t="shared" ca="1" si="0"/>
        <v>44361</v>
      </c>
      <c r="G69" s="444">
        <f>PPG!S69</f>
        <v>3474.5833333333335</v>
      </c>
      <c r="H69" s="124">
        <f t="shared" ca="1" si="1"/>
        <v>44361</v>
      </c>
      <c r="I69" s="125">
        <v>0</v>
      </c>
      <c r="J69" s="304" t="str">
        <f>LEFT(PPG!D69,20)&amp;"."&amp;PPGPAY!E69</f>
        <v>Pardes House School.2078.PPFSM.I05.Jn21</v>
      </c>
      <c r="K69" s="120" t="b">
        <v>1</v>
      </c>
      <c r="L69" s="126" t="s">
        <v>3686</v>
      </c>
      <c r="M69" s="120" t="b">
        <v>1</v>
      </c>
      <c r="N69" s="120" t="s">
        <v>3687</v>
      </c>
      <c r="O69" s="307" t="str">
        <f>PPG!I69</f>
        <v>11334/543965</v>
      </c>
      <c r="P69" s="120" t="b">
        <v>1</v>
      </c>
      <c r="Q69" s="120" t="b">
        <v>1</v>
      </c>
      <c r="R69" s="120" t="b">
        <v>1</v>
      </c>
    </row>
    <row r="70" spans="1:18" x14ac:dyDescent="0.25">
      <c r="A70" s="117">
        <v>1</v>
      </c>
      <c r="B70" s="118">
        <v>2</v>
      </c>
      <c r="C70" s="303">
        <f>PPG!J70</f>
        <v>400012</v>
      </c>
      <c r="D70" s="120" t="b">
        <v>1</v>
      </c>
      <c r="E70" s="304" t="str">
        <f>RIGHT(PPG!C70,4)&amp;"."&amp;PPG!M70&amp;"."&amp;PPG!K70&amp;"."&amp;$C$5</f>
        <v>2071.PPFSM.I05.Jn21</v>
      </c>
      <c r="F70" s="305">
        <f t="shared" ca="1" si="0"/>
        <v>44361</v>
      </c>
      <c r="G70" s="444">
        <f>PPG!S70</f>
        <v>3922.9166666666665</v>
      </c>
      <c r="H70" s="124">
        <f t="shared" ca="1" si="1"/>
        <v>44361</v>
      </c>
      <c r="I70" s="125">
        <v>0</v>
      </c>
      <c r="J70" s="304" t="str">
        <f>LEFT(PPG!D70,20)&amp;"."&amp;PPGPAY!E70</f>
        <v>Queenswell Infant an.2071.PPFSM.I05.Jn21</v>
      </c>
      <c r="K70" s="120" t="b">
        <v>1</v>
      </c>
      <c r="L70" s="126" t="s">
        <v>3686</v>
      </c>
      <c r="M70" s="120" t="b">
        <v>1</v>
      </c>
      <c r="N70" s="120" t="s">
        <v>3687</v>
      </c>
      <c r="O70" s="307" t="str">
        <f>PPG!I70</f>
        <v>11334/543965</v>
      </c>
      <c r="P70" s="120" t="b">
        <v>1</v>
      </c>
      <c r="Q70" s="120" t="b">
        <v>1</v>
      </c>
      <c r="R70" s="120" t="b">
        <v>1</v>
      </c>
    </row>
    <row r="71" spans="1:18" x14ac:dyDescent="0.25">
      <c r="A71" s="117">
        <v>1</v>
      </c>
      <c r="B71" s="118">
        <v>2</v>
      </c>
      <c r="C71" s="303">
        <f>PPG!J71</f>
        <v>400012</v>
      </c>
      <c r="D71" s="120" t="b">
        <v>1</v>
      </c>
      <c r="E71" s="304" t="str">
        <f>RIGHT(PPG!C71,4)&amp;"."&amp;PPG!M71&amp;"."&amp;PPG!K71&amp;"."&amp;$C$5</f>
        <v>2072.PPFSM.I05.Jn21</v>
      </c>
      <c r="F71" s="305">
        <f t="shared" ca="1" si="0"/>
        <v>44361</v>
      </c>
      <c r="G71" s="444">
        <f>PPG!S71</f>
        <v>12553.333333333334</v>
      </c>
      <c r="H71" s="124">
        <f t="shared" ca="1" si="1"/>
        <v>44361</v>
      </c>
      <c r="I71" s="125">
        <v>0</v>
      </c>
      <c r="J71" s="304" t="str">
        <f>LEFT(PPG!D71,20)&amp;"."&amp;PPGPAY!E71</f>
        <v>Queenswell Junior Sc.2072.PPFSM.I05.Jn21</v>
      </c>
      <c r="K71" s="120" t="b">
        <v>1</v>
      </c>
      <c r="L71" s="126" t="s">
        <v>3686</v>
      </c>
      <c r="M71" s="120" t="b">
        <v>1</v>
      </c>
      <c r="N71" s="120" t="s">
        <v>3687</v>
      </c>
      <c r="O71" s="307" t="str">
        <f>PPG!I71</f>
        <v>11334/543965</v>
      </c>
      <c r="P71" s="120" t="b">
        <v>1</v>
      </c>
      <c r="Q71" s="120" t="b">
        <v>1</v>
      </c>
      <c r="R71" s="120" t="b">
        <v>1</v>
      </c>
    </row>
    <row r="72" spans="1:18" x14ac:dyDescent="0.25">
      <c r="A72" s="117">
        <v>1</v>
      </c>
      <c r="B72" s="118">
        <v>2</v>
      </c>
      <c r="C72" s="303">
        <f>PPG!J72</f>
        <v>400093</v>
      </c>
      <c r="D72" s="120" t="b">
        <v>1</v>
      </c>
      <c r="E72" s="304" t="str">
        <f>RIGHT(PPG!C72,4)&amp;"."&amp;PPG!M72&amp;"."&amp;PPG!K72&amp;"."&amp;$C$5</f>
        <v>3512.PPFSM.I05.Jn21</v>
      </c>
      <c r="F72" s="305">
        <f t="shared" ca="1" si="0"/>
        <v>44361</v>
      </c>
      <c r="G72" s="444">
        <f>PPG!S72</f>
        <v>784.58333333333337</v>
      </c>
      <c r="H72" s="124">
        <f t="shared" ca="1" si="1"/>
        <v>44361</v>
      </c>
      <c r="I72" s="125">
        <v>0</v>
      </c>
      <c r="J72" s="304" t="str">
        <f>LEFT(PPG!D72,20)&amp;"."&amp;PPGPAY!E72</f>
        <v>Rosh Pinah.3512.PPFSM.I05.Jn21</v>
      </c>
      <c r="K72" s="120" t="b">
        <v>1</v>
      </c>
      <c r="L72" s="126" t="s">
        <v>3686</v>
      </c>
      <c r="M72" s="120" t="b">
        <v>1</v>
      </c>
      <c r="N72" s="120" t="s">
        <v>3687</v>
      </c>
      <c r="O72" s="307" t="str">
        <f>PPG!I72</f>
        <v>11334/543965</v>
      </c>
      <c r="P72" s="120" t="b">
        <v>1</v>
      </c>
      <c r="Q72" s="120" t="b">
        <v>1</v>
      </c>
      <c r="R72" s="120" t="b">
        <v>1</v>
      </c>
    </row>
    <row r="73" spans="1:18" x14ac:dyDescent="0.25">
      <c r="A73" s="117">
        <v>1</v>
      </c>
      <c r="B73" s="118">
        <v>2</v>
      </c>
      <c r="C73" s="303">
        <f>PPG!J73</f>
        <v>400071</v>
      </c>
      <c r="D73" s="120" t="b">
        <v>1</v>
      </c>
      <c r="E73" s="304" t="str">
        <f>RIGHT(PPG!C73,4)&amp;"."&amp;PPG!M73&amp;"."&amp;PPG!K73&amp;"."&amp;$C$5</f>
        <v>3510.PPFSM.I05.Jn21</v>
      </c>
      <c r="F73" s="305">
        <f t="shared" ca="1" si="0"/>
        <v>44361</v>
      </c>
      <c r="G73" s="444">
        <f>PPG!S73</f>
        <v>4707.5</v>
      </c>
      <c r="H73" s="124">
        <f t="shared" ca="1" si="1"/>
        <v>44361</v>
      </c>
      <c r="I73" s="125">
        <v>0</v>
      </c>
      <c r="J73" s="304" t="str">
        <f>LEFT(PPG!D73,20)&amp;"."&amp;PPGPAY!E73</f>
        <v>Sacred Heart School.3510.PPFSM.I05.Jn21</v>
      </c>
      <c r="K73" s="120" t="b">
        <v>1</v>
      </c>
      <c r="L73" s="126" t="s">
        <v>3686</v>
      </c>
      <c r="M73" s="120" t="b">
        <v>1</v>
      </c>
      <c r="N73" s="120" t="s">
        <v>3687</v>
      </c>
      <c r="O73" s="307" t="str">
        <f>PPG!I73</f>
        <v>11334/543965</v>
      </c>
      <c r="P73" s="120" t="b">
        <v>1</v>
      </c>
      <c r="Q73" s="120" t="b">
        <v>1</v>
      </c>
      <c r="R73" s="120" t="b">
        <v>1</v>
      </c>
    </row>
    <row r="74" spans="1:18" x14ac:dyDescent="0.25">
      <c r="A74" s="117">
        <v>1</v>
      </c>
      <c r="B74" s="118">
        <v>2</v>
      </c>
      <c r="C74" s="303">
        <f>PPG!J74</f>
        <v>400096</v>
      </c>
      <c r="D74" s="120" t="b">
        <v>1</v>
      </c>
      <c r="E74" s="304" t="str">
        <f>RIGHT(PPG!C74,4)&amp;"."&amp;PPG!M74&amp;"."&amp;PPG!K74&amp;"."&amp;$C$5</f>
        <v>3502.PPFSM.I05.Jn21</v>
      </c>
      <c r="F74" s="305">
        <f t="shared" ca="1" si="0"/>
        <v>44361</v>
      </c>
      <c r="G74" s="444">
        <f>PPG!S74</f>
        <v>9639.1666666666661</v>
      </c>
      <c r="H74" s="124">
        <f t="shared" ca="1" si="1"/>
        <v>44361</v>
      </c>
      <c r="I74" s="125">
        <v>0</v>
      </c>
      <c r="J74" s="304" t="str">
        <f>LEFT(PPG!D74,20)&amp;"."&amp;PPGPAY!E74</f>
        <v>St Agnes RC Primary .3502.PPFSM.I05.Jn21</v>
      </c>
      <c r="K74" s="120" t="b">
        <v>1</v>
      </c>
      <c r="L74" s="126" t="s">
        <v>3686</v>
      </c>
      <c r="M74" s="120" t="b">
        <v>1</v>
      </c>
      <c r="N74" s="120" t="s">
        <v>3687</v>
      </c>
      <c r="O74" s="307" t="str">
        <f>PPG!I74</f>
        <v>11334/543965</v>
      </c>
      <c r="P74" s="120" t="b">
        <v>1</v>
      </c>
      <c r="Q74" s="120" t="b">
        <v>1</v>
      </c>
      <c r="R74" s="120" t="b">
        <v>1</v>
      </c>
    </row>
    <row r="75" spans="1:18" x14ac:dyDescent="0.25">
      <c r="A75" s="117">
        <v>1</v>
      </c>
      <c r="B75" s="118">
        <v>2</v>
      </c>
      <c r="C75" s="303">
        <f>PPG!J75</f>
        <v>400062</v>
      </c>
      <c r="D75" s="120" t="b">
        <v>1</v>
      </c>
      <c r="E75" s="304" t="str">
        <f>RIGHT(PPG!C75,4)&amp;"."&amp;PPG!M75&amp;"."&amp;PPG!K75&amp;"."&amp;$C$5</f>
        <v>3315.PPFSM.I05.Jn21</v>
      </c>
      <c r="F75" s="305">
        <f t="shared" ca="1" si="0"/>
        <v>44361</v>
      </c>
      <c r="G75" s="444">
        <f>PPG!S75</f>
        <v>1569.1666666666667</v>
      </c>
      <c r="H75" s="124">
        <f t="shared" ca="1" si="1"/>
        <v>44361</v>
      </c>
      <c r="I75" s="125">
        <v>0</v>
      </c>
      <c r="J75" s="304" t="str">
        <f>LEFT(PPG!D75,20)&amp;"."&amp;PPGPAY!E75</f>
        <v>St Andrew's C E.3315.PPFSM.I05.Jn21</v>
      </c>
      <c r="K75" s="120" t="b">
        <v>1</v>
      </c>
      <c r="L75" s="126" t="s">
        <v>3686</v>
      </c>
      <c r="M75" s="120" t="b">
        <v>1</v>
      </c>
      <c r="N75" s="120" t="s">
        <v>3687</v>
      </c>
      <c r="O75" s="307" t="str">
        <f>PPG!I75</f>
        <v>11334/543965</v>
      </c>
      <c r="P75" s="120" t="b">
        <v>1</v>
      </c>
      <c r="Q75" s="120" t="b">
        <v>1</v>
      </c>
      <c r="R75" s="120" t="b">
        <v>1</v>
      </c>
    </row>
    <row r="76" spans="1:18" x14ac:dyDescent="0.25">
      <c r="A76" s="117">
        <v>1</v>
      </c>
      <c r="B76" s="118">
        <v>2</v>
      </c>
      <c r="C76" s="303">
        <f>PPG!J76</f>
        <v>400064</v>
      </c>
      <c r="D76" s="120" t="b">
        <v>1</v>
      </c>
      <c r="E76" s="304" t="str">
        <f>RIGHT(PPG!C76,4)&amp;"."&amp;PPG!M76&amp;"."&amp;PPG!K76&amp;"."&amp;$C$5</f>
        <v>3504.PPFSM.I05.Jn21</v>
      </c>
      <c r="F76" s="305">
        <f t="shared" ca="1" si="0"/>
        <v>44361</v>
      </c>
      <c r="G76" s="444">
        <f>PPG!S76</f>
        <v>5492.083333333333</v>
      </c>
      <c r="H76" s="124">
        <f t="shared" ca="1" si="1"/>
        <v>44361</v>
      </c>
      <c r="I76" s="125">
        <v>0</v>
      </c>
      <c r="J76" s="304" t="str">
        <f>LEFT(PPG!D76,20)&amp;"."&amp;PPGPAY!E76</f>
        <v>St Catherines R C Pr.3504.PPFSM.I05.Jn21</v>
      </c>
      <c r="K76" s="120" t="b">
        <v>1</v>
      </c>
      <c r="L76" s="126" t="s">
        <v>3686</v>
      </c>
      <c r="M76" s="120" t="b">
        <v>1</v>
      </c>
      <c r="N76" s="120" t="s">
        <v>3687</v>
      </c>
      <c r="O76" s="307" t="str">
        <f>PPG!I76</f>
        <v>11334/543965</v>
      </c>
      <c r="P76" s="120" t="b">
        <v>1</v>
      </c>
      <c r="Q76" s="120" t="b">
        <v>1</v>
      </c>
      <c r="R76" s="120" t="b">
        <v>1</v>
      </c>
    </row>
    <row r="77" spans="1:18" x14ac:dyDescent="0.25">
      <c r="A77" s="117">
        <v>1</v>
      </c>
      <c r="B77" s="118">
        <v>2</v>
      </c>
      <c r="C77" s="303">
        <f>PPG!J77</f>
        <v>400098</v>
      </c>
      <c r="D77" s="120" t="b">
        <v>1</v>
      </c>
      <c r="E77" s="304" t="str">
        <f>RIGHT(PPG!C77,4)&amp;"."&amp;PPG!M77&amp;"."&amp;PPG!K77&amp;"."&amp;$C$5</f>
        <v>3309.PPFSM.I05.Jn21</v>
      </c>
      <c r="F77" s="305">
        <f t="shared" ca="1" si="0"/>
        <v>44361</v>
      </c>
      <c r="G77" s="444">
        <f>PPG!S77</f>
        <v>1793.3333333333333</v>
      </c>
      <c r="H77" s="124">
        <f t="shared" ca="1" si="1"/>
        <v>44361</v>
      </c>
      <c r="I77" s="125">
        <v>0</v>
      </c>
      <c r="J77" s="304" t="str">
        <f>LEFT(PPG!D77,20)&amp;"."&amp;PPGPAY!E77</f>
        <v>St Johns CE N20.3309.PPFSM.I05.Jn21</v>
      </c>
      <c r="K77" s="120" t="b">
        <v>1</v>
      </c>
      <c r="L77" s="126" t="s">
        <v>3686</v>
      </c>
      <c r="M77" s="120" t="b">
        <v>1</v>
      </c>
      <c r="N77" s="120" t="s">
        <v>3687</v>
      </c>
      <c r="O77" s="307" t="str">
        <f>PPG!I77</f>
        <v>11334/543965</v>
      </c>
      <c r="P77" s="120" t="b">
        <v>1</v>
      </c>
      <c r="Q77" s="120" t="b">
        <v>1</v>
      </c>
      <c r="R77" s="120" t="b">
        <v>1</v>
      </c>
    </row>
    <row r="78" spans="1:18" x14ac:dyDescent="0.25">
      <c r="A78" s="117">
        <v>1</v>
      </c>
      <c r="B78" s="118">
        <v>2</v>
      </c>
      <c r="C78" s="303">
        <f>PPG!J78</f>
        <v>400114</v>
      </c>
      <c r="D78" s="120" t="b">
        <v>1</v>
      </c>
      <c r="E78" s="304" t="str">
        <f>RIGHT(PPG!C78,4)&amp;"."&amp;PPG!M78&amp;"."&amp;PPG!K78&amp;"."&amp;$C$5</f>
        <v>3307.PPFSM.I05.Jn21</v>
      </c>
      <c r="F78" s="305">
        <f t="shared" ca="1" si="0"/>
        <v>44361</v>
      </c>
      <c r="G78" s="444">
        <f>PPG!S78</f>
        <v>2577.9166666666665</v>
      </c>
      <c r="H78" s="124">
        <f t="shared" ca="1" si="1"/>
        <v>44361</v>
      </c>
      <c r="I78" s="125">
        <v>0</v>
      </c>
      <c r="J78" s="304" t="str">
        <f>LEFT(PPG!D78,20)&amp;"."&amp;PPGPAY!E78</f>
        <v>St John's CE School .3307.PPFSM.I05.Jn21</v>
      </c>
      <c r="K78" s="120" t="b">
        <v>1</v>
      </c>
      <c r="L78" s="126" t="s">
        <v>3686</v>
      </c>
      <c r="M78" s="120" t="b">
        <v>1</v>
      </c>
      <c r="N78" s="120" t="s">
        <v>3687</v>
      </c>
      <c r="O78" s="307" t="str">
        <f>PPG!I78</f>
        <v>11334/543965</v>
      </c>
      <c r="P78" s="120" t="b">
        <v>1</v>
      </c>
      <c r="Q78" s="120" t="b">
        <v>1</v>
      </c>
      <c r="R78" s="120" t="b">
        <v>1</v>
      </c>
    </row>
    <row r="79" spans="1:18" x14ac:dyDescent="0.25">
      <c r="A79" s="117">
        <v>1</v>
      </c>
      <c r="B79" s="118">
        <v>2</v>
      </c>
      <c r="C79" s="303">
        <f>PPG!J79</f>
        <v>400066</v>
      </c>
      <c r="D79" s="120" t="b">
        <v>1</v>
      </c>
      <c r="E79" s="304" t="str">
        <f>RIGHT(PPG!C79,4)&amp;"."&amp;PPG!M79&amp;"."&amp;PPG!K79&amp;"."&amp;$C$5</f>
        <v>3509.PPFSM.I05.Jn21</v>
      </c>
      <c r="F79" s="305">
        <f t="shared" ca="1" si="0"/>
        <v>44361</v>
      </c>
      <c r="G79" s="444">
        <f>PPG!S79</f>
        <v>9527.0833333333339</v>
      </c>
      <c r="H79" s="124">
        <f t="shared" ca="1" si="1"/>
        <v>44361</v>
      </c>
      <c r="I79" s="125">
        <v>0</v>
      </c>
      <c r="J79" s="304" t="str">
        <f>LEFT(PPG!D79,20)&amp;"."&amp;PPGPAY!E79</f>
        <v>St Joseph's Primary .3509.PPFSM.I05.Jn21</v>
      </c>
      <c r="K79" s="120" t="b">
        <v>1</v>
      </c>
      <c r="L79" s="126" t="s">
        <v>3686</v>
      </c>
      <c r="M79" s="120" t="b">
        <v>1</v>
      </c>
      <c r="N79" s="120" t="s">
        <v>3687</v>
      </c>
      <c r="O79" s="307" t="str">
        <f>PPG!I79</f>
        <v>11334/543965</v>
      </c>
      <c r="P79" s="120" t="b">
        <v>1</v>
      </c>
      <c r="Q79" s="120" t="b">
        <v>1</v>
      </c>
      <c r="R79" s="120" t="b">
        <v>1</v>
      </c>
    </row>
    <row r="80" spans="1:18" x14ac:dyDescent="0.25">
      <c r="A80" s="117">
        <v>1</v>
      </c>
      <c r="B80" s="118">
        <v>2</v>
      </c>
      <c r="C80" s="303">
        <f>PPG!J80</f>
        <v>400058</v>
      </c>
      <c r="D80" s="120" t="b">
        <v>1</v>
      </c>
      <c r="E80" s="304" t="str">
        <f>RIGHT(PPG!C80,4)&amp;"."&amp;PPG!M80&amp;"."&amp;PPG!K80&amp;"."&amp;$C$5</f>
        <v>3311.PPFSM.I05.Jn21</v>
      </c>
      <c r="F80" s="305">
        <f t="shared" ca="1" si="0"/>
        <v>44361</v>
      </c>
      <c r="G80" s="444">
        <f>PPG!S80</f>
        <v>6949.166666666667</v>
      </c>
      <c r="H80" s="124">
        <f t="shared" ca="1" si="1"/>
        <v>44361</v>
      </c>
      <c r="I80" s="125">
        <v>0</v>
      </c>
      <c r="J80" s="304" t="str">
        <f>LEFT(PPG!D80,20)&amp;"."&amp;PPGPAY!E80</f>
        <v>St Mary's C E Primar.3311.PPFSM.I05.Jn21</v>
      </c>
      <c r="K80" s="120" t="b">
        <v>1</v>
      </c>
      <c r="L80" s="126" t="s">
        <v>3686</v>
      </c>
      <c r="M80" s="120" t="b">
        <v>1</v>
      </c>
      <c r="N80" s="120" t="s">
        <v>3687</v>
      </c>
      <c r="O80" s="307" t="str">
        <f>PPG!I80</f>
        <v>11334/543965</v>
      </c>
      <c r="P80" s="120" t="b">
        <v>1</v>
      </c>
      <c r="Q80" s="120" t="b">
        <v>1</v>
      </c>
      <c r="R80" s="120" t="b">
        <v>1</v>
      </c>
    </row>
    <row r="81" spans="1:18" x14ac:dyDescent="0.25">
      <c r="A81" s="117">
        <v>1</v>
      </c>
      <c r="B81" s="118">
        <v>2</v>
      </c>
      <c r="C81" s="303">
        <f>PPG!J81</f>
        <v>400017</v>
      </c>
      <c r="D81" s="120" t="b">
        <v>1</v>
      </c>
      <c r="E81" s="304" t="str">
        <f>RIGHT(PPG!C81,4)&amp;"."&amp;PPG!M81&amp;"."&amp;PPG!K81&amp;"."&amp;$C$5</f>
        <v>3312.PPFSM.I05.Jn21</v>
      </c>
      <c r="F81" s="305">
        <f t="shared" ca="1" si="0"/>
        <v>44361</v>
      </c>
      <c r="G81" s="444">
        <f>PPG!S81</f>
        <v>2914.1666666666665</v>
      </c>
      <c r="H81" s="124">
        <f t="shared" ca="1" si="1"/>
        <v>44361</v>
      </c>
      <c r="I81" s="125">
        <v>0</v>
      </c>
      <c r="J81" s="304" t="str">
        <f>LEFT(PPG!D81,20)&amp;"."&amp;PPGPAY!E81</f>
        <v>St Mary's School EN4.3312.PPFSM.I05.Jn21</v>
      </c>
      <c r="K81" s="120" t="b">
        <v>1</v>
      </c>
      <c r="L81" s="126" t="s">
        <v>3686</v>
      </c>
      <c r="M81" s="120" t="b">
        <v>1</v>
      </c>
      <c r="N81" s="120" t="s">
        <v>3687</v>
      </c>
      <c r="O81" s="307" t="str">
        <f>PPG!I81</f>
        <v>11334/543965</v>
      </c>
      <c r="P81" s="120" t="b">
        <v>1</v>
      </c>
      <c r="Q81" s="120" t="b">
        <v>1</v>
      </c>
      <c r="R81" s="120" t="b">
        <v>1</v>
      </c>
    </row>
    <row r="82" spans="1:18" x14ac:dyDescent="0.25">
      <c r="A82" s="117">
        <v>1</v>
      </c>
      <c r="B82" s="118">
        <v>2</v>
      </c>
      <c r="C82" s="303">
        <f>PPG!J82</f>
        <v>400094</v>
      </c>
      <c r="D82" s="120" t="b">
        <v>1</v>
      </c>
      <c r="E82" s="304" t="str">
        <f>RIGHT(PPG!C82,4)&amp;"."&amp;PPG!M82&amp;"."&amp;PPG!K82&amp;"."&amp;$C$5</f>
        <v>3314.PPFSM.I05.Jn21</v>
      </c>
      <c r="F82" s="305">
        <f t="shared" ca="1" si="0"/>
        <v>44361</v>
      </c>
      <c r="G82" s="444">
        <f>PPG!S82</f>
        <v>3586.6666666666665</v>
      </c>
      <c r="H82" s="124">
        <f t="shared" ca="1" si="1"/>
        <v>44361</v>
      </c>
      <c r="I82" s="125">
        <v>0</v>
      </c>
      <c r="J82" s="304" t="str">
        <f>LEFT(PPG!D82,20)&amp;"."&amp;PPGPAY!E82</f>
        <v>St Pauls CE Primary,.3314.PPFSM.I05.Jn21</v>
      </c>
      <c r="K82" s="120" t="b">
        <v>1</v>
      </c>
      <c r="L82" s="126" t="s">
        <v>3686</v>
      </c>
      <c r="M82" s="120" t="b">
        <v>1</v>
      </c>
      <c r="N82" s="120" t="s">
        <v>3687</v>
      </c>
      <c r="O82" s="307" t="str">
        <f>PPG!I82</f>
        <v>11334/543965</v>
      </c>
      <c r="P82" s="120" t="b">
        <v>1</v>
      </c>
      <c r="Q82" s="120" t="b">
        <v>1</v>
      </c>
      <c r="R82" s="120" t="b">
        <v>1</v>
      </c>
    </row>
    <row r="83" spans="1:18" x14ac:dyDescent="0.25">
      <c r="A83" s="117">
        <v>1</v>
      </c>
      <c r="B83" s="118">
        <v>2</v>
      </c>
      <c r="C83" s="303">
        <f>PPG!J83</f>
        <v>400006</v>
      </c>
      <c r="D83" s="120" t="b">
        <v>1</v>
      </c>
      <c r="E83" s="304" t="str">
        <f>RIGHT(PPG!C83,4)&amp;"."&amp;PPG!M83&amp;"."&amp;PPG!K83&amp;"."&amp;$C$5</f>
        <v>3313.PPFSM.I05.Jn21</v>
      </c>
      <c r="F83" s="305">
        <f t="shared" ca="1" si="0"/>
        <v>44361</v>
      </c>
      <c r="G83" s="444">
        <f>PPG!S83</f>
        <v>5492.083333333333</v>
      </c>
      <c r="H83" s="124">
        <f t="shared" ca="1" si="1"/>
        <v>44361</v>
      </c>
      <c r="I83" s="125">
        <v>0</v>
      </c>
      <c r="J83" s="304" t="str">
        <f>LEFT(PPG!D83,20)&amp;"."&amp;PPGPAY!E83</f>
        <v>St. Pauls CE Primary.3313.PPFSM.I05.Jn21</v>
      </c>
      <c r="K83" s="120" t="b">
        <v>1</v>
      </c>
      <c r="L83" s="126" t="s">
        <v>3686</v>
      </c>
      <c r="M83" s="120" t="b">
        <v>1</v>
      </c>
      <c r="N83" s="120" t="s">
        <v>3687</v>
      </c>
      <c r="O83" s="307" t="str">
        <f>PPG!I83</f>
        <v>11334/543965</v>
      </c>
      <c r="P83" s="120" t="b">
        <v>1</v>
      </c>
      <c r="Q83" s="120" t="b">
        <v>1</v>
      </c>
      <c r="R83" s="120" t="b">
        <v>1</v>
      </c>
    </row>
    <row r="84" spans="1:18" x14ac:dyDescent="0.25">
      <c r="A84" s="117">
        <v>1</v>
      </c>
      <c r="B84" s="118">
        <v>2</v>
      </c>
      <c r="C84" s="303">
        <f>PPG!J84</f>
        <v>400037</v>
      </c>
      <c r="D84" s="120" t="b">
        <v>1</v>
      </c>
      <c r="E84" s="304" t="str">
        <f>RIGHT(PPG!C84,4)&amp;"."&amp;PPG!M84&amp;"."&amp;PPG!K84&amp;"."&amp;$C$5</f>
        <v>3507.PPFSM.I05.Jn21</v>
      </c>
      <c r="F84" s="305">
        <f t="shared" ca="1" si="0"/>
        <v>44361</v>
      </c>
      <c r="G84" s="444">
        <f>PPG!S84</f>
        <v>2353.75</v>
      </c>
      <c r="H84" s="124">
        <f t="shared" ca="1" si="1"/>
        <v>44361</v>
      </c>
      <c r="I84" s="125">
        <v>0</v>
      </c>
      <c r="J84" s="304" t="str">
        <f>LEFT(PPG!D84,20)&amp;"."&amp;PPGPAY!E84</f>
        <v>St Theresa's R.C. Pr.3507.PPFSM.I05.Jn21</v>
      </c>
      <c r="K84" s="120" t="b">
        <v>1</v>
      </c>
      <c r="L84" s="126" t="s">
        <v>3686</v>
      </c>
      <c r="M84" s="120" t="b">
        <v>1</v>
      </c>
      <c r="N84" s="120" t="s">
        <v>3687</v>
      </c>
      <c r="O84" s="307" t="str">
        <f>PPG!I84</f>
        <v>11334/543965</v>
      </c>
      <c r="P84" s="120" t="b">
        <v>1</v>
      </c>
      <c r="Q84" s="120" t="b">
        <v>1</v>
      </c>
      <c r="R84" s="120" t="b">
        <v>1</v>
      </c>
    </row>
    <row r="85" spans="1:18" x14ac:dyDescent="0.25">
      <c r="A85" s="117">
        <v>1</v>
      </c>
      <c r="B85" s="118">
        <v>2</v>
      </c>
      <c r="C85" s="303">
        <f>PPG!J85</f>
        <v>400009</v>
      </c>
      <c r="D85" s="120" t="b">
        <v>1</v>
      </c>
      <c r="E85" s="304" t="str">
        <f>RIGHT(PPG!C85,4)&amp;"."&amp;PPG!M85&amp;"."&amp;PPG!K85&amp;"."&amp;$C$5</f>
        <v>3506.PPFSM.I05.Jn21</v>
      </c>
      <c r="F85" s="305">
        <f t="shared" ref="F85:F148" ca="1" si="2">TODAY()</f>
        <v>44361</v>
      </c>
      <c r="G85" s="444">
        <f>PPG!S85</f>
        <v>2241.6666666666665</v>
      </c>
      <c r="H85" s="124">
        <f t="shared" ref="H85:H148" ca="1" si="3">F85</f>
        <v>44361</v>
      </c>
      <c r="I85" s="125">
        <v>0</v>
      </c>
      <c r="J85" s="304" t="str">
        <f>LEFT(PPG!D85,20)&amp;"."&amp;PPGPAY!E85</f>
        <v>St Vincent's Catholi.3506.PPFSM.I05.Jn21</v>
      </c>
      <c r="K85" s="120" t="b">
        <v>1</v>
      </c>
      <c r="L85" s="126" t="s">
        <v>3686</v>
      </c>
      <c r="M85" s="120" t="b">
        <v>1</v>
      </c>
      <c r="N85" s="120" t="s">
        <v>3687</v>
      </c>
      <c r="O85" s="307" t="str">
        <f>PPG!I85</f>
        <v>11334/543965</v>
      </c>
      <c r="P85" s="120" t="b">
        <v>1</v>
      </c>
      <c r="Q85" s="120" t="b">
        <v>1</v>
      </c>
      <c r="R85" s="120" t="b">
        <v>1</v>
      </c>
    </row>
    <row r="86" spans="1:18" x14ac:dyDescent="0.25">
      <c r="A86" s="117">
        <v>1</v>
      </c>
      <c r="B86" s="118">
        <v>2</v>
      </c>
      <c r="C86" s="303">
        <f>PPG!J86</f>
        <v>400038</v>
      </c>
      <c r="D86" s="120" t="b">
        <v>1</v>
      </c>
      <c r="E86" s="304" t="str">
        <f>RIGHT(PPG!C86,4)&amp;"."&amp;PPG!M86&amp;"."&amp;PPG!K86&amp;"."&amp;$C$5</f>
        <v>2070.PPFSM.I05.Jn21</v>
      </c>
      <c r="F86" s="305">
        <f t="shared" ca="1" si="2"/>
        <v>44361</v>
      </c>
      <c r="G86" s="444">
        <f>PPG!S86</f>
        <v>9415</v>
      </c>
      <c r="H86" s="124">
        <f t="shared" ca="1" si="3"/>
        <v>44361</v>
      </c>
      <c r="I86" s="125">
        <v>0</v>
      </c>
      <c r="J86" s="304" t="str">
        <f>LEFT(PPG!D86,20)&amp;"."&amp;PPGPAY!E86</f>
        <v>Sunnyfields Primary .2070.PPFSM.I05.Jn21</v>
      </c>
      <c r="K86" s="120" t="b">
        <v>1</v>
      </c>
      <c r="L86" s="126" t="s">
        <v>3686</v>
      </c>
      <c r="M86" s="120" t="b">
        <v>1</v>
      </c>
      <c r="N86" s="120" t="s">
        <v>3687</v>
      </c>
      <c r="O86" s="307" t="str">
        <f>PPG!I86</f>
        <v>11334/543965</v>
      </c>
      <c r="P86" s="120" t="b">
        <v>1</v>
      </c>
      <c r="Q86" s="120" t="b">
        <v>1</v>
      </c>
      <c r="R86" s="120" t="b">
        <v>1</v>
      </c>
    </row>
    <row r="87" spans="1:18" x14ac:dyDescent="0.25">
      <c r="A87" s="117">
        <v>1</v>
      </c>
      <c r="B87" s="118">
        <v>2</v>
      </c>
      <c r="C87" s="303">
        <f>PPG!J87</f>
        <v>400100</v>
      </c>
      <c r="D87" s="120" t="b">
        <v>1</v>
      </c>
      <c r="E87" s="304" t="str">
        <f>RIGHT(PPG!C87,4)&amp;"."&amp;PPG!M87&amp;"."&amp;PPG!K87&amp;"."&amp;$C$5</f>
        <v>3316.PPFSM.I05.Jn21</v>
      </c>
      <c r="F87" s="305">
        <f t="shared" ca="1" si="2"/>
        <v>44361</v>
      </c>
      <c r="G87" s="444">
        <f>PPG!S87</f>
        <v>2129.5833333333335</v>
      </c>
      <c r="H87" s="124">
        <f t="shared" ca="1" si="3"/>
        <v>44361</v>
      </c>
      <c r="I87" s="125">
        <v>0</v>
      </c>
      <c r="J87" s="304" t="str">
        <f>LEFT(PPG!D87,20)&amp;"."&amp;PPGPAY!E87</f>
        <v>Trent  C of E Primar.3316.PPFSM.I05.Jn21</v>
      </c>
      <c r="K87" s="120" t="b">
        <v>1</v>
      </c>
      <c r="L87" s="126" t="s">
        <v>3686</v>
      </c>
      <c r="M87" s="120" t="b">
        <v>1</v>
      </c>
      <c r="N87" s="120" t="s">
        <v>3687</v>
      </c>
      <c r="O87" s="307" t="str">
        <f>PPG!I87</f>
        <v>11334/543965</v>
      </c>
      <c r="P87" s="120" t="b">
        <v>1</v>
      </c>
      <c r="Q87" s="120" t="b">
        <v>1</v>
      </c>
      <c r="R87" s="120" t="b">
        <v>1</v>
      </c>
    </row>
    <row r="88" spans="1:18" x14ac:dyDescent="0.25">
      <c r="A88" s="117">
        <v>1</v>
      </c>
      <c r="B88" s="118">
        <v>2</v>
      </c>
      <c r="C88" s="303">
        <f>PPG!J88</f>
        <v>400101</v>
      </c>
      <c r="D88" s="120" t="b">
        <v>1</v>
      </c>
      <c r="E88" s="304" t="str">
        <f>RIGHT(PPG!C88,4)&amp;"."&amp;PPG!M88&amp;"."&amp;PPG!K88&amp;"."&amp;$C$5</f>
        <v>2055.PPFSM.I05.Jn21</v>
      </c>
      <c r="F88" s="305">
        <f t="shared" ca="1" si="2"/>
        <v>44361</v>
      </c>
      <c r="G88" s="444">
        <f>PPG!S88</f>
        <v>8630.4166666666661</v>
      </c>
      <c r="H88" s="124">
        <f t="shared" ca="1" si="3"/>
        <v>44361</v>
      </c>
      <c r="I88" s="125">
        <v>0</v>
      </c>
      <c r="J88" s="304" t="str">
        <f>LEFT(PPG!D88,20)&amp;"."&amp;PPGPAY!E88</f>
        <v>Tudor School.2055.PPFSM.I05.Jn21</v>
      </c>
      <c r="K88" s="120" t="b">
        <v>1</v>
      </c>
      <c r="L88" s="126" t="s">
        <v>3686</v>
      </c>
      <c r="M88" s="120" t="b">
        <v>1</v>
      </c>
      <c r="N88" s="120" t="s">
        <v>3687</v>
      </c>
      <c r="O88" s="307" t="str">
        <f>PPG!I88</f>
        <v>11334/543965</v>
      </c>
      <c r="P88" s="120" t="b">
        <v>1</v>
      </c>
      <c r="Q88" s="120" t="b">
        <v>1</v>
      </c>
      <c r="R88" s="120" t="b">
        <v>1</v>
      </c>
    </row>
    <row r="89" spans="1:18" x14ac:dyDescent="0.25">
      <c r="A89" s="117">
        <v>1</v>
      </c>
      <c r="B89" s="118">
        <v>2</v>
      </c>
      <c r="C89" s="303">
        <f>PPG!J89</f>
        <v>400053</v>
      </c>
      <c r="D89" s="120" t="b">
        <v>1</v>
      </c>
      <c r="E89" s="304" t="str">
        <f>RIGHT(PPG!C89,4)&amp;"."&amp;PPG!M89&amp;"."&amp;PPG!K89&amp;"."&amp;$C$5</f>
        <v>2057.PPFSM.I05.Jn21</v>
      </c>
      <c r="F89" s="305">
        <f t="shared" ca="1" si="2"/>
        <v>44361</v>
      </c>
      <c r="G89" s="444">
        <f>PPG!S89</f>
        <v>19838.75</v>
      </c>
      <c r="H89" s="124">
        <f t="shared" ca="1" si="3"/>
        <v>44361</v>
      </c>
      <c r="I89" s="125">
        <v>0</v>
      </c>
      <c r="J89" s="304" t="str">
        <f>LEFT(PPG!D89,20)&amp;"."&amp;PPGPAY!E89</f>
        <v>Underhill School.2057.PPFSM.I05.Jn21</v>
      </c>
      <c r="K89" s="120" t="b">
        <v>1</v>
      </c>
      <c r="L89" s="126" t="s">
        <v>3686</v>
      </c>
      <c r="M89" s="120" t="b">
        <v>1</v>
      </c>
      <c r="N89" s="120" t="s">
        <v>3687</v>
      </c>
      <c r="O89" s="307" t="str">
        <f>PPG!I89</f>
        <v>11334/543965</v>
      </c>
      <c r="P89" s="120" t="b">
        <v>1</v>
      </c>
      <c r="Q89" s="120" t="b">
        <v>1</v>
      </c>
      <c r="R89" s="120" t="b">
        <v>1</v>
      </c>
    </row>
    <row r="90" spans="1:18" x14ac:dyDescent="0.25">
      <c r="A90" s="117">
        <v>1</v>
      </c>
      <c r="B90" s="118">
        <v>2</v>
      </c>
      <c r="C90" s="303">
        <f>PPG!J90</f>
        <v>400111</v>
      </c>
      <c r="D90" s="120" t="b">
        <v>1</v>
      </c>
      <c r="E90" s="304" t="str">
        <f>RIGHT(PPG!C90,4)&amp;"."&amp;PPG!M90&amp;"."&amp;PPG!K90&amp;"."&amp;$C$5</f>
        <v>2076.PPFSM.I05.Jn21</v>
      </c>
      <c r="F90" s="305">
        <f t="shared" ca="1" si="2"/>
        <v>44361</v>
      </c>
      <c r="G90" s="444">
        <f>PPG!S90</f>
        <v>13674.166666666666</v>
      </c>
      <c r="H90" s="124">
        <f t="shared" ca="1" si="3"/>
        <v>44361</v>
      </c>
      <c r="I90" s="125">
        <v>0</v>
      </c>
      <c r="J90" s="304" t="str">
        <f>LEFT(PPG!D90,20)&amp;"."&amp;PPGPAY!E90</f>
        <v>Wessex  Gardens Prim.2076.PPFSM.I05.Jn21</v>
      </c>
      <c r="K90" s="120" t="b">
        <v>1</v>
      </c>
      <c r="L90" s="126" t="s">
        <v>3686</v>
      </c>
      <c r="M90" s="120" t="b">
        <v>1</v>
      </c>
      <c r="N90" s="120" t="s">
        <v>3687</v>
      </c>
      <c r="O90" s="307" t="str">
        <f>PPG!I90</f>
        <v>11334/543965</v>
      </c>
      <c r="P90" s="120" t="b">
        <v>1</v>
      </c>
      <c r="Q90" s="120" t="b">
        <v>1</v>
      </c>
      <c r="R90" s="120" t="b">
        <v>1</v>
      </c>
    </row>
    <row r="91" spans="1:18" x14ac:dyDescent="0.25">
      <c r="A91" s="117">
        <v>1</v>
      </c>
      <c r="B91" s="118">
        <v>2</v>
      </c>
      <c r="C91" s="303">
        <f>PPG!J91</f>
        <v>400011</v>
      </c>
      <c r="D91" s="120" t="b">
        <v>1</v>
      </c>
      <c r="E91" s="304" t="str">
        <f>RIGHT(PPG!C91,4)&amp;"."&amp;PPG!M91&amp;"."&amp;PPG!K91&amp;"."&amp;$C$5</f>
        <v>2060.PPFSM.I05.Jn21</v>
      </c>
      <c r="F91" s="305">
        <f t="shared" ca="1" si="2"/>
        <v>44361</v>
      </c>
      <c r="G91" s="444">
        <f>PPG!S91</f>
        <v>14458.75</v>
      </c>
      <c r="H91" s="124">
        <f t="shared" ca="1" si="3"/>
        <v>44361</v>
      </c>
      <c r="I91" s="125">
        <v>0</v>
      </c>
      <c r="J91" s="304" t="str">
        <f>LEFT(PPG!D91,20)&amp;"."&amp;PPGPAY!E91</f>
        <v>Whitings Hill Primar.2060.PPFSM.I05.Jn21</v>
      </c>
      <c r="K91" s="120" t="b">
        <v>1</v>
      </c>
      <c r="L91" s="126" t="s">
        <v>3686</v>
      </c>
      <c r="M91" s="120" t="b">
        <v>1</v>
      </c>
      <c r="N91" s="120" t="s">
        <v>3687</v>
      </c>
      <c r="O91" s="307" t="str">
        <f>PPG!I91</f>
        <v>11334/543965</v>
      </c>
      <c r="P91" s="120" t="b">
        <v>1</v>
      </c>
      <c r="Q91" s="120" t="b">
        <v>1</v>
      </c>
      <c r="R91" s="120" t="b">
        <v>1</v>
      </c>
    </row>
    <row r="92" spans="1:18" x14ac:dyDescent="0.25">
      <c r="A92" s="117">
        <v>1</v>
      </c>
      <c r="B92" s="118">
        <v>2</v>
      </c>
      <c r="C92" s="303">
        <f>PPG!J92</f>
        <v>400117</v>
      </c>
      <c r="D92" s="120" t="b">
        <v>1</v>
      </c>
      <c r="E92" s="304" t="str">
        <f>RIGHT(PPG!C92,4)&amp;"."&amp;PPG!M92&amp;"."&amp;PPG!K92&amp;"."&amp;$C$5</f>
        <v>3518.PPFSM.I05.Jn21</v>
      </c>
      <c r="F92" s="305">
        <f t="shared" ca="1" si="2"/>
        <v>44361</v>
      </c>
      <c r="G92" s="444">
        <f>PPG!S92</f>
        <v>16476.25</v>
      </c>
      <c r="H92" s="124">
        <f t="shared" ca="1" si="3"/>
        <v>44361</v>
      </c>
      <c r="I92" s="125">
        <v>0</v>
      </c>
      <c r="J92" s="304" t="str">
        <f>LEFT(PPG!D92,20)&amp;"."&amp;PPGPAY!E92</f>
        <v>Woodcroft Primary Sc.3518.PPFSM.I05.Jn21</v>
      </c>
      <c r="K92" s="120" t="b">
        <v>1</v>
      </c>
      <c r="L92" s="126" t="s">
        <v>3686</v>
      </c>
      <c r="M92" s="120" t="b">
        <v>1</v>
      </c>
      <c r="N92" s="120" t="s">
        <v>3687</v>
      </c>
      <c r="O92" s="307" t="str">
        <f>PPG!I92</f>
        <v>11334/543965</v>
      </c>
      <c r="P92" s="120" t="b">
        <v>1</v>
      </c>
      <c r="Q92" s="120" t="b">
        <v>1</v>
      </c>
      <c r="R92" s="120" t="b">
        <v>1</v>
      </c>
    </row>
    <row r="93" spans="1:18" x14ac:dyDescent="0.25">
      <c r="A93" s="117">
        <v>1</v>
      </c>
      <c r="B93" s="118">
        <v>2</v>
      </c>
      <c r="C93" s="303">
        <f>PPG!J93</f>
        <v>400004</v>
      </c>
      <c r="D93" s="120" t="b">
        <v>1</v>
      </c>
      <c r="E93" s="304" t="str">
        <f>RIGHT(PPG!C93,4)&amp;"."&amp;PPG!M93&amp;"."&amp;PPG!K93&amp;"."&amp;$C$5</f>
        <v>2054.PPFSM.I05.Jn21</v>
      </c>
      <c r="F93" s="305">
        <f t="shared" ca="1" si="2"/>
        <v>44361</v>
      </c>
      <c r="G93" s="444">
        <f>PPG!S93</f>
        <v>1457.0833333333333</v>
      </c>
      <c r="H93" s="124">
        <f t="shared" ca="1" si="3"/>
        <v>44361</v>
      </c>
      <c r="I93" s="125">
        <v>0</v>
      </c>
      <c r="J93" s="304" t="str">
        <f>LEFT(PPG!D93,20)&amp;"."&amp;PPGPAY!E93</f>
        <v>Woodridge  Primary S.2054.PPFSM.I05.Jn21</v>
      </c>
      <c r="K93" s="120" t="b">
        <v>1</v>
      </c>
      <c r="L93" s="126" t="s">
        <v>3686</v>
      </c>
      <c r="M93" s="120" t="b">
        <v>1</v>
      </c>
      <c r="N93" s="120" t="s">
        <v>3687</v>
      </c>
      <c r="O93" s="307" t="str">
        <f>PPG!I93</f>
        <v>11334/543965</v>
      </c>
      <c r="P93" s="120" t="b">
        <v>1</v>
      </c>
      <c r="Q93" s="120" t="b">
        <v>1</v>
      </c>
      <c r="R93" s="120" t="b">
        <v>1</v>
      </c>
    </row>
    <row r="94" spans="1:18" x14ac:dyDescent="0.25">
      <c r="A94" s="117">
        <v>1</v>
      </c>
      <c r="B94" s="118">
        <v>2</v>
      </c>
      <c r="C94" s="303">
        <f>PPG!J94</f>
        <v>400157</v>
      </c>
      <c r="D94" s="120" t="b">
        <v>1</v>
      </c>
      <c r="E94" s="304" t="str">
        <f>RIGHT(PPG!C94,4)&amp;"."&amp;PPG!M94&amp;"."&amp;PPG!K94&amp;"."&amp;$C$5</f>
        <v>1102.PPFSM.I05.Jn21</v>
      </c>
      <c r="F94" s="305">
        <f t="shared" ca="1" si="2"/>
        <v>44361</v>
      </c>
      <c r="G94" s="444">
        <f>PPG!S94</f>
        <v>238.75</v>
      </c>
      <c r="H94" s="124">
        <f t="shared" ca="1" si="3"/>
        <v>44361</v>
      </c>
      <c r="I94" s="125">
        <v>0</v>
      </c>
      <c r="J94" s="304" t="str">
        <f>LEFT(PPG!D94,20)&amp;"."&amp;PPGPAY!E94</f>
        <v>Northgate.1102.PPFSM.I05.Jn21</v>
      </c>
      <c r="K94" s="120" t="b">
        <v>1</v>
      </c>
      <c r="L94" s="126" t="s">
        <v>3686</v>
      </c>
      <c r="M94" s="120" t="b">
        <v>1</v>
      </c>
      <c r="N94" s="120" t="s">
        <v>3687</v>
      </c>
      <c r="O94" s="307" t="str">
        <f>PPG!I94</f>
        <v>11332/543965</v>
      </c>
      <c r="P94" s="120" t="b">
        <v>1</v>
      </c>
      <c r="Q94" s="120" t="b">
        <v>1</v>
      </c>
      <c r="R94" s="120" t="b">
        <v>1</v>
      </c>
    </row>
    <row r="95" spans="1:18" x14ac:dyDescent="0.25">
      <c r="A95" s="117">
        <v>1</v>
      </c>
      <c r="B95" s="118">
        <v>2</v>
      </c>
      <c r="C95" s="303">
        <f>PPG!J95</f>
        <v>400156</v>
      </c>
      <c r="D95" s="120" t="b">
        <v>1</v>
      </c>
      <c r="E95" s="304" t="str">
        <f>RIGHT(PPG!C95,4)&amp;"."&amp;PPG!M95&amp;"."&amp;PPG!K95&amp;"."&amp;$C$5</f>
        <v>1100.PPFSMP.I05.Jn21</v>
      </c>
      <c r="F95" s="305">
        <f t="shared" ca="1" si="2"/>
        <v>44361</v>
      </c>
      <c r="G95" s="444">
        <f>PPG!S95</f>
        <v>3899.5833333333335</v>
      </c>
      <c r="H95" s="124">
        <f t="shared" ca="1" si="3"/>
        <v>44361</v>
      </c>
      <c r="I95" s="125">
        <v>0</v>
      </c>
      <c r="J95" s="304" t="str">
        <f>LEFT(PPG!D95,20)&amp;"."&amp;PPGPAY!E95</f>
        <v>Pavilion.1100.PPFSMP.I05.Jn21</v>
      </c>
      <c r="K95" s="120" t="b">
        <v>1</v>
      </c>
      <c r="L95" s="126" t="s">
        <v>3686</v>
      </c>
      <c r="M95" s="120" t="b">
        <v>1</v>
      </c>
      <c r="N95" s="120" t="s">
        <v>3687</v>
      </c>
      <c r="O95" s="307" t="str">
        <f>PPG!I95</f>
        <v>11332/543965</v>
      </c>
      <c r="P95" s="120" t="b">
        <v>1</v>
      </c>
      <c r="Q95" s="120" t="b">
        <v>1</v>
      </c>
      <c r="R95" s="120" t="b">
        <v>1</v>
      </c>
    </row>
    <row r="96" spans="1:18" x14ac:dyDescent="0.25">
      <c r="A96" s="117">
        <v>1</v>
      </c>
      <c r="B96" s="118">
        <v>2</v>
      </c>
      <c r="C96" s="303">
        <f>PPG!J96</f>
        <v>400041</v>
      </c>
      <c r="D96" s="120" t="b">
        <v>1</v>
      </c>
      <c r="E96" s="304" t="str">
        <f>RIGHT(PPG!C96,4)&amp;"."&amp;PPG!M96&amp;"."&amp;PPG!K96&amp;"."&amp;$C$5</f>
        <v>5405.PPFSM.I05.Jn21</v>
      </c>
      <c r="F96" s="305">
        <f t="shared" ca="1" si="2"/>
        <v>44361</v>
      </c>
      <c r="G96" s="444">
        <f>PPG!S96</f>
        <v>8992.9166666666661</v>
      </c>
      <c r="H96" s="124">
        <f t="shared" ca="1" si="3"/>
        <v>44361</v>
      </c>
      <c r="I96" s="125">
        <v>0</v>
      </c>
      <c r="J96" s="304" t="str">
        <f>LEFT(PPG!D96,20)&amp;"."&amp;PPGPAY!E96</f>
        <v>Finchley Catholic Hi.5405.PPFSM.I05.Jn21</v>
      </c>
      <c r="K96" s="120" t="b">
        <v>1</v>
      </c>
      <c r="L96" s="126" t="s">
        <v>3686</v>
      </c>
      <c r="M96" s="120" t="b">
        <v>1</v>
      </c>
      <c r="N96" s="120" t="s">
        <v>3687</v>
      </c>
      <c r="O96" s="307" t="str">
        <f>PPG!I96</f>
        <v>11333/543965</v>
      </c>
      <c r="P96" s="120" t="b">
        <v>1</v>
      </c>
      <c r="Q96" s="120" t="b">
        <v>1</v>
      </c>
      <c r="R96" s="120" t="b">
        <v>1</v>
      </c>
    </row>
    <row r="97" spans="1:18" x14ac:dyDescent="0.25">
      <c r="A97" s="117">
        <v>1</v>
      </c>
      <c r="B97" s="118">
        <v>2</v>
      </c>
      <c r="C97" s="303">
        <f>PPG!J97</f>
        <v>400033</v>
      </c>
      <c r="D97" s="120" t="b">
        <v>1</v>
      </c>
      <c r="E97" s="304" t="str">
        <f>RIGHT(PPG!C97,4)&amp;"."&amp;PPG!M97&amp;"."&amp;PPG!K97&amp;"."&amp;$C$5</f>
        <v>4003.PPFSM.I05.Jn21</v>
      </c>
      <c r="F97" s="305">
        <f t="shared" ca="1" si="2"/>
        <v>44361</v>
      </c>
      <c r="G97" s="444">
        <f>PPG!S97</f>
        <v>25944.166666666668</v>
      </c>
      <c r="H97" s="124">
        <f t="shared" ca="1" si="3"/>
        <v>44361</v>
      </c>
      <c r="I97" s="125">
        <v>0</v>
      </c>
      <c r="J97" s="304" t="str">
        <f>LEFT(PPG!D97,20)&amp;"."&amp;PPGPAY!E97</f>
        <v>Friern Barnet School.4003.PPFSM.I05.Jn21</v>
      </c>
      <c r="K97" s="120" t="b">
        <v>1</v>
      </c>
      <c r="L97" s="126" t="s">
        <v>3686</v>
      </c>
      <c r="M97" s="120" t="b">
        <v>1</v>
      </c>
      <c r="N97" s="120" t="s">
        <v>3687</v>
      </c>
      <c r="O97" s="307" t="str">
        <f>PPG!I97</f>
        <v>11333/543965</v>
      </c>
      <c r="P97" s="120" t="b">
        <v>1</v>
      </c>
      <c r="Q97" s="120" t="b">
        <v>1</v>
      </c>
      <c r="R97" s="120" t="b">
        <v>1</v>
      </c>
    </row>
    <row r="98" spans="1:18" x14ac:dyDescent="0.25">
      <c r="A98" s="117">
        <v>1</v>
      </c>
      <c r="B98" s="118">
        <v>2</v>
      </c>
      <c r="C98" s="303">
        <f>PPG!J98</f>
        <v>400140</v>
      </c>
      <c r="D98" s="120" t="b">
        <v>1</v>
      </c>
      <c r="E98" s="304" t="str">
        <f>RIGHT(PPG!C98,4)&amp;"."&amp;PPG!M98&amp;"."&amp;PPG!K98&amp;"."&amp;$C$5</f>
        <v>5427.PPFSM.I05.Jn21</v>
      </c>
      <c r="F98" s="305">
        <f t="shared" ca="1" si="2"/>
        <v>44361</v>
      </c>
      <c r="G98" s="444">
        <f>PPG!S98</f>
        <v>5093.333333333333</v>
      </c>
      <c r="H98" s="124">
        <f t="shared" ca="1" si="3"/>
        <v>44361</v>
      </c>
      <c r="I98" s="125">
        <v>0</v>
      </c>
      <c r="J98" s="304" t="str">
        <f>LEFT(PPG!D98,20)&amp;"."&amp;PPGPAY!E98</f>
        <v>JCoSS.5427.PPFSM.I05.Jn21</v>
      </c>
      <c r="K98" s="120" t="b">
        <v>1</v>
      </c>
      <c r="L98" s="126" t="s">
        <v>3686</v>
      </c>
      <c r="M98" s="120" t="b">
        <v>1</v>
      </c>
      <c r="N98" s="120" t="s">
        <v>3687</v>
      </c>
      <c r="O98" s="307" t="str">
        <f>PPG!I98</f>
        <v>11333/543965</v>
      </c>
      <c r="P98" s="120" t="b">
        <v>1</v>
      </c>
      <c r="Q98" s="120" t="b">
        <v>1</v>
      </c>
      <c r="R98" s="120" t="b">
        <v>1</v>
      </c>
    </row>
    <row r="99" spans="1:18" x14ac:dyDescent="0.25">
      <c r="A99" s="117">
        <v>1</v>
      </c>
      <c r="B99" s="118">
        <v>2</v>
      </c>
      <c r="C99" s="303">
        <f>PPG!J99</f>
        <v>107953</v>
      </c>
      <c r="D99" s="120" t="b">
        <v>1</v>
      </c>
      <c r="E99" s="304" t="str">
        <f>RIGHT(PPG!C99,4)&amp;"."&amp;PPG!M99&amp;"."&amp;PPG!K99&amp;"."&amp;$C$5</f>
        <v>4004.PPFSM.I05.Jn21</v>
      </c>
      <c r="F99" s="305">
        <f t="shared" ca="1" si="2"/>
        <v>44361</v>
      </c>
      <c r="G99" s="444">
        <f>PPG!S99</f>
        <v>955</v>
      </c>
      <c r="H99" s="124">
        <f t="shared" ca="1" si="3"/>
        <v>44361</v>
      </c>
      <c r="I99" s="125">
        <v>0</v>
      </c>
      <c r="J99" s="304" t="str">
        <f>LEFT(PPG!D99,20)&amp;"."&amp;PPGPAY!E99</f>
        <v>Menorah High School .4004.PPFSM.I05.Jn21</v>
      </c>
      <c r="K99" s="120" t="b">
        <v>1</v>
      </c>
      <c r="L99" s="126" t="s">
        <v>3686</v>
      </c>
      <c r="M99" s="120" t="b">
        <v>1</v>
      </c>
      <c r="N99" s="120" t="s">
        <v>3687</v>
      </c>
      <c r="O99" s="307" t="str">
        <f>PPG!I99</f>
        <v>11333/543965</v>
      </c>
      <c r="P99" s="120" t="b">
        <v>1</v>
      </c>
      <c r="Q99" s="120" t="b">
        <v>1</v>
      </c>
      <c r="R99" s="120" t="b">
        <v>1</v>
      </c>
    </row>
    <row r="100" spans="1:18" x14ac:dyDescent="0.25">
      <c r="A100" s="117">
        <v>1</v>
      </c>
      <c r="B100" s="118">
        <v>2</v>
      </c>
      <c r="C100" s="303">
        <f>PPG!J100</f>
        <v>400029</v>
      </c>
      <c r="D100" s="120" t="b">
        <v>1</v>
      </c>
      <c r="E100" s="304" t="str">
        <f>RIGHT(PPG!C100,4)&amp;"."&amp;PPG!M100&amp;"."&amp;PPG!K100&amp;"."&amp;$C$5</f>
        <v>5404.PPFSM.I05.Jn21</v>
      </c>
      <c r="F100" s="305">
        <f t="shared" ca="1" si="2"/>
        <v>44361</v>
      </c>
      <c r="G100" s="444">
        <f>PPG!S100</f>
        <v>3422.0833333333335</v>
      </c>
      <c r="H100" s="124">
        <f t="shared" ca="1" si="3"/>
        <v>44361</v>
      </c>
      <c r="I100" s="125">
        <v>0</v>
      </c>
      <c r="J100" s="304" t="str">
        <f>LEFT(PPG!D100,20)&amp;"."&amp;PPGPAY!E100</f>
        <v>St Michaels Catholic.5404.PPFSM.I05.Jn21</v>
      </c>
      <c r="K100" s="120" t="b">
        <v>1</v>
      </c>
      <c r="L100" s="126" t="s">
        <v>3686</v>
      </c>
      <c r="M100" s="120" t="b">
        <v>1</v>
      </c>
      <c r="N100" s="120" t="s">
        <v>3687</v>
      </c>
      <c r="O100" s="307" t="str">
        <f>PPG!I100</f>
        <v>11333/543965</v>
      </c>
      <c r="P100" s="120" t="b">
        <v>1</v>
      </c>
      <c r="Q100" s="120" t="b">
        <v>1</v>
      </c>
      <c r="R100" s="120" t="b">
        <v>1</v>
      </c>
    </row>
    <row r="101" spans="1:18" x14ac:dyDescent="0.25">
      <c r="A101" s="117">
        <v>1</v>
      </c>
      <c r="B101" s="118">
        <v>2</v>
      </c>
      <c r="C101" s="303">
        <f>PPG!J101</f>
        <v>400013</v>
      </c>
      <c r="D101" s="120" t="b">
        <v>1</v>
      </c>
      <c r="E101" s="304" t="str">
        <f>RIGHT(PPG!C101,4)&amp;"."&amp;PPG!M101&amp;"."&amp;PPG!K101&amp;"."&amp;$C$5</f>
        <v>5407.PPFSM.I05.Jn21</v>
      </c>
      <c r="F101" s="305">
        <f t="shared" ca="1" si="2"/>
        <v>44361</v>
      </c>
      <c r="G101" s="444">
        <f>PPG!S101</f>
        <v>18702.083333333332</v>
      </c>
      <c r="H101" s="124">
        <f t="shared" ca="1" si="3"/>
        <v>44361</v>
      </c>
      <c r="I101" s="125">
        <v>0</v>
      </c>
      <c r="J101" s="304" t="str">
        <f>LEFT(PPG!D101,20)&amp;"."&amp;PPGPAY!E101</f>
        <v>St. James' Catholic .5407.PPFSM.I05.Jn21</v>
      </c>
      <c r="K101" s="120" t="b">
        <v>1</v>
      </c>
      <c r="L101" s="126" t="s">
        <v>3686</v>
      </c>
      <c r="M101" s="120" t="b">
        <v>1</v>
      </c>
      <c r="N101" s="120" t="s">
        <v>3687</v>
      </c>
      <c r="O101" s="307" t="str">
        <f>PPG!I101</f>
        <v>11333/543965</v>
      </c>
      <c r="P101" s="120" t="b">
        <v>1</v>
      </c>
      <c r="Q101" s="120" t="b">
        <v>1</v>
      </c>
      <c r="R101" s="120" t="b">
        <v>1</v>
      </c>
    </row>
    <row r="102" spans="1:18" x14ac:dyDescent="0.25">
      <c r="A102" s="117">
        <v>1</v>
      </c>
      <c r="B102" s="118">
        <v>2</v>
      </c>
      <c r="C102" s="303">
        <f>PPG!J102</f>
        <v>400063</v>
      </c>
      <c r="D102" s="120" t="b">
        <v>1</v>
      </c>
      <c r="E102" s="304" t="str">
        <f>RIGHT(PPG!C102,4)&amp;"."&amp;PPG!M102&amp;"."&amp;PPG!K102&amp;"."&amp;$C$5</f>
        <v>7010.PPFSM.I05.Jn21</v>
      </c>
      <c r="F102" s="305">
        <f t="shared" ca="1" si="2"/>
        <v>44361</v>
      </c>
      <c r="G102" s="444">
        <f>PPG!S102</f>
        <v>2228.3333333333335</v>
      </c>
      <c r="H102" s="124">
        <f t="shared" ca="1" si="3"/>
        <v>44361</v>
      </c>
      <c r="I102" s="125">
        <v>0</v>
      </c>
      <c r="J102" s="304" t="str">
        <f>LEFT(PPG!D102,20)&amp;"."&amp;PPGPAY!E102</f>
        <v>Mapledown.7010.PPFSM.I05.Jn21</v>
      </c>
      <c r="K102" s="120" t="b">
        <v>1</v>
      </c>
      <c r="L102" s="126" t="s">
        <v>3686</v>
      </c>
      <c r="M102" s="120" t="b">
        <v>1</v>
      </c>
      <c r="N102" s="120" t="s">
        <v>3687</v>
      </c>
      <c r="O102" s="307" t="str">
        <f>PPG!I102</f>
        <v>11332/543965</v>
      </c>
      <c r="P102" s="120" t="b">
        <v>1</v>
      </c>
      <c r="Q102" s="120" t="b">
        <v>1</v>
      </c>
      <c r="R102" s="120" t="b">
        <v>1</v>
      </c>
    </row>
    <row r="103" spans="1:18" x14ac:dyDescent="0.25">
      <c r="A103" s="117">
        <v>1</v>
      </c>
      <c r="B103" s="118">
        <v>2</v>
      </c>
      <c r="C103" s="303">
        <f>PPG!J103</f>
        <v>400034</v>
      </c>
      <c r="D103" s="120" t="b">
        <v>1</v>
      </c>
      <c r="E103" s="304" t="str">
        <f>RIGHT(PPG!C103,4)&amp;"."&amp;PPG!M103&amp;"."&amp;PPG!K103&amp;"."&amp;$C$5</f>
        <v>7005.PPFSM.I05.Jn21</v>
      </c>
      <c r="F103" s="305">
        <f t="shared" ca="1" si="2"/>
        <v>44361</v>
      </c>
      <c r="G103" s="444">
        <f>PPG!S103</f>
        <v>5043.75</v>
      </c>
      <c r="H103" s="124">
        <f t="shared" ca="1" si="3"/>
        <v>44361</v>
      </c>
      <c r="I103" s="125">
        <v>0</v>
      </c>
      <c r="J103" s="304" t="str">
        <f>LEFT(PPG!D103,20)&amp;"."&amp;PPGPAY!E103</f>
        <v>Northway.7005.PPFSM.I05.Jn21</v>
      </c>
      <c r="K103" s="120" t="b">
        <v>1</v>
      </c>
      <c r="L103" s="126" t="s">
        <v>3686</v>
      </c>
      <c r="M103" s="120" t="b">
        <v>1</v>
      </c>
      <c r="N103" s="120" t="s">
        <v>3687</v>
      </c>
      <c r="O103" s="307" t="str">
        <f>PPG!I103</f>
        <v>11332/543965</v>
      </c>
      <c r="P103" s="120" t="b">
        <v>1</v>
      </c>
      <c r="Q103" s="120" t="b">
        <v>1</v>
      </c>
      <c r="R103" s="120" t="b">
        <v>1</v>
      </c>
    </row>
    <row r="104" spans="1:18" x14ac:dyDescent="0.25">
      <c r="A104" s="117">
        <v>1</v>
      </c>
      <c r="B104" s="118">
        <v>2</v>
      </c>
      <c r="C104" s="303">
        <f>PPG!J104</f>
        <v>400091</v>
      </c>
      <c r="D104" s="120" t="b">
        <v>1</v>
      </c>
      <c r="E104" s="304" t="str">
        <f>RIGHT(PPG!C104,4)&amp;"."&amp;PPG!M104&amp;"."&amp;PPG!K104&amp;"."&amp;$C$5</f>
        <v>7009.PPFSM.I05.Jn21</v>
      </c>
      <c r="F104" s="305">
        <f t="shared" ca="1" si="2"/>
        <v>44361</v>
      </c>
      <c r="G104" s="444">
        <f>PPG!S104</f>
        <v>4931.666666666667</v>
      </c>
      <c r="H104" s="124">
        <f t="shared" ca="1" si="3"/>
        <v>44361</v>
      </c>
      <c r="I104" s="125">
        <v>0</v>
      </c>
      <c r="J104" s="304" t="str">
        <f>LEFT(PPG!D104,20)&amp;"."&amp;PPGPAY!E104</f>
        <v>Oakleigh.7009.PPFSM.I05.Jn21</v>
      </c>
      <c r="K104" s="120" t="b">
        <v>1</v>
      </c>
      <c r="L104" s="126" t="s">
        <v>3686</v>
      </c>
      <c r="M104" s="120" t="b">
        <v>1</v>
      </c>
      <c r="N104" s="120" t="s">
        <v>3687</v>
      </c>
      <c r="O104" s="307" t="str">
        <f>PPG!I104</f>
        <v>11332/543965</v>
      </c>
      <c r="P104" s="120" t="b">
        <v>1</v>
      </c>
      <c r="Q104" s="120" t="b">
        <v>1</v>
      </c>
      <c r="R104" s="120" t="b">
        <v>1</v>
      </c>
    </row>
    <row r="105" spans="1:18" x14ac:dyDescent="0.25">
      <c r="A105" s="117">
        <v>1</v>
      </c>
      <c r="B105" s="118">
        <v>2</v>
      </c>
      <c r="C105" s="303">
        <f>PPG!J105</f>
        <v>400135</v>
      </c>
      <c r="D105" s="120" t="b">
        <v>1</v>
      </c>
      <c r="E105" s="304" t="str">
        <f>RIGHT(PPG!C105,4)&amp;"."&amp;PPG!M105&amp;"."&amp;PPG!K105&amp;"."&amp;$C$5</f>
        <v>3521.PPFSMS.I05.Jn21</v>
      </c>
      <c r="F105" s="305">
        <f t="shared" ca="1" si="2"/>
        <v>44361</v>
      </c>
      <c r="G105" s="444">
        <f>PPG!S105</f>
        <v>22402.708333333332</v>
      </c>
      <c r="H105" s="124">
        <f t="shared" ca="1" si="3"/>
        <v>44361</v>
      </c>
      <c r="I105" s="125">
        <v>0</v>
      </c>
      <c r="J105" s="304" t="str">
        <f>LEFT(PPG!D105,20)&amp;"."&amp;PPGPAY!E105</f>
        <v>St Mary's &amp; St John'.3521.PPFSMS.I05.Jn21</v>
      </c>
      <c r="K105" s="120" t="b">
        <v>1</v>
      </c>
      <c r="L105" s="126" t="s">
        <v>3686</v>
      </c>
      <c r="M105" s="120" t="b">
        <v>1</v>
      </c>
      <c r="N105" s="120" t="s">
        <v>3687</v>
      </c>
      <c r="O105" s="307" t="str">
        <f>PPG!I105</f>
        <v>11333/543965</v>
      </c>
      <c r="P105" s="120" t="b">
        <v>1</v>
      </c>
      <c r="Q105" s="120" t="b">
        <v>1</v>
      </c>
      <c r="R105" s="120" t="b">
        <v>1</v>
      </c>
    </row>
    <row r="106" spans="1:18" x14ac:dyDescent="0.25">
      <c r="A106" s="117">
        <v>1</v>
      </c>
      <c r="B106" s="118">
        <v>2</v>
      </c>
      <c r="C106" s="303">
        <f>PPG!J106</f>
        <v>400135</v>
      </c>
      <c r="D106" s="120" t="b">
        <v>1</v>
      </c>
      <c r="E106" s="304" t="str">
        <f>RIGHT(PPG!C106,4)&amp;"."&amp;PPG!M106&amp;"."&amp;PPG!K106&amp;"."&amp;$C$5</f>
        <v>3521.PPFSMP.I05.Jn21</v>
      </c>
      <c r="F106" s="305">
        <f t="shared" ca="1" si="2"/>
        <v>44361</v>
      </c>
      <c r="G106" s="444">
        <f>PPG!S106</f>
        <v>18269.583333333332</v>
      </c>
      <c r="H106" s="124">
        <f t="shared" ca="1" si="3"/>
        <v>44361</v>
      </c>
      <c r="I106" s="125">
        <v>0</v>
      </c>
      <c r="J106" s="304" t="str">
        <f>LEFT(PPG!D106,20)&amp;"."&amp;PPGPAY!E106</f>
        <v>St Mary's &amp; St John'.3521.PPFSMP.I05.Jn21</v>
      </c>
      <c r="K106" s="120" t="b">
        <v>1</v>
      </c>
      <c r="L106" s="126" t="s">
        <v>3686</v>
      </c>
      <c r="M106" s="120" t="b">
        <v>1</v>
      </c>
      <c r="N106" s="120" t="s">
        <v>3687</v>
      </c>
      <c r="O106" s="307" t="str">
        <f>PPG!I106</f>
        <v>11334/543965</v>
      </c>
      <c r="P106" s="120" t="b">
        <v>1</v>
      </c>
      <c r="Q106" s="120" t="b">
        <v>1</v>
      </c>
      <c r="R106" s="120" t="b">
        <v>1</v>
      </c>
    </row>
    <row r="107" spans="1:18" x14ac:dyDescent="0.25">
      <c r="A107" s="117">
        <v>1</v>
      </c>
      <c r="B107" s="118">
        <v>2</v>
      </c>
      <c r="C107" s="303">
        <f>PPG!J107</f>
        <v>400156</v>
      </c>
      <c r="D107" s="120" t="b">
        <v>1</v>
      </c>
      <c r="E107" s="304" t="str">
        <f>RIGHT(PPG!C107,4)&amp;"."&amp;PPG!M107&amp;"."&amp;PPG!K107&amp;"."&amp;$C$5</f>
        <v>1100.PPFSMS.I05.Jn21</v>
      </c>
      <c r="F107" s="305">
        <f t="shared" ca="1" si="2"/>
        <v>44361</v>
      </c>
      <c r="G107" s="444">
        <f>PPG!S107</f>
        <v>112.08333333333333</v>
      </c>
      <c r="H107" s="124">
        <f t="shared" ca="1" si="3"/>
        <v>44361</v>
      </c>
      <c r="I107" s="125">
        <v>0</v>
      </c>
      <c r="J107" s="304" t="str">
        <f>LEFT(PPG!D107,20)&amp;"."&amp;PPGPAY!E107</f>
        <v>Pavilion.1100.PPFSMS.I05.Jn21</v>
      </c>
      <c r="K107" s="120" t="b">
        <v>1</v>
      </c>
      <c r="L107" s="126" t="s">
        <v>3686</v>
      </c>
      <c r="M107" s="120" t="b">
        <v>1</v>
      </c>
      <c r="N107" s="120" t="s">
        <v>3687</v>
      </c>
      <c r="O107" s="307" t="str">
        <f>PPG!I107</f>
        <v>11332/543965</v>
      </c>
      <c r="P107" s="120" t="b">
        <v>1</v>
      </c>
      <c r="Q107" s="120" t="b">
        <v>1</v>
      </c>
      <c r="R107" s="120" t="b">
        <v>1</v>
      </c>
    </row>
    <row r="108" spans="1:18" x14ac:dyDescent="0.25">
      <c r="A108" s="117">
        <v>1</v>
      </c>
      <c r="B108" s="118">
        <v>2</v>
      </c>
      <c r="C108" s="303">
        <f>PPG!J108</f>
        <v>400015</v>
      </c>
      <c r="D108" s="120" t="b">
        <v>1</v>
      </c>
      <c r="E108" s="304" t="str">
        <f>RIGHT(PPG!C108,4)&amp;"."&amp;PPG!M108&amp;"."&amp;PPG!K108&amp;"."&amp;$C$5</f>
        <v>3317.PPSER.I05.Jn21</v>
      </c>
      <c r="F108" s="305">
        <f t="shared" ca="1" si="2"/>
        <v>44361</v>
      </c>
      <c r="G108" s="444">
        <f>PPG!S108</f>
        <v>25.833333333333332</v>
      </c>
      <c r="H108" s="124">
        <f t="shared" ca="1" si="3"/>
        <v>44361</v>
      </c>
      <c r="I108" s="125">
        <v>0</v>
      </c>
      <c r="J108" s="304" t="str">
        <f>LEFT(PPG!D108,20)&amp;"."&amp;PPGPAY!E108</f>
        <v>All Saints' CE Prima.3317.PPSER.I05.Jn21</v>
      </c>
      <c r="K108" s="120" t="b">
        <v>1</v>
      </c>
      <c r="L108" s="126" t="s">
        <v>3686</v>
      </c>
      <c r="M108" s="120" t="b">
        <v>1</v>
      </c>
      <c r="N108" s="120" t="s">
        <v>3687</v>
      </c>
      <c r="O108" s="307" t="str">
        <f>PPG!I108</f>
        <v>11334/543965</v>
      </c>
      <c r="P108" s="120" t="b">
        <v>1</v>
      </c>
      <c r="Q108" s="120" t="b">
        <v>1</v>
      </c>
      <c r="R108" s="120" t="b">
        <v>1</v>
      </c>
    </row>
    <row r="109" spans="1:18" x14ac:dyDescent="0.25">
      <c r="A109" s="117">
        <v>1</v>
      </c>
      <c r="B109" s="118">
        <v>2</v>
      </c>
      <c r="C109" s="303">
        <f>PPG!J109</f>
        <v>400002</v>
      </c>
      <c r="D109" s="120" t="b">
        <v>1</v>
      </c>
      <c r="E109" s="304" t="str">
        <f>RIGHT(PPG!C109,4)&amp;"."&amp;PPG!M109&amp;"."&amp;PPG!K109&amp;"."&amp;$C$5</f>
        <v>2027.PPSER.I05.Jn21</v>
      </c>
      <c r="F109" s="305">
        <f t="shared" ca="1" si="2"/>
        <v>44361</v>
      </c>
      <c r="G109" s="444">
        <f>PPG!S109</f>
        <v>25.833333333333332</v>
      </c>
      <c r="H109" s="124">
        <f t="shared" ca="1" si="3"/>
        <v>44361</v>
      </c>
      <c r="I109" s="125">
        <v>0</v>
      </c>
      <c r="J109" s="304" t="str">
        <f>LEFT(PPG!D109,20)&amp;"."&amp;PPGPAY!E109</f>
        <v>Garden Suburb Junior.2027.PPSER.I05.Jn21</v>
      </c>
      <c r="K109" s="120" t="b">
        <v>1</v>
      </c>
      <c r="L109" s="126" t="s">
        <v>3686</v>
      </c>
      <c r="M109" s="120" t="b">
        <v>1</v>
      </c>
      <c r="N109" s="120" t="s">
        <v>3687</v>
      </c>
      <c r="O109" s="307" t="str">
        <f>PPG!I109</f>
        <v>11334/543965</v>
      </c>
      <c r="P109" s="120" t="b">
        <v>1</v>
      </c>
      <c r="Q109" s="120" t="b">
        <v>1</v>
      </c>
      <c r="R109" s="120" t="b">
        <v>1</v>
      </c>
    </row>
    <row r="110" spans="1:18" x14ac:dyDescent="0.25">
      <c r="A110" s="117">
        <v>1</v>
      </c>
      <c r="B110" s="118">
        <v>2</v>
      </c>
      <c r="C110" s="303">
        <f>PPG!J110</f>
        <v>400012</v>
      </c>
      <c r="D110" s="120" t="b">
        <v>1</v>
      </c>
      <c r="E110" s="304" t="str">
        <f>RIGHT(PPG!C110,4)&amp;"."&amp;PPG!M110&amp;"."&amp;PPG!K110&amp;"."&amp;$C$5</f>
        <v>2071.PPSER.I05.Jn21</v>
      </c>
      <c r="F110" s="305">
        <f t="shared" ca="1" si="2"/>
        <v>44361</v>
      </c>
      <c r="G110" s="444">
        <f>PPG!S110</f>
        <v>25.833333333333332</v>
      </c>
      <c r="H110" s="124">
        <f t="shared" ca="1" si="3"/>
        <v>44361</v>
      </c>
      <c r="I110" s="125">
        <v>0</v>
      </c>
      <c r="J110" s="304" t="str">
        <f>LEFT(PPG!D110,20)&amp;"."&amp;PPGPAY!E110</f>
        <v>Queenswell Infant an.2071.PPSER.I05.Jn21</v>
      </c>
      <c r="K110" s="120" t="b">
        <v>1</v>
      </c>
      <c r="L110" s="126" t="s">
        <v>3686</v>
      </c>
      <c r="M110" s="120" t="b">
        <v>1</v>
      </c>
      <c r="N110" s="120" t="s">
        <v>3687</v>
      </c>
      <c r="O110" s="307" t="str">
        <f>PPG!I110</f>
        <v>11334/543965</v>
      </c>
      <c r="P110" s="120" t="b">
        <v>1</v>
      </c>
      <c r="Q110" s="120" t="b">
        <v>1</v>
      </c>
      <c r="R110" s="120" t="b">
        <v>1</v>
      </c>
    </row>
    <row r="111" spans="1:18" x14ac:dyDescent="0.25">
      <c r="A111" s="117">
        <v>1</v>
      </c>
      <c r="B111" s="118">
        <v>2</v>
      </c>
      <c r="C111" s="303">
        <f>PPG!J111</f>
        <v>400098</v>
      </c>
      <c r="D111" s="120" t="b">
        <v>1</v>
      </c>
      <c r="E111" s="304" t="str">
        <f>RIGHT(PPG!C111,4)&amp;"."&amp;PPG!M111&amp;"."&amp;PPG!K111&amp;"."&amp;$C$5</f>
        <v>3309.PPSER.I05.Jn21</v>
      </c>
      <c r="F111" s="305">
        <f t="shared" ca="1" si="2"/>
        <v>44361</v>
      </c>
      <c r="G111" s="444">
        <f>PPG!S111</f>
        <v>77.5</v>
      </c>
      <c r="H111" s="124">
        <f t="shared" ca="1" si="3"/>
        <v>44361</v>
      </c>
      <c r="I111" s="125">
        <v>0</v>
      </c>
      <c r="J111" s="304" t="str">
        <f>LEFT(PPG!D111,20)&amp;"."&amp;PPGPAY!E111</f>
        <v>St Johns CE N20.3309.PPSER.I05.Jn21</v>
      </c>
      <c r="K111" s="120" t="b">
        <v>1</v>
      </c>
      <c r="L111" s="126" t="s">
        <v>3686</v>
      </c>
      <c r="M111" s="120" t="b">
        <v>1</v>
      </c>
      <c r="N111" s="120" t="s">
        <v>3687</v>
      </c>
      <c r="O111" s="307" t="str">
        <f>PPG!I111</f>
        <v>11334/543965</v>
      </c>
      <c r="P111" s="120" t="b">
        <v>1</v>
      </c>
      <c r="Q111" s="120" t="b">
        <v>1</v>
      </c>
      <c r="R111" s="120" t="b">
        <v>1</v>
      </c>
    </row>
    <row r="112" spans="1:18" x14ac:dyDescent="0.25">
      <c r="A112" s="117">
        <v>1</v>
      </c>
      <c r="B112" s="118">
        <v>2</v>
      </c>
      <c r="C112" s="303">
        <f>PPG!J112</f>
        <v>400094</v>
      </c>
      <c r="D112" s="120" t="b">
        <v>1</v>
      </c>
      <c r="E112" s="304" t="str">
        <f>RIGHT(PPG!C112,4)&amp;"."&amp;PPG!M112&amp;"."&amp;PPG!K112&amp;"."&amp;$C$5</f>
        <v>3314.PPSER.I05.Jn21</v>
      </c>
      <c r="F112" s="305">
        <f t="shared" ca="1" si="2"/>
        <v>44361</v>
      </c>
      <c r="G112" s="444">
        <f>PPG!S112</f>
        <v>51.666666666666664</v>
      </c>
      <c r="H112" s="124">
        <f t="shared" ca="1" si="3"/>
        <v>44361</v>
      </c>
      <c r="I112" s="125">
        <v>0</v>
      </c>
      <c r="J112" s="304" t="str">
        <f>LEFT(PPG!D112,20)&amp;"."&amp;PPGPAY!E112</f>
        <v>St Pauls CE Primary,.3314.PPSER.I05.Jn21</v>
      </c>
      <c r="K112" s="120" t="b">
        <v>1</v>
      </c>
      <c r="L112" s="126" t="s">
        <v>3686</v>
      </c>
      <c r="M112" s="120" t="b">
        <v>1</v>
      </c>
      <c r="N112" s="120" t="s">
        <v>3687</v>
      </c>
      <c r="O112" s="307" t="str">
        <f>PPG!I112</f>
        <v>11334/543965</v>
      </c>
      <c r="P112" s="120" t="b">
        <v>1</v>
      </c>
      <c r="Q112" s="120" t="b">
        <v>1</v>
      </c>
      <c r="R112" s="120" t="b">
        <v>1</v>
      </c>
    </row>
    <row r="113" spans="1:18" x14ac:dyDescent="0.25">
      <c r="A113" s="117">
        <v>1</v>
      </c>
      <c r="B113" s="118">
        <v>2</v>
      </c>
      <c r="C113" s="303">
        <f>PPG!J113</f>
        <v>400037</v>
      </c>
      <c r="D113" s="120" t="b">
        <v>1</v>
      </c>
      <c r="E113" s="304" t="str">
        <f>RIGHT(PPG!C113,4)&amp;"."&amp;PPG!M113&amp;"."&amp;PPG!K113&amp;"."&amp;$C$5</f>
        <v>3507.PPSER.I05.Jn21</v>
      </c>
      <c r="F113" s="305">
        <f t="shared" ca="1" si="2"/>
        <v>44361</v>
      </c>
      <c r="G113" s="444">
        <f>PPG!S113</f>
        <v>51.666666666666664</v>
      </c>
      <c r="H113" s="124">
        <f t="shared" ca="1" si="3"/>
        <v>44361</v>
      </c>
      <c r="I113" s="125">
        <v>0</v>
      </c>
      <c r="J113" s="304" t="str">
        <f>LEFT(PPG!D113,20)&amp;"."&amp;PPGPAY!E113</f>
        <v>St Theresa's R.C. Pr.3507.PPSER.I05.Jn21</v>
      </c>
      <c r="K113" s="120" t="b">
        <v>1</v>
      </c>
      <c r="L113" s="126" t="s">
        <v>3686</v>
      </c>
      <c r="M113" s="120" t="b">
        <v>1</v>
      </c>
      <c r="N113" s="120" t="s">
        <v>3687</v>
      </c>
      <c r="O113" s="307" t="str">
        <f>PPG!I113</f>
        <v>11334/543965</v>
      </c>
      <c r="P113" s="120" t="b">
        <v>1</v>
      </c>
      <c r="Q113" s="120" t="b">
        <v>1</v>
      </c>
      <c r="R113" s="120" t="b">
        <v>1</v>
      </c>
    </row>
    <row r="114" spans="1:18" x14ac:dyDescent="0.25">
      <c r="A114" s="117">
        <v>1</v>
      </c>
      <c r="B114" s="118">
        <v>2</v>
      </c>
      <c r="C114" s="303">
        <f>PPG!J114</f>
        <v>400100</v>
      </c>
      <c r="D114" s="120" t="b">
        <v>1</v>
      </c>
      <c r="E114" s="304" t="str">
        <f>RIGHT(PPG!C114,4)&amp;"."&amp;PPG!M114&amp;"."&amp;PPG!K114&amp;"."&amp;$C$5</f>
        <v>3316.PPSER.I05.Jn21</v>
      </c>
      <c r="F114" s="305">
        <f t="shared" ca="1" si="2"/>
        <v>44361</v>
      </c>
      <c r="G114" s="444">
        <f>PPG!S114</f>
        <v>51.666666666666664</v>
      </c>
      <c r="H114" s="124">
        <f t="shared" ca="1" si="3"/>
        <v>44361</v>
      </c>
      <c r="I114" s="125">
        <v>0</v>
      </c>
      <c r="J114" s="304" t="str">
        <f>LEFT(PPG!D114,20)&amp;"."&amp;PPGPAY!E114</f>
        <v>Trent  C of E Primar.3316.PPSER.I05.Jn21</v>
      </c>
      <c r="K114" s="120" t="b">
        <v>1</v>
      </c>
      <c r="L114" s="126" t="s">
        <v>3686</v>
      </c>
      <c r="M114" s="120" t="b">
        <v>1</v>
      </c>
      <c r="N114" s="120" t="s">
        <v>3687</v>
      </c>
      <c r="O114" s="307" t="str">
        <f>PPG!I114</f>
        <v>11334/543965</v>
      </c>
      <c r="P114" s="120" t="b">
        <v>1</v>
      </c>
      <c r="Q114" s="120" t="b">
        <v>1</v>
      </c>
      <c r="R114" s="120" t="b">
        <v>1</v>
      </c>
    </row>
    <row r="115" spans="1:18" x14ac:dyDescent="0.25">
      <c r="A115" s="117">
        <v>1</v>
      </c>
      <c r="B115" s="118">
        <v>2</v>
      </c>
      <c r="C115" s="303">
        <f>PPG!J115</f>
        <v>400033</v>
      </c>
      <c r="D115" s="120" t="b">
        <v>1</v>
      </c>
      <c r="E115" s="304" t="str">
        <f>RIGHT(PPG!C115,4)&amp;"."&amp;PPG!M115&amp;"."&amp;PPG!K115&amp;"."&amp;$C$5</f>
        <v>4003.PPSER.I05.Jn21</v>
      </c>
      <c r="F115" s="305">
        <f t="shared" ca="1" si="2"/>
        <v>44361</v>
      </c>
      <c r="G115" s="444">
        <f>PPG!S115</f>
        <v>51.666666666666664</v>
      </c>
      <c r="H115" s="124">
        <f t="shared" ca="1" si="3"/>
        <v>44361</v>
      </c>
      <c r="I115" s="125">
        <v>0</v>
      </c>
      <c r="J115" s="304" t="str">
        <f>LEFT(PPG!D115,20)&amp;"."&amp;PPGPAY!E115</f>
        <v>Friern Barnet School.4003.PPSER.I05.Jn21</v>
      </c>
      <c r="K115" s="120" t="b">
        <v>1</v>
      </c>
      <c r="L115" s="126" t="s">
        <v>3686</v>
      </c>
      <c r="M115" s="120" t="b">
        <v>1</v>
      </c>
      <c r="N115" s="120" t="s">
        <v>3687</v>
      </c>
      <c r="O115" s="307" t="str">
        <f>PPG!I115</f>
        <v>11333/543965</v>
      </c>
      <c r="P115" s="120" t="b">
        <v>1</v>
      </c>
      <c r="Q115" s="120" t="b">
        <v>1</v>
      </c>
      <c r="R115" s="120" t="b">
        <v>1</v>
      </c>
    </row>
    <row r="116" spans="1:18" x14ac:dyDescent="0.25">
      <c r="A116" s="117">
        <v>1</v>
      </c>
      <c r="B116" s="118">
        <v>2</v>
      </c>
      <c r="C116" s="303">
        <f>PPG!J116</f>
        <v>400125</v>
      </c>
      <c r="D116" s="120" t="b">
        <v>1</v>
      </c>
      <c r="E116" s="304" t="str">
        <f>RIGHT(PPG!C116,4)&amp;"."&amp;PPG!M116&amp;"."&amp;PPG!K116&amp;"."&amp;$C$5</f>
        <v>3520.PPPL.I05.Jn21</v>
      </c>
      <c r="F116" s="305">
        <f t="shared" ca="1" si="2"/>
        <v>44361</v>
      </c>
      <c r="G116" s="444">
        <f>PPG!S116</f>
        <v>195.41666666666666</v>
      </c>
      <c r="H116" s="124">
        <f t="shared" ca="1" si="3"/>
        <v>44361</v>
      </c>
      <c r="I116" s="125">
        <v>0</v>
      </c>
      <c r="J116" s="304" t="str">
        <f>LEFT(PPG!D116,20)&amp;"."&amp;PPGPAY!E116</f>
        <v>Akiva School.3520.PPPL.I05.Jn21</v>
      </c>
      <c r="K116" s="120" t="b">
        <v>1</v>
      </c>
      <c r="L116" s="126" t="s">
        <v>3686</v>
      </c>
      <c r="M116" s="120" t="b">
        <v>1</v>
      </c>
      <c r="N116" s="120" t="s">
        <v>3687</v>
      </c>
      <c r="O116" s="307" t="str">
        <f>PPG!I116</f>
        <v>11334/543965</v>
      </c>
      <c r="P116" s="120" t="b">
        <v>1</v>
      </c>
      <c r="Q116" s="120" t="b">
        <v>1</v>
      </c>
      <c r="R116" s="120" t="b">
        <v>1</v>
      </c>
    </row>
    <row r="117" spans="1:18" x14ac:dyDescent="0.25">
      <c r="A117" s="117">
        <v>1</v>
      </c>
      <c r="B117" s="118">
        <v>2</v>
      </c>
      <c r="C117" s="303">
        <f>PPG!J117</f>
        <v>400015</v>
      </c>
      <c r="D117" s="120" t="b">
        <v>1</v>
      </c>
      <c r="E117" s="304" t="str">
        <f>RIGHT(PPG!C117,4)&amp;"."&amp;PPG!M117&amp;"."&amp;PPG!K117&amp;"."&amp;$C$5</f>
        <v>3317.PPPL.I05.Jn21</v>
      </c>
      <c r="F117" s="305">
        <f t="shared" ca="1" si="2"/>
        <v>44361</v>
      </c>
      <c r="G117" s="444">
        <f>PPG!S117</f>
        <v>390.83333333333331</v>
      </c>
      <c r="H117" s="124">
        <f t="shared" ca="1" si="3"/>
        <v>44361</v>
      </c>
      <c r="I117" s="125">
        <v>0</v>
      </c>
      <c r="J117" s="304" t="str">
        <f>LEFT(PPG!D117,20)&amp;"."&amp;PPGPAY!E117</f>
        <v>All Saints' CE Prima.3317.PPPL.I05.Jn21</v>
      </c>
      <c r="K117" s="120" t="b">
        <v>1</v>
      </c>
      <c r="L117" s="126" t="s">
        <v>3686</v>
      </c>
      <c r="M117" s="120" t="b">
        <v>1</v>
      </c>
      <c r="N117" s="120" t="s">
        <v>3687</v>
      </c>
      <c r="O117" s="307" t="str">
        <f>PPG!I117</f>
        <v>11334/543965</v>
      </c>
      <c r="P117" s="120" t="b">
        <v>1</v>
      </c>
      <c r="Q117" s="120" t="b">
        <v>1</v>
      </c>
      <c r="R117" s="120" t="b">
        <v>1</v>
      </c>
    </row>
    <row r="118" spans="1:18" x14ac:dyDescent="0.25">
      <c r="A118" s="117">
        <v>1</v>
      </c>
      <c r="B118" s="118">
        <v>2</v>
      </c>
      <c r="C118" s="303">
        <f>PPG!J118</f>
        <v>400024</v>
      </c>
      <c r="D118" s="120" t="b">
        <v>1</v>
      </c>
      <c r="E118" s="304" t="str">
        <f>RIGHT(PPG!C118,4)&amp;"."&amp;PPG!M118&amp;"."&amp;PPG!K118&amp;"."&amp;$C$5</f>
        <v>3511.PPPL.I05.Jn21</v>
      </c>
      <c r="F118" s="305">
        <f t="shared" ca="1" si="2"/>
        <v>44361</v>
      </c>
      <c r="G118" s="444">
        <f>PPG!S118</f>
        <v>977.08333333333337</v>
      </c>
      <c r="H118" s="124">
        <f t="shared" ca="1" si="3"/>
        <v>44361</v>
      </c>
      <c r="I118" s="125">
        <v>0</v>
      </c>
      <c r="J118" s="304" t="str">
        <f>LEFT(PPG!D118,20)&amp;"."&amp;PPGPAY!E118</f>
        <v>Blessed Dominic Scho.3511.PPPL.I05.Jn21</v>
      </c>
      <c r="K118" s="120" t="b">
        <v>1</v>
      </c>
      <c r="L118" s="126" t="s">
        <v>3686</v>
      </c>
      <c r="M118" s="120" t="b">
        <v>1</v>
      </c>
      <c r="N118" s="120" t="s">
        <v>3687</v>
      </c>
      <c r="O118" s="307" t="str">
        <f>PPG!I118</f>
        <v>11334/543965</v>
      </c>
      <c r="P118" s="120" t="b">
        <v>1</v>
      </c>
      <c r="Q118" s="120" t="b">
        <v>1</v>
      </c>
      <c r="R118" s="120" t="b">
        <v>1</v>
      </c>
    </row>
    <row r="119" spans="1:18" x14ac:dyDescent="0.25">
      <c r="A119" s="117">
        <v>1</v>
      </c>
      <c r="B119" s="118">
        <v>2</v>
      </c>
      <c r="C119" s="303">
        <f>PPG!J119</f>
        <v>400057</v>
      </c>
      <c r="D119" s="120" t="b">
        <v>1</v>
      </c>
      <c r="E119" s="304" t="str">
        <f>RIGHT(PPG!C119,4)&amp;"."&amp;PPG!M119&amp;"."&amp;PPG!K119&amp;"."&amp;$C$5</f>
        <v>2008.PPPL.I05.Jn21</v>
      </c>
      <c r="F119" s="305">
        <f t="shared" ca="1" si="2"/>
        <v>44361</v>
      </c>
      <c r="G119" s="444">
        <f>PPG!S119</f>
        <v>390.83333333333331</v>
      </c>
      <c r="H119" s="124">
        <f t="shared" ca="1" si="3"/>
        <v>44361</v>
      </c>
      <c r="I119" s="125">
        <v>0</v>
      </c>
      <c r="J119" s="304" t="str">
        <f>LEFT(PPG!D119,20)&amp;"."&amp;PPGPAY!E119</f>
        <v>Brookland Infant  &amp; .2008.PPPL.I05.Jn21</v>
      </c>
      <c r="K119" s="120" t="b">
        <v>1</v>
      </c>
      <c r="L119" s="126" t="s">
        <v>3686</v>
      </c>
      <c r="M119" s="120" t="b">
        <v>1</v>
      </c>
      <c r="N119" s="120" t="s">
        <v>3687</v>
      </c>
      <c r="O119" s="307" t="str">
        <f>PPG!I119</f>
        <v>11334/543965</v>
      </c>
      <c r="P119" s="120" t="b">
        <v>1</v>
      </c>
      <c r="Q119" s="120" t="b">
        <v>1</v>
      </c>
      <c r="R119" s="120" t="b">
        <v>1</v>
      </c>
    </row>
    <row r="120" spans="1:18" x14ac:dyDescent="0.25">
      <c r="A120" s="117">
        <v>1</v>
      </c>
      <c r="B120" s="118">
        <v>2</v>
      </c>
      <c r="C120" s="303">
        <f>PPG!J120</f>
        <v>400061</v>
      </c>
      <c r="D120" s="120" t="b">
        <v>1</v>
      </c>
      <c r="E120" s="304" t="str">
        <f>RIGHT(PPG!C120,4)&amp;"."&amp;PPG!M120&amp;"."&amp;PPG!K120&amp;"."&amp;$C$5</f>
        <v>2009.PPPL.I05.Jn21</v>
      </c>
      <c r="F120" s="305">
        <f t="shared" ca="1" si="2"/>
        <v>44361</v>
      </c>
      <c r="G120" s="444">
        <f>PPG!S120</f>
        <v>390.83333333333331</v>
      </c>
      <c r="H120" s="124">
        <f t="shared" ca="1" si="3"/>
        <v>44361</v>
      </c>
      <c r="I120" s="125">
        <v>0</v>
      </c>
      <c r="J120" s="304" t="str">
        <f>LEFT(PPG!D120,20)&amp;"."&amp;PPGPAY!E120</f>
        <v>Brunswick Park Prima.2009.PPPL.I05.Jn21</v>
      </c>
      <c r="K120" s="120" t="b">
        <v>1</v>
      </c>
      <c r="L120" s="126" t="s">
        <v>3686</v>
      </c>
      <c r="M120" s="120" t="b">
        <v>1</v>
      </c>
      <c r="N120" s="120" t="s">
        <v>3687</v>
      </c>
      <c r="O120" s="307" t="str">
        <f>PPG!I120</f>
        <v>11334/543965</v>
      </c>
      <c r="P120" s="120" t="b">
        <v>1</v>
      </c>
      <c r="Q120" s="120" t="b">
        <v>1</v>
      </c>
      <c r="R120" s="120" t="b">
        <v>1</v>
      </c>
    </row>
    <row r="121" spans="1:18" x14ac:dyDescent="0.25">
      <c r="A121" s="117">
        <v>1</v>
      </c>
      <c r="B121" s="118">
        <v>2</v>
      </c>
      <c r="C121" s="303">
        <f>PPG!J121</f>
        <v>400039</v>
      </c>
      <c r="D121" s="120" t="b">
        <v>1</v>
      </c>
      <c r="E121" s="304" t="str">
        <f>RIGHT(PPG!C121,4)&amp;"."&amp;PPG!M121&amp;"."&amp;PPG!K121&amp;"."&amp;$C$5</f>
        <v>3302.PPPL.I05.Jn21</v>
      </c>
      <c r="F121" s="305">
        <f t="shared" ca="1" si="2"/>
        <v>44361</v>
      </c>
      <c r="G121" s="444">
        <f>PPG!S121</f>
        <v>390.83333333333331</v>
      </c>
      <c r="H121" s="124">
        <f t="shared" ca="1" si="3"/>
        <v>44361</v>
      </c>
      <c r="I121" s="125">
        <v>0</v>
      </c>
      <c r="J121" s="304" t="str">
        <f>LEFT(PPG!D121,20)&amp;"."&amp;PPGPAY!E121</f>
        <v>Christ Church CE Pri.3302.PPPL.I05.Jn21</v>
      </c>
      <c r="K121" s="120" t="b">
        <v>1</v>
      </c>
      <c r="L121" s="126" t="s">
        <v>3686</v>
      </c>
      <c r="M121" s="120" t="b">
        <v>1</v>
      </c>
      <c r="N121" s="120" t="s">
        <v>3687</v>
      </c>
      <c r="O121" s="307" t="str">
        <f>PPG!I121</f>
        <v>11334/543965</v>
      </c>
      <c r="P121" s="120" t="b">
        <v>1</v>
      </c>
      <c r="Q121" s="120" t="b">
        <v>1</v>
      </c>
      <c r="R121" s="120" t="b">
        <v>1</v>
      </c>
    </row>
    <row r="122" spans="1:18" x14ac:dyDescent="0.25">
      <c r="A122" s="117">
        <v>1</v>
      </c>
      <c r="B122" s="118">
        <v>2</v>
      </c>
      <c r="C122" s="303">
        <f>PPG!J122</f>
        <v>400020</v>
      </c>
      <c r="D122" s="120" t="b">
        <v>1</v>
      </c>
      <c r="E122" s="304" t="str">
        <f>RIGHT(PPG!C122,4)&amp;"."&amp;PPG!M122&amp;"."&amp;PPG!K122&amp;"."&amp;$C$5</f>
        <v>2011.PPPL.I05.Jn21</v>
      </c>
      <c r="F122" s="305">
        <f t="shared" ca="1" si="2"/>
        <v>44361</v>
      </c>
      <c r="G122" s="444">
        <f>PPG!S122</f>
        <v>390.83333333333331</v>
      </c>
      <c r="H122" s="124">
        <f t="shared" ca="1" si="3"/>
        <v>44361</v>
      </c>
      <c r="I122" s="125">
        <v>0</v>
      </c>
      <c r="J122" s="304" t="str">
        <f>LEFT(PPG!D122,20)&amp;"."&amp;PPGPAY!E122</f>
        <v>Church Hill Primary .2011.PPPL.I05.Jn21</v>
      </c>
      <c r="K122" s="120" t="b">
        <v>1</v>
      </c>
      <c r="L122" s="126" t="s">
        <v>3686</v>
      </c>
      <c r="M122" s="120" t="b">
        <v>1</v>
      </c>
      <c r="N122" s="120" t="s">
        <v>3687</v>
      </c>
      <c r="O122" s="307" t="str">
        <f>PPG!I122</f>
        <v>11334/543965</v>
      </c>
      <c r="P122" s="120" t="b">
        <v>1</v>
      </c>
      <c r="Q122" s="120" t="b">
        <v>1</v>
      </c>
      <c r="R122" s="120" t="b">
        <v>1</v>
      </c>
    </row>
    <row r="123" spans="1:18" x14ac:dyDescent="0.25">
      <c r="A123" s="117">
        <v>1</v>
      </c>
      <c r="B123" s="118">
        <v>2</v>
      </c>
      <c r="C123" s="303">
        <f>PPG!J123</f>
        <v>400105</v>
      </c>
      <c r="D123" s="120" t="b">
        <v>1</v>
      </c>
      <c r="E123" s="304" t="str">
        <f>RIGHT(PPG!C123,4)&amp;"."&amp;PPG!M123&amp;"."&amp;PPG!K123&amp;"."&amp;$C$5</f>
        <v>2073.PPPL.I05.Jn21</v>
      </c>
      <c r="F123" s="305">
        <f t="shared" ca="1" si="2"/>
        <v>44361</v>
      </c>
      <c r="G123" s="444">
        <f>PPG!S123</f>
        <v>390.83333333333331</v>
      </c>
      <c r="H123" s="124">
        <f t="shared" ca="1" si="3"/>
        <v>44361</v>
      </c>
      <c r="I123" s="125">
        <v>0</v>
      </c>
      <c r="J123" s="304" t="str">
        <f>LEFT(PPG!D123,20)&amp;"."&amp;PPGPAY!E123</f>
        <v>Danegrove JMI School.2073.PPPL.I05.Jn21</v>
      </c>
      <c r="K123" s="120" t="b">
        <v>1</v>
      </c>
      <c r="L123" s="126" t="s">
        <v>3686</v>
      </c>
      <c r="M123" s="120" t="b">
        <v>1</v>
      </c>
      <c r="N123" s="120" t="s">
        <v>3687</v>
      </c>
      <c r="O123" s="307" t="str">
        <f>PPG!I123</f>
        <v>11334/543965</v>
      </c>
      <c r="P123" s="120" t="b">
        <v>1</v>
      </c>
      <c r="Q123" s="120" t="b">
        <v>1</v>
      </c>
      <c r="R123" s="120" t="b">
        <v>1</v>
      </c>
    </row>
    <row r="124" spans="1:18" x14ac:dyDescent="0.25">
      <c r="A124" s="117">
        <v>1</v>
      </c>
      <c r="B124" s="118">
        <v>2</v>
      </c>
      <c r="C124" s="303">
        <f>PPG!J124</f>
        <v>400159</v>
      </c>
      <c r="D124" s="120" t="b">
        <v>1</v>
      </c>
      <c r="E124" s="304" t="str">
        <f>RIGHT(PPG!C124,4)&amp;"."&amp;PPG!M124&amp;"."&amp;PPG!K124&amp;"."&amp;$C$5</f>
        <v>2023.PPPL.I05.Jn21</v>
      </c>
      <c r="F124" s="305">
        <f t="shared" ca="1" si="2"/>
        <v>44361</v>
      </c>
      <c r="G124" s="444">
        <f>PPG!S124</f>
        <v>195.41666666666666</v>
      </c>
      <c r="H124" s="124">
        <f t="shared" ca="1" si="3"/>
        <v>44361</v>
      </c>
      <c r="I124" s="125">
        <v>0</v>
      </c>
      <c r="J124" s="304" t="str">
        <f>LEFT(PPG!D124,20)&amp;"."&amp;PPGPAY!E124</f>
        <v>Edgware Primary Scho.2023.PPPL.I05.Jn21</v>
      </c>
      <c r="K124" s="120" t="b">
        <v>1</v>
      </c>
      <c r="L124" s="126" t="s">
        <v>3686</v>
      </c>
      <c r="M124" s="120" t="b">
        <v>1</v>
      </c>
      <c r="N124" s="120" t="s">
        <v>3687</v>
      </c>
      <c r="O124" s="307" t="str">
        <f>PPG!I124</f>
        <v>11334/543965</v>
      </c>
      <c r="P124" s="120" t="b">
        <v>1</v>
      </c>
      <c r="Q124" s="120" t="b">
        <v>1</v>
      </c>
      <c r="R124" s="120" t="b">
        <v>1</v>
      </c>
    </row>
    <row r="125" spans="1:18" x14ac:dyDescent="0.25">
      <c r="A125" s="117">
        <v>1</v>
      </c>
      <c r="B125" s="118">
        <v>2</v>
      </c>
      <c r="C125" s="303">
        <f>PPG!J125</f>
        <v>400047</v>
      </c>
      <c r="D125" s="120" t="b">
        <v>1</v>
      </c>
      <c r="E125" s="304" t="str">
        <f>RIGHT(PPG!C125,4)&amp;"."&amp;PPG!M125&amp;"."&amp;PPG!K125&amp;"."&amp;$C$5</f>
        <v>2024.PPPL.I05.Jn21</v>
      </c>
      <c r="F125" s="305">
        <f t="shared" ca="1" si="2"/>
        <v>44361</v>
      </c>
      <c r="G125" s="444">
        <f>PPG!S125</f>
        <v>390.83333333333331</v>
      </c>
      <c r="H125" s="124">
        <f t="shared" ca="1" si="3"/>
        <v>44361</v>
      </c>
      <c r="I125" s="125">
        <v>0</v>
      </c>
      <c r="J125" s="304" t="str">
        <f>LEFT(PPG!D125,20)&amp;"."&amp;PPGPAY!E125</f>
        <v>Fairway Primary Scho.2024.PPPL.I05.Jn21</v>
      </c>
      <c r="K125" s="120" t="b">
        <v>1</v>
      </c>
      <c r="L125" s="126" t="s">
        <v>3686</v>
      </c>
      <c r="M125" s="120" t="b">
        <v>1</v>
      </c>
      <c r="N125" s="120" t="s">
        <v>3687</v>
      </c>
      <c r="O125" s="307" t="str">
        <f>PPG!I125</f>
        <v>11334/543965</v>
      </c>
      <c r="P125" s="120" t="b">
        <v>1</v>
      </c>
      <c r="Q125" s="120" t="b">
        <v>1</v>
      </c>
      <c r="R125" s="120" t="b">
        <v>1</v>
      </c>
    </row>
    <row r="126" spans="1:18" x14ac:dyDescent="0.25">
      <c r="A126" s="117">
        <v>1</v>
      </c>
      <c r="B126" s="118">
        <v>2</v>
      </c>
      <c r="C126" s="303">
        <f>PPG!J126</f>
        <v>400001</v>
      </c>
      <c r="D126" s="120" t="b">
        <v>1</v>
      </c>
      <c r="E126" s="304" t="str">
        <f>RIGHT(PPG!C126,4)&amp;"."&amp;PPG!M126&amp;"."&amp;PPG!K126&amp;"."&amp;$C$5</f>
        <v>2025.PPPL.I05.Jn21</v>
      </c>
      <c r="F126" s="305">
        <f t="shared" ca="1" si="2"/>
        <v>44361</v>
      </c>
      <c r="G126" s="444">
        <f>PPG!S126</f>
        <v>977.08333333333337</v>
      </c>
      <c r="H126" s="124">
        <f t="shared" ca="1" si="3"/>
        <v>44361</v>
      </c>
      <c r="I126" s="125">
        <v>0</v>
      </c>
      <c r="J126" s="304" t="str">
        <f>LEFT(PPG!D126,20)&amp;"."&amp;PPGPAY!E126</f>
        <v>Foulds.2025.PPPL.I05.Jn21</v>
      </c>
      <c r="K126" s="120" t="b">
        <v>1</v>
      </c>
      <c r="L126" s="126" t="s">
        <v>3686</v>
      </c>
      <c r="M126" s="120" t="b">
        <v>1</v>
      </c>
      <c r="N126" s="120" t="s">
        <v>3687</v>
      </c>
      <c r="O126" s="307" t="str">
        <f>PPG!I126</f>
        <v>11334/543965</v>
      </c>
      <c r="P126" s="120" t="b">
        <v>1</v>
      </c>
      <c r="Q126" s="120" t="b">
        <v>1</v>
      </c>
      <c r="R126" s="120" t="b">
        <v>1</v>
      </c>
    </row>
    <row r="127" spans="1:18" x14ac:dyDescent="0.25">
      <c r="A127" s="117">
        <v>1</v>
      </c>
      <c r="B127" s="118">
        <v>2</v>
      </c>
      <c r="C127" s="303">
        <f>PPG!J127</f>
        <v>400067</v>
      </c>
      <c r="D127" s="120" t="b">
        <v>1</v>
      </c>
      <c r="E127" s="304" t="str">
        <f>RIGHT(PPG!C127,4)&amp;"."&amp;PPG!M127&amp;"."&amp;PPG!K127&amp;"."&amp;$C$5</f>
        <v>2028.PPPL.I05.Jn21</v>
      </c>
      <c r="F127" s="305">
        <f t="shared" ca="1" si="2"/>
        <v>44361</v>
      </c>
      <c r="G127" s="444">
        <f>PPG!S127</f>
        <v>390.83333333333331</v>
      </c>
      <c r="H127" s="124">
        <f t="shared" ca="1" si="3"/>
        <v>44361</v>
      </c>
      <c r="I127" s="125">
        <v>0</v>
      </c>
      <c r="J127" s="304" t="str">
        <f>LEFT(PPG!D127,20)&amp;"."&amp;PPGPAY!E127</f>
        <v>Garden Suburb Infant.2028.PPPL.I05.Jn21</v>
      </c>
      <c r="K127" s="120" t="b">
        <v>1</v>
      </c>
      <c r="L127" s="126" t="s">
        <v>3686</v>
      </c>
      <c r="M127" s="120" t="b">
        <v>1</v>
      </c>
      <c r="N127" s="120" t="s">
        <v>3687</v>
      </c>
      <c r="O127" s="307" t="str">
        <f>PPG!I127</f>
        <v>11334/543965</v>
      </c>
      <c r="P127" s="120" t="b">
        <v>1</v>
      </c>
      <c r="Q127" s="120" t="b">
        <v>1</v>
      </c>
      <c r="R127" s="120" t="b">
        <v>1</v>
      </c>
    </row>
    <row r="128" spans="1:18" x14ac:dyDescent="0.25">
      <c r="A128" s="117">
        <v>1</v>
      </c>
      <c r="B128" s="118">
        <v>2</v>
      </c>
      <c r="C128" s="303">
        <f>PPG!J128</f>
        <v>400002</v>
      </c>
      <c r="D128" s="120" t="b">
        <v>1</v>
      </c>
      <c r="E128" s="304" t="str">
        <f>RIGHT(PPG!C128,4)&amp;"."&amp;PPG!M128&amp;"."&amp;PPG!K128&amp;"."&amp;$C$5</f>
        <v>2027.PPPL.I05.Jn21</v>
      </c>
      <c r="F128" s="305">
        <f t="shared" ca="1" si="2"/>
        <v>44361</v>
      </c>
      <c r="G128" s="444">
        <f>PPG!S128</f>
        <v>195.41666666666666</v>
      </c>
      <c r="H128" s="124">
        <f t="shared" ca="1" si="3"/>
        <v>44361</v>
      </c>
      <c r="I128" s="125">
        <v>0</v>
      </c>
      <c r="J128" s="304" t="str">
        <f>LEFT(PPG!D128,20)&amp;"."&amp;PPGPAY!E128</f>
        <v>Garden Suburb Junior.2027.PPPL.I05.Jn21</v>
      </c>
      <c r="K128" s="120" t="b">
        <v>1</v>
      </c>
      <c r="L128" s="126" t="s">
        <v>3686</v>
      </c>
      <c r="M128" s="120" t="b">
        <v>1</v>
      </c>
      <c r="N128" s="120" t="s">
        <v>3687</v>
      </c>
      <c r="O128" s="307" t="str">
        <f>PPG!I128</f>
        <v>11334/543965</v>
      </c>
      <c r="P128" s="120" t="b">
        <v>1</v>
      </c>
      <c r="Q128" s="120" t="b">
        <v>1</v>
      </c>
      <c r="R128" s="120" t="b">
        <v>1</v>
      </c>
    </row>
    <row r="129" spans="1:18" x14ac:dyDescent="0.25">
      <c r="A129" s="117">
        <v>1</v>
      </c>
      <c r="B129" s="118">
        <v>2</v>
      </c>
      <c r="C129" s="303">
        <f>PPG!J129</f>
        <v>400035</v>
      </c>
      <c r="D129" s="120" t="b">
        <v>1</v>
      </c>
      <c r="E129" s="304" t="str">
        <f>RIGHT(PPG!C129,4)&amp;"."&amp;PPG!M129&amp;"."&amp;PPG!K129&amp;"."&amp;$C$5</f>
        <v>2029.PPPL.I05.Jn21</v>
      </c>
      <c r="F129" s="305">
        <f t="shared" ca="1" si="2"/>
        <v>44361</v>
      </c>
      <c r="G129" s="444">
        <f>PPG!S129</f>
        <v>195.41666666666666</v>
      </c>
      <c r="H129" s="124">
        <f t="shared" ca="1" si="3"/>
        <v>44361</v>
      </c>
      <c r="I129" s="125">
        <v>0</v>
      </c>
      <c r="J129" s="304" t="str">
        <f>LEFT(PPG!D129,20)&amp;"."&amp;PPGPAY!E129</f>
        <v>Goldbeaters Primary .2029.PPPL.I05.Jn21</v>
      </c>
      <c r="K129" s="120" t="b">
        <v>1</v>
      </c>
      <c r="L129" s="126" t="s">
        <v>3686</v>
      </c>
      <c r="M129" s="120" t="b">
        <v>1</v>
      </c>
      <c r="N129" s="120" t="s">
        <v>3687</v>
      </c>
      <c r="O129" s="307" t="str">
        <f>PPG!I129</f>
        <v>11334/543965</v>
      </c>
      <c r="P129" s="120" t="b">
        <v>1</v>
      </c>
      <c r="Q129" s="120" t="b">
        <v>1</v>
      </c>
      <c r="R129" s="120" t="b">
        <v>1</v>
      </c>
    </row>
    <row r="130" spans="1:18" x14ac:dyDescent="0.25">
      <c r="A130" s="117">
        <v>1</v>
      </c>
      <c r="B130" s="118">
        <v>2</v>
      </c>
      <c r="C130" s="303">
        <f>PPG!J130</f>
        <v>400084</v>
      </c>
      <c r="D130" s="120" t="b">
        <v>1</v>
      </c>
      <c r="E130" s="304" t="str">
        <f>RIGHT(PPG!C130,4)&amp;"."&amp;PPG!M130&amp;"."&amp;PPG!K130&amp;"."&amp;$C$5</f>
        <v>2032.PPPL.I05.Jn21</v>
      </c>
      <c r="F130" s="305">
        <f t="shared" ca="1" si="2"/>
        <v>44361</v>
      </c>
      <c r="G130" s="444">
        <f>PPG!S130</f>
        <v>390.83333333333331</v>
      </c>
      <c r="H130" s="124">
        <f t="shared" ca="1" si="3"/>
        <v>44361</v>
      </c>
      <c r="I130" s="125">
        <v>0</v>
      </c>
      <c r="J130" s="304" t="str">
        <f>LEFT(PPG!D130,20)&amp;"."&amp;PPGPAY!E130</f>
        <v>Holly Park School.2032.PPPL.I05.Jn21</v>
      </c>
      <c r="K130" s="120" t="b">
        <v>1</v>
      </c>
      <c r="L130" s="126" t="s">
        <v>3686</v>
      </c>
      <c r="M130" s="120" t="b">
        <v>1</v>
      </c>
      <c r="N130" s="120" t="s">
        <v>3687</v>
      </c>
      <c r="O130" s="307" t="str">
        <f>PPG!I130</f>
        <v>11334/543965</v>
      </c>
      <c r="P130" s="120" t="b">
        <v>1</v>
      </c>
      <c r="Q130" s="120" t="b">
        <v>1</v>
      </c>
      <c r="R130" s="120" t="b">
        <v>1</v>
      </c>
    </row>
    <row r="131" spans="1:18" x14ac:dyDescent="0.25">
      <c r="A131" s="117">
        <v>1</v>
      </c>
      <c r="B131" s="118">
        <v>2</v>
      </c>
      <c r="C131" s="303">
        <f>PPG!J131</f>
        <v>400008</v>
      </c>
      <c r="D131" s="120" t="b">
        <v>1</v>
      </c>
      <c r="E131" s="304" t="str">
        <f>RIGHT(PPG!C131,4)&amp;"."&amp;PPG!M131&amp;"."&amp;PPG!K131&amp;"."&amp;$C$5</f>
        <v>3304.PPPL.I05.Jn21</v>
      </c>
      <c r="F131" s="305">
        <f t="shared" ca="1" si="2"/>
        <v>44361</v>
      </c>
      <c r="G131" s="444">
        <f>PPG!S131</f>
        <v>586.25</v>
      </c>
      <c r="H131" s="124">
        <f t="shared" ca="1" si="3"/>
        <v>44361</v>
      </c>
      <c r="I131" s="125">
        <v>0</v>
      </c>
      <c r="J131" s="304" t="str">
        <f>LEFT(PPG!D131,20)&amp;"."&amp;PPGPAY!E131</f>
        <v>Holy Trinity School.3304.PPPL.I05.Jn21</v>
      </c>
      <c r="K131" s="120" t="b">
        <v>1</v>
      </c>
      <c r="L131" s="126" t="s">
        <v>3686</v>
      </c>
      <c r="M131" s="120" t="b">
        <v>1</v>
      </c>
      <c r="N131" s="120" t="s">
        <v>3687</v>
      </c>
      <c r="O131" s="307" t="str">
        <f>PPG!I131</f>
        <v>11334/543965</v>
      </c>
      <c r="P131" s="120" t="b">
        <v>1</v>
      </c>
      <c r="Q131" s="120" t="b">
        <v>1</v>
      </c>
      <c r="R131" s="120" t="b">
        <v>1</v>
      </c>
    </row>
    <row r="132" spans="1:18" x14ac:dyDescent="0.25">
      <c r="A132" s="117">
        <v>1</v>
      </c>
      <c r="B132" s="118">
        <v>2</v>
      </c>
      <c r="C132" s="303">
        <f>PPG!J132</f>
        <v>400130</v>
      </c>
      <c r="D132" s="120" t="b">
        <v>1</v>
      </c>
      <c r="E132" s="304" t="str">
        <f>RIGHT(PPG!C132,4)&amp;"."&amp;PPG!M132&amp;"."&amp;PPG!K132&amp;"."&amp;$C$5</f>
        <v>3523.PPPL.I05.Jn21</v>
      </c>
      <c r="F132" s="305">
        <f t="shared" ca="1" si="2"/>
        <v>44361</v>
      </c>
      <c r="G132" s="444">
        <f>PPG!S132</f>
        <v>586.25</v>
      </c>
      <c r="H132" s="124">
        <f t="shared" ca="1" si="3"/>
        <v>44361</v>
      </c>
      <c r="I132" s="125">
        <v>0</v>
      </c>
      <c r="J132" s="304" t="str">
        <f>LEFT(PPG!D132,20)&amp;"."&amp;PPGPAY!E132</f>
        <v>Martin Primary Schoo.3523.PPPL.I05.Jn21</v>
      </c>
      <c r="K132" s="120" t="b">
        <v>1</v>
      </c>
      <c r="L132" s="126" t="s">
        <v>3686</v>
      </c>
      <c r="M132" s="120" t="b">
        <v>1</v>
      </c>
      <c r="N132" s="120" t="s">
        <v>3687</v>
      </c>
      <c r="O132" s="307" t="str">
        <f>PPG!I132</f>
        <v>11334/543965</v>
      </c>
      <c r="P132" s="120" t="b">
        <v>1</v>
      </c>
      <c r="Q132" s="120" t="b">
        <v>1</v>
      </c>
      <c r="R132" s="120" t="b">
        <v>1</v>
      </c>
    </row>
    <row r="133" spans="1:18" x14ac:dyDescent="0.25">
      <c r="A133" s="117">
        <v>1</v>
      </c>
      <c r="B133" s="118">
        <v>2</v>
      </c>
      <c r="C133" s="303">
        <f>PPG!J133</f>
        <v>400086</v>
      </c>
      <c r="D133" s="120" t="b">
        <v>1</v>
      </c>
      <c r="E133" s="304" t="str">
        <f>RIGHT(PPG!C133,4)&amp;"."&amp;PPG!M133&amp;"."&amp;PPG!K133&amp;"."&amp;$C$5</f>
        <v>3305.PPPL.I05.Jn21</v>
      </c>
      <c r="F133" s="305">
        <f t="shared" ca="1" si="2"/>
        <v>44361</v>
      </c>
      <c r="G133" s="444">
        <f>PPG!S133</f>
        <v>390.83333333333331</v>
      </c>
      <c r="H133" s="124">
        <f t="shared" ca="1" si="3"/>
        <v>44361</v>
      </c>
      <c r="I133" s="125">
        <v>0</v>
      </c>
      <c r="J133" s="304" t="str">
        <f>LEFT(PPG!D133,20)&amp;"."&amp;PPGPAY!E133</f>
        <v>Monken Hadley C E Pr.3305.PPPL.I05.Jn21</v>
      </c>
      <c r="K133" s="120" t="b">
        <v>1</v>
      </c>
      <c r="L133" s="126" t="s">
        <v>3686</v>
      </c>
      <c r="M133" s="120" t="b">
        <v>1</v>
      </c>
      <c r="N133" s="120" t="s">
        <v>3687</v>
      </c>
      <c r="O133" s="307" t="str">
        <f>PPG!I133</f>
        <v>11334/543965</v>
      </c>
      <c r="P133" s="120" t="b">
        <v>1</v>
      </c>
      <c r="Q133" s="120" t="b">
        <v>1</v>
      </c>
      <c r="R133" s="120" t="b">
        <v>1</v>
      </c>
    </row>
    <row r="134" spans="1:18" x14ac:dyDescent="0.25">
      <c r="A134" s="117">
        <v>1</v>
      </c>
      <c r="B134" s="118">
        <v>2</v>
      </c>
      <c r="C134" s="303">
        <f>PPG!J134</f>
        <v>400048</v>
      </c>
      <c r="D134" s="120" t="b">
        <v>1</v>
      </c>
      <c r="E134" s="304" t="str">
        <f>RIGHT(PPG!C134,4)&amp;"."&amp;PPG!M134&amp;"."&amp;PPG!K134&amp;"."&amp;$C$5</f>
        <v>2042.PPPL.I05.Jn21</v>
      </c>
      <c r="F134" s="305">
        <f t="shared" ca="1" si="2"/>
        <v>44361</v>
      </c>
      <c r="G134" s="444">
        <f>PPG!S134</f>
        <v>390.83333333333331</v>
      </c>
      <c r="H134" s="124">
        <f t="shared" ca="1" si="3"/>
        <v>44361</v>
      </c>
      <c r="I134" s="125">
        <v>0</v>
      </c>
      <c r="J134" s="304" t="str">
        <f>LEFT(PPG!D134,20)&amp;"."&amp;PPGPAY!E134</f>
        <v>Monkfrith School.2042.PPPL.I05.Jn21</v>
      </c>
      <c r="K134" s="120" t="b">
        <v>1</v>
      </c>
      <c r="L134" s="126" t="s">
        <v>3686</v>
      </c>
      <c r="M134" s="120" t="b">
        <v>1</v>
      </c>
      <c r="N134" s="120" t="s">
        <v>3687</v>
      </c>
      <c r="O134" s="307" t="str">
        <f>PPG!I134</f>
        <v>11334/543965</v>
      </c>
      <c r="P134" s="120" t="b">
        <v>1</v>
      </c>
      <c r="Q134" s="120" t="b">
        <v>1</v>
      </c>
      <c r="R134" s="120" t="b">
        <v>1</v>
      </c>
    </row>
    <row r="135" spans="1:18" x14ac:dyDescent="0.25">
      <c r="A135" s="117">
        <v>1</v>
      </c>
      <c r="B135" s="118">
        <v>2</v>
      </c>
      <c r="C135" s="303">
        <f>PPG!J135</f>
        <v>400087</v>
      </c>
      <c r="D135" s="120" t="b">
        <v>1</v>
      </c>
      <c r="E135" s="304" t="str">
        <f>RIGHT(PPG!C135,4)&amp;"."&amp;PPG!M135&amp;"."&amp;PPG!K135&amp;"."&amp;$C$5</f>
        <v>2044.PPPL.I05.Jn21</v>
      </c>
      <c r="F135" s="305">
        <f t="shared" ca="1" si="2"/>
        <v>44361</v>
      </c>
      <c r="G135" s="444">
        <f>PPG!S135</f>
        <v>390.83333333333331</v>
      </c>
      <c r="H135" s="124">
        <f t="shared" ca="1" si="3"/>
        <v>44361</v>
      </c>
      <c r="I135" s="125">
        <v>0</v>
      </c>
      <c r="J135" s="304" t="str">
        <f>LEFT(PPG!D135,20)&amp;"."&amp;PPGPAY!E135</f>
        <v>Moss Hall Infant Sch.2044.PPPL.I05.Jn21</v>
      </c>
      <c r="K135" s="120" t="b">
        <v>1</v>
      </c>
      <c r="L135" s="126" t="s">
        <v>3686</v>
      </c>
      <c r="M135" s="120" t="b">
        <v>1</v>
      </c>
      <c r="N135" s="120" t="s">
        <v>3687</v>
      </c>
      <c r="O135" s="307" t="str">
        <f>PPG!I135</f>
        <v>11334/543965</v>
      </c>
      <c r="P135" s="120" t="b">
        <v>1</v>
      </c>
      <c r="Q135" s="120" t="b">
        <v>1</v>
      </c>
      <c r="R135" s="120" t="b">
        <v>1</v>
      </c>
    </row>
    <row r="136" spans="1:18" x14ac:dyDescent="0.25">
      <c r="A136" s="117">
        <v>1</v>
      </c>
      <c r="B136" s="118">
        <v>2</v>
      </c>
      <c r="C136" s="303">
        <f>PPG!J136</f>
        <v>400088</v>
      </c>
      <c r="D136" s="120" t="b">
        <v>1</v>
      </c>
      <c r="E136" s="304" t="str">
        <f>RIGHT(PPG!C136,4)&amp;"."&amp;PPG!M136&amp;"."&amp;PPG!K136&amp;"."&amp;$C$5</f>
        <v>2043.PPPL.I05.Jn21</v>
      </c>
      <c r="F136" s="305">
        <f t="shared" ca="1" si="2"/>
        <v>44361</v>
      </c>
      <c r="G136" s="444">
        <f>PPG!S136</f>
        <v>586.25</v>
      </c>
      <c r="H136" s="124">
        <f t="shared" ca="1" si="3"/>
        <v>44361</v>
      </c>
      <c r="I136" s="125">
        <v>0</v>
      </c>
      <c r="J136" s="304" t="str">
        <f>LEFT(PPG!D136,20)&amp;"."&amp;PPGPAY!E136</f>
        <v>Moss Hall Junior Sch.2043.PPPL.I05.Jn21</v>
      </c>
      <c r="K136" s="120" t="b">
        <v>1</v>
      </c>
      <c r="L136" s="126" t="s">
        <v>3686</v>
      </c>
      <c r="M136" s="120" t="b">
        <v>1</v>
      </c>
      <c r="N136" s="120" t="s">
        <v>3687</v>
      </c>
      <c r="O136" s="307" t="str">
        <f>PPG!I136</f>
        <v>11334/543965</v>
      </c>
      <c r="P136" s="120" t="b">
        <v>1</v>
      </c>
      <c r="Q136" s="120" t="b">
        <v>1</v>
      </c>
      <c r="R136" s="120" t="b">
        <v>1</v>
      </c>
    </row>
    <row r="137" spans="1:18" x14ac:dyDescent="0.25">
      <c r="A137" s="117">
        <v>1</v>
      </c>
      <c r="B137" s="118">
        <v>2</v>
      </c>
      <c r="C137" s="303">
        <f>PPG!J137</f>
        <v>400089</v>
      </c>
      <c r="D137" s="120" t="b">
        <v>1</v>
      </c>
      <c r="E137" s="304" t="str">
        <f>RIGHT(PPG!C137,4)&amp;"."&amp;PPG!M137&amp;"."&amp;PPG!K137&amp;"."&amp;$C$5</f>
        <v>2045.PPPL.I05.Jn21</v>
      </c>
      <c r="F137" s="305">
        <f t="shared" ca="1" si="2"/>
        <v>44361</v>
      </c>
      <c r="G137" s="444">
        <f>PPG!S137</f>
        <v>195.41666666666666</v>
      </c>
      <c r="H137" s="124">
        <f t="shared" ca="1" si="3"/>
        <v>44361</v>
      </c>
      <c r="I137" s="125">
        <v>0</v>
      </c>
      <c r="J137" s="304" t="str">
        <f>LEFT(PPG!D137,20)&amp;"."&amp;PPGPAY!E137</f>
        <v>Northside School.2045.PPPL.I05.Jn21</v>
      </c>
      <c r="K137" s="120" t="b">
        <v>1</v>
      </c>
      <c r="L137" s="126" t="s">
        <v>3686</v>
      </c>
      <c r="M137" s="120" t="b">
        <v>1</v>
      </c>
      <c r="N137" s="120" t="s">
        <v>3687</v>
      </c>
      <c r="O137" s="307" t="str">
        <f>PPG!I137</f>
        <v>11334/543965</v>
      </c>
      <c r="P137" s="120" t="b">
        <v>1</v>
      </c>
      <c r="Q137" s="120" t="b">
        <v>1</v>
      </c>
      <c r="R137" s="120" t="b">
        <v>1</v>
      </c>
    </row>
    <row r="138" spans="1:18" x14ac:dyDescent="0.25">
      <c r="A138" s="117">
        <v>1</v>
      </c>
      <c r="B138" s="118">
        <v>2</v>
      </c>
      <c r="C138" s="303">
        <f>PPG!J138</f>
        <v>400021</v>
      </c>
      <c r="D138" s="120" t="b">
        <v>1</v>
      </c>
      <c r="E138" s="304" t="str">
        <f>RIGHT(PPG!C138,4)&amp;"."&amp;PPG!M138&amp;"."&amp;PPG!K138&amp;"."&amp;$C$5</f>
        <v>5201.PPPL.I05.Jn21</v>
      </c>
      <c r="F138" s="305">
        <f t="shared" ca="1" si="2"/>
        <v>44361</v>
      </c>
      <c r="G138" s="444">
        <f>PPG!S138</f>
        <v>390.83333333333331</v>
      </c>
      <c r="H138" s="124">
        <f t="shared" ca="1" si="3"/>
        <v>44361</v>
      </c>
      <c r="I138" s="125">
        <v>0</v>
      </c>
      <c r="J138" s="304" t="str">
        <f>LEFT(PPG!D138,20)&amp;"."&amp;PPGPAY!E138</f>
        <v>Osidge Primary Schoo.5201.PPPL.I05.Jn21</v>
      </c>
      <c r="K138" s="120" t="b">
        <v>1</v>
      </c>
      <c r="L138" s="126" t="s">
        <v>3686</v>
      </c>
      <c r="M138" s="120" t="b">
        <v>1</v>
      </c>
      <c r="N138" s="120" t="s">
        <v>3687</v>
      </c>
      <c r="O138" s="307" t="str">
        <f>PPG!I138</f>
        <v>11334/543965</v>
      </c>
      <c r="P138" s="120" t="b">
        <v>1</v>
      </c>
      <c r="Q138" s="120" t="b">
        <v>1</v>
      </c>
      <c r="R138" s="120" t="b">
        <v>1</v>
      </c>
    </row>
    <row r="139" spans="1:18" x14ac:dyDescent="0.25">
      <c r="A139" s="117">
        <v>1</v>
      </c>
      <c r="B139" s="118">
        <v>2</v>
      </c>
      <c r="C139" s="303">
        <f>PPG!J139</f>
        <v>400003</v>
      </c>
      <c r="D139" s="120" t="b">
        <v>1</v>
      </c>
      <c r="E139" s="304" t="str">
        <f>RIGHT(PPG!C139,4)&amp;"."&amp;PPG!M139&amp;"."&amp;PPG!K139&amp;"."&amp;$C$5</f>
        <v>3501.PPPL.I05.Jn21</v>
      </c>
      <c r="F139" s="305">
        <f t="shared" ca="1" si="2"/>
        <v>44361</v>
      </c>
      <c r="G139" s="444">
        <f>PPG!S139</f>
        <v>390.83333333333331</v>
      </c>
      <c r="H139" s="124">
        <f t="shared" ca="1" si="3"/>
        <v>44361</v>
      </c>
      <c r="I139" s="125">
        <v>0</v>
      </c>
      <c r="J139" s="304" t="str">
        <f>LEFT(PPG!D139,20)&amp;"."&amp;PPGPAY!E139</f>
        <v>Our Lady of Lourdes .3501.PPPL.I05.Jn21</v>
      </c>
      <c r="K139" s="120" t="b">
        <v>1</v>
      </c>
      <c r="L139" s="126" t="s">
        <v>3686</v>
      </c>
      <c r="M139" s="120" t="b">
        <v>1</v>
      </c>
      <c r="N139" s="120" t="s">
        <v>3687</v>
      </c>
      <c r="O139" s="307" t="str">
        <f>PPG!I139</f>
        <v>11334/543965</v>
      </c>
      <c r="P139" s="120" t="b">
        <v>1</v>
      </c>
      <c r="Q139" s="120" t="b">
        <v>1</v>
      </c>
      <c r="R139" s="120" t="b">
        <v>1</v>
      </c>
    </row>
    <row r="140" spans="1:18" x14ac:dyDescent="0.25">
      <c r="A140" s="117">
        <v>1</v>
      </c>
      <c r="B140" s="118">
        <v>2</v>
      </c>
      <c r="C140" s="303">
        <f>PPG!J140</f>
        <v>400012</v>
      </c>
      <c r="D140" s="120" t="b">
        <v>1</v>
      </c>
      <c r="E140" s="304" t="str">
        <f>RIGHT(PPG!C140,4)&amp;"."&amp;PPG!M140&amp;"."&amp;PPG!K140&amp;"."&amp;$C$5</f>
        <v>2072.PPPL.I05.Jn21</v>
      </c>
      <c r="F140" s="305">
        <f t="shared" ca="1" si="2"/>
        <v>44361</v>
      </c>
      <c r="G140" s="444">
        <f>PPG!S140</f>
        <v>781.66666666666663</v>
      </c>
      <c r="H140" s="124">
        <f t="shared" ca="1" si="3"/>
        <v>44361</v>
      </c>
      <c r="I140" s="125">
        <v>0</v>
      </c>
      <c r="J140" s="304" t="str">
        <f>LEFT(PPG!D140,20)&amp;"."&amp;PPGPAY!E140</f>
        <v>Queenswell Junior Sc.2072.PPPL.I05.Jn21</v>
      </c>
      <c r="K140" s="120" t="b">
        <v>1</v>
      </c>
      <c r="L140" s="126" t="s">
        <v>3686</v>
      </c>
      <c r="M140" s="120" t="b">
        <v>1</v>
      </c>
      <c r="N140" s="120" t="s">
        <v>3687</v>
      </c>
      <c r="O140" s="307" t="str">
        <f>PPG!I140</f>
        <v>11334/543965</v>
      </c>
      <c r="P140" s="120" t="b">
        <v>1</v>
      </c>
      <c r="Q140" s="120" t="b">
        <v>1</v>
      </c>
      <c r="R140" s="120" t="b">
        <v>1</v>
      </c>
    </row>
    <row r="141" spans="1:18" x14ac:dyDescent="0.25">
      <c r="A141" s="117">
        <v>1</v>
      </c>
      <c r="B141" s="118">
        <v>2</v>
      </c>
      <c r="C141" s="303">
        <f>PPG!J141</f>
        <v>400071</v>
      </c>
      <c r="D141" s="120" t="b">
        <v>1</v>
      </c>
      <c r="E141" s="304" t="str">
        <f>RIGHT(PPG!C141,4)&amp;"."&amp;PPG!M141&amp;"."&amp;PPG!K141&amp;"."&amp;$C$5</f>
        <v>3510.PPPL.I05.Jn21</v>
      </c>
      <c r="F141" s="305">
        <f t="shared" ca="1" si="2"/>
        <v>44361</v>
      </c>
      <c r="G141" s="444">
        <f>PPG!S141</f>
        <v>390.83333333333331</v>
      </c>
      <c r="H141" s="124">
        <f t="shared" ca="1" si="3"/>
        <v>44361</v>
      </c>
      <c r="I141" s="125">
        <v>0</v>
      </c>
      <c r="J141" s="304" t="str">
        <f>LEFT(PPG!D141,20)&amp;"."&amp;PPGPAY!E141</f>
        <v>Sacred Heart School.3510.PPPL.I05.Jn21</v>
      </c>
      <c r="K141" s="120" t="b">
        <v>1</v>
      </c>
      <c r="L141" s="126" t="s">
        <v>3686</v>
      </c>
      <c r="M141" s="120" t="b">
        <v>1</v>
      </c>
      <c r="N141" s="120" t="s">
        <v>3687</v>
      </c>
      <c r="O141" s="307" t="str">
        <f>PPG!I141</f>
        <v>11334/543965</v>
      </c>
      <c r="P141" s="120" t="b">
        <v>1</v>
      </c>
      <c r="Q141" s="120" t="b">
        <v>1</v>
      </c>
      <c r="R141" s="120" t="b">
        <v>1</v>
      </c>
    </row>
    <row r="142" spans="1:18" x14ac:dyDescent="0.25">
      <c r="A142" s="117">
        <v>1</v>
      </c>
      <c r="B142" s="118">
        <v>2</v>
      </c>
      <c r="C142" s="303">
        <f>PPG!J142</f>
        <v>400064</v>
      </c>
      <c r="D142" s="120" t="b">
        <v>1</v>
      </c>
      <c r="E142" s="304" t="str">
        <f>RIGHT(PPG!C142,4)&amp;"."&amp;PPG!M142&amp;"."&amp;PPG!K142&amp;"."&amp;$C$5</f>
        <v>3504.PPPL.I05.Jn21</v>
      </c>
      <c r="F142" s="305">
        <f t="shared" ca="1" si="2"/>
        <v>44361</v>
      </c>
      <c r="G142" s="444">
        <f>PPG!S142</f>
        <v>586.25</v>
      </c>
      <c r="H142" s="124">
        <f t="shared" ca="1" si="3"/>
        <v>44361</v>
      </c>
      <c r="I142" s="125">
        <v>0</v>
      </c>
      <c r="J142" s="304" t="str">
        <f>LEFT(PPG!D142,20)&amp;"."&amp;PPGPAY!E142</f>
        <v>St Catherines R C Pr.3504.PPPL.I05.Jn21</v>
      </c>
      <c r="K142" s="120" t="b">
        <v>1</v>
      </c>
      <c r="L142" s="126" t="s">
        <v>3686</v>
      </c>
      <c r="M142" s="120" t="b">
        <v>1</v>
      </c>
      <c r="N142" s="120" t="s">
        <v>3687</v>
      </c>
      <c r="O142" s="307" t="str">
        <f>PPG!I142</f>
        <v>11334/543965</v>
      </c>
      <c r="P142" s="120" t="b">
        <v>1</v>
      </c>
      <c r="Q142" s="120" t="b">
        <v>1</v>
      </c>
      <c r="R142" s="120" t="b">
        <v>1</v>
      </c>
    </row>
    <row r="143" spans="1:18" x14ac:dyDescent="0.25">
      <c r="A143" s="117">
        <v>1</v>
      </c>
      <c r="B143" s="118">
        <v>2</v>
      </c>
      <c r="C143" s="303">
        <f>PPG!J143</f>
        <v>400098</v>
      </c>
      <c r="D143" s="120" t="b">
        <v>1</v>
      </c>
      <c r="E143" s="304" t="str">
        <f>RIGHT(PPG!C143,4)&amp;"."&amp;PPG!M143&amp;"."&amp;PPG!K143&amp;"."&amp;$C$5</f>
        <v>3309.PPPL.I05.Jn21</v>
      </c>
      <c r="F143" s="305">
        <f t="shared" ca="1" si="2"/>
        <v>44361</v>
      </c>
      <c r="G143" s="444">
        <f>PPG!S143</f>
        <v>781.66666666666663</v>
      </c>
      <c r="H143" s="124">
        <f t="shared" ca="1" si="3"/>
        <v>44361</v>
      </c>
      <c r="I143" s="125">
        <v>0</v>
      </c>
      <c r="J143" s="304" t="str">
        <f>LEFT(PPG!D143,20)&amp;"."&amp;PPGPAY!E143</f>
        <v>St Johns CE N20.3309.PPPL.I05.Jn21</v>
      </c>
      <c r="K143" s="120" t="b">
        <v>1</v>
      </c>
      <c r="L143" s="126" t="s">
        <v>3686</v>
      </c>
      <c r="M143" s="120" t="b">
        <v>1</v>
      </c>
      <c r="N143" s="120" t="s">
        <v>3687</v>
      </c>
      <c r="O143" s="307" t="str">
        <f>PPG!I143</f>
        <v>11334/543965</v>
      </c>
      <c r="P143" s="120" t="b">
        <v>1</v>
      </c>
      <c r="Q143" s="120" t="b">
        <v>1</v>
      </c>
      <c r="R143" s="120" t="b">
        <v>1</v>
      </c>
    </row>
    <row r="144" spans="1:18" x14ac:dyDescent="0.25">
      <c r="A144" s="117">
        <v>1</v>
      </c>
      <c r="B144" s="118">
        <v>2</v>
      </c>
      <c r="C144" s="303">
        <f>PPG!J144</f>
        <v>400114</v>
      </c>
      <c r="D144" s="120" t="b">
        <v>1</v>
      </c>
      <c r="E144" s="304" t="str">
        <f>RIGHT(PPG!C144,4)&amp;"."&amp;PPG!M144&amp;"."&amp;PPG!K144&amp;"."&amp;$C$5</f>
        <v>3307.PPPL.I05.Jn21</v>
      </c>
      <c r="F144" s="305">
        <f t="shared" ca="1" si="2"/>
        <v>44361</v>
      </c>
      <c r="G144" s="444">
        <f>PPG!S144</f>
        <v>781.66666666666663</v>
      </c>
      <c r="H144" s="124">
        <f t="shared" ca="1" si="3"/>
        <v>44361</v>
      </c>
      <c r="I144" s="125">
        <v>0</v>
      </c>
      <c r="J144" s="304" t="str">
        <f>LEFT(PPG!D144,20)&amp;"."&amp;PPGPAY!E144</f>
        <v>St John's CE School .3307.PPPL.I05.Jn21</v>
      </c>
      <c r="K144" s="120" t="b">
        <v>1</v>
      </c>
      <c r="L144" s="126" t="s">
        <v>3686</v>
      </c>
      <c r="M144" s="120" t="b">
        <v>1</v>
      </c>
      <c r="N144" s="120" t="s">
        <v>3687</v>
      </c>
      <c r="O144" s="307" t="str">
        <f>PPG!I144</f>
        <v>11334/543965</v>
      </c>
      <c r="P144" s="120" t="b">
        <v>1</v>
      </c>
      <c r="Q144" s="120" t="b">
        <v>1</v>
      </c>
      <c r="R144" s="120" t="b">
        <v>1</v>
      </c>
    </row>
    <row r="145" spans="1:18" x14ac:dyDescent="0.25">
      <c r="A145" s="117">
        <v>1</v>
      </c>
      <c r="B145" s="118">
        <v>2</v>
      </c>
      <c r="C145" s="303">
        <f>PPG!J145</f>
        <v>400058</v>
      </c>
      <c r="D145" s="120" t="b">
        <v>1</v>
      </c>
      <c r="E145" s="304" t="str">
        <f>RIGHT(PPG!C145,4)&amp;"."&amp;PPG!M145&amp;"."&amp;PPG!K145&amp;"."&amp;$C$5</f>
        <v>3311.PPPL.I05.Jn21</v>
      </c>
      <c r="F145" s="305">
        <f t="shared" ca="1" si="2"/>
        <v>44361</v>
      </c>
      <c r="G145" s="444">
        <f>PPG!S145</f>
        <v>1563.3333333333333</v>
      </c>
      <c r="H145" s="124">
        <f t="shared" ca="1" si="3"/>
        <v>44361</v>
      </c>
      <c r="I145" s="125">
        <v>0</v>
      </c>
      <c r="J145" s="304" t="str">
        <f>LEFT(PPG!D145,20)&amp;"."&amp;PPGPAY!E145</f>
        <v>St Mary's C E Primar.3311.PPPL.I05.Jn21</v>
      </c>
      <c r="K145" s="120" t="b">
        <v>1</v>
      </c>
      <c r="L145" s="126" t="s">
        <v>3686</v>
      </c>
      <c r="M145" s="120" t="b">
        <v>1</v>
      </c>
      <c r="N145" s="120" t="s">
        <v>3687</v>
      </c>
      <c r="O145" s="307" t="str">
        <f>PPG!I145</f>
        <v>11334/543965</v>
      </c>
      <c r="P145" s="120" t="b">
        <v>1</v>
      </c>
      <c r="Q145" s="120" t="b">
        <v>1</v>
      </c>
      <c r="R145" s="120" t="b">
        <v>1</v>
      </c>
    </row>
    <row r="146" spans="1:18" x14ac:dyDescent="0.25">
      <c r="A146" s="117">
        <v>1</v>
      </c>
      <c r="B146" s="118">
        <v>2</v>
      </c>
      <c r="C146" s="303">
        <f>PPG!J146</f>
        <v>400017</v>
      </c>
      <c r="D146" s="120" t="b">
        <v>1</v>
      </c>
      <c r="E146" s="304" t="str">
        <f>RIGHT(PPG!C146,4)&amp;"."&amp;PPG!M146&amp;"."&amp;PPG!K146&amp;"."&amp;$C$5</f>
        <v>3312.PPPL.I05.Jn21</v>
      </c>
      <c r="F146" s="305">
        <f t="shared" ca="1" si="2"/>
        <v>44361</v>
      </c>
      <c r="G146" s="444">
        <f>PPG!S146</f>
        <v>195.41666666666666</v>
      </c>
      <c r="H146" s="124">
        <f t="shared" ca="1" si="3"/>
        <v>44361</v>
      </c>
      <c r="I146" s="125">
        <v>0</v>
      </c>
      <c r="J146" s="304" t="str">
        <f>LEFT(PPG!D146,20)&amp;"."&amp;PPGPAY!E146</f>
        <v>St Mary's School EN4.3312.PPPL.I05.Jn21</v>
      </c>
      <c r="K146" s="120" t="b">
        <v>1</v>
      </c>
      <c r="L146" s="126" t="s">
        <v>3686</v>
      </c>
      <c r="M146" s="120" t="b">
        <v>1</v>
      </c>
      <c r="N146" s="120" t="s">
        <v>3687</v>
      </c>
      <c r="O146" s="307" t="str">
        <f>PPG!I146</f>
        <v>11334/543965</v>
      </c>
      <c r="P146" s="120" t="b">
        <v>1</v>
      </c>
      <c r="Q146" s="120" t="b">
        <v>1</v>
      </c>
      <c r="R146" s="120" t="b">
        <v>1</v>
      </c>
    </row>
    <row r="147" spans="1:18" x14ac:dyDescent="0.25">
      <c r="A147" s="117">
        <v>1</v>
      </c>
      <c r="B147" s="118">
        <v>2</v>
      </c>
      <c r="C147" s="303">
        <f>PPG!J147</f>
        <v>400094</v>
      </c>
      <c r="D147" s="120" t="b">
        <v>1</v>
      </c>
      <c r="E147" s="304" t="str">
        <f>RIGHT(PPG!C147,4)&amp;"."&amp;PPG!M147&amp;"."&amp;PPG!K147&amp;"."&amp;$C$5</f>
        <v>3314.PPPL.I05.Jn21</v>
      </c>
      <c r="F147" s="305">
        <f t="shared" ca="1" si="2"/>
        <v>44361</v>
      </c>
      <c r="G147" s="444">
        <f>PPG!S147</f>
        <v>195.41666666666666</v>
      </c>
      <c r="H147" s="124">
        <f t="shared" ca="1" si="3"/>
        <v>44361</v>
      </c>
      <c r="I147" s="125">
        <v>0</v>
      </c>
      <c r="J147" s="304" t="str">
        <f>LEFT(PPG!D147,20)&amp;"."&amp;PPGPAY!E147</f>
        <v>St Pauls CE Primary,.3314.PPPL.I05.Jn21</v>
      </c>
      <c r="K147" s="120" t="b">
        <v>1</v>
      </c>
      <c r="L147" s="126" t="s">
        <v>3686</v>
      </c>
      <c r="M147" s="120" t="b">
        <v>1</v>
      </c>
      <c r="N147" s="120" t="s">
        <v>3687</v>
      </c>
      <c r="O147" s="307" t="str">
        <f>PPG!I147</f>
        <v>11334/543965</v>
      </c>
      <c r="P147" s="120" t="b">
        <v>1</v>
      </c>
      <c r="Q147" s="120" t="b">
        <v>1</v>
      </c>
      <c r="R147" s="120" t="b">
        <v>1</v>
      </c>
    </row>
    <row r="148" spans="1:18" x14ac:dyDescent="0.25">
      <c r="A148" s="117">
        <v>1</v>
      </c>
      <c r="B148" s="118">
        <v>2</v>
      </c>
      <c r="C148" s="303">
        <f>PPG!J148</f>
        <v>400006</v>
      </c>
      <c r="D148" s="120" t="b">
        <v>1</v>
      </c>
      <c r="E148" s="304" t="str">
        <f>RIGHT(PPG!C148,4)&amp;"."&amp;PPG!M148&amp;"."&amp;PPG!K148&amp;"."&amp;$C$5</f>
        <v>3313.PPPL.I05.Jn21</v>
      </c>
      <c r="F148" s="305">
        <f t="shared" ca="1" si="2"/>
        <v>44361</v>
      </c>
      <c r="G148" s="444">
        <f>PPG!S148</f>
        <v>390.83333333333331</v>
      </c>
      <c r="H148" s="124">
        <f t="shared" ca="1" si="3"/>
        <v>44361</v>
      </c>
      <c r="I148" s="125">
        <v>0</v>
      </c>
      <c r="J148" s="304" t="str">
        <f>LEFT(PPG!D148,20)&amp;"."&amp;PPGPAY!E148</f>
        <v>St. Pauls CE Primary.3313.PPPL.I05.Jn21</v>
      </c>
      <c r="K148" s="120" t="b">
        <v>1</v>
      </c>
      <c r="L148" s="126" t="s">
        <v>3686</v>
      </c>
      <c r="M148" s="120" t="b">
        <v>1</v>
      </c>
      <c r="N148" s="120" t="s">
        <v>3687</v>
      </c>
      <c r="O148" s="307" t="str">
        <f>PPG!I148</f>
        <v>11334/543965</v>
      </c>
      <c r="P148" s="120" t="b">
        <v>1</v>
      </c>
      <c r="Q148" s="120" t="b">
        <v>1</v>
      </c>
      <c r="R148" s="120" t="b">
        <v>1</v>
      </c>
    </row>
    <row r="149" spans="1:18" x14ac:dyDescent="0.25">
      <c r="A149" s="117">
        <v>1</v>
      </c>
      <c r="B149" s="118">
        <v>2</v>
      </c>
      <c r="C149" s="303">
        <f>PPG!J149</f>
        <v>400037</v>
      </c>
      <c r="D149" s="120" t="b">
        <v>1</v>
      </c>
      <c r="E149" s="304" t="str">
        <f>RIGHT(PPG!C149,4)&amp;"."&amp;PPG!M149&amp;"."&amp;PPG!K149&amp;"."&amp;$C$5</f>
        <v>3507.PPPL.I05.Jn21</v>
      </c>
      <c r="F149" s="305">
        <f t="shared" ref="F149:F212" ca="1" si="4">TODAY()</f>
        <v>44361</v>
      </c>
      <c r="G149" s="444">
        <f>PPG!S149</f>
        <v>195.41666666666666</v>
      </c>
      <c r="H149" s="124">
        <f t="shared" ref="H149:H212" ca="1" si="5">F149</f>
        <v>44361</v>
      </c>
      <c r="I149" s="125">
        <v>0</v>
      </c>
      <c r="J149" s="304" t="str">
        <f>LEFT(PPG!D149,20)&amp;"."&amp;PPGPAY!E149</f>
        <v>St Theresa's R.C. Pr.3507.PPPL.I05.Jn21</v>
      </c>
      <c r="K149" s="120" t="b">
        <v>1</v>
      </c>
      <c r="L149" s="126" t="s">
        <v>3686</v>
      </c>
      <c r="M149" s="120" t="b">
        <v>1</v>
      </c>
      <c r="N149" s="120" t="s">
        <v>3687</v>
      </c>
      <c r="O149" s="307" t="str">
        <f>PPG!I149</f>
        <v>11334/543965</v>
      </c>
      <c r="P149" s="120" t="b">
        <v>1</v>
      </c>
      <c r="Q149" s="120" t="b">
        <v>1</v>
      </c>
      <c r="R149" s="120" t="b">
        <v>1</v>
      </c>
    </row>
    <row r="150" spans="1:18" x14ac:dyDescent="0.25">
      <c r="A150" s="117">
        <v>1</v>
      </c>
      <c r="B150" s="118">
        <v>2</v>
      </c>
      <c r="C150" s="303">
        <f>PPG!J150</f>
        <v>400009</v>
      </c>
      <c r="D150" s="120" t="b">
        <v>1</v>
      </c>
      <c r="E150" s="304" t="str">
        <f>RIGHT(PPG!C150,4)&amp;"."&amp;PPG!M150&amp;"."&amp;PPG!K150&amp;"."&amp;$C$5</f>
        <v>3506.PPPL.I05.Jn21</v>
      </c>
      <c r="F150" s="305">
        <f t="shared" ca="1" si="4"/>
        <v>44361</v>
      </c>
      <c r="G150" s="444">
        <f>PPG!S150</f>
        <v>390.83333333333331</v>
      </c>
      <c r="H150" s="124">
        <f t="shared" ca="1" si="5"/>
        <v>44361</v>
      </c>
      <c r="I150" s="125">
        <v>0</v>
      </c>
      <c r="J150" s="304" t="str">
        <f>LEFT(PPG!D150,20)&amp;"."&amp;PPGPAY!E150</f>
        <v>St Vincent's Catholi.3506.PPPL.I05.Jn21</v>
      </c>
      <c r="K150" s="120" t="b">
        <v>1</v>
      </c>
      <c r="L150" s="126" t="s">
        <v>3686</v>
      </c>
      <c r="M150" s="120" t="b">
        <v>1</v>
      </c>
      <c r="N150" s="120" t="s">
        <v>3687</v>
      </c>
      <c r="O150" s="307" t="str">
        <f>PPG!I150</f>
        <v>11334/543965</v>
      </c>
      <c r="P150" s="120" t="b">
        <v>1</v>
      </c>
      <c r="Q150" s="120" t="b">
        <v>1</v>
      </c>
      <c r="R150" s="120" t="b">
        <v>1</v>
      </c>
    </row>
    <row r="151" spans="1:18" x14ac:dyDescent="0.25">
      <c r="A151" s="117">
        <v>1</v>
      </c>
      <c r="B151" s="118">
        <v>2</v>
      </c>
      <c r="C151" s="303">
        <f>PPG!J151</f>
        <v>400100</v>
      </c>
      <c r="D151" s="120" t="b">
        <v>1</v>
      </c>
      <c r="E151" s="304" t="str">
        <f>RIGHT(PPG!C151,4)&amp;"."&amp;PPG!M151&amp;"."&amp;PPG!K151&amp;"."&amp;$C$5</f>
        <v>3316.PPPL.I05.Jn21</v>
      </c>
      <c r="F151" s="305">
        <f t="shared" ca="1" si="4"/>
        <v>44361</v>
      </c>
      <c r="G151" s="444">
        <f>PPG!S151</f>
        <v>390.83333333333331</v>
      </c>
      <c r="H151" s="124">
        <f t="shared" ca="1" si="5"/>
        <v>44361</v>
      </c>
      <c r="I151" s="125">
        <v>0</v>
      </c>
      <c r="J151" s="304" t="str">
        <f>LEFT(PPG!D151,20)&amp;"."&amp;PPGPAY!E151</f>
        <v>Trent  C of E Primar.3316.PPPL.I05.Jn21</v>
      </c>
      <c r="K151" s="120" t="b">
        <v>1</v>
      </c>
      <c r="L151" s="126" t="s">
        <v>3686</v>
      </c>
      <c r="M151" s="120" t="b">
        <v>1</v>
      </c>
      <c r="N151" s="120" t="s">
        <v>3687</v>
      </c>
      <c r="O151" s="307" t="str">
        <f>PPG!I151</f>
        <v>11334/543965</v>
      </c>
      <c r="P151" s="120" t="b">
        <v>1</v>
      </c>
      <c r="Q151" s="120" t="b">
        <v>1</v>
      </c>
      <c r="R151" s="120" t="b">
        <v>1</v>
      </c>
    </row>
    <row r="152" spans="1:18" x14ac:dyDescent="0.25">
      <c r="A152" s="117">
        <v>1</v>
      </c>
      <c r="B152" s="118">
        <v>2</v>
      </c>
      <c r="C152" s="303">
        <f>PPG!J152</f>
        <v>400053</v>
      </c>
      <c r="D152" s="120" t="b">
        <v>1</v>
      </c>
      <c r="E152" s="304" t="str">
        <f>RIGHT(PPG!C152,4)&amp;"."&amp;PPG!M152&amp;"."&amp;PPG!K152&amp;"."&amp;$C$5</f>
        <v>2057.PPPL.I05.Jn21</v>
      </c>
      <c r="F152" s="305">
        <f t="shared" ca="1" si="4"/>
        <v>44361</v>
      </c>
      <c r="G152" s="444">
        <f>PPG!S152</f>
        <v>195.41666666666666</v>
      </c>
      <c r="H152" s="124">
        <f t="shared" ca="1" si="5"/>
        <v>44361</v>
      </c>
      <c r="I152" s="125">
        <v>0</v>
      </c>
      <c r="J152" s="304" t="str">
        <f>LEFT(PPG!D152,20)&amp;"."&amp;PPGPAY!E152</f>
        <v>Underhill School.2057.PPPL.I05.Jn21</v>
      </c>
      <c r="K152" s="120" t="b">
        <v>1</v>
      </c>
      <c r="L152" s="126" t="s">
        <v>3686</v>
      </c>
      <c r="M152" s="120" t="b">
        <v>1</v>
      </c>
      <c r="N152" s="120" t="s">
        <v>3687</v>
      </c>
      <c r="O152" s="307" t="str">
        <f>PPG!I152</f>
        <v>11334/543965</v>
      </c>
      <c r="P152" s="120" t="b">
        <v>1</v>
      </c>
      <c r="Q152" s="120" t="b">
        <v>1</v>
      </c>
      <c r="R152" s="120" t="b">
        <v>1</v>
      </c>
    </row>
    <row r="153" spans="1:18" x14ac:dyDescent="0.25">
      <c r="A153" s="117">
        <v>1</v>
      </c>
      <c r="B153" s="118">
        <v>2</v>
      </c>
      <c r="C153" s="303">
        <f>PPG!J153</f>
        <v>400011</v>
      </c>
      <c r="D153" s="120" t="b">
        <v>1</v>
      </c>
      <c r="E153" s="304" t="str">
        <f>RIGHT(PPG!C153,4)&amp;"."&amp;PPG!M153&amp;"."&amp;PPG!K153&amp;"."&amp;$C$5</f>
        <v>2060.PPPL.I05.Jn21</v>
      </c>
      <c r="F153" s="305">
        <f t="shared" ca="1" si="4"/>
        <v>44361</v>
      </c>
      <c r="G153" s="444">
        <f>PPG!S153</f>
        <v>390.83333333333331</v>
      </c>
      <c r="H153" s="124">
        <f t="shared" ca="1" si="5"/>
        <v>44361</v>
      </c>
      <c r="I153" s="125">
        <v>0</v>
      </c>
      <c r="J153" s="304" t="str">
        <f>LEFT(PPG!D153,20)&amp;"."&amp;PPGPAY!E153</f>
        <v>Whitings Hill Primar.2060.PPPL.I05.Jn21</v>
      </c>
      <c r="K153" s="120" t="b">
        <v>1</v>
      </c>
      <c r="L153" s="126" t="s">
        <v>3686</v>
      </c>
      <c r="M153" s="120" t="b">
        <v>1</v>
      </c>
      <c r="N153" s="120" t="s">
        <v>3687</v>
      </c>
      <c r="O153" s="307" t="str">
        <f>PPG!I153</f>
        <v>11334/543965</v>
      </c>
      <c r="P153" s="120" t="b">
        <v>1</v>
      </c>
      <c r="Q153" s="120" t="b">
        <v>1</v>
      </c>
      <c r="R153" s="120" t="b">
        <v>1</v>
      </c>
    </row>
    <row r="154" spans="1:18" x14ac:dyDescent="0.25">
      <c r="A154" s="117">
        <v>1</v>
      </c>
      <c r="B154" s="118">
        <v>2</v>
      </c>
      <c r="C154" s="303">
        <f>PPG!J154</f>
        <v>400157</v>
      </c>
      <c r="D154" s="120" t="b">
        <v>1</v>
      </c>
      <c r="E154" s="304" t="str">
        <f>RIGHT(PPG!C154,4)&amp;"."&amp;PPG!M154&amp;"."&amp;PPG!K154&amp;"."&amp;$C$5</f>
        <v>1102.PPPL.I05.Jn21</v>
      </c>
      <c r="F154" s="305">
        <f t="shared" ca="1" si="4"/>
        <v>44361</v>
      </c>
      <c r="G154" s="444">
        <f>PPG!S154</f>
        <v>195.41666666666666</v>
      </c>
      <c r="H154" s="124">
        <f t="shared" ca="1" si="5"/>
        <v>44361</v>
      </c>
      <c r="I154" s="125">
        <v>0</v>
      </c>
      <c r="J154" s="304" t="str">
        <f>LEFT(PPG!D154,20)&amp;"."&amp;PPGPAY!E154</f>
        <v>Northgate.1102.PPPL.I05.Jn21</v>
      </c>
      <c r="K154" s="120" t="b">
        <v>1</v>
      </c>
      <c r="L154" s="126" t="s">
        <v>3686</v>
      </c>
      <c r="M154" s="120" t="b">
        <v>1</v>
      </c>
      <c r="N154" s="120" t="s">
        <v>3687</v>
      </c>
      <c r="O154" s="307" t="str">
        <f>PPG!I154</f>
        <v>11332/543965</v>
      </c>
      <c r="P154" s="120" t="b">
        <v>1</v>
      </c>
      <c r="Q154" s="120" t="b">
        <v>1</v>
      </c>
      <c r="R154" s="120" t="b">
        <v>1</v>
      </c>
    </row>
    <row r="155" spans="1:18" x14ac:dyDescent="0.25">
      <c r="A155" s="117">
        <v>1</v>
      </c>
      <c r="B155" s="118">
        <v>2</v>
      </c>
      <c r="C155" s="303">
        <f>PPG!J155</f>
        <v>400041</v>
      </c>
      <c r="D155" s="120" t="b">
        <v>1</v>
      </c>
      <c r="E155" s="304" t="str">
        <f>RIGHT(PPG!C155,4)&amp;"."&amp;PPG!M155&amp;"."&amp;PPG!K155&amp;"."&amp;$C$5</f>
        <v>5405.PPPL.I05.Jn21</v>
      </c>
      <c r="F155" s="305">
        <f t="shared" ca="1" si="4"/>
        <v>44361</v>
      </c>
      <c r="G155" s="444">
        <f>PPG!S155</f>
        <v>586.25</v>
      </c>
      <c r="H155" s="124">
        <f t="shared" ca="1" si="5"/>
        <v>44361</v>
      </c>
      <c r="I155" s="125">
        <v>0</v>
      </c>
      <c r="J155" s="304" t="str">
        <f>LEFT(PPG!D155,20)&amp;"."&amp;PPGPAY!E155</f>
        <v>Finchley Catholic Hi.5405.PPPL.I05.Jn21</v>
      </c>
      <c r="K155" s="120" t="b">
        <v>1</v>
      </c>
      <c r="L155" s="126" t="s">
        <v>3686</v>
      </c>
      <c r="M155" s="120" t="b">
        <v>1</v>
      </c>
      <c r="N155" s="120" t="s">
        <v>3687</v>
      </c>
      <c r="O155" s="307" t="str">
        <f>PPG!I155</f>
        <v>11333/543965</v>
      </c>
      <c r="P155" s="120" t="b">
        <v>1</v>
      </c>
      <c r="Q155" s="120" t="b">
        <v>1</v>
      </c>
      <c r="R155" s="120" t="b">
        <v>1</v>
      </c>
    </row>
    <row r="156" spans="1:18" x14ac:dyDescent="0.25">
      <c r="A156" s="117">
        <v>1</v>
      </c>
      <c r="B156" s="118">
        <v>2</v>
      </c>
      <c r="C156" s="303">
        <f>PPG!J156</f>
        <v>400140</v>
      </c>
      <c r="D156" s="120" t="b">
        <v>1</v>
      </c>
      <c r="E156" s="304" t="str">
        <f>RIGHT(PPG!C156,4)&amp;"."&amp;PPG!M156&amp;"."&amp;PPG!K156&amp;"."&amp;$C$5</f>
        <v>5427.PPPL.I05.Jn21</v>
      </c>
      <c r="F156" s="305">
        <f t="shared" ca="1" si="4"/>
        <v>44361</v>
      </c>
      <c r="G156" s="444">
        <f>PPG!S156</f>
        <v>195.41666666666666</v>
      </c>
      <c r="H156" s="124">
        <f t="shared" ca="1" si="5"/>
        <v>44361</v>
      </c>
      <c r="I156" s="125">
        <v>0</v>
      </c>
      <c r="J156" s="304" t="str">
        <f>LEFT(PPG!D156,20)&amp;"."&amp;PPGPAY!E156</f>
        <v>JCoSS.5427.PPPL.I05.Jn21</v>
      </c>
      <c r="K156" s="120" t="b">
        <v>1</v>
      </c>
      <c r="L156" s="126" t="s">
        <v>3686</v>
      </c>
      <c r="M156" s="120" t="b">
        <v>1</v>
      </c>
      <c r="N156" s="120" t="s">
        <v>3687</v>
      </c>
      <c r="O156" s="307" t="str">
        <f>PPG!I156</f>
        <v>11333/543965</v>
      </c>
      <c r="P156" s="120" t="b">
        <v>1</v>
      </c>
      <c r="Q156" s="120" t="b">
        <v>1</v>
      </c>
      <c r="R156" s="120" t="b">
        <v>1</v>
      </c>
    </row>
    <row r="157" spans="1:18" x14ac:dyDescent="0.25">
      <c r="A157" s="117">
        <v>1</v>
      </c>
      <c r="B157" s="118">
        <v>2</v>
      </c>
      <c r="C157" s="303">
        <f>PPG!J157</f>
        <v>400013</v>
      </c>
      <c r="D157" s="120" t="b">
        <v>1</v>
      </c>
      <c r="E157" s="304" t="str">
        <f>RIGHT(PPG!C157,4)&amp;"."&amp;PPG!M157&amp;"."&amp;PPG!K157&amp;"."&amp;$C$5</f>
        <v>5407.PPPL.I05.Jn21</v>
      </c>
      <c r="F157" s="305">
        <f t="shared" ca="1" si="4"/>
        <v>44361</v>
      </c>
      <c r="G157" s="444">
        <f>PPG!S157</f>
        <v>390.83333333333331</v>
      </c>
      <c r="H157" s="124">
        <f t="shared" ca="1" si="5"/>
        <v>44361</v>
      </c>
      <c r="I157" s="125">
        <v>0</v>
      </c>
      <c r="J157" s="304" t="str">
        <f>LEFT(PPG!D157,20)&amp;"."&amp;PPGPAY!E157</f>
        <v>St. James' Catholic .5407.PPPL.I05.Jn21</v>
      </c>
      <c r="K157" s="120" t="b">
        <v>1</v>
      </c>
      <c r="L157" s="126" t="s">
        <v>3686</v>
      </c>
      <c r="M157" s="120" t="b">
        <v>1</v>
      </c>
      <c r="N157" s="120" t="s">
        <v>3687</v>
      </c>
      <c r="O157" s="307" t="str">
        <f>PPG!I157</f>
        <v>11333/543965</v>
      </c>
      <c r="P157" s="120" t="b">
        <v>1</v>
      </c>
      <c r="Q157" s="120" t="b">
        <v>1</v>
      </c>
      <c r="R157" s="120" t="b">
        <v>1</v>
      </c>
    </row>
    <row r="158" spans="1:18" x14ac:dyDescent="0.25">
      <c r="A158" s="117">
        <v>1</v>
      </c>
      <c r="B158" s="118">
        <v>2</v>
      </c>
      <c r="C158" s="303">
        <f>PPG!J158</f>
        <v>400135</v>
      </c>
      <c r="D158" s="120" t="b">
        <v>1</v>
      </c>
      <c r="E158" s="304" t="str">
        <f>RIGHT(PPG!C158,4)&amp;"."&amp;PPG!M158&amp;"."&amp;PPG!K158&amp;"."&amp;$C$5</f>
        <v>3521.PPPL.I05.Jn21</v>
      </c>
      <c r="F158" s="305">
        <f t="shared" ca="1" si="4"/>
        <v>44361</v>
      </c>
      <c r="G158" s="444">
        <f>PPG!S158</f>
        <v>1758.75</v>
      </c>
      <c r="H158" s="124">
        <f t="shared" ca="1" si="5"/>
        <v>44361</v>
      </c>
      <c r="I158" s="125">
        <v>0</v>
      </c>
      <c r="J158" s="304" t="str">
        <f>LEFT(PPG!D158,20)&amp;"."&amp;PPGPAY!E158</f>
        <v>St Mary's &amp; St John'.3521.PPPL.I05.Jn21</v>
      </c>
      <c r="K158" s="120" t="b">
        <v>1</v>
      </c>
      <c r="L158" s="126" t="s">
        <v>3686</v>
      </c>
      <c r="M158" s="120" t="b">
        <v>1</v>
      </c>
      <c r="N158" s="120" t="s">
        <v>3687</v>
      </c>
      <c r="O158" s="307" t="str">
        <f>PPG!I158</f>
        <v>11334/543965</v>
      </c>
      <c r="P158" s="120" t="b">
        <v>1</v>
      </c>
      <c r="Q158" s="120" t="b">
        <v>1</v>
      </c>
      <c r="R158" s="120" t="b">
        <v>1</v>
      </c>
    </row>
    <row r="159" spans="1:18" x14ac:dyDescent="0.25">
      <c r="A159" s="117">
        <v>1</v>
      </c>
      <c r="B159" s="118">
        <v>2</v>
      </c>
      <c r="C159" s="303">
        <f>PPG!J159</f>
        <v>0</v>
      </c>
      <c r="D159" s="120" t="b">
        <v>1</v>
      </c>
      <c r="E159" s="304" t="str">
        <f>RIGHT(PPG!C159,4)&amp;"."&amp;PPG!M159&amp;"."&amp;PPG!K159&amp;"."&amp;$C$5</f>
        <v>...Jn21</v>
      </c>
      <c r="F159" s="305">
        <f t="shared" ca="1" si="4"/>
        <v>44361</v>
      </c>
      <c r="G159" s="444">
        <f>PPG!S159</f>
        <v>0</v>
      </c>
      <c r="H159" s="124">
        <f t="shared" ca="1" si="5"/>
        <v>44361</v>
      </c>
      <c r="I159" s="125">
        <v>0</v>
      </c>
      <c r="J159" s="304" t="str">
        <f>LEFT(PPG!D159,20)&amp;"."&amp;PPGPAY!E159</f>
        <v xml:space="preserve"> Please choose a sch....Jn21</v>
      </c>
      <c r="K159" s="120" t="b">
        <v>1</v>
      </c>
      <c r="L159" s="126" t="s">
        <v>3686</v>
      </c>
      <c r="M159" s="120" t="b">
        <v>1</v>
      </c>
      <c r="N159" s="120" t="s">
        <v>3687</v>
      </c>
      <c r="O159" s="307" t="str">
        <f>PPG!I159</f>
        <v>/</v>
      </c>
      <c r="P159" s="120" t="b">
        <v>1</v>
      </c>
      <c r="Q159" s="120" t="b">
        <v>1</v>
      </c>
      <c r="R159" s="120" t="b">
        <v>1</v>
      </c>
    </row>
    <row r="160" spans="1:18" x14ac:dyDescent="0.25">
      <c r="A160" s="117">
        <v>1</v>
      </c>
      <c r="B160" s="118">
        <v>2</v>
      </c>
      <c r="C160" s="303">
        <f>PPG!J160</f>
        <v>0</v>
      </c>
      <c r="D160" s="120" t="b">
        <v>1</v>
      </c>
      <c r="E160" s="304" t="str">
        <f>RIGHT(PPG!C160,4)&amp;"."&amp;PPG!M160&amp;"."&amp;PPG!K160&amp;"."&amp;$C$5</f>
        <v>...Jn21</v>
      </c>
      <c r="F160" s="305">
        <f t="shared" ca="1" si="4"/>
        <v>44361</v>
      </c>
      <c r="G160" s="444">
        <f>PPG!S160</f>
        <v>0</v>
      </c>
      <c r="H160" s="124">
        <f t="shared" ca="1" si="5"/>
        <v>44361</v>
      </c>
      <c r="I160" s="125">
        <v>0</v>
      </c>
      <c r="J160" s="304" t="str">
        <f>LEFT(PPG!D160,20)&amp;"."&amp;PPGPAY!E160</f>
        <v xml:space="preserve"> Please choose a sch....Jn21</v>
      </c>
      <c r="K160" s="120" t="b">
        <v>1</v>
      </c>
      <c r="L160" s="126" t="s">
        <v>3686</v>
      </c>
      <c r="M160" s="120" t="b">
        <v>1</v>
      </c>
      <c r="N160" s="120" t="s">
        <v>3687</v>
      </c>
      <c r="O160" s="307" t="str">
        <f>PPG!I160</f>
        <v>/</v>
      </c>
      <c r="P160" s="120" t="b">
        <v>1</v>
      </c>
      <c r="Q160" s="120" t="b">
        <v>1</v>
      </c>
      <c r="R160" s="120" t="b">
        <v>1</v>
      </c>
    </row>
    <row r="161" spans="1:18" x14ac:dyDescent="0.25">
      <c r="A161" s="117">
        <v>1</v>
      </c>
      <c r="B161" s="118">
        <v>2</v>
      </c>
      <c r="C161" s="303">
        <f>PPG!J161</f>
        <v>0</v>
      </c>
      <c r="D161" s="120" t="b">
        <v>1</v>
      </c>
      <c r="E161" s="304" t="str">
        <f>RIGHT(PPG!C161,4)&amp;"."&amp;PPG!M161&amp;"."&amp;PPG!K161&amp;"."&amp;$C$5</f>
        <v>...Jn21</v>
      </c>
      <c r="F161" s="305">
        <f t="shared" ca="1" si="4"/>
        <v>44361</v>
      </c>
      <c r="G161" s="444">
        <f>PPG!S161</f>
        <v>0</v>
      </c>
      <c r="H161" s="124">
        <f t="shared" ca="1" si="5"/>
        <v>44361</v>
      </c>
      <c r="I161" s="125">
        <v>0</v>
      </c>
      <c r="J161" s="304" t="str">
        <f>LEFT(PPG!D161,20)&amp;"."&amp;PPGPAY!E161</f>
        <v xml:space="preserve"> Please choose a sch....Jn21</v>
      </c>
      <c r="K161" s="120" t="b">
        <v>1</v>
      </c>
      <c r="L161" s="126" t="s">
        <v>3686</v>
      </c>
      <c r="M161" s="120" t="b">
        <v>1</v>
      </c>
      <c r="N161" s="120" t="s">
        <v>3687</v>
      </c>
      <c r="O161" s="307" t="str">
        <f>PPG!I161</f>
        <v>/</v>
      </c>
      <c r="P161" s="120" t="b">
        <v>1</v>
      </c>
      <c r="Q161" s="120" t="b">
        <v>1</v>
      </c>
      <c r="R161" s="120" t="b">
        <v>1</v>
      </c>
    </row>
    <row r="162" spans="1:18" x14ac:dyDescent="0.25">
      <c r="A162" s="117">
        <v>1</v>
      </c>
      <c r="B162" s="118">
        <v>2</v>
      </c>
      <c r="C162" s="303">
        <f>PPG!J162</f>
        <v>0</v>
      </c>
      <c r="D162" s="120" t="b">
        <v>1</v>
      </c>
      <c r="E162" s="304" t="str">
        <f>RIGHT(PPG!C162,4)&amp;"."&amp;PPG!M162&amp;"."&amp;PPG!K162&amp;"."&amp;$C$5</f>
        <v>...Jn21</v>
      </c>
      <c r="F162" s="305">
        <f t="shared" ca="1" si="4"/>
        <v>44361</v>
      </c>
      <c r="G162" s="444">
        <f>PPG!S162</f>
        <v>0</v>
      </c>
      <c r="H162" s="124">
        <f t="shared" ca="1" si="5"/>
        <v>44361</v>
      </c>
      <c r="I162" s="125">
        <v>0</v>
      </c>
      <c r="J162" s="304" t="str">
        <f>LEFT(PPG!D162,20)&amp;"."&amp;PPGPAY!E162</f>
        <v xml:space="preserve"> Please choose a sch....Jn21</v>
      </c>
      <c r="K162" s="120" t="b">
        <v>1</v>
      </c>
      <c r="L162" s="126" t="s">
        <v>3686</v>
      </c>
      <c r="M162" s="120" t="b">
        <v>1</v>
      </c>
      <c r="N162" s="120" t="s">
        <v>3687</v>
      </c>
      <c r="O162" s="307" t="str">
        <f>PPG!I162</f>
        <v>/</v>
      </c>
      <c r="P162" s="120" t="b">
        <v>1</v>
      </c>
      <c r="Q162" s="120" t="b">
        <v>1</v>
      </c>
      <c r="R162" s="120" t="b">
        <v>1</v>
      </c>
    </row>
    <row r="163" spans="1:18" x14ac:dyDescent="0.25">
      <c r="A163" s="117">
        <v>1</v>
      </c>
      <c r="B163" s="118">
        <v>2</v>
      </c>
      <c r="C163" s="303">
        <f>PPG!J163</f>
        <v>0</v>
      </c>
      <c r="D163" s="120" t="b">
        <v>1</v>
      </c>
      <c r="E163" s="304" t="str">
        <f>RIGHT(PPG!C163,4)&amp;"."&amp;PPG!M163&amp;"."&amp;PPG!K163&amp;"."&amp;$C$5</f>
        <v>...Jn21</v>
      </c>
      <c r="F163" s="305">
        <f t="shared" ca="1" si="4"/>
        <v>44361</v>
      </c>
      <c r="G163" s="444">
        <f>PPG!S163</f>
        <v>0</v>
      </c>
      <c r="H163" s="124">
        <f t="shared" ca="1" si="5"/>
        <v>44361</v>
      </c>
      <c r="I163" s="125">
        <v>0</v>
      </c>
      <c r="J163" s="304" t="str">
        <f>LEFT(PPG!D163,20)&amp;"."&amp;PPGPAY!E163</f>
        <v xml:space="preserve"> Please choose a sch....Jn21</v>
      </c>
      <c r="K163" s="120" t="b">
        <v>1</v>
      </c>
      <c r="L163" s="126" t="s">
        <v>3686</v>
      </c>
      <c r="M163" s="120" t="b">
        <v>1</v>
      </c>
      <c r="N163" s="120" t="s">
        <v>3687</v>
      </c>
      <c r="O163" s="307" t="str">
        <f>PPG!I163</f>
        <v>/</v>
      </c>
      <c r="P163" s="120" t="b">
        <v>1</v>
      </c>
      <c r="Q163" s="120" t="b">
        <v>1</v>
      </c>
      <c r="R163" s="120" t="b">
        <v>1</v>
      </c>
    </row>
    <row r="164" spans="1:18" x14ac:dyDescent="0.25">
      <c r="A164" s="117">
        <v>1</v>
      </c>
      <c r="B164" s="118">
        <v>2</v>
      </c>
      <c r="C164" s="303">
        <f>PPG!J164</f>
        <v>0</v>
      </c>
      <c r="D164" s="120" t="b">
        <v>1</v>
      </c>
      <c r="E164" s="304" t="str">
        <f>RIGHT(PPG!C164,4)&amp;"."&amp;PPG!M164&amp;"."&amp;PPG!K164&amp;"."&amp;$C$5</f>
        <v>...Jn21</v>
      </c>
      <c r="F164" s="305">
        <f t="shared" ca="1" si="4"/>
        <v>44361</v>
      </c>
      <c r="G164" s="444">
        <f>PPG!S164</f>
        <v>0</v>
      </c>
      <c r="H164" s="124">
        <f t="shared" ca="1" si="5"/>
        <v>44361</v>
      </c>
      <c r="I164" s="125">
        <v>0</v>
      </c>
      <c r="J164" s="304" t="str">
        <f>LEFT(PPG!D164,20)&amp;"."&amp;PPGPAY!E164</f>
        <v xml:space="preserve"> Please choose a sch....Jn21</v>
      </c>
      <c r="K164" s="120" t="b">
        <v>1</v>
      </c>
      <c r="L164" s="126" t="s">
        <v>3686</v>
      </c>
      <c r="M164" s="120" t="b">
        <v>1</v>
      </c>
      <c r="N164" s="120" t="s">
        <v>3687</v>
      </c>
      <c r="O164" s="307" t="str">
        <f>PPG!I164</f>
        <v>/</v>
      </c>
      <c r="P164" s="120" t="b">
        <v>1</v>
      </c>
      <c r="Q164" s="120" t="b">
        <v>1</v>
      </c>
      <c r="R164" s="120" t="b">
        <v>1</v>
      </c>
    </row>
    <row r="165" spans="1:18" x14ac:dyDescent="0.25">
      <c r="A165" s="117">
        <v>1</v>
      </c>
      <c r="B165" s="118">
        <v>2</v>
      </c>
      <c r="C165" s="303">
        <f>PPG!J165</f>
        <v>0</v>
      </c>
      <c r="D165" s="120" t="b">
        <v>1</v>
      </c>
      <c r="E165" s="304" t="str">
        <f>RIGHT(PPG!C165,4)&amp;"."&amp;PPG!M165&amp;"."&amp;PPG!K165&amp;"."&amp;$C$5</f>
        <v>...Jn21</v>
      </c>
      <c r="F165" s="305">
        <f t="shared" ca="1" si="4"/>
        <v>44361</v>
      </c>
      <c r="G165" s="444">
        <f>PPG!S165</f>
        <v>0</v>
      </c>
      <c r="H165" s="124">
        <f t="shared" ca="1" si="5"/>
        <v>44361</v>
      </c>
      <c r="I165" s="125">
        <v>0</v>
      </c>
      <c r="J165" s="304" t="str">
        <f>LEFT(PPG!D165,20)&amp;"."&amp;PPGPAY!E165</f>
        <v xml:space="preserve"> Please choose a sch....Jn21</v>
      </c>
      <c r="K165" s="120" t="b">
        <v>1</v>
      </c>
      <c r="L165" s="126" t="s">
        <v>3686</v>
      </c>
      <c r="M165" s="120" t="b">
        <v>1</v>
      </c>
      <c r="N165" s="120" t="s">
        <v>3687</v>
      </c>
      <c r="O165" s="307" t="str">
        <f>PPG!I165</f>
        <v>/</v>
      </c>
      <c r="P165" s="120" t="b">
        <v>1</v>
      </c>
      <c r="Q165" s="120" t="b">
        <v>1</v>
      </c>
      <c r="R165" s="120" t="b">
        <v>1</v>
      </c>
    </row>
    <row r="166" spans="1:18" x14ac:dyDescent="0.25">
      <c r="A166" s="117">
        <v>1</v>
      </c>
      <c r="B166" s="118">
        <v>2</v>
      </c>
      <c r="C166" s="303">
        <f>PPG!J166</f>
        <v>0</v>
      </c>
      <c r="D166" s="120" t="b">
        <v>1</v>
      </c>
      <c r="E166" s="304" t="str">
        <f>RIGHT(PPG!C166,4)&amp;"."&amp;PPG!M166&amp;"."&amp;PPG!K166&amp;"."&amp;$C$5</f>
        <v>...Jn21</v>
      </c>
      <c r="F166" s="305">
        <f t="shared" ca="1" si="4"/>
        <v>44361</v>
      </c>
      <c r="G166" s="444">
        <f>PPG!S166</f>
        <v>0</v>
      </c>
      <c r="H166" s="124">
        <f t="shared" ca="1" si="5"/>
        <v>44361</v>
      </c>
      <c r="I166" s="125">
        <v>0</v>
      </c>
      <c r="J166" s="304" t="str">
        <f>LEFT(PPG!D166,20)&amp;"."&amp;PPGPAY!E166</f>
        <v xml:space="preserve"> Please choose a sch....Jn21</v>
      </c>
      <c r="K166" s="120" t="b">
        <v>1</v>
      </c>
      <c r="L166" s="126" t="s">
        <v>3686</v>
      </c>
      <c r="M166" s="120" t="b">
        <v>1</v>
      </c>
      <c r="N166" s="120" t="s">
        <v>3687</v>
      </c>
      <c r="O166" s="307" t="str">
        <f>PPG!I166</f>
        <v>/</v>
      </c>
      <c r="P166" s="120" t="b">
        <v>1</v>
      </c>
      <c r="Q166" s="120" t="b">
        <v>1</v>
      </c>
      <c r="R166" s="120" t="b">
        <v>1</v>
      </c>
    </row>
    <row r="167" spans="1:18" x14ac:dyDescent="0.25">
      <c r="A167" s="117">
        <v>1</v>
      </c>
      <c r="B167" s="118">
        <v>2</v>
      </c>
      <c r="C167" s="303">
        <f>PPG!J167</f>
        <v>0</v>
      </c>
      <c r="D167" s="120" t="b">
        <v>1</v>
      </c>
      <c r="E167" s="304" t="str">
        <f>RIGHT(PPG!C167,4)&amp;"."&amp;PPG!M167&amp;"."&amp;PPG!K167&amp;"."&amp;$C$5</f>
        <v>...Jn21</v>
      </c>
      <c r="F167" s="305">
        <f t="shared" ca="1" si="4"/>
        <v>44361</v>
      </c>
      <c r="G167" s="444">
        <f>PPG!S167</f>
        <v>0</v>
      </c>
      <c r="H167" s="124">
        <f t="shared" ca="1" si="5"/>
        <v>44361</v>
      </c>
      <c r="I167" s="125">
        <v>0</v>
      </c>
      <c r="J167" s="304" t="str">
        <f>LEFT(PPG!D167,20)&amp;"."&amp;PPGPAY!E167</f>
        <v xml:space="preserve"> Please choose a sch....Jn21</v>
      </c>
      <c r="K167" s="120" t="b">
        <v>1</v>
      </c>
      <c r="L167" s="126" t="s">
        <v>3686</v>
      </c>
      <c r="M167" s="120" t="b">
        <v>1</v>
      </c>
      <c r="N167" s="120" t="s">
        <v>3687</v>
      </c>
      <c r="O167" s="307" t="str">
        <f>PPG!I167</f>
        <v>/</v>
      </c>
      <c r="P167" s="120" t="b">
        <v>1</v>
      </c>
      <c r="Q167" s="120" t="b">
        <v>1</v>
      </c>
      <c r="R167" s="120" t="b">
        <v>1</v>
      </c>
    </row>
    <row r="168" spans="1:18" x14ac:dyDescent="0.25">
      <c r="A168" s="117">
        <v>1</v>
      </c>
      <c r="B168" s="118">
        <v>2</v>
      </c>
      <c r="C168" s="303">
        <f>PPG!J168</f>
        <v>0</v>
      </c>
      <c r="D168" s="120" t="b">
        <v>1</v>
      </c>
      <c r="E168" s="304" t="str">
        <f>RIGHT(PPG!C168,4)&amp;"."&amp;PPG!M168&amp;"."&amp;PPG!K168&amp;"."&amp;$C$5</f>
        <v>...Jn21</v>
      </c>
      <c r="F168" s="305">
        <f t="shared" ca="1" si="4"/>
        <v>44361</v>
      </c>
      <c r="G168" s="444">
        <f>PPG!S168</f>
        <v>0</v>
      </c>
      <c r="H168" s="124">
        <f t="shared" ca="1" si="5"/>
        <v>44361</v>
      </c>
      <c r="I168" s="125">
        <v>0</v>
      </c>
      <c r="J168" s="304" t="str">
        <f>LEFT(PPG!D168,20)&amp;"."&amp;PPGPAY!E168</f>
        <v xml:space="preserve"> Please choose a sch....Jn21</v>
      </c>
      <c r="K168" s="120" t="b">
        <v>1</v>
      </c>
      <c r="L168" s="126" t="s">
        <v>3686</v>
      </c>
      <c r="M168" s="120" t="b">
        <v>1</v>
      </c>
      <c r="N168" s="120" t="s">
        <v>3687</v>
      </c>
      <c r="O168" s="307" t="str">
        <f>PPG!I168</f>
        <v>/</v>
      </c>
      <c r="P168" s="120" t="b">
        <v>1</v>
      </c>
      <c r="Q168" s="120" t="b">
        <v>1</v>
      </c>
      <c r="R168" s="120" t="b">
        <v>1</v>
      </c>
    </row>
    <row r="169" spans="1:18" x14ac:dyDescent="0.25">
      <c r="A169" s="117">
        <v>1</v>
      </c>
      <c r="B169" s="118">
        <v>2</v>
      </c>
      <c r="C169" s="303">
        <f>PPG!J169</f>
        <v>0</v>
      </c>
      <c r="D169" s="120" t="b">
        <v>1</v>
      </c>
      <c r="E169" s="304" t="str">
        <f>RIGHT(PPG!C169,4)&amp;"."&amp;PPG!M169&amp;"."&amp;PPG!K169&amp;"."&amp;$C$5</f>
        <v>...Jn21</v>
      </c>
      <c r="F169" s="305">
        <f t="shared" ca="1" si="4"/>
        <v>44361</v>
      </c>
      <c r="G169" s="444">
        <f>PPG!S169</f>
        <v>0</v>
      </c>
      <c r="H169" s="124">
        <f t="shared" ca="1" si="5"/>
        <v>44361</v>
      </c>
      <c r="I169" s="125">
        <v>0</v>
      </c>
      <c r="J169" s="304" t="str">
        <f>LEFT(PPG!D169,20)&amp;"."&amp;PPGPAY!E169</f>
        <v xml:space="preserve"> Please choose a sch....Jn21</v>
      </c>
      <c r="K169" s="120" t="b">
        <v>1</v>
      </c>
      <c r="L169" s="126" t="s">
        <v>3686</v>
      </c>
      <c r="M169" s="120" t="b">
        <v>1</v>
      </c>
      <c r="N169" s="120" t="s">
        <v>3687</v>
      </c>
      <c r="O169" s="307" t="str">
        <f>PPG!I169</f>
        <v>/</v>
      </c>
      <c r="P169" s="120" t="b">
        <v>1</v>
      </c>
      <c r="Q169" s="120" t="b">
        <v>1</v>
      </c>
      <c r="R169" s="120" t="b">
        <v>1</v>
      </c>
    </row>
    <row r="170" spans="1:18" x14ac:dyDescent="0.25">
      <c r="A170" s="117">
        <v>1</v>
      </c>
      <c r="B170" s="118">
        <v>2</v>
      </c>
      <c r="C170" s="303">
        <f>PPG!J170</f>
        <v>0</v>
      </c>
      <c r="D170" s="120" t="b">
        <v>1</v>
      </c>
      <c r="E170" s="304" t="str">
        <f>RIGHT(PPG!C170,4)&amp;"."&amp;PPG!M170&amp;"."&amp;PPG!K170&amp;"."&amp;$C$5</f>
        <v>...Jn21</v>
      </c>
      <c r="F170" s="305">
        <f t="shared" ca="1" si="4"/>
        <v>44361</v>
      </c>
      <c r="G170" s="444">
        <f>PPG!S170</f>
        <v>0</v>
      </c>
      <c r="H170" s="124">
        <f t="shared" ca="1" si="5"/>
        <v>44361</v>
      </c>
      <c r="I170" s="125">
        <v>0</v>
      </c>
      <c r="J170" s="304" t="str">
        <f>LEFT(PPG!D170,20)&amp;"."&amp;PPGPAY!E170</f>
        <v>....Jn21</v>
      </c>
      <c r="K170" s="120" t="b">
        <v>1</v>
      </c>
      <c r="L170" s="126" t="s">
        <v>3686</v>
      </c>
      <c r="M170" s="120" t="b">
        <v>1</v>
      </c>
      <c r="N170" s="120" t="s">
        <v>3687</v>
      </c>
      <c r="O170" s="307">
        <f>PPG!I170</f>
        <v>0</v>
      </c>
      <c r="P170" s="120" t="b">
        <v>1</v>
      </c>
      <c r="Q170" s="120" t="b">
        <v>1</v>
      </c>
      <c r="R170" s="120" t="b">
        <v>1</v>
      </c>
    </row>
    <row r="171" spans="1:18" x14ac:dyDescent="0.25">
      <c r="A171" s="117">
        <v>1</v>
      </c>
      <c r="B171" s="118">
        <v>2</v>
      </c>
      <c r="C171" s="303">
        <f>PPG!J171</f>
        <v>0</v>
      </c>
      <c r="D171" s="120" t="b">
        <v>1</v>
      </c>
      <c r="E171" s="304" t="str">
        <f>RIGHT(PPG!C171,4)&amp;"."&amp;PPG!M171&amp;"."&amp;PPG!K171&amp;"."&amp;$C$5</f>
        <v>...Jn21</v>
      </c>
      <c r="F171" s="305">
        <f t="shared" ca="1" si="4"/>
        <v>44361</v>
      </c>
      <c r="G171" s="444">
        <f>PPG!S171</f>
        <v>0</v>
      </c>
      <c r="H171" s="124">
        <f t="shared" ca="1" si="5"/>
        <v>44361</v>
      </c>
      <c r="I171" s="125">
        <v>0</v>
      </c>
      <c r="J171" s="304" t="str">
        <f>LEFT(PPG!D171,20)&amp;"."&amp;PPGPAY!E171</f>
        <v>....Jn21</v>
      </c>
      <c r="K171" s="120" t="b">
        <v>1</v>
      </c>
      <c r="L171" s="126" t="s">
        <v>3686</v>
      </c>
      <c r="M171" s="120" t="b">
        <v>1</v>
      </c>
      <c r="N171" s="120" t="s">
        <v>3687</v>
      </c>
      <c r="O171" s="307">
        <f>PPG!I171</f>
        <v>0</v>
      </c>
      <c r="P171" s="120" t="b">
        <v>1</v>
      </c>
      <c r="Q171" s="120" t="b">
        <v>1</v>
      </c>
      <c r="R171" s="120" t="b">
        <v>1</v>
      </c>
    </row>
    <row r="172" spans="1:18" x14ac:dyDescent="0.25">
      <c r="A172" s="117">
        <v>1</v>
      </c>
      <c r="B172" s="118">
        <v>2</v>
      </c>
      <c r="C172" s="303">
        <f>PPG!J172</f>
        <v>0</v>
      </c>
      <c r="D172" s="120" t="b">
        <v>1</v>
      </c>
      <c r="E172" s="304" t="str">
        <f>RIGHT(PPG!C172,4)&amp;"."&amp;PPG!M172&amp;"."&amp;PPG!K172&amp;"."&amp;$C$5</f>
        <v>...Jn21</v>
      </c>
      <c r="F172" s="305">
        <f t="shared" ca="1" si="4"/>
        <v>44361</v>
      </c>
      <c r="G172" s="444">
        <f>PPG!S172</f>
        <v>0</v>
      </c>
      <c r="H172" s="124">
        <f t="shared" ca="1" si="5"/>
        <v>44361</v>
      </c>
      <c r="I172" s="125">
        <v>0</v>
      </c>
      <c r="J172" s="304" t="str">
        <f>LEFT(PPG!D172,20)&amp;"."&amp;PPGPAY!E172</f>
        <v>....Jn21</v>
      </c>
      <c r="K172" s="120" t="b">
        <v>1</v>
      </c>
      <c r="L172" s="126" t="s">
        <v>3686</v>
      </c>
      <c r="M172" s="120" t="b">
        <v>1</v>
      </c>
      <c r="N172" s="120" t="s">
        <v>3687</v>
      </c>
      <c r="O172" s="307">
        <f>PPG!I172</f>
        <v>0</v>
      </c>
      <c r="P172" s="120" t="b">
        <v>1</v>
      </c>
      <c r="Q172" s="120" t="b">
        <v>1</v>
      </c>
      <c r="R172" s="120" t="b">
        <v>1</v>
      </c>
    </row>
    <row r="173" spans="1:18" x14ac:dyDescent="0.25">
      <c r="A173" s="117">
        <v>1</v>
      </c>
      <c r="B173" s="118">
        <v>2</v>
      </c>
      <c r="C173" s="303">
        <f>PPG!J173</f>
        <v>0</v>
      </c>
      <c r="D173" s="120" t="b">
        <v>1</v>
      </c>
      <c r="E173" s="304" t="str">
        <f>RIGHT(PPG!C173,4)&amp;"."&amp;PPG!M173&amp;"."&amp;PPG!K173&amp;"."&amp;$C$5</f>
        <v>...Jn21</v>
      </c>
      <c r="F173" s="305">
        <f t="shared" ca="1" si="4"/>
        <v>44361</v>
      </c>
      <c r="G173" s="444">
        <f>PPG!S173</f>
        <v>0</v>
      </c>
      <c r="H173" s="124">
        <f t="shared" ca="1" si="5"/>
        <v>44361</v>
      </c>
      <c r="I173" s="125">
        <v>0</v>
      </c>
      <c r="J173" s="304" t="str">
        <f>LEFT(PPG!D173,20)&amp;"."&amp;PPGPAY!E173</f>
        <v>....Jn21</v>
      </c>
      <c r="K173" s="120" t="b">
        <v>1</v>
      </c>
      <c r="L173" s="126" t="s">
        <v>3686</v>
      </c>
      <c r="M173" s="120" t="b">
        <v>1</v>
      </c>
      <c r="N173" s="120" t="s">
        <v>3687</v>
      </c>
      <c r="O173" s="307">
        <f>PPG!I173</f>
        <v>0</v>
      </c>
      <c r="P173" s="120" t="b">
        <v>1</v>
      </c>
      <c r="Q173" s="120" t="b">
        <v>1</v>
      </c>
      <c r="R173" s="120" t="b">
        <v>1</v>
      </c>
    </row>
    <row r="174" spans="1:18" x14ac:dyDescent="0.25">
      <c r="A174" s="117">
        <v>1</v>
      </c>
      <c r="B174" s="118">
        <v>2</v>
      </c>
      <c r="C174" s="303">
        <f>PPG!J174</f>
        <v>0</v>
      </c>
      <c r="D174" s="120" t="b">
        <v>1</v>
      </c>
      <c r="E174" s="304" t="str">
        <f>RIGHT(PPG!C174,4)&amp;"."&amp;PPG!M174&amp;"."&amp;PPG!K174&amp;"."&amp;$C$5</f>
        <v>...Jn21</v>
      </c>
      <c r="F174" s="305">
        <f t="shared" ca="1" si="4"/>
        <v>44361</v>
      </c>
      <c r="G174" s="444">
        <f>PPG!S174</f>
        <v>0</v>
      </c>
      <c r="H174" s="124">
        <f t="shared" ca="1" si="5"/>
        <v>44361</v>
      </c>
      <c r="I174" s="125">
        <v>0</v>
      </c>
      <c r="J174" s="304" t="str">
        <f>LEFT(PPG!D174,20)&amp;"."&amp;PPGPAY!E174</f>
        <v>....Jn21</v>
      </c>
      <c r="K174" s="120" t="b">
        <v>1</v>
      </c>
      <c r="L174" s="126" t="s">
        <v>3686</v>
      </c>
      <c r="M174" s="120" t="b">
        <v>1</v>
      </c>
      <c r="N174" s="120" t="s">
        <v>3687</v>
      </c>
      <c r="O174" s="307">
        <f>PPG!I174</f>
        <v>0</v>
      </c>
      <c r="P174" s="120" t="b">
        <v>1</v>
      </c>
      <c r="Q174" s="120" t="b">
        <v>1</v>
      </c>
      <c r="R174" s="120" t="b">
        <v>1</v>
      </c>
    </row>
    <row r="175" spans="1:18" x14ac:dyDescent="0.25">
      <c r="A175" s="117">
        <v>1</v>
      </c>
      <c r="B175" s="118">
        <v>2</v>
      </c>
      <c r="C175" s="303">
        <f>PPG!J175</f>
        <v>0</v>
      </c>
      <c r="D175" s="120" t="b">
        <v>1</v>
      </c>
      <c r="E175" s="304" t="str">
        <f>RIGHT(PPG!C175,4)&amp;"."&amp;PPG!M175&amp;"."&amp;PPG!K175&amp;"."&amp;$C$5</f>
        <v>...Jn21</v>
      </c>
      <c r="F175" s="305">
        <f t="shared" ca="1" si="4"/>
        <v>44361</v>
      </c>
      <c r="G175" s="444">
        <f>PPG!S175</f>
        <v>0</v>
      </c>
      <c r="H175" s="124">
        <f t="shared" ca="1" si="5"/>
        <v>44361</v>
      </c>
      <c r="I175" s="125">
        <v>0</v>
      </c>
      <c r="J175" s="304" t="str">
        <f>LEFT(PPG!D175,20)&amp;"."&amp;PPGPAY!E175</f>
        <v>....Jn21</v>
      </c>
      <c r="K175" s="120" t="b">
        <v>1</v>
      </c>
      <c r="L175" s="126" t="s">
        <v>3686</v>
      </c>
      <c r="M175" s="120" t="b">
        <v>1</v>
      </c>
      <c r="N175" s="120" t="s">
        <v>3687</v>
      </c>
      <c r="O175" s="307">
        <f>PPG!I175</f>
        <v>0</v>
      </c>
      <c r="P175" s="120" t="b">
        <v>1</v>
      </c>
      <c r="Q175" s="120" t="b">
        <v>1</v>
      </c>
      <c r="R175" s="120" t="b">
        <v>1</v>
      </c>
    </row>
    <row r="176" spans="1:18" x14ac:dyDescent="0.25">
      <c r="A176" s="117">
        <v>1</v>
      </c>
      <c r="B176" s="118">
        <v>2</v>
      </c>
      <c r="C176" s="303">
        <f>PPG!J176</f>
        <v>0</v>
      </c>
      <c r="D176" s="120" t="b">
        <v>1</v>
      </c>
      <c r="E176" s="304" t="str">
        <f>RIGHT(PPG!C176,4)&amp;"."&amp;PPG!M176&amp;"."&amp;PPG!K176&amp;"."&amp;$C$5</f>
        <v>...Jn21</v>
      </c>
      <c r="F176" s="305">
        <f t="shared" ca="1" si="4"/>
        <v>44361</v>
      </c>
      <c r="G176" s="444">
        <f>PPG!S176</f>
        <v>0</v>
      </c>
      <c r="H176" s="124">
        <f t="shared" ca="1" si="5"/>
        <v>44361</v>
      </c>
      <c r="I176" s="125">
        <v>0</v>
      </c>
      <c r="J176" s="304" t="str">
        <f>LEFT(PPG!D176,20)&amp;"."&amp;PPGPAY!E176</f>
        <v>....Jn21</v>
      </c>
      <c r="K176" s="120" t="b">
        <v>1</v>
      </c>
      <c r="L176" s="126" t="s">
        <v>3686</v>
      </c>
      <c r="M176" s="120" t="b">
        <v>1</v>
      </c>
      <c r="N176" s="120" t="s">
        <v>3687</v>
      </c>
      <c r="O176" s="307">
        <f>PPG!I176</f>
        <v>0</v>
      </c>
      <c r="P176" s="120" t="b">
        <v>1</v>
      </c>
      <c r="Q176" s="120" t="b">
        <v>1</v>
      </c>
      <c r="R176" s="120" t="b">
        <v>1</v>
      </c>
    </row>
    <row r="177" spans="1:18" x14ac:dyDescent="0.25">
      <c r="A177" s="117">
        <v>1</v>
      </c>
      <c r="B177" s="118">
        <v>2</v>
      </c>
      <c r="C177" s="303">
        <f>PPG!J177</f>
        <v>0</v>
      </c>
      <c r="D177" s="120" t="b">
        <v>1</v>
      </c>
      <c r="E177" s="304" t="str">
        <f>RIGHT(PPG!C177,4)&amp;"."&amp;PPG!M177&amp;"."&amp;PPG!K177&amp;"."&amp;$C$5</f>
        <v>...Jn21</v>
      </c>
      <c r="F177" s="305">
        <f t="shared" ca="1" si="4"/>
        <v>44361</v>
      </c>
      <c r="G177" s="444">
        <f>PPG!S177</f>
        <v>0</v>
      </c>
      <c r="H177" s="124">
        <f t="shared" ca="1" si="5"/>
        <v>44361</v>
      </c>
      <c r="I177" s="125">
        <v>0</v>
      </c>
      <c r="J177" s="304" t="str">
        <f>LEFT(PPG!D177,20)&amp;"."&amp;PPGPAY!E177</f>
        <v>....Jn21</v>
      </c>
      <c r="K177" s="120" t="b">
        <v>1</v>
      </c>
      <c r="L177" s="126" t="s">
        <v>3686</v>
      </c>
      <c r="M177" s="120" t="b">
        <v>1</v>
      </c>
      <c r="N177" s="120" t="s">
        <v>3687</v>
      </c>
      <c r="O177" s="307">
        <f>PPG!I177</f>
        <v>0</v>
      </c>
      <c r="P177" s="120" t="b">
        <v>1</v>
      </c>
      <c r="Q177" s="120" t="b">
        <v>1</v>
      </c>
      <c r="R177" s="120" t="b">
        <v>1</v>
      </c>
    </row>
    <row r="178" spans="1:18" x14ac:dyDescent="0.25">
      <c r="A178" s="117">
        <v>1</v>
      </c>
      <c r="B178" s="118">
        <v>2</v>
      </c>
      <c r="C178" s="303">
        <f>PPG!J178</f>
        <v>0</v>
      </c>
      <c r="D178" s="120" t="b">
        <v>1</v>
      </c>
      <c r="E178" s="304" t="str">
        <f>RIGHT(PPG!C178,4)&amp;"."&amp;PPG!M178&amp;"."&amp;PPG!K178&amp;"."&amp;$C$5</f>
        <v>...Jn21</v>
      </c>
      <c r="F178" s="305">
        <f t="shared" ca="1" si="4"/>
        <v>44361</v>
      </c>
      <c r="G178" s="444">
        <f>PPG!S178</f>
        <v>0</v>
      </c>
      <c r="H178" s="124">
        <f t="shared" ca="1" si="5"/>
        <v>44361</v>
      </c>
      <c r="I178" s="125">
        <v>0</v>
      </c>
      <c r="J178" s="304" t="str">
        <f>LEFT(PPG!D178,20)&amp;"."&amp;PPGPAY!E178</f>
        <v>....Jn21</v>
      </c>
      <c r="K178" s="120" t="b">
        <v>1</v>
      </c>
      <c r="L178" s="126" t="s">
        <v>3686</v>
      </c>
      <c r="M178" s="120" t="b">
        <v>1</v>
      </c>
      <c r="N178" s="120" t="s">
        <v>3687</v>
      </c>
      <c r="O178" s="307">
        <f>PPG!I178</f>
        <v>0</v>
      </c>
      <c r="P178" s="120" t="b">
        <v>1</v>
      </c>
      <c r="Q178" s="120" t="b">
        <v>1</v>
      </c>
      <c r="R178" s="120" t="b">
        <v>1</v>
      </c>
    </row>
    <row r="179" spans="1:18" x14ac:dyDescent="0.25">
      <c r="A179" s="117">
        <v>1</v>
      </c>
      <c r="B179" s="118">
        <v>2</v>
      </c>
      <c r="C179" s="303">
        <f>PPG!J179</f>
        <v>0</v>
      </c>
      <c r="D179" s="120" t="b">
        <v>1</v>
      </c>
      <c r="E179" s="304" t="str">
        <f>RIGHT(PPG!C179,4)&amp;"."&amp;PPG!M179&amp;"."&amp;PPG!K179&amp;"."&amp;$C$5</f>
        <v>...Jn21</v>
      </c>
      <c r="F179" s="305">
        <f t="shared" ca="1" si="4"/>
        <v>44361</v>
      </c>
      <c r="G179" s="444">
        <f>PPG!S179</f>
        <v>0</v>
      </c>
      <c r="H179" s="124">
        <f t="shared" ca="1" si="5"/>
        <v>44361</v>
      </c>
      <c r="I179" s="125">
        <v>0</v>
      </c>
      <c r="J179" s="304" t="str">
        <f>LEFT(PPG!D179,20)&amp;"."&amp;PPGPAY!E179</f>
        <v>....Jn21</v>
      </c>
      <c r="K179" s="120" t="b">
        <v>1</v>
      </c>
      <c r="L179" s="126" t="s">
        <v>3686</v>
      </c>
      <c r="M179" s="120" t="b">
        <v>1</v>
      </c>
      <c r="N179" s="120" t="s">
        <v>3687</v>
      </c>
      <c r="O179" s="307">
        <f>PPG!I179</f>
        <v>0</v>
      </c>
      <c r="P179" s="120" t="b">
        <v>1</v>
      </c>
      <c r="Q179" s="120" t="b">
        <v>1</v>
      </c>
      <c r="R179" s="120" t="b">
        <v>1</v>
      </c>
    </row>
    <row r="180" spans="1:18" x14ac:dyDescent="0.25">
      <c r="A180" s="117">
        <v>1</v>
      </c>
      <c r="B180" s="118">
        <v>2</v>
      </c>
      <c r="C180" s="303">
        <f>PPG!J180</f>
        <v>0</v>
      </c>
      <c r="D180" s="120" t="b">
        <v>1</v>
      </c>
      <c r="E180" s="304" t="str">
        <f>RIGHT(PPG!C180,4)&amp;"."&amp;PPG!M180&amp;"."&amp;PPG!K180&amp;"."&amp;$C$5</f>
        <v>...Jn21</v>
      </c>
      <c r="F180" s="305">
        <f t="shared" ca="1" si="4"/>
        <v>44361</v>
      </c>
      <c r="G180" s="444">
        <f>PPG!S180</f>
        <v>0</v>
      </c>
      <c r="H180" s="124">
        <f t="shared" ca="1" si="5"/>
        <v>44361</v>
      </c>
      <c r="I180" s="125">
        <v>0</v>
      </c>
      <c r="J180" s="304" t="str">
        <f>LEFT(PPG!D180,20)&amp;"."&amp;PPGPAY!E180</f>
        <v>....Jn21</v>
      </c>
      <c r="K180" s="120" t="b">
        <v>1</v>
      </c>
      <c r="L180" s="126" t="s">
        <v>3686</v>
      </c>
      <c r="M180" s="120" t="b">
        <v>1</v>
      </c>
      <c r="N180" s="120" t="s">
        <v>3687</v>
      </c>
      <c r="O180" s="307">
        <f>PPG!I180</f>
        <v>0</v>
      </c>
      <c r="P180" s="120" t="b">
        <v>1</v>
      </c>
      <c r="Q180" s="120" t="b">
        <v>1</v>
      </c>
      <c r="R180" s="120" t="b">
        <v>1</v>
      </c>
    </row>
    <row r="181" spans="1:18" x14ac:dyDescent="0.25">
      <c r="A181" s="117">
        <v>1</v>
      </c>
      <c r="B181" s="118">
        <v>2</v>
      </c>
      <c r="C181" s="303">
        <f>PPG!J181</f>
        <v>0</v>
      </c>
      <c r="D181" s="120" t="b">
        <v>1</v>
      </c>
      <c r="E181" s="304" t="str">
        <f>RIGHT(PPG!C181,4)&amp;"."&amp;PPG!M181&amp;"."&amp;PPG!K181&amp;"."&amp;$C$5</f>
        <v>...Jn21</v>
      </c>
      <c r="F181" s="305">
        <f t="shared" ca="1" si="4"/>
        <v>44361</v>
      </c>
      <c r="G181" s="444">
        <f>PPG!S181</f>
        <v>0</v>
      </c>
      <c r="H181" s="124">
        <f t="shared" ca="1" si="5"/>
        <v>44361</v>
      </c>
      <c r="I181" s="125">
        <v>0</v>
      </c>
      <c r="J181" s="304" t="str">
        <f>LEFT(PPG!D181,20)&amp;"."&amp;PPGPAY!E181</f>
        <v>....Jn21</v>
      </c>
      <c r="K181" s="120" t="b">
        <v>1</v>
      </c>
      <c r="L181" s="126" t="s">
        <v>3686</v>
      </c>
      <c r="M181" s="120" t="b">
        <v>1</v>
      </c>
      <c r="N181" s="120" t="s">
        <v>3687</v>
      </c>
      <c r="O181" s="307">
        <f>PPG!I181</f>
        <v>0</v>
      </c>
      <c r="P181" s="120" t="b">
        <v>1</v>
      </c>
      <c r="Q181" s="120" t="b">
        <v>1</v>
      </c>
      <c r="R181" s="120" t="b">
        <v>1</v>
      </c>
    </row>
    <row r="182" spans="1:18" x14ac:dyDescent="0.25">
      <c r="A182" s="117">
        <v>1</v>
      </c>
      <c r="B182" s="118">
        <v>2</v>
      </c>
      <c r="C182" s="303">
        <f>PPG!J182</f>
        <v>0</v>
      </c>
      <c r="D182" s="120" t="b">
        <v>1</v>
      </c>
      <c r="E182" s="304" t="str">
        <f>RIGHT(PPG!C182,4)&amp;"."&amp;PPG!M182&amp;"."&amp;PPG!K182&amp;"."&amp;$C$5</f>
        <v>...Jn21</v>
      </c>
      <c r="F182" s="305">
        <f t="shared" ca="1" si="4"/>
        <v>44361</v>
      </c>
      <c r="G182" s="444">
        <f>PPG!S182</f>
        <v>0</v>
      </c>
      <c r="H182" s="124">
        <f t="shared" ca="1" si="5"/>
        <v>44361</v>
      </c>
      <c r="I182" s="125">
        <v>0</v>
      </c>
      <c r="J182" s="304" t="str">
        <f>LEFT(PPG!D182,20)&amp;"."&amp;PPGPAY!E182</f>
        <v>....Jn21</v>
      </c>
      <c r="K182" s="120" t="b">
        <v>1</v>
      </c>
      <c r="L182" s="126" t="s">
        <v>3686</v>
      </c>
      <c r="M182" s="120" t="b">
        <v>1</v>
      </c>
      <c r="N182" s="120" t="s">
        <v>3687</v>
      </c>
      <c r="O182" s="307">
        <f>PPG!I182</f>
        <v>0</v>
      </c>
      <c r="P182" s="120" t="b">
        <v>1</v>
      </c>
      <c r="Q182" s="120" t="b">
        <v>1</v>
      </c>
      <c r="R182" s="120" t="b">
        <v>1</v>
      </c>
    </row>
    <row r="183" spans="1:18" x14ac:dyDescent="0.25">
      <c r="A183" s="117">
        <v>1</v>
      </c>
      <c r="B183" s="118">
        <v>2</v>
      </c>
      <c r="C183" s="303">
        <f>PPG!J183</f>
        <v>0</v>
      </c>
      <c r="D183" s="120" t="b">
        <v>1</v>
      </c>
      <c r="E183" s="304" t="str">
        <f>RIGHT(PPG!C183,4)&amp;"."&amp;PPG!M183&amp;"."&amp;PPG!K183&amp;"."&amp;$C$5</f>
        <v>...Jn21</v>
      </c>
      <c r="F183" s="305">
        <f t="shared" ca="1" si="4"/>
        <v>44361</v>
      </c>
      <c r="G183" s="444">
        <f>PPG!S183</f>
        <v>0</v>
      </c>
      <c r="H183" s="124">
        <f t="shared" ca="1" si="5"/>
        <v>44361</v>
      </c>
      <c r="I183" s="125">
        <v>0</v>
      </c>
      <c r="J183" s="304" t="str">
        <f>LEFT(PPG!D183,20)&amp;"."&amp;PPGPAY!E183</f>
        <v>....Jn21</v>
      </c>
      <c r="K183" s="120" t="b">
        <v>1</v>
      </c>
      <c r="L183" s="126" t="s">
        <v>3686</v>
      </c>
      <c r="M183" s="120" t="b">
        <v>1</v>
      </c>
      <c r="N183" s="120" t="s">
        <v>3687</v>
      </c>
      <c r="O183" s="307">
        <f>PPG!I183</f>
        <v>0</v>
      </c>
      <c r="P183" s="120" t="b">
        <v>1</v>
      </c>
      <c r="Q183" s="120" t="b">
        <v>1</v>
      </c>
      <c r="R183" s="120" t="b">
        <v>1</v>
      </c>
    </row>
    <row r="184" spans="1:18" x14ac:dyDescent="0.25">
      <c r="A184" s="117">
        <v>1</v>
      </c>
      <c r="B184" s="118">
        <v>2</v>
      </c>
      <c r="C184" s="303">
        <f>PPG!J184</f>
        <v>0</v>
      </c>
      <c r="D184" s="120" t="b">
        <v>1</v>
      </c>
      <c r="E184" s="304" t="str">
        <f>RIGHT(PPG!C184,4)&amp;"."&amp;PPG!M184&amp;"."&amp;PPG!K184&amp;"."&amp;$C$5</f>
        <v>...Jn21</v>
      </c>
      <c r="F184" s="305">
        <f t="shared" ca="1" si="4"/>
        <v>44361</v>
      </c>
      <c r="G184" s="444">
        <f>PPG!S184</f>
        <v>0</v>
      </c>
      <c r="H184" s="124">
        <f t="shared" ca="1" si="5"/>
        <v>44361</v>
      </c>
      <c r="I184" s="125">
        <v>0</v>
      </c>
      <c r="J184" s="304" t="str">
        <f>LEFT(PPG!D184,20)&amp;"."&amp;PPGPAY!E184</f>
        <v>....Jn21</v>
      </c>
      <c r="K184" s="120" t="b">
        <v>1</v>
      </c>
      <c r="L184" s="126" t="s">
        <v>3686</v>
      </c>
      <c r="M184" s="120" t="b">
        <v>1</v>
      </c>
      <c r="N184" s="120" t="s">
        <v>3687</v>
      </c>
      <c r="O184" s="307">
        <f>PPG!I184</f>
        <v>0</v>
      </c>
      <c r="P184" s="120" t="b">
        <v>1</v>
      </c>
      <c r="Q184" s="120" t="b">
        <v>1</v>
      </c>
      <c r="R184" s="120" t="b">
        <v>1</v>
      </c>
    </row>
    <row r="185" spans="1:18" x14ac:dyDescent="0.25">
      <c r="A185" s="117">
        <v>1</v>
      </c>
      <c r="B185" s="118">
        <v>2</v>
      </c>
      <c r="C185" s="303">
        <f>PPG!J185</f>
        <v>0</v>
      </c>
      <c r="D185" s="120" t="b">
        <v>1</v>
      </c>
      <c r="E185" s="304" t="str">
        <f>RIGHT(PPG!C185,4)&amp;"."&amp;PPG!M185&amp;"."&amp;PPG!K185&amp;"."&amp;$C$5</f>
        <v>...Jn21</v>
      </c>
      <c r="F185" s="305">
        <f t="shared" ca="1" si="4"/>
        <v>44361</v>
      </c>
      <c r="G185" s="444">
        <f>PPG!S185</f>
        <v>0</v>
      </c>
      <c r="H185" s="124">
        <f t="shared" ca="1" si="5"/>
        <v>44361</v>
      </c>
      <c r="I185" s="125">
        <v>0</v>
      </c>
      <c r="J185" s="304" t="str">
        <f>LEFT(PPG!D185,20)&amp;"."&amp;PPGPAY!E185</f>
        <v>....Jn21</v>
      </c>
      <c r="K185" s="120" t="b">
        <v>1</v>
      </c>
      <c r="L185" s="126" t="s">
        <v>3686</v>
      </c>
      <c r="M185" s="120" t="b">
        <v>1</v>
      </c>
      <c r="N185" s="120" t="s">
        <v>3687</v>
      </c>
      <c r="O185" s="307">
        <f>PPG!I185</f>
        <v>0</v>
      </c>
      <c r="P185" s="120" t="b">
        <v>1</v>
      </c>
      <c r="Q185" s="120" t="b">
        <v>1</v>
      </c>
      <c r="R185" s="120" t="b">
        <v>1</v>
      </c>
    </row>
    <row r="186" spans="1:18" x14ac:dyDescent="0.25">
      <c r="A186" s="117">
        <v>1</v>
      </c>
      <c r="B186" s="118">
        <v>2</v>
      </c>
      <c r="C186" s="303">
        <f>PPG!J186</f>
        <v>0</v>
      </c>
      <c r="D186" s="120" t="b">
        <v>1</v>
      </c>
      <c r="E186" s="304" t="str">
        <f>RIGHT(PPG!C186,4)&amp;"."&amp;PPG!M186&amp;"."&amp;PPG!K186&amp;"."&amp;$C$5</f>
        <v>...Jn21</v>
      </c>
      <c r="F186" s="305">
        <f t="shared" ca="1" si="4"/>
        <v>44361</v>
      </c>
      <c r="G186" s="444">
        <f>PPG!S186</f>
        <v>0</v>
      </c>
      <c r="H186" s="124">
        <f t="shared" ca="1" si="5"/>
        <v>44361</v>
      </c>
      <c r="I186" s="125">
        <v>0</v>
      </c>
      <c r="J186" s="304" t="str">
        <f>LEFT(PPG!D186,20)&amp;"."&amp;PPGPAY!E186</f>
        <v>....Jn21</v>
      </c>
      <c r="K186" s="120" t="b">
        <v>1</v>
      </c>
      <c r="L186" s="126" t="s">
        <v>3686</v>
      </c>
      <c r="M186" s="120" t="b">
        <v>1</v>
      </c>
      <c r="N186" s="120" t="s">
        <v>3687</v>
      </c>
      <c r="O186" s="307">
        <f>PPG!I186</f>
        <v>0</v>
      </c>
      <c r="P186" s="120" t="b">
        <v>1</v>
      </c>
      <c r="Q186" s="120" t="b">
        <v>1</v>
      </c>
      <c r="R186" s="120" t="b">
        <v>1</v>
      </c>
    </row>
    <row r="187" spans="1:18" x14ac:dyDescent="0.25">
      <c r="A187" s="117">
        <v>1</v>
      </c>
      <c r="B187" s="118">
        <v>2</v>
      </c>
      <c r="C187" s="303">
        <f>PPG!J187</f>
        <v>0</v>
      </c>
      <c r="D187" s="120" t="b">
        <v>1</v>
      </c>
      <c r="E187" s="304" t="str">
        <f>RIGHT(PPG!C187,4)&amp;"."&amp;PPG!M187&amp;"."&amp;PPG!K187&amp;"."&amp;$C$5</f>
        <v>...Jn21</v>
      </c>
      <c r="F187" s="305">
        <f t="shared" ca="1" si="4"/>
        <v>44361</v>
      </c>
      <c r="G187" s="444">
        <f>PPG!S187</f>
        <v>0</v>
      </c>
      <c r="H187" s="124">
        <f t="shared" ca="1" si="5"/>
        <v>44361</v>
      </c>
      <c r="I187" s="125">
        <v>0</v>
      </c>
      <c r="J187" s="304" t="str">
        <f>LEFT(PPG!D187,20)&amp;"."&amp;PPGPAY!E187</f>
        <v>....Jn21</v>
      </c>
      <c r="K187" s="120" t="b">
        <v>1</v>
      </c>
      <c r="L187" s="126" t="s">
        <v>3686</v>
      </c>
      <c r="M187" s="120" t="b">
        <v>1</v>
      </c>
      <c r="N187" s="120" t="s">
        <v>3687</v>
      </c>
      <c r="O187" s="307">
        <f>PPG!I187</f>
        <v>0</v>
      </c>
      <c r="P187" s="120" t="b">
        <v>1</v>
      </c>
      <c r="Q187" s="120" t="b">
        <v>1</v>
      </c>
      <c r="R187" s="120" t="b">
        <v>1</v>
      </c>
    </row>
    <row r="188" spans="1:18" x14ac:dyDescent="0.25">
      <c r="A188" s="117">
        <v>1</v>
      </c>
      <c r="B188" s="118">
        <v>2</v>
      </c>
      <c r="C188" s="303">
        <f>PPG!J188</f>
        <v>0</v>
      </c>
      <c r="D188" s="120" t="b">
        <v>1</v>
      </c>
      <c r="E188" s="304" t="str">
        <f>RIGHT(PPG!C188,4)&amp;"."&amp;PPG!M188&amp;"."&amp;PPG!K188&amp;"."&amp;$C$5</f>
        <v>...Jn21</v>
      </c>
      <c r="F188" s="305">
        <f t="shared" ca="1" si="4"/>
        <v>44361</v>
      </c>
      <c r="G188" s="444">
        <f>PPG!S188</f>
        <v>0</v>
      </c>
      <c r="H188" s="124">
        <f t="shared" ca="1" si="5"/>
        <v>44361</v>
      </c>
      <c r="I188" s="125">
        <v>0</v>
      </c>
      <c r="J188" s="304" t="str">
        <f>LEFT(PPG!D188,20)&amp;"."&amp;PPGPAY!E188</f>
        <v>....Jn21</v>
      </c>
      <c r="K188" s="120" t="b">
        <v>1</v>
      </c>
      <c r="L188" s="126" t="s">
        <v>3686</v>
      </c>
      <c r="M188" s="120" t="b">
        <v>1</v>
      </c>
      <c r="N188" s="120" t="s">
        <v>3687</v>
      </c>
      <c r="O188" s="307">
        <f>PPG!I188</f>
        <v>0</v>
      </c>
      <c r="P188" s="120" t="b">
        <v>1</v>
      </c>
      <c r="Q188" s="120" t="b">
        <v>1</v>
      </c>
      <c r="R188" s="120" t="b">
        <v>1</v>
      </c>
    </row>
    <row r="189" spans="1:18" x14ac:dyDescent="0.25">
      <c r="A189" s="117">
        <v>1</v>
      </c>
      <c r="B189" s="118">
        <v>2</v>
      </c>
      <c r="C189" s="303">
        <f>PPG!J189</f>
        <v>0</v>
      </c>
      <c r="D189" s="120" t="b">
        <v>1</v>
      </c>
      <c r="E189" s="304" t="str">
        <f>RIGHT(PPG!C189,4)&amp;"."&amp;PPG!M189&amp;"."&amp;PPG!K189&amp;"."&amp;$C$5</f>
        <v>...Jn21</v>
      </c>
      <c r="F189" s="305">
        <f t="shared" ca="1" si="4"/>
        <v>44361</v>
      </c>
      <c r="G189" s="444">
        <f>PPG!S189</f>
        <v>0</v>
      </c>
      <c r="H189" s="124">
        <f t="shared" ca="1" si="5"/>
        <v>44361</v>
      </c>
      <c r="I189" s="125">
        <v>0</v>
      </c>
      <c r="J189" s="304" t="str">
        <f>LEFT(PPG!D189,20)&amp;"."&amp;PPGPAY!E189</f>
        <v>....Jn21</v>
      </c>
      <c r="K189" s="120" t="b">
        <v>1</v>
      </c>
      <c r="L189" s="126" t="s">
        <v>3686</v>
      </c>
      <c r="M189" s="120" t="b">
        <v>1</v>
      </c>
      <c r="N189" s="120" t="s">
        <v>3687</v>
      </c>
      <c r="O189" s="307">
        <f>PPG!I189</f>
        <v>0</v>
      </c>
      <c r="P189" s="120" t="b">
        <v>1</v>
      </c>
      <c r="Q189" s="120" t="b">
        <v>1</v>
      </c>
      <c r="R189" s="120" t="b">
        <v>1</v>
      </c>
    </row>
    <row r="190" spans="1:18" x14ac:dyDescent="0.25">
      <c r="A190" s="117">
        <v>1</v>
      </c>
      <c r="B190" s="118">
        <v>2</v>
      </c>
      <c r="C190" s="303">
        <f>PPG!J190</f>
        <v>0</v>
      </c>
      <c r="D190" s="120" t="b">
        <v>1</v>
      </c>
      <c r="E190" s="304" t="str">
        <f>RIGHT(PPG!C190,4)&amp;"."&amp;PPG!M190&amp;"."&amp;PPG!K190&amp;"."&amp;$C$5</f>
        <v>...Jn21</v>
      </c>
      <c r="F190" s="305">
        <f t="shared" ca="1" si="4"/>
        <v>44361</v>
      </c>
      <c r="G190" s="444">
        <f>PPG!S190</f>
        <v>0</v>
      </c>
      <c r="H190" s="124">
        <f t="shared" ca="1" si="5"/>
        <v>44361</v>
      </c>
      <c r="I190" s="125">
        <v>0</v>
      </c>
      <c r="J190" s="304" t="str">
        <f>LEFT(PPG!D190,20)&amp;"."&amp;PPGPAY!E190</f>
        <v>....Jn21</v>
      </c>
      <c r="K190" s="120" t="b">
        <v>1</v>
      </c>
      <c r="L190" s="126" t="s">
        <v>3686</v>
      </c>
      <c r="M190" s="120" t="b">
        <v>1</v>
      </c>
      <c r="N190" s="120" t="s">
        <v>3687</v>
      </c>
      <c r="O190" s="307">
        <f>PPG!I190</f>
        <v>0</v>
      </c>
      <c r="P190" s="120" t="b">
        <v>1</v>
      </c>
      <c r="Q190" s="120" t="b">
        <v>1</v>
      </c>
      <c r="R190" s="120" t="b">
        <v>1</v>
      </c>
    </row>
    <row r="191" spans="1:18" x14ac:dyDescent="0.25">
      <c r="A191" s="117">
        <v>1</v>
      </c>
      <c r="B191" s="118">
        <v>2</v>
      </c>
      <c r="C191" s="303">
        <f>PPG!J191</f>
        <v>0</v>
      </c>
      <c r="D191" s="120" t="b">
        <v>1</v>
      </c>
      <c r="E191" s="304" t="str">
        <f>RIGHT(PPG!C191,4)&amp;"."&amp;PPG!M191&amp;"."&amp;PPG!K191&amp;"."&amp;$C$5</f>
        <v>...Jn21</v>
      </c>
      <c r="F191" s="305">
        <f t="shared" ca="1" si="4"/>
        <v>44361</v>
      </c>
      <c r="G191" s="444">
        <f>PPG!S191</f>
        <v>0</v>
      </c>
      <c r="H191" s="124">
        <f t="shared" ca="1" si="5"/>
        <v>44361</v>
      </c>
      <c r="I191" s="125">
        <v>0</v>
      </c>
      <c r="J191" s="304" t="str">
        <f>LEFT(PPG!D191,20)&amp;"."&amp;PPGPAY!E191</f>
        <v>....Jn21</v>
      </c>
      <c r="K191" s="120" t="b">
        <v>1</v>
      </c>
      <c r="L191" s="126" t="s">
        <v>3686</v>
      </c>
      <c r="M191" s="120" t="b">
        <v>1</v>
      </c>
      <c r="N191" s="120" t="s">
        <v>3687</v>
      </c>
      <c r="O191" s="307">
        <f>PPG!I191</f>
        <v>0</v>
      </c>
      <c r="P191" s="120" t="b">
        <v>1</v>
      </c>
      <c r="Q191" s="120" t="b">
        <v>1</v>
      </c>
      <c r="R191" s="120" t="b">
        <v>1</v>
      </c>
    </row>
    <row r="192" spans="1:18" x14ac:dyDescent="0.25">
      <c r="A192" s="117">
        <v>1</v>
      </c>
      <c r="B192" s="118">
        <v>2</v>
      </c>
      <c r="C192" s="303">
        <f>PPG!J192</f>
        <v>0</v>
      </c>
      <c r="D192" s="120" t="b">
        <v>1</v>
      </c>
      <c r="E192" s="304" t="str">
        <f>RIGHT(PPG!C192,4)&amp;"."&amp;PPG!M192&amp;"."&amp;PPG!K192&amp;"."&amp;$C$5</f>
        <v>...Jn21</v>
      </c>
      <c r="F192" s="305">
        <f t="shared" ca="1" si="4"/>
        <v>44361</v>
      </c>
      <c r="G192" s="444">
        <f>PPG!S192</f>
        <v>0</v>
      </c>
      <c r="H192" s="124">
        <f t="shared" ca="1" si="5"/>
        <v>44361</v>
      </c>
      <c r="I192" s="125">
        <v>0</v>
      </c>
      <c r="J192" s="304" t="str">
        <f>LEFT(PPG!D192,20)&amp;"."&amp;PPGPAY!E192</f>
        <v>....Jn21</v>
      </c>
      <c r="K192" s="120" t="b">
        <v>1</v>
      </c>
      <c r="L192" s="126" t="s">
        <v>3686</v>
      </c>
      <c r="M192" s="120" t="b">
        <v>1</v>
      </c>
      <c r="N192" s="120" t="s">
        <v>3687</v>
      </c>
      <c r="O192" s="307">
        <f>PPG!I192</f>
        <v>0</v>
      </c>
      <c r="P192" s="120" t="b">
        <v>1</v>
      </c>
      <c r="Q192" s="120" t="b">
        <v>1</v>
      </c>
      <c r="R192" s="120" t="b">
        <v>1</v>
      </c>
    </row>
    <row r="193" spans="1:18" x14ac:dyDescent="0.25">
      <c r="A193" s="117">
        <v>1</v>
      </c>
      <c r="B193" s="118">
        <v>2</v>
      </c>
      <c r="C193" s="303">
        <f>PPG!J193</f>
        <v>0</v>
      </c>
      <c r="D193" s="120" t="b">
        <v>1</v>
      </c>
      <c r="E193" s="304" t="str">
        <f>RIGHT(PPG!C193,4)&amp;"."&amp;PPG!M193&amp;"."&amp;PPG!K193&amp;"."&amp;$C$5</f>
        <v>...Jn21</v>
      </c>
      <c r="F193" s="305">
        <f t="shared" ca="1" si="4"/>
        <v>44361</v>
      </c>
      <c r="G193" s="444">
        <f>PPG!S193</f>
        <v>0</v>
      </c>
      <c r="H193" s="124">
        <f t="shared" ca="1" si="5"/>
        <v>44361</v>
      </c>
      <c r="I193" s="125">
        <v>0</v>
      </c>
      <c r="J193" s="304" t="str">
        <f>LEFT(PPG!D193,20)&amp;"."&amp;PPGPAY!E193</f>
        <v>....Jn21</v>
      </c>
      <c r="K193" s="120" t="b">
        <v>1</v>
      </c>
      <c r="L193" s="126" t="s">
        <v>3686</v>
      </c>
      <c r="M193" s="120" t="b">
        <v>1</v>
      </c>
      <c r="N193" s="120" t="s">
        <v>3687</v>
      </c>
      <c r="O193" s="307">
        <f>PPG!I193</f>
        <v>0</v>
      </c>
      <c r="P193" s="120" t="b">
        <v>1</v>
      </c>
      <c r="Q193" s="120" t="b">
        <v>1</v>
      </c>
      <c r="R193" s="120" t="b">
        <v>1</v>
      </c>
    </row>
    <row r="194" spans="1:18" x14ac:dyDescent="0.25">
      <c r="A194" s="117">
        <v>1</v>
      </c>
      <c r="B194" s="118">
        <v>2</v>
      </c>
      <c r="C194" s="303">
        <f>PPG!J194</f>
        <v>0</v>
      </c>
      <c r="D194" s="120" t="b">
        <v>1</v>
      </c>
      <c r="E194" s="304" t="str">
        <f>RIGHT(PPG!C194,4)&amp;"."&amp;PPG!M194&amp;"."&amp;PPG!K194&amp;"."&amp;$C$5</f>
        <v>...Jn21</v>
      </c>
      <c r="F194" s="305">
        <f t="shared" ca="1" si="4"/>
        <v>44361</v>
      </c>
      <c r="G194" s="444">
        <f>PPG!S194</f>
        <v>0</v>
      </c>
      <c r="H194" s="124">
        <f t="shared" ca="1" si="5"/>
        <v>44361</v>
      </c>
      <c r="I194" s="125">
        <v>0</v>
      </c>
      <c r="J194" s="304" t="str">
        <f>LEFT(PPG!D194,20)&amp;"."&amp;PPGPAY!E194</f>
        <v>....Jn21</v>
      </c>
      <c r="K194" s="120" t="b">
        <v>1</v>
      </c>
      <c r="L194" s="126" t="s">
        <v>3686</v>
      </c>
      <c r="M194" s="120" t="b">
        <v>1</v>
      </c>
      <c r="N194" s="120" t="s">
        <v>3687</v>
      </c>
      <c r="O194" s="307">
        <f>PPG!I194</f>
        <v>0</v>
      </c>
      <c r="P194" s="120" t="b">
        <v>1</v>
      </c>
      <c r="Q194" s="120" t="b">
        <v>1</v>
      </c>
      <c r="R194" s="120" t="b">
        <v>1</v>
      </c>
    </row>
    <row r="195" spans="1:18" x14ac:dyDescent="0.25">
      <c r="A195" s="117">
        <v>1</v>
      </c>
      <c r="B195" s="118">
        <v>2</v>
      </c>
      <c r="C195" s="303">
        <f>PPG!J195</f>
        <v>0</v>
      </c>
      <c r="D195" s="120" t="b">
        <v>1</v>
      </c>
      <c r="E195" s="304" t="str">
        <f>RIGHT(PPG!C195,4)&amp;"."&amp;PPG!M195&amp;"."&amp;PPG!K195&amp;"."&amp;$C$5</f>
        <v>...Jn21</v>
      </c>
      <c r="F195" s="305">
        <f t="shared" ca="1" si="4"/>
        <v>44361</v>
      </c>
      <c r="G195" s="444">
        <f>PPG!S195</f>
        <v>0</v>
      </c>
      <c r="H195" s="124">
        <f t="shared" ca="1" si="5"/>
        <v>44361</v>
      </c>
      <c r="I195" s="125">
        <v>0</v>
      </c>
      <c r="J195" s="304" t="str">
        <f>LEFT(PPG!D195,20)&amp;"."&amp;PPGPAY!E195</f>
        <v>....Jn21</v>
      </c>
      <c r="K195" s="120" t="b">
        <v>1</v>
      </c>
      <c r="L195" s="126" t="s">
        <v>3686</v>
      </c>
      <c r="M195" s="120" t="b">
        <v>1</v>
      </c>
      <c r="N195" s="120" t="s">
        <v>3687</v>
      </c>
      <c r="O195" s="307">
        <f>PPG!I195</f>
        <v>0</v>
      </c>
      <c r="P195" s="120" t="b">
        <v>1</v>
      </c>
      <c r="Q195" s="120" t="b">
        <v>1</v>
      </c>
      <c r="R195" s="120" t="b">
        <v>1</v>
      </c>
    </row>
    <row r="196" spans="1:18" x14ac:dyDescent="0.25">
      <c r="A196" s="117">
        <v>1</v>
      </c>
      <c r="B196" s="118">
        <v>2</v>
      </c>
      <c r="C196" s="303">
        <f>PPG!J196</f>
        <v>0</v>
      </c>
      <c r="D196" s="120" t="b">
        <v>1</v>
      </c>
      <c r="E196" s="304" t="str">
        <f>RIGHT(PPG!C196,4)&amp;"."&amp;PPG!M196&amp;"."&amp;PPG!K196&amp;"."&amp;$C$5</f>
        <v>...Jn21</v>
      </c>
      <c r="F196" s="305">
        <f t="shared" ca="1" si="4"/>
        <v>44361</v>
      </c>
      <c r="G196" s="444">
        <f>PPG!S196</f>
        <v>0</v>
      </c>
      <c r="H196" s="124">
        <f t="shared" ca="1" si="5"/>
        <v>44361</v>
      </c>
      <c r="I196" s="125">
        <v>0</v>
      </c>
      <c r="J196" s="304" t="str">
        <f>LEFT(PPG!D196,20)&amp;"."&amp;PPGPAY!E196</f>
        <v>....Jn21</v>
      </c>
      <c r="K196" s="120" t="b">
        <v>1</v>
      </c>
      <c r="L196" s="126" t="s">
        <v>3686</v>
      </c>
      <c r="M196" s="120" t="b">
        <v>1</v>
      </c>
      <c r="N196" s="120" t="s">
        <v>3687</v>
      </c>
      <c r="O196" s="307">
        <f>PPG!I196</f>
        <v>0</v>
      </c>
      <c r="P196" s="120" t="b">
        <v>1</v>
      </c>
      <c r="Q196" s="120" t="b">
        <v>1</v>
      </c>
      <c r="R196" s="120" t="b">
        <v>1</v>
      </c>
    </row>
    <row r="197" spans="1:18" x14ac:dyDescent="0.25">
      <c r="A197" s="117">
        <v>1</v>
      </c>
      <c r="B197" s="118">
        <v>2</v>
      </c>
      <c r="C197" s="303">
        <f>PPG!J197</f>
        <v>0</v>
      </c>
      <c r="D197" s="120" t="b">
        <v>1</v>
      </c>
      <c r="E197" s="304" t="str">
        <f>RIGHT(PPG!C197,4)&amp;"."&amp;PPG!M197&amp;"."&amp;PPG!K197&amp;"."&amp;$C$5</f>
        <v>...Jn21</v>
      </c>
      <c r="F197" s="305">
        <f t="shared" ca="1" si="4"/>
        <v>44361</v>
      </c>
      <c r="G197" s="444">
        <f>PPG!S197</f>
        <v>0</v>
      </c>
      <c r="H197" s="124">
        <f t="shared" ca="1" si="5"/>
        <v>44361</v>
      </c>
      <c r="I197" s="125">
        <v>0</v>
      </c>
      <c r="J197" s="304" t="str">
        <f>LEFT(PPG!D197,20)&amp;"."&amp;PPGPAY!E197</f>
        <v>....Jn21</v>
      </c>
      <c r="K197" s="120" t="b">
        <v>1</v>
      </c>
      <c r="L197" s="126" t="s">
        <v>3686</v>
      </c>
      <c r="M197" s="120" t="b">
        <v>1</v>
      </c>
      <c r="N197" s="120" t="s">
        <v>3687</v>
      </c>
      <c r="O197" s="307">
        <f>PPG!I197</f>
        <v>0</v>
      </c>
      <c r="P197" s="120" t="b">
        <v>1</v>
      </c>
      <c r="Q197" s="120" t="b">
        <v>1</v>
      </c>
      <c r="R197" s="120" t="b">
        <v>1</v>
      </c>
    </row>
    <row r="198" spans="1:18" x14ac:dyDescent="0.25">
      <c r="A198" s="117">
        <v>1</v>
      </c>
      <c r="B198" s="118">
        <v>2</v>
      </c>
      <c r="C198" s="303">
        <f>PPG!J198</f>
        <v>0</v>
      </c>
      <c r="D198" s="120" t="b">
        <v>1</v>
      </c>
      <c r="E198" s="304" t="str">
        <f>RIGHT(PPG!C198,4)&amp;"."&amp;PPG!M198&amp;"."&amp;PPG!K198&amp;"."&amp;$C$5</f>
        <v>...Jn21</v>
      </c>
      <c r="F198" s="305">
        <f t="shared" ca="1" si="4"/>
        <v>44361</v>
      </c>
      <c r="G198" s="444">
        <f>PPG!S198</f>
        <v>0</v>
      </c>
      <c r="H198" s="124">
        <f t="shared" ca="1" si="5"/>
        <v>44361</v>
      </c>
      <c r="I198" s="125">
        <v>0</v>
      </c>
      <c r="J198" s="304" t="str">
        <f>LEFT(PPG!D198,20)&amp;"."&amp;PPGPAY!E198</f>
        <v>....Jn21</v>
      </c>
      <c r="K198" s="120" t="b">
        <v>1</v>
      </c>
      <c r="L198" s="126" t="s">
        <v>3686</v>
      </c>
      <c r="M198" s="120" t="b">
        <v>1</v>
      </c>
      <c r="N198" s="120" t="s">
        <v>3687</v>
      </c>
      <c r="O198" s="307">
        <f>PPG!I198</f>
        <v>0</v>
      </c>
      <c r="P198" s="120" t="b">
        <v>1</v>
      </c>
      <c r="Q198" s="120" t="b">
        <v>1</v>
      </c>
      <c r="R198" s="120" t="b">
        <v>1</v>
      </c>
    </row>
    <row r="199" spans="1:18" x14ac:dyDescent="0.25">
      <c r="A199" s="117">
        <v>1</v>
      </c>
      <c r="B199" s="118">
        <v>2</v>
      </c>
      <c r="C199" s="303">
        <f>PPG!J199</f>
        <v>0</v>
      </c>
      <c r="D199" s="120" t="b">
        <v>1</v>
      </c>
      <c r="E199" s="304" t="str">
        <f>RIGHT(PPG!C199,4)&amp;"."&amp;PPG!M199&amp;"."&amp;PPG!K199&amp;"."&amp;$C$5</f>
        <v>...Jn21</v>
      </c>
      <c r="F199" s="305">
        <f t="shared" ca="1" si="4"/>
        <v>44361</v>
      </c>
      <c r="G199" s="444">
        <f>PPG!S199</f>
        <v>0</v>
      </c>
      <c r="H199" s="124">
        <f t="shared" ca="1" si="5"/>
        <v>44361</v>
      </c>
      <c r="I199" s="125">
        <v>0</v>
      </c>
      <c r="J199" s="304" t="str">
        <f>LEFT(PPG!D199,20)&amp;"."&amp;PPGPAY!E199</f>
        <v>....Jn21</v>
      </c>
      <c r="K199" s="120" t="b">
        <v>1</v>
      </c>
      <c r="L199" s="126" t="s">
        <v>3686</v>
      </c>
      <c r="M199" s="120" t="b">
        <v>1</v>
      </c>
      <c r="N199" s="120" t="s">
        <v>3687</v>
      </c>
      <c r="O199" s="307">
        <f>PPG!I199</f>
        <v>0</v>
      </c>
      <c r="P199" s="120" t="b">
        <v>1</v>
      </c>
      <c r="Q199" s="120" t="b">
        <v>1</v>
      </c>
      <c r="R199" s="120" t="b">
        <v>1</v>
      </c>
    </row>
    <row r="200" spans="1:18" x14ac:dyDescent="0.25">
      <c r="A200" s="117">
        <v>1</v>
      </c>
      <c r="B200" s="118">
        <v>2</v>
      </c>
      <c r="C200" s="303">
        <f>PPG!J200</f>
        <v>0</v>
      </c>
      <c r="D200" s="120" t="b">
        <v>1</v>
      </c>
      <c r="E200" s="304" t="str">
        <f>RIGHT(PPG!C200,4)&amp;"."&amp;PPG!M200&amp;"."&amp;PPG!K200&amp;"."&amp;$C$5</f>
        <v>...Jn21</v>
      </c>
      <c r="F200" s="305">
        <f t="shared" ca="1" si="4"/>
        <v>44361</v>
      </c>
      <c r="G200" s="444">
        <f>PPG!S200</f>
        <v>0</v>
      </c>
      <c r="H200" s="124">
        <f t="shared" ca="1" si="5"/>
        <v>44361</v>
      </c>
      <c r="I200" s="125">
        <v>0</v>
      </c>
      <c r="J200" s="304" t="str">
        <f>LEFT(PPG!D200,20)&amp;"."&amp;PPGPAY!E200</f>
        <v>....Jn21</v>
      </c>
      <c r="K200" s="120" t="b">
        <v>1</v>
      </c>
      <c r="L200" s="126" t="s">
        <v>3686</v>
      </c>
      <c r="M200" s="120" t="b">
        <v>1</v>
      </c>
      <c r="N200" s="120" t="s">
        <v>3687</v>
      </c>
      <c r="O200" s="307">
        <f>PPG!I200</f>
        <v>0</v>
      </c>
      <c r="P200" s="120" t="b">
        <v>1</v>
      </c>
      <c r="Q200" s="120" t="b">
        <v>1</v>
      </c>
      <c r="R200" s="120" t="b">
        <v>1</v>
      </c>
    </row>
    <row r="201" spans="1:18" x14ac:dyDescent="0.25">
      <c r="A201" s="117">
        <v>1</v>
      </c>
      <c r="B201" s="118">
        <v>2</v>
      </c>
      <c r="C201" s="303">
        <f>PPG!J201</f>
        <v>0</v>
      </c>
      <c r="D201" s="120" t="b">
        <v>1</v>
      </c>
      <c r="E201" s="304" t="str">
        <f>RIGHT(PPG!C201,4)&amp;"."&amp;PPG!M201&amp;"."&amp;PPG!K201&amp;"."&amp;$C$5</f>
        <v>...Jn21</v>
      </c>
      <c r="F201" s="305">
        <f t="shared" ca="1" si="4"/>
        <v>44361</v>
      </c>
      <c r="G201" s="444">
        <f>PPG!S201</f>
        <v>0</v>
      </c>
      <c r="H201" s="124">
        <f t="shared" ca="1" si="5"/>
        <v>44361</v>
      </c>
      <c r="I201" s="125">
        <v>0</v>
      </c>
      <c r="J201" s="304" t="str">
        <f>LEFT(PPG!D201,20)&amp;"."&amp;PPGPAY!E201</f>
        <v>....Jn21</v>
      </c>
      <c r="K201" s="120" t="b">
        <v>1</v>
      </c>
      <c r="L201" s="126" t="s">
        <v>3686</v>
      </c>
      <c r="M201" s="120" t="b">
        <v>1</v>
      </c>
      <c r="N201" s="120" t="s">
        <v>3687</v>
      </c>
      <c r="O201" s="307">
        <f>PPG!I201</f>
        <v>0</v>
      </c>
      <c r="P201" s="120" t="b">
        <v>1</v>
      </c>
      <c r="Q201" s="120" t="b">
        <v>1</v>
      </c>
      <c r="R201" s="120" t="b">
        <v>1</v>
      </c>
    </row>
    <row r="202" spans="1:18" x14ac:dyDescent="0.25">
      <c r="A202" s="117">
        <v>1</v>
      </c>
      <c r="B202" s="118">
        <v>2</v>
      </c>
      <c r="C202" s="303">
        <f>PPG!J202</f>
        <v>0</v>
      </c>
      <c r="D202" s="120" t="b">
        <v>1</v>
      </c>
      <c r="E202" s="304" t="str">
        <f>RIGHT(PPG!C202,4)&amp;"."&amp;PPG!M202&amp;"."&amp;PPG!K202&amp;"."&amp;$C$5</f>
        <v>...Jn21</v>
      </c>
      <c r="F202" s="305">
        <f t="shared" ca="1" si="4"/>
        <v>44361</v>
      </c>
      <c r="G202" s="444">
        <f>PPG!S202</f>
        <v>0</v>
      </c>
      <c r="H202" s="124">
        <f t="shared" ca="1" si="5"/>
        <v>44361</v>
      </c>
      <c r="I202" s="125">
        <v>0</v>
      </c>
      <c r="J202" s="304" t="str">
        <f>LEFT(PPG!D202,20)&amp;"."&amp;PPGPAY!E202</f>
        <v>....Jn21</v>
      </c>
      <c r="K202" s="120" t="b">
        <v>1</v>
      </c>
      <c r="L202" s="126" t="s">
        <v>3686</v>
      </c>
      <c r="M202" s="120" t="b">
        <v>1</v>
      </c>
      <c r="N202" s="120" t="s">
        <v>3687</v>
      </c>
      <c r="O202" s="307">
        <f>PPG!I202</f>
        <v>0</v>
      </c>
      <c r="P202" s="120" t="b">
        <v>1</v>
      </c>
      <c r="Q202" s="120" t="b">
        <v>1</v>
      </c>
      <c r="R202" s="120" t="b">
        <v>1</v>
      </c>
    </row>
    <row r="203" spans="1:18" x14ac:dyDescent="0.25">
      <c r="A203" s="117">
        <v>1</v>
      </c>
      <c r="B203" s="118">
        <v>2</v>
      </c>
      <c r="C203" s="303">
        <f>PPG!J203</f>
        <v>0</v>
      </c>
      <c r="D203" s="120" t="b">
        <v>1</v>
      </c>
      <c r="E203" s="304" t="str">
        <f>RIGHT(PPG!C203,4)&amp;"."&amp;PPG!M203&amp;"."&amp;PPG!K203&amp;"."&amp;$C$5</f>
        <v>...Jn21</v>
      </c>
      <c r="F203" s="305">
        <f t="shared" ca="1" si="4"/>
        <v>44361</v>
      </c>
      <c r="G203" s="444">
        <f>PPG!S203</f>
        <v>0</v>
      </c>
      <c r="H203" s="124">
        <f t="shared" ca="1" si="5"/>
        <v>44361</v>
      </c>
      <c r="I203" s="125">
        <v>0</v>
      </c>
      <c r="J203" s="304" t="str">
        <f>LEFT(PPG!D203,20)&amp;"."&amp;PPGPAY!E203</f>
        <v>....Jn21</v>
      </c>
      <c r="K203" s="120" t="b">
        <v>1</v>
      </c>
      <c r="L203" s="126" t="s">
        <v>3686</v>
      </c>
      <c r="M203" s="120" t="b">
        <v>1</v>
      </c>
      <c r="N203" s="120" t="s">
        <v>3687</v>
      </c>
      <c r="O203" s="307">
        <f>PPG!I203</f>
        <v>0</v>
      </c>
      <c r="P203" s="120" t="b">
        <v>1</v>
      </c>
      <c r="Q203" s="120" t="b">
        <v>1</v>
      </c>
      <c r="R203" s="120" t="b">
        <v>1</v>
      </c>
    </row>
    <row r="204" spans="1:18" x14ac:dyDescent="0.25">
      <c r="A204" s="117">
        <v>1</v>
      </c>
      <c r="B204" s="118">
        <v>2</v>
      </c>
      <c r="C204" s="303">
        <f>PPG!J204</f>
        <v>0</v>
      </c>
      <c r="D204" s="120" t="b">
        <v>1</v>
      </c>
      <c r="E204" s="304" t="str">
        <f>RIGHT(PPG!C204,4)&amp;"."&amp;PPG!M204&amp;"."&amp;PPG!K204&amp;"."&amp;$C$5</f>
        <v>...Jn21</v>
      </c>
      <c r="F204" s="305">
        <f t="shared" ca="1" si="4"/>
        <v>44361</v>
      </c>
      <c r="G204" s="444">
        <f>PPG!S204</f>
        <v>0</v>
      </c>
      <c r="H204" s="124">
        <f t="shared" ca="1" si="5"/>
        <v>44361</v>
      </c>
      <c r="I204" s="125">
        <v>0</v>
      </c>
      <c r="J204" s="304" t="str">
        <f>LEFT(PPG!D204,20)&amp;"."&amp;PPGPAY!E204</f>
        <v>....Jn21</v>
      </c>
      <c r="K204" s="120" t="b">
        <v>1</v>
      </c>
      <c r="L204" s="126" t="s">
        <v>3686</v>
      </c>
      <c r="M204" s="120" t="b">
        <v>1</v>
      </c>
      <c r="N204" s="120" t="s">
        <v>3687</v>
      </c>
      <c r="O204" s="307">
        <f>PPG!I204</f>
        <v>0</v>
      </c>
      <c r="P204" s="120" t="b">
        <v>1</v>
      </c>
      <c r="Q204" s="120" t="b">
        <v>1</v>
      </c>
      <c r="R204" s="120" t="b">
        <v>1</v>
      </c>
    </row>
    <row r="205" spans="1:18" x14ac:dyDescent="0.25">
      <c r="A205" s="117">
        <v>1</v>
      </c>
      <c r="B205" s="118">
        <v>2</v>
      </c>
      <c r="C205" s="303">
        <f>PPG!J205</f>
        <v>0</v>
      </c>
      <c r="D205" s="120" t="b">
        <v>1</v>
      </c>
      <c r="E205" s="304" t="str">
        <f>RIGHT(PPG!C205,4)&amp;"."&amp;PPG!M205&amp;"."&amp;PPG!K205&amp;"."&amp;$C$5</f>
        <v>...Jn21</v>
      </c>
      <c r="F205" s="305">
        <f t="shared" ca="1" si="4"/>
        <v>44361</v>
      </c>
      <c r="G205" s="444">
        <f>PPG!S205</f>
        <v>0</v>
      </c>
      <c r="H205" s="124">
        <f t="shared" ca="1" si="5"/>
        <v>44361</v>
      </c>
      <c r="I205" s="125">
        <v>0</v>
      </c>
      <c r="J205" s="304" t="str">
        <f>LEFT(PPG!D205,20)&amp;"."&amp;PPGPAY!E205</f>
        <v>....Jn21</v>
      </c>
      <c r="K205" s="120" t="b">
        <v>1</v>
      </c>
      <c r="L205" s="126" t="s">
        <v>3686</v>
      </c>
      <c r="M205" s="120" t="b">
        <v>1</v>
      </c>
      <c r="N205" s="120" t="s">
        <v>3687</v>
      </c>
      <c r="O205" s="307">
        <f>PPG!I205</f>
        <v>0</v>
      </c>
      <c r="P205" s="120" t="b">
        <v>1</v>
      </c>
      <c r="Q205" s="120" t="b">
        <v>1</v>
      </c>
      <c r="R205" s="120" t="b">
        <v>1</v>
      </c>
    </row>
    <row r="206" spans="1:18" x14ac:dyDescent="0.25">
      <c r="A206" s="117">
        <v>1</v>
      </c>
      <c r="B206" s="118">
        <v>2</v>
      </c>
      <c r="C206" s="303">
        <f>PPG!J206</f>
        <v>0</v>
      </c>
      <c r="D206" s="120" t="b">
        <v>1</v>
      </c>
      <c r="E206" s="304" t="str">
        <f>RIGHT(PPG!C206,4)&amp;"."&amp;PPG!M206&amp;"."&amp;PPG!K206&amp;"."&amp;$C$5</f>
        <v>...Jn21</v>
      </c>
      <c r="F206" s="305">
        <f t="shared" ca="1" si="4"/>
        <v>44361</v>
      </c>
      <c r="G206" s="444">
        <f>PPG!S206</f>
        <v>0</v>
      </c>
      <c r="H206" s="124">
        <f t="shared" ca="1" si="5"/>
        <v>44361</v>
      </c>
      <c r="I206" s="125">
        <v>0</v>
      </c>
      <c r="J206" s="304" t="str">
        <f>LEFT(PPG!D206,20)&amp;"."&amp;PPGPAY!E206</f>
        <v>....Jn21</v>
      </c>
      <c r="K206" s="120" t="b">
        <v>1</v>
      </c>
      <c r="L206" s="126" t="s">
        <v>3686</v>
      </c>
      <c r="M206" s="120" t="b">
        <v>1</v>
      </c>
      <c r="N206" s="120" t="s">
        <v>3687</v>
      </c>
      <c r="O206" s="307">
        <f>PPG!I206</f>
        <v>0</v>
      </c>
      <c r="P206" s="120" t="b">
        <v>1</v>
      </c>
      <c r="Q206" s="120" t="b">
        <v>1</v>
      </c>
      <c r="R206" s="120" t="b">
        <v>1</v>
      </c>
    </row>
    <row r="207" spans="1:18" x14ac:dyDescent="0.25">
      <c r="A207" s="117">
        <v>1</v>
      </c>
      <c r="B207" s="118">
        <v>2</v>
      </c>
      <c r="C207" s="303">
        <f>PPG!J207</f>
        <v>0</v>
      </c>
      <c r="D207" s="120" t="b">
        <v>1</v>
      </c>
      <c r="E207" s="304" t="str">
        <f>RIGHT(PPG!C207,4)&amp;"."&amp;PPG!M207&amp;"."&amp;PPG!K207&amp;"."&amp;$C$5</f>
        <v>...Jn21</v>
      </c>
      <c r="F207" s="305">
        <f t="shared" ca="1" si="4"/>
        <v>44361</v>
      </c>
      <c r="G207" s="444">
        <f>PPG!S207</f>
        <v>0</v>
      </c>
      <c r="H207" s="124">
        <f t="shared" ca="1" si="5"/>
        <v>44361</v>
      </c>
      <c r="I207" s="125">
        <v>0</v>
      </c>
      <c r="J207" s="304" t="str">
        <f>LEFT(PPG!D207,20)&amp;"."&amp;PPGPAY!E207</f>
        <v>....Jn21</v>
      </c>
      <c r="K207" s="120" t="b">
        <v>1</v>
      </c>
      <c r="L207" s="126" t="s">
        <v>3686</v>
      </c>
      <c r="M207" s="120" t="b">
        <v>1</v>
      </c>
      <c r="N207" s="120" t="s">
        <v>3687</v>
      </c>
      <c r="O207" s="307">
        <f>PPG!I207</f>
        <v>0</v>
      </c>
      <c r="P207" s="120" t="b">
        <v>1</v>
      </c>
      <c r="Q207" s="120" t="b">
        <v>1</v>
      </c>
      <c r="R207" s="120" t="b">
        <v>1</v>
      </c>
    </row>
    <row r="208" spans="1:18" x14ac:dyDescent="0.25">
      <c r="A208" s="117">
        <v>1</v>
      </c>
      <c r="B208" s="118">
        <v>2</v>
      </c>
      <c r="C208" s="303">
        <f>PPG!J208</f>
        <v>0</v>
      </c>
      <c r="D208" s="120" t="b">
        <v>1</v>
      </c>
      <c r="E208" s="304" t="str">
        <f>RIGHT(PPG!C208,4)&amp;"."&amp;PPG!M208&amp;"."&amp;PPG!K208&amp;"."&amp;$C$5</f>
        <v>...Jn21</v>
      </c>
      <c r="F208" s="305">
        <f t="shared" ca="1" si="4"/>
        <v>44361</v>
      </c>
      <c r="G208" s="444">
        <f>PPG!S208</f>
        <v>0</v>
      </c>
      <c r="H208" s="124">
        <f t="shared" ca="1" si="5"/>
        <v>44361</v>
      </c>
      <c r="I208" s="125">
        <v>0</v>
      </c>
      <c r="J208" s="304" t="str">
        <f>LEFT(PPG!D208,20)&amp;"."&amp;PPGPAY!E208</f>
        <v>....Jn21</v>
      </c>
      <c r="K208" s="120" t="b">
        <v>1</v>
      </c>
      <c r="L208" s="126" t="s">
        <v>3686</v>
      </c>
      <c r="M208" s="120" t="b">
        <v>1</v>
      </c>
      <c r="N208" s="120" t="s">
        <v>3687</v>
      </c>
      <c r="O208" s="307">
        <f>PPG!I208</f>
        <v>0</v>
      </c>
      <c r="P208" s="120" t="b">
        <v>1</v>
      </c>
      <c r="Q208" s="120" t="b">
        <v>1</v>
      </c>
      <c r="R208" s="120" t="b">
        <v>1</v>
      </c>
    </row>
    <row r="209" spans="1:18" x14ac:dyDescent="0.25">
      <c r="A209" s="117">
        <v>1</v>
      </c>
      <c r="B209" s="118">
        <v>2</v>
      </c>
      <c r="C209" s="303">
        <f>PPG!J209</f>
        <v>0</v>
      </c>
      <c r="D209" s="120" t="b">
        <v>1</v>
      </c>
      <c r="E209" s="304" t="str">
        <f>RIGHT(PPG!C209,4)&amp;"."&amp;PPG!M209&amp;"."&amp;PPG!K209&amp;"."&amp;$C$5</f>
        <v>...Jn21</v>
      </c>
      <c r="F209" s="305">
        <f t="shared" ca="1" si="4"/>
        <v>44361</v>
      </c>
      <c r="G209" s="444">
        <f>PPG!S209</f>
        <v>0</v>
      </c>
      <c r="H209" s="124">
        <f t="shared" ca="1" si="5"/>
        <v>44361</v>
      </c>
      <c r="I209" s="125">
        <v>0</v>
      </c>
      <c r="J209" s="304" t="str">
        <f>LEFT(PPG!D209,20)&amp;"."&amp;PPGPAY!E209</f>
        <v>....Jn21</v>
      </c>
      <c r="K209" s="120" t="b">
        <v>1</v>
      </c>
      <c r="L209" s="126" t="s">
        <v>3686</v>
      </c>
      <c r="M209" s="120" t="b">
        <v>1</v>
      </c>
      <c r="N209" s="120" t="s">
        <v>3687</v>
      </c>
      <c r="O209" s="307">
        <f>PPG!I209</f>
        <v>0</v>
      </c>
      <c r="P209" s="120" t="b">
        <v>1</v>
      </c>
      <c r="Q209" s="120" t="b">
        <v>1</v>
      </c>
      <c r="R209" s="120" t="b">
        <v>1</v>
      </c>
    </row>
    <row r="210" spans="1:18" x14ac:dyDescent="0.25">
      <c r="A210" s="117">
        <v>1</v>
      </c>
      <c r="B210" s="118">
        <v>2</v>
      </c>
      <c r="C210" s="303">
        <f>PPG!J210</f>
        <v>0</v>
      </c>
      <c r="D210" s="120" t="b">
        <v>1</v>
      </c>
      <c r="E210" s="304" t="str">
        <f>RIGHT(PPG!C210,4)&amp;"."&amp;PPG!M210&amp;"."&amp;PPG!K210&amp;"."&amp;$C$5</f>
        <v>...Jn21</v>
      </c>
      <c r="F210" s="305">
        <f t="shared" ca="1" si="4"/>
        <v>44361</v>
      </c>
      <c r="G210" s="444">
        <f>PPG!S210</f>
        <v>0</v>
      </c>
      <c r="H210" s="124">
        <f t="shared" ca="1" si="5"/>
        <v>44361</v>
      </c>
      <c r="I210" s="125">
        <v>0</v>
      </c>
      <c r="J210" s="304" t="str">
        <f>LEFT(PPG!D210,20)&amp;"."&amp;PPGPAY!E210</f>
        <v>....Jn21</v>
      </c>
      <c r="K210" s="120" t="b">
        <v>1</v>
      </c>
      <c r="L210" s="126" t="s">
        <v>3686</v>
      </c>
      <c r="M210" s="120" t="b">
        <v>1</v>
      </c>
      <c r="N210" s="120" t="s">
        <v>3687</v>
      </c>
      <c r="O210" s="307">
        <f>PPG!I210</f>
        <v>0</v>
      </c>
      <c r="P210" s="120" t="b">
        <v>1</v>
      </c>
      <c r="Q210" s="120" t="b">
        <v>1</v>
      </c>
      <c r="R210" s="120" t="b">
        <v>1</v>
      </c>
    </row>
    <row r="211" spans="1:18" x14ac:dyDescent="0.25">
      <c r="A211" s="117">
        <v>1</v>
      </c>
      <c r="B211" s="118">
        <v>2</v>
      </c>
      <c r="C211" s="303">
        <f>PPG!J211</f>
        <v>0</v>
      </c>
      <c r="D211" s="120" t="b">
        <v>1</v>
      </c>
      <c r="E211" s="304" t="str">
        <f>RIGHT(PPG!C211,4)&amp;"."&amp;PPG!M211&amp;"."&amp;PPG!K211&amp;"."&amp;$C$5</f>
        <v>...Jn21</v>
      </c>
      <c r="F211" s="305">
        <f t="shared" ca="1" si="4"/>
        <v>44361</v>
      </c>
      <c r="G211" s="444">
        <f>PPG!S211</f>
        <v>0</v>
      </c>
      <c r="H211" s="124">
        <f t="shared" ca="1" si="5"/>
        <v>44361</v>
      </c>
      <c r="I211" s="125">
        <v>0</v>
      </c>
      <c r="J211" s="304" t="str">
        <f>LEFT(PPG!D211,20)&amp;"."&amp;PPGPAY!E211</f>
        <v>....Jn21</v>
      </c>
      <c r="K211" s="120" t="b">
        <v>1</v>
      </c>
      <c r="L211" s="126" t="s">
        <v>3686</v>
      </c>
      <c r="M211" s="120" t="b">
        <v>1</v>
      </c>
      <c r="N211" s="120" t="s">
        <v>3687</v>
      </c>
      <c r="O211" s="307">
        <f>PPG!I211</f>
        <v>0</v>
      </c>
      <c r="P211" s="120" t="b">
        <v>1</v>
      </c>
      <c r="Q211" s="120" t="b">
        <v>1</v>
      </c>
      <c r="R211" s="120" t="b">
        <v>1</v>
      </c>
    </row>
    <row r="212" spans="1:18" x14ac:dyDescent="0.25">
      <c r="A212" s="117">
        <v>1</v>
      </c>
      <c r="B212" s="118">
        <v>2</v>
      </c>
      <c r="C212" s="303">
        <f>PPG!J212</f>
        <v>0</v>
      </c>
      <c r="D212" s="120" t="b">
        <v>1</v>
      </c>
      <c r="E212" s="304" t="str">
        <f>RIGHT(PPG!C212,4)&amp;"."&amp;PPG!M212&amp;"."&amp;PPG!K212&amp;"."&amp;$C$5</f>
        <v>...Jn21</v>
      </c>
      <c r="F212" s="305">
        <f t="shared" ca="1" si="4"/>
        <v>44361</v>
      </c>
      <c r="G212" s="444">
        <f>PPG!S212</f>
        <v>0</v>
      </c>
      <c r="H212" s="124">
        <f t="shared" ca="1" si="5"/>
        <v>44361</v>
      </c>
      <c r="I212" s="125">
        <v>0</v>
      </c>
      <c r="J212" s="304" t="str">
        <f>LEFT(PPG!D212,20)&amp;"."&amp;PPGPAY!E212</f>
        <v>....Jn21</v>
      </c>
      <c r="K212" s="120" t="b">
        <v>1</v>
      </c>
      <c r="L212" s="126" t="s">
        <v>3686</v>
      </c>
      <c r="M212" s="120" t="b">
        <v>1</v>
      </c>
      <c r="N212" s="120" t="s">
        <v>3687</v>
      </c>
      <c r="O212" s="307">
        <f>PPG!I212</f>
        <v>0</v>
      </c>
      <c r="P212" s="120" t="b">
        <v>1</v>
      </c>
      <c r="Q212" s="120" t="b">
        <v>1</v>
      </c>
      <c r="R212" s="120" t="b">
        <v>1</v>
      </c>
    </row>
    <row r="213" spans="1:18" x14ac:dyDescent="0.25">
      <c r="A213" s="117">
        <v>1</v>
      </c>
      <c r="B213" s="118">
        <v>2</v>
      </c>
      <c r="C213" s="303">
        <f>PPG!J213</f>
        <v>0</v>
      </c>
      <c r="D213" s="120" t="b">
        <v>1</v>
      </c>
      <c r="E213" s="304" t="str">
        <f>RIGHT(PPG!C213,4)&amp;"."&amp;PPG!M213&amp;"."&amp;PPG!K213&amp;"."&amp;$C$5</f>
        <v>...Jn21</v>
      </c>
      <c r="F213" s="305">
        <f t="shared" ref="F213:F276" ca="1" si="6">TODAY()</f>
        <v>44361</v>
      </c>
      <c r="G213" s="444">
        <f>PPG!S213</f>
        <v>0</v>
      </c>
      <c r="H213" s="124">
        <f t="shared" ref="H213:H276" ca="1" si="7">F213</f>
        <v>44361</v>
      </c>
      <c r="I213" s="125">
        <v>0</v>
      </c>
      <c r="J213" s="304" t="str">
        <f>LEFT(PPG!D213,20)&amp;"."&amp;PPGPAY!E213</f>
        <v>....Jn21</v>
      </c>
      <c r="K213" s="120" t="b">
        <v>1</v>
      </c>
      <c r="L213" s="126" t="s">
        <v>3686</v>
      </c>
      <c r="M213" s="120" t="b">
        <v>1</v>
      </c>
      <c r="N213" s="120" t="s">
        <v>3687</v>
      </c>
      <c r="O213" s="307">
        <f>PPG!I213</f>
        <v>0</v>
      </c>
      <c r="P213" s="120" t="b">
        <v>1</v>
      </c>
      <c r="Q213" s="120" t="b">
        <v>1</v>
      </c>
      <c r="R213" s="120" t="b">
        <v>1</v>
      </c>
    </row>
    <row r="214" spans="1:18" x14ac:dyDescent="0.25">
      <c r="A214" s="117">
        <v>1</v>
      </c>
      <c r="B214" s="118">
        <v>2</v>
      </c>
      <c r="C214" s="303">
        <f>PPG!J214</f>
        <v>0</v>
      </c>
      <c r="D214" s="120" t="b">
        <v>1</v>
      </c>
      <c r="E214" s="304" t="str">
        <f>RIGHT(PPG!C214,4)&amp;"."&amp;PPG!M214&amp;"."&amp;PPG!K214&amp;"."&amp;$C$5</f>
        <v>...Jn21</v>
      </c>
      <c r="F214" s="305">
        <f t="shared" ca="1" si="6"/>
        <v>44361</v>
      </c>
      <c r="G214" s="444">
        <f>PPG!S214</f>
        <v>0</v>
      </c>
      <c r="H214" s="124">
        <f t="shared" ca="1" si="7"/>
        <v>44361</v>
      </c>
      <c r="I214" s="125">
        <v>0</v>
      </c>
      <c r="J214" s="304" t="str">
        <f>LEFT(PPG!D214,20)&amp;"."&amp;PPGPAY!E214</f>
        <v>....Jn21</v>
      </c>
      <c r="K214" s="120" t="b">
        <v>1</v>
      </c>
      <c r="L214" s="126" t="s">
        <v>3686</v>
      </c>
      <c r="M214" s="120" t="b">
        <v>1</v>
      </c>
      <c r="N214" s="120" t="s">
        <v>3687</v>
      </c>
      <c r="O214" s="307">
        <f>PPG!I214</f>
        <v>0</v>
      </c>
      <c r="P214" s="120" t="b">
        <v>1</v>
      </c>
      <c r="Q214" s="120" t="b">
        <v>1</v>
      </c>
      <c r="R214" s="120" t="b">
        <v>1</v>
      </c>
    </row>
    <row r="215" spans="1:18" x14ac:dyDescent="0.25">
      <c r="A215" s="117">
        <v>1</v>
      </c>
      <c r="B215" s="118">
        <v>2</v>
      </c>
      <c r="C215" s="303">
        <f>PPG!J215</f>
        <v>0</v>
      </c>
      <c r="D215" s="120" t="b">
        <v>1</v>
      </c>
      <c r="E215" s="304" t="str">
        <f>RIGHT(PPG!C215,4)&amp;"."&amp;PPG!M215&amp;"."&amp;PPG!K215&amp;"."&amp;$C$5</f>
        <v>...Jn21</v>
      </c>
      <c r="F215" s="305">
        <f t="shared" ca="1" si="6"/>
        <v>44361</v>
      </c>
      <c r="G215" s="444">
        <f>PPG!S215</f>
        <v>0</v>
      </c>
      <c r="H215" s="124">
        <f t="shared" ca="1" si="7"/>
        <v>44361</v>
      </c>
      <c r="I215" s="125">
        <v>0</v>
      </c>
      <c r="J215" s="304" t="str">
        <f>LEFT(PPG!D215,20)&amp;"."&amp;PPGPAY!E215</f>
        <v>....Jn21</v>
      </c>
      <c r="K215" s="120" t="b">
        <v>1</v>
      </c>
      <c r="L215" s="126" t="s">
        <v>3686</v>
      </c>
      <c r="M215" s="120" t="b">
        <v>1</v>
      </c>
      <c r="N215" s="120" t="s">
        <v>3687</v>
      </c>
      <c r="O215" s="307">
        <f>PPG!I215</f>
        <v>0</v>
      </c>
      <c r="P215" s="120" t="b">
        <v>1</v>
      </c>
      <c r="Q215" s="120" t="b">
        <v>1</v>
      </c>
      <c r="R215" s="120" t="b">
        <v>1</v>
      </c>
    </row>
    <row r="216" spans="1:18" x14ac:dyDescent="0.25">
      <c r="A216" s="117">
        <v>1</v>
      </c>
      <c r="B216" s="118">
        <v>2</v>
      </c>
      <c r="C216" s="303">
        <f>PPG!J216</f>
        <v>0</v>
      </c>
      <c r="D216" s="120" t="b">
        <v>1</v>
      </c>
      <c r="E216" s="304" t="str">
        <f>RIGHT(PPG!C216,4)&amp;"."&amp;PPG!M216&amp;"."&amp;PPG!K216&amp;"."&amp;$C$5</f>
        <v>...Jn21</v>
      </c>
      <c r="F216" s="305">
        <f t="shared" ca="1" si="6"/>
        <v>44361</v>
      </c>
      <c r="G216" s="444">
        <f>PPG!S216</f>
        <v>0</v>
      </c>
      <c r="H216" s="124">
        <f t="shared" ca="1" si="7"/>
        <v>44361</v>
      </c>
      <c r="I216" s="125">
        <v>0</v>
      </c>
      <c r="J216" s="304" t="str">
        <f>LEFT(PPG!D216,20)&amp;"."&amp;PPGPAY!E216</f>
        <v>....Jn21</v>
      </c>
      <c r="K216" s="120" t="b">
        <v>1</v>
      </c>
      <c r="L216" s="126" t="s">
        <v>3686</v>
      </c>
      <c r="M216" s="120" t="b">
        <v>1</v>
      </c>
      <c r="N216" s="120" t="s">
        <v>3687</v>
      </c>
      <c r="O216" s="307">
        <f>PPG!I216</f>
        <v>0</v>
      </c>
      <c r="P216" s="120" t="b">
        <v>1</v>
      </c>
      <c r="Q216" s="120" t="b">
        <v>1</v>
      </c>
      <c r="R216" s="120" t="b">
        <v>1</v>
      </c>
    </row>
    <row r="217" spans="1:18" x14ac:dyDescent="0.25">
      <c r="A217" s="117">
        <v>1</v>
      </c>
      <c r="B217" s="118">
        <v>2</v>
      </c>
      <c r="C217" s="303">
        <f>PPG!J217</f>
        <v>0</v>
      </c>
      <c r="D217" s="120" t="b">
        <v>1</v>
      </c>
      <c r="E217" s="304" t="str">
        <f>RIGHT(PPG!C217,4)&amp;"."&amp;PPG!M217&amp;"."&amp;PPG!K217&amp;"."&amp;$C$5</f>
        <v>...Jn21</v>
      </c>
      <c r="F217" s="305">
        <f t="shared" ca="1" si="6"/>
        <v>44361</v>
      </c>
      <c r="G217" s="444">
        <f>PPG!S217</f>
        <v>0</v>
      </c>
      <c r="H217" s="124">
        <f t="shared" ca="1" si="7"/>
        <v>44361</v>
      </c>
      <c r="I217" s="125">
        <v>0</v>
      </c>
      <c r="J217" s="304" t="str">
        <f>LEFT(PPG!D217,20)&amp;"."&amp;PPGPAY!E217</f>
        <v>....Jn21</v>
      </c>
      <c r="K217" s="120" t="b">
        <v>1</v>
      </c>
      <c r="L217" s="126" t="s">
        <v>3686</v>
      </c>
      <c r="M217" s="120" t="b">
        <v>1</v>
      </c>
      <c r="N217" s="120" t="s">
        <v>3687</v>
      </c>
      <c r="O217" s="307">
        <f>PPG!I217</f>
        <v>0</v>
      </c>
      <c r="P217" s="120" t="b">
        <v>1</v>
      </c>
      <c r="Q217" s="120" t="b">
        <v>1</v>
      </c>
      <c r="R217" s="120" t="b">
        <v>1</v>
      </c>
    </row>
    <row r="218" spans="1:18" x14ac:dyDescent="0.25">
      <c r="A218" s="117">
        <v>1</v>
      </c>
      <c r="B218" s="118">
        <v>2</v>
      </c>
      <c r="C218" s="303">
        <f>PPG!J218</f>
        <v>0</v>
      </c>
      <c r="D218" s="120" t="b">
        <v>1</v>
      </c>
      <c r="E218" s="304" t="str">
        <f>RIGHT(PPG!C218,4)&amp;"."&amp;PPG!M218&amp;"."&amp;PPG!K218&amp;"."&amp;$C$5</f>
        <v>...Jn21</v>
      </c>
      <c r="F218" s="305">
        <f t="shared" ca="1" si="6"/>
        <v>44361</v>
      </c>
      <c r="G218" s="444">
        <f>PPG!S218</f>
        <v>0</v>
      </c>
      <c r="H218" s="124">
        <f t="shared" ca="1" si="7"/>
        <v>44361</v>
      </c>
      <c r="I218" s="125">
        <v>0</v>
      </c>
      <c r="J218" s="304" t="str">
        <f>LEFT(PPG!D218,20)&amp;"."&amp;PPGPAY!E218</f>
        <v>....Jn21</v>
      </c>
      <c r="K218" s="120" t="b">
        <v>1</v>
      </c>
      <c r="L218" s="126" t="s">
        <v>3686</v>
      </c>
      <c r="M218" s="120" t="b">
        <v>1</v>
      </c>
      <c r="N218" s="120" t="s">
        <v>3687</v>
      </c>
      <c r="O218" s="307">
        <f>PPG!I218</f>
        <v>0</v>
      </c>
      <c r="P218" s="120" t="b">
        <v>1</v>
      </c>
      <c r="Q218" s="120" t="b">
        <v>1</v>
      </c>
      <c r="R218" s="120" t="b">
        <v>1</v>
      </c>
    </row>
    <row r="219" spans="1:18" x14ac:dyDescent="0.25">
      <c r="A219" s="117">
        <v>1</v>
      </c>
      <c r="B219" s="118">
        <v>2</v>
      </c>
      <c r="C219" s="303">
        <f>PPG!J219</f>
        <v>0</v>
      </c>
      <c r="D219" s="120" t="b">
        <v>1</v>
      </c>
      <c r="E219" s="304" t="str">
        <f>RIGHT(PPG!C219,4)&amp;"."&amp;PPG!M219&amp;"."&amp;PPG!K219&amp;"."&amp;$C$5</f>
        <v>...Jn21</v>
      </c>
      <c r="F219" s="305">
        <f t="shared" ca="1" si="6"/>
        <v>44361</v>
      </c>
      <c r="G219" s="444">
        <f>PPG!S219</f>
        <v>0</v>
      </c>
      <c r="H219" s="124">
        <f t="shared" ca="1" si="7"/>
        <v>44361</v>
      </c>
      <c r="I219" s="125">
        <v>0</v>
      </c>
      <c r="J219" s="304" t="str">
        <f>LEFT(PPG!D219,20)&amp;"."&amp;PPGPAY!E219</f>
        <v>....Jn21</v>
      </c>
      <c r="K219" s="120" t="b">
        <v>1</v>
      </c>
      <c r="L219" s="126" t="s">
        <v>3686</v>
      </c>
      <c r="M219" s="120" t="b">
        <v>1</v>
      </c>
      <c r="N219" s="120" t="s">
        <v>3687</v>
      </c>
      <c r="O219" s="307">
        <f>PPG!I219</f>
        <v>0</v>
      </c>
      <c r="P219" s="120" t="b">
        <v>1</v>
      </c>
      <c r="Q219" s="120" t="b">
        <v>1</v>
      </c>
      <c r="R219" s="120" t="b">
        <v>1</v>
      </c>
    </row>
    <row r="220" spans="1:18" x14ac:dyDescent="0.25">
      <c r="A220" s="117">
        <v>1</v>
      </c>
      <c r="B220" s="118">
        <v>2</v>
      </c>
      <c r="C220" s="303">
        <f>PPG!J220</f>
        <v>0</v>
      </c>
      <c r="D220" s="120" t="b">
        <v>1</v>
      </c>
      <c r="E220" s="304" t="str">
        <f>RIGHT(PPG!C220,4)&amp;"."&amp;PPG!M220&amp;"."&amp;PPG!K220&amp;"."&amp;$C$5</f>
        <v>...Jn21</v>
      </c>
      <c r="F220" s="305">
        <f t="shared" ca="1" si="6"/>
        <v>44361</v>
      </c>
      <c r="G220" s="444">
        <f>PPG!S220</f>
        <v>0</v>
      </c>
      <c r="H220" s="124">
        <f t="shared" ca="1" si="7"/>
        <v>44361</v>
      </c>
      <c r="I220" s="125">
        <v>0</v>
      </c>
      <c r="J220" s="304" t="str">
        <f>LEFT(PPG!D220,20)&amp;"."&amp;PPGPAY!E220</f>
        <v>....Jn21</v>
      </c>
      <c r="K220" s="120" t="b">
        <v>1</v>
      </c>
      <c r="L220" s="126" t="s">
        <v>3686</v>
      </c>
      <c r="M220" s="120" t="b">
        <v>1</v>
      </c>
      <c r="N220" s="120" t="s">
        <v>3687</v>
      </c>
      <c r="O220" s="307">
        <f>PPG!I220</f>
        <v>0</v>
      </c>
      <c r="P220" s="120" t="b">
        <v>1</v>
      </c>
      <c r="Q220" s="120" t="b">
        <v>1</v>
      </c>
      <c r="R220" s="120" t="b">
        <v>1</v>
      </c>
    </row>
    <row r="221" spans="1:18" x14ac:dyDescent="0.25">
      <c r="A221" s="117">
        <v>1</v>
      </c>
      <c r="B221" s="118">
        <v>2</v>
      </c>
      <c r="C221" s="303">
        <f>PPG!J221</f>
        <v>0</v>
      </c>
      <c r="D221" s="120" t="b">
        <v>1</v>
      </c>
      <c r="E221" s="304" t="str">
        <f>RIGHT(PPG!C221,4)&amp;"."&amp;PPG!M221&amp;"."&amp;PPG!K221&amp;"."&amp;$C$5</f>
        <v>...Jn21</v>
      </c>
      <c r="F221" s="305">
        <f t="shared" ca="1" si="6"/>
        <v>44361</v>
      </c>
      <c r="G221" s="444">
        <f>PPG!S221</f>
        <v>0</v>
      </c>
      <c r="H221" s="124">
        <f t="shared" ca="1" si="7"/>
        <v>44361</v>
      </c>
      <c r="I221" s="125">
        <v>0</v>
      </c>
      <c r="J221" s="304" t="str">
        <f>LEFT(PPG!D221,20)&amp;"."&amp;PPGPAY!E221</f>
        <v>....Jn21</v>
      </c>
      <c r="K221" s="120" t="b">
        <v>1</v>
      </c>
      <c r="L221" s="126" t="s">
        <v>3686</v>
      </c>
      <c r="M221" s="120" t="b">
        <v>1</v>
      </c>
      <c r="N221" s="120" t="s">
        <v>3687</v>
      </c>
      <c r="O221" s="307">
        <f>PPG!I221</f>
        <v>0</v>
      </c>
      <c r="P221" s="120" t="b">
        <v>1</v>
      </c>
      <c r="Q221" s="120" t="b">
        <v>1</v>
      </c>
      <c r="R221" s="120" t="b">
        <v>1</v>
      </c>
    </row>
    <row r="222" spans="1:18" x14ac:dyDescent="0.25">
      <c r="A222" s="117">
        <v>1</v>
      </c>
      <c r="B222" s="118">
        <v>2</v>
      </c>
      <c r="C222" s="303">
        <f>PPG!J222</f>
        <v>0</v>
      </c>
      <c r="D222" s="120" t="b">
        <v>1</v>
      </c>
      <c r="E222" s="304" t="str">
        <f>RIGHT(PPG!C222,4)&amp;"."&amp;PPG!M222&amp;"."&amp;PPG!K222&amp;"."&amp;$C$5</f>
        <v>...Jn21</v>
      </c>
      <c r="F222" s="305">
        <f t="shared" ca="1" si="6"/>
        <v>44361</v>
      </c>
      <c r="G222" s="444">
        <f>PPG!S222</f>
        <v>0</v>
      </c>
      <c r="H222" s="124">
        <f t="shared" ca="1" si="7"/>
        <v>44361</v>
      </c>
      <c r="I222" s="125">
        <v>0</v>
      </c>
      <c r="J222" s="304" t="str">
        <f>LEFT(PPG!D222,20)&amp;"."&amp;PPGPAY!E222</f>
        <v>....Jn21</v>
      </c>
      <c r="K222" s="120" t="b">
        <v>1</v>
      </c>
      <c r="L222" s="126" t="s">
        <v>3686</v>
      </c>
      <c r="M222" s="120" t="b">
        <v>1</v>
      </c>
      <c r="N222" s="120" t="s">
        <v>3687</v>
      </c>
      <c r="O222" s="307">
        <f>PPG!I222</f>
        <v>0</v>
      </c>
      <c r="P222" s="120" t="b">
        <v>1</v>
      </c>
      <c r="Q222" s="120" t="b">
        <v>1</v>
      </c>
      <c r="R222" s="120" t="b">
        <v>1</v>
      </c>
    </row>
    <row r="223" spans="1:18" x14ac:dyDescent="0.25">
      <c r="A223" s="117">
        <v>1</v>
      </c>
      <c r="B223" s="118">
        <v>2</v>
      </c>
      <c r="C223" s="303">
        <f>PPG!J223</f>
        <v>0</v>
      </c>
      <c r="D223" s="120" t="b">
        <v>1</v>
      </c>
      <c r="E223" s="304" t="str">
        <f>RIGHT(PPG!C223,4)&amp;"."&amp;PPG!M223&amp;"."&amp;PPG!K223&amp;"."&amp;$C$5</f>
        <v>...Jn21</v>
      </c>
      <c r="F223" s="305">
        <f t="shared" ca="1" si="6"/>
        <v>44361</v>
      </c>
      <c r="G223" s="444">
        <f>PPG!S223</f>
        <v>0</v>
      </c>
      <c r="H223" s="124">
        <f t="shared" ca="1" si="7"/>
        <v>44361</v>
      </c>
      <c r="I223" s="125">
        <v>0</v>
      </c>
      <c r="J223" s="304" t="str">
        <f>LEFT(PPG!D223,20)&amp;"."&amp;PPGPAY!E223</f>
        <v>....Jn21</v>
      </c>
      <c r="K223" s="120" t="b">
        <v>1</v>
      </c>
      <c r="L223" s="126" t="s">
        <v>3686</v>
      </c>
      <c r="M223" s="120" t="b">
        <v>1</v>
      </c>
      <c r="N223" s="120" t="s">
        <v>3687</v>
      </c>
      <c r="O223" s="307">
        <f>PPG!I223</f>
        <v>0</v>
      </c>
      <c r="P223" s="120" t="b">
        <v>1</v>
      </c>
      <c r="Q223" s="120" t="b">
        <v>1</v>
      </c>
      <c r="R223" s="120" t="b">
        <v>1</v>
      </c>
    </row>
    <row r="224" spans="1:18" x14ac:dyDescent="0.25">
      <c r="A224" s="117">
        <v>1</v>
      </c>
      <c r="B224" s="118">
        <v>2</v>
      </c>
      <c r="C224" s="303">
        <f>PPG!J224</f>
        <v>0</v>
      </c>
      <c r="D224" s="120" t="b">
        <v>1</v>
      </c>
      <c r="E224" s="304" t="str">
        <f>RIGHT(PPG!C224,4)&amp;"."&amp;PPG!M224&amp;"."&amp;PPG!K224&amp;"."&amp;$C$5</f>
        <v>...Jn21</v>
      </c>
      <c r="F224" s="305">
        <f t="shared" ca="1" si="6"/>
        <v>44361</v>
      </c>
      <c r="G224" s="444">
        <f>PPG!S224</f>
        <v>0</v>
      </c>
      <c r="H224" s="124">
        <f t="shared" ca="1" si="7"/>
        <v>44361</v>
      </c>
      <c r="I224" s="125">
        <v>0</v>
      </c>
      <c r="J224" s="304" t="str">
        <f>LEFT(PPG!D224,20)&amp;"."&amp;PPGPAY!E224</f>
        <v>....Jn21</v>
      </c>
      <c r="K224" s="120" t="b">
        <v>1</v>
      </c>
      <c r="L224" s="126" t="s">
        <v>3686</v>
      </c>
      <c r="M224" s="120" t="b">
        <v>1</v>
      </c>
      <c r="N224" s="120" t="s">
        <v>3687</v>
      </c>
      <c r="O224" s="307">
        <f>PPG!I224</f>
        <v>0</v>
      </c>
      <c r="P224" s="120" t="b">
        <v>1</v>
      </c>
      <c r="Q224" s="120" t="b">
        <v>1</v>
      </c>
      <c r="R224" s="120" t="b">
        <v>1</v>
      </c>
    </row>
    <row r="225" spans="1:18" x14ac:dyDescent="0.25">
      <c r="A225" s="117">
        <v>1</v>
      </c>
      <c r="B225" s="118">
        <v>2</v>
      </c>
      <c r="C225" s="303">
        <f>PPG!J225</f>
        <v>0</v>
      </c>
      <c r="D225" s="120" t="b">
        <v>1</v>
      </c>
      <c r="E225" s="304" t="str">
        <f>RIGHT(PPG!C225,4)&amp;"."&amp;PPG!M225&amp;"."&amp;PPG!K225&amp;"."&amp;$C$5</f>
        <v>...Jn21</v>
      </c>
      <c r="F225" s="305">
        <f t="shared" ca="1" si="6"/>
        <v>44361</v>
      </c>
      <c r="G225" s="444">
        <f>PPG!S225</f>
        <v>0</v>
      </c>
      <c r="H225" s="124">
        <f t="shared" ca="1" si="7"/>
        <v>44361</v>
      </c>
      <c r="I225" s="125">
        <v>0</v>
      </c>
      <c r="J225" s="304" t="str">
        <f>LEFT(PPG!D225,20)&amp;"."&amp;PPGPAY!E225</f>
        <v>....Jn21</v>
      </c>
      <c r="K225" s="120" t="b">
        <v>1</v>
      </c>
      <c r="L225" s="126" t="s">
        <v>3686</v>
      </c>
      <c r="M225" s="120" t="b">
        <v>1</v>
      </c>
      <c r="N225" s="120" t="s">
        <v>3687</v>
      </c>
      <c r="O225" s="307">
        <f>PPG!I225</f>
        <v>0</v>
      </c>
      <c r="P225" s="120" t="b">
        <v>1</v>
      </c>
      <c r="Q225" s="120" t="b">
        <v>1</v>
      </c>
      <c r="R225" s="120" t="b">
        <v>1</v>
      </c>
    </row>
    <row r="226" spans="1:18" x14ac:dyDescent="0.25">
      <c r="A226" s="117">
        <v>1</v>
      </c>
      <c r="B226" s="118">
        <v>2</v>
      </c>
      <c r="C226" s="303">
        <f>PPG!J226</f>
        <v>0</v>
      </c>
      <c r="D226" s="120" t="b">
        <v>1</v>
      </c>
      <c r="E226" s="304" t="str">
        <f>RIGHT(PPG!C226,4)&amp;"."&amp;PPG!M226&amp;"."&amp;PPG!K226&amp;"."&amp;$C$5</f>
        <v>...Jn21</v>
      </c>
      <c r="F226" s="305">
        <f t="shared" ca="1" si="6"/>
        <v>44361</v>
      </c>
      <c r="G226" s="444">
        <f>PPG!S226</f>
        <v>0</v>
      </c>
      <c r="H226" s="124">
        <f t="shared" ca="1" si="7"/>
        <v>44361</v>
      </c>
      <c r="I226" s="125">
        <v>0</v>
      </c>
      <c r="J226" s="304" t="str">
        <f>LEFT(PPG!D226,20)&amp;"."&amp;PPGPAY!E226</f>
        <v>....Jn21</v>
      </c>
      <c r="K226" s="120" t="b">
        <v>1</v>
      </c>
      <c r="L226" s="126" t="s">
        <v>3686</v>
      </c>
      <c r="M226" s="120" t="b">
        <v>1</v>
      </c>
      <c r="N226" s="120" t="s">
        <v>3687</v>
      </c>
      <c r="O226" s="307">
        <f>PPG!I226</f>
        <v>0</v>
      </c>
      <c r="P226" s="120" t="b">
        <v>1</v>
      </c>
      <c r="Q226" s="120" t="b">
        <v>1</v>
      </c>
      <c r="R226" s="120" t="b">
        <v>1</v>
      </c>
    </row>
    <row r="227" spans="1:18" x14ac:dyDescent="0.25">
      <c r="A227" s="117">
        <v>1</v>
      </c>
      <c r="B227" s="118">
        <v>2</v>
      </c>
      <c r="C227" s="303">
        <f>PPG!J227</f>
        <v>0</v>
      </c>
      <c r="D227" s="120" t="b">
        <v>1</v>
      </c>
      <c r="E227" s="304" t="str">
        <f>RIGHT(PPG!C227,4)&amp;"."&amp;PPG!M227&amp;"."&amp;PPG!K227&amp;"."&amp;$C$5</f>
        <v>...Jn21</v>
      </c>
      <c r="F227" s="305">
        <f t="shared" ca="1" si="6"/>
        <v>44361</v>
      </c>
      <c r="G227" s="444">
        <f>PPG!S227</f>
        <v>0</v>
      </c>
      <c r="H227" s="124">
        <f t="shared" ca="1" si="7"/>
        <v>44361</v>
      </c>
      <c r="I227" s="125">
        <v>0</v>
      </c>
      <c r="J227" s="304" t="str">
        <f>LEFT(PPG!D227,20)&amp;"."&amp;PPGPAY!E227</f>
        <v>....Jn21</v>
      </c>
      <c r="K227" s="120" t="b">
        <v>1</v>
      </c>
      <c r="L227" s="126" t="s">
        <v>3686</v>
      </c>
      <c r="M227" s="120" t="b">
        <v>1</v>
      </c>
      <c r="N227" s="120" t="s">
        <v>3687</v>
      </c>
      <c r="O227" s="307">
        <f>PPG!I227</f>
        <v>0</v>
      </c>
      <c r="P227" s="120" t="b">
        <v>1</v>
      </c>
      <c r="Q227" s="120" t="b">
        <v>1</v>
      </c>
      <c r="R227" s="120" t="b">
        <v>1</v>
      </c>
    </row>
    <row r="228" spans="1:18" x14ac:dyDescent="0.25">
      <c r="A228" s="117">
        <v>1</v>
      </c>
      <c r="B228" s="118">
        <v>2</v>
      </c>
      <c r="C228" s="303">
        <f>PPG!J228</f>
        <v>0</v>
      </c>
      <c r="D228" s="120" t="b">
        <v>1</v>
      </c>
      <c r="E228" s="304" t="str">
        <f>RIGHT(PPG!C228,4)&amp;"."&amp;PPG!M228&amp;"."&amp;PPG!K228&amp;"."&amp;$C$5</f>
        <v>...Jn21</v>
      </c>
      <c r="F228" s="305">
        <f t="shared" ca="1" si="6"/>
        <v>44361</v>
      </c>
      <c r="G228" s="444">
        <f>PPG!S228</f>
        <v>0</v>
      </c>
      <c r="H228" s="124">
        <f t="shared" ca="1" si="7"/>
        <v>44361</v>
      </c>
      <c r="I228" s="125">
        <v>0</v>
      </c>
      <c r="J228" s="304" t="str">
        <f>LEFT(PPG!D228,20)&amp;"."&amp;PPGPAY!E228</f>
        <v>....Jn21</v>
      </c>
      <c r="K228" s="120" t="b">
        <v>1</v>
      </c>
      <c r="L228" s="126" t="s">
        <v>3686</v>
      </c>
      <c r="M228" s="120" t="b">
        <v>1</v>
      </c>
      <c r="N228" s="120" t="s">
        <v>3687</v>
      </c>
      <c r="O228" s="307">
        <f>PPG!I228</f>
        <v>0</v>
      </c>
      <c r="P228" s="120" t="b">
        <v>1</v>
      </c>
      <c r="Q228" s="120" t="b">
        <v>1</v>
      </c>
      <c r="R228" s="120" t="b">
        <v>1</v>
      </c>
    </row>
    <row r="229" spans="1:18" x14ac:dyDescent="0.25">
      <c r="A229" s="117">
        <v>1</v>
      </c>
      <c r="B229" s="118">
        <v>2</v>
      </c>
      <c r="C229" s="303">
        <f>PPG!J229</f>
        <v>0</v>
      </c>
      <c r="D229" s="120" t="b">
        <v>1</v>
      </c>
      <c r="E229" s="304" t="str">
        <f>RIGHT(PPG!C229,4)&amp;"."&amp;PPG!M229&amp;"."&amp;PPG!K229&amp;"."&amp;$C$5</f>
        <v>...Jn21</v>
      </c>
      <c r="F229" s="305">
        <f t="shared" ca="1" si="6"/>
        <v>44361</v>
      </c>
      <c r="G229" s="444">
        <f>PPG!S229</f>
        <v>0</v>
      </c>
      <c r="H229" s="124">
        <f t="shared" ca="1" si="7"/>
        <v>44361</v>
      </c>
      <c r="I229" s="125">
        <v>0</v>
      </c>
      <c r="J229" s="304" t="str">
        <f>LEFT(PPG!D229,20)&amp;"."&amp;PPGPAY!E229</f>
        <v>....Jn21</v>
      </c>
      <c r="K229" s="120" t="b">
        <v>1</v>
      </c>
      <c r="L229" s="126" t="s">
        <v>3686</v>
      </c>
      <c r="M229" s="120" t="b">
        <v>1</v>
      </c>
      <c r="N229" s="120" t="s">
        <v>3687</v>
      </c>
      <c r="O229" s="307">
        <f>PPG!I229</f>
        <v>0</v>
      </c>
      <c r="P229" s="120" t="b">
        <v>1</v>
      </c>
      <c r="Q229" s="120" t="b">
        <v>1</v>
      </c>
      <c r="R229" s="120" t="b">
        <v>1</v>
      </c>
    </row>
    <row r="230" spans="1:18" x14ac:dyDescent="0.25">
      <c r="A230" s="117">
        <v>1</v>
      </c>
      <c r="B230" s="118">
        <v>2</v>
      </c>
      <c r="C230" s="303">
        <f>PPG!J230</f>
        <v>0</v>
      </c>
      <c r="D230" s="120" t="b">
        <v>1</v>
      </c>
      <c r="E230" s="304" t="str">
        <f>RIGHT(PPG!C230,4)&amp;"."&amp;PPG!M230&amp;"."&amp;PPG!K230&amp;"."&amp;$C$5</f>
        <v>...Jn21</v>
      </c>
      <c r="F230" s="305">
        <f t="shared" ca="1" si="6"/>
        <v>44361</v>
      </c>
      <c r="G230" s="444">
        <f>PPG!S230</f>
        <v>0</v>
      </c>
      <c r="H230" s="124">
        <f t="shared" ca="1" si="7"/>
        <v>44361</v>
      </c>
      <c r="I230" s="125">
        <v>0</v>
      </c>
      <c r="J230" s="304" t="str">
        <f>LEFT(PPG!D230,20)&amp;"."&amp;PPGPAY!E230</f>
        <v>....Jn21</v>
      </c>
      <c r="K230" s="120" t="b">
        <v>1</v>
      </c>
      <c r="L230" s="126" t="s">
        <v>3686</v>
      </c>
      <c r="M230" s="120" t="b">
        <v>1</v>
      </c>
      <c r="N230" s="120" t="s">
        <v>3687</v>
      </c>
      <c r="O230" s="307">
        <f>PPG!I230</f>
        <v>0</v>
      </c>
      <c r="P230" s="120" t="b">
        <v>1</v>
      </c>
      <c r="Q230" s="120" t="b">
        <v>1</v>
      </c>
      <c r="R230" s="120" t="b">
        <v>1</v>
      </c>
    </row>
    <row r="231" spans="1:18" x14ac:dyDescent="0.25">
      <c r="A231" s="117">
        <v>1</v>
      </c>
      <c r="B231" s="118">
        <v>2</v>
      </c>
      <c r="C231" s="303">
        <f>PPG!J231</f>
        <v>0</v>
      </c>
      <c r="D231" s="120" t="b">
        <v>1</v>
      </c>
      <c r="E231" s="304" t="str">
        <f>RIGHT(PPG!C231,4)&amp;"."&amp;PPG!M231&amp;"."&amp;PPG!K231&amp;"."&amp;$C$5</f>
        <v>...Jn21</v>
      </c>
      <c r="F231" s="305">
        <f t="shared" ca="1" si="6"/>
        <v>44361</v>
      </c>
      <c r="G231" s="444">
        <f>PPG!S231</f>
        <v>0</v>
      </c>
      <c r="H231" s="124">
        <f t="shared" ca="1" si="7"/>
        <v>44361</v>
      </c>
      <c r="I231" s="125">
        <v>0</v>
      </c>
      <c r="J231" s="304" t="str">
        <f>LEFT(PPG!D231,20)&amp;"."&amp;PPGPAY!E231</f>
        <v>....Jn21</v>
      </c>
      <c r="K231" s="120" t="b">
        <v>1</v>
      </c>
      <c r="L231" s="126" t="s">
        <v>3686</v>
      </c>
      <c r="M231" s="120" t="b">
        <v>1</v>
      </c>
      <c r="N231" s="120" t="s">
        <v>3687</v>
      </c>
      <c r="O231" s="307">
        <f>PPG!I231</f>
        <v>0</v>
      </c>
      <c r="P231" s="120" t="b">
        <v>1</v>
      </c>
      <c r="Q231" s="120" t="b">
        <v>1</v>
      </c>
      <c r="R231" s="120" t="b">
        <v>1</v>
      </c>
    </row>
    <row r="232" spans="1:18" x14ac:dyDescent="0.25">
      <c r="A232" s="117">
        <v>1</v>
      </c>
      <c r="B232" s="118">
        <v>2</v>
      </c>
      <c r="C232" s="303">
        <f>PPG!J232</f>
        <v>0</v>
      </c>
      <c r="D232" s="120" t="b">
        <v>1</v>
      </c>
      <c r="E232" s="304" t="str">
        <f>RIGHT(PPG!C232,4)&amp;"."&amp;PPG!M232&amp;"."&amp;PPG!K232&amp;"."&amp;$C$5</f>
        <v>...Jn21</v>
      </c>
      <c r="F232" s="305">
        <f t="shared" ca="1" si="6"/>
        <v>44361</v>
      </c>
      <c r="G232" s="444">
        <f>PPG!S232</f>
        <v>0</v>
      </c>
      <c r="H232" s="124">
        <f t="shared" ca="1" si="7"/>
        <v>44361</v>
      </c>
      <c r="I232" s="125">
        <v>0</v>
      </c>
      <c r="J232" s="304" t="str">
        <f>LEFT(PPG!D232,20)&amp;"."&amp;PPGPAY!E232</f>
        <v>....Jn21</v>
      </c>
      <c r="K232" s="120" t="b">
        <v>1</v>
      </c>
      <c r="L232" s="126" t="s">
        <v>3686</v>
      </c>
      <c r="M232" s="120" t="b">
        <v>1</v>
      </c>
      <c r="N232" s="120" t="s">
        <v>3687</v>
      </c>
      <c r="O232" s="307">
        <f>PPG!I232</f>
        <v>0</v>
      </c>
      <c r="P232" s="120" t="b">
        <v>1</v>
      </c>
      <c r="Q232" s="120" t="b">
        <v>1</v>
      </c>
      <c r="R232" s="120" t="b">
        <v>1</v>
      </c>
    </row>
    <row r="233" spans="1:18" x14ac:dyDescent="0.25">
      <c r="A233" s="117">
        <v>1</v>
      </c>
      <c r="B233" s="118">
        <v>2</v>
      </c>
      <c r="C233" s="303">
        <f>PPG!J233</f>
        <v>0</v>
      </c>
      <c r="D233" s="120" t="b">
        <v>1</v>
      </c>
      <c r="E233" s="304" t="str">
        <f>RIGHT(PPG!C233,4)&amp;"."&amp;PPG!M233&amp;"."&amp;PPG!K233&amp;"."&amp;$C$5</f>
        <v>...Jn21</v>
      </c>
      <c r="F233" s="305">
        <f t="shared" ca="1" si="6"/>
        <v>44361</v>
      </c>
      <c r="G233" s="444">
        <f>PPG!S233</f>
        <v>0</v>
      </c>
      <c r="H233" s="124">
        <f t="shared" ca="1" si="7"/>
        <v>44361</v>
      </c>
      <c r="I233" s="125">
        <v>0</v>
      </c>
      <c r="J233" s="304" t="str">
        <f>LEFT(PPG!D233,20)&amp;"."&amp;PPGPAY!E233</f>
        <v>....Jn21</v>
      </c>
      <c r="K233" s="120" t="b">
        <v>1</v>
      </c>
      <c r="L233" s="126" t="s">
        <v>3686</v>
      </c>
      <c r="M233" s="120" t="b">
        <v>1</v>
      </c>
      <c r="N233" s="120" t="s">
        <v>3687</v>
      </c>
      <c r="O233" s="307">
        <f>PPG!I233</f>
        <v>0</v>
      </c>
      <c r="P233" s="120" t="b">
        <v>1</v>
      </c>
      <c r="Q233" s="120" t="b">
        <v>1</v>
      </c>
      <c r="R233" s="120" t="b">
        <v>1</v>
      </c>
    </row>
    <row r="234" spans="1:18" x14ac:dyDescent="0.25">
      <c r="A234" s="117">
        <v>1</v>
      </c>
      <c r="B234" s="118">
        <v>2</v>
      </c>
      <c r="C234" s="303">
        <f>PPG!J234</f>
        <v>0</v>
      </c>
      <c r="D234" s="120" t="b">
        <v>1</v>
      </c>
      <c r="E234" s="304" t="str">
        <f>RIGHT(PPG!C234,4)&amp;"."&amp;PPG!M234&amp;"."&amp;PPG!K234&amp;"."&amp;$C$5</f>
        <v>...Jn21</v>
      </c>
      <c r="F234" s="305">
        <f t="shared" ca="1" si="6"/>
        <v>44361</v>
      </c>
      <c r="G234" s="444">
        <f>PPG!S234</f>
        <v>0</v>
      </c>
      <c r="H234" s="124">
        <f t="shared" ca="1" si="7"/>
        <v>44361</v>
      </c>
      <c r="I234" s="125">
        <v>0</v>
      </c>
      <c r="J234" s="304" t="str">
        <f>LEFT(PPG!D234,20)&amp;"."&amp;PPGPAY!E234</f>
        <v>....Jn21</v>
      </c>
      <c r="K234" s="120" t="b">
        <v>1</v>
      </c>
      <c r="L234" s="126" t="s">
        <v>3686</v>
      </c>
      <c r="M234" s="120" t="b">
        <v>1</v>
      </c>
      <c r="N234" s="120" t="s">
        <v>3687</v>
      </c>
      <c r="O234" s="307">
        <f>PPG!I234</f>
        <v>0</v>
      </c>
      <c r="P234" s="120" t="b">
        <v>1</v>
      </c>
      <c r="Q234" s="120" t="b">
        <v>1</v>
      </c>
      <c r="R234" s="120" t="b">
        <v>1</v>
      </c>
    </row>
    <row r="235" spans="1:18" x14ac:dyDescent="0.25">
      <c r="A235" s="117">
        <v>1</v>
      </c>
      <c r="B235" s="118">
        <v>2</v>
      </c>
      <c r="C235" s="303">
        <f>PPG!J235</f>
        <v>0</v>
      </c>
      <c r="D235" s="120" t="b">
        <v>1</v>
      </c>
      <c r="E235" s="304" t="str">
        <f>RIGHT(PPG!C235,4)&amp;"."&amp;PPG!M235&amp;"."&amp;PPG!K235&amp;"."&amp;$C$5</f>
        <v>...Jn21</v>
      </c>
      <c r="F235" s="305">
        <f t="shared" ca="1" si="6"/>
        <v>44361</v>
      </c>
      <c r="G235" s="444">
        <f>PPG!S235</f>
        <v>0</v>
      </c>
      <c r="H235" s="124">
        <f t="shared" ca="1" si="7"/>
        <v>44361</v>
      </c>
      <c r="I235" s="125">
        <v>0</v>
      </c>
      <c r="J235" s="304" t="str">
        <f>LEFT(PPG!D235,20)&amp;"."&amp;PPGPAY!E235</f>
        <v>....Jn21</v>
      </c>
      <c r="K235" s="120" t="b">
        <v>1</v>
      </c>
      <c r="L235" s="126" t="s">
        <v>3686</v>
      </c>
      <c r="M235" s="120" t="b">
        <v>1</v>
      </c>
      <c r="N235" s="120" t="s">
        <v>3687</v>
      </c>
      <c r="O235" s="307">
        <f>PPG!I235</f>
        <v>0</v>
      </c>
      <c r="P235" s="120" t="b">
        <v>1</v>
      </c>
      <c r="Q235" s="120" t="b">
        <v>1</v>
      </c>
      <c r="R235" s="120" t="b">
        <v>1</v>
      </c>
    </row>
    <row r="236" spans="1:18" x14ac:dyDescent="0.25">
      <c r="A236" s="117">
        <v>1</v>
      </c>
      <c r="B236" s="118">
        <v>2</v>
      </c>
      <c r="C236" s="303">
        <f>PPG!J236</f>
        <v>0</v>
      </c>
      <c r="D236" s="120" t="b">
        <v>1</v>
      </c>
      <c r="E236" s="304" t="str">
        <f>RIGHT(PPG!C236,4)&amp;"."&amp;PPG!M236&amp;"."&amp;PPG!K236&amp;"."&amp;$C$5</f>
        <v>...Jn21</v>
      </c>
      <c r="F236" s="305">
        <f t="shared" ca="1" si="6"/>
        <v>44361</v>
      </c>
      <c r="G236" s="444">
        <f>PPG!S236</f>
        <v>0</v>
      </c>
      <c r="H236" s="124">
        <f t="shared" ca="1" si="7"/>
        <v>44361</v>
      </c>
      <c r="I236" s="125">
        <v>0</v>
      </c>
      <c r="J236" s="304" t="str">
        <f>LEFT(PPG!D236,20)&amp;"."&amp;PPGPAY!E236</f>
        <v>....Jn21</v>
      </c>
      <c r="K236" s="120" t="b">
        <v>1</v>
      </c>
      <c r="L236" s="126" t="s">
        <v>3686</v>
      </c>
      <c r="M236" s="120" t="b">
        <v>1</v>
      </c>
      <c r="N236" s="120" t="s">
        <v>3687</v>
      </c>
      <c r="O236" s="307">
        <f>PPG!I236</f>
        <v>0</v>
      </c>
      <c r="P236" s="120" t="b">
        <v>1</v>
      </c>
      <c r="Q236" s="120" t="b">
        <v>1</v>
      </c>
      <c r="R236" s="120" t="b">
        <v>1</v>
      </c>
    </row>
    <row r="237" spans="1:18" x14ac:dyDescent="0.25">
      <c r="A237" s="117">
        <v>1</v>
      </c>
      <c r="B237" s="118">
        <v>2</v>
      </c>
      <c r="C237" s="303">
        <f>PPG!J237</f>
        <v>0</v>
      </c>
      <c r="D237" s="120" t="b">
        <v>1</v>
      </c>
      <c r="E237" s="304" t="str">
        <f>RIGHT(PPG!C237,4)&amp;"."&amp;PPG!M237&amp;"."&amp;PPG!K237&amp;"."&amp;$C$5</f>
        <v>...Jn21</v>
      </c>
      <c r="F237" s="305">
        <f t="shared" ca="1" si="6"/>
        <v>44361</v>
      </c>
      <c r="G237" s="444">
        <f>PPG!S237</f>
        <v>0</v>
      </c>
      <c r="H237" s="124">
        <f t="shared" ca="1" si="7"/>
        <v>44361</v>
      </c>
      <c r="I237" s="125">
        <v>0</v>
      </c>
      <c r="J237" s="304" t="str">
        <f>LEFT(PPG!D237,20)&amp;"."&amp;PPGPAY!E237</f>
        <v>....Jn21</v>
      </c>
      <c r="K237" s="120" t="b">
        <v>1</v>
      </c>
      <c r="L237" s="126" t="s">
        <v>3686</v>
      </c>
      <c r="M237" s="120" t="b">
        <v>1</v>
      </c>
      <c r="N237" s="120" t="s">
        <v>3687</v>
      </c>
      <c r="O237" s="307">
        <f>PPG!I237</f>
        <v>0</v>
      </c>
      <c r="P237" s="120" t="b">
        <v>1</v>
      </c>
      <c r="Q237" s="120" t="b">
        <v>1</v>
      </c>
      <c r="R237" s="120" t="b">
        <v>1</v>
      </c>
    </row>
    <row r="238" spans="1:18" x14ac:dyDescent="0.25">
      <c r="A238" s="117">
        <v>1</v>
      </c>
      <c r="B238" s="118">
        <v>2</v>
      </c>
      <c r="C238" s="303">
        <f>PPG!J238</f>
        <v>0</v>
      </c>
      <c r="D238" s="120" t="b">
        <v>1</v>
      </c>
      <c r="E238" s="304" t="str">
        <f>RIGHT(PPG!C238,4)&amp;"."&amp;PPG!M238&amp;"."&amp;PPG!K238&amp;"."&amp;$C$5</f>
        <v>...Jn21</v>
      </c>
      <c r="F238" s="305">
        <f t="shared" ca="1" si="6"/>
        <v>44361</v>
      </c>
      <c r="G238" s="444">
        <f>PPG!S238</f>
        <v>0</v>
      </c>
      <c r="H238" s="124">
        <f t="shared" ca="1" si="7"/>
        <v>44361</v>
      </c>
      <c r="I238" s="125">
        <v>0</v>
      </c>
      <c r="J238" s="304" t="str">
        <f>LEFT(PPG!D238,20)&amp;"."&amp;PPGPAY!E238</f>
        <v>....Jn21</v>
      </c>
      <c r="K238" s="120" t="b">
        <v>1</v>
      </c>
      <c r="L238" s="126" t="s">
        <v>3686</v>
      </c>
      <c r="M238" s="120" t="b">
        <v>1</v>
      </c>
      <c r="N238" s="120" t="s">
        <v>3687</v>
      </c>
      <c r="O238" s="307">
        <f>PPG!I238</f>
        <v>0</v>
      </c>
      <c r="P238" s="120" t="b">
        <v>1</v>
      </c>
      <c r="Q238" s="120" t="b">
        <v>1</v>
      </c>
      <c r="R238" s="120" t="b">
        <v>1</v>
      </c>
    </row>
    <row r="239" spans="1:18" x14ac:dyDescent="0.25">
      <c r="A239" s="117">
        <v>1</v>
      </c>
      <c r="B239" s="118">
        <v>2</v>
      </c>
      <c r="C239" s="303">
        <f>PPG!J239</f>
        <v>0</v>
      </c>
      <c r="D239" s="120" t="b">
        <v>1</v>
      </c>
      <c r="E239" s="304" t="str">
        <f>RIGHT(PPG!C239,4)&amp;"."&amp;PPG!M239&amp;"."&amp;PPG!K239&amp;"."&amp;$C$5</f>
        <v>...Jn21</v>
      </c>
      <c r="F239" s="305">
        <f t="shared" ca="1" si="6"/>
        <v>44361</v>
      </c>
      <c r="G239" s="444">
        <f>PPG!S239</f>
        <v>0</v>
      </c>
      <c r="H239" s="124">
        <f t="shared" ca="1" si="7"/>
        <v>44361</v>
      </c>
      <c r="I239" s="125">
        <v>0</v>
      </c>
      <c r="J239" s="304" t="str">
        <f>LEFT(PPG!D239,20)&amp;"."&amp;PPGPAY!E239</f>
        <v>....Jn21</v>
      </c>
      <c r="K239" s="120" t="b">
        <v>1</v>
      </c>
      <c r="L239" s="126" t="s">
        <v>3686</v>
      </c>
      <c r="M239" s="120" t="b">
        <v>1</v>
      </c>
      <c r="N239" s="120" t="s">
        <v>3687</v>
      </c>
      <c r="O239" s="307">
        <f>PPG!I239</f>
        <v>0</v>
      </c>
      <c r="P239" s="120" t="b">
        <v>1</v>
      </c>
      <c r="Q239" s="120" t="b">
        <v>1</v>
      </c>
      <c r="R239" s="120" t="b">
        <v>1</v>
      </c>
    </row>
    <row r="240" spans="1:18" x14ac:dyDescent="0.25">
      <c r="A240" s="117">
        <v>1</v>
      </c>
      <c r="B240" s="118">
        <v>2</v>
      </c>
      <c r="C240" s="303">
        <f>PPG!J240</f>
        <v>0</v>
      </c>
      <c r="D240" s="120" t="b">
        <v>1</v>
      </c>
      <c r="E240" s="304" t="str">
        <f>RIGHT(PPG!C240,4)&amp;"."&amp;PPG!M240&amp;"."&amp;PPG!K240&amp;"."&amp;$C$5</f>
        <v>...Jn21</v>
      </c>
      <c r="F240" s="305">
        <f t="shared" ca="1" si="6"/>
        <v>44361</v>
      </c>
      <c r="G240" s="444">
        <f>PPG!S240</f>
        <v>0</v>
      </c>
      <c r="H240" s="124">
        <f t="shared" ca="1" si="7"/>
        <v>44361</v>
      </c>
      <c r="I240" s="125">
        <v>0</v>
      </c>
      <c r="J240" s="304" t="str">
        <f>LEFT(PPG!D240,20)&amp;"."&amp;PPGPAY!E240</f>
        <v>....Jn21</v>
      </c>
      <c r="K240" s="120" t="b">
        <v>1</v>
      </c>
      <c r="L240" s="126" t="s">
        <v>3686</v>
      </c>
      <c r="M240" s="120" t="b">
        <v>1</v>
      </c>
      <c r="N240" s="120" t="s">
        <v>3687</v>
      </c>
      <c r="O240" s="307">
        <f>PPG!I240</f>
        <v>0</v>
      </c>
      <c r="P240" s="120" t="b">
        <v>1</v>
      </c>
      <c r="Q240" s="120" t="b">
        <v>1</v>
      </c>
      <c r="R240" s="120" t="b">
        <v>1</v>
      </c>
    </row>
    <row r="241" spans="1:18" x14ac:dyDescent="0.25">
      <c r="A241" s="117">
        <v>1</v>
      </c>
      <c r="B241" s="118">
        <v>2</v>
      </c>
      <c r="C241" s="303">
        <f>PPG!J241</f>
        <v>0</v>
      </c>
      <c r="D241" s="120" t="b">
        <v>1</v>
      </c>
      <c r="E241" s="304" t="str">
        <f>RIGHT(PPG!C241,4)&amp;"."&amp;PPG!M241&amp;"."&amp;PPG!K241&amp;"."&amp;$C$5</f>
        <v>...Jn21</v>
      </c>
      <c r="F241" s="305">
        <f t="shared" ca="1" si="6"/>
        <v>44361</v>
      </c>
      <c r="G241" s="444">
        <f>PPG!S241</f>
        <v>0</v>
      </c>
      <c r="H241" s="124">
        <f t="shared" ca="1" si="7"/>
        <v>44361</v>
      </c>
      <c r="I241" s="125">
        <v>0</v>
      </c>
      <c r="J241" s="304" t="str">
        <f>LEFT(PPG!D241,20)&amp;"."&amp;PPGPAY!E241</f>
        <v>....Jn21</v>
      </c>
      <c r="K241" s="120" t="b">
        <v>1</v>
      </c>
      <c r="L241" s="126" t="s">
        <v>3686</v>
      </c>
      <c r="M241" s="120" t="b">
        <v>1</v>
      </c>
      <c r="N241" s="120" t="s">
        <v>3687</v>
      </c>
      <c r="O241" s="307">
        <f>PPG!I241</f>
        <v>0</v>
      </c>
      <c r="P241" s="120" t="b">
        <v>1</v>
      </c>
      <c r="Q241" s="120" t="b">
        <v>1</v>
      </c>
      <c r="R241" s="120" t="b">
        <v>1</v>
      </c>
    </row>
    <row r="242" spans="1:18" x14ac:dyDescent="0.25">
      <c r="A242" s="117">
        <v>1</v>
      </c>
      <c r="B242" s="118">
        <v>2</v>
      </c>
      <c r="C242" s="303">
        <f>PPG!J242</f>
        <v>0</v>
      </c>
      <c r="D242" s="120" t="b">
        <v>1</v>
      </c>
      <c r="E242" s="304" t="str">
        <f>RIGHT(PPG!C242,4)&amp;"."&amp;PPG!M242&amp;"."&amp;PPG!K242&amp;"."&amp;$C$5</f>
        <v>...Jn21</v>
      </c>
      <c r="F242" s="305">
        <f t="shared" ca="1" si="6"/>
        <v>44361</v>
      </c>
      <c r="G242" s="444">
        <f>PPG!S242</f>
        <v>0</v>
      </c>
      <c r="H242" s="124">
        <f t="shared" ca="1" si="7"/>
        <v>44361</v>
      </c>
      <c r="I242" s="125">
        <v>0</v>
      </c>
      <c r="J242" s="304" t="str">
        <f>LEFT(PPG!D242,20)&amp;"."&amp;PPGPAY!E242</f>
        <v>....Jn21</v>
      </c>
      <c r="K242" s="120" t="b">
        <v>1</v>
      </c>
      <c r="L242" s="126" t="s">
        <v>3686</v>
      </c>
      <c r="M242" s="120" t="b">
        <v>1</v>
      </c>
      <c r="N242" s="120" t="s">
        <v>3687</v>
      </c>
      <c r="O242" s="307">
        <f>PPG!I242</f>
        <v>0</v>
      </c>
      <c r="P242" s="120" t="b">
        <v>1</v>
      </c>
      <c r="Q242" s="120" t="b">
        <v>1</v>
      </c>
      <c r="R242" s="120" t="b">
        <v>1</v>
      </c>
    </row>
    <row r="243" spans="1:18" x14ac:dyDescent="0.25">
      <c r="A243" s="117">
        <v>1</v>
      </c>
      <c r="B243" s="118">
        <v>2</v>
      </c>
      <c r="C243" s="303">
        <f>PPG!J243</f>
        <v>0</v>
      </c>
      <c r="D243" s="120" t="b">
        <v>1</v>
      </c>
      <c r="E243" s="304" t="str">
        <f>RIGHT(PPG!C243,4)&amp;"."&amp;PPG!M243&amp;"."&amp;PPG!K243&amp;"."&amp;$C$5</f>
        <v>...Jn21</v>
      </c>
      <c r="F243" s="305">
        <f t="shared" ca="1" si="6"/>
        <v>44361</v>
      </c>
      <c r="G243" s="444">
        <f>PPG!S243</f>
        <v>0</v>
      </c>
      <c r="H243" s="124">
        <f t="shared" ca="1" si="7"/>
        <v>44361</v>
      </c>
      <c r="I243" s="125">
        <v>0</v>
      </c>
      <c r="J243" s="304" t="str">
        <f>LEFT(PPG!D243,20)&amp;"."&amp;PPGPAY!E243</f>
        <v>....Jn21</v>
      </c>
      <c r="K243" s="120" t="b">
        <v>1</v>
      </c>
      <c r="L243" s="126" t="s">
        <v>3686</v>
      </c>
      <c r="M243" s="120" t="b">
        <v>1</v>
      </c>
      <c r="N243" s="120" t="s">
        <v>3687</v>
      </c>
      <c r="O243" s="307">
        <f>PPG!I243</f>
        <v>0</v>
      </c>
      <c r="P243" s="120" t="b">
        <v>1</v>
      </c>
      <c r="Q243" s="120" t="b">
        <v>1</v>
      </c>
      <c r="R243" s="120" t="b">
        <v>1</v>
      </c>
    </row>
    <row r="244" spans="1:18" x14ac:dyDescent="0.25">
      <c r="A244" s="117">
        <v>1</v>
      </c>
      <c r="B244" s="118">
        <v>2</v>
      </c>
      <c r="C244" s="303">
        <f>PPG!J244</f>
        <v>0</v>
      </c>
      <c r="D244" s="120" t="b">
        <v>1</v>
      </c>
      <c r="E244" s="304" t="str">
        <f>RIGHT(PPG!C244,4)&amp;"."&amp;PPG!M244&amp;"."&amp;PPG!K244&amp;"."&amp;$C$5</f>
        <v>...Jn21</v>
      </c>
      <c r="F244" s="305">
        <f t="shared" ca="1" si="6"/>
        <v>44361</v>
      </c>
      <c r="G244" s="444">
        <f>PPG!S244</f>
        <v>0</v>
      </c>
      <c r="H244" s="124">
        <f t="shared" ca="1" si="7"/>
        <v>44361</v>
      </c>
      <c r="I244" s="125">
        <v>0</v>
      </c>
      <c r="J244" s="304" t="str">
        <f>LEFT(PPG!D244,20)&amp;"."&amp;PPGPAY!E244</f>
        <v>....Jn21</v>
      </c>
      <c r="K244" s="120" t="b">
        <v>1</v>
      </c>
      <c r="L244" s="126" t="s">
        <v>3686</v>
      </c>
      <c r="M244" s="120" t="b">
        <v>1</v>
      </c>
      <c r="N244" s="120" t="s">
        <v>3687</v>
      </c>
      <c r="O244" s="307">
        <f>PPG!I244</f>
        <v>0</v>
      </c>
      <c r="P244" s="120" t="b">
        <v>1</v>
      </c>
      <c r="Q244" s="120" t="b">
        <v>1</v>
      </c>
      <c r="R244" s="120" t="b">
        <v>1</v>
      </c>
    </row>
    <row r="245" spans="1:18" x14ac:dyDescent="0.25">
      <c r="A245" s="117">
        <v>1</v>
      </c>
      <c r="B245" s="118">
        <v>2</v>
      </c>
      <c r="C245" s="303">
        <f>PPG!J245</f>
        <v>0</v>
      </c>
      <c r="D245" s="120" t="b">
        <v>1</v>
      </c>
      <c r="E245" s="304" t="str">
        <f>RIGHT(PPG!C245,4)&amp;"."&amp;PPG!M245&amp;"."&amp;PPG!K245&amp;"."&amp;$C$5</f>
        <v>...Jn21</v>
      </c>
      <c r="F245" s="305">
        <f t="shared" ca="1" si="6"/>
        <v>44361</v>
      </c>
      <c r="G245" s="444">
        <f>PPG!S245</f>
        <v>0</v>
      </c>
      <c r="H245" s="124">
        <f t="shared" ca="1" si="7"/>
        <v>44361</v>
      </c>
      <c r="I245" s="125">
        <v>0</v>
      </c>
      <c r="J245" s="304" t="str">
        <f>LEFT(PPG!D245,20)&amp;"."&amp;PPGPAY!E245</f>
        <v>....Jn21</v>
      </c>
      <c r="K245" s="120" t="b">
        <v>1</v>
      </c>
      <c r="L245" s="126" t="s">
        <v>3686</v>
      </c>
      <c r="M245" s="120" t="b">
        <v>1</v>
      </c>
      <c r="N245" s="120" t="s">
        <v>3687</v>
      </c>
      <c r="O245" s="307">
        <f>PPG!I245</f>
        <v>0</v>
      </c>
      <c r="P245" s="120" t="b">
        <v>1</v>
      </c>
      <c r="Q245" s="120" t="b">
        <v>1</v>
      </c>
      <c r="R245" s="120" t="b">
        <v>1</v>
      </c>
    </row>
    <row r="246" spans="1:18" x14ac:dyDescent="0.25">
      <c r="A246" s="117">
        <v>1</v>
      </c>
      <c r="B246" s="118">
        <v>2</v>
      </c>
      <c r="C246" s="303">
        <f>PPG!J246</f>
        <v>0</v>
      </c>
      <c r="D246" s="120" t="b">
        <v>1</v>
      </c>
      <c r="E246" s="304" t="str">
        <f>RIGHT(PPG!C246,4)&amp;"."&amp;PPG!M246&amp;"."&amp;PPG!K246&amp;"."&amp;$C$5</f>
        <v>...Jn21</v>
      </c>
      <c r="F246" s="305">
        <f t="shared" ca="1" si="6"/>
        <v>44361</v>
      </c>
      <c r="G246" s="444">
        <f>PPG!S246</f>
        <v>0</v>
      </c>
      <c r="H246" s="124">
        <f t="shared" ca="1" si="7"/>
        <v>44361</v>
      </c>
      <c r="I246" s="125">
        <v>0</v>
      </c>
      <c r="J246" s="304" t="str">
        <f>LEFT(PPG!D246,20)&amp;"."&amp;PPGPAY!E246</f>
        <v>....Jn21</v>
      </c>
      <c r="K246" s="120" t="b">
        <v>1</v>
      </c>
      <c r="L246" s="126" t="s">
        <v>3686</v>
      </c>
      <c r="M246" s="120" t="b">
        <v>1</v>
      </c>
      <c r="N246" s="120" t="s">
        <v>3687</v>
      </c>
      <c r="O246" s="307">
        <f>PPG!I246</f>
        <v>0</v>
      </c>
      <c r="P246" s="120" t="b">
        <v>1</v>
      </c>
      <c r="Q246" s="120" t="b">
        <v>1</v>
      </c>
      <c r="R246" s="120" t="b">
        <v>1</v>
      </c>
    </row>
    <row r="247" spans="1:18" x14ac:dyDescent="0.25">
      <c r="A247" s="117">
        <v>1</v>
      </c>
      <c r="B247" s="118">
        <v>2</v>
      </c>
      <c r="C247" s="303">
        <f>PPG!J247</f>
        <v>0</v>
      </c>
      <c r="D247" s="120" t="b">
        <v>1</v>
      </c>
      <c r="E247" s="304" t="str">
        <f>RIGHT(PPG!C247,4)&amp;"."&amp;PPG!M247&amp;"."&amp;PPG!K247&amp;"."&amp;$C$5</f>
        <v>...Jn21</v>
      </c>
      <c r="F247" s="305">
        <f t="shared" ca="1" si="6"/>
        <v>44361</v>
      </c>
      <c r="G247" s="444">
        <f>PPG!S247</f>
        <v>0</v>
      </c>
      <c r="H247" s="124">
        <f t="shared" ca="1" si="7"/>
        <v>44361</v>
      </c>
      <c r="I247" s="125">
        <v>0</v>
      </c>
      <c r="J247" s="304" t="str">
        <f>LEFT(PPG!D247,20)&amp;"."&amp;PPGPAY!E247</f>
        <v>....Jn21</v>
      </c>
      <c r="K247" s="120" t="b">
        <v>1</v>
      </c>
      <c r="L247" s="126" t="s">
        <v>3686</v>
      </c>
      <c r="M247" s="120" t="b">
        <v>1</v>
      </c>
      <c r="N247" s="120" t="s">
        <v>3687</v>
      </c>
      <c r="O247" s="307">
        <f>PPG!I247</f>
        <v>0</v>
      </c>
      <c r="P247" s="120" t="b">
        <v>1</v>
      </c>
      <c r="Q247" s="120" t="b">
        <v>1</v>
      </c>
      <c r="R247" s="120" t="b">
        <v>1</v>
      </c>
    </row>
    <row r="248" spans="1:18" x14ac:dyDescent="0.25">
      <c r="A248" s="117">
        <v>1</v>
      </c>
      <c r="B248" s="118">
        <v>2</v>
      </c>
      <c r="C248" s="303">
        <f>PPG!J248</f>
        <v>0</v>
      </c>
      <c r="D248" s="120" t="b">
        <v>1</v>
      </c>
      <c r="E248" s="304" t="str">
        <f>RIGHT(PPG!C248,4)&amp;"."&amp;PPG!M248&amp;"."&amp;PPG!K248&amp;"."&amp;$C$5</f>
        <v>...Jn21</v>
      </c>
      <c r="F248" s="305">
        <f t="shared" ca="1" si="6"/>
        <v>44361</v>
      </c>
      <c r="G248" s="444">
        <f>PPG!S248</f>
        <v>0</v>
      </c>
      <c r="H248" s="124">
        <f t="shared" ca="1" si="7"/>
        <v>44361</v>
      </c>
      <c r="I248" s="125">
        <v>0</v>
      </c>
      <c r="J248" s="304" t="str">
        <f>LEFT(PPG!D248,20)&amp;"."&amp;PPGPAY!E248</f>
        <v>....Jn21</v>
      </c>
      <c r="K248" s="120" t="b">
        <v>1</v>
      </c>
      <c r="L248" s="126" t="s">
        <v>3686</v>
      </c>
      <c r="M248" s="120" t="b">
        <v>1</v>
      </c>
      <c r="N248" s="120" t="s">
        <v>3687</v>
      </c>
      <c r="O248" s="307">
        <f>PPG!I248</f>
        <v>0</v>
      </c>
      <c r="P248" s="120" t="b">
        <v>1</v>
      </c>
      <c r="Q248" s="120" t="b">
        <v>1</v>
      </c>
      <c r="R248" s="120" t="b">
        <v>1</v>
      </c>
    </row>
    <row r="249" spans="1:18" x14ac:dyDescent="0.25">
      <c r="A249" s="117">
        <v>1</v>
      </c>
      <c r="B249" s="118">
        <v>2</v>
      </c>
      <c r="C249" s="303">
        <f>PPG!J249</f>
        <v>0</v>
      </c>
      <c r="D249" s="120" t="b">
        <v>1</v>
      </c>
      <c r="E249" s="304" t="str">
        <f>RIGHT(PPG!C249,4)&amp;"."&amp;PPG!M249&amp;"."&amp;PPG!K249&amp;"."&amp;$C$5</f>
        <v>...Jn21</v>
      </c>
      <c r="F249" s="305">
        <f t="shared" ca="1" si="6"/>
        <v>44361</v>
      </c>
      <c r="G249" s="444">
        <f>PPG!S249</f>
        <v>0</v>
      </c>
      <c r="H249" s="124">
        <f t="shared" ca="1" si="7"/>
        <v>44361</v>
      </c>
      <c r="I249" s="125">
        <v>0</v>
      </c>
      <c r="J249" s="304" t="str">
        <f>LEFT(PPG!D249,20)&amp;"."&amp;PPGPAY!E249</f>
        <v>....Jn21</v>
      </c>
      <c r="K249" s="120" t="b">
        <v>1</v>
      </c>
      <c r="L249" s="126" t="s">
        <v>3686</v>
      </c>
      <c r="M249" s="120" t="b">
        <v>1</v>
      </c>
      <c r="N249" s="120" t="s">
        <v>3687</v>
      </c>
      <c r="O249" s="307">
        <f>PPG!I249</f>
        <v>0</v>
      </c>
      <c r="P249" s="120" t="b">
        <v>1</v>
      </c>
      <c r="Q249" s="120" t="b">
        <v>1</v>
      </c>
      <c r="R249" s="120" t="b">
        <v>1</v>
      </c>
    </row>
    <row r="250" spans="1:18" x14ac:dyDescent="0.25">
      <c r="A250" s="117">
        <v>1</v>
      </c>
      <c r="B250" s="118">
        <v>2</v>
      </c>
      <c r="C250" s="303">
        <f>PPG!J250</f>
        <v>0</v>
      </c>
      <c r="D250" s="120" t="b">
        <v>1</v>
      </c>
      <c r="E250" s="304" t="str">
        <f>RIGHT(PPG!C250,4)&amp;"."&amp;PPG!M250&amp;"."&amp;PPG!K250&amp;"."&amp;$C$5</f>
        <v>...Jn21</v>
      </c>
      <c r="F250" s="305">
        <f t="shared" ca="1" si="6"/>
        <v>44361</v>
      </c>
      <c r="G250" s="444">
        <f>PPG!S250</f>
        <v>0</v>
      </c>
      <c r="H250" s="124">
        <f t="shared" ca="1" si="7"/>
        <v>44361</v>
      </c>
      <c r="I250" s="125">
        <v>0</v>
      </c>
      <c r="J250" s="304" t="str">
        <f>LEFT(PPG!D250,20)&amp;"."&amp;PPGPAY!E250</f>
        <v>....Jn21</v>
      </c>
      <c r="K250" s="120" t="b">
        <v>1</v>
      </c>
      <c r="L250" s="126" t="s">
        <v>3686</v>
      </c>
      <c r="M250" s="120" t="b">
        <v>1</v>
      </c>
      <c r="N250" s="120" t="s">
        <v>3687</v>
      </c>
      <c r="O250" s="307">
        <f>PPG!I250</f>
        <v>0</v>
      </c>
      <c r="P250" s="120" t="b">
        <v>1</v>
      </c>
      <c r="Q250" s="120" t="b">
        <v>1</v>
      </c>
      <c r="R250" s="120" t="b">
        <v>1</v>
      </c>
    </row>
    <row r="251" spans="1:18" x14ac:dyDescent="0.25">
      <c r="A251" s="117">
        <v>1</v>
      </c>
      <c r="B251" s="118">
        <v>2</v>
      </c>
      <c r="C251" s="303">
        <f>PPG!J251</f>
        <v>0</v>
      </c>
      <c r="D251" s="120" t="b">
        <v>1</v>
      </c>
      <c r="E251" s="304" t="str">
        <f>RIGHT(PPG!C251,4)&amp;"."&amp;PPG!M251&amp;"."&amp;PPG!K251&amp;"."&amp;$C$5</f>
        <v>...Jn21</v>
      </c>
      <c r="F251" s="305">
        <f t="shared" ca="1" si="6"/>
        <v>44361</v>
      </c>
      <c r="G251" s="444">
        <f>PPG!S251</f>
        <v>0</v>
      </c>
      <c r="H251" s="124">
        <f t="shared" ca="1" si="7"/>
        <v>44361</v>
      </c>
      <c r="I251" s="125">
        <v>0</v>
      </c>
      <c r="J251" s="304" t="str">
        <f>LEFT(PPG!D251,20)&amp;"."&amp;PPGPAY!E251</f>
        <v>....Jn21</v>
      </c>
      <c r="K251" s="120" t="b">
        <v>1</v>
      </c>
      <c r="L251" s="126" t="s">
        <v>3686</v>
      </c>
      <c r="M251" s="120" t="b">
        <v>1</v>
      </c>
      <c r="N251" s="120" t="s">
        <v>3687</v>
      </c>
      <c r="O251" s="307">
        <f>PPG!I251</f>
        <v>0</v>
      </c>
      <c r="P251" s="120" t="b">
        <v>1</v>
      </c>
      <c r="Q251" s="120" t="b">
        <v>1</v>
      </c>
      <c r="R251" s="120" t="b">
        <v>1</v>
      </c>
    </row>
    <row r="252" spans="1:18" x14ac:dyDescent="0.25">
      <c r="A252" s="117">
        <v>1</v>
      </c>
      <c r="B252" s="118">
        <v>2</v>
      </c>
      <c r="C252" s="303">
        <f>PPG!J252</f>
        <v>0</v>
      </c>
      <c r="D252" s="120" t="b">
        <v>1</v>
      </c>
      <c r="E252" s="304" t="str">
        <f>RIGHT(PPG!C252,4)&amp;"."&amp;PPG!M252&amp;"."&amp;PPG!K252&amp;"."&amp;$C$5</f>
        <v>...Jn21</v>
      </c>
      <c r="F252" s="305">
        <f t="shared" ca="1" si="6"/>
        <v>44361</v>
      </c>
      <c r="G252" s="444">
        <f>PPG!S252</f>
        <v>0</v>
      </c>
      <c r="H252" s="124">
        <f t="shared" ca="1" si="7"/>
        <v>44361</v>
      </c>
      <c r="I252" s="125">
        <v>0</v>
      </c>
      <c r="J252" s="304" t="str">
        <f>LEFT(PPG!D252,20)&amp;"."&amp;PPGPAY!E252</f>
        <v>....Jn21</v>
      </c>
      <c r="K252" s="120" t="b">
        <v>1</v>
      </c>
      <c r="L252" s="126" t="s">
        <v>3686</v>
      </c>
      <c r="M252" s="120" t="b">
        <v>1</v>
      </c>
      <c r="N252" s="120" t="s">
        <v>3687</v>
      </c>
      <c r="O252" s="307">
        <f>PPG!I252</f>
        <v>0</v>
      </c>
      <c r="P252" s="120" t="b">
        <v>1</v>
      </c>
      <c r="Q252" s="120" t="b">
        <v>1</v>
      </c>
      <c r="R252" s="120" t="b">
        <v>1</v>
      </c>
    </row>
    <row r="253" spans="1:18" x14ac:dyDescent="0.25">
      <c r="A253" s="117">
        <v>1</v>
      </c>
      <c r="B253" s="118">
        <v>2</v>
      </c>
      <c r="C253" s="303">
        <f>PPG!J253</f>
        <v>0</v>
      </c>
      <c r="D253" s="120" t="b">
        <v>1</v>
      </c>
      <c r="E253" s="304" t="str">
        <f>RIGHT(PPG!C253,4)&amp;"."&amp;PPG!M253&amp;"."&amp;PPG!K253&amp;"."&amp;$C$5</f>
        <v>...Jn21</v>
      </c>
      <c r="F253" s="305">
        <f t="shared" ca="1" si="6"/>
        <v>44361</v>
      </c>
      <c r="G253" s="444">
        <f>PPG!S253</f>
        <v>0</v>
      </c>
      <c r="H253" s="124">
        <f t="shared" ca="1" si="7"/>
        <v>44361</v>
      </c>
      <c r="I253" s="125">
        <v>0</v>
      </c>
      <c r="J253" s="304" t="str">
        <f>LEFT(PPG!D253,20)&amp;"."&amp;PPGPAY!E253</f>
        <v>....Jn21</v>
      </c>
      <c r="K253" s="120" t="b">
        <v>1</v>
      </c>
      <c r="L253" s="126" t="s">
        <v>3686</v>
      </c>
      <c r="M253" s="120" t="b">
        <v>1</v>
      </c>
      <c r="N253" s="120" t="s">
        <v>3687</v>
      </c>
      <c r="O253" s="307">
        <f>PPG!I253</f>
        <v>0</v>
      </c>
      <c r="P253" s="120" t="b">
        <v>1</v>
      </c>
      <c r="Q253" s="120" t="b">
        <v>1</v>
      </c>
      <c r="R253" s="120" t="b">
        <v>1</v>
      </c>
    </row>
    <row r="254" spans="1:18" x14ac:dyDescent="0.25">
      <c r="A254" s="117">
        <v>1</v>
      </c>
      <c r="B254" s="118">
        <v>2</v>
      </c>
      <c r="C254" s="303">
        <f>PPG!J254</f>
        <v>0</v>
      </c>
      <c r="D254" s="120" t="b">
        <v>1</v>
      </c>
      <c r="E254" s="304" t="str">
        <f>RIGHT(PPG!C254,4)&amp;"."&amp;PPG!M254&amp;"."&amp;PPG!K254&amp;"."&amp;$C$5</f>
        <v>...Jn21</v>
      </c>
      <c r="F254" s="305">
        <f t="shared" ca="1" si="6"/>
        <v>44361</v>
      </c>
      <c r="G254" s="444">
        <f>PPG!S254</f>
        <v>0</v>
      </c>
      <c r="H254" s="124">
        <f t="shared" ca="1" si="7"/>
        <v>44361</v>
      </c>
      <c r="I254" s="125">
        <v>0</v>
      </c>
      <c r="J254" s="304" t="str">
        <f>LEFT(PPG!D254,20)&amp;"."&amp;PPGPAY!E254</f>
        <v>....Jn21</v>
      </c>
      <c r="K254" s="120" t="b">
        <v>1</v>
      </c>
      <c r="L254" s="126" t="s">
        <v>3686</v>
      </c>
      <c r="M254" s="120" t="b">
        <v>1</v>
      </c>
      <c r="N254" s="120" t="s">
        <v>3687</v>
      </c>
      <c r="O254" s="307">
        <f>PPG!I254</f>
        <v>0</v>
      </c>
      <c r="P254" s="120" t="b">
        <v>1</v>
      </c>
      <c r="Q254" s="120" t="b">
        <v>1</v>
      </c>
      <c r="R254" s="120" t="b">
        <v>1</v>
      </c>
    </row>
    <row r="255" spans="1:18" x14ac:dyDescent="0.25">
      <c r="A255" s="117">
        <v>1</v>
      </c>
      <c r="B255" s="118">
        <v>2</v>
      </c>
      <c r="C255" s="303">
        <f>PPG!J255</f>
        <v>0</v>
      </c>
      <c r="D255" s="120" t="b">
        <v>1</v>
      </c>
      <c r="E255" s="304" t="str">
        <f>RIGHT(PPG!C255,4)&amp;"."&amp;PPG!M255&amp;"."&amp;PPG!K255&amp;"."&amp;$C$5</f>
        <v>...Jn21</v>
      </c>
      <c r="F255" s="305">
        <f t="shared" ca="1" si="6"/>
        <v>44361</v>
      </c>
      <c r="G255" s="444">
        <f>PPG!S255</f>
        <v>0</v>
      </c>
      <c r="H255" s="124">
        <f t="shared" ca="1" si="7"/>
        <v>44361</v>
      </c>
      <c r="I255" s="125">
        <v>0</v>
      </c>
      <c r="J255" s="304" t="str">
        <f>LEFT(PPG!D255,20)&amp;"."&amp;PPGPAY!E255</f>
        <v>....Jn21</v>
      </c>
      <c r="K255" s="120" t="b">
        <v>1</v>
      </c>
      <c r="L255" s="126" t="s">
        <v>3686</v>
      </c>
      <c r="M255" s="120" t="b">
        <v>1</v>
      </c>
      <c r="N255" s="120" t="s">
        <v>3687</v>
      </c>
      <c r="O255" s="307">
        <f>PPG!I255</f>
        <v>0</v>
      </c>
      <c r="P255" s="120" t="b">
        <v>1</v>
      </c>
      <c r="Q255" s="120" t="b">
        <v>1</v>
      </c>
      <c r="R255" s="120" t="b">
        <v>1</v>
      </c>
    </row>
    <row r="256" spans="1:18" x14ac:dyDescent="0.25">
      <c r="A256" s="117">
        <v>1</v>
      </c>
      <c r="B256" s="118">
        <v>2</v>
      </c>
      <c r="C256" s="303">
        <f>PPG!J256</f>
        <v>0</v>
      </c>
      <c r="D256" s="120" t="b">
        <v>1</v>
      </c>
      <c r="E256" s="304" t="str">
        <f>RIGHT(PPG!C256,4)&amp;"."&amp;PPG!M256&amp;"."&amp;PPG!K256&amp;"."&amp;$C$5</f>
        <v>...Jn21</v>
      </c>
      <c r="F256" s="305">
        <f t="shared" ca="1" si="6"/>
        <v>44361</v>
      </c>
      <c r="G256" s="444">
        <f>PPG!S256</f>
        <v>0</v>
      </c>
      <c r="H256" s="124">
        <f t="shared" ca="1" si="7"/>
        <v>44361</v>
      </c>
      <c r="I256" s="125">
        <v>0</v>
      </c>
      <c r="J256" s="304" t="str">
        <f>LEFT(PPG!D256,20)&amp;"."&amp;PPGPAY!E256</f>
        <v>....Jn21</v>
      </c>
      <c r="K256" s="120" t="b">
        <v>1</v>
      </c>
      <c r="L256" s="126" t="s">
        <v>3686</v>
      </c>
      <c r="M256" s="120" t="b">
        <v>1</v>
      </c>
      <c r="N256" s="120" t="s">
        <v>3687</v>
      </c>
      <c r="O256" s="307">
        <f>PPG!I256</f>
        <v>0</v>
      </c>
      <c r="P256" s="120" t="b">
        <v>1</v>
      </c>
      <c r="Q256" s="120" t="b">
        <v>1</v>
      </c>
      <c r="R256" s="120" t="b">
        <v>1</v>
      </c>
    </row>
    <row r="257" spans="1:18" x14ac:dyDescent="0.25">
      <c r="A257" s="117">
        <v>1</v>
      </c>
      <c r="B257" s="118">
        <v>2</v>
      </c>
      <c r="C257" s="303">
        <f>PPG!J257</f>
        <v>0</v>
      </c>
      <c r="D257" s="120" t="b">
        <v>1</v>
      </c>
      <c r="E257" s="304" t="str">
        <f>RIGHT(PPG!C257,4)&amp;"."&amp;PPG!M257&amp;"."&amp;PPG!K257&amp;"."&amp;$C$5</f>
        <v>...Jn21</v>
      </c>
      <c r="F257" s="305">
        <f t="shared" ca="1" si="6"/>
        <v>44361</v>
      </c>
      <c r="G257" s="444">
        <f>PPG!S257</f>
        <v>0</v>
      </c>
      <c r="H257" s="124">
        <f t="shared" ca="1" si="7"/>
        <v>44361</v>
      </c>
      <c r="I257" s="125">
        <v>0</v>
      </c>
      <c r="J257" s="304" t="str">
        <f>LEFT(PPG!D257,20)&amp;"."&amp;PPGPAY!E257</f>
        <v>....Jn21</v>
      </c>
      <c r="K257" s="120" t="b">
        <v>1</v>
      </c>
      <c r="L257" s="126" t="s">
        <v>3686</v>
      </c>
      <c r="M257" s="120" t="b">
        <v>1</v>
      </c>
      <c r="N257" s="120" t="s">
        <v>3687</v>
      </c>
      <c r="O257" s="307">
        <f>PPG!I257</f>
        <v>0</v>
      </c>
      <c r="P257" s="120" t="b">
        <v>1</v>
      </c>
      <c r="Q257" s="120" t="b">
        <v>1</v>
      </c>
      <c r="R257" s="120" t="b">
        <v>1</v>
      </c>
    </row>
    <row r="258" spans="1:18" x14ac:dyDescent="0.25">
      <c r="A258" s="117">
        <v>1</v>
      </c>
      <c r="B258" s="118">
        <v>2</v>
      </c>
      <c r="C258" s="303">
        <f>PPG!J258</f>
        <v>0</v>
      </c>
      <c r="D258" s="120" t="b">
        <v>1</v>
      </c>
      <c r="E258" s="304" t="str">
        <f>RIGHT(PPG!C258,4)&amp;"."&amp;PPG!M258&amp;"."&amp;PPG!K258&amp;"."&amp;$C$5</f>
        <v>...Jn21</v>
      </c>
      <c r="F258" s="305">
        <f t="shared" ca="1" si="6"/>
        <v>44361</v>
      </c>
      <c r="G258" s="444">
        <f>PPG!S258</f>
        <v>0</v>
      </c>
      <c r="H258" s="124">
        <f t="shared" ca="1" si="7"/>
        <v>44361</v>
      </c>
      <c r="I258" s="125">
        <v>0</v>
      </c>
      <c r="J258" s="304" t="str">
        <f>LEFT(PPG!D258,20)&amp;"."&amp;PPGPAY!E258</f>
        <v>....Jn21</v>
      </c>
      <c r="K258" s="120" t="b">
        <v>1</v>
      </c>
      <c r="L258" s="126" t="s">
        <v>3686</v>
      </c>
      <c r="M258" s="120" t="b">
        <v>1</v>
      </c>
      <c r="N258" s="120" t="s">
        <v>3687</v>
      </c>
      <c r="O258" s="307">
        <f>PPG!I258</f>
        <v>0</v>
      </c>
      <c r="P258" s="120" t="b">
        <v>1</v>
      </c>
      <c r="Q258" s="120" t="b">
        <v>1</v>
      </c>
      <c r="R258" s="120" t="b">
        <v>1</v>
      </c>
    </row>
    <row r="259" spans="1:18" x14ac:dyDescent="0.25">
      <c r="A259" s="117">
        <v>1</v>
      </c>
      <c r="B259" s="118">
        <v>2</v>
      </c>
      <c r="C259" s="303">
        <f>PPG!J259</f>
        <v>0</v>
      </c>
      <c r="D259" s="120" t="b">
        <v>1</v>
      </c>
      <c r="E259" s="304" t="str">
        <f>RIGHT(PPG!C259,4)&amp;"."&amp;PPG!M259&amp;"."&amp;PPG!K259&amp;"."&amp;$C$5</f>
        <v>...Jn21</v>
      </c>
      <c r="F259" s="305">
        <f t="shared" ca="1" si="6"/>
        <v>44361</v>
      </c>
      <c r="G259" s="444">
        <f>PPG!S259</f>
        <v>0</v>
      </c>
      <c r="H259" s="124">
        <f t="shared" ca="1" si="7"/>
        <v>44361</v>
      </c>
      <c r="I259" s="125">
        <v>0</v>
      </c>
      <c r="J259" s="304" t="str">
        <f>LEFT(PPG!D259,20)&amp;"."&amp;PPGPAY!E259</f>
        <v>....Jn21</v>
      </c>
      <c r="K259" s="120" t="b">
        <v>1</v>
      </c>
      <c r="L259" s="126" t="s">
        <v>3686</v>
      </c>
      <c r="M259" s="120" t="b">
        <v>1</v>
      </c>
      <c r="N259" s="120" t="s">
        <v>3687</v>
      </c>
      <c r="O259" s="307">
        <f>PPG!I259</f>
        <v>0</v>
      </c>
      <c r="P259" s="120" t="b">
        <v>1</v>
      </c>
      <c r="Q259" s="120" t="b">
        <v>1</v>
      </c>
      <c r="R259" s="120" t="b">
        <v>1</v>
      </c>
    </row>
    <row r="260" spans="1:18" x14ac:dyDescent="0.25">
      <c r="A260" s="117">
        <v>1</v>
      </c>
      <c r="B260" s="118">
        <v>2</v>
      </c>
      <c r="C260" s="303">
        <f>PPG!J260</f>
        <v>0</v>
      </c>
      <c r="D260" s="120" t="b">
        <v>1</v>
      </c>
      <c r="E260" s="304" t="str">
        <f>RIGHT(PPG!C260,4)&amp;"."&amp;PPG!M260&amp;"."&amp;PPG!K260&amp;"."&amp;$C$5</f>
        <v>...Jn21</v>
      </c>
      <c r="F260" s="305">
        <f t="shared" ca="1" si="6"/>
        <v>44361</v>
      </c>
      <c r="G260" s="444">
        <f>PPG!S260</f>
        <v>0</v>
      </c>
      <c r="H260" s="124">
        <f t="shared" ca="1" si="7"/>
        <v>44361</v>
      </c>
      <c r="I260" s="125">
        <v>0</v>
      </c>
      <c r="J260" s="304" t="str">
        <f>LEFT(PPG!D260,20)&amp;"."&amp;PPGPAY!E260</f>
        <v>....Jn21</v>
      </c>
      <c r="K260" s="120" t="b">
        <v>1</v>
      </c>
      <c r="L260" s="126" t="s">
        <v>3686</v>
      </c>
      <c r="M260" s="120" t="b">
        <v>1</v>
      </c>
      <c r="N260" s="120" t="s">
        <v>3687</v>
      </c>
      <c r="O260" s="307">
        <f>PPG!I260</f>
        <v>0</v>
      </c>
      <c r="P260" s="120" t="b">
        <v>1</v>
      </c>
      <c r="Q260" s="120" t="b">
        <v>1</v>
      </c>
      <c r="R260" s="120" t="b">
        <v>1</v>
      </c>
    </row>
    <row r="261" spans="1:18" x14ac:dyDescent="0.25">
      <c r="A261" s="117">
        <v>1</v>
      </c>
      <c r="B261" s="118">
        <v>2</v>
      </c>
      <c r="C261" s="303">
        <f>PPG!J261</f>
        <v>0</v>
      </c>
      <c r="D261" s="120" t="b">
        <v>1</v>
      </c>
      <c r="E261" s="304" t="str">
        <f>RIGHT(PPG!C261,4)&amp;"."&amp;PPG!M261&amp;"."&amp;PPG!K261&amp;"."&amp;$C$5</f>
        <v>...Jn21</v>
      </c>
      <c r="F261" s="305">
        <f t="shared" ca="1" si="6"/>
        <v>44361</v>
      </c>
      <c r="G261" s="444">
        <f>PPG!S261</f>
        <v>0</v>
      </c>
      <c r="H261" s="124">
        <f t="shared" ca="1" si="7"/>
        <v>44361</v>
      </c>
      <c r="I261" s="125">
        <v>0</v>
      </c>
      <c r="J261" s="304" t="str">
        <f>LEFT(PPG!D261,20)&amp;"."&amp;PPGPAY!E261</f>
        <v>....Jn21</v>
      </c>
      <c r="K261" s="120" t="b">
        <v>1</v>
      </c>
      <c r="L261" s="126" t="s">
        <v>3686</v>
      </c>
      <c r="M261" s="120" t="b">
        <v>1</v>
      </c>
      <c r="N261" s="120" t="s">
        <v>3687</v>
      </c>
      <c r="O261" s="307">
        <f>PPG!I261</f>
        <v>0</v>
      </c>
      <c r="P261" s="120" t="b">
        <v>1</v>
      </c>
      <c r="Q261" s="120" t="b">
        <v>1</v>
      </c>
      <c r="R261" s="120" t="b">
        <v>1</v>
      </c>
    </row>
    <row r="262" spans="1:18" x14ac:dyDescent="0.25">
      <c r="A262" s="117">
        <v>1</v>
      </c>
      <c r="B262" s="118">
        <v>2</v>
      </c>
      <c r="C262" s="303">
        <f>PPG!J262</f>
        <v>0</v>
      </c>
      <c r="D262" s="120" t="b">
        <v>1</v>
      </c>
      <c r="E262" s="304" t="str">
        <f>RIGHT(PPG!C262,4)&amp;"."&amp;PPG!M262&amp;"."&amp;PPG!K262&amp;"."&amp;$C$5</f>
        <v>...Jn21</v>
      </c>
      <c r="F262" s="305">
        <f t="shared" ca="1" si="6"/>
        <v>44361</v>
      </c>
      <c r="G262" s="444">
        <f>PPG!S262</f>
        <v>0</v>
      </c>
      <c r="H262" s="124">
        <f t="shared" ca="1" si="7"/>
        <v>44361</v>
      </c>
      <c r="I262" s="125">
        <v>0</v>
      </c>
      <c r="J262" s="304" t="str">
        <f>LEFT(PPG!D262,20)&amp;"."&amp;PPGPAY!E262</f>
        <v>....Jn21</v>
      </c>
      <c r="K262" s="120" t="b">
        <v>1</v>
      </c>
      <c r="L262" s="126" t="s">
        <v>3686</v>
      </c>
      <c r="M262" s="120" t="b">
        <v>1</v>
      </c>
      <c r="N262" s="120" t="s">
        <v>3687</v>
      </c>
      <c r="O262" s="307">
        <f>PPG!I262</f>
        <v>0</v>
      </c>
      <c r="P262" s="120" t="b">
        <v>1</v>
      </c>
      <c r="Q262" s="120" t="b">
        <v>1</v>
      </c>
      <c r="R262" s="120" t="b">
        <v>1</v>
      </c>
    </row>
    <row r="263" spans="1:18" x14ac:dyDescent="0.25">
      <c r="A263" s="117">
        <v>1</v>
      </c>
      <c r="B263" s="118">
        <v>2</v>
      </c>
      <c r="C263" s="303">
        <f>PPG!J263</f>
        <v>0</v>
      </c>
      <c r="D263" s="120" t="b">
        <v>1</v>
      </c>
      <c r="E263" s="304" t="str">
        <f>RIGHT(PPG!C263,4)&amp;"."&amp;PPG!M263&amp;"."&amp;PPG!K263&amp;"."&amp;$C$5</f>
        <v>...Jn21</v>
      </c>
      <c r="F263" s="305">
        <f t="shared" ca="1" si="6"/>
        <v>44361</v>
      </c>
      <c r="G263" s="444">
        <f>PPG!S263</f>
        <v>0</v>
      </c>
      <c r="H263" s="124">
        <f t="shared" ca="1" si="7"/>
        <v>44361</v>
      </c>
      <c r="I263" s="125">
        <v>0</v>
      </c>
      <c r="J263" s="304" t="str">
        <f>LEFT(PPG!D263,20)&amp;"."&amp;PPGPAY!E263</f>
        <v>....Jn21</v>
      </c>
      <c r="K263" s="120" t="b">
        <v>1</v>
      </c>
      <c r="L263" s="126" t="s">
        <v>3686</v>
      </c>
      <c r="M263" s="120" t="b">
        <v>1</v>
      </c>
      <c r="N263" s="120" t="s">
        <v>3687</v>
      </c>
      <c r="O263" s="307">
        <f>PPG!I263</f>
        <v>0</v>
      </c>
      <c r="P263" s="120" t="b">
        <v>1</v>
      </c>
      <c r="Q263" s="120" t="b">
        <v>1</v>
      </c>
      <c r="R263" s="120" t="b">
        <v>1</v>
      </c>
    </row>
    <row r="264" spans="1:18" x14ac:dyDescent="0.25">
      <c r="A264" s="117">
        <v>1</v>
      </c>
      <c r="B264" s="118">
        <v>2</v>
      </c>
      <c r="C264" s="303">
        <f>PPG!J264</f>
        <v>0</v>
      </c>
      <c r="D264" s="120" t="b">
        <v>1</v>
      </c>
      <c r="E264" s="304" t="str">
        <f>RIGHT(PPG!C264,4)&amp;"."&amp;PPG!M264&amp;"."&amp;PPG!K264&amp;"."&amp;$C$5</f>
        <v>...Jn21</v>
      </c>
      <c r="F264" s="305">
        <f t="shared" ca="1" si="6"/>
        <v>44361</v>
      </c>
      <c r="G264" s="444">
        <f>PPG!S264</f>
        <v>0</v>
      </c>
      <c r="H264" s="124">
        <f t="shared" ca="1" si="7"/>
        <v>44361</v>
      </c>
      <c r="I264" s="125">
        <v>0</v>
      </c>
      <c r="J264" s="304" t="str">
        <f>LEFT(PPG!D264,20)&amp;"."&amp;PPGPAY!E264</f>
        <v>....Jn21</v>
      </c>
      <c r="K264" s="120" t="b">
        <v>1</v>
      </c>
      <c r="L264" s="126" t="s">
        <v>3686</v>
      </c>
      <c r="M264" s="120" t="b">
        <v>1</v>
      </c>
      <c r="N264" s="120" t="s">
        <v>3687</v>
      </c>
      <c r="O264" s="307">
        <f>PPG!I264</f>
        <v>0</v>
      </c>
      <c r="P264" s="120" t="b">
        <v>1</v>
      </c>
      <c r="Q264" s="120" t="b">
        <v>1</v>
      </c>
      <c r="R264" s="120" t="b">
        <v>1</v>
      </c>
    </row>
    <row r="265" spans="1:18" x14ac:dyDescent="0.25">
      <c r="A265" s="117">
        <v>1</v>
      </c>
      <c r="B265" s="118">
        <v>2</v>
      </c>
      <c r="C265" s="303">
        <f>PPG!J265</f>
        <v>0</v>
      </c>
      <c r="D265" s="120" t="b">
        <v>1</v>
      </c>
      <c r="E265" s="304" t="str">
        <f>RIGHT(PPG!C265,4)&amp;"."&amp;PPG!M265&amp;"."&amp;PPG!K265&amp;"."&amp;$C$5</f>
        <v>...Jn21</v>
      </c>
      <c r="F265" s="305">
        <f t="shared" ca="1" si="6"/>
        <v>44361</v>
      </c>
      <c r="G265" s="444">
        <f>PPG!S265</f>
        <v>0</v>
      </c>
      <c r="H265" s="124">
        <f t="shared" ca="1" si="7"/>
        <v>44361</v>
      </c>
      <c r="I265" s="125">
        <v>0</v>
      </c>
      <c r="J265" s="304" t="str">
        <f>LEFT(PPG!D265,20)&amp;"."&amp;PPGPAY!E265</f>
        <v>....Jn21</v>
      </c>
      <c r="K265" s="120" t="b">
        <v>1</v>
      </c>
      <c r="L265" s="126" t="s">
        <v>3686</v>
      </c>
      <c r="M265" s="120" t="b">
        <v>1</v>
      </c>
      <c r="N265" s="120" t="s">
        <v>3687</v>
      </c>
      <c r="O265" s="307">
        <f>PPG!I265</f>
        <v>0</v>
      </c>
      <c r="P265" s="120" t="b">
        <v>1</v>
      </c>
      <c r="Q265" s="120" t="b">
        <v>1</v>
      </c>
      <c r="R265" s="120" t="b">
        <v>1</v>
      </c>
    </row>
    <row r="266" spans="1:18" x14ac:dyDescent="0.25">
      <c r="A266" s="117">
        <v>1</v>
      </c>
      <c r="B266" s="118">
        <v>2</v>
      </c>
      <c r="C266" s="303">
        <f>PPG!J266</f>
        <v>0</v>
      </c>
      <c r="D266" s="120" t="b">
        <v>1</v>
      </c>
      <c r="E266" s="304" t="str">
        <f>RIGHT(PPG!C266,4)&amp;"."&amp;PPG!M266&amp;"."&amp;PPG!K266&amp;"."&amp;$C$5</f>
        <v>...Jn21</v>
      </c>
      <c r="F266" s="305">
        <f t="shared" ca="1" si="6"/>
        <v>44361</v>
      </c>
      <c r="G266" s="444">
        <f>PPG!S266</f>
        <v>0</v>
      </c>
      <c r="H266" s="124">
        <f t="shared" ca="1" si="7"/>
        <v>44361</v>
      </c>
      <c r="I266" s="125">
        <v>0</v>
      </c>
      <c r="J266" s="304" t="str">
        <f>LEFT(PPG!D266,20)&amp;"."&amp;PPGPAY!E266</f>
        <v>....Jn21</v>
      </c>
      <c r="K266" s="120" t="b">
        <v>1</v>
      </c>
      <c r="L266" s="126" t="s">
        <v>3686</v>
      </c>
      <c r="M266" s="120" t="b">
        <v>1</v>
      </c>
      <c r="N266" s="120" t="s">
        <v>3687</v>
      </c>
      <c r="O266" s="307">
        <f>PPG!I266</f>
        <v>0</v>
      </c>
      <c r="P266" s="120" t="b">
        <v>1</v>
      </c>
      <c r="Q266" s="120" t="b">
        <v>1</v>
      </c>
      <c r="R266" s="120" t="b">
        <v>1</v>
      </c>
    </row>
    <row r="267" spans="1:18" x14ac:dyDescent="0.25">
      <c r="A267" s="117">
        <v>1</v>
      </c>
      <c r="B267" s="118">
        <v>2</v>
      </c>
      <c r="C267" s="303">
        <f>PPG!J267</f>
        <v>0</v>
      </c>
      <c r="D267" s="120" t="b">
        <v>1</v>
      </c>
      <c r="E267" s="304" t="str">
        <f>RIGHT(PPG!C267,4)&amp;"."&amp;PPG!M267&amp;"."&amp;PPG!K267&amp;"."&amp;$C$5</f>
        <v>...Jn21</v>
      </c>
      <c r="F267" s="305">
        <f t="shared" ca="1" si="6"/>
        <v>44361</v>
      </c>
      <c r="G267" s="444">
        <f>PPG!S267</f>
        <v>0</v>
      </c>
      <c r="H267" s="124">
        <f t="shared" ca="1" si="7"/>
        <v>44361</v>
      </c>
      <c r="I267" s="125">
        <v>0</v>
      </c>
      <c r="J267" s="304" t="str">
        <f>LEFT(PPG!D267,20)&amp;"."&amp;PPGPAY!E267</f>
        <v>....Jn21</v>
      </c>
      <c r="K267" s="120" t="b">
        <v>1</v>
      </c>
      <c r="L267" s="126" t="s">
        <v>3686</v>
      </c>
      <c r="M267" s="120" t="b">
        <v>1</v>
      </c>
      <c r="N267" s="120" t="s">
        <v>3687</v>
      </c>
      <c r="O267" s="307">
        <f>PPG!I267</f>
        <v>0</v>
      </c>
      <c r="P267" s="120" t="b">
        <v>1</v>
      </c>
      <c r="Q267" s="120" t="b">
        <v>1</v>
      </c>
      <c r="R267" s="120" t="b">
        <v>1</v>
      </c>
    </row>
    <row r="268" spans="1:18" x14ac:dyDescent="0.25">
      <c r="A268" s="117">
        <v>1</v>
      </c>
      <c r="B268" s="118">
        <v>2</v>
      </c>
      <c r="C268" s="303">
        <f>PPG!J268</f>
        <v>0</v>
      </c>
      <c r="D268" s="120" t="b">
        <v>1</v>
      </c>
      <c r="E268" s="304" t="str">
        <f>RIGHT(PPG!C268,4)&amp;"."&amp;PPG!M268&amp;"."&amp;PPG!K268&amp;"."&amp;$C$5</f>
        <v>...Jn21</v>
      </c>
      <c r="F268" s="305">
        <f t="shared" ca="1" si="6"/>
        <v>44361</v>
      </c>
      <c r="G268" s="444">
        <f>PPG!S268</f>
        <v>0</v>
      </c>
      <c r="H268" s="124">
        <f t="shared" ca="1" si="7"/>
        <v>44361</v>
      </c>
      <c r="I268" s="125">
        <v>0</v>
      </c>
      <c r="J268" s="304" t="str">
        <f>LEFT(PPG!D268,20)&amp;"."&amp;PPGPAY!E268</f>
        <v>....Jn21</v>
      </c>
      <c r="K268" s="120" t="b">
        <v>1</v>
      </c>
      <c r="L268" s="126" t="s">
        <v>3686</v>
      </c>
      <c r="M268" s="120" t="b">
        <v>1</v>
      </c>
      <c r="N268" s="120" t="s">
        <v>3687</v>
      </c>
      <c r="O268" s="307">
        <f>PPG!I268</f>
        <v>0</v>
      </c>
      <c r="P268" s="120" t="b">
        <v>1</v>
      </c>
      <c r="Q268" s="120" t="b">
        <v>1</v>
      </c>
      <c r="R268" s="120" t="b">
        <v>1</v>
      </c>
    </row>
    <row r="269" spans="1:18" x14ac:dyDescent="0.25">
      <c r="A269" s="117">
        <v>1</v>
      </c>
      <c r="B269" s="118">
        <v>2</v>
      </c>
      <c r="C269" s="303">
        <f>PPG!J269</f>
        <v>0</v>
      </c>
      <c r="D269" s="120" t="b">
        <v>1</v>
      </c>
      <c r="E269" s="304" t="str">
        <f>RIGHT(PPG!C269,4)&amp;"."&amp;PPG!M269&amp;"."&amp;PPG!K269&amp;"."&amp;$C$5</f>
        <v>...Jn21</v>
      </c>
      <c r="F269" s="305">
        <f t="shared" ca="1" si="6"/>
        <v>44361</v>
      </c>
      <c r="G269" s="444">
        <f>PPG!S269</f>
        <v>0</v>
      </c>
      <c r="H269" s="124">
        <f t="shared" ca="1" si="7"/>
        <v>44361</v>
      </c>
      <c r="I269" s="125">
        <v>0</v>
      </c>
      <c r="J269" s="304" t="str">
        <f>LEFT(PPG!D269,20)&amp;"."&amp;PPGPAY!E269</f>
        <v>....Jn21</v>
      </c>
      <c r="K269" s="120" t="b">
        <v>1</v>
      </c>
      <c r="L269" s="126" t="s">
        <v>3686</v>
      </c>
      <c r="M269" s="120" t="b">
        <v>1</v>
      </c>
      <c r="N269" s="120" t="s">
        <v>3687</v>
      </c>
      <c r="O269" s="307">
        <f>PPG!I269</f>
        <v>0</v>
      </c>
      <c r="P269" s="120" t="b">
        <v>1</v>
      </c>
      <c r="Q269" s="120" t="b">
        <v>1</v>
      </c>
      <c r="R269" s="120" t="b">
        <v>1</v>
      </c>
    </row>
    <row r="270" spans="1:18" x14ac:dyDescent="0.25">
      <c r="A270" s="117">
        <v>1</v>
      </c>
      <c r="B270" s="118">
        <v>2</v>
      </c>
      <c r="C270" s="303">
        <f>PPG!J270</f>
        <v>0</v>
      </c>
      <c r="D270" s="120" t="b">
        <v>1</v>
      </c>
      <c r="E270" s="304" t="str">
        <f>RIGHT(PPG!C270,4)&amp;"."&amp;PPG!M270&amp;"."&amp;PPG!K270&amp;"."&amp;$C$5</f>
        <v>...Jn21</v>
      </c>
      <c r="F270" s="305">
        <f t="shared" ca="1" si="6"/>
        <v>44361</v>
      </c>
      <c r="G270" s="444">
        <f>PPG!S270</f>
        <v>0</v>
      </c>
      <c r="H270" s="124">
        <f t="shared" ca="1" si="7"/>
        <v>44361</v>
      </c>
      <c r="I270" s="125">
        <v>0</v>
      </c>
      <c r="J270" s="304" t="str">
        <f>LEFT(PPG!D270,20)&amp;"."&amp;PPGPAY!E270</f>
        <v>....Jn21</v>
      </c>
      <c r="K270" s="120" t="b">
        <v>1</v>
      </c>
      <c r="L270" s="126" t="s">
        <v>3686</v>
      </c>
      <c r="M270" s="120" t="b">
        <v>1</v>
      </c>
      <c r="N270" s="120" t="s">
        <v>3687</v>
      </c>
      <c r="O270" s="307">
        <f>PPG!I270</f>
        <v>0</v>
      </c>
      <c r="P270" s="120" t="b">
        <v>1</v>
      </c>
      <c r="Q270" s="120" t="b">
        <v>1</v>
      </c>
      <c r="R270" s="120" t="b">
        <v>1</v>
      </c>
    </row>
    <row r="271" spans="1:18" x14ac:dyDescent="0.25">
      <c r="A271" s="117">
        <v>1</v>
      </c>
      <c r="B271" s="118">
        <v>2</v>
      </c>
      <c r="C271" s="303">
        <f>PPG!J271</f>
        <v>0</v>
      </c>
      <c r="D271" s="120" t="b">
        <v>1</v>
      </c>
      <c r="E271" s="304" t="str">
        <f>RIGHT(PPG!C271,4)&amp;"."&amp;PPG!M271&amp;"."&amp;PPG!K271&amp;"."&amp;$C$5</f>
        <v>...Jn21</v>
      </c>
      <c r="F271" s="305">
        <f t="shared" ca="1" si="6"/>
        <v>44361</v>
      </c>
      <c r="G271" s="444">
        <f>PPG!S271</f>
        <v>0</v>
      </c>
      <c r="H271" s="124">
        <f t="shared" ca="1" si="7"/>
        <v>44361</v>
      </c>
      <c r="I271" s="125">
        <v>0</v>
      </c>
      <c r="J271" s="304" t="str">
        <f>LEFT(PPG!D271,20)&amp;"."&amp;PPGPAY!E271</f>
        <v>....Jn21</v>
      </c>
      <c r="K271" s="120" t="b">
        <v>1</v>
      </c>
      <c r="L271" s="126" t="s">
        <v>3686</v>
      </c>
      <c r="M271" s="120" t="b">
        <v>1</v>
      </c>
      <c r="N271" s="120" t="s">
        <v>3687</v>
      </c>
      <c r="O271" s="307">
        <f>PPG!I271</f>
        <v>0</v>
      </c>
      <c r="P271" s="120" t="b">
        <v>1</v>
      </c>
      <c r="Q271" s="120" t="b">
        <v>1</v>
      </c>
      <c r="R271" s="120" t="b">
        <v>1</v>
      </c>
    </row>
    <row r="272" spans="1:18" x14ac:dyDescent="0.25">
      <c r="A272" s="117">
        <v>1</v>
      </c>
      <c r="B272" s="118">
        <v>2</v>
      </c>
      <c r="C272" s="303">
        <f>PPG!J272</f>
        <v>0</v>
      </c>
      <c r="D272" s="120" t="b">
        <v>1</v>
      </c>
      <c r="E272" s="304" t="str">
        <f>RIGHT(PPG!C272,4)&amp;"."&amp;PPG!M272&amp;"."&amp;PPG!K272&amp;"."&amp;$C$5</f>
        <v>...Jn21</v>
      </c>
      <c r="F272" s="305">
        <f t="shared" ca="1" si="6"/>
        <v>44361</v>
      </c>
      <c r="G272" s="444">
        <f>PPG!S272</f>
        <v>0</v>
      </c>
      <c r="H272" s="124">
        <f t="shared" ca="1" si="7"/>
        <v>44361</v>
      </c>
      <c r="I272" s="125">
        <v>0</v>
      </c>
      <c r="J272" s="304" t="str">
        <f>LEFT(PPG!D272,20)&amp;"."&amp;PPGPAY!E272</f>
        <v>....Jn21</v>
      </c>
      <c r="K272" s="120" t="b">
        <v>1</v>
      </c>
      <c r="L272" s="126" t="s">
        <v>3686</v>
      </c>
      <c r="M272" s="120" t="b">
        <v>1</v>
      </c>
      <c r="N272" s="120" t="s">
        <v>3687</v>
      </c>
      <c r="O272" s="307">
        <f>PPG!I272</f>
        <v>0</v>
      </c>
      <c r="P272" s="120" t="b">
        <v>1</v>
      </c>
      <c r="Q272" s="120" t="b">
        <v>1</v>
      </c>
      <c r="R272" s="120" t="b">
        <v>1</v>
      </c>
    </row>
    <row r="273" spans="1:18" x14ac:dyDescent="0.25">
      <c r="A273" s="117">
        <v>1</v>
      </c>
      <c r="B273" s="118">
        <v>2</v>
      </c>
      <c r="C273" s="303">
        <f>PPG!J273</f>
        <v>0</v>
      </c>
      <c r="D273" s="120" t="b">
        <v>1</v>
      </c>
      <c r="E273" s="304" t="str">
        <f>RIGHT(PPG!C273,4)&amp;"."&amp;PPG!M273&amp;"."&amp;PPG!K273&amp;"."&amp;$C$5</f>
        <v>...Jn21</v>
      </c>
      <c r="F273" s="305">
        <f t="shared" ca="1" si="6"/>
        <v>44361</v>
      </c>
      <c r="G273" s="444">
        <f>PPG!S273</f>
        <v>0</v>
      </c>
      <c r="H273" s="124">
        <f t="shared" ca="1" si="7"/>
        <v>44361</v>
      </c>
      <c r="I273" s="125">
        <v>0</v>
      </c>
      <c r="J273" s="304" t="str">
        <f>LEFT(PPG!D273,20)&amp;"."&amp;PPGPAY!E273</f>
        <v>....Jn21</v>
      </c>
      <c r="K273" s="120" t="b">
        <v>1</v>
      </c>
      <c r="L273" s="126" t="s">
        <v>3686</v>
      </c>
      <c r="M273" s="120" t="b">
        <v>1</v>
      </c>
      <c r="N273" s="120" t="s">
        <v>3687</v>
      </c>
      <c r="O273" s="307">
        <f>PPG!I273</f>
        <v>0</v>
      </c>
      <c r="P273" s="120" t="b">
        <v>1</v>
      </c>
      <c r="Q273" s="120" t="b">
        <v>1</v>
      </c>
      <c r="R273" s="120" t="b">
        <v>1</v>
      </c>
    </row>
    <row r="274" spans="1:18" x14ac:dyDescent="0.25">
      <c r="A274" s="117">
        <v>1</v>
      </c>
      <c r="B274" s="118">
        <v>2</v>
      </c>
      <c r="C274" s="303">
        <f>PPG!J274</f>
        <v>0</v>
      </c>
      <c r="D274" s="120" t="b">
        <v>1</v>
      </c>
      <c r="E274" s="304" t="str">
        <f>RIGHT(PPG!C274,4)&amp;"."&amp;PPG!M274&amp;"."&amp;PPG!K274&amp;"."&amp;$C$5</f>
        <v>...Jn21</v>
      </c>
      <c r="F274" s="305">
        <f t="shared" ca="1" si="6"/>
        <v>44361</v>
      </c>
      <c r="G274" s="444">
        <f>PPG!S274</f>
        <v>0</v>
      </c>
      <c r="H274" s="124">
        <f t="shared" ca="1" si="7"/>
        <v>44361</v>
      </c>
      <c r="I274" s="125">
        <v>0</v>
      </c>
      <c r="J274" s="304" t="str">
        <f>LEFT(PPG!D274,20)&amp;"."&amp;PPGPAY!E274</f>
        <v>....Jn21</v>
      </c>
      <c r="K274" s="120" t="b">
        <v>1</v>
      </c>
      <c r="L274" s="126" t="s">
        <v>3686</v>
      </c>
      <c r="M274" s="120" t="b">
        <v>1</v>
      </c>
      <c r="N274" s="120" t="s">
        <v>3687</v>
      </c>
      <c r="O274" s="307">
        <f>PPG!I274</f>
        <v>0</v>
      </c>
      <c r="P274" s="120" t="b">
        <v>1</v>
      </c>
      <c r="Q274" s="120" t="b">
        <v>1</v>
      </c>
      <c r="R274" s="120" t="b">
        <v>1</v>
      </c>
    </row>
    <row r="275" spans="1:18" x14ac:dyDescent="0.25">
      <c r="A275" s="117">
        <v>1</v>
      </c>
      <c r="B275" s="118">
        <v>2</v>
      </c>
      <c r="C275" s="303">
        <f>PPG!J275</f>
        <v>0</v>
      </c>
      <c r="D275" s="120" t="b">
        <v>1</v>
      </c>
      <c r="E275" s="304" t="str">
        <f>RIGHT(PPG!C275,4)&amp;"."&amp;PPG!M275&amp;"."&amp;PPG!K275&amp;"."&amp;$C$5</f>
        <v>...Jn21</v>
      </c>
      <c r="F275" s="305">
        <f t="shared" ca="1" si="6"/>
        <v>44361</v>
      </c>
      <c r="G275" s="444">
        <f>PPG!S275</f>
        <v>0</v>
      </c>
      <c r="H275" s="124">
        <f t="shared" ca="1" si="7"/>
        <v>44361</v>
      </c>
      <c r="I275" s="125">
        <v>0</v>
      </c>
      <c r="J275" s="304" t="str">
        <f>LEFT(PPG!D275,20)&amp;"."&amp;PPGPAY!E275</f>
        <v>....Jn21</v>
      </c>
      <c r="K275" s="120" t="b">
        <v>1</v>
      </c>
      <c r="L275" s="126" t="s">
        <v>3686</v>
      </c>
      <c r="M275" s="120" t="b">
        <v>1</v>
      </c>
      <c r="N275" s="120" t="s">
        <v>3687</v>
      </c>
      <c r="O275" s="307">
        <f>PPG!I275</f>
        <v>0</v>
      </c>
      <c r="P275" s="120" t="b">
        <v>1</v>
      </c>
      <c r="Q275" s="120" t="b">
        <v>1</v>
      </c>
      <c r="R275" s="120" t="b">
        <v>1</v>
      </c>
    </row>
    <row r="276" spans="1:18" x14ac:dyDescent="0.25">
      <c r="A276" s="117">
        <v>1</v>
      </c>
      <c r="B276" s="118">
        <v>2</v>
      </c>
      <c r="C276" s="303">
        <f>PPG!J276</f>
        <v>0</v>
      </c>
      <c r="D276" s="120" t="b">
        <v>1</v>
      </c>
      <c r="E276" s="304" t="str">
        <f>RIGHT(PPG!C276,4)&amp;"."&amp;PPG!M276&amp;"."&amp;PPG!K276&amp;"."&amp;$C$5</f>
        <v>...Jn21</v>
      </c>
      <c r="F276" s="305">
        <f t="shared" ca="1" si="6"/>
        <v>44361</v>
      </c>
      <c r="G276" s="444">
        <f>PPG!S276</f>
        <v>0</v>
      </c>
      <c r="H276" s="124">
        <f t="shared" ca="1" si="7"/>
        <v>44361</v>
      </c>
      <c r="I276" s="125">
        <v>0</v>
      </c>
      <c r="J276" s="304" t="str">
        <f>LEFT(PPG!D276,20)&amp;"."&amp;PPGPAY!E276</f>
        <v>....Jn21</v>
      </c>
      <c r="K276" s="120" t="b">
        <v>1</v>
      </c>
      <c r="L276" s="126" t="s">
        <v>3686</v>
      </c>
      <c r="M276" s="120" t="b">
        <v>1</v>
      </c>
      <c r="N276" s="120" t="s">
        <v>3687</v>
      </c>
      <c r="O276" s="307">
        <f>PPG!I276</f>
        <v>0</v>
      </c>
      <c r="P276" s="120" t="b">
        <v>1</v>
      </c>
      <c r="Q276" s="120" t="b">
        <v>1</v>
      </c>
      <c r="R276" s="120" t="b">
        <v>1</v>
      </c>
    </row>
    <row r="277" spans="1:18" x14ac:dyDescent="0.25">
      <c r="A277" s="117">
        <v>1</v>
      </c>
      <c r="B277" s="118">
        <v>2</v>
      </c>
      <c r="C277" s="303">
        <f>PPG!J277</f>
        <v>0</v>
      </c>
      <c r="D277" s="120" t="b">
        <v>1</v>
      </c>
      <c r="E277" s="304" t="str">
        <f>RIGHT(PPG!C277,4)&amp;"."&amp;PPG!M277&amp;"."&amp;PPG!K277&amp;"."&amp;$C$5</f>
        <v>...Jn21</v>
      </c>
      <c r="F277" s="305">
        <f t="shared" ref="F277:F340" ca="1" si="8">TODAY()</f>
        <v>44361</v>
      </c>
      <c r="G277" s="444">
        <f>PPG!S277</f>
        <v>0</v>
      </c>
      <c r="H277" s="124">
        <f t="shared" ref="H277:H340" ca="1" si="9">F277</f>
        <v>44361</v>
      </c>
      <c r="I277" s="125">
        <v>0</v>
      </c>
      <c r="J277" s="304" t="str">
        <f>LEFT(PPG!D277,20)&amp;"."&amp;PPGPAY!E277</f>
        <v>....Jn21</v>
      </c>
      <c r="K277" s="120" t="b">
        <v>1</v>
      </c>
      <c r="L277" s="126" t="s">
        <v>3686</v>
      </c>
      <c r="M277" s="120" t="b">
        <v>1</v>
      </c>
      <c r="N277" s="120" t="s">
        <v>3687</v>
      </c>
      <c r="O277" s="307">
        <f>PPG!I277</f>
        <v>0</v>
      </c>
      <c r="P277" s="120" t="b">
        <v>1</v>
      </c>
      <c r="Q277" s="120" t="b">
        <v>1</v>
      </c>
      <c r="R277" s="120" t="b">
        <v>1</v>
      </c>
    </row>
    <row r="278" spans="1:18" x14ac:dyDescent="0.25">
      <c r="A278" s="117">
        <v>1</v>
      </c>
      <c r="B278" s="118">
        <v>2</v>
      </c>
      <c r="C278" s="303">
        <f>PPG!J278</f>
        <v>0</v>
      </c>
      <c r="D278" s="120" t="b">
        <v>1</v>
      </c>
      <c r="E278" s="304" t="str">
        <f>RIGHT(PPG!C278,4)&amp;"."&amp;PPG!M278&amp;"."&amp;PPG!K278&amp;"."&amp;$C$5</f>
        <v>...Jn21</v>
      </c>
      <c r="F278" s="305">
        <f t="shared" ca="1" si="8"/>
        <v>44361</v>
      </c>
      <c r="G278" s="444">
        <f>PPG!S278</f>
        <v>0</v>
      </c>
      <c r="H278" s="124">
        <f t="shared" ca="1" si="9"/>
        <v>44361</v>
      </c>
      <c r="I278" s="125">
        <v>0</v>
      </c>
      <c r="J278" s="304" t="str">
        <f>LEFT(PPG!D278,20)&amp;"."&amp;PPGPAY!E278</f>
        <v>....Jn21</v>
      </c>
      <c r="K278" s="120" t="b">
        <v>1</v>
      </c>
      <c r="L278" s="126" t="s">
        <v>3686</v>
      </c>
      <c r="M278" s="120" t="b">
        <v>1</v>
      </c>
      <c r="N278" s="120" t="s">
        <v>3687</v>
      </c>
      <c r="O278" s="307">
        <f>PPG!I278</f>
        <v>0</v>
      </c>
      <c r="P278" s="120" t="b">
        <v>1</v>
      </c>
      <c r="Q278" s="120" t="b">
        <v>1</v>
      </c>
      <c r="R278" s="120" t="b">
        <v>1</v>
      </c>
    </row>
    <row r="279" spans="1:18" x14ac:dyDescent="0.25">
      <c r="A279" s="117">
        <v>1</v>
      </c>
      <c r="B279" s="118">
        <v>2</v>
      </c>
      <c r="C279" s="303">
        <f>PPG!J279</f>
        <v>0</v>
      </c>
      <c r="D279" s="120" t="b">
        <v>1</v>
      </c>
      <c r="E279" s="304" t="str">
        <f>RIGHT(PPG!C279,4)&amp;"."&amp;PPG!M279&amp;"."&amp;PPG!K279&amp;"."&amp;$C$5</f>
        <v>...Jn21</v>
      </c>
      <c r="F279" s="305">
        <f t="shared" ca="1" si="8"/>
        <v>44361</v>
      </c>
      <c r="G279" s="444">
        <f>PPG!S279</f>
        <v>0</v>
      </c>
      <c r="H279" s="124">
        <f t="shared" ca="1" si="9"/>
        <v>44361</v>
      </c>
      <c r="I279" s="125">
        <v>0</v>
      </c>
      <c r="J279" s="304" t="str">
        <f>LEFT(PPG!D279,20)&amp;"."&amp;PPGPAY!E279</f>
        <v>....Jn21</v>
      </c>
      <c r="K279" s="120" t="b">
        <v>1</v>
      </c>
      <c r="L279" s="126" t="s">
        <v>3686</v>
      </c>
      <c r="M279" s="120" t="b">
        <v>1</v>
      </c>
      <c r="N279" s="120" t="s">
        <v>3687</v>
      </c>
      <c r="O279" s="307">
        <f>PPG!I279</f>
        <v>0</v>
      </c>
      <c r="P279" s="120" t="b">
        <v>1</v>
      </c>
      <c r="Q279" s="120" t="b">
        <v>1</v>
      </c>
      <c r="R279" s="120" t="b">
        <v>1</v>
      </c>
    </row>
    <row r="280" spans="1:18" x14ac:dyDescent="0.25">
      <c r="A280" s="117">
        <v>1</v>
      </c>
      <c r="B280" s="118">
        <v>2</v>
      </c>
      <c r="C280" s="303">
        <f>PPG!J280</f>
        <v>0</v>
      </c>
      <c r="D280" s="120" t="b">
        <v>1</v>
      </c>
      <c r="E280" s="304" t="str">
        <f>RIGHT(PPG!C280,4)&amp;"."&amp;PPG!M280&amp;"."&amp;PPG!K280&amp;"."&amp;$C$5</f>
        <v>...Jn21</v>
      </c>
      <c r="F280" s="305">
        <f t="shared" ca="1" si="8"/>
        <v>44361</v>
      </c>
      <c r="G280" s="444">
        <f>PPG!S280</f>
        <v>0</v>
      </c>
      <c r="H280" s="124">
        <f t="shared" ca="1" si="9"/>
        <v>44361</v>
      </c>
      <c r="I280" s="125">
        <v>0</v>
      </c>
      <c r="J280" s="304" t="str">
        <f>LEFT(PPG!D280,20)&amp;"."&amp;PPGPAY!E280</f>
        <v>....Jn21</v>
      </c>
      <c r="K280" s="120" t="b">
        <v>1</v>
      </c>
      <c r="L280" s="126" t="s">
        <v>3686</v>
      </c>
      <c r="M280" s="120" t="b">
        <v>1</v>
      </c>
      <c r="N280" s="120" t="s">
        <v>3687</v>
      </c>
      <c r="O280" s="307">
        <f>PPG!I280</f>
        <v>0</v>
      </c>
      <c r="P280" s="120" t="b">
        <v>1</v>
      </c>
      <c r="Q280" s="120" t="b">
        <v>1</v>
      </c>
      <c r="R280" s="120" t="b">
        <v>1</v>
      </c>
    </row>
    <row r="281" spans="1:18" x14ac:dyDescent="0.25">
      <c r="A281" s="117">
        <v>1</v>
      </c>
      <c r="B281" s="118">
        <v>2</v>
      </c>
      <c r="C281" s="303">
        <f>PPG!J281</f>
        <v>0</v>
      </c>
      <c r="D281" s="120" t="b">
        <v>1</v>
      </c>
      <c r="E281" s="304" t="str">
        <f>RIGHT(PPG!C281,4)&amp;"."&amp;PPG!M281&amp;"."&amp;PPG!K281&amp;"."&amp;$C$5</f>
        <v>...Jn21</v>
      </c>
      <c r="F281" s="305">
        <f t="shared" ca="1" si="8"/>
        <v>44361</v>
      </c>
      <c r="G281" s="444">
        <f>PPG!S281</f>
        <v>0</v>
      </c>
      <c r="H281" s="124">
        <f t="shared" ca="1" si="9"/>
        <v>44361</v>
      </c>
      <c r="I281" s="125">
        <v>0</v>
      </c>
      <c r="J281" s="304" t="str">
        <f>LEFT(PPG!D281,20)&amp;"."&amp;PPGPAY!E281</f>
        <v>....Jn21</v>
      </c>
      <c r="K281" s="120" t="b">
        <v>1</v>
      </c>
      <c r="L281" s="126" t="s">
        <v>3686</v>
      </c>
      <c r="M281" s="120" t="b">
        <v>1</v>
      </c>
      <c r="N281" s="120" t="s">
        <v>3687</v>
      </c>
      <c r="O281" s="307">
        <f>PPG!I281</f>
        <v>0</v>
      </c>
      <c r="P281" s="120" t="b">
        <v>1</v>
      </c>
      <c r="Q281" s="120" t="b">
        <v>1</v>
      </c>
      <c r="R281" s="120" t="b">
        <v>1</v>
      </c>
    </row>
    <row r="282" spans="1:18" x14ac:dyDescent="0.25">
      <c r="A282" s="117">
        <v>1</v>
      </c>
      <c r="B282" s="118">
        <v>2</v>
      </c>
      <c r="C282" s="303">
        <f>PPG!J282</f>
        <v>0</v>
      </c>
      <c r="D282" s="120" t="b">
        <v>1</v>
      </c>
      <c r="E282" s="304" t="str">
        <f>RIGHT(PPG!C282,4)&amp;"."&amp;PPG!M282&amp;"."&amp;PPG!K282&amp;"."&amp;$C$5</f>
        <v>...Jn21</v>
      </c>
      <c r="F282" s="305">
        <f t="shared" ca="1" si="8"/>
        <v>44361</v>
      </c>
      <c r="G282" s="444">
        <f>PPG!S282</f>
        <v>0</v>
      </c>
      <c r="H282" s="124">
        <f t="shared" ca="1" si="9"/>
        <v>44361</v>
      </c>
      <c r="I282" s="125">
        <v>0</v>
      </c>
      <c r="J282" s="304" t="str">
        <f>LEFT(PPG!D282,20)&amp;"."&amp;PPGPAY!E282</f>
        <v>....Jn21</v>
      </c>
      <c r="K282" s="120" t="b">
        <v>1</v>
      </c>
      <c r="L282" s="126" t="s">
        <v>3686</v>
      </c>
      <c r="M282" s="120" t="b">
        <v>1</v>
      </c>
      <c r="N282" s="120" t="s">
        <v>3687</v>
      </c>
      <c r="O282" s="307">
        <f>PPG!I282</f>
        <v>0</v>
      </c>
      <c r="P282" s="120" t="b">
        <v>1</v>
      </c>
      <c r="Q282" s="120" t="b">
        <v>1</v>
      </c>
      <c r="R282" s="120" t="b">
        <v>1</v>
      </c>
    </row>
    <row r="283" spans="1:18" x14ac:dyDescent="0.25">
      <c r="A283" s="117">
        <v>1</v>
      </c>
      <c r="B283" s="118">
        <v>2</v>
      </c>
      <c r="C283" s="303">
        <f>PPG!J283</f>
        <v>0</v>
      </c>
      <c r="D283" s="120" t="b">
        <v>1</v>
      </c>
      <c r="E283" s="304" t="str">
        <f>RIGHT(PPG!C283,4)&amp;"."&amp;PPG!M283&amp;"."&amp;PPG!K283&amp;"."&amp;$C$5</f>
        <v>...Jn21</v>
      </c>
      <c r="F283" s="305">
        <f t="shared" ca="1" si="8"/>
        <v>44361</v>
      </c>
      <c r="G283" s="444">
        <f>PPG!S283</f>
        <v>0</v>
      </c>
      <c r="H283" s="124">
        <f t="shared" ca="1" si="9"/>
        <v>44361</v>
      </c>
      <c r="I283" s="125">
        <v>0</v>
      </c>
      <c r="J283" s="304" t="str">
        <f>LEFT(PPG!D283,20)&amp;"."&amp;PPGPAY!E283</f>
        <v>....Jn21</v>
      </c>
      <c r="K283" s="120" t="b">
        <v>1</v>
      </c>
      <c r="L283" s="126" t="s">
        <v>3686</v>
      </c>
      <c r="M283" s="120" t="b">
        <v>1</v>
      </c>
      <c r="N283" s="120" t="s">
        <v>3687</v>
      </c>
      <c r="O283" s="307">
        <f>PPG!I283</f>
        <v>0</v>
      </c>
      <c r="P283" s="120" t="b">
        <v>1</v>
      </c>
      <c r="Q283" s="120" t="b">
        <v>1</v>
      </c>
      <c r="R283" s="120" t="b">
        <v>1</v>
      </c>
    </row>
    <row r="284" spans="1:18" x14ac:dyDescent="0.25">
      <c r="A284" s="117">
        <v>1</v>
      </c>
      <c r="B284" s="118">
        <v>2</v>
      </c>
      <c r="C284" s="303">
        <f>PPG!J284</f>
        <v>0</v>
      </c>
      <c r="D284" s="120" t="b">
        <v>1</v>
      </c>
      <c r="E284" s="304" t="str">
        <f>RIGHT(PPG!C284,4)&amp;"."&amp;PPG!M284&amp;"."&amp;PPG!K284&amp;"."&amp;$C$5</f>
        <v>...Jn21</v>
      </c>
      <c r="F284" s="305">
        <f t="shared" ca="1" si="8"/>
        <v>44361</v>
      </c>
      <c r="G284" s="444">
        <f>PPG!S284</f>
        <v>0</v>
      </c>
      <c r="H284" s="124">
        <f t="shared" ca="1" si="9"/>
        <v>44361</v>
      </c>
      <c r="I284" s="125">
        <v>0</v>
      </c>
      <c r="J284" s="304" t="str">
        <f>LEFT(PPG!D284,20)&amp;"."&amp;PPGPAY!E284</f>
        <v>....Jn21</v>
      </c>
      <c r="K284" s="120" t="b">
        <v>1</v>
      </c>
      <c r="L284" s="126" t="s">
        <v>3686</v>
      </c>
      <c r="M284" s="120" t="b">
        <v>1</v>
      </c>
      <c r="N284" s="120" t="s">
        <v>3687</v>
      </c>
      <c r="O284" s="307">
        <f>PPG!I284</f>
        <v>0</v>
      </c>
      <c r="P284" s="120" t="b">
        <v>1</v>
      </c>
      <c r="Q284" s="120" t="b">
        <v>1</v>
      </c>
      <c r="R284" s="120" t="b">
        <v>1</v>
      </c>
    </row>
    <row r="285" spans="1:18" x14ac:dyDescent="0.25">
      <c r="A285" s="117">
        <v>1</v>
      </c>
      <c r="B285" s="118">
        <v>2</v>
      </c>
      <c r="C285" s="303">
        <f>PPG!J285</f>
        <v>0</v>
      </c>
      <c r="D285" s="120" t="b">
        <v>1</v>
      </c>
      <c r="E285" s="304" t="str">
        <f>RIGHT(PPG!C285,4)&amp;"."&amp;PPG!M285&amp;"."&amp;PPG!K285&amp;"."&amp;$C$5</f>
        <v>...Jn21</v>
      </c>
      <c r="F285" s="305">
        <f t="shared" ca="1" si="8"/>
        <v>44361</v>
      </c>
      <c r="G285" s="444">
        <f>PPG!S285</f>
        <v>0</v>
      </c>
      <c r="H285" s="124">
        <f t="shared" ca="1" si="9"/>
        <v>44361</v>
      </c>
      <c r="I285" s="125">
        <v>0</v>
      </c>
      <c r="J285" s="304" t="str">
        <f>LEFT(PPG!D285,20)&amp;"."&amp;PPGPAY!E285</f>
        <v>....Jn21</v>
      </c>
      <c r="K285" s="120" t="b">
        <v>1</v>
      </c>
      <c r="L285" s="126" t="s">
        <v>3686</v>
      </c>
      <c r="M285" s="120" t="b">
        <v>1</v>
      </c>
      <c r="N285" s="120" t="s">
        <v>3687</v>
      </c>
      <c r="O285" s="307">
        <f>PPG!I285</f>
        <v>0</v>
      </c>
      <c r="P285" s="120" t="b">
        <v>1</v>
      </c>
      <c r="Q285" s="120" t="b">
        <v>1</v>
      </c>
      <c r="R285" s="120" t="b">
        <v>1</v>
      </c>
    </row>
    <row r="286" spans="1:18" x14ac:dyDescent="0.25">
      <c r="A286" s="117">
        <v>1</v>
      </c>
      <c r="B286" s="118">
        <v>2</v>
      </c>
      <c r="C286" s="303">
        <f>PPG!J286</f>
        <v>0</v>
      </c>
      <c r="D286" s="120" t="b">
        <v>1</v>
      </c>
      <c r="E286" s="304" t="str">
        <f>RIGHT(PPG!C286,4)&amp;"."&amp;PPG!M286&amp;"."&amp;PPG!K286&amp;"."&amp;$C$5</f>
        <v>...Jn21</v>
      </c>
      <c r="F286" s="305">
        <f t="shared" ca="1" si="8"/>
        <v>44361</v>
      </c>
      <c r="G286" s="444">
        <f>PPG!S286</f>
        <v>0</v>
      </c>
      <c r="H286" s="124">
        <f t="shared" ca="1" si="9"/>
        <v>44361</v>
      </c>
      <c r="I286" s="125">
        <v>0</v>
      </c>
      <c r="J286" s="304" t="str">
        <f>LEFT(PPG!D286,20)&amp;"."&amp;PPGPAY!E286</f>
        <v>....Jn21</v>
      </c>
      <c r="K286" s="120" t="b">
        <v>1</v>
      </c>
      <c r="L286" s="126" t="s">
        <v>3686</v>
      </c>
      <c r="M286" s="120" t="b">
        <v>1</v>
      </c>
      <c r="N286" s="120" t="s">
        <v>3687</v>
      </c>
      <c r="O286" s="307">
        <f>PPG!I286</f>
        <v>0</v>
      </c>
      <c r="P286" s="120" t="b">
        <v>1</v>
      </c>
      <c r="Q286" s="120" t="b">
        <v>1</v>
      </c>
      <c r="R286" s="120" t="b">
        <v>1</v>
      </c>
    </row>
    <row r="287" spans="1:18" x14ac:dyDescent="0.25">
      <c r="A287" s="117">
        <v>1</v>
      </c>
      <c r="B287" s="118">
        <v>2</v>
      </c>
      <c r="C287" s="303">
        <f>PPG!J287</f>
        <v>0</v>
      </c>
      <c r="D287" s="120" t="b">
        <v>1</v>
      </c>
      <c r="E287" s="304" t="str">
        <f>RIGHT(PPG!C287,4)&amp;"."&amp;PPG!M287&amp;"."&amp;PPG!K287&amp;"."&amp;$C$5</f>
        <v>...Jn21</v>
      </c>
      <c r="F287" s="305">
        <f t="shared" ca="1" si="8"/>
        <v>44361</v>
      </c>
      <c r="G287" s="444">
        <f>PPG!S287</f>
        <v>0</v>
      </c>
      <c r="H287" s="124">
        <f t="shared" ca="1" si="9"/>
        <v>44361</v>
      </c>
      <c r="I287" s="125">
        <v>0</v>
      </c>
      <c r="J287" s="304" t="str">
        <f>LEFT(PPG!D287,20)&amp;"."&amp;PPGPAY!E287</f>
        <v>....Jn21</v>
      </c>
      <c r="K287" s="120" t="b">
        <v>1</v>
      </c>
      <c r="L287" s="126" t="s">
        <v>3686</v>
      </c>
      <c r="M287" s="120" t="b">
        <v>1</v>
      </c>
      <c r="N287" s="120" t="s">
        <v>3687</v>
      </c>
      <c r="O287" s="307">
        <f>PPG!I287</f>
        <v>0</v>
      </c>
      <c r="P287" s="120" t="b">
        <v>1</v>
      </c>
      <c r="Q287" s="120" t="b">
        <v>1</v>
      </c>
      <c r="R287" s="120" t="b">
        <v>1</v>
      </c>
    </row>
    <row r="288" spans="1:18" x14ac:dyDescent="0.25">
      <c r="A288" s="117">
        <v>1</v>
      </c>
      <c r="B288" s="118">
        <v>2</v>
      </c>
      <c r="C288" s="303">
        <f>PPG!J288</f>
        <v>0</v>
      </c>
      <c r="D288" s="120" t="b">
        <v>1</v>
      </c>
      <c r="E288" s="304" t="str">
        <f>RIGHT(PPG!C288,4)&amp;"."&amp;PPG!M288&amp;"."&amp;PPG!K288&amp;"."&amp;$C$5</f>
        <v>...Jn21</v>
      </c>
      <c r="F288" s="305">
        <f t="shared" ca="1" si="8"/>
        <v>44361</v>
      </c>
      <c r="G288" s="444">
        <f>PPG!S288</f>
        <v>0</v>
      </c>
      <c r="H288" s="124">
        <f t="shared" ca="1" si="9"/>
        <v>44361</v>
      </c>
      <c r="I288" s="125">
        <v>0</v>
      </c>
      <c r="J288" s="304" t="str">
        <f>LEFT(PPG!D288,20)&amp;"."&amp;PPGPAY!E288</f>
        <v>....Jn21</v>
      </c>
      <c r="K288" s="120" t="b">
        <v>1</v>
      </c>
      <c r="L288" s="126" t="s">
        <v>3686</v>
      </c>
      <c r="M288" s="120" t="b">
        <v>1</v>
      </c>
      <c r="N288" s="120" t="s">
        <v>3687</v>
      </c>
      <c r="O288" s="307">
        <f>PPG!I288</f>
        <v>0</v>
      </c>
      <c r="P288" s="120" t="b">
        <v>1</v>
      </c>
      <c r="Q288" s="120" t="b">
        <v>1</v>
      </c>
      <c r="R288" s="120" t="b">
        <v>1</v>
      </c>
    </row>
    <row r="289" spans="1:18" x14ac:dyDescent="0.25">
      <c r="A289" s="117">
        <v>1</v>
      </c>
      <c r="B289" s="118">
        <v>2</v>
      </c>
      <c r="C289" s="303">
        <f>PPG!J289</f>
        <v>0</v>
      </c>
      <c r="D289" s="120" t="b">
        <v>1</v>
      </c>
      <c r="E289" s="304" t="str">
        <f>RIGHT(PPG!C289,4)&amp;"."&amp;PPG!M289&amp;"."&amp;PPG!K289&amp;"."&amp;$C$5</f>
        <v>...Jn21</v>
      </c>
      <c r="F289" s="305">
        <f t="shared" ca="1" si="8"/>
        <v>44361</v>
      </c>
      <c r="G289" s="444">
        <f>PPG!S289</f>
        <v>0</v>
      </c>
      <c r="H289" s="124">
        <f t="shared" ca="1" si="9"/>
        <v>44361</v>
      </c>
      <c r="I289" s="125">
        <v>0</v>
      </c>
      <c r="J289" s="304" t="str">
        <f>LEFT(PPG!D289,20)&amp;"."&amp;PPGPAY!E289</f>
        <v>....Jn21</v>
      </c>
      <c r="K289" s="120" t="b">
        <v>1</v>
      </c>
      <c r="L289" s="126" t="s">
        <v>3686</v>
      </c>
      <c r="M289" s="120" t="b">
        <v>1</v>
      </c>
      <c r="N289" s="120" t="s">
        <v>3687</v>
      </c>
      <c r="O289" s="307">
        <f>PPG!I289</f>
        <v>0</v>
      </c>
      <c r="P289" s="120" t="b">
        <v>1</v>
      </c>
      <c r="Q289" s="120" t="b">
        <v>1</v>
      </c>
      <c r="R289" s="120" t="b">
        <v>1</v>
      </c>
    </row>
    <row r="290" spans="1:18" x14ac:dyDescent="0.25">
      <c r="A290" s="117">
        <v>1</v>
      </c>
      <c r="B290" s="118">
        <v>2</v>
      </c>
      <c r="C290" s="303">
        <f>PPG!J290</f>
        <v>0</v>
      </c>
      <c r="D290" s="120" t="b">
        <v>1</v>
      </c>
      <c r="E290" s="304" t="str">
        <f>RIGHT(PPG!C290,4)&amp;"."&amp;PPG!M290&amp;"."&amp;PPG!K290&amp;"."&amp;$C$5</f>
        <v>...Jn21</v>
      </c>
      <c r="F290" s="305">
        <f t="shared" ca="1" si="8"/>
        <v>44361</v>
      </c>
      <c r="G290" s="444">
        <f>PPG!S290</f>
        <v>0</v>
      </c>
      <c r="H290" s="124">
        <f t="shared" ca="1" si="9"/>
        <v>44361</v>
      </c>
      <c r="I290" s="125">
        <v>0</v>
      </c>
      <c r="J290" s="304" t="str">
        <f>LEFT(PPG!D290,20)&amp;"."&amp;PPGPAY!E290</f>
        <v>....Jn21</v>
      </c>
      <c r="K290" s="120" t="b">
        <v>1</v>
      </c>
      <c r="L290" s="126" t="s">
        <v>3686</v>
      </c>
      <c r="M290" s="120" t="b">
        <v>1</v>
      </c>
      <c r="N290" s="120" t="s">
        <v>3687</v>
      </c>
      <c r="O290" s="307">
        <f>PPG!I290</f>
        <v>0</v>
      </c>
      <c r="P290" s="120" t="b">
        <v>1</v>
      </c>
      <c r="Q290" s="120" t="b">
        <v>1</v>
      </c>
      <c r="R290" s="120" t="b">
        <v>1</v>
      </c>
    </row>
    <row r="291" spans="1:18" x14ac:dyDescent="0.25">
      <c r="A291" s="117">
        <v>1</v>
      </c>
      <c r="B291" s="118">
        <v>2</v>
      </c>
      <c r="C291" s="303">
        <f>PPG!J291</f>
        <v>0</v>
      </c>
      <c r="D291" s="120" t="b">
        <v>1</v>
      </c>
      <c r="E291" s="304" t="str">
        <f>RIGHT(PPG!C291,4)&amp;"."&amp;PPG!M291&amp;"."&amp;PPG!K291&amp;"."&amp;$C$5</f>
        <v>...Jn21</v>
      </c>
      <c r="F291" s="305">
        <f t="shared" ca="1" si="8"/>
        <v>44361</v>
      </c>
      <c r="G291" s="444">
        <f>PPG!S291</f>
        <v>0</v>
      </c>
      <c r="H291" s="124">
        <f t="shared" ca="1" si="9"/>
        <v>44361</v>
      </c>
      <c r="I291" s="125">
        <v>0</v>
      </c>
      <c r="J291" s="304" t="str">
        <f>LEFT(PPG!D291,20)&amp;"."&amp;PPGPAY!E291</f>
        <v>....Jn21</v>
      </c>
      <c r="K291" s="120" t="b">
        <v>1</v>
      </c>
      <c r="L291" s="126" t="s">
        <v>3686</v>
      </c>
      <c r="M291" s="120" t="b">
        <v>1</v>
      </c>
      <c r="N291" s="120" t="s">
        <v>3687</v>
      </c>
      <c r="O291" s="307">
        <f>PPG!I291</f>
        <v>0</v>
      </c>
      <c r="P291" s="120" t="b">
        <v>1</v>
      </c>
      <c r="Q291" s="120" t="b">
        <v>1</v>
      </c>
      <c r="R291" s="120" t="b">
        <v>1</v>
      </c>
    </row>
    <row r="292" spans="1:18" x14ac:dyDescent="0.25">
      <c r="A292" s="117">
        <v>1</v>
      </c>
      <c r="B292" s="118">
        <v>2</v>
      </c>
      <c r="C292" s="303">
        <f>PPG!J292</f>
        <v>0</v>
      </c>
      <c r="D292" s="120" t="b">
        <v>1</v>
      </c>
      <c r="E292" s="304" t="str">
        <f>RIGHT(PPG!C292,4)&amp;"."&amp;PPG!M292&amp;"."&amp;PPG!K292&amp;"."&amp;$C$5</f>
        <v>...Jn21</v>
      </c>
      <c r="F292" s="305">
        <f t="shared" ca="1" si="8"/>
        <v>44361</v>
      </c>
      <c r="G292" s="444">
        <f>PPG!S292</f>
        <v>0</v>
      </c>
      <c r="H292" s="124">
        <f t="shared" ca="1" si="9"/>
        <v>44361</v>
      </c>
      <c r="I292" s="125">
        <v>0</v>
      </c>
      <c r="J292" s="304" t="str">
        <f>LEFT(PPG!D292,20)&amp;"."&amp;PPGPAY!E292</f>
        <v>....Jn21</v>
      </c>
      <c r="K292" s="120" t="b">
        <v>1</v>
      </c>
      <c r="L292" s="126" t="s">
        <v>3686</v>
      </c>
      <c r="M292" s="120" t="b">
        <v>1</v>
      </c>
      <c r="N292" s="120" t="s">
        <v>3687</v>
      </c>
      <c r="O292" s="307">
        <f>PPG!I292</f>
        <v>0</v>
      </c>
      <c r="P292" s="120" t="b">
        <v>1</v>
      </c>
      <c r="Q292" s="120" t="b">
        <v>1</v>
      </c>
      <c r="R292" s="120" t="b">
        <v>1</v>
      </c>
    </row>
    <row r="293" spans="1:18" x14ac:dyDescent="0.25">
      <c r="A293" s="117">
        <v>1</v>
      </c>
      <c r="B293" s="118">
        <v>2</v>
      </c>
      <c r="C293" s="303">
        <f>PPG!J293</f>
        <v>0</v>
      </c>
      <c r="D293" s="120" t="b">
        <v>1</v>
      </c>
      <c r="E293" s="304" t="str">
        <f>RIGHT(PPG!C293,4)&amp;"."&amp;PPG!M293&amp;"."&amp;PPG!K293&amp;"."&amp;$C$5</f>
        <v>...Jn21</v>
      </c>
      <c r="F293" s="305">
        <f t="shared" ca="1" si="8"/>
        <v>44361</v>
      </c>
      <c r="G293" s="444">
        <f>PPG!S293</f>
        <v>0</v>
      </c>
      <c r="H293" s="124">
        <f t="shared" ca="1" si="9"/>
        <v>44361</v>
      </c>
      <c r="I293" s="125">
        <v>0</v>
      </c>
      <c r="J293" s="304" t="str">
        <f>LEFT(PPG!D293,20)&amp;"."&amp;PPGPAY!E293</f>
        <v>....Jn21</v>
      </c>
      <c r="K293" s="120" t="b">
        <v>1</v>
      </c>
      <c r="L293" s="126" t="s">
        <v>3686</v>
      </c>
      <c r="M293" s="120" t="b">
        <v>1</v>
      </c>
      <c r="N293" s="120" t="s">
        <v>3687</v>
      </c>
      <c r="O293" s="307">
        <f>PPG!I293</f>
        <v>0</v>
      </c>
      <c r="P293" s="120" t="b">
        <v>1</v>
      </c>
      <c r="Q293" s="120" t="b">
        <v>1</v>
      </c>
      <c r="R293" s="120" t="b">
        <v>1</v>
      </c>
    </row>
    <row r="294" spans="1:18" x14ac:dyDescent="0.25">
      <c r="A294" s="117">
        <v>1</v>
      </c>
      <c r="B294" s="118">
        <v>2</v>
      </c>
      <c r="C294" s="303">
        <f>PPG!J294</f>
        <v>0</v>
      </c>
      <c r="D294" s="120" t="b">
        <v>1</v>
      </c>
      <c r="E294" s="304" t="str">
        <f>RIGHT(PPG!C294,4)&amp;"."&amp;PPG!M294&amp;"."&amp;PPG!K294&amp;"."&amp;$C$5</f>
        <v>...Jn21</v>
      </c>
      <c r="F294" s="305">
        <f t="shared" ca="1" si="8"/>
        <v>44361</v>
      </c>
      <c r="G294" s="444">
        <f>PPG!S294</f>
        <v>0</v>
      </c>
      <c r="H294" s="124">
        <f t="shared" ca="1" si="9"/>
        <v>44361</v>
      </c>
      <c r="I294" s="125">
        <v>0</v>
      </c>
      <c r="J294" s="304" t="str">
        <f>LEFT(PPG!D294,20)&amp;"."&amp;PPGPAY!E294</f>
        <v>....Jn21</v>
      </c>
      <c r="K294" s="120" t="b">
        <v>1</v>
      </c>
      <c r="L294" s="126" t="s">
        <v>3686</v>
      </c>
      <c r="M294" s="120" t="b">
        <v>1</v>
      </c>
      <c r="N294" s="120" t="s">
        <v>3687</v>
      </c>
      <c r="O294" s="307">
        <f>PPG!I294</f>
        <v>0</v>
      </c>
      <c r="P294" s="120" t="b">
        <v>1</v>
      </c>
      <c r="Q294" s="120" t="b">
        <v>1</v>
      </c>
      <c r="R294" s="120" t="b">
        <v>1</v>
      </c>
    </row>
    <row r="295" spans="1:18" x14ac:dyDescent="0.25">
      <c r="A295" s="117">
        <v>1</v>
      </c>
      <c r="B295" s="118">
        <v>2</v>
      </c>
      <c r="C295" s="303">
        <f>PPG!J295</f>
        <v>0</v>
      </c>
      <c r="D295" s="120" t="b">
        <v>1</v>
      </c>
      <c r="E295" s="304" t="str">
        <f>RIGHT(PPG!C295,4)&amp;"."&amp;PPG!M295&amp;"."&amp;PPG!K295&amp;"."&amp;$C$5</f>
        <v>...Jn21</v>
      </c>
      <c r="F295" s="305">
        <f t="shared" ca="1" si="8"/>
        <v>44361</v>
      </c>
      <c r="G295" s="444">
        <f>PPG!S295</f>
        <v>0</v>
      </c>
      <c r="H295" s="124">
        <f t="shared" ca="1" si="9"/>
        <v>44361</v>
      </c>
      <c r="I295" s="125">
        <v>0</v>
      </c>
      <c r="J295" s="304" t="str">
        <f>LEFT(PPG!D295,20)&amp;"."&amp;PPGPAY!E295</f>
        <v>....Jn21</v>
      </c>
      <c r="K295" s="120" t="b">
        <v>1</v>
      </c>
      <c r="L295" s="126" t="s">
        <v>3686</v>
      </c>
      <c r="M295" s="120" t="b">
        <v>1</v>
      </c>
      <c r="N295" s="120" t="s">
        <v>3687</v>
      </c>
      <c r="O295" s="307">
        <f>PPG!I295</f>
        <v>0</v>
      </c>
      <c r="P295" s="120" t="b">
        <v>1</v>
      </c>
      <c r="Q295" s="120" t="b">
        <v>1</v>
      </c>
      <c r="R295" s="120" t="b">
        <v>1</v>
      </c>
    </row>
    <row r="296" spans="1:18" x14ac:dyDescent="0.25">
      <c r="A296" s="117">
        <v>1</v>
      </c>
      <c r="B296" s="118">
        <v>2</v>
      </c>
      <c r="C296" s="303">
        <f>PPG!J296</f>
        <v>0</v>
      </c>
      <c r="D296" s="120" t="b">
        <v>1</v>
      </c>
      <c r="E296" s="304" t="str">
        <f>RIGHT(PPG!C296,4)&amp;"."&amp;PPG!M296&amp;"."&amp;PPG!K296&amp;"."&amp;$C$5</f>
        <v>...Jn21</v>
      </c>
      <c r="F296" s="305">
        <f t="shared" ca="1" si="8"/>
        <v>44361</v>
      </c>
      <c r="G296" s="444">
        <f>PPG!S296</f>
        <v>0</v>
      </c>
      <c r="H296" s="124">
        <f t="shared" ca="1" si="9"/>
        <v>44361</v>
      </c>
      <c r="I296" s="125">
        <v>0</v>
      </c>
      <c r="J296" s="304" t="str">
        <f>LEFT(PPG!D296,20)&amp;"."&amp;PPGPAY!E296</f>
        <v>....Jn21</v>
      </c>
      <c r="K296" s="120" t="b">
        <v>1</v>
      </c>
      <c r="L296" s="126" t="s">
        <v>3686</v>
      </c>
      <c r="M296" s="120" t="b">
        <v>1</v>
      </c>
      <c r="N296" s="120" t="s">
        <v>3687</v>
      </c>
      <c r="O296" s="307">
        <f>PPG!I296</f>
        <v>0</v>
      </c>
      <c r="P296" s="120" t="b">
        <v>1</v>
      </c>
      <c r="Q296" s="120" t="b">
        <v>1</v>
      </c>
      <c r="R296" s="120" t="b">
        <v>1</v>
      </c>
    </row>
    <row r="297" spans="1:18" x14ac:dyDescent="0.25">
      <c r="A297" s="117">
        <v>1</v>
      </c>
      <c r="B297" s="118">
        <v>2</v>
      </c>
      <c r="C297" s="303">
        <f>PPG!J297</f>
        <v>0</v>
      </c>
      <c r="D297" s="120" t="b">
        <v>1</v>
      </c>
      <c r="E297" s="304" t="str">
        <f>RIGHT(PPG!C297,4)&amp;"."&amp;PPG!M297&amp;"."&amp;PPG!K297&amp;"."&amp;$C$5</f>
        <v>...Jn21</v>
      </c>
      <c r="F297" s="305">
        <f t="shared" ca="1" si="8"/>
        <v>44361</v>
      </c>
      <c r="G297" s="444">
        <f>PPG!S297</f>
        <v>0</v>
      </c>
      <c r="H297" s="124">
        <f t="shared" ca="1" si="9"/>
        <v>44361</v>
      </c>
      <c r="I297" s="125">
        <v>0</v>
      </c>
      <c r="J297" s="304" t="str">
        <f>LEFT(PPG!D297,20)&amp;"."&amp;PPGPAY!E297</f>
        <v>....Jn21</v>
      </c>
      <c r="K297" s="120" t="b">
        <v>1</v>
      </c>
      <c r="L297" s="126" t="s">
        <v>3686</v>
      </c>
      <c r="M297" s="120" t="b">
        <v>1</v>
      </c>
      <c r="N297" s="120" t="s">
        <v>3687</v>
      </c>
      <c r="O297" s="307">
        <f>PPG!I297</f>
        <v>0</v>
      </c>
      <c r="P297" s="120" t="b">
        <v>1</v>
      </c>
      <c r="Q297" s="120" t="b">
        <v>1</v>
      </c>
      <c r="R297" s="120" t="b">
        <v>1</v>
      </c>
    </row>
    <row r="298" spans="1:18" x14ac:dyDescent="0.25">
      <c r="A298" s="117">
        <v>1</v>
      </c>
      <c r="B298" s="118">
        <v>2</v>
      </c>
      <c r="C298" s="303">
        <f>PPG!J298</f>
        <v>0</v>
      </c>
      <c r="D298" s="120" t="b">
        <v>1</v>
      </c>
      <c r="E298" s="304" t="str">
        <f>RIGHT(PPG!C298,4)&amp;"."&amp;PPG!M298&amp;"."&amp;PPG!K298&amp;"."&amp;$C$5</f>
        <v>...Jn21</v>
      </c>
      <c r="F298" s="305">
        <f t="shared" ca="1" si="8"/>
        <v>44361</v>
      </c>
      <c r="G298" s="444">
        <f>PPG!S298</f>
        <v>0</v>
      </c>
      <c r="H298" s="124">
        <f t="shared" ca="1" si="9"/>
        <v>44361</v>
      </c>
      <c r="I298" s="125">
        <v>0</v>
      </c>
      <c r="J298" s="304" t="str">
        <f>LEFT(PPG!D298,20)&amp;"."&amp;PPGPAY!E298</f>
        <v>....Jn21</v>
      </c>
      <c r="K298" s="120" t="b">
        <v>1</v>
      </c>
      <c r="L298" s="126" t="s">
        <v>3686</v>
      </c>
      <c r="M298" s="120" t="b">
        <v>1</v>
      </c>
      <c r="N298" s="120" t="s">
        <v>3687</v>
      </c>
      <c r="O298" s="307">
        <f>PPG!I298</f>
        <v>0</v>
      </c>
      <c r="P298" s="120" t="b">
        <v>1</v>
      </c>
      <c r="Q298" s="120" t="b">
        <v>1</v>
      </c>
      <c r="R298" s="120" t="b">
        <v>1</v>
      </c>
    </row>
    <row r="299" spans="1:18" x14ac:dyDescent="0.25">
      <c r="A299" s="117">
        <v>1</v>
      </c>
      <c r="B299" s="118">
        <v>2</v>
      </c>
      <c r="C299" s="303">
        <f>PPG!J299</f>
        <v>0</v>
      </c>
      <c r="D299" s="120" t="b">
        <v>1</v>
      </c>
      <c r="E299" s="304" t="str">
        <f>RIGHT(PPG!C299,4)&amp;"."&amp;PPG!M299&amp;"."&amp;PPG!K299&amp;"."&amp;$C$5</f>
        <v>...Jn21</v>
      </c>
      <c r="F299" s="305">
        <f t="shared" ca="1" si="8"/>
        <v>44361</v>
      </c>
      <c r="G299" s="444">
        <f>PPG!S299</f>
        <v>0</v>
      </c>
      <c r="H299" s="124">
        <f t="shared" ca="1" si="9"/>
        <v>44361</v>
      </c>
      <c r="I299" s="125">
        <v>0</v>
      </c>
      <c r="J299" s="304" t="str">
        <f>LEFT(PPG!D299,20)&amp;"."&amp;PPGPAY!E299</f>
        <v>....Jn21</v>
      </c>
      <c r="K299" s="120" t="b">
        <v>1</v>
      </c>
      <c r="L299" s="126" t="s">
        <v>3686</v>
      </c>
      <c r="M299" s="120" t="b">
        <v>1</v>
      </c>
      <c r="N299" s="120" t="s">
        <v>3687</v>
      </c>
      <c r="O299" s="307">
        <f>PPG!I299</f>
        <v>0</v>
      </c>
      <c r="P299" s="120" t="b">
        <v>1</v>
      </c>
      <c r="Q299" s="120" t="b">
        <v>1</v>
      </c>
      <c r="R299" s="120" t="b">
        <v>1</v>
      </c>
    </row>
    <row r="300" spans="1:18" x14ac:dyDescent="0.25">
      <c r="A300" s="117">
        <v>1</v>
      </c>
      <c r="B300" s="118">
        <v>2</v>
      </c>
      <c r="C300" s="303">
        <f>PPG!J300</f>
        <v>0</v>
      </c>
      <c r="D300" s="120" t="b">
        <v>1</v>
      </c>
      <c r="E300" s="304" t="str">
        <f>RIGHT(PPG!C300,4)&amp;"."&amp;PPG!M300&amp;"."&amp;PPG!K300&amp;"."&amp;$C$5</f>
        <v>...Jn21</v>
      </c>
      <c r="F300" s="305">
        <f t="shared" ca="1" si="8"/>
        <v>44361</v>
      </c>
      <c r="G300" s="444">
        <f>PPG!S300</f>
        <v>0</v>
      </c>
      <c r="H300" s="124">
        <f t="shared" ca="1" si="9"/>
        <v>44361</v>
      </c>
      <c r="I300" s="125">
        <v>0</v>
      </c>
      <c r="J300" s="304" t="str">
        <f>LEFT(PPG!D300,20)&amp;"."&amp;PPGPAY!E300</f>
        <v>....Jn21</v>
      </c>
      <c r="K300" s="120" t="b">
        <v>1</v>
      </c>
      <c r="L300" s="126" t="s">
        <v>3686</v>
      </c>
      <c r="M300" s="120" t="b">
        <v>1</v>
      </c>
      <c r="N300" s="120" t="s">
        <v>3687</v>
      </c>
      <c r="O300" s="307">
        <f>PPG!I300</f>
        <v>0</v>
      </c>
      <c r="P300" s="120" t="b">
        <v>1</v>
      </c>
      <c r="Q300" s="120" t="b">
        <v>1</v>
      </c>
      <c r="R300" s="120" t="b">
        <v>1</v>
      </c>
    </row>
    <row r="301" spans="1:18" x14ac:dyDescent="0.25">
      <c r="A301" s="117">
        <v>1</v>
      </c>
      <c r="B301" s="118">
        <v>2</v>
      </c>
      <c r="C301" s="303">
        <f>PPG!J301</f>
        <v>0</v>
      </c>
      <c r="D301" s="120" t="b">
        <v>1</v>
      </c>
      <c r="E301" s="304" t="str">
        <f>RIGHT(PPG!C301,4)&amp;"."&amp;PPG!M301&amp;"."&amp;PPG!K301&amp;"."&amp;$C$5</f>
        <v>...Jn21</v>
      </c>
      <c r="F301" s="305">
        <f t="shared" ca="1" si="8"/>
        <v>44361</v>
      </c>
      <c r="G301" s="444">
        <f>PPG!S301</f>
        <v>0</v>
      </c>
      <c r="H301" s="124">
        <f t="shared" ca="1" si="9"/>
        <v>44361</v>
      </c>
      <c r="I301" s="125">
        <v>0</v>
      </c>
      <c r="J301" s="304" t="str">
        <f>LEFT(PPG!D301,20)&amp;"."&amp;PPGPAY!E301</f>
        <v>....Jn21</v>
      </c>
      <c r="K301" s="120" t="b">
        <v>1</v>
      </c>
      <c r="L301" s="126" t="s">
        <v>3686</v>
      </c>
      <c r="M301" s="120" t="b">
        <v>1</v>
      </c>
      <c r="N301" s="120" t="s">
        <v>3687</v>
      </c>
      <c r="O301" s="307">
        <f>PPG!I301</f>
        <v>0</v>
      </c>
      <c r="P301" s="120" t="b">
        <v>1</v>
      </c>
      <c r="Q301" s="120" t="b">
        <v>1</v>
      </c>
      <c r="R301" s="120" t="b">
        <v>1</v>
      </c>
    </row>
    <row r="302" spans="1:18" x14ac:dyDescent="0.25">
      <c r="A302" s="117">
        <v>1</v>
      </c>
      <c r="B302" s="118">
        <v>2</v>
      </c>
      <c r="C302" s="303">
        <f>PPG!J302</f>
        <v>0</v>
      </c>
      <c r="D302" s="120" t="b">
        <v>1</v>
      </c>
      <c r="E302" s="304" t="str">
        <f>RIGHT(PPG!C302,4)&amp;"."&amp;PPG!M302&amp;"."&amp;PPG!K302&amp;"."&amp;$C$5</f>
        <v>...Jn21</v>
      </c>
      <c r="F302" s="305">
        <f t="shared" ca="1" si="8"/>
        <v>44361</v>
      </c>
      <c r="G302" s="444">
        <f>PPG!S302</f>
        <v>0</v>
      </c>
      <c r="H302" s="124">
        <f t="shared" ca="1" si="9"/>
        <v>44361</v>
      </c>
      <c r="I302" s="125">
        <v>0</v>
      </c>
      <c r="J302" s="304" t="str">
        <f>LEFT(PPG!D302,20)&amp;"."&amp;PPGPAY!E302</f>
        <v>....Jn21</v>
      </c>
      <c r="K302" s="120" t="b">
        <v>1</v>
      </c>
      <c r="L302" s="126" t="s">
        <v>3686</v>
      </c>
      <c r="M302" s="120" t="b">
        <v>1</v>
      </c>
      <c r="N302" s="120" t="s">
        <v>3687</v>
      </c>
      <c r="O302" s="307">
        <f>PPG!I302</f>
        <v>0</v>
      </c>
      <c r="P302" s="120" t="b">
        <v>1</v>
      </c>
      <c r="Q302" s="120" t="b">
        <v>1</v>
      </c>
      <c r="R302" s="120" t="b">
        <v>1</v>
      </c>
    </row>
    <row r="303" spans="1:18" x14ac:dyDescent="0.25">
      <c r="A303" s="117">
        <v>1</v>
      </c>
      <c r="B303" s="118">
        <v>2</v>
      </c>
      <c r="C303" s="303">
        <f>PPG!J303</f>
        <v>0</v>
      </c>
      <c r="D303" s="120" t="b">
        <v>1</v>
      </c>
      <c r="E303" s="304" t="str">
        <f>RIGHT(PPG!C303,4)&amp;"."&amp;PPG!M303&amp;"."&amp;PPG!K303&amp;"."&amp;$C$5</f>
        <v>...Jn21</v>
      </c>
      <c r="F303" s="305">
        <f t="shared" ca="1" si="8"/>
        <v>44361</v>
      </c>
      <c r="G303" s="444">
        <f>PPG!S303</f>
        <v>0</v>
      </c>
      <c r="H303" s="124">
        <f t="shared" ca="1" si="9"/>
        <v>44361</v>
      </c>
      <c r="I303" s="125">
        <v>0</v>
      </c>
      <c r="J303" s="304" t="str">
        <f>LEFT(PPG!D303,20)&amp;"."&amp;PPGPAY!E303</f>
        <v>....Jn21</v>
      </c>
      <c r="K303" s="120" t="b">
        <v>1</v>
      </c>
      <c r="L303" s="126" t="s">
        <v>3686</v>
      </c>
      <c r="M303" s="120" t="b">
        <v>1</v>
      </c>
      <c r="N303" s="120" t="s">
        <v>3687</v>
      </c>
      <c r="O303" s="307">
        <f>PPG!I303</f>
        <v>0</v>
      </c>
      <c r="P303" s="120" t="b">
        <v>1</v>
      </c>
      <c r="Q303" s="120" t="b">
        <v>1</v>
      </c>
      <c r="R303" s="120" t="b">
        <v>1</v>
      </c>
    </row>
    <row r="304" spans="1:18" x14ac:dyDescent="0.25">
      <c r="A304" s="117">
        <v>1</v>
      </c>
      <c r="B304" s="118">
        <v>2</v>
      </c>
      <c r="C304" s="303">
        <f>PPG!J304</f>
        <v>0</v>
      </c>
      <c r="D304" s="120" t="b">
        <v>1</v>
      </c>
      <c r="E304" s="304" t="str">
        <f>RIGHT(PPG!C304,4)&amp;"."&amp;PPG!M304&amp;"."&amp;PPG!K304&amp;"."&amp;$C$5</f>
        <v>...Jn21</v>
      </c>
      <c r="F304" s="305">
        <f t="shared" ca="1" si="8"/>
        <v>44361</v>
      </c>
      <c r="G304" s="444">
        <f>PPG!S304</f>
        <v>0</v>
      </c>
      <c r="H304" s="124">
        <f t="shared" ca="1" si="9"/>
        <v>44361</v>
      </c>
      <c r="I304" s="125">
        <v>0</v>
      </c>
      <c r="J304" s="304" t="str">
        <f>LEFT(PPG!D304,20)&amp;"."&amp;PPGPAY!E304</f>
        <v>....Jn21</v>
      </c>
      <c r="K304" s="120" t="b">
        <v>1</v>
      </c>
      <c r="L304" s="126" t="s">
        <v>3686</v>
      </c>
      <c r="M304" s="120" t="b">
        <v>1</v>
      </c>
      <c r="N304" s="120" t="s">
        <v>3687</v>
      </c>
      <c r="O304" s="307">
        <f>PPG!I304</f>
        <v>0</v>
      </c>
      <c r="P304" s="120" t="b">
        <v>1</v>
      </c>
      <c r="Q304" s="120" t="b">
        <v>1</v>
      </c>
      <c r="R304" s="120" t="b">
        <v>1</v>
      </c>
    </row>
    <row r="305" spans="1:18" x14ac:dyDescent="0.25">
      <c r="A305" s="117">
        <v>1</v>
      </c>
      <c r="B305" s="118">
        <v>2</v>
      </c>
      <c r="C305" s="303">
        <f>PPG!J305</f>
        <v>0</v>
      </c>
      <c r="D305" s="120" t="b">
        <v>1</v>
      </c>
      <c r="E305" s="304" t="str">
        <f>RIGHT(PPG!C305,4)&amp;"."&amp;PPG!M305&amp;"."&amp;PPG!K305&amp;"."&amp;$C$5</f>
        <v>...Jn21</v>
      </c>
      <c r="F305" s="305">
        <f t="shared" ca="1" si="8"/>
        <v>44361</v>
      </c>
      <c r="G305" s="444">
        <f>PPG!S305</f>
        <v>0</v>
      </c>
      <c r="H305" s="124">
        <f t="shared" ca="1" si="9"/>
        <v>44361</v>
      </c>
      <c r="I305" s="125">
        <v>0</v>
      </c>
      <c r="J305" s="304" t="str">
        <f>LEFT(PPG!D305,20)&amp;"."&amp;PPGPAY!E305</f>
        <v>....Jn21</v>
      </c>
      <c r="K305" s="120" t="b">
        <v>1</v>
      </c>
      <c r="L305" s="126" t="s">
        <v>3686</v>
      </c>
      <c r="M305" s="120" t="b">
        <v>1</v>
      </c>
      <c r="N305" s="120" t="s">
        <v>3687</v>
      </c>
      <c r="O305" s="307">
        <f>PPG!I305</f>
        <v>0</v>
      </c>
      <c r="P305" s="120" t="b">
        <v>1</v>
      </c>
      <c r="Q305" s="120" t="b">
        <v>1</v>
      </c>
      <c r="R305" s="120" t="b">
        <v>1</v>
      </c>
    </row>
    <row r="306" spans="1:18" x14ac:dyDescent="0.25">
      <c r="A306" s="117">
        <v>1</v>
      </c>
      <c r="B306" s="118">
        <v>2</v>
      </c>
      <c r="C306" s="303">
        <f>PPG!J306</f>
        <v>0</v>
      </c>
      <c r="D306" s="120" t="b">
        <v>1</v>
      </c>
      <c r="E306" s="304" t="str">
        <f>RIGHT(PPG!C306,4)&amp;"."&amp;PPG!M306&amp;"."&amp;PPG!K306&amp;"."&amp;$C$5</f>
        <v>...Jn21</v>
      </c>
      <c r="F306" s="305">
        <f t="shared" ca="1" si="8"/>
        <v>44361</v>
      </c>
      <c r="G306" s="444">
        <f>PPG!S306</f>
        <v>0</v>
      </c>
      <c r="H306" s="124">
        <f t="shared" ca="1" si="9"/>
        <v>44361</v>
      </c>
      <c r="I306" s="125">
        <v>0</v>
      </c>
      <c r="J306" s="304" t="str">
        <f>LEFT(PPG!D306,20)&amp;"."&amp;PPGPAY!E306</f>
        <v>....Jn21</v>
      </c>
      <c r="K306" s="120" t="b">
        <v>1</v>
      </c>
      <c r="L306" s="126" t="s">
        <v>3686</v>
      </c>
      <c r="M306" s="120" t="b">
        <v>1</v>
      </c>
      <c r="N306" s="120" t="s">
        <v>3687</v>
      </c>
      <c r="O306" s="307">
        <f>PPG!I306</f>
        <v>0</v>
      </c>
      <c r="P306" s="120" t="b">
        <v>1</v>
      </c>
      <c r="Q306" s="120" t="b">
        <v>1</v>
      </c>
      <c r="R306" s="120" t="b">
        <v>1</v>
      </c>
    </row>
    <row r="307" spans="1:18" x14ac:dyDescent="0.25">
      <c r="A307" s="117">
        <v>1</v>
      </c>
      <c r="B307" s="118">
        <v>2</v>
      </c>
      <c r="C307" s="303">
        <f>PPG!J307</f>
        <v>0</v>
      </c>
      <c r="D307" s="120" t="b">
        <v>1</v>
      </c>
      <c r="E307" s="304" t="str">
        <f>RIGHT(PPG!C307,4)&amp;"."&amp;PPG!M307&amp;"."&amp;PPG!K307&amp;"."&amp;$C$5</f>
        <v>...Jn21</v>
      </c>
      <c r="F307" s="305">
        <f t="shared" ca="1" si="8"/>
        <v>44361</v>
      </c>
      <c r="G307" s="444">
        <f>PPG!S307</f>
        <v>0</v>
      </c>
      <c r="H307" s="124">
        <f t="shared" ca="1" si="9"/>
        <v>44361</v>
      </c>
      <c r="I307" s="125">
        <v>0</v>
      </c>
      <c r="J307" s="304" t="str">
        <f>LEFT(PPG!D307,20)&amp;"."&amp;PPGPAY!E307</f>
        <v>....Jn21</v>
      </c>
      <c r="K307" s="120" t="b">
        <v>1</v>
      </c>
      <c r="L307" s="126" t="s">
        <v>3686</v>
      </c>
      <c r="M307" s="120" t="b">
        <v>1</v>
      </c>
      <c r="N307" s="120" t="s">
        <v>3687</v>
      </c>
      <c r="O307" s="307">
        <f>PPG!I307</f>
        <v>0</v>
      </c>
      <c r="P307" s="120" t="b">
        <v>1</v>
      </c>
      <c r="Q307" s="120" t="b">
        <v>1</v>
      </c>
      <c r="R307" s="120" t="b">
        <v>1</v>
      </c>
    </row>
    <row r="308" spans="1:18" x14ac:dyDescent="0.25">
      <c r="A308" s="117">
        <v>1</v>
      </c>
      <c r="B308" s="118">
        <v>2</v>
      </c>
      <c r="C308" s="303">
        <f>PPG!J308</f>
        <v>0</v>
      </c>
      <c r="D308" s="120" t="b">
        <v>1</v>
      </c>
      <c r="E308" s="304" t="str">
        <f>RIGHT(PPG!C308,4)&amp;"."&amp;PPG!M308&amp;"."&amp;PPG!K308&amp;"."&amp;$C$5</f>
        <v>...Jn21</v>
      </c>
      <c r="F308" s="305">
        <f t="shared" ca="1" si="8"/>
        <v>44361</v>
      </c>
      <c r="G308" s="444">
        <f>PPG!S308</f>
        <v>0</v>
      </c>
      <c r="H308" s="124">
        <f t="shared" ca="1" si="9"/>
        <v>44361</v>
      </c>
      <c r="I308" s="125">
        <v>0</v>
      </c>
      <c r="J308" s="304" t="str">
        <f>LEFT(PPG!D308,20)&amp;"."&amp;PPGPAY!E308</f>
        <v>....Jn21</v>
      </c>
      <c r="K308" s="120" t="b">
        <v>1</v>
      </c>
      <c r="L308" s="126" t="s">
        <v>3686</v>
      </c>
      <c r="M308" s="120" t="b">
        <v>1</v>
      </c>
      <c r="N308" s="120" t="s">
        <v>3687</v>
      </c>
      <c r="O308" s="307">
        <f>PPG!I308</f>
        <v>0</v>
      </c>
      <c r="P308" s="120" t="b">
        <v>1</v>
      </c>
      <c r="Q308" s="120" t="b">
        <v>1</v>
      </c>
      <c r="R308" s="120" t="b">
        <v>1</v>
      </c>
    </row>
    <row r="309" spans="1:18" x14ac:dyDescent="0.25">
      <c r="A309" s="117">
        <v>1</v>
      </c>
      <c r="B309" s="118">
        <v>2</v>
      </c>
      <c r="C309" s="303">
        <f>PPG!J309</f>
        <v>0</v>
      </c>
      <c r="D309" s="120" t="b">
        <v>1</v>
      </c>
      <c r="E309" s="304" t="str">
        <f>RIGHT(PPG!C309,4)&amp;"."&amp;PPG!M309&amp;"."&amp;PPG!K309&amp;"."&amp;$C$5</f>
        <v>...Jn21</v>
      </c>
      <c r="F309" s="305">
        <f t="shared" ca="1" si="8"/>
        <v>44361</v>
      </c>
      <c r="G309" s="444">
        <f>PPG!S309</f>
        <v>0</v>
      </c>
      <c r="H309" s="124">
        <f t="shared" ca="1" si="9"/>
        <v>44361</v>
      </c>
      <c r="I309" s="125">
        <v>0</v>
      </c>
      <c r="J309" s="304" t="str">
        <f>LEFT(PPG!D309,20)&amp;"."&amp;PPGPAY!E309</f>
        <v>....Jn21</v>
      </c>
      <c r="K309" s="120" t="b">
        <v>1</v>
      </c>
      <c r="L309" s="126" t="s">
        <v>3686</v>
      </c>
      <c r="M309" s="120" t="b">
        <v>1</v>
      </c>
      <c r="N309" s="120" t="s">
        <v>3687</v>
      </c>
      <c r="O309" s="307">
        <f>PPG!I309</f>
        <v>0</v>
      </c>
      <c r="P309" s="120" t="b">
        <v>1</v>
      </c>
      <c r="Q309" s="120" t="b">
        <v>1</v>
      </c>
      <c r="R309" s="120" t="b">
        <v>1</v>
      </c>
    </row>
    <row r="310" spans="1:18" x14ac:dyDescent="0.25">
      <c r="A310" s="117">
        <v>1</v>
      </c>
      <c r="B310" s="118">
        <v>2</v>
      </c>
      <c r="C310" s="303">
        <f>PPG!J310</f>
        <v>0</v>
      </c>
      <c r="D310" s="120" t="b">
        <v>1</v>
      </c>
      <c r="E310" s="304" t="str">
        <f>RIGHT(PPG!C310,4)&amp;"."&amp;PPG!M310&amp;"."&amp;PPG!K310&amp;"."&amp;$C$5</f>
        <v>...Jn21</v>
      </c>
      <c r="F310" s="305">
        <f t="shared" ca="1" si="8"/>
        <v>44361</v>
      </c>
      <c r="G310" s="444">
        <f>PPG!S310</f>
        <v>0</v>
      </c>
      <c r="H310" s="124">
        <f t="shared" ca="1" si="9"/>
        <v>44361</v>
      </c>
      <c r="I310" s="125">
        <v>0</v>
      </c>
      <c r="J310" s="304" t="str">
        <f>LEFT(PPG!D310,20)&amp;"."&amp;PPGPAY!E310</f>
        <v>....Jn21</v>
      </c>
      <c r="K310" s="120" t="b">
        <v>1</v>
      </c>
      <c r="L310" s="126" t="s">
        <v>3686</v>
      </c>
      <c r="M310" s="120" t="b">
        <v>1</v>
      </c>
      <c r="N310" s="120" t="s">
        <v>3687</v>
      </c>
      <c r="O310" s="307">
        <f>PPG!I310</f>
        <v>0</v>
      </c>
      <c r="P310" s="120" t="b">
        <v>1</v>
      </c>
      <c r="Q310" s="120" t="b">
        <v>1</v>
      </c>
      <c r="R310" s="120" t="b">
        <v>1</v>
      </c>
    </row>
    <row r="311" spans="1:18" x14ac:dyDescent="0.25">
      <c r="A311" s="117">
        <v>1</v>
      </c>
      <c r="B311" s="118">
        <v>2</v>
      </c>
      <c r="C311" s="303">
        <f>PPG!J311</f>
        <v>0</v>
      </c>
      <c r="D311" s="120" t="b">
        <v>1</v>
      </c>
      <c r="E311" s="304" t="str">
        <f>RIGHT(PPG!C311,4)&amp;"."&amp;PPG!M311&amp;"."&amp;PPG!K311&amp;"."&amp;$C$5</f>
        <v>...Jn21</v>
      </c>
      <c r="F311" s="305">
        <f t="shared" ca="1" si="8"/>
        <v>44361</v>
      </c>
      <c r="G311" s="444">
        <f>PPG!S311</f>
        <v>0</v>
      </c>
      <c r="H311" s="124">
        <f t="shared" ca="1" si="9"/>
        <v>44361</v>
      </c>
      <c r="I311" s="125">
        <v>0</v>
      </c>
      <c r="J311" s="304" t="str">
        <f>LEFT(PPG!D311,20)&amp;"."&amp;PPGPAY!E311</f>
        <v>....Jn21</v>
      </c>
      <c r="K311" s="120" t="b">
        <v>1</v>
      </c>
      <c r="L311" s="126" t="s">
        <v>3686</v>
      </c>
      <c r="M311" s="120" t="b">
        <v>1</v>
      </c>
      <c r="N311" s="120" t="s">
        <v>3687</v>
      </c>
      <c r="O311" s="307">
        <f>PPG!I311</f>
        <v>0</v>
      </c>
      <c r="P311" s="120" t="b">
        <v>1</v>
      </c>
      <c r="Q311" s="120" t="b">
        <v>1</v>
      </c>
      <c r="R311" s="120" t="b">
        <v>1</v>
      </c>
    </row>
    <row r="312" spans="1:18" x14ac:dyDescent="0.25">
      <c r="A312" s="117">
        <v>1</v>
      </c>
      <c r="B312" s="118">
        <v>2</v>
      </c>
      <c r="C312" s="303">
        <f>PPG!J312</f>
        <v>0</v>
      </c>
      <c r="D312" s="120" t="b">
        <v>1</v>
      </c>
      <c r="E312" s="304" t="str">
        <f>RIGHT(PPG!C312,4)&amp;"."&amp;PPG!M312&amp;"."&amp;PPG!K312&amp;"."&amp;$C$5</f>
        <v>...Jn21</v>
      </c>
      <c r="F312" s="305">
        <f t="shared" ca="1" si="8"/>
        <v>44361</v>
      </c>
      <c r="G312" s="444">
        <f>PPG!S312</f>
        <v>0</v>
      </c>
      <c r="H312" s="124">
        <f t="shared" ca="1" si="9"/>
        <v>44361</v>
      </c>
      <c r="I312" s="125">
        <v>0</v>
      </c>
      <c r="J312" s="304" t="str">
        <f>LEFT(PPG!D312,20)&amp;"."&amp;PPGPAY!E312</f>
        <v>....Jn21</v>
      </c>
      <c r="K312" s="120" t="b">
        <v>1</v>
      </c>
      <c r="L312" s="126" t="s">
        <v>3686</v>
      </c>
      <c r="M312" s="120" t="b">
        <v>1</v>
      </c>
      <c r="N312" s="120" t="s">
        <v>3687</v>
      </c>
      <c r="O312" s="307">
        <f>PPG!I312</f>
        <v>0</v>
      </c>
      <c r="P312" s="120" t="b">
        <v>1</v>
      </c>
      <c r="Q312" s="120" t="b">
        <v>1</v>
      </c>
      <c r="R312" s="120" t="b">
        <v>1</v>
      </c>
    </row>
    <row r="313" spans="1:18" x14ac:dyDescent="0.25">
      <c r="A313" s="117">
        <v>1</v>
      </c>
      <c r="B313" s="118">
        <v>2</v>
      </c>
      <c r="C313" s="303">
        <f>PPG!J313</f>
        <v>0</v>
      </c>
      <c r="D313" s="120" t="b">
        <v>1</v>
      </c>
      <c r="E313" s="304" t="str">
        <f>RIGHT(PPG!C313,4)&amp;"."&amp;PPG!M313&amp;"."&amp;PPG!K313&amp;"."&amp;$C$5</f>
        <v>...Jn21</v>
      </c>
      <c r="F313" s="305">
        <f t="shared" ca="1" si="8"/>
        <v>44361</v>
      </c>
      <c r="G313" s="444">
        <f>PPG!S313</f>
        <v>0</v>
      </c>
      <c r="H313" s="124">
        <f t="shared" ca="1" si="9"/>
        <v>44361</v>
      </c>
      <c r="I313" s="125">
        <v>0</v>
      </c>
      <c r="J313" s="304" t="str">
        <f>LEFT(PPG!D313,20)&amp;"."&amp;PPGPAY!E313</f>
        <v>....Jn21</v>
      </c>
      <c r="K313" s="120" t="b">
        <v>1</v>
      </c>
      <c r="L313" s="126" t="s">
        <v>3686</v>
      </c>
      <c r="M313" s="120" t="b">
        <v>1</v>
      </c>
      <c r="N313" s="120" t="s">
        <v>3687</v>
      </c>
      <c r="O313" s="307">
        <f>PPG!I313</f>
        <v>0</v>
      </c>
      <c r="P313" s="120" t="b">
        <v>1</v>
      </c>
      <c r="Q313" s="120" t="b">
        <v>1</v>
      </c>
      <c r="R313" s="120" t="b">
        <v>1</v>
      </c>
    </row>
    <row r="314" spans="1:18" x14ac:dyDescent="0.25">
      <c r="A314" s="117">
        <v>1</v>
      </c>
      <c r="B314" s="118">
        <v>2</v>
      </c>
      <c r="C314" s="303">
        <f>PPG!J314</f>
        <v>0</v>
      </c>
      <c r="D314" s="120" t="b">
        <v>1</v>
      </c>
      <c r="E314" s="304" t="str">
        <f>RIGHT(PPG!C314,4)&amp;"."&amp;PPG!M314&amp;"."&amp;PPG!K314&amp;"."&amp;$C$5</f>
        <v>...Jn21</v>
      </c>
      <c r="F314" s="305">
        <f t="shared" ca="1" si="8"/>
        <v>44361</v>
      </c>
      <c r="G314" s="444">
        <f>PPG!S314</f>
        <v>0</v>
      </c>
      <c r="H314" s="124">
        <f t="shared" ca="1" si="9"/>
        <v>44361</v>
      </c>
      <c r="I314" s="125">
        <v>0</v>
      </c>
      <c r="J314" s="304" t="str">
        <f>LEFT(PPG!D314,20)&amp;"."&amp;PPGPAY!E314</f>
        <v>....Jn21</v>
      </c>
      <c r="K314" s="120" t="b">
        <v>1</v>
      </c>
      <c r="L314" s="126" t="s">
        <v>3686</v>
      </c>
      <c r="M314" s="120" t="b">
        <v>1</v>
      </c>
      <c r="N314" s="120" t="s">
        <v>3687</v>
      </c>
      <c r="O314" s="307">
        <f>PPG!I314</f>
        <v>0</v>
      </c>
      <c r="P314" s="120" t="b">
        <v>1</v>
      </c>
      <c r="Q314" s="120" t="b">
        <v>1</v>
      </c>
      <c r="R314" s="120" t="b">
        <v>1</v>
      </c>
    </row>
    <row r="315" spans="1:18" x14ac:dyDescent="0.25">
      <c r="A315" s="117">
        <v>1</v>
      </c>
      <c r="B315" s="118">
        <v>2</v>
      </c>
      <c r="C315" s="303">
        <f>PPG!J315</f>
        <v>0</v>
      </c>
      <c r="D315" s="120" t="b">
        <v>1</v>
      </c>
      <c r="E315" s="304" t="str">
        <f>RIGHT(PPG!C315,4)&amp;"."&amp;PPG!M315&amp;"."&amp;PPG!K315&amp;"."&amp;$C$5</f>
        <v>...Jn21</v>
      </c>
      <c r="F315" s="305">
        <f t="shared" ca="1" si="8"/>
        <v>44361</v>
      </c>
      <c r="G315" s="444">
        <f>PPG!S315</f>
        <v>0</v>
      </c>
      <c r="H315" s="124">
        <f t="shared" ca="1" si="9"/>
        <v>44361</v>
      </c>
      <c r="I315" s="125">
        <v>0</v>
      </c>
      <c r="J315" s="304" t="str">
        <f>LEFT(PPG!D315,20)&amp;"."&amp;PPGPAY!E315</f>
        <v>....Jn21</v>
      </c>
      <c r="K315" s="120" t="b">
        <v>1</v>
      </c>
      <c r="L315" s="126" t="s">
        <v>3686</v>
      </c>
      <c r="M315" s="120" t="b">
        <v>1</v>
      </c>
      <c r="N315" s="120" t="s">
        <v>3687</v>
      </c>
      <c r="O315" s="307">
        <f>PPG!I315</f>
        <v>0</v>
      </c>
      <c r="P315" s="120" t="b">
        <v>1</v>
      </c>
      <c r="Q315" s="120" t="b">
        <v>1</v>
      </c>
      <c r="R315" s="120" t="b">
        <v>1</v>
      </c>
    </row>
    <row r="316" spans="1:18" x14ac:dyDescent="0.25">
      <c r="A316" s="117">
        <v>1</v>
      </c>
      <c r="B316" s="118">
        <v>2</v>
      </c>
      <c r="C316" s="303">
        <f>PPG!J316</f>
        <v>0</v>
      </c>
      <c r="D316" s="120" t="b">
        <v>1</v>
      </c>
      <c r="E316" s="304" t="str">
        <f>RIGHT(PPG!C316,4)&amp;"."&amp;PPG!M316&amp;"."&amp;PPG!K316&amp;"."&amp;$C$5</f>
        <v>...Jn21</v>
      </c>
      <c r="F316" s="305">
        <f t="shared" ca="1" si="8"/>
        <v>44361</v>
      </c>
      <c r="G316" s="444">
        <f>PPG!S316</f>
        <v>0</v>
      </c>
      <c r="H316" s="124">
        <f t="shared" ca="1" si="9"/>
        <v>44361</v>
      </c>
      <c r="I316" s="125">
        <v>0</v>
      </c>
      <c r="J316" s="304" t="str">
        <f>LEFT(PPG!D316,20)&amp;"."&amp;PPGPAY!E316</f>
        <v>....Jn21</v>
      </c>
      <c r="K316" s="120" t="b">
        <v>1</v>
      </c>
      <c r="L316" s="126" t="s">
        <v>3686</v>
      </c>
      <c r="M316" s="120" t="b">
        <v>1</v>
      </c>
      <c r="N316" s="120" t="s">
        <v>3687</v>
      </c>
      <c r="O316" s="307">
        <f>PPG!I316</f>
        <v>0</v>
      </c>
      <c r="P316" s="120" t="b">
        <v>1</v>
      </c>
      <c r="Q316" s="120" t="b">
        <v>1</v>
      </c>
      <c r="R316" s="120" t="b">
        <v>1</v>
      </c>
    </row>
    <row r="317" spans="1:18" x14ac:dyDescent="0.25">
      <c r="A317" s="117">
        <v>1</v>
      </c>
      <c r="B317" s="118">
        <v>2</v>
      </c>
      <c r="C317" s="303">
        <f>PPG!J317</f>
        <v>0</v>
      </c>
      <c r="D317" s="120" t="b">
        <v>1</v>
      </c>
      <c r="E317" s="304" t="str">
        <f>RIGHT(PPG!C317,4)&amp;"."&amp;PPG!M317&amp;"."&amp;PPG!K317&amp;"."&amp;$C$5</f>
        <v>...Jn21</v>
      </c>
      <c r="F317" s="305">
        <f t="shared" ca="1" si="8"/>
        <v>44361</v>
      </c>
      <c r="G317" s="444">
        <f>PPG!S317</f>
        <v>0</v>
      </c>
      <c r="H317" s="124">
        <f t="shared" ca="1" si="9"/>
        <v>44361</v>
      </c>
      <c r="I317" s="125">
        <v>0</v>
      </c>
      <c r="J317" s="304" t="str">
        <f>LEFT(PPG!D317,20)&amp;"."&amp;PPGPAY!E317</f>
        <v>....Jn21</v>
      </c>
      <c r="K317" s="120" t="b">
        <v>1</v>
      </c>
      <c r="L317" s="126" t="s">
        <v>3686</v>
      </c>
      <c r="M317" s="120" t="b">
        <v>1</v>
      </c>
      <c r="N317" s="120" t="s">
        <v>3687</v>
      </c>
      <c r="O317" s="307">
        <f>PPG!I317</f>
        <v>0</v>
      </c>
      <c r="P317" s="120" t="b">
        <v>1</v>
      </c>
      <c r="Q317" s="120" t="b">
        <v>1</v>
      </c>
      <c r="R317" s="120" t="b">
        <v>1</v>
      </c>
    </row>
    <row r="318" spans="1:18" x14ac:dyDescent="0.25">
      <c r="A318" s="117">
        <v>1</v>
      </c>
      <c r="B318" s="118">
        <v>2</v>
      </c>
      <c r="C318" s="303">
        <f>PPG!J318</f>
        <v>0</v>
      </c>
      <c r="D318" s="120" t="b">
        <v>1</v>
      </c>
      <c r="E318" s="304" t="str">
        <f>RIGHT(PPG!C318,4)&amp;"."&amp;PPG!M318&amp;"."&amp;PPG!K318&amp;"."&amp;$C$5</f>
        <v>...Jn21</v>
      </c>
      <c r="F318" s="305">
        <f t="shared" ca="1" si="8"/>
        <v>44361</v>
      </c>
      <c r="G318" s="444">
        <f>PPG!S318</f>
        <v>0</v>
      </c>
      <c r="H318" s="124">
        <f t="shared" ca="1" si="9"/>
        <v>44361</v>
      </c>
      <c r="I318" s="125">
        <v>0</v>
      </c>
      <c r="J318" s="304" t="str">
        <f>LEFT(PPG!D318,20)&amp;"."&amp;PPGPAY!E318</f>
        <v>....Jn21</v>
      </c>
      <c r="K318" s="120" t="b">
        <v>1</v>
      </c>
      <c r="L318" s="126" t="s">
        <v>3686</v>
      </c>
      <c r="M318" s="120" t="b">
        <v>1</v>
      </c>
      <c r="N318" s="120" t="s">
        <v>3687</v>
      </c>
      <c r="O318" s="307">
        <f>PPG!I318</f>
        <v>0</v>
      </c>
      <c r="P318" s="120" t="b">
        <v>1</v>
      </c>
      <c r="Q318" s="120" t="b">
        <v>1</v>
      </c>
      <c r="R318" s="120" t="b">
        <v>1</v>
      </c>
    </row>
    <row r="319" spans="1:18" x14ac:dyDescent="0.25">
      <c r="A319" s="117">
        <v>1</v>
      </c>
      <c r="B319" s="118">
        <v>2</v>
      </c>
      <c r="C319" s="303">
        <f>PPG!J319</f>
        <v>0</v>
      </c>
      <c r="D319" s="120" t="b">
        <v>1</v>
      </c>
      <c r="E319" s="304" t="str">
        <f>RIGHT(PPG!C319,4)&amp;"."&amp;PPG!M319&amp;"."&amp;PPG!K319&amp;"."&amp;$C$5</f>
        <v>...Jn21</v>
      </c>
      <c r="F319" s="305">
        <f t="shared" ca="1" si="8"/>
        <v>44361</v>
      </c>
      <c r="G319" s="444">
        <f>PPG!S319</f>
        <v>0</v>
      </c>
      <c r="H319" s="124">
        <f t="shared" ca="1" si="9"/>
        <v>44361</v>
      </c>
      <c r="I319" s="125">
        <v>0</v>
      </c>
      <c r="J319" s="304" t="str">
        <f>LEFT(PPG!D319,20)&amp;"."&amp;PPGPAY!E319</f>
        <v>....Jn21</v>
      </c>
      <c r="K319" s="120" t="b">
        <v>1</v>
      </c>
      <c r="L319" s="126" t="s">
        <v>3686</v>
      </c>
      <c r="M319" s="120" t="b">
        <v>1</v>
      </c>
      <c r="N319" s="120" t="s">
        <v>3687</v>
      </c>
      <c r="O319" s="307">
        <f>PPG!I319</f>
        <v>0</v>
      </c>
      <c r="P319" s="120" t="b">
        <v>1</v>
      </c>
      <c r="Q319" s="120" t="b">
        <v>1</v>
      </c>
      <c r="R319" s="120" t="b">
        <v>1</v>
      </c>
    </row>
    <row r="320" spans="1:18" x14ac:dyDescent="0.25">
      <c r="A320" s="117">
        <v>1</v>
      </c>
      <c r="B320" s="118">
        <v>2</v>
      </c>
      <c r="C320" s="303">
        <f>PPG!J320</f>
        <v>0</v>
      </c>
      <c r="D320" s="120" t="b">
        <v>1</v>
      </c>
      <c r="E320" s="304" t="str">
        <f>RIGHT(PPG!C320,4)&amp;"."&amp;PPG!M320&amp;"."&amp;PPG!K320&amp;"."&amp;$C$5</f>
        <v>...Jn21</v>
      </c>
      <c r="F320" s="305">
        <f t="shared" ca="1" si="8"/>
        <v>44361</v>
      </c>
      <c r="G320" s="444">
        <f>PPG!S320</f>
        <v>0</v>
      </c>
      <c r="H320" s="124">
        <f t="shared" ca="1" si="9"/>
        <v>44361</v>
      </c>
      <c r="I320" s="125">
        <v>0</v>
      </c>
      <c r="J320" s="304" t="str">
        <f>LEFT(PPG!D320,20)&amp;"."&amp;PPGPAY!E320</f>
        <v>....Jn21</v>
      </c>
      <c r="K320" s="120" t="b">
        <v>1</v>
      </c>
      <c r="L320" s="126" t="s">
        <v>3686</v>
      </c>
      <c r="M320" s="120" t="b">
        <v>1</v>
      </c>
      <c r="N320" s="120" t="s">
        <v>3687</v>
      </c>
      <c r="O320" s="307">
        <f>PPG!I320</f>
        <v>0</v>
      </c>
      <c r="P320" s="120" t="b">
        <v>1</v>
      </c>
      <c r="Q320" s="120" t="b">
        <v>1</v>
      </c>
      <c r="R320" s="120" t="b">
        <v>1</v>
      </c>
    </row>
    <row r="321" spans="1:18" x14ac:dyDescent="0.25">
      <c r="A321" s="117">
        <v>1</v>
      </c>
      <c r="B321" s="118">
        <v>2</v>
      </c>
      <c r="C321" s="303">
        <f>PPG!J321</f>
        <v>0</v>
      </c>
      <c r="D321" s="120" t="b">
        <v>1</v>
      </c>
      <c r="E321" s="304" t="str">
        <f>RIGHT(PPG!C321,4)&amp;"."&amp;PPG!M321&amp;"."&amp;PPG!K321&amp;"."&amp;$C$5</f>
        <v>...Jn21</v>
      </c>
      <c r="F321" s="305">
        <f t="shared" ca="1" si="8"/>
        <v>44361</v>
      </c>
      <c r="G321" s="444">
        <f>PPG!S321</f>
        <v>0</v>
      </c>
      <c r="H321" s="124">
        <f t="shared" ca="1" si="9"/>
        <v>44361</v>
      </c>
      <c r="I321" s="125">
        <v>0</v>
      </c>
      <c r="J321" s="304" t="str">
        <f>LEFT(PPG!D321,20)&amp;"."&amp;PPGPAY!E321</f>
        <v>....Jn21</v>
      </c>
      <c r="K321" s="120" t="b">
        <v>1</v>
      </c>
      <c r="L321" s="126" t="s">
        <v>3686</v>
      </c>
      <c r="M321" s="120" t="b">
        <v>1</v>
      </c>
      <c r="N321" s="120" t="s">
        <v>3687</v>
      </c>
      <c r="O321" s="307">
        <f>PPG!I321</f>
        <v>0</v>
      </c>
      <c r="P321" s="120" t="b">
        <v>1</v>
      </c>
      <c r="Q321" s="120" t="b">
        <v>1</v>
      </c>
      <c r="R321" s="120" t="b">
        <v>1</v>
      </c>
    </row>
    <row r="322" spans="1:18" x14ac:dyDescent="0.25">
      <c r="A322" s="117">
        <v>1</v>
      </c>
      <c r="B322" s="118">
        <v>2</v>
      </c>
      <c r="C322" s="303">
        <f>PPG!J322</f>
        <v>0</v>
      </c>
      <c r="D322" s="120" t="b">
        <v>1</v>
      </c>
      <c r="E322" s="304" t="str">
        <f>RIGHT(PPG!C322,4)&amp;"."&amp;PPG!M322&amp;"."&amp;PPG!K322&amp;"."&amp;$C$5</f>
        <v>...Jn21</v>
      </c>
      <c r="F322" s="305">
        <f t="shared" ca="1" si="8"/>
        <v>44361</v>
      </c>
      <c r="G322" s="444">
        <f>PPG!S322</f>
        <v>0</v>
      </c>
      <c r="H322" s="124">
        <f t="shared" ca="1" si="9"/>
        <v>44361</v>
      </c>
      <c r="I322" s="125">
        <v>0</v>
      </c>
      <c r="J322" s="304" t="str">
        <f>LEFT(PPG!D322,20)&amp;"."&amp;PPGPAY!E322</f>
        <v>....Jn21</v>
      </c>
      <c r="K322" s="120" t="b">
        <v>1</v>
      </c>
      <c r="L322" s="126" t="s">
        <v>3686</v>
      </c>
      <c r="M322" s="120" t="b">
        <v>1</v>
      </c>
      <c r="N322" s="120" t="s">
        <v>3687</v>
      </c>
      <c r="O322" s="307">
        <f>PPG!I322</f>
        <v>0</v>
      </c>
      <c r="P322" s="120" t="b">
        <v>1</v>
      </c>
      <c r="Q322" s="120" t="b">
        <v>1</v>
      </c>
      <c r="R322" s="120" t="b">
        <v>1</v>
      </c>
    </row>
    <row r="323" spans="1:18" x14ac:dyDescent="0.25">
      <c r="A323" s="117">
        <v>1</v>
      </c>
      <c r="B323" s="118">
        <v>2</v>
      </c>
      <c r="C323" s="303">
        <f>PPG!J323</f>
        <v>0</v>
      </c>
      <c r="D323" s="120" t="b">
        <v>1</v>
      </c>
      <c r="E323" s="304" t="str">
        <f>RIGHT(PPG!C323,4)&amp;"."&amp;PPG!M323&amp;"."&amp;PPG!K323&amp;"."&amp;$C$5</f>
        <v>...Jn21</v>
      </c>
      <c r="F323" s="305">
        <f t="shared" ca="1" si="8"/>
        <v>44361</v>
      </c>
      <c r="G323" s="444">
        <f>PPG!S323</f>
        <v>0</v>
      </c>
      <c r="H323" s="124">
        <f t="shared" ca="1" si="9"/>
        <v>44361</v>
      </c>
      <c r="I323" s="125">
        <v>0</v>
      </c>
      <c r="J323" s="304" t="str">
        <f>LEFT(PPG!D323,20)&amp;"."&amp;PPGPAY!E323</f>
        <v>....Jn21</v>
      </c>
      <c r="K323" s="120" t="b">
        <v>1</v>
      </c>
      <c r="L323" s="126" t="s">
        <v>3686</v>
      </c>
      <c r="M323" s="120" t="b">
        <v>1</v>
      </c>
      <c r="N323" s="120" t="s">
        <v>3687</v>
      </c>
      <c r="O323" s="307">
        <f>PPG!I323</f>
        <v>0</v>
      </c>
      <c r="P323" s="120" t="b">
        <v>1</v>
      </c>
      <c r="Q323" s="120" t="b">
        <v>1</v>
      </c>
      <c r="R323" s="120" t="b">
        <v>1</v>
      </c>
    </row>
    <row r="324" spans="1:18" x14ac:dyDescent="0.25">
      <c r="A324" s="117">
        <v>1</v>
      </c>
      <c r="B324" s="118">
        <v>2</v>
      </c>
      <c r="C324" s="303">
        <f>PPG!J324</f>
        <v>0</v>
      </c>
      <c r="D324" s="120" t="b">
        <v>1</v>
      </c>
      <c r="E324" s="304" t="str">
        <f>RIGHT(PPG!C324,4)&amp;"."&amp;PPG!M324&amp;"."&amp;PPG!K324&amp;"."&amp;$C$5</f>
        <v>...Jn21</v>
      </c>
      <c r="F324" s="305">
        <f t="shared" ca="1" si="8"/>
        <v>44361</v>
      </c>
      <c r="G324" s="444">
        <f>PPG!S324</f>
        <v>0</v>
      </c>
      <c r="H324" s="124">
        <f t="shared" ca="1" si="9"/>
        <v>44361</v>
      </c>
      <c r="I324" s="125">
        <v>0</v>
      </c>
      <c r="J324" s="304" t="str">
        <f>LEFT(PPG!D324,20)&amp;"."&amp;PPGPAY!E324</f>
        <v>....Jn21</v>
      </c>
      <c r="K324" s="120" t="b">
        <v>1</v>
      </c>
      <c r="L324" s="126" t="s">
        <v>3686</v>
      </c>
      <c r="M324" s="120" t="b">
        <v>1</v>
      </c>
      <c r="N324" s="120" t="s">
        <v>3687</v>
      </c>
      <c r="O324" s="307">
        <f>PPG!I324</f>
        <v>0</v>
      </c>
      <c r="P324" s="120" t="b">
        <v>1</v>
      </c>
      <c r="Q324" s="120" t="b">
        <v>1</v>
      </c>
      <c r="R324" s="120" t="b">
        <v>1</v>
      </c>
    </row>
    <row r="325" spans="1:18" x14ac:dyDescent="0.25">
      <c r="A325" s="117">
        <v>1</v>
      </c>
      <c r="B325" s="118">
        <v>2</v>
      </c>
      <c r="C325" s="303">
        <f>PPG!J325</f>
        <v>0</v>
      </c>
      <c r="D325" s="120" t="b">
        <v>1</v>
      </c>
      <c r="E325" s="304" t="str">
        <f>RIGHT(PPG!C325,4)&amp;"."&amp;PPG!M325&amp;"."&amp;PPG!K325&amp;"."&amp;$C$5</f>
        <v>...Jn21</v>
      </c>
      <c r="F325" s="305">
        <f t="shared" ca="1" si="8"/>
        <v>44361</v>
      </c>
      <c r="G325" s="444">
        <f>PPG!S325</f>
        <v>0</v>
      </c>
      <c r="H325" s="124">
        <f t="shared" ca="1" si="9"/>
        <v>44361</v>
      </c>
      <c r="I325" s="125">
        <v>0</v>
      </c>
      <c r="J325" s="304" t="str">
        <f>LEFT(PPG!D325,20)&amp;"."&amp;PPGPAY!E325</f>
        <v>....Jn21</v>
      </c>
      <c r="K325" s="120" t="b">
        <v>1</v>
      </c>
      <c r="L325" s="126" t="s">
        <v>3686</v>
      </c>
      <c r="M325" s="120" t="b">
        <v>1</v>
      </c>
      <c r="N325" s="120" t="s">
        <v>3687</v>
      </c>
      <c r="O325" s="307">
        <f>PPG!I325</f>
        <v>0</v>
      </c>
      <c r="P325" s="120" t="b">
        <v>1</v>
      </c>
      <c r="Q325" s="120" t="b">
        <v>1</v>
      </c>
      <c r="R325" s="120" t="b">
        <v>1</v>
      </c>
    </row>
    <row r="326" spans="1:18" x14ac:dyDescent="0.25">
      <c r="A326" s="117">
        <v>1</v>
      </c>
      <c r="B326" s="118">
        <v>2</v>
      </c>
      <c r="C326" s="303">
        <f>PPG!J326</f>
        <v>0</v>
      </c>
      <c r="D326" s="120" t="b">
        <v>1</v>
      </c>
      <c r="E326" s="304" t="str">
        <f>RIGHT(PPG!C326,4)&amp;"."&amp;PPG!M326&amp;"."&amp;PPG!K326&amp;"."&amp;$C$5</f>
        <v>...Jn21</v>
      </c>
      <c r="F326" s="305">
        <f t="shared" ca="1" si="8"/>
        <v>44361</v>
      </c>
      <c r="G326" s="444">
        <f>PPG!S326</f>
        <v>0</v>
      </c>
      <c r="H326" s="124">
        <f t="shared" ca="1" si="9"/>
        <v>44361</v>
      </c>
      <c r="I326" s="125">
        <v>0</v>
      </c>
      <c r="J326" s="304" t="str">
        <f>LEFT(PPG!D326,20)&amp;"."&amp;PPGPAY!E326</f>
        <v>....Jn21</v>
      </c>
      <c r="K326" s="120" t="b">
        <v>1</v>
      </c>
      <c r="L326" s="126" t="s">
        <v>3686</v>
      </c>
      <c r="M326" s="120" t="b">
        <v>1</v>
      </c>
      <c r="N326" s="120" t="s">
        <v>3687</v>
      </c>
      <c r="O326" s="307">
        <f>PPG!I326</f>
        <v>0</v>
      </c>
      <c r="P326" s="120" t="b">
        <v>1</v>
      </c>
      <c r="Q326" s="120" t="b">
        <v>1</v>
      </c>
      <c r="R326" s="120" t="b">
        <v>1</v>
      </c>
    </row>
    <row r="327" spans="1:18" x14ac:dyDescent="0.25">
      <c r="A327" s="117">
        <v>1</v>
      </c>
      <c r="B327" s="118">
        <v>2</v>
      </c>
      <c r="C327" s="303">
        <f>PPG!J327</f>
        <v>0</v>
      </c>
      <c r="D327" s="120" t="b">
        <v>1</v>
      </c>
      <c r="E327" s="304" t="str">
        <f>RIGHT(PPG!C327,4)&amp;"."&amp;PPG!M327&amp;"."&amp;PPG!K327&amp;"."&amp;$C$5</f>
        <v>...Jn21</v>
      </c>
      <c r="F327" s="305">
        <f t="shared" ca="1" si="8"/>
        <v>44361</v>
      </c>
      <c r="G327" s="444">
        <f>PPG!S327</f>
        <v>0</v>
      </c>
      <c r="H327" s="124">
        <f t="shared" ca="1" si="9"/>
        <v>44361</v>
      </c>
      <c r="I327" s="125">
        <v>0</v>
      </c>
      <c r="J327" s="304" t="str">
        <f>LEFT(PPG!D327,20)&amp;"."&amp;PPGPAY!E327</f>
        <v>....Jn21</v>
      </c>
      <c r="K327" s="120" t="b">
        <v>1</v>
      </c>
      <c r="L327" s="126" t="s">
        <v>3686</v>
      </c>
      <c r="M327" s="120" t="b">
        <v>1</v>
      </c>
      <c r="N327" s="120" t="s">
        <v>3687</v>
      </c>
      <c r="O327" s="307">
        <f>PPG!I327</f>
        <v>0</v>
      </c>
      <c r="P327" s="120" t="b">
        <v>1</v>
      </c>
      <c r="Q327" s="120" t="b">
        <v>1</v>
      </c>
      <c r="R327" s="120" t="b">
        <v>1</v>
      </c>
    </row>
    <row r="328" spans="1:18" x14ac:dyDescent="0.25">
      <c r="A328" s="117">
        <v>1</v>
      </c>
      <c r="B328" s="118">
        <v>2</v>
      </c>
      <c r="C328" s="303">
        <f>PPG!J328</f>
        <v>0</v>
      </c>
      <c r="D328" s="120" t="b">
        <v>1</v>
      </c>
      <c r="E328" s="304" t="str">
        <f>RIGHT(PPG!C328,4)&amp;"."&amp;PPG!M328&amp;"."&amp;PPG!K328&amp;"."&amp;$C$5</f>
        <v>...Jn21</v>
      </c>
      <c r="F328" s="305">
        <f t="shared" ca="1" si="8"/>
        <v>44361</v>
      </c>
      <c r="G328" s="444">
        <f>PPG!S328</f>
        <v>0</v>
      </c>
      <c r="H328" s="124">
        <f t="shared" ca="1" si="9"/>
        <v>44361</v>
      </c>
      <c r="I328" s="125">
        <v>0</v>
      </c>
      <c r="J328" s="304" t="str">
        <f>LEFT(PPG!D328,20)&amp;"."&amp;PPGPAY!E328</f>
        <v>....Jn21</v>
      </c>
      <c r="K328" s="120" t="b">
        <v>1</v>
      </c>
      <c r="L328" s="126" t="s">
        <v>3686</v>
      </c>
      <c r="M328" s="120" t="b">
        <v>1</v>
      </c>
      <c r="N328" s="120" t="s">
        <v>3687</v>
      </c>
      <c r="O328" s="307">
        <f>PPG!I328</f>
        <v>0</v>
      </c>
      <c r="P328" s="120" t="b">
        <v>1</v>
      </c>
      <c r="Q328" s="120" t="b">
        <v>1</v>
      </c>
      <c r="R328" s="120" t="b">
        <v>1</v>
      </c>
    </row>
    <row r="329" spans="1:18" x14ac:dyDescent="0.25">
      <c r="A329" s="117">
        <v>1</v>
      </c>
      <c r="B329" s="118">
        <v>2</v>
      </c>
      <c r="C329" s="303">
        <f>PPG!J329</f>
        <v>0</v>
      </c>
      <c r="D329" s="120" t="b">
        <v>1</v>
      </c>
      <c r="E329" s="304" t="str">
        <f>RIGHT(PPG!C329,4)&amp;"."&amp;PPG!M329&amp;"."&amp;PPG!K329&amp;"."&amp;$C$5</f>
        <v>...Jn21</v>
      </c>
      <c r="F329" s="305">
        <f t="shared" ca="1" si="8"/>
        <v>44361</v>
      </c>
      <c r="G329" s="444">
        <f>PPG!S329</f>
        <v>0</v>
      </c>
      <c r="H329" s="124">
        <f t="shared" ca="1" si="9"/>
        <v>44361</v>
      </c>
      <c r="I329" s="125">
        <v>0</v>
      </c>
      <c r="J329" s="304" t="str">
        <f>LEFT(PPG!D329,20)&amp;"."&amp;PPGPAY!E329</f>
        <v>....Jn21</v>
      </c>
      <c r="K329" s="120" t="b">
        <v>1</v>
      </c>
      <c r="L329" s="126" t="s">
        <v>3686</v>
      </c>
      <c r="M329" s="120" t="b">
        <v>1</v>
      </c>
      <c r="N329" s="120" t="s">
        <v>3687</v>
      </c>
      <c r="O329" s="307">
        <f>PPG!I329</f>
        <v>0</v>
      </c>
      <c r="P329" s="120" t="b">
        <v>1</v>
      </c>
      <c r="Q329" s="120" t="b">
        <v>1</v>
      </c>
      <c r="R329" s="120" t="b">
        <v>1</v>
      </c>
    </row>
    <row r="330" spans="1:18" x14ac:dyDescent="0.25">
      <c r="A330" s="117">
        <v>1</v>
      </c>
      <c r="B330" s="118">
        <v>2</v>
      </c>
      <c r="C330" s="303">
        <f>PPG!J330</f>
        <v>0</v>
      </c>
      <c r="D330" s="120" t="b">
        <v>1</v>
      </c>
      <c r="E330" s="304" t="str">
        <f>RIGHT(PPG!C330,4)&amp;"."&amp;PPG!M330&amp;"."&amp;PPG!K330&amp;"."&amp;$C$5</f>
        <v>...Jn21</v>
      </c>
      <c r="F330" s="305">
        <f t="shared" ca="1" si="8"/>
        <v>44361</v>
      </c>
      <c r="G330" s="444">
        <f>PPG!S330</f>
        <v>0</v>
      </c>
      <c r="H330" s="124">
        <f t="shared" ca="1" si="9"/>
        <v>44361</v>
      </c>
      <c r="I330" s="125">
        <v>0</v>
      </c>
      <c r="J330" s="304" t="str">
        <f>LEFT(PPG!D330,20)&amp;"."&amp;PPGPAY!E330</f>
        <v>....Jn21</v>
      </c>
      <c r="K330" s="120" t="b">
        <v>1</v>
      </c>
      <c r="L330" s="126" t="s">
        <v>3686</v>
      </c>
      <c r="M330" s="120" t="b">
        <v>1</v>
      </c>
      <c r="N330" s="120" t="s">
        <v>3687</v>
      </c>
      <c r="O330" s="307">
        <f>PPG!I330</f>
        <v>0</v>
      </c>
      <c r="P330" s="120" t="b">
        <v>1</v>
      </c>
      <c r="Q330" s="120" t="b">
        <v>1</v>
      </c>
      <c r="R330" s="120" t="b">
        <v>1</v>
      </c>
    </row>
    <row r="331" spans="1:18" x14ac:dyDescent="0.25">
      <c r="A331" s="117">
        <v>1</v>
      </c>
      <c r="B331" s="118">
        <v>2</v>
      </c>
      <c r="C331" s="303">
        <f>PPG!J331</f>
        <v>0</v>
      </c>
      <c r="D331" s="120" t="b">
        <v>1</v>
      </c>
      <c r="E331" s="304" t="str">
        <f>RIGHT(PPG!C331,4)&amp;"."&amp;PPG!M331&amp;"."&amp;PPG!K331&amp;"."&amp;$C$5</f>
        <v>...Jn21</v>
      </c>
      <c r="F331" s="305">
        <f t="shared" ca="1" si="8"/>
        <v>44361</v>
      </c>
      <c r="G331" s="444">
        <f>PPG!S331</f>
        <v>0</v>
      </c>
      <c r="H331" s="124">
        <f t="shared" ca="1" si="9"/>
        <v>44361</v>
      </c>
      <c r="I331" s="125">
        <v>0</v>
      </c>
      <c r="J331" s="304" t="str">
        <f>LEFT(PPG!D331,20)&amp;"."&amp;PPGPAY!E331</f>
        <v>....Jn21</v>
      </c>
      <c r="K331" s="120" t="b">
        <v>1</v>
      </c>
      <c r="L331" s="126" t="s">
        <v>3686</v>
      </c>
      <c r="M331" s="120" t="b">
        <v>1</v>
      </c>
      <c r="N331" s="120" t="s">
        <v>3687</v>
      </c>
      <c r="O331" s="307">
        <f>PPG!I331</f>
        <v>0</v>
      </c>
      <c r="P331" s="120" t="b">
        <v>1</v>
      </c>
      <c r="Q331" s="120" t="b">
        <v>1</v>
      </c>
      <c r="R331" s="120" t="b">
        <v>1</v>
      </c>
    </row>
    <row r="332" spans="1:18" x14ac:dyDescent="0.25">
      <c r="A332" s="117">
        <v>1</v>
      </c>
      <c r="B332" s="118">
        <v>2</v>
      </c>
      <c r="C332" s="303">
        <f>PPG!J332</f>
        <v>0</v>
      </c>
      <c r="D332" s="120" t="b">
        <v>1</v>
      </c>
      <c r="E332" s="304" t="str">
        <f>RIGHT(PPG!C332,4)&amp;"."&amp;PPG!M332&amp;"."&amp;PPG!K332&amp;"."&amp;$C$5</f>
        <v>...Jn21</v>
      </c>
      <c r="F332" s="305">
        <f t="shared" ca="1" si="8"/>
        <v>44361</v>
      </c>
      <c r="G332" s="444">
        <f>PPG!S332</f>
        <v>0</v>
      </c>
      <c r="H332" s="124">
        <f t="shared" ca="1" si="9"/>
        <v>44361</v>
      </c>
      <c r="I332" s="125">
        <v>0</v>
      </c>
      <c r="J332" s="304" t="str">
        <f>LEFT(PPG!D332,20)&amp;"."&amp;PPGPAY!E332</f>
        <v>....Jn21</v>
      </c>
      <c r="K332" s="120" t="b">
        <v>1</v>
      </c>
      <c r="L332" s="126" t="s">
        <v>3686</v>
      </c>
      <c r="M332" s="120" t="b">
        <v>1</v>
      </c>
      <c r="N332" s="120" t="s">
        <v>3687</v>
      </c>
      <c r="O332" s="307">
        <f>PPG!I332</f>
        <v>0</v>
      </c>
      <c r="P332" s="120" t="b">
        <v>1</v>
      </c>
      <c r="Q332" s="120" t="b">
        <v>1</v>
      </c>
      <c r="R332" s="120" t="b">
        <v>1</v>
      </c>
    </row>
    <row r="333" spans="1:18" x14ac:dyDescent="0.25">
      <c r="A333" s="117">
        <v>1</v>
      </c>
      <c r="B333" s="118">
        <v>2</v>
      </c>
      <c r="C333" s="303">
        <f>PPG!J333</f>
        <v>0</v>
      </c>
      <c r="D333" s="120" t="b">
        <v>1</v>
      </c>
      <c r="E333" s="304" t="str">
        <f>RIGHT(PPG!C333,4)&amp;"."&amp;PPG!M333&amp;"."&amp;PPG!K333&amp;"."&amp;$C$5</f>
        <v>...Jn21</v>
      </c>
      <c r="F333" s="305">
        <f t="shared" ca="1" si="8"/>
        <v>44361</v>
      </c>
      <c r="G333" s="444">
        <f>PPG!S333</f>
        <v>0</v>
      </c>
      <c r="H333" s="124">
        <f t="shared" ca="1" si="9"/>
        <v>44361</v>
      </c>
      <c r="I333" s="125">
        <v>0</v>
      </c>
      <c r="J333" s="304" t="str">
        <f>LEFT(PPG!D333,20)&amp;"."&amp;PPGPAY!E333</f>
        <v>....Jn21</v>
      </c>
      <c r="K333" s="120" t="b">
        <v>1</v>
      </c>
      <c r="L333" s="126" t="s">
        <v>3686</v>
      </c>
      <c r="M333" s="120" t="b">
        <v>1</v>
      </c>
      <c r="N333" s="120" t="s">
        <v>3687</v>
      </c>
      <c r="O333" s="307">
        <f>PPG!I333</f>
        <v>0</v>
      </c>
      <c r="P333" s="120" t="b">
        <v>1</v>
      </c>
      <c r="Q333" s="120" t="b">
        <v>1</v>
      </c>
      <c r="R333" s="120" t="b">
        <v>1</v>
      </c>
    </row>
    <row r="334" spans="1:18" x14ac:dyDescent="0.25">
      <c r="A334" s="117">
        <v>1</v>
      </c>
      <c r="B334" s="118">
        <v>2</v>
      </c>
      <c r="C334" s="303">
        <f>PPG!J334</f>
        <v>0</v>
      </c>
      <c r="D334" s="120" t="b">
        <v>1</v>
      </c>
      <c r="E334" s="304" t="str">
        <f>RIGHT(PPG!C334,4)&amp;"."&amp;PPG!M334&amp;"."&amp;PPG!K334&amp;"."&amp;$C$5</f>
        <v>...Jn21</v>
      </c>
      <c r="F334" s="305">
        <f t="shared" ca="1" si="8"/>
        <v>44361</v>
      </c>
      <c r="G334" s="444">
        <f>PPG!S334</f>
        <v>0</v>
      </c>
      <c r="H334" s="124">
        <f t="shared" ca="1" si="9"/>
        <v>44361</v>
      </c>
      <c r="I334" s="125">
        <v>0</v>
      </c>
      <c r="J334" s="304" t="str">
        <f>LEFT(PPG!D334,20)&amp;"."&amp;PPGPAY!E334</f>
        <v>....Jn21</v>
      </c>
      <c r="K334" s="120" t="b">
        <v>1</v>
      </c>
      <c r="L334" s="126" t="s">
        <v>3686</v>
      </c>
      <c r="M334" s="120" t="b">
        <v>1</v>
      </c>
      <c r="N334" s="120" t="s">
        <v>3687</v>
      </c>
      <c r="O334" s="307">
        <f>PPG!I334</f>
        <v>0</v>
      </c>
      <c r="P334" s="120" t="b">
        <v>1</v>
      </c>
      <c r="Q334" s="120" t="b">
        <v>1</v>
      </c>
      <c r="R334" s="120" t="b">
        <v>1</v>
      </c>
    </row>
    <row r="335" spans="1:18" x14ac:dyDescent="0.25">
      <c r="A335" s="117">
        <v>1</v>
      </c>
      <c r="B335" s="118">
        <v>2</v>
      </c>
      <c r="C335" s="303">
        <f>PPG!J335</f>
        <v>0</v>
      </c>
      <c r="D335" s="120" t="b">
        <v>1</v>
      </c>
      <c r="E335" s="304" t="str">
        <f>RIGHT(PPG!C335,4)&amp;"."&amp;PPG!M335&amp;"."&amp;PPG!K335&amp;"."&amp;$C$5</f>
        <v>...Jn21</v>
      </c>
      <c r="F335" s="305">
        <f t="shared" ca="1" si="8"/>
        <v>44361</v>
      </c>
      <c r="G335" s="444">
        <f>PPG!S335</f>
        <v>0</v>
      </c>
      <c r="H335" s="124">
        <f t="shared" ca="1" si="9"/>
        <v>44361</v>
      </c>
      <c r="I335" s="125">
        <v>0</v>
      </c>
      <c r="J335" s="304" t="str">
        <f>LEFT(PPG!D335,20)&amp;"."&amp;PPGPAY!E335</f>
        <v>....Jn21</v>
      </c>
      <c r="K335" s="120" t="b">
        <v>1</v>
      </c>
      <c r="L335" s="126" t="s">
        <v>3686</v>
      </c>
      <c r="M335" s="120" t="b">
        <v>1</v>
      </c>
      <c r="N335" s="120" t="s">
        <v>3687</v>
      </c>
      <c r="O335" s="307">
        <f>PPG!I335</f>
        <v>0</v>
      </c>
      <c r="P335" s="120" t="b">
        <v>1</v>
      </c>
      <c r="Q335" s="120" t="b">
        <v>1</v>
      </c>
      <c r="R335" s="120" t="b">
        <v>1</v>
      </c>
    </row>
    <row r="336" spans="1:18" x14ac:dyDescent="0.25">
      <c r="A336" s="117">
        <v>1</v>
      </c>
      <c r="B336" s="118">
        <v>2</v>
      </c>
      <c r="C336" s="303">
        <f>PPG!J336</f>
        <v>0</v>
      </c>
      <c r="D336" s="120" t="b">
        <v>1</v>
      </c>
      <c r="E336" s="304" t="str">
        <f>RIGHT(PPG!C336,4)&amp;"."&amp;PPG!M336&amp;"."&amp;PPG!K336&amp;"."&amp;$C$5</f>
        <v>...Jn21</v>
      </c>
      <c r="F336" s="305">
        <f t="shared" ca="1" si="8"/>
        <v>44361</v>
      </c>
      <c r="G336" s="444">
        <f>PPG!S336</f>
        <v>0</v>
      </c>
      <c r="H336" s="124">
        <f t="shared" ca="1" si="9"/>
        <v>44361</v>
      </c>
      <c r="I336" s="125">
        <v>0</v>
      </c>
      <c r="J336" s="304" t="str">
        <f>LEFT(PPG!D336,20)&amp;"."&amp;PPGPAY!E336</f>
        <v>....Jn21</v>
      </c>
      <c r="K336" s="120" t="b">
        <v>1</v>
      </c>
      <c r="L336" s="126" t="s">
        <v>3686</v>
      </c>
      <c r="M336" s="120" t="b">
        <v>1</v>
      </c>
      <c r="N336" s="120" t="s">
        <v>3687</v>
      </c>
      <c r="O336" s="307">
        <f>PPG!I336</f>
        <v>0</v>
      </c>
      <c r="P336" s="120" t="b">
        <v>1</v>
      </c>
      <c r="Q336" s="120" t="b">
        <v>1</v>
      </c>
      <c r="R336" s="120" t="b">
        <v>1</v>
      </c>
    </row>
    <row r="337" spans="1:18" x14ac:dyDescent="0.25">
      <c r="A337" s="117">
        <v>1</v>
      </c>
      <c r="B337" s="118">
        <v>2</v>
      </c>
      <c r="C337" s="303">
        <f>PPG!J337</f>
        <v>0</v>
      </c>
      <c r="D337" s="120" t="b">
        <v>1</v>
      </c>
      <c r="E337" s="304" t="str">
        <f>RIGHT(PPG!C337,4)&amp;"."&amp;PPG!M337&amp;"."&amp;PPG!K337&amp;"."&amp;$C$5</f>
        <v>...Jn21</v>
      </c>
      <c r="F337" s="305">
        <f t="shared" ca="1" si="8"/>
        <v>44361</v>
      </c>
      <c r="G337" s="444">
        <f>PPG!S337</f>
        <v>0</v>
      </c>
      <c r="H337" s="124">
        <f t="shared" ca="1" si="9"/>
        <v>44361</v>
      </c>
      <c r="I337" s="125">
        <v>0</v>
      </c>
      <c r="J337" s="304" t="str">
        <f>LEFT(PPG!D337,20)&amp;"."&amp;PPGPAY!E337</f>
        <v>....Jn21</v>
      </c>
      <c r="K337" s="120" t="b">
        <v>1</v>
      </c>
      <c r="L337" s="126" t="s">
        <v>3686</v>
      </c>
      <c r="M337" s="120" t="b">
        <v>1</v>
      </c>
      <c r="N337" s="120" t="s">
        <v>3687</v>
      </c>
      <c r="O337" s="307">
        <f>PPG!I337</f>
        <v>0</v>
      </c>
      <c r="P337" s="120" t="b">
        <v>1</v>
      </c>
      <c r="Q337" s="120" t="b">
        <v>1</v>
      </c>
      <c r="R337" s="120" t="b">
        <v>1</v>
      </c>
    </row>
    <row r="338" spans="1:18" x14ac:dyDescent="0.25">
      <c r="A338" s="117">
        <v>1</v>
      </c>
      <c r="B338" s="118">
        <v>2</v>
      </c>
      <c r="C338" s="303">
        <f>PPG!J338</f>
        <v>0</v>
      </c>
      <c r="D338" s="120" t="b">
        <v>1</v>
      </c>
      <c r="E338" s="304" t="str">
        <f>RIGHT(PPG!C338,4)&amp;"."&amp;PPG!M338&amp;"."&amp;PPG!K338&amp;"."&amp;$C$5</f>
        <v>...Jn21</v>
      </c>
      <c r="F338" s="305">
        <f t="shared" ca="1" si="8"/>
        <v>44361</v>
      </c>
      <c r="G338" s="444">
        <f>PPG!S338</f>
        <v>0</v>
      </c>
      <c r="H338" s="124">
        <f t="shared" ca="1" si="9"/>
        <v>44361</v>
      </c>
      <c r="I338" s="125">
        <v>0</v>
      </c>
      <c r="J338" s="304" t="str">
        <f>LEFT(PPG!D338,20)&amp;"."&amp;PPGPAY!E338</f>
        <v>....Jn21</v>
      </c>
      <c r="K338" s="120" t="b">
        <v>1</v>
      </c>
      <c r="L338" s="126" t="s">
        <v>3686</v>
      </c>
      <c r="M338" s="120" t="b">
        <v>1</v>
      </c>
      <c r="N338" s="120" t="s">
        <v>3687</v>
      </c>
      <c r="O338" s="307">
        <f>PPG!I338</f>
        <v>0</v>
      </c>
      <c r="P338" s="120" t="b">
        <v>1</v>
      </c>
      <c r="Q338" s="120" t="b">
        <v>1</v>
      </c>
      <c r="R338" s="120" t="b">
        <v>1</v>
      </c>
    </row>
    <row r="339" spans="1:18" x14ac:dyDescent="0.25">
      <c r="A339" s="117">
        <v>1</v>
      </c>
      <c r="B339" s="118">
        <v>2</v>
      </c>
      <c r="C339" s="303">
        <f>PPG!J339</f>
        <v>0</v>
      </c>
      <c r="D339" s="120" t="b">
        <v>1</v>
      </c>
      <c r="E339" s="304" t="str">
        <f>RIGHT(PPG!C339,4)&amp;"."&amp;PPG!M339&amp;"."&amp;PPG!K339&amp;"."&amp;$C$5</f>
        <v>...Jn21</v>
      </c>
      <c r="F339" s="305">
        <f t="shared" ca="1" si="8"/>
        <v>44361</v>
      </c>
      <c r="G339" s="444">
        <f>PPG!S339</f>
        <v>0</v>
      </c>
      <c r="H339" s="124">
        <f t="shared" ca="1" si="9"/>
        <v>44361</v>
      </c>
      <c r="I339" s="125">
        <v>0</v>
      </c>
      <c r="J339" s="304" t="str">
        <f>LEFT(PPG!D339,20)&amp;"."&amp;PPGPAY!E339</f>
        <v>....Jn21</v>
      </c>
      <c r="K339" s="120" t="b">
        <v>1</v>
      </c>
      <c r="L339" s="126" t="s">
        <v>3686</v>
      </c>
      <c r="M339" s="120" t="b">
        <v>1</v>
      </c>
      <c r="N339" s="120" t="s">
        <v>3687</v>
      </c>
      <c r="O339" s="307">
        <f>PPG!I339</f>
        <v>0</v>
      </c>
      <c r="P339" s="120" t="b">
        <v>1</v>
      </c>
      <c r="Q339" s="120" t="b">
        <v>1</v>
      </c>
      <c r="R339" s="120" t="b">
        <v>1</v>
      </c>
    </row>
    <row r="340" spans="1:18" x14ac:dyDescent="0.25">
      <c r="A340" s="117">
        <v>1</v>
      </c>
      <c r="B340" s="118">
        <v>2</v>
      </c>
      <c r="C340" s="303">
        <f>PPG!J340</f>
        <v>0</v>
      </c>
      <c r="D340" s="120" t="b">
        <v>1</v>
      </c>
      <c r="E340" s="304" t="str">
        <f>RIGHT(PPG!C340,4)&amp;"."&amp;PPG!M340&amp;"."&amp;PPG!K340&amp;"."&amp;$C$5</f>
        <v>...Jn21</v>
      </c>
      <c r="F340" s="305">
        <f t="shared" ca="1" si="8"/>
        <v>44361</v>
      </c>
      <c r="G340" s="444">
        <f>PPG!S340</f>
        <v>0</v>
      </c>
      <c r="H340" s="124">
        <f t="shared" ca="1" si="9"/>
        <v>44361</v>
      </c>
      <c r="I340" s="125">
        <v>0</v>
      </c>
      <c r="J340" s="304" t="str">
        <f>LEFT(PPG!D340,20)&amp;"."&amp;PPGPAY!E340</f>
        <v>....Jn21</v>
      </c>
      <c r="K340" s="120" t="b">
        <v>1</v>
      </c>
      <c r="L340" s="126" t="s">
        <v>3686</v>
      </c>
      <c r="M340" s="120" t="b">
        <v>1</v>
      </c>
      <c r="N340" s="120" t="s">
        <v>3687</v>
      </c>
      <c r="O340" s="307">
        <f>PPG!I340</f>
        <v>0</v>
      </c>
      <c r="P340" s="120" t="b">
        <v>1</v>
      </c>
      <c r="Q340" s="120" t="b">
        <v>1</v>
      </c>
      <c r="R340" s="120" t="b">
        <v>1</v>
      </c>
    </row>
    <row r="341" spans="1:18" x14ac:dyDescent="0.25">
      <c r="A341" s="117">
        <v>1</v>
      </c>
      <c r="B341" s="118">
        <v>2</v>
      </c>
      <c r="C341" s="303">
        <f>PPG!J341</f>
        <v>0</v>
      </c>
      <c r="D341" s="120" t="b">
        <v>1</v>
      </c>
      <c r="E341" s="304" t="str">
        <f>RIGHT(PPG!C341,4)&amp;"."&amp;PPG!M341&amp;"."&amp;PPG!K341&amp;"."&amp;$C$5</f>
        <v>...Jn21</v>
      </c>
      <c r="F341" s="305">
        <f t="shared" ref="F341:F398" ca="1" si="10">TODAY()</f>
        <v>44361</v>
      </c>
      <c r="G341" s="444">
        <f>PPG!S341</f>
        <v>0</v>
      </c>
      <c r="H341" s="124">
        <f t="shared" ref="H341:H398" ca="1" si="11">F341</f>
        <v>44361</v>
      </c>
      <c r="I341" s="125">
        <v>0</v>
      </c>
      <c r="J341" s="304" t="str">
        <f>LEFT(PPG!D341,20)&amp;"."&amp;PPGPAY!E341</f>
        <v>....Jn21</v>
      </c>
      <c r="K341" s="120" t="b">
        <v>1</v>
      </c>
      <c r="L341" s="126" t="s">
        <v>3686</v>
      </c>
      <c r="M341" s="120" t="b">
        <v>1</v>
      </c>
      <c r="N341" s="120" t="s">
        <v>3687</v>
      </c>
      <c r="O341" s="307">
        <f>PPG!I341</f>
        <v>0</v>
      </c>
      <c r="P341" s="120" t="b">
        <v>1</v>
      </c>
      <c r="Q341" s="120" t="b">
        <v>1</v>
      </c>
      <c r="R341" s="120" t="b">
        <v>1</v>
      </c>
    </row>
    <row r="342" spans="1:18" x14ac:dyDescent="0.25">
      <c r="A342" s="117">
        <v>1</v>
      </c>
      <c r="B342" s="118">
        <v>2</v>
      </c>
      <c r="C342" s="303">
        <f>PPG!J342</f>
        <v>0</v>
      </c>
      <c r="D342" s="120" t="b">
        <v>1</v>
      </c>
      <c r="E342" s="304" t="str">
        <f>RIGHT(PPG!C342,4)&amp;"."&amp;PPG!M342&amp;"."&amp;PPG!K342&amp;"."&amp;$C$5</f>
        <v>...Jn21</v>
      </c>
      <c r="F342" s="305">
        <f t="shared" ca="1" si="10"/>
        <v>44361</v>
      </c>
      <c r="G342" s="444">
        <f>PPG!S342</f>
        <v>0</v>
      </c>
      <c r="H342" s="124">
        <f t="shared" ca="1" si="11"/>
        <v>44361</v>
      </c>
      <c r="I342" s="125">
        <v>0</v>
      </c>
      <c r="J342" s="304" t="str">
        <f>LEFT(PPG!D342,20)&amp;"."&amp;PPGPAY!E342</f>
        <v>....Jn21</v>
      </c>
      <c r="K342" s="120" t="b">
        <v>1</v>
      </c>
      <c r="L342" s="126" t="s">
        <v>3686</v>
      </c>
      <c r="M342" s="120" t="b">
        <v>1</v>
      </c>
      <c r="N342" s="120" t="s">
        <v>3687</v>
      </c>
      <c r="O342" s="307">
        <f>PPG!I342</f>
        <v>0</v>
      </c>
      <c r="P342" s="120" t="b">
        <v>1</v>
      </c>
      <c r="Q342" s="120" t="b">
        <v>1</v>
      </c>
      <c r="R342" s="120" t="b">
        <v>1</v>
      </c>
    </row>
    <row r="343" spans="1:18" x14ac:dyDescent="0.25">
      <c r="A343" s="117">
        <v>1</v>
      </c>
      <c r="B343" s="118">
        <v>2</v>
      </c>
      <c r="C343" s="303">
        <f>PPG!J343</f>
        <v>0</v>
      </c>
      <c r="D343" s="120" t="b">
        <v>1</v>
      </c>
      <c r="E343" s="304" t="str">
        <f>RIGHT(PPG!C343,4)&amp;"."&amp;PPG!M343&amp;"."&amp;PPG!K343&amp;"."&amp;$C$5</f>
        <v>...Jn21</v>
      </c>
      <c r="F343" s="305">
        <f t="shared" ca="1" si="10"/>
        <v>44361</v>
      </c>
      <c r="G343" s="444">
        <f>PPG!S343</f>
        <v>0</v>
      </c>
      <c r="H343" s="124">
        <f t="shared" ca="1" si="11"/>
        <v>44361</v>
      </c>
      <c r="I343" s="125">
        <v>0</v>
      </c>
      <c r="J343" s="304" t="str">
        <f>LEFT(PPG!D343,20)&amp;"."&amp;PPGPAY!E343</f>
        <v>....Jn21</v>
      </c>
      <c r="K343" s="120" t="b">
        <v>1</v>
      </c>
      <c r="L343" s="126" t="s">
        <v>3686</v>
      </c>
      <c r="M343" s="120" t="b">
        <v>1</v>
      </c>
      <c r="N343" s="120" t="s">
        <v>3687</v>
      </c>
      <c r="O343" s="307">
        <f>PPG!I343</f>
        <v>0</v>
      </c>
      <c r="P343" s="120" t="b">
        <v>1</v>
      </c>
      <c r="Q343" s="120" t="b">
        <v>1</v>
      </c>
      <c r="R343" s="120" t="b">
        <v>1</v>
      </c>
    </row>
    <row r="344" spans="1:18" x14ac:dyDescent="0.25">
      <c r="A344" s="117">
        <v>1</v>
      </c>
      <c r="B344" s="118">
        <v>2</v>
      </c>
      <c r="C344" s="303">
        <f>PPG!J344</f>
        <v>0</v>
      </c>
      <c r="D344" s="120" t="b">
        <v>1</v>
      </c>
      <c r="E344" s="304" t="str">
        <f>RIGHT(PPG!C344,4)&amp;"."&amp;PPG!M344&amp;"."&amp;PPG!K344&amp;"."&amp;$C$5</f>
        <v>...Jn21</v>
      </c>
      <c r="F344" s="305">
        <f t="shared" ca="1" si="10"/>
        <v>44361</v>
      </c>
      <c r="G344" s="444">
        <f>PPG!S344</f>
        <v>0</v>
      </c>
      <c r="H344" s="124">
        <f t="shared" ca="1" si="11"/>
        <v>44361</v>
      </c>
      <c r="I344" s="125">
        <v>0</v>
      </c>
      <c r="J344" s="304" t="str">
        <f>LEFT(PPG!D344,20)&amp;"."&amp;PPGPAY!E344</f>
        <v>....Jn21</v>
      </c>
      <c r="K344" s="120" t="b">
        <v>1</v>
      </c>
      <c r="L344" s="126" t="s">
        <v>3686</v>
      </c>
      <c r="M344" s="120" t="b">
        <v>1</v>
      </c>
      <c r="N344" s="120" t="s">
        <v>3687</v>
      </c>
      <c r="O344" s="307">
        <f>PPG!I344</f>
        <v>0</v>
      </c>
      <c r="P344" s="120" t="b">
        <v>1</v>
      </c>
      <c r="Q344" s="120" t="b">
        <v>1</v>
      </c>
      <c r="R344" s="120" t="b">
        <v>1</v>
      </c>
    </row>
    <row r="345" spans="1:18" x14ac:dyDescent="0.25">
      <c r="A345" s="117">
        <v>1</v>
      </c>
      <c r="B345" s="118">
        <v>2</v>
      </c>
      <c r="C345" s="303">
        <f>PPG!J345</f>
        <v>0</v>
      </c>
      <c r="D345" s="120" t="b">
        <v>1</v>
      </c>
      <c r="E345" s="304" t="str">
        <f>RIGHT(PPG!C345,4)&amp;"."&amp;PPG!M345&amp;"."&amp;PPG!K345&amp;"."&amp;$C$5</f>
        <v>...Jn21</v>
      </c>
      <c r="F345" s="305">
        <f t="shared" ca="1" si="10"/>
        <v>44361</v>
      </c>
      <c r="G345" s="444">
        <f>PPG!S345</f>
        <v>0</v>
      </c>
      <c r="H345" s="124">
        <f t="shared" ca="1" si="11"/>
        <v>44361</v>
      </c>
      <c r="I345" s="125">
        <v>0</v>
      </c>
      <c r="J345" s="304" t="str">
        <f>LEFT(PPG!D345,20)&amp;"."&amp;PPGPAY!E345</f>
        <v>....Jn21</v>
      </c>
      <c r="K345" s="120" t="b">
        <v>1</v>
      </c>
      <c r="L345" s="126" t="s">
        <v>3686</v>
      </c>
      <c r="M345" s="120" t="b">
        <v>1</v>
      </c>
      <c r="N345" s="120" t="s">
        <v>3687</v>
      </c>
      <c r="O345" s="307">
        <f>PPG!I345</f>
        <v>0</v>
      </c>
      <c r="P345" s="120" t="b">
        <v>1</v>
      </c>
      <c r="Q345" s="120" t="b">
        <v>1</v>
      </c>
      <c r="R345" s="120" t="b">
        <v>1</v>
      </c>
    </row>
    <row r="346" spans="1:18" x14ac:dyDescent="0.25">
      <c r="A346" s="117">
        <v>1</v>
      </c>
      <c r="B346" s="118">
        <v>2</v>
      </c>
      <c r="C346" s="303">
        <f>PPG!J346</f>
        <v>0</v>
      </c>
      <c r="D346" s="120" t="b">
        <v>1</v>
      </c>
      <c r="E346" s="304" t="str">
        <f>RIGHT(PPG!C346,4)&amp;"."&amp;PPG!M346&amp;"."&amp;PPG!K346&amp;"."&amp;$C$5</f>
        <v>...Jn21</v>
      </c>
      <c r="F346" s="305">
        <f t="shared" ca="1" si="10"/>
        <v>44361</v>
      </c>
      <c r="G346" s="444">
        <f>PPG!S346</f>
        <v>0</v>
      </c>
      <c r="H346" s="124">
        <f t="shared" ca="1" si="11"/>
        <v>44361</v>
      </c>
      <c r="I346" s="125">
        <v>0</v>
      </c>
      <c r="J346" s="304" t="str">
        <f>LEFT(PPG!D346,20)&amp;"."&amp;PPGPAY!E346</f>
        <v>....Jn21</v>
      </c>
      <c r="K346" s="120" t="b">
        <v>1</v>
      </c>
      <c r="L346" s="126" t="s">
        <v>3686</v>
      </c>
      <c r="M346" s="120" t="b">
        <v>1</v>
      </c>
      <c r="N346" s="120" t="s">
        <v>3687</v>
      </c>
      <c r="O346" s="307">
        <f>PPG!I346</f>
        <v>0</v>
      </c>
      <c r="P346" s="120" t="b">
        <v>1</v>
      </c>
      <c r="Q346" s="120" t="b">
        <v>1</v>
      </c>
      <c r="R346" s="120" t="b">
        <v>1</v>
      </c>
    </row>
    <row r="347" spans="1:18" x14ac:dyDescent="0.25">
      <c r="A347" s="117">
        <v>1</v>
      </c>
      <c r="B347" s="118">
        <v>2</v>
      </c>
      <c r="C347" s="303">
        <f>PPG!J347</f>
        <v>0</v>
      </c>
      <c r="D347" s="120" t="b">
        <v>1</v>
      </c>
      <c r="E347" s="304" t="str">
        <f>RIGHT(PPG!C347,4)&amp;"."&amp;PPG!M347&amp;"."&amp;PPG!K347&amp;"."&amp;$C$5</f>
        <v>...Jn21</v>
      </c>
      <c r="F347" s="305">
        <f t="shared" ca="1" si="10"/>
        <v>44361</v>
      </c>
      <c r="G347" s="444">
        <f>PPG!S347</f>
        <v>0</v>
      </c>
      <c r="H347" s="124">
        <f t="shared" ca="1" si="11"/>
        <v>44361</v>
      </c>
      <c r="I347" s="125">
        <v>0</v>
      </c>
      <c r="J347" s="304" t="str">
        <f>LEFT(PPG!D347,20)&amp;"."&amp;PPGPAY!E347</f>
        <v>....Jn21</v>
      </c>
      <c r="K347" s="120" t="b">
        <v>1</v>
      </c>
      <c r="L347" s="126" t="s">
        <v>3686</v>
      </c>
      <c r="M347" s="120" t="b">
        <v>1</v>
      </c>
      <c r="N347" s="120" t="s">
        <v>3687</v>
      </c>
      <c r="O347" s="307">
        <f>PPG!I347</f>
        <v>0</v>
      </c>
      <c r="P347" s="120" t="b">
        <v>1</v>
      </c>
      <c r="Q347" s="120" t="b">
        <v>1</v>
      </c>
      <c r="R347" s="120" t="b">
        <v>1</v>
      </c>
    </row>
    <row r="348" spans="1:18" x14ac:dyDescent="0.25">
      <c r="A348" s="117">
        <v>1</v>
      </c>
      <c r="B348" s="118">
        <v>2</v>
      </c>
      <c r="C348" s="303">
        <f>PPG!J348</f>
        <v>0</v>
      </c>
      <c r="D348" s="120" t="b">
        <v>1</v>
      </c>
      <c r="E348" s="304" t="str">
        <f>RIGHT(PPG!C348,4)&amp;"."&amp;PPG!M348&amp;"."&amp;PPG!K348&amp;"."&amp;$C$5</f>
        <v>...Jn21</v>
      </c>
      <c r="F348" s="305">
        <f t="shared" ca="1" si="10"/>
        <v>44361</v>
      </c>
      <c r="G348" s="444">
        <f>PPG!S348</f>
        <v>0</v>
      </c>
      <c r="H348" s="124">
        <f t="shared" ca="1" si="11"/>
        <v>44361</v>
      </c>
      <c r="I348" s="125">
        <v>0</v>
      </c>
      <c r="J348" s="304" t="str">
        <f>LEFT(PPG!D348,20)&amp;"."&amp;PPGPAY!E348</f>
        <v>....Jn21</v>
      </c>
      <c r="K348" s="120" t="b">
        <v>1</v>
      </c>
      <c r="L348" s="126" t="s">
        <v>3686</v>
      </c>
      <c r="M348" s="120" t="b">
        <v>1</v>
      </c>
      <c r="N348" s="120" t="s">
        <v>3687</v>
      </c>
      <c r="O348" s="307">
        <f>PPG!I348</f>
        <v>0</v>
      </c>
      <c r="P348" s="120" t="b">
        <v>1</v>
      </c>
      <c r="Q348" s="120" t="b">
        <v>1</v>
      </c>
      <c r="R348" s="120" t="b">
        <v>1</v>
      </c>
    </row>
    <row r="349" spans="1:18" x14ac:dyDescent="0.25">
      <c r="A349" s="117">
        <v>1</v>
      </c>
      <c r="B349" s="118">
        <v>2</v>
      </c>
      <c r="C349" s="303">
        <f>PPG!J349</f>
        <v>0</v>
      </c>
      <c r="D349" s="120" t="b">
        <v>1</v>
      </c>
      <c r="E349" s="304" t="str">
        <f>RIGHT(PPG!C349,4)&amp;"."&amp;PPG!M349&amp;"."&amp;PPG!K349&amp;"."&amp;$C$5</f>
        <v>...Jn21</v>
      </c>
      <c r="F349" s="305">
        <f t="shared" ca="1" si="10"/>
        <v>44361</v>
      </c>
      <c r="G349" s="444">
        <f>PPG!S349</f>
        <v>0</v>
      </c>
      <c r="H349" s="124">
        <f t="shared" ca="1" si="11"/>
        <v>44361</v>
      </c>
      <c r="I349" s="125">
        <v>0</v>
      </c>
      <c r="J349" s="304" t="str">
        <f>LEFT(PPG!D349,20)&amp;"."&amp;PPGPAY!E349</f>
        <v>....Jn21</v>
      </c>
      <c r="K349" s="120" t="b">
        <v>1</v>
      </c>
      <c r="L349" s="126" t="s">
        <v>3686</v>
      </c>
      <c r="M349" s="120" t="b">
        <v>1</v>
      </c>
      <c r="N349" s="120" t="s">
        <v>3687</v>
      </c>
      <c r="O349" s="307">
        <f>PPG!I349</f>
        <v>0</v>
      </c>
      <c r="P349" s="120" t="b">
        <v>1</v>
      </c>
      <c r="Q349" s="120" t="b">
        <v>1</v>
      </c>
      <c r="R349" s="120" t="b">
        <v>1</v>
      </c>
    </row>
    <row r="350" spans="1:18" x14ac:dyDescent="0.25">
      <c r="A350" s="117">
        <v>1</v>
      </c>
      <c r="B350" s="118">
        <v>2</v>
      </c>
      <c r="C350" s="303">
        <f>PPG!J350</f>
        <v>0</v>
      </c>
      <c r="D350" s="120" t="b">
        <v>1</v>
      </c>
      <c r="E350" s="304" t="str">
        <f>RIGHT(PPG!C350,4)&amp;"."&amp;PPG!M350&amp;"."&amp;PPG!K350&amp;"."&amp;$C$5</f>
        <v>...Jn21</v>
      </c>
      <c r="F350" s="305">
        <f t="shared" ca="1" si="10"/>
        <v>44361</v>
      </c>
      <c r="G350" s="444">
        <f>PPG!S350</f>
        <v>0</v>
      </c>
      <c r="H350" s="124">
        <f t="shared" ca="1" si="11"/>
        <v>44361</v>
      </c>
      <c r="I350" s="125">
        <v>0</v>
      </c>
      <c r="J350" s="304" t="str">
        <f>LEFT(PPG!D350,20)&amp;"."&amp;PPGPAY!E350</f>
        <v>....Jn21</v>
      </c>
      <c r="K350" s="120" t="b">
        <v>1</v>
      </c>
      <c r="L350" s="126" t="s">
        <v>3686</v>
      </c>
      <c r="M350" s="120" t="b">
        <v>1</v>
      </c>
      <c r="N350" s="120" t="s">
        <v>3687</v>
      </c>
      <c r="O350" s="307">
        <f>PPG!I350</f>
        <v>0</v>
      </c>
      <c r="P350" s="120" t="b">
        <v>1</v>
      </c>
      <c r="Q350" s="120" t="b">
        <v>1</v>
      </c>
      <c r="R350" s="120" t="b">
        <v>1</v>
      </c>
    </row>
    <row r="351" spans="1:18" x14ac:dyDescent="0.25">
      <c r="A351" s="117">
        <v>1</v>
      </c>
      <c r="B351" s="118">
        <v>2</v>
      </c>
      <c r="C351" s="303">
        <f>PPG!J351</f>
        <v>0</v>
      </c>
      <c r="D351" s="120" t="b">
        <v>1</v>
      </c>
      <c r="E351" s="304" t="str">
        <f>RIGHT(PPG!C351,4)&amp;"."&amp;PPG!M351&amp;"."&amp;PPG!K351&amp;"."&amp;$C$5</f>
        <v>...Jn21</v>
      </c>
      <c r="F351" s="305">
        <f t="shared" ca="1" si="10"/>
        <v>44361</v>
      </c>
      <c r="G351" s="444">
        <f>PPG!S351</f>
        <v>0</v>
      </c>
      <c r="H351" s="124">
        <f t="shared" ca="1" si="11"/>
        <v>44361</v>
      </c>
      <c r="I351" s="125">
        <v>0</v>
      </c>
      <c r="J351" s="304" t="str">
        <f>LEFT(PPG!D351,20)&amp;"."&amp;PPGPAY!E351</f>
        <v>....Jn21</v>
      </c>
      <c r="K351" s="120" t="b">
        <v>1</v>
      </c>
      <c r="L351" s="126" t="s">
        <v>3686</v>
      </c>
      <c r="M351" s="120" t="b">
        <v>1</v>
      </c>
      <c r="N351" s="120" t="s">
        <v>3687</v>
      </c>
      <c r="O351" s="307">
        <f>PPG!I351</f>
        <v>0</v>
      </c>
      <c r="P351" s="120" t="b">
        <v>1</v>
      </c>
      <c r="Q351" s="120" t="b">
        <v>1</v>
      </c>
      <c r="R351" s="120" t="b">
        <v>1</v>
      </c>
    </row>
    <row r="352" spans="1:18" x14ac:dyDescent="0.25">
      <c r="A352" s="117">
        <v>1</v>
      </c>
      <c r="B352" s="118">
        <v>2</v>
      </c>
      <c r="C352" s="303">
        <f>PPG!J352</f>
        <v>0</v>
      </c>
      <c r="D352" s="120" t="b">
        <v>1</v>
      </c>
      <c r="E352" s="304" t="str">
        <f>RIGHT(PPG!C352,4)&amp;"."&amp;PPG!M352&amp;"."&amp;PPG!K352&amp;"."&amp;$C$5</f>
        <v>...Jn21</v>
      </c>
      <c r="F352" s="305">
        <f t="shared" ca="1" si="10"/>
        <v>44361</v>
      </c>
      <c r="G352" s="444">
        <f>PPG!S352</f>
        <v>0</v>
      </c>
      <c r="H352" s="124">
        <f t="shared" ca="1" si="11"/>
        <v>44361</v>
      </c>
      <c r="I352" s="125">
        <v>0</v>
      </c>
      <c r="J352" s="304" t="str">
        <f>LEFT(PPG!D352,20)&amp;"."&amp;PPGPAY!E352</f>
        <v>....Jn21</v>
      </c>
      <c r="K352" s="120" t="b">
        <v>1</v>
      </c>
      <c r="L352" s="126" t="s">
        <v>3686</v>
      </c>
      <c r="M352" s="120" t="b">
        <v>1</v>
      </c>
      <c r="N352" s="120" t="s">
        <v>3687</v>
      </c>
      <c r="O352" s="307">
        <f>PPG!I352</f>
        <v>0</v>
      </c>
      <c r="P352" s="120" t="b">
        <v>1</v>
      </c>
      <c r="Q352" s="120" t="b">
        <v>1</v>
      </c>
      <c r="R352" s="120" t="b">
        <v>1</v>
      </c>
    </row>
    <row r="353" spans="1:18" x14ac:dyDescent="0.25">
      <c r="A353" s="117">
        <v>1</v>
      </c>
      <c r="B353" s="118">
        <v>2</v>
      </c>
      <c r="C353" s="303">
        <f>PPG!J353</f>
        <v>0</v>
      </c>
      <c r="D353" s="120" t="b">
        <v>1</v>
      </c>
      <c r="E353" s="304" t="str">
        <f>RIGHT(PPG!C353,4)&amp;"."&amp;PPG!M353&amp;"."&amp;PPG!K353&amp;"."&amp;$C$5</f>
        <v>...Jn21</v>
      </c>
      <c r="F353" s="305">
        <f t="shared" ca="1" si="10"/>
        <v>44361</v>
      </c>
      <c r="G353" s="444">
        <f>PPG!S353</f>
        <v>0</v>
      </c>
      <c r="H353" s="124">
        <f t="shared" ca="1" si="11"/>
        <v>44361</v>
      </c>
      <c r="I353" s="125">
        <v>0</v>
      </c>
      <c r="J353" s="304" t="str">
        <f>LEFT(PPG!D353,20)&amp;"."&amp;PPGPAY!E353</f>
        <v>....Jn21</v>
      </c>
      <c r="K353" s="120" t="b">
        <v>1</v>
      </c>
      <c r="L353" s="126" t="s">
        <v>3686</v>
      </c>
      <c r="M353" s="120" t="b">
        <v>1</v>
      </c>
      <c r="N353" s="120" t="s">
        <v>3687</v>
      </c>
      <c r="O353" s="307">
        <f>PPG!I353</f>
        <v>0</v>
      </c>
      <c r="P353" s="120" t="b">
        <v>1</v>
      </c>
      <c r="Q353" s="120" t="b">
        <v>1</v>
      </c>
      <c r="R353" s="120" t="b">
        <v>1</v>
      </c>
    </row>
    <row r="354" spans="1:18" x14ac:dyDescent="0.25">
      <c r="A354" s="117">
        <v>1</v>
      </c>
      <c r="B354" s="118">
        <v>2</v>
      </c>
      <c r="C354" s="303">
        <f>PPG!J354</f>
        <v>0</v>
      </c>
      <c r="D354" s="120" t="b">
        <v>1</v>
      </c>
      <c r="E354" s="304" t="str">
        <f>RIGHT(PPG!C354,4)&amp;"."&amp;PPG!M354&amp;"."&amp;PPG!K354&amp;"."&amp;$C$5</f>
        <v>...Jn21</v>
      </c>
      <c r="F354" s="305">
        <f t="shared" ca="1" si="10"/>
        <v>44361</v>
      </c>
      <c r="G354" s="444">
        <f>PPG!S354</f>
        <v>0</v>
      </c>
      <c r="H354" s="124">
        <f t="shared" ca="1" si="11"/>
        <v>44361</v>
      </c>
      <c r="I354" s="125">
        <v>0</v>
      </c>
      <c r="J354" s="304" t="str">
        <f>LEFT(PPG!D354,20)&amp;"."&amp;PPGPAY!E354</f>
        <v>....Jn21</v>
      </c>
      <c r="K354" s="120" t="b">
        <v>1</v>
      </c>
      <c r="L354" s="126" t="s">
        <v>3686</v>
      </c>
      <c r="M354" s="120" t="b">
        <v>1</v>
      </c>
      <c r="N354" s="120" t="s">
        <v>3687</v>
      </c>
      <c r="O354" s="307">
        <f>PPG!I354</f>
        <v>0</v>
      </c>
      <c r="P354" s="120" t="b">
        <v>1</v>
      </c>
      <c r="Q354" s="120" t="b">
        <v>1</v>
      </c>
      <c r="R354" s="120" t="b">
        <v>1</v>
      </c>
    </row>
    <row r="355" spans="1:18" x14ac:dyDescent="0.25">
      <c r="A355" s="117">
        <v>1</v>
      </c>
      <c r="B355" s="118">
        <v>2</v>
      </c>
      <c r="C355" s="303">
        <f>PPG!J355</f>
        <v>0</v>
      </c>
      <c r="D355" s="120" t="b">
        <v>1</v>
      </c>
      <c r="E355" s="304" t="str">
        <f>RIGHT(PPG!C355,4)&amp;"."&amp;PPG!M355&amp;"."&amp;PPG!K355&amp;"."&amp;$C$5</f>
        <v>...Jn21</v>
      </c>
      <c r="F355" s="305">
        <f t="shared" ca="1" si="10"/>
        <v>44361</v>
      </c>
      <c r="G355" s="444">
        <f>PPG!S355</f>
        <v>0</v>
      </c>
      <c r="H355" s="124">
        <f t="shared" ca="1" si="11"/>
        <v>44361</v>
      </c>
      <c r="I355" s="125">
        <v>0</v>
      </c>
      <c r="J355" s="304" t="str">
        <f>LEFT(PPG!D355,20)&amp;"."&amp;PPGPAY!E355</f>
        <v>....Jn21</v>
      </c>
      <c r="K355" s="120" t="b">
        <v>1</v>
      </c>
      <c r="L355" s="126" t="s">
        <v>3686</v>
      </c>
      <c r="M355" s="120" t="b">
        <v>1</v>
      </c>
      <c r="N355" s="120" t="s">
        <v>3687</v>
      </c>
      <c r="O355" s="307">
        <f>PPG!I355</f>
        <v>0</v>
      </c>
      <c r="P355" s="120" t="b">
        <v>1</v>
      </c>
      <c r="Q355" s="120" t="b">
        <v>1</v>
      </c>
      <c r="R355" s="120" t="b">
        <v>1</v>
      </c>
    </row>
    <row r="356" spans="1:18" x14ac:dyDescent="0.25">
      <c r="A356" s="117">
        <v>1</v>
      </c>
      <c r="B356" s="118">
        <v>2</v>
      </c>
      <c r="C356" s="303">
        <f>PPG!J356</f>
        <v>0</v>
      </c>
      <c r="D356" s="120" t="b">
        <v>1</v>
      </c>
      <c r="E356" s="304" t="str">
        <f>RIGHT(PPG!C356,4)&amp;"."&amp;PPG!M356&amp;"."&amp;PPG!K356&amp;"."&amp;$C$5</f>
        <v>...Jn21</v>
      </c>
      <c r="F356" s="305">
        <f t="shared" ca="1" si="10"/>
        <v>44361</v>
      </c>
      <c r="G356" s="444">
        <f>PPG!S356</f>
        <v>0</v>
      </c>
      <c r="H356" s="124">
        <f t="shared" ca="1" si="11"/>
        <v>44361</v>
      </c>
      <c r="I356" s="125">
        <v>0</v>
      </c>
      <c r="J356" s="304" t="str">
        <f>LEFT(PPG!D356,20)&amp;"."&amp;PPGPAY!E356</f>
        <v>....Jn21</v>
      </c>
      <c r="K356" s="120" t="b">
        <v>1</v>
      </c>
      <c r="L356" s="126" t="s">
        <v>3686</v>
      </c>
      <c r="M356" s="120" t="b">
        <v>1</v>
      </c>
      <c r="N356" s="120" t="s">
        <v>3687</v>
      </c>
      <c r="O356" s="307">
        <f>PPG!I356</f>
        <v>0</v>
      </c>
      <c r="P356" s="120" t="b">
        <v>1</v>
      </c>
      <c r="Q356" s="120" t="b">
        <v>1</v>
      </c>
      <c r="R356" s="120" t="b">
        <v>1</v>
      </c>
    </row>
    <row r="357" spans="1:18" x14ac:dyDescent="0.25">
      <c r="A357" s="117">
        <v>1</v>
      </c>
      <c r="B357" s="118">
        <v>2</v>
      </c>
      <c r="C357" s="303">
        <f>PPG!J357</f>
        <v>0</v>
      </c>
      <c r="D357" s="120" t="b">
        <v>1</v>
      </c>
      <c r="E357" s="304" t="str">
        <f>RIGHT(PPG!C357,4)&amp;"."&amp;PPG!M357&amp;"."&amp;PPG!K357&amp;"."&amp;$C$5</f>
        <v>...Jn21</v>
      </c>
      <c r="F357" s="305">
        <f t="shared" ca="1" si="10"/>
        <v>44361</v>
      </c>
      <c r="G357" s="444">
        <f>PPG!S357</f>
        <v>0</v>
      </c>
      <c r="H357" s="124">
        <f t="shared" ca="1" si="11"/>
        <v>44361</v>
      </c>
      <c r="I357" s="125">
        <v>0</v>
      </c>
      <c r="J357" s="304" t="str">
        <f>LEFT(PPG!D357,20)&amp;"."&amp;PPGPAY!E357</f>
        <v>....Jn21</v>
      </c>
      <c r="K357" s="120" t="b">
        <v>1</v>
      </c>
      <c r="L357" s="126" t="s">
        <v>3686</v>
      </c>
      <c r="M357" s="120" t="b">
        <v>1</v>
      </c>
      <c r="N357" s="120" t="s">
        <v>3687</v>
      </c>
      <c r="O357" s="307">
        <f>PPG!I357</f>
        <v>0</v>
      </c>
      <c r="P357" s="120" t="b">
        <v>1</v>
      </c>
      <c r="Q357" s="120" t="b">
        <v>1</v>
      </c>
      <c r="R357" s="120" t="b">
        <v>1</v>
      </c>
    </row>
    <row r="358" spans="1:18" x14ac:dyDescent="0.25">
      <c r="A358" s="117">
        <v>1</v>
      </c>
      <c r="B358" s="118">
        <v>2</v>
      </c>
      <c r="C358" s="303">
        <f>PPG!J358</f>
        <v>0</v>
      </c>
      <c r="D358" s="120" t="b">
        <v>1</v>
      </c>
      <c r="E358" s="304" t="str">
        <f>RIGHT(PPG!C358,4)&amp;"."&amp;PPG!M358&amp;"."&amp;PPG!K358&amp;"."&amp;$C$5</f>
        <v>...Jn21</v>
      </c>
      <c r="F358" s="305">
        <f t="shared" ca="1" si="10"/>
        <v>44361</v>
      </c>
      <c r="G358" s="444">
        <f>PPG!S358</f>
        <v>0</v>
      </c>
      <c r="H358" s="124">
        <f t="shared" ca="1" si="11"/>
        <v>44361</v>
      </c>
      <c r="I358" s="125">
        <v>0</v>
      </c>
      <c r="J358" s="304" t="str">
        <f>LEFT(PPG!D358,20)&amp;"."&amp;PPGPAY!E358</f>
        <v>....Jn21</v>
      </c>
      <c r="K358" s="120" t="b">
        <v>1</v>
      </c>
      <c r="L358" s="126" t="s">
        <v>3686</v>
      </c>
      <c r="M358" s="120" t="b">
        <v>1</v>
      </c>
      <c r="N358" s="120" t="s">
        <v>3687</v>
      </c>
      <c r="O358" s="307">
        <f>PPG!I358</f>
        <v>0</v>
      </c>
      <c r="P358" s="120" t="b">
        <v>1</v>
      </c>
      <c r="Q358" s="120" t="b">
        <v>1</v>
      </c>
      <c r="R358" s="120" t="b">
        <v>1</v>
      </c>
    </row>
    <row r="359" spans="1:18" x14ac:dyDescent="0.25">
      <c r="A359" s="117">
        <v>1</v>
      </c>
      <c r="B359" s="118">
        <v>2</v>
      </c>
      <c r="C359" s="303">
        <f>PPG!J359</f>
        <v>0</v>
      </c>
      <c r="D359" s="120" t="b">
        <v>1</v>
      </c>
      <c r="E359" s="304" t="str">
        <f>RIGHT(PPG!C359,4)&amp;"."&amp;PPG!M359&amp;"."&amp;PPG!K359&amp;"."&amp;$C$5</f>
        <v>...Jn21</v>
      </c>
      <c r="F359" s="305">
        <f t="shared" ca="1" si="10"/>
        <v>44361</v>
      </c>
      <c r="G359" s="444">
        <f>PPG!S359</f>
        <v>0</v>
      </c>
      <c r="H359" s="124">
        <f t="shared" ca="1" si="11"/>
        <v>44361</v>
      </c>
      <c r="I359" s="125">
        <v>0</v>
      </c>
      <c r="J359" s="304" t="str">
        <f>LEFT(PPG!D359,20)&amp;"."&amp;PPGPAY!E359</f>
        <v>....Jn21</v>
      </c>
      <c r="K359" s="120" t="b">
        <v>1</v>
      </c>
      <c r="L359" s="126" t="s">
        <v>3686</v>
      </c>
      <c r="M359" s="120" t="b">
        <v>1</v>
      </c>
      <c r="N359" s="120" t="s">
        <v>3687</v>
      </c>
      <c r="O359" s="307">
        <f>PPG!I359</f>
        <v>0</v>
      </c>
      <c r="P359" s="120" t="b">
        <v>1</v>
      </c>
      <c r="Q359" s="120" t="b">
        <v>1</v>
      </c>
      <c r="R359" s="120" t="b">
        <v>1</v>
      </c>
    </row>
    <row r="360" spans="1:18" x14ac:dyDescent="0.25">
      <c r="A360" s="117">
        <v>1</v>
      </c>
      <c r="B360" s="118">
        <v>2</v>
      </c>
      <c r="C360" s="303">
        <f>PPG!J360</f>
        <v>0</v>
      </c>
      <c r="D360" s="120" t="b">
        <v>1</v>
      </c>
      <c r="E360" s="304" t="str">
        <f>RIGHT(PPG!C360,4)&amp;"."&amp;PPG!M360&amp;"."&amp;PPG!K360&amp;"."&amp;$C$5</f>
        <v>...Jn21</v>
      </c>
      <c r="F360" s="305">
        <f t="shared" ca="1" si="10"/>
        <v>44361</v>
      </c>
      <c r="G360" s="444">
        <f>PPG!S360</f>
        <v>0</v>
      </c>
      <c r="H360" s="124">
        <f t="shared" ca="1" si="11"/>
        <v>44361</v>
      </c>
      <c r="I360" s="125">
        <v>0</v>
      </c>
      <c r="J360" s="304" t="str">
        <f>LEFT(PPG!D360,20)&amp;"."&amp;PPGPAY!E360</f>
        <v>....Jn21</v>
      </c>
      <c r="K360" s="120" t="b">
        <v>1</v>
      </c>
      <c r="L360" s="126" t="s">
        <v>3686</v>
      </c>
      <c r="M360" s="120" t="b">
        <v>1</v>
      </c>
      <c r="N360" s="120" t="s">
        <v>3687</v>
      </c>
      <c r="O360" s="307">
        <f>PPG!I360</f>
        <v>0</v>
      </c>
      <c r="P360" s="120" t="b">
        <v>1</v>
      </c>
      <c r="Q360" s="120" t="b">
        <v>1</v>
      </c>
      <c r="R360" s="120" t="b">
        <v>1</v>
      </c>
    </row>
    <row r="361" spans="1:18" x14ac:dyDescent="0.25">
      <c r="A361" s="117">
        <v>1</v>
      </c>
      <c r="B361" s="118">
        <v>2</v>
      </c>
      <c r="C361" s="303">
        <f>PPG!J361</f>
        <v>0</v>
      </c>
      <c r="D361" s="120" t="b">
        <v>1</v>
      </c>
      <c r="E361" s="304" t="str">
        <f>RIGHT(PPG!C361,4)&amp;"."&amp;PPG!M361&amp;"."&amp;PPG!K361&amp;"."&amp;$C$5</f>
        <v>...Jn21</v>
      </c>
      <c r="F361" s="305">
        <f t="shared" ca="1" si="10"/>
        <v>44361</v>
      </c>
      <c r="G361" s="444">
        <f>PPG!S361</f>
        <v>0</v>
      </c>
      <c r="H361" s="124">
        <f t="shared" ca="1" si="11"/>
        <v>44361</v>
      </c>
      <c r="I361" s="125">
        <v>0</v>
      </c>
      <c r="J361" s="304" t="str">
        <f>LEFT(PPG!D361,20)&amp;"."&amp;PPGPAY!E361</f>
        <v>....Jn21</v>
      </c>
      <c r="K361" s="120" t="b">
        <v>1</v>
      </c>
      <c r="L361" s="126" t="s">
        <v>3686</v>
      </c>
      <c r="M361" s="120" t="b">
        <v>1</v>
      </c>
      <c r="N361" s="120" t="s">
        <v>3687</v>
      </c>
      <c r="O361" s="307">
        <f>PPG!I361</f>
        <v>0</v>
      </c>
      <c r="P361" s="120" t="b">
        <v>1</v>
      </c>
      <c r="Q361" s="120" t="b">
        <v>1</v>
      </c>
      <c r="R361" s="120" t="b">
        <v>1</v>
      </c>
    </row>
    <row r="362" spans="1:18" x14ac:dyDescent="0.25">
      <c r="A362" s="117">
        <v>1</v>
      </c>
      <c r="B362" s="118">
        <v>2</v>
      </c>
      <c r="C362" s="303">
        <f>PPG!J362</f>
        <v>0</v>
      </c>
      <c r="D362" s="120" t="b">
        <v>1</v>
      </c>
      <c r="E362" s="304" t="str">
        <f>RIGHT(PPG!C362,4)&amp;"."&amp;PPG!M362&amp;"."&amp;PPG!K362&amp;"."&amp;$C$5</f>
        <v>...Jn21</v>
      </c>
      <c r="F362" s="305">
        <f t="shared" ca="1" si="10"/>
        <v>44361</v>
      </c>
      <c r="G362" s="444">
        <f>PPG!S362</f>
        <v>0</v>
      </c>
      <c r="H362" s="124">
        <f t="shared" ca="1" si="11"/>
        <v>44361</v>
      </c>
      <c r="I362" s="125">
        <v>0</v>
      </c>
      <c r="J362" s="304" t="str">
        <f>LEFT(PPG!D362,20)&amp;"."&amp;PPGPAY!E362</f>
        <v>....Jn21</v>
      </c>
      <c r="K362" s="120" t="b">
        <v>1</v>
      </c>
      <c r="L362" s="126" t="s">
        <v>3686</v>
      </c>
      <c r="M362" s="120" t="b">
        <v>1</v>
      </c>
      <c r="N362" s="120" t="s">
        <v>3687</v>
      </c>
      <c r="O362" s="307">
        <f>PPG!I362</f>
        <v>0</v>
      </c>
      <c r="P362" s="120" t="b">
        <v>1</v>
      </c>
      <c r="Q362" s="120" t="b">
        <v>1</v>
      </c>
      <c r="R362" s="120" t="b">
        <v>1</v>
      </c>
    </row>
    <row r="363" spans="1:18" x14ac:dyDescent="0.25">
      <c r="A363" s="117">
        <v>1</v>
      </c>
      <c r="B363" s="118">
        <v>2</v>
      </c>
      <c r="C363" s="303">
        <f>PPG!J363</f>
        <v>0</v>
      </c>
      <c r="D363" s="120" t="b">
        <v>1</v>
      </c>
      <c r="E363" s="304" t="str">
        <f>RIGHT(PPG!C363,4)&amp;"."&amp;PPG!M363&amp;"."&amp;PPG!K363&amp;"."&amp;$C$5</f>
        <v>...Jn21</v>
      </c>
      <c r="F363" s="305">
        <f t="shared" ca="1" si="10"/>
        <v>44361</v>
      </c>
      <c r="G363" s="444">
        <f>PPG!S363</f>
        <v>0</v>
      </c>
      <c r="H363" s="124">
        <f t="shared" ca="1" si="11"/>
        <v>44361</v>
      </c>
      <c r="I363" s="125">
        <v>0</v>
      </c>
      <c r="J363" s="304" t="str">
        <f>LEFT(PPG!D363,20)&amp;"."&amp;PPGPAY!E363</f>
        <v>....Jn21</v>
      </c>
      <c r="K363" s="120" t="b">
        <v>1</v>
      </c>
      <c r="L363" s="126" t="s">
        <v>3686</v>
      </c>
      <c r="M363" s="120" t="b">
        <v>1</v>
      </c>
      <c r="N363" s="120" t="s">
        <v>3687</v>
      </c>
      <c r="O363" s="307">
        <f>PPG!I363</f>
        <v>0</v>
      </c>
      <c r="P363" s="120" t="b">
        <v>1</v>
      </c>
      <c r="Q363" s="120" t="b">
        <v>1</v>
      </c>
      <c r="R363" s="120" t="b">
        <v>1</v>
      </c>
    </row>
    <row r="364" spans="1:18" x14ac:dyDescent="0.25">
      <c r="A364" s="117">
        <v>1</v>
      </c>
      <c r="B364" s="118">
        <v>2</v>
      </c>
      <c r="C364" s="303">
        <f>PPG!J364</f>
        <v>0</v>
      </c>
      <c r="D364" s="120" t="b">
        <v>1</v>
      </c>
      <c r="E364" s="304" t="str">
        <f>RIGHT(PPG!C364,4)&amp;"."&amp;PPG!M364&amp;"."&amp;PPG!K364&amp;"."&amp;$C$5</f>
        <v>...Jn21</v>
      </c>
      <c r="F364" s="305">
        <f t="shared" ca="1" si="10"/>
        <v>44361</v>
      </c>
      <c r="G364" s="444">
        <f>PPG!S364</f>
        <v>0</v>
      </c>
      <c r="H364" s="124">
        <f t="shared" ca="1" si="11"/>
        <v>44361</v>
      </c>
      <c r="I364" s="125">
        <v>0</v>
      </c>
      <c r="J364" s="304" t="str">
        <f>LEFT(PPG!D364,20)&amp;"."&amp;PPGPAY!E364</f>
        <v>....Jn21</v>
      </c>
      <c r="K364" s="120" t="b">
        <v>1</v>
      </c>
      <c r="L364" s="126" t="s">
        <v>3686</v>
      </c>
      <c r="M364" s="120" t="b">
        <v>1</v>
      </c>
      <c r="N364" s="120" t="s">
        <v>3687</v>
      </c>
      <c r="O364" s="307">
        <f>PPG!I364</f>
        <v>0</v>
      </c>
      <c r="P364" s="120" t="b">
        <v>1</v>
      </c>
      <c r="Q364" s="120" t="b">
        <v>1</v>
      </c>
      <c r="R364" s="120" t="b">
        <v>1</v>
      </c>
    </row>
    <row r="365" spans="1:18" x14ac:dyDescent="0.25">
      <c r="A365" s="117">
        <v>1</v>
      </c>
      <c r="B365" s="118">
        <v>2</v>
      </c>
      <c r="C365" s="303">
        <f>PPG!J365</f>
        <v>0</v>
      </c>
      <c r="D365" s="120" t="b">
        <v>1</v>
      </c>
      <c r="E365" s="304" t="str">
        <f>RIGHT(PPG!C365,4)&amp;"."&amp;PPG!M365&amp;"."&amp;PPG!K365&amp;"."&amp;$C$5</f>
        <v>...Jn21</v>
      </c>
      <c r="F365" s="305">
        <f t="shared" ca="1" si="10"/>
        <v>44361</v>
      </c>
      <c r="G365" s="444">
        <f>PPG!S365</f>
        <v>0</v>
      </c>
      <c r="H365" s="124">
        <f t="shared" ca="1" si="11"/>
        <v>44361</v>
      </c>
      <c r="I365" s="125">
        <v>0</v>
      </c>
      <c r="J365" s="304" t="str">
        <f>LEFT(PPG!D365,20)&amp;"."&amp;PPGPAY!E365</f>
        <v>....Jn21</v>
      </c>
      <c r="K365" s="120" t="b">
        <v>1</v>
      </c>
      <c r="L365" s="126" t="s">
        <v>3686</v>
      </c>
      <c r="M365" s="120" t="b">
        <v>1</v>
      </c>
      <c r="N365" s="120" t="s">
        <v>3687</v>
      </c>
      <c r="O365" s="307">
        <f>PPG!I365</f>
        <v>0</v>
      </c>
      <c r="P365" s="120" t="b">
        <v>1</v>
      </c>
      <c r="Q365" s="120" t="b">
        <v>1</v>
      </c>
      <c r="R365" s="120" t="b">
        <v>1</v>
      </c>
    </row>
    <row r="366" spans="1:18" x14ac:dyDescent="0.25">
      <c r="A366" s="117">
        <v>1</v>
      </c>
      <c r="B366" s="118">
        <v>2</v>
      </c>
      <c r="C366" s="303">
        <f>PPG!J366</f>
        <v>0</v>
      </c>
      <c r="D366" s="120" t="b">
        <v>1</v>
      </c>
      <c r="E366" s="304" t="str">
        <f>RIGHT(PPG!C366,4)&amp;"."&amp;PPG!M366&amp;"."&amp;PPG!K366&amp;"."&amp;$C$5</f>
        <v>...Jn21</v>
      </c>
      <c r="F366" s="305">
        <f t="shared" ca="1" si="10"/>
        <v>44361</v>
      </c>
      <c r="G366" s="444">
        <f>PPG!S366</f>
        <v>0</v>
      </c>
      <c r="H366" s="124">
        <f t="shared" ca="1" si="11"/>
        <v>44361</v>
      </c>
      <c r="I366" s="125">
        <v>0</v>
      </c>
      <c r="J366" s="304" t="str">
        <f>LEFT(PPG!D366,20)&amp;"."&amp;PPGPAY!E366</f>
        <v>....Jn21</v>
      </c>
      <c r="K366" s="120" t="b">
        <v>1</v>
      </c>
      <c r="L366" s="126" t="s">
        <v>3686</v>
      </c>
      <c r="M366" s="120" t="b">
        <v>1</v>
      </c>
      <c r="N366" s="120" t="s">
        <v>3687</v>
      </c>
      <c r="O366" s="307">
        <f>PPG!I366</f>
        <v>0</v>
      </c>
      <c r="P366" s="120" t="b">
        <v>1</v>
      </c>
      <c r="Q366" s="120" t="b">
        <v>1</v>
      </c>
      <c r="R366" s="120" t="b">
        <v>1</v>
      </c>
    </row>
    <row r="367" spans="1:18" x14ac:dyDescent="0.25">
      <c r="A367" s="117">
        <v>1</v>
      </c>
      <c r="B367" s="118">
        <v>2</v>
      </c>
      <c r="C367" s="303">
        <f>PPG!J367</f>
        <v>0</v>
      </c>
      <c r="D367" s="120" t="b">
        <v>1</v>
      </c>
      <c r="E367" s="304" t="str">
        <f>RIGHT(PPG!C367,4)&amp;"."&amp;PPG!M367&amp;"."&amp;PPG!K367&amp;"."&amp;$C$5</f>
        <v>...Jn21</v>
      </c>
      <c r="F367" s="305">
        <f t="shared" ca="1" si="10"/>
        <v>44361</v>
      </c>
      <c r="G367" s="444">
        <f>PPG!S367</f>
        <v>0</v>
      </c>
      <c r="H367" s="124">
        <f t="shared" ca="1" si="11"/>
        <v>44361</v>
      </c>
      <c r="I367" s="125">
        <v>0</v>
      </c>
      <c r="J367" s="304" t="str">
        <f>LEFT(PPG!D367,20)&amp;"."&amp;PPGPAY!E367</f>
        <v>....Jn21</v>
      </c>
      <c r="K367" s="120" t="b">
        <v>1</v>
      </c>
      <c r="L367" s="126" t="s">
        <v>3686</v>
      </c>
      <c r="M367" s="120" t="b">
        <v>1</v>
      </c>
      <c r="N367" s="120" t="s">
        <v>3687</v>
      </c>
      <c r="O367" s="307">
        <f>PPG!I367</f>
        <v>0</v>
      </c>
      <c r="P367" s="120" t="b">
        <v>1</v>
      </c>
      <c r="Q367" s="120" t="b">
        <v>1</v>
      </c>
      <c r="R367" s="120" t="b">
        <v>1</v>
      </c>
    </row>
    <row r="368" spans="1:18" x14ac:dyDescent="0.25">
      <c r="A368" s="117">
        <v>1</v>
      </c>
      <c r="B368" s="118">
        <v>2</v>
      </c>
      <c r="C368" s="303">
        <f>PPG!J368</f>
        <v>0</v>
      </c>
      <c r="D368" s="120" t="b">
        <v>1</v>
      </c>
      <c r="E368" s="304" t="str">
        <f>RIGHT(PPG!C368,4)&amp;"."&amp;PPG!M368&amp;"."&amp;PPG!K368&amp;"."&amp;$C$5</f>
        <v>...Jn21</v>
      </c>
      <c r="F368" s="305">
        <f t="shared" ca="1" si="10"/>
        <v>44361</v>
      </c>
      <c r="G368" s="444">
        <f>PPG!S368</f>
        <v>0</v>
      </c>
      <c r="H368" s="124">
        <f t="shared" ca="1" si="11"/>
        <v>44361</v>
      </c>
      <c r="I368" s="125">
        <v>0</v>
      </c>
      <c r="J368" s="304" t="str">
        <f>LEFT(PPG!D368,20)&amp;"."&amp;PPGPAY!E368</f>
        <v>....Jn21</v>
      </c>
      <c r="K368" s="120" t="b">
        <v>1</v>
      </c>
      <c r="L368" s="126" t="s">
        <v>3686</v>
      </c>
      <c r="M368" s="120" t="b">
        <v>1</v>
      </c>
      <c r="N368" s="120" t="s">
        <v>3687</v>
      </c>
      <c r="O368" s="307">
        <f>PPG!I368</f>
        <v>0</v>
      </c>
      <c r="P368" s="120" t="b">
        <v>1</v>
      </c>
      <c r="Q368" s="120" t="b">
        <v>1</v>
      </c>
      <c r="R368" s="120" t="b">
        <v>1</v>
      </c>
    </row>
    <row r="369" spans="1:18" x14ac:dyDescent="0.25">
      <c r="A369" s="117">
        <v>1</v>
      </c>
      <c r="B369" s="118">
        <v>2</v>
      </c>
      <c r="C369" s="303">
        <f>PPG!J369</f>
        <v>0</v>
      </c>
      <c r="D369" s="120" t="b">
        <v>1</v>
      </c>
      <c r="E369" s="304" t="str">
        <f>RIGHT(PPG!C369,4)&amp;"."&amp;PPG!M369&amp;"."&amp;PPG!K369&amp;"."&amp;$C$5</f>
        <v>...Jn21</v>
      </c>
      <c r="F369" s="305">
        <f t="shared" ca="1" si="10"/>
        <v>44361</v>
      </c>
      <c r="G369" s="444">
        <f>PPG!S369</f>
        <v>0</v>
      </c>
      <c r="H369" s="124">
        <f t="shared" ca="1" si="11"/>
        <v>44361</v>
      </c>
      <c r="I369" s="125">
        <v>0</v>
      </c>
      <c r="J369" s="304" t="str">
        <f>LEFT(PPG!D369,20)&amp;"."&amp;PPGPAY!E369</f>
        <v>....Jn21</v>
      </c>
      <c r="K369" s="120" t="b">
        <v>1</v>
      </c>
      <c r="L369" s="126" t="s">
        <v>3686</v>
      </c>
      <c r="M369" s="120" t="b">
        <v>1</v>
      </c>
      <c r="N369" s="120" t="s">
        <v>3687</v>
      </c>
      <c r="O369" s="307">
        <f>PPG!I369</f>
        <v>0</v>
      </c>
      <c r="P369" s="120" t="b">
        <v>1</v>
      </c>
      <c r="Q369" s="120" t="b">
        <v>1</v>
      </c>
      <c r="R369" s="120" t="b">
        <v>1</v>
      </c>
    </row>
    <row r="370" spans="1:18" x14ac:dyDescent="0.25">
      <c r="A370" s="117">
        <v>1</v>
      </c>
      <c r="B370" s="118">
        <v>2</v>
      </c>
      <c r="C370" s="303">
        <f>PPG!J370</f>
        <v>0</v>
      </c>
      <c r="D370" s="120" t="b">
        <v>1</v>
      </c>
      <c r="E370" s="304" t="str">
        <f>RIGHT(PPG!C370,4)&amp;"."&amp;PPG!M370&amp;"."&amp;PPG!K370&amp;"."&amp;$C$5</f>
        <v>...Jn21</v>
      </c>
      <c r="F370" s="305">
        <f t="shared" ca="1" si="10"/>
        <v>44361</v>
      </c>
      <c r="G370" s="444">
        <f>PPG!S370</f>
        <v>0</v>
      </c>
      <c r="H370" s="124">
        <f t="shared" ca="1" si="11"/>
        <v>44361</v>
      </c>
      <c r="I370" s="125">
        <v>0</v>
      </c>
      <c r="J370" s="304" t="str">
        <f>LEFT(PPG!D370,20)&amp;"."&amp;PPGPAY!E370</f>
        <v>....Jn21</v>
      </c>
      <c r="K370" s="120" t="b">
        <v>1</v>
      </c>
      <c r="L370" s="126" t="s">
        <v>3686</v>
      </c>
      <c r="M370" s="120" t="b">
        <v>1</v>
      </c>
      <c r="N370" s="120" t="s">
        <v>3687</v>
      </c>
      <c r="O370" s="307">
        <f>PPG!I370</f>
        <v>0</v>
      </c>
      <c r="P370" s="120" t="b">
        <v>1</v>
      </c>
      <c r="Q370" s="120" t="b">
        <v>1</v>
      </c>
      <c r="R370" s="120" t="b">
        <v>1</v>
      </c>
    </row>
    <row r="371" spans="1:18" x14ac:dyDescent="0.25">
      <c r="A371" s="117">
        <v>1</v>
      </c>
      <c r="B371" s="118">
        <v>2</v>
      </c>
      <c r="C371" s="303">
        <f>PPG!J371</f>
        <v>0</v>
      </c>
      <c r="D371" s="120" t="b">
        <v>1</v>
      </c>
      <c r="E371" s="304" t="str">
        <f>RIGHT(PPG!C371,4)&amp;"."&amp;PPG!M371&amp;"."&amp;PPG!K371&amp;"."&amp;$C$5</f>
        <v>...Jn21</v>
      </c>
      <c r="F371" s="305">
        <f t="shared" ca="1" si="10"/>
        <v>44361</v>
      </c>
      <c r="G371" s="444">
        <f>PPG!S371</f>
        <v>0</v>
      </c>
      <c r="H371" s="124">
        <f t="shared" ca="1" si="11"/>
        <v>44361</v>
      </c>
      <c r="I371" s="125">
        <v>0</v>
      </c>
      <c r="J371" s="304" t="str">
        <f>LEFT(PPG!D371,20)&amp;"."&amp;PPGPAY!E371</f>
        <v>....Jn21</v>
      </c>
      <c r="K371" s="120" t="b">
        <v>1</v>
      </c>
      <c r="L371" s="126" t="s">
        <v>3686</v>
      </c>
      <c r="M371" s="120" t="b">
        <v>1</v>
      </c>
      <c r="N371" s="120" t="s">
        <v>3687</v>
      </c>
      <c r="O371" s="307">
        <f>PPG!I371</f>
        <v>0</v>
      </c>
      <c r="P371" s="120" t="b">
        <v>1</v>
      </c>
      <c r="Q371" s="120" t="b">
        <v>1</v>
      </c>
      <c r="R371" s="120" t="b">
        <v>1</v>
      </c>
    </row>
    <row r="372" spans="1:18" x14ac:dyDescent="0.25">
      <c r="A372" s="117">
        <v>1</v>
      </c>
      <c r="B372" s="118">
        <v>2</v>
      </c>
      <c r="C372" s="303">
        <f>PPG!J372</f>
        <v>0</v>
      </c>
      <c r="D372" s="120" t="b">
        <v>1</v>
      </c>
      <c r="E372" s="304" t="str">
        <f>RIGHT(PPG!C372,4)&amp;"."&amp;PPG!M372&amp;"."&amp;PPG!K372&amp;"."&amp;$C$5</f>
        <v>...Jn21</v>
      </c>
      <c r="F372" s="305">
        <f t="shared" ca="1" si="10"/>
        <v>44361</v>
      </c>
      <c r="G372" s="444">
        <f>PPG!S372</f>
        <v>0</v>
      </c>
      <c r="H372" s="124">
        <f t="shared" ca="1" si="11"/>
        <v>44361</v>
      </c>
      <c r="I372" s="125">
        <v>0</v>
      </c>
      <c r="J372" s="304" t="str">
        <f>LEFT(PPG!D372,20)&amp;"."&amp;PPGPAY!E372</f>
        <v>....Jn21</v>
      </c>
      <c r="K372" s="120" t="b">
        <v>1</v>
      </c>
      <c r="L372" s="126" t="s">
        <v>3686</v>
      </c>
      <c r="M372" s="120" t="b">
        <v>1</v>
      </c>
      <c r="N372" s="120" t="s">
        <v>3687</v>
      </c>
      <c r="O372" s="307">
        <f>PPG!I372</f>
        <v>0</v>
      </c>
      <c r="P372" s="120" t="b">
        <v>1</v>
      </c>
      <c r="Q372" s="120" t="b">
        <v>1</v>
      </c>
      <c r="R372" s="120" t="b">
        <v>1</v>
      </c>
    </row>
    <row r="373" spans="1:18" x14ac:dyDescent="0.25">
      <c r="A373" s="117">
        <v>1</v>
      </c>
      <c r="B373" s="118">
        <v>2</v>
      </c>
      <c r="C373" s="303">
        <f>PPG!J373</f>
        <v>0</v>
      </c>
      <c r="D373" s="120" t="b">
        <v>1</v>
      </c>
      <c r="E373" s="304" t="str">
        <f>RIGHT(PPG!C373,4)&amp;"."&amp;PPG!M373&amp;"."&amp;PPG!K373&amp;"."&amp;$C$5</f>
        <v>...Jn21</v>
      </c>
      <c r="F373" s="305">
        <f t="shared" ca="1" si="10"/>
        <v>44361</v>
      </c>
      <c r="G373" s="444">
        <f>PPG!S373</f>
        <v>0</v>
      </c>
      <c r="H373" s="124">
        <f t="shared" ca="1" si="11"/>
        <v>44361</v>
      </c>
      <c r="I373" s="125">
        <v>0</v>
      </c>
      <c r="J373" s="304" t="str">
        <f>LEFT(PPG!D373,20)&amp;"."&amp;PPGPAY!E373</f>
        <v>....Jn21</v>
      </c>
      <c r="K373" s="120" t="b">
        <v>1</v>
      </c>
      <c r="L373" s="126" t="s">
        <v>3686</v>
      </c>
      <c r="M373" s="120" t="b">
        <v>1</v>
      </c>
      <c r="N373" s="120" t="s">
        <v>3687</v>
      </c>
      <c r="O373" s="307">
        <f>PPG!I373</f>
        <v>0</v>
      </c>
      <c r="P373" s="120" t="b">
        <v>1</v>
      </c>
      <c r="Q373" s="120" t="b">
        <v>1</v>
      </c>
      <c r="R373" s="120" t="b">
        <v>1</v>
      </c>
    </row>
    <row r="374" spans="1:18" x14ac:dyDescent="0.25">
      <c r="A374" s="117">
        <v>1</v>
      </c>
      <c r="B374" s="118">
        <v>2</v>
      </c>
      <c r="C374" s="303">
        <f>PPG!J374</f>
        <v>0</v>
      </c>
      <c r="D374" s="120" t="b">
        <v>1</v>
      </c>
      <c r="E374" s="304" t="str">
        <f>RIGHT(PPG!C374,4)&amp;"."&amp;PPG!M374&amp;"."&amp;PPG!K374&amp;"."&amp;$C$5</f>
        <v>...Jn21</v>
      </c>
      <c r="F374" s="305">
        <f t="shared" ca="1" si="10"/>
        <v>44361</v>
      </c>
      <c r="G374" s="444">
        <f>PPG!S374</f>
        <v>0</v>
      </c>
      <c r="H374" s="124">
        <f t="shared" ca="1" si="11"/>
        <v>44361</v>
      </c>
      <c r="I374" s="125">
        <v>0</v>
      </c>
      <c r="J374" s="304" t="str">
        <f>LEFT(PPG!D374,20)&amp;"."&amp;PPGPAY!E374</f>
        <v>....Jn21</v>
      </c>
      <c r="K374" s="120" t="b">
        <v>1</v>
      </c>
      <c r="L374" s="126" t="s">
        <v>3686</v>
      </c>
      <c r="M374" s="120" t="b">
        <v>1</v>
      </c>
      <c r="N374" s="120" t="s">
        <v>3687</v>
      </c>
      <c r="O374" s="307">
        <f>PPG!I374</f>
        <v>0</v>
      </c>
      <c r="P374" s="120" t="b">
        <v>1</v>
      </c>
      <c r="Q374" s="120" t="b">
        <v>1</v>
      </c>
      <c r="R374" s="120" t="b">
        <v>1</v>
      </c>
    </row>
    <row r="375" spans="1:18" x14ac:dyDescent="0.25">
      <c r="A375" s="117">
        <v>1</v>
      </c>
      <c r="B375" s="118">
        <v>2</v>
      </c>
      <c r="C375" s="303">
        <f>PPG!J375</f>
        <v>0</v>
      </c>
      <c r="D375" s="120" t="b">
        <v>1</v>
      </c>
      <c r="E375" s="304" t="str">
        <f>RIGHT(PPG!C375,4)&amp;"."&amp;PPG!M375&amp;"."&amp;PPG!K375&amp;"."&amp;$C$5</f>
        <v>...Jn21</v>
      </c>
      <c r="F375" s="305">
        <f t="shared" ca="1" si="10"/>
        <v>44361</v>
      </c>
      <c r="G375" s="444">
        <f>PPG!S375</f>
        <v>0</v>
      </c>
      <c r="H375" s="124">
        <f t="shared" ca="1" si="11"/>
        <v>44361</v>
      </c>
      <c r="I375" s="125">
        <v>0</v>
      </c>
      <c r="J375" s="304" t="str">
        <f>LEFT(PPG!D375,20)&amp;"."&amp;PPGPAY!E375</f>
        <v>....Jn21</v>
      </c>
      <c r="K375" s="120" t="b">
        <v>1</v>
      </c>
      <c r="L375" s="126" t="s">
        <v>3686</v>
      </c>
      <c r="M375" s="120" t="b">
        <v>1</v>
      </c>
      <c r="N375" s="120" t="s">
        <v>3687</v>
      </c>
      <c r="O375" s="307">
        <f>PPG!I375</f>
        <v>0</v>
      </c>
      <c r="P375" s="120" t="b">
        <v>1</v>
      </c>
      <c r="Q375" s="120" t="b">
        <v>1</v>
      </c>
      <c r="R375" s="120" t="b">
        <v>1</v>
      </c>
    </row>
    <row r="376" spans="1:18" x14ac:dyDescent="0.25">
      <c r="A376" s="117">
        <v>1</v>
      </c>
      <c r="B376" s="118">
        <v>2</v>
      </c>
      <c r="C376" s="303">
        <f>PPG!J376</f>
        <v>0</v>
      </c>
      <c r="D376" s="120" t="b">
        <v>1</v>
      </c>
      <c r="E376" s="304" t="str">
        <f>RIGHT(PPG!C376,4)&amp;"."&amp;PPG!M376&amp;"."&amp;PPG!K376&amp;"."&amp;$C$5</f>
        <v>...Jn21</v>
      </c>
      <c r="F376" s="305">
        <f t="shared" ca="1" si="10"/>
        <v>44361</v>
      </c>
      <c r="G376" s="444">
        <f>PPG!S376</f>
        <v>0</v>
      </c>
      <c r="H376" s="124">
        <f t="shared" ca="1" si="11"/>
        <v>44361</v>
      </c>
      <c r="I376" s="125">
        <v>0</v>
      </c>
      <c r="J376" s="304" t="str">
        <f>LEFT(PPG!D376,20)&amp;"."&amp;PPGPAY!E376</f>
        <v>....Jn21</v>
      </c>
      <c r="K376" s="120" t="b">
        <v>1</v>
      </c>
      <c r="L376" s="126" t="s">
        <v>3686</v>
      </c>
      <c r="M376" s="120" t="b">
        <v>1</v>
      </c>
      <c r="N376" s="120" t="s">
        <v>3687</v>
      </c>
      <c r="O376" s="307">
        <f>PPG!I376</f>
        <v>0</v>
      </c>
      <c r="P376" s="120" t="b">
        <v>1</v>
      </c>
      <c r="Q376" s="120" t="b">
        <v>1</v>
      </c>
      <c r="R376" s="120" t="b">
        <v>1</v>
      </c>
    </row>
    <row r="377" spans="1:18" x14ac:dyDescent="0.25">
      <c r="A377" s="117">
        <v>1</v>
      </c>
      <c r="B377" s="118">
        <v>2</v>
      </c>
      <c r="C377" s="303">
        <f>PPG!J377</f>
        <v>0</v>
      </c>
      <c r="D377" s="120" t="b">
        <v>1</v>
      </c>
      <c r="E377" s="304" t="str">
        <f>RIGHT(PPG!C377,4)&amp;"."&amp;PPG!M377&amp;"."&amp;PPG!K377&amp;"."&amp;$C$5</f>
        <v>...Jn21</v>
      </c>
      <c r="F377" s="305">
        <f t="shared" ca="1" si="10"/>
        <v>44361</v>
      </c>
      <c r="G377" s="444">
        <f>PPG!S377</f>
        <v>0</v>
      </c>
      <c r="H377" s="124">
        <f t="shared" ca="1" si="11"/>
        <v>44361</v>
      </c>
      <c r="I377" s="125">
        <v>0</v>
      </c>
      <c r="J377" s="304" t="str">
        <f>LEFT(PPG!D377,20)&amp;"."&amp;PPGPAY!E377</f>
        <v>....Jn21</v>
      </c>
      <c r="K377" s="120" t="b">
        <v>1</v>
      </c>
      <c r="L377" s="126" t="s">
        <v>3686</v>
      </c>
      <c r="M377" s="120" t="b">
        <v>1</v>
      </c>
      <c r="N377" s="120" t="s">
        <v>3687</v>
      </c>
      <c r="O377" s="307">
        <f>PPG!I377</f>
        <v>0</v>
      </c>
      <c r="P377" s="120" t="b">
        <v>1</v>
      </c>
      <c r="Q377" s="120" t="b">
        <v>1</v>
      </c>
      <c r="R377" s="120" t="b">
        <v>1</v>
      </c>
    </row>
    <row r="378" spans="1:18" x14ac:dyDescent="0.25">
      <c r="A378" s="117">
        <v>1</v>
      </c>
      <c r="B378" s="118">
        <v>2</v>
      </c>
      <c r="C378" s="303">
        <f>PPG!J378</f>
        <v>0</v>
      </c>
      <c r="D378" s="120" t="b">
        <v>1</v>
      </c>
      <c r="E378" s="304" t="str">
        <f>RIGHT(PPG!C378,4)&amp;"."&amp;PPG!M378&amp;"."&amp;PPG!K378&amp;"."&amp;$C$5</f>
        <v>...Jn21</v>
      </c>
      <c r="F378" s="305">
        <f t="shared" ca="1" si="10"/>
        <v>44361</v>
      </c>
      <c r="G378" s="444">
        <f>PPG!S378</f>
        <v>0</v>
      </c>
      <c r="H378" s="124">
        <f t="shared" ca="1" si="11"/>
        <v>44361</v>
      </c>
      <c r="I378" s="125">
        <v>0</v>
      </c>
      <c r="J378" s="304" t="str">
        <f>LEFT(PPG!D378,20)&amp;"."&amp;PPGPAY!E378</f>
        <v>....Jn21</v>
      </c>
      <c r="K378" s="120" t="b">
        <v>1</v>
      </c>
      <c r="L378" s="126" t="s">
        <v>3686</v>
      </c>
      <c r="M378" s="120" t="b">
        <v>1</v>
      </c>
      <c r="N378" s="120" t="s">
        <v>3687</v>
      </c>
      <c r="O378" s="307">
        <f>PPG!I378</f>
        <v>0</v>
      </c>
      <c r="P378" s="120" t="b">
        <v>1</v>
      </c>
      <c r="Q378" s="120" t="b">
        <v>1</v>
      </c>
      <c r="R378" s="120" t="b">
        <v>1</v>
      </c>
    </row>
    <row r="379" spans="1:18" x14ac:dyDescent="0.25">
      <c r="A379" s="117">
        <v>1</v>
      </c>
      <c r="B379" s="118">
        <v>2</v>
      </c>
      <c r="C379" s="303">
        <f>PPG!J379</f>
        <v>0</v>
      </c>
      <c r="D379" s="120" t="b">
        <v>1</v>
      </c>
      <c r="E379" s="304" t="str">
        <f>RIGHT(PPG!C379,4)&amp;"."&amp;PPG!M379&amp;"."&amp;PPG!K379&amp;"."&amp;$C$5</f>
        <v>...Jn21</v>
      </c>
      <c r="F379" s="305">
        <f t="shared" ca="1" si="10"/>
        <v>44361</v>
      </c>
      <c r="G379" s="444">
        <f>PPG!S379</f>
        <v>0</v>
      </c>
      <c r="H379" s="124">
        <f t="shared" ca="1" si="11"/>
        <v>44361</v>
      </c>
      <c r="I379" s="125">
        <v>0</v>
      </c>
      <c r="J379" s="304" t="str">
        <f>LEFT(PPG!D379,20)&amp;"."&amp;PPGPAY!E379</f>
        <v>....Jn21</v>
      </c>
      <c r="K379" s="120" t="b">
        <v>1</v>
      </c>
      <c r="L379" s="126" t="s">
        <v>3686</v>
      </c>
      <c r="M379" s="120" t="b">
        <v>1</v>
      </c>
      <c r="N379" s="120" t="s">
        <v>3687</v>
      </c>
      <c r="O379" s="307">
        <f>PPG!I379</f>
        <v>0</v>
      </c>
      <c r="P379" s="120" t="b">
        <v>1</v>
      </c>
      <c r="Q379" s="120" t="b">
        <v>1</v>
      </c>
      <c r="R379" s="120" t="b">
        <v>1</v>
      </c>
    </row>
    <row r="380" spans="1:18" x14ac:dyDescent="0.25">
      <c r="A380" s="117">
        <v>1</v>
      </c>
      <c r="B380" s="118">
        <v>2</v>
      </c>
      <c r="C380" s="303">
        <f>PPG!J380</f>
        <v>0</v>
      </c>
      <c r="D380" s="120" t="b">
        <v>1</v>
      </c>
      <c r="E380" s="304" t="str">
        <f>RIGHT(PPG!C380,4)&amp;"."&amp;PPG!M380&amp;"."&amp;PPG!K380&amp;"."&amp;$C$5</f>
        <v>...Jn21</v>
      </c>
      <c r="F380" s="305">
        <f t="shared" ca="1" si="10"/>
        <v>44361</v>
      </c>
      <c r="G380" s="444">
        <f>PPG!S380</f>
        <v>0</v>
      </c>
      <c r="H380" s="124">
        <f t="shared" ca="1" si="11"/>
        <v>44361</v>
      </c>
      <c r="I380" s="125">
        <v>0</v>
      </c>
      <c r="J380" s="304" t="str">
        <f>LEFT(PPG!D380,20)&amp;"."&amp;PPGPAY!E380</f>
        <v>....Jn21</v>
      </c>
      <c r="K380" s="120" t="b">
        <v>1</v>
      </c>
      <c r="L380" s="126" t="s">
        <v>3686</v>
      </c>
      <c r="M380" s="120" t="b">
        <v>1</v>
      </c>
      <c r="N380" s="120" t="s">
        <v>3687</v>
      </c>
      <c r="O380" s="307">
        <f>PPG!I380</f>
        <v>0</v>
      </c>
      <c r="P380" s="120" t="b">
        <v>1</v>
      </c>
      <c r="Q380" s="120" t="b">
        <v>1</v>
      </c>
      <c r="R380" s="120" t="b">
        <v>1</v>
      </c>
    </row>
    <row r="381" spans="1:18" x14ac:dyDescent="0.25">
      <c r="A381" s="117">
        <v>1</v>
      </c>
      <c r="B381" s="118">
        <v>2</v>
      </c>
      <c r="C381" s="303">
        <f>PPG!J381</f>
        <v>0</v>
      </c>
      <c r="D381" s="120" t="b">
        <v>1</v>
      </c>
      <c r="E381" s="304" t="str">
        <f>RIGHT(PPG!C381,4)&amp;"."&amp;PPG!M381&amp;"."&amp;PPG!K381&amp;"."&amp;$C$5</f>
        <v>...Jn21</v>
      </c>
      <c r="F381" s="305">
        <f t="shared" ca="1" si="10"/>
        <v>44361</v>
      </c>
      <c r="G381" s="444">
        <f>PPG!S381</f>
        <v>0</v>
      </c>
      <c r="H381" s="124">
        <f t="shared" ca="1" si="11"/>
        <v>44361</v>
      </c>
      <c r="I381" s="125">
        <v>0</v>
      </c>
      <c r="J381" s="304" t="str">
        <f>LEFT(PPG!D381,20)&amp;"."&amp;PPGPAY!E381</f>
        <v>....Jn21</v>
      </c>
      <c r="K381" s="120" t="b">
        <v>1</v>
      </c>
      <c r="L381" s="126" t="s">
        <v>3686</v>
      </c>
      <c r="M381" s="120" t="b">
        <v>1</v>
      </c>
      <c r="N381" s="120" t="s">
        <v>3687</v>
      </c>
      <c r="O381" s="307">
        <f>PPG!I381</f>
        <v>0</v>
      </c>
      <c r="P381" s="120" t="b">
        <v>1</v>
      </c>
      <c r="Q381" s="120" t="b">
        <v>1</v>
      </c>
      <c r="R381" s="120" t="b">
        <v>1</v>
      </c>
    </row>
    <row r="382" spans="1:18" x14ac:dyDescent="0.25">
      <c r="A382" s="117">
        <v>1</v>
      </c>
      <c r="B382" s="118">
        <v>2</v>
      </c>
      <c r="C382" s="303">
        <f>PPG!J382</f>
        <v>0</v>
      </c>
      <c r="D382" s="120" t="b">
        <v>1</v>
      </c>
      <c r="E382" s="304" t="str">
        <f>RIGHT(PPG!C382,4)&amp;"."&amp;PPG!M382&amp;"."&amp;PPG!K382&amp;"."&amp;$C$5</f>
        <v>...Jn21</v>
      </c>
      <c r="F382" s="305">
        <f t="shared" ca="1" si="10"/>
        <v>44361</v>
      </c>
      <c r="G382" s="444">
        <f>PPG!S382</f>
        <v>0</v>
      </c>
      <c r="H382" s="124">
        <f t="shared" ca="1" si="11"/>
        <v>44361</v>
      </c>
      <c r="I382" s="125">
        <v>0</v>
      </c>
      <c r="J382" s="304" t="str">
        <f>LEFT(PPG!D382,20)&amp;"."&amp;PPGPAY!E382</f>
        <v>....Jn21</v>
      </c>
      <c r="K382" s="120" t="b">
        <v>1</v>
      </c>
      <c r="L382" s="126" t="s">
        <v>3686</v>
      </c>
      <c r="M382" s="120" t="b">
        <v>1</v>
      </c>
      <c r="N382" s="120" t="s">
        <v>3687</v>
      </c>
      <c r="O382" s="307">
        <f>PPG!I382</f>
        <v>0</v>
      </c>
      <c r="P382" s="120" t="b">
        <v>1</v>
      </c>
      <c r="Q382" s="120" t="b">
        <v>1</v>
      </c>
      <c r="R382" s="120" t="b">
        <v>1</v>
      </c>
    </row>
    <row r="383" spans="1:18" x14ac:dyDescent="0.25">
      <c r="A383" s="117">
        <v>1</v>
      </c>
      <c r="B383" s="118">
        <v>2</v>
      </c>
      <c r="C383" s="303">
        <f>PPG!J383</f>
        <v>0</v>
      </c>
      <c r="D383" s="120" t="b">
        <v>1</v>
      </c>
      <c r="E383" s="304" t="str">
        <f>RIGHT(PPG!C383,4)&amp;"."&amp;PPG!M383&amp;"."&amp;PPG!K383&amp;"."&amp;$C$5</f>
        <v>...Jn21</v>
      </c>
      <c r="F383" s="305">
        <f t="shared" ca="1" si="10"/>
        <v>44361</v>
      </c>
      <c r="G383" s="444">
        <f>PPG!S383</f>
        <v>0</v>
      </c>
      <c r="H383" s="124">
        <f t="shared" ca="1" si="11"/>
        <v>44361</v>
      </c>
      <c r="I383" s="125">
        <v>0</v>
      </c>
      <c r="J383" s="304" t="str">
        <f>LEFT(PPG!D383,20)&amp;"."&amp;PPGPAY!E383</f>
        <v>....Jn21</v>
      </c>
      <c r="K383" s="120" t="b">
        <v>1</v>
      </c>
      <c r="L383" s="126" t="s">
        <v>3686</v>
      </c>
      <c r="M383" s="120" t="b">
        <v>1</v>
      </c>
      <c r="N383" s="120" t="s">
        <v>3687</v>
      </c>
      <c r="O383" s="307">
        <f>PPG!I383</f>
        <v>0</v>
      </c>
      <c r="P383" s="120" t="b">
        <v>1</v>
      </c>
      <c r="Q383" s="120" t="b">
        <v>1</v>
      </c>
      <c r="R383" s="120" t="b">
        <v>1</v>
      </c>
    </row>
    <row r="384" spans="1:18" x14ac:dyDescent="0.25">
      <c r="A384" s="117">
        <v>1</v>
      </c>
      <c r="B384" s="118">
        <v>2</v>
      </c>
      <c r="C384" s="303">
        <f>PPG!J384</f>
        <v>0</v>
      </c>
      <c r="D384" s="120" t="b">
        <v>1</v>
      </c>
      <c r="E384" s="304" t="str">
        <f>RIGHT(PPG!C384,4)&amp;"."&amp;PPG!M384&amp;"."&amp;PPG!K384&amp;"."&amp;$C$5</f>
        <v>...Jn21</v>
      </c>
      <c r="F384" s="305">
        <f t="shared" ca="1" si="10"/>
        <v>44361</v>
      </c>
      <c r="G384" s="444">
        <f>PPG!S384</f>
        <v>0</v>
      </c>
      <c r="H384" s="124">
        <f t="shared" ca="1" si="11"/>
        <v>44361</v>
      </c>
      <c r="I384" s="125">
        <v>0</v>
      </c>
      <c r="J384" s="304" t="str">
        <f>LEFT(PPG!D384,20)&amp;"."&amp;PPGPAY!E384</f>
        <v>....Jn21</v>
      </c>
      <c r="K384" s="120" t="b">
        <v>1</v>
      </c>
      <c r="L384" s="126" t="s">
        <v>3686</v>
      </c>
      <c r="M384" s="120" t="b">
        <v>1</v>
      </c>
      <c r="N384" s="120" t="s">
        <v>3687</v>
      </c>
      <c r="O384" s="307">
        <f>PPG!I384</f>
        <v>0</v>
      </c>
      <c r="P384" s="120" t="b">
        <v>1</v>
      </c>
      <c r="Q384" s="120" t="b">
        <v>1</v>
      </c>
      <c r="R384" s="120" t="b">
        <v>1</v>
      </c>
    </row>
    <row r="385" spans="1:18" x14ac:dyDescent="0.25">
      <c r="A385" s="117">
        <v>1</v>
      </c>
      <c r="B385" s="118">
        <v>2</v>
      </c>
      <c r="C385" s="303">
        <f>PPG!J385</f>
        <v>0</v>
      </c>
      <c r="D385" s="120" t="b">
        <v>1</v>
      </c>
      <c r="E385" s="304" t="str">
        <f>RIGHT(PPG!C385,4)&amp;"."&amp;PPG!M385&amp;"."&amp;PPG!K385&amp;"."&amp;$C$5</f>
        <v>...Jn21</v>
      </c>
      <c r="F385" s="305">
        <f t="shared" ca="1" si="10"/>
        <v>44361</v>
      </c>
      <c r="G385" s="444">
        <f>PPG!S385</f>
        <v>0</v>
      </c>
      <c r="H385" s="124">
        <f t="shared" ca="1" si="11"/>
        <v>44361</v>
      </c>
      <c r="I385" s="125">
        <v>0</v>
      </c>
      <c r="J385" s="304" t="str">
        <f>LEFT(PPG!D385,20)&amp;"."&amp;PPGPAY!E385</f>
        <v>....Jn21</v>
      </c>
      <c r="K385" s="120" t="b">
        <v>1</v>
      </c>
      <c r="L385" s="126" t="s">
        <v>3686</v>
      </c>
      <c r="M385" s="120" t="b">
        <v>1</v>
      </c>
      <c r="N385" s="120" t="s">
        <v>3687</v>
      </c>
      <c r="O385" s="307">
        <f>PPG!I385</f>
        <v>0</v>
      </c>
      <c r="P385" s="120" t="b">
        <v>1</v>
      </c>
      <c r="Q385" s="120" t="b">
        <v>1</v>
      </c>
      <c r="R385" s="120" t="b">
        <v>1</v>
      </c>
    </row>
    <row r="386" spans="1:18" x14ac:dyDescent="0.25">
      <c r="A386" s="117">
        <v>1</v>
      </c>
      <c r="B386" s="118">
        <v>2</v>
      </c>
      <c r="C386" s="303">
        <f>PPG!J386</f>
        <v>0</v>
      </c>
      <c r="D386" s="120" t="b">
        <v>1</v>
      </c>
      <c r="E386" s="304" t="str">
        <f>RIGHT(PPG!C386,4)&amp;"."&amp;PPG!M386&amp;"."&amp;PPG!K386&amp;"."&amp;$C$5</f>
        <v>...Jn21</v>
      </c>
      <c r="F386" s="305">
        <f t="shared" ca="1" si="10"/>
        <v>44361</v>
      </c>
      <c r="G386" s="444">
        <f>PPG!S386</f>
        <v>0</v>
      </c>
      <c r="H386" s="124">
        <f t="shared" ca="1" si="11"/>
        <v>44361</v>
      </c>
      <c r="I386" s="125">
        <v>0</v>
      </c>
      <c r="J386" s="304" t="str">
        <f>LEFT(PPG!D386,20)&amp;"."&amp;PPGPAY!E386</f>
        <v>....Jn21</v>
      </c>
      <c r="K386" s="120" t="b">
        <v>1</v>
      </c>
      <c r="L386" s="126" t="s">
        <v>3686</v>
      </c>
      <c r="M386" s="120" t="b">
        <v>1</v>
      </c>
      <c r="N386" s="120" t="s">
        <v>3687</v>
      </c>
      <c r="O386" s="307">
        <f>PPG!I386</f>
        <v>0</v>
      </c>
      <c r="P386" s="120" t="b">
        <v>1</v>
      </c>
      <c r="Q386" s="120" t="b">
        <v>1</v>
      </c>
      <c r="R386" s="120" t="b">
        <v>1</v>
      </c>
    </row>
    <row r="387" spans="1:18" x14ac:dyDescent="0.25">
      <c r="A387" s="117">
        <v>1</v>
      </c>
      <c r="B387" s="118">
        <v>2</v>
      </c>
      <c r="C387" s="303">
        <f>PPG!J387</f>
        <v>0</v>
      </c>
      <c r="D387" s="120" t="b">
        <v>1</v>
      </c>
      <c r="E387" s="304" t="str">
        <f>RIGHT(PPG!C387,4)&amp;"."&amp;PPG!M387&amp;"."&amp;PPG!K387&amp;"."&amp;$C$5</f>
        <v>...Jn21</v>
      </c>
      <c r="F387" s="305">
        <f t="shared" ca="1" si="10"/>
        <v>44361</v>
      </c>
      <c r="G387" s="444">
        <f>PPG!S387</f>
        <v>0</v>
      </c>
      <c r="H387" s="124">
        <f t="shared" ca="1" si="11"/>
        <v>44361</v>
      </c>
      <c r="I387" s="125">
        <v>0</v>
      </c>
      <c r="J387" s="304" t="str">
        <f>LEFT(PPG!D387,20)&amp;"."&amp;PPGPAY!E387</f>
        <v>....Jn21</v>
      </c>
      <c r="K387" s="120" t="b">
        <v>1</v>
      </c>
      <c r="L387" s="126" t="s">
        <v>3686</v>
      </c>
      <c r="M387" s="120" t="b">
        <v>1</v>
      </c>
      <c r="N387" s="120" t="s">
        <v>3687</v>
      </c>
      <c r="O387" s="307">
        <f>PPG!I387</f>
        <v>0</v>
      </c>
      <c r="P387" s="120" t="b">
        <v>1</v>
      </c>
      <c r="Q387" s="120" t="b">
        <v>1</v>
      </c>
      <c r="R387" s="120" t="b">
        <v>1</v>
      </c>
    </row>
    <row r="388" spans="1:18" x14ac:dyDescent="0.25">
      <c r="A388" s="117">
        <v>1</v>
      </c>
      <c r="B388" s="118">
        <v>2</v>
      </c>
      <c r="C388" s="303">
        <f>PPG!J388</f>
        <v>0</v>
      </c>
      <c r="D388" s="120" t="b">
        <v>1</v>
      </c>
      <c r="E388" s="304" t="str">
        <f>RIGHT(PPG!C388,4)&amp;"."&amp;PPG!M388&amp;"."&amp;PPG!K388&amp;"."&amp;$C$5</f>
        <v>...Jn21</v>
      </c>
      <c r="F388" s="305">
        <f t="shared" ca="1" si="10"/>
        <v>44361</v>
      </c>
      <c r="G388" s="444">
        <f>PPG!S388</f>
        <v>0</v>
      </c>
      <c r="H388" s="124">
        <f t="shared" ca="1" si="11"/>
        <v>44361</v>
      </c>
      <c r="I388" s="125">
        <v>0</v>
      </c>
      <c r="J388" s="304" t="str">
        <f>LEFT(PPG!D388,20)&amp;"."&amp;PPGPAY!E388</f>
        <v>....Jn21</v>
      </c>
      <c r="K388" s="120" t="b">
        <v>1</v>
      </c>
      <c r="L388" s="126" t="s">
        <v>3686</v>
      </c>
      <c r="M388" s="120" t="b">
        <v>1</v>
      </c>
      <c r="N388" s="120" t="s">
        <v>3687</v>
      </c>
      <c r="O388" s="307">
        <f>PPG!I388</f>
        <v>0</v>
      </c>
      <c r="P388" s="120" t="b">
        <v>1</v>
      </c>
      <c r="Q388" s="120" t="b">
        <v>1</v>
      </c>
      <c r="R388" s="120" t="b">
        <v>1</v>
      </c>
    </row>
    <row r="389" spans="1:18" x14ac:dyDescent="0.25">
      <c r="A389" s="117">
        <v>1</v>
      </c>
      <c r="B389" s="118">
        <v>2</v>
      </c>
      <c r="C389" s="303">
        <f>PPG!J389</f>
        <v>0</v>
      </c>
      <c r="D389" s="120" t="b">
        <v>1</v>
      </c>
      <c r="E389" s="304" t="str">
        <f>RIGHT(PPG!C389,4)&amp;"."&amp;PPG!M389&amp;"."&amp;PPG!K389&amp;"."&amp;$C$5</f>
        <v>...Jn21</v>
      </c>
      <c r="F389" s="305">
        <f t="shared" ca="1" si="10"/>
        <v>44361</v>
      </c>
      <c r="G389" s="444">
        <f>PPG!S389</f>
        <v>0</v>
      </c>
      <c r="H389" s="124">
        <f t="shared" ca="1" si="11"/>
        <v>44361</v>
      </c>
      <c r="I389" s="125">
        <v>0</v>
      </c>
      <c r="J389" s="304" t="str">
        <f>LEFT(PPG!D389,20)&amp;"."&amp;PPGPAY!E389</f>
        <v>....Jn21</v>
      </c>
      <c r="K389" s="120" t="b">
        <v>1</v>
      </c>
      <c r="L389" s="126" t="s">
        <v>3686</v>
      </c>
      <c r="M389" s="120" t="b">
        <v>1</v>
      </c>
      <c r="N389" s="120" t="s">
        <v>3687</v>
      </c>
      <c r="O389" s="307">
        <f>PPG!I389</f>
        <v>0</v>
      </c>
      <c r="P389" s="120" t="b">
        <v>1</v>
      </c>
      <c r="Q389" s="120" t="b">
        <v>1</v>
      </c>
      <c r="R389" s="120" t="b">
        <v>1</v>
      </c>
    </row>
    <row r="390" spans="1:18" x14ac:dyDescent="0.25">
      <c r="A390" s="117">
        <v>1</v>
      </c>
      <c r="B390" s="118">
        <v>2</v>
      </c>
      <c r="C390" s="303">
        <f>PPG!J390</f>
        <v>0</v>
      </c>
      <c r="D390" s="120" t="b">
        <v>1</v>
      </c>
      <c r="E390" s="304" t="str">
        <f>RIGHT(PPG!C390,4)&amp;"."&amp;PPG!M390&amp;"."&amp;PPG!K390&amp;"."&amp;$C$5</f>
        <v>...Jn21</v>
      </c>
      <c r="F390" s="305">
        <f t="shared" ca="1" si="10"/>
        <v>44361</v>
      </c>
      <c r="G390" s="444">
        <f>PPG!S390</f>
        <v>0</v>
      </c>
      <c r="H390" s="124">
        <f t="shared" ca="1" si="11"/>
        <v>44361</v>
      </c>
      <c r="I390" s="125">
        <v>0</v>
      </c>
      <c r="J390" s="304" t="str">
        <f>LEFT(PPG!D390,20)&amp;"."&amp;PPGPAY!E390</f>
        <v>....Jn21</v>
      </c>
      <c r="K390" s="120" t="b">
        <v>1</v>
      </c>
      <c r="L390" s="126" t="s">
        <v>3686</v>
      </c>
      <c r="M390" s="120" t="b">
        <v>1</v>
      </c>
      <c r="N390" s="120" t="s">
        <v>3687</v>
      </c>
      <c r="O390" s="307">
        <f>PPG!I390</f>
        <v>0</v>
      </c>
      <c r="P390" s="120" t="b">
        <v>1</v>
      </c>
      <c r="Q390" s="120" t="b">
        <v>1</v>
      </c>
      <c r="R390" s="120" t="b">
        <v>1</v>
      </c>
    </row>
    <row r="391" spans="1:18" x14ac:dyDescent="0.25">
      <c r="A391" s="117">
        <v>1</v>
      </c>
      <c r="B391" s="118">
        <v>2</v>
      </c>
      <c r="C391" s="303">
        <f>PPG!J391</f>
        <v>0</v>
      </c>
      <c r="D391" s="120" t="b">
        <v>1</v>
      </c>
      <c r="E391" s="304" t="str">
        <f>RIGHT(PPG!C391,4)&amp;"."&amp;PPG!M391&amp;"."&amp;PPG!K391&amp;"."&amp;$C$5</f>
        <v>...Jn21</v>
      </c>
      <c r="F391" s="305">
        <f t="shared" ca="1" si="10"/>
        <v>44361</v>
      </c>
      <c r="G391" s="444">
        <f>PPG!S391</f>
        <v>0</v>
      </c>
      <c r="H391" s="124">
        <f t="shared" ca="1" si="11"/>
        <v>44361</v>
      </c>
      <c r="I391" s="125">
        <v>0</v>
      </c>
      <c r="J391" s="304" t="str">
        <f>LEFT(PPG!D391,20)&amp;"."&amp;PPGPAY!E391</f>
        <v>....Jn21</v>
      </c>
      <c r="K391" s="120" t="b">
        <v>1</v>
      </c>
      <c r="L391" s="126" t="s">
        <v>3686</v>
      </c>
      <c r="M391" s="120" t="b">
        <v>1</v>
      </c>
      <c r="N391" s="120" t="s">
        <v>3687</v>
      </c>
      <c r="O391" s="307">
        <f>PPG!I391</f>
        <v>0</v>
      </c>
      <c r="P391" s="120" t="b">
        <v>1</v>
      </c>
      <c r="Q391" s="120" t="b">
        <v>1</v>
      </c>
      <c r="R391" s="120" t="b">
        <v>1</v>
      </c>
    </row>
    <row r="392" spans="1:18" x14ac:dyDescent="0.25">
      <c r="A392" s="117">
        <v>1</v>
      </c>
      <c r="B392" s="118">
        <v>2</v>
      </c>
      <c r="C392" s="303">
        <f>PPG!J392</f>
        <v>0</v>
      </c>
      <c r="D392" s="120" t="b">
        <v>1</v>
      </c>
      <c r="E392" s="304" t="str">
        <f>RIGHT(PPG!C392,4)&amp;"."&amp;PPG!M392&amp;"."&amp;PPG!K392&amp;"."&amp;$C$5</f>
        <v>...Jn21</v>
      </c>
      <c r="F392" s="305">
        <f t="shared" ca="1" si="10"/>
        <v>44361</v>
      </c>
      <c r="G392" s="444">
        <f>PPG!S392</f>
        <v>0</v>
      </c>
      <c r="H392" s="124">
        <f t="shared" ca="1" si="11"/>
        <v>44361</v>
      </c>
      <c r="I392" s="125">
        <v>0</v>
      </c>
      <c r="J392" s="304" t="str">
        <f>LEFT(PPG!D392,20)&amp;"."&amp;PPGPAY!E392</f>
        <v>....Jn21</v>
      </c>
      <c r="K392" s="120" t="b">
        <v>1</v>
      </c>
      <c r="L392" s="126" t="s">
        <v>3686</v>
      </c>
      <c r="M392" s="120" t="b">
        <v>1</v>
      </c>
      <c r="N392" s="120" t="s">
        <v>3687</v>
      </c>
      <c r="O392" s="307">
        <f>PPG!I392</f>
        <v>0</v>
      </c>
      <c r="P392" s="120" t="b">
        <v>1</v>
      </c>
      <c r="Q392" s="120" t="b">
        <v>1</v>
      </c>
      <c r="R392" s="120" t="b">
        <v>1</v>
      </c>
    </row>
    <row r="393" spans="1:18" x14ac:dyDescent="0.25">
      <c r="A393" s="117">
        <v>1</v>
      </c>
      <c r="B393" s="118">
        <v>2</v>
      </c>
      <c r="C393" s="303">
        <f>PPG!J393</f>
        <v>0</v>
      </c>
      <c r="D393" s="120" t="b">
        <v>1</v>
      </c>
      <c r="E393" s="304" t="str">
        <f>RIGHT(PPG!C393,4)&amp;"."&amp;PPG!M393&amp;"."&amp;PPG!K393&amp;"."&amp;$C$5</f>
        <v>...Jn21</v>
      </c>
      <c r="F393" s="305">
        <f t="shared" ca="1" si="10"/>
        <v>44361</v>
      </c>
      <c r="G393" s="444">
        <f>PPG!S393</f>
        <v>0</v>
      </c>
      <c r="H393" s="124">
        <f t="shared" ca="1" si="11"/>
        <v>44361</v>
      </c>
      <c r="I393" s="125">
        <v>0</v>
      </c>
      <c r="J393" s="304" t="str">
        <f>LEFT(PPG!D393,20)&amp;"."&amp;PPGPAY!E393</f>
        <v>....Jn21</v>
      </c>
      <c r="K393" s="120" t="b">
        <v>1</v>
      </c>
      <c r="L393" s="126" t="s">
        <v>3686</v>
      </c>
      <c r="M393" s="120" t="b">
        <v>1</v>
      </c>
      <c r="N393" s="120" t="s">
        <v>3687</v>
      </c>
      <c r="O393" s="307">
        <f>PPG!I393</f>
        <v>0</v>
      </c>
      <c r="P393" s="120" t="b">
        <v>1</v>
      </c>
      <c r="Q393" s="120" t="b">
        <v>1</v>
      </c>
      <c r="R393" s="120" t="b">
        <v>1</v>
      </c>
    </row>
    <row r="394" spans="1:18" x14ac:dyDescent="0.25">
      <c r="A394" s="117">
        <v>1</v>
      </c>
      <c r="B394" s="118">
        <v>2</v>
      </c>
      <c r="C394" s="303">
        <f>PPG!J394</f>
        <v>0</v>
      </c>
      <c r="D394" s="120" t="b">
        <v>1</v>
      </c>
      <c r="E394" s="304" t="str">
        <f>RIGHT(PPG!C394,4)&amp;"."&amp;PPG!M394&amp;"."&amp;PPG!K394&amp;"."&amp;$C$5</f>
        <v>...Jn21</v>
      </c>
      <c r="F394" s="305">
        <f t="shared" ca="1" si="10"/>
        <v>44361</v>
      </c>
      <c r="G394" s="444">
        <f>PPG!S394</f>
        <v>0</v>
      </c>
      <c r="H394" s="124">
        <f t="shared" ca="1" si="11"/>
        <v>44361</v>
      </c>
      <c r="I394" s="125">
        <v>0</v>
      </c>
      <c r="J394" s="304" t="str">
        <f>LEFT(PPG!D394,20)&amp;"."&amp;PPGPAY!E394</f>
        <v>....Jn21</v>
      </c>
      <c r="K394" s="120" t="b">
        <v>1</v>
      </c>
      <c r="L394" s="126" t="s">
        <v>3686</v>
      </c>
      <c r="M394" s="120" t="b">
        <v>1</v>
      </c>
      <c r="N394" s="120" t="s">
        <v>3687</v>
      </c>
      <c r="O394" s="307">
        <f>PPG!I394</f>
        <v>0</v>
      </c>
      <c r="P394" s="120" t="b">
        <v>1</v>
      </c>
      <c r="Q394" s="120" t="b">
        <v>1</v>
      </c>
      <c r="R394" s="120" t="b">
        <v>1</v>
      </c>
    </row>
    <row r="395" spans="1:18" x14ac:dyDescent="0.25">
      <c r="A395" s="117">
        <v>1</v>
      </c>
      <c r="B395" s="118">
        <v>2</v>
      </c>
      <c r="C395" s="303">
        <f>PPG!J395</f>
        <v>0</v>
      </c>
      <c r="D395" s="120" t="b">
        <v>1</v>
      </c>
      <c r="E395" s="304" t="str">
        <f>RIGHT(PPG!C395,4)&amp;"."&amp;PPG!M395&amp;"."&amp;PPG!K395&amp;"."&amp;$C$5</f>
        <v>...Jn21</v>
      </c>
      <c r="F395" s="305">
        <f t="shared" ca="1" si="10"/>
        <v>44361</v>
      </c>
      <c r="G395" s="444">
        <f>PPG!S395</f>
        <v>0</v>
      </c>
      <c r="H395" s="124">
        <f t="shared" ca="1" si="11"/>
        <v>44361</v>
      </c>
      <c r="I395" s="125">
        <v>0</v>
      </c>
      <c r="J395" s="304" t="str">
        <f>LEFT(PPG!D395,20)&amp;"."&amp;PPGPAY!E395</f>
        <v>....Jn21</v>
      </c>
      <c r="K395" s="120" t="b">
        <v>1</v>
      </c>
      <c r="L395" s="126" t="s">
        <v>3686</v>
      </c>
      <c r="M395" s="120" t="b">
        <v>1</v>
      </c>
      <c r="N395" s="120" t="s">
        <v>3687</v>
      </c>
      <c r="O395" s="307">
        <f>PPG!I395</f>
        <v>0</v>
      </c>
      <c r="P395" s="120" t="b">
        <v>1</v>
      </c>
      <c r="Q395" s="120" t="b">
        <v>1</v>
      </c>
      <c r="R395" s="120" t="b">
        <v>1</v>
      </c>
    </row>
    <row r="396" spans="1:18" x14ac:dyDescent="0.25">
      <c r="A396" s="117">
        <v>1</v>
      </c>
      <c r="B396" s="118">
        <v>2</v>
      </c>
      <c r="C396" s="303">
        <f>PPG!J396</f>
        <v>0</v>
      </c>
      <c r="D396" s="120" t="b">
        <v>1</v>
      </c>
      <c r="E396" s="304" t="str">
        <f>RIGHT(PPG!C396,4)&amp;"."&amp;PPG!M396&amp;"."&amp;PPG!K396&amp;"."&amp;$C$5</f>
        <v>...Jn21</v>
      </c>
      <c r="F396" s="305">
        <f t="shared" ca="1" si="10"/>
        <v>44361</v>
      </c>
      <c r="G396" s="444">
        <f>PPG!S396</f>
        <v>0</v>
      </c>
      <c r="H396" s="124">
        <f t="shared" ca="1" si="11"/>
        <v>44361</v>
      </c>
      <c r="I396" s="125">
        <v>0</v>
      </c>
      <c r="J396" s="304" t="str">
        <f>LEFT(PPG!D396,20)&amp;"."&amp;PPGPAY!E396</f>
        <v>....Jn21</v>
      </c>
      <c r="K396" s="120" t="b">
        <v>1</v>
      </c>
      <c r="L396" s="126" t="s">
        <v>3686</v>
      </c>
      <c r="M396" s="120" t="b">
        <v>1</v>
      </c>
      <c r="N396" s="120" t="s">
        <v>3687</v>
      </c>
      <c r="O396" s="307">
        <f>PPG!I396</f>
        <v>0</v>
      </c>
      <c r="P396" s="120" t="b">
        <v>1</v>
      </c>
      <c r="Q396" s="120" t="b">
        <v>1</v>
      </c>
      <c r="R396" s="120" t="b">
        <v>1</v>
      </c>
    </row>
    <row r="397" spans="1:18" x14ac:dyDescent="0.25">
      <c r="A397" s="117">
        <v>1</v>
      </c>
      <c r="B397" s="118">
        <v>2</v>
      </c>
      <c r="C397" s="303">
        <f>PPG!J397</f>
        <v>0</v>
      </c>
      <c r="D397" s="120" t="b">
        <v>1</v>
      </c>
      <c r="E397" s="304" t="str">
        <f>RIGHT(PPG!C397,4)&amp;"."&amp;PPG!M397&amp;"."&amp;PPG!K397&amp;"."&amp;$C$5</f>
        <v>...Jn21</v>
      </c>
      <c r="F397" s="305">
        <f t="shared" ca="1" si="10"/>
        <v>44361</v>
      </c>
      <c r="G397" s="444">
        <f>PPG!S397</f>
        <v>0</v>
      </c>
      <c r="H397" s="124">
        <f t="shared" ca="1" si="11"/>
        <v>44361</v>
      </c>
      <c r="I397" s="125">
        <v>0</v>
      </c>
      <c r="J397" s="304" t="str">
        <f>LEFT(PPG!D397,20)&amp;"."&amp;PPGPAY!E397</f>
        <v>....Jn21</v>
      </c>
      <c r="K397" s="120" t="b">
        <v>1</v>
      </c>
      <c r="L397" s="126" t="s">
        <v>3686</v>
      </c>
      <c r="M397" s="120" t="b">
        <v>1</v>
      </c>
      <c r="N397" s="120" t="s">
        <v>3687</v>
      </c>
      <c r="O397" s="307">
        <f>PPG!I397</f>
        <v>0</v>
      </c>
      <c r="P397" s="120" t="b">
        <v>1</v>
      </c>
      <c r="Q397" s="120" t="b">
        <v>1</v>
      </c>
      <c r="R397" s="120" t="b">
        <v>1</v>
      </c>
    </row>
    <row r="398" spans="1:18" x14ac:dyDescent="0.25">
      <c r="A398" s="117">
        <v>1</v>
      </c>
      <c r="B398" s="118">
        <v>2</v>
      </c>
      <c r="C398" s="303">
        <f>PPG!J398</f>
        <v>0</v>
      </c>
      <c r="D398" s="120" t="b">
        <v>1</v>
      </c>
      <c r="E398" s="304" t="str">
        <f>RIGHT(PPG!C398,4)&amp;"."&amp;PPG!M398&amp;"."&amp;PPG!K398&amp;"."&amp;$C$5</f>
        <v>...Jn21</v>
      </c>
      <c r="F398" s="305">
        <f t="shared" ca="1" si="10"/>
        <v>44361</v>
      </c>
      <c r="G398" s="444">
        <f>PPG!S398</f>
        <v>0</v>
      </c>
      <c r="H398" s="124">
        <f t="shared" ca="1" si="11"/>
        <v>44361</v>
      </c>
      <c r="I398" s="125">
        <v>0</v>
      </c>
      <c r="J398" s="304" t="str">
        <f>LEFT(PPG!D398,20)&amp;"."&amp;PPGPAY!E398</f>
        <v>....Jn21</v>
      </c>
      <c r="K398" s="120" t="b">
        <v>1</v>
      </c>
      <c r="L398" s="126" t="s">
        <v>3686</v>
      </c>
      <c r="M398" s="120" t="b">
        <v>1</v>
      </c>
      <c r="N398" s="120" t="s">
        <v>3687</v>
      </c>
      <c r="O398" s="307">
        <f>PPG!I398</f>
        <v>0</v>
      </c>
      <c r="P398" s="120" t="b">
        <v>1</v>
      </c>
      <c r="Q398" s="120" t="b">
        <v>1</v>
      </c>
      <c r="R398" s="120" t="b">
        <v>1</v>
      </c>
    </row>
  </sheetData>
  <autoFilter ref="A19:J398"/>
  <mergeCells count="5">
    <mergeCell ref="A1:N1"/>
    <mergeCell ref="B3:E3"/>
    <mergeCell ref="H3:I3"/>
    <mergeCell ref="C7:D8"/>
    <mergeCell ref="C10:D11"/>
  </mergeCells>
  <conditionalFormatting sqref="G20:G398">
    <cfRule type="cellIs" dxfId="73" priority="8" operator="lessThan">
      <formula>0</formula>
    </cfRule>
    <cfRule type="cellIs" dxfId="72" priority="9" operator="equal">
      <formula>0</formula>
    </cfRule>
  </conditionalFormatting>
  <conditionalFormatting sqref="C7:D8">
    <cfRule type="cellIs" dxfId="71" priority="7" operator="equal">
      <formula>"Error"</formula>
    </cfRule>
  </conditionalFormatting>
  <conditionalFormatting sqref="C10:D11">
    <cfRule type="cellIs" dxfId="70" priority="6" operator="equal">
      <formula>"Error"</formula>
    </cfRule>
  </conditionalFormatting>
  <conditionalFormatting sqref="C7:D8 C10:D11">
    <cfRule type="cellIs" dxfId="69" priority="5" operator="equal">
      <formula>"OK"</formula>
    </cfRule>
  </conditionalFormatting>
  <conditionalFormatting sqref="B7">
    <cfRule type="cellIs" dxfId="68" priority="3" operator="lessThan">
      <formula>0</formula>
    </cfRule>
    <cfRule type="cellIs" dxfId="67" priority="4" operator="equal">
      <formula>0</formula>
    </cfRule>
  </conditionalFormatting>
  <conditionalFormatting sqref="B10">
    <cfRule type="cellIs" dxfId="66" priority="1" operator="lessThan">
      <formula>0</formula>
    </cfRule>
    <cfRule type="cellIs" dxfId="65" priority="2" operator="equal">
      <formula>0</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P708"/>
  <sheetViews>
    <sheetView topLeftCell="I1" zoomScale="85" zoomScaleNormal="85" workbookViewId="0">
      <selection activeCell="Y26" sqref="Y26"/>
    </sheetView>
  </sheetViews>
  <sheetFormatPr defaultRowHeight="15" x14ac:dyDescent="0.25"/>
  <cols>
    <col min="1" max="1" width="28.7109375" bestFit="1" customWidth="1"/>
    <col min="2" max="2" width="10.85546875" bestFit="1" customWidth="1"/>
    <col min="3" max="3" width="11.7109375" bestFit="1" customWidth="1"/>
    <col min="4" max="4" width="11.85546875" bestFit="1" customWidth="1"/>
    <col min="5" max="5" width="11.42578125" customWidth="1"/>
    <col min="6" max="6" width="14.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6" width="8.28515625" bestFit="1" customWidth="1"/>
    <col min="17" max="17" width="11.5703125" customWidth="1"/>
    <col min="18" max="29" width="13.28515625" customWidth="1"/>
    <col min="30" max="31" width="14.28515625" customWidth="1"/>
    <col min="32" max="32" width="13.5703125" customWidth="1"/>
    <col min="33" max="34" width="11.28515625" bestFit="1" customWidth="1"/>
    <col min="35" max="36" width="12.7109375" bestFit="1" customWidth="1"/>
    <col min="37" max="47" width="11.7109375" style="7"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518" t="s">
        <v>3621</v>
      </c>
      <c r="B1" s="519"/>
      <c r="C1" s="519"/>
      <c r="D1" s="519"/>
      <c r="E1" s="519"/>
      <c r="F1" s="519"/>
      <c r="G1" s="519"/>
      <c r="H1" s="519"/>
      <c r="I1" s="519"/>
      <c r="J1" s="519"/>
      <c r="K1" s="519"/>
      <c r="L1" s="519"/>
      <c r="M1" s="519"/>
      <c r="N1" s="520"/>
      <c r="O1" s="29"/>
      <c r="P1" s="29"/>
      <c r="Q1" t="s">
        <v>3540</v>
      </c>
      <c r="R1" t="s">
        <v>3541</v>
      </c>
      <c r="S1" t="s">
        <v>3542</v>
      </c>
      <c r="T1" t="s">
        <v>3543</v>
      </c>
      <c r="U1" t="s">
        <v>3544</v>
      </c>
      <c r="W1" t="s">
        <v>3546</v>
      </c>
      <c r="X1" t="s">
        <v>3547</v>
      </c>
      <c r="Y1" t="s">
        <v>3548</v>
      </c>
      <c r="Z1" t="s">
        <v>3549</v>
      </c>
      <c r="AA1" t="s">
        <v>3550</v>
      </c>
      <c r="AB1" t="s">
        <v>3551</v>
      </c>
      <c r="AC1" t="s">
        <v>3552</v>
      </c>
      <c r="AF1" t="s">
        <v>3553</v>
      </c>
      <c r="AG1" t="s">
        <v>4011</v>
      </c>
      <c r="AH1">
        <v>10162</v>
      </c>
    </row>
    <row r="2" spans="1:47" ht="15.75" thickBot="1" x14ac:dyDescent="0.3">
      <c r="AG2" t="s">
        <v>3625</v>
      </c>
      <c r="AH2">
        <v>10163</v>
      </c>
    </row>
    <row r="3" spans="1:47" ht="26.25" thickTop="1" thickBot="1" x14ac:dyDescent="0.55000000000000004">
      <c r="A3" s="32" t="s">
        <v>3556</v>
      </c>
      <c r="B3" s="521" t="s">
        <v>181</v>
      </c>
      <c r="C3" s="521"/>
      <c r="D3" s="521"/>
      <c r="E3" s="521"/>
      <c r="F3" s="522"/>
      <c r="H3" s="33" t="s">
        <v>3558</v>
      </c>
      <c r="I3" s="34">
        <f>COUNTIF(C20:C693,"&gt;0")</f>
        <v>7</v>
      </c>
      <c r="J3" s="35" t="s">
        <v>3559</v>
      </c>
      <c r="K3" s="35"/>
      <c r="L3" s="35"/>
      <c r="M3" s="35"/>
      <c r="N3" s="36"/>
      <c r="O3" s="37"/>
      <c r="P3" s="37"/>
      <c r="AG3" t="s">
        <v>48</v>
      </c>
      <c r="AH3">
        <v>11510</v>
      </c>
    </row>
    <row r="4" spans="1:47" ht="16.5" thickTop="1" thickBot="1" x14ac:dyDescent="0.3">
      <c r="A4" s="32" t="s">
        <v>3561</v>
      </c>
      <c r="B4" s="523" t="s">
        <v>66</v>
      </c>
      <c r="C4" s="524"/>
      <c r="H4" s="32" t="s">
        <v>3562</v>
      </c>
      <c r="I4" s="34">
        <f>COUNTIF(F20:F737,"&gt;0")</f>
        <v>7</v>
      </c>
      <c r="J4" s="38" t="s">
        <v>3563</v>
      </c>
      <c r="K4" s="34">
        <f>COUNTIF(G20:G737,"&lt;0")</f>
        <v>0</v>
      </c>
      <c r="L4" s="38" t="s">
        <v>3564</v>
      </c>
      <c r="M4" s="34">
        <f>COUNTIF(G20:G737,"=0")</f>
        <v>0</v>
      </c>
    </row>
    <row r="5" spans="1:47" ht="15.75" thickTop="1" x14ac:dyDescent="0.25">
      <c r="A5" s="32" t="s">
        <v>3566</v>
      </c>
      <c r="B5" s="515"/>
      <c r="C5" s="516"/>
      <c r="D5" s="516"/>
      <c r="E5" s="516"/>
      <c r="F5" s="516"/>
      <c r="G5" s="516"/>
      <c r="H5" s="516"/>
      <c r="I5" s="516"/>
      <c r="J5" s="516"/>
      <c r="K5" s="516"/>
      <c r="L5" s="516"/>
      <c r="M5" s="516"/>
      <c r="N5" s="517"/>
      <c r="O5" s="39"/>
      <c r="P5" s="39"/>
    </row>
    <row r="6" spans="1:47" x14ac:dyDescent="0.25">
      <c r="B6" s="515"/>
      <c r="C6" s="516"/>
      <c r="D6" s="516"/>
      <c r="E6" s="516"/>
      <c r="F6" s="516"/>
      <c r="G6" s="516"/>
      <c r="H6" s="516"/>
      <c r="I6" s="516"/>
      <c r="J6" s="516"/>
      <c r="K6" s="516"/>
      <c r="L6" s="516"/>
      <c r="M6" s="516"/>
      <c r="N6" s="517"/>
      <c r="O6" s="39"/>
      <c r="P6" s="39"/>
    </row>
    <row r="7" spans="1:47" x14ac:dyDescent="0.25">
      <c r="B7" s="515"/>
      <c r="C7" s="516"/>
      <c r="D7" s="516"/>
      <c r="E7" s="516"/>
      <c r="F7" s="516"/>
      <c r="G7" s="516"/>
      <c r="H7" s="516"/>
      <c r="I7" s="516"/>
      <c r="J7" s="516"/>
      <c r="K7" s="516"/>
      <c r="L7" s="516"/>
      <c r="M7" s="516"/>
      <c r="N7" s="517"/>
      <c r="O7" s="39"/>
      <c r="P7" s="39"/>
    </row>
    <row r="8" spans="1:47" x14ac:dyDescent="0.25">
      <c r="B8" s="525"/>
      <c r="C8" s="525"/>
      <c r="D8" s="525"/>
      <c r="E8" s="525"/>
      <c r="F8" s="525"/>
      <c r="G8" s="525"/>
      <c r="H8" s="525"/>
      <c r="I8" s="525"/>
      <c r="J8" s="525"/>
      <c r="K8" s="525"/>
      <c r="L8" s="525"/>
      <c r="M8" s="525"/>
      <c r="N8" s="525"/>
      <c r="O8" s="39"/>
      <c r="P8" s="39"/>
    </row>
    <row r="9" spans="1:47" x14ac:dyDescent="0.25">
      <c r="B9" s="525"/>
      <c r="C9" s="525"/>
      <c r="D9" s="525"/>
      <c r="E9" s="525"/>
      <c r="F9" s="525"/>
      <c r="G9" s="525"/>
      <c r="H9" s="525"/>
      <c r="I9" s="525"/>
      <c r="J9" s="525"/>
      <c r="K9" s="525"/>
      <c r="L9" s="525"/>
      <c r="M9" s="525"/>
      <c r="N9" s="525"/>
      <c r="O9" s="39"/>
      <c r="P9" s="39"/>
    </row>
    <row r="10" spans="1:47" x14ac:dyDescent="0.25">
      <c r="A10" s="37"/>
      <c r="B10" s="37"/>
      <c r="C10" s="37"/>
      <c r="D10" s="37"/>
      <c r="E10" s="37"/>
      <c r="F10" s="37"/>
      <c r="G10" s="37"/>
      <c r="H10" s="37"/>
      <c r="I10" s="46"/>
      <c r="J10" s="46"/>
      <c r="K10" s="46"/>
      <c r="L10" s="46"/>
      <c r="M10" s="46"/>
      <c r="N10" s="46"/>
      <c r="O10" s="46"/>
      <c r="P10" s="46"/>
    </row>
    <row r="11" spans="1:47" x14ac:dyDescent="0.25">
      <c r="A11" s="32" t="s">
        <v>3580</v>
      </c>
      <c r="B11" s="526"/>
      <c r="C11" s="527"/>
      <c r="D11" s="527"/>
      <c r="E11" s="528"/>
      <c r="F11" s="526"/>
      <c r="G11" s="527"/>
      <c r="H11" s="527"/>
      <c r="I11" s="527"/>
      <c r="J11" s="527"/>
      <c r="K11" s="527"/>
      <c r="L11" s="527"/>
      <c r="M11" s="527"/>
      <c r="N11" s="528"/>
      <c r="O11" s="46"/>
      <c r="P11" s="46"/>
    </row>
    <row r="12" spans="1:47" x14ac:dyDescent="0.25">
      <c r="A12" s="37"/>
      <c r="B12" s="526"/>
      <c r="C12" s="527"/>
      <c r="D12" s="527"/>
      <c r="E12" s="528"/>
      <c r="F12" s="526"/>
      <c r="G12" s="527"/>
      <c r="H12" s="527"/>
      <c r="I12" s="527"/>
      <c r="J12" s="527"/>
      <c r="K12" s="527"/>
      <c r="L12" s="527"/>
      <c r="M12" s="527"/>
      <c r="N12" s="528"/>
      <c r="O12" s="46"/>
      <c r="P12" s="46"/>
    </row>
    <row r="13" spans="1:47" x14ac:dyDescent="0.25">
      <c r="A13" s="37"/>
      <c r="B13" s="526"/>
      <c r="C13" s="527"/>
      <c r="D13" s="527"/>
      <c r="E13" s="528"/>
      <c r="F13" s="526"/>
      <c r="G13" s="527"/>
      <c r="H13" s="527"/>
      <c r="I13" s="527"/>
      <c r="J13" s="527"/>
      <c r="K13" s="527"/>
      <c r="L13" s="527"/>
      <c r="M13" s="527"/>
      <c r="N13" s="528"/>
      <c r="O13" s="46"/>
      <c r="P13" s="46"/>
      <c r="AK13"/>
      <c r="AL13"/>
      <c r="AM13"/>
      <c r="AN13"/>
      <c r="AO13"/>
      <c r="AP13"/>
      <c r="AQ13"/>
      <c r="AR13"/>
      <c r="AS13"/>
      <c r="AT13"/>
      <c r="AU13"/>
    </row>
    <row r="14" spans="1:47" x14ac:dyDescent="0.25">
      <c r="A14" s="37"/>
      <c r="B14" s="526"/>
      <c r="C14" s="527"/>
      <c r="D14" s="527"/>
      <c r="E14" s="528"/>
      <c r="F14" s="526"/>
      <c r="G14" s="527"/>
      <c r="H14" s="527"/>
      <c r="I14" s="527"/>
      <c r="J14" s="527"/>
      <c r="K14" s="527"/>
      <c r="L14" s="527"/>
      <c r="M14" s="527"/>
      <c r="N14" s="528"/>
      <c r="O14" s="46"/>
      <c r="P14" s="46"/>
      <c r="Q14" s="47">
        <f t="shared" ref="Q14:AF14" si="0">Q15+Q16</f>
        <v>477191.52750000003</v>
      </c>
      <c r="R14" s="47">
        <f t="shared" si="0"/>
        <v>477191.52750000003</v>
      </c>
      <c r="S14" s="47">
        <f t="shared" si="0"/>
        <v>678813.19500000007</v>
      </c>
      <c r="T14" s="47">
        <f t="shared" si="0"/>
        <v>544398.74999999988</v>
      </c>
      <c r="U14" s="47">
        <f t="shared" si="0"/>
        <v>544398.74999999988</v>
      </c>
      <c r="V14" s="47"/>
      <c r="W14" s="47">
        <f t="shared" si="0"/>
        <v>544398.74999999988</v>
      </c>
      <c r="X14" s="47">
        <f t="shared" si="0"/>
        <v>544398.74999999988</v>
      </c>
      <c r="Y14" s="47">
        <f t="shared" si="0"/>
        <v>544398.74999999988</v>
      </c>
      <c r="Z14" s="47">
        <f t="shared" si="0"/>
        <v>544398.74999999988</v>
      </c>
      <c r="AA14" s="47">
        <f t="shared" si="0"/>
        <v>544398.74999999988</v>
      </c>
      <c r="AB14" s="47">
        <f t="shared" si="0"/>
        <v>544398.74999999988</v>
      </c>
      <c r="AC14" s="47">
        <f t="shared" si="0"/>
        <v>6532785</v>
      </c>
      <c r="AD14" s="47">
        <f t="shared" si="0"/>
        <v>0</v>
      </c>
      <c r="AE14" s="47">
        <f t="shared" si="0"/>
        <v>0</v>
      </c>
      <c r="AF14" s="47">
        <f t="shared" si="0"/>
        <v>0</v>
      </c>
      <c r="AG14" s="48" t="s">
        <v>3582</v>
      </c>
      <c r="AK14"/>
      <c r="AL14"/>
      <c r="AM14"/>
      <c r="AN14"/>
      <c r="AO14"/>
      <c r="AP14"/>
      <c r="AQ14"/>
      <c r="AR14"/>
      <c r="AS14"/>
      <c r="AT14"/>
      <c r="AU14"/>
    </row>
    <row r="15" spans="1:47" x14ac:dyDescent="0.25">
      <c r="A15" s="37"/>
      <c r="B15" s="526"/>
      <c r="C15" s="527"/>
      <c r="D15" s="527"/>
      <c r="E15" s="528"/>
      <c r="F15" s="526"/>
      <c r="G15" s="527"/>
      <c r="H15" s="527"/>
      <c r="I15" s="527"/>
      <c r="J15" s="527"/>
      <c r="K15" s="527"/>
      <c r="L15" s="527"/>
      <c r="M15" s="527"/>
      <c r="N15" s="528"/>
      <c r="O15" s="46"/>
      <c r="P15" s="46"/>
      <c r="Q15" s="49">
        <f t="shared" ref="Q15:AF15" si="1">SUMIF(Q20:Q708,"&gt;0")</f>
        <v>477191.52750000003</v>
      </c>
      <c r="R15" s="49">
        <f t="shared" si="1"/>
        <v>477191.52750000003</v>
      </c>
      <c r="S15" s="49">
        <f t="shared" si="1"/>
        <v>678813.19500000007</v>
      </c>
      <c r="T15" s="49">
        <f t="shared" si="1"/>
        <v>544398.74999999988</v>
      </c>
      <c r="U15" s="49">
        <f t="shared" si="1"/>
        <v>544398.74999999988</v>
      </c>
      <c r="V15" s="49"/>
      <c r="W15" s="49">
        <f t="shared" si="1"/>
        <v>544398.74999999988</v>
      </c>
      <c r="X15" s="49">
        <f t="shared" si="1"/>
        <v>544398.74999999988</v>
      </c>
      <c r="Y15" s="49">
        <f t="shared" si="1"/>
        <v>544398.74999999988</v>
      </c>
      <c r="Z15" s="49">
        <f t="shared" si="1"/>
        <v>544398.74999999988</v>
      </c>
      <c r="AA15" s="49">
        <f t="shared" si="1"/>
        <v>544398.74999999988</v>
      </c>
      <c r="AB15" s="49">
        <f t="shared" si="1"/>
        <v>544398.74999999988</v>
      </c>
      <c r="AC15" s="49">
        <f t="shared" si="1"/>
        <v>6532785</v>
      </c>
      <c r="AD15" s="49">
        <f t="shared" si="1"/>
        <v>0</v>
      </c>
      <c r="AE15" s="49">
        <f t="shared" si="1"/>
        <v>0</v>
      </c>
      <c r="AF15" s="49">
        <f t="shared" si="1"/>
        <v>0</v>
      </c>
      <c r="AG15" s="48" t="s">
        <v>3562</v>
      </c>
      <c r="AK15"/>
      <c r="AL15"/>
      <c r="AM15"/>
      <c r="AN15"/>
      <c r="AO15"/>
      <c r="AP15"/>
      <c r="AQ15"/>
      <c r="AR15"/>
      <c r="AS15"/>
      <c r="AT15"/>
      <c r="AU15"/>
    </row>
    <row r="16" spans="1:47" x14ac:dyDescent="0.25">
      <c r="A16" s="37"/>
      <c r="B16" s="526"/>
      <c r="C16" s="527"/>
      <c r="D16" s="527"/>
      <c r="E16" s="528"/>
      <c r="F16" s="526"/>
      <c r="G16" s="527"/>
      <c r="H16" s="527"/>
      <c r="I16" s="527"/>
      <c r="J16" s="527"/>
      <c r="K16" s="527"/>
      <c r="L16" s="527"/>
      <c r="M16" s="527"/>
      <c r="N16" s="528"/>
      <c r="O16" s="46"/>
      <c r="P16" s="46"/>
      <c r="Q16" s="49">
        <f t="shared" ref="Q16:AF16" si="2">SUMIF(Q20:Q708,"&lt;0")</f>
        <v>0</v>
      </c>
      <c r="R16" s="49">
        <f t="shared" si="2"/>
        <v>0</v>
      </c>
      <c r="S16" s="49">
        <f t="shared" si="2"/>
        <v>0</v>
      </c>
      <c r="T16" s="49">
        <f t="shared" si="2"/>
        <v>0</v>
      </c>
      <c r="U16" s="49">
        <f t="shared" si="2"/>
        <v>0</v>
      </c>
      <c r="V16" s="49"/>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8" t="s">
        <v>3563</v>
      </c>
      <c r="AK16"/>
      <c r="AL16"/>
      <c r="AM16"/>
      <c r="AN16"/>
      <c r="AO16"/>
      <c r="AP16"/>
      <c r="AQ16"/>
      <c r="AR16"/>
      <c r="AS16"/>
      <c r="AT16"/>
      <c r="AU16"/>
    </row>
    <row r="17" spans="1:67" x14ac:dyDescent="0.25">
      <c r="A17" s="37">
        <f>COUNTIF(D20:D773,"&gt;0")</f>
        <v>0</v>
      </c>
      <c r="B17" s="526"/>
      <c r="C17" s="527"/>
      <c r="D17" s="527"/>
      <c r="E17" s="528"/>
      <c r="F17" s="526" t="s">
        <v>4884</v>
      </c>
      <c r="G17" s="527"/>
      <c r="H17" s="527"/>
      <c r="I17" s="527"/>
      <c r="J17" s="527"/>
      <c r="K17" s="527"/>
      <c r="L17" s="527"/>
      <c r="M17" s="527"/>
      <c r="N17" s="528"/>
      <c r="O17" s="46"/>
      <c r="P17" s="46"/>
      <c r="Q17" s="530"/>
      <c r="R17" s="530"/>
      <c r="S17" s="530"/>
      <c r="T17" s="530"/>
      <c r="U17" s="530"/>
      <c r="V17" s="530"/>
      <c r="W17" s="530"/>
      <c r="X17" s="530"/>
      <c r="Y17" s="530"/>
      <c r="Z17" s="530"/>
      <c r="AA17" s="530"/>
      <c r="AB17" s="530"/>
      <c r="AC17" s="530"/>
      <c r="AK17"/>
      <c r="AL17"/>
      <c r="AM17"/>
      <c r="AN17"/>
      <c r="AO17"/>
      <c r="AP17"/>
      <c r="AQ17"/>
      <c r="AR17"/>
      <c r="AS17"/>
      <c r="AT17"/>
      <c r="AU17"/>
    </row>
    <row r="18" spans="1:67" ht="15.75" thickBot="1" x14ac:dyDescent="0.3">
      <c r="A18" t="s">
        <v>3584</v>
      </c>
      <c r="G18" s="52">
        <f>SUM(G20:G708)</f>
        <v>0</v>
      </c>
      <c r="H18" s="282" t="s">
        <v>4885</v>
      </c>
      <c r="I18" s="282"/>
      <c r="Q18" s="53">
        <v>0</v>
      </c>
      <c r="R18" s="53">
        <f>2/13</f>
        <v>0.15384615384615385</v>
      </c>
      <c r="S18" s="53">
        <f>1/13</f>
        <v>7.6923076923076927E-2</v>
      </c>
      <c r="T18" s="53">
        <f t="shared" ref="T18:AC18" si="3">1/13</f>
        <v>7.6923076923076927E-2</v>
      </c>
      <c r="U18" s="53">
        <f t="shared" si="3"/>
        <v>7.6923076923076927E-2</v>
      </c>
      <c r="V18" s="53"/>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E18" s="52">
        <f>SUM(AE20:AE708)</f>
        <v>0</v>
      </c>
      <c r="AK18"/>
      <c r="AL18"/>
      <c r="AM18"/>
      <c r="AN18"/>
      <c r="AO18"/>
      <c r="AP18"/>
      <c r="AQ18"/>
      <c r="AR18"/>
      <c r="AS18"/>
      <c r="AT18"/>
      <c r="AU18"/>
    </row>
    <row r="19" spans="1:67" s="64" customFormat="1" ht="46.5" thickTop="1" thickBot="1" x14ac:dyDescent="0.3">
      <c r="A19" s="58" t="s">
        <v>3556</v>
      </c>
      <c r="B19" s="59" t="s">
        <v>4</v>
      </c>
      <c r="C19" s="59" t="s">
        <v>3589</v>
      </c>
      <c r="D19" s="59" t="s">
        <v>3590</v>
      </c>
      <c r="E19" s="59" t="s">
        <v>3591</v>
      </c>
      <c r="F19" s="59" t="s">
        <v>4163</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302" t="s">
        <v>3605</v>
      </c>
      <c r="AF19" s="64" t="s">
        <v>3605</v>
      </c>
      <c r="AG19" s="302" t="s">
        <v>4704</v>
      </c>
      <c r="AH19" s="302" t="s">
        <v>4705</v>
      </c>
      <c r="AI19" s="302" t="s">
        <v>4706</v>
      </c>
      <c r="AJ19" s="302" t="s">
        <v>4707</v>
      </c>
    </row>
    <row r="20" spans="1:67" ht="15.75" thickTop="1" x14ac:dyDescent="0.25">
      <c r="A20" t="str">
        <f>$B$3</f>
        <v>POST16</v>
      </c>
      <c r="B20" s="75">
        <v>44027</v>
      </c>
      <c r="C20" s="74">
        <v>3025405</v>
      </c>
      <c r="D20" t="str">
        <f>VLOOKUP(C20,Schools!A:B,2,0)</f>
        <v>Finchley Catholic High School</v>
      </c>
      <c r="E20" t="str">
        <f>VLOOKUP(C20,Schools!$A:$Z,3,0)</f>
        <v>M</v>
      </c>
      <c r="F20" s="76">
        <v>1687370</v>
      </c>
      <c r="G20" s="74" t="s">
        <v>3620</v>
      </c>
      <c r="H20" s="74"/>
      <c r="I20" t="str">
        <f>O20&amp;"/"&amp;P20</f>
        <v>11441/543965</v>
      </c>
      <c r="J20">
        <f>VLOOKUP(C20,Schools!$A:$Z,9,0)</f>
        <v>400041</v>
      </c>
      <c r="K20" s="74" t="s">
        <v>182</v>
      </c>
      <c r="L20" s="74" t="s">
        <v>181</v>
      </c>
      <c r="M20" s="74" t="s">
        <v>4012</v>
      </c>
      <c r="N20" s="77" t="str">
        <f>VLOOKUP(C20,Schools!A:D,4,0)</f>
        <v>Secondary</v>
      </c>
      <c r="O20" s="77">
        <v>11441</v>
      </c>
      <c r="P20" s="77">
        <f>IF(E20="M",543965,516500)</f>
        <v>543965</v>
      </c>
      <c r="Q20" s="78">
        <v>134560.5275</v>
      </c>
      <c r="R20" s="78">
        <v>134560.5275</v>
      </c>
      <c r="S20" s="78">
        <f>F20-(SUM(Q20:R20)+SUM(T20:AB20))</f>
        <v>152721.44500000007</v>
      </c>
      <c r="T20" s="80">
        <f>$F20/12</f>
        <v>140614.16666666666</v>
      </c>
      <c r="U20" s="80">
        <f t="shared" ref="U20:AB20" si="4">$F20/12</f>
        <v>140614.16666666666</v>
      </c>
      <c r="V20" s="80">
        <f t="shared" si="4"/>
        <v>140614.16666666666</v>
      </c>
      <c r="W20" s="80">
        <f t="shared" si="4"/>
        <v>140614.16666666666</v>
      </c>
      <c r="X20" s="80">
        <f t="shared" si="4"/>
        <v>140614.16666666666</v>
      </c>
      <c r="Y20" s="80">
        <f t="shared" si="4"/>
        <v>140614.16666666666</v>
      </c>
      <c r="Z20" s="80">
        <f t="shared" si="4"/>
        <v>140614.16666666666</v>
      </c>
      <c r="AA20" s="80">
        <f t="shared" si="4"/>
        <v>140614.16666666666</v>
      </c>
      <c r="AB20" s="80">
        <f t="shared" si="4"/>
        <v>140614.16666666666</v>
      </c>
      <c r="AC20" s="51">
        <f>SUM(Q20:AB20)</f>
        <v>1687370.0000000002</v>
      </c>
      <c r="AD20" s="51">
        <f t="shared" ref="AD20:AD26" si="5">AC20-F20</f>
        <v>0</v>
      </c>
      <c r="AE20" s="78"/>
      <c r="AG20" s="51">
        <f>SUM(Q20:S20)</f>
        <v>421842.50000000006</v>
      </c>
      <c r="AH20" s="51">
        <f>SUM(Q20:V20)</f>
        <v>843685</v>
      </c>
      <c r="AI20" s="51">
        <f>SUM(Q20:Y20)</f>
        <v>1265527.5</v>
      </c>
      <c r="AJ20" s="51">
        <f>SUM(Q20:AB20)</f>
        <v>1687370.0000000002</v>
      </c>
      <c r="AK20"/>
      <c r="AL20"/>
      <c r="AM20"/>
      <c r="AN20"/>
      <c r="AO20"/>
      <c r="AP20"/>
      <c r="AQ20"/>
      <c r="AR20"/>
      <c r="AS20"/>
      <c r="AT20"/>
      <c r="AU20"/>
    </row>
    <row r="21" spans="1:67" x14ac:dyDescent="0.25">
      <c r="A21" t="str">
        <f t="shared" ref="A21:A26" si="6">$B$3</f>
        <v>POST16</v>
      </c>
      <c r="B21" s="75">
        <v>44027</v>
      </c>
      <c r="C21" s="74">
        <v>3025427</v>
      </c>
      <c r="D21" t="str">
        <f>VLOOKUP(C21,Schools!A:B,2,0)</f>
        <v>JCoSS</v>
      </c>
      <c r="E21" t="str">
        <f>VLOOKUP(C21,Schools!$A:$Z,3,0)</f>
        <v>M</v>
      </c>
      <c r="F21" s="76">
        <v>1574838</v>
      </c>
      <c r="G21" s="74" t="s">
        <v>3620</v>
      </c>
      <c r="H21" s="74"/>
      <c r="I21" t="str">
        <f t="shared" ref="I21:I26" si="7">O21&amp;"/"&amp;P21</f>
        <v>11441/543965</v>
      </c>
      <c r="J21">
        <f>VLOOKUP(C21,Schools!$A:$Z,9,0)</f>
        <v>400140</v>
      </c>
      <c r="K21" s="74" t="s">
        <v>182</v>
      </c>
      <c r="L21" s="74" t="s">
        <v>181</v>
      </c>
      <c r="M21" s="74" t="s">
        <v>4012</v>
      </c>
      <c r="N21" s="77" t="str">
        <f>VLOOKUP(C21,Schools!A:D,4,0)</f>
        <v>Secondary</v>
      </c>
      <c r="O21" s="77">
        <v>11441</v>
      </c>
      <c r="P21" s="77">
        <f t="shared" ref="P21:P26" si="8">IF(E21="M",543965,516500)</f>
        <v>543965</v>
      </c>
      <c r="Q21" s="78">
        <v>116936.02750000001</v>
      </c>
      <c r="R21" s="78">
        <v>116936.02750000001</v>
      </c>
      <c r="S21" s="78">
        <f t="shared" ref="S21:S26" si="9">F21-(SUM(Q21:R21)+SUM(T21:AB21))</f>
        <v>159837.44500000007</v>
      </c>
      <c r="T21" s="80">
        <f t="shared" ref="T21:AB26" si="10">$F21/12</f>
        <v>131236.5</v>
      </c>
      <c r="U21" s="80">
        <f t="shared" si="10"/>
        <v>131236.5</v>
      </c>
      <c r="V21" s="80">
        <f t="shared" si="10"/>
        <v>131236.5</v>
      </c>
      <c r="W21" s="80">
        <f t="shared" si="10"/>
        <v>131236.5</v>
      </c>
      <c r="X21" s="80">
        <f t="shared" si="10"/>
        <v>131236.5</v>
      </c>
      <c r="Y21" s="80">
        <f t="shared" si="10"/>
        <v>131236.5</v>
      </c>
      <c r="Z21" s="80">
        <f t="shared" si="10"/>
        <v>131236.5</v>
      </c>
      <c r="AA21" s="80">
        <f t="shared" si="10"/>
        <v>131236.5</v>
      </c>
      <c r="AB21" s="80">
        <f t="shared" si="10"/>
        <v>131236.5</v>
      </c>
      <c r="AC21" s="51">
        <f t="shared" ref="AC21:AC26" si="11">SUM(Q21:AB21)</f>
        <v>1574838</v>
      </c>
      <c r="AD21" s="51">
        <f t="shared" si="5"/>
        <v>0</v>
      </c>
      <c r="AE21" s="78"/>
      <c r="AG21" s="51">
        <f t="shared" ref="AG21:AG26" si="12">SUM(Q21:S21)</f>
        <v>393709.50000000012</v>
      </c>
      <c r="AH21" s="51">
        <f t="shared" ref="AH21:AH26" si="13">SUM(Q21:V21)</f>
        <v>787419.00000000012</v>
      </c>
      <c r="AI21" s="51">
        <f t="shared" ref="AI21:AI26" si="14">SUM(Q21:Y21)</f>
        <v>1181128.5</v>
      </c>
      <c r="AJ21" s="51">
        <f t="shared" ref="AJ21:AJ26" si="15">SUM(Q21:AB21)</f>
        <v>1574838</v>
      </c>
      <c r="AK21"/>
      <c r="AL21"/>
      <c r="AM21"/>
      <c r="AN21"/>
      <c r="AO21"/>
      <c r="AP21"/>
      <c r="AQ21"/>
      <c r="AR21"/>
      <c r="AS21"/>
      <c r="AT21"/>
      <c r="AU21"/>
    </row>
    <row r="22" spans="1:67" x14ac:dyDescent="0.25">
      <c r="A22" t="str">
        <f t="shared" si="6"/>
        <v>POST16</v>
      </c>
      <c r="B22" s="75">
        <v>44027</v>
      </c>
      <c r="C22" s="74">
        <v>3024004</v>
      </c>
      <c r="D22" t="str">
        <f>VLOOKUP(C22,Schools!A:B,2,0)</f>
        <v>Menorah High School (Girls)</v>
      </c>
      <c r="E22" t="str">
        <f>VLOOKUP(C22,Schools!$A:$Z,3,0)</f>
        <v>M</v>
      </c>
      <c r="F22" s="76">
        <v>390291</v>
      </c>
      <c r="G22" s="74" t="s">
        <v>3620</v>
      </c>
      <c r="H22" s="74"/>
      <c r="I22" t="str">
        <f t="shared" si="7"/>
        <v>11441/543965</v>
      </c>
      <c r="J22">
        <f>VLOOKUP(C22,Schools!$A:$Z,9,0)</f>
        <v>107953</v>
      </c>
      <c r="K22" s="74" t="s">
        <v>182</v>
      </c>
      <c r="L22" s="74" t="s">
        <v>181</v>
      </c>
      <c r="M22" s="74" t="s">
        <v>4012</v>
      </c>
      <c r="N22" s="77" t="str">
        <f>VLOOKUP(C22,Schools!A:D,4,0)</f>
        <v>Secondary</v>
      </c>
      <c r="O22" s="77">
        <v>11441</v>
      </c>
      <c r="P22" s="77">
        <f t="shared" si="8"/>
        <v>543965</v>
      </c>
      <c r="Q22" s="78">
        <v>27029.722500000003</v>
      </c>
      <c r="R22" s="78">
        <v>27029.722500000003</v>
      </c>
      <c r="S22" s="78">
        <f t="shared" si="9"/>
        <v>43513.304999999993</v>
      </c>
      <c r="T22" s="80">
        <f t="shared" si="10"/>
        <v>32524.25</v>
      </c>
      <c r="U22" s="80">
        <f t="shared" si="10"/>
        <v>32524.25</v>
      </c>
      <c r="V22" s="80">
        <f t="shared" si="10"/>
        <v>32524.25</v>
      </c>
      <c r="W22" s="80">
        <f t="shared" si="10"/>
        <v>32524.25</v>
      </c>
      <c r="X22" s="80">
        <f t="shared" si="10"/>
        <v>32524.25</v>
      </c>
      <c r="Y22" s="80">
        <f t="shared" si="10"/>
        <v>32524.25</v>
      </c>
      <c r="Z22" s="80">
        <f t="shared" si="10"/>
        <v>32524.25</v>
      </c>
      <c r="AA22" s="80">
        <f t="shared" si="10"/>
        <v>32524.25</v>
      </c>
      <c r="AB22" s="80">
        <f t="shared" si="10"/>
        <v>32524.25</v>
      </c>
      <c r="AC22" s="51">
        <f t="shared" si="11"/>
        <v>390291</v>
      </c>
      <c r="AD22" s="51">
        <f t="shared" si="5"/>
        <v>0</v>
      </c>
      <c r="AE22" s="78"/>
      <c r="AG22" s="51">
        <f t="shared" si="12"/>
        <v>97572.75</v>
      </c>
      <c r="AH22" s="51">
        <f t="shared" si="13"/>
        <v>195145.5</v>
      </c>
      <c r="AI22" s="51">
        <f t="shared" si="14"/>
        <v>292718.25</v>
      </c>
      <c r="AJ22" s="51">
        <f t="shared" si="15"/>
        <v>390291</v>
      </c>
      <c r="AK22"/>
      <c r="AL22"/>
      <c r="AM22"/>
      <c r="AN22"/>
      <c r="AO22"/>
      <c r="AP22"/>
      <c r="AQ22"/>
      <c r="AR22"/>
      <c r="AS22"/>
      <c r="AT22"/>
      <c r="AU22"/>
    </row>
    <row r="23" spans="1:67" x14ac:dyDescent="0.25">
      <c r="A23" t="str">
        <f t="shared" si="6"/>
        <v>POST16</v>
      </c>
      <c r="B23" s="75">
        <v>44027</v>
      </c>
      <c r="C23" s="74">
        <v>3025404</v>
      </c>
      <c r="D23" t="str">
        <f>VLOOKUP(C23,Schools!A:B,2,0)</f>
        <v>St Michaels Catholic Grammar School</v>
      </c>
      <c r="E23" t="str">
        <f>VLOOKUP(C23,Schools!$A:$Z,3,0)</f>
        <v>M</v>
      </c>
      <c r="F23" s="76">
        <v>1377850</v>
      </c>
      <c r="G23" s="74" t="s">
        <v>3620</v>
      </c>
      <c r="H23" s="74"/>
      <c r="I23" t="str">
        <f t="shared" si="7"/>
        <v>11441/543965</v>
      </c>
      <c r="J23">
        <f>VLOOKUP(C23,Schools!$A:$Z,9,0)</f>
        <v>400029</v>
      </c>
      <c r="K23" s="74" t="s">
        <v>182</v>
      </c>
      <c r="L23" s="74" t="s">
        <v>181</v>
      </c>
      <c r="M23" s="74" t="s">
        <v>4012</v>
      </c>
      <c r="N23" s="77" t="str">
        <f>VLOOKUP(C23,Schools!A:D,4,0)</f>
        <v>Secondary</v>
      </c>
      <c r="O23" s="77">
        <v>11441</v>
      </c>
      <c r="P23" s="77">
        <f t="shared" si="8"/>
        <v>543965</v>
      </c>
      <c r="Q23" s="78">
        <v>96407.332500000019</v>
      </c>
      <c r="R23" s="78">
        <v>96407.332500000019</v>
      </c>
      <c r="S23" s="78">
        <f t="shared" si="9"/>
        <v>151647.83499999996</v>
      </c>
      <c r="T23" s="80">
        <f t="shared" si="10"/>
        <v>114820.83333333333</v>
      </c>
      <c r="U23" s="80">
        <f t="shared" si="10"/>
        <v>114820.83333333333</v>
      </c>
      <c r="V23" s="80">
        <f t="shared" si="10"/>
        <v>114820.83333333333</v>
      </c>
      <c r="W23" s="80">
        <f t="shared" si="10"/>
        <v>114820.83333333333</v>
      </c>
      <c r="X23" s="80">
        <f t="shared" si="10"/>
        <v>114820.83333333333</v>
      </c>
      <c r="Y23" s="80">
        <f t="shared" si="10"/>
        <v>114820.83333333333</v>
      </c>
      <c r="Z23" s="80">
        <f t="shared" si="10"/>
        <v>114820.83333333333</v>
      </c>
      <c r="AA23" s="80">
        <f t="shared" si="10"/>
        <v>114820.83333333333</v>
      </c>
      <c r="AB23" s="80">
        <f t="shared" si="10"/>
        <v>114820.83333333333</v>
      </c>
      <c r="AC23" s="51">
        <f t="shared" si="11"/>
        <v>1377850</v>
      </c>
      <c r="AD23" s="51">
        <f t="shared" si="5"/>
        <v>0</v>
      </c>
      <c r="AE23" s="78"/>
      <c r="AG23" s="51">
        <f t="shared" si="12"/>
        <v>344462.5</v>
      </c>
      <c r="AH23" s="51">
        <f t="shared" si="13"/>
        <v>688925</v>
      </c>
      <c r="AI23" s="51">
        <f t="shared" si="14"/>
        <v>1033387.5000000001</v>
      </c>
      <c r="AJ23" s="51">
        <f t="shared" si="15"/>
        <v>1377850</v>
      </c>
      <c r="AK23"/>
      <c r="AL23"/>
      <c r="AM23"/>
      <c r="AN23"/>
      <c r="AO23"/>
      <c r="AP23"/>
      <c r="AQ23"/>
      <c r="AR23"/>
      <c r="AS23"/>
      <c r="AT23"/>
      <c r="AU23"/>
    </row>
    <row r="24" spans="1:67" x14ac:dyDescent="0.25">
      <c r="A24" t="str">
        <f t="shared" si="6"/>
        <v>POST16</v>
      </c>
      <c r="B24" s="75">
        <v>44027</v>
      </c>
      <c r="C24" s="74">
        <v>3025407</v>
      </c>
      <c r="D24" t="str">
        <f>VLOOKUP(C24,Schools!A:B,2,0)</f>
        <v>St. James' Catholic High School</v>
      </c>
      <c r="E24" t="str">
        <f>VLOOKUP(C24,Schools!$A:$Z,3,0)</f>
        <v>M</v>
      </c>
      <c r="F24" s="76">
        <v>1102431</v>
      </c>
      <c r="G24" s="74" t="s">
        <v>3620</v>
      </c>
      <c r="H24" s="74"/>
      <c r="I24" t="str">
        <f t="shared" si="7"/>
        <v>11441/543965</v>
      </c>
      <c r="J24">
        <f>VLOOKUP(C24,Schools!$A:$Z,9,0)</f>
        <v>400013</v>
      </c>
      <c r="K24" s="74" t="s">
        <v>182</v>
      </c>
      <c r="L24" s="74" t="s">
        <v>181</v>
      </c>
      <c r="M24" s="74" t="s">
        <v>4012</v>
      </c>
      <c r="N24" s="77" t="str">
        <f>VLOOKUP(C24,Schools!A:D,4,0)</f>
        <v>Secondary</v>
      </c>
      <c r="O24" s="77">
        <v>11441</v>
      </c>
      <c r="P24" s="77">
        <f t="shared" si="8"/>
        <v>543965</v>
      </c>
      <c r="Q24" s="78">
        <v>67758.694999999992</v>
      </c>
      <c r="R24" s="78">
        <v>67758.694999999992</v>
      </c>
      <c r="S24" s="78">
        <f t="shared" si="9"/>
        <v>140090.35999999999</v>
      </c>
      <c r="T24" s="80">
        <f t="shared" si="10"/>
        <v>91869.25</v>
      </c>
      <c r="U24" s="80">
        <f t="shared" si="10"/>
        <v>91869.25</v>
      </c>
      <c r="V24" s="80">
        <f t="shared" si="10"/>
        <v>91869.25</v>
      </c>
      <c r="W24" s="80">
        <f t="shared" si="10"/>
        <v>91869.25</v>
      </c>
      <c r="X24" s="80">
        <f t="shared" si="10"/>
        <v>91869.25</v>
      </c>
      <c r="Y24" s="80">
        <f t="shared" si="10"/>
        <v>91869.25</v>
      </c>
      <c r="Z24" s="80">
        <f t="shared" si="10"/>
        <v>91869.25</v>
      </c>
      <c r="AA24" s="80">
        <f t="shared" si="10"/>
        <v>91869.25</v>
      </c>
      <c r="AB24" s="80">
        <f t="shared" si="10"/>
        <v>91869.25</v>
      </c>
      <c r="AC24" s="51">
        <f t="shared" si="11"/>
        <v>1102431</v>
      </c>
      <c r="AD24" s="51">
        <f t="shared" si="5"/>
        <v>0</v>
      </c>
      <c r="AE24" s="78"/>
      <c r="AG24" s="51">
        <f t="shared" si="12"/>
        <v>275607.75</v>
      </c>
      <c r="AH24" s="51">
        <f t="shared" si="13"/>
        <v>551215.5</v>
      </c>
      <c r="AI24" s="51">
        <f t="shared" si="14"/>
        <v>826823.25</v>
      </c>
      <c r="AJ24" s="51">
        <f t="shared" si="15"/>
        <v>1102431</v>
      </c>
      <c r="AK24"/>
      <c r="AL24"/>
      <c r="AM24"/>
      <c r="AN24"/>
      <c r="AO24"/>
      <c r="AP24"/>
      <c r="AQ24"/>
      <c r="AR24"/>
      <c r="AS24"/>
      <c r="AT24"/>
      <c r="AU24"/>
    </row>
    <row r="25" spans="1:67" x14ac:dyDescent="0.25">
      <c r="A25" t="str">
        <f t="shared" si="6"/>
        <v>POST16</v>
      </c>
      <c r="B25" s="75">
        <v>44027</v>
      </c>
      <c r="C25" s="74">
        <v>3023521</v>
      </c>
      <c r="D25" t="str">
        <f>VLOOKUP(C25,Schools!A:B,2,0)</f>
        <v>St Mary's &amp; St John's CE School</v>
      </c>
      <c r="E25" t="str">
        <f>VLOOKUP(C25,Schools!$A:$Z,3,0)</f>
        <v>M</v>
      </c>
      <c r="F25" s="76">
        <v>399028</v>
      </c>
      <c r="G25" s="74" t="s">
        <v>3620</v>
      </c>
      <c r="H25" s="74"/>
      <c r="I25" t="str">
        <f t="shared" si="7"/>
        <v>11441/543965</v>
      </c>
      <c r="J25">
        <f>VLOOKUP(C25,Schools!$A:$Z,9,0)</f>
        <v>400135</v>
      </c>
      <c r="K25" s="74" t="s">
        <v>182</v>
      </c>
      <c r="L25" s="74" t="s">
        <v>181</v>
      </c>
      <c r="M25" s="74" t="s">
        <v>4012</v>
      </c>
      <c r="N25" s="77" t="str">
        <f>VLOOKUP(C25,Schools!A:D,4,0)</f>
        <v>All through</v>
      </c>
      <c r="O25" s="77">
        <v>11441</v>
      </c>
      <c r="P25" s="77">
        <f t="shared" si="8"/>
        <v>543965</v>
      </c>
      <c r="Q25" s="78">
        <v>34417.305833333332</v>
      </c>
      <c r="R25" s="78">
        <v>34417.305833333332</v>
      </c>
      <c r="S25" s="78">
        <f t="shared" si="9"/>
        <v>30922.388333333307</v>
      </c>
      <c r="T25" s="80">
        <f t="shared" si="10"/>
        <v>33252.333333333336</v>
      </c>
      <c r="U25" s="80">
        <f t="shared" si="10"/>
        <v>33252.333333333336</v>
      </c>
      <c r="V25" s="80">
        <f t="shared" si="10"/>
        <v>33252.333333333336</v>
      </c>
      <c r="W25" s="80">
        <f t="shared" si="10"/>
        <v>33252.333333333336</v>
      </c>
      <c r="X25" s="80">
        <f t="shared" si="10"/>
        <v>33252.333333333336</v>
      </c>
      <c r="Y25" s="80">
        <f t="shared" si="10"/>
        <v>33252.333333333336</v>
      </c>
      <c r="Z25" s="80">
        <f t="shared" si="10"/>
        <v>33252.333333333336</v>
      </c>
      <c r="AA25" s="80">
        <f t="shared" si="10"/>
        <v>33252.333333333336</v>
      </c>
      <c r="AB25" s="80">
        <f t="shared" si="10"/>
        <v>33252.333333333336</v>
      </c>
      <c r="AC25" s="51">
        <f t="shared" si="11"/>
        <v>399027.99999999994</v>
      </c>
      <c r="AD25" s="51">
        <f t="shared" si="5"/>
        <v>0</v>
      </c>
      <c r="AE25" s="78"/>
      <c r="AG25" s="51">
        <f t="shared" si="12"/>
        <v>99756.999999999971</v>
      </c>
      <c r="AH25" s="51">
        <f t="shared" si="13"/>
        <v>199514</v>
      </c>
      <c r="AI25" s="51">
        <f t="shared" si="14"/>
        <v>299271</v>
      </c>
      <c r="AJ25" s="51">
        <f t="shared" si="15"/>
        <v>399027.99999999994</v>
      </c>
      <c r="AK25"/>
      <c r="AL25"/>
      <c r="AM25"/>
      <c r="AN25"/>
      <c r="AO25"/>
      <c r="AP25"/>
      <c r="AQ25"/>
      <c r="AR25"/>
      <c r="AS25"/>
      <c r="AT25"/>
      <c r="AU25"/>
    </row>
    <row r="26" spans="1:67" x14ac:dyDescent="0.25">
      <c r="A26" t="str">
        <f t="shared" si="6"/>
        <v>POST16</v>
      </c>
      <c r="B26" s="75">
        <v>44033</v>
      </c>
      <c r="C26" s="74">
        <v>3027010</v>
      </c>
      <c r="D26" t="str">
        <f>VLOOKUP(C26,Schools!A:B,2,0)</f>
        <v>Mapledown</v>
      </c>
      <c r="E26" t="str">
        <f>VLOOKUP(C26,Schools!$A:$Z,3,0)</f>
        <v>M</v>
      </c>
      <c r="F26" s="76">
        <v>977</v>
      </c>
      <c r="G26" s="74" t="s">
        <v>4013</v>
      </c>
      <c r="H26" s="74"/>
      <c r="I26" t="str">
        <f t="shared" si="7"/>
        <v>11441/543965</v>
      </c>
      <c r="J26">
        <f>VLOOKUP(C26,Schools!$A:$Z,9,0)</f>
        <v>400063</v>
      </c>
      <c r="K26" s="74" t="s">
        <v>182</v>
      </c>
      <c r="L26" s="74" t="s">
        <v>181</v>
      </c>
      <c r="M26" s="74" t="s">
        <v>4012</v>
      </c>
      <c r="N26" s="77" t="str">
        <f>VLOOKUP(C26,Schools!A:D,4,0)</f>
        <v>Special</v>
      </c>
      <c r="O26" s="77">
        <v>11441</v>
      </c>
      <c r="P26" s="77">
        <f t="shared" si="8"/>
        <v>543965</v>
      </c>
      <c r="Q26" s="78">
        <v>81.916666666666671</v>
      </c>
      <c r="R26" s="78">
        <v>81.916666666666671</v>
      </c>
      <c r="S26" s="78">
        <f t="shared" si="9"/>
        <v>80.416666666666629</v>
      </c>
      <c r="T26" s="80">
        <f t="shared" si="10"/>
        <v>81.416666666666671</v>
      </c>
      <c r="U26" s="80">
        <f t="shared" si="10"/>
        <v>81.416666666666671</v>
      </c>
      <c r="V26" s="80">
        <f t="shared" si="10"/>
        <v>81.416666666666671</v>
      </c>
      <c r="W26" s="80">
        <f t="shared" si="10"/>
        <v>81.416666666666671</v>
      </c>
      <c r="X26" s="80">
        <f t="shared" si="10"/>
        <v>81.416666666666671</v>
      </c>
      <c r="Y26" s="80">
        <f t="shared" si="10"/>
        <v>81.416666666666671</v>
      </c>
      <c r="Z26" s="80">
        <f t="shared" si="10"/>
        <v>81.416666666666671</v>
      </c>
      <c r="AA26" s="80">
        <f t="shared" si="10"/>
        <v>81.416666666666671</v>
      </c>
      <c r="AB26" s="80">
        <f t="shared" si="10"/>
        <v>81.416666666666671</v>
      </c>
      <c r="AC26" s="51">
        <f t="shared" si="11"/>
        <v>976.99999999999977</v>
      </c>
      <c r="AD26" s="51">
        <f t="shared" si="5"/>
        <v>0</v>
      </c>
      <c r="AE26" s="78"/>
      <c r="AG26" s="51">
        <f t="shared" si="12"/>
        <v>244.24999999999997</v>
      </c>
      <c r="AH26" s="51">
        <f t="shared" si="13"/>
        <v>488.5</v>
      </c>
      <c r="AI26" s="51">
        <f t="shared" si="14"/>
        <v>732.74999999999989</v>
      </c>
      <c r="AJ26" s="51">
        <f t="shared" si="15"/>
        <v>976.99999999999977</v>
      </c>
      <c r="AK26"/>
      <c r="AL26"/>
      <c r="AM26"/>
      <c r="AN26"/>
      <c r="AO26"/>
      <c r="AP26"/>
      <c r="AQ26"/>
      <c r="AR26"/>
      <c r="AS26"/>
      <c r="AT26"/>
      <c r="AU26"/>
    </row>
    <row r="27" spans="1:67" x14ac:dyDescent="0.25">
      <c r="G27" s="80"/>
      <c r="Q27" s="78"/>
      <c r="R27" s="78"/>
      <c r="S27" s="78"/>
      <c r="T27" s="78"/>
      <c r="U27" s="78"/>
      <c r="V27" s="78"/>
      <c r="W27" s="78"/>
      <c r="X27" s="78"/>
      <c r="Y27" s="78"/>
      <c r="Z27" s="78"/>
      <c r="AA27" s="78"/>
      <c r="AB27" s="78"/>
      <c r="AC27" s="78"/>
      <c r="AD27" s="51"/>
      <c r="AE27" s="51"/>
      <c r="AF27" s="78"/>
      <c r="AJ27" s="7"/>
      <c r="AW27" s="7"/>
      <c r="AX27" s="52"/>
      <c r="AY27" s="79"/>
      <c r="BB27" s="3"/>
      <c r="BC27" s="51"/>
      <c r="BD27" s="51"/>
      <c r="BE27" s="51"/>
      <c r="BF27" s="51"/>
      <c r="BG27" s="52"/>
      <c r="BH27" s="51"/>
      <c r="BI27" s="7"/>
      <c r="BJ27" s="51"/>
      <c r="BK27" s="1"/>
      <c r="BL27" s="51"/>
      <c r="BM27" s="1"/>
      <c r="BN27" s="52"/>
      <c r="BO27" s="52"/>
    </row>
    <row r="28" spans="1:67" x14ac:dyDescent="0.25">
      <c r="G28" s="80"/>
      <c r="Q28" s="78"/>
      <c r="R28" s="78"/>
      <c r="S28" s="78"/>
      <c r="T28" s="78"/>
      <c r="U28" s="78"/>
      <c r="V28" s="78"/>
      <c r="W28" s="78"/>
      <c r="X28" s="78"/>
      <c r="Y28" s="78"/>
      <c r="Z28" s="78"/>
      <c r="AA28" s="78"/>
      <c r="AB28" s="78"/>
      <c r="AC28" s="78"/>
      <c r="AD28" s="51"/>
      <c r="AE28" s="51"/>
      <c r="AF28" s="78"/>
      <c r="AJ28" s="7"/>
      <c r="AW28" s="7"/>
      <c r="AX28" s="52"/>
      <c r="AY28" s="79"/>
      <c r="BB28" s="3"/>
      <c r="BC28" s="51"/>
      <c r="BD28" s="51"/>
      <c r="BE28" s="51"/>
      <c r="BF28" s="51"/>
      <c r="BG28" s="52"/>
      <c r="BH28" s="51"/>
      <c r="BI28" s="7"/>
      <c r="BJ28" s="51"/>
      <c r="BK28" s="1"/>
      <c r="BL28" s="51"/>
      <c r="BM28" s="1"/>
      <c r="BN28" s="52"/>
      <c r="BO28" s="52"/>
    </row>
    <row r="29" spans="1:67" x14ac:dyDescent="0.25">
      <c r="G29" s="80"/>
      <c r="Q29" s="78"/>
      <c r="R29" s="78"/>
      <c r="S29" s="78"/>
      <c r="T29" s="78"/>
      <c r="U29" s="78"/>
      <c r="V29" s="78"/>
      <c r="W29" s="78"/>
      <c r="X29" s="78"/>
      <c r="Y29" s="78"/>
      <c r="Z29" s="78"/>
      <c r="AA29" s="78"/>
      <c r="AB29" s="78"/>
      <c r="AC29" s="78"/>
      <c r="AD29" s="51"/>
      <c r="AE29" s="51"/>
      <c r="AF29" s="78"/>
      <c r="AJ29" s="7"/>
      <c r="AW29" s="7"/>
      <c r="AX29" s="52"/>
      <c r="AY29" s="79"/>
      <c r="BB29" s="3"/>
      <c r="BC29" s="51"/>
      <c r="BD29" s="51"/>
      <c r="BE29" s="51"/>
      <c r="BF29" s="51"/>
      <c r="BG29" s="52"/>
      <c r="BH29" s="51"/>
      <c r="BI29" s="7"/>
      <c r="BJ29" s="51"/>
      <c r="BK29" s="1"/>
      <c r="BL29" s="51"/>
      <c r="BM29" s="1"/>
      <c r="BN29" s="52"/>
      <c r="BO29" s="52"/>
    </row>
    <row r="30" spans="1:67" x14ac:dyDescent="0.25">
      <c r="G30" s="80"/>
      <c r="Q30" s="78"/>
      <c r="R30" s="78"/>
      <c r="S30" s="78"/>
      <c r="T30" s="78"/>
      <c r="U30" s="78"/>
      <c r="V30" s="78"/>
      <c r="W30" s="78"/>
      <c r="X30" s="78"/>
      <c r="Y30" s="78"/>
      <c r="Z30" s="78"/>
      <c r="AA30" s="78"/>
      <c r="AB30" s="78"/>
      <c r="AC30" s="78"/>
      <c r="AD30" s="51"/>
      <c r="AE30" s="51"/>
      <c r="AF30" s="78"/>
      <c r="AJ30" s="7"/>
      <c r="AW30" s="7"/>
      <c r="AX30" s="52"/>
      <c r="AY30" s="79"/>
      <c r="BB30" s="3"/>
      <c r="BC30" s="51"/>
      <c r="BD30" s="51"/>
      <c r="BE30" s="51"/>
      <c r="BF30" s="51"/>
      <c r="BG30" s="52"/>
      <c r="BH30" s="51"/>
      <c r="BI30" s="7"/>
      <c r="BJ30" s="51"/>
      <c r="BK30" s="1"/>
      <c r="BL30" s="51"/>
      <c r="BM30" s="1"/>
      <c r="BN30" s="52"/>
      <c r="BO30" s="52"/>
    </row>
    <row r="31" spans="1:67" x14ac:dyDescent="0.25">
      <c r="G31" s="80"/>
      <c r="Q31" s="78"/>
      <c r="R31" s="78"/>
      <c r="S31" s="78"/>
      <c r="T31" s="78"/>
      <c r="U31" s="78"/>
      <c r="V31" s="78"/>
      <c r="W31" s="78"/>
      <c r="X31" s="78"/>
      <c r="Y31" s="78"/>
      <c r="Z31" s="78"/>
      <c r="AA31" s="78"/>
      <c r="AB31" s="78"/>
      <c r="AC31" s="78"/>
      <c r="AD31" s="51"/>
      <c r="AE31" s="51"/>
      <c r="AF31" s="78"/>
      <c r="AJ31" s="7"/>
      <c r="AW31" s="7"/>
      <c r="AX31" s="52"/>
      <c r="AY31" s="79"/>
      <c r="BB31" s="3"/>
      <c r="BC31" s="51"/>
      <c r="BD31" s="51"/>
      <c r="BE31" s="51"/>
      <c r="BF31" s="51"/>
      <c r="BG31" s="52"/>
      <c r="BH31" s="51"/>
      <c r="BI31" s="7"/>
      <c r="BJ31" s="51"/>
      <c r="BK31" s="1"/>
      <c r="BL31" s="51"/>
      <c r="BM31" s="1"/>
      <c r="BN31" s="52"/>
      <c r="BO31" s="52"/>
    </row>
    <row r="32" spans="1:67" x14ac:dyDescent="0.25">
      <c r="G32" s="80"/>
      <c r="Q32" s="78"/>
      <c r="R32" s="78"/>
      <c r="S32" s="78"/>
      <c r="T32" s="78"/>
      <c r="U32" s="78"/>
      <c r="V32" s="78"/>
      <c r="W32" s="78"/>
      <c r="X32" s="78"/>
      <c r="Y32" s="78"/>
      <c r="Z32" s="78"/>
      <c r="AA32" s="78"/>
      <c r="AB32" s="78"/>
      <c r="AC32" s="78"/>
      <c r="AD32" s="51"/>
      <c r="AE32" s="51"/>
      <c r="AF32" s="78"/>
      <c r="AJ32" s="7"/>
      <c r="AW32" s="7"/>
      <c r="AX32" s="52"/>
      <c r="AY32" s="79"/>
      <c r="BB32" s="3"/>
      <c r="BC32" s="51"/>
      <c r="BD32" s="51"/>
      <c r="BE32" s="51"/>
      <c r="BF32" s="51"/>
      <c r="BG32" s="52"/>
      <c r="BH32" s="51"/>
      <c r="BI32" s="7"/>
      <c r="BJ32" s="51"/>
      <c r="BK32" s="1"/>
      <c r="BL32" s="51"/>
      <c r="BM32" s="1"/>
      <c r="BN32" s="52"/>
      <c r="BO32" s="52"/>
    </row>
    <row r="33" spans="7:67" x14ac:dyDescent="0.25">
      <c r="G33" s="80"/>
      <c r="Q33" s="78"/>
      <c r="R33" s="78"/>
      <c r="S33" s="78"/>
      <c r="T33" s="78"/>
      <c r="U33" s="78"/>
      <c r="V33" s="78"/>
      <c r="W33" s="78"/>
      <c r="X33" s="78"/>
      <c r="Y33" s="78"/>
      <c r="Z33" s="78"/>
      <c r="AA33" s="78"/>
      <c r="AB33" s="78"/>
      <c r="AC33" s="78"/>
      <c r="AD33" s="51"/>
      <c r="AE33" s="51"/>
      <c r="AF33" s="78"/>
      <c r="AJ33" s="7"/>
      <c r="AW33" s="7"/>
      <c r="AX33" s="52"/>
      <c r="AY33" s="79"/>
      <c r="BB33" s="3"/>
      <c r="BC33" s="51"/>
      <c r="BD33" s="51"/>
      <c r="BE33" s="51"/>
      <c r="BF33" s="51"/>
      <c r="BG33" s="52"/>
      <c r="BH33" s="51"/>
      <c r="BI33" s="7"/>
      <c r="BJ33" s="51"/>
      <c r="BK33" s="1"/>
      <c r="BL33" s="51"/>
      <c r="BM33" s="1"/>
      <c r="BN33" s="52"/>
      <c r="BO33" s="52"/>
    </row>
    <row r="34" spans="7:67" x14ac:dyDescent="0.25">
      <c r="G34" s="80"/>
      <c r="Q34" s="78"/>
      <c r="R34" s="78"/>
      <c r="S34" s="78"/>
      <c r="T34" s="78"/>
      <c r="U34" s="78"/>
      <c r="V34" s="78"/>
      <c r="W34" s="78"/>
      <c r="X34" s="78"/>
      <c r="Y34" s="78"/>
      <c r="Z34" s="78"/>
      <c r="AA34" s="78"/>
      <c r="AB34" s="78"/>
      <c r="AC34" s="78"/>
      <c r="AD34" s="51"/>
      <c r="AE34" s="51"/>
      <c r="AF34" s="78"/>
      <c r="AJ34" s="7"/>
      <c r="AW34" s="7"/>
      <c r="AX34" s="52"/>
      <c r="AY34" s="79"/>
      <c r="BB34" s="3"/>
      <c r="BC34" s="51"/>
      <c r="BD34" s="51"/>
      <c r="BE34" s="51"/>
      <c r="BF34" s="51"/>
      <c r="BG34" s="52"/>
      <c r="BH34" s="51"/>
      <c r="BI34" s="7"/>
      <c r="BJ34" s="51"/>
      <c r="BK34" s="1"/>
      <c r="BL34" s="51"/>
      <c r="BM34" s="1"/>
      <c r="BN34" s="52"/>
      <c r="BO34" s="52"/>
    </row>
    <row r="35" spans="7:67" x14ac:dyDescent="0.25">
      <c r="G35" s="80"/>
      <c r="Q35" s="78"/>
      <c r="R35" s="78"/>
      <c r="S35" s="78"/>
      <c r="T35" s="78"/>
      <c r="U35" s="78"/>
      <c r="V35" s="78"/>
      <c r="W35" s="78"/>
      <c r="X35" s="78"/>
      <c r="Y35" s="78"/>
      <c r="Z35" s="78"/>
      <c r="AA35" s="78"/>
      <c r="AB35" s="78"/>
      <c r="AC35" s="78"/>
      <c r="AD35" s="51"/>
      <c r="AE35" s="51"/>
      <c r="AF35" s="78"/>
      <c r="AJ35" s="7"/>
      <c r="AW35" s="7"/>
      <c r="AX35" s="52"/>
      <c r="AY35" s="79"/>
      <c r="BB35" s="3"/>
      <c r="BC35" s="51"/>
      <c r="BD35" s="51"/>
      <c r="BE35" s="51"/>
      <c r="BF35" s="51"/>
      <c r="BG35" s="52"/>
      <c r="BH35" s="51"/>
      <c r="BI35" s="7"/>
      <c r="BJ35" s="51"/>
      <c r="BK35" s="1"/>
      <c r="BL35" s="51"/>
      <c r="BM35" s="1"/>
      <c r="BN35" s="52"/>
      <c r="BO35" s="52"/>
    </row>
    <row r="36" spans="7:67" x14ac:dyDescent="0.25">
      <c r="G36" s="80"/>
      <c r="Q36" s="78"/>
      <c r="R36" s="78"/>
      <c r="S36" s="78"/>
      <c r="T36" s="78"/>
      <c r="U36" s="78"/>
      <c r="V36" s="78"/>
      <c r="W36" s="78"/>
      <c r="X36" s="78"/>
      <c r="Y36" s="78"/>
      <c r="Z36" s="78"/>
      <c r="AA36" s="78"/>
      <c r="AB36" s="78"/>
      <c r="AC36" s="78"/>
      <c r="AD36" s="51"/>
      <c r="AE36" s="51"/>
      <c r="AF36" s="78"/>
      <c r="AJ36" s="7"/>
      <c r="AW36" s="7"/>
      <c r="AX36" s="52"/>
      <c r="AY36" s="79"/>
      <c r="BB36" s="3"/>
      <c r="BC36" s="51"/>
      <c r="BD36" s="51"/>
      <c r="BE36" s="51"/>
      <c r="BF36" s="51"/>
      <c r="BG36" s="52"/>
      <c r="BH36" s="51"/>
      <c r="BI36" s="7"/>
      <c r="BJ36" s="51"/>
      <c r="BK36" s="1"/>
      <c r="BL36" s="51"/>
      <c r="BM36" s="1"/>
      <c r="BN36" s="52"/>
      <c r="BO36" s="52"/>
    </row>
    <row r="37" spans="7:67" x14ac:dyDescent="0.25">
      <c r="G37" s="80"/>
      <c r="Q37" s="78"/>
      <c r="R37" s="78"/>
      <c r="S37" s="78"/>
      <c r="T37" s="78"/>
      <c r="U37" s="78"/>
      <c r="V37" s="78"/>
      <c r="W37" s="78"/>
      <c r="X37" s="78"/>
      <c r="Y37" s="78"/>
      <c r="Z37" s="78"/>
      <c r="AA37" s="78"/>
      <c r="AB37" s="78"/>
      <c r="AC37" s="78"/>
      <c r="AD37" s="51"/>
      <c r="AE37" s="51"/>
      <c r="AF37" s="78"/>
      <c r="AJ37" s="7"/>
      <c r="AW37" s="7"/>
      <c r="AX37" s="52"/>
      <c r="AY37" s="79"/>
      <c r="BB37" s="3"/>
      <c r="BC37" s="51"/>
      <c r="BD37" s="51"/>
      <c r="BE37" s="51"/>
      <c r="BF37" s="51"/>
      <c r="BG37" s="52"/>
      <c r="BH37" s="51"/>
      <c r="BI37" s="7"/>
      <c r="BJ37" s="51"/>
      <c r="BK37" s="1"/>
      <c r="BL37" s="51"/>
      <c r="BM37" s="1"/>
      <c r="BN37" s="52"/>
      <c r="BO37" s="52"/>
    </row>
    <row r="38" spans="7:67" x14ac:dyDescent="0.25">
      <c r="G38" s="80"/>
      <c r="Q38" s="78"/>
      <c r="R38" s="78"/>
      <c r="S38" s="78"/>
      <c r="T38" s="78"/>
      <c r="U38" s="78"/>
      <c r="V38" s="78"/>
      <c r="W38" s="78"/>
      <c r="X38" s="78"/>
      <c r="Y38" s="78"/>
      <c r="Z38" s="78"/>
      <c r="AA38" s="78"/>
      <c r="AB38" s="78"/>
      <c r="AC38" s="78"/>
      <c r="AD38" s="51"/>
      <c r="AE38" s="51"/>
      <c r="AF38" s="78"/>
      <c r="AJ38" s="7"/>
      <c r="AW38" s="7"/>
      <c r="AX38" s="52"/>
      <c r="AY38" s="79"/>
      <c r="BB38" s="3"/>
      <c r="BC38" s="51"/>
      <c r="BD38" s="51"/>
      <c r="BE38" s="51"/>
      <c r="BF38" s="51"/>
      <c r="BG38" s="52"/>
      <c r="BH38" s="51"/>
      <c r="BI38" s="7"/>
      <c r="BJ38" s="51"/>
      <c r="BK38" s="1"/>
      <c r="BL38" s="51"/>
      <c r="BM38" s="1"/>
      <c r="BN38" s="52"/>
      <c r="BO38" s="52"/>
    </row>
    <row r="39" spans="7:67" x14ac:dyDescent="0.25">
      <c r="G39" s="80"/>
      <c r="Q39" s="78"/>
      <c r="R39" s="78"/>
      <c r="S39" s="78"/>
      <c r="T39" s="78"/>
      <c r="U39" s="78"/>
      <c r="V39" s="78"/>
      <c r="W39" s="78"/>
      <c r="X39" s="78"/>
      <c r="Y39" s="78"/>
      <c r="Z39" s="78"/>
      <c r="AA39" s="78"/>
      <c r="AB39" s="78"/>
      <c r="AC39" s="78"/>
      <c r="AD39" s="51"/>
      <c r="AE39" s="51"/>
      <c r="AF39" s="78"/>
      <c r="AJ39" s="7"/>
      <c r="AW39" s="7"/>
      <c r="AX39" s="52"/>
      <c r="AY39" s="79"/>
      <c r="BB39" s="3"/>
      <c r="BC39" s="51"/>
      <c r="BD39" s="51"/>
      <c r="BE39" s="51"/>
      <c r="BF39" s="51"/>
      <c r="BG39" s="52"/>
      <c r="BH39" s="51"/>
      <c r="BI39" s="7"/>
      <c r="BJ39" s="51"/>
      <c r="BK39" s="1"/>
      <c r="BL39" s="51"/>
      <c r="BM39" s="1"/>
      <c r="BN39" s="52"/>
      <c r="BO39" s="52"/>
    </row>
    <row r="40" spans="7:67" x14ac:dyDescent="0.25">
      <c r="G40" s="80"/>
      <c r="Q40" s="78"/>
      <c r="R40" s="78"/>
      <c r="S40" s="78"/>
      <c r="T40" s="78"/>
      <c r="U40" s="78"/>
      <c r="V40" s="78"/>
      <c r="W40" s="78"/>
      <c r="X40" s="78"/>
      <c r="Y40" s="78"/>
      <c r="Z40" s="78"/>
      <c r="AA40" s="78"/>
      <c r="AB40" s="78"/>
      <c r="AC40" s="78"/>
      <c r="AD40" s="51"/>
      <c r="AE40" s="51"/>
      <c r="AF40" s="78"/>
      <c r="AJ40" s="7"/>
      <c r="AW40" s="7"/>
      <c r="AX40" s="52"/>
      <c r="AY40" s="79"/>
      <c r="BB40" s="3"/>
      <c r="BC40" s="51"/>
      <c r="BD40" s="51"/>
      <c r="BE40" s="51"/>
      <c r="BF40" s="51"/>
      <c r="BG40" s="52"/>
      <c r="BH40" s="51"/>
      <c r="BI40" s="7"/>
      <c r="BJ40" s="51"/>
      <c r="BK40" s="1"/>
      <c r="BL40" s="51"/>
      <c r="BM40" s="1"/>
      <c r="BN40" s="52"/>
      <c r="BO40" s="52"/>
    </row>
    <row r="41" spans="7:67" x14ac:dyDescent="0.25">
      <c r="G41" s="80"/>
      <c r="Q41" s="78"/>
      <c r="R41" s="78"/>
      <c r="S41" s="78"/>
      <c r="T41" s="78"/>
      <c r="U41" s="78"/>
      <c r="V41" s="78"/>
      <c r="W41" s="78"/>
      <c r="X41" s="78"/>
      <c r="Y41" s="78"/>
      <c r="Z41" s="78"/>
      <c r="AA41" s="78"/>
      <c r="AB41" s="78"/>
      <c r="AC41" s="78"/>
      <c r="AD41" s="51"/>
      <c r="AE41" s="51"/>
      <c r="AF41" s="78"/>
      <c r="AJ41" s="7"/>
      <c r="AW41" s="7"/>
      <c r="AX41" s="52"/>
      <c r="AY41" s="79"/>
      <c r="BB41" s="3"/>
      <c r="BC41" s="51"/>
      <c r="BD41" s="51"/>
      <c r="BE41" s="51"/>
      <c r="BF41" s="51"/>
      <c r="BG41" s="52"/>
      <c r="BH41" s="51"/>
      <c r="BI41" s="7"/>
      <c r="BJ41" s="51"/>
      <c r="BK41" s="1"/>
      <c r="BL41" s="51"/>
      <c r="BM41" s="1"/>
      <c r="BN41" s="52"/>
      <c r="BO41" s="52"/>
    </row>
    <row r="42" spans="7:67" x14ac:dyDescent="0.25">
      <c r="G42" s="80"/>
      <c r="Q42" s="78"/>
      <c r="R42" s="78"/>
      <c r="S42" s="78"/>
      <c r="T42" s="78"/>
      <c r="U42" s="78"/>
      <c r="V42" s="78"/>
      <c r="W42" s="78"/>
      <c r="X42" s="78"/>
      <c r="Y42" s="78"/>
      <c r="Z42" s="78"/>
      <c r="AA42" s="78"/>
      <c r="AB42" s="78"/>
      <c r="AC42" s="78"/>
      <c r="AD42" s="51"/>
      <c r="AE42" s="51"/>
      <c r="AF42" s="78"/>
      <c r="AJ42" s="7"/>
      <c r="AW42" s="7"/>
      <c r="AX42" s="52"/>
      <c r="AY42" s="79"/>
      <c r="BB42" s="3"/>
      <c r="BC42" s="51"/>
      <c r="BD42" s="51"/>
      <c r="BE42" s="51"/>
      <c r="BF42" s="51"/>
      <c r="BG42" s="52"/>
      <c r="BH42" s="51"/>
      <c r="BI42" s="7"/>
      <c r="BJ42" s="51"/>
      <c r="BK42" s="1"/>
      <c r="BL42" s="51"/>
      <c r="BM42" s="1"/>
      <c r="BN42" s="52"/>
      <c r="BO42" s="52"/>
    </row>
    <row r="43" spans="7:67" x14ac:dyDescent="0.25">
      <c r="G43" s="80"/>
      <c r="Q43" s="78"/>
      <c r="R43" s="78"/>
      <c r="S43" s="78"/>
      <c r="T43" s="78"/>
      <c r="U43" s="78"/>
      <c r="V43" s="78"/>
      <c r="W43" s="78"/>
      <c r="X43" s="78"/>
      <c r="Y43" s="78"/>
      <c r="Z43" s="78"/>
      <c r="AA43" s="78"/>
      <c r="AB43" s="78"/>
      <c r="AC43" s="78"/>
      <c r="AD43" s="51"/>
      <c r="AE43" s="51"/>
      <c r="AF43" s="78"/>
      <c r="AJ43" s="7"/>
      <c r="AW43" s="7"/>
      <c r="AX43" s="52"/>
      <c r="AY43" s="79"/>
      <c r="BB43" s="3"/>
      <c r="BC43" s="51"/>
      <c r="BD43" s="51"/>
      <c r="BE43" s="51"/>
      <c r="BF43" s="51"/>
      <c r="BG43" s="52"/>
      <c r="BH43" s="51"/>
      <c r="BI43" s="7"/>
      <c r="BJ43" s="51"/>
      <c r="BK43" s="1"/>
      <c r="BL43" s="51"/>
      <c r="BM43" s="1"/>
      <c r="BN43" s="52"/>
      <c r="BO43" s="52"/>
    </row>
    <row r="44" spans="7:67" x14ac:dyDescent="0.25">
      <c r="G44" s="80"/>
      <c r="Q44" s="78"/>
      <c r="R44" s="78"/>
      <c r="S44" s="78"/>
      <c r="T44" s="78"/>
      <c r="U44" s="78"/>
      <c r="V44" s="78"/>
      <c r="W44" s="78"/>
      <c r="X44" s="78"/>
      <c r="Y44" s="78"/>
      <c r="Z44" s="78"/>
      <c r="AA44" s="78"/>
      <c r="AB44" s="78"/>
      <c r="AC44" s="78"/>
      <c r="AD44" s="51"/>
      <c r="AE44" s="51"/>
      <c r="AF44" s="78"/>
      <c r="AJ44" s="7"/>
      <c r="AW44" s="7"/>
      <c r="AX44" s="52"/>
      <c r="AY44" s="79"/>
      <c r="BB44" s="3"/>
      <c r="BC44" s="51"/>
      <c r="BD44" s="51"/>
      <c r="BE44" s="51"/>
      <c r="BF44" s="51"/>
      <c r="BG44" s="52"/>
      <c r="BH44" s="51"/>
      <c r="BI44" s="7"/>
      <c r="BJ44" s="51"/>
      <c r="BK44" s="1"/>
      <c r="BL44" s="51"/>
      <c r="BM44" s="1"/>
      <c r="BN44" s="52"/>
      <c r="BO44" s="52"/>
    </row>
    <row r="45" spans="7:67" x14ac:dyDescent="0.25">
      <c r="G45" s="80"/>
      <c r="Q45" s="78"/>
      <c r="R45" s="78"/>
      <c r="S45" s="78"/>
      <c r="T45" s="78"/>
      <c r="U45" s="78"/>
      <c r="V45" s="78"/>
      <c r="W45" s="78"/>
      <c r="X45" s="78"/>
      <c r="Y45" s="78"/>
      <c r="Z45" s="78"/>
      <c r="AA45" s="78"/>
      <c r="AB45" s="78"/>
      <c r="AC45" s="78"/>
      <c r="AD45" s="51"/>
      <c r="AE45" s="51"/>
      <c r="AF45" s="78"/>
      <c r="AJ45" s="7"/>
      <c r="AW45" s="7"/>
      <c r="AX45" s="52"/>
      <c r="AY45" s="79"/>
      <c r="BB45" s="3"/>
      <c r="BC45" s="51"/>
      <c r="BD45" s="51"/>
      <c r="BE45" s="51"/>
      <c r="BF45" s="51"/>
      <c r="BG45" s="52"/>
      <c r="BH45" s="51"/>
      <c r="BI45" s="7"/>
      <c r="BJ45" s="51"/>
      <c r="BK45" s="1"/>
      <c r="BL45" s="51"/>
      <c r="BM45" s="1"/>
      <c r="BN45" s="52"/>
      <c r="BO45" s="52"/>
    </row>
    <row r="46" spans="7:67" x14ac:dyDescent="0.25">
      <c r="G46" s="80"/>
      <c r="Q46" s="78"/>
      <c r="R46" s="78"/>
      <c r="S46" s="78"/>
      <c r="T46" s="78"/>
      <c r="U46" s="78"/>
      <c r="V46" s="78"/>
      <c r="W46" s="78"/>
      <c r="X46" s="78"/>
      <c r="Y46" s="78"/>
      <c r="Z46" s="78"/>
      <c r="AA46" s="78"/>
      <c r="AB46" s="78"/>
      <c r="AC46" s="78"/>
      <c r="AD46" s="51"/>
      <c r="AE46" s="51"/>
      <c r="AF46" s="78"/>
      <c r="AJ46" s="7"/>
      <c r="AW46" s="7"/>
      <c r="AX46" s="52"/>
      <c r="AY46" s="79"/>
      <c r="BB46" s="3"/>
      <c r="BC46" s="51"/>
      <c r="BD46" s="51"/>
      <c r="BE46" s="51"/>
      <c r="BF46" s="51"/>
      <c r="BG46" s="52"/>
      <c r="BH46" s="51"/>
      <c r="BI46" s="7"/>
      <c r="BJ46" s="51"/>
      <c r="BK46" s="1"/>
      <c r="BL46" s="51"/>
      <c r="BM46" s="1"/>
      <c r="BN46" s="52"/>
      <c r="BO46" s="52"/>
    </row>
    <row r="47" spans="7:67" x14ac:dyDescent="0.25">
      <c r="G47" s="80"/>
      <c r="Q47" s="78"/>
      <c r="R47" s="78"/>
      <c r="S47" s="78"/>
      <c r="T47" s="78"/>
      <c r="U47" s="78"/>
      <c r="V47" s="78"/>
      <c r="W47" s="78"/>
      <c r="X47" s="78"/>
      <c r="Y47" s="78"/>
      <c r="Z47" s="78"/>
      <c r="AA47" s="78"/>
      <c r="AB47" s="78"/>
      <c r="AC47" s="78"/>
      <c r="AD47" s="51"/>
      <c r="AE47" s="51"/>
      <c r="AF47" s="78"/>
      <c r="AJ47" s="7"/>
      <c r="AW47" s="7"/>
      <c r="AX47" s="52"/>
      <c r="AY47" s="79"/>
      <c r="BB47" s="3"/>
      <c r="BC47" s="51"/>
      <c r="BD47" s="51"/>
      <c r="BE47" s="51"/>
      <c r="BF47" s="51"/>
      <c r="BG47" s="52"/>
      <c r="BH47" s="51"/>
      <c r="BI47" s="7"/>
      <c r="BJ47" s="51"/>
      <c r="BK47" s="1"/>
      <c r="BL47" s="51"/>
      <c r="BM47" s="1"/>
      <c r="BN47" s="52"/>
      <c r="BO47" s="52"/>
    </row>
    <row r="48" spans="7:67" x14ac:dyDescent="0.25">
      <c r="G48" s="80"/>
      <c r="Q48" s="78"/>
      <c r="R48" s="78"/>
      <c r="S48" s="78"/>
      <c r="T48" s="78"/>
      <c r="U48" s="78"/>
      <c r="V48" s="78"/>
      <c r="W48" s="78"/>
      <c r="X48" s="78"/>
      <c r="Y48" s="78"/>
      <c r="Z48" s="78"/>
      <c r="AA48" s="78"/>
      <c r="AB48" s="78"/>
      <c r="AC48" s="78"/>
      <c r="AD48" s="51"/>
      <c r="AE48" s="51"/>
      <c r="AF48" s="78"/>
      <c r="AJ48" s="7"/>
      <c r="AW48" s="7"/>
      <c r="AX48" s="52"/>
      <c r="AY48" s="79"/>
      <c r="BB48" s="3"/>
      <c r="BC48" s="51"/>
      <c r="BD48" s="51"/>
      <c r="BE48" s="51"/>
      <c r="BF48" s="51"/>
      <c r="BG48" s="52"/>
      <c r="BH48" s="51"/>
      <c r="BI48" s="7"/>
      <c r="BJ48" s="51"/>
      <c r="BK48" s="1"/>
      <c r="BL48" s="51"/>
      <c r="BM48" s="1"/>
      <c r="BN48" s="52"/>
      <c r="BO48" s="52"/>
    </row>
    <row r="49" spans="7:67" x14ac:dyDescent="0.25">
      <c r="G49" s="80"/>
      <c r="Q49" s="78"/>
      <c r="R49" s="78"/>
      <c r="S49" s="78"/>
      <c r="T49" s="78"/>
      <c r="U49" s="78"/>
      <c r="V49" s="78"/>
      <c r="W49" s="78"/>
      <c r="X49" s="78"/>
      <c r="Y49" s="78"/>
      <c r="Z49" s="78"/>
      <c r="AA49" s="78"/>
      <c r="AB49" s="78"/>
      <c r="AC49" s="78"/>
      <c r="AD49" s="51"/>
      <c r="AE49" s="51"/>
      <c r="AF49" s="78"/>
      <c r="AJ49" s="7"/>
      <c r="AW49" s="7"/>
      <c r="AX49" s="52"/>
      <c r="AY49" s="79"/>
      <c r="BB49" s="3"/>
      <c r="BC49" s="51"/>
      <c r="BD49" s="51"/>
      <c r="BE49" s="51"/>
      <c r="BF49" s="51"/>
      <c r="BG49" s="52"/>
      <c r="BH49" s="51"/>
      <c r="BI49" s="7"/>
      <c r="BJ49" s="51"/>
      <c r="BK49" s="1"/>
      <c r="BL49" s="51"/>
      <c r="BM49" s="1"/>
      <c r="BN49" s="52"/>
      <c r="BO49" s="52"/>
    </row>
    <row r="50" spans="7:67" x14ac:dyDescent="0.25">
      <c r="G50" s="80"/>
      <c r="Q50" s="78"/>
      <c r="R50" s="78"/>
      <c r="S50" s="78"/>
      <c r="T50" s="78"/>
      <c r="U50" s="78"/>
      <c r="V50" s="78"/>
      <c r="W50" s="78"/>
      <c r="X50" s="78"/>
      <c r="Y50" s="78"/>
      <c r="Z50" s="78"/>
      <c r="AA50" s="78"/>
      <c r="AB50" s="78"/>
      <c r="AC50" s="78"/>
      <c r="AD50" s="51"/>
      <c r="AE50" s="51"/>
      <c r="AF50" s="78"/>
      <c r="AJ50" s="7"/>
      <c r="AW50" s="7"/>
      <c r="AX50" s="52"/>
      <c r="AY50" s="79"/>
      <c r="BB50" s="3"/>
      <c r="BC50" s="51"/>
      <c r="BD50" s="51"/>
      <c r="BE50" s="51"/>
      <c r="BF50" s="51"/>
      <c r="BG50" s="52"/>
      <c r="BH50" s="51"/>
      <c r="BI50" s="7"/>
      <c r="BJ50" s="51"/>
      <c r="BK50" s="1"/>
      <c r="BL50" s="51"/>
      <c r="BM50" s="1"/>
      <c r="BN50" s="52"/>
      <c r="BO50" s="52"/>
    </row>
    <row r="51" spans="7:67" x14ac:dyDescent="0.25">
      <c r="G51" s="80"/>
      <c r="Q51" s="78"/>
      <c r="R51" s="78"/>
      <c r="S51" s="78"/>
      <c r="T51" s="78"/>
      <c r="U51" s="78"/>
      <c r="V51" s="78"/>
      <c r="W51" s="78"/>
      <c r="X51" s="78"/>
      <c r="Y51" s="78"/>
      <c r="Z51" s="78"/>
      <c r="AA51" s="78"/>
      <c r="AB51" s="78"/>
      <c r="AC51" s="78"/>
      <c r="AD51" s="51"/>
      <c r="AE51" s="51"/>
      <c r="AF51" s="78"/>
      <c r="AJ51" s="7"/>
      <c r="AW51" s="7"/>
      <c r="AX51" s="52"/>
      <c r="AY51" s="79"/>
      <c r="BB51" s="3"/>
      <c r="BC51" s="51"/>
      <c r="BD51" s="51"/>
      <c r="BE51" s="51"/>
      <c r="BF51" s="51"/>
      <c r="BG51" s="52"/>
      <c r="BH51" s="51"/>
      <c r="BI51" s="7"/>
      <c r="BJ51" s="51"/>
      <c r="BK51" s="1"/>
      <c r="BL51" s="51"/>
      <c r="BM51" s="1"/>
      <c r="BN51" s="52"/>
      <c r="BO51" s="52"/>
    </row>
    <row r="52" spans="7:67" x14ac:dyDescent="0.25">
      <c r="G52" s="80"/>
      <c r="Q52" s="78"/>
      <c r="R52" s="78"/>
      <c r="S52" s="78"/>
      <c r="T52" s="78"/>
      <c r="U52" s="78"/>
      <c r="V52" s="78"/>
      <c r="W52" s="78"/>
      <c r="X52" s="78"/>
      <c r="Y52" s="78"/>
      <c r="Z52" s="78"/>
      <c r="AA52" s="78"/>
      <c r="AB52" s="78"/>
      <c r="AC52" s="78"/>
      <c r="AD52" s="51"/>
      <c r="AE52" s="51"/>
      <c r="AF52" s="78"/>
      <c r="AJ52" s="7"/>
      <c r="AW52" s="7"/>
      <c r="AX52" s="52"/>
      <c r="AY52" s="79"/>
      <c r="BB52" s="3"/>
      <c r="BC52" s="51"/>
      <c r="BD52" s="51"/>
      <c r="BE52" s="51"/>
      <c r="BF52" s="51"/>
      <c r="BG52" s="52"/>
      <c r="BH52" s="51"/>
      <c r="BI52" s="7"/>
      <c r="BJ52" s="51"/>
      <c r="BK52" s="1"/>
      <c r="BL52" s="51"/>
      <c r="BM52" s="1"/>
      <c r="BN52" s="52"/>
      <c r="BO52" s="52"/>
    </row>
    <row r="53" spans="7:67" x14ac:dyDescent="0.25">
      <c r="G53" s="80"/>
      <c r="Q53" s="78"/>
      <c r="R53" s="78"/>
      <c r="S53" s="78"/>
      <c r="T53" s="78"/>
      <c r="U53" s="78"/>
      <c r="V53" s="78"/>
      <c r="W53" s="78"/>
      <c r="X53" s="78"/>
      <c r="Y53" s="78"/>
      <c r="Z53" s="78"/>
      <c r="AA53" s="78"/>
      <c r="AB53" s="78"/>
      <c r="AC53" s="78"/>
      <c r="AD53" s="51"/>
      <c r="AE53" s="51"/>
      <c r="AF53" s="78"/>
      <c r="AJ53" s="7"/>
      <c r="AW53" s="7"/>
      <c r="AX53" s="52"/>
      <c r="AY53" s="79"/>
      <c r="BB53" s="3"/>
      <c r="BC53" s="51"/>
      <c r="BD53" s="51"/>
      <c r="BE53" s="51"/>
      <c r="BF53" s="51"/>
      <c r="BG53" s="52"/>
      <c r="BH53" s="51"/>
      <c r="BI53" s="7"/>
      <c r="BJ53" s="51"/>
      <c r="BK53" s="1"/>
      <c r="BL53" s="51"/>
      <c r="BM53" s="1"/>
      <c r="BN53" s="52"/>
      <c r="BO53" s="52"/>
    </row>
    <row r="54" spans="7:67" x14ac:dyDescent="0.25">
      <c r="G54" s="80"/>
      <c r="Q54" s="78"/>
      <c r="R54" s="78"/>
      <c r="S54" s="78"/>
      <c r="T54" s="78"/>
      <c r="U54" s="78"/>
      <c r="V54" s="78"/>
      <c r="W54" s="78"/>
      <c r="X54" s="78"/>
      <c r="Y54" s="78"/>
      <c r="Z54" s="78"/>
      <c r="AA54" s="78"/>
      <c r="AB54" s="78"/>
      <c r="AC54" s="78"/>
      <c r="AD54" s="51"/>
      <c r="AE54" s="51"/>
      <c r="AF54" s="78"/>
      <c r="AJ54" s="7"/>
      <c r="AW54" s="7"/>
      <c r="AX54" s="52"/>
      <c r="AY54" s="79"/>
      <c r="BB54" s="3"/>
      <c r="BC54" s="51"/>
      <c r="BD54" s="51"/>
      <c r="BE54" s="51"/>
      <c r="BF54" s="51"/>
      <c r="BG54" s="52"/>
      <c r="BH54" s="51"/>
      <c r="BI54" s="7"/>
      <c r="BJ54" s="51"/>
      <c r="BK54" s="1"/>
      <c r="BL54" s="51"/>
      <c r="BM54" s="1"/>
      <c r="BN54" s="52"/>
      <c r="BO54" s="52"/>
    </row>
    <row r="55" spans="7:67" x14ac:dyDescent="0.25">
      <c r="G55" s="80"/>
      <c r="Q55" s="78"/>
      <c r="R55" s="78"/>
      <c r="S55" s="78"/>
      <c r="T55" s="78"/>
      <c r="U55" s="78"/>
      <c r="V55" s="78"/>
      <c r="W55" s="78"/>
      <c r="X55" s="78"/>
      <c r="Y55" s="78"/>
      <c r="Z55" s="78"/>
      <c r="AA55" s="78"/>
      <c r="AB55" s="78"/>
      <c r="AC55" s="78"/>
      <c r="AD55" s="51"/>
      <c r="AE55" s="51"/>
      <c r="AF55" s="78"/>
      <c r="AJ55" s="7"/>
      <c r="AW55" s="7"/>
      <c r="AX55" s="52"/>
      <c r="AY55" s="79"/>
      <c r="BB55" s="3"/>
      <c r="BC55" s="51"/>
      <c r="BD55" s="51"/>
      <c r="BE55" s="51"/>
      <c r="BF55" s="51"/>
      <c r="BG55" s="52"/>
      <c r="BH55" s="51"/>
      <c r="BI55" s="7"/>
      <c r="BJ55" s="51"/>
      <c r="BK55" s="1"/>
      <c r="BL55" s="51"/>
      <c r="BM55" s="1"/>
      <c r="BN55" s="52"/>
      <c r="BO55" s="52"/>
    </row>
    <row r="56" spans="7:67" x14ac:dyDescent="0.25">
      <c r="G56" s="80"/>
      <c r="Q56" s="78"/>
      <c r="R56" s="78"/>
      <c r="S56" s="78"/>
      <c r="T56" s="78"/>
      <c r="U56" s="78"/>
      <c r="V56" s="78"/>
      <c r="W56" s="78"/>
      <c r="X56" s="78"/>
      <c r="Y56" s="78"/>
      <c r="Z56" s="78"/>
      <c r="AA56" s="78"/>
      <c r="AB56" s="78"/>
      <c r="AC56" s="78"/>
      <c r="AD56" s="51"/>
      <c r="AE56" s="51"/>
      <c r="AF56" s="78"/>
      <c r="AJ56" s="7"/>
      <c r="AW56" s="7"/>
      <c r="AX56" s="52"/>
      <c r="AY56" s="79"/>
      <c r="BB56" s="3"/>
      <c r="BC56" s="51"/>
      <c r="BD56" s="51"/>
      <c r="BE56" s="51"/>
      <c r="BF56" s="51"/>
      <c r="BG56" s="52"/>
      <c r="BH56" s="51"/>
      <c r="BI56" s="7"/>
      <c r="BJ56" s="51"/>
      <c r="BK56" s="1"/>
      <c r="BL56" s="51"/>
      <c r="BM56" s="1"/>
      <c r="BN56" s="52"/>
      <c r="BO56" s="52"/>
    </row>
    <row r="57" spans="7:67" x14ac:dyDescent="0.25">
      <c r="G57" s="80"/>
      <c r="Q57" s="78"/>
      <c r="R57" s="78"/>
      <c r="S57" s="78"/>
      <c r="T57" s="78"/>
      <c r="U57" s="78"/>
      <c r="V57" s="78"/>
      <c r="W57" s="78"/>
      <c r="X57" s="78"/>
      <c r="Y57" s="78"/>
      <c r="Z57" s="78"/>
      <c r="AA57" s="78"/>
      <c r="AB57" s="78"/>
      <c r="AC57" s="78"/>
      <c r="AD57" s="51"/>
      <c r="AE57" s="51"/>
      <c r="AF57" s="78"/>
      <c r="AJ57" s="7"/>
      <c r="AW57" s="7"/>
      <c r="AX57" s="52"/>
      <c r="AY57" s="79"/>
      <c r="BB57" s="3"/>
      <c r="BC57" s="51"/>
      <c r="BD57" s="51"/>
      <c r="BE57" s="51"/>
      <c r="BF57" s="51"/>
      <c r="BG57" s="52"/>
      <c r="BH57" s="51"/>
      <c r="BI57" s="7"/>
      <c r="BJ57" s="51"/>
      <c r="BK57" s="1"/>
      <c r="BL57" s="51"/>
      <c r="BM57" s="1"/>
      <c r="BN57" s="52"/>
      <c r="BO57" s="52"/>
    </row>
    <row r="58" spans="7:67" x14ac:dyDescent="0.25">
      <c r="G58" s="80"/>
      <c r="Q58" s="78"/>
      <c r="R58" s="78"/>
      <c r="S58" s="78"/>
      <c r="T58" s="78"/>
      <c r="U58" s="78"/>
      <c r="V58" s="78"/>
      <c r="W58" s="78"/>
      <c r="X58" s="78"/>
      <c r="Y58" s="78"/>
      <c r="Z58" s="78"/>
      <c r="AA58" s="78"/>
      <c r="AB58" s="78"/>
      <c r="AC58" s="78"/>
      <c r="AD58" s="51"/>
      <c r="AE58" s="51"/>
      <c r="AF58" s="78"/>
      <c r="AJ58" s="7"/>
      <c r="AW58" s="7"/>
      <c r="AX58" s="52"/>
      <c r="AY58" s="79"/>
      <c r="BB58" s="3"/>
      <c r="BC58" s="51"/>
      <c r="BD58" s="51"/>
      <c r="BE58" s="51"/>
      <c r="BF58" s="51"/>
      <c r="BG58" s="52"/>
      <c r="BH58" s="51"/>
      <c r="BI58" s="7"/>
      <c r="BJ58" s="51"/>
      <c r="BK58" s="1"/>
      <c r="BL58" s="51"/>
      <c r="BM58" s="1"/>
      <c r="BN58" s="52"/>
      <c r="BO58" s="52"/>
    </row>
    <row r="59" spans="7:67" x14ac:dyDescent="0.25">
      <c r="G59" s="80"/>
      <c r="Q59" s="78"/>
      <c r="R59" s="78"/>
      <c r="S59" s="78"/>
      <c r="T59" s="78"/>
      <c r="U59" s="78"/>
      <c r="V59" s="78"/>
      <c r="W59" s="78"/>
      <c r="X59" s="78"/>
      <c r="Y59" s="78"/>
      <c r="Z59" s="78"/>
      <c r="AA59" s="78"/>
      <c r="AB59" s="78"/>
      <c r="AC59" s="78"/>
      <c r="AD59" s="51"/>
      <c r="AE59" s="51"/>
      <c r="AF59" s="78"/>
      <c r="AJ59" s="7"/>
      <c r="AW59" s="7"/>
      <c r="AX59" s="52"/>
      <c r="AY59" s="79"/>
      <c r="BB59" s="3"/>
      <c r="BC59" s="51"/>
      <c r="BD59" s="51"/>
      <c r="BE59" s="51"/>
      <c r="BF59" s="51"/>
      <c r="BG59" s="52"/>
      <c r="BH59" s="51"/>
      <c r="BI59" s="7"/>
      <c r="BJ59" s="51"/>
      <c r="BK59" s="1"/>
      <c r="BL59" s="51"/>
      <c r="BM59" s="1"/>
      <c r="BN59" s="52"/>
      <c r="BO59" s="52"/>
    </row>
    <row r="60" spans="7:67" x14ac:dyDescent="0.25">
      <c r="G60" s="80"/>
      <c r="Q60" s="78"/>
      <c r="R60" s="78"/>
      <c r="S60" s="78"/>
      <c r="T60" s="78"/>
      <c r="U60" s="78"/>
      <c r="V60" s="78"/>
      <c r="W60" s="78"/>
      <c r="X60" s="78"/>
      <c r="Y60" s="78"/>
      <c r="Z60" s="78"/>
      <c r="AA60" s="78"/>
      <c r="AB60" s="78"/>
      <c r="AC60" s="78"/>
      <c r="AD60" s="51"/>
      <c r="AE60" s="51"/>
      <c r="AF60" s="78"/>
      <c r="AJ60" s="7"/>
      <c r="AW60" s="7"/>
      <c r="AX60" s="52"/>
      <c r="AY60" s="79"/>
      <c r="BB60" s="3"/>
      <c r="BC60" s="51"/>
      <c r="BD60" s="51"/>
      <c r="BE60" s="51"/>
      <c r="BF60" s="51"/>
      <c r="BG60" s="52"/>
      <c r="BH60" s="51"/>
      <c r="BI60" s="7"/>
      <c r="BJ60" s="51"/>
      <c r="BK60" s="1"/>
      <c r="BL60" s="51"/>
      <c r="BM60" s="1"/>
      <c r="BN60" s="52"/>
      <c r="BO60" s="52"/>
    </row>
    <row r="61" spans="7:67" x14ac:dyDescent="0.25">
      <c r="G61" s="80"/>
      <c r="Q61" s="78"/>
      <c r="R61" s="78"/>
      <c r="S61" s="78"/>
      <c r="T61" s="78"/>
      <c r="U61" s="78"/>
      <c r="V61" s="78"/>
      <c r="W61" s="78"/>
      <c r="X61" s="78"/>
      <c r="Y61" s="78"/>
      <c r="Z61" s="78"/>
      <c r="AA61" s="78"/>
      <c r="AB61" s="78"/>
      <c r="AC61" s="78"/>
      <c r="AD61" s="51"/>
      <c r="AE61" s="51"/>
      <c r="AF61" s="78"/>
      <c r="AJ61" s="7"/>
      <c r="AW61" s="7"/>
      <c r="AX61" s="52"/>
      <c r="AY61" s="79"/>
      <c r="BB61" s="3"/>
      <c r="BC61" s="51"/>
      <c r="BD61" s="51"/>
      <c r="BE61" s="51"/>
      <c r="BF61" s="51"/>
      <c r="BG61" s="52"/>
      <c r="BH61" s="51"/>
      <c r="BI61" s="7"/>
      <c r="BJ61" s="51"/>
      <c r="BK61" s="1"/>
      <c r="BL61" s="51"/>
      <c r="BM61" s="1"/>
      <c r="BN61" s="52"/>
      <c r="BO61" s="52"/>
    </row>
    <row r="62" spans="7:67" x14ac:dyDescent="0.25">
      <c r="G62" s="80"/>
      <c r="Q62" s="78"/>
      <c r="R62" s="78"/>
      <c r="S62" s="78"/>
      <c r="T62" s="78"/>
      <c r="U62" s="78"/>
      <c r="V62" s="78"/>
      <c r="W62" s="78"/>
      <c r="X62" s="78"/>
      <c r="Y62" s="78"/>
      <c r="Z62" s="78"/>
      <c r="AA62" s="78"/>
      <c r="AB62" s="78"/>
      <c r="AC62" s="78"/>
      <c r="AD62" s="51"/>
      <c r="AE62" s="51"/>
      <c r="AF62" s="78"/>
      <c r="AJ62" s="7"/>
      <c r="AW62" s="7"/>
      <c r="AX62" s="52"/>
      <c r="AY62" s="79"/>
      <c r="BB62" s="3"/>
      <c r="BC62" s="51"/>
      <c r="BD62" s="51"/>
      <c r="BE62" s="51"/>
      <c r="BF62" s="51"/>
      <c r="BG62" s="52"/>
      <c r="BH62" s="51"/>
      <c r="BI62" s="7"/>
      <c r="BJ62" s="51"/>
      <c r="BK62" s="1"/>
      <c r="BL62" s="51"/>
      <c r="BM62" s="1"/>
      <c r="BN62" s="52"/>
      <c r="BO62" s="52"/>
    </row>
    <row r="63" spans="7:67" x14ac:dyDescent="0.25">
      <c r="G63" s="80"/>
      <c r="Q63" s="78"/>
      <c r="R63" s="78"/>
      <c r="S63" s="78"/>
      <c r="T63" s="78"/>
      <c r="U63" s="78"/>
      <c r="V63" s="78"/>
      <c r="W63" s="78"/>
      <c r="X63" s="78"/>
      <c r="Y63" s="78"/>
      <c r="Z63" s="78"/>
      <c r="AA63" s="78"/>
      <c r="AB63" s="78"/>
      <c r="AC63" s="78"/>
      <c r="AD63" s="51"/>
      <c r="AE63" s="51"/>
      <c r="AF63" s="78"/>
      <c r="AJ63" s="7"/>
      <c r="AW63" s="7"/>
      <c r="AX63" s="52"/>
      <c r="AY63" s="79"/>
      <c r="BB63" s="3"/>
      <c r="BC63" s="51"/>
      <c r="BD63" s="51"/>
      <c r="BE63" s="51"/>
      <c r="BF63" s="51"/>
      <c r="BG63" s="52"/>
      <c r="BH63" s="51"/>
      <c r="BI63" s="7"/>
      <c r="BJ63" s="51"/>
      <c r="BK63" s="1"/>
      <c r="BL63" s="51"/>
      <c r="BM63" s="1"/>
      <c r="BN63" s="52"/>
      <c r="BO63" s="52"/>
    </row>
    <row r="64" spans="7:67" x14ac:dyDescent="0.25">
      <c r="G64" s="80"/>
      <c r="Q64" s="78"/>
      <c r="R64" s="78"/>
      <c r="S64" s="78"/>
      <c r="T64" s="78"/>
      <c r="U64" s="78"/>
      <c r="V64" s="78"/>
      <c r="W64" s="78"/>
      <c r="X64" s="78"/>
      <c r="Y64" s="78"/>
      <c r="Z64" s="78"/>
      <c r="AA64" s="78"/>
      <c r="AB64" s="78"/>
      <c r="AC64" s="78"/>
      <c r="AD64" s="51"/>
      <c r="AE64" s="51"/>
      <c r="AF64" s="78"/>
      <c r="AJ64" s="7"/>
      <c r="AW64" s="7"/>
      <c r="AX64" s="52"/>
      <c r="AY64" s="79"/>
      <c r="BB64" s="3"/>
      <c r="BC64" s="51"/>
      <c r="BD64" s="51"/>
      <c r="BE64" s="51"/>
      <c r="BF64" s="51"/>
      <c r="BG64" s="52"/>
      <c r="BH64" s="51"/>
      <c r="BI64" s="7"/>
      <c r="BJ64" s="51"/>
      <c r="BK64" s="1"/>
      <c r="BL64" s="51"/>
      <c r="BM64" s="1"/>
      <c r="BN64" s="52"/>
      <c r="BO64" s="52"/>
    </row>
    <row r="65" spans="7:67" x14ac:dyDescent="0.25">
      <c r="G65" s="80"/>
      <c r="Q65" s="78"/>
      <c r="R65" s="78"/>
      <c r="S65" s="78"/>
      <c r="T65" s="78"/>
      <c r="U65" s="78"/>
      <c r="V65" s="78"/>
      <c r="W65" s="78"/>
      <c r="X65" s="78"/>
      <c r="Y65" s="78"/>
      <c r="Z65" s="78"/>
      <c r="AA65" s="78"/>
      <c r="AB65" s="78"/>
      <c r="AC65" s="78"/>
      <c r="AD65" s="51"/>
      <c r="AE65" s="51"/>
      <c r="AF65" s="78"/>
      <c r="AJ65" s="7"/>
      <c r="AW65" s="7"/>
      <c r="AX65" s="52"/>
      <c r="AY65" s="79"/>
      <c r="BB65" s="3"/>
      <c r="BC65" s="51"/>
      <c r="BD65" s="51"/>
      <c r="BE65" s="51"/>
      <c r="BF65" s="51"/>
      <c r="BG65" s="52"/>
      <c r="BH65" s="51"/>
      <c r="BI65" s="7"/>
      <c r="BJ65" s="51"/>
      <c r="BK65" s="1"/>
      <c r="BL65" s="51"/>
      <c r="BM65" s="1"/>
      <c r="BN65" s="52"/>
      <c r="BO65" s="52"/>
    </row>
    <row r="66" spans="7:67" x14ac:dyDescent="0.25">
      <c r="G66" s="80"/>
      <c r="Q66" s="78"/>
      <c r="R66" s="78"/>
      <c r="S66" s="78"/>
      <c r="T66" s="78"/>
      <c r="U66" s="78"/>
      <c r="V66" s="78"/>
      <c r="W66" s="78"/>
      <c r="X66" s="78"/>
      <c r="Y66" s="78"/>
      <c r="Z66" s="78"/>
      <c r="AA66" s="78"/>
      <c r="AB66" s="78"/>
      <c r="AC66" s="78"/>
      <c r="AD66" s="51"/>
      <c r="AE66" s="51"/>
      <c r="AF66" s="78"/>
      <c r="AJ66" s="7"/>
      <c r="AW66" s="7"/>
      <c r="AX66" s="52"/>
      <c r="AY66" s="79"/>
      <c r="BB66" s="3"/>
      <c r="BC66" s="51"/>
      <c r="BD66" s="51"/>
      <c r="BE66" s="51"/>
      <c r="BF66" s="51"/>
      <c r="BG66" s="52"/>
      <c r="BH66" s="51"/>
      <c r="BI66" s="7"/>
      <c r="BJ66" s="51"/>
      <c r="BK66" s="1"/>
      <c r="BL66" s="51"/>
      <c r="BM66" s="1"/>
      <c r="BN66" s="52"/>
      <c r="BO66" s="52"/>
    </row>
    <row r="67" spans="7:67" x14ac:dyDescent="0.25">
      <c r="G67" s="80"/>
      <c r="Q67" s="78"/>
      <c r="R67" s="78"/>
      <c r="S67" s="78"/>
      <c r="T67" s="78"/>
      <c r="U67" s="78"/>
      <c r="V67" s="78"/>
      <c r="W67" s="78"/>
      <c r="X67" s="78"/>
      <c r="Y67" s="78"/>
      <c r="Z67" s="78"/>
      <c r="AA67" s="78"/>
      <c r="AB67" s="78"/>
      <c r="AC67" s="78"/>
      <c r="AD67" s="51"/>
      <c r="AE67" s="51"/>
      <c r="AF67" s="78"/>
      <c r="AJ67" s="7"/>
      <c r="AW67" s="7"/>
      <c r="AX67" s="52"/>
      <c r="AY67" s="79"/>
      <c r="BB67" s="3"/>
      <c r="BC67" s="51"/>
      <c r="BD67" s="51"/>
      <c r="BE67" s="51"/>
      <c r="BF67" s="51"/>
      <c r="BG67" s="52"/>
      <c r="BH67" s="51"/>
      <c r="BI67" s="7"/>
      <c r="BJ67" s="51"/>
      <c r="BK67" s="1"/>
      <c r="BL67" s="51"/>
      <c r="BM67" s="1"/>
      <c r="BN67" s="52"/>
      <c r="BO67" s="52"/>
    </row>
    <row r="68" spans="7:67" x14ac:dyDescent="0.25">
      <c r="G68" s="80"/>
      <c r="Q68" s="78"/>
      <c r="R68" s="78"/>
      <c r="S68" s="78"/>
      <c r="T68" s="78"/>
      <c r="U68" s="78"/>
      <c r="V68" s="78"/>
      <c r="W68" s="78"/>
      <c r="X68" s="78"/>
      <c r="Y68" s="78"/>
      <c r="Z68" s="78"/>
      <c r="AA68" s="78"/>
      <c r="AB68" s="78"/>
      <c r="AC68" s="78"/>
      <c r="AD68" s="51"/>
      <c r="AE68" s="51"/>
      <c r="AF68" s="78"/>
      <c r="AJ68" s="7"/>
      <c r="AW68" s="7"/>
      <c r="AX68" s="52"/>
      <c r="AY68" s="79"/>
      <c r="BB68" s="3"/>
      <c r="BC68" s="51"/>
      <c r="BD68" s="51"/>
      <c r="BE68" s="51"/>
      <c r="BF68" s="51"/>
      <c r="BG68" s="52"/>
      <c r="BH68" s="51"/>
      <c r="BI68" s="7"/>
      <c r="BJ68" s="51"/>
      <c r="BK68" s="1"/>
      <c r="BL68" s="51"/>
      <c r="BM68" s="1"/>
      <c r="BN68" s="52"/>
      <c r="BO68" s="52"/>
    </row>
    <row r="69" spans="7:67" x14ac:dyDescent="0.25">
      <c r="G69" s="80"/>
      <c r="Q69" s="78"/>
      <c r="R69" s="78"/>
      <c r="S69" s="78"/>
      <c r="T69" s="78"/>
      <c r="U69" s="78"/>
      <c r="V69" s="78"/>
      <c r="W69" s="78"/>
      <c r="X69" s="78"/>
      <c r="Y69" s="78"/>
      <c r="Z69" s="78"/>
      <c r="AA69" s="78"/>
      <c r="AB69" s="78"/>
      <c r="AC69" s="78"/>
      <c r="AD69" s="51"/>
      <c r="AE69" s="51"/>
      <c r="AF69" s="78"/>
      <c r="AJ69" s="7"/>
      <c r="AW69" s="7"/>
      <c r="AX69" s="52"/>
      <c r="AY69" s="79"/>
      <c r="BB69" s="3"/>
      <c r="BC69" s="51"/>
      <c r="BD69" s="51"/>
      <c r="BE69" s="51"/>
      <c r="BF69" s="51"/>
      <c r="BG69" s="52"/>
      <c r="BH69" s="51"/>
      <c r="BI69" s="7"/>
      <c r="BJ69" s="51"/>
      <c r="BK69" s="1"/>
      <c r="BL69" s="51"/>
      <c r="BM69" s="1"/>
      <c r="BN69" s="52"/>
      <c r="BO69" s="52"/>
    </row>
    <row r="70" spans="7:67" x14ac:dyDescent="0.25">
      <c r="G70" s="80"/>
      <c r="Q70" s="78"/>
      <c r="R70" s="78"/>
      <c r="S70" s="78"/>
      <c r="T70" s="78"/>
      <c r="U70" s="78"/>
      <c r="V70" s="78"/>
      <c r="W70" s="78"/>
      <c r="X70" s="78"/>
      <c r="Y70" s="78"/>
      <c r="Z70" s="78"/>
      <c r="AA70" s="78"/>
      <c r="AB70" s="78"/>
      <c r="AC70" s="78"/>
      <c r="AD70" s="51"/>
      <c r="AE70" s="51"/>
      <c r="AF70" s="78"/>
      <c r="AJ70" s="7"/>
      <c r="AW70" s="7"/>
      <c r="AX70" s="52"/>
      <c r="AY70" s="79"/>
      <c r="BB70" s="3"/>
      <c r="BC70" s="51"/>
      <c r="BD70" s="51"/>
      <c r="BE70" s="51"/>
      <c r="BF70" s="51"/>
      <c r="BG70" s="52"/>
      <c r="BH70" s="51"/>
      <c r="BI70" s="7"/>
      <c r="BJ70" s="51"/>
      <c r="BK70" s="1"/>
      <c r="BL70" s="51"/>
      <c r="BM70" s="1"/>
      <c r="BN70" s="52"/>
      <c r="BO70" s="52"/>
    </row>
    <row r="71" spans="7:67" x14ac:dyDescent="0.25">
      <c r="G71" s="80"/>
      <c r="Q71" s="78"/>
      <c r="R71" s="78"/>
      <c r="S71" s="78"/>
      <c r="T71" s="78"/>
      <c r="U71" s="78"/>
      <c r="V71" s="78"/>
      <c r="W71" s="78"/>
      <c r="X71" s="78"/>
      <c r="Y71" s="78"/>
      <c r="Z71" s="78"/>
      <c r="AA71" s="78"/>
      <c r="AB71" s="78"/>
      <c r="AC71" s="78"/>
      <c r="AD71" s="51"/>
      <c r="AE71" s="51"/>
      <c r="AF71" s="78"/>
      <c r="AJ71" s="7"/>
      <c r="AW71" s="7"/>
      <c r="AX71" s="52"/>
      <c r="AY71" s="79"/>
      <c r="BB71" s="3"/>
      <c r="BC71" s="51"/>
      <c r="BD71" s="51"/>
      <c r="BE71" s="51"/>
      <c r="BF71" s="51"/>
      <c r="BG71" s="52"/>
      <c r="BH71" s="51"/>
      <c r="BI71" s="7"/>
      <c r="BJ71" s="51"/>
      <c r="BK71" s="1"/>
      <c r="BL71" s="51"/>
      <c r="BM71" s="1"/>
      <c r="BN71" s="52"/>
      <c r="BO71" s="52"/>
    </row>
    <row r="72" spans="7:67" x14ac:dyDescent="0.25">
      <c r="G72" s="80"/>
      <c r="Q72" s="78"/>
      <c r="R72" s="78"/>
      <c r="S72" s="78"/>
      <c r="T72" s="78"/>
      <c r="U72" s="78"/>
      <c r="V72" s="78"/>
      <c r="W72" s="78"/>
      <c r="X72" s="78"/>
      <c r="Y72" s="78"/>
      <c r="Z72" s="78"/>
      <c r="AA72" s="78"/>
      <c r="AB72" s="78"/>
      <c r="AC72" s="78"/>
      <c r="AD72" s="51"/>
      <c r="AE72" s="51"/>
      <c r="AF72" s="78"/>
      <c r="AJ72" s="7"/>
      <c r="AW72" s="7"/>
      <c r="AX72" s="52"/>
      <c r="AY72" s="79"/>
      <c r="BB72" s="3"/>
      <c r="BC72" s="51"/>
      <c r="BD72" s="51"/>
      <c r="BE72" s="51"/>
      <c r="BF72" s="51"/>
      <c r="BG72" s="52"/>
      <c r="BH72" s="51"/>
      <c r="BI72" s="7"/>
      <c r="BJ72" s="51"/>
      <c r="BK72" s="1"/>
      <c r="BL72" s="51"/>
      <c r="BM72" s="1"/>
      <c r="BN72" s="52"/>
      <c r="BO72" s="52"/>
    </row>
    <row r="73" spans="7:67" x14ac:dyDescent="0.25">
      <c r="G73" s="80"/>
      <c r="Q73" s="78"/>
      <c r="R73" s="78"/>
      <c r="S73" s="78"/>
      <c r="T73" s="78"/>
      <c r="U73" s="78"/>
      <c r="V73" s="78"/>
      <c r="W73" s="78"/>
      <c r="X73" s="78"/>
      <c r="Y73" s="78"/>
      <c r="Z73" s="78"/>
      <c r="AA73" s="78"/>
      <c r="AB73" s="78"/>
      <c r="AC73" s="78"/>
      <c r="AD73" s="51"/>
      <c r="AE73" s="51"/>
      <c r="AF73" s="78"/>
      <c r="AJ73" s="7"/>
      <c r="AW73" s="7"/>
      <c r="AX73" s="52"/>
      <c r="AY73" s="79"/>
      <c r="BB73" s="3"/>
      <c r="BC73" s="51"/>
      <c r="BD73" s="51"/>
      <c r="BE73" s="51"/>
      <c r="BF73" s="51"/>
      <c r="BG73" s="52"/>
      <c r="BH73" s="51"/>
      <c r="BI73" s="7"/>
      <c r="BJ73" s="51"/>
      <c r="BK73" s="1"/>
      <c r="BL73" s="51"/>
      <c r="BM73" s="1"/>
      <c r="BN73" s="52"/>
      <c r="BO73" s="52"/>
    </row>
    <row r="74" spans="7:67" x14ac:dyDescent="0.25">
      <c r="G74" s="80"/>
      <c r="Q74" s="78"/>
      <c r="R74" s="78"/>
      <c r="S74" s="78"/>
      <c r="T74" s="78"/>
      <c r="U74" s="78"/>
      <c r="V74" s="78"/>
      <c r="W74" s="78"/>
      <c r="X74" s="78"/>
      <c r="Y74" s="78"/>
      <c r="Z74" s="78"/>
      <c r="AA74" s="78"/>
      <c r="AB74" s="78"/>
      <c r="AC74" s="78"/>
      <c r="AD74" s="51"/>
      <c r="AE74" s="51"/>
      <c r="AF74" s="78"/>
      <c r="AJ74" s="7"/>
      <c r="AW74" s="7"/>
      <c r="AX74" s="52"/>
      <c r="AY74" s="79"/>
      <c r="BB74" s="3"/>
      <c r="BC74" s="51"/>
      <c r="BD74" s="51"/>
      <c r="BE74" s="51"/>
      <c r="BF74" s="51"/>
      <c r="BG74" s="52"/>
      <c r="BH74" s="51"/>
      <c r="BI74" s="7"/>
      <c r="BJ74" s="51"/>
      <c r="BK74" s="1"/>
      <c r="BL74" s="51"/>
      <c r="BM74" s="1"/>
      <c r="BN74" s="52"/>
      <c r="BO74" s="52"/>
    </row>
    <row r="75" spans="7:67" x14ac:dyDescent="0.25">
      <c r="G75" s="80"/>
      <c r="Q75" s="78"/>
      <c r="R75" s="78"/>
      <c r="S75" s="78"/>
      <c r="T75" s="78"/>
      <c r="U75" s="78"/>
      <c r="V75" s="78"/>
      <c r="W75" s="78"/>
      <c r="X75" s="78"/>
      <c r="Y75" s="78"/>
      <c r="Z75" s="78"/>
      <c r="AA75" s="78"/>
      <c r="AB75" s="78"/>
      <c r="AC75" s="78"/>
      <c r="AD75" s="51"/>
      <c r="AE75" s="51"/>
      <c r="AF75" s="78"/>
      <c r="AJ75" s="7"/>
      <c r="AW75" s="7"/>
      <c r="AX75" s="52"/>
      <c r="AY75" s="79"/>
      <c r="BB75" s="3"/>
      <c r="BC75" s="51"/>
      <c r="BD75" s="51"/>
      <c r="BE75" s="51"/>
      <c r="BF75" s="51"/>
      <c r="BG75" s="52"/>
      <c r="BH75" s="51"/>
      <c r="BI75" s="7"/>
      <c r="BJ75" s="51"/>
      <c r="BK75" s="1"/>
      <c r="BL75" s="51"/>
      <c r="BM75" s="1"/>
      <c r="BN75" s="52"/>
      <c r="BO75" s="52"/>
    </row>
    <row r="76" spans="7:67" x14ac:dyDescent="0.25">
      <c r="G76" s="80"/>
      <c r="Q76" s="78"/>
      <c r="R76" s="78"/>
      <c r="S76" s="78"/>
      <c r="T76" s="78"/>
      <c r="U76" s="78"/>
      <c r="V76" s="78"/>
      <c r="W76" s="78"/>
      <c r="X76" s="78"/>
      <c r="Y76" s="78"/>
      <c r="Z76" s="78"/>
      <c r="AA76" s="78"/>
      <c r="AB76" s="78"/>
      <c r="AC76" s="78"/>
      <c r="AD76" s="51"/>
      <c r="AE76" s="51"/>
      <c r="AF76" s="78"/>
      <c r="AJ76" s="7"/>
      <c r="AW76" s="7"/>
      <c r="AX76" s="52"/>
      <c r="AY76" s="79"/>
      <c r="BB76" s="3"/>
      <c r="BC76" s="51"/>
      <c r="BD76" s="51"/>
      <c r="BE76" s="51"/>
      <c r="BF76" s="51"/>
      <c r="BG76" s="52"/>
      <c r="BH76" s="51"/>
      <c r="BI76" s="7"/>
      <c r="BJ76" s="51"/>
      <c r="BK76" s="1"/>
      <c r="BL76" s="51"/>
      <c r="BM76" s="1"/>
      <c r="BN76" s="52"/>
      <c r="BO76" s="52"/>
    </row>
    <row r="77" spans="7:67" x14ac:dyDescent="0.25">
      <c r="G77" s="80"/>
      <c r="Q77" s="78"/>
      <c r="R77" s="78"/>
      <c r="S77" s="78"/>
      <c r="T77" s="78"/>
      <c r="U77" s="78"/>
      <c r="V77" s="78"/>
      <c r="W77" s="78"/>
      <c r="X77" s="78"/>
      <c r="Y77" s="78"/>
      <c r="Z77" s="78"/>
      <c r="AA77" s="78"/>
      <c r="AB77" s="78"/>
      <c r="AC77" s="78"/>
      <c r="AD77" s="51"/>
      <c r="AE77" s="51"/>
      <c r="AF77" s="78"/>
      <c r="AJ77" s="7"/>
      <c r="AW77" s="7"/>
      <c r="AX77" s="52"/>
      <c r="AY77" s="79"/>
      <c r="BB77" s="3"/>
      <c r="BC77" s="51"/>
      <c r="BD77" s="51"/>
      <c r="BE77" s="51"/>
      <c r="BF77" s="51"/>
      <c r="BG77" s="52"/>
      <c r="BH77" s="51"/>
      <c r="BI77" s="7"/>
      <c r="BJ77" s="51"/>
      <c r="BK77" s="1"/>
      <c r="BL77" s="51"/>
      <c r="BM77" s="1"/>
      <c r="BN77" s="52"/>
      <c r="BO77" s="52"/>
    </row>
    <row r="78" spans="7:67" x14ac:dyDescent="0.25">
      <c r="G78" s="80"/>
      <c r="Q78" s="78"/>
      <c r="R78" s="78"/>
      <c r="S78" s="78"/>
      <c r="T78" s="78"/>
      <c r="U78" s="78"/>
      <c r="V78" s="78"/>
      <c r="W78" s="78"/>
      <c r="X78" s="78"/>
      <c r="Y78" s="78"/>
      <c r="Z78" s="78"/>
      <c r="AA78" s="78"/>
      <c r="AB78" s="78"/>
      <c r="AC78" s="78"/>
      <c r="AD78" s="51"/>
      <c r="AE78" s="51"/>
      <c r="AF78" s="78"/>
      <c r="AJ78" s="7"/>
      <c r="AW78" s="7"/>
      <c r="AX78" s="52"/>
      <c r="AY78" s="79"/>
      <c r="BB78" s="3"/>
      <c r="BC78" s="51"/>
      <c r="BD78" s="51"/>
      <c r="BE78" s="51"/>
      <c r="BF78" s="51"/>
      <c r="BG78" s="52"/>
      <c r="BH78" s="51"/>
      <c r="BI78" s="7"/>
      <c r="BJ78" s="51"/>
      <c r="BK78" s="1"/>
      <c r="BL78" s="51"/>
      <c r="BM78" s="1"/>
      <c r="BN78" s="52"/>
      <c r="BO78" s="52"/>
    </row>
    <row r="79" spans="7:67" x14ac:dyDescent="0.25">
      <c r="G79" s="80"/>
      <c r="Q79" s="78"/>
      <c r="R79" s="78"/>
      <c r="S79" s="78"/>
      <c r="T79" s="78"/>
      <c r="U79" s="78"/>
      <c r="V79" s="78"/>
      <c r="W79" s="78"/>
      <c r="X79" s="78"/>
      <c r="Y79" s="78"/>
      <c r="Z79" s="78"/>
      <c r="AA79" s="78"/>
      <c r="AB79" s="78"/>
      <c r="AC79" s="78"/>
      <c r="AD79" s="51"/>
      <c r="AE79" s="51"/>
      <c r="AF79" s="78"/>
      <c r="AJ79" s="7"/>
      <c r="AW79" s="7"/>
      <c r="AX79" s="52"/>
      <c r="AY79" s="79"/>
      <c r="BB79" s="3"/>
      <c r="BC79" s="51"/>
      <c r="BD79" s="51"/>
      <c r="BE79" s="51"/>
      <c r="BF79" s="51"/>
      <c r="BG79" s="52"/>
      <c r="BH79" s="51"/>
      <c r="BI79" s="7"/>
      <c r="BJ79" s="51"/>
      <c r="BK79" s="1"/>
      <c r="BL79" s="51"/>
      <c r="BM79" s="1"/>
      <c r="BN79" s="52"/>
      <c r="BO79" s="52"/>
    </row>
    <row r="80" spans="7:67" x14ac:dyDescent="0.25">
      <c r="G80" s="80"/>
      <c r="Q80" s="78"/>
      <c r="R80" s="78"/>
      <c r="S80" s="78"/>
      <c r="T80" s="78"/>
      <c r="U80" s="78"/>
      <c r="V80" s="78"/>
      <c r="W80" s="78"/>
      <c r="X80" s="78"/>
      <c r="Y80" s="78"/>
      <c r="Z80" s="78"/>
      <c r="AA80" s="78"/>
      <c r="AB80" s="78"/>
      <c r="AC80" s="78"/>
      <c r="AD80" s="51"/>
      <c r="AE80" s="51"/>
      <c r="AF80" s="78"/>
      <c r="AJ80" s="7"/>
      <c r="AW80" s="7"/>
      <c r="AX80" s="52"/>
      <c r="AY80" s="79"/>
      <c r="BB80" s="3"/>
      <c r="BC80" s="51"/>
      <c r="BD80" s="51"/>
      <c r="BE80" s="51"/>
      <c r="BF80" s="51"/>
      <c r="BG80" s="52"/>
      <c r="BH80" s="51"/>
      <c r="BI80" s="7"/>
      <c r="BJ80" s="51"/>
      <c r="BK80" s="1"/>
      <c r="BL80" s="51"/>
      <c r="BM80" s="1"/>
      <c r="BN80" s="52"/>
      <c r="BO80" s="52"/>
    </row>
    <row r="81" spans="7:67" x14ac:dyDescent="0.25">
      <c r="G81" s="80"/>
      <c r="Q81" s="78"/>
      <c r="R81" s="78"/>
      <c r="S81" s="78"/>
      <c r="T81" s="78"/>
      <c r="U81" s="78"/>
      <c r="V81" s="78"/>
      <c r="W81" s="78"/>
      <c r="X81" s="78"/>
      <c r="Y81" s="78"/>
      <c r="Z81" s="78"/>
      <c r="AA81" s="78"/>
      <c r="AB81" s="78"/>
      <c r="AC81" s="78"/>
      <c r="AD81" s="51"/>
      <c r="AE81" s="51"/>
      <c r="AF81" s="78"/>
      <c r="AJ81" s="7"/>
      <c r="AW81" s="7"/>
      <c r="AX81" s="52"/>
      <c r="AY81" s="79"/>
      <c r="BB81" s="3"/>
      <c r="BC81" s="51"/>
      <c r="BD81" s="51"/>
      <c r="BE81" s="51"/>
      <c r="BF81" s="51"/>
      <c r="BG81" s="52"/>
      <c r="BH81" s="51"/>
      <c r="BI81" s="7"/>
      <c r="BJ81" s="51"/>
      <c r="BK81" s="1"/>
      <c r="BL81" s="51"/>
      <c r="BM81" s="1"/>
      <c r="BN81" s="52"/>
      <c r="BO81" s="52"/>
    </row>
    <row r="82" spans="7:67" x14ac:dyDescent="0.25">
      <c r="G82" s="80"/>
      <c r="Q82" s="78"/>
      <c r="R82" s="78"/>
      <c r="S82" s="78"/>
      <c r="T82" s="78"/>
      <c r="U82" s="78"/>
      <c r="V82" s="78"/>
      <c r="W82" s="78"/>
      <c r="X82" s="78"/>
      <c r="Y82" s="78"/>
      <c r="Z82" s="78"/>
      <c r="AA82" s="78"/>
      <c r="AB82" s="78"/>
      <c r="AC82" s="78"/>
      <c r="AD82" s="51"/>
      <c r="AE82" s="51"/>
      <c r="AF82" s="78"/>
      <c r="AJ82" s="7"/>
      <c r="AW82" s="7"/>
      <c r="AX82" s="52"/>
      <c r="AY82" s="79"/>
      <c r="BB82" s="3"/>
      <c r="BC82" s="51"/>
      <c r="BD82" s="51"/>
      <c r="BE82" s="51"/>
      <c r="BF82" s="51"/>
      <c r="BG82" s="52"/>
      <c r="BH82" s="51"/>
      <c r="BI82" s="7"/>
      <c r="BJ82" s="51"/>
      <c r="BK82" s="1"/>
      <c r="BL82" s="51"/>
      <c r="BM82" s="1"/>
      <c r="BN82" s="52"/>
      <c r="BO82" s="52"/>
    </row>
    <row r="83" spans="7:67" x14ac:dyDescent="0.25">
      <c r="G83" s="80"/>
      <c r="Q83" s="78"/>
      <c r="R83" s="78"/>
      <c r="S83" s="78"/>
      <c r="T83" s="78"/>
      <c r="U83" s="78"/>
      <c r="V83" s="78"/>
      <c r="W83" s="78"/>
      <c r="X83" s="78"/>
      <c r="Y83" s="78"/>
      <c r="Z83" s="78"/>
      <c r="AA83" s="78"/>
      <c r="AB83" s="78"/>
      <c r="AC83" s="78"/>
      <c r="AD83" s="51"/>
      <c r="AE83" s="51"/>
      <c r="AF83" s="78"/>
      <c r="AJ83" s="7"/>
      <c r="AW83" s="7"/>
      <c r="AX83" s="52"/>
      <c r="AY83" s="79"/>
      <c r="BB83" s="3"/>
      <c r="BC83" s="51"/>
      <c r="BD83" s="51"/>
      <c r="BE83" s="51"/>
      <c r="BF83" s="51"/>
      <c r="BG83" s="52"/>
      <c r="BH83" s="51"/>
      <c r="BI83" s="7"/>
      <c r="BJ83" s="51"/>
      <c r="BK83" s="1"/>
      <c r="BL83" s="51"/>
      <c r="BM83" s="1"/>
      <c r="BN83" s="52"/>
      <c r="BO83" s="52"/>
    </row>
    <row r="84" spans="7:67" x14ac:dyDescent="0.25">
      <c r="G84" s="80"/>
      <c r="Q84" s="78"/>
      <c r="R84" s="78"/>
      <c r="S84" s="78"/>
      <c r="T84" s="78"/>
      <c r="U84" s="78"/>
      <c r="V84" s="78"/>
      <c r="W84" s="78"/>
      <c r="X84" s="78"/>
      <c r="Y84" s="78"/>
      <c r="Z84" s="78"/>
      <c r="AA84" s="78"/>
      <c r="AB84" s="78"/>
      <c r="AC84" s="78"/>
      <c r="AD84" s="51"/>
      <c r="AE84" s="51"/>
      <c r="AF84" s="78"/>
      <c r="AJ84" s="7"/>
      <c r="AW84" s="7"/>
      <c r="AX84" s="52"/>
      <c r="AY84" s="79"/>
      <c r="BB84" s="3"/>
      <c r="BC84" s="51"/>
      <c r="BD84" s="51"/>
      <c r="BE84" s="51"/>
      <c r="BF84" s="51"/>
      <c r="BG84" s="52"/>
      <c r="BH84" s="51"/>
      <c r="BI84" s="7"/>
      <c r="BJ84" s="51"/>
      <c r="BK84" s="1"/>
      <c r="BL84" s="51"/>
      <c r="BM84" s="1"/>
      <c r="BN84" s="52"/>
      <c r="BO84" s="52"/>
    </row>
    <row r="85" spans="7:67" x14ac:dyDescent="0.25">
      <c r="G85" s="80"/>
      <c r="Q85" s="78"/>
      <c r="R85" s="78"/>
      <c r="S85" s="78"/>
      <c r="T85" s="78"/>
      <c r="U85" s="78"/>
      <c r="V85" s="78"/>
      <c r="W85" s="78"/>
      <c r="X85" s="78"/>
      <c r="Y85" s="78"/>
      <c r="Z85" s="78"/>
      <c r="AA85" s="78"/>
      <c r="AB85" s="78"/>
      <c r="AC85" s="78"/>
      <c r="AD85" s="51"/>
      <c r="AE85" s="51"/>
      <c r="AF85" s="78"/>
      <c r="AJ85" s="7"/>
      <c r="AW85" s="7"/>
      <c r="AX85" s="52"/>
      <c r="AY85" s="79"/>
      <c r="BB85" s="3"/>
      <c r="BC85" s="51"/>
      <c r="BD85" s="51"/>
      <c r="BE85" s="51"/>
      <c r="BF85" s="51"/>
      <c r="BG85" s="52"/>
      <c r="BH85" s="51"/>
      <c r="BI85" s="7"/>
      <c r="BJ85" s="51"/>
      <c r="BK85" s="1"/>
      <c r="BL85" s="51"/>
      <c r="BM85" s="1"/>
      <c r="BN85" s="52"/>
      <c r="BO85" s="52"/>
    </row>
    <row r="86" spans="7:67" x14ac:dyDescent="0.25">
      <c r="G86" s="80"/>
      <c r="Q86" s="78"/>
      <c r="R86" s="78"/>
      <c r="S86" s="78"/>
      <c r="T86" s="78"/>
      <c r="U86" s="78"/>
      <c r="V86" s="78"/>
      <c r="W86" s="78"/>
      <c r="X86" s="78"/>
      <c r="Y86" s="78"/>
      <c r="Z86" s="78"/>
      <c r="AA86" s="78"/>
      <c r="AB86" s="78"/>
      <c r="AC86" s="78"/>
      <c r="AD86" s="51"/>
      <c r="AE86" s="51"/>
      <c r="AF86" s="78"/>
      <c r="AJ86" s="7"/>
      <c r="AW86" s="7"/>
      <c r="AX86" s="52"/>
      <c r="AY86" s="79"/>
      <c r="BB86" s="3"/>
      <c r="BC86" s="51"/>
      <c r="BD86" s="51"/>
      <c r="BE86" s="51"/>
      <c r="BF86" s="51"/>
      <c r="BG86" s="52"/>
      <c r="BH86" s="51"/>
      <c r="BI86" s="7"/>
      <c r="BJ86" s="51"/>
      <c r="BK86" s="1"/>
      <c r="BL86" s="51"/>
      <c r="BM86" s="1"/>
      <c r="BN86" s="52"/>
      <c r="BO86" s="52"/>
    </row>
    <row r="87" spans="7:67" x14ac:dyDescent="0.25">
      <c r="G87" s="80"/>
      <c r="Q87" s="78"/>
      <c r="R87" s="78"/>
      <c r="S87" s="78"/>
      <c r="T87" s="78"/>
      <c r="U87" s="78"/>
      <c r="V87" s="78"/>
      <c r="W87" s="78"/>
      <c r="X87" s="78"/>
      <c r="Y87" s="78"/>
      <c r="Z87" s="78"/>
      <c r="AA87" s="78"/>
      <c r="AB87" s="78"/>
      <c r="AC87" s="78"/>
      <c r="AD87" s="51"/>
      <c r="AE87" s="51"/>
      <c r="AF87" s="78"/>
      <c r="AJ87" s="7"/>
      <c r="AW87" s="7"/>
      <c r="AX87" s="52"/>
      <c r="AY87" s="79"/>
      <c r="BB87" s="3"/>
      <c r="BC87" s="51"/>
      <c r="BD87" s="51"/>
      <c r="BE87" s="51"/>
      <c r="BF87" s="51"/>
      <c r="BG87" s="52"/>
      <c r="BH87" s="51"/>
      <c r="BI87" s="7"/>
      <c r="BJ87" s="51"/>
      <c r="BK87" s="1"/>
      <c r="BL87" s="51"/>
      <c r="BM87" s="1"/>
      <c r="BN87" s="52"/>
      <c r="BO87" s="52"/>
    </row>
    <row r="88" spans="7:67" x14ac:dyDescent="0.25">
      <c r="G88" s="80"/>
      <c r="Q88" s="78"/>
      <c r="R88" s="78"/>
      <c r="S88" s="78"/>
      <c r="T88" s="78"/>
      <c r="U88" s="78"/>
      <c r="V88" s="78"/>
      <c r="W88" s="78"/>
      <c r="X88" s="78"/>
      <c r="Y88" s="78"/>
      <c r="Z88" s="78"/>
      <c r="AA88" s="78"/>
      <c r="AB88" s="78"/>
      <c r="AC88" s="78"/>
      <c r="AD88" s="51"/>
      <c r="AE88" s="51"/>
      <c r="AF88" s="78"/>
      <c r="AJ88" s="7"/>
      <c r="AW88" s="7"/>
      <c r="AX88" s="52"/>
      <c r="AY88" s="79"/>
      <c r="BB88" s="3"/>
      <c r="BC88" s="51"/>
      <c r="BD88" s="51"/>
      <c r="BE88" s="51"/>
      <c r="BF88" s="51"/>
      <c r="BG88" s="52"/>
      <c r="BH88" s="51"/>
      <c r="BI88" s="7"/>
      <c r="BJ88" s="51"/>
      <c r="BK88" s="1"/>
      <c r="BL88" s="51"/>
      <c r="BM88" s="1"/>
      <c r="BN88" s="52"/>
      <c r="BO88" s="52"/>
    </row>
    <row r="89" spans="7:67" x14ac:dyDescent="0.25">
      <c r="G89" s="80"/>
      <c r="Q89" s="78"/>
      <c r="R89" s="78"/>
      <c r="S89" s="78"/>
      <c r="T89" s="78"/>
      <c r="U89" s="78"/>
      <c r="V89" s="78"/>
      <c r="W89" s="78"/>
      <c r="X89" s="78"/>
      <c r="Y89" s="78"/>
      <c r="Z89" s="78"/>
      <c r="AA89" s="78"/>
      <c r="AB89" s="78"/>
      <c r="AC89" s="78"/>
      <c r="AD89" s="51"/>
      <c r="AE89" s="51"/>
      <c r="AF89" s="78"/>
      <c r="AJ89" s="7"/>
      <c r="AW89" s="7"/>
      <c r="AX89" s="52"/>
      <c r="AY89" s="79"/>
      <c r="BB89" s="3"/>
      <c r="BC89" s="51"/>
      <c r="BD89" s="51"/>
      <c r="BE89" s="51"/>
      <c r="BF89" s="51"/>
      <c r="BG89" s="52"/>
      <c r="BH89" s="51"/>
      <c r="BI89" s="7"/>
      <c r="BJ89" s="51"/>
      <c r="BK89" s="1"/>
      <c r="BL89" s="51"/>
      <c r="BM89" s="1"/>
      <c r="BN89" s="52"/>
      <c r="BO89" s="52"/>
    </row>
    <row r="90" spans="7:67" x14ac:dyDescent="0.25">
      <c r="G90" s="80"/>
      <c r="Q90" s="78"/>
      <c r="R90" s="78"/>
      <c r="S90" s="78"/>
      <c r="T90" s="78"/>
      <c r="U90" s="78"/>
      <c r="V90" s="78"/>
      <c r="W90" s="78"/>
      <c r="X90" s="78"/>
      <c r="Y90" s="78"/>
      <c r="Z90" s="78"/>
      <c r="AA90" s="78"/>
      <c r="AB90" s="78"/>
      <c r="AC90" s="78"/>
      <c r="AD90" s="51"/>
      <c r="AE90" s="51"/>
      <c r="AF90" s="78"/>
      <c r="AJ90" s="7"/>
      <c r="AW90" s="7"/>
      <c r="AX90" s="52"/>
      <c r="AY90" s="79"/>
      <c r="BB90" s="3"/>
      <c r="BC90" s="51"/>
      <c r="BD90" s="51"/>
      <c r="BE90" s="51"/>
      <c r="BF90" s="51"/>
      <c r="BG90" s="52"/>
      <c r="BH90" s="51"/>
      <c r="BI90" s="7"/>
      <c r="BJ90" s="51"/>
      <c r="BK90" s="1"/>
      <c r="BL90" s="51"/>
      <c r="BM90" s="1"/>
      <c r="BN90" s="52"/>
      <c r="BO90" s="52"/>
    </row>
    <row r="91" spans="7:67" x14ac:dyDescent="0.25">
      <c r="G91" s="80"/>
      <c r="Q91" s="78"/>
      <c r="R91" s="78"/>
      <c r="S91" s="78"/>
      <c r="T91" s="78"/>
      <c r="U91" s="78"/>
      <c r="V91" s="78"/>
      <c r="W91" s="78"/>
      <c r="X91" s="78"/>
      <c r="Y91" s="78"/>
      <c r="Z91" s="78"/>
      <c r="AA91" s="78"/>
      <c r="AB91" s="78"/>
      <c r="AC91" s="78"/>
      <c r="AD91" s="51"/>
      <c r="AE91" s="51"/>
      <c r="AF91" s="78"/>
      <c r="AJ91" s="7"/>
      <c r="AW91" s="7"/>
      <c r="AX91" s="52"/>
      <c r="AY91" s="79"/>
      <c r="BB91" s="3"/>
      <c r="BC91" s="51"/>
      <c r="BD91" s="51"/>
      <c r="BE91" s="51"/>
      <c r="BF91" s="51"/>
      <c r="BG91" s="52"/>
      <c r="BH91" s="51"/>
      <c r="BI91" s="7"/>
      <c r="BJ91" s="51"/>
      <c r="BK91" s="1"/>
      <c r="BL91" s="51"/>
      <c r="BM91" s="1"/>
      <c r="BN91" s="52"/>
      <c r="BO91" s="52"/>
    </row>
    <row r="92" spans="7:67" x14ac:dyDescent="0.25">
      <c r="G92" s="80"/>
      <c r="Q92" s="78"/>
      <c r="R92" s="78"/>
      <c r="S92" s="78"/>
      <c r="T92" s="78"/>
      <c r="U92" s="78"/>
      <c r="V92" s="78"/>
      <c r="W92" s="78"/>
      <c r="X92" s="78"/>
      <c r="Y92" s="78"/>
      <c r="Z92" s="78"/>
      <c r="AA92" s="78"/>
      <c r="AB92" s="78"/>
      <c r="AC92" s="78"/>
      <c r="AD92" s="51"/>
      <c r="AE92" s="51"/>
      <c r="AF92" s="78"/>
      <c r="AJ92" s="7"/>
      <c r="AW92" s="7"/>
      <c r="AX92" s="52"/>
      <c r="AY92" s="79"/>
      <c r="BB92" s="3"/>
      <c r="BC92" s="51"/>
      <c r="BD92" s="51"/>
      <c r="BE92" s="51"/>
      <c r="BF92" s="51"/>
      <c r="BG92" s="52"/>
      <c r="BH92" s="51"/>
      <c r="BI92" s="7"/>
      <c r="BJ92" s="51"/>
      <c r="BK92" s="1"/>
      <c r="BL92" s="51"/>
      <c r="BM92" s="1"/>
      <c r="BN92" s="52"/>
      <c r="BO92" s="52"/>
    </row>
    <row r="93" spans="7:67" x14ac:dyDescent="0.25">
      <c r="G93" s="80"/>
      <c r="Q93" s="78"/>
      <c r="R93" s="78"/>
      <c r="S93" s="78"/>
      <c r="T93" s="78"/>
      <c r="U93" s="78"/>
      <c r="V93" s="78"/>
      <c r="W93" s="78"/>
      <c r="X93" s="78"/>
      <c r="Y93" s="78"/>
      <c r="Z93" s="78"/>
      <c r="AA93" s="78"/>
      <c r="AB93" s="78"/>
      <c r="AC93" s="78"/>
      <c r="AD93" s="51"/>
      <c r="AE93" s="51"/>
      <c r="AF93" s="78"/>
      <c r="AJ93" s="7"/>
      <c r="AW93" s="7"/>
      <c r="AX93" s="52"/>
      <c r="AY93" s="79"/>
      <c r="BB93" s="3"/>
      <c r="BC93" s="51"/>
      <c r="BD93" s="51"/>
      <c r="BE93" s="51"/>
      <c r="BF93" s="51"/>
      <c r="BG93" s="52"/>
      <c r="BH93" s="51"/>
      <c r="BI93" s="7"/>
      <c r="BJ93" s="51"/>
      <c r="BK93" s="1"/>
      <c r="BL93" s="51"/>
      <c r="BM93" s="1"/>
      <c r="BN93" s="52"/>
      <c r="BO93" s="52"/>
    </row>
    <row r="94" spans="7:67" x14ac:dyDescent="0.25">
      <c r="G94" s="80"/>
      <c r="Q94" s="78"/>
      <c r="R94" s="78"/>
      <c r="S94" s="78"/>
      <c r="T94" s="78"/>
      <c r="U94" s="78"/>
      <c r="V94" s="78"/>
      <c r="W94" s="78"/>
      <c r="X94" s="78"/>
      <c r="Y94" s="78"/>
      <c r="Z94" s="78"/>
      <c r="AA94" s="78"/>
      <c r="AB94" s="78"/>
      <c r="AC94" s="78"/>
      <c r="AD94" s="51"/>
      <c r="AE94" s="51"/>
      <c r="AF94" s="78"/>
      <c r="AJ94" s="7"/>
      <c r="AW94" s="7"/>
      <c r="AX94" s="52"/>
      <c r="AY94" s="79"/>
      <c r="BB94" s="3"/>
      <c r="BC94" s="51"/>
      <c r="BD94" s="51"/>
      <c r="BE94" s="51"/>
      <c r="BF94" s="51"/>
      <c r="BG94" s="52"/>
      <c r="BH94" s="51"/>
      <c r="BI94" s="7"/>
      <c r="BJ94" s="51"/>
      <c r="BK94" s="1"/>
      <c r="BL94" s="51"/>
      <c r="BM94" s="1"/>
      <c r="BN94" s="52"/>
      <c r="BO94" s="52"/>
    </row>
    <row r="95" spans="7:67" x14ac:dyDescent="0.25">
      <c r="G95" s="80"/>
      <c r="Q95" s="78"/>
      <c r="R95" s="78"/>
      <c r="S95" s="78"/>
      <c r="T95" s="78"/>
      <c r="U95" s="78"/>
      <c r="V95" s="78"/>
      <c r="W95" s="78"/>
      <c r="X95" s="78"/>
      <c r="Y95" s="78"/>
      <c r="Z95" s="78"/>
      <c r="AA95" s="78"/>
      <c r="AB95" s="78"/>
      <c r="AC95" s="78"/>
      <c r="AD95" s="51"/>
      <c r="AE95" s="51"/>
      <c r="AF95" s="78"/>
      <c r="AJ95" s="7"/>
      <c r="AW95" s="7"/>
      <c r="AX95" s="52"/>
      <c r="AY95" s="79"/>
      <c r="BB95" s="3"/>
      <c r="BC95" s="51"/>
      <c r="BD95" s="51"/>
      <c r="BE95" s="51"/>
      <c r="BF95" s="51"/>
      <c r="BG95" s="52"/>
      <c r="BH95" s="51"/>
      <c r="BI95" s="7"/>
      <c r="BJ95" s="51"/>
      <c r="BK95" s="1"/>
      <c r="BL95" s="51"/>
      <c r="BM95" s="1"/>
      <c r="BN95" s="52"/>
      <c r="BO95" s="52"/>
    </row>
    <row r="96" spans="7:67" x14ac:dyDescent="0.25">
      <c r="G96" s="80"/>
      <c r="Q96" s="78"/>
      <c r="R96" s="78"/>
      <c r="S96" s="78"/>
      <c r="T96" s="78"/>
      <c r="U96" s="78"/>
      <c r="V96" s="78"/>
      <c r="W96" s="78"/>
      <c r="X96" s="78"/>
      <c r="Y96" s="78"/>
      <c r="Z96" s="78"/>
      <c r="AA96" s="78"/>
      <c r="AB96" s="78"/>
      <c r="AC96" s="78"/>
      <c r="AD96" s="51"/>
      <c r="AE96" s="51"/>
      <c r="AF96" s="78"/>
      <c r="AJ96" s="7"/>
      <c r="AW96" s="7"/>
      <c r="AX96" s="52"/>
      <c r="AY96" s="79"/>
      <c r="BB96" s="3"/>
      <c r="BC96" s="51"/>
      <c r="BD96" s="51"/>
      <c r="BE96" s="51"/>
      <c r="BF96" s="51"/>
      <c r="BG96" s="52"/>
      <c r="BH96" s="51"/>
      <c r="BI96" s="7"/>
      <c r="BJ96" s="51"/>
      <c r="BK96" s="1"/>
      <c r="BL96" s="51"/>
      <c r="BM96" s="1"/>
      <c r="BN96" s="52"/>
      <c r="BO96" s="52"/>
    </row>
    <row r="97" spans="7:67" x14ac:dyDescent="0.25">
      <c r="G97" s="80"/>
      <c r="Q97" s="78"/>
      <c r="R97" s="78"/>
      <c r="S97" s="78"/>
      <c r="T97" s="78"/>
      <c r="U97" s="78"/>
      <c r="V97" s="78"/>
      <c r="W97" s="78"/>
      <c r="X97" s="78"/>
      <c r="Y97" s="78"/>
      <c r="Z97" s="78"/>
      <c r="AA97" s="78"/>
      <c r="AB97" s="78"/>
      <c r="AC97" s="78"/>
      <c r="AD97" s="51"/>
      <c r="AE97" s="51"/>
      <c r="AF97" s="78"/>
      <c r="AJ97" s="7"/>
      <c r="AW97" s="7"/>
      <c r="AX97" s="52"/>
      <c r="AY97" s="79"/>
      <c r="BB97" s="3"/>
      <c r="BC97" s="51"/>
      <c r="BD97" s="51"/>
      <c r="BE97" s="51"/>
      <c r="BF97" s="51"/>
      <c r="BG97" s="52"/>
      <c r="BH97" s="51"/>
      <c r="BI97" s="7"/>
      <c r="BJ97" s="51"/>
      <c r="BK97" s="1"/>
      <c r="BL97" s="51"/>
      <c r="BM97" s="1"/>
      <c r="BN97" s="52"/>
      <c r="BO97" s="52"/>
    </row>
    <row r="98" spans="7:67" x14ac:dyDescent="0.25">
      <c r="G98" s="80"/>
      <c r="Q98" s="78"/>
      <c r="R98" s="78"/>
      <c r="S98" s="78"/>
      <c r="T98" s="78"/>
      <c r="U98" s="78"/>
      <c r="V98" s="78"/>
      <c r="W98" s="78"/>
      <c r="X98" s="78"/>
      <c r="Y98" s="78"/>
      <c r="Z98" s="78"/>
      <c r="AA98" s="78"/>
      <c r="AB98" s="78"/>
      <c r="AC98" s="78"/>
      <c r="AD98" s="51"/>
      <c r="AE98" s="51"/>
      <c r="AF98" s="78"/>
      <c r="AJ98" s="7"/>
      <c r="AW98" s="7"/>
      <c r="AX98" s="52"/>
      <c r="AY98" s="79"/>
      <c r="BB98" s="3"/>
      <c r="BC98" s="51"/>
      <c r="BD98" s="51"/>
      <c r="BE98" s="51"/>
      <c r="BF98" s="51"/>
      <c r="BG98" s="52"/>
      <c r="BH98" s="51"/>
      <c r="BI98" s="7"/>
      <c r="BJ98" s="51"/>
      <c r="BK98" s="1"/>
      <c r="BL98" s="51"/>
      <c r="BM98" s="1"/>
      <c r="BN98" s="52"/>
      <c r="BO98" s="52"/>
    </row>
    <row r="99" spans="7:67" x14ac:dyDescent="0.25">
      <c r="G99" s="80"/>
      <c r="Q99" s="78"/>
      <c r="R99" s="78"/>
      <c r="S99" s="78"/>
      <c r="T99" s="78"/>
      <c r="U99" s="78"/>
      <c r="V99" s="78"/>
      <c r="W99" s="78"/>
      <c r="X99" s="78"/>
      <c r="Y99" s="78"/>
      <c r="Z99" s="78"/>
      <c r="AA99" s="78"/>
      <c r="AB99" s="78"/>
      <c r="AC99" s="78"/>
      <c r="AD99" s="51"/>
      <c r="AE99" s="51"/>
      <c r="AF99" s="78"/>
      <c r="AJ99" s="7"/>
      <c r="AW99" s="7"/>
      <c r="AX99" s="52"/>
      <c r="AY99" s="79"/>
      <c r="BB99" s="3"/>
      <c r="BC99" s="51"/>
      <c r="BD99" s="51"/>
      <c r="BE99" s="51"/>
      <c r="BF99" s="51"/>
      <c r="BG99" s="52"/>
      <c r="BH99" s="51"/>
      <c r="BI99" s="7"/>
      <c r="BJ99" s="51"/>
      <c r="BK99" s="1"/>
      <c r="BL99" s="51"/>
      <c r="BM99" s="1"/>
      <c r="BN99" s="52"/>
      <c r="BO99" s="52"/>
    </row>
    <row r="100" spans="7:67" x14ac:dyDescent="0.25">
      <c r="G100" s="80"/>
      <c r="Q100" s="78"/>
      <c r="R100" s="78"/>
      <c r="S100" s="78"/>
      <c r="T100" s="78"/>
      <c r="U100" s="78"/>
      <c r="V100" s="78"/>
      <c r="W100" s="78"/>
      <c r="X100" s="78"/>
      <c r="Y100" s="78"/>
      <c r="Z100" s="78"/>
      <c r="AA100" s="78"/>
      <c r="AB100" s="78"/>
      <c r="AC100" s="78"/>
      <c r="AD100" s="51"/>
      <c r="AE100" s="51"/>
      <c r="AF100" s="78"/>
      <c r="AJ100" s="7"/>
      <c r="AW100" s="7"/>
      <c r="AX100" s="52"/>
      <c r="AY100" s="79"/>
      <c r="BB100" s="3"/>
      <c r="BC100" s="51"/>
      <c r="BD100" s="51"/>
      <c r="BE100" s="51"/>
      <c r="BF100" s="51"/>
      <c r="BG100" s="52"/>
      <c r="BH100" s="51"/>
      <c r="BI100" s="7"/>
      <c r="BJ100" s="51"/>
      <c r="BK100" s="1"/>
      <c r="BL100" s="51"/>
      <c r="BM100" s="1"/>
      <c r="BN100" s="52"/>
      <c r="BO100" s="52"/>
    </row>
    <row r="101" spans="7:67" x14ac:dyDescent="0.25">
      <c r="G101" s="80"/>
      <c r="Q101" s="78"/>
      <c r="R101" s="78"/>
      <c r="S101" s="78"/>
      <c r="T101" s="78"/>
      <c r="U101" s="78"/>
      <c r="V101" s="78"/>
      <c r="W101" s="78"/>
      <c r="X101" s="78"/>
      <c r="Y101" s="78"/>
      <c r="Z101" s="78"/>
      <c r="AA101" s="78"/>
      <c r="AB101" s="78"/>
      <c r="AC101" s="78"/>
      <c r="AD101" s="51"/>
      <c r="AE101" s="51"/>
      <c r="AF101" s="78"/>
      <c r="AJ101" s="7"/>
      <c r="AW101" s="7"/>
      <c r="AX101" s="52"/>
      <c r="AY101" s="79"/>
      <c r="BB101" s="3"/>
      <c r="BC101" s="51"/>
      <c r="BD101" s="51"/>
      <c r="BE101" s="51"/>
      <c r="BF101" s="51"/>
      <c r="BG101" s="52"/>
      <c r="BH101" s="51"/>
      <c r="BI101" s="7"/>
      <c r="BJ101" s="51"/>
      <c r="BK101" s="1"/>
      <c r="BL101" s="51"/>
      <c r="BM101" s="1"/>
      <c r="BN101" s="52"/>
      <c r="BO101" s="52"/>
    </row>
    <row r="102" spans="7:67" x14ac:dyDescent="0.25">
      <c r="G102" s="80"/>
      <c r="Q102" s="78"/>
      <c r="R102" s="78"/>
      <c r="S102" s="78"/>
      <c r="T102" s="78"/>
      <c r="U102" s="78"/>
      <c r="V102" s="78"/>
      <c r="W102" s="78"/>
      <c r="X102" s="78"/>
      <c r="Y102" s="78"/>
      <c r="Z102" s="78"/>
      <c r="AA102" s="78"/>
      <c r="AB102" s="78"/>
      <c r="AC102" s="78"/>
      <c r="AD102" s="51"/>
      <c r="AE102" s="51"/>
      <c r="AF102" s="78"/>
      <c r="AJ102" s="7"/>
      <c r="AW102" s="7"/>
      <c r="AX102" s="52"/>
      <c r="AY102" s="79"/>
      <c r="BB102" s="3"/>
      <c r="BC102" s="51"/>
      <c r="BD102" s="51"/>
      <c r="BE102" s="51"/>
      <c r="BF102" s="51"/>
      <c r="BG102" s="52"/>
      <c r="BH102" s="51"/>
      <c r="BI102" s="7"/>
      <c r="BJ102" s="51"/>
      <c r="BK102" s="1"/>
      <c r="BL102" s="51"/>
      <c r="BM102" s="1"/>
      <c r="BN102" s="52"/>
      <c r="BO102" s="52"/>
    </row>
    <row r="103" spans="7:67" x14ac:dyDescent="0.25">
      <c r="G103" s="80"/>
      <c r="Q103" s="78"/>
      <c r="R103" s="78"/>
      <c r="S103" s="78"/>
      <c r="T103" s="78"/>
      <c r="U103" s="78"/>
      <c r="V103" s="78"/>
      <c r="W103" s="78"/>
      <c r="X103" s="78"/>
      <c r="Y103" s="78"/>
      <c r="Z103" s="78"/>
      <c r="AA103" s="78"/>
      <c r="AB103" s="78"/>
      <c r="AC103" s="78"/>
      <c r="AD103" s="51"/>
      <c r="AE103" s="51"/>
      <c r="AF103" s="78"/>
      <c r="AJ103" s="7"/>
      <c r="AW103" s="7"/>
      <c r="AX103" s="52"/>
      <c r="AY103" s="79"/>
      <c r="BB103" s="3"/>
      <c r="BC103" s="51"/>
      <c r="BD103" s="51"/>
      <c r="BE103" s="51"/>
      <c r="BF103" s="51"/>
      <c r="BG103" s="52"/>
      <c r="BH103" s="51"/>
      <c r="BI103" s="7"/>
      <c r="BJ103" s="51"/>
      <c r="BK103" s="1"/>
      <c r="BL103" s="51"/>
      <c r="BM103" s="1"/>
      <c r="BN103" s="52"/>
      <c r="BO103" s="52"/>
    </row>
    <row r="104" spans="7:67" x14ac:dyDescent="0.25">
      <c r="G104" s="80"/>
      <c r="Q104" s="78"/>
      <c r="R104" s="78"/>
      <c r="S104" s="78"/>
      <c r="T104" s="78"/>
      <c r="U104" s="78"/>
      <c r="V104" s="78"/>
      <c r="W104" s="78"/>
      <c r="X104" s="78"/>
      <c r="Y104" s="78"/>
      <c r="Z104" s="78"/>
      <c r="AA104" s="78"/>
      <c r="AB104" s="78"/>
      <c r="AC104" s="78"/>
      <c r="AD104" s="51"/>
      <c r="AE104" s="51"/>
      <c r="AF104" s="78"/>
      <c r="AJ104" s="7"/>
      <c r="AW104" s="7"/>
      <c r="AX104" s="52"/>
      <c r="AY104" s="79"/>
      <c r="BB104" s="3"/>
      <c r="BC104" s="51"/>
      <c r="BD104" s="51"/>
      <c r="BE104" s="51"/>
      <c r="BF104" s="51"/>
      <c r="BG104" s="52"/>
      <c r="BH104" s="51"/>
      <c r="BI104" s="7"/>
      <c r="BJ104" s="51"/>
      <c r="BK104" s="1"/>
      <c r="BL104" s="51"/>
      <c r="BM104" s="1"/>
      <c r="BN104" s="52"/>
      <c r="BO104" s="52"/>
    </row>
    <row r="105" spans="7:67" x14ac:dyDescent="0.25">
      <c r="G105" s="80"/>
      <c r="Q105" s="78"/>
      <c r="R105" s="78"/>
      <c r="S105" s="78"/>
      <c r="T105" s="78"/>
      <c r="U105" s="78"/>
      <c r="V105" s="78"/>
      <c r="W105" s="78"/>
      <c r="X105" s="78"/>
      <c r="Y105" s="78"/>
      <c r="Z105" s="78"/>
      <c r="AA105" s="78"/>
      <c r="AB105" s="78"/>
      <c r="AC105" s="78"/>
      <c r="AD105" s="51"/>
      <c r="AE105" s="51"/>
      <c r="AF105" s="78"/>
      <c r="AJ105" s="7"/>
      <c r="AW105" s="7"/>
      <c r="AX105" s="52"/>
      <c r="AY105" s="79"/>
      <c r="BB105" s="3"/>
      <c r="BC105" s="51"/>
      <c r="BD105" s="51"/>
      <c r="BE105" s="51"/>
      <c r="BF105" s="51"/>
      <c r="BG105" s="52"/>
      <c r="BH105" s="51"/>
      <c r="BI105" s="7"/>
      <c r="BJ105" s="51"/>
      <c r="BK105" s="1"/>
      <c r="BL105" s="51"/>
      <c r="BM105" s="1"/>
      <c r="BN105" s="52"/>
      <c r="BO105" s="52"/>
    </row>
    <row r="106" spans="7:67" x14ac:dyDescent="0.25">
      <c r="G106" s="80"/>
      <c r="Q106" s="78"/>
      <c r="R106" s="78"/>
      <c r="S106" s="78"/>
      <c r="T106" s="78"/>
      <c r="U106" s="78"/>
      <c r="V106" s="78"/>
      <c r="W106" s="78"/>
      <c r="X106" s="78"/>
      <c r="Y106" s="78"/>
      <c r="Z106" s="78"/>
      <c r="AA106" s="78"/>
      <c r="AB106" s="78"/>
      <c r="AC106" s="78"/>
      <c r="AD106" s="51"/>
      <c r="AE106" s="51"/>
      <c r="AF106" s="78"/>
      <c r="AJ106" s="7"/>
      <c r="AW106" s="7"/>
      <c r="AX106" s="52"/>
      <c r="AY106" s="79"/>
      <c r="BB106" s="3"/>
      <c r="BC106" s="51"/>
      <c r="BD106" s="51"/>
      <c r="BE106" s="51"/>
      <c r="BF106" s="51"/>
      <c r="BG106" s="52"/>
      <c r="BH106" s="51"/>
      <c r="BI106" s="7"/>
      <c r="BJ106" s="51"/>
      <c r="BK106" s="1"/>
      <c r="BL106" s="51"/>
      <c r="BM106" s="1"/>
      <c r="BN106" s="52"/>
      <c r="BO106" s="52"/>
    </row>
    <row r="107" spans="7:67" x14ac:dyDescent="0.25">
      <c r="G107" s="80"/>
      <c r="Q107" s="78"/>
      <c r="R107" s="78"/>
      <c r="S107" s="78"/>
      <c r="T107" s="78"/>
      <c r="U107" s="78"/>
      <c r="V107" s="78"/>
      <c r="W107" s="78"/>
      <c r="X107" s="78"/>
      <c r="Y107" s="78"/>
      <c r="Z107" s="78"/>
      <c r="AA107" s="78"/>
      <c r="AB107" s="78"/>
      <c r="AC107" s="78"/>
      <c r="AD107" s="51"/>
      <c r="AE107" s="51"/>
      <c r="AF107" s="78"/>
      <c r="AJ107" s="7"/>
      <c r="AW107" s="7"/>
      <c r="AX107" s="52"/>
      <c r="AY107" s="79"/>
      <c r="BB107" s="3"/>
      <c r="BC107" s="51"/>
      <c r="BD107" s="51"/>
      <c r="BE107" s="51"/>
      <c r="BF107" s="51"/>
      <c r="BG107" s="52"/>
      <c r="BH107" s="51"/>
      <c r="BI107" s="7"/>
      <c r="BJ107" s="51"/>
      <c r="BK107" s="1"/>
      <c r="BL107" s="51"/>
      <c r="BM107" s="1"/>
      <c r="BN107" s="52"/>
      <c r="BO107" s="52"/>
    </row>
    <row r="108" spans="7:67" x14ac:dyDescent="0.25">
      <c r="G108" s="80"/>
      <c r="Q108" s="78"/>
      <c r="R108" s="78"/>
      <c r="S108" s="78"/>
      <c r="T108" s="78"/>
      <c r="U108" s="78"/>
      <c r="V108" s="78"/>
      <c r="W108" s="78"/>
      <c r="X108" s="78"/>
      <c r="Y108" s="78"/>
      <c r="Z108" s="78"/>
      <c r="AA108" s="78"/>
      <c r="AB108" s="78"/>
      <c r="AC108" s="78"/>
      <c r="AD108" s="51"/>
      <c r="AE108" s="51"/>
      <c r="AF108" s="78"/>
      <c r="AJ108" s="7"/>
      <c r="AW108" s="7"/>
      <c r="AX108" s="52"/>
      <c r="AY108" s="79"/>
      <c r="BB108" s="3"/>
      <c r="BC108" s="51"/>
      <c r="BD108" s="51"/>
      <c r="BE108" s="51"/>
      <c r="BF108" s="51"/>
      <c r="BG108" s="52"/>
      <c r="BH108" s="51"/>
      <c r="BI108" s="7"/>
      <c r="BJ108" s="51"/>
      <c r="BK108" s="1"/>
      <c r="BL108" s="51"/>
      <c r="BM108" s="1"/>
      <c r="BN108" s="52"/>
      <c r="BO108" s="52"/>
    </row>
    <row r="109" spans="7:67" x14ac:dyDescent="0.25">
      <c r="G109" s="80"/>
      <c r="Q109" s="78"/>
      <c r="R109" s="78"/>
      <c r="S109" s="78"/>
      <c r="T109" s="78"/>
      <c r="U109" s="78"/>
      <c r="V109" s="78"/>
      <c r="W109" s="78"/>
      <c r="X109" s="78"/>
      <c r="Y109" s="78"/>
      <c r="Z109" s="78"/>
      <c r="AA109" s="78"/>
      <c r="AB109" s="78"/>
      <c r="AC109" s="78"/>
      <c r="AD109" s="51"/>
      <c r="AE109" s="51"/>
      <c r="AF109" s="78"/>
      <c r="AJ109" s="7"/>
      <c r="AW109" s="7"/>
      <c r="AX109" s="52"/>
      <c r="AY109" s="79"/>
      <c r="BB109" s="3"/>
      <c r="BC109" s="51"/>
      <c r="BD109" s="51"/>
      <c r="BE109" s="51"/>
      <c r="BF109" s="51"/>
      <c r="BG109" s="52"/>
      <c r="BH109" s="51"/>
      <c r="BI109" s="7"/>
      <c r="BJ109" s="51"/>
      <c r="BK109" s="1"/>
      <c r="BL109" s="51"/>
      <c r="BM109" s="1"/>
      <c r="BN109" s="52"/>
      <c r="BO109" s="52"/>
    </row>
    <row r="110" spans="7:67" x14ac:dyDescent="0.25">
      <c r="G110" s="80"/>
      <c r="Q110" s="78"/>
      <c r="R110" s="78"/>
      <c r="S110" s="78"/>
      <c r="T110" s="78"/>
      <c r="U110" s="78"/>
      <c r="V110" s="78"/>
      <c r="W110" s="78"/>
      <c r="X110" s="78"/>
      <c r="Y110" s="78"/>
      <c r="Z110" s="78"/>
      <c r="AA110" s="78"/>
      <c r="AB110" s="78"/>
      <c r="AC110" s="78"/>
      <c r="AD110" s="51"/>
      <c r="AE110" s="51"/>
      <c r="AF110" s="78"/>
      <c r="AJ110" s="7"/>
      <c r="AW110" s="7"/>
      <c r="AX110" s="52"/>
      <c r="AY110" s="79"/>
      <c r="BB110" s="3"/>
      <c r="BC110" s="51"/>
      <c r="BD110" s="51"/>
      <c r="BE110" s="51"/>
      <c r="BF110" s="51"/>
      <c r="BG110" s="52"/>
      <c r="BH110" s="51"/>
      <c r="BI110" s="7"/>
      <c r="BJ110" s="51"/>
      <c r="BK110" s="1"/>
      <c r="BL110" s="51"/>
      <c r="BM110" s="1"/>
      <c r="BN110" s="52"/>
      <c r="BO110" s="52"/>
    </row>
    <row r="111" spans="7:67" x14ac:dyDescent="0.25">
      <c r="G111" s="80"/>
      <c r="Q111" s="78"/>
      <c r="R111" s="78"/>
      <c r="S111" s="78"/>
      <c r="T111" s="78"/>
      <c r="U111" s="78"/>
      <c r="V111" s="78"/>
      <c r="W111" s="78"/>
      <c r="X111" s="78"/>
      <c r="Y111" s="78"/>
      <c r="Z111" s="78"/>
      <c r="AA111" s="78"/>
      <c r="AB111" s="78"/>
      <c r="AC111" s="78"/>
      <c r="AD111" s="51"/>
      <c r="AE111" s="51"/>
      <c r="AF111" s="78"/>
      <c r="AJ111" s="7"/>
      <c r="AW111" s="7"/>
      <c r="AX111" s="52"/>
      <c r="AY111" s="79"/>
      <c r="BB111" s="3"/>
      <c r="BC111" s="51"/>
      <c r="BD111" s="51"/>
      <c r="BE111" s="51"/>
      <c r="BF111" s="51"/>
      <c r="BG111" s="52"/>
      <c r="BH111" s="51"/>
      <c r="BI111" s="7"/>
      <c r="BJ111" s="51"/>
      <c r="BK111" s="1"/>
      <c r="BL111" s="51"/>
      <c r="BM111" s="1"/>
      <c r="BN111" s="52"/>
      <c r="BO111" s="52"/>
    </row>
    <row r="112" spans="7:67" x14ac:dyDescent="0.25">
      <c r="G112" s="80"/>
      <c r="Q112" s="78"/>
      <c r="R112" s="78"/>
      <c r="S112" s="78"/>
      <c r="T112" s="78"/>
      <c r="U112" s="78"/>
      <c r="V112" s="78"/>
      <c r="W112" s="78"/>
      <c r="X112" s="78"/>
      <c r="Y112" s="78"/>
      <c r="Z112" s="78"/>
      <c r="AA112" s="78"/>
      <c r="AB112" s="78"/>
      <c r="AC112" s="78"/>
      <c r="AD112" s="51"/>
      <c r="AE112" s="51"/>
      <c r="AF112" s="78"/>
      <c r="AJ112" s="7"/>
      <c r="AW112" s="7"/>
      <c r="AX112" s="52"/>
      <c r="AY112" s="79"/>
      <c r="BB112" s="3"/>
      <c r="BC112" s="51"/>
      <c r="BD112" s="51"/>
      <c r="BE112" s="51"/>
      <c r="BF112" s="51"/>
      <c r="BG112" s="52"/>
      <c r="BH112" s="51"/>
      <c r="BI112" s="7"/>
      <c r="BJ112" s="51"/>
      <c r="BK112" s="1"/>
      <c r="BL112" s="51"/>
      <c r="BM112" s="1"/>
      <c r="BN112" s="52"/>
      <c r="BO112" s="52"/>
    </row>
    <row r="113" spans="7:67" x14ac:dyDescent="0.25">
      <c r="G113" s="80"/>
      <c r="Q113" s="78"/>
      <c r="R113" s="78"/>
      <c r="S113" s="78"/>
      <c r="T113" s="78"/>
      <c r="U113" s="78"/>
      <c r="V113" s="78"/>
      <c r="W113" s="78"/>
      <c r="X113" s="78"/>
      <c r="Y113" s="78"/>
      <c r="Z113" s="78"/>
      <c r="AA113" s="78"/>
      <c r="AB113" s="78"/>
      <c r="AC113" s="78"/>
      <c r="AD113" s="51"/>
      <c r="AE113" s="51"/>
      <c r="AF113" s="78"/>
      <c r="AJ113" s="7"/>
      <c r="AW113" s="7"/>
      <c r="AX113" s="52"/>
      <c r="AY113" s="79"/>
      <c r="BB113" s="3"/>
      <c r="BC113" s="51"/>
      <c r="BD113" s="51"/>
      <c r="BE113" s="51"/>
      <c r="BF113" s="51"/>
      <c r="BG113" s="52"/>
      <c r="BH113" s="51"/>
      <c r="BI113" s="7"/>
      <c r="BJ113" s="51"/>
      <c r="BK113" s="1"/>
      <c r="BL113" s="51"/>
      <c r="BM113" s="1"/>
      <c r="BN113" s="52"/>
      <c r="BO113" s="52"/>
    </row>
    <row r="114" spans="7:67" x14ac:dyDescent="0.25">
      <c r="G114" s="80"/>
      <c r="Q114" s="78"/>
      <c r="R114" s="78"/>
      <c r="S114" s="78"/>
      <c r="T114" s="78"/>
      <c r="U114" s="78"/>
      <c r="V114" s="78"/>
      <c r="W114" s="78"/>
      <c r="X114" s="78"/>
      <c r="Y114" s="78"/>
      <c r="Z114" s="78"/>
      <c r="AA114" s="78"/>
      <c r="AB114" s="78"/>
      <c r="AC114" s="78"/>
      <c r="AD114" s="51"/>
      <c r="AE114" s="51"/>
      <c r="AF114" s="78"/>
      <c r="AJ114" s="7"/>
      <c r="AW114" s="7"/>
      <c r="AX114" s="52"/>
      <c r="AY114" s="79"/>
      <c r="BB114" s="3"/>
      <c r="BC114" s="51"/>
      <c r="BD114" s="51"/>
      <c r="BE114" s="51"/>
      <c r="BF114" s="51"/>
      <c r="BG114" s="52"/>
      <c r="BH114" s="51"/>
      <c r="BI114" s="7"/>
      <c r="BJ114" s="51"/>
      <c r="BK114" s="1"/>
      <c r="BL114" s="51"/>
      <c r="BM114" s="1"/>
      <c r="BN114" s="52"/>
      <c r="BO114" s="52"/>
    </row>
    <row r="115" spans="7:67" x14ac:dyDescent="0.25">
      <c r="G115" s="80"/>
      <c r="Q115" s="78"/>
      <c r="R115" s="78"/>
      <c r="S115" s="78"/>
      <c r="T115" s="78"/>
      <c r="U115" s="78"/>
      <c r="V115" s="78"/>
      <c r="W115" s="78"/>
      <c r="X115" s="78"/>
      <c r="Y115" s="78"/>
      <c r="Z115" s="78"/>
      <c r="AA115" s="78"/>
      <c r="AB115" s="78"/>
      <c r="AC115" s="78"/>
      <c r="AD115" s="51"/>
      <c r="AE115" s="51"/>
      <c r="AF115" s="78"/>
      <c r="AJ115" s="7"/>
      <c r="AW115" s="7"/>
      <c r="AX115" s="52"/>
      <c r="AY115" s="79"/>
      <c r="BB115" s="3"/>
      <c r="BC115" s="51"/>
      <c r="BD115" s="51"/>
      <c r="BE115" s="51"/>
      <c r="BF115" s="51"/>
      <c r="BG115" s="52"/>
      <c r="BH115" s="51"/>
      <c r="BI115" s="7"/>
      <c r="BJ115" s="51"/>
      <c r="BK115" s="1"/>
      <c r="BL115" s="51"/>
      <c r="BM115" s="1"/>
      <c r="BN115" s="52"/>
      <c r="BO115" s="52"/>
    </row>
    <row r="116" spans="7:67" x14ac:dyDescent="0.25">
      <c r="G116" s="80"/>
      <c r="Q116" s="78"/>
      <c r="R116" s="78"/>
      <c r="S116" s="78"/>
      <c r="T116" s="78"/>
      <c r="U116" s="78"/>
      <c r="V116" s="78"/>
      <c r="W116" s="78"/>
      <c r="X116" s="78"/>
      <c r="Y116" s="78"/>
      <c r="Z116" s="78"/>
      <c r="AA116" s="78"/>
      <c r="AB116" s="78"/>
      <c r="AC116" s="78"/>
      <c r="AD116" s="51"/>
      <c r="AE116" s="51"/>
      <c r="AF116" s="78"/>
      <c r="AJ116" s="7"/>
      <c r="AW116" s="7"/>
      <c r="AX116" s="52"/>
      <c r="AY116" s="79"/>
      <c r="BB116" s="3"/>
      <c r="BC116" s="51"/>
      <c r="BD116" s="51"/>
      <c r="BE116" s="51"/>
      <c r="BF116" s="51"/>
      <c r="BG116" s="52"/>
      <c r="BH116" s="51"/>
      <c r="BI116" s="7"/>
      <c r="BJ116" s="51"/>
      <c r="BK116" s="1"/>
      <c r="BL116" s="51"/>
      <c r="BM116" s="1"/>
      <c r="BN116" s="52"/>
      <c r="BO116" s="52"/>
    </row>
    <row r="117" spans="7:67" x14ac:dyDescent="0.25">
      <c r="G117" s="80"/>
      <c r="Q117" s="78"/>
      <c r="R117" s="78"/>
      <c r="S117" s="78"/>
      <c r="T117" s="78"/>
      <c r="U117" s="78"/>
      <c r="V117" s="78"/>
      <c r="W117" s="78"/>
      <c r="X117" s="78"/>
      <c r="Y117" s="78"/>
      <c r="Z117" s="78"/>
      <c r="AA117" s="78"/>
      <c r="AB117" s="78"/>
      <c r="AC117" s="78"/>
      <c r="AD117" s="51"/>
      <c r="AE117" s="51"/>
      <c r="AF117" s="78"/>
      <c r="AJ117" s="7"/>
      <c r="AW117" s="7"/>
      <c r="AX117" s="52"/>
      <c r="AY117" s="79"/>
      <c r="BB117" s="3"/>
      <c r="BC117" s="51"/>
      <c r="BD117" s="51"/>
      <c r="BE117" s="51"/>
      <c r="BF117" s="51"/>
      <c r="BG117" s="52"/>
      <c r="BH117" s="51"/>
      <c r="BI117" s="7"/>
      <c r="BJ117" s="51"/>
      <c r="BK117" s="1"/>
      <c r="BL117" s="51"/>
      <c r="BM117" s="1"/>
      <c r="BN117" s="52"/>
      <c r="BO117" s="52"/>
    </row>
    <row r="118" spans="7:67" x14ac:dyDescent="0.25">
      <c r="G118" s="80"/>
      <c r="Q118" s="78"/>
      <c r="R118" s="78"/>
      <c r="S118" s="78"/>
      <c r="T118" s="78"/>
      <c r="U118" s="78"/>
      <c r="V118" s="78"/>
      <c r="W118" s="78"/>
      <c r="X118" s="78"/>
      <c r="Y118" s="78"/>
      <c r="Z118" s="78"/>
      <c r="AA118" s="78"/>
      <c r="AB118" s="78"/>
      <c r="AC118" s="78"/>
      <c r="AD118" s="51"/>
      <c r="AE118" s="51"/>
      <c r="AF118" s="78"/>
      <c r="AJ118" s="7"/>
      <c r="AW118" s="7"/>
      <c r="AX118" s="52"/>
      <c r="AY118" s="79"/>
      <c r="BB118" s="3"/>
      <c r="BC118" s="51"/>
      <c r="BD118" s="51"/>
      <c r="BE118" s="51"/>
      <c r="BF118" s="51"/>
      <c r="BG118" s="52"/>
      <c r="BH118" s="51"/>
      <c r="BI118" s="7"/>
      <c r="BJ118" s="51"/>
      <c r="BK118" s="1"/>
      <c r="BL118" s="51"/>
      <c r="BM118" s="1"/>
      <c r="BN118" s="52"/>
      <c r="BO118" s="52"/>
    </row>
    <row r="119" spans="7:67" x14ac:dyDescent="0.25">
      <c r="G119" s="80"/>
      <c r="Q119" s="78"/>
      <c r="R119" s="78"/>
      <c r="S119" s="78"/>
      <c r="T119" s="78"/>
      <c r="U119" s="78"/>
      <c r="V119" s="78"/>
      <c r="W119" s="78"/>
      <c r="X119" s="78"/>
      <c r="Y119" s="78"/>
      <c r="Z119" s="78"/>
      <c r="AA119" s="78"/>
      <c r="AB119" s="78"/>
      <c r="AC119" s="78"/>
      <c r="AD119" s="51"/>
      <c r="AE119" s="51"/>
      <c r="AF119" s="78"/>
      <c r="AJ119" s="7"/>
      <c r="AW119" s="7"/>
      <c r="AX119" s="52"/>
      <c r="AY119" s="79"/>
      <c r="BB119" s="3"/>
      <c r="BC119" s="51"/>
      <c r="BD119" s="51"/>
      <c r="BE119" s="51"/>
      <c r="BF119" s="51"/>
      <c r="BG119" s="52"/>
      <c r="BH119" s="51"/>
      <c r="BI119" s="7"/>
      <c r="BJ119" s="51"/>
      <c r="BK119" s="1"/>
      <c r="BL119" s="51"/>
      <c r="BM119" s="1"/>
      <c r="BN119" s="52"/>
      <c r="BO119" s="52"/>
    </row>
    <row r="120" spans="7:67" x14ac:dyDescent="0.25">
      <c r="G120" s="80"/>
      <c r="Q120" s="78"/>
      <c r="R120" s="78"/>
      <c r="S120" s="78"/>
      <c r="T120" s="78"/>
      <c r="U120" s="78"/>
      <c r="V120" s="78"/>
      <c r="W120" s="78"/>
      <c r="X120" s="78"/>
      <c r="Y120" s="78"/>
      <c r="Z120" s="78"/>
      <c r="AA120" s="78"/>
      <c r="AB120" s="78"/>
      <c r="AC120" s="78"/>
      <c r="AD120" s="51"/>
      <c r="AE120" s="51"/>
      <c r="AF120" s="78"/>
      <c r="AJ120" s="7"/>
      <c r="AW120" s="7"/>
      <c r="AX120" s="52"/>
      <c r="AY120" s="79"/>
      <c r="BB120" s="3"/>
      <c r="BC120" s="51"/>
      <c r="BD120" s="51"/>
      <c r="BE120" s="51"/>
      <c r="BF120" s="51"/>
      <c r="BG120" s="52"/>
      <c r="BH120" s="51"/>
      <c r="BI120" s="7"/>
      <c r="BJ120" s="51"/>
      <c r="BK120" s="1"/>
      <c r="BL120" s="51"/>
      <c r="BM120" s="1"/>
      <c r="BN120" s="52"/>
      <c r="BO120" s="52"/>
    </row>
    <row r="121" spans="7:67" x14ac:dyDescent="0.25">
      <c r="G121" s="80"/>
      <c r="Q121" s="78"/>
      <c r="R121" s="78"/>
      <c r="S121" s="78"/>
      <c r="T121" s="78"/>
      <c r="U121" s="78"/>
      <c r="V121" s="78"/>
      <c r="W121" s="78"/>
      <c r="X121" s="78"/>
      <c r="Y121" s="78"/>
      <c r="Z121" s="78"/>
      <c r="AA121" s="78"/>
      <c r="AB121" s="78"/>
      <c r="AC121" s="78"/>
      <c r="AD121" s="51"/>
      <c r="AE121" s="51"/>
      <c r="AF121" s="78"/>
      <c r="AJ121" s="7"/>
      <c r="AW121" s="7"/>
      <c r="AX121" s="52"/>
      <c r="AY121" s="79"/>
      <c r="BB121" s="3"/>
      <c r="BC121" s="51"/>
      <c r="BD121" s="51"/>
      <c r="BE121" s="51"/>
      <c r="BF121" s="51"/>
      <c r="BG121" s="52"/>
      <c r="BH121" s="51"/>
      <c r="BI121" s="7"/>
      <c r="BJ121" s="51"/>
      <c r="BK121" s="1"/>
      <c r="BL121" s="51"/>
      <c r="BM121" s="1"/>
      <c r="BN121" s="52"/>
      <c r="BO121" s="52"/>
    </row>
    <row r="122" spans="7:67" x14ac:dyDescent="0.25">
      <c r="G122" s="80"/>
      <c r="Q122" s="78"/>
      <c r="R122" s="78"/>
      <c r="S122" s="78"/>
      <c r="T122" s="78"/>
      <c r="U122" s="78"/>
      <c r="V122" s="78"/>
      <c r="W122" s="78"/>
      <c r="X122" s="78"/>
      <c r="Y122" s="78"/>
      <c r="Z122" s="78"/>
      <c r="AA122" s="78"/>
      <c r="AB122" s="78"/>
      <c r="AC122" s="78"/>
      <c r="AD122" s="51"/>
      <c r="AE122" s="51"/>
      <c r="AF122" s="78"/>
      <c r="AJ122" s="7"/>
      <c r="AW122" s="7"/>
      <c r="AX122" s="52"/>
      <c r="AY122" s="79"/>
      <c r="BB122" s="3"/>
      <c r="BC122" s="51"/>
      <c r="BD122" s="51"/>
      <c r="BE122" s="51"/>
      <c r="BF122" s="51"/>
      <c r="BG122" s="52"/>
      <c r="BH122" s="51"/>
      <c r="BI122" s="7"/>
      <c r="BJ122" s="51"/>
      <c r="BK122" s="1"/>
      <c r="BL122" s="51"/>
      <c r="BM122" s="1"/>
      <c r="BN122" s="52"/>
      <c r="BO122" s="52"/>
    </row>
    <row r="123" spans="7:67" x14ac:dyDescent="0.25">
      <c r="G123" s="80"/>
      <c r="Q123" s="78"/>
      <c r="R123" s="78"/>
      <c r="S123" s="78"/>
      <c r="T123" s="78"/>
      <c r="U123" s="78"/>
      <c r="V123" s="78"/>
      <c r="W123" s="78"/>
      <c r="X123" s="78"/>
      <c r="Y123" s="78"/>
      <c r="Z123" s="78"/>
      <c r="AA123" s="78"/>
      <c r="AB123" s="78"/>
      <c r="AC123" s="78"/>
      <c r="AD123" s="51"/>
      <c r="AE123" s="51"/>
      <c r="AF123" s="78"/>
      <c r="AJ123" s="7"/>
      <c r="AW123" s="7"/>
      <c r="AX123" s="52"/>
      <c r="AY123" s="79"/>
      <c r="BB123" s="3"/>
      <c r="BC123" s="51"/>
      <c r="BD123" s="51"/>
      <c r="BE123" s="51"/>
      <c r="BF123" s="51"/>
      <c r="BG123" s="52"/>
      <c r="BH123" s="51"/>
      <c r="BI123" s="7"/>
      <c r="BJ123" s="51"/>
      <c r="BK123" s="1"/>
      <c r="BL123" s="51"/>
      <c r="BM123" s="1"/>
      <c r="BN123" s="52"/>
      <c r="BO123" s="52"/>
    </row>
    <row r="124" spans="7:67" x14ac:dyDescent="0.25">
      <c r="G124" s="80"/>
      <c r="Q124" s="78"/>
      <c r="R124" s="78"/>
      <c r="S124" s="78"/>
      <c r="T124" s="78"/>
      <c r="U124" s="78"/>
      <c r="V124" s="78"/>
      <c r="W124" s="78"/>
      <c r="X124" s="78"/>
      <c r="Y124" s="78"/>
      <c r="Z124" s="78"/>
      <c r="AA124" s="78"/>
      <c r="AB124" s="78"/>
      <c r="AC124" s="78"/>
      <c r="AD124" s="51"/>
      <c r="AE124" s="51"/>
      <c r="AF124" s="78"/>
      <c r="AJ124" s="7"/>
      <c r="AW124" s="7"/>
      <c r="AX124" s="52"/>
      <c r="AY124" s="79"/>
      <c r="BB124" s="3"/>
      <c r="BC124" s="51"/>
      <c r="BD124" s="51"/>
      <c r="BE124" s="51"/>
      <c r="BF124" s="51"/>
      <c r="BG124" s="52"/>
      <c r="BH124" s="51"/>
      <c r="BI124" s="7"/>
      <c r="BJ124" s="51"/>
      <c r="BK124" s="1"/>
      <c r="BL124" s="51"/>
      <c r="BM124" s="1"/>
      <c r="BN124" s="52"/>
      <c r="BO124" s="52"/>
    </row>
    <row r="125" spans="7:67" x14ac:dyDescent="0.25">
      <c r="G125" s="80"/>
      <c r="Q125" s="78"/>
      <c r="R125" s="78"/>
      <c r="S125" s="78"/>
      <c r="T125" s="78"/>
      <c r="U125" s="78"/>
      <c r="V125" s="78"/>
      <c r="W125" s="78"/>
      <c r="X125" s="78"/>
      <c r="Y125" s="78"/>
      <c r="Z125" s="78"/>
      <c r="AA125" s="78"/>
      <c r="AB125" s="78"/>
      <c r="AC125" s="78"/>
      <c r="AD125" s="51"/>
      <c r="AE125" s="51"/>
      <c r="AF125" s="78"/>
      <c r="AJ125" s="7"/>
      <c r="AW125" s="7"/>
      <c r="AX125" s="52"/>
      <c r="AY125" s="79"/>
      <c r="BB125" s="3"/>
      <c r="BC125" s="51"/>
      <c r="BD125" s="51"/>
      <c r="BE125" s="51"/>
      <c r="BF125" s="51"/>
      <c r="BG125" s="52"/>
      <c r="BH125" s="51"/>
      <c r="BI125" s="7"/>
      <c r="BJ125" s="51"/>
      <c r="BK125" s="1"/>
      <c r="BL125" s="51"/>
      <c r="BM125" s="1"/>
      <c r="BN125" s="52"/>
      <c r="BO125" s="52"/>
    </row>
    <row r="126" spans="7:67" x14ac:dyDescent="0.25">
      <c r="G126" s="80"/>
      <c r="Q126" s="78"/>
      <c r="R126" s="78"/>
      <c r="S126" s="78"/>
      <c r="T126" s="78"/>
      <c r="U126" s="78"/>
      <c r="V126" s="78"/>
      <c r="W126" s="78"/>
      <c r="X126" s="78"/>
      <c r="Y126" s="78"/>
      <c r="Z126" s="78"/>
      <c r="AA126" s="78"/>
      <c r="AB126" s="78"/>
      <c r="AC126" s="78"/>
      <c r="AD126" s="51"/>
      <c r="AE126" s="51"/>
      <c r="AF126" s="78"/>
      <c r="AJ126" s="7"/>
      <c r="AW126" s="7"/>
      <c r="AX126" s="52"/>
      <c r="AY126" s="79"/>
      <c r="BB126" s="3"/>
      <c r="BC126" s="51"/>
      <c r="BD126" s="51"/>
      <c r="BE126" s="51"/>
      <c r="BF126" s="51"/>
      <c r="BG126" s="52"/>
      <c r="BH126" s="51"/>
      <c r="BI126" s="7"/>
      <c r="BJ126" s="51"/>
      <c r="BK126" s="1"/>
      <c r="BL126" s="51"/>
      <c r="BM126" s="1"/>
      <c r="BN126" s="52"/>
      <c r="BO126" s="52"/>
    </row>
    <row r="127" spans="7:67" x14ac:dyDescent="0.25">
      <c r="G127" s="80"/>
      <c r="Q127" s="78"/>
      <c r="R127" s="78"/>
      <c r="S127" s="78"/>
      <c r="T127" s="78"/>
      <c r="U127" s="78"/>
      <c r="V127" s="78"/>
      <c r="W127" s="78"/>
      <c r="X127" s="78"/>
      <c r="Y127" s="78"/>
      <c r="Z127" s="78"/>
      <c r="AA127" s="78"/>
      <c r="AB127" s="78"/>
      <c r="AC127" s="78"/>
      <c r="AD127" s="51"/>
      <c r="AE127" s="51"/>
      <c r="AF127" s="78"/>
      <c r="AJ127" s="7"/>
      <c r="AW127" s="7"/>
      <c r="AX127" s="52"/>
      <c r="AY127" s="79"/>
      <c r="BB127" s="3"/>
      <c r="BC127" s="51"/>
      <c r="BD127" s="51"/>
      <c r="BE127" s="51"/>
      <c r="BF127" s="51"/>
      <c r="BG127" s="52"/>
      <c r="BH127" s="51"/>
      <c r="BI127" s="7"/>
      <c r="BJ127" s="51"/>
      <c r="BK127" s="1"/>
      <c r="BL127" s="51"/>
      <c r="BM127" s="1"/>
      <c r="BN127" s="52"/>
      <c r="BO127" s="52"/>
    </row>
    <row r="128" spans="7:67" x14ac:dyDescent="0.25">
      <c r="G128" s="80"/>
      <c r="Q128" s="78"/>
      <c r="R128" s="78"/>
      <c r="S128" s="78"/>
      <c r="T128" s="78"/>
      <c r="U128" s="78"/>
      <c r="V128" s="78"/>
      <c r="W128" s="78"/>
      <c r="X128" s="78"/>
      <c r="Y128" s="78"/>
      <c r="Z128" s="78"/>
      <c r="AA128" s="78"/>
      <c r="AB128" s="78"/>
      <c r="AC128" s="78"/>
      <c r="AD128" s="51"/>
      <c r="AE128" s="51"/>
      <c r="AF128" s="78"/>
      <c r="AJ128" s="7"/>
      <c r="AW128" s="7"/>
      <c r="AX128" s="52"/>
      <c r="AY128" s="79"/>
      <c r="BB128" s="3"/>
      <c r="BC128" s="51"/>
      <c r="BD128" s="51"/>
      <c r="BE128" s="51"/>
      <c r="BF128" s="51"/>
      <c r="BG128" s="52"/>
      <c r="BH128" s="51"/>
      <c r="BI128" s="7"/>
      <c r="BJ128" s="51"/>
      <c r="BK128" s="1"/>
      <c r="BL128" s="51"/>
      <c r="BM128" s="1"/>
      <c r="BN128" s="52"/>
      <c r="BO128" s="52"/>
    </row>
    <row r="129" spans="7:68" x14ac:dyDescent="0.25">
      <c r="G129" s="80"/>
      <c r="Q129" s="78"/>
      <c r="R129" s="78"/>
      <c r="S129" s="78"/>
      <c r="T129" s="78"/>
      <c r="U129" s="78"/>
      <c r="V129" s="78"/>
      <c r="W129" s="78"/>
      <c r="X129" s="78"/>
      <c r="Y129" s="78"/>
      <c r="Z129" s="78"/>
      <c r="AA129" s="78"/>
      <c r="AB129" s="78"/>
      <c r="AC129" s="78"/>
      <c r="AD129" s="51"/>
      <c r="AE129" s="51"/>
      <c r="AF129" s="78"/>
      <c r="AJ129" s="7"/>
      <c r="AW129" s="7"/>
      <c r="AX129" s="52"/>
      <c r="AY129" s="79"/>
      <c r="BB129" s="3"/>
      <c r="BC129" s="51"/>
      <c r="BD129" s="51"/>
      <c r="BE129" s="51"/>
      <c r="BF129" s="51"/>
      <c r="BG129" s="52"/>
      <c r="BH129" s="51"/>
      <c r="BI129" s="7"/>
      <c r="BJ129" s="51"/>
      <c r="BK129" s="1"/>
      <c r="BL129" s="51"/>
      <c r="BM129" s="1"/>
      <c r="BN129" s="52"/>
      <c r="BO129" s="52"/>
    </row>
    <row r="130" spans="7:68" x14ac:dyDescent="0.25">
      <c r="G130" s="80"/>
      <c r="Q130" s="78"/>
      <c r="R130" s="78"/>
      <c r="S130" s="78"/>
      <c r="T130" s="78"/>
      <c r="U130" s="78"/>
      <c r="V130" s="78"/>
      <c r="W130" s="78"/>
      <c r="X130" s="78"/>
      <c r="Y130" s="78"/>
      <c r="Z130" s="78"/>
      <c r="AA130" s="78"/>
      <c r="AB130" s="78"/>
      <c r="AC130" s="78"/>
      <c r="AD130" s="51"/>
      <c r="AE130" s="51"/>
      <c r="AF130" s="78"/>
      <c r="AJ130" s="7"/>
      <c r="AW130" s="7"/>
      <c r="AX130" s="52"/>
      <c r="AY130" s="79"/>
      <c r="BB130" s="3"/>
      <c r="BC130" s="51"/>
      <c r="BD130" s="51"/>
      <c r="BE130" s="51"/>
      <c r="BF130" s="51"/>
      <c r="BG130" s="52"/>
      <c r="BH130" s="51"/>
      <c r="BI130" s="7"/>
      <c r="BJ130" s="51"/>
      <c r="BK130" s="1"/>
      <c r="BL130" s="51"/>
      <c r="BM130" s="1"/>
      <c r="BN130" s="52"/>
      <c r="BO130" s="52"/>
    </row>
    <row r="131" spans="7:68" x14ac:dyDescent="0.25">
      <c r="G131" s="80"/>
      <c r="Q131" s="78"/>
      <c r="R131" s="78"/>
      <c r="S131" s="78"/>
      <c r="T131" s="78"/>
      <c r="U131" s="78"/>
      <c r="V131" s="78"/>
      <c r="W131" s="78"/>
      <c r="X131" s="78"/>
      <c r="Y131" s="78"/>
      <c r="Z131" s="78"/>
      <c r="AA131" s="78"/>
      <c r="AB131" s="78"/>
      <c r="AC131" s="78"/>
      <c r="AD131" s="51"/>
      <c r="AE131" s="51"/>
      <c r="AF131" s="78"/>
      <c r="AJ131" s="7"/>
      <c r="AW131" s="7"/>
      <c r="AX131" s="52"/>
      <c r="AY131" s="79"/>
      <c r="BB131" s="3"/>
      <c r="BC131" s="51"/>
      <c r="BD131" s="51"/>
      <c r="BE131" s="51"/>
      <c r="BF131" s="51"/>
      <c r="BG131" s="52"/>
      <c r="BH131" s="51"/>
      <c r="BI131" s="7"/>
      <c r="BJ131" s="51"/>
      <c r="BK131" s="1"/>
      <c r="BL131" s="51"/>
      <c r="BM131" s="1"/>
      <c r="BN131" s="52"/>
      <c r="BO131" s="52"/>
    </row>
    <row r="132" spans="7:68" x14ac:dyDescent="0.25">
      <c r="G132" s="80"/>
      <c r="Q132" s="78"/>
      <c r="R132" s="78"/>
      <c r="S132" s="78"/>
      <c r="T132" s="78"/>
      <c r="U132" s="78"/>
      <c r="V132" s="78"/>
      <c r="W132" s="78"/>
      <c r="X132" s="78"/>
      <c r="Y132" s="78"/>
      <c r="Z132" s="78"/>
      <c r="AA132" s="78"/>
      <c r="AB132" s="78"/>
      <c r="AC132" s="78"/>
      <c r="AD132" s="51"/>
      <c r="AE132" s="51"/>
      <c r="AF132" s="78"/>
      <c r="AJ132" s="7"/>
      <c r="AW132" s="7"/>
      <c r="AX132" s="52"/>
      <c r="AY132" s="79"/>
      <c r="BB132" s="3"/>
      <c r="BC132" s="51"/>
      <c r="BD132" s="51"/>
      <c r="BE132" s="51"/>
      <c r="BF132" s="51"/>
      <c r="BG132" s="52"/>
      <c r="BH132" s="51"/>
      <c r="BI132" s="7"/>
      <c r="BJ132" s="51"/>
      <c r="BK132" s="1"/>
      <c r="BL132" s="51"/>
      <c r="BM132" s="1"/>
      <c r="BN132" s="52"/>
      <c r="BO132" s="52"/>
    </row>
    <row r="133" spans="7:68" x14ac:dyDescent="0.25">
      <c r="G133" s="80"/>
      <c r="Q133" s="78"/>
      <c r="R133" s="78"/>
      <c r="S133" s="78"/>
      <c r="T133" s="78"/>
      <c r="U133" s="78"/>
      <c r="V133" s="78"/>
      <c r="W133" s="78"/>
      <c r="X133" s="78"/>
      <c r="Y133" s="78"/>
      <c r="Z133" s="78"/>
      <c r="AA133" s="78"/>
      <c r="AB133" s="78"/>
      <c r="AC133" s="78"/>
      <c r="AD133" s="51"/>
      <c r="AE133" s="51"/>
      <c r="AF133" s="78"/>
      <c r="AJ133" s="7"/>
      <c r="AW133" s="7"/>
      <c r="AX133" s="52"/>
      <c r="AY133" s="79"/>
      <c r="BB133" s="3"/>
      <c r="BC133" s="51"/>
      <c r="BD133" s="51"/>
      <c r="BE133" s="51"/>
      <c r="BF133" s="51"/>
      <c r="BG133" s="52"/>
      <c r="BH133" s="51"/>
      <c r="BI133" s="7"/>
      <c r="BJ133" s="51"/>
      <c r="BK133" s="1"/>
      <c r="BL133" s="51"/>
      <c r="BM133" s="1"/>
      <c r="BN133" s="52"/>
      <c r="BO133" s="52"/>
    </row>
    <row r="134" spans="7:68" x14ac:dyDescent="0.25">
      <c r="G134" s="80"/>
      <c r="Q134" s="78"/>
      <c r="R134" s="78"/>
      <c r="S134" s="78"/>
      <c r="T134" s="78"/>
      <c r="U134" s="78"/>
      <c r="V134" s="78"/>
      <c r="W134" s="78"/>
      <c r="X134" s="78"/>
      <c r="Y134" s="78"/>
      <c r="Z134" s="78"/>
      <c r="AA134" s="78"/>
      <c r="AB134" s="78"/>
      <c r="AC134" s="78"/>
      <c r="AD134" s="51"/>
      <c r="AE134" s="51"/>
      <c r="AF134" s="78"/>
      <c r="AJ134" s="7"/>
      <c r="AW134" s="7"/>
      <c r="AX134" s="52"/>
      <c r="AY134" s="79"/>
      <c r="BB134" s="3"/>
      <c r="BC134" s="51"/>
      <c r="BD134" s="51"/>
      <c r="BE134" s="51"/>
      <c r="BF134" s="51"/>
      <c r="BG134" s="52"/>
      <c r="BH134" s="51"/>
      <c r="BI134" s="7"/>
      <c r="BJ134" s="51"/>
      <c r="BK134" s="1"/>
      <c r="BL134" s="51"/>
      <c r="BM134" s="1"/>
      <c r="BN134" s="52"/>
      <c r="BO134" s="52"/>
    </row>
    <row r="135" spans="7:68" x14ac:dyDescent="0.25">
      <c r="G135" s="80"/>
      <c r="Q135" s="78"/>
      <c r="R135" s="78"/>
      <c r="S135" s="78"/>
      <c r="T135" s="78"/>
      <c r="U135" s="78"/>
      <c r="V135" s="78"/>
      <c r="W135" s="78"/>
      <c r="X135" s="78"/>
      <c r="Y135" s="78"/>
      <c r="Z135" s="78"/>
      <c r="AA135" s="78"/>
      <c r="AB135" s="78"/>
      <c r="AC135" s="78"/>
      <c r="AD135" s="51"/>
      <c r="AE135" s="51"/>
      <c r="AF135" s="78"/>
      <c r="AJ135" s="7"/>
      <c r="AW135" s="7"/>
      <c r="AX135" s="52"/>
      <c r="AY135" s="79"/>
      <c r="BB135" s="3"/>
      <c r="BC135" s="51"/>
      <c r="BD135" s="51"/>
      <c r="BE135" s="51"/>
      <c r="BF135" s="51"/>
      <c r="BG135" s="52"/>
      <c r="BH135" s="51"/>
      <c r="BI135" s="7"/>
      <c r="BJ135" s="51"/>
      <c r="BK135" s="1"/>
      <c r="BL135" s="51"/>
      <c r="BM135" s="1"/>
      <c r="BN135" s="52"/>
      <c r="BO135" s="52"/>
    </row>
    <row r="136" spans="7:68" x14ac:dyDescent="0.25">
      <c r="G136" s="80"/>
      <c r="Q136" s="78"/>
      <c r="R136" s="78"/>
      <c r="S136" s="78"/>
      <c r="T136" s="78"/>
      <c r="U136" s="78"/>
      <c r="V136" s="78"/>
      <c r="W136" s="78"/>
      <c r="X136" s="78"/>
      <c r="Y136" s="78"/>
      <c r="Z136" s="78"/>
      <c r="AA136" s="78"/>
      <c r="AB136" s="78"/>
      <c r="AC136" s="78"/>
      <c r="AD136" s="51"/>
      <c r="AE136" s="51"/>
      <c r="AF136" s="78"/>
      <c r="AJ136" s="7"/>
      <c r="AW136" s="7"/>
      <c r="AX136" s="52"/>
      <c r="AY136" s="79"/>
      <c r="BB136" s="3"/>
      <c r="BC136" s="51"/>
      <c r="BD136" s="51"/>
      <c r="BE136" s="51"/>
      <c r="BF136" s="51"/>
      <c r="BG136" s="52"/>
      <c r="BH136" s="51"/>
      <c r="BI136" s="7"/>
      <c r="BJ136" s="51"/>
      <c r="BK136" s="1"/>
      <c r="BL136" s="51"/>
      <c r="BM136" s="1"/>
      <c r="BN136" s="52"/>
      <c r="BO136" s="52"/>
    </row>
    <row r="137" spans="7:68" x14ac:dyDescent="0.25">
      <c r="G137" s="80"/>
      <c r="Q137" s="78"/>
      <c r="R137" s="78"/>
      <c r="S137" s="78"/>
      <c r="T137" s="78"/>
      <c r="U137" s="78"/>
      <c r="V137" s="78"/>
      <c r="W137" s="78"/>
      <c r="X137" s="78"/>
      <c r="Y137" s="78"/>
      <c r="Z137" s="78"/>
      <c r="AA137" s="78"/>
      <c r="AB137" s="78"/>
      <c r="AC137" s="78"/>
      <c r="AD137" s="51"/>
      <c r="AE137" s="51"/>
      <c r="AF137" s="78"/>
      <c r="AJ137" s="7"/>
      <c r="AW137" s="7"/>
      <c r="AX137" s="52"/>
      <c r="AY137" s="79"/>
      <c r="BB137" s="3"/>
      <c r="BC137" s="51"/>
      <c r="BD137" s="51"/>
      <c r="BE137" s="51"/>
      <c r="BF137" s="51"/>
      <c r="BG137" s="52"/>
      <c r="BH137" s="51"/>
      <c r="BI137" s="7"/>
      <c r="BJ137" s="51"/>
      <c r="BK137" s="1"/>
      <c r="BL137" s="51"/>
      <c r="BM137" s="1"/>
      <c r="BN137" s="52"/>
      <c r="BO137" s="52"/>
    </row>
    <row r="138" spans="7:68" x14ac:dyDescent="0.25">
      <c r="G138" s="80"/>
      <c r="Q138" s="78"/>
      <c r="R138" s="78"/>
      <c r="S138" s="78"/>
      <c r="T138" s="78"/>
      <c r="U138" s="78"/>
      <c r="V138" s="78"/>
      <c r="W138" s="78"/>
      <c r="X138" s="78"/>
      <c r="Y138" s="78"/>
      <c r="Z138" s="78"/>
      <c r="AA138" s="78"/>
      <c r="AB138" s="78"/>
      <c r="AC138" s="78"/>
      <c r="AD138" s="51"/>
      <c r="AE138" s="51"/>
      <c r="AF138" s="78"/>
      <c r="AJ138" s="7"/>
      <c r="AW138" s="7"/>
      <c r="AX138" s="52"/>
      <c r="AY138" s="79"/>
      <c r="BB138" s="3"/>
      <c r="BD138" s="51"/>
      <c r="BE138" s="51"/>
      <c r="BF138" s="51"/>
      <c r="BI138" s="7"/>
      <c r="BJ138" s="51"/>
      <c r="BK138" s="1"/>
      <c r="BL138" s="51"/>
      <c r="BM138" s="1"/>
      <c r="BN138" s="52"/>
      <c r="BO138" s="52"/>
    </row>
    <row r="139" spans="7:68" x14ac:dyDescent="0.25">
      <c r="G139" s="80"/>
      <c r="Q139" s="78"/>
      <c r="R139" s="78"/>
      <c r="S139" s="78"/>
      <c r="T139" s="78"/>
      <c r="U139" s="78"/>
      <c r="V139" s="78"/>
      <c r="W139" s="78"/>
      <c r="X139" s="78"/>
      <c r="Y139" s="78"/>
      <c r="Z139" s="78"/>
      <c r="AA139" s="78"/>
      <c r="AB139" s="78"/>
      <c r="AC139" s="78"/>
      <c r="AD139" s="51"/>
      <c r="AE139" s="51"/>
      <c r="AF139" s="78"/>
      <c r="AJ139" s="7"/>
      <c r="AW139" s="7"/>
      <c r="AX139" s="52"/>
      <c r="AY139" s="79"/>
      <c r="BB139" s="3"/>
      <c r="BD139" s="51"/>
      <c r="BE139" s="51"/>
      <c r="BF139" s="51"/>
      <c r="BI139" s="7"/>
      <c r="BJ139" s="51"/>
      <c r="BK139" s="1"/>
      <c r="BL139" s="51"/>
      <c r="BM139" s="1"/>
      <c r="BN139" s="52"/>
      <c r="BO139" s="52"/>
    </row>
    <row r="140" spans="7:68" x14ac:dyDescent="0.25">
      <c r="G140" s="80"/>
      <c r="Q140" s="78"/>
      <c r="R140" s="78"/>
      <c r="S140" s="78"/>
      <c r="T140" s="78"/>
      <c r="U140" s="78"/>
      <c r="V140" s="78"/>
      <c r="W140" s="78"/>
      <c r="X140" s="78"/>
      <c r="Y140" s="78"/>
      <c r="Z140" s="78"/>
      <c r="AA140" s="78"/>
      <c r="AB140" s="78"/>
      <c r="AC140" s="78"/>
      <c r="AD140" s="51"/>
      <c r="AE140" s="51"/>
      <c r="AF140" s="78"/>
      <c r="AJ140" s="7"/>
      <c r="AW140" s="7"/>
      <c r="AX140" s="52"/>
      <c r="AY140" s="79"/>
      <c r="BB140" s="3"/>
      <c r="BD140" s="51"/>
      <c r="BE140" s="51"/>
      <c r="BF140" s="51"/>
      <c r="BI140" s="7"/>
      <c r="BJ140" s="51"/>
      <c r="BK140" s="1"/>
      <c r="BL140" s="51"/>
      <c r="BM140" s="1"/>
      <c r="BN140" s="52"/>
      <c r="BO140" s="52"/>
    </row>
    <row r="141" spans="7:68" x14ac:dyDescent="0.25">
      <c r="G141" s="80"/>
      <c r="Q141" s="78"/>
      <c r="R141" s="78"/>
      <c r="S141" s="78"/>
      <c r="T141" s="78"/>
      <c r="U141" s="78"/>
      <c r="V141" s="78"/>
      <c r="W141" s="78"/>
      <c r="X141" s="78"/>
      <c r="Y141" s="78"/>
      <c r="Z141" s="78"/>
      <c r="AA141" s="78"/>
      <c r="AB141" s="78"/>
      <c r="AC141" s="78"/>
      <c r="AD141" s="51"/>
      <c r="AE141" s="51"/>
      <c r="AF141" s="78"/>
      <c r="AJ141" s="7"/>
      <c r="AW141" s="7"/>
      <c r="AX141" s="52"/>
      <c r="AY141" s="79"/>
      <c r="BB141" s="3"/>
      <c r="BD141" s="51"/>
      <c r="BE141" s="51"/>
      <c r="BF141" s="51"/>
      <c r="BI141" s="7"/>
      <c r="BJ141" s="51"/>
      <c r="BK141" s="1"/>
      <c r="BL141" s="51"/>
      <c r="BM141" s="1"/>
      <c r="BN141" s="52"/>
      <c r="BO141" s="52"/>
    </row>
    <row r="142" spans="7:68" x14ac:dyDescent="0.25">
      <c r="G142" s="80"/>
      <c r="Q142" s="78"/>
      <c r="R142" s="78"/>
      <c r="S142" s="78"/>
      <c r="T142" s="78"/>
      <c r="U142" s="78"/>
      <c r="V142" s="78"/>
      <c r="W142" s="78"/>
      <c r="X142" s="78"/>
      <c r="Y142" s="78"/>
      <c r="Z142" s="78"/>
      <c r="AA142" s="78"/>
      <c r="AB142" s="78"/>
      <c r="AC142" s="78"/>
      <c r="AD142" s="51"/>
      <c r="AE142" s="51"/>
      <c r="AF142" s="78"/>
      <c r="AJ142" s="7"/>
      <c r="AW142" s="7"/>
      <c r="AX142" s="52"/>
      <c r="AY142" s="79"/>
      <c r="BB142" s="3"/>
      <c r="BD142" s="51"/>
      <c r="BE142" s="51"/>
      <c r="BF142" s="51"/>
      <c r="BI142" s="7"/>
      <c r="BJ142" s="51"/>
      <c r="BK142" s="1"/>
      <c r="BL142" s="51"/>
      <c r="BM142" s="1"/>
      <c r="BN142" s="52"/>
      <c r="BO142" s="52"/>
    </row>
    <row r="143" spans="7:68" x14ac:dyDescent="0.25">
      <c r="G143" s="80"/>
      <c r="Q143" s="78"/>
      <c r="R143" s="78"/>
      <c r="S143" s="78"/>
      <c r="T143" s="78"/>
      <c r="U143" s="78"/>
      <c r="V143" s="78"/>
      <c r="W143" s="78"/>
      <c r="X143" s="78"/>
      <c r="Y143" s="78"/>
      <c r="Z143" s="78"/>
      <c r="AA143" s="78"/>
      <c r="AB143" s="78"/>
      <c r="AC143" s="78"/>
      <c r="AD143" s="51"/>
      <c r="AE143" s="51"/>
      <c r="AF143" s="78"/>
      <c r="AI143">
        <f>IF(SUM(Q143:AC143)=0,0,1)</f>
        <v>0</v>
      </c>
      <c r="AJ143" s="7" t="e">
        <f>ROUND($G143*#REF!,2)*$AI143</f>
        <v>#REF!</v>
      </c>
      <c r="AK143" s="7" t="e">
        <f>ROUND($G143*#REF!,2)*$AI143</f>
        <v>#REF!</v>
      </c>
      <c r="AL143" s="7" t="e">
        <f>ROUND($G143*#REF!,2)*$AI143</f>
        <v>#REF!</v>
      </c>
      <c r="AM143" s="7" t="e">
        <f>ROUND($G143*#REF!,2)*$AI143</f>
        <v>#REF!</v>
      </c>
      <c r="AN143" s="7" t="e">
        <f>ROUND($G143*#REF!,2)*$AI143</f>
        <v>#REF!</v>
      </c>
      <c r="AO143" s="7" t="e">
        <f>ROUND($G143*#REF!,2)*$AI143</f>
        <v>#REF!</v>
      </c>
      <c r="AP143" s="7" t="e">
        <f>ROUND($G143*#REF!,2)*$AI143</f>
        <v>#REF!</v>
      </c>
      <c r="AQ143" s="7" t="e">
        <f>ROUND($G143*#REF!,2)*$AI143</f>
        <v>#REF!</v>
      </c>
      <c r="AR143" s="7" t="e">
        <f>ROUND($G143*#REF!,2)*$AI143</f>
        <v>#REF!</v>
      </c>
      <c r="AS143" s="7" t="e">
        <f>ROUND($G143*#REF!,2)*$AI143</f>
        <v>#REF!</v>
      </c>
      <c r="AT143" s="7" t="e">
        <f>ROUND($G143*#REF!,2)*$AI143</f>
        <v>#REF!</v>
      </c>
      <c r="AU143" s="7" t="e">
        <f>ROUND($G143*#REF!,2)*$AI143</f>
        <v>#REF!</v>
      </c>
      <c r="AV143" t="e">
        <f>Q143*#REF!</f>
        <v>#REF!</v>
      </c>
      <c r="AW143" s="7" t="e">
        <f>SUM(AJ143:AV143)+AY143</f>
        <v>#REF!</v>
      </c>
      <c r="AX143" s="52" t="e">
        <f>ROUND(AW143-G143,0)</f>
        <v>#REF!</v>
      </c>
      <c r="AY143" s="79">
        <f>AF143</f>
        <v>0</v>
      </c>
      <c r="BB143" s="3">
        <f>VLOOKUP(D143,Schools!A:Q,17,0)</f>
        <v>0</v>
      </c>
      <c r="BD143" s="51" t="e">
        <f>#REF!</f>
        <v>#REF!</v>
      </c>
      <c r="BE143" s="51">
        <f>SUM(Q143:AC143)</f>
        <v>0</v>
      </c>
      <c r="BF143" s="51">
        <f>SUM(Q143:U143)</f>
        <v>0</v>
      </c>
      <c r="BI143" s="7" t="e">
        <f>SUM(AJ143:AN143)</f>
        <v>#REF!</v>
      </c>
      <c r="BJ143" s="51" t="e">
        <f>BI143-BF143</f>
        <v>#REF!</v>
      </c>
      <c r="BK143" s="1" t="e">
        <f>AO143</f>
        <v>#REF!</v>
      </c>
      <c r="BL143" s="51" t="e">
        <f>BK143+BJ143</f>
        <v>#REF!</v>
      </c>
      <c r="BM143" s="1" t="e">
        <f>SUM(AP143:AV143)</f>
        <v>#REF!</v>
      </c>
      <c r="BN143" s="52" t="e">
        <f>ROUND(BM143+BL143+BF143+BC143,0)</f>
        <v>#REF!</v>
      </c>
      <c r="BO143" s="52" t="e">
        <f>ROUND(BN143-G143,0)</f>
        <v>#REF!</v>
      </c>
      <c r="BP143" t="e">
        <f>IF(BD143&gt;0, "*** NB payroll *** - Option "&amp;BB143,"")</f>
        <v>#REF!</v>
      </c>
    </row>
    <row r="144" spans="7:68" x14ac:dyDescent="0.25">
      <c r="G144" s="80"/>
      <c r="Q144" s="78"/>
      <c r="R144" s="78"/>
      <c r="S144" s="78"/>
      <c r="T144" s="78"/>
      <c r="U144" s="78"/>
      <c r="V144" s="78"/>
      <c r="W144" s="78"/>
      <c r="X144" s="78"/>
      <c r="Y144" s="78"/>
      <c r="Z144" s="78"/>
      <c r="AA144" s="78"/>
      <c r="AB144" s="78"/>
      <c r="AC144" s="78"/>
      <c r="AD144" s="51"/>
      <c r="AE144" s="51"/>
      <c r="AF144" s="78"/>
      <c r="AI144">
        <f>IF(SUM(Q144:AC144)=0,0,1)</f>
        <v>0</v>
      </c>
      <c r="AJ144" s="7" t="e">
        <f>ROUND($G144*#REF!,2)*$AI144</f>
        <v>#REF!</v>
      </c>
      <c r="AK144" s="7" t="e">
        <f>ROUND($G144*#REF!,2)*$AI144</f>
        <v>#REF!</v>
      </c>
      <c r="AL144" s="7" t="e">
        <f>ROUND($G144*#REF!,2)*$AI144</f>
        <v>#REF!</v>
      </c>
      <c r="AM144" s="7" t="e">
        <f>ROUND($G144*#REF!,2)*$AI144</f>
        <v>#REF!</v>
      </c>
      <c r="AN144" s="7" t="e">
        <f>ROUND($G144*#REF!,2)*$AI144</f>
        <v>#REF!</v>
      </c>
      <c r="AO144" s="7" t="e">
        <f>ROUND($G144*#REF!,2)*$AI144</f>
        <v>#REF!</v>
      </c>
      <c r="AP144" s="7" t="e">
        <f>ROUND($G144*#REF!,2)*$AI144</f>
        <v>#REF!</v>
      </c>
      <c r="AQ144" s="7" t="e">
        <f>ROUND($G144*#REF!,2)*$AI144</f>
        <v>#REF!</v>
      </c>
      <c r="AR144" s="7" t="e">
        <f>ROUND($G144*#REF!,2)*$AI144</f>
        <v>#REF!</v>
      </c>
      <c r="AS144" s="7" t="e">
        <f>ROUND($G144*#REF!,2)*$AI144</f>
        <v>#REF!</v>
      </c>
      <c r="AT144" s="7" t="e">
        <f>ROUND($G144*#REF!,2)*$AI144</f>
        <v>#REF!</v>
      </c>
      <c r="AU144" s="7" t="e">
        <f>ROUND($G144*#REF!,2)*$AI144</f>
        <v>#REF!</v>
      </c>
      <c r="AV144" t="e">
        <f>Q144*#REF!</f>
        <v>#REF!</v>
      </c>
      <c r="AW144" s="7" t="e">
        <f>SUM(AJ144:AV144)+AY144</f>
        <v>#REF!</v>
      </c>
      <c r="AX144" s="52" t="e">
        <f>ROUND(AW144-G144,0)</f>
        <v>#REF!</v>
      </c>
      <c r="AY144" s="79">
        <f>AF144</f>
        <v>0</v>
      </c>
      <c r="BB144" s="3">
        <f>VLOOKUP(D144,Schools!A:Q,17,0)</f>
        <v>0</v>
      </c>
      <c r="BD144" s="51" t="e">
        <f>#REF!</f>
        <v>#REF!</v>
      </c>
      <c r="BE144" s="51">
        <f>SUM(Q144:AC144)</f>
        <v>0</v>
      </c>
      <c r="BF144" s="51">
        <f>SUM(Q144:U144)</f>
        <v>0</v>
      </c>
      <c r="BI144" s="7" t="e">
        <f>SUM(AJ144:AN144)</f>
        <v>#REF!</v>
      </c>
      <c r="BJ144" s="51" t="e">
        <f>BI144-BF144</f>
        <v>#REF!</v>
      </c>
      <c r="BK144" s="1" t="e">
        <f>AO144</f>
        <v>#REF!</v>
      </c>
      <c r="BL144" s="51" t="e">
        <f>BK144+BJ144</f>
        <v>#REF!</v>
      </c>
      <c r="BM144" s="1" t="e">
        <f>SUM(AP144:AV144)</f>
        <v>#REF!</v>
      </c>
      <c r="BN144" s="52" t="e">
        <f>ROUND(BM144+BL144+BF144+BC144,0)</f>
        <v>#REF!</v>
      </c>
      <c r="BO144" s="52" t="e">
        <f>ROUND(BN144-G144,0)</f>
        <v>#REF!</v>
      </c>
      <c r="BP144" t="e">
        <f>IF(BD144&gt;0, "*** NB payroll *** - Option "&amp;BB144,"")</f>
        <v>#REF!</v>
      </c>
    </row>
    <row r="145" spans="7:68" x14ac:dyDescent="0.25">
      <c r="G145" s="80"/>
      <c r="Q145" s="78"/>
      <c r="R145" s="78"/>
      <c r="S145" s="78"/>
      <c r="T145" s="78"/>
      <c r="U145" s="78"/>
      <c r="V145" s="78"/>
      <c r="W145" s="78"/>
      <c r="X145" s="78"/>
      <c r="Y145" s="78"/>
      <c r="Z145" s="78"/>
      <c r="AA145" s="78"/>
      <c r="AB145" s="78"/>
      <c r="AC145" s="78"/>
      <c r="AD145" s="51"/>
      <c r="AE145" s="51"/>
      <c r="AF145" s="78"/>
      <c r="AI145">
        <f>IF(SUM(Q145:AC145)=0,0,1)</f>
        <v>0</v>
      </c>
      <c r="AJ145" s="7" t="e">
        <f>ROUND($G145*#REF!,2)*$AI145</f>
        <v>#REF!</v>
      </c>
      <c r="AK145" s="7" t="e">
        <f>ROUND($G145*#REF!,2)*$AI145</f>
        <v>#REF!</v>
      </c>
      <c r="AL145" s="7" t="e">
        <f>ROUND($G145*#REF!,2)*$AI145</f>
        <v>#REF!</v>
      </c>
      <c r="AM145" s="7" t="e">
        <f>ROUND($G145*#REF!,2)*$AI145</f>
        <v>#REF!</v>
      </c>
      <c r="AN145" s="7" t="e">
        <f>ROUND($G145*#REF!,2)*$AI145</f>
        <v>#REF!</v>
      </c>
      <c r="AO145" s="7" t="e">
        <f>ROUND($G145*#REF!,2)*$AI145</f>
        <v>#REF!</v>
      </c>
      <c r="AP145" s="7" t="e">
        <f>ROUND($G145*#REF!,2)*$AI145</f>
        <v>#REF!</v>
      </c>
      <c r="AQ145" s="7" t="e">
        <f>ROUND($G145*#REF!,2)*$AI145</f>
        <v>#REF!</v>
      </c>
      <c r="AR145" s="7" t="e">
        <f>ROUND($G145*#REF!,2)*$AI145</f>
        <v>#REF!</v>
      </c>
      <c r="AS145" s="7" t="e">
        <f>ROUND($G145*#REF!,2)*$AI145</f>
        <v>#REF!</v>
      </c>
      <c r="AT145" s="7" t="e">
        <f>ROUND($G145*#REF!,2)*$AI145</f>
        <v>#REF!</v>
      </c>
      <c r="AU145" s="7" t="e">
        <f>ROUND($G145*#REF!,2)*$AI145</f>
        <v>#REF!</v>
      </c>
      <c r="AV145" t="e">
        <f>Q145*#REF!</f>
        <v>#REF!</v>
      </c>
      <c r="AW145" s="7" t="e">
        <f>SUM(AJ145:AV145)+AY145</f>
        <v>#REF!</v>
      </c>
      <c r="AX145" s="52" t="e">
        <f>ROUND(AW145-G145,0)</f>
        <v>#REF!</v>
      </c>
      <c r="AY145" s="79">
        <f>AF145</f>
        <v>0</v>
      </c>
      <c r="BB145" s="3">
        <f>VLOOKUP(D145,Schools!A:Q,17,0)</f>
        <v>0</v>
      </c>
      <c r="BD145" s="51" t="e">
        <f>#REF!</f>
        <v>#REF!</v>
      </c>
      <c r="BE145" s="51">
        <f>SUM(Q145:AC145)</f>
        <v>0</v>
      </c>
      <c r="BF145" s="51">
        <f>SUM(Q145:U145)</f>
        <v>0</v>
      </c>
      <c r="BI145" s="7" t="e">
        <f>SUM(AJ145:AN145)</f>
        <v>#REF!</v>
      </c>
      <c r="BJ145" s="51" t="e">
        <f>BI145-BF145</f>
        <v>#REF!</v>
      </c>
      <c r="BK145" s="1" t="e">
        <f>AO145</f>
        <v>#REF!</v>
      </c>
      <c r="BL145" s="51" t="e">
        <f>BK145+BJ145</f>
        <v>#REF!</v>
      </c>
      <c r="BM145" s="1" t="e">
        <f>SUM(AP145:AV145)</f>
        <v>#REF!</v>
      </c>
      <c r="BN145" s="52" t="e">
        <f>ROUND(BM145+BL145+BF145+BC145,0)</f>
        <v>#REF!</v>
      </c>
      <c r="BO145" s="52" t="e">
        <f>ROUND(BN145-G145,0)</f>
        <v>#REF!</v>
      </c>
      <c r="BP145" t="e">
        <f>IF(BD145&gt;0, "*** NB payroll *** - Option "&amp;BB145,"")</f>
        <v>#REF!</v>
      </c>
    </row>
    <row r="146" spans="7:68" x14ac:dyDescent="0.25">
      <c r="G146" s="80"/>
      <c r="Q146" s="78"/>
      <c r="R146" s="78"/>
      <c r="S146" s="78"/>
      <c r="T146" s="78"/>
      <c r="U146" s="78"/>
      <c r="V146" s="78"/>
      <c r="W146" s="78"/>
      <c r="X146" s="78"/>
      <c r="Y146" s="78"/>
      <c r="Z146" s="78"/>
      <c r="AA146" s="78"/>
      <c r="AB146" s="78"/>
      <c r="AC146" s="78"/>
      <c r="AD146" s="51"/>
      <c r="AE146" s="51"/>
      <c r="AF146" s="78"/>
      <c r="AI146">
        <f>IF(SUM(Q146:AC146)=0,0,1)</f>
        <v>0</v>
      </c>
      <c r="AJ146" s="7" t="e">
        <f>ROUND($G146*#REF!,2)*$AI146</f>
        <v>#REF!</v>
      </c>
      <c r="AK146" s="7" t="e">
        <f>ROUND($G146*#REF!,2)*$AI146</f>
        <v>#REF!</v>
      </c>
      <c r="AL146" s="7" t="e">
        <f>ROUND($G146*#REF!,2)*$AI146</f>
        <v>#REF!</v>
      </c>
      <c r="AM146" s="7" t="e">
        <f>ROUND($G146*#REF!,2)*$AI146</f>
        <v>#REF!</v>
      </c>
      <c r="AN146" s="7" t="e">
        <f>ROUND($G146*#REF!,2)*$AI146</f>
        <v>#REF!</v>
      </c>
      <c r="AO146" s="7" t="e">
        <f>ROUND($G146*#REF!,2)*$AI146</f>
        <v>#REF!</v>
      </c>
      <c r="AP146" s="7" t="e">
        <f>ROUND($G146*#REF!,2)*$AI146</f>
        <v>#REF!</v>
      </c>
      <c r="AQ146" s="7" t="e">
        <f>ROUND($G146*#REF!,2)*$AI146</f>
        <v>#REF!</v>
      </c>
      <c r="AR146" s="7" t="e">
        <f>ROUND($G146*#REF!,2)*$AI146</f>
        <v>#REF!</v>
      </c>
      <c r="AS146" s="7" t="e">
        <f>ROUND($G146*#REF!,2)*$AI146</f>
        <v>#REF!</v>
      </c>
      <c r="AT146" s="7" t="e">
        <f>ROUND($G146*#REF!,2)*$AI146</f>
        <v>#REF!</v>
      </c>
      <c r="AU146" s="7" t="e">
        <f>ROUND($G146*#REF!,2)*$AI146</f>
        <v>#REF!</v>
      </c>
      <c r="AV146" t="e">
        <f>Q146*#REF!</f>
        <v>#REF!</v>
      </c>
      <c r="AW146" s="7" t="e">
        <f>SUM(AJ146:AV146)+AY146</f>
        <v>#REF!</v>
      </c>
      <c r="AX146" s="52" t="e">
        <f>ROUND(AW146-G146,0)</f>
        <v>#REF!</v>
      </c>
      <c r="AY146" s="79">
        <f>AF146</f>
        <v>0</v>
      </c>
      <c r="BB146" s="3">
        <f>VLOOKUP(D146,Schools!A:Q,17,0)</f>
        <v>0</v>
      </c>
      <c r="BD146" s="51" t="e">
        <f>#REF!</f>
        <v>#REF!</v>
      </c>
      <c r="BE146" s="51">
        <f>SUM(Q146:AC146)</f>
        <v>0</v>
      </c>
      <c r="BF146" s="51">
        <f>SUM(Q146:U146)</f>
        <v>0</v>
      </c>
      <c r="BI146" s="7" t="e">
        <f>SUM(AJ146:AN146)</f>
        <v>#REF!</v>
      </c>
      <c r="BJ146" s="51" t="e">
        <f>BI146-BF146</f>
        <v>#REF!</v>
      </c>
      <c r="BK146" s="1" t="e">
        <f>AO146</f>
        <v>#REF!</v>
      </c>
      <c r="BL146" s="51" t="e">
        <f>BK146+BJ146</f>
        <v>#REF!</v>
      </c>
      <c r="BM146" s="1" t="e">
        <f>SUM(AP146:AV146)</f>
        <v>#REF!</v>
      </c>
      <c r="BN146" s="52" t="e">
        <f>ROUND(BM146+BL146+BF146+BC146,0)</f>
        <v>#REF!</v>
      </c>
      <c r="BO146" s="52" t="e">
        <f>ROUND(BN146-G146,0)</f>
        <v>#REF!</v>
      </c>
      <c r="BP146" t="e">
        <f>IF(BD146&gt;0, "*** NB payroll *** - Option "&amp;BB146,"")</f>
        <v>#REF!</v>
      </c>
    </row>
    <row r="147" spans="7:68" x14ac:dyDescent="0.25">
      <c r="G147" s="80"/>
      <c r="Q147" s="78"/>
      <c r="R147" s="78"/>
      <c r="S147" s="78"/>
      <c r="T147" s="78"/>
      <c r="U147" s="78"/>
      <c r="V147" s="78"/>
      <c r="W147" s="78"/>
      <c r="X147" s="78"/>
      <c r="Y147" s="78"/>
      <c r="Z147" s="78"/>
      <c r="AA147" s="78"/>
      <c r="AB147" s="78"/>
      <c r="AC147" s="78"/>
      <c r="AD147" s="51"/>
      <c r="AE147" s="51"/>
      <c r="AF147" s="78"/>
      <c r="AJ147" s="7"/>
    </row>
    <row r="148" spans="7:68" x14ac:dyDescent="0.25">
      <c r="G148" s="80"/>
      <c r="Q148" s="78"/>
      <c r="R148" s="78"/>
      <c r="S148" s="78"/>
      <c r="T148" s="78"/>
      <c r="U148" s="78"/>
      <c r="V148" s="78"/>
      <c r="W148" s="78"/>
      <c r="X148" s="78"/>
      <c r="Y148" s="78"/>
      <c r="Z148" s="78"/>
      <c r="AA148" s="78"/>
      <c r="AB148" s="78"/>
      <c r="AC148" s="78"/>
      <c r="AD148" s="51"/>
      <c r="AE148" s="51"/>
      <c r="AF148" s="78"/>
      <c r="AJ148" s="7"/>
    </row>
    <row r="149" spans="7:68" x14ac:dyDescent="0.25">
      <c r="G149" s="80"/>
      <c r="Q149" s="78"/>
      <c r="R149" s="78"/>
      <c r="S149" s="78"/>
      <c r="T149" s="78"/>
      <c r="U149" s="78"/>
      <c r="V149" s="78"/>
      <c r="W149" s="78"/>
      <c r="X149" s="78"/>
      <c r="Y149" s="78"/>
      <c r="Z149" s="78"/>
      <c r="AA149" s="78"/>
      <c r="AB149" s="78"/>
      <c r="AC149" s="78"/>
      <c r="AD149" s="51"/>
      <c r="AE149" s="51"/>
      <c r="AF149" s="78"/>
      <c r="AJ149" s="7"/>
    </row>
    <row r="150" spans="7:68" x14ac:dyDescent="0.25">
      <c r="G150" s="80"/>
      <c r="Q150" s="78"/>
      <c r="R150" s="78"/>
      <c r="S150" s="78"/>
      <c r="T150" s="78"/>
      <c r="U150" s="78"/>
      <c r="V150" s="78"/>
      <c r="W150" s="78"/>
      <c r="X150" s="78"/>
      <c r="Y150" s="78"/>
      <c r="Z150" s="78"/>
      <c r="AA150" s="78"/>
      <c r="AB150" s="78"/>
      <c r="AC150" s="78"/>
      <c r="AD150" s="51"/>
      <c r="AE150" s="51"/>
      <c r="AF150" s="78"/>
      <c r="AJ150" s="7"/>
    </row>
    <row r="151" spans="7:68" x14ac:dyDescent="0.25">
      <c r="G151" s="80"/>
      <c r="Q151" s="78"/>
      <c r="R151" s="78"/>
      <c r="S151" s="78"/>
      <c r="T151" s="78"/>
      <c r="U151" s="78"/>
      <c r="V151" s="78"/>
      <c r="W151" s="78"/>
      <c r="X151" s="78"/>
      <c r="Y151" s="78"/>
      <c r="Z151" s="78"/>
      <c r="AA151" s="78"/>
      <c r="AB151" s="78"/>
      <c r="AC151" s="78"/>
      <c r="AD151" s="51"/>
      <c r="AE151" s="51"/>
      <c r="AF151" s="78"/>
      <c r="AJ151" s="7"/>
    </row>
    <row r="152" spans="7:68" x14ac:dyDescent="0.25">
      <c r="G152" s="80"/>
      <c r="Q152" s="78"/>
      <c r="R152" s="78"/>
      <c r="S152" s="78"/>
      <c r="T152" s="78"/>
      <c r="U152" s="78"/>
      <c r="V152" s="78"/>
      <c r="W152" s="78"/>
      <c r="X152" s="78"/>
      <c r="Y152" s="78"/>
      <c r="Z152" s="78"/>
      <c r="AA152" s="78"/>
      <c r="AB152" s="78"/>
      <c r="AC152" s="78"/>
      <c r="AD152" s="51"/>
      <c r="AE152" s="51"/>
      <c r="AF152" s="78"/>
      <c r="AJ152" s="7"/>
    </row>
    <row r="153" spans="7:68" x14ac:dyDescent="0.25">
      <c r="G153" s="80"/>
      <c r="Q153" s="78"/>
      <c r="R153" s="78"/>
      <c r="S153" s="78"/>
      <c r="T153" s="78"/>
      <c r="U153" s="78"/>
      <c r="V153" s="78"/>
      <c r="W153" s="78"/>
      <c r="X153" s="78"/>
      <c r="Y153" s="78"/>
      <c r="Z153" s="78"/>
      <c r="AA153" s="78"/>
      <c r="AB153" s="78"/>
      <c r="AC153" s="78"/>
      <c r="AD153" s="51"/>
      <c r="AE153" s="51"/>
      <c r="AF153" s="78"/>
      <c r="AJ153" s="7"/>
    </row>
    <row r="154" spans="7:68" x14ac:dyDescent="0.25">
      <c r="G154" s="80"/>
      <c r="Q154" s="78"/>
      <c r="R154" s="78"/>
      <c r="S154" s="78"/>
      <c r="T154" s="78"/>
      <c r="U154" s="78"/>
      <c r="V154" s="78"/>
      <c r="W154" s="78"/>
      <c r="X154" s="78"/>
      <c r="Y154" s="78"/>
      <c r="Z154" s="78"/>
      <c r="AA154" s="78"/>
      <c r="AB154" s="78"/>
      <c r="AC154" s="78"/>
      <c r="AD154" s="51"/>
      <c r="AE154" s="51"/>
      <c r="AF154" s="78"/>
      <c r="AJ154" s="7"/>
    </row>
    <row r="155" spans="7:68" x14ac:dyDescent="0.25">
      <c r="G155" s="80"/>
      <c r="Q155" s="78"/>
      <c r="R155" s="78"/>
      <c r="S155" s="78"/>
      <c r="T155" s="78"/>
      <c r="U155" s="78"/>
      <c r="V155" s="78"/>
      <c r="W155" s="78"/>
      <c r="X155" s="78"/>
      <c r="Y155" s="78"/>
      <c r="Z155" s="78"/>
      <c r="AA155" s="78"/>
      <c r="AB155" s="78"/>
      <c r="AC155" s="78"/>
      <c r="AD155" s="51"/>
      <c r="AE155" s="51"/>
      <c r="AF155" s="78"/>
      <c r="AJ155" s="7"/>
    </row>
    <row r="156" spans="7:68" x14ac:dyDescent="0.25">
      <c r="G156" s="80"/>
      <c r="Q156" s="78"/>
      <c r="R156" s="78"/>
      <c r="S156" s="78"/>
      <c r="T156" s="78"/>
      <c r="U156" s="78"/>
      <c r="V156" s="78"/>
      <c r="W156" s="78"/>
      <c r="X156" s="78"/>
      <c r="Y156" s="78"/>
      <c r="Z156" s="78"/>
      <c r="AA156" s="78"/>
      <c r="AB156" s="78"/>
      <c r="AC156" s="78"/>
      <c r="AD156" s="51"/>
      <c r="AE156" s="51"/>
      <c r="AF156" s="78"/>
      <c r="AJ156" s="7"/>
    </row>
    <row r="157" spans="7:68" x14ac:dyDescent="0.25">
      <c r="G157" s="80"/>
      <c r="Q157" s="78"/>
      <c r="R157" s="78"/>
      <c r="S157" s="78"/>
      <c r="T157" s="78"/>
      <c r="U157" s="78"/>
      <c r="V157" s="78"/>
      <c r="W157" s="78"/>
      <c r="X157" s="78"/>
      <c r="Y157" s="78"/>
      <c r="Z157" s="78"/>
      <c r="AA157" s="78"/>
      <c r="AB157" s="78"/>
      <c r="AC157" s="78"/>
      <c r="AD157" s="51"/>
      <c r="AE157" s="51"/>
      <c r="AF157" s="78"/>
      <c r="AJ157" s="7"/>
    </row>
    <row r="158" spans="7:68" x14ac:dyDescent="0.25">
      <c r="G158" s="80"/>
      <c r="Q158" s="78"/>
      <c r="R158" s="78"/>
      <c r="S158" s="78"/>
      <c r="T158" s="78"/>
      <c r="U158" s="78"/>
      <c r="V158" s="78"/>
      <c r="W158" s="78"/>
      <c r="X158" s="78"/>
      <c r="Y158" s="78"/>
      <c r="Z158" s="78"/>
      <c r="AA158" s="78"/>
      <c r="AB158" s="78"/>
      <c r="AC158" s="78"/>
      <c r="AD158" s="51"/>
      <c r="AE158" s="51"/>
      <c r="AF158" s="78"/>
      <c r="AJ158" s="7"/>
    </row>
    <row r="159" spans="7:68" x14ac:dyDescent="0.25">
      <c r="G159" s="80"/>
      <c r="Q159" s="78"/>
      <c r="R159" s="78"/>
      <c r="S159" s="78"/>
      <c r="T159" s="78"/>
      <c r="U159" s="78"/>
      <c r="V159" s="78"/>
      <c r="W159" s="78"/>
      <c r="X159" s="78"/>
      <c r="Y159" s="78"/>
      <c r="Z159" s="78"/>
      <c r="AA159" s="78"/>
      <c r="AB159" s="78"/>
      <c r="AC159" s="78"/>
      <c r="AD159" s="51"/>
      <c r="AE159" s="51"/>
      <c r="AF159" s="78"/>
      <c r="AJ159" s="7"/>
    </row>
    <row r="160" spans="7:68" x14ac:dyDescent="0.25">
      <c r="G160" s="80"/>
      <c r="Q160" s="78"/>
      <c r="R160" s="78"/>
      <c r="S160" s="78"/>
      <c r="T160" s="78"/>
      <c r="U160" s="78"/>
      <c r="V160" s="78"/>
      <c r="W160" s="78"/>
      <c r="X160" s="78"/>
      <c r="Y160" s="78"/>
      <c r="Z160" s="78"/>
      <c r="AA160" s="78"/>
      <c r="AB160" s="78"/>
      <c r="AC160" s="78"/>
      <c r="AD160" s="51"/>
      <c r="AE160" s="51"/>
      <c r="AF160" s="78"/>
      <c r="AJ160" s="7"/>
    </row>
    <row r="161" spans="7:36" x14ac:dyDescent="0.25">
      <c r="G161" s="80"/>
      <c r="Q161" s="78"/>
      <c r="R161" s="78"/>
      <c r="S161" s="78"/>
      <c r="T161" s="78"/>
      <c r="U161" s="78"/>
      <c r="V161" s="78"/>
      <c r="W161" s="78"/>
      <c r="X161" s="78"/>
      <c r="Y161" s="78"/>
      <c r="Z161" s="78"/>
      <c r="AA161" s="78"/>
      <c r="AB161" s="78"/>
      <c r="AC161" s="78"/>
      <c r="AD161" s="51"/>
      <c r="AE161" s="51"/>
      <c r="AF161" s="78"/>
      <c r="AJ161" s="7"/>
    </row>
    <row r="162" spans="7:36" x14ac:dyDescent="0.25">
      <c r="G162" s="80"/>
      <c r="Q162" s="78"/>
      <c r="R162" s="78"/>
      <c r="S162" s="78"/>
      <c r="T162" s="78"/>
      <c r="U162" s="78"/>
      <c r="V162" s="78"/>
      <c r="W162" s="78"/>
      <c r="X162" s="78"/>
      <c r="Y162" s="78"/>
      <c r="Z162" s="78"/>
      <c r="AA162" s="78"/>
      <c r="AB162" s="78"/>
      <c r="AC162" s="78"/>
      <c r="AD162" s="51"/>
      <c r="AE162" s="51"/>
      <c r="AF162" s="78"/>
      <c r="AJ162" s="7"/>
    </row>
    <row r="163" spans="7:36" x14ac:dyDescent="0.25">
      <c r="G163" s="80"/>
      <c r="Q163" s="78"/>
      <c r="R163" s="78"/>
      <c r="S163" s="78"/>
      <c r="T163" s="78"/>
      <c r="U163" s="78"/>
      <c r="V163" s="78"/>
      <c r="W163" s="78"/>
      <c r="X163" s="78"/>
      <c r="Y163" s="78"/>
      <c r="Z163" s="78"/>
      <c r="AA163" s="78"/>
      <c r="AB163" s="78"/>
      <c r="AC163" s="78"/>
      <c r="AD163" s="51"/>
      <c r="AE163" s="51"/>
      <c r="AF163" s="78"/>
      <c r="AJ163" s="7"/>
    </row>
    <row r="164" spans="7:36" x14ac:dyDescent="0.25">
      <c r="G164" s="80"/>
      <c r="Q164" s="78"/>
      <c r="R164" s="78"/>
      <c r="S164" s="78"/>
      <c r="T164" s="78"/>
      <c r="U164" s="78"/>
      <c r="V164" s="78"/>
      <c r="W164" s="78"/>
      <c r="X164" s="78"/>
      <c r="Y164" s="78"/>
      <c r="Z164" s="78"/>
      <c r="AA164" s="78"/>
      <c r="AB164" s="78"/>
      <c r="AC164" s="78"/>
      <c r="AD164" s="51"/>
      <c r="AE164" s="51"/>
      <c r="AF164" s="78"/>
    </row>
    <row r="165" spans="7:36" x14ac:dyDescent="0.25">
      <c r="G165" s="80"/>
      <c r="Q165" s="78"/>
      <c r="R165" s="78"/>
      <c r="S165" s="78"/>
      <c r="T165" s="78"/>
      <c r="U165" s="78"/>
      <c r="V165" s="78"/>
      <c r="W165" s="78"/>
      <c r="X165" s="78"/>
      <c r="Y165" s="78"/>
      <c r="Z165" s="78"/>
      <c r="AA165" s="78"/>
      <c r="AB165" s="78"/>
      <c r="AC165" s="78"/>
      <c r="AD165" s="51"/>
      <c r="AE165" s="51"/>
      <c r="AF165" s="78"/>
    </row>
    <row r="166" spans="7:36" x14ac:dyDescent="0.25">
      <c r="G166" s="80"/>
      <c r="Q166" s="78"/>
      <c r="R166" s="78"/>
      <c r="S166" s="78"/>
      <c r="T166" s="78"/>
      <c r="U166" s="78"/>
      <c r="V166" s="78"/>
      <c r="W166" s="78"/>
      <c r="X166" s="78"/>
      <c r="Y166" s="78"/>
      <c r="Z166" s="78"/>
      <c r="AA166" s="78"/>
      <c r="AB166" s="78"/>
      <c r="AC166" s="78"/>
      <c r="AD166" s="51"/>
      <c r="AE166" s="51"/>
      <c r="AF166" s="78"/>
    </row>
    <row r="167" spans="7:36" x14ac:dyDescent="0.25">
      <c r="G167" s="80"/>
      <c r="Q167" s="78"/>
      <c r="R167" s="78"/>
      <c r="S167" s="78"/>
      <c r="T167" s="78"/>
      <c r="U167" s="78"/>
      <c r="V167" s="78"/>
      <c r="W167" s="78"/>
      <c r="X167" s="78"/>
      <c r="Y167" s="78"/>
      <c r="Z167" s="78"/>
      <c r="AA167" s="78"/>
      <c r="AB167" s="78"/>
      <c r="AC167" s="78"/>
      <c r="AD167" s="51"/>
      <c r="AE167" s="51"/>
      <c r="AF167" s="78"/>
    </row>
    <row r="168" spans="7:36" x14ac:dyDescent="0.25">
      <c r="G168" s="80"/>
      <c r="Q168" s="78"/>
      <c r="R168" s="78"/>
      <c r="S168" s="78"/>
      <c r="T168" s="78"/>
      <c r="U168" s="78"/>
      <c r="V168" s="78"/>
      <c r="W168" s="78"/>
      <c r="X168" s="78"/>
      <c r="Y168" s="78"/>
      <c r="Z168" s="78"/>
      <c r="AA168" s="78"/>
      <c r="AB168" s="78"/>
      <c r="AC168" s="78"/>
      <c r="AD168" s="51"/>
      <c r="AE168" s="51"/>
      <c r="AF168" s="78"/>
    </row>
    <row r="169" spans="7:36" x14ac:dyDescent="0.25">
      <c r="G169" s="80"/>
      <c r="Q169" s="78"/>
      <c r="R169" s="78"/>
      <c r="S169" s="78"/>
      <c r="T169" s="78"/>
      <c r="U169" s="78"/>
      <c r="V169" s="78"/>
      <c r="W169" s="78"/>
      <c r="X169" s="78"/>
      <c r="Y169" s="78"/>
      <c r="Z169" s="78"/>
      <c r="AA169" s="78"/>
      <c r="AB169" s="78"/>
      <c r="AC169" s="78"/>
      <c r="AD169" s="51"/>
      <c r="AE169" s="51"/>
      <c r="AF169" s="78"/>
    </row>
    <row r="170" spans="7:36" x14ac:dyDescent="0.25">
      <c r="G170" s="80"/>
      <c r="Q170" s="78"/>
      <c r="R170" s="78"/>
      <c r="S170" s="78"/>
      <c r="T170" s="78"/>
      <c r="U170" s="78"/>
      <c r="V170" s="78"/>
      <c r="W170" s="78"/>
      <c r="X170" s="78"/>
      <c r="Y170" s="78"/>
      <c r="Z170" s="78"/>
      <c r="AA170" s="78"/>
      <c r="AB170" s="78"/>
      <c r="AC170" s="78"/>
      <c r="AD170" s="51"/>
      <c r="AE170" s="51"/>
      <c r="AF170" s="78"/>
    </row>
    <row r="171" spans="7:36" x14ac:dyDescent="0.25">
      <c r="G171" s="80"/>
      <c r="Q171" s="78"/>
      <c r="R171" s="78"/>
      <c r="S171" s="78"/>
      <c r="T171" s="78"/>
      <c r="U171" s="78"/>
      <c r="V171" s="78"/>
      <c r="W171" s="78"/>
      <c r="X171" s="78"/>
      <c r="Y171" s="78"/>
      <c r="Z171" s="78"/>
      <c r="AA171" s="78"/>
      <c r="AB171" s="78"/>
      <c r="AC171" s="78"/>
      <c r="AD171" s="51"/>
      <c r="AE171" s="51"/>
      <c r="AF171" s="78"/>
    </row>
    <row r="172" spans="7:36" x14ac:dyDescent="0.25">
      <c r="G172" s="80"/>
      <c r="Q172" s="78"/>
      <c r="R172" s="78"/>
      <c r="S172" s="78"/>
      <c r="T172" s="78"/>
      <c r="U172" s="78"/>
      <c r="V172" s="78"/>
      <c r="W172" s="78"/>
      <c r="X172" s="78"/>
      <c r="Y172" s="78"/>
      <c r="Z172" s="78"/>
      <c r="AA172" s="78"/>
      <c r="AB172" s="78"/>
      <c r="AC172" s="78"/>
      <c r="AD172" s="51"/>
      <c r="AE172" s="51"/>
      <c r="AF172" s="78"/>
    </row>
    <row r="173" spans="7:36" x14ac:dyDescent="0.25">
      <c r="G173" s="80"/>
      <c r="Q173" s="78"/>
      <c r="R173" s="78"/>
      <c r="S173" s="78"/>
      <c r="T173" s="78"/>
      <c r="U173" s="78"/>
      <c r="V173" s="78"/>
      <c r="W173" s="78"/>
      <c r="X173" s="78"/>
      <c r="Y173" s="78"/>
      <c r="Z173" s="78"/>
      <c r="AA173" s="78"/>
      <c r="AB173" s="78"/>
      <c r="AC173" s="78"/>
      <c r="AD173" s="51"/>
      <c r="AE173" s="51"/>
      <c r="AF173" s="78"/>
    </row>
    <row r="174" spans="7:36" x14ac:dyDescent="0.25">
      <c r="G174" s="80"/>
      <c r="Q174" s="78"/>
      <c r="R174" s="78"/>
      <c r="S174" s="78"/>
      <c r="T174" s="78"/>
      <c r="U174" s="78"/>
      <c r="V174" s="78"/>
      <c r="W174" s="78"/>
      <c r="X174" s="78"/>
      <c r="Y174" s="78"/>
      <c r="Z174" s="78"/>
      <c r="AA174" s="78"/>
      <c r="AB174" s="78"/>
      <c r="AC174" s="78"/>
      <c r="AD174" s="51"/>
      <c r="AE174" s="51"/>
      <c r="AF174" s="78"/>
    </row>
    <row r="175" spans="7:36" x14ac:dyDescent="0.25">
      <c r="G175" s="80"/>
      <c r="Q175" s="78"/>
      <c r="R175" s="78"/>
      <c r="S175" s="78"/>
      <c r="T175" s="78"/>
      <c r="U175" s="78"/>
      <c r="V175" s="78"/>
      <c r="W175" s="78"/>
      <c r="X175" s="78"/>
      <c r="Y175" s="78"/>
      <c r="Z175" s="78"/>
      <c r="AA175" s="78"/>
      <c r="AB175" s="78"/>
      <c r="AC175" s="78"/>
      <c r="AD175" s="51"/>
      <c r="AE175" s="51"/>
      <c r="AF175" s="78"/>
    </row>
    <row r="176" spans="7:36" x14ac:dyDescent="0.25">
      <c r="G176" s="80"/>
      <c r="Q176" s="78"/>
      <c r="R176" s="78"/>
      <c r="S176" s="78"/>
      <c r="T176" s="78"/>
      <c r="U176" s="78"/>
      <c r="V176" s="78"/>
      <c r="W176" s="78"/>
      <c r="X176" s="78"/>
      <c r="Y176" s="78"/>
      <c r="Z176" s="78"/>
      <c r="AA176" s="78"/>
      <c r="AB176" s="78"/>
      <c r="AC176" s="78"/>
      <c r="AD176" s="51"/>
      <c r="AE176" s="51"/>
      <c r="AF176" s="78"/>
    </row>
    <row r="177" spans="7:32" x14ac:dyDescent="0.25">
      <c r="G177" s="80"/>
      <c r="Q177" s="78"/>
      <c r="R177" s="78"/>
      <c r="S177" s="78"/>
      <c r="T177" s="78"/>
      <c r="U177" s="78"/>
      <c r="V177" s="78"/>
      <c r="W177" s="78"/>
      <c r="X177" s="78"/>
      <c r="Y177" s="78"/>
      <c r="Z177" s="78"/>
      <c r="AA177" s="78"/>
      <c r="AB177" s="78"/>
      <c r="AC177" s="78"/>
      <c r="AD177" s="51"/>
      <c r="AE177" s="51"/>
      <c r="AF177" s="78"/>
    </row>
    <row r="178" spans="7:32" x14ac:dyDescent="0.25">
      <c r="G178" s="80"/>
      <c r="Q178" s="78"/>
      <c r="R178" s="78"/>
      <c r="S178" s="78"/>
      <c r="T178" s="78"/>
      <c r="U178" s="78"/>
      <c r="V178" s="78"/>
      <c r="W178" s="78"/>
      <c r="X178" s="78"/>
      <c r="Y178" s="78"/>
      <c r="Z178" s="78"/>
      <c r="AA178" s="78"/>
      <c r="AB178" s="78"/>
      <c r="AC178" s="78"/>
      <c r="AD178" s="51"/>
      <c r="AE178" s="51"/>
      <c r="AF178" s="78"/>
    </row>
    <row r="179" spans="7:32" x14ac:dyDescent="0.25">
      <c r="G179" s="80"/>
      <c r="Q179" s="78"/>
      <c r="R179" s="78"/>
      <c r="S179" s="78"/>
      <c r="T179" s="78"/>
      <c r="U179" s="78"/>
      <c r="V179" s="78"/>
      <c r="W179" s="78"/>
      <c r="X179" s="78"/>
      <c r="Y179" s="78"/>
      <c r="Z179" s="78"/>
      <c r="AA179" s="78"/>
      <c r="AB179" s="78"/>
      <c r="AC179" s="78"/>
      <c r="AD179" s="51"/>
      <c r="AE179" s="51"/>
      <c r="AF179" s="78"/>
    </row>
    <row r="180" spans="7:32" x14ac:dyDescent="0.25">
      <c r="G180" s="80"/>
      <c r="Q180" s="78"/>
      <c r="R180" s="78"/>
      <c r="S180" s="78"/>
      <c r="T180" s="78"/>
      <c r="U180" s="78"/>
      <c r="V180" s="78"/>
      <c r="W180" s="78"/>
      <c r="X180" s="78"/>
      <c r="Y180" s="78"/>
      <c r="Z180" s="78"/>
      <c r="AA180" s="78"/>
      <c r="AB180" s="78"/>
      <c r="AC180" s="78"/>
      <c r="AD180" s="51"/>
      <c r="AE180" s="51"/>
      <c r="AF180" s="78"/>
    </row>
    <row r="181" spans="7:32" x14ac:dyDescent="0.25">
      <c r="G181" s="80"/>
      <c r="Q181" s="78"/>
      <c r="R181" s="78"/>
      <c r="S181" s="78"/>
      <c r="T181" s="78"/>
      <c r="U181" s="78"/>
      <c r="V181" s="78"/>
      <c r="W181" s="78"/>
      <c r="X181" s="78"/>
      <c r="Y181" s="78"/>
      <c r="Z181" s="78"/>
      <c r="AA181" s="78"/>
      <c r="AB181" s="78"/>
      <c r="AC181" s="78"/>
      <c r="AD181" s="51"/>
      <c r="AE181" s="51"/>
      <c r="AF181" s="78"/>
    </row>
    <row r="182" spans="7:32" x14ac:dyDescent="0.25">
      <c r="G182" s="80"/>
      <c r="Q182" s="78"/>
      <c r="R182" s="78"/>
      <c r="S182" s="78"/>
      <c r="T182" s="78"/>
      <c r="U182" s="78"/>
      <c r="V182" s="78"/>
      <c r="W182" s="78"/>
      <c r="X182" s="78"/>
      <c r="Y182" s="78"/>
      <c r="Z182" s="78"/>
      <c r="AA182" s="78"/>
      <c r="AB182" s="78"/>
      <c r="AC182" s="78"/>
      <c r="AD182" s="51"/>
      <c r="AE182" s="51"/>
      <c r="AF182" s="78"/>
    </row>
    <row r="183" spans="7:32" x14ac:dyDescent="0.25">
      <c r="G183" s="80"/>
      <c r="Q183" s="78"/>
      <c r="R183" s="78"/>
      <c r="S183" s="78"/>
      <c r="T183" s="78"/>
      <c r="U183" s="78"/>
      <c r="V183" s="78"/>
      <c r="W183" s="78"/>
      <c r="X183" s="78"/>
      <c r="Y183" s="78"/>
      <c r="Z183" s="78"/>
      <c r="AA183" s="78"/>
      <c r="AB183" s="78"/>
      <c r="AC183" s="78"/>
      <c r="AD183" s="51"/>
      <c r="AE183" s="51"/>
      <c r="AF183" s="78"/>
    </row>
    <row r="184" spans="7:32" x14ac:dyDescent="0.25">
      <c r="G184" s="80"/>
      <c r="Q184" s="78"/>
      <c r="R184" s="78"/>
      <c r="S184" s="78"/>
      <c r="T184" s="78"/>
      <c r="U184" s="78"/>
      <c r="V184" s="78"/>
      <c r="W184" s="78"/>
      <c r="X184" s="78"/>
      <c r="Y184" s="78"/>
      <c r="Z184" s="78"/>
      <c r="AA184" s="78"/>
      <c r="AB184" s="78"/>
      <c r="AC184" s="78"/>
      <c r="AD184" s="51"/>
      <c r="AE184" s="51"/>
      <c r="AF184" s="78"/>
    </row>
    <row r="185" spans="7:32" x14ac:dyDescent="0.25">
      <c r="G185" s="80"/>
      <c r="Q185" s="78"/>
      <c r="R185" s="78"/>
      <c r="S185" s="78"/>
      <c r="T185" s="78"/>
      <c r="U185" s="78"/>
      <c r="V185" s="78"/>
      <c r="W185" s="78"/>
      <c r="X185" s="78"/>
      <c r="Y185" s="78"/>
      <c r="Z185" s="78"/>
      <c r="AA185" s="78"/>
      <c r="AB185" s="78"/>
      <c r="AC185" s="78"/>
      <c r="AD185" s="51"/>
      <c r="AE185" s="51"/>
      <c r="AF185" s="78"/>
    </row>
    <row r="186" spans="7:32" x14ac:dyDescent="0.25">
      <c r="G186" s="80"/>
      <c r="Q186" s="78"/>
      <c r="R186" s="78"/>
      <c r="S186" s="78"/>
      <c r="T186" s="78"/>
      <c r="U186" s="78"/>
      <c r="V186" s="78"/>
      <c r="W186" s="78"/>
      <c r="X186" s="78"/>
      <c r="Y186" s="78"/>
      <c r="Z186" s="78"/>
      <c r="AA186" s="78"/>
      <c r="AB186" s="78"/>
      <c r="AC186" s="78"/>
      <c r="AD186" s="51"/>
      <c r="AE186" s="51"/>
      <c r="AF186" s="78"/>
    </row>
    <row r="187" spans="7:32" x14ac:dyDescent="0.25">
      <c r="G187" s="80"/>
      <c r="Q187" s="78"/>
      <c r="R187" s="78"/>
      <c r="S187" s="78"/>
      <c r="T187" s="78"/>
      <c r="U187" s="78"/>
      <c r="V187" s="78"/>
      <c r="W187" s="78"/>
      <c r="X187" s="78"/>
      <c r="Y187" s="78"/>
      <c r="Z187" s="78"/>
      <c r="AA187" s="78"/>
      <c r="AB187" s="78"/>
      <c r="AC187" s="78"/>
      <c r="AD187" s="51"/>
      <c r="AE187" s="51"/>
      <c r="AF187" s="78"/>
    </row>
    <row r="188" spans="7:32" x14ac:dyDescent="0.25">
      <c r="G188" s="80"/>
      <c r="Q188" s="78"/>
      <c r="R188" s="78"/>
      <c r="S188" s="78"/>
      <c r="T188" s="78"/>
      <c r="U188" s="78"/>
      <c r="V188" s="78"/>
      <c r="W188" s="78"/>
      <c r="X188" s="78"/>
      <c r="Y188" s="78"/>
      <c r="Z188" s="78"/>
      <c r="AA188" s="78"/>
      <c r="AB188" s="78"/>
      <c r="AC188" s="78"/>
      <c r="AD188" s="51"/>
      <c r="AE188" s="51"/>
      <c r="AF188" s="78"/>
    </row>
    <row r="189" spans="7:32" x14ac:dyDescent="0.25">
      <c r="G189" s="80"/>
      <c r="Q189" s="78"/>
      <c r="R189" s="78"/>
      <c r="S189" s="78"/>
      <c r="T189" s="78"/>
      <c r="U189" s="78"/>
      <c r="V189" s="78"/>
      <c r="W189" s="78"/>
      <c r="X189" s="78"/>
      <c r="Y189" s="78"/>
      <c r="Z189" s="78"/>
      <c r="AA189" s="78"/>
      <c r="AB189" s="78"/>
      <c r="AC189" s="78"/>
      <c r="AD189" s="51"/>
      <c r="AE189" s="51"/>
      <c r="AF189" s="78"/>
    </row>
    <row r="190" spans="7:32" x14ac:dyDescent="0.25">
      <c r="G190" s="80"/>
      <c r="Q190" s="78"/>
      <c r="R190" s="78"/>
      <c r="S190" s="78"/>
      <c r="T190" s="78"/>
      <c r="U190" s="78"/>
      <c r="V190" s="78"/>
      <c r="W190" s="78"/>
      <c r="X190" s="78"/>
      <c r="Y190" s="78"/>
      <c r="Z190" s="78"/>
      <c r="AA190" s="78"/>
      <c r="AB190" s="78"/>
      <c r="AC190" s="78"/>
      <c r="AD190" s="51"/>
      <c r="AE190" s="51"/>
      <c r="AF190" s="78"/>
    </row>
    <row r="191" spans="7:32" x14ac:dyDescent="0.25">
      <c r="G191" s="80"/>
      <c r="Q191" s="78"/>
      <c r="R191" s="78"/>
      <c r="S191" s="78"/>
      <c r="T191" s="78"/>
      <c r="U191" s="78"/>
      <c r="V191" s="78"/>
      <c r="W191" s="78"/>
      <c r="X191" s="78"/>
      <c r="Y191" s="78"/>
      <c r="Z191" s="78"/>
      <c r="AA191" s="78"/>
      <c r="AB191" s="78"/>
      <c r="AC191" s="78"/>
      <c r="AD191" s="51"/>
      <c r="AE191" s="51"/>
      <c r="AF191" s="78"/>
    </row>
    <row r="192" spans="7:32" x14ac:dyDescent="0.25">
      <c r="G192" s="80"/>
      <c r="Q192" s="78"/>
      <c r="R192" s="78"/>
      <c r="S192" s="78"/>
      <c r="T192" s="78"/>
      <c r="U192" s="78"/>
      <c r="V192" s="78"/>
      <c r="W192" s="78"/>
      <c r="X192" s="78"/>
      <c r="Y192" s="78"/>
      <c r="Z192" s="78"/>
      <c r="AA192" s="78"/>
      <c r="AB192" s="78"/>
      <c r="AC192" s="78"/>
      <c r="AD192" s="51"/>
      <c r="AE192" s="51"/>
      <c r="AF192" s="78"/>
    </row>
    <row r="193" spans="7:32" x14ac:dyDescent="0.25">
      <c r="G193" s="80"/>
      <c r="Q193" s="78"/>
      <c r="R193" s="78"/>
      <c r="S193" s="78"/>
      <c r="T193" s="78"/>
      <c r="U193" s="78"/>
      <c r="V193" s="78"/>
      <c r="W193" s="78"/>
      <c r="X193" s="78"/>
      <c r="Y193" s="78"/>
      <c r="Z193" s="78"/>
      <c r="AA193" s="78"/>
      <c r="AB193" s="78"/>
      <c r="AC193" s="78"/>
      <c r="AD193" s="51"/>
      <c r="AE193" s="51"/>
      <c r="AF193" s="78"/>
    </row>
    <row r="194" spans="7:32" x14ac:dyDescent="0.25">
      <c r="G194" s="80"/>
      <c r="Q194" s="78"/>
      <c r="R194" s="78"/>
      <c r="S194" s="78"/>
      <c r="T194" s="78"/>
      <c r="U194" s="78"/>
      <c r="V194" s="78"/>
      <c r="W194" s="78"/>
      <c r="X194" s="78"/>
      <c r="Y194" s="78"/>
      <c r="Z194" s="78"/>
      <c r="AA194" s="78"/>
      <c r="AB194" s="78"/>
      <c r="AC194" s="78"/>
      <c r="AD194" s="51"/>
      <c r="AE194" s="51"/>
      <c r="AF194" s="78"/>
    </row>
    <row r="195" spans="7:32" x14ac:dyDescent="0.25">
      <c r="G195" s="80"/>
      <c r="Q195" s="78"/>
      <c r="R195" s="78"/>
      <c r="S195" s="78"/>
      <c r="T195" s="78"/>
      <c r="U195" s="78"/>
      <c r="V195" s="78"/>
      <c r="W195" s="78"/>
      <c r="X195" s="78"/>
      <c r="Y195" s="78"/>
      <c r="Z195" s="78"/>
      <c r="AA195" s="78"/>
      <c r="AB195" s="78"/>
      <c r="AC195" s="78"/>
      <c r="AD195" s="51"/>
      <c r="AE195" s="51"/>
      <c r="AF195" s="78"/>
    </row>
    <row r="196" spans="7:32" x14ac:dyDescent="0.25">
      <c r="G196" s="80"/>
      <c r="Q196" s="78"/>
      <c r="R196" s="78"/>
      <c r="S196" s="78"/>
      <c r="T196" s="78"/>
      <c r="U196" s="78"/>
      <c r="V196" s="78"/>
      <c r="W196" s="78"/>
      <c r="X196" s="78"/>
      <c r="Y196" s="78"/>
      <c r="Z196" s="78"/>
      <c r="AA196" s="78"/>
      <c r="AB196" s="78"/>
      <c r="AC196" s="78"/>
      <c r="AD196" s="51"/>
      <c r="AE196" s="51"/>
      <c r="AF196" s="78"/>
    </row>
    <row r="197" spans="7:32" x14ac:dyDescent="0.25">
      <c r="G197" s="80"/>
      <c r="Q197" s="78"/>
      <c r="R197" s="78"/>
      <c r="S197" s="78"/>
      <c r="T197" s="78"/>
      <c r="U197" s="78"/>
      <c r="V197" s="78"/>
      <c r="W197" s="78"/>
      <c r="X197" s="78"/>
      <c r="Y197" s="78"/>
      <c r="Z197" s="78"/>
      <c r="AA197" s="78"/>
      <c r="AB197" s="78"/>
      <c r="AC197" s="78"/>
      <c r="AD197" s="51"/>
      <c r="AE197" s="51"/>
      <c r="AF197" s="78"/>
    </row>
    <row r="198" spans="7:32" x14ac:dyDescent="0.25">
      <c r="G198" s="80"/>
      <c r="Q198" s="78"/>
      <c r="R198" s="78"/>
      <c r="S198" s="78"/>
      <c r="T198" s="78"/>
      <c r="U198" s="78"/>
      <c r="V198" s="78"/>
      <c r="W198" s="78"/>
      <c r="X198" s="78"/>
      <c r="Y198" s="78"/>
      <c r="Z198" s="78"/>
      <c r="AA198" s="78"/>
      <c r="AB198" s="78"/>
      <c r="AC198" s="78"/>
      <c r="AD198" s="51"/>
      <c r="AE198" s="51"/>
      <c r="AF198" s="78"/>
    </row>
    <row r="199" spans="7:32" x14ac:dyDescent="0.25">
      <c r="G199" s="80"/>
      <c r="Q199" s="78"/>
      <c r="R199" s="78"/>
      <c r="S199" s="78"/>
      <c r="T199" s="78"/>
      <c r="U199" s="78"/>
      <c r="V199" s="78"/>
      <c r="W199" s="78"/>
      <c r="X199" s="78"/>
      <c r="Y199" s="78"/>
      <c r="Z199" s="78"/>
      <c r="AA199" s="78"/>
      <c r="AB199" s="78"/>
      <c r="AC199" s="78"/>
      <c r="AD199" s="51"/>
      <c r="AE199" s="51"/>
      <c r="AF199" s="78"/>
    </row>
    <row r="200" spans="7:32" x14ac:dyDescent="0.25">
      <c r="G200" s="80"/>
      <c r="Q200" s="78"/>
      <c r="R200" s="78"/>
      <c r="S200" s="78"/>
      <c r="T200" s="78"/>
      <c r="U200" s="78"/>
      <c r="V200" s="78"/>
      <c r="W200" s="78"/>
      <c r="X200" s="78"/>
      <c r="Y200" s="78"/>
      <c r="Z200" s="78"/>
      <c r="AA200" s="78"/>
      <c r="AB200" s="78"/>
      <c r="AC200" s="78"/>
      <c r="AD200" s="51"/>
      <c r="AE200" s="51"/>
      <c r="AF200" s="78"/>
    </row>
    <row r="201" spans="7:32" x14ac:dyDescent="0.25">
      <c r="G201" s="80"/>
      <c r="Q201" s="78"/>
      <c r="R201" s="78"/>
      <c r="S201" s="78"/>
      <c r="T201" s="78"/>
      <c r="U201" s="78"/>
      <c r="V201" s="78"/>
      <c r="W201" s="78"/>
      <c r="X201" s="78"/>
      <c r="Y201" s="78"/>
      <c r="Z201" s="78"/>
      <c r="AA201" s="78"/>
      <c r="AB201" s="78"/>
      <c r="AC201" s="78"/>
      <c r="AD201" s="51"/>
      <c r="AE201" s="51"/>
      <c r="AF201" s="78"/>
    </row>
    <row r="202" spans="7:32" x14ac:dyDescent="0.25">
      <c r="G202" s="80"/>
      <c r="Q202" s="78"/>
      <c r="R202" s="78"/>
      <c r="S202" s="78"/>
      <c r="T202" s="78"/>
      <c r="U202" s="78"/>
      <c r="V202" s="78"/>
      <c r="W202" s="78"/>
      <c r="X202" s="78"/>
      <c r="Y202" s="78"/>
      <c r="Z202" s="78"/>
      <c r="AA202" s="78"/>
      <c r="AB202" s="78"/>
      <c r="AC202" s="78"/>
      <c r="AD202" s="51"/>
      <c r="AE202" s="51"/>
      <c r="AF202" s="78"/>
    </row>
    <row r="203" spans="7:32" x14ac:dyDescent="0.25">
      <c r="G203" s="80"/>
      <c r="Q203" s="78"/>
      <c r="R203" s="78"/>
      <c r="S203" s="78"/>
      <c r="T203" s="78"/>
      <c r="U203" s="78"/>
      <c r="V203" s="78"/>
      <c r="W203" s="78"/>
      <c r="X203" s="78"/>
      <c r="Y203" s="78"/>
      <c r="Z203" s="78"/>
      <c r="AA203" s="78"/>
      <c r="AB203" s="78"/>
      <c r="AC203" s="78"/>
      <c r="AD203" s="51"/>
      <c r="AE203" s="51"/>
      <c r="AF203" s="78"/>
    </row>
    <row r="204" spans="7:32" x14ac:dyDescent="0.25">
      <c r="G204" s="80"/>
      <c r="Q204" s="78"/>
      <c r="R204" s="78"/>
      <c r="S204" s="78"/>
      <c r="T204" s="78"/>
      <c r="U204" s="78"/>
      <c r="V204" s="78"/>
      <c r="W204" s="78"/>
      <c r="X204" s="78"/>
      <c r="Y204" s="78"/>
      <c r="Z204" s="78"/>
      <c r="AA204" s="78"/>
      <c r="AB204" s="78"/>
      <c r="AC204" s="78"/>
      <c r="AD204" s="51"/>
      <c r="AE204" s="51"/>
      <c r="AF204" s="78"/>
    </row>
    <row r="205" spans="7:32" x14ac:dyDescent="0.25">
      <c r="G205" s="80"/>
      <c r="Q205" s="78"/>
      <c r="R205" s="78"/>
      <c r="S205" s="78"/>
      <c r="T205" s="78"/>
      <c r="U205" s="78"/>
      <c r="V205" s="78"/>
      <c r="W205" s="78"/>
      <c r="X205" s="78"/>
      <c r="Y205" s="78"/>
      <c r="Z205" s="78"/>
      <c r="AA205" s="78"/>
      <c r="AB205" s="78"/>
      <c r="AC205" s="78"/>
      <c r="AD205" s="51"/>
      <c r="AE205" s="51"/>
      <c r="AF205" s="78"/>
    </row>
    <row r="206" spans="7:32" x14ac:dyDescent="0.25">
      <c r="G206" s="80"/>
      <c r="Q206" s="78"/>
      <c r="R206" s="78"/>
      <c r="S206" s="78"/>
      <c r="T206" s="78"/>
      <c r="U206" s="78"/>
      <c r="V206" s="78"/>
      <c r="W206" s="78"/>
      <c r="X206" s="78"/>
      <c r="Y206" s="78"/>
      <c r="Z206" s="78"/>
      <c r="AA206" s="78"/>
      <c r="AB206" s="78"/>
      <c r="AC206" s="78"/>
      <c r="AD206" s="51"/>
      <c r="AE206" s="51"/>
      <c r="AF206" s="78"/>
    </row>
    <row r="207" spans="7:32" x14ac:dyDescent="0.25">
      <c r="G207" s="80"/>
      <c r="Q207" s="78"/>
      <c r="R207" s="78"/>
      <c r="S207" s="78"/>
      <c r="T207" s="78"/>
      <c r="U207" s="78"/>
      <c r="V207" s="78"/>
      <c r="W207" s="78"/>
      <c r="X207" s="78"/>
      <c r="Y207" s="78"/>
      <c r="Z207" s="78"/>
      <c r="AA207" s="78"/>
      <c r="AB207" s="78"/>
      <c r="AC207" s="78"/>
      <c r="AD207" s="51"/>
      <c r="AE207" s="51"/>
      <c r="AF207" s="78"/>
    </row>
    <row r="208" spans="7:32" x14ac:dyDescent="0.25">
      <c r="G208" s="80"/>
      <c r="Q208" s="78"/>
      <c r="R208" s="78"/>
      <c r="S208" s="78"/>
      <c r="T208" s="78"/>
      <c r="U208" s="78"/>
      <c r="V208" s="78"/>
      <c r="W208" s="78"/>
      <c r="X208" s="78"/>
      <c r="Y208" s="78"/>
      <c r="Z208" s="78"/>
      <c r="AA208" s="78"/>
      <c r="AB208" s="78"/>
      <c r="AC208" s="78"/>
      <c r="AD208" s="51"/>
      <c r="AE208" s="51"/>
      <c r="AF208" s="78"/>
    </row>
    <row r="209" spans="7:32" x14ac:dyDescent="0.25">
      <c r="G209" s="80"/>
      <c r="Q209" s="78"/>
      <c r="R209" s="78"/>
      <c r="S209" s="78"/>
      <c r="T209" s="78"/>
      <c r="U209" s="78"/>
      <c r="V209" s="78"/>
      <c r="W209" s="78"/>
      <c r="X209" s="78"/>
      <c r="Y209" s="78"/>
      <c r="Z209" s="78"/>
      <c r="AA209" s="78"/>
      <c r="AB209" s="78"/>
      <c r="AC209" s="78"/>
      <c r="AD209" s="51"/>
      <c r="AE209" s="51"/>
      <c r="AF209" s="78"/>
    </row>
    <row r="210" spans="7:32" x14ac:dyDescent="0.25">
      <c r="G210" s="80"/>
      <c r="Q210" s="78"/>
      <c r="R210" s="78"/>
      <c r="S210" s="78"/>
      <c r="T210" s="78"/>
      <c r="U210" s="78"/>
      <c r="V210" s="78"/>
      <c r="W210" s="78"/>
      <c r="X210" s="78"/>
      <c r="Y210" s="78"/>
      <c r="Z210" s="78"/>
      <c r="AA210" s="78"/>
      <c r="AB210" s="78"/>
      <c r="AC210" s="78"/>
      <c r="AD210" s="51"/>
      <c r="AE210" s="51"/>
      <c r="AF210" s="78"/>
    </row>
    <row r="211" spans="7:32" x14ac:dyDescent="0.25">
      <c r="G211" s="80"/>
      <c r="Q211" s="78"/>
      <c r="R211" s="78"/>
      <c r="S211" s="78"/>
      <c r="T211" s="78"/>
      <c r="U211" s="78"/>
      <c r="V211" s="78"/>
      <c r="W211" s="78"/>
      <c r="X211" s="78"/>
      <c r="Y211" s="78"/>
      <c r="Z211" s="78"/>
      <c r="AA211" s="78"/>
      <c r="AB211" s="78"/>
      <c r="AC211" s="78"/>
      <c r="AD211" s="51"/>
      <c r="AE211" s="51"/>
      <c r="AF211" s="78"/>
    </row>
    <row r="212" spans="7:32" x14ac:dyDescent="0.25">
      <c r="G212" s="80"/>
      <c r="Q212" s="78"/>
      <c r="R212" s="78"/>
      <c r="S212" s="78"/>
      <c r="T212" s="78"/>
      <c r="U212" s="78"/>
      <c r="V212" s="78"/>
      <c r="W212" s="78"/>
      <c r="X212" s="78"/>
      <c r="Y212" s="78"/>
      <c r="Z212" s="78"/>
      <c r="AA212" s="78"/>
      <c r="AB212" s="78"/>
      <c r="AC212" s="78"/>
      <c r="AD212" s="51"/>
      <c r="AE212" s="51"/>
      <c r="AF212" s="78"/>
    </row>
    <row r="213" spans="7:32" x14ac:dyDescent="0.25">
      <c r="G213" s="80"/>
      <c r="Q213" s="78"/>
      <c r="R213" s="78"/>
      <c r="S213" s="78"/>
      <c r="T213" s="78"/>
      <c r="U213" s="78"/>
      <c r="V213" s="78"/>
      <c r="W213" s="78"/>
      <c r="X213" s="78"/>
      <c r="Y213" s="78"/>
      <c r="Z213" s="78"/>
      <c r="AA213" s="78"/>
      <c r="AB213" s="78"/>
      <c r="AC213" s="78"/>
      <c r="AD213" s="51"/>
      <c r="AE213" s="51"/>
      <c r="AF213" s="78"/>
    </row>
    <row r="214" spans="7:32" x14ac:dyDescent="0.25">
      <c r="G214" s="80"/>
      <c r="Q214" s="78"/>
      <c r="R214" s="78"/>
      <c r="S214" s="78"/>
      <c r="T214" s="78"/>
      <c r="U214" s="78"/>
      <c r="V214" s="78"/>
      <c r="W214" s="78"/>
      <c r="X214" s="78"/>
      <c r="Y214" s="78"/>
      <c r="Z214" s="78"/>
      <c r="AA214" s="78"/>
      <c r="AB214" s="78"/>
      <c r="AC214" s="78"/>
      <c r="AD214" s="51"/>
      <c r="AE214" s="51"/>
      <c r="AF214" s="78"/>
    </row>
    <row r="215" spans="7:32" x14ac:dyDescent="0.25">
      <c r="G215" s="80"/>
      <c r="Q215" s="78"/>
      <c r="R215" s="78"/>
      <c r="S215" s="78"/>
      <c r="T215" s="78"/>
      <c r="U215" s="78"/>
      <c r="V215" s="78"/>
      <c r="W215" s="78"/>
      <c r="X215" s="78"/>
      <c r="Y215" s="78"/>
      <c r="Z215" s="78"/>
      <c r="AA215" s="78"/>
      <c r="AB215" s="78"/>
      <c r="AC215" s="78"/>
      <c r="AD215" s="51"/>
      <c r="AE215" s="51"/>
      <c r="AF215" s="78"/>
    </row>
    <row r="216" spans="7:32" x14ac:dyDescent="0.25">
      <c r="G216" s="80"/>
      <c r="Q216" s="78"/>
      <c r="R216" s="78"/>
      <c r="S216" s="78"/>
      <c r="T216" s="78"/>
      <c r="U216" s="78"/>
      <c r="V216" s="78"/>
      <c r="W216" s="78"/>
      <c r="X216" s="78"/>
      <c r="Y216" s="78"/>
      <c r="Z216" s="78"/>
      <c r="AA216" s="78"/>
      <c r="AB216" s="78"/>
      <c r="AC216" s="78"/>
      <c r="AD216" s="51"/>
      <c r="AE216" s="51"/>
      <c r="AF216" s="78"/>
    </row>
    <row r="217" spans="7:32" x14ac:dyDescent="0.25">
      <c r="G217" s="80"/>
      <c r="Q217" s="78"/>
      <c r="R217" s="78"/>
      <c r="S217" s="78"/>
      <c r="T217" s="78"/>
      <c r="U217" s="78"/>
      <c r="V217" s="78"/>
      <c r="W217" s="78"/>
      <c r="X217" s="78"/>
      <c r="Y217" s="78"/>
      <c r="Z217" s="78"/>
      <c r="AA217" s="78"/>
      <c r="AB217" s="78"/>
      <c r="AC217" s="78"/>
      <c r="AD217" s="51"/>
      <c r="AE217" s="51"/>
      <c r="AF217" s="78"/>
    </row>
    <row r="218" spans="7:32" x14ac:dyDescent="0.25">
      <c r="G218" s="80"/>
      <c r="Q218" s="78"/>
      <c r="R218" s="78"/>
      <c r="S218" s="78"/>
      <c r="T218" s="78"/>
      <c r="U218" s="78"/>
      <c r="V218" s="78"/>
      <c r="W218" s="78"/>
      <c r="X218" s="78"/>
      <c r="Y218" s="78"/>
      <c r="Z218" s="78"/>
      <c r="AA218" s="78"/>
      <c r="AB218" s="78"/>
      <c r="AC218" s="78"/>
      <c r="AD218" s="51"/>
      <c r="AE218" s="51"/>
      <c r="AF218" s="78"/>
    </row>
    <row r="219" spans="7:32" x14ac:dyDescent="0.25">
      <c r="G219" s="80"/>
      <c r="Q219" s="78"/>
      <c r="R219" s="78"/>
      <c r="S219" s="78"/>
      <c r="T219" s="78"/>
      <c r="U219" s="78"/>
      <c r="V219" s="78"/>
      <c r="W219" s="78"/>
      <c r="X219" s="78"/>
      <c r="Y219" s="78"/>
      <c r="Z219" s="78"/>
      <c r="AA219" s="78"/>
      <c r="AB219" s="78"/>
      <c r="AC219" s="78"/>
      <c r="AD219" s="51"/>
      <c r="AE219" s="51"/>
      <c r="AF219" s="78"/>
    </row>
    <row r="220" spans="7:32" x14ac:dyDescent="0.25">
      <c r="G220" s="80"/>
      <c r="Q220" s="78"/>
      <c r="R220" s="78"/>
      <c r="S220" s="78"/>
      <c r="T220" s="78"/>
      <c r="U220" s="78"/>
      <c r="V220" s="78"/>
      <c r="W220" s="78"/>
      <c r="X220" s="78"/>
      <c r="Y220" s="78"/>
      <c r="Z220" s="78"/>
      <c r="AA220" s="78"/>
      <c r="AB220" s="78"/>
      <c r="AC220" s="78"/>
      <c r="AD220" s="51"/>
      <c r="AE220" s="51"/>
      <c r="AF220" s="78"/>
    </row>
    <row r="221" spans="7:32" x14ac:dyDescent="0.25">
      <c r="G221" s="80"/>
      <c r="Q221" s="78"/>
      <c r="R221" s="78"/>
      <c r="S221" s="78"/>
      <c r="T221" s="78"/>
      <c r="U221" s="78"/>
      <c r="V221" s="78"/>
      <c r="W221" s="78"/>
      <c r="X221" s="78"/>
      <c r="Y221" s="78"/>
      <c r="Z221" s="78"/>
      <c r="AA221" s="78"/>
      <c r="AB221" s="78"/>
      <c r="AC221" s="78"/>
      <c r="AD221" s="51"/>
      <c r="AE221" s="51"/>
      <c r="AF221" s="78"/>
    </row>
    <row r="222" spans="7:32" x14ac:dyDescent="0.25">
      <c r="G222" s="80"/>
      <c r="Q222" s="78"/>
      <c r="R222" s="78"/>
      <c r="S222" s="78"/>
      <c r="T222" s="78"/>
      <c r="U222" s="78"/>
      <c r="V222" s="78"/>
      <c r="W222" s="78"/>
      <c r="X222" s="78"/>
      <c r="Y222" s="78"/>
      <c r="Z222" s="78"/>
      <c r="AA222" s="78"/>
      <c r="AB222" s="78"/>
      <c r="AC222" s="78"/>
      <c r="AD222" s="51"/>
      <c r="AE222" s="51"/>
      <c r="AF222" s="78"/>
    </row>
    <row r="223" spans="7:32" x14ac:dyDescent="0.25">
      <c r="G223" s="80"/>
      <c r="Q223" s="78"/>
      <c r="R223" s="78"/>
      <c r="S223" s="78"/>
      <c r="T223" s="78"/>
      <c r="U223" s="78"/>
      <c r="V223" s="78"/>
      <c r="W223" s="78"/>
      <c r="X223" s="78"/>
      <c r="Y223" s="78"/>
      <c r="Z223" s="78"/>
      <c r="AA223" s="78"/>
      <c r="AB223" s="78"/>
      <c r="AC223" s="78"/>
      <c r="AD223" s="51"/>
      <c r="AE223" s="51"/>
      <c r="AF223" s="78"/>
    </row>
    <row r="224" spans="7:32" x14ac:dyDescent="0.25">
      <c r="G224" s="80"/>
      <c r="Q224" s="78"/>
      <c r="R224" s="78"/>
      <c r="S224" s="78"/>
      <c r="T224" s="78"/>
      <c r="U224" s="78"/>
      <c r="V224" s="78"/>
      <c r="W224" s="78"/>
      <c r="X224" s="78"/>
      <c r="Y224" s="78"/>
      <c r="Z224" s="78"/>
      <c r="AA224" s="78"/>
      <c r="AB224" s="78"/>
      <c r="AC224" s="78"/>
      <c r="AD224" s="51"/>
      <c r="AE224" s="51"/>
      <c r="AF224" s="78"/>
    </row>
    <row r="225" spans="7:32" x14ac:dyDescent="0.25">
      <c r="G225" s="80"/>
      <c r="Q225" s="78"/>
      <c r="R225" s="78"/>
      <c r="S225" s="78"/>
      <c r="T225" s="78"/>
      <c r="U225" s="78"/>
      <c r="V225" s="78"/>
      <c r="W225" s="78"/>
      <c r="X225" s="78"/>
      <c r="Y225" s="78"/>
      <c r="Z225" s="78"/>
      <c r="AA225" s="78"/>
      <c r="AB225" s="78"/>
      <c r="AC225" s="78"/>
      <c r="AD225" s="51"/>
      <c r="AE225" s="51"/>
      <c r="AF225" s="78"/>
    </row>
    <row r="226" spans="7:32" x14ac:dyDescent="0.25">
      <c r="G226" s="80"/>
      <c r="Q226" s="78"/>
      <c r="R226" s="78"/>
      <c r="S226" s="78"/>
      <c r="T226" s="78"/>
      <c r="U226" s="78"/>
      <c r="V226" s="78"/>
      <c r="W226" s="78"/>
      <c r="X226" s="78"/>
      <c r="Y226" s="78"/>
      <c r="Z226" s="78"/>
      <c r="AA226" s="78"/>
      <c r="AB226" s="78"/>
      <c r="AC226" s="78"/>
      <c r="AD226" s="51"/>
      <c r="AE226" s="51"/>
      <c r="AF226" s="78"/>
    </row>
    <row r="227" spans="7:32" x14ac:dyDescent="0.25">
      <c r="G227" s="80"/>
      <c r="Q227" s="78"/>
      <c r="R227" s="78"/>
      <c r="S227" s="78"/>
      <c r="T227" s="78"/>
      <c r="U227" s="78"/>
      <c r="V227" s="78"/>
      <c r="W227" s="78"/>
      <c r="X227" s="78"/>
      <c r="Y227" s="78"/>
      <c r="Z227" s="78"/>
      <c r="AA227" s="78"/>
      <c r="AB227" s="78"/>
      <c r="AC227" s="78"/>
      <c r="AD227" s="51"/>
      <c r="AE227" s="51"/>
      <c r="AF227" s="78"/>
    </row>
    <row r="228" spans="7:32" x14ac:dyDescent="0.25">
      <c r="G228" s="80"/>
      <c r="Q228" s="78"/>
      <c r="R228" s="78"/>
      <c r="S228" s="78"/>
      <c r="T228" s="78"/>
      <c r="U228" s="78"/>
      <c r="V228" s="78"/>
      <c r="W228" s="78"/>
      <c r="X228" s="78"/>
      <c r="Y228" s="78"/>
      <c r="Z228" s="78"/>
      <c r="AA228" s="78"/>
      <c r="AB228" s="78"/>
      <c r="AC228" s="78"/>
      <c r="AD228" s="51"/>
      <c r="AE228" s="51"/>
      <c r="AF228" s="78"/>
    </row>
    <row r="229" spans="7:32" x14ac:dyDescent="0.25">
      <c r="G229" s="80"/>
      <c r="Q229" s="78"/>
      <c r="R229" s="78"/>
      <c r="S229" s="78"/>
      <c r="T229" s="78"/>
      <c r="U229" s="78"/>
      <c r="V229" s="78"/>
      <c r="W229" s="78"/>
      <c r="X229" s="78"/>
      <c r="Y229" s="78"/>
      <c r="Z229" s="78"/>
      <c r="AA229" s="78"/>
      <c r="AB229" s="78"/>
      <c r="AC229" s="78"/>
      <c r="AD229" s="51"/>
      <c r="AE229" s="51"/>
      <c r="AF229" s="78"/>
    </row>
    <row r="230" spans="7:32" x14ac:dyDescent="0.25">
      <c r="G230" s="80"/>
      <c r="Q230" s="78"/>
      <c r="R230" s="78"/>
      <c r="S230" s="78"/>
      <c r="T230" s="78"/>
      <c r="U230" s="78"/>
      <c r="V230" s="78"/>
      <c r="W230" s="78"/>
      <c r="X230" s="78"/>
      <c r="Y230" s="78"/>
      <c r="Z230" s="78"/>
      <c r="AA230" s="78"/>
      <c r="AB230" s="78"/>
      <c r="AC230" s="78"/>
      <c r="AD230" s="51"/>
      <c r="AE230" s="51"/>
      <c r="AF230" s="78"/>
    </row>
    <row r="231" spans="7:32" x14ac:dyDescent="0.25">
      <c r="G231" s="80"/>
      <c r="Q231" s="78"/>
      <c r="R231" s="78"/>
      <c r="S231" s="78"/>
      <c r="T231" s="78"/>
      <c r="U231" s="78"/>
      <c r="V231" s="78"/>
      <c r="W231" s="78"/>
      <c r="X231" s="78"/>
      <c r="Y231" s="78"/>
      <c r="Z231" s="78"/>
      <c r="AA231" s="78"/>
      <c r="AB231" s="78"/>
      <c r="AC231" s="78"/>
      <c r="AD231" s="51"/>
      <c r="AE231" s="51"/>
      <c r="AF231" s="78"/>
    </row>
    <row r="232" spans="7:32" x14ac:dyDescent="0.25">
      <c r="G232" s="80"/>
      <c r="Q232" s="78"/>
      <c r="R232" s="78"/>
      <c r="S232" s="78"/>
      <c r="T232" s="78"/>
      <c r="U232" s="78"/>
      <c r="V232" s="78"/>
      <c r="W232" s="78"/>
      <c r="X232" s="78"/>
      <c r="Y232" s="78"/>
      <c r="Z232" s="78"/>
      <c r="AA232" s="78"/>
      <c r="AB232" s="78"/>
      <c r="AC232" s="78"/>
      <c r="AD232" s="51"/>
      <c r="AE232" s="51"/>
      <c r="AF232" s="78"/>
    </row>
    <row r="233" spans="7:32" x14ac:dyDescent="0.25">
      <c r="G233" s="80"/>
      <c r="Q233" s="78"/>
      <c r="R233" s="78"/>
      <c r="S233" s="78"/>
      <c r="T233" s="78"/>
      <c r="U233" s="78"/>
      <c r="V233" s="78"/>
      <c r="W233" s="78"/>
      <c r="X233" s="78"/>
      <c r="Y233" s="78"/>
      <c r="Z233" s="78"/>
      <c r="AA233" s="78"/>
      <c r="AB233" s="78"/>
      <c r="AC233" s="78"/>
      <c r="AD233" s="51"/>
      <c r="AE233" s="51"/>
      <c r="AF233" s="78"/>
    </row>
    <row r="234" spans="7:32" x14ac:dyDescent="0.25">
      <c r="G234" s="80"/>
      <c r="Q234" s="78"/>
      <c r="R234" s="78"/>
      <c r="S234" s="78"/>
      <c r="T234" s="78"/>
      <c r="U234" s="78"/>
      <c r="V234" s="78"/>
      <c r="W234" s="78"/>
      <c r="X234" s="78"/>
      <c r="Y234" s="78"/>
      <c r="Z234" s="78"/>
      <c r="AA234" s="78"/>
      <c r="AB234" s="78"/>
      <c r="AC234" s="78"/>
      <c r="AD234" s="51"/>
      <c r="AE234" s="51"/>
      <c r="AF234" s="78"/>
    </row>
    <row r="235" spans="7:32" x14ac:dyDescent="0.25">
      <c r="G235" s="80"/>
      <c r="Q235" s="78"/>
      <c r="R235" s="78"/>
      <c r="S235" s="78"/>
      <c r="T235" s="78"/>
      <c r="U235" s="78"/>
      <c r="V235" s="78"/>
      <c r="W235" s="78"/>
      <c r="X235" s="78"/>
      <c r="Y235" s="78"/>
      <c r="Z235" s="78"/>
      <c r="AA235" s="78"/>
      <c r="AB235" s="78"/>
      <c r="AC235" s="78"/>
      <c r="AD235" s="51"/>
      <c r="AE235" s="51"/>
      <c r="AF235" s="78"/>
    </row>
    <row r="236" spans="7:32" x14ac:dyDescent="0.25">
      <c r="G236" s="80"/>
      <c r="Q236" s="78"/>
      <c r="R236" s="78"/>
      <c r="S236" s="78"/>
      <c r="T236" s="78"/>
      <c r="U236" s="78"/>
      <c r="V236" s="78"/>
      <c r="W236" s="78"/>
      <c r="X236" s="78"/>
      <c r="Y236" s="78"/>
      <c r="Z236" s="78"/>
      <c r="AA236" s="78"/>
      <c r="AB236" s="78"/>
      <c r="AC236" s="78"/>
      <c r="AD236" s="51"/>
      <c r="AE236" s="51"/>
      <c r="AF236" s="78"/>
    </row>
    <row r="237" spans="7:32" x14ac:dyDescent="0.25">
      <c r="G237" s="80"/>
      <c r="Q237" s="78"/>
      <c r="R237" s="78"/>
      <c r="S237" s="78"/>
      <c r="T237" s="78"/>
      <c r="U237" s="78"/>
      <c r="V237" s="78"/>
      <c r="W237" s="78"/>
      <c r="X237" s="78"/>
      <c r="Y237" s="78"/>
      <c r="Z237" s="78"/>
      <c r="AA237" s="78"/>
      <c r="AB237" s="78"/>
      <c r="AC237" s="78"/>
      <c r="AD237" s="51"/>
      <c r="AE237" s="51"/>
      <c r="AF237" s="78"/>
    </row>
    <row r="238" spans="7:32" x14ac:dyDescent="0.25">
      <c r="G238" s="80"/>
      <c r="Q238" s="78"/>
      <c r="R238" s="78"/>
      <c r="S238" s="78"/>
      <c r="T238" s="78"/>
      <c r="U238" s="78"/>
      <c r="V238" s="78"/>
      <c r="W238" s="78"/>
      <c r="X238" s="78"/>
      <c r="Y238" s="78"/>
      <c r="Z238" s="78"/>
      <c r="AA238" s="78"/>
      <c r="AB238" s="78"/>
      <c r="AC238" s="78"/>
      <c r="AD238" s="51"/>
      <c r="AE238" s="51"/>
      <c r="AF238" s="78"/>
    </row>
    <row r="239" spans="7:32" x14ac:dyDescent="0.25">
      <c r="G239" s="80"/>
      <c r="Q239" s="78"/>
      <c r="R239" s="78"/>
      <c r="S239" s="78"/>
      <c r="T239" s="78"/>
      <c r="U239" s="78"/>
      <c r="V239" s="78"/>
      <c r="W239" s="78"/>
      <c r="X239" s="78"/>
      <c r="Y239" s="78"/>
      <c r="Z239" s="78"/>
      <c r="AA239" s="78"/>
      <c r="AB239" s="78"/>
      <c r="AC239" s="78"/>
      <c r="AD239" s="51"/>
      <c r="AE239" s="51"/>
      <c r="AF239" s="78"/>
    </row>
    <row r="240" spans="7:32" x14ac:dyDescent="0.25">
      <c r="G240" s="80"/>
      <c r="Q240" s="78"/>
      <c r="R240" s="78"/>
      <c r="S240" s="78"/>
      <c r="T240" s="78"/>
      <c r="U240" s="78"/>
      <c r="V240" s="78"/>
      <c r="W240" s="78"/>
      <c r="X240" s="78"/>
      <c r="Y240" s="78"/>
      <c r="Z240" s="78"/>
      <c r="AA240" s="78"/>
      <c r="AB240" s="78"/>
      <c r="AC240" s="78"/>
      <c r="AD240" s="51"/>
      <c r="AE240" s="51"/>
      <c r="AF240" s="78"/>
    </row>
    <row r="241" spans="7:32" x14ac:dyDescent="0.25">
      <c r="G241" s="80"/>
      <c r="Q241" s="78"/>
      <c r="R241" s="78"/>
      <c r="S241" s="78"/>
      <c r="T241" s="78"/>
      <c r="U241" s="78"/>
      <c r="V241" s="78"/>
      <c r="W241" s="78"/>
      <c r="X241" s="78"/>
      <c r="Y241" s="78"/>
      <c r="Z241" s="78"/>
      <c r="AA241" s="78"/>
      <c r="AB241" s="78"/>
      <c r="AC241" s="78"/>
      <c r="AD241" s="51"/>
      <c r="AE241" s="51"/>
      <c r="AF241" s="78"/>
    </row>
    <row r="242" spans="7:32" x14ac:dyDescent="0.25">
      <c r="G242" s="80"/>
      <c r="Q242" s="78"/>
      <c r="R242" s="78"/>
      <c r="S242" s="78"/>
      <c r="T242" s="78"/>
      <c r="U242" s="78"/>
      <c r="V242" s="78"/>
      <c r="W242" s="78"/>
      <c r="X242" s="78"/>
      <c r="Y242" s="78"/>
      <c r="Z242" s="78"/>
      <c r="AA242" s="78"/>
      <c r="AB242" s="78"/>
      <c r="AC242" s="78"/>
      <c r="AD242" s="51"/>
      <c r="AE242" s="51"/>
      <c r="AF242" s="78"/>
    </row>
    <row r="243" spans="7:32" x14ac:dyDescent="0.25">
      <c r="G243" s="80"/>
      <c r="Q243" s="78"/>
      <c r="R243" s="78"/>
      <c r="S243" s="78"/>
      <c r="T243" s="78"/>
      <c r="U243" s="78"/>
      <c r="V243" s="78"/>
      <c r="W243" s="78"/>
      <c r="X243" s="78"/>
      <c r="Y243" s="78"/>
      <c r="Z243" s="78"/>
      <c r="AA243" s="78"/>
      <c r="AB243" s="78"/>
      <c r="AC243" s="78"/>
      <c r="AD243" s="51"/>
      <c r="AE243" s="51"/>
      <c r="AF243" s="78"/>
    </row>
    <row r="244" spans="7:32" x14ac:dyDescent="0.25">
      <c r="G244" s="80"/>
      <c r="Q244" s="78"/>
      <c r="R244" s="78"/>
      <c r="S244" s="78"/>
      <c r="T244" s="78"/>
      <c r="U244" s="78"/>
      <c r="V244" s="78"/>
      <c r="W244" s="78"/>
      <c r="X244" s="78"/>
      <c r="Y244" s="78"/>
      <c r="Z244" s="78"/>
      <c r="AA244" s="78"/>
      <c r="AB244" s="78"/>
      <c r="AC244" s="78"/>
      <c r="AD244" s="51"/>
      <c r="AE244" s="51"/>
      <c r="AF244" s="78"/>
    </row>
    <row r="245" spans="7:32" x14ac:dyDescent="0.25">
      <c r="G245" s="80"/>
      <c r="Q245" s="78"/>
      <c r="R245" s="78"/>
      <c r="S245" s="78"/>
      <c r="T245" s="78"/>
      <c r="U245" s="78"/>
      <c r="V245" s="78"/>
      <c r="W245" s="78"/>
      <c r="X245" s="78"/>
      <c r="Y245" s="78"/>
      <c r="Z245" s="78"/>
      <c r="AA245" s="78"/>
      <c r="AB245" s="78"/>
      <c r="AC245" s="78"/>
      <c r="AD245" s="51"/>
      <c r="AE245" s="51"/>
      <c r="AF245" s="78"/>
    </row>
    <row r="246" spans="7:32" x14ac:dyDescent="0.25">
      <c r="G246" s="80"/>
      <c r="Q246" s="78"/>
      <c r="R246" s="78"/>
      <c r="S246" s="78"/>
      <c r="T246" s="78"/>
      <c r="U246" s="78"/>
      <c r="V246" s="78"/>
      <c r="W246" s="78"/>
      <c r="X246" s="78"/>
      <c r="Y246" s="78"/>
      <c r="Z246" s="78"/>
      <c r="AA246" s="78"/>
      <c r="AB246" s="78"/>
      <c r="AC246" s="78"/>
      <c r="AD246" s="51"/>
      <c r="AE246" s="51"/>
      <c r="AF246" s="78"/>
    </row>
    <row r="247" spans="7:32" x14ac:dyDescent="0.25">
      <c r="G247" s="80"/>
      <c r="Q247" s="78"/>
      <c r="R247" s="78"/>
      <c r="S247" s="78"/>
      <c r="T247" s="78"/>
      <c r="U247" s="78"/>
      <c r="V247" s="78"/>
      <c r="W247" s="78"/>
      <c r="X247" s="78"/>
      <c r="Y247" s="78"/>
      <c r="Z247" s="78"/>
      <c r="AA247" s="78"/>
      <c r="AB247" s="78"/>
      <c r="AC247" s="78"/>
      <c r="AD247" s="51"/>
      <c r="AE247" s="51"/>
      <c r="AF247" s="78"/>
    </row>
    <row r="248" spans="7:32" x14ac:dyDescent="0.25">
      <c r="G248" s="80"/>
      <c r="Q248" s="78"/>
      <c r="R248" s="78"/>
      <c r="S248" s="78"/>
      <c r="T248" s="78"/>
      <c r="U248" s="78"/>
      <c r="V248" s="78"/>
      <c r="W248" s="78"/>
      <c r="X248" s="78"/>
      <c r="Y248" s="78"/>
      <c r="Z248" s="78"/>
      <c r="AA248" s="78"/>
      <c r="AB248" s="78"/>
      <c r="AC248" s="78"/>
      <c r="AD248" s="51"/>
      <c r="AE248" s="51"/>
      <c r="AF248" s="78"/>
    </row>
    <row r="249" spans="7:32" x14ac:dyDescent="0.25">
      <c r="G249" s="80"/>
      <c r="Q249" s="78"/>
      <c r="R249" s="78"/>
      <c r="S249" s="78"/>
      <c r="T249" s="78"/>
      <c r="U249" s="78"/>
      <c r="V249" s="78"/>
      <c r="W249" s="78"/>
      <c r="X249" s="78"/>
      <c r="Y249" s="78"/>
      <c r="Z249" s="78"/>
      <c r="AA249" s="78"/>
      <c r="AB249" s="78"/>
      <c r="AC249" s="78"/>
      <c r="AD249" s="51"/>
      <c r="AE249" s="51"/>
      <c r="AF249" s="78"/>
    </row>
    <row r="250" spans="7:32" x14ac:dyDescent="0.25">
      <c r="G250" s="80"/>
      <c r="Q250" s="78"/>
      <c r="R250" s="78"/>
      <c r="S250" s="78"/>
      <c r="T250" s="78"/>
      <c r="U250" s="78"/>
      <c r="V250" s="78"/>
      <c r="W250" s="78"/>
      <c r="X250" s="78"/>
      <c r="Y250" s="78"/>
      <c r="Z250" s="78"/>
      <c r="AA250" s="78"/>
      <c r="AB250" s="78"/>
      <c r="AC250" s="78"/>
      <c r="AD250" s="51"/>
      <c r="AE250" s="51"/>
      <c r="AF250" s="78"/>
    </row>
    <row r="251" spans="7:32" x14ac:dyDescent="0.25">
      <c r="G251" s="80"/>
      <c r="Q251" s="78"/>
      <c r="R251" s="78"/>
      <c r="S251" s="78"/>
      <c r="T251" s="78"/>
      <c r="U251" s="78"/>
      <c r="V251" s="78"/>
      <c r="W251" s="78"/>
      <c r="X251" s="78"/>
      <c r="Y251" s="78"/>
      <c r="Z251" s="78"/>
      <c r="AA251" s="78"/>
      <c r="AB251" s="78"/>
      <c r="AC251" s="78"/>
      <c r="AD251" s="51"/>
      <c r="AE251" s="51"/>
      <c r="AF251" s="78"/>
    </row>
    <row r="252" spans="7:32" x14ac:dyDescent="0.25">
      <c r="G252" s="80"/>
      <c r="Q252" s="78"/>
      <c r="R252" s="78"/>
      <c r="S252" s="78"/>
      <c r="T252" s="78"/>
      <c r="U252" s="78"/>
      <c r="V252" s="78"/>
      <c r="W252" s="78"/>
      <c r="X252" s="78"/>
      <c r="Y252" s="78"/>
      <c r="Z252" s="78"/>
      <c r="AA252" s="78"/>
      <c r="AB252" s="78"/>
      <c r="AC252" s="78"/>
      <c r="AD252" s="51"/>
      <c r="AE252" s="51"/>
      <c r="AF252" s="78"/>
    </row>
    <row r="253" spans="7:32" x14ac:dyDescent="0.25">
      <c r="G253" s="80"/>
      <c r="Q253" s="78"/>
      <c r="R253" s="78"/>
      <c r="S253" s="78"/>
      <c r="T253" s="78"/>
      <c r="U253" s="78"/>
      <c r="V253" s="78"/>
      <c r="W253" s="78"/>
      <c r="X253" s="78"/>
      <c r="Y253" s="78"/>
      <c r="Z253" s="78"/>
      <c r="AA253" s="78"/>
      <c r="AB253" s="78"/>
      <c r="AC253" s="78"/>
      <c r="AD253" s="51"/>
      <c r="AE253" s="51"/>
      <c r="AF253" s="78"/>
    </row>
    <row r="254" spans="7:32" x14ac:dyDescent="0.25">
      <c r="G254" s="80"/>
      <c r="Q254" s="78"/>
      <c r="R254" s="78"/>
      <c r="S254" s="78"/>
      <c r="T254" s="78"/>
      <c r="U254" s="78"/>
      <c r="V254" s="78"/>
      <c r="W254" s="78"/>
      <c r="X254" s="78"/>
      <c r="Y254" s="78"/>
      <c r="Z254" s="78"/>
      <c r="AA254" s="78"/>
      <c r="AB254" s="78"/>
      <c r="AC254" s="78"/>
      <c r="AD254" s="51"/>
      <c r="AE254" s="51"/>
      <c r="AF254" s="78"/>
    </row>
    <row r="255" spans="7:32" x14ac:dyDescent="0.25">
      <c r="G255" s="80"/>
      <c r="Q255" s="78"/>
      <c r="R255" s="78"/>
      <c r="S255" s="78"/>
      <c r="T255" s="78"/>
      <c r="U255" s="78"/>
      <c r="V255" s="78"/>
      <c r="W255" s="78"/>
      <c r="X255" s="78"/>
      <c r="Y255" s="78"/>
      <c r="Z255" s="78"/>
      <c r="AA255" s="78"/>
      <c r="AB255" s="78"/>
      <c r="AC255" s="78"/>
      <c r="AD255" s="51"/>
      <c r="AE255" s="51"/>
      <c r="AF255" s="78"/>
    </row>
    <row r="256" spans="7:32" x14ac:dyDescent="0.25">
      <c r="G256" s="80"/>
      <c r="Q256" s="78"/>
      <c r="R256" s="78"/>
      <c r="S256" s="78"/>
      <c r="T256" s="78"/>
      <c r="U256" s="78"/>
      <c r="V256" s="78"/>
      <c r="W256" s="78"/>
      <c r="X256" s="78"/>
      <c r="Y256" s="78"/>
      <c r="Z256" s="78"/>
      <c r="AA256" s="78"/>
      <c r="AB256" s="78"/>
      <c r="AC256" s="78"/>
      <c r="AD256" s="51"/>
      <c r="AE256" s="51"/>
      <c r="AF256" s="78"/>
    </row>
    <row r="257" spans="7:32" x14ac:dyDescent="0.25">
      <c r="G257" s="80"/>
      <c r="Q257" s="78"/>
      <c r="R257" s="78"/>
      <c r="S257" s="78"/>
      <c r="T257" s="78"/>
      <c r="U257" s="78"/>
      <c r="V257" s="78"/>
      <c r="W257" s="78"/>
      <c r="X257" s="78"/>
      <c r="Y257" s="78"/>
      <c r="Z257" s="78"/>
      <c r="AA257" s="78"/>
      <c r="AB257" s="78"/>
      <c r="AC257" s="78"/>
      <c r="AD257" s="51"/>
      <c r="AE257" s="51"/>
      <c r="AF257" s="78"/>
    </row>
    <row r="258" spans="7:32" x14ac:dyDescent="0.25">
      <c r="G258" s="80"/>
      <c r="Q258" s="78"/>
      <c r="R258" s="78"/>
      <c r="S258" s="78"/>
      <c r="T258" s="78"/>
      <c r="U258" s="78"/>
      <c r="V258" s="78"/>
      <c r="W258" s="78"/>
      <c r="X258" s="78"/>
      <c r="Y258" s="78"/>
      <c r="Z258" s="78"/>
      <c r="AA258" s="78"/>
      <c r="AB258" s="78"/>
      <c r="AC258" s="78"/>
      <c r="AD258" s="51"/>
      <c r="AE258" s="51"/>
      <c r="AF258" s="78"/>
    </row>
    <row r="259" spans="7:32" x14ac:dyDescent="0.25">
      <c r="G259" s="80"/>
      <c r="Q259" s="78"/>
      <c r="R259" s="78"/>
      <c r="S259" s="78"/>
      <c r="T259" s="78"/>
      <c r="U259" s="78"/>
      <c r="V259" s="78"/>
      <c r="W259" s="78"/>
      <c r="X259" s="78"/>
      <c r="Y259" s="78"/>
      <c r="Z259" s="78"/>
      <c r="AA259" s="78"/>
      <c r="AB259" s="78"/>
      <c r="AC259" s="78"/>
      <c r="AD259" s="51"/>
      <c r="AE259" s="51"/>
      <c r="AF259" s="78"/>
    </row>
    <row r="260" spans="7:32" x14ac:dyDescent="0.25">
      <c r="G260" s="80"/>
      <c r="Q260" s="78"/>
      <c r="R260" s="78"/>
      <c r="S260" s="78"/>
      <c r="T260" s="78"/>
      <c r="U260" s="78"/>
      <c r="V260" s="78"/>
      <c r="W260" s="78"/>
      <c r="X260" s="78"/>
      <c r="Y260" s="78"/>
      <c r="Z260" s="78"/>
      <c r="AA260" s="78"/>
      <c r="AB260" s="78"/>
      <c r="AC260" s="78"/>
      <c r="AD260" s="51"/>
      <c r="AE260" s="51"/>
      <c r="AF260" s="78"/>
    </row>
    <row r="261" spans="7:32" x14ac:dyDescent="0.25">
      <c r="G261" s="80"/>
      <c r="Q261" s="78"/>
      <c r="R261" s="78"/>
      <c r="S261" s="78"/>
      <c r="T261" s="78"/>
      <c r="U261" s="78"/>
      <c r="V261" s="78"/>
      <c r="W261" s="78"/>
      <c r="X261" s="78"/>
      <c r="Y261" s="78"/>
      <c r="Z261" s="78"/>
      <c r="AA261" s="78"/>
      <c r="AB261" s="78"/>
      <c r="AC261" s="78"/>
      <c r="AD261" s="51"/>
      <c r="AE261" s="51"/>
      <c r="AF261" s="78"/>
    </row>
    <row r="262" spans="7:32" x14ac:dyDescent="0.25">
      <c r="G262" s="80"/>
      <c r="Q262" s="78"/>
      <c r="R262" s="78"/>
      <c r="S262" s="78"/>
      <c r="T262" s="78"/>
      <c r="U262" s="78"/>
      <c r="V262" s="78"/>
      <c r="W262" s="78"/>
      <c r="X262" s="78"/>
      <c r="Y262" s="78"/>
      <c r="Z262" s="78"/>
      <c r="AA262" s="78"/>
      <c r="AB262" s="78"/>
      <c r="AC262" s="78"/>
      <c r="AD262" s="51"/>
      <c r="AE262" s="51"/>
      <c r="AF262" s="78"/>
    </row>
    <row r="263" spans="7:32" x14ac:dyDescent="0.25">
      <c r="G263" s="80"/>
      <c r="Q263" s="78"/>
      <c r="R263" s="78"/>
      <c r="S263" s="78"/>
      <c r="T263" s="78"/>
      <c r="U263" s="78"/>
      <c r="V263" s="78"/>
      <c r="W263" s="78"/>
      <c r="X263" s="78"/>
      <c r="Y263" s="78"/>
      <c r="Z263" s="78"/>
      <c r="AA263" s="78"/>
      <c r="AB263" s="78"/>
      <c r="AC263" s="78"/>
      <c r="AD263" s="51"/>
      <c r="AE263" s="51"/>
      <c r="AF263" s="78"/>
    </row>
    <row r="264" spans="7:32" x14ac:dyDescent="0.25">
      <c r="G264" s="80"/>
      <c r="Q264" s="78"/>
      <c r="R264" s="78"/>
      <c r="S264" s="78"/>
      <c r="T264" s="78"/>
      <c r="U264" s="78"/>
      <c r="V264" s="78"/>
      <c r="W264" s="78"/>
      <c r="X264" s="78"/>
      <c r="Y264" s="78"/>
      <c r="Z264" s="78"/>
      <c r="AA264" s="78"/>
      <c r="AB264" s="78"/>
      <c r="AC264" s="78"/>
      <c r="AD264" s="51"/>
      <c r="AE264" s="51"/>
      <c r="AF264" s="78"/>
    </row>
    <row r="265" spans="7:32" x14ac:dyDescent="0.25">
      <c r="G265" s="80"/>
      <c r="Q265" s="78"/>
      <c r="R265" s="78"/>
      <c r="S265" s="78"/>
      <c r="T265" s="78"/>
      <c r="U265" s="78"/>
      <c r="V265" s="78"/>
      <c r="W265" s="78"/>
      <c r="X265" s="78"/>
      <c r="Y265" s="78"/>
      <c r="Z265" s="78"/>
      <c r="AA265" s="78"/>
      <c r="AB265" s="78"/>
      <c r="AC265" s="78"/>
      <c r="AD265" s="51"/>
      <c r="AE265" s="51"/>
      <c r="AF265" s="78"/>
    </row>
    <row r="266" spans="7:32" x14ac:dyDescent="0.25">
      <c r="G266" s="80"/>
      <c r="Q266" s="78"/>
      <c r="R266" s="78"/>
      <c r="S266" s="78"/>
      <c r="T266" s="78"/>
      <c r="U266" s="78"/>
      <c r="V266" s="78"/>
      <c r="W266" s="78"/>
      <c r="X266" s="78"/>
      <c r="Y266" s="78"/>
      <c r="Z266" s="78"/>
      <c r="AA266" s="78"/>
      <c r="AB266" s="78"/>
      <c r="AC266" s="78"/>
      <c r="AD266" s="51"/>
      <c r="AE266" s="51"/>
      <c r="AF266" s="78"/>
    </row>
    <row r="267" spans="7:32" x14ac:dyDescent="0.25">
      <c r="G267" s="80"/>
      <c r="Q267" s="78"/>
      <c r="R267" s="78"/>
      <c r="S267" s="78"/>
      <c r="T267" s="78"/>
      <c r="U267" s="78"/>
      <c r="V267" s="78"/>
      <c r="W267" s="78"/>
      <c r="X267" s="78"/>
      <c r="Y267" s="78"/>
      <c r="Z267" s="78"/>
      <c r="AA267" s="78"/>
      <c r="AB267" s="78"/>
      <c r="AC267" s="78"/>
      <c r="AD267" s="51"/>
      <c r="AE267" s="51"/>
      <c r="AF267" s="78"/>
    </row>
    <row r="268" spans="7:32" x14ac:dyDescent="0.25">
      <c r="G268" s="80"/>
      <c r="Q268" s="78"/>
      <c r="R268" s="78"/>
      <c r="S268" s="78"/>
      <c r="T268" s="78"/>
      <c r="U268" s="78"/>
      <c r="V268" s="78"/>
      <c r="W268" s="78"/>
      <c r="X268" s="78"/>
      <c r="Y268" s="78"/>
      <c r="Z268" s="78"/>
      <c r="AA268" s="78"/>
      <c r="AB268" s="78"/>
      <c r="AC268" s="78"/>
      <c r="AD268" s="51"/>
      <c r="AE268" s="51"/>
      <c r="AF268" s="78"/>
    </row>
    <row r="269" spans="7:32" x14ac:dyDescent="0.25">
      <c r="G269" s="80"/>
      <c r="Q269" s="78"/>
      <c r="R269" s="78"/>
      <c r="S269" s="78"/>
      <c r="T269" s="78"/>
      <c r="U269" s="78"/>
      <c r="V269" s="78"/>
      <c r="W269" s="78"/>
      <c r="X269" s="78"/>
      <c r="Y269" s="78"/>
      <c r="Z269" s="78"/>
      <c r="AA269" s="78"/>
      <c r="AB269" s="78"/>
      <c r="AC269" s="78"/>
      <c r="AD269" s="51"/>
      <c r="AE269" s="51"/>
      <c r="AF269" s="78"/>
    </row>
    <row r="270" spans="7:32" x14ac:dyDescent="0.25">
      <c r="G270" s="80"/>
      <c r="Q270" s="78"/>
      <c r="R270" s="78"/>
      <c r="S270" s="78"/>
      <c r="T270" s="78"/>
      <c r="U270" s="78"/>
      <c r="V270" s="78"/>
      <c r="W270" s="78"/>
      <c r="X270" s="78"/>
      <c r="Y270" s="78"/>
      <c r="Z270" s="78"/>
      <c r="AA270" s="78"/>
      <c r="AB270" s="78"/>
      <c r="AC270" s="78"/>
      <c r="AD270" s="51"/>
      <c r="AE270" s="51"/>
      <c r="AF270" s="78"/>
    </row>
    <row r="271" spans="7:32" x14ac:dyDescent="0.25">
      <c r="G271" s="80"/>
      <c r="Q271" s="78"/>
      <c r="R271" s="78"/>
      <c r="S271" s="78"/>
      <c r="T271" s="78"/>
      <c r="U271" s="78"/>
      <c r="V271" s="78"/>
      <c r="W271" s="78"/>
      <c r="X271" s="78"/>
      <c r="Y271" s="78"/>
      <c r="Z271" s="78"/>
      <c r="AA271" s="78"/>
      <c r="AB271" s="78"/>
      <c r="AC271" s="78"/>
      <c r="AD271" s="51"/>
      <c r="AE271" s="51"/>
      <c r="AF271" s="78"/>
    </row>
    <row r="272" spans="7:32" x14ac:dyDescent="0.25">
      <c r="G272" s="80"/>
      <c r="Q272" s="78"/>
      <c r="R272" s="78"/>
      <c r="S272" s="78"/>
      <c r="T272" s="78"/>
      <c r="U272" s="78"/>
      <c r="V272" s="78"/>
      <c r="W272" s="78"/>
      <c r="X272" s="78"/>
      <c r="Y272" s="78"/>
      <c r="Z272" s="78"/>
      <c r="AA272" s="78"/>
      <c r="AB272" s="78"/>
      <c r="AC272" s="78"/>
      <c r="AD272" s="51"/>
      <c r="AE272" s="51"/>
      <c r="AF272" s="78"/>
    </row>
    <row r="273" spans="7:32" x14ac:dyDescent="0.25">
      <c r="G273" s="80"/>
      <c r="Q273" s="78"/>
      <c r="R273" s="78"/>
      <c r="S273" s="78"/>
      <c r="T273" s="78"/>
      <c r="U273" s="78"/>
      <c r="V273" s="78"/>
      <c r="W273" s="78"/>
      <c r="X273" s="78"/>
      <c r="Y273" s="78"/>
      <c r="Z273" s="78"/>
      <c r="AA273" s="78"/>
      <c r="AB273" s="78"/>
      <c r="AC273" s="78"/>
      <c r="AD273" s="51"/>
      <c r="AE273" s="51"/>
      <c r="AF273" s="78"/>
    </row>
    <row r="274" spans="7:32" x14ac:dyDescent="0.25">
      <c r="G274" s="80"/>
      <c r="Q274" s="78"/>
      <c r="R274" s="78"/>
      <c r="S274" s="78"/>
      <c r="T274" s="78"/>
      <c r="U274" s="78"/>
      <c r="V274" s="78"/>
      <c r="W274" s="78"/>
      <c r="X274" s="78"/>
      <c r="Y274" s="78"/>
      <c r="Z274" s="78"/>
      <c r="AA274" s="78"/>
      <c r="AB274" s="78"/>
      <c r="AC274" s="78"/>
      <c r="AD274" s="51"/>
      <c r="AE274" s="51"/>
      <c r="AF274" s="78"/>
    </row>
    <row r="275" spans="7:32" x14ac:dyDescent="0.25">
      <c r="Q275" s="78"/>
      <c r="R275" s="78"/>
      <c r="S275" s="78"/>
      <c r="T275" s="78"/>
      <c r="U275" s="78"/>
      <c r="V275" s="78"/>
      <c r="W275" s="78"/>
      <c r="X275" s="78"/>
      <c r="Y275" s="78"/>
      <c r="Z275" s="78"/>
      <c r="AA275" s="78"/>
      <c r="AB275" s="78"/>
      <c r="AC275" s="78"/>
      <c r="AD275" s="51"/>
      <c r="AE275" s="51"/>
      <c r="AF275" s="78"/>
    </row>
    <row r="276" spans="7:32" x14ac:dyDescent="0.25">
      <c r="Q276" s="78"/>
      <c r="R276" s="78"/>
      <c r="S276" s="78"/>
      <c r="T276" s="78"/>
      <c r="U276" s="78"/>
      <c r="V276" s="78"/>
      <c r="W276" s="78"/>
      <c r="X276" s="78"/>
      <c r="Y276" s="78"/>
      <c r="Z276" s="78"/>
      <c r="AA276" s="78"/>
      <c r="AB276" s="78"/>
      <c r="AC276" s="78"/>
      <c r="AD276" s="51"/>
      <c r="AE276" s="51"/>
      <c r="AF276" s="78"/>
    </row>
    <row r="277" spans="7:32" x14ac:dyDescent="0.25">
      <c r="Q277" s="78"/>
      <c r="R277" s="78"/>
      <c r="S277" s="78"/>
      <c r="T277" s="78"/>
      <c r="U277" s="78"/>
      <c r="V277" s="78"/>
      <c r="W277" s="78"/>
      <c r="X277" s="78"/>
      <c r="Y277" s="78"/>
      <c r="Z277" s="78"/>
      <c r="AA277" s="78"/>
      <c r="AB277" s="78"/>
      <c r="AC277" s="78"/>
      <c r="AD277" s="51"/>
      <c r="AE277" s="51"/>
      <c r="AF277" s="78"/>
    </row>
    <row r="278" spans="7:32" x14ac:dyDescent="0.25">
      <c r="Q278" s="78"/>
      <c r="R278" s="78"/>
      <c r="S278" s="78"/>
      <c r="T278" s="78"/>
      <c r="U278" s="78"/>
      <c r="V278" s="78"/>
      <c r="W278" s="78"/>
      <c r="X278" s="78"/>
      <c r="Y278" s="78"/>
      <c r="Z278" s="78"/>
      <c r="AA278" s="78"/>
      <c r="AB278" s="78"/>
      <c r="AC278" s="78"/>
      <c r="AD278" s="51"/>
      <c r="AE278" s="51"/>
      <c r="AF278" s="78"/>
    </row>
    <row r="279" spans="7:32" x14ac:dyDescent="0.25">
      <c r="Q279" s="78"/>
      <c r="R279" s="78"/>
      <c r="S279" s="78"/>
      <c r="T279" s="78"/>
      <c r="U279" s="78"/>
      <c r="V279" s="78"/>
      <c r="W279" s="78"/>
      <c r="X279" s="78"/>
      <c r="Y279" s="78"/>
      <c r="Z279" s="78"/>
      <c r="AA279" s="78"/>
      <c r="AB279" s="78"/>
      <c r="AC279" s="78"/>
      <c r="AD279" s="51"/>
      <c r="AE279" s="51"/>
      <c r="AF279" s="78"/>
    </row>
    <row r="280" spans="7:32" x14ac:dyDescent="0.25">
      <c r="Q280" s="78"/>
      <c r="R280" s="78"/>
      <c r="S280" s="78"/>
      <c r="T280" s="78"/>
      <c r="U280" s="78"/>
      <c r="V280" s="78"/>
      <c r="W280" s="78"/>
      <c r="X280" s="78"/>
      <c r="Y280" s="78"/>
      <c r="Z280" s="78"/>
      <c r="AA280" s="78"/>
      <c r="AB280" s="78"/>
      <c r="AC280" s="78"/>
      <c r="AD280" s="51"/>
      <c r="AE280" s="51"/>
      <c r="AF280" s="78"/>
    </row>
    <row r="281" spans="7:32" x14ac:dyDescent="0.25">
      <c r="Q281" s="78"/>
      <c r="R281" s="78"/>
      <c r="S281" s="78"/>
      <c r="T281" s="78"/>
      <c r="U281" s="78"/>
      <c r="V281" s="78"/>
      <c r="W281" s="78"/>
      <c r="X281" s="78"/>
      <c r="Y281" s="78"/>
      <c r="Z281" s="78"/>
      <c r="AA281" s="78"/>
      <c r="AB281" s="78"/>
      <c r="AC281" s="78"/>
      <c r="AD281" s="51"/>
      <c r="AE281" s="51"/>
      <c r="AF281" s="78"/>
    </row>
    <row r="282" spans="7:32" x14ac:dyDescent="0.25">
      <c r="Q282" s="78"/>
      <c r="R282" s="78"/>
      <c r="S282" s="78"/>
      <c r="T282" s="78"/>
      <c r="U282" s="78"/>
      <c r="V282" s="78"/>
      <c r="W282" s="78"/>
      <c r="X282" s="78"/>
      <c r="Y282" s="78"/>
      <c r="Z282" s="78"/>
      <c r="AA282" s="78"/>
      <c r="AB282" s="78"/>
      <c r="AC282" s="78"/>
      <c r="AD282" s="51"/>
      <c r="AE282" s="51"/>
      <c r="AF282" s="78"/>
    </row>
    <row r="283" spans="7:32" x14ac:dyDescent="0.25">
      <c r="Q283" s="78"/>
      <c r="R283" s="78"/>
      <c r="S283" s="78"/>
      <c r="T283" s="78"/>
      <c r="U283" s="78"/>
      <c r="V283" s="78"/>
      <c r="W283" s="78"/>
      <c r="X283" s="78"/>
      <c r="Y283" s="78"/>
      <c r="Z283" s="78"/>
      <c r="AA283" s="78"/>
      <c r="AB283" s="78"/>
      <c r="AC283" s="78"/>
      <c r="AD283" s="51"/>
      <c r="AE283" s="51"/>
      <c r="AF283" s="78"/>
    </row>
    <row r="284" spans="7:32" x14ac:dyDescent="0.25">
      <c r="Q284" s="78"/>
      <c r="R284" s="78"/>
      <c r="S284" s="78"/>
      <c r="T284" s="78"/>
      <c r="U284" s="78"/>
      <c r="V284" s="78"/>
      <c r="W284" s="78"/>
      <c r="X284" s="78"/>
      <c r="Y284" s="78"/>
      <c r="Z284" s="78"/>
      <c r="AA284" s="78"/>
      <c r="AB284" s="78"/>
      <c r="AC284" s="78"/>
      <c r="AD284" s="51"/>
      <c r="AE284" s="51"/>
      <c r="AF284" s="78"/>
    </row>
    <row r="285" spans="7:32" x14ac:dyDescent="0.25">
      <c r="Q285" s="78"/>
      <c r="R285" s="78"/>
      <c r="S285" s="78"/>
      <c r="T285" s="78"/>
      <c r="U285" s="78"/>
      <c r="V285" s="78"/>
      <c r="W285" s="78"/>
      <c r="X285" s="78"/>
      <c r="Y285" s="78"/>
      <c r="Z285" s="78"/>
      <c r="AA285" s="78"/>
      <c r="AB285" s="78"/>
      <c r="AC285" s="78"/>
      <c r="AD285" s="51"/>
      <c r="AE285" s="51"/>
      <c r="AF285" s="78"/>
    </row>
    <row r="286" spans="7:32" x14ac:dyDescent="0.25">
      <c r="Q286" s="78"/>
      <c r="R286" s="78"/>
      <c r="S286" s="78"/>
      <c r="T286" s="78"/>
      <c r="U286" s="78"/>
      <c r="V286" s="78"/>
      <c r="W286" s="78"/>
      <c r="X286" s="78"/>
      <c r="Y286" s="78"/>
      <c r="Z286" s="78"/>
      <c r="AA286" s="78"/>
      <c r="AB286" s="78"/>
      <c r="AC286" s="78"/>
      <c r="AD286" s="51"/>
      <c r="AE286" s="51"/>
      <c r="AF286" s="78"/>
    </row>
    <row r="287" spans="7:32" x14ac:dyDescent="0.25">
      <c r="Q287" s="78"/>
      <c r="R287" s="78"/>
      <c r="S287" s="78"/>
      <c r="T287" s="78"/>
      <c r="U287" s="78"/>
      <c r="V287" s="78"/>
      <c r="W287" s="78"/>
      <c r="X287" s="78"/>
      <c r="Y287" s="78"/>
      <c r="Z287" s="78"/>
      <c r="AA287" s="78"/>
      <c r="AB287" s="78"/>
      <c r="AC287" s="78"/>
      <c r="AD287" s="51"/>
      <c r="AE287" s="51"/>
      <c r="AF287" s="78"/>
    </row>
    <row r="288" spans="7:32" x14ac:dyDescent="0.25">
      <c r="Q288" s="78"/>
      <c r="R288" s="78"/>
      <c r="S288" s="78"/>
      <c r="T288" s="78"/>
      <c r="U288" s="78"/>
      <c r="V288" s="78"/>
      <c r="W288" s="78"/>
      <c r="X288" s="78"/>
      <c r="Y288" s="78"/>
      <c r="Z288" s="78"/>
      <c r="AA288" s="78"/>
      <c r="AB288" s="78"/>
      <c r="AC288" s="78"/>
      <c r="AD288" s="51"/>
      <c r="AE288" s="51"/>
      <c r="AF288" s="78"/>
    </row>
    <row r="289" spans="17:32" x14ac:dyDescent="0.25">
      <c r="Q289" s="78"/>
      <c r="R289" s="78"/>
      <c r="S289" s="78"/>
      <c r="T289" s="78"/>
      <c r="U289" s="78"/>
      <c r="V289" s="78"/>
      <c r="W289" s="78"/>
      <c r="X289" s="78"/>
      <c r="Y289" s="78"/>
      <c r="Z289" s="78"/>
      <c r="AA289" s="78"/>
      <c r="AB289" s="78"/>
      <c r="AC289" s="78"/>
      <c r="AD289" s="51"/>
      <c r="AE289" s="51"/>
      <c r="AF289" s="78"/>
    </row>
    <row r="290" spans="17:32" x14ac:dyDescent="0.25">
      <c r="Q290" s="78"/>
      <c r="R290" s="78"/>
      <c r="S290" s="78"/>
      <c r="T290" s="78"/>
      <c r="U290" s="78"/>
      <c r="V290" s="78"/>
      <c r="W290" s="78"/>
      <c r="X290" s="78"/>
      <c r="Y290" s="78"/>
      <c r="Z290" s="78"/>
      <c r="AA290" s="78"/>
      <c r="AB290" s="78"/>
      <c r="AC290" s="78"/>
      <c r="AD290" s="51"/>
      <c r="AE290" s="51"/>
      <c r="AF290" s="78"/>
    </row>
    <row r="291" spans="17:32" x14ac:dyDescent="0.25">
      <c r="Q291" s="78"/>
      <c r="R291" s="78"/>
      <c r="S291" s="78"/>
      <c r="T291" s="78"/>
      <c r="U291" s="78"/>
      <c r="V291" s="78"/>
      <c r="W291" s="78"/>
      <c r="X291" s="78"/>
      <c r="Y291" s="78"/>
      <c r="Z291" s="78"/>
      <c r="AA291" s="78"/>
      <c r="AB291" s="78"/>
      <c r="AC291" s="78"/>
      <c r="AD291" s="51"/>
      <c r="AE291" s="51"/>
      <c r="AF291" s="78"/>
    </row>
    <row r="292" spans="17:32" x14ac:dyDescent="0.25">
      <c r="Q292" s="78"/>
      <c r="R292" s="78"/>
      <c r="S292" s="78"/>
      <c r="T292" s="78"/>
      <c r="U292" s="78"/>
      <c r="V292" s="78"/>
      <c r="W292" s="78"/>
      <c r="X292" s="78"/>
      <c r="Y292" s="78"/>
      <c r="Z292" s="78"/>
      <c r="AA292" s="78"/>
      <c r="AB292" s="78"/>
      <c r="AC292" s="78"/>
      <c r="AD292" s="51"/>
      <c r="AE292" s="51"/>
      <c r="AF292" s="78"/>
    </row>
    <row r="293" spans="17:32" x14ac:dyDescent="0.25">
      <c r="Q293" s="78"/>
      <c r="R293" s="78"/>
      <c r="S293" s="78"/>
      <c r="T293" s="78"/>
      <c r="U293" s="78"/>
      <c r="V293" s="78"/>
      <c r="W293" s="78"/>
      <c r="X293" s="78"/>
      <c r="Y293" s="78"/>
      <c r="Z293" s="78"/>
      <c r="AA293" s="78"/>
      <c r="AB293" s="78"/>
      <c r="AC293" s="78"/>
      <c r="AD293" s="51"/>
      <c r="AE293" s="51"/>
      <c r="AF293" s="78"/>
    </row>
    <row r="294" spans="17:32" x14ac:dyDescent="0.25">
      <c r="Q294" s="78"/>
      <c r="R294" s="78"/>
      <c r="S294" s="78"/>
      <c r="T294" s="78"/>
      <c r="U294" s="78"/>
      <c r="V294" s="78"/>
      <c r="W294" s="78"/>
      <c r="X294" s="78"/>
      <c r="Y294" s="78"/>
      <c r="Z294" s="78"/>
      <c r="AA294" s="78"/>
      <c r="AB294" s="78"/>
      <c r="AC294" s="78"/>
      <c r="AD294" s="51"/>
      <c r="AE294" s="51"/>
      <c r="AF294" s="78"/>
    </row>
    <row r="295" spans="17:32" x14ac:dyDescent="0.25">
      <c r="Q295" s="78"/>
      <c r="R295" s="78"/>
      <c r="S295" s="78"/>
      <c r="T295" s="78"/>
      <c r="U295" s="78"/>
      <c r="V295" s="78"/>
      <c r="W295" s="78"/>
      <c r="X295" s="78"/>
      <c r="Y295" s="78"/>
      <c r="Z295" s="78"/>
      <c r="AA295" s="78"/>
      <c r="AB295" s="78"/>
      <c r="AC295" s="78"/>
      <c r="AD295" s="51"/>
      <c r="AE295" s="51"/>
      <c r="AF295" s="78"/>
    </row>
    <row r="296" spans="17:32" x14ac:dyDescent="0.25">
      <c r="Q296" s="78"/>
      <c r="R296" s="78"/>
      <c r="S296" s="78"/>
      <c r="T296" s="78"/>
      <c r="U296" s="78"/>
      <c r="V296" s="78"/>
      <c r="W296" s="78"/>
      <c r="X296" s="78"/>
      <c r="Y296" s="78"/>
      <c r="Z296" s="78"/>
      <c r="AA296" s="78"/>
      <c r="AB296" s="78"/>
      <c r="AC296" s="78"/>
      <c r="AD296" s="51"/>
      <c r="AE296" s="51"/>
      <c r="AF296" s="78"/>
    </row>
    <row r="297" spans="17:32" x14ac:dyDescent="0.25">
      <c r="Q297" s="78"/>
      <c r="R297" s="78"/>
      <c r="S297" s="78"/>
      <c r="T297" s="78"/>
      <c r="U297" s="78"/>
      <c r="V297" s="78"/>
      <c r="W297" s="78"/>
      <c r="X297" s="78"/>
      <c r="Y297" s="78"/>
      <c r="Z297" s="78"/>
      <c r="AA297" s="78"/>
      <c r="AB297" s="78"/>
      <c r="AC297" s="78"/>
      <c r="AD297" s="51"/>
      <c r="AE297" s="51"/>
      <c r="AF297" s="78"/>
    </row>
    <row r="298" spans="17:32" x14ac:dyDescent="0.25">
      <c r="Q298" s="78"/>
      <c r="R298" s="78"/>
      <c r="S298" s="78"/>
      <c r="T298" s="78"/>
      <c r="U298" s="78"/>
      <c r="V298" s="78"/>
      <c r="W298" s="78"/>
      <c r="X298" s="78"/>
      <c r="Y298" s="78"/>
      <c r="Z298" s="78"/>
      <c r="AA298" s="78"/>
      <c r="AB298" s="78"/>
      <c r="AC298" s="78"/>
      <c r="AD298" s="51"/>
      <c r="AE298" s="51"/>
      <c r="AF298" s="78"/>
    </row>
    <row r="299" spans="17:32" x14ac:dyDescent="0.25">
      <c r="Q299" s="78"/>
      <c r="R299" s="78"/>
      <c r="S299" s="78"/>
      <c r="T299" s="78"/>
      <c r="U299" s="78"/>
      <c r="V299" s="78"/>
      <c r="W299" s="78"/>
      <c r="X299" s="78"/>
      <c r="Y299" s="78"/>
      <c r="Z299" s="78"/>
      <c r="AA299" s="78"/>
      <c r="AB299" s="78"/>
      <c r="AC299" s="78"/>
      <c r="AD299" s="51"/>
      <c r="AE299" s="51"/>
      <c r="AF299" s="78"/>
    </row>
    <row r="300" spans="17:32" x14ac:dyDescent="0.25">
      <c r="Q300" s="78"/>
      <c r="R300" s="78"/>
      <c r="S300" s="78"/>
      <c r="T300" s="78"/>
      <c r="U300" s="78"/>
      <c r="V300" s="78"/>
      <c r="W300" s="78"/>
      <c r="X300" s="78"/>
      <c r="Y300" s="78"/>
      <c r="Z300" s="78"/>
      <c r="AA300" s="78"/>
      <c r="AB300" s="78"/>
      <c r="AC300" s="78"/>
      <c r="AD300" s="51"/>
      <c r="AE300" s="51"/>
      <c r="AF300" s="78"/>
    </row>
    <row r="301" spans="17:32" x14ac:dyDescent="0.25">
      <c r="Q301" s="78"/>
      <c r="R301" s="78"/>
      <c r="S301" s="78"/>
      <c r="T301" s="78"/>
      <c r="U301" s="78"/>
      <c r="V301" s="78"/>
      <c r="W301" s="78"/>
      <c r="X301" s="78"/>
      <c r="Y301" s="78"/>
      <c r="Z301" s="78"/>
      <c r="AA301" s="78"/>
      <c r="AB301" s="78"/>
      <c r="AC301" s="78"/>
      <c r="AD301" s="51"/>
      <c r="AE301" s="51"/>
      <c r="AF301" s="78"/>
    </row>
    <row r="302" spans="17:32" x14ac:dyDescent="0.25">
      <c r="Q302" s="78"/>
      <c r="R302" s="78"/>
      <c r="S302" s="78"/>
      <c r="T302" s="78"/>
      <c r="U302" s="78"/>
      <c r="V302" s="78"/>
      <c r="W302" s="78"/>
      <c r="X302" s="78"/>
      <c r="Y302" s="78"/>
      <c r="Z302" s="78"/>
      <c r="AA302" s="78"/>
      <c r="AB302" s="78"/>
      <c r="AC302" s="78"/>
      <c r="AD302" s="51"/>
      <c r="AE302" s="51"/>
      <c r="AF302" s="78"/>
    </row>
    <row r="303" spans="17:32" x14ac:dyDescent="0.25">
      <c r="Q303" s="78"/>
      <c r="R303" s="78"/>
      <c r="S303" s="78"/>
      <c r="T303" s="78"/>
      <c r="U303" s="78"/>
      <c r="V303" s="78"/>
      <c r="W303" s="78"/>
      <c r="X303" s="78"/>
      <c r="Y303" s="78"/>
      <c r="Z303" s="78"/>
      <c r="AA303" s="78"/>
      <c r="AB303" s="78"/>
      <c r="AC303" s="78"/>
      <c r="AD303" s="51"/>
      <c r="AE303" s="51"/>
      <c r="AF303" s="78"/>
    </row>
    <row r="304" spans="17:32" x14ac:dyDescent="0.25">
      <c r="Q304" s="78"/>
      <c r="R304" s="78"/>
      <c r="S304" s="78"/>
      <c r="T304" s="78"/>
      <c r="U304" s="78"/>
      <c r="V304" s="78"/>
      <c r="W304" s="78"/>
      <c r="X304" s="78"/>
      <c r="Y304" s="78"/>
      <c r="Z304" s="78"/>
      <c r="AA304" s="78"/>
      <c r="AB304" s="78"/>
      <c r="AC304" s="78"/>
      <c r="AD304" s="51"/>
      <c r="AE304" s="51"/>
      <c r="AF304" s="78"/>
    </row>
    <row r="305" spans="17:32" x14ac:dyDescent="0.25">
      <c r="Q305" s="78"/>
      <c r="R305" s="78"/>
      <c r="S305" s="78"/>
      <c r="T305" s="78"/>
      <c r="U305" s="78"/>
      <c r="V305" s="78"/>
      <c r="W305" s="78"/>
      <c r="X305" s="78"/>
      <c r="Y305" s="78"/>
      <c r="Z305" s="78"/>
      <c r="AA305" s="78"/>
      <c r="AB305" s="78"/>
      <c r="AC305" s="78"/>
      <c r="AD305" s="51"/>
      <c r="AE305" s="51"/>
      <c r="AF305" s="78"/>
    </row>
    <row r="306" spans="17:32" x14ac:dyDescent="0.25">
      <c r="Q306" s="78"/>
      <c r="R306" s="78"/>
      <c r="S306" s="78"/>
      <c r="T306" s="78"/>
      <c r="U306" s="78"/>
      <c r="V306" s="78"/>
      <c r="W306" s="78"/>
      <c r="X306" s="78"/>
      <c r="Y306" s="78"/>
      <c r="Z306" s="78"/>
      <c r="AA306" s="78"/>
      <c r="AB306" s="78"/>
      <c r="AC306" s="78"/>
      <c r="AD306" s="51"/>
      <c r="AE306" s="51"/>
      <c r="AF306" s="78"/>
    </row>
    <row r="307" spans="17:32" x14ac:dyDescent="0.25">
      <c r="Q307" s="78"/>
      <c r="R307" s="78"/>
      <c r="S307" s="78"/>
      <c r="T307" s="78"/>
      <c r="U307" s="78"/>
      <c r="V307" s="78"/>
      <c r="W307" s="78"/>
      <c r="X307" s="78"/>
      <c r="Y307" s="78"/>
      <c r="Z307" s="78"/>
      <c r="AA307" s="78"/>
      <c r="AB307" s="78"/>
      <c r="AC307" s="78"/>
      <c r="AD307" s="51"/>
      <c r="AE307" s="51"/>
      <c r="AF307" s="78"/>
    </row>
    <row r="308" spans="17:32" x14ac:dyDescent="0.25">
      <c r="Q308" s="78"/>
      <c r="R308" s="78"/>
      <c r="S308" s="78"/>
      <c r="T308" s="78"/>
      <c r="U308" s="78"/>
      <c r="V308" s="78"/>
      <c r="W308" s="78"/>
      <c r="X308" s="78"/>
      <c r="Y308" s="78"/>
      <c r="Z308" s="78"/>
      <c r="AA308" s="78"/>
      <c r="AB308" s="78"/>
      <c r="AC308" s="78"/>
      <c r="AD308" s="51"/>
      <c r="AE308" s="51"/>
      <c r="AF308" s="78"/>
    </row>
    <row r="309" spans="17:32" x14ac:dyDescent="0.25">
      <c r="Q309" s="78"/>
      <c r="R309" s="78"/>
      <c r="S309" s="78"/>
      <c r="T309" s="78"/>
      <c r="U309" s="78"/>
      <c r="V309" s="78"/>
      <c r="W309" s="78"/>
      <c r="X309" s="78"/>
      <c r="Y309" s="78"/>
      <c r="Z309" s="78"/>
      <c r="AA309" s="78"/>
      <c r="AB309" s="78"/>
      <c r="AC309" s="78"/>
      <c r="AD309" s="51"/>
      <c r="AE309" s="51"/>
      <c r="AF309" s="78"/>
    </row>
    <row r="310" spans="17:32" x14ac:dyDescent="0.25">
      <c r="Q310" s="78"/>
      <c r="R310" s="78"/>
      <c r="S310" s="78"/>
      <c r="T310" s="78"/>
      <c r="U310" s="78"/>
      <c r="V310" s="78"/>
      <c r="W310" s="78"/>
      <c r="X310" s="78"/>
      <c r="Y310" s="78"/>
      <c r="Z310" s="78"/>
      <c r="AA310" s="78"/>
      <c r="AB310" s="78"/>
      <c r="AC310" s="78"/>
      <c r="AD310" s="51"/>
      <c r="AE310" s="51"/>
      <c r="AF310" s="78"/>
    </row>
    <row r="311" spans="17:32" x14ac:dyDescent="0.25">
      <c r="Q311" s="78"/>
      <c r="R311" s="78"/>
      <c r="S311" s="78"/>
      <c r="T311" s="78"/>
      <c r="U311" s="78"/>
      <c r="V311" s="78"/>
      <c r="W311" s="78"/>
      <c r="X311" s="78"/>
      <c r="Y311" s="78"/>
      <c r="Z311" s="78"/>
      <c r="AA311" s="78"/>
      <c r="AB311" s="78"/>
      <c r="AC311" s="78"/>
      <c r="AD311" s="51"/>
      <c r="AE311" s="51"/>
      <c r="AF311" s="78"/>
    </row>
    <row r="312" spans="17:32" x14ac:dyDescent="0.25">
      <c r="Q312" s="78"/>
      <c r="R312" s="78"/>
      <c r="S312" s="78"/>
      <c r="T312" s="78"/>
      <c r="U312" s="78"/>
      <c r="V312" s="78"/>
      <c r="W312" s="78"/>
      <c r="X312" s="78"/>
      <c r="Y312" s="78"/>
      <c r="Z312" s="78"/>
      <c r="AA312" s="78"/>
      <c r="AB312" s="78"/>
      <c r="AC312" s="78"/>
      <c r="AD312" s="51"/>
      <c r="AE312" s="51"/>
      <c r="AF312" s="78"/>
    </row>
    <row r="313" spans="17:32" x14ac:dyDescent="0.25">
      <c r="Q313" s="78"/>
      <c r="R313" s="78"/>
      <c r="S313" s="78"/>
      <c r="T313" s="78"/>
      <c r="U313" s="78"/>
      <c r="V313" s="78"/>
      <c r="W313" s="78"/>
      <c r="X313" s="78"/>
      <c r="Y313" s="78"/>
      <c r="Z313" s="78"/>
      <c r="AA313" s="78"/>
      <c r="AB313" s="78"/>
      <c r="AC313" s="78"/>
      <c r="AD313" s="51"/>
      <c r="AE313" s="51"/>
      <c r="AF313" s="78"/>
    </row>
    <row r="314" spans="17:32" x14ac:dyDescent="0.25">
      <c r="Q314" s="78"/>
      <c r="R314" s="78"/>
      <c r="S314" s="78"/>
      <c r="T314" s="78"/>
      <c r="U314" s="78"/>
      <c r="V314" s="78"/>
      <c r="W314" s="78"/>
      <c r="X314" s="78"/>
      <c r="Y314" s="78"/>
      <c r="Z314" s="78"/>
      <c r="AA314" s="78"/>
      <c r="AB314" s="78"/>
      <c r="AC314" s="78"/>
      <c r="AD314" s="51"/>
      <c r="AE314" s="51"/>
      <c r="AF314" s="78"/>
    </row>
    <row r="315" spans="17:32" x14ac:dyDescent="0.25">
      <c r="Q315" s="78"/>
      <c r="R315" s="78"/>
      <c r="S315" s="78"/>
      <c r="T315" s="78"/>
      <c r="U315" s="78"/>
      <c r="V315" s="78"/>
      <c r="W315" s="78"/>
      <c r="X315" s="78"/>
      <c r="Y315" s="78"/>
      <c r="Z315" s="78"/>
      <c r="AA315" s="78"/>
      <c r="AB315" s="78"/>
      <c r="AC315" s="78"/>
      <c r="AD315" s="51"/>
      <c r="AE315" s="51"/>
      <c r="AF315" s="78"/>
    </row>
    <row r="316" spans="17:32" x14ac:dyDescent="0.25">
      <c r="Q316" s="78"/>
      <c r="R316" s="78"/>
      <c r="S316" s="78"/>
      <c r="T316" s="78"/>
      <c r="U316" s="78"/>
      <c r="V316" s="78"/>
      <c r="W316" s="78"/>
      <c r="X316" s="78"/>
      <c r="Y316" s="78"/>
      <c r="Z316" s="78"/>
      <c r="AA316" s="78"/>
      <c r="AB316" s="78"/>
      <c r="AC316" s="78"/>
      <c r="AD316" s="51"/>
      <c r="AE316" s="51"/>
      <c r="AF316" s="78"/>
    </row>
    <row r="317" spans="17:32" x14ac:dyDescent="0.25">
      <c r="Q317" s="78"/>
      <c r="R317" s="78"/>
      <c r="S317" s="78"/>
      <c r="T317" s="78"/>
      <c r="U317" s="78"/>
      <c r="V317" s="78"/>
      <c r="W317" s="78"/>
      <c r="X317" s="78"/>
      <c r="Y317" s="78"/>
      <c r="Z317" s="78"/>
      <c r="AA317" s="78"/>
      <c r="AB317" s="78"/>
      <c r="AC317" s="78"/>
      <c r="AD317" s="51"/>
      <c r="AE317" s="51"/>
      <c r="AF317" s="78"/>
    </row>
    <row r="318" spans="17:32" x14ac:dyDescent="0.25">
      <c r="Q318" s="78"/>
      <c r="R318" s="78"/>
      <c r="S318" s="78"/>
      <c r="T318" s="78"/>
      <c r="U318" s="78"/>
      <c r="V318" s="78"/>
      <c r="W318" s="78"/>
      <c r="X318" s="78"/>
      <c r="Y318" s="78"/>
      <c r="Z318" s="78"/>
      <c r="AA318" s="78"/>
      <c r="AB318" s="78"/>
      <c r="AC318" s="78"/>
      <c r="AD318" s="51"/>
      <c r="AE318" s="51"/>
      <c r="AF318" s="78"/>
    </row>
    <row r="319" spans="17:32" x14ac:dyDescent="0.25">
      <c r="Q319" s="78"/>
      <c r="R319" s="78"/>
      <c r="S319" s="78"/>
      <c r="T319" s="78"/>
      <c r="U319" s="78"/>
      <c r="V319" s="78"/>
      <c r="W319" s="78"/>
      <c r="X319" s="78"/>
      <c r="Y319" s="78"/>
      <c r="Z319" s="78"/>
      <c r="AA319" s="78"/>
      <c r="AB319" s="78"/>
      <c r="AC319" s="78"/>
      <c r="AD319" s="51"/>
      <c r="AE319" s="51"/>
      <c r="AF319" s="78"/>
    </row>
    <row r="320" spans="17:32" x14ac:dyDescent="0.25">
      <c r="Q320" s="78"/>
      <c r="R320" s="78"/>
      <c r="S320" s="78"/>
      <c r="T320" s="78"/>
      <c r="U320" s="78"/>
      <c r="V320" s="78"/>
      <c r="W320" s="78"/>
      <c r="X320" s="78"/>
      <c r="Y320" s="78"/>
      <c r="Z320" s="78"/>
      <c r="AA320" s="78"/>
      <c r="AB320" s="78"/>
      <c r="AC320" s="78"/>
      <c r="AD320" s="51"/>
      <c r="AE320" s="51"/>
      <c r="AF320" s="78"/>
    </row>
    <row r="321" spans="17:32" x14ac:dyDescent="0.25">
      <c r="Q321" s="78"/>
      <c r="R321" s="78"/>
      <c r="S321" s="78"/>
      <c r="T321" s="78"/>
      <c r="U321" s="78"/>
      <c r="V321" s="78"/>
      <c r="W321" s="78"/>
      <c r="X321" s="78"/>
      <c r="Y321" s="78"/>
      <c r="Z321" s="78"/>
      <c r="AA321" s="78"/>
      <c r="AB321" s="78"/>
      <c r="AC321" s="78"/>
      <c r="AD321" s="51"/>
      <c r="AE321" s="51"/>
      <c r="AF321" s="78"/>
    </row>
    <row r="322" spans="17:32" x14ac:dyDescent="0.25">
      <c r="Q322" s="78"/>
      <c r="R322" s="78"/>
      <c r="S322" s="78"/>
      <c r="T322" s="78"/>
      <c r="U322" s="78"/>
      <c r="V322" s="78"/>
      <c r="W322" s="78"/>
      <c r="X322" s="78"/>
      <c r="Y322" s="78"/>
      <c r="Z322" s="78"/>
      <c r="AA322" s="78"/>
      <c r="AB322" s="78"/>
      <c r="AC322" s="78"/>
      <c r="AD322" s="51"/>
      <c r="AE322" s="51"/>
      <c r="AF322" s="78"/>
    </row>
    <row r="323" spans="17:32" x14ac:dyDescent="0.25">
      <c r="Q323" s="78"/>
      <c r="R323" s="78"/>
      <c r="S323" s="78"/>
      <c r="T323" s="78"/>
      <c r="U323" s="78"/>
      <c r="V323" s="78"/>
      <c r="W323" s="78"/>
      <c r="X323" s="78"/>
      <c r="Y323" s="78"/>
      <c r="Z323" s="78"/>
      <c r="AA323" s="78"/>
      <c r="AB323" s="78"/>
      <c r="AC323" s="78"/>
      <c r="AD323" s="51"/>
      <c r="AE323" s="51"/>
      <c r="AF323" s="78"/>
    </row>
    <row r="324" spans="17:32" x14ac:dyDescent="0.25">
      <c r="Q324" s="78"/>
      <c r="R324" s="78"/>
      <c r="S324" s="78"/>
      <c r="T324" s="78"/>
      <c r="U324" s="78"/>
      <c r="V324" s="78"/>
      <c r="W324" s="78"/>
      <c r="X324" s="78"/>
      <c r="Y324" s="78"/>
      <c r="Z324" s="78"/>
      <c r="AA324" s="78"/>
      <c r="AB324" s="78"/>
      <c r="AC324" s="78"/>
      <c r="AD324" s="51"/>
      <c r="AE324" s="51"/>
      <c r="AF324" s="78"/>
    </row>
    <row r="325" spans="17:32" x14ac:dyDescent="0.25">
      <c r="Q325" s="78"/>
      <c r="R325" s="78"/>
      <c r="S325" s="78"/>
      <c r="T325" s="78"/>
      <c r="U325" s="78"/>
      <c r="V325" s="78"/>
      <c r="W325" s="78"/>
      <c r="X325" s="78"/>
      <c r="Y325" s="78"/>
      <c r="Z325" s="78"/>
      <c r="AA325" s="78"/>
      <c r="AB325" s="78"/>
      <c r="AC325" s="78"/>
      <c r="AD325" s="51"/>
      <c r="AE325" s="51"/>
      <c r="AF325" s="78"/>
    </row>
    <row r="326" spans="17:32" x14ac:dyDescent="0.25">
      <c r="Q326" s="78"/>
      <c r="R326" s="78"/>
      <c r="S326" s="78"/>
      <c r="T326" s="78"/>
      <c r="U326" s="78"/>
      <c r="V326" s="78"/>
      <c r="W326" s="78"/>
      <c r="X326" s="78"/>
      <c r="Y326" s="78"/>
      <c r="Z326" s="78"/>
      <c r="AA326" s="78"/>
      <c r="AB326" s="78"/>
      <c r="AC326" s="78"/>
      <c r="AD326" s="51"/>
      <c r="AE326" s="51"/>
      <c r="AF326" s="78"/>
    </row>
    <row r="327" spans="17:32" x14ac:dyDescent="0.25">
      <c r="Q327" s="78"/>
      <c r="R327" s="78"/>
      <c r="S327" s="78"/>
      <c r="T327" s="78"/>
      <c r="U327" s="78"/>
      <c r="V327" s="78"/>
      <c r="W327" s="78"/>
      <c r="X327" s="78"/>
      <c r="Y327" s="78"/>
      <c r="Z327" s="78"/>
      <c r="AA327" s="78"/>
      <c r="AB327" s="78"/>
      <c r="AC327" s="78"/>
      <c r="AD327" s="51"/>
      <c r="AE327" s="51"/>
      <c r="AF327" s="78"/>
    </row>
    <row r="328" spans="17:32" x14ac:dyDescent="0.25">
      <c r="Q328" s="78"/>
      <c r="R328" s="78"/>
      <c r="S328" s="78"/>
      <c r="T328" s="78"/>
      <c r="U328" s="78"/>
      <c r="V328" s="78"/>
      <c r="W328" s="78"/>
      <c r="X328" s="78"/>
      <c r="Y328" s="78"/>
      <c r="Z328" s="78"/>
      <c r="AA328" s="78"/>
      <c r="AB328" s="78"/>
      <c r="AC328" s="78"/>
      <c r="AD328" s="51"/>
      <c r="AE328" s="51"/>
      <c r="AF328" s="78"/>
    </row>
    <row r="329" spans="17:32" x14ac:dyDescent="0.25">
      <c r="Q329" s="78"/>
      <c r="R329" s="78"/>
      <c r="S329" s="78"/>
      <c r="T329" s="78"/>
      <c r="U329" s="78"/>
      <c r="V329" s="78"/>
      <c r="W329" s="78"/>
      <c r="X329" s="78"/>
      <c r="Y329" s="78"/>
      <c r="Z329" s="78"/>
      <c r="AA329" s="78"/>
      <c r="AB329" s="78"/>
      <c r="AC329" s="78"/>
      <c r="AD329" s="51"/>
      <c r="AE329" s="51"/>
      <c r="AF329" s="78"/>
    </row>
    <row r="330" spans="17:32" x14ac:dyDescent="0.25">
      <c r="Q330" s="78"/>
      <c r="R330" s="78"/>
      <c r="S330" s="78"/>
      <c r="T330" s="78"/>
      <c r="U330" s="78"/>
      <c r="V330" s="78"/>
      <c r="W330" s="78"/>
      <c r="X330" s="78"/>
      <c r="Y330" s="78"/>
      <c r="Z330" s="78"/>
      <c r="AA330" s="78"/>
      <c r="AB330" s="78"/>
      <c r="AC330" s="78"/>
      <c r="AD330" s="51"/>
      <c r="AE330" s="51"/>
      <c r="AF330" s="78"/>
    </row>
    <row r="331" spans="17:32" x14ac:dyDescent="0.25">
      <c r="Q331" s="78"/>
      <c r="R331" s="78"/>
      <c r="S331" s="78"/>
      <c r="T331" s="78"/>
      <c r="U331" s="78"/>
      <c r="V331" s="78"/>
      <c r="W331" s="78"/>
      <c r="X331" s="78"/>
      <c r="Y331" s="78"/>
      <c r="Z331" s="78"/>
      <c r="AA331" s="78"/>
      <c r="AB331" s="78"/>
      <c r="AC331" s="78"/>
      <c r="AD331" s="51"/>
      <c r="AE331" s="51"/>
      <c r="AF331" s="78"/>
    </row>
    <row r="332" spans="17:32" x14ac:dyDescent="0.25">
      <c r="Q332" s="78"/>
      <c r="R332" s="78"/>
      <c r="S332" s="78"/>
      <c r="T332" s="78"/>
      <c r="U332" s="78"/>
      <c r="V332" s="78"/>
      <c r="W332" s="78"/>
      <c r="X332" s="78"/>
      <c r="Y332" s="78"/>
      <c r="Z332" s="78"/>
      <c r="AA332" s="78"/>
      <c r="AB332" s="78"/>
      <c r="AC332" s="78"/>
      <c r="AD332" s="51"/>
      <c r="AE332" s="51"/>
      <c r="AF332" s="78"/>
    </row>
    <row r="333" spans="17:32" x14ac:dyDescent="0.25">
      <c r="Q333" s="78"/>
      <c r="R333" s="78"/>
      <c r="S333" s="78"/>
      <c r="T333" s="78"/>
      <c r="U333" s="78"/>
      <c r="V333" s="78"/>
      <c r="W333" s="78"/>
      <c r="X333" s="78"/>
      <c r="Y333" s="78"/>
      <c r="Z333" s="78"/>
      <c r="AA333" s="78"/>
      <c r="AB333" s="78"/>
      <c r="AC333" s="78"/>
      <c r="AD333" s="51"/>
      <c r="AE333" s="51"/>
      <c r="AF333" s="78"/>
    </row>
    <row r="334" spans="17:32" x14ac:dyDescent="0.25">
      <c r="Q334" s="78"/>
      <c r="R334" s="78"/>
      <c r="S334" s="78"/>
      <c r="T334" s="78"/>
      <c r="U334" s="78"/>
      <c r="V334" s="78"/>
      <c r="W334" s="78"/>
      <c r="X334" s="78"/>
      <c r="Y334" s="78"/>
      <c r="Z334" s="78"/>
      <c r="AA334" s="78"/>
      <c r="AB334" s="78"/>
      <c r="AC334" s="78"/>
      <c r="AD334" s="51"/>
      <c r="AE334" s="51"/>
      <c r="AF334" s="78"/>
    </row>
    <row r="335" spans="17:32" x14ac:dyDescent="0.25">
      <c r="Q335" s="78"/>
      <c r="R335" s="78"/>
      <c r="S335" s="78"/>
      <c r="T335" s="78"/>
      <c r="U335" s="78"/>
      <c r="V335" s="78"/>
      <c r="W335" s="78"/>
      <c r="X335" s="78"/>
      <c r="Y335" s="78"/>
      <c r="Z335" s="78"/>
      <c r="AA335" s="78"/>
      <c r="AB335" s="78"/>
      <c r="AC335" s="78"/>
      <c r="AD335" s="51"/>
      <c r="AE335" s="51"/>
      <c r="AF335" s="78"/>
    </row>
    <row r="336" spans="17:32"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row r="690" spans="17:32" x14ac:dyDescent="0.25">
      <c r="Q690" s="78"/>
      <c r="R690" s="78"/>
      <c r="S690" s="78"/>
      <c r="T690" s="78"/>
      <c r="U690" s="78"/>
      <c r="V690" s="78"/>
      <c r="W690" s="78"/>
      <c r="X690" s="78"/>
      <c r="Y690" s="78"/>
      <c r="Z690" s="78"/>
      <c r="AA690" s="78"/>
      <c r="AB690" s="78"/>
      <c r="AC690" s="78"/>
      <c r="AD690" s="51"/>
      <c r="AE690" s="51"/>
      <c r="AF690" s="78"/>
    </row>
    <row r="691" spans="17:32" x14ac:dyDescent="0.25">
      <c r="Q691" s="78"/>
      <c r="R691" s="78"/>
      <c r="S691" s="78"/>
      <c r="T691" s="78"/>
      <c r="U691" s="78"/>
      <c r="V691" s="78"/>
      <c r="W691" s="78"/>
      <c r="X691" s="78"/>
      <c r="Y691" s="78"/>
      <c r="Z691" s="78"/>
      <c r="AA691" s="78"/>
      <c r="AB691" s="78"/>
      <c r="AC691" s="78"/>
      <c r="AD691" s="51"/>
      <c r="AE691" s="51"/>
      <c r="AF691" s="78"/>
    </row>
    <row r="692" spans="17:32" x14ac:dyDescent="0.25">
      <c r="Q692" s="78"/>
      <c r="R692" s="78"/>
      <c r="S692" s="78"/>
      <c r="T692" s="78"/>
      <c r="U692" s="78"/>
      <c r="V692" s="78"/>
      <c r="W692" s="78"/>
      <c r="X692" s="78"/>
      <c r="Y692" s="78"/>
      <c r="Z692" s="78"/>
      <c r="AA692" s="78"/>
      <c r="AB692" s="78"/>
      <c r="AC692" s="78"/>
      <c r="AD692" s="51"/>
      <c r="AE692" s="51"/>
      <c r="AF692" s="78"/>
    </row>
    <row r="693" spans="17:32" x14ac:dyDescent="0.25">
      <c r="Q693" s="78"/>
      <c r="R693" s="78"/>
      <c r="S693" s="78"/>
      <c r="T693" s="78"/>
      <c r="U693" s="78"/>
      <c r="V693" s="78"/>
      <c r="W693" s="78"/>
      <c r="X693" s="78"/>
      <c r="Y693" s="78"/>
      <c r="Z693" s="78"/>
      <c r="AA693" s="78"/>
      <c r="AB693" s="78"/>
      <c r="AC693" s="78"/>
      <c r="AD693" s="51"/>
      <c r="AE693" s="51"/>
      <c r="AF693" s="78"/>
    </row>
    <row r="694" spans="17:32" x14ac:dyDescent="0.25">
      <c r="Q694" s="78"/>
      <c r="R694" s="78"/>
      <c r="S694" s="78"/>
      <c r="T694" s="78"/>
      <c r="U694" s="78"/>
      <c r="V694" s="78"/>
      <c r="W694" s="78"/>
      <c r="X694" s="78"/>
      <c r="Y694" s="78"/>
      <c r="Z694" s="78"/>
      <c r="AA694" s="78"/>
      <c r="AB694" s="78"/>
      <c r="AC694" s="78"/>
      <c r="AD694" s="51"/>
      <c r="AE694" s="51"/>
      <c r="AF694" s="78"/>
    </row>
    <row r="695" spans="17:32" x14ac:dyDescent="0.25">
      <c r="Q695" s="78"/>
      <c r="R695" s="78"/>
      <c r="S695" s="78"/>
      <c r="T695" s="78"/>
      <c r="U695" s="78"/>
      <c r="V695" s="78"/>
      <c r="W695" s="78"/>
      <c r="X695" s="78"/>
      <c r="Y695" s="78"/>
      <c r="Z695" s="78"/>
      <c r="AA695" s="78"/>
      <c r="AB695" s="78"/>
      <c r="AC695" s="78"/>
      <c r="AD695" s="51"/>
      <c r="AE695" s="51"/>
      <c r="AF695" s="78"/>
    </row>
    <row r="696" spans="17:32" x14ac:dyDescent="0.25">
      <c r="Q696" s="78"/>
      <c r="R696" s="78"/>
      <c r="S696" s="78"/>
      <c r="T696" s="78"/>
      <c r="U696" s="78"/>
      <c r="V696" s="78"/>
      <c r="W696" s="78"/>
      <c r="X696" s="78"/>
      <c r="Y696" s="78"/>
      <c r="Z696" s="78"/>
      <c r="AA696" s="78"/>
      <c r="AB696" s="78"/>
      <c r="AC696" s="78"/>
      <c r="AD696" s="51"/>
      <c r="AE696" s="51"/>
      <c r="AF696" s="78"/>
    </row>
    <row r="697" spans="17:32" x14ac:dyDescent="0.25">
      <c r="Q697" s="78"/>
      <c r="R697" s="78"/>
      <c r="S697" s="78"/>
      <c r="T697" s="78"/>
      <c r="U697" s="78"/>
      <c r="V697" s="78"/>
      <c r="W697" s="78"/>
      <c r="X697" s="78"/>
      <c r="Y697" s="78"/>
      <c r="Z697" s="78"/>
      <c r="AA697" s="78"/>
      <c r="AB697" s="78"/>
      <c r="AC697" s="78"/>
      <c r="AD697" s="51"/>
      <c r="AE697" s="51"/>
      <c r="AF697" s="78"/>
    </row>
    <row r="698" spans="17:32" x14ac:dyDescent="0.25">
      <c r="Q698" s="78"/>
      <c r="R698" s="78"/>
      <c r="S698" s="78"/>
      <c r="T698" s="78"/>
      <c r="U698" s="78"/>
      <c r="V698" s="78"/>
      <c r="W698" s="78"/>
      <c r="X698" s="78"/>
      <c r="Y698" s="78"/>
      <c r="Z698" s="78"/>
      <c r="AA698" s="78"/>
      <c r="AB698" s="78"/>
      <c r="AC698" s="78"/>
      <c r="AD698" s="51"/>
      <c r="AE698" s="51"/>
      <c r="AF698" s="78"/>
    </row>
    <row r="699" spans="17:32" x14ac:dyDescent="0.25">
      <c r="Q699" s="78"/>
      <c r="R699" s="78"/>
      <c r="S699" s="78"/>
      <c r="T699" s="78"/>
      <c r="U699" s="78"/>
      <c r="V699" s="78"/>
      <c r="W699" s="78"/>
      <c r="X699" s="78"/>
      <c r="Y699" s="78"/>
      <c r="Z699" s="78"/>
      <c r="AA699" s="78"/>
      <c r="AB699" s="78"/>
      <c r="AC699" s="78"/>
      <c r="AD699" s="51"/>
      <c r="AE699" s="51"/>
      <c r="AF699" s="78"/>
    </row>
    <row r="700" spans="17:32" x14ac:dyDescent="0.25">
      <c r="Q700" s="78"/>
      <c r="R700" s="78"/>
      <c r="S700" s="78"/>
      <c r="T700" s="78"/>
      <c r="U700" s="78"/>
      <c r="V700" s="78"/>
      <c r="W700" s="78"/>
      <c r="X700" s="78"/>
      <c r="Y700" s="78"/>
      <c r="Z700" s="78"/>
      <c r="AA700" s="78"/>
      <c r="AB700" s="78"/>
      <c r="AC700" s="78"/>
      <c r="AD700" s="51"/>
      <c r="AE700" s="51"/>
      <c r="AF700" s="78"/>
    </row>
    <row r="701" spans="17:32" x14ac:dyDescent="0.25">
      <c r="Q701" s="78"/>
      <c r="R701" s="78"/>
      <c r="S701" s="78"/>
      <c r="T701" s="78"/>
      <c r="U701" s="78"/>
      <c r="V701" s="78"/>
      <c r="W701" s="78"/>
      <c r="X701" s="78"/>
      <c r="Y701" s="78"/>
      <c r="Z701" s="78"/>
      <c r="AA701" s="78"/>
      <c r="AB701" s="78"/>
      <c r="AC701" s="78"/>
      <c r="AD701" s="51"/>
      <c r="AE701" s="51"/>
      <c r="AF701" s="78"/>
    </row>
    <row r="702" spans="17:32" x14ac:dyDescent="0.25">
      <c r="Q702" s="78"/>
      <c r="R702" s="78"/>
      <c r="S702" s="78"/>
      <c r="T702" s="78"/>
      <c r="U702" s="78"/>
      <c r="V702" s="78"/>
      <c r="W702" s="78"/>
      <c r="X702" s="78"/>
      <c r="Y702" s="78"/>
      <c r="Z702" s="78"/>
      <c r="AA702" s="78"/>
      <c r="AB702" s="78"/>
      <c r="AC702" s="78"/>
      <c r="AD702" s="51"/>
      <c r="AE702" s="51"/>
      <c r="AF702" s="78"/>
    </row>
    <row r="703" spans="17:32" x14ac:dyDescent="0.25">
      <c r="Q703" s="78"/>
      <c r="R703" s="78"/>
      <c r="S703" s="78"/>
      <c r="T703" s="78"/>
      <c r="U703" s="78"/>
      <c r="V703" s="78"/>
      <c r="W703" s="78"/>
      <c r="X703" s="78"/>
      <c r="Y703" s="78"/>
      <c r="Z703" s="78"/>
      <c r="AA703" s="78"/>
      <c r="AB703" s="78"/>
      <c r="AC703" s="78"/>
      <c r="AD703" s="51"/>
      <c r="AE703" s="51"/>
      <c r="AF703" s="78"/>
    </row>
    <row r="704" spans="17:32" x14ac:dyDescent="0.25">
      <c r="Q704" s="78"/>
      <c r="R704" s="78"/>
      <c r="S704" s="78"/>
      <c r="T704" s="78"/>
      <c r="U704" s="78"/>
      <c r="V704" s="78"/>
      <c r="W704" s="78"/>
      <c r="X704" s="78"/>
      <c r="Y704" s="78"/>
      <c r="Z704" s="78"/>
      <c r="AA704" s="78"/>
      <c r="AB704" s="78"/>
      <c r="AC704" s="78"/>
      <c r="AD704" s="51"/>
      <c r="AE704" s="51"/>
      <c r="AF704" s="78"/>
    </row>
    <row r="705" spans="17:32" x14ac:dyDescent="0.25">
      <c r="Q705" s="78"/>
      <c r="R705" s="78"/>
      <c r="S705" s="78"/>
      <c r="T705" s="78"/>
      <c r="U705" s="78"/>
      <c r="V705" s="78"/>
      <c r="W705" s="78"/>
      <c r="X705" s="78"/>
      <c r="Y705" s="78"/>
      <c r="Z705" s="78"/>
      <c r="AA705" s="78"/>
      <c r="AB705" s="78"/>
      <c r="AC705" s="78"/>
      <c r="AD705" s="51"/>
      <c r="AE705" s="51"/>
      <c r="AF705" s="78"/>
    </row>
    <row r="706" spans="17:32" x14ac:dyDescent="0.25">
      <c r="Q706" s="78"/>
      <c r="R706" s="78"/>
      <c r="S706" s="78"/>
      <c r="T706" s="78"/>
      <c r="U706" s="78"/>
      <c r="V706" s="78"/>
      <c r="W706" s="78"/>
      <c r="X706" s="78"/>
      <c r="Y706" s="78"/>
      <c r="Z706" s="78"/>
      <c r="AA706" s="78"/>
      <c r="AB706" s="78"/>
      <c r="AC706" s="78"/>
      <c r="AD706" s="51"/>
      <c r="AE706" s="51"/>
      <c r="AF706" s="78"/>
    </row>
    <row r="707" spans="17:32" x14ac:dyDescent="0.25">
      <c r="Q707" s="78"/>
      <c r="R707" s="78"/>
      <c r="S707" s="78"/>
      <c r="T707" s="78"/>
      <c r="U707" s="78"/>
      <c r="V707" s="78"/>
      <c r="W707" s="78"/>
      <c r="X707" s="78"/>
      <c r="Y707" s="78"/>
      <c r="Z707" s="78"/>
      <c r="AA707" s="78"/>
      <c r="AB707" s="78"/>
      <c r="AC707" s="78"/>
      <c r="AD707" s="51"/>
      <c r="AE707" s="51"/>
      <c r="AF707" s="78"/>
    </row>
    <row r="708" spans="17:32" x14ac:dyDescent="0.25">
      <c r="Q708" s="78"/>
      <c r="R708" s="78"/>
      <c r="S708" s="78"/>
      <c r="T708" s="78"/>
      <c r="U708" s="78"/>
      <c r="V708" s="78"/>
      <c r="W708" s="78"/>
      <c r="X708" s="78"/>
      <c r="Y708" s="78"/>
      <c r="Z708" s="78"/>
      <c r="AA708" s="78"/>
      <c r="AB708" s="78"/>
      <c r="AC708" s="78"/>
      <c r="AD708" s="51"/>
      <c r="AE708" s="51"/>
      <c r="AF708" s="78"/>
    </row>
  </sheetData>
  <autoFilter ref="A19:AF26"/>
  <mergeCells count="23">
    <mergeCell ref="Q17:AC17"/>
    <mergeCell ref="B15:E15"/>
    <mergeCell ref="F15:N15"/>
    <mergeCell ref="B16:E16"/>
    <mergeCell ref="F16:N16"/>
    <mergeCell ref="B17:E17"/>
    <mergeCell ref="F17:N17"/>
    <mergeCell ref="B13:E13"/>
    <mergeCell ref="F13:N13"/>
    <mergeCell ref="B14:E14"/>
    <mergeCell ref="F14:N14"/>
    <mergeCell ref="B8:N8"/>
    <mergeCell ref="B9:N9"/>
    <mergeCell ref="B11:E11"/>
    <mergeCell ref="F11:N11"/>
    <mergeCell ref="B12:E12"/>
    <mergeCell ref="F12:N12"/>
    <mergeCell ref="B7:N7"/>
    <mergeCell ref="A1:N1"/>
    <mergeCell ref="B3:F3"/>
    <mergeCell ref="B4:C4"/>
    <mergeCell ref="B5:N5"/>
    <mergeCell ref="B6:N6"/>
  </mergeCells>
  <hyperlinks>
    <hyperlink ref="H18" r:id="rId1"/>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workbookViewId="0">
      <selection activeCell="D24" sqref="D24"/>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3621</v>
      </c>
      <c r="B1" s="519"/>
      <c r="C1" s="519"/>
      <c r="D1" s="519"/>
      <c r="E1" s="519"/>
      <c r="F1" s="519"/>
      <c r="G1" s="519"/>
      <c r="H1" s="519"/>
      <c r="I1" s="519"/>
      <c r="J1" s="519"/>
      <c r="K1" s="519"/>
      <c r="L1" s="519"/>
      <c r="M1" s="519"/>
      <c r="N1" s="52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1" t="s">
        <v>181</v>
      </c>
      <c r="C3" s="532"/>
      <c r="D3" s="532"/>
      <c r="E3" s="533"/>
      <c r="F3" s="82" t="s">
        <v>3493</v>
      </c>
      <c r="H3" s="534" t="s">
        <v>3998</v>
      </c>
      <c r="I3" s="535"/>
      <c r="P3" s="30" t="s">
        <v>26</v>
      </c>
      <c r="Q3" s="30">
        <v>17</v>
      </c>
      <c r="R3" s="30" t="s">
        <v>4714</v>
      </c>
      <c r="S3" s="30" t="s">
        <v>4550</v>
      </c>
      <c r="U3" s="30" t="s">
        <v>3560</v>
      </c>
      <c r="V3" s="31">
        <v>10161</v>
      </c>
    </row>
    <row r="4" spans="1:22" ht="16.5" thickTop="1" thickBot="1" x14ac:dyDescent="0.3">
      <c r="P4" s="30" t="s">
        <v>27</v>
      </c>
      <c r="Q4" s="30">
        <v>18</v>
      </c>
      <c r="R4" s="30" t="s">
        <v>4715</v>
      </c>
      <c r="S4" s="30" t="s">
        <v>3623</v>
      </c>
      <c r="U4" s="30" t="s">
        <v>3565</v>
      </c>
      <c r="V4" s="31">
        <v>11438</v>
      </c>
    </row>
    <row r="5" spans="1:22" ht="16.5" thickTop="1" thickBot="1" x14ac:dyDescent="0.3">
      <c r="A5" s="83" t="s">
        <v>3631</v>
      </c>
      <c r="B5" s="84" t="s">
        <v>4953</v>
      </c>
      <c r="C5" s="82" t="str">
        <f>VLOOKUP(B5,P1:R14,3,0)</f>
        <v>Jn21</v>
      </c>
      <c r="D5" s="82" t="str">
        <f>VLOOKUP(B5,P1:S14,4,0)</f>
        <v>S</v>
      </c>
      <c r="P5" s="30" t="s">
        <v>3632</v>
      </c>
      <c r="Q5" s="30">
        <v>19</v>
      </c>
      <c r="R5" s="30" t="s">
        <v>4716</v>
      </c>
      <c r="S5" s="30" t="s">
        <v>3625</v>
      </c>
      <c r="U5" s="30" t="s">
        <v>3568</v>
      </c>
      <c r="V5" s="31">
        <v>11438</v>
      </c>
    </row>
    <row r="6" spans="1:22" ht="16.5" thickTop="1" thickBot="1" x14ac:dyDescent="0.3">
      <c r="P6" s="30" t="s">
        <v>3635</v>
      </c>
      <c r="Q6" s="30">
        <v>20</v>
      </c>
      <c r="R6" s="30" t="s">
        <v>4717</v>
      </c>
      <c r="S6" s="30" t="s">
        <v>3628</v>
      </c>
      <c r="U6" s="30" t="s">
        <v>3570</v>
      </c>
      <c r="V6" s="31">
        <v>11336</v>
      </c>
    </row>
    <row r="7" spans="1:22" ht="16.5" customHeight="1" thickTop="1" thickBot="1" x14ac:dyDescent="0.3">
      <c r="A7" s="83" t="s">
        <v>3638</v>
      </c>
      <c r="B7" s="85">
        <f>SUMIF(POST16!S20:S158,"&gt;0")</f>
        <v>678813.19500000007</v>
      </c>
      <c r="C7" s="536" t="str">
        <f>IF(ROUND(ABS(B7-B8),0)&gt;0,"Error","OK")</f>
        <v>OK</v>
      </c>
      <c r="D7" s="537"/>
      <c r="P7" s="30" t="s">
        <v>3639</v>
      </c>
      <c r="Q7" s="30">
        <v>21</v>
      </c>
      <c r="R7" s="30" t="s">
        <v>4718</v>
      </c>
      <c r="S7" s="30" t="s">
        <v>3630</v>
      </c>
    </row>
    <row r="8" spans="1:22" ht="16.5" thickTop="1" thickBot="1" x14ac:dyDescent="0.3">
      <c r="A8" s="83" t="s">
        <v>3642</v>
      </c>
      <c r="B8" s="85">
        <f>SUM(G20:G875)</f>
        <v>678813.19500000007</v>
      </c>
      <c r="C8" s="536"/>
      <c r="D8" s="537"/>
      <c r="P8" s="30" t="s">
        <v>3643</v>
      </c>
      <c r="Q8" s="30">
        <v>22</v>
      </c>
      <c r="R8" s="30" t="s">
        <v>4719</v>
      </c>
      <c r="S8" s="30" t="s">
        <v>3634</v>
      </c>
    </row>
    <row r="9" spans="1:22" ht="16.5" thickTop="1" thickBot="1" x14ac:dyDescent="0.3">
      <c r="P9" s="30" t="s">
        <v>3646</v>
      </c>
      <c r="Q9" s="30">
        <v>23</v>
      </c>
      <c r="R9" s="30" t="s">
        <v>4720</v>
      </c>
      <c r="S9" s="30" t="s">
        <v>3637</v>
      </c>
    </row>
    <row r="10" spans="1:22" ht="16.5" thickTop="1" thickBot="1" x14ac:dyDescent="0.3">
      <c r="A10" s="83" t="s">
        <v>3649</v>
      </c>
      <c r="B10" s="83">
        <f>POST16!I4</f>
        <v>7</v>
      </c>
      <c r="C10" s="536" t="str">
        <f>IF(ROUND(ABS(B10-B11),0)&gt;0,"Error","OK")</f>
        <v>OK</v>
      </c>
      <c r="D10" s="537"/>
      <c r="P10" s="30" t="s">
        <v>3650</v>
      </c>
      <c r="Q10" s="30">
        <v>24</v>
      </c>
      <c r="R10" s="30" t="s">
        <v>4721</v>
      </c>
      <c r="S10" s="30" t="s">
        <v>3641</v>
      </c>
    </row>
    <row r="11" spans="1:22" ht="16.5" thickTop="1" thickBot="1" x14ac:dyDescent="0.3">
      <c r="A11" s="83" t="s">
        <v>3653</v>
      </c>
      <c r="B11" s="83">
        <f>COUNTIF(C20:C884,"&gt;0")</f>
        <v>7</v>
      </c>
      <c r="C11" s="536"/>
      <c r="D11" s="537"/>
      <c r="K11" s="86"/>
      <c r="L11" s="86"/>
      <c r="M11" s="86"/>
      <c r="N11" s="86"/>
      <c r="O11" s="87"/>
      <c r="P11" s="30" t="s">
        <v>3654</v>
      </c>
      <c r="Q11" s="30">
        <v>25</v>
      </c>
      <c r="R11" s="88" t="s">
        <v>4722</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4723</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4724</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4725</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SUM(G20:G885)</f>
        <v>678813.19500000007</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POST16!J20</f>
        <v>400041</v>
      </c>
      <c r="D20" s="120" t="b">
        <v>1</v>
      </c>
      <c r="E20" s="121" t="str">
        <f>RIGHT(POST16!C20,4)&amp;"."&amp;POST16!M20&amp;"."&amp;POST16!K20&amp;"."&amp;$C$5</f>
        <v>5405.P16.I02.Jn21</v>
      </c>
      <c r="F20" s="122">
        <f t="shared" ref="F20:F26" ca="1" si="0">TODAY()</f>
        <v>44361</v>
      </c>
      <c r="G20" s="123">
        <f>POST16!S20</f>
        <v>152721.44500000007</v>
      </c>
      <c r="H20" s="124">
        <f t="shared" ref="H20:H26" ca="1" si="1">F20</f>
        <v>44361</v>
      </c>
      <c r="I20" s="125">
        <v>0</v>
      </c>
      <c r="J20" s="121" t="str">
        <f>LEFT(POST16!D20,20)&amp;"."&amp;POST16PAY!E20</f>
        <v>Finchley Catholic Hi.5405.P16.I02.Jn21</v>
      </c>
      <c r="K20" s="120" t="b">
        <v>1</v>
      </c>
      <c r="L20" s="126" t="s">
        <v>3686</v>
      </c>
      <c r="M20" s="120" t="b">
        <v>1</v>
      </c>
      <c r="N20" s="120" t="s">
        <v>3687</v>
      </c>
      <c r="O20" s="127" t="str">
        <f>POST16!I20</f>
        <v>11441/543965</v>
      </c>
      <c r="P20" s="120" t="b">
        <v>1</v>
      </c>
      <c r="Q20" s="120" t="b">
        <v>1</v>
      </c>
      <c r="R20" s="120" t="b">
        <v>1</v>
      </c>
      <c r="T20" s="11"/>
      <c r="U20" s="1"/>
    </row>
    <row r="21" spans="1:21" x14ac:dyDescent="0.25">
      <c r="A21" s="117">
        <v>1</v>
      </c>
      <c r="B21" s="118">
        <v>2</v>
      </c>
      <c r="C21" s="303">
        <f>POST16!J21</f>
        <v>400140</v>
      </c>
      <c r="D21" s="120" t="b">
        <v>1</v>
      </c>
      <c r="E21" s="304" t="str">
        <f>RIGHT(POST16!C21,4)&amp;"."&amp;POST16!M21&amp;"."&amp;POST16!K21&amp;"."&amp;$C$5</f>
        <v>5427.P16.I02.Jn21</v>
      </c>
      <c r="F21" s="305">
        <f t="shared" ca="1" si="0"/>
        <v>44361</v>
      </c>
      <c r="G21" s="306">
        <f>POST16!S21</f>
        <v>159837.44500000007</v>
      </c>
      <c r="H21" s="124">
        <f t="shared" ca="1" si="1"/>
        <v>44361</v>
      </c>
      <c r="I21" s="125">
        <v>0</v>
      </c>
      <c r="J21" s="304" t="str">
        <f>LEFT(POST16!D21,20)&amp;"."&amp;POST16PAY!E21</f>
        <v>JCoSS.5427.P16.I02.Jn21</v>
      </c>
      <c r="K21" s="120" t="b">
        <v>1</v>
      </c>
      <c r="L21" s="126" t="s">
        <v>3686</v>
      </c>
      <c r="M21" s="120" t="b">
        <v>1</v>
      </c>
      <c r="N21" s="120" t="s">
        <v>3687</v>
      </c>
      <c r="O21" s="307" t="str">
        <f>POST16!I21</f>
        <v>11441/543965</v>
      </c>
      <c r="P21" s="120" t="b">
        <v>1</v>
      </c>
      <c r="Q21" s="120" t="b">
        <v>1</v>
      </c>
      <c r="R21" s="120" t="b">
        <v>1</v>
      </c>
      <c r="T21" s="11"/>
      <c r="U21" s="1"/>
    </row>
    <row r="22" spans="1:21" x14ac:dyDescent="0.25">
      <c r="A22" s="117">
        <v>1</v>
      </c>
      <c r="B22" s="118">
        <v>2</v>
      </c>
      <c r="C22" s="303">
        <f>POST16!J22</f>
        <v>107953</v>
      </c>
      <c r="D22" s="120" t="b">
        <v>1</v>
      </c>
      <c r="E22" s="304" t="str">
        <f>RIGHT(POST16!C22,4)&amp;"."&amp;POST16!M22&amp;"."&amp;POST16!K22&amp;"."&amp;$C$5</f>
        <v>4004.P16.I02.Jn21</v>
      </c>
      <c r="F22" s="305">
        <f t="shared" ca="1" si="0"/>
        <v>44361</v>
      </c>
      <c r="G22" s="306">
        <f>POST16!S22</f>
        <v>43513.304999999993</v>
      </c>
      <c r="H22" s="124">
        <f t="shared" ca="1" si="1"/>
        <v>44361</v>
      </c>
      <c r="I22" s="125">
        <v>0</v>
      </c>
      <c r="J22" s="304" t="str">
        <f>LEFT(POST16!D22,20)&amp;"."&amp;POST16PAY!E22</f>
        <v>Menorah High School .4004.P16.I02.Jn21</v>
      </c>
      <c r="K22" s="120" t="b">
        <v>1</v>
      </c>
      <c r="L22" s="126" t="s">
        <v>3686</v>
      </c>
      <c r="M22" s="120" t="b">
        <v>1</v>
      </c>
      <c r="N22" s="120" t="s">
        <v>3687</v>
      </c>
      <c r="O22" s="307" t="str">
        <f>POST16!I22</f>
        <v>11441/543965</v>
      </c>
      <c r="P22" s="120" t="b">
        <v>1</v>
      </c>
      <c r="Q22" s="120" t="b">
        <v>1</v>
      </c>
      <c r="R22" s="120" t="b">
        <v>1</v>
      </c>
    </row>
    <row r="23" spans="1:21" x14ac:dyDescent="0.25">
      <c r="A23" s="117">
        <v>1</v>
      </c>
      <c r="B23" s="118">
        <v>2</v>
      </c>
      <c r="C23" s="303">
        <f>POST16!J23</f>
        <v>400029</v>
      </c>
      <c r="D23" s="120" t="b">
        <v>1</v>
      </c>
      <c r="E23" s="304" t="str">
        <f>RIGHT(POST16!C23,4)&amp;"."&amp;POST16!M23&amp;"."&amp;POST16!K23&amp;"."&amp;$C$5</f>
        <v>5404.P16.I02.Jn21</v>
      </c>
      <c r="F23" s="305">
        <f t="shared" ca="1" si="0"/>
        <v>44361</v>
      </c>
      <c r="G23" s="306">
        <f>POST16!S23</f>
        <v>151647.83499999996</v>
      </c>
      <c r="H23" s="124">
        <f t="shared" ca="1" si="1"/>
        <v>44361</v>
      </c>
      <c r="I23" s="125">
        <v>0</v>
      </c>
      <c r="J23" s="304" t="str">
        <f>LEFT(POST16!D23,20)&amp;"."&amp;POST16PAY!E23</f>
        <v>St Michaels Catholic.5404.P16.I02.Jn21</v>
      </c>
      <c r="K23" s="120" t="b">
        <v>1</v>
      </c>
      <c r="L23" s="126" t="s">
        <v>3686</v>
      </c>
      <c r="M23" s="120" t="b">
        <v>1</v>
      </c>
      <c r="N23" s="120" t="s">
        <v>3687</v>
      </c>
      <c r="O23" s="307" t="str">
        <f>POST16!I23</f>
        <v>11441/543965</v>
      </c>
      <c r="P23" s="120" t="b">
        <v>1</v>
      </c>
      <c r="Q23" s="120" t="b">
        <v>1</v>
      </c>
      <c r="R23" s="120" t="b">
        <v>1</v>
      </c>
    </row>
    <row r="24" spans="1:21" x14ac:dyDescent="0.25">
      <c r="A24" s="117">
        <v>1</v>
      </c>
      <c r="B24" s="118">
        <v>2</v>
      </c>
      <c r="C24" s="303">
        <f>POST16!J24</f>
        <v>400013</v>
      </c>
      <c r="D24" s="120" t="b">
        <v>1</v>
      </c>
      <c r="E24" s="304" t="str">
        <f>RIGHT(POST16!C24,4)&amp;"."&amp;POST16!M24&amp;"."&amp;POST16!K24&amp;"."&amp;$C$5</f>
        <v>5407.P16.I02.Jn21</v>
      </c>
      <c r="F24" s="305">
        <f t="shared" ca="1" si="0"/>
        <v>44361</v>
      </c>
      <c r="G24" s="306">
        <f>POST16!S24</f>
        <v>140090.35999999999</v>
      </c>
      <c r="H24" s="124">
        <f t="shared" ca="1" si="1"/>
        <v>44361</v>
      </c>
      <c r="I24" s="125">
        <v>0</v>
      </c>
      <c r="J24" s="304" t="str">
        <f>LEFT(POST16!D24,20)&amp;"."&amp;POST16PAY!E24</f>
        <v>St. James' Catholic .5407.P16.I02.Jn21</v>
      </c>
      <c r="K24" s="120" t="b">
        <v>1</v>
      </c>
      <c r="L24" s="126" t="s">
        <v>3686</v>
      </c>
      <c r="M24" s="120" t="b">
        <v>1</v>
      </c>
      <c r="N24" s="120" t="s">
        <v>3687</v>
      </c>
      <c r="O24" s="307" t="str">
        <f>POST16!I24</f>
        <v>11441/543965</v>
      </c>
      <c r="P24" s="120" t="b">
        <v>1</v>
      </c>
      <c r="Q24" s="120" t="b">
        <v>1</v>
      </c>
      <c r="R24" s="120" t="b">
        <v>1</v>
      </c>
    </row>
    <row r="25" spans="1:21" x14ac:dyDescent="0.25">
      <c r="A25" s="117">
        <v>1</v>
      </c>
      <c r="B25" s="118">
        <v>2</v>
      </c>
      <c r="C25" s="303">
        <f>POST16!J25</f>
        <v>400135</v>
      </c>
      <c r="D25" s="120" t="b">
        <v>1</v>
      </c>
      <c r="E25" s="304" t="str">
        <f>RIGHT(POST16!C25,4)&amp;"."&amp;POST16!M25&amp;"."&amp;POST16!K25&amp;"."&amp;$C$5</f>
        <v>3521.P16.I02.Jn21</v>
      </c>
      <c r="F25" s="305">
        <f t="shared" ca="1" si="0"/>
        <v>44361</v>
      </c>
      <c r="G25" s="306">
        <f>POST16!S25</f>
        <v>30922.388333333307</v>
      </c>
      <c r="H25" s="124">
        <f t="shared" ca="1" si="1"/>
        <v>44361</v>
      </c>
      <c r="I25" s="125">
        <v>0</v>
      </c>
      <c r="J25" s="304" t="str">
        <f>LEFT(POST16!D25,20)&amp;"."&amp;POST16PAY!E25</f>
        <v>St Mary's &amp; St John'.3521.P16.I02.Jn21</v>
      </c>
      <c r="K25" s="120" t="b">
        <v>1</v>
      </c>
      <c r="L25" s="126" t="s">
        <v>3686</v>
      </c>
      <c r="M25" s="120" t="b">
        <v>1</v>
      </c>
      <c r="N25" s="120" t="s">
        <v>3687</v>
      </c>
      <c r="O25" s="307" t="str">
        <f>POST16!I25</f>
        <v>11441/543965</v>
      </c>
      <c r="P25" s="120" t="b">
        <v>1</v>
      </c>
      <c r="Q25" s="120" t="b">
        <v>1</v>
      </c>
      <c r="R25" s="120" t="b">
        <v>1</v>
      </c>
    </row>
    <row r="26" spans="1:21" x14ac:dyDescent="0.25">
      <c r="A26" s="117">
        <v>1</v>
      </c>
      <c r="B26" s="118">
        <v>2</v>
      </c>
      <c r="C26" s="303">
        <f>POST16!J26</f>
        <v>400063</v>
      </c>
      <c r="D26" s="120" t="b">
        <v>1</v>
      </c>
      <c r="E26" s="304" t="str">
        <f>RIGHT(POST16!C26,4)&amp;"."&amp;POST16!M26&amp;"."&amp;POST16!K26&amp;"."&amp;$C$5</f>
        <v>7010.P16.I02.Jn21</v>
      </c>
      <c r="F26" s="305">
        <f t="shared" ca="1" si="0"/>
        <v>44361</v>
      </c>
      <c r="G26" s="306">
        <f>POST16!S26</f>
        <v>80.416666666666629</v>
      </c>
      <c r="H26" s="124">
        <f t="shared" ca="1" si="1"/>
        <v>44361</v>
      </c>
      <c r="I26" s="125">
        <v>0</v>
      </c>
      <c r="J26" s="304" t="str">
        <f>LEFT(POST16!D26,20)&amp;"."&amp;POST16PAY!E26</f>
        <v>Mapledown.7010.P16.I02.Jn21</v>
      </c>
      <c r="K26" s="120" t="b">
        <v>1</v>
      </c>
      <c r="L26" s="126" t="s">
        <v>3686</v>
      </c>
      <c r="M26" s="120" t="b">
        <v>1</v>
      </c>
      <c r="N26" s="120" t="s">
        <v>3687</v>
      </c>
      <c r="O26" s="307" t="str">
        <f>POST16!I26</f>
        <v>11441/543965</v>
      </c>
      <c r="P26" s="120" t="b">
        <v>1</v>
      </c>
      <c r="Q26" s="120" t="b">
        <v>1</v>
      </c>
      <c r="R26" s="120" t="b">
        <v>1</v>
      </c>
    </row>
    <row r="27" spans="1:21" x14ac:dyDescent="0.25">
      <c r="A27" s="117"/>
      <c r="B27" s="118"/>
      <c r="C27" s="119"/>
      <c r="D27" s="120"/>
      <c r="E27" s="304"/>
      <c r="F27" s="122"/>
      <c r="G27" s="306"/>
      <c r="H27" s="124"/>
      <c r="I27" s="125"/>
      <c r="J27" s="121"/>
      <c r="K27" s="120"/>
      <c r="L27" s="126"/>
      <c r="M27" s="120"/>
      <c r="N27" s="120"/>
      <c r="O27" s="127"/>
      <c r="P27" s="120"/>
      <c r="Q27" s="120"/>
      <c r="R27" s="120"/>
    </row>
    <row r="28" spans="1:21" x14ac:dyDescent="0.25">
      <c r="A28" s="117"/>
      <c r="B28" s="118"/>
      <c r="C28" s="119"/>
      <c r="D28" s="120"/>
      <c r="E28" s="121"/>
      <c r="F28" s="122"/>
      <c r="G28" s="123"/>
      <c r="H28" s="124"/>
      <c r="I28" s="125"/>
      <c r="J28" s="121"/>
      <c r="K28" s="120"/>
      <c r="L28" s="126"/>
      <c r="M28" s="120"/>
      <c r="N28" s="120"/>
      <c r="O28" s="127"/>
      <c r="P28" s="120"/>
      <c r="Q28" s="120"/>
      <c r="R28" s="120"/>
    </row>
    <row r="29" spans="1:21" x14ac:dyDescent="0.25">
      <c r="A29" s="117"/>
      <c r="B29" s="118"/>
      <c r="C29" s="119"/>
      <c r="D29" s="120"/>
      <c r="E29" s="121"/>
      <c r="F29" s="122"/>
      <c r="G29" s="123"/>
      <c r="H29" s="124"/>
      <c r="I29" s="125"/>
      <c r="J29" s="121"/>
      <c r="K29" s="120"/>
      <c r="L29" s="126"/>
      <c r="M29" s="120"/>
      <c r="N29" s="120"/>
      <c r="O29" s="127"/>
      <c r="P29" s="120"/>
      <c r="Q29" s="120"/>
      <c r="R29" s="120"/>
    </row>
    <row r="30" spans="1:21" x14ac:dyDescent="0.25">
      <c r="A30" s="117"/>
      <c r="B30" s="118"/>
      <c r="C30" s="119"/>
      <c r="D30" s="120"/>
      <c r="E30" s="121"/>
      <c r="F30" s="122"/>
      <c r="G30" s="123"/>
      <c r="H30" s="124"/>
      <c r="I30" s="125"/>
      <c r="J30" s="121"/>
      <c r="K30" s="120"/>
      <c r="L30" s="126"/>
      <c r="M30" s="120"/>
      <c r="N30" s="120"/>
      <c r="O30" s="127"/>
      <c r="P30" s="120"/>
      <c r="Q30" s="120"/>
      <c r="R30" s="120"/>
    </row>
    <row r="31" spans="1:21" x14ac:dyDescent="0.25">
      <c r="A31" s="117"/>
      <c r="B31" s="118"/>
      <c r="C31" s="119"/>
      <c r="D31" s="120"/>
      <c r="E31" s="121"/>
      <c r="F31" s="122"/>
      <c r="G31" s="123"/>
      <c r="H31" s="124"/>
      <c r="I31" s="125"/>
      <c r="J31" s="121"/>
      <c r="K31" s="120"/>
      <c r="L31" s="126"/>
      <c r="M31" s="120"/>
      <c r="N31" s="120"/>
      <c r="O31" s="127"/>
      <c r="P31" s="120"/>
      <c r="Q31" s="120"/>
      <c r="R31" s="120"/>
    </row>
    <row r="32" spans="1:21" x14ac:dyDescent="0.25">
      <c r="A32" s="117"/>
      <c r="B32" s="118"/>
      <c r="C32" s="119"/>
      <c r="D32" s="120"/>
      <c r="E32" s="121"/>
      <c r="F32" s="122"/>
      <c r="G32" s="123"/>
      <c r="H32" s="124"/>
      <c r="I32" s="125"/>
      <c r="J32" s="121"/>
      <c r="K32" s="120"/>
      <c r="L32" s="126"/>
      <c r="M32" s="120"/>
      <c r="N32" s="120"/>
      <c r="O32" s="127"/>
      <c r="P32" s="120"/>
      <c r="Q32" s="120"/>
      <c r="R32" s="120"/>
    </row>
    <row r="33" spans="1:18" x14ac:dyDescent="0.25">
      <c r="A33" s="117"/>
      <c r="B33" s="118"/>
      <c r="C33" s="119"/>
      <c r="D33" s="120"/>
      <c r="E33" s="121"/>
      <c r="F33" s="122"/>
      <c r="G33" s="123"/>
      <c r="H33" s="124"/>
      <c r="I33" s="125"/>
      <c r="J33" s="121"/>
      <c r="K33" s="120"/>
      <c r="L33" s="126"/>
      <c r="M33" s="120"/>
      <c r="N33" s="120"/>
      <c r="O33" s="127"/>
      <c r="P33" s="120"/>
      <c r="Q33" s="120"/>
      <c r="R33" s="120"/>
    </row>
    <row r="34" spans="1:18" x14ac:dyDescent="0.25">
      <c r="A34" s="117"/>
      <c r="B34" s="118"/>
      <c r="C34" s="119"/>
      <c r="D34" s="120"/>
      <c r="E34" s="121"/>
      <c r="F34" s="122"/>
      <c r="G34" s="123"/>
      <c r="H34" s="124"/>
      <c r="I34" s="125"/>
      <c r="J34" s="121"/>
      <c r="K34" s="120"/>
      <c r="L34" s="126"/>
      <c r="M34" s="120"/>
      <c r="N34" s="120"/>
      <c r="O34" s="127"/>
      <c r="P34" s="120"/>
      <c r="Q34" s="120"/>
      <c r="R34" s="120"/>
    </row>
    <row r="35" spans="1:18" x14ac:dyDescent="0.25">
      <c r="A35" s="117"/>
      <c r="B35" s="118"/>
      <c r="C35" s="119"/>
      <c r="D35" s="120"/>
      <c r="E35" s="121"/>
      <c r="F35" s="122"/>
      <c r="G35" s="123"/>
      <c r="H35" s="124"/>
      <c r="I35" s="125"/>
      <c r="J35" s="121"/>
      <c r="K35" s="120"/>
      <c r="L35" s="126"/>
      <c r="M35" s="120"/>
      <c r="N35" s="120"/>
      <c r="O35" s="127"/>
      <c r="P35" s="120"/>
      <c r="Q35" s="120"/>
      <c r="R35" s="120"/>
    </row>
    <row r="36" spans="1:18" x14ac:dyDescent="0.25">
      <c r="A36" s="117"/>
      <c r="B36" s="118"/>
      <c r="C36" s="119"/>
      <c r="D36" s="120"/>
      <c r="E36" s="121"/>
      <c r="F36" s="122"/>
      <c r="G36" s="123"/>
      <c r="H36" s="124"/>
      <c r="I36" s="125"/>
      <c r="J36" s="121"/>
      <c r="K36" s="120"/>
      <c r="L36" s="126"/>
      <c r="M36" s="120"/>
      <c r="N36" s="120"/>
      <c r="O36" s="127"/>
      <c r="P36" s="120"/>
      <c r="Q36" s="120"/>
      <c r="R36" s="120"/>
    </row>
    <row r="37" spans="1:18" x14ac:dyDescent="0.25">
      <c r="A37" s="117"/>
      <c r="B37" s="118"/>
      <c r="C37" s="119"/>
      <c r="D37" s="120"/>
      <c r="E37" s="121"/>
      <c r="F37" s="122"/>
      <c r="G37" s="123"/>
      <c r="H37" s="124"/>
      <c r="I37" s="125"/>
      <c r="J37" s="121"/>
      <c r="K37" s="120"/>
      <c r="L37" s="126"/>
      <c r="M37" s="120"/>
      <c r="N37" s="120"/>
      <c r="O37" s="127"/>
      <c r="P37" s="120"/>
      <c r="Q37" s="120"/>
      <c r="R37" s="120"/>
    </row>
    <row r="38" spans="1:18" x14ac:dyDescent="0.25">
      <c r="A38" s="117"/>
      <c r="B38" s="118"/>
      <c r="C38" s="119"/>
      <c r="D38" s="120"/>
      <c r="E38" s="121"/>
      <c r="F38" s="122"/>
      <c r="G38" s="123"/>
      <c r="H38" s="124"/>
      <c r="I38" s="125"/>
      <c r="J38" s="121"/>
      <c r="K38" s="120"/>
      <c r="L38" s="126"/>
      <c r="M38" s="120"/>
      <c r="N38" s="120"/>
      <c r="O38" s="127"/>
      <c r="P38" s="120"/>
      <c r="Q38" s="120"/>
      <c r="R38" s="120"/>
    </row>
    <row r="39" spans="1:18" x14ac:dyDescent="0.25">
      <c r="A39" s="117"/>
      <c r="B39" s="118"/>
      <c r="C39" s="119"/>
      <c r="D39" s="120"/>
      <c r="E39" s="121"/>
      <c r="F39" s="122"/>
      <c r="G39" s="123"/>
      <c r="H39" s="124"/>
      <c r="I39" s="125"/>
      <c r="J39" s="121"/>
      <c r="K39" s="120"/>
      <c r="L39" s="126"/>
      <c r="M39" s="120"/>
      <c r="N39" s="120"/>
      <c r="O39" s="127"/>
      <c r="P39" s="120"/>
      <c r="Q39" s="120"/>
      <c r="R39" s="120"/>
    </row>
    <row r="40" spans="1:18" x14ac:dyDescent="0.25">
      <c r="A40" s="117"/>
      <c r="B40" s="118"/>
      <c r="C40" s="119"/>
      <c r="D40" s="120"/>
      <c r="E40" s="121"/>
      <c r="F40" s="122"/>
      <c r="G40" s="123"/>
      <c r="H40" s="124"/>
      <c r="I40" s="125"/>
      <c r="J40" s="121"/>
      <c r="K40" s="120"/>
      <c r="L40" s="126"/>
      <c r="M40" s="120"/>
      <c r="N40" s="120"/>
      <c r="O40" s="127"/>
      <c r="P40" s="120"/>
      <c r="Q40" s="120"/>
      <c r="R40" s="120"/>
    </row>
    <row r="41" spans="1:18" x14ac:dyDescent="0.25">
      <c r="A41" s="117"/>
      <c r="B41" s="118"/>
      <c r="C41" s="119"/>
      <c r="D41" s="120"/>
      <c r="E41" s="121"/>
      <c r="F41" s="122"/>
      <c r="G41" s="123"/>
      <c r="H41" s="124"/>
      <c r="I41" s="125"/>
      <c r="J41" s="121"/>
      <c r="K41" s="120"/>
      <c r="L41" s="126"/>
      <c r="M41" s="120"/>
      <c r="N41" s="120"/>
      <c r="O41" s="127"/>
      <c r="P41" s="120"/>
      <c r="Q41" s="120"/>
      <c r="R41" s="120"/>
    </row>
    <row r="42" spans="1:18" x14ac:dyDescent="0.25">
      <c r="A42" s="117"/>
      <c r="B42" s="118"/>
      <c r="C42" s="119"/>
      <c r="D42" s="120"/>
      <c r="E42" s="121"/>
      <c r="F42" s="122"/>
      <c r="G42" s="123"/>
      <c r="H42" s="124"/>
      <c r="I42" s="125"/>
      <c r="J42" s="121"/>
      <c r="K42" s="120"/>
      <c r="L42" s="126"/>
      <c r="M42" s="120"/>
      <c r="N42" s="120"/>
      <c r="O42" s="127"/>
      <c r="P42" s="120"/>
      <c r="Q42" s="120"/>
      <c r="R42" s="120"/>
    </row>
  </sheetData>
  <mergeCells count="5">
    <mergeCell ref="A1:N1"/>
    <mergeCell ref="B3:E3"/>
    <mergeCell ref="H3:I3"/>
    <mergeCell ref="C7:D8"/>
    <mergeCell ref="C10:D11"/>
  </mergeCells>
  <conditionalFormatting sqref="G20:G42">
    <cfRule type="cellIs" dxfId="64" priority="4" operator="lessThan">
      <formula>0</formula>
    </cfRule>
    <cfRule type="cellIs" dxfId="63" priority="5" operator="equal">
      <formula>0</formula>
    </cfRule>
  </conditionalFormatting>
  <conditionalFormatting sqref="C7:D8">
    <cfRule type="cellIs" dxfId="62" priority="3" operator="equal">
      <formula>"Error"</formula>
    </cfRule>
  </conditionalFormatting>
  <conditionalFormatting sqref="C10:D11">
    <cfRule type="cellIs" dxfId="61" priority="2" operator="equal">
      <formula>"Error"</formula>
    </cfRule>
  </conditionalFormatting>
  <conditionalFormatting sqref="C7:D8 C10:D11">
    <cfRule type="cellIs" dxfId="6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V884"/>
  <sheetViews>
    <sheetView topLeftCell="C4" workbookViewId="0">
      <selection activeCell="L36" sqref="L36"/>
    </sheetView>
  </sheetViews>
  <sheetFormatPr defaultRowHeight="15" x14ac:dyDescent="0.25"/>
  <cols>
    <col min="1" max="1" width="28.7109375" bestFit="1" customWidth="1"/>
    <col min="2" max="3" width="10.7109375" bestFit="1" customWidth="1"/>
    <col min="4" max="4" width="23.85546875" bestFit="1" customWidth="1"/>
    <col min="5" max="5" width="17" customWidth="1"/>
    <col min="6" max="6" width="14.28515625" bestFit="1" customWidth="1"/>
    <col min="7" max="7" width="15.28515625" bestFit="1" customWidth="1"/>
    <col min="8" max="8" width="15.28515625" style="301"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5703125" customWidth="1"/>
    <col min="19" max="22" width="13.28515625" customWidth="1"/>
    <col min="23" max="23" width="11.140625" bestFit="1" customWidth="1"/>
    <col min="24" max="24" width="12.7109375" style="301"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7"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518" t="str">
        <f>MISC!A1</f>
        <v>Barnet School Funding 2020/21</v>
      </c>
      <c r="B1" s="519"/>
      <c r="C1" s="519"/>
      <c r="D1" s="519"/>
      <c r="E1" s="519"/>
      <c r="F1" s="519"/>
      <c r="G1" s="519"/>
      <c r="H1" s="519"/>
      <c r="I1" s="519"/>
      <c r="J1" s="519"/>
      <c r="K1" s="519"/>
      <c r="L1" s="519"/>
      <c r="M1" s="519"/>
      <c r="N1" s="519"/>
      <c r="O1" s="520"/>
      <c r="P1" s="29"/>
      <c r="R1" t="s">
        <v>3540</v>
      </c>
      <c r="S1" t="s">
        <v>3541</v>
      </c>
      <c r="T1" t="s">
        <v>3542</v>
      </c>
      <c r="U1" t="s">
        <v>3543</v>
      </c>
      <c r="Y1" t="s">
        <v>3547</v>
      </c>
      <c r="Z1" t="s">
        <v>3548</v>
      </c>
      <c r="AA1" t="s">
        <v>3549</v>
      </c>
      <c r="AB1" t="s">
        <v>3550</v>
      </c>
      <c r="AC1" t="s">
        <v>3551</v>
      </c>
      <c r="AD1" t="s">
        <v>3552</v>
      </c>
      <c r="AG1" t="s">
        <v>3553</v>
      </c>
      <c r="AH1" s="30" t="s">
        <v>3554</v>
      </c>
      <c r="AI1" s="31">
        <v>11392</v>
      </c>
    </row>
    <row r="2" spans="1:48" ht="15.75" thickBot="1" x14ac:dyDescent="0.3">
      <c r="AH2" s="30" t="s">
        <v>3555</v>
      </c>
      <c r="AI2" s="31">
        <v>10161</v>
      </c>
    </row>
    <row r="3" spans="1:48" ht="26.25" thickTop="1" thickBot="1" x14ac:dyDescent="0.55000000000000004">
      <c r="A3" s="32" t="s">
        <v>3556</v>
      </c>
      <c r="B3" s="521" t="s">
        <v>3557</v>
      </c>
      <c r="C3" s="521"/>
      <c r="D3" s="521"/>
      <c r="E3" s="521"/>
      <c r="F3" s="522"/>
      <c r="I3" s="33" t="s">
        <v>3558</v>
      </c>
      <c r="J3" s="34">
        <f>COUNTIF(D20:D819,"&gt;0")</f>
        <v>0</v>
      </c>
      <c r="K3" s="35" t="s">
        <v>3559</v>
      </c>
      <c r="L3" s="35"/>
      <c r="M3" s="35"/>
      <c r="N3" s="35"/>
      <c r="O3" s="36"/>
      <c r="P3" s="37"/>
      <c r="AH3" s="30" t="s">
        <v>3560</v>
      </c>
      <c r="AI3" s="31">
        <v>10161</v>
      </c>
    </row>
    <row r="4" spans="1:48" ht="16.5" thickTop="1" thickBot="1" x14ac:dyDescent="0.3">
      <c r="A4" s="32" t="s">
        <v>3561</v>
      </c>
      <c r="B4" s="523" t="s">
        <v>66</v>
      </c>
      <c r="C4" s="524"/>
      <c r="I4" s="32" t="s">
        <v>3562</v>
      </c>
      <c r="J4" s="34">
        <f>COUNTIF(G20:G863,"&gt;0")</f>
        <v>0</v>
      </c>
      <c r="K4" s="38" t="s">
        <v>3563</v>
      </c>
      <c r="L4" s="34">
        <f>COUNTIF(G20:G863,"&lt;0")</f>
        <v>0</v>
      </c>
      <c r="M4" s="38" t="s">
        <v>3564</v>
      </c>
      <c r="N4" s="34">
        <f>COUNTIF(G20:G863,"=0")</f>
        <v>0</v>
      </c>
      <c r="AH4" s="30" t="s">
        <v>3565</v>
      </c>
      <c r="AI4" s="31">
        <v>11438</v>
      </c>
    </row>
    <row r="5" spans="1:48" ht="15.75" thickTop="1" x14ac:dyDescent="0.25">
      <c r="A5" s="32" t="s">
        <v>3566</v>
      </c>
      <c r="B5" s="515" t="s">
        <v>3567</v>
      </c>
      <c r="C5" s="516"/>
      <c r="D5" s="516"/>
      <c r="E5" s="516"/>
      <c r="F5" s="516"/>
      <c r="G5" s="516"/>
      <c r="H5" s="516"/>
      <c r="I5" s="516"/>
      <c r="J5" s="516"/>
      <c r="K5" s="516"/>
      <c r="L5" s="516"/>
      <c r="M5" s="516"/>
      <c r="N5" s="516"/>
      <c r="O5" s="517"/>
      <c r="P5" s="39"/>
      <c r="AH5" s="30" t="s">
        <v>3568</v>
      </c>
      <c r="AI5" s="31">
        <v>11438</v>
      </c>
    </row>
    <row r="6" spans="1:48" x14ac:dyDescent="0.25">
      <c r="B6" s="515" t="s">
        <v>3569</v>
      </c>
      <c r="C6" s="516"/>
      <c r="D6" s="516"/>
      <c r="E6" s="516"/>
      <c r="F6" s="516"/>
      <c r="G6" s="516"/>
      <c r="H6" s="516"/>
      <c r="I6" s="516"/>
      <c r="J6" s="516"/>
      <c r="K6" s="516"/>
      <c r="L6" s="516"/>
      <c r="M6" s="516"/>
      <c r="N6" s="516"/>
      <c r="O6" s="517"/>
      <c r="P6" s="39"/>
      <c r="AH6" s="30" t="s">
        <v>3570</v>
      </c>
      <c r="AI6" s="31">
        <v>11336</v>
      </c>
    </row>
    <row r="7" spans="1:48" x14ac:dyDescent="0.25">
      <c r="B7" s="515" t="s">
        <v>3571</v>
      </c>
      <c r="C7" s="516"/>
      <c r="D7" s="516"/>
      <c r="E7" s="516"/>
      <c r="F7" s="516"/>
      <c r="G7" s="516"/>
      <c r="H7" s="516"/>
      <c r="I7" s="516"/>
      <c r="J7" s="516"/>
      <c r="K7" s="516"/>
      <c r="L7" s="516"/>
      <c r="M7" s="516"/>
      <c r="N7" s="516"/>
      <c r="O7" s="517"/>
      <c r="P7" s="39"/>
    </row>
    <row r="8" spans="1:48" ht="15.75" thickBot="1" x14ac:dyDescent="0.3">
      <c r="B8" s="525" t="s">
        <v>3572</v>
      </c>
      <c r="C8" s="525"/>
      <c r="D8" s="525"/>
      <c r="E8" s="525"/>
      <c r="F8" s="525"/>
      <c r="G8" s="525"/>
      <c r="H8" s="525"/>
      <c r="I8" s="525"/>
      <c r="J8" s="525"/>
      <c r="K8" s="525"/>
      <c r="L8" s="525"/>
      <c r="M8" s="525"/>
      <c r="N8" s="525"/>
      <c r="O8" s="525"/>
      <c r="P8" s="39"/>
    </row>
    <row r="9" spans="1:48" ht="15.75" thickTop="1" x14ac:dyDescent="0.25">
      <c r="B9" s="545" t="s">
        <v>3573</v>
      </c>
      <c r="C9" s="546"/>
      <c r="D9" s="547" t="s">
        <v>3574</v>
      </c>
      <c r="E9" s="547"/>
      <c r="F9" s="40" t="s">
        <v>59</v>
      </c>
      <c r="G9" s="41" t="s">
        <v>3575</v>
      </c>
      <c r="H9" s="41"/>
      <c r="I9" s="41" t="s">
        <v>3576</v>
      </c>
      <c r="J9" s="41" t="s">
        <v>617</v>
      </c>
      <c r="K9" s="42"/>
      <c r="L9" s="42"/>
      <c r="M9" s="42"/>
      <c r="N9" s="42"/>
      <c r="O9" s="42"/>
      <c r="P9" s="39"/>
    </row>
    <row r="10" spans="1:48" x14ac:dyDescent="0.25">
      <c r="A10" s="37"/>
      <c r="B10" s="554" t="str">
        <f>A20</f>
        <v>HIGH NEEDS PLACES</v>
      </c>
      <c r="C10" s="555"/>
      <c r="D10" s="544" t="s">
        <v>3577</v>
      </c>
      <c r="E10" s="544"/>
      <c r="F10" s="43" t="s">
        <v>3578</v>
      </c>
      <c r="G10" s="43" t="s">
        <v>3579</v>
      </c>
      <c r="H10" s="43"/>
      <c r="I10" s="44">
        <f>MAX(G23:G413)</f>
        <v>0</v>
      </c>
      <c r="J10" s="45">
        <f>SUMIF(F23:F438,"&gt;0")/COUNTIF(F23:F438,"&gt;0")</f>
        <v>448407.55555555556</v>
      </c>
      <c r="K10" s="46"/>
      <c r="L10" s="46"/>
      <c r="M10" s="46"/>
      <c r="N10" s="46"/>
      <c r="O10" s="46"/>
      <c r="P10" s="46"/>
    </row>
    <row r="11" spans="1:48" x14ac:dyDescent="0.25">
      <c r="A11" s="32" t="s">
        <v>3580</v>
      </c>
      <c r="B11" s="526"/>
      <c r="C11" s="527"/>
      <c r="D11" s="527"/>
      <c r="E11" s="528"/>
      <c r="F11" s="526"/>
      <c r="G11" s="527"/>
      <c r="H11" s="527"/>
      <c r="I11" s="527"/>
      <c r="J11" s="527"/>
      <c r="K11" s="527"/>
      <c r="L11" s="527"/>
      <c r="M11" s="527"/>
      <c r="N11" s="527"/>
      <c r="O11" s="528"/>
      <c r="P11" s="46"/>
    </row>
    <row r="12" spans="1:48" hidden="1" x14ac:dyDescent="0.25">
      <c r="A12" s="37"/>
      <c r="B12" s="526"/>
      <c r="C12" s="527"/>
      <c r="D12" s="527"/>
      <c r="E12" s="528"/>
      <c r="F12" s="526"/>
      <c r="G12" s="527"/>
      <c r="H12" s="527"/>
      <c r="I12" s="527"/>
      <c r="J12" s="527"/>
      <c r="K12" s="527"/>
      <c r="L12" s="527"/>
      <c r="M12" s="527"/>
      <c r="N12" s="527"/>
      <c r="O12" s="528"/>
      <c r="P12" s="46"/>
    </row>
    <row r="13" spans="1:48" hidden="1" x14ac:dyDescent="0.25">
      <c r="A13" s="37"/>
      <c r="B13" s="526"/>
      <c r="C13" s="527"/>
      <c r="D13" s="527"/>
      <c r="E13" s="528"/>
      <c r="F13" s="526"/>
      <c r="G13" s="527"/>
      <c r="H13" s="527"/>
      <c r="I13" s="527"/>
      <c r="J13" s="527"/>
      <c r="K13" s="527"/>
      <c r="L13" s="527"/>
      <c r="M13" s="527"/>
      <c r="N13" s="527"/>
      <c r="O13" s="528"/>
      <c r="P13" s="46"/>
      <c r="AL13"/>
      <c r="AM13"/>
      <c r="AN13"/>
      <c r="AO13"/>
      <c r="AP13"/>
      <c r="AQ13"/>
      <c r="AR13"/>
      <c r="AS13"/>
      <c r="AT13"/>
      <c r="AU13"/>
      <c r="AV13"/>
    </row>
    <row r="14" spans="1:48" hidden="1" x14ac:dyDescent="0.25">
      <c r="A14" s="37"/>
      <c r="B14" s="526"/>
      <c r="C14" s="527"/>
      <c r="D14" s="527"/>
      <c r="E14" s="528"/>
      <c r="F14" s="526"/>
      <c r="G14" s="527"/>
      <c r="H14" s="527"/>
      <c r="I14" s="527"/>
      <c r="J14" s="527"/>
      <c r="K14" s="527"/>
      <c r="L14" s="527"/>
      <c r="M14" s="527"/>
      <c r="N14" s="527"/>
      <c r="O14" s="528"/>
      <c r="P14" s="46"/>
      <c r="Q14" s="47"/>
      <c r="R14" s="47">
        <f t="shared" ref="R14:AG14" si="0">R15+R16</f>
        <v>569074.22222222225</v>
      </c>
      <c r="S14" s="47">
        <f t="shared" si="0"/>
        <v>569074.22222222225</v>
      </c>
      <c r="T14" s="47">
        <f t="shared" si="0"/>
        <v>569074.22222222225</v>
      </c>
      <c r="U14" s="47">
        <f t="shared" si="0"/>
        <v>569074.22222222225</v>
      </c>
      <c r="V14" s="47"/>
      <c r="W14" s="47"/>
      <c r="X14" s="47"/>
      <c r="Y14" s="47">
        <f t="shared" si="0"/>
        <v>569074.22222222225</v>
      </c>
      <c r="Z14" s="47">
        <f t="shared" si="0"/>
        <v>569074.22222222225</v>
      </c>
      <c r="AA14" s="47">
        <f t="shared" si="0"/>
        <v>569074.22222222225</v>
      </c>
      <c r="AB14" s="47">
        <f t="shared" si="0"/>
        <v>569074.22222222225</v>
      </c>
      <c r="AC14" s="47">
        <f t="shared" si="0"/>
        <v>6828890.666666667</v>
      </c>
      <c r="AD14" s="47">
        <f t="shared" si="0"/>
        <v>0</v>
      </c>
      <c r="AE14" s="47">
        <f t="shared" si="0"/>
        <v>0</v>
      </c>
      <c r="AF14" s="47">
        <f t="shared" si="0"/>
        <v>0</v>
      </c>
      <c r="AG14" s="47">
        <f t="shared" si="0"/>
        <v>1707222.6666666667</v>
      </c>
      <c r="AH14" s="48" t="s">
        <v>3582</v>
      </c>
      <c r="AL14"/>
      <c r="AM14"/>
      <c r="AN14"/>
      <c r="AO14"/>
      <c r="AP14"/>
      <c r="AQ14"/>
      <c r="AR14"/>
      <c r="AS14"/>
      <c r="AT14"/>
      <c r="AU14"/>
      <c r="AV14"/>
    </row>
    <row r="15" spans="1:48" hidden="1" x14ac:dyDescent="0.25">
      <c r="A15" s="37"/>
      <c r="B15" s="526"/>
      <c r="C15" s="527"/>
      <c r="D15" s="527"/>
      <c r="E15" s="528"/>
      <c r="F15" s="526"/>
      <c r="G15" s="527"/>
      <c r="H15" s="527"/>
      <c r="I15" s="527"/>
      <c r="J15" s="527"/>
      <c r="K15" s="527"/>
      <c r="L15" s="527"/>
      <c r="M15" s="527"/>
      <c r="N15" s="527"/>
      <c r="O15" s="528"/>
      <c r="P15" s="46"/>
      <c r="Q15" s="49"/>
      <c r="R15" s="49">
        <f>SUMIF(R20:R884,"&gt;0")</f>
        <v>569074.22222222225</v>
      </c>
      <c r="S15" s="49">
        <f>SUMIF(S20:S884,"&gt;0")</f>
        <v>569074.22222222225</v>
      </c>
      <c r="T15" s="49">
        <f>SUMIF(T20:T884,"&gt;0")</f>
        <v>569074.22222222225</v>
      </c>
      <c r="U15" s="49">
        <f>SUMIF(U20:U884,"&gt;0")</f>
        <v>569074.22222222225</v>
      </c>
      <c r="V15" s="49"/>
      <c r="W15" s="49"/>
      <c r="X15" s="49"/>
      <c r="Y15" s="49">
        <f t="shared" ref="Y15:AG15" si="1">SUMIF(Y20:Y884,"&gt;0")</f>
        <v>569074.22222222225</v>
      </c>
      <c r="Z15" s="49">
        <f t="shared" si="1"/>
        <v>569074.22222222225</v>
      </c>
      <c r="AA15" s="49">
        <f t="shared" si="1"/>
        <v>569074.22222222225</v>
      </c>
      <c r="AB15" s="49">
        <f t="shared" si="1"/>
        <v>569074.22222222225</v>
      </c>
      <c r="AC15" s="49">
        <f>SUMIF(AC20:AC884,"&gt;0")</f>
        <v>6828890.666666667</v>
      </c>
      <c r="AD15" s="49">
        <f t="shared" si="1"/>
        <v>0</v>
      </c>
      <c r="AE15" s="49">
        <f t="shared" si="1"/>
        <v>0</v>
      </c>
      <c r="AF15" s="49">
        <f t="shared" si="1"/>
        <v>0</v>
      </c>
      <c r="AG15" s="49">
        <f t="shared" si="1"/>
        <v>1707222.6666666667</v>
      </c>
      <c r="AH15" s="48" t="s">
        <v>3562</v>
      </c>
      <c r="AL15"/>
      <c r="AM15"/>
      <c r="AN15"/>
      <c r="AO15"/>
      <c r="AP15"/>
      <c r="AQ15"/>
      <c r="AR15"/>
      <c r="AS15"/>
      <c r="AT15"/>
      <c r="AU15"/>
      <c r="AV15"/>
    </row>
    <row r="16" spans="1:48" hidden="1" x14ac:dyDescent="0.25">
      <c r="A16" s="50"/>
      <c r="B16" s="526"/>
      <c r="C16" s="527"/>
      <c r="D16" s="527"/>
      <c r="E16" s="528"/>
      <c r="F16" s="526"/>
      <c r="G16" s="527"/>
      <c r="H16" s="527"/>
      <c r="I16" s="527"/>
      <c r="J16" s="527"/>
      <c r="K16" s="527"/>
      <c r="L16" s="527"/>
      <c r="M16" s="527"/>
      <c r="N16" s="527"/>
      <c r="O16" s="528"/>
      <c r="P16" s="46"/>
      <c r="Q16" s="49"/>
      <c r="R16" s="49">
        <f>SUMIF(R20:R884,"&lt;0")</f>
        <v>0</v>
      </c>
      <c r="S16" s="49">
        <f>SUMIF(S20:S884,"&lt;0")</f>
        <v>0</v>
      </c>
      <c r="T16" s="49">
        <f>SUMIF(T20:T884,"&lt;0")</f>
        <v>0</v>
      </c>
      <c r="U16" s="49">
        <f>SUMIF(U20:U884,"&lt;0")</f>
        <v>0</v>
      </c>
      <c r="V16" s="49"/>
      <c r="W16" s="49"/>
      <c r="X16" s="49"/>
      <c r="Y16" s="49">
        <f t="shared" ref="Y16:AG16" si="2">SUMIF(Y20:Y884,"&lt;0")</f>
        <v>0</v>
      </c>
      <c r="Z16" s="49">
        <f t="shared" si="2"/>
        <v>0</v>
      </c>
      <c r="AA16" s="49">
        <f t="shared" si="2"/>
        <v>0</v>
      </c>
      <c r="AB16" s="49">
        <f t="shared" si="2"/>
        <v>0</v>
      </c>
      <c r="AC16" s="49">
        <f>SUMIF(AC20:AC884,"&lt;0")</f>
        <v>0</v>
      </c>
      <c r="AD16" s="49">
        <f t="shared" si="2"/>
        <v>0</v>
      </c>
      <c r="AE16" s="49">
        <f t="shared" si="2"/>
        <v>0</v>
      </c>
      <c r="AF16" s="49">
        <f t="shared" si="2"/>
        <v>0</v>
      </c>
      <c r="AG16" s="49">
        <f t="shared" si="2"/>
        <v>0</v>
      </c>
      <c r="AH16" s="48" t="s">
        <v>3563</v>
      </c>
      <c r="AL16"/>
      <c r="AM16"/>
      <c r="AN16"/>
      <c r="AO16"/>
      <c r="AP16"/>
      <c r="AQ16"/>
      <c r="AR16"/>
      <c r="AS16"/>
      <c r="AT16"/>
      <c r="AU16"/>
      <c r="AV16"/>
    </row>
    <row r="17" spans="1:48" x14ac:dyDescent="0.25">
      <c r="A17" s="37">
        <f>COUNTIF(D20:D899,"&gt;0")</f>
        <v>0</v>
      </c>
      <c r="B17" s="526"/>
      <c r="C17" s="527"/>
      <c r="D17" s="527"/>
      <c r="E17" s="528"/>
      <c r="F17" s="526"/>
      <c r="G17" s="527"/>
      <c r="H17" s="527"/>
      <c r="I17" s="527"/>
      <c r="J17" s="527"/>
      <c r="K17" s="527"/>
      <c r="L17" s="527"/>
      <c r="M17" s="527"/>
      <c r="N17" s="527"/>
      <c r="O17" s="528"/>
      <c r="P17" s="46"/>
      <c r="Q17" s="551"/>
      <c r="R17" s="552"/>
      <c r="S17" s="552"/>
      <c r="T17" s="552"/>
      <c r="U17" s="552"/>
      <c r="V17" s="552"/>
      <c r="W17" s="552"/>
      <c r="X17" s="552"/>
      <c r="Y17" s="552"/>
      <c r="Z17" s="552"/>
      <c r="AA17" s="552"/>
      <c r="AB17" s="552"/>
      <c r="AC17" s="552"/>
      <c r="AD17" s="552"/>
      <c r="AL17"/>
      <c r="AM17"/>
      <c r="AN17"/>
      <c r="AO17"/>
      <c r="AP17"/>
      <c r="AQ17"/>
      <c r="AR17"/>
      <c r="AS17"/>
      <c r="AT17"/>
      <c r="AU17"/>
      <c r="AV17"/>
    </row>
    <row r="18" spans="1:48" ht="15.75" thickBot="1" x14ac:dyDescent="0.3">
      <c r="A18" t="s">
        <v>3584</v>
      </c>
      <c r="G18" s="52">
        <f>SUM(G20:G884)</f>
        <v>0</v>
      </c>
      <c r="H18" s="52"/>
      <c r="J18" s="52"/>
      <c r="K18" t="s">
        <v>3585</v>
      </c>
      <c r="Q18" s="553"/>
      <c r="R18" s="553"/>
      <c r="S18" s="553"/>
      <c r="T18" s="553"/>
      <c r="U18" s="553"/>
      <c r="V18" s="553"/>
      <c r="W18" s="553"/>
      <c r="X18" s="553"/>
      <c r="Y18" s="553"/>
      <c r="Z18" s="553"/>
      <c r="AA18" s="553"/>
      <c r="AB18" s="553"/>
      <c r="AC18" s="553"/>
      <c r="AD18" s="553"/>
      <c r="AE18" s="553"/>
      <c r="AF18" s="553"/>
      <c r="AG18" s="553"/>
      <c r="AL18"/>
      <c r="AM18"/>
      <c r="AN18"/>
      <c r="AO18"/>
      <c r="AP18"/>
      <c r="AQ18"/>
      <c r="AR18"/>
      <c r="AS18"/>
      <c r="AT18"/>
      <c r="AU18"/>
      <c r="AV18"/>
    </row>
    <row r="19" spans="1:48" s="64" customFormat="1" ht="3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436" t="s">
        <v>3597</v>
      </c>
      <c r="M19" s="436" t="s">
        <v>3598</v>
      </c>
      <c r="N19" s="60" t="s">
        <v>3599</v>
      </c>
      <c r="O19" s="60" t="s">
        <v>3600</v>
      </c>
      <c r="P19" s="60" t="s">
        <v>18</v>
      </c>
      <c r="Q19" s="62" t="s">
        <v>26</v>
      </c>
      <c r="R19" s="62" t="s">
        <v>27</v>
      </c>
      <c r="S19" s="62" t="s">
        <v>28</v>
      </c>
      <c r="T19" s="62" t="s">
        <v>29</v>
      </c>
      <c r="U19" s="62" t="s">
        <v>30</v>
      </c>
      <c r="V19" s="287" t="s">
        <v>3643</v>
      </c>
      <c r="W19" s="287" t="s">
        <v>32</v>
      </c>
      <c r="X19" s="287" t="s">
        <v>33</v>
      </c>
      <c r="Y19" s="287" t="s">
        <v>34</v>
      </c>
      <c r="Z19" s="287" t="s">
        <v>35</v>
      </c>
      <c r="AA19" s="287" t="s">
        <v>36</v>
      </c>
      <c r="AB19" s="287" t="s">
        <v>37</v>
      </c>
      <c r="AC19" s="287" t="s">
        <v>4156</v>
      </c>
      <c r="AD19" s="287" t="s">
        <v>3604</v>
      </c>
      <c r="AE19" s="302" t="s">
        <v>3605</v>
      </c>
      <c r="AF19" s="302" t="s">
        <v>3605</v>
      </c>
      <c r="AG19" s="302" t="s">
        <v>4704</v>
      </c>
      <c r="AH19" s="302" t="s">
        <v>4705</v>
      </c>
      <c r="AI19" s="302" t="s">
        <v>4706</v>
      </c>
      <c r="AJ19" s="302" t="s">
        <v>4707</v>
      </c>
    </row>
    <row r="20" spans="1:48" ht="15.75" thickTop="1" x14ac:dyDescent="0.25">
      <c r="A20" t="str">
        <f>$B$3</f>
        <v>HIGH NEEDS PLACES</v>
      </c>
      <c r="B20" s="75">
        <v>43913</v>
      </c>
      <c r="C20" s="74">
        <v>3021100</v>
      </c>
      <c r="D20" t="str">
        <f>VLOOKUP(C20,Schools!A:B,2,0)</f>
        <v>Pavilion</v>
      </c>
      <c r="E20" t="str">
        <f>VLOOKUP(C20,Schools!$A:$Z,3,0)</f>
        <v>M</v>
      </c>
      <c r="F20" s="76">
        <v>1300000</v>
      </c>
      <c r="G20" s="74" t="s">
        <v>4703</v>
      </c>
      <c r="H20" s="295"/>
      <c r="I20" t="str">
        <f>O20&amp;"/"&amp;P20</f>
        <v>11392/543965</v>
      </c>
      <c r="J20">
        <f>VLOOKUP(C20,Schools!$A:$Z,9,0)</f>
        <v>400156</v>
      </c>
      <c r="K20" s="74" t="s">
        <v>66</v>
      </c>
      <c r="L20" s="328" t="s">
        <v>345</v>
      </c>
      <c r="M20" s="328" t="s">
        <v>314</v>
      </c>
      <c r="N20" s="77" t="str">
        <f>VLOOKUP(C20,Schools!A:D,4,0)</f>
        <v>PRU</v>
      </c>
      <c r="O20" s="77">
        <v>11392</v>
      </c>
      <c r="P20" s="77">
        <f t="shared" ref="P20:P34" si="3">IF(E20="M",543965,516500)</f>
        <v>543965</v>
      </c>
      <c r="Q20" s="78">
        <f>F20/12</f>
        <v>108333.33333333333</v>
      </c>
      <c r="R20" s="78">
        <f>Q20</f>
        <v>108333.33333333333</v>
      </c>
      <c r="S20" s="78">
        <f t="shared" ref="S20:AB20" si="4">R20</f>
        <v>108333.33333333333</v>
      </c>
      <c r="T20" s="78">
        <f t="shared" si="4"/>
        <v>108333.33333333333</v>
      </c>
      <c r="U20" s="78">
        <f t="shared" si="4"/>
        <v>108333.33333333333</v>
      </c>
      <c r="V20" s="78">
        <f t="shared" si="4"/>
        <v>108333.33333333333</v>
      </c>
      <c r="W20" s="78">
        <f t="shared" si="4"/>
        <v>108333.33333333333</v>
      </c>
      <c r="X20" s="78">
        <f t="shared" si="4"/>
        <v>108333.33333333333</v>
      </c>
      <c r="Y20" s="78">
        <f t="shared" si="4"/>
        <v>108333.33333333333</v>
      </c>
      <c r="Z20" s="78">
        <f t="shared" si="4"/>
        <v>108333.33333333333</v>
      </c>
      <c r="AA20" s="78">
        <f t="shared" si="4"/>
        <v>108333.33333333333</v>
      </c>
      <c r="AB20" s="78">
        <f t="shared" si="4"/>
        <v>108333.33333333333</v>
      </c>
      <c r="AC20" s="51">
        <f>SUM(Q20:AB20)</f>
        <v>1300000</v>
      </c>
      <c r="AD20" s="51">
        <f>AC20-F20</f>
        <v>0</v>
      </c>
      <c r="AE20" s="78"/>
      <c r="AG20" s="51">
        <f>SUM(Q20:S20)</f>
        <v>325000</v>
      </c>
      <c r="AH20" s="51">
        <f>SUM(Q20:V20)</f>
        <v>650000</v>
      </c>
      <c r="AI20" s="51">
        <f>SUM(Q20:Y20)</f>
        <v>975000.00000000012</v>
      </c>
      <c r="AJ20" s="51">
        <f>SUM(Q20:AB20)</f>
        <v>1300000</v>
      </c>
      <c r="AL20"/>
      <c r="AM20"/>
      <c r="AN20"/>
      <c r="AO20"/>
      <c r="AP20"/>
      <c r="AQ20"/>
      <c r="AR20"/>
      <c r="AS20"/>
      <c r="AT20"/>
      <c r="AU20"/>
      <c r="AV20"/>
    </row>
    <row r="21" spans="1:48" x14ac:dyDescent="0.25">
      <c r="A21" t="str">
        <f t="shared" ref="A21:A34" si="5">$B$3</f>
        <v>HIGH NEEDS PLACES</v>
      </c>
      <c r="B21" s="296">
        <v>43913</v>
      </c>
      <c r="C21" s="74">
        <v>3021102</v>
      </c>
      <c r="D21" t="str">
        <f>VLOOKUP(C21,Schools!A:B,2,0)</f>
        <v>Northgate</v>
      </c>
      <c r="E21" t="str">
        <f>VLOOKUP(C21,Schools!$A:$Z,3,0)</f>
        <v>M</v>
      </c>
      <c r="F21" s="76">
        <v>100000</v>
      </c>
      <c r="G21" s="74" t="s">
        <v>4703</v>
      </c>
      <c r="H21" s="295"/>
      <c r="I21" t="str">
        <f t="shared" ref="I21:I34" si="6">O21&amp;"/"&amp;P21</f>
        <v>11392/543965</v>
      </c>
      <c r="J21">
        <f>VLOOKUP(C21,Schools!$A:$Z,9,0)</f>
        <v>400157</v>
      </c>
      <c r="K21" s="74" t="s">
        <v>66</v>
      </c>
      <c r="L21" s="328" t="s">
        <v>345</v>
      </c>
      <c r="M21" s="328" t="s">
        <v>314</v>
      </c>
      <c r="N21" s="77" t="str">
        <f>VLOOKUP(C21,Schools!A:D,4,0)</f>
        <v>PRU</v>
      </c>
      <c r="O21" s="77">
        <v>11392</v>
      </c>
      <c r="P21" s="77">
        <f t="shared" si="3"/>
        <v>543965</v>
      </c>
      <c r="Q21" s="78">
        <f t="shared" ref="Q21:Q34" si="7">F21/12</f>
        <v>8333.3333333333339</v>
      </c>
      <c r="R21" s="78">
        <f t="shared" ref="R21:AB21" si="8">Q21</f>
        <v>8333.3333333333339</v>
      </c>
      <c r="S21" s="78">
        <f t="shared" si="8"/>
        <v>8333.3333333333339</v>
      </c>
      <c r="T21" s="78">
        <f t="shared" si="8"/>
        <v>8333.3333333333339</v>
      </c>
      <c r="U21" s="78">
        <f t="shared" si="8"/>
        <v>8333.3333333333339</v>
      </c>
      <c r="V21" s="78">
        <f t="shared" si="8"/>
        <v>8333.3333333333339</v>
      </c>
      <c r="W21" s="78">
        <f t="shared" si="8"/>
        <v>8333.3333333333339</v>
      </c>
      <c r="X21" s="78">
        <f t="shared" si="8"/>
        <v>8333.3333333333339</v>
      </c>
      <c r="Y21" s="78">
        <f t="shared" si="8"/>
        <v>8333.3333333333339</v>
      </c>
      <c r="Z21" s="78">
        <f t="shared" si="8"/>
        <v>8333.3333333333339</v>
      </c>
      <c r="AA21" s="78">
        <f t="shared" si="8"/>
        <v>8333.3333333333339</v>
      </c>
      <c r="AB21" s="78">
        <f t="shared" si="8"/>
        <v>8333.3333333333339</v>
      </c>
      <c r="AC21" s="51">
        <f t="shared" ref="AC21:AC34" si="9">SUM(Q21:AB21)</f>
        <v>99999.999999999985</v>
      </c>
      <c r="AD21" s="51">
        <f t="shared" ref="AD21:AD34" si="10">AC21-F21</f>
        <v>0</v>
      </c>
      <c r="AE21" s="78"/>
      <c r="AG21" s="51">
        <f t="shared" ref="AG21:AG34" si="11">SUM(Q21:S21)</f>
        <v>25000</v>
      </c>
      <c r="AH21" s="51">
        <f t="shared" ref="AH21:AH34" si="12">SUM(Q21:V21)</f>
        <v>50000.000000000007</v>
      </c>
      <c r="AI21" s="51">
        <f t="shared" ref="AI21:AI34" si="13">SUM(Q21:Y21)</f>
        <v>75000</v>
      </c>
      <c r="AJ21" s="51">
        <f t="shared" ref="AJ21:AJ34" si="14">SUM(Q21:AB21)</f>
        <v>99999.999999999985</v>
      </c>
      <c r="AL21"/>
      <c r="AM21"/>
      <c r="AN21"/>
      <c r="AO21"/>
      <c r="AP21"/>
      <c r="AQ21"/>
      <c r="AR21"/>
      <c r="AS21"/>
      <c r="AT21"/>
      <c r="AU21"/>
      <c r="AV21"/>
    </row>
    <row r="22" spans="1:48" x14ac:dyDescent="0.25">
      <c r="A22" t="str">
        <f t="shared" si="5"/>
        <v>HIGH NEEDS PLACES</v>
      </c>
      <c r="B22" s="296">
        <v>43913</v>
      </c>
      <c r="C22" s="74">
        <v>3022014</v>
      </c>
      <c r="D22" t="str">
        <f>VLOOKUP(C22,Schools!A:B,2,0)</f>
        <v>Colindale School</v>
      </c>
      <c r="E22" t="str">
        <f>VLOOKUP(C22,Schools!$A:$Z,3,0)</f>
        <v>M</v>
      </c>
      <c r="F22" s="76">
        <v>48000</v>
      </c>
      <c r="G22" s="74" t="s">
        <v>4703</v>
      </c>
      <c r="H22" s="295"/>
      <c r="I22" t="str">
        <f t="shared" si="6"/>
        <v>11438/543965</v>
      </c>
      <c r="J22">
        <f>VLOOKUP(C22,Schools!$A:$Z,9,0)</f>
        <v>400050</v>
      </c>
      <c r="K22" s="74" t="s">
        <v>66</v>
      </c>
      <c r="L22" s="328" t="s">
        <v>340</v>
      </c>
      <c r="M22" s="328" t="s">
        <v>47</v>
      </c>
      <c r="N22" s="77" t="str">
        <f>VLOOKUP(C22,Schools!A:D,4,0)</f>
        <v>Primary</v>
      </c>
      <c r="O22" s="77">
        <v>11438</v>
      </c>
      <c r="P22" s="77">
        <f t="shared" si="3"/>
        <v>543965</v>
      </c>
      <c r="Q22" s="78">
        <f t="shared" si="7"/>
        <v>4000</v>
      </c>
      <c r="R22" s="78">
        <f t="shared" ref="R22:AB22" si="15">Q22</f>
        <v>4000</v>
      </c>
      <c r="S22" s="78">
        <f t="shared" si="15"/>
        <v>4000</v>
      </c>
      <c r="T22" s="78">
        <f t="shared" si="15"/>
        <v>4000</v>
      </c>
      <c r="U22" s="78">
        <f t="shared" si="15"/>
        <v>4000</v>
      </c>
      <c r="V22" s="78">
        <f t="shared" si="15"/>
        <v>4000</v>
      </c>
      <c r="W22" s="78">
        <f t="shared" si="15"/>
        <v>4000</v>
      </c>
      <c r="X22" s="78">
        <f t="shared" si="15"/>
        <v>4000</v>
      </c>
      <c r="Y22" s="78">
        <f t="shared" si="15"/>
        <v>4000</v>
      </c>
      <c r="Z22" s="78">
        <f t="shared" si="15"/>
        <v>4000</v>
      </c>
      <c r="AA22" s="78">
        <f t="shared" si="15"/>
        <v>4000</v>
      </c>
      <c r="AB22" s="78">
        <f t="shared" si="15"/>
        <v>4000</v>
      </c>
      <c r="AC22" s="51">
        <f t="shared" si="9"/>
        <v>48000</v>
      </c>
      <c r="AD22" s="51">
        <f t="shared" si="10"/>
        <v>0</v>
      </c>
      <c r="AE22" s="78"/>
      <c r="AG22" s="51">
        <f t="shared" si="11"/>
        <v>12000</v>
      </c>
      <c r="AH22" s="51">
        <f t="shared" si="12"/>
        <v>24000</v>
      </c>
      <c r="AI22" s="51">
        <f t="shared" si="13"/>
        <v>36000</v>
      </c>
      <c r="AJ22" s="51">
        <f t="shared" si="14"/>
        <v>48000</v>
      </c>
      <c r="AL22"/>
      <c r="AM22"/>
      <c r="AN22"/>
      <c r="AO22"/>
      <c r="AP22"/>
      <c r="AQ22"/>
      <c r="AR22"/>
      <c r="AS22"/>
      <c r="AT22"/>
      <c r="AU22"/>
      <c r="AV22"/>
    </row>
    <row r="23" spans="1:48" x14ac:dyDescent="0.25">
      <c r="A23" t="str">
        <f t="shared" si="5"/>
        <v>HIGH NEEDS PLACES</v>
      </c>
      <c r="B23" s="296">
        <v>43913</v>
      </c>
      <c r="C23" s="74">
        <v>3022015</v>
      </c>
      <c r="D23" t="str">
        <f>VLOOKUP(C23,Schools!A:B,2,0)</f>
        <v>Coppetts Wood</v>
      </c>
      <c r="E23" t="str">
        <f>VLOOKUP(C23,Schools!$A:$Z,3,0)</f>
        <v>M</v>
      </c>
      <c r="F23" s="76">
        <v>55000</v>
      </c>
      <c r="G23" s="74" t="s">
        <v>4703</v>
      </c>
      <c r="H23" s="295"/>
      <c r="I23" t="str">
        <f t="shared" si="6"/>
        <v>11438/543965</v>
      </c>
      <c r="J23">
        <f>VLOOKUP(C23,Schools!$A:$Z,9,0)</f>
        <v>400059</v>
      </c>
      <c r="K23" s="74" t="s">
        <v>66</v>
      </c>
      <c r="L23" s="328" t="s">
        <v>340</v>
      </c>
      <c r="M23" s="328" t="s">
        <v>47</v>
      </c>
      <c r="N23" s="77" t="str">
        <f>VLOOKUP(C23,Schools!A:D,4,0)</f>
        <v>Primary</v>
      </c>
      <c r="O23" s="77">
        <v>11438</v>
      </c>
      <c r="P23" s="77">
        <f t="shared" si="3"/>
        <v>543965</v>
      </c>
      <c r="Q23" s="78">
        <f t="shared" si="7"/>
        <v>4583.333333333333</v>
      </c>
      <c r="R23" s="78">
        <f t="shared" ref="R23:AB23" si="16">Q23</f>
        <v>4583.333333333333</v>
      </c>
      <c r="S23" s="78">
        <f t="shared" si="16"/>
        <v>4583.333333333333</v>
      </c>
      <c r="T23" s="78">
        <f t="shared" si="16"/>
        <v>4583.333333333333</v>
      </c>
      <c r="U23" s="78">
        <f t="shared" si="16"/>
        <v>4583.333333333333</v>
      </c>
      <c r="V23" s="78">
        <f t="shared" si="16"/>
        <v>4583.333333333333</v>
      </c>
      <c r="W23" s="78">
        <f t="shared" si="16"/>
        <v>4583.333333333333</v>
      </c>
      <c r="X23" s="78">
        <f t="shared" si="16"/>
        <v>4583.333333333333</v>
      </c>
      <c r="Y23" s="78">
        <f t="shared" si="16"/>
        <v>4583.333333333333</v>
      </c>
      <c r="Z23" s="78">
        <f t="shared" si="16"/>
        <v>4583.333333333333</v>
      </c>
      <c r="AA23" s="78">
        <f t="shared" si="16"/>
        <v>4583.333333333333</v>
      </c>
      <c r="AB23" s="78">
        <f t="shared" si="16"/>
        <v>4583.333333333333</v>
      </c>
      <c r="AC23" s="51">
        <f t="shared" si="9"/>
        <v>55000.000000000007</v>
      </c>
      <c r="AD23" s="51">
        <f t="shared" si="10"/>
        <v>0</v>
      </c>
      <c r="AE23" s="78"/>
      <c r="AG23" s="51">
        <f t="shared" si="11"/>
        <v>13750</v>
      </c>
      <c r="AH23" s="51">
        <f t="shared" si="12"/>
        <v>27499.999999999996</v>
      </c>
      <c r="AI23" s="51">
        <f t="shared" si="13"/>
        <v>41250</v>
      </c>
      <c r="AJ23" s="51">
        <f t="shared" si="14"/>
        <v>55000.000000000007</v>
      </c>
      <c r="AL23"/>
      <c r="AM23"/>
      <c r="AN23"/>
      <c r="AO23"/>
      <c r="AP23"/>
      <c r="AQ23"/>
      <c r="AR23"/>
      <c r="AS23"/>
      <c r="AT23"/>
      <c r="AU23"/>
      <c r="AV23"/>
    </row>
    <row r="24" spans="1:48" x14ac:dyDescent="0.25">
      <c r="A24" t="str">
        <f t="shared" si="5"/>
        <v>HIGH NEEDS PLACES</v>
      </c>
      <c r="B24" s="296">
        <v>43913</v>
      </c>
      <c r="C24" s="74">
        <v>3022036</v>
      </c>
      <c r="D24" t="str">
        <f>VLOOKUP(C24,Schools!A:B,2,0)</f>
        <v>Livingstone School</v>
      </c>
      <c r="E24" t="str">
        <f>VLOOKUP(C24,Schools!$A:$Z,3,0)</f>
        <v>M</v>
      </c>
      <c r="F24" s="76">
        <v>90000</v>
      </c>
      <c r="G24" s="74" t="s">
        <v>4703</v>
      </c>
      <c r="H24" s="295"/>
      <c r="I24" t="str">
        <f t="shared" si="6"/>
        <v>11438/543965</v>
      </c>
      <c r="J24">
        <f>VLOOKUP(C24,Schools!$A:$Z,9,0)</f>
        <v>400046</v>
      </c>
      <c r="K24" s="74" t="s">
        <v>66</v>
      </c>
      <c r="L24" s="328" t="s">
        <v>340</v>
      </c>
      <c r="M24" s="328" t="s">
        <v>47</v>
      </c>
      <c r="N24" s="77" t="str">
        <f>VLOOKUP(C24,Schools!A:D,4,0)</f>
        <v>Primary</v>
      </c>
      <c r="O24" s="77">
        <v>11438</v>
      </c>
      <c r="P24" s="77">
        <f t="shared" si="3"/>
        <v>543965</v>
      </c>
      <c r="Q24" s="78">
        <f t="shared" si="7"/>
        <v>7500</v>
      </c>
      <c r="R24" s="78">
        <f t="shared" ref="R24:AB24" si="17">Q24</f>
        <v>7500</v>
      </c>
      <c r="S24" s="78">
        <f t="shared" si="17"/>
        <v>7500</v>
      </c>
      <c r="T24" s="78">
        <f t="shared" si="17"/>
        <v>7500</v>
      </c>
      <c r="U24" s="78">
        <f t="shared" si="17"/>
        <v>7500</v>
      </c>
      <c r="V24" s="78">
        <f t="shared" si="17"/>
        <v>7500</v>
      </c>
      <c r="W24" s="78">
        <f t="shared" si="17"/>
        <v>7500</v>
      </c>
      <c r="X24" s="78">
        <f t="shared" si="17"/>
        <v>7500</v>
      </c>
      <c r="Y24" s="78">
        <f t="shared" si="17"/>
        <v>7500</v>
      </c>
      <c r="Z24" s="78">
        <f t="shared" si="17"/>
        <v>7500</v>
      </c>
      <c r="AA24" s="78">
        <f t="shared" si="17"/>
        <v>7500</v>
      </c>
      <c r="AB24" s="78">
        <f t="shared" si="17"/>
        <v>7500</v>
      </c>
      <c r="AC24" s="51">
        <f t="shared" si="9"/>
        <v>90000</v>
      </c>
      <c r="AD24" s="51">
        <f t="shared" si="10"/>
        <v>0</v>
      </c>
      <c r="AE24" s="78"/>
      <c r="AG24" s="51">
        <f t="shared" si="11"/>
        <v>22500</v>
      </c>
      <c r="AH24" s="51">
        <f t="shared" si="12"/>
        <v>45000</v>
      </c>
      <c r="AI24" s="51">
        <f t="shared" si="13"/>
        <v>67500</v>
      </c>
      <c r="AJ24" s="51">
        <f t="shared" si="14"/>
        <v>90000</v>
      </c>
      <c r="AL24"/>
      <c r="AM24"/>
      <c r="AN24"/>
      <c r="AO24"/>
      <c r="AP24"/>
      <c r="AQ24"/>
      <c r="AR24"/>
      <c r="AS24"/>
      <c r="AT24"/>
      <c r="AU24"/>
      <c r="AV24"/>
    </row>
    <row r="25" spans="1:48" x14ac:dyDescent="0.25">
      <c r="A25" t="str">
        <f t="shared" si="5"/>
        <v>HIGH NEEDS PLACES</v>
      </c>
      <c r="B25" s="296">
        <v>43913</v>
      </c>
      <c r="C25" s="74">
        <v>3022067</v>
      </c>
      <c r="D25" t="str">
        <f>VLOOKUP(C25,Schools!A:B,2,0)</f>
        <v>Chalgrove Primary School</v>
      </c>
      <c r="E25" t="str">
        <f>VLOOKUP(C25,Schools!$A:$Z,3,0)</f>
        <v>M</v>
      </c>
      <c r="F25" s="76">
        <v>67000</v>
      </c>
      <c r="G25" s="74" t="s">
        <v>4703</v>
      </c>
      <c r="H25" s="295"/>
      <c r="I25" t="str">
        <f t="shared" si="6"/>
        <v>11438/543965</v>
      </c>
      <c r="J25">
        <f>VLOOKUP(C25,Schools!$A:$Z,9,0)</f>
        <v>400065</v>
      </c>
      <c r="K25" s="74" t="s">
        <v>66</v>
      </c>
      <c r="L25" s="328" t="s">
        <v>340</v>
      </c>
      <c r="M25" s="328" t="s">
        <v>47</v>
      </c>
      <c r="N25" s="77" t="str">
        <f>VLOOKUP(C25,Schools!A:D,4,0)</f>
        <v>Primary</v>
      </c>
      <c r="O25" s="77">
        <v>11438</v>
      </c>
      <c r="P25" s="77">
        <f t="shared" si="3"/>
        <v>543965</v>
      </c>
      <c r="Q25" s="78">
        <f t="shared" si="7"/>
        <v>5583.333333333333</v>
      </c>
      <c r="R25" s="78">
        <f t="shared" ref="R25:AB25" si="18">Q25</f>
        <v>5583.333333333333</v>
      </c>
      <c r="S25" s="78">
        <f t="shared" si="18"/>
        <v>5583.333333333333</v>
      </c>
      <c r="T25" s="78">
        <f t="shared" si="18"/>
        <v>5583.333333333333</v>
      </c>
      <c r="U25" s="78">
        <f t="shared" si="18"/>
        <v>5583.333333333333</v>
      </c>
      <c r="V25" s="78">
        <f t="shared" si="18"/>
        <v>5583.333333333333</v>
      </c>
      <c r="W25" s="78">
        <f t="shared" si="18"/>
        <v>5583.333333333333</v>
      </c>
      <c r="X25" s="78">
        <f t="shared" si="18"/>
        <v>5583.333333333333</v>
      </c>
      <c r="Y25" s="78">
        <f t="shared" si="18"/>
        <v>5583.333333333333</v>
      </c>
      <c r="Z25" s="78">
        <f t="shared" si="18"/>
        <v>5583.333333333333</v>
      </c>
      <c r="AA25" s="78">
        <f t="shared" si="18"/>
        <v>5583.333333333333</v>
      </c>
      <c r="AB25" s="78">
        <f t="shared" si="18"/>
        <v>5583.333333333333</v>
      </c>
      <c r="AC25" s="51">
        <f t="shared" si="9"/>
        <v>67000.000000000015</v>
      </c>
      <c r="AD25" s="51">
        <f t="shared" si="10"/>
        <v>0</v>
      </c>
      <c r="AE25" s="78"/>
      <c r="AG25" s="51">
        <f t="shared" si="11"/>
        <v>16750</v>
      </c>
      <c r="AH25" s="51">
        <f t="shared" si="12"/>
        <v>33500</v>
      </c>
      <c r="AI25" s="51">
        <f t="shared" si="13"/>
        <v>50250.000000000007</v>
      </c>
      <c r="AJ25" s="51">
        <f t="shared" si="14"/>
        <v>67000.000000000015</v>
      </c>
      <c r="AL25"/>
      <c r="AM25"/>
      <c r="AN25"/>
      <c r="AO25"/>
      <c r="AP25"/>
      <c r="AQ25"/>
      <c r="AR25"/>
      <c r="AS25"/>
      <c r="AT25"/>
      <c r="AU25"/>
      <c r="AV25"/>
    </row>
    <row r="26" spans="1:48" x14ac:dyDescent="0.25">
      <c r="A26" t="str">
        <f t="shared" si="5"/>
        <v>HIGH NEEDS PLACES</v>
      </c>
      <c r="B26" s="296">
        <v>43913</v>
      </c>
      <c r="C26" s="74">
        <v>3022077</v>
      </c>
      <c r="D26" t="str">
        <f>VLOOKUP(C26,Schools!A:B,2,0)</f>
        <v>Orion Primary School</v>
      </c>
      <c r="E26" t="str">
        <f>VLOOKUP(C26,Schools!$A:$Z,3,0)</f>
        <v>M</v>
      </c>
      <c r="F26" s="76">
        <v>132000</v>
      </c>
      <c r="G26" s="74" t="s">
        <v>4703</v>
      </c>
      <c r="H26" s="295"/>
      <c r="I26" t="str">
        <f t="shared" si="6"/>
        <v>11438/543965</v>
      </c>
      <c r="J26">
        <f>VLOOKUP(C26,Schools!$A:$Z,9,0)</f>
        <v>400113</v>
      </c>
      <c r="K26" s="74" t="s">
        <v>66</v>
      </c>
      <c r="L26" s="328" t="s">
        <v>340</v>
      </c>
      <c r="M26" s="328" t="s">
        <v>47</v>
      </c>
      <c r="N26" s="77" t="str">
        <f>VLOOKUP(C26,Schools!A:D,4,0)</f>
        <v>Primary</v>
      </c>
      <c r="O26" s="77">
        <v>11438</v>
      </c>
      <c r="P26" s="77">
        <f t="shared" si="3"/>
        <v>543965</v>
      </c>
      <c r="Q26" s="78">
        <f t="shared" si="7"/>
        <v>11000</v>
      </c>
      <c r="R26" s="78">
        <f t="shared" ref="R26:AB26" si="19">Q26</f>
        <v>11000</v>
      </c>
      <c r="S26" s="78">
        <f t="shared" si="19"/>
        <v>11000</v>
      </c>
      <c r="T26" s="78">
        <f t="shared" si="19"/>
        <v>11000</v>
      </c>
      <c r="U26" s="78">
        <f t="shared" si="19"/>
        <v>11000</v>
      </c>
      <c r="V26" s="78">
        <f t="shared" si="19"/>
        <v>11000</v>
      </c>
      <c r="W26" s="78">
        <f t="shared" si="19"/>
        <v>11000</v>
      </c>
      <c r="X26" s="78">
        <f t="shared" si="19"/>
        <v>11000</v>
      </c>
      <c r="Y26" s="78">
        <f t="shared" si="19"/>
        <v>11000</v>
      </c>
      <c r="Z26" s="78">
        <f t="shared" si="19"/>
        <v>11000</v>
      </c>
      <c r="AA26" s="78">
        <f t="shared" si="19"/>
        <v>11000</v>
      </c>
      <c r="AB26" s="78">
        <f t="shared" si="19"/>
        <v>11000</v>
      </c>
      <c r="AC26" s="51">
        <f t="shared" si="9"/>
        <v>132000</v>
      </c>
      <c r="AD26" s="51">
        <f t="shared" si="10"/>
        <v>0</v>
      </c>
      <c r="AE26" s="78"/>
      <c r="AG26" s="51">
        <f t="shared" si="11"/>
        <v>33000</v>
      </c>
      <c r="AH26" s="51">
        <f t="shared" si="12"/>
        <v>66000</v>
      </c>
      <c r="AI26" s="51">
        <f t="shared" si="13"/>
        <v>99000</v>
      </c>
      <c r="AJ26" s="51">
        <f t="shared" si="14"/>
        <v>132000</v>
      </c>
      <c r="AL26"/>
      <c r="AM26"/>
      <c r="AN26"/>
      <c r="AO26"/>
      <c r="AP26"/>
      <c r="AQ26"/>
      <c r="AR26"/>
      <c r="AS26"/>
      <c r="AT26"/>
      <c r="AU26"/>
      <c r="AV26"/>
    </row>
    <row r="27" spans="1:48" x14ac:dyDescent="0.25">
      <c r="A27" t="str">
        <f t="shared" si="5"/>
        <v>HIGH NEEDS PLACES</v>
      </c>
      <c r="B27" s="296">
        <v>43913</v>
      </c>
      <c r="C27" s="74">
        <v>3025427</v>
      </c>
      <c r="D27" t="str">
        <f>VLOOKUP(C27,Schools!A:B,2,0)</f>
        <v>JCoSS</v>
      </c>
      <c r="E27" t="str">
        <f>VLOOKUP(C27,Schools!$A:$Z,3,0)</f>
        <v>M</v>
      </c>
      <c r="F27" s="76">
        <v>294000</v>
      </c>
      <c r="G27" s="74" t="s">
        <v>4703</v>
      </c>
      <c r="H27" s="295"/>
      <c r="I27" t="str">
        <f t="shared" si="6"/>
        <v>11438/543965</v>
      </c>
      <c r="J27">
        <f>VLOOKUP(C27,Schools!$A:$Z,9,0)</f>
        <v>400140</v>
      </c>
      <c r="K27" s="74" t="s">
        <v>66</v>
      </c>
      <c r="L27" s="328" t="s">
        <v>340</v>
      </c>
      <c r="M27" s="328" t="s">
        <v>47</v>
      </c>
      <c r="N27" s="77" t="str">
        <f>VLOOKUP(C27,Schools!A:D,4,0)</f>
        <v>Secondary</v>
      </c>
      <c r="O27" s="77">
        <v>11438</v>
      </c>
      <c r="P27" s="77">
        <f t="shared" si="3"/>
        <v>543965</v>
      </c>
      <c r="Q27" s="78">
        <f t="shared" si="7"/>
        <v>24500</v>
      </c>
      <c r="R27" s="78">
        <f t="shared" ref="R27:AB27" si="20">Q27</f>
        <v>24500</v>
      </c>
      <c r="S27" s="78">
        <f t="shared" si="20"/>
        <v>24500</v>
      </c>
      <c r="T27" s="78">
        <f t="shared" si="20"/>
        <v>24500</v>
      </c>
      <c r="U27" s="78">
        <f t="shared" si="20"/>
        <v>24500</v>
      </c>
      <c r="V27" s="78">
        <f t="shared" si="20"/>
        <v>24500</v>
      </c>
      <c r="W27" s="78">
        <f t="shared" si="20"/>
        <v>24500</v>
      </c>
      <c r="X27" s="78">
        <f t="shared" si="20"/>
        <v>24500</v>
      </c>
      <c r="Y27" s="78">
        <f t="shared" si="20"/>
        <v>24500</v>
      </c>
      <c r="Z27" s="78">
        <f t="shared" si="20"/>
        <v>24500</v>
      </c>
      <c r="AA27" s="78">
        <f t="shared" si="20"/>
        <v>24500</v>
      </c>
      <c r="AB27" s="78">
        <f t="shared" si="20"/>
        <v>24500</v>
      </c>
      <c r="AC27" s="51">
        <f t="shared" si="9"/>
        <v>294000</v>
      </c>
      <c r="AD27" s="51">
        <f t="shared" si="10"/>
        <v>0</v>
      </c>
      <c r="AE27" s="78"/>
      <c r="AG27" s="51">
        <f t="shared" si="11"/>
        <v>73500</v>
      </c>
      <c r="AH27" s="51">
        <f t="shared" si="12"/>
        <v>147000</v>
      </c>
      <c r="AI27" s="51">
        <f t="shared" si="13"/>
        <v>220500</v>
      </c>
      <c r="AJ27" s="51">
        <f t="shared" si="14"/>
        <v>294000</v>
      </c>
      <c r="AL27"/>
      <c r="AM27"/>
      <c r="AN27"/>
      <c r="AO27"/>
      <c r="AP27"/>
      <c r="AQ27"/>
      <c r="AR27"/>
      <c r="AS27"/>
      <c r="AT27"/>
      <c r="AU27"/>
      <c r="AV27"/>
    </row>
    <row r="28" spans="1:48" x14ac:dyDescent="0.25">
      <c r="A28" t="str">
        <f t="shared" si="5"/>
        <v>HIGH NEEDS PLACES</v>
      </c>
      <c r="B28" s="296">
        <v>43913</v>
      </c>
      <c r="C28" s="74">
        <v>3027005</v>
      </c>
      <c r="D28" t="str">
        <f>VLOOKUP(C28,Schools!A:B,2,0)</f>
        <v>Northway</v>
      </c>
      <c r="E28" t="str">
        <f>VLOOKUP(C28,Schools!$A:$Z,3,0)</f>
        <v>M</v>
      </c>
      <c r="F28" s="76">
        <v>1241666.6666666667</v>
      </c>
      <c r="G28" s="74" t="s">
        <v>4703</v>
      </c>
      <c r="H28" s="295"/>
      <c r="I28" t="str">
        <f t="shared" si="6"/>
        <v>10161/543965</v>
      </c>
      <c r="J28">
        <f>VLOOKUP(C28,Schools!$A:$Z,9,0)</f>
        <v>400034</v>
      </c>
      <c r="K28" s="74" t="s">
        <v>66</v>
      </c>
      <c r="L28" s="328" t="s">
        <v>328</v>
      </c>
      <c r="M28" s="328" t="s">
        <v>398</v>
      </c>
      <c r="N28" s="77" t="str">
        <f>VLOOKUP(C28,Schools!A:D,4,0)</f>
        <v>Special</v>
      </c>
      <c r="O28" s="77">
        <v>10161</v>
      </c>
      <c r="P28" s="77">
        <f t="shared" si="3"/>
        <v>543965</v>
      </c>
      <c r="Q28" s="78">
        <f t="shared" si="7"/>
        <v>103472.22222222223</v>
      </c>
      <c r="R28" s="78">
        <f t="shared" ref="R28:AB28" si="21">Q28</f>
        <v>103472.22222222223</v>
      </c>
      <c r="S28" s="78">
        <f t="shared" si="21"/>
        <v>103472.22222222223</v>
      </c>
      <c r="T28" s="78">
        <f t="shared" si="21"/>
        <v>103472.22222222223</v>
      </c>
      <c r="U28" s="78">
        <f t="shared" si="21"/>
        <v>103472.22222222223</v>
      </c>
      <c r="V28" s="78">
        <f t="shared" si="21"/>
        <v>103472.22222222223</v>
      </c>
      <c r="W28" s="78">
        <f t="shared" si="21"/>
        <v>103472.22222222223</v>
      </c>
      <c r="X28" s="78">
        <f t="shared" si="21"/>
        <v>103472.22222222223</v>
      </c>
      <c r="Y28" s="78">
        <f t="shared" si="21"/>
        <v>103472.22222222223</v>
      </c>
      <c r="Z28" s="78">
        <f t="shared" si="21"/>
        <v>103472.22222222223</v>
      </c>
      <c r="AA28" s="78">
        <f t="shared" si="21"/>
        <v>103472.22222222223</v>
      </c>
      <c r="AB28" s="78">
        <f t="shared" si="21"/>
        <v>103472.22222222223</v>
      </c>
      <c r="AC28" s="51">
        <f t="shared" si="9"/>
        <v>1241666.6666666667</v>
      </c>
      <c r="AD28" s="51">
        <f t="shared" si="10"/>
        <v>0</v>
      </c>
      <c r="AE28" s="78"/>
      <c r="AG28" s="51">
        <f t="shared" si="11"/>
        <v>310416.66666666669</v>
      </c>
      <c r="AH28" s="51">
        <f t="shared" si="12"/>
        <v>620833.33333333337</v>
      </c>
      <c r="AI28" s="51">
        <f t="shared" si="13"/>
        <v>931250.00000000012</v>
      </c>
      <c r="AJ28" s="51">
        <f t="shared" si="14"/>
        <v>1241666.6666666667</v>
      </c>
      <c r="AL28"/>
      <c r="AM28"/>
      <c r="AN28"/>
      <c r="AO28"/>
      <c r="AP28"/>
      <c r="AQ28"/>
      <c r="AR28"/>
      <c r="AS28"/>
      <c r="AT28"/>
      <c r="AU28"/>
      <c r="AV28"/>
    </row>
    <row r="29" spans="1:48" x14ac:dyDescent="0.25">
      <c r="A29" t="str">
        <f t="shared" si="5"/>
        <v>HIGH NEEDS PLACES</v>
      </c>
      <c r="B29" s="296">
        <v>43913</v>
      </c>
      <c r="C29" s="74">
        <v>3027009</v>
      </c>
      <c r="D29" t="str">
        <f>VLOOKUP(C29,Schools!A:B,2,0)</f>
        <v>Oakleigh</v>
      </c>
      <c r="E29" t="str">
        <f>VLOOKUP(C29,Schools!$A:$Z,3,0)</f>
        <v>M</v>
      </c>
      <c r="F29" s="76">
        <v>1175000</v>
      </c>
      <c r="G29" s="74" t="s">
        <v>4703</v>
      </c>
      <c r="H29" s="295"/>
      <c r="I29" t="str">
        <f t="shared" si="6"/>
        <v>10161/543965</v>
      </c>
      <c r="J29">
        <f>VLOOKUP(C29,Schools!$A:$Z,9,0)</f>
        <v>400091</v>
      </c>
      <c r="K29" s="74" t="s">
        <v>66</v>
      </c>
      <c r="L29" s="328" t="s">
        <v>328</v>
      </c>
      <c r="M29" s="328" t="s">
        <v>398</v>
      </c>
      <c r="N29" s="77" t="str">
        <f>VLOOKUP(C29,Schools!A:D,4,0)</f>
        <v>Special</v>
      </c>
      <c r="O29" s="77">
        <v>10161</v>
      </c>
      <c r="P29" s="77">
        <f t="shared" si="3"/>
        <v>543965</v>
      </c>
      <c r="Q29" s="78">
        <f t="shared" si="7"/>
        <v>97916.666666666672</v>
      </c>
      <c r="R29" s="78">
        <f t="shared" ref="R29:AB29" si="22">Q29</f>
        <v>97916.666666666672</v>
      </c>
      <c r="S29" s="78">
        <f t="shared" si="22"/>
        <v>97916.666666666672</v>
      </c>
      <c r="T29" s="78">
        <f t="shared" si="22"/>
        <v>97916.666666666672</v>
      </c>
      <c r="U29" s="78">
        <f t="shared" si="22"/>
        <v>97916.666666666672</v>
      </c>
      <c r="V29" s="78">
        <f t="shared" si="22"/>
        <v>97916.666666666672</v>
      </c>
      <c r="W29" s="78">
        <f t="shared" si="22"/>
        <v>97916.666666666672</v>
      </c>
      <c r="X29" s="78">
        <f t="shared" si="22"/>
        <v>97916.666666666672</v>
      </c>
      <c r="Y29" s="78">
        <f t="shared" si="22"/>
        <v>97916.666666666672</v>
      </c>
      <c r="Z29" s="78">
        <f t="shared" si="22"/>
        <v>97916.666666666672</v>
      </c>
      <c r="AA29" s="78">
        <f t="shared" si="22"/>
        <v>97916.666666666672</v>
      </c>
      <c r="AB29" s="78">
        <f t="shared" si="22"/>
        <v>97916.666666666672</v>
      </c>
      <c r="AC29" s="51">
        <f t="shared" si="9"/>
        <v>1175000</v>
      </c>
      <c r="AD29" s="51">
        <f t="shared" si="10"/>
        <v>0</v>
      </c>
      <c r="AE29" s="78"/>
      <c r="AG29" s="51">
        <f t="shared" si="11"/>
        <v>293750</v>
      </c>
      <c r="AH29" s="51">
        <f t="shared" si="12"/>
        <v>587500</v>
      </c>
      <c r="AI29" s="51">
        <f t="shared" si="13"/>
        <v>881249.99999999988</v>
      </c>
      <c r="AJ29" s="51">
        <f t="shared" si="14"/>
        <v>1175000</v>
      </c>
      <c r="AL29"/>
      <c r="AM29"/>
      <c r="AN29"/>
      <c r="AO29"/>
      <c r="AP29"/>
      <c r="AQ29"/>
      <c r="AR29"/>
      <c r="AS29"/>
      <c r="AT29"/>
      <c r="AU29"/>
      <c r="AV29"/>
    </row>
    <row r="30" spans="1:48" x14ac:dyDescent="0.25">
      <c r="A30" t="str">
        <f t="shared" si="5"/>
        <v>HIGH NEEDS PLACES</v>
      </c>
      <c r="B30" s="296">
        <v>43913</v>
      </c>
      <c r="C30" s="74">
        <v>3027010</v>
      </c>
      <c r="D30" t="str">
        <f>VLOOKUP(C30,Schools!A:B,2,0)</f>
        <v>Mapledown</v>
      </c>
      <c r="E30" t="str">
        <f>VLOOKUP(C30,Schools!$A:$Z,3,0)</f>
        <v>M</v>
      </c>
      <c r="F30" s="76">
        <v>977500.00000000012</v>
      </c>
      <c r="G30" s="74" t="s">
        <v>4703</v>
      </c>
      <c r="H30" s="295"/>
      <c r="I30" t="str">
        <f t="shared" si="6"/>
        <v>10161/543965</v>
      </c>
      <c r="J30">
        <f>VLOOKUP(C30,Schools!$A:$Z,9,0)</f>
        <v>400063</v>
      </c>
      <c r="K30" s="74" t="s">
        <v>66</v>
      </c>
      <c r="L30" s="328" t="s">
        <v>328</v>
      </c>
      <c r="M30" s="328" t="s">
        <v>398</v>
      </c>
      <c r="N30" s="77" t="str">
        <f>VLOOKUP(C30,Schools!A:D,4,0)</f>
        <v>Special</v>
      </c>
      <c r="O30" s="77">
        <v>10161</v>
      </c>
      <c r="P30" s="77">
        <f t="shared" si="3"/>
        <v>543965</v>
      </c>
      <c r="Q30" s="78">
        <f t="shared" si="7"/>
        <v>81458.333333333343</v>
      </c>
      <c r="R30" s="78">
        <f t="shared" ref="R30:AB30" si="23">Q30</f>
        <v>81458.333333333343</v>
      </c>
      <c r="S30" s="78">
        <f t="shared" si="23"/>
        <v>81458.333333333343</v>
      </c>
      <c r="T30" s="78">
        <f t="shared" si="23"/>
        <v>81458.333333333343</v>
      </c>
      <c r="U30" s="78">
        <f t="shared" si="23"/>
        <v>81458.333333333343</v>
      </c>
      <c r="V30" s="78">
        <f t="shared" si="23"/>
        <v>81458.333333333343</v>
      </c>
      <c r="W30" s="78">
        <f t="shared" si="23"/>
        <v>81458.333333333343</v>
      </c>
      <c r="X30" s="78">
        <f t="shared" si="23"/>
        <v>81458.333333333343</v>
      </c>
      <c r="Y30" s="78">
        <f t="shared" si="23"/>
        <v>81458.333333333343</v>
      </c>
      <c r="Z30" s="78">
        <f t="shared" si="23"/>
        <v>81458.333333333343</v>
      </c>
      <c r="AA30" s="78">
        <f t="shared" si="23"/>
        <v>81458.333333333343</v>
      </c>
      <c r="AB30" s="78">
        <f t="shared" si="23"/>
        <v>81458.333333333343</v>
      </c>
      <c r="AC30" s="51">
        <f t="shared" si="9"/>
        <v>977500.00000000035</v>
      </c>
      <c r="AD30" s="51">
        <f t="shared" si="10"/>
        <v>0</v>
      </c>
      <c r="AE30" s="78"/>
      <c r="AG30" s="51">
        <f t="shared" si="11"/>
        <v>244375.00000000003</v>
      </c>
      <c r="AH30" s="51">
        <f t="shared" si="12"/>
        <v>488750.00000000012</v>
      </c>
      <c r="AI30" s="51">
        <f t="shared" si="13"/>
        <v>733125.00000000023</v>
      </c>
      <c r="AJ30" s="51">
        <f t="shared" si="14"/>
        <v>977500.00000000035</v>
      </c>
      <c r="AL30"/>
      <c r="AM30"/>
      <c r="AN30"/>
      <c r="AO30"/>
      <c r="AP30"/>
      <c r="AQ30"/>
      <c r="AR30"/>
      <c r="AS30"/>
      <c r="AT30"/>
      <c r="AU30"/>
      <c r="AV30"/>
    </row>
    <row r="31" spans="1:48" x14ac:dyDescent="0.25">
      <c r="A31" t="str">
        <f t="shared" si="5"/>
        <v>HIGH NEEDS PLACES</v>
      </c>
      <c r="B31" s="296">
        <v>43913</v>
      </c>
      <c r="C31" s="74">
        <v>3021100</v>
      </c>
      <c r="D31" t="str">
        <f>VLOOKUP(C31,Schools!A:B,2,0)</f>
        <v>Pavilion</v>
      </c>
      <c r="E31" t="str">
        <f>VLOOKUP(C31,Schools!$A:$Z,3,0)</f>
        <v>M</v>
      </c>
      <c r="F31" s="76">
        <v>273920</v>
      </c>
      <c r="G31" s="74" t="s">
        <v>4703</v>
      </c>
      <c r="H31" s="295"/>
      <c r="I31" t="str">
        <f t="shared" si="6"/>
        <v>11336/543965</v>
      </c>
      <c r="J31">
        <f>VLOOKUP(C31,Schools!$A:$Z,9,0)</f>
        <v>400156</v>
      </c>
      <c r="K31" s="74" t="s">
        <v>66</v>
      </c>
      <c r="L31" s="328" t="str">
        <f>M31</f>
        <v>HOS</v>
      </c>
      <c r="M31" s="328" t="s">
        <v>350</v>
      </c>
      <c r="N31" s="77" t="str">
        <f>VLOOKUP(C31,Schools!A:D,4,0)</f>
        <v>PRU</v>
      </c>
      <c r="O31" s="77">
        <v>11336</v>
      </c>
      <c r="P31" s="77">
        <f t="shared" si="3"/>
        <v>543965</v>
      </c>
      <c r="Q31" s="78">
        <f t="shared" si="7"/>
        <v>22826.666666666668</v>
      </c>
      <c r="R31" s="78">
        <f t="shared" ref="R31:AB31" si="24">Q31</f>
        <v>22826.666666666668</v>
      </c>
      <c r="S31" s="78">
        <f t="shared" si="24"/>
        <v>22826.666666666668</v>
      </c>
      <c r="T31" s="78">
        <f t="shared" si="24"/>
        <v>22826.666666666668</v>
      </c>
      <c r="U31" s="78">
        <f t="shared" si="24"/>
        <v>22826.666666666668</v>
      </c>
      <c r="V31" s="78">
        <f t="shared" si="24"/>
        <v>22826.666666666668</v>
      </c>
      <c r="W31" s="78">
        <f t="shared" si="24"/>
        <v>22826.666666666668</v>
      </c>
      <c r="X31" s="78">
        <f t="shared" si="24"/>
        <v>22826.666666666668</v>
      </c>
      <c r="Y31" s="78">
        <f t="shared" si="24"/>
        <v>22826.666666666668</v>
      </c>
      <c r="Z31" s="78">
        <f t="shared" si="24"/>
        <v>22826.666666666668</v>
      </c>
      <c r="AA31" s="78">
        <f t="shared" si="24"/>
        <v>22826.666666666668</v>
      </c>
      <c r="AB31" s="78">
        <f t="shared" si="24"/>
        <v>22826.666666666668</v>
      </c>
      <c r="AC31" s="51">
        <f t="shared" si="9"/>
        <v>273919.99999999994</v>
      </c>
      <c r="AD31" s="51">
        <f t="shared" si="10"/>
        <v>0</v>
      </c>
      <c r="AE31" s="78"/>
      <c r="AG31" s="51">
        <f t="shared" si="11"/>
        <v>68480</v>
      </c>
      <c r="AH31" s="51">
        <f t="shared" si="12"/>
        <v>136960</v>
      </c>
      <c r="AI31" s="51">
        <f t="shared" si="13"/>
        <v>205439.99999999997</v>
      </c>
      <c r="AJ31" s="51">
        <f t="shared" si="14"/>
        <v>273919.99999999994</v>
      </c>
      <c r="AL31"/>
      <c r="AM31"/>
      <c r="AN31"/>
      <c r="AO31"/>
      <c r="AP31"/>
      <c r="AQ31"/>
      <c r="AR31"/>
      <c r="AS31"/>
      <c r="AT31"/>
      <c r="AU31"/>
      <c r="AV31"/>
    </row>
    <row r="32" spans="1:48" x14ac:dyDescent="0.25">
      <c r="A32" t="str">
        <f t="shared" si="5"/>
        <v>HIGH NEEDS PLACES</v>
      </c>
      <c r="B32" s="296">
        <v>43913</v>
      </c>
      <c r="C32" s="74">
        <v>3021102</v>
      </c>
      <c r="D32" t="str">
        <f>VLOOKUP(C32,Schools!A:B,2,0)</f>
        <v>Northgate</v>
      </c>
      <c r="E32" t="str">
        <f>VLOOKUP(C32,Schools!$A:$Z,3,0)</f>
        <v>M</v>
      </c>
      <c r="F32" s="76">
        <v>357282</v>
      </c>
      <c r="G32" s="74" t="s">
        <v>4703</v>
      </c>
      <c r="H32" s="295"/>
      <c r="I32" t="str">
        <f t="shared" si="6"/>
        <v>11336/543965</v>
      </c>
      <c r="J32">
        <f>VLOOKUP(C32,Schools!$A:$Z,9,0)</f>
        <v>400157</v>
      </c>
      <c r="K32" s="74" t="s">
        <v>66</v>
      </c>
      <c r="L32" s="328" t="str">
        <f>M32</f>
        <v>HOS</v>
      </c>
      <c r="M32" s="328" t="s">
        <v>350</v>
      </c>
      <c r="N32" s="77" t="str">
        <f>VLOOKUP(C32,Schools!A:D,4,0)</f>
        <v>PRU</v>
      </c>
      <c r="O32" s="77">
        <v>11336</v>
      </c>
      <c r="P32" s="77">
        <f t="shared" si="3"/>
        <v>543965</v>
      </c>
      <c r="Q32" s="78">
        <f t="shared" si="7"/>
        <v>29773.5</v>
      </c>
      <c r="R32" s="78">
        <f t="shared" ref="R32:AB32" si="25">Q32</f>
        <v>29773.5</v>
      </c>
      <c r="S32" s="78">
        <f t="shared" si="25"/>
        <v>29773.5</v>
      </c>
      <c r="T32" s="78">
        <f t="shared" si="25"/>
        <v>29773.5</v>
      </c>
      <c r="U32" s="78">
        <f t="shared" si="25"/>
        <v>29773.5</v>
      </c>
      <c r="V32" s="78">
        <f t="shared" si="25"/>
        <v>29773.5</v>
      </c>
      <c r="W32" s="78">
        <f t="shared" si="25"/>
        <v>29773.5</v>
      </c>
      <c r="X32" s="78">
        <f t="shared" si="25"/>
        <v>29773.5</v>
      </c>
      <c r="Y32" s="78">
        <f t="shared" si="25"/>
        <v>29773.5</v>
      </c>
      <c r="Z32" s="78">
        <f t="shared" si="25"/>
        <v>29773.5</v>
      </c>
      <c r="AA32" s="78">
        <f t="shared" si="25"/>
        <v>29773.5</v>
      </c>
      <c r="AB32" s="78">
        <f t="shared" si="25"/>
        <v>29773.5</v>
      </c>
      <c r="AC32" s="51">
        <f t="shared" si="9"/>
        <v>357282</v>
      </c>
      <c r="AD32" s="51">
        <f t="shared" si="10"/>
        <v>0</v>
      </c>
      <c r="AE32" s="78"/>
      <c r="AG32" s="51">
        <f t="shared" si="11"/>
        <v>89320.5</v>
      </c>
      <c r="AH32" s="51">
        <f t="shared" si="12"/>
        <v>178641</v>
      </c>
      <c r="AI32" s="51">
        <f t="shared" si="13"/>
        <v>267961.5</v>
      </c>
      <c r="AJ32" s="51">
        <f t="shared" si="14"/>
        <v>357282</v>
      </c>
      <c r="AL32"/>
      <c r="AM32"/>
      <c r="AN32"/>
      <c r="AO32"/>
      <c r="AP32"/>
      <c r="AQ32"/>
      <c r="AR32"/>
      <c r="AS32"/>
      <c r="AT32"/>
      <c r="AU32"/>
      <c r="AV32"/>
    </row>
    <row r="33" spans="1:48" x14ac:dyDescent="0.25">
      <c r="A33" t="str">
        <f t="shared" si="5"/>
        <v>HIGH NEEDS PLACES</v>
      </c>
      <c r="B33" s="296">
        <v>43913</v>
      </c>
      <c r="C33" s="74">
        <v>3022036</v>
      </c>
      <c r="D33" t="str">
        <f>VLOOKUP(C33,Schools!A:B,2,0)</f>
        <v>Livingstone School</v>
      </c>
      <c r="E33" t="str">
        <f>VLOOKUP(C33,Schools!$A:$Z,3,0)</f>
        <v>M</v>
      </c>
      <c r="F33" s="76">
        <v>134034</v>
      </c>
      <c r="G33" s="74" t="s">
        <v>4703</v>
      </c>
      <c r="H33" s="295"/>
      <c r="I33" t="str">
        <f t="shared" si="6"/>
        <v>11438/543965</v>
      </c>
      <c r="J33">
        <f>VLOOKUP(C33,Schools!$A:$Z,9,0)</f>
        <v>400046</v>
      </c>
      <c r="K33" s="74" t="s">
        <v>66</v>
      </c>
      <c r="L33" s="161" t="s">
        <v>4822</v>
      </c>
      <c r="M33" s="328" t="s">
        <v>4880</v>
      </c>
      <c r="N33" s="77" t="str">
        <f>VLOOKUP(C33,Schools!A:D,4,0)</f>
        <v>Primary</v>
      </c>
      <c r="O33" s="77">
        <v>11438</v>
      </c>
      <c r="P33" s="77">
        <f t="shared" si="3"/>
        <v>543965</v>
      </c>
      <c r="Q33" s="78">
        <f t="shared" si="7"/>
        <v>11169.5</v>
      </c>
      <c r="R33" s="78">
        <f t="shared" ref="R33:AB33" si="26">Q33</f>
        <v>11169.5</v>
      </c>
      <c r="S33" s="78">
        <f t="shared" si="26"/>
        <v>11169.5</v>
      </c>
      <c r="T33" s="78">
        <f t="shared" si="26"/>
        <v>11169.5</v>
      </c>
      <c r="U33" s="78">
        <f t="shared" si="26"/>
        <v>11169.5</v>
      </c>
      <c r="V33" s="78">
        <f t="shared" si="26"/>
        <v>11169.5</v>
      </c>
      <c r="W33" s="78">
        <f t="shared" si="26"/>
        <v>11169.5</v>
      </c>
      <c r="X33" s="78">
        <f t="shared" si="26"/>
        <v>11169.5</v>
      </c>
      <c r="Y33" s="78">
        <f t="shared" si="26"/>
        <v>11169.5</v>
      </c>
      <c r="Z33" s="78">
        <f t="shared" si="26"/>
        <v>11169.5</v>
      </c>
      <c r="AA33" s="78">
        <f t="shared" si="26"/>
        <v>11169.5</v>
      </c>
      <c r="AB33" s="78">
        <f t="shared" si="26"/>
        <v>11169.5</v>
      </c>
      <c r="AC33" s="51">
        <f t="shared" si="9"/>
        <v>134034</v>
      </c>
      <c r="AD33" s="51">
        <f t="shared" si="10"/>
        <v>0</v>
      </c>
      <c r="AE33" s="78"/>
      <c r="AG33" s="51">
        <f t="shared" si="11"/>
        <v>33508.5</v>
      </c>
      <c r="AH33" s="51">
        <f t="shared" si="12"/>
        <v>67017</v>
      </c>
      <c r="AI33" s="51">
        <f t="shared" si="13"/>
        <v>100525.5</v>
      </c>
      <c r="AJ33" s="51">
        <f t="shared" si="14"/>
        <v>134034</v>
      </c>
      <c r="AL33"/>
      <c r="AM33"/>
      <c r="AN33"/>
      <c r="AO33"/>
      <c r="AP33"/>
      <c r="AQ33"/>
      <c r="AR33"/>
      <c r="AS33"/>
      <c r="AT33"/>
      <c r="AU33"/>
      <c r="AV33"/>
    </row>
    <row r="34" spans="1:48" x14ac:dyDescent="0.25">
      <c r="A34" t="str">
        <f t="shared" si="5"/>
        <v>HIGH NEEDS PLACES</v>
      </c>
      <c r="B34" s="296">
        <v>43913</v>
      </c>
      <c r="C34" s="74">
        <v>3027009</v>
      </c>
      <c r="D34" t="str">
        <f>VLOOKUP(C34,Schools!A:B,2,0)</f>
        <v>Oakleigh</v>
      </c>
      <c r="E34" t="str">
        <f>VLOOKUP(C34,Schools!$A:$Z,3,0)</f>
        <v>M</v>
      </c>
      <c r="F34" s="76">
        <v>583488</v>
      </c>
      <c r="G34" s="74" t="s">
        <v>4703</v>
      </c>
      <c r="H34" s="295"/>
      <c r="I34" t="str">
        <f t="shared" si="6"/>
        <v>10161/543965</v>
      </c>
      <c r="J34">
        <f>VLOOKUP(C34,Schools!$A:$Z,9,0)</f>
        <v>400091</v>
      </c>
      <c r="K34" s="295" t="s">
        <v>66</v>
      </c>
      <c r="L34" s="161" t="s">
        <v>4822</v>
      </c>
      <c r="M34" s="328" t="s">
        <v>4881</v>
      </c>
      <c r="N34" s="77" t="str">
        <f>VLOOKUP(C34,Schools!A:D,4,0)</f>
        <v>Special</v>
      </c>
      <c r="O34" s="77">
        <v>10161</v>
      </c>
      <c r="P34" s="77">
        <f t="shared" si="3"/>
        <v>543965</v>
      </c>
      <c r="Q34" s="78">
        <f t="shared" si="7"/>
        <v>48624</v>
      </c>
      <c r="R34" s="78">
        <f t="shared" ref="R34:AB34" si="27">Q34</f>
        <v>48624</v>
      </c>
      <c r="S34" s="78">
        <f t="shared" si="27"/>
        <v>48624</v>
      </c>
      <c r="T34" s="78">
        <f t="shared" si="27"/>
        <v>48624</v>
      </c>
      <c r="U34" s="78">
        <f t="shared" si="27"/>
        <v>48624</v>
      </c>
      <c r="V34" s="78">
        <f t="shared" si="27"/>
        <v>48624</v>
      </c>
      <c r="W34" s="78">
        <f t="shared" si="27"/>
        <v>48624</v>
      </c>
      <c r="X34" s="78">
        <f t="shared" si="27"/>
        <v>48624</v>
      </c>
      <c r="Y34" s="78">
        <f t="shared" si="27"/>
        <v>48624</v>
      </c>
      <c r="Z34" s="78">
        <f t="shared" si="27"/>
        <v>48624</v>
      </c>
      <c r="AA34" s="78">
        <f t="shared" si="27"/>
        <v>48624</v>
      </c>
      <c r="AB34" s="78">
        <f t="shared" si="27"/>
        <v>48624</v>
      </c>
      <c r="AC34" s="51">
        <f t="shared" si="9"/>
        <v>583488</v>
      </c>
      <c r="AD34" s="51">
        <f t="shared" si="10"/>
        <v>0</v>
      </c>
      <c r="AE34" s="78"/>
      <c r="AG34" s="51">
        <f t="shared" si="11"/>
        <v>145872</v>
      </c>
      <c r="AH34" s="51">
        <f t="shared" si="12"/>
        <v>291744</v>
      </c>
      <c r="AI34" s="51">
        <f t="shared" si="13"/>
        <v>437616</v>
      </c>
      <c r="AJ34" s="51">
        <f t="shared" si="14"/>
        <v>583488</v>
      </c>
      <c r="AL34"/>
      <c r="AM34"/>
      <c r="AN34"/>
      <c r="AO34"/>
      <c r="AP34"/>
      <c r="AQ34"/>
      <c r="AR34"/>
      <c r="AS34"/>
      <c r="AT34"/>
      <c r="AU34"/>
      <c r="AV34"/>
    </row>
    <row r="35" spans="1:48" x14ac:dyDescent="0.25">
      <c r="B35" s="75"/>
      <c r="C35" s="74"/>
      <c r="F35" s="76"/>
      <c r="G35" s="74"/>
      <c r="H35" s="295"/>
      <c r="K35" s="74"/>
      <c r="L35" s="328"/>
      <c r="M35" s="328"/>
      <c r="N35" s="77"/>
      <c r="O35" s="77"/>
      <c r="P35" s="77"/>
      <c r="Q35" s="78"/>
      <c r="R35" s="78"/>
      <c r="S35" s="78"/>
      <c r="T35" s="78"/>
      <c r="U35" s="78"/>
      <c r="V35" s="78"/>
      <c r="W35" s="78"/>
      <c r="X35" s="78"/>
      <c r="Y35" s="78"/>
      <c r="Z35" s="78"/>
      <c r="AA35" s="78"/>
      <c r="AB35" s="78"/>
      <c r="AC35" s="51"/>
      <c r="AD35" s="51"/>
      <c r="AE35" s="78"/>
      <c r="AG35" s="51"/>
      <c r="AH35" s="51"/>
      <c r="AI35" s="51"/>
      <c r="AJ35" s="51"/>
      <c r="AL35"/>
      <c r="AM35"/>
      <c r="AN35"/>
      <c r="AO35"/>
      <c r="AP35"/>
      <c r="AQ35"/>
      <c r="AR35"/>
      <c r="AS35"/>
      <c r="AT35"/>
      <c r="AU35"/>
      <c r="AV35"/>
    </row>
    <row r="36" spans="1:48" x14ac:dyDescent="0.25">
      <c r="B36" s="74"/>
      <c r="C36" s="74"/>
      <c r="D36" s="301"/>
      <c r="F36" s="76"/>
      <c r="G36" s="295"/>
      <c r="H36" s="295"/>
      <c r="I36" s="301"/>
      <c r="J36" s="301"/>
      <c r="P36" s="77"/>
      <c r="Q36" s="78"/>
      <c r="R36" s="78"/>
      <c r="S36" s="78"/>
      <c r="T36" s="78"/>
      <c r="U36" s="78"/>
      <c r="V36" s="78"/>
      <c r="W36" s="78"/>
      <c r="X36" s="78"/>
      <c r="Y36" s="78"/>
      <c r="Z36" s="78"/>
      <c r="AA36" s="78"/>
      <c r="AB36" s="78"/>
      <c r="AC36" s="78"/>
      <c r="AD36" s="78"/>
      <c r="AE36" s="51"/>
      <c r="AF36" s="51"/>
      <c r="AG36" s="78"/>
      <c r="AL36"/>
      <c r="AM36"/>
      <c r="AN36"/>
      <c r="AO36"/>
      <c r="AP36"/>
      <c r="AQ36"/>
      <c r="AR36"/>
      <c r="AS36"/>
      <c r="AT36"/>
      <c r="AU36"/>
      <c r="AV36"/>
    </row>
    <row r="37" spans="1:48" x14ac:dyDescent="0.25">
      <c r="B37" s="74"/>
      <c r="C37" s="74"/>
      <c r="D37" s="301"/>
      <c r="F37" s="76"/>
      <c r="G37" s="295"/>
      <c r="H37" s="295"/>
      <c r="I37" s="301"/>
      <c r="J37" s="301"/>
      <c r="P37" s="77"/>
      <c r="Q37" s="78"/>
      <c r="R37" s="78"/>
      <c r="S37" s="78"/>
      <c r="T37" s="78"/>
      <c r="U37" s="78"/>
      <c r="V37" s="78"/>
      <c r="W37" s="78"/>
      <c r="X37" s="78"/>
      <c r="Y37" s="78"/>
      <c r="Z37" s="78"/>
      <c r="AA37" s="78"/>
      <c r="AB37" s="78"/>
      <c r="AC37" s="78"/>
      <c r="AD37" s="78"/>
      <c r="AE37" s="51"/>
      <c r="AF37" s="51"/>
      <c r="AG37" s="78"/>
      <c r="AL37"/>
      <c r="AM37"/>
      <c r="AN37"/>
      <c r="AO37"/>
      <c r="AP37"/>
      <c r="AQ37"/>
      <c r="AR37"/>
      <c r="AS37"/>
      <c r="AT37"/>
      <c r="AU37"/>
      <c r="AV37"/>
    </row>
    <row r="38" spans="1:48" x14ac:dyDescent="0.25">
      <c r="B38" s="74"/>
      <c r="C38" s="74"/>
      <c r="D38" s="301"/>
      <c r="F38" s="76"/>
      <c r="G38" s="295"/>
      <c r="H38" s="295"/>
      <c r="I38" s="301"/>
      <c r="J38" s="301"/>
      <c r="P38" s="77"/>
      <c r="Q38" s="78"/>
      <c r="R38" s="78"/>
      <c r="S38" s="78"/>
      <c r="T38" s="78"/>
      <c r="U38" s="78"/>
      <c r="V38" s="78"/>
      <c r="W38" s="78"/>
      <c r="X38" s="78"/>
      <c r="Y38" s="78"/>
      <c r="Z38" s="78"/>
      <c r="AA38" s="78"/>
      <c r="AB38" s="78"/>
      <c r="AC38" s="78"/>
      <c r="AD38" s="78"/>
      <c r="AE38" s="51"/>
      <c r="AF38" s="51"/>
      <c r="AG38" s="78"/>
      <c r="AL38"/>
      <c r="AM38"/>
      <c r="AN38"/>
      <c r="AO38"/>
      <c r="AP38"/>
      <c r="AQ38"/>
      <c r="AR38"/>
      <c r="AS38"/>
      <c r="AT38"/>
      <c r="AU38"/>
      <c r="AV38"/>
    </row>
    <row r="39" spans="1:48" x14ac:dyDescent="0.25">
      <c r="B39" s="74"/>
      <c r="C39" s="74"/>
      <c r="D39" s="301"/>
      <c r="F39" s="76"/>
      <c r="G39" s="295"/>
      <c r="H39" s="295"/>
      <c r="I39" s="301"/>
      <c r="J39" s="301"/>
      <c r="P39" s="77"/>
      <c r="Q39" s="78"/>
      <c r="R39" s="78"/>
      <c r="S39" s="78"/>
      <c r="T39" s="78"/>
      <c r="U39" s="78"/>
      <c r="V39" s="78"/>
      <c r="W39" s="78"/>
      <c r="X39" s="78"/>
      <c r="Y39" s="78"/>
      <c r="Z39" s="78"/>
      <c r="AA39" s="78"/>
      <c r="AB39" s="78"/>
      <c r="AC39" s="78"/>
      <c r="AD39" s="78"/>
      <c r="AE39" s="51"/>
      <c r="AF39" s="51"/>
      <c r="AG39" s="78"/>
      <c r="AL39"/>
      <c r="AM39"/>
      <c r="AN39"/>
      <c r="AO39"/>
      <c r="AP39"/>
      <c r="AQ39"/>
      <c r="AR39"/>
      <c r="AS39"/>
      <c r="AT39"/>
      <c r="AU39"/>
      <c r="AV39"/>
    </row>
    <row r="40" spans="1:48" x14ac:dyDescent="0.25">
      <c r="B40" s="74"/>
      <c r="C40" s="74"/>
      <c r="D40" s="301"/>
      <c r="F40" s="76"/>
      <c r="G40" s="295"/>
      <c r="H40" s="295"/>
      <c r="I40" s="301"/>
      <c r="J40" s="301"/>
      <c r="P40" s="77"/>
      <c r="Q40" s="78"/>
      <c r="R40" s="78"/>
      <c r="S40" s="78"/>
      <c r="T40" s="78"/>
      <c r="U40" s="78"/>
      <c r="V40" s="78"/>
      <c r="W40" s="78"/>
      <c r="X40" s="78"/>
      <c r="Y40" s="78"/>
      <c r="Z40" s="78"/>
      <c r="AA40" s="78"/>
      <c r="AB40" s="78"/>
      <c r="AC40" s="78"/>
      <c r="AD40" s="78"/>
      <c r="AE40" s="51"/>
      <c r="AF40" s="51"/>
      <c r="AG40" s="78"/>
      <c r="AL40"/>
      <c r="AM40"/>
      <c r="AN40"/>
      <c r="AO40"/>
      <c r="AP40"/>
      <c r="AQ40"/>
      <c r="AR40"/>
      <c r="AS40"/>
      <c r="AT40"/>
      <c r="AU40"/>
      <c r="AV40"/>
    </row>
    <row r="41" spans="1:48" x14ac:dyDescent="0.25">
      <c r="B41" s="74"/>
      <c r="C41" s="74"/>
      <c r="D41" s="301"/>
      <c r="F41" s="76"/>
      <c r="G41" s="295"/>
      <c r="H41" s="295"/>
      <c r="I41" s="301"/>
      <c r="J41" s="301"/>
      <c r="P41" s="77"/>
      <c r="Q41" s="78"/>
      <c r="R41" s="78"/>
      <c r="S41" s="78"/>
      <c r="T41" s="78"/>
      <c r="U41" s="78"/>
      <c r="V41" s="78"/>
      <c r="W41" s="78"/>
      <c r="X41" s="78"/>
      <c r="Y41" s="78"/>
      <c r="Z41" s="78"/>
      <c r="AA41" s="78"/>
      <c r="AB41" s="78"/>
      <c r="AC41" s="78"/>
      <c r="AD41" s="78"/>
      <c r="AE41" s="51"/>
      <c r="AF41" s="51"/>
      <c r="AG41" s="78"/>
      <c r="AL41"/>
      <c r="AM41"/>
      <c r="AN41"/>
      <c r="AO41"/>
      <c r="AP41"/>
      <c r="AQ41"/>
      <c r="AR41"/>
      <c r="AS41"/>
      <c r="AT41"/>
      <c r="AU41"/>
      <c r="AV41"/>
    </row>
    <row r="42" spans="1:48" x14ac:dyDescent="0.25">
      <c r="B42" s="74"/>
      <c r="C42" s="74"/>
      <c r="D42" s="301"/>
      <c r="F42" s="76"/>
      <c r="G42" s="295"/>
      <c r="H42" s="295"/>
      <c r="I42" s="301"/>
      <c r="J42" s="301"/>
      <c r="P42" s="77"/>
      <c r="Q42" s="78"/>
      <c r="R42" s="78"/>
      <c r="S42" s="78"/>
      <c r="T42" s="78"/>
      <c r="U42" s="78"/>
      <c r="V42" s="78"/>
      <c r="W42" s="78"/>
      <c r="X42" s="78"/>
      <c r="Y42" s="78"/>
      <c r="Z42" s="78"/>
      <c r="AA42" s="78"/>
      <c r="AB42" s="78"/>
      <c r="AC42" s="78"/>
      <c r="AD42" s="78"/>
      <c r="AE42" s="51"/>
      <c r="AF42" s="51"/>
      <c r="AG42" s="78"/>
      <c r="AL42"/>
      <c r="AM42"/>
      <c r="AN42"/>
      <c r="AO42"/>
      <c r="AP42"/>
      <c r="AQ42"/>
      <c r="AR42"/>
      <c r="AS42"/>
      <c r="AT42"/>
      <c r="AU42"/>
      <c r="AV42"/>
    </row>
    <row r="43" spans="1:48" x14ac:dyDescent="0.25">
      <c r="B43" s="74"/>
      <c r="C43" s="74"/>
      <c r="D43" s="301"/>
      <c r="F43" s="76"/>
      <c r="G43" s="295"/>
      <c r="H43" s="295"/>
      <c r="I43" s="301"/>
      <c r="J43" s="301"/>
      <c r="P43" s="77"/>
      <c r="Q43" s="78"/>
      <c r="R43" s="78"/>
      <c r="S43" s="78"/>
      <c r="T43" s="78"/>
      <c r="U43" s="78"/>
      <c r="V43" s="78"/>
      <c r="W43" s="78"/>
      <c r="X43" s="78"/>
      <c r="Y43" s="78"/>
      <c r="Z43" s="78"/>
      <c r="AA43" s="78"/>
      <c r="AB43" s="78"/>
      <c r="AC43" s="78"/>
      <c r="AD43" s="78"/>
      <c r="AE43" s="51"/>
      <c r="AF43" s="51"/>
      <c r="AG43" s="78"/>
      <c r="AL43"/>
      <c r="AM43"/>
      <c r="AN43"/>
      <c r="AO43"/>
      <c r="AP43"/>
      <c r="AQ43"/>
      <c r="AR43"/>
      <c r="AS43"/>
      <c r="AT43"/>
      <c r="AU43"/>
      <c r="AV43"/>
    </row>
    <row r="44" spans="1:48" x14ac:dyDescent="0.25">
      <c r="B44" s="74"/>
      <c r="C44" s="74"/>
      <c r="D44" s="301"/>
      <c r="F44" s="76"/>
      <c r="G44" s="295"/>
      <c r="H44" s="295"/>
      <c r="I44" s="301"/>
      <c r="J44" s="301"/>
      <c r="P44" s="77"/>
      <c r="Q44" s="78"/>
      <c r="R44" s="78"/>
      <c r="S44" s="78"/>
      <c r="T44" s="78"/>
      <c r="U44" s="78"/>
      <c r="V44" s="78"/>
      <c r="W44" s="78"/>
      <c r="X44" s="78"/>
      <c r="Y44" s="78"/>
      <c r="Z44" s="78"/>
      <c r="AA44" s="78"/>
      <c r="AB44" s="78"/>
      <c r="AC44" s="78"/>
      <c r="AD44" s="78"/>
      <c r="AE44" s="51"/>
      <c r="AF44" s="51"/>
      <c r="AG44" s="78"/>
      <c r="AL44"/>
      <c r="AM44"/>
      <c r="AN44"/>
      <c r="AO44"/>
      <c r="AP44"/>
      <c r="AQ44"/>
      <c r="AR44"/>
      <c r="AS44"/>
      <c r="AT44"/>
      <c r="AU44"/>
      <c r="AV44"/>
    </row>
    <row r="45" spans="1:48" x14ac:dyDescent="0.25">
      <c r="B45" s="74"/>
      <c r="C45" s="74"/>
      <c r="D45" s="301"/>
      <c r="F45" s="76"/>
      <c r="G45" s="295"/>
      <c r="H45" s="295"/>
      <c r="I45" s="301"/>
      <c r="J45" s="301"/>
      <c r="P45" s="77"/>
      <c r="Q45" s="78"/>
      <c r="R45" s="78"/>
      <c r="S45" s="78"/>
      <c r="T45" s="78"/>
      <c r="U45" s="78"/>
      <c r="V45" s="78"/>
      <c r="W45" s="78"/>
      <c r="X45" s="78"/>
      <c r="Y45" s="78"/>
      <c r="Z45" s="78"/>
      <c r="AA45" s="78"/>
      <c r="AB45" s="78"/>
      <c r="AC45" s="78"/>
      <c r="AD45" s="78"/>
      <c r="AE45" s="51"/>
      <c r="AF45" s="51"/>
      <c r="AG45" s="78"/>
      <c r="AL45"/>
      <c r="AM45"/>
      <c r="AN45"/>
      <c r="AO45"/>
      <c r="AP45"/>
      <c r="AQ45"/>
      <c r="AR45"/>
      <c r="AS45"/>
      <c r="AT45"/>
      <c r="AU45"/>
      <c r="AV45"/>
    </row>
    <row r="46" spans="1:48" x14ac:dyDescent="0.25">
      <c r="B46" s="74"/>
      <c r="C46" s="74"/>
      <c r="D46" s="301"/>
      <c r="F46" s="76"/>
      <c r="G46" s="295"/>
      <c r="H46" s="295"/>
      <c r="I46" s="301"/>
      <c r="J46" s="301"/>
      <c r="P46" s="77"/>
      <c r="Q46" s="78"/>
      <c r="R46" s="78"/>
      <c r="S46" s="78"/>
      <c r="T46" s="78"/>
      <c r="U46" s="78"/>
      <c r="V46" s="78"/>
      <c r="W46" s="78"/>
      <c r="X46" s="78"/>
      <c r="Y46" s="78"/>
      <c r="Z46" s="78"/>
      <c r="AA46" s="78"/>
      <c r="AB46" s="78"/>
      <c r="AC46" s="78"/>
      <c r="AD46" s="78"/>
      <c r="AE46" s="51"/>
      <c r="AF46" s="51"/>
      <c r="AG46" s="78"/>
      <c r="AL46"/>
      <c r="AM46"/>
      <c r="AN46"/>
      <c r="AO46"/>
      <c r="AP46"/>
      <c r="AQ46"/>
      <c r="AR46"/>
      <c r="AS46"/>
      <c r="AT46"/>
      <c r="AU46"/>
      <c r="AV46"/>
    </row>
    <row r="47" spans="1:48" x14ac:dyDescent="0.25">
      <c r="B47" s="74"/>
      <c r="C47" s="74"/>
      <c r="D47" s="301"/>
      <c r="F47" s="76"/>
      <c r="G47" s="295"/>
      <c r="H47" s="295"/>
      <c r="I47" s="301"/>
      <c r="J47" s="301"/>
      <c r="P47" s="77"/>
      <c r="Q47" s="78"/>
      <c r="R47" s="78"/>
      <c r="S47" s="78"/>
      <c r="T47" s="78"/>
      <c r="U47" s="78"/>
      <c r="V47" s="78"/>
      <c r="W47" s="78"/>
      <c r="X47" s="78"/>
      <c r="Y47" s="78"/>
      <c r="Z47" s="78"/>
      <c r="AA47" s="78"/>
      <c r="AB47" s="78"/>
      <c r="AC47" s="78"/>
      <c r="AD47" s="78"/>
      <c r="AE47" s="51"/>
      <c r="AF47" s="51"/>
      <c r="AG47" s="78"/>
      <c r="AL47"/>
      <c r="AM47"/>
      <c r="AN47"/>
      <c r="AO47"/>
      <c r="AP47"/>
      <c r="AQ47"/>
      <c r="AR47"/>
      <c r="AS47"/>
      <c r="AT47"/>
      <c r="AU47"/>
      <c r="AV47"/>
    </row>
    <row r="48" spans="1:48" x14ac:dyDescent="0.25">
      <c r="B48" s="74"/>
      <c r="C48" s="74"/>
      <c r="D48" s="301"/>
      <c r="F48" s="76"/>
      <c r="G48" s="295"/>
      <c r="H48" s="295"/>
      <c r="I48" s="301"/>
      <c r="J48" s="301"/>
      <c r="P48" s="77"/>
      <c r="Q48" s="78"/>
      <c r="R48" s="78"/>
      <c r="S48" s="78"/>
      <c r="T48" s="78"/>
      <c r="U48" s="78"/>
      <c r="V48" s="78"/>
      <c r="W48" s="78"/>
      <c r="X48" s="78"/>
      <c r="Y48" s="78"/>
      <c r="Z48" s="78"/>
      <c r="AA48" s="78"/>
      <c r="AB48" s="78"/>
      <c r="AC48" s="78"/>
      <c r="AD48" s="78"/>
      <c r="AE48" s="51"/>
      <c r="AF48" s="51"/>
      <c r="AG48" s="78"/>
      <c r="AL48"/>
      <c r="AM48"/>
      <c r="AN48"/>
      <c r="AO48"/>
      <c r="AP48"/>
      <c r="AQ48"/>
      <c r="AR48"/>
      <c r="AS48"/>
      <c r="AT48"/>
      <c r="AU48"/>
      <c r="AV48"/>
    </row>
    <row r="49" spans="2:48" x14ac:dyDescent="0.25">
      <c r="B49" s="74"/>
      <c r="C49" s="74"/>
      <c r="D49" s="301"/>
      <c r="F49" s="76"/>
      <c r="G49" s="295"/>
      <c r="H49" s="295"/>
      <c r="I49" s="301"/>
      <c r="J49" s="301"/>
      <c r="P49" s="77"/>
      <c r="Q49" s="78"/>
      <c r="R49" s="78"/>
      <c r="S49" s="78"/>
      <c r="T49" s="78"/>
      <c r="U49" s="78"/>
      <c r="V49" s="78"/>
      <c r="W49" s="78"/>
      <c r="X49" s="78"/>
      <c r="Y49" s="78"/>
      <c r="Z49" s="78"/>
      <c r="AA49" s="78"/>
      <c r="AB49" s="78"/>
      <c r="AC49" s="78"/>
      <c r="AD49" s="78"/>
      <c r="AE49" s="51"/>
      <c r="AF49" s="51"/>
      <c r="AG49" s="78"/>
      <c r="AL49"/>
      <c r="AM49"/>
      <c r="AN49"/>
      <c r="AO49"/>
      <c r="AP49"/>
      <c r="AQ49"/>
      <c r="AR49"/>
      <c r="AS49"/>
      <c r="AT49"/>
      <c r="AU49"/>
      <c r="AV49"/>
    </row>
    <row r="50" spans="2:48" x14ac:dyDescent="0.25">
      <c r="B50" s="74"/>
      <c r="C50" s="74"/>
      <c r="D50" s="301"/>
      <c r="F50" s="76"/>
      <c r="G50" s="295"/>
      <c r="H50" s="295"/>
      <c r="I50" s="301"/>
      <c r="J50" s="301"/>
      <c r="P50" s="77"/>
      <c r="Q50" s="78"/>
      <c r="R50" s="78"/>
      <c r="S50" s="78"/>
      <c r="T50" s="78"/>
      <c r="U50" s="78"/>
      <c r="V50" s="78"/>
      <c r="W50" s="78"/>
      <c r="X50" s="78"/>
      <c r="Y50" s="78"/>
      <c r="Z50" s="78"/>
      <c r="AA50" s="78"/>
      <c r="AB50" s="78"/>
      <c r="AC50" s="78"/>
      <c r="AD50" s="78"/>
      <c r="AE50" s="51"/>
      <c r="AF50" s="51"/>
      <c r="AG50" s="78"/>
      <c r="AL50"/>
      <c r="AM50"/>
      <c r="AN50"/>
      <c r="AO50"/>
      <c r="AP50"/>
      <c r="AQ50"/>
      <c r="AR50"/>
      <c r="AS50"/>
      <c r="AT50"/>
      <c r="AU50"/>
      <c r="AV50"/>
    </row>
    <row r="51" spans="2:48" x14ac:dyDescent="0.25">
      <c r="B51" s="74"/>
      <c r="C51" s="74"/>
      <c r="D51" s="301"/>
      <c r="F51" s="76"/>
      <c r="G51" s="295"/>
      <c r="H51" s="295"/>
      <c r="I51" s="301"/>
      <c r="J51" s="301"/>
      <c r="P51" s="77"/>
      <c r="Q51" s="78"/>
      <c r="R51" s="78"/>
      <c r="S51" s="78"/>
      <c r="T51" s="78"/>
      <c r="U51" s="78"/>
      <c r="V51" s="78"/>
      <c r="W51" s="78"/>
      <c r="X51" s="78"/>
      <c r="Y51" s="78"/>
      <c r="Z51" s="78"/>
      <c r="AA51" s="78"/>
      <c r="AB51" s="78"/>
      <c r="AC51" s="78"/>
      <c r="AD51" s="78"/>
      <c r="AE51" s="51"/>
      <c r="AF51" s="51"/>
      <c r="AG51" s="78"/>
      <c r="AL51"/>
      <c r="AM51"/>
      <c r="AN51"/>
      <c r="AO51"/>
      <c r="AP51"/>
      <c r="AQ51"/>
      <c r="AR51"/>
      <c r="AS51"/>
      <c r="AT51"/>
      <c r="AU51"/>
      <c r="AV51"/>
    </row>
    <row r="52" spans="2:48" x14ac:dyDescent="0.25">
      <c r="B52" s="74"/>
      <c r="C52" s="74"/>
      <c r="D52" s="301"/>
      <c r="F52" s="76"/>
      <c r="G52" s="295"/>
      <c r="H52" s="295"/>
      <c r="I52" s="301"/>
      <c r="J52" s="301"/>
      <c r="P52" s="77"/>
      <c r="Q52" s="78"/>
      <c r="R52" s="78"/>
      <c r="S52" s="78"/>
      <c r="T52" s="78"/>
      <c r="U52" s="78"/>
      <c r="V52" s="78"/>
      <c r="W52" s="78"/>
      <c r="X52" s="78"/>
      <c r="Y52" s="78"/>
      <c r="Z52" s="78"/>
      <c r="AA52" s="78"/>
      <c r="AB52" s="78"/>
      <c r="AC52" s="78"/>
      <c r="AD52" s="78"/>
      <c r="AE52" s="51"/>
      <c r="AF52" s="51"/>
      <c r="AG52" s="78"/>
      <c r="AL52"/>
      <c r="AM52"/>
      <c r="AN52"/>
      <c r="AO52"/>
      <c r="AP52"/>
      <c r="AQ52"/>
      <c r="AR52"/>
      <c r="AS52"/>
      <c r="AT52"/>
      <c r="AU52"/>
      <c r="AV52"/>
    </row>
    <row r="53" spans="2:48" x14ac:dyDescent="0.25">
      <c r="B53" s="74"/>
      <c r="C53" s="74"/>
      <c r="D53" s="301"/>
      <c r="F53" s="76"/>
      <c r="G53" s="295"/>
      <c r="H53" s="295"/>
      <c r="I53" s="301"/>
      <c r="J53" s="301"/>
      <c r="P53" s="77"/>
      <c r="Q53" s="78"/>
      <c r="R53" s="78"/>
      <c r="S53" s="78"/>
      <c r="T53" s="78"/>
      <c r="U53" s="78"/>
      <c r="V53" s="78"/>
      <c r="W53" s="78"/>
      <c r="X53" s="78"/>
      <c r="Y53" s="78"/>
      <c r="Z53" s="78"/>
      <c r="AA53" s="78"/>
      <c r="AB53" s="78"/>
      <c r="AC53" s="78"/>
      <c r="AD53" s="78"/>
      <c r="AE53" s="51"/>
      <c r="AF53" s="51"/>
      <c r="AG53" s="78"/>
      <c r="AL53"/>
      <c r="AM53"/>
      <c r="AN53"/>
      <c r="AO53"/>
      <c r="AP53"/>
      <c r="AQ53"/>
      <c r="AR53"/>
      <c r="AS53"/>
      <c r="AT53"/>
      <c r="AU53"/>
      <c r="AV53"/>
    </row>
    <row r="54" spans="2:48" x14ac:dyDescent="0.25">
      <c r="B54" s="74"/>
      <c r="C54" s="74"/>
      <c r="D54" s="301"/>
      <c r="F54" s="76"/>
      <c r="G54" s="295"/>
      <c r="H54" s="295"/>
      <c r="I54" s="301"/>
      <c r="J54" s="301"/>
      <c r="P54" s="77"/>
      <c r="Q54" s="78"/>
      <c r="R54" s="78"/>
      <c r="S54" s="78"/>
      <c r="T54" s="78"/>
      <c r="U54" s="78"/>
      <c r="V54" s="78"/>
      <c r="W54" s="78"/>
      <c r="X54" s="78"/>
      <c r="Y54" s="78"/>
      <c r="Z54" s="78"/>
      <c r="AA54" s="78"/>
      <c r="AB54" s="78"/>
      <c r="AC54" s="78"/>
      <c r="AD54" s="78"/>
      <c r="AE54" s="51"/>
      <c r="AF54" s="51"/>
      <c r="AG54" s="78"/>
      <c r="AL54"/>
      <c r="AM54"/>
      <c r="AN54"/>
      <c r="AO54"/>
      <c r="AP54"/>
      <c r="AQ54"/>
      <c r="AR54"/>
      <c r="AS54"/>
      <c r="AT54"/>
      <c r="AU54"/>
      <c r="AV54"/>
    </row>
    <row r="55" spans="2:48" x14ac:dyDescent="0.25">
      <c r="G55" s="80"/>
      <c r="H55" s="80"/>
      <c r="P55" s="77"/>
      <c r="Q55" s="78"/>
      <c r="R55" s="78"/>
      <c r="S55" s="78"/>
      <c r="T55" s="78"/>
      <c r="U55" s="78"/>
      <c r="V55" s="78"/>
      <c r="W55" s="78"/>
      <c r="X55" s="78"/>
      <c r="Y55" s="78"/>
      <c r="Z55" s="78"/>
      <c r="AA55" s="78"/>
      <c r="AB55" s="78"/>
      <c r="AC55" s="78"/>
      <c r="AD55" s="78"/>
      <c r="AE55" s="51"/>
      <c r="AF55" s="51"/>
      <c r="AG55" s="78"/>
      <c r="AL55"/>
      <c r="AM55"/>
      <c r="AN55"/>
      <c r="AO55"/>
      <c r="AP55"/>
      <c r="AQ55"/>
      <c r="AR55"/>
      <c r="AS55"/>
      <c r="AT55"/>
      <c r="AU55"/>
      <c r="AV55"/>
    </row>
    <row r="56" spans="2:48" x14ac:dyDescent="0.25">
      <c r="G56" s="80"/>
      <c r="H56" s="80"/>
      <c r="P56" s="77"/>
      <c r="Q56" s="78"/>
      <c r="R56" s="78"/>
      <c r="S56" s="78"/>
      <c r="T56" s="78"/>
      <c r="U56" s="78"/>
      <c r="V56" s="78"/>
      <c r="W56" s="78"/>
      <c r="X56" s="78"/>
      <c r="Y56" s="78"/>
      <c r="Z56" s="78"/>
      <c r="AA56" s="78"/>
      <c r="AB56" s="78"/>
      <c r="AC56" s="78"/>
      <c r="AD56" s="78"/>
      <c r="AE56" s="51"/>
      <c r="AF56" s="51"/>
      <c r="AG56" s="78"/>
      <c r="AL56"/>
      <c r="AM56"/>
      <c r="AN56"/>
      <c r="AO56"/>
      <c r="AP56"/>
      <c r="AQ56"/>
      <c r="AR56"/>
      <c r="AS56"/>
      <c r="AT56"/>
      <c r="AU56"/>
      <c r="AV56"/>
    </row>
    <row r="57" spans="2:48" x14ac:dyDescent="0.25">
      <c r="G57" s="80"/>
      <c r="H57" s="80"/>
      <c r="P57" s="77"/>
      <c r="Q57" s="78"/>
      <c r="R57" s="78"/>
      <c r="S57" s="78"/>
      <c r="T57" s="78"/>
      <c r="U57" s="78"/>
      <c r="V57" s="78"/>
      <c r="W57" s="78"/>
      <c r="X57" s="78"/>
      <c r="Y57" s="78"/>
      <c r="Z57" s="78"/>
      <c r="AA57" s="78"/>
      <c r="AB57" s="78"/>
      <c r="AC57" s="78"/>
      <c r="AD57" s="78"/>
      <c r="AE57" s="51"/>
      <c r="AF57" s="51"/>
      <c r="AG57" s="78"/>
      <c r="AL57"/>
      <c r="AM57"/>
      <c r="AN57"/>
      <c r="AO57"/>
      <c r="AP57"/>
      <c r="AQ57"/>
      <c r="AR57"/>
      <c r="AS57"/>
      <c r="AT57"/>
      <c r="AU57"/>
      <c r="AV57"/>
    </row>
    <row r="58" spans="2:48" x14ac:dyDescent="0.25">
      <c r="G58" s="80"/>
      <c r="H58" s="80"/>
      <c r="P58" s="77"/>
      <c r="Q58" s="78"/>
      <c r="R58" s="78"/>
      <c r="S58" s="78"/>
      <c r="T58" s="78"/>
      <c r="U58" s="78"/>
      <c r="V58" s="78"/>
      <c r="W58" s="78"/>
      <c r="X58" s="78"/>
      <c r="Y58" s="78"/>
      <c r="Z58" s="78"/>
      <c r="AA58" s="78"/>
      <c r="AB58" s="78"/>
      <c r="AC58" s="78"/>
      <c r="AD58" s="78"/>
      <c r="AE58" s="51"/>
      <c r="AF58" s="51"/>
      <c r="AG58" s="78"/>
      <c r="AL58"/>
      <c r="AM58"/>
      <c r="AN58"/>
      <c r="AO58"/>
      <c r="AP58"/>
      <c r="AQ58"/>
      <c r="AR58"/>
      <c r="AS58"/>
      <c r="AT58"/>
      <c r="AU58"/>
      <c r="AV58"/>
    </row>
    <row r="59" spans="2:48" x14ac:dyDescent="0.25">
      <c r="G59" s="80"/>
      <c r="H59" s="80"/>
      <c r="P59" s="77"/>
      <c r="Q59" s="78"/>
      <c r="R59" s="78"/>
      <c r="S59" s="78"/>
      <c r="T59" s="78"/>
      <c r="U59" s="78"/>
      <c r="V59" s="78"/>
      <c r="W59" s="78"/>
      <c r="X59" s="78"/>
      <c r="Y59" s="78"/>
      <c r="Z59" s="78"/>
      <c r="AA59" s="78"/>
      <c r="AB59" s="78"/>
      <c r="AC59" s="78"/>
      <c r="AD59" s="78"/>
      <c r="AE59" s="51"/>
      <c r="AF59" s="51"/>
      <c r="AG59" s="78"/>
      <c r="AL59"/>
      <c r="AM59"/>
      <c r="AN59"/>
      <c r="AO59"/>
      <c r="AP59"/>
      <c r="AQ59"/>
      <c r="AR59"/>
      <c r="AS59"/>
      <c r="AT59"/>
      <c r="AU59"/>
      <c r="AV59"/>
    </row>
    <row r="60" spans="2:48" x14ac:dyDescent="0.25">
      <c r="G60" s="80"/>
      <c r="H60" s="80"/>
      <c r="P60" s="77"/>
      <c r="Q60" s="78"/>
      <c r="R60" s="78"/>
      <c r="S60" s="78"/>
      <c r="T60" s="78"/>
      <c r="U60" s="78"/>
      <c r="V60" s="78"/>
      <c r="W60" s="78"/>
      <c r="X60" s="78"/>
      <c r="Y60" s="78"/>
      <c r="Z60" s="78"/>
      <c r="AA60" s="78"/>
      <c r="AB60" s="78"/>
      <c r="AC60" s="78"/>
      <c r="AD60" s="78"/>
      <c r="AE60" s="51"/>
      <c r="AF60" s="51"/>
      <c r="AG60" s="78"/>
      <c r="AL60"/>
      <c r="AM60"/>
      <c r="AN60"/>
      <c r="AO60"/>
      <c r="AP60"/>
      <c r="AQ60"/>
      <c r="AR60"/>
      <c r="AS60"/>
      <c r="AT60"/>
      <c r="AU60"/>
      <c r="AV60"/>
    </row>
    <row r="61" spans="2:48" x14ac:dyDescent="0.25">
      <c r="G61" s="80"/>
      <c r="H61" s="80"/>
      <c r="P61" s="77"/>
      <c r="Q61" s="78"/>
      <c r="R61" s="78"/>
      <c r="S61" s="78"/>
      <c r="T61" s="78"/>
      <c r="U61" s="78"/>
      <c r="V61" s="78"/>
      <c r="W61" s="78"/>
      <c r="X61" s="78"/>
      <c r="Y61" s="78"/>
      <c r="Z61" s="78"/>
      <c r="AA61" s="78"/>
      <c r="AB61" s="78"/>
      <c r="AC61" s="78"/>
      <c r="AD61" s="78"/>
      <c r="AE61" s="51"/>
      <c r="AF61" s="51"/>
      <c r="AG61" s="78"/>
      <c r="AL61"/>
      <c r="AM61"/>
      <c r="AN61"/>
      <c r="AO61"/>
      <c r="AP61"/>
      <c r="AQ61"/>
      <c r="AR61"/>
      <c r="AS61"/>
      <c r="AT61"/>
      <c r="AU61"/>
      <c r="AV61"/>
    </row>
    <row r="62" spans="2:48" x14ac:dyDescent="0.25">
      <c r="G62" s="80"/>
      <c r="H62" s="80"/>
      <c r="P62" s="77"/>
      <c r="Q62" s="78"/>
      <c r="R62" s="78"/>
      <c r="S62" s="78"/>
      <c r="T62" s="78"/>
      <c r="U62" s="78"/>
      <c r="V62" s="78"/>
      <c r="W62" s="78"/>
      <c r="X62" s="78"/>
      <c r="Y62" s="78"/>
      <c r="Z62" s="78"/>
      <c r="AA62" s="78"/>
      <c r="AB62" s="78"/>
      <c r="AC62" s="78"/>
      <c r="AD62" s="78"/>
      <c r="AE62" s="51"/>
      <c r="AF62" s="51"/>
      <c r="AG62" s="78"/>
      <c r="AL62"/>
      <c r="AM62"/>
      <c r="AN62"/>
      <c r="AO62"/>
      <c r="AP62"/>
      <c r="AQ62"/>
      <c r="AR62"/>
      <c r="AS62"/>
      <c r="AT62"/>
      <c r="AU62"/>
      <c r="AV62"/>
    </row>
    <row r="63" spans="2:48" x14ac:dyDescent="0.25">
      <c r="G63" s="80"/>
      <c r="H63" s="80"/>
      <c r="P63" s="77"/>
      <c r="Q63" s="78"/>
      <c r="R63" s="78"/>
      <c r="S63" s="78"/>
      <c r="T63" s="78"/>
      <c r="U63" s="78"/>
      <c r="V63" s="78"/>
      <c r="W63" s="78"/>
      <c r="X63" s="78"/>
      <c r="Y63" s="78"/>
      <c r="Z63" s="78"/>
      <c r="AA63" s="78"/>
      <c r="AB63" s="78"/>
      <c r="AC63" s="78"/>
      <c r="AD63" s="78"/>
      <c r="AE63" s="51"/>
      <c r="AF63" s="51"/>
      <c r="AG63" s="78"/>
      <c r="AL63"/>
      <c r="AM63"/>
      <c r="AN63"/>
      <c r="AO63"/>
      <c r="AP63"/>
      <c r="AQ63"/>
      <c r="AR63"/>
      <c r="AS63"/>
      <c r="AT63"/>
      <c r="AU63"/>
      <c r="AV63"/>
    </row>
    <row r="64" spans="2:48" x14ac:dyDescent="0.25">
      <c r="G64" s="80"/>
      <c r="H64" s="80"/>
      <c r="P64" s="77"/>
      <c r="Q64" s="78"/>
      <c r="R64" s="78"/>
      <c r="S64" s="78"/>
      <c r="T64" s="78"/>
      <c r="U64" s="78"/>
      <c r="V64" s="78"/>
      <c r="W64" s="78"/>
      <c r="X64" s="78"/>
      <c r="Y64" s="78"/>
      <c r="Z64" s="78"/>
      <c r="AA64" s="78"/>
      <c r="AB64" s="78"/>
      <c r="AC64" s="78"/>
      <c r="AD64" s="78"/>
      <c r="AE64" s="51"/>
      <c r="AF64" s="51"/>
      <c r="AG64" s="78"/>
      <c r="AL64"/>
      <c r="AM64"/>
      <c r="AN64"/>
      <c r="AO64"/>
      <c r="AP64"/>
      <c r="AQ64"/>
      <c r="AR64"/>
      <c r="AS64"/>
      <c r="AT64"/>
      <c r="AU64"/>
      <c r="AV64"/>
    </row>
    <row r="65" spans="7:48" x14ac:dyDescent="0.25">
      <c r="G65" s="80"/>
      <c r="H65" s="80"/>
      <c r="P65" s="77"/>
      <c r="Q65" s="78"/>
      <c r="R65" s="78"/>
      <c r="S65" s="78"/>
      <c r="T65" s="78"/>
      <c r="U65" s="78"/>
      <c r="V65" s="78"/>
      <c r="W65" s="78"/>
      <c r="X65" s="78"/>
      <c r="Y65" s="78"/>
      <c r="Z65" s="78"/>
      <c r="AA65" s="78"/>
      <c r="AB65" s="78"/>
      <c r="AC65" s="78"/>
      <c r="AD65" s="78"/>
      <c r="AE65" s="51"/>
      <c r="AF65" s="51"/>
      <c r="AG65" s="78"/>
      <c r="AL65"/>
      <c r="AM65"/>
      <c r="AN65"/>
      <c r="AO65"/>
      <c r="AP65"/>
      <c r="AQ65"/>
      <c r="AR65"/>
      <c r="AS65"/>
      <c r="AT65"/>
      <c r="AU65"/>
      <c r="AV65"/>
    </row>
    <row r="66" spans="7:48" x14ac:dyDescent="0.25">
      <c r="G66" s="80"/>
      <c r="H66" s="80"/>
      <c r="P66" s="77"/>
      <c r="Q66" s="78"/>
      <c r="R66" s="78"/>
      <c r="S66" s="78"/>
      <c r="T66" s="78"/>
      <c r="U66" s="78"/>
      <c r="V66" s="78"/>
      <c r="W66" s="78"/>
      <c r="X66" s="78"/>
      <c r="Y66" s="78"/>
      <c r="Z66" s="78"/>
      <c r="AA66" s="78"/>
      <c r="AB66" s="78"/>
      <c r="AC66" s="78"/>
      <c r="AD66" s="78"/>
      <c r="AE66" s="51"/>
      <c r="AF66" s="51"/>
      <c r="AG66" s="78"/>
      <c r="AL66"/>
      <c r="AM66"/>
      <c r="AN66"/>
      <c r="AO66"/>
      <c r="AP66"/>
      <c r="AQ66"/>
      <c r="AR66"/>
      <c r="AS66"/>
      <c r="AT66"/>
      <c r="AU66"/>
      <c r="AV66"/>
    </row>
    <row r="67" spans="7:48" x14ac:dyDescent="0.25">
      <c r="G67" s="80"/>
      <c r="H67" s="80"/>
      <c r="P67" s="77"/>
      <c r="Q67" s="78"/>
      <c r="R67" s="78"/>
      <c r="S67" s="78"/>
      <c r="T67" s="78"/>
      <c r="U67" s="78"/>
      <c r="V67" s="78"/>
      <c r="W67" s="78"/>
      <c r="X67" s="78"/>
      <c r="Y67" s="78"/>
      <c r="Z67" s="78"/>
      <c r="AA67" s="78"/>
      <c r="AB67" s="78"/>
      <c r="AC67" s="78"/>
      <c r="AD67" s="78"/>
      <c r="AE67" s="51"/>
      <c r="AF67" s="51"/>
      <c r="AG67" s="78"/>
      <c r="AL67"/>
      <c r="AM67"/>
      <c r="AN67"/>
      <c r="AO67"/>
      <c r="AP67"/>
      <c r="AQ67"/>
      <c r="AR67"/>
      <c r="AS67"/>
      <c r="AT67"/>
      <c r="AU67"/>
      <c r="AV67"/>
    </row>
    <row r="68" spans="7:48" x14ac:dyDescent="0.25">
      <c r="G68" s="80"/>
      <c r="H68" s="80"/>
      <c r="P68" s="77"/>
      <c r="Q68" s="78"/>
      <c r="R68" s="78"/>
      <c r="S68" s="78"/>
      <c r="T68" s="78"/>
      <c r="U68" s="78"/>
      <c r="V68" s="78"/>
      <c r="W68" s="78"/>
      <c r="X68" s="78"/>
      <c r="Y68" s="78"/>
      <c r="Z68" s="78"/>
      <c r="AA68" s="78"/>
      <c r="AB68" s="78"/>
      <c r="AC68" s="78"/>
      <c r="AD68" s="78"/>
      <c r="AE68" s="51"/>
      <c r="AF68" s="51"/>
      <c r="AG68" s="78"/>
      <c r="AL68"/>
      <c r="AM68"/>
      <c r="AN68"/>
      <c r="AO68"/>
      <c r="AP68"/>
      <c r="AQ68"/>
      <c r="AR68"/>
      <c r="AS68"/>
      <c r="AT68"/>
      <c r="AU68"/>
      <c r="AV68"/>
    </row>
    <row r="69" spans="7:48" x14ac:dyDescent="0.25">
      <c r="G69" s="80"/>
      <c r="H69" s="80"/>
      <c r="P69" s="77"/>
      <c r="Q69" s="78"/>
      <c r="R69" s="78"/>
      <c r="S69" s="78"/>
      <c r="T69" s="78"/>
      <c r="U69" s="78"/>
      <c r="V69" s="78"/>
      <c r="W69" s="78"/>
      <c r="X69" s="78"/>
      <c r="Y69" s="78"/>
      <c r="Z69" s="78"/>
      <c r="AA69" s="78"/>
      <c r="AB69" s="78"/>
      <c r="AC69" s="78"/>
      <c r="AD69" s="78"/>
      <c r="AE69" s="51"/>
      <c r="AF69" s="51"/>
      <c r="AG69" s="78"/>
      <c r="AL69"/>
      <c r="AM69"/>
      <c r="AN69"/>
      <c r="AO69"/>
      <c r="AP69"/>
      <c r="AQ69"/>
      <c r="AR69"/>
      <c r="AS69"/>
      <c r="AT69"/>
      <c r="AU69"/>
      <c r="AV69"/>
    </row>
    <row r="70" spans="7:48" x14ac:dyDescent="0.25">
      <c r="G70" s="80"/>
      <c r="H70" s="80"/>
      <c r="P70" s="77"/>
      <c r="Q70" s="78"/>
      <c r="R70" s="78"/>
      <c r="S70" s="78"/>
      <c r="T70" s="78"/>
      <c r="U70" s="78"/>
      <c r="V70" s="78"/>
      <c r="W70" s="78"/>
      <c r="X70" s="78"/>
      <c r="Y70" s="78"/>
      <c r="Z70" s="78"/>
      <c r="AA70" s="78"/>
      <c r="AB70" s="78"/>
      <c r="AC70" s="78"/>
      <c r="AD70" s="78"/>
      <c r="AE70" s="51"/>
      <c r="AF70" s="51"/>
      <c r="AG70" s="78"/>
      <c r="AL70"/>
      <c r="AM70"/>
      <c r="AN70"/>
      <c r="AO70"/>
      <c r="AP70"/>
      <c r="AQ70"/>
      <c r="AR70"/>
      <c r="AS70"/>
      <c r="AT70"/>
      <c r="AU70"/>
      <c r="AV70"/>
    </row>
    <row r="71" spans="7:48" x14ac:dyDescent="0.25">
      <c r="G71" s="80"/>
      <c r="H71" s="80"/>
      <c r="P71" s="77"/>
      <c r="Q71" s="78"/>
      <c r="R71" s="78"/>
      <c r="S71" s="78"/>
      <c r="T71" s="78"/>
      <c r="U71" s="78"/>
      <c r="V71" s="78"/>
      <c r="W71" s="78"/>
      <c r="X71" s="78"/>
      <c r="Y71" s="78"/>
      <c r="Z71" s="78"/>
      <c r="AA71" s="78"/>
      <c r="AB71" s="78"/>
      <c r="AC71" s="78"/>
      <c r="AD71" s="78"/>
      <c r="AE71" s="51"/>
      <c r="AF71" s="51"/>
      <c r="AG71" s="78"/>
      <c r="AL71"/>
      <c r="AM71"/>
      <c r="AN71"/>
      <c r="AO71"/>
      <c r="AP71"/>
      <c r="AQ71"/>
      <c r="AR71"/>
      <c r="AS71"/>
      <c r="AT71"/>
      <c r="AU71"/>
      <c r="AV71"/>
    </row>
    <row r="72" spans="7:48" x14ac:dyDescent="0.25">
      <c r="G72" s="80"/>
      <c r="H72" s="80"/>
      <c r="P72" s="77"/>
      <c r="Q72" s="78"/>
      <c r="R72" s="78"/>
      <c r="S72" s="78"/>
      <c r="T72" s="78"/>
      <c r="U72" s="78"/>
      <c r="V72" s="78"/>
      <c r="W72" s="78"/>
      <c r="X72" s="78"/>
      <c r="Y72" s="78"/>
      <c r="Z72" s="78"/>
      <c r="AA72" s="78"/>
      <c r="AB72" s="78"/>
      <c r="AC72" s="78"/>
      <c r="AD72" s="78"/>
      <c r="AE72" s="51"/>
      <c r="AF72" s="51"/>
      <c r="AG72" s="78"/>
      <c r="AL72"/>
      <c r="AM72"/>
      <c r="AN72"/>
      <c r="AO72"/>
      <c r="AP72"/>
      <c r="AQ72"/>
      <c r="AR72"/>
      <c r="AS72"/>
      <c r="AT72"/>
      <c r="AU72"/>
      <c r="AV72"/>
    </row>
    <row r="73" spans="7:48" x14ac:dyDescent="0.25">
      <c r="G73" s="80"/>
      <c r="H73" s="80"/>
      <c r="P73" s="77"/>
      <c r="Q73" s="78"/>
      <c r="R73" s="78"/>
      <c r="S73" s="78"/>
      <c r="T73" s="78"/>
      <c r="U73" s="78"/>
      <c r="V73" s="78"/>
      <c r="W73" s="78"/>
      <c r="X73" s="78"/>
      <c r="Y73" s="78"/>
      <c r="Z73" s="78"/>
      <c r="AA73" s="78"/>
      <c r="AB73" s="78"/>
      <c r="AC73" s="78"/>
      <c r="AD73" s="78"/>
      <c r="AE73" s="51"/>
      <c r="AF73" s="51"/>
      <c r="AG73" s="78"/>
      <c r="AL73"/>
      <c r="AM73"/>
      <c r="AN73"/>
      <c r="AO73"/>
      <c r="AP73"/>
      <c r="AQ73"/>
      <c r="AR73"/>
      <c r="AS73"/>
      <c r="AT73"/>
      <c r="AU73"/>
      <c r="AV73"/>
    </row>
    <row r="74" spans="7:48" x14ac:dyDescent="0.25">
      <c r="G74" s="80"/>
      <c r="H74" s="80"/>
      <c r="P74" s="77"/>
      <c r="Q74" s="78"/>
      <c r="R74" s="78"/>
      <c r="S74" s="78"/>
      <c r="T74" s="78"/>
      <c r="U74" s="78"/>
      <c r="V74" s="78"/>
      <c r="W74" s="78"/>
      <c r="X74" s="78"/>
      <c r="Y74" s="78"/>
      <c r="Z74" s="78"/>
      <c r="AA74" s="78"/>
      <c r="AB74" s="78"/>
      <c r="AC74" s="78"/>
      <c r="AD74" s="78"/>
      <c r="AE74" s="51"/>
      <c r="AF74" s="51"/>
      <c r="AG74" s="78"/>
      <c r="AL74"/>
      <c r="AM74"/>
      <c r="AN74"/>
      <c r="AO74"/>
      <c r="AP74"/>
      <c r="AQ74"/>
      <c r="AR74"/>
      <c r="AS74"/>
      <c r="AT74"/>
      <c r="AU74"/>
      <c r="AV74"/>
    </row>
    <row r="75" spans="7:48" x14ac:dyDescent="0.25">
      <c r="G75" s="80"/>
      <c r="H75" s="80"/>
      <c r="P75" s="77"/>
      <c r="Q75" s="78"/>
      <c r="R75" s="78"/>
      <c r="S75" s="78"/>
      <c r="T75" s="78"/>
      <c r="U75" s="78"/>
      <c r="V75" s="78"/>
      <c r="W75" s="78"/>
      <c r="X75" s="78"/>
      <c r="Y75" s="78"/>
      <c r="Z75" s="78"/>
      <c r="AA75" s="78"/>
      <c r="AB75" s="78"/>
      <c r="AC75" s="78"/>
      <c r="AD75" s="78"/>
      <c r="AE75" s="51"/>
      <c r="AF75" s="51"/>
      <c r="AG75" s="78"/>
      <c r="AL75"/>
      <c r="AM75"/>
      <c r="AN75"/>
      <c r="AO75"/>
      <c r="AP75"/>
      <c r="AQ75"/>
      <c r="AR75"/>
      <c r="AS75"/>
      <c r="AT75"/>
      <c r="AU75"/>
      <c r="AV75"/>
    </row>
    <row r="76" spans="7:48" x14ac:dyDescent="0.25">
      <c r="G76" s="80"/>
      <c r="H76" s="80"/>
      <c r="P76" s="77"/>
      <c r="Q76" s="78"/>
      <c r="R76" s="78"/>
      <c r="S76" s="78"/>
      <c r="T76" s="78"/>
      <c r="U76" s="78"/>
      <c r="V76" s="78"/>
      <c r="W76" s="78"/>
      <c r="X76" s="78"/>
      <c r="Y76" s="78"/>
      <c r="Z76" s="78"/>
      <c r="AA76" s="78"/>
      <c r="AB76" s="78"/>
      <c r="AC76" s="78"/>
      <c r="AD76" s="78"/>
      <c r="AE76" s="51"/>
      <c r="AF76" s="51"/>
      <c r="AG76" s="78"/>
      <c r="AL76"/>
      <c r="AM76"/>
      <c r="AN76"/>
      <c r="AO76"/>
      <c r="AP76"/>
      <c r="AQ76"/>
      <c r="AR76"/>
      <c r="AS76"/>
      <c r="AT76"/>
      <c r="AU76"/>
      <c r="AV76"/>
    </row>
    <row r="77" spans="7:48" x14ac:dyDescent="0.25">
      <c r="G77" s="80"/>
      <c r="H77" s="80"/>
      <c r="P77" s="77"/>
      <c r="Q77" s="78"/>
      <c r="R77" s="78"/>
      <c r="S77" s="78"/>
      <c r="T77" s="78"/>
      <c r="U77" s="78"/>
      <c r="V77" s="78"/>
      <c r="W77" s="78"/>
      <c r="X77" s="78"/>
      <c r="Y77" s="78"/>
      <c r="Z77" s="78"/>
      <c r="AA77" s="78"/>
      <c r="AB77" s="78"/>
      <c r="AC77" s="78"/>
      <c r="AD77" s="78"/>
      <c r="AE77" s="51"/>
      <c r="AF77" s="51"/>
      <c r="AG77" s="78"/>
      <c r="AL77"/>
      <c r="AM77"/>
      <c r="AN77"/>
      <c r="AO77"/>
      <c r="AP77"/>
      <c r="AQ77"/>
      <c r="AR77"/>
      <c r="AS77"/>
      <c r="AT77"/>
      <c r="AU77"/>
      <c r="AV77"/>
    </row>
    <row r="78" spans="7:48" x14ac:dyDescent="0.25">
      <c r="G78" s="80"/>
      <c r="H78" s="80"/>
      <c r="P78" s="77"/>
      <c r="Q78" s="78"/>
      <c r="R78" s="78"/>
      <c r="S78" s="78"/>
      <c r="T78" s="78"/>
      <c r="U78" s="78"/>
      <c r="V78" s="78"/>
      <c r="W78" s="78"/>
      <c r="X78" s="78"/>
      <c r="Y78" s="78"/>
      <c r="Z78" s="78"/>
      <c r="AA78" s="78"/>
      <c r="AB78" s="78"/>
      <c r="AC78" s="78"/>
      <c r="AD78" s="78"/>
      <c r="AE78" s="51"/>
      <c r="AF78" s="51"/>
      <c r="AG78" s="78"/>
      <c r="AL78"/>
      <c r="AM78"/>
      <c r="AN78"/>
      <c r="AO78"/>
      <c r="AP78"/>
      <c r="AQ78"/>
      <c r="AR78"/>
      <c r="AS78"/>
      <c r="AT78"/>
      <c r="AU78"/>
      <c r="AV78"/>
    </row>
    <row r="79" spans="7:48" x14ac:dyDescent="0.25">
      <c r="G79" s="80"/>
      <c r="H79" s="80"/>
      <c r="P79" s="77"/>
      <c r="Q79" s="78"/>
      <c r="R79" s="78"/>
      <c r="S79" s="78"/>
      <c r="T79" s="78"/>
      <c r="U79" s="78"/>
      <c r="V79" s="78"/>
      <c r="W79" s="78"/>
      <c r="X79" s="78"/>
      <c r="Y79" s="78"/>
      <c r="Z79" s="78"/>
      <c r="AA79" s="78"/>
      <c r="AB79" s="78"/>
      <c r="AC79" s="78"/>
      <c r="AD79" s="78"/>
      <c r="AE79" s="51"/>
      <c r="AF79" s="51"/>
      <c r="AG79" s="78"/>
      <c r="AL79"/>
      <c r="AM79"/>
      <c r="AN79"/>
      <c r="AO79"/>
      <c r="AP79"/>
      <c r="AQ79"/>
      <c r="AR79"/>
      <c r="AS79"/>
      <c r="AT79"/>
      <c r="AU79"/>
      <c r="AV79"/>
    </row>
    <row r="80" spans="7:48" x14ac:dyDescent="0.25">
      <c r="G80" s="80"/>
      <c r="H80" s="80"/>
      <c r="P80" s="77"/>
      <c r="Q80" s="78"/>
      <c r="R80" s="78"/>
      <c r="S80" s="78"/>
      <c r="T80" s="78"/>
      <c r="U80" s="78"/>
      <c r="V80" s="78"/>
      <c r="W80" s="78"/>
      <c r="X80" s="78"/>
      <c r="Y80" s="78"/>
      <c r="Z80" s="78"/>
      <c r="AA80" s="78"/>
      <c r="AB80" s="78"/>
      <c r="AC80" s="78"/>
      <c r="AD80" s="78"/>
      <c r="AE80" s="51"/>
      <c r="AF80" s="51"/>
      <c r="AG80" s="78"/>
      <c r="AL80"/>
      <c r="AM80"/>
      <c r="AN80"/>
      <c r="AO80"/>
      <c r="AP80"/>
      <c r="AQ80"/>
      <c r="AR80"/>
      <c r="AS80"/>
      <c r="AT80"/>
      <c r="AU80"/>
      <c r="AV80"/>
    </row>
    <row r="81" spans="7:48" x14ac:dyDescent="0.25">
      <c r="G81" s="80"/>
      <c r="H81" s="80"/>
      <c r="P81" s="77"/>
      <c r="Q81" s="78"/>
      <c r="R81" s="78"/>
      <c r="S81" s="78"/>
      <c r="T81" s="78"/>
      <c r="U81" s="78"/>
      <c r="V81" s="78"/>
      <c r="W81" s="78"/>
      <c r="X81" s="78"/>
      <c r="Y81" s="78"/>
      <c r="Z81" s="78"/>
      <c r="AA81" s="78"/>
      <c r="AB81" s="78"/>
      <c r="AC81" s="78"/>
      <c r="AD81" s="78"/>
      <c r="AE81" s="51"/>
      <c r="AF81" s="51"/>
      <c r="AG81" s="78"/>
      <c r="AL81"/>
      <c r="AM81"/>
      <c r="AN81"/>
      <c r="AO81"/>
      <c r="AP81"/>
      <c r="AQ81"/>
      <c r="AR81"/>
      <c r="AS81"/>
      <c r="AT81"/>
      <c r="AU81"/>
      <c r="AV81"/>
    </row>
    <row r="82" spans="7:48" x14ac:dyDescent="0.25">
      <c r="G82" s="80"/>
      <c r="H82" s="80"/>
      <c r="P82" s="77"/>
      <c r="Q82" s="78"/>
      <c r="R82" s="78"/>
      <c r="S82" s="78"/>
      <c r="T82" s="78"/>
      <c r="U82" s="78"/>
      <c r="V82" s="78"/>
      <c r="W82" s="78"/>
      <c r="X82" s="78"/>
      <c r="Y82" s="78"/>
      <c r="Z82" s="78"/>
      <c r="AA82" s="78"/>
      <c r="AB82" s="78"/>
      <c r="AC82" s="78"/>
      <c r="AD82" s="78"/>
      <c r="AE82" s="51"/>
      <c r="AF82" s="51"/>
      <c r="AG82" s="78"/>
      <c r="AL82"/>
      <c r="AM82"/>
      <c r="AN82"/>
      <c r="AO82"/>
      <c r="AP82"/>
      <c r="AQ82"/>
      <c r="AR82"/>
      <c r="AS82"/>
      <c r="AT82"/>
      <c r="AU82"/>
      <c r="AV82"/>
    </row>
    <row r="83" spans="7:48" x14ac:dyDescent="0.25">
      <c r="G83" s="80"/>
      <c r="H83" s="80"/>
      <c r="P83" s="77"/>
      <c r="Q83" s="78"/>
      <c r="R83" s="78"/>
      <c r="S83" s="78"/>
      <c r="T83" s="78"/>
      <c r="U83" s="78"/>
      <c r="V83" s="78"/>
      <c r="W83" s="78"/>
      <c r="X83" s="78"/>
      <c r="Y83" s="78"/>
      <c r="Z83" s="78"/>
      <c r="AA83" s="78"/>
      <c r="AB83" s="78"/>
      <c r="AC83" s="78"/>
      <c r="AD83" s="78"/>
      <c r="AE83" s="51"/>
      <c r="AF83" s="51"/>
      <c r="AG83" s="78"/>
      <c r="AL83"/>
      <c r="AM83"/>
      <c r="AN83"/>
      <c r="AO83"/>
      <c r="AP83"/>
      <c r="AQ83"/>
      <c r="AR83"/>
      <c r="AS83"/>
      <c r="AT83"/>
      <c r="AU83"/>
      <c r="AV83"/>
    </row>
    <row r="84" spans="7:48" x14ac:dyDescent="0.25">
      <c r="G84" s="80"/>
      <c r="H84" s="80"/>
      <c r="P84" s="77"/>
      <c r="Q84" s="78"/>
      <c r="R84" s="78"/>
      <c r="S84" s="78"/>
      <c r="T84" s="78"/>
      <c r="U84" s="78"/>
      <c r="V84" s="78"/>
      <c r="W84" s="78"/>
      <c r="X84" s="78"/>
      <c r="Y84" s="78"/>
      <c r="Z84" s="78"/>
      <c r="AA84" s="78"/>
      <c r="AB84" s="78"/>
      <c r="AC84" s="78"/>
      <c r="AD84" s="78"/>
      <c r="AE84" s="51"/>
      <c r="AF84" s="51"/>
      <c r="AG84" s="78"/>
      <c r="AL84"/>
      <c r="AM84"/>
      <c r="AN84"/>
      <c r="AO84"/>
      <c r="AP84"/>
      <c r="AQ84"/>
      <c r="AR84"/>
      <c r="AS84"/>
      <c r="AT84"/>
      <c r="AU84"/>
      <c r="AV84"/>
    </row>
    <row r="85" spans="7:48" x14ac:dyDescent="0.25">
      <c r="G85" s="80"/>
      <c r="H85" s="80"/>
      <c r="P85" s="77"/>
      <c r="Q85" s="78"/>
      <c r="R85" s="78"/>
      <c r="S85" s="78"/>
      <c r="T85" s="78"/>
      <c r="U85" s="78"/>
      <c r="V85" s="78"/>
      <c r="W85" s="78"/>
      <c r="X85" s="78"/>
      <c r="Y85" s="78"/>
      <c r="Z85" s="78"/>
      <c r="AA85" s="78"/>
      <c r="AB85" s="78"/>
      <c r="AC85" s="78"/>
      <c r="AD85" s="78"/>
      <c r="AE85" s="51"/>
      <c r="AF85" s="51"/>
      <c r="AG85" s="78"/>
      <c r="AL85"/>
      <c r="AM85"/>
      <c r="AN85"/>
      <c r="AO85"/>
      <c r="AP85"/>
      <c r="AQ85"/>
      <c r="AR85"/>
      <c r="AS85"/>
      <c r="AT85"/>
      <c r="AU85"/>
      <c r="AV85"/>
    </row>
    <row r="86" spans="7:48" x14ac:dyDescent="0.25">
      <c r="G86" s="80"/>
      <c r="H86" s="80"/>
      <c r="P86" s="77"/>
      <c r="Q86" s="78"/>
      <c r="R86" s="78"/>
      <c r="S86" s="78"/>
      <c r="T86" s="78"/>
      <c r="U86" s="78"/>
      <c r="V86" s="78"/>
      <c r="W86" s="78"/>
      <c r="X86" s="78"/>
      <c r="Y86" s="78"/>
      <c r="Z86" s="78"/>
      <c r="AA86" s="78"/>
      <c r="AB86" s="78"/>
      <c r="AC86" s="78"/>
      <c r="AD86" s="78"/>
      <c r="AE86" s="51"/>
      <c r="AF86" s="51"/>
      <c r="AG86" s="78"/>
      <c r="AL86"/>
      <c r="AM86"/>
      <c r="AN86"/>
      <c r="AO86"/>
      <c r="AP86"/>
      <c r="AQ86"/>
      <c r="AR86"/>
      <c r="AS86"/>
      <c r="AT86"/>
      <c r="AU86"/>
      <c r="AV86"/>
    </row>
    <row r="87" spans="7:48" x14ac:dyDescent="0.25">
      <c r="G87" s="80"/>
      <c r="H87" s="80"/>
      <c r="P87" s="77"/>
      <c r="Q87" s="78"/>
      <c r="R87" s="78"/>
      <c r="S87" s="78"/>
      <c r="T87" s="78"/>
      <c r="U87" s="78"/>
      <c r="V87" s="78"/>
      <c r="W87" s="78"/>
      <c r="X87" s="78"/>
      <c r="Y87" s="78"/>
      <c r="Z87" s="78"/>
      <c r="AA87" s="78"/>
      <c r="AB87" s="78"/>
      <c r="AC87" s="78"/>
      <c r="AD87" s="78"/>
      <c r="AE87" s="51"/>
      <c r="AF87" s="51"/>
      <c r="AG87" s="78"/>
      <c r="AL87"/>
      <c r="AM87"/>
      <c r="AN87"/>
      <c r="AO87"/>
      <c r="AP87"/>
      <c r="AQ87"/>
      <c r="AR87"/>
      <c r="AS87"/>
      <c r="AT87"/>
      <c r="AU87"/>
      <c r="AV87"/>
    </row>
    <row r="88" spans="7:48" x14ac:dyDescent="0.25">
      <c r="G88" s="80"/>
      <c r="H88" s="80"/>
      <c r="P88" s="77"/>
      <c r="Q88" s="78"/>
      <c r="R88" s="78"/>
      <c r="S88" s="78"/>
      <c r="T88" s="78"/>
      <c r="U88" s="78"/>
      <c r="V88" s="78"/>
      <c r="W88" s="78"/>
      <c r="X88" s="78"/>
      <c r="Y88" s="78"/>
      <c r="Z88" s="78"/>
      <c r="AA88" s="78"/>
      <c r="AB88" s="78"/>
      <c r="AC88" s="78"/>
      <c r="AD88" s="78"/>
      <c r="AE88" s="51"/>
      <c r="AF88" s="51"/>
      <c r="AG88" s="78"/>
      <c r="AL88"/>
      <c r="AM88"/>
      <c r="AN88"/>
      <c r="AO88"/>
      <c r="AP88"/>
      <c r="AQ88"/>
      <c r="AR88"/>
      <c r="AS88"/>
      <c r="AT88"/>
      <c r="AU88"/>
      <c r="AV88"/>
    </row>
    <row r="89" spans="7:48" x14ac:dyDescent="0.25">
      <c r="G89" s="80"/>
      <c r="H89" s="80"/>
      <c r="P89" s="77"/>
      <c r="Q89" s="78"/>
      <c r="R89" s="78"/>
      <c r="S89" s="78"/>
      <c r="T89" s="78"/>
      <c r="U89" s="78"/>
      <c r="V89" s="78"/>
      <c r="W89" s="78"/>
      <c r="X89" s="78"/>
      <c r="Y89" s="78"/>
      <c r="Z89" s="78"/>
      <c r="AA89" s="78"/>
      <c r="AB89" s="78"/>
      <c r="AC89" s="78"/>
      <c r="AD89" s="78"/>
      <c r="AE89" s="51"/>
      <c r="AF89" s="51"/>
      <c r="AG89" s="78"/>
      <c r="AL89"/>
      <c r="AM89"/>
      <c r="AN89"/>
      <c r="AO89"/>
      <c r="AP89"/>
      <c r="AQ89"/>
      <c r="AR89"/>
      <c r="AS89"/>
      <c r="AT89"/>
      <c r="AU89"/>
      <c r="AV89"/>
    </row>
    <row r="90" spans="7:48" x14ac:dyDescent="0.25">
      <c r="G90" s="80"/>
      <c r="H90" s="80"/>
      <c r="P90" s="77"/>
      <c r="Q90" s="78"/>
      <c r="R90" s="78"/>
      <c r="S90" s="78"/>
      <c r="T90" s="78"/>
      <c r="U90" s="78"/>
      <c r="V90" s="78"/>
      <c r="W90" s="78"/>
      <c r="X90" s="78"/>
      <c r="Y90" s="78"/>
      <c r="Z90" s="78"/>
      <c r="AA90" s="78"/>
      <c r="AB90" s="78"/>
      <c r="AC90" s="78"/>
      <c r="AD90" s="78"/>
      <c r="AE90" s="51"/>
      <c r="AF90" s="51"/>
      <c r="AG90" s="78"/>
      <c r="AL90"/>
      <c r="AM90"/>
      <c r="AN90"/>
      <c r="AO90"/>
      <c r="AP90"/>
      <c r="AQ90"/>
      <c r="AR90"/>
      <c r="AS90"/>
      <c r="AT90"/>
      <c r="AU90"/>
      <c r="AV90"/>
    </row>
    <row r="91" spans="7:48" x14ac:dyDescent="0.25">
      <c r="G91" s="80"/>
      <c r="H91" s="80"/>
      <c r="P91" s="77"/>
      <c r="Q91" s="78"/>
      <c r="R91" s="78"/>
      <c r="S91" s="78"/>
      <c r="T91" s="78"/>
      <c r="U91" s="78"/>
      <c r="V91" s="78"/>
      <c r="W91" s="78"/>
      <c r="X91" s="78"/>
      <c r="Y91" s="78"/>
      <c r="Z91" s="78"/>
      <c r="AA91" s="78"/>
      <c r="AB91" s="78"/>
      <c r="AC91" s="78"/>
      <c r="AD91" s="78"/>
      <c r="AE91" s="51"/>
      <c r="AF91" s="51"/>
      <c r="AG91" s="78"/>
      <c r="AL91"/>
      <c r="AM91"/>
      <c r="AN91"/>
      <c r="AO91"/>
      <c r="AP91"/>
      <c r="AQ91"/>
      <c r="AR91"/>
      <c r="AS91"/>
      <c r="AT91"/>
      <c r="AU91"/>
      <c r="AV91"/>
    </row>
    <row r="92" spans="7:48" x14ac:dyDescent="0.25">
      <c r="G92" s="80"/>
      <c r="H92" s="80"/>
      <c r="P92" s="77"/>
      <c r="Q92" s="78"/>
      <c r="R92" s="78"/>
      <c r="S92" s="78"/>
      <c r="T92" s="78"/>
      <c r="U92" s="78"/>
      <c r="V92" s="78"/>
      <c r="W92" s="78"/>
      <c r="X92" s="78"/>
      <c r="Y92" s="78"/>
      <c r="Z92" s="78"/>
      <c r="AA92" s="78"/>
      <c r="AB92" s="78"/>
      <c r="AC92" s="78"/>
      <c r="AD92" s="78"/>
      <c r="AE92" s="51"/>
      <c r="AF92" s="51"/>
      <c r="AG92" s="78"/>
      <c r="AL92"/>
      <c r="AM92"/>
      <c r="AN92"/>
      <c r="AO92"/>
      <c r="AP92"/>
      <c r="AQ92"/>
      <c r="AR92"/>
      <c r="AS92"/>
      <c r="AT92"/>
      <c r="AU92"/>
      <c r="AV92"/>
    </row>
    <row r="93" spans="7:48" x14ac:dyDescent="0.25">
      <c r="G93" s="80"/>
      <c r="H93" s="80"/>
      <c r="P93" s="77"/>
      <c r="Q93" s="78"/>
      <c r="R93" s="78"/>
      <c r="S93" s="78"/>
      <c r="T93" s="78"/>
      <c r="U93" s="78"/>
      <c r="V93" s="78"/>
      <c r="W93" s="78"/>
      <c r="X93" s="78"/>
      <c r="Y93" s="78"/>
      <c r="Z93" s="78"/>
      <c r="AA93" s="78"/>
      <c r="AB93" s="78"/>
      <c r="AC93" s="78"/>
      <c r="AD93" s="78"/>
      <c r="AE93" s="51"/>
      <c r="AF93" s="51"/>
      <c r="AG93" s="78"/>
      <c r="AL93"/>
      <c r="AM93"/>
      <c r="AN93"/>
      <c r="AO93"/>
      <c r="AP93"/>
      <c r="AQ93"/>
      <c r="AR93"/>
      <c r="AS93"/>
      <c r="AT93"/>
      <c r="AU93"/>
      <c r="AV93"/>
    </row>
    <row r="94" spans="7:48" x14ac:dyDescent="0.25">
      <c r="G94" s="80"/>
      <c r="H94" s="80"/>
      <c r="P94" s="77"/>
      <c r="Q94" s="78"/>
      <c r="R94" s="78"/>
      <c r="S94" s="78"/>
      <c r="T94" s="78"/>
      <c r="U94" s="78"/>
      <c r="V94" s="78"/>
      <c r="W94" s="78"/>
      <c r="X94" s="78"/>
      <c r="Y94" s="78"/>
      <c r="Z94" s="78"/>
      <c r="AA94" s="78"/>
      <c r="AB94" s="78"/>
      <c r="AC94" s="78"/>
      <c r="AD94" s="78"/>
      <c r="AE94" s="51"/>
      <c r="AF94" s="51"/>
      <c r="AG94" s="78"/>
      <c r="AL94"/>
      <c r="AM94"/>
      <c r="AN94"/>
      <c r="AO94"/>
      <c r="AP94"/>
      <c r="AQ94"/>
      <c r="AR94"/>
      <c r="AS94"/>
      <c r="AT94"/>
      <c r="AU94"/>
      <c r="AV94"/>
    </row>
    <row r="95" spans="7:48" x14ac:dyDescent="0.25">
      <c r="G95" s="80"/>
      <c r="H95" s="80"/>
      <c r="P95" s="77"/>
      <c r="Q95" s="78"/>
      <c r="R95" s="78"/>
      <c r="S95" s="78"/>
      <c r="T95" s="78"/>
      <c r="U95" s="78"/>
      <c r="V95" s="78"/>
      <c r="W95" s="78"/>
      <c r="X95" s="78"/>
      <c r="Y95" s="78"/>
      <c r="Z95" s="78"/>
      <c r="AA95" s="78"/>
      <c r="AB95" s="78"/>
      <c r="AC95" s="78"/>
      <c r="AD95" s="78"/>
      <c r="AE95" s="51"/>
      <c r="AF95" s="51"/>
      <c r="AG95" s="78"/>
      <c r="AL95"/>
      <c r="AM95"/>
      <c r="AN95"/>
      <c r="AO95"/>
      <c r="AP95"/>
      <c r="AQ95"/>
      <c r="AR95"/>
      <c r="AS95"/>
      <c r="AT95"/>
      <c r="AU95"/>
      <c r="AV95"/>
    </row>
    <row r="96" spans="7:48" x14ac:dyDescent="0.25">
      <c r="G96" s="80"/>
      <c r="H96" s="80"/>
      <c r="P96" s="77"/>
      <c r="Q96" s="78"/>
      <c r="R96" s="78"/>
      <c r="S96" s="78"/>
      <c r="T96" s="78"/>
      <c r="U96" s="78"/>
      <c r="V96" s="78"/>
      <c r="W96" s="78"/>
      <c r="X96" s="78"/>
      <c r="Y96" s="78"/>
      <c r="Z96" s="78"/>
      <c r="AA96" s="78"/>
      <c r="AB96" s="78"/>
      <c r="AC96" s="78"/>
      <c r="AD96" s="78"/>
      <c r="AE96" s="51"/>
      <c r="AF96" s="51"/>
      <c r="AG96" s="78"/>
      <c r="AL96"/>
      <c r="AM96"/>
      <c r="AN96"/>
      <c r="AO96"/>
      <c r="AP96"/>
      <c r="AQ96"/>
      <c r="AR96"/>
      <c r="AS96"/>
      <c r="AT96"/>
      <c r="AU96"/>
      <c r="AV96"/>
    </row>
    <row r="97" spans="7:48" x14ac:dyDescent="0.25">
      <c r="G97" s="80"/>
      <c r="H97" s="80"/>
      <c r="P97" s="77"/>
      <c r="Q97" s="78"/>
      <c r="R97" s="78"/>
      <c r="S97" s="78"/>
      <c r="T97" s="78"/>
      <c r="U97" s="78"/>
      <c r="V97" s="78"/>
      <c r="W97" s="78"/>
      <c r="X97" s="78"/>
      <c r="Y97" s="78"/>
      <c r="Z97" s="78"/>
      <c r="AA97" s="78"/>
      <c r="AB97" s="78"/>
      <c r="AC97" s="78"/>
      <c r="AD97" s="78"/>
      <c r="AE97" s="51"/>
      <c r="AF97" s="51"/>
      <c r="AG97" s="78"/>
      <c r="AL97"/>
      <c r="AM97"/>
      <c r="AN97"/>
      <c r="AO97"/>
      <c r="AP97"/>
      <c r="AQ97"/>
      <c r="AR97"/>
      <c r="AS97"/>
      <c r="AT97"/>
      <c r="AU97"/>
      <c r="AV97"/>
    </row>
    <row r="98" spans="7:48" x14ac:dyDescent="0.25">
      <c r="G98" s="80"/>
      <c r="H98" s="80"/>
      <c r="P98" s="77"/>
      <c r="Q98" s="78"/>
      <c r="R98" s="78"/>
      <c r="S98" s="78"/>
      <c r="T98" s="78"/>
      <c r="U98" s="78"/>
      <c r="V98" s="78"/>
      <c r="W98" s="78"/>
      <c r="X98" s="78"/>
      <c r="Y98" s="78"/>
      <c r="Z98" s="78"/>
      <c r="AA98" s="78"/>
      <c r="AB98" s="78"/>
      <c r="AC98" s="78"/>
      <c r="AD98" s="78"/>
      <c r="AE98" s="51"/>
      <c r="AF98" s="51"/>
      <c r="AG98" s="78"/>
      <c r="AL98"/>
      <c r="AM98"/>
      <c r="AN98"/>
      <c r="AO98"/>
      <c r="AP98"/>
      <c r="AQ98"/>
      <c r="AR98"/>
      <c r="AS98"/>
      <c r="AT98"/>
      <c r="AU98"/>
      <c r="AV98"/>
    </row>
    <row r="99" spans="7:48" x14ac:dyDescent="0.25">
      <c r="G99" s="80"/>
      <c r="H99" s="80"/>
      <c r="P99" s="77"/>
      <c r="Q99" s="78"/>
      <c r="R99" s="78"/>
      <c r="S99" s="78"/>
      <c r="T99" s="78"/>
      <c r="U99" s="78"/>
      <c r="V99" s="78"/>
      <c r="W99" s="78"/>
      <c r="X99" s="78"/>
      <c r="Y99" s="78"/>
      <c r="Z99" s="78"/>
      <c r="AA99" s="78"/>
      <c r="AB99" s="78"/>
      <c r="AC99" s="78"/>
      <c r="AD99" s="78"/>
      <c r="AE99" s="51"/>
      <c r="AF99" s="51"/>
      <c r="AG99" s="78"/>
      <c r="AL99"/>
      <c r="AM99"/>
      <c r="AN99"/>
      <c r="AO99"/>
      <c r="AP99"/>
      <c r="AQ99"/>
      <c r="AR99"/>
      <c r="AS99"/>
      <c r="AT99"/>
      <c r="AU99"/>
      <c r="AV99"/>
    </row>
    <row r="100" spans="7:48" x14ac:dyDescent="0.25">
      <c r="G100" s="80"/>
      <c r="H100" s="80"/>
      <c r="P100" s="77"/>
      <c r="Q100" s="78"/>
      <c r="R100" s="78"/>
      <c r="S100" s="78"/>
      <c r="T100" s="78"/>
      <c r="U100" s="78"/>
      <c r="V100" s="78"/>
      <c r="W100" s="78"/>
      <c r="X100" s="78"/>
      <c r="Y100" s="78"/>
      <c r="Z100" s="78"/>
      <c r="AA100" s="78"/>
      <c r="AB100" s="78"/>
      <c r="AC100" s="78"/>
      <c r="AD100" s="78"/>
      <c r="AE100" s="51"/>
      <c r="AF100" s="51"/>
      <c r="AG100" s="78"/>
      <c r="AL100"/>
      <c r="AM100"/>
      <c r="AN100"/>
      <c r="AO100"/>
      <c r="AP100"/>
      <c r="AQ100"/>
      <c r="AR100"/>
      <c r="AS100"/>
      <c r="AT100"/>
      <c r="AU100"/>
      <c r="AV100"/>
    </row>
    <row r="101" spans="7:48" x14ac:dyDescent="0.25">
      <c r="G101" s="80"/>
      <c r="H101" s="80"/>
      <c r="P101" s="77"/>
      <c r="Q101" s="78"/>
      <c r="R101" s="78"/>
      <c r="S101" s="78"/>
      <c r="T101" s="78"/>
      <c r="U101" s="78"/>
      <c r="V101" s="78"/>
      <c r="W101" s="78"/>
      <c r="X101" s="78"/>
      <c r="Y101" s="78"/>
      <c r="Z101" s="78"/>
      <c r="AA101" s="78"/>
      <c r="AB101" s="78"/>
      <c r="AC101" s="78"/>
      <c r="AD101" s="78"/>
      <c r="AE101" s="51"/>
      <c r="AF101" s="51"/>
      <c r="AG101" s="78"/>
      <c r="AL101"/>
      <c r="AM101"/>
      <c r="AN101"/>
      <c r="AO101"/>
      <c r="AP101"/>
      <c r="AQ101"/>
      <c r="AR101"/>
      <c r="AS101"/>
      <c r="AT101"/>
      <c r="AU101"/>
      <c r="AV101"/>
    </row>
    <row r="102" spans="7:48" x14ac:dyDescent="0.25">
      <c r="G102" s="80"/>
      <c r="H102" s="80"/>
      <c r="P102" s="77"/>
      <c r="Q102" s="78"/>
      <c r="R102" s="78"/>
      <c r="S102" s="78"/>
      <c r="T102" s="78"/>
      <c r="U102" s="78"/>
      <c r="V102" s="78"/>
      <c r="W102" s="78"/>
      <c r="X102" s="78"/>
      <c r="Y102" s="78"/>
      <c r="Z102" s="78"/>
      <c r="AA102" s="78"/>
      <c r="AB102" s="78"/>
      <c r="AC102" s="78"/>
      <c r="AD102" s="78"/>
      <c r="AE102" s="51"/>
      <c r="AF102" s="51"/>
      <c r="AG102" s="78"/>
      <c r="AL102"/>
      <c r="AM102"/>
      <c r="AN102"/>
      <c r="AO102"/>
      <c r="AP102"/>
      <c r="AQ102"/>
      <c r="AR102"/>
      <c r="AS102"/>
      <c r="AT102"/>
      <c r="AU102"/>
      <c r="AV102"/>
    </row>
    <row r="103" spans="7:48" x14ac:dyDescent="0.25">
      <c r="G103" s="80"/>
      <c r="H103" s="80"/>
      <c r="P103" s="77"/>
      <c r="Q103" s="78"/>
      <c r="R103" s="78"/>
      <c r="S103" s="78"/>
      <c r="T103" s="78"/>
      <c r="U103" s="78"/>
      <c r="V103" s="78"/>
      <c r="W103" s="78"/>
      <c r="X103" s="78"/>
      <c r="Y103" s="78"/>
      <c r="Z103" s="78"/>
      <c r="AA103" s="78"/>
      <c r="AB103" s="78"/>
      <c r="AC103" s="78"/>
      <c r="AD103" s="78"/>
      <c r="AE103" s="51"/>
      <c r="AF103" s="51"/>
      <c r="AG103" s="78"/>
      <c r="AL103"/>
      <c r="AM103"/>
      <c r="AN103"/>
      <c r="AO103"/>
      <c r="AP103"/>
      <c r="AQ103"/>
      <c r="AR103"/>
      <c r="AS103"/>
      <c r="AT103"/>
      <c r="AU103"/>
      <c r="AV103"/>
    </row>
    <row r="104" spans="7:48" x14ac:dyDescent="0.25">
      <c r="G104" s="80"/>
      <c r="H104" s="80"/>
      <c r="P104" s="77"/>
      <c r="Q104" s="78"/>
      <c r="R104" s="78"/>
      <c r="S104" s="78"/>
      <c r="T104" s="78"/>
      <c r="U104" s="78"/>
      <c r="V104" s="78"/>
      <c r="W104" s="78"/>
      <c r="X104" s="78"/>
      <c r="Y104" s="78"/>
      <c r="Z104" s="78"/>
      <c r="AA104" s="78"/>
      <c r="AB104" s="78"/>
      <c r="AC104" s="78"/>
      <c r="AD104" s="78"/>
      <c r="AE104" s="51"/>
      <c r="AF104" s="51"/>
      <c r="AG104" s="78"/>
      <c r="AL104"/>
      <c r="AM104"/>
      <c r="AN104"/>
      <c r="AO104"/>
      <c r="AP104"/>
      <c r="AQ104"/>
      <c r="AR104"/>
      <c r="AS104"/>
      <c r="AT104"/>
      <c r="AU104"/>
      <c r="AV104"/>
    </row>
    <row r="105" spans="7:48" x14ac:dyDescent="0.25">
      <c r="G105" s="80"/>
      <c r="H105" s="80"/>
      <c r="P105" s="77"/>
      <c r="Q105" s="78"/>
      <c r="R105" s="78"/>
      <c r="S105" s="78"/>
      <c r="T105" s="78"/>
      <c r="U105" s="78"/>
      <c r="V105" s="78"/>
      <c r="W105" s="78"/>
      <c r="X105" s="78"/>
      <c r="Y105" s="78"/>
      <c r="Z105" s="78"/>
      <c r="AA105" s="78"/>
      <c r="AB105" s="78"/>
      <c r="AC105" s="78"/>
      <c r="AD105" s="78"/>
      <c r="AE105" s="51"/>
      <c r="AF105" s="51"/>
      <c r="AG105" s="78"/>
      <c r="AL105"/>
      <c r="AM105"/>
      <c r="AN105"/>
      <c r="AO105"/>
      <c r="AP105"/>
      <c r="AQ105"/>
      <c r="AR105"/>
      <c r="AS105"/>
      <c r="AT105"/>
      <c r="AU105"/>
      <c r="AV105"/>
    </row>
    <row r="106" spans="7:48" x14ac:dyDescent="0.25">
      <c r="G106" s="80"/>
      <c r="H106" s="80"/>
      <c r="P106" s="77"/>
      <c r="Q106" s="78"/>
      <c r="R106" s="78"/>
      <c r="S106" s="78"/>
      <c r="T106" s="78"/>
      <c r="U106" s="78"/>
      <c r="V106" s="78"/>
      <c r="W106" s="78"/>
      <c r="X106" s="78"/>
      <c r="Y106" s="78"/>
      <c r="Z106" s="78"/>
      <c r="AA106" s="78"/>
      <c r="AB106" s="78"/>
      <c r="AC106" s="78"/>
      <c r="AD106" s="78"/>
      <c r="AE106" s="51"/>
      <c r="AF106" s="51"/>
      <c r="AG106" s="78"/>
      <c r="AL106"/>
      <c r="AM106"/>
      <c r="AN106"/>
      <c r="AO106"/>
      <c r="AP106"/>
      <c r="AQ106"/>
      <c r="AR106"/>
      <c r="AS106"/>
      <c r="AT106"/>
      <c r="AU106"/>
      <c r="AV106"/>
    </row>
    <row r="107" spans="7:48" x14ac:dyDescent="0.25">
      <c r="G107" s="80"/>
      <c r="H107" s="80"/>
      <c r="P107" s="77"/>
      <c r="Q107" s="78"/>
      <c r="R107" s="78"/>
      <c r="S107" s="78"/>
      <c r="T107" s="78"/>
      <c r="U107" s="78"/>
      <c r="V107" s="78"/>
      <c r="W107" s="78"/>
      <c r="X107" s="78"/>
      <c r="Y107" s="78"/>
      <c r="Z107" s="78"/>
      <c r="AA107" s="78"/>
      <c r="AB107" s="78"/>
      <c r="AC107" s="78"/>
      <c r="AD107" s="78"/>
      <c r="AE107" s="51"/>
      <c r="AF107" s="51"/>
      <c r="AG107" s="78"/>
      <c r="AL107"/>
      <c r="AM107"/>
      <c r="AN107"/>
      <c r="AO107"/>
      <c r="AP107"/>
      <c r="AQ107"/>
      <c r="AR107"/>
      <c r="AS107"/>
      <c r="AT107"/>
      <c r="AU107"/>
      <c r="AV107"/>
    </row>
    <row r="108" spans="7:48" x14ac:dyDescent="0.25">
      <c r="G108" s="80"/>
      <c r="H108" s="80"/>
      <c r="P108" s="77"/>
      <c r="Q108" s="78"/>
      <c r="R108" s="78"/>
      <c r="S108" s="78"/>
      <c r="T108" s="78"/>
      <c r="U108" s="78"/>
      <c r="V108" s="78"/>
      <c r="W108" s="78"/>
      <c r="X108" s="78"/>
      <c r="Y108" s="78"/>
      <c r="Z108" s="78"/>
      <c r="AA108" s="78"/>
      <c r="AB108" s="78"/>
      <c r="AC108" s="78"/>
      <c r="AD108" s="78"/>
      <c r="AE108" s="51"/>
      <c r="AF108" s="51"/>
      <c r="AG108" s="78"/>
      <c r="AL108"/>
      <c r="AM108"/>
      <c r="AN108"/>
      <c r="AO108"/>
      <c r="AP108"/>
      <c r="AQ108"/>
      <c r="AR108"/>
      <c r="AS108"/>
      <c r="AT108"/>
      <c r="AU108"/>
      <c r="AV108"/>
    </row>
    <row r="109" spans="7:48" x14ac:dyDescent="0.25">
      <c r="G109" s="80"/>
      <c r="H109" s="80"/>
      <c r="P109" s="77"/>
      <c r="Q109" s="78"/>
      <c r="R109" s="78"/>
      <c r="S109" s="78"/>
      <c r="T109" s="78"/>
      <c r="U109" s="78"/>
      <c r="V109" s="78"/>
      <c r="W109" s="78"/>
      <c r="X109" s="78"/>
      <c r="Y109" s="78"/>
      <c r="Z109" s="78"/>
      <c r="AA109" s="78"/>
      <c r="AB109" s="78"/>
      <c r="AC109" s="78"/>
      <c r="AD109" s="78"/>
      <c r="AE109" s="51"/>
      <c r="AF109" s="51"/>
      <c r="AG109" s="78"/>
      <c r="AL109"/>
      <c r="AM109"/>
      <c r="AN109"/>
      <c r="AO109"/>
      <c r="AP109"/>
      <c r="AQ109"/>
      <c r="AR109"/>
      <c r="AS109"/>
      <c r="AT109"/>
      <c r="AU109"/>
      <c r="AV109"/>
    </row>
    <row r="110" spans="7:48" x14ac:dyDescent="0.25">
      <c r="G110" s="80"/>
      <c r="H110" s="80"/>
      <c r="P110" s="77"/>
      <c r="Q110" s="78"/>
      <c r="R110" s="78"/>
      <c r="S110" s="78"/>
      <c r="T110" s="78"/>
      <c r="U110" s="78"/>
      <c r="V110" s="78"/>
      <c r="W110" s="78"/>
      <c r="X110" s="78"/>
      <c r="Y110" s="78"/>
      <c r="Z110" s="78"/>
      <c r="AA110" s="78"/>
      <c r="AB110" s="78"/>
      <c r="AC110" s="78"/>
      <c r="AD110" s="78"/>
      <c r="AE110" s="51"/>
      <c r="AF110" s="51"/>
      <c r="AG110" s="78"/>
      <c r="AL110"/>
      <c r="AM110"/>
      <c r="AN110"/>
      <c r="AO110"/>
      <c r="AP110"/>
      <c r="AQ110"/>
      <c r="AR110"/>
      <c r="AS110"/>
      <c r="AT110"/>
      <c r="AU110"/>
      <c r="AV110"/>
    </row>
    <row r="111" spans="7:48" x14ac:dyDescent="0.25">
      <c r="G111" s="80"/>
      <c r="H111" s="80"/>
      <c r="P111" s="77"/>
      <c r="Q111" s="78"/>
      <c r="R111" s="78"/>
      <c r="S111" s="78"/>
      <c r="T111" s="78"/>
      <c r="U111" s="78"/>
      <c r="V111" s="78"/>
      <c r="W111" s="78"/>
      <c r="X111" s="78"/>
      <c r="Y111" s="78"/>
      <c r="Z111" s="78"/>
      <c r="AA111" s="78"/>
      <c r="AB111" s="78"/>
      <c r="AC111" s="78"/>
      <c r="AD111" s="78"/>
      <c r="AE111" s="51"/>
      <c r="AF111" s="51"/>
      <c r="AG111" s="78"/>
      <c r="AL111"/>
      <c r="AM111"/>
      <c r="AN111"/>
      <c r="AO111"/>
      <c r="AP111"/>
      <c r="AQ111"/>
      <c r="AR111"/>
      <c r="AS111"/>
      <c r="AT111"/>
      <c r="AU111"/>
      <c r="AV111"/>
    </row>
    <row r="112" spans="7:48" x14ac:dyDescent="0.25">
      <c r="G112" s="80"/>
      <c r="H112" s="80"/>
      <c r="P112" s="77"/>
      <c r="Q112" s="78"/>
      <c r="R112" s="78"/>
      <c r="S112" s="78"/>
      <c r="T112" s="78"/>
      <c r="U112" s="78"/>
      <c r="V112" s="78"/>
      <c r="W112" s="78"/>
      <c r="X112" s="78"/>
      <c r="Y112" s="78"/>
      <c r="Z112" s="78"/>
      <c r="AA112" s="78"/>
      <c r="AB112" s="78"/>
      <c r="AC112" s="78"/>
      <c r="AD112" s="78"/>
      <c r="AE112" s="51"/>
      <c r="AF112" s="51"/>
      <c r="AG112" s="78"/>
      <c r="AL112"/>
      <c r="AM112"/>
      <c r="AN112"/>
      <c r="AO112"/>
      <c r="AP112"/>
      <c r="AQ112"/>
      <c r="AR112"/>
      <c r="AS112"/>
      <c r="AT112"/>
      <c r="AU112"/>
      <c r="AV112"/>
    </row>
    <row r="113" spans="7:48" x14ac:dyDescent="0.25">
      <c r="G113" s="80"/>
      <c r="H113" s="80"/>
      <c r="P113" s="77"/>
      <c r="Q113" s="78"/>
      <c r="R113" s="78"/>
      <c r="S113" s="78"/>
      <c r="T113" s="78"/>
      <c r="U113" s="78"/>
      <c r="V113" s="78"/>
      <c r="W113" s="78"/>
      <c r="X113" s="78"/>
      <c r="Y113" s="78"/>
      <c r="Z113" s="78"/>
      <c r="AA113" s="78"/>
      <c r="AB113" s="78"/>
      <c r="AC113" s="78"/>
      <c r="AD113" s="78"/>
      <c r="AE113" s="51"/>
      <c r="AF113" s="51"/>
      <c r="AG113" s="78"/>
      <c r="AL113"/>
      <c r="AM113"/>
      <c r="AN113"/>
      <c r="AO113"/>
      <c r="AP113"/>
      <c r="AQ113"/>
      <c r="AR113"/>
      <c r="AS113"/>
      <c r="AT113"/>
      <c r="AU113"/>
      <c r="AV113"/>
    </row>
    <row r="114" spans="7:48" x14ac:dyDescent="0.25">
      <c r="G114" s="80"/>
      <c r="H114" s="80"/>
      <c r="P114" s="77"/>
      <c r="Q114" s="78"/>
      <c r="R114" s="78"/>
      <c r="S114" s="78"/>
      <c r="T114" s="78"/>
      <c r="U114" s="78"/>
      <c r="V114" s="78"/>
      <c r="W114" s="78"/>
      <c r="X114" s="78"/>
      <c r="Y114" s="78"/>
      <c r="Z114" s="78"/>
      <c r="AA114" s="78"/>
      <c r="AB114" s="78"/>
      <c r="AC114" s="78"/>
      <c r="AD114" s="78"/>
      <c r="AE114" s="51"/>
      <c r="AF114" s="51"/>
      <c r="AG114" s="78"/>
      <c r="AL114"/>
      <c r="AM114"/>
      <c r="AN114"/>
      <c r="AO114"/>
      <c r="AP114"/>
      <c r="AQ114"/>
      <c r="AR114"/>
      <c r="AS114"/>
      <c r="AT114"/>
      <c r="AU114"/>
      <c r="AV114"/>
    </row>
    <row r="115" spans="7:48" x14ac:dyDescent="0.25">
      <c r="G115" s="80"/>
      <c r="H115" s="80"/>
      <c r="P115" s="77"/>
      <c r="Q115" s="78"/>
      <c r="R115" s="78"/>
      <c r="S115" s="78"/>
      <c r="T115" s="78"/>
      <c r="U115" s="78"/>
      <c r="V115" s="78"/>
      <c r="W115" s="78"/>
      <c r="X115" s="78"/>
      <c r="Y115" s="78"/>
      <c r="Z115" s="78"/>
      <c r="AA115" s="78"/>
      <c r="AB115" s="78"/>
      <c r="AC115" s="78"/>
      <c r="AD115" s="78"/>
      <c r="AE115" s="51"/>
      <c r="AF115" s="51"/>
      <c r="AG115" s="78"/>
      <c r="AL115"/>
      <c r="AM115"/>
      <c r="AN115"/>
      <c r="AO115"/>
      <c r="AP115"/>
      <c r="AQ115"/>
      <c r="AR115"/>
      <c r="AS115"/>
      <c r="AT115"/>
      <c r="AU115"/>
      <c r="AV115"/>
    </row>
    <row r="116" spans="7:48" x14ac:dyDescent="0.25">
      <c r="G116" s="80"/>
      <c r="H116" s="80"/>
      <c r="P116" s="77"/>
      <c r="Q116" s="78"/>
      <c r="R116" s="78"/>
      <c r="S116" s="78"/>
      <c r="T116" s="78"/>
      <c r="U116" s="78"/>
      <c r="V116" s="78"/>
      <c r="W116" s="78"/>
      <c r="X116" s="78"/>
      <c r="Y116" s="78"/>
      <c r="Z116" s="78"/>
      <c r="AA116" s="78"/>
      <c r="AB116" s="78"/>
      <c r="AC116" s="78"/>
      <c r="AD116" s="78"/>
      <c r="AE116" s="51"/>
      <c r="AF116" s="51"/>
      <c r="AG116" s="78"/>
      <c r="AL116"/>
      <c r="AM116"/>
      <c r="AN116"/>
      <c r="AO116"/>
      <c r="AP116"/>
      <c r="AQ116"/>
      <c r="AR116"/>
      <c r="AS116"/>
      <c r="AT116"/>
      <c r="AU116"/>
      <c r="AV116"/>
    </row>
    <row r="117" spans="7:48" x14ac:dyDescent="0.25">
      <c r="G117" s="80"/>
      <c r="H117" s="80"/>
      <c r="P117" s="77"/>
      <c r="Q117" s="78"/>
      <c r="R117" s="78"/>
      <c r="S117" s="78"/>
      <c r="T117" s="78"/>
      <c r="U117" s="78"/>
      <c r="V117" s="78"/>
      <c r="W117" s="78"/>
      <c r="X117" s="78"/>
      <c r="Y117" s="78"/>
      <c r="Z117" s="78"/>
      <c r="AA117" s="78"/>
      <c r="AB117" s="78"/>
      <c r="AC117" s="78"/>
      <c r="AD117" s="78"/>
      <c r="AE117" s="51"/>
      <c r="AF117" s="51"/>
      <c r="AG117" s="78"/>
      <c r="AL117"/>
      <c r="AM117"/>
      <c r="AN117"/>
      <c r="AO117"/>
      <c r="AP117"/>
      <c r="AQ117"/>
      <c r="AR117"/>
      <c r="AS117"/>
      <c r="AT117"/>
      <c r="AU117"/>
      <c r="AV117"/>
    </row>
    <row r="118" spans="7:48" x14ac:dyDescent="0.25">
      <c r="G118" s="80"/>
      <c r="H118" s="80"/>
      <c r="P118" s="77"/>
      <c r="Q118" s="78"/>
      <c r="R118" s="78"/>
      <c r="S118" s="78"/>
      <c r="T118" s="78"/>
      <c r="U118" s="78"/>
      <c r="V118" s="78"/>
      <c r="W118" s="78"/>
      <c r="X118" s="78"/>
      <c r="Y118" s="78"/>
      <c r="Z118" s="78"/>
      <c r="AA118" s="78"/>
      <c r="AB118" s="78"/>
      <c r="AC118" s="78"/>
      <c r="AD118" s="78"/>
      <c r="AE118" s="51"/>
      <c r="AF118" s="51"/>
      <c r="AG118" s="78"/>
      <c r="AL118"/>
      <c r="AM118"/>
      <c r="AN118"/>
      <c r="AO118"/>
      <c r="AP118"/>
      <c r="AQ118"/>
      <c r="AR118"/>
      <c r="AS118"/>
      <c r="AT118"/>
      <c r="AU118"/>
      <c r="AV118"/>
    </row>
    <row r="119" spans="7:48" x14ac:dyDescent="0.25">
      <c r="G119" s="80"/>
      <c r="H119" s="80"/>
      <c r="P119" s="77"/>
      <c r="Q119" s="78"/>
      <c r="R119" s="78"/>
      <c r="S119" s="78"/>
      <c r="T119" s="78"/>
      <c r="U119" s="78"/>
      <c r="V119" s="78"/>
      <c r="W119" s="78"/>
      <c r="X119" s="78"/>
      <c r="Y119" s="78"/>
      <c r="Z119" s="78"/>
      <c r="AA119" s="78"/>
      <c r="AB119" s="78"/>
      <c r="AC119" s="78"/>
      <c r="AD119" s="78"/>
      <c r="AE119" s="51"/>
      <c r="AF119" s="51"/>
      <c r="AG119" s="78"/>
      <c r="AL119"/>
      <c r="AM119"/>
      <c r="AN119"/>
      <c r="AO119"/>
      <c r="AP119"/>
      <c r="AQ119"/>
      <c r="AR119"/>
      <c r="AS119"/>
      <c r="AT119"/>
      <c r="AU119"/>
      <c r="AV119"/>
    </row>
    <row r="120" spans="7:48" x14ac:dyDescent="0.25">
      <c r="G120" s="80"/>
      <c r="H120" s="80"/>
      <c r="P120" s="77"/>
      <c r="Q120" s="78"/>
      <c r="R120" s="78"/>
      <c r="S120" s="78"/>
      <c r="T120" s="78"/>
      <c r="U120" s="78"/>
      <c r="V120" s="78"/>
      <c r="W120" s="78"/>
      <c r="X120" s="78"/>
      <c r="Y120" s="78"/>
      <c r="Z120" s="78"/>
      <c r="AA120" s="78"/>
      <c r="AB120" s="78"/>
      <c r="AC120" s="78"/>
      <c r="AD120" s="78"/>
      <c r="AE120" s="51"/>
      <c r="AF120" s="51"/>
      <c r="AG120" s="78"/>
      <c r="AL120"/>
      <c r="AM120"/>
      <c r="AN120"/>
      <c r="AO120"/>
      <c r="AP120"/>
      <c r="AQ120"/>
      <c r="AR120"/>
      <c r="AS120"/>
      <c r="AT120"/>
      <c r="AU120"/>
      <c r="AV120"/>
    </row>
    <row r="121" spans="7:48" x14ac:dyDescent="0.25">
      <c r="G121" s="80"/>
      <c r="H121" s="80"/>
      <c r="P121" s="77"/>
      <c r="Q121" s="78"/>
      <c r="R121" s="78"/>
      <c r="S121" s="78"/>
      <c r="T121" s="78"/>
      <c r="U121" s="78"/>
      <c r="V121" s="78"/>
      <c r="W121" s="78"/>
      <c r="X121" s="78"/>
      <c r="Y121" s="78"/>
      <c r="Z121" s="78"/>
      <c r="AA121" s="78"/>
      <c r="AB121" s="78"/>
      <c r="AC121" s="78"/>
      <c r="AD121" s="78"/>
      <c r="AE121" s="51"/>
      <c r="AF121" s="51"/>
      <c r="AG121" s="78"/>
      <c r="AL121"/>
      <c r="AM121"/>
      <c r="AN121"/>
      <c r="AO121"/>
      <c r="AP121"/>
      <c r="AQ121"/>
      <c r="AR121"/>
      <c r="AS121"/>
      <c r="AT121"/>
      <c r="AU121"/>
      <c r="AV121"/>
    </row>
    <row r="122" spans="7:48" x14ac:dyDescent="0.25">
      <c r="G122" s="80"/>
      <c r="H122" s="80"/>
      <c r="P122" s="77"/>
      <c r="Q122" s="78"/>
      <c r="R122" s="78"/>
      <c r="S122" s="78"/>
      <c r="T122" s="78"/>
      <c r="U122" s="78"/>
      <c r="V122" s="78"/>
      <c r="W122" s="78"/>
      <c r="X122" s="78"/>
      <c r="Y122" s="78"/>
      <c r="Z122" s="78"/>
      <c r="AA122" s="78"/>
      <c r="AB122" s="78"/>
      <c r="AC122" s="78"/>
      <c r="AD122" s="78"/>
      <c r="AE122" s="51"/>
      <c r="AF122" s="51"/>
      <c r="AG122" s="78"/>
      <c r="AL122"/>
      <c r="AM122"/>
      <c r="AN122"/>
      <c r="AO122"/>
      <c r="AP122"/>
      <c r="AQ122"/>
      <c r="AR122"/>
      <c r="AS122"/>
      <c r="AT122"/>
      <c r="AU122"/>
      <c r="AV122"/>
    </row>
    <row r="123" spans="7:48" x14ac:dyDescent="0.25">
      <c r="G123" s="80"/>
      <c r="H123" s="80"/>
      <c r="P123" s="77"/>
      <c r="Q123" s="78"/>
      <c r="R123" s="78"/>
      <c r="S123" s="78"/>
      <c r="T123" s="78"/>
      <c r="U123" s="78"/>
      <c r="V123" s="78"/>
      <c r="W123" s="78"/>
      <c r="X123" s="78"/>
      <c r="Y123" s="78"/>
      <c r="Z123" s="78"/>
      <c r="AA123" s="78"/>
      <c r="AB123" s="78"/>
      <c r="AC123" s="78"/>
      <c r="AD123" s="78"/>
      <c r="AE123" s="51"/>
      <c r="AF123" s="51"/>
      <c r="AG123" s="78"/>
      <c r="AL123"/>
      <c r="AM123"/>
      <c r="AN123"/>
      <c r="AO123"/>
      <c r="AP123"/>
      <c r="AQ123"/>
      <c r="AR123"/>
      <c r="AS123"/>
      <c r="AT123"/>
      <c r="AU123"/>
      <c r="AV123"/>
    </row>
    <row r="124" spans="7:48" x14ac:dyDescent="0.25">
      <c r="G124" s="80"/>
      <c r="H124" s="80"/>
      <c r="P124" s="77"/>
      <c r="Q124" s="78"/>
      <c r="R124" s="78"/>
      <c r="S124" s="78"/>
      <c r="T124" s="78"/>
      <c r="U124" s="78"/>
      <c r="V124" s="78"/>
      <c r="W124" s="78"/>
      <c r="X124" s="78"/>
      <c r="Y124" s="78"/>
      <c r="Z124" s="78"/>
      <c r="AA124" s="78"/>
      <c r="AB124" s="78"/>
      <c r="AC124" s="78"/>
      <c r="AD124" s="78"/>
      <c r="AE124" s="51"/>
      <c r="AF124" s="51"/>
      <c r="AG124" s="78"/>
      <c r="AL124"/>
      <c r="AM124"/>
      <c r="AN124"/>
      <c r="AO124"/>
      <c r="AP124"/>
      <c r="AQ124"/>
      <c r="AR124"/>
      <c r="AS124"/>
      <c r="AT124"/>
      <c r="AU124"/>
      <c r="AV124"/>
    </row>
    <row r="125" spans="7:48" x14ac:dyDescent="0.25">
      <c r="G125" s="80"/>
      <c r="H125" s="80"/>
      <c r="P125" s="77"/>
      <c r="Q125" s="78"/>
      <c r="R125" s="78"/>
      <c r="S125" s="78"/>
      <c r="T125" s="78"/>
      <c r="U125" s="78"/>
      <c r="V125" s="78"/>
      <c r="W125" s="78"/>
      <c r="X125" s="78"/>
      <c r="Y125" s="78"/>
      <c r="Z125" s="78"/>
      <c r="AA125" s="78"/>
      <c r="AB125" s="78"/>
      <c r="AC125" s="78"/>
      <c r="AD125" s="78"/>
      <c r="AE125" s="51"/>
      <c r="AF125" s="51"/>
      <c r="AG125" s="78"/>
      <c r="AL125"/>
      <c r="AM125"/>
      <c r="AN125"/>
      <c r="AO125"/>
      <c r="AP125"/>
      <c r="AQ125"/>
      <c r="AR125"/>
      <c r="AS125"/>
      <c r="AT125"/>
      <c r="AU125"/>
      <c r="AV125"/>
    </row>
    <row r="126" spans="7:48" x14ac:dyDescent="0.25">
      <c r="G126" s="80"/>
      <c r="H126" s="80"/>
      <c r="P126" s="77"/>
      <c r="Q126" s="78"/>
      <c r="R126" s="78"/>
      <c r="S126" s="78"/>
      <c r="T126" s="78"/>
      <c r="U126" s="78"/>
      <c r="V126" s="78"/>
      <c r="W126" s="78"/>
      <c r="X126" s="78"/>
      <c r="Y126" s="78"/>
      <c r="Z126" s="78"/>
      <c r="AA126" s="78"/>
      <c r="AB126" s="78"/>
      <c r="AC126" s="78"/>
      <c r="AD126" s="78"/>
      <c r="AE126" s="51"/>
      <c r="AF126" s="51"/>
      <c r="AG126" s="78"/>
      <c r="AL126"/>
      <c r="AM126"/>
      <c r="AN126"/>
      <c r="AO126"/>
      <c r="AP126"/>
      <c r="AQ126"/>
      <c r="AR126"/>
      <c r="AS126"/>
      <c r="AT126"/>
      <c r="AU126"/>
      <c r="AV126"/>
    </row>
    <row r="127" spans="7:48" x14ac:dyDescent="0.25">
      <c r="G127" s="80"/>
      <c r="H127" s="80"/>
      <c r="P127" s="77"/>
      <c r="Q127" s="78"/>
      <c r="R127" s="78"/>
      <c r="S127" s="78"/>
      <c r="T127" s="78"/>
      <c r="U127" s="78"/>
      <c r="V127" s="78"/>
      <c r="W127" s="78"/>
      <c r="X127" s="78"/>
      <c r="Y127" s="78"/>
      <c r="Z127" s="78"/>
      <c r="AA127" s="78"/>
      <c r="AB127" s="78"/>
      <c r="AC127" s="78"/>
      <c r="AD127" s="78"/>
      <c r="AE127" s="51"/>
      <c r="AF127" s="51"/>
      <c r="AG127" s="78"/>
      <c r="AL127"/>
      <c r="AM127"/>
      <c r="AN127"/>
      <c r="AO127"/>
      <c r="AP127"/>
      <c r="AQ127"/>
      <c r="AR127"/>
      <c r="AS127"/>
      <c r="AT127"/>
      <c r="AU127"/>
      <c r="AV127"/>
    </row>
    <row r="128" spans="7:48" x14ac:dyDescent="0.25">
      <c r="G128" s="80"/>
      <c r="H128" s="80"/>
      <c r="P128" s="77"/>
      <c r="Q128" s="78"/>
      <c r="R128" s="78"/>
      <c r="S128" s="78"/>
      <c r="T128" s="78"/>
      <c r="U128" s="78"/>
      <c r="V128" s="78"/>
      <c r="W128" s="78"/>
      <c r="X128" s="78"/>
      <c r="Y128" s="78"/>
      <c r="Z128" s="78"/>
      <c r="AA128" s="78"/>
      <c r="AB128" s="78"/>
      <c r="AC128" s="78"/>
      <c r="AD128" s="78"/>
      <c r="AE128" s="51"/>
      <c r="AF128" s="51"/>
      <c r="AG128" s="78"/>
      <c r="AL128"/>
      <c r="AM128"/>
      <c r="AN128"/>
      <c r="AO128"/>
      <c r="AP128"/>
      <c r="AQ128"/>
      <c r="AR128"/>
      <c r="AS128"/>
      <c r="AT128"/>
      <c r="AU128"/>
      <c r="AV128"/>
    </row>
    <row r="129" spans="7:48" x14ac:dyDescent="0.25">
      <c r="G129" s="80"/>
      <c r="H129" s="80"/>
      <c r="P129" s="77"/>
      <c r="Q129" s="78"/>
      <c r="R129" s="78"/>
      <c r="S129" s="78"/>
      <c r="T129" s="78"/>
      <c r="U129" s="78"/>
      <c r="V129" s="78"/>
      <c r="W129" s="78"/>
      <c r="X129" s="78"/>
      <c r="Y129" s="78"/>
      <c r="Z129" s="78"/>
      <c r="AA129" s="78"/>
      <c r="AB129" s="78"/>
      <c r="AC129" s="78"/>
      <c r="AD129" s="78"/>
      <c r="AE129" s="51"/>
      <c r="AF129" s="51"/>
      <c r="AG129" s="78"/>
      <c r="AL129"/>
      <c r="AM129"/>
      <c r="AN129"/>
      <c r="AO129"/>
      <c r="AP129"/>
      <c r="AQ129"/>
      <c r="AR129"/>
      <c r="AS129"/>
      <c r="AT129"/>
      <c r="AU129"/>
      <c r="AV129"/>
    </row>
    <row r="130" spans="7:48" x14ac:dyDescent="0.25">
      <c r="G130" s="80"/>
      <c r="H130" s="80"/>
      <c r="P130" s="77"/>
      <c r="Q130" s="78"/>
      <c r="R130" s="78"/>
      <c r="S130" s="78"/>
      <c r="T130" s="78"/>
      <c r="U130" s="78"/>
      <c r="V130" s="78"/>
      <c r="W130" s="78"/>
      <c r="X130" s="78"/>
      <c r="Y130" s="78"/>
      <c r="Z130" s="78"/>
      <c r="AA130" s="78"/>
      <c r="AB130" s="78"/>
      <c r="AC130" s="78"/>
      <c r="AD130" s="78"/>
      <c r="AE130" s="51"/>
      <c r="AF130" s="51"/>
      <c r="AG130" s="78"/>
      <c r="AL130"/>
      <c r="AM130"/>
      <c r="AN130"/>
      <c r="AO130"/>
      <c r="AP130"/>
      <c r="AQ130"/>
      <c r="AR130"/>
      <c r="AS130"/>
      <c r="AT130"/>
      <c r="AU130"/>
      <c r="AV130"/>
    </row>
    <row r="131" spans="7:48" x14ac:dyDescent="0.25">
      <c r="G131" s="80"/>
      <c r="H131" s="80"/>
      <c r="P131" s="77"/>
      <c r="Q131" s="78"/>
      <c r="R131" s="78"/>
      <c r="S131" s="78"/>
      <c r="T131" s="78"/>
      <c r="U131" s="78"/>
      <c r="V131" s="78"/>
      <c r="W131" s="78"/>
      <c r="X131" s="78"/>
      <c r="Y131" s="78"/>
      <c r="Z131" s="78"/>
      <c r="AA131" s="78"/>
      <c r="AB131" s="78"/>
      <c r="AC131" s="78"/>
      <c r="AD131" s="78"/>
      <c r="AE131" s="51"/>
      <c r="AF131" s="51"/>
      <c r="AG131" s="78"/>
      <c r="AL131"/>
      <c r="AM131"/>
      <c r="AN131"/>
      <c r="AO131"/>
      <c r="AP131"/>
      <c r="AQ131"/>
      <c r="AR131"/>
      <c r="AS131"/>
      <c r="AT131"/>
      <c r="AU131"/>
      <c r="AV131"/>
    </row>
    <row r="132" spans="7:48" x14ac:dyDescent="0.25">
      <c r="G132" s="80"/>
      <c r="H132" s="80"/>
      <c r="P132" s="77"/>
      <c r="Q132" s="78"/>
      <c r="R132" s="78"/>
      <c r="S132" s="78"/>
      <c r="T132" s="78"/>
      <c r="U132" s="78"/>
      <c r="V132" s="78"/>
      <c r="W132" s="78"/>
      <c r="X132" s="78"/>
      <c r="Y132" s="78"/>
      <c r="Z132" s="78"/>
      <c r="AA132" s="78"/>
      <c r="AB132" s="78"/>
      <c r="AC132" s="78"/>
      <c r="AD132" s="78"/>
      <c r="AE132" s="51"/>
      <c r="AF132" s="51"/>
      <c r="AG132" s="78"/>
      <c r="AL132"/>
      <c r="AM132"/>
      <c r="AN132"/>
      <c r="AO132"/>
      <c r="AP132"/>
      <c r="AQ132"/>
      <c r="AR132"/>
      <c r="AS132"/>
      <c r="AT132"/>
      <c r="AU132"/>
      <c r="AV132"/>
    </row>
    <row r="133" spans="7:48" x14ac:dyDescent="0.25">
      <c r="G133" s="80"/>
      <c r="H133" s="80"/>
      <c r="P133" s="77"/>
      <c r="Q133" s="78"/>
      <c r="R133" s="78"/>
      <c r="S133" s="78"/>
      <c r="T133" s="78"/>
      <c r="U133" s="78"/>
      <c r="V133" s="78"/>
      <c r="W133" s="78"/>
      <c r="X133" s="78"/>
      <c r="Y133" s="78"/>
      <c r="Z133" s="78"/>
      <c r="AA133" s="78"/>
      <c r="AB133" s="78"/>
      <c r="AC133" s="78"/>
      <c r="AD133" s="78"/>
      <c r="AE133" s="51"/>
      <c r="AF133" s="51"/>
      <c r="AG133" s="78"/>
      <c r="AL133"/>
      <c r="AM133"/>
      <c r="AN133"/>
      <c r="AO133"/>
      <c r="AP133"/>
      <c r="AQ133"/>
      <c r="AR133"/>
      <c r="AS133"/>
      <c r="AT133"/>
      <c r="AU133"/>
      <c r="AV133"/>
    </row>
    <row r="134" spans="7:48" x14ac:dyDescent="0.25">
      <c r="G134" s="80"/>
      <c r="H134" s="80"/>
      <c r="P134" s="77"/>
      <c r="Q134" s="78"/>
      <c r="R134" s="78"/>
      <c r="S134" s="78"/>
      <c r="T134" s="78"/>
      <c r="U134" s="78"/>
      <c r="V134" s="78"/>
      <c r="W134" s="78"/>
      <c r="X134" s="78"/>
      <c r="Y134" s="78"/>
      <c r="Z134" s="78"/>
      <c r="AA134" s="78"/>
      <c r="AB134" s="78"/>
      <c r="AC134" s="78"/>
      <c r="AD134" s="78"/>
      <c r="AE134" s="51"/>
      <c r="AF134" s="51"/>
      <c r="AG134" s="78"/>
      <c r="AL134"/>
      <c r="AM134"/>
      <c r="AN134"/>
      <c r="AO134"/>
      <c r="AP134"/>
      <c r="AQ134"/>
      <c r="AR134"/>
      <c r="AS134"/>
      <c r="AT134"/>
      <c r="AU134"/>
      <c r="AV134"/>
    </row>
    <row r="135" spans="7:48" x14ac:dyDescent="0.25">
      <c r="G135" s="80"/>
      <c r="H135" s="80"/>
      <c r="P135" s="77"/>
      <c r="Q135" s="78"/>
      <c r="R135" s="78"/>
      <c r="S135" s="78"/>
      <c r="T135" s="78"/>
      <c r="U135" s="78"/>
      <c r="V135" s="78"/>
      <c r="W135" s="78"/>
      <c r="X135" s="78"/>
      <c r="Y135" s="78"/>
      <c r="Z135" s="78"/>
      <c r="AA135" s="78"/>
      <c r="AB135" s="78"/>
      <c r="AC135" s="78"/>
      <c r="AD135" s="78"/>
      <c r="AE135" s="51"/>
      <c r="AF135" s="51"/>
      <c r="AG135" s="78"/>
      <c r="AL135"/>
      <c r="AM135"/>
      <c r="AN135"/>
      <c r="AO135"/>
      <c r="AP135"/>
      <c r="AQ135"/>
      <c r="AR135"/>
      <c r="AS135"/>
      <c r="AT135"/>
      <c r="AU135"/>
      <c r="AV135"/>
    </row>
    <row r="136" spans="7:48" x14ac:dyDescent="0.25">
      <c r="G136" s="80"/>
      <c r="H136" s="80"/>
      <c r="P136" s="77"/>
      <c r="Q136" s="78"/>
      <c r="R136" s="78"/>
      <c r="S136" s="78"/>
      <c r="T136" s="78"/>
      <c r="U136" s="78"/>
      <c r="V136" s="78"/>
      <c r="W136" s="78"/>
      <c r="X136" s="78"/>
      <c r="Y136" s="78"/>
      <c r="Z136" s="78"/>
      <c r="AA136" s="78"/>
      <c r="AB136" s="78"/>
      <c r="AC136" s="78"/>
      <c r="AD136" s="78"/>
      <c r="AE136" s="51"/>
      <c r="AF136" s="51"/>
      <c r="AG136" s="78"/>
      <c r="AL136"/>
      <c r="AM136"/>
      <c r="AN136"/>
      <c r="AO136"/>
      <c r="AP136"/>
      <c r="AQ136"/>
      <c r="AR136"/>
      <c r="AS136"/>
      <c r="AT136"/>
      <c r="AU136"/>
      <c r="AV136"/>
    </row>
    <row r="137" spans="7:48" x14ac:dyDescent="0.25">
      <c r="G137" s="80"/>
      <c r="H137" s="80"/>
      <c r="P137" s="77"/>
      <c r="Q137" s="78"/>
      <c r="R137" s="78"/>
      <c r="S137" s="78"/>
      <c r="T137" s="78"/>
      <c r="U137" s="78"/>
      <c r="V137" s="78"/>
      <c r="W137" s="78"/>
      <c r="X137" s="78"/>
      <c r="Y137" s="78"/>
      <c r="Z137" s="78"/>
      <c r="AA137" s="78"/>
      <c r="AB137" s="78"/>
      <c r="AC137" s="78"/>
      <c r="AD137" s="78"/>
      <c r="AE137" s="51"/>
      <c r="AF137" s="51"/>
      <c r="AG137" s="78"/>
      <c r="AL137"/>
      <c r="AM137"/>
      <c r="AN137"/>
      <c r="AO137"/>
      <c r="AP137"/>
      <c r="AQ137"/>
      <c r="AR137"/>
      <c r="AS137"/>
      <c r="AT137"/>
      <c r="AU137"/>
      <c r="AV137"/>
    </row>
    <row r="138" spans="7:48" x14ac:dyDescent="0.25">
      <c r="G138" s="80"/>
      <c r="H138" s="80"/>
      <c r="P138" s="77"/>
      <c r="Q138" s="78"/>
      <c r="R138" s="78"/>
      <c r="S138" s="78"/>
      <c r="T138" s="78"/>
      <c r="U138" s="78"/>
      <c r="V138" s="78"/>
      <c r="W138" s="78"/>
      <c r="X138" s="78"/>
      <c r="Y138" s="78"/>
      <c r="Z138" s="78"/>
      <c r="AA138" s="78"/>
      <c r="AB138" s="78"/>
      <c r="AC138" s="78"/>
      <c r="AD138" s="78"/>
      <c r="AE138" s="51"/>
      <c r="AF138" s="51"/>
      <c r="AG138" s="78"/>
      <c r="AL138"/>
      <c r="AM138"/>
      <c r="AN138"/>
      <c r="AO138"/>
      <c r="AP138"/>
      <c r="AQ138"/>
      <c r="AR138"/>
      <c r="AS138"/>
      <c r="AT138"/>
      <c r="AU138"/>
      <c r="AV138"/>
    </row>
    <row r="139" spans="7:48" x14ac:dyDescent="0.25">
      <c r="G139" s="80"/>
      <c r="H139" s="80"/>
      <c r="P139" s="77"/>
      <c r="Q139" s="78"/>
      <c r="R139" s="78"/>
      <c r="S139" s="78"/>
      <c r="T139" s="78"/>
      <c r="U139" s="78"/>
      <c r="V139" s="78"/>
      <c r="W139" s="78"/>
      <c r="X139" s="78"/>
      <c r="Y139" s="78"/>
      <c r="Z139" s="78"/>
      <c r="AA139" s="78"/>
      <c r="AB139" s="78"/>
      <c r="AC139" s="78"/>
      <c r="AD139" s="78"/>
      <c r="AE139" s="51"/>
      <c r="AF139" s="51"/>
      <c r="AG139" s="78"/>
      <c r="AL139"/>
      <c r="AM139"/>
      <c r="AN139"/>
      <c r="AO139"/>
      <c r="AP139"/>
      <c r="AQ139"/>
      <c r="AR139"/>
      <c r="AS139"/>
      <c r="AT139"/>
      <c r="AU139"/>
      <c r="AV139"/>
    </row>
    <row r="140" spans="7:48" x14ac:dyDescent="0.25">
      <c r="G140" s="80"/>
      <c r="H140" s="80"/>
      <c r="P140" s="77"/>
      <c r="Q140" s="78"/>
      <c r="R140" s="78"/>
      <c r="S140" s="78"/>
      <c r="T140" s="78"/>
      <c r="U140" s="78"/>
      <c r="V140" s="78"/>
      <c r="W140" s="78"/>
      <c r="X140" s="78"/>
      <c r="Y140" s="78"/>
      <c r="Z140" s="78"/>
      <c r="AA140" s="78"/>
      <c r="AB140" s="78"/>
      <c r="AC140" s="78"/>
      <c r="AD140" s="78"/>
      <c r="AE140" s="51"/>
      <c r="AF140" s="51"/>
      <c r="AG140" s="78"/>
      <c r="AL140"/>
      <c r="AM140"/>
      <c r="AN140"/>
      <c r="AO140"/>
      <c r="AP140"/>
      <c r="AQ140"/>
      <c r="AR140"/>
      <c r="AS140"/>
      <c r="AT140"/>
      <c r="AU140"/>
      <c r="AV140"/>
    </row>
    <row r="141" spans="7:48" x14ac:dyDescent="0.25">
      <c r="G141" s="80"/>
      <c r="H141" s="80"/>
      <c r="P141" s="77"/>
      <c r="Q141" s="78"/>
      <c r="R141" s="78"/>
      <c r="S141" s="78"/>
      <c r="T141" s="78"/>
      <c r="U141" s="78"/>
      <c r="V141" s="78"/>
      <c r="W141" s="78"/>
      <c r="X141" s="78"/>
      <c r="Y141" s="78"/>
      <c r="Z141" s="78"/>
      <c r="AA141" s="78"/>
      <c r="AB141" s="78"/>
      <c r="AC141" s="78"/>
      <c r="AD141" s="78"/>
      <c r="AE141" s="51"/>
      <c r="AF141" s="51"/>
      <c r="AG141" s="78"/>
      <c r="AL141"/>
      <c r="AM141"/>
      <c r="AN141"/>
      <c r="AO141"/>
      <c r="AP141"/>
      <c r="AQ141"/>
      <c r="AR141"/>
      <c r="AS141"/>
      <c r="AT141"/>
      <c r="AU141"/>
      <c r="AV141"/>
    </row>
    <row r="142" spans="7:48" x14ac:dyDescent="0.25">
      <c r="G142" s="80"/>
      <c r="H142" s="80"/>
      <c r="P142" s="77"/>
      <c r="Q142" s="78"/>
      <c r="R142" s="78"/>
      <c r="S142" s="78"/>
      <c r="T142" s="78"/>
      <c r="U142" s="78"/>
      <c r="V142" s="78"/>
      <c r="W142" s="78"/>
      <c r="X142" s="78"/>
      <c r="Y142" s="78"/>
      <c r="Z142" s="78"/>
      <c r="AA142" s="78"/>
      <c r="AB142" s="78"/>
      <c r="AC142" s="78"/>
      <c r="AD142" s="78"/>
      <c r="AE142" s="51"/>
      <c r="AF142" s="51"/>
      <c r="AG142" s="78"/>
      <c r="AL142"/>
      <c r="AM142"/>
      <c r="AN142"/>
      <c r="AO142"/>
      <c r="AP142"/>
      <c r="AQ142"/>
      <c r="AR142"/>
      <c r="AS142"/>
      <c r="AT142"/>
      <c r="AU142"/>
      <c r="AV142"/>
    </row>
    <row r="143" spans="7:48" x14ac:dyDescent="0.25">
      <c r="G143" s="80"/>
      <c r="H143" s="80"/>
      <c r="P143" s="77"/>
      <c r="Q143" s="78"/>
      <c r="R143" s="78"/>
      <c r="S143" s="78"/>
      <c r="T143" s="78"/>
      <c r="U143" s="78"/>
      <c r="V143" s="78"/>
      <c r="W143" s="78"/>
      <c r="X143" s="78"/>
      <c r="Y143" s="78"/>
      <c r="Z143" s="78"/>
      <c r="AA143" s="78"/>
      <c r="AB143" s="78"/>
      <c r="AC143" s="78"/>
      <c r="AD143" s="78"/>
      <c r="AE143" s="51"/>
      <c r="AF143" s="51"/>
      <c r="AG143" s="78"/>
      <c r="AL143"/>
      <c r="AM143"/>
      <c r="AN143"/>
      <c r="AO143"/>
      <c r="AP143"/>
      <c r="AQ143"/>
      <c r="AR143"/>
      <c r="AS143"/>
      <c r="AT143"/>
      <c r="AU143"/>
      <c r="AV143"/>
    </row>
    <row r="144" spans="7:48" x14ac:dyDescent="0.25">
      <c r="G144" s="80"/>
      <c r="H144" s="80"/>
      <c r="P144" s="77"/>
      <c r="Q144" s="78"/>
      <c r="R144" s="78"/>
      <c r="S144" s="78"/>
      <c r="T144" s="78"/>
      <c r="U144" s="78"/>
      <c r="V144" s="78"/>
      <c r="W144" s="78"/>
      <c r="X144" s="78"/>
      <c r="Y144" s="78"/>
      <c r="Z144" s="78"/>
      <c r="AA144" s="78"/>
      <c r="AB144" s="78"/>
      <c r="AC144" s="78"/>
      <c r="AD144" s="78"/>
      <c r="AE144" s="51"/>
      <c r="AF144" s="51"/>
      <c r="AG144" s="78"/>
      <c r="AL144"/>
      <c r="AM144"/>
      <c r="AN144"/>
      <c r="AO144"/>
      <c r="AP144"/>
      <c r="AQ144"/>
      <c r="AR144"/>
      <c r="AS144"/>
      <c r="AT144"/>
      <c r="AU144"/>
      <c r="AV144"/>
    </row>
    <row r="145" spans="7:48" x14ac:dyDescent="0.25">
      <c r="G145" s="80"/>
      <c r="H145" s="80"/>
      <c r="P145" s="77"/>
      <c r="Q145" s="78"/>
      <c r="R145" s="78"/>
      <c r="S145" s="78"/>
      <c r="T145" s="78"/>
      <c r="U145" s="78"/>
      <c r="V145" s="78"/>
      <c r="W145" s="78"/>
      <c r="X145" s="78"/>
      <c r="Y145" s="78"/>
      <c r="Z145" s="78"/>
      <c r="AA145" s="78"/>
      <c r="AB145" s="78"/>
      <c r="AC145" s="78"/>
      <c r="AD145" s="78"/>
      <c r="AE145" s="51"/>
      <c r="AF145" s="51"/>
      <c r="AG145" s="78"/>
      <c r="AL145"/>
      <c r="AM145"/>
      <c r="AN145"/>
      <c r="AO145"/>
      <c r="AP145"/>
      <c r="AQ145"/>
      <c r="AR145"/>
      <c r="AS145"/>
      <c r="AT145"/>
      <c r="AU145"/>
      <c r="AV145"/>
    </row>
    <row r="146" spans="7:48" x14ac:dyDescent="0.25">
      <c r="G146" s="80"/>
      <c r="H146" s="80"/>
      <c r="P146" s="77"/>
      <c r="Q146" s="78"/>
      <c r="R146" s="78"/>
      <c r="S146" s="78"/>
      <c r="T146" s="78"/>
      <c r="U146" s="78"/>
      <c r="V146" s="78"/>
      <c r="W146" s="78"/>
      <c r="X146" s="78"/>
      <c r="Y146" s="78"/>
      <c r="Z146" s="78"/>
      <c r="AA146" s="78"/>
      <c r="AB146" s="78"/>
      <c r="AC146" s="78"/>
      <c r="AD146" s="78"/>
      <c r="AE146" s="51"/>
      <c r="AF146" s="51"/>
      <c r="AG146" s="78"/>
      <c r="AL146"/>
      <c r="AM146"/>
      <c r="AN146"/>
      <c r="AO146"/>
      <c r="AP146"/>
      <c r="AQ146"/>
      <c r="AR146"/>
      <c r="AS146"/>
      <c r="AT146"/>
      <c r="AU146"/>
      <c r="AV146"/>
    </row>
    <row r="147" spans="7:48" x14ac:dyDescent="0.25">
      <c r="G147" s="80"/>
      <c r="H147" s="80"/>
      <c r="P147" s="77"/>
      <c r="Q147" s="78"/>
      <c r="R147" s="78"/>
      <c r="S147" s="78"/>
      <c r="T147" s="78"/>
      <c r="U147" s="78"/>
      <c r="V147" s="78"/>
      <c r="W147" s="78"/>
      <c r="X147" s="78"/>
      <c r="Y147" s="78"/>
      <c r="Z147" s="78"/>
      <c r="AA147" s="78"/>
      <c r="AB147" s="78"/>
      <c r="AC147" s="78"/>
      <c r="AD147" s="78"/>
      <c r="AE147" s="51"/>
      <c r="AF147" s="51"/>
      <c r="AG147" s="78"/>
      <c r="AL147"/>
      <c r="AM147"/>
      <c r="AN147"/>
      <c r="AO147"/>
      <c r="AP147"/>
      <c r="AQ147"/>
      <c r="AR147"/>
      <c r="AS147"/>
      <c r="AT147"/>
      <c r="AU147"/>
      <c r="AV147"/>
    </row>
    <row r="148" spans="7:48" x14ac:dyDescent="0.25">
      <c r="G148" s="80"/>
      <c r="H148" s="80"/>
      <c r="P148" s="77"/>
      <c r="Q148" s="78"/>
      <c r="R148" s="78"/>
      <c r="S148" s="78"/>
      <c r="T148" s="78"/>
      <c r="U148" s="78"/>
      <c r="V148" s="78"/>
      <c r="W148" s="78"/>
      <c r="X148" s="78"/>
      <c r="Y148" s="78"/>
      <c r="Z148" s="78"/>
      <c r="AA148" s="78"/>
      <c r="AB148" s="78"/>
      <c r="AC148" s="78"/>
      <c r="AD148" s="78"/>
      <c r="AE148" s="51"/>
      <c r="AF148" s="51"/>
      <c r="AG148" s="78"/>
      <c r="AL148"/>
      <c r="AM148"/>
      <c r="AN148"/>
      <c r="AO148"/>
      <c r="AP148"/>
      <c r="AQ148"/>
      <c r="AR148"/>
      <c r="AS148"/>
      <c r="AT148"/>
      <c r="AU148"/>
      <c r="AV148"/>
    </row>
    <row r="149" spans="7:48" x14ac:dyDescent="0.25">
      <c r="G149" s="80"/>
      <c r="H149" s="80"/>
      <c r="P149" s="77"/>
      <c r="Q149" s="78"/>
      <c r="R149" s="78"/>
      <c r="S149" s="78"/>
      <c r="T149" s="78"/>
      <c r="U149" s="78"/>
      <c r="V149" s="78"/>
      <c r="W149" s="78"/>
      <c r="X149" s="78"/>
      <c r="Y149" s="78"/>
      <c r="Z149" s="78"/>
      <c r="AA149" s="78"/>
      <c r="AB149" s="78"/>
      <c r="AC149" s="78"/>
      <c r="AD149" s="78"/>
      <c r="AE149" s="51"/>
      <c r="AF149" s="51"/>
      <c r="AG149" s="78"/>
      <c r="AL149"/>
      <c r="AM149"/>
      <c r="AN149"/>
      <c r="AO149"/>
      <c r="AP149"/>
      <c r="AQ149"/>
      <c r="AR149"/>
      <c r="AS149"/>
      <c r="AT149"/>
      <c r="AU149"/>
      <c r="AV149"/>
    </row>
    <row r="150" spans="7:48" x14ac:dyDescent="0.25">
      <c r="G150" s="80"/>
      <c r="H150" s="80"/>
      <c r="P150" s="77"/>
      <c r="Q150" s="78"/>
      <c r="R150" s="78"/>
      <c r="S150" s="78"/>
      <c r="T150" s="78"/>
      <c r="U150" s="78"/>
      <c r="V150" s="78"/>
      <c r="W150" s="78"/>
      <c r="X150" s="78"/>
      <c r="Y150" s="78"/>
      <c r="Z150" s="78"/>
      <c r="AA150" s="78"/>
      <c r="AB150" s="78"/>
      <c r="AC150" s="78"/>
      <c r="AD150" s="78"/>
      <c r="AE150" s="51"/>
      <c r="AF150" s="51"/>
      <c r="AG150" s="78"/>
      <c r="AL150"/>
      <c r="AM150"/>
      <c r="AN150"/>
      <c r="AO150"/>
      <c r="AP150"/>
      <c r="AQ150"/>
      <c r="AR150"/>
      <c r="AS150"/>
      <c r="AT150"/>
      <c r="AU150"/>
      <c r="AV150"/>
    </row>
    <row r="151" spans="7:48" x14ac:dyDescent="0.25">
      <c r="G151" s="80"/>
      <c r="H151" s="80"/>
      <c r="P151" s="77"/>
      <c r="Q151" s="78"/>
      <c r="R151" s="78"/>
      <c r="S151" s="78"/>
      <c r="T151" s="78"/>
      <c r="U151" s="78"/>
      <c r="V151" s="78"/>
      <c r="W151" s="78"/>
      <c r="X151" s="78"/>
      <c r="Y151" s="78"/>
      <c r="Z151" s="78"/>
      <c r="AA151" s="78"/>
      <c r="AB151" s="78"/>
      <c r="AC151" s="78"/>
      <c r="AD151" s="78"/>
      <c r="AE151" s="51"/>
      <c r="AF151" s="51"/>
      <c r="AG151" s="78"/>
      <c r="AL151"/>
      <c r="AM151"/>
      <c r="AN151"/>
      <c r="AO151"/>
      <c r="AP151"/>
      <c r="AQ151"/>
      <c r="AR151"/>
      <c r="AS151"/>
      <c r="AT151"/>
      <c r="AU151"/>
      <c r="AV151"/>
    </row>
    <row r="152" spans="7:48" x14ac:dyDescent="0.25">
      <c r="G152" s="80"/>
      <c r="H152" s="80"/>
      <c r="P152" s="77"/>
      <c r="Q152" s="78"/>
      <c r="R152" s="78"/>
      <c r="S152" s="78"/>
      <c r="T152" s="78"/>
      <c r="U152" s="78"/>
      <c r="V152" s="78"/>
      <c r="W152" s="78"/>
      <c r="X152" s="78"/>
      <c r="Y152" s="78"/>
      <c r="Z152" s="78"/>
      <c r="AA152" s="78"/>
      <c r="AB152" s="78"/>
      <c r="AC152" s="78"/>
      <c r="AD152" s="78"/>
      <c r="AE152" s="51"/>
      <c r="AF152" s="51"/>
      <c r="AG152" s="78"/>
      <c r="AL152"/>
      <c r="AM152"/>
      <c r="AN152"/>
      <c r="AO152"/>
      <c r="AP152"/>
      <c r="AQ152"/>
      <c r="AR152"/>
      <c r="AS152"/>
      <c r="AT152"/>
      <c r="AU152"/>
      <c r="AV152"/>
    </row>
    <row r="153" spans="7:48" x14ac:dyDescent="0.25">
      <c r="G153" s="80"/>
      <c r="H153" s="80"/>
      <c r="P153" s="77"/>
      <c r="Q153" s="78"/>
      <c r="R153" s="78"/>
      <c r="S153" s="78"/>
      <c r="T153" s="78"/>
      <c r="U153" s="78"/>
      <c r="V153" s="78"/>
      <c r="W153" s="78"/>
      <c r="X153" s="78"/>
      <c r="Y153" s="78"/>
      <c r="Z153" s="78"/>
      <c r="AA153" s="78"/>
      <c r="AB153" s="78"/>
      <c r="AC153" s="78"/>
      <c r="AD153" s="78"/>
      <c r="AE153" s="51"/>
      <c r="AF153" s="51"/>
      <c r="AG153" s="78"/>
      <c r="AL153"/>
      <c r="AM153"/>
      <c r="AN153"/>
      <c r="AO153"/>
      <c r="AP153"/>
      <c r="AQ153"/>
      <c r="AR153"/>
      <c r="AS153"/>
      <c r="AT153"/>
      <c r="AU153"/>
      <c r="AV153"/>
    </row>
    <row r="154" spans="7:48" x14ac:dyDescent="0.25">
      <c r="G154" s="80"/>
      <c r="H154" s="80"/>
      <c r="P154" s="77"/>
      <c r="Q154" s="78"/>
      <c r="R154" s="78"/>
      <c r="S154" s="78"/>
      <c r="T154" s="78"/>
      <c r="U154" s="78"/>
      <c r="V154" s="78"/>
      <c r="W154" s="78"/>
      <c r="X154" s="78"/>
      <c r="Y154" s="78"/>
      <c r="Z154" s="78"/>
      <c r="AA154" s="78"/>
      <c r="AB154" s="78"/>
      <c r="AC154" s="78"/>
      <c r="AD154" s="78"/>
      <c r="AE154" s="51"/>
      <c r="AF154" s="51"/>
      <c r="AG154" s="78"/>
      <c r="AL154"/>
      <c r="AM154"/>
      <c r="AN154"/>
      <c r="AO154"/>
      <c r="AP154"/>
      <c r="AQ154"/>
      <c r="AR154"/>
      <c r="AS154"/>
      <c r="AT154"/>
      <c r="AU154"/>
      <c r="AV154"/>
    </row>
    <row r="155" spans="7:48" x14ac:dyDescent="0.25">
      <c r="G155" s="80"/>
      <c r="H155" s="80"/>
      <c r="P155" s="77"/>
      <c r="Q155" s="78"/>
      <c r="R155" s="78"/>
      <c r="S155" s="78"/>
      <c r="T155" s="78"/>
      <c r="U155" s="78"/>
      <c r="V155" s="78"/>
      <c r="W155" s="78"/>
      <c r="X155" s="78"/>
      <c r="Y155" s="78"/>
      <c r="Z155" s="78"/>
      <c r="AA155" s="78"/>
      <c r="AB155" s="78"/>
      <c r="AC155" s="78"/>
      <c r="AD155" s="78"/>
      <c r="AE155" s="51"/>
      <c r="AF155" s="51"/>
      <c r="AG155" s="78"/>
      <c r="AL155"/>
      <c r="AM155"/>
      <c r="AN155"/>
      <c r="AO155"/>
      <c r="AP155"/>
      <c r="AQ155"/>
      <c r="AR155"/>
      <c r="AS155"/>
      <c r="AT155"/>
      <c r="AU155"/>
      <c r="AV155"/>
    </row>
    <row r="156" spans="7:48" x14ac:dyDescent="0.25">
      <c r="G156" s="80"/>
      <c r="H156" s="80"/>
      <c r="P156" s="77"/>
      <c r="Q156" s="78"/>
      <c r="R156" s="78"/>
      <c r="S156" s="78"/>
      <c r="T156" s="78"/>
      <c r="U156" s="78"/>
      <c r="V156" s="78"/>
      <c r="W156" s="78"/>
      <c r="X156" s="78"/>
      <c r="Y156" s="78"/>
      <c r="Z156" s="78"/>
      <c r="AA156" s="78"/>
      <c r="AB156" s="78"/>
      <c r="AC156" s="78"/>
      <c r="AD156" s="78"/>
      <c r="AE156" s="51"/>
      <c r="AF156" s="51"/>
      <c r="AG156" s="78"/>
      <c r="AL156"/>
      <c r="AM156"/>
      <c r="AN156"/>
      <c r="AO156"/>
      <c r="AP156"/>
      <c r="AQ156"/>
      <c r="AR156"/>
      <c r="AS156"/>
      <c r="AT156"/>
      <c r="AU156"/>
      <c r="AV156"/>
    </row>
    <row r="157" spans="7:48" x14ac:dyDescent="0.25">
      <c r="G157" s="80"/>
      <c r="H157" s="80"/>
      <c r="P157" s="77"/>
      <c r="Q157" s="78"/>
      <c r="R157" s="78"/>
      <c r="S157" s="78"/>
      <c r="T157" s="78"/>
      <c r="U157" s="78"/>
      <c r="V157" s="78"/>
      <c r="W157" s="78"/>
      <c r="X157" s="78"/>
      <c r="Y157" s="78"/>
      <c r="Z157" s="78"/>
      <c r="AA157" s="78"/>
      <c r="AB157" s="78"/>
      <c r="AC157" s="78"/>
      <c r="AD157" s="78"/>
      <c r="AE157" s="51"/>
      <c r="AF157" s="51"/>
      <c r="AG157" s="78"/>
      <c r="AL157"/>
      <c r="AM157"/>
      <c r="AN157"/>
      <c r="AO157"/>
      <c r="AP157"/>
      <c r="AQ157"/>
      <c r="AR157"/>
      <c r="AS157"/>
      <c r="AT157"/>
      <c r="AU157"/>
      <c r="AV157"/>
    </row>
    <row r="158" spans="7:48" x14ac:dyDescent="0.25">
      <c r="G158" s="80"/>
      <c r="H158" s="80"/>
      <c r="P158" s="77"/>
      <c r="Q158" s="78"/>
      <c r="R158" s="78"/>
      <c r="S158" s="78"/>
      <c r="T158" s="78"/>
      <c r="U158" s="78"/>
      <c r="V158" s="78"/>
      <c r="W158" s="78"/>
      <c r="X158" s="78"/>
      <c r="Y158" s="78"/>
      <c r="Z158" s="78"/>
      <c r="AA158" s="78"/>
      <c r="AB158" s="78"/>
      <c r="AC158" s="78"/>
      <c r="AD158" s="78"/>
      <c r="AE158" s="51"/>
      <c r="AF158" s="51"/>
      <c r="AG158" s="78"/>
      <c r="AL158"/>
      <c r="AM158"/>
      <c r="AN158"/>
      <c r="AO158"/>
      <c r="AP158"/>
      <c r="AQ158"/>
      <c r="AR158"/>
      <c r="AS158"/>
      <c r="AT158"/>
      <c r="AU158"/>
      <c r="AV158"/>
    </row>
    <row r="159" spans="7:48" x14ac:dyDescent="0.25">
      <c r="G159" s="80"/>
      <c r="H159" s="80"/>
      <c r="P159" s="77"/>
      <c r="Q159" s="78"/>
      <c r="R159" s="78"/>
      <c r="S159" s="78"/>
      <c r="T159" s="78"/>
      <c r="U159" s="78"/>
      <c r="V159" s="78"/>
      <c r="W159" s="78"/>
      <c r="X159" s="78"/>
      <c r="Y159" s="78"/>
      <c r="Z159" s="78"/>
      <c r="AA159" s="78"/>
      <c r="AB159" s="78"/>
      <c r="AC159" s="78"/>
      <c r="AD159" s="78"/>
      <c r="AE159" s="51"/>
      <c r="AF159" s="51"/>
      <c r="AG159" s="78"/>
      <c r="AL159"/>
      <c r="AM159"/>
      <c r="AN159"/>
      <c r="AO159"/>
      <c r="AP159"/>
      <c r="AQ159"/>
      <c r="AR159"/>
      <c r="AS159"/>
      <c r="AT159"/>
      <c r="AU159"/>
      <c r="AV159"/>
    </row>
    <row r="160" spans="7:48" x14ac:dyDescent="0.25">
      <c r="G160" s="80"/>
      <c r="H160" s="80"/>
      <c r="P160" s="77"/>
      <c r="Q160" s="78"/>
      <c r="R160" s="78"/>
      <c r="S160" s="78"/>
      <c r="T160" s="78"/>
      <c r="U160" s="78"/>
      <c r="V160" s="78"/>
      <c r="W160" s="78"/>
      <c r="X160" s="78"/>
      <c r="Y160" s="78"/>
      <c r="Z160" s="78"/>
      <c r="AA160" s="78"/>
      <c r="AB160" s="78"/>
      <c r="AC160" s="78"/>
      <c r="AD160" s="78"/>
      <c r="AE160" s="51"/>
      <c r="AF160" s="51"/>
      <c r="AG160" s="78"/>
      <c r="AL160"/>
      <c r="AM160"/>
      <c r="AN160"/>
      <c r="AO160"/>
      <c r="AP160"/>
      <c r="AQ160"/>
      <c r="AR160"/>
      <c r="AS160"/>
      <c r="AT160"/>
      <c r="AU160"/>
      <c r="AV160"/>
    </row>
    <row r="161" spans="7:48" x14ac:dyDescent="0.25">
      <c r="G161" s="80"/>
      <c r="H161" s="80"/>
      <c r="P161" s="77"/>
      <c r="Q161" s="78"/>
      <c r="R161" s="78"/>
      <c r="S161" s="78"/>
      <c r="T161" s="78"/>
      <c r="U161" s="78"/>
      <c r="V161" s="78"/>
      <c r="W161" s="78"/>
      <c r="X161" s="78"/>
      <c r="Y161" s="78"/>
      <c r="Z161" s="78"/>
      <c r="AA161" s="78"/>
      <c r="AB161" s="78"/>
      <c r="AC161" s="78"/>
      <c r="AD161" s="78"/>
      <c r="AE161" s="51"/>
      <c r="AF161" s="51"/>
      <c r="AG161" s="78"/>
      <c r="AL161"/>
      <c r="AM161"/>
      <c r="AN161"/>
      <c r="AO161"/>
      <c r="AP161"/>
      <c r="AQ161"/>
      <c r="AR161"/>
      <c r="AS161"/>
      <c r="AT161"/>
      <c r="AU161"/>
      <c r="AV161"/>
    </row>
    <row r="162" spans="7:48" x14ac:dyDescent="0.25">
      <c r="G162" s="80"/>
      <c r="H162" s="80"/>
      <c r="P162" s="77"/>
      <c r="Q162" s="78"/>
      <c r="R162" s="78"/>
      <c r="S162" s="78"/>
      <c r="T162" s="78"/>
      <c r="U162" s="78"/>
      <c r="V162" s="78"/>
      <c r="W162" s="78"/>
      <c r="X162" s="78"/>
      <c r="Y162" s="78"/>
      <c r="Z162" s="78"/>
      <c r="AA162" s="78"/>
      <c r="AB162" s="78"/>
      <c r="AC162" s="78"/>
      <c r="AD162" s="78"/>
      <c r="AE162" s="51"/>
      <c r="AF162" s="51"/>
      <c r="AG162" s="78"/>
      <c r="AL162"/>
      <c r="AM162"/>
      <c r="AN162"/>
      <c r="AO162"/>
      <c r="AP162"/>
      <c r="AQ162"/>
      <c r="AR162"/>
      <c r="AS162"/>
      <c r="AT162"/>
      <c r="AU162"/>
      <c r="AV162"/>
    </row>
    <row r="163" spans="7:48" x14ac:dyDescent="0.25">
      <c r="G163" s="80"/>
      <c r="H163" s="80"/>
      <c r="P163" s="77"/>
      <c r="Q163" s="78"/>
      <c r="R163" s="78"/>
      <c r="S163" s="78"/>
      <c r="T163" s="78"/>
      <c r="U163" s="78"/>
      <c r="V163" s="78"/>
      <c r="W163" s="78"/>
      <c r="X163" s="78"/>
      <c r="Y163" s="78"/>
      <c r="Z163" s="78"/>
      <c r="AA163" s="78"/>
      <c r="AB163" s="78"/>
      <c r="AC163" s="78"/>
      <c r="AD163" s="78"/>
      <c r="AE163" s="51"/>
      <c r="AF163" s="51"/>
      <c r="AG163" s="78"/>
      <c r="AL163"/>
      <c r="AM163"/>
      <c r="AN163"/>
      <c r="AO163"/>
      <c r="AP163"/>
      <c r="AQ163"/>
      <c r="AR163"/>
      <c r="AS163"/>
      <c r="AT163"/>
      <c r="AU163"/>
      <c r="AV163"/>
    </row>
    <row r="164" spans="7:48" x14ac:dyDescent="0.25">
      <c r="G164" s="80"/>
      <c r="H164" s="80"/>
      <c r="P164" s="77"/>
      <c r="Q164" s="78"/>
      <c r="R164" s="78"/>
      <c r="S164" s="78"/>
      <c r="T164" s="78"/>
      <c r="U164" s="78"/>
      <c r="V164" s="78"/>
      <c r="W164" s="78"/>
      <c r="X164" s="78"/>
      <c r="Y164" s="78"/>
      <c r="Z164" s="78"/>
      <c r="AA164" s="78"/>
      <c r="AB164" s="78"/>
      <c r="AC164" s="78"/>
      <c r="AD164" s="78"/>
      <c r="AE164" s="51"/>
      <c r="AF164" s="51"/>
      <c r="AG164" s="78"/>
      <c r="AL164"/>
      <c r="AM164"/>
      <c r="AN164"/>
      <c r="AO164"/>
      <c r="AP164"/>
      <c r="AQ164"/>
      <c r="AR164"/>
      <c r="AS164"/>
      <c r="AT164"/>
      <c r="AU164"/>
      <c r="AV164"/>
    </row>
    <row r="165" spans="7:48" x14ac:dyDescent="0.25">
      <c r="G165" s="80"/>
      <c r="H165" s="80"/>
      <c r="P165" s="77"/>
      <c r="Q165" s="78"/>
      <c r="R165" s="78"/>
      <c r="S165" s="78"/>
      <c r="T165" s="78"/>
      <c r="U165" s="78"/>
      <c r="V165" s="78"/>
      <c r="W165" s="78"/>
      <c r="X165" s="78"/>
      <c r="Y165" s="78"/>
      <c r="Z165" s="78"/>
      <c r="AA165" s="78"/>
      <c r="AB165" s="78"/>
      <c r="AC165" s="78"/>
      <c r="AD165" s="78"/>
      <c r="AE165" s="51"/>
      <c r="AF165" s="51"/>
      <c r="AG165" s="78"/>
      <c r="AL165"/>
      <c r="AM165"/>
      <c r="AN165"/>
      <c r="AO165"/>
      <c r="AP165"/>
      <c r="AQ165"/>
      <c r="AR165"/>
      <c r="AS165"/>
      <c r="AT165"/>
      <c r="AU165"/>
      <c r="AV165"/>
    </row>
    <row r="166" spans="7:48" x14ac:dyDescent="0.25">
      <c r="G166" s="80"/>
      <c r="H166" s="80"/>
      <c r="P166" s="77"/>
      <c r="Q166" s="78"/>
      <c r="R166" s="78"/>
      <c r="S166" s="78"/>
      <c r="T166" s="78"/>
      <c r="U166" s="78"/>
      <c r="V166" s="78"/>
      <c r="W166" s="78"/>
      <c r="X166" s="78"/>
      <c r="Y166" s="78"/>
      <c r="Z166" s="78"/>
      <c r="AA166" s="78"/>
      <c r="AB166" s="78"/>
      <c r="AC166" s="78"/>
      <c r="AD166" s="78"/>
      <c r="AE166" s="51"/>
      <c r="AF166" s="51"/>
      <c r="AG166" s="78"/>
    </row>
    <row r="167" spans="7:48" x14ac:dyDescent="0.25">
      <c r="G167" s="80"/>
      <c r="H167" s="80"/>
      <c r="P167" s="77"/>
      <c r="Q167" s="78"/>
      <c r="R167" s="78"/>
      <c r="S167" s="78"/>
      <c r="T167" s="78"/>
      <c r="U167" s="78"/>
      <c r="V167" s="78"/>
      <c r="W167" s="78"/>
      <c r="X167" s="78"/>
      <c r="Y167" s="78"/>
      <c r="Z167" s="78"/>
      <c r="AA167" s="78"/>
      <c r="AB167" s="78"/>
      <c r="AC167" s="78"/>
      <c r="AD167" s="78"/>
      <c r="AE167" s="51"/>
      <c r="AF167" s="51"/>
      <c r="AG167" s="78"/>
    </row>
    <row r="168" spans="7:48" x14ac:dyDescent="0.25">
      <c r="G168" s="80"/>
      <c r="H168" s="80"/>
      <c r="P168" s="77"/>
      <c r="Q168" s="78"/>
      <c r="R168" s="78"/>
      <c r="S168" s="78"/>
      <c r="T168" s="78"/>
      <c r="U168" s="78"/>
      <c r="V168" s="78"/>
      <c r="W168" s="78"/>
      <c r="X168" s="78"/>
      <c r="Y168" s="78"/>
      <c r="Z168" s="78"/>
      <c r="AA168" s="78"/>
      <c r="AB168" s="78"/>
      <c r="AC168" s="78"/>
      <c r="AD168" s="78"/>
      <c r="AE168" s="51"/>
      <c r="AF168" s="51"/>
      <c r="AG168" s="78"/>
    </row>
    <row r="169" spans="7:48" x14ac:dyDescent="0.25">
      <c r="G169" s="80"/>
      <c r="H169" s="80"/>
      <c r="P169" s="77"/>
      <c r="Q169" s="78"/>
      <c r="R169" s="78"/>
      <c r="S169" s="78"/>
      <c r="T169" s="78"/>
      <c r="U169" s="78"/>
      <c r="V169" s="78"/>
      <c r="W169" s="78"/>
      <c r="X169" s="78"/>
      <c r="Y169" s="78"/>
      <c r="Z169" s="78"/>
      <c r="AA169" s="78"/>
      <c r="AB169" s="78"/>
      <c r="AC169" s="78"/>
      <c r="AD169" s="78"/>
      <c r="AE169" s="51"/>
      <c r="AF169" s="51"/>
      <c r="AG169" s="78"/>
    </row>
    <row r="170" spans="7:48" x14ac:dyDescent="0.25">
      <c r="G170" s="80"/>
      <c r="H170" s="80"/>
      <c r="P170" s="77"/>
      <c r="Q170" s="78"/>
      <c r="R170" s="78"/>
      <c r="S170" s="78"/>
      <c r="T170" s="78"/>
      <c r="U170" s="78"/>
      <c r="V170" s="78"/>
      <c r="W170" s="78"/>
      <c r="X170" s="78"/>
      <c r="Y170" s="78"/>
      <c r="Z170" s="78"/>
      <c r="AA170" s="78"/>
      <c r="AB170" s="78"/>
      <c r="AC170" s="78"/>
      <c r="AD170" s="78"/>
      <c r="AE170" s="51"/>
      <c r="AF170" s="51"/>
      <c r="AG170" s="78"/>
    </row>
    <row r="171" spans="7:48" x14ac:dyDescent="0.25">
      <c r="G171" s="80"/>
      <c r="H171" s="80"/>
      <c r="P171" s="77"/>
      <c r="Q171" s="78"/>
      <c r="R171" s="78"/>
      <c r="S171" s="78"/>
      <c r="T171" s="78"/>
      <c r="U171" s="78"/>
      <c r="V171" s="78"/>
      <c r="W171" s="78"/>
      <c r="X171" s="78"/>
      <c r="Y171" s="78"/>
      <c r="Z171" s="78"/>
      <c r="AA171" s="78"/>
      <c r="AB171" s="78"/>
      <c r="AC171" s="78"/>
      <c r="AD171" s="78"/>
      <c r="AE171" s="51"/>
      <c r="AF171" s="51"/>
      <c r="AG171" s="78"/>
    </row>
    <row r="172" spans="7:48" x14ac:dyDescent="0.25">
      <c r="G172" s="80"/>
      <c r="H172" s="80"/>
      <c r="P172" s="77"/>
      <c r="Q172" s="78"/>
      <c r="R172" s="78"/>
      <c r="S172" s="78"/>
      <c r="T172" s="78"/>
      <c r="U172" s="78"/>
      <c r="V172" s="78"/>
      <c r="W172" s="78"/>
      <c r="X172" s="78"/>
      <c r="Y172" s="78"/>
      <c r="Z172" s="78"/>
      <c r="AA172" s="78"/>
      <c r="AB172" s="78"/>
      <c r="AC172" s="78"/>
      <c r="AD172" s="78"/>
      <c r="AE172" s="51"/>
      <c r="AF172" s="51"/>
      <c r="AG172" s="78"/>
    </row>
    <row r="173" spans="7:48" x14ac:dyDescent="0.25">
      <c r="G173" s="80"/>
      <c r="H173" s="80"/>
      <c r="P173" s="77"/>
      <c r="Q173" s="78"/>
      <c r="R173" s="78"/>
      <c r="S173" s="78"/>
      <c r="T173" s="78"/>
      <c r="U173" s="78"/>
      <c r="V173" s="78"/>
      <c r="W173" s="78"/>
      <c r="X173" s="78"/>
      <c r="Y173" s="78"/>
      <c r="Z173" s="78"/>
      <c r="AA173" s="78"/>
      <c r="AB173" s="78"/>
      <c r="AC173" s="78"/>
      <c r="AD173" s="78"/>
      <c r="AE173" s="51"/>
      <c r="AF173" s="51"/>
      <c r="AG173" s="78"/>
    </row>
    <row r="174" spans="7:48" x14ac:dyDescent="0.25">
      <c r="G174" s="80"/>
      <c r="H174" s="80"/>
      <c r="P174" s="77"/>
      <c r="Q174" s="78"/>
      <c r="R174" s="78"/>
      <c r="S174" s="78"/>
      <c r="T174" s="78"/>
      <c r="U174" s="78"/>
      <c r="V174" s="78"/>
      <c r="W174" s="78"/>
      <c r="X174" s="78"/>
      <c r="Y174" s="78"/>
      <c r="Z174" s="78"/>
      <c r="AA174" s="78"/>
      <c r="AB174" s="78"/>
      <c r="AC174" s="78"/>
      <c r="AD174" s="78"/>
      <c r="AE174" s="51"/>
      <c r="AF174" s="51"/>
      <c r="AG174" s="78"/>
    </row>
    <row r="175" spans="7:48" x14ac:dyDescent="0.25">
      <c r="G175" s="80"/>
      <c r="H175" s="80"/>
      <c r="P175" s="77"/>
      <c r="Q175" s="78"/>
      <c r="R175" s="78"/>
      <c r="S175" s="78"/>
      <c r="T175" s="78"/>
      <c r="U175" s="78"/>
      <c r="V175" s="78"/>
      <c r="W175" s="78"/>
      <c r="X175" s="78"/>
      <c r="Y175" s="78"/>
      <c r="Z175" s="78"/>
      <c r="AA175" s="78"/>
      <c r="AB175" s="78"/>
      <c r="AC175" s="78"/>
      <c r="AD175" s="78"/>
      <c r="AE175" s="51"/>
      <c r="AF175" s="51"/>
      <c r="AG175" s="78"/>
    </row>
    <row r="176" spans="7:48" x14ac:dyDescent="0.25">
      <c r="G176" s="80"/>
      <c r="H176" s="80"/>
      <c r="P176" s="77"/>
      <c r="Q176" s="78"/>
      <c r="R176" s="78"/>
      <c r="S176" s="78"/>
      <c r="T176" s="78"/>
      <c r="U176" s="78"/>
      <c r="V176" s="78"/>
      <c r="W176" s="78"/>
      <c r="X176" s="78"/>
      <c r="Y176" s="78"/>
      <c r="Z176" s="78"/>
      <c r="AA176" s="78"/>
      <c r="AB176" s="78"/>
      <c r="AC176" s="78"/>
      <c r="AD176" s="78"/>
      <c r="AE176" s="51"/>
      <c r="AF176" s="51"/>
      <c r="AG176" s="78"/>
    </row>
    <row r="177" spans="7:33" x14ac:dyDescent="0.25">
      <c r="G177" s="80"/>
      <c r="H177" s="80"/>
      <c r="P177" s="77"/>
      <c r="Q177" s="78"/>
      <c r="R177" s="78"/>
      <c r="S177" s="78"/>
      <c r="T177" s="78"/>
      <c r="U177" s="78"/>
      <c r="V177" s="78"/>
      <c r="W177" s="78"/>
      <c r="X177" s="78"/>
      <c r="Y177" s="78"/>
      <c r="Z177" s="78"/>
      <c r="AA177" s="78"/>
      <c r="AB177" s="78"/>
      <c r="AC177" s="78"/>
      <c r="AD177" s="78"/>
      <c r="AE177" s="51"/>
      <c r="AF177" s="51"/>
      <c r="AG177" s="78"/>
    </row>
    <row r="178" spans="7:33" x14ac:dyDescent="0.25">
      <c r="G178" s="80"/>
      <c r="H178" s="80"/>
      <c r="P178" s="77"/>
      <c r="Q178" s="78"/>
      <c r="R178" s="78"/>
      <c r="S178" s="78"/>
      <c r="T178" s="78"/>
      <c r="U178" s="78"/>
      <c r="V178" s="78"/>
      <c r="W178" s="78"/>
      <c r="X178" s="78"/>
      <c r="Y178" s="78"/>
      <c r="Z178" s="78"/>
      <c r="AA178" s="78"/>
      <c r="AB178" s="78"/>
      <c r="AC178" s="78"/>
      <c r="AD178" s="78"/>
      <c r="AE178" s="51"/>
      <c r="AF178" s="51"/>
      <c r="AG178" s="78"/>
    </row>
    <row r="179" spans="7:33" x14ac:dyDescent="0.25">
      <c r="G179" s="80"/>
      <c r="H179" s="80"/>
      <c r="P179" s="77"/>
      <c r="Q179" s="78"/>
      <c r="R179" s="78"/>
      <c r="S179" s="78"/>
      <c r="T179" s="78"/>
      <c r="U179" s="78"/>
      <c r="V179" s="78"/>
      <c r="W179" s="78"/>
      <c r="X179" s="78"/>
      <c r="Y179" s="78"/>
      <c r="Z179" s="78"/>
      <c r="AA179" s="78"/>
      <c r="AB179" s="78"/>
      <c r="AC179" s="78"/>
      <c r="AD179" s="78"/>
      <c r="AE179" s="51"/>
      <c r="AF179" s="51"/>
      <c r="AG179" s="78"/>
    </row>
    <row r="180" spans="7:33" x14ac:dyDescent="0.25">
      <c r="G180" s="80"/>
      <c r="H180" s="80"/>
      <c r="P180" s="77"/>
      <c r="Q180" s="78"/>
      <c r="R180" s="78"/>
      <c r="S180" s="78"/>
      <c r="T180" s="78"/>
      <c r="U180" s="78"/>
      <c r="V180" s="78"/>
      <c r="W180" s="78"/>
      <c r="X180" s="78"/>
      <c r="Y180" s="78"/>
      <c r="Z180" s="78"/>
      <c r="AA180" s="78"/>
      <c r="AB180" s="78"/>
      <c r="AC180" s="78"/>
      <c r="AD180" s="78"/>
      <c r="AE180" s="51"/>
      <c r="AF180" s="51"/>
      <c r="AG180" s="78"/>
    </row>
    <row r="181" spans="7:33" x14ac:dyDescent="0.25">
      <c r="G181" s="80"/>
      <c r="H181" s="80"/>
      <c r="P181" s="77"/>
      <c r="Q181" s="78"/>
      <c r="R181" s="78"/>
      <c r="S181" s="78"/>
      <c r="T181" s="78"/>
      <c r="U181" s="78"/>
      <c r="V181" s="78"/>
      <c r="W181" s="78"/>
      <c r="X181" s="78"/>
      <c r="Y181" s="78"/>
      <c r="Z181" s="78"/>
      <c r="AA181" s="78"/>
      <c r="AB181" s="78"/>
      <c r="AC181" s="78"/>
      <c r="AD181" s="78"/>
      <c r="AE181" s="51"/>
      <c r="AF181" s="51"/>
      <c r="AG181" s="78"/>
    </row>
    <row r="182" spans="7:33" x14ac:dyDescent="0.25">
      <c r="G182" s="80"/>
      <c r="H182" s="80"/>
      <c r="P182" s="77"/>
      <c r="Q182" s="78"/>
      <c r="R182" s="78"/>
      <c r="S182" s="78"/>
      <c r="T182" s="78"/>
      <c r="U182" s="78"/>
      <c r="V182" s="78"/>
      <c r="W182" s="78"/>
      <c r="X182" s="78"/>
      <c r="Y182" s="78"/>
      <c r="Z182" s="78"/>
      <c r="AA182" s="78"/>
      <c r="AB182" s="78"/>
      <c r="AC182" s="78"/>
      <c r="AD182" s="78"/>
      <c r="AE182" s="51"/>
      <c r="AF182" s="51"/>
      <c r="AG182" s="78"/>
    </row>
    <row r="183" spans="7:33" x14ac:dyDescent="0.25">
      <c r="G183" s="80"/>
      <c r="H183" s="80"/>
      <c r="P183" s="77"/>
      <c r="Q183" s="78"/>
      <c r="R183" s="78"/>
      <c r="S183" s="78"/>
      <c r="T183" s="78"/>
      <c r="U183" s="78"/>
      <c r="V183" s="78"/>
      <c r="W183" s="78"/>
      <c r="X183" s="78"/>
      <c r="Y183" s="78"/>
      <c r="Z183" s="78"/>
      <c r="AA183" s="78"/>
      <c r="AB183" s="78"/>
      <c r="AC183" s="78"/>
      <c r="AD183" s="78"/>
      <c r="AE183" s="51"/>
      <c r="AF183" s="51"/>
      <c r="AG183" s="78"/>
    </row>
    <row r="184" spans="7:33" x14ac:dyDescent="0.25">
      <c r="G184" s="80"/>
      <c r="H184" s="80"/>
      <c r="P184" s="77"/>
      <c r="Q184" s="78"/>
      <c r="R184" s="78"/>
      <c r="S184" s="78"/>
      <c r="T184" s="78"/>
      <c r="U184" s="78"/>
      <c r="V184" s="78"/>
      <c r="W184" s="78"/>
      <c r="X184" s="78"/>
      <c r="Y184" s="78"/>
      <c r="Z184" s="78"/>
      <c r="AA184" s="78"/>
      <c r="AB184" s="78"/>
      <c r="AC184" s="78"/>
      <c r="AD184" s="78"/>
      <c r="AE184" s="51"/>
      <c r="AF184" s="51"/>
      <c r="AG184" s="78"/>
    </row>
    <row r="185" spans="7:33" x14ac:dyDescent="0.25">
      <c r="G185" s="80"/>
      <c r="H185" s="80"/>
      <c r="P185" s="77"/>
      <c r="Q185" s="78"/>
      <c r="R185" s="78"/>
      <c r="S185" s="78"/>
      <c r="T185" s="78"/>
      <c r="U185" s="78"/>
      <c r="V185" s="78"/>
      <c r="W185" s="78"/>
      <c r="X185" s="78"/>
      <c r="Y185" s="78"/>
      <c r="Z185" s="78"/>
      <c r="AA185" s="78"/>
      <c r="AB185" s="78"/>
      <c r="AC185" s="78"/>
      <c r="AD185" s="78"/>
      <c r="AE185" s="51"/>
      <c r="AF185" s="51"/>
      <c r="AG185" s="78"/>
    </row>
    <row r="186" spans="7:33" x14ac:dyDescent="0.25">
      <c r="G186" s="80"/>
      <c r="H186" s="80"/>
      <c r="P186" s="77"/>
      <c r="Q186" s="78"/>
      <c r="R186" s="78"/>
      <c r="S186" s="78"/>
      <c r="T186" s="78"/>
      <c r="U186" s="78"/>
      <c r="V186" s="78"/>
      <c r="W186" s="78"/>
      <c r="X186" s="78"/>
      <c r="Y186" s="78"/>
      <c r="Z186" s="78"/>
      <c r="AA186" s="78"/>
      <c r="AB186" s="78"/>
      <c r="AC186" s="78"/>
      <c r="AD186" s="78"/>
      <c r="AE186" s="51"/>
      <c r="AF186" s="51"/>
      <c r="AG186" s="78"/>
    </row>
    <row r="187" spans="7:33" x14ac:dyDescent="0.25">
      <c r="G187" s="80"/>
      <c r="H187" s="80"/>
      <c r="P187" s="77"/>
      <c r="Q187" s="78"/>
      <c r="R187" s="78"/>
      <c r="S187" s="78"/>
      <c r="T187" s="78"/>
      <c r="U187" s="78"/>
      <c r="V187" s="78"/>
      <c r="W187" s="78"/>
      <c r="X187" s="78"/>
      <c r="Y187" s="78"/>
      <c r="Z187" s="78"/>
      <c r="AA187" s="78"/>
      <c r="AB187" s="78"/>
      <c r="AC187" s="78"/>
      <c r="AD187" s="78"/>
      <c r="AE187" s="51"/>
      <c r="AF187" s="51"/>
      <c r="AG187" s="78"/>
    </row>
    <row r="188" spans="7:33" x14ac:dyDescent="0.25">
      <c r="G188" s="80"/>
      <c r="H188" s="80"/>
      <c r="P188" s="77"/>
      <c r="Q188" s="78"/>
      <c r="R188" s="78"/>
      <c r="S188" s="78"/>
      <c r="T188" s="78"/>
      <c r="U188" s="78"/>
      <c r="V188" s="78"/>
      <c r="W188" s="78"/>
      <c r="X188" s="78"/>
      <c r="Y188" s="78"/>
      <c r="Z188" s="78"/>
      <c r="AA188" s="78"/>
      <c r="AB188" s="78"/>
      <c r="AC188" s="78"/>
      <c r="AD188" s="78"/>
      <c r="AE188" s="51"/>
      <c r="AF188" s="51"/>
      <c r="AG188" s="78"/>
    </row>
    <row r="189" spans="7:33" x14ac:dyDescent="0.25">
      <c r="G189" s="80"/>
      <c r="H189" s="80"/>
      <c r="P189" s="77"/>
      <c r="Q189" s="78"/>
      <c r="R189" s="78"/>
      <c r="S189" s="78"/>
      <c r="T189" s="78"/>
      <c r="U189" s="78"/>
      <c r="V189" s="78"/>
      <c r="W189" s="78"/>
      <c r="X189" s="78"/>
      <c r="Y189" s="78"/>
      <c r="Z189" s="78"/>
      <c r="AA189" s="78"/>
      <c r="AB189" s="78"/>
      <c r="AC189" s="78"/>
      <c r="AD189" s="78"/>
      <c r="AE189" s="51"/>
      <c r="AF189" s="51"/>
      <c r="AG189" s="78"/>
    </row>
    <row r="190" spans="7:33" x14ac:dyDescent="0.25">
      <c r="G190" s="80"/>
      <c r="H190" s="80"/>
      <c r="P190" s="77"/>
      <c r="Q190" s="78"/>
      <c r="R190" s="78"/>
      <c r="S190" s="78"/>
      <c r="T190" s="78"/>
      <c r="U190" s="78"/>
      <c r="V190" s="78"/>
      <c r="W190" s="78"/>
      <c r="X190" s="78"/>
      <c r="Y190" s="78"/>
      <c r="Z190" s="78"/>
      <c r="AA190" s="78"/>
      <c r="AB190" s="78"/>
      <c r="AC190" s="78"/>
      <c r="AD190" s="78"/>
      <c r="AE190" s="51"/>
      <c r="AF190" s="51"/>
      <c r="AG190" s="78"/>
    </row>
    <row r="191" spans="7:33" x14ac:dyDescent="0.25">
      <c r="G191" s="80"/>
      <c r="H191" s="80"/>
      <c r="P191" s="77"/>
      <c r="Q191" s="78"/>
      <c r="R191" s="78"/>
      <c r="S191" s="78"/>
      <c r="T191" s="78"/>
      <c r="U191" s="78"/>
      <c r="V191" s="78"/>
      <c r="W191" s="78"/>
      <c r="X191" s="78"/>
      <c r="Y191" s="78"/>
      <c r="Z191" s="78"/>
      <c r="AA191" s="78"/>
      <c r="AB191" s="78"/>
      <c r="AC191" s="78"/>
      <c r="AD191" s="78"/>
      <c r="AE191" s="51"/>
      <c r="AF191" s="51"/>
      <c r="AG191" s="78"/>
    </row>
    <row r="192" spans="7:33" x14ac:dyDescent="0.25">
      <c r="G192" s="80"/>
      <c r="H192" s="80"/>
      <c r="P192" s="77"/>
      <c r="Q192" s="78"/>
      <c r="R192" s="78"/>
      <c r="S192" s="78"/>
      <c r="T192" s="78"/>
      <c r="U192" s="78"/>
      <c r="V192" s="78"/>
      <c r="W192" s="78"/>
      <c r="X192" s="78"/>
      <c r="Y192" s="78"/>
      <c r="Z192" s="78"/>
      <c r="AA192" s="78"/>
      <c r="AB192" s="78"/>
      <c r="AC192" s="78"/>
      <c r="AD192" s="78"/>
      <c r="AE192" s="51"/>
      <c r="AF192" s="51"/>
      <c r="AG192" s="78"/>
    </row>
    <row r="193" spans="7:33" x14ac:dyDescent="0.25">
      <c r="G193" s="80"/>
      <c r="H193" s="80"/>
      <c r="P193" s="77"/>
      <c r="Q193" s="78"/>
      <c r="R193" s="78"/>
      <c r="S193" s="78"/>
      <c r="T193" s="78"/>
      <c r="U193" s="78"/>
      <c r="V193" s="78"/>
      <c r="W193" s="78"/>
      <c r="X193" s="78"/>
      <c r="Y193" s="78"/>
      <c r="Z193" s="78"/>
      <c r="AA193" s="78"/>
      <c r="AB193" s="78"/>
      <c r="AC193" s="78"/>
      <c r="AD193" s="78"/>
      <c r="AE193" s="51"/>
      <c r="AF193" s="51"/>
      <c r="AG193" s="78"/>
    </row>
    <row r="194" spans="7:33" x14ac:dyDescent="0.25">
      <c r="G194" s="80"/>
      <c r="H194" s="80"/>
      <c r="P194" s="77"/>
      <c r="Q194" s="78"/>
      <c r="R194" s="78"/>
      <c r="S194" s="78"/>
      <c r="T194" s="78"/>
      <c r="U194" s="78"/>
      <c r="V194" s="78"/>
      <c r="W194" s="78"/>
      <c r="X194" s="78"/>
      <c r="Y194" s="78"/>
      <c r="Z194" s="78"/>
      <c r="AA194" s="78"/>
      <c r="AB194" s="78"/>
      <c r="AC194" s="78"/>
      <c r="AD194" s="78"/>
      <c r="AE194" s="51"/>
      <c r="AF194" s="51"/>
      <c r="AG194" s="78"/>
    </row>
    <row r="195" spans="7:33" x14ac:dyDescent="0.25">
      <c r="G195" s="80"/>
      <c r="H195" s="80"/>
      <c r="P195" s="77"/>
      <c r="Q195" s="78"/>
      <c r="R195" s="78"/>
      <c r="S195" s="78"/>
      <c r="T195" s="78"/>
      <c r="U195" s="78"/>
      <c r="V195" s="78"/>
      <c r="W195" s="78"/>
      <c r="X195" s="78"/>
      <c r="Y195" s="78"/>
      <c r="Z195" s="78"/>
      <c r="AA195" s="78"/>
      <c r="AB195" s="78"/>
      <c r="AC195" s="78"/>
      <c r="AD195" s="78"/>
      <c r="AE195" s="51"/>
      <c r="AF195" s="51"/>
      <c r="AG195" s="78"/>
    </row>
    <row r="196" spans="7:33" x14ac:dyDescent="0.25">
      <c r="G196" s="80"/>
      <c r="H196" s="80"/>
      <c r="P196" s="77"/>
      <c r="Q196" s="78"/>
      <c r="R196" s="78"/>
      <c r="S196" s="78"/>
      <c r="T196" s="78"/>
      <c r="U196" s="78"/>
      <c r="V196" s="78"/>
      <c r="W196" s="78"/>
      <c r="X196" s="78"/>
      <c r="Y196" s="78"/>
      <c r="Z196" s="78"/>
      <c r="AA196" s="78"/>
      <c r="AB196" s="78"/>
      <c r="AC196" s="78"/>
      <c r="AD196" s="78"/>
      <c r="AE196" s="51"/>
      <c r="AF196" s="51"/>
      <c r="AG196" s="78"/>
    </row>
    <row r="197" spans="7:33" x14ac:dyDescent="0.25">
      <c r="G197" s="80"/>
      <c r="H197" s="80"/>
      <c r="P197" s="77"/>
      <c r="Q197" s="78"/>
      <c r="R197" s="78"/>
      <c r="S197" s="78"/>
      <c r="T197" s="78"/>
      <c r="U197" s="78"/>
      <c r="V197" s="78"/>
      <c r="W197" s="78"/>
      <c r="X197" s="78"/>
      <c r="Y197" s="78"/>
      <c r="Z197" s="78"/>
      <c r="AA197" s="78"/>
      <c r="AB197" s="78"/>
      <c r="AC197" s="78"/>
      <c r="AD197" s="78"/>
      <c r="AE197" s="51"/>
      <c r="AF197" s="51"/>
      <c r="AG197" s="78"/>
    </row>
    <row r="198" spans="7:33" x14ac:dyDescent="0.25">
      <c r="G198" s="80"/>
      <c r="H198" s="80"/>
      <c r="P198" s="77"/>
      <c r="Q198" s="78"/>
      <c r="R198" s="78"/>
      <c r="S198" s="78"/>
      <c r="T198" s="78"/>
      <c r="U198" s="78"/>
      <c r="V198" s="78"/>
      <c r="W198" s="78"/>
      <c r="X198" s="78"/>
      <c r="Y198" s="78"/>
      <c r="Z198" s="78"/>
      <c r="AA198" s="78"/>
      <c r="AB198" s="78"/>
      <c r="AC198" s="78"/>
      <c r="AD198" s="78"/>
      <c r="AE198" s="51"/>
      <c r="AF198" s="51"/>
      <c r="AG198" s="78"/>
    </row>
    <row r="199" spans="7:33" x14ac:dyDescent="0.25">
      <c r="G199" s="80"/>
      <c r="H199" s="80"/>
      <c r="P199" s="77"/>
      <c r="Q199" s="78"/>
      <c r="R199" s="78"/>
      <c r="S199" s="78"/>
      <c r="T199" s="78"/>
      <c r="U199" s="78"/>
      <c r="V199" s="78"/>
      <c r="W199" s="78"/>
      <c r="X199" s="78"/>
      <c r="Y199" s="78"/>
      <c r="Z199" s="78"/>
      <c r="AA199" s="78"/>
      <c r="AB199" s="78"/>
      <c r="AC199" s="78"/>
      <c r="AD199" s="78"/>
      <c r="AE199" s="51"/>
      <c r="AF199" s="51"/>
      <c r="AG199" s="78"/>
    </row>
    <row r="200" spans="7:33" x14ac:dyDescent="0.25">
      <c r="G200" s="80"/>
      <c r="H200" s="80"/>
      <c r="P200" s="77"/>
      <c r="Q200" s="78"/>
      <c r="R200" s="78"/>
      <c r="S200" s="78"/>
      <c r="T200" s="78"/>
      <c r="U200" s="78"/>
      <c r="V200" s="78"/>
      <c r="W200" s="78"/>
      <c r="X200" s="78"/>
      <c r="Y200" s="78"/>
      <c r="Z200" s="78"/>
      <c r="AA200" s="78"/>
      <c r="AB200" s="78"/>
      <c r="AC200" s="78"/>
      <c r="AD200" s="78"/>
      <c r="AE200" s="51"/>
      <c r="AF200" s="51"/>
      <c r="AG200" s="78"/>
    </row>
    <row r="201" spans="7:33" x14ac:dyDescent="0.25">
      <c r="G201" s="80"/>
      <c r="H201" s="80"/>
      <c r="P201" s="77"/>
      <c r="Q201" s="78"/>
      <c r="R201" s="78"/>
      <c r="S201" s="78"/>
      <c r="T201" s="78"/>
      <c r="U201" s="78"/>
      <c r="V201" s="78"/>
      <c r="W201" s="78"/>
      <c r="X201" s="78"/>
      <c r="Y201" s="78"/>
      <c r="Z201" s="78"/>
      <c r="AA201" s="78"/>
      <c r="AB201" s="78"/>
      <c r="AC201" s="78"/>
      <c r="AD201" s="78"/>
      <c r="AE201" s="51"/>
      <c r="AF201" s="51"/>
      <c r="AG201" s="78"/>
    </row>
    <row r="202" spans="7:33" x14ac:dyDescent="0.25">
      <c r="G202" s="80"/>
      <c r="H202" s="80"/>
      <c r="P202" s="77"/>
      <c r="Q202" s="78"/>
      <c r="R202" s="78"/>
      <c r="S202" s="78"/>
      <c r="T202" s="78"/>
      <c r="U202" s="78"/>
      <c r="V202" s="78"/>
      <c r="W202" s="78"/>
      <c r="X202" s="78"/>
      <c r="Y202" s="78"/>
      <c r="Z202" s="78"/>
      <c r="AA202" s="78"/>
      <c r="AB202" s="78"/>
      <c r="AC202" s="78"/>
      <c r="AD202" s="78"/>
      <c r="AE202" s="51"/>
      <c r="AF202" s="51"/>
      <c r="AG202" s="78"/>
    </row>
    <row r="203" spans="7:33" x14ac:dyDescent="0.25">
      <c r="G203" s="80"/>
      <c r="H203" s="80"/>
      <c r="P203" s="77"/>
      <c r="Q203" s="78"/>
      <c r="R203" s="78"/>
      <c r="S203" s="78"/>
      <c r="T203" s="78"/>
      <c r="U203" s="78"/>
      <c r="V203" s="78"/>
      <c r="W203" s="78"/>
      <c r="X203" s="78"/>
      <c r="Y203" s="78"/>
      <c r="Z203" s="78"/>
      <c r="AA203" s="78"/>
      <c r="AB203" s="78"/>
      <c r="AC203" s="78"/>
      <c r="AD203" s="78"/>
      <c r="AE203" s="51"/>
      <c r="AF203" s="51"/>
      <c r="AG203" s="78"/>
    </row>
    <row r="204" spans="7:33" x14ac:dyDescent="0.25">
      <c r="G204" s="80"/>
      <c r="H204" s="80"/>
      <c r="P204" s="77"/>
      <c r="Q204" s="78"/>
      <c r="R204" s="78"/>
      <c r="S204" s="78"/>
      <c r="T204" s="78"/>
      <c r="U204" s="78"/>
      <c r="V204" s="78"/>
      <c r="W204" s="78"/>
      <c r="X204" s="78"/>
      <c r="Y204" s="78"/>
      <c r="Z204" s="78"/>
      <c r="AA204" s="78"/>
      <c r="AB204" s="78"/>
      <c r="AC204" s="78"/>
      <c r="AD204" s="78"/>
      <c r="AE204" s="51"/>
      <c r="AF204" s="51"/>
      <c r="AG204" s="78"/>
    </row>
    <row r="205" spans="7:33" x14ac:dyDescent="0.25">
      <c r="G205" s="80"/>
      <c r="H205" s="80"/>
      <c r="P205" s="77"/>
      <c r="Q205" s="78"/>
      <c r="R205" s="78"/>
      <c r="S205" s="78"/>
      <c r="T205" s="78"/>
      <c r="U205" s="78"/>
      <c r="V205" s="78"/>
      <c r="W205" s="78"/>
      <c r="X205" s="78"/>
      <c r="Y205" s="78"/>
      <c r="Z205" s="78"/>
      <c r="AA205" s="78"/>
      <c r="AB205" s="78"/>
      <c r="AC205" s="78"/>
      <c r="AD205" s="78"/>
      <c r="AE205" s="51"/>
      <c r="AF205" s="51"/>
      <c r="AG205" s="78"/>
    </row>
    <row r="206" spans="7:33" x14ac:dyDescent="0.25">
      <c r="G206" s="80"/>
      <c r="H206" s="80"/>
      <c r="P206" s="77"/>
      <c r="Q206" s="78"/>
      <c r="R206" s="78"/>
      <c r="S206" s="78"/>
      <c r="T206" s="78"/>
      <c r="U206" s="78"/>
      <c r="V206" s="78"/>
      <c r="W206" s="78"/>
      <c r="X206" s="78"/>
      <c r="Y206" s="78"/>
      <c r="Z206" s="78"/>
      <c r="AA206" s="78"/>
      <c r="AB206" s="78"/>
      <c r="AC206" s="78"/>
      <c r="AD206" s="78"/>
      <c r="AE206" s="51"/>
      <c r="AF206" s="51"/>
      <c r="AG206" s="78"/>
    </row>
    <row r="207" spans="7:33" x14ac:dyDescent="0.25">
      <c r="G207" s="80"/>
      <c r="H207" s="80"/>
      <c r="P207" s="77"/>
      <c r="Q207" s="78"/>
      <c r="R207" s="78"/>
      <c r="S207" s="78"/>
      <c r="T207" s="78"/>
      <c r="U207" s="78"/>
      <c r="V207" s="78"/>
      <c r="W207" s="78"/>
      <c r="X207" s="78"/>
      <c r="Y207" s="78"/>
      <c r="Z207" s="78"/>
      <c r="AA207" s="78"/>
      <c r="AB207" s="78"/>
      <c r="AC207" s="78"/>
      <c r="AD207" s="78"/>
      <c r="AE207" s="51"/>
      <c r="AF207" s="51"/>
      <c r="AG207" s="78"/>
    </row>
    <row r="208" spans="7:33" x14ac:dyDescent="0.25">
      <c r="G208" s="80"/>
      <c r="H208" s="80"/>
      <c r="P208" s="77"/>
      <c r="Q208" s="78"/>
      <c r="R208" s="78"/>
      <c r="S208" s="78"/>
      <c r="T208" s="78"/>
      <c r="U208" s="78"/>
      <c r="V208" s="78"/>
      <c r="W208" s="78"/>
      <c r="X208" s="78"/>
      <c r="Y208" s="78"/>
      <c r="Z208" s="78"/>
      <c r="AA208" s="78"/>
      <c r="AB208" s="78"/>
      <c r="AC208" s="78"/>
      <c r="AD208" s="78"/>
      <c r="AE208" s="51"/>
      <c r="AF208" s="51"/>
      <c r="AG208" s="78"/>
    </row>
    <row r="209" spans="7:33" x14ac:dyDescent="0.25">
      <c r="G209" s="80"/>
      <c r="H209" s="80"/>
      <c r="P209" s="77"/>
      <c r="Q209" s="78"/>
      <c r="R209" s="78"/>
      <c r="S209" s="78"/>
      <c r="T209" s="78"/>
      <c r="U209" s="78"/>
      <c r="V209" s="78"/>
      <c r="W209" s="78"/>
      <c r="X209" s="78"/>
      <c r="Y209" s="78"/>
      <c r="Z209" s="78"/>
      <c r="AA209" s="78"/>
      <c r="AB209" s="78"/>
      <c r="AC209" s="78"/>
      <c r="AD209" s="78"/>
      <c r="AE209" s="51"/>
      <c r="AF209" s="51"/>
      <c r="AG209" s="78"/>
    </row>
    <row r="210" spans="7:33" x14ac:dyDescent="0.25">
      <c r="G210" s="80"/>
      <c r="H210" s="80"/>
      <c r="P210" s="77"/>
      <c r="Q210" s="78"/>
      <c r="R210" s="78"/>
      <c r="S210" s="78"/>
      <c r="T210" s="78"/>
      <c r="U210" s="78"/>
      <c r="V210" s="78"/>
      <c r="W210" s="78"/>
      <c r="X210" s="78"/>
      <c r="Y210" s="78"/>
      <c r="Z210" s="78"/>
      <c r="AA210" s="78"/>
      <c r="AB210" s="78"/>
      <c r="AC210" s="78"/>
      <c r="AD210" s="78"/>
      <c r="AE210" s="51"/>
      <c r="AF210" s="51"/>
      <c r="AG210" s="78"/>
    </row>
    <row r="211" spans="7:33" x14ac:dyDescent="0.25">
      <c r="G211" s="80"/>
      <c r="H211" s="80"/>
      <c r="P211" s="77"/>
      <c r="Q211" s="78"/>
      <c r="R211" s="78"/>
      <c r="S211" s="78"/>
      <c r="T211" s="78"/>
      <c r="U211" s="78"/>
      <c r="V211" s="78"/>
      <c r="W211" s="78"/>
      <c r="X211" s="78"/>
      <c r="Y211" s="78"/>
      <c r="Z211" s="78"/>
      <c r="AA211" s="78"/>
      <c r="AB211" s="78"/>
      <c r="AC211" s="78"/>
      <c r="AD211" s="78"/>
      <c r="AE211" s="51"/>
      <c r="AF211" s="51"/>
      <c r="AG211" s="78"/>
    </row>
    <row r="212" spans="7:33" x14ac:dyDescent="0.25">
      <c r="G212" s="80"/>
      <c r="H212" s="80"/>
      <c r="P212" s="77"/>
      <c r="Q212" s="78"/>
      <c r="R212" s="78"/>
      <c r="S212" s="78"/>
      <c r="T212" s="78"/>
      <c r="U212" s="78"/>
      <c r="V212" s="78"/>
      <c r="W212" s="78"/>
      <c r="X212" s="78"/>
      <c r="Y212" s="78"/>
      <c r="Z212" s="78"/>
      <c r="AA212" s="78"/>
      <c r="AB212" s="78"/>
      <c r="AC212" s="78"/>
      <c r="AD212" s="78"/>
      <c r="AE212" s="51"/>
      <c r="AF212" s="51"/>
      <c r="AG212" s="78"/>
    </row>
    <row r="213" spans="7:33" x14ac:dyDescent="0.25">
      <c r="G213" s="80"/>
      <c r="H213" s="80"/>
      <c r="P213" s="77"/>
      <c r="Q213" s="78"/>
      <c r="R213" s="78"/>
      <c r="S213" s="78"/>
      <c r="T213" s="78"/>
      <c r="U213" s="78"/>
      <c r="V213" s="78"/>
      <c r="W213" s="78"/>
      <c r="X213" s="78"/>
      <c r="Y213" s="78"/>
      <c r="Z213" s="78"/>
      <c r="AA213" s="78"/>
      <c r="AB213" s="78"/>
      <c r="AC213" s="78"/>
      <c r="AD213" s="78"/>
      <c r="AE213" s="51"/>
      <c r="AF213" s="51"/>
      <c r="AG213" s="78"/>
    </row>
    <row r="214" spans="7:33" x14ac:dyDescent="0.25">
      <c r="G214" s="80"/>
      <c r="H214" s="80"/>
      <c r="P214" s="77"/>
      <c r="Q214" s="78"/>
      <c r="R214" s="78"/>
      <c r="S214" s="78"/>
      <c r="T214" s="78"/>
      <c r="U214" s="78"/>
      <c r="V214" s="78"/>
      <c r="W214" s="78"/>
      <c r="X214" s="78"/>
      <c r="Y214" s="78"/>
      <c r="Z214" s="78"/>
      <c r="AA214" s="78"/>
      <c r="AB214" s="78"/>
      <c r="AC214" s="78"/>
      <c r="AD214" s="78"/>
      <c r="AE214" s="51"/>
      <c r="AF214" s="51"/>
      <c r="AG214" s="78"/>
    </row>
    <row r="215" spans="7:33" x14ac:dyDescent="0.25">
      <c r="G215" s="80"/>
      <c r="H215" s="80"/>
      <c r="P215" s="77"/>
      <c r="Q215" s="78"/>
      <c r="R215" s="78"/>
      <c r="S215" s="78"/>
      <c r="T215" s="78"/>
      <c r="U215" s="78"/>
      <c r="V215" s="78"/>
      <c r="W215" s="78"/>
      <c r="X215" s="78"/>
      <c r="Y215" s="78"/>
      <c r="Z215" s="78"/>
      <c r="AA215" s="78"/>
      <c r="AB215" s="78"/>
      <c r="AC215" s="78"/>
      <c r="AD215" s="78"/>
      <c r="AE215" s="51"/>
      <c r="AF215" s="51"/>
      <c r="AG215" s="78"/>
    </row>
    <row r="216" spans="7:33" x14ac:dyDescent="0.25">
      <c r="G216" s="80"/>
      <c r="H216" s="80"/>
      <c r="P216" s="77"/>
      <c r="Q216" s="78"/>
      <c r="R216" s="78"/>
      <c r="S216" s="78"/>
      <c r="T216" s="78"/>
      <c r="U216" s="78"/>
      <c r="V216" s="78"/>
      <c r="W216" s="78"/>
      <c r="X216" s="78"/>
      <c r="Y216" s="78"/>
      <c r="Z216" s="78"/>
      <c r="AA216" s="78"/>
      <c r="AB216" s="78"/>
      <c r="AC216" s="78"/>
      <c r="AD216" s="78"/>
      <c r="AE216" s="51"/>
      <c r="AF216" s="51"/>
      <c r="AG216" s="78"/>
    </row>
    <row r="217" spans="7:33" x14ac:dyDescent="0.25">
      <c r="G217" s="80"/>
      <c r="H217" s="80"/>
      <c r="P217" s="77"/>
      <c r="Q217" s="78"/>
      <c r="R217" s="78"/>
      <c r="S217" s="78"/>
      <c r="T217" s="78"/>
      <c r="U217" s="78"/>
      <c r="V217" s="78"/>
      <c r="W217" s="78"/>
      <c r="X217" s="78"/>
      <c r="Y217" s="78"/>
      <c r="Z217" s="78"/>
      <c r="AA217" s="78"/>
      <c r="AB217" s="78"/>
      <c r="AC217" s="78"/>
      <c r="AD217" s="78"/>
      <c r="AE217" s="51"/>
      <c r="AF217" s="51"/>
      <c r="AG217" s="78"/>
    </row>
    <row r="218" spans="7:33" x14ac:dyDescent="0.25">
      <c r="G218" s="80"/>
      <c r="H218" s="80"/>
      <c r="P218" s="77"/>
      <c r="Q218" s="78"/>
      <c r="R218" s="78"/>
      <c r="S218" s="78"/>
      <c r="T218" s="78"/>
      <c r="U218" s="78"/>
      <c r="V218" s="78"/>
      <c r="W218" s="78"/>
      <c r="X218" s="78"/>
      <c r="Y218" s="78"/>
      <c r="Z218" s="78"/>
      <c r="AA218" s="78"/>
      <c r="AB218" s="78"/>
      <c r="AC218" s="78"/>
      <c r="AD218" s="78"/>
      <c r="AE218" s="51"/>
      <c r="AF218" s="51"/>
      <c r="AG218" s="78"/>
    </row>
    <row r="219" spans="7:33" x14ac:dyDescent="0.25">
      <c r="G219" s="80"/>
      <c r="H219" s="80"/>
      <c r="P219" s="77"/>
      <c r="Q219" s="78"/>
      <c r="R219" s="78"/>
      <c r="S219" s="78"/>
      <c r="T219" s="78"/>
      <c r="U219" s="78"/>
      <c r="V219" s="78"/>
      <c r="W219" s="78"/>
      <c r="X219" s="78"/>
      <c r="Y219" s="78"/>
      <c r="Z219" s="78"/>
      <c r="AA219" s="78"/>
      <c r="AB219" s="78"/>
      <c r="AC219" s="78"/>
      <c r="AD219" s="78"/>
      <c r="AE219" s="51"/>
      <c r="AF219" s="51"/>
      <c r="AG219" s="78"/>
    </row>
    <row r="220" spans="7:33" x14ac:dyDescent="0.25">
      <c r="G220" s="80"/>
      <c r="H220" s="80"/>
      <c r="P220" s="77"/>
      <c r="Q220" s="78"/>
      <c r="R220" s="78"/>
      <c r="S220" s="78"/>
      <c r="T220" s="78"/>
      <c r="U220" s="78"/>
      <c r="V220" s="78"/>
      <c r="W220" s="78"/>
      <c r="X220" s="78"/>
      <c r="Y220" s="78"/>
      <c r="Z220" s="78"/>
      <c r="AA220" s="78"/>
      <c r="AB220" s="78"/>
      <c r="AC220" s="78"/>
      <c r="AD220" s="78"/>
      <c r="AE220" s="51"/>
      <c r="AF220" s="51"/>
      <c r="AG220" s="78"/>
    </row>
    <row r="221" spans="7:33" x14ac:dyDescent="0.25">
      <c r="G221" s="80"/>
      <c r="H221" s="80"/>
      <c r="P221" s="77"/>
      <c r="Q221" s="78"/>
      <c r="R221" s="78"/>
      <c r="S221" s="78"/>
      <c r="T221" s="78"/>
      <c r="U221" s="78"/>
      <c r="V221" s="78"/>
      <c r="W221" s="78"/>
      <c r="X221" s="78"/>
      <c r="Y221" s="78"/>
      <c r="Z221" s="78"/>
      <c r="AA221" s="78"/>
      <c r="AB221" s="78"/>
      <c r="AC221" s="78"/>
      <c r="AD221" s="78"/>
      <c r="AE221" s="51"/>
      <c r="AF221" s="51"/>
      <c r="AG221" s="78"/>
    </row>
    <row r="222" spans="7:33" x14ac:dyDescent="0.25">
      <c r="G222" s="80"/>
      <c r="H222" s="80"/>
      <c r="P222" s="77"/>
      <c r="Q222" s="78"/>
      <c r="R222" s="78"/>
      <c r="S222" s="78"/>
      <c r="T222" s="78"/>
      <c r="U222" s="78"/>
      <c r="V222" s="78"/>
      <c r="W222" s="78"/>
      <c r="X222" s="78"/>
      <c r="Y222" s="78"/>
      <c r="Z222" s="78"/>
      <c r="AA222" s="78"/>
      <c r="AB222" s="78"/>
      <c r="AC222" s="78"/>
      <c r="AD222" s="78"/>
      <c r="AE222" s="51"/>
      <c r="AF222" s="51"/>
      <c r="AG222" s="78"/>
    </row>
    <row r="223" spans="7:33" x14ac:dyDescent="0.25">
      <c r="G223" s="80"/>
      <c r="H223" s="80"/>
      <c r="P223" s="77"/>
      <c r="Q223" s="78"/>
      <c r="R223" s="78"/>
      <c r="S223" s="78"/>
      <c r="T223" s="78"/>
      <c r="U223" s="78"/>
      <c r="V223" s="78"/>
      <c r="W223" s="78"/>
      <c r="X223" s="78"/>
      <c r="Y223" s="78"/>
      <c r="Z223" s="78"/>
      <c r="AA223" s="78"/>
      <c r="AB223" s="78"/>
      <c r="AC223" s="78"/>
      <c r="AD223" s="78"/>
      <c r="AE223" s="51"/>
      <c r="AF223" s="51"/>
      <c r="AG223" s="78"/>
    </row>
    <row r="224" spans="7:33" x14ac:dyDescent="0.25">
      <c r="G224" s="80"/>
      <c r="H224" s="80"/>
      <c r="P224" s="77"/>
      <c r="Q224" s="78"/>
      <c r="R224" s="78"/>
      <c r="S224" s="78"/>
      <c r="T224" s="78"/>
      <c r="U224" s="78"/>
      <c r="V224" s="78"/>
      <c r="W224" s="78"/>
      <c r="X224" s="78"/>
      <c r="Y224" s="78"/>
      <c r="Z224" s="78"/>
      <c r="AA224" s="78"/>
      <c r="AB224" s="78"/>
      <c r="AC224" s="78"/>
      <c r="AD224" s="78"/>
      <c r="AE224" s="51"/>
      <c r="AF224" s="51"/>
      <c r="AG224" s="78"/>
    </row>
    <row r="225" spans="7:33" x14ac:dyDescent="0.25">
      <c r="G225" s="80"/>
      <c r="H225" s="80"/>
      <c r="P225" s="77"/>
      <c r="Q225" s="78"/>
      <c r="R225" s="78"/>
      <c r="S225" s="78"/>
      <c r="T225" s="78"/>
      <c r="U225" s="78"/>
      <c r="V225" s="78"/>
      <c r="W225" s="78"/>
      <c r="X225" s="78"/>
      <c r="Y225" s="78"/>
      <c r="Z225" s="78"/>
      <c r="AA225" s="78"/>
      <c r="AB225" s="78"/>
      <c r="AC225" s="78"/>
      <c r="AD225" s="78"/>
      <c r="AE225" s="51"/>
      <c r="AF225" s="51"/>
      <c r="AG225" s="78"/>
    </row>
    <row r="226" spans="7:33" x14ac:dyDescent="0.25">
      <c r="G226" s="80"/>
      <c r="H226" s="80"/>
      <c r="P226" s="77"/>
      <c r="Q226" s="78"/>
      <c r="R226" s="78"/>
      <c r="S226" s="78"/>
      <c r="T226" s="78"/>
      <c r="U226" s="78"/>
      <c r="V226" s="78"/>
      <c r="W226" s="78"/>
      <c r="X226" s="78"/>
      <c r="Y226" s="78"/>
      <c r="Z226" s="78"/>
      <c r="AA226" s="78"/>
      <c r="AB226" s="78"/>
      <c r="AC226" s="78"/>
      <c r="AD226" s="78"/>
      <c r="AE226" s="51"/>
      <c r="AF226" s="51"/>
      <c r="AG226" s="78"/>
    </row>
    <row r="227" spans="7:33" x14ac:dyDescent="0.25">
      <c r="G227" s="80"/>
      <c r="H227" s="80"/>
      <c r="P227" s="77"/>
      <c r="Q227" s="78"/>
      <c r="R227" s="78"/>
      <c r="S227" s="78"/>
      <c r="T227" s="78"/>
      <c r="U227" s="78"/>
      <c r="V227" s="78"/>
      <c r="W227" s="78"/>
      <c r="X227" s="78"/>
      <c r="Y227" s="78"/>
      <c r="Z227" s="78"/>
      <c r="AA227" s="78"/>
      <c r="AB227" s="78"/>
      <c r="AC227" s="78"/>
      <c r="AD227" s="78"/>
      <c r="AE227" s="51"/>
      <c r="AF227" s="51"/>
      <c r="AG227" s="78"/>
    </row>
    <row r="228" spans="7:33" x14ac:dyDescent="0.25">
      <c r="G228" s="80"/>
      <c r="H228" s="80"/>
      <c r="P228" s="77"/>
      <c r="Q228" s="78"/>
      <c r="R228" s="78"/>
      <c r="S228" s="78"/>
      <c r="T228" s="78"/>
      <c r="U228" s="78"/>
      <c r="V228" s="78"/>
      <c r="W228" s="78"/>
      <c r="X228" s="78"/>
      <c r="Y228" s="78"/>
      <c r="Z228" s="78"/>
      <c r="AA228" s="78"/>
      <c r="AB228" s="78"/>
      <c r="AC228" s="78"/>
      <c r="AD228" s="78"/>
      <c r="AE228" s="51"/>
      <c r="AF228" s="51"/>
      <c r="AG228" s="78"/>
    </row>
    <row r="229" spans="7:33" x14ac:dyDescent="0.25">
      <c r="G229" s="80"/>
      <c r="H229" s="80"/>
      <c r="P229" s="77"/>
      <c r="Q229" s="78"/>
      <c r="R229" s="78"/>
      <c r="S229" s="78"/>
      <c r="T229" s="78"/>
      <c r="U229" s="78"/>
      <c r="V229" s="78"/>
      <c r="W229" s="78"/>
      <c r="X229" s="78"/>
      <c r="Y229" s="78"/>
      <c r="Z229" s="78"/>
      <c r="AA229" s="78"/>
      <c r="AB229" s="78"/>
      <c r="AC229" s="78"/>
      <c r="AD229" s="78"/>
      <c r="AE229" s="51"/>
      <c r="AF229" s="51"/>
      <c r="AG229" s="78"/>
    </row>
    <row r="230" spans="7:33" x14ac:dyDescent="0.25">
      <c r="G230" s="80"/>
      <c r="H230" s="80"/>
      <c r="P230" s="77"/>
      <c r="Q230" s="78"/>
      <c r="R230" s="78"/>
      <c r="S230" s="78"/>
      <c r="T230" s="78"/>
      <c r="U230" s="78"/>
      <c r="V230" s="78"/>
      <c r="W230" s="78"/>
      <c r="X230" s="78"/>
      <c r="Y230" s="78"/>
      <c r="Z230" s="78"/>
      <c r="AA230" s="78"/>
      <c r="AB230" s="78"/>
      <c r="AC230" s="78"/>
      <c r="AD230" s="78"/>
      <c r="AE230" s="51"/>
      <c r="AF230" s="51"/>
      <c r="AG230" s="78"/>
    </row>
    <row r="231" spans="7:33" x14ac:dyDescent="0.25">
      <c r="G231" s="80"/>
      <c r="H231" s="80"/>
      <c r="P231" s="77"/>
      <c r="Q231" s="78"/>
      <c r="R231" s="78"/>
      <c r="S231" s="78"/>
      <c r="T231" s="78"/>
      <c r="U231" s="78"/>
      <c r="V231" s="78"/>
      <c r="W231" s="78"/>
      <c r="X231" s="78"/>
      <c r="Y231" s="78"/>
      <c r="Z231" s="78"/>
      <c r="AA231" s="78"/>
      <c r="AB231" s="78"/>
      <c r="AC231" s="78"/>
      <c r="AD231" s="78"/>
      <c r="AE231" s="51"/>
      <c r="AF231" s="51"/>
      <c r="AG231" s="78"/>
    </row>
    <row r="232" spans="7:33" x14ac:dyDescent="0.25">
      <c r="G232" s="80"/>
      <c r="H232" s="80"/>
      <c r="P232" s="77"/>
      <c r="Q232" s="78"/>
      <c r="R232" s="78"/>
      <c r="S232" s="78"/>
      <c r="T232" s="78"/>
      <c r="U232" s="78"/>
      <c r="V232" s="78"/>
      <c r="W232" s="78"/>
      <c r="X232" s="78"/>
      <c r="Y232" s="78"/>
      <c r="Z232" s="78"/>
      <c r="AA232" s="78"/>
      <c r="AB232" s="78"/>
      <c r="AC232" s="78"/>
      <c r="AD232" s="78"/>
      <c r="AE232" s="51"/>
      <c r="AF232" s="51"/>
      <c r="AG232" s="78"/>
    </row>
    <row r="233" spans="7:33" x14ac:dyDescent="0.25">
      <c r="G233" s="80"/>
      <c r="H233" s="80"/>
      <c r="P233" s="77"/>
      <c r="Q233" s="78"/>
      <c r="R233" s="78"/>
      <c r="S233" s="78"/>
      <c r="T233" s="78"/>
      <c r="U233" s="78"/>
      <c r="V233" s="78"/>
      <c r="W233" s="78"/>
      <c r="X233" s="78"/>
      <c r="Y233" s="78"/>
      <c r="Z233" s="78"/>
      <c r="AA233" s="78"/>
      <c r="AB233" s="78"/>
      <c r="AC233" s="78"/>
      <c r="AD233" s="78"/>
      <c r="AE233" s="51"/>
      <c r="AF233" s="51"/>
      <c r="AG233" s="78"/>
    </row>
    <row r="234" spans="7:33" x14ac:dyDescent="0.25">
      <c r="G234" s="80"/>
      <c r="H234" s="80"/>
      <c r="Q234" s="78"/>
      <c r="R234" s="78"/>
      <c r="S234" s="78"/>
      <c r="T234" s="78"/>
      <c r="U234" s="78"/>
      <c r="V234" s="78"/>
      <c r="W234" s="78"/>
      <c r="X234" s="78"/>
      <c r="Y234" s="78"/>
      <c r="Z234" s="78"/>
      <c r="AA234" s="78"/>
      <c r="AB234" s="78"/>
      <c r="AC234" s="78"/>
      <c r="AD234" s="78"/>
      <c r="AE234" s="51"/>
      <c r="AF234" s="51"/>
      <c r="AG234" s="78"/>
    </row>
    <row r="235" spans="7:33" x14ac:dyDescent="0.25">
      <c r="G235" s="80"/>
      <c r="H235" s="80"/>
      <c r="Q235" s="78"/>
      <c r="R235" s="78"/>
      <c r="S235" s="78"/>
      <c r="T235" s="78"/>
      <c r="U235" s="78"/>
      <c r="V235" s="78"/>
      <c r="W235" s="78"/>
      <c r="X235" s="78"/>
      <c r="Y235" s="78"/>
      <c r="Z235" s="78"/>
      <c r="AA235" s="78"/>
      <c r="AB235" s="78"/>
      <c r="AC235" s="78"/>
      <c r="AD235" s="78"/>
      <c r="AE235" s="51"/>
      <c r="AF235" s="51"/>
      <c r="AG235" s="78"/>
    </row>
    <row r="236" spans="7:33" x14ac:dyDescent="0.25">
      <c r="G236" s="80"/>
      <c r="H236" s="80"/>
      <c r="Q236" s="78"/>
      <c r="R236" s="78"/>
      <c r="S236" s="78"/>
      <c r="T236" s="78"/>
      <c r="U236" s="78"/>
      <c r="V236" s="78"/>
      <c r="W236" s="78"/>
      <c r="X236" s="78"/>
      <c r="Y236" s="78"/>
      <c r="Z236" s="78"/>
      <c r="AA236" s="78"/>
      <c r="AB236" s="78"/>
      <c r="AC236" s="78"/>
      <c r="AD236" s="78"/>
      <c r="AE236" s="51"/>
      <c r="AF236" s="51"/>
      <c r="AG236" s="78"/>
    </row>
    <row r="237" spans="7:33" x14ac:dyDescent="0.25">
      <c r="G237" s="80"/>
      <c r="H237" s="80"/>
      <c r="Q237" s="78"/>
      <c r="R237" s="78"/>
      <c r="S237" s="78"/>
      <c r="T237" s="78"/>
      <c r="U237" s="78"/>
      <c r="V237" s="78"/>
      <c r="W237" s="78"/>
      <c r="X237" s="78"/>
      <c r="Y237" s="78"/>
      <c r="Z237" s="78"/>
      <c r="AA237" s="78"/>
      <c r="AB237" s="78"/>
      <c r="AC237" s="78"/>
      <c r="AD237" s="78"/>
      <c r="AE237" s="51"/>
      <c r="AF237" s="51"/>
      <c r="AG237" s="78"/>
    </row>
    <row r="238" spans="7:33" x14ac:dyDescent="0.25">
      <c r="G238" s="80"/>
      <c r="H238" s="80"/>
      <c r="Q238" s="78"/>
      <c r="R238" s="78"/>
      <c r="S238" s="78"/>
      <c r="T238" s="78"/>
      <c r="U238" s="78"/>
      <c r="V238" s="78"/>
      <c r="W238" s="78"/>
      <c r="X238" s="78"/>
      <c r="Y238" s="78"/>
      <c r="Z238" s="78"/>
      <c r="AA238" s="78"/>
      <c r="AB238" s="78"/>
      <c r="AC238" s="78"/>
      <c r="AD238" s="78"/>
      <c r="AE238" s="51"/>
      <c r="AF238" s="51"/>
      <c r="AG238" s="78"/>
    </row>
    <row r="239" spans="7:33" x14ac:dyDescent="0.25">
      <c r="G239" s="80"/>
      <c r="H239" s="80"/>
      <c r="Q239" s="78"/>
      <c r="R239" s="78"/>
      <c r="S239" s="78"/>
      <c r="T239" s="78"/>
      <c r="U239" s="78"/>
      <c r="V239" s="78"/>
      <c r="W239" s="78"/>
      <c r="X239" s="78"/>
      <c r="Y239" s="78"/>
      <c r="Z239" s="78"/>
      <c r="AA239" s="78"/>
      <c r="AB239" s="78"/>
      <c r="AC239" s="78"/>
      <c r="AD239" s="78"/>
      <c r="AE239" s="51"/>
      <c r="AF239" s="51"/>
      <c r="AG239" s="78"/>
    </row>
    <row r="240" spans="7:33" x14ac:dyDescent="0.25">
      <c r="G240" s="80"/>
      <c r="H240" s="80"/>
      <c r="Q240" s="78"/>
      <c r="R240" s="78"/>
      <c r="S240" s="78"/>
      <c r="T240" s="78"/>
      <c r="U240" s="78"/>
      <c r="V240" s="78"/>
      <c r="W240" s="78"/>
      <c r="X240" s="78"/>
      <c r="Y240" s="78"/>
      <c r="Z240" s="78"/>
      <c r="AA240" s="78"/>
      <c r="AB240" s="78"/>
      <c r="AC240" s="78"/>
      <c r="AD240" s="78"/>
      <c r="AE240" s="51"/>
      <c r="AF240" s="51"/>
      <c r="AG240" s="78"/>
    </row>
    <row r="241" spans="7:33" x14ac:dyDescent="0.25">
      <c r="G241" s="80"/>
      <c r="H241" s="80"/>
      <c r="Q241" s="78"/>
      <c r="R241" s="78"/>
      <c r="S241" s="78"/>
      <c r="T241" s="78"/>
      <c r="U241" s="78"/>
      <c r="V241" s="78"/>
      <c r="W241" s="78"/>
      <c r="X241" s="78"/>
      <c r="Y241" s="78"/>
      <c r="Z241" s="78"/>
      <c r="AA241" s="78"/>
      <c r="AB241" s="78"/>
      <c r="AC241" s="78"/>
      <c r="AD241" s="78"/>
      <c r="AE241" s="51"/>
      <c r="AF241" s="51"/>
      <c r="AG241" s="78"/>
    </row>
    <row r="242" spans="7:33" x14ac:dyDescent="0.25">
      <c r="G242" s="80"/>
      <c r="H242" s="80"/>
      <c r="Q242" s="78"/>
      <c r="R242" s="78"/>
      <c r="S242" s="78"/>
      <c r="T242" s="78"/>
      <c r="U242" s="78"/>
      <c r="V242" s="78"/>
      <c r="W242" s="78"/>
      <c r="X242" s="78"/>
      <c r="Y242" s="78"/>
      <c r="Z242" s="78"/>
      <c r="AA242" s="78"/>
      <c r="AB242" s="78"/>
      <c r="AC242" s="78"/>
      <c r="AD242" s="78"/>
      <c r="AE242" s="51"/>
      <c r="AF242" s="51"/>
      <c r="AG242" s="78"/>
    </row>
    <row r="243" spans="7:33" x14ac:dyDescent="0.25">
      <c r="G243" s="80"/>
      <c r="H243" s="80"/>
      <c r="Q243" s="78"/>
      <c r="R243" s="78"/>
      <c r="S243" s="78"/>
      <c r="T243" s="78"/>
      <c r="U243" s="78"/>
      <c r="V243" s="78"/>
      <c r="W243" s="78"/>
      <c r="X243" s="78"/>
      <c r="Y243" s="78"/>
      <c r="Z243" s="78"/>
      <c r="AA243" s="78"/>
      <c r="AB243" s="78"/>
      <c r="AC243" s="78"/>
      <c r="AD243" s="78"/>
      <c r="AE243" s="51"/>
      <c r="AF243" s="51"/>
      <c r="AG243" s="78"/>
    </row>
    <row r="244" spans="7:33" x14ac:dyDescent="0.25">
      <c r="G244" s="80"/>
      <c r="H244" s="80"/>
      <c r="Q244" s="78"/>
      <c r="R244" s="78"/>
      <c r="S244" s="78"/>
      <c r="T244" s="78"/>
      <c r="U244" s="78"/>
      <c r="V244" s="78"/>
      <c r="W244" s="78"/>
      <c r="X244" s="78"/>
      <c r="Y244" s="78"/>
      <c r="Z244" s="78"/>
      <c r="AA244" s="78"/>
      <c r="AB244" s="78"/>
      <c r="AC244" s="78"/>
      <c r="AD244" s="78"/>
      <c r="AE244" s="51"/>
      <c r="AF244" s="51"/>
      <c r="AG244" s="78"/>
    </row>
    <row r="245" spans="7:33" x14ac:dyDescent="0.25">
      <c r="G245" s="80"/>
      <c r="H245" s="80"/>
      <c r="Q245" s="78"/>
      <c r="R245" s="78"/>
      <c r="S245" s="78"/>
      <c r="T245" s="78"/>
      <c r="U245" s="78"/>
      <c r="V245" s="78"/>
      <c r="W245" s="78"/>
      <c r="X245" s="78"/>
      <c r="Y245" s="78"/>
      <c r="Z245" s="78"/>
      <c r="AA245" s="78"/>
      <c r="AB245" s="78"/>
      <c r="AC245" s="78"/>
      <c r="AD245" s="78"/>
      <c r="AE245" s="51"/>
      <c r="AF245" s="51"/>
      <c r="AG245" s="78"/>
    </row>
    <row r="246" spans="7:33" x14ac:dyDescent="0.25">
      <c r="G246" s="80"/>
      <c r="H246" s="80"/>
      <c r="Q246" s="78"/>
      <c r="R246" s="78"/>
      <c r="S246" s="78"/>
      <c r="T246" s="78"/>
      <c r="U246" s="78"/>
      <c r="V246" s="78"/>
      <c r="W246" s="78"/>
      <c r="X246" s="78"/>
      <c r="Y246" s="78"/>
      <c r="Z246" s="78"/>
      <c r="AA246" s="78"/>
      <c r="AB246" s="78"/>
      <c r="AC246" s="78"/>
      <c r="AD246" s="78"/>
      <c r="AE246" s="51"/>
      <c r="AF246" s="51"/>
      <c r="AG246" s="78"/>
    </row>
    <row r="247" spans="7:33" x14ac:dyDescent="0.25">
      <c r="G247" s="80"/>
      <c r="H247" s="80"/>
      <c r="Q247" s="78"/>
      <c r="R247" s="78"/>
      <c r="S247" s="78"/>
      <c r="T247" s="78"/>
      <c r="U247" s="78"/>
      <c r="V247" s="78"/>
      <c r="W247" s="78"/>
      <c r="X247" s="78"/>
      <c r="Y247" s="78"/>
      <c r="Z247" s="78"/>
      <c r="AA247" s="78"/>
      <c r="AB247" s="78"/>
      <c r="AC247" s="78"/>
      <c r="AD247" s="78"/>
      <c r="AE247" s="51"/>
      <c r="AF247" s="51"/>
      <c r="AG247" s="78"/>
    </row>
    <row r="248" spans="7:33" x14ac:dyDescent="0.25">
      <c r="G248" s="80"/>
      <c r="H248" s="80"/>
      <c r="Q248" s="78"/>
      <c r="R248" s="78"/>
      <c r="S248" s="78"/>
      <c r="T248" s="78"/>
      <c r="U248" s="78"/>
      <c r="V248" s="78"/>
      <c r="W248" s="78"/>
      <c r="X248" s="78"/>
      <c r="Y248" s="78"/>
      <c r="Z248" s="78"/>
      <c r="AA248" s="78"/>
      <c r="AB248" s="78"/>
      <c r="AC248" s="78"/>
      <c r="AD248" s="78"/>
      <c r="AE248" s="51"/>
      <c r="AF248" s="51"/>
      <c r="AG248" s="78"/>
    </row>
    <row r="249" spans="7:33" x14ac:dyDescent="0.25">
      <c r="G249" s="80"/>
      <c r="H249" s="80"/>
      <c r="Q249" s="78"/>
      <c r="R249" s="78"/>
      <c r="S249" s="78"/>
      <c r="T249" s="78"/>
      <c r="U249" s="78"/>
      <c r="V249" s="78"/>
      <c r="W249" s="78"/>
      <c r="X249" s="78"/>
      <c r="Y249" s="78"/>
      <c r="Z249" s="78"/>
      <c r="AA249" s="78"/>
      <c r="AB249" s="78"/>
      <c r="AC249" s="78"/>
      <c r="AD249" s="78"/>
      <c r="AE249" s="51"/>
      <c r="AF249" s="51"/>
      <c r="AG249" s="78"/>
    </row>
    <row r="250" spans="7:33" x14ac:dyDescent="0.25">
      <c r="G250" s="80"/>
      <c r="H250" s="80"/>
      <c r="Q250" s="78"/>
      <c r="R250" s="78"/>
      <c r="S250" s="78"/>
      <c r="T250" s="78"/>
      <c r="U250" s="78"/>
      <c r="V250" s="78"/>
      <c r="W250" s="78"/>
      <c r="X250" s="78"/>
      <c r="Y250" s="78"/>
      <c r="Z250" s="78"/>
      <c r="AA250" s="78"/>
      <c r="AB250" s="78"/>
      <c r="AC250" s="78"/>
      <c r="AD250" s="78"/>
      <c r="AE250" s="51"/>
      <c r="AF250" s="51"/>
      <c r="AG250" s="78"/>
    </row>
    <row r="251" spans="7:33" x14ac:dyDescent="0.25">
      <c r="G251" s="80"/>
      <c r="H251" s="80"/>
      <c r="Q251" s="78"/>
      <c r="R251" s="78"/>
      <c r="S251" s="78"/>
      <c r="T251" s="78"/>
      <c r="U251" s="78"/>
      <c r="V251" s="78"/>
      <c r="W251" s="78"/>
      <c r="X251" s="78"/>
      <c r="Y251" s="78"/>
      <c r="Z251" s="78"/>
      <c r="AA251" s="78"/>
      <c r="AB251" s="78"/>
      <c r="AC251" s="78"/>
      <c r="AD251" s="78"/>
      <c r="AE251" s="51"/>
      <c r="AF251" s="51"/>
      <c r="AG251" s="78"/>
    </row>
    <row r="252" spans="7:33" x14ac:dyDescent="0.25">
      <c r="G252" s="80"/>
      <c r="H252" s="80"/>
      <c r="Q252" s="78"/>
      <c r="R252" s="78"/>
      <c r="S252" s="78"/>
      <c r="T252" s="78"/>
      <c r="U252" s="78"/>
      <c r="V252" s="78"/>
      <c r="W252" s="78"/>
      <c r="X252" s="78"/>
      <c r="Y252" s="78"/>
      <c r="Z252" s="78"/>
      <c r="AA252" s="78"/>
      <c r="AB252" s="78"/>
      <c r="AC252" s="78"/>
      <c r="AD252" s="78"/>
      <c r="AE252" s="51"/>
      <c r="AF252" s="51"/>
      <c r="AG252" s="78"/>
    </row>
    <row r="253" spans="7:33" x14ac:dyDescent="0.25">
      <c r="G253" s="80"/>
      <c r="H253" s="80"/>
      <c r="Q253" s="78"/>
      <c r="R253" s="78"/>
      <c r="S253" s="78"/>
      <c r="T253" s="78"/>
      <c r="U253" s="78"/>
      <c r="V253" s="78"/>
      <c r="W253" s="78"/>
      <c r="X253" s="78"/>
      <c r="Y253" s="78"/>
      <c r="Z253" s="78"/>
      <c r="AA253" s="78"/>
      <c r="AB253" s="78"/>
      <c r="AC253" s="78"/>
      <c r="AD253" s="78"/>
      <c r="AE253" s="51"/>
      <c r="AF253" s="51"/>
      <c r="AG253" s="78"/>
    </row>
    <row r="254" spans="7:33" x14ac:dyDescent="0.25">
      <c r="G254" s="80"/>
      <c r="H254" s="80"/>
      <c r="Q254" s="78"/>
      <c r="R254" s="78"/>
      <c r="S254" s="78"/>
      <c r="T254" s="78"/>
      <c r="U254" s="78"/>
      <c r="V254" s="78"/>
      <c r="W254" s="78"/>
      <c r="X254" s="78"/>
      <c r="Y254" s="78"/>
      <c r="Z254" s="78"/>
      <c r="AA254" s="78"/>
      <c r="AB254" s="78"/>
      <c r="AC254" s="78"/>
      <c r="AD254" s="78"/>
      <c r="AE254" s="51"/>
      <c r="AF254" s="51"/>
      <c r="AG254" s="78"/>
    </row>
    <row r="255" spans="7:33" x14ac:dyDescent="0.25">
      <c r="G255" s="80"/>
      <c r="H255" s="80"/>
      <c r="Q255" s="78"/>
      <c r="R255" s="78"/>
      <c r="S255" s="78"/>
      <c r="T255" s="78"/>
      <c r="U255" s="78"/>
      <c r="V255" s="78"/>
      <c r="W255" s="78"/>
      <c r="X255" s="78"/>
      <c r="Y255" s="78"/>
      <c r="Z255" s="78"/>
      <c r="AA255" s="78"/>
      <c r="AB255" s="78"/>
      <c r="AC255" s="78"/>
      <c r="AD255" s="78"/>
      <c r="AE255" s="51"/>
      <c r="AF255" s="51"/>
      <c r="AG255" s="78"/>
    </row>
    <row r="256" spans="7:33" x14ac:dyDescent="0.25">
      <c r="G256" s="80"/>
      <c r="H256" s="80"/>
      <c r="Q256" s="78"/>
      <c r="R256" s="78"/>
      <c r="S256" s="78"/>
      <c r="T256" s="78"/>
      <c r="U256" s="78"/>
      <c r="V256" s="78"/>
      <c r="W256" s="78"/>
      <c r="X256" s="78"/>
      <c r="Y256" s="78"/>
      <c r="Z256" s="78"/>
      <c r="AA256" s="78"/>
      <c r="AB256" s="78"/>
      <c r="AC256" s="78"/>
      <c r="AD256" s="78"/>
      <c r="AE256" s="51"/>
      <c r="AF256" s="51"/>
      <c r="AG256" s="78"/>
    </row>
    <row r="257" spans="7:33" x14ac:dyDescent="0.25">
      <c r="G257" s="80"/>
      <c r="H257" s="80"/>
      <c r="Q257" s="78"/>
      <c r="R257" s="78"/>
      <c r="S257" s="78"/>
      <c r="T257" s="78"/>
      <c r="U257" s="78"/>
      <c r="V257" s="78"/>
      <c r="W257" s="78"/>
      <c r="X257" s="78"/>
      <c r="Y257" s="78"/>
      <c r="Z257" s="78"/>
      <c r="AA257" s="78"/>
      <c r="AB257" s="78"/>
      <c r="AC257" s="78"/>
      <c r="AD257" s="78"/>
      <c r="AE257" s="51"/>
      <c r="AF257" s="51"/>
      <c r="AG257" s="78"/>
    </row>
    <row r="258" spans="7:33" x14ac:dyDescent="0.25">
      <c r="G258" s="80"/>
      <c r="H258" s="80"/>
      <c r="Q258" s="78"/>
      <c r="R258" s="78"/>
      <c r="S258" s="78"/>
      <c r="T258" s="78"/>
      <c r="U258" s="78"/>
      <c r="V258" s="78"/>
      <c r="W258" s="78"/>
      <c r="X258" s="78"/>
      <c r="Y258" s="78"/>
      <c r="Z258" s="78"/>
      <c r="AA258" s="78"/>
      <c r="AB258" s="78"/>
      <c r="AC258" s="78"/>
      <c r="AD258" s="78"/>
      <c r="AE258" s="51"/>
      <c r="AF258" s="51"/>
      <c r="AG258" s="78"/>
    </row>
    <row r="259" spans="7:33" x14ac:dyDescent="0.25">
      <c r="G259" s="80"/>
      <c r="H259" s="80"/>
      <c r="Q259" s="78"/>
      <c r="R259" s="78"/>
      <c r="S259" s="78"/>
      <c r="T259" s="78"/>
      <c r="U259" s="78"/>
      <c r="V259" s="78"/>
      <c r="W259" s="78"/>
      <c r="X259" s="78"/>
      <c r="Y259" s="78"/>
      <c r="Z259" s="78"/>
      <c r="AA259" s="78"/>
      <c r="AB259" s="78"/>
      <c r="AC259" s="78"/>
      <c r="AD259" s="78"/>
      <c r="AE259" s="51"/>
      <c r="AF259" s="51"/>
      <c r="AG259" s="78"/>
    </row>
    <row r="260" spans="7:33" x14ac:dyDescent="0.25">
      <c r="G260" s="80"/>
      <c r="H260" s="80"/>
      <c r="Q260" s="78"/>
      <c r="R260" s="78"/>
      <c r="S260" s="78"/>
      <c r="T260" s="78"/>
      <c r="U260" s="78"/>
      <c r="V260" s="78"/>
      <c r="W260" s="78"/>
      <c r="X260" s="78"/>
      <c r="Y260" s="78"/>
      <c r="Z260" s="78"/>
      <c r="AA260" s="78"/>
      <c r="AB260" s="78"/>
      <c r="AC260" s="78"/>
      <c r="AD260" s="78"/>
      <c r="AE260" s="51"/>
      <c r="AF260" s="51"/>
      <c r="AG260" s="78"/>
    </row>
    <row r="261" spans="7:33" x14ac:dyDescent="0.25">
      <c r="G261" s="80"/>
      <c r="H261" s="80"/>
      <c r="Q261" s="78"/>
      <c r="R261" s="78"/>
      <c r="S261" s="78"/>
      <c r="T261" s="78"/>
      <c r="U261" s="78"/>
      <c r="V261" s="78"/>
      <c r="W261" s="78"/>
      <c r="X261" s="78"/>
      <c r="Y261" s="78"/>
      <c r="Z261" s="78"/>
      <c r="AA261" s="78"/>
      <c r="AB261" s="78"/>
      <c r="AC261" s="78"/>
      <c r="AD261" s="78"/>
      <c r="AE261" s="51"/>
      <c r="AF261" s="51"/>
      <c r="AG261" s="78"/>
    </row>
    <row r="262" spans="7:33" x14ac:dyDescent="0.25">
      <c r="G262" s="80"/>
      <c r="H262" s="80"/>
      <c r="Q262" s="78"/>
      <c r="R262" s="78"/>
      <c r="S262" s="78"/>
      <c r="T262" s="78"/>
      <c r="U262" s="78"/>
      <c r="V262" s="78"/>
      <c r="W262" s="78"/>
      <c r="X262" s="78"/>
      <c r="Y262" s="78"/>
      <c r="Z262" s="78"/>
      <c r="AA262" s="78"/>
      <c r="AB262" s="78"/>
      <c r="AC262" s="78"/>
      <c r="AD262" s="78"/>
      <c r="AE262" s="51"/>
      <c r="AF262" s="51"/>
      <c r="AG262" s="78"/>
    </row>
    <row r="263" spans="7:33" x14ac:dyDescent="0.25">
      <c r="G263" s="80"/>
      <c r="H263" s="80"/>
      <c r="Q263" s="78"/>
      <c r="R263" s="78"/>
      <c r="S263" s="78"/>
      <c r="T263" s="78"/>
      <c r="U263" s="78"/>
      <c r="V263" s="78"/>
      <c r="W263" s="78"/>
      <c r="X263" s="78"/>
      <c r="Y263" s="78"/>
      <c r="Z263" s="78"/>
      <c r="AA263" s="78"/>
      <c r="AB263" s="78"/>
      <c r="AC263" s="78"/>
      <c r="AD263" s="78"/>
      <c r="AE263" s="51"/>
      <c r="AF263" s="51"/>
      <c r="AG263" s="78"/>
    </row>
    <row r="264" spans="7:33" x14ac:dyDescent="0.25">
      <c r="G264" s="80"/>
      <c r="H264" s="80"/>
      <c r="Q264" s="78"/>
      <c r="R264" s="78"/>
      <c r="S264" s="78"/>
      <c r="T264" s="78"/>
      <c r="U264" s="78"/>
      <c r="V264" s="78"/>
      <c r="W264" s="78"/>
      <c r="X264" s="78"/>
      <c r="Y264" s="78"/>
      <c r="Z264" s="78"/>
      <c r="AA264" s="78"/>
      <c r="AB264" s="78"/>
      <c r="AC264" s="78"/>
      <c r="AD264" s="78"/>
      <c r="AE264" s="51"/>
      <c r="AF264" s="51"/>
      <c r="AG264" s="78"/>
    </row>
    <row r="265" spans="7:33" x14ac:dyDescent="0.25">
      <c r="G265" s="80"/>
      <c r="H265" s="80"/>
      <c r="Q265" s="78"/>
      <c r="R265" s="78"/>
      <c r="S265" s="78"/>
      <c r="T265" s="78"/>
      <c r="U265" s="78"/>
      <c r="V265" s="78"/>
      <c r="W265" s="78"/>
      <c r="X265" s="78"/>
      <c r="Y265" s="78"/>
      <c r="Z265" s="78"/>
      <c r="AA265" s="78"/>
      <c r="AB265" s="78"/>
      <c r="AC265" s="78"/>
      <c r="AD265" s="78"/>
      <c r="AE265" s="51"/>
      <c r="AF265" s="51"/>
      <c r="AG265" s="78"/>
    </row>
    <row r="266" spans="7:33" x14ac:dyDescent="0.25">
      <c r="G266" s="80"/>
      <c r="H266" s="80"/>
      <c r="Q266" s="78"/>
      <c r="R266" s="78"/>
      <c r="S266" s="78"/>
      <c r="T266" s="78"/>
      <c r="U266" s="78"/>
      <c r="V266" s="78"/>
      <c r="W266" s="78"/>
      <c r="X266" s="78"/>
      <c r="Y266" s="78"/>
      <c r="Z266" s="78"/>
      <c r="AA266" s="78"/>
      <c r="AB266" s="78"/>
      <c r="AC266" s="78"/>
      <c r="AD266" s="78"/>
      <c r="AE266" s="51"/>
      <c r="AF266" s="51"/>
      <c r="AG266" s="78"/>
    </row>
    <row r="267" spans="7:33" x14ac:dyDescent="0.25">
      <c r="G267" s="80"/>
      <c r="H267" s="80"/>
      <c r="Q267" s="78"/>
      <c r="R267" s="78"/>
      <c r="S267" s="78"/>
      <c r="T267" s="78"/>
      <c r="U267" s="78"/>
      <c r="V267" s="78"/>
      <c r="W267" s="78"/>
      <c r="X267" s="78"/>
      <c r="Y267" s="78"/>
      <c r="Z267" s="78"/>
      <c r="AA267" s="78"/>
      <c r="AB267" s="78"/>
      <c r="AC267" s="78"/>
      <c r="AD267" s="78"/>
      <c r="AE267" s="51"/>
      <c r="AF267" s="51"/>
      <c r="AG267" s="78"/>
    </row>
    <row r="268" spans="7:33" x14ac:dyDescent="0.25">
      <c r="G268" s="80"/>
      <c r="H268" s="80"/>
      <c r="Q268" s="78"/>
      <c r="R268" s="78"/>
      <c r="S268" s="78"/>
      <c r="T268" s="78"/>
      <c r="U268" s="78"/>
      <c r="V268" s="78"/>
      <c r="W268" s="78"/>
      <c r="X268" s="78"/>
      <c r="Y268" s="78"/>
      <c r="Z268" s="78"/>
      <c r="AA268" s="78"/>
      <c r="AB268" s="78"/>
      <c r="AC268" s="78"/>
      <c r="AD268" s="78"/>
      <c r="AE268" s="51"/>
      <c r="AF268" s="51"/>
      <c r="AG268" s="78"/>
    </row>
    <row r="269" spans="7:33" x14ac:dyDescent="0.25">
      <c r="G269" s="80"/>
      <c r="H269" s="80"/>
      <c r="Q269" s="78"/>
      <c r="R269" s="78"/>
      <c r="S269" s="78"/>
      <c r="T269" s="78"/>
      <c r="U269" s="78"/>
      <c r="V269" s="78"/>
      <c r="W269" s="78"/>
      <c r="X269" s="78"/>
      <c r="Y269" s="78"/>
      <c r="Z269" s="78"/>
      <c r="AA269" s="78"/>
      <c r="AB269" s="78"/>
      <c r="AC269" s="78"/>
      <c r="AD269" s="78"/>
      <c r="AE269" s="51"/>
      <c r="AF269" s="51"/>
      <c r="AG269" s="78"/>
    </row>
    <row r="270" spans="7:33" x14ac:dyDescent="0.25">
      <c r="G270" s="80"/>
      <c r="H270" s="80"/>
      <c r="Q270" s="78"/>
      <c r="R270" s="78"/>
      <c r="S270" s="78"/>
      <c r="T270" s="78"/>
      <c r="U270" s="78"/>
      <c r="V270" s="78"/>
      <c r="W270" s="78"/>
      <c r="X270" s="78"/>
      <c r="Y270" s="78"/>
      <c r="Z270" s="78"/>
      <c r="AA270" s="78"/>
      <c r="AB270" s="78"/>
      <c r="AC270" s="78"/>
      <c r="AD270" s="78"/>
      <c r="AE270" s="51"/>
      <c r="AF270" s="51"/>
      <c r="AG270" s="78"/>
    </row>
    <row r="271" spans="7:33" x14ac:dyDescent="0.25">
      <c r="G271" s="80"/>
      <c r="H271" s="80"/>
      <c r="Q271" s="78"/>
      <c r="R271" s="78"/>
      <c r="S271" s="78"/>
      <c r="T271" s="78"/>
      <c r="U271" s="78"/>
      <c r="V271" s="78"/>
      <c r="W271" s="78"/>
      <c r="X271" s="78"/>
      <c r="Y271" s="78"/>
      <c r="Z271" s="78"/>
      <c r="AA271" s="78"/>
      <c r="AB271" s="78"/>
      <c r="AC271" s="78"/>
      <c r="AD271" s="78"/>
      <c r="AE271" s="51"/>
      <c r="AF271" s="51"/>
      <c r="AG271" s="78"/>
    </row>
    <row r="272" spans="7:33" x14ac:dyDescent="0.25">
      <c r="G272" s="80"/>
      <c r="H272" s="80"/>
      <c r="Q272" s="78"/>
      <c r="R272" s="78"/>
      <c r="S272" s="78"/>
      <c r="T272" s="78"/>
      <c r="U272" s="78"/>
      <c r="V272" s="78"/>
      <c r="W272" s="78"/>
      <c r="X272" s="78"/>
      <c r="Y272" s="78"/>
      <c r="Z272" s="78"/>
      <c r="AA272" s="78"/>
      <c r="AB272" s="78"/>
      <c r="AC272" s="78"/>
      <c r="AD272" s="78"/>
      <c r="AE272" s="51"/>
      <c r="AF272" s="51"/>
      <c r="AG272" s="78"/>
    </row>
    <row r="273" spans="7:33" x14ac:dyDescent="0.25">
      <c r="G273" s="80"/>
      <c r="H273" s="80"/>
      <c r="Q273" s="78"/>
      <c r="R273" s="78"/>
      <c r="S273" s="78"/>
      <c r="T273" s="78"/>
      <c r="U273" s="78"/>
      <c r="V273" s="78"/>
      <c r="W273" s="78"/>
      <c r="X273" s="78"/>
      <c r="Y273" s="78"/>
      <c r="Z273" s="78"/>
      <c r="AA273" s="78"/>
      <c r="AB273" s="78"/>
      <c r="AC273" s="78"/>
      <c r="AD273" s="78"/>
      <c r="AE273" s="51"/>
      <c r="AF273" s="51"/>
      <c r="AG273" s="78"/>
    </row>
    <row r="274" spans="7:33" x14ac:dyDescent="0.25">
      <c r="G274" s="80"/>
      <c r="H274" s="80"/>
      <c r="Q274" s="78"/>
      <c r="R274" s="78"/>
      <c r="S274" s="78"/>
      <c r="T274" s="78"/>
      <c r="U274" s="78"/>
      <c r="V274" s="78"/>
      <c r="W274" s="78"/>
      <c r="X274" s="78"/>
      <c r="Y274" s="78"/>
      <c r="Z274" s="78"/>
      <c r="AA274" s="78"/>
      <c r="AB274" s="78"/>
      <c r="AC274" s="78"/>
      <c r="AD274" s="78"/>
      <c r="AE274" s="51"/>
      <c r="AF274" s="51"/>
      <c r="AG274" s="78"/>
    </row>
    <row r="275" spans="7:33" x14ac:dyDescent="0.25">
      <c r="G275" s="80"/>
      <c r="H275" s="80"/>
      <c r="Q275" s="78"/>
      <c r="R275" s="78"/>
      <c r="S275" s="78"/>
      <c r="T275" s="78"/>
      <c r="U275" s="78"/>
      <c r="V275" s="78"/>
      <c r="W275" s="78"/>
      <c r="X275" s="78"/>
      <c r="Y275" s="78"/>
      <c r="Z275" s="78"/>
      <c r="AA275" s="78"/>
      <c r="AB275" s="78"/>
      <c r="AC275" s="78"/>
      <c r="AD275" s="78"/>
      <c r="AE275" s="51"/>
      <c r="AF275" s="51"/>
      <c r="AG275" s="78"/>
    </row>
    <row r="276" spans="7:33" x14ac:dyDescent="0.25">
      <c r="G276" s="80"/>
      <c r="H276" s="80"/>
      <c r="Q276" s="78"/>
      <c r="R276" s="78"/>
      <c r="S276" s="78"/>
      <c r="T276" s="78"/>
      <c r="U276" s="78"/>
      <c r="V276" s="78"/>
      <c r="W276" s="78"/>
      <c r="X276" s="78"/>
      <c r="Y276" s="78"/>
      <c r="Z276" s="78"/>
      <c r="AA276" s="78"/>
      <c r="AB276" s="78"/>
      <c r="AC276" s="78"/>
      <c r="AD276" s="78"/>
      <c r="AE276" s="51"/>
      <c r="AF276" s="51"/>
      <c r="AG276" s="78"/>
    </row>
    <row r="277" spans="7:33" x14ac:dyDescent="0.25">
      <c r="G277" s="80"/>
      <c r="H277" s="80"/>
      <c r="Q277" s="78"/>
      <c r="R277" s="78"/>
      <c r="S277" s="78"/>
      <c r="T277" s="78"/>
      <c r="U277" s="78"/>
      <c r="V277" s="78"/>
      <c r="W277" s="78"/>
      <c r="X277" s="78"/>
      <c r="Y277" s="78"/>
      <c r="Z277" s="78"/>
      <c r="AA277" s="78"/>
      <c r="AB277" s="78"/>
      <c r="AC277" s="78"/>
      <c r="AD277" s="78"/>
      <c r="AE277" s="51"/>
      <c r="AF277" s="51"/>
      <c r="AG277" s="78"/>
    </row>
    <row r="278" spans="7:33" x14ac:dyDescent="0.25">
      <c r="G278" s="80"/>
      <c r="H278" s="80"/>
      <c r="Q278" s="78"/>
      <c r="R278" s="78"/>
      <c r="S278" s="78"/>
      <c r="T278" s="78"/>
      <c r="U278" s="78"/>
      <c r="V278" s="78"/>
      <c r="W278" s="78"/>
      <c r="X278" s="78"/>
      <c r="Y278" s="78"/>
      <c r="Z278" s="78"/>
      <c r="AA278" s="78"/>
      <c r="AB278" s="78"/>
      <c r="AC278" s="78"/>
      <c r="AD278" s="78"/>
      <c r="AE278" s="51"/>
      <c r="AF278" s="51"/>
      <c r="AG278" s="78"/>
    </row>
    <row r="279" spans="7:33" x14ac:dyDescent="0.25">
      <c r="G279" s="80"/>
      <c r="H279" s="80"/>
      <c r="Q279" s="78"/>
      <c r="R279" s="78"/>
      <c r="S279" s="78"/>
      <c r="T279" s="78"/>
      <c r="U279" s="78"/>
      <c r="V279" s="78"/>
      <c r="W279" s="78"/>
      <c r="X279" s="78"/>
      <c r="Y279" s="78"/>
      <c r="Z279" s="78"/>
      <c r="AA279" s="78"/>
      <c r="AB279" s="78"/>
      <c r="AC279" s="78"/>
      <c r="AD279" s="78"/>
      <c r="AE279" s="51"/>
      <c r="AF279" s="51"/>
      <c r="AG279" s="78"/>
    </row>
    <row r="280" spans="7:33" x14ac:dyDescent="0.25">
      <c r="G280" s="80"/>
      <c r="H280" s="80"/>
      <c r="Q280" s="78"/>
      <c r="R280" s="78"/>
      <c r="S280" s="78"/>
      <c r="T280" s="78"/>
      <c r="U280" s="78"/>
      <c r="V280" s="78"/>
      <c r="W280" s="78"/>
      <c r="X280" s="78"/>
      <c r="Y280" s="78"/>
      <c r="Z280" s="78"/>
      <c r="AA280" s="78"/>
      <c r="AB280" s="78"/>
      <c r="AC280" s="78"/>
      <c r="AD280" s="78"/>
      <c r="AE280" s="51"/>
      <c r="AF280" s="51"/>
      <c r="AG280" s="78"/>
    </row>
    <row r="281" spans="7:33" x14ac:dyDescent="0.25">
      <c r="G281" s="80"/>
      <c r="H281" s="80"/>
      <c r="Q281" s="78"/>
      <c r="R281" s="78"/>
      <c r="S281" s="78"/>
      <c r="T281" s="78"/>
      <c r="U281" s="78"/>
      <c r="V281" s="78"/>
      <c r="W281" s="78"/>
      <c r="X281" s="78"/>
      <c r="Y281" s="78"/>
      <c r="Z281" s="78"/>
      <c r="AA281" s="78"/>
      <c r="AB281" s="78"/>
      <c r="AC281" s="78"/>
      <c r="AD281" s="78"/>
      <c r="AE281" s="51"/>
      <c r="AF281" s="51"/>
      <c r="AG281" s="78"/>
    </row>
    <row r="282" spans="7:33" x14ac:dyDescent="0.25">
      <c r="G282" s="80"/>
      <c r="H282" s="80"/>
      <c r="Q282" s="78"/>
      <c r="R282" s="78"/>
      <c r="S282" s="78"/>
      <c r="T282" s="78"/>
      <c r="U282" s="78"/>
      <c r="V282" s="78"/>
      <c r="W282" s="78"/>
      <c r="X282" s="78"/>
      <c r="Y282" s="78"/>
      <c r="Z282" s="78"/>
      <c r="AA282" s="78"/>
      <c r="AB282" s="78"/>
      <c r="AC282" s="78"/>
      <c r="AD282" s="78"/>
      <c r="AE282" s="51"/>
      <c r="AF282" s="51"/>
      <c r="AG282" s="78"/>
    </row>
    <row r="283" spans="7:33" x14ac:dyDescent="0.25">
      <c r="G283" s="80"/>
      <c r="H283" s="80"/>
      <c r="Q283" s="78"/>
      <c r="R283" s="78"/>
      <c r="S283" s="78"/>
      <c r="T283" s="78"/>
      <c r="U283" s="78"/>
      <c r="V283" s="78"/>
      <c r="W283" s="78"/>
      <c r="X283" s="78"/>
      <c r="Y283" s="78"/>
      <c r="Z283" s="78"/>
      <c r="AA283" s="78"/>
      <c r="AB283" s="78"/>
      <c r="AC283" s="78"/>
      <c r="AD283" s="78"/>
      <c r="AE283" s="51"/>
      <c r="AF283" s="51"/>
      <c r="AG283" s="78"/>
    </row>
    <row r="284" spans="7:33" x14ac:dyDescent="0.25">
      <c r="G284" s="80"/>
      <c r="H284" s="80"/>
      <c r="Q284" s="78"/>
      <c r="R284" s="78"/>
      <c r="S284" s="78"/>
      <c r="T284" s="78"/>
      <c r="U284" s="78"/>
      <c r="V284" s="78"/>
      <c r="W284" s="78"/>
      <c r="X284" s="78"/>
      <c r="Y284" s="78"/>
      <c r="Z284" s="78"/>
      <c r="AA284" s="78"/>
      <c r="AB284" s="78"/>
      <c r="AC284" s="78"/>
      <c r="AD284" s="78"/>
      <c r="AE284" s="51"/>
      <c r="AF284" s="51"/>
      <c r="AG284" s="78"/>
    </row>
    <row r="285" spans="7:33" x14ac:dyDescent="0.25">
      <c r="G285" s="80"/>
      <c r="H285" s="80"/>
      <c r="Q285" s="78"/>
      <c r="R285" s="78"/>
      <c r="S285" s="78"/>
      <c r="T285" s="78"/>
      <c r="U285" s="78"/>
      <c r="V285" s="78"/>
      <c r="W285" s="78"/>
      <c r="X285" s="78"/>
      <c r="Y285" s="78"/>
      <c r="Z285" s="78"/>
      <c r="AA285" s="78"/>
      <c r="AB285" s="78"/>
      <c r="AC285" s="78"/>
      <c r="AD285" s="78"/>
      <c r="AE285" s="51"/>
      <c r="AF285" s="51"/>
      <c r="AG285" s="78"/>
    </row>
    <row r="286" spans="7:33" x14ac:dyDescent="0.25">
      <c r="G286" s="80"/>
      <c r="H286" s="80"/>
      <c r="Q286" s="78"/>
      <c r="R286" s="78"/>
      <c r="S286" s="78"/>
      <c r="T286" s="78"/>
      <c r="U286" s="78"/>
      <c r="V286" s="78"/>
      <c r="W286" s="78"/>
      <c r="X286" s="78"/>
      <c r="Y286" s="78"/>
      <c r="Z286" s="78"/>
      <c r="AA286" s="78"/>
      <c r="AB286" s="78"/>
      <c r="AC286" s="78"/>
      <c r="AD286" s="78"/>
      <c r="AE286" s="51"/>
      <c r="AF286" s="51"/>
      <c r="AG286" s="78"/>
    </row>
    <row r="287" spans="7:33" x14ac:dyDescent="0.25">
      <c r="G287" s="80"/>
      <c r="H287" s="80"/>
      <c r="Q287" s="78"/>
      <c r="R287" s="78"/>
      <c r="S287" s="78"/>
      <c r="T287" s="78"/>
      <c r="U287" s="78"/>
      <c r="V287" s="78"/>
      <c r="W287" s="78"/>
      <c r="X287" s="78"/>
      <c r="Y287" s="78"/>
      <c r="Z287" s="78"/>
      <c r="AA287" s="78"/>
      <c r="AB287" s="78"/>
      <c r="AC287" s="78"/>
      <c r="AD287" s="78"/>
      <c r="AE287" s="51"/>
      <c r="AF287" s="51"/>
      <c r="AG287" s="78"/>
    </row>
    <row r="288" spans="7:33" x14ac:dyDescent="0.25">
      <c r="G288" s="80"/>
      <c r="H288" s="80"/>
      <c r="Q288" s="78"/>
      <c r="R288" s="78"/>
      <c r="S288" s="78"/>
      <c r="T288" s="78"/>
      <c r="U288" s="78"/>
      <c r="V288" s="78"/>
      <c r="W288" s="78"/>
      <c r="X288" s="78"/>
      <c r="Y288" s="78"/>
      <c r="Z288" s="78"/>
      <c r="AA288" s="78"/>
      <c r="AB288" s="78"/>
      <c r="AC288" s="78"/>
      <c r="AD288" s="78"/>
      <c r="AE288" s="51"/>
      <c r="AF288" s="51"/>
      <c r="AG288" s="78"/>
    </row>
    <row r="289" spans="7:33" x14ac:dyDescent="0.25">
      <c r="G289" s="80"/>
      <c r="H289" s="80"/>
      <c r="Q289" s="78"/>
      <c r="R289" s="78"/>
      <c r="S289" s="78"/>
      <c r="T289" s="78"/>
      <c r="U289" s="78"/>
      <c r="V289" s="78"/>
      <c r="W289" s="78"/>
      <c r="X289" s="78"/>
      <c r="Y289" s="78"/>
      <c r="Z289" s="78"/>
      <c r="AA289" s="78"/>
      <c r="AB289" s="78"/>
      <c r="AC289" s="78"/>
      <c r="AD289" s="78"/>
      <c r="AE289" s="51"/>
      <c r="AF289" s="51"/>
      <c r="AG289" s="78"/>
    </row>
    <row r="290" spans="7:33" x14ac:dyDescent="0.25">
      <c r="G290" s="80"/>
      <c r="H290" s="80"/>
      <c r="Q290" s="78"/>
      <c r="R290" s="78"/>
      <c r="S290" s="78"/>
      <c r="T290" s="78"/>
      <c r="U290" s="78"/>
      <c r="V290" s="78"/>
      <c r="W290" s="78"/>
      <c r="X290" s="78"/>
      <c r="Y290" s="78"/>
      <c r="Z290" s="78"/>
      <c r="AA290" s="78"/>
      <c r="AB290" s="78"/>
      <c r="AC290" s="78"/>
      <c r="AD290" s="78"/>
      <c r="AE290" s="51"/>
      <c r="AF290" s="51"/>
      <c r="AG290" s="78"/>
    </row>
    <row r="291" spans="7:33" x14ac:dyDescent="0.25">
      <c r="G291" s="80"/>
      <c r="H291" s="80"/>
      <c r="Q291" s="78"/>
      <c r="R291" s="78"/>
      <c r="S291" s="78"/>
      <c r="T291" s="78"/>
      <c r="U291" s="78"/>
      <c r="V291" s="78"/>
      <c r="W291" s="78"/>
      <c r="X291" s="78"/>
      <c r="Y291" s="78"/>
      <c r="Z291" s="78"/>
      <c r="AA291" s="78"/>
      <c r="AB291" s="78"/>
      <c r="AC291" s="78"/>
      <c r="AD291" s="78"/>
      <c r="AE291" s="51"/>
      <c r="AF291" s="51"/>
      <c r="AG291" s="78"/>
    </row>
    <row r="292" spans="7:33" x14ac:dyDescent="0.25">
      <c r="G292" s="80"/>
      <c r="H292" s="80"/>
      <c r="Q292" s="78"/>
      <c r="R292" s="78"/>
      <c r="S292" s="78"/>
      <c r="T292" s="78"/>
      <c r="U292" s="78"/>
      <c r="V292" s="78"/>
      <c r="W292" s="78"/>
      <c r="X292" s="78"/>
      <c r="Y292" s="78"/>
      <c r="Z292" s="78"/>
      <c r="AA292" s="78"/>
      <c r="AB292" s="78"/>
      <c r="AC292" s="78"/>
      <c r="AD292" s="78"/>
      <c r="AE292" s="51"/>
      <c r="AF292" s="51"/>
      <c r="AG292" s="78"/>
    </row>
    <row r="293" spans="7:33" x14ac:dyDescent="0.25">
      <c r="G293" s="80"/>
      <c r="H293" s="80"/>
      <c r="Q293" s="78"/>
      <c r="R293" s="78"/>
      <c r="S293" s="78"/>
      <c r="T293" s="78"/>
      <c r="U293" s="78"/>
      <c r="V293" s="78"/>
      <c r="W293" s="78"/>
      <c r="X293" s="78"/>
      <c r="Y293" s="78"/>
      <c r="Z293" s="78"/>
      <c r="AA293" s="78"/>
      <c r="AB293" s="78"/>
      <c r="AC293" s="78"/>
      <c r="AD293" s="78"/>
      <c r="AE293" s="51"/>
      <c r="AF293" s="51"/>
      <c r="AG293" s="78"/>
    </row>
    <row r="294" spans="7:33" x14ac:dyDescent="0.25">
      <c r="G294" s="80"/>
      <c r="H294" s="80"/>
      <c r="Q294" s="78"/>
      <c r="R294" s="78"/>
      <c r="S294" s="78"/>
      <c r="T294" s="78"/>
      <c r="U294" s="78"/>
      <c r="V294" s="78"/>
      <c r="W294" s="78"/>
      <c r="X294" s="78"/>
      <c r="Y294" s="78"/>
      <c r="Z294" s="78"/>
      <c r="AA294" s="78"/>
      <c r="AB294" s="78"/>
      <c r="AC294" s="78"/>
      <c r="AD294" s="78"/>
      <c r="AE294" s="51"/>
      <c r="AF294" s="51"/>
      <c r="AG294" s="78"/>
    </row>
    <row r="295" spans="7:33" x14ac:dyDescent="0.25">
      <c r="G295" s="80"/>
      <c r="H295" s="80"/>
      <c r="Q295" s="78"/>
      <c r="R295" s="78"/>
      <c r="S295" s="78"/>
      <c r="T295" s="78"/>
      <c r="U295" s="78"/>
      <c r="V295" s="78"/>
      <c r="W295" s="78"/>
      <c r="X295" s="78"/>
      <c r="Y295" s="78"/>
      <c r="Z295" s="78"/>
      <c r="AA295" s="78"/>
      <c r="AB295" s="78"/>
      <c r="AC295" s="78"/>
      <c r="AD295" s="78"/>
      <c r="AE295" s="51"/>
      <c r="AF295" s="51"/>
      <c r="AG295" s="78"/>
    </row>
    <row r="296" spans="7:33" x14ac:dyDescent="0.25">
      <c r="G296" s="80"/>
      <c r="H296" s="80"/>
      <c r="Q296" s="78"/>
      <c r="R296" s="78"/>
      <c r="S296" s="78"/>
      <c r="T296" s="78"/>
      <c r="U296" s="78"/>
      <c r="V296" s="78"/>
      <c r="W296" s="78"/>
      <c r="X296" s="78"/>
      <c r="Y296" s="78"/>
      <c r="Z296" s="78"/>
      <c r="AA296" s="78"/>
      <c r="AB296" s="78"/>
      <c r="AC296" s="78"/>
      <c r="AD296" s="78"/>
      <c r="AE296" s="51"/>
      <c r="AF296" s="51"/>
      <c r="AG296" s="78"/>
    </row>
    <row r="297" spans="7:33" x14ac:dyDescent="0.25">
      <c r="G297" s="80"/>
      <c r="H297" s="80"/>
      <c r="Q297" s="78"/>
      <c r="R297" s="78"/>
      <c r="S297" s="78"/>
      <c r="T297" s="78"/>
      <c r="U297" s="78"/>
      <c r="V297" s="78"/>
      <c r="W297" s="78"/>
      <c r="X297" s="78"/>
      <c r="Y297" s="78"/>
      <c r="Z297" s="78"/>
      <c r="AA297" s="78"/>
      <c r="AB297" s="78"/>
      <c r="AC297" s="78"/>
      <c r="AD297" s="78"/>
      <c r="AE297" s="51"/>
      <c r="AF297" s="51"/>
      <c r="AG297" s="78"/>
    </row>
    <row r="298" spans="7:33" x14ac:dyDescent="0.25">
      <c r="G298" s="80"/>
      <c r="H298" s="80"/>
      <c r="Q298" s="78"/>
      <c r="R298" s="78"/>
      <c r="S298" s="78"/>
      <c r="T298" s="78"/>
      <c r="U298" s="78"/>
      <c r="V298" s="78"/>
      <c r="W298" s="78"/>
      <c r="X298" s="78"/>
      <c r="Y298" s="78"/>
      <c r="Z298" s="78"/>
      <c r="AA298" s="78"/>
      <c r="AB298" s="78"/>
      <c r="AC298" s="78"/>
      <c r="AD298" s="78"/>
      <c r="AE298" s="51"/>
      <c r="AF298" s="51"/>
      <c r="AG298" s="78"/>
    </row>
    <row r="299" spans="7:33" x14ac:dyDescent="0.25">
      <c r="G299" s="80"/>
      <c r="H299" s="80"/>
      <c r="Q299" s="78"/>
      <c r="R299" s="78"/>
      <c r="S299" s="78"/>
      <c r="T299" s="78"/>
      <c r="U299" s="78"/>
      <c r="V299" s="78"/>
      <c r="W299" s="78"/>
      <c r="X299" s="78"/>
      <c r="Y299" s="78"/>
      <c r="Z299" s="78"/>
      <c r="AA299" s="78"/>
      <c r="AB299" s="78"/>
      <c r="AC299" s="78"/>
      <c r="AD299" s="78"/>
      <c r="AE299" s="51"/>
      <c r="AF299" s="51"/>
      <c r="AG299" s="78"/>
    </row>
    <row r="300" spans="7:33" x14ac:dyDescent="0.25">
      <c r="G300" s="80"/>
      <c r="H300" s="80"/>
      <c r="Q300" s="78"/>
      <c r="R300" s="78"/>
      <c r="S300" s="78"/>
      <c r="T300" s="78"/>
      <c r="U300" s="78"/>
      <c r="V300" s="78"/>
      <c r="W300" s="78"/>
      <c r="X300" s="78"/>
      <c r="Y300" s="78"/>
      <c r="Z300" s="78"/>
      <c r="AA300" s="78"/>
      <c r="AB300" s="78"/>
      <c r="AC300" s="78"/>
      <c r="AD300" s="78"/>
      <c r="AE300" s="51"/>
      <c r="AF300" s="51"/>
      <c r="AG300" s="78"/>
    </row>
    <row r="301" spans="7:33" x14ac:dyDescent="0.25">
      <c r="G301" s="80"/>
      <c r="H301" s="80"/>
      <c r="Q301" s="78"/>
      <c r="R301" s="78"/>
      <c r="S301" s="78"/>
      <c r="T301" s="78"/>
      <c r="U301" s="78"/>
      <c r="V301" s="78"/>
      <c r="W301" s="78"/>
      <c r="X301" s="78"/>
      <c r="Y301" s="78"/>
      <c r="Z301" s="78"/>
      <c r="AA301" s="78"/>
      <c r="AB301" s="78"/>
      <c r="AC301" s="78"/>
      <c r="AD301" s="78"/>
      <c r="AE301" s="51"/>
      <c r="AF301" s="51"/>
      <c r="AG301" s="78"/>
    </row>
    <row r="302" spans="7:33" x14ac:dyDescent="0.25">
      <c r="G302" s="80"/>
      <c r="H302" s="80"/>
      <c r="Q302" s="78"/>
      <c r="R302" s="78"/>
      <c r="S302" s="78"/>
      <c r="T302" s="78"/>
      <c r="U302" s="78"/>
      <c r="V302" s="78"/>
      <c r="W302" s="78"/>
      <c r="X302" s="78"/>
      <c r="Y302" s="78"/>
      <c r="Z302" s="78"/>
      <c r="AA302" s="78"/>
      <c r="AB302" s="78"/>
      <c r="AC302" s="78"/>
      <c r="AD302" s="78"/>
      <c r="AE302" s="51"/>
      <c r="AF302" s="51"/>
      <c r="AG302" s="78"/>
    </row>
    <row r="303" spans="7:33" x14ac:dyDescent="0.25">
      <c r="G303" s="80"/>
      <c r="H303" s="80"/>
      <c r="Q303" s="78"/>
      <c r="R303" s="78"/>
      <c r="S303" s="78"/>
      <c r="T303" s="78"/>
      <c r="U303" s="78"/>
      <c r="V303" s="78"/>
      <c r="W303" s="78"/>
      <c r="X303" s="78"/>
      <c r="Y303" s="78"/>
      <c r="Z303" s="78"/>
      <c r="AA303" s="78"/>
      <c r="AB303" s="78"/>
      <c r="AC303" s="78"/>
      <c r="AD303" s="78"/>
      <c r="AE303" s="51"/>
      <c r="AF303" s="51"/>
      <c r="AG303" s="78"/>
    </row>
    <row r="304" spans="7:33" x14ac:dyDescent="0.25">
      <c r="G304" s="80"/>
      <c r="H304" s="80"/>
      <c r="Q304" s="78"/>
      <c r="R304" s="78"/>
      <c r="S304" s="78"/>
      <c r="T304" s="78"/>
      <c r="U304" s="78"/>
      <c r="V304" s="78"/>
      <c r="W304" s="78"/>
      <c r="X304" s="78"/>
      <c r="Y304" s="78"/>
      <c r="Z304" s="78"/>
      <c r="AA304" s="78"/>
      <c r="AB304" s="78"/>
      <c r="AC304" s="78"/>
      <c r="AD304" s="78"/>
      <c r="AE304" s="51"/>
      <c r="AF304" s="51"/>
      <c r="AG304" s="78"/>
    </row>
    <row r="305" spans="7:33" x14ac:dyDescent="0.25">
      <c r="G305" s="80"/>
      <c r="H305" s="80"/>
      <c r="Q305" s="78"/>
      <c r="R305" s="78"/>
      <c r="S305" s="78"/>
      <c r="T305" s="78"/>
      <c r="U305" s="78"/>
      <c r="V305" s="78"/>
      <c r="W305" s="78"/>
      <c r="X305" s="78"/>
      <c r="Y305" s="78"/>
      <c r="Z305" s="78"/>
      <c r="AA305" s="78"/>
      <c r="AB305" s="78"/>
      <c r="AC305" s="78"/>
      <c r="AD305" s="78"/>
      <c r="AE305" s="51"/>
      <c r="AF305" s="51"/>
      <c r="AG305" s="78"/>
    </row>
    <row r="306" spans="7:33" x14ac:dyDescent="0.25">
      <c r="G306" s="80"/>
      <c r="H306" s="80"/>
      <c r="Q306" s="78"/>
      <c r="R306" s="78"/>
      <c r="S306" s="78"/>
      <c r="T306" s="78"/>
      <c r="U306" s="78"/>
      <c r="V306" s="78"/>
      <c r="W306" s="78"/>
      <c r="X306" s="78"/>
      <c r="Y306" s="78"/>
      <c r="Z306" s="78"/>
      <c r="AA306" s="78"/>
      <c r="AB306" s="78"/>
      <c r="AC306" s="78"/>
      <c r="AD306" s="78"/>
      <c r="AE306" s="51"/>
      <c r="AF306" s="51"/>
      <c r="AG306" s="78"/>
    </row>
    <row r="307" spans="7:33" x14ac:dyDescent="0.25">
      <c r="G307" s="80"/>
      <c r="H307" s="80"/>
      <c r="Q307" s="78"/>
      <c r="R307" s="78"/>
      <c r="S307" s="78"/>
      <c r="T307" s="78"/>
      <c r="U307" s="78"/>
      <c r="V307" s="78"/>
      <c r="W307" s="78"/>
      <c r="X307" s="78"/>
      <c r="Y307" s="78"/>
      <c r="Z307" s="78"/>
      <c r="AA307" s="78"/>
      <c r="AB307" s="78"/>
      <c r="AC307" s="78"/>
      <c r="AD307" s="78"/>
      <c r="AE307" s="51"/>
      <c r="AF307" s="51"/>
      <c r="AG307" s="78"/>
    </row>
    <row r="308" spans="7:33" x14ac:dyDescent="0.25">
      <c r="G308" s="80"/>
      <c r="H308" s="80"/>
      <c r="Q308" s="78"/>
      <c r="R308" s="78"/>
      <c r="S308" s="78"/>
      <c r="T308" s="78"/>
      <c r="U308" s="78"/>
      <c r="V308" s="78"/>
      <c r="W308" s="78"/>
      <c r="X308" s="78"/>
      <c r="Y308" s="78"/>
      <c r="Z308" s="78"/>
      <c r="AA308" s="78"/>
      <c r="AB308" s="78"/>
      <c r="AC308" s="78"/>
      <c r="AD308" s="78"/>
      <c r="AE308" s="51"/>
      <c r="AF308" s="51"/>
      <c r="AG308" s="78"/>
    </row>
    <row r="309" spans="7:33" x14ac:dyDescent="0.25">
      <c r="G309" s="80"/>
      <c r="H309" s="80"/>
      <c r="Q309" s="78"/>
      <c r="R309" s="78"/>
      <c r="S309" s="78"/>
      <c r="T309" s="78"/>
      <c r="U309" s="78"/>
      <c r="V309" s="78"/>
      <c r="W309" s="78"/>
      <c r="X309" s="78"/>
      <c r="Y309" s="78"/>
      <c r="Z309" s="78"/>
      <c r="AA309" s="78"/>
      <c r="AB309" s="78"/>
      <c r="AC309" s="78"/>
      <c r="AD309" s="78"/>
      <c r="AE309" s="51"/>
      <c r="AF309" s="51"/>
      <c r="AG309" s="78"/>
    </row>
    <row r="310" spans="7:33" x14ac:dyDescent="0.25">
      <c r="G310" s="80"/>
      <c r="H310" s="80"/>
      <c r="Q310" s="78"/>
      <c r="R310" s="78"/>
      <c r="S310" s="78"/>
      <c r="T310" s="78"/>
      <c r="U310" s="78"/>
      <c r="V310" s="78"/>
      <c r="W310" s="78"/>
      <c r="X310" s="78"/>
      <c r="Y310" s="78"/>
      <c r="Z310" s="78"/>
      <c r="AA310" s="78"/>
      <c r="AB310" s="78"/>
      <c r="AC310" s="78"/>
      <c r="AD310" s="78"/>
      <c r="AE310" s="51"/>
      <c r="AF310" s="51"/>
      <c r="AG310" s="78"/>
    </row>
    <row r="311" spans="7:33" x14ac:dyDescent="0.25">
      <c r="G311" s="80"/>
      <c r="H311" s="80"/>
      <c r="Q311" s="78"/>
      <c r="R311" s="78"/>
      <c r="S311" s="78"/>
      <c r="T311" s="78"/>
      <c r="U311" s="78"/>
      <c r="V311" s="78"/>
      <c r="W311" s="78"/>
      <c r="X311" s="78"/>
      <c r="Y311" s="78"/>
      <c r="Z311" s="78"/>
      <c r="AA311" s="78"/>
      <c r="AB311" s="78"/>
      <c r="AC311" s="78"/>
      <c r="AD311" s="78"/>
      <c r="AE311" s="51"/>
      <c r="AF311" s="51"/>
      <c r="AG311" s="78"/>
    </row>
    <row r="312" spans="7:33" x14ac:dyDescent="0.25">
      <c r="G312" s="80"/>
      <c r="H312" s="80"/>
      <c r="Q312" s="78"/>
      <c r="R312" s="78"/>
      <c r="S312" s="78"/>
      <c r="T312" s="78"/>
      <c r="U312" s="78"/>
      <c r="V312" s="78"/>
      <c r="W312" s="78"/>
      <c r="X312" s="78"/>
      <c r="Y312" s="78"/>
      <c r="Z312" s="78"/>
      <c r="AA312" s="78"/>
      <c r="AB312" s="78"/>
      <c r="AC312" s="78"/>
      <c r="AD312" s="78"/>
      <c r="AE312" s="51"/>
      <c r="AF312" s="51"/>
      <c r="AG312" s="78"/>
    </row>
    <row r="313" spans="7:33" x14ac:dyDescent="0.25">
      <c r="G313" s="80"/>
      <c r="H313" s="80"/>
      <c r="Q313" s="78"/>
      <c r="R313" s="78"/>
      <c r="S313" s="78"/>
      <c r="T313" s="78"/>
      <c r="U313" s="78"/>
      <c r="V313" s="78"/>
      <c r="W313" s="78"/>
      <c r="X313" s="78"/>
      <c r="Y313" s="78"/>
      <c r="Z313" s="78"/>
      <c r="AA313" s="78"/>
      <c r="AB313" s="78"/>
      <c r="AC313" s="78"/>
      <c r="AD313" s="78"/>
      <c r="AE313" s="51"/>
      <c r="AF313" s="51"/>
      <c r="AG313" s="78"/>
    </row>
    <row r="314" spans="7:33" x14ac:dyDescent="0.25">
      <c r="G314" s="80"/>
      <c r="H314" s="80"/>
      <c r="Q314" s="78"/>
      <c r="R314" s="78"/>
      <c r="S314" s="78"/>
      <c r="T314" s="78"/>
      <c r="U314" s="78"/>
      <c r="V314" s="78"/>
      <c r="W314" s="78"/>
      <c r="X314" s="78"/>
      <c r="Y314" s="78"/>
      <c r="Z314" s="78"/>
      <c r="AA314" s="78"/>
      <c r="AB314" s="78"/>
      <c r="AC314" s="78"/>
      <c r="AD314" s="78"/>
      <c r="AE314" s="51"/>
      <c r="AF314" s="51"/>
      <c r="AG314" s="78"/>
    </row>
    <row r="315" spans="7:33" x14ac:dyDescent="0.25">
      <c r="G315" s="80"/>
      <c r="H315" s="80"/>
      <c r="Q315" s="78"/>
      <c r="R315" s="78"/>
      <c r="S315" s="78"/>
      <c r="T315" s="78"/>
      <c r="U315" s="78"/>
      <c r="V315" s="78"/>
      <c r="W315" s="78"/>
      <c r="X315" s="78"/>
      <c r="Y315" s="78"/>
      <c r="Z315" s="78"/>
      <c r="AA315" s="78"/>
      <c r="AB315" s="78"/>
      <c r="AC315" s="78"/>
      <c r="AD315" s="78"/>
      <c r="AE315" s="51"/>
      <c r="AF315" s="51"/>
      <c r="AG315" s="78"/>
    </row>
    <row r="316" spans="7:33" x14ac:dyDescent="0.25">
      <c r="G316" s="80"/>
      <c r="H316" s="80"/>
      <c r="Q316" s="78"/>
      <c r="R316" s="78"/>
      <c r="S316" s="78"/>
      <c r="T316" s="78"/>
      <c r="U316" s="78"/>
      <c r="V316" s="78"/>
      <c r="W316" s="78"/>
      <c r="X316" s="78"/>
      <c r="Y316" s="78"/>
      <c r="Z316" s="78"/>
      <c r="AA316" s="78"/>
      <c r="AB316" s="78"/>
      <c r="AC316" s="78"/>
      <c r="AD316" s="78"/>
      <c r="AE316" s="51"/>
      <c r="AF316" s="51"/>
      <c r="AG316" s="78"/>
    </row>
    <row r="317" spans="7:33" x14ac:dyDescent="0.25">
      <c r="G317" s="80"/>
      <c r="H317" s="80"/>
      <c r="Q317" s="78"/>
      <c r="R317" s="78"/>
      <c r="S317" s="78"/>
      <c r="T317" s="78"/>
      <c r="U317" s="78"/>
      <c r="V317" s="78"/>
      <c r="W317" s="78"/>
      <c r="X317" s="78"/>
      <c r="Y317" s="78"/>
      <c r="Z317" s="78"/>
      <c r="AA317" s="78"/>
      <c r="AB317" s="78"/>
      <c r="AC317" s="78"/>
      <c r="AD317" s="78"/>
      <c r="AE317" s="51"/>
      <c r="AF317" s="51"/>
      <c r="AG317" s="78"/>
    </row>
    <row r="318" spans="7:33" x14ac:dyDescent="0.25">
      <c r="G318" s="80"/>
      <c r="H318" s="80"/>
      <c r="Q318" s="78"/>
      <c r="R318" s="78"/>
      <c r="S318" s="78"/>
      <c r="T318" s="78"/>
      <c r="U318" s="78"/>
      <c r="V318" s="78"/>
      <c r="W318" s="78"/>
      <c r="X318" s="78"/>
      <c r="Y318" s="78"/>
      <c r="Z318" s="78"/>
      <c r="AA318" s="78"/>
      <c r="AB318" s="78"/>
      <c r="AC318" s="78"/>
      <c r="AD318" s="78"/>
      <c r="AE318" s="51"/>
      <c r="AF318" s="51"/>
      <c r="AG318" s="78"/>
    </row>
    <row r="319" spans="7:33" x14ac:dyDescent="0.25">
      <c r="G319" s="80"/>
      <c r="H319" s="80"/>
      <c r="Q319" s="78"/>
      <c r="R319" s="78"/>
      <c r="S319" s="78"/>
      <c r="T319" s="78"/>
      <c r="U319" s="78"/>
      <c r="V319" s="78"/>
      <c r="W319" s="78"/>
      <c r="X319" s="78"/>
      <c r="Y319" s="78"/>
      <c r="Z319" s="78"/>
      <c r="AA319" s="78"/>
      <c r="AB319" s="78"/>
      <c r="AC319" s="78"/>
      <c r="AD319" s="78"/>
      <c r="AE319" s="51"/>
      <c r="AF319" s="51"/>
      <c r="AG319" s="78"/>
    </row>
    <row r="320" spans="7:33" x14ac:dyDescent="0.25">
      <c r="G320" s="80"/>
      <c r="H320" s="80"/>
      <c r="Q320" s="78"/>
      <c r="R320" s="78"/>
      <c r="S320" s="78"/>
      <c r="T320" s="78"/>
      <c r="U320" s="78"/>
      <c r="V320" s="78"/>
      <c r="W320" s="78"/>
      <c r="X320" s="78"/>
      <c r="Y320" s="78"/>
      <c r="Z320" s="78"/>
      <c r="AA320" s="78"/>
      <c r="AB320" s="78"/>
      <c r="AC320" s="78"/>
      <c r="AD320" s="78"/>
      <c r="AE320" s="51"/>
      <c r="AF320" s="51"/>
      <c r="AG320" s="78"/>
    </row>
    <row r="321" spans="7:33" x14ac:dyDescent="0.25">
      <c r="G321" s="80"/>
      <c r="H321" s="80"/>
      <c r="Q321" s="78"/>
      <c r="R321" s="78"/>
      <c r="S321" s="78"/>
      <c r="T321" s="78"/>
      <c r="U321" s="78"/>
      <c r="V321" s="78"/>
      <c r="W321" s="78"/>
      <c r="X321" s="78"/>
      <c r="Y321" s="78"/>
      <c r="Z321" s="78"/>
      <c r="AA321" s="78"/>
      <c r="AB321" s="78"/>
      <c r="AC321" s="78"/>
      <c r="AD321" s="78"/>
      <c r="AE321" s="51"/>
      <c r="AF321" s="51"/>
      <c r="AG321" s="78"/>
    </row>
    <row r="322" spans="7:33" x14ac:dyDescent="0.25">
      <c r="G322" s="80"/>
      <c r="H322" s="80"/>
      <c r="Q322" s="78"/>
      <c r="R322" s="78"/>
      <c r="S322" s="78"/>
      <c r="T322" s="78"/>
      <c r="U322" s="78"/>
      <c r="V322" s="78"/>
      <c r="W322" s="78"/>
      <c r="X322" s="78"/>
      <c r="Y322" s="78"/>
      <c r="Z322" s="78"/>
      <c r="AA322" s="78"/>
      <c r="AB322" s="78"/>
      <c r="AC322" s="78"/>
      <c r="AD322" s="78"/>
      <c r="AE322" s="51"/>
      <c r="AF322" s="51"/>
      <c r="AG322" s="78"/>
    </row>
    <row r="323" spans="7:33" x14ac:dyDescent="0.25">
      <c r="G323" s="80"/>
      <c r="H323" s="80"/>
      <c r="Q323" s="78"/>
      <c r="R323" s="78"/>
      <c r="S323" s="78"/>
      <c r="T323" s="78"/>
      <c r="U323" s="78"/>
      <c r="V323" s="78"/>
      <c r="W323" s="78"/>
      <c r="X323" s="78"/>
      <c r="Y323" s="78"/>
      <c r="Z323" s="78"/>
      <c r="AA323" s="78"/>
      <c r="AB323" s="78"/>
      <c r="AC323" s="78"/>
      <c r="AD323" s="78"/>
      <c r="AE323" s="51"/>
      <c r="AF323" s="51"/>
      <c r="AG323" s="78"/>
    </row>
    <row r="324" spans="7:33" x14ac:dyDescent="0.25">
      <c r="G324" s="80"/>
      <c r="H324" s="80"/>
      <c r="Q324" s="78"/>
      <c r="R324" s="78"/>
      <c r="S324" s="78"/>
      <c r="T324" s="78"/>
      <c r="U324" s="78"/>
      <c r="V324" s="78"/>
      <c r="W324" s="78"/>
      <c r="X324" s="78"/>
      <c r="Y324" s="78"/>
      <c r="Z324" s="78"/>
      <c r="AA324" s="78"/>
      <c r="AB324" s="78"/>
      <c r="AC324" s="78"/>
      <c r="AD324" s="78"/>
      <c r="AE324" s="51"/>
      <c r="AF324" s="51"/>
      <c r="AG324" s="78"/>
    </row>
    <row r="325" spans="7:33" x14ac:dyDescent="0.25">
      <c r="G325" s="80"/>
      <c r="H325" s="80"/>
      <c r="Q325" s="78"/>
      <c r="R325" s="78"/>
      <c r="S325" s="78"/>
      <c r="T325" s="78"/>
      <c r="U325" s="78"/>
      <c r="V325" s="78"/>
      <c r="W325" s="78"/>
      <c r="X325" s="78"/>
      <c r="Y325" s="78"/>
      <c r="Z325" s="78"/>
      <c r="AA325" s="78"/>
      <c r="AB325" s="78"/>
      <c r="AC325" s="78"/>
      <c r="AD325" s="78"/>
      <c r="AE325" s="51"/>
      <c r="AF325" s="51"/>
      <c r="AG325" s="78"/>
    </row>
    <row r="326" spans="7:33" x14ac:dyDescent="0.25">
      <c r="G326" s="80"/>
      <c r="H326" s="80"/>
      <c r="Q326" s="78"/>
      <c r="R326" s="78"/>
      <c r="S326" s="78"/>
      <c r="T326" s="78"/>
      <c r="U326" s="78"/>
      <c r="V326" s="78"/>
      <c r="W326" s="78"/>
      <c r="X326" s="78"/>
      <c r="Y326" s="78"/>
      <c r="Z326" s="78"/>
      <c r="AA326" s="78"/>
      <c r="AB326" s="78"/>
      <c r="AC326" s="78"/>
      <c r="AD326" s="78"/>
      <c r="AE326" s="51"/>
      <c r="AF326" s="51"/>
      <c r="AG326" s="78"/>
    </row>
    <row r="327" spans="7:33" x14ac:dyDescent="0.25">
      <c r="G327" s="80"/>
      <c r="H327" s="80"/>
      <c r="Q327" s="78"/>
      <c r="R327" s="78"/>
      <c r="S327" s="78"/>
      <c r="T327" s="78"/>
      <c r="U327" s="78"/>
      <c r="V327" s="78"/>
      <c r="W327" s="78"/>
      <c r="X327" s="78"/>
      <c r="Y327" s="78"/>
      <c r="Z327" s="78"/>
      <c r="AA327" s="78"/>
      <c r="AB327" s="78"/>
      <c r="AC327" s="78"/>
      <c r="AD327" s="78"/>
      <c r="AE327" s="51"/>
      <c r="AF327" s="51"/>
      <c r="AG327" s="78"/>
    </row>
    <row r="328" spans="7:33" x14ac:dyDescent="0.25">
      <c r="G328" s="80"/>
      <c r="H328" s="80"/>
      <c r="Q328" s="78"/>
      <c r="R328" s="78"/>
      <c r="S328" s="78"/>
      <c r="T328" s="78"/>
      <c r="U328" s="78"/>
      <c r="V328" s="78"/>
      <c r="W328" s="78"/>
      <c r="X328" s="78"/>
      <c r="Y328" s="78"/>
      <c r="Z328" s="78"/>
      <c r="AA328" s="78"/>
      <c r="AB328" s="78"/>
      <c r="AC328" s="78"/>
      <c r="AD328" s="78"/>
      <c r="AE328" s="51"/>
      <c r="AF328" s="51"/>
      <c r="AG328" s="78"/>
    </row>
    <row r="329" spans="7:33" x14ac:dyDescent="0.25">
      <c r="G329" s="80"/>
      <c r="H329" s="80"/>
      <c r="Q329" s="78"/>
      <c r="R329" s="78"/>
      <c r="S329" s="78"/>
      <c r="T329" s="78"/>
      <c r="U329" s="78"/>
      <c r="V329" s="78"/>
      <c r="W329" s="78"/>
      <c r="X329" s="78"/>
      <c r="Y329" s="78"/>
      <c r="Z329" s="78"/>
      <c r="AA329" s="78"/>
      <c r="AB329" s="78"/>
      <c r="AC329" s="78"/>
      <c r="AD329" s="78"/>
      <c r="AE329" s="51"/>
      <c r="AF329" s="51"/>
      <c r="AG329" s="78"/>
    </row>
    <row r="330" spans="7:33" x14ac:dyDescent="0.25">
      <c r="G330" s="80"/>
      <c r="H330" s="80"/>
      <c r="Q330" s="78"/>
      <c r="R330" s="78"/>
      <c r="S330" s="78"/>
      <c r="T330" s="78"/>
      <c r="U330" s="78"/>
      <c r="V330" s="78"/>
      <c r="W330" s="78"/>
      <c r="X330" s="78"/>
      <c r="Y330" s="78"/>
      <c r="Z330" s="78"/>
      <c r="AA330" s="78"/>
      <c r="AB330" s="78"/>
      <c r="AC330" s="78"/>
      <c r="AD330" s="78"/>
      <c r="AE330" s="51"/>
      <c r="AF330" s="51"/>
      <c r="AG330" s="78"/>
    </row>
    <row r="331" spans="7:33" x14ac:dyDescent="0.25">
      <c r="G331" s="80"/>
      <c r="H331" s="80"/>
      <c r="Q331" s="78"/>
      <c r="R331" s="78"/>
      <c r="S331" s="78"/>
      <c r="T331" s="78"/>
      <c r="U331" s="78"/>
      <c r="V331" s="78"/>
      <c r="W331" s="78"/>
      <c r="X331" s="78"/>
      <c r="Y331" s="78"/>
      <c r="Z331" s="78"/>
      <c r="AA331" s="78"/>
      <c r="AB331" s="78"/>
      <c r="AC331" s="78"/>
      <c r="AD331" s="78"/>
      <c r="AE331" s="51"/>
      <c r="AF331" s="51"/>
      <c r="AG331" s="78"/>
    </row>
    <row r="332" spans="7:33" x14ac:dyDescent="0.25">
      <c r="G332" s="80"/>
      <c r="H332" s="80"/>
      <c r="Q332" s="78"/>
      <c r="R332" s="78"/>
      <c r="S332" s="78"/>
      <c r="T332" s="78"/>
      <c r="U332" s="78"/>
      <c r="V332" s="78"/>
      <c r="W332" s="78"/>
      <c r="X332" s="78"/>
      <c r="Y332" s="78"/>
      <c r="Z332" s="78"/>
      <c r="AA332" s="78"/>
      <c r="AB332" s="78"/>
      <c r="AC332" s="78"/>
      <c r="AD332" s="78"/>
      <c r="AE332" s="51"/>
      <c r="AF332" s="51"/>
      <c r="AG332" s="78"/>
    </row>
    <row r="333" spans="7:33" x14ac:dyDescent="0.25">
      <c r="G333" s="80"/>
      <c r="H333" s="80"/>
      <c r="Q333" s="78"/>
      <c r="R333" s="78"/>
      <c r="S333" s="78"/>
      <c r="T333" s="78"/>
      <c r="U333" s="78"/>
      <c r="V333" s="78"/>
      <c r="W333" s="78"/>
      <c r="X333" s="78"/>
      <c r="Y333" s="78"/>
      <c r="Z333" s="78"/>
      <c r="AA333" s="78"/>
      <c r="AB333" s="78"/>
      <c r="AC333" s="78"/>
      <c r="AD333" s="78"/>
      <c r="AE333" s="51"/>
      <c r="AF333" s="51"/>
      <c r="AG333" s="78"/>
    </row>
    <row r="334" spans="7:33" x14ac:dyDescent="0.25">
      <c r="G334" s="80"/>
      <c r="H334" s="80"/>
      <c r="Q334" s="78"/>
      <c r="R334" s="78"/>
      <c r="S334" s="78"/>
      <c r="T334" s="78"/>
      <c r="U334" s="78"/>
      <c r="V334" s="78"/>
      <c r="W334" s="78"/>
      <c r="X334" s="78"/>
      <c r="Y334" s="78"/>
      <c r="Z334" s="78"/>
      <c r="AA334" s="78"/>
      <c r="AB334" s="78"/>
      <c r="AC334" s="78"/>
      <c r="AD334" s="78"/>
      <c r="AE334" s="51"/>
      <c r="AF334" s="51"/>
      <c r="AG334" s="78"/>
    </row>
    <row r="335" spans="7:33" x14ac:dyDescent="0.25">
      <c r="G335" s="80"/>
      <c r="H335" s="80"/>
      <c r="Q335" s="78"/>
      <c r="R335" s="78"/>
      <c r="S335" s="78"/>
      <c r="T335" s="78"/>
      <c r="U335" s="78"/>
      <c r="V335" s="78"/>
      <c r="W335" s="78"/>
      <c r="X335" s="78"/>
      <c r="Y335" s="78"/>
      <c r="Z335" s="78"/>
      <c r="AA335" s="78"/>
      <c r="AB335" s="78"/>
      <c r="AC335" s="78"/>
      <c r="AD335" s="78"/>
      <c r="AE335" s="51"/>
      <c r="AF335" s="51"/>
      <c r="AG335" s="78"/>
    </row>
    <row r="336" spans="7:33" x14ac:dyDescent="0.25">
      <c r="G336" s="80"/>
      <c r="H336" s="80"/>
      <c r="Q336" s="78"/>
      <c r="R336" s="78"/>
      <c r="S336" s="78"/>
      <c r="T336" s="78"/>
      <c r="U336" s="78"/>
      <c r="V336" s="78"/>
      <c r="W336" s="78"/>
      <c r="X336" s="78"/>
      <c r="Y336" s="78"/>
      <c r="Z336" s="78"/>
      <c r="AA336" s="78"/>
      <c r="AB336" s="78"/>
      <c r="AC336" s="78"/>
      <c r="AD336" s="78"/>
      <c r="AE336" s="51"/>
      <c r="AF336" s="51"/>
      <c r="AG336" s="78"/>
    </row>
    <row r="337" spans="7:33" x14ac:dyDescent="0.25">
      <c r="G337" s="80"/>
      <c r="H337" s="80"/>
      <c r="Q337" s="78"/>
      <c r="R337" s="78"/>
      <c r="S337" s="78"/>
      <c r="T337" s="78"/>
      <c r="U337" s="78"/>
      <c r="V337" s="78"/>
      <c r="W337" s="78"/>
      <c r="X337" s="78"/>
      <c r="Y337" s="78"/>
      <c r="Z337" s="78"/>
      <c r="AA337" s="78"/>
      <c r="AB337" s="78"/>
      <c r="AC337" s="78"/>
      <c r="AD337" s="78"/>
      <c r="AE337" s="51"/>
      <c r="AF337" s="51"/>
      <c r="AG337" s="78"/>
    </row>
    <row r="338" spans="7:33" x14ac:dyDescent="0.25">
      <c r="G338" s="80"/>
      <c r="H338" s="80"/>
      <c r="Q338" s="78"/>
      <c r="R338" s="78"/>
      <c r="S338" s="78"/>
      <c r="T338" s="78"/>
      <c r="U338" s="78"/>
      <c r="V338" s="78"/>
      <c r="W338" s="78"/>
      <c r="X338" s="78"/>
      <c r="Y338" s="78"/>
      <c r="Z338" s="78"/>
      <c r="AA338" s="78"/>
      <c r="AB338" s="78"/>
      <c r="AC338" s="78"/>
      <c r="AD338" s="78"/>
      <c r="AE338" s="51"/>
      <c r="AF338" s="51"/>
      <c r="AG338" s="78"/>
    </row>
    <row r="339" spans="7:33" x14ac:dyDescent="0.25">
      <c r="G339" s="80"/>
      <c r="H339" s="80"/>
      <c r="Q339" s="78"/>
      <c r="R339" s="78"/>
      <c r="S339" s="78"/>
      <c r="T339" s="78"/>
      <c r="U339" s="78"/>
      <c r="V339" s="78"/>
      <c r="W339" s="78"/>
      <c r="X339" s="78"/>
      <c r="Y339" s="78"/>
      <c r="Z339" s="78"/>
      <c r="AA339" s="78"/>
      <c r="AB339" s="78"/>
      <c r="AC339" s="78"/>
      <c r="AD339" s="78"/>
      <c r="AE339" s="51"/>
      <c r="AF339" s="51"/>
      <c r="AG339" s="78"/>
    </row>
    <row r="340" spans="7:33" x14ac:dyDescent="0.25">
      <c r="G340" s="80"/>
      <c r="H340" s="80"/>
      <c r="Q340" s="78"/>
      <c r="R340" s="78"/>
      <c r="S340" s="78"/>
      <c r="T340" s="78"/>
      <c r="U340" s="78"/>
      <c r="V340" s="78"/>
      <c r="W340" s="78"/>
      <c r="X340" s="78"/>
      <c r="Y340" s="78"/>
      <c r="Z340" s="78"/>
      <c r="AA340" s="78"/>
      <c r="AB340" s="78"/>
      <c r="AC340" s="78"/>
      <c r="AD340" s="78"/>
      <c r="AE340" s="51"/>
      <c r="AF340" s="51"/>
      <c r="AG340" s="78"/>
    </row>
    <row r="341" spans="7:33" x14ac:dyDescent="0.25">
      <c r="G341" s="80"/>
      <c r="H341" s="80"/>
      <c r="Q341" s="78"/>
      <c r="R341" s="78"/>
      <c r="S341" s="78"/>
      <c r="T341" s="78"/>
      <c r="U341" s="78"/>
      <c r="V341" s="78"/>
      <c r="W341" s="78"/>
      <c r="X341" s="78"/>
      <c r="Y341" s="78"/>
      <c r="Z341" s="78"/>
      <c r="AA341" s="78"/>
      <c r="AB341" s="78"/>
      <c r="AC341" s="78"/>
      <c r="AD341" s="78"/>
      <c r="AE341" s="51"/>
      <c r="AF341" s="51"/>
      <c r="AG341" s="78"/>
    </row>
    <row r="342" spans="7:33" x14ac:dyDescent="0.25">
      <c r="G342" s="80"/>
      <c r="H342" s="80"/>
      <c r="Q342" s="78"/>
      <c r="R342" s="78"/>
      <c r="S342" s="78"/>
      <c r="T342" s="78"/>
      <c r="U342" s="78"/>
      <c r="V342" s="78"/>
      <c r="W342" s="78"/>
      <c r="X342" s="78"/>
      <c r="Y342" s="78"/>
      <c r="Z342" s="78"/>
      <c r="AA342" s="78"/>
      <c r="AB342" s="78"/>
      <c r="AC342" s="78"/>
      <c r="AD342" s="78"/>
      <c r="AE342" s="51"/>
      <c r="AF342" s="51"/>
      <c r="AG342" s="78"/>
    </row>
    <row r="343" spans="7:33" x14ac:dyDescent="0.25">
      <c r="G343" s="80"/>
      <c r="H343" s="80"/>
      <c r="Q343" s="78"/>
      <c r="R343" s="78"/>
      <c r="S343" s="78"/>
      <c r="T343" s="78"/>
      <c r="U343" s="78"/>
      <c r="V343" s="78"/>
      <c r="W343" s="78"/>
      <c r="X343" s="78"/>
      <c r="Y343" s="78"/>
      <c r="Z343" s="78"/>
      <c r="AA343" s="78"/>
      <c r="AB343" s="78"/>
      <c r="AC343" s="78"/>
      <c r="AD343" s="78"/>
      <c r="AE343" s="51"/>
      <c r="AF343" s="51"/>
      <c r="AG343" s="78"/>
    </row>
    <row r="344" spans="7:33" x14ac:dyDescent="0.25">
      <c r="G344" s="80"/>
      <c r="H344" s="80"/>
      <c r="Q344" s="78"/>
      <c r="R344" s="78"/>
      <c r="S344" s="78"/>
      <c r="T344" s="78"/>
      <c r="U344" s="78"/>
      <c r="V344" s="78"/>
      <c r="W344" s="78"/>
      <c r="X344" s="78"/>
      <c r="Y344" s="78"/>
      <c r="Z344" s="78"/>
      <c r="AA344" s="78"/>
      <c r="AB344" s="78"/>
      <c r="AC344" s="78"/>
      <c r="AD344" s="78"/>
      <c r="AE344" s="51"/>
      <c r="AF344" s="51"/>
      <c r="AG344" s="78"/>
    </row>
    <row r="345" spans="7:33" x14ac:dyDescent="0.25">
      <c r="G345" s="80"/>
      <c r="H345" s="80"/>
      <c r="Q345" s="78"/>
      <c r="R345" s="78"/>
      <c r="S345" s="78"/>
      <c r="T345" s="78"/>
      <c r="U345" s="78"/>
      <c r="V345" s="78"/>
      <c r="W345" s="78"/>
      <c r="X345" s="78"/>
      <c r="Y345" s="78"/>
      <c r="Z345" s="78"/>
      <c r="AA345" s="78"/>
      <c r="AB345" s="78"/>
      <c r="AC345" s="78"/>
      <c r="AD345" s="78"/>
      <c r="AE345" s="51"/>
      <c r="AF345" s="51"/>
      <c r="AG345" s="78"/>
    </row>
    <row r="346" spans="7:33" x14ac:dyDescent="0.25">
      <c r="G346" s="80"/>
      <c r="H346" s="80"/>
      <c r="Q346" s="78"/>
      <c r="R346" s="78"/>
      <c r="S346" s="78"/>
      <c r="T346" s="78"/>
      <c r="U346" s="78"/>
      <c r="V346" s="78"/>
      <c r="W346" s="78"/>
      <c r="X346" s="78"/>
      <c r="Y346" s="78"/>
      <c r="Z346" s="78"/>
      <c r="AA346" s="78"/>
      <c r="AB346" s="78"/>
      <c r="AC346" s="78"/>
      <c r="AD346" s="78"/>
      <c r="AE346" s="51"/>
      <c r="AF346" s="51"/>
      <c r="AG346" s="78"/>
    </row>
    <row r="347" spans="7:33" x14ac:dyDescent="0.25">
      <c r="G347" s="80"/>
      <c r="H347" s="80"/>
      <c r="Q347" s="78"/>
      <c r="R347" s="78"/>
      <c r="S347" s="78"/>
      <c r="T347" s="78"/>
      <c r="U347" s="78"/>
      <c r="V347" s="78"/>
      <c r="W347" s="78"/>
      <c r="X347" s="78"/>
      <c r="Y347" s="78"/>
      <c r="Z347" s="78"/>
      <c r="AA347" s="78"/>
      <c r="AB347" s="78"/>
      <c r="AC347" s="78"/>
      <c r="AD347" s="78"/>
      <c r="AE347" s="51"/>
      <c r="AF347" s="51"/>
      <c r="AG347" s="78"/>
    </row>
    <row r="348" spans="7:33" x14ac:dyDescent="0.25">
      <c r="G348" s="80"/>
      <c r="H348" s="80"/>
      <c r="Q348" s="78"/>
      <c r="R348" s="78"/>
      <c r="S348" s="78"/>
      <c r="T348" s="78"/>
      <c r="U348" s="78"/>
      <c r="V348" s="78"/>
      <c r="W348" s="78"/>
      <c r="X348" s="78"/>
      <c r="Y348" s="78"/>
      <c r="Z348" s="78"/>
      <c r="AA348" s="78"/>
      <c r="AB348" s="78"/>
      <c r="AC348" s="78"/>
      <c r="AD348" s="78"/>
      <c r="AE348" s="51"/>
      <c r="AF348" s="51"/>
      <c r="AG348" s="78"/>
    </row>
    <row r="349" spans="7:33" x14ac:dyDescent="0.25">
      <c r="G349" s="80"/>
      <c r="H349" s="80"/>
      <c r="Q349" s="78"/>
      <c r="R349" s="78"/>
      <c r="S349" s="78"/>
      <c r="T349" s="78"/>
      <c r="U349" s="78"/>
      <c r="V349" s="78"/>
      <c r="W349" s="78"/>
      <c r="X349" s="78"/>
      <c r="Y349" s="78"/>
      <c r="Z349" s="78"/>
      <c r="AA349" s="78"/>
      <c r="AB349" s="78"/>
      <c r="AC349" s="78"/>
      <c r="AD349" s="78"/>
      <c r="AE349" s="51"/>
      <c r="AF349" s="51"/>
      <c r="AG349" s="78"/>
    </row>
    <row r="350" spans="7:33" x14ac:dyDescent="0.25">
      <c r="G350" s="80"/>
      <c r="H350" s="80"/>
      <c r="Q350" s="78"/>
      <c r="R350" s="78"/>
      <c r="S350" s="78"/>
      <c r="T350" s="78"/>
      <c r="U350" s="78"/>
      <c r="V350" s="78"/>
      <c r="W350" s="78"/>
      <c r="X350" s="78"/>
      <c r="Y350" s="78"/>
      <c r="Z350" s="78"/>
      <c r="AA350" s="78"/>
      <c r="AB350" s="78"/>
      <c r="AC350" s="78"/>
      <c r="AD350" s="78"/>
      <c r="AE350" s="51"/>
      <c r="AF350" s="51"/>
      <c r="AG350" s="78"/>
    </row>
    <row r="351" spans="7:33" x14ac:dyDescent="0.25">
      <c r="G351" s="80"/>
      <c r="H351" s="80"/>
      <c r="Q351" s="78"/>
      <c r="R351" s="78"/>
      <c r="S351" s="78"/>
      <c r="T351" s="78"/>
      <c r="U351" s="78"/>
      <c r="V351" s="78"/>
      <c r="W351" s="78"/>
      <c r="X351" s="78"/>
      <c r="Y351" s="78"/>
      <c r="Z351" s="78"/>
      <c r="AA351" s="78"/>
      <c r="AB351" s="78"/>
      <c r="AC351" s="78"/>
      <c r="AD351" s="78"/>
      <c r="AE351" s="51"/>
      <c r="AF351" s="51"/>
      <c r="AG351" s="78"/>
    </row>
    <row r="352" spans="7:33" x14ac:dyDescent="0.25">
      <c r="G352" s="80"/>
      <c r="H352" s="80"/>
      <c r="Q352" s="78"/>
      <c r="R352" s="78"/>
      <c r="S352" s="78"/>
      <c r="T352" s="78"/>
      <c r="U352" s="78"/>
      <c r="V352" s="78"/>
      <c r="W352" s="78"/>
      <c r="X352" s="78"/>
      <c r="Y352" s="78"/>
      <c r="Z352" s="78"/>
      <c r="AA352" s="78"/>
      <c r="AB352" s="78"/>
      <c r="AC352" s="78"/>
      <c r="AD352" s="78"/>
      <c r="AE352" s="51"/>
      <c r="AF352" s="51"/>
      <c r="AG352" s="78"/>
    </row>
    <row r="353" spans="7:33" x14ac:dyDescent="0.25">
      <c r="G353" s="80"/>
      <c r="H353" s="80"/>
      <c r="Q353" s="78"/>
      <c r="R353" s="78"/>
      <c r="S353" s="78"/>
      <c r="T353" s="78"/>
      <c r="U353" s="78"/>
      <c r="V353" s="78"/>
      <c r="W353" s="78"/>
      <c r="X353" s="78"/>
      <c r="Y353" s="78"/>
      <c r="Z353" s="78"/>
      <c r="AA353" s="78"/>
      <c r="AB353" s="78"/>
      <c r="AC353" s="78"/>
      <c r="AD353" s="78"/>
      <c r="AE353" s="51"/>
      <c r="AF353" s="51"/>
      <c r="AG353" s="78"/>
    </row>
    <row r="354" spans="7:33" x14ac:dyDescent="0.25">
      <c r="G354" s="80"/>
      <c r="H354" s="80"/>
      <c r="Q354" s="78"/>
      <c r="R354" s="78"/>
      <c r="S354" s="78"/>
      <c r="T354" s="78"/>
      <c r="U354" s="78"/>
      <c r="V354" s="78"/>
      <c r="W354" s="78"/>
      <c r="X354" s="78"/>
      <c r="Y354" s="78"/>
      <c r="Z354" s="78"/>
      <c r="AA354" s="78"/>
      <c r="AB354" s="78"/>
      <c r="AC354" s="78"/>
      <c r="AD354" s="78"/>
      <c r="AE354" s="51"/>
      <c r="AF354" s="51"/>
      <c r="AG354" s="78"/>
    </row>
    <row r="355" spans="7:33" x14ac:dyDescent="0.25">
      <c r="G355" s="80"/>
      <c r="H355" s="80"/>
      <c r="Q355" s="78"/>
      <c r="R355" s="78"/>
      <c r="S355" s="78"/>
      <c r="T355" s="78"/>
      <c r="U355" s="78"/>
      <c r="V355" s="78"/>
      <c r="W355" s="78"/>
      <c r="X355" s="78"/>
      <c r="Y355" s="78"/>
      <c r="Z355" s="78"/>
      <c r="AA355" s="78"/>
      <c r="AB355" s="78"/>
      <c r="AC355" s="78"/>
      <c r="AD355" s="78"/>
      <c r="AE355" s="51"/>
      <c r="AF355" s="51"/>
      <c r="AG355" s="78"/>
    </row>
    <row r="356" spans="7:33" x14ac:dyDescent="0.25">
      <c r="G356" s="80"/>
      <c r="H356" s="80"/>
      <c r="Q356" s="78"/>
      <c r="R356" s="78"/>
      <c r="S356" s="78"/>
      <c r="T356" s="78"/>
      <c r="U356" s="78"/>
      <c r="V356" s="78"/>
      <c r="W356" s="78"/>
      <c r="X356" s="78"/>
      <c r="Y356" s="78"/>
      <c r="Z356" s="78"/>
      <c r="AA356" s="78"/>
      <c r="AB356" s="78"/>
      <c r="AC356" s="78"/>
      <c r="AD356" s="78"/>
      <c r="AE356" s="51"/>
      <c r="AF356" s="51"/>
      <c r="AG356" s="78"/>
    </row>
    <row r="357" spans="7:33" x14ac:dyDescent="0.25">
      <c r="G357" s="80"/>
      <c r="H357" s="80"/>
      <c r="Q357" s="78"/>
      <c r="R357" s="78"/>
      <c r="S357" s="78"/>
      <c r="T357" s="78"/>
      <c r="U357" s="78"/>
      <c r="V357" s="78"/>
      <c r="W357" s="78"/>
      <c r="X357" s="78"/>
      <c r="Y357" s="78"/>
      <c r="Z357" s="78"/>
      <c r="AA357" s="78"/>
      <c r="AB357" s="78"/>
      <c r="AC357" s="78"/>
      <c r="AD357" s="78"/>
      <c r="AE357" s="51"/>
      <c r="AF357" s="51"/>
      <c r="AG357" s="78"/>
    </row>
    <row r="358" spans="7:33" x14ac:dyDescent="0.25">
      <c r="G358" s="80"/>
      <c r="H358" s="80"/>
      <c r="Q358" s="78"/>
      <c r="R358" s="78"/>
      <c r="S358" s="78"/>
      <c r="T358" s="78"/>
      <c r="U358" s="78"/>
      <c r="V358" s="78"/>
      <c r="W358" s="78"/>
      <c r="X358" s="78"/>
      <c r="Y358" s="78"/>
      <c r="Z358" s="78"/>
      <c r="AA358" s="78"/>
      <c r="AB358" s="78"/>
      <c r="AC358" s="78"/>
      <c r="AD358" s="78"/>
      <c r="AE358" s="51"/>
      <c r="AF358" s="51"/>
      <c r="AG358" s="78"/>
    </row>
    <row r="359" spans="7:33" x14ac:dyDescent="0.25">
      <c r="G359" s="80"/>
      <c r="H359" s="80"/>
      <c r="Q359" s="78"/>
      <c r="R359" s="78"/>
      <c r="S359" s="78"/>
      <c r="T359" s="78"/>
      <c r="U359" s="78"/>
      <c r="V359" s="78"/>
      <c r="W359" s="78"/>
      <c r="X359" s="78"/>
      <c r="Y359" s="78"/>
      <c r="Z359" s="78"/>
      <c r="AA359" s="78"/>
      <c r="AB359" s="78"/>
      <c r="AC359" s="78"/>
      <c r="AD359" s="78"/>
      <c r="AE359" s="51"/>
      <c r="AF359" s="51"/>
      <c r="AG359" s="78"/>
    </row>
    <row r="360" spans="7:33" x14ac:dyDescent="0.25">
      <c r="G360" s="80"/>
      <c r="H360" s="80"/>
      <c r="Q360" s="78"/>
      <c r="R360" s="78"/>
      <c r="S360" s="78"/>
      <c r="T360" s="78"/>
      <c r="U360" s="78"/>
      <c r="V360" s="78"/>
      <c r="W360" s="78"/>
      <c r="X360" s="78"/>
      <c r="Y360" s="78"/>
      <c r="Z360" s="78"/>
      <c r="AA360" s="78"/>
      <c r="AB360" s="78"/>
      <c r="AC360" s="78"/>
      <c r="AD360" s="78"/>
      <c r="AE360" s="51"/>
      <c r="AF360" s="51"/>
      <c r="AG360" s="78"/>
    </row>
    <row r="361" spans="7:33" x14ac:dyDescent="0.25">
      <c r="G361" s="80"/>
      <c r="H361" s="80"/>
      <c r="Q361" s="78"/>
      <c r="R361" s="78"/>
      <c r="S361" s="78"/>
      <c r="T361" s="78"/>
      <c r="U361" s="78"/>
      <c r="V361" s="78"/>
      <c r="W361" s="78"/>
      <c r="X361" s="78"/>
      <c r="Y361" s="78"/>
      <c r="Z361" s="78"/>
      <c r="AA361" s="78"/>
      <c r="AB361" s="78"/>
      <c r="AC361" s="78"/>
      <c r="AD361" s="78"/>
      <c r="AE361" s="51"/>
      <c r="AF361" s="51"/>
      <c r="AG361" s="78"/>
    </row>
    <row r="362" spans="7:33" x14ac:dyDescent="0.25">
      <c r="G362" s="80"/>
      <c r="H362" s="80"/>
      <c r="Q362" s="78"/>
      <c r="R362" s="78"/>
      <c r="S362" s="78"/>
      <c r="T362" s="78"/>
      <c r="U362" s="78"/>
      <c r="V362" s="78"/>
      <c r="W362" s="78"/>
      <c r="X362" s="78"/>
      <c r="Y362" s="78"/>
      <c r="Z362" s="78"/>
      <c r="AA362" s="78"/>
      <c r="AB362" s="78"/>
      <c r="AC362" s="78"/>
      <c r="AD362" s="78"/>
      <c r="AE362" s="51"/>
      <c r="AF362" s="51"/>
      <c r="AG362" s="78"/>
    </row>
    <row r="363" spans="7:33" x14ac:dyDescent="0.25">
      <c r="G363" s="80"/>
      <c r="H363" s="80"/>
      <c r="Q363" s="78"/>
      <c r="R363" s="78"/>
      <c r="S363" s="78"/>
      <c r="T363" s="78"/>
      <c r="U363" s="78"/>
      <c r="V363" s="78"/>
      <c r="W363" s="78"/>
      <c r="X363" s="78"/>
      <c r="Y363" s="78"/>
      <c r="Z363" s="78"/>
      <c r="AA363" s="78"/>
      <c r="AB363" s="78"/>
      <c r="AC363" s="78"/>
      <c r="AD363" s="78"/>
      <c r="AE363" s="51"/>
      <c r="AF363" s="51"/>
      <c r="AG363" s="78"/>
    </row>
    <row r="364" spans="7:33" x14ac:dyDescent="0.25">
      <c r="G364" s="80"/>
      <c r="H364" s="80"/>
      <c r="Q364" s="78"/>
      <c r="R364" s="78"/>
      <c r="S364" s="78"/>
      <c r="T364" s="78"/>
      <c r="U364" s="78"/>
      <c r="V364" s="78"/>
      <c r="W364" s="78"/>
      <c r="X364" s="78"/>
      <c r="Y364" s="78"/>
      <c r="Z364" s="78"/>
      <c r="AA364" s="78"/>
      <c r="AB364" s="78"/>
      <c r="AC364" s="78"/>
      <c r="AD364" s="78"/>
      <c r="AE364" s="51"/>
      <c r="AF364" s="51"/>
      <c r="AG364" s="78"/>
    </row>
    <row r="365" spans="7:33" x14ac:dyDescent="0.25">
      <c r="G365" s="80"/>
      <c r="H365" s="80"/>
      <c r="Q365" s="78"/>
      <c r="R365" s="78"/>
      <c r="S365" s="78"/>
      <c r="T365" s="78"/>
      <c r="U365" s="78"/>
      <c r="V365" s="78"/>
      <c r="W365" s="78"/>
      <c r="X365" s="78"/>
      <c r="Y365" s="78"/>
      <c r="Z365" s="78"/>
      <c r="AA365" s="78"/>
      <c r="AB365" s="78"/>
      <c r="AC365" s="78"/>
      <c r="AD365" s="78"/>
      <c r="AE365" s="51"/>
      <c r="AF365" s="51"/>
      <c r="AG365" s="78"/>
    </row>
    <row r="366" spans="7:33" x14ac:dyDescent="0.25">
      <c r="G366" s="80"/>
      <c r="H366" s="80"/>
      <c r="Q366" s="78"/>
      <c r="R366" s="78"/>
      <c r="S366" s="78"/>
      <c r="T366" s="78"/>
      <c r="U366" s="78"/>
      <c r="V366" s="78"/>
      <c r="W366" s="78"/>
      <c r="X366" s="78"/>
      <c r="Y366" s="78"/>
      <c r="Z366" s="78"/>
      <c r="AA366" s="78"/>
      <c r="AB366" s="78"/>
      <c r="AC366" s="78"/>
      <c r="AD366" s="78"/>
      <c r="AE366" s="51"/>
      <c r="AF366" s="51"/>
      <c r="AG366" s="78"/>
    </row>
    <row r="367" spans="7:33" x14ac:dyDescent="0.25">
      <c r="G367" s="80"/>
      <c r="H367" s="80"/>
      <c r="Q367" s="78"/>
      <c r="R367" s="78"/>
      <c r="S367" s="78"/>
      <c r="T367" s="78"/>
      <c r="U367" s="78"/>
      <c r="V367" s="78"/>
      <c r="W367" s="78"/>
      <c r="X367" s="78"/>
      <c r="Y367" s="78"/>
      <c r="Z367" s="78"/>
      <c r="AA367" s="78"/>
      <c r="AB367" s="78"/>
      <c r="AC367" s="78"/>
      <c r="AD367" s="78"/>
      <c r="AE367" s="51"/>
      <c r="AF367" s="51"/>
      <c r="AG367" s="78"/>
    </row>
    <row r="368" spans="7:33" x14ac:dyDescent="0.25">
      <c r="G368" s="80"/>
      <c r="H368" s="80"/>
      <c r="Q368" s="78"/>
      <c r="R368" s="78"/>
      <c r="S368" s="78"/>
      <c r="T368" s="78"/>
      <c r="U368" s="78"/>
      <c r="V368" s="78"/>
      <c r="W368" s="78"/>
      <c r="X368" s="78"/>
      <c r="Y368" s="78"/>
      <c r="Z368" s="78"/>
      <c r="AA368" s="78"/>
      <c r="AB368" s="78"/>
      <c r="AC368" s="78"/>
      <c r="AD368" s="78"/>
      <c r="AE368" s="51"/>
      <c r="AF368" s="51"/>
      <c r="AG368" s="78"/>
    </row>
    <row r="369" spans="7:33" x14ac:dyDescent="0.25">
      <c r="G369" s="80"/>
      <c r="H369" s="80"/>
      <c r="Q369" s="78"/>
      <c r="R369" s="78"/>
      <c r="S369" s="78"/>
      <c r="T369" s="78"/>
      <c r="U369" s="78"/>
      <c r="V369" s="78"/>
      <c r="W369" s="78"/>
      <c r="X369" s="78"/>
      <c r="Y369" s="78"/>
      <c r="Z369" s="78"/>
      <c r="AA369" s="78"/>
      <c r="AB369" s="78"/>
      <c r="AC369" s="78"/>
      <c r="AD369" s="78"/>
      <c r="AE369" s="51"/>
      <c r="AF369" s="51"/>
      <c r="AG369" s="78"/>
    </row>
    <row r="370" spans="7:33" x14ac:dyDescent="0.25">
      <c r="G370" s="80"/>
      <c r="H370" s="80"/>
      <c r="Q370" s="78"/>
      <c r="R370" s="78"/>
      <c r="S370" s="78"/>
      <c r="T370" s="78"/>
      <c r="U370" s="78"/>
      <c r="V370" s="78"/>
      <c r="W370" s="78"/>
      <c r="X370" s="78"/>
      <c r="Y370" s="78"/>
      <c r="Z370" s="78"/>
      <c r="AA370" s="78"/>
      <c r="AB370" s="78"/>
      <c r="AC370" s="78"/>
      <c r="AD370" s="78"/>
      <c r="AE370" s="51"/>
      <c r="AF370" s="51"/>
      <c r="AG370" s="78"/>
    </row>
    <row r="371" spans="7:33" x14ac:dyDescent="0.25">
      <c r="G371" s="80"/>
      <c r="H371" s="80"/>
      <c r="Q371" s="78"/>
      <c r="R371" s="78"/>
      <c r="S371" s="78"/>
      <c r="T371" s="78"/>
      <c r="U371" s="78"/>
      <c r="V371" s="78"/>
      <c r="W371" s="78"/>
      <c r="X371" s="78"/>
      <c r="Y371" s="78"/>
      <c r="Z371" s="78"/>
      <c r="AA371" s="78"/>
      <c r="AB371" s="78"/>
      <c r="AC371" s="78"/>
      <c r="AD371" s="78"/>
      <c r="AE371" s="51"/>
      <c r="AF371" s="51"/>
      <c r="AG371" s="78"/>
    </row>
    <row r="372" spans="7:33" x14ac:dyDescent="0.25">
      <c r="G372" s="80"/>
      <c r="H372" s="80"/>
      <c r="Q372" s="78"/>
      <c r="R372" s="78"/>
      <c r="S372" s="78"/>
      <c r="T372" s="78"/>
      <c r="U372" s="78"/>
      <c r="V372" s="78"/>
      <c r="W372" s="78"/>
      <c r="X372" s="78"/>
      <c r="Y372" s="78"/>
      <c r="Z372" s="78"/>
      <c r="AA372" s="78"/>
      <c r="AB372" s="78"/>
      <c r="AC372" s="78"/>
      <c r="AD372" s="78"/>
      <c r="AE372" s="51"/>
      <c r="AF372" s="51"/>
      <c r="AG372" s="78"/>
    </row>
    <row r="373" spans="7:33" x14ac:dyDescent="0.25">
      <c r="G373" s="80"/>
      <c r="H373" s="80"/>
      <c r="Q373" s="78"/>
      <c r="R373" s="78"/>
      <c r="S373" s="78"/>
      <c r="T373" s="78"/>
      <c r="U373" s="78"/>
      <c r="V373" s="78"/>
      <c r="W373" s="78"/>
      <c r="X373" s="78"/>
      <c r="Y373" s="78"/>
      <c r="Z373" s="78"/>
      <c r="AA373" s="78"/>
      <c r="AB373" s="78"/>
      <c r="AC373" s="78"/>
      <c r="AD373" s="78"/>
      <c r="AE373" s="51"/>
      <c r="AF373" s="51"/>
      <c r="AG373" s="78"/>
    </row>
    <row r="374" spans="7:33" x14ac:dyDescent="0.25">
      <c r="G374" s="80"/>
      <c r="H374" s="80"/>
      <c r="Q374" s="78"/>
      <c r="R374" s="78"/>
      <c r="S374" s="78"/>
      <c r="T374" s="78"/>
      <c r="U374" s="78"/>
      <c r="V374" s="78"/>
      <c r="W374" s="78"/>
      <c r="X374" s="78"/>
      <c r="Y374" s="78"/>
      <c r="Z374" s="78"/>
      <c r="AA374" s="78"/>
      <c r="AB374" s="78"/>
      <c r="AC374" s="78"/>
      <c r="AD374" s="78"/>
      <c r="AE374" s="51"/>
      <c r="AF374" s="51"/>
      <c r="AG374" s="78"/>
    </row>
    <row r="375" spans="7:33" x14ac:dyDescent="0.25">
      <c r="G375" s="80"/>
      <c r="H375" s="80"/>
      <c r="Q375" s="78"/>
      <c r="R375" s="78"/>
      <c r="S375" s="78"/>
      <c r="T375" s="78"/>
      <c r="U375" s="78"/>
      <c r="V375" s="78"/>
      <c r="W375" s="78"/>
      <c r="X375" s="78"/>
      <c r="Y375" s="78"/>
      <c r="Z375" s="78"/>
      <c r="AA375" s="78"/>
      <c r="AB375" s="78"/>
      <c r="AC375" s="78"/>
      <c r="AD375" s="78"/>
      <c r="AE375" s="51"/>
      <c r="AF375" s="51"/>
      <c r="AG375" s="78"/>
    </row>
    <row r="376" spans="7:33" x14ac:dyDescent="0.25">
      <c r="G376" s="80"/>
      <c r="H376" s="80"/>
      <c r="Q376" s="78"/>
      <c r="R376" s="78"/>
      <c r="S376" s="78"/>
      <c r="T376" s="78"/>
      <c r="U376" s="78"/>
      <c r="V376" s="78"/>
      <c r="W376" s="78"/>
      <c r="X376" s="78"/>
      <c r="Y376" s="78"/>
      <c r="Z376" s="78"/>
      <c r="AA376" s="78"/>
      <c r="AB376" s="78"/>
      <c r="AC376" s="78"/>
      <c r="AD376" s="78"/>
      <c r="AE376" s="51"/>
      <c r="AF376" s="51"/>
      <c r="AG376" s="78"/>
    </row>
    <row r="377" spans="7:33" x14ac:dyDescent="0.25">
      <c r="G377" s="80"/>
      <c r="H377" s="80"/>
      <c r="Q377" s="78"/>
      <c r="R377" s="78"/>
      <c r="S377" s="78"/>
      <c r="T377" s="78"/>
      <c r="U377" s="78"/>
      <c r="V377" s="78"/>
      <c r="W377" s="78"/>
      <c r="X377" s="78"/>
      <c r="Y377" s="78"/>
      <c r="Z377" s="78"/>
      <c r="AA377" s="78"/>
      <c r="AB377" s="78"/>
      <c r="AC377" s="78"/>
      <c r="AD377" s="78"/>
      <c r="AE377" s="51"/>
      <c r="AF377" s="51"/>
      <c r="AG377" s="78"/>
    </row>
    <row r="378" spans="7:33" x14ac:dyDescent="0.25">
      <c r="G378" s="80"/>
      <c r="H378" s="80"/>
      <c r="Q378" s="78"/>
      <c r="R378" s="78"/>
      <c r="S378" s="78"/>
      <c r="T378" s="78"/>
      <c r="U378" s="78"/>
      <c r="V378" s="78"/>
      <c r="W378" s="78"/>
      <c r="X378" s="78"/>
      <c r="Y378" s="78"/>
      <c r="Z378" s="78"/>
      <c r="AA378" s="78"/>
      <c r="AB378" s="78"/>
      <c r="AC378" s="78"/>
      <c r="AD378" s="78"/>
      <c r="AE378" s="51"/>
      <c r="AF378" s="51"/>
      <c r="AG378" s="78"/>
    </row>
    <row r="379" spans="7:33" x14ac:dyDescent="0.25">
      <c r="G379" s="80"/>
      <c r="H379" s="80"/>
      <c r="Q379" s="78"/>
      <c r="R379" s="78"/>
      <c r="S379" s="78"/>
      <c r="T379" s="78"/>
      <c r="U379" s="78"/>
      <c r="V379" s="78"/>
      <c r="W379" s="78"/>
      <c r="X379" s="78"/>
      <c r="Y379" s="78"/>
      <c r="Z379" s="78"/>
      <c r="AA379" s="78"/>
      <c r="AB379" s="78"/>
      <c r="AC379" s="78"/>
      <c r="AD379" s="78"/>
      <c r="AE379" s="51"/>
      <c r="AF379" s="51"/>
      <c r="AG379" s="78"/>
    </row>
    <row r="380" spans="7:33" x14ac:dyDescent="0.25">
      <c r="G380" s="80"/>
      <c r="H380" s="80"/>
      <c r="Q380" s="78"/>
      <c r="R380" s="78"/>
      <c r="S380" s="78"/>
      <c r="T380" s="78"/>
      <c r="U380" s="78"/>
      <c r="V380" s="78"/>
      <c r="W380" s="78"/>
      <c r="X380" s="78"/>
      <c r="Y380" s="78"/>
      <c r="Z380" s="78"/>
      <c r="AA380" s="78"/>
      <c r="AB380" s="78"/>
      <c r="AC380" s="78"/>
      <c r="AD380" s="78"/>
      <c r="AE380" s="51"/>
      <c r="AF380" s="51"/>
      <c r="AG380" s="78"/>
    </row>
    <row r="381" spans="7:33" x14ac:dyDescent="0.25">
      <c r="G381" s="80"/>
      <c r="H381" s="80"/>
      <c r="Q381" s="78"/>
      <c r="R381" s="78"/>
      <c r="S381" s="78"/>
      <c r="T381" s="78"/>
      <c r="U381" s="78"/>
      <c r="V381" s="78"/>
      <c r="W381" s="78"/>
      <c r="X381" s="78"/>
      <c r="Y381" s="78"/>
      <c r="Z381" s="78"/>
      <c r="AA381" s="78"/>
      <c r="AB381" s="78"/>
      <c r="AC381" s="78"/>
      <c r="AD381" s="78"/>
      <c r="AE381" s="51"/>
      <c r="AF381" s="51"/>
      <c r="AG381" s="78"/>
    </row>
    <row r="382" spans="7:33" x14ac:dyDescent="0.25">
      <c r="G382" s="80"/>
      <c r="H382" s="80"/>
      <c r="Q382" s="78"/>
      <c r="R382" s="78"/>
      <c r="S382" s="78"/>
      <c r="T382" s="78"/>
      <c r="U382" s="78"/>
      <c r="V382" s="78"/>
      <c r="W382" s="78"/>
      <c r="X382" s="78"/>
      <c r="Y382" s="78"/>
      <c r="Z382" s="78"/>
      <c r="AA382" s="78"/>
      <c r="AB382" s="78"/>
      <c r="AC382" s="78"/>
      <c r="AD382" s="78"/>
      <c r="AE382" s="51"/>
      <c r="AF382" s="51"/>
      <c r="AG382" s="78"/>
    </row>
    <row r="383" spans="7:33" x14ac:dyDescent="0.25">
      <c r="G383" s="80"/>
      <c r="H383" s="80"/>
      <c r="Q383" s="78"/>
      <c r="R383" s="78"/>
      <c r="S383" s="78"/>
      <c r="T383" s="78"/>
      <c r="U383" s="78"/>
      <c r="V383" s="78"/>
      <c r="W383" s="78"/>
      <c r="X383" s="78"/>
      <c r="Y383" s="78"/>
      <c r="Z383" s="78"/>
      <c r="AA383" s="78"/>
      <c r="AB383" s="78"/>
      <c r="AC383" s="78"/>
      <c r="AD383" s="78"/>
      <c r="AE383" s="51"/>
      <c r="AF383" s="51"/>
      <c r="AG383" s="78"/>
    </row>
    <row r="384" spans="7:33" x14ac:dyDescent="0.25">
      <c r="G384" s="80"/>
      <c r="H384" s="80"/>
      <c r="Q384" s="78"/>
      <c r="R384" s="78"/>
      <c r="S384" s="78"/>
      <c r="T384" s="78"/>
      <c r="U384" s="78"/>
      <c r="V384" s="78"/>
      <c r="W384" s="78"/>
      <c r="X384" s="78"/>
      <c r="Y384" s="78"/>
      <c r="Z384" s="78"/>
      <c r="AA384" s="78"/>
      <c r="AB384" s="78"/>
      <c r="AC384" s="78"/>
      <c r="AD384" s="78"/>
      <c r="AE384" s="51"/>
      <c r="AF384" s="51"/>
      <c r="AG384" s="78"/>
    </row>
    <row r="385" spans="7:33" x14ac:dyDescent="0.25">
      <c r="G385" s="80"/>
      <c r="H385" s="80"/>
      <c r="Q385" s="78"/>
      <c r="R385" s="78"/>
      <c r="S385" s="78"/>
      <c r="T385" s="78"/>
      <c r="U385" s="78"/>
      <c r="V385" s="78"/>
      <c r="W385" s="78"/>
      <c r="X385" s="78"/>
      <c r="Y385" s="78"/>
      <c r="Z385" s="78"/>
      <c r="AA385" s="78"/>
      <c r="AB385" s="78"/>
      <c r="AC385" s="78"/>
      <c r="AD385" s="78"/>
      <c r="AE385" s="51"/>
      <c r="AF385" s="51"/>
      <c r="AG385" s="78"/>
    </row>
    <row r="386" spans="7:33" x14ac:dyDescent="0.25">
      <c r="G386" s="80"/>
      <c r="H386" s="80"/>
      <c r="Q386" s="78"/>
      <c r="R386" s="78"/>
      <c r="S386" s="78"/>
      <c r="T386" s="78"/>
      <c r="U386" s="78"/>
      <c r="V386" s="78"/>
      <c r="W386" s="78"/>
      <c r="X386" s="78"/>
      <c r="Y386" s="78"/>
      <c r="Z386" s="78"/>
      <c r="AA386" s="78"/>
      <c r="AB386" s="78"/>
      <c r="AC386" s="78"/>
      <c r="AD386" s="78"/>
      <c r="AE386" s="51"/>
      <c r="AF386" s="51"/>
      <c r="AG386" s="78"/>
    </row>
    <row r="387" spans="7:33" x14ac:dyDescent="0.25">
      <c r="G387" s="80"/>
      <c r="H387" s="80"/>
      <c r="Q387" s="78"/>
      <c r="R387" s="78"/>
      <c r="S387" s="78"/>
      <c r="T387" s="78"/>
      <c r="U387" s="78"/>
      <c r="V387" s="78"/>
      <c r="W387" s="78"/>
      <c r="X387" s="78"/>
      <c r="Y387" s="78"/>
      <c r="Z387" s="78"/>
      <c r="AA387" s="78"/>
      <c r="AB387" s="78"/>
      <c r="AC387" s="78"/>
      <c r="AD387" s="78"/>
      <c r="AE387" s="51"/>
      <c r="AF387" s="51"/>
      <c r="AG387" s="78"/>
    </row>
    <row r="388" spans="7:33" x14ac:dyDescent="0.25">
      <c r="G388" s="80"/>
      <c r="H388" s="80"/>
      <c r="Q388" s="78"/>
      <c r="R388" s="78"/>
      <c r="S388" s="78"/>
      <c r="T388" s="78"/>
      <c r="U388" s="78"/>
      <c r="V388" s="78"/>
      <c r="W388" s="78"/>
      <c r="X388" s="78"/>
      <c r="Y388" s="78"/>
      <c r="Z388" s="78"/>
      <c r="AA388" s="78"/>
      <c r="AB388" s="78"/>
      <c r="AC388" s="78"/>
      <c r="AD388" s="78"/>
      <c r="AE388" s="51"/>
      <c r="AF388" s="51"/>
      <c r="AG388" s="78"/>
    </row>
    <row r="389" spans="7:33" x14ac:dyDescent="0.25">
      <c r="G389" s="80"/>
      <c r="H389" s="80"/>
      <c r="Q389" s="78"/>
      <c r="R389" s="78"/>
      <c r="S389" s="78"/>
      <c r="T389" s="78"/>
      <c r="U389" s="78"/>
      <c r="V389" s="78"/>
      <c r="W389" s="78"/>
      <c r="X389" s="78"/>
      <c r="Y389" s="78"/>
      <c r="Z389" s="78"/>
      <c r="AA389" s="78"/>
      <c r="AB389" s="78"/>
      <c r="AC389" s="78"/>
      <c r="AD389" s="78"/>
      <c r="AE389" s="51"/>
      <c r="AF389" s="51"/>
      <c r="AG389" s="78"/>
    </row>
    <row r="390" spans="7:33" x14ac:dyDescent="0.25">
      <c r="G390" s="80"/>
      <c r="H390" s="80"/>
      <c r="Q390" s="78"/>
      <c r="R390" s="78"/>
      <c r="S390" s="78"/>
      <c r="T390" s="78"/>
      <c r="U390" s="78"/>
      <c r="V390" s="78"/>
      <c r="W390" s="78"/>
      <c r="X390" s="78"/>
      <c r="Y390" s="78"/>
      <c r="Z390" s="78"/>
      <c r="AA390" s="78"/>
      <c r="AB390" s="78"/>
      <c r="AC390" s="78"/>
      <c r="AD390" s="78"/>
      <c r="AE390" s="51"/>
      <c r="AF390" s="51"/>
      <c r="AG390" s="78"/>
    </row>
    <row r="391" spans="7:33" x14ac:dyDescent="0.25">
      <c r="G391" s="80"/>
      <c r="H391" s="80"/>
      <c r="Q391" s="78"/>
      <c r="R391" s="78"/>
      <c r="S391" s="78"/>
      <c r="T391" s="78"/>
      <c r="U391" s="78"/>
      <c r="V391" s="78"/>
      <c r="W391" s="78"/>
      <c r="X391" s="78"/>
      <c r="Y391" s="78"/>
      <c r="Z391" s="78"/>
      <c r="AA391" s="78"/>
      <c r="AB391" s="78"/>
      <c r="AC391" s="78"/>
      <c r="AD391" s="78"/>
      <c r="AE391" s="51"/>
      <c r="AF391" s="51"/>
      <c r="AG391" s="78"/>
    </row>
    <row r="392" spans="7:33" x14ac:dyDescent="0.25">
      <c r="G392" s="80"/>
      <c r="H392" s="80"/>
      <c r="Q392" s="78"/>
      <c r="R392" s="78"/>
      <c r="S392" s="78"/>
      <c r="T392" s="78"/>
      <c r="U392" s="78"/>
      <c r="V392" s="78"/>
      <c r="W392" s="78"/>
      <c r="X392" s="78"/>
      <c r="Y392" s="78"/>
      <c r="Z392" s="78"/>
      <c r="AA392" s="78"/>
      <c r="AB392" s="78"/>
      <c r="AC392" s="78"/>
      <c r="AD392" s="78"/>
      <c r="AE392" s="51"/>
      <c r="AF392" s="51"/>
      <c r="AG392" s="78"/>
    </row>
    <row r="393" spans="7:33" x14ac:dyDescent="0.25">
      <c r="G393" s="80"/>
      <c r="H393" s="80"/>
      <c r="Q393" s="78"/>
      <c r="R393" s="78"/>
      <c r="S393" s="78"/>
      <c r="T393" s="78"/>
      <c r="U393" s="78"/>
      <c r="V393" s="78"/>
      <c r="W393" s="78"/>
      <c r="X393" s="78"/>
      <c r="Y393" s="78"/>
      <c r="Z393" s="78"/>
      <c r="AA393" s="78"/>
      <c r="AB393" s="78"/>
      <c r="AC393" s="78"/>
      <c r="AD393" s="78"/>
      <c r="AE393" s="51"/>
      <c r="AF393" s="51"/>
      <c r="AG393" s="78"/>
    </row>
    <row r="394" spans="7:33" x14ac:dyDescent="0.25">
      <c r="G394" s="80"/>
      <c r="H394" s="80"/>
      <c r="Q394" s="78"/>
      <c r="R394" s="78"/>
      <c r="S394" s="78"/>
      <c r="T394" s="78"/>
      <c r="U394" s="78"/>
      <c r="V394" s="78"/>
      <c r="W394" s="78"/>
      <c r="X394" s="78"/>
      <c r="Y394" s="78"/>
      <c r="Z394" s="78"/>
      <c r="AA394" s="78"/>
      <c r="AB394" s="78"/>
      <c r="AC394" s="78"/>
      <c r="AD394" s="78"/>
      <c r="AE394" s="51"/>
      <c r="AF394" s="51"/>
      <c r="AG394" s="78"/>
    </row>
    <row r="395" spans="7:33" x14ac:dyDescent="0.25">
      <c r="G395" s="80"/>
      <c r="H395" s="80"/>
      <c r="Q395" s="78"/>
      <c r="R395" s="78"/>
      <c r="S395" s="78"/>
      <c r="T395" s="78"/>
      <c r="U395" s="78"/>
      <c r="V395" s="78"/>
      <c r="W395" s="78"/>
      <c r="X395" s="78"/>
      <c r="Y395" s="78"/>
      <c r="Z395" s="78"/>
      <c r="AA395" s="78"/>
      <c r="AB395" s="78"/>
      <c r="AC395" s="78"/>
      <c r="AD395" s="78"/>
      <c r="AE395" s="51"/>
      <c r="AF395" s="51"/>
      <c r="AG395" s="78"/>
    </row>
    <row r="396" spans="7:33" x14ac:dyDescent="0.25">
      <c r="G396" s="80"/>
      <c r="H396" s="80"/>
      <c r="Q396" s="78"/>
      <c r="R396" s="78"/>
      <c r="S396" s="78"/>
      <c r="T396" s="78"/>
      <c r="U396" s="78"/>
      <c r="V396" s="78"/>
      <c r="W396" s="78"/>
      <c r="X396" s="78"/>
      <c r="Y396" s="78"/>
      <c r="Z396" s="78"/>
      <c r="AA396" s="78"/>
      <c r="AB396" s="78"/>
      <c r="AC396" s="78"/>
      <c r="AD396" s="78"/>
      <c r="AE396" s="51"/>
      <c r="AF396" s="51"/>
      <c r="AG396" s="78"/>
    </row>
    <row r="397" spans="7:33" x14ac:dyDescent="0.25">
      <c r="G397" s="80"/>
      <c r="H397" s="80"/>
      <c r="Q397" s="78"/>
      <c r="R397" s="78"/>
      <c r="S397" s="78"/>
      <c r="T397" s="78"/>
      <c r="U397" s="78"/>
      <c r="V397" s="78"/>
      <c r="W397" s="78"/>
      <c r="X397" s="78"/>
      <c r="Y397" s="78"/>
      <c r="Z397" s="78"/>
      <c r="AA397" s="78"/>
      <c r="AB397" s="78"/>
      <c r="AC397" s="78"/>
      <c r="AD397" s="78"/>
      <c r="AE397" s="51"/>
      <c r="AF397" s="51"/>
      <c r="AG397" s="78"/>
    </row>
    <row r="398" spans="7:33" x14ac:dyDescent="0.25">
      <c r="G398" s="80"/>
      <c r="H398" s="80"/>
      <c r="Q398" s="78"/>
      <c r="R398" s="78"/>
      <c r="S398" s="78"/>
      <c r="T398" s="78"/>
      <c r="U398" s="78"/>
      <c r="V398" s="78"/>
      <c r="W398" s="78"/>
      <c r="X398" s="78"/>
      <c r="Y398" s="78"/>
      <c r="Z398" s="78"/>
      <c r="AA398" s="78"/>
      <c r="AB398" s="78"/>
      <c r="AC398" s="78"/>
      <c r="AD398" s="78"/>
      <c r="AE398" s="51"/>
      <c r="AF398" s="51"/>
      <c r="AG398" s="78"/>
    </row>
    <row r="399" spans="7:33" x14ac:dyDescent="0.25">
      <c r="G399" s="80"/>
      <c r="H399" s="80"/>
      <c r="Q399" s="78"/>
      <c r="R399" s="78"/>
      <c r="S399" s="78"/>
      <c r="T399" s="78"/>
      <c r="U399" s="78"/>
      <c r="V399" s="78"/>
      <c r="W399" s="78"/>
      <c r="X399" s="78"/>
      <c r="Y399" s="78"/>
      <c r="Z399" s="78"/>
      <c r="AA399" s="78"/>
      <c r="AB399" s="78"/>
      <c r="AC399" s="78"/>
      <c r="AD399" s="78"/>
      <c r="AE399" s="51"/>
      <c r="AF399" s="51"/>
      <c r="AG399" s="78"/>
    </row>
    <row r="400" spans="7:33" x14ac:dyDescent="0.25">
      <c r="G400" s="80"/>
      <c r="H400" s="80"/>
      <c r="Q400" s="78"/>
      <c r="R400" s="78"/>
      <c r="S400" s="78"/>
      <c r="T400" s="78"/>
      <c r="U400" s="78"/>
      <c r="V400" s="78"/>
      <c r="W400" s="78"/>
      <c r="X400" s="78"/>
      <c r="Y400" s="78"/>
      <c r="Z400" s="78"/>
      <c r="AA400" s="78"/>
      <c r="AB400" s="78"/>
      <c r="AC400" s="78"/>
      <c r="AD400" s="78"/>
      <c r="AE400" s="51"/>
      <c r="AF400" s="51"/>
      <c r="AG400" s="78"/>
    </row>
    <row r="401" spans="7:33" x14ac:dyDescent="0.25">
      <c r="G401" s="80"/>
      <c r="H401" s="80"/>
      <c r="Q401" s="78"/>
      <c r="R401" s="78"/>
      <c r="S401" s="78"/>
      <c r="T401" s="78"/>
      <c r="U401" s="78"/>
      <c r="V401" s="78"/>
      <c r="W401" s="78"/>
      <c r="X401" s="78"/>
      <c r="Y401" s="78"/>
      <c r="Z401" s="78"/>
      <c r="AA401" s="78"/>
      <c r="AB401" s="78"/>
      <c r="AC401" s="78"/>
      <c r="AD401" s="78"/>
      <c r="AE401" s="51"/>
      <c r="AF401" s="51"/>
      <c r="AG401" s="78"/>
    </row>
    <row r="402" spans="7:33" x14ac:dyDescent="0.25">
      <c r="G402" s="80"/>
      <c r="H402" s="80"/>
      <c r="Q402" s="78"/>
      <c r="R402" s="78"/>
      <c r="S402" s="78"/>
      <c r="T402" s="78"/>
      <c r="U402" s="78"/>
      <c r="V402" s="78"/>
      <c r="W402" s="78"/>
      <c r="X402" s="78"/>
      <c r="Y402" s="78"/>
      <c r="Z402" s="78"/>
      <c r="AA402" s="78"/>
      <c r="AB402" s="78"/>
      <c r="AC402" s="78"/>
      <c r="AD402" s="78"/>
      <c r="AE402" s="51"/>
      <c r="AF402" s="51"/>
      <c r="AG402" s="78"/>
    </row>
    <row r="403" spans="7:33" x14ac:dyDescent="0.25">
      <c r="G403" s="80"/>
      <c r="H403" s="80"/>
      <c r="Q403" s="78"/>
      <c r="R403" s="78"/>
      <c r="S403" s="78"/>
      <c r="T403" s="78"/>
      <c r="U403" s="78"/>
      <c r="V403" s="78"/>
      <c r="W403" s="78"/>
      <c r="X403" s="78"/>
      <c r="Y403" s="78"/>
      <c r="Z403" s="78"/>
      <c r="AA403" s="78"/>
      <c r="AB403" s="78"/>
      <c r="AC403" s="78"/>
      <c r="AD403" s="78"/>
      <c r="AE403" s="51"/>
      <c r="AF403" s="51"/>
      <c r="AG403" s="78"/>
    </row>
    <row r="404" spans="7:33" x14ac:dyDescent="0.25">
      <c r="G404" s="80"/>
      <c r="H404" s="80"/>
      <c r="Q404" s="78"/>
      <c r="R404" s="78"/>
      <c r="S404" s="78"/>
      <c r="T404" s="78"/>
      <c r="U404" s="78"/>
      <c r="V404" s="78"/>
      <c r="W404" s="78"/>
      <c r="X404" s="78"/>
      <c r="Y404" s="78"/>
      <c r="Z404" s="78"/>
      <c r="AA404" s="78"/>
      <c r="AB404" s="78"/>
      <c r="AC404" s="78"/>
      <c r="AD404" s="78"/>
      <c r="AE404" s="51"/>
      <c r="AF404" s="51"/>
      <c r="AG404" s="78"/>
    </row>
    <row r="405" spans="7:33" x14ac:dyDescent="0.25">
      <c r="G405" s="80"/>
      <c r="H405" s="80"/>
      <c r="Q405" s="78"/>
      <c r="R405" s="78"/>
      <c r="S405" s="78"/>
      <c r="T405" s="78"/>
      <c r="U405" s="78"/>
      <c r="V405" s="78"/>
      <c r="W405" s="78"/>
      <c r="X405" s="78"/>
      <c r="Y405" s="78"/>
      <c r="Z405" s="78"/>
      <c r="AA405" s="78"/>
      <c r="AB405" s="78"/>
      <c r="AC405" s="78"/>
      <c r="AD405" s="78"/>
      <c r="AE405" s="51"/>
      <c r="AF405" s="51"/>
      <c r="AG405" s="78"/>
    </row>
    <row r="406" spans="7:33" x14ac:dyDescent="0.25">
      <c r="G406" s="80"/>
      <c r="H406" s="80"/>
      <c r="Q406" s="78"/>
      <c r="R406" s="78"/>
      <c r="S406" s="78"/>
      <c r="T406" s="78"/>
      <c r="U406" s="78"/>
      <c r="V406" s="78"/>
      <c r="W406" s="78"/>
      <c r="X406" s="78"/>
      <c r="Y406" s="78"/>
      <c r="Z406" s="78"/>
      <c r="AA406" s="78"/>
      <c r="AB406" s="78"/>
      <c r="AC406" s="78"/>
      <c r="AD406" s="78"/>
      <c r="AE406" s="51"/>
      <c r="AF406" s="51"/>
      <c r="AG406" s="78"/>
    </row>
    <row r="407" spans="7:33" x14ac:dyDescent="0.25">
      <c r="G407" s="80"/>
      <c r="H407" s="80"/>
      <c r="Q407" s="78"/>
      <c r="R407" s="78"/>
      <c r="S407" s="78"/>
      <c r="T407" s="78"/>
      <c r="U407" s="78"/>
      <c r="V407" s="78"/>
      <c r="W407" s="78"/>
      <c r="X407" s="78"/>
      <c r="Y407" s="78"/>
      <c r="Z407" s="78"/>
      <c r="AA407" s="78"/>
      <c r="AB407" s="78"/>
      <c r="AC407" s="78"/>
      <c r="AD407" s="78"/>
      <c r="AE407" s="51"/>
      <c r="AF407" s="51"/>
      <c r="AG407" s="78"/>
    </row>
    <row r="408" spans="7:33" x14ac:dyDescent="0.25">
      <c r="G408" s="80"/>
      <c r="H408" s="80"/>
      <c r="Q408" s="78"/>
      <c r="R408" s="78"/>
      <c r="S408" s="78"/>
      <c r="T408" s="78"/>
      <c r="U408" s="78"/>
      <c r="V408" s="78"/>
      <c r="W408" s="78"/>
      <c r="X408" s="78"/>
      <c r="Y408" s="78"/>
      <c r="Z408" s="78"/>
      <c r="AA408" s="78"/>
      <c r="AB408" s="78"/>
      <c r="AC408" s="78"/>
      <c r="AD408" s="78"/>
      <c r="AE408" s="51"/>
      <c r="AF408" s="51"/>
      <c r="AG408" s="78"/>
    </row>
    <row r="409" spans="7:33" x14ac:dyDescent="0.25">
      <c r="G409" s="80"/>
      <c r="H409" s="80"/>
      <c r="Q409" s="78"/>
      <c r="R409" s="78"/>
      <c r="S409" s="78"/>
      <c r="T409" s="78"/>
      <c r="U409" s="78"/>
      <c r="V409" s="78"/>
      <c r="W409" s="78"/>
      <c r="X409" s="78"/>
      <c r="Y409" s="78"/>
      <c r="Z409" s="78"/>
      <c r="AA409" s="78"/>
      <c r="AB409" s="78"/>
      <c r="AC409" s="78"/>
      <c r="AD409" s="78"/>
      <c r="AE409" s="51"/>
      <c r="AF409" s="51"/>
      <c r="AG409" s="78"/>
    </row>
    <row r="410" spans="7:33" x14ac:dyDescent="0.25">
      <c r="G410" s="80"/>
      <c r="H410" s="80"/>
      <c r="Q410" s="78"/>
      <c r="R410" s="78"/>
      <c r="S410" s="78"/>
      <c r="T410" s="78"/>
      <c r="U410" s="78"/>
      <c r="V410" s="78"/>
      <c r="W410" s="78"/>
      <c r="X410" s="78"/>
      <c r="Y410" s="78"/>
      <c r="Z410" s="78"/>
      <c r="AA410" s="78"/>
      <c r="AB410" s="78"/>
      <c r="AC410" s="78"/>
      <c r="AD410" s="78"/>
      <c r="AE410" s="51"/>
      <c r="AF410" s="51"/>
      <c r="AG410" s="78"/>
    </row>
    <row r="411" spans="7:33" x14ac:dyDescent="0.25">
      <c r="G411" s="80"/>
      <c r="H411" s="80"/>
      <c r="Q411" s="78"/>
      <c r="R411" s="78"/>
      <c r="S411" s="78"/>
      <c r="T411" s="78"/>
      <c r="U411" s="78"/>
      <c r="V411" s="78"/>
      <c r="W411" s="78"/>
      <c r="X411" s="78"/>
      <c r="Y411" s="78"/>
      <c r="Z411" s="78"/>
      <c r="AA411" s="78"/>
      <c r="AB411" s="78"/>
      <c r="AC411" s="78"/>
      <c r="AD411" s="78"/>
      <c r="AE411" s="51"/>
      <c r="AF411" s="51"/>
      <c r="AG411" s="78"/>
    </row>
    <row r="412" spans="7:33" x14ac:dyDescent="0.25">
      <c r="G412" s="80"/>
      <c r="H412" s="80"/>
      <c r="Q412" s="78"/>
      <c r="R412" s="78"/>
      <c r="S412" s="78"/>
      <c r="T412" s="78"/>
      <c r="U412" s="78"/>
      <c r="V412" s="78"/>
      <c r="W412" s="78"/>
      <c r="X412" s="78"/>
      <c r="Y412" s="78"/>
      <c r="Z412" s="78"/>
      <c r="AA412" s="78"/>
      <c r="AB412" s="78"/>
      <c r="AC412" s="78"/>
      <c r="AD412" s="78"/>
      <c r="AE412" s="51"/>
      <c r="AF412" s="51"/>
      <c r="AG412" s="78"/>
    </row>
    <row r="413" spans="7:33" x14ac:dyDescent="0.25">
      <c r="G413" s="80"/>
      <c r="H413" s="80"/>
      <c r="Q413" s="78"/>
      <c r="R413" s="78"/>
      <c r="S413" s="78"/>
      <c r="T413" s="78"/>
      <c r="U413" s="78"/>
      <c r="V413" s="78"/>
      <c r="W413" s="78"/>
      <c r="X413" s="78"/>
      <c r="Y413" s="78"/>
      <c r="Z413" s="78"/>
      <c r="AA413" s="78"/>
      <c r="AB413" s="78"/>
      <c r="AC413" s="78"/>
      <c r="AD413" s="78"/>
      <c r="AE413" s="51"/>
      <c r="AF413" s="51"/>
      <c r="AG413" s="78"/>
    </row>
    <row r="414" spans="7:33" x14ac:dyDescent="0.25">
      <c r="G414" s="80"/>
      <c r="H414" s="80"/>
      <c r="Q414" s="78"/>
      <c r="R414" s="78"/>
      <c r="S414" s="78"/>
      <c r="T414" s="78"/>
      <c r="U414" s="78"/>
      <c r="V414" s="78"/>
      <c r="W414" s="78"/>
      <c r="X414" s="78"/>
      <c r="Y414" s="78"/>
      <c r="Z414" s="78"/>
      <c r="AA414" s="78"/>
      <c r="AB414" s="78"/>
      <c r="AC414" s="78"/>
      <c r="AD414" s="78"/>
      <c r="AE414" s="51"/>
      <c r="AF414" s="51"/>
      <c r="AG414" s="78"/>
    </row>
    <row r="415" spans="7:33" x14ac:dyDescent="0.25">
      <c r="G415" s="80"/>
      <c r="H415" s="80"/>
      <c r="Q415" s="78"/>
      <c r="R415" s="78"/>
      <c r="S415" s="78"/>
      <c r="T415" s="78"/>
      <c r="U415" s="78"/>
      <c r="V415" s="78"/>
      <c r="W415" s="78"/>
      <c r="X415" s="78"/>
      <c r="Y415" s="78"/>
      <c r="Z415" s="78"/>
      <c r="AA415" s="78"/>
      <c r="AB415" s="78"/>
      <c r="AC415" s="78"/>
      <c r="AD415" s="78"/>
      <c r="AE415" s="51"/>
      <c r="AF415" s="51"/>
      <c r="AG415" s="78"/>
    </row>
    <row r="416" spans="7:33" x14ac:dyDescent="0.25">
      <c r="G416" s="80"/>
      <c r="H416" s="80"/>
      <c r="Q416" s="78"/>
      <c r="R416" s="78"/>
      <c r="S416" s="78"/>
      <c r="T416" s="78"/>
      <c r="U416" s="78"/>
      <c r="V416" s="78"/>
      <c r="W416" s="78"/>
      <c r="X416" s="78"/>
      <c r="Y416" s="78"/>
      <c r="Z416" s="78"/>
      <c r="AA416" s="78"/>
      <c r="AB416" s="78"/>
      <c r="AC416" s="78"/>
      <c r="AD416" s="78"/>
      <c r="AE416" s="51"/>
      <c r="AF416" s="51"/>
      <c r="AG416" s="78"/>
    </row>
    <row r="417" spans="7:33" x14ac:dyDescent="0.25">
      <c r="G417" s="80"/>
      <c r="H417" s="80"/>
      <c r="Q417" s="78"/>
      <c r="R417" s="78"/>
      <c r="S417" s="78"/>
      <c r="T417" s="78"/>
      <c r="U417" s="78"/>
      <c r="V417" s="78"/>
      <c r="W417" s="78"/>
      <c r="X417" s="78"/>
      <c r="Y417" s="78"/>
      <c r="Z417" s="78"/>
      <c r="AA417" s="78"/>
      <c r="AB417" s="78"/>
      <c r="AC417" s="78"/>
      <c r="AD417" s="78"/>
      <c r="AE417" s="51"/>
      <c r="AF417" s="51"/>
      <c r="AG417" s="78"/>
    </row>
    <row r="418" spans="7:33" x14ac:dyDescent="0.25">
      <c r="G418" s="80"/>
      <c r="H418" s="80"/>
      <c r="Q418" s="78"/>
      <c r="R418" s="78"/>
      <c r="S418" s="78"/>
      <c r="T418" s="78"/>
      <c r="U418" s="78"/>
      <c r="V418" s="78"/>
      <c r="W418" s="78"/>
      <c r="X418" s="78"/>
      <c r="Y418" s="78"/>
      <c r="Z418" s="78"/>
      <c r="AA418" s="78"/>
      <c r="AB418" s="78"/>
      <c r="AC418" s="78"/>
      <c r="AD418" s="78"/>
      <c r="AE418" s="51"/>
      <c r="AF418" s="51"/>
      <c r="AG418" s="78"/>
    </row>
    <row r="419" spans="7:33" x14ac:dyDescent="0.25">
      <c r="G419" s="80"/>
      <c r="H419" s="80"/>
      <c r="Q419" s="78"/>
      <c r="R419" s="78"/>
      <c r="S419" s="78"/>
      <c r="T419" s="78"/>
      <c r="U419" s="78"/>
      <c r="V419" s="78"/>
      <c r="W419" s="78"/>
      <c r="X419" s="78"/>
      <c r="Y419" s="78"/>
      <c r="Z419" s="78"/>
      <c r="AA419" s="78"/>
      <c r="AB419" s="78"/>
      <c r="AC419" s="78"/>
      <c r="AD419" s="78"/>
      <c r="AE419" s="51"/>
      <c r="AF419" s="51"/>
      <c r="AG419" s="78"/>
    </row>
    <row r="420" spans="7:33" x14ac:dyDescent="0.25">
      <c r="G420" s="80"/>
      <c r="H420" s="80"/>
      <c r="Q420" s="78"/>
      <c r="R420" s="78"/>
      <c r="S420" s="78"/>
      <c r="T420" s="78"/>
      <c r="U420" s="78"/>
      <c r="V420" s="78"/>
      <c r="W420" s="78"/>
      <c r="X420" s="78"/>
      <c r="Y420" s="78"/>
      <c r="Z420" s="78"/>
      <c r="AA420" s="78"/>
      <c r="AB420" s="78"/>
      <c r="AC420" s="78"/>
      <c r="AD420" s="78"/>
      <c r="AE420" s="51"/>
      <c r="AF420" s="51"/>
      <c r="AG420" s="78"/>
    </row>
    <row r="421" spans="7:33" x14ac:dyDescent="0.25">
      <c r="G421" s="80"/>
      <c r="H421" s="80"/>
      <c r="Q421" s="78"/>
      <c r="R421" s="78"/>
      <c r="S421" s="78"/>
      <c r="T421" s="78"/>
      <c r="U421" s="78"/>
      <c r="V421" s="78"/>
      <c r="W421" s="78"/>
      <c r="X421" s="78"/>
      <c r="Y421" s="78"/>
      <c r="Z421" s="78"/>
      <c r="AA421" s="78"/>
      <c r="AB421" s="78"/>
      <c r="AC421" s="78"/>
      <c r="AD421" s="78"/>
      <c r="AE421" s="51"/>
      <c r="AF421" s="51"/>
      <c r="AG421" s="78"/>
    </row>
    <row r="422" spans="7:33" x14ac:dyDescent="0.25">
      <c r="G422" s="80"/>
      <c r="H422" s="80"/>
      <c r="Q422" s="78"/>
      <c r="R422" s="78"/>
      <c r="S422" s="78"/>
      <c r="T422" s="78"/>
      <c r="U422" s="78"/>
      <c r="V422" s="78"/>
      <c r="W422" s="78"/>
      <c r="X422" s="78"/>
      <c r="Y422" s="78"/>
      <c r="Z422" s="78"/>
      <c r="AA422" s="78"/>
      <c r="AB422" s="78"/>
      <c r="AC422" s="78"/>
      <c r="AD422" s="78"/>
      <c r="AE422" s="51"/>
      <c r="AF422" s="51"/>
      <c r="AG422" s="78"/>
    </row>
    <row r="423" spans="7:33" x14ac:dyDescent="0.25">
      <c r="G423" s="80"/>
      <c r="H423" s="80"/>
      <c r="Q423" s="78"/>
      <c r="R423" s="78"/>
      <c r="S423" s="78"/>
      <c r="T423" s="78"/>
      <c r="U423" s="78"/>
      <c r="V423" s="78"/>
      <c r="W423" s="78"/>
      <c r="X423" s="78"/>
      <c r="Y423" s="78"/>
      <c r="Z423" s="78"/>
      <c r="AA423" s="78"/>
      <c r="AB423" s="78"/>
      <c r="AC423" s="78"/>
      <c r="AD423" s="78"/>
      <c r="AE423" s="51"/>
      <c r="AF423" s="51"/>
      <c r="AG423" s="78"/>
    </row>
    <row r="424" spans="7:33" x14ac:dyDescent="0.25">
      <c r="G424" s="80"/>
      <c r="H424" s="80"/>
      <c r="Q424" s="78"/>
      <c r="R424" s="78"/>
      <c r="S424" s="78"/>
      <c r="T424" s="78"/>
      <c r="U424" s="78"/>
      <c r="V424" s="78"/>
      <c r="W424" s="78"/>
      <c r="X424" s="78"/>
      <c r="Y424" s="78"/>
      <c r="Z424" s="78"/>
      <c r="AA424" s="78"/>
      <c r="AB424" s="78"/>
      <c r="AC424" s="78"/>
      <c r="AD424" s="78"/>
      <c r="AE424" s="51"/>
      <c r="AF424" s="51"/>
      <c r="AG424" s="78"/>
    </row>
    <row r="425" spans="7:33" x14ac:dyDescent="0.25">
      <c r="G425" s="80"/>
      <c r="H425" s="80"/>
      <c r="Q425" s="78"/>
      <c r="R425" s="78"/>
      <c r="S425" s="78"/>
      <c r="T425" s="78"/>
      <c r="U425" s="78"/>
      <c r="V425" s="78"/>
      <c r="W425" s="78"/>
      <c r="X425" s="78"/>
      <c r="Y425" s="78"/>
      <c r="Z425" s="78"/>
      <c r="AA425" s="78"/>
      <c r="AB425" s="78"/>
      <c r="AC425" s="78"/>
      <c r="AD425" s="78"/>
      <c r="AE425" s="51"/>
      <c r="AF425" s="51"/>
      <c r="AG425" s="78"/>
    </row>
    <row r="426" spans="7:33" x14ac:dyDescent="0.25">
      <c r="G426" s="80"/>
      <c r="H426" s="80"/>
      <c r="Q426" s="78"/>
      <c r="R426" s="78"/>
      <c r="S426" s="78"/>
      <c r="T426" s="78"/>
      <c r="U426" s="78"/>
      <c r="V426" s="78"/>
      <c r="W426" s="78"/>
      <c r="X426" s="78"/>
      <c r="Y426" s="78"/>
      <c r="Z426" s="78"/>
      <c r="AA426" s="78"/>
      <c r="AB426" s="78"/>
      <c r="AC426" s="78"/>
      <c r="AD426" s="78"/>
      <c r="AE426" s="51"/>
      <c r="AF426" s="51"/>
      <c r="AG426" s="78"/>
    </row>
    <row r="427" spans="7:33" x14ac:dyDescent="0.25">
      <c r="G427" s="80"/>
      <c r="H427" s="80"/>
      <c r="Q427" s="78"/>
      <c r="R427" s="78"/>
      <c r="S427" s="78"/>
      <c r="T427" s="78"/>
      <c r="U427" s="78"/>
      <c r="V427" s="78"/>
      <c r="W427" s="78"/>
      <c r="X427" s="78"/>
      <c r="Y427" s="78"/>
      <c r="Z427" s="78"/>
      <c r="AA427" s="78"/>
      <c r="AB427" s="78"/>
      <c r="AC427" s="78"/>
      <c r="AD427" s="78"/>
      <c r="AE427" s="51"/>
      <c r="AF427" s="51"/>
      <c r="AG427" s="78"/>
    </row>
    <row r="428" spans="7:33" x14ac:dyDescent="0.25">
      <c r="G428" s="80"/>
      <c r="H428" s="80"/>
      <c r="Q428" s="78"/>
      <c r="R428" s="78"/>
      <c r="S428" s="78"/>
      <c r="T428" s="78"/>
      <c r="U428" s="78"/>
      <c r="V428" s="78"/>
      <c r="W428" s="78"/>
      <c r="X428" s="78"/>
      <c r="Y428" s="78"/>
      <c r="Z428" s="78"/>
      <c r="AA428" s="78"/>
      <c r="AB428" s="78"/>
      <c r="AC428" s="78"/>
      <c r="AD428" s="78"/>
      <c r="AE428" s="51"/>
      <c r="AF428" s="51"/>
      <c r="AG428" s="78"/>
    </row>
    <row r="429" spans="7:33" x14ac:dyDescent="0.25">
      <c r="G429" s="80"/>
      <c r="H429" s="80"/>
      <c r="Q429" s="78"/>
      <c r="R429" s="78"/>
      <c r="S429" s="78"/>
      <c r="T429" s="78"/>
      <c r="U429" s="78"/>
      <c r="V429" s="78"/>
      <c r="W429" s="78"/>
      <c r="X429" s="78"/>
      <c r="Y429" s="78"/>
      <c r="Z429" s="78"/>
      <c r="AA429" s="78"/>
      <c r="AB429" s="78"/>
      <c r="AC429" s="78"/>
      <c r="AD429" s="78"/>
      <c r="AE429" s="51"/>
      <c r="AF429" s="51"/>
      <c r="AG429" s="78"/>
    </row>
    <row r="430" spans="7:33" x14ac:dyDescent="0.25">
      <c r="G430" s="80"/>
      <c r="H430" s="80"/>
      <c r="Q430" s="78"/>
      <c r="R430" s="78"/>
      <c r="S430" s="78"/>
      <c r="T430" s="78"/>
      <c r="U430" s="78"/>
      <c r="V430" s="78"/>
      <c r="W430" s="78"/>
      <c r="X430" s="78"/>
      <c r="Y430" s="78"/>
      <c r="Z430" s="78"/>
      <c r="AA430" s="78"/>
      <c r="AB430" s="78"/>
      <c r="AC430" s="78"/>
      <c r="AD430" s="78"/>
      <c r="AE430" s="51"/>
      <c r="AF430" s="51"/>
      <c r="AG430" s="78"/>
    </row>
    <row r="431" spans="7:33" x14ac:dyDescent="0.25">
      <c r="G431" s="80"/>
      <c r="H431" s="80"/>
      <c r="Q431" s="78"/>
      <c r="R431" s="78"/>
      <c r="S431" s="78"/>
      <c r="T431" s="78"/>
      <c r="U431" s="78"/>
      <c r="V431" s="78"/>
      <c r="W431" s="78"/>
      <c r="X431" s="78"/>
      <c r="Y431" s="78"/>
      <c r="Z431" s="78"/>
      <c r="AA431" s="78"/>
      <c r="AB431" s="78"/>
      <c r="AC431" s="78"/>
      <c r="AD431" s="78"/>
      <c r="AE431" s="51"/>
      <c r="AF431" s="51"/>
      <c r="AG431" s="78"/>
    </row>
    <row r="432" spans="7:33" x14ac:dyDescent="0.25">
      <c r="G432" s="80"/>
      <c r="H432" s="80"/>
      <c r="Q432" s="78"/>
      <c r="R432" s="78"/>
      <c r="S432" s="78"/>
      <c r="T432" s="78"/>
      <c r="U432" s="78"/>
      <c r="V432" s="78"/>
      <c r="W432" s="78"/>
      <c r="X432" s="78"/>
      <c r="Y432" s="78"/>
      <c r="Z432" s="78"/>
      <c r="AA432" s="78"/>
      <c r="AB432" s="78"/>
      <c r="AC432" s="78"/>
      <c r="AD432" s="78"/>
      <c r="AE432" s="51"/>
      <c r="AF432" s="51"/>
      <c r="AG432" s="78"/>
    </row>
    <row r="433" spans="7:33" x14ac:dyDescent="0.25">
      <c r="G433" s="80"/>
      <c r="H433" s="80"/>
      <c r="Q433" s="78"/>
      <c r="R433" s="78"/>
      <c r="S433" s="78"/>
      <c r="T433" s="78"/>
      <c r="U433" s="78"/>
      <c r="V433" s="78"/>
      <c r="W433" s="78"/>
      <c r="X433" s="78"/>
      <c r="Y433" s="78"/>
      <c r="Z433" s="78"/>
      <c r="AA433" s="78"/>
      <c r="AB433" s="78"/>
      <c r="AC433" s="78"/>
      <c r="AD433" s="78"/>
      <c r="AE433" s="51"/>
      <c r="AF433" s="51"/>
      <c r="AG433" s="78"/>
    </row>
    <row r="434" spans="7:33" x14ac:dyDescent="0.25">
      <c r="G434" s="80"/>
      <c r="H434" s="80"/>
      <c r="Q434" s="78"/>
      <c r="R434" s="78"/>
      <c r="S434" s="78"/>
      <c r="T434" s="78"/>
      <c r="U434" s="78"/>
      <c r="V434" s="78"/>
      <c r="W434" s="78"/>
      <c r="X434" s="78"/>
      <c r="Y434" s="78"/>
      <c r="Z434" s="78"/>
      <c r="AA434" s="78"/>
      <c r="AB434" s="78"/>
      <c r="AC434" s="78"/>
      <c r="AD434" s="78"/>
      <c r="AE434" s="51"/>
      <c r="AF434" s="51"/>
      <c r="AG434" s="78"/>
    </row>
    <row r="435" spans="7:33" x14ac:dyDescent="0.25">
      <c r="G435" s="80"/>
      <c r="H435" s="80"/>
      <c r="Q435" s="78"/>
      <c r="R435" s="78"/>
      <c r="S435" s="78"/>
      <c r="T435" s="78"/>
      <c r="U435" s="78"/>
      <c r="V435" s="78"/>
      <c r="W435" s="78"/>
      <c r="X435" s="78"/>
      <c r="Y435" s="78"/>
      <c r="Z435" s="78"/>
      <c r="AA435" s="78"/>
      <c r="AB435" s="78"/>
      <c r="AC435" s="78"/>
      <c r="AD435" s="78"/>
      <c r="AE435" s="51"/>
      <c r="AF435" s="51"/>
      <c r="AG435" s="78"/>
    </row>
    <row r="436" spans="7:33" x14ac:dyDescent="0.25">
      <c r="G436" s="80"/>
      <c r="H436" s="80"/>
      <c r="Q436" s="78"/>
      <c r="R436" s="78"/>
      <c r="S436" s="78"/>
      <c r="T436" s="78"/>
      <c r="U436" s="78"/>
      <c r="V436" s="78"/>
      <c r="W436" s="78"/>
      <c r="X436" s="78"/>
      <c r="Y436" s="78"/>
      <c r="Z436" s="78"/>
      <c r="AA436" s="78"/>
      <c r="AB436" s="78"/>
      <c r="AC436" s="78"/>
      <c r="AD436" s="78"/>
      <c r="AE436" s="51"/>
      <c r="AF436" s="51"/>
      <c r="AG436" s="78"/>
    </row>
    <row r="437" spans="7:33" x14ac:dyDescent="0.25">
      <c r="G437" s="80"/>
      <c r="H437" s="80"/>
      <c r="Q437" s="78"/>
      <c r="R437" s="78"/>
      <c r="S437" s="78"/>
      <c r="T437" s="78"/>
      <c r="U437" s="78"/>
      <c r="V437" s="78"/>
      <c r="W437" s="78"/>
      <c r="X437" s="78"/>
      <c r="Y437" s="78"/>
      <c r="Z437" s="78"/>
      <c r="AA437" s="78"/>
      <c r="AB437" s="78"/>
      <c r="AC437" s="78"/>
      <c r="AD437" s="78"/>
      <c r="AE437" s="51"/>
      <c r="AF437" s="51"/>
      <c r="AG437" s="78"/>
    </row>
    <row r="438" spans="7:33" x14ac:dyDescent="0.25">
      <c r="G438" s="80"/>
      <c r="H438" s="80"/>
      <c r="Q438" s="78"/>
      <c r="R438" s="78"/>
      <c r="S438" s="78"/>
      <c r="T438" s="78"/>
      <c r="U438" s="78"/>
      <c r="V438" s="78"/>
      <c r="W438" s="78"/>
      <c r="X438" s="78"/>
      <c r="Y438" s="78"/>
      <c r="Z438" s="78"/>
      <c r="AA438" s="78"/>
      <c r="AB438" s="78"/>
      <c r="AC438" s="78"/>
      <c r="AD438" s="78"/>
      <c r="AE438" s="51"/>
      <c r="AF438" s="51"/>
      <c r="AG438" s="78"/>
    </row>
    <row r="439" spans="7:33" x14ac:dyDescent="0.25">
      <c r="G439" s="80"/>
      <c r="H439" s="80"/>
      <c r="Q439" s="78"/>
      <c r="R439" s="78"/>
      <c r="S439" s="78"/>
      <c r="T439" s="78"/>
      <c r="U439" s="78"/>
      <c r="V439" s="78"/>
      <c r="W439" s="78"/>
      <c r="X439" s="78"/>
      <c r="Y439" s="78"/>
      <c r="Z439" s="78"/>
      <c r="AA439" s="78"/>
      <c r="AB439" s="78"/>
      <c r="AC439" s="78"/>
      <c r="AD439" s="78"/>
      <c r="AE439" s="51"/>
      <c r="AF439" s="51"/>
      <c r="AG439" s="78"/>
    </row>
    <row r="440" spans="7:33" x14ac:dyDescent="0.25">
      <c r="G440" s="80"/>
      <c r="H440" s="80"/>
      <c r="Q440" s="78"/>
      <c r="R440" s="78"/>
      <c r="S440" s="78"/>
      <c r="T440" s="78"/>
      <c r="U440" s="78"/>
      <c r="V440" s="78"/>
      <c r="W440" s="78"/>
      <c r="X440" s="78"/>
      <c r="Y440" s="78"/>
      <c r="Z440" s="78"/>
      <c r="AA440" s="78"/>
      <c r="AB440" s="78"/>
      <c r="AC440" s="78"/>
      <c r="AD440" s="78"/>
      <c r="AE440" s="51"/>
      <c r="AF440" s="51"/>
      <c r="AG440" s="78"/>
    </row>
    <row r="441" spans="7:33" x14ac:dyDescent="0.25">
      <c r="G441" s="80"/>
      <c r="H441" s="80"/>
      <c r="Q441" s="78"/>
      <c r="R441" s="78"/>
      <c r="S441" s="78"/>
      <c r="T441" s="78"/>
      <c r="U441" s="78"/>
      <c r="V441" s="78"/>
      <c r="W441" s="78"/>
      <c r="X441" s="78"/>
      <c r="Y441" s="78"/>
      <c r="Z441" s="78"/>
      <c r="AA441" s="78"/>
      <c r="AB441" s="78"/>
      <c r="AC441" s="78"/>
      <c r="AD441" s="78"/>
      <c r="AE441" s="51"/>
      <c r="AF441" s="51"/>
      <c r="AG441" s="78"/>
    </row>
    <row r="442" spans="7:33" x14ac:dyDescent="0.25">
      <c r="G442" s="80"/>
      <c r="H442" s="80"/>
      <c r="Q442" s="78"/>
      <c r="R442" s="78"/>
      <c r="S442" s="78"/>
      <c r="T442" s="78"/>
      <c r="U442" s="78"/>
      <c r="V442" s="78"/>
      <c r="W442" s="78"/>
      <c r="X442" s="78"/>
      <c r="Y442" s="78"/>
      <c r="Z442" s="78"/>
      <c r="AA442" s="78"/>
      <c r="AB442" s="78"/>
      <c r="AC442" s="78"/>
      <c r="AD442" s="78"/>
      <c r="AE442" s="51"/>
      <c r="AF442" s="51"/>
      <c r="AG442" s="78"/>
    </row>
    <row r="443" spans="7:33" x14ac:dyDescent="0.25">
      <c r="G443" s="80"/>
      <c r="H443" s="80"/>
      <c r="Q443" s="78"/>
      <c r="R443" s="78"/>
      <c r="S443" s="78"/>
      <c r="T443" s="78"/>
      <c r="U443" s="78"/>
      <c r="V443" s="78"/>
      <c r="W443" s="78"/>
      <c r="X443" s="78"/>
      <c r="Y443" s="78"/>
      <c r="Z443" s="78"/>
      <c r="AA443" s="78"/>
      <c r="AB443" s="78"/>
      <c r="AC443" s="78"/>
      <c r="AD443" s="78"/>
      <c r="AE443" s="51"/>
      <c r="AF443" s="51"/>
      <c r="AG443" s="78"/>
    </row>
    <row r="444" spans="7:33" x14ac:dyDescent="0.25">
      <c r="G444" s="80"/>
      <c r="H444" s="80"/>
      <c r="Q444" s="78"/>
      <c r="R444" s="78"/>
      <c r="S444" s="78"/>
      <c r="T444" s="78"/>
      <c r="U444" s="78"/>
      <c r="V444" s="78"/>
      <c r="W444" s="78"/>
      <c r="X444" s="78"/>
      <c r="Y444" s="78"/>
      <c r="Z444" s="78"/>
      <c r="AA444" s="78"/>
      <c r="AB444" s="78"/>
      <c r="AC444" s="78"/>
      <c r="AD444" s="78"/>
      <c r="AE444" s="51"/>
      <c r="AF444" s="51"/>
      <c r="AG444" s="78"/>
    </row>
    <row r="445" spans="7:33" x14ac:dyDescent="0.25">
      <c r="G445" s="80"/>
      <c r="H445" s="80"/>
      <c r="Q445" s="78"/>
      <c r="R445" s="78"/>
      <c r="S445" s="78"/>
      <c r="T445" s="78"/>
      <c r="U445" s="78"/>
      <c r="V445" s="78"/>
      <c r="W445" s="78"/>
      <c r="X445" s="78"/>
      <c r="Y445" s="78"/>
      <c r="Z445" s="78"/>
      <c r="AA445" s="78"/>
      <c r="AB445" s="78"/>
      <c r="AC445" s="78"/>
      <c r="AD445" s="78"/>
      <c r="AE445" s="51"/>
      <c r="AF445" s="51"/>
      <c r="AG445" s="78"/>
    </row>
    <row r="446" spans="7:33" x14ac:dyDescent="0.25">
      <c r="G446" s="80"/>
      <c r="H446" s="80"/>
      <c r="Q446" s="78"/>
      <c r="R446" s="78"/>
      <c r="S446" s="78"/>
      <c r="T446" s="78"/>
      <c r="U446" s="78"/>
      <c r="V446" s="78"/>
      <c r="W446" s="78"/>
      <c r="X446" s="78"/>
      <c r="Y446" s="78"/>
      <c r="Z446" s="78"/>
      <c r="AA446" s="78"/>
      <c r="AB446" s="78"/>
      <c r="AC446" s="78"/>
      <c r="AD446" s="78"/>
      <c r="AE446" s="51"/>
      <c r="AF446" s="51"/>
      <c r="AG446" s="78"/>
    </row>
    <row r="447" spans="7:33" x14ac:dyDescent="0.25">
      <c r="G447" s="80"/>
      <c r="H447" s="80"/>
      <c r="Q447" s="78"/>
      <c r="R447" s="78"/>
      <c r="S447" s="78"/>
      <c r="T447" s="78"/>
      <c r="U447" s="78"/>
      <c r="V447" s="78"/>
      <c r="W447" s="78"/>
      <c r="X447" s="78"/>
      <c r="Y447" s="78"/>
      <c r="Z447" s="78"/>
      <c r="AA447" s="78"/>
      <c r="AB447" s="78"/>
      <c r="AC447" s="78"/>
      <c r="AD447" s="78"/>
      <c r="AE447" s="51"/>
      <c r="AF447" s="51"/>
      <c r="AG447" s="78"/>
    </row>
    <row r="448" spans="7:33" x14ac:dyDescent="0.25">
      <c r="G448" s="80"/>
      <c r="H448" s="80"/>
      <c r="Q448" s="78"/>
      <c r="R448" s="78"/>
      <c r="S448" s="78"/>
      <c r="T448" s="78"/>
      <c r="U448" s="78"/>
      <c r="V448" s="78"/>
      <c r="W448" s="78"/>
      <c r="X448" s="78"/>
      <c r="Y448" s="78"/>
      <c r="Z448" s="78"/>
      <c r="AA448" s="78"/>
      <c r="AB448" s="78"/>
      <c r="AC448" s="78"/>
      <c r="AD448" s="78"/>
      <c r="AE448" s="51"/>
      <c r="AF448" s="51"/>
      <c r="AG448" s="78"/>
    </row>
    <row r="449" spans="7:33" x14ac:dyDescent="0.25">
      <c r="G449" s="80"/>
      <c r="H449" s="80"/>
      <c r="Q449" s="78"/>
      <c r="R449" s="78"/>
      <c r="S449" s="78"/>
      <c r="T449" s="78"/>
      <c r="U449" s="78"/>
      <c r="V449" s="78"/>
      <c r="W449" s="78"/>
      <c r="X449" s="78"/>
      <c r="Y449" s="78"/>
      <c r="Z449" s="78"/>
      <c r="AA449" s="78"/>
      <c r="AB449" s="78"/>
      <c r="AC449" s="78"/>
      <c r="AD449" s="78"/>
      <c r="AE449" s="51"/>
      <c r="AF449" s="51"/>
      <c r="AG449" s="78"/>
    </row>
    <row r="450" spans="7:33" x14ac:dyDescent="0.25">
      <c r="G450" s="80"/>
      <c r="H450" s="80"/>
      <c r="Q450" s="78"/>
      <c r="R450" s="78"/>
      <c r="S450" s="78"/>
      <c r="T450" s="78"/>
      <c r="U450" s="78"/>
      <c r="V450" s="78"/>
      <c r="W450" s="78"/>
      <c r="X450" s="78"/>
      <c r="Y450" s="78"/>
      <c r="Z450" s="78"/>
      <c r="AA450" s="78"/>
      <c r="AB450" s="78"/>
      <c r="AC450" s="78"/>
      <c r="AD450" s="78"/>
      <c r="AE450" s="51"/>
      <c r="AF450" s="51"/>
      <c r="AG450" s="78"/>
    </row>
    <row r="451" spans="7:33" x14ac:dyDescent="0.25">
      <c r="Q451" s="78"/>
      <c r="R451" s="78"/>
      <c r="S451" s="78"/>
      <c r="T451" s="78"/>
      <c r="U451" s="78"/>
      <c r="V451" s="78"/>
      <c r="W451" s="78"/>
      <c r="X451" s="78"/>
      <c r="Y451" s="78"/>
      <c r="Z451" s="78"/>
      <c r="AA451" s="78"/>
      <c r="AB451" s="78"/>
      <c r="AC451" s="78"/>
      <c r="AD451" s="78"/>
      <c r="AE451" s="51"/>
      <c r="AF451" s="51"/>
      <c r="AG451" s="78"/>
    </row>
    <row r="452" spans="7:33" x14ac:dyDescent="0.25">
      <c r="Q452" s="78"/>
      <c r="R452" s="78"/>
      <c r="S452" s="78"/>
      <c r="T452" s="78"/>
      <c r="U452" s="78"/>
      <c r="V452" s="78"/>
      <c r="W452" s="78"/>
      <c r="X452" s="78"/>
      <c r="Y452" s="78"/>
      <c r="Z452" s="78"/>
      <c r="AA452" s="78"/>
      <c r="AB452" s="78"/>
      <c r="AC452" s="78"/>
      <c r="AD452" s="78"/>
      <c r="AE452" s="51"/>
      <c r="AF452" s="51"/>
      <c r="AG452" s="78"/>
    </row>
    <row r="453" spans="7:33" x14ac:dyDescent="0.25">
      <c r="Q453" s="78"/>
      <c r="R453" s="78"/>
      <c r="S453" s="78"/>
      <c r="T453" s="78"/>
      <c r="U453" s="78"/>
      <c r="V453" s="78"/>
      <c r="W453" s="78"/>
      <c r="X453" s="78"/>
      <c r="Y453" s="78"/>
      <c r="Z453" s="78"/>
      <c r="AA453" s="78"/>
      <c r="AB453" s="78"/>
      <c r="AC453" s="78"/>
      <c r="AD453" s="78"/>
      <c r="AE453" s="51"/>
      <c r="AF453" s="51"/>
      <c r="AG453" s="78"/>
    </row>
    <row r="454" spans="7:33" x14ac:dyDescent="0.25">
      <c r="Q454" s="78"/>
      <c r="R454" s="78"/>
      <c r="S454" s="78"/>
      <c r="T454" s="78"/>
      <c r="U454" s="78"/>
      <c r="V454" s="78"/>
      <c r="W454" s="78"/>
      <c r="X454" s="78"/>
      <c r="Y454" s="78"/>
      <c r="Z454" s="78"/>
      <c r="AA454" s="78"/>
      <c r="AB454" s="78"/>
      <c r="AC454" s="78"/>
      <c r="AD454" s="78"/>
      <c r="AE454" s="51"/>
      <c r="AF454" s="51"/>
      <c r="AG454" s="78"/>
    </row>
    <row r="455" spans="7:33" x14ac:dyDescent="0.25">
      <c r="Q455" s="78"/>
      <c r="R455" s="78"/>
      <c r="S455" s="78"/>
      <c r="T455" s="78"/>
      <c r="U455" s="78"/>
      <c r="V455" s="78"/>
      <c r="W455" s="78"/>
      <c r="X455" s="78"/>
      <c r="Y455" s="78"/>
      <c r="Z455" s="78"/>
      <c r="AA455" s="78"/>
      <c r="AB455" s="78"/>
      <c r="AC455" s="78"/>
      <c r="AD455" s="78"/>
      <c r="AE455" s="51"/>
      <c r="AF455" s="51"/>
      <c r="AG455" s="78"/>
    </row>
    <row r="456" spans="7:33" x14ac:dyDescent="0.25">
      <c r="Q456" s="78"/>
      <c r="R456" s="78"/>
      <c r="S456" s="78"/>
      <c r="T456" s="78"/>
      <c r="U456" s="78"/>
      <c r="V456" s="78"/>
      <c r="W456" s="78"/>
      <c r="X456" s="78"/>
      <c r="Y456" s="78"/>
      <c r="Z456" s="78"/>
      <c r="AA456" s="78"/>
      <c r="AB456" s="78"/>
      <c r="AC456" s="78"/>
      <c r="AD456" s="78"/>
      <c r="AE456" s="51"/>
      <c r="AF456" s="51"/>
      <c r="AG456" s="78"/>
    </row>
    <row r="457" spans="7:33" x14ac:dyDescent="0.25">
      <c r="Q457" s="78"/>
      <c r="R457" s="78"/>
      <c r="S457" s="78"/>
      <c r="T457" s="78"/>
      <c r="U457" s="78"/>
      <c r="V457" s="78"/>
      <c r="W457" s="78"/>
      <c r="X457" s="78"/>
      <c r="Y457" s="78"/>
      <c r="Z457" s="78"/>
      <c r="AA457" s="78"/>
      <c r="AB457" s="78"/>
      <c r="AC457" s="78"/>
      <c r="AD457" s="78"/>
      <c r="AE457" s="51"/>
      <c r="AF457" s="51"/>
      <c r="AG457" s="78"/>
    </row>
    <row r="458" spans="7:33" x14ac:dyDescent="0.25">
      <c r="Q458" s="78"/>
      <c r="R458" s="78"/>
      <c r="S458" s="78"/>
      <c r="T458" s="78"/>
      <c r="U458" s="78"/>
      <c r="V458" s="78"/>
      <c r="W458" s="78"/>
      <c r="X458" s="78"/>
      <c r="Y458" s="78"/>
      <c r="Z458" s="78"/>
      <c r="AA458" s="78"/>
      <c r="AB458" s="78"/>
      <c r="AC458" s="78"/>
      <c r="AD458" s="78"/>
      <c r="AE458" s="51"/>
      <c r="AF458" s="51"/>
      <c r="AG458" s="78"/>
    </row>
    <row r="459" spans="7:33" x14ac:dyDescent="0.25">
      <c r="Q459" s="78"/>
      <c r="R459" s="78"/>
      <c r="S459" s="78"/>
      <c r="T459" s="78"/>
      <c r="U459" s="78"/>
      <c r="V459" s="78"/>
      <c r="W459" s="78"/>
      <c r="X459" s="78"/>
      <c r="Y459" s="78"/>
      <c r="Z459" s="78"/>
      <c r="AA459" s="78"/>
      <c r="AB459" s="78"/>
      <c r="AC459" s="78"/>
      <c r="AD459" s="78"/>
      <c r="AE459" s="51"/>
      <c r="AF459" s="51"/>
      <c r="AG459" s="78"/>
    </row>
    <row r="460" spans="7:33" x14ac:dyDescent="0.25">
      <c r="Q460" s="78"/>
      <c r="R460" s="78"/>
      <c r="S460" s="78"/>
      <c r="T460" s="78"/>
      <c r="U460" s="78"/>
      <c r="V460" s="78"/>
      <c r="W460" s="78"/>
      <c r="X460" s="78"/>
      <c r="Y460" s="78"/>
      <c r="Z460" s="78"/>
      <c r="AA460" s="78"/>
      <c r="AB460" s="78"/>
      <c r="AC460" s="78"/>
      <c r="AD460" s="78"/>
      <c r="AE460" s="51"/>
      <c r="AF460" s="51"/>
      <c r="AG460" s="78"/>
    </row>
    <row r="461" spans="7:33" x14ac:dyDescent="0.25">
      <c r="Q461" s="78"/>
      <c r="R461" s="78"/>
      <c r="S461" s="78"/>
      <c r="T461" s="78"/>
      <c r="U461" s="78"/>
      <c r="V461" s="78"/>
      <c r="W461" s="78"/>
      <c r="X461" s="78"/>
      <c r="Y461" s="78"/>
      <c r="Z461" s="78"/>
      <c r="AA461" s="78"/>
      <c r="AB461" s="78"/>
      <c r="AC461" s="78"/>
      <c r="AD461" s="78"/>
      <c r="AE461" s="51"/>
      <c r="AF461" s="51"/>
      <c r="AG461" s="78"/>
    </row>
    <row r="462" spans="7:33" x14ac:dyDescent="0.25">
      <c r="Q462" s="78"/>
      <c r="R462" s="78"/>
      <c r="S462" s="78"/>
      <c r="T462" s="78"/>
      <c r="U462" s="78"/>
      <c r="V462" s="78"/>
      <c r="W462" s="78"/>
      <c r="X462" s="78"/>
      <c r="Y462" s="78"/>
      <c r="Z462" s="78"/>
      <c r="AA462" s="78"/>
      <c r="AB462" s="78"/>
      <c r="AC462" s="78"/>
      <c r="AD462" s="78"/>
      <c r="AE462" s="51"/>
      <c r="AF462" s="51"/>
      <c r="AG462" s="78"/>
    </row>
    <row r="463" spans="7:33" x14ac:dyDescent="0.25">
      <c r="Q463" s="78"/>
      <c r="R463" s="78"/>
      <c r="S463" s="78"/>
      <c r="T463" s="78"/>
      <c r="U463" s="78"/>
      <c r="V463" s="78"/>
      <c r="W463" s="78"/>
      <c r="X463" s="78"/>
      <c r="Y463" s="78"/>
      <c r="Z463" s="78"/>
      <c r="AA463" s="78"/>
      <c r="AB463" s="78"/>
      <c r="AC463" s="78"/>
      <c r="AD463" s="78"/>
      <c r="AE463" s="51"/>
      <c r="AF463" s="51"/>
      <c r="AG463" s="78"/>
    </row>
    <row r="464" spans="7:33" x14ac:dyDescent="0.25">
      <c r="Q464" s="78"/>
      <c r="R464" s="78"/>
      <c r="S464" s="78"/>
      <c r="T464" s="78"/>
      <c r="U464" s="78"/>
      <c r="V464" s="78"/>
      <c r="W464" s="78"/>
      <c r="X464" s="78"/>
      <c r="Y464" s="78"/>
      <c r="Z464" s="78"/>
      <c r="AA464" s="78"/>
      <c r="AB464" s="78"/>
      <c r="AC464" s="78"/>
      <c r="AD464" s="78"/>
      <c r="AE464" s="51"/>
      <c r="AF464" s="51"/>
      <c r="AG464" s="78"/>
    </row>
    <row r="465" spans="17:33" x14ac:dyDescent="0.25">
      <c r="Q465" s="78"/>
      <c r="R465" s="78"/>
      <c r="S465" s="78"/>
      <c r="T465" s="78"/>
      <c r="U465" s="78"/>
      <c r="V465" s="78"/>
      <c r="W465" s="78"/>
      <c r="X465" s="78"/>
      <c r="Y465" s="78"/>
      <c r="Z465" s="78"/>
      <c r="AA465" s="78"/>
      <c r="AB465" s="78"/>
      <c r="AC465" s="78"/>
      <c r="AD465" s="78"/>
      <c r="AE465" s="51"/>
      <c r="AF465" s="51"/>
      <c r="AG465" s="78"/>
    </row>
    <row r="466" spans="17:33" x14ac:dyDescent="0.25">
      <c r="Q466" s="78"/>
      <c r="R466" s="78"/>
      <c r="S466" s="78"/>
      <c r="T466" s="78"/>
      <c r="U466" s="78"/>
      <c r="V466" s="78"/>
      <c r="W466" s="78"/>
      <c r="X466" s="78"/>
      <c r="Y466" s="78"/>
      <c r="Z466" s="78"/>
      <c r="AA466" s="78"/>
      <c r="AB466" s="78"/>
      <c r="AC466" s="78"/>
      <c r="AD466" s="78"/>
      <c r="AE466" s="51"/>
      <c r="AF466" s="51"/>
      <c r="AG466" s="78"/>
    </row>
    <row r="467" spans="17:33" x14ac:dyDescent="0.25">
      <c r="Q467" s="78"/>
      <c r="R467" s="78"/>
      <c r="S467" s="78"/>
      <c r="T467" s="78"/>
      <c r="U467" s="78"/>
      <c r="V467" s="78"/>
      <c r="W467" s="78"/>
      <c r="X467" s="78"/>
      <c r="Y467" s="78"/>
      <c r="Z467" s="78"/>
      <c r="AA467" s="78"/>
      <c r="AB467" s="78"/>
      <c r="AC467" s="78"/>
      <c r="AD467" s="78"/>
      <c r="AE467" s="51"/>
      <c r="AF467" s="51"/>
      <c r="AG467" s="78"/>
    </row>
    <row r="468" spans="17:33" x14ac:dyDescent="0.25">
      <c r="Q468" s="78"/>
      <c r="R468" s="78"/>
      <c r="S468" s="78"/>
      <c r="T468" s="78"/>
      <c r="U468" s="78"/>
      <c r="V468" s="78"/>
      <c r="W468" s="78"/>
      <c r="X468" s="78"/>
      <c r="Y468" s="78"/>
      <c r="Z468" s="78"/>
      <c r="AA468" s="78"/>
      <c r="AB468" s="78"/>
      <c r="AC468" s="78"/>
      <c r="AD468" s="78"/>
      <c r="AE468" s="51"/>
      <c r="AF468" s="51"/>
      <c r="AG468" s="78"/>
    </row>
    <row r="469" spans="17:33" x14ac:dyDescent="0.25">
      <c r="Q469" s="78"/>
      <c r="R469" s="78"/>
      <c r="S469" s="78"/>
      <c r="T469" s="78"/>
      <c r="U469" s="78"/>
      <c r="V469" s="78"/>
      <c r="W469" s="78"/>
      <c r="X469" s="78"/>
      <c r="Y469" s="78"/>
      <c r="Z469" s="78"/>
      <c r="AA469" s="78"/>
      <c r="AB469" s="78"/>
      <c r="AC469" s="78"/>
      <c r="AD469" s="78"/>
      <c r="AE469" s="51"/>
      <c r="AF469" s="51"/>
      <c r="AG469" s="78"/>
    </row>
    <row r="470" spans="17:33" x14ac:dyDescent="0.25">
      <c r="Q470" s="78"/>
      <c r="R470" s="78"/>
      <c r="S470" s="78"/>
      <c r="T470" s="78"/>
      <c r="U470" s="78"/>
      <c r="V470" s="78"/>
      <c r="W470" s="78"/>
      <c r="X470" s="78"/>
      <c r="Y470" s="78"/>
      <c r="Z470" s="78"/>
      <c r="AA470" s="78"/>
      <c r="AB470" s="78"/>
      <c r="AC470" s="78"/>
      <c r="AD470" s="78"/>
      <c r="AE470" s="51"/>
      <c r="AF470" s="51"/>
      <c r="AG470" s="78"/>
    </row>
    <row r="471" spans="17:33" x14ac:dyDescent="0.25">
      <c r="Q471" s="78"/>
      <c r="R471" s="78"/>
      <c r="S471" s="78"/>
      <c r="T471" s="78"/>
      <c r="U471" s="78"/>
      <c r="V471" s="78"/>
      <c r="W471" s="78"/>
      <c r="X471" s="78"/>
      <c r="Y471" s="78"/>
      <c r="Z471" s="78"/>
      <c r="AA471" s="78"/>
      <c r="AB471" s="78"/>
      <c r="AC471" s="78"/>
      <c r="AD471" s="78"/>
      <c r="AE471" s="51"/>
      <c r="AF471" s="51"/>
      <c r="AG471" s="78"/>
    </row>
    <row r="472" spans="17:33" x14ac:dyDescent="0.25">
      <c r="Q472" s="78"/>
      <c r="R472" s="78"/>
      <c r="S472" s="78"/>
      <c r="T472" s="78"/>
      <c r="U472" s="78"/>
      <c r="V472" s="78"/>
      <c r="W472" s="78"/>
      <c r="X472" s="78"/>
      <c r="Y472" s="78"/>
      <c r="Z472" s="78"/>
      <c r="AA472" s="78"/>
      <c r="AB472" s="78"/>
      <c r="AC472" s="78"/>
      <c r="AD472" s="78"/>
      <c r="AE472" s="51"/>
      <c r="AF472" s="51"/>
      <c r="AG472" s="78"/>
    </row>
    <row r="473" spans="17:33" x14ac:dyDescent="0.25">
      <c r="Q473" s="78"/>
      <c r="R473" s="78"/>
      <c r="S473" s="78"/>
      <c r="T473" s="78"/>
      <c r="U473" s="78"/>
      <c r="V473" s="78"/>
      <c r="W473" s="78"/>
      <c r="X473" s="78"/>
      <c r="Y473" s="78"/>
      <c r="Z473" s="78"/>
      <c r="AA473" s="78"/>
      <c r="AB473" s="78"/>
      <c r="AC473" s="78"/>
      <c r="AD473" s="78"/>
      <c r="AE473" s="51"/>
      <c r="AF473" s="51"/>
      <c r="AG473" s="78"/>
    </row>
    <row r="474" spans="17:33" x14ac:dyDescent="0.25">
      <c r="Q474" s="78"/>
      <c r="R474" s="78"/>
      <c r="S474" s="78"/>
      <c r="T474" s="78"/>
      <c r="U474" s="78"/>
      <c r="V474" s="78"/>
      <c r="W474" s="78"/>
      <c r="X474" s="78"/>
      <c r="Y474" s="78"/>
      <c r="Z474" s="78"/>
      <c r="AA474" s="78"/>
      <c r="AB474" s="78"/>
      <c r="AC474" s="78"/>
      <c r="AD474" s="78"/>
      <c r="AE474" s="51"/>
      <c r="AF474" s="51"/>
      <c r="AG474" s="78"/>
    </row>
    <row r="475" spans="17:33" x14ac:dyDescent="0.25">
      <c r="Q475" s="78"/>
      <c r="R475" s="78"/>
      <c r="S475" s="78"/>
      <c r="T475" s="78"/>
      <c r="U475" s="78"/>
      <c r="V475" s="78"/>
      <c r="W475" s="78"/>
      <c r="X475" s="78"/>
      <c r="Y475" s="78"/>
      <c r="Z475" s="78"/>
      <c r="AA475" s="78"/>
      <c r="AB475" s="78"/>
      <c r="AC475" s="78"/>
      <c r="AD475" s="78"/>
      <c r="AE475" s="51"/>
      <c r="AF475" s="51"/>
      <c r="AG475" s="78"/>
    </row>
    <row r="476" spans="17:33" x14ac:dyDescent="0.25">
      <c r="Q476" s="78"/>
      <c r="R476" s="78"/>
      <c r="S476" s="78"/>
      <c r="T476" s="78"/>
      <c r="U476" s="78"/>
      <c r="V476" s="78"/>
      <c r="W476" s="78"/>
      <c r="X476" s="78"/>
      <c r="Y476" s="78"/>
      <c r="Z476" s="78"/>
      <c r="AA476" s="78"/>
      <c r="AB476" s="78"/>
      <c r="AC476" s="78"/>
      <c r="AD476" s="78"/>
      <c r="AE476" s="51"/>
      <c r="AF476" s="51"/>
      <c r="AG476" s="78"/>
    </row>
    <row r="477" spans="17:33" x14ac:dyDescent="0.25">
      <c r="Q477" s="78"/>
      <c r="R477" s="78"/>
      <c r="S477" s="78"/>
      <c r="T477" s="78"/>
      <c r="U477" s="78"/>
      <c r="V477" s="78"/>
      <c r="W477" s="78"/>
      <c r="X477" s="78"/>
      <c r="Y477" s="78"/>
      <c r="Z477" s="78"/>
      <c r="AA477" s="78"/>
      <c r="AB477" s="78"/>
      <c r="AC477" s="78"/>
      <c r="AD477" s="78"/>
      <c r="AE477" s="51"/>
      <c r="AF477" s="51"/>
      <c r="AG477" s="78"/>
    </row>
    <row r="478" spans="17:33" x14ac:dyDescent="0.25">
      <c r="Q478" s="78"/>
      <c r="R478" s="78"/>
      <c r="S478" s="78"/>
      <c r="T478" s="78"/>
      <c r="U478" s="78"/>
      <c r="V478" s="78"/>
      <c r="W478" s="78"/>
      <c r="X478" s="78"/>
      <c r="Y478" s="78"/>
      <c r="Z478" s="78"/>
      <c r="AA478" s="78"/>
      <c r="AB478" s="78"/>
      <c r="AC478" s="78"/>
      <c r="AD478" s="78"/>
      <c r="AE478" s="51"/>
      <c r="AF478" s="51"/>
      <c r="AG478" s="78"/>
    </row>
    <row r="479" spans="17:33" x14ac:dyDescent="0.25">
      <c r="Q479" s="78"/>
      <c r="R479" s="78"/>
      <c r="S479" s="78"/>
      <c r="T479" s="78"/>
      <c r="U479" s="78"/>
      <c r="V479" s="78"/>
      <c r="W479" s="78"/>
      <c r="X479" s="78"/>
      <c r="Y479" s="78"/>
      <c r="Z479" s="78"/>
      <c r="AA479" s="78"/>
      <c r="AB479" s="78"/>
      <c r="AC479" s="78"/>
      <c r="AD479" s="78"/>
      <c r="AE479" s="51"/>
      <c r="AF479" s="51"/>
      <c r="AG479" s="78"/>
    </row>
    <row r="480" spans="17:33" x14ac:dyDescent="0.25">
      <c r="Q480" s="78"/>
      <c r="R480" s="78"/>
      <c r="S480" s="78"/>
      <c r="T480" s="78"/>
      <c r="U480" s="78"/>
      <c r="V480" s="78"/>
      <c r="W480" s="78"/>
      <c r="X480" s="78"/>
      <c r="Y480" s="78"/>
      <c r="Z480" s="78"/>
      <c r="AA480" s="78"/>
      <c r="AB480" s="78"/>
      <c r="AC480" s="78"/>
      <c r="AD480" s="78"/>
      <c r="AE480" s="51"/>
      <c r="AF480" s="51"/>
      <c r="AG480" s="78"/>
    </row>
    <row r="481" spans="17:33" x14ac:dyDescent="0.25">
      <c r="Q481" s="78"/>
      <c r="R481" s="78"/>
      <c r="S481" s="78"/>
      <c r="T481" s="78"/>
      <c r="U481" s="78"/>
      <c r="V481" s="78"/>
      <c r="W481" s="78"/>
      <c r="X481" s="78"/>
      <c r="Y481" s="78"/>
      <c r="Z481" s="78"/>
      <c r="AA481" s="78"/>
      <c r="AB481" s="78"/>
      <c r="AC481" s="78"/>
      <c r="AD481" s="78"/>
      <c r="AE481" s="51"/>
      <c r="AF481" s="51"/>
      <c r="AG481" s="78"/>
    </row>
    <row r="482" spans="17:33" x14ac:dyDescent="0.25">
      <c r="Q482" s="78"/>
      <c r="R482" s="78"/>
      <c r="S482" s="78"/>
      <c r="T482" s="78"/>
      <c r="U482" s="78"/>
      <c r="V482" s="78"/>
      <c r="W482" s="78"/>
      <c r="X482" s="78"/>
      <c r="Y482" s="78"/>
      <c r="Z482" s="78"/>
      <c r="AA482" s="78"/>
      <c r="AB482" s="78"/>
      <c r="AC482" s="78"/>
      <c r="AD482" s="78"/>
      <c r="AE482" s="51"/>
      <c r="AF482" s="51"/>
      <c r="AG482" s="78"/>
    </row>
    <row r="483" spans="17:33" x14ac:dyDescent="0.25">
      <c r="Q483" s="78"/>
      <c r="R483" s="78"/>
      <c r="S483" s="78"/>
      <c r="T483" s="78"/>
      <c r="U483" s="78"/>
      <c r="V483" s="78"/>
      <c r="W483" s="78"/>
      <c r="X483" s="78"/>
      <c r="Y483" s="78"/>
      <c r="Z483" s="78"/>
      <c r="AA483" s="78"/>
      <c r="AB483" s="78"/>
      <c r="AC483" s="78"/>
      <c r="AD483" s="78"/>
      <c r="AE483" s="51"/>
      <c r="AF483" s="51"/>
      <c r="AG483" s="78"/>
    </row>
    <row r="484" spans="17:33" x14ac:dyDescent="0.25">
      <c r="Q484" s="78"/>
      <c r="R484" s="78"/>
      <c r="S484" s="78"/>
      <c r="T484" s="78"/>
      <c r="U484" s="78"/>
      <c r="V484" s="78"/>
      <c r="W484" s="78"/>
      <c r="X484" s="78"/>
      <c r="Y484" s="78"/>
      <c r="Z484" s="78"/>
      <c r="AA484" s="78"/>
      <c r="AB484" s="78"/>
      <c r="AC484" s="78"/>
      <c r="AD484" s="78"/>
      <c r="AE484" s="51"/>
      <c r="AF484" s="51"/>
      <c r="AG484" s="78"/>
    </row>
    <row r="485" spans="17:33" x14ac:dyDescent="0.25">
      <c r="Q485" s="78"/>
      <c r="R485" s="78"/>
      <c r="S485" s="78"/>
      <c r="T485" s="78"/>
      <c r="U485" s="78"/>
      <c r="V485" s="78"/>
      <c r="W485" s="78"/>
      <c r="X485" s="78"/>
      <c r="Y485" s="78"/>
      <c r="Z485" s="78"/>
      <c r="AA485" s="78"/>
      <c r="AB485" s="78"/>
      <c r="AC485" s="78"/>
      <c r="AD485" s="78"/>
      <c r="AE485" s="51"/>
      <c r="AF485" s="51"/>
      <c r="AG485" s="78"/>
    </row>
    <row r="486" spans="17:33" x14ac:dyDescent="0.25">
      <c r="Q486" s="78"/>
      <c r="R486" s="78"/>
      <c r="S486" s="78"/>
      <c r="T486" s="78"/>
      <c r="U486" s="78"/>
      <c r="V486" s="78"/>
      <c r="W486" s="78"/>
      <c r="X486" s="78"/>
      <c r="Y486" s="78"/>
      <c r="Z486" s="78"/>
      <c r="AA486" s="78"/>
      <c r="AB486" s="78"/>
      <c r="AC486" s="78"/>
      <c r="AD486" s="78"/>
      <c r="AE486" s="51"/>
      <c r="AF486" s="51"/>
      <c r="AG486" s="78"/>
    </row>
    <row r="487" spans="17:33" x14ac:dyDescent="0.25">
      <c r="Q487" s="78"/>
      <c r="R487" s="78"/>
      <c r="S487" s="78"/>
      <c r="T487" s="78"/>
      <c r="U487" s="78"/>
      <c r="V487" s="78"/>
      <c r="W487" s="78"/>
      <c r="X487" s="78"/>
      <c r="Y487" s="78"/>
      <c r="Z487" s="78"/>
      <c r="AA487" s="78"/>
      <c r="AB487" s="78"/>
      <c r="AC487" s="78"/>
      <c r="AD487" s="78"/>
      <c r="AE487" s="51"/>
      <c r="AF487" s="51"/>
      <c r="AG487" s="78"/>
    </row>
    <row r="488" spans="17:33" x14ac:dyDescent="0.25">
      <c r="Q488" s="78"/>
      <c r="R488" s="78"/>
      <c r="S488" s="78"/>
      <c r="T488" s="78"/>
      <c r="U488" s="78"/>
      <c r="V488" s="78"/>
      <c r="W488" s="78"/>
      <c r="X488" s="78"/>
      <c r="Y488" s="78"/>
      <c r="Z488" s="78"/>
      <c r="AA488" s="78"/>
      <c r="AB488" s="78"/>
      <c r="AC488" s="78"/>
      <c r="AD488" s="78"/>
      <c r="AE488" s="51"/>
      <c r="AF488" s="51"/>
      <c r="AG488" s="78"/>
    </row>
    <row r="489" spans="17:33" x14ac:dyDescent="0.25">
      <c r="Q489" s="78"/>
      <c r="R489" s="78"/>
      <c r="S489" s="78"/>
      <c r="T489" s="78"/>
      <c r="U489" s="78"/>
      <c r="V489" s="78"/>
      <c r="W489" s="78"/>
      <c r="X489" s="78"/>
      <c r="Y489" s="78"/>
      <c r="Z489" s="78"/>
      <c r="AA489" s="78"/>
      <c r="AB489" s="78"/>
      <c r="AC489" s="78"/>
      <c r="AD489" s="78"/>
      <c r="AE489" s="51"/>
      <c r="AF489" s="51"/>
      <c r="AG489" s="78"/>
    </row>
    <row r="490" spans="17:33" x14ac:dyDescent="0.25">
      <c r="Q490" s="78"/>
      <c r="R490" s="78"/>
      <c r="S490" s="78"/>
      <c r="T490" s="78"/>
      <c r="U490" s="78"/>
      <c r="V490" s="78"/>
      <c r="W490" s="78"/>
      <c r="X490" s="78"/>
      <c r="Y490" s="78"/>
      <c r="Z490" s="78"/>
      <c r="AA490" s="78"/>
      <c r="AB490" s="78"/>
      <c r="AC490" s="78"/>
      <c r="AD490" s="78"/>
      <c r="AE490" s="51"/>
      <c r="AF490" s="51"/>
      <c r="AG490" s="78"/>
    </row>
    <row r="491" spans="17:33" x14ac:dyDescent="0.25">
      <c r="Q491" s="78"/>
      <c r="R491" s="78"/>
      <c r="S491" s="78"/>
      <c r="T491" s="78"/>
      <c r="U491" s="78"/>
      <c r="V491" s="78"/>
      <c r="W491" s="78"/>
      <c r="X491" s="78"/>
      <c r="Y491" s="78"/>
      <c r="Z491" s="78"/>
      <c r="AA491" s="78"/>
      <c r="AB491" s="78"/>
      <c r="AC491" s="78"/>
      <c r="AD491" s="78"/>
      <c r="AE491" s="51"/>
      <c r="AF491" s="51"/>
      <c r="AG491" s="78"/>
    </row>
    <row r="492" spans="17:33" x14ac:dyDescent="0.25">
      <c r="Q492" s="78"/>
      <c r="R492" s="78"/>
      <c r="S492" s="78"/>
      <c r="T492" s="78"/>
      <c r="U492" s="78"/>
      <c r="V492" s="78"/>
      <c r="W492" s="78"/>
      <c r="X492" s="78"/>
      <c r="Y492" s="78"/>
      <c r="Z492" s="78"/>
      <c r="AA492" s="78"/>
      <c r="AB492" s="78"/>
      <c r="AC492" s="78"/>
      <c r="AD492" s="78"/>
      <c r="AE492" s="51"/>
      <c r="AF492" s="51"/>
      <c r="AG492" s="78"/>
    </row>
    <row r="493" spans="17:33" x14ac:dyDescent="0.25">
      <c r="Q493" s="78"/>
      <c r="R493" s="78"/>
      <c r="S493" s="78"/>
      <c r="T493" s="78"/>
      <c r="U493" s="78"/>
      <c r="V493" s="78"/>
      <c r="W493" s="78"/>
      <c r="X493" s="78"/>
      <c r="Y493" s="78"/>
      <c r="Z493" s="78"/>
      <c r="AA493" s="78"/>
      <c r="AB493" s="78"/>
      <c r="AC493" s="78"/>
      <c r="AD493" s="78"/>
      <c r="AE493" s="51"/>
      <c r="AF493" s="51"/>
      <c r="AG493" s="78"/>
    </row>
    <row r="494" spans="17:33" x14ac:dyDescent="0.25">
      <c r="Q494" s="78"/>
      <c r="R494" s="78"/>
      <c r="S494" s="78"/>
      <c r="T494" s="78"/>
      <c r="U494" s="78"/>
      <c r="V494" s="78"/>
      <c r="W494" s="78"/>
      <c r="X494" s="78"/>
      <c r="Y494" s="78"/>
      <c r="Z494" s="78"/>
      <c r="AA494" s="78"/>
      <c r="AB494" s="78"/>
      <c r="AC494" s="78"/>
      <c r="AD494" s="78"/>
      <c r="AE494" s="51"/>
      <c r="AF494" s="51"/>
      <c r="AG494" s="78"/>
    </row>
    <row r="495" spans="17:33" x14ac:dyDescent="0.25">
      <c r="Q495" s="78"/>
      <c r="R495" s="78"/>
      <c r="S495" s="78"/>
      <c r="T495" s="78"/>
      <c r="U495" s="78"/>
      <c r="V495" s="78"/>
      <c r="W495" s="78"/>
      <c r="X495" s="78"/>
      <c r="Y495" s="78"/>
      <c r="Z495" s="78"/>
      <c r="AA495" s="78"/>
      <c r="AB495" s="78"/>
      <c r="AC495" s="78"/>
      <c r="AD495" s="78"/>
      <c r="AE495" s="51"/>
      <c r="AF495" s="51"/>
      <c r="AG495" s="78"/>
    </row>
    <row r="496" spans="17:33" x14ac:dyDescent="0.25">
      <c r="Q496" s="78"/>
      <c r="R496" s="78"/>
      <c r="S496" s="78"/>
      <c r="T496" s="78"/>
      <c r="U496" s="78"/>
      <c r="V496" s="78"/>
      <c r="W496" s="78"/>
      <c r="X496" s="78"/>
      <c r="Y496" s="78"/>
      <c r="Z496" s="78"/>
      <c r="AA496" s="78"/>
      <c r="AB496" s="78"/>
      <c r="AC496" s="78"/>
      <c r="AD496" s="78"/>
      <c r="AE496" s="51"/>
      <c r="AF496" s="51"/>
      <c r="AG496" s="78"/>
    </row>
    <row r="497" spans="17:33" x14ac:dyDescent="0.25">
      <c r="Q497" s="78"/>
      <c r="R497" s="78"/>
      <c r="S497" s="78"/>
      <c r="T497" s="78"/>
      <c r="U497" s="78"/>
      <c r="V497" s="78"/>
      <c r="W497" s="78"/>
      <c r="X497" s="78"/>
      <c r="Y497" s="78"/>
      <c r="Z497" s="78"/>
      <c r="AA497" s="78"/>
      <c r="AB497" s="78"/>
      <c r="AC497" s="78"/>
      <c r="AD497" s="78"/>
      <c r="AE497" s="51"/>
      <c r="AF497" s="51"/>
      <c r="AG497" s="78"/>
    </row>
    <row r="498" spans="17:33" x14ac:dyDescent="0.25">
      <c r="Q498" s="78"/>
      <c r="R498" s="78"/>
      <c r="S498" s="78"/>
      <c r="T498" s="78"/>
      <c r="U498" s="78"/>
      <c r="V498" s="78"/>
      <c r="W498" s="78"/>
      <c r="X498" s="78"/>
      <c r="Y498" s="78"/>
      <c r="Z498" s="78"/>
      <c r="AA498" s="78"/>
      <c r="AB498" s="78"/>
      <c r="AC498" s="78"/>
      <c r="AD498" s="78"/>
      <c r="AE498" s="51"/>
      <c r="AF498" s="51"/>
      <c r="AG498" s="78"/>
    </row>
    <row r="499" spans="17:33" x14ac:dyDescent="0.25">
      <c r="Q499" s="78"/>
      <c r="R499" s="78"/>
      <c r="S499" s="78"/>
      <c r="T499" s="78"/>
      <c r="U499" s="78"/>
      <c r="V499" s="78"/>
      <c r="W499" s="78"/>
      <c r="X499" s="78"/>
      <c r="Y499" s="78"/>
      <c r="Z499" s="78"/>
      <c r="AA499" s="78"/>
      <c r="AB499" s="78"/>
      <c r="AC499" s="78"/>
      <c r="AD499" s="78"/>
      <c r="AE499" s="51"/>
      <c r="AF499" s="51"/>
      <c r="AG499" s="78"/>
    </row>
    <row r="500" spans="17:33" x14ac:dyDescent="0.25">
      <c r="Q500" s="78"/>
      <c r="R500" s="78"/>
      <c r="S500" s="78"/>
      <c r="T500" s="78"/>
      <c r="U500" s="78"/>
      <c r="V500" s="78"/>
      <c r="W500" s="78"/>
      <c r="X500" s="78"/>
      <c r="Y500" s="78"/>
      <c r="Z500" s="78"/>
      <c r="AA500" s="78"/>
      <c r="AB500" s="78"/>
      <c r="AC500" s="78"/>
      <c r="AD500" s="78"/>
      <c r="AE500" s="51"/>
      <c r="AF500" s="51"/>
      <c r="AG500" s="78"/>
    </row>
    <row r="501" spans="17:33" x14ac:dyDescent="0.25">
      <c r="Q501" s="78"/>
      <c r="R501" s="78"/>
      <c r="S501" s="78"/>
      <c r="T501" s="78"/>
      <c r="U501" s="78"/>
      <c r="V501" s="78"/>
      <c r="W501" s="78"/>
      <c r="X501" s="78"/>
      <c r="Y501" s="78"/>
      <c r="Z501" s="78"/>
      <c r="AA501" s="78"/>
      <c r="AB501" s="78"/>
      <c r="AC501" s="78"/>
      <c r="AD501" s="78"/>
      <c r="AE501" s="51"/>
      <c r="AF501" s="51"/>
      <c r="AG501" s="78"/>
    </row>
    <row r="502" spans="17:33" x14ac:dyDescent="0.25">
      <c r="Q502" s="78"/>
      <c r="R502" s="78"/>
      <c r="S502" s="78"/>
      <c r="T502" s="78"/>
      <c r="U502" s="78"/>
      <c r="V502" s="78"/>
      <c r="W502" s="78"/>
      <c r="X502" s="78"/>
      <c r="Y502" s="78"/>
      <c r="Z502" s="78"/>
      <c r="AA502" s="78"/>
      <c r="AB502" s="78"/>
      <c r="AC502" s="78"/>
      <c r="AD502" s="78"/>
      <c r="AE502" s="51"/>
      <c r="AF502" s="51"/>
      <c r="AG502" s="78"/>
    </row>
    <row r="503" spans="17:33" x14ac:dyDescent="0.25">
      <c r="Q503" s="78"/>
      <c r="R503" s="78"/>
      <c r="S503" s="78"/>
      <c r="T503" s="78"/>
      <c r="U503" s="78"/>
      <c r="V503" s="78"/>
      <c r="W503" s="78"/>
      <c r="X503" s="78"/>
      <c r="Y503" s="78"/>
      <c r="Z503" s="78"/>
      <c r="AA503" s="78"/>
      <c r="AB503" s="78"/>
      <c r="AC503" s="78"/>
      <c r="AD503" s="78"/>
      <c r="AE503" s="51"/>
      <c r="AF503" s="51"/>
      <c r="AG503" s="78"/>
    </row>
    <row r="504" spans="17:33" x14ac:dyDescent="0.25">
      <c r="Q504" s="78"/>
      <c r="R504" s="78"/>
      <c r="S504" s="78"/>
      <c r="T504" s="78"/>
      <c r="U504" s="78"/>
      <c r="V504" s="78"/>
      <c r="W504" s="78"/>
      <c r="X504" s="78"/>
      <c r="Y504" s="78"/>
      <c r="Z504" s="78"/>
      <c r="AA504" s="78"/>
      <c r="AB504" s="78"/>
      <c r="AC504" s="78"/>
      <c r="AD504" s="78"/>
      <c r="AE504" s="51"/>
      <c r="AF504" s="51"/>
      <c r="AG504" s="78"/>
    </row>
    <row r="505" spans="17:33" x14ac:dyDescent="0.25">
      <c r="Q505" s="78"/>
      <c r="R505" s="78"/>
      <c r="S505" s="78"/>
      <c r="T505" s="78"/>
      <c r="U505" s="78"/>
      <c r="V505" s="78"/>
      <c r="W505" s="78"/>
      <c r="X505" s="78"/>
      <c r="Y505" s="78"/>
      <c r="Z505" s="78"/>
      <c r="AA505" s="78"/>
      <c r="AB505" s="78"/>
      <c r="AC505" s="78"/>
      <c r="AD505" s="78"/>
      <c r="AE505" s="51"/>
      <c r="AF505" s="51"/>
      <c r="AG505" s="78"/>
    </row>
    <row r="506" spans="17:33" x14ac:dyDescent="0.25">
      <c r="Q506" s="78"/>
      <c r="R506" s="78"/>
      <c r="S506" s="78"/>
      <c r="T506" s="78"/>
      <c r="U506" s="78"/>
      <c r="V506" s="78"/>
      <c r="W506" s="78"/>
      <c r="X506" s="78"/>
      <c r="Y506" s="78"/>
      <c r="Z506" s="78"/>
      <c r="AA506" s="78"/>
      <c r="AB506" s="78"/>
      <c r="AC506" s="78"/>
      <c r="AD506" s="78"/>
      <c r="AE506" s="51"/>
      <c r="AF506" s="51"/>
      <c r="AG506" s="78"/>
    </row>
    <row r="507" spans="17:33" x14ac:dyDescent="0.25">
      <c r="Q507" s="78"/>
      <c r="R507" s="78"/>
      <c r="S507" s="78"/>
      <c r="T507" s="78"/>
      <c r="U507" s="78"/>
      <c r="V507" s="78"/>
      <c r="W507" s="78"/>
      <c r="X507" s="78"/>
      <c r="Y507" s="78"/>
      <c r="Z507" s="78"/>
      <c r="AA507" s="78"/>
      <c r="AB507" s="78"/>
      <c r="AC507" s="78"/>
      <c r="AD507" s="78"/>
      <c r="AE507" s="51"/>
      <c r="AF507" s="51"/>
      <c r="AG507" s="78"/>
    </row>
    <row r="508" spans="17:33" x14ac:dyDescent="0.25">
      <c r="Q508" s="78"/>
      <c r="R508" s="78"/>
      <c r="S508" s="78"/>
      <c r="T508" s="78"/>
      <c r="U508" s="78"/>
      <c r="V508" s="78"/>
      <c r="W508" s="78"/>
      <c r="X508" s="78"/>
      <c r="Y508" s="78"/>
      <c r="Z508" s="78"/>
      <c r="AA508" s="78"/>
      <c r="AB508" s="78"/>
      <c r="AC508" s="78"/>
      <c r="AD508" s="78"/>
      <c r="AE508" s="51"/>
      <c r="AF508" s="51"/>
      <c r="AG508" s="78"/>
    </row>
    <row r="509" spans="17:33" x14ac:dyDescent="0.25">
      <c r="Q509" s="78"/>
      <c r="R509" s="78"/>
      <c r="S509" s="78"/>
      <c r="T509" s="78"/>
      <c r="U509" s="78"/>
      <c r="V509" s="78"/>
      <c r="W509" s="78"/>
      <c r="X509" s="78"/>
      <c r="Y509" s="78"/>
      <c r="Z509" s="78"/>
      <c r="AA509" s="78"/>
      <c r="AB509" s="78"/>
      <c r="AC509" s="78"/>
      <c r="AD509" s="78"/>
      <c r="AE509" s="51"/>
      <c r="AF509" s="51"/>
      <c r="AG509" s="78"/>
    </row>
    <row r="510" spans="17:33" x14ac:dyDescent="0.25">
      <c r="Q510" s="78"/>
      <c r="R510" s="78"/>
      <c r="S510" s="78"/>
      <c r="T510" s="78"/>
      <c r="U510" s="78"/>
      <c r="V510" s="78"/>
      <c r="W510" s="78"/>
      <c r="X510" s="78"/>
      <c r="Y510" s="78"/>
      <c r="Z510" s="78"/>
      <c r="AA510" s="78"/>
      <c r="AB510" s="78"/>
      <c r="AC510" s="78"/>
      <c r="AD510" s="78"/>
      <c r="AE510" s="51"/>
      <c r="AF510" s="51"/>
      <c r="AG510" s="78"/>
    </row>
    <row r="511" spans="17:33" x14ac:dyDescent="0.25">
      <c r="Q511" s="78"/>
      <c r="R511" s="78"/>
      <c r="S511" s="78"/>
      <c r="T511" s="78"/>
      <c r="U511" s="78"/>
      <c r="V511" s="78"/>
      <c r="W511" s="78"/>
      <c r="X511" s="78"/>
      <c r="Y511" s="78"/>
      <c r="Z511" s="78"/>
      <c r="AA511" s="78"/>
      <c r="AB511" s="78"/>
      <c r="AC511" s="78"/>
      <c r="AD511" s="78"/>
      <c r="AE511" s="51"/>
      <c r="AF511" s="51"/>
      <c r="AG511" s="78"/>
    </row>
    <row r="512" spans="17:33" x14ac:dyDescent="0.25">
      <c r="Q512" s="78"/>
      <c r="R512" s="78"/>
      <c r="S512" s="78"/>
      <c r="T512" s="78"/>
      <c r="U512" s="78"/>
      <c r="V512" s="78"/>
      <c r="W512" s="78"/>
      <c r="X512" s="78"/>
      <c r="Y512" s="78"/>
      <c r="Z512" s="78"/>
      <c r="AA512" s="78"/>
      <c r="AB512" s="78"/>
      <c r="AC512" s="78"/>
      <c r="AD512" s="78"/>
      <c r="AE512" s="51"/>
      <c r="AF512" s="51"/>
      <c r="AG512" s="78"/>
    </row>
    <row r="513" spans="17:33" x14ac:dyDescent="0.25">
      <c r="Q513" s="78"/>
      <c r="R513" s="78"/>
      <c r="S513" s="78"/>
      <c r="T513" s="78"/>
      <c r="U513" s="78"/>
      <c r="V513" s="78"/>
      <c r="W513" s="78"/>
      <c r="X513" s="78"/>
      <c r="Y513" s="78"/>
      <c r="Z513" s="78"/>
      <c r="AA513" s="78"/>
      <c r="AB513" s="78"/>
      <c r="AC513" s="78"/>
      <c r="AD513" s="78"/>
      <c r="AE513" s="51"/>
      <c r="AF513" s="51"/>
      <c r="AG513" s="78"/>
    </row>
    <row r="514" spans="17:33" x14ac:dyDescent="0.25">
      <c r="Q514" s="78"/>
      <c r="R514" s="78"/>
      <c r="S514" s="78"/>
      <c r="T514" s="78"/>
      <c r="U514" s="78"/>
      <c r="V514" s="78"/>
      <c r="W514" s="78"/>
      <c r="X514" s="78"/>
      <c r="Y514" s="78"/>
      <c r="Z514" s="78"/>
      <c r="AA514" s="78"/>
      <c r="AB514" s="78"/>
      <c r="AC514" s="78"/>
      <c r="AD514" s="78"/>
      <c r="AE514" s="51"/>
      <c r="AF514" s="51"/>
      <c r="AG514" s="78"/>
    </row>
    <row r="515" spans="17:33" x14ac:dyDescent="0.25">
      <c r="Q515" s="78"/>
      <c r="R515" s="78"/>
      <c r="S515" s="78"/>
      <c r="T515" s="78"/>
      <c r="U515" s="78"/>
      <c r="V515" s="78"/>
      <c r="W515" s="78"/>
      <c r="X515" s="78"/>
      <c r="Y515" s="78"/>
      <c r="Z515" s="78"/>
      <c r="AA515" s="78"/>
      <c r="AB515" s="78"/>
      <c r="AC515" s="78"/>
      <c r="AD515" s="78"/>
      <c r="AE515" s="51"/>
      <c r="AF515" s="51"/>
      <c r="AG515" s="78"/>
    </row>
    <row r="516" spans="17:33" x14ac:dyDescent="0.25">
      <c r="Q516" s="78"/>
      <c r="R516" s="78"/>
      <c r="S516" s="78"/>
      <c r="T516" s="78"/>
      <c r="U516" s="78"/>
      <c r="V516" s="78"/>
      <c r="W516" s="78"/>
      <c r="X516" s="78"/>
      <c r="Y516" s="78"/>
      <c r="Z516" s="78"/>
      <c r="AA516" s="78"/>
      <c r="AB516" s="78"/>
      <c r="AC516" s="78"/>
      <c r="AD516" s="78"/>
      <c r="AE516" s="51"/>
      <c r="AF516" s="51"/>
      <c r="AG516" s="78"/>
    </row>
    <row r="517" spans="17:33" x14ac:dyDescent="0.25">
      <c r="Q517" s="78"/>
      <c r="R517" s="78"/>
      <c r="S517" s="78"/>
      <c r="T517" s="78"/>
      <c r="U517" s="78"/>
      <c r="V517" s="78"/>
      <c r="W517" s="78"/>
      <c r="X517" s="78"/>
      <c r="Y517" s="78"/>
      <c r="Z517" s="78"/>
      <c r="AA517" s="78"/>
      <c r="AB517" s="78"/>
      <c r="AC517" s="78"/>
      <c r="AD517" s="78"/>
      <c r="AE517" s="51"/>
      <c r="AF517" s="51"/>
      <c r="AG517" s="78"/>
    </row>
    <row r="518" spans="17:33" x14ac:dyDescent="0.25">
      <c r="Q518" s="78"/>
      <c r="R518" s="78"/>
      <c r="S518" s="78"/>
      <c r="T518" s="78"/>
      <c r="U518" s="78"/>
      <c r="V518" s="78"/>
      <c r="W518" s="78"/>
      <c r="X518" s="78"/>
      <c r="Y518" s="78"/>
      <c r="Z518" s="78"/>
      <c r="AA518" s="78"/>
      <c r="AB518" s="78"/>
      <c r="AC518" s="78"/>
      <c r="AD518" s="78"/>
      <c r="AE518" s="51"/>
      <c r="AF518" s="51"/>
      <c r="AG518" s="78"/>
    </row>
    <row r="519" spans="17:33" x14ac:dyDescent="0.25">
      <c r="Q519" s="78"/>
      <c r="R519" s="78"/>
      <c r="S519" s="78"/>
      <c r="T519" s="78"/>
      <c r="U519" s="78"/>
      <c r="V519" s="78"/>
      <c r="W519" s="78"/>
      <c r="X519" s="78"/>
      <c r="Y519" s="78"/>
      <c r="Z519" s="78"/>
      <c r="AA519" s="78"/>
      <c r="AB519" s="78"/>
      <c r="AC519" s="78"/>
      <c r="AD519" s="78"/>
      <c r="AE519" s="51"/>
      <c r="AF519" s="51"/>
      <c r="AG519" s="78"/>
    </row>
    <row r="520" spans="17:33" x14ac:dyDescent="0.25">
      <c r="Q520" s="78"/>
      <c r="R520" s="78"/>
      <c r="S520" s="78"/>
      <c r="T520" s="78"/>
      <c r="U520" s="78"/>
      <c r="V520" s="78"/>
      <c r="W520" s="78"/>
      <c r="X520" s="78"/>
      <c r="Y520" s="78"/>
      <c r="Z520" s="78"/>
      <c r="AA520" s="78"/>
      <c r="AB520" s="78"/>
      <c r="AC520" s="78"/>
      <c r="AD520" s="78"/>
      <c r="AE520" s="51"/>
      <c r="AF520" s="51"/>
      <c r="AG520" s="78"/>
    </row>
    <row r="521" spans="17:33" x14ac:dyDescent="0.25">
      <c r="Q521" s="78"/>
      <c r="R521" s="78"/>
      <c r="S521" s="78"/>
      <c r="T521" s="78"/>
      <c r="U521" s="78"/>
      <c r="V521" s="78"/>
      <c r="W521" s="78"/>
      <c r="X521" s="78"/>
      <c r="Y521" s="78"/>
      <c r="Z521" s="78"/>
      <c r="AA521" s="78"/>
      <c r="AB521" s="78"/>
      <c r="AC521" s="78"/>
      <c r="AD521" s="78"/>
      <c r="AE521" s="51"/>
      <c r="AF521" s="51"/>
      <c r="AG521" s="78"/>
    </row>
    <row r="522" spans="17:33" x14ac:dyDescent="0.25">
      <c r="Q522" s="78"/>
      <c r="R522" s="78"/>
      <c r="S522" s="78"/>
      <c r="T522" s="78"/>
      <c r="U522" s="78"/>
      <c r="V522" s="78"/>
      <c r="W522" s="78"/>
      <c r="X522" s="78"/>
      <c r="Y522" s="78"/>
      <c r="Z522" s="78"/>
      <c r="AA522" s="78"/>
      <c r="AB522" s="78"/>
      <c r="AC522" s="78"/>
      <c r="AD522" s="78"/>
      <c r="AE522" s="51"/>
      <c r="AF522" s="51"/>
      <c r="AG522" s="78"/>
    </row>
    <row r="523" spans="17:33" x14ac:dyDescent="0.25">
      <c r="Q523" s="78"/>
      <c r="R523" s="78"/>
      <c r="S523" s="78"/>
      <c r="T523" s="78"/>
      <c r="U523" s="78"/>
      <c r="V523" s="78"/>
      <c r="W523" s="78"/>
      <c r="X523" s="78"/>
      <c r="Y523" s="78"/>
      <c r="Z523" s="78"/>
      <c r="AA523" s="78"/>
      <c r="AB523" s="78"/>
      <c r="AC523" s="78"/>
      <c r="AD523" s="78"/>
      <c r="AE523" s="51"/>
      <c r="AF523" s="51"/>
      <c r="AG523" s="78"/>
    </row>
    <row r="524" spans="17:33" x14ac:dyDescent="0.25">
      <c r="Q524" s="78"/>
      <c r="R524" s="78"/>
      <c r="S524" s="78"/>
      <c r="T524" s="78"/>
      <c r="U524" s="78"/>
      <c r="V524" s="78"/>
      <c r="W524" s="78"/>
      <c r="X524" s="78"/>
      <c r="Y524" s="78"/>
      <c r="Z524" s="78"/>
      <c r="AA524" s="78"/>
      <c r="AB524" s="78"/>
      <c r="AC524" s="78"/>
      <c r="AD524" s="78"/>
      <c r="AE524" s="51"/>
      <c r="AF524" s="51"/>
      <c r="AG524" s="78"/>
    </row>
    <row r="525" spans="17:33" x14ac:dyDescent="0.25">
      <c r="Q525" s="78"/>
      <c r="R525" s="78"/>
      <c r="S525" s="78"/>
      <c r="T525" s="78"/>
      <c r="U525" s="78"/>
      <c r="V525" s="78"/>
      <c r="W525" s="78"/>
      <c r="X525" s="78"/>
      <c r="Y525" s="78"/>
      <c r="Z525" s="78"/>
      <c r="AA525" s="78"/>
      <c r="AB525" s="78"/>
      <c r="AC525" s="78"/>
      <c r="AD525" s="78"/>
      <c r="AE525" s="51"/>
      <c r="AF525" s="51"/>
      <c r="AG525" s="78"/>
    </row>
    <row r="526" spans="17:33" x14ac:dyDescent="0.25">
      <c r="Q526" s="78"/>
      <c r="R526" s="78"/>
      <c r="S526" s="78"/>
      <c r="T526" s="78"/>
      <c r="U526" s="78"/>
      <c r="V526" s="78"/>
      <c r="W526" s="78"/>
      <c r="X526" s="78"/>
      <c r="Y526" s="78"/>
      <c r="Z526" s="78"/>
      <c r="AA526" s="78"/>
      <c r="AB526" s="78"/>
      <c r="AC526" s="78"/>
      <c r="AD526" s="78"/>
      <c r="AE526" s="51"/>
      <c r="AF526" s="51"/>
      <c r="AG526" s="78"/>
    </row>
    <row r="527" spans="17:33" x14ac:dyDescent="0.25">
      <c r="Q527" s="78"/>
      <c r="R527" s="78"/>
      <c r="S527" s="78"/>
      <c r="T527" s="78"/>
      <c r="U527" s="78"/>
      <c r="V527" s="78"/>
      <c r="W527" s="78"/>
      <c r="X527" s="78"/>
      <c r="Y527" s="78"/>
      <c r="Z527" s="78"/>
      <c r="AA527" s="78"/>
      <c r="AB527" s="78"/>
      <c r="AC527" s="78"/>
      <c r="AD527" s="78"/>
      <c r="AE527" s="51"/>
      <c r="AF527" s="51"/>
      <c r="AG527" s="78"/>
    </row>
    <row r="528" spans="17:33" x14ac:dyDescent="0.25">
      <c r="Q528" s="78"/>
      <c r="R528" s="78"/>
      <c r="S528" s="78"/>
      <c r="T528" s="78"/>
      <c r="U528" s="78"/>
      <c r="V528" s="78"/>
      <c r="W528" s="78"/>
      <c r="X528" s="78"/>
      <c r="Y528" s="78"/>
      <c r="Z528" s="78"/>
      <c r="AA528" s="78"/>
      <c r="AB528" s="78"/>
      <c r="AC528" s="78"/>
      <c r="AD528" s="78"/>
      <c r="AE528" s="51"/>
      <c r="AF528" s="51"/>
      <c r="AG528" s="78"/>
    </row>
    <row r="529" spans="17:33" x14ac:dyDescent="0.25">
      <c r="Q529" s="78"/>
      <c r="R529" s="78"/>
      <c r="S529" s="78"/>
      <c r="T529" s="78"/>
      <c r="U529" s="78"/>
      <c r="V529" s="78"/>
      <c r="W529" s="78"/>
      <c r="X529" s="78"/>
      <c r="Y529" s="78"/>
      <c r="Z529" s="78"/>
      <c r="AA529" s="78"/>
      <c r="AB529" s="78"/>
      <c r="AC529" s="78"/>
      <c r="AD529" s="78"/>
      <c r="AE529" s="51"/>
      <c r="AF529" s="51"/>
      <c r="AG529" s="78"/>
    </row>
    <row r="530" spans="17:33" x14ac:dyDescent="0.25">
      <c r="Q530" s="78"/>
      <c r="R530" s="78"/>
      <c r="S530" s="78"/>
      <c r="T530" s="78"/>
      <c r="U530" s="78"/>
      <c r="V530" s="78"/>
      <c r="W530" s="78"/>
      <c r="X530" s="78"/>
      <c r="Y530" s="78"/>
      <c r="Z530" s="78"/>
      <c r="AA530" s="78"/>
      <c r="AB530" s="78"/>
      <c r="AC530" s="78"/>
      <c r="AD530" s="78"/>
      <c r="AE530" s="51"/>
      <c r="AF530" s="51"/>
      <c r="AG530" s="78"/>
    </row>
    <row r="531" spans="17:33" x14ac:dyDescent="0.25">
      <c r="Q531" s="78"/>
      <c r="R531" s="78"/>
      <c r="S531" s="78"/>
      <c r="T531" s="78"/>
      <c r="U531" s="78"/>
      <c r="V531" s="78"/>
      <c r="W531" s="78"/>
      <c r="X531" s="78"/>
      <c r="Y531" s="78"/>
      <c r="Z531" s="78"/>
      <c r="AA531" s="78"/>
      <c r="AB531" s="78"/>
      <c r="AC531" s="78"/>
      <c r="AD531" s="78"/>
      <c r="AE531" s="51"/>
      <c r="AF531" s="51"/>
      <c r="AG531" s="78"/>
    </row>
    <row r="532" spans="17:33" x14ac:dyDescent="0.25">
      <c r="Q532" s="78"/>
      <c r="R532" s="78"/>
      <c r="S532" s="78"/>
      <c r="T532" s="78"/>
      <c r="U532" s="78"/>
      <c r="V532" s="78"/>
      <c r="W532" s="78"/>
      <c r="X532" s="78"/>
      <c r="Y532" s="78"/>
      <c r="Z532" s="78"/>
      <c r="AA532" s="78"/>
      <c r="AB532" s="78"/>
      <c r="AC532" s="78"/>
      <c r="AD532" s="78"/>
      <c r="AE532" s="51"/>
      <c r="AF532" s="51"/>
      <c r="AG532" s="78"/>
    </row>
    <row r="533" spans="17:33" x14ac:dyDescent="0.25">
      <c r="Q533" s="78"/>
      <c r="R533" s="78"/>
      <c r="S533" s="78"/>
      <c r="T533" s="78"/>
      <c r="U533" s="78"/>
      <c r="V533" s="78"/>
      <c r="W533" s="78"/>
      <c r="X533" s="78"/>
      <c r="Y533" s="78"/>
      <c r="Z533" s="78"/>
      <c r="AA533" s="78"/>
      <c r="AB533" s="78"/>
      <c r="AC533" s="78"/>
      <c r="AD533" s="78"/>
      <c r="AE533" s="51"/>
      <c r="AF533" s="51"/>
      <c r="AG533" s="78"/>
    </row>
    <row r="534" spans="17:33" x14ac:dyDescent="0.25">
      <c r="Q534" s="78"/>
      <c r="R534" s="78"/>
      <c r="S534" s="78"/>
      <c r="T534" s="78"/>
      <c r="U534" s="78"/>
      <c r="V534" s="78"/>
      <c r="W534" s="78"/>
      <c r="X534" s="78"/>
      <c r="Y534" s="78"/>
      <c r="Z534" s="78"/>
      <c r="AA534" s="78"/>
      <c r="AB534" s="78"/>
      <c r="AC534" s="78"/>
      <c r="AD534" s="78"/>
      <c r="AE534" s="51"/>
      <c r="AF534" s="51"/>
      <c r="AG534" s="78"/>
    </row>
    <row r="535" spans="17:33" x14ac:dyDescent="0.25">
      <c r="Q535" s="78"/>
      <c r="R535" s="78"/>
      <c r="S535" s="78"/>
      <c r="T535" s="78"/>
      <c r="U535" s="78"/>
      <c r="V535" s="78"/>
      <c r="W535" s="78"/>
      <c r="X535" s="78"/>
      <c r="Y535" s="78"/>
      <c r="Z535" s="78"/>
      <c r="AA535" s="78"/>
      <c r="AB535" s="78"/>
      <c r="AC535" s="78"/>
      <c r="AD535" s="78"/>
      <c r="AE535" s="51"/>
      <c r="AF535" s="51"/>
      <c r="AG535" s="78"/>
    </row>
    <row r="536" spans="17:33" x14ac:dyDescent="0.25">
      <c r="Q536" s="78"/>
      <c r="R536" s="78"/>
      <c r="S536" s="78"/>
      <c r="T536" s="78"/>
      <c r="U536" s="78"/>
      <c r="V536" s="78"/>
      <c r="W536" s="78"/>
      <c r="X536" s="78"/>
      <c r="Y536" s="78"/>
      <c r="Z536" s="78"/>
      <c r="AA536" s="78"/>
      <c r="AB536" s="78"/>
      <c r="AC536" s="78"/>
      <c r="AD536" s="78"/>
      <c r="AE536" s="51"/>
      <c r="AF536" s="51"/>
      <c r="AG536" s="78"/>
    </row>
    <row r="537" spans="17:33" x14ac:dyDescent="0.25">
      <c r="Q537" s="78"/>
      <c r="R537" s="78"/>
      <c r="S537" s="78"/>
      <c r="T537" s="78"/>
      <c r="U537" s="78"/>
      <c r="V537" s="78"/>
      <c r="W537" s="78"/>
      <c r="X537" s="78"/>
      <c r="Y537" s="78"/>
      <c r="Z537" s="78"/>
      <c r="AA537" s="78"/>
      <c r="AB537" s="78"/>
      <c r="AC537" s="78"/>
      <c r="AD537" s="78"/>
      <c r="AE537" s="51"/>
      <c r="AF537" s="51"/>
      <c r="AG537" s="78"/>
    </row>
    <row r="538" spans="17:33" x14ac:dyDescent="0.25">
      <c r="Q538" s="78"/>
      <c r="R538" s="78"/>
      <c r="S538" s="78"/>
      <c r="T538" s="78"/>
      <c r="U538" s="78"/>
      <c r="V538" s="78"/>
      <c r="W538" s="78"/>
      <c r="X538" s="78"/>
      <c r="Y538" s="78"/>
      <c r="Z538" s="78"/>
      <c r="AA538" s="78"/>
      <c r="AB538" s="78"/>
      <c r="AC538" s="78"/>
      <c r="AD538" s="78"/>
      <c r="AE538" s="51"/>
      <c r="AF538" s="51"/>
      <c r="AG538" s="78"/>
    </row>
    <row r="539" spans="17:33" x14ac:dyDescent="0.25">
      <c r="Q539" s="78"/>
      <c r="R539" s="78"/>
      <c r="S539" s="78"/>
      <c r="T539" s="78"/>
      <c r="U539" s="78"/>
      <c r="V539" s="78"/>
      <c r="W539" s="78"/>
      <c r="X539" s="78"/>
      <c r="Y539" s="78"/>
      <c r="Z539" s="78"/>
      <c r="AA539" s="78"/>
      <c r="AB539" s="78"/>
      <c r="AC539" s="78"/>
      <c r="AD539" s="78"/>
      <c r="AE539" s="51"/>
      <c r="AF539" s="51"/>
      <c r="AG539" s="78"/>
    </row>
    <row r="540" spans="17:33" x14ac:dyDescent="0.25">
      <c r="Q540" s="78"/>
      <c r="R540" s="78"/>
      <c r="S540" s="78"/>
      <c r="T540" s="78"/>
      <c r="U540" s="78"/>
      <c r="V540" s="78"/>
      <c r="W540" s="78"/>
      <c r="X540" s="78"/>
      <c r="Y540" s="78"/>
      <c r="Z540" s="78"/>
      <c r="AA540" s="78"/>
      <c r="AB540" s="78"/>
      <c r="AC540" s="78"/>
      <c r="AD540" s="78"/>
      <c r="AE540" s="51"/>
      <c r="AF540" s="51"/>
      <c r="AG540" s="78"/>
    </row>
    <row r="541" spans="17:33" x14ac:dyDescent="0.25">
      <c r="Q541" s="78"/>
      <c r="R541" s="78"/>
      <c r="S541" s="78"/>
      <c r="T541" s="78"/>
      <c r="U541" s="78"/>
      <c r="V541" s="78"/>
      <c r="W541" s="78"/>
      <c r="X541" s="78"/>
      <c r="Y541" s="78"/>
      <c r="Z541" s="78"/>
      <c r="AA541" s="78"/>
      <c r="AB541" s="78"/>
      <c r="AC541" s="78"/>
      <c r="AD541" s="78"/>
      <c r="AE541" s="51"/>
      <c r="AF541" s="51"/>
      <c r="AG541" s="78"/>
    </row>
    <row r="542" spans="17:33" x14ac:dyDescent="0.25">
      <c r="Q542" s="78"/>
      <c r="R542" s="78"/>
      <c r="S542" s="78"/>
      <c r="T542" s="78"/>
      <c r="U542" s="78"/>
      <c r="V542" s="78"/>
      <c r="W542" s="78"/>
      <c r="X542" s="78"/>
      <c r="Y542" s="78"/>
      <c r="Z542" s="78"/>
      <c r="AA542" s="78"/>
      <c r="AB542" s="78"/>
      <c r="AC542" s="78"/>
      <c r="AD542" s="78"/>
      <c r="AE542" s="51"/>
      <c r="AF542" s="51"/>
      <c r="AG542" s="78"/>
    </row>
    <row r="543" spans="17:33" x14ac:dyDescent="0.25">
      <c r="Q543" s="78"/>
      <c r="R543" s="78"/>
      <c r="S543" s="78"/>
      <c r="T543" s="78"/>
      <c r="U543" s="78"/>
      <c r="V543" s="78"/>
      <c r="W543" s="78"/>
      <c r="X543" s="78"/>
      <c r="Y543" s="78"/>
      <c r="Z543" s="78"/>
      <c r="AA543" s="78"/>
      <c r="AB543" s="78"/>
      <c r="AC543" s="78"/>
      <c r="AD543" s="78"/>
      <c r="AE543" s="51"/>
      <c r="AF543" s="51"/>
      <c r="AG543" s="78"/>
    </row>
    <row r="544" spans="17:33" x14ac:dyDescent="0.25">
      <c r="Q544" s="78"/>
      <c r="R544" s="78"/>
      <c r="S544" s="78"/>
      <c r="T544" s="78"/>
      <c r="U544" s="78"/>
      <c r="V544" s="78"/>
      <c r="W544" s="78"/>
      <c r="X544" s="78"/>
      <c r="Y544" s="78"/>
      <c r="Z544" s="78"/>
      <c r="AA544" s="78"/>
      <c r="AB544" s="78"/>
      <c r="AC544" s="78"/>
      <c r="AD544" s="78"/>
      <c r="AE544" s="51"/>
      <c r="AF544" s="51"/>
      <c r="AG544" s="78"/>
    </row>
    <row r="545" spans="17:33" x14ac:dyDescent="0.25">
      <c r="Q545" s="78"/>
      <c r="R545" s="78"/>
      <c r="S545" s="78"/>
      <c r="T545" s="78"/>
      <c r="U545" s="78"/>
      <c r="V545" s="78"/>
      <c r="W545" s="78"/>
      <c r="X545" s="78"/>
      <c r="Y545" s="78"/>
      <c r="Z545" s="78"/>
      <c r="AA545" s="78"/>
      <c r="AB545" s="78"/>
      <c r="AC545" s="78"/>
      <c r="AD545" s="78"/>
      <c r="AE545" s="51"/>
      <c r="AF545" s="51"/>
      <c r="AG545" s="78"/>
    </row>
    <row r="546" spans="17:33" x14ac:dyDescent="0.25">
      <c r="Q546" s="78"/>
      <c r="R546" s="78"/>
      <c r="S546" s="78"/>
      <c r="T546" s="78"/>
      <c r="U546" s="78"/>
      <c r="V546" s="78"/>
      <c r="W546" s="78"/>
      <c r="X546" s="78"/>
      <c r="Y546" s="78"/>
      <c r="Z546" s="78"/>
      <c r="AA546" s="78"/>
      <c r="AB546" s="78"/>
      <c r="AC546" s="78"/>
      <c r="AD546" s="78"/>
      <c r="AE546" s="51"/>
      <c r="AF546" s="51"/>
      <c r="AG546" s="78"/>
    </row>
    <row r="547" spans="17:33" x14ac:dyDescent="0.25">
      <c r="Q547" s="78"/>
      <c r="R547" s="78"/>
      <c r="S547" s="78"/>
      <c r="T547" s="78"/>
      <c r="U547" s="78"/>
      <c r="V547" s="78"/>
      <c r="W547" s="78"/>
      <c r="X547" s="78"/>
      <c r="Y547" s="78"/>
      <c r="Z547" s="78"/>
      <c r="AA547" s="78"/>
      <c r="AB547" s="78"/>
      <c r="AC547" s="78"/>
      <c r="AD547" s="78"/>
      <c r="AE547" s="51"/>
      <c r="AF547" s="51"/>
      <c r="AG547" s="78"/>
    </row>
    <row r="548" spans="17:33" x14ac:dyDescent="0.25">
      <c r="Q548" s="78"/>
      <c r="R548" s="78"/>
      <c r="S548" s="78"/>
      <c r="T548" s="78"/>
      <c r="U548" s="78"/>
      <c r="V548" s="78"/>
      <c r="W548" s="78"/>
      <c r="X548" s="78"/>
      <c r="Y548" s="78"/>
      <c r="Z548" s="78"/>
      <c r="AA548" s="78"/>
      <c r="AB548" s="78"/>
      <c r="AC548" s="78"/>
      <c r="AD548" s="78"/>
      <c r="AE548" s="51"/>
      <c r="AF548" s="51"/>
      <c r="AG548" s="78"/>
    </row>
    <row r="549" spans="17:33" x14ac:dyDescent="0.25">
      <c r="Q549" s="78"/>
      <c r="R549" s="78"/>
      <c r="S549" s="78"/>
      <c r="T549" s="78"/>
      <c r="U549" s="78"/>
      <c r="V549" s="78"/>
      <c r="W549" s="78"/>
      <c r="X549" s="78"/>
      <c r="Y549" s="78"/>
      <c r="Z549" s="78"/>
      <c r="AA549" s="78"/>
      <c r="AB549" s="78"/>
      <c r="AC549" s="78"/>
      <c r="AD549" s="78"/>
      <c r="AE549" s="51"/>
      <c r="AF549" s="51"/>
      <c r="AG549" s="78"/>
    </row>
    <row r="550" spans="17:33" x14ac:dyDescent="0.25">
      <c r="Q550" s="78"/>
      <c r="R550" s="78"/>
      <c r="S550" s="78"/>
      <c r="T550" s="78"/>
      <c r="U550" s="78"/>
      <c r="V550" s="78"/>
      <c r="W550" s="78"/>
      <c r="X550" s="78"/>
      <c r="Y550" s="78"/>
      <c r="Z550" s="78"/>
      <c r="AA550" s="78"/>
      <c r="AB550" s="78"/>
      <c r="AC550" s="78"/>
      <c r="AD550" s="78"/>
      <c r="AE550" s="51"/>
      <c r="AF550" s="51"/>
      <c r="AG550" s="78"/>
    </row>
    <row r="551" spans="17:33" x14ac:dyDescent="0.25">
      <c r="Q551" s="78"/>
      <c r="R551" s="78"/>
      <c r="S551" s="78"/>
      <c r="T551" s="78"/>
      <c r="U551" s="78"/>
      <c r="V551" s="78"/>
      <c r="W551" s="78"/>
      <c r="X551" s="78"/>
      <c r="Y551" s="78"/>
      <c r="Z551" s="78"/>
      <c r="AA551" s="78"/>
      <c r="AB551" s="78"/>
      <c r="AC551" s="78"/>
      <c r="AD551" s="78"/>
      <c r="AE551" s="51"/>
      <c r="AF551" s="51"/>
      <c r="AG551" s="78"/>
    </row>
    <row r="552" spans="17:33" x14ac:dyDescent="0.25">
      <c r="Q552" s="78"/>
      <c r="R552" s="78"/>
      <c r="S552" s="78"/>
      <c r="T552" s="78"/>
      <c r="U552" s="78"/>
      <c r="V552" s="78"/>
      <c r="W552" s="78"/>
      <c r="X552" s="78"/>
      <c r="Y552" s="78"/>
      <c r="Z552" s="78"/>
      <c r="AA552" s="78"/>
      <c r="AB552" s="78"/>
      <c r="AC552" s="78"/>
      <c r="AD552" s="78"/>
      <c r="AE552" s="51"/>
      <c r="AF552" s="51"/>
      <c r="AG552" s="78"/>
    </row>
    <row r="553" spans="17:33" x14ac:dyDescent="0.25">
      <c r="Q553" s="78"/>
      <c r="R553" s="78"/>
      <c r="S553" s="78"/>
      <c r="T553" s="78"/>
      <c r="U553" s="78"/>
      <c r="V553" s="78"/>
      <c r="W553" s="78"/>
      <c r="X553" s="78"/>
      <c r="Y553" s="78"/>
      <c r="Z553" s="78"/>
      <c r="AA553" s="78"/>
      <c r="AB553" s="78"/>
      <c r="AC553" s="78"/>
      <c r="AD553" s="78"/>
      <c r="AE553" s="51"/>
      <c r="AF553" s="51"/>
      <c r="AG553" s="78"/>
    </row>
    <row r="554" spans="17:33" x14ac:dyDescent="0.25">
      <c r="Q554" s="78"/>
      <c r="R554" s="78"/>
      <c r="S554" s="78"/>
      <c r="T554" s="78"/>
      <c r="U554" s="78"/>
      <c r="V554" s="78"/>
      <c r="W554" s="78"/>
      <c r="X554" s="78"/>
      <c r="Y554" s="78"/>
      <c r="Z554" s="78"/>
      <c r="AA554" s="78"/>
      <c r="AB554" s="78"/>
      <c r="AC554" s="78"/>
      <c r="AD554" s="78"/>
      <c r="AE554" s="51"/>
      <c r="AF554" s="51"/>
      <c r="AG554" s="78"/>
    </row>
    <row r="555" spans="17:33" x14ac:dyDescent="0.25">
      <c r="Q555" s="78"/>
      <c r="R555" s="78"/>
      <c r="S555" s="78"/>
      <c r="T555" s="78"/>
      <c r="U555" s="78"/>
      <c r="V555" s="78"/>
      <c r="W555" s="78"/>
      <c r="X555" s="78"/>
      <c r="Y555" s="78"/>
      <c r="Z555" s="78"/>
      <c r="AA555" s="78"/>
      <c r="AB555" s="78"/>
      <c r="AC555" s="78"/>
      <c r="AD555" s="78"/>
      <c r="AE555" s="51"/>
      <c r="AF555" s="51"/>
      <c r="AG555" s="78"/>
    </row>
    <row r="556" spans="17:33" x14ac:dyDescent="0.25">
      <c r="Q556" s="78"/>
      <c r="R556" s="78"/>
      <c r="S556" s="78"/>
      <c r="T556" s="78"/>
      <c r="U556" s="78"/>
      <c r="V556" s="78"/>
      <c r="W556" s="78"/>
      <c r="X556" s="78"/>
      <c r="Y556" s="78"/>
      <c r="Z556" s="78"/>
      <c r="AA556" s="78"/>
      <c r="AB556" s="78"/>
      <c r="AC556" s="78"/>
      <c r="AD556" s="78"/>
      <c r="AE556" s="51"/>
      <c r="AF556" s="51"/>
      <c r="AG556" s="78"/>
    </row>
    <row r="557" spans="17:33" x14ac:dyDescent="0.25">
      <c r="Q557" s="78"/>
      <c r="R557" s="78"/>
      <c r="S557" s="78"/>
      <c r="T557" s="78"/>
      <c r="U557" s="78"/>
      <c r="V557" s="78"/>
      <c r="W557" s="78"/>
      <c r="X557" s="78"/>
      <c r="Y557" s="78"/>
      <c r="Z557" s="78"/>
      <c r="AA557" s="78"/>
      <c r="AB557" s="78"/>
      <c r="AC557" s="78"/>
      <c r="AD557" s="78"/>
      <c r="AE557" s="51"/>
      <c r="AF557" s="51"/>
      <c r="AG557" s="78"/>
    </row>
    <row r="558" spans="17:33" x14ac:dyDescent="0.25">
      <c r="Q558" s="78"/>
      <c r="R558" s="78"/>
      <c r="S558" s="78"/>
      <c r="T558" s="78"/>
      <c r="U558" s="78"/>
      <c r="V558" s="78"/>
      <c r="W558" s="78"/>
      <c r="X558" s="78"/>
      <c r="Y558" s="78"/>
      <c r="Z558" s="78"/>
      <c r="AA558" s="78"/>
      <c r="AB558" s="78"/>
      <c r="AC558" s="78"/>
      <c r="AD558" s="78"/>
      <c r="AE558" s="51"/>
      <c r="AF558" s="51"/>
      <c r="AG558" s="78"/>
    </row>
    <row r="559" spans="17:33" x14ac:dyDescent="0.25">
      <c r="Q559" s="78"/>
      <c r="R559" s="78"/>
      <c r="S559" s="78"/>
      <c r="T559" s="78"/>
      <c r="U559" s="78"/>
      <c r="V559" s="78"/>
      <c r="W559" s="78"/>
      <c r="X559" s="78"/>
      <c r="Y559" s="78"/>
      <c r="Z559" s="78"/>
      <c r="AA559" s="78"/>
      <c r="AB559" s="78"/>
      <c r="AC559" s="78"/>
      <c r="AD559" s="78"/>
      <c r="AE559" s="51"/>
      <c r="AF559" s="51"/>
      <c r="AG559" s="78"/>
    </row>
    <row r="560" spans="17:33" x14ac:dyDescent="0.25">
      <c r="Q560" s="78"/>
      <c r="R560" s="78"/>
      <c r="S560" s="78"/>
      <c r="T560" s="78"/>
      <c r="U560" s="78"/>
      <c r="V560" s="78"/>
      <c r="W560" s="78"/>
      <c r="X560" s="78"/>
      <c r="Y560" s="78"/>
      <c r="Z560" s="78"/>
      <c r="AA560" s="78"/>
      <c r="AB560" s="78"/>
      <c r="AC560" s="78"/>
      <c r="AD560" s="78"/>
      <c r="AE560" s="51"/>
      <c r="AF560" s="51"/>
      <c r="AG560" s="78"/>
    </row>
    <row r="561" spans="17:33" x14ac:dyDescent="0.25">
      <c r="Q561" s="78"/>
      <c r="R561" s="78"/>
      <c r="S561" s="78"/>
      <c r="T561" s="78"/>
      <c r="U561" s="78"/>
      <c r="V561" s="78"/>
      <c r="W561" s="78"/>
      <c r="X561" s="78"/>
      <c r="Y561" s="78"/>
      <c r="Z561" s="78"/>
      <c r="AA561" s="78"/>
      <c r="AB561" s="78"/>
      <c r="AC561" s="78"/>
      <c r="AD561" s="78"/>
      <c r="AE561" s="51"/>
      <c r="AF561" s="51"/>
      <c r="AG561" s="78"/>
    </row>
    <row r="562" spans="17:33" x14ac:dyDescent="0.25">
      <c r="Q562" s="78"/>
      <c r="R562" s="78"/>
      <c r="S562" s="78"/>
      <c r="T562" s="78"/>
      <c r="U562" s="78"/>
      <c r="V562" s="78"/>
      <c r="W562" s="78"/>
      <c r="X562" s="78"/>
      <c r="Y562" s="78"/>
      <c r="Z562" s="78"/>
      <c r="AA562" s="78"/>
      <c r="AB562" s="78"/>
      <c r="AC562" s="78"/>
      <c r="AD562" s="78"/>
      <c r="AE562" s="51"/>
      <c r="AF562" s="51"/>
      <c r="AG562" s="78"/>
    </row>
    <row r="563" spans="17:33" x14ac:dyDescent="0.25">
      <c r="Q563" s="78"/>
      <c r="R563" s="78"/>
      <c r="S563" s="78"/>
      <c r="T563" s="78"/>
      <c r="U563" s="78"/>
      <c r="V563" s="78"/>
      <c r="W563" s="78"/>
      <c r="X563" s="78"/>
      <c r="Y563" s="78"/>
      <c r="Z563" s="78"/>
      <c r="AA563" s="78"/>
      <c r="AB563" s="78"/>
      <c r="AC563" s="78"/>
      <c r="AD563" s="78"/>
      <c r="AE563" s="51"/>
      <c r="AF563" s="51"/>
      <c r="AG563" s="78"/>
    </row>
    <row r="564" spans="17:33" x14ac:dyDescent="0.25">
      <c r="Q564" s="78"/>
      <c r="R564" s="78"/>
      <c r="S564" s="78"/>
      <c r="T564" s="78"/>
      <c r="U564" s="78"/>
      <c r="V564" s="78"/>
      <c r="W564" s="78"/>
      <c r="X564" s="78"/>
      <c r="Y564" s="78"/>
      <c r="Z564" s="78"/>
      <c r="AA564" s="78"/>
      <c r="AB564" s="78"/>
      <c r="AC564" s="78"/>
      <c r="AD564" s="78"/>
      <c r="AE564" s="51"/>
      <c r="AF564" s="51"/>
      <c r="AG564" s="78"/>
    </row>
    <row r="565" spans="17:33" x14ac:dyDescent="0.25">
      <c r="Q565" s="78"/>
      <c r="R565" s="78"/>
      <c r="S565" s="78"/>
      <c r="T565" s="78"/>
      <c r="U565" s="78"/>
      <c r="V565" s="78"/>
      <c r="W565" s="78"/>
      <c r="X565" s="78"/>
      <c r="Y565" s="78"/>
      <c r="Z565" s="78"/>
      <c r="AA565" s="78"/>
      <c r="AB565" s="78"/>
      <c r="AC565" s="78"/>
      <c r="AD565" s="78"/>
      <c r="AE565" s="51"/>
      <c r="AF565" s="51"/>
      <c r="AG565" s="78"/>
    </row>
    <row r="566" spans="17:33" x14ac:dyDescent="0.25">
      <c r="Q566" s="78"/>
      <c r="R566" s="78"/>
      <c r="S566" s="78"/>
      <c r="T566" s="78"/>
      <c r="U566" s="78"/>
      <c r="V566" s="78"/>
      <c r="W566" s="78"/>
      <c r="X566" s="78"/>
      <c r="Y566" s="78"/>
      <c r="Z566" s="78"/>
      <c r="AA566" s="78"/>
      <c r="AB566" s="78"/>
      <c r="AC566" s="78"/>
      <c r="AD566" s="78"/>
      <c r="AE566" s="51"/>
      <c r="AF566" s="51"/>
      <c r="AG566" s="78"/>
    </row>
    <row r="567" spans="17:33" x14ac:dyDescent="0.25">
      <c r="Q567" s="78"/>
      <c r="R567" s="78"/>
      <c r="S567" s="78"/>
      <c r="T567" s="78"/>
      <c r="U567" s="78"/>
      <c r="V567" s="78"/>
      <c r="W567" s="78"/>
      <c r="X567" s="78"/>
      <c r="Y567" s="78"/>
      <c r="Z567" s="78"/>
      <c r="AA567" s="78"/>
      <c r="AB567" s="78"/>
      <c r="AC567" s="78"/>
      <c r="AD567" s="78"/>
      <c r="AE567" s="51"/>
      <c r="AF567" s="51"/>
      <c r="AG567" s="78"/>
    </row>
    <row r="568" spans="17:33" x14ac:dyDescent="0.25">
      <c r="Q568" s="78"/>
      <c r="R568" s="78"/>
      <c r="S568" s="78"/>
      <c r="T568" s="78"/>
      <c r="U568" s="78"/>
      <c r="V568" s="78"/>
      <c r="W568" s="78"/>
      <c r="X568" s="78"/>
      <c r="Y568" s="78"/>
      <c r="Z568" s="78"/>
      <c r="AA568" s="78"/>
      <c r="AB568" s="78"/>
      <c r="AC568" s="78"/>
      <c r="AD568" s="78"/>
      <c r="AE568" s="51"/>
      <c r="AF568" s="51"/>
      <c r="AG568" s="78"/>
    </row>
    <row r="569" spans="17:33" x14ac:dyDescent="0.25">
      <c r="Q569" s="78"/>
      <c r="R569" s="78"/>
      <c r="S569" s="78"/>
      <c r="T569" s="78"/>
      <c r="U569" s="78"/>
      <c r="V569" s="78"/>
      <c r="W569" s="78"/>
      <c r="X569" s="78"/>
      <c r="Y569" s="78"/>
      <c r="Z569" s="78"/>
      <c r="AA569" s="78"/>
      <c r="AB569" s="78"/>
      <c r="AC569" s="78"/>
      <c r="AD569" s="78"/>
      <c r="AE569" s="51"/>
      <c r="AF569" s="51"/>
      <c r="AG569" s="78"/>
    </row>
    <row r="570" spans="17:33" x14ac:dyDescent="0.25">
      <c r="Q570" s="78"/>
      <c r="R570" s="78"/>
      <c r="S570" s="78"/>
      <c r="T570" s="78"/>
      <c r="U570" s="78"/>
      <c r="V570" s="78"/>
      <c r="W570" s="78"/>
      <c r="X570" s="78"/>
      <c r="Y570" s="78"/>
      <c r="Z570" s="78"/>
      <c r="AA570" s="78"/>
      <c r="AB570" s="78"/>
      <c r="AC570" s="78"/>
      <c r="AD570" s="78"/>
      <c r="AE570" s="51"/>
      <c r="AF570" s="51"/>
      <c r="AG570" s="78"/>
    </row>
    <row r="571" spans="17:33" x14ac:dyDescent="0.25">
      <c r="Q571" s="78"/>
      <c r="R571" s="78"/>
      <c r="S571" s="78"/>
      <c r="T571" s="78"/>
      <c r="U571" s="78"/>
      <c r="V571" s="78"/>
      <c r="W571" s="78"/>
      <c r="X571" s="78"/>
      <c r="Y571" s="78"/>
      <c r="Z571" s="78"/>
      <c r="AA571" s="78"/>
      <c r="AB571" s="78"/>
      <c r="AC571" s="78"/>
      <c r="AD571" s="78"/>
      <c r="AE571" s="51"/>
      <c r="AF571" s="51"/>
      <c r="AG571" s="78"/>
    </row>
    <row r="572" spans="17:33" x14ac:dyDescent="0.25">
      <c r="Q572" s="78"/>
      <c r="R572" s="78"/>
      <c r="S572" s="78"/>
      <c r="T572" s="78"/>
      <c r="U572" s="78"/>
      <c r="V572" s="78"/>
      <c r="W572" s="78"/>
      <c r="X572" s="78"/>
      <c r="Y572" s="78"/>
      <c r="Z572" s="78"/>
      <c r="AA572" s="78"/>
      <c r="AB572" s="78"/>
      <c r="AC572" s="78"/>
      <c r="AD572" s="78"/>
      <c r="AE572" s="51"/>
      <c r="AF572" s="51"/>
      <c r="AG572" s="78"/>
    </row>
    <row r="573" spans="17:33" x14ac:dyDescent="0.25">
      <c r="Q573" s="78"/>
      <c r="R573" s="78"/>
      <c r="S573" s="78"/>
      <c r="T573" s="78"/>
      <c r="U573" s="78"/>
      <c r="V573" s="78"/>
      <c r="W573" s="78"/>
      <c r="X573" s="78"/>
      <c r="Y573" s="78"/>
      <c r="Z573" s="78"/>
      <c r="AA573" s="78"/>
      <c r="AB573" s="78"/>
      <c r="AC573" s="78"/>
      <c r="AD573" s="78"/>
      <c r="AE573" s="51"/>
      <c r="AF573" s="51"/>
      <c r="AG573" s="78"/>
    </row>
    <row r="574" spans="17:33" x14ac:dyDescent="0.25">
      <c r="Q574" s="78"/>
      <c r="R574" s="78"/>
      <c r="S574" s="78"/>
      <c r="T574" s="78"/>
      <c r="U574" s="78"/>
      <c r="V574" s="78"/>
      <c r="W574" s="78"/>
      <c r="X574" s="78"/>
      <c r="Y574" s="78"/>
      <c r="Z574" s="78"/>
      <c r="AA574" s="78"/>
      <c r="AB574" s="78"/>
      <c r="AC574" s="78"/>
      <c r="AD574" s="78"/>
      <c r="AE574" s="51"/>
      <c r="AF574" s="51"/>
      <c r="AG574" s="78"/>
    </row>
    <row r="575" spans="17:33" x14ac:dyDescent="0.25">
      <c r="Q575" s="78"/>
      <c r="R575" s="78"/>
      <c r="S575" s="78"/>
      <c r="T575" s="78"/>
      <c r="U575" s="78"/>
      <c r="V575" s="78"/>
      <c r="W575" s="78"/>
      <c r="X575" s="78"/>
      <c r="Y575" s="78"/>
      <c r="Z575" s="78"/>
      <c r="AA575" s="78"/>
      <c r="AB575" s="78"/>
      <c r="AC575" s="78"/>
      <c r="AD575" s="78"/>
      <c r="AE575" s="51"/>
      <c r="AF575" s="51"/>
      <c r="AG575" s="78"/>
    </row>
    <row r="576" spans="17:33" x14ac:dyDescent="0.25">
      <c r="Q576" s="78"/>
      <c r="R576" s="78"/>
      <c r="S576" s="78"/>
      <c r="T576" s="78"/>
      <c r="U576" s="78"/>
      <c r="V576" s="78"/>
      <c r="W576" s="78"/>
      <c r="X576" s="78"/>
      <c r="Y576" s="78"/>
      <c r="Z576" s="78"/>
      <c r="AA576" s="78"/>
      <c r="AB576" s="78"/>
      <c r="AC576" s="78"/>
      <c r="AD576" s="78"/>
      <c r="AE576" s="51"/>
      <c r="AF576" s="51"/>
      <c r="AG576" s="78"/>
    </row>
    <row r="577" spans="17:33" x14ac:dyDescent="0.25">
      <c r="Q577" s="78"/>
      <c r="R577" s="78"/>
      <c r="S577" s="78"/>
      <c r="T577" s="78"/>
      <c r="U577" s="78"/>
      <c r="V577" s="78"/>
      <c r="W577" s="78"/>
      <c r="X577" s="78"/>
      <c r="Y577" s="78"/>
      <c r="Z577" s="78"/>
      <c r="AA577" s="78"/>
      <c r="AB577" s="78"/>
      <c r="AC577" s="78"/>
      <c r="AD577" s="78"/>
      <c r="AE577" s="51"/>
      <c r="AF577" s="51"/>
      <c r="AG577" s="78"/>
    </row>
    <row r="578" spans="17:33" x14ac:dyDescent="0.25">
      <c r="Q578" s="78"/>
      <c r="R578" s="78"/>
      <c r="S578" s="78"/>
      <c r="T578" s="78"/>
      <c r="U578" s="78"/>
      <c r="V578" s="78"/>
      <c r="W578" s="78"/>
      <c r="X578" s="78"/>
      <c r="Y578" s="78"/>
      <c r="Z578" s="78"/>
      <c r="AA578" s="78"/>
      <c r="AB578" s="78"/>
      <c r="AC578" s="78"/>
      <c r="AD578" s="78"/>
      <c r="AE578" s="51"/>
      <c r="AF578" s="51"/>
      <c r="AG578" s="78"/>
    </row>
    <row r="579" spans="17:33" x14ac:dyDescent="0.25">
      <c r="Q579" s="78"/>
      <c r="R579" s="78"/>
      <c r="S579" s="78"/>
      <c r="T579" s="78"/>
      <c r="U579" s="78"/>
      <c r="V579" s="78"/>
      <c r="W579" s="78"/>
      <c r="X579" s="78"/>
      <c r="Y579" s="78"/>
      <c r="Z579" s="78"/>
      <c r="AA579" s="78"/>
      <c r="AB579" s="78"/>
      <c r="AC579" s="78"/>
      <c r="AD579" s="78"/>
      <c r="AE579" s="51"/>
      <c r="AF579" s="51"/>
      <c r="AG579" s="78"/>
    </row>
    <row r="580" spans="17:33" x14ac:dyDescent="0.25">
      <c r="Q580" s="78"/>
      <c r="R580" s="78"/>
      <c r="S580" s="78"/>
      <c r="T580" s="78"/>
      <c r="U580" s="78"/>
      <c r="V580" s="78"/>
      <c r="W580" s="78"/>
      <c r="X580" s="78"/>
      <c r="Y580" s="78"/>
      <c r="Z580" s="78"/>
      <c r="AA580" s="78"/>
      <c r="AB580" s="78"/>
      <c r="AC580" s="78"/>
      <c r="AD580" s="78"/>
      <c r="AE580" s="51"/>
      <c r="AF580" s="51"/>
      <c r="AG580" s="78"/>
    </row>
    <row r="581" spans="17:33" x14ac:dyDescent="0.25">
      <c r="Q581" s="78"/>
      <c r="R581" s="78"/>
      <c r="S581" s="78"/>
      <c r="T581" s="78"/>
      <c r="U581" s="78"/>
      <c r="V581" s="78"/>
      <c r="W581" s="78"/>
      <c r="X581" s="78"/>
      <c r="Y581" s="78"/>
      <c r="Z581" s="78"/>
      <c r="AA581" s="78"/>
      <c r="AB581" s="78"/>
      <c r="AC581" s="78"/>
      <c r="AD581" s="78"/>
      <c r="AE581" s="51"/>
      <c r="AF581" s="51"/>
      <c r="AG581" s="78"/>
    </row>
    <row r="582" spans="17:33" x14ac:dyDescent="0.25">
      <c r="Q582" s="78"/>
      <c r="R582" s="78"/>
      <c r="S582" s="78"/>
      <c r="T582" s="78"/>
      <c r="U582" s="78"/>
      <c r="V582" s="78"/>
      <c r="W582" s="78"/>
      <c r="X582" s="78"/>
      <c r="Y582" s="78"/>
      <c r="Z582" s="78"/>
      <c r="AA582" s="78"/>
      <c r="AB582" s="78"/>
      <c r="AC582" s="78"/>
      <c r="AD582" s="78"/>
      <c r="AE582" s="51"/>
      <c r="AF582" s="51"/>
      <c r="AG582" s="78"/>
    </row>
    <row r="583" spans="17:33" x14ac:dyDescent="0.25">
      <c r="Q583" s="78"/>
      <c r="R583" s="78"/>
      <c r="S583" s="78"/>
      <c r="T583" s="78"/>
      <c r="U583" s="78"/>
      <c r="V583" s="78"/>
      <c r="W583" s="78"/>
      <c r="X583" s="78"/>
      <c r="Y583" s="78"/>
      <c r="Z583" s="78"/>
      <c r="AA583" s="78"/>
      <c r="AB583" s="78"/>
      <c r="AC583" s="78"/>
      <c r="AD583" s="78"/>
      <c r="AE583" s="51"/>
      <c r="AF583" s="51"/>
      <c r="AG583" s="78"/>
    </row>
    <row r="584" spans="17:33" x14ac:dyDescent="0.25">
      <c r="Q584" s="78"/>
      <c r="R584" s="78"/>
      <c r="S584" s="78"/>
      <c r="T584" s="78"/>
      <c r="U584" s="78"/>
      <c r="V584" s="78"/>
      <c r="W584" s="78"/>
      <c r="X584" s="78"/>
      <c r="Y584" s="78"/>
      <c r="Z584" s="78"/>
      <c r="AA584" s="78"/>
      <c r="AB584" s="78"/>
      <c r="AC584" s="78"/>
      <c r="AD584" s="78"/>
      <c r="AE584" s="51"/>
      <c r="AF584" s="51"/>
      <c r="AG584" s="78"/>
    </row>
    <row r="585" spans="17:33" x14ac:dyDescent="0.25">
      <c r="Q585" s="78"/>
      <c r="R585" s="78"/>
      <c r="S585" s="78"/>
      <c r="T585" s="78"/>
      <c r="U585" s="78"/>
      <c r="V585" s="78"/>
      <c r="W585" s="78"/>
      <c r="X585" s="78"/>
      <c r="Y585" s="78"/>
      <c r="Z585" s="78"/>
      <c r="AA585" s="78"/>
      <c r="AB585" s="78"/>
      <c r="AC585" s="78"/>
      <c r="AD585" s="78"/>
      <c r="AE585" s="51"/>
      <c r="AF585" s="51"/>
      <c r="AG585" s="78"/>
    </row>
    <row r="586" spans="17:33" x14ac:dyDescent="0.25">
      <c r="Q586" s="78"/>
      <c r="R586" s="78"/>
      <c r="S586" s="78"/>
      <c r="T586" s="78"/>
      <c r="U586" s="78"/>
      <c r="V586" s="78"/>
      <c r="W586" s="78"/>
      <c r="X586" s="78"/>
      <c r="Y586" s="78"/>
      <c r="Z586" s="78"/>
      <c r="AA586" s="78"/>
      <c r="AB586" s="78"/>
      <c r="AC586" s="78"/>
      <c r="AD586" s="78"/>
      <c r="AE586" s="51"/>
      <c r="AF586" s="51"/>
      <c r="AG586" s="78"/>
    </row>
    <row r="587" spans="17:33" x14ac:dyDescent="0.25">
      <c r="Q587" s="78"/>
      <c r="R587" s="78"/>
      <c r="S587" s="78"/>
      <c r="T587" s="78"/>
      <c r="U587" s="78"/>
      <c r="V587" s="78"/>
      <c r="W587" s="78"/>
      <c r="X587" s="78"/>
      <c r="Y587" s="78"/>
      <c r="Z587" s="78"/>
      <c r="AA587" s="78"/>
      <c r="AB587" s="78"/>
      <c r="AC587" s="78"/>
      <c r="AD587" s="78"/>
      <c r="AE587" s="51"/>
      <c r="AF587" s="51"/>
      <c r="AG587" s="78"/>
    </row>
    <row r="588" spans="17:33" x14ac:dyDescent="0.25">
      <c r="Q588" s="78"/>
      <c r="R588" s="78"/>
      <c r="S588" s="78"/>
      <c r="T588" s="78"/>
      <c r="U588" s="78"/>
      <c r="V588" s="78"/>
      <c r="W588" s="78"/>
      <c r="X588" s="78"/>
      <c r="Y588" s="78"/>
      <c r="Z588" s="78"/>
      <c r="AA588" s="78"/>
      <c r="AB588" s="78"/>
      <c r="AC588" s="78"/>
      <c r="AD588" s="78"/>
      <c r="AE588" s="51"/>
      <c r="AF588" s="51"/>
      <c r="AG588" s="78"/>
    </row>
    <row r="589" spans="17:33" x14ac:dyDescent="0.25">
      <c r="Q589" s="78"/>
      <c r="R589" s="78"/>
      <c r="S589" s="78"/>
      <c r="T589" s="78"/>
      <c r="U589" s="78"/>
      <c r="V589" s="78"/>
      <c r="W589" s="78"/>
      <c r="X589" s="78"/>
      <c r="Y589" s="78"/>
      <c r="Z589" s="78"/>
      <c r="AA589" s="78"/>
      <c r="AB589" s="78"/>
      <c r="AC589" s="78"/>
      <c r="AD589" s="78"/>
      <c r="AE589" s="51"/>
      <c r="AF589" s="51"/>
      <c r="AG589" s="78"/>
    </row>
    <row r="590" spans="17:33" x14ac:dyDescent="0.25">
      <c r="Q590" s="78"/>
      <c r="R590" s="78"/>
      <c r="S590" s="78"/>
      <c r="T590" s="78"/>
      <c r="U590" s="78"/>
      <c r="V590" s="78"/>
      <c r="W590" s="78"/>
      <c r="X590" s="78"/>
      <c r="Y590" s="78"/>
      <c r="Z590" s="78"/>
      <c r="AA590" s="78"/>
      <c r="AB590" s="78"/>
      <c r="AC590" s="78"/>
      <c r="AD590" s="78"/>
      <c r="AE590" s="51"/>
      <c r="AF590" s="51"/>
      <c r="AG590" s="78"/>
    </row>
    <row r="591" spans="17:33" x14ac:dyDescent="0.25">
      <c r="Q591" s="78"/>
      <c r="R591" s="78"/>
      <c r="S591" s="78"/>
      <c r="T591" s="78"/>
      <c r="U591" s="78"/>
      <c r="V591" s="78"/>
      <c r="W591" s="78"/>
      <c r="X591" s="78"/>
      <c r="Y591" s="78"/>
      <c r="Z591" s="78"/>
      <c r="AA591" s="78"/>
      <c r="AB591" s="78"/>
      <c r="AC591" s="78"/>
      <c r="AD591" s="78"/>
      <c r="AE591" s="51"/>
      <c r="AF591" s="51"/>
      <c r="AG591" s="78"/>
    </row>
    <row r="592" spans="17:33" x14ac:dyDescent="0.25">
      <c r="Q592" s="78"/>
      <c r="R592" s="78"/>
      <c r="S592" s="78"/>
      <c r="T592" s="78"/>
      <c r="U592" s="78"/>
      <c r="V592" s="78"/>
      <c r="W592" s="78"/>
      <c r="X592" s="78"/>
      <c r="Y592" s="78"/>
      <c r="Z592" s="78"/>
      <c r="AA592" s="78"/>
      <c r="AB592" s="78"/>
      <c r="AC592" s="78"/>
      <c r="AD592" s="78"/>
      <c r="AE592" s="51"/>
      <c r="AF592" s="51"/>
      <c r="AG592" s="78"/>
    </row>
    <row r="593" spans="17:33" x14ac:dyDescent="0.25">
      <c r="Q593" s="78"/>
      <c r="R593" s="78"/>
      <c r="S593" s="78"/>
      <c r="T593" s="78"/>
      <c r="U593" s="78"/>
      <c r="V593" s="78"/>
      <c r="W593" s="78"/>
      <c r="X593" s="78"/>
      <c r="Y593" s="78"/>
      <c r="Z593" s="78"/>
      <c r="AA593" s="78"/>
      <c r="AB593" s="78"/>
      <c r="AC593" s="78"/>
      <c r="AD593" s="78"/>
      <c r="AE593" s="51"/>
      <c r="AF593" s="51"/>
      <c r="AG593" s="78"/>
    </row>
    <row r="594" spans="17:33" x14ac:dyDescent="0.25">
      <c r="Q594" s="78"/>
      <c r="R594" s="78"/>
      <c r="S594" s="78"/>
      <c r="T594" s="78"/>
      <c r="U594" s="78"/>
      <c r="V594" s="78"/>
      <c r="W594" s="78"/>
      <c r="X594" s="78"/>
      <c r="Y594" s="78"/>
      <c r="Z594" s="78"/>
      <c r="AA594" s="78"/>
      <c r="AB594" s="78"/>
      <c r="AC594" s="78"/>
      <c r="AD594" s="78"/>
      <c r="AE594" s="51"/>
      <c r="AF594" s="51"/>
      <c r="AG594" s="78"/>
    </row>
    <row r="595" spans="17:33" x14ac:dyDescent="0.25">
      <c r="Q595" s="78"/>
      <c r="R595" s="78"/>
      <c r="S595" s="78"/>
      <c r="T595" s="78"/>
      <c r="U595" s="78"/>
      <c r="V595" s="78"/>
      <c r="W595" s="78"/>
      <c r="X595" s="78"/>
      <c r="Y595" s="78"/>
      <c r="Z595" s="78"/>
      <c r="AA595" s="78"/>
      <c r="AB595" s="78"/>
      <c r="AC595" s="78"/>
      <c r="AD595" s="78"/>
      <c r="AE595" s="51"/>
      <c r="AF595" s="51"/>
      <c r="AG595" s="78"/>
    </row>
    <row r="596" spans="17:33" x14ac:dyDescent="0.25">
      <c r="Q596" s="78"/>
      <c r="R596" s="78"/>
      <c r="S596" s="78"/>
      <c r="T596" s="78"/>
      <c r="U596" s="78"/>
      <c r="V596" s="78"/>
      <c r="W596" s="78"/>
      <c r="X596" s="78"/>
      <c r="Y596" s="78"/>
      <c r="Z596" s="78"/>
      <c r="AA596" s="78"/>
      <c r="AB596" s="78"/>
      <c r="AC596" s="78"/>
      <c r="AD596" s="78"/>
      <c r="AE596" s="51"/>
      <c r="AF596" s="51"/>
      <c r="AG596" s="78"/>
    </row>
    <row r="597" spans="17:33" x14ac:dyDescent="0.25">
      <c r="Q597" s="78"/>
      <c r="R597" s="78"/>
      <c r="S597" s="78"/>
      <c r="T597" s="78"/>
      <c r="U597" s="78"/>
      <c r="V597" s="78"/>
      <c r="W597" s="78"/>
      <c r="X597" s="78"/>
      <c r="Y597" s="78"/>
      <c r="Z597" s="78"/>
      <c r="AA597" s="78"/>
      <c r="AB597" s="78"/>
      <c r="AC597" s="78"/>
      <c r="AD597" s="78"/>
      <c r="AE597" s="51"/>
      <c r="AF597" s="51"/>
      <c r="AG597" s="78"/>
    </row>
    <row r="598" spans="17:33" x14ac:dyDescent="0.25">
      <c r="Q598" s="78"/>
      <c r="R598" s="78"/>
      <c r="S598" s="78"/>
      <c r="T598" s="78"/>
      <c r="U598" s="78"/>
      <c r="V598" s="78"/>
      <c r="W598" s="78"/>
      <c r="X598" s="78"/>
      <c r="Y598" s="78"/>
      <c r="Z598" s="78"/>
      <c r="AA598" s="78"/>
      <c r="AB598" s="78"/>
      <c r="AC598" s="78"/>
      <c r="AD598" s="78"/>
      <c r="AE598" s="51"/>
      <c r="AF598" s="51"/>
      <c r="AG598" s="78"/>
    </row>
    <row r="599" spans="17:33" x14ac:dyDescent="0.25">
      <c r="Q599" s="78"/>
      <c r="R599" s="78"/>
      <c r="S599" s="78"/>
      <c r="T599" s="78"/>
      <c r="U599" s="78"/>
      <c r="V599" s="78"/>
      <c r="W599" s="78"/>
      <c r="X599" s="78"/>
      <c r="Y599" s="78"/>
      <c r="Z599" s="78"/>
      <c r="AA599" s="78"/>
      <c r="AB599" s="78"/>
      <c r="AC599" s="78"/>
      <c r="AD599" s="78"/>
      <c r="AE599" s="51"/>
      <c r="AF599" s="51"/>
      <c r="AG599" s="78"/>
    </row>
    <row r="600" spans="17:33" x14ac:dyDescent="0.25">
      <c r="Q600" s="78"/>
      <c r="R600" s="78"/>
      <c r="S600" s="78"/>
      <c r="T600" s="78"/>
      <c r="U600" s="78"/>
      <c r="V600" s="78"/>
      <c r="W600" s="78"/>
      <c r="X600" s="78"/>
      <c r="Y600" s="78"/>
      <c r="Z600" s="78"/>
      <c r="AA600" s="78"/>
      <c r="AB600" s="78"/>
      <c r="AC600" s="78"/>
      <c r="AD600" s="78"/>
      <c r="AE600" s="51"/>
      <c r="AF600" s="51"/>
      <c r="AG600" s="78"/>
    </row>
    <row r="601" spans="17:33" x14ac:dyDescent="0.25">
      <c r="Q601" s="78"/>
      <c r="R601" s="78"/>
      <c r="S601" s="78"/>
      <c r="T601" s="78"/>
      <c r="U601" s="78"/>
      <c r="V601" s="78"/>
      <c r="W601" s="78"/>
      <c r="X601" s="78"/>
      <c r="Y601" s="78"/>
      <c r="Z601" s="78"/>
      <c r="AA601" s="78"/>
      <c r="AB601" s="78"/>
      <c r="AC601" s="78"/>
      <c r="AD601" s="78"/>
      <c r="AE601" s="51"/>
      <c r="AF601" s="51"/>
      <c r="AG601" s="78"/>
    </row>
    <row r="602" spans="17:33" x14ac:dyDescent="0.25">
      <c r="Q602" s="78"/>
      <c r="R602" s="78"/>
      <c r="S602" s="78"/>
      <c r="T602" s="78"/>
      <c r="U602" s="78"/>
      <c r="V602" s="78"/>
      <c r="W602" s="78"/>
      <c r="X602" s="78"/>
      <c r="Y602" s="78"/>
      <c r="Z602" s="78"/>
      <c r="AA602" s="78"/>
      <c r="AB602" s="78"/>
      <c r="AC602" s="78"/>
      <c r="AD602" s="78"/>
      <c r="AE602" s="51"/>
      <c r="AF602" s="51"/>
      <c r="AG602" s="78"/>
    </row>
    <row r="603" spans="17:33" x14ac:dyDescent="0.25">
      <c r="Q603" s="78"/>
      <c r="R603" s="78"/>
      <c r="S603" s="78"/>
      <c r="T603" s="78"/>
      <c r="U603" s="78"/>
      <c r="V603" s="78"/>
      <c r="W603" s="78"/>
      <c r="X603" s="78"/>
      <c r="Y603" s="78"/>
      <c r="Z603" s="78"/>
      <c r="AA603" s="78"/>
      <c r="AB603" s="78"/>
      <c r="AC603" s="78"/>
      <c r="AD603" s="78"/>
      <c r="AE603" s="51"/>
      <c r="AF603" s="51"/>
      <c r="AG603" s="78"/>
    </row>
    <row r="604" spans="17:33" x14ac:dyDescent="0.25">
      <c r="Q604" s="78"/>
      <c r="R604" s="78"/>
      <c r="S604" s="78"/>
      <c r="T604" s="78"/>
      <c r="U604" s="78"/>
      <c r="V604" s="78"/>
      <c r="W604" s="78"/>
      <c r="X604" s="78"/>
      <c r="Y604" s="78"/>
      <c r="Z604" s="78"/>
      <c r="AA604" s="78"/>
      <c r="AB604" s="78"/>
      <c r="AC604" s="78"/>
      <c r="AD604" s="78"/>
      <c r="AE604" s="51"/>
      <c r="AF604" s="51"/>
      <c r="AG604" s="78"/>
    </row>
    <row r="605" spans="17:33" x14ac:dyDescent="0.25">
      <c r="Q605" s="78"/>
      <c r="R605" s="78"/>
      <c r="S605" s="78"/>
      <c r="T605" s="78"/>
      <c r="U605" s="78"/>
      <c r="V605" s="78"/>
      <c r="W605" s="78"/>
      <c r="X605" s="78"/>
      <c r="Y605" s="78"/>
      <c r="Z605" s="78"/>
      <c r="AA605" s="78"/>
      <c r="AB605" s="78"/>
      <c r="AC605" s="78"/>
      <c r="AD605" s="78"/>
      <c r="AE605" s="51"/>
      <c r="AF605" s="51"/>
      <c r="AG605" s="78"/>
    </row>
    <row r="606" spans="17:33" x14ac:dyDescent="0.25">
      <c r="Q606" s="78"/>
      <c r="R606" s="78"/>
      <c r="S606" s="78"/>
      <c r="T606" s="78"/>
      <c r="U606" s="78"/>
      <c r="V606" s="78"/>
      <c r="W606" s="78"/>
      <c r="X606" s="78"/>
      <c r="Y606" s="78"/>
      <c r="Z606" s="78"/>
      <c r="AA606" s="78"/>
      <c r="AB606" s="78"/>
      <c r="AC606" s="78"/>
      <c r="AD606" s="78"/>
      <c r="AE606" s="51"/>
      <c r="AF606" s="51"/>
      <c r="AG606" s="78"/>
    </row>
    <row r="607" spans="17:33" x14ac:dyDescent="0.25">
      <c r="Q607" s="78"/>
      <c r="R607" s="78"/>
      <c r="S607" s="78"/>
      <c r="T607" s="78"/>
      <c r="U607" s="78"/>
      <c r="V607" s="78"/>
      <c r="W607" s="78"/>
      <c r="X607" s="78"/>
      <c r="Y607" s="78"/>
      <c r="Z607" s="78"/>
      <c r="AA607" s="78"/>
      <c r="AB607" s="78"/>
      <c r="AC607" s="78"/>
      <c r="AD607" s="78"/>
      <c r="AE607" s="51"/>
      <c r="AF607" s="51"/>
      <c r="AG607" s="78"/>
    </row>
    <row r="608" spans="17:33" x14ac:dyDescent="0.25">
      <c r="Q608" s="78"/>
      <c r="R608" s="78"/>
      <c r="S608" s="78"/>
      <c r="T608" s="78"/>
      <c r="U608" s="78"/>
      <c r="V608" s="78"/>
      <c r="W608" s="78"/>
      <c r="X608" s="78"/>
      <c r="Y608" s="78"/>
      <c r="Z608" s="78"/>
      <c r="AA608" s="78"/>
      <c r="AB608" s="78"/>
      <c r="AC608" s="78"/>
      <c r="AD608" s="78"/>
      <c r="AE608" s="51"/>
      <c r="AF608" s="51"/>
      <c r="AG608" s="78"/>
    </row>
    <row r="609" spans="17:33" x14ac:dyDescent="0.25">
      <c r="Q609" s="78"/>
      <c r="R609" s="78"/>
      <c r="S609" s="78"/>
      <c r="T609" s="78"/>
      <c r="U609" s="78"/>
      <c r="V609" s="78"/>
      <c r="W609" s="78"/>
      <c r="X609" s="78"/>
      <c r="Y609" s="78"/>
      <c r="Z609" s="78"/>
      <c r="AA609" s="78"/>
      <c r="AB609" s="78"/>
      <c r="AC609" s="78"/>
      <c r="AD609" s="78"/>
      <c r="AE609" s="51"/>
      <c r="AF609" s="51"/>
      <c r="AG609" s="78"/>
    </row>
    <row r="610" spans="17:33" x14ac:dyDescent="0.25">
      <c r="Q610" s="78"/>
      <c r="R610" s="78"/>
      <c r="S610" s="78"/>
      <c r="T610" s="78"/>
      <c r="U610" s="78"/>
      <c r="V610" s="78"/>
      <c r="W610" s="78"/>
      <c r="X610" s="78"/>
      <c r="Y610" s="78"/>
      <c r="Z610" s="78"/>
      <c r="AA610" s="78"/>
      <c r="AB610" s="78"/>
      <c r="AC610" s="78"/>
      <c r="AD610" s="78"/>
      <c r="AE610" s="51"/>
      <c r="AF610" s="51"/>
      <c r="AG610" s="78"/>
    </row>
    <row r="611" spans="17:33" x14ac:dyDescent="0.25">
      <c r="Q611" s="78"/>
      <c r="R611" s="78"/>
      <c r="S611" s="78"/>
      <c r="T611" s="78"/>
      <c r="U611" s="78"/>
      <c r="V611" s="78"/>
      <c r="W611" s="78"/>
      <c r="X611" s="78"/>
      <c r="Y611" s="78"/>
      <c r="Z611" s="78"/>
      <c r="AA611" s="78"/>
      <c r="AB611" s="78"/>
      <c r="AC611" s="78"/>
      <c r="AD611" s="78"/>
      <c r="AE611" s="51"/>
      <c r="AF611" s="51"/>
      <c r="AG611" s="78"/>
    </row>
    <row r="612" spans="17:33" x14ac:dyDescent="0.25">
      <c r="Q612" s="78"/>
      <c r="R612" s="78"/>
      <c r="S612" s="78"/>
      <c r="T612" s="78"/>
      <c r="U612" s="78"/>
      <c r="V612" s="78"/>
      <c r="W612" s="78"/>
      <c r="X612" s="78"/>
      <c r="Y612" s="78"/>
      <c r="Z612" s="78"/>
      <c r="AA612" s="78"/>
      <c r="AB612" s="78"/>
      <c r="AC612" s="78"/>
      <c r="AD612" s="78"/>
      <c r="AE612" s="51"/>
      <c r="AF612" s="51"/>
      <c r="AG612" s="78"/>
    </row>
    <row r="613" spans="17:33" x14ac:dyDescent="0.25">
      <c r="Q613" s="78"/>
      <c r="R613" s="78"/>
      <c r="S613" s="78"/>
      <c r="T613" s="78"/>
      <c r="U613" s="78"/>
      <c r="V613" s="78"/>
      <c r="W613" s="78"/>
      <c r="X613" s="78"/>
      <c r="Y613" s="78"/>
      <c r="Z613" s="78"/>
      <c r="AA613" s="78"/>
      <c r="AB613" s="78"/>
      <c r="AC613" s="78"/>
      <c r="AD613" s="78"/>
      <c r="AE613" s="51"/>
      <c r="AF613" s="51"/>
      <c r="AG613" s="78"/>
    </row>
    <row r="614" spans="17:33" x14ac:dyDescent="0.25">
      <c r="Q614" s="78"/>
      <c r="R614" s="78"/>
      <c r="S614" s="78"/>
      <c r="T614" s="78"/>
      <c r="U614" s="78"/>
      <c r="V614" s="78"/>
      <c r="W614" s="78"/>
      <c r="X614" s="78"/>
      <c r="Y614" s="78"/>
      <c r="Z614" s="78"/>
      <c r="AA614" s="78"/>
      <c r="AB614" s="78"/>
      <c r="AC614" s="78"/>
      <c r="AD614" s="78"/>
      <c r="AE614" s="51"/>
      <c r="AF614" s="51"/>
      <c r="AG614" s="78"/>
    </row>
    <row r="615" spans="17:33" x14ac:dyDescent="0.25">
      <c r="Q615" s="78"/>
      <c r="R615" s="78"/>
      <c r="S615" s="78"/>
      <c r="T615" s="78"/>
      <c r="U615" s="78"/>
      <c r="V615" s="78"/>
      <c r="W615" s="78"/>
      <c r="X615" s="78"/>
      <c r="Y615" s="78"/>
      <c r="Z615" s="78"/>
      <c r="AA615" s="78"/>
      <c r="AB615" s="78"/>
      <c r="AC615" s="78"/>
      <c r="AD615" s="78"/>
      <c r="AE615" s="51"/>
      <c r="AF615" s="51"/>
      <c r="AG615" s="78"/>
    </row>
    <row r="616" spans="17:33" x14ac:dyDescent="0.25">
      <c r="Q616" s="78"/>
      <c r="R616" s="78"/>
      <c r="S616" s="78"/>
      <c r="T616" s="78"/>
      <c r="U616" s="78"/>
      <c r="V616" s="78"/>
      <c r="W616" s="78"/>
      <c r="X616" s="78"/>
      <c r="Y616" s="78"/>
      <c r="Z616" s="78"/>
      <c r="AA616" s="78"/>
      <c r="AB616" s="78"/>
      <c r="AC616" s="78"/>
      <c r="AD616" s="78"/>
      <c r="AE616" s="51"/>
      <c r="AF616" s="51"/>
      <c r="AG616" s="78"/>
    </row>
    <row r="617" spans="17:33" x14ac:dyDescent="0.25">
      <c r="Q617" s="78"/>
      <c r="R617" s="78"/>
      <c r="S617" s="78"/>
      <c r="T617" s="78"/>
      <c r="U617" s="78"/>
      <c r="V617" s="78"/>
      <c r="W617" s="78"/>
      <c r="X617" s="78"/>
      <c r="Y617" s="78"/>
      <c r="Z617" s="78"/>
      <c r="AA617" s="78"/>
      <c r="AB617" s="78"/>
      <c r="AC617" s="78"/>
      <c r="AD617" s="78"/>
      <c r="AE617" s="51"/>
      <c r="AF617" s="51"/>
      <c r="AG617" s="78"/>
    </row>
    <row r="618" spans="17:33" x14ac:dyDescent="0.25">
      <c r="Q618" s="78"/>
      <c r="R618" s="78"/>
      <c r="S618" s="78"/>
      <c r="T618" s="78"/>
      <c r="U618" s="78"/>
      <c r="V618" s="78"/>
      <c r="W618" s="78"/>
      <c r="X618" s="78"/>
      <c r="Y618" s="78"/>
      <c r="Z618" s="78"/>
      <c r="AA618" s="78"/>
      <c r="AB618" s="78"/>
      <c r="AC618" s="78"/>
      <c r="AD618" s="78"/>
      <c r="AE618" s="51"/>
      <c r="AF618" s="51"/>
      <c r="AG618" s="78"/>
    </row>
    <row r="619" spans="17:33" x14ac:dyDescent="0.25">
      <c r="Q619" s="78"/>
      <c r="R619" s="78"/>
      <c r="S619" s="78"/>
      <c r="T619" s="78"/>
      <c r="U619" s="78"/>
      <c r="V619" s="78"/>
      <c r="W619" s="78"/>
      <c r="X619" s="78"/>
      <c r="Y619" s="78"/>
      <c r="Z619" s="78"/>
      <c r="AA619" s="78"/>
      <c r="AB619" s="78"/>
      <c r="AC619" s="78"/>
      <c r="AD619" s="78"/>
      <c r="AE619" s="51"/>
      <c r="AF619" s="51"/>
      <c r="AG619" s="78"/>
    </row>
    <row r="620" spans="17:33" x14ac:dyDescent="0.25">
      <c r="Q620" s="78"/>
      <c r="R620" s="78"/>
      <c r="S620" s="78"/>
      <c r="T620" s="78"/>
      <c r="U620" s="78"/>
      <c r="V620" s="78"/>
      <c r="W620" s="78"/>
      <c r="X620" s="78"/>
      <c r="Y620" s="78"/>
      <c r="Z620" s="78"/>
      <c r="AA620" s="78"/>
      <c r="AB620" s="78"/>
      <c r="AC620" s="78"/>
      <c r="AD620" s="78"/>
      <c r="AE620" s="51"/>
      <c r="AF620" s="51"/>
      <c r="AG620" s="78"/>
    </row>
    <row r="621" spans="17:33" x14ac:dyDescent="0.25">
      <c r="Q621" s="78"/>
      <c r="R621" s="78"/>
      <c r="S621" s="78"/>
      <c r="T621" s="78"/>
      <c r="U621" s="78"/>
      <c r="V621" s="78"/>
      <c r="W621" s="78"/>
      <c r="X621" s="78"/>
      <c r="Y621" s="78"/>
      <c r="Z621" s="78"/>
      <c r="AA621" s="78"/>
      <c r="AB621" s="78"/>
      <c r="AC621" s="78"/>
      <c r="AD621" s="78"/>
      <c r="AE621" s="51"/>
      <c r="AF621" s="51"/>
      <c r="AG621" s="78"/>
    </row>
    <row r="622" spans="17:33" x14ac:dyDescent="0.25">
      <c r="Q622" s="78"/>
      <c r="R622" s="78"/>
      <c r="S622" s="78"/>
      <c r="T622" s="78"/>
      <c r="U622" s="78"/>
      <c r="V622" s="78"/>
      <c r="W622" s="78"/>
      <c r="X622" s="78"/>
      <c r="Y622" s="78"/>
      <c r="Z622" s="78"/>
      <c r="AA622" s="78"/>
      <c r="AB622" s="78"/>
      <c r="AC622" s="78"/>
      <c r="AD622" s="78"/>
      <c r="AE622" s="51"/>
      <c r="AF622" s="51"/>
      <c r="AG622" s="78"/>
    </row>
    <row r="623" spans="17:33" x14ac:dyDescent="0.25">
      <c r="Q623" s="78"/>
      <c r="R623" s="78"/>
      <c r="S623" s="78"/>
      <c r="T623" s="78"/>
      <c r="U623" s="78"/>
      <c r="V623" s="78"/>
      <c r="W623" s="78"/>
      <c r="X623" s="78"/>
      <c r="Y623" s="78"/>
      <c r="Z623" s="78"/>
      <c r="AA623" s="78"/>
      <c r="AB623" s="78"/>
      <c r="AC623" s="78"/>
      <c r="AD623" s="78"/>
      <c r="AE623" s="51"/>
      <c r="AF623" s="51"/>
      <c r="AG623" s="78"/>
    </row>
    <row r="624" spans="17:33" x14ac:dyDescent="0.25">
      <c r="Q624" s="78"/>
      <c r="R624" s="78"/>
      <c r="S624" s="78"/>
      <c r="T624" s="78"/>
      <c r="U624" s="78"/>
      <c r="V624" s="78"/>
      <c r="W624" s="78"/>
      <c r="X624" s="78"/>
      <c r="Y624" s="78"/>
      <c r="Z624" s="78"/>
      <c r="AA624" s="78"/>
      <c r="AB624" s="78"/>
      <c r="AC624" s="78"/>
      <c r="AD624" s="78"/>
      <c r="AE624" s="51"/>
      <c r="AF624" s="51"/>
      <c r="AG624" s="78"/>
    </row>
    <row r="625" spans="17:33" x14ac:dyDescent="0.25">
      <c r="Q625" s="78"/>
      <c r="R625" s="78"/>
      <c r="S625" s="78"/>
      <c r="T625" s="78"/>
      <c r="U625" s="78"/>
      <c r="V625" s="78"/>
      <c r="W625" s="78"/>
      <c r="X625" s="78"/>
      <c r="Y625" s="78"/>
      <c r="Z625" s="78"/>
      <c r="AA625" s="78"/>
      <c r="AB625" s="78"/>
      <c r="AC625" s="78"/>
      <c r="AD625" s="78"/>
      <c r="AE625" s="51"/>
      <c r="AF625" s="51"/>
      <c r="AG625" s="78"/>
    </row>
    <row r="626" spans="17:33" x14ac:dyDescent="0.25">
      <c r="Q626" s="78"/>
      <c r="R626" s="78"/>
      <c r="S626" s="78"/>
      <c r="T626" s="78"/>
      <c r="U626" s="78"/>
      <c r="V626" s="78"/>
      <c r="W626" s="78"/>
      <c r="X626" s="78"/>
      <c r="Y626" s="78"/>
      <c r="Z626" s="78"/>
      <c r="AA626" s="78"/>
      <c r="AB626" s="78"/>
      <c r="AC626" s="78"/>
      <c r="AD626" s="78"/>
      <c r="AE626" s="51"/>
      <c r="AF626" s="51"/>
      <c r="AG626" s="78"/>
    </row>
    <row r="627" spans="17:33" x14ac:dyDescent="0.25">
      <c r="Q627" s="78"/>
      <c r="R627" s="78"/>
      <c r="S627" s="78"/>
      <c r="T627" s="78"/>
      <c r="U627" s="78"/>
      <c r="V627" s="78"/>
      <c r="W627" s="78"/>
      <c r="X627" s="78"/>
      <c r="Y627" s="78"/>
      <c r="Z627" s="78"/>
      <c r="AA627" s="78"/>
      <c r="AB627" s="78"/>
      <c r="AC627" s="78"/>
      <c r="AD627" s="78"/>
      <c r="AE627" s="51"/>
      <c r="AF627" s="51"/>
      <c r="AG627" s="78"/>
    </row>
    <row r="628" spans="17:33" x14ac:dyDescent="0.25">
      <c r="Q628" s="78"/>
      <c r="R628" s="78"/>
      <c r="S628" s="78"/>
      <c r="T628" s="78"/>
      <c r="U628" s="78"/>
      <c r="V628" s="78"/>
      <c r="W628" s="78"/>
      <c r="X628" s="78"/>
      <c r="Y628" s="78"/>
      <c r="Z628" s="78"/>
      <c r="AA628" s="78"/>
      <c r="AB628" s="78"/>
      <c r="AC628" s="78"/>
      <c r="AD628" s="78"/>
      <c r="AE628" s="51"/>
      <c r="AF628" s="51"/>
      <c r="AG628" s="78"/>
    </row>
    <row r="629" spans="17:33" x14ac:dyDescent="0.25">
      <c r="Q629" s="78"/>
      <c r="R629" s="78"/>
      <c r="S629" s="78"/>
      <c r="T629" s="78"/>
      <c r="U629" s="78"/>
      <c r="V629" s="78"/>
      <c r="W629" s="78"/>
      <c r="X629" s="78"/>
      <c r="Y629" s="78"/>
      <c r="Z629" s="78"/>
      <c r="AA629" s="78"/>
      <c r="AB629" s="78"/>
      <c r="AC629" s="78"/>
      <c r="AD629" s="78"/>
      <c r="AE629" s="51"/>
      <c r="AF629" s="51"/>
      <c r="AG629" s="78"/>
    </row>
    <row r="630" spans="17:33" x14ac:dyDescent="0.25">
      <c r="Q630" s="78"/>
      <c r="R630" s="78"/>
      <c r="S630" s="78"/>
      <c r="T630" s="78"/>
      <c r="U630" s="78"/>
      <c r="V630" s="78"/>
      <c r="W630" s="78"/>
      <c r="X630" s="78"/>
      <c r="Y630" s="78"/>
      <c r="Z630" s="78"/>
      <c r="AA630" s="78"/>
      <c r="AB630" s="78"/>
      <c r="AC630" s="78"/>
      <c r="AD630" s="78"/>
      <c r="AE630" s="51"/>
      <c r="AF630" s="51"/>
      <c r="AG630" s="78"/>
    </row>
    <row r="631" spans="17:33" x14ac:dyDescent="0.25">
      <c r="Q631" s="78"/>
      <c r="R631" s="78"/>
      <c r="S631" s="78"/>
      <c r="T631" s="78"/>
      <c r="U631" s="78"/>
      <c r="V631" s="78"/>
      <c r="W631" s="78"/>
      <c r="X631" s="78"/>
      <c r="Y631" s="78"/>
      <c r="Z631" s="78"/>
      <c r="AA631" s="78"/>
      <c r="AB631" s="78"/>
      <c r="AC631" s="78"/>
      <c r="AD631" s="78"/>
      <c r="AE631" s="51"/>
      <c r="AF631" s="51"/>
      <c r="AG631" s="78"/>
    </row>
    <row r="632" spans="17:33" x14ac:dyDescent="0.25">
      <c r="Q632" s="78"/>
      <c r="R632" s="78"/>
      <c r="S632" s="78"/>
      <c r="T632" s="78"/>
      <c r="U632" s="78"/>
      <c r="V632" s="78"/>
      <c r="W632" s="78"/>
      <c r="X632" s="78"/>
      <c r="Y632" s="78"/>
      <c r="Z632" s="78"/>
      <c r="AA632" s="78"/>
      <c r="AB632" s="78"/>
      <c r="AC632" s="78"/>
      <c r="AD632" s="78"/>
      <c r="AE632" s="51"/>
      <c r="AF632" s="51"/>
      <c r="AG632" s="78"/>
    </row>
    <row r="633" spans="17:33" x14ac:dyDescent="0.25">
      <c r="Q633" s="78"/>
      <c r="R633" s="78"/>
      <c r="S633" s="78"/>
      <c r="T633" s="78"/>
      <c r="U633" s="78"/>
      <c r="V633" s="78"/>
      <c r="W633" s="78"/>
      <c r="X633" s="78"/>
      <c r="Y633" s="78"/>
      <c r="Z633" s="78"/>
      <c r="AA633" s="78"/>
      <c r="AB633" s="78"/>
      <c r="AC633" s="78"/>
      <c r="AD633" s="78"/>
      <c r="AE633" s="51"/>
      <c r="AF633" s="51"/>
      <c r="AG633" s="78"/>
    </row>
    <row r="634" spans="17:33" x14ac:dyDescent="0.25">
      <c r="Q634" s="78"/>
      <c r="R634" s="78"/>
      <c r="S634" s="78"/>
      <c r="T634" s="78"/>
      <c r="U634" s="78"/>
      <c r="V634" s="78"/>
      <c r="W634" s="78"/>
      <c r="X634" s="78"/>
      <c r="Y634" s="78"/>
      <c r="Z634" s="78"/>
      <c r="AA634" s="78"/>
      <c r="AB634" s="78"/>
      <c r="AC634" s="78"/>
      <c r="AD634" s="78"/>
      <c r="AE634" s="51"/>
      <c r="AF634" s="51"/>
      <c r="AG634" s="78"/>
    </row>
    <row r="635" spans="17:33" x14ac:dyDescent="0.25">
      <c r="Q635" s="78"/>
      <c r="R635" s="78"/>
      <c r="S635" s="78"/>
      <c r="T635" s="78"/>
      <c r="U635" s="78"/>
      <c r="V635" s="78"/>
      <c r="W635" s="78"/>
      <c r="X635" s="78"/>
      <c r="Y635" s="78"/>
      <c r="Z635" s="78"/>
      <c r="AA635" s="78"/>
      <c r="AB635" s="78"/>
      <c r="AC635" s="78"/>
      <c r="AD635" s="78"/>
      <c r="AE635" s="51"/>
      <c r="AF635" s="51"/>
      <c r="AG635" s="78"/>
    </row>
    <row r="636" spans="17:33" x14ac:dyDescent="0.25">
      <c r="Q636" s="78"/>
      <c r="R636" s="78"/>
      <c r="S636" s="78"/>
      <c r="T636" s="78"/>
      <c r="U636" s="78"/>
      <c r="V636" s="78"/>
      <c r="W636" s="78"/>
      <c r="X636" s="78"/>
      <c r="Y636" s="78"/>
      <c r="Z636" s="78"/>
      <c r="AA636" s="78"/>
      <c r="AB636" s="78"/>
      <c r="AC636" s="78"/>
      <c r="AD636" s="78"/>
      <c r="AE636" s="51"/>
      <c r="AF636" s="51"/>
      <c r="AG636" s="78"/>
    </row>
    <row r="637" spans="17:33" x14ac:dyDescent="0.25">
      <c r="Q637" s="78"/>
      <c r="R637" s="78"/>
      <c r="S637" s="78"/>
      <c r="T637" s="78"/>
      <c r="U637" s="78"/>
      <c r="V637" s="78"/>
      <c r="W637" s="78"/>
      <c r="X637" s="78"/>
      <c r="Y637" s="78"/>
      <c r="Z637" s="78"/>
      <c r="AA637" s="78"/>
      <c r="AB637" s="78"/>
      <c r="AC637" s="78"/>
      <c r="AD637" s="78"/>
      <c r="AE637" s="51"/>
      <c r="AF637" s="51"/>
      <c r="AG637" s="78"/>
    </row>
    <row r="638" spans="17:33" x14ac:dyDescent="0.25">
      <c r="Q638" s="78"/>
      <c r="R638" s="78"/>
      <c r="S638" s="78"/>
      <c r="T638" s="78"/>
      <c r="U638" s="78"/>
      <c r="V638" s="78"/>
      <c r="W638" s="78"/>
      <c r="X638" s="78"/>
      <c r="Y638" s="78"/>
      <c r="Z638" s="78"/>
      <c r="AA638" s="78"/>
      <c r="AB638" s="78"/>
      <c r="AC638" s="78"/>
      <c r="AD638" s="78"/>
      <c r="AE638" s="51"/>
      <c r="AF638" s="51"/>
      <c r="AG638" s="78"/>
    </row>
    <row r="639" spans="17:33" x14ac:dyDescent="0.25">
      <c r="Q639" s="78"/>
      <c r="R639" s="78"/>
      <c r="S639" s="78"/>
      <c r="T639" s="78"/>
      <c r="U639" s="78"/>
      <c r="V639" s="78"/>
      <c r="W639" s="78"/>
      <c r="X639" s="78"/>
      <c r="Y639" s="78"/>
      <c r="Z639" s="78"/>
      <c r="AA639" s="78"/>
      <c r="AB639" s="78"/>
      <c r="AC639" s="78"/>
      <c r="AD639" s="78"/>
      <c r="AE639" s="51"/>
      <c r="AF639" s="51"/>
      <c r="AG639" s="78"/>
    </row>
    <row r="640" spans="17:33" x14ac:dyDescent="0.25">
      <c r="Q640" s="78"/>
      <c r="R640" s="78"/>
      <c r="S640" s="78"/>
      <c r="T640" s="78"/>
      <c r="U640" s="78"/>
      <c r="V640" s="78"/>
      <c r="W640" s="78"/>
      <c r="X640" s="78"/>
      <c r="Y640" s="78"/>
      <c r="Z640" s="78"/>
      <c r="AA640" s="78"/>
      <c r="AB640" s="78"/>
      <c r="AC640" s="78"/>
      <c r="AD640" s="78"/>
      <c r="AE640" s="51"/>
      <c r="AF640" s="51"/>
      <c r="AG640" s="78"/>
    </row>
    <row r="641" spans="17:33" x14ac:dyDescent="0.25">
      <c r="Q641" s="78"/>
      <c r="R641" s="78"/>
      <c r="S641" s="78"/>
      <c r="T641" s="78"/>
      <c r="U641" s="78"/>
      <c r="V641" s="78"/>
      <c r="W641" s="78"/>
      <c r="X641" s="78"/>
      <c r="Y641" s="78"/>
      <c r="Z641" s="78"/>
      <c r="AA641" s="78"/>
      <c r="AB641" s="78"/>
      <c r="AC641" s="78"/>
      <c r="AD641" s="78"/>
      <c r="AE641" s="51"/>
      <c r="AF641" s="51"/>
      <c r="AG641" s="78"/>
    </row>
    <row r="642" spans="17:33" x14ac:dyDescent="0.25">
      <c r="Q642" s="78"/>
      <c r="R642" s="78"/>
      <c r="S642" s="78"/>
      <c r="T642" s="78"/>
      <c r="U642" s="78"/>
      <c r="V642" s="78"/>
      <c r="W642" s="78"/>
      <c r="X642" s="78"/>
      <c r="Y642" s="78"/>
      <c r="Z642" s="78"/>
      <c r="AA642" s="78"/>
      <c r="AB642" s="78"/>
      <c r="AC642" s="78"/>
      <c r="AD642" s="78"/>
      <c r="AE642" s="51"/>
      <c r="AF642" s="51"/>
      <c r="AG642" s="78"/>
    </row>
    <row r="643" spans="17:33" x14ac:dyDescent="0.25">
      <c r="Q643" s="78"/>
      <c r="R643" s="78"/>
      <c r="S643" s="78"/>
      <c r="T643" s="78"/>
      <c r="U643" s="78"/>
      <c r="V643" s="78"/>
      <c r="W643" s="78"/>
      <c r="X643" s="78"/>
      <c r="Y643" s="78"/>
      <c r="Z643" s="78"/>
      <c r="AA643" s="78"/>
      <c r="AB643" s="78"/>
      <c r="AC643" s="78"/>
      <c r="AD643" s="78"/>
      <c r="AE643" s="51"/>
      <c r="AF643" s="51"/>
      <c r="AG643" s="78"/>
    </row>
    <row r="644" spans="17:33" x14ac:dyDescent="0.25">
      <c r="Q644" s="78"/>
      <c r="R644" s="78"/>
      <c r="S644" s="78"/>
      <c r="T644" s="78"/>
      <c r="U644" s="78"/>
      <c r="V644" s="78"/>
      <c r="W644" s="78"/>
      <c r="X644" s="78"/>
      <c r="Y644" s="78"/>
      <c r="Z644" s="78"/>
      <c r="AA644" s="78"/>
      <c r="AB644" s="78"/>
      <c r="AC644" s="78"/>
      <c r="AD644" s="78"/>
      <c r="AE644" s="51"/>
      <c r="AF644" s="51"/>
      <c r="AG644" s="78"/>
    </row>
    <row r="645" spans="17:33" x14ac:dyDescent="0.25">
      <c r="Q645" s="78"/>
      <c r="R645" s="78"/>
      <c r="S645" s="78"/>
      <c r="T645" s="78"/>
      <c r="U645" s="78"/>
      <c r="V645" s="78"/>
      <c r="W645" s="78"/>
      <c r="X645" s="78"/>
      <c r="Y645" s="78"/>
      <c r="Z645" s="78"/>
      <c r="AA645" s="78"/>
      <c r="AB645" s="78"/>
      <c r="AC645" s="78"/>
      <c r="AD645" s="78"/>
      <c r="AE645" s="51"/>
      <c r="AF645" s="51"/>
      <c r="AG645" s="78"/>
    </row>
    <row r="646" spans="17:33" x14ac:dyDescent="0.25">
      <c r="Q646" s="78"/>
      <c r="R646" s="78"/>
      <c r="S646" s="78"/>
      <c r="T646" s="78"/>
      <c r="U646" s="78"/>
      <c r="V646" s="78"/>
      <c r="W646" s="78"/>
      <c r="X646" s="78"/>
      <c r="Y646" s="78"/>
      <c r="Z646" s="78"/>
      <c r="AA646" s="78"/>
      <c r="AB646" s="78"/>
      <c r="AC646" s="78"/>
      <c r="AD646" s="78"/>
      <c r="AE646" s="51"/>
      <c r="AF646" s="51"/>
      <c r="AG646" s="78"/>
    </row>
    <row r="647" spans="17:33" x14ac:dyDescent="0.25">
      <c r="Q647" s="78"/>
      <c r="R647" s="78"/>
      <c r="S647" s="78"/>
      <c r="T647" s="78"/>
      <c r="U647" s="78"/>
      <c r="V647" s="78"/>
      <c r="W647" s="78"/>
      <c r="X647" s="78"/>
      <c r="Y647" s="78"/>
      <c r="Z647" s="78"/>
      <c r="AA647" s="78"/>
      <c r="AB647" s="78"/>
      <c r="AC647" s="78"/>
      <c r="AD647" s="78"/>
      <c r="AE647" s="51"/>
      <c r="AF647" s="51"/>
      <c r="AG647" s="78"/>
    </row>
    <row r="648" spans="17:33" x14ac:dyDescent="0.25">
      <c r="Q648" s="78"/>
      <c r="R648" s="78"/>
      <c r="S648" s="78"/>
      <c r="T648" s="78"/>
      <c r="U648" s="78"/>
      <c r="V648" s="78"/>
      <c r="W648" s="78"/>
      <c r="X648" s="78"/>
      <c r="Y648" s="78"/>
      <c r="Z648" s="78"/>
      <c r="AA648" s="78"/>
      <c r="AB648" s="78"/>
      <c r="AC648" s="78"/>
      <c r="AD648" s="78"/>
      <c r="AE648" s="51"/>
      <c r="AF648" s="51"/>
      <c r="AG648" s="78"/>
    </row>
    <row r="649" spans="17:33" x14ac:dyDescent="0.25">
      <c r="Q649" s="78"/>
      <c r="R649" s="78"/>
      <c r="S649" s="78"/>
      <c r="T649" s="78"/>
      <c r="U649" s="78"/>
      <c r="V649" s="78"/>
      <c r="W649" s="78"/>
      <c r="X649" s="78"/>
      <c r="Y649" s="78"/>
      <c r="Z649" s="78"/>
      <c r="AA649" s="78"/>
      <c r="AB649" s="78"/>
      <c r="AC649" s="78"/>
      <c r="AD649" s="78"/>
      <c r="AE649" s="51"/>
      <c r="AF649" s="51"/>
      <c r="AG649" s="78"/>
    </row>
    <row r="650" spans="17:33" x14ac:dyDescent="0.25">
      <c r="Q650" s="78"/>
      <c r="R650" s="78"/>
      <c r="S650" s="78"/>
      <c r="T650" s="78"/>
      <c r="U650" s="78"/>
      <c r="V650" s="78"/>
      <c r="W650" s="78"/>
      <c r="X650" s="78"/>
      <c r="Y650" s="78"/>
      <c r="Z650" s="78"/>
      <c r="AA650" s="78"/>
      <c r="AB650" s="78"/>
      <c r="AC650" s="78"/>
      <c r="AD650" s="78"/>
      <c r="AE650" s="51"/>
      <c r="AF650" s="51"/>
      <c r="AG650" s="78"/>
    </row>
    <row r="651" spans="17:33" x14ac:dyDescent="0.25">
      <c r="Q651" s="78"/>
      <c r="R651" s="78"/>
      <c r="S651" s="78"/>
      <c r="T651" s="78"/>
      <c r="U651" s="78"/>
      <c r="V651" s="78"/>
      <c r="W651" s="78"/>
      <c r="X651" s="78"/>
      <c r="Y651" s="78"/>
      <c r="Z651" s="78"/>
      <c r="AA651" s="78"/>
      <c r="AB651" s="78"/>
      <c r="AC651" s="78"/>
      <c r="AD651" s="78"/>
      <c r="AE651" s="51"/>
      <c r="AF651" s="51"/>
      <c r="AG651" s="78"/>
    </row>
    <row r="652" spans="17:33" x14ac:dyDescent="0.25">
      <c r="Q652" s="78"/>
      <c r="R652" s="78"/>
      <c r="S652" s="78"/>
      <c r="T652" s="78"/>
      <c r="U652" s="78"/>
      <c r="V652" s="78"/>
      <c r="W652" s="78"/>
      <c r="X652" s="78"/>
      <c r="Y652" s="78"/>
      <c r="Z652" s="78"/>
      <c r="AA652" s="78"/>
      <c r="AB652" s="78"/>
      <c r="AC652" s="78"/>
      <c r="AD652" s="78"/>
      <c r="AE652" s="51"/>
      <c r="AF652" s="51"/>
      <c r="AG652" s="78"/>
    </row>
    <row r="653" spans="17:33" x14ac:dyDescent="0.25">
      <c r="Q653" s="78"/>
      <c r="R653" s="78"/>
      <c r="S653" s="78"/>
      <c r="T653" s="78"/>
      <c r="U653" s="78"/>
      <c r="V653" s="78"/>
      <c r="W653" s="78"/>
      <c r="X653" s="78"/>
      <c r="Y653" s="78"/>
      <c r="Z653" s="78"/>
      <c r="AA653" s="78"/>
      <c r="AB653" s="78"/>
      <c r="AC653" s="78"/>
      <c r="AD653" s="78"/>
      <c r="AE653" s="51"/>
      <c r="AF653" s="51"/>
      <c r="AG653" s="78"/>
    </row>
    <row r="654" spans="17:33" x14ac:dyDescent="0.25">
      <c r="Q654" s="78"/>
      <c r="R654" s="78"/>
      <c r="S654" s="78"/>
      <c r="T654" s="78"/>
      <c r="U654" s="78"/>
      <c r="V654" s="78"/>
      <c r="W654" s="78"/>
      <c r="X654" s="78"/>
      <c r="Y654" s="78"/>
      <c r="Z654" s="78"/>
      <c r="AA654" s="78"/>
      <c r="AB654" s="78"/>
      <c r="AC654" s="78"/>
      <c r="AD654" s="78"/>
      <c r="AE654" s="51"/>
      <c r="AF654" s="51"/>
      <c r="AG654" s="78"/>
    </row>
    <row r="655" spans="17:33" x14ac:dyDescent="0.25">
      <c r="Q655" s="78"/>
      <c r="R655" s="78"/>
      <c r="S655" s="78"/>
      <c r="T655" s="78"/>
      <c r="U655" s="78"/>
      <c r="V655" s="78"/>
      <c r="W655" s="78"/>
      <c r="X655" s="78"/>
      <c r="Y655" s="78"/>
      <c r="Z655" s="78"/>
      <c r="AA655" s="78"/>
      <c r="AB655" s="78"/>
      <c r="AC655" s="78"/>
      <c r="AD655" s="78"/>
      <c r="AE655" s="51"/>
      <c r="AF655" s="51"/>
      <c r="AG655" s="78"/>
    </row>
    <row r="656" spans="17:33" x14ac:dyDescent="0.25">
      <c r="Q656" s="78"/>
      <c r="R656" s="78"/>
      <c r="S656" s="78"/>
      <c r="T656" s="78"/>
      <c r="U656" s="78"/>
      <c r="V656" s="78"/>
      <c r="W656" s="78"/>
      <c r="X656" s="78"/>
      <c r="Y656" s="78"/>
      <c r="Z656" s="78"/>
      <c r="AA656" s="78"/>
      <c r="AB656" s="78"/>
      <c r="AC656" s="78"/>
      <c r="AD656" s="78"/>
      <c r="AE656" s="51"/>
      <c r="AF656" s="51"/>
      <c r="AG656" s="78"/>
    </row>
    <row r="657" spans="17:33" x14ac:dyDescent="0.25">
      <c r="Q657" s="78"/>
      <c r="R657" s="78"/>
      <c r="S657" s="78"/>
      <c r="T657" s="78"/>
      <c r="U657" s="78"/>
      <c r="V657" s="78"/>
      <c r="W657" s="78"/>
      <c r="X657" s="78"/>
      <c r="Y657" s="78"/>
      <c r="Z657" s="78"/>
      <c r="AA657" s="78"/>
      <c r="AB657" s="78"/>
      <c r="AC657" s="78"/>
      <c r="AD657" s="78"/>
      <c r="AE657" s="51"/>
      <c r="AF657" s="51"/>
      <c r="AG657" s="78"/>
    </row>
    <row r="658" spans="17:33" x14ac:dyDescent="0.25">
      <c r="Q658" s="78"/>
      <c r="R658" s="78"/>
      <c r="S658" s="78"/>
      <c r="T658" s="78"/>
      <c r="U658" s="78"/>
      <c r="V658" s="78"/>
      <c r="W658" s="78"/>
      <c r="X658" s="78"/>
      <c r="Y658" s="78"/>
      <c r="Z658" s="78"/>
      <c r="AA658" s="78"/>
      <c r="AB658" s="78"/>
      <c r="AC658" s="78"/>
      <c r="AD658" s="78"/>
      <c r="AE658" s="51"/>
      <c r="AF658" s="51"/>
      <c r="AG658" s="78"/>
    </row>
    <row r="659" spans="17:33" x14ac:dyDescent="0.25">
      <c r="Q659" s="78"/>
      <c r="R659" s="78"/>
      <c r="S659" s="78"/>
      <c r="T659" s="78"/>
      <c r="U659" s="78"/>
      <c r="V659" s="78"/>
      <c r="W659" s="78"/>
      <c r="X659" s="78"/>
      <c r="Y659" s="78"/>
      <c r="Z659" s="78"/>
      <c r="AA659" s="78"/>
      <c r="AB659" s="78"/>
      <c r="AC659" s="78"/>
      <c r="AD659" s="78"/>
      <c r="AE659" s="51"/>
      <c r="AF659" s="51"/>
      <c r="AG659" s="78"/>
    </row>
    <row r="660" spans="17:33" x14ac:dyDescent="0.25">
      <c r="Q660" s="78"/>
      <c r="R660" s="78"/>
      <c r="S660" s="78"/>
      <c r="T660" s="78"/>
      <c r="U660" s="78"/>
      <c r="V660" s="78"/>
      <c r="W660" s="78"/>
      <c r="X660" s="78"/>
      <c r="Y660" s="78"/>
      <c r="Z660" s="78"/>
      <c r="AA660" s="78"/>
      <c r="AB660" s="78"/>
      <c r="AC660" s="78"/>
      <c r="AD660" s="78"/>
      <c r="AE660" s="51"/>
      <c r="AF660" s="51"/>
      <c r="AG660" s="78"/>
    </row>
    <row r="661" spans="17:33" x14ac:dyDescent="0.25">
      <c r="Q661" s="78"/>
      <c r="R661" s="78"/>
      <c r="S661" s="78"/>
      <c r="T661" s="78"/>
      <c r="U661" s="78"/>
      <c r="V661" s="78"/>
      <c r="W661" s="78"/>
      <c r="X661" s="78"/>
      <c r="Y661" s="78"/>
      <c r="Z661" s="78"/>
      <c r="AA661" s="78"/>
      <c r="AB661" s="78"/>
      <c r="AC661" s="78"/>
      <c r="AD661" s="78"/>
      <c r="AE661" s="51"/>
      <c r="AF661" s="51"/>
      <c r="AG661" s="78"/>
    </row>
    <row r="662" spans="17:33" x14ac:dyDescent="0.25">
      <c r="Q662" s="78"/>
      <c r="R662" s="78"/>
      <c r="S662" s="78"/>
      <c r="T662" s="78"/>
      <c r="U662" s="78"/>
      <c r="V662" s="78"/>
      <c r="W662" s="78"/>
      <c r="X662" s="78"/>
      <c r="Y662" s="78"/>
      <c r="Z662" s="78"/>
      <c r="AA662" s="78"/>
      <c r="AB662" s="78"/>
      <c r="AC662" s="78"/>
      <c r="AD662" s="78"/>
      <c r="AE662" s="51"/>
      <c r="AF662" s="51"/>
      <c r="AG662" s="78"/>
    </row>
    <row r="663" spans="17:33" x14ac:dyDescent="0.25">
      <c r="Q663" s="78"/>
      <c r="R663" s="78"/>
      <c r="S663" s="78"/>
      <c r="T663" s="78"/>
      <c r="U663" s="78"/>
      <c r="V663" s="78"/>
      <c r="W663" s="78"/>
      <c r="X663" s="78"/>
      <c r="Y663" s="78"/>
      <c r="Z663" s="78"/>
      <c r="AA663" s="78"/>
      <c r="AB663" s="78"/>
      <c r="AC663" s="78"/>
      <c r="AD663" s="78"/>
      <c r="AE663" s="51"/>
      <c r="AF663" s="51"/>
      <c r="AG663" s="78"/>
    </row>
    <row r="664" spans="17:33" x14ac:dyDescent="0.25">
      <c r="Q664" s="78"/>
      <c r="R664" s="78"/>
      <c r="S664" s="78"/>
      <c r="T664" s="78"/>
      <c r="U664" s="78"/>
      <c r="V664" s="78"/>
      <c r="W664" s="78"/>
      <c r="X664" s="78"/>
      <c r="Y664" s="78"/>
      <c r="Z664" s="78"/>
      <c r="AA664" s="78"/>
      <c r="AB664" s="78"/>
      <c r="AC664" s="78"/>
      <c r="AD664" s="78"/>
      <c r="AE664" s="51"/>
      <c r="AF664" s="51"/>
      <c r="AG664" s="78"/>
    </row>
    <row r="665" spans="17:33" x14ac:dyDescent="0.25">
      <c r="Q665" s="78"/>
      <c r="R665" s="78"/>
      <c r="S665" s="78"/>
      <c r="T665" s="78"/>
      <c r="U665" s="78"/>
      <c r="V665" s="78"/>
      <c r="W665" s="78"/>
      <c r="X665" s="78"/>
      <c r="Y665" s="78"/>
      <c r="Z665" s="78"/>
      <c r="AA665" s="78"/>
      <c r="AB665" s="78"/>
      <c r="AC665" s="78"/>
      <c r="AD665" s="78"/>
      <c r="AE665" s="51"/>
      <c r="AF665" s="51"/>
      <c r="AG665" s="78"/>
    </row>
    <row r="666" spans="17:33" x14ac:dyDescent="0.25">
      <c r="Q666" s="78"/>
      <c r="R666" s="78"/>
      <c r="S666" s="78"/>
      <c r="T666" s="78"/>
      <c r="U666" s="78"/>
      <c r="V666" s="78"/>
      <c r="W666" s="78"/>
      <c r="X666" s="78"/>
      <c r="Y666" s="78"/>
      <c r="Z666" s="78"/>
      <c r="AA666" s="78"/>
      <c r="AB666" s="78"/>
      <c r="AC666" s="78"/>
      <c r="AD666" s="78"/>
      <c r="AE666" s="51"/>
      <c r="AF666" s="51"/>
      <c r="AG666" s="78"/>
    </row>
    <row r="667" spans="17:33" x14ac:dyDescent="0.25">
      <c r="Q667" s="78"/>
      <c r="R667" s="78"/>
      <c r="S667" s="78"/>
      <c r="T667" s="78"/>
      <c r="U667" s="78"/>
      <c r="V667" s="78"/>
      <c r="W667" s="78"/>
      <c r="X667" s="78"/>
      <c r="Y667" s="78"/>
      <c r="Z667" s="78"/>
      <c r="AA667" s="78"/>
      <c r="AB667" s="78"/>
      <c r="AC667" s="78"/>
      <c r="AD667" s="78"/>
      <c r="AE667" s="51"/>
      <c r="AF667" s="51"/>
      <c r="AG667" s="78"/>
    </row>
    <row r="668" spans="17:33" x14ac:dyDescent="0.25">
      <c r="Q668" s="78"/>
      <c r="R668" s="78"/>
      <c r="S668" s="78"/>
      <c r="T668" s="78"/>
      <c r="U668" s="78"/>
      <c r="V668" s="78"/>
      <c r="W668" s="78"/>
      <c r="X668" s="78"/>
      <c r="Y668" s="78"/>
      <c r="Z668" s="78"/>
      <c r="AA668" s="78"/>
      <c r="AB668" s="78"/>
      <c r="AC668" s="78"/>
      <c r="AD668" s="78"/>
      <c r="AE668" s="51"/>
      <c r="AF668" s="51"/>
      <c r="AG668" s="78"/>
    </row>
    <row r="669" spans="17:33" x14ac:dyDescent="0.25">
      <c r="Q669" s="78"/>
      <c r="R669" s="78"/>
      <c r="S669" s="78"/>
      <c r="T669" s="78"/>
      <c r="U669" s="78"/>
      <c r="V669" s="78"/>
      <c r="W669" s="78"/>
      <c r="X669" s="78"/>
      <c r="Y669" s="78"/>
      <c r="Z669" s="78"/>
      <c r="AA669" s="78"/>
      <c r="AB669" s="78"/>
      <c r="AC669" s="78"/>
      <c r="AD669" s="78"/>
      <c r="AE669" s="51"/>
      <c r="AF669" s="51"/>
      <c r="AG669" s="78"/>
    </row>
    <row r="670" spans="17:33" x14ac:dyDescent="0.25">
      <c r="Q670" s="78"/>
      <c r="R670" s="78"/>
      <c r="S670" s="78"/>
      <c r="T670" s="78"/>
      <c r="U670" s="78"/>
      <c r="V670" s="78"/>
      <c r="W670" s="78"/>
      <c r="X670" s="78"/>
      <c r="Y670" s="78"/>
      <c r="Z670" s="78"/>
      <c r="AA670" s="78"/>
      <c r="AB670" s="78"/>
      <c r="AC670" s="78"/>
      <c r="AD670" s="78"/>
      <c r="AE670" s="51"/>
      <c r="AF670" s="51"/>
      <c r="AG670" s="78"/>
    </row>
    <row r="671" spans="17:33" x14ac:dyDescent="0.25">
      <c r="Q671" s="78"/>
      <c r="R671" s="78"/>
      <c r="S671" s="78"/>
      <c r="T671" s="78"/>
      <c r="U671" s="78"/>
      <c r="V671" s="78"/>
      <c r="W671" s="78"/>
      <c r="X671" s="78"/>
      <c r="Y671" s="78"/>
      <c r="Z671" s="78"/>
      <c r="AA671" s="78"/>
      <c r="AB671" s="78"/>
      <c r="AC671" s="78"/>
      <c r="AD671" s="78"/>
      <c r="AE671" s="51"/>
      <c r="AF671" s="51"/>
      <c r="AG671" s="78"/>
    </row>
    <row r="672" spans="17:33" x14ac:dyDescent="0.25">
      <c r="Q672" s="78"/>
      <c r="R672" s="78"/>
      <c r="S672" s="78"/>
      <c r="T672" s="78"/>
      <c r="U672" s="78"/>
      <c r="V672" s="78"/>
      <c r="W672" s="78"/>
      <c r="X672" s="78"/>
      <c r="Y672" s="78"/>
      <c r="Z672" s="78"/>
      <c r="AA672" s="78"/>
      <c r="AB672" s="78"/>
      <c r="AC672" s="78"/>
      <c r="AD672" s="78"/>
      <c r="AE672" s="51"/>
      <c r="AF672" s="51"/>
      <c r="AG672" s="78"/>
    </row>
    <row r="673" spans="17:33" x14ac:dyDescent="0.25">
      <c r="Q673" s="78"/>
      <c r="R673" s="78"/>
      <c r="S673" s="78"/>
      <c r="T673" s="78"/>
      <c r="U673" s="78"/>
      <c r="V673" s="78"/>
      <c r="W673" s="78"/>
      <c r="X673" s="78"/>
      <c r="Y673" s="78"/>
      <c r="Z673" s="78"/>
      <c r="AA673" s="78"/>
      <c r="AB673" s="78"/>
      <c r="AC673" s="78"/>
      <c r="AD673" s="78"/>
      <c r="AE673" s="51"/>
      <c r="AF673" s="51"/>
      <c r="AG673" s="78"/>
    </row>
    <row r="674" spans="17:33" x14ac:dyDescent="0.25">
      <c r="Q674" s="78"/>
      <c r="R674" s="78"/>
      <c r="S674" s="78"/>
      <c r="T674" s="78"/>
      <c r="U674" s="78"/>
      <c r="V674" s="78"/>
      <c r="W674" s="78"/>
      <c r="X674" s="78"/>
      <c r="Y674" s="78"/>
      <c r="Z674" s="78"/>
      <c r="AA674" s="78"/>
      <c r="AB674" s="78"/>
      <c r="AC674" s="78"/>
      <c r="AD674" s="78"/>
      <c r="AE674" s="51"/>
      <c r="AF674" s="51"/>
      <c r="AG674" s="78"/>
    </row>
    <row r="675" spans="17:33" x14ac:dyDescent="0.25">
      <c r="Q675" s="78"/>
      <c r="R675" s="78"/>
      <c r="S675" s="78"/>
      <c r="T675" s="78"/>
      <c r="U675" s="78"/>
      <c r="V675" s="78"/>
      <c r="W675" s="78"/>
      <c r="X675" s="78"/>
      <c r="Y675" s="78"/>
      <c r="Z675" s="78"/>
      <c r="AA675" s="78"/>
      <c r="AB675" s="78"/>
      <c r="AC675" s="78"/>
      <c r="AD675" s="78"/>
      <c r="AE675" s="51"/>
      <c r="AF675" s="51"/>
      <c r="AG675" s="78"/>
    </row>
    <row r="676" spans="17:33" x14ac:dyDescent="0.25">
      <c r="Q676" s="78"/>
      <c r="R676" s="78"/>
      <c r="S676" s="78"/>
      <c r="T676" s="78"/>
      <c r="U676" s="78"/>
      <c r="V676" s="78"/>
      <c r="W676" s="78"/>
      <c r="X676" s="78"/>
      <c r="Y676" s="78"/>
      <c r="Z676" s="78"/>
      <c r="AA676" s="78"/>
      <c r="AB676" s="78"/>
      <c r="AC676" s="78"/>
      <c r="AD676" s="78"/>
      <c r="AE676" s="51"/>
      <c r="AF676" s="51"/>
      <c r="AG676" s="78"/>
    </row>
    <row r="677" spans="17:33" x14ac:dyDescent="0.25">
      <c r="Q677" s="78"/>
      <c r="R677" s="78"/>
      <c r="S677" s="78"/>
      <c r="T677" s="78"/>
      <c r="U677" s="78"/>
      <c r="V677" s="78"/>
      <c r="W677" s="78"/>
      <c r="X677" s="78"/>
      <c r="Y677" s="78"/>
      <c r="Z677" s="78"/>
      <c r="AA677" s="78"/>
      <c r="AB677" s="78"/>
      <c r="AC677" s="78"/>
      <c r="AD677" s="78"/>
      <c r="AE677" s="51"/>
      <c r="AF677" s="51"/>
      <c r="AG677" s="78"/>
    </row>
    <row r="678" spans="17:33" x14ac:dyDescent="0.25">
      <c r="Q678" s="78"/>
      <c r="R678" s="78"/>
      <c r="S678" s="78"/>
      <c r="T678" s="78"/>
      <c r="U678" s="78"/>
      <c r="V678" s="78"/>
      <c r="W678" s="78"/>
      <c r="X678" s="78"/>
      <c r="Y678" s="78"/>
      <c r="Z678" s="78"/>
      <c r="AA678" s="78"/>
      <c r="AB678" s="78"/>
      <c r="AC678" s="78"/>
      <c r="AD678" s="78"/>
      <c r="AE678" s="51"/>
      <c r="AF678" s="51"/>
      <c r="AG678" s="78"/>
    </row>
    <row r="679" spans="17:33" x14ac:dyDescent="0.25">
      <c r="Q679" s="78"/>
      <c r="R679" s="78"/>
      <c r="S679" s="78"/>
      <c r="T679" s="78"/>
      <c r="U679" s="78"/>
      <c r="V679" s="78"/>
      <c r="W679" s="78"/>
      <c r="X679" s="78"/>
      <c r="Y679" s="78"/>
      <c r="Z679" s="78"/>
      <c r="AA679" s="78"/>
      <c r="AB679" s="78"/>
      <c r="AC679" s="78"/>
      <c r="AD679" s="78"/>
      <c r="AE679" s="51"/>
      <c r="AF679" s="51"/>
      <c r="AG679" s="78"/>
    </row>
    <row r="680" spans="17:33" x14ac:dyDescent="0.25">
      <c r="Q680" s="78"/>
      <c r="R680" s="78"/>
      <c r="S680" s="78"/>
      <c r="T680" s="78"/>
      <c r="U680" s="78"/>
      <c r="V680" s="78"/>
      <c r="W680" s="78"/>
      <c r="X680" s="78"/>
      <c r="Y680" s="78"/>
      <c r="Z680" s="78"/>
      <c r="AA680" s="78"/>
      <c r="AB680" s="78"/>
      <c r="AC680" s="78"/>
      <c r="AD680" s="78"/>
      <c r="AE680" s="51"/>
      <c r="AF680" s="51"/>
      <c r="AG680" s="78"/>
    </row>
    <row r="681" spans="17:33" x14ac:dyDescent="0.25">
      <c r="Q681" s="78"/>
      <c r="R681" s="78"/>
      <c r="S681" s="78"/>
      <c r="T681" s="78"/>
      <c r="U681" s="78"/>
      <c r="V681" s="78"/>
      <c r="W681" s="78"/>
      <c r="X681" s="78"/>
      <c r="Y681" s="78"/>
      <c r="Z681" s="78"/>
      <c r="AA681" s="78"/>
      <c r="AB681" s="78"/>
      <c r="AC681" s="78"/>
      <c r="AD681" s="78"/>
      <c r="AE681" s="51"/>
      <c r="AF681" s="51"/>
      <c r="AG681" s="78"/>
    </row>
    <row r="682" spans="17:33" x14ac:dyDescent="0.25">
      <c r="Q682" s="78"/>
      <c r="R682" s="78"/>
      <c r="S682" s="78"/>
      <c r="T682" s="78"/>
      <c r="U682" s="78"/>
      <c r="V682" s="78"/>
      <c r="W682" s="78"/>
      <c r="X682" s="78"/>
      <c r="Y682" s="78"/>
      <c r="Z682" s="78"/>
      <c r="AA682" s="78"/>
      <c r="AB682" s="78"/>
      <c r="AC682" s="78"/>
      <c r="AD682" s="78"/>
      <c r="AE682" s="51"/>
      <c r="AF682" s="51"/>
      <c r="AG682" s="78"/>
    </row>
    <row r="683" spans="17:33" x14ac:dyDescent="0.25">
      <c r="Q683" s="78"/>
      <c r="R683" s="78"/>
      <c r="S683" s="78"/>
      <c r="T683" s="78"/>
      <c r="U683" s="78"/>
      <c r="V683" s="78"/>
      <c r="W683" s="78"/>
      <c r="X683" s="78"/>
      <c r="Y683" s="78"/>
      <c r="Z683" s="78"/>
      <c r="AA683" s="78"/>
      <c r="AB683" s="78"/>
      <c r="AC683" s="78"/>
      <c r="AD683" s="78"/>
      <c r="AE683" s="51"/>
      <c r="AF683" s="51"/>
      <c r="AG683" s="78"/>
    </row>
    <row r="684" spans="17:33" x14ac:dyDescent="0.25">
      <c r="Q684" s="78"/>
      <c r="R684" s="78"/>
      <c r="S684" s="78"/>
      <c r="T684" s="78"/>
      <c r="U684" s="78"/>
      <c r="V684" s="78"/>
      <c r="W684" s="78"/>
      <c r="X684" s="78"/>
      <c r="Y684" s="78"/>
      <c r="Z684" s="78"/>
      <c r="AA684" s="78"/>
      <c r="AB684" s="78"/>
      <c r="AC684" s="78"/>
      <c r="AD684" s="78"/>
      <c r="AE684" s="51"/>
      <c r="AF684" s="51"/>
      <c r="AG684" s="78"/>
    </row>
    <row r="685" spans="17:33" x14ac:dyDescent="0.25">
      <c r="Q685" s="78"/>
      <c r="R685" s="78"/>
      <c r="S685" s="78"/>
      <c r="T685" s="78"/>
      <c r="U685" s="78"/>
      <c r="V685" s="78"/>
      <c r="W685" s="78"/>
      <c r="X685" s="78"/>
      <c r="Y685" s="78"/>
      <c r="Z685" s="78"/>
      <c r="AA685" s="78"/>
      <c r="AB685" s="78"/>
      <c r="AC685" s="78"/>
      <c r="AD685" s="78"/>
      <c r="AE685" s="51"/>
      <c r="AF685" s="51"/>
      <c r="AG685" s="78"/>
    </row>
    <row r="686" spans="17:33" x14ac:dyDescent="0.25">
      <c r="Q686" s="78"/>
      <c r="R686" s="78"/>
      <c r="S686" s="78"/>
      <c r="T686" s="78"/>
      <c r="U686" s="78"/>
      <c r="V686" s="78"/>
      <c r="W686" s="78"/>
      <c r="X686" s="78"/>
      <c r="Y686" s="78"/>
      <c r="Z686" s="78"/>
      <c r="AA686" s="78"/>
      <c r="AB686" s="78"/>
      <c r="AC686" s="78"/>
      <c r="AD686" s="78"/>
      <c r="AE686" s="51"/>
      <c r="AF686" s="51"/>
      <c r="AG686" s="78"/>
    </row>
    <row r="687" spans="17:33" x14ac:dyDescent="0.25">
      <c r="Q687" s="78"/>
      <c r="R687" s="78"/>
      <c r="S687" s="78"/>
      <c r="T687" s="78"/>
      <c r="U687" s="78"/>
      <c r="V687" s="78"/>
      <c r="W687" s="78"/>
      <c r="X687" s="78"/>
      <c r="Y687" s="78"/>
      <c r="Z687" s="78"/>
      <c r="AA687" s="78"/>
      <c r="AB687" s="78"/>
      <c r="AC687" s="78"/>
      <c r="AD687" s="78"/>
      <c r="AE687" s="51"/>
      <c r="AF687" s="51"/>
      <c r="AG687" s="78"/>
    </row>
    <row r="688" spans="17:33" x14ac:dyDescent="0.25">
      <c r="Q688" s="78"/>
      <c r="R688" s="78"/>
      <c r="S688" s="78"/>
      <c r="T688" s="78"/>
      <c r="U688" s="78"/>
      <c r="V688" s="78"/>
      <c r="W688" s="78"/>
      <c r="X688" s="78"/>
      <c r="Y688" s="78"/>
      <c r="Z688" s="78"/>
      <c r="AA688" s="78"/>
      <c r="AB688" s="78"/>
      <c r="AC688" s="78"/>
      <c r="AD688" s="78"/>
      <c r="AE688" s="51"/>
      <c r="AF688" s="51"/>
      <c r="AG688" s="78"/>
    </row>
    <row r="689" spans="17:33" x14ac:dyDescent="0.25">
      <c r="Q689" s="78"/>
      <c r="R689" s="78"/>
      <c r="S689" s="78"/>
      <c r="T689" s="78"/>
      <c r="U689" s="78"/>
      <c r="V689" s="78"/>
      <c r="W689" s="78"/>
      <c r="X689" s="78"/>
      <c r="Y689" s="78"/>
      <c r="Z689" s="78"/>
      <c r="AA689" s="78"/>
      <c r="AB689" s="78"/>
      <c r="AC689" s="78"/>
      <c r="AD689" s="78"/>
      <c r="AE689" s="51"/>
      <c r="AF689" s="51"/>
      <c r="AG689" s="78"/>
    </row>
    <row r="690" spans="17:33" x14ac:dyDescent="0.25">
      <c r="Q690" s="78"/>
      <c r="R690" s="78"/>
      <c r="S690" s="78"/>
      <c r="T690" s="78"/>
      <c r="U690" s="78"/>
      <c r="V690" s="78"/>
      <c r="W690" s="78"/>
      <c r="X690" s="78"/>
      <c r="Y690" s="78"/>
      <c r="Z690" s="78"/>
      <c r="AA690" s="78"/>
      <c r="AB690" s="78"/>
      <c r="AC690" s="78"/>
      <c r="AD690" s="78"/>
      <c r="AE690" s="51"/>
      <c r="AF690" s="51"/>
      <c r="AG690" s="78"/>
    </row>
    <row r="691" spans="17:33" x14ac:dyDescent="0.25">
      <c r="Q691" s="78"/>
      <c r="R691" s="78"/>
      <c r="S691" s="78"/>
      <c r="T691" s="78"/>
      <c r="U691" s="78"/>
      <c r="V691" s="78"/>
      <c r="W691" s="78"/>
      <c r="X691" s="78"/>
      <c r="Y691" s="78"/>
      <c r="Z691" s="78"/>
      <c r="AA691" s="78"/>
      <c r="AB691" s="78"/>
      <c r="AC691" s="78"/>
      <c r="AD691" s="78"/>
      <c r="AE691" s="51"/>
      <c r="AF691" s="51"/>
      <c r="AG691" s="78"/>
    </row>
    <row r="692" spans="17:33" x14ac:dyDescent="0.25">
      <c r="Q692" s="78"/>
      <c r="R692" s="78"/>
      <c r="S692" s="78"/>
      <c r="T692" s="78"/>
      <c r="U692" s="78"/>
      <c r="V692" s="78"/>
      <c r="W692" s="78"/>
      <c r="X692" s="78"/>
      <c r="Y692" s="78"/>
      <c r="Z692" s="78"/>
      <c r="AA692" s="78"/>
      <c r="AB692" s="78"/>
      <c r="AC692" s="78"/>
      <c r="AD692" s="78"/>
      <c r="AE692" s="51"/>
      <c r="AF692" s="51"/>
      <c r="AG692" s="78"/>
    </row>
    <row r="693" spans="17:33" x14ac:dyDescent="0.25">
      <c r="Q693" s="78"/>
      <c r="R693" s="78"/>
      <c r="S693" s="78"/>
      <c r="T693" s="78"/>
      <c r="U693" s="78"/>
      <c r="V693" s="78"/>
      <c r="W693" s="78"/>
      <c r="X693" s="78"/>
      <c r="Y693" s="78"/>
      <c r="Z693" s="78"/>
      <c r="AA693" s="78"/>
      <c r="AB693" s="78"/>
      <c r="AC693" s="78"/>
      <c r="AD693" s="78"/>
      <c r="AE693" s="51"/>
      <c r="AF693" s="51"/>
      <c r="AG693" s="78"/>
    </row>
    <row r="694" spans="17:33" x14ac:dyDescent="0.25">
      <c r="Q694" s="78"/>
      <c r="R694" s="78"/>
      <c r="S694" s="78"/>
      <c r="T694" s="78"/>
      <c r="U694" s="78"/>
      <c r="V694" s="78"/>
      <c r="W694" s="78"/>
      <c r="X694" s="78"/>
      <c r="Y694" s="78"/>
      <c r="Z694" s="78"/>
      <c r="AA694" s="78"/>
      <c r="AB694" s="78"/>
      <c r="AC694" s="78"/>
      <c r="AD694" s="78"/>
      <c r="AE694" s="51"/>
      <c r="AF694" s="51"/>
      <c r="AG694" s="78"/>
    </row>
    <row r="695" spans="17:33" x14ac:dyDescent="0.25">
      <c r="Q695" s="78"/>
      <c r="R695" s="78"/>
      <c r="S695" s="78"/>
      <c r="T695" s="78"/>
      <c r="U695" s="78"/>
      <c r="V695" s="78"/>
      <c r="W695" s="78"/>
      <c r="X695" s="78"/>
      <c r="Y695" s="78"/>
      <c r="Z695" s="78"/>
      <c r="AA695" s="78"/>
      <c r="AB695" s="78"/>
      <c r="AC695" s="78"/>
      <c r="AD695" s="78"/>
      <c r="AE695" s="51"/>
      <c r="AF695" s="51"/>
      <c r="AG695" s="78"/>
    </row>
    <row r="696" spans="17:33" x14ac:dyDescent="0.25">
      <c r="Q696" s="78"/>
      <c r="R696" s="78"/>
      <c r="S696" s="78"/>
      <c r="T696" s="78"/>
      <c r="U696" s="78"/>
      <c r="V696" s="78"/>
      <c r="W696" s="78"/>
      <c r="X696" s="78"/>
      <c r="Y696" s="78"/>
      <c r="Z696" s="78"/>
      <c r="AA696" s="78"/>
      <c r="AB696" s="78"/>
      <c r="AC696" s="78"/>
      <c r="AD696" s="78"/>
      <c r="AE696" s="51"/>
      <c r="AF696" s="51"/>
      <c r="AG696" s="78"/>
    </row>
    <row r="697" spans="17:33" x14ac:dyDescent="0.25">
      <c r="Q697" s="78"/>
      <c r="R697" s="78"/>
      <c r="S697" s="78"/>
      <c r="T697" s="78"/>
      <c r="U697" s="78"/>
      <c r="V697" s="78"/>
      <c r="W697" s="78"/>
      <c r="X697" s="78"/>
      <c r="Y697" s="78"/>
      <c r="Z697" s="78"/>
      <c r="AA697" s="78"/>
      <c r="AB697" s="78"/>
      <c r="AC697" s="78"/>
      <c r="AD697" s="78"/>
      <c r="AE697" s="51"/>
      <c r="AF697" s="51"/>
      <c r="AG697" s="78"/>
    </row>
    <row r="698" spans="17:33" x14ac:dyDescent="0.25">
      <c r="Q698" s="78"/>
      <c r="R698" s="78"/>
      <c r="S698" s="78"/>
      <c r="T698" s="78"/>
      <c r="U698" s="78"/>
      <c r="V698" s="78"/>
      <c r="W698" s="78"/>
      <c r="X698" s="78"/>
      <c r="Y698" s="78"/>
      <c r="Z698" s="78"/>
      <c r="AA698" s="78"/>
      <c r="AB698" s="78"/>
      <c r="AC698" s="78"/>
      <c r="AD698" s="78"/>
      <c r="AE698" s="51"/>
      <c r="AF698" s="51"/>
      <c r="AG698" s="78"/>
    </row>
    <row r="699" spans="17:33" x14ac:dyDescent="0.25">
      <c r="Q699" s="78"/>
      <c r="R699" s="78"/>
      <c r="S699" s="78"/>
      <c r="T699" s="78"/>
      <c r="U699" s="78"/>
      <c r="V699" s="78"/>
      <c r="W699" s="78"/>
      <c r="X699" s="78"/>
      <c r="Y699" s="78"/>
      <c r="Z699" s="78"/>
      <c r="AA699" s="78"/>
      <c r="AB699" s="78"/>
      <c r="AC699" s="78"/>
      <c r="AD699" s="78"/>
      <c r="AE699" s="51"/>
      <c r="AF699" s="51"/>
      <c r="AG699" s="78"/>
    </row>
    <row r="700" spans="17:33" x14ac:dyDescent="0.25">
      <c r="Q700" s="78"/>
      <c r="R700" s="78"/>
      <c r="S700" s="78"/>
      <c r="T700" s="78"/>
      <c r="U700" s="78"/>
      <c r="V700" s="78"/>
      <c r="W700" s="78"/>
      <c r="X700" s="78"/>
      <c r="Y700" s="78"/>
      <c r="Z700" s="78"/>
      <c r="AA700" s="78"/>
      <c r="AB700" s="78"/>
      <c r="AC700" s="78"/>
      <c r="AD700" s="78"/>
      <c r="AE700" s="51"/>
      <c r="AF700" s="51"/>
      <c r="AG700" s="78"/>
    </row>
    <row r="701" spans="17:33" x14ac:dyDescent="0.25">
      <c r="Q701" s="78"/>
      <c r="R701" s="78"/>
      <c r="S701" s="78"/>
      <c r="T701" s="78"/>
      <c r="U701" s="78"/>
      <c r="V701" s="78"/>
      <c r="W701" s="78"/>
      <c r="X701" s="78"/>
      <c r="Y701" s="78"/>
      <c r="Z701" s="78"/>
      <c r="AA701" s="78"/>
      <c r="AB701" s="78"/>
      <c r="AC701" s="78"/>
      <c r="AD701" s="78"/>
      <c r="AE701" s="51"/>
      <c r="AF701" s="51"/>
      <c r="AG701" s="78"/>
    </row>
    <row r="702" spans="17:33" x14ac:dyDescent="0.25">
      <c r="Q702" s="78"/>
      <c r="R702" s="78"/>
      <c r="S702" s="78"/>
      <c r="T702" s="78"/>
      <c r="U702" s="78"/>
      <c r="V702" s="78"/>
      <c r="W702" s="78"/>
      <c r="X702" s="78"/>
      <c r="Y702" s="78"/>
      <c r="Z702" s="78"/>
      <c r="AA702" s="78"/>
      <c r="AB702" s="78"/>
      <c r="AC702" s="78"/>
      <c r="AD702" s="78"/>
      <c r="AE702" s="51"/>
      <c r="AF702" s="51"/>
      <c r="AG702" s="78"/>
    </row>
    <row r="703" spans="17:33" x14ac:dyDescent="0.25">
      <c r="Q703" s="78"/>
      <c r="R703" s="78"/>
      <c r="S703" s="78"/>
      <c r="T703" s="78"/>
      <c r="U703" s="78"/>
      <c r="V703" s="78"/>
      <c r="W703" s="78"/>
      <c r="X703" s="78"/>
      <c r="Y703" s="78"/>
      <c r="Z703" s="78"/>
      <c r="AA703" s="78"/>
      <c r="AB703" s="78"/>
      <c r="AC703" s="78"/>
      <c r="AD703" s="78"/>
      <c r="AE703" s="51"/>
      <c r="AF703" s="51"/>
      <c r="AG703" s="78"/>
    </row>
    <row r="704" spans="17:33" x14ac:dyDescent="0.25">
      <c r="Q704" s="78"/>
      <c r="R704" s="78"/>
      <c r="S704" s="78"/>
      <c r="T704" s="78"/>
      <c r="U704" s="78"/>
      <c r="V704" s="78"/>
      <c r="W704" s="78"/>
      <c r="X704" s="78"/>
      <c r="Y704" s="78"/>
      <c r="Z704" s="78"/>
      <c r="AA704" s="78"/>
      <c r="AB704" s="78"/>
      <c r="AC704" s="78"/>
      <c r="AD704" s="78"/>
      <c r="AE704" s="51"/>
      <c r="AF704" s="51"/>
      <c r="AG704" s="78"/>
    </row>
    <row r="705" spans="17:33" x14ac:dyDescent="0.25">
      <c r="Q705" s="78"/>
      <c r="R705" s="78"/>
      <c r="S705" s="78"/>
      <c r="T705" s="78"/>
      <c r="U705" s="78"/>
      <c r="V705" s="78"/>
      <c r="W705" s="78"/>
      <c r="X705" s="78"/>
      <c r="Y705" s="78"/>
      <c r="Z705" s="78"/>
      <c r="AA705" s="78"/>
      <c r="AB705" s="78"/>
      <c r="AC705" s="78"/>
      <c r="AD705" s="78"/>
      <c r="AE705" s="51"/>
      <c r="AF705" s="51"/>
      <c r="AG705" s="78"/>
    </row>
    <row r="706" spans="17:33" x14ac:dyDescent="0.25">
      <c r="Q706" s="78"/>
      <c r="R706" s="78"/>
      <c r="S706" s="78"/>
      <c r="T706" s="78"/>
      <c r="U706" s="78"/>
      <c r="V706" s="78"/>
      <c r="W706" s="78"/>
      <c r="X706" s="78"/>
      <c r="Y706" s="78"/>
      <c r="Z706" s="78"/>
      <c r="AA706" s="78"/>
      <c r="AB706" s="78"/>
      <c r="AC706" s="78"/>
      <c r="AD706" s="78"/>
      <c r="AE706" s="51"/>
      <c r="AF706" s="51"/>
      <c r="AG706" s="78"/>
    </row>
    <row r="707" spans="17:33" x14ac:dyDescent="0.25">
      <c r="Q707" s="78"/>
      <c r="R707" s="78"/>
      <c r="S707" s="78"/>
      <c r="T707" s="78"/>
      <c r="U707" s="78"/>
      <c r="V707" s="78"/>
      <c r="W707" s="78"/>
      <c r="X707" s="78"/>
      <c r="Y707" s="78"/>
      <c r="Z707" s="78"/>
      <c r="AA707" s="78"/>
      <c r="AB707" s="78"/>
      <c r="AC707" s="78"/>
      <c r="AD707" s="78"/>
      <c r="AE707" s="51"/>
      <c r="AF707" s="51"/>
      <c r="AG707" s="78"/>
    </row>
    <row r="708" spans="17:33" x14ac:dyDescent="0.25">
      <c r="Q708" s="78"/>
      <c r="R708" s="78"/>
      <c r="S708" s="78"/>
      <c r="T708" s="78"/>
      <c r="U708" s="78"/>
      <c r="V708" s="78"/>
      <c r="W708" s="78"/>
      <c r="X708" s="78"/>
      <c r="Y708" s="78"/>
      <c r="Z708" s="78"/>
      <c r="AA708" s="78"/>
      <c r="AB708" s="78"/>
      <c r="AC708" s="78"/>
      <c r="AD708" s="78"/>
      <c r="AE708" s="51"/>
      <c r="AF708" s="51"/>
      <c r="AG708" s="78"/>
    </row>
    <row r="709" spans="17:33" x14ac:dyDescent="0.25">
      <c r="Q709" s="78"/>
      <c r="R709" s="78"/>
      <c r="S709" s="78"/>
      <c r="T709" s="78"/>
      <c r="U709" s="78"/>
      <c r="V709" s="78"/>
      <c r="W709" s="78"/>
      <c r="X709" s="78"/>
      <c r="Y709" s="78"/>
      <c r="Z709" s="78"/>
      <c r="AA709" s="78"/>
      <c r="AB709" s="78"/>
      <c r="AC709" s="78"/>
      <c r="AD709" s="78"/>
      <c r="AE709" s="51"/>
      <c r="AF709" s="51"/>
      <c r="AG709" s="78"/>
    </row>
    <row r="710" spans="17:33" x14ac:dyDescent="0.25">
      <c r="Q710" s="78"/>
      <c r="R710" s="78"/>
      <c r="S710" s="78"/>
      <c r="T710" s="78"/>
      <c r="U710" s="78"/>
      <c r="V710" s="78"/>
      <c r="W710" s="78"/>
      <c r="X710" s="78"/>
      <c r="Y710" s="78"/>
      <c r="Z710" s="78"/>
      <c r="AA710" s="78"/>
      <c r="AB710" s="78"/>
      <c r="AC710" s="78"/>
      <c r="AD710" s="78"/>
      <c r="AE710" s="51"/>
      <c r="AF710" s="51"/>
      <c r="AG710" s="78"/>
    </row>
    <row r="711" spans="17:33" x14ac:dyDescent="0.25">
      <c r="Q711" s="78"/>
      <c r="R711" s="78"/>
      <c r="S711" s="78"/>
      <c r="T711" s="78"/>
      <c r="U711" s="78"/>
      <c r="V711" s="78"/>
      <c r="W711" s="78"/>
      <c r="X711" s="78"/>
      <c r="Y711" s="78"/>
      <c r="Z711" s="78"/>
      <c r="AA711" s="78"/>
      <c r="AB711" s="78"/>
      <c r="AC711" s="78"/>
      <c r="AD711" s="78"/>
      <c r="AE711" s="51"/>
      <c r="AF711" s="51"/>
      <c r="AG711" s="78"/>
    </row>
    <row r="712" spans="17:33" x14ac:dyDescent="0.25">
      <c r="Q712" s="78"/>
      <c r="R712" s="78"/>
      <c r="S712" s="78"/>
      <c r="T712" s="78"/>
      <c r="U712" s="78"/>
      <c r="V712" s="78"/>
      <c r="W712" s="78"/>
      <c r="X712" s="78"/>
      <c r="Y712" s="78"/>
      <c r="Z712" s="78"/>
      <c r="AA712" s="78"/>
      <c r="AB712" s="78"/>
      <c r="AC712" s="78"/>
      <c r="AD712" s="78"/>
      <c r="AE712" s="51"/>
      <c r="AF712" s="51"/>
      <c r="AG712" s="78"/>
    </row>
    <row r="713" spans="17:33" x14ac:dyDescent="0.25">
      <c r="Q713" s="78"/>
      <c r="R713" s="78"/>
      <c r="S713" s="78"/>
      <c r="T713" s="78"/>
      <c r="U713" s="78"/>
      <c r="V713" s="78"/>
      <c r="W713" s="78"/>
      <c r="X713" s="78"/>
      <c r="Y713" s="78"/>
      <c r="Z713" s="78"/>
      <c r="AA713" s="78"/>
      <c r="AB713" s="78"/>
      <c r="AC713" s="78"/>
      <c r="AD713" s="78"/>
      <c r="AE713" s="51"/>
      <c r="AF713" s="51"/>
      <c r="AG713" s="78"/>
    </row>
    <row r="714" spans="17:33" x14ac:dyDescent="0.25">
      <c r="Q714" s="78"/>
      <c r="R714" s="78"/>
      <c r="S714" s="78"/>
      <c r="T714" s="78"/>
      <c r="U714" s="78"/>
      <c r="V714" s="78"/>
      <c r="W714" s="78"/>
      <c r="X714" s="78"/>
      <c r="Y714" s="78"/>
      <c r="Z714" s="78"/>
      <c r="AA714" s="78"/>
      <c r="AB714" s="78"/>
      <c r="AC714" s="78"/>
      <c r="AD714" s="78"/>
      <c r="AE714" s="51"/>
      <c r="AF714" s="51"/>
      <c r="AG714" s="78"/>
    </row>
    <row r="715" spans="17:33" x14ac:dyDescent="0.25">
      <c r="Q715" s="78"/>
      <c r="R715" s="78"/>
      <c r="S715" s="78"/>
      <c r="T715" s="78"/>
      <c r="U715" s="78"/>
      <c r="V715" s="78"/>
      <c r="W715" s="78"/>
      <c r="X715" s="78"/>
      <c r="Y715" s="78"/>
      <c r="Z715" s="78"/>
      <c r="AA715" s="78"/>
      <c r="AB715" s="78"/>
      <c r="AC715" s="78"/>
      <c r="AD715" s="78"/>
      <c r="AE715" s="51"/>
      <c r="AF715" s="51"/>
      <c r="AG715" s="78"/>
    </row>
    <row r="716" spans="17:33" x14ac:dyDescent="0.25">
      <c r="Q716" s="78"/>
      <c r="R716" s="78"/>
      <c r="S716" s="78"/>
      <c r="T716" s="78"/>
      <c r="U716" s="78"/>
      <c r="V716" s="78"/>
      <c r="W716" s="78"/>
      <c r="X716" s="78"/>
      <c r="Y716" s="78"/>
      <c r="Z716" s="78"/>
      <c r="AA716" s="78"/>
      <c r="AB716" s="78"/>
      <c r="AC716" s="78"/>
      <c r="AD716" s="78"/>
      <c r="AE716" s="51"/>
      <c r="AF716" s="51"/>
      <c r="AG716" s="78"/>
    </row>
    <row r="717" spans="17:33" x14ac:dyDescent="0.25">
      <c r="Q717" s="78"/>
      <c r="R717" s="78"/>
      <c r="S717" s="78"/>
      <c r="T717" s="78"/>
      <c r="U717" s="78"/>
      <c r="V717" s="78"/>
      <c r="W717" s="78"/>
      <c r="X717" s="78"/>
      <c r="Y717" s="78"/>
      <c r="Z717" s="78"/>
      <c r="AA717" s="78"/>
      <c r="AB717" s="78"/>
      <c r="AC717" s="78"/>
      <c r="AD717" s="78"/>
      <c r="AE717" s="51"/>
      <c r="AF717" s="51"/>
      <c r="AG717" s="78"/>
    </row>
    <row r="718" spans="17:33" x14ac:dyDescent="0.25">
      <c r="Q718" s="78"/>
      <c r="R718" s="78"/>
      <c r="S718" s="78"/>
      <c r="T718" s="78"/>
      <c r="U718" s="78"/>
      <c r="V718" s="78"/>
      <c r="W718" s="78"/>
      <c r="X718" s="78"/>
      <c r="Y718" s="78"/>
      <c r="Z718" s="78"/>
      <c r="AA718" s="78"/>
      <c r="AB718" s="78"/>
      <c r="AC718" s="78"/>
      <c r="AD718" s="78"/>
      <c r="AE718" s="51"/>
      <c r="AF718" s="51"/>
      <c r="AG718" s="78"/>
    </row>
    <row r="719" spans="17:33" x14ac:dyDescent="0.25">
      <c r="Q719" s="78"/>
      <c r="R719" s="78"/>
      <c r="S719" s="78"/>
      <c r="T719" s="78"/>
      <c r="U719" s="78"/>
      <c r="V719" s="78"/>
      <c r="W719" s="78"/>
      <c r="X719" s="78"/>
      <c r="Y719" s="78"/>
      <c r="Z719" s="78"/>
      <c r="AA719" s="78"/>
      <c r="AB719" s="78"/>
      <c r="AC719" s="78"/>
      <c r="AD719" s="78"/>
      <c r="AE719" s="51"/>
      <c r="AF719" s="51"/>
      <c r="AG719" s="78"/>
    </row>
    <row r="720" spans="17:33" x14ac:dyDescent="0.25">
      <c r="Q720" s="78"/>
      <c r="R720" s="78"/>
      <c r="S720" s="78"/>
      <c r="T720" s="78"/>
      <c r="U720" s="78"/>
      <c r="V720" s="78"/>
      <c r="W720" s="78"/>
      <c r="X720" s="78"/>
      <c r="Y720" s="78"/>
      <c r="Z720" s="78"/>
      <c r="AA720" s="78"/>
      <c r="AB720" s="78"/>
      <c r="AC720" s="78"/>
      <c r="AD720" s="78"/>
      <c r="AE720" s="51"/>
      <c r="AF720" s="51"/>
      <c r="AG720" s="78"/>
    </row>
    <row r="721" spans="17:33" x14ac:dyDescent="0.25">
      <c r="Q721" s="78"/>
      <c r="R721" s="78"/>
      <c r="S721" s="78"/>
      <c r="T721" s="78"/>
      <c r="U721" s="78"/>
      <c r="V721" s="78"/>
      <c r="W721" s="78"/>
      <c r="X721" s="78"/>
      <c r="Y721" s="78"/>
      <c r="Z721" s="78"/>
      <c r="AA721" s="78"/>
      <c r="AB721" s="78"/>
      <c r="AC721" s="78"/>
      <c r="AD721" s="78"/>
      <c r="AE721" s="51"/>
      <c r="AF721" s="51"/>
      <c r="AG721" s="78"/>
    </row>
    <row r="722" spans="17:33" x14ac:dyDescent="0.25">
      <c r="Q722" s="78"/>
      <c r="R722" s="78"/>
      <c r="S722" s="78"/>
      <c r="T722" s="78"/>
      <c r="U722" s="78"/>
      <c r="V722" s="78"/>
      <c r="W722" s="78"/>
      <c r="X722" s="78"/>
      <c r="Y722" s="78"/>
      <c r="Z722" s="78"/>
      <c r="AA722" s="78"/>
      <c r="AB722" s="78"/>
      <c r="AC722" s="78"/>
      <c r="AD722" s="78"/>
      <c r="AE722" s="51"/>
      <c r="AF722" s="51"/>
      <c r="AG722" s="78"/>
    </row>
    <row r="723" spans="17:33" x14ac:dyDescent="0.25">
      <c r="Q723" s="78"/>
      <c r="R723" s="78"/>
      <c r="S723" s="78"/>
      <c r="T723" s="78"/>
      <c r="U723" s="78"/>
      <c r="V723" s="78"/>
      <c r="W723" s="78"/>
      <c r="X723" s="78"/>
      <c r="Y723" s="78"/>
      <c r="Z723" s="78"/>
      <c r="AA723" s="78"/>
      <c r="AB723" s="78"/>
      <c r="AC723" s="78"/>
      <c r="AD723" s="78"/>
      <c r="AE723" s="51"/>
      <c r="AF723" s="51"/>
      <c r="AG723" s="78"/>
    </row>
    <row r="724" spans="17:33" x14ac:dyDescent="0.25">
      <c r="Q724" s="78"/>
      <c r="R724" s="78"/>
      <c r="S724" s="78"/>
      <c r="T724" s="78"/>
      <c r="U724" s="78"/>
      <c r="V724" s="78"/>
      <c r="W724" s="78"/>
      <c r="X724" s="78"/>
      <c r="Y724" s="78"/>
      <c r="Z724" s="78"/>
      <c r="AA724" s="78"/>
      <c r="AB724" s="78"/>
      <c r="AC724" s="78"/>
      <c r="AD724" s="78"/>
      <c r="AE724" s="51"/>
      <c r="AF724" s="51"/>
      <c r="AG724" s="78"/>
    </row>
    <row r="725" spans="17:33" x14ac:dyDescent="0.25">
      <c r="Q725" s="78"/>
      <c r="R725" s="78"/>
      <c r="S725" s="78"/>
      <c r="T725" s="78"/>
      <c r="U725" s="78"/>
      <c r="V725" s="78"/>
      <c r="W725" s="78"/>
      <c r="X725" s="78"/>
      <c r="Y725" s="78"/>
      <c r="Z725" s="78"/>
      <c r="AA725" s="78"/>
      <c r="AB725" s="78"/>
      <c r="AC725" s="78"/>
      <c r="AD725" s="78"/>
      <c r="AE725" s="51"/>
      <c r="AF725" s="51"/>
      <c r="AG725" s="78"/>
    </row>
    <row r="726" spans="17:33" x14ac:dyDescent="0.25">
      <c r="Q726" s="78"/>
      <c r="R726" s="78"/>
      <c r="S726" s="78"/>
      <c r="T726" s="78"/>
      <c r="U726" s="78"/>
      <c r="V726" s="78"/>
      <c r="W726" s="78"/>
      <c r="X726" s="78"/>
      <c r="Y726" s="78"/>
      <c r="Z726" s="78"/>
      <c r="AA726" s="78"/>
      <c r="AB726" s="78"/>
      <c r="AC726" s="78"/>
      <c r="AD726" s="78"/>
      <c r="AE726" s="51"/>
      <c r="AF726" s="51"/>
      <c r="AG726" s="78"/>
    </row>
    <row r="727" spans="17:33" x14ac:dyDescent="0.25">
      <c r="Q727" s="78"/>
      <c r="R727" s="78"/>
      <c r="S727" s="78"/>
      <c r="T727" s="78"/>
      <c r="U727" s="78"/>
      <c r="V727" s="78"/>
      <c r="W727" s="78"/>
      <c r="X727" s="78"/>
      <c r="Y727" s="78"/>
      <c r="Z727" s="78"/>
      <c r="AA727" s="78"/>
      <c r="AB727" s="78"/>
      <c r="AC727" s="78"/>
      <c r="AD727" s="78"/>
      <c r="AE727" s="51"/>
      <c r="AF727" s="51"/>
      <c r="AG727" s="78"/>
    </row>
    <row r="728" spans="17:33" x14ac:dyDescent="0.25">
      <c r="Q728" s="78"/>
      <c r="R728" s="78"/>
      <c r="S728" s="78"/>
      <c r="T728" s="78"/>
      <c r="U728" s="78"/>
      <c r="V728" s="78"/>
      <c r="W728" s="78"/>
      <c r="X728" s="78"/>
      <c r="Y728" s="78"/>
      <c r="Z728" s="78"/>
      <c r="AA728" s="78"/>
      <c r="AB728" s="78"/>
      <c r="AC728" s="78"/>
      <c r="AD728" s="78"/>
      <c r="AE728" s="51"/>
      <c r="AF728" s="51"/>
      <c r="AG728" s="78"/>
    </row>
    <row r="729" spans="17:33" x14ac:dyDescent="0.25">
      <c r="Q729" s="78"/>
      <c r="R729" s="78"/>
      <c r="S729" s="78"/>
      <c r="T729" s="78"/>
      <c r="U729" s="78"/>
      <c r="V729" s="78"/>
      <c r="W729" s="78"/>
      <c r="X729" s="78"/>
      <c r="Y729" s="78"/>
      <c r="Z729" s="78"/>
      <c r="AA729" s="78"/>
      <c r="AB729" s="78"/>
      <c r="AC729" s="78"/>
      <c r="AD729" s="78"/>
      <c r="AE729" s="51"/>
      <c r="AF729" s="51"/>
      <c r="AG729" s="78"/>
    </row>
    <row r="730" spans="17:33" x14ac:dyDescent="0.25">
      <c r="Q730" s="78"/>
      <c r="R730" s="78"/>
      <c r="S730" s="78"/>
      <c r="T730" s="78"/>
      <c r="U730" s="78"/>
      <c r="V730" s="78"/>
      <c r="W730" s="78"/>
      <c r="X730" s="78"/>
      <c r="Y730" s="78"/>
      <c r="Z730" s="78"/>
      <c r="AA730" s="78"/>
      <c r="AB730" s="78"/>
      <c r="AC730" s="78"/>
      <c r="AD730" s="78"/>
      <c r="AE730" s="51"/>
      <c r="AF730" s="51"/>
      <c r="AG730" s="78"/>
    </row>
    <row r="731" spans="17:33" x14ac:dyDescent="0.25">
      <c r="Q731" s="78"/>
      <c r="R731" s="78"/>
      <c r="S731" s="78"/>
      <c r="T731" s="78"/>
      <c r="U731" s="78"/>
      <c r="V731" s="78"/>
      <c r="W731" s="78"/>
      <c r="X731" s="78"/>
      <c r="Y731" s="78"/>
      <c r="Z731" s="78"/>
      <c r="AA731" s="78"/>
      <c r="AB731" s="78"/>
      <c r="AC731" s="78"/>
      <c r="AD731" s="78"/>
      <c r="AE731" s="51"/>
      <c r="AF731" s="51"/>
      <c r="AG731" s="78"/>
    </row>
    <row r="732" spans="17:33" x14ac:dyDescent="0.25">
      <c r="Q732" s="78"/>
      <c r="R732" s="78"/>
      <c r="S732" s="78"/>
      <c r="T732" s="78"/>
      <c r="U732" s="78"/>
      <c r="V732" s="78"/>
      <c r="W732" s="78"/>
      <c r="X732" s="78"/>
      <c r="Y732" s="78"/>
      <c r="Z732" s="78"/>
      <c r="AA732" s="78"/>
      <c r="AB732" s="78"/>
      <c r="AC732" s="78"/>
      <c r="AD732" s="78"/>
      <c r="AE732" s="51"/>
      <c r="AF732" s="51"/>
      <c r="AG732" s="78"/>
    </row>
    <row r="733" spans="17:33" x14ac:dyDescent="0.25">
      <c r="Q733" s="78"/>
      <c r="R733" s="78"/>
      <c r="S733" s="78"/>
      <c r="T733" s="78"/>
      <c r="U733" s="78"/>
      <c r="V733" s="78"/>
      <c r="W733" s="78"/>
      <c r="X733" s="78"/>
      <c r="Y733" s="78"/>
      <c r="Z733" s="78"/>
      <c r="AA733" s="78"/>
      <c r="AB733" s="78"/>
      <c r="AC733" s="78"/>
      <c r="AD733" s="78"/>
      <c r="AE733" s="51"/>
      <c r="AF733" s="51"/>
      <c r="AG733" s="78"/>
    </row>
    <row r="734" spans="17:33" x14ac:dyDescent="0.25">
      <c r="Q734" s="78"/>
      <c r="R734" s="78"/>
      <c r="S734" s="78"/>
      <c r="T734" s="78"/>
      <c r="U734" s="78"/>
      <c r="V734" s="78"/>
      <c r="W734" s="78"/>
      <c r="X734" s="78"/>
      <c r="Y734" s="78"/>
      <c r="Z734" s="78"/>
      <c r="AA734" s="78"/>
      <c r="AB734" s="78"/>
      <c r="AC734" s="78"/>
      <c r="AD734" s="78"/>
      <c r="AE734" s="51"/>
      <c r="AF734" s="51"/>
      <c r="AG734" s="78"/>
    </row>
    <row r="735" spans="17:33" x14ac:dyDescent="0.25">
      <c r="Q735" s="78"/>
      <c r="R735" s="78"/>
      <c r="S735" s="78"/>
      <c r="T735" s="78"/>
      <c r="U735" s="78"/>
      <c r="V735" s="78"/>
      <c r="W735" s="78"/>
      <c r="X735" s="78"/>
      <c r="Y735" s="78"/>
      <c r="Z735" s="78"/>
      <c r="AA735" s="78"/>
      <c r="AB735" s="78"/>
      <c r="AC735" s="78"/>
      <c r="AD735" s="78"/>
      <c r="AE735" s="51"/>
      <c r="AF735" s="51"/>
      <c r="AG735" s="78"/>
    </row>
    <row r="736" spans="17:33" x14ac:dyDescent="0.25">
      <c r="Q736" s="78"/>
      <c r="R736" s="78"/>
      <c r="S736" s="78"/>
      <c r="T736" s="78"/>
      <c r="U736" s="78"/>
      <c r="V736" s="78"/>
      <c r="W736" s="78"/>
      <c r="X736" s="78"/>
      <c r="Y736" s="78"/>
      <c r="Z736" s="78"/>
      <c r="AA736" s="78"/>
      <c r="AB736" s="78"/>
      <c r="AC736" s="78"/>
      <c r="AD736" s="78"/>
      <c r="AE736" s="51"/>
      <c r="AF736" s="51"/>
      <c r="AG736" s="78"/>
    </row>
    <row r="737" spans="17:33" x14ac:dyDescent="0.25">
      <c r="Q737" s="78"/>
      <c r="R737" s="78"/>
      <c r="S737" s="78"/>
      <c r="T737" s="78"/>
      <c r="U737" s="78"/>
      <c r="V737" s="78"/>
      <c r="W737" s="78"/>
      <c r="X737" s="78"/>
      <c r="Y737" s="78"/>
      <c r="Z737" s="78"/>
      <c r="AA737" s="78"/>
      <c r="AB737" s="78"/>
      <c r="AC737" s="78"/>
      <c r="AD737" s="78"/>
      <c r="AE737" s="51"/>
      <c r="AF737" s="51"/>
      <c r="AG737" s="78"/>
    </row>
    <row r="738" spans="17:33" x14ac:dyDescent="0.25">
      <c r="Q738" s="78"/>
      <c r="R738" s="78"/>
      <c r="S738" s="78"/>
      <c r="T738" s="78"/>
      <c r="U738" s="78"/>
      <c r="V738" s="78"/>
      <c r="W738" s="78"/>
      <c r="X738" s="78"/>
      <c r="Y738" s="78"/>
      <c r="Z738" s="78"/>
      <c r="AA738" s="78"/>
      <c r="AB738" s="78"/>
      <c r="AC738" s="78"/>
      <c r="AD738" s="78"/>
      <c r="AE738" s="51"/>
      <c r="AF738" s="51"/>
      <c r="AG738" s="78"/>
    </row>
    <row r="739" spans="17:33" x14ac:dyDescent="0.25">
      <c r="Q739" s="78"/>
      <c r="R739" s="78"/>
      <c r="S739" s="78"/>
      <c r="T739" s="78"/>
      <c r="U739" s="78"/>
      <c r="V739" s="78"/>
      <c r="W739" s="78"/>
      <c r="X739" s="78"/>
      <c r="Y739" s="78"/>
      <c r="Z739" s="78"/>
      <c r="AA739" s="78"/>
      <c r="AB739" s="78"/>
      <c r="AC739" s="78"/>
      <c r="AD739" s="78"/>
      <c r="AE739" s="51"/>
      <c r="AF739" s="51"/>
      <c r="AG739" s="78"/>
    </row>
    <row r="740" spans="17:33" x14ac:dyDescent="0.25">
      <c r="Q740" s="78"/>
      <c r="R740" s="78"/>
      <c r="S740" s="78"/>
      <c r="T740" s="78"/>
      <c r="U740" s="78"/>
      <c r="V740" s="78"/>
      <c r="W740" s="78"/>
      <c r="X740" s="78"/>
      <c r="Y740" s="78"/>
      <c r="Z740" s="78"/>
      <c r="AA740" s="78"/>
      <c r="AB740" s="78"/>
      <c r="AC740" s="78"/>
      <c r="AD740" s="78"/>
      <c r="AE740" s="51"/>
      <c r="AF740" s="51"/>
      <c r="AG740" s="78"/>
    </row>
    <row r="741" spans="17:33" x14ac:dyDescent="0.25">
      <c r="Q741" s="78"/>
      <c r="R741" s="78"/>
      <c r="S741" s="78"/>
      <c r="T741" s="78"/>
      <c r="U741" s="78"/>
      <c r="V741" s="78"/>
      <c r="W741" s="78"/>
      <c r="X741" s="78"/>
      <c r="Y741" s="78"/>
      <c r="Z741" s="78"/>
      <c r="AA741" s="78"/>
      <c r="AB741" s="78"/>
      <c r="AC741" s="78"/>
      <c r="AD741" s="78"/>
      <c r="AE741" s="51"/>
      <c r="AF741" s="51"/>
      <c r="AG741" s="78"/>
    </row>
    <row r="742" spans="17:33" x14ac:dyDescent="0.25">
      <c r="Q742" s="78"/>
      <c r="R742" s="78"/>
      <c r="S742" s="78"/>
      <c r="T742" s="78"/>
      <c r="U742" s="78"/>
      <c r="V742" s="78"/>
      <c r="W742" s="78"/>
      <c r="X742" s="78"/>
      <c r="Y742" s="78"/>
      <c r="Z742" s="78"/>
      <c r="AA742" s="78"/>
      <c r="AB742" s="78"/>
      <c r="AC742" s="78"/>
      <c r="AD742" s="78"/>
      <c r="AE742" s="51"/>
      <c r="AF742" s="51"/>
      <c r="AG742" s="78"/>
    </row>
    <row r="743" spans="17:33" x14ac:dyDescent="0.25">
      <c r="Q743" s="78"/>
      <c r="R743" s="78"/>
      <c r="S743" s="78"/>
      <c r="T743" s="78"/>
      <c r="U743" s="78"/>
      <c r="V743" s="78"/>
      <c r="W743" s="78"/>
      <c r="X743" s="78"/>
      <c r="Y743" s="78"/>
      <c r="Z743" s="78"/>
      <c r="AA743" s="78"/>
      <c r="AB743" s="78"/>
      <c r="AC743" s="78"/>
      <c r="AD743" s="78"/>
      <c r="AE743" s="51"/>
      <c r="AF743" s="51"/>
      <c r="AG743" s="78"/>
    </row>
    <row r="744" spans="17:33" x14ac:dyDescent="0.25">
      <c r="Q744" s="78"/>
      <c r="R744" s="78"/>
      <c r="S744" s="78"/>
      <c r="T744" s="78"/>
      <c r="U744" s="78"/>
      <c r="V744" s="78"/>
      <c r="W744" s="78"/>
      <c r="X744" s="78"/>
      <c r="Y744" s="78"/>
      <c r="Z744" s="78"/>
      <c r="AA744" s="78"/>
      <c r="AB744" s="78"/>
      <c r="AC744" s="78"/>
      <c r="AD744" s="78"/>
      <c r="AE744" s="51"/>
      <c r="AF744" s="51"/>
      <c r="AG744" s="78"/>
    </row>
    <row r="745" spans="17:33" x14ac:dyDescent="0.25">
      <c r="Q745" s="78"/>
      <c r="R745" s="78"/>
      <c r="S745" s="78"/>
      <c r="T745" s="78"/>
      <c r="U745" s="78"/>
      <c r="V745" s="78"/>
      <c r="W745" s="78"/>
      <c r="X745" s="78"/>
      <c r="Y745" s="78"/>
      <c r="Z745" s="78"/>
      <c r="AA745" s="78"/>
      <c r="AB745" s="78"/>
      <c r="AC745" s="78"/>
      <c r="AD745" s="78"/>
      <c r="AE745" s="51"/>
      <c r="AF745" s="51"/>
      <c r="AG745" s="78"/>
    </row>
    <row r="746" spans="17:33" x14ac:dyDescent="0.25">
      <c r="Q746" s="78"/>
      <c r="R746" s="78"/>
      <c r="S746" s="78"/>
      <c r="T746" s="78"/>
      <c r="U746" s="78"/>
      <c r="V746" s="78"/>
      <c r="W746" s="78"/>
      <c r="X746" s="78"/>
      <c r="Y746" s="78"/>
      <c r="Z746" s="78"/>
      <c r="AA746" s="78"/>
      <c r="AB746" s="78"/>
      <c r="AC746" s="78"/>
      <c r="AD746" s="78"/>
      <c r="AE746" s="51"/>
      <c r="AF746" s="51"/>
      <c r="AG746" s="78"/>
    </row>
    <row r="747" spans="17:33" x14ac:dyDescent="0.25">
      <c r="Q747" s="78"/>
      <c r="R747" s="78"/>
      <c r="S747" s="78"/>
      <c r="T747" s="78"/>
      <c r="U747" s="78"/>
      <c r="V747" s="78"/>
      <c r="W747" s="78"/>
      <c r="X747" s="78"/>
      <c r="Y747" s="78"/>
      <c r="Z747" s="78"/>
      <c r="AA747" s="78"/>
      <c r="AB747" s="78"/>
      <c r="AC747" s="78"/>
      <c r="AD747" s="78"/>
      <c r="AE747" s="51"/>
      <c r="AF747" s="51"/>
      <c r="AG747" s="78"/>
    </row>
    <row r="748" spans="17:33" x14ac:dyDescent="0.25">
      <c r="Q748" s="78"/>
      <c r="R748" s="78"/>
      <c r="S748" s="78"/>
      <c r="T748" s="78"/>
      <c r="U748" s="78"/>
      <c r="V748" s="78"/>
      <c r="W748" s="78"/>
      <c r="X748" s="78"/>
      <c r="Y748" s="78"/>
      <c r="Z748" s="78"/>
      <c r="AA748" s="78"/>
      <c r="AB748" s="78"/>
      <c r="AC748" s="78"/>
      <c r="AD748" s="78"/>
      <c r="AE748" s="51"/>
      <c r="AF748" s="51"/>
      <c r="AG748" s="78"/>
    </row>
    <row r="749" spans="17:33" x14ac:dyDescent="0.25">
      <c r="Q749" s="78"/>
      <c r="R749" s="78"/>
      <c r="S749" s="78"/>
      <c r="T749" s="78"/>
      <c r="U749" s="78"/>
      <c r="V749" s="78"/>
      <c r="W749" s="78"/>
      <c r="X749" s="78"/>
      <c r="Y749" s="78"/>
      <c r="Z749" s="78"/>
      <c r="AA749" s="78"/>
      <c r="AB749" s="78"/>
      <c r="AC749" s="78"/>
      <c r="AD749" s="78"/>
      <c r="AE749" s="51"/>
      <c r="AF749" s="51"/>
      <c r="AG749" s="78"/>
    </row>
    <row r="750" spans="17:33" x14ac:dyDescent="0.25">
      <c r="Q750" s="78"/>
      <c r="R750" s="78"/>
      <c r="S750" s="78"/>
      <c r="T750" s="78"/>
      <c r="U750" s="78"/>
      <c r="V750" s="78"/>
      <c r="W750" s="78"/>
      <c r="X750" s="78"/>
      <c r="Y750" s="78"/>
      <c r="Z750" s="78"/>
      <c r="AA750" s="78"/>
      <c r="AB750" s="78"/>
      <c r="AC750" s="78"/>
      <c r="AD750" s="78"/>
      <c r="AE750" s="51"/>
      <c r="AF750" s="51"/>
      <c r="AG750" s="78"/>
    </row>
    <row r="751" spans="17:33" x14ac:dyDescent="0.25">
      <c r="Q751" s="78"/>
      <c r="R751" s="78"/>
      <c r="S751" s="78"/>
      <c r="T751" s="78"/>
      <c r="U751" s="78"/>
      <c r="V751" s="78"/>
      <c r="W751" s="78"/>
      <c r="X751" s="78"/>
      <c r="Y751" s="78"/>
      <c r="Z751" s="78"/>
      <c r="AA751" s="78"/>
      <c r="AB751" s="78"/>
      <c r="AC751" s="78"/>
      <c r="AD751" s="78"/>
      <c r="AE751" s="51"/>
      <c r="AF751" s="51"/>
      <c r="AG751" s="78"/>
    </row>
    <row r="752" spans="17:33" x14ac:dyDescent="0.25">
      <c r="Q752" s="78"/>
      <c r="R752" s="78"/>
      <c r="S752" s="78"/>
      <c r="T752" s="78"/>
      <c r="U752" s="78"/>
      <c r="V752" s="78"/>
      <c r="W752" s="78"/>
      <c r="X752" s="78"/>
      <c r="Y752" s="78"/>
      <c r="Z752" s="78"/>
      <c r="AA752" s="78"/>
      <c r="AB752" s="78"/>
      <c r="AC752" s="78"/>
      <c r="AD752" s="78"/>
      <c r="AE752" s="51"/>
      <c r="AF752" s="51"/>
      <c r="AG752" s="78"/>
    </row>
    <row r="753" spans="17:33" x14ac:dyDescent="0.25">
      <c r="Q753" s="78"/>
      <c r="R753" s="78"/>
      <c r="S753" s="78"/>
      <c r="T753" s="78"/>
      <c r="U753" s="78"/>
      <c r="V753" s="78"/>
      <c r="W753" s="78"/>
      <c r="X753" s="78"/>
      <c r="Y753" s="78"/>
      <c r="Z753" s="78"/>
      <c r="AA753" s="78"/>
      <c r="AB753" s="78"/>
      <c r="AC753" s="78"/>
      <c r="AD753" s="78"/>
      <c r="AE753" s="51"/>
      <c r="AF753" s="51"/>
      <c r="AG753" s="78"/>
    </row>
    <row r="754" spans="17:33" x14ac:dyDescent="0.25">
      <c r="Q754" s="78"/>
      <c r="R754" s="78"/>
      <c r="S754" s="78"/>
      <c r="T754" s="78"/>
      <c r="U754" s="78"/>
      <c r="V754" s="78"/>
      <c r="W754" s="78"/>
      <c r="X754" s="78"/>
      <c r="Y754" s="78"/>
      <c r="Z754" s="78"/>
      <c r="AA754" s="78"/>
      <c r="AB754" s="78"/>
      <c r="AC754" s="78"/>
      <c r="AD754" s="78"/>
      <c r="AE754" s="51"/>
      <c r="AF754" s="51"/>
      <c r="AG754" s="78"/>
    </row>
    <row r="755" spans="17:33" x14ac:dyDescent="0.25">
      <c r="Q755" s="78"/>
      <c r="R755" s="78"/>
      <c r="S755" s="78"/>
      <c r="T755" s="78"/>
      <c r="U755" s="78"/>
      <c r="V755" s="78"/>
      <c r="W755" s="78"/>
      <c r="X755" s="78"/>
      <c r="Y755" s="78"/>
      <c r="Z755" s="78"/>
      <c r="AA755" s="78"/>
      <c r="AB755" s="78"/>
      <c r="AC755" s="78"/>
      <c r="AD755" s="78"/>
      <c r="AE755" s="51"/>
      <c r="AF755" s="51"/>
      <c r="AG755" s="78"/>
    </row>
    <row r="756" spans="17:33" x14ac:dyDescent="0.25">
      <c r="Q756" s="78"/>
      <c r="R756" s="78"/>
      <c r="S756" s="78"/>
      <c r="T756" s="78"/>
      <c r="U756" s="78"/>
      <c r="V756" s="78"/>
      <c r="W756" s="78"/>
      <c r="X756" s="78"/>
      <c r="Y756" s="78"/>
      <c r="Z756" s="78"/>
      <c r="AA756" s="78"/>
      <c r="AB756" s="78"/>
      <c r="AC756" s="78"/>
      <c r="AD756" s="78"/>
      <c r="AE756" s="51"/>
      <c r="AF756" s="51"/>
      <c r="AG756" s="78"/>
    </row>
    <row r="757" spans="17:33" x14ac:dyDescent="0.25">
      <c r="Q757" s="78"/>
      <c r="R757" s="78"/>
      <c r="S757" s="78"/>
      <c r="T757" s="78"/>
      <c r="U757" s="78"/>
      <c r="V757" s="78"/>
      <c r="W757" s="78"/>
      <c r="X757" s="78"/>
      <c r="Y757" s="78"/>
      <c r="Z757" s="78"/>
      <c r="AA757" s="78"/>
      <c r="AB757" s="78"/>
      <c r="AC757" s="78"/>
      <c r="AD757" s="78"/>
      <c r="AE757" s="51"/>
      <c r="AF757" s="51"/>
      <c r="AG757" s="78"/>
    </row>
    <row r="758" spans="17:33" x14ac:dyDescent="0.25">
      <c r="Q758" s="78"/>
      <c r="R758" s="78"/>
      <c r="S758" s="78"/>
      <c r="T758" s="78"/>
      <c r="U758" s="78"/>
      <c r="V758" s="78"/>
      <c r="W758" s="78"/>
      <c r="X758" s="78"/>
      <c r="Y758" s="78"/>
      <c r="Z758" s="78"/>
      <c r="AA758" s="78"/>
      <c r="AB758" s="78"/>
      <c r="AC758" s="78"/>
      <c r="AD758" s="78"/>
      <c r="AE758" s="51"/>
      <c r="AF758" s="51"/>
      <c r="AG758" s="78"/>
    </row>
    <row r="759" spans="17:33" x14ac:dyDescent="0.25">
      <c r="Q759" s="78"/>
      <c r="R759" s="78"/>
      <c r="S759" s="78"/>
      <c r="T759" s="78"/>
      <c r="U759" s="78"/>
      <c r="V759" s="78"/>
      <c r="W759" s="78"/>
      <c r="X759" s="78"/>
      <c r="Y759" s="78"/>
      <c r="Z759" s="78"/>
      <c r="AA759" s="78"/>
      <c r="AB759" s="78"/>
      <c r="AC759" s="78"/>
      <c r="AD759" s="78"/>
      <c r="AE759" s="51"/>
      <c r="AF759" s="51"/>
      <c r="AG759" s="78"/>
    </row>
    <row r="760" spans="17:33" x14ac:dyDescent="0.25">
      <c r="Q760" s="78"/>
      <c r="R760" s="78"/>
      <c r="S760" s="78"/>
      <c r="T760" s="78"/>
      <c r="U760" s="78"/>
      <c r="V760" s="78"/>
      <c r="W760" s="78"/>
      <c r="X760" s="78"/>
      <c r="Y760" s="78"/>
      <c r="Z760" s="78"/>
      <c r="AA760" s="78"/>
      <c r="AB760" s="78"/>
      <c r="AC760" s="78"/>
      <c r="AD760" s="78"/>
      <c r="AE760" s="51"/>
      <c r="AF760" s="51"/>
      <c r="AG760" s="78"/>
    </row>
    <row r="761" spans="17:33" x14ac:dyDescent="0.25">
      <c r="Q761" s="78"/>
      <c r="R761" s="78"/>
      <c r="S761" s="78"/>
      <c r="T761" s="78"/>
      <c r="U761" s="78"/>
      <c r="V761" s="78"/>
      <c r="W761" s="78"/>
      <c r="X761" s="78"/>
      <c r="Y761" s="78"/>
      <c r="Z761" s="78"/>
      <c r="AA761" s="78"/>
      <c r="AB761" s="78"/>
      <c r="AC761" s="78"/>
      <c r="AD761" s="78"/>
      <c r="AE761" s="51"/>
      <c r="AF761" s="51"/>
      <c r="AG761" s="78"/>
    </row>
    <row r="762" spans="17:33" x14ac:dyDescent="0.25">
      <c r="Q762" s="78"/>
      <c r="R762" s="78"/>
      <c r="S762" s="78"/>
      <c r="T762" s="78"/>
      <c r="U762" s="78"/>
      <c r="V762" s="78"/>
      <c r="W762" s="78"/>
      <c r="X762" s="78"/>
      <c r="Y762" s="78"/>
      <c r="Z762" s="78"/>
      <c r="AA762" s="78"/>
      <c r="AB762" s="78"/>
      <c r="AC762" s="78"/>
      <c r="AD762" s="78"/>
      <c r="AE762" s="51"/>
      <c r="AF762" s="51"/>
      <c r="AG762" s="78"/>
    </row>
    <row r="763" spans="17:33" x14ac:dyDescent="0.25">
      <c r="Q763" s="78"/>
      <c r="R763" s="78"/>
      <c r="S763" s="78"/>
      <c r="T763" s="78"/>
      <c r="U763" s="78"/>
      <c r="V763" s="78"/>
      <c r="W763" s="78"/>
      <c r="X763" s="78"/>
      <c r="Y763" s="78"/>
      <c r="Z763" s="78"/>
      <c r="AA763" s="78"/>
      <c r="AB763" s="78"/>
      <c r="AC763" s="78"/>
      <c r="AD763" s="78"/>
      <c r="AE763" s="51"/>
      <c r="AF763" s="51"/>
      <c r="AG763" s="78"/>
    </row>
    <row r="764" spans="17:33" x14ac:dyDescent="0.25">
      <c r="Q764" s="78"/>
      <c r="R764" s="78"/>
      <c r="S764" s="78"/>
      <c r="T764" s="78"/>
      <c r="U764" s="78"/>
      <c r="V764" s="78"/>
      <c r="W764" s="78"/>
      <c r="X764" s="78"/>
      <c r="Y764" s="78"/>
      <c r="Z764" s="78"/>
      <c r="AA764" s="78"/>
      <c r="AB764" s="78"/>
      <c r="AC764" s="78"/>
      <c r="AD764" s="78"/>
      <c r="AE764" s="51"/>
      <c r="AF764" s="51"/>
      <c r="AG764" s="78"/>
    </row>
    <row r="765" spans="17:33" x14ac:dyDescent="0.25">
      <c r="Q765" s="78"/>
      <c r="R765" s="78"/>
      <c r="S765" s="78"/>
      <c r="T765" s="78"/>
      <c r="U765" s="78"/>
      <c r="V765" s="78"/>
      <c r="W765" s="78"/>
      <c r="X765" s="78"/>
      <c r="Y765" s="78"/>
      <c r="Z765" s="78"/>
      <c r="AA765" s="78"/>
      <c r="AB765" s="78"/>
      <c r="AC765" s="78"/>
      <c r="AD765" s="78"/>
      <c r="AE765" s="51"/>
      <c r="AF765" s="51"/>
      <c r="AG765" s="78"/>
    </row>
    <row r="766" spans="17:33" x14ac:dyDescent="0.25">
      <c r="Q766" s="78"/>
      <c r="R766" s="78"/>
      <c r="S766" s="78"/>
      <c r="T766" s="78"/>
      <c r="U766" s="78"/>
      <c r="V766" s="78"/>
      <c r="W766" s="78"/>
      <c r="X766" s="78"/>
      <c r="Y766" s="78"/>
      <c r="Z766" s="78"/>
      <c r="AA766" s="78"/>
      <c r="AB766" s="78"/>
      <c r="AC766" s="78"/>
      <c r="AD766" s="78"/>
      <c r="AE766" s="51"/>
      <c r="AF766" s="51"/>
      <c r="AG766" s="78"/>
    </row>
    <row r="767" spans="17:33" x14ac:dyDescent="0.25">
      <c r="Q767" s="78"/>
      <c r="R767" s="78"/>
      <c r="S767" s="78"/>
      <c r="T767" s="78"/>
      <c r="U767" s="78"/>
      <c r="V767" s="78"/>
      <c r="W767" s="78"/>
      <c r="X767" s="78"/>
      <c r="Y767" s="78"/>
      <c r="Z767" s="78"/>
      <c r="AA767" s="78"/>
      <c r="AB767" s="78"/>
      <c r="AC767" s="78"/>
      <c r="AD767" s="78"/>
      <c r="AE767" s="51"/>
      <c r="AF767" s="51"/>
      <c r="AG767" s="78"/>
    </row>
    <row r="768" spans="17:33" x14ac:dyDescent="0.25">
      <c r="Q768" s="78"/>
      <c r="R768" s="78"/>
      <c r="S768" s="78"/>
      <c r="T768" s="78"/>
      <c r="U768" s="78"/>
      <c r="V768" s="78"/>
      <c r="W768" s="78"/>
      <c r="X768" s="78"/>
      <c r="Y768" s="78"/>
      <c r="Z768" s="78"/>
      <c r="AA768" s="78"/>
      <c r="AB768" s="78"/>
      <c r="AC768" s="78"/>
      <c r="AD768" s="78"/>
      <c r="AE768" s="51"/>
      <c r="AF768" s="51"/>
      <c r="AG768" s="78"/>
    </row>
    <row r="769" spans="17:33" x14ac:dyDescent="0.25">
      <c r="Q769" s="78"/>
      <c r="R769" s="78"/>
      <c r="S769" s="78"/>
      <c r="T769" s="78"/>
      <c r="U769" s="78"/>
      <c r="V769" s="78"/>
      <c r="W769" s="78"/>
      <c r="X769" s="78"/>
      <c r="Y769" s="78"/>
      <c r="Z769" s="78"/>
      <c r="AA769" s="78"/>
      <c r="AB769" s="78"/>
      <c r="AC769" s="78"/>
      <c r="AD769" s="78"/>
      <c r="AE769" s="51"/>
      <c r="AF769" s="51"/>
      <c r="AG769" s="78"/>
    </row>
    <row r="770" spans="17:33" x14ac:dyDescent="0.25">
      <c r="Q770" s="78"/>
      <c r="R770" s="78"/>
      <c r="S770" s="78"/>
      <c r="T770" s="78"/>
      <c r="U770" s="78"/>
      <c r="V770" s="78"/>
      <c r="W770" s="78"/>
      <c r="X770" s="78"/>
      <c r="Y770" s="78"/>
      <c r="Z770" s="78"/>
      <c r="AA770" s="78"/>
      <c r="AB770" s="78"/>
      <c r="AC770" s="78"/>
      <c r="AD770" s="78"/>
      <c r="AE770" s="51"/>
      <c r="AF770" s="51"/>
      <c r="AG770" s="78"/>
    </row>
    <row r="771" spans="17:33" x14ac:dyDescent="0.25">
      <c r="Q771" s="78"/>
      <c r="R771" s="78"/>
      <c r="S771" s="78"/>
      <c r="T771" s="78"/>
      <c r="U771" s="78"/>
      <c r="V771" s="78"/>
      <c r="W771" s="78"/>
      <c r="X771" s="78"/>
      <c r="Y771" s="78"/>
      <c r="Z771" s="78"/>
      <c r="AA771" s="78"/>
      <c r="AB771" s="78"/>
      <c r="AC771" s="78"/>
      <c r="AD771" s="78"/>
      <c r="AE771" s="51"/>
      <c r="AF771" s="51"/>
      <c r="AG771" s="78"/>
    </row>
    <row r="772" spans="17:33" x14ac:dyDescent="0.25">
      <c r="Q772" s="78"/>
      <c r="R772" s="78"/>
      <c r="S772" s="78"/>
      <c r="T772" s="78"/>
      <c r="U772" s="78"/>
      <c r="V772" s="78"/>
      <c r="W772" s="78"/>
      <c r="X772" s="78"/>
      <c r="Y772" s="78"/>
      <c r="Z772" s="78"/>
      <c r="AA772" s="78"/>
      <c r="AB772" s="78"/>
      <c r="AC772" s="78"/>
      <c r="AD772" s="78"/>
      <c r="AE772" s="51"/>
      <c r="AF772" s="51"/>
      <c r="AG772" s="78"/>
    </row>
    <row r="773" spans="17:33" x14ac:dyDescent="0.25">
      <c r="Q773" s="78"/>
      <c r="R773" s="78"/>
      <c r="S773" s="78"/>
      <c r="T773" s="78"/>
      <c r="U773" s="78"/>
      <c r="V773" s="78"/>
      <c r="W773" s="78"/>
      <c r="X773" s="78"/>
      <c r="Y773" s="78"/>
      <c r="Z773" s="78"/>
      <c r="AA773" s="78"/>
      <c r="AB773" s="78"/>
      <c r="AC773" s="78"/>
      <c r="AD773" s="78"/>
      <c r="AE773" s="51"/>
      <c r="AF773" s="51"/>
      <c r="AG773" s="78"/>
    </row>
    <row r="774" spans="17:33" x14ac:dyDescent="0.25">
      <c r="Q774" s="78"/>
      <c r="R774" s="78"/>
      <c r="S774" s="78"/>
      <c r="T774" s="78"/>
      <c r="U774" s="78"/>
      <c r="V774" s="78"/>
      <c r="W774" s="78"/>
      <c r="X774" s="78"/>
      <c r="Y774" s="78"/>
      <c r="Z774" s="78"/>
      <c r="AA774" s="78"/>
      <c r="AB774" s="78"/>
      <c r="AC774" s="78"/>
      <c r="AD774" s="78"/>
      <c r="AE774" s="51"/>
      <c r="AF774" s="51"/>
      <c r="AG774" s="78"/>
    </row>
    <row r="775" spans="17:33" x14ac:dyDescent="0.25">
      <c r="Q775" s="78"/>
      <c r="R775" s="78"/>
      <c r="S775" s="78"/>
      <c r="T775" s="78"/>
      <c r="U775" s="78"/>
      <c r="V775" s="78"/>
      <c r="W775" s="78"/>
      <c r="X775" s="78"/>
      <c r="Y775" s="78"/>
      <c r="Z775" s="78"/>
      <c r="AA775" s="78"/>
      <c r="AB775" s="78"/>
      <c r="AC775" s="78"/>
      <c r="AD775" s="78"/>
      <c r="AE775" s="51"/>
      <c r="AF775" s="51"/>
      <c r="AG775" s="78"/>
    </row>
    <row r="776" spans="17:33" x14ac:dyDescent="0.25">
      <c r="Q776" s="78"/>
      <c r="R776" s="78"/>
      <c r="S776" s="78"/>
      <c r="T776" s="78"/>
      <c r="U776" s="78"/>
      <c r="V776" s="78"/>
      <c r="W776" s="78"/>
      <c r="X776" s="78"/>
      <c r="Y776" s="78"/>
      <c r="Z776" s="78"/>
      <c r="AA776" s="78"/>
      <c r="AB776" s="78"/>
      <c r="AC776" s="78"/>
      <c r="AD776" s="78"/>
      <c r="AE776" s="51"/>
      <c r="AF776" s="51"/>
      <c r="AG776" s="78"/>
    </row>
    <row r="777" spans="17:33" x14ac:dyDescent="0.25">
      <c r="Q777" s="78"/>
      <c r="R777" s="78"/>
      <c r="S777" s="78"/>
      <c r="T777" s="78"/>
      <c r="U777" s="78"/>
      <c r="V777" s="78"/>
      <c r="W777" s="78"/>
      <c r="X777" s="78"/>
      <c r="Y777" s="78"/>
      <c r="Z777" s="78"/>
      <c r="AA777" s="78"/>
      <c r="AB777" s="78"/>
      <c r="AC777" s="78"/>
      <c r="AD777" s="78"/>
      <c r="AE777" s="51"/>
      <c r="AF777" s="51"/>
      <c r="AG777" s="78"/>
    </row>
    <row r="778" spans="17:33" x14ac:dyDescent="0.25">
      <c r="Q778" s="78"/>
      <c r="R778" s="78"/>
      <c r="S778" s="78"/>
      <c r="T778" s="78"/>
      <c r="U778" s="78"/>
      <c r="V778" s="78"/>
      <c r="W778" s="78"/>
      <c r="X778" s="78"/>
      <c r="Y778" s="78"/>
      <c r="Z778" s="78"/>
      <c r="AA778" s="78"/>
      <c r="AB778" s="78"/>
      <c r="AC778" s="78"/>
      <c r="AD778" s="78"/>
      <c r="AE778" s="51"/>
      <c r="AF778" s="51"/>
      <c r="AG778" s="78"/>
    </row>
    <row r="779" spans="17:33" x14ac:dyDescent="0.25">
      <c r="Q779" s="78"/>
      <c r="R779" s="78"/>
      <c r="S779" s="78"/>
      <c r="T779" s="78"/>
      <c r="U779" s="78"/>
      <c r="V779" s="78"/>
      <c r="W779" s="78"/>
      <c r="X779" s="78"/>
      <c r="Y779" s="78"/>
      <c r="Z779" s="78"/>
      <c r="AA779" s="78"/>
      <c r="AB779" s="78"/>
      <c r="AC779" s="78"/>
      <c r="AD779" s="78"/>
      <c r="AE779" s="51"/>
      <c r="AF779" s="51"/>
      <c r="AG779" s="78"/>
    </row>
    <row r="780" spans="17:33" x14ac:dyDescent="0.25">
      <c r="Q780" s="78"/>
      <c r="R780" s="78"/>
      <c r="S780" s="78"/>
      <c r="T780" s="78"/>
      <c r="U780" s="78"/>
      <c r="V780" s="78"/>
      <c r="W780" s="78"/>
      <c r="X780" s="78"/>
      <c r="Y780" s="78"/>
      <c r="Z780" s="78"/>
      <c r="AA780" s="78"/>
      <c r="AB780" s="78"/>
      <c r="AC780" s="78"/>
      <c r="AD780" s="78"/>
      <c r="AE780" s="51"/>
      <c r="AF780" s="51"/>
      <c r="AG780" s="78"/>
    </row>
    <row r="781" spans="17:33" x14ac:dyDescent="0.25">
      <c r="Q781" s="78"/>
      <c r="R781" s="78"/>
      <c r="S781" s="78"/>
      <c r="T781" s="78"/>
      <c r="U781" s="78"/>
      <c r="V781" s="78"/>
      <c r="W781" s="78"/>
      <c r="X781" s="78"/>
      <c r="Y781" s="78"/>
      <c r="Z781" s="78"/>
      <c r="AA781" s="78"/>
      <c r="AB781" s="78"/>
      <c r="AC781" s="78"/>
      <c r="AD781" s="78"/>
      <c r="AE781" s="51"/>
      <c r="AF781" s="51"/>
      <c r="AG781" s="78"/>
    </row>
    <row r="782" spans="17:33" x14ac:dyDescent="0.25">
      <c r="Q782" s="78"/>
      <c r="R782" s="78"/>
      <c r="S782" s="78"/>
      <c r="T782" s="78"/>
      <c r="U782" s="78"/>
      <c r="V782" s="78"/>
      <c r="W782" s="78"/>
      <c r="X782" s="78"/>
      <c r="Y782" s="78"/>
      <c r="Z782" s="78"/>
      <c r="AA782" s="78"/>
      <c r="AB782" s="78"/>
      <c r="AC782" s="78"/>
      <c r="AD782" s="78"/>
      <c r="AE782" s="51"/>
      <c r="AF782" s="51"/>
      <c r="AG782" s="78"/>
    </row>
    <row r="783" spans="17:33" x14ac:dyDescent="0.25">
      <c r="Q783" s="78"/>
      <c r="R783" s="78"/>
      <c r="S783" s="78"/>
      <c r="T783" s="78"/>
      <c r="U783" s="78"/>
      <c r="V783" s="78"/>
      <c r="W783" s="78"/>
      <c r="X783" s="78"/>
      <c r="Y783" s="78"/>
      <c r="Z783" s="78"/>
      <c r="AA783" s="78"/>
      <c r="AB783" s="78"/>
      <c r="AC783" s="78"/>
      <c r="AD783" s="78"/>
      <c r="AE783" s="51"/>
      <c r="AF783" s="51"/>
      <c r="AG783" s="78"/>
    </row>
    <row r="784" spans="17:33" x14ac:dyDescent="0.25">
      <c r="Q784" s="78"/>
      <c r="R784" s="78"/>
      <c r="S784" s="78"/>
      <c r="T784" s="78"/>
      <c r="U784" s="78"/>
      <c r="V784" s="78"/>
      <c r="W784" s="78"/>
      <c r="X784" s="78"/>
      <c r="Y784" s="78"/>
      <c r="Z784" s="78"/>
      <c r="AA784" s="78"/>
      <c r="AB784" s="78"/>
      <c r="AC784" s="78"/>
      <c r="AD784" s="78"/>
      <c r="AE784" s="51"/>
      <c r="AF784" s="51"/>
      <c r="AG784" s="78"/>
    </row>
    <row r="785" spans="17:33" x14ac:dyDescent="0.25">
      <c r="Q785" s="78"/>
      <c r="R785" s="78"/>
      <c r="S785" s="78"/>
      <c r="T785" s="78"/>
      <c r="U785" s="78"/>
      <c r="V785" s="78"/>
      <c r="W785" s="78"/>
      <c r="X785" s="78"/>
      <c r="Y785" s="78"/>
      <c r="Z785" s="78"/>
      <c r="AA785" s="78"/>
      <c r="AB785" s="78"/>
      <c r="AC785" s="78"/>
      <c r="AD785" s="78"/>
      <c r="AE785" s="51"/>
      <c r="AF785" s="51"/>
      <c r="AG785" s="78"/>
    </row>
    <row r="786" spans="17:33" x14ac:dyDescent="0.25">
      <c r="Q786" s="78"/>
      <c r="R786" s="78"/>
      <c r="S786" s="78"/>
      <c r="T786" s="78"/>
      <c r="U786" s="78"/>
      <c r="V786" s="78"/>
      <c r="W786" s="78"/>
      <c r="X786" s="78"/>
      <c r="Y786" s="78"/>
      <c r="Z786" s="78"/>
      <c r="AA786" s="78"/>
      <c r="AB786" s="78"/>
      <c r="AC786" s="78"/>
      <c r="AD786" s="78"/>
      <c r="AE786" s="51"/>
      <c r="AF786" s="51"/>
      <c r="AG786" s="78"/>
    </row>
    <row r="787" spans="17:33" x14ac:dyDescent="0.25">
      <c r="Q787" s="78"/>
      <c r="R787" s="78"/>
      <c r="S787" s="78"/>
      <c r="T787" s="78"/>
      <c r="U787" s="78"/>
      <c r="V787" s="78"/>
      <c r="W787" s="78"/>
      <c r="X787" s="78"/>
      <c r="Y787" s="78"/>
      <c r="Z787" s="78"/>
      <c r="AA787" s="78"/>
      <c r="AB787" s="78"/>
      <c r="AC787" s="78"/>
      <c r="AD787" s="78"/>
      <c r="AE787" s="51"/>
      <c r="AF787" s="51"/>
      <c r="AG787" s="78"/>
    </row>
    <row r="788" spans="17:33" x14ac:dyDescent="0.25">
      <c r="Q788" s="78"/>
      <c r="R788" s="78"/>
      <c r="S788" s="78"/>
      <c r="T788" s="78"/>
      <c r="U788" s="78"/>
      <c r="V788" s="78"/>
      <c r="W788" s="78"/>
      <c r="X788" s="78"/>
      <c r="Y788" s="78"/>
      <c r="Z788" s="78"/>
      <c r="AA788" s="78"/>
      <c r="AB788" s="78"/>
      <c r="AC788" s="78"/>
      <c r="AD788" s="78"/>
      <c r="AE788" s="51"/>
      <c r="AF788" s="51"/>
      <c r="AG788" s="78"/>
    </row>
    <row r="789" spans="17:33" x14ac:dyDescent="0.25">
      <c r="Q789" s="78"/>
      <c r="R789" s="78"/>
      <c r="S789" s="78"/>
      <c r="T789" s="78"/>
      <c r="U789" s="78"/>
      <c r="V789" s="78"/>
      <c r="W789" s="78"/>
      <c r="X789" s="78"/>
      <c r="Y789" s="78"/>
      <c r="Z789" s="78"/>
      <c r="AA789" s="78"/>
      <c r="AB789" s="78"/>
      <c r="AC789" s="78"/>
      <c r="AD789" s="78"/>
      <c r="AE789" s="51"/>
      <c r="AF789" s="51"/>
      <c r="AG789" s="78"/>
    </row>
    <row r="790" spans="17:33" x14ac:dyDescent="0.25">
      <c r="Q790" s="78"/>
      <c r="R790" s="78"/>
      <c r="S790" s="78"/>
      <c r="T790" s="78"/>
      <c r="U790" s="78"/>
      <c r="V790" s="78"/>
      <c r="W790" s="78"/>
      <c r="X790" s="78"/>
      <c r="Y790" s="78"/>
      <c r="Z790" s="78"/>
      <c r="AA790" s="78"/>
      <c r="AB790" s="78"/>
      <c r="AC790" s="78"/>
      <c r="AD790" s="78"/>
      <c r="AE790" s="51"/>
      <c r="AF790" s="51"/>
      <c r="AG790" s="78"/>
    </row>
    <row r="791" spans="17:33" x14ac:dyDescent="0.25">
      <c r="Q791" s="78"/>
      <c r="R791" s="78"/>
      <c r="S791" s="78"/>
      <c r="T791" s="78"/>
      <c r="U791" s="78"/>
      <c r="V791" s="78"/>
      <c r="W791" s="78"/>
      <c r="X791" s="78"/>
      <c r="Y791" s="78"/>
      <c r="Z791" s="78"/>
      <c r="AA791" s="78"/>
      <c r="AB791" s="78"/>
      <c r="AC791" s="78"/>
      <c r="AD791" s="78"/>
      <c r="AE791" s="51"/>
      <c r="AF791" s="51"/>
      <c r="AG791" s="78"/>
    </row>
    <row r="792" spans="17:33" x14ac:dyDescent="0.25">
      <c r="Q792" s="78"/>
      <c r="R792" s="78"/>
      <c r="S792" s="78"/>
      <c r="T792" s="78"/>
      <c r="U792" s="78"/>
      <c r="V792" s="78"/>
      <c r="W792" s="78"/>
      <c r="X792" s="78"/>
      <c r="Y792" s="78"/>
      <c r="Z792" s="78"/>
      <c r="AA792" s="78"/>
      <c r="AB792" s="78"/>
      <c r="AC792" s="78"/>
      <c r="AD792" s="78"/>
      <c r="AE792" s="51"/>
      <c r="AF792" s="51"/>
      <c r="AG792" s="78"/>
    </row>
    <row r="793" spans="17:33" x14ac:dyDescent="0.25">
      <c r="Q793" s="78"/>
      <c r="R793" s="78"/>
      <c r="S793" s="78"/>
      <c r="T793" s="78"/>
      <c r="U793" s="78"/>
      <c r="V793" s="78"/>
      <c r="W793" s="78"/>
      <c r="X793" s="78"/>
      <c r="Y793" s="78"/>
      <c r="Z793" s="78"/>
      <c r="AA793" s="78"/>
      <c r="AB793" s="78"/>
      <c r="AC793" s="78"/>
      <c r="AD793" s="78"/>
      <c r="AE793" s="51"/>
      <c r="AF793" s="51"/>
      <c r="AG793" s="78"/>
    </row>
    <row r="794" spans="17:33" x14ac:dyDescent="0.25">
      <c r="Q794" s="78"/>
      <c r="R794" s="78"/>
      <c r="S794" s="78"/>
      <c r="T794" s="78"/>
      <c r="U794" s="78"/>
      <c r="V794" s="78"/>
      <c r="W794" s="78"/>
      <c r="X794" s="78"/>
      <c r="Y794" s="78"/>
      <c r="Z794" s="78"/>
      <c r="AA794" s="78"/>
      <c r="AB794" s="78"/>
      <c r="AC794" s="78"/>
      <c r="AD794" s="78"/>
      <c r="AE794" s="51"/>
      <c r="AF794" s="51"/>
      <c r="AG794" s="78"/>
    </row>
    <row r="795" spans="17:33" x14ac:dyDescent="0.25">
      <c r="Q795" s="78"/>
      <c r="R795" s="78"/>
      <c r="S795" s="78"/>
      <c r="T795" s="78"/>
      <c r="U795" s="78"/>
      <c r="V795" s="78"/>
      <c r="W795" s="78"/>
      <c r="X795" s="78"/>
      <c r="Y795" s="78"/>
      <c r="Z795" s="78"/>
      <c r="AA795" s="78"/>
      <c r="AB795" s="78"/>
      <c r="AC795" s="78"/>
      <c r="AD795" s="78"/>
      <c r="AE795" s="51"/>
      <c r="AF795" s="51"/>
      <c r="AG795" s="78"/>
    </row>
    <row r="796" spans="17:33" x14ac:dyDescent="0.25">
      <c r="Q796" s="78"/>
      <c r="R796" s="78"/>
      <c r="S796" s="78"/>
      <c r="T796" s="78"/>
      <c r="U796" s="78"/>
      <c r="V796" s="78"/>
      <c r="W796" s="78"/>
      <c r="X796" s="78"/>
      <c r="Y796" s="78"/>
      <c r="Z796" s="78"/>
      <c r="AA796" s="78"/>
      <c r="AB796" s="78"/>
      <c r="AC796" s="78"/>
      <c r="AD796" s="78"/>
      <c r="AE796" s="51"/>
      <c r="AF796" s="51"/>
      <c r="AG796" s="78"/>
    </row>
    <row r="797" spans="17:33" x14ac:dyDescent="0.25">
      <c r="Q797" s="78"/>
      <c r="R797" s="78"/>
      <c r="S797" s="78"/>
      <c r="T797" s="78"/>
      <c r="U797" s="78"/>
      <c r="V797" s="78"/>
      <c r="W797" s="78"/>
      <c r="X797" s="78"/>
      <c r="Y797" s="78"/>
      <c r="Z797" s="78"/>
      <c r="AA797" s="78"/>
      <c r="AB797" s="78"/>
      <c r="AC797" s="78"/>
      <c r="AD797" s="78"/>
      <c r="AE797" s="51"/>
      <c r="AF797" s="51"/>
      <c r="AG797" s="78"/>
    </row>
    <row r="798" spans="17:33" x14ac:dyDescent="0.25">
      <c r="Q798" s="78"/>
      <c r="R798" s="78"/>
      <c r="S798" s="78"/>
      <c r="T798" s="78"/>
      <c r="U798" s="78"/>
      <c r="V798" s="78"/>
      <c r="W798" s="78"/>
      <c r="X798" s="78"/>
      <c r="Y798" s="78"/>
      <c r="Z798" s="78"/>
      <c r="AA798" s="78"/>
      <c r="AB798" s="78"/>
      <c r="AC798" s="78"/>
      <c r="AD798" s="78"/>
      <c r="AE798" s="51"/>
      <c r="AF798" s="51"/>
      <c r="AG798" s="78"/>
    </row>
    <row r="799" spans="17:33" x14ac:dyDescent="0.25">
      <c r="Q799" s="78"/>
      <c r="R799" s="78"/>
      <c r="S799" s="78"/>
      <c r="T799" s="78"/>
      <c r="U799" s="78"/>
      <c r="V799" s="78"/>
      <c r="W799" s="78"/>
      <c r="X799" s="78"/>
      <c r="Y799" s="78"/>
      <c r="Z799" s="78"/>
      <c r="AA799" s="78"/>
      <c r="AB799" s="78"/>
      <c r="AC799" s="78"/>
      <c r="AD799" s="78"/>
      <c r="AE799" s="51"/>
      <c r="AF799" s="51"/>
      <c r="AG799" s="78"/>
    </row>
    <row r="800" spans="17:33" x14ac:dyDescent="0.25">
      <c r="Q800" s="78"/>
      <c r="R800" s="78"/>
      <c r="S800" s="78"/>
      <c r="T800" s="78"/>
      <c r="U800" s="78"/>
      <c r="V800" s="78"/>
      <c r="W800" s="78"/>
      <c r="X800" s="78"/>
      <c r="Y800" s="78"/>
      <c r="Z800" s="78"/>
      <c r="AA800" s="78"/>
      <c r="AB800" s="78"/>
      <c r="AC800" s="78"/>
      <c r="AD800" s="78"/>
      <c r="AE800" s="51"/>
      <c r="AF800" s="51"/>
      <c r="AG800" s="78"/>
    </row>
    <row r="801" spans="17:33" x14ac:dyDescent="0.25">
      <c r="Q801" s="78"/>
      <c r="R801" s="78"/>
      <c r="S801" s="78"/>
      <c r="T801" s="78"/>
      <c r="U801" s="78"/>
      <c r="V801" s="78"/>
      <c r="W801" s="78"/>
      <c r="X801" s="78"/>
      <c r="Y801" s="78"/>
      <c r="Z801" s="78"/>
      <c r="AA801" s="78"/>
      <c r="AB801" s="78"/>
      <c r="AC801" s="78"/>
      <c r="AD801" s="78"/>
      <c r="AE801" s="51"/>
      <c r="AF801" s="51"/>
      <c r="AG801" s="78"/>
    </row>
    <row r="802" spans="17:33" x14ac:dyDescent="0.25">
      <c r="Q802" s="78"/>
      <c r="R802" s="78"/>
      <c r="S802" s="78"/>
      <c r="T802" s="78"/>
      <c r="U802" s="78"/>
      <c r="V802" s="78"/>
      <c r="W802" s="78"/>
      <c r="X802" s="78"/>
      <c r="Y802" s="78"/>
      <c r="Z802" s="78"/>
      <c r="AA802" s="78"/>
      <c r="AB802" s="78"/>
      <c r="AC802" s="78"/>
      <c r="AD802" s="78"/>
      <c r="AE802" s="51"/>
      <c r="AF802" s="51"/>
      <c r="AG802" s="78"/>
    </row>
    <row r="803" spans="17:33" x14ac:dyDescent="0.25">
      <c r="Q803" s="78"/>
      <c r="R803" s="78"/>
      <c r="S803" s="78"/>
      <c r="T803" s="78"/>
      <c r="U803" s="78"/>
      <c r="V803" s="78"/>
      <c r="W803" s="78"/>
      <c r="X803" s="78"/>
      <c r="Y803" s="78"/>
      <c r="Z803" s="78"/>
      <c r="AA803" s="78"/>
      <c r="AB803" s="78"/>
      <c r="AC803" s="78"/>
      <c r="AD803" s="78"/>
      <c r="AE803" s="51"/>
      <c r="AF803" s="51"/>
      <c r="AG803" s="78"/>
    </row>
    <row r="804" spans="17:33" x14ac:dyDescent="0.25">
      <c r="Q804" s="78"/>
      <c r="R804" s="78"/>
      <c r="S804" s="78"/>
      <c r="T804" s="78"/>
      <c r="U804" s="78"/>
      <c r="V804" s="78"/>
      <c r="W804" s="78"/>
      <c r="X804" s="78"/>
      <c r="Y804" s="78"/>
      <c r="Z804" s="78"/>
      <c r="AA804" s="78"/>
      <c r="AB804" s="78"/>
      <c r="AC804" s="78"/>
      <c r="AD804" s="78"/>
      <c r="AE804" s="51"/>
      <c r="AF804" s="51"/>
      <c r="AG804" s="78"/>
    </row>
    <row r="805" spans="17:33" x14ac:dyDescent="0.25">
      <c r="Q805" s="78"/>
      <c r="R805" s="78"/>
      <c r="S805" s="78"/>
      <c r="T805" s="78"/>
      <c r="U805" s="78"/>
      <c r="V805" s="78"/>
      <c r="W805" s="78"/>
      <c r="X805" s="78"/>
      <c r="Y805" s="78"/>
      <c r="Z805" s="78"/>
      <c r="AA805" s="78"/>
      <c r="AB805" s="78"/>
      <c r="AC805" s="78"/>
      <c r="AD805" s="78"/>
      <c r="AE805" s="51"/>
      <c r="AF805" s="51"/>
      <c r="AG805" s="78"/>
    </row>
    <row r="806" spans="17:33" x14ac:dyDescent="0.25">
      <c r="Q806" s="78"/>
      <c r="R806" s="78"/>
      <c r="S806" s="78"/>
      <c r="T806" s="78"/>
      <c r="U806" s="78"/>
      <c r="V806" s="78"/>
      <c r="W806" s="78"/>
      <c r="X806" s="78"/>
      <c r="Y806" s="78"/>
      <c r="Z806" s="78"/>
      <c r="AA806" s="78"/>
      <c r="AB806" s="78"/>
      <c r="AC806" s="78"/>
      <c r="AD806" s="78"/>
      <c r="AE806" s="51"/>
      <c r="AF806" s="51"/>
      <c r="AG806" s="78"/>
    </row>
    <row r="807" spans="17:33" x14ac:dyDescent="0.25">
      <c r="Q807" s="78"/>
      <c r="R807" s="78"/>
      <c r="S807" s="78"/>
      <c r="T807" s="78"/>
      <c r="U807" s="78"/>
      <c r="V807" s="78"/>
      <c r="W807" s="78"/>
      <c r="X807" s="78"/>
      <c r="Y807" s="78"/>
      <c r="Z807" s="78"/>
      <c r="AA807" s="78"/>
      <c r="AB807" s="78"/>
      <c r="AC807" s="78"/>
      <c r="AD807" s="78"/>
      <c r="AE807" s="51"/>
      <c r="AF807" s="51"/>
      <c r="AG807" s="78"/>
    </row>
    <row r="808" spans="17:33" x14ac:dyDescent="0.25">
      <c r="Q808" s="78"/>
      <c r="R808" s="78"/>
      <c r="S808" s="78"/>
      <c r="T808" s="78"/>
      <c r="U808" s="78"/>
      <c r="V808" s="78"/>
      <c r="W808" s="78"/>
      <c r="X808" s="78"/>
      <c r="Y808" s="78"/>
      <c r="Z808" s="78"/>
      <c r="AA808" s="78"/>
      <c r="AB808" s="78"/>
      <c r="AC808" s="78"/>
      <c r="AD808" s="78"/>
      <c r="AE808" s="51"/>
      <c r="AF808" s="51"/>
      <c r="AG808" s="78"/>
    </row>
    <row r="809" spans="17:33" x14ac:dyDescent="0.25">
      <c r="Q809" s="78"/>
      <c r="R809" s="78"/>
      <c r="S809" s="78"/>
      <c r="T809" s="78"/>
      <c r="U809" s="78"/>
      <c r="V809" s="78"/>
      <c r="W809" s="78"/>
      <c r="X809" s="78"/>
      <c r="Y809" s="78"/>
      <c r="Z809" s="78"/>
      <c r="AA809" s="78"/>
      <c r="AB809" s="78"/>
      <c r="AC809" s="78"/>
      <c r="AD809" s="78"/>
      <c r="AE809" s="51"/>
      <c r="AF809" s="51"/>
      <c r="AG809" s="78"/>
    </row>
    <row r="810" spans="17:33" x14ac:dyDescent="0.25">
      <c r="Q810" s="78"/>
      <c r="R810" s="78"/>
      <c r="S810" s="78"/>
      <c r="T810" s="78"/>
      <c r="U810" s="78"/>
      <c r="V810" s="78"/>
      <c r="W810" s="78"/>
      <c r="X810" s="78"/>
      <c r="Y810" s="78"/>
      <c r="Z810" s="78"/>
      <c r="AA810" s="78"/>
      <c r="AB810" s="78"/>
      <c r="AC810" s="78"/>
      <c r="AD810" s="78"/>
      <c r="AE810" s="51"/>
      <c r="AF810" s="51"/>
      <c r="AG810" s="78"/>
    </row>
    <row r="811" spans="17:33" x14ac:dyDescent="0.25">
      <c r="Q811" s="78"/>
      <c r="R811" s="78"/>
      <c r="S811" s="78"/>
      <c r="T811" s="78"/>
      <c r="U811" s="78"/>
      <c r="V811" s="78"/>
      <c r="W811" s="78"/>
      <c r="X811" s="78"/>
      <c r="Y811" s="78"/>
      <c r="Z811" s="78"/>
      <c r="AA811" s="78"/>
      <c r="AB811" s="78"/>
      <c r="AC811" s="78"/>
      <c r="AD811" s="78"/>
      <c r="AE811" s="51"/>
      <c r="AF811" s="51"/>
      <c r="AG811" s="78"/>
    </row>
    <row r="812" spans="17:33" x14ac:dyDescent="0.25">
      <c r="Q812" s="78"/>
      <c r="R812" s="78"/>
      <c r="S812" s="78"/>
      <c r="T812" s="78"/>
      <c r="U812" s="78"/>
      <c r="V812" s="78"/>
      <c r="W812" s="78"/>
      <c r="X812" s="78"/>
      <c r="Y812" s="78"/>
      <c r="Z812" s="78"/>
      <c r="AA812" s="78"/>
      <c r="AB812" s="78"/>
      <c r="AC812" s="78"/>
      <c r="AD812" s="78"/>
      <c r="AE812" s="51"/>
      <c r="AF812" s="51"/>
      <c r="AG812" s="78"/>
    </row>
    <row r="813" spans="17:33" x14ac:dyDescent="0.25">
      <c r="Q813" s="78"/>
      <c r="R813" s="78"/>
      <c r="S813" s="78"/>
      <c r="T813" s="78"/>
      <c r="U813" s="78"/>
      <c r="V813" s="78"/>
      <c r="W813" s="78"/>
      <c r="X813" s="78"/>
      <c r="Y813" s="78"/>
      <c r="Z813" s="78"/>
      <c r="AA813" s="78"/>
      <c r="AB813" s="78"/>
      <c r="AC813" s="78"/>
      <c r="AD813" s="78"/>
      <c r="AE813" s="51"/>
      <c r="AF813" s="51"/>
      <c r="AG813" s="78"/>
    </row>
    <row r="814" spans="17:33" x14ac:dyDescent="0.25">
      <c r="Q814" s="78"/>
      <c r="R814" s="78"/>
      <c r="S814" s="78"/>
      <c r="T814" s="78"/>
      <c r="U814" s="78"/>
      <c r="V814" s="78"/>
      <c r="W814" s="78"/>
      <c r="X814" s="78"/>
      <c r="Y814" s="78"/>
      <c r="Z814" s="78"/>
      <c r="AA814" s="78"/>
      <c r="AB814" s="78"/>
      <c r="AC814" s="78"/>
      <c r="AD814" s="78"/>
      <c r="AE814" s="51"/>
      <c r="AF814" s="51"/>
      <c r="AG814" s="78"/>
    </row>
    <row r="815" spans="17:33" x14ac:dyDescent="0.25">
      <c r="Q815" s="78"/>
      <c r="R815" s="78"/>
      <c r="S815" s="78"/>
      <c r="T815" s="78"/>
      <c r="U815" s="78"/>
      <c r="V815" s="78"/>
      <c r="W815" s="78"/>
      <c r="X815" s="78"/>
      <c r="Y815" s="78"/>
      <c r="Z815" s="78"/>
      <c r="AA815" s="78"/>
      <c r="AB815" s="78"/>
      <c r="AC815" s="78"/>
      <c r="AD815" s="78"/>
      <c r="AE815" s="51"/>
      <c r="AF815" s="51"/>
      <c r="AG815" s="78"/>
    </row>
    <row r="816" spans="17:33" x14ac:dyDescent="0.25">
      <c r="Q816" s="78"/>
      <c r="R816" s="78"/>
      <c r="S816" s="78"/>
      <c r="T816" s="78"/>
      <c r="U816" s="78"/>
      <c r="V816" s="78"/>
      <c r="W816" s="78"/>
      <c r="X816" s="78"/>
      <c r="Y816" s="78"/>
      <c r="Z816" s="78"/>
      <c r="AA816" s="78"/>
      <c r="AB816" s="78"/>
      <c r="AC816" s="78"/>
      <c r="AD816" s="78"/>
      <c r="AE816" s="51"/>
      <c r="AF816" s="51"/>
      <c r="AG816" s="78"/>
    </row>
    <row r="817" spans="17:33" x14ac:dyDescent="0.25">
      <c r="Q817" s="78"/>
      <c r="R817" s="78"/>
      <c r="S817" s="78"/>
      <c r="T817" s="78"/>
      <c r="U817" s="78"/>
      <c r="V817" s="78"/>
      <c r="W817" s="78"/>
      <c r="X817" s="78"/>
      <c r="Y817" s="78"/>
      <c r="Z817" s="78"/>
      <c r="AA817" s="78"/>
      <c r="AB817" s="78"/>
      <c r="AC817" s="78"/>
      <c r="AD817" s="78"/>
      <c r="AE817" s="51"/>
      <c r="AF817" s="51"/>
      <c r="AG817" s="78"/>
    </row>
    <row r="818" spans="17:33" x14ac:dyDescent="0.25">
      <c r="Q818" s="78"/>
      <c r="R818" s="78"/>
      <c r="S818" s="78"/>
      <c r="T818" s="78"/>
      <c r="U818" s="78"/>
      <c r="V818" s="78"/>
      <c r="W818" s="78"/>
      <c r="X818" s="78"/>
      <c r="Y818" s="78"/>
      <c r="Z818" s="78"/>
      <c r="AA818" s="78"/>
      <c r="AB818" s="78"/>
      <c r="AC818" s="78"/>
      <c r="AD818" s="78"/>
      <c r="AE818" s="51"/>
      <c r="AF818" s="51"/>
      <c r="AG818" s="78"/>
    </row>
    <row r="819" spans="17:33" x14ac:dyDescent="0.25">
      <c r="Q819" s="78"/>
      <c r="R819" s="78"/>
      <c r="S819" s="78"/>
      <c r="T819" s="78"/>
      <c r="U819" s="78"/>
      <c r="V819" s="78"/>
      <c r="W819" s="78"/>
      <c r="X819" s="78"/>
      <c r="Y819" s="78"/>
      <c r="Z819" s="78"/>
      <c r="AA819" s="78"/>
      <c r="AB819" s="78"/>
      <c r="AC819" s="78"/>
      <c r="AD819" s="78"/>
      <c r="AE819" s="51"/>
      <c r="AF819" s="51"/>
      <c r="AG819" s="78"/>
    </row>
    <row r="820" spans="17:33" x14ac:dyDescent="0.25">
      <c r="Q820" s="78"/>
      <c r="R820" s="78"/>
      <c r="S820" s="78"/>
      <c r="T820" s="78"/>
      <c r="U820" s="78"/>
      <c r="V820" s="78"/>
      <c r="W820" s="78"/>
      <c r="X820" s="78"/>
      <c r="Y820" s="78"/>
      <c r="Z820" s="78"/>
      <c r="AA820" s="78"/>
      <c r="AB820" s="78"/>
      <c r="AC820" s="78"/>
      <c r="AD820" s="78"/>
      <c r="AE820" s="51"/>
      <c r="AF820" s="51"/>
      <c r="AG820" s="78"/>
    </row>
    <row r="821" spans="17:33" x14ac:dyDescent="0.25">
      <c r="Q821" s="78"/>
      <c r="R821" s="78"/>
      <c r="S821" s="78"/>
      <c r="T821" s="78"/>
      <c r="U821" s="78"/>
      <c r="V821" s="78"/>
      <c r="W821" s="78"/>
      <c r="X821" s="78"/>
      <c r="Y821" s="78"/>
      <c r="Z821" s="78"/>
      <c r="AA821" s="78"/>
      <c r="AB821" s="78"/>
      <c r="AC821" s="78"/>
      <c r="AD821" s="78"/>
      <c r="AE821" s="51"/>
      <c r="AF821" s="51"/>
      <c r="AG821" s="78"/>
    </row>
    <row r="822" spans="17:33" x14ac:dyDescent="0.25">
      <c r="Q822" s="78"/>
      <c r="R822" s="78"/>
      <c r="S822" s="78"/>
      <c r="T822" s="78"/>
      <c r="U822" s="78"/>
      <c r="V822" s="78"/>
      <c r="W822" s="78"/>
      <c r="X822" s="78"/>
      <c r="Y822" s="78"/>
      <c r="Z822" s="78"/>
      <c r="AA822" s="78"/>
      <c r="AB822" s="78"/>
      <c r="AC822" s="78"/>
      <c r="AD822" s="78"/>
      <c r="AE822" s="51"/>
      <c r="AF822" s="51"/>
      <c r="AG822" s="78"/>
    </row>
    <row r="823" spans="17:33" x14ac:dyDescent="0.25">
      <c r="Q823" s="78"/>
      <c r="R823" s="78"/>
      <c r="S823" s="78"/>
      <c r="T823" s="78"/>
      <c r="U823" s="78"/>
      <c r="V823" s="78"/>
      <c r="W823" s="78"/>
      <c r="X823" s="78"/>
      <c r="Y823" s="78"/>
      <c r="Z823" s="78"/>
      <c r="AA823" s="78"/>
      <c r="AB823" s="78"/>
      <c r="AC823" s="78"/>
      <c r="AD823" s="78"/>
      <c r="AE823" s="51"/>
      <c r="AF823" s="51"/>
      <c r="AG823" s="78"/>
    </row>
    <row r="824" spans="17:33" x14ac:dyDescent="0.25">
      <c r="Q824" s="78"/>
      <c r="R824" s="78"/>
      <c r="S824" s="78"/>
      <c r="T824" s="78"/>
      <c r="U824" s="78"/>
      <c r="V824" s="78"/>
      <c r="W824" s="78"/>
      <c r="X824" s="78"/>
      <c r="Y824" s="78"/>
      <c r="Z824" s="78"/>
      <c r="AA824" s="78"/>
      <c r="AB824" s="78"/>
      <c r="AC824" s="78"/>
      <c r="AD824" s="78"/>
      <c r="AE824" s="51"/>
      <c r="AF824" s="51"/>
      <c r="AG824" s="78"/>
    </row>
    <row r="825" spans="17:33" x14ac:dyDescent="0.25">
      <c r="Q825" s="78"/>
      <c r="R825" s="78"/>
      <c r="S825" s="78"/>
      <c r="T825" s="78"/>
      <c r="U825" s="78"/>
      <c r="V825" s="78"/>
      <c r="W825" s="78"/>
      <c r="X825" s="78"/>
      <c r="Y825" s="78"/>
      <c r="Z825" s="78"/>
      <c r="AA825" s="78"/>
      <c r="AB825" s="78"/>
      <c r="AC825" s="78"/>
      <c r="AD825" s="78"/>
      <c r="AE825" s="51"/>
      <c r="AF825" s="51"/>
      <c r="AG825" s="78"/>
    </row>
    <row r="826" spans="17:33" x14ac:dyDescent="0.25">
      <c r="Q826" s="78"/>
      <c r="R826" s="78"/>
      <c r="S826" s="78"/>
      <c r="T826" s="78"/>
      <c r="U826" s="78"/>
      <c r="V826" s="78"/>
      <c r="W826" s="78"/>
      <c r="X826" s="78"/>
      <c r="Y826" s="78"/>
      <c r="Z826" s="78"/>
      <c r="AA826" s="78"/>
      <c r="AB826" s="78"/>
      <c r="AC826" s="78"/>
      <c r="AD826" s="78"/>
      <c r="AE826" s="51"/>
      <c r="AF826" s="51"/>
      <c r="AG826" s="78"/>
    </row>
    <row r="827" spans="17:33" x14ac:dyDescent="0.25">
      <c r="Q827" s="78"/>
      <c r="R827" s="78"/>
      <c r="S827" s="78"/>
      <c r="T827" s="78"/>
      <c r="U827" s="78"/>
      <c r="V827" s="78"/>
      <c r="W827" s="78"/>
      <c r="X827" s="78"/>
      <c r="Y827" s="78"/>
      <c r="Z827" s="78"/>
      <c r="AA827" s="78"/>
      <c r="AB827" s="78"/>
      <c r="AC827" s="78"/>
      <c r="AD827" s="78"/>
      <c r="AE827" s="51"/>
      <c r="AF827" s="51"/>
      <c r="AG827" s="78"/>
    </row>
    <row r="828" spans="17:33" x14ac:dyDescent="0.25">
      <c r="Q828" s="78"/>
      <c r="R828" s="78"/>
      <c r="S828" s="78"/>
      <c r="T828" s="78"/>
      <c r="U828" s="78"/>
      <c r="V828" s="78"/>
      <c r="W828" s="78"/>
      <c r="X828" s="78"/>
      <c r="Y828" s="78"/>
      <c r="Z828" s="78"/>
      <c r="AA828" s="78"/>
      <c r="AB828" s="78"/>
      <c r="AC828" s="78"/>
      <c r="AD828" s="78"/>
      <c r="AE828" s="51"/>
      <c r="AF828" s="51"/>
      <c r="AG828" s="78"/>
    </row>
    <row r="829" spans="17:33" x14ac:dyDescent="0.25">
      <c r="Q829" s="78"/>
      <c r="R829" s="78"/>
      <c r="S829" s="78"/>
      <c r="T829" s="78"/>
      <c r="U829" s="78"/>
      <c r="V829" s="78"/>
      <c r="W829" s="78"/>
      <c r="X829" s="78"/>
      <c r="Y829" s="78"/>
      <c r="Z829" s="78"/>
      <c r="AA829" s="78"/>
      <c r="AB829" s="78"/>
      <c r="AC829" s="78"/>
      <c r="AD829" s="78"/>
      <c r="AE829" s="51"/>
      <c r="AF829" s="51"/>
      <c r="AG829" s="78"/>
    </row>
    <row r="830" spans="17:33" x14ac:dyDescent="0.25">
      <c r="Q830" s="78"/>
      <c r="R830" s="78"/>
      <c r="S830" s="78"/>
      <c r="T830" s="78"/>
      <c r="U830" s="78"/>
      <c r="V830" s="78"/>
      <c r="W830" s="78"/>
      <c r="X830" s="78"/>
      <c r="Y830" s="78"/>
      <c r="Z830" s="78"/>
      <c r="AA830" s="78"/>
      <c r="AB830" s="78"/>
      <c r="AC830" s="78"/>
      <c r="AD830" s="78"/>
      <c r="AE830" s="51"/>
      <c r="AF830" s="51"/>
      <c r="AG830" s="78"/>
    </row>
    <row r="831" spans="17:33" x14ac:dyDescent="0.25">
      <c r="Q831" s="78"/>
      <c r="R831" s="78"/>
      <c r="S831" s="78"/>
      <c r="T831" s="78"/>
      <c r="U831" s="78"/>
      <c r="V831" s="78"/>
      <c r="W831" s="78"/>
      <c r="X831" s="78"/>
      <c r="Y831" s="78"/>
      <c r="Z831" s="78"/>
      <c r="AA831" s="78"/>
      <c r="AB831" s="78"/>
      <c r="AC831" s="78"/>
      <c r="AD831" s="78"/>
      <c r="AE831" s="51"/>
      <c r="AF831" s="51"/>
      <c r="AG831" s="78"/>
    </row>
    <row r="832" spans="17:33" x14ac:dyDescent="0.25">
      <c r="Q832" s="78"/>
      <c r="R832" s="78"/>
      <c r="S832" s="78"/>
      <c r="T832" s="78"/>
      <c r="U832" s="78"/>
      <c r="V832" s="78"/>
      <c r="W832" s="78"/>
      <c r="X832" s="78"/>
      <c r="Y832" s="78"/>
      <c r="Z832" s="78"/>
      <c r="AA832" s="78"/>
      <c r="AB832" s="78"/>
      <c r="AC832" s="78"/>
      <c r="AD832" s="78"/>
      <c r="AE832" s="51"/>
      <c r="AF832" s="51"/>
      <c r="AG832" s="78"/>
    </row>
    <row r="833" spans="17:33" x14ac:dyDescent="0.25">
      <c r="Q833" s="78"/>
      <c r="R833" s="78"/>
      <c r="S833" s="78"/>
      <c r="T833" s="78"/>
      <c r="U833" s="78"/>
      <c r="V833" s="78"/>
      <c r="W833" s="78"/>
      <c r="X833" s="78"/>
      <c r="Y833" s="78"/>
      <c r="Z833" s="78"/>
      <c r="AA833" s="78"/>
      <c r="AB833" s="78"/>
      <c r="AC833" s="78"/>
      <c r="AD833" s="78"/>
      <c r="AE833" s="51"/>
      <c r="AF833" s="51"/>
      <c r="AG833" s="78"/>
    </row>
    <row r="834" spans="17:33" x14ac:dyDescent="0.25">
      <c r="Q834" s="78"/>
      <c r="R834" s="78"/>
      <c r="S834" s="78"/>
      <c r="T834" s="78"/>
      <c r="U834" s="78"/>
      <c r="V834" s="78"/>
      <c r="W834" s="78"/>
      <c r="X834" s="78"/>
      <c r="Y834" s="78"/>
      <c r="Z834" s="78"/>
      <c r="AA834" s="78"/>
      <c r="AB834" s="78"/>
      <c r="AC834" s="78"/>
      <c r="AD834" s="78"/>
      <c r="AE834" s="51"/>
      <c r="AF834" s="51"/>
      <c r="AG834" s="78"/>
    </row>
    <row r="835" spans="17:33" x14ac:dyDescent="0.25">
      <c r="Q835" s="78"/>
      <c r="R835" s="78"/>
      <c r="S835" s="78"/>
      <c r="T835" s="78"/>
      <c r="U835" s="78"/>
      <c r="V835" s="78"/>
      <c r="W835" s="78"/>
      <c r="X835" s="78"/>
      <c r="Y835" s="78"/>
      <c r="Z835" s="78"/>
      <c r="AA835" s="78"/>
      <c r="AB835" s="78"/>
      <c r="AC835" s="78"/>
      <c r="AD835" s="78"/>
      <c r="AE835" s="51"/>
      <c r="AF835" s="51"/>
      <c r="AG835" s="78"/>
    </row>
    <row r="836" spans="17:33" x14ac:dyDescent="0.25">
      <c r="Q836" s="78"/>
      <c r="R836" s="78"/>
      <c r="S836" s="78"/>
      <c r="T836" s="78"/>
      <c r="U836" s="78"/>
      <c r="V836" s="78"/>
      <c r="W836" s="78"/>
      <c r="X836" s="78"/>
      <c r="Y836" s="78"/>
      <c r="Z836" s="78"/>
      <c r="AA836" s="78"/>
      <c r="AB836" s="78"/>
      <c r="AC836" s="78"/>
      <c r="AD836" s="78"/>
      <c r="AE836" s="51"/>
      <c r="AF836" s="51"/>
      <c r="AG836" s="78"/>
    </row>
    <row r="837" spans="17:33" x14ac:dyDescent="0.25">
      <c r="Q837" s="78"/>
      <c r="R837" s="78"/>
      <c r="S837" s="78"/>
      <c r="T837" s="78"/>
      <c r="U837" s="78"/>
      <c r="V837" s="78"/>
      <c r="W837" s="78"/>
      <c r="X837" s="78"/>
      <c r="Y837" s="78"/>
      <c r="Z837" s="78"/>
      <c r="AA837" s="78"/>
      <c r="AB837" s="78"/>
      <c r="AC837" s="78"/>
      <c r="AD837" s="78"/>
      <c r="AE837" s="51"/>
      <c r="AF837" s="51"/>
      <c r="AG837" s="78"/>
    </row>
    <row r="838" spans="17:33" x14ac:dyDescent="0.25">
      <c r="Q838" s="78"/>
      <c r="R838" s="78"/>
      <c r="S838" s="78"/>
      <c r="T838" s="78"/>
      <c r="U838" s="78"/>
      <c r="V838" s="78"/>
      <c r="W838" s="78"/>
      <c r="X838" s="78"/>
      <c r="Y838" s="78"/>
      <c r="Z838" s="78"/>
      <c r="AA838" s="78"/>
      <c r="AB838" s="78"/>
      <c r="AC838" s="78"/>
      <c r="AD838" s="78"/>
      <c r="AE838" s="51"/>
      <c r="AF838" s="51"/>
      <c r="AG838" s="78"/>
    </row>
    <row r="839" spans="17:33" x14ac:dyDescent="0.25">
      <c r="Q839" s="78"/>
      <c r="R839" s="78"/>
      <c r="S839" s="78"/>
      <c r="T839" s="78"/>
      <c r="U839" s="78"/>
      <c r="V839" s="78"/>
      <c r="W839" s="78"/>
      <c r="X839" s="78"/>
      <c r="Y839" s="78"/>
      <c r="Z839" s="78"/>
      <c r="AA839" s="78"/>
      <c r="AB839" s="78"/>
      <c r="AC839" s="78"/>
      <c r="AD839" s="78"/>
      <c r="AE839" s="51"/>
      <c r="AF839" s="51"/>
      <c r="AG839" s="78"/>
    </row>
    <row r="840" spans="17:33" x14ac:dyDescent="0.25">
      <c r="Q840" s="78"/>
      <c r="R840" s="78"/>
      <c r="S840" s="78"/>
      <c r="T840" s="78"/>
      <c r="U840" s="78"/>
      <c r="V840" s="78"/>
      <c r="W840" s="78"/>
      <c r="X840" s="78"/>
      <c r="Y840" s="78"/>
      <c r="Z840" s="78"/>
      <c r="AA840" s="78"/>
      <c r="AB840" s="78"/>
      <c r="AC840" s="78"/>
      <c r="AD840" s="78"/>
      <c r="AE840" s="51"/>
      <c r="AF840" s="51"/>
      <c r="AG840" s="78"/>
    </row>
    <row r="841" spans="17:33" x14ac:dyDescent="0.25">
      <c r="Q841" s="78"/>
      <c r="R841" s="78"/>
      <c r="S841" s="78"/>
      <c r="T841" s="78"/>
      <c r="U841" s="78"/>
      <c r="V841" s="78"/>
      <c r="W841" s="78"/>
      <c r="X841" s="78"/>
      <c r="Y841" s="78"/>
      <c r="Z841" s="78"/>
      <c r="AA841" s="78"/>
      <c r="AB841" s="78"/>
      <c r="AC841" s="78"/>
      <c r="AD841" s="78"/>
      <c r="AE841" s="51"/>
      <c r="AF841" s="51"/>
      <c r="AG841" s="78"/>
    </row>
    <row r="842" spans="17:33" x14ac:dyDescent="0.25">
      <c r="Q842" s="78"/>
      <c r="R842" s="78"/>
      <c r="S842" s="78"/>
      <c r="T842" s="78"/>
      <c r="U842" s="78"/>
      <c r="V842" s="78"/>
      <c r="W842" s="78"/>
      <c r="X842" s="78"/>
      <c r="Y842" s="78"/>
      <c r="Z842" s="78"/>
      <c r="AA842" s="78"/>
      <c r="AB842" s="78"/>
      <c r="AC842" s="78"/>
      <c r="AD842" s="78"/>
      <c r="AE842" s="51"/>
      <c r="AF842" s="51"/>
      <c r="AG842" s="78"/>
    </row>
    <row r="843" spans="17:33" x14ac:dyDescent="0.25">
      <c r="Q843" s="78"/>
      <c r="R843" s="78"/>
      <c r="S843" s="78"/>
      <c r="T843" s="78"/>
      <c r="U843" s="78"/>
      <c r="V843" s="78"/>
      <c r="W843" s="78"/>
      <c r="X843" s="78"/>
      <c r="Y843" s="78"/>
      <c r="Z843" s="78"/>
      <c r="AA843" s="78"/>
      <c r="AB843" s="78"/>
      <c r="AC843" s="78"/>
      <c r="AD843" s="78"/>
      <c r="AE843" s="51"/>
      <c r="AF843" s="51"/>
      <c r="AG843" s="78"/>
    </row>
    <row r="844" spans="17:33" x14ac:dyDescent="0.25">
      <c r="Q844" s="78"/>
      <c r="R844" s="78"/>
      <c r="S844" s="78"/>
      <c r="T844" s="78"/>
      <c r="U844" s="78"/>
      <c r="V844" s="78"/>
      <c r="W844" s="78"/>
      <c r="X844" s="78"/>
      <c r="Y844" s="78"/>
      <c r="Z844" s="78"/>
      <c r="AA844" s="78"/>
      <c r="AB844" s="78"/>
      <c r="AC844" s="78"/>
      <c r="AD844" s="78"/>
      <c r="AE844" s="51"/>
      <c r="AF844" s="51"/>
      <c r="AG844" s="78"/>
    </row>
    <row r="845" spans="17:33" x14ac:dyDescent="0.25">
      <c r="Q845" s="78"/>
      <c r="R845" s="78"/>
      <c r="S845" s="78"/>
      <c r="T845" s="78"/>
      <c r="U845" s="78"/>
      <c r="V845" s="78"/>
      <c r="W845" s="78"/>
      <c r="X845" s="78"/>
      <c r="Y845" s="78"/>
      <c r="Z845" s="78"/>
      <c r="AA845" s="78"/>
      <c r="AB845" s="78"/>
      <c r="AC845" s="78"/>
      <c r="AD845" s="78"/>
      <c r="AE845" s="51"/>
      <c r="AF845" s="51"/>
      <c r="AG845" s="78"/>
    </row>
    <row r="846" spans="17:33" x14ac:dyDescent="0.25">
      <c r="Q846" s="78"/>
      <c r="R846" s="78"/>
      <c r="S846" s="78"/>
      <c r="T846" s="78"/>
      <c r="U846" s="78"/>
      <c r="V846" s="78"/>
      <c r="W846" s="78"/>
      <c r="X846" s="78"/>
      <c r="Y846" s="78"/>
      <c r="Z846" s="78"/>
      <c r="AA846" s="78"/>
      <c r="AB846" s="78"/>
      <c r="AC846" s="78"/>
      <c r="AD846" s="78"/>
      <c r="AE846" s="51"/>
      <c r="AF846" s="51"/>
      <c r="AG846" s="78"/>
    </row>
    <row r="847" spans="17:33" x14ac:dyDescent="0.25">
      <c r="Q847" s="78"/>
      <c r="R847" s="78"/>
      <c r="S847" s="78"/>
      <c r="T847" s="78"/>
      <c r="U847" s="78"/>
      <c r="V847" s="78"/>
      <c r="W847" s="78"/>
      <c r="X847" s="78"/>
      <c r="Y847" s="78"/>
      <c r="Z847" s="78"/>
      <c r="AA847" s="78"/>
      <c r="AB847" s="78"/>
      <c r="AC847" s="78"/>
      <c r="AD847" s="78"/>
      <c r="AE847" s="51"/>
      <c r="AF847" s="51"/>
      <c r="AG847" s="78"/>
    </row>
    <row r="848" spans="17:33" x14ac:dyDescent="0.25">
      <c r="Q848" s="78"/>
      <c r="R848" s="78"/>
      <c r="S848" s="78"/>
      <c r="T848" s="78"/>
      <c r="U848" s="78"/>
      <c r="V848" s="78"/>
      <c r="W848" s="78"/>
      <c r="X848" s="78"/>
      <c r="Y848" s="78"/>
      <c r="Z848" s="78"/>
      <c r="AA848" s="78"/>
      <c r="AB848" s="78"/>
      <c r="AC848" s="78"/>
      <c r="AD848" s="78"/>
      <c r="AE848" s="51"/>
      <c r="AF848" s="51"/>
      <c r="AG848" s="78"/>
    </row>
    <row r="849" spans="17:33" x14ac:dyDescent="0.25">
      <c r="Q849" s="78"/>
      <c r="R849" s="78"/>
      <c r="S849" s="78"/>
      <c r="T849" s="78"/>
      <c r="U849" s="78"/>
      <c r="V849" s="78"/>
      <c r="W849" s="78"/>
      <c r="X849" s="78"/>
      <c r="Y849" s="78"/>
      <c r="Z849" s="78"/>
      <c r="AA849" s="78"/>
      <c r="AB849" s="78"/>
      <c r="AC849" s="78"/>
      <c r="AD849" s="78"/>
      <c r="AE849" s="51"/>
      <c r="AF849" s="51"/>
      <c r="AG849" s="78"/>
    </row>
    <row r="850" spans="17:33" x14ac:dyDescent="0.25">
      <c r="Q850" s="78"/>
      <c r="R850" s="78"/>
      <c r="S850" s="78"/>
      <c r="T850" s="78"/>
      <c r="U850" s="78"/>
      <c r="V850" s="78"/>
      <c r="W850" s="78"/>
      <c r="X850" s="78"/>
      <c r="Y850" s="78"/>
      <c r="Z850" s="78"/>
      <c r="AA850" s="78"/>
      <c r="AB850" s="78"/>
      <c r="AC850" s="78"/>
      <c r="AD850" s="78"/>
      <c r="AE850" s="51"/>
      <c r="AF850" s="51"/>
      <c r="AG850" s="78"/>
    </row>
    <row r="851" spans="17:33" x14ac:dyDescent="0.25">
      <c r="Q851" s="78"/>
      <c r="R851" s="78"/>
      <c r="S851" s="78"/>
      <c r="T851" s="78"/>
      <c r="U851" s="78"/>
      <c r="V851" s="78"/>
      <c r="W851" s="78"/>
      <c r="X851" s="78"/>
      <c r="Y851" s="78"/>
      <c r="Z851" s="78"/>
      <c r="AA851" s="78"/>
      <c r="AB851" s="78"/>
      <c r="AC851" s="78"/>
      <c r="AD851" s="78"/>
      <c r="AE851" s="51"/>
      <c r="AF851" s="51"/>
      <c r="AG851" s="78"/>
    </row>
    <row r="852" spans="17:33" x14ac:dyDescent="0.25">
      <c r="Q852" s="78"/>
      <c r="R852" s="78"/>
      <c r="S852" s="78"/>
      <c r="T852" s="78"/>
      <c r="U852" s="78"/>
      <c r="V852" s="78"/>
      <c r="W852" s="78"/>
      <c r="X852" s="78"/>
      <c r="Y852" s="78"/>
      <c r="Z852" s="78"/>
      <c r="AA852" s="78"/>
      <c r="AB852" s="78"/>
      <c r="AC852" s="78"/>
      <c r="AD852" s="78"/>
      <c r="AE852" s="51"/>
      <c r="AF852" s="51"/>
      <c r="AG852" s="78"/>
    </row>
    <row r="853" spans="17:33" x14ac:dyDescent="0.25">
      <c r="Q853" s="78"/>
      <c r="R853" s="78"/>
      <c r="S853" s="78"/>
      <c r="T853" s="78"/>
      <c r="U853" s="78"/>
      <c r="V853" s="78"/>
      <c r="W853" s="78"/>
      <c r="X853" s="78"/>
      <c r="Y853" s="78"/>
      <c r="Z853" s="78"/>
      <c r="AA853" s="78"/>
      <c r="AB853" s="78"/>
      <c r="AC853" s="78"/>
      <c r="AD853" s="78"/>
      <c r="AE853" s="51"/>
      <c r="AF853" s="51"/>
      <c r="AG853" s="78"/>
    </row>
    <row r="854" spans="17:33" x14ac:dyDescent="0.25">
      <c r="Q854" s="78"/>
      <c r="R854" s="78"/>
      <c r="S854" s="78"/>
      <c r="T854" s="78"/>
      <c r="U854" s="78"/>
      <c r="V854" s="78"/>
      <c r="W854" s="78"/>
      <c r="X854" s="78"/>
      <c r="Y854" s="78"/>
      <c r="Z854" s="78"/>
      <c r="AA854" s="78"/>
      <c r="AB854" s="78"/>
      <c r="AC854" s="78"/>
      <c r="AD854" s="78"/>
      <c r="AE854" s="51"/>
      <c r="AF854" s="51"/>
      <c r="AG854" s="78"/>
    </row>
    <row r="855" spans="17:33" x14ac:dyDescent="0.25">
      <c r="Q855" s="78"/>
      <c r="R855" s="78"/>
      <c r="S855" s="78"/>
      <c r="T855" s="78"/>
      <c r="U855" s="78"/>
      <c r="V855" s="78"/>
      <c r="W855" s="78"/>
      <c r="X855" s="78"/>
      <c r="Y855" s="78"/>
      <c r="Z855" s="78"/>
      <c r="AA855" s="78"/>
      <c r="AB855" s="78"/>
      <c r="AC855" s="78"/>
      <c r="AD855" s="78"/>
      <c r="AE855" s="51"/>
      <c r="AF855" s="51"/>
      <c r="AG855" s="78"/>
    </row>
    <row r="856" spans="17:33" x14ac:dyDescent="0.25">
      <c r="Q856" s="78"/>
      <c r="R856" s="78"/>
      <c r="S856" s="78"/>
      <c r="T856" s="78"/>
      <c r="U856" s="78"/>
      <c r="V856" s="78"/>
      <c r="W856" s="78"/>
      <c r="X856" s="78"/>
      <c r="Y856" s="78"/>
      <c r="Z856" s="78"/>
      <c r="AA856" s="78"/>
      <c r="AB856" s="78"/>
      <c r="AC856" s="78"/>
      <c r="AD856" s="78"/>
      <c r="AE856" s="51"/>
      <c r="AF856" s="51"/>
      <c r="AG856" s="78"/>
    </row>
    <row r="857" spans="17:33" x14ac:dyDescent="0.25">
      <c r="Q857" s="78"/>
      <c r="R857" s="78"/>
      <c r="S857" s="78"/>
      <c r="T857" s="78"/>
      <c r="U857" s="78"/>
      <c r="V857" s="78"/>
      <c r="W857" s="78"/>
      <c r="X857" s="78"/>
      <c r="Y857" s="78"/>
      <c r="Z857" s="78"/>
      <c r="AA857" s="78"/>
      <c r="AB857" s="78"/>
      <c r="AC857" s="78"/>
      <c r="AD857" s="78"/>
      <c r="AE857" s="51"/>
      <c r="AF857" s="51"/>
      <c r="AG857" s="78"/>
    </row>
    <row r="858" spans="17:33" x14ac:dyDescent="0.25">
      <c r="Q858" s="78"/>
      <c r="R858" s="78"/>
      <c r="S858" s="78"/>
      <c r="T858" s="78"/>
      <c r="U858" s="78"/>
      <c r="V858" s="78"/>
      <c r="W858" s="78"/>
      <c r="X858" s="78"/>
      <c r="Y858" s="78"/>
      <c r="Z858" s="78"/>
      <c r="AA858" s="78"/>
      <c r="AB858" s="78"/>
      <c r="AC858" s="78"/>
      <c r="AD858" s="78"/>
      <c r="AE858" s="51"/>
      <c r="AF858" s="51"/>
      <c r="AG858" s="78"/>
    </row>
    <row r="859" spans="17:33" x14ac:dyDescent="0.25">
      <c r="Q859" s="78"/>
      <c r="R859" s="78"/>
      <c r="S859" s="78"/>
      <c r="T859" s="78"/>
      <c r="U859" s="78"/>
      <c r="V859" s="78"/>
      <c r="W859" s="78"/>
      <c r="X859" s="78"/>
      <c r="Y859" s="78"/>
      <c r="Z859" s="78"/>
      <c r="AA859" s="78"/>
      <c r="AB859" s="78"/>
      <c r="AC859" s="78"/>
      <c r="AD859" s="78"/>
      <c r="AE859" s="51"/>
      <c r="AF859" s="51"/>
      <c r="AG859" s="78"/>
    </row>
    <row r="860" spans="17:33" x14ac:dyDescent="0.25">
      <c r="Q860" s="78"/>
      <c r="R860" s="78"/>
      <c r="S860" s="78"/>
      <c r="T860" s="78"/>
      <c r="U860" s="78"/>
      <c r="V860" s="78"/>
      <c r="W860" s="78"/>
      <c r="X860" s="78"/>
      <c r="Y860" s="78"/>
      <c r="Z860" s="78"/>
      <c r="AA860" s="78"/>
      <c r="AB860" s="78"/>
      <c r="AC860" s="78"/>
      <c r="AD860" s="78"/>
      <c r="AE860" s="51"/>
      <c r="AF860" s="51"/>
      <c r="AG860" s="78"/>
    </row>
    <row r="861" spans="17:33" x14ac:dyDescent="0.25">
      <c r="Q861" s="78"/>
      <c r="R861" s="78"/>
      <c r="S861" s="78"/>
      <c r="T861" s="78"/>
      <c r="U861" s="78"/>
      <c r="V861" s="78"/>
      <c r="W861" s="78"/>
      <c r="X861" s="78"/>
      <c r="Y861" s="78"/>
      <c r="Z861" s="78"/>
      <c r="AA861" s="78"/>
      <c r="AB861" s="78"/>
      <c r="AC861" s="78"/>
      <c r="AD861" s="78"/>
      <c r="AE861" s="51"/>
      <c r="AF861" s="51"/>
      <c r="AG861" s="78"/>
    </row>
    <row r="862" spans="17:33" x14ac:dyDescent="0.25">
      <c r="Q862" s="78"/>
      <c r="R862" s="78"/>
      <c r="S862" s="78"/>
      <c r="T862" s="78"/>
      <c r="U862" s="78"/>
      <c r="V862" s="78"/>
      <c r="W862" s="78"/>
      <c r="X862" s="78"/>
      <c r="Y862" s="78"/>
      <c r="Z862" s="78"/>
      <c r="AA862" s="78"/>
      <c r="AB862" s="78"/>
      <c r="AC862" s="78"/>
      <c r="AD862" s="78"/>
      <c r="AE862" s="51"/>
      <c r="AF862" s="51"/>
      <c r="AG862" s="78"/>
    </row>
    <row r="863" spans="17:33" x14ac:dyDescent="0.25">
      <c r="Q863" s="78"/>
      <c r="R863" s="78"/>
      <c r="S863" s="78"/>
      <c r="T863" s="78"/>
      <c r="U863" s="78"/>
      <c r="V863" s="78"/>
      <c r="W863" s="78"/>
      <c r="X863" s="78"/>
      <c r="Y863" s="78"/>
      <c r="Z863" s="78"/>
      <c r="AA863" s="78"/>
      <c r="AB863" s="78"/>
      <c r="AC863" s="78"/>
      <c r="AD863" s="78"/>
      <c r="AE863" s="51"/>
      <c r="AF863" s="51"/>
      <c r="AG863" s="78"/>
    </row>
    <row r="864" spans="17:33" x14ac:dyDescent="0.25">
      <c r="Q864" s="78"/>
      <c r="R864" s="78"/>
      <c r="S864" s="78"/>
      <c r="T864" s="78"/>
      <c r="U864" s="78"/>
      <c r="V864" s="78"/>
      <c r="W864" s="78"/>
      <c r="X864" s="78"/>
      <c r="Y864" s="78"/>
      <c r="Z864" s="78"/>
      <c r="AA864" s="78"/>
      <c r="AB864" s="78"/>
      <c r="AC864" s="78"/>
      <c r="AD864" s="78"/>
      <c r="AE864" s="51"/>
      <c r="AF864" s="51"/>
      <c r="AG864" s="78"/>
    </row>
    <row r="865" spans="17:33" x14ac:dyDescent="0.25">
      <c r="Q865" s="78"/>
      <c r="R865" s="78"/>
      <c r="S865" s="78"/>
      <c r="T865" s="78"/>
      <c r="U865" s="78"/>
      <c r="V865" s="78"/>
      <c r="W865" s="78"/>
      <c r="X865" s="78"/>
      <c r="Y865" s="78"/>
      <c r="Z865" s="78"/>
      <c r="AA865" s="78"/>
      <c r="AB865" s="78"/>
      <c r="AC865" s="78"/>
      <c r="AD865" s="78"/>
      <c r="AE865" s="51"/>
      <c r="AF865" s="51"/>
      <c r="AG865" s="78"/>
    </row>
    <row r="866" spans="17:33" x14ac:dyDescent="0.25">
      <c r="Q866" s="78"/>
      <c r="R866" s="78"/>
      <c r="S866" s="78"/>
      <c r="T866" s="78"/>
      <c r="U866" s="78"/>
      <c r="V866" s="78"/>
      <c r="W866" s="78"/>
      <c r="X866" s="78"/>
      <c r="Y866" s="78"/>
      <c r="Z866" s="78"/>
      <c r="AA866" s="78"/>
      <c r="AB866" s="78"/>
      <c r="AC866" s="78"/>
      <c r="AD866" s="78"/>
      <c r="AE866" s="51"/>
      <c r="AF866" s="51"/>
      <c r="AG866" s="78"/>
    </row>
    <row r="867" spans="17:33" x14ac:dyDescent="0.25">
      <c r="Q867" s="78"/>
      <c r="R867" s="78"/>
      <c r="S867" s="78"/>
      <c r="T867" s="78"/>
      <c r="U867" s="78"/>
      <c r="V867" s="78"/>
      <c r="W867" s="78"/>
      <c r="X867" s="78"/>
      <c r="Y867" s="78"/>
      <c r="Z867" s="78"/>
      <c r="AA867" s="78"/>
      <c r="AB867" s="78"/>
      <c r="AC867" s="78"/>
      <c r="AD867" s="78"/>
      <c r="AE867" s="51"/>
      <c r="AF867" s="51"/>
      <c r="AG867" s="78"/>
    </row>
    <row r="868" spans="17:33" x14ac:dyDescent="0.25">
      <c r="Q868" s="78"/>
      <c r="R868" s="78"/>
      <c r="S868" s="78"/>
      <c r="T868" s="78"/>
      <c r="U868" s="78"/>
      <c r="V868" s="78"/>
      <c r="W868" s="78"/>
      <c r="X868" s="78"/>
      <c r="Y868" s="78"/>
      <c r="Z868" s="78"/>
      <c r="AA868" s="78"/>
      <c r="AB868" s="78"/>
      <c r="AC868" s="78"/>
      <c r="AD868" s="78"/>
      <c r="AE868" s="51"/>
      <c r="AF868" s="51"/>
      <c r="AG868" s="78"/>
    </row>
    <row r="869" spans="17:33" x14ac:dyDescent="0.25">
      <c r="Q869" s="78"/>
      <c r="R869" s="78"/>
      <c r="S869" s="78"/>
      <c r="T869" s="78"/>
      <c r="U869" s="78"/>
      <c r="V869" s="78"/>
      <c r="W869" s="78"/>
      <c r="X869" s="78"/>
      <c r="Y869" s="78"/>
      <c r="Z869" s="78"/>
      <c r="AA869" s="78"/>
      <c r="AB869" s="78"/>
      <c r="AC869" s="78"/>
      <c r="AD869" s="78"/>
      <c r="AE869" s="51"/>
      <c r="AF869" s="51"/>
      <c r="AG869" s="78"/>
    </row>
    <row r="870" spans="17:33" x14ac:dyDescent="0.25">
      <c r="Q870" s="78"/>
      <c r="R870" s="78"/>
      <c r="S870" s="78"/>
      <c r="T870" s="78"/>
      <c r="U870" s="78"/>
      <c r="V870" s="78"/>
      <c r="W870" s="78"/>
      <c r="X870" s="78"/>
      <c r="Y870" s="78"/>
      <c r="Z870" s="78"/>
      <c r="AA870" s="78"/>
      <c r="AB870" s="78"/>
      <c r="AC870" s="78"/>
      <c r="AD870" s="78"/>
      <c r="AE870" s="51"/>
      <c r="AF870" s="51"/>
      <c r="AG870" s="78"/>
    </row>
    <row r="871" spans="17:33" x14ac:dyDescent="0.25">
      <c r="Q871" s="78"/>
      <c r="R871" s="78"/>
      <c r="S871" s="78"/>
      <c r="T871" s="78"/>
      <c r="U871" s="78"/>
      <c r="V871" s="78"/>
      <c r="W871" s="78"/>
      <c r="X871" s="78"/>
      <c r="Y871" s="78"/>
      <c r="Z871" s="78"/>
      <c r="AA871" s="78"/>
      <c r="AB871" s="78"/>
      <c r="AC871" s="78"/>
      <c r="AD871" s="78"/>
      <c r="AE871" s="51"/>
      <c r="AF871" s="51"/>
      <c r="AG871" s="78"/>
    </row>
    <row r="872" spans="17:33" x14ac:dyDescent="0.25">
      <c r="Q872" s="78"/>
      <c r="R872" s="78"/>
      <c r="S872" s="78"/>
      <c r="T872" s="78"/>
      <c r="U872" s="78"/>
      <c r="V872" s="78"/>
      <c r="W872" s="78"/>
      <c r="X872" s="78"/>
      <c r="Y872" s="78"/>
      <c r="Z872" s="78"/>
      <c r="AA872" s="78"/>
      <c r="AB872" s="78"/>
      <c r="AC872" s="78"/>
      <c r="AD872" s="78"/>
      <c r="AE872" s="51"/>
      <c r="AF872" s="51"/>
      <c r="AG872" s="78"/>
    </row>
    <row r="873" spans="17:33" x14ac:dyDescent="0.25">
      <c r="Q873" s="78"/>
      <c r="R873" s="78"/>
      <c r="S873" s="78"/>
      <c r="T873" s="78"/>
      <c r="U873" s="78"/>
      <c r="V873" s="78"/>
      <c r="W873" s="78"/>
      <c r="X873" s="78"/>
      <c r="Y873" s="78"/>
      <c r="Z873" s="78"/>
      <c r="AA873" s="78"/>
      <c r="AB873" s="78"/>
      <c r="AC873" s="78"/>
      <c r="AD873" s="78"/>
      <c r="AE873" s="51"/>
      <c r="AF873" s="51"/>
      <c r="AG873" s="78"/>
    </row>
    <row r="874" spans="17:33" x14ac:dyDescent="0.25">
      <c r="Q874" s="78"/>
      <c r="R874" s="78"/>
      <c r="S874" s="78"/>
      <c r="T874" s="78"/>
      <c r="U874" s="78"/>
      <c r="V874" s="78"/>
      <c r="W874" s="78"/>
      <c r="X874" s="78"/>
      <c r="Y874" s="78"/>
      <c r="Z874" s="78"/>
      <c r="AA874" s="78"/>
      <c r="AB874" s="78"/>
      <c r="AC874" s="78"/>
      <c r="AD874" s="78"/>
      <c r="AE874" s="51"/>
      <c r="AF874" s="51"/>
      <c r="AG874" s="78"/>
    </row>
    <row r="875" spans="17:33" x14ac:dyDescent="0.25">
      <c r="Q875" s="78"/>
      <c r="R875" s="78"/>
      <c r="S875" s="78"/>
      <c r="T875" s="78"/>
      <c r="U875" s="78"/>
      <c r="V875" s="78"/>
      <c r="W875" s="78"/>
      <c r="X875" s="78"/>
      <c r="Y875" s="78"/>
      <c r="Z875" s="78"/>
      <c r="AA875" s="78"/>
      <c r="AB875" s="78"/>
      <c r="AC875" s="78"/>
      <c r="AD875" s="78"/>
      <c r="AE875" s="51"/>
      <c r="AF875" s="51"/>
      <c r="AG875" s="78"/>
    </row>
    <row r="876" spans="17:33" x14ac:dyDescent="0.25">
      <c r="Q876" s="78"/>
      <c r="R876" s="78"/>
      <c r="S876" s="78"/>
      <c r="T876" s="78"/>
      <c r="U876" s="78"/>
      <c r="V876" s="78"/>
      <c r="W876" s="78"/>
      <c r="X876" s="78"/>
      <c r="Y876" s="78"/>
      <c r="Z876" s="78"/>
      <c r="AA876" s="78"/>
      <c r="AB876" s="78"/>
      <c r="AC876" s="78"/>
      <c r="AD876" s="78"/>
      <c r="AE876" s="51"/>
      <c r="AF876" s="51"/>
      <c r="AG876" s="78"/>
    </row>
    <row r="877" spans="17:33" x14ac:dyDescent="0.25">
      <c r="Q877" s="78"/>
      <c r="R877" s="78"/>
      <c r="S877" s="78"/>
      <c r="T877" s="78"/>
      <c r="U877" s="78"/>
      <c r="V877" s="78"/>
      <c r="W877" s="78"/>
      <c r="X877" s="78"/>
      <c r="Y877" s="78"/>
      <c r="Z877" s="78"/>
      <c r="AA877" s="78"/>
      <c r="AB877" s="78"/>
      <c r="AC877" s="78"/>
      <c r="AD877" s="78"/>
      <c r="AE877" s="51"/>
      <c r="AF877" s="51"/>
      <c r="AG877" s="78"/>
    </row>
    <row r="878" spans="17:33" x14ac:dyDescent="0.25">
      <c r="Q878" s="78"/>
      <c r="R878" s="78"/>
      <c r="S878" s="78"/>
      <c r="T878" s="78"/>
      <c r="U878" s="78"/>
      <c r="V878" s="78"/>
      <c r="W878" s="78"/>
      <c r="X878" s="78"/>
      <c r="Y878" s="78"/>
      <c r="Z878" s="78"/>
      <c r="AA878" s="78"/>
      <c r="AB878" s="78"/>
      <c r="AC878" s="78"/>
      <c r="AD878" s="78"/>
      <c r="AE878" s="51"/>
      <c r="AF878" s="51"/>
      <c r="AG878" s="78"/>
    </row>
    <row r="879" spans="17:33" x14ac:dyDescent="0.25">
      <c r="Q879" s="78"/>
      <c r="R879" s="78"/>
      <c r="S879" s="78"/>
      <c r="T879" s="78"/>
      <c r="U879" s="78"/>
      <c r="V879" s="78"/>
      <c r="W879" s="78"/>
      <c r="X879" s="78"/>
      <c r="Y879" s="78"/>
      <c r="Z879" s="78"/>
      <c r="AA879" s="78"/>
      <c r="AB879" s="78"/>
      <c r="AC879" s="78"/>
      <c r="AD879" s="78"/>
      <c r="AE879" s="51"/>
      <c r="AF879" s="51"/>
      <c r="AG879" s="78"/>
    </row>
    <row r="880" spans="17:33" x14ac:dyDescent="0.25">
      <c r="Q880" s="78"/>
      <c r="R880" s="78"/>
      <c r="S880" s="78"/>
      <c r="T880" s="78"/>
      <c r="U880" s="78"/>
      <c r="V880" s="78"/>
      <c r="W880" s="78"/>
      <c r="X880" s="78"/>
      <c r="Y880" s="78"/>
      <c r="Z880" s="78"/>
      <c r="AA880" s="78"/>
      <c r="AB880" s="78"/>
      <c r="AC880" s="78"/>
      <c r="AD880" s="78"/>
      <c r="AE880" s="51"/>
      <c r="AF880" s="51"/>
      <c r="AG880" s="78"/>
    </row>
    <row r="881" spans="17:33" x14ac:dyDescent="0.25">
      <c r="Q881" s="78"/>
      <c r="R881" s="78"/>
      <c r="S881" s="78"/>
      <c r="T881" s="78"/>
      <c r="U881" s="78"/>
      <c r="V881" s="78"/>
      <c r="W881" s="78"/>
      <c r="X881" s="78"/>
      <c r="Y881" s="78"/>
      <c r="Z881" s="78"/>
      <c r="AA881" s="78"/>
      <c r="AB881" s="78"/>
      <c r="AC881" s="78"/>
      <c r="AD881" s="78"/>
      <c r="AE881" s="51"/>
      <c r="AF881" s="51"/>
      <c r="AG881" s="78"/>
    </row>
    <row r="882" spans="17:33" x14ac:dyDescent="0.25">
      <c r="Q882" s="78"/>
      <c r="R882" s="78"/>
      <c r="S882" s="78"/>
      <c r="T882" s="78"/>
      <c r="U882" s="78"/>
      <c r="V882" s="78"/>
      <c r="W882" s="78"/>
      <c r="X882" s="78"/>
      <c r="Y882" s="78"/>
      <c r="Z882" s="78"/>
      <c r="AA882" s="78"/>
      <c r="AB882" s="78"/>
      <c r="AC882" s="78"/>
      <c r="AD882" s="78"/>
      <c r="AE882" s="51"/>
      <c r="AF882" s="51"/>
      <c r="AG882" s="78"/>
    </row>
    <row r="883" spans="17:33" x14ac:dyDescent="0.25">
      <c r="Q883" s="78"/>
      <c r="R883" s="78"/>
      <c r="S883" s="78"/>
      <c r="T883" s="78"/>
      <c r="U883" s="78"/>
      <c r="V883" s="78"/>
      <c r="W883" s="78"/>
      <c r="X883" s="78"/>
      <c r="Y883" s="78"/>
      <c r="Z883" s="78"/>
      <c r="AA883" s="78"/>
      <c r="AB883" s="78"/>
      <c r="AC883" s="78"/>
      <c r="AD883" s="78"/>
      <c r="AE883" s="51"/>
      <c r="AF883" s="51"/>
      <c r="AG883" s="78"/>
    </row>
    <row r="884" spans="17:33" x14ac:dyDescent="0.25">
      <c r="Q884" s="78"/>
      <c r="R884" s="78"/>
      <c r="S884" s="78"/>
      <c r="T884" s="78"/>
      <c r="U884" s="78"/>
      <c r="V884" s="78"/>
      <c r="W884" s="78"/>
      <c r="X884" s="78"/>
      <c r="Y884" s="78"/>
      <c r="Z884" s="78"/>
      <c r="AA884" s="78"/>
      <c r="AB884" s="78"/>
      <c r="AC884" s="78"/>
      <c r="AD884" s="78"/>
      <c r="AE884" s="51"/>
      <c r="AF884" s="51"/>
      <c r="AG884" s="78"/>
    </row>
  </sheetData>
  <autoFilter ref="A19:P133"/>
  <mergeCells count="28">
    <mergeCell ref="W18:AG18"/>
    <mergeCell ref="Q18:V18"/>
    <mergeCell ref="B7:O7"/>
    <mergeCell ref="A1:O1"/>
    <mergeCell ref="B3:F3"/>
    <mergeCell ref="B4:C4"/>
    <mergeCell ref="B5:O5"/>
    <mergeCell ref="B6:O6"/>
    <mergeCell ref="B14:E14"/>
    <mergeCell ref="F14:O14"/>
    <mergeCell ref="B8:O8"/>
    <mergeCell ref="B9:C9"/>
    <mergeCell ref="D9:E9"/>
    <mergeCell ref="B10:C10"/>
    <mergeCell ref="D10:E10"/>
    <mergeCell ref="B11:E11"/>
    <mergeCell ref="F11:O11"/>
    <mergeCell ref="B12:E12"/>
    <mergeCell ref="F12:O12"/>
    <mergeCell ref="B13:E13"/>
    <mergeCell ref="F13:O13"/>
    <mergeCell ref="Q17:AD17"/>
    <mergeCell ref="B15:E15"/>
    <mergeCell ref="F15:O15"/>
    <mergeCell ref="B16:E16"/>
    <mergeCell ref="F16:O16"/>
    <mergeCell ref="B17:E17"/>
    <mergeCell ref="F17:O1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63"/>
  <sheetViews>
    <sheetView topLeftCell="A16" workbookViewId="0">
      <selection activeCell="R34" sqref="A20:R34"/>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3621</v>
      </c>
      <c r="B1" s="519"/>
      <c r="C1" s="519"/>
      <c r="D1" s="519"/>
      <c r="E1" s="519"/>
      <c r="F1" s="519"/>
      <c r="G1" s="519"/>
      <c r="H1" s="519"/>
      <c r="I1" s="519"/>
      <c r="J1" s="519"/>
      <c r="K1" s="519"/>
      <c r="L1" s="519"/>
      <c r="M1" s="519"/>
      <c r="N1" s="520"/>
      <c r="P1" s="30"/>
      <c r="Q1" s="30"/>
      <c r="R1" s="30"/>
      <c r="S1" s="30"/>
      <c r="U1" s="30" t="s">
        <v>3554</v>
      </c>
      <c r="V1" s="31">
        <v>11392</v>
      </c>
    </row>
    <row r="2" spans="1:22" ht="15.75" thickBot="1" x14ac:dyDescent="0.3">
      <c r="P2" s="30"/>
      <c r="Q2" s="30"/>
      <c r="R2" s="30"/>
      <c r="S2" s="30"/>
      <c r="U2" s="30" t="s">
        <v>3555</v>
      </c>
      <c r="V2" s="31">
        <v>10161</v>
      </c>
    </row>
    <row r="3" spans="1:22" ht="26.25" thickTop="1" thickBot="1" x14ac:dyDescent="0.55000000000000004">
      <c r="A3" s="81" t="s">
        <v>3626</v>
      </c>
      <c r="B3" s="531" t="s">
        <v>3557</v>
      </c>
      <c r="C3" s="532"/>
      <c r="D3" s="532"/>
      <c r="E3" s="533"/>
      <c r="F3" s="82" t="s">
        <v>3493</v>
      </c>
      <c r="P3" s="30" t="s">
        <v>26</v>
      </c>
      <c r="Q3" s="30">
        <v>17</v>
      </c>
      <c r="R3" s="30" t="s">
        <v>4714</v>
      </c>
      <c r="S3" s="30" t="s">
        <v>4550</v>
      </c>
      <c r="U3" s="30" t="s">
        <v>3560</v>
      </c>
      <c r="V3" s="31">
        <v>10161</v>
      </c>
    </row>
    <row r="4" spans="1:22" ht="16.5" thickTop="1" thickBot="1" x14ac:dyDescent="0.3">
      <c r="P4" s="30" t="s">
        <v>27</v>
      </c>
      <c r="Q4" s="30">
        <v>18</v>
      </c>
      <c r="R4" s="30" t="s">
        <v>4715</v>
      </c>
      <c r="S4" s="30" t="s">
        <v>3623</v>
      </c>
      <c r="U4" s="30" t="s">
        <v>3565</v>
      </c>
      <c r="V4" s="31">
        <v>11438</v>
      </c>
    </row>
    <row r="5" spans="1:22" ht="16.5" thickTop="1" thickBot="1" x14ac:dyDescent="0.3">
      <c r="A5" s="83" t="s">
        <v>3631</v>
      </c>
      <c r="B5" s="84" t="s">
        <v>4953</v>
      </c>
      <c r="C5" s="82" t="str">
        <f>VLOOKUP(B5,P1:R14,3,0)</f>
        <v>Jn21</v>
      </c>
      <c r="D5" s="82" t="str">
        <f>VLOOKUP(B5,P1:S14,4,0)</f>
        <v>S</v>
      </c>
      <c r="P5" s="30" t="s">
        <v>3632</v>
      </c>
      <c r="Q5" s="30">
        <v>19</v>
      </c>
      <c r="R5" s="30" t="s">
        <v>4716</v>
      </c>
      <c r="S5" s="30" t="s">
        <v>3625</v>
      </c>
      <c r="U5" s="30" t="s">
        <v>3568</v>
      </c>
      <c r="V5" s="31">
        <v>11438</v>
      </c>
    </row>
    <row r="6" spans="1:22" ht="16.5" thickTop="1" thickBot="1" x14ac:dyDescent="0.3">
      <c r="C6" t="s">
        <v>4505</v>
      </c>
      <c r="D6" t="s">
        <v>4520</v>
      </c>
      <c r="P6" s="30" t="s">
        <v>3635</v>
      </c>
      <c r="Q6" s="30">
        <v>20</v>
      </c>
      <c r="R6" s="30" t="s">
        <v>4717</v>
      </c>
      <c r="S6" s="30" t="s">
        <v>3628</v>
      </c>
      <c r="U6" s="30" t="s">
        <v>3570</v>
      </c>
      <c r="V6" s="31">
        <v>11336</v>
      </c>
    </row>
    <row r="7" spans="1:22" ht="16.5" customHeight="1" thickTop="1" thickBot="1" x14ac:dyDescent="0.3">
      <c r="A7" s="83" t="s">
        <v>3638</v>
      </c>
      <c r="B7" s="85">
        <f>SUM(HNPlaces!S20:S35)</f>
        <v>569074.22222222225</v>
      </c>
      <c r="C7" s="536" t="str">
        <f>IF(ROUND(ABS(B7-B8),0)&gt;0,"Error","OK")</f>
        <v>OK</v>
      </c>
      <c r="D7" s="537"/>
      <c r="P7" s="30" t="s">
        <v>3639</v>
      </c>
      <c r="Q7" s="30">
        <v>21</v>
      </c>
      <c r="R7" s="30" t="s">
        <v>4718</v>
      </c>
      <c r="S7" s="30" t="s">
        <v>3630</v>
      </c>
    </row>
    <row r="8" spans="1:22" ht="16.5" thickTop="1" thickBot="1" x14ac:dyDescent="0.3">
      <c r="A8" s="83" t="s">
        <v>3642</v>
      </c>
      <c r="B8" s="85">
        <f>SUM(G20:G993)</f>
        <v>569074.22222222225</v>
      </c>
      <c r="C8" s="536"/>
      <c r="D8" s="537"/>
      <c r="P8" s="30" t="s">
        <v>3643</v>
      </c>
      <c r="Q8" s="30">
        <v>22</v>
      </c>
      <c r="R8" s="30" t="s">
        <v>4719</v>
      </c>
      <c r="S8" s="30" t="s">
        <v>3634</v>
      </c>
    </row>
    <row r="9" spans="1:22" ht="16.5" thickTop="1" thickBot="1" x14ac:dyDescent="0.3">
      <c r="P9" s="30" t="s">
        <v>3646</v>
      </c>
      <c r="Q9" s="30">
        <v>23</v>
      </c>
      <c r="R9" s="30" t="s">
        <v>4720</v>
      </c>
      <c r="S9" s="30" t="s">
        <v>3637</v>
      </c>
    </row>
    <row r="10" spans="1:22" ht="16.5" thickTop="1" thickBot="1" x14ac:dyDescent="0.3">
      <c r="A10" s="83" t="s">
        <v>3649</v>
      </c>
      <c r="B10" s="83">
        <f>COUNTIF(HNPlaces!R20:R35,"&gt;0")</f>
        <v>15</v>
      </c>
      <c r="C10" s="536" t="str">
        <f>IF(ROUND(ABS(B10-B11),0)&gt;0,"Error","OK")</f>
        <v>OK</v>
      </c>
      <c r="D10" s="537"/>
      <c r="P10" s="30" t="s">
        <v>3650</v>
      </c>
      <c r="Q10" s="30">
        <v>24</v>
      </c>
      <c r="R10" s="30" t="s">
        <v>4721</v>
      </c>
      <c r="S10" s="30" t="s">
        <v>3641</v>
      </c>
    </row>
    <row r="11" spans="1:22" ht="16.5" thickTop="1" thickBot="1" x14ac:dyDescent="0.3">
      <c r="A11" s="83" t="s">
        <v>3653</v>
      </c>
      <c r="B11" s="83">
        <f>COUNTIF(G20:G138,"&gt;0")</f>
        <v>15</v>
      </c>
      <c r="C11" s="536"/>
      <c r="D11" s="537"/>
      <c r="K11" s="86"/>
      <c r="L11" s="86"/>
      <c r="M11" s="86"/>
      <c r="N11" s="86"/>
      <c r="O11" s="87"/>
      <c r="P11" s="30" t="s">
        <v>3654</v>
      </c>
      <c r="Q11" s="30">
        <v>25</v>
      </c>
      <c r="R11" s="88" t="s">
        <v>4722</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4723</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4724</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4725</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SUM(G20:G1003)</f>
        <v>569074.22222222225</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HNPlaces!J20</f>
        <v>400156</v>
      </c>
      <c r="D20" s="120" t="b">
        <v>1</v>
      </c>
      <c r="E20" s="121" t="str">
        <f>RIGHT(HNPlaces!C20,4)&amp;"."&amp;HNPlaces!M20&amp;"."&amp;HNPlaces!K20&amp;"."&amp;$C$5</f>
        <v>1100.PRU.I01.Jn21</v>
      </c>
      <c r="F20" s="122">
        <f ca="1">TODAY()</f>
        <v>44361</v>
      </c>
      <c r="G20" s="123">
        <f>HNPlaces!S20</f>
        <v>108333.33333333333</v>
      </c>
      <c r="H20" s="124">
        <f ca="1">F20</f>
        <v>44361</v>
      </c>
      <c r="I20" s="125">
        <v>0</v>
      </c>
      <c r="J20" s="121" t="str">
        <f>LEFT(HNPlaces!D20,20)&amp;"."&amp;HNPlacesPay!E20</f>
        <v>Pavilion.1100.PRU.I01.Jn21</v>
      </c>
      <c r="K20" s="120" t="b">
        <v>1</v>
      </c>
      <c r="L20" s="126" t="s">
        <v>3686</v>
      </c>
      <c r="M20" s="120" t="b">
        <v>1</v>
      </c>
      <c r="N20" s="120" t="s">
        <v>3687</v>
      </c>
      <c r="O20" s="127" t="str">
        <f>HNPlaces!I20</f>
        <v>11392/543965</v>
      </c>
      <c r="P20" s="120" t="b">
        <v>1</v>
      </c>
      <c r="Q20" s="120" t="b">
        <v>1</v>
      </c>
      <c r="R20" s="120" t="b">
        <v>1</v>
      </c>
      <c r="T20" s="11"/>
      <c r="U20" s="1"/>
    </row>
    <row r="21" spans="1:21" x14ac:dyDescent="0.25">
      <c r="A21" s="117">
        <v>1</v>
      </c>
      <c r="B21" s="118">
        <v>2</v>
      </c>
      <c r="C21" s="303">
        <f>HNPlaces!J21</f>
        <v>400157</v>
      </c>
      <c r="D21" s="120" t="b">
        <v>1</v>
      </c>
      <c r="E21" s="304" t="str">
        <f>RIGHT(HNPlaces!C21,4)&amp;"."&amp;HNPlaces!M21&amp;"."&amp;HNPlaces!K21&amp;"."&amp;$C$5</f>
        <v>1102.PRU.I01.Jn21</v>
      </c>
      <c r="F21" s="305">
        <f t="shared" ref="F21:F51" ca="1" si="0">TODAY()</f>
        <v>44361</v>
      </c>
      <c r="G21" s="306">
        <f>HNPlaces!S21</f>
        <v>8333.3333333333339</v>
      </c>
      <c r="H21" s="124">
        <f t="shared" ref="H21:H51" ca="1" si="1">F21</f>
        <v>44361</v>
      </c>
      <c r="I21" s="125">
        <v>0</v>
      </c>
      <c r="J21" s="304" t="str">
        <f>LEFT(HNPlaces!D21,20)&amp;"."&amp;HNPlacesPay!E21</f>
        <v>Northgate.1102.PRU.I01.Jn21</v>
      </c>
      <c r="K21" s="120" t="b">
        <v>1</v>
      </c>
      <c r="L21" s="126" t="s">
        <v>3686</v>
      </c>
      <c r="M21" s="120" t="b">
        <v>1</v>
      </c>
      <c r="N21" s="120" t="s">
        <v>3687</v>
      </c>
      <c r="O21" s="307" t="str">
        <f>HNPlaces!I21</f>
        <v>11392/543965</v>
      </c>
      <c r="P21" s="120" t="b">
        <v>1</v>
      </c>
      <c r="Q21" s="120" t="b">
        <v>1</v>
      </c>
      <c r="R21" s="120" t="b">
        <v>1</v>
      </c>
      <c r="T21" s="11"/>
      <c r="U21" s="1"/>
    </row>
    <row r="22" spans="1:21" x14ac:dyDescent="0.25">
      <c r="A22" s="117">
        <v>1</v>
      </c>
      <c r="B22" s="118">
        <v>2</v>
      </c>
      <c r="C22" s="303">
        <f>HNPlaces!J22</f>
        <v>400050</v>
      </c>
      <c r="D22" s="120" t="b">
        <v>1</v>
      </c>
      <c r="E22" s="304" t="str">
        <f>RIGHT(HNPlaces!C22,4)&amp;"."&amp;HNPlaces!M22&amp;"."&amp;HNPlaces!K22&amp;"."&amp;$C$5</f>
        <v>2014.ARP.I01.Jn21</v>
      </c>
      <c r="F22" s="305">
        <f t="shared" ca="1" si="0"/>
        <v>44361</v>
      </c>
      <c r="G22" s="306">
        <f>HNPlaces!S22</f>
        <v>4000</v>
      </c>
      <c r="H22" s="124">
        <f t="shared" ca="1" si="1"/>
        <v>44361</v>
      </c>
      <c r="I22" s="125">
        <v>0</v>
      </c>
      <c r="J22" s="304" t="str">
        <f>LEFT(HNPlaces!D22,20)&amp;"."&amp;HNPlacesPay!E22</f>
        <v>Colindale School.2014.ARP.I01.Jn21</v>
      </c>
      <c r="K22" s="120" t="b">
        <v>1</v>
      </c>
      <c r="L22" s="126" t="s">
        <v>3686</v>
      </c>
      <c r="M22" s="120" t="b">
        <v>1</v>
      </c>
      <c r="N22" s="120" t="s">
        <v>3687</v>
      </c>
      <c r="O22" s="307" t="str">
        <f>HNPlaces!I22</f>
        <v>11438/543965</v>
      </c>
      <c r="P22" s="120" t="b">
        <v>1</v>
      </c>
      <c r="Q22" s="120" t="b">
        <v>1</v>
      </c>
      <c r="R22" s="120" t="b">
        <v>1</v>
      </c>
      <c r="T22" s="11"/>
      <c r="U22" s="1"/>
    </row>
    <row r="23" spans="1:21" x14ac:dyDescent="0.25">
      <c r="A23" s="117">
        <v>1</v>
      </c>
      <c r="B23" s="118">
        <v>2</v>
      </c>
      <c r="C23" s="303">
        <f>HNPlaces!J23</f>
        <v>400059</v>
      </c>
      <c r="D23" s="120" t="b">
        <v>1</v>
      </c>
      <c r="E23" s="304" t="str">
        <f>RIGHT(HNPlaces!C23,4)&amp;"."&amp;HNPlaces!M23&amp;"."&amp;HNPlaces!K23&amp;"."&amp;$C$5</f>
        <v>2015.ARP.I01.Jn21</v>
      </c>
      <c r="F23" s="305">
        <f t="shared" ca="1" si="0"/>
        <v>44361</v>
      </c>
      <c r="G23" s="306">
        <f>HNPlaces!S23</f>
        <v>4583.333333333333</v>
      </c>
      <c r="H23" s="124">
        <f t="shared" ca="1" si="1"/>
        <v>44361</v>
      </c>
      <c r="I23" s="125">
        <v>0</v>
      </c>
      <c r="J23" s="304" t="str">
        <f>LEFT(HNPlaces!D23,20)&amp;"."&amp;HNPlacesPay!E23</f>
        <v>Coppetts Wood.2015.ARP.I01.Jn21</v>
      </c>
      <c r="K23" s="120" t="b">
        <v>1</v>
      </c>
      <c r="L23" s="126" t="s">
        <v>3686</v>
      </c>
      <c r="M23" s="120" t="b">
        <v>1</v>
      </c>
      <c r="N23" s="120" t="s">
        <v>3687</v>
      </c>
      <c r="O23" s="307" t="str">
        <f>HNPlaces!I23</f>
        <v>11438/543965</v>
      </c>
      <c r="P23" s="120" t="b">
        <v>1</v>
      </c>
      <c r="Q23" s="120" t="b">
        <v>1</v>
      </c>
      <c r="R23" s="120" t="b">
        <v>1</v>
      </c>
    </row>
    <row r="24" spans="1:21" x14ac:dyDescent="0.25">
      <c r="A24" s="117">
        <v>1</v>
      </c>
      <c r="B24" s="118">
        <v>2</v>
      </c>
      <c r="C24" s="303">
        <f>HNPlaces!J24</f>
        <v>400046</v>
      </c>
      <c r="D24" s="120" t="b">
        <v>1</v>
      </c>
      <c r="E24" s="304" t="str">
        <f>RIGHT(HNPlaces!C24,4)&amp;"."&amp;HNPlaces!M24&amp;"."&amp;HNPlaces!K24&amp;"."&amp;$C$5</f>
        <v>2036.ARP.I01.Jn21</v>
      </c>
      <c r="F24" s="305">
        <f t="shared" ca="1" si="0"/>
        <v>44361</v>
      </c>
      <c r="G24" s="306">
        <f>HNPlaces!S24</f>
        <v>7500</v>
      </c>
      <c r="H24" s="124">
        <f t="shared" ca="1" si="1"/>
        <v>44361</v>
      </c>
      <c r="I24" s="125">
        <v>0</v>
      </c>
      <c r="J24" s="304" t="str">
        <f>LEFT(HNPlaces!D24,20)&amp;"."&amp;HNPlacesPay!E24</f>
        <v>Livingstone School.2036.ARP.I01.Jn21</v>
      </c>
      <c r="K24" s="120" t="b">
        <v>1</v>
      </c>
      <c r="L24" s="126" t="s">
        <v>3686</v>
      </c>
      <c r="M24" s="120" t="b">
        <v>1</v>
      </c>
      <c r="N24" s="120" t="s">
        <v>3687</v>
      </c>
      <c r="O24" s="307" t="str">
        <f>HNPlaces!I24</f>
        <v>11438/543965</v>
      </c>
      <c r="P24" s="120" t="b">
        <v>1</v>
      </c>
      <c r="Q24" s="120" t="b">
        <v>1</v>
      </c>
      <c r="R24" s="120" t="b">
        <v>1</v>
      </c>
    </row>
    <row r="25" spans="1:21" x14ac:dyDescent="0.25">
      <c r="A25" s="117">
        <v>1</v>
      </c>
      <c r="B25" s="118">
        <v>2</v>
      </c>
      <c r="C25" s="303">
        <f>HNPlaces!J25</f>
        <v>400065</v>
      </c>
      <c r="D25" s="120" t="b">
        <v>1</v>
      </c>
      <c r="E25" s="304" t="str">
        <f>RIGHT(HNPlaces!C25,4)&amp;"."&amp;HNPlaces!M25&amp;"."&amp;HNPlaces!K25&amp;"."&amp;$C$5</f>
        <v>2067.ARP.I01.Jn21</v>
      </c>
      <c r="F25" s="305">
        <f t="shared" ca="1" si="0"/>
        <v>44361</v>
      </c>
      <c r="G25" s="306">
        <f>HNPlaces!S25</f>
        <v>5583.333333333333</v>
      </c>
      <c r="H25" s="124">
        <f t="shared" ca="1" si="1"/>
        <v>44361</v>
      </c>
      <c r="I25" s="125">
        <v>0</v>
      </c>
      <c r="J25" s="304" t="str">
        <f>LEFT(HNPlaces!D25,20)&amp;"."&amp;HNPlacesPay!E25</f>
        <v>Chalgrove Primary Sc.2067.ARP.I01.Jn21</v>
      </c>
      <c r="K25" s="120" t="b">
        <v>1</v>
      </c>
      <c r="L25" s="126" t="s">
        <v>3686</v>
      </c>
      <c r="M25" s="120" t="b">
        <v>1</v>
      </c>
      <c r="N25" s="120" t="s">
        <v>3687</v>
      </c>
      <c r="O25" s="307" t="str">
        <f>HNPlaces!I25</f>
        <v>11438/543965</v>
      </c>
      <c r="P25" s="120" t="b">
        <v>1</v>
      </c>
      <c r="Q25" s="120" t="b">
        <v>1</v>
      </c>
      <c r="R25" s="120" t="b">
        <v>1</v>
      </c>
    </row>
    <row r="26" spans="1:21" x14ac:dyDescent="0.25">
      <c r="A26" s="117">
        <v>1</v>
      </c>
      <c r="B26" s="118">
        <v>2</v>
      </c>
      <c r="C26" s="303">
        <f>HNPlaces!J26</f>
        <v>400113</v>
      </c>
      <c r="D26" s="120" t="b">
        <v>1</v>
      </c>
      <c r="E26" s="304" t="str">
        <f>RIGHT(HNPlaces!C26,4)&amp;"."&amp;HNPlaces!M26&amp;"."&amp;HNPlaces!K26&amp;"."&amp;$C$5</f>
        <v>2077.ARP.I01.Jn21</v>
      </c>
      <c r="F26" s="305">
        <f t="shared" ca="1" si="0"/>
        <v>44361</v>
      </c>
      <c r="G26" s="306">
        <f>HNPlaces!S26</f>
        <v>11000</v>
      </c>
      <c r="H26" s="124">
        <f t="shared" ca="1" si="1"/>
        <v>44361</v>
      </c>
      <c r="I26" s="125">
        <v>0</v>
      </c>
      <c r="J26" s="304" t="str">
        <f>LEFT(HNPlaces!D26,20)&amp;"."&amp;HNPlacesPay!E26</f>
        <v>Orion Primary School.2077.ARP.I01.Jn21</v>
      </c>
      <c r="K26" s="120" t="b">
        <v>1</v>
      </c>
      <c r="L26" s="126" t="s">
        <v>3686</v>
      </c>
      <c r="M26" s="120" t="b">
        <v>1</v>
      </c>
      <c r="N26" s="120" t="s">
        <v>3687</v>
      </c>
      <c r="O26" s="307" t="str">
        <f>HNPlaces!I26</f>
        <v>11438/543965</v>
      </c>
      <c r="P26" s="120" t="b">
        <v>1</v>
      </c>
      <c r="Q26" s="120" t="b">
        <v>1</v>
      </c>
      <c r="R26" s="120" t="b">
        <v>1</v>
      </c>
    </row>
    <row r="27" spans="1:21" x14ac:dyDescent="0.25">
      <c r="A27" s="117">
        <v>1</v>
      </c>
      <c r="B27" s="118">
        <v>2</v>
      </c>
      <c r="C27" s="303">
        <f>HNPlaces!J27</f>
        <v>400140</v>
      </c>
      <c r="D27" s="120" t="b">
        <v>1</v>
      </c>
      <c r="E27" s="304" t="str">
        <f>RIGHT(HNPlaces!C27,4)&amp;"."&amp;HNPlaces!M27&amp;"."&amp;HNPlaces!K27&amp;"."&amp;$C$5</f>
        <v>5427.ARP.I01.Jn21</v>
      </c>
      <c r="F27" s="305">
        <f t="shared" ca="1" si="0"/>
        <v>44361</v>
      </c>
      <c r="G27" s="306">
        <f>HNPlaces!S27</f>
        <v>24500</v>
      </c>
      <c r="H27" s="124">
        <f t="shared" ca="1" si="1"/>
        <v>44361</v>
      </c>
      <c r="I27" s="125">
        <v>0</v>
      </c>
      <c r="J27" s="304" t="str">
        <f>LEFT(HNPlaces!D27,20)&amp;"."&amp;HNPlacesPay!E27</f>
        <v>JCoSS.5427.ARP.I01.Jn21</v>
      </c>
      <c r="K27" s="120" t="b">
        <v>1</v>
      </c>
      <c r="L27" s="126" t="s">
        <v>3686</v>
      </c>
      <c r="M27" s="120" t="b">
        <v>1</v>
      </c>
      <c r="N27" s="120" t="s">
        <v>3687</v>
      </c>
      <c r="O27" s="307" t="str">
        <f>HNPlaces!I27</f>
        <v>11438/543965</v>
      </c>
      <c r="P27" s="120" t="b">
        <v>1</v>
      </c>
      <c r="Q27" s="120" t="b">
        <v>1</v>
      </c>
      <c r="R27" s="120" t="b">
        <v>1</v>
      </c>
    </row>
    <row r="28" spans="1:21" x14ac:dyDescent="0.25">
      <c r="A28" s="117">
        <v>1</v>
      </c>
      <c r="B28" s="118">
        <v>2</v>
      </c>
      <c r="C28" s="303">
        <f>HNPlaces!J28</f>
        <v>400034</v>
      </c>
      <c r="D28" s="120" t="b">
        <v>1</v>
      </c>
      <c r="E28" s="304" t="str">
        <f>RIGHT(HNPlaces!C28,4)&amp;"."&amp;HNPlaces!M28&amp;"."&amp;HNPlaces!K28&amp;"."&amp;$C$5</f>
        <v>7005.SPEC.I01.Jn21</v>
      </c>
      <c r="F28" s="305">
        <f t="shared" ca="1" si="0"/>
        <v>44361</v>
      </c>
      <c r="G28" s="306">
        <f>HNPlaces!S28</f>
        <v>103472.22222222223</v>
      </c>
      <c r="H28" s="124">
        <f t="shared" ca="1" si="1"/>
        <v>44361</v>
      </c>
      <c r="I28" s="125">
        <v>0</v>
      </c>
      <c r="J28" s="304" t="str">
        <f>LEFT(HNPlaces!D28,20)&amp;"."&amp;HNPlacesPay!E28</f>
        <v>Northway.7005.SPEC.I01.Jn21</v>
      </c>
      <c r="K28" s="120" t="b">
        <v>1</v>
      </c>
      <c r="L28" s="126" t="s">
        <v>3686</v>
      </c>
      <c r="M28" s="120" t="b">
        <v>1</v>
      </c>
      <c r="N28" s="120" t="s">
        <v>3687</v>
      </c>
      <c r="O28" s="307" t="str">
        <f>HNPlaces!I28</f>
        <v>10161/543965</v>
      </c>
      <c r="P28" s="120" t="b">
        <v>1</v>
      </c>
      <c r="Q28" s="120" t="b">
        <v>1</v>
      </c>
      <c r="R28" s="120" t="b">
        <v>1</v>
      </c>
    </row>
    <row r="29" spans="1:21" x14ac:dyDescent="0.25">
      <c r="A29" s="117">
        <v>1</v>
      </c>
      <c r="B29" s="118">
        <v>2</v>
      </c>
      <c r="C29" s="303">
        <f>HNPlaces!J29</f>
        <v>400091</v>
      </c>
      <c r="D29" s="120" t="b">
        <v>1</v>
      </c>
      <c r="E29" s="304" t="str">
        <f>RIGHT(HNPlaces!C29,4)&amp;"."&amp;HNPlaces!M29&amp;"."&amp;HNPlaces!K29&amp;"."&amp;$C$5</f>
        <v>7009.SPEC.I01.Jn21</v>
      </c>
      <c r="F29" s="305">
        <f t="shared" ca="1" si="0"/>
        <v>44361</v>
      </c>
      <c r="G29" s="306">
        <f>HNPlaces!S29</f>
        <v>97916.666666666672</v>
      </c>
      <c r="H29" s="124">
        <f t="shared" ca="1" si="1"/>
        <v>44361</v>
      </c>
      <c r="I29" s="125">
        <v>0</v>
      </c>
      <c r="J29" s="304" t="str">
        <f>LEFT(HNPlaces!D29,20)&amp;"."&amp;HNPlacesPay!E29</f>
        <v>Oakleigh.7009.SPEC.I01.Jn21</v>
      </c>
      <c r="K29" s="120" t="b">
        <v>1</v>
      </c>
      <c r="L29" s="126" t="s">
        <v>3686</v>
      </c>
      <c r="M29" s="120" t="b">
        <v>1</v>
      </c>
      <c r="N29" s="120" t="s">
        <v>3687</v>
      </c>
      <c r="O29" s="307" t="str">
        <f>HNPlaces!I29</f>
        <v>10161/543965</v>
      </c>
      <c r="P29" s="120" t="b">
        <v>1</v>
      </c>
      <c r="Q29" s="120" t="b">
        <v>1</v>
      </c>
      <c r="R29" s="120" t="b">
        <v>1</v>
      </c>
    </row>
    <row r="30" spans="1:21" x14ac:dyDescent="0.25">
      <c r="A30" s="117">
        <v>1</v>
      </c>
      <c r="B30" s="118">
        <v>2</v>
      </c>
      <c r="C30" s="303">
        <f>HNPlaces!J30</f>
        <v>400063</v>
      </c>
      <c r="D30" s="120" t="b">
        <v>1</v>
      </c>
      <c r="E30" s="304" t="str">
        <f>RIGHT(HNPlaces!C30,4)&amp;"."&amp;HNPlaces!M30&amp;"."&amp;HNPlaces!K30&amp;"."&amp;$C$5</f>
        <v>7010.SPEC.I01.Jn21</v>
      </c>
      <c r="F30" s="305">
        <f t="shared" ca="1" si="0"/>
        <v>44361</v>
      </c>
      <c r="G30" s="306">
        <f>HNPlaces!S30</f>
        <v>81458.333333333343</v>
      </c>
      <c r="H30" s="124">
        <f t="shared" ca="1" si="1"/>
        <v>44361</v>
      </c>
      <c r="I30" s="125">
        <v>0</v>
      </c>
      <c r="J30" s="304" t="str">
        <f>LEFT(HNPlaces!D30,20)&amp;"."&amp;HNPlacesPay!E30</f>
        <v>Mapledown.7010.SPEC.I01.Jn21</v>
      </c>
      <c r="K30" s="120" t="b">
        <v>1</v>
      </c>
      <c r="L30" s="126" t="s">
        <v>3686</v>
      </c>
      <c r="M30" s="120" t="b">
        <v>1</v>
      </c>
      <c r="N30" s="120" t="s">
        <v>3687</v>
      </c>
      <c r="O30" s="307" t="str">
        <f>HNPlaces!I30</f>
        <v>10161/543965</v>
      </c>
      <c r="P30" s="120" t="b">
        <v>1</v>
      </c>
      <c r="Q30" s="120" t="b">
        <v>1</v>
      </c>
      <c r="R30" s="120" t="b">
        <v>1</v>
      </c>
    </row>
    <row r="31" spans="1:21" x14ac:dyDescent="0.25">
      <c r="A31" s="117">
        <v>1</v>
      </c>
      <c r="B31" s="118">
        <v>2</v>
      </c>
      <c r="C31" s="303">
        <f>HNPlaces!J31</f>
        <v>400156</v>
      </c>
      <c r="D31" s="120" t="b">
        <v>1</v>
      </c>
      <c r="E31" s="304" t="str">
        <f>RIGHT(HNPlaces!C31,4)&amp;"."&amp;HNPlaces!M31&amp;"."&amp;HNPlaces!K31&amp;"."&amp;$C$5</f>
        <v>1100.HOS.I01.Jn21</v>
      </c>
      <c r="F31" s="305">
        <f t="shared" ca="1" si="0"/>
        <v>44361</v>
      </c>
      <c r="G31" s="306">
        <f>HNPlaces!S31</f>
        <v>22826.666666666668</v>
      </c>
      <c r="H31" s="124">
        <f t="shared" ca="1" si="1"/>
        <v>44361</v>
      </c>
      <c r="I31" s="125">
        <v>0</v>
      </c>
      <c r="J31" s="304" t="str">
        <f>LEFT(HNPlaces!D31,20)&amp;"."&amp;HNPlacesPay!E31</f>
        <v>Pavilion.1100.HOS.I01.Jn21</v>
      </c>
      <c r="K31" s="120" t="b">
        <v>1</v>
      </c>
      <c r="L31" s="126" t="s">
        <v>3686</v>
      </c>
      <c r="M31" s="120" t="b">
        <v>1</v>
      </c>
      <c r="N31" s="120" t="s">
        <v>3687</v>
      </c>
      <c r="O31" s="307" t="str">
        <f>HNPlaces!I31</f>
        <v>11336/543965</v>
      </c>
      <c r="P31" s="120" t="b">
        <v>1</v>
      </c>
      <c r="Q31" s="120" t="b">
        <v>1</v>
      </c>
      <c r="R31" s="120" t="b">
        <v>1</v>
      </c>
    </row>
    <row r="32" spans="1:21" x14ac:dyDescent="0.25">
      <c r="A32" s="117">
        <v>1</v>
      </c>
      <c r="B32" s="118">
        <v>2</v>
      </c>
      <c r="C32" s="303">
        <f>HNPlaces!J32</f>
        <v>400157</v>
      </c>
      <c r="D32" s="120" t="b">
        <v>1</v>
      </c>
      <c r="E32" s="304" t="str">
        <f>RIGHT(HNPlaces!C32,4)&amp;"."&amp;HNPlaces!M32&amp;"."&amp;HNPlaces!K32&amp;"."&amp;$C$5</f>
        <v>1102.HOS.I01.Jn21</v>
      </c>
      <c r="F32" s="305">
        <f t="shared" ca="1" si="0"/>
        <v>44361</v>
      </c>
      <c r="G32" s="306">
        <f>HNPlaces!S32</f>
        <v>29773.5</v>
      </c>
      <c r="H32" s="124">
        <f t="shared" ca="1" si="1"/>
        <v>44361</v>
      </c>
      <c r="I32" s="125">
        <v>0</v>
      </c>
      <c r="J32" s="304" t="str">
        <f>LEFT(HNPlaces!D32,20)&amp;"."&amp;HNPlacesPay!E32</f>
        <v>Northgate.1102.HOS.I01.Jn21</v>
      </c>
      <c r="K32" s="120" t="b">
        <v>1</v>
      </c>
      <c r="L32" s="126" t="s">
        <v>3686</v>
      </c>
      <c r="M32" s="120" t="b">
        <v>1</v>
      </c>
      <c r="N32" s="120" t="s">
        <v>3687</v>
      </c>
      <c r="O32" s="307" t="str">
        <f>HNPlaces!I32</f>
        <v>11336/543965</v>
      </c>
      <c r="P32" s="120" t="b">
        <v>1</v>
      </c>
      <c r="Q32" s="120" t="b">
        <v>1</v>
      </c>
      <c r="R32" s="120" t="b">
        <v>1</v>
      </c>
    </row>
    <row r="33" spans="1:18" x14ac:dyDescent="0.25">
      <c r="A33" s="117">
        <v>1</v>
      </c>
      <c r="B33" s="118">
        <v>2</v>
      </c>
      <c r="C33" s="303">
        <f>HNPlaces!J33</f>
        <v>400046</v>
      </c>
      <c r="D33" s="120" t="b">
        <v>1</v>
      </c>
      <c r="E33" s="304" t="str">
        <f>RIGHT(HNPlaces!C33,4)&amp;"."&amp;HNPlaces!M33&amp;"."&amp;HNPlaces!K33&amp;"."&amp;$C$5</f>
        <v>2036.ARPEY.I01.Jn21</v>
      </c>
      <c r="F33" s="305">
        <f t="shared" ca="1" si="0"/>
        <v>44361</v>
      </c>
      <c r="G33" s="306">
        <f>HNPlaces!S33</f>
        <v>11169.5</v>
      </c>
      <c r="H33" s="124">
        <f t="shared" ca="1" si="1"/>
        <v>44361</v>
      </c>
      <c r="I33" s="125">
        <v>0</v>
      </c>
      <c r="J33" s="304" t="str">
        <f>LEFT(HNPlaces!D33,20)&amp;"."&amp;HNPlacesPay!E33</f>
        <v>Livingstone School.2036.ARPEY.I01.Jn21</v>
      </c>
      <c r="K33" s="120" t="b">
        <v>1</v>
      </c>
      <c r="L33" s="126" t="s">
        <v>3686</v>
      </c>
      <c r="M33" s="120" t="b">
        <v>1</v>
      </c>
      <c r="N33" s="120" t="s">
        <v>3687</v>
      </c>
      <c r="O33" s="307" t="str">
        <f>HNPlaces!I33</f>
        <v>11438/543965</v>
      </c>
      <c r="P33" s="120" t="b">
        <v>1</v>
      </c>
      <c r="Q33" s="120" t="b">
        <v>1</v>
      </c>
      <c r="R33" s="120" t="b">
        <v>1</v>
      </c>
    </row>
    <row r="34" spans="1:18" x14ac:dyDescent="0.25">
      <c r="A34" s="117">
        <v>1</v>
      </c>
      <c r="B34" s="118">
        <v>2</v>
      </c>
      <c r="C34" s="303">
        <f>HNPlaces!J34</f>
        <v>400091</v>
      </c>
      <c r="D34" s="120" t="b">
        <v>1</v>
      </c>
      <c r="E34" s="304" t="str">
        <f>RIGHT(HNPlaces!C34,4)&amp;"."&amp;HNPlaces!M34&amp;"."&amp;HNPlaces!K34&amp;"."&amp;$C$5</f>
        <v>7009.SPECEY.I01.Jn21</v>
      </c>
      <c r="F34" s="305">
        <f t="shared" ca="1" si="0"/>
        <v>44361</v>
      </c>
      <c r="G34" s="306">
        <f>HNPlaces!S34</f>
        <v>48624</v>
      </c>
      <c r="H34" s="124">
        <f t="shared" ca="1" si="1"/>
        <v>44361</v>
      </c>
      <c r="I34" s="125">
        <v>0</v>
      </c>
      <c r="J34" s="304" t="str">
        <f>LEFT(HNPlaces!D34,20)&amp;"."&amp;HNPlacesPay!E34</f>
        <v>Oakleigh.7009.SPECEY.I01.Jn21</v>
      </c>
      <c r="K34" s="120" t="b">
        <v>1</v>
      </c>
      <c r="L34" s="126" t="s">
        <v>3686</v>
      </c>
      <c r="M34" s="120" t="b">
        <v>1</v>
      </c>
      <c r="N34" s="120" t="s">
        <v>3687</v>
      </c>
      <c r="O34" s="307" t="str">
        <f>HNPlaces!I34</f>
        <v>10161/543965</v>
      </c>
      <c r="P34" s="120" t="b">
        <v>1</v>
      </c>
      <c r="Q34" s="120" t="b">
        <v>1</v>
      </c>
      <c r="R34" s="120" t="b">
        <v>1</v>
      </c>
    </row>
    <row r="35" spans="1:18" x14ac:dyDescent="0.25">
      <c r="A35" s="117">
        <v>1</v>
      </c>
      <c r="B35" s="118">
        <v>2</v>
      </c>
      <c r="C35" s="303">
        <f>HNPlaces!J35</f>
        <v>0</v>
      </c>
      <c r="D35" s="120" t="b">
        <v>1</v>
      </c>
      <c r="E35" s="304" t="str">
        <f>RIGHT(HNPlaces!C35,4)&amp;"."&amp;HNPlaces!M35&amp;"."&amp;HNPlaces!K35&amp;"."&amp;$C$5</f>
        <v>...Jn21</v>
      </c>
      <c r="F35" s="305">
        <f t="shared" ca="1" si="0"/>
        <v>44361</v>
      </c>
      <c r="G35" s="306">
        <f>HNPlaces!S35</f>
        <v>0</v>
      </c>
      <c r="H35" s="124">
        <f t="shared" ca="1" si="1"/>
        <v>44361</v>
      </c>
      <c r="I35" s="125">
        <v>0</v>
      </c>
      <c r="J35" s="304" t="str">
        <f>LEFT(HNPlaces!D35,20)&amp;"."&amp;HNPlacesPay!E35</f>
        <v>....Jn21</v>
      </c>
      <c r="K35" s="120" t="b">
        <v>1</v>
      </c>
      <c r="L35" s="126" t="s">
        <v>3686</v>
      </c>
      <c r="M35" s="120" t="b">
        <v>1</v>
      </c>
      <c r="N35" s="120" t="s">
        <v>3687</v>
      </c>
      <c r="O35" s="307">
        <f>HNPlaces!I35</f>
        <v>0</v>
      </c>
      <c r="P35" s="120" t="b">
        <v>1</v>
      </c>
      <c r="Q35" s="120" t="b">
        <v>1</v>
      </c>
      <c r="R35" s="120" t="b">
        <v>1</v>
      </c>
    </row>
    <row r="36" spans="1:18" x14ac:dyDescent="0.25">
      <c r="A36" s="117">
        <v>1</v>
      </c>
      <c r="B36" s="118">
        <v>2</v>
      </c>
      <c r="C36" s="303">
        <f>HNPlaces!J36</f>
        <v>0</v>
      </c>
      <c r="D36" s="120" t="b">
        <v>1</v>
      </c>
      <c r="E36" s="304" t="str">
        <f>RIGHT(HNPlaces!C36,4)&amp;"."&amp;HNPlaces!M36&amp;"."&amp;HNPlaces!K36&amp;"."&amp;$C$5</f>
        <v>...Jn21</v>
      </c>
      <c r="F36" s="305">
        <f t="shared" ca="1" si="0"/>
        <v>44361</v>
      </c>
      <c r="G36" s="306">
        <f>HNPlaces!S36</f>
        <v>0</v>
      </c>
      <c r="H36" s="124">
        <f t="shared" ca="1" si="1"/>
        <v>44361</v>
      </c>
      <c r="I36" s="125">
        <v>0</v>
      </c>
      <c r="J36" s="304" t="str">
        <f>LEFT(HNPlaces!D36,20)&amp;"."&amp;HNPlacesPay!E36</f>
        <v>....Jn21</v>
      </c>
      <c r="K36" s="120" t="b">
        <v>1</v>
      </c>
      <c r="L36" s="126" t="s">
        <v>3686</v>
      </c>
      <c r="M36" s="120" t="b">
        <v>1</v>
      </c>
      <c r="N36" s="120" t="s">
        <v>3687</v>
      </c>
      <c r="O36" s="307">
        <f>HNPlaces!I36</f>
        <v>0</v>
      </c>
      <c r="P36" s="120" t="b">
        <v>1</v>
      </c>
      <c r="Q36" s="120" t="b">
        <v>1</v>
      </c>
      <c r="R36" s="120" t="b">
        <v>1</v>
      </c>
    </row>
    <row r="37" spans="1:18" x14ac:dyDescent="0.25">
      <c r="A37" s="117">
        <v>1</v>
      </c>
      <c r="B37" s="118">
        <v>2</v>
      </c>
      <c r="C37" s="303">
        <f>HNPlaces!J37</f>
        <v>0</v>
      </c>
      <c r="D37" s="120" t="b">
        <v>1</v>
      </c>
      <c r="E37" s="304" t="str">
        <f>RIGHT(HNPlaces!C37,4)&amp;"."&amp;HNPlaces!M37&amp;"."&amp;HNPlaces!K37&amp;"."&amp;$C$5</f>
        <v>...Jn21</v>
      </c>
      <c r="F37" s="305">
        <f t="shared" ca="1" si="0"/>
        <v>44361</v>
      </c>
      <c r="G37" s="306">
        <f>HNPlaces!S37</f>
        <v>0</v>
      </c>
      <c r="H37" s="124">
        <f t="shared" ca="1" si="1"/>
        <v>44361</v>
      </c>
      <c r="I37" s="125">
        <v>0</v>
      </c>
      <c r="J37" s="304" t="str">
        <f>LEFT(HNPlaces!D37,20)&amp;"."&amp;HNPlacesPay!E37</f>
        <v>....Jn21</v>
      </c>
      <c r="K37" s="120" t="b">
        <v>1</v>
      </c>
      <c r="L37" s="126" t="s">
        <v>3686</v>
      </c>
      <c r="M37" s="120" t="b">
        <v>1</v>
      </c>
      <c r="N37" s="120" t="s">
        <v>3687</v>
      </c>
      <c r="O37" s="307">
        <f>HNPlaces!I37</f>
        <v>0</v>
      </c>
      <c r="P37" s="120" t="b">
        <v>1</v>
      </c>
      <c r="Q37" s="120" t="b">
        <v>1</v>
      </c>
      <c r="R37" s="120" t="b">
        <v>1</v>
      </c>
    </row>
    <row r="38" spans="1:18" x14ac:dyDescent="0.25">
      <c r="A38" s="117">
        <v>1</v>
      </c>
      <c r="B38" s="118">
        <v>2</v>
      </c>
      <c r="C38" s="303">
        <f>HNPlaces!J38</f>
        <v>0</v>
      </c>
      <c r="D38" s="120" t="b">
        <v>1</v>
      </c>
      <c r="E38" s="304" t="str">
        <f>RIGHT(HNPlaces!C38,4)&amp;"."&amp;HNPlaces!M38&amp;"."&amp;HNPlaces!K38&amp;"."&amp;$C$5</f>
        <v>...Jn21</v>
      </c>
      <c r="F38" s="305">
        <f t="shared" ca="1" si="0"/>
        <v>44361</v>
      </c>
      <c r="G38" s="306">
        <f>HNPlaces!S38</f>
        <v>0</v>
      </c>
      <c r="H38" s="124">
        <f t="shared" ca="1" si="1"/>
        <v>44361</v>
      </c>
      <c r="I38" s="125">
        <v>0</v>
      </c>
      <c r="J38" s="304" t="str">
        <f>LEFT(HNPlaces!D38,20)&amp;"."&amp;HNPlacesPay!E38</f>
        <v>....Jn21</v>
      </c>
      <c r="K38" s="120" t="b">
        <v>1</v>
      </c>
      <c r="L38" s="126" t="s">
        <v>3686</v>
      </c>
      <c r="M38" s="120" t="b">
        <v>1</v>
      </c>
      <c r="N38" s="120" t="s">
        <v>3687</v>
      </c>
      <c r="O38" s="307">
        <f>HNPlaces!I38</f>
        <v>0</v>
      </c>
      <c r="P38" s="120" t="b">
        <v>1</v>
      </c>
      <c r="Q38" s="120" t="b">
        <v>1</v>
      </c>
      <c r="R38" s="120" t="b">
        <v>1</v>
      </c>
    </row>
    <row r="39" spans="1:18" x14ac:dyDescent="0.25">
      <c r="A39" s="117">
        <v>1</v>
      </c>
      <c r="B39" s="118">
        <v>2</v>
      </c>
      <c r="C39" s="303">
        <f>HNPlaces!J39</f>
        <v>0</v>
      </c>
      <c r="D39" s="120" t="b">
        <v>1</v>
      </c>
      <c r="E39" s="304" t="str">
        <f>RIGHT(HNPlaces!C39,4)&amp;"."&amp;HNPlaces!M39&amp;"."&amp;HNPlaces!K39&amp;"."&amp;$C$5</f>
        <v>...Jn21</v>
      </c>
      <c r="F39" s="305">
        <f t="shared" ca="1" si="0"/>
        <v>44361</v>
      </c>
      <c r="G39" s="306">
        <f>HNPlaces!S39</f>
        <v>0</v>
      </c>
      <c r="H39" s="124">
        <f t="shared" ca="1" si="1"/>
        <v>44361</v>
      </c>
      <c r="I39" s="125">
        <v>0</v>
      </c>
      <c r="J39" s="304" t="str">
        <f>LEFT(HNPlaces!D39,20)&amp;"."&amp;HNPlacesPay!E39</f>
        <v>....Jn21</v>
      </c>
      <c r="K39" s="120" t="b">
        <v>1</v>
      </c>
      <c r="L39" s="126" t="s">
        <v>3686</v>
      </c>
      <c r="M39" s="120" t="b">
        <v>1</v>
      </c>
      <c r="N39" s="120" t="s">
        <v>3687</v>
      </c>
      <c r="O39" s="307">
        <f>HNPlaces!I39</f>
        <v>0</v>
      </c>
      <c r="P39" s="120" t="b">
        <v>1</v>
      </c>
      <c r="Q39" s="120" t="b">
        <v>1</v>
      </c>
      <c r="R39" s="120" t="b">
        <v>1</v>
      </c>
    </row>
    <row r="40" spans="1:18" x14ac:dyDescent="0.25">
      <c r="A40" s="117">
        <v>1</v>
      </c>
      <c r="B40" s="118">
        <v>2</v>
      </c>
      <c r="C40" s="303">
        <f>HNPlaces!J40</f>
        <v>0</v>
      </c>
      <c r="D40" s="120" t="b">
        <v>1</v>
      </c>
      <c r="E40" s="304" t="str">
        <f>RIGHT(HNPlaces!C40,4)&amp;"."&amp;HNPlaces!M40&amp;"."&amp;HNPlaces!K40&amp;"."&amp;$C$5</f>
        <v>...Jn21</v>
      </c>
      <c r="F40" s="305">
        <f t="shared" ca="1" si="0"/>
        <v>44361</v>
      </c>
      <c r="G40" s="306">
        <f>HNPlaces!S40</f>
        <v>0</v>
      </c>
      <c r="H40" s="124">
        <f t="shared" ca="1" si="1"/>
        <v>44361</v>
      </c>
      <c r="I40" s="125">
        <v>0</v>
      </c>
      <c r="J40" s="304" t="str">
        <f>LEFT(HNPlaces!D40,20)&amp;"."&amp;HNPlacesPay!E40</f>
        <v>....Jn21</v>
      </c>
      <c r="K40" s="120" t="b">
        <v>1</v>
      </c>
      <c r="L40" s="126" t="s">
        <v>3686</v>
      </c>
      <c r="M40" s="120" t="b">
        <v>1</v>
      </c>
      <c r="N40" s="120" t="s">
        <v>3687</v>
      </c>
      <c r="O40" s="307">
        <f>HNPlaces!I40</f>
        <v>0</v>
      </c>
      <c r="P40" s="120" t="b">
        <v>1</v>
      </c>
      <c r="Q40" s="120" t="b">
        <v>1</v>
      </c>
      <c r="R40" s="120" t="b">
        <v>1</v>
      </c>
    </row>
    <row r="41" spans="1:18" x14ac:dyDescent="0.25">
      <c r="A41" s="117">
        <v>1</v>
      </c>
      <c r="B41" s="118">
        <v>2</v>
      </c>
      <c r="C41" s="303">
        <f>HNPlaces!J41</f>
        <v>0</v>
      </c>
      <c r="D41" s="120" t="b">
        <v>1</v>
      </c>
      <c r="E41" s="304" t="str">
        <f>RIGHT(HNPlaces!C41,4)&amp;"."&amp;HNPlaces!M41&amp;"."&amp;HNPlaces!K41&amp;"."&amp;$C$5</f>
        <v>...Jn21</v>
      </c>
      <c r="F41" s="305">
        <f t="shared" ca="1" si="0"/>
        <v>44361</v>
      </c>
      <c r="G41" s="306">
        <f>HNPlaces!S41</f>
        <v>0</v>
      </c>
      <c r="H41" s="124">
        <f t="shared" ca="1" si="1"/>
        <v>44361</v>
      </c>
      <c r="I41" s="125">
        <v>0</v>
      </c>
      <c r="J41" s="304" t="str">
        <f>LEFT(HNPlaces!D41,20)&amp;"."&amp;HNPlacesPay!E41</f>
        <v>....Jn21</v>
      </c>
      <c r="K41" s="120" t="b">
        <v>1</v>
      </c>
      <c r="L41" s="126" t="s">
        <v>3686</v>
      </c>
      <c r="M41" s="120" t="b">
        <v>1</v>
      </c>
      <c r="N41" s="120" t="s">
        <v>3687</v>
      </c>
      <c r="O41" s="307">
        <f>HNPlaces!I41</f>
        <v>0</v>
      </c>
      <c r="P41" s="120" t="b">
        <v>1</v>
      </c>
      <c r="Q41" s="120" t="b">
        <v>1</v>
      </c>
      <c r="R41" s="120" t="b">
        <v>1</v>
      </c>
    </row>
    <row r="42" spans="1:18" x14ac:dyDescent="0.25">
      <c r="A42" s="117">
        <v>1</v>
      </c>
      <c r="B42" s="118">
        <v>2</v>
      </c>
      <c r="C42" s="303">
        <f>HNPlaces!J42</f>
        <v>0</v>
      </c>
      <c r="D42" s="120" t="b">
        <v>1</v>
      </c>
      <c r="E42" s="304" t="str">
        <f>RIGHT(HNPlaces!C42,4)&amp;"."&amp;HNPlaces!M42&amp;"."&amp;HNPlaces!K42&amp;"."&amp;$C$5</f>
        <v>...Jn21</v>
      </c>
      <c r="F42" s="305">
        <f t="shared" ca="1" si="0"/>
        <v>44361</v>
      </c>
      <c r="G42" s="306">
        <f>HNPlaces!S42</f>
        <v>0</v>
      </c>
      <c r="H42" s="124">
        <f t="shared" ca="1" si="1"/>
        <v>44361</v>
      </c>
      <c r="I42" s="125">
        <v>0</v>
      </c>
      <c r="J42" s="304" t="str">
        <f>LEFT(HNPlaces!D42,20)&amp;"."&amp;HNPlacesPay!E42</f>
        <v>....Jn21</v>
      </c>
      <c r="K42" s="120" t="b">
        <v>1</v>
      </c>
      <c r="L42" s="126" t="s">
        <v>3686</v>
      </c>
      <c r="M42" s="120" t="b">
        <v>1</v>
      </c>
      <c r="N42" s="120" t="s">
        <v>3687</v>
      </c>
      <c r="O42" s="307">
        <f>HNPlaces!I42</f>
        <v>0</v>
      </c>
      <c r="P42" s="120" t="b">
        <v>1</v>
      </c>
      <c r="Q42" s="120" t="b">
        <v>1</v>
      </c>
      <c r="R42" s="120" t="b">
        <v>1</v>
      </c>
    </row>
    <row r="43" spans="1:18" x14ac:dyDescent="0.25">
      <c r="A43" s="117">
        <v>1</v>
      </c>
      <c r="B43" s="118">
        <v>2</v>
      </c>
      <c r="C43" s="303">
        <f>HNPlaces!J43</f>
        <v>0</v>
      </c>
      <c r="D43" s="120" t="b">
        <v>1</v>
      </c>
      <c r="E43" s="304" t="str">
        <f>RIGHT(HNPlaces!C43,4)&amp;"."&amp;HNPlaces!M43&amp;"."&amp;HNPlaces!K43&amp;"."&amp;$C$5</f>
        <v>...Jn21</v>
      </c>
      <c r="F43" s="305">
        <f t="shared" ca="1" si="0"/>
        <v>44361</v>
      </c>
      <c r="G43" s="306">
        <f>HNPlaces!S43</f>
        <v>0</v>
      </c>
      <c r="H43" s="124">
        <f t="shared" ca="1" si="1"/>
        <v>44361</v>
      </c>
      <c r="I43" s="125">
        <v>0</v>
      </c>
      <c r="J43" s="304" t="str">
        <f>LEFT(HNPlaces!D43,20)&amp;"."&amp;HNPlacesPay!E43</f>
        <v>....Jn21</v>
      </c>
      <c r="K43" s="120" t="b">
        <v>1</v>
      </c>
      <c r="L43" s="126" t="s">
        <v>3686</v>
      </c>
      <c r="M43" s="120" t="b">
        <v>1</v>
      </c>
      <c r="N43" s="120" t="s">
        <v>3687</v>
      </c>
      <c r="O43" s="307">
        <f>HNPlaces!I43</f>
        <v>0</v>
      </c>
      <c r="P43" s="120" t="b">
        <v>1</v>
      </c>
      <c r="Q43" s="120" t="b">
        <v>1</v>
      </c>
      <c r="R43" s="120" t="b">
        <v>1</v>
      </c>
    </row>
    <row r="44" spans="1:18" x14ac:dyDescent="0.25">
      <c r="A44" s="117">
        <v>1</v>
      </c>
      <c r="B44" s="118">
        <v>2</v>
      </c>
      <c r="C44" s="303">
        <f>HNPlaces!J44</f>
        <v>0</v>
      </c>
      <c r="D44" s="120" t="b">
        <v>1</v>
      </c>
      <c r="E44" s="304" t="str">
        <f>RIGHT(HNPlaces!C44,4)&amp;"."&amp;HNPlaces!M44&amp;"."&amp;HNPlaces!K44&amp;"."&amp;$C$5</f>
        <v>...Jn21</v>
      </c>
      <c r="F44" s="305">
        <f t="shared" ca="1" si="0"/>
        <v>44361</v>
      </c>
      <c r="G44" s="306">
        <f>HNPlaces!S44</f>
        <v>0</v>
      </c>
      <c r="H44" s="124">
        <f t="shared" ca="1" si="1"/>
        <v>44361</v>
      </c>
      <c r="I44" s="125">
        <v>0</v>
      </c>
      <c r="J44" s="304" t="str">
        <f>LEFT(HNPlaces!D44,20)&amp;"."&amp;HNPlacesPay!E44</f>
        <v>....Jn21</v>
      </c>
      <c r="K44" s="120" t="b">
        <v>1</v>
      </c>
      <c r="L44" s="126" t="s">
        <v>3686</v>
      </c>
      <c r="M44" s="120" t="b">
        <v>1</v>
      </c>
      <c r="N44" s="120" t="s">
        <v>3687</v>
      </c>
      <c r="O44" s="307">
        <f>HNPlaces!I44</f>
        <v>0</v>
      </c>
      <c r="P44" s="120" t="b">
        <v>1</v>
      </c>
      <c r="Q44" s="120" t="b">
        <v>1</v>
      </c>
      <c r="R44" s="120" t="b">
        <v>1</v>
      </c>
    </row>
    <row r="45" spans="1:18" x14ac:dyDescent="0.25">
      <c r="A45" s="117">
        <v>1</v>
      </c>
      <c r="B45" s="118">
        <v>2</v>
      </c>
      <c r="C45" s="303">
        <f>HNPlaces!J45</f>
        <v>0</v>
      </c>
      <c r="D45" s="120" t="b">
        <v>1</v>
      </c>
      <c r="E45" s="304" t="str">
        <f>RIGHT(HNPlaces!C45,4)&amp;"."&amp;HNPlaces!M45&amp;"."&amp;HNPlaces!K45&amp;"."&amp;$C$5</f>
        <v>...Jn21</v>
      </c>
      <c r="F45" s="305">
        <f t="shared" ca="1" si="0"/>
        <v>44361</v>
      </c>
      <c r="G45" s="306">
        <f>HNPlaces!S45</f>
        <v>0</v>
      </c>
      <c r="H45" s="124">
        <f t="shared" ca="1" si="1"/>
        <v>44361</v>
      </c>
      <c r="I45" s="125">
        <v>0</v>
      </c>
      <c r="J45" s="304" t="str">
        <f>LEFT(HNPlaces!D45,20)&amp;"."&amp;HNPlacesPay!E45</f>
        <v>....Jn21</v>
      </c>
      <c r="K45" s="120" t="b">
        <v>1</v>
      </c>
      <c r="L45" s="126" t="s">
        <v>3686</v>
      </c>
      <c r="M45" s="120" t="b">
        <v>1</v>
      </c>
      <c r="N45" s="120" t="s">
        <v>3687</v>
      </c>
      <c r="O45" s="307">
        <f>HNPlaces!I45</f>
        <v>0</v>
      </c>
      <c r="P45" s="120" t="b">
        <v>1</v>
      </c>
      <c r="Q45" s="120" t="b">
        <v>1</v>
      </c>
      <c r="R45" s="120" t="b">
        <v>1</v>
      </c>
    </row>
    <row r="46" spans="1:18" x14ac:dyDescent="0.25">
      <c r="A46" s="117">
        <v>1</v>
      </c>
      <c r="B46" s="118">
        <v>2</v>
      </c>
      <c r="C46" s="303">
        <f>HNPlaces!J46</f>
        <v>0</v>
      </c>
      <c r="D46" s="120" t="b">
        <v>1</v>
      </c>
      <c r="E46" s="304" t="str">
        <f>RIGHT(HNPlaces!C46,4)&amp;"."&amp;HNPlaces!M46&amp;"."&amp;HNPlaces!K46&amp;"."&amp;$C$5</f>
        <v>...Jn21</v>
      </c>
      <c r="F46" s="305">
        <f t="shared" ca="1" si="0"/>
        <v>44361</v>
      </c>
      <c r="G46" s="306">
        <f>HNPlaces!S46</f>
        <v>0</v>
      </c>
      <c r="H46" s="124">
        <f t="shared" ca="1" si="1"/>
        <v>44361</v>
      </c>
      <c r="I46" s="125">
        <v>0</v>
      </c>
      <c r="J46" s="304" t="str">
        <f>LEFT(HNPlaces!D46,20)&amp;"."&amp;HNPlacesPay!E46</f>
        <v>....Jn21</v>
      </c>
      <c r="K46" s="120" t="b">
        <v>1</v>
      </c>
      <c r="L46" s="126" t="s">
        <v>3686</v>
      </c>
      <c r="M46" s="120" t="b">
        <v>1</v>
      </c>
      <c r="N46" s="120" t="s">
        <v>3687</v>
      </c>
      <c r="O46" s="307">
        <f>HNPlaces!I46</f>
        <v>0</v>
      </c>
      <c r="P46" s="120" t="b">
        <v>1</v>
      </c>
      <c r="Q46" s="120" t="b">
        <v>1</v>
      </c>
      <c r="R46" s="120" t="b">
        <v>1</v>
      </c>
    </row>
    <row r="47" spans="1:18" x14ac:dyDescent="0.25">
      <c r="A47" s="117">
        <v>1</v>
      </c>
      <c r="B47" s="118">
        <v>2</v>
      </c>
      <c r="C47" s="303">
        <f>HNPlaces!J47</f>
        <v>0</v>
      </c>
      <c r="D47" s="120" t="b">
        <v>1</v>
      </c>
      <c r="E47" s="304" t="str">
        <f>RIGHT(HNPlaces!C47,4)&amp;"."&amp;HNPlaces!M47&amp;"."&amp;HNPlaces!K47&amp;"."&amp;$C$5</f>
        <v>...Jn21</v>
      </c>
      <c r="F47" s="305">
        <f t="shared" ca="1" si="0"/>
        <v>44361</v>
      </c>
      <c r="G47" s="306">
        <f>HNPlaces!S47</f>
        <v>0</v>
      </c>
      <c r="H47" s="124">
        <f t="shared" ca="1" si="1"/>
        <v>44361</v>
      </c>
      <c r="I47" s="125">
        <v>0</v>
      </c>
      <c r="J47" s="304" t="str">
        <f>LEFT(HNPlaces!D47,20)&amp;"."&amp;HNPlacesPay!E47</f>
        <v>....Jn21</v>
      </c>
      <c r="K47" s="120" t="b">
        <v>1</v>
      </c>
      <c r="L47" s="126" t="s">
        <v>3686</v>
      </c>
      <c r="M47" s="120" t="b">
        <v>1</v>
      </c>
      <c r="N47" s="120" t="s">
        <v>3687</v>
      </c>
      <c r="O47" s="307">
        <f>HNPlaces!I47</f>
        <v>0</v>
      </c>
      <c r="P47" s="120" t="b">
        <v>1</v>
      </c>
      <c r="Q47" s="120" t="b">
        <v>1</v>
      </c>
      <c r="R47" s="120" t="b">
        <v>1</v>
      </c>
    </row>
    <row r="48" spans="1:18" s="301" customFormat="1" x14ac:dyDescent="0.25">
      <c r="A48" s="117">
        <v>1</v>
      </c>
      <c r="B48" s="118">
        <v>2</v>
      </c>
      <c r="C48" s="303">
        <f>HNPlaces!J48</f>
        <v>0</v>
      </c>
      <c r="D48" s="120" t="b">
        <v>1</v>
      </c>
      <c r="E48" s="304" t="str">
        <f>RIGHT(HNPlaces!C48,4)&amp;"."&amp;HNPlaces!M48&amp;"."&amp;HNPlaces!K48&amp;"."&amp;$C$5</f>
        <v>...Jn21</v>
      </c>
      <c r="F48" s="305">
        <f t="shared" ca="1" si="0"/>
        <v>44361</v>
      </c>
      <c r="G48" s="306">
        <f>HNPlaces!S48</f>
        <v>0</v>
      </c>
      <c r="H48" s="124">
        <f t="shared" ca="1" si="1"/>
        <v>44361</v>
      </c>
      <c r="I48" s="125">
        <v>0</v>
      </c>
      <c r="J48" s="304" t="str">
        <f>LEFT(HNPlaces!D48,20)&amp;"."&amp;HNPlacesPay!E48</f>
        <v>....Jn21</v>
      </c>
      <c r="K48" s="120" t="b">
        <v>1</v>
      </c>
      <c r="L48" s="126" t="s">
        <v>3686</v>
      </c>
      <c r="M48" s="120" t="b">
        <v>1</v>
      </c>
      <c r="N48" s="120" t="s">
        <v>3687</v>
      </c>
      <c r="O48" s="307">
        <f>HNPlaces!I48</f>
        <v>0</v>
      </c>
      <c r="P48" s="120" t="b">
        <v>1</v>
      </c>
      <c r="Q48" s="120" t="b">
        <v>1</v>
      </c>
      <c r="R48" s="120" t="b">
        <v>1</v>
      </c>
    </row>
    <row r="49" spans="1:18" s="301" customFormat="1" x14ac:dyDescent="0.25">
      <c r="A49" s="117">
        <v>1</v>
      </c>
      <c r="B49" s="118">
        <v>2</v>
      </c>
      <c r="C49" s="303">
        <f>HNPlaces!J49</f>
        <v>0</v>
      </c>
      <c r="D49" s="120" t="b">
        <v>1</v>
      </c>
      <c r="E49" s="304" t="str">
        <f>RIGHT(HNPlaces!C49,4)&amp;"."&amp;HNPlaces!M49&amp;"."&amp;HNPlaces!K49&amp;"."&amp;$C$5</f>
        <v>...Jn21</v>
      </c>
      <c r="F49" s="305">
        <f t="shared" ca="1" si="0"/>
        <v>44361</v>
      </c>
      <c r="G49" s="306">
        <f>HNPlaces!S49</f>
        <v>0</v>
      </c>
      <c r="H49" s="124">
        <f t="shared" ca="1" si="1"/>
        <v>44361</v>
      </c>
      <c r="I49" s="125">
        <v>0</v>
      </c>
      <c r="J49" s="304" t="str">
        <f>LEFT(HNPlaces!D49,20)&amp;"."&amp;HNPlacesPay!E49</f>
        <v>....Jn21</v>
      </c>
      <c r="K49" s="120" t="b">
        <v>1</v>
      </c>
      <c r="L49" s="126" t="s">
        <v>3686</v>
      </c>
      <c r="M49" s="120" t="b">
        <v>1</v>
      </c>
      <c r="N49" s="120" t="s">
        <v>3687</v>
      </c>
      <c r="O49" s="307">
        <f>HNPlaces!I49</f>
        <v>0</v>
      </c>
      <c r="P49" s="120" t="b">
        <v>1</v>
      </c>
      <c r="Q49" s="120" t="b">
        <v>1</v>
      </c>
      <c r="R49" s="120" t="b">
        <v>1</v>
      </c>
    </row>
    <row r="50" spans="1:18" s="301" customFormat="1" x14ac:dyDescent="0.25">
      <c r="A50" s="117">
        <v>1</v>
      </c>
      <c r="B50" s="118">
        <v>2</v>
      </c>
      <c r="C50" s="303">
        <f>HNPlaces!J50</f>
        <v>0</v>
      </c>
      <c r="D50" s="120" t="b">
        <v>1</v>
      </c>
      <c r="E50" s="304" t="str">
        <f>RIGHT(HNPlaces!C50,4)&amp;"."&amp;HNPlaces!M50&amp;"."&amp;HNPlaces!K50&amp;"."&amp;$C$5</f>
        <v>...Jn21</v>
      </c>
      <c r="F50" s="305">
        <f t="shared" ca="1" si="0"/>
        <v>44361</v>
      </c>
      <c r="G50" s="306">
        <f>HNPlaces!S50</f>
        <v>0</v>
      </c>
      <c r="H50" s="124">
        <f t="shared" ca="1" si="1"/>
        <v>44361</v>
      </c>
      <c r="I50" s="125">
        <v>0</v>
      </c>
      <c r="J50" s="304" t="str">
        <f>LEFT(HNPlaces!D50,20)&amp;"."&amp;HNPlacesPay!E50</f>
        <v>....Jn21</v>
      </c>
      <c r="K50" s="120" t="b">
        <v>1</v>
      </c>
      <c r="L50" s="126" t="s">
        <v>3686</v>
      </c>
      <c r="M50" s="120" t="b">
        <v>1</v>
      </c>
      <c r="N50" s="120" t="s">
        <v>3687</v>
      </c>
      <c r="O50" s="307">
        <f>HNPlaces!I50</f>
        <v>0</v>
      </c>
      <c r="P50" s="120" t="b">
        <v>1</v>
      </c>
      <c r="Q50" s="120" t="b">
        <v>1</v>
      </c>
      <c r="R50" s="120" t="b">
        <v>1</v>
      </c>
    </row>
    <row r="51" spans="1:18" x14ac:dyDescent="0.25">
      <c r="A51" s="117">
        <v>1</v>
      </c>
      <c r="B51" s="118">
        <v>2</v>
      </c>
      <c r="C51" s="303">
        <f>HNPlaces!J51</f>
        <v>0</v>
      </c>
      <c r="D51" s="120" t="b">
        <v>1</v>
      </c>
      <c r="E51" s="304" t="str">
        <f>RIGHT(HNPlaces!C51,4)&amp;"."&amp;HNPlaces!M51&amp;"."&amp;HNPlaces!K51&amp;"."&amp;$C$5</f>
        <v>...Jn21</v>
      </c>
      <c r="F51" s="305">
        <f t="shared" ca="1" si="0"/>
        <v>44361</v>
      </c>
      <c r="G51" s="306">
        <f>HNPlaces!S51</f>
        <v>0</v>
      </c>
      <c r="H51" s="124">
        <f t="shared" ca="1" si="1"/>
        <v>44361</v>
      </c>
      <c r="I51" s="125">
        <v>0</v>
      </c>
      <c r="J51" s="304" t="str">
        <f>LEFT(HNPlaces!D51,20)&amp;"."&amp;HNPlacesPay!E51</f>
        <v>....Jn21</v>
      </c>
      <c r="K51" s="120" t="b">
        <v>1</v>
      </c>
      <c r="L51" s="126" t="s">
        <v>3686</v>
      </c>
      <c r="M51" s="120" t="b">
        <v>1</v>
      </c>
      <c r="N51" s="120" t="s">
        <v>3687</v>
      </c>
      <c r="O51" s="307">
        <f>HNPlaces!I51</f>
        <v>0</v>
      </c>
      <c r="P51" s="120" t="b">
        <v>1</v>
      </c>
      <c r="Q51" s="120" t="b">
        <v>1</v>
      </c>
      <c r="R51" s="120" t="b">
        <v>1</v>
      </c>
    </row>
    <row r="54" spans="1:18" x14ac:dyDescent="0.25">
      <c r="A54" t="s">
        <v>4511</v>
      </c>
    </row>
    <row r="56" spans="1:18" x14ac:dyDescent="0.25">
      <c r="A56" t="s">
        <v>4512</v>
      </c>
    </row>
    <row r="57" spans="1:18" x14ac:dyDescent="0.25">
      <c r="A57" t="s">
        <v>4513</v>
      </c>
    </row>
    <row r="58" spans="1:18" x14ac:dyDescent="0.25">
      <c r="A58" t="s">
        <v>4514</v>
      </c>
    </row>
    <row r="59" spans="1:18" x14ac:dyDescent="0.25">
      <c r="A59" t="s">
        <v>4515</v>
      </c>
    </row>
    <row r="60" spans="1:18" x14ac:dyDescent="0.25">
      <c r="A60" t="s">
        <v>4516</v>
      </c>
    </row>
    <row r="61" spans="1:18" x14ac:dyDescent="0.25">
      <c r="A61" t="s">
        <v>4517</v>
      </c>
    </row>
    <row r="62" spans="1:18" x14ac:dyDescent="0.25">
      <c r="A62" t="s">
        <v>4518</v>
      </c>
    </row>
    <row r="63" spans="1:18" x14ac:dyDescent="0.25">
      <c r="A63" t="s">
        <v>4519</v>
      </c>
    </row>
  </sheetData>
  <autoFilter ref="A19:K51"/>
  <mergeCells count="4">
    <mergeCell ref="A1:N1"/>
    <mergeCell ref="B3:E3"/>
    <mergeCell ref="C7:D8"/>
    <mergeCell ref="C10:D11"/>
  </mergeCells>
  <conditionalFormatting sqref="G20:G51">
    <cfRule type="cellIs" dxfId="59" priority="4" operator="lessThan">
      <formula>0</formula>
    </cfRule>
    <cfRule type="cellIs" dxfId="58" priority="5" operator="equal">
      <formula>0</formula>
    </cfRule>
  </conditionalFormatting>
  <conditionalFormatting sqref="C7:D8">
    <cfRule type="cellIs" dxfId="57" priority="3" operator="equal">
      <formula>"Error"</formula>
    </cfRule>
  </conditionalFormatting>
  <conditionalFormatting sqref="C10:D11">
    <cfRule type="cellIs" dxfId="56" priority="2" operator="equal">
      <formula>"Error"</formula>
    </cfRule>
  </conditionalFormatting>
  <conditionalFormatting sqref="C7:D8 C10:D11">
    <cfRule type="cellIs" dxfId="5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197"/>
  <sheetViews>
    <sheetView topLeftCell="A16" workbookViewId="0">
      <selection activeCell="R31" sqref="A31:R69"/>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518" t="s">
        <v>3621</v>
      </c>
      <c r="B1" s="519"/>
      <c r="C1" s="519"/>
      <c r="D1" s="519"/>
      <c r="E1" s="519"/>
      <c r="F1" s="519"/>
      <c r="G1" s="519"/>
      <c r="H1" s="519"/>
      <c r="I1" s="519"/>
      <c r="J1" s="519"/>
      <c r="K1" s="519"/>
      <c r="L1" s="519"/>
      <c r="M1" s="519"/>
      <c r="N1" s="520"/>
      <c r="P1" s="30"/>
      <c r="Q1" s="30"/>
      <c r="R1" s="30"/>
      <c r="S1" s="30"/>
      <c r="U1" s="30" t="s">
        <v>3992</v>
      </c>
      <c r="V1" s="31">
        <v>10694</v>
      </c>
    </row>
    <row r="2" spans="1:22" ht="15.75" thickBot="1" x14ac:dyDescent="0.3">
      <c r="P2" s="30"/>
      <c r="Q2" s="30"/>
      <c r="R2" s="30"/>
      <c r="S2" s="30"/>
      <c r="U2" s="30" t="s">
        <v>3997</v>
      </c>
      <c r="V2" s="31">
        <v>10104</v>
      </c>
    </row>
    <row r="3" spans="1:22" ht="30.75" thickTop="1" thickBot="1" x14ac:dyDescent="0.55000000000000004">
      <c r="A3" s="81" t="s">
        <v>3626</v>
      </c>
      <c r="B3" s="531" t="str">
        <f>MISC!B3</f>
        <v>MISCELLANEOUS PAYMENTS</v>
      </c>
      <c r="C3" s="532"/>
      <c r="D3" s="532"/>
      <c r="E3" s="533"/>
      <c r="F3" s="82" t="s">
        <v>3498</v>
      </c>
      <c r="H3" s="534" t="s">
        <v>3998</v>
      </c>
      <c r="I3" s="535"/>
      <c r="P3" s="30" t="s">
        <v>26</v>
      </c>
      <c r="Q3" s="30">
        <v>17</v>
      </c>
      <c r="R3" s="30" t="s">
        <v>4714</v>
      </c>
      <c r="S3" s="30" t="s">
        <v>4550</v>
      </c>
      <c r="U3" s="30" t="s">
        <v>377</v>
      </c>
      <c r="V3" s="31">
        <v>10694</v>
      </c>
    </row>
    <row r="4" spans="1:22" ht="16.5" thickTop="1" thickBot="1" x14ac:dyDescent="0.3">
      <c r="P4" s="30" t="s">
        <v>27</v>
      </c>
      <c r="Q4" s="30">
        <v>18</v>
      </c>
      <c r="R4" s="30" t="s">
        <v>4715</v>
      </c>
      <c r="S4" s="30" t="s">
        <v>3623</v>
      </c>
      <c r="U4" s="30" t="s">
        <v>3995</v>
      </c>
      <c r="V4" s="31">
        <v>11448</v>
      </c>
    </row>
    <row r="5" spans="1:22" ht="16.5" thickTop="1" thickBot="1" x14ac:dyDescent="0.3">
      <c r="A5" s="83" t="s">
        <v>3631</v>
      </c>
      <c r="B5" s="84" t="s">
        <v>4953</v>
      </c>
      <c r="C5" s="82" t="str">
        <f>VLOOKUP(B5,P1:R14,3,0)</f>
        <v>Jn21</v>
      </c>
      <c r="D5" s="82" t="str">
        <f>VLOOKUP(B5,P1:S14,4,0)</f>
        <v>S</v>
      </c>
      <c r="P5" s="30" t="s">
        <v>3632</v>
      </c>
      <c r="Q5" s="30">
        <v>19</v>
      </c>
      <c r="R5" s="30" t="s">
        <v>4716</v>
      </c>
      <c r="S5" s="30" t="s">
        <v>3625</v>
      </c>
      <c r="U5" s="31"/>
      <c r="V5" s="31"/>
    </row>
    <row r="6" spans="1:22" ht="16.5" thickTop="1" thickBot="1" x14ac:dyDescent="0.3">
      <c r="P6" s="30" t="s">
        <v>3635</v>
      </c>
      <c r="Q6" s="30">
        <v>20</v>
      </c>
      <c r="R6" s="30" t="s">
        <v>4717</v>
      </c>
      <c r="S6" s="30" t="s">
        <v>3628</v>
      </c>
      <c r="U6" s="31"/>
      <c r="V6" s="31"/>
    </row>
    <row r="7" spans="1:22" ht="16.5" customHeight="1" thickTop="1" thickBot="1" x14ac:dyDescent="0.3">
      <c r="A7" s="83" t="s">
        <v>3638</v>
      </c>
      <c r="B7" s="85">
        <f>SUMIF(MISC!S20:S400,"&gt;0")</f>
        <v>154353.15000000005</v>
      </c>
      <c r="C7" s="536" t="str">
        <f>IF(ROUND(ABS(B7-B8),0)&gt;0,"Error","OK")</f>
        <v>OK</v>
      </c>
      <c r="D7" s="537"/>
      <c r="P7" s="30" t="s">
        <v>3639</v>
      </c>
      <c r="Q7" s="30">
        <v>21</v>
      </c>
      <c r="R7" s="30" t="s">
        <v>4718</v>
      </c>
      <c r="S7" s="30" t="s">
        <v>3630</v>
      </c>
      <c r="U7" s="31"/>
      <c r="V7" s="31"/>
    </row>
    <row r="8" spans="1:22" ht="16.5" thickTop="1" thickBot="1" x14ac:dyDescent="0.3">
      <c r="A8" s="83" t="s">
        <v>3642</v>
      </c>
      <c r="B8" s="85">
        <f>SUM(G20:G947)</f>
        <v>154353.15000000005</v>
      </c>
      <c r="C8" s="536"/>
      <c r="D8" s="537"/>
      <c r="P8" s="30" t="s">
        <v>3643</v>
      </c>
      <c r="Q8" s="30">
        <v>22</v>
      </c>
      <c r="R8" s="30" t="s">
        <v>4719</v>
      </c>
      <c r="S8" s="30" t="s">
        <v>3634</v>
      </c>
      <c r="U8" s="31"/>
      <c r="V8" s="31"/>
    </row>
    <row r="9" spans="1:22" ht="16.5" thickTop="1" thickBot="1" x14ac:dyDescent="0.3">
      <c r="P9" s="30" t="s">
        <v>3646</v>
      </c>
      <c r="Q9" s="30">
        <v>23</v>
      </c>
      <c r="R9" s="30" t="s">
        <v>4720</v>
      </c>
      <c r="S9" s="30" t="s">
        <v>3637</v>
      </c>
      <c r="U9" s="31"/>
      <c r="V9" s="31"/>
    </row>
    <row r="10" spans="1:22" ht="16.5" thickTop="1" thickBot="1" x14ac:dyDescent="0.3">
      <c r="A10" s="83" t="s">
        <v>3649</v>
      </c>
      <c r="B10" s="83">
        <f>COUNTIF(MISC!S20:S400,"&gt;0")</f>
        <v>32</v>
      </c>
      <c r="C10" s="536" t="str">
        <f>IF(ROUND(ABS(B10-B11),0)&gt;0,"Error","OK")</f>
        <v>OK</v>
      </c>
      <c r="D10" s="537"/>
      <c r="P10" s="30" t="s">
        <v>3650</v>
      </c>
      <c r="Q10" s="30">
        <v>24</v>
      </c>
      <c r="R10" s="30" t="s">
        <v>4721</v>
      </c>
      <c r="S10" s="30" t="s">
        <v>3641</v>
      </c>
      <c r="U10" s="31"/>
      <c r="V10" s="31"/>
    </row>
    <row r="11" spans="1:22" ht="16.5" thickTop="1" thickBot="1" x14ac:dyDescent="0.3">
      <c r="A11" s="83" t="s">
        <v>3653</v>
      </c>
      <c r="B11" s="83">
        <f>COUNTIF(G20:G400,"&gt;0")</f>
        <v>32</v>
      </c>
      <c r="C11" s="536"/>
      <c r="D11" s="537"/>
      <c r="K11" s="86"/>
      <c r="L11" s="86"/>
      <c r="M11" s="86"/>
      <c r="N11" s="86"/>
      <c r="O11" s="87"/>
      <c r="P11" s="30" t="s">
        <v>3654</v>
      </c>
      <c r="Q11" s="30">
        <v>25</v>
      </c>
      <c r="R11" s="88" t="s">
        <v>4722</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4723</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4724</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4725</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3999</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185" t="s">
        <v>4000</v>
      </c>
      <c r="G17" s="91">
        <f>SUM(G20:G957)</f>
        <v>154353.15000000005</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119">
        <f>MISC!J20</f>
        <v>400102</v>
      </c>
      <c r="D20" s="120" t="b">
        <v>1</v>
      </c>
      <c r="E20" s="121" t="str">
        <f>RIGHT(MISC!C20,4)&amp;"."&amp;MISC!M20&amp;"."&amp;MISC!K20&amp;"."&amp;$C$5</f>
        <v>1000.MNS.I01.Jn21</v>
      </c>
      <c r="F20" s="122">
        <f ca="1">TODAY()</f>
        <v>44361</v>
      </c>
      <c r="G20" s="123">
        <f>IF(MISC!S20&lt;0,0,MISC!S20)</f>
        <v>0</v>
      </c>
      <c r="H20" s="124">
        <f ca="1">F20</f>
        <v>44361</v>
      </c>
      <c r="I20" s="125">
        <v>0</v>
      </c>
      <c r="J20" s="121" t="str">
        <f>LEFT(MISC!D20,19)&amp;"."&amp;MiscPay!E20</f>
        <v>Brookhill Nursery.1000.MNS.I01.Jn21</v>
      </c>
      <c r="K20" s="120" t="b">
        <v>1</v>
      </c>
      <c r="L20" s="126" t="s">
        <v>3686</v>
      </c>
      <c r="M20" s="120" t="b">
        <v>1</v>
      </c>
      <c r="N20" s="120" t="s">
        <v>3687</v>
      </c>
      <c r="O20" s="127" t="str">
        <f>MISC!I20</f>
        <v>10284/543965</v>
      </c>
      <c r="P20" s="120" t="b">
        <v>1</v>
      </c>
      <c r="Q20" s="120" t="b">
        <v>1</v>
      </c>
      <c r="R20" s="120" t="b">
        <v>1</v>
      </c>
      <c r="T20" s="11"/>
      <c r="U20" s="1"/>
    </row>
    <row r="21" spans="1:21" hidden="1" x14ac:dyDescent="0.25">
      <c r="A21" s="117">
        <v>1</v>
      </c>
      <c r="B21" s="118">
        <v>2</v>
      </c>
      <c r="C21" s="303">
        <f>MISC!J21</f>
        <v>400102</v>
      </c>
      <c r="D21" s="120" t="b">
        <v>1</v>
      </c>
      <c r="E21" s="304" t="str">
        <f>RIGHT(MISC!C21,4)&amp;"."&amp;MISC!M21&amp;"."&amp;MISC!K21&amp;"."&amp;$C$5</f>
        <v>1001.MNS.I01.Jn21</v>
      </c>
      <c r="F21" s="305">
        <f t="shared" ref="F21:F84" ca="1" si="0">TODAY()</f>
        <v>44361</v>
      </c>
      <c r="G21" s="306">
        <f>IF(MISC!S21&lt;0,0,MISC!S21)</f>
        <v>0</v>
      </c>
      <c r="H21" s="124">
        <f t="shared" ref="H21:H84" ca="1" si="1">F21</f>
        <v>44361</v>
      </c>
      <c r="I21" s="125">
        <v>0</v>
      </c>
      <c r="J21" s="304" t="str">
        <f>LEFT(MISC!D21,19)&amp;"."&amp;MiscPay!E21</f>
        <v>Hampden Way Nursery.1001.MNS.I01.Jn21</v>
      </c>
      <c r="K21" s="120" t="b">
        <v>1</v>
      </c>
      <c r="L21" s="126" t="s">
        <v>3686</v>
      </c>
      <c r="M21" s="120" t="b">
        <v>1</v>
      </c>
      <c r="N21" s="120" t="s">
        <v>3687</v>
      </c>
      <c r="O21" s="307" t="str">
        <f>MISC!I21</f>
        <v>10284/543965</v>
      </c>
      <c r="P21" s="120" t="b">
        <v>1</v>
      </c>
      <c r="Q21" s="120" t="b">
        <v>1</v>
      </c>
      <c r="R21" s="120" t="b">
        <v>1</v>
      </c>
      <c r="T21" s="11"/>
      <c r="U21" s="1"/>
    </row>
    <row r="22" spans="1:21" hidden="1" x14ac:dyDescent="0.25">
      <c r="A22" s="117">
        <v>1</v>
      </c>
      <c r="B22" s="118">
        <v>2</v>
      </c>
      <c r="C22" s="303">
        <f>MISC!J22</f>
        <v>400102</v>
      </c>
      <c r="D22" s="120" t="b">
        <v>1</v>
      </c>
      <c r="E22" s="304" t="str">
        <f>RIGHT(MISC!C22,4)&amp;"."&amp;MISC!M22&amp;"."&amp;MISC!K22&amp;"."&amp;$C$5</f>
        <v>1003.MNS.I01.Jn21</v>
      </c>
      <c r="F22" s="305">
        <f t="shared" ca="1" si="0"/>
        <v>44361</v>
      </c>
      <c r="G22" s="306">
        <f>IF(MISC!S22&lt;0,0,MISC!S22)</f>
        <v>0</v>
      </c>
      <c r="H22" s="124">
        <f t="shared" ca="1" si="1"/>
        <v>44361</v>
      </c>
      <c r="I22" s="125">
        <v>0</v>
      </c>
      <c r="J22" s="304" t="str">
        <f>LEFT(MISC!D22,19)&amp;"."&amp;MiscPay!E22</f>
        <v>St Margaret's Nurse.1003.MNS.I01.Jn21</v>
      </c>
      <c r="K22" s="120" t="b">
        <v>1</v>
      </c>
      <c r="L22" s="126" t="s">
        <v>3686</v>
      </c>
      <c r="M22" s="120" t="b">
        <v>1</v>
      </c>
      <c r="N22" s="120" t="s">
        <v>3687</v>
      </c>
      <c r="O22" s="307" t="str">
        <f>MISC!I22</f>
        <v>10284/543965</v>
      </c>
      <c r="P22" s="120" t="b">
        <v>1</v>
      </c>
      <c r="Q22" s="120" t="b">
        <v>1</v>
      </c>
      <c r="R22" s="120" t="b">
        <v>1</v>
      </c>
      <c r="T22" s="11"/>
      <c r="U22" s="1"/>
    </row>
    <row r="23" spans="1:21" hidden="1" x14ac:dyDescent="0.25">
      <c r="A23" s="117">
        <v>1</v>
      </c>
      <c r="B23" s="118">
        <v>2</v>
      </c>
      <c r="C23" s="303">
        <f>MISC!J23</f>
        <v>400072</v>
      </c>
      <c r="D23" s="120" t="b">
        <v>1</v>
      </c>
      <c r="E23" s="304" t="str">
        <f>RIGHT(MISC!C23,4)&amp;"."&amp;MISC!M23&amp;"."&amp;MISC!K23&amp;"."&amp;$C$5</f>
        <v>1002.MNS.I01.Jn21</v>
      </c>
      <c r="F23" s="305">
        <f t="shared" ca="1" si="0"/>
        <v>44361</v>
      </c>
      <c r="G23" s="306">
        <f>IF(MISC!S23&lt;0,0,MISC!S23)</f>
        <v>0</v>
      </c>
      <c r="H23" s="124">
        <f t="shared" ca="1" si="1"/>
        <v>44361</v>
      </c>
      <c r="I23" s="125">
        <v>0</v>
      </c>
      <c r="J23" s="304" t="str">
        <f>LEFT(MISC!D23,19)&amp;"."&amp;MiscPay!E23</f>
        <v>Moss Hall Nursery.1002.MNS.I01.Jn21</v>
      </c>
      <c r="K23" s="120" t="b">
        <v>1</v>
      </c>
      <c r="L23" s="126" t="s">
        <v>3686</v>
      </c>
      <c r="M23" s="120" t="b">
        <v>1</v>
      </c>
      <c r="N23" s="120" t="s">
        <v>3687</v>
      </c>
      <c r="O23" s="307" t="str">
        <f>MISC!I23</f>
        <v>10284/543965</v>
      </c>
      <c r="P23" s="120" t="b">
        <v>1</v>
      </c>
      <c r="Q23" s="120" t="b">
        <v>1</v>
      </c>
      <c r="R23" s="120" t="b">
        <v>1</v>
      </c>
    </row>
    <row r="24" spans="1:21" hidden="1" x14ac:dyDescent="0.25">
      <c r="A24" s="117">
        <v>1</v>
      </c>
      <c r="B24" s="118">
        <v>2</v>
      </c>
      <c r="C24" s="303">
        <f>MISC!J24</f>
        <v>159947</v>
      </c>
      <c r="D24" s="120" t="b">
        <v>1</v>
      </c>
      <c r="E24" s="304" t="str">
        <f>RIGHT(MISC!C24,4)&amp;"."&amp;MISC!M24&amp;"."&amp;MISC!K24&amp;"."&amp;$C$5</f>
        <v>4013.cov.LSG.E25.Jn21</v>
      </c>
      <c r="F24" s="305">
        <f t="shared" ca="1" si="0"/>
        <v>44361</v>
      </c>
      <c r="G24" s="306">
        <f>IF(MISC!S24&lt;0,0,MISC!S24)</f>
        <v>0</v>
      </c>
      <c r="H24" s="124">
        <f t="shared" ca="1" si="1"/>
        <v>44361</v>
      </c>
      <c r="I24" s="125">
        <v>0</v>
      </c>
      <c r="J24" s="304" t="str">
        <f>LEFT(MISC!D24,19)&amp;"."&amp;MiscPay!E24</f>
        <v>ARK Pioneer Academy.4013.cov.LSG.E25.Jn21</v>
      </c>
      <c r="K24" s="120" t="b">
        <v>1</v>
      </c>
      <c r="L24" s="126" t="s">
        <v>3686</v>
      </c>
      <c r="M24" s="120" t="b">
        <v>1</v>
      </c>
      <c r="N24" s="120" t="s">
        <v>3687</v>
      </c>
      <c r="O24" s="307" t="str">
        <f>MISC!I24</f>
        <v>18016/424000</v>
      </c>
      <c r="P24" s="120" t="b">
        <v>1</v>
      </c>
      <c r="Q24" s="120" t="b">
        <v>1</v>
      </c>
      <c r="R24" s="120" t="b">
        <v>1</v>
      </c>
    </row>
    <row r="25" spans="1:21" hidden="1" x14ac:dyDescent="0.25">
      <c r="A25" s="117">
        <v>1</v>
      </c>
      <c r="B25" s="118">
        <v>2</v>
      </c>
      <c r="C25" s="303">
        <f>MISC!J25</f>
        <v>400058</v>
      </c>
      <c r="D25" s="120" t="b">
        <v>1</v>
      </c>
      <c r="E25" s="304" t="str">
        <f>RIGHT(MISC!C25,4)&amp;"."&amp;MISC!M25&amp;"."&amp;MISC!K25&amp;"."&amp;$C$5</f>
        <v>3311.Rates.I01.Jn21</v>
      </c>
      <c r="F25" s="305">
        <f t="shared" ca="1" si="0"/>
        <v>44361</v>
      </c>
      <c r="G25" s="306">
        <f>IF(MISC!S25&lt;0,0,MISC!S25)</f>
        <v>0</v>
      </c>
      <c r="H25" s="124">
        <f t="shared" ca="1" si="1"/>
        <v>44361</v>
      </c>
      <c r="I25" s="125">
        <v>0</v>
      </c>
      <c r="J25" s="304" t="str">
        <f>LEFT(MISC!D25,19)&amp;"."&amp;MiscPay!E25</f>
        <v>St Mary's C E Prima.3311.Rates.I01.Jn21</v>
      </c>
      <c r="K25" s="120" t="b">
        <v>1</v>
      </c>
      <c r="L25" s="126" t="s">
        <v>3686</v>
      </c>
      <c r="M25" s="120" t="b">
        <v>1</v>
      </c>
      <c r="N25" s="120" t="s">
        <v>3687</v>
      </c>
      <c r="O25" s="307" t="str">
        <f>MISC!I25</f>
        <v>10104/543965</v>
      </c>
      <c r="P25" s="120" t="b">
        <v>1</v>
      </c>
      <c r="Q25" s="120" t="b">
        <v>1</v>
      </c>
      <c r="R25" s="120" t="b">
        <v>1</v>
      </c>
    </row>
    <row r="26" spans="1:21" hidden="1" x14ac:dyDescent="0.25">
      <c r="A26" s="117">
        <v>1</v>
      </c>
      <c r="B26" s="118">
        <v>2</v>
      </c>
      <c r="C26" s="303">
        <f>MISC!J26</f>
        <v>400006</v>
      </c>
      <c r="D26" s="120" t="b">
        <v>1</v>
      </c>
      <c r="E26" s="304" t="str">
        <f>RIGHT(MISC!C26,4)&amp;"."&amp;MISC!M26&amp;"."&amp;MISC!K26&amp;"."&amp;$C$5</f>
        <v>3313.Rates.I01.Jn21</v>
      </c>
      <c r="F26" s="305">
        <f t="shared" ca="1" si="0"/>
        <v>44361</v>
      </c>
      <c r="G26" s="306">
        <f>IF(MISC!S26&lt;0,0,MISC!S26)</f>
        <v>0</v>
      </c>
      <c r="H26" s="124">
        <f t="shared" ca="1" si="1"/>
        <v>44361</v>
      </c>
      <c r="I26" s="125">
        <v>0</v>
      </c>
      <c r="J26" s="304" t="str">
        <f>LEFT(MISC!D26,19)&amp;"."&amp;MiscPay!E26</f>
        <v>St. Pauls CE Primar.3313.Rates.I01.Jn21</v>
      </c>
      <c r="K26" s="120" t="b">
        <v>1</v>
      </c>
      <c r="L26" s="126" t="s">
        <v>3686</v>
      </c>
      <c r="M26" s="120" t="b">
        <v>1</v>
      </c>
      <c r="N26" s="120" t="s">
        <v>3687</v>
      </c>
      <c r="O26" s="307" t="str">
        <f>MISC!I26</f>
        <v>10104/543965</v>
      </c>
      <c r="P26" s="120" t="b">
        <v>1</v>
      </c>
      <c r="Q26" s="120" t="b">
        <v>1</v>
      </c>
      <c r="R26" s="120" t="b">
        <v>1</v>
      </c>
    </row>
    <row r="27" spans="1:21" hidden="1" x14ac:dyDescent="0.25">
      <c r="A27" s="117">
        <v>1</v>
      </c>
      <c r="B27" s="118">
        <v>2</v>
      </c>
      <c r="C27" s="303">
        <f>MISC!J27</f>
        <v>400021</v>
      </c>
      <c r="D27" s="120" t="b">
        <v>1</v>
      </c>
      <c r="E27" s="304" t="str">
        <f>RIGHT(MISC!C27,4)&amp;"."&amp;MISC!M27&amp;"."&amp;MISC!K27&amp;"."&amp;$C$5</f>
        <v>5201.Rates.I01.Jn21</v>
      </c>
      <c r="F27" s="305">
        <f t="shared" ca="1" si="0"/>
        <v>44361</v>
      </c>
      <c r="G27" s="306">
        <f>IF(MISC!S27&lt;0,0,MISC!S27)</f>
        <v>0</v>
      </c>
      <c r="H27" s="124">
        <f t="shared" ca="1" si="1"/>
        <v>44361</v>
      </c>
      <c r="I27" s="125">
        <v>0</v>
      </c>
      <c r="J27" s="304" t="str">
        <f>LEFT(MISC!D27,19)&amp;"."&amp;MiscPay!E27</f>
        <v>Osidge Primary Scho.5201.Rates.I01.Jn21</v>
      </c>
      <c r="K27" s="120" t="b">
        <v>1</v>
      </c>
      <c r="L27" s="126" t="s">
        <v>3686</v>
      </c>
      <c r="M27" s="120" t="b">
        <v>1</v>
      </c>
      <c r="N27" s="120" t="s">
        <v>3687</v>
      </c>
      <c r="O27" s="307" t="str">
        <f>MISC!I27</f>
        <v>10104/543965</v>
      </c>
      <c r="P27" s="120" t="b">
        <v>1</v>
      </c>
      <c r="Q27" s="120" t="b">
        <v>1</v>
      </c>
      <c r="R27" s="120" t="b">
        <v>1</v>
      </c>
    </row>
    <row r="28" spans="1:21" hidden="1" x14ac:dyDescent="0.25">
      <c r="A28" s="117">
        <v>1</v>
      </c>
      <c r="B28" s="118">
        <v>2</v>
      </c>
      <c r="C28" s="303">
        <f>MISC!J28</f>
        <v>400021</v>
      </c>
      <c r="D28" s="120" t="b">
        <v>1</v>
      </c>
      <c r="E28" s="304" t="str">
        <f>RIGHT(MISC!C28,4)&amp;"."&amp;MISC!M28&amp;"."&amp;MISC!K28&amp;"."&amp;$C$5</f>
        <v>5201.Rates.I01.Jn21</v>
      </c>
      <c r="F28" s="305">
        <f t="shared" ca="1" si="0"/>
        <v>44361</v>
      </c>
      <c r="G28" s="306">
        <f>IF(MISC!S28&lt;0,0,MISC!S28)</f>
        <v>0</v>
      </c>
      <c r="H28" s="124">
        <f t="shared" ca="1" si="1"/>
        <v>44361</v>
      </c>
      <c r="I28" s="125">
        <v>0</v>
      </c>
      <c r="J28" s="304" t="str">
        <f>LEFT(MISC!D28,19)&amp;"."&amp;MiscPay!E28</f>
        <v>Osidge Primary Scho.5201.Rates.I01.Jn21</v>
      </c>
      <c r="K28" s="120" t="b">
        <v>1</v>
      </c>
      <c r="L28" s="126" t="s">
        <v>3686</v>
      </c>
      <c r="M28" s="120" t="b">
        <v>1</v>
      </c>
      <c r="N28" s="120" t="s">
        <v>3687</v>
      </c>
      <c r="O28" s="307" t="str">
        <f>MISC!I28</f>
        <v>10104/543965</v>
      </c>
      <c r="P28" s="120" t="b">
        <v>1</v>
      </c>
      <c r="Q28" s="120" t="b">
        <v>1</v>
      </c>
      <c r="R28" s="120" t="b">
        <v>1</v>
      </c>
    </row>
    <row r="29" spans="1:21" hidden="1" x14ac:dyDescent="0.25">
      <c r="A29" s="117">
        <v>1</v>
      </c>
      <c r="B29" s="118">
        <v>2</v>
      </c>
      <c r="C29" s="303">
        <f>MISC!J29</f>
        <v>400061</v>
      </c>
      <c r="D29" s="120" t="b">
        <v>1</v>
      </c>
      <c r="E29" s="304" t="str">
        <f>RIGHT(MISC!C29,4)&amp;"."&amp;MISC!M29&amp;"."&amp;MISC!K29&amp;"."&amp;$C$5</f>
        <v>2009.Rates.I01.Jn21</v>
      </c>
      <c r="F29" s="305">
        <f t="shared" ca="1" si="0"/>
        <v>44361</v>
      </c>
      <c r="G29" s="306">
        <f>IF(MISC!S29&lt;0,0,MISC!S29)</f>
        <v>0</v>
      </c>
      <c r="H29" s="124">
        <f t="shared" ca="1" si="1"/>
        <v>44361</v>
      </c>
      <c r="I29" s="125">
        <v>0</v>
      </c>
      <c r="J29" s="304" t="str">
        <f>LEFT(MISC!D29,19)&amp;"."&amp;MiscPay!E29</f>
        <v>Brunswick Park Prim.2009.Rates.I01.Jn21</v>
      </c>
      <c r="K29" s="120" t="b">
        <v>1</v>
      </c>
      <c r="L29" s="126" t="s">
        <v>3686</v>
      </c>
      <c r="M29" s="120" t="b">
        <v>1</v>
      </c>
      <c r="N29" s="120" t="s">
        <v>3687</v>
      </c>
      <c r="O29" s="307" t="str">
        <f>MISC!I29</f>
        <v>10104/543965</v>
      </c>
      <c r="P29" s="120" t="b">
        <v>1</v>
      </c>
      <c r="Q29" s="120" t="b">
        <v>1</v>
      </c>
      <c r="R29" s="120" t="b">
        <v>1</v>
      </c>
    </row>
    <row r="30" spans="1:21" hidden="1" x14ac:dyDescent="0.25">
      <c r="A30" s="117">
        <v>1</v>
      </c>
      <c r="B30" s="118">
        <v>2</v>
      </c>
      <c r="C30" s="303">
        <f>MISC!J30</f>
        <v>400159</v>
      </c>
      <c r="D30" s="120" t="b">
        <v>1</v>
      </c>
      <c r="E30" s="304" t="str">
        <f>RIGHT(MISC!C30,4)&amp;"."&amp;MISC!M30&amp;"."&amp;MISC!K30&amp;"."&amp;$C$5</f>
        <v>2023.Rates.I01.Jn21</v>
      </c>
      <c r="F30" s="305">
        <f t="shared" ca="1" si="0"/>
        <v>44361</v>
      </c>
      <c r="G30" s="306">
        <f>IF(MISC!S30&lt;0,0,MISC!S30)</f>
        <v>0</v>
      </c>
      <c r="H30" s="124">
        <f t="shared" ca="1" si="1"/>
        <v>44361</v>
      </c>
      <c r="I30" s="125">
        <v>0</v>
      </c>
      <c r="J30" s="304" t="str">
        <f>LEFT(MISC!D30,19)&amp;"."&amp;MiscPay!E30</f>
        <v>Edgware Primary Sch.2023.Rates.I01.Jn21</v>
      </c>
      <c r="K30" s="120" t="b">
        <v>1</v>
      </c>
      <c r="L30" s="126" t="s">
        <v>3686</v>
      </c>
      <c r="M30" s="120" t="b">
        <v>1</v>
      </c>
      <c r="N30" s="120" t="s">
        <v>3687</v>
      </c>
      <c r="O30" s="307" t="str">
        <f>MISC!I30</f>
        <v>10104/543965</v>
      </c>
      <c r="P30" s="120" t="b">
        <v>1</v>
      </c>
      <c r="Q30" s="120" t="b">
        <v>1</v>
      </c>
      <c r="R30" s="120" t="b">
        <v>1</v>
      </c>
    </row>
    <row r="31" spans="1:21" x14ac:dyDescent="0.25">
      <c r="A31" s="117">
        <v>1</v>
      </c>
      <c r="B31" s="118">
        <v>2</v>
      </c>
      <c r="C31" s="303">
        <f>MISC!J31</f>
        <v>400082</v>
      </c>
      <c r="D31" s="120" t="b">
        <v>1</v>
      </c>
      <c r="E31" s="304" t="str">
        <f>RIGHT(MISC!C31,4)&amp;"."&amp;MISC!M31&amp;"."&amp;MISC!K31&amp;"."&amp;$C$5</f>
        <v>2026.Reimb..Jn21</v>
      </c>
      <c r="F31" s="305">
        <f t="shared" ca="1" si="0"/>
        <v>44361</v>
      </c>
      <c r="G31" s="306">
        <f>IF(MISC!S31&lt;0,0,MISC!S31)</f>
        <v>5480.29</v>
      </c>
      <c r="H31" s="124">
        <f t="shared" ca="1" si="1"/>
        <v>44361</v>
      </c>
      <c r="I31" s="125">
        <v>0</v>
      </c>
      <c r="J31" s="304" t="str">
        <f>LEFT(MISC!D31,19)&amp;"."&amp;MiscPay!E31</f>
        <v>Frith Manor School.2026.Reimb..Jn21</v>
      </c>
      <c r="K31" s="120" t="b">
        <v>1</v>
      </c>
      <c r="L31" s="126" t="s">
        <v>3686</v>
      </c>
      <c r="M31" s="120" t="b">
        <v>1</v>
      </c>
      <c r="N31" s="120" t="s">
        <v>3687</v>
      </c>
      <c r="O31" s="307" t="str">
        <f>MISC!I31</f>
        <v>10104/135100</v>
      </c>
      <c r="P31" s="120" t="b">
        <v>1</v>
      </c>
      <c r="Q31" s="120" t="b">
        <v>1</v>
      </c>
      <c r="R31" s="120" t="b">
        <v>1</v>
      </c>
    </row>
    <row r="32" spans="1:21" x14ac:dyDescent="0.25">
      <c r="A32" s="117">
        <v>1</v>
      </c>
      <c r="B32" s="118">
        <v>2</v>
      </c>
      <c r="C32" s="303">
        <f>MISC!J32</f>
        <v>400041</v>
      </c>
      <c r="D32" s="120" t="b">
        <v>1</v>
      </c>
      <c r="E32" s="304" t="str">
        <f>RIGHT(MISC!C32,4)&amp;"."&amp;MISC!M32&amp;"."&amp;MISC!K32&amp;"."&amp;$C$5</f>
        <v>5405.PYP16.I02.Jn21</v>
      </c>
      <c r="F32" s="305">
        <f t="shared" ca="1" si="0"/>
        <v>44361</v>
      </c>
      <c r="G32" s="306">
        <f>IF(MISC!S32&lt;0,0,MISC!S32)</f>
        <v>4218</v>
      </c>
      <c r="H32" s="124">
        <f t="shared" ca="1" si="1"/>
        <v>44361</v>
      </c>
      <c r="I32" s="125">
        <v>0</v>
      </c>
      <c r="J32" s="304" t="str">
        <f>LEFT(MISC!D32,19)&amp;"."&amp;MiscPay!E32</f>
        <v>Finchley Catholic H.5405.PYP16.I02.Jn21</v>
      </c>
      <c r="K32" s="120" t="b">
        <v>1</v>
      </c>
      <c r="L32" s="126" t="s">
        <v>3686</v>
      </c>
      <c r="M32" s="120" t="b">
        <v>1</v>
      </c>
      <c r="N32" s="120" t="s">
        <v>3687</v>
      </c>
      <c r="O32" s="307" t="str">
        <f>MISC!I32</f>
        <v>11441/543965</v>
      </c>
      <c r="P32" s="120" t="b">
        <v>1</v>
      </c>
      <c r="Q32" s="120" t="b">
        <v>1</v>
      </c>
      <c r="R32" s="120" t="b">
        <v>1</v>
      </c>
    </row>
    <row r="33" spans="1:18" x14ac:dyDescent="0.25">
      <c r="A33" s="117">
        <v>1</v>
      </c>
      <c r="B33" s="118">
        <v>2</v>
      </c>
      <c r="C33" s="303">
        <f>MISC!J33</f>
        <v>400140</v>
      </c>
      <c r="D33" s="120" t="b">
        <v>1</v>
      </c>
      <c r="E33" s="304" t="str">
        <f>RIGHT(MISC!C33,4)&amp;"."&amp;MISC!M33&amp;"."&amp;MISC!K33&amp;"."&amp;$C$5</f>
        <v>5427.PYP16.I02.Jn21</v>
      </c>
      <c r="F33" s="305">
        <f t="shared" ca="1" si="0"/>
        <v>44361</v>
      </c>
      <c r="G33" s="306">
        <f>IF(MISC!S33&lt;0,0,MISC!S33)</f>
        <v>2717</v>
      </c>
      <c r="H33" s="124">
        <f t="shared" ca="1" si="1"/>
        <v>44361</v>
      </c>
      <c r="I33" s="125">
        <v>0</v>
      </c>
      <c r="J33" s="304" t="str">
        <f>LEFT(MISC!D33,19)&amp;"."&amp;MiscPay!E33</f>
        <v>JCoSS.5427.PYP16.I02.Jn21</v>
      </c>
      <c r="K33" s="120" t="b">
        <v>1</v>
      </c>
      <c r="L33" s="126" t="s">
        <v>3686</v>
      </c>
      <c r="M33" s="120" t="b">
        <v>1</v>
      </c>
      <c r="N33" s="120" t="s">
        <v>3687</v>
      </c>
      <c r="O33" s="307" t="str">
        <f>MISC!I33</f>
        <v>11441/543965</v>
      </c>
      <c r="P33" s="120" t="b">
        <v>1</v>
      </c>
      <c r="Q33" s="120" t="b">
        <v>1</v>
      </c>
      <c r="R33" s="120" t="b">
        <v>1</v>
      </c>
    </row>
    <row r="34" spans="1:18" x14ac:dyDescent="0.25">
      <c r="A34" s="117">
        <v>1</v>
      </c>
      <c r="B34" s="118">
        <v>2</v>
      </c>
      <c r="C34" s="303">
        <f>MISC!J34</f>
        <v>400013</v>
      </c>
      <c r="D34" s="120" t="b">
        <v>1</v>
      </c>
      <c r="E34" s="304" t="str">
        <f>RIGHT(MISC!C34,4)&amp;"."&amp;MISC!M34&amp;"."&amp;MISC!K34&amp;"."&amp;$C$5</f>
        <v>5407.PYP16.I02.Jn21</v>
      </c>
      <c r="F34" s="305">
        <f t="shared" ca="1" si="0"/>
        <v>44361</v>
      </c>
      <c r="G34" s="306">
        <f>IF(MISC!S34&lt;0,0,MISC!S34)</f>
        <v>22287</v>
      </c>
      <c r="H34" s="124">
        <f t="shared" ca="1" si="1"/>
        <v>44361</v>
      </c>
      <c r="I34" s="125">
        <v>0</v>
      </c>
      <c r="J34" s="304" t="str">
        <f>LEFT(MISC!D34,19)&amp;"."&amp;MiscPay!E34</f>
        <v>St. James' Catholic.5407.PYP16.I02.Jn21</v>
      </c>
      <c r="K34" s="120" t="b">
        <v>1</v>
      </c>
      <c r="L34" s="126" t="s">
        <v>3686</v>
      </c>
      <c r="M34" s="120" t="b">
        <v>1</v>
      </c>
      <c r="N34" s="120" t="s">
        <v>3687</v>
      </c>
      <c r="O34" s="307" t="str">
        <f>MISC!I34</f>
        <v>11441/543965</v>
      </c>
      <c r="P34" s="120" t="b">
        <v>1</v>
      </c>
      <c r="Q34" s="120" t="b">
        <v>1</v>
      </c>
      <c r="R34" s="120" t="b">
        <v>1</v>
      </c>
    </row>
    <row r="35" spans="1:18" x14ac:dyDescent="0.25">
      <c r="A35" s="117">
        <v>1</v>
      </c>
      <c r="B35" s="118">
        <v>2</v>
      </c>
      <c r="C35" s="303">
        <f>MISC!J35</f>
        <v>400029</v>
      </c>
      <c r="D35" s="120" t="b">
        <v>1</v>
      </c>
      <c r="E35" s="304" t="str">
        <f>RIGHT(MISC!C35,4)&amp;"."&amp;MISC!M35&amp;"."&amp;MISC!K35&amp;"."&amp;$C$5</f>
        <v>5404.PYP16.I02.Jn21</v>
      </c>
      <c r="F35" s="305">
        <f t="shared" ca="1" si="0"/>
        <v>44361</v>
      </c>
      <c r="G35" s="306">
        <f>IF(MISC!S35&lt;0,0,MISC!S35)</f>
        <v>19234</v>
      </c>
      <c r="H35" s="124">
        <f t="shared" ca="1" si="1"/>
        <v>44361</v>
      </c>
      <c r="I35" s="125">
        <v>0</v>
      </c>
      <c r="J35" s="304" t="str">
        <f>LEFT(MISC!D35,19)&amp;"."&amp;MiscPay!E35</f>
        <v>St Michaels Catholi.5404.PYP16.I02.Jn21</v>
      </c>
      <c r="K35" s="120" t="b">
        <v>1</v>
      </c>
      <c r="L35" s="126" t="s">
        <v>3686</v>
      </c>
      <c r="M35" s="120" t="b">
        <v>1</v>
      </c>
      <c r="N35" s="120" t="s">
        <v>3687</v>
      </c>
      <c r="O35" s="307" t="str">
        <f>MISC!I35</f>
        <v>11441/543965</v>
      </c>
      <c r="P35" s="120" t="b">
        <v>1</v>
      </c>
      <c r="Q35" s="120" t="b">
        <v>1</v>
      </c>
      <c r="R35" s="120" t="b">
        <v>1</v>
      </c>
    </row>
    <row r="36" spans="1:18" x14ac:dyDescent="0.25">
      <c r="A36" s="117">
        <v>1</v>
      </c>
      <c r="B36" s="118">
        <v>2</v>
      </c>
      <c r="C36" s="303">
        <f>MISC!J36</f>
        <v>400061</v>
      </c>
      <c r="D36" s="120" t="b">
        <v>1</v>
      </c>
      <c r="E36" s="304" t="str">
        <f>RIGHT(MISC!C36,4)&amp;"."&amp;MISC!M36&amp;"."&amp;MISC!K36&amp;"."&amp;$C$5</f>
        <v>2009.PYC19.I18.Jn21</v>
      </c>
      <c r="F36" s="305">
        <f t="shared" ca="1" si="0"/>
        <v>44361</v>
      </c>
      <c r="G36" s="306">
        <f>IF(MISC!S36&lt;0,0,MISC!S36)</f>
        <v>10137</v>
      </c>
      <c r="H36" s="124">
        <f t="shared" ca="1" si="1"/>
        <v>44361</v>
      </c>
      <c r="I36" s="125">
        <v>0</v>
      </c>
      <c r="J36" s="304" t="str">
        <f>LEFT(MISC!D36,19)&amp;"."&amp;MiscPay!E36</f>
        <v>Brunswick Park Prim.2009.PYC19.I18.Jn21</v>
      </c>
      <c r="K36" s="120" t="b">
        <v>1</v>
      </c>
      <c r="L36" s="126" t="s">
        <v>3686</v>
      </c>
      <c r="M36" s="120" t="b">
        <v>1</v>
      </c>
      <c r="N36" s="120" t="s">
        <v>3687</v>
      </c>
      <c r="O36" s="307" t="str">
        <f>MISC!I36</f>
        <v>10166/543965</v>
      </c>
      <c r="P36" s="120" t="b">
        <v>1</v>
      </c>
      <c r="Q36" s="120" t="b">
        <v>1</v>
      </c>
      <c r="R36" s="120" t="b">
        <v>1</v>
      </c>
    </row>
    <row r="37" spans="1:18" x14ac:dyDescent="0.25">
      <c r="A37" s="117">
        <v>1</v>
      </c>
      <c r="B37" s="118">
        <v>2</v>
      </c>
      <c r="C37" s="303">
        <f>MISC!J37</f>
        <v>400005</v>
      </c>
      <c r="D37" s="120" t="b">
        <v>1</v>
      </c>
      <c r="E37" s="304" t="str">
        <f>RIGHT(MISC!C37,4)&amp;"."&amp;MISC!M37&amp;"."&amp;MISC!K37&amp;"."&amp;$C$5</f>
        <v>2002.PYNTPAM.I18.Jn21</v>
      </c>
      <c r="F37" s="305">
        <f t="shared" ca="1" si="0"/>
        <v>44361</v>
      </c>
      <c r="G37" s="306">
        <f>IF(MISC!S37&lt;0,0,MISC!S37)</f>
        <v>1613.7</v>
      </c>
      <c r="H37" s="124">
        <f t="shared" ca="1" si="1"/>
        <v>44361</v>
      </c>
      <c r="I37" s="125">
        <v>0</v>
      </c>
      <c r="J37" s="304" t="str">
        <f>LEFT(MISC!D37,19)&amp;"."&amp;MiscPay!E37</f>
        <v>Barnfield School.2002.PYNTPAM.I18.Jn21</v>
      </c>
      <c r="K37" s="120" t="b">
        <v>1</v>
      </c>
      <c r="L37" s="126" t="s">
        <v>3686</v>
      </c>
      <c r="M37" s="120" t="b">
        <v>1</v>
      </c>
      <c r="N37" s="120" t="s">
        <v>3687</v>
      </c>
      <c r="O37" s="307" t="str">
        <f>MISC!I37</f>
        <v>10166/543965</v>
      </c>
      <c r="P37" s="120" t="b">
        <v>1</v>
      </c>
      <c r="Q37" s="120" t="b">
        <v>1</v>
      </c>
      <c r="R37" s="120" t="b">
        <v>1</v>
      </c>
    </row>
    <row r="38" spans="1:18" x14ac:dyDescent="0.25">
      <c r="A38" s="117">
        <v>1</v>
      </c>
      <c r="B38" s="118">
        <v>2</v>
      </c>
      <c r="C38" s="303">
        <f>MISC!J38</f>
        <v>400101</v>
      </c>
      <c r="D38" s="120" t="b">
        <v>1</v>
      </c>
      <c r="E38" s="304" t="str">
        <f>RIGHT(MISC!C38,4)&amp;"."&amp;MISC!M38&amp;"."&amp;MISC!K38&amp;"."&amp;$C$5</f>
        <v>2055.PYNTPAM.I18.Jn21</v>
      </c>
      <c r="F38" s="305">
        <f t="shared" ca="1" si="0"/>
        <v>44361</v>
      </c>
      <c r="G38" s="306">
        <f>IF(MISC!S38&lt;0,0,MISC!S38)</f>
        <v>1613.7</v>
      </c>
      <c r="H38" s="124">
        <f t="shared" ca="1" si="1"/>
        <v>44361</v>
      </c>
      <c r="I38" s="125">
        <v>0</v>
      </c>
      <c r="J38" s="304" t="str">
        <f>LEFT(MISC!D38,19)&amp;"."&amp;MiscPay!E38</f>
        <v>Tudor School.2055.PYNTPAM.I18.Jn21</v>
      </c>
      <c r="K38" s="120" t="b">
        <v>1</v>
      </c>
      <c r="L38" s="126" t="s">
        <v>3686</v>
      </c>
      <c r="M38" s="120" t="b">
        <v>1</v>
      </c>
      <c r="N38" s="120" t="s">
        <v>3687</v>
      </c>
      <c r="O38" s="307" t="str">
        <f>MISC!I38</f>
        <v>10166/543965</v>
      </c>
      <c r="P38" s="120" t="b">
        <v>1</v>
      </c>
      <c r="Q38" s="120" t="b">
        <v>1</v>
      </c>
      <c r="R38" s="120" t="b">
        <v>1</v>
      </c>
    </row>
    <row r="39" spans="1:18" x14ac:dyDescent="0.25">
      <c r="A39" s="117">
        <v>1</v>
      </c>
      <c r="B39" s="118">
        <v>2</v>
      </c>
      <c r="C39" s="303">
        <f>MISC!J39</f>
        <v>400065</v>
      </c>
      <c r="D39" s="120" t="b">
        <v>1</v>
      </c>
      <c r="E39" s="304" t="str">
        <f>RIGHT(MISC!C39,4)&amp;"."&amp;MISC!M39&amp;"."&amp;MISC!K39&amp;"."&amp;$C$5</f>
        <v>2067.PyDigEd.I18.Jn21</v>
      </c>
      <c r="F39" s="305">
        <f t="shared" ca="1" si="0"/>
        <v>44361</v>
      </c>
      <c r="G39" s="306">
        <f>IF(MISC!S39&lt;0,0,MISC!S39)</f>
        <v>1500</v>
      </c>
      <c r="H39" s="124">
        <f t="shared" ca="1" si="1"/>
        <v>44361</v>
      </c>
      <c r="I39" s="125">
        <v>0</v>
      </c>
      <c r="J39" s="304" t="str">
        <f>LEFT(MISC!D39,19)&amp;"."&amp;MiscPay!E39</f>
        <v>Chalgrove Primary S.2067.PyDigEd.I18.Jn21</v>
      </c>
      <c r="K39" s="120" t="b">
        <v>1</v>
      </c>
      <c r="L39" s="126" t="s">
        <v>3686</v>
      </c>
      <c r="M39" s="120" t="b">
        <v>1</v>
      </c>
      <c r="N39" s="120" t="s">
        <v>3687</v>
      </c>
      <c r="O39" s="307" t="str">
        <f>MISC!I39</f>
        <v>10166/543965</v>
      </c>
      <c r="P39" s="120" t="b">
        <v>1</v>
      </c>
      <c r="Q39" s="120" t="b">
        <v>1</v>
      </c>
      <c r="R39" s="120" t="b">
        <v>1</v>
      </c>
    </row>
    <row r="40" spans="1:18" x14ac:dyDescent="0.25">
      <c r="A40" s="117">
        <v>1</v>
      </c>
      <c r="B40" s="118">
        <v>2</v>
      </c>
      <c r="C40" s="303">
        <f>MISC!J40</f>
        <v>400089</v>
      </c>
      <c r="D40" s="120" t="b">
        <v>1</v>
      </c>
      <c r="E40" s="304" t="str">
        <f>RIGHT(MISC!C40,4)&amp;"."&amp;MISC!M40&amp;"."&amp;MISC!K40&amp;"."&amp;$C$5</f>
        <v>2045.PyDigEd.I18.Jn21</v>
      </c>
      <c r="F40" s="305">
        <f t="shared" ca="1" si="0"/>
        <v>44361</v>
      </c>
      <c r="G40" s="306">
        <f>IF(MISC!S40&lt;0,0,MISC!S40)</f>
        <v>1500</v>
      </c>
      <c r="H40" s="124">
        <f t="shared" ca="1" si="1"/>
        <v>44361</v>
      </c>
      <c r="I40" s="125">
        <v>0</v>
      </c>
      <c r="J40" s="304" t="str">
        <f>LEFT(MISC!D40,19)&amp;"."&amp;MiscPay!E40</f>
        <v>Northside School.2045.PyDigEd.I18.Jn21</v>
      </c>
      <c r="K40" s="120" t="b">
        <v>1</v>
      </c>
      <c r="L40" s="126" t="s">
        <v>3686</v>
      </c>
      <c r="M40" s="120" t="b">
        <v>1</v>
      </c>
      <c r="N40" s="120" t="s">
        <v>3687</v>
      </c>
      <c r="O40" s="307" t="str">
        <f>MISC!I40</f>
        <v>10166/543965</v>
      </c>
      <c r="P40" s="120" t="b">
        <v>1</v>
      </c>
      <c r="Q40" s="120" t="b">
        <v>1</v>
      </c>
      <c r="R40" s="120" t="b">
        <v>1</v>
      </c>
    </row>
    <row r="41" spans="1:18" x14ac:dyDescent="0.25">
      <c r="A41" s="117">
        <v>1</v>
      </c>
      <c r="B41" s="118">
        <v>2</v>
      </c>
      <c r="C41" s="303">
        <f>MISC!J41</f>
        <v>400061</v>
      </c>
      <c r="D41" s="120" t="b">
        <v>1</v>
      </c>
      <c r="E41" s="304" t="str">
        <f>RIGHT(MISC!C41,4)&amp;"."&amp;MISC!M41&amp;"."&amp;MISC!K41&amp;"."&amp;$C$5</f>
        <v>2009.PYNCTL.I06.Jn21</v>
      </c>
      <c r="F41" s="305">
        <f t="shared" ca="1" si="0"/>
        <v>44361</v>
      </c>
      <c r="G41" s="306">
        <f>IF(MISC!S41&lt;0,0,MISC!S41)</f>
        <v>6544.8</v>
      </c>
      <c r="H41" s="124">
        <f t="shared" ca="1" si="1"/>
        <v>44361</v>
      </c>
      <c r="I41" s="125">
        <v>0</v>
      </c>
      <c r="J41" s="304" t="str">
        <f>LEFT(MISC!D41,19)&amp;"."&amp;MiscPay!E41</f>
        <v>Brunswick Park Prim.2009.PYNCTL.I06.Jn21</v>
      </c>
      <c r="K41" s="120" t="b">
        <v>1</v>
      </c>
      <c r="L41" s="126" t="s">
        <v>3686</v>
      </c>
      <c r="M41" s="120" t="b">
        <v>1</v>
      </c>
      <c r="N41" s="120" t="s">
        <v>3687</v>
      </c>
      <c r="O41" s="307" t="str">
        <f>MISC!I41</f>
        <v>10166/543965</v>
      </c>
      <c r="P41" s="120" t="b">
        <v>1</v>
      </c>
      <c r="Q41" s="120" t="b">
        <v>1</v>
      </c>
      <c r="R41" s="120" t="b">
        <v>1</v>
      </c>
    </row>
    <row r="42" spans="1:18" x14ac:dyDescent="0.25">
      <c r="A42" s="117">
        <v>1</v>
      </c>
      <c r="B42" s="118">
        <v>2</v>
      </c>
      <c r="C42" s="303">
        <f>MISC!J42</f>
        <v>400029</v>
      </c>
      <c r="D42" s="120" t="b">
        <v>1</v>
      </c>
      <c r="E42" s="304" t="str">
        <f>RIGHT(MISC!C42,4)&amp;"."&amp;MISC!M42&amp;"."&amp;MISC!K42&amp;"."&amp;$C$5</f>
        <v>5404.PYNCTL.I06.Jn21</v>
      </c>
      <c r="F42" s="305">
        <f t="shared" ca="1" si="0"/>
        <v>44361</v>
      </c>
      <c r="G42" s="306">
        <f>IF(MISC!S42&lt;0,0,MISC!S42)</f>
        <v>14732.8</v>
      </c>
      <c r="H42" s="124">
        <f t="shared" ca="1" si="1"/>
        <v>44361</v>
      </c>
      <c r="I42" s="125">
        <v>0</v>
      </c>
      <c r="J42" s="304" t="str">
        <f>LEFT(MISC!D42,19)&amp;"."&amp;MiscPay!E42</f>
        <v>St Michaels Catholi.5404.PYNCTL.I06.Jn21</v>
      </c>
      <c r="K42" s="120" t="b">
        <v>1</v>
      </c>
      <c r="L42" s="126" t="s">
        <v>3686</v>
      </c>
      <c r="M42" s="120" t="b">
        <v>1</v>
      </c>
      <c r="N42" s="120" t="s">
        <v>3687</v>
      </c>
      <c r="O42" s="307" t="str">
        <f>MISC!I42</f>
        <v>10167/543965</v>
      </c>
      <c r="P42" s="120" t="b">
        <v>1</v>
      </c>
      <c r="Q42" s="120" t="b">
        <v>1</v>
      </c>
      <c r="R42" s="120" t="b">
        <v>1</v>
      </c>
    </row>
    <row r="43" spans="1:18" x14ac:dyDescent="0.25">
      <c r="A43" s="117">
        <v>1</v>
      </c>
      <c r="B43" s="118">
        <v>2</v>
      </c>
      <c r="C43" s="303">
        <f>MISC!J43</f>
        <v>400040</v>
      </c>
      <c r="D43" s="120" t="b">
        <v>1</v>
      </c>
      <c r="E43" s="304" t="str">
        <f>RIGHT(MISC!C43,4)&amp;"."&amp;MISC!M43&amp;"."&amp;MISC!K43&amp;"."&amp;$C$5</f>
        <v>2007.DigEd.I18.Jn21</v>
      </c>
      <c r="F43" s="305">
        <f t="shared" ca="1" si="0"/>
        <v>44361</v>
      </c>
      <c r="G43" s="306">
        <f>IF(MISC!S43&lt;0,0,MISC!S43)</f>
        <v>500</v>
      </c>
      <c r="H43" s="124">
        <f t="shared" ca="1" si="1"/>
        <v>44361</v>
      </c>
      <c r="I43" s="125">
        <v>0</v>
      </c>
      <c r="J43" s="304" t="str">
        <f>LEFT(MISC!D43,19)&amp;"."&amp;MiscPay!E43</f>
        <v>Brookland Junior Sc.2007.DigEd.I18.Jn21</v>
      </c>
      <c r="K43" s="120" t="b">
        <v>1</v>
      </c>
      <c r="L43" s="126" t="s">
        <v>3686</v>
      </c>
      <c r="M43" s="120" t="b">
        <v>1</v>
      </c>
      <c r="N43" s="120" t="s">
        <v>3687</v>
      </c>
      <c r="O43" s="307" t="str">
        <f>MISC!I43</f>
        <v>10166/543965</v>
      </c>
      <c r="P43" s="120" t="b">
        <v>1</v>
      </c>
      <c r="Q43" s="120" t="b">
        <v>1</v>
      </c>
      <c r="R43" s="120" t="b">
        <v>1</v>
      </c>
    </row>
    <row r="44" spans="1:18" x14ac:dyDescent="0.25">
      <c r="A44" s="117">
        <v>1</v>
      </c>
      <c r="B44" s="118">
        <v>2</v>
      </c>
      <c r="C44" s="303">
        <f>MISC!J44</f>
        <v>400005</v>
      </c>
      <c r="D44" s="120" t="b">
        <v>1</v>
      </c>
      <c r="E44" s="304" t="str">
        <f>RIGHT(MISC!C44,4)&amp;"."&amp;MISC!M44&amp;"."&amp;MISC!K44&amp;"."&amp;$C$5</f>
        <v>2002.NTPmentor.I18.Jn21</v>
      </c>
      <c r="F44" s="305">
        <f t="shared" ca="1" si="0"/>
        <v>44361</v>
      </c>
      <c r="G44" s="306">
        <f>IF(MISC!S44&lt;0,0,MISC!S44)</f>
        <v>3175.34</v>
      </c>
      <c r="H44" s="124">
        <f t="shared" ca="1" si="1"/>
        <v>44361</v>
      </c>
      <c r="I44" s="125">
        <v>0</v>
      </c>
      <c r="J44" s="304" t="str">
        <f>LEFT(MISC!D44,19)&amp;"."&amp;MiscPay!E44</f>
        <v>Barnfield School.2002.NTPmentor.I18.Jn21</v>
      </c>
      <c r="K44" s="120" t="b">
        <v>1</v>
      </c>
      <c r="L44" s="126" t="s">
        <v>3686</v>
      </c>
      <c r="M44" s="120" t="b">
        <v>1</v>
      </c>
      <c r="N44" s="120" t="s">
        <v>3687</v>
      </c>
      <c r="O44" s="307" t="str">
        <f>MISC!I44</f>
        <v>10166/543965</v>
      </c>
      <c r="P44" s="120" t="b">
        <v>1</v>
      </c>
      <c r="Q44" s="120" t="b">
        <v>1</v>
      </c>
      <c r="R44" s="120" t="b">
        <v>1</v>
      </c>
    </row>
    <row r="45" spans="1:18" x14ac:dyDescent="0.25">
      <c r="A45" s="117">
        <v>1</v>
      </c>
      <c r="B45" s="118">
        <v>2</v>
      </c>
      <c r="C45" s="303">
        <f>MISC!J45</f>
        <v>400051</v>
      </c>
      <c r="D45" s="120" t="b">
        <v>1</v>
      </c>
      <c r="E45" s="304" t="str">
        <f>RIGHT(MISC!C45,4)&amp;"."&amp;MISC!M45&amp;"."&amp;MISC!K45&amp;"."&amp;$C$5</f>
        <v>2003.NTPmentor.I18.Jn21</v>
      </c>
      <c r="F45" s="305">
        <f t="shared" ca="1" si="0"/>
        <v>44361</v>
      </c>
      <c r="G45" s="306">
        <f>IF(MISC!S45&lt;0,0,MISC!S45)</f>
        <v>10296.44</v>
      </c>
      <c r="H45" s="124">
        <f t="shared" ca="1" si="1"/>
        <v>44361</v>
      </c>
      <c r="I45" s="125">
        <v>0</v>
      </c>
      <c r="J45" s="304" t="str">
        <f>LEFT(MISC!D45,19)&amp;"."&amp;MiscPay!E45</f>
        <v>Bell Lane Primary S.2003.NTPmentor.I18.Jn21</v>
      </c>
      <c r="K45" s="120" t="b">
        <v>1</v>
      </c>
      <c r="L45" s="126" t="s">
        <v>3686</v>
      </c>
      <c r="M45" s="120" t="b">
        <v>1</v>
      </c>
      <c r="N45" s="120" t="s">
        <v>3687</v>
      </c>
      <c r="O45" s="307" t="str">
        <f>MISC!I45</f>
        <v>10166/543965</v>
      </c>
      <c r="P45" s="120" t="b">
        <v>1</v>
      </c>
      <c r="Q45" s="120" t="b">
        <v>1</v>
      </c>
      <c r="R45" s="120" t="b">
        <v>1</v>
      </c>
    </row>
    <row r="46" spans="1:18" x14ac:dyDescent="0.25">
      <c r="A46" s="117">
        <v>1</v>
      </c>
      <c r="B46" s="118">
        <v>2</v>
      </c>
      <c r="C46" s="303">
        <f>MISC!J46</f>
        <v>400101</v>
      </c>
      <c r="D46" s="120" t="b">
        <v>1</v>
      </c>
      <c r="E46" s="304" t="str">
        <f>RIGHT(MISC!C46,4)&amp;"."&amp;MISC!M46&amp;"."&amp;MISC!K46&amp;"."&amp;$C$5</f>
        <v>2055.NTPmentor.I18.Jn21</v>
      </c>
      <c r="F46" s="305">
        <f t="shared" ca="1" si="0"/>
        <v>44361</v>
      </c>
      <c r="G46" s="306">
        <f>IF(MISC!S46&lt;0,0,MISC!S46)</f>
        <v>3175.34</v>
      </c>
      <c r="H46" s="124">
        <f t="shared" ca="1" si="1"/>
        <v>44361</v>
      </c>
      <c r="I46" s="125">
        <v>0</v>
      </c>
      <c r="J46" s="304" t="str">
        <f>LEFT(MISC!D46,19)&amp;"."&amp;MiscPay!E46</f>
        <v>Tudor School.2055.NTPmentor.I18.Jn21</v>
      </c>
      <c r="K46" s="120" t="b">
        <v>1</v>
      </c>
      <c r="L46" s="126" t="s">
        <v>3686</v>
      </c>
      <c r="M46" s="120" t="b">
        <v>1</v>
      </c>
      <c r="N46" s="120" t="s">
        <v>3687</v>
      </c>
      <c r="O46" s="307" t="str">
        <f>MISC!I46</f>
        <v>10166/543965</v>
      </c>
      <c r="P46" s="120" t="b">
        <v>1</v>
      </c>
      <c r="Q46" s="120" t="b">
        <v>1</v>
      </c>
      <c r="R46" s="120" t="b">
        <v>1</v>
      </c>
    </row>
    <row r="47" spans="1:18" x14ac:dyDescent="0.25">
      <c r="A47" s="117">
        <v>1</v>
      </c>
      <c r="B47" s="118">
        <v>2</v>
      </c>
      <c r="C47" s="303">
        <f>MISC!J47</f>
        <v>400013</v>
      </c>
      <c r="D47" s="120" t="b">
        <v>1</v>
      </c>
      <c r="E47" s="304" t="str">
        <f>RIGHT(MISC!C47,4)&amp;"."&amp;MISC!M47&amp;"."&amp;MISC!K47&amp;"."&amp;$C$5</f>
        <v>5407.NTPmentor.I18.Jn21</v>
      </c>
      <c r="F47" s="305">
        <f t="shared" ca="1" si="0"/>
        <v>44361</v>
      </c>
      <c r="G47" s="306">
        <f>IF(MISC!S47&lt;0,0,MISC!S47)</f>
        <v>4705.75</v>
      </c>
      <c r="H47" s="124">
        <f t="shared" ca="1" si="1"/>
        <v>44361</v>
      </c>
      <c r="I47" s="125">
        <v>0</v>
      </c>
      <c r="J47" s="304" t="str">
        <f>LEFT(MISC!D47,19)&amp;"."&amp;MiscPay!E47</f>
        <v>St. James' Catholic.5407.NTPmentor.I18.Jn21</v>
      </c>
      <c r="K47" s="120" t="b">
        <v>1</v>
      </c>
      <c r="L47" s="126" t="s">
        <v>3686</v>
      </c>
      <c r="M47" s="120" t="b">
        <v>1</v>
      </c>
      <c r="N47" s="120" t="s">
        <v>3687</v>
      </c>
      <c r="O47" s="307" t="str">
        <f>MISC!I47</f>
        <v>10167/543965</v>
      </c>
      <c r="P47" s="120" t="b">
        <v>1</v>
      </c>
      <c r="Q47" s="120" t="b">
        <v>1</v>
      </c>
      <c r="R47" s="120" t="b">
        <v>1</v>
      </c>
    </row>
    <row r="48" spans="1:18" x14ac:dyDescent="0.25">
      <c r="A48" s="117">
        <v>1</v>
      </c>
      <c r="B48" s="118">
        <v>2</v>
      </c>
      <c r="C48" s="303">
        <f>MISC!J48</f>
        <v>400135</v>
      </c>
      <c r="D48" s="120" t="b">
        <v>1</v>
      </c>
      <c r="E48" s="304" t="str">
        <f>RIGHT(MISC!C48,4)&amp;"."&amp;MISC!M48&amp;"."&amp;MISC!K48&amp;"."&amp;$C$5</f>
        <v>3521.NTPmentor.I18.Jn21</v>
      </c>
      <c r="F48" s="305">
        <f t="shared" ca="1" si="0"/>
        <v>44361</v>
      </c>
      <c r="G48" s="306">
        <f>IF(MISC!S48&lt;0,0,MISC!S48)</f>
        <v>5882.19</v>
      </c>
      <c r="H48" s="124">
        <f t="shared" ca="1" si="1"/>
        <v>44361</v>
      </c>
      <c r="I48" s="125">
        <v>0</v>
      </c>
      <c r="J48" s="304" t="str">
        <f>LEFT(MISC!D48,19)&amp;"."&amp;MiscPay!E48</f>
        <v>St Mary's &amp; St John.3521.NTPmentor.I18.Jn21</v>
      </c>
      <c r="K48" s="120" t="b">
        <v>1</v>
      </c>
      <c r="L48" s="126" t="s">
        <v>3686</v>
      </c>
      <c r="M48" s="120" t="b">
        <v>1</v>
      </c>
      <c r="N48" s="120" t="s">
        <v>3687</v>
      </c>
      <c r="O48" s="307" t="str">
        <f>MISC!I48</f>
        <v>10694/543965</v>
      </c>
      <c r="P48" s="120" t="b">
        <v>1</v>
      </c>
      <c r="Q48" s="120" t="b">
        <v>1</v>
      </c>
      <c r="R48" s="120" t="b">
        <v>1</v>
      </c>
    </row>
    <row r="49" spans="1:18" x14ac:dyDescent="0.25">
      <c r="A49" s="117">
        <v>1</v>
      </c>
      <c r="B49" s="118">
        <v>2</v>
      </c>
      <c r="C49" s="303">
        <f>MISC!J49</f>
        <v>400080</v>
      </c>
      <c r="D49" s="120" t="b">
        <v>1</v>
      </c>
      <c r="E49" s="304" t="str">
        <f>RIGHT(MISC!C49,4)&amp;"."&amp;MISC!M49&amp;"."&amp;MISC!K49&amp;"."&amp;$C$5</f>
        <v>2017.Rates.I01.Jn21</v>
      </c>
      <c r="F49" s="305">
        <f t="shared" ca="1" si="0"/>
        <v>44361</v>
      </c>
      <c r="G49" s="306">
        <f>IF(MISC!S49&lt;0,0,MISC!S49)</f>
        <v>22355.1</v>
      </c>
      <c r="H49" s="124">
        <f t="shared" ca="1" si="1"/>
        <v>44361</v>
      </c>
      <c r="I49" s="125">
        <v>0</v>
      </c>
      <c r="J49" s="304" t="str">
        <f>LEFT(MISC!D49,19)&amp;"."&amp;MiscPay!E49</f>
        <v>Cromer Road Primary.2017.Rates.I01.Jn21</v>
      </c>
      <c r="K49" s="120" t="b">
        <v>1</v>
      </c>
      <c r="L49" s="126" t="s">
        <v>3686</v>
      </c>
      <c r="M49" s="120" t="b">
        <v>1</v>
      </c>
      <c r="N49" s="120" t="s">
        <v>3687</v>
      </c>
      <c r="O49" s="307" t="str">
        <f>MISC!I49</f>
        <v>10104/543965</v>
      </c>
      <c r="P49" s="120" t="b">
        <v>1</v>
      </c>
      <c r="Q49" s="120" t="b">
        <v>1</v>
      </c>
      <c r="R49" s="120" t="b">
        <v>1</v>
      </c>
    </row>
    <row r="50" spans="1:18" hidden="1" x14ac:dyDescent="0.25">
      <c r="A50" s="117">
        <v>1</v>
      </c>
      <c r="B50" s="118">
        <v>2</v>
      </c>
      <c r="C50" s="303">
        <f>MISC!J50</f>
        <v>400049</v>
      </c>
      <c r="D50" s="120" t="b">
        <v>1</v>
      </c>
      <c r="E50" s="304" t="str">
        <f>RIGHT(MISC!C50,4)&amp;"."&amp;MISC!M50&amp;"."&amp;MISC!K50&amp;"."&amp;$C$5</f>
        <v>2016.Rates.I01.Jn21</v>
      </c>
      <c r="F50" s="305">
        <f t="shared" ca="1" si="0"/>
        <v>44361</v>
      </c>
      <c r="G50" s="306">
        <f>IF(MISC!S50&lt;0,0,MISC!S50)</f>
        <v>0</v>
      </c>
      <c r="H50" s="124">
        <f t="shared" ca="1" si="1"/>
        <v>44361</v>
      </c>
      <c r="I50" s="125">
        <v>0</v>
      </c>
      <c r="J50" s="304" t="str">
        <f>LEFT(MISC!D50,19)&amp;"."&amp;MiscPay!E50</f>
        <v>Courtland School.2016.Rates.I01.Jn21</v>
      </c>
      <c r="K50" s="120" t="b">
        <v>1</v>
      </c>
      <c r="L50" s="126" t="s">
        <v>3686</v>
      </c>
      <c r="M50" s="120" t="b">
        <v>1</v>
      </c>
      <c r="N50" s="120" t="s">
        <v>3687</v>
      </c>
      <c r="O50" s="307" t="str">
        <f>MISC!I50</f>
        <v>10104/543965</v>
      </c>
      <c r="P50" s="120" t="b">
        <v>1</v>
      </c>
      <c r="Q50" s="120" t="b">
        <v>1</v>
      </c>
      <c r="R50" s="120" t="b">
        <v>1</v>
      </c>
    </row>
    <row r="51" spans="1:18" x14ac:dyDescent="0.25">
      <c r="A51" s="117">
        <v>1</v>
      </c>
      <c r="B51" s="118">
        <v>2</v>
      </c>
      <c r="C51" s="303">
        <f>MISC!J51</f>
        <v>400030</v>
      </c>
      <c r="D51" s="120" t="b">
        <v>1</v>
      </c>
      <c r="E51" s="304" t="str">
        <f>RIGHT(MISC!C51,4)&amp;"."&amp;MISC!M51&amp;"."&amp;MISC!K51&amp;"."&amp;$C$5</f>
        <v>2037.Rates.I01.Jn21</v>
      </c>
      <c r="F51" s="305">
        <f t="shared" ca="1" si="0"/>
        <v>44361</v>
      </c>
      <c r="G51" s="306">
        <f>IF(MISC!S51&lt;0,0,MISC!S51)</f>
        <v>217</v>
      </c>
      <c r="H51" s="124">
        <f t="shared" ca="1" si="1"/>
        <v>44361</v>
      </c>
      <c r="I51" s="125">
        <v>0</v>
      </c>
      <c r="J51" s="304" t="str">
        <f>LEFT(MISC!D51,19)&amp;"."&amp;MiscPay!E51</f>
        <v>Manorside Primary S.2037.Rates.I01.Jn21</v>
      </c>
      <c r="K51" s="120" t="b">
        <v>1</v>
      </c>
      <c r="L51" s="126" t="s">
        <v>3686</v>
      </c>
      <c r="M51" s="120" t="b">
        <v>1</v>
      </c>
      <c r="N51" s="120" t="s">
        <v>3687</v>
      </c>
      <c r="O51" s="307" t="str">
        <f>MISC!I51</f>
        <v>10104/543965</v>
      </c>
      <c r="P51" s="120" t="b">
        <v>1</v>
      </c>
      <c r="Q51" s="120" t="b">
        <v>1</v>
      </c>
      <c r="R51" s="120" t="b">
        <v>1</v>
      </c>
    </row>
    <row r="52" spans="1:18" x14ac:dyDescent="0.25">
      <c r="A52" s="117">
        <v>1</v>
      </c>
      <c r="B52" s="118">
        <v>2</v>
      </c>
      <c r="C52" s="303">
        <f>MISC!J52</f>
        <v>400053</v>
      </c>
      <c r="D52" s="120" t="b">
        <v>1</v>
      </c>
      <c r="E52" s="304" t="str">
        <f>RIGHT(MISC!C52,4)&amp;"."&amp;MISC!M52&amp;"."&amp;MISC!K52&amp;"."&amp;$C$5</f>
        <v>2057.cov.LSG.E25.Jn21</v>
      </c>
      <c r="F52" s="305">
        <f t="shared" ca="1" si="0"/>
        <v>44361</v>
      </c>
      <c r="G52" s="306">
        <f>IF(MISC!S52&lt;0,0,MISC!S52)</f>
        <v>53.7</v>
      </c>
      <c r="H52" s="124">
        <f t="shared" ca="1" si="1"/>
        <v>44361</v>
      </c>
      <c r="I52" s="125">
        <v>0</v>
      </c>
      <c r="J52" s="304" t="str">
        <f>LEFT(MISC!D52,19)&amp;"."&amp;MiscPay!E52</f>
        <v>Underhill School.2057.cov.LSG.E25.Jn21</v>
      </c>
      <c r="K52" s="120" t="b">
        <v>1</v>
      </c>
      <c r="L52" s="126" t="s">
        <v>3686</v>
      </c>
      <c r="M52" s="120" t="b">
        <v>1</v>
      </c>
      <c r="N52" s="120" t="s">
        <v>3687</v>
      </c>
      <c r="O52" s="307" t="str">
        <f>MISC!I52</f>
        <v>11766/424000</v>
      </c>
      <c r="P52" s="120" t="b">
        <v>1</v>
      </c>
      <c r="Q52" s="120" t="b">
        <v>1</v>
      </c>
      <c r="R52" s="120" t="b">
        <v>1</v>
      </c>
    </row>
    <row r="53" spans="1:18" x14ac:dyDescent="0.25">
      <c r="A53" s="117">
        <v>1</v>
      </c>
      <c r="B53" s="118">
        <v>2</v>
      </c>
      <c r="C53" s="303">
        <f>MISC!J53</f>
        <v>400071</v>
      </c>
      <c r="D53" s="120" t="b">
        <v>1</v>
      </c>
      <c r="E53" s="304" t="str">
        <f>RIGHT(MISC!C53,4)&amp;"."&amp;MISC!M53&amp;"."&amp;MISC!K53&amp;"."&amp;$C$5</f>
        <v>3510.cov.LSG.E25.Jn21</v>
      </c>
      <c r="F53" s="305">
        <f t="shared" ca="1" si="0"/>
        <v>44361</v>
      </c>
      <c r="G53" s="306">
        <f>IF(MISC!S53&lt;0,0,MISC!S53)</f>
        <v>787.6</v>
      </c>
      <c r="H53" s="124">
        <f t="shared" ca="1" si="1"/>
        <v>44361</v>
      </c>
      <c r="I53" s="125">
        <v>0</v>
      </c>
      <c r="J53" s="304" t="str">
        <f>LEFT(MISC!D53,19)&amp;"."&amp;MiscPay!E53</f>
        <v>Sacred Heart School.3510.cov.LSG.E25.Jn21</v>
      </c>
      <c r="K53" s="120" t="b">
        <v>1</v>
      </c>
      <c r="L53" s="126" t="s">
        <v>3686</v>
      </c>
      <c r="M53" s="120" t="b">
        <v>1</v>
      </c>
      <c r="N53" s="120" t="s">
        <v>3687</v>
      </c>
      <c r="O53" s="307" t="str">
        <f>MISC!I53</f>
        <v>11766/424000</v>
      </c>
      <c r="P53" s="120" t="b">
        <v>1</v>
      </c>
      <c r="Q53" s="120" t="b">
        <v>1</v>
      </c>
      <c r="R53" s="120" t="b">
        <v>1</v>
      </c>
    </row>
    <row r="54" spans="1:18" hidden="1" x14ac:dyDescent="0.25">
      <c r="A54" s="117">
        <v>1</v>
      </c>
      <c r="B54" s="118">
        <v>2</v>
      </c>
      <c r="C54" s="303">
        <f>MISC!J54</f>
        <v>157542</v>
      </c>
      <c r="D54" s="120" t="b">
        <v>1</v>
      </c>
      <c r="E54" s="304" t="str">
        <f>RIGHT(MISC!C54,4)&amp;"."&amp;MISC!M54&amp;"."&amp;MISC!K54&amp;"."&amp;$C$5</f>
        <v>2051.cov.LSG.E25.Jn21</v>
      </c>
      <c r="F54" s="305">
        <f t="shared" ca="1" si="0"/>
        <v>44361</v>
      </c>
      <c r="G54" s="306">
        <f>IF(MISC!S54&lt;0,0,MISC!S54)</f>
        <v>0</v>
      </c>
      <c r="H54" s="124">
        <f t="shared" ca="1" si="1"/>
        <v>44361</v>
      </c>
      <c r="I54" s="125">
        <v>0</v>
      </c>
      <c r="J54" s="304" t="str">
        <f>LEFT(MISC!D54,19)&amp;"."&amp;MiscPay!E54</f>
        <v>Summerside Primary .2051.cov.LSG.E25.Jn21</v>
      </c>
      <c r="K54" s="120" t="b">
        <v>1</v>
      </c>
      <c r="L54" s="126" t="s">
        <v>3686</v>
      </c>
      <c r="M54" s="120" t="b">
        <v>1</v>
      </c>
      <c r="N54" s="120" t="s">
        <v>3687</v>
      </c>
      <c r="O54" s="307" t="str">
        <f>MISC!I54</f>
        <v>11766/424000</v>
      </c>
      <c r="P54" s="120" t="b">
        <v>1</v>
      </c>
      <c r="Q54" s="120" t="b">
        <v>1</v>
      </c>
      <c r="R54" s="120" t="b">
        <v>1</v>
      </c>
    </row>
    <row r="55" spans="1:18" hidden="1" x14ac:dyDescent="0.25">
      <c r="A55" s="117">
        <v>1</v>
      </c>
      <c r="B55" s="118">
        <v>2</v>
      </c>
      <c r="C55" s="303">
        <f>MISC!J55</f>
        <v>400023</v>
      </c>
      <c r="D55" s="120" t="b">
        <v>1</v>
      </c>
      <c r="E55" s="304" t="str">
        <f>RIGHT(MISC!C55,4)&amp;"."&amp;MISC!M55&amp;"."&amp;MISC!K55&amp;"."&amp;$C$5</f>
        <v>3500.cov.LSG.E25.Jn21</v>
      </c>
      <c r="F55" s="305">
        <f t="shared" ca="1" si="0"/>
        <v>44361</v>
      </c>
      <c r="G55" s="306">
        <f>IF(MISC!S55&lt;0,0,MISC!S55)</f>
        <v>0</v>
      </c>
      <c r="H55" s="124">
        <f t="shared" ca="1" si="1"/>
        <v>44361</v>
      </c>
      <c r="I55" s="125">
        <v>0</v>
      </c>
      <c r="J55" s="304" t="str">
        <f>LEFT(MISC!D55,19)&amp;"."&amp;MiscPay!E55</f>
        <v>Annunciation Cathol.3500.cov.LSG.E25.Jn21</v>
      </c>
      <c r="K55" s="120" t="b">
        <v>1</v>
      </c>
      <c r="L55" s="126" t="s">
        <v>3686</v>
      </c>
      <c r="M55" s="120" t="b">
        <v>1</v>
      </c>
      <c r="N55" s="120" t="s">
        <v>3687</v>
      </c>
      <c r="O55" s="307" t="str">
        <f>MISC!I55</f>
        <v>11766/424000</v>
      </c>
      <c r="P55" s="120" t="b">
        <v>1</v>
      </c>
      <c r="Q55" s="120" t="b">
        <v>1</v>
      </c>
      <c r="R55" s="120" t="b">
        <v>1</v>
      </c>
    </row>
    <row r="56" spans="1:18" hidden="1" x14ac:dyDescent="0.25">
      <c r="A56" s="117">
        <v>1</v>
      </c>
      <c r="B56" s="118">
        <v>2</v>
      </c>
      <c r="C56" s="303">
        <f>MISC!J56</f>
        <v>400135</v>
      </c>
      <c r="D56" s="120" t="b">
        <v>1</v>
      </c>
      <c r="E56" s="304" t="str">
        <f>RIGHT(MISC!C56,4)&amp;"."&amp;MISC!M56&amp;"."&amp;MISC!K56&amp;"."&amp;$C$5</f>
        <v>3521.cov.LSG.E25.Jn21</v>
      </c>
      <c r="F56" s="305">
        <f t="shared" ca="1" si="0"/>
        <v>44361</v>
      </c>
      <c r="G56" s="306">
        <f>IF(MISC!S56&lt;0,0,MISC!S56)</f>
        <v>0</v>
      </c>
      <c r="H56" s="124">
        <f t="shared" ca="1" si="1"/>
        <v>44361</v>
      </c>
      <c r="I56" s="125">
        <v>0</v>
      </c>
      <c r="J56" s="304" t="str">
        <f>LEFT(MISC!D56,19)&amp;"."&amp;MiscPay!E56</f>
        <v>St Mary's &amp; St John.3521.cov.LSG.E25.Jn21</v>
      </c>
      <c r="K56" s="120" t="b">
        <v>1</v>
      </c>
      <c r="L56" s="126" t="s">
        <v>3686</v>
      </c>
      <c r="M56" s="120" t="b">
        <v>1</v>
      </c>
      <c r="N56" s="120" t="s">
        <v>3687</v>
      </c>
      <c r="O56" s="307" t="str">
        <f>MISC!I56</f>
        <v>11766/424000</v>
      </c>
      <c r="P56" s="120" t="b">
        <v>1</v>
      </c>
      <c r="Q56" s="120" t="b">
        <v>1</v>
      </c>
      <c r="R56" s="120" t="b">
        <v>1</v>
      </c>
    </row>
    <row r="57" spans="1:18" x14ac:dyDescent="0.25">
      <c r="A57" s="117">
        <v>1</v>
      </c>
      <c r="B57" s="118">
        <v>2</v>
      </c>
      <c r="C57" s="303">
        <f>MISC!J57</f>
        <v>400013</v>
      </c>
      <c r="D57" s="120" t="b">
        <v>1</v>
      </c>
      <c r="E57" s="304" t="str">
        <f>RIGHT(MISC!C57,4)&amp;"."&amp;MISC!M57&amp;"."&amp;MISC!K57&amp;"."&amp;$C$5</f>
        <v>5407.cov.LSG.E25.Jn21</v>
      </c>
      <c r="F57" s="305">
        <f t="shared" ca="1" si="0"/>
        <v>44361</v>
      </c>
      <c r="G57" s="306">
        <f>IF(MISC!S57&lt;0,0,MISC!S57)</f>
        <v>2649.2</v>
      </c>
      <c r="H57" s="124">
        <f t="shared" ca="1" si="1"/>
        <v>44361</v>
      </c>
      <c r="I57" s="125">
        <v>0</v>
      </c>
      <c r="J57" s="304" t="str">
        <f>LEFT(MISC!D57,19)&amp;"."&amp;MiscPay!E57</f>
        <v>St. James' Catholic.5407.cov.LSG.E25.Jn21</v>
      </c>
      <c r="K57" s="120" t="b">
        <v>1</v>
      </c>
      <c r="L57" s="126" t="s">
        <v>3686</v>
      </c>
      <c r="M57" s="120" t="b">
        <v>1</v>
      </c>
      <c r="N57" s="120" t="s">
        <v>3687</v>
      </c>
      <c r="O57" s="307" t="str">
        <f>MISC!I57</f>
        <v>11766/424000</v>
      </c>
      <c r="P57" s="120" t="b">
        <v>1</v>
      </c>
      <c r="Q57" s="120" t="b">
        <v>1</v>
      </c>
      <c r="R57" s="120" t="b">
        <v>1</v>
      </c>
    </row>
    <row r="58" spans="1:18" x14ac:dyDescent="0.25">
      <c r="A58" s="117">
        <v>1</v>
      </c>
      <c r="B58" s="118">
        <v>2</v>
      </c>
      <c r="C58" s="303">
        <f>MISC!J58</f>
        <v>400002</v>
      </c>
      <c r="D58" s="120" t="b">
        <v>1</v>
      </c>
      <c r="E58" s="304" t="str">
        <f>RIGHT(MISC!C58,4)&amp;"."&amp;MISC!M58&amp;"."&amp;MISC!K58&amp;"."&amp;$C$5</f>
        <v>2027.cov.LSG.E25.Jn21</v>
      </c>
      <c r="F58" s="305">
        <f t="shared" ca="1" si="0"/>
        <v>44361</v>
      </c>
      <c r="G58" s="306">
        <f>IF(MISC!S58&lt;0,0,MISC!S58)</f>
        <v>930.8</v>
      </c>
      <c r="H58" s="124">
        <f t="shared" ca="1" si="1"/>
        <v>44361</v>
      </c>
      <c r="I58" s="125">
        <v>0</v>
      </c>
      <c r="J58" s="304" t="str">
        <f>LEFT(MISC!D58,19)&amp;"."&amp;MiscPay!E58</f>
        <v>Garden Suburb Junio.2027.cov.LSG.E25.Jn21</v>
      </c>
      <c r="K58" s="120" t="b">
        <v>1</v>
      </c>
      <c r="L58" s="126" t="s">
        <v>3686</v>
      </c>
      <c r="M58" s="120" t="b">
        <v>1</v>
      </c>
      <c r="N58" s="120" t="s">
        <v>3687</v>
      </c>
      <c r="O58" s="307" t="str">
        <f>MISC!I58</f>
        <v>11766/424000</v>
      </c>
      <c r="P58" s="120" t="b">
        <v>1</v>
      </c>
      <c r="Q58" s="120" t="b">
        <v>1</v>
      </c>
      <c r="R58" s="120" t="b">
        <v>1</v>
      </c>
    </row>
    <row r="59" spans="1:18" hidden="1" x14ac:dyDescent="0.25">
      <c r="A59" s="117">
        <v>1</v>
      </c>
      <c r="B59" s="118">
        <v>2</v>
      </c>
      <c r="C59" s="303">
        <f>MISC!J59</f>
        <v>400005</v>
      </c>
      <c r="D59" s="120" t="b">
        <v>1</v>
      </c>
      <c r="E59" s="304" t="str">
        <f>RIGHT(MISC!C59,4)&amp;"."&amp;MISC!M59&amp;"."&amp;MISC!K59&amp;"."&amp;$C$5</f>
        <v>2002.cov.LSG.E25.Jn21</v>
      </c>
      <c r="F59" s="305">
        <f t="shared" ca="1" si="0"/>
        <v>44361</v>
      </c>
      <c r="G59" s="306">
        <f>IF(MISC!S59&lt;0,0,MISC!S59)</f>
        <v>0</v>
      </c>
      <c r="H59" s="124">
        <f t="shared" ca="1" si="1"/>
        <v>44361</v>
      </c>
      <c r="I59" s="125">
        <v>0</v>
      </c>
      <c r="J59" s="304" t="str">
        <f>LEFT(MISC!D59,19)&amp;"."&amp;MiscPay!E59</f>
        <v>Barnfield School.2002.cov.LSG.E25.Jn21</v>
      </c>
      <c r="K59" s="120" t="b">
        <v>1</v>
      </c>
      <c r="L59" s="126" t="s">
        <v>3686</v>
      </c>
      <c r="M59" s="120" t="b">
        <v>1</v>
      </c>
      <c r="N59" s="120" t="s">
        <v>3687</v>
      </c>
      <c r="O59" s="307" t="str">
        <f>MISC!I59</f>
        <v>11766/424000</v>
      </c>
      <c r="P59" s="120" t="b">
        <v>1</v>
      </c>
      <c r="Q59" s="120" t="b">
        <v>1</v>
      </c>
      <c r="R59" s="120" t="b">
        <v>1</v>
      </c>
    </row>
    <row r="60" spans="1:18" hidden="1" x14ac:dyDescent="0.25">
      <c r="A60" s="117">
        <v>1</v>
      </c>
      <c r="B60" s="118">
        <v>2</v>
      </c>
      <c r="C60" s="303">
        <f>MISC!J60</f>
        <v>151094</v>
      </c>
      <c r="D60" s="120" t="b">
        <v>1</v>
      </c>
      <c r="E60" s="304" t="str">
        <f>RIGHT(MISC!C60,4)&amp;"."&amp;MISC!M60&amp;"."&amp;MISC!K60&amp;"."&amp;$C$5</f>
        <v>2018.cov.LSG.E25.Jn21</v>
      </c>
      <c r="F60" s="305">
        <f t="shared" ca="1" si="0"/>
        <v>44361</v>
      </c>
      <c r="G60" s="306">
        <f>IF(MISC!S60&lt;0,0,MISC!S60)</f>
        <v>0</v>
      </c>
      <c r="H60" s="124">
        <f t="shared" ca="1" si="1"/>
        <v>44361</v>
      </c>
      <c r="I60" s="125">
        <v>0</v>
      </c>
      <c r="J60" s="304" t="str">
        <f>LEFT(MISC!D60,19)&amp;"."&amp;MiscPay!E60</f>
        <v>Deansbrook Junior S.2018.cov.LSG.E25.Jn21</v>
      </c>
      <c r="K60" s="120" t="b">
        <v>1</v>
      </c>
      <c r="L60" s="126" t="s">
        <v>3686</v>
      </c>
      <c r="M60" s="120" t="b">
        <v>1</v>
      </c>
      <c r="N60" s="120" t="s">
        <v>3687</v>
      </c>
      <c r="O60" s="307" t="str">
        <f>MISC!I60</f>
        <v>11766/424000</v>
      </c>
      <c r="P60" s="120" t="b">
        <v>1</v>
      </c>
      <c r="Q60" s="120" t="b">
        <v>1</v>
      </c>
      <c r="R60" s="120" t="b">
        <v>1</v>
      </c>
    </row>
    <row r="61" spans="1:18" x14ac:dyDescent="0.25">
      <c r="A61" s="117">
        <v>1</v>
      </c>
      <c r="B61" s="118">
        <v>2</v>
      </c>
      <c r="C61" s="303">
        <f>MISC!J61</f>
        <v>400102</v>
      </c>
      <c r="D61" s="120" t="b">
        <v>1</v>
      </c>
      <c r="E61" s="304" t="str">
        <f>RIGHT(MISC!C61,4)&amp;"."&amp;MISC!M61&amp;"."&amp;MISC!K61&amp;"."&amp;$C$5</f>
        <v>0135.cov.LSG.E25.Jn21</v>
      </c>
      <c r="F61" s="305">
        <f t="shared" ca="1" si="0"/>
        <v>44361</v>
      </c>
      <c r="G61" s="306">
        <f>IF(MISC!S61&lt;0,0,MISC!S61)</f>
        <v>1664.7</v>
      </c>
      <c r="H61" s="124">
        <f t="shared" ca="1" si="1"/>
        <v>44361</v>
      </c>
      <c r="I61" s="125">
        <v>0</v>
      </c>
      <c r="J61" s="304" t="str">
        <f>LEFT(MISC!D61,19)&amp;"."&amp;MiscPay!E61</f>
        <v>BEYA.0135.cov.LSG.E25.Jn21</v>
      </c>
      <c r="K61" s="120" t="b">
        <v>1</v>
      </c>
      <c r="L61" s="126" t="s">
        <v>3686</v>
      </c>
      <c r="M61" s="120" t="b">
        <v>1</v>
      </c>
      <c r="N61" s="120" t="s">
        <v>3687</v>
      </c>
      <c r="O61" s="307" t="str">
        <f>MISC!I61</f>
        <v>11766/424000</v>
      </c>
      <c r="P61" s="120" t="b">
        <v>1</v>
      </c>
      <c r="Q61" s="120" t="b">
        <v>1</v>
      </c>
      <c r="R61" s="120" t="b">
        <v>1</v>
      </c>
    </row>
    <row r="62" spans="1:18" x14ac:dyDescent="0.25">
      <c r="A62" s="117">
        <v>1</v>
      </c>
      <c r="B62" s="118">
        <v>2</v>
      </c>
      <c r="C62" s="303">
        <f>MISC!J62</f>
        <v>400051</v>
      </c>
      <c r="D62" s="120" t="b">
        <v>1</v>
      </c>
      <c r="E62" s="304" t="str">
        <f>RIGHT(MISC!C62,4)&amp;"."&amp;MISC!M62&amp;"."&amp;MISC!K62&amp;"."&amp;$C$5</f>
        <v>2003.cov.LSG.E25.Jn21</v>
      </c>
      <c r="F62" s="305">
        <f t="shared" ca="1" si="0"/>
        <v>44361</v>
      </c>
      <c r="G62" s="306">
        <f>IF(MISC!S62&lt;0,0,MISC!S62)</f>
        <v>501.2</v>
      </c>
      <c r="H62" s="124">
        <f t="shared" ca="1" si="1"/>
        <v>44361</v>
      </c>
      <c r="I62" s="125">
        <v>0</v>
      </c>
      <c r="J62" s="304" t="str">
        <f>LEFT(MISC!D62,19)&amp;"."&amp;MiscPay!E62</f>
        <v>Bell Lane Primary S.2003.cov.LSG.E25.Jn21</v>
      </c>
      <c r="K62" s="120" t="b">
        <v>1</v>
      </c>
      <c r="L62" s="126" t="s">
        <v>3686</v>
      </c>
      <c r="M62" s="120" t="b">
        <v>1</v>
      </c>
      <c r="N62" s="120" t="s">
        <v>3687</v>
      </c>
      <c r="O62" s="307" t="str">
        <f>MISC!I62</f>
        <v>11766/424000</v>
      </c>
      <c r="P62" s="120" t="b">
        <v>1</v>
      </c>
      <c r="Q62" s="120" t="b">
        <v>1</v>
      </c>
      <c r="R62" s="120" t="b">
        <v>1</v>
      </c>
    </row>
    <row r="63" spans="1:18" x14ac:dyDescent="0.25">
      <c r="A63" s="117">
        <v>1</v>
      </c>
      <c r="B63" s="118">
        <v>2</v>
      </c>
      <c r="C63" s="303">
        <f>MISC!J63</f>
        <v>158756</v>
      </c>
      <c r="D63" s="120" t="b">
        <v>1</v>
      </c>
      <c r="E63" s="304" t="str">
        <f>RIGHT(MISC!C63,4)&amp;"."&amp;MISC!M63&amp;"."&amp;MISC!K63&amp;"."&amp;$C$5</f>
        <v>4011.cov.LSG.E25.Jn21</v>
      </c>
      <c r="F63" s="305">
        <f t="shared" ca="1" si="0"/>
        <v>44361</v>
      </c>
      <c r="G63" s="306">
        <f>IF(MISC!S63&lt;0,0,MISC!S63)</f>
        <v>35.799999999999997</v>
      </c>
      <c r="H63" s="124">
        <f t="shared" ca="1" si="1"/>
        <v>44361</v>
      </c>
      <c r="I63" s="125">
        <v>0</v>
      </c>
      <c r="J63" s="304" t="str">
        <f>LEFT(MISC!D63,19)&amp;"."&amp;MiscPay!E63</f>
        <v>Saracens High Schoo.4011.cov.LSG.E25.Jn21</v>
      </c>
      <c r="K63" s="120" t="b">
        <v>1</v>
      </c>
      <c r="L63" s="126" t="s">
        <v>3686</v>
      </c>
      <c r="M63" s="120" t="b">
        <v>1</v>
      </c>
      <c r="N63" s="120" t="s">
        <v>3687</v>
      </c>
      <c r="O63" s="307" t="str">
        <f>MISC!I63</f>
        <v>11766/424000</v>
      </c>
      <c r="P63" s="120" t="b">
        <v>1</v>
      </c>
      <c r="Q63" s="120" t="b">
        <v>1</v>
      </c>
      <c r="R63" s="120" t="b">
        <v>1</v>
      </c>
    </row>
    <row r="64" spans="1:18" hidden="1" x14ac:dyDescent="0.25">
      <c r="A64" s="117">
        <v>1</v>
      </c>
      <c r="B64" s="118">
        <v>2</v>
      </c>
      <c r="C64" s="303">
        <f>MISC!J64</f>
        <v>400107</v>
      </c>
      <c r="D64" s="120" t="b">
        <v>1</v>
      </c>
      <c r="E64" s="304" t="str">
        <f>RIGHT(MISC!C64,4)&amp;"."&amp;MISC!M64&amp;"."&amp;MISC!K64&amp;"."&amp;$C$5</f>
        <v>3514.cov.LSG.E25.Jn21</v>
      </c>
      <c r="F64" s="305">
        <f t="shared" ca="1" si="0"/>
        <v>44361</v>
      </c>
      <c r="G64" s="306">
        <f>IF(MISC!S64&lt;0,0,MISC!S64)</f>
        <v>0</v>
      </c>
      <c r="H64" s="124">
        <f t="shared" ca="1" si="1"/>
        <v>44361</v>
      </c>
      <c r="I64" s="125">
        <v>0</v>
      </c>
      <c r="J64" s="304" t="str">
        <f>LEFT(MISC!D64,19)&amp;"."&amp;MiscPay!E64</f>
        <v>Annunciation Cathol.3514.cov.LSG.E25.Jn21</v>
      </c>
      <c r="K64" s="120" t="b">
        <v>1</v>
      </c>
      <c r="L64" s="126" t="s">
        <v>3686</v>
      </c>
      <c r="M64" s="120" t="b">
        <v>1</v>
      </c>
      <c r="N64" s="120" t="s">
        <v>3687</v>
      </c>
      <c r="O64" s="307" t="str">
        <f>MISC!I64</f>
        <v>11766/424000</v>
      </c>
      <c r="P64" s="120" t="b">
        <v>1</v>
      </c>
      <c r="Q64" s="120" t="b">
        <v>1</v>
      </c>
      <c r="R64" s="120" t="b">
        <v>1</v>
      </c>
    </row>
    <row r="65" spans="1:18" x14ac:dyDescent="0.25">
      <c r="A65" s="117">
        <v>1</v>
      </c>
      <c r="B65" s="118">
        <v>2</v>
      </c>
      <c r="C65" s="303">
        <f>MISC!J65</f>
        <v>400017</v>
      </c>
      <c r="D65" s="120" t="b">
        <v>1</v>
      </c>
      <c r="E65" s="304" t="str">
        <f>RIGHT(MISC!C65,4)&amp;"."&amp;MISC!M65&amp;"."&amp;MISC!K65&amp;"."&amp;$C$5</f>
        <v>3312.cov.LSG.E25.Jn21</v>
      </c>
      <c r="F65" s="305">
        <f t="shared" ca="1" si="0"/>
        <v>44361</v>
      </c>
      <c r="G65" s="306">
        <f>IF(MISC!S65&lt;0,0,MISC!S65)</f>
        <v>17.899999999999999</v>
      </c>
      <c r="H65" s="124">
        <f t="shared" ca="1" si="1"/>
        <v>44361</v>
      </c>
      <c r="I65" s="125">
        <v>0</v>
      </c>
      <c r="J65" s="304" t="str">
        <f>LEFT(MISC!D65,19)&amp;"."&amp;MiscPay!E65</f>
        <v>St Mary's School EN.3312.cov.LSG.E25.Jn21</v>
      </c>
      <c r="K65" s="120" t="b">
        <v>1</v>
      </c>
      <c r="L65" s="126" t="s">
        <v>3686</v>
      </c>
      <c r="M65" s="120" t="b">
        <v>1</v>
      </c>
      <c r="N65" s="120" t="s">
        <v>3687</v>
      </c>
      <c r="O65" s="307" t="str">
        <f>MISC!I65</f>
        <v>11766/424000</v>
      </c>
      <c r="P65" s="120" t="b">
        <v>1</v>
      </c>
      <c r="Q65" s="120" t="b">
        <v>1</v>
      </c>
      <c r="R65" s="120" t="b">
        <v>1</v>
      </c>
    </row>
    <row r="66" spans="1:18" x14ac:dyDescent="0.25">
      <c r="A66" s="117">
        <v>1</v>
      </c>
      <c r="B66" s="118">
        <v>2</v>
      </c>
      <c r="C66" s="303">
        <f>MISC!J66</f>
        <v>400004</v>
      </c>
      <c r="D66" s="120" t="b">
        <v>1</v>
      </c>
      <c r="E66" s="304" t="str">
        <f>RIGHT(MISC!C66,4)&amp;"."&amp;MISC!M66&amp;"."&amp;MISC!K66&amp;"."&amp;$C$5</f>
        <v>2054.cov.LSG.E25.Jn21</v>
      </c>
      <c r="F66" s="305">
        <f t="shared" ca="1" si="0"/>
        <v>44361</v>
      </c>
      <c r="G66" s="306">
        <f>IF(MISC!S66&lt;0,0,MISC!S66)</f>
        <v>89.5</v>
      </c>
      <c r="H66" s="124">
        <f t="shared" ca="1" si="1"/>
        <v>44361</v>
      </c>
      <c r="I66" s="125">
        <v>0</v>
      </c>
      <c r="J66" s="304" t="str">
        <f>LEFT(MISC!D66,19)&amp;"."&amp;MiscPay!E66</f>
        <v>Woodridge  Primary .2054.cov.LSG.E25.Jn21</v>
      </c>
      <c r="K66" s="120" t="b">
        <v>1</v>
      </c>
      <c r="L66" s="126" t="s">
        <v>3686</v>
      </c>
      <c r="M66" s="120" t="b">
        <v>1</v>
      </c>
      <c r="N66" s="120" t="s">
        <v>3687</v>
      </c>
      <c r="O66" s="307" t="str">
        <f>MISC!I66</f>
        <v>11766/424000</v>
      </c>
      <c r="P66" s="120" t="b">
        <v>1</v>
      </c>
      <c r="Q66" s="120" t="b">
        <v>1</v>
      </c>
      <c r="R66" s="120" t="b">
        <v>1</v>
      </c>
    </row>
    <row r="67" spans="1:18" x14ac:dyDescent="0.25">
      <c r="A67" s="117">
        <v>1</v>
      </c>
      <c r="B67" s="118">
        <v>2</v>
      </c>
      <c r="C67" s="303">
        <f>MISC!J67</f>
        <v>400042</v>
      </c>
      <c r="D67" s="120" t="b">
        <v>1</v>
      </c>
      <c r="E67" s="304" t="str">
        <f>RIGHT(MISC!C67,4)&amp;"."&amp;MISC!M67&amp;"."&amp;MISC!K67&amp;"."&amp;$C$5</f>
        <v>2021.cov.LSG.E25.Jn21</v>
      </c>
      <c r="F67" s="305">
        <f t="shared" ca="1" si="0"/>
        <v>44361</v>
      </c>
      <c r="G67" s="306">
        <f>IF(MISC!S67&lt;0,0,MISC!S67)</f>
        <v>3060.9</v>
      </c>
      <c r="H67" s="124">
        <f t="shared" ca="1" si="1"/>
        <v>44361</v>
      </c>
      <c r="I67" s="125">
        <v>0</v>
      </c>
      <c r="J67" s="304" t="str">
        <f>LEFT(MISC!D67,19)&amp;"."&amp;MiscPay!E67</f>
        <v>Dollis Primary Scho.2021.cov.LSG.E25.Jn21</v>
      </c>
      <c r="K67" s="120" t="b">
        <v>1</v>
      </c>
      <c r="L67" s="126" t="s">
        <v>3686</v>
      </c>
      <c r="M67" s="120" t="b">
        <v>1</v>
      </c>
      <c r="N67" s="120" t="s">
        <v>3687</v>
      </c>
      <c r="O67" s="307" t="str">
        <f>MISC!I67</f>
        <v>11766/424000</v>
      </c>
      <c r="P67" s="120" t="b">
        <v>1</v>
      </c>
      <c r="Q67" s="120" t="b">
        <v>1</v>
      </c>
      <c r="R67" s="120" t="b">
        <v>1</v>
      </c>
    </row>
    <row r="68" spans="1:18" x14ac:dyDescent="0.25">
      <c r="A68" s="117">
        <v>1</v>
      </c>
      <c r="B68" s="118">
        <v>2</v>
      </c>
      <c r="C68" s="303">
        <f>MISC!J68</f>
        <v>400067</v>
      </c>
      <c r="D68" s="120" t="b">
        <v>1</v>
      </c>
      <c r="E68" s="304" t="str">
        <f>RIGHT(MISC!C68,4)&amp;"."&amp;MISC!M68&amp;"."&amp;MISC!K68&amp;"."&amp;$C$5</f>
        <v>2028.Rates.I01.Jn21</v>
      </c>
      <c r="F68" s="305">
        <f t="shared" ca="1" si="0"/>
        <v>44361</v>
      </c>
      <c r="G68" s="306">
        <f>IF(MISC!S68&lt;0,0,MISC!S68)</f>
        <v>1338.2</v>
      </c>
      <c r="H68" s="124">
        <f t="shared" ca="1" si="1"/>
        <v>44361</v>
      </c>
      <c r="I68" s="125">
        <v>0</v>
      </c>
      <c r="J68" s="304" t="str">
        <f>LEFT(MISC!D68,19)&amp;"."&amp;MiscPay!E68</f>
        <v>Garden Suburb Infan.2028.Rates.I01.Jn21</v>
      </c>
      <c r="K68" s="120" t="b">
        <v>1</v>
      </c>
      <c r="L68" s="126" t="s">
        <v>3686</v>
      </c>
      <c r="M68" s="120" t="b">
        <v>1</v>
      </c>
      <c r="N68" s="120" t="s">
        <v>3687</v>
      </c>
      <c r="O68" s="307" t="str">
        <f>MISC!I68</f>
        <v>10104/543965</v>
      </c>
      <c r="P68" s="120" t="b">
        <v>1</v>
      </c>
      <c r="Q68" s="120" t="b">
        <v>1</v>
      </c>
      <c r="R68" s="120" t="b">
        <v>1</v>
      </c>
    </row>
    <row r="69" spans="1:18" x14ac:dyDescent="0.25">
      <c r="A69" s="117">
        <v>1</v>
      </c>
      <c r="B69" s="118">
        <v>2</v>
      </c>
      <c r="C69" s="303">
        <f>MISC!J69</f>
        <v>400002</v>
      </c>
      <c r="D69" s="120" t="b">
        <v>1</v>
      </c>
      <c r="E69" s="304" t="str">
        <f>RIGHT(MISC!C69,4)&amp;"."&amp;MISC!M69&amp;"."&amp;MISC!K69&amp;"."&amp;$C$5</f>
        <v>2027.Rates.I01.Jn21</v>
      </c>
      <c r="F69" s="305">
        <f t="shared" ca="1" si="0"/>
        <v>44361</v>
      </c>
      <c r="G69" s="306">
        <f>IF(MISC!S69&lt;0,0,MISC!S69)</f>
        <v>1338.2</v>
      </c>
      <c r="H69" s="124">
        <f t="shared" ca="1" si="1"/>
        <v>44361</v>
      </c>
      <c r="I69" s="125">
        <v>0</v>
      </c>
      <c r="J69" s="304" t="str">
        <f>LEFT(MISC!D69,19)&amp;"."&amp;MiscPay!E69</f>
        <v>Garden Suburb Junio.2027.Rates.I01.Jn21</v>
      </c>
      <c r="K69" s="120" t="b">
        <v>1</v>
      </c>
      <c r="L69" s="126" t="s">
        <v>3686</v>
      </c>
      <c r="M69" s="120" t="b">
        <v>1</v>
      </c>
      <c r="N69" s="120" t="s">
        <v>3687</v>
      </c>
      <c r="O69" s="307" t="str">
        <f>MISC!I69</f>
        <v>10104/543965</v>
      </c>
      <c r="P69" s="120" t="b">
        <v>1</v>
      </c>
      <c r="Q69" s="120" t="b">
        <v>1</v>
      </c>
      <c r="R69" s="120" t="b">
        <v>1</v>
      </c>
    </row>
    <row r="70" spans="1:18" hidden="1" x14ac:dyDescent="0.25">
      <c r="A70" s="117">
        <v>1</v>
      </c>
      <c r="B70" s="118">
        <v>2</v>
      </c>
      <c r="C70" s="303">
        <f>MISC!J70</f>
        <v>0</v>
      </c>
      <c r="D70" s="120" t="b">
        <v>1</v>
      </c>
      <c r="E70" s="304" t="str">
        <f>RIGHT(MISC!C70,4)&amp;"."&amp;MISC!M70&amp;"."&amp;MISC!K70&amp;"."&amp;$C$5</f>
        <v>...Jn21</v>
      </c>
      <c r="F70" s="305">
        <f t="shared" ca="1" si="0"/>
        <v>44361</v>
      </c>
      <c r="G70" s="306">
        <f>IF(MISC!S70&lt;0,0,MISC!S70)</f>
        <v>0</v>
      </c>
      <c r="H70" s="124">
        <f t="shared" ca="1" si="1"/>
        <v>44361</v>
      </c>
      <c r="I70" s="125">
        <v>0</v>
      </c>
      <c r="J70" s="304" t="str">
        <f>LEFT(MISC!D70,19)&amp;"."&amp;MiscPay!E70</f>
        <v>....Jn21</v>
      </c>
      <c r="K70" s="120" t="b">
        <v>1</v>
      </c>
      <c r="L70" s="126" t="s">
        <v>3686</v>
      </c>
      <c r="M70" s="120" t="b">
        <v>1</v>
      </c>
      <c r="N70" s="120" t="s">
        <v>3687</v>
      </c>
      <c r="O70" s="307">
        <f>MISC!I70</f>
        <v>0</v>
      </c>
      <c r="P70" s="120" t="b">
        <v>1</v>
      </c>
      <c r="Q70" s="120" t="b">
        <v>1</v>
      </c>
      <c r="R70" s="120" t="b">
        <v>1</v>
      </c>
    </row>
    <row r="71" spans="1:18" hidden="1" x14ac:dyDescent="0.25">
      <c r="A71" s="117">
        <v>1</v>
      </c>
      <c r="B71" s="118">
        <v>2</v>
      </c>
      <c r="C71" s="303">
        <f>MISC!J71</f>
        <v>0</v>
      </c>
      <c r="D71" s="120" t="b">
        <v>1</v>
      </c>
      <c r="E71" s="304" t="str">
        <f>RIGHT(MISC!C71,4)&amp;"."&amp;MISC!M71&amp;"."&amp;MISC!K71&amp;"."&amp;$C$5</f>
        <v>...Jn21</v>
      </c>
      <c r="F71" s="305">
        <f t="shared" ca="1" si="0"/>
        <v>44361</v>
      </c>
      <c r="G71" s="306">
        <f>IF(MISC!S71&lt;0,0,MISC!S71)</f>
        <v>0</v>
      </c>
      <c r="H71" s="124">
        <f t="shared" ca="1" si="1"/>
        <v>44361</v>
      </c>
      <c r="I71" s="125">
        <v>0</v>
      </c>
      <c r="J71" s="304" t="str">
        <f>LEFT(MISC!D71,19)&amp;"."&amp;MiscPay!E71</f>
        <v>....Jn21</v>
      </c>
      <c r="K71" s="120" t="b">
        <v>1</v>
      </c>
      <c r="L71" s="126" t="s">
        <v>3686</v>
      </c>
      <c r="M71" s="120" t="b">
        <v>1</v>
      </c>
      <c r="N71" s="120" t="s">
        <v>3687</v>
      </c>
      <c r="O71" s="307">
        <f>MISC!I71</f>
        <v>0</v>
      </c>
      <c r="P71" s="120" t="b">
        <v>1</v>
      </c>
      <c r="Q71" s="120" t="b">
        <v>1</v>
      </c>
      <c r="R71" s="120" t="b">
        <v>1</v>
      </c>
    </row>
    <row r="72" spans="1:18" hidden="1" x14ac:dyDescent="0.25">
      <c r="A72" s="117">
        <v>1</v>
      </c>
      <c r="B72" s="118">
        <v>2</v>
      </c>
      <c r="C72" s="303">
        <f>MISC!J72</f>
        <v>0</v>
      </c>
      <c r="D72" s="120" t="b">
        <v>1</v>
      </c>
      <c r="E72" s="304" t="str">
        <f>RIGHT(MISC!C72,4)&amp;"."&amp;MISC!M72&amp;"."&amp;MISC!K72&amp;"."&amp;$C$5</f>
        <v>...Jn21</v>
      </c>
      <c r="F72" s="305">
        <f t="shared" ca="1" si="0"/>
        <v>44361</v>
      </c>
      <c r="G72" s="306">
        <f>IF(MISC!S72&lt;0,0,MISC!S72)</f>
        <v>0</v>
      </c>
      <c r="H72" s="124">
        <f t="shared" ca="1" si="1"/>
        <v>44361</v>
      </c>
      <c r="I72" s="125">
        <v>0</v>
      </c>
      <c r="J72" s="304" t="str">
        <f>LEFT(MISC!D72,19)&amp;"."&amp;MiscPay!E72</f>
        <v>....Jn21</v>
      </c>
      <c r="K72" s="120" t="b">
        <v>1</v>
      </c>
      <c r="L72" s="126" t="s">
        <v>3686</v>
      </c>
      <c r="M72" s="120" t="b">
        <v>1</v>
      </c>
      <c r="N72" s="120" t="s">
        <v>3687</v>
      </c>
      <c r="O72" s="307">
        <f>MISC!I72</f>
        <v>0</v>
      </c>
      <c r="P72" s="120" t="b">
        <v>1</v>
      </c>
      <c r="Q72" s="120" t="b">
        <v>1</v>
      </c>
      <c r="R72" s="120" t="b">
        <v>1</v>
      </c>
    </row>
    <row r="73" spans="1:18" hidden="1" x14ac:dyDescent="0.25">
      <c r="A73" s="117">
        <v>1</v>
      </c>
      <c r="B73" s="118">
        <v>2</v>
      </c>
      <c r="C73" s="303">
        <f>MISC!J73</f>
        <v>0</v>
      </c>
      <c r="D73" s="120" t="b">
        <v>1</v>
      </c>
      <c r="E73" s="304" t="str">
        <f>RIGHT(MISC!C73,4)&amp;"."&amp;MISC!M73&amp;"."&amp;MISC!K73&amp;"."&amp;$C$5</f>
        <v>...Jn21</v>
      </c>
      <c r="F73" s="305">
        <f t="shared" ca="1" si="0"/>
        <v>44361</v>
      </c>
      <c r="G73" s="306">
        <f>IF(MISC!S73&lt;0,0,MISC!S73)</f>
        <v>0</v>
      </c>
      <c r="H73" s="124">
        <f t="shared" ca="1" si="1"/>
        <v>44361</v>
      </c>
      <c r="I73" s="125">
        <v>0</v>
      </c>
      <c r="J73" s="304" t="str">
        <f>LEFT(MISC!D73,19)&amp;"."&amp;MiscPay!E73</f>
        <v>....Jn21</v>
      </c>
      <c r="K73" s="120" t="b">
        <v>1</v>
      </c>
      <c r="L73" s="126" t="s">
        <v>3686</v>
      </c>
      <c r="M73" s="120" t="b">
        <v>1</v>
      </c>
      <c r="N73" s="120" t="s">
        <v>3687</v>
      </c>
      <c r="O73" s="307">
        <f>MISC!I73</f>
        <v>0</v>
      </c>
      <c r="P73" s="120" t="b">
        <v>1</v>
      </c>
      <c r="Q73" s="120" t="b">
        <v>1</v>
      </c>
      <c r="R73" s="120" t="b">
        <v>1</v>
      </c>
    </row>
    <row r="74" spans="1:18" hidden="1" x14ac:dyDescent="0.25">
      <c r="A74" s="117">
        <v>1</v>
      </c>
      <c r="B74" s="118">
        <v>2</v>
      </c>
      <c r="C74" s="303">
        <f>MISC!J74</f>
        <v>0</v>
      </c>
      <c r="D74" s="120" t="b">
        <v>1</v>
      </c>
      <c r="E74" s="304" t="str">
        <f>RIGHT(MISC!C74,4)&amp;"."&amp;MISC!M74&amp;"."&amp;MISC!K74&amp;"."&amp;$C$5</f>
        <v>...Jn21</v>
      </c>
      <c r="F74" s="305">
        <f t="shared" ca="1" si="0"/>
        <v>44361</v>
      </c>
      <c r="G74" s="306">
        <f>IF(MISC!S74&lt;0,0,MISC!S74)</f>
        <v>0</v>
      </c>
      <c r="H74" s="124">
        <f t="shared" ca="1" si="1"/>
        <v>44361</v>
      </c>
      <c r="I74" s="125">
        <v>0</v>
      </c>
      <c r="J74" s="304" t="str">
        <f>LEFT(MISC!D74,19)&amp;"."&amp;MiscPay!E74</f>
        <v>....Jn21</v>
      </c>
      <c r="K74" s="120" t="b">
        <v>1</v>
      </c>
      <c r="L74" s="126" t="s">
        <v>3686</v>
      </c>
      <c r="M74" s="120" t="b">
        <v>1</v>
      </c>
      <c r="N74" s="120" t="s">
        <v>3687</v>
      </c>
      <c r="O74" s="307">
        <f>MISC!I74</f>
        <v>0</v>
      </c>
      <c r="P74" s="120" t="b">
        <v>1</v>
      </c>
      <c r="Q74" s="120" t="b">
        <v>1</v>
      </c>
      <c r="R74" s="120" t="b">
        <v>1</v>
      </c>
    </row>
    <row r="75" spans="1:18" hidden="1" x14ac:dyDescent="0.25">
      <c r="A75" s="117">
        <v>1</v>
      </c>
      <c r="B75" s="118">
        <v>2</v>
      </c>
      <c r="C75" s="303">
        <f>MISC!J75</f>
        <v>0</v>
      </c>
      <c r="D75" s="120" t="b">
        <v>1</v>
      </c>
      <c r="E75" s="304" t="str">
        <f>RIGHT(MISC!C75,4)&amp;"."&amp;MISC!M75&amp;"."&amp;MISC!K75&amp;"."&amp;$C$5</f>
        <v>...Jn21</v>
      </c>
      <c r="F75" s="305">
        <f t="shared" ca="1" si="0"/>
        <v>44361</v>
      </c>
      <c r="G75" s="306">
        <f>IF(MISC!S75&lt;0,0,MISC!S75)</f>
        <v>0</v>
      </c>
      <c r="H75" s="124">
        <f t="shared" ca="1" si="1"/>
        <v>44361</v>
      </c>
      <c r="I75" s="125">
        <v>0</v>
      </c>
      <c r="J75" s="304" t="str">
        <f>LEFT(MISC!D75,19)&amp;"."&amp;MiscPay!E75</f>
        <v>....Jn21</v>
      </c>
      <c r="K75" s="120" t="b">
        <v>1</v>
      </c>
      <c r="L75" s="126" t="s">
        <v>3686</v>
      </c>
      <c r="M75" s="120" t="b">
        <v>1</v>
      </c>
      <c r="N75" s="120" t="s">
        <v>3687</v>
      </c>
      <c r="O75" s="307">
        <f>MISC!I75</f>
        <v>0</v>
      </c>
      <c r="P75" s="120" t="b">
        <v>1</v>
      </c>
      <c r="Q75" s="120" t="b">
        <v>1</v>
      </c>
      <c r="R75" s="120" t="b">
        <v>1</v>
      </c>
    </row>
    <row r="76" spans="1:18" hidden="1" x14ac:dyDescent="0.25">
      <c r="A76" s="117">
        <v>1</v>
      </c>
      <c r="B76" s="118">
        <v>2</v>
      </c>
      <c r="C76" s="303">
        <f>MISC!J76</f>
        <v>0</v>
      </c>
      <c r="D76" s="120" t="b">
        <v>1</v>
      </c>
      <c r="E76" s="304" t="str">
        <f>RIGHT(MISC!C76,4)&amp;"."&amp;MISC!M76&amp;"."&amp;MISC!K76&amp;"."&amp;$C$5</f>
        <v>...Jn21</v>
      </c>
      <c r="F76" s="305">
        <f t="shared" ca="1" si="0"/>
        <v>44361</v>
      </c>
      <c r="G76" s="306">
        <f>IF(MISC!S76&lt;0,0,MISC!S76)</f>
        <v>0</v>
      </c>
      <c r="H76" s="124">
        <f t="shared" ca="1" si="1"/>
        <v>44361</v>
      </c>
      <c r="I76" s="125">
        <v>0</v>
      </c>
      <c r="J76" s="304" t="str">
        <f>LEFT(MISC!D76,19)&amp;"."&amp;MiscPay!E76</f>
        <v>....Jn21</v>
      </c>
      <c r="K76" s="120" t="b">
        <v>1</v>
      </c>
      <c r="L76" s="126" t="s">
        <v>3686</v>
      </c>
      <c r="M76" s="120" t="b">
        <v>1</v>
      </c>
      <c r="N76" s="120" t="s">
        <v>3687</v>
      </c>
      <c r="O76" s="307">
        <f>MISC!I76</f>
        <v>0</v>
      </c>
      <c r="P76" s="120" t="b">
        <v>1</v>
      </c>
      <c r="Q76" s="120" t="b">
        <v>1</v>
      </c>
      <c r="R76" s="120" t="b">
        <v>1</v>
      </c>
    </row>
    <row r="77" spans="1:18" hidden="1" x14ac:dyDescent="0.25">
      <c r="A77" s="117">
        <v>1</v>
      </c>
      <c r="B77" s="118">
        <v>2</v>
      </c>
      <c r="C77" s="303">
        <f>MISC!J77</f>
        <v>0</v>
      </c>
      <c r="D77" s="120" t="b">
        <v>1</v>
      </c>
      <c r="E77" s="304" t="str">
        <f>RIGHT(MISC!C77,4)&amp;"."&amp;MISC!M77&amp;"."&amp;MISC!K77&amp;"."&amp;$C$5</f>
        <v>...Jn21</v>
      </c>
      <c r="F77" s="305">
        <f t="shared" ca="1" si="0"/>
        <v>44361</v>
      </c>
      <c r="G77" s="306">
        <f>IF(MISC!S77&lt;0,0,MISC!S77)</f>
        <v>0</v>
      </c>
      <c r="H77" s="124">
        <f t="shared" ca="1" si="1"/>
        <v>44361</v>
      </c>
      <c r="I77" s="125">
        <v>0</v>
      </c>
      <c r="J77" s="304" t="str">
        <f>LEFT(MISC!D77,19)&amp;"."&amp;MiscPay!E77</f>
        <v>....Jn21</v>
      </c>
      <c r="K77" s="120" t="b">
        <v>1</v>
      </c>
      <c r="L77" s="126" t="s">
        <v>3686</v>
      </c>
      <c r="M77" s="120" t="b">
        <v>1</v>
      </c>
      <c r="N77" s="120" t="s">
        <v>3687</v>
      </c>
      <c r="O77" s="307">
        <f>MISC!I77</f>
        <v>0</v>
      </c>
      <c r="P77" s="120" t="b">
        <v>1</v>
      </c>
      <c r="Q77" s="120" t="b">
        <v>1</v>
      </c>
      <c r="R77" s="120" t="b">
        <v>1</v>
      </c>
    </row>
    <row r="78" spans="1:18" hidden="1" x14ac:dyDescent="0.25">
      <c r="A78" s="117">
        <v>1</v>
      </c>
      <c r="B78" s="118">
        <v>2</v>
      </c>
      <c r="C78" s="303">
        <f>MISC!J78</f>
        <v>0</v>
      </c>
      <c r="D78" s="120" t="b">
        <v>1</v>
      </c>
      <c r="E78" s="304" t="str">
        <f>RIGHT(MISC!C78,4)&amp;"."&amp;MISC!M78&amp;"."&amp;MISC!K78&amp;"."&amp;$C$5</f>
        <v>...Jn21</v>
      </c>
      <c r="F78" s="305">
        <f t="shared" ca="1" si="0"/>
        <v>44361</v>
      </c>
      <c r="G78" s="306">
        <f>IF(MISC!S78&lt;0,0,MISC!S78)</f>
        <v>0</v>
      </c>
      <c r="H78" s="124">
        <f t="shared" ca="1" si="1"/>
        <v>44361</v>
      </c>
      <c r="I78" s="125">
        <v>0</v>
      </c>
      <c r="J78" s="304" t="str">
        <f>LEFT(MISC!D78,19)&amp;"."&amp;MiscPay!E78</f>
        <v>....Jn21</v>
      </c>
      <c r="K78" s="120" t="b">
        <v>1</v>
      </c>
      <c r="L78" s="126" t="s">
        <v>3686</v>
      </c>
      <c r="M78" s="120" t="b">
        <v>1</v>
      </c>
      <c r="N78" s="120" t="s">
        <v>3687</v>
      </c>
      <c r="O78" s="307">
        <f>MISC!I78</f>
        <v>0</v>
      </c>
      <c r="P78" s="120" t="b">
        <v>1</v>
      </c>
      <c r="Q78" s="120" t="b">
        <v>1</v>
      </c>
      <c r="R78" s="120" t="b">
        <v>1</v>
      </c>
    </row>
    <row r="79" spans="1:18" hidden="1" x14ac:dyDescent="0.25">
      <c r="A79" s="117">
        <v>1</v>
      </c>
      <c r="B79" s="118">
        <v>2</v>
      </c>
      <c r="C79" s="303">
        <f>MISC!J79</f>
        <v>0</v>
      </c>
      <c r="D79" s="120" t="b">
        <v>1</v>
      </c>
      <c r="E79" s="304" t="str">
        <f>RIGHT(MISC!C79,4)&amp;"."&amp;MISC!M79&amp;"."&amp;MISC!K79&amp;"."&amp;$C$5</f>
        <v>...Jn21</v>
      </c>
      <c r="F79" s="305">
        <f t="shared" ca="1" si="0"/>
        <v>44361</v>
      </c>
      <c r="G79" s="306">
        <f>IF(MISC!S79&lt;0,0,MISC!S79)</f>
        <v>0</v>
      </c>
      <c r="H79" s="124">
        <f t="shared" ca="1" si="1"/>
        <v>44361</v>
      </c>
      <c r="I79" s="125">
        <v>0</v>
      </c>
      <c r="J79" s="304" t="str">
        <f>LEFT(MISC!D79,19)&amp;"."&amp;MiscPay!E79</f>
        <v>....Jn21</v>
      </c>
      <c r="K79" s="120" t="b">
        <v>1</v>
      </c>
      <c r="L79" s="126" t="s">
        <v>3686</v>
      </c>
      <c r="M79" s="120" t="b">
        <v>1</v>
      </c>
      <c r="N79" s="120" t="s">
        <v>3687</v>
      </c>
      <c r="O79" s="307">
        <f>MISC!I79</f>
        <v>0</v>
      </c>
      <c r="P79" s="120" t="b">
        <v>1</v>
      </c>
      <c r="Q79" s="120" t="b">
        <v>1</v>
      </c>
      <c r="R79" s="120" t="b">
        <v>1</v>
      </c>
    </row>
    <row r="80" spans="1:18" hidden="1" x14ac:dyDescent="0.25">
      <c r="A80" s="117">
        <v>1</v>
      </c>
      <c r="B80" s="118">
        <v>2</v>
      </c>
      <c r="C80" s="303">
        <f>MISC!J80</f>
        <v>0</v>
      </c>
      <c r="D80" s="120" t="b">
        <v>1</v>
      </c>
      <c r="E80" s="304" t="str">
        <f>RIGHT(MISC!C80,4)&amp;"."&amp;MISC!M80&amp;"."&amp;MISC!K80&amp;"."&amp;$C$5</f>
        <v>...Jn21</v>
      </c>
      <c r="F80" s="305">
        <f t="shared" ca="1" si="0"/>
        <v>44361</v>
      </c>
      <c r="G80" s="306">
        <f>IF(MISC!S80&lt;0,0,MISC!S80)</f>
        <v>0</v>
      </c>
      <c r="H80" s="124">
        <f t="shared" ca="1" si="1"/>
        <v>44361</v>
      </c>
      <c r="I80" s="125">
        <v>0</v>
      </c>
      <c r="J80" s="304" t="str">
        <f>LEFT(MISC!D80,19)&amp;"."&amp;MiscPay!E80</f>
        <v>....Jn21</v>
      </c>
      <c r="K80" s="120" t="b">
        <v>1</v>
      </c>
      <c r="L80" s="126" t="s">
        <v>3686</v>
      </c>
      <c r="M80" s="120" t="b">
        <v>1</v>
      </c>
      <c r="N80" s="120" t="s">
        <v>3687</v>
      </c>
      <c r="O80" s="307">
        <f>MISC!I80</f>
        <v>0</v>
      </c>
      <c r="P80" s="120" t="b">
        <v>1</v>
      </c>
      <c r="Q80" s="120" t="b">
        <v>1</v>
      </c>
      <c r="R80" s="120" t="b">
        <v>1</v>
      </c>
    </row>
    <row r="81" spans="1:18" hidden="1" x14ac:dyDescent="0.25">
      <c r="A81" s="117">
        <v>1</v>
      </c>
      <c r="B81" s="118">
        <v>2</v>
      </c>
      <c r="C81" s="303">
        <f>MISC!J81</f>
        <v>0</v>
      </c>
      <c r="D81" s="120" t="b">
        <v>1</v>
      </c>
      <c r="E81" s="304" t="str">
        <f>RIGHT(MISC!C81,4)&amp;"."&amp;MISC!M81&amp;"."&amp;MISC!K81&amp;"."&amp;$C$5</f>
        <v>...Jn21</v>
      </c>
      <c r="F81" s="305">
        <f t="shared" ca="1" si="0"/>
        <v>44361</v>
      </c>
      <c r="G81" s="306">
        <f>IF(MISC!S81&lt;0,0,MISC!S81)</f>
        <v>0</v>
      </c>
      <c r="H81" s="124">
        <f t="shared" ca="1" si="1"/>
        <v>44361</v>
      </c>
      <c r="I81" s="125">
        <v>0</v>
      </c>
      <c r="J81" s="304" t="str">
        <f>LEFT(MISC!D81,19)&amp;"."&amp;MiscPay!E81</f>
        <v>....Jn21</v>
      </c>
      <c r="K81" s="120" t="b">
        <v>1</v>
      </c>
      <c r="L81" s="126" t="s">
        <v>3686</v>
      </c>
      <c r="M81" s="120" t="b">
        <v>1</v>
      </c>
      <c r="N81" s="120" t="s">
        <v>3687</v>
      </c>
      <c r="O81" s="307">
        <f>MISC!I81</f>
        <v>0</v>
      </c>
      <c r="P81" s="120" t="b">
        <v>1</v>
      </c>
      <c r="Q81" s="120" t="b">
        <v>1</v>
      </c>
      <c r="R81" s="120" t="b">
        <v>1</v>
      </c>
    </row>
    <row r="82" spans="1:18" hidden="1" x14ac:dyDescent="0.25">
      <c r="A82" s="117">
        <v>1</v>
      </c>
      <c r="B82" s="118">
        <v>2</v>
      </c>
      <c r="C82" s="303">
        <f>MISC!J82</f>
        <v>0</v>
      </c>
      <c r="D82" s="120" t="b">
        <v>1</v>
      </c>
      <c r="E82" s="304" t="str">
        <f>RIGHT(MISC!C82,4)&amp;"."&amp;MISC!M82&amp;"."&amp;MISC!K82&amp;"."&amp;$C$5</f>
        <v>...Jn21</v>
      </c>
      <c r="F82" s="305">
        <f t="shared" ca="1" si="0"/>
        <v>44361</v>
      </c>
      <c r="G82" s="306">
        <f>IF(MISC!S82&lt;0,0,MISC!S82)</f>
        <v>0</v>
      </c>
      <c r="H82" s="124">
        <f t="shared" ca="1" si="1"/>
        <v>44361</v>
      </c>
      <c r="I82" s="125">
        <v>0</v>
      </c>
      <c r="J82" s="304" t="str">
        <f>LEFT(MISC!D82,19)&amp;"."&amp;MiscPay!E82</f>
        <v>....Jn21</v>
      </c>
      <c r="K82" s="120" t="b">
        <v>1</v>
      </c>
      <c r="L82" s="126" t="s">
        <v>3686</v>
      </c>
      <c r="M82" s="120" t="b">
        <v>1</v>
      </c>
      <c r="N82" s="120" t="s">
        <v>3687</v>
      </c>
      <c r="O82" s="307">
        <f>MISC!I82</f>
        <v>0</v>
      </c>
      <c r="P82" s="120" t="b">
        <v>1</v>
      </c>
      <c r="Q82" s="120" t="b">
        <v>1</v>
      </c>
      <c r="R82" s="120" t="b">
        <v>1</v>
      </c>
    </row>
    <row r="83" spans="1:18" hidden="1" x14ac:dyDescent="0.25">
      <c r="A83" s="117">
        <v>1</v>
      </c>
      <c r="B83" s="118">
        <v>2</v>
      </c>
      <c r="C83" s="303">
        <f>MISC!J83</f>
        <v>0</v>
      </c>
      <c r="D83" s="120" t="b">
        <v>1</v>
      </c>
      <c r="E83" s="304" t="str">
        <f>RIGHT(MISC!C83,4)&amp;"."&amp;MISC!M83&amp;"."&amp;MISC!K83&amp;"."&amp;$C$5</f>
        <v>...Jn21</v>
      </c>
      <c r="F83" s="305">
        <f t="shared" ca="1" si="0"/>
        <v>44361</v>
      </c>
      <c r="G83" s="306">
        <f>IF(MISC!S83&lt;0,0,MISC!S83)</f>
        <v>0</v>
      </c>
      <c r="H83" s="124">
        <f t="shared" ca="1" si="1"/>
        <v>44361</v>
      </c>
      <c r="I83" s="125">
        <v>0</v>
      </c>
      <c r="J83" s="304" t="str">
        <f>LEFT(MISC!D83,19)&amp;"."&amp;MiscPay!E83</f>
        <v>....Jn21</v>
      </c>
      <c r="K83" s="120" t="b">
        <v>1</v>
      </c>
      <c r="L83" s="126" t="s">
        <v>3686</v>
      </c>
      <c r="M83" s="120" t="b">
        <v>1</v>
      </c>
      <c r="N83" s="120" t="s">
        <v>3687</v>
      </c>
      <c r="O83" s="307">
        <f>MISC!I83</f>
        <v>0</v>
      </c>
      <c r="P83" s="120" t="b">
        <v>1</v>
      </c>
      <c r="Q83" s="120" t="b">
        <v>1</v>
      </c>
      <c r="R83" s="120" t="b">
        <v>1</v>
      </c>
    </row>
    <row r="84" spans="1:18" hidden="1" x14ac:dyDescent="0.25">
      <c r="A84" s="117">
        <v>1</v>
      </c>
      <c r="B84" s="118">
        <v>2</v>
      </c>
      <c r="C84" s="303">
        <f>MISC!J84</f>
        <v>0</v>
      </c>
      <c r="D84" s="120" t="b">
        <v>1</v>
      </c>
      <c r="E84" s="304" t="str">
        <f>RIGHT(MISC!C84,4)&amp;"."&amp;MISC!M84&amp;"."&amp;MISC!K84&amp;"."&amp;$C$5</f>
        <v>...Jn21</v>
      </c>
      <c r="F84" s="305">
        <f t="shared" ca="1" si="0"/>
        <v>44361</v>
      </c>
      <c r="G84" s="306">
        <f>IF(MISC!S84&lt;0,0,MISC!S84)</f>
        <v>0</v>
      </c>
      <c r="H84" s="124">
        <f t="shared" ca="1" si="1"/>
        <v>44361</v>
      </c>
      <c r="I84" s="125">
        <v>0</v>
      </c>
      <c r="J84" s="304" t="str">
        <f>LEFT(MISC!D84,19)&amp;"."&amp;MiscPay!E84</f>
        <v>....Jn21</v>
      </c>
      <c r="K84" s="120" t="b">
        <v>1</v>
      </c>
      <c r="L84" s="126" t="s">
        <v>3686</v>
      </c>
      <c r="M84" s="120" t="b">
        <v>1</v>
      </c>
      <c r="N84" s="120" t="s">
        <v>3687</v>
      </c>
      <c r="O84" s="307">
        <f>MISC!I84</f>
        <v>0</v>
      </c>
      <c r="P84" s="120" t="b">
        <v>1</v>
      </c>
      <c r="Q84" s="120" t="b">
        <v>1</v>
      </c>
      <c r="R84" s="120" t="b">
        <v>1</v>
      </c>
    </row>
    <row r="85" spans="1:18" hidden="1" x14ac:dyDescent="0.25">
      <c r="A85" s="117">
        <v>1</v>
      </c>
      <c r="B85" s="118">
        <v>2</v>
      </c>
      <c r="C85" s="303">
        <f>MISC!J85</f>
        <v>0</v>
      </c>
      <c r="D85" s="120" t="b">
        <v>1</v>
      </c>
      <c r="E85" s="304" t="str">
        <f>RIGHT(MISC!C85,4)&amp;"."&amp;MISC!M85&amp;"."&amp;MISC!K85&amp;"."&amp;$C$5</f>
        <v>...Jn21</v>
      </c>
      <c r="F85" s="305">
        <f t="shared" ref="F85:F148" ca="1" si="2">TODAY()</f>
        <v>44361</v>
      </c>
      <c r="G85" s="306">
        <f>IF(MISC!S85&lt;0,0,MISC!S85)</f>
        <v>0</v>
      </c>
      <c r="H85" s="124">
        <f ca="1">F85</f>
        <v>44361</v>
      </c>
      <c r="I85" s="125">
        <v>0</v>
      </c>
      <c r="J85" s="304" t="str">
        <f>LEFT(MISC!D85,19)&amp;"."&amp;MiscPay!E85</f>
        <v>....Jn21</v>
      </c>
      <c r="K85" s="120" t="b">
        <v>1</v>
      </c>
      <c r="L85" s="126" t="s">
        <v>3686</v>
      </c>
      <c r="M85" s="120" t="b">
        <v>1</v>
      </c>
      <c r="N85" s="120" t="s">
        <v>3687</v>
      </c>
      <c r="O85" s="307">
        <f>MISC!I85</f>
        <v>0</v>
      </c>
      <c r="P85" s="120" t="b">
        <v>1</v>
      </c>
      <c r="Q85" s="120" t="b">
        <v>1</v>
      </c>
      <c r="R85" s="120" t="b">
        <v>1</v>
      </c>
    </row>
    <row r="86" spans="1:18" hidden="1" x14ac:dyDescent="0.25">
      <c r="A86" s="117">
        <v>1</v>
      </c>
      <c r="B86" s="118">
        <v>2</v>
      </c>
      <c r="C86" s="303">
        <f>MISC!J86</f>
        <v>0</v>
      </c>
      <c r="D86" s="120" t="b">
        <v>1</v>
      </c>
      <c r="E86" s="304" t="str">
        <f>RIGHT(MISC!C86,4)&amp;"."&amp;MISC!M86&amp;"."&amp;MISC!K86&amp;"."&amp;$C$5</f>
        <v>...Jn21</v>
      </c>
      <c r="F86" s="305">
        <f t="shared" ca="1" si="2"/>
        <v>44361</v>
      </c>
      <c r="G86" s="306">
        <f>IF(MISC!S86&lt;0,0,MISC!S86)</f>
        <v>0</v>
      </c>
      <c r="H86" s="124">
        <f ca="1">F86</f>
        <v>44361</v>
      </c>
      <c r="I86" s="125">
        <v>0</v>
      </c>
      <c r="J86" s="304" t="str">
        <f>LEFT(MISC!D86,19)&amp;"."&amp;MiscPay!E86</f>
        <v>....Jn21</v>
      </c>
      <c r="K86" s="120" t="b">
        <v>1</v>
      </c>
      <c r="L86" s="126" t="s">
        <v>3686</v>
      </c>
      <c r="M86" s="120" t="b">
        <v>1</v>
      </c>
      <c r="N86" s="120" t="s">
        <v>3687</v>
      </c>
      <c r="O86" s="307">
        <f>MISC!I86</f>
        <v>0</v>
      </c>
      <c r="P86" s="120" t="b">
        <v>1</v>
      </c>
      <c r="Q86" s="120" t="b">
        <v>1</v>
      </c>
      <c r="R86" s="120" t="b">
        <v>1</v>
      </c>
    </row>
    <row r="87" spans="1:18" hidden="1" x14ac:dyDescent="0.25">
      <c r="A87" s="117">
        <v>1</v>
      </c>
      <c r="B87" s="118">
        <v>2</v>
      </c>
      <c r="C87" s="303">
        <f>MISC!J87</f>
        <v>0</v>
      </c>
      <c r="D87" s="120" t="b">
        <v>1</v>
      </c>
      <c r="E87" s="304" t="str">
        <f>RIGHT(MISC!C87,4)&amp;"."&amp;MISC!M87&amp;"."&amp;MISC!K87&amp;"."&amp;$C$5</f>
        <v>...Jn21</v>
      </c>
      <c r="F87" s="305">
        <f t="shared" ca="1" si="2"/>
        <v>44361</v>
      </c>
      <c r="G87" s="306">
        <f>IF(MISC!S87&lt;0,0,MISC!S87)</f>
        <v>0</v>
      </c>
      <c r="H87" s="124">
        <f ca="1">F87</f>
        <v>44361</v>
      </c>
      <c r="I87" s="125">
        <v>0</v>
      </c>
      <c r="J87" s="304" t="str">
        <f>LEFT(MISC!D87,19)&amp;"."&amp;MiscPay!E87</f>
        <v>....Jn21</v>
      </c>
      <c r="K87" s="120" t="b">
        <v>1</v>
      </c>
      <c r="L87" s="126" t="s">
        <v>3686</v>
      </c>
      <c r="M87" s="120" t="b">
        <v>1</v>
      </c>
      <c r="N87" s="120" t="s">
        <v>3687</v>
      </c>
      <c r="O87" s="307">
        <f>MISC!I87</f>
        <v>0</v>
      </c>
      <c r="P87" s="120" t="b">
        <v>1</v>
      </c>
      <c r="Q87" s="120" t="b">
        <v>1</v>
      </c>
      <c r="R87" s="120" t="b">
        <v>1</v>
      </c>
    </row>
    <row r="88" spans="1:18" hidden="1" x14ac:dyDescent="0.25">
      <c r="A88" s="117">
        <v>1</v>
      </c>
      <c r="B88" s="118">
        <v>2</v>
      </c>
      <c r="C88" s="303">
        <f>MISC!J88</f>
        <v>0</v>
      </c>
      <c r="D88" s="120" t="b">
        <v>1</v>
      </c>
      <c r="E88" s="304" t="str">
        <f>RIGHT(MISC!C88,4)&amp;"."&amp;MISC!M88&amp;"."&amp;MISC!K88&amp;"."&amp;$C$5</f>
        <v>...Jn21</v>
      </c>
      <c r="F88" s="305">
        <f t="shared" ca="1" si="2"/>
        <v>44361</v>
      </c>
      <c r="G88" s="306">
        <f>IF(MISC!S88&lt;0,0,MISC!S88)</f>
        <v>0</v>
      </c>
      <c r="H88" s="124">
        <f ca="1">F88</f>
        <v>44361</v>
      </c>
      <c r="I88" s="125">
        <v>0</v>
      </c>
      <c r="J88" s="304" t="str">
        <f>LEFT(MISC!D88,19)&amp;"."&amp;MiscPay!E88</f>
        <v>....Jn21</v>
      </c>
      <c r="K88" s="120" t="b">
        <v>1</v>
      </c>
      <c r="L88" s="126" t="s">
        <v>3686</v>
      </c>
      <c r="M88" s="120" t="b">
        <v>1</v>
      </c>
      <c r="N88" s="120" t="s">
        <v>3687</v>
      </c>
      <c r="O88" s="307">
        <f>MISC!I88</f>
        <v>0</v>
      </c>
      <c r="P88" s="120" t="b">
        <v>1</v>
      </c>
      <c r="Q88" s="120" t="b">
        <v>1</v>
      </c>
      <c r="R88" s="120" t="b">
        <v>1</v>
      </c>
    </row>
    <row r="89" spans="1:18" hidden="1" x14ac:dyDescent="0.25">
      <c r="A89" s="117">
        <v>1</v>
      </c>
      <c r="B89" s="118">
        <v>2</v>
      </c>
      <c r="C89" s="303">
        <f>MISC!J89</f>
        <v>0</v>
      </c>
      <c r="D89" s="120" t="b">
        <v>1</v>
      </c>
      <c r="E89" s="304" t="str">
        <f>RIGHT(MISC!C89,4)&amp;"."&amp;MISC!M89&amp;"."&amp;MISC!K89&amp;"."&amp;$C$5</f>
        <v>...Jn21</v>
      </c>
      <c r="F89" s="305">
        <f t="shared" ca="1" si="2"/>
        <v>44361</v>
      </c>
      <c r="G89" s="306">
        <f>IF(MISC!S89&lt;0,0,MISC!S89)</f>
        <v>0</v>
      </c>
      <c r="H89" s="124">
        <f ca="1">F89</f>
        <v>44361</v>
      </c>
      <c r="I89" s="125">
        <v>0</v>
      </c>
      <c r="J89" s="304" t="str">
        <f>LEFT(MISC!D89,19)&amp;"."&amp;MiscPay!E89</f>
        <v>....Jn21</v>
      </c>
      <c r="K89" s="120" t="b">
        <v>1</v>
      </c>
      <c r="L89" s="126" t="s">
        <v>3686</v>
      </c>
      <c r="M89" s="120" t="b">
        <v>1</v>
      </c>
      <c r="N89" s="120" t="s">
        <v>3687</v>
      </c>
      <c r="O89" s="307">
        <f>MISC!I89</f>
        <v>0</v>
      </c>
      <c r="P89" s="120" t="b">
        <v>1</v>
      </c>
      <c r="Q89" s="120" t="b">
        <v>1</v>
      </c>
      <c r="R89" s="120" t="b">
        <v>1</v>
      </c>
    </row>
    <row r="90" spans="1:18" hidden="1" x14ac:dyDescent="0.25">
      <c r="A90" s="117">
        <v>1</v>
      </c>
      <c r="B90" s="118">
        <v>2</v>
      </c>
      <c r="C90" s="303">
        <f>MISC!J90</f>
        <v>0</v>
      </c>
      <c r="D90" s="120" t="b">
        <v>1</v>
      </c>
      <c r="E90" s="304" t="str">
        <f>RIGHT(MISC!C90,4)&amp;"."&amp;MISC!M90&amp;"."&amp;MISC!K90&amp;"."&amp;$C$5</f>
        <v>...Jn21</v>
      </c>
      <c r="F90" s="305">
        <f t="shared" ca="1" si="2"/>
        <v>44361</v>
      </c>
      <c r="G90" s="306">
        <f>IF(MISC!S90&lt;0,0,MISC!S90)</f>
        <v>0</v>
      </c>
      <c r="H90" s="124">
        <f t="shared" ref="H90:H153" ca="1" si="3">F90</f>
        <v>44361</v>
      </c>
      <c r="I90" s="125">
        <v>1</v>
      </c>
      <c r="J90" s="304" t="str">
        <f>LEFT(MISC!D90,19)&amp;"."&amp;MiscPay!E90</f>
        <v>....Jn21</v>
      </c>
      <c r="K90" s="120" t="b">
        <v>1</v>
      </c>
      <c r="L90" s="126" t="s">
        <v>4593</v>
      </c>
      <c r="M90" s="120" t="b">
        <v>1</v>
      </c>
      <c r="N90" s="120" t="s">
        <v>3687</v>
      </c>
      <c r="O90" s="307">
        <f>MISC!I90</f>
        <v>0</v>
      </c>
      <c r="P90" s="120" t="b">
        <v>1</v>
      </c>
      <c r="Q90" s="120" t="b">
        <v>1</v>
      </c>
      <c r="R90" s="120" t="b">
        <v>1</v>
      </c>
    </row>
    <row r="91" spans="1:18" hidden="1" x14ac:dyDescent="0.25">
      <c r="A91" s="117">
        <v>1</v>
      </c>
      <c r="B91" s="118">
        <v>2</v>
      </c>
      <c r="C91" s="303">
        <f>MISC!J91</f>
        <v>0</v>
      </c>
      <c r="D91" s="120" t="b">
        <v>1</v>
      </c>
      <c r="E91" s="304" t="str">
        <f>RIGHT(MISC!C91,4)&amp;"."&amp;MISC!M91&amp;"."&amp;MISC!K91&amp;"."&amp;$C$5</f>
        <v>...Jn21</v>
      </c>
      <c r="F91" s="305">
        <f t="shared" ca="1" si="2"/>
        <v>44361</v>
      </c>
      <c r="G91" s="306">
        <f>IF(MISC!S91&lt;0,0,MISC!S91)</f>
        <v>0</v>
      </c>
      <c r="H91" s="124">
        <f t="shared" ca="1" si="3"/>
        <v>44361</v>
      </c>
      <c r="I91" s="125">
        <v>2</v>
      </c>
      <c r="J91" s="304" t="str">
        <f>LEFT(MISC!D91,19)&amp;"."&amp;MiscPay!E91</f>
        <v>....Jn21</v>
      </c>
      <c r="K91" s="120" t="b">
        <v>1</v>
      </c>
      <c r="L91" s="126" t="s">
        <v>4594</v>
      </c>
      <c r="M91" s="120" t="b">
        <v>1</v>
      </c>
      <c r="N91" s="120" t="s">
        <v>3687</v>
      </c>
      <c r="O91" s="307">
        <f>MISC!I91</f>
        <v>0</v>
      </c>
      <c r="P91" s="120" t="b">
        <v>1</v>
      </c>
      <c r="Q91" s="120" t="b">
        <v>1</v>
      </c>
      <c r="R91" s="120" t="b">
        <v>1</v>
      </c>
    </row>
    <row r="92" spans="1:18" hidden="1" x14ac:dyDescent="0.25">
      <c r="A92" s="117">
        <v>1</v>
      </c>
      <c r="B92" s="118">
        <v>2</v>
      </c>
      <c r="C92" s="303">
        <f>MISC!J92</f>
        <v>0</v>
      </c>
      <c r="D92" s="120" t="b">
        <v>1</v>
      </c>
      <c r="E92" s="304" t="str">
        <f>RIGHT(MISC!C92,4)&amp;"."&amp;MISC!M92&amp;"."&amp;MISC!K92&amp;"."&amp;$C$5</f>
        <v>...Jn21</v>
      </c>
      <c r="F92" s="305">
        <f t="shared" ca="1" si="2"/>
        <v>44361</v>
      </c>
      <c r="G92" s="306">
        <f>IF(MISC!S92&lt;0,0,MISC!S92)</f>
        <v>0</v>
      </c>
      <c r="H92" s="124">
        <f t="shared" ca="1" si="3"/>
        <v>44361</v>
      </c>
      <c r="I92" s="125">
        <v>3</v>
      </c>
      <c r="J92" s="304" t="str">
        <f>LEFT(MISC!D92,19)&amp;"."&amp;MiscPay!E92</f>
        <v>....Jn21</v>
      </c>
      <c r="K92" s="120" t="b">
        <v>1</v>
      </c>
      <c r="L92" s="126" t="s">
        <v>4595</v>
      </c>
      <c r="M92" s="120" t="b">
        <v>1</v>
      </c>
      <c r="N92" s="120" t="s">
        <v>3687</v>
      </c>
      <c r="O92" s="307">
        <f>MISC!I92</f>
        <v>0</v>
      </c>
      <c r="P92" s="120" t="b">
        <v>1</v>
      </c>
      <c r="Q92" s="120" t="b">
        <v>1</v>
      </c>
      <c r="R92" s="120" t="b">
        <v>1</v>
      </c>
    </row>
    <row r="93" spans="1:18" hidden="1" x14ac:dyDescent="0.25">
      <c r="A93" s="117">
        <v>1</v>
      </c>
      <c r="B93" s="118">
        <v>2</v>
      </c>
      <c r="C93" s="303">
        <f>MISC!J93</f>
        <v>0</v>
      </c>
      <c r="D93" s="120" t="b">
        <v>1</v>
      </c>
      <c r="E93" s="304" t="str">
        <f>RIGHT(MISC!C93,4)&amp;"."&amp;MISC!M93&amp;"."&amp;MISC!K93&amp;"."&amp;$C$5</f>
        <v>...Jn21</v>
      </c>
      <c r="F93" s="305">
        <f t="shared" ca="1" si="2"/>
        <v>44361</v>
      </c>
      <c r="G93" s="306">
        <f>IF(MISC!S93&lt;0,0,MISC!S93)</f>
        <v>0</v>
      </c>
      <c r="H93" s="124">
        <f t="shared" ca="1" si="3"/>
        <v>44361</v>
      </c>
      <c r="I93" s="125">
        <v>4</v>
      </c>
      <c r="J93" s="304" t="str">
        <f>LEFT(MISC!D93,19)&amp;"."&amp;MiscPay!E93</f>
        <v>....Jn21</v>
      </c>
      <c r="K93" s="120" t="b">
        <v>1</v>
      </c>
      <c r="L93" s="126" t="s">
        <v>4596</v>
      </c>
      <c r="M93" s="120" t="b">
        <v>1</v>
      </c>
      <c r="N93" s="120" t="s">
        <v>3687</v>
      </c>
      <c r="O93" s="307">
        <f>MISC!I93</f>
        <v>0</v>
      </c>
      <c r="P93" s="120" t="b">
        <v>1</v>
      </c>
      <c r="Q93" s="120" t="b">
        <v>1</v>
      </c>
      <c r="R93" s="120" t="b">
        <v>1</v>
      </c>
    </row>
    <row r="94" spans="1:18" hidden="1" x14ac:dyDescent="0.25">
      <c r="A94" s="117">
        <v>1</v>
      </c>
      <c r="B94" s="118">
        <v>2</v>
      </c>
      <c r="C94" s="303">
        <f>MISC!J94</f>
        <v>0</v>
      </c>
      <c r="D94" s="120" t="b">
        <v>1</v>
      </c>
      <c r="E94" s="304" t="str">
        <f>RIGHT(MISC!C94,4)&amp;"."&amp;MISC!M94&amp;"."&amp;MISC!K94&amp;"."&amp;$C$5</f>
        <v>...Jn21</v>
      </c>
      <c r="F94" s="305">
        <f t="shared" ca="1" si="2"/>
        <v>44361</v>
      </c>
      <c r="G94" s="306">
        <f>IF(MISC!S94&lt;0,0,MISC!S94)</f>
        <v>0</v>
      </c>
      <c r="H94" s="124">
        <f t="shared" ca="1" si="3"/>
        <v>44361</v>
      </c>
      <c r="I94" s="125">
        <v>5</v>
      </c>
      <c r="J94" s="304" t="str">
        <f>LEFT(MISC!D94,19)&amp;"."&amp;MiscPay!E94</f>
        <v>....Jn21</v>
      </c>
      <c r="K94" s="120" t="b">
        <v>1</v>
      </c>
      <c r="L94" s="126" t="s">
        <v>4597</v>
      </c>
      <c r="M94" s="120" t="b">
        <v>1</v>
      </c>
      <c r="N94" s="120" t="s">
        <v>3687</v>
      </c>
      <c r="O94" s="307">
        <f>MISC!I94</f>
        <v>0</v>
      </c>
      <c r="P94" s="120" t="b">
        <v>1</v>
      </c>
      <c r="Q94" s="120" t="b">
        <v>1</v>
      </c>
      <c r="R94" s="120" t="b">
        <v>1</v>
      </c>
    </row>
    <row r="95" spans="1:18" hidden="1" x14ac:dyDescent="0.25">
      <c r="A95" s="117">
        <v>1</v>
      </c>
      <c r="B95" s="118">
        <v>2</v>
      </c>
      <c r="C95" s="303">
        <f>MISC!J95</f>
        <v>0</v>
      </c>
      <c r="D95" s="120" t="b">
        <v>1</v>
      </c>
      <c r="E95" s="304" t="str">
        <f>RIGHT(MISC!C95,4)&amp;"."&amp;MISC!M95&amp;"."&amp;MISC!K95&amp;"."&amp;$C$5</f>
        <v>...Jn21</v>
      </c>
      <c r="F95" s="305">
        <f t="shared" ca="1" si="2"/>
        <v>44361</v>
      </c>
      <c r="G95" s="306">
        <f>IF(MISC!S95&lt;0,0,MISC!S95)</f>
        <v>0</v>
      </c>
      <c r="H95" s="124">
        <f t="shared" ca="1" si="3"/>
        <v>44361</v>
      </c>
      <c r="I95" s="125">
        <v>6</v>
      </c>
      <c r="J95" s="304" t="str">
        <f>LEFT(MISC!D95,19)&amp;"."&amp;MiscPay!E95</f>
        <v>....Jn21</v>
      </c>
      <c r="K95" s="120" t="b">
        <v>1</v>
      </c>
      <c r="L95" s="126" t="s">
        <v>4598</v>
      </c>
      <c r="M95" s="120" t="b">
        <v>1</v>
      </c>
      <c r="N95" s="120" t="s">
        <v>3687</v>
      </c>
      <c r="O95" s="307">
        <f>MISC!I95</f>
        <v>0</v>
      </c>
      <c r="P95" s="120" t="b">
        <v>1</v>
      </c>
      <c r="Q95" s="120" t="b">
        <v>1</v>
      </c>
      <c r="R95" s="120" t="b">
        <v>1</v>
      </c>
    </row>
    <row r="96" spans="1:18" hidden="1" x14ac:dyDescent="0.25">
      <c r="A96" s="117">
        <v>1</v>
      </c>
      <c r="B96" s="118">
        <v>2</v>
      </c>
      <c r="C96" s="303">
        <f>MISC!J96</f>
        <v>0</v>
      </c>
      <c r="D96" s="120" t="b">
        <v>1</v>
      </c>
      <c r="E96" s="304" t="str">
        <f>RIGHT(MISC!C96,4)&amp;"."&amp;MISC!M96&amp;"."&amp;MISC!K96&amp;"."&amp;$C$5</f>
        <v>...Jn21</v>
      </c>
      <c r="F96" s="305">
        <f t="shared" ca="1" si="2"/>
        <v>44361</v>
      </c>
      <c r="G96" s="306">
        <f>IF(MISC!S96&lt;0,0,MISC!S96)</f>
        <v>0</v>
      </c>
      <c r="H96" s="124">
        <f t="shared" ca="1" si="3"/>
        <v>44361</v>
      </c>
      <c r="I96" s="125">
        <v>7</v>
      </c>
      <c r="J96" s="304" t="str">
        <f>LEFT(MISC!D96,19)&amp;"."&amp;MiscPay!E96</f>
        <v>....Jn21</v>
      </c>
      <c r="K96" s="120" t="b">
        <v>1</v>
      </c>
      <c r="L96" s="126" t="s">
        <v>4599</v>
      </c>
      <c r="M96" s="120" t="b">
        <v>1</v>
      </c>
      <c r="N96" s="120" t="s">
        <v>3687</v>
      </c>
      <c r="O96" s="307">
        <f>MISC!I96</f>
        <v>0</v>
      </c>
      <c r="P96" s="120" t="b">
        <v>1</v>
      </c>
      <c r="Q96" s="120" t="b">
        <v>1</v>
      </c>
      <c r="R96" s="120" t="b">
        <v>1</v>
      </c>
    </row>
    <row r="97" spans="1:18" hidden="1" x14ac:dyDescent="0.25">
      <c r="A97" s="117">
        <v>1</v>
      </c>
      <c r="B97" s="118">
        <v>2</v>
      </c>
      <c r="C97" s="303">
        <f>MISC!J97</f>
        <v>0</v>
      </c>
      <c r="D97" s="120" t="b">
        <v>1</v>
      </c>
      <c r="E97" s="304" t="str">
        <f>RIGHT(MISC!C97,4)&amp;"."&amp;MISC!M97&amp;"."&amp;MISC!K97&amp;"."&amp;$C$5</f>
        <v>...Jn21</v>
      </c>
      <c r="F97" s="305">
        <f t="shared" ca="1" si="2"/>
        <v>44361</v>
      </c>
      <c r="G97" s="306">
        <f>IF(MISC!S97&lt;0,0,MISC!S97)</f>
        <v>0</v>
      </c>
      <c r="H97" s="124">
        <f t="shared" ca="1" si="3"/>
        <v>44361</v>
      </c>
      <c r="I97" s="125">
        <v>8</v>
      </c>
      <c r="J97" s="304" t="str">
        <f>LEFT(MISC!D97,19)&amp;"."&amp;MiscPay!E97</f>
        <v>....Jn21</v>
      </c>
      <c r="K97" s="120" t="b">
        <v>1</v>
      </c>
      <c r="L97" s="126" t="s">
        <v>4600</v>
      </c>
      <c r="M97" s="120" t="b">
        <v>1</v>
      </c>
      <c r="N97" s="120" t="s">
        <v>3687</v>
      </c>
      <c r="O97" s="307">
        <f>MISC!I97</f>
        <v>0</v>
      </c>
      <c r="P97" s="120" t="b">
        <v>1</v>
      </c>
      <c r="Q97" s="120" t="b">
        <v>1</v>
      </c>
      <c r="R97" s="120" t="b">
        <v>1</v>
      </c>
    </row>
    <row r="98" spans="1:18" hidden="1" x14ac:dyDescent="0.25">
      <c r="A98" s="117">
        <v>1</v>
      </c>
      <c r="B98" s="118">
        <v>2</v>
      </c>
      <c r="C98" s="303">
        <f>MISC!J98</f>
        <v>0</v>
      </c>
      <c r="D98" s="120" t="b">
        <v>1</v>
      </c>
      <c r="E98" s="304" t="str">
        <f>RIGHT(MISC!C98,4)&amp;"."&amp;MISC!M98&amp;"."&amp;MISC!K98&amp;"."&amp;$C$5</f>
        <v>...Jn21</v>
      </c>
      <c r="F98" s="305">
        <f t="shared" ca="1" si="2"/>
        <v>44361</v>
      </c>
      <c r="G98" s="306">
        <f>IF(MISC!S98&lt;0,0,MISC!S98)</f>
        <v>0</v>
      </c>
      <c r="H98" s="124">
        <f t="shared" ca="1" si="3"/>
        <v>44361</v>
      </c>
      <c r="I98" s="125">
        <v>9</v>
      </c>
      <c r="J98" s="304" t="str">
        <f>LEFT(MISC!D98,19)&amp;"."&amp;MiscPay!E98</f>
        <v>....Jn21</v>
      </c>
      <c r="K98" s="120" t="b">
        <v>1</v>
      </c>
      <c r="L98" s="126" t="s">
        <v>4601</v>
      </c>
      <c r="M98" s="120" t="b">
        <v>1</v>
      </c>
      <c r="N98" s="120" t="s">
        <v>3687</v>
      </c>
      <c r="O98" s="307">
        <f>MISC!I98</f>
        <v>0</v>
      </c>
      <c r="P98" s="120" t="b">
        <v>1</v>
      </c>
      <c r="Q98" s="120" t="b">
        <v>1</v>
      </c>
      <c r="R98" s="120" t="b">
        <v>1</v>
      </c>
    </row>
    <row r="99" spans="1:18" hidden="1" x14ac:dyDescent="0.25">
      <c r="A99" s="117">
        <v>1</v>
      </c>
      <c r="B99" s="118">
        <v>2</v>
      </c>
      <c r="C99" s="303">
        <f>MISC!J99</f>
        <v>0</v>
      </c>
      <c r="D99" s="120" t="b">
        <v>1</v>
      </c>
      <c r="E99" s="304" t="str">
        <f>RIGHT(MISC!C99,4)&amp;"."&amp;MISC!M99&amp;"."&amp;MISC!K99&amp;"."&amp;$C$5</f>
        <v>...Jn21</v>
      </c>
      <c r="F99" s="305">
        <f t="shared" ca="1" si="2"/>
        <v>44361</v>
      </c>
      <c r="G99" s="306">
        <f>IF(MISC!S99&lt;0,0,MISC!S99)</f>
        <v>0</v>
      </c>
      <c r="H99" s="124">
        <f t="shared" ca="1" si="3"/>
        <v>44361</v>
      </c>
      <c r="I99" s="125">
        <v>10</v>
      </c>
      <c r="J99" s="304" t="str">
        <f>LEFT(MISC!D99,19)&amp;"."&amp;MiscPay!E99</f>
        <v>....Jn21</v>
      </c>
      <c r="K99" s="120" t="b">
        <v>1</v>
      </c>
      <c r="L99" s="126" t="s">
        <v>4602</v>
      </c>
      <c r="M99" s="120" t="b">
        <v>1</v>
      </c>
      <c r="N99" s="120" t="s">
        <v>3687</v>
      </c>
      <c r="O99" s="307">
        <f>MISC!I99</f>
        <v>0</v>
      </c>
      <c r="P99" s="120" t="b">
        <v>1</v>
      </c>
      <c r="Q99" s="120" t="b">
        <v>1</v>
      </c>
      <c r="R99" s="120" t="b">
        <v>1</v>
      </c>
    </row>
    <row r="100" spans="1:18" hidden="1" x14ac:dyDescent="0.25">
      <c r="A100" s="117">
        <v>1</v>
      </c>
      <c r="B100" s="118">
        <v>2</v>
      </c>
      <c r="C100" s="303">
        <f>MISC!J100</f>
        <v>0</v>
      </c>
      <c r="D100" s="120" t="b">
        <v>1</v>
      </c>
      <c r="E100" s="304" t="str">
        <f>RIGHT(MISC!C100,4)&amp;"."&amp;MISC!M100&amp;"."&amp;MISC!K100&amp;"."&amp;$C$5</f>
        <v>...Jn21</v>
      </c>
      <c r="F100" s="305">
        <f t="shared" ca="1" si="2"/>
        <v>44361</v>
      </c>
      <c r="G100" s="306">
        <f>IF(MISC!S100&lt;0,0,MISC!S100)</f>
        <v>0</v>
      </c>
      <c r="H100" s="124">
        <f t="shared" ca="1" si="3"/>
        <v>44361</v>
      </c>
      <c r="I100" s="125">
        <v>11</v>
      </c>
      <c r="J100" s="304" t="str">
        <f>LEFT(MISC!D100,19)&amp;"."&amp;MiscPay!E100</f>
        <v>....Jn21</v>
      </c>
      <c r="K100" s="120" t="b">
        <v>1</v>
      </c>
      <c r="L100" s="126" t="s">
        <v>4603</v>
      </c>
      <c r="M100" s="120" t="b">
        <v>1</v>
      </c>
      <c r="N100" s="120" t="s">
        <v>3687</v>
      </c>
      <c r="O100" s="307">
        <f>MISC!I100</f>
        <v>0</v>
      </c>
      <c r="P100" s="120" t="b">
        <v>1</v>
      </c>
      <c r="Q100" s="120" t="b">
        <v>1</v>
      </c>
      <c r="R100" s="120" t="b">
        <v>1</v>
      </c>
    </row>
    <row r="101" spans="1:18" hidden="1" x14ac:dyDescent="0.25">
      <c r="A101" s="117">
        <v>1</v>
      </c>
      <c r="B101" s="118">
        <v>2</v>
      </c>
      <c r="C101" s="303">
        <f>MISC!J101</f>
        <v>0</v>
      </c>
      <c r="D101" s="120" t="b">
        <v>1</v>
      </c>
      <c r="E101" s="304" t="str">
        <f>RIGHT(MISC!C101,4)&amp;"."&amp;MISC!M101&amp;"."&amp;MISC!K101&amp;"."&amp;$C$5</f>
        <v>...Jn21</v>
      </c>
      <c r="F101" s="305">
        <f t="shared" ca="1" si="2"/>
        <v>44361</v>
      </c>
      <c r="G101" s="306">
        <f>IF(MISC!S101&lt;0,0,MISC!S101)</f>
        <v>0</v>
      </c>
      <c r="H101" s="124">
        <f t="shared" ca="1" si="3"/>
        <v>44361</v>
      </c>
      <c r="I101" s="125">
        <v>12</v>
      </c>
      <c r="J101" s="304" t="str">
        <f>LEFT(MISC!D101,19)&amp;"."&amp;MiscPay!E101</f>
        <v>....Jn21</v>
      </c>
      <c r="K101" s="120" t="b">
        <v>1</v>
      </c>
      <c r="L101" s="126" t="s">
        <v>4604</v>
      </c>
      <c r="M101" s="120" t="b">
        <v>1</v>
      </c>
      <c r="N101" s="120" t="s">
        <v>3687</v>
      </c>
      <c r="O101" s="307">
        <f>MISC!I101</f>
        <v>0</v>
      </c>
      <c r="P101" s="120" t="b">
        <v>1</v>
      </c>
      <c r="Q101" s="120" t="b">
        <v>1</v>
      </c>
      <c r="R101" s="120" t="b">
        <v>1</v>
      </c>
    </row>
    <row r="102" spans="1:18" hidden="1" x14ac:dyDescent="0.25">
      <c r="A102" s="117">
        <v>1</v>
      </c>
      <c r="B102" s="118">
        <v>2</v>
      </c>
      <c r="C102" s="303">
        <f>MISC!J102</f>
        <v>0</v>
      </c>
      <c r="D102" s="120" t="b">
        <v>1</v>
      </c>
      <c r="E102" s="304" t="str">
        <f>RIGHT(MISC!C102,4)&amp;"."&amp;MISC!M102&amp;"."&amp;MISC!K102&amp;"."&amp;$C$5</f>
        <v>...Jn21</v>
      </c>
      <c r="F102" s="305">
        <f t="shared" ca="1" si="2"/>
        <v>44361</v>
      </c>
      <c r="G102" s="306">
        <f>IF(MISC!S102&lt;0,0,MISC!S102)</f>
        <v>0</v>
      </c>
      <c r="H102" s="124">
        <f t="shared" ca="1" si="3"/>
        <v>44361</v>
      </c>
      <c r="I102" s="125">
        <v>13</v>
      </c>
      <c r="J102" s="304" t="str">
        <f>LEFT(MISC!D102,19)&amp;"."&amp;MiscPay!E102</f>
        <v>....Jn21</v>
      </c>
      <c r="K102" s="120" t="b">
        <v>1</v>
      </c>
      <c r="L102" s="126" t="s">
        <v>4605</v>
      </c>
      <c r="M102" s="120" t="b">
        <v>1</v>
      </c>
      <c r="N102" s="120" t="s">
        <v>3687</v>
      </c>
      <c r="O102" s="307">
        <f>MISC!I102</f>
        <v>0</v>
      </c>
      <c r="P102" s="120" t="b">
        <v>1</v>
      </c>
      <c r="Q102" s="120" t="b">
        <v>1</v>
      </c>
      <c r="R102" s="120" t="b">
        <v>1</v>
      </c>
    </row>
    <row r="103" spans="1:18" hidden="1" x14ac:dyDescent="0.25">
      <c r="A103" s="117">
        <v>1</v>
      </c>
      <c r="B103" s="118">
        <v>2</v>
      </c>
      <c r="C103" s="303">
        <f>MISC!J103</f>
        <v>0</v>
      </c>
      <c r="D103" s="120" t="b">
        <v>1</v>
      </c>
      <c r="E103" s="304" t="str">
        <f>RIGHT(MISC!C103,4)&amp;"."&amp;MISC!M103&amp;"."&amp;MISC!K103&amp;"."&amp;$C$5</f>
        <v>...Jn21</v>
      </c>
      <c r="F103" s="305">
        <f t="shared" ca="1" si="2"/>
        <v>44361</v>
      </c>
      <c r="G103" s="306">
        <f>IF(MISC!S103&lt;0,0,MISC!S103)</f>
        <v>0</v>
      </c>
      <c r="H103" s="124">
        <f t="shared" ca="1" si="3"/>
        <v>44361</v>
      </c>
      <c r="I103" s="125">
        <v>14</v>
      </c>
      <c r="J103" s="304" t="str">
        <f>LEFT(MISC!D103,19)&amp;"."&amp;MiscPay!E103</f>
        <v>....Jn21</v>
      </c>
      <c r="K103" s="120" t="b">
        <v>1</v>
      </c>
      <c r="L103" s="126" t="s">
        <v>4606</v>
      </c>
      <c r="M103" s="120" t="b">
        <v>1</v>
      </c>
      <c r="N103" s="120" t="s">
        <v>3687</v>
      </c>
      <c r="O103" s="307">
        <f>MISC!I103</f>
        <v>0</v>
      </c>
      <c r="P103" s="120" t="b">
        <v>1</v>
      </c>
      <c r="Q103" s="120" t="b">
        <v>1</v>
      </c>
      <c r="R103" s="120" t="b">
        <v>1</v>
      </c>
    </row>
    <row r="104" spans="1:18" hidden="1" x14ac:dyDescent="0.25">
      <c r="A104" s="117">
        <v>1</v>
      </c>
      <c r="B104" s="118">
        <v>2</v>
      </c>
      <c r="C104" s="303">
        <f>MISC!J104</f>
        <v>0</v>
      </c>
      <c r="D104" s="120" t="b">
        <v>1</v>
      </c>
      <c r="E104" s="304" t="str">
        <f>RIGHT(MISC!C104,4)&amp;"."&amp;MISC!M104&amp;"."&amp;MISC!K104&amp;"."&amp;$C$5</f>
        <v>...Jn21</v>
      </c>
      <c r="F104" s="305">
        <f t="shared" ca="1" si="2"/>
        <v>44361</v>
      </c>
      <c r="G104" s="306">
        <f>IF(MISC!S104&lt;0,0,MISC!S104)</f>
        <v>0</v>
      </c>
      <c r="H104" s="124">
        <f t="shared" ca="1" si="3"/>
        <v>44361</v>
      </c>
      <c r="I104" s="125">
        <v>15</v>
      </c>
      <c r="J104" s="304" t="str">
        <f>LEFT(MISC!D104,19)&amp;"."&amp;MiscPay!E104</f>
        <v>....Jn21</v>
      </c>
      <c r="K104" s="120" t="b">
        <v>1</v>
      </c>
      <c r="L104" s="126" t="s">
        <v>4607</v>
      </c>
      <c r="M104" s="120" t="b">
        <v>1</v>
      </c>
      <c r="N104" s="120" t="s">
        <v>3687</v>
      </c>
      <c r="O104" s="307">
        <f>MISC!I104</f>
        <v>0</v>
      </c>
      <c r="P104" s="120" t="b">
        <v>1</v>
      </c>
      <c r="Q104" s="120" t="b">
        <v>1</v>
      </c>
      <c r="R104" s="120" t="b">
        <v>1</v>
      </c>
    </row>
    <row r="105" spans="1:18" hidden="1" x14ac:dyDescent="0.25">
      <c r="A105" s="117">
        <v>1</v>
      </c>
      <c r="B105" s="118">
        <v>2</v>
      </c>
      <c r="C105" s="303">
        <f>MISC!J105</f>
        <v>0</v>
      </c>
      <c r="D105" s="120" t="b">
        <v>1</v>
      </c>
      <c r="E105" s="304" t="str">
        <f>RIGHT(MISC!C105,4)&amp;"."&amp;MISC!M105&amp;"."&amp;MISC!K105&amp;"."&amp;$C$5</f>
        <v>...Jn21</v>
      </c>
      <c r="F105" s="305">
        <f t="shared" ca="1" si="2"/>
        <v>44361</v>
      </c>
      <c r="G105" s="306">
        <f>IF(MISC!S105&lt;0,0,MISC!S105)</f>
        <v>0</v>
      </c>
      <c r="H105" s="124">
        <f t="shared" ca="1" si="3"/>
        <v>44361</v>
      </c>
      <c r="I105" s="125">
        <v>16</v>
      </c>
      <c r="J105" s="304" t="str">
        <f>LEFT(MISC!D105,19)&amp;"."&amp;MiscPay!E105</f>
        <v>....Jn21</v>
      </c>
      <c r="K105" s="120" t="b">
        <v>1</v>
      </c>
      <c r="L105" s="126" t="s">
        <v>4608</v>
      </c>
      <c r="M105" s="120" t="b">
        <v>1</v>
      </c>
      <c r="N105" s="120" t="s">
        <v>3687</v>
      </c>
      <c r="O105" s="307">
        <f>MISC!I105</f>
        <v>0</v>
      </c>
      <c r="P105" s="120" t="b">
        <v>1</v>
      </c>
      <c r="Q105" s="120" t="b">
        <v>1</v>
      </c>
      <c r="R105" s="120" t="b">
        <v>1</v>
      </c>
    </row>
    <row r="106" spans="1:18" hidden="1" x14ac:dyDescent="0.25">
      <c r="A106" s="117">
        <v>1</v>
      </c>
      <c r="B106" s="118">
        <v>2</v>
      </c>
      <c r="C106" s="303">
        <f>MISC!J106</f>
        <v>0</v>
      </c>
      <c r="D106" s="120" t="b">
        <v>1</v>
      </c>
      <c r="E106" s="304" t="str">
        <f>RIGHT(MISC!C106,4)&amp;"."&amp;MISC!M106&amp;"."&amp;MISC!K106&amp;"."&amp;$C$5</f>
        <v>...Jn21</v>
      </c>
      <c r="F106" s="305">
        <f t="shared" ca="1" si="2"/>
        <v>44361</v>
      </c>
      <c r="G106" s="306">
        <f>IF(MISC!S106&lt;0,0,MISC!S106)</f>
        <v>0</v>
      </c>
      <c r="H106" s="124">
        <f t="shared" ca="1" si="3"/>
        <v>44361</v>
      </c>
      <c r="I106" s="125">
        <v>17</v>
      </c>
      <c r="J106" s="304" t="str">
        <f>LEFT(MISC!D106,19)&amp;"."&amp;MiscPay!E106</f>
        <v>....Jn21</v>
      </c>
      <c r="K106" s="120" t="b">
        <v>1</v>
      </c>
      <c r="L106" s="126" t="s">
        <v>4609</v>
      </c>
      <c r="M106" s="120" t="b">
        <v>1</v>
      </c>
      <c r="N106" s="120" t="s">
        <v>3687</v>
      </c>
      <c r="O106" s="307">
        <f>MISC!I106</f>
        <v>0</v>
      </c>
      <c r="P106" s="120" t="b">
        <v>1</v>
      </c>
      <c r="Q106" s="120" t="b">
        <v>1</v>
      </c>
      <c r="R106" s="120" t="b">
        <v>1</v>
      </c>
    </row>
    <row r="107" spans="1:18" hidden="1" x14ac:dyDescent="0.25">
      <c r="A107" s="117">
        <v>1</v>
      </c>
      <c r="B107" s="118">
        <v>2</v>
      </c>
      <c r="C107" s="303">
        <f>MISC!J107</f>
        <v>0</v>
      </c>
      <c r="D107" s="120" t="b">
        <v>1</v>
      </c>
      <c r="E107" s="304" t="str">
        <f>RIGHT(MISC!C107,4)&amp;"."&amp;MISC!M107&amp;"."&amp;MISC!K107&amp;"."&amp;$C$5</f>
        <v>...Jn21</v>
      </c>
      <c r="F107" s="305">
        <f t="shared" ca="1" si="2"/>
        <v>44361</v>
      </c>
      <c r="G107" s="306">
        <f>IF(MISC!S107&lt;0,0,MISC!S107)</f>
        <v>0</v>
      </c>
      <c r="H107" s="124">
        <f t="shared" ca="1" si="3"/>
        <v>44361</v>
      </c>
      <c r="I107" s="125">
        <v>18</v>
      </c>
      <c r="J107" s="304" t="str">
        <f>LEFT(MISC!D107,19)&amp;"."&amp;MiscPay!E107</f>
        <v>....Jn21</v>
      </c>
      <c r="K107" s="120" t="b">
        <v>1</v>
      </c>
      <c r="L107" s="126" t="s">
        <v>4610</v>
      </c>
      <c r="M107" s="120" t="b">
        <v>1</v>
      </c>
      <c r="N107" s="120" t="s">
        <v>3687</v>
      </c>
      <c r="O107" s="307">
        <f>MISC!I107</f>
        <v>0</v>
      </c>
      <c r="P107" s="120" t="b">
        <v>1</v>
      </c>
      <c r="Q107" s="120" t="b">
        <v>1</v>
      </c>
      <c r="R107" s="120" t="b">
        <v>1</v>
      </c>
    </row>
    <row r="108" spans="1:18" hidden="1" x14ac:dyDescent="0.25">
      <c r="A108" s="117">
        <v>1</v>
      </c>
      <c r="B108" s="118">
        <v>2</v>
      </c>
      <c r="C108" s="303">
        <f>MISC!J108</f>
        <v>0</v>
      </c>
      <c r="D108" s="120" t="b">
        <v>1</v>
      </c>
      <c r="E108" s="304" t="str">
        <f>RIGHT(MISC!C108,4)&amp;"."&amp;MISC!M108&amp;"."&amp;MISC!K108&amp;"."&amp;$C$5</f>
        <v>...Jn21</v>
      </c>
      <c r="F108" s="305">
        <f t="shared" ca="1" si="2"/>
        <v>44361</v>
      </c>
      <c r="G108" s="306">
        <f>IF(MISC!S108&lt;0,0,MISC!S108)</f>
        <v>0</v>
      </c>
      <c r="H108" s="124">
        <f t="shared" ca="1" si="3"/>
        <v>44361</v>
      </c>
      <c r="I108" s="125">
        <v>19</v>
      </c>
      <c r="J108" s="304" t="str">
        <f>LEFT(MISC!D108,19)&amp;"."&amp;MiscPay!E108</f>
        <v>....Jn21</v>
      </c>
      <c r="K108" s="120" t="b">
        <v>1</v>
      </c>
      <c r="L108" s="126" t="s">
        <v>4611</v>
      </c>
      <c r="M108" s="120" t="b">
        <v>1</v>
      </c>
      <c r="N108" s="120" t="s">
        <v>3687</v>
      </c>
      <c r="O108" s="307">
        <f>MISC!I108</f>
        <v>0</v>
      </c>
      <c r="P108" s="120" t="b">
        <v>1</v>
      </c>
      <c r="Q108" s="120" t="b">
        <v>1</v>
      </c>
      <c r="R108" s="120" t="b">
        <v>1</v>
      </c>
    </row>
    <row r="109" spans="1:18" hidden="1" x14ac:dyDescent="0.25">
      <c r="A109" s="117">
        <v>1</v>
      </c>
      <c r="B109" s="118">
        <v>2</v>
      </c>
      <c r="C109" s="303">
        <f>MISC!J109</f>
        <v>0</v>
      </c>
      <c r="D109" s="120" t="b">
        <v>1</v>
      </c>
      <c r="E109" s="304" t="str">
        <f>RIGHT(MISC!C109,4)&amp;"."&amp;MISC!M109&amp;"."&amp;MISC!K109&amp;"."&amp;$C$5</f>
        <v>...Jn21</v>
      </c>
      <c r="F109" s="305">
        <f t="shared" ca="1" si="2"/>
        <v>44361</v>
      </c>
      <c r="G109" s="306">
        <f>IF(MISC!S109&lt;0,0,MISC!S109)</f>
        <v>0</v>
      </c>
      <c r="H109" s="124">
        <f t="shared" ca="1" si="3"/>
        <v>44361</v>
      </c>
      <c r="I109" s="125">
        <v>20</v>
      </c>
      <c r="J109" s="304" t="str">
        <f>LEFT(MISC!D109,19)&amp;"."&amp;MiscPay!E109</f>
        <v>....Jn21</v>
      </c>
      <c r="K109" s="120" t="b">
        <v>1</v>
      </c>
      <c r="L109" s="126" t="s">
        <v>4612</v>
      </c>
      <c r="M109" s="120" t="b">
        <v>1</v>
      </c>
      <c r="N109" s="120" t="s">
        <v>3687</v>
      </c>
      <c r="O109" s="307">
        <f>MISC!I109</f>
        <v>0</v>
      </c>
      <c r="P109" s="120" t="b">
        <v>1</v>
      </c>
      <c r="Q109" s="120" t="b">
        <v>1</v>
      </c>
      <c r="R109" s="120" t="b">
        <v>1</v>
      </c>
    </row>
    <row r="110" spans="1:18" hidden="1" x14ac:dyDescent="0.25">
      <c r="A110" s="117">
        <v>1</v>
      </c>
      <c r="B110" s="118">
        <v>2</v>
      </c>
      <c r="C110" s="303">
        <f>MISC!J110</f>
        <v>0</v>
      </c>
      <c r="D110" s="120" t="b">
        <v>1</v>
      </c>
      <c r="E110" s="304" t="str">
        <f>RIGHT(MISC!C110,4)&amp;"."&amp;MISC!M110&amp;"."&amp;MISC!K110&amp;"."&amp;$C$5</f>
        <v>...Jn21</v>
      </c>
      <c r="F110" s="305">
        <f t="shared" ca="1" si="2"/>
        <v>44361</v>
      </c>
      <c r="G110" s="306">
        <f>IF(MISC!S110&lt;0,0,MISC!S110)</f>
        <v>0</v>
      </c>
      <c r="H110" s="124">
        <f t="shared" ca="1" si="3"/>
        <v>44361</v>
      </c>
      <c r="I110" s="125">
        <v>21</v>
      </c>
      <c r="J110" s="304" t="str">
        <f>LEFT(MISC!D110,19)&amp;"."&amp;MiscPay!E110</f>
        <v>....Jn21</v>
      </c>
      <c r="K110" s="120" t="b">
        <v>1</v>
      </c>
      <c r="L110" s="126" t="s">
        <v>4613</v>
      </c>
      <c r="M110" s="120" t="b">
        <v>1</v>
      </c>
      <c r="N110" s="120" t="s">
        <v>3687</v>
      </c>
      <c r="O110" s="307">
        <f>MISC!I110</f>
        <v>0</v>
      </c>
      <c r="P110" s="120" t="b">
        <v>1</v>
      </c>
      <c r="Q110" s="120" t="b">
        <v>1</v>
      </c>
      <c r="R110" s="120" t="b">
        <v>1</v>
      </c>
    </row>
    <row r="111" spans="1:18" hidden="1" x14ac:dyDescent="0.25">
      <c r="A111" s="117">
        <v>1</v>
      </c>
      <c r="B111" s="118">
        <v>2</v>
      </c>
      <c r="C111" s="303">
        <f>MISC!J111</f>
        <v>0</v>
      </c>
      <c r="D111" s="120" t="b">
        <v>1</v>
      </c>
      <c r="E111" s="304" t="str">
        <f>RIGHT(MISC!C111,4)&amp;"."&amp;MISC!M111&amp;"."&amp;MISC!K111&amp;"."&amp;$C$5</f>
        <v>...Jn21</v>
      </c>
      <c r="F111" s="305">
        <f t="shared" ca="1" si="2"/>
        <v>44361</v>
      </c>
      <c r="G111" s="306">
        <f>IF(MISC!S111&lt;0,0,MISC!S111)</f>
        <v>0</v>
      </c>
      <c r="H111" s="124">
        <f t="shared" ca="1" si="3"/>
        <v>44361</v>
      </c>
      <c r="I111" s="125">
        <v>22</v>
      </c>
      <c r="J111" s="304" t="str">
        <f>LEFT(MISC!D111,19)&amp;"."&amp;MiscPay!E111</f>
        <v>....Jn21</v>
      </c>
      <c r="K111" s="120" t="b">
        <v>1</v>
      </c>
      <c r="L111" s="126" t="s">
        <v>4614</v>
      </c>
      <c r="M111" s="120" t="b">
        <v>1</v>
      </c>
      <c r="N111" s="120" t="s">
        <v>3687</v>
      </c>
      <c r="O111" s="307">
        <f>MISC!I111</f>
        <v>0</v>
      </c>
      <c r="P111" s="120" t="b">
        <v>1</v>
      </c>
      <c r="Q111" s="120" t="b">
        <v>1</v>
      </c>
      <c r="R111" s="120" t="b">
        <v>1</v>
      </c>
    </row>
    <row r="112" spans="1:18" hidden="1" x14ac:dyDescent="0.25">
      <c r="A112" s="117">
        <v>1</v>
      </c>
      <c r="B112" s="118">
        <v>2</v>
      </c>
      <c r="C112" s="303">
        <f>MISC!J112</f>
        <v>0</v>
      </c>
      <c r="D112" s="120" t="b">
        <v>1</v>
      </c>
      <c r="E112" s="304" t="str">
        <f>RIGHT(MISC!C112,4)&amp;"."&amp;MISC!M112&amp;"."&amp;MISC!K112&amp;"."&amp;$C$5</f>
        <v>...Jn21</v>
      </c>
      <c r="F112" s="305">
        <f t="shared" ca="1" si="2"/>
        <v>44361</v>
      </c>
      <c r="G112" s="306">
        <f>IF(MISC!S112&lt;0,0,MISC!S112)</f>
        <v>0</v>
      </c>
      <c r="H112" s="124">
        <f t="shared" ca="1" si="3"/>
        <v>44361</v>
      </c>
      <c r="I112" s="125">
        <v>23</v>
      </c>
      <c r="J112" s="304" t="str">
        <f>LEFT(MISC!D112,19)&amp;"."&amp;MiscPay!E112</f>
        <v>....Jn21</v>
      </c>
      <c r="K112" s="120" t="b">
        <v>1</v>
      </c>
      <c r="L112" s="126" t="s">
        <v>4615</v>
      </c>
      <c r="M112" s="120" t="b">
        <v>1</v>
      </c>
      <c r="N112" s="120" t="s">
        <v>3687</v>
      </c>
      <c r="O112" s="307">
        <f>MISC!I112</f>
        <v>0</v>
      </c>
      <c r="P112" s="120" t="b">
        <v>1</v>
      </c>
      <c r="Q112" s="120" t="b">
        <v>1</v>
      </c>
      <c r="R112" s="120" t="b">
        <v>1</v>
      </c>
    </row>
    <row r="113" spans="1:18" hidden="1" x14ac:dyDescent="0.25">
      <c r="A113" s="117">
        <v>1</v>
      </c>
      <c r="B113" s="118">
        <v>2</v>
      </c>
      <c r="C113" s="303">
        <f>MISC!J113</f>
        <v>0</v>
      </c>
      <c r="D113" s="120" t="b">
        <v>1</v>
      </c>
      <c r="E113" s="304" t="str">
        <f>RIGHT(MISC!C113,4)&amp;"."&amp;MISC!M113&amp;"."&amp;MISC!K113&amp;"."&amp;$C$5</f>
        <v>...Jn21</v>
      </c>
      <c r="F113" s="305">
        <f t="shared" ca="1" si="2"/>
        <v>44361</v>
      </c>
      <c r="G113" s="306">
        <f>IF(MISC!S113&lt;0,0,MISC!S113)</f>
        <v>0</v>
      </c>
      <c r="H113" s="124">
        <f t="shared" ca="1" si="3"/>
        <v>44361</v>
      </c>
      <c r="I113" s="125">
        <v>24</v>
      </c>
      <c r="J113" s="304" t="str">
        <f>LEFT(MISC!D113,19)&amp;"."&amp;MiscPay!E113</f>
        <v>....Jn21</v>
      </c>
      <c r="K113" s="120" t="b">
        <v>1</v>
      </c>
      <c r="L113" s="126" t="s">
        <v>4616</v>
      </c>
      <c r="M113" s="120" t="b">
        <v>1</v>
      </c>
      <c r="N113" s="120" t="s">
        <v>3687</v>
      </c>
      <c r="O113" s="307">
        <f>MISC!I113</f>
        <v>0</v>
      </c>
      <c r="P113" s="120" t="b">
        <v>1</v>
      </c>
      <c r="Q113" s="120" t="b">
        <v>1</v>
      </c>
      <c r="R113" s="120" t="b">
        <v>1</v>
      </c>
    </row>
    <row r="114" spans="1:18" hidden="1" x14ac:dyDescent="0.25">
      <c r="A114" s="117">
        <v>1</v>
      </c>
      <c r="B114" s="118">
        <v>2</v>
      </c>
      <c r="C114" s="303">
        <f>MISC!J114</f>
        <v>0</v>
      </c>
      <c r="D114" s="120" t="b">
        <v>1</v>
      </c>
      <c r="E114" s="304" t="str">
        <f>RIGHT(MISC!C114,4)&amp;"."&amp;MISC!M114&amp;"."&amp;MISC!K114&amp;"."&amp;$C$5</f>
        <v>...Jn21</v>
      </c>
      <c r="F114" s="305">
        <f t="shared" ca="1" si="2"/>
        <v>44361</v>
      </c>
      <c r="G114" s="306">
        <f>IF(MISC!S114&lt;0,0,MISC!S114)</f>
        <v>0</v>
      </c>
      <c r="H114" s="124">
        <f t="shared" ca="1" si="3"/>
        <v>44361</v>
      </c>
      <c r="I114" s="125">
        <v>25</v>
      </c>
      <c r="J114" s="304" t="str">
        <f>LEFT(MISC!D114,19)&amp;"."&amp;MiscPay!E114</f>
        <v>....Jn21</v>
      </c>
      <c r="K114" s="120" t="b">
        <v>1</v>
      </c>
      <c r="L114" s="126" t="s">
        <v>4617</v>
      </c>
      <c r="M114" s="120" t="b">
        <v>1</v>
      </c>
      <c r="N114" s="120" t="s">
        <v>3687</v>
      </c>
      <c r="O114" s="307">
        <f>MISC!I114</f>
        <v>0</v>
      </c>
      <c r="P114" s="120" t="b">
        <v>1</v>
      </c>
      <c r="Q114" s="120" t="b">
        <v>1</v>
      </c>
      <c r="R114" s="120" t="b">
        <v>1</v>
      </c>
    </row>
    <row r="115" spans="1:18" hidden="1" x14ac:dyDescent="0.25">
      <c r="A115" s="117">
        <v>1</v>
      </c>
      <c r="B115" s="118">
        <v>2</v>
      </c>
      <c r="C115" s="303">
        <f>MISC!J115</f>
        <v>0</v>
      </c>
      <c r="D115" s="120" t="b">
        <v>1</v>
      </c>
      <c r="E115" s="304" t="str">
        <f>RIGHT(MISC!C115,4)&amp;"."&amp;MISC!M115&amp;"."&amp;MISC!K115&amp;"."&amp;$C$5</f>
        <v>...Jn21</v>
      </c>
      <c r="F115" s="305">
        <f t="shared" ca="1" si="2"/>
        <v>44361</v>
      </c>
      <c r="G115" s="306">
        <f>IF(MISC!S115&lt;0,0,MISC!S115)</f>
        <v>0</v>
      </c>
      <c r="H115" s="124">
        <f t="shared" ca="1" si="3"/>
        <v>44361</v>
      </c>
      <c r="I115" s="125">
        <v>26</v>
      </c>
      <c r="J115" s="304" t="str">
        <f>LEFT(MISC!D115,19)&amp;"."&amp;MiscPay!E115</f>
        <v>....Jn21</v>
      </c>
      <c r="K115" s="120" t="b">
        <v>1</v>
      </c>
      <c r="L115" s="126" t="s">
        <v>4618</v>
      </c>
      <c r="M115" s="120" t="b">
        <v>1</v>
      </c>
      <c r="N115" s="120" t="s">
        <v>3687</v>
      </c>
      <c r="O115" s="307">
        <f>MISC!I115</f>
        <v>0</v>
      </c>
      <c r="P115" s="120" t="b">
        <v>1</v>
      </c>
      <c r="Q115" s="120" t="b">
        <v>1</v>
      </c>
      <c r="R115" s="120" t="b">
        <v>1</v>
      </c>
    </row>
    <row r="116" spans="1:18" hidden="1" x14ac:dyDescent="0.25">
      <c r="A116" s="117">
        <v>1</v>
      </c>
      <c r="B116" s="118">
        <v>2</v>
      </c>
      <c r="C116" s="303">
        <f>MISC!J116</f>
        <v>0</v>
      </c>
      <c r="D116" s="120" t="b">
        <v>1</v>
      </c>
      <c r="E116" s="304" t="str">
        <f>RIGHT(MISC!C116,4)&amp;"."&amp;MISC!M116&amp;"."&amp;MISC!K116&amp;"."&amp;$C$5</f>
        <v>...Jn21</v>
      </c>
      <c r="F116" s="305">
        <f t="shared" ca="1" si="2"/>
        <v>44361</v>
      </c>
      <c r="G116" s="306">
        <f>IF(MISC!S116&lt;0,0,MISC!S116)</f>
        <v>0</v>
      </c>
      <c r="H116" s="124">
        <f t="shared" ca="1" si="3"/>
        <v>44361</v>
      </c>
      <c r="I116" s="125">
        <v>27</v>
      </c>
      <c r="J116" s="304" t="str">
        <f>LEFT(MISC!D116,19)&amp;"."&amp;MiscPay!E116</f>
        <v>....Jn21</v>
      </c>
      <c r="K116" s="120" t="b">
        <v>1</v>
      </c>
      <c r="L116" s="126" t="s">
        <v>4619</v>
      </c>
      <c r="M116" s="120" t="b">
        <v>1</v>
      </c>
      <c r="N116" s="120" t="s">
        <v>3687</v>
      </c>
      <c r="O116" s="307">
        <f>MISC!I116</f>
        <v>0</v>
      </c>
      <c r="P116" s="120" t="b">
        <v>1</v>
      </c>
      <c r="Q116" s="120" t="b">
        <v>1</v>
      </c>
      <c r="R116" s="120" t="b">
        <v>1</v>
      </c>
    </row>
    <row r="117" spans="1:18" hidden="1" x14ac:dyDescent="0.25">
      <c r="A117" s="117">
        <v>1</v>
      </c>
      <c r="B117" s="118">
        <v>2</v>
      </c>
      <c r="C117" s="303">
        <f>MISC!J117</f>
        <v>0</v>
      </c>
      <c r="D117" s="120" t="b">
        <v>1</v>
      </c>
      <c r="E117" s="304" t="str">
        <f>RIGHT(MISC!C117,4)&amp;"."&amp;MISC!M117&amp;"."&amp;MISC!K117&amp;"."&amp;$C$5</f>
        <v>...Jn21</v>
      </c>
      <c r="F117" s="305">
        <f t="shared" ca="1" si="2"/>
        <v>44361</v>
      </c>
      <c r="G117" s="306">
        <f>IF(MISC!S117&lt;0,0,MISC!S117)</f>
        <v>0</v>
      </c>
      <c r="H117" s="124">
        <f t="shared" ca="1" si="3"/>
        <v>44361</v>
      </c>
      <c r="I117" s="125">
        <v>28</v>
      </c>
      <c r="J117" s="304" t="str">
        <f>LEFT(MISC!D117,19)&amp;"."&amp;MiscPay!E117</f>
        <v>....Jn21</v>
      </c>
      <c r="K117" s="120" t="b">
        <v>1</v>
      </c>
      <c r="L117" s="126" t="s">
        <v>4620</v>
      </c>
      <c r="M117" s="120" t="b">
        <v>1</v>
      </c>
      <c r="N117" s="120" t="s">
        <v>3687</v>
      </c>
      <c r="O117" s="307">
        <f>MISC!I117</f>
        <v>0</v>
      </c>
      <c r="P117" s="120" t="b">
        <v>1</v>
      </c>
      <c r="Q117" s="120" t="b">
        <v>1</v>
      </c>
      <c r="R117" s="120" t="b">
        <v>1</v>
      </c>
    </row>
    <row r="118" spans="1:18" hidden="1" x14ac:dyDescent="0.25">
      <c r="A118" s="117">
        <v>1</v>
      </c>
      <c r="B118" s="118">
        <v>2</v>
      </c>
      <c r="C118" s="303">
        <f>MISC!J118</f>
        <v>0</v>
      </c>
      <c r="D118" s="120" t="b">
        <v>1</v>
      </c>
      <c r="E118" s="304" t="str">
        <f>RIGHT(MISC!C118,4)&amp;"."&amp;MISC!M118&amp;"."&amp;MISC!K118&amp;"."&amp;$C$5</f>
        <v>...Jn21</v>
      </c>
      <c r="F118" s="305">
        <f t="shared" ca="1" si="2"/>
        <v>44361</v>
      </c>
      <c r="G118" s="306">
        <f>IF(MISC!S118&lt;0,0,MISC!S118)</f>
        <v>0</v>
      </c>
      <c r="H118" s="124">
        <f t="shared" ca="1" si="3"/>
        <v>44361</v>
      </c>
      <c r="I118" s="125">
        <v>29</v>
      </c>
      <c r="J118" s="304" t="str">
        <f>LEFT(MISC!D118,19)&amp;"."&amp;MiscPay!E118</f>
        <v>....Jn21</v>
      </c>
      <c r="K118" s="120" t="b">
        <v>1</v>
      </c>
      <c r="L118" s="126" t="s">
        <v>4621</v>
      </c>
      <c r="M118" s="120" t="b">
        <v>1</v>
      </c>
      <c r="N118" s="120" t="s">
        <v>3687</v>
      </c>
      <c r="O118" s="307">
        <f>MISC!I118</f>
        <v>0</v>
      </c>
      <c r="P118" s="120" t="b">
        <v>1</v>
      </c>
      <c r="Q118" s="120" t="b">
        <v>1</v>
      </c>
      <c r="R118" s="120" t="b">
        <v>1</v>
      </c>
    </row>
    <row r="119" spans="1:18" hidden="1" x14ac:dyDescent="0.25">
      <c r="A119" s="117">
        <v>1</v>
      </c>
      <c r="B119" s="118">
        <v>2</v>
      </c>
      <c r="C119" s="303">
        <f>MISC!J119</f>
        <v>0</v>
      </c>
      <c r="D119" s="120" t="b">
        <v>1</v>
      </c>
      <c r="E119" s="304" t="str">
        <f>RIGHT(MISC!C119,4)&amp;"."&amp;MISC!M119&amp;"."&amp;MISC!K119&amp;"."&amp;$C$5</f>
        <v>...Jn21</v>
      </c>
      <c r="F119" s="305">
        <f t="shared" ca="1" si="2"/>
        <v>44361</v>
      </c>
      <c r="G119" s="306">
        <f>IF(MISC!S119&lt;0,0,MISC!S119)</f>
        <v>0</v>
      </c>
      <c r="H119" s="124">
        <f t="shared" ca="1" si="3"/>
        <v>44361</v>
      </c>
      <c r="I119" s="125">
        <v>30</v>
      </c>
      <c r="J119" s="304" t="str">
        <f>LEFT(MISC!D119,19)&amp;"."&amp;MiscPay!E119</f>
        <v>....Jn21</v>
      </c>
      <c r="K119" s="120" t="b">
        <v>1</v>
      </c>
      <c r="L119" s="126" t="s">
        <v>4622</v>
      </c>
      <c r="M119" s="120" t="b">
        <v>1</v>
      </c>
      <c r="N119" s="120" t="s">
        <v>3687</v>
      </c>
      <c r="O119" s="307">
        <f>MISC!I119</f>
        <v>0</v>
      </c>
      <c r="P119" s="120" t="b">
        <v>1</v>
      </c>
      <c r="Q119" s="120" t="b">
        <v>1</v>
      </c>
      <c r="R119" s="120" t="b">
        <v>1</v>
      </c>
    </row>
    <row r="120" spans="1:18" hidden="1" x14ac:dyDescent="0.25">
      <c r="A120" s="117">
        <v>1</v>
      </c>
      <c r="B120" s="118">
        <v>2</v>
      </c>
      <c r="C120" s="303">
        <f>MISC!J120</f>
        <v>0</v>
      </c>
      <c r="D120" s="120" t="b">
        <v>1</v>
      </c>
      <c r="E120" s="304" t="str">
        <f>RIGHT(MISC!C120,4)&amp;"."&amp;MISC!M120&amp;"."&amp;MISC!K120&amp;"."&amp;$C$5</f>
        <v>...Jn21</v>
      </c>
      <c r="F120" s="305">
        <f t="shared" ca="1" si="2"/>
        <v>44361</v>
      </c>
      <c r="G120" s="306">
        <f>IF(MISC!S120&lt;0,0,MISC!S120)</f>
        <v>0</v>
      </c>
      <c r="H120" s="124">
        <f t="shared" ca="1" si="3"/>
        <v>44361</v>
      </c>
      <c r="I120" s="125">
        <v>31</v>
      </c>
      <c r="J120" s="304" t="str">
        <f>LEFT(MISC!D120,19)&amp;"."&amp;MiscPay!E120</f>
        <v>....Jn21</v>
      </c>
      <c r="K120" s="120" t="b">
        <v>1</v>
      </c>
      <c r="L120" s="126" t="s">
        <v>4623</v>
      </c>
      <c r="M120" s="120" t="b">
        <v>1</v>
      </c>
      <c r="N120" s="120" t="s">
        <v>3687</v>
      </c>
      <c r="O120" s="307">
        <f>MISC!I120</f>
        <v>0</v>
      </c>
      <c r="P120" s="120" t="b">
        <v>1</v>
      </c>
      <c r="Q120" s="120" t="b">
        <v>1</v>
      </c>
      <c r="R120" s="120" t="b">
        <v>1</v>
      </c>
    </row>
    <row r="121" spans="1:18" hidden="1" x14ac:dyDescent="0.25">
      <c r="A121" s="117">
        <v>1</v>
      </c>
      <c r="B121" s="118">
        <v>2</v>
      </c>
      <c r="C121" s="303">
        <f>MISC!J121</f>
        <v>0</v>
      </c>
      <c r="D121" s="120" t="b">
        <v>1</v>
      </c>
      <c r="E121" s="304" t="str">
        <f>RIGHT(MISC!C121,4)&amp;"."&amp;MISC!M121&amp;"."&amp;MISC!K121&amp;"."&amp;$C$5</f>
        <v>...Jn21</v>
      </c>
      <c r="F121" s="305">
        <f t="shared" ca="1" si="2"/>
        <v>44361</v>
      </c>
      <c r="G121" s="306">
        <f>IF(MISC!S121&lt;0,0,MISC!S121)</f>
        <v>0</v>
      </c>
      <c r="H121" s="124">
        <f t="shared" ca="1" si="3"/>
        <v>44361</v>
      </c>
      <c r="I121" s="125">
        <v>32</v>
      </c>
      <c r="J121" s="304" t="str">
        <f>LEFT(MISC!D121,19)&amp;"."&amp;MiscPay!E121</f>
        <v>....Jn21</v>
      </c>
      <c r="K121" s="120" t="b">
        <v>1</v>
      </c>
      <c r="L121" s="126" t="s">
        <v>4624</v>
      </c>
      <c r="M121" s="120" t="b">
        <v>1</v>
      </c>
      <c r="N121" s="120" t="s">
        <v>3687</v>
      </c>
      <c r="O121" s="307">
        <f>MISC!I121</f>
        <v>0</v>
      </c>
      <c r="P121" s="120" t="b">
        <v>1</v>
      </c>
      <c r="Q121" s="120" t="b">
        <v>1</v>
      </c>
      <c r="R121" s="120" t="b">
        <v>1</v>
      </c>
    </row>
    <row r="122" spans="1:18" hidden="1" x14ac:dyDescent="0.25">
      <c r="A122" s="117">
        <v>1</v>
      </c>
      <c r="B122" s="118">
        <v>2</v>
      </c>
      <c r="C122" s="303">
        <f>MISC!J122</f>
        <v>0</v>
      </c>
      <c r="D122" s="120" t="b">
        <v>1</v>
      </c>
      <c r="E122" s="304" t="str">
        <f>RIGHT(MISC!C122,4)&amp;"."&amp;MISC!M122&amp;"."&amp;MISC!K122&amp;"."&amp;$C$5</f>
        <v>...Jn21</v>
      </c>
      <c r="F122" s="305">
        <f t="shared" ca="1" si="2"/>
        <v>44361</v>
      </c>
      <c r="G122" s="306">
        <f>IF(MISC!S122&lt;0,0,MISC!S122)</f>
        <v>0</v>
      </c>
      <c r="H122" s="124">
        <f t="shared" ca="1" si="3"/>
        <v>44361</v>
      </c>
      <c r="I122" s="125">
        <v>33</v>
      </c>
      <c r="J122" s="304" t="str">
        <f>LEFT(MISC!D122,19)&amp;"."&amp;MiscPay!E122</f>
        <v>....Jn21</v>
      </c>
      <c r="K122" s="120" t="b">
        <v>1</v>
      </c>
      <c r="L122" s="126" t="s">
        <v>4625</v>
      </c>
      <c r="M122" s="120" t="b">
        <v>1</v>
      </c>
      <c r="N122" s="120" t="s">
        <v>3687</v>
      </c>
      <c r="O122" s="307">
        <f>MISC!I122</f>
        <v>0</v>
      </c>
      <c r="P122" s="120" t="b">
        <v>1</v>
      </c>
      <c r="Q122" s="120" t="b">
        <v>1</v>
      </c>
      <c r="R122" s="120" t="b">
        <v>1</v>
      </c>
    </row>
    <row r="123" spans="1:18" hidden="1" x14ac:dyDescent="0.25">
      <c r="A123" s="117">
        <v>1</v>
      </c>
      <c r="B123" s="118">
        <v>2</v>
      </c>
      <c r="C123" s="303">
        <f>MISC!J123</f>
        <v>0</v>
      </c>
      <c r="D123" s="120" t="b">
        <v>1</v>
      </c>
      <c r="E123" s="304" t="str">
        <f>RIGHT(MISC!C123,4)&amp;"."&amp;MISC!M123&amp;"."&amp;MISC!K123&amp;"."&amp;$C$5</f>
        <v>...Jn21</v>
      </c>
      <c r="F123" s="305">
        <f t="shared" ca="1" si="2"/>
        <v>44361</v>
      </c>
      <c r="G123" s="306">
        <f>IF(MISC!S123&lt;0,0,MISC!S123)</f>
        <v>0</v>
      </c>
      <c r="H123" s="124">
        <f t="shared" ca="1" si="3"/>
        <v>44361</v>
      </c>
      <c r="I123" s="125">
        <v>34</v>
      </c>
      <c r="J123" s="304" t="str">
        <f>LEFT(MISC!D123,19)&amp;"."&amp;MiscPay!E123</f>
        <v>....Jn21</v>
      </c>
      <c r="K123" s="120" t="b">
        <v>1</v>
      </c>
      <c r="L123" s="126" t="s">
        <v>4626</v>
      </c>
      <c r="M123" s="120" t="b">
        <v>1</v>
      </c>
      <c r="N123" s="120" t="s">
        <v>3687</v>
      </c>
      <c r="O123" s="307">
        <f>MISC!I123</f>
        <v>0</v>
      </c>
      <c r="P123" s="120" t="b">
        <v>1</v>
      </c>
      <c r="Q123" s="120" t="b">
        <v>1</v>
      </c>
      <c r="R123" s="120" t="b">
        <v>1</v>
      </c>
    </row>
    <row r="124" spans="1:18" hidden="1" x14ac:dyDescent="0.25">
      <c r="A124" s="117">
        <v>1</v>
      </c>
      <c r="B124" s="118">
        <v>2</v>
      </c>
      <c r="C124" s="303">
        <f>MISC!J124</f>
        <v>0</v>
      </c>
      <c r="D124" s="120" t="b">
        <v>1</v>
      </c>
      <c r="E124" s="304" t="str">
        <f>RIGHT(MISC!C124,4)&amp;"."&amp;MISC!M124&amp;"."&amp;MISC!K124&amp;"."&amp;$C$5</f>
        <v>...Jn21</v>
      </c>
      <c r="F124" s="305">
        <f t="shared" ca="1" si="2"/>
        <v>44361</v>
      </c>
      <c r="G124" s="306">
        <f>IF(MISC!S124&lt;0,0,MISC!S124)</f>
        <v>0</v>
      </c>
      <c r="H124" s="124">
        <f t="shared" ca="1" si="3"/>
        <v>44361</v>
      </c>
      <c r="I124" s="125">
        <v>35</v>
      </c>
      <c r="J124" s="304" t="str">
        <f>LEFT(MISC!D124,19)&amp;"."&amp;MiscPay!E124</f>
        <v>....Jn21</v>
      </c>
      <c r="K124" s="120" t="b">
        <v>1</v>
      </c>
      <c r="L124" s="126" t="s">
        <v>4627</v>
      </c>
      <c r="M124" s="120" t="b">
        <v>1</v>
      </c>
      <c r="N124" s="120" t="s">
        <v>3687</v>
      </c>
      <c r="O124" s="307">
        <f>MISC!I124</f>
        <v>0</v>
      </c>
      <c r="P124" s="120" t="b">
        <v>1</v>
      </c>
      <c r="Q124" s="120" t="b">
        <v>1</v>
      </c>
      <c r="R124" s="120" t="b">
        <v>1</v>
      </c>
    </row>
    <row r="125" spans="1:18" hidden="1" x14ac:dyDescent="0.25">
      <c r="A125" s="117">
        <v>1</v>
      </c>
      <c r="B125" s="118">
        <v>2</v>
      </c>
      <c r="C125" s="303">
        <f>MISC!J125</f>
        <v>0</v>
      </c>
      <c r="D125" s="120" t="b">
        <v>1</v>
      </c>
      <c r="E125" s="304" t="str">
        <f>RIGHT(MISC!C125,4)&amp;"."&amp;MISC!M125&amp;"."&amp;MISC!K125&amp;"."&amp;$C$5</f>
        <v>...Jn21</v>
      </c>
      <c r="F125" s="305">
        <f t="shared" ca="1" si="2"/>
        <v>44361</v>
      </c>
      <c r="G125" s="306">
        <f>IF(MISC!S125&lt;0,0,MISC!S125)</f>
        <v>0</v>
      </c>
      <c r="H125" s="124">
        <f t="shared" ca="1" si="3"/>
        <v>44361</v>
      </c>
      <c r="I125" s="125">
        <v>36</v>
      </c>
      <c r="J125" s="304" t="str">
        <f>LEFT(MISC!D125,19)&amp;"."&amp;MiscPay!E125</f>
        <v>....Jn21</v>
      </c>
      <c r="K125" s="120" t="b">
        <v>1</v>
      </c>
      <c r="L125" s="126" t="s">
        <v>4628</v>
      </c>
      <c r="M125" s="120" t="b">
        <v>1</v>
      </c>
      <c r="N125" s="120" t="s">
        <v>3687</v>
      </c>
      <c r="O125" s="307">
        <f>MISC!I125</f>
        <v>0</v>
      </c>
      <c r="P125" s="120" t="b">
        <v>1</v>
      </c>
      <c r="Q125" s="120" t="b">
        <v>1</v>
      </c>
      <c r="R125" s="120" t="b">
        <v>1</v>
      </c>
    </row>
    <row r="126" spans="1:18" hidden="1" x14ac:dyDescent="0.25">
      <c r="A126" s="117">
        <v>1</v>
      </c>
      <c r="B126" s="118">
        <v>2</v>
      </c>
      <c r="C126" s="303">
        <f>MISC!J126</f>
        <v>0</v>
      </c>
      <c r="D126" s="120" t="b">
        <v>1</v>
      </c>
      <c r="E126" s="304" t="str">
        <f>RIGHT(MISC!C126,4)&amp;"."&amp;MISC!M126&amp;"."&amp;MISC!K126&amp;"."&amp;$C$5</f>
        <v>...Jn21</v>
      </c>
      <c r="F126" s="305">
        <f t="shared" ca="1" si="2"/>
        <v>44361</v>
      </c>
      <c r="G126" s="306">
        <f>IF(MISC!S126&lt;0,0,MISC!S126)</f>
        <v>0</v>
      </c>
      <c r="H126" s="124">
        <f t="shared" ca="1" si="3"/>
        <v>44361</v>
      </c>
      <c r="I126" s="125">
        <v>37</v>
      </c>
      <c r="J126" s="304" t="str">
        <f>LEFT(MISC!D126,19)&amp;"."&amp;MiscPay!E126</f>
        <v>....Jn21</v>
      </c>
      <c r="K126" s="120" t="b">
        <v>1</v>
      </c>
      <c r="L126" s="126" t="s">
        <v>4629</v>
      </c>
      <c r="M126" s="120" t="b">
        <v>1</v>
      </c>
      <c r="N126" s="120" t="s">
        <v>3687</v>
      </c>
      <c r="O126" s="307">
        <f>MISC!I126</f>
        <v>0</v>
      </c>
      <c r="P126" s="120" t="b">
        <v>1</v>
      </c>
      <c r="Q126" s="120" t="b">
        <v>1</v>
      </c>
      <c r="R126" s="120" t="b">
        <v>1</v>
      </c>
    </row>
    <row r="127" spans="1:18" hidden="1" x14ac:dyDescent="0.25">
      <c r="A127" s="117">
        <v>1</v>
      </c>
      <c r="B127" s="118">
        <v>2</v>
      </c>
      <c r="C127" s="303">
        <f>MISC!J127</f>
        <v>0</v>
      </c>
      <c r="D127" s="120" t="b">
        <v>1</v>
      </c>
      <c r="E127" s="304" t="str">
        <f>RIGHT(MISC!C127,4)&amp;"."&amp;MISC!M127&amp;"."&amp;MISC!K127&amp;"."&amp;$C$5</f>
        <v>...Jn21</v>
      </c>
      <c r="F127" s="305">
        <f t="shared" ca="1" si="2"/>
        <v>44361</v>
      </c>
      <c r="G127" s="306">
        <f>IF(MISC!S127&lt;0,0,MISC!S127)</f>
        <v>0</v>
      </c>
      <c r="H127" s="124">
        <f t="shared" ca="1" si="3"/>
        <v>44361</v>
      </c>
      <c r="I127" s="125">
        <v>38</v>
      </c>
      <c r="J127" s="304" t="str">
        <f>LEFT(MISC!D127,19)&amp;"."&amp;MiscPay!E127</f>
        <v>....Jn21</v>
      </c>
      <c r="K127" s="120" t="b">
        <v>1</v>
      </c>
      <c r="L127" s="126" t="s">
        <v>4630</v>
      </c>
      <c r="M127" s="120" t="b">
        <v>1</v>
      </c>
      <c r="N127" s="120" t="s">
        <v>3687</v>
      </c>
      <c r="O127" s="307">
        <f>MISC!I127</f>
        <v>0</v>
      </c>
      <c r="P127" s="120" t="b">
        <v>1</v>
      </c>
      <c r="Q127" s="120" t="b">
        <v>1</v>
      </c>
      <c r="R127" s="120" t="b">
        <v>1</v>
      </c>
    </row>
    <row r="128" spans="1:18" hidden="1" x14ac:dyDescent="0.25">
      <c r="A128" s="117">
        <v>1</v>
      </c>
      <c r="B128" s="118">
        <v>2</v>
      </c>
      <c r="C128" s="303">
        <f>MISC!J128</f>
        <v>0</v>
      </c>
      <c r="D128" s="120" t="b">
        <v>1</v>
      </c>
      <c r="E128" s="304" t="str">
        <f>RIGHT(MISC!C128,4)&amp;"."&amp;MISC!M128&amp;"."&amp;MISC!K128&amp;"."&amp;$C$5</f>
        <v>...Jn21</v>
      </c>
      <c r="F128" s="305">
        <f t="shared" ca="1" si="2"/>
        <v>44361</v>
      </c>
      <c r="G128" s="306">
        <f>IF(MISC!S128&lt;0,0,MISC!S128)</f>
        <v>0</v>
      </c>
      <c r="H128" s="124">
        <f t="shared" ca="1" si="3"/>
        <v>44361</v>
      </c>
      <c r="I128" s="125">
        <v>39</v>
      </c>
      <c r="J128" s="304" t="str">
        <f>LEFT(MISC!D128,19)&amp;"."&amp;MiscPay!E128</f>
        <v>....Jn21</v>
      </c>
      <c r="K128" s="120" t="b">
        <v>1</v>
      </c>
      <c r="L128" s="126" t="s">
        <v>4631</v>
      </c>
      <c r="M128" s="120" t="b">
        <v>1</v>
      </c>
      <c r="N128" s="120" t="s">
        <v>3687</v>
      </c>
      <c r="O128" s="307">
        <f>MISC!I128</f>
        <v>0</v>
      </c>
      <c r="P128" s="120" t="b">
        <v>1</v>
      </c>
      <c r="Q128" s="120" t="b">
        <v>1</v>
      </c>
      <c r="R128" s="120" t="b">
        <v>1</v>
      </c>
    </row>
    <row r="129" spans="1:18" hidden="1" x14ac:dyDescent="0.25">
      <c r="A129" s="117">
        <v>1</v>
      </c>
      <c r="B129" s="118">
        <v>2</v>
      </c>
      <c r="C129" s="303">
        <f>MISC!J129</f>
        <v>0</v>
      </c>
      <c r="D129" s="120" t="b">
        <v>1</v>
      </c>
      <c r="E129" s="304" t="str">
        <f>RIGHT(MISC!C129,4)&amp;"."&amp;MISC!M129&amp;"."&amp;MISC!K129&amp;"."&amp;$C$5</f>
        <v>...Jn21</v>
      </c>
      <c r="F129" s="305">
        <f t="shared" ca="1" si="2"/>
        <v>44361</v>
      </c>
      <c r="G129" s="306">
        <f>IF(MISC!S129&lt;0,0,MISC!S129)</f>
        <v>0</v>
      </c>
      <c r="H129" s="124">
        <f t="shared" ca="1" si="3"/>
        <v>44361</v>
      </c>
      <c r="I129" s="125">
        <v>40</v>
      </c>
      <c r="J129" s="304" t="str">
        <f>LEFT(MISC!D129,19)&amp;"."&amp;MiscPay!E129</f>
        <v>....Jn21</v>
      </c>
      <c r="K129" s="120" t="b">
        <v>1</v>
      </c>
      <c r="L129" s="126" t="s">
        <v>4632</v>
      </c>
      <c r="M129" s="120" t="b">
        <v>1</v>
      </c>
      <c r="N129" s="120" t="s">
        <v>3687</v>
      </c>
      <c r="O129" s="307">
        <f>MISC!I129</f>
        <v>0</v>
      </c>
      <c r="P129" s="120" t="b">
        <v>1</v>
      </c>
      <c r="Q129" s="120" t="b">
        <v>1</v>
      </c>
      <c r="R129" s="120" t="b">
        <v>1</v>
      </c>
    </row>
    <row r="130" spans="1:18" hidden="1" x14ac:dyDescent="0.25">
      <c r="A130" s="117">
        <v>1</v>
      </c>
      <c r="B130" s="118">
        <v>2</v>
      </c>
      <c r="C130" s="303">
        <f>MISC!J130</f>
        <v>0</v>
      </c>
      <c r="D130" s="120" t="b">
        <v>1</v>
      </c>
      <c r="E130" s="304" t="str">
        <f>RIGHT(MISC!C130,4)&amp;"."&amp;MISC!M130&amp;"."&amp;MISC!K130&amp;"."&amp;$C$5</f>
        <v>...Jn21</v>
      </c>
      <c r="F130" s="305">
        <f t="shared" ca="1" si="2"/>
        <v>44361</v>
      </c>
      <c r="G130" s="306">
        <f>IF(MISC!S130&lt;0,0,MISC!S130)</f>
        <v>0</v>
      </c>
      <c r="H130" s="124">
        <f t="shared" ca="1" si="3"/>
        <v>44361</v>
      </c>
      <c r="I130" s="125">
        <v>41</v>
      </c>
      <c r="J130" s="304" t="str">
        <f>LEFT(MISC!D130,19)&amp;"."&amp;MiscPay!E130</f>
        <v>....Jn21</v>
      </c>
      <c r="K130" s="120" t="b">
        <v>1</v>
      </c>
      <c r="L130" s="126" t="s">
        <v>4633</v>
      </c>
      <c r="M130" s="120" t="b">
        <v>1</v>
      </c>
      <c r="N130" s="120" t="s">
        <v>3687</v>
      </c>
      <c r="O130" s="307">
        <f>MISC!I130</f>
        <v>0</v>
      </c>
      <c r="P130" s="120" t="b">
        <v>1</v>
      </c>
      <c r="Q130" s="120" t="b">
        <v>1</v>
      </c>
      <c r="R130" s="120" t="b">
        <v>1</v>
      </c>
    </row>
    <row r="131" spans="1:18" hidden="1" x14ac:dyDescent="0.25">
      <c r="A131" s="117">
        <v>1</v>
      </c>
      <c r="B131" s="118">
        <v>2</v>
      </c>
      <c r="C131" s="303">
        <f>MISC!J131</f>
        <v>0</v>
      </c>
      <c r="D131" s="120" t="b">
        <v>1</v>
      </c>
      <c r="E131" s="304" t="str">
        <f>RIGHT(MISC!C131,4)&amp;"."&amp;MISC!M131&amp;"."&amp;MISC!K131&amp;"."&amp;$C$5</f>
        <v>...Jn21</v>
      </c>
      <c r="F131" s="305">
        <f t="shared" ca="1" si="2"/>
        <v>44361</v>
      </c>
      <c r="G131" s="306">
        <f>IF(MISC!S131&lt;0,0,MISC!S131)</f>
        <v>0</v>
      </c>
      <c r="H131" s="124">
        <f t="shared" ca="1" si="3"/>
        <v>44361</v>
      </c>
      <c r="I131" s="125">
        <v>42</v>
      </c>
      <c r="J131" s="304" t="str">
        <f>LEFT(MISC!D131,19)&amp;"."&amp;MiscPay!E131</f>
        <v>....Jn21</v>
      </c>
      <c r="K131" s="120" t="b">
        <v>1</v>
      </c>
      <c r="L131" s="126" t="s">
        <v>4634</v>
      </c>
      <c r="M131" s="120" t="b">
        <v>1</v>
      </c>
      <c r="N131" s="120" t="s">
        <v>3687</v>
      </c>
      <c r="O131" s="307">
        <f>MISC!I131</f>
        <v>0</v>
      </c>
      <c r="P131" s="120" t="b">
        <v>1</v>
      </c>
      <c r="Q131" s="120" t="b">
        <v>1</v>
      </c>
      <c r="R131" s="120" t="b">
        <v>1</v>
      </c>
    </row>
    <row r="132" spans="1:18" hidden="1" x14ac:dyDescent="0.25">
      <c r="A132" s="117">
        <v>1</v>
      </c>
      <c r="B132" s="118">
        <v>2</v>
      </c>
      <c r="C132" s="303">
        <f>MISC!J132</f>
        <v>0</v>
      </c>
      <c r="D132" s="120" t="b">
        <v>1</v>
      </c>
      <c r="E132" s="304" t="str">
        <f>RIGHT(MISC!C132,4)&amp;"."&amp;MISC!M132&amp;"."&amp;MISC!K132&amp;"."&amp;$C$5</f>
        <v>...Jn21</v>
      </c>
      <c r="F132" s="305">
        <f t="shared" ca="1" si="2"/>
        <v>44361</v>
      </c>
      <c r="G132" s="306">
        <f>IF(MISC!S132&lt;0,0,MISC!S132)</f>
        <v>0</v>
      </c>
      <c r="H132" s="124">
        <f t="shared" ca="1" si="3"/>
        <v>44361</v>
      </c>
      <c r="I132" s="125">
        <v>43</v>
      </c>
      <c r="J132" s="304" t="str">
        <f>LEFT(MISC!D132,19)&amp;"."&amp;MiscPay!E132</f>
        <v>....Jn21</v>
      </c>
      <c r="K132" s="120" t="b">
        <v>1</v>
      </c>
      <c r="L132" s="126" t="s">
        <v>4635</v>
      </c>
      <c r="M132" s="120" t="b">
        <v>1</v>
      </c>
      <c r="N132" s="120" t="s">
        <v>3687</v>
      </c>
      <c r="O132" s="307">
        <f>MISC!I132</f>
        <v>0</v>
      </c>
      <c r="P132" s="120" t="b">
        <v>1</v>
      </c>
      <c r="Q132" s="120" t="b">
        <v>1</v>
      </c>
      <c r="R132" s="120" t="b">
        <v>1</v>
      </c>
    </row>
    <row r="133" spans="1:18" hidden="1" x14ac:dyDescent="0.25">
      <c r="A133" s="117">
        <v>1</v>
      </c>
      <c r="B133" s="118">
        <v>2</v>
      </c>
      <c r="C133" s="303">
        <f>MISC!J133</f>
        <v>0</v>
      </c>
      <c r="D133" s="120" t="b">
        <v>1</v>
      </c>
      <c r="E133" s="304" t="str">
        <f>RIGHT(MISC!C133,4)&amp;"."&amp;MISC!M133&amp;"."&amp;MISC!K133&amp;"."&amp;$C$5</f>
        <v>...Jn21</v>
      </c>
      <c r="F133" s="305">
        <f t="shared" ca="1" si="2"/>
        <v>44361</v>
      </c>
      <c r="G133" s="306">
        <f>IF(MISC!S133&lt;0,0,MISC!S133)</f>
        <v>0</v>
      </c>
      <c r="H133" s="124">
        <f t="shared" ca="1" si="3"/>
        <v>44361</v>
      </c>
      <c r="I133" s="125">
        <v>44</v>
      </c>
      <c r="J133" s="304" t="str">
        <f>LEFT(MISC!D133,19)&amp;"."&amp;MiscPay!E133</f>
        <v>....Jn21</v>
      </c>
      <c r="K133" s="120" t="b">
        <v>1</v>
      </c>
      <c r="L133" s="126" t="s">
        <v>4636</v>
      </c>
      <c r="M133" s="120" t="b">
        <v>1</v>
      </c>
      <c r="N133" s="120" t="s">
        <v>3687</v>
      </c>
      <c r="O133" s="307">
        <f>MISC!I133</f>
        <v>0</v>
      </c>
      <c r="P133" s="120" t="b">
        <v>1</v>
      </c>
      <c r="Q133" s="120" t="b">
        <v>1</v>
      </c>
      <c r="R133" s="120" t="b">
        <v>1</v>
      </c>
    </row>
    <row r="134" spans="1:18" hidden="1" x14ac:dyDescent="0.25">
      <c r="A134" s="117">
        <v>1</v>
      </c>
      <c r="B134" s="118">
        <v>2</v>
      </c>
      <c r="C134" s="303">
        <f>MISC!J134</f>
        <v>0</v>
      </c>
      <c r="D134" s="120" t="b">
        <v>1</v>
      </c>
      <c r="E134" s="304" t="str">
        <f>RIGHT(MISC!C134,4)&amp;"."&amp;MISC!M134&amp;"."&amp;MISC!K134&amp;"."&amp;$C$5</f>
        <v>...Jn21</v>
      </c>
      <c r="F134" s="305">
        <f t="shared" ca="1" si="2"/>
        <v>44361</v>
      </c>
      <c r="G134" s="306">
        <f>IF(MISC!S134&lt;0,0,MISC!S134)</f>
        <v>0</v>
      </c>
      <c r="H134" s="124">
        <f t="shared" ca="1" si="3"/>
        <v>44361</v>
      </c>
      <c r="I134" s="125">
        <v>45</v>
      </c>
      <c r="J134" s="304" t="str">
        <f>LEFT(MISC!D134,19)&amp;"."&amp;MiscPay!E134</f>
        <v>....Jn21</v>
      </c>
      <c r="K134" s="120" t="b">
        <v>1</v>
      </c>
      <c r="L134" s="126" t="s">
        <v>4637</v>
      </c>
      <c r="M134" s="120" t="b">
        <v>1</v>
      </c>
      <c r="N134" s="120" t="s">
        <v>3687</v>
      </c>
      <c r="O134" s="307">
        <f>MISC!I134</f>
        <v>0</v>
      </c>
      <c r="P134" s="120" t="b">
        <v>1</v>
      </c>
      <c r="Q134" s="120" t="b">
        <v>1</v>
      </c>
      <c r="R134" s="120" t="b">
        <v>1</v>
      </c>
    </row>
    <row r="135" spans="1:18" hidden="1" x14ac:dyDescent="0.25">
      <c r="A135" s="117">
        <v>1</v>
      </c>
      <c r="B135" s="118">
        <v>2</v>
      </c>
      <c r="C135" s="303">
        <f>MISC!J135</f>
        <v>0</v>
      </c>
      <c r="D135" s="120" t="b">
        <v>1</v>
      </c>
      <c r="E135" s="304" t="str">
        <f>RIGHT(MISC!C135,4)&amp;"."&amp;MISC!M135&amp;"."&amp;MISC!K135&amp;"."&amp;$C$5</f>
        <v>...Jn21</v>
      </c>
      <c r="F135" s="305">
        <f t="shared" ca="1" si="2"/>
        <v>44361</v>
      </c>
      <c r="G135" s="306">
        <f>IF(MISC!S135&lt;0,0,MISC!S135)</f>
        <v>0</v>
      </c>
      <c r="H135" s="124">
        <f t="shared" ca="1" si="3"/>
        <v>44361</v>
      </c>
      <c r="I135" s="125">
        <v>46</v>
      </c>
      <c r="J135" s="304" t="str">
        <f>LEFT(MISC!D135,19)&amp;"."&amp;MiscPay!E135</f>
        <v>....Jn21</v>
      </c>
      <c r="K135" s="120" t="b">
        <v>1</v>
      </c>
      <c r="L135" s="126" t="s">
        <v>4638</v>
      </c>
      <c r="M135" s="120" t="b">
        <v>1</v>
      </c>
      <c r="N135" s="120" t="s">
        <v>3687</v>
      </c>
      <c r="O135" s="307">
        <f>MISC!I135</f>
        <v>0</v>
      </c>
      <c r="P135" s="120" t="b">
        <v>1</v>
      </c>
      <c r="Q135" s="120" t="b">
        <v>1</v>
      </c>
      <c r="R135" s="120" t="b">
        <v>1</v>
      </c>
    </row>
    <row r="136" spans="1:18" hidden="1" x14ac:dyDescent="0.25">
      <c r="A136" s="117">
        <v>1</v>
      </c>
      <c r="B136" s="118">
        <v>2</v>
      </c>
      <c r="C136" s="303">
        <f>MISC!J136</f>
        <v>0</v>
      </c>
      <c r="D136" s="120" t="b">
        <v>1</v>
      </c>
      <c r="E136" s="304" t="str">
        <f>RIGHT(MISC!C136,4)&amp;"."&amp;MISC!M136&amp;"."&amp;MISC!K136&amp;"."&amp;$C$5</f>
        <v>...Jn21</v>
      </c>
      <c r="F136" s="305">
        <f t="shared" ca="1" si="2"/>
        <v>44361</v>
      </c>
      <c r="G136" s="306">
        <f>IF(MISC!S136&lt;0,0,MISC!S136)</f>
        <v>0</v>
      </c>
      <c r="H136" s="124">
        <f t="shared" ca="1" si="3"/>
        <v>44361</v>
      </c>
      <c r="I136" s="125">
        <v>47</v>
      </c>
      <c r="J136" s="304" t="str">
        <f>LEFT(MISC!D136,19)&amp;"."&amp;MiscPay!E136</f>
        <v>....Jn21</v>
      </c>
      <c r="K136" s="120" t="b">
        <v>1</v>
      </c>
      <c r="L136" s="126" t="s">
        <v>4639</v>
      </c>
      <c r="M136" s="120" t="b">
        <v>1</v>
      </c>
      <c r="N136" s="120" t="s">
        <v>3687</v>
      </c>
      <c r="O136" s="307">
        <f>MISC!I136</f>
        <v>0</v>
      </c>
      <c r="P136" s="120" t="b">
        <v>1</v>
      </c>
      <c r="Q136" s="120" t="b">
        <v>1</v>
      </c>
      <c r="R136" s="120" t="b">
        <v>1</v>
      </c>
    </row>
    <row r="137" spans="1:18" hidden="1" x14ac:dyDescent="0.25">
      <c r="A137" s="117">
        <v>1</v>
      </c>
      <c r="B137" s="118">
        <v>2</v>
      </c>
      <c r="C137" s="303">
        <f>MISC!J137</f>
        <v>0</v>
      </c>
      <c r="D137" s="120" t="b">
        <v>1</v>
      </c>
      <c r="E137" s="304" t="str">
        <f>RIGHT(MISC!C137,4)&amp;"."&amp;MISC!M137&amp;"."&amp;MISC!K137&amp;"."&amp;$C$5</f>
        <v>...Jn21</v>
      </c>
      <c r="F137" s="305">
        <f t="shared" ca="1" si="2"/>
        <v>44361</v>
      </c>
      <c r="G137" s="306">
        <f>IF(MISC!S137&lt;0,0,MISC!S137)</f>
        <v>0</v>
      </c>
      <c r="H137" s="124">
        <f t="shared" ca="1" si="3"/>
        <v>44361</v>
      </c>
      <c r="I137" s="125">
        <v>48</v>
      </c>
      <c r="J137" s="304" t="str">
        <f>LEFT(MISC!D137,19)&amp;"."&amp;MiscPay!E137</f>
        <v>....Jn21</v>
      </c>
      <c r="K137" s="120" t="b">
        <v>1</v>
      </c>
      <c r="L137" s="126" t="s">
        <v>4640</v>
      </c>
      <c r="M137" s="120" t="b">
        <v>1</v>
      </c>
      <c r="N137" s="120" t="s">
        <v>3687</v>
      </c>
      <c r="O137" s="307">
        <f>MISC!I137</f>
        <v>0</v>
      </c>
      <c r="P137" s="120" t="b">
        <v>1</v>
      </c>
      <c r="Q137" s="120" t="b">
        <v>1</v>
      </c>
      <c r="R137" s="120" t="b">
        <v>1</v>
      </c>
    </row>
    <row r="138" spans="1:18" hidden="1" x14ac:dyDescent="0.25">
      <c r="A138" s="117">
        <v>1</v>
      </c>
      <c r="B138" s="118">
        <v>2</v>
      </c>
      <c r="C138" s="303">
        <f>MISC!J138</f>
        <v>0</v>
      </c>
      <c r="D138" s="120" t="b">
        <v>1</v>
      </c>
      <c r="E138" s="304" t="str">
        <f>RIGHT(MISC!C138,4)&amp;"."&amp;MISC!M138&amp;"."&amp;MISC!K138&amp;"."&amp;$C$5</f>
        <v>...Jn21</v>
      </c>
      <c r="F138" s="305">
        <f t="shared" ca="1" si="2"/>
        <v>44361</v>
      </c>
      <c r="G138" s="306">
        <f>IF(MISC!S138&lt;0,0,MISC!S138)</f>
        <v>0</v>
      </c>
      <c r="H138" s="124">
        <f t="shared" ca="1" si="3"/>
        <v>44361</v>
      </c>
      <c r="I138" s="125">
        <v>49</v>
      </c>
      <c r="J138" s="304" t="str">
        <f>LEFT(MISC!D138,19)&amp;"."&amp;MiscPay!E138</f>
        <v>....Jn21</v>
      </c>
      <c r="K138" s="120" t="b">
        <v>1</v>
      </c>
      <c r="L138" s="126" t="s">
        <v>4641</v>
      </c>
      <c r="M138" s="120" t="b">
        <v>1</v>
      </c>
      <c r="N138" s="120" t="s">
        <v>3687</v>
      </c>
      <c r="O138" s="307">
        <f>MISC!I138</f>
        <v>0</v>
      </c>
      <c r="P138" s="120" t="b">
        <v>1</v>
      </c>
      <c r="Q138" s="120" t="b">
        <v>1</v>
      </c>
      <c r="R138" s="120" t="b">
        <v>1</v>
      </c>
    </row>
    <row r="139" spans="1:18" hidden="1" x14ac:dyDescent="0.25">
      <c r="A139" s="117">
        <v>1</v>
      </c>
      <c r="B139" s="118">
        <v>2</v>
      </c>
      <c r="C139" s="303">
        <f>MISC!J139</f>
        <v>0</v>
      </c>
      <c r="D139" s="120" t="b">
        <v>1</v>
      </c>
      <c r="E139" s="304" t="str">
        <f>RIGHT(MISC!C139,4)&amp;"."&amp;MISC!M139&amp;"."&amp;MISC!K139&amp;"."&amp;$C$5</f>
        <v>...Jn21</v>
      </c>
      <c r="F139" s="305">
        <f t="shared" ca="1" si="2"/>
        <v>44361</v>
      </c>
      <c r="G139" s="306">
        <f>IF(MISC!S139&lt;0,0,MISC!S139)</f>
        <v>0</v>
      </c>
      <c r="H139" s="124">
        <f t="shared" ca="1" si="3"/>
        <v>44361</v>
      </c>
      <c r="I139" s="125">
        <v>50</v>
      </c>
      <c r="J139" s="304" t="str">
        <f>LEFT(MISC!D139,19)&amp;"."&amp;MiscPay!E139</f>
        <v>....Jn21</v>
      </c>
      <c r="K139" s="120" t="b">
        <v>1</v>
      </c>
      <c r="L139" s="126" t="s">
        <v>4642</v>
      </c>
      <c r="M139" s="120" t="b">
        <v>1</v>
      </c>
      <c r="N139" s="120" t="s">
        <v>3687</v>
      </c>
      <c r="O139" s="307">
        <f>MISC!I139</f>
        <v>0</v>
      </c>
      <c r="P139" s="120" t="b">
        <v>1</v>
      </c>
      <c r="Q139" s="120" t="b">
        <v>1</v>
      </c>
      <c r="R139" s="120" t="b">
        <v>1</v>
      </c>
    </row>
    <row r="140" spans="1:18" hidden="1" x14ac:dyDescent="0.25">
      <c r="A140" s="117">
        <v>1</v>
      </c>
      <c r="B140" s="118">
        <v>2</v>
      </c>
      <c r="C140" s="303">
        <f>MISC!J140</f>
        <v>0</v>
      </c>
      <c r="D140" s="120" t="b">
        <v>1</v>
      </c>
      <c r="E140" s="304" t="str">
        <f>RIGHT(MISC!C140,4)&amp;"."&amp;MISC!M140&amp;"."&amp;MISC!K140&amp;"."&amp;$C$5</f>
        <v>...Jn21</v>
      </c>
      <c r="F140" s="305">
        <f t="shared" ca="1" si="2"/>
        <v>44361</v>
      </c>
      <c r="G140" s="306">
        <f>IF(MISC!S140&lt;0,0,MISC!S140)</f>
        <v>0</v>
      </c>
      <c r="H140" s="124">
        <f t="shared" ca="1" si="3"/>
        <v>44361</v>
      </c>
      <c r="I140" s="125">
        <v>51</v>
      </c>
      <c r="J140" s="304" t="str">
        <f>LEFT(MISC!D140,19)&amp;"."&amp;MiscPay!E140</f>
        <v>....Jn21</v>
      </c>
      <c r="K140" s="120" t="b">
        <v>1</v>
      </c>
      <c r="L140" s="126" t="s">
        <v>4643</v>
      </c>
      <c r="M140" s="120" t="b">
        <v>1</v>
      </c>
      <c r="N140" s="120" t="s">
        <v>3687</v>
      </c>
      <c r="O140" s="307">
        <f>MISC!I140</f>
        <v>0</v>
      </c>
      <c r="P140" s="120" t="b">
        <v>1</v>
      </c>
      <c r="Q140" s="120" t="b">
        <v>1</v>
      </c>
      <c r="R140" s="120" t="b">
        <v>1</v>
      </c>
    </row>
    <row r="141" spans="1:18" hidden="1" x14ac:dyDescent="0.25">
      <c r="A141" s="117">
        <v>1</v>
      </c>
      <c r="B141" s="118">
        <v>2</v>
      </c>
      <c r="C141" s="303">
        <f>MISC!J141</f>
        <v>0</v>
      </c>
      <c r="D141" s="120" t="b">
        <v>1</v>
      </c>
      <c r="E141" s="304" t="str">
        <f>RIGHT(MISC!C141,4)&amp;"."&amp;MISC!M141&amp;"."&amp;MISC!K141&amp;"."&amp;$C$5</f>
        <v>...Jn21</v>
      </c>
      <c r="F141" s="305">
        <f t="shared" ca="1" si="2"/>
        <v>44361</v>
      </c>
      <c r="G141" s="306">
        <f>IF(MISC!S141&lt;0,0,MISC!S141)</f>
        <v>0</v>
      </c>
      <c r="H141" s="124">
        <f t="shared" ca="1" si="3"/>
        <v>44361</v>
      </c>
      <c r="I141" s="125">
        <v>52</v>
      </c>
      <c r="J141" s="304" t="str">
        <f>LEFT(MISC!D141,19)&amp;"."&amp;MiscPay!E141</f>
        <v>....Jn21</v>
      </c>
      <c r="K141" s="120" t="b">
        <v>1</v>
      </c>
      <c r="L141" s="126" t="s">
        <v>4644</v>
      </c>
      <c r="M141" s="120" t="b">
        <v>1</v>
      </c>
      <c r="N141" s="120" t="s">
        <v>3687</v>
      </c>
      <c r="O141" s="307">
        <f>MISC!I141</f>
        <v>0</v>
      </c>
      <c r="P141" s="120" t="b">
        <v>1</v>
      </c>
      <c r="Q141" s="120" t="b">
        <v>1</v>
      </c>
      <c r="R141" s="120" t="b">
        <v>1</v>
      </c>
    </row>
    <row r="142" spans="1:18" hidden="1" x14ac:dyDescent="0.25">
      <c r="A142" s="117">
        <v>1</v>
      </c>
      <c r="B142" s="118">
        <v>2</v>
      </c>
      <c r="C142" s="303">
        <f>MISC!J142</f>
        <v>0</v>
      </c>
      <c r="D142" s="120" t="b">
        <v>1</v>
      </c>
      <c r="E142" s="304" t="str">
        <f>RIGHT(MISC!C142,4)&amp;"."&amp;MISC!M142&amp;"."&amp;MISC!K142&amp;"."&amp;$C$5</f>
        <v>...Jn21</v>
      </c>
      <c r="F142" s="305">
        <f t="shared" ca="1" si="2"/>
        <v>44361</v>
      </c>
      <c r="G142" s="306">
        <f>IF(MISC!S142&lt;0,0,MISC!S142)</f>
        <v>0</v>
      </c>
      <c r="H142" s="124">
        <f t="shared" ca="1" si="3"/>
        <v>44361</v>
      </c>
      <c r="I142" s="125">
        <v>53</v>
      </c>
      <c r="J142" s="304" t="str">
        <f>LEFT(MISC!D142,19)&amp;"."&amp;MiscPay!E142</f>
        <v>....Jn21</v>
      </c>
      <c r="K142" s="120" t="b">
        <v>1</v>
      </c>
      <c r="L142" s="126" t="s">
        <v>4645</v>
      </c>
      <c r="M142" s="120" t="b">
        <v>1</v>
      </c>
      <c r="N142" s="120" t="s">
        <v>3687</v>
      </c>
      <c r="O142" s="307">
        <f>MISC!I142</f>
        <v>0</v>
      </c>
      <c r="P142" s="120" t="b">
        <v>1</v>
      </c>
      <c r="Q142" s="120" t="b">
        <v>1</v>
      </c>
      <c r="R142" s="120" t="b">
        <v>1</v>
      </c>
    </row>
    <row r="143" spans="1:18" hidden="1" x14ac:dyDescent="0.25">
      <c r="A143" s="117">
        <v>1</v>
      </c>
      <c r="B143" s="118">
        <v>2</v>
      </c>
      <c r="C143" s="303">
        <f>MISC!J143</f>
        <v>0</v>
      </c>
      <c r="D143" s="120" t="b">
        <v>1</v>
      </c>
      <c r="E143" s="304" t="str">
        <f>RIGHT(MISC!C143,4)&amp;"."&amp;MISC!M143&amp;"."&amp;MISC!K143&amp;"."&amp;$C$5</f>
        <v>...Jn21</v>
      </c>
      <c r="F143" s="305">
        <f t="shared" ca="1" si="2"/>
        <v>44361</v>
      </c>
      <c r="G143" s="306">
        <f>IF(MISC!S143&lt;0,0,MISC!S143)</f>
        <v>0</v>
      </c>
      <c r="H143" s="124">
        <f t="shared" ca="1" si="3"/>
        <v>44361</v>
      </c>
      <c r="I143" s="125">
        <v>54</v>
      </c>
      <c r="J143" s="304" t="str">
        <f>LEFT(MISC!D143,19)&amp;"."&amp;MiscPay!E143</f>
        <v>....Jn21</v>
      </c>
      <c r="K143" s="120" t="b">
        <v>1</v>
      </c>
      <c r="L143" s="126" t="s">
        <v>4646</v>
      </c>
      <c r="M143" s="120" t="b">
        <v>1</v>
      </c>
      <c r="N143" s="120" t="s">
        <v>3687</v>
      </c>
      <c r="O143" s="307">
        <f>MISC!I143</f>
        <v>0</v>
      </c>
      <c r="P143" s="120" t="b">
        <v>1</v>
      </c>
      <c r="Q143" s="120" t="b">
        <v>1</v>
      </c>
      <c r="R143" s="120" t="b">
        <v>1</v>
      </c>
    </row>
    <row r="144" spans="1:18" hidden="1" x14ac:dyDescent="0.25">
      <c r="A144" s="117">
        <v>1</v>
      </c>
      <c r="B144" s="118">
        <v>2</v>
      </c>
      <c r="C144" s="303">
        <f>MISC!J144</f>
        <v>0</v>
      </c>
      <c r="D144" s="120" t="b">
        <v>1</v>
      </c>
      <c r="E144" s="304" t="str">
        <f>RIGHT(MISC!C144,4)&amp;"."&amp;MISC!M144&amp;"."&amp;MISC!K144&amp;"."&amp;$C$5</f>
        <v>...Jn21</v>
      </c>
      <c r="F144" s="305">
        <f t="shared" ca="1" si="2"/>
        <v>44361</v>
      </c>
      <c r="G144" s="306">
        <f>IF(MISC!S144&lt;0,0,MISC!S144)</f>
        <v>0</v>
      </c>
      <c r="H144" s="124">
        <f t="shared" ca="1" si="3"/>
        <v>44361</v>
      </c>
      <c r="I144" s="125">
        <v>55</v>
      </c>
      <c r="J144" s="304" t="str">
        <f>LEFT(MISC!D144,19)&amp;"."&amp;MiscPay!E144</f>
        <v>....Jn21</v>
      </c>
      <c r="K144" s="120" t="b">
        <v>1</v>
      </c>
      <c r="L144" s="126" t="s">
        <v>4647</v>
      </c>
      <c r="M144" s="120" t="b">
        <v>1</v>
      </c>
      <c r="N144" s="120" t="s">
        <v>3687</v>
      </c>
      <c r="O144" s="307">
        <f>MISC!I144</f>
        <v>0</v>
      </c>
      <c r="P144" s="120" t="b">
        <v>1</v>
      </c>
      <c r="Q144" s="120" t="b">
        <v>1</v>
      </c>
      <c r="R144" s="120" t="b">
        <v>1</v>
      </c>
    </row>
    <row r="145" spans="1:18" hidden="1" x14ac:dyDescent="0.25">
      <c r="A145" s="117">
        <v>1</v>
      </c>
      <c r="B145" s="118">
        <v>2</v>
      </c>
      <c r="C145" s="303">
        <f>MISC!J145</f>
        <v>0</v>
      </c>
      <c r="D145" s="120" t="b">
        <v>1</v>
      </c>
      <c r="E145" s="304" t="str">
        <f>RIGHT(MISC!C145,4)&amp;"."&amp;MISC!M145&amp;"."&amp;MISC!K145&amp;"."&amp;$C$5</f>
        <v>...Jn21</v>
      </c>
      <c r="F145" s="305">
        <f t="shared" ca="1" si="2"/>
        <v>44361</v>
      </c>
      <c r="G145" s="306">
        <f>IF(MISC!S145&lt;0,0,MISC!S145)</f>
        <v>0</v>
      </c>
      <c r="H145" s="124">
        <f t="shared" ca="1" si="3"/>
        <v>44361</v>
      </c>
      <c r="I145" s="125">
        <v>56</v>
      </c>
      <c r="J145" s="304" t="str">
        <f>LEFT(MISC!D145,19)&amp;"."&amp;MiscPay!E145</f>
        <v>....Jn21</v>
      </c>
      <c r="K145" s="120" t="b">
        <v>1</v>
      </c>
      <c r="L145" s="126" t="s">
        <v>4648</v>
      </c>
      <c r="M145" s="120" t="b">
        <v>1</v>
      </c>
      <c r="N145" s="120" t="s">
        <v>3687</v>
      </c>
      <c r="O145" s="307">
        <f>MISC!I145</f>
        <v>0</v>
      </c>
      <c r="P145" s="120" t="b">
        <v>1</v>
      </c>
      <c r="Q145" s="120" t="b">
        <v>1</v>
      </c>
      <c r="R145" s="120" t="b">
        <v>1</v>
      </c>
    </row>
    <row r="146" spans="1:18" hidden="1" x14ac:dyDescent="0.25">
      <c r="A146" s="117">
        <v>1</v>
      </c>
      <c r="B146" s="118">
        <v>2</v>
      </c>
      <c r="C146" s="303">
        <f>MISC!J146</f>
        <v>0</v>
      </c>
      <c r="D146" s="120" t="b">
        <v>1</v>
      </c>
      <c r="E146" s="304" t="str">
        <f>RIGHT(MISC!C146,4)&amp;"."&amp;MISC!M146&amp;"."&amp;MISC!K146&amp;"."&amp;$C$5</f>
        <v>...Jn21</v>
      </c>
      <c r="F146" s="305">
        <f t="shared" ca="1" si="2"/>
        <v>44361</v>
      </c>
      <c r="G146" s="306">
        <f>IF(MISC!S146&lt;0,0,MISC!S146)</f>
        <v>0</v>
      </c>
      <c r="H146" s="124">
        <f t="shared" ca="1" si="3"/>
        <v>44361</v>
      </c>
      <c r="I146" s="125">
        <v>57</v>
      </c>
      <c r="J146" s="304" t="str">
        <f>LEFT(MISC!D146,19)&amp;"."&amp;MiscPay!E146</f>
        <v>....Jn21</v>
      </c>
      <c r="K146" s="120" t="b">
        <v>1</v>
      </c>
      <c r="L146" s="126" t="s">
        <v>4649</v>
      </c>
      <c r="M146" s="120" t="b">
        <v>1</v>
      </c>
      <c r="N146" s="120" t="s">
        <v>3687</v>
      </c>
      <c r="O146" s="307">
        <f>MISC!I146</f>
        <v>0</v>
      </c>
      <c r="P146" s="120" t="b">
        <v>1</v>
      </c>
      <c r="Q146" s="120" t="b">
        <v>1</v>
      </c>
      <c r="R146" s="120" t="b">
        <v>1</v>
      </c>
    </row>
    <row r="147" spans="1:18" hidden="1" x14ac:dyDescent="0.25">
      <c r="A147" s="117">
        <v>1</v>
      </c>
      <c r="B147" s="118">
        <v>2</v>
      </c>
      <c r="C147" s="303">
        <f>MISC!J147</f>
        <v>0</v>
      </c>
      <c r="D147" s="120" t="b">
        <v>1</v>
      </c>
      <c r="E147" s="304" t="str">
        <f>RIGHT(MISC!C147,4)&amp;"."&amp;MISC!M147&amp;"."&amp;MISC!K147&amp;"."&amp;$C$5</f>
        <v>...Jn21</v>
      </c>
      <c r="F147" s="305">
        <f t="shared" ca="1" si="2"/>
        <v>44361</v>
      </c>
      <c r="G147" s="306">
        <f>IF(MISC!S147&lt;0,0,MISC!S147)</f>
        <v>0</v>
      </c>
      <c r="H147" s="124">
        <f t="shared" ca="1" si="3"/>
        <v>44361</v>
      </c>
      <c r="I147" s="125">
        <v>58</v>
      </c>
      <c r="J147" s="304" t="str">
        <f>LEFT(MISC!D147,19)&amp;"."&amp;MiscPay!E147</f>
        <v>....Jn21</v>
      </c>
      <c r="K147" s="120" t="b">
        <v>1</v>
      </c>
      <c r="L147" s="126" t="s">
        <v>4650</v>
      </c>
      <c r="M147" s="120" t="b">
        <v>1</v>
      </c>
      <c r="N147" s="120" t="s">
        <v>3687</v>
      </c>
      <c r="O147" s="307">
        <f>MISC!I147</f>
        <v>0</v>
      </c>
      <c r="P147" s="120" t="b">
        <v>1</v>
      </c>
      <c r="Q147" s="120" t="b">
        <v>1</v>
      </c>
      <c r="R147" s="120" t="b">
        <v>1</v>
      </c>
    </row>
    <row r="148" spans="1:18" hidden="1" x14ac:dyDescent="0.25">
      <c r="A148" s="117">
        <v>1</v>
      </c>
      <c r="B148" s="118">
        <v>2</v>
      </c>
      <c r="C148" s="303">
        <f>MISC!J148</f>
        <v>0</v>
      </c>
      <c r="D148" s="120" t="b">
        <v>1</v>
      </c>
      <c r="E148" s="304" t="str">
        <f>RIGHT(MISC!C148,4)&amp;"."&amp;MISC!M148&amp;"."&amp;MISC!K148&amp;"."&amp;$C$5</f>
        <v>...Jn21</v>
      </c>
      <c r="F148" s="305">
        <f t="shared" ca="1" si="2"/>
        <v>44361</v>
      </c>
      <c r="G148" s="306">
        <f>IF(MISC!S148&lt;0,0,MISC!S148)</f>
        <v>0</v>
      </c>
      <c r="H148" s="124">
        <f t="shared" ca="1" si="3"/>
        <v>44361</v>
      </c>
      <c r="I148" s="125">
        <v>59</v>
      </c>
      <c r="J148" s="304" t="str">
        <f>LEFT(MISC!D148,19)&amp;"."&amp;MiscPay!E148</f>
        <v>....Jn21</v>
      </c>
      <c r="K148" s="120" t="b">
        <v>1</v>
      </c>
      <c r="L148" s="126" t="s">
        <v>4651</v>
      </c>
      <c r="M148" s="120" t="b">
        <v>1</v>
      </c>
      <c r="N148" s="120" t="s">
        <v>3687</v>
      </c>
      <c r="O148" s="307">
        <f>MISC!I148</f>
        <v>0</v>
      </c>
      <c r="P148" s="120" t="b">
        <v>1</v>
      </c>
      <c r="Q148" s="120" t="b">
        <v>1</v>
      </c>
      <c r="R148" s="120" t="b">
        <v>1</v>
      </c>
    </row>
    <row r="149" spans="1:18" hidden="1" x14ac:dyDescent="0.25">
      <c r="A149" s="117">
        <v>1</v>
      </c>
      <c r="B149" s="118">
        <v>2</v>
      </c>
      <c r="C149" s="303">
        <f>MISC!J149</f>
        <v>0</v>
      </c>
      <c r="D149" s="120" t="b">
        <v>1</v>
      </c>
      <c r="E149" s="304" t="str">
        <f>RIGHT(MISC!C149,4)&amp;"."&amp;MISC!M149&amp;"."&amp;MISC!K149&amp;"."&amp;$C$5</f>
        <v>...Jn21</v>
      </c>
      <c r="F149" s="305">
        <f t="shared" ref="F149:F197" ca="1" si="4">TODAY()</f>
        <v>44361</v>
      </c>
      <c r="G149" s="306">
        <f>IF(MISC!S149&lt;0,0,MISC!S149)</f>
        <v>0</v>
      </c>
      <c r="H149" s="124">
        <f t="shared" ca="1" si="3"/>
        <v>44361</v>
      </c>
      <c r="I149" s="125">
        <v>60</v>
      </c>
      <c r="J149" s="304" t="str">
        <f>LEFT(MISC!D149,19)&amp;"."&amp;MiscPay!E149</f>
        <v>....Jn21</v>
      </c>
      <c r="K149" s="120" t="b">
        <v>1</v>
      </c>
      <c r="L149" s="126" t="s">
        <v>4652</v>
      </c>
      <c r="M149" s="120" t="b">
        <v>1</v>
      </c>
      <c r="N149" s="120" t="s">
        <v>3687</v>
      </c>
      <c r="O149" s="307">
        <f>MISC!I149</f>
        <v>0</v>
      </c>
      <c r="P149" s="120" t="b">
        <v>1</v>
      </c>
      <c r="Q149" s="120" t="b">
        <v>1</v>
      </c>
      <c r="R149" s="120" t="b">
        <v>1</v>
      </c>
    </row>
    <row r="150" spans="1:18" hidden="1" x14ac:dyDescent="0.25">
      <c r="A150" s="117">
        <v>1</v>
      </c>
      <c r="B150" s="118">
        <v>2</v>
      </c>
      <c r="C150" s="303">
        <f>MISC!J150</f>
        <v>0</v>
      </c>
      <c r="D150" s="120" t="b">
        <v>1</v>
      </c>
      <c r="E150" s="304" t="str">
        <f>RIGHT(MISC!C150,4)&amp;"."&amp;MISC!M150&amp;"."&amp;MISC!K150&amp;"."&amp;$C$5</f>
        <v>...Jn21</v>
      </c>
      <c r="F150" s="305">
        <f t="shared" ca="1" si="4"/>
        <v>44361</v>
      </c>
      <c r="G150" s="306">
        <f>IF(MISC!S150&lt;0,0,MISC!S150)</f>
        <v>0</v>
      </c>
      <c r="H150" s="124">
        <f t="shared" ca="1" si="3"/>
        <v>44361</v>
      </c>
      <c r="I150" s="125">
        <v>61</v>
      </c>
      <c r="J150" s="304" t="str">
        <f>LEFT(MISC!D150,19)&amp;"."&amp;MiscPay!E150</f>
        <v>....Jn21</v>
      </c>
      <c r="K150" s="120" t="b">
        <v>1</v>
      </c>
      <c r="L150" s="126" t="s">
        <v>4653</v>
      </c>
      <c r="M150" s="120" t="b">
        <v>1</v>
      </c>
      <c r="N150" s="120" t="s">
        <v>3687</v>
      </c>
      <c r="O150" s="307">
        <f>MISC!I150</f>
        <v>0</v>
      </c>
      <c r="P150" s="120" t="b">
        <v>1</v>
      </c>
      <c r="Q150" s="120" t="b">
        <v>1</v>
      </c>
      <c r="R150" s="120" t="b">
        <v>1</v>
      </c>
    </row>
    <row r="151" spans="1:18" hidden="1" x14ac:dyDescent="0.25">
      <c r="A151" s="117">
        <v>1</v>
      </c>
      <c r="B151" s="118">
        <v>2</v>
      </c>
      <c r="C151" s="303">
        <f>MISC!J151</f>
        <v>0</v>
      </c>
      <c r="D151" s="120" t="b">
        <v>1</v>
      </c>
      <c r="E151" s="304" t="str">
        <f>RIGHT(MISC!C151,4)&amp;"."&amp;MISC!M151&amp;"."&amp;MISC!K151&amp;"."&amp;$C$5</f>
        <v>...Jn21</v>
      </c>
      <c r="F151" s="305">
        <f t="shared" ca="1" si="4"/>
        <v>44361</v>
      </c>
      <c r="G151" s="306">
        <f>IF(MISC!S151&lt;0,0,MISC!S151)</f>
        <v>0</v>
      </c>
      <c r="H151" s="124">
        <f t="shared" ca="1" si="3"/>
        <v>44361</v>
      </c>
      <c r="I151" s="125">
        <v>62</v>
      </c>
      <c r="J151" s="304" t="str">
        <f>LEFT(MISC!D151,19)&amp;"."&amp;MiscPay!E151</f>
        <v>....Jn21</v>
      </c>
      <c r="K151" s="120" t="b">
        <v>1</v>
      </c>
      <c r="L151" s="126" t="s">
        <v>4654</v>
      </c>
      <c r="M151" s="120" t="b">
        <v>1</v>
      </c>
      <c r="N151" s="120" t="s">
        <v>3687</v>
      </c>
      <c r="O151" s="307">
        <f>MISC!I151</f>
        <v>0</v>
      </c>
      <c r="P151" s="120" t="b">
        <v>1</v>
      </c>
      <c r="Q151" s="120" t="b">
        <v>1</v>
      </c>
      <c r="R151" s="120" t="b">
        <v>1</v>
      </c>
    </row>
    <row r="152" spans="1:18" hidden="1" x14ac:dyDescent="0.25">
      <c r="A152" s="117">
        <v>1</v>
      </c>
      <c r="B152" s="118">
        <v>2</v>
      </c>
      <c r="C152" s="303">
        <f>MISC!J152</f>
        <v>0</v>
      </c>
      <c r="D152" s="120" t="b">
        <v>1</v>
      </c>
      <c r="E152" s="304" t="str">
        <f>RIGHT(MISC!C152,4)&amp;"."&amp;MISC!M152&amp;"."&amp;MISC!K152&amp;"."&amp;$C$5</f>
        <v>...Jn21</v>
      </c>
      <c r="F152" s="305">
        <f t="shared" ca="1" si="4"/>
        <v>44361</v>
      </c>
      <c r="G152" s="306">
        <f>IF(MISC!S152&lt;0,0,MISC!S152)</f>
        <v>0</v>
      </c>
      <c r="H152" s="124">
        <f t="shared" ca="1" si="3"/>
        <v>44361</v>
      </c>
      <c r="I152" s="125">
        <v>63</v>
      </c>
      <c r="J152" s="304" t="str">
        <f>LEFT(MISC!D152,19)&amp;"."&amp;MiscPay!E152</f>
        <v>....Jn21</v>
      </c>
      <c r="K152" s="120" t="b">
        <v>1</v>
      </c>
      <c r="L152" s="126" t="s">
        <v>4655</v>
      </c>
      <c r="M152" s="120" t="b">
        <v>1</v>
      </c>
      <c r="N152" s="120" t="s">
        <v>3687</v>
      </c>
      <c r="O152" s="307">
        <f>MISC!I152</f>
        <v>0</v>
      </c>
      <c r="P152" s="120" t="b">
        <v>1</v>
      </c>
      <c r="Q152" s="120" t="b">
        <v>1</v>
      </c>
      <c r="R152" s="120" t="b">
        <v>1</v>
      </c>
    </row>
    <row r="153" spans="1:18" hidden="1" x14ac:dyDescent="0.25">
      <c r="A153" s="117">
        <v>1</v>
      </c>
      <c r="B153" s="118">
        <v>2</v>
      </c>
      <c r="C153" s="303">
        <f>MISC!J153</f>
        <v>0</v>
      </c>
      <c r="D153" s="120" t="b">
        <v>1</v>
      </c>
      <c r="E153" s="304" t="str">
        <f>RIGHT(MISC!C153,4)&amp;"."&amp;MISC!M153&amp;"."&amp;MISC!K153&amp;"."&amp;$C$5</f>
        <v>...Jn21</v>
      </c>
      <c r="F153" s="305">
        <f t="shared" ca="1" si="4"/>
        <v>44361</v>
      </c>
      <c r="G153" s="306">
        <f>IF(MISC!S153&lt;0,0,MISC!S153)</f>
        <v>0</v>
      </c>
      <c r="H153" s="124">
        <f t="shared" ca="1" si="3"/>
        <v>44361</v>
      </c>
      <c r="I153" s="125">
        <v>64</v>
      </c>
      <c r="J153" s="304" t="str">
        <f>LEFT(MISC!D153,19)&amp;"."&amp;MiscPay!E153</f>
        <v>....Jn21</v>
      </c>
      <c r="K153" s="120" t="b">
        <v>1</v>
      </c>
      <c r="L153" s="126" t="s">
        <v>4656</v>
      </c>
      <c r="M153" s="120" t="b">
        <v>1</v>
      </c>
      <c r="N153" s="120" t="s">
        <v>3687</v>
      </c>
      <c r="O153" s="307">
        <f>MISC!I153</f>
        <v>0</v>
      </c>
      <c r="P153" s="120" t="b">
        <v>1</v>
      </c>
      <c r="Q153" s="120" t="b">
        <v>1</v>
      </c>
      <c r="R153" s="120" t="b">
        <v>1</v>
      </c>
    </row>
    <row r="154" spans="1:18" hidden="1" x14ac:dyDescent="0.25">
      <c r="A154" s="117">
        <v>1</v>
      </c>
      <c r="B154" s="118">
        <v>2</v>
      </c>
      <c r="C154" s="303">
        <f>MISC!J154</f>
        <v>0</v>
      </c>
      <c r="D154" s="120" t="b">
        <v>1</v>
      </c>
      <c r="E154" s="304" t="str">
        <f>RIGHT(MISC!C154,4)&amp;"."&amp;MISC!M154&amp;"."&amp;MISC!K154&amp;"."&amp;$C$5</f>
        <v>...Jn21</v>
      </c>
      <c r="F154" s="305">
        <f t="shared" ca="1" si="4"/>
        <v>44361</v>
      </c>
      <c r="G154" s="306">
        <f>IF(MISC!S154&lt;0,0,MISC!S154)</f>
        <v>0</v>
      </c>
      <c r="H154" s="124">
        <f t="shared" ref="H154:H197" ca="1" si="5">F154</f>
        <v>44361</v>
      </c>
      <c r="I154" s="125">
        <v>65</v>
      </c>
      <c r="J154" s="304" t="str">
        <f>LEFT(MISC!D154,19)&amp;"."&amp;MiscPay!E154</f>
        <v>....Jn21</v>
      </c>
      <c r="K154" s="120" t="b">
        <v>1</v>
      </c>
      <c r="L154" s="126" t="s">
        <v>4657</v>
      </c>
      <c r="M154" s="120" t="b">
        <v>1</v>
      </c>
      <c r="N154" s="120" t="s">
        <v>3687</v>
      </c>
      <c r="O154" s="307">
        <f>MISC!I154</f>
        <v>0</v>
      </c>
      <c r="P154" s="120" t="b">
        <v>1</v>
      </c>
      <c r="Q154" s="120" t="b">
        <v>1</v>
      </c>
      <c r="R154" s="120" t="b">
        <v>1</v>
      </c>
    </row>
    <row r="155" spans="1:18" hidden="1" x14ac:dyDescent="0.25">
      <c r="A155" s="117">
        <v>1</v>
      </c>
      <c r="B155" s="118">
        <v>2</v>
      </c>
      <c r="C155" s="303">
        <f>MISC!J155</f>
        <v>0</v>
      </c>
      <c r="D155" s="120" t="b">
        <v>1</v>
      </c>
      <c r="E155" s="304" t="str">
        <f>RIGHT(MISC!C155,4)&amp;"."&amp;MISC!M155&amp;"."&amp;MISC!K155&amp;"."&amp;$C$5</f>
        <v>...Jn21</v>
      </c>
      <c r="F155" s="305">
        <f t="shared" ca="1" si="4"/>
        <v>44361</v>
      </c>
      <c r="G155" s="306">
        <f>IF(MISC!S155&lt;0,0,MISC!S155)</f>
        <v>0</v>
      </c>
      <c r="H155" s="124">
        <f t="shared" ca="1" si="5"/>
        <v>44361</v>
      </c>
      <c r="I155" s="125">
        <v>66</v>
      </c>
      <c r="J155" s="304" t="str">
        <f>LEFT(MISC!D155,19)&amp;"."&amp;MiscPay!E155</f>
        <v>....Jn21</v>
      </c>
      <c r="K155" s="120" t="b">
        <v>1</v>
      </c>
      <c r="L155" s="126" t="s">
        <v>4658</v>
      </c>
      <c r="M155" s="120" t="b">
        <v>1</v>
      </c>
      <c r="N155" s="120" t="s">
        <v>3687</v>
      </c>
      <c r="O155" s="307">
        <f>MISC!I155</f>
        <v>0</v>
      </c>
      <c r="P155" s="120" t="b">
        <v>1</v>
      </c>
      <c r="Q155" s="120" t="b">
        <v>1</v>
      </c>
      <c r="R155" s="120" t="b">
        <v>1</v>
      </c>
    </row>
    <row r="156" spans="1:18" hidden="1" x14ac:dyDescent="0.25">
      <c r="A156" s="117">
        <v>1</v>
      </c>
      <c r="B156" s="118">
        <v>2</v>
      </c>
      <c r="C156" s="303">
        <f>MISC!J156</f>
        <v>0</v>
      </c>
      <c r="D156" s="120" t="b">
        <v>1</v>
      </c>
      <c r="E156" s="304" t="str">
        <f>RIGHT(MISC!C156,4)&amp;"."&amp;MISC!M156&amp;"."&amp;MISC!K156&amp;"."&amp;$C$5</f>
        <v>...Jn21</v>
      </c>
      <c r="F156" s="305">
        <f t="shared" ca="1" si="4"/>
        <v>44361</v>
      </c>
      <c r="G156" s="306">
        <f>IF(MISC!S156&lt;0,0,MISC!S156)</f>
        <v>0</v>
      </c>
      <c r="H156" s="124">
        <f t="shared" ca="1" si="5"/>
        <v>44361</v>
      </c>
      <c r="I156" s="125">
        <v>67</v>
      </c>
      <c r="J156" s="304" t="str">
        <f>LEFT(MISC!D156,19)&amp;"."&amp;MiscPay!E156</f>
        <v>....Jn21</v>
      </c>
      <c r="K156" s="120" t="b">
        <v>1</v>
      </c>
      <c r="L156" s="126" t="s">
        <v>4659</v>
      </c>
      <c r="M156" s="120" t="b">
        <v>1</v>
      </c>
      <c r="N156" s="120" t="s">
        <v>3687</v>
      </c>
      <c r="O156" s="307">
        <f>MISC!I156</f>
        <v>0</v>
      </c>
      <c r="P156" s="120" t="b">
        <v>1</v>
      </c>
      <c r="Q156" s="120" t="b">
        <v>1</v>
      </c>
      <c r="R156" s="120" t="b">
        <v>1</v>
      </c>
    </row>
    <row r="157" spans="1:18" hidden="1" x14ac:dyDescent="0.25">
      <c r="A157" s="117">
        <v>1</v>
      </c>
      <c r="B157" s="118">
        <v>2</v>
      </c>
      <c r="C157" s="303">
        <f>MISC!J157</f>
        <v>0</v>
      </c>
      <c r="D157" s="120" t="b">
        <v>1</v>
      </c>
      <c r="E157" s="304" t="str">
        <f>RIGHT(MISC!C157,4)&amp;"."&amp;MISC!M157&amp;"."&amp;MISC!K157&amp;"."&amp;$C$5</f>
        <v>...Jn21</v>
      </c>
      <c r="F157" s="305">
        <f t="shared" ca="1" si="4"/>
        <v>44361</v>
      </c>
      <c r="G157" s="306">
        <f>IF(MISC!S157&lt;0,0,MISC!S157)</f>
        <v>0</v>
      </c>
      <c r="H157" s="124">
        <f t="shared" ca="1" si="5"/>
        <v>44361</v>
      </c>
      <c r="I157" s="125">
        <v>68</v>
      </c>
      <c r="J157" s="304" t="str">
        <f>LEFT(MISC!D157,19)&amp;"."&amp;MiscPay!E157</f>
        <v>....Jn21</v>
      </c>
      <c r="K157" s="120" t="b">
        <v>1</v>
      </c>
      <c r="L157" s="126" t="s">
        <v>4660</v>
      </c>
      <c r="M157" s="120" t="b">
        <v>1</v>
      </c>
      <c r="N157" s="120" t="s">
        <v>3687</v>
      </c>
      <c r="O157" s="307">
        <f>MISC!I157</f>
        <v>0</v>
      </c>
      <c r="P157" s="120" t="b">
        <v>1</v>
      </c>
      <c r="Q157" s="120" t="b">
        <v>1</v>
      </c>
      <c r="R157" s="120" t="b">
        <v>1</v>
      </c>
    </row>
    <row r="158" spans="1:18" hidden="1" x14ac:dyDescent="0.25">
      <c r="A158" s="117">
        <v>1</v>
      </c>
      <c r="B158" s="118">
        <v>2</v>
      </c>
      <c r="C158" s="303">
        <f>MISC!J158</f>
        <v>0</v>
      </c>
      <c r="D158" s="120" t="b">
        <v>1</v>
      </c>
      <c r="E158" s="304" t="str">
        <f>RIGHT(MISC!C158,4)&amp;"."&amp;MISC!M158&amp;"."&amp;MISC!K158&amp;"."&amp;$C$5</f>
        <v>...Jn21</v>
      </c>
      <c r="F158" s="305">
        <f t="shared" ca="1" si="4"/>
        <v>44361</v>
      </c>
      <c r="G158" s="306">
        <f>IF(MISC!S158&lt;0,0,MISC!S158)</f>
        <v>0</v>
      </c>
      <c r="H158" s="124">
        <f t="shared" ca="1" si="5"/>
        <v>44361</v>
      </c>
      <c r="I158" s="125">
        <v>69</v>
      </c>
      <c r="J158" s="304" t="str">
        <f>LEFT(MISC!D158,19)&amp;"."&amp;MiscPay!E158</f>
        <v>....Jn21</v>
      </c>
      <c r="K158" s="120" t="b">
        <v>1</v>
      </c>
      <c r="L158" s="126" t="s">
        <v>4661</v>
      </c>
      <c r="M158" s="120" t="b">
        <v>1</v>
      </c>
      <c r="N158" s="120" t="s">
        <v>3687</v>
      </c>
      <c r="O158" s="307">
        <f>MISC!I158</f>
        <v>0</v>
      </c>
      <c r="P158" s="120" t="b">
        <v>1</v>
      </c>
      <c r="Q158" s="120" t="b">
        <v>1</v>
      </c>
      <c r="R158" s="120" t="b">
        <v>1</v>
      </c>
    </row>
    <row r="159" spans="1:18" hidden="1" x14ac:dyDescent="0.25">
      <c r="A159" s="117">
        <v>1</v>
      </c>
      <c r="B159" s="118">
        <v>2</v>
      </c>
      <c r="C159" s="303">
        <f>MISC!J159</f>
        <v>0</v>
      </c>
      <c r="D159" s="120" t="b">
        <v>1</v>
      </c>
      <c r="E159" s="304" t="str">
        <f>RIGHT(MISC!C159,4)&amp;"."&amp;MISC!M159&amp;"."&amp;MISC!K159&amp;"."&amp;$C$5</f>
        <v>...Jn21</v>
      </c>
      <c r="F159" s="305">
        <f t="shared" ca="1" si="4"/>
        <v>44361</v>
      </c>
      <c r="G159" s="306">
        <f>IF(MISC!S159&lt;0,0,MISC!S159)</f>
        <v>0</v>
      </c>
      <c r="H159" s="124">
        <f t="shared" ca="1" si="5"/>
        <v>44361</v>
      </c>
      <c r="I159" s="125">
        <v>70</v>
      </c>
      <c r="J159" s="304" t="str">
        <f>LEFT(MISC!D159,19)&amp;"."&amp;MiscPay!E159</f>
        <v>....Jn21</v>
      </c>
      <c r="K159" s="120" t="b">
        <v>1</v>
      </c>
      <c r="L159" s="126" t="s">
        <v>4662</v>
      </c>
      <c r="M159" s="120" t="b">
        <v>1</v>
      </c>
      <c r="N159" s="120" t="s">
        <v>3687</v>
      </c>
      <c r="O159" s="307">
        <f>MISC!I159</f>
        <v>0</v>
      </c>
      <c r="P159" s="120" t="b">
        <v>1</v>
      </c>
      <c r="Q159" s="120" t="b">
        <v>1</v>
      </c>
      <c r="R159" s="120" t="b">
        <v>1</v>
      </c>
    </row>
    <row r="160" spans="1:18" hidden="1" x14ac:dyDescent="0.25">
      <c r="A160" s="117">
        <v>1</v>
      </c>
      <c r="B160" s="118">
        <v>2</v>
      </c>
      <c r="C160" s="303">
        <f>MISC!J160</f>
        <v>0</v>
      </c>
      <c r="D160" s="120" t="b">
        <v>1</v>
      </c>
      <c r="E160" s="304" t="str">
        <f>RIGHT(MISC!C160,4)&amp;"."&amp;MISC!M160&amp;"."&amp;MISC!K160&amp;"."&amp;$C$5</f>
        <v>...Jn21</v>
      </c>
      <c r="F160" s="305">
        <f t="shared" ca="1" si="4"/>
        <v>44361</v>
      </c>
      <c r="G160" s="306">
        <f>IF(MISC!S160&lt;0,0,MISC!S160)</f>
        <v>0</v>
      </c>
      <c r="H160" s="124">
        <f t="shared" ca="1" si="5"/>
        <v>44361</v>
      </c>
      <c r="I160" s="125">
        <v>71</v>
      </c>
      <c r="J160" s="304" t="str">
        <f>LEFT(MISC!D160,19)&amp;"."&amp;MiscPay!E160</f>
        <v>....Jn21</v>
      </c>
      <c r="K160" s="120" t="b">
        <v>1</v>
      </c>
      <c r="L160" s="126" t="s">
        <v>4663</v>
      </c>
      <c r="M160" s="120" t="b">
        <v>1</v>
      </c>
      <c r="N160" s="120" t="s">
        <v>3687</v>
      </c>
      <c r="O160" s="307">
        <f>MISC!I160</f>
        <v>0</v>
      </c>
      <c r="P160" s="120" t="b">
        <v>1</v>
      </c>
      <c r="Q160" s="120" t="b">
        <v>1</v>
      </c>
      <c r="R160" s="120" t="b">
        <v>1</v>
      </c>
    </row>
    <row r="161" spans="1:18" hidden="1" x14ac:dyDescent="0.25">
      <c r="A161" s="117">
        <v>1</v>
      </c>
      <c r="B161" s="118">
        <v>2</v>
      </c>
      <c r="C161" s="303">
        <f>MISC!J161</f>
        <v>0</v>
      </c>
      <c r="D161" s="120" t="b">
        <v>1</v>
      </c>
      <c r="E161" s="304" t="str">
        <f>RIGHT(MISC!C161,4)&amp;"."&amp;MISC!M161&amp;"."&amp;MISC!K161&amp;"."&amp;$C$5</f>
        <v>...Jn21</v>
      </c>
      <c r="F161" s="305">
        <f t="shared" ca="1" si="4"/>
        <v>44361</v>
      </c>
      <c r="G161" s="306">
        <f>IF(MISC!S161&lt;0,0,MISC!S161)</f>
        <v>0</v>
      </c>
      <c r="H161" s="124">
        <f t="shared" ca="1" si="5"/>
        <v>44361</v>
      </c>
      <c r="I161" s="125">
        <v>72</v>
      </c>
      <c r="J161" s="304" t="str">
        <f>LEFT(MISC!D161,19)&amp;"."&amp;MiscPay!E161</f>
        <v>....Jn21</v>
      </c>
      <c r="K161" s="120" t="b">
        <v>1</v>
      </c>
      <c r="L161" s="126" t="s">
        <v>4664</v>
      </c>
      <c r="M161" s="120" t="b">
        <v>1</v>
      </c>
      <c r="N161" s="120" t="s">
        <v>3687</v>
      </c>
      <c r="O161" s="307">
        <f>MISC!I161</f>
        <v>0</v>
      </c>
      <c r="P161" s="120" t="b">
        <v>1</v>
      </c>
      <c r="Q161" s="120" t="b">
        <v>1</v>
      </c>
      <c r="R161" s="120" t="b">
        <v>1</v>
      </c>
    </row>
    <row r="162" spans="1:18" hidden="1" x14ac:dyDescent="0.25">
      <c r="A162" s="117">
        <v>1</v>
      </c>
      <c r="B162" s="118">
        <v>2</v>
      </c>
      <c r="C162" s="303">
        <f>MISC!J162</f>
        <v>0</v>
      </c>
      <c r="D162" s="120" t="b">
        <v>1</v>
      </c>
      <c r="E162" s="304" t="str">
        <f>RIGHT(MISC!C162,4)&amp;"."&amp;MISC!M162&amp;"."&amp;MISC!K162&amp;"."&amp;$C$5</f>
        <v>...Jn21</v>
      </c>
      <c r="F162" s="305">
        <f t="shared" ca="1" si="4"/>
        <v>44361</v>
      </c>
      <c r="G162" s="306">
        <f>IF(MISC!S162&lt;0,0,MISC!S162)</f>
        <v>0</v>
      </c>
      <c r="H162" s="124">
        <f t="shared" ca="1" si="5"/>
        <v>44361</v>
      </c>
      <c r="I162" s="125">
        <v>73</v>
      </c>
      <c r="J162" s="304" t="str">
        <f>LEFT(MISC!D162,19)&amp;"."&amp;MiscPay!E162</f>
        <v>....Jn21</v>
      </c>
      <c r="K162" s="120" t="b">
        <v>1</v>
      </c>
      <c r="L162" s="126" t="s">
        <v>4665</v>
      </c>
      <c r="M162" s="120" t="b">
        <v>1</v>
      </c>
      <c r="N162" s="120" t="s">
        <v>3687</v>
      </c>
      <c r="O162" s="307">
        <f>MISC!I162</f>
        <v>0</v>
      </c>
      <c r="P162" s="120" t="b">
        <v>1</v>
      </c>
      <c r="Q162" s="120" t="b">
        <v>1</v>
      </c>
      <c r="R162" s="120" t="b">
        <v>1</v>
      </c>
    </row>
    <row r="163" spans="1:18" hidden="1" x14ac:dyDescent="0.25">
      <c r="A163" s="117">
        <v>1</v>
      </c>
      <c r="B163" s="118">
        <v>2</v>
      </c>
      <c r="C163" s="303">
        <f>MISC!J163</f>
        <v>0</v>
      </c>
      <c r="D163" s="120" t="b">
        <v>1</v>
      </c>
      <c r="E163" s="304" t="str">
        <f>RIGHT(MISC!C163,4)&amp;"."&amp;MISC!M163&amp;"."&amp;MISC!K163&amp;"."&amp;$C$5</f>
        <v>...Jn21</v>
      </c>
      <c r="F163" s="305">
        <f t="shared" ca="1" si="4"/>
        <v>44361</v>
      </c>
      <c r="G163" s="306">
        <f>IF(MISC!S163&lt;0,0,MISC!S163)</f>
        <v>0</v>
      </c>
      <c r="H163" s="124">
        <f t="shared" ca="1" si="5"/>
        <v>44361</v>
      </c>
      <c r="I163" s="125">
        <v>74</v>
      </c>
      <c r="J163" s="304" t="str">
        <f>LEFT(MISC!D163,19)&amp;"."&amp;MiscPay!E163</f>
        <v>....Jn21</v>
      </c>
      <c r="K163" s="120" t="b">
        <v>1</v>
      </c>
      <c r="L163" s="126" t="s">
        <v>4666</v>
      </c>
      <c r="M163" s="120" t="b">
        <v>1</v>
      </c>
      <c r="N163" s="120" t="s">
        <v>3687</v>
      </c>
      <c r="O163" s="307">
        <f>MISC!I163</f>
        <v>0</v>
      </c>
      <c r="P163" s="120" t="b">
        <v>1</v>
      </c>
      <c r="Q163" s="120" t="b">
        <v>1</v>
      </c>
      <c r="R163" s="120" t="b">
        <v>1</v>
      </c>
    </row>
    <row r="164" spans="1:18" hidden="1" x14ac:dyDescent="0.25">
      <c r="A164" s="117">
        <v>1</v>
      </c>
      <c r="B164" s="118">
        <v>2</v>
      </c>
      <c r="C164" s="303">
        <f>MISC!J164</f>
        <v>0</v>
      </c>
      <c r="D164" s="120" t="b">
        <v>1</v>
      </c>
      <c r="E164" s="304" t="str">
        <f>RIGHT(MISC!C164,4)&amp;"."&amp;MISC!M164&amp;"."&amp;MISC!K164&amp;"."&amp;$C$5</f>
        <v>...Jn21</v>
      </c>
      <c r="F164" s="305">
        <f t="shared" ca="1" si="4"/>
        <v>44361</v>
      </c>
      <c r="G164" s="306">
        <f>IF(MISC!S164&lt;0,0,MISC!S164)</f>
        <v>0</v>
      </c>
      <c r="H164" s="124">
        <f t="shared" ca="1" si="5"/>
        <v>44361</v>
      </c>
      <c r="I164" s="125">
        <v>75</v>
      </c>
      <c r="J164" s="304" t="str">
        <f>LEFT(MISC!D164,19)&amp;"."&amp;MiscPay!E164</f>
        <v>....Jn21</v>
      </c>
      <c r="K164" s="120" t="b">
        <v>1</v>
      </c>
      <c r="L164" s="126" t="s">
        <v>4667</v>
      </c>
      <c r="M164" s="120" t="b">
        <v>1</v>
      </c>
      <c r="N164" s="120" t="s">
        <v>3687</v>
      </c>
      <c r="O164" s="307">
        <f>MISC!I164</f>
        <v>0</v>
      </c>
      <c r="P164" s="120" t="b">
        <v>1</v>
      </c>
      <c r="Q164" s="120" t="b">
        <v>1</v>
      </c>
      <c r="R164" s="120" t="b">
        <v>1</v>
      </c>
    </row>
    <row r="165" spans="1:18" hidden="1" x14ac:dyDescent="0.25">
      <c r="A165" s="117">
        <v>1</v>
      </c>
      <c r="B165" s="118">
        <v>2</v>
      </c>
      <c r="C165" s="303">
        <f>MISC!J165</f>
        <v>0</v>
      </c>
      <c r="D165" s="120" t="b">
        <v>1</v>
      </c>
      <c r="E165" s="304" t="str">
        <f>RIGHT(MISC!C165,4)&amp;"."&amp;MISC!M165&amp;"."&amp;MISC!K165&amp;"."&amp;$C$5</f>
        <v>...Jn21</v>
      </c>
      <c r="F165" s="305">
        <f t="shared" ca="1" si="4"/>
        <v>44361</v>
      </c>
      <c r="G165" s="306">
        <f>IF(MISC!S165&lt;0,0,MISC!S165)</f>
        <v>0</v>
      </c>
      <c r="H165" s="124">
        <f t="shared" ca="1" si="5"/>
        <v>44361</v>
      </c>
      <c r="I165" s="125">
        <v>76</v>
      </c>
      <c r="J165" s="304" t="str">
        <f>LEFT(MISC!D165,19)&amp;"."&amp;MiscPay!E165</f>
        <v>....Jn21</v>
      </c>
      <c r="K165" s="120" t="b">
        <v>1</v>
      </c>
      <c r="L165" s="126" t="s">
        <v>4668</v>
      </c>
      <c r="M165" s="120" t="b">
        <v>1</v>
      </c>
      <c r="N165" s="120" t="s">
        <v>3687</v>
      </c>
      <c r="O165" s="307">
        <f>MISC!I165</f>
        <v>0</v>
      </c>
      <c r="P165" s="120" t="b">
        <v>1</v>
      </c>
      <c r="Q165" s="120" t="b">
        <v>1</v>
      </c>
      <c r="R165" s="120" t="b">
        <v>1</v>
      </c>
    </row>
    <row r="166" spans="1:18" hidden="1" x14ac:dyDescent="0.25">
      <c r="A166" s="117">
        <v>1</v>
      </c>
      <c r="B166" s="118">
        <v>2</v>
      </c>
      <c r="C166" s="303">
        <f>MISC!J166</f>
        <v>0</v>
      </c>
      <c r="D166" s="120" t="b">
        <v>1</v>
      </c>
      <c r="E166" s="304" t="str">
        <f>RIGHT(MISC!C166,4)&amp;"."&amp;MISC!M166&amp;"."&amp;MISC!K166&amp;"."&amp;$C$5</f>
        <v>...Jn21</v>
      </c>
      <c r="F166" s="305">
        <f t="shared" ca="1" si="4"/>
        <v>44361</v>
      </c>
      <c r="G166" s="306">
        <f>IF(MISC!S166&lt;0,0,MISC!S166)</f>
        <v>0</v>
      </c>
      <c r="H166" s="124">
        <f t="shared" ca="1" si="5"/>
        <v>44361</v>
      </c>
      <c r="I166" s="125">
        <v>77</v>
      </c>
      <c r="J166" s="304" t="str">
        <f>LEFT(MISC!D166,19)&amp;"."&amp;MiscPay!E166</f>
        <v>....Jn21</v>
      </c>
      <c r="K166" s="120" t="b">
        <v>1</v>
      </c>
      <c r="L166" s="126" t="s">
        <v>4669</v>
      </c>
      <c r="M166" s="120" t="b">
        <v>1</v>
      </c>
      <c r="N166" s="120" t="s">
        <v>3687</v>
      </c>
      <c r="O166" s="307">
        <f>MISC!I166</f>
        <v>0</v>
      </c>
      <c r="P166" s="120" t="b">
        <v>1</v>
      </c>
      <c r="Q166" s="120" t="b">
        <v>1</v>
      </c>
      <c r="R166" s="120" t="b">
        <v>1</v>
      </c>
    </row>
    <row r="167" spans="1:18" hidden="1" x14ac:dyDescent="0.25">
      <c r="A167" s="117">
        <v>1</v>
      </c>
      <c r="B167" s="118">
        <v>2</v>
      </c>
      <c r="C167" s="303">
        <f>MISC!J167</f>
        <v>0</v>
      </c>
      <c r="D167" s="120" t="b">
        <v>1</v>
      </c>
      <c r="E167" s="304" t="str">
        <f>RIGHT(MISC!C167,4)&amp;"."&amp;MISC!M167&amp;"."&amp;MISC!K167&amp;"."&amp;$C$5</f>
        <v>...Jn21</v>
      </c>
      <c r="F167" s="305">
        <f t="shared" ca="1" si="4"/>
        <v>44361</v>
      </c>
      <c r="G167" s="306">
        <f>IF(MISC!S167&lt;0,0,MISC!S167)</f>
        <v>0</v>
      </c>
      <c r="H167" s="124">
        <f t="shared" ca="1" si="5"/>
        <v>44361</v>
      </c>
      <c r="I167" s="125">
        <v>78</v>
      </c>
      <c r="J167" s="304" t="str">
        <f>LEFT(MISC!D167,19)&amp;"."&amp;MiscPay!E167</f>
        <v>....Jn21</v>
      </c>
      <c r="K167" s="120" t="b">
        <v>1</v>
      </c>
      <c r="L167" s="126" t="s">
        <v>4670</v>
      </c>
      <c r="M167" s="120" t="b">
        <v>1</v>
      </c>
      <c r="N167" s="120" t="s">
        <v>3687</v>
      </c>
      <c r="O167" s="307">
        <f>MISC!I167</f>
        <v>0</v>
      </c>
      <c r="P167" s="120" t="b">
        <v>1</v>
      </c>
      <c r="Q167" s="120" t="b">
        <v>1</v>
      </c>
      <c r="R167" s="120" t="b">
        <v>1</v>
      </c>
    </row>
    <row r="168" spans="1:18" hidden="1" x14ac:dyDescent="0.25">
      <c r="A168" s="117">
        <v>1</v>
      </c>
      <c r="B168" s="118">
        <v>2</v>
      </c>
      <c r="C168" s="303">
        <f>MISC!J168</f>
        <v>0</v>
      </c>
      <c r="D168" s="120" t="b">
        <v>1</v>
      </c>
      <c r="E168" s="304" t="str">
        <f>RIGHT(MISC!C168,4)&amp;"."&amp;MISC!M168&amp;"."&amp;MISC!K168&amp;"."&amp;$C$5</f>
        <v>...Jn21</v>
      </c>
      <c r="F168" s="305">
        <f t="shared" ca="1" si="4"/>
        <v>44361</v>
      </c>
      <c r="G168" s="306">
        <f>IF(MISC!S168&lt;0,0,MISC!S168)</f>
        <v>0</v>
      </c>
      <c r="H168" s="124">
        <f t="shared" ca="1" si="5"/>
        <v>44361</v>
      </c>
      <c r="I168" s="125">
        <v>79</v>
      </c>
      <c r="J168" s="304" t="str">
        <f>LEFT(MISC!D168,19)&amp;"."&amp;MiscPay!E168</f>
        <v>....Jn21</v>
      </c>
      <c r="K168" s="120" t="b">
        <v>1</v>
      </c>
      <c r="L168" s="126" t="s">
        <v>4671</v>
      </c>
      <c r="M168" s="120" t="b">
        <v>1</v>
      </c>
      <c r="N168" s="120" t="s">
        <v>3687</v>
      </c>
      <c r="O168" s="307">
        <f>MISC!I168</f>
        <v>0</v>
      </c>
      <c r="P168" s="120" t="b">
        <v>1</v>
      </c>
      <c r="Q168" s="120" t="b">
        <v>1</v>
      </c>
      <c r="R168" s="120" t="b">
        <v>1</v>
      </c>
    </row>
    <row r="169" spans="1:18" hidden="1" x14ac:dyDescent="0.25">
      <c r="A169" s="117">
        <v>1</v>
      </c>
      <c r="B169" s="118">
        <v>2</v>
      </c>
      <c r="C169" s="303">
        <f>MISC!J169</f>
        <v>0</v>
      </c>
      <c r="D169" s="120" t="b">
        <v>1</v>
      </c>
      <c r="E169" s="304" t="str">
        <f>RIGHT(MISC!C169,4)&amp;"."&amp;MISC!M169&amp;"."&amp;MISC!K169&amp;"."&amp;$C$5</f>
        <v>...Jn21</v>
      </c>
      <c r="F169" s="305">
        <f t="shared" ca="1" si="4"/>
        <v>44361</v>
      </c>
      <c r="G169" s="306">
        <f>IF(MISC!S169&lt;0,0,MISC!S169)</f>
        <v>0</v>
      </c>
      <c r="H169" s="124">
        <f t="shared" ca="1" si="5"/>
        <v>44361</v>
      </c>
      <c r="I169" s="125">
        <v>80</v>
      </c>
      <c r="J169" s="304" t="str">
        <f>LEFT(MISC!D169,19)&amp;"."&amp;MiscPay!E169</f>
        <v>....Jn21</v>
      </c>
      <c r="K169" s="120" t="b">
        <v>1</v>
      </c>
      <c r="L169" s="126" t="s">
        <v>4672</v>
      </c>
      <c r="M169" s="120" t="b">
        <v>1</v>
      </c>
      <c r="N169" s="120" t="s">
        <v>3687</v>
      </c>
      <c r="O169" s="307">
        <f>MISC!I169</f>
        <v>0</v>
      </c>
      <c r="P169" s="120" t="b">
        <v>1</v>
      </c>
      <c r="Q169" s="120" t="b">
        <v>1</v>
      </c>
      <c r="R169" s="120" t="b">
        <v>1</v>
      </c>
    </row>
    <row r="170" spans="1:18" hidden="1" x14ac:dyDescent="0.25">
      <c r="A170" s="117">
        <v>1</v>
      </c>
      <c r="B170" s="118">
        <v>2</v>
      </c>
      <c r="C170" s="303">
        <f>MISC!J170</f>
        <v>0</v>
      </c>
      <c r="D170" s="120" t="b">
        <v>1</v>
      </c>
      <c r="E170" s="304" t="str">
        <f>RIGHT(MISC!C170,4)&amp;"."&amp;MISC!M170&amp;"."&amp;MISC!K170&amp;"."&amp;$C$5</f>
        <v>...Jn21</v>
      </c>
      <c r="F170" s="305">
        <f t="shared" ca="1" si="4"/>
        <v>44361</v>
      </c>
      <c r="G170" s="306">
        <f>IF(MISC!S170&lt;0,0,MISC!S170)</f>
        <v>0</v>
      </c>
      <c r="H170" s="124">
        <f t="shared" ca="1" si="5"/>
        <v>44361</v>
      </c>
      <c r="I170" s="125">
        <v>81</v>
      </c>
      <c r="J170" s="304" t="str">
        <f>LEFT(MISC!D170,19)&amp;"."&amp;MiscPay!E170</f>
        <v>....Jn21</v>
      </c>
      <c r="K170" s="120" t="b">
        <v>1</v>
      </c>
      <c r="L170" s="126" t="s">
        <v>4673</v>
      </c>
      <c r="M170" s="120" t="b">
        <v>1</v>
      </c>
      <c r="N170" s="120" t="s">
        <v>3687</v>
      </c>
      <c r="O170" s="307">
        <f>MISC!I170</f>
        <v>0</v>
      </c>
      <c r="P170" s="120" t="b">
        <v>1</v>
      </c>
      <c r="Q170" s="120" t="b">
        <v>1</v>
      </c>
      <c r="R170" s="120" t="b">
        <v>1</v>
      </c>
    </row>
    <row r="171" spans="1:18" hidden="1" x14ac:dyDescent="0.25">
      <c r="A171" s="117">
        <v>1</v>
      </c>
      <c r="B171" s="118">
        <v>2</v>
      </c>
      <c r="C171" s="303">
        <f>MISC!J171</f>
        <v>0</v>
      </c>
      <c r="D171" s="120" t="b">
        <v>1</v>
      </c>
      <c r="E171" s="304" t="str">
        <f>RIGHT(MISC!C171,4)&amp;"."&amp;MISC!M171&amp;"."&amp;MISC!K171&amp;"."&amp;$C$5</f>
        <v>...Jn21</v>
      </c>
      <c r="F171" s="305">
        <f t="shared" ca="1" si="4"/>
        <v>44361</v>
      </c>
      <c r="G171" s="306">
        <f>IF(MISC!S171&lt;0,0,MISC!S171)</f>
        <v>0</v>
      </c>
      <c r="H171" s="124">
        <f t="shared" ca="1" si="5"/>
        <v>44361</v>
      </c>
      <c r="I171" s="125">
        <v>82</v>
      </c>
      <c r="J171" s="304" t="str">
        <f>LEFT(MISC!D171,19)&amp;"."&amp;MiscPay!E171</f>
        <v>....Jn21</v>
      </c>
      <c r="K171" s="120" t="b">
        <v>1</v>
      </c>
      <c r="L171" s="126" t="s">
        <v>4674</v>
      </c>
      <c r="M171" s="120" t="b">
        <v>1</v>
      </c>
      <c r="N171" s="120" t="s">
        <v>3687</v>
      </c>
      <c r="O171" s="307">
        <f>MISC!I171</f>
        <v>0</v>
      </c>
      <c r="P171" s="120" t="b">
        <v>1</v>
      </c>
      <c r="Q171" s="120" t="b">
        <v>1</v>
      </c>
      <c r="R171" s="120" t="b">
        <v>1</v>
      </c>
    </row>
    <row r="172" spans="1:18" hidden="1" x14ac:dyDescent="0.25">
      <c r="A172" s="117">
        <v>1</v>
      </c>
      <c r="B172" s="118">
        <v>2</v>
      </c>
      <c r="C172" s="303">
        <f>MISC!J172</f>
        <v>0</v>
      </c>
      <c r="D172" s="120" t="b">
        <v>1</v>
      </c>
      <c r="E172" s="304" t="str">
        <f>RIGHT(MISC!C172,4)&amp;"."&amp;MISC!M172&amp;"."&amp;MISC!K172&amp;"."&amp;$C$5</f>
        <v>...Jn21</v>
      </c>
      <c r="F172" s="305">
        <f t="shared" ca="1" si="4"/>
        <v>44361</v>
      </c>
      <c r="G172" s="306">
        <f>IF(MISC!S172&lt;0,0,MISC!S172)</f>
        <v>0</v>
      </c>
      <c r="H172" s="124">
        <f t="shared" ca="1" si="5"/>
        <v>44361</v>
      </c>
      <c r="I172" s="125">
        <v>83</v>
      </c>
      <c r="J172" s="304" t="str">
        <f>LEFT(MISC!D172,19)&amp;"."&amp;MiscPay!E172</f>
        <v>....Jn21</v>
      </c>
      <c r="K172" s="120" t="b">
        <v>1</v>
      </c>
      <c r="L172" s="126" t="s">
        <v>4675</v>
      </c>
      <c r="M172" s="120" t="b">
        <v>1</v>
      </c>
      <c r="N172" s="120" t="s">
        <v>3687</v>
      </c>
      <c r="O172" s="307">
        <f>MISC!I172</f>
        <v>0</v>
      </c>
      <c r="P172" s="120" t="b">
        <v>1</v>
      </c>
      <c r="Q172" s="120" t="b">
        <v>1</v>
      </c>
      <c r="R172" s="120" t="b">
        <v>1</v>
      </c>
    </row>
    <row r="173" spans="1:18" hidden="1" x14ac:dyDescent="0.25">
      <c r="A173" s="117">
        <v>1</v>
      </c>
      <c r="B173" s="118">
        <v>2</v>
      </c>
      <c r="C173" s="303">
        <f>MISC!J173</f>
        <v>0</v>
      </c>
      <c r="D173" s="120" t="b">
        <v>1</v>
      </c>
      <c r="E173" s="304" t="str">
        <f>RIGHT(MISC!C173,4)&amp;"."&amp;MISC!M173&amp;"."&amp;MISC!K173&amp;"."&amp;$C$5</f>
        <v>...Jn21</v>
      </c>
      <c r="F173" s="305">
        <f t="shared" ca="1" si="4"/>
        <v>44361</v>
      </c>
      <c r="G173" s="306">
        <f>IF(MISC!S173&lt;0,0,MISC!S173)</f>
        <v>0</v>
      </c>
      <c r="H173" s="124">
        <f t="shared" ca="1" si="5"/>
        <v>44361</v>
      </c>
      <c r="I173" s="125">
        <v>84</v>
      </c>
      <c r="J173" s="304" t="str">
        <f>LEFT(MISC!D173,19)&amp;"."&amp;MiscPay!E173</f>
        <v>....Jn21</v>
      </c>
      <c r="K173" s="120" t="b">
        <v>1</v>
      </c>
      <c r="L173" s="126" t="s">
        <v>4676</v>
      </c>
      <c r="M173" s="120" t="b">
        <v>1</v>
      </c>
      <c r="N173" s="120" t="s">
        <v>3687</v>
      </c>
      <c r="O173" s="307">
        <f>MISC!I173</f>
        <v>0</v>
      </c>
      <c r="P173" s="120" t="b">
        <v>1</v>
      </c>
      <c r="Q173" s="120" t="b">
        <v>1</v>
      </c>
      <c r="R173" s="120" t="b">
        <v>1</v>
      </c>
    </row>
    <row r="174" spans="1:18" hidden="1" x14ac:dyDescent="0.25">
      <c r="A174" s="117">
        <v>1</v>
      </c>
      <c r="B174" s="118">
        <v>2</v>
      </c>
      <c r="C174" s="303">
        <f>MISC!J174</f>
        <v>0</v>
      </c>
      <c r="D174" s="120" t="b">
        <v>1</v>
      </c>
      <c r="E174" s="304" t="str">
        <f>RIGHT(MISC!C174,4)&amp;"."&amp;MISC!M174&amp;"."&amp;MISC!K174&amp;"."&amp;$C$5</f>
        <v>...Jn21</v>
      </c>
      <c r="F174" s="305">
        <f t="shared" ca="1" si="4"/>
        <v>44361</v>
      </c>
      <c r="G174" s="306">
        <f>IF(MISC!S174&lt;0,0,MISC!S174)</f>
        <v>0</v>
      </c>
      <c r="H174" s="124">
        <f t="shared" ca="1" si="5"/>
        <v>44361</v>
      </c>
      <c r="I174" s="125">
        <v>85</v>
      </c>
      <c r="J174" s="304" t="str">
        <f>LEFT(MISC!D174,19)&amp;"."&amp;MiscPay!E174</f>
        <v>....Jn21</v>
      </c>
      <c r="K174" s="120" t="b">
        <v>1</v>
      </c>
      <c r="L174" s="126" t="s">
        <v>4677</v>
      </c>
      <c r="M174" s="120" t="b">
        <v>1</v>
      </c>
      <c r="N174" s="120" t="s">
        <v>3687</v>
      </c>
      <c r="O174" s="307">
        <f>MISC!I174</f>
        <v>0</v>
      </c>
      <c r="P174" s="120" t="b">
        <v>1</v>
      </c>
      <c r="Q174" s="120" t="b">
        <v>1</v>
      </c>
      <c r="R174" s="120" t="b">
        <v>1</v>
      </c>
    </row>
    <row r="175" spans="1:18" hidden="1" x14ac:dyDescent="0.25">
      <c r="A175" s="117">
        <v>1</v>
      </c>
      <c r="B175" s="118">
        <v>2</v>
      </c>
      <c r="C175" s="303">
        <f>MISC!J175</f>
        <v>0</v>
      </c>
      <c r="D175" s="120" t="b">
        <v>1</v>
      </c>
      <c r="E175" s="304" t="str">
        <f>RIGHT(MISC!C175,4)&amp;"."&amp;MISC!M175&amp;"."&amp;MISC!K175&amp;"."&amp;$C$5</f>
        <v>...Jn21</v>
      </c>
      <c r="F175" s="305">
        <f t="shared" ca="1" si="4"/>
        <v>44361</v>
      </c>
      <c r="G175" s="306">
        <f>IF(MISC!S175&lt;0,0,MISC!S175)</f>
        <v>0</v>
      </c>
      <c r="H175" s="124">
        <f t="shared" ca="1" si="5"/>
        <v>44361</v>
      </c>
      <c r="I175" s="125">
        <v>86</v>
      </c>
      <c r="J175" s="304" t="str">
        <f>LEFT(MISC!D175,19)&amp;"."&amp;MiscPay!E175</f>
        <v>....Jn21</v>
      </c>
      <c r="K175" s="120" t="b">
        <v>1</v>
      </c>
      <c r="L175" s="126" t="s">
        <v>4678</v>
      </c>
      <c r="M175" s="120" t="b">
        <v>1</v>
      </c>
      <c r="N175" s="120" t="s">
        <v>3687</v>
      </c>
      <c r="O175" s="307">
        <f>MISC!I175</f>
        <v>0</v>
      </c>
      <c r="P175" s="120" t="b">
        <v>1</v>
      </c>
      <c r="Q175" s="120" t="b">
        <v>1</v>
      </c>
      <c r="R175" s="120" t="b">
        <v>1</v>
      </c>
    </row>
    <row r="176" spans="1:18" hidden="1" x14ac:dyDescent="0.25">
      <c r="A176" s="117">
        <v>1</v>
      </c>
      <c r="B176" s="118">
        <v>2</v>
      </c>
      <c r="C176" s="303">
        <f>MISC!J176</f>
        <v>0</v>
      </c>
      <c r="D176" s="120" t="b">
        <v>1</v>
      </c>
      <c r="E176" s="304" t="str">
        <f>RIGHT(MISC!C176,4)&amp;"."&amp;MISC!M176&amp;"."&amp;MISC!K176&amp;"."&amp;$C$5</f>
        <v>...Jn21</v>
      </c>
      <c r="F176" s="305">
        <f t="shared" ca="1" si="4"/>
        <v>44361</v>
      </c>
      <c r="G176" s="306">
        <f>IF(MISC!S176&lt;0,0,MISC!S176)</f>
        <v>0</v>
      </c>
      <c r="H176" s="124">
        <f t="shared" ca="1" si="5"/>
        <v>44361</v>
      </c>
      <c r="I176" s="125">
        <v>87</v>
      </c>
      <c r="J176" s="304" t="str">
        <f>LEFT(MISC!D176,19)&amp;"."&amp;MiscPay!E176</f>
        <v>....Jn21</v>
      </c>
      <c r="K176" s="120" t="b">
        <v>1</v>
      </c>
      <c r="L176" s="126" t="s">
        <v>4679</v>
      </c>
      <c r="M176" s="120" t="b">
        <v>1</v>
      </c>
      <c r="N176" s="120" t="s">
        <v>3687</v>
      </c>
      <c r="O176" s="307">
        <f>MISC!I176</f>
        <v>0</v>
      </c>
      <c r="P176" s="120" t="b">
        <v>1</v>
      </c>
      <c r="Q176" s="120" t="b">
        <v>1</v>
      </c>
      <c r="R176" s="120" t="b">
        <v>1</v>
      </c>
    </row>
    <row r="177" spans="1:18" hidden="1" x14ac:dyDescent="0.25">
      <c r="A177" s="117">
        <v>1</v>
      </c>
      <c r="B177" s="118">
        <v>2</v>
      </c>
      <c r="C177" s="303">
        <f>MISC!J177</f>
        <v>0</v>
      </c>
      <c r="D177" s="120" t="b">
        <v>1</v>
      </c>
      <c r="E177" s="304" t="str">
        <f>RIGHT(MISC!C177,4)&amp;"."&amp;MISC!M177&amp;"."&amp;MISC!K177&amp;"."&amp;$C$5</f>
        <v>...Jn21</v>
      </c>
      <c r="F177" s="305">
        <f t="shared" ca="1" si="4"/>
        <v>44361</v>
      </c>
      <c r="G177" s="306">
        <f>IF(MISC!S177&lt;0,0,MISC!S177)</f>
        <v>0</v>
      </c>
      <c r="H177" s="124">
        <f t="shared" ca="1" si="5"/>
        <v>44361</v>
      </c>
      <c r="I177" s="125">
        <v>88</v>
      </c>
      <c r="J177" s="304" t="str">
        <f>LEFT(MISC!D177,19)&amp;"."&amp;MiscPay!E177</f>
        <v>....Jn21</v>
      </c>
      <c r="K177" s="120" t="b">
        <v>1</v>
      </c>
      <c r="L177" s="126" t="s">
        <v>4680</v>
      </c>
      <c r="M177" s="120" t="b">
        <v>1</v>
      </c>
      <c r="N177" s="120" t="s">
        <v>3687</v>
      </c>
      <c r="O177" s="307">
        <f>MISC!I177</f>
        <v>0</v>
      </c>
      <c r="P177" s="120" t="b">
        <v>1</v>
      </c>
      <c r="Q177" s="120" t="b">
        <v>1</v>
      </c>
      <c r="R177" s="120" t="b">
        <v>1</v>
      </c>
    </row>
    <row r="178" spans="1:18" hidden="1" x14ac:dyDescent="0.25">
      <c r="A178" s="117">
        <v>1</v>
      </c>
      <c r="B178" s="118">
        <v>2</v>
      </c>
      <c r="C178" s="303">
        <f>MISC!J178</f>
        <v>0</v>
      </c>
      <c r="D178" s="120" t="b">
        <v>1</v>
      </c>
      <c r="E178" s="304" t="str">
        <f>RIGHT(MISC!C178,4)&amp;"."&amp;MISC!M178&amp;"."&amp;MISC!K178&amp;"."&amp;$C$5</f>
        <v>...Jn21</v>
      </c>
      <c r="F178" s="305">
        <f t="shared" ca="1" si="4"/>
        <v>44361</v>
      </c>
      <c r="G178" s="306">
        <f>IF(MISC!S178&lt;0,0,MISC!S178)</f>
        <v>0</v>
      </c>
      <c r="H178" s="124">
        <f t="shared" ca="1" si="5"/>
        <v>44361</v>
      </c>
      <c r="I178" s="125">
        <v>89</v>
      </c>
      <c r="J178" s="304" t="str">
        <f>LEFT(MISC!D178,19)&amp;"."&amp;MiscPay!E178</f>
        <v>....Jn21</v>
      </c>
      <c r="K178" s="120" t="b">
        <v>1</v>
      </c>
      <c r="L178" s="126" t="s">
        <v>4681</v>
      </c>
      <c r="M178" s="120" t="b">
        <v>1</v>
      </c>
      <c r="N178" s="120" t="s">
        <v>3687</v>
      </c>
      <c r="O178" s="307">
        <f>MISC!I178</f>
        <v>0</v>
      </c>
      <c r="P178" s="120" t="b">
        <v>1</v>
      </c>
      <c r="Q178" s="120" t="b">
        <v>1</v>
      </c>
      <c r="R178" s="120" t="b">
        <v>1</v>
      </c>
    </row>
    <row r="179" spans="1:18" hidden="1" x14ac:dyDescent="0.25">
      <c r="A179" s="117">
        <v>1</v>
      </c>
      <c r="B179" s="118">
        <v>2</v>
      </c>
      <c r="C179" s="303">
        <f>MISC!J179</f>
        <v>0</v>
      </c>
      <c r="D179" s="120" t="b">
        <v>1</v>
      </c>
      <c r="E179" s="304" t="str">
        <f>RIGHT(MISC!C179,4)&amp;"."&amp;MISC!M179&amp;"."&amp;MISC!K179&amp;"."&amp;$C$5</f>
        <v>...Jn21</v>
      </c>
      <c r="F179" s="305">
        <f t="shared" ca="1" si="4"/>
        <v>44361</v>
      </c>
      <c r="G179" s="306">
        <f>IF(MISC!S179&lt;0,0,MISC!S179)</f>
        <v>0</v>
      </c>
      <c r="H179" s="124">
        <f t="shared" ca="1" si="5"/>
        <v>44361</v>
      </c>
      <c r="I179" s="125">
        <v>90</v>
      </c>
      <c r="J179" s="304" t="str">
        <f>LEFT(MISC!D179,19)&amp;"."&amp;MiscPay!E179</f>
        <v>....Jn21</v>
      </c>
      <c r="K179" s="120" t="b">
        <v>1</v>
      </c>
      <c r="L179" s="126" t="s">
        <v>4682</v>
      </c>
      <c r="M179" s="120" t="b">
        <v>1</v>
      </c>
      <c r="N179" s="120" t="s">
        <v>3687</v>
      </c>
      <c r="O179" s="307">
        <f>MISC!I179</f>
        <v>0</v>
      </c>
      <c r="P179" s="120" t="b">
        <v>1</v>
      </c>
      <c r="Q179" s="120" t="b">
        <v>1</v>
      </c>
      <c r="R179" s="120" t="b">
        <v>1</v>
      </c>
    </row>
    <row r="180" spans="1:18" hidden="1" x14ac:dyDescent="0.25">
      <c r="A180" s="117">
        <v>1</v>
      </c>
      <c r="B180" s="118">
        <v>2</v>
      </c>
      <c r="C180" s="303">
        <f>MISC!J180</f>
        <v>0</v>
      </c>
      <c r="D180" s="120" t="b">
        <v>1</v>
      </c>
      <c r="E180" s="304" t="str">
        <f>RIGHT(MISC!C180,4)&amp;"."&amp;MISC!M180&amp;"."&amp;MISC!K180&amp;"."&amp;$C$5</f>
        <v>...Jn21</v>
      </c>
      <c r="F180" s="305">
        <f t="shared" ca="1" si="4"/>
        <v>44361</v>
      </c>
      <c r="G180" s="306">
        <f>IF(MISC!S180&lt;0,0,MISC!S180)</f>
        <v>0</v>
      </c>
      <c r="H180" s="124">
        <f t="shared" ca="1" si="5"/>
        <v>44361</v>
      </c>
      <c r="I180" s="125">
        <v>91</v>
      </c>
      <c r="J180" s="304" t="str">
        <f>LEFT(MISC!D180,19)&amp;"."&amp;MiscPay!E180</f>
        <v>....Jn21</v>
      </c>
      <c r="K180" s="120" t="b">
        <v>1</v>
      </c>
      <c r="L180" s="126" t="s">
        <v>4683</v>
      </c>
      <c r="M180" s="120" t="b">
        <v>1</v>
      </c>
      <c r="N180" s="120" t="s">
        <v>3687</v>
      </c>
      <c r="O180" s="307">
        <f>MISC!I180</f>
        <v>0</v>
      </c>
      <c r="P180" s="120" t="b">
        <v>1</v>
      </c>
      <c r="Q180" s="120" t="b">
        <v>1</v>
      </c>
      <c r="R180" s="120" t="b">
        <v>1</v>
      </c>
    </row>
    <row r="181" spans="1:18" hidden="1" x14ac:dyDescent="0.25">
      <c r="A181" s="117">
        <v>1</v>
      </c>
      <c r="B181" s="118">
        <v>2</v>
      </c>
      <c r="C181" s="303">
        <f>MISC!J181</f>
        <v>0</v>
      </c>
      <c r="D181" s="120" t="b">
        <v>1</v>
      </c>
      <c r="E181" s="304" t="str">
        <f>RIGHT(MISC!C181,4)&amp;"."&amp;MISC!M181&amp;"."&amp;MISC!K181&amp;"."&amp;$C$5</f>
        <v>...Jn21</v>
      </c>
      <c r="F181" s="305">
        <f t="shared" ca="1" si="4"/>
        <v>44361</v>
      </c>
      <c r="G181" s="306">
        <f>IF(MISC!S181&lt;0,0,MISC!S181)</f>
        <v>0</v>
      </c>
      <c r="H181" s="124">
        <f t="shared" ca="1" si="5"/>
        <v>44361</v>
      </c>
      <c r="I181" s="125">
        <v>92</v>
      </c>
      <c r="J181" s="304" t="str">
        <f>LEFT(MISC!D181,19)&amp;"."&amp;MiscPay!E181</f>
        <v>....Jn21</v>
      </c>
      <c r="K181" s="120" t="b">
        <v>1</v>
      </c>
      <c r="L181" s="126" t="s">
        <v>4684</v>
      </c>
      <c r="M181" s="120" t="b">
        <v>1</v>
      </c>
      <c r="N181" s="120" t="s">
        <v>3687</v>
      </c>
      <c r="O181" s="307">
        <f>MISC!I181</f>
        <v>0</v>
      </c>
      <c r="P181" s="120" t="b">
        <v>1</v>
      </c>
      <c r="Q181" s="120" t="b">
        <v>1</v>
      </c>
      <c r="R181" s="120" t="b">
        <v>1</v>
      </c>
    </row>
    <row r="182" spans="1:18" hidden="1" x14ac:dyDescent="0.25">
      <c r="A182" s="117">
        <v>1</v>
      </c>
      <c r="B182" s="118">
        <v>2</v>
      </c>
      <c r="C182" s="303">
        <f>MISC!J182</f>
        <v>0</v>
      </c>
      <c r="D182" s="120" t="b">
        <v>1</v>
      </c>
      <c r="E182" s="304" t="str">
        <f>RIGHT(MISC!C182,4)&amp;"."&amp;MISC!M182&amp;"."&amp;MISC!K182&amp;"."&amp;$C$5</f>
        <v>...Jn21</v>
      </c>
      <c r="F182" s="305">
        <f t="shared" ca="1" si="4"/>
        <v>44361</v>
      </c>
      <c r="G182" s="306">
        <f>IF(MISC!S182&lt;0,0,MISC!S182)</f>
        <v>0</v>
      </c>
      <c r="H182" s="124">
        <f t="shared" ca="1" si="5"/>
        <v>44361</v>
      </c>
      <c r="I182" s="125">
        <v>93</v>
      </c>
      <c r="J182" s="304" t="str">
        <f>LEFT(MISC!D182,19)&amp;"."&amp;MiscPay!E182</f>
        <v>....Jn21</v>
      </c>
      <c r="K182" s="120" t="b">
        <v>1</v>
      </c>
      <c r="L182" s="126" t="s">
        <v>4685</v>
      </c>
      <c r="M182" s="120" t="b">
        <v>1</v>
      </c>
      <c r="N182" s="120" t="s">
        <v>3687</v>
      </c>
      <c r="O182" s="307">
        <f>MISC!I182</f>
        <v>0</v>
      </c>
      <c r="P182" s="120" t="b">
        <v>1</v>
      </c>
      <c r="Q182" s="120" t="b">
        <v>1</v>
      </c>
      <c r="R182" s="120" t="b">
        <v>1</v>
      </c>
    </row>
    <row r="183" spans="1:18" hidden="1" x14ac:dyDescent="0.25">
      <c r="A183" s="117">
        <v>1</v>
      </c>
      <c r="B183" s="118">
        <v>2</v>
      </c>
      <c r="C183" s="303">
        <f>MISC!J183</f>
        <v>0</v>
      </c>
      <c r="D183" s="120" t="b">
        <v>1</v>
      </c>
      <c r="E183" s="304" t="str">
        <f>RIGHT(MISC!C183,4)&amp;"."&amp;MISC!M183&amp;"."&amp;MISC!K183&amp;"."&amp;$C$5</f>
        <v>...Jn21</v>
      </c>
      <c r="F183" s="305">
        <f t="shared" ca="1" si="4"/>
        <v>44361</v>
      </c>
      <c r="G183" s="306">
        <f>IF(MISC!S183&lt;0,0,MISC!S183)</f>
        <v>0</v>
      </c>
      <c r="H183" s="124">
        <f t="shared" ca="1" si="5"/>
        <v>44361</v>
      </c>
      <c r="I183" s="125">
        <v>94</v>
      </c>
      <c r="J183" s="304" t="str">
        <f>LEFT(MISC!D183,19)&amp;"."&amp;MiscPay!E183</f>
        <v>....Jn21</v>
      </c>
      <c r="K183" s="120" t="b">
        <v>1</v>
      </c>
      <c r="L183" s="126" t="s">
        <v>4686</v>
      </c>
      <c r="M183" s="120" t="b">
        <v>1</v>
      </c>
      <c r="N183" s="120" t="s">
        <v>3687</v>
      </c>
      <c r="O183" s="307">
        <f>MISC!I183</f>
        <v>0</v>
      </c>
      <c r="P183" s="120" t="b">
        <v>1</v>
      </c>
      <c r="Q183" s="120" t="b">
        <v>1</v>
      </c>
      <c r="R183" s="120" t="b">
        <v>1</v>
      </c>
    </row>
    <row r="184" spans="1:18" hidden="1" x14ac:dyDescent="0.25">
      <c r="A184" s="117">
        <v>1</v>
      </c>
      <c r="B184" s="118">
        <v>2</v>
      </c>
      <c r="C184" s="303">
        <f>MISC!J184</f>
        <v>0</v>
      </c>
      <c r="D184" s="120" t="b">
        <v>1</v>
      </c>
      <c r="E184" s="304" t="str">
        <f>RIGHT(MISC!C184,4)&amp;"."&amp;MISC!M184&amp;"."&amp;MISC!K184&amp;"."&amp;$C$5</f>
        <v>...Jn21</v>
      </c>
      <c r="F184" s="305">
        <f t="shared" ca="1" si="4"/>
        <v>44361</v>
      </c>
      <c r="G184" s="306">
        <f>IF(MISC!S184&lt;0,0,MISC!S184)</f>
        <v>0</v>
      </c>
      <c r="H184" s="124">
        <f t="shared" ca="1" si="5"/>
        <v>44361</v>
      </c>
      <c r="I184" s="125">
        <v>95</v>
      </c>
      <c r="J184" s="304" t="str">
        <f>LEFT(MISC!D184,19)&amp;"."&amp;MiscPay!E184</f>
        <v>....Jn21</v>
      </c>
      <c r="K184" s="120" t="b">
        <v>1</v>
      </c>
      <c r="L184" s="126" t="s">
        <v>4687</v>
      </c>
      <c r="M184" s="120" t="b">
        <v>1</v>
      </c>
      <c r="N184" s="120" t="s">
        <v>3687</v>
      </c>
      <c r="O184" s="307">
        <f>MISC!I184</f>
        <v>0</v>
      </c>
      <c r="P184" s="120" t="b">
        <v>1</v>
      </c>
      <c r="Q184" s="120" t="b">
        <v>1</v>
      </c>
      <c r="R184" s="120" t="b">
        <v>1</v>
      </c>
    </row>
    <row r="185" spans="1:18" hidden="1" x14ac:dyDescent="0.25">
      <c r="A185" s="117">
        <v>1</v>
      </c>
      <c r="B185" s="118">
        <v>2</v>
      </c>
      <c r="C185" s="303">
        <f>MISC!J185</f>
        <v>0</v>
      </c>
      <c r="D185" s="120" t="b">
        <v>1</v>
      </c>
      <c r="E185" s="304" t="str">
        <f>RIGHT(MISC!C185,4)&amp;"."&amp;MISC!M185&amp;"."&amp;MISC!K185&amp;"."&amp;$C$5</f>
        <v>...Jn21</v>
      </c>
      <c r="F185" s="305">
        <f t="shared" ca="1" si="4"/>
        <v>44361</v>
      </c>
      <c r="G185" s="306">
        <f>IF(MISC!S185&lt;0,0,MISC!S185)</f>
        <v>0</v>
      </c>
      <c r="H185" s="124">
        <f t="shared" ca="1" si="5"/>
        <v>44361</v>
      </c>
      <c r="I185" s="125">
        <v>96</v>
      </c>
      <c r="J185" s="304" t="str">
        <f>LEFT(MISC!D185,19)&amp;"."&amp;MiscPay!E185</f>
        <v>....Jn21</v>
      </c>
      <c r="K185" s="120" t="b">
        <v>1</v>
      </c>
      <c r="L185" s="126" t="s">
        <v>4688</v>
      </c>
      <c r="M185" s="120" t="b">
        <v>1</v>
      </c>
      <c r="N185" s="120" t="s">
        <v>3687</v>
      </c>
      <c r="O185" s="307">
        <f>MISC!I185</f>
        <v>0</v>
      </c>
      <c r="P185" s="120" t="b">
        <v>1</v>
      </c>
      <c r="Q185" s="120" t="b">
        <v>1</v>
      </c>
      <c r="R185" s="120" t="b">
        <v>1</v>
      </c>
    </row>
    <row r="186" spans="1:18" hidden="1" x14ac:dyDescent="0.25">
      <c r="A186" s="117">
        <v>1</v>
      </c>
      <c r="B186" s="118">
        <v>2</v>
      </c>
      <c r="C186" s="303">
        <f>MISC!J186</f>
        <v>0</v>
      </c>
      <c r="D186" s="120" t="b">
        <v>1</v>
      </c>
      <c r="E186" s="304" t="str">
        <f>RIGHT(MISC!C186,4)&amp;"."&amp;MISC!M186&amp;"."&amp;MISC!K186&amp;"."&amp;$C$5</f>
        <v>...Jn21</v>
      </c>
      <c r="F186" s="305">
        <f t="shared" ca="1" si="4"/>
        <v>44361</v>
      </c>
      <c r="G186" s="306">
        <f>IF(MISC!S186&lt;0,0,MISC!S186)</f>
        <v>0</v>
      </c>
      <c r="H186" s="124">
        <f t="shared" ca="1" si="5"/>
        <v>44361</v>
      </c>
      <c r="I186" s="125">
        <v>97</v>
      </c>
      <c r="J186" s="304" t="str">
        <f>LEFT(MISC!D186,19)&amp;"."&amp;MiscPay!E186</f>
        <v>....Jn21</v>
      </c>
      <c r="K186" s="120" t="b">
        <v>1</v>
      </c>
      <c r="L186" s="126" t="s">
        <v>4689</v>
      </c>
      <c r="M186" s="120" t="b">
        <v>1</v>
      </c>
      <c r="N186" s="120" t="s">
        <v>3687</v>
      </c>
      <c r="O186" s="307">
        <f>MISC!I186</f>
        <v>0</v>
      </c>
      <c r="P186" s="120" t="b">
        <v>1</v>
      </c>
      <c r="Q186" s="120" t="b">
        <v>1</v>
      </c>
      <c r="R186" s="120" t="b">
        <v>1</v>
      </c>
    </row>
    <row r="187" spans="1:18" hidden="1" x14ac:dyDescent="0.25">
      <c r="A187" s="117">
        <v>1</v>
      </c>
      <c r="B187" s="118">
        <v>2</v>
      </c>
      <c r="C187" s="303">
        <f>MISC!J187</f>
        <v>0</v>
      </c>
      <c r="D187" s="120" t="b">
        <v>1</v>
      </c>
      <c r="E187" s="304" t="str">
        <f>RIGHT(MISC!C187,4)&amp;"."&amp;MISC!M187&amp;"."&amp;MISC!K187&amp;"."&amp;$C$5</f>
        <v>...Jn21</v>
      </c>
      <c r="F187" s="305">
        <f t="shared" ca="1" si="4"/>
        <v>44361</v>
      </c>
      <c r="G187" s="306">
        <f>IF(MISC!S187&lt;0,0,MISC!S187)</f>
        <v>0</v>
      </c>
      <c r="H187" s="124">
        <f t="shared" ca="1" si="5"/>
        <v>44361</v>
      </c>
      <c r="I187" s="125">
        <v>98</v>
      </c>
      <c r="J187" s="304" t="str">
        <f>LEFT(MISC!D187,19)&amp;"."&amp;MiscPay!E187</f>
        <v>....Jn21</v>
      </c>
      <c r="K187" s="120" t="b">
        <v>1</v>
      </c>
      <c r="L187" s="126" t="s">
        <v>4690</v>
      </c>
      <c r="M187" s="120" t="b">
        <v>1</v>
      </c>
      <c r="N187" s="120" t="s">
        <v>3687</v>
      </c>
      <c r="O187" s="307">
        <f>MISC!I187</f>
        <v>0</v>
      </c>
      <c r="P187" s="120" t="b">
        <v>1</v>
      </c>
      <c r="Q187" s="120" t="b">
        <v>1</v>
      </c>
      <c r="R187" s="120" t="b">
        <v>1</v>
      </c>
    </row>
    <row r="188" spans="1:18" hidden="1" x14ac:dyDescent="0.25">
      <c r="A188" s="117">
        <v>1</v>
      </c>
      <c r="B188" s="118">
        <v>2</v>
      </c>
      <c r="C188" s="303">
        <f>MISC!J188</f>
        <v>0</v>
      </c>
      <c r="D188" s="120" t="b">
        <v>1</v>
      </c>
      <c r="E188" s="304" t="str">
        <f>RIGHT(MISC!C188,4)&amp;"."&amp;MISC!M188&amp;"."&amp;MISC!K188&amp;"."&amp;$C$5</f>
        <v>...Jn21</v>
      </c>
      <c r="F188" s="305">
        <f t="shared" ca="1" si="4"/>
        <v>44361</v>
      </c>
      <c r="G188" s="306">
        <f>IF(MISC!S188&lt;0,0,MISC!S188)</f>
        <v>0</v>
      </c>
      <c r="H188" s="124">
        <f t="shared" ca="1" si="5"/>
        <v>44361</v>
      </c>
      <c r="I188" s="125">
        <v>99</v>
      </c>
      <c r="J188" s="304" t="str">
        <f>LEFT(MISC!D188,19)&amp;"."&amp;MiscPay!E188</f>
        <v>....Jn21</v>
      </c>
      <c r="K188" s="120" t="b">
        <v>1</v>
      </c>
      <c r="L188" s="126" t="s">
        <v>4691</v>
      </c>
      <c r="M188" s="120" t="b">
        <v>1</v>
      </c>
      <c r="N188" s="120" t="s">
        <v>3687</v>
      </c>
      <c r="O188" s="307">
        <f>MISC!I188</f>
        <v>0</v>
      </c>
      <c r="P188" s="120" t="b">
        <v>1</v>
      </c>
      <c r="Q188" s="120" t="b">
        <v>1</v>
      </c>
      <c r="R188" s="120" t="b">
        <v>1</v>
      </c>
    </row>
    <row r="189" spans="1:18" hidden="1" x14ac:dyDescent="0.25">
      <c r="A189" s="117">
        <v>1</v>
      </c>
      <c r="B189" s="118">
        <v>2</v>
      </c>
      <c r="C189" s="303">
        <f>MISC!J189</f>
        <v>0</v>
      </c>
      <c r="D189" s="120" t="b">
        <v>1</v>
      </c>
      <c r="E189" s="304" t="str">
        <f>RIGHT(MISC!C189,4)&amp;"."&amp;MISC!M189&amp;"."&amp;MISC!K189&amp;"."&amp;$C$5</f>
        <v>...Jn21</v>
      </c>
      <c r="F189" s="305">
        <f t="shared" ca="1" si="4"/>
        <v>44361</v>
      </c>
      <c r="G189" s="306">
        <f>IF(MISC!S189&lt;0,0,MISC!S189)</f>
        <v>0</v>
      </c>
      <c r="H189" s="124">
        <f t="shared" ca="1" si="5"/>
        <v>44361</v>
      </c>
      <c r="I189" s="125">
        <v>100</v>
      </c>
      <c r="J189" s="304" t="str">
        <f>LEFT(MISC!D189,19)&amp;"."&amp;MiscPay!E189</f>
        <v>....Jn21</v>
      </c>
      <c r="K189" s="120" t="b">
        <v>1</v>
      </c>
      <c r="L189" s="126" t="s">
        <v>4692</v>
      </c>
      <c r="M189" s="120" t="b">
        <v>1</v>
      </c>
      <c r="N189" s="120" t="s">
        <v>3687</v>
      </c>
      <c r="O189" s="307">
        <f>MISC!I189</f>
        <v>0</v>
      </c>
      <c r="P189" s="120" t="b">
        <v>1</v>
      </c>
      <c r="Q189" s="120" t="b">
        <v>1</v>
      </c>
      <c r="R189" s="120" t="b">
        <v>1</v>
      </c>
    </row>
    <row r="190" spans="1:18" hidden="1" x14ac:dyDescent="0.25">
      <c r="A190" s="117">
        <v>1</v>
      </c>
      <c r="B190" s="118">
        <v>2</v>
      </c>
      <c r="C190" s="303">
        <f>MISC!J190</f>
        <v>0</v>
      </c>
      <c r="D190" s="120" t="b">
        <v>1</v>
      </c>
      <c r="E190" s="304" t="str">
        <f>RIGHT(MISC!C190,4)&amp;"."&amp;MISC!M190&amp;"."&amp;MISC!K190&amp;"."&amp;$C$5</f>
        <v>...Jn21</v>
      </c>
      <c r="F190" s="305">
        <f t="shared" ca="1" si="4"/>
        <v>44361</v>
      </c>
      <c r="G190" s="306">
        <f>IF(MISC!S190&lt;0,0,MISC!S190)</f>
        <v>0</v>
      </c>
      <c r="H190" s="124">
        <f t="shared" ca="1" si="5"/>
        <v>44361</v>
      </c>
      <c r="I190" s="125">
        <v>101</v>
      </c>
      <c r="J190" s="304" t="str">
        <f>LEFT(MISC!D190,19)&amp;"."&amp;MiscPay!E190</f>
        <v>....Jn21</v>
      </c>
      <c r="K190" s="120" t="b">
        <v>1</v>
      </c>
      <c r="L190" s="126" t="s">
        <v>4693</v>
      </c>
      <c r="M190" s="120" t="b">
        <v>1</v>
      </c>
      <c r="N190" s="120" t="s">
        <v>3687</v>
      </c>
      <c r="O190" s="307">
        <f>MISC!I190</f>
        <v>0</v>
      </c>
      <c r="P190" s="120" t="b">
        <v>1</v>
      </c>
      <c r="Q190" s="120" t="b">
        <v>1</v>
      </c>
      <c r="R190" s="120" t="b">
        <v>1</v>
      </c>
    </row>
    <row r="191" spans="1:18" hidden="1" x14ac:dyDescent="0.25">
      <c r="A191" s="117">
        <v>1</v>
      </c>
      <c r="B191" s="118">
        <v>2</v>
      </c>
      <c r="C191" s="303">
        <f>MISC!J191</f>
        <v>0</v>
      </c>
      <c r="D191" s="120" t="b">
        <v>1</v>
      </c>
      <c r="E191" s="304" t="str">
        <f>RIGHT(MISC!C191,4)&amp;"."&amp;MISC!M191&amp;"."&amp;MISC!K191&amp;"."&amp;$C$5</f>
        <v>...Jn21</v>
      </c>
      <c r="F191" s="305">
        <f t="shared" ca="1" si="4"/>
        <v>44361</v>
      </c>
      <c r="G191" s="306">
        <f>IF(MISC!S191&lt;0,0,MISC!S191)</f>
        <v>0</v>
      </c>
      <c r="H191" s="124">
        <f t="shared" ca="1" si="5"/>
        <v>44361</v>
      </c>
      <c r="I191" s="125">
        <v>102</v>
      </c>
      <c r="J191" s="304" t="str">
        <f>LEFT(MISC!D191,19)&amp;"."&amp;MiscPay!E191</f>
        <v>....Jn21</v>
      </c>
      <c r="K191" s="120" t="b">
        <v>1</v>
      </c>
      <c r="L191" s="126" t="s">
        <v>4694</v>
      </c>
      <c r="M191" s="120" t="b">
        <v>1</v>
      </c>
      <c r="N191" s="120" t="s">
        <v>3687</v>
      </c>
      <c r="O191" s="307">
        <f>MISC!I191</f>
        <v>0</v>
      </c>
      <c r="P191" s="120" t="b">
        <v>1</v>
      </c>
      <c r="Q191" s="120" t="b">
        <v>1</v>
      </c>
      <c r="R191" s="120" t="b">
        <v>1</v>
      </c>
    </row>
    <row r="192" spans="1:18" hidden="1" x14ac:dyDescent="0.25">
      <c r="A192" s="117">
        <v>1</v>
      </c>
      <c r="B192" s="118">
        <v>2</v>
      </c>
      <c r="C192" s="303">
        <f>MISC!J192</f>
        <v>0</v>
      </c>
      <c r="D192" s="120" t="b">
        <v>1</v>
      </c>
      <c r="E192" s="304" t="str">
        <f>RIGHT(MISC!C192,4)&amp;"."&amp;MISC!M192&amp;"."&amp;MISC!K192&amp;"."&amp;$C$5</f>
        <v>...Jn21</v>
      </c>
      <c r="F192" s="305">
        <f t="shared" ca="1" si="4"/>
        <v>44361</v>
      </c>
      <c r="G192" s="306">
        <f>IF(MISC!S192&lt;0,0,MISC!S192)</f>
        <v>0</v>
      </c>
      <c r="H192" s="124">
        <f t="shared" ca="1" si="5"/>
        <v>44361</v>
      </c>
      <c r="I192" s="125">
        <v>103</v>
      </c>
      <c r="J192" s="304" t="str">
        <f>LEFT(MISC!D192,19)&amp;"."&amp;MiscPay!E192</f>
        <v>....Jn21</v>
      </c>
      <c r="K192" s="120" t="b">
        <v>1</v>
      </c>
      <c r="L192" s="126" t="s">
        <v>4695</v>
      </c>
      <c r="M192" s="120" t="b">
        <v>1</v>
      </c>
      <c r="N192" s="120" t="s">
        <v>3687</v>
      </c>
      <c r="O192" s="307">
        <f>MISC!I192</f>
        <v>0</v>
      </c>
      <c r="P192" s="120" t="b">
        <v>1</v>
      </c>
      <c r="Q192" s="120" t="b">
        <v>1</v>
      </c>
      <c r="R192" s="120" t="b">
        <v>1</v>
      </c>
    </row>
    <row r="193" spans="1:18" hidden="1" x14ac:dyDescent="0.25">
      <c r="A193" s="117">
        <v>1</v>
      </c>
      <c r="B193" s="118">
        <v>2</v>
      </c>
      <c r="C193" s="303">
        <f>MISC!J193</f>
        <v>0</v>
      </c>
      <c r="D193" s="120" t="b">
        <v>1</v>
      </c>
      <c r="E193" s="304" t="str">
        <f>RIGHT(MISC!C193,4)&amp;"."&amp;MISC!M193&amp;"."&amp;MISC!K193&amp;"."&amp;$C$5</f>
        <v>...Jn21</v>
      </c>
      <c r="F193" s="305">
        <f t="shared" ca="1" si="4"/>
        <v>44361</v>
      </c>
      <c r="G193" s="306">
        <f>IF(MISC!S193&lt;0,0,MISC!S193)</f>
        <v>0</v>
      </c>
      <c r="H193" s="124">
        <f t="shared" ca="1" si="5"/>
        <v>44361</v>
      </c>
      <c r="I193" s="125">
        <v>104</v>
      </c>
      <c r="J193" s="304" t="str">
        <f>LEFT(MISC!D193,19)&amp;"."&amp;MiscPay!E193</f>
        <v>....Jn21</v>
      </c>
      <c r="K193" s="120" t="b">
        <v>1</v>
      </c>
      <c r="L193" s="126" t="s">
        <v>4696</v>
      </c>
      <c r="M193" s="120" t="b">
        <v>1</v>
      </c>
      <c r="N193" s="120" t="s">
        <v>3687</v>
      </c>
      <c r="O193" s="307">
        <f>MISC!I193</f>
        <v>0</v>
      </c>
      <c r="P193" s="120" t="b">
        <v>1</v>
      </c>
      <c r="Q193" s="120" t="b">
        <v>1</v>
      </c>
      <c r="R193" s="120" t="b">
        <v>1</v>
      </c>
    </row>
    <row r="194" spans="1:18" hidden="1" x14ac:dyDescent="0.25">
      <c r="A194" s="117">
        <v>1</v>
      </c>
      <c r="B194" s="118">
        <v>2</v>
      </c>
      <c r="C194" s="303">
        <f>MISC!J194</f>
        <v>0</v>
      </c>
      <c r="D194" s="120" t="b">
        <v>1</v>
      </c>
      <c r="E194" s="304" t="str">
        <f>RIGHT(MISC!C194,4)&amp;"."&amp;MISC!M194&amp;"."&amp;MISC!K194&amp;"."&amp;$C$5</f>
        <v>...Jn21</v>
      </c>
      <c r="F194" s="305">
        <f t="shared" ca="1" si="4"/>
        <v>44361</v>
      </c>
      <c r="G194" s="306">
        <f>IF(MISC!S194&lt;0,0,MISC!S194)</f>
        <v>0</v>
      </c>
      <c r="H194" s="124">
        <f t="shared" ca="1" si="5"/>
        <v>44361</v>
      </c>
      <c r="I194" s="125">
        <v>105</v>
      </c>
      <c r="J194" s="304" t="str">
        <f>LEFT(MISC!D194,19)&amp;"."&amp;MiscPay!E194</f>
        <v>....Jn21</v>
      </c>
      <c r="K194" s="120" t="b">
        <v>1</v>
      </c>
      <c r="L194" s="126" t="s">
        <v>4697</v>
      </c>
      <c r="M194" s="120" t="b">
        <v>1</v>
      </c>
      <c r="N194" s="120" t="s">
        <v>3687</v>
      </c>
      <c r="O194" s="307">
        <f>MISC!I194</f>
        <v>0</v>
      </c>
      <c r="P194" s="120" t="b">
        <v>1</v>
      </c>
      <c r="Q194" s="120" t="b">
        <v>1</v>
      </c>
      <c r="R194" s="120" t="b">
        <v>1</v>
      </c>
    </row>
    <row r="195" spans="1:18" hidden="1" x14ac:dyDescent="0.25">
      <c r="A195" s="117">
        <v>1</v>
      </c>
      <c r="B195" s="118">
        <v>2</v>
      </c>
      <c r="C195" s="303">
        <f>MISC!J195</f>
        <v>0</v>
      </c>
      <c r="D195" s="120" t="b">
        <v>1</v>
      </c>
      <c r="E195" s="304" t="str">
        <f>RIGHT(MISC!C195,4)&amp;"."&amp;MISC!M195&amp;"."&amp;MISC!K195&amp;"."&amp;$C$5</f>
        <v>...Jn21</v>
      </c>
      <c r="F195" s="305">
        <f t="shared" ca="1" si="4"/>
        <v>44361</v>
      </c>
      <c r="G195" s="306">
        <f>IF(MISC!S195&lt;0,0,MISC!S195)</f>
        <v>0</v>
      </c>
      <c r="H195" s="124">
        <f t="shared" ca="1" si="5"/>
        <v>44361</v>
      </c>
      <c r="I195" s="125">
        <v>106</v>
      </c>
      <c r="J195" s="304" t="str">
        <f>LEFT(MISC!D195,19)&amp;"."&amp;MiscPay!E195</f>
        <v>....Jn21</v>
      </c>
      <c r="K195" s="120" t="b">
        <v>1</v>
      </c>
      <c r="L195" s="126" t="s">
        <v>4698</v>
      </c>
      <c r="M195" s="120" t="b">
        <v>1</v>
      </c>
      <c r="N195" s="120" t="s">
        <v>3687</v>
      </c>
      <c r="O195" s="307">
        <f>MISC!I195</f>
        <v>0</v>
      </c>
      <c r="P195" s="120" t="b">
        <v>1</v>
      </c>
      <c r="Q195" s="120" t="b">
        <v>1</v>
      </c>
      <c r="R195" s="120" t="b">
        <v>1</v>
      </c>
    </row>
    <row r="196" spans="1:18" hidden="1" x14ac:dyDescent="0.25">
      <c r="A196" s="117">
        <v>1</v>
      </c>
      <c r="B196" s="118">
        <v>2</v>
      </c>
      <c r="C196" s="303">
        <f>MISC!J196</f>
        <v>0</v>
      </c>
      <c r="D196" s="120" t="b">
        <v>1</v>
      </c>
      <c r="E196" s="304" t="str">
        <f>RIGHT(MISC!C196,4)&amp;"."&amp;MISC!M196&amp;"."&amp;MISC!K196&amp;"."&amp;$C$5</f>
        <v>...Jn21</v>
      </c>
      <c r="F196" s="305">
        <f t="shared" ca="1" si="4"/>
        <v>44361</v>
      </c>
      <c r="G196" s="306">
        <f>IF(MISC!S196&lt;0,0,MISC!S196)</f>
        <v>0</v>
      </c>
      <c r="H196" s="124">
        <f t="shared" ca="1" si="5"/>
        <v>44361</v>
      </c>
      <c r="I196" s="125">
        <v>107</v>
      </c>
      <c r="J196" s="304" t="str">
        <f>LEFT(MISC!D196,19)&amp;"."&amp;MiscPay!E196</f>
        <v>....Jn21</v>
      </c>
      <c r="K196" s="120" t="b">
        <v>1</v>
      </c>
      <c r="L196" s="126" t="s">
        <v>4699</v>
      </c>
      <c r="M196" s="120" t="b">
        <v>1</v>
      </c>
      <c r="N196" s="120" t="s">
        <v>3687</v>
      </c>
      <c r="O196" s="307">
        <f>MISC!I196</f>
        <v>0</v>
      </c>
      <c r="P196" s="120" t="b">
        <v>1</v>
      </c>
      <c r="Q196" s="120" t="b">
        <v>1</v>
      </c>
      <c r="R196" s="120" t="b">
        <v>1</v>
      </c>
    </row>
    <row r="197" spans="1:18" hidden="1" x14ac:dyDescent="0.25">
      <c r="A197" s="117">
        <v>1</v>
      </c>
      <c r="B197" s="118">
        <v>2</v>
      </c>
      <c r="C197" s="303">
        <f>MISC!J197</f>
        <v>0</v>
      </c>
      <c r="D197" s="120" t="b">
        <v>1</v>
      </c>
      <c r="E197" s="304" t="str">
        <f>RIGHT(MISC!C197,4)&amp;"."&amp;MISC!M197&amp;"."&amp;MISC!K197&amp;"."&amp;$C$5</f>
        <v>...Jn21</v>
      </c>
      <c r="F197" s="305">
        <f t="shared" ca="1" si="4"/>
        <v>44361</v>
      </c>
      <c r="G197" s="306">
        <f>IF(MISC!S197&lt;0,0,MISC!S197)</f>
        <v>0</v>
      </c>
      <c r="H197" s="124">
        <f t="shared" ca="1" si="5"/>
        <v>44361</v>
      </c>
      <c r="I197" s="125">
        <v>108</v>
      </c>
      <c r="J197" s="304" t="str">
        <f>LEFT(MISC!D197,19)&amp;"."&amp;MiscPay!E197</f>
        <v>....Jn21</v>
      </c>
      <c r="K197" s="120" t="b">
        <v>1</v>
      </c>
      <c r="L197" s="126" t="s">
        <v>4700</v>
      </c>
      <c r="M197" s="120" t="b">
        <v>1</v>
      </c>
      <c r="N197" s="120" t="s">
        <v>3687</v>
      </c>
      <c r="O197" s="307">
        <f>MISC!I197</f>
        <v>0</v>
      </c>
      <c r="P197" s="120" t="b">
        <v>1</v>
      </c>
      <c r="Q197" s="120" t="b">
        <v>1</v>
      </c>
      <c r="R197" s="120" t="b">
        <v>1</v>
      </c>
    </row>
  </sheetData>
  <autoFilter ref="A19:R197">
    <filterColumn colId="6">
      <filters>
        <filter val="10137.00"/>
        <filter val="10296.44"/>
        <filter val="1338.20"/>
        <filter val="14732.80"/>
        <filter val="1500.00"/>
        <filter val="1613.70"/>
        <filter val="1664.70"/>
        <filter val="17.90"/>
        <filter val="19234.00"/>
        <filter val="217.00"/>
        <filter val="22287.00"/>
        <filter val="22355.10"/>
        <filter val="2649.20"/>
        <filter val="2717.00"/>
        <filter val="3060.90"/>
        <filter val="3175.34"/>
        <filter val="35.80"/>
        <filter val="4218.00"/>
        <filter val="4705.75"/>
        <filter val="500.00"/>
        <filter val="501.20"/>
        <filter val="53.70"/>
        <filter val="5480.29"/>
        <filter val="5882.19"/>
        <filter val="6544.80"/>
        <filter val="787.60"/>
        <filter val="89.50"/>
        <filter val="930.80"/>
      </filters>
    </filterColumn>
  </autoFilter>
  <mergeCells count="5">
    <mergeCell ref="A1:N1"/>
    <mergeCell ref="B3:E3"/>
    <mergeCell ref="H3:I3"/>
    <mergeCell ref="C7:D8"/>
    <mergeCell ref="C10:D11"/>
  </mergeCells>
  <conditionalFormatting sqref="G20:G197">
    <cfRule type="cellIs" dxfId="54" priority="4" operator="lessThan">
      <formula>0</formula>
    </cfRule>
    <cfRule type="cellIs" dxfId="53" priority="5" operator="equal">
      <formula>0</formula>
    </cfRule>
  </conditionalFormatting>
  <conditionalFormatting sqref="C7:D8">
    <cfRule type="cellIs" dxfId="52" priority="3" operator="equal">
      <formula>"Error"</formula>
    </cfRule>
  </conditionalFormatting>
  <conditionalFormatting sqref="C10:D11">
    <cfRule type="cellIs" dxfId="51" priority="2" operator="equal">
      <formula>"Error"</formula>
    </cfRule>
  </conditionalFormatting>
  <conditionalFormatting sqref="C7:D8 C10:D11">
    <cfRule type="cellIs" dxfId="5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304"/>
  <sheetViews>
    <sheetView topLeftCell="A4" workbookViewId="0">
      <selection activeCell="S50" sqref="A50:S64"/>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8" t="s">
        <v>3621</v>
      </c>
      <c r="B1" s="519"/>
      <c r="C1" s="519"/>
      <c r="D1" s="519"/>
      <c r="E1" s="519"/>
      <c r="F1" s="519"/>
      <c r="G1" s="519"/>
      <c r="H1" s="519"/>
      <c r="I1" s="519"/>
      <c r="J1" s="519"/>
      <c r="K1" s="519"/>
      <c r="L1" s="519"/>
      <c r="M1" s="519"/>
      <c r="N1" s="520"/>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81" t="s">
        <v>3626</v>
      </c>
      <c r="B3" s="531" t="s">
        <v>4002</v>
      </c>
      <c r="C3" s="532"/>
      <c r="D3" s="532"/>
      <c r="E3" s="533"/>
      <c r="F3" s="82" t="s">
        <v>3498</v>
      </c>
      <c r="I3" s="541" t="s">
        <v>3503</v>
      </c>
      <c r="J3" s="541"/>
      <c r="K3" s="541"/>
      <c r="L3" s="541"/>
      <c r="P3" s="30" t="s">
        <v>387</v>
      </c>
      <c r="Q3" s="30">
        <v>17</v>
      </c>
      <c r="R3" s="30" t="s">
        <v>4714</v>
      </c>
      <c r="S3" s="30" t="s">
        <v>4550</v>
      </c>
      <c r="U3" s="30" t="s">
        <v>3560</v>
      </c>
      <c r="V3" s="31">
        <v>10161</v>
      </c>
    </row>
    <row r="4" spans="1:22" ht="16.5" thickTop="1" thickBot="1" x14ac:dyDescent="0.3">
      <c r="P4" s="30" t="s">
        <v>27</v>
      </c>
      <c r="Q4" s="30">
        <v>18</v>
      </c>
      <c r="R4" s="30" t="s">
        <v>4715</v>
      </c>
      <c r="S4" s="30" t="s">
        <v>3623</v>
      </c>
      <c r="U4" s="30" t="s">
        <v>4003</v>
      </c>
      <c r="V4" s="31">
        <v>11438</v>
      </c>
    </row>
    <row r="5" spans="1:22" ht="16.5" thickTop="1" thickBot="1" x14ac:dyDescent="0.3">
      <c r="A5" s="83" t="s">
        <v>3631</v>
      </c>
      <c r="B5" s="84" t="s">
        <v>4953</v>
      </c>
      <c r="C5" s="82" t="str">
        <f>VLOOKUP(B5,P1:R14,3,0)</f>
        <v>Jn21</v>
      </c>
      <c r="D5" s="82" t="str">
        <f>VLOOKUP(B5,P1:S14,4,0)</f>
        <v>S</v>
      </c>
      <c r="P5" s="30" t="s">
        <v>3632</v>
      </c>
      <c r="Q5" s="30">
        <v>19</v>
      </c>
      <c r="R5" s="30" t="s">
        <v>4716</v>
      </c>
      <c r="S5" s="30" t="s">
        <v>3625</v>
      </c>
      <c r="U5" s="30" t="s">
        <v>3568</v>
      </c>
      <c r="V5" s="31">
        <v>11438</v>
      </c>
    </row>
    <row r="6" spans="1:22" ht="16.5" thickTop="1" thickBot="1" x14ac:dyDescent="0.3">
      <c r="P6" s="30" t="s">
        <v>3635</v>
      </c>
      <c r="Q6" s="30">
        <v>20</v>
      </c>
      <c r="R6" s="30" t="s">
        <v>4717</v>
      </c>
      <c r="S6" s="30" t="s">
        <v>3628</v>
      </c>
      <c r="U6" s="30" t="s">
        <v>3570</v>
      </c>
      <c r="V6" s="31">
        <v>11336</v>
      </c>
    </row>
    <row r="7" spans="1:22" ht="16.5" customHeight="1" thickTop="1" thickBot="1" x14ac:dyDescent="0.3">
      <c r="A7" s="83" t="s">
        <v>3638</v>
      </c>
      <c r="B7" s="446">
        <f>-SUMIF(MISC!S20:S400,"&lt;0")</f>
        <v>15910.95</v>
      </c>
      <c r="C7" s="536" t="str">
        <f>IF(ROUND(ABS(B7-B8),0)&gt;0,"Error","OK")</f>
        <v>OK</v>
      </c>
      <c r="D7" s="537"/>
      <c r="P7" s="30" t="s">
        <v>3639</v>
      </c>
      <c r="Q7" s="30">
        <v>21</v>
      </c>
      <c r="R7" s="30" t="s">
        <v>4718</v>
      </c>
      <c r="S7" s="30" t="s">
        <v>3630</v>
      </c>
    </row>
    <row r="8" spans="1:22" ht="16.5" thickTop="1" thickBot="1" x14ac:dyDescent="0.3">
      <c r="A8" s="83" t="s">
        <v>3642</v>
      </c>
      <c r="B8" s="85">
        <f>SUM(H20:H982)</f>
        <v>15910.95</v>
      </c>
      <c r="C8" s="536"/>
      <c r="D8" s="537"/>
      <c r="P8" s="30" t="s">
        <v>3643</v>
      </c>
      <c r="Q8" s="30">
        <v>22</v>
      </c>
      <c r="R8" s="30" t="s">
        <v>4719</v>
      </c>
      <c r="S8" s="30" t="s">
        <v>3634</v>
      </c>
    </row>
    <row r="9" spans="1:22" ht="16.5" thickTop="1" thickBot="1" x14ac:dyDescent="0.3">
      <c r="P9" s="30" t="s">
        <v>3646</v>
      </c>
      <c r="Q9" s="30">
        <v>23</v>
      </c>
      <c r="R9" s="30" t="s">
        <v>4720</v>
      </c>
      <c r="S9" s="30" t="s">
        <v>3637</v>
      </c>
    </row>
    <row r="10" spans="1:22" ht="16.5" thickTop="1" thickBot="1" x14ac:dyDescent="0.3">
      <c r="A10" s="83" t="s">
        <v>3649</v>
      </c>
      <c r="B10" s="445">
        <f>COUNTIF(MISC!S20:S488,"&lt;0")</f>
        <v>6</v>
      </c>
      <c r="C10" s="536" t="str">
        <f>IF(ROUND(ABS(B10-B11),0)&gt;0,"Error","OK")</f>
        <v>OK</v>
      </c>
      <c r="D10" s="537"/>
      <c r="P10" s="30" t="s">
        <v>3650</v>
      </c>
      <c r="Q10" s="30">
        <v>24</v>
      </c>
      <c r="R10" s="30" t="s">
        <v>4721</v>
      </c>
      <c r="S10" s="30" t="s">
        <v>3641</v>
      </c>
    </row>
    <row r="11" spans="1:22" ht="16.5" thickTop="1" thickBot="1" x14ac:dyDescent="0.3">
      <c r="A11" s="83" t="s">
        <v>3653</v>
      </c>
      <c r="B11" s="83">
        <f>COUNTIF(H20:H400,"&gt;0")</f>
        <v>6</v>
      </c>
      <c r="C11" s="536"/>
      <c r="D11" s="537"/>
      <c r="K11" s="86"/>
      <c r="L11" s="86"/>
      <c r="M11" s="86"/>
      <c r="N11" s="86"/>
      <c r="O11" s="87"/>
      <c r="P11" s="30" t="s">
        <v>3654</v>
      </c>
      <c r="Q11" s="30">
        <v>25</v>
      </c>
      <c r="R11" s="88" t="s">
        <v>4722</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4723</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4724</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4725</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SUM(H20:H1007)</f>
        <v>15910.95</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201">
        <f>MISC!J20</f>
        <v>400102</v>
      </c>
      <c r="E20" s="126" t="b">
        <v>1</v>
      </c>
      <c r="F20" s="202" t="str">
        <f>RIGHT(MISC!C20,4)&amp;"."&amp;MISC!M20&amp;"."&amp;MISC!K20&amp;"."&amp;$C$5</f>
        <v>1000.MNS.I01.Jn21</v>
      </c>
      <c r="G20" s="203">
        <f ca="1">TODAY()</f>
        <v>44361</v>
      </c>
      <c r="H20" s="444">
        <f>IF(MISC!S20&gt;0,0,-MISC!S20)</f>
        <v>0</v>
      </c>
      <c r="I20" s="205">
        <f ca="1">G20</f>
        <v>44361</v>
      </c>
      <c r="J20" s="126">
        <v>3</v>
      </c>
      <c r="K20" s="126" t="b">
        <v>1</v>
      </c>
      <c r="L20" s="126" t="s">
        <v>4009</v>
      </c>
      <c r="M20" s="126" t="b">
        <v>1</v>
      </c>
      <c r="N20" s="126" t="s">
        <v>3687</v>
      </c>
      <c r="O20" s="202" t="str">
        <f>LEFT(MISC!D20,19)&amp;"."&amp;MiscCR!F20</f>
        <v>Brookhill Nursery.1000.MNS.I01.Jn21</v>
      </c>
      <c r="P20" s="206" t="str">
        <f>MISC!I20</f>
        <v>10284/543965</v>
      </c>
      <c r="Q20" s="126" t="b">
        <v>1</v>
      </c>
      <c r="R20" s="126" t="b">
        <v>1</v>
      </c>
      <c r="S20" s="126" t="b">
        <v>1</v>
      </c>
    </row>
    <row r="21" spans="1:20" hidden="1" x14ac:dyDescent="0.25">
      <c r="A21" s="126" t="s">
        <v>4008</v>
      </c>
      <c r="B21" s="200">
        <v>1</v>
      </c>
      <c r="C21" s="126">
        <v>2</v>
      </c>
      <c r="D21" s="308">
        <f>MISC!J21</f>
        <v>400102</v>
      </c>
      <c r="E21" s="126" t="b">
        <v>1</v>
      </c>
      <c r="F21" s="309" t="str">
        <f>RIGHT(MISC!C21,4)&amp;"."&amp;MISC!M21&amp;"."&amp;MISC!K21&amp;"."&amp;$C$5</f>
        <v>1001.MNS.I01.Jn21</v>
      </c>
      <c r="G21" s="310">
        <f t="shared" ref="G21:G33" ca="1" si="0">TODAY()</f>
        <v>44361</v>
      </c>
      <c r="H21" s="444">
        <f>IF(MISC!S21&gt;0,0,-MISC!S21)</f>
        <v>0</v>
      </c>
      <c r="I21" s="205">
        <f t="shared" ref="I21:I84" ca="1" si="1">G21</f>
        <v>44361</v>
      </c>
      <c r="J21" s="126">
        <v>3</v>
      </c>
      <c r="K21" s="126" t="b">
        <v>1</v>
      </c>
      <c r="L21" s="126" t="s">
        <v>4009</v>
      </c>
      <c r="M21" s="126" t="b">
        <v>1</v>
      </c>
      <c r="N21" s="126" t="s">
        <v>3687</v>
      </c>
      <c r="O21" s="309" t="str">
        <f>LEFT(MISC!D21,19)&amp;"."&amp;MiscCR!F21</f>
        <v>Hampden Way Nursery.1001.MNS.I01.Jn21</v>
      </c>
      <c r="P21" s="312" t="str">
        <f>MISC!I21</f>
        <v>10284/543965</v>
      </c>
      <c r="Q21" s="126" t="b">
        <v>1</v>
      </c>
      <c r="R21" s="126" t="b">
        <v>1</v>
      </c>
      <c r="S21" s="126" t="b">
        <v>1</v>
      </c>
    </row>
    <row r="22" spans="1:20" hidden="1" x14ac:dyDescent="0.25">
      <c r="A22" s="126" t="s">
        <v>4008</v>
      </c>
      <c r="B22" s="200">
        <v>1</v>
      </c>
      <c r="C22" s="126">
        <v>2</v>
      </c>
      <c r="D22" s="308">
        <f>MISC!J22</f>
        <v>400102</v>
      </c>
      <c r="E22" s="126" t="b">
        <v>1</v>
      </c>
      <c r="F22" s="309" t="str">
        <f>RIGHT(MISC!C22,4)&amp;"."&amp;MISC!M22&amp;"."&amp;MISC!K22&amp;"."&amp;$C$5</f>
        <v>1003.MNS.I01.Jn21</v>
      </c>
      <c r="G22" s="310">
        <f t="shared" ca="1" si="0"/>
        <v>44361</v>
      </c>
      <c r="H22" s="444">
        <f>IF(MISC!S22&gt;0,0,-MISC!S22)</f>
        <v>0</v>
      </c>
      <c r="I22" s="205">
        <f t="shared" ca="1" si="1"/>
        <v>44361</v>
      </c>
      <c r="J22" s="126">
        <v>3</v>
      </c>
      <c r="K22" s="126" t="b">
        <v>1</v>
      </c>
      <c r="L22" s="126" t="s">
        <v>4009</v>
      </c>
      <c r="M22" s="126" t="b">
        <v>1</v>
      </c>
      <c r="N22" s="126" t="s">
        <v>3687</v>
      </c>
      <c r="O22" s="309" t="str">
        <f>LEFT(MISC!D22,19)&amp;"."&amp;MiscCR!F22</f>
        <v>St Margaret's Nurse.1003.MNS.I01.Jn21</v>
      </c>
      <c r="P22" s="312" t="str">
        <f>MISC!I22</f>
        <v>10284/543965</v>
      </c>
      <c r="Q22" s="126" t="b">
        <v>1</v>
      </c>
      <c r="R22" s="126" t="b">
        <v>1</v>
      </c>
      <c r="S22" s="126" t="b">
        <v>1</v>
      </c>
    </row>
    <row r="23" spans="1:20" hidden="1" x14ac:dyDescent="0.25">
      <c r="A23" s="126" t="s">
        <v>4008</v>
      </c>
      <c r="B23" s="200">
        <v>1</v>
      </c>
      <c r="C23" s="126">
        <v>2</v>
      </c>
      <c r="D23" s="308">
        <f>MISC!J23</f>
        <v>400072</v>
      </c>
      <c r="E23" s="126" t="b">
        <v>1</v>
      </c>
      <c r="F23" s="309" t="str">
        <f>RIGHT(MISC!C23,4)&amp;"."&amp;MISC!M23&amp;"."&amp;MISC!K23&amp;"."&amp;$C$5</f>
        <v>1002.MNS.I01.Jn21</v>
      </c>
      <c r="G23" s="310">
        <f t="shared" ca="1" si="0"/>
        <v>44361</v>
      </c>
      <c r="H23" s="444">
        <f>IF(MISC!S23&gt;0,0,-MISC!S23)</f>
        <v>0</v>
      </c>
      <c r="I23" s="205">
        <f t="shared" ca="1" si="1"/>
        <v>44361</v>
      </c>
      <c r="J23" s="126">
        <v>3</v>
      </c>
      <c r="K23" s="126" t="b">
        <v>1</v>
      </c>
      <c r="L23" s="126" t="s">
        <v>4009</v>
      </c>
      <c r="M23" s="126" t="b">
        <v>1</v>
      </c>
      <c r="N23" s="126" t="s">
        <v>3687</v>
      </c>
      <c r="O23" s="309" t="str">
        <f>LEFT(MISC!D23,19)&amp;"."&amp;MiscCR!F23</f>
        <v>Moss Hall Nursery.1002.MNS.I01.Jn21</v>
      </c>
      <c r="P23" s="312" t="str">
        <f>MISC!I23</f>
        <v>10284/543965</v>
      </c>
      <c r="Q23" s="126" t="b">
        <v>1</v>
      </c>
      <c r="R23" s="126" t="b">
        <v>1</v>
      </c>
      <c r="S23" s="126" t="b">
        <v>1</v>
      </c>
    </row>
    <row r="24" spans="1:20" hidden="1" x14ac:dyDescent="0.25">
      <c r="A24" s="126" t="s">
        <v>4008</v>
      </c>
      <c r="B24" s="200">
        <v>1</v>
      </c>
      <c r="C24" s="126">
        <v>2</v>
      </c>
      <c r="D24" s="308">
        <f>MISC!J24</f>
        <v>159947</v>
      </c>
      <c r="E24" s="126" t="b">
        <v>1</v>
      </c>
      <c r="F24" s="309" t="str">
        <f>RIGHT(MISC!C24,4)&amp;"."&amp;MISC!M24&amp;"."&amp;MISC!K24&amp;"."&amp;$C$5</f>
        <v>4013.cov.LSG.E25.Jn21</v>
      </c>
      <c r="G24" s="310">
        <f t="shared" ca="1" si="0"/>
        <v>44361</v>
      </c>
      <c r="H24" s="444">
        <f>IF(MISC!S24&gt;0,0,-MISC!S24)</f>
        <v>0</v>
      </c>
      <c r="I24" s="205">
        <f t="shared" ca="1" si="1"/>
        <v>44361</v>
      </c>
      <c r="J24" s="126">
        <v>3</v>
      </c>
      <c r="K24" s="126" t="b">
        <v>1</v>
      </c>
      <c r="L24" s="126" t="s">
        <v>4009</v>
      </c>
      <c r="M24" s="126" t="b">
        <v>1</v>
      </c>
      <c r="N24" s="126" t="s">
        <v>3687</v>
      </c>
      <c r="O24" s="309" t="str">
        <f>LEFT(MISC!D24,19)&amp;"."&amp;MiscCR!F24</f>
        <v>ARK Pioneer Academy.4013.cov.LSG.E25.Jn21</v>
      </c>
      <c r="P24" s="312" t="str">
        <f>MISC!I24</f>
        <v>18016/424000</v>
      </c>
      <c r="Q24" s="126" t="b">
        <v>1</v>
      </c>
      <c r="R24" s="126" t="b">
        <v>1</v>
      </c>
      <c r="S24" s="126" t="b">
        <v>1</v>
      </c>
    </row>
    <row r="25" spans="1:20" hidden="1" x14ac:dyDescent="0.25">
      <c r="A25" s="126" t="s">
        <v>4008</v>
      </c>
      <c r="B25" s="200">
        <v>1</v>
      </c>
      <c r="C25" s="126">
        <v>2</v>
      </c>
      <c r="D25" s="308">
        <f>MISC!J25</f>
        <v>400058</v>
      </c>
      <c r="E25" s="126" t="b">
        <v>1</v>
      </c>
      <c r="F25" s="309" t="str">
        <f>RIGHT(MISC!C25,4)&amp;"."&amp;MISC!M25&amp;"."&amp;MISC!K25&amp;"."&amp;$C$5</f>
        <v>3311.Rates.I01.Jn21</v>
      </c>
      <c r="G25" s="310">
        <f t="shared" ca="1" si="0"/>
        <v>44361</v>
      </c>
      <c r="H25" s="444">
        <f>IF(MISC!S25&gt;0,0,-MISC!S25)</f>
        <v>0</v>
      </c>
      <c r="I25" s="205">
        <f t="shared" ca="1" si="1"/>
        <v>44361</v>
      </c>
      <c r="J25" s="126">
        <v>3</v>
      </c>
      <c r="K25" s="126" t="b">
        <v>1</v>
      </c>
      <c r="L25" s="126" t="s">
        <v>4009</v>
      </c>
      <c r="M25" s="126" t="b">
        <v>1</v>
      </c>
      <c r="N25" s="126" t="s">
        <v>3687</v>
      </c>
      <c r="O25" s="309" t="str">
        <f>LEFT(MISC!D25,19)&amp;"."&amp;MiscCR!F25</f>
        <v>St Mary's C E Prima.3311.Rates.I01.Jn21</v>
      </c>
      <c r="P25" s="312" t="str">
        <f>MISC!I25</f>
        <v>10104/543965</v>
      </c>
      <c r="Q25" s="126" t="b">
        <v>1</v>
      </c>
      <c r="R25" s="126" t="b">
        <v>1</v>
      </c>
      <c r="S25" s="126" t="b">
        <v>1</v>
      </c>
    </row>
    <row r="26" spans="1:20" hidden="1" x14ac:dyDescent="0.25">
      <c r="A26" s="126" t="s">
        <v>4008</v>
      </c>
      <c r="B26" s="200">
        <v>1</v>
      </c>
      <c r="C26" s="126">
        <v>2</v>
      </c>
      <c r="D26" s="308">
        <f>MISC!J26</f>
        <v>400006</v>
      </c>
      <c r="E26" s="126" t="b">
        <v>1</v>
      </c>
      <c r="F26" s="309" t="str">
        <f>RIGHT(MISC!C26,4)&amp;"."&amp;MISC!M26&amp;"."&amp;MISC!K26&amp;"."&amp;$C$5</f>
        <v>3313.Rates.I01.Jn21</v>
      </c>
      <c r="G26" s="310">
        <f t="shared" ca="1" si="0"/>
        <v>44361</v>
      </c>
      <c r="H26" s="444">
        <f>IF(MISC!S26&gt;0,0,-MISC!S26)</f>
        <v>0</v>
      </c>
      <c r="I26" s="205">
        <f t="shared" ca="1" si="1"/>
        <v>44361</v>
      </c>
      <c r="J26" s="126">
        <v>3</v>
      </c>
      <c r="K26" s="126" t="b">
        <v>1</v>
      </c>
      <c r="L26" s="126" t="s">
        <v>4009</v>
      </c>
      <c r="M26" s="126" t="b">
        <v>1</v>
      </c>
      <c r="N26" s="126" t="s">
        <v>3687</v>
      </c>
      <c r="O26" s="309" t="str">
        <f>LEFT(MISC!D26,19)&amp;"."&amp;MiscCR!F26</f>
        <v>St. Pauls CE Primar.3313.Rates.I01.Jn21</v>
      </c>
      <c r="P26" s="312" t="str">
        <f>MISC!I26</f>
        <v>10104/543965</v>
      </c>
      <c r="Q26" s="126" t="b">
        <v>1</v>
      </c>
      <c r="R26" s="126" t="b">
        <v>1</v>
      </c>
      <c r="S26" s="126" t="b">
        <v>1</v>
      </c>
    </row>
    <row r="27" spans="1:20" hidden="1" x14ac:dyDescent="0.25">
      <c r="A27" s="126" t="s">
        <v>4008</v>
      </c>
      <c r="B27" s="200">
        <v>1</v>
      </c>
      <c r="C27" s="126">
        <v>2</v>
      </c>
      <c r="D27" s="308">
        <f>MISC!J27</f>
        <v>400021</v>
      </c>
      <c r="E27" s="126" t="b">
        <v>1</v>
      </c>
      <c r="F27" s="309" t="str">
        <f>RIGHT(MISC!C27,4)&amp;"."&amp;MISC!M27&amp;"."&amp;MISC!K27&amp;"."&amp;$C$5</f>
        <v>5201.Rates.I01.Jn21</v>
      </c>
      <c r="G27" s="310">
        <f t="shared" ca="1" si="0"/>
        <v>44361</v>
      </c>
      <c r="H27" s="444">
        <f>IF(MISC!S27&gt;0,0,-MISC!S27)</f>
        <v>0</v>
      </c>
      <c r="I27" s="205">
        <f t="shared" ca="1" si="1"/>
        <v>44361</v>
      </c>
      <c r="J27" s="126">
        <v>3</v>
      </c>
      <c r="K27" s="126" t="b">
        <v>1</v>
      </c>
      <c r="L27" s="126" t="s">
        <v>4009</v>
      </c>
      <c r="M27" s="126" t="b">
        <v>1</v>
      </c>
      <c r="N27" s="126" t="s">
        <v>3687</v>
      </c>
      <c r="O27" s="309" t="str">
        <f>LEFT(MISC!D27,19)&amp;"."&amp;MiscCR!F27</f>
        <v>Osidge Primary Scho.5201.Rates.I01.Jn21</v>
      </c>
      <c r="P27" s="312" t="str">
        <f>MISC!I27</f>
        <v>10104/543965</v>
      </c>
      <c r="Q27" s="126" t="b">
        <v>1</v>
      </c>
      <c r="R27" s="126" t="b">
        <v>1</v>
      </c>
      <c r="S27" s="126" t="b">
        <v>1</v>
      </c>
    </row>
    <row r="28" spans="1:20" hidden="1" x14ac:dyDescent="0.25">
      <c r="A28" s="126" t="s">
        <v>4008</v>
      </c>
      <c r="B28" s="200">
        <v>1</v>
      </c>
      <c r="C28" s="126">
        <v>2</v>
      </c>
      <c r="D28" s="308">
        <f>MISC!J28</f>
        <v>400021</v>
      </c>
      <c r="E28" s="126" t="b">
        <v>1</v>
      </c>
      <c r="F28" s="309" t="str">
        <f>RIGHT(MISC!C28,4)&amp;"."&amp;MISC!M28&amp;"."&amp;MISC!K28&amp;"."&amp;$C$5</f>
        <v>5201.Rates.I01.Jn21</v>
      </c>
      <c r="G28" s="310">
        <f t="shared" ca="1" si="0"/>
        <v>44361</v>
      </c>
      <c r="H28" s="444">
        <f>IF(MISC!S28&gt;0,0,-MISC!S28)</f>
        <v>0</v>
      </c>
      <c r="I28" s="205">
        <f t="shared" ca="1" si="1"/>
        <v>44361</v>
      </c>
      <c r="J28" s="126">
        <v>3</v>
      </c>
      <c r="K28" s="126" t="b">
        <v>1</v>
      </c>
      <c r="L28" s="126" t="s">
        <v>4009</v>
      </c>
      <c r="M28" s="126" t="b">
        <v>1</v>
      </c>
      <c r="N28" s="126" t="s">
        <v>3687</v>
      </c>
      <c r="O28" s="309" t="str">
        <f>LEFT(MISC!D28,19)&amp;"."&amp;MiscCR!F28</f>
        <v>Osidge Primary Scho.5201.Rates.I01.Jn21</v>
      </c>
      <c r="P28" s="312" t="str">
        <f>MISC!I28</f>
        <v>10104/543965</v>
      </c>
      <c r="Q28" s="126" t="b">
        <v>1</v>
      </c>
      <c r="R28" s="126" t="b">
        <v>1</v>
      </c>
      <c r="S28" s="126" t="b">
        <v>1</v>
      </c>
    </row>
    <row r="29" spans="1:20" hidden="1" x14ac:dyDescent="0.25">
      <c r="A29" s="126" t="s">
        <v>4008</v>
      </c>
      <c r="B29" s="200">
        <v>1</v>
      </c>
      <c r="C29" s="126">
        <v>2</v>
      </c>
      <c r="D29" s="308">
        <f>MISC!J29</f>
        <v>400061</v>
      </c>
      <c r="E29" s="126" t="b">
        <v>1</v>
      </c>
      <c r="F29" s="309" t="str">
        <f>RIGHT(MISC!C29,4)&amp;"."&amp;MISC!M29&amp;"."&amp;MISC!K29&amp;"."&amp;$C$5</f>
        <v>2009.Rates.I01.Jn21</v>
      </c>
      <c r="G29" s="310">
        <f t="shared" ca="1" si="0"/>
        <v>44361</v>
      </c>
      <c r="H29" s="444">
        <f>IF(MISC!S29&gt;0,0,-MISC!S29)</f>
        <v>0</v>
      </c>
      <c r="I29" s="205">
        <f t="shared" ca="1" si="1"/>
        <v>44361</v>
      </c>
      <c r="J29" s="126">
        <v>3</v>
      </c>
      <c r="K29" s="126" t="b">
        <v>1</v>
      </c>
      <c r="L29" s="126" t="s">
        <v>4009</v>
      </c>
      <c r="M29" s="126" t="b">
        <v>1</v>
      </c>
      <c r="N29" s="126" t="s">
        <v>3687</v>
      </c>
      <c r="O29" s="309" t="str">
        <f>LEFT(MISC!D29,19)&amp;"."&amp;MiscCR!F29</f>
        <v>Brunswick Park Prim.2009.Rates.I01.Jn21</v>
      </c>
      <c r="P29" s="312" t="str">
        <f>MISC!I29</f>
        <v>10104/543965</v>
      </c>
      <c r="Q29" s="126" t="b">
        <v>1</v>
      </c>
      <c r="R29" s="126" t="b">
        <v>1</v>
      </c>
      <c r="S29" s="126" t="b">
        <v>1</v>
      </c>
    </row>
    <row r="30" spans="1:20" hidden="1" x14ac:dyDescent="0.25">
      <c r="A30" s="126" t="s">
        <v>4008</v>
      </c>
      <c r="B30" s="200">
        <v>1</v>
      </c>
      <c r="C30" s="126">
        <v>2</v>
      </c>
      <c r="D30" s="308">
        <f>MISC!J30</f>
        <v>400159</v>
      </c>
      <c r="E30" s="126" t="b">
        <v>1</v>
      </c>
      <c r="F30" s="309" t="str">
        <f>RIGHT(MISC!C30,4)&amp;"."&amp;MISC!M30&amp;"."&amp;MISC!K30&amp;"."&amp;$C$5</f>
        <v>2023.Rates.I01.Jn21</v>
      </c>
      <c r="G30" s="310">
        <f t="shared" ca="1" si="0"/>
        <v>44361</v>
      </c>
      <c r="H30" s="444">
        <f>IF(MISC!S30&gt;0,0,-MISC!S30)</f>
        <v>0</v>
      </c>
      <c r="I30" s="205">
        <f t="shared" ca="1" si="1"/>
        <v>44361</v>
      </c>
      <c r="J30" s="126">
        <v>3</v>
      </c>
      <c r="K30" s="126" t="b">
        <v>1</v>
      </c>
      <c r="L30" s="126" t="s">
        <v>4009</v>
      </c>
      <c r="M30" s="126" t="b">
        <v>1</v>
      </c>
      <c r="N30" s="126" t="s">
        <v>3687</v>
      </c>
      <c r="O30" s="309" t="str">
        <f>LEFT(MISC!D30,19)&amp;"."&amp;MiscCR!F30</f>
        <v>Edgware Primary Sch.2023.Rates.I01.Jn21</v>
      </c>
      <c r="P30" s="312" t="str">
        <f>MISC!I30</f>
        <v>10104/543965</v>
      </c>
      <c r="Q30" s="126" t="b">
        <v>1</v>
      </c>
      <c r="R30" s="126" t="b">
        <v>1</v>
      </c>
      <c r="S30" s="126" t="b">
        <v>1</v>
      </c>
    </row>
    <row r="31" spans="1:20" hidden="1" x14ac:dyDescent="0.25">
      <c r="A31" s="126" t="s">
        <v>4008</v>
      </c>
      <c r="B31" s="200">
        <v>1</v>
      </c>
      <c r="C31" s="126">
        <v>2</v>
      </c>
      <c r="D31" s="308">
        <f>MISC!J31</f>
        <v>400082</v>
      </c>
      <c r="E31" s="126" t="b">
        <v>1</v>
      </c>
      <c r="F31" s="309" t="str">
        <f>RIGHT(MISC!C31,4)&amp;"."&amp;MISC!M31&amp;"."&amp;MISC!K31&amp;"."&amp;$C$5</f>
        <v>2026.Reimb..Jn21</v>
      </c>
      <c r="G31" s="310">
        <f t="shared" ca="1" si="0"/>
        <v>44361</v>
      </c>
      <c r="H31" s="444">
        <f>IF(MISC!S31&gt;0,0,-MISC!S31)</f>
        <v>0</v>
      </c>
      <c r="I31" s="205">
        <f t="shared" ca="1" si="1"/>
        <v>44361</v>
      </c>
      <c r="J31" s="126">
        <v>3</v>
      </c>
      <c r="K31" s="126" t="b">
        <v>1</v>
      </c>
      <c r="L31" s="126" t="s">
        <v>4009</v>
      </c>
      <c r="M31" s="126" t="b">
        <v>1</v>
      </c>
      <c r="N31" s="126" t="s">
        <v>3687</v>
      </c>
      <c r="O31" s="309" t="str">
        <f>LEFT(MISC!D31,19)&amp;"."&amp;MiscCR!F31</f>
        <v>Frith Manor School.2026.Reimb..Jn21</v>
      </c>
      <c r="P31" s="312" t="str">
        <f>MISC!I31</f>
        <v>10104/135100</v>
      </c>
      <c r="Q31" s="126" t="b">
        <v>1</v>
      </c>
      <c r="R31" s="126" t="b">
        <v>1</v>
      </c>
      <c r="S31" s="126" t="b">
        <v>1</v>
      </c>
    </row>
    <row r="32" spans="1:20" hidden="1" x14ac:dyDescent="0.25">
      <c r="A32" s="126" t="s">
        <v>4008</v>
      </c>
      <c r="B32" s="200">
        <v>1</v>
      </c>
      <c r="C32" s="126">
        <v>2</v>
      </c>
      <c r="D32" s="308">
        <f>MISC!J32</f>
        <v>400041</v>
      </c>
      <c r="E32" s="126" t="b">
        <v>1</v>
      </c>
      <c r="F32" s="309" t="str">
        <f>RIGHT(MISC!C32,4)&amp;"."&amp;MISC!M32&amp;"."&amp;MISC!K32&amp;"."&amp;$C$5</f>
        <v>5405.PYP16.I02.Jn21</v>
      </c>
      <c r="G32" s="310">
        <f t="shared" ca="1" si="0"/>
        <v>44361</v>
      </c>
      <c r="H32" s="444">
        <f>IF(MISC!S32&gt;0,0,-MISC!S32)</f>
        <v>0</v>
      </c>
      <c r="I32" s="205">
        <f t="shared" ca="1" si="1"/>
        <v>44361</v>
      </c>
      <c r="J32" s="126">
        <v>3</v>
      </c>
      <c r="K32" s="126" t="b">
        <v>1</v>
      </c>
      <c r="L32" s="126" t="s">
        <v>4009</v>
      </c>
      <c r="M32" s="126" t="b">
        <v>1</v>
      </c>
      <c r="N32" s="126" t="s">
        <v>3687</v>
      </c>
      <c r="O32" s="309" t="str">
        <f>LEFT(MISC!D32,19)&amp;"."&amp;MiscCR!F32</f>
        <v>Finchley Catholic H.5405.PYP16.I02.Jn21</v>
      </c>
      <c r="P32" s="312" t="str">
        <f>MISC!I32</f>
        <v>11441/543965</v>
      </c>
      <c r="Q32" s="126" t="b">
        <v>1</v>
      </c>
      <c r="R32" s="126" t="b">
        <v>1</v>
      </c>
      <c r="S32" s="126" t="b">
        <v>1</v>
      </c>
    </row>
    <row r="33" spans="1:19" hidden="1" x14ac:dyDescent="0.25">
      <c r="A33" s="126" t="s">
        <v>4008</v>
      </c>
      <c r="B33" s="200">
        <v>1</v>
      </c>
      <c r="C33" s="126">
        <v>2</v>
      </c>
      <c r="D33" s="308">
        <f>MISC!J33</f>
        <v>400140</v>
      </c>
      <c r="E33" s="126" t="b">
        <v>1</v>
      </c>
      <c r="F33" s="309" t="str">
        <f>RIGHT(MISC!C33,4)&amp;"."&amp;MISC!M33&amp;"."&amp;MISC!K33&amp;"."&amp;$C$5</f>
        <v>5427.PYP16.I02.Jn21</v>
      </c>
      <c r="G33" s="310">
        <f t="shared" ca="1" si="0"/>
        <v>44361</v>
      </c>
      <c r="H33" s="444">
        <f>IF(MISC!S33&gt;0,0,-MISC!S33)</f>
        <v>0</v>
      </c>
      <c r="I33" s="205">
        <f t="shared" ca="1" si="1"/>
        <v>44361</v>
      </c>
      <c r="J33" s="126">
        <v>3</v>
      </c>
      <c r="K33" s="126" t="b">
        <v>1</v>
      </c>
      <c r="L33" s="126" t="s">
        <v>4009</v>
      </c>
      <c r="M33" s="126" t="b">
        <v>1</v>
      </c>
      <c r="N33" s="126" t="s">
        <v>3687</v>
      </c>
      <c r="O33" s="309" t="str">
        <f>LEFT(MISC!D33,19)&amp;"."&amp;MiscCR!F33</f>
        <v>JCoSS.5427.PYP16.I02.Jn21</v>
      </c>
      <c r="P33" s="312" t="str">
        <f>MISC!I33</f>
        <v>11441/543965</v>
      </c>
      <c r="Q33" s="126" t="b">
        <v>1</v>
      </c>
      <c r="R33" s="126" t="b">
        <v>1</v>
      </c>
      <c r="S33" s="126" t="b">
        <v>1</v>
      </c>
    </row>
    <row r="34" spans="1:19" hidden="1" x14ac:dyDescent="0.25">
      <c r="A34" s="126" t="s">
        <v>4008</v>
      </c>
      <c r="B34" s="200">
        <v>1</v>
      </c>
      <c r="C34" s="126">
        <v>2</v>
      </c>
      <c r="D34" s="308">
        <f>MISC!J34</f>
        <v>400013</v>
      </c>
      <c r="E34" s="126" t="b">
        <v>1</v>
      </c>
      <c r="F34" s="309" t="str">
        <f>RIGHT(MISC!C34,4)&amp;"."&amp;MISC!M34&amp;"."&amp;MISC!K34&amp;"."&amp;$C$5</f>
        <v>5407.PYP16.I02.Jn21</v>
      </c>
      <c r="G34" s="310">
        <f t="shared" ref="G34:G84" ca="1" si="2">TODAY()</f>
        <v>44361</v>
      </c>
      <c r="H34" s="444">
        <f>IF(MISC!S34&gt;0,0,-MISC!S34)</f>
        <v>0</v>
      </c>
      <c r="I34" s="205">
        <f t="shared" ca="1" si="1"/>
        <v>44361</v>
      </c>
      <c r="J34" s="126">
        <v>3</v>
      </c>
      <c r="K34" s="126" t="b">
        <v>1</v>
      </c>
      <c r="L34" s="126" t="s">
        <v>4009</v>
      </c>
      <c r="M34" s="126" t="b">
        <v>1</v>
      </c>
      <c r="N34" s="126" t="s">
        <v>3687</v>
      </c>
      <c r="O34" s="309" t="str">
        <f>LEFT(MISC!D34,19)&amp;"."&amp;MiscCR!F34</f>
        <v>St. James' Catholic.5407.PYP16.I02.Jn21</v>
      </c>
      <c r="P34" s="312" t="str">
        <f>MISC!I34</f>
        <v>11441/543965</v>
      </c>
      <c r="Q34" s="126" t="b">
        <v>1</v>
      </c>
      <c r="R34" s="126" t="b">
        <v>1</v>
      </c>
      <c r="S34" s="126" t="b">
        <v>1</v>
      </c>
    </row>
    <row r="35" spans="1:19" hidden="1" x14ac:dyDescent="0.25">
      <c r="A35" s="126" t="s">
        <v>4008</v>
      </c>
      <c r="B35" s="200">
        <v>1</v>
      </c>
      <c r="C35" s="126">
        <v>2</v>
      </c>
      <c r="D35" s="308">
        <f>MISC!J35</f>
        <v>400029</v>
      </c>
      <c r="E35" s="126" t="b">
        <v>1</v>
      </c>
      <c r="F35" s="309" t="str">
        <f>RIGHT(MISC!C35,4)&amp;"."&amp;MISC!M35&amp;"."&amp;MISC!K35&amp;"."&amp;$C$5</f>
        <v>5404.PYP16.I02.Jn21</v>
      </c>
      <c r="G35" s="310">
        <f t="shared" ca="1" si="2"/>
        <v>44361</v>
      </c>
      <c r="H35" s="444">
        <f>IF(MISC!S35&gt;0,0,-MISC!S35)</f>
        <v>0</v>
      </c>
      <c r="I35" s="205">
        <f t="shared" ca="1" si="1"/>
        <v>44361</v>
      </c>
      <c r="J35" s="126">
        <v>3</v>
      </c>
      <c r="K35" s="126" t="b">
        <v>1</v>
      </c>
      <c r="L35" s="126" t="s">
        <v>4009</v>
      </c>
      <c r="M35" s="126" t="b">
        <v>1</v>
      </c>
      <c r="N35" s="126" t="s">
        <v>3687</v>
      </c>
      <c r="O35" s="309" t="str">
        <f>LEFT(MISC!D35,19)&amp;"."&amp;MiscCR!F35</f>
        <v>St Michaels Catholi.5404.PYP16.I02.Jn21</v>
      </c>
      <c r="P35" s="312" t="str">
        <f>MISC!I35</f>
        <v>11441/543965</v>
      </c>
      <c r="Q35" s="126" t="b">
        <v>1</v>
      </c>
      <c r="R35" s="126" t="b">
        <v>1</v>
      </c>
      <c r="S35" s="126" t="b">
        <v>1</v>
      </c>
    </row>
    <row r="36" spans="1:19" hidden="1" x14ac:dyDescent="0.25">
      <c r="A36" s="126" t="s">
        <v>4008</v>
      </c>
      <c r="B36" s="200">
        <v>1</v>
      </c>
      <c r="C36" s="126">
        <v>2</v>
      </c>
      <c r="D36" s="308">
        <f>MISC!J36</f>
        <v>400061</v>
      </c>
      <c r="E36" s="126" t="b">
        <v>1</v>
      </c>
      <c r="F36" s="309" t="str">
        <f>RIGHT(MISC!C36,4)&amp;"."&amp;MISC!M36&amp;"."&amp;MISC!K36&amp;"."&amp;$C$5</f>
        <v>2009.PYC19.I18.Jn21</v>
      </c>
      <c r="G36" s="310">
        <f t="shared" ca="1" si="2"/>
        <v>44361</v>
      </c>
      <c r="H36" s="444">
        <f>IF(MISC!S36&gt;0,0,-MISC!S36)</f>
        <v>0</v>
      </c>
      <c r="I36" s="205">
        <f t="shared" ca="1" si="1"/>
        <v>44361</v>
      </c>
      <c r="J36" s="126">
        <v>3</v>
      </c>
      <c r="K36" s="126" t="b">
        <v>1</v>
      </c>
      <c r="L36" s="126" t="s">
        <v>4009</v>
      </c>
      <c r="M36" s="126" t="b">
        <v>1</v>
      </c>
      <c r="N36" s="126" t="s">
        <v>3687</v>
      </c>
      <c r="O36" s="309" t="str">
        <f>LEFT(MISC!D36,19)&amp;"."&amp;MiscCR!F36</f>
        <v>Brunswick Park Prim.2009.PYC19.I18.Jn21</v>
      </c>
      <c r="P36" s="312" t="str">
        <f>MISC!I36</f>
        <v>10166/543965</v>
      </c>
      <c r="Q36" s="126" t="b">
        <v>1</v>
      </c>
      <c r="R36" s="126" t="b">
        <v>1</v>
      </c>
      <c r="S36" s="126" t="b">
        <v>1</v>
      </c>
    </row>
    <row r="37" spans="1:19" hidden="1" x14ac:dyDescent="0.25">
      <c r="A37" s="126" t="s">
        <v>4008</v>
      </c>
      <c r="B37" s="200">
        <v>1</v>
      </c>
      <c r="C37" s="126">
        <v>2</v>
      </c>
      <c r="D37" s="308">
        <f>MISC!J37</f>
        <v>400005</v>
      </c>
      <c r="E37" s="126" t="b">
        <v>1</v>
      </c>
      <c r="F37" s="309" t="str">
        <f>RIGHT(MISC!C37,4)&amp;"."&amp;MISC!M37&amp;"."&amp;MISC!K37&amp;"."&amp;$C$5</f>
        <v>2002.PYNTPAM.I18.Jn21</v>
      </c>
      <c r="G37" s="310">
        <f t="shared" ca="1" si="2"/>
        <v>44361</v>
      </c>
      <c r="H37" s="444">
        <f>IF(MISC!S37&gt;0,0,-MISC!S37)</f>
        <v>0</v>
      </c>
      <c r="I37" s="205">
        <f t="shared" ca="1" si="1"/>
        <v>44361</v>
      </c>
      <c r="J37" s="126">
        <v>3</v>
      </c>
      <c r="K37" s="126" t="b">
        <v>1</v>
      </c>
      <c r="L37" s="126" t="s">
        <v>4009</v>
      </c>
      <c r="M37" s="126" t="b">
        <v>1</v>
      </c>
      <c r="N37" s="126" t="s">
        <v>3687</v>
      </c>
      <c r="O37" s="309" t="str">
        <f>LEFT(MISC!D37,19)&amp;"."&amp;MiscCR!F37</f>
        <v>Barnfield School.2002.PYNTPAM.I18.Jn21</v>
      </c>
      <c r="P37" s="312" t="str">
        <f>MISC!I37</f>
        <v>10166/543965</v>
      </c>
      <c r="Q37" s="126" t="b">
        <v>1</v>
      </c>
      <c r="R37" s="126" t="b">
        <v>1</v>
      </c>
      <c r="S37" s="126" t="b">
        <v>1</v>
      </c>
    </row>
    <row r="38" spans="1:19" hidden="1" x14ac:dyDescent="0.25">
      <c r="A38" s="126" t="s">
        <v>4008</v>
      </c>
      <c r="B38" s="200">
        <v>1</v>
      </c>
      <c r="C38" s="126">
        <v>2</v>
      </c>
      <c r="D38" s="308">
        <f>MISC!J38</f>
        <v>400101</v>
      </c>
      <c r="E38" s="126" t="b">
        <v>1</v>
      </c>
      <c r="F38" s="309" t="str">
        <f>RIGHT(MISC!C38,4)&amp;"."&amp;MISC!M38&amp;"."&amp;MISC!K38&amp;"."&amp;$C$5</f>
        <v>2055.PYNTPAM.I18.Jn21</v>
      </c>
      <c r="G38" s="310">
        <f t="shared" ca="1" si="2"/>
        <v>44361</v>
      </c>
      <c r="H38" s="444">
        <f>IF(MISC!S38&gt;0,0,-MISC!S38)</f>
        <v>0</v>
      </c>
      <c r="I38" s="205">
        <f t="shared" ca="1" si="1"/>
        <v>44361</v>
      </c>
      <c r="J38" s="126">
        <v>3</v>
      </c>
      <c r="K38" s="126" t="b">
        <v>1</v>
      </c>
      <c r="L38" s="126" t="s">
        <v>4009</v>
      </c>
      <c r="M38" s="126" t="b">
        <v>1</v>
      </c>
      <c r="N38" s="126" t="s">
        <v>3687</v>
      </c>
      <c r="O38" s="309" t="str">
        <f>LEFT(MISC!D38,19)&amp;"."&amp;MiscCR!F38</f>
        <v>Tudor School.2055.PYNTPAM.I18.Jn21</v>
      </c>
      <c r="P38" s="312" t="str">
        <f>MISC!I38</f>
        <v>10166/543965</v>
      </c>
      <c r="Q38" s="126" t="b">
        <v>1</v>
      </c>
      <c r="R38" s="126" t="b">
        <v>1</v>
      </c>
      <c r="S38" s="126" t="b">
        <v>1</v>
      </c>
    </row>
    <row r="39" spans="1:19" hidden="1" x14ac:dyDescent="0.25">
      <c r="A39" s="126" t="s">
        <v>4008</v>
      </c>
      <c r="B39" s="200">
        <v>1</v>
      </c>
      <c r="C39" s="126">
        <v>2</v>
      </c>
      <c r="D39" s="308">
        <f>MISC!J39</f>
        <v>400065</v>
      </c>
      <c r="E39" s="126" t="b">
        <v>1</v>
      </c>
      <c r="F39" s="309" t="str">
        <f>RIGHT(MISC!C39,4)&amp;"."&amp;MISC!M39&amp;"."&amp;MISC!K39&amp;"."&amp;$C$5</f>
        <v>2067.PyDigEd.I18.Jn21</v>
      </c>
      <c r="G39" s="310">
        <f t="shared" ca="1" si="2"/>
        <v>44361</v>
      </c>
      <c r="H39" s="444">
        <f>IF(MISC!S39&gt;0,0,-MISC!S39)</f>
        <v>0</v>
      </c>
      <c r="I39" s="205">
        <f t="shared" ca="1" si="1"/>
        <v>44361</v>
      </c>
      <c r="J39" s="126">
        <v>3</v>
      </c>
      <c r="K39" s="126" t="b">
        <v>1</v>
      </c>
      <c r="L39" s="126" t="s">
        <v>4009</v>
      </c>
      <c r="M39" s="126" t="b">
        <v>1</v>
      </c>
      <c r="N39" s="126" t="s">
        <v>3687</v>
      </c>
      <c r="O39" s="309" t="str">
        <f>LEFT(MISC!D39,19)&amp;"."&amp;MiscCR!F39</f>
        <v>Chalgrove Primary S.2067.PyDigEd.I18.Jn21</v>
      </c>
      <c r="P39" s="312" t="str">
        <f>MISC!I39</f>
        <v>10166/543965</v>
      </c>
      <c r="Q39" s="126" t="b">
        <v>1</v>
      </c>
      <c r="R39" s="126" t="b">
        <v>1</v>
      </c>
      <c r="S39" s="126" t="b">
        <v>1</v>
      </c>
    </row>
    <row r="40" spans="1:19" hidden="1" x14ac:dyDescent="0.25">
      <c r="A40" s="126" t="s">
        <v>4008</v>
      </c>
      <c r="B40" s="200">
        <v>1</v>
      </c>
      <c r="C40" s="126">
        <v>2</v>
      </c>
      <c r="D40" s="308">
        <f>MISC!J40</f>
        <v>400089</v>
      </c>
      <c r="E40" s="126" t="b">
        <v>1</v>
      </c>
      <c r="F40" s="309" t="str">
        <f>RIGHT(MISC!C40,4)&amp;"."&amp;MISC!M40&amp;"."&amp;MISC!K40&amp;"."&amp;$C$5</f>
        <v>2045.PyDigEd.I18.Jn21</v>
      </c>
      <c r="G40" s="310">
        <f t="shared" ca="1" si="2"/>
        <v>44361</v>
      </c>
      <c r="H40" s="444">
        <f>IF(MISC!S40&gt;0,0,-MISC!S40)</f>
        <v>0</v>
      </c>
      <c r="I40" s="205">
        <f t="shared" ca="1" si="1"/>
        <v>44361</v>
      </c>
      <c r="J40" s="126">
        <v>3</v>
      </c>
      <c r="K40" s="126" t="b">
        <v>1</v>
      </c>
      <c r="L40" s="126" t="s">
        <v>4009</v>
      </c>
      <c r="M40" s="126" t="b">
        <v>1</v>
      </c>
      <c r="N40" s="126" t="s">
        <v>3687</v>
      </c>
      <c r="O40" s="309" t="str">
        <f>LEFT(MISC!D40,19)&amp;"."&amp;MiscCR!F40</f>
        <v>Northside School.2045.PyDigEd.I18.Jn21</v>
      </c>
      <c r="P40" s="312" t="str">
        <f>MISC!I40</f>
        <v>10166/543965</v>
      </c>
      <c r="Q40" s="126" t="b">
        <v>1</v>
      </c>
      <c r="R40" s="126" t="b">
        <v>1</v>
      </c>
      <c r="S40" s="126" t="b">
        <v>1</v>
      </c>
    </row>
    <row r="41" spans="1:19" hidden="1" x14ac:dyDescent="0.25">
      <c r="A41" s="126" t="s">
        <v>4008</v>
      </c>
      <c r="B41" s="200">
        <v>1</v>
      </c>
      <c r="C41" s="126">
        <v>2</v>
      </c>
      <c r="D41" s="308">
        <f>MISC!J41</f>
        <v>400061</v>
      </c>
      <c r="E41" s="126" t="b">
        <v>1</v>
      </c>
      <c r="F41" s="309" t="str">
        <f>RIGHT(MISC!C41,4)&amp;"."&amp;MISC!M41&amp;"."&amp;MISC!K41&amp;"."&amp;$C$5</f>
        <v>2009.PYNCTL.I06.Jn21</v>
      </c>
      <c r="G41" s="310">
        <f t="shared" ca="1" si="2"/>
        <v>44361</v>
      </c>
      <c r="H41" s="444">
        <f>IF(MISC!S41&gt;0,0,-MISC!S41)</f>
        <v>0</v>
      </c>
      <c r="I41" s="205">
        <f t="shared" ca="1" si="1"/>
        <v>44361</v>
      </c>
      <c r="J41" s="126">
        <v>3</v>
      </c>
      <c r="K41" s="126" t="b">
        <v>1</v>
      </c>
      <c r="L41" s="126" t="s">
        <v>4009</v>
      </c>
      <c r="M41" s="126" t="b">
        <v>1</v>
      </c>
      <c r="N41" s="126" t="s">
        <v>3687</v>
      </c>
      <c r="O41" s="309" t="str">
        <f>LEFT(MISC!D41,19)&amp;"."&amp;MiscCR!F41</f>
        <v>Brunswick Park Prim.2009.PYNCTL.I06.Jn21</v>
      </c>
      <c r="P41" s="312" t="str">
        <f>MISC!I41</f>
        <v>10166/543965</v>
      </c>
      <c r="Q41" s="126" t="b">
        <v>1</v>
      </c>
      <c r="R41" s="126" t="b">
        <v>1</v>
      </c>
      <c r="S41" s="126" t="b">
        <v>1</v>
      </c>
    </row>
    <row r="42" spans="1:19" hidden="1" x14ac:dyDescent="0.25">
      <c r="A42" s="126" t="s">
        <v>4008</v>
      </c>
      <c r="B42" s="200">
        <v>1</v>
      </c>
      <c r="C42" s="126">
        <v>2</v>
      </c>
      <c r="D42" s="308">
        <f>MISC!J42</f>
        <v>400029</v>
      </c>
      <c r="E42" s="126" t="b">
        <v>1</v>
      </c>
      <c r="F42" s="309" t="str">
        <f>RIGHT(MISC!C42,4)&amp;"."&amp;MISC!M42&amp;"."&amp;MISC!K42&amp;"."&amp;$C$5</f>
        <v>5404.PYNCTL.I06.Jn21</v>
      </c>
      <c r="G42" s="310">
        <f t="shared" ca="1" si="2"/>
        <v>44361</v>
      </c>
      <c r="H42" s="444">
        <f>IF(MISC!S42&gt;0,0,-MISC!S42)</f>
        <v>0</v>
      </c>
      <c r="I42" s="205">
        <f t="shared" ca="1" si="1"/>
        <v>44361</v>
      </c>
      <c r="J42" s="126">
        <v>3</v>
      </c>
      <c r="K42" s="126" t="b">
        <v>1</v>
      </c>
      <c r="L42" s="126" t="s">
        <v>4009</v>
      </c>
      <c r="M42" s="126" t="b">
        <v>1</v>
      </c>
      <c r="N42" s="126" t="s">
        <v>3687</v>
      </c>
      <c r="O42" s="309" t="str">
        <f>LEFT(MISC!D42,19)&amp;"."&amp;MiscCR!F42</f>
        <v>St Michaels Catholi.5404.PYNCTL.I06.Jn21</v>
      </c>
      <c r="P42" s="312" t="str">
        <f>MISC!I42</f>
        <v>10167/543965</v>
      </c>
      <c r="Q42" s="126" t="b">
        <v>1</v>
      </c>
      <c r="R42" s="126" t="b">
        <v>1</v>
      </c>
      <c r="S42" s="126" t="b">
        <v>1</v>
      </c>
    </row>
    <row r="43" spans="1:19" hidden="1" x14ac:dyDescent="0.25">
      <c r="A43" s="126" t="s">
        <v>4008</v>
      </c>
      <c r="B43" s="200">
        <v>1</v>
      </c>
      <c r="C43" s="126">
        <v>2</v>
      </c>
      <c r="D43" s="308">
        <f>MISC!J43</f>
        <v>400040</v>
      </c>
      <c r="E43" s="126" t="b">
        <v>1</v>
      </c>
      <c r="F43" s="309" t="str">
        <f>RIGHT(MISC!C43,4)&amp;"."&amp;MISC!M43&amp;"."&amp;MISC!K43&amp;"."&amp;$C$5</f>
        <v>2007.DigEd.I18.Jn21</v>
      </c>
      <c r="G43" s="310">
        <f t="shared" ca="1" si="2"/>
        <v>44361</v>
      </c>
      <c r="H43" s="444">
        <f>IF(MISC!S43&gt;0,0,-MISC!S43)</f>
        <v>0</v>
      </c>
      <c r="I43" s="205">
        <f t="shared" ca="1" si="1"/>
        <v>44361</v>
      </c>
      <c r="J43" s="126">
        <v>3</v>
      </c>
      <c r="K43" s="126" t="b">
        <v>1</v>
      </c>
      <c r="L43" s="126" t="s">
        <v>4009</v>
      </c>
      <c r="M43" s="126" t="b">
        <v>1</v>
      </c>
      <c r="N43" s="126" t="s">
        <v>3687</v>
      </c>
      <c r="O43" s="309" t="str">
        <f>LEFT(MISC!D43,19)&amp;"."&amp;MiscCR!F43</f>
        <v>Brookland Junior Sc.2007.DigEd.I18.Jn21</v>
      </c>
      <c r="P43" s="312" t="str">
        <f>MISC!I43</f>
        <v>10166/543965</v>
      </c>
      <c r="Q43" s="126" t="b">
        <v>1</v>
      </c>
      <c r="R43" s="126" t="b">
        <v>1</v>
      </c>
      <c r="S43" s="126" t="b">
        <v>1</v>
      </c>
    </row>
    <row r="44" spans="1:19" hidden="1" x14ac:dyDescent="0.25">
      <c r="A44" s="126" t="s">
        <v>4008</v>
      </c>
      <c r="B44" s="200">
        <v>1</v>
      </c>
      <c r="C44" s="126">
        <v>2</v>
      </c>
      <c r="D44" s="308">
        <f>MISC!J44</f>
        <v>400005</v>
      </c>
      <c r="E44" s="126" t="b">
        <v>1</v>
      </c>
      <c r="F44" s="309" t="str">
        <f>RIGHT(MISC!C44,4)&amp;"."&amp;MISC!M44&amp;"."&amp;MISC!K44&amp;"."&amp;$C$5</f>
        <v>2002.NTPmentor.I18.Jn21</v>
      </c>
      <c r="G44" s="310">
        <f t="shared" ca="1" si="2"/>
        <v>44361</v>
      </c>
      <c r="H44" s="444">
        <f>IF(MISC!S44&gt;0,0,-MISC!S44)</f>
        <v>0</v>
      </c>
      <c r="I44" s="205">
        <f t="shared" ca="1" si="1"/>
        <v>44361</v>
      </c>
      <c r="J44" s="126">
        <v>3</v>
      </c>
      <c r="K44" s="126" t="b">
        <v>1</v>
      </c>
      <c r="L44" s="126" t="s">
        <v>4009</v>
      </c>
      <c r="M44" s="126" t="b">
        <v>1</v>
      </c>
      <c r="N44" s="126" t="s">
        <v>3687</v>
      </c>
      <c r="O44" s="309" t="str">
        <f>LEFT(MISC!D44,19)&amp;"."&amp;MiscCR!F44</f>
        <v>Barnfield School.2002.NTPmentor.I18.Jn21</v>
      </c>
      <c r="P44" s="312" t="str">
        <f>MISC!I44</f>
        <v>10166/543965</v>
      </c>
      <c r="Q44" s="126" t="b">
        <v>1</v>
      </c>
      <c r="R44" s="126" t="b">
        <v>1</v>
      </c>
      <c r="S44" s="126" t="b">
        <v>1</v>
      </c>
    </row>
    <row r="45" spans="1:19" hidden="1" x14ac:dyDescent="0.25">
      <c r="A45" s="126" t="s">
        <v>4008</v>
      </c>
      <c r="B45" s="200">
        <v>1</v>
      </c>
      <c r="C45" s="126">
        <v>2</v>
      </c>
      <c r="D45" s="308">
        <f>MISC!J45</f>
        <v>400051</v>
      </c>
      <c r="E45" s="126" t="b">
        <v>1</v>
      </c>
      <c r="F45" s="309" t="str">
        <f>RIGHT(MISC!C45,4)&amp;"."&amp;MISC!M45&amp;"."&amp;MISC!K45&amp;"."&amp;$C$5</f>
        <v>2003.NTPmentor.I18.Jn21</v>
      </c>
      <c r="G45" s="310">
        <f t="shared" ca="1" si="2"/>
        <v>44361</v>
      </c>
      <c r="H45" s="444">
        <f>IF(MISC!S45&gt;0,0,-MISC!S45)</f>
        <v>0</v>
      </c>
      <c r="I45" s="205">
        <f t="shared" ca="1" si="1"/>
        <v>44361</v>
      </c>
      <c r="J45" s="126">
        <v>3</v>
      </c>
      <c r="K45" s="126" t="b">
        <v>1</v>
      </c>
      <c r="L45" s="126" t="s">
        <v>4009</v>
      </c>
      <c r="M45" s="126" t="b">
        <v>1</v>
      </c>
      <c r="N45" s="126" t="s">
        <v>3687</v>
      </c>
      <c r="O45" s="309" t="str">
        <f>LEFT(MISC!D45,19)&amp;"."&amp;MiscCR!F45</f>
        <v>Bell Lane Primary S.2003.NTPmentor.I18.Jn21</v>
      </c>
      <c r="P45" s="312" t="str">
        <f>MISC!I45</f>
        <v>10166/543965</v>
      </c>
      <c r="Q45" s="126" t="b">
        <v>1</v>
      </c>
      <c r="R45" s="126" t="b">
        <v>1</v>
      </c>
      <c r="S45" s="126" t="b">
        <v>1</v>
      </c>
    </row>
    <row r="46" spans="1:19" hidden="1" x14ac:dyDescent="0.25">
      <c r="A46" s="126" t="s">
        <v>4008</v>
      </c>
      <c r="B46" s="200">
        <v>1</v>
      </c>
      <c r="C46" s="126">
        <v>2</v>
      </c>
      <c r="D46" s="308">
        <f>MISC!J46</f>
        <v>400101</v>
      </c>
      <c r="E46" s="126" t="b">
        <v>1</v>
      </c>
      <c r="F46" s="309" t="str">
        <f>RIGHT(MISC!C46,4)&amp;"."&amp;MISC!M46&amp;"."&amp;MISC!K46&amp;"."&amp;$C$5</f>
        <v>2055.NTPmentor.I18.Jn21</v>
      </c>
      <c r="G46" s="310">
        <f t="shared" ca="1" si="2"/>
        <v>44361</v>
      </c>
      <c r="H46" s="444">
        <f>IF(MISC!S46&gt;0,0,-MISC!S46)</f>
        <v>0</v>
      </c>
      <c r="I46" s="205">
        <f t="shared" ca="1" si="1"/>
        <v>44361</v>
      </c>
      <c r="J46" s="126">
        <v>3</v>
      </c>
      <c r="K46" s="126" t="b">
        <v>1</v>
      </c>
      <c r="L46" s="126" t="s">
        <v>4009</v>
      </c>
      <c r="M46" s="126" t="b">
        <v>1</v>
      </c>
      <c r="N46" s="126" t="s">
        <v>3687</v>
      </c>
      <c r="O46" s="309" t="str">
        <f>LEFT(MISC!D46,19)&amp;"."&amp;MiscCR!F46</f>
        <v>Tudor School.2055.NTPmentor.I18.Jn21</v>
      </c>
      <c r="P46" s="312" t="str">
        <f>MISC!I46</f>
        <v>10166/543965</v>
      </c>
      <c r="Q46" s="126" t="b">
        <v>1</v>
      </c>
      <c r="R46" s="126" t="b">
        <v>1</v>
      </c>
      <c r="S46" s="126" t="b">
        <v>1</v>
      </c>
    </row>
    <row r="47" spans="1:19" hidden="1" x14ac:dyDescent="0.25">
      <c r="A47" s="126" t="s">
        <v>4008</v>
      </c>
      <c r="B47" s="200">
        <v>1</v>
      </c>
      <c r="C47" s="126">
        <v>2</v>
      </c>
      <c r="D47" s="308">
        <f>MISC!J47</f>
        <v>400013</v>
      </c>
      <c r="E47" s="126" t="b">
        <v>1</v>
      </c>
      <c r="F47" s="309" t="str">
        <f>RIGHT(MISC!C47,4)&amp;"."&amp;MISC!M47&amp;"."&amp;MISC!K47&amp;"."&amp;$C$5</f>
        <v>5407.NTPmentor.I18.Jn21</v>
      </c>
      <c r="G47" s="310">
        <f t="shared" ca="1" si="2"/>
        <v>44361</v>
      </c>
      <c r="H47" s="444">
        <f>IF(MISC!S47&gt;0,0,-MISC!S47)</f>
        <v>0</v>
      </c>
      <c r="I47" s="205">
        <f t="shared" ca="1" si="1"/>
        <v>44361</v>
      </c>
      <c r="J47" s="126">
        <v>3</v>
      </c>
      <c r="K47" s="126" t="b">
        <v>1</v>
      </c>
      <c r="L47" s="126" t="s">
        <v>4009</v>
      </c>
      <c r="M47" s="126" t="b">
        <v>1</v>
      </c>
      <c r="N47" s="126" t="s">
        <v>3687</v>
      </c>
      <c r="O47" s="309" t="str">
        <f>LEFT(MISC!D47,19)&amp;"."&amp;MiscCR!F47</f>
        <v>St. James' Catholic.5407.NTPmentor.I18.Jn21</v>
      </c>
      <c r="P47" s="312" t="str">
        <f>MISC!I47</f>
        <v>10167/543965</v>
      </c>
      <c r="Q47" s="126" t="b">
        <v>1</v>
      </c>
      <c r="R47" s="126" t="b">
        <v>1</v>
      </c>
      <c r="S47" s="126" t="b">
        <v>1</v>
      </c>
    </row>
    <row r="48" spans="1:19" hidden="1" x14ac:dyDescent="0.25">
      <c r="A48" s="126" t="s">
        <v>4008</v>
      </c>
      <c r="B48" s="200">
        <v>1</v>
      </c>
      <c r="C48" s="126">
        <v>2</v>
      </c>
      <c r="D48" s="308">
        <f>MISC!J48</f>
        <v>400135</v>
      </c>
      <c r="E48" s="126" t="b">
        <v>1</v>
      </c>
      <c r="F48" s="309" t="str">
        <f>RIGHT(MISC!C48,4)&amp;"."&amp;MISC!M48&amp;"."&amp;MISC!K48&amp;"."&amp;$C$5</f>
        <v>3521.NTPmentor.I18.Jn21</v>
      </c>
      <c r="G48" s="310">
        <f t="shared" ca="1" si="2"/>
        <v>44361</v>
      </c>
      <c r="H48" s="444">
        <f>IF(MISC!S48&gt;0,0,-MISC!S48)</f>
        <v>0</v>
      </c>
      <c r="I48" s="205">
        <f t="shared" ca="1" si="1"/>
        <v>44361</v>
      </c>
      <c r="J48" s="126">
        <v>3</v>
      </c>
      <c r="K48" s="126" t="b">
        <v>1</v>
      </c>
      <c r="L48" s="126" t="s">
        <v>4009</v>
      </c>
      <c r="M48" s="126" t="b">
        <v>1</v>
      </c>
      <c r="N48" s="126" t="s">
        <v>3687</v>
      </c>
      <c r="O48" s="309" t="str">
        <f>LEFT(MISC!D48,19)&amp;"."&amp;MiscCR!F48</f>
        <v>St Mary's &amp; St John.3521.NTPmentor.I18.Jn21</v>
      </c>
      <c r="P48" s="312" t="str">
        <f>MISC!I48</f>
        <v>10694/543965</v>
      </c>
      <c r="Q48" s="126" t="b">
        <v>1</v>
      </c>
      <c r="R48" s="126" t="b">
        <v>1</v>
      </c>
      <c r="S48" s="126" t="b">
        <v>1</v>
      </c>
    </row>
    <row r="49" spans="1:19" hidden="1" x14ac:dyDescent="0.25">
      <c r="A49" s="126" t="s">
        <v>4008</v>
      </c>
      <c r="B49" s="200">
        <v>1</v>
      </c>
      <c r="C49" s="126">
        <v>2</v>
      </c>
      <c r="D49" s="308">
        <f>MISC!J49</f>
        <v>400080</v>
      </c>
      <c r="E49" s="126" t="b">
        <v>1</v>
      </c>
      <c r="F49" s="309" t="str">
        <f>RIGHT(MISC!C49,4)&amp;"."&amp;MISC!M49&amp;"."&amp;MISC!K49&amp;"."&amp;$C$5</f>
        <v>2017.Rates.I01.Jn21</v>
      </c>
      <c r="G49" s="310">
        <f t="shared" ca="1" si="2"/>
        <v>44361</v>
      </c>
      <c r="H49" s="444">
        <f>IF(MISC!S49&gt;0,0,-MISC!S49)</f>
        <v>0</v>
      </c>
      <c r="I49" s="205">
        <f t="shared" ca="1" si="1"/>
        <v>44361</v>
      </c>
      <c r="J49" s="126">
        <v>3</v>
      </c>
      <c r="K49" s="126" t="b">
        <v>1</v>
      </c>
      <c r="L49" s="126" t="s">
        <v>4009</v>
      </c>
      <c r="M49" s="126" t="b">
        <v>1</v>
      </c>
      <c r="N49" s="126" t="s">
        <v>3687</v>
      </c>
      <c r="O49" s="309" t="str">
        <f>LEFT(MISC!D49,19)&amp;"."&amp;MiscCR!F49</f>
        <v>Cromer Road Primary.2017.Rates.I01.Jn21</v>
      </c>
      <c r="P49" s="312" t="str">
        <f>MISC!I49</f>
        <v>10104/543965</v>
      </c>
      <c r="Q49" s="126" t="b">
        <v>1</v>
      </c>
      <c r="R49" s="126" t="b">
        <v>1</v>
      </c>
      <c r="S49" s="126" t="b">
        <v>1</v>
      </c>
    </row>
    <row r="50" spans="1:19" x14ac:dyDescent="0.25">
      <c r="A50" s="126" t="s">
        <v>4008</v>
      </c>
      <c r="B50" s="200">
        <v>1</v>
      </c>
      <c r="C50" s="126">
        <v>2</v>
      </c>
      <c r="D50" s="308">
        <f>MISC!J50</f>
        <v>400049</v>
      </c>
      <c r="E50" s="126" t="b">
        <v>1</v>
      </c>
      <c r="F50" s="309" t="str">
        <f>RIGHT(MISC!C50,4)&amp;"."&amp;MISC!M50&amp;"."&amp;MISC!K50&amp;"."&amp;$C$5</f>
        <v>2016.Rates.I01.Jn21</v>
      </c>
      <c r="G50" s="310">
        <f t="shared" ca="1" si="2"/>
        <v>44361</v>
      </c>
      <c r="H50" s="444">
        <f>IF(MISC!S50&gt;0,0,-MISC!S50)</f>
        <v>731.75</v>
      </c>
      <c r="I50" s="205">
        <f t="shared" ca="1" si="1"/>
        <v>44361</v>
      </c>
      <c r="J50" s="126">
        <v>3</v>
      </c>
      <c r="K50" s="126" t="b">
        <v>1</v>
      </c>
      <c r="L50" s="126" t="s">
        <v>4009</v>
      </c>
      <c r="M50" s="126" t="b">
        <v>1</v>
      </c>
      <c r="N50" s="126" t="s">
        <v>3687</v>
      </c>
      <c r="O50" s="309" t="str">
        <f>LEFT(MISC!D50,19)&amp;"."&amp;MiscCR!F50</f>
        <v>Courtland School.2016.Rates.I01.Jn21</v>
      </c>
      <c r="P50" s="312" t="str">
        <f>MISC!I50</f>
        <v>10104/543965</v>
      </c>
      <c r="Q50" s="126" t="b">
        <v>1</v>
      </c>
      <c r="R50" s="126" t="b">
        <v>1</v>
      </c>
      <c r="S50" s="126" t="b">
        <v>1</v>
      </c>
    </row>
    <row r="51" spans="1:19" hidden="1" x14ac:dyDescent="0.25">
      <c r="A51" s="126" t="s">
        <v>4008</v>
      </c>
      <c r="B51" s="200">
        <v>1</v>
      </c>
      <c r="C51" s="126">
        <v>2</v>
      </c>
      <c r="D51" s="308">
        <f>MISC!J51</f>
        <v>400030</v>
      </c>
      <c r="E51" s="126" t="b">
        <v>1</v>
      </c>
      <c r="F51" s="309" t="str">
        <f>RIGHT(MISC!C51,4)&amp;"."&amp;MISC!M51&amp;"."&amp;MISC!K51&amp;"."&amp;$C$5</f>
        <v>2037.Rates.I01.Jn21</v>
      </c>
      <c r="G51" s="310">
        <f t="shared" ca="1" si="2"/>
        <v>44361</v>
      </c>
      <c r="H51" s="444">
        <f>IF(MISC!S51&gt;0,0,-MISC!S51)</f>
        <v>0</v>
      </c>
      <c r="I51" s="205">
        <f t="shared" ca="1" si="1"/>
        <v>44361</v>
      </c>
      <c r="J51" s="126">
        <v>3</v>
      </c>
      <c r="K51" s="126" t="b">
        <v>1</v>
      </c>
      <c r="L51" s="126" t="s">
        <v>4009</v>
      </c>
      <c r="M51" s="126" t="b">
        <v>1</v>
      </c>
      <c r="N51" s="126" t="s">
        <v>3687</v>
      </c>
      <c r="O51" s="309" t="str">
        <f>LEFT(MISC!D51,19)&amp;"."&amp;MiscCR!F51</f>
        <v>Manorside Primary S.2037.Rates.I01.Jn21</v>
      </c>
      <c r="P51" s="312" t="str">
        <f>MISC!I51</f>
        <v>10104/543965</v>
      </c>
      <c r="Q51" s="126" t="b">
        <v>1</v>
      </c>
      <c r="R51" s="126" t="b">
        <v>1</v>
      </c>
      <c r="S51" s="126" t="b">
        <v>1</v>
      </c>
    </row>
    <row r="52" spans="1:19" hidden="1" x14ac:dyDescent="0.25">
      <c r="A52" s="126" t="s">
        <v>4008</v>
      </c>
      <c r="B52" s="200">
        <v>1</v>
      </c>
      <c r="C52" s="126">
        <v>2</v>
      </c>
      <c r="D52" s="308">
        <f>MISC!J52</f>
        <v>400053</v>
      </c>
      <c r="E52" s="126" t="b">
        <v>1</v>
      </c>
      <c r="F52" s="309" t="str">
        <f>RIGHT(MISC!C52,4)&amp;"."&amp;MISC!M52&amp;"."&amp;MISC!K52&amp;"."&amp;$C$5</f>
        <v>2057.cov.LSG.E25.Jn21</v>
      </c>
      <c r="G52" s="310">
        <f t="shared" ca="1" si="2"/>
        <v>44361</v>
      </c>
      <c r="H52" s="444">
        <f>IF(MISC!S52&gt;0,0,-MISC!S52)</f>
        <v>0</v>
      </c>
      <c r="I52" s="205">
        <f t="shared" ca="1" si="1"/>
        <v>44361</v>
      </c>
      <c r="J52" s="126">
        <v>3</v>
      </c>
      <c r="K52" s="126" t="b">
        <v>1</v>
      </c>
      <c r="L52" s="126" t="s">
        <v>4009</v>
      </c>
      <c r="M52" s="126" t="b">
        <v>1</v>
      </c>
      <c r="N52" s="126" t="s">
        <v>3687</v>
      </c>
      <c r="O52" s="309" t="str">
        <f>LEFT(MISC!D52,19)&amp;"."&amp;MiscCR!F52</f>
        <v>Underhill School.2057.cov.LSG.E25.Jn21</v>
      </c>
      <c r="P52" s="312" t="str">
        <f>MISC!I52</f>
        <v>11766/424000</v>
      </c>
      <c r="Q52" s="126" t="b">
        <v>1</v>
      </c>
      <c r="R52" s="126" t="b">
        <v>1</v>
      </c>
      <c r="S52" s="126" t="b">
        <v>1</v>
      </c>
    </row>
    <row r="53" spans="1:19" hidden="1" x14ac:dyDescent="0.25">
      <c r="A53" s="126" t="s">
        <v>4008</v>
      </c>
      <c r="B53" s="200">
        <v>1</v>
      </c>
      <c r="C53" s="126">
        <v>2</v>
      </c>
      <c r="D53" s="308">
        <f>MISC!J53</f>
        <v>400071</v>
      </c>
      <c r="E53" s="126" t="b">
        <v>1</v>
      </c>
      <c r="F53" s="309" t="str">
        <f>RIGHT(MISC!C53,4)&amp;"."&amp;MISC!M53&amp;"."&amp;MISC!K53&amp;"."&amp;$C$5</f>
        <v>3510.cov.LSG.E25.Jn21</v>
      </c>
      <c r="G53" s="310">
        <f t="shared" ca="1" si="2"/>
        <v>44361</v>
      </c>
      <c r="H53" s="444">
        <f>IF(MISC!S53&gt;0,0,-MISC!S53)</f>
        <v>0</v>
      </c>
      <c r="I53" s="205">
        <f t="shared" ca="1" si="1"/>
        <v>44361</v>
      </c>
      <c r="J53" s="126">
        <v>3</v>
      </c>
      <c r="K53" s="126" t="b">
        <v>1</v>
      </c>
      <c r="L53" s="126" t="s">
        <v>4009</v>
      </c>
      <c r="M53" s="126" t="b">
        <v>1</v>
      </c>
      <c r="N53" s="126" t="s">
        <v>3687</v>
      </c>
      <c r="O53" s="309" t="str">
        <f>LEFT(MISC!D53,19)&amp;"."&amp;MiscCR!F53</f>
        <v>Sacred Heart School.3510.cov.LSG.E25.Jn21</v>
      </c>
      <c r="P53" s="312" t="str">
        <f>MISC!I53</f>
        <v>11766/424000</v>
      </c>
      <c r="Q53" s="126" t="b">
        <v>1</v>
      </c>
      <c r="R53" s="126" t="b">
        <v>1</v>
      </c>
      <c r="S53" s="126" t="b">
        <v>1</v>
      </c>
    </row>
    <row r="54" spans="1:19" x14ac:dyDescent="0.25">
      <c r="A54" s="126" t="s">
        <v>4008</v>
      </c>
      <c r="B54" s="200">
        <v>1</v>
      </c>
      <c r="C54" s="126">
        <v>2</v>
      </c>
      <c r="D54" s="308">
        <f>MISC!J54</f>
        <v>157542</v>
      </c>
      <c r="E54" s="126" t="b">
        <v>1</v>
      </c>
      <c r="F54" s="309" t="str">
        <f>RIGHT(MISC!C54,4)&amp;"."&amp;MISC!M54&amp;"."&amp;MISC!K54&amp;"."&amp;$C$5</f>
        <v>2051.cov.LSG.E25.Jn21</v>
      </c>
      <c r="G54" s="310">
        <f t="shared" ca="1" si="2"/>
        <v>44361</v>
      </c>
      <c r="H54" s="444">
        <f>IF(MISC!S54&gt;0,0,-MISC!S54)</f>
        <v>35.799999999999997</v>
      </c>
      <c r="I54" s="205">
        <f t="shared" ca="1" si="1"/>
        <v>44361</v>
      </c>
      <c r="J54" s="126">
        <v>3</v>
      </c>
      <c r="K54" s="126" t="b">
        <v>1</v>
      </c>
      <c r="L54" s="126" t="s">
        <v>4009</v>
      </c>
      <c r="M54" s="126" t="b">
        <v>1</v>
      </c>
      <c r="N54" s="126" t="s">
        <v>3687</v>
      </c>
      <c r="O54" s="309" t="str">
        <f>LEFT(MISC!D54,19)&amp;"."&amp;MiscCR!F54</f>
        <v>Summerside Primary .2051.cov.LSG.E25.Jn21</v>
      </c>
      <c r="P54" s="312" t="str">
        <f>MISC!I54</f>
        <v>11766/424000</v>
      </c>
      <c r="Q54" s="126" t="b">
        <v>1</v>
      </c>
      <c r="R54" s="126" t="b">
        <v>1</v>
      </c>
      <c r="S54" s="126" t="b">
        <v>1</v>
      </c>
    </row>
    <row r="55" spans="1:19" x14ac:dyDescent="0.25">
      <c r="A55" s="126" t="s">
        <v>4008</v>
      </c>
      <c r="B55" s="200">
        <v>1</v>
      </c>
      <c r="C55" s="126">
        <v>2</v>
      </c>
      <c r="D55" s="308">
        <f>MISC!J55</f>
        <v>400023</v>
      </c>
      <c r="E55" s="126" t="b">
        <v>1</v>
      </c>
      <c r="F55" s="309" t="str">
        <f>RIGHT(MISC!C55,4)&amp;"."&amp;MISC!M55&amp;"."&amp;MISC!K55&amp;"."&amp;$C$5</f>
        <v>3500.cov.LSG.E25.Jn21</v>
      </c>
      <c r="G55" s="310">
        <f t="shared" ca="1" si="2"/>
        <v>44361</v>
      </c>
      <c r="H55" s="444">
        <f>IF(MISC!S55&gt;0,0,-MISC!S55)</f>
        <v>2953.5</v>
      </c>
      <c r="I55" s="205">
        <f t="shared" ca="1" si="1"/>
        <v>44361</v>
      </c>
      <c r="J55" s="126">
        <v>3</v>
      </c>
      <c r="K55" s="126" t="b">
        <v>1</v>
      </c>
      <c r="L55" s="126" t="s">
        <v>4009</v>
      </c>
      <c r="M55" s="126" t="b">
        <v>1</v>
      </c>
      <c r="N55" s="126" t="s">
        <v>3687</v>
      </c>
      <c r="O55" s="309" t="str">
        <f>LEFT(MISC!D55,19)&amp;"."&amp;MiscCR!F55</f>
        <v>Annunciation Cathol.3500.cov.LSG.E25.Jn21</v>
      </c>
      <c r="P55" s="312" t="str">
        <f>MISC!I55</f>
        <v>11766/424000</v>
      </c>
      <c r="Q55" s="126" t="b">
        <v>1</v>
      </c>
      <c r="R55" s="126" t="b">
        <v>1</v>
      </c>
      <c r="S55" s="126" t="b">
        <v>1</v>
      </c>
    </row>
    <row r="56" spans="1:19" hidden="1" x14ac:dyDescent="0.25">
      <c r="A56" s="126" t="s">
        <v>4008</v>
      </c>
      <c r="B56" s="200">
        <v>1</v>
      </c>
      <c r="C56" s="126">
        <v>2</v>
      </c>
      <c r="D56" s="308">
        <f>MISC!J56</f>
        <v>400135</v>
      </c>
      <c r="E56" s="126" t="b">
        <v>1</v>
      </c>
      <c r="F56" s="309" t="str">
        <f>RIGHT(MISC!C56,4)&amp;"."&amp;MISC!M56&amp;"."&amp;MISC!K56&amp;"."&amp;$C$5</f>
        <v>3521.cov.LSG.E25.Jn21</v>
      </c>
      <c r="G56" s="310">
        <f t="shared" ca="1" si="2"/>
        <v>44361</v>
      </c>
      <c r="H56" s="444">
        <f>IF(MISC!S56&gt;0,0,-MISC!S56)</f>
        <v>0</v>
      </c>
      <c r="I56" s="205">
        <f t="shared" ca="1" si="1"/>
        <v>44361</v>
      </c>
      <c r="J56" s="126">
        <v>3</v>
      </c>
      <c r="K56" s="126" t="b">
        <v>1</v>
      </c>
      <c r="L56" s="126" t="s">
        <v>4009</v>
      </c>
      <c r="M56" s="126" t="b">
        <v>1</v>
      </c>
      <c r="N56" s="126" t="s">
        <v>3687</v>
      </c>
      <c r="O56" s="309" t="str">
        <f>LEFT(MISC!D56,19)&amp;"."&amp;MiscCR!F56</f>
        <v>St Mary's &amp; St John.3521.cov.LSG.E25.Jn21</v>
      </c>
      <c r="P56" s="312" t="str">
        <f>MISC!I56</f>
        <v>11766/424000</v>
      </c>
      <c r="Q56" s="126" t="b">
        <v>1</v>
      </c>
      <c r="R56" s="126" t="b">
        <v>1</v>
      </c>
      <c r="S56" s="126" t="b">
        <v>1</v>
      </c>
    </row>
    <row r="57" spans="1:19" hidden="1" x14ac:dyDescent="0.25">
      <c r="A57" s="126" t="s">
        <v>4008</v>
      </c>
      <c r="B57" s="200">
        <v>1</v>
      </c>
      <c r="C57" s="126">
        <v>2</v>
      </c>
      <c r="D57" s="308">
        <f>MISC!J57</f>
        <v>400013</v>
      </c>
      <c r="E57" s="126" t="b">
        <v>1</v>
      </c>
      <c r="F57" s="309" t="str">
        <f>RIGHT(MISC!C57,4)&amp;"."&amp;MISC!M57&amp;"."&amp;MISC!K57&amp;"."&amp;$C$5</f>
        <v>5407.cov.LSG.E25.Jn21</v>
      </c>
      <c r="G57" s="310">
        <f t="shared" ca="1" si="2"/>
        <v>44361</v>
      </c>
      <c r="H57" s="444">
        <f>IF(MISC!S57&gt;0,0,-MISC!S57)</f>
        <v>0</v>
      </c>
      <c r="I57" s="205">
        <f t="shared" ca="1" si="1"/>
        <v>44361</v>
      </c>
      <c r="J57" s="126">
        <v>3</v>
      </c>
      <c r="K57" s="126" t="b">
        <v>1</v>
      </c>
      <c r="L57" s="126" t="s">
        <v>4009</v>
      </c>
      <c r="M57" s="126" t="b">
        <v>1</v>
      </c>
      <c r="N57" s="126" t="s">
        <v>3687</v>
      </c>
      <c r="O57" s="309" t="str">
        <f>LEFT(MISC!D57,19)&amp;"."&amp;MiscCR!F57</f>
        <v>St. James' Catholic.5407.cov.LSG.E25.Jn21</v>
      </c>
      <c r="P57" s="312" t="str">
        <f>MISC!I57</f>
        <v>11766/424000</v>
      </c>
      <c r="Q57" s="126" t="b">
        <v>1</v>
      </c>
      <c r="R57" s="126" t="b">
        <v>1</v>
      </c>
      <c r="S57" s="126" t="b">
        <v>1</v>
      </c>
    </row>
    <row r="58" spans="1:19" hidden="1" x14ac:dyDescent="0.25">
      <c r="A58" s="126" t="s">
        <v>4008</v>
      </c>
      <c r="B58" s="200">
        <v>1</v>
      </c>
      <c r="C58" s="126">
        <v>2</v>
      </c>
      <c r="D58" s="308">
        <f>MISC!J58</f>
        <v>400002</v>
      </c>
      <c r="E58" s="126" t="b">
        <v>1</v>
      </c>
      <c r="F58" s="309" t="str">
        <f>RIGHT(MISC!C58,4)&amp;"."&amp;MISC!M58&amp;"."&amp;MISC!K58&amp;"."&amp;$C$5</f>
        <v>2027.cov.LSG.E25.Jn21</v>
      </c>
      <c r="G58" s="310">
        <f t="shared" ca="1" si="2"/>
        <v>44361</v>
      </c>
      <c r="H58" s="444">
        <f>IF(MISC!S58&gt;0,0,-MISC!S58)</f>
        <v>0</v>
      </c>
      <c r="I58" s="205">
        <f t="shared" ca="1" si="1"/>
        <v>44361</v>
      </c>
      <c r="J58" s="126">
        <v>3</v>
      </c>
      <c r="K58" s="126" t="b">
        <v>1</v>
      </c>
      <c r="L58" s="126" t="s">
        <v>4009</v>
      </c>
      <c r="M58" s="126" t="b">
        <v>1</v>
      </c>
      <c r="N58" s="126" t="s">
        <v>3687</v>
      </c>
      <c r="O58" s="309" t="str">
        <f>LEFT(MISC!D58,19)&amp;"."&amp;MiscCR!F58</f>
        <v>Garden Suburb Junio.2027.cov.LSG.E25.Jn21</v>
      </c>
      <c r="P58" s="312" t="str">
        <f>MISC!I58</f>
        <v>11766/424000</v>
      </c>
      <c r="Q58" s="126" t="b">
        <v>1</v>
      </c>
      <c r="R58" s="126" t="b">
        <v>1</v>
      </c>
      <c r="S58" s="126" t="b">
        <v>1</v>
      </c>
    </row>
    <row r="59" spans="1:19" x14ac:dyDescent="0.25">
      <c r="A59" s="126" t="s">
        <v>4008</v>
      </c>
      <c r="B59" s="200">
        <v>1</v>
      </c>
      <c r="C59" s="126">
        <v>2</v>
      </c>
      <c r="D59" s="308">
        <f>MISC!J59</f>
        <v>400005</v>
      </c>
      <c r="E59" s="126" t="b">
        <v>1</v>
      </c>
      <c r="F59" s="309" t="str">
        <f>RIGHT(MISC!C59,4)&amp;"."&amp;MISC!M59&amp;"."&amp;MISC!K59&amp;"."&amp;$C$5</f>
        <v>2002.cov.LSG.E25.Jn21</v>
      </c>
      <c r="G59" s="310">
        <f t="shared" ca="1" si="2"/>
        <v>44361</v>
      </c>
      <c r="H59" s="444">
        <f>IF(MISC!S59&gt;0,0,-MISC!S59)</f>
        <v>5029.8999999999996</v>
      </c>
      <c r="I59" s="205">
        <f t="shared" ca="1" si="1"/>
        <v>44361</v>
      </c>
      <c r="J59" s="126">
        <v>3</v>
      </c>
      <c r="K59" s="126" t="b">
        <v>1</v>
      </c>
      <c r="L59" s="126" t="s">
        <v>4009</v>
      </c>
      <c r="M59" s="126" t="b">
        <v>1</v>
      </c>
      <c r="N59" s="126" t="s">
        <v>3687</v>
      </c>
      <c r="O59" s="309" t="str">
        <f>LEFT(MISC!D59,19)&amp;"."&amp;MiscCR!F59</f>
        <v>Barnfield School.2002.cov.LSG.E25.Jn21</v>
      </c>
      <c r="P59" s="312" t="str">
        <f>MISC!I59</f>
        <v>11766/424000</v>
      </c>
      <c r="Q59" s="126" t="b">
        <v>1</v>
      </c>
      <c r="R59" s="126" t="b">
        <v>1</v>
      </c>
      <c r="S59" s="126" t="b">
        <v>1</v>
      </c>
    </row>
    <row r="60" spans="1:19" x14ac:dyDescent="0.25">
      <c r="A60" s="126" t="s">
        <v>4008</v>
      </c>
      <c r="B60" s="200">
        <v>1</v>
      </c>
      <c r="C60" s="126">
        <v>2</v>
      </c>
      <c r="D60" s="308">
        <f>MISC!J60</f>
        <v>151094</v>
      </c>
      <c r="E60" s="126" t="b">
        <v>1</v>
      </c>
      <c r="F60" s="309" t="str">
        <f>RIGHT(MISC!C60,4)&amp;"."&amp;MISC!M60&amp;"."&amp;MISC!K60&amp;"."&amp;$C$5</f>
        <v>2018.cov.LSG.E25.Jn21</v>
      </c>
      <c r="G60" s="310">
        <f t="shared" ca="1" si="2"/>
        <v>44361</v>
      </c>
      <c r="H60" s="444">
        <f>IF(MISC!S60&gt;0,0,-MISC!S60)</f>
        <v>4099.1000000000004</v>
      </c>
      <c r="I60" s="205">
        <f t="shared" ca="1" si="1"/>
        <v>44361</v>
      </c>
      <c r="J60" s="126">
        <v>3</v>
      </c>
      <c r="K60" s="126" t="b">
        <v>1</v>
      </c>
      <c r="L60" s="126" t="s">
        <v>4009</v>
      </c>
      <c r="M60" s="126" t="b">
        <v>1</v>
      </c>
      <c r="N60" s="126" t="s">
        <v>3687</v>
      </c>
      <c r="O60" s="309" t="str">
        <f>LEFT(MISC!D60,19)&amp;"."&amp;MiscCR!F60</f>
        <v>Deansbrook Junior S.2018.cov.LSG.E25.Jn21</v>
      </c>
      <c r="P60" s="312" t="str">
        <f>MISC!I60</f>
        <v>11766/424000</v>
      </c>
      <c r="Q60" s="126" t="b">
        <v>1</v>
      </c>
      <c r="R60" s="126" t="b">
        <v>1</v>
      </c>
      <c r="S60" s="126" t="b">
        <v>1</v>
      </c>
    </row>
    <row r="61" spans="1:19" hidden="1" x14ac:dyDescent="0.25">
      <c r="A61" s="126" t="s">
        <v>4008</v>
      </c>
      <c r="B61" s="200">
        <v>1</v>
      </c>
      <c r="C61" s="126">
        <v>2</v>
      </c>
      <c r="D61" s="308">
        <f>MISC!J61</f>
        <v>400102</v>
      </c>
      <c r="E61" s="126" t="b">
        <v>1</v>
      </c>
      <c r="F61" s="309" t="str">
        <f>RIGHT(MISC!C61,4)&amp;"."&amp;MISC!M61&amp;"."&amp;MISC!K61&amp;"."&amp;$C$5</f>
        <v>0135.cov.LSG.E25.Jn21</v>
      </c>
      <c r="G61" s="310">
        <f t="shared" ca="1" si="2"/>
        <v>44361</v>
      </c>
      <c r="H61" s="444">
        <f>IF(MISC!S61&gt;0,0,-MISC!S61)</f>
        <v>0</v>
      </c>
      <c r="I61" s="205">
        <f t="shared" ca="1" si="1"/>
        <v>44361</v>
      </c>
      <c r="J61" s="126">
        <v>3</v>
      </c>
      <c r="K61" s="126" t="b">
        <v>1</v>
      </c>
      <c r="L61" s="126" t="s">
        <v>4009</v>
      </c>
      <c r="M61" s="126" t="b">
        <v>1</v>
      </c>
      <c r="N61" s="126" t="s">
        <v>3687</v>
      </c>
      <c r="O61" s="309" t="str">
        <f>LEFT(MISC!D61,19)&amp;"."&amp;MiscCR!F61</f>
        <v>BEYA.0135.cov.LSG.E25.Jn21</v>
      </c>
      <c r="P61" s="312" t="str">
        <f>MISC!I61</f>
        <v>11766/424000</v>
      </c>
      <c r="Q61" s="126" t="b">
        <v>1</v>
      </c>
      <c r="R61" s="126" t="b">
        <v>1</v>
      </c>
      <c r="S61" s="126" t="b">
        <v>1</v>
      </c>
    </row>
    <row r="62" spans="1:19" hidden="1" x14ac:dyDescent="0.25">
      <c r="A62" s="126" t="s">
        <v>4008</v>
      </c>
      <c r="B62" s="200">
        <v>1</v>
      </c>
      <c r="C62" s="126">
        <v>2</v>
      </c>
      <c r="D62" s="308">
        <f>MISC!J62</f>
        <v>400051</v>
      </c>
      <c r="E62" s="126" t="b">
        <v>1</v>
      </c>
      <c r="F62" s="309" t="str">
        <f>RIGHT(MISC!C62,4)&amp;"."&amp;MISC!M62&amp;"."&amp;MISC!K62&amp;"."&amp;$C$5</f>
        <v>2003.cov.LSG.E25.Jn21</v>
      </c>
      <c r="G62" s="310">
        <f t="shared" ca="1" si="2"/>
        <v>44361</v>
      </c>
      <c r="H62" s="444">
        <f>IF(MISC!S62&gt;0,0,-MISC!S62)</f>
        <v>0</v>
      </c>
      <c r="I62" s="205">
        <f t="shared" ca="1" si="1"/>
        <v>44361</v>
      </c>
      <c r="J62" s="126">
        <v>3</v>
      </c>
      <c r="K62" s="126" t="b">
        <v>1</v>
      </c>
      <c r="L62" s="126" t="s">
        <v>4009</v>
      </c>
      <c r="M62" s="126" t="b">
        <v>1</v>
      </c>
      <c r="N62" s="126" t="s">
        <v>3687</v>
      </c>
      <c r="O62" s="309" t="str">
        <f>LEFT(MISC!D62,19)&amp;"."&amp;MiscCR!F62</f>
        <v>Bell Lane Primary S.2003.cov.LSG.E25.Jn21</v>
      </c>
      <c r="P62" s="312" t="str">
        <f>MISC!I62</f>
        <v>11766/424000</v>
      </c>
      <c r="Q62" s="126" t="b">
        <v>1</v>
      </c>
      <c r="R62" s="126" t="b">
        <v>1</v>
      </c>
      <c r="S62" s="126" t="b">
        <v>1</v>
      </c>
    </row>
    <row r="63" spans="1:19" hidden="1" x14ac:dyDescent="0.25">
      <c r="A63" s="126" t="s">
        <v>4008</v>
      </c>
      <c r="B63" s="200">
        <v>1</v>
      </c>
      <c r="C63" s="126">
        <v>2</v>
      </c>
      <c r="D63" s="308">
        <f>MISC!J63</f>
        <v>158756</v>
      </c>
      <c r="E63" s="126" t="b">
        <v>1</v>
      </c>
      <c r="F63" s="309" t="str">
        <f>RIGHT(MISC!C63,4)&amp;"."&amp;MISC!M63&amp;"."&amp;MISC!K63&amp;"."&amp;$C$5</f>
        <v>4011.cov.LSG.E25.Jn21</v>
      </c>
      <c r="G63" s="310">
        <f t="shared" ca="1" si="2"/>
        <v>44361</v>
      </c>
      <c r="H63" s="444">
        <f>IF(MISC!S63&gt;0,0,-MISC!S63)</f>
        <v>0</v>
      </c>
      <c r="I63" s="205">
        <f t="shared" ca="1" si="1"/>
        <v>44361</v>
      </c>
      <c r="J63" s="126">
        <v>3</v>
      </c>
      <c r="K63" s="126" t="b">
        <v>1</v>
      </c>
      <c r="L63" s="126" t="s">
        <v>4009</v>
      </c>
      <c r="M63" s="126" t="b">
        <v>1</v>
      </c>
      <c r="N63" s="126" t="s">
        <v>3687</v>
      </c>
      <c r="O63" s="309" t="str">
        <f>LEFT(MISC!D63,19)&amp;"."&amp;MiscCR!F63</f>
        <v>Saracens High Schoo.4011.cov.LSG.E25.Jn21</v>
      </c>
      <c r="P63" s="312" t="str">
        <f>MISC!I63</f>
        <v>11766/424000</v>
      </c>
      <c r="Q63" s="126" t="b">
        <v>1</v>
      </c>
      <c r="R63" s="126" t="b">
        <v>1</v>
      </c>
      <c r="S63" s="126" t="b">
        <v>1</v>
      </c>
    </row>
    <row r="64" spans="1:19" x14ac:dyDescent="0.25">
      <c r="A64" s="126" t="s">
        <v>4008</v>
      </c>
      <c r="B64" s="200">
        <v>1</v>
      </c>
      <c r="C64" s="126">
        <v>2</v>
      </c>
      <c r="D64" s="308">
        <f>MISC!J64</f>
        <v>400107</v>
      </c>
      <c r="E64" s="126" t="b">
        <v>1</v>
      </c>
      <c r="F64" s="309" t="str">
        <f>RIGHT(MISC!C64,4)&amp;"."&amp;MISC!M64&amp;"."&amp;MISC!K64&amp;"."&amp;$C$5</f>
        <v>3514.cov.LSG.E25.Jn21</v>
      </c>
      <c r="G64" s="310">
        <f t="shared" ca="1" si="2"/>
        <v>44361</v>
      </c>
      <c r="H64" s="444">
        <f>IF(MISC!S64&gt;0,0,-MISC!S64)</f>
        <v>3060.9</v>
      </c>
      <c r="I64" s="205">
        <f t="shared" ca="1" si="1"/>
        <v>44361</v>
      </c>
      <c r="J64" s="126">
        <v>3</v>
      </c>
      <c r="K64" s="126" t="b">
        <v>1</v>
      </c>
      <c r="L64" s="126" t="s">
        <v>4009</v>
      </c>
      <c r="M64" s="126" t="b">
        <v>1</v>
      </c>
      <c r="N64" s="126" t="s">
        <v>3687</v>
      </c>
      <c r="O64" s="309" t="str">
        <f>LEFT(MISC!D64,19)&amp;"."&amp;MiscCR!F64</f>
        <v>Annunciation Cathol.3514.cov.LSG.E25.Jn21</v>
      </c>
      <c r="P64" s="312" t="str">
        <f>MISC!I64</f>
        <v>11766/424000</v>
      </c>
      <c r="Q64" s="126" t="b">
        <v>1</v>
      </c>
      <c r="R64" s="126" t="b">
        <v>1</v>
      </c>
      <c r="S64" s="126" t="b">
        <v>1</v>
      </c>
    </row>
    <row r="65" spans="1:19" hidden="1" x14ac:dyDescent="0.25">
      <c r="A65" s="126" t="s">
        <v>4008</v>
      </c>
      <c r="B65" s="200">
        <v>1</v>
      </c>
      <c r="C65" s="126">
        <v>2</v>
      </c>
      <c r="D65" s="308">
        <f>MISC!J65</f>
        <v>400017</v>
      </c>
      <c r="E65" s="126" t="b">
        <v>1</v>
      </c>
      <c r="F65" s="309" t="str">
        <f>RIGHT(MISC!C65,4)&amp;"."&amp;MISC!M65&amp;"."&amp;MISC!K65&amp;"."&amp;$C$5</f>
        <v>3312.cov.LSG.E25.Jn21</v>
      </c>
      <c r="G65" s="310">
        <f t="shared" ca="1" si="2"/>
        <v>44361</v>
      </c>
      <c r="H65" s="444">
        <f>IF(MISC!S65&gt;0,0,-MISC!S65)</f>
        <v>0</v>
      </c>
      <c r="I65" s="205">
        <f t="shared" ca="1" si="1"/>
        <v>44361</v>
      </c>
      <c r="J65" s="126">
        <v>3</v>
      </c>
      <c r="K65" s="126" t="b">
        <v>1</v>
      </c>
      <c r="L65" s="126" t="s">
        <v>4009</v>
      </c>
      <c r="M65" s="126" t="b">
        <v>1</v>
      </c>
      <c r="N65" s="126" t="s">
        <v>3687</v>
      </c>
      <c r="O65" s="309" t="str">
        <f>LEFT(MISC!D65,19)&amp;"."&amp;MiscCR!F65</f>
        <v>St Mary's School EN.3312.cov.LSG.E25.Jn21</v>
      </c>
      <c r="P65" s="312" t="str">
        <f>MISC!I65</f>
        <v>11766/424000</v>
      </c>
      <c r="Q65" s="126" t="b">
        <v>1</v>
      </c>
      <c r="R65" s="126" t="b">
        <v>1</v>
      </c>
      <c r="S65" s="126" t="b">
        <v>1</v>
      </c>
    </row>
    <row r="66" spans="1:19" hidden="1" x14ac:dyDescent="0.25">
      <c r="A66" s="126" t="s">
        <v>4008</v>
      </c>
      <c r="B66" s="200">
        <v>1</v>
      </c>
      <c r="C66" s="126">
        <v>2</v>
      </c>
      <c r="D66" s="308">
        <f>MISC!J66</f>
        <v>400004</v>
      </c>
      <c r="E66" s="126" t="b">
        <v>1</v>
      </c>
      <c r="F66" s="309" t="str">
        <f>RIGHT(MISC!C66,4)&amp;"."&amp;MISC!M66&amp;"."&amp;MISC!K66&amp;"."&amp;$C$5</f>
        <v>2054.cov.LSG.E25.Jn21</v>
      </c>
      <c r="G66" s="310">
        <f t="shared" ca="1" si="2"/>
        <v>44361</v>
      </c>
      <c r="H66" s="444">
        <f>IF(MISC!S66&gt;0,0,-MISC!S66)</f>
        <v>0</v>
      </c>
      <c r="I66" s="205">
        <f t="shared" ca="1" si="1"/>
        <v>44361</v>
      </c>
      <c r="J66" s="126">
        <v>3</v>
      </c>
      <c r="K66" s="126" t="b">
        <v>1</v>
      </c>
      <c r="L66" s="126" t="s">
        <v>4009</v>
      </c>
      <c r="M66" s="126" t="b">
        <v>1</v>
      </c>
      <c r="N66" s="126" t="s">
        <v>3687</v>
      </c>
      <c r="O66" s="309" t="str">
        <f>LEFT(MISC!D66,19)&amp;"."&amp;MiscCR!F66</f>
        <v>Woodridge  Primary .2054.cov.LSG.E25.Jn21</v>
      </c>
      <c r="P66" s="312" t="str">
        <f>MISC!I66</f>
        <v>11766/424000</v>
      </c>
      <c r="Q66" s="126" t="b">
        <v>1</v>
      </c>
      <c r="R66" s="126" t="b">
        <v>1</v>
      </c>
      <c r="S66" s="126" t="b">
        <v>1</v>
      </c>
    </row>
    <row r="67" spans="1:19" hidden="1" x14ac:dyDescent="0.25">
      <c r="A67" s="126" t="s">
        <v>4008</v>
      </c>
      <c r="B67" s="200">
        <v>1</v>
      </c>
      <c r="C67" s="126">
        <v>2</v>
      </c>
      <c r="D67" s="308">
        <f>MISC!J67</f>
        <v>400042</v>
      </c>
      <c r="E67" s="126" t="b">
        <v>1</v>
      </c>
      <c r="F67" s="309" t="str">
        <f>RIGHT(MISC!C67,4)&amp;"."&amp;MISC!M67&amp;"."&amp;MISC!K67&amp;"."&amp;$C$5</f>
        <v>2021.cov.LSG.E25.Jn21</v>
      </c>
      <c r="G67" s="310">
        <f t="shared" ca="1" si="2"/>
        <v>44361</v>
      </c>
      <c r="H67" s="444">
        <f>IF(MISC!S67&gt;0,0,-MISC!S67)</f>
        <v>0</v>
      </c>
      <c r="I67" s="205">
        <f t="shared" ca="1" si="1"/>
        <v>44361</v>
      </c>
      <c r="J67" s="126">
        <v>3</v>
      </c>
      <c r="K67" s="126" t="b">
        <v>1</v>
      </c>
      <c r="L67" s="126" t="s">
        <v>4009</v>
      </c>
      <c r="M67" s="126" t="b">
        <v>1</v>
      </c>
      <c r="N67" s="126" t="s">
        <v>3687</v>
      </c>
      <c r="O67" s="309" t="str">
        <f>LEFT(MISC!D67,19)&amp;"."&amp;MiscCR!F67</f>
        <v>Dollis Primary Scho.2021.cov.LSG.E25.Jn21</v>
      </c>
      <c r="P67" s="312" t="str">
        <f>MISC!I67</f>
        <v>11766/424000</v>
      </c>
      <c r="Q67" s="126" t="b">
        <v>1</v>
      </c>
      <c r="R67" s="126" t="b">
        <v>1</v>
      </c>
      <c r="S67" s="126" t="b">
        <v>1</v>
      </c>
    </row>
    <row r="68" spans="1:19" hidden="1" x14ac:dyDescent="0.25">
      <c r="A68" s="126" t="s">
        <v>4008</v>
      </c>
      <c r="B68" s="200">
        <v>1</v>
      </c>
      <c r="C68" s="126">
        <v>2</v>
      </c>
      <c r="D68" s="308">
        <f>MISC!J68</f>
        <v>400067</v>
      </c>
      <c r="E68" s="126" t="b">
        <v>1</v>
      </c>
      <c r="F68" s="309" t="str">
        <f>RIGHT(MISC!C68,4)&amp;"."&amp;MISC!M68&amp;"."&amp;MISC!K68&amp;"."&amp;$C$5</f>
        <v>2028.Rates.I01.Jn21</v>
      </c>
      <c r="G68" s="310">
        <f t="shared" ca="1" si="2"/>
        <v>44361</v>
      </c>
      <c r="H68" s="444">
        <f>IF(MISC!S68&gt;0,0,-MISC!S68)</f>
        <v>0</v>
      </c>
      <c r="I68" s="205">
        <f t="shared" ca="1" si="1"/>
        <v>44361</v>
      </c>
      <c r="J68" s="126">
        <v>3</v>
      </c>
      <c r="K68" s="126" t="b">
        <v>1</v>
      </c>
      <c r="L68" s="126" t="s">
        <v>4009</v>
      </c>
      <c r="M68" s="126" t="b">
        <v>1</v>
      </c>
      <c r="N68" s="126" t="s">
        <v>3687</v>
      </c>
      <c r="O68" s="309" t="str">
        <f>LEFT(MISC!D68,19)&amp;"."&amp;MiscCR!F68</f>
        <v>Garden Suburb Infan.2028.Rates.I01.Jn21</v>
      </c>
      <c r="P68" s="312" t="str">
        <f>MISC!I68</f>
        <v>10104/543965</v>
      </c>
      <c r="Q68" s="126" t="b">
        <v>1</v>
      </c>
      <c r="R68" s="126" t="b">
        <v>1</v>
      </c>
      <c r="S68" s="126" t="b">
        <v>1</v>
      </c>
    </row>
    <row r="69" spans="1:19" hidden="1" x14ac:dyDescent="0.25">
      <c r="A69" s="126" t="s">
        <v>4008</v>
      </c>
      <c r="B69" s="200">
        <v>1</v>
      </c>
      <c r="C69" s="126">
        <v>2</v>
      </c>
      <c r="D69" s="308">
        <f>MISC!J69</f>
        <v>400002</v>
      </c>
      <c r="E69" s="126" t="b">
        <v>1</v>
      </c>
      <c r="F69" s="309" t="str">
        <f>RIGHT(MISC!C69,4)&amp;"."&amp;MISC!M69&amp;"."&amp;MISC!K69&amp;"."&amp;$C$5</f>
        <v>2027.Rates.I01.Jn21</v>
      </c>
      <c r="G69" s="310">
        <f t="shared" ca="1" si="2"/>
        <v>44361</v>
      </c>
      <c r="H69" s="444">
        <f>IF(MISC!S69&gt;0,0,-MISC!S69)</f>
        <v>0</v>
      </c>
      <c r="I69" s="205">
        <f t="shared" ca="1" si="1"/>
        <v>44361</v>
      </c>
      <c r="J69" s="126">
        <v>3</v>
      </c>
      <c r="K69" s="126" t="b">
        <v>1</v>
      </c>
      <c r="L69" s="126" t="s">
        <v>4009</v>
      </c>
      <c r="M69" s="126" t="b">
        <v>1</v>
      </c>
      <c r="N69" s="126" t="s">
        <v>3687</v>
      </c>
      <c r="O69" s="309" t="str">
        <f>LEFT(MISC!D69,19)&amp;"."&amp;MiscCR!F69</f>
        <v>Garden Suburb Junio.2027.Rates.I01.Jn21</v>
      </c>
      <c r="P69" s="312" t="str">
        <f>MISC!I69</f>
        <v>10104/543965</v>
      </c>
      <c r="Q69" s="126" t="b">
        <v>1</v>
      </c>
      <c r="R69" s="126" t="b">
        <v>1</v>
      </c>
      <c r="S69" s="126" t="b">
        <v>1</v>
      </c>
    </row>
    <row r="70" spans="1:19" hidden="1" x14ac:dyDescent="0.25">
      <c r="A70" s="126" t="s">
        <v>4008</v>
      </c>
      <c r="B70" s="200">
        <v>1</v>
      </c>
      <c r="C70" s="126">
        <v>2</v>
      </c>
      <c r="D70" s="308">
        <f>MISC!J70</f>
        <v>0</v>
      </c>
      <c r="E70" s="126" t="b">
        <v>1</v>
      </c>
      <c r="F70" s="309" t="str">
        <f>RIGHT(MISC!C70,4)&amp;"."&amp;MISC!M70&amp;"."&amp;MISC!K70&amp;"."&amp;$C$5</f>
        <v>...Jn21</v>
      </c>
      <c r="G70" s="310">
        <f t="shared" ca="1" si="2"/>
        <v>44361</v>
      </c>
      <c r="H70" s="444">
        <f>IF(MISC!S70&gt;0,0,-MISC!S70)</f>
        <v>0</v>
      </c>
      <c r="I70" s="205">
        <f t="shared" ca="1" si="1"/>
        <v>44361</v>
      </c>
      <c r="J70" s="126">
        <v>3</v>
      </c>
      <c r="K70" s="126" t="b">
        <v>1</v>
      </c>
      <c r="L70" s="126" t="s">
        <v>4009</v>
      </c>
      <c r="M70" s="126" t="b">
        <v>1</v>
      </c>
      <c r="N70" s="126" t="s">
        <v>3687</v>
      </c>
      <c r="O70" s="309" t="str">
        <f>LEFT(MISC!D70,19)&amp;"."&amp;MiscCR!F70</f>
        <v>....Jn21</v>
      </c>
      <c r="P70" s="312">
        <f>MISC!I70</f>
        <v>0</v>
      </c>
      <c r="Q70" s="126" t="b">
        <v>1</v>
      </c>
      <c r="R70" s="126" t="b">
        <v>1</v>
      </c>
      <c r="S70" s="126" t="b">
        <v>1</v>
      </c>
    </row>
    <row r="71" spans="1:19" hidden="1" x14ac:dyDescent="0.25">
      <c r="A71" s="126" t="s">
        <v>4008</v>
      </c>
      <c r="B71" s="200">
        <v>1</v>
      </c>
      <c r="C71" s="126">
        <v>2</v>
      </c>
      <c r="D71" s="308">
        <f>MISC!J71</f>
        <v>0</v>
      </c>
      <c r="E71" s="126" t="b">
        <v>1</v>
      </c>
      <c r="F71" s="309" t="str">
        <f>RIGHT(MISC!C71,4)&amp;"."&amp;MISC!M71&amp;"."&amp;MISC!K71&amp;"."&amp;$C$5</f>
        <v>...Jn21</v>
      </c>
      <c r="G71" s="310">
        <f t="shared" ca="1" si="2"/>
        <v>44361</v>
      </c>
      <c r="H71" s="444">
        <f>IF(MISC!S71&gt;0,0,-MISC!S71)</f>
        <v>0</v>
      </c>
      <c r="I71" s="205">
        <f t="shared" ca="1" si="1"/>
        <v>44361</v>
      </c>
      <c r="J71" s="126">
        <v>3</v>
      </c>
      <c r="K71" s="126" t="b">
        <v>1</v>
      </c>
      <c r="L71" s="126" t="s">
        <v>4009</v>
      </c>
      <c r="M71" s="126" t="b">
        <v>1</v>
      </c>
      <c r="N71" s="126" t="s">
        <v>3687</v>
      </c>
      <c r="O71" s="309" t="str">
        <f>LEFT(MISC!D71,19)&amp;"."&amp;MiscCR!F71</f>
        <v>....Jn21</v>
      </c>
      <c r="P71" s="312">
        <f>MISC!I71</f>
        <v>0</v>
      </c>
      <c r="Q71" s="126" t="b">
        <v>1</v>
      </c>
      <c r="R71" s="126" t="b">
        <v>1</v>
      </c>
      <c r="S71" s="126" t="b">
        <v>1</v>
      </c>
    </row>
    <row r="72" spans="1:19" hidden="1" x14ac:dyDescent="0.25">
      <c r="A72" s="126" t="s">
        <v>4008</v>
      </c>
      <c r="B72" s="200">
        <v>1</v>
      </c>
      <c r="C72" s="126">
        <v>2</v>
      </c>
      <c r="D72" s="308">
        <f>MISC!J72</f>
        <v>0</v>
      </c>
      <c r="E72" s="126" t="b">
        <v>1</v>
      </c>
      <c r="F72" s="309" t="str">
        <f>RIGHT(MISC!C72,4)&amp;"."&amp;MISC!M72&amp;"."&amp;MISC!K72&amp;"."&amp;$C$5</f>
        <v>...Jn21</v>
      </c>
      <c r="G72" s="310">
        <f t="shared" ca="1" si="2"/>
        <v>44361</v>
      </c>
      <c r="H72" s="444">
        <f>IF(MISC!S72&gt;0,0,-MISC!S72)</f>
        <v>0</v>
      </c>
      <c r="I72" s="205">
        <f t="shared" ca="1" si="1"/>
        <v>44361</v>
      </c>
      <c r="J72" s="126">
        <v>3</v>
      </c>
      <c r="K72" s="126" t="b">
        <v>1</v>
      </c>
      <c r="L72" s="126" t="s">
        <v>4009</v>
      </c>
      <c r="M72" s="126" t="b">
        <v>1</v>
      </c>
      <c r="N72" s="126" t="s">
        <v>3687</v>
      </c>
      <c r="O72" s="309" t="str">
        <f>LEFT(MISC!D72,19)&amp;"."&amp;MiscCR!F72</f>
        <v>....Jn21</v>
      </c>
      <c r="P72" s="312">
        <f>MISC!I72</f>
        <v>0</v>
      </c>
      <c r="Q72" s="126" t="b">
        <v>1</v>
      </c>
      <c r="R72" s="126" t="b">
        <v>1</v>
      </c>
      <c r="S72" s="126" t="b">
        <v>1</v>
      </c>
    </row>
    <row r="73" spans="1:19" hidden="1" x14ac:dyDescent="0.25">
      <c r="A73" s="126" t="s">
        <v>4008</v>
      </c>
      <c r="B73" s="200">
        <v>1</v>
      </c>
      <c r="C73" s="126">
        <v>2</v>
      </c>
      <c r="D73" s="308">
        <f>MISC!J73</f>
        <v>0</v>
      </c>
      <c r="E73" s="126" t="b">
        <v>1</v>
      </c>
      <c r="F73" s="309" t="str">
        <f>RIGHT(MISC!C73,4)&amp;"."&amp;MISC!M73&amp;"."&amp;MISC!K73&amp;"."&amp;$C$5</f>
        <v>...Jn21</v>
      </c>
      <c r="G73" s="310">
        <f t="shared" ca="1" si="2"/>
        <v>44361</v>
      </c>
      <c r="H73" s="444">
        <f>IF(MISC!S73&gt;0,0,-MISC!S73)</f>
        <v>0</v>
      </c>
      <c r="I73" s="205">
        <f t="shared" ca="1" si="1"/>
        <v>44361</v>
      </c>
      <c r="J73" s="126">
        <v>3</v>
      </c>
      <c r="K73" s="126" t="b">
        <v>1</v>
      </c>
      <c r="L73" s="126" t="s">
        <v>4009</v>
      </c>
      <c r="M73" s="126" t="b">
        <v>1</v>
      </c>
      <c r="N73" s="126" t="s">
        <v>3687</v>
      </c>
      <c r="O73" s="309" t="str">
        <f>LEFT(MISC!D73,19)&amp;"."&amp;MiscCR!F73</f>
        <v>....Jn21</v>
      </c>
      <c r="P73" s="312">
        <f>MISC!I73</f>
        <v>0</v>
      </c>
      <c r="Q73" s="126" t="b">
        <v>1</v>
      </c>
      <c r="R73" s="126" t="b">
        <v>1</v>
      </c>
      <c r="S73" s="126" t="b">
        <v>1</v>
      </c>
    </row>
    <row r="74" spans="1:19" hidden="1" x14ac:dyDescent="0.25">
      <c r="A74" s="126" t="s">
        <v>4008</v>
      </c>
      <c r="B74" s="200">
        <v>1</v>
      </c>
      <c r="C74" s="126">
        <v>2</v>
      </c>
      <c r="D74" s="308">
        <f>MISC!J74</f>
        <v>0</v>
      </c>
      <c r="E74" s="126" t="b">
        <v>1</v>
      </c>
      <c r="F74" s="309" t="str">
        <f>RIGHT(MISC!C74,4)&amp;"."&amp;MISC!M74&amp;"."&amp;MISC!K74&amp;"."&amp;$C$5</f>
        <v>...Jn21</v>
      </c>
      <c r="G74" s="310">
        <f t="shared" ca="1" si="2"/>
        <v>44361</v>
      </c>
      <c r="H74" s="444">
        <f>IF(MISC!S74&gt;0,0,-MISC!S74)</f>
        <v>0</v>
      </c>
      <c r="I74" s="205">
        <f t="shared" ca="1" si="1"/>
        <v>44361</v>
      </c>
      <c r="J74" s="126">
        <v>3</v>
      </c>
      <c r="K74" s="126" t="b">
        <v>1</v>
      </c>
      <c r="L74" s="126" t="s">
        <v>4009</v>
      </c>
      <c r="M74" s="126" t="b">
        <v>1</v>
      </c>
      <c r="N74" s="126" t="s">
        <v>3687</v>
      </c>
      <c r="O74" s="309" t="str">
        <f>LEFT(MISC!D74,19)&amp;"."&amp;MiscCR!F74</f>
        <v>....Jn21</v>
      </c>
      <c r="P74" s="312">
        <f>MISC!I74</f>
        <v>0</v>
      </c>
      <c r="Q74" s="126" t="b">
        <v>1</v>
      </c>
      <c r="R74" s="126" t="b">
        <v>1</v>
      </c>
      <c r="S74" s="126" t="b">
        <v>1</v>
      </c>
    </row>
    <row r="75" spans="1:19" hidden="1" x14ac:dyDescent="0.25">
      <c r="A75" s="126" t="s">
        <v>4008</v>
      </c>
      <c r="B75" s="200">
        <v>1</v>
      </c>
      <c r="C75" s="126">
        <v>2</v>
      </c>
      <c r="D75" s="308">
        <f>MISC!J75</f>
        <v>0</v>
      </c>
      <c r="E75" s="126" t="b">
        <v>1</v>
      </c>
      <c r="F75" s="309" t="str">
        <f>RIGHT(MISC!C75,4)&amp;"."&amp;MISC!M75&amp;"."&amp;MISC!K75&amp;"."&amp;$C$5</f>
        <v>...Jn21</v>
      </c>
      <c r="G75" s="310">
        <f t="shared" ca="1" si="2"/>
        <v>44361</v>
      </c>
      <c r="H75" s="444">
        <f>IF(MISC!S75&gt;0,0,-MISC!S75)</f>
        <v>0</v>
      </c>
      <c r="I75" s="205">
        <f t="shared" ca="1" si="1"/>
        <v>44361</v>
      </c>
      <c r="J75" s="126">
        <v>3</v>
      </c>
      <c r="K75" s="126" t="b">
        <v>1</v>
      </c>
      <c r="L75" s="126" t="s">
        <v>4009</v>
      </c>
      <c r="M75" s="126" t="b">
        <v>1</v>
      </c>
      <c r="N75" s="126" t="s">
        <v>3687</v>
      </c>
      <c r="O75" s="309" t="str">
        <f>LEFT(MISC!D75,19)&amp;"."&amp;MiscCR!F75</f>
        <v>....Jn21</v>
      </c>
      <c r="P75" s="312">
        <f>MISC!I75</f>
        <v>0</v>
      </c>
      <c r="Q75" s="126" t="b">
        <v>1</v>
      </c>
      <c r="R75" s="126" t="b">
        <v>1</v>
      </c>
      <c r="S75" s="126" t="b">
        <v>1</v>
      </c>
    </row>
    <row r="76" spans="1:19" hidden="1" x14ac:dyDescent="0.25">
      <c r="A76" s="126" t="s">
        <v>4008</v>
      </c>
      <c r="B76" s="200">
        <v>1</v>
      </c>
      <c r="C76" s="126">
        <v>2</v>
      </c>
      <c r="D76" s="308">
        <f>MISC!J76</f>
        <v>0</v>
      </c>
      <c r="E76" s="126" t="b">
        <v>1</v>
      </c>
      <c r="F76" s="309" t="str">
        <f>RIGHT(MISC!C76,4)&amp;"."&amp;MISC!M76&amp;"."&amp;MISC!K76&amp;"."&amp;$C$5</f>
        <v>...Jn21</v>
      </c>
      <c r="G76" s="310">
        <f t="shared" ca="1" si="2"/>
        <v>44361</v>
      </c>
      <c r="H76" s="444">
        <f>IF(MISC!S76&gt;0,0,-MISC!S76)</f>
        <v>0</v>
      </c>
      <c r="I76" s="205">
        <f t="shared" ca="1" si="1"/>
        <v>44361</v>
      </c>
      <c r="J76" s="126">
        <v>3</v>
      </c>
      <c r="K76" s="126" t="b">
        <v>1</v>
      </c>
      <c r="L76" s="126" t="s">
        <v>4009</v>
      </c>
      <c r="M76" s="126" t="b">
        <v>1</v>
      </c>
      <c r="N76" s="126" t="s">
        <v>3687</v>
      </c>
      <c r="O76" s="309" t="str">
        <f>LEFT(MISC!D76,19)&amp;"."&amp;MiscCR!F76</f>
        <v>....Jn21</v>
      </c>
      <c r="P76" s="312">
        <f>MISC!I76</f>
        <v>0</v>
      </c>
      <c r="Q76" s="126" t="b">
        <v>1</v>
      </c>
      <c r="R76" s="126" t="b">
        <v>1</v>
      </c>
      <c r="S76" s="126" t="b">
        <v>1</v>
      </c>
    </row>
    <row r="77" spans="1:19" hidden="1" x14ac:dyDescent="0.25">
      <c r="A77" s="126" t="s">
        <v>4008</v>
      </c>
      <c r="B77" s="200">
        <v>1</v>
      </c>
      <c r="C77" s="126">
        <v>2</v>
      </c>
      <c r="D77" s="308">
        <f>MISC!J77</f>
        <v>0</v>
      </c>
      <c r="E77" s="126" t="b">
        <v>1</v>
      </c>
      <c r="F77" s="309" t="str">
        <f>RIGHT(MISC!C77,4)&amp;"."&amp;MISC!M77&amp;"."&amp;MISC!K77&amp;"."&amp;$C$5</f>
        <v>...Jn21</v>
      </c>
      <c r="G77" s="310">
        <f t="shared" ca="1" si="2"/>
        <v>44361</v>
      </c>
      <c r="H77" s="444">
        <f>IF(MISC!S77&gt;0,0,-MISC!S77)</f>
        <v>0</v>
      </c>
      <c r="I77" s="205">
        <f t="shared" ca="1" si="1"/>
        <v>44361</v>
      </c>
      <c r="J77" s="126">
        <v>3</v>
      </c>
      <c r="K77" s="126" t="b">
        <v>1</v>
      </c>
      <c r="L77" s="126" t="s">
        <v>4009</v>
      </c>
      <c r="M77" s="126" t="b">
        <v>1</v>
      </c>
      <c r="N77" s="126" t="s">
        <v>3687</v>
      </c>
      <c r="O77" s="309" t="str">
        <f>LEFT(MISC!D77,19)&amp;"."&amp;MiscCR!F77</f>
        <v>....Jn21</v>
      </c>
      <c r="P77" s="312">
        <f>MISC!I77</f>
        <v>0</v>
      </c>
      <c r="Q77" s="126" t="b">
        <v>1</v>
      </c>
      <c r="R77" s="126" t="b">
        <v>1</v>
      </c>
      <c r="S77" s="126" t="b">
        <v>1</v>
      </c>
    </row>
    <row r="78" spans="1:19" hidden="1" x14ac:dyDescent="0.25">
      <c r="A78" s="126" t="s">
        <v>4008</v>
      </c>
      <c r="B78" s="200">
        <v>1</v>
      </c>
      <c r="C78" s="126">
        <v>2</v>
      </c>
      <c r="D78" s="308">
        <f>MISC!J78</f>
        <v>0</v>
      </c>
      <c r="E78" s="126" t="b">
        <v>1</v>
      </c>
      <c r="F78" s="309" t="str">
        <f>RIGHT(MISC!C78,4)&amp;"."&amp;MISC!M78&amp;"."&amp;MISC!K78&amp;"."&amp;$C$5</f>
        <v>...Jn21</v>
      </c>
      <c r="G78" s="310">
        <f t="shared" ca="1" si="2"/>
        <v>44361</v>
      </c>
      <c r="H78" s="444">
        <f>IF(MISC!S78&gt;0,0,-MISC!S78)</f>
        <v>0</v>
      </c>
      <c r="I78" s="205">
        <f t="shared" ca="1" si="1"/>
        <v>44361</v>
      </c>
      <c r="J78" s="126">
        <v>3</v>
      </c>
      <c r="K78" s="126" t="b">
        <v>1</v>
      </c>
      <c r="L78" s="126" t="s">
        <v>4009</v>
      </c>
      <c r="M78" s="126" t="b">
        <v>1</v>
      </c>
      <c r="N78" s="126" t="s">
        <v>3687</v>
      </c>
      <c r="O78" s="309" t="str">
        <f>LEFT(MISC!D78,19)&amp;"."&amp;MiscCR!F78</f>
        <v>....Jn21</v>
      </c>
      <c r="P78" s="312">
        <f>MISC!I78</f>
        <v>0</v>
      </c>
      <c r="Q78" s="126" t="b">
        <v>1</v>
      </c>
      <c r="R78" s="126" t="b">
        <v>1</v>
      </c>
      <c r="S78" s="126" t="b">
        <v>1</v>
      </c>
    </row>
    <row r="79" spans="1:19" hidden="1" x14ac:dyDescent="0.25">
      <c r="A79" s="126" t="s">
        <v>4008</v>
      </c>
      <c r="B79" s="200">
        <v>1</v>
      </c>
      <c r="C79" s="126">
        <v>2</v>
      </c>
      <c r="D79" s="308">
        <f>MISC!J79</f>
        <v>0</v>
      </c>
      <c r="E79" s="126" t="b">
        <v>1</v>
      </c>
      <c r="F79" s="309" t="str">
        <f>RIGHT(MISC!C79,4)&amp;"."&amp;MISC!M79&amp;"."&amp;MISC!K79&amp;"."&amp;$C$5</f>
        <v>...Jn21</v>
      </c>
      <c r="G79" s="310">
        <f t="shared" ca="1" si="2"/>
        <v>44361</v>
      </c>
      <c r="H79" s="444">
        <f>IF(MISC!S79&gt;0,0,-MISC!S79)</f>
        <v>0</v>
      </c>
      <c r="I79" s="205">
        <f t="shared" ca="1" si="1"/>
        <v>44361</v>
      </c>
      <c r="J79" s="126">
        <v>3</v>
      </c>
      <c r="K79" s="126" t="b">
        <v>1</v>
      </c>
      <c r="L79" s="126" t="s">
        <v>4009</v>
      </c>
      <c r="M79" s="126" t="b">
        <v>1</v>
      </c>
      <c r="N79" s="126" t="s">
        <v>3687</v>
      </c>
      <c r="O79" s="309" t="str">
        <f>LEFT(MISC!D79,19)&amp;"."&amp;MiscCR!F79</f>
        <v>....Jn21</v>
      </c>
      <c r="P79" s="312">
        <f>MISC!I79</f>
        <v>0</v>
      </c>
      <c r="Q79" s="126" t="b">
        <v>1</v>
      </c>
      <c r="R79" s="126" t="b">
        <v>1</v>
      </c>
      <c r="S79" s="126" t="b">
        <v>1</v>
      </c>
    </row>
    <row r="80" spans="1:19" hidden="1" x14ac:dyDescent="0.25">
      <c r="A80" s="126" t="s">
        <v>4008</v>
      </c>
      <c r="B80" s="200">
        <v>1</v>
      </c>
      <c r="C80" s="126">
        <v>2</v>
      </c>
      <c r="D80" s="308">
        <f>MISC!J80</f>
        <v>0</v>
      </c>
      <c r="E80" s="126" t="b">
        <v>1</v>
      </c>
      <c r="F80" s="309" t="str">
        <f>RIGHT(MISC!C80,4)&amp;"."&amp;MISC!M80&amp;"."&amp;MISC!K80&amp;"."&amp;$C$5</f>
        <v>...Jn21</v>
      </c>
      <c r="G80" s="310">
        <f t="shared" ca="1" si="2"/>
        <v>44361</v>
      </c>
      <c r="H80" s="444">
        <f>IF(MISC!S80&gt;0,0,-MISC!S80)</f>
        <v>0</v>
      </c>
      <c r="I80" s="205">
        <f t="shared" ca="1" si="1"/>
        <v>44361</v>
      </c>
      <c r="J80" s="126">
        <v>3</v>
      </c>
      <c r="K80" s="126" t="b">
        <v>1</v>
      </c>
      <c r="L80" s="126" t="s">
        <v>4009</v>
      </c>
      <c r="M80" s="126" t="b">
        <v>1</v>
      </c>
      <c r="N80" s="126" t="s">
        <v>3687</v>
      </c>
      <c r="O80" s="309" t="str">
        <f>LEFT(MISC!D80,19)&amp;"."&amp;MiscCR!F80</f>
        <v>....Jn21</v>
      </c>
      <c r="P80" s="312">
        <f>MISC!I80</f>
        <v>0</v>
      </c>
      <c r="Q80" s="126" t="b">
        <v>1</v>
      </c>
      <c r="R80" s="126" t="b">
        <v>1</v>
      </c>
      <c r="S80" s="126" t="b">
        <v>1</v>
      </c>
    </row>
    <row r="81" spans="1:19" hidden="1" x14ac:dyDescent="0.25">
      <c r="A81" s="126" t="s">
        <v>4008</v>
      </c>
      <c r="B81" s="200">
        <v>1</v>
      </c>
      <c r="C81" s="126">
        <v>2</v>
      </c>
      <c r="D81" s="308">
        <f>MISC!J81</f>
        <v>0</v>
      </c>
      <c r="E81" s="126" t="b">
        <v>1</v>
      </c>
      <c r="F81" s="309" t="str">
        <f>RIGHT(MISC!C81,4)&amp;"."&amp;MISC!M81&amp;"."&amp;MISC!K81&amp;"."&amp;$C$5</f>
        <v>...Jn21</v>
      </c>
      <c r="G81" s="310">
        <f t="shared" ca="1" si="2"/>
        <v>44361</v>
      </c>
      <c r="H81" s="444">
        <f>IF(MISC!S81&gt;0,0,-MISC!S81)</f>
        <v>0</v>
      </c>
      <c r="I81" s="205">
        <f t="shared" ca="1" si="1"/>
        <v>44361</v>
      </c>
      <c r="J81" s="126">
        <v>3</v>
      </c>
      <c r="K81" s="126" t="b">
        <v>1</v>
      </c>
      <c r="L81" s="126" t="s">
        <v>4009</v>
      </c>
      <c r="M81" s="126" t="b">
        <v>1</v>
      </c>
      <c r="N81" s="126" t="s">
        <v>3687</v>
      </c>
      <c r="O81" s="309" t="str">
        <f>LEFT(MISC!D81,19)&amp;"."&amp;MiscCR!F81</f>
        <v>....Jn21</v>
      </c>
      <c r="P81" s="312">
        <f>MISC!I81</f>
        <v>0</v>
      </c>
      <c r="Q81" s="126" t="b">
        <v>1</v>
      </c>
      <c r="R81" s="126" t="b">
        <v>1</v>
      </c>
      <c r="S81" s="126" t="b">
        <v>1</v>
      </c>
    </row>
    <row r="82" spans="1:19" hidden="1" x14ac:dyDescent="0.25">
      <c r="A82" s="126" t="s">
        <v>4008</v>
      </c>
      <c r="B82" s="200">
        <v>1</v>
      </c>
      <c r="C82" s="126">
        <v>2</v>
      </c>
      <c r="D82" s="308">
        <f>MISC!J82</f>
        <v>0</v>
      </c>
      <c r="E82" s="126" t="b">
        <v>1</v>
      </c>
      <c r="F82" s="309" t="str">
        <f>RIGHT(MISC!C82,4)&amp;"."&amp;MISC!M82&amp;"."&amp;MISC!K82&amp;"."&amp;$C$5</f>
        <v>...Jn21</v>
      </c>
      <c r="G82" s="310">
        <f t="shared" ca="1" si="2"/>
        <v>44361</v>
      </c>
      <c r="H82" s="444">
        <f>IF(MISC!S82&gt;0,0,-MISC!S82)</f>
        <v>0</v>
      </c>
      <c r="I82" s="205">
        <f t="shared" ca="1" si="1"/>
        <v>44361</v>
      </c>
      <c r="J82" s="126">
        <v>3</v>
      </c>
      <c r="K82" s="126" t="b">
        <v>1</v>
      </c>
      <c r="L82" s="126" t="s">
        <v>4009</v>
      </c>
      <c r="M82" s="126" t="b">
        <v>1</v>
      </c>
      <c r="N82" s="126" t="s">
        <v>3687</v>
      </c>
      <c r="O82" s="309" t="str">
        <f>LEFT(MISC!D82,19)&amp;"."&amp;MiscCR!F82</f>
        <v>....Jn21</v>
      </c>
      <c r="P82" s="312">
        <f>MISC!I82</f>
        <v>0</v>
      </c>
      <c r="Q82" s="126" t="b">
        <v>1</v>
      </c>
      <c r="R82" s="126" t="b">
        <v>1</v>
      </c>
      <c r="S82" s="126" t="b">
        <v>1</v>
      </c>
    </row>
    <row r="83" spans="1:19" hidden="1" x14ac:dyDescent="0.25">
      <c r="A83" s="126" t="s">
        <v>4008</v>
      </c>
      <c r="B83" s="200">
        <v>1</v>
      </c>
      <c r="C83" s="126">
        <v>2</v>
      </c>
      <c r="D83" s="308">
        <f>MISC!J83</f>
        <v>0</v>
      </c>
      <c r="E83" s="126" t="b">
        <v>1</v>
      </c>
      <c r="F83" s="309" t="str">
        <f>RIGHT(MISC!C83,4)&amp;"."&amp;MISC!M83&amp;"."&amp;MISC!K83&amp;"."&amp;$C$5</f>
        <v>...Jn21</v>
      </c>
      <c r="G83" s="310">
        <f t="shared" ca="1" si="2"/>
        <v>44361</v>
      </c>
      <c r="H83" s="444">
        <f>IF(MISC!S83&gt;0,0,-MISC!S83)</f>
        <v>0</v>
      </c>
      <c r="I83" s="205">
        <f t="shared" ca="1" si="1"/>
        <v>44361</v>
      </c>
      <c r="J83" s="126">
        <v>3</v>
      </c>
      <c r="K83" s="126" t="b">
        <v>1</v>
      </c>
      <c r="L83" s="126" t="s">
        <v>4009</v>
      </c>
      <c r="M83" s="126" t="b">
        <v>1</v>
      </c>
      <c r="N83" s="126" t="s">
        <v>3687</v>
      </c>
      <c r="O83" s="309" t="str">
        <f>LEFT(MISC!D83,19)&amp;"."&amp;MiscCR!F83</f>
        <v>....Jn21</v>
      </c>
      <c r="P83" s="312">
        <f>MISC!I83</f>
        <v>0</v>
      </c>
      <c r="Q83" s="126" t="b">
        <v>1</v>
      </c>
      <c r="R83" s="126" t="b">
        <v>1</v>
      </c>
      <c r="S83" s="126" t="b">
        <v>1</v>
      </c>
    </row>
    <row r="84" spans="1:19" hidden="1" x14ac:dyDescent="0.25">
      <c r="A84" s="126" t="s">
        <v>4008</v>
      </c>
      <c r="B84" s="200">
        <v>1</v>
      </c>
      <c r="C84" s="126">
        <v>2</v>
      </c>
      <c r="D84" s="308">
        <f>MISC!J84</f>
        <v>0</v>
      </c>
      <c r="E84" s="126" t="b">
        <v>1</v>
      </c>
      <c r="F84" s="309" t="str">
        <f>RIGHT(MISC!C84,4)&amp;"."&amp;MISC!M84&amp;"."&amp;MISC!K84&amp;"."&amp;$C$5</f>
        <v>...Jn21</v>
      </c>
      <c r="G84" s="310">
        <f t="shared" ca="1" si="2"/>
        <v>44361</v>
      </c>
      <c r="H84" s="444">
        <f>IF(MISC!S84&gt;0,0,-MISC!S84)</f>
        <v>0</v>
      </c>
      <c r="I84" s="205">
        <f t="shared" ca="1" si="1"/>
        <v>44361</v>
      </c>
      <c r="J84" s="126">
        <v>3</v>
      </c>
      <c r="K84" s="126" t="b">
        <v>1</v>
      </c>
      <c r="L84" s="126" t="s">
        <v>4009</v>
      </c>
      <c r="M84" s="126" t="b">
        <v>1</v>
      </c>
      <c r="N84" s="126" t="s">
        <v>3687</v>
      </c>
      <c r="O84" s="309" t="str">
        <f>LEFT(MISC!D84,19)&amp;"."&amp;MiscCR!F84</f>
        <v>....Jn21</v>
      </c>
      <c r="P84" s="312">
        <f>MISC!I84</f>
        <v>0</v>
      </c>
      <c r="Q84" s="126" t="b">
        <v>1</v>
      </c>
      <c r="R84" s="126" t="b">
        <v>1</v>
      </c>
      <c r="S84" s="126" t="b">
        <v>1</v>
      </c>
    </row>
    <row r="85" spans="1:19" hidden="1" x14ac:dyDescent="0.25">
      <c r="A85" s="126" t="s">
        <v>4008</v>
      </c>
      <c r="B85" s="200">
        <v>1</v>
      </c>
      <c r="C85" s="126">
        <v>2</v>
      </c>
      <c r="D85" s="308">
        <f>MISC!J85</f>
        <v>0</v>
      </c>
      <c r="E85" s="126" t="b">
        <v>1</v>
      </c>
      <c r="F85" s="309" t="str">
        <f>RIGHT(MISC!C85,4)&amp;"."&amp;MISC!M85&amp;"."&amp;MISC!K85&amp;"."&amp;$C$5</f>
        <v>...Jn21</v>
      </c>
      <c r="G85" s="310">
        <f t="shared" ref="G85:G148" ca="1" si="3">TODAY()</f>
        <v>44361</v>
      </c>
      <c r="H85" s="444">
        <f>IF(MISC!S85&gt;0,0,-MISC!S85)</f>
        <v>0</v>
      </c>
      <c r="I85" s="205">
        <f ca="1">G85</f>
        <v>44361</v>
      </c>
      <c r="J85" s="126">
        <v>3</v>
      </c>
      <c r="K85" s="126" t="b">
        <v>1</v>
      </c>
      <c r="L85" s="126" t="s">
        <v>4009</v>
      </c>
      <c r="M85" s="126" t="b">
        <v>1</v>
      </c>
      <c r="N85" s="126" t="s">
        <v>3687</v>
      </c>
      <c r="O85" s="309" t="str">
        <f>LEFT(MISC!D85,19)&amp;"."&amp;MiscCR!F85</f>
        <v>....Jn21</v>
      </c>
      <c r="P85" s="312">
        <f>MISC!I85</f>
        <v>0</v>
      </c>
      <c r="Q85" s="126" t="b">
        <v>1</v>
      </c>
      <c r="R85" s="126" t="b">
        <v>1</v>
      </c>
      <c r="S85" s="126" t="b">
        <v>1</v>
      </c>
    </row>
    <row r="86" spans="1:19" hidden="1" x14ac:dyDescent="0.25">
      <c r="A86" s="126" t="s">
        <v>4008</v>
      </c>
      <c r="B86" s="200">
        <v>1</v>
      </c>
      <c r="C86" s="126">
        <v>2</v>
      </c>
      <c r="D86" s="308">
        <f>MISC!J86</f>
        <v>0</v>
      </c>
      <c r="E86" s="126" t="b">
        <v>1</v>
      </c>
      <c r="F86" s="309" t="str">
        <f>RIGHT(MISC!C86,4)&amp;"."&amp;MISC!M86&amp;"."&amp;MISC!K86&amp;"."&amp;$C$5</f>
        <v>...Jn21</v>
      </c>
      <c r="G86" s="310">
        <f t="shared" ca="1" si="3"/>
        <v>44361</v>
      </c>
      <c r="H86" s="444">
        <f>IF(MISC!S86&gt;0,0,-MISC!S86)</f>
        <v>0</v>
      </c>
      <c r="I86" s="205">
        <f ca="1">G86</f>
        <v>44361</v>
      </c>
      <c r="J86" s="126">
        <v>3</v>
      </c>
      <c r="K86" s="126" t="b">
        <v>1</v>
      </c>
      <c r="L86" s="126" t="s">
        <v>4009</v>
      </c>
      <c r="M86" s="126" t="b">
        <v>1</v>
      </c>
      <c r="N86" s="126" t="s">
        <v>3687</v>
      </c>
      <c r="O86" s="309" t="str">
        <f>LEFT(MISC!D86,19)&amp;"."&amp;MiscCR!F86</f>
        <v>....Jn21</v>
      </c>
      <c r="P86" s="312">
        <f>MISC!I86</f>
        <v>0</v>
      </c>
      <c r="Q86" s="126" t="b">
        <v>1</v>
      </c>
      <c r="R86" s="126" t="b">
        <v>1</v>
      </c>
      <c r="S86" s="126" t="b">
        <v>1</v>
      </c>
    </row>
    <row r="87" spans="1:19" hidden="1" x14ac:dyDescent="0.25">
      <c r="A87" s="126" t="s">
        <v>4008</v>
      </c>
      <c r="B87" s="200">
        <v>1</v>
      </c>
      <c r="C87" s="126">
        <v>2</v>
      </c>
      <c r="D87" s="308">
        <f>MISC!J87</f>
        <v>0</v>
      </c>
      <c r="E87" s="126" t="b">
        <v>1</v>
      </c>
      <c r="F87" s="309" t="str">
        <f>RIGHT(MISC!C87,4)&amp;"."&amp;MISC!M87&amp;"."&amp;MISC!K87&amp;"."&amp;$C$5</f>
        <v>...Jn21</v>
      </c>
      <c r="G87" s="310">
        <f t="shared" ca="1" si="3"/>
        <v>44361</v>
      </c>
      <c r="H87" s="444">
        <f>IF(MISC!S87&gt;0,0,-MISC!S87)</f>
        <v>0</v>
      </c>
      <c r="I87" s="205">
        <f ca="1">G87</f>
        <v>44361</v>
      </c>
      <c r="J87" s="126">
        <v>3</v>
      </c>
      <c r="K87" s="126" t="b">
        <v>1</v>
      </c>
      <c r="L87" s="126" t="s">
        <v>4009</v>
      </c>
      <c r="M87" s="126" t="b">
        <v>1</v>
      </c>
      <c r="N87" s="126" t="s">
        <v>3687</v>
      </c>
      <c r="O87" s="309" t="str">
        <f>LEFT(MISC!D87,19)&amp;"."&amp;MiscCR!F87</f>
        <v>....Jn21</v>
      </c>
      <c r="P87" s="312">
        <f>MISC!I87</f>
        <v>0</v>
      </c>
      <c r="Q87" s="126" t="b">
        <v>1</v>
      </c>
      <c r="R87" s="126" t="b">
        <v>1</v>
      </c>
      <c r="S87" s="126" t="b">
        <v>1</v>
      </c>
    </row>
    <row r="88" spans="1:19" hidden="1" x14ac:dyDescent="0.25">
      <c r="A88" s="126" t="s">
        <v>4008</v>
      </c>
      <c r="B88" s="200">
        <v>1</v>
      </c>
      <c r="C88" s="126">
        <v>2</v>
      </c>
      <c r="D88" s="308">
        <f>MISC!J88</f>
        <v>0</v>
      </c>
      <c r="E88" s="126" t="b">
        <v>1</v>
      </c>
      <c r="F88" s="309" t="str">
        <f>RIGHT(MISC!C88,4)&amp;"."&amp;MISC!M88&amp;"."&amp;MISC!K88&amp;"."&amp;$C$5</f>
        <v>...Jn21</v>
      </c>
      <c r="G88" s="310">
        <f t="shared" ca="1" si="3"/>
        <v>44361</v>
      </c>
      <c r="H88" s="444">
        <f>IF(MISC!S88&gt;0,0,-MISC!S88)</f>
        <v>0</v>
      </c>
      <c r="I88" s="205">
        <f ca="1">G88</f>
        <v>44361</v>
      </c>
      <c r="J88" s="126">
        <v>3</v>
      </c>
      <c r="K88" s="126" t="b">
        <v>1</v>
      </c>
      <c r="L88" s="126" t="s">
        <v>4009</v>
      </c>
      <c r="M88" s="126" t="b">
        <v>1</v>
      </c>
      <c r="N88" s="126" t="s">
        <v>3687</v>
      </c>
      <c r="O88" s="309" t="str">
        <f>LEFT(MISC!D88,19)&amp;"."&amp;MiscCR!F88</f>
        <v>....Jn21</v>
      </c>
      <c r="P88" s="312">
        <f>MISC!I88</f>
        <v>0</v>
      </c>
      <c r="Q88" s="126" t="b">
        <v>1</v>
      </c>
      <c r="R88" s="126" t="b">
        <v>1</v>
      </c>
      <c r="S88" s="126" t="b">
        <v>1</v>
      </c>
    </row>
    <row r="89" spans="1:19" hidden="1" x14ac:dyDescent="0.25">
      <c r="A89" s="126" t="s">
        <v>4008</v>
      </c>
      <c r="B89" s="200">
        <v>1</v>
      </c>
      <c r="C89" s="126">
        <v>2</v>
      </c>
      <c r="D89" s="308">
        <f>MISC!J89</f>
        <v>0</v>
      </c>
      <c r="E89" s="126" t="b">
        <v>1</v>
      </c>
      <c r="F89" s="309" t="str">
        <f>RIGHT(MISC!C89,4)&amp;"."&amp;MISC!M89&amp;"."&amp;MISC!K89&amp;"."&amp;$C$5</f>
        <v>...Jn21</v>
      </c>
      <c r="G89" s="310">
        <f t="shared" ca="1" si="3"/>
        <v>44361</v>
      </c>
      <c r="H89" s="444">
        <f>IF(MISC!S89&gt;0,0,-MISC!S89)</f>
        <v>0</v>
      </c>
      <c r="I89" s="205">
        <f ca="1">G89</f>
        <v>44361</v>
      </c>
      <c r="J89" s="126">
        <v>3</v>
      </c>
      <c r="K89" s="126" t="b">
        <v>1</v>
      </c>
      <c r="L89" s="126" t="s">
        <v>4009</v>
      </c>
      <c r="M89" s="126" t="b">
        <v>1</v>
      </c>
      <c r="N89" s="126" t="s">
        <v>3687</v>
      </c>
      <c r="O89" s="309" t="str">
        <f>LEFT(MISC!D89,19)&amp;"."&amp;MiscCR!F89</f>
        <v>....Jn21</v>
      </c>
      <c r="P89" s="312">
        <f>MISC!I89</f>
        <v>0</v>
      </c>
      <c r="Q89" s="126" t="b">
        <v>1</v>
      </c>
      <c r="R89" s="126" t="b">
        <v>1</v>
      </c>
      <c r="S89" s="126" t="b">
        <v>1</v>
      </c>
    </row>
    <row r="90" spans="1:19" hidden="1" x14ac:dyDescent="0.25">
      <c r="A90" s="126" t="s">
        <v>4008</v>
      </c>
      <c r="B90" s="200">
        <v>1</v>
      </c>
      <c r="C90" s="126">
        <v>2</v>
      </c>
      <c r="D90" s="308">
        <f>MISC!J90</f>
        <v>0</v>
      </c>
      <c r="E90" s="126" t="b">
        <v>1</v>
      </c>
      <c r="F90" s="309" t="str">
        <f>RIGHT(MISC!C90,4)&amp;"."&amp;MISC!M90&amp;"."&amp;MISC!K90&amp;"."&amp;$C$5</f>
        <v>...Jn21</v>
      </c>
      <c r="G90" s="310">
        <f t="shared" ca="1" si="3"/>
        <v>44361</v>
      </c>
      <c r="H90" s="444">
        <f>IF(MISC!S90&gt;0,0,-MISC!S90)</f>
        <v>0</v>
      </c>
      <c r="I90" s="205">
        <f t="shared" ref="I90:I153" ca="1" si="4">G90</f>
        <v>44361</v>
      </c>
      <c r="J90" s="126">
        <v>4</v>
      </c>
      <c r="K90" s="126" t="b">
        <v>1</v>
      </c>
      <c r="L90" s="126" t="s">
        <v>4009</v>
      </c>
      <c r="M90" s="126" t="b">
        <v>1</v>
      </c>
      <c r="N90" s="126" t="s">
        <v>3687</v>
      </c>
      <c r="O90" s="309" t="str">
        <f>LEFT(MISC!D90,19)&amp;"."&amp;MiscCR!F90</f>
        <v>....Jn21</v>
      </c>
      <c r="P90" s="312">
        <f>MISC!I90</f>
        <v>0</v>
      </c>
      <c r="Q90" s="126" t="b">
        <v>1</v>
      </c>
      <c r="R90" s="126" t="b">
        <v>1</v>
      </c>
      <c r="S90" s="126" t="b">
        <v>1</v>
      </c>
    </row>
    <row r="91" spans="1:19" hidden="1" x14ac:dyDescent="0.25">
      <c r="A91" s="126" t="s">
        <v>4008</v>
      </c>
      <c r="B91" s="200">
        <v>1</v>
      </c>
      <c r="C91" s="126">
        <v>2</v>
      </c>
      <c r="D91" s="308">
        <f>MISC!J91</f>
        <v>0</v>
      </c>
      <c r="E91" s="126" t="b">
        <v>1</v>
      </c>
      <c r="F91" s="309" t="str">
        <f>RIGHT(MISC!C91,4)&amp;"."&amp;MISC!M91&amp;"."&amp;MISC!K91&amp;"."&amp;$C$5</f>
        <v>...Jn21</v>
      </c>
      <c r="G91" s="310">
        <f t="shared" ca="1" si="3"/>
        <v>44361</v>
      </c>
      <c r="H91" s="444">
        <f>IF(MISC!S91&gt;0,0,-MISC!S91)</f>
        <v>0</v>
      </c>
      <c r="I91" s="205">
        <f t="shared" ca="1" si="4"/>
        <v>44361</v>
      </c>
      <c r="J91" s="126">
        <v>5</v>
      </c>
      <c r="K91" s="126" t="b">
        <v>1</v>
      </c>
      <c r="L91" s="126" t="s">
        <v>4009</v>
      </c>
      <c r="M91" s="126" t="b">
        <v>1</v>
      </c>
      <c r="N91" s="126" t="s">
        <v>3687</v>
      </c>
      <c r="O91" s="309" t="str">
        <f>LEFT(MISC!D91,19)&amp;"."&amp;MiscCR!F91</f>
        <v>....Jn21</v>
      </c>
      <c r="P91" s="312">
        <f>MISC!I91</f>
        <v>0</v>
      </c>
      <c r="Q91" s="126" t="b">
        <v>1</v>
      </c>
      <c r="R91" s="126" t="b">
        <v>1</v>
      </c>
      <c r="S91" s="126" t="b">
        <v>1</v>
      </c>
    </row>
    <row r="92" spans="1:19" hidden="1" x14ac:dyDescent="0.25">
      <c r="A92" s="126" t="s">
        <v>4008</v>
      </c>
      <c r="B92" s="200">
        <v>1</v>
      </c>
      <c r="C92" s="126">
        <v>2</v>
      </c>
      <c r="D92" s="308">
        <f>MISC!J92</f>
        <v>0</v>
      </c>
      <c r="E92" s="126" t="b">
        <v>1</v>
      </c>
      <c r="F92" s="309" t="str">
        <f>RIGHT(MISC!C92,4)&amp;"."&amp;MISC!M92&amp;"."&amp;MISC!K92&amp;"."&amp;$C$5</f>
        <v>...Jn21</v>
      </c>
      <c r="G92" s="310">
        <f t="shared" ca="1" si="3"/>
        <v>44361</v>
      </c>
      <c r="H92" s="444">
        <f>IF(MISC!S92&gt;0,0,-MISC!S92)</f>
        <v>0</v>
      </c>
      <c r="I92" s="205">
        <f t="shared" ca="1" si="4"/>
        <v>44361</v>
      </c>
      <c r="J92" s="126">
        <v>6</v>
      </c>
      <c r="K92" s="126" t="b">
        <v>1</v>
      </c>
      <c r="L92" s="126" t="s">
        <v>4009</v>
      </c>
      <c r="M92" s="126" t="b">
        <v>1</v>
      </c>
      <c r="N92" s="126" t="s">
        <v>3687</v>
      </c>
      <c r="O92" s="309" t="str">
        <f>LEFT(MISC!D92,19)&amp;"."&amp;MiscCR!F92</f>
        <v>....Jn21</v>
      </c>
      <c r="P92" s="312">
        <f>MISC!I92</f>
        <v>0</v>
      </c>
      <c r="Q92" s="126" t="b">
        <v>1</v>
      </c>
      <c r="R92" s="126" t="b">
        <v>1</v>
      </c>
      <c r="S92" s="126" t="b">
        <v>1</v>
      </c>
    </row>
    <row r="93" spans="1:19" hidden="1" x14ac:dyDescent="0.25">
      <c r="A93" s="126" t="s">
        <v>4008</v>
      </c>
      <c r="B93" s="200">
        <v>1</v>
      </c>
      <c r="C93" s="126">
        <v>2</v>
      </c>
      <c r="D93" s="308">
        <f>MISC!J93</f>
        <v>0</v>
      </c>
      <c r="E93" s="126" t="b">
        <v>1</v>
      </c>
      <c r="F93" s="309" t="str">
        <f>RIGHT(MISC!C93,4)&amp;"."&amp;MISC!M93&amp;"."&amp;MISC!K93&amp;"."&amp;$C$5</f>
        <v>...Jn21</v>
      </c>
      <c r="G93" s="310">
        <f t="shared" ca="1" si="3"/>
        <v>44361</v>
      </c>
      <c r="H93" s="444">
        <f>IF(MISC!S93&gt;0,0,-MISC!S93)</f>
        <v>0</v>
      </c>
      <c r="I93" s="205">
        <f t="shared" ca="1" si="4"/>
        <v>44361</v>
      </c>
      <c r="J93" s="126">
        <v>7</v>
      </c>
      <c r="K93" s="126" t="b">
        <v>1</v>
      </c>
      <c r="L93" s="126" t="s">
        <v>4009</v>
      </c>
      <c r="M93" s="126" t="b">
        <v>1</v>
      </c>
      <c r="N93" s="126" t="s">
        <v>3687</v>
      </c>
      <c r="O93" s="309" t="str">
        <f>LEFT(MISC!D93,19)&amp;"."&amp;MiscCR!F93</f>
        <v>....Jn21</v>
      </c>
      <c r="P93" s="312">
        <f>MISC!I93</f>
        <v>0</v>
      </c>
      <c r="Q93" s="126" t="b">
        <v>1</v>
      </c>
      <c r="R93" s="126" t="b">
        <v>1</v>
      </c>
      <c r="S93" s="126" t="b">
        <v>1</v>
      </c>
    </row>
    <row r="94" spans="1:19" hidden="1" x14ac:dyDescent="0.25">
      <c r="A94" s="126" t="s">
        <v>4008</v>
      </c>
      <c r="B94" s="200">
        <v>1</v>
      </c>
      <c r="C94" s="126">
        <v>2</v>
      </c>
      <c r="D94" s="308">
        <f>MISC!J94</f>
        <v>0</v>
      </c>
      <c r="E94" s="126" t="b">
        <v>1</v>
      </c>
      <c r="F94" s="309" t="str">
        <f>RIGHT(MISC!C94,4)&amp;"."&amp;MISC!M94&amp;"."&amp;MISC!K94&amp;"."&amp;$C$5</f>
        <v>...Jn21</v>
      </c>
      <c r="G94" s="310">
        <f t="shared" ca="1" si="3"/>
        <v>44361</v>
      </c>
      <c r="H94" s="444">
        <f>IF(MISC!S94&gt;0,0,-MISC!S94)</f>
        <v>0</v>
      </c>
      <c r="I94" s="205">
        <f t="shared" ca="1" si="4"/>
        <v>44361</v>
      </c>
      <c r="J94" s="126">
        <v>8</v>
      </c>
      <c r="K94" s="126" t="b">
        <v>1</v>
      </c>
      <c r="L94" s="126" t="s">
        <v>4009</v>
      </c>
      <c r="M94" s="126" t="b">
        <v>1</v>
      </c>
      <c r="N94" s="126" t="s">
        <v>3687</v>
      </c>
      <c r="O94" s="309" t="str">
        <f>LEFT(MISC!D94,19)&amp;"."&amp;MiscCR!F94</f>
        <v>....Jn21</v>
      </c>
      <c r="P94" s="312">
        <f>MISC!I94</f>
        <v>0</v>
      </c>
      <c r="Q94" s="126" t="b">
        <v>1</v>
      </c>
      <c r="R94" s="126" t="b">
        <v>1</v>
      </c>
      <c r="S94" s="126" t="b">
        <v>1</v>
      </c>
    </row>
    <row r="95" spans="1:19" hidden="1" x14ac:dyDescent="0.25">
      <c r="A95" s="126" t="s">
        <v>4008</v>
      </c>
      <c r="B95" s="200">
        <v>1</v>
      </c>
      <c r="C95" s="126">
        <v>2</v>
      </c>
      <c r="D95" s="308">
        <f>MISC!J95</f>
        <v>0</v>
      </c>
      <c r="E95" s="126" t="b">
        <v>1</v>
      </c>
      <c r="F95" s="309" t="str">
        <f>RIGHT(MISC!C95,4)&amp;"."&amp;MISC!M95&amp;"."&amp;MISC!K95&amp;"."&amp;$C$5</f>
        <v>...Jn21</v>
      </c>
      <c r="G95" s="310">
        <f t="shared" ca="1" si="3"/>
        <v>44361</v>
      </c>
      <c r="H95" s="444">
        <f>IF(MISC!S95&gt;0,0,-MISC!S95)</f>
        <v>0</v>
      </c>
      <c r="I95" s="205">
        <f t="shared" ca="1" si="4"/>
        <v>44361</v>
      </c>
      <c r="J95" s="126">
        <v>9</v>
      </c>
      <c r="K95" s="126" t="b">
        <v>1</v>
      </c>
      <c r="L95" s="126" t="s">
        <v>4009</v>
      </c>
      <c r="M95" s="126" t="b">
        <v>1</v>
      </c>
      <c r="N95" s="126" t="s">
        <v>3687</v>
      </c>
      <c r="O95" s="309" t="str">
        <f>LEFT(MISC!D95,19)&amp;"."&amp;MiscCR!F95</f>
        <v>....Jn21</v>
      </c>
      <c r="P95" s="312">
        <f>MISC!I95</f>
        <v>0</v>
      </c>
      <c r="Q95" s="126" t="b">
        <v>1</v>
      </c>
      <c r="R95" s="126" t="b">
        <v>1</v>
      </c>
      <c r="S95" s="126" t="b">
        <v>1</v>
      </c>
    </row>
    <row r="96" spans="1:19" hidden="1" x14ac:dyDescent="0.25">
      <c r="A96" s="126" t="s">
        <v>4008</v>
      </c>
      <c r="B96" s="200">
        <v>1</v>
      </c>
      <c r="C96" s="126">
        <v>2</v>
      </c>
      <c r="D96" s="308">
        <f>MISC!J96</f>
        <v>0</v>
      </c>
      <c r="E96" s="126" t="b">
        <v>1</v>
      </c>
      <c r="F96" s="309" t="str">
        <f>RIGHT(MISC!C96,4)&amp;"."&amp;MISC!M96&amp;"."&amp;MISC!K96&amp;"."&amp;$C$5</f>
        <v>...Jn21</v>
      </c>
      <c r="G96" s="310">
        <f t="shared" ca="1" si="3"/>
        <v>44361</v>
      </c>
      <c r="H96" s="444">
        <f>IF(MISC!S96&gt;0,0,-MISC!S96)</f>
        <v>0</v>
      </c>
      <c r="I96" s="205">
        <f t="shared" ca="1" si="4"/>
        <v>44361</v>
      </c>
      <c r="J96" s="126">
        <v>10</v>
      </c>
      <c r="K96" s="126" t="b">
        <v>1</v>
      </c>
      <c r="L96" s="126" t="s">
        <v>4009</v>
      </c>
      <c r="M96" s="126" t="b">
        <v>1</v>
      </c>
      <c r="N96" s="126" t="s">
        <v>3687</v>
      </c>
      <c r="O96" s="309" t="str">
        <f>LEFT(MISC!D96,19)&amp;"."&amp;MiscCR!F96</f>
        <v>....Jn21</v>
      </c>
      <c r="P96" s="312">
        <f>MISC!I96</f>
        <v>0</v>
      </c>
      <c r="Q96" s="126" t="b">
        <v>1</v>
      </c>
      <c r="R96" s="126" t="b">
        <v>1</v>
      </c>
      <c r="S96" s="126" t="b">
        <v>1</v>
      </c>
    </row>
    <row r="97" spans="1:19" hidden="1" x14ac:dyDescent="0.25">
      <c r="A97" s="126" t="s">
        <v>4008</v>
      </c>
      <c r="B97" s="200">
        <v>1</v>
      </c>
      <c r="C97" s="126">
        <v>2</v>
      </c>
      <c r="D97" s="308">
        <f>MISC!J97</f>
        <v>0</v>
      </c>
      <c r="E97" s="126" t="b">
        <v>1</v>
      </c>
      <c r="F97" s="309" t="str">
        <f>RIGHT(MISC!C97,4)&amp;"."&amp;MISC!M97&amp;"."&amp;MISC!K97&amp;"."&amp;$C$5</f>
        <v>...Jn21</v>
      </c>
      <c r="G97" s="310">
        <f t="shared" ca="1" si="3"/>
        <v>44361</v>
      </c>
      <c r="H97" s="444">
        <f>IF(MISC!S97&gt;0,0,-MISC!S97)</f>
        <v>0</v>
      </c>
      <c r="I97" s="205">
        <f t="shared" ca="1" si="4"/>
        <v>44361</v>
      </c>
      <c r="J97" s="126">
        <v>11</v>
      </c>
      <c r="K97" s="126" t="b">
        <v>1</v>
      </c>
      <c r="L97" s="126" t="s">
        <v>4009</v>
      </c>
      <c r="M97" s="126" t="b">
        <v>1</v>
      </c>
      <c r="N97" s="126" t="s">
        <v>3687</v>
      </c>
      <c r="O97" s="309" t="str">
        <f>LEFT(MISC!D97,19)&amp;"."&amp;MiscCR!F97</f>
        <v>....Jn21</v>
      </c>
      <c r="P97" s="312">
        <f>MISC!I97</f>
        <v>0</v>
      </c>
      <c r="Q97" s="126" t="b">
        <v>1</v>
      </c>
      <c r="R97" s="126" t="b">
        <v>1</v>
      </c>
      <c r="S97" s="126" t="b">
        <v>1</v>
      </c>
    </row>
    <row r="98" spans="1:19" hidden="1" x14ac:dyDescent="0.25">
      <c r="A98" s="126" t="s">
        <v>4008</v>
      </c>
      <c r="B98" s="200">
        <v>1</v>
      </c>
      <c r="C98" s="126">
        <v>2</v>
      </c>
      <c r="D98" s="308">
        <f>MISC!J98</f>
        <v>0</v>
      </c>
      <c r="E98" s="126" t="b">
        <v>1</v>
      </c>
      <c r="F98" s="309" t="str">
        <f>RIGHT(MISC!C98,4)&amp;"."&amp;MISC!M98&amp;"."&amp;MISC!K98&amp;"."&amp;$C$5</f>
        <v>...Jn21</v>
      </c>
      <c r="G98" s="310">
        <f t="shared" ca="1" si="3"/>
        <v>44361</v>
      </c>
      <c r="H98" s="444">
        <f>IF(MISC!S98&gt;0,0,-MISC!S98)</f>
        <v>0</v>
      </c>
      <c r="I98" s="205">
        <f t="shared" ca="1" si="4"/>
        <v>44361</v>
      </c>
      <c r="J98" s="126">
        <v>12</v>
      </c>
      <c r="K98" s="126" t="b">
        <v>1</v>
      </c>
      <c r="L98" s="126" t="s">
        <v>4009</v>
      </c>
      <c r="M98" s="126" t="b">
        <v>1</v>
      </c>
      <c r="N98" s="126" t="s">
        <v>3687</v>
      </c>
      <c r="O98" s="309" t="str">
        <f>LEFT(MISC!D98,19)&amp;"."&amp;MiscCR!F98</f>
        <v>....Jn21</v>
      </c>
      <c r="P98" s="312">
        <f>MISC!I98</f>
        <v>0</v>
      </c>
      <c r="Q98" s="126" t="b">
        <v>1</v>
      </c>
      <c r="R98" s="126" t="b">
        <v>1</v>
      </c>
      <c r="S98" s="126" t="b">
        <v>1</v>
      </c>
    </row>
    <row r="99" spans="1:19" hidden="1" x14ac:dyDescent="0.25">
      <c r="A99" s="126" t="s">
        <v>4008</v>
      </c>
      <c r="B99" s="200">
        <v>1</v>
      </c>
      <c r="C99" s="126">
        <v>2</v>
      </c>
      <c r="D99" s="308">
        <f>MISC!J99</f>
        <v>0</v>
      </c>
      <c r="E99" s="126" t="b">
        <v>1</v>
      </c>
      <c r="F99" s="309" t="str">
        <f>RIGHT(MISC!C99,4)&amp;"."&amp;MISC!M99&amp;"."&amp;MISC!K99&amp;"."&amp;$C$5</f>
        <v>...Jn21</v>
      </c>
      <c r="G99" s="310">
        <f t="shared" ca="1" si="3"/>
        <v>44361</v>
      </c>
      <c r="H99" s="444">
        <f>IF(MISC!S99&gt;0,0,-MISC!S99)</f>
        <v>0</v>
      </c>
      <c r="I99" s="205">
        <f t="shared" ca="1" si="4"/>
        <v>44361</v>
      </c>
      <c r="J99" s="126">
        <v>13</v>
      </c>
      <c r="K99" s="126" t="b">
        <v>1</v>
      </c>
      <c r="L99" s="126" t="s">
        <v>4009</v>
      </c>
      <c r="M99" s="126" t="b">
        <v>1</v>
      </c>
      <c r="N99" s="126" t="s">
        <v>3687</v>
      </c>
      <c r="O99" s="309" t="str">
        <f>LEFT(MISC!D99,19)&amp;"."&amp;MiscCR!F99</f>
        <v>....Jn21</v>
      </c>
      <c r="P99" s="312">
        <f>MISC!I99</f>
        <v>0</v>
      </c>
      <c r="Q99" s="126" t="b">
        <v>1</v>
      </c>
      <c r="R99" s="126" t="b">
        <v>1</v>
      </c>
      <c r="S99" s="126" t="b">
        <v>1</v>
      </c>
    </row>
    <row r="100" spans="1:19" hidden="1" x14ac:dyDescent="0.25">
      <c r="A100" s="126" t="s">
        <v>4008</v>
      </c>
      <c r="B100" s="200">
        <v>1</v>
      </c>
      <c r="C100" s="126">
        <v>2</v>
      </c>
      <c r="D100" s="308">
        <f>MISC!J100</f>
        <v>0</v>
      </c>
      <c r="E100" s="126" t="b">
        <v>1</v>
      </c>
      <c r="F100" s="309" t="str">
        <f>RIGHT(MISC!C100,4)&amp;"."&amp;MISC!M100&amp;"."&amp;MISC!K100&amp;"."&amp;$C$5</f>
        <v>...Jn21</v>
      </c>
      <c r="G100" s="310">
        <f t="shared" ca="1" si="3"/>
        <v>44361</v>
      </c>
      <c r="H100" s="444">
        <f>IF(MISC!S100&gt;0,0,-MISC!S100)</f>
        <v>0</v>
      </c>
      <c r="I100" s="205">
        <f t="shared" ca="1" si="4"/>
        <v>44361</v>
      </c>
      <c r="J100" s="126">
        <v>14</v>
      </c>
      <c r="K100" s="126" t="b">
        <v>1</v>
      </c>
      <c r="L100" s="126" t="s">
        <v>4009</v>
      </c>
      <c r="M100" s="126" t="b">
        <v>1</v>
      </c>
      <c r="N100" s="126" t="s">
        <v>3687</v>
      </c>
      <c r="O100" s="309" t="str">
        <f>LEFT(MISC!D100,19)&amp;"."&amp;MiscCR!F100</f>
        <v>....Jn21</v>
      </c>
      <c r="P100" s="312">
        <f>MISC!I100</f>
        <v>0</v>
      </c>
      <c r="Q100" s="126" t="b">
        <v>1</v>
      </c>
      <c r="R100" s="126" t="b">
        <v>1</v>
      </c>
      <c r="S100" s="126" t="b">
        <v>1</v>
      </c>
    </row>
    <row r="101" spans="1:19" hidden="1" x14ac:dyDescent="0.25">
      <c r="A101" s="126" t="s">
        <v>4008</v>
      </c>
      <c r="B101" s="200">
        <v>1</v>
      </c>
      <c r="C101" s="126">
        <v>2</v>
      </c>
      <c r="D101" s="308">
        <f>MISC!J101</f>
        <v>0</v>
      </c>
      <c r="E101" s="126" t="b">
        <v>1</v>
      </c>
      <c r="F101" s="309" t="str">
        <f>RIGHT(MISC!C101,4)&amp;"."&amp;MISC!M101&amp;"."&amp;MISC!K101&amp;"."&amp;$C$5</f>
        <v>...Jn21</v>
      </c>
      <c r="G101" s="310">
        <f t="shared" ca="1" si="3"/>
        <v>44361</v>
      </c>
      <c r="H101" s="444">
        <f>IF(MISC!S101&gt;0,0,-MISC!S101)</f>
        <v>0</v>
      </c>
      <c r="I101" s="205">
        <f t="shared" ca="1" si="4"/>
        <v>44361</v>
      </c>
      <c r="J101" s="126">
        <v>15</v>
      </c>
      <c r="K101" s="126" t="b">
        <v>1</v>
      </c>
      <c r="L101" s="126" t="s">
        <v>4009</v>
      </c>
      <c r="M101" s="126" t="b">
        <v>1</v>
      </c>
      <c r="N101" s="126" t="s">
        <v>3687</v>
      </c>
      <c r="O101" s="309" t="str">
        <f>LEFT(MISC!D101,19)&amp;"."&amp;MiscCR!F101</f>
        <v>....Jn21</v>
      </c>
      <c r="P101" s="312">
        <f>MISC!I101</f>
        <v>0</v>
      </c>
      <c r="Q101" s="126" t="b">
        <v>1</v>
      </c>
      <c r="R101" s="126" t="b">
        <v>1</v>
      </c>
      <c r="S101" s="126" t="b">
        <v>1</v>
      </c>
    </row>
    <row r="102" spans="1:19" hidden="1" x14ac:dyDescent="0.25">
      <c r="A102" s="126" t="s">
        <v>4008</v>
      </c>
      <c r="B102" s="200">
        <v>1</v>
      </c>
      <c r="C102" s="126">
        <v>2</v>
      </c>
      <c r="D102" s="308">
        <f>MISC!J102</f>
        <v>0</v>
      </c>
      <c r="E102" s="126" t="b">
        <v>1</v>
      </c>
      <c r="F102" s="309" t="str">
        <f>RIGHT(MISC!C102,4)&amp;"."&amp;MISC!M102&amp;"."&amp;MISC!K102&amp;"."&amp;$C$5</f>
        <v>...Jn21</v>
      </c>
      <c r="G102" s="310">
        <f t="shared" ca="1" si="3"/>
        <v>44361</v>
      </c>
      <c r="H102" s="444">
        <f>IF(MISC!S102&gt;0,0,-MISC!S102)</f>
        <v>0</v>
      </c>
      <c r="I102" s="205">
        <f t="shared" ca="1" si="4"/>
        <v>44361</v>
      </c>
      <c r="J102" s="126">
        <v>16</v>
      </c>
      <c r="K102" s="126" t="b">
        <v>1</v>
      </c>
      <c r="L102" s="126" t="s">
        <v>4009</v>
      </c>
      <c r="M102" s="126" t="b">
        <v>1</v>
      </c>
      <c r="N102" s="126" t="s">
        <v>3687</v>
      </c>
      <c r="O102" s="309" t="str">
        <f>LEFT(MISC!D102,19)&amp;"."&amp;MiscCR!F102</f>
        <v>....Jn21</v>
      </c>
      <c r="P102" s="312">
        <f>MISC!I102</f>
        <v>0</v>
      </c>
      <c r="Q102" s="126" t="b">
        <v>1</v>
      </c>
      <c r="R102" s="126" t="b">
        <v>1</v>
      </c>
      <c r="S102" s="126" t="b">
        <v>1</v>
      </c>
    </row>
    <row r="103" spans="1:19" hidden="1" x14ac:dyDescent="0.25">
      <c r="A103" s="126" t="s">
        <v>4008</v>
      </c>
      <c r="B103" s="200">
        <v>1</v>
      </c>
      <c r="C103" s="126">
        <v>2</v>
      </c>
      <c r="D103" s="308">
        <f>MISC!J103</f>
        <v>0</v>
      </c>
      <c r="E103" s="126" t="b">
        <v>1</v>
      </c>
      <c r="F103" s="309" t="str">
        <f>RIGHT(MISC!C103,4)&amp;"."&amp;MISC!M103&amp;"."&amp;MISC!K103&amp;"."&amp;$C$5</f>
        <v>...Jn21</v>
      </c>
      <c r="G103" s="310">
        <f t="shared" ca="1" si="3"/>
        <v>44361</v>
      </c>
      <c r="H103" s="444">
        <f>IF(MISC!S103&gt;0,0,-MISC!S103)</f>
        <v>0</v>
      </c>
      <c r="I103" s="205">
        <f t="shared" ca="1" si="4"/>
        <v>44361</v>
      </c>
      <c r="J103" s="126">
        <v>17</v>
      </c>
      <c r="K103" s="126" t="b">
        <v>1</v>
      </c>
      <c r="L103" s="126" t="s">
        <v>4009</v>
      </c>
      <c r="M103" s="126" t="b">
        <v>1</v>
      </c>
      <c r="N103" s="126" t="s">
        <v>3687</v>
      </c>
      <c r="O103" s="309" t="str">
        <f>LEFT(MISC!D103,19)&amp;"."&amp;MiscCR!F103</f>
        <v>....Jn21</v>
      </c>
      <c r="P103" s="312">
        <f>MISC!I103</f>
        <v>0</v>
      </c>
      <c r="Q103" s="126" t="b">
        <v>1</v>
      </c>
      <c r="R103" s="126" t="b">
        <v>1</v>
      </c>
      <c r="S103" s="126" t="b">
        <v>1</v>
      </c>
    </row>
    <row r="104" spans="1:19" hidden="1" x14ac:dyDescent="0.25">
      <c r="A104" s="126" t="s">
        <v>4008</v>
      </c>
      <c r="B104" s="200">
        <v>1</v>
      </c>
      <c r="C104" s="126">
        <v>2</v>
      </c>
      <c r="D104" s="308">
        <f>MISC!J104</f>
        <v>0</v>
      </c>
      <c r="E104" s="126" t="b">
        <v>1</v>
      </c>
      <c r="F104" s="309" t="str">
        <f>RIGHT(MISC!C104,4)&amp;"."&amp;MISC!M104&amp;"."&amp;MISC!K104&amp;"."&amp;$C$5</f>
        <v>...Jn21</v>
      </c>
      <c r="G104" s="310">
        <f t="shared" ca="1" si="3"/>
        <v>44361</v>
      </c>
      <c r="H104" s="444">
        <f>IF(MISC!S104&gt;0,0,-MISC!S104)</f>
        <v>0</v>
      </c>
      <c r="I104" s="205">
        <f t="shared" ca="1" si="4"/>
        <v>44361</v>
      </c>
      <c r="J104" s="126">
        <v>18</v>
      </c>
      <c r="K104" s="126" t="b">
        <v>1</v>
      </c>
      <c r="L104" s="126" t="s">
        <v>4009</v>
      </c>
      <c r="M104" s="126" t="b">
        <v>1</v>
      </c>
      <c r="N104" s="126" t="s">
        <v>3687</v>
      </c>
      <c r="O104" s="309" t="str">
        <f>LEFT(MISC!D104,19)&amp;"."&amp;MiscCR!F104</f>
        <v>....Jn21</v>
      </c>
      <c r="P104" s="312">
        <f>MISC!I104</f>
        <v>0</v>
      </c>
      <c r="Q104" s="126" t="b">
        <v>1</v>
      </c>
      <c r="R104" s="126" t="b">
        <v>1</v>
      </c>
      <c r="S104" s="126" t="b">
        <v>1</v>
      </c>
    </row>
    <row r="105" spans="1:19" hidden="1" x14ac:dyDescent="0.25">
      <c r="A105" s="126" t="s">
        <v>4008</v>
      </c>
      <c r="B105" s="200">
        <v>1</v>
      </c>
      <c r="C105" s="126">
        <v>2</v>
      </c>
      <c r="D105" s="308">
        <f>MISC!J105</f>
        <v>0</v>
      </c>
      <c r="E105" s="126" t="b">
        <v>1</v>
      </c>
      <c r="F105" s="309" t="str">
        <f>RIGHT(MISC!C105,4)&amp;"."&amp;MISC!M105&amp;"."&amp;MISC!K105&amp;"."&amp;$C$5</f>
        <v>...Jn21</v>
      </c>
      <c r="G105" s="310">
        <f t="shared" ca="1" si="3"/>
        <v>44361</v>
      </c>
      <c r="H105" s="444">
        <f>IF(MISC!S105&gt;0,0,-MISC!S105)</f>
        <v>0</v>
      </c>
      <c r="I105" s="205">
        <f t="shared" ca="1" si="4"/>
        <v>44361</v>
      </c>
      <c r="J105" s="126">
        <v>19</v>
      </c>
      <c r="K105" s="126" t="b">
        <v>1</v>
      </c>
      <c r="L105" s="126" t="s">
        <v>4009</v>
      </c>
      <c r="M105" s="126" t="b">
        <v>1</v>
      </c>
      <c r="N105" s="126" t="s">
        <v>3687</v>
      </c>
      <c r="O105" s="309" t="str">
        <f>LEFT(MISC!D105,19)&amp;"."&amp;MiscCR!F105</f>
        <v>....Jn21</v>
      </c>
      <c r="P105" s="312">
        <f>MISC!I105</f>
        <v>0</v>
      </c>
      <c r="Q105" s="126" t="b">
        <v>1</v>
      </c>
      <c r="R105" s="126" t="b">
        <v>1</v>
      </c>
      <c r="S105" s="126" t="b">
        <v>1</v>
      </c>
    </row>
    <row r="106" spans="1:19" hidden="1" x14ac:dyDescent="0.25">
      <c r="A106" s="126" t="s">
        <v>4008</v>
      </c>
      <c r="B106" s="200">
        <v>1</v>
      </c>
      <c r="C106" s="126">
        <v>2</v>
      </c>
      <c r="D106" s="308">
        <f>MISC!J106</f>
        <v>0</v>
      </c>
      <c r="E106" s="126" t="b">
        <v>1</v>
      </c>
      <c r="F106" s="309" t="str">
        <f>RIGHT(MISC!C106,4)&amp;"."&amp;MISC!M106&amp;"."&amp;MISC!K106&amp;"."&amp;$C$5</f>
        <v>...Jn21</v>
      </c>
      <c r="G106" s="310">
        <f t="shared" ca="1" si="3"/>
        <v>44361</v>
      </c>
      <c r="H106" s="444">
        <f>IF(MISC!S106&gt;0,0,-MISC!S106)</f>
        <v>0</v>
      </c>
      <c r="I106" s="205">
        <f t="shared" ca="1" si="4"/>
        <v>44361</v>
      </c>
      <c r="J106" s="126">
        <v>20</v>
      </c>
      <c r="K106" s="126" t="b">
        <v>1</v>
      </c>
      <c r="L106" s="126" t="s">
        <v>4009</v>
      </c>
      <c r="M106" s="126" t="b">
        <v>1</v>
      </c>
      <c r="N106" s="126" t="s">
        <v>3687</v>
      </c>
      <c r="O106" s="309" t="str">
        <f>LEFT(MISC!D106,19)&amp;"."&amp;MiscCR!F106</f>
        <v>....Jn21</v>
      </c>
      <c r="P106" s="312">
        <f>MISC!I106</f>
        <v>0</v>
      </c>
      <c r="Q106" s="126" t="b">
        <v>1</v>
      </c>
      <c r="R106" s="126" t="b">
        <v>1</v>
      </c>
      <c r="S106" s="126" t="b">
        <v>1</v>
      </c>
    </row>
    <row r="107" spans="1:19" hidden="1" x14ac:dyDescent="0.25">
      <c r="A107" s="126" t="s">
        <v>4008</v>
      </c>
      <c r="B107" s="200">
        <v>1</v>
      </c>
      <c r="C107" s="126">
        <v>2</v>
      </c>
      <c r="D107" s="308">
        <f>MISC!J107</f>
        <v>0</v>
      </c>
      <c r="E107" s="126" t="b">
        <v>1</v>
      </c>
      <c r="F107" s="309" t="str">
        <f>RIGHT(MISC!C107,4)&amp;"."&amp;MISC!M107&amp;"."&amp;MISC!K107&amp;"."&amp;$C$5</f>
        <v>...Jn21</v>
      </c>
      <c r="G107" s="310">
        <f t="shared" ca="1" si="3"/>
        <v>44361</v>
      </c>
      <c r="H107" s="444">
        <f>IF(MISC!S107&gt;0,0,-MISC!S107)</f>
        <v>0</v>
      </c>
      <c r="I107" s="205">
        <f t="shared" ca="1" si="4"/>
        <v>44361</v>
      </c>
      <c r="J107" s="126">
        <v>21</v>
      </c>
      <c r="K107" s="126" t="b">
        <v>1</v>
      </c>
      <c r="L107" s="126" t="s">
        <v>4009</v>
      </c>
      <c r="M107" s="126" t="b">
        <v>1</v>
      </c>
      <c r="N107" s="126" t="s">
        <v>3687</v>
      </c>
      <c r="O107" s="309" t="str">
        <f>LEFT(MISC!D107,19)&amp;"."&amp;MiscCR!F107</f>
        <v>....Jn21</v>
      </c>
      <c r="P107" s="312">
        <f>MISC!I107</f>
        <v>0</v>
      </c>
      <c r="Q107" s="126" t="b">
        <v>1</v>
      </c>
      <c r="R107" s="126" t="b">
        <v>1</v>
      </c>
      <c r="S107" s="126" t="b">
        <v>1</v>
      </c>
    </row>
    <row r="108" spans="1:19" hidden="1" x14ac:dyDescent="0.25">
      <c r="A108" s="126" t="s">
        <v>4008</v>
      </c>
      <c r="B108" s="200">
        <v>1</v>
      </c>
      <c r="C108" s="126">
        <v>2</v>
      </c>
      <c r="D108" s="308">
        <f>MISC!J108</f>
        <v>0</v>
      </c>
      <c r="E108" s="126" t="b">
        <v>1</v>
      </c>
      <c r="F108" s="309" t="str">
        <f>RIGHT(MISC!C108,4)&amp;"."&amp;MISC!M108&amp;"."&amp;MISC!K108&amp;"."&amp;$C$5</f>
        <v>...Jn21</v>
      </c>
      <c r="G108" s="310">
        <f t="shared" ca="1" si="3"/>
        <v>44361</v>
      </c>
      <c r="H108" s="444">
        <f>IF(MISC!S108&gt;0,0,-MISC!S108)</f>
        <v>0</v>
      </c>
      <c r="I108" s="205">
        <f t="shared" ca="1" si="4"/>
        <v>44361</v>
      </c>
      <c r="J108" s="126">
        <v>22</v>
      </c>
      <c r="K108" s="126" t="b">
        <v>1</v>
      </c>
      <c r="L108" s="126" t="s">
        <v>4009</v>
      </c>
      <c r="M108" s="126" t="b">
        <v>1</v>
      </c>
      <c r="N108" s="126" t="s">
        <v>3687</v>
      </c>
      <c r="O108" s="309" t="str">
        <f>LEFT(MISC!D108,19)&amp;"."&amp;MiscCR!F108</f>
        <v>....Jn21</v>
      </c>
      <c r="P108" s="312">
        <f>MISC!I108</f>
        <v>0</v>
      </c>
      <c r="Q108" s="126" t="b">
        <v>1</v>
      </c>
      <c r="R108" s="126" t="b">
        <v>1</v>
      </c>
      <c r="S108" s="126" t="b">
        <v>1</v>
      </c>
    </row>
    <row r="109" spans="1:19" hidden="1" x14ac:dyDescent="0.25">
      <c r="A109" s="126" t="s">
        <v>4008</v>
      </c>
      <c r="B109" s="200">
        <v>1</v>
      </c>
      <c r="C109" s="126">
        <v>2</v>
      </c>
      <c r="D109" s="308">
        <f>MISC!J109</f>
        <v>0</v>
      </c>
      <c r="E109" s="126" t="b">
        <v>1</v>
      </c>
      <c r="F109" s="309" t="str">
        <f>RIGHT(MISC!C109,4)&amp;"."&amp;MISC!M109&amp;"."&amp;MISC!K109&amp;"."&amp;$C$5</f>
        <v>...Jn21</v>
      </c>
      <c r="G109" s="310">
        <f t="shared" ca="1" si="3"/>
        <v>44361</v>
      </c>
      <c r="H109" s="444">
        <f>IF(MISC!S109&gt;0,0,-MISC!S109)</f>
        <v>0</v>
      </c>
      <c r="I109" s="205">
        <f t="shared" ca="1" si="4"/>
        <v>44361</v>
      </c>
      <c r="J109" s="126">
        <v>23</v>
      </c>
      <c r="K109" s="126" t="b">
        <v>1</v>
      </c>
      <c r="L109" s="126" t="s">
        <v>4009</v>
      </c>
      <c r="M109" s="126" t="b">
        <v>1</v>
      </c>
      <c r="N109" s="126" t="s">
        <v>3687</v>
      </c>
      <c r="O109" s="309" t="str">
        <f>LEFT(MISC!D109,19)&amp;"."&amp;MiscCR!F109</f>
        <v>....Jn21</v>
      </c>
      <c r="P109" s="312">
        <f>MISC!I109</f>
        <v>0</v>
      </c>
      <c r="Q109" s="126" t="b">
        <v>1</v>
      </c>
      <c r="R109" s="126" t="b">
        <v>1</v>
      </c>
      <c r="S109" s="126" t="b">
        <v>1</v>
      </c>
    </row>
    <row r="110" spans="1:19" hidden="1" x14ac:dyDescent="0.25">
      <c r="A110" s="126" t="s">
        <v>4008</v>
      </c>
      <c r="B110" s="200">
        <v>1</v>
      </c>
      <c r="C110" s="126">
        <v>2</v>
      </c>
      <c r="D110" s="308">
        <f>MISC!J110</f>
        <v>0</v>
      </c>
      <c r="E110" s="126" t="b">
        <v>1</v>
      </c>
      <c r="F110" s="309" t="str">
        <f>RIGHT(MISC!C110,4)&amp;"."&amp;MISC!M110&amp;"."&amp;MISC!K110&amp;"."&amp;$C$5</f>
        <v>...Jn21</v>
      </c>
      <c r="G110" s="310">
        <f t="shared" ca="1" si="3"/>
        <v>44361</v>
      </c>
      <c r="H110" s="444">
        <f>IF(MISC!S110&gt;0,0,-MISC!S110)</f>
        <v>0</v>
      </c>
      <c r="I110" s="205">
        <f t="shared" ca="1" si="4"/>
        <v>44361</v>
      </c>
      <c r="J110" s="126">
        <v>24</v>
      </c>
      <c r="K110" s="126" t="b">
        <v>1</v>
      </c>
      <c r="L110" s="126" t="s">
        <v>4009</v>
      </c>
      <c r="M110" s="126" t="b">
        <v>1</v>
      </c>
      <c r="N110" s="126" t="s">
        <v>3687</v>
      </c>
      <c r="O110" s="309" t="str">
        <f>LEFT(MISC!D110,19)&amp;"."&amp;MiscCR!F110</f>
        <v>....Jn21</v>
      </c>
      <c r="P110" s="312">
        <f>MISC!I110</f>
        <v>0</v>
      </c>
      <c r="Q110" s="126" t="b">
        <v>1</v>
      </c>
      <c r="R110" s="126" t="b">
        <v>1</v>
      </c>
      <c r="S110" s="126" t="b">
        <v>1</v>
      </c>
    </row>
    <row r="111" spans="1:19" hidden="1" x14ac:dyDescent="0.25">
      <c r="A111" s="126" t="s">
        <v>4008</v>
      </c>
      <c r="B111" s="200">
        <v>1</v>
      </c>
      <c r="C111" s="126">
        <v>2</v>
      </c>
      <c r="D111" s="308">
        <f>MISC!J111</f>
        <v>0</v>
      </c>
      <c r="E111" s="126" t="b">
        <v>1</v>
      </c>
      <c r="F111" s="309" t="str">
        <f>RIGHT(MISC!C111,4)&amp;"."&amp;MISC!M111&amp;"."&amp;MISC!K111&amp;"."&amp;$C$5</f>
        <v>...Jn21</v>
      </c>
      <c r="G111" s="310">
        <f t="shared" ca="1" si="3"/>
        <v>44361</v>
      </c>
      <c r="H111" s="444">
        <f>IF(MISC!S111&gt;0,0,-MISC!S111)</f>
        <v>0</v>
      </c>
      <c r="I111" s="205">
        <f t="shared" ca="1" si="4"/>
        <v>44361</v>
      </c>
      <c r="J111" s="126">
        <v>25</v>
      </c>
      <c r="K111" s="126" t="b">
        <v>1</v>
      </c>
      <c r="L111" s="126" t="s">
        <v>4009</v>
      </c>
      <c r="M111" s="126" t="b">
        <v>1</v>
      </c>
      <c r="N111" s="126" t="s">
        <v>3687</v>
      </c>
      <c r="O111" s="309" t="str">
        <f>LEFT(MISC!D111,19)&amp;"."&amp;MiscCR!F111</f>
        <v>....Jn21</v>
      </c>
      <c r="P111" s="312">
        <f>MISC!I111</f>
        <v>0</v>
      </c>
      <c r="Q111" s="126" t="b">
        <v>1</v>
      </c>
      <c r="R111" s="126" t="b">
        <v>1</v>
      </c>
      <c r="S111" s="126" t="b">
        <v>1</v>
      </c>
    </row>
    <row r="112" spans="1:19" hidden="1" x14ac:dyDescent="0.25">
      <c r="A112" s="126" t="s">
        <v>4008</v>
      </c>
      <c r="B112" s="200">
        <v>1</v>
      </c>
      <c r="C112" s="126">
        <v>2</v>
      </c>
      <c r="D112" s="308">
        <f>MISC!J112</f>
        <v>0</v>
      </c>
      <c r="E112" s="126" t="b">
        <v>1</v>
      </c>
      <c r="F112" s="309" t="str">
        <f>RIGHT(MISC!C112,4)&amp;"."&amp;MISC!M112&amp;"."&amp;MISC!K112&amp;"."&amp;$C$5</f>
        <v>...Jn21</v>
      </c>
      <c r="G112" s="310">
        <f t="shared" ca="1" si="3"/>
        <v>44361</v>
      </c>
      <c r="H112" s="444">
        <f>IF(MISC!S112&gt;0,0,-MISC!S112)</f>
        <v>0</v>
      </c>
      <c r="I112" s="205">
        <f t="shared" ca="1" si="4"/>
        <v>44361</v>
      </c>
      <c r="J112" s="126">
        <v>26</v>
      </c>
      <c r="K112" s="126" t="b">
        <v>1</v>
      </c>
      <c r="L112" s="126" t="s">
        <v>4009</v>
      </c>
      <c r="M112" s="126" t="b">
        <v>1</v>
      </c>
      <c r="N112" s="126" t="s">
        <v>3687</v>
      </c>
      <c r="O112" s="309" t="str">
        <f>LEFT(MISC!D112,19)&amp;"."&amp;MiscCR!F112</f>
        <v>....Jn21</v>
      </c>
      <c r="P112" s="312">
        <f>MISC!I112</f>
        <v>0</v>
      </c>
      <c r="Q112" s="126" t="b">
        <v>1</v>
      </c>
      <c r="R112" s="126" t="b">
        <v>1</v>
      </c>
      <c r="S112" s="126" t="b">
        <v>1</v>
      </c>
    </row>
    <row r="113" spans="1:19" hidden="1" x14ac:dyDescent="0.25">
      <c r="A113" s="126" t="s">
        <v>4008</v>
      </c>
      <c r="B113" s="200">
        <v>1</v>
      </c>
      <c r="C113" s="126">
        <v>2</v>
      </c>
      <c r="D113" s="308">
        <f>MISC!J113</f>
        <v>0</v>
      </c>
      <c r="E113" s="126" t="b">
        <v>1</v>
      </c>
      <c r="F113" s="309" t="str">
        <f>RIGHT(MISC!C113,4)&amp;"."&amp;MISC!M113&amp;"."&amp;MISC!K113&amp;"."&amp;$C$5</f>
        <v>...Jn21</v>
      </c>
      <c r="G113" s="310">
        <f t="shared" ca="1" si="3"/>
        <v>44361</v>
      </c>
      <c r="H113" s="444">
        <f>IF(MISC!S113&gt;0,0,-MISC!S113)</f>
        <v>0</v>
      </c>
      <c r="I113" s="205">
        <f t="shared" ca="1" si="4"/>
        <v>44361</v>
      </c>
      <c r="J113" s="126">
        <v>27</v>
      </c>
      <c r="K113" s="126" t="b">
        <v>1</v>
      </c>
      <c r="L113" s="126" t="s">
        <v>4009</v>
      </c>
      <c r="M113" s="126" t="b">
        <v>1</v>
      </c>
      <c r="N113" s="126" t="s">
        <v>3687</v>
      </c>
      <c r="O113" s="309" t="str">
        <f>LEFT(MISC!D113,19)&amp;"."&amp;MiscCR!F113</f>
        <v>....Jn21</v>
      </c>
      <c r="P113" s="312">
        <f>MISC!I113</f>
        <v>0</v>
      </c>
      <c r="Q113" s="126" t="b">
        <v>1</v>
      </c>
      <c r="R113" s="126" t="b">
        <v>1</v>
      </c>
      <c r="S113" s="126" t="b">
        <v>1</v>
      </c>
    </row>
    <row r="114" spans="1:19" hidden="1" x14ac:dyDescent="0.25">
      <c r="A114" s="126" t="s">
        <v>4008</v>
      </c>
      <c r="B114" s="200">
        <v>1</v>
      </c>
      <c r="C114" s="126">
        <v>2</v>
      </c>
      <c r="D114" s="308">
        <f>MISC!J114</f>
        <v>0</v>
      </c>
      <c r="E114" s="126" t="b">
        <v>1</v>
      </c>
      <c r="F114" s="309" t="str">
        <f>RIGHT(MISC!C114,4)&amp;"."&amp;MISC!M114&amp;"."&amp;MISC!K114&amp;"."&amp;$C$5</f>
        <v>...Jn21</v>
      </c>
      <c r="G114" s="310">
        <f t="shared" ca="1" si="3"/>
        <v>44361</v>
      </c>
      <c r="H114" s="444">
        <f>IF(MISC!S114&gt;0,0,-MISC!S114)</f>
        <v>0</v>
      </c>
      <c r="I114" s="205">
        <f t="shared" ca="1" si="4"/>
        <v>44361</v>
      </c>
      <c r="J114" s="126">
        <v>28</v>
      </c>
      <c r="K114" s="126" t="b">
        <v>1</v>
      </c>
      <c r="L114" s="126" t="s">
        <v>4009</v>
      </c>
      <c r="M114" s="126" t="b">
        <v>1</v>
      </c>
      <c r="N114" s="126" t="s">
        <v>3687</v>
      </c>
      <c r="O114" s="309" t="str">
        <f>LEFT(MISC!D114,19)&amp;"."&amp;MiscCR!F114</f>
        <v>....Jn21</v>
      </c>
      <c r="P114" s="312">
        <f>MISC!I114</f>
        <v>0</v>
      </c>
      <c r="Q114" s="126" t="b">
        <v>1</v>
      </c>
      <c r="R114" s="126" t="b">
        <v>1</v>
      </c>
      <c r="S114" s="126" t="b">
        <v>1</v>
      </c>
    </row>
    <row r="115" spans="1:19" hidden="1" x14ac:dyDescent="0.25">
      <c r="A115" s="126" t="s">
        <v>4008</v>
      </c>
      <c r="B115" s="200">
        <v>1</v>
      </c>
      <c r="C115" s="126">
        <v>2</v>
      </c>
      <c r="D115" s="308">
        <f>MISC!J115</f>
        <v>0</v>
      </c>
      <c r="E115" s="126" t="b">
        <v>1</v>
      </c>
      <c r="F115" s="309" t="str">
        <f>RIGHT(MISC!C115,4)&amp;"."&amp;MISC!M115&amp;"."&amp;MISC!K115&amp;"."&amp;$C$5</f>
        <v>...Jn21</v>
      </c>
      <c r="G115" s="310">
        <f t="shared" ca="1" si="3"/>
        <v>44361</v>
      </c>
      <c r="H115" s="444">
        <f>IF(MISC!S115&gt;0,0,-MISC!S115)</f>
        <v>0</v>
      </c>
      <c r="I115" s="205">
        <f t="shared" ca="1" si="4"/>
        <v>44361</v>
      </c>
      <c r="J115" s="126">
        <v>29</v>
      </c>
      <c r="K115" s="126" t="b">
        <v>1</v>
      </c>
      <c r="L115" s="126" t="s">
        <v>4009</v>
      </c>
      <c r="M115" s="126" t="b">
        <v>1</v>
      </c>
      <c r="N115" s="126" t="s">
        <v>3687</v>
      </c>
      <c r="O115" s="309" t="str">
        <f>LEFT(MISC!D115,19)&amp;"."&amp;MiscCR!F115</f>
        <v>....Jn21</v>
      </c>
      <c r="P115" s="312">
        <f>MISC!I115</f>
        <v>0</v>
      </c>
      <c r="Q115" s="126" t="b">
        <v>1</v>
      </c>
      <c r="R115" s="126" t="b">
        <v>1</v>
      </c>
      <c r="S115" s="126" t="b">
        <v>1</v>
      </c>
    </row>
    <row r="116" spans="1:19" hidden="1" x14ac:dyDescent="0.25">
      <c r="A116" s="126" t="s">
        <v>4008</v>
      </c>
      <c r="B116" s="200">
        <v>1</v>
      </c>
      <c r="C116" s="126">
        <v>2</v>
      </c>
      <c r="D116" s="308">
        <f>MISC!J116</f>
        <v>0</v>
      </c>
      <c r="E116" s="126" t="b">
        <v>1</v>
      </c>
      <c r="F116" s="309" t="str">
        <f>RIGHT(MISC!C116,4)&amp;"."&amp;MISC!M116&amp;"."&amp;MISC!K116&amp;"."&amp;$C$5</f>
        <v>...Jn21</v>
      </c>
      <c r="G116" s="310">
        <f t="shared" ca="1" si="3"/>
        <v>44361</v>
      </c>
      <c r="H116" s="444">
        <f>IF(MISC!S116&gt;0,0,-MISC!S116)</f>
        <v>0</v>
      </c>
      <c r="I116" s="205">
        <f t="shared" ca="1" si="4"/>
        <v>44361</v>
      </c>
      <c r="J116" s="126">
        <v>30</v>
      </c>
      <c r="K116" s="126" t="b">
        <v>1</v>
      </c>
      <c r="L116" s="126" t="s">
        <v>4009</v>
      </c>
      <c r="M116" s="126" t="b">
        <v>1</v>
      </c>
      <c r="N116" s="126" t="s">
        <v>3687</v>
      </c>
      <c r="O116" s="309" t="str">
        <f>LEFT(MISC!D116,19)&amp;"."&amp;MiscCR!F116</f>
        <v>....Jn21</v>
      </c>
      <c r="P116" s="312">
        <f>MISC!I116</f>
        <v>0</v>
      </c>
      <c r="Q116" s="126" t="b">
        <v>1</v>
      </c>
      <c r="R116" s="126" t="b">
        <v>1</v>
      </c>
      <c r="S116" s="126" t="b">
        <v>1</v>
      </c>
    </row>
    <row r="117" spans="1:19" hidden="1" x14ac:dyDescent="0.25">
      <c r="A117" s="126" t="s">
        <v>4008</v>
      </c>
      <c r="B117" s="200">
        <v>1</v>
      </c>
      <c r="C117" s="126">
        <v>2</v>
      </c>
      <c r="D117" s="308">
        <f>MISC!J117</f>
        <v>0</v>
      </c>
      <c r="E117" s="126" t="b">
        <v>1</v>
      </c>
      <c r="F117" s="309" t="str">
        <f>RIGHT(MISC!C117,4)&amp;"."&amp;MISC!M117&amp;"."&amp;MISC!K117&amp;"."&amp;$C$5</f>
        <v>...Jn21</v>
      </c>
      <c r="G117" s="310">
        <f t="shared" ca="1" si="3"/>
        <v>44361</v>
      </c>
      <c r="H117" s="444">
        <f>IF(MISC!S117&gt;0,0,-MISC!S117)</f>
        <v>0</v>
      </c>
      <c r="I117" s="205">
        <f t="shared" ca="1" si="4"/>
        <v>44361</v>
      </c>
      <c r="J117" s="126">
        <v>31</v>
      </c>
      <c r="K117" s="126" t="b">
        <v>1</v>
      </c>
      <c r="L117" s="126" t="s">
        <v>4009</v>
      </c>
      <c r="M117" s="126" t="b">
        <v>1</v>
      </c>
      <c r="N117" s="126" t="s">
        <v>3687</v>
      </c>
      <c r="O117" s="309" t="str">
        <f>LEFT(MISC!D117,19)&amp;"."&amp;MiscCR!F117</f>
        <v>....Jn21</v>
      </c>
      <c r="P117" s="312">
        <f>MISC!I117</f>
        <v>0</v>
      </c>
      <c r="Q117" s="126" t="b">
        <v>1</v>
      </c>
      <c r="R117" s="126" t="b">
        <v>1</v>
      </c>
      <c r="S117" s="126" t="b">
        <v>1</v>
      </c>
    </row>
    <row r="118" spans="1:19" hidden="1" x14ac:dyDescent="0.25">
      <c r="A118" s="126" t="s">
        <v>4008</v>
      </c>
      <c r="B118" s="200">
        <v>1</v>
      </c>
      <c r="C118" s="126">
        <v>2</v>
      </c>
      <c r="D118" s="308">
        <f>MISC!J118</f>
        <v>0</v>
      </c>
      <c r="E118" s="126" t="b">
        <v>1</v>
      </c>
      <c r="F118" s="309" t="str">
        <f>RIGHT(MISC!C118,4)&amp;"."&amp;MISC!M118&amp;"."&amp;MISC!K118&amp;"."&amp;$C$5</f>
        <v>...Jn21</v>
      </c>
      <c r="G118" s="310">
        <f t="shared" ca="1" si="3"/>
        <v>44361</v>
      </c>
      <c r="H118" s="444">
        <f>IF(MISC!S118&gt;0,0,-MISC!S118)</f>
        <v>0</v>
      </c>
      <c r="I118" s="205">
        <f t="shared" ca="1" si="4"/>
        <v>44361</v>
      </c>
      <c r="J118" s="126">
        <v>32</v>
      </c>
      <c r="K118" s="126" t="b">
        <v>1</v>
      </c>
      <c r="L118" s="126" t="s">
        <v>4009</v>
      </c>
      <c r="M118" s="126" t="b">
        <v>1</v>
      </c>
      <c r="N118" s="126" t="s">
        <v>3687</v>
      </c>
      <c r="O118" s="309" t="str">
        <f>LEFT(MISC!D118,19)&amp;"."&amp;MiscCR!F118</f>
        <v>....Jn21</v>
      </c>
      <c r="P118" s="312">
        <f>MISC!I118</f>
        <v>0</v>
      </c>
      <c r="Q118" s="126" t="b">
        <v>1</v>
      </c>
      <c r="R118" s="126" t="b">
        <v>1</v>
      </c>
      <c r="S118" s="126" t="b">
        <v>1</v>
      </c>
    </row>
    <row r="119" spans="1:19" hidden="1" x14ac:dyDescent="0.25">
      <c r="A119" s="126" t="s">
        <v>4008</v>
      </c>
      <c r="B119" s="200">
        <v>1</v>
      </c>
      <c r="C119" s="126">
        <v>2</v>
      </c>
      <c r="D119" s="308">
        <f>MISC!J119</f>
        <v>0</v>
      </c>
      <c r="E119" s="126" t="b">
        <v>1</v>
      </c>
      <c r="F119" s="309" t="str">
        <f>RIGHT(MISC!C119,4)&amp;"."&amp;MISC!M119&amp;"."&amp;MISC!K119&amp;"."&amp;$C$5</f>
        <v>...Jn21</v>
      </c>
      <c r="G119" s="310">
        <f t="shared" ca="1" si="3"/>
        <v>44361</v>
      </c>
      <c r="H119" s="444">
        <f>IF(MISC!S119&gt;0,0,-MISC!S119)</f>
        <v>0</v>
      </c>
      <c r="I119" s="205">
        <f t="shared" ca="1" si="4"/>
        <v>44361</v>
      </c>
      <c r="J119" s="126">
        <v>33</v>
      </c>
      <c r="K119" s="126" t="b">
        <v>1</v>
      </c>
      <c r="L119" s="126" t="s">
        <v>4009</v>
      </c>
      <c r="M119" s="126" t="b">
        <v>1</v>
      </c>
      <c r="N119" s="126" t="s">
        <v>3687</v>
      </c>
      <c r="O119" s="309" t="str">
        <f>LEFT(MISC!D119,19)&amp;"."&amp;MiscCR!F119</f>
        <v>....Jn21</v>
      </c>
      <c r="P119" s="312">
        <f>MISC!I119</f>
        <v>0</v>
      </c>
      <c r="Q119" s="126" t="b">
        <v>1</v>
      </c>
      <c r="R119" s="126" t="b">
        <v>1</v>
      </c>
      <c r="S119" s="126" t="b">
        <v>1</v>
      </c>
    </row>
    <row r="120" spans="1:19" hidden="1" x14ac:dyDescent="0.25">
      <c r="A120" s="126" t="s">
        <v>4008</v>
      </c>
      <c r="B120" s="200">
        <v>1</v>
      </c>
      <c r="C120" s="126">
        <v>2</v>
      </c>
      <c r="D120" s="308">
        <f>MISC!J120</f>
        <v>0</v>
      </c>
      <c r="E120" s="126" t="b">
        <v>1</v>
      </c>
      <c r="F120" s="309" t="str">
        <f>RIGHT(MISC!C120,4)&amp;"."&amp;MISC!M120&amp;"."&amp;MISC!K120&amp;"."&amp;$C$5</f>
        <v>...Jn21</v>
      </c>
      <c r="G120" s="310">
        <f t="shared" ca="1" si="3"/>
        <v>44361</v>
      </c>
      <c r="H120" s="444">
        <f>IF(MISC!S120&gt;0,0,-MISC!S120)</f>
        <v>0</v>
      </c>
      <c r="I120" s="205">
        <f t="shared" ca="1" si="4"/>
        <v>44361</v>
      </c>
      <c r="J120" s="126">
        <v>34</v>
      </c>
      <c r="K120" s="126" t="b">
        <v>1</v>
      </c>
      <c r="L120" s="126" t="s">
        <v>4009</v>
      </c>
      <c r="M120" s="126" t="b">
        <v>1</v>
      </c>
      <c r="N120" s="126" t="s">
        <v>3687</v>
      </c>
      <c r="O120" s="309" t="str">
        <f>LEFT(MISC!D120,19)&amp;"."&amp;MiscCR!F120</f>
        <v>....Jn21</v>
      </c>
      <c r="P120" s="312">
        <f>MISC!I120</f>
        <v>0</v>
      </c>
      <c r="Q120" s="126" t="b">
        <v>1</v>
      </c>
      <c r="R120" s="126" t="b">
        <v>1</v>
      </c>
      <c r="S120" s="126" t="b">
        <v>1</v>
      </c>
    </row>
    <row r="121" spans="1:19" hidden="1" x14ac:dyDescent="0.25">
      <c r="A121" s="126" t="s">
        <v>4008</v>
      </c>
      <c r="B121" s="200">
        <v>1</v>
      </c>
      <c r="C121" s="126">
        <v>2</v>
      </c>
      <c r="D121" s="308">
        <f>MISC!J121</f>
        <v>0</v>
      </c>
      <c r="E121" s="126" t="b">
        <v>1</v>
      </c>
      <c r="F121" s="309" t="str">
        <f>RIGHT(MISC!C121,4)&amp;"."&amp;MISC!M121&amp;"."&amp;MISC!K121&amp;"."&amp;$C$5</f>
        <v>...Jn21</v>
      </c>
      <c r="G121" s="310">
        <f t="shared" ca="1" si="3"/>
        <v>44361</v>
      </c>
      <c r="H121" s="444">
        <f>IF(MISC!S121&gt;0,0,-MISC!S121)</f>
        <v>0</v>
      </c>
      <c r="I121" s="205">
        <f t="shared" ca="1" si="4"/>
        <v>44361</v>
      </c>
      <c r="J121" s="126">
        <v>35</v>
      </c>
      <c r="K121" s="126" t="b">
        <v>1</v>
      </c>
      <c r="L121" s="126" t="s">
        <v>4009</v>
      </c>
      <c r="M121" s="126" t="b">
        <v>1</v>
      </c>
      <c r="N121" s="126" t="s">
        <v>3687</v>
      </c>
      <c r="O121" s="309" t="str">
        <f>LEFT(MISC!D121,19)&amp;"."&amp;MiscCR!F121</f>
        <v>....Jn21</v>
      </c>
      <c r="P121" s="312">
        <f>MISC!I121</f>
        <v>0</v>
      </c>
      <c r="Q121" s="126" t="b">
        <v>1</v>
      </c>
      <c r="R121" s="126" t="b">
        <v>1</v>
      </c>
      <c r="S121" s="126" t="b">
        <v>1</v>
      </c>
    </row>
    <row r="122" spans="1:19" hidden="1" x14ac:dyDescent="0.25">
      <c r="A122" s="126" t="s">
        <v>4008</v>
      </c>
      <c r="B122" s="200">
        <v>1</v>
      </c>
      <c r="C122" s="126">
        <v>2</v>
      </c>
      <c r="D122" s="308">
        <f>MISC!J122</f>
        <v>0</v>
      </c>
      <c r="E122" s="126" t="b">
        <v>1</v>
      </c>
      <c r="F122" s="309" t="str">
        <f>RIGHT(MISC!C122,4)&amp;"."&amp;MISC!M122&amp;"."&amp;MISC!K122&amp;"."&amp;$C$5</f>
        <v>...Jn21</v>
      </c>
      <c r="G122" s="310">
        <f t="shared" ca="1" si="3"/>
        <v>44361</v>
      </c>
      <c r="H122" s="444">
        <f>IF(MISC!S122&gt;0,0,-MISC!S122)</f>
        <v>0</v>
      </c>
      <c r="I122" s="205">
        <f t="shared" ca="1" si="4"/>
        <v>44361</v>
      </c>
      <c r="J122" s="126">
        <v>36</v>
      </c>
      <c r="K122" s="126" t="b">
        <v>1</v>
      </c>
      <c r="L122" s="126" t="s">
        <v>4009</v>
      </c>
      <c r="M122" s="126" t="b">
        <v>1</v>
      </c>
      <c r="N122" s="126" t="s">
        <v>3687</v>
      </c>
      <c r="O122" s="309" t="str">
        <f>LEFT(MISC!D122,19)&amp;"."&amp;MiscCR!F122</f>
        <v>....Jn21</v>
      </c>
      <c r="P122" s="312">
        <f>MISC!I122</f>
        <v>0</v>
      </c>
      <c r="Q122" s="126" t="b">
        <v>1</v>
      </c>
      <c r="R122" s="126" t="b">
        <v>1</v>
      </c>
      <c r="S122" s="126" t="b">
        <v>1</v>
      </c>
    </row>
    <row r="123" spans="1:19" hidden="1" x14ac:dyDescent="0.25">
      <c r="A123" s="126" t="s">
        <v>4008</v>
      </c>
      <c r="B123" s="200">
        <v>1</v>
      </c>
      <c r="C123" s="126">
        <v>2</v>
      </c>
      <c r="D123" s="308">
        <f>MISC!J123</f>
        <v>0</v>
      </c>
      <c r="E123" s="126" t="b">
        <v>1</v>
      </c>
      <c r="F123" s="309" t="str">
        <f>RIGHT(MISC!C123,4)&amp;"."&amp;MISC!M123&amp;"."&amp;MISC!K123&amp;"."&amp;$C$5</f>
        <v>...Jn21</v>
      </c>
      <c r="G123" s="310">
        <f t="shared" ca="1" si="3"/>
        <v>44361</v>
      </c>
      <c r="H123" s="444">
        <f>IF(MISC!S123&gt;0,0,-MISC!S123)</f>
        <v>0</v>
      </c>
      <c r="I123" s="205">
        <f t="shared" ca="1" si="4"/>
        <v>44361</v>
      </c>
      <c r="J123" s="126">
        <v>37</v>
      </c>
      <c r="K123" s="126" t="b">
        <v>1</v>
      </c>
      <c r="L123" s="126" t="s">
        <v>4009</v>
      </c>
      <c r="M123" s="126" t="b">
        <v>1</v>
      </c>
      <c r="N123" s="126" t="s">
        <v>3687</v>
      </c>
      <c r="O123" s="309" t="str">
        <f>LEFT(MISC!D123,19)&amp;"."&amp;MiscCR!F123</f>
        <v>....Jn21</v>
      </c>
      <c r="P123" s="312">
        <f>MISC!I123</f>
        <v>0</v>
      </c>
      <c r="Q123" s="126" t="b">
        <v>1</v>
      </c>
      <c r="R123" s="126" t="b">
        <v>1</v>
      </c>
      <c r="S123" s="126" t="b">
        <v>1</v>
      </c>
    </row>
    <row r="124" spans="1:19" hidden="1" x14ac:dyDescent="0.25">
      <c r="A124" s="126" t="s">
        <v>4008</v>
      </c>
      <c r="B124" s="200">
        <v>1</v>
      </c>
      <c r="C124" s="126">
        <v>2</v>
      </c>
      <c r="D124" s="308">
        <f>MISC!J124</f>
        <v>0</v>
      </c>
      <c r="E124" s="126" t="b">
        <v>1</v>
      </c>
      <c r="F124" s="309" t="str">
        <f>RIGHT(MISC!C124,4)&amp;"."&amp;MISC!M124&amp;"."&amp;MISC!K124&amp;"."&amp;$C$5</f>
        <v>...Jn21</v>
      </c>
      <c r="G124" s="310">
        <f t="shared" ca="1" si="3"/>
        <v>44361</v>
      </c>
      <c r="H124" s="444">
        <f>IF(MISC!S124&gt;0,0,-MISC!S124)</f>
        <v>0</v>
      </c>
      <c r="I124" s="205">
        <f t="shared" ca="1" si="4"/>
        <v>44361</v>
      </c>
      <c r="J124" s="126">
        <v>38</v>
      </c>
      <c r="K124" s="126" t="b">
        <v>1</v>
      </c>
      <c r="L124" s="126" t="s">
        <v>4009</v>
      </c>
      <c r="M124" s="126" t="b">
        <v>1</v>
      </c>
      <c r="N124" s="126" t="s">
        <v>3687</v>
      </c>
      <c r="O124" s="309" t="str">
        <f>LEFT(MISC!D124,19)&amp;"."&amp;MiscCR!F124</f>
        <v>....Jn21</v>
      </c>
      <c r="P124" s="312">
        <f>MISC!I124</f>
        <v>0</v>
      </c>
      <c r="Q124" s="126" t="b">
        <v>1</v>
      </c>
      <c r="R124" s="126" t="b">
        <v>1</v>
      </c>
      <c r="S124" s="126" t="b">
        <v>1</v>
      </c>
    </row>
    <row r="125" spans="1:19" hidden="1" x14ac:dyDescent="0.25">
      <c r="A125" s="126" t="s">
        <v>4008</v>
      </c>
      <c r="B125" s="200">
        <v>1</v>
      </c>
      <c r="C125" s="126">
        <v>2</v>
      </c>
      <c r="D125" s="308">
        <f>MISC!J125</f>
        <v>0</v>
      </c>
      <c r="E125" s="126" t="b">
        <v>1</v>
      </c>
      <c r="F125" s="309" t="str">
        <f>RIGHT(MISC!C125,4)&amp;"."&amp;MISC!M125&amp;"."&amp;MISC!K125&amp;"."&amp;$C$5</f>
        <v>...Jn21</v>
      </c>
      <c r="G125" s="310">
        <f t="shared" ca="1" si="3"/>
        <v>44361</v>
      </c>
      <c r="H125" s="444">
        <f>IF(MISC!S125&gt;0,0,-MISC!S125)</f>
        <v>0</v>
      </c>
      <c r="I125" s="205">
        <f t="shared" ca="1" si="4"/>
        <v>44361</v>
      </c>
      <c r="J125" s="126">
        <v>39</v>
      </c>
      <c r="K125" s="126" t="b">
        <v>1</v>
      </c>
      <c r="L125" s="126" t="s">
        <v>4009</v>
      </c>
      <c r="M125" s="126" t="b">
        <v>1</v>
      </c>
      <c r="N125" s="126" t="s">
        <v>3687</v>
      </c>
      <c r="O125" s="309" t="str">
        <f>LEFT(MISC!D125,19)&amp;"."&amp;MiscCR!F125</f>
        <v>....Jn21</v>
      </c>
      <c r="P125" s="312">
        <f>MISC!I125</f>
        <v>0</v>
      </c>
      <c r="Q125" s="126" t="b">
        <v>1</v>
      </c>
      <c r="R125" s="126" t="b">
        <v>1</v>
      </c>
      <c r="S125" s="126" t="b">
        <v>1</v>
      </c>
    </row>
    <row r="126" spans="1:19" hidden="1" x14ac:dyDescent="0.25">
      <c r="A126" s="126" t="s">
        <v>4008</v>
      </c>
      <c r="B126" s="200">
        <v>1</v>
      </c>
      <c r="C126" s="126">
        <v>2</v>
      </c>
      <c r="D126" s="308">
        <f>MISC!J126</f>
        <v>0</v>
      </c>
      <c r="E126" s="126" t="b">
        <v>1</v>
      </c>
      <c r="F126" s="309" t="str">
        <f>RIGHT(MISC!C126,4)&amp;"."&amp;MISC!M126&amp;"."&amp;MISC!K126&amp;"."&amp;$C$5</f>
        <v>...Jn21</v>
      </c>
      <c r="G126" s="310">
        <f t="shared" ca="1" si="3"/>
        <v>44361</v>
      </c>
      <c r="H126" s="444">
        <f>IF(MISC!S126&gt;0,0,-MISC!S126)</f>
        <v>0</v>
      </c>
      <c r="I126" s="205">
        <f t="shared" ca="1" si="4"/>
        <v>44361</v>
      </c>
      <c r="J126" s="126">
        <v>40</v>
      </c>
      <c r="K126" s="126" t="b">
        <v>1</v>
      </c>
      <c r="L126" s="126" t="s">
        <v>4009</v>
      </c>
      <c r="M126" s="126" t="b">
        <v>1</v>
      </c>
      <c r="N126" s="126" t="s">
        <v>3687</v>
      </c>
      <c r="O126" s="309" t="str">
        <f>LEFT(MISC!D126,19)&amp;"."&amp;MiscCR!F126</f>
        <v>....Jn21</v>
      </c>
      <c r="P126" s="312">
        <f>MISC!I126</f>
        <v>0</v>
      </c>
      <c r="Q126" s="126" t="b">
        <v>1</v>
      </c>
      <c r="R126" s="126" t="b">
        <v>1</v>
      </c>
      <c r="S126" s="126" t="b">
        <v>1</v>
      </c>
    </row>
    <row r="127" spans="1:19" hidden="1" x14ac:dyDescent="0.25">
      <c r="A127" s="126" t="s">
        <v>4008</v>
      </c>
      <c r="B127" s="200">
        <v>1</v>
      </c>
      <c r="C127" s="126">
        <v>2</v>
      </c>
      <c r="D127" s="308">
        <f>MISC!J127</f>
        <v>0</v>
      </c>
      <c r="E127" s="126" t="b">
        <v>1</v>
      </c>
      <c r="F127" s="309" t="str">
        <f>RIGHT(MISC!C127,4)&amp;"."&amp;MISC!M127&amp;"."&amp;MISC!K127&amp;"."&amp;$C$5</f>
        <v>...Jn21</v>
      </c>
      <c r="G127" s="310">
        <f t="shared" ca="1" si="3"/>
        <v>44361</v>
      </c>
      <c r="H127" s="444">
        <f>IF(MISC!S127&gt;0,0,-MISC!S127)</f>
        <v>0</v>
      </c>
      <c r="I127" s="205">
        <f t="shared" ca="1" si="4"/>
        <v>44361</v>
      </c>
      <c r="J127" s="126">
        <v>41</v>
      </c>
      <c r="K127" s="126" t="b">
        <v>1</v>
      </c>
      <c r="L127" s="126" t="s">
        <v>4009</v>
      </c>
      <c r="M127" s="126" t="b">
        <v>1</v>
      </c>
      <c r="N127" s="126" t="s">
        <v>3687</v>
      </c>
      <c r="O127" s="309" t="str">
        <f>LEFT(MISC!D127,19)&amp;"."&amp;MiscCR!F127</f>
        <v>....Jn21</v>
      </c>
      <c r="P127" s="312">
        <f>MISC!I127</f>
        <v>0</v>
      </c>
      <c r="Q127" s="126" t="b">
        <v>1</v>
      </c>
      <c r="R127" s="126" t="b">
        <v>1</v>
      </c>
      <c r="S127" s="126" t="b">
        <v>1</v>
      </c>
    </row>
    <row r="128" spans="1:19" hidden="1" x14ac:dyDescent="0.25">
      <c r="A128" s="126" t="s">
        <v>4008</v>
      </c>
      <c r="B128" s="200">
        <v>1</v>
      </c>
      <c r="C128" s="126">
        <v>2</v>
      </c>
      <c r="D128" s="308">
        <f>MISC!J128</f>
        <v>0</v>
      </c>
      <c r="E128" s="126" t="b">
        <v>1</v>
      </c>
      <c r="F128" s="309" t="str">
        <f>RIGHT(MISC!C128,4)&amp;"."&amp;MISC!M128&amp;"."&amp;MISC!K128&amp;"."&amp;$C$5</f>
        <v>...Jn21</v>
      </c>
      <c r="G128" s="310">
        <f t="shared" ca="1" si="3"/>
        <v>44361</v>
      </c>
      <c r="H128" s="444">
        <f>IF(MISC!S128&gt;0,0,-MISC!S128)</f>
        <v>0</v>
      </c>
      <c r="I128" s="205">
        <f t="shared" ca="1" si="4"/>
        <v>44361</v>
      </c>
      <c r="J128" s="126">
        <v>42</v>
      </c>
      <c r="K128" s="126" t="b">
        <v>1</v>
      </c>
      <c r="L128" s="126" t="s">
        <v>4009</v>
      </c>
      <c r="M128" s="126" t="b">
        <v>1</v>
      </c>
      <c r="N128" s="126" t="s">
        <v>3687</v>
      </c>
      <c r="O128" s="309" t="str">
        <f>LEFT(MISC!D128,19)&amp;"."&amp;MiscCR!F128</f>
        <v>....Jn21</v>
      </c>
      <c r="P128" s="312">
        <f>MISC!I128</f>
        <v>0</v>
      </c>
      <c r="Q128" s="126" t="b">
        <v>1</v>
      </c>
      <c r="R128" s="126" t="b">
        <v>1</v>
      </c>
      <c r="S128" s="126" t="b">
        <v>1</v>
      </c>
    </row>
    <row r="129" spans="1:19" hidden="1" x14ac:dyDescent="0.25">
      <c r="A129" s="126" t="s">
        <v>4008</v>
      </c>
      <c r="B129" s="200">
        <v>1</v>
      </c>
      <c r="C129" s="126">
        <v>2</v>
      </c>
      <c r="D129" s="308">
        <f>MISC!J129</f>
        <v>0</v>
      </c>
      <c r="E129" s="126" t="b">
        <v>1</v>
      </c>
      <c r="F129" s="309" t="str">
        <f>RIGHT(MISC!C129,4)&amp;"."&amp;MISC!M129&amp;"."&amp;MISC!K129&amp;"."&amp;$C$5</f>
        <v>...Jn21</v>
      </c>
      <c r="G129" s="310">
        <f t="shared" ca="1" si="3"/>
        <v>44361</v>
      </c>
      <c r="H129" s="444">
        <f>IF(MISC!S129&gt;0,0,-MISC!S129)</f>
        <v>0</v>
      </c>
      <c r="I129" s="205">
        <f t="shared" ca="1" si="4"/>
        <v>44361</v>
      </c>
      <c r="J129" s="126">
        <v>43</v>
      </c>
      <c r="K129" s="126" t="b">
        <v>1</v>
      </c>
      <c r="L129" s="126" t="s">
        <v>4009</v>
      </c>
      <c r="M129" s="126" t="b">
        <v>1</v>
      </c>
      <c r="N129" s="126" t="s">
        <v>3687</v>
      </c>
      <c r="O129" s="309" t="str">
        <f>LEFT(MISC!D129,19)&amp;"."&amp;MiscCR!F129</f>
        <v>....Jn21</v>
      </c>
      <c r="P129" s="312">
        <f>MISC!I129</f>
        <v>0</v>
      </c>
      <c r="Q129" s="126" t="b">
        <v>1</v>
      </c>
      <c r="R129" s="126" t="b">
        <v>1</v>
      </c>
      <c r="S129" s="126" t="b">
        <v>1</v>
      </c>
    </row>
    <row r="130" spans="1:19" hidden="1" x14ac:dyDescent="0.25">
      <c r="A130" s="126" t="s">
        <v>4008</v>
      </c>
      <c r="B130" s="200">
        <v>1</v>
      </c>
      <c r="C130" s="126">
        <v>2</v>
      </c>
      <c r="D130" s="308">
        <f>MISC!J130</f>
        <v>0</v>
      </c>
      <c r="E130" s="126" t="b">
        <v>1</v>
      </c>
      <c r="F130" s="309" t="str">
        <f>RIGHT(MISC!C130,4)&amp;"."&amp;MISC!M130&amp;"."&amp;MISC!K130&amp;"."&amp;$C$5</f>
        <v>...Jn21</v>
      </c>
      <c r="G130" s="310">
        <f t="shared" ca="1" si="3"/>
        <v>44361</v>
      </c>
      <c r="H130" s="444">
        <f>IF(MISC!S130&gt;0,0,-MISC!S130)</f>
        <v>0</v>
      </c>
      <c r="I130" s="205">
        <f t="shared" ca="1" si="4"/>
        <v>44361</v>
      </c>
      <c r="J130" s="126">
        <v>44</v>
      </c>
      <c r="K130" s="126" t="b">
        <v>1</v>
      </c>
      <c r="L130" s="126" t="s">
        <v>4009</v>
      </c>
      <c r="M130" s="126" t="b">
        <v>1</v>
      </c>
      <c r="N130" s="126" t="s">
        <v>3687</v>
      </c>
      <c r="O130" s="309" t="str">
        <f>LEFT(MISC!D130,19)&amp;"."&amp;MiscCR!F130</f>
        <v>....Jn21</v>
      </c>
      <c r="P130" s="312">
        <f>MISC!I130</f>
        <v>0</v>
      </c>
      <c r="Q130" s="126" t="b">
        <v>1</v>
      </c>
      <c r="R130" s="126" t="b">
        <v>1</v>
      </c>
      <c r="S130" s="126" t="b">
        <v>1</v>
      </c>
    </row>
    <row r="131" spans="1:19" hidden="1" x14ac:dyDescent="0.25">
      <c r="A131" s="126" t="s">
        <v>4008</v>
      </c>
      <c r="B131" s="200">
        <v>1</v>
      </c>
      <c r="C131" s="126">
        <v>2</v>
      </c>
      <c r="D131" s="308">
        <f>MISC!J131</f>
        <v>0</v>
      </c>
      <c r="E131" s="126" t="b">
        <v>1</v>
      </c>
      <c r="F131" s="309" t="str">
        <f>RIGHT(MISC!C131,4)&amp;"."&amp;MISC!M131&amp;"."&amp;MISC!K131&amp;"."&amp;$C$5</f>
        <v>...Jn21</v>
      </c>
      <c r="G131" s="310">
        <f t="shared" ca="1" si="3"/>
        <v>44361</v>
      </c>
      <c r="H131" s="444">
        <f>IF(MISC!S131&gt;0,0,-MISC!S131)</f>
        <v>0</v>
      </c>
      <c r="I131" s="205">
        <f t="shared" ca="1" si="4"/>
        <v>44361</v>
      </c>
      <c r="J131" s="126">
        <v>45</v>
      </c>
      <c r="K131" s="126" t="b">
        <v>1</v>
      </c>
      <c r="L131" s="126" t="s">
        <v>4009</v>
      </c>
      <c r="M131" s="126" t="b">
        <v>1</v>
      </c>
      <c r="N131" s="126" t="s">
        <v>3687</v>
      </c>
      <c r="O131" s="309" t="str">
        <f>LEFT(MISC!D131,19)&amp;"."&amp;MiscCR!F131</f>
        <v>....Jn21</v>
      </c>
      <c r="P131" s="312">
        <f>MISC!I131</f>
        <v>0</v>
      </c>
      <c r="Q131" s="126" t="b">
        <v>1</v>
      </c>
      <c r="R131" s="126" t="b">
        <v>1</v>
      </c>
      <c r="S131" s="126" t="b">
        <v>1</v>
      </c>
    </row>
    <row r="132" spans="1:19" hidden="1" x14ac:dyDescent="0.25">
      <c r="A132" s="126" t="s">
        <v>4008</v>
      </c>
      <c r="B132" s="200">
        <v>1</v>
      </c>
      <c r="C132" s="126">
        <v>2</v>
      </c>
      <c r="D132" s="308">
        <f>MISC!J132</f>
        <v>0</v>
      </c>
      <c r="E132" s="126" t="b">
        <v>1</v>
      </c>
      <c r="F132" s="309" t="str">
        <f>RIGHT(MISC!C132,4)&amp;"."&amp;MISC!M132&amp;"."&amp;MISC!K132&amp;"."&amp;$C$5</f>
        <v>...Jn21</v>
      </c>
      <c r="G132" s="310">
        <f t="shared" ca="1" si="3"/>
        <v>44361</v>
      </c>
      <c r="H132" s="444">
        <f>IF(MISC!S132&gt;0,0,-MISC!S132)</f>
        <v>0</v>
      </c>
      <c r="I132" s="205">
        <f t="shared" ca="1" si="4"/>
        <v>44361</v>
      </c>
      <c r="J132" s="126">
        <v>46</v>
      </c>
      <c r="K132" s="126" t="b">
        <v>1</v>
      </c>
      <c r="L132" s="126" t="s">
        <v>4009</v>
      </c>
      <c r="M132" s="126" t="b">
        <v>1</v>
      </c>
      <c r="N132" s="126" t="s">
        <v>3687</v>
      </c>
      <c r="O132" s="309" t="str">
        <f>LEFT(MISC!D132,19)&amp;"."&amp;MiscCR!F132</f>
        <v>....Jn21</v>
      </c>
      <c r="P132" s="312">
        <f>MISC!I132</f>
        <v>0</v>
      </c>
      <c r="Q132" s="126" t="b">
        <v>1</v>
      </c>
      <c r="R132" s="126" t="b">
        <v>1</v>
      </c>
      <c r="S132" s="126" t="b">
        <v>1</v>
      </c>
    </row>
    <row r="133" spans="1:19" hidden="1" x14ac:dyDescent="0.25">
      <c r="A133" s="126" t="s">
        <v>4008</v>
      </c>
      <c r="B133" s="200">
        <v>1</v>
      </c>
      <c r="C133" s="126">
        <v>2</v>
      </c>
      <c r="D133" s="308">
        <f>MISC!J133</f>
        <v>0</v>
      </c>
      <c r="E133" s="126" t="b">
        <v>1</v>
      </c>
      <c r="F133" s="309" t="str">
        <f>RIGHT(MISC!C133,4)&amp;"."&amp;MISC!M133&amp;"."&amp;MISC!K133&amp;"."&amp;$C$5</f>
        <v>...Jn21</v>
      </c>
      <c r="G133" s="310">
        <f t="shared" ca="1" si="3"/>
        <v>44361</v>
      </c>
      <c r="H133" s="444">
        <f>IF(MISC!S133&gt;0,0,-MISC!S133)</f>
        <v>0</v>
      </c>
      <c r="I133" s="205">
        <f t="shared" ca="1" si="4"/>
        <v>44361</v>
      </c>
      <c r="J133" s="126">
        <v>47</v>
      </c>
      <c r="K133" s="126" t="b">
        <v>1</v>
      </c>
      <c r="L133" s="126" t="s">
        <v>4009</v>
      </c>
      <c r="M133" s="126" t="b">
        <v>1</v>
      </c>
      <c r="N133" s="126" t="s">
        <v>3687</v>
      </c>
      <c r="O133" s="309" t="str">
        <f>LEFT(MISC!D133,19)&amp;"."&amp;MiscCR!F133</f>
        <v>....Jn21</v>
      </c>
      <c r="P133" s="312">
        <f>MISC!I133</f>
        <v>0</v>
      </c>
      <c r="Q133" s="126" t="b">
        <v>1</v>
      </c>
      <c r="R133" s="126" t="b">
        <v>1</v>
      </c>
      <c r="S133" s="126" t="b">
        <v>1</v>
      </c>
    </row>
    <row r="134" spans="1:19" hidden="1" x14ac:dyDescent="0.25">
      <c r="A134" s="126" t="s">
        <v>4008</v>
      </c>
      <c r="B134" s="200">
        <v>1</v>
      </c>
      <c r="C134" s="126">
        <v>2</v>
      </c>
      <c r="D134" s="308">
        <f>MISC!J134</f>
        <v>0</v>
      </c>
      <c r="E134" s="126" t="b">
        <v>1</v>
      </c>
      <c r="F134" s="309" t="str">
        <f>RIGHT(MISC!C134,4)&amp;"."&amp;MISC!M134&amp;"."&amp;MISC!K134&amp;"."&amp;$C$5</f>
        <v>...Jn21</v>
      </c>
      <c r="G134" s="310">
        <f t="shared" ca="1" si="3"/>
        <v>44361</v>
      </c>
      <c r="H134" s="444">
        <f>IF(MISC!S134&gt;0,0,-MISC!S134)</f>
        <v>0</v>
      </c>
      <c r="I134" s="205">
        <f t="shared" ca="1" si="4"/>
        <v>44361</v>
      </c>
      <c r="J134" s="126">
        <v>48</v>
      </c>
      <c r="K134" s="126" t="b">
        <v>1</v>
      </c>
      <c r="L134" s="126" t="s">
        <v>4009</v>
      </c>
      <c r="M134" s="126" t="b">
        <v>1</v>
      </c>
      <c r="N134" s="126" t="s">
        <v>3687</v>
      </c>
      <c r="O134" s="309" t="str">
        <f>LEFT(MISC!D134,19)&amp;"."&amp;MiscCR!F134</f>
        <v>....Jn21</v>
      </c>
      <c r="P134" s="312">
        <f>MISC!I134</f>
        <v>0</v>
      </c>
      <c r="Q134" s="126" t="b">
        <v>1</v>
      </c>
      <c r="R134" s="126" t="b">
        <v>1</v>
      </c>
      <c r="S134" s="126" t="b">
        <v>1</v>
      </c>
    </row>
    <row r="135" spans="1:19" hidden="1" x14ac:dyDescent="0.25">
      <c r="A135" s="126" t="s">
        <v>4008</v>
      </c>
      <c r="B135" s="200">
        <v>1</v>
      </c>
      <c r="C135" s="126">
        <v>2</v>
      </c>
      <c r="D135" s="308">
        <f>MISC!J135</f>
        <v>0</v>
      </c>
      <c r="E135" s="126" t="b">
        <v>1</v>
      </c>
      <c r="F135" s="309" t="str">
        <f>RIGHT(MISC!C135,4)&amp;"."&amp;MISC!M135&amp;"."&amp;MISC!K135&amp;"."&amp;$C$5</f>
        <v>...Jn21</v>
      </c>
      <c r="G135" s="310">
        <f t="shared" ca="1" si="3"/>
        <v>44361</v>
      </c>
      <c r="H135" s="444">
        <f>IF(MISC!S135&gt;0,0,-MISC!S135)</f>
        <v>0</v>
      </c>
      <c r="I135" s="205">
        <f t="shared" ca="1" si="4"/>
        <v>44361</v>
      </c>
      <c r="J135" s="126">
        <v>49</v>
      </c>
      <c r="K135" s="126" t="b">
        <v>1</v>
      </c>
      <c r="L135" s="126" t="s">
        <v>4009</v>
      </c>
      <c r="M135" s="126" t="b">
        <v>1</v>
      </c>
      <c r="N135" s="126" t="s">
        <v>3687</v>
      </c>
      <c r="O135" s="309" t="str">
        <f>LEFT(MISC!D135,19)&amp;"."&amp;MiscCR!F135</f>
        <v>....Jn21</v>
      </c>
      <c r="P135" s="312">
        <f>MISC!I135</f>
        <v>0</v>
      </c>
      <c r="Q135" s="126" t="b">
        <v>1</v>
      </c>
      <c r="R135" s="126" t="b">
        <v>1</v>
      </c>
      <c r="S135" s="126" t="b">
        <v>1</v>
      </c>
    </row>
    <row r="136" spans="1:19" hidden="1" x14ac:dyDescent="0.25">
      <c r="A136" s="126" t="s">
        <v>4008</v>
      </c>
      <c r="B136" s="200">
        <v>1</v>
      </c>
      <c r="C136" s="126">
        <v>2</v>
      </c>
      <c r="D136" s="308">
        <f>MISC!J136</f>
        <v>0</v>
      </c>
      <c r="E136" s="126" t="b">
        <v>1</v>
      </c>
      <c r="F136" s="309" t="str">
        <f>RIGHT(MISC!C136,4)&amp;"."&amp;MISC!M136&amp;"."&amp;MISC!K136&amp;"."&amp;$C$5</f>
        <v>...Jn21</v>
      </c>
      <c r="G136" s="310">
        <f t="shared" ca="1" si="3"/>
        <v>44361</v>
      </c>
      <c r="H136" s="444">
        <f>IF(MISC!S136&gt;0,0,-MISC!S136)</f>
        <v>0</v>
      </c>
      <c r="I136" s="205">
        <f t="shared" ca="1" si="4"/>
        <v>44361</v>
      </c>
      <c r="J136" s="126">
        <v>50</v>
      </c>
      <c r="K136" s="126" t="b">
        <v>1</v>
      </c>
      <c r="L136" s="126" t="s">
        <v>4009</v>
      </c>
      <c r="M136" s="126" t="b">
        <v>1</v>
      </c>
      <c r="N136" s="126" t="s">
        <v>3687</v>
      </c>
      <c r="O136" s="309" t="str">
        <f>LEFT(MISC!D136,19)&amp;"."&amp;MiscCR!F136</f>
        <v>....Jn21</v>
      </c>
      <c r="P136" s="312">
        <f>MISC!I136</f>
        <v>0</v>
      </c>
      <c r="Q136" s="126" t="b">
        <v>1</v>
      </c>
      <c r="R136" s="126" t="b">
        <v>1</v>
      </c>
      <c r="S136" s="126" t="b">
        <v>1</v>
      </c>
    </row>
    <row r="137" spans="1:19" hidden="1" x14ac:dyDescent="0.25">
      <c r="A137" s="126" t="s">
        <v>4008</v>
      </c>
      <c r="B137" s="200">
        <v>1</v>
      </c>
      <c r="C137" s="126">
        <v>2</v>
      </c>
      <c r="D137" s="308">
        <f>MISC!J137</f>
        <v>0</v>
      </c>
      <c r="E137" s="126" t="b">
        <v>1</v>
      </c>
      <c r="F137" s="309" t="str">
        <f>RIGHT(MISC!C137,4)&amp;"."&amp;MISC!M137&amp;"."&amp;MISC!K137&amp;"."&amp;$C$5</f>
        <v>...Jn21</v>
      </c>
      <c r="G137" s="310">
        <f t="shared" ca="1" si="3"/>
        <v>44361</v>
      </c>
      <c r="H137" s="444">
        <f>IF(MISC!S137&gt;0,0,-MISC!S137)</f>
        <v>0</v>
      </c>
      <c r="I137" s="205">
        <f t="shared" ca="1" si="4"/>
        <v>44361</v>
      </c>
      <c r="J137" s="126">
        <v>51</v>
      </c>
      <c r="K137" s="126" t="b">
        <v>1</v>
      </c>
      <c r="L137" s="126" t="s">
        <v>4009</v>
      </c>
      <c r="M137" s="126" t="b">
        <v>1</v>
      </c>
      <c r="N137" s="126" t="s">
        <v>3687</v>
      </c>
      <c r="O137" s="309" t="str">
        <f>LEFT(MISC!D137,19)&amp;"."&amp;MiscCR!F137</f>
        <v>....Jn21</v>
      </c>
      <c r="P137" s="312">
        <f>MISC!I137</f>
        <v>0</v>
      </c>
      <c r="Q137" s="126" t="b">
        <v>1</v>
      </c>
      <c r="R137" s="126" t="b">
        <v>1</v>
      </c>
      <c r="S137" s="126" t="b">
        <v>1</v>
      </c>
    </row>
    <row r="138" spans="1:19" hidden="1" x14ac:dyDescent="0.25">
      <c r="A138" s="126" t="s">
        <v>4008</v>
      </c>
      <c r="B138" s="200">
        <v>1</v>
      </c>
      <c r="C138" s="126">
        <v>2</v>
      </c>
      <c r="D138" s="308">
        <f>MISC!J138</f>
        <v>0</v>
      </c>
      <c r="E138" s="126" t="b">
        <v>1</v>
      </c>
      <c r="F138" s="309" t="str">
        <f>RIGHT(MISC!C138,4)&amp;"."&amp;MISC!M138&amp;"."&amp;MISC!K138&amp;"."&amp;$C$5</f>
        <v>...Jn21</v>
      </c>
      <c r="G138" s="310">
        <f t="shared" ca="1" si="3"/>
        <v>44361</v>
      </c>
      <c r="H138" s="444">
        <f>IF(MISC!S138&gt;0,0,-MISC!S138)</f>
        <v>0</v>
      </c>
      <c r="I138" s="205">
        <f t="shared" ca="1" si="4"/>
        <v>44361</v>
      </c>
      <c r="J138" s="126">
        <v>52</v>
      </c>
      <c r="K138" s="126" t="b">
        <v>1</v>
      </c>
      <c r="L138" s="126" t="s">
        <v>4009</v>
      </c>
      <c r="M138" s="126" t="b">
        <v>1</v>
      </c>
      <c r="N138" s="126" t="s">
        <v>3687</v>
      </c>
      <c r="O138" s="309" t="str">
        <f>LEFT(MISC!D138,19)&amp;"."&amp;MiscCR!F138</f>
        <v>....Jn21</v>
      </c>
      <c r="P138" s="312">
        <f>MISC!I138</f>
        <v>0</v>
      </c>
      <c r="Q138" s="126" t="b">
        <v>1</v>
      </c>
      <c r="R138" s="126" t="b">
        <v>1</v>
      </c>
      <c r="S138" s="126" t="b">
        <v>1</v>
      </c>
    </row>
    <row r="139" spans="1:19" hidden="1" x14ac:dyDescent="0.25">
      <c r="A139" s="126" t="s">
        <v>4008</v>
      </c>
      <c r="B139" s="200">
        <v>1</v>
      </c>
      <c r="C139" s="126">
        <v>2</v>
      </c>
      <c r="D139" s="308">
        <f>MISC!J139</f>
        <v>0</v>
      </c>
      <c r="E139" s="126" t="b">
        <v>1</v>
      </c>
      <c r="F139" s="309" t="str">
        <f>RIGHT(MISC!C139,4)&amp;"."&amp;MISC!M139&amp;"."&amp;MISC!K139&amp;"."&amp;$C$5</f>
        <v>...Jn21</v>
      </c>
      <c r="G139" s="310">
        <f t="shared" ca="1" si="3"/>
        <v>44361</v>
      </c>
      <c r="H139" s="444">
        <f>IF(MISC!S139&gt;0,0,-MISC!S139)</f>
        <v>0</v>
      </c>
      <c r="I139" s="205">
        <f t="shared" ca="1" si="4"/>
        <v>44361</v>
      </c>
      <c r="J139" s="126">
        <v>53</v>
      </c>
      <c r="K139" s="126" t="b">
        <v>1</v>
      </c>
      <c r="L139" s="126" t="s">
        <v>4009</v>
      </c>
      <c r="M139" s="126" t="b">
        <v>1</v>
      </c>
      <c r="N139" s="126" t="s">
        <v>3687</v>
      </c>
      <c r="O139" s="309" t="str">
        <f>LEFT(MISC!D139,19)&amp;"."&amp;MiscCR!F139</f>
        <v>....Jn21</v>
      </c>
      <c r="P139" s="312">
        <f>MISC!I139</f>
        <v>0</v>
      </c>
      <c r="Q139" s="126" t="b">
        <v>1</v>
      </c>
      <c r="R139" s="126" t="b">
        <v>1</v>
      </c>
      <c r="S139" s="126" t="b">
        <v>1</v>
      </c>
    </row>
    <row r="140" spans="1:19" hidden="1" x14ac:dyDescent="0.25">
      <c r="A140" s="126" t="s">
        <v>4008</v>
      </c>
      <c r="B140" s="200">
        <v>1</v>
      </c>
      <c r="C140" s="126">
        <v>2</v>
      </c>
      <c r="D140" s="308">
        <f>MISC!J140</f>
        <v>0</v>
      </c>
      <c r="E140" s="126" t="b">
        <v>1</v>
      </c>
      <c r="F140" s="309" t="str">
        <f>RIGHT(MISC!C140,4)&amp;"."&amp;MISC!M140&amp;"."&amp;MISC!K140&amp;"."&amp;$C$5</f>
        <v>...Jn21</v>
      </c>
      <c r="G140" s="310">
        <f t="shared" ca="1" si="3"/>
        <v>44361</v>
      </c>
      <c r="H140" s="444">
        <f>IF(MISC!S140&gt;0,0,-MISC!S140)</f>
        <v>0</v>
      </c>
      <c r="I140" s="205">
        <f t="shared" ca="1" si="4"/>
        <v>44361</v>
      </c>
      <c r="J140" s="126">
        <v>54</v>
      </c>
      <c r="K140" s="126" t="b">
        <v>1</v>
      </c>
      <c r="L140" s="126" t="s">
        <v>4009</v>
      </c>
      <c r="M140" s="126" t="b">
        <v>1</v>
      </c>
      <c r="N140" s="126" t="s">
        <v>3687</v>
      </c>
      <c r="O140" s="309" t="str">
        <f>LEFT(MISC!D140,19)&amp;"."&amp;MiscCR!F140</f>
        <v>....Jn21</v>
      </c>
      <c r="P140" s="312">
        <f>MISC!I140</f>
        <v>0</v>
      </c>
      <c r="Q140" s="126" t="b">
        <v>1</v>
      </c>
      <c r="R140" s="126" t="b">
        <v>1</v>
      </c>
      <c r="S140" s="126" t="b">
        <v>1</v>
      </c>
    </row>
    <row r="141" spans="1:19" hidden="1" x14ac:dyDescent="0.25">
      <c r="A141" s="126" t="s">
        <v>4008</v>
      </c>
      <c r="B141" s="200">
        <v>1</v>
      </c>
      <c r="C141" s="126">
        <v>2</v>
      </c>
      <c r="D141" s="308">
        <f>MISC!J141</f>
        <v>0</v>
      </c>
      <c r="E141" s="126" t="b">
        <v>1</v>
      </c>
      <c r="F141" s="309" t="str">
        <f>RIGHT(MISC!C141,4)&amp;"."&amp;MISC!M141&amp;"."&amp;MISC!K141&amp;"."&amp;$C$5</f>
        <v>...Jn21</v>
      </c>
      <c r="G141" s="310">
        <f t="shared" ca="1" si="3"/>
        <v>44361</v>
      </c>
      <c r="H141" s="444">
        <f>IF(MISC!S141&gt;0,0,-MISC!S141)</f>
        <v>0</v>
      </c>
      <c r="I141" s="205">
        <f t="shared" ca="1" si="4"/>
        <v>44361</v>
      </c>
      <c r="J141" s="126">
        <v>55</v>
      </c>
      <c r="K141" s="126" t="b">
        <v>1</v>
      </c>
      <c r="L141" s="126" t="s">
        <v>4009</v>
      </c>
      <c r="M141" s="126" t="b">
        <v>1</v>
      </c>
      <c r="N141" s="126" t="s">
        <v>3687</v>
      </c>
      <c r="O141" s="309" t="str">
        <f>LEFT(MISC!D141,19)&amp;"."&amp;MiscCR!F141</f>
        <v>....Jn21</v>
      </c>
      <c r="P141" s="312">
        <f>MISC!I141</f>
        <v>0</v>
      </c>
      <c r="Q141" s="126" t="b">
        <v>1</v>
      </c>
      <c r="R141" s="126" t="b">
        <v>1</v>
      </c>
      <c r="S141" s="126" t="b">
        <v>1</v>
      </c>
    </row>
    <row r="142" spans="1:19" hidden="1" x14ac:dyDescent="0.25">
      <c r="A142" s="126" t="s">
        <v>4008</v>
      </c>
      <c r="B142" s="200">
        <v>1</v>
      </c>
      <c r="C142" s="126">
        <v>2</v>
      </c>
      <c r="D142" s="308">
        <f>MISC!J142</f>
        <v>0</v>
      </c>
      <c r="E142" s="126" t="b">
        <v>1</v>
      </c>
      <c r="F142" s="309" t="str">
        <f>RIGHT(MISC!C142,4)&amp;"."&amp;MISC!M142&amp;"."&amp;MISC!K142&amp;"."&amp;$C$5</f>
        <v>...Jn21</v>
      </c>
      <c r="G142" s="310">
        <f t="shared" ca="1" si="3"/>
        <v>44361</v>
      </c>
      <c r="H142" s="444">
        <f>IF(MISC!S142&gt;0,0,-MISC!S142)</f>
        <v>0</v>
      </c>
      <c r="I142" s="205">
        <f t="shared" ca="1" si="4"/>
        <v>44361</v>
      </c>
      <c r="J142" s="126">
        <v>56</v>
      </c>
      <c r="K142" s="126" t="b">
        <v>1</v>
      </c>
      <c r="L142" s="126" t="s">
        <v>4009</v>
      </c>
      <c r="M142" s="126" t="b">
        <v>1</v>
      </c>
      <c r="N142" s="126" t="s">
        <v>3687</v>
      </c>
      <c r="O142" s="309" t="str">
        <f>LEFT(MISC!D142,19)&amp;"."&amp;MiscCR!F142</f>
        <v>....Jn21</v>
      </c>
      <c r="P142" s="312">
        <f>MISC!I142</f>
        <v>0</v>
      </c>
      <c r="Q142" s="126" t="b">
        <v>1</v>
      </c>
      <c r="R142" s="126" t="b">
        <v>1</v>
      </c>
      <c r="S142" s="126" t="b">
        <v>1</v>
      </c>
    </row>
    <row r="143" spans="1:19" hidden="1" x14ac:dyDescent="0.25">
      <c r="A143" s="126" t="s">
        <v>4008</v>
      </c>
      <c r="B143" s="200">
        <v>1</v>
      </c>
      <c r="C143" s="126">
        <v>2</v>
      </c>
      <c r="D143" s="308">
        <f>MISC!J143</f>
        <v>0</v>
      </c>
      <c r="E143" s="126" t="b">
        <v>1</v>
      </c>
      <c r="F143" s="309" t="str">
        <f>RIGHT(MISC!C143,4)&amp;"."&amp;MISC!M143&amp;"."&amp;MISC!K143&amp;"."&amp;$C$5</f>
        <v>...Jn21</v>
      </c>
      <c r="G143" s="310">
        <f t="shared" ca="1" si="3"/>
        <v>44361</v>
      </c>
      <c r="H143" s="444">
        <f>IF(MISC!S143&gt;0,0,-MISC!S143)</f>
        <v>0</v>
      </c>
      <c r="I143" s="205">
        <f t="shared" ca="1" si="4"/>
        <v>44361</v>
      </c>
      <c r="J143" s="126">
        <v>57</v>
      </c>
      <c r="K143" s="126" t="b">
        <v>1</v>
      </c>
      <c r="L143" s="126" t="s">
        <v>4009</v>
      </c>
      <c r="M143" s="126" t="b">
        <v>1</v>
      </c>
      <c r="N143" s="126" t="s">
        <v>3687</v>
      </c>
      <c r="O143" s="309" t="str">
        <f>LEFT(MISC!D143,19)&amp;"."&amp;MiscCR!F143</f>
        <v>....Jn21</v>
      </c>
      <c r="P143" s="312">
        <f>MISC!I143</f>
        <v>0</v>
      </c>
      <c r="Q143" s="126" t="b">
        <v>1</v>
      </c>
      <c r="R143" s="126" t="b">
        <v>1</v>
      </c>
      <c r="S143" s="126" t="b">
        <v>1</v>
      </c>
    </row>
    <row r="144" spans="1:19" hidden="1" x14ac:dyDescent="0.25">
      <c r="A144" s="126" t="s">
        <v>4008</v>
      </c>
      <c r="B144" s="200">
        <v>1</v>
      </c>
      <c r="C144" s="126">
        <v>2</v>
      </c>
      <c r="D144" s="308">
        <f>MISC!J144</f>
        <v>0</v>
      </c>
      <c r="E144" s="126" t="b">
        <v>1</v>
      </c>
      <c r="F144" s="309" t="str">
        <f>RIGHT(MISC!C144,4)&amp;"."&amp;MISC!M144&amp;"."&amp;MISC!K144&amp;"."&amp;$C$5</f>
        <v>...Jn21</v>
      </c>
      <c r="G144" s="310">
        <f t="shared" ca="1" si="3"/>
        <v>44361</v>
      </c>
      <c r="H144" s="444">
        <f>IF(MISC!S144&gt;0,0,-MISC!S144)</f>
        <v>0</v>
      </c>
      <c r="I144" s="205">
        <f t="shared" ca="1" si="4"/>
        <v>44361</v>
      </c>
      <c r="J144" s="126">
        <v>58</v>
      </c>
      <c r="K144" s="126" t="b">
        <v>1</v>
      </c>
      <c r="L144" s="126" t="s">
        <v>4009</v>
      </c>
      <c r="M144" s="126" t="b">
        <v>1</v>
      </c>
      <c r="N144" s="126" t="s">
        <v>3687</v>
      </c>
      <c r="O144" s="309" t="str">
        <f>LEFT(MISC!D144,19)&amp;"."&amp;MiscCR!F144</f>
        <v>....Jn21</v>
      </c>
      <c r="P144" s="312">
        <f>MISC!I144</f>
        <v>0</v>
      </c>
      <c r="Q144" s="126" t="b">
        <v>1</v>
      </c>
      <c r="R144" s="126" t="b">
        <v>1</v>
      </c>
      <c r="S144" s="126" t="b">
        <v>1</v>
      </c>
    </row>
    <row r="145" spans="1:19" hidden="1" x14ac:dyDescent="0.25">
      <c r="A145" s="126" t="s">
        <v>4008</v>
      </c>
      <c r="B145" s="200">
        <v>1</v>
      </c>
      <c r="C145" s="126">
        <v>2</v>
      </c>
      <c r="D145" s="308">
        <f>MISC!J145</f>
        <v>0</v>
      </c>
      <c r="E145" s="126" t="b">
        <v>1</v>
      </c>
      <c r="F145" s="309" t="str">
        <f>RIGHT(MISC!C145,4)&amp;"."&amp;MISC!M145&amp;"."&amp;MISC!K145&amp;"."&amp;$C$5</f>
        <v>...Jn21</v>
      </c>
      <c r="G145" s="310">
        <f t="shared" ca="1" si="3"/>
        <v>44361</v>
      </c>
      <c r="H145" s="444">
        <f>IF(MISC!S145&gt;0,0,-MISC!S145)</f>
        <v>0</v>
      </c>
      <c r="I145" s="205">
        <f t="shared" ca="1" si="4"/>
        <v>44361</v>
      </c>
      <c r="J145" s="126">
        <v>59</v>
      </c>
      <c r="K145" s="126" t="b">
        <v>1</v>
      </c>
      <c r="L145" s="126" t="s">
        <v>4009</v>
      </c>
      <c r="M145" s="126" t="b">
        <v>1</v>
      </c>
      <c r="N145" s="126" t="s">
        <v>3687</v>
      </c>
      <c r="O145" s="309" t="str">
        <f>LEFT(MISC!D145,19)&amp;"."&amp;MiscCR!F145</f>
        <v>....Jn21</v>
      </c>
      <c r="P145" s="312">
        <f>MISC!I145</f>
        <v>0</v>
      </c>
      <c r="Q145" s="126" t="b">
        <v>1</v>
      </c>
      <c r="R145" s="126" t="b">
        <v>1</v>
      </c>
      <c r="S145" s="126" t="b">
        <v>1</v>
      </c>
    </row>
    <row r="146" spans="1:19" hidden="1" x14ac:dyDescent="0.25">
      <c r="A146" s="126" t="s">
        <v>4008</v>
      </c>
      <c r="B146" s="200">
        <v>1</v>
      </c>
      <c r="C146" s="126">
        <v>2</v>
      </c>
      <c r="D146" s="308">
        <f>MISC!J146</f>
        <v>0</v>
      </c>
      <c r="E146" s="126" t="b">
        <v>1</v>
      </c>
      <c r="F146" s="309" t="str">
        <f>RIGHT(MISC!C146,4)&amp;"."&amp;MISC!M146&amp;"."&amp;MISC!K146&amp;"."&amp;$C$5</f>
        <v>...Jn21</v>
      </c>
      <c r="G146" s="310">
        <f t="shared" ca="1" si="3"/>
        <v>44361</v>
      </c>
      <c r="H146" s="444">
        <f>IF(MISC!S146&gt;0,0,-MISC!S146)</f>
        <v>0</v>
      </c>
      <c r="I146" s="205">
        <f t="shared" ca="1" si="4"/>
        <v>44361</v>
      </c>
      <c r="J146" s="126">
        <v>60</v>
      </c>
      <c r="K146" s="126" t="b">
        <v>1</v>
      </c>
      <c r="L146" s="126" t="s">
        <v>4009</v>
      </c>
      <c r="M146" s="126" t="b">
        <v>1</v>
      </c>
      <c r="N146" s="126" t="s">
        <v>3687</v>
      </c>
      <c r="O146" s="309" t="str">
        <f>LEFT(MISC!D146,19)&amp;"."&amp;MiscCR!F146</f>
        <v>....Jn21</v>
      </c>
      <c r="P146" s="312">
        <f>MISC!I146</f>
        <v>0</v>
      </c>
      <c r="Q146" s="126" t="b">
        <v>1</v>
      </c>
      <c r="R146" s="126" t="b">
        <v>1</v>
      </c>
      <c r="S146" s="126" t="b">
        <v>1</v>
      </c>
    </row>
    <row r="147" spans="1:19" hidden="1" x14ac:dyDescent="0.25">
      <c r="A147" s="126" t="s">
        <v>4008</v>
      </c>
      <c r="B147" s="200">
        <v>1</v>
      </c>
      <c r="C147" s="126">
        <v>2</v>
      </c>
      <c r="D147" s="308">
        <f>MISC!J147</f>
        <v>0</v>
      </c>
      <c r="E147" s="126" t="b">
        <v>1</v>
      </c>
      <c r="F147" s="309" t="str">
        <f>RIGHT(MISC!C147,4)&amp;"."&amp;MISC!M147&amp;"."&amp;MISC!K147&amp;"."&amp;$C$5</f>
        <v>...Jn21</v>
      </c>
      <c r="G147" s="310">
        <f t="shared" ca="1" si="3"/>
        <v>44361</v>
      </c>
      <c r="H147" s="444">
        <f>IF(MISC!S147&gt;0,0,-MISC!S147)</f>
        <v>0</v>
      </c>
      <c r="I147" s="205">
        <f t="shared" ca="1" si="4"/>
        <v>44361</v>
      </c>
      <c r="J147" s="126">
        <v>61</v>
      </c>
      <c r="K147" s="126" t="b">
        <v>1</v>
      </c>
      <c r="L147" s="126" t="s">
        <v>4009</v>
      </c>
      <c r="M147" s="126" t="b">
        <v>1</v>
      </c>
      <c r="N147" s="126" t="s">
        <v>3687</v>
      </c>
      <c r="O147" s="309" t="str">
        <f>LEFT(MISC!D147,19)&amp;"."&amp;MiscCR!F147</f>
        <v>....Jn21</v>
      </c>
      <c r="P147" s="312">
        <f>MISC!I147</f>
        <v>0</v>
      </c>
      <c r="Q147" s="126" t="b">
        <v>1</v>
      </c>
      <c r="R147" s="126" t="b">
        <v>1</v>
      </c>
      <c r="S147" s="126" t="b">
        <v>1</v>
      </c>
    </row>
    <row r="148" spans="1:19" hidden="1" x14ac:dyDescent="0.25">
      <c r="A148" s="126" t="s">
        <v>4008</v>
      </c>
      <c r="B148" s="200">
        <v>1</v>
      </c>
      <c r="C148" s="126">
        <v>2</v>
      </c>
      <c r="D148" s="308">
        <f>MISC!J148</f>
        <v>0</v>
      </c>
      <c r="E148" s="126" t="b">
        <v>1</v>
      </c>
      <c r="F148" s="309" t="str">
        <f>RIGHT(MISC!C148,4)&amp;"."&amp;MISC!M148&amp;"."&amp;MISC!K148&amp;"."&amp;$C$5</f>
        <v>...Jn21</v>
      </c>
      <c r="G148" s="310">
        <f t="shared" ca="1" si="3"/>
        <v>44361</v>
      </c>
      <c r="H148" s="444">
        <f>IF(MISC!S148&gt;0,0,-MISC!S148)</f>
        <v>0</v>
      </c>
      <c r="I148" s="205">
        <f t="shared" ca="1" si="4"/>
        <v>44361</v>
      </c>
      <c r="J148" s="126">
        <v>62</v>
      </c>
      <c r="K148" s="126" t="b">
        <v>1</v>
      </c>
      <c r="L148" s="126" t="s">
        <v>4009</v>
      </c>
      <c r="M148" s="126" t="b">
        <v>1</v>
      </c>
      <c r="N148" s="126" t="s">
        <v>3687</v>
      </c>
      <c r="O148" s="309" t="str">
        <f>LEFT(MISC!D148,19)&amp;"."&amp;MiscCR!F148</f>
        <v>....Jn21</v>
      </c>
      <c r="P148" s="312">
        <f>MISC!I148</f>
        <v>0</v>
      </c>
      <c r="Q148" s="126" t="b">
        <v>1</v>
      </c>
      <c r="R148" s="126" t="b">
        <v>1</v>
      </c>
      <c r="S148" s="126" t="b">
        <v>1</v>
      </c>
    </row>
    <row r="149" spans="1:19" hidden="1" x14ac:dyDescent="0.25">
      <c r="A149" s="126" t="s">
        <v>4008</v>
      </c>
      <c r="B149" s="200">
        <v>1</v>
      </c>
      <c r="C149" s="126">
        <v>2</v>
      </c>
      <c r="D149" s="308">
        <f>MISC!J149</f>
        <v>0</v>
      </c>
      <c r="E149" s="126" t="b">
        <v>1</v>
      </c>
      <c r="F149" s="309" t="str">
        <f>RIGHT(MISC!C149,4)&amp;"."&amp;MISC!M149&amp;"."&amp;MISC!K149&amp;"."&amp;$C$5</f>
        <v>...Jn21</v>
      </c>
      <c r="G149" s="310">
        <f t="shared" ref="G149:G212" ca="1" si="5">TODAY()</f>
        <v>44361</v>
      </c>
      <c r="H149" s="444">
        <f>IF(MISC!S149&gt;0,0,-MISC!S149)</f>
        <v>0</v>
      </c>
      <c r="I149" s="205">
        <f t="shared" ca="1" si="4"/>
        <v>44361</v>
      </c>
      <c r="J149" s="126">
        <v>63</v>
      </c>
      <c r="K149" s="126" t="b">
        <v>1</v>
      </c>
      <c r="L149" s="126" t="s">
        <v>4009</v>
      </c>
      <c r="M149" s="126" t="b">
        <v>1</v>
      </c>
      <c r="N149" s="126" t="s">
        <v>3687</v>
      </c>
      <c r="O149" s="309" t="str">
        <f>LEFT(MISC!D149,19)&amp;"."&amp;MiscCR!F149</f>
        <v>....Jn21</v>
      </c>
      <c r="P149" s="312">
        <f>MISC!I149</f>
        <v>0</v>
      </c>
      <c r="Q149" s="126" t="b">
        <v>1</v>
      </c>
      <c r="R149" s="126" t="b">
        <v>1</v>
      </c>
      <c r="S149" s="126" t="b">
        <v>1</v>
      </c>
    </row>
    <row r="150" spans="1:19" hidden="1" x14ac:dyDescent="0.25">
      <c r="A150" s="126" t="s">
        <v>4008</v>
      </c>
      <c r="B150" s="200">
        <v>1</v>
      </c>
      <c r="C150" s="126">
        <v>2</v>
      </c>
      <c r="D150" s="308">
        <f>MISC!J150</f>
        <v>0</v>
      </c>
      <c r="E150" s="126" t="b">
        <v>1</v>
      </c>
      <c r="F150" s="309" t="str">
        <f>RIGHT(MISC!C150,4)&amp;"."&amp;MISC!M150&amp;"."&amp;MISC!K150&amp;"."&amp;$C$5</f>
        <v>...Jn21</v>
      </c>
      <c r="G150" s="310">
        <f t="shared" ca="1" si="5"/>
        <v>44361</v>
      </c>
      <c r="H150" s="444">
        <f>IF(MISC!S150&gt;0,0,-MISC!S150)</f>
        <v>0</v>
      </c>
      <c r="I150" s="205">
        <f t="shared" ca="1" si="4"/>
        <v>44361</v>
      </c>
      <c r="J150" s="126">
        <v>64</v>
      </c>
      <c r="K150" s="126" t="b">
        <v>1</v>
      </c>
      <c r="L150" s="126" t="s">
        <v>4009</v>
      </c>
      <c r="M150" s="126" t="b">
        <v>1</v>
      </c>
      <c r="N150" s="126" t="s">
        <v>3687</v>
      </c>
      <c r="O150" s="309" t="str">
        <f>LEFT(MISC!D150,19)&amp;"."&amp;MiscCR!F150</f>
        <v>....Jn21</v>
      </c>
      <c r="P150" s="312">
        <f>MISC!I150</f>
        <v>0</v>
      </c>
      <c r="Q150" s="126" t="b">
        <v>1</v>
      </c>
      <c r="R150" s="126" t="b">
        <v>1</v>
      </c>
      <c r="S150" s="126" t="b">
        <v>1</v>
      </c>
    </row>
    <row r="151" spans="1:19" hidden="1" x14ac:dyDescent="0.25">
      <c r="A151" s="126" t="s">
        <v>4008</v>
      </c>
      <c r="B151" s="200">
        <v>1</v>
      </c>
      <c r="C151" s="126">
        <v>2</v>
      </c>
      <c r="D151" s="308">
        <f>MISC!J151</f>
        <v>0</v>
      </c>
      <c r="E151" s="126" t="b">
        <v>1</v>
      </c>
      <c r="F151" s="309" t="str">
        <f>RIGHT(MISC!C151,4)&amp;"."&amp;MISC!M151&amp;"."&amp;MISC!K151&amp;"."&amp;$C$5</f>
        <v>...Jn21</v>
      </c>
      <c r="G151" s="310">
        <f t="shared" ca="1" si="5"/>
        <v>44361</v>
      </c>
      <c r="H151" s="444">
        <f>IF(MISC!S151&gt;0,0,-MISC!S151)</f>
        <v>0</v>
      </c>
      <c r="I151" s="205">
        <f t="shared" ca="1" si="4"/>
        <v>44361</v>
      </c>
      <c r="J151" s="126">
        <v>65</v>
      </c>
      <c r="K151" s="126" t="b">
        <v>1</v>
      </c>
      <c r="L151" s="126" t="s">
        <v>4009</v>
      </c>
      <c r="M151" s="126" t="b">
        <v>1</v>
      </c>
      <c r="N151" s="126" t="s">
        <v>3687</v>
      </c>
      <c r="O151" s="309" t="str">
        <f>LEFT(MISC!D151,19)&amp;"."&amp;MiscCR!F151</f>
        <v>....Jn21</v>
      </c>
      <c r="P151" s="312">
        <f>MISC!I151</f>
        <v>0</v>
      </c>
      <c r="Q151" s="126" t="b">
        <v>1</v>
      </c>
      <c r="R151" s="126" t="b">
        <v>1</v>
      </c>
      <c r="S151" s="126" t="b">
        <v>1</v>
      </c>
    </row>
    <row r="152" spans="1:19" hidden="1" x14ac:dyDescent="0.25">
      <c r="A152" s="126" t="s">
        <v>4008</v>
      </c>
      <c r="B152" s="200">
        <v>1</v>
      </c>
      <c r="C152" s="126">
        <v>2</v>
      </c>
      <c r="D152" s="308">
        <f>MISC!J152</f>
        <v>0</v>
      </c>
      <c r="E152" s="126" t="b">
        <v>1</v>
      </c>
      <c r="F152" s="309" t="str">
        <f>RIGHT(MISC!C152,4)&amp;"."&amp;MISC!M152&amp;"."&amp;MISC!K152&amp;"."&amp;$C$5</f>
        <v>...Jn21</v>
      </c>
      <c r="G152" s="310">
        <f t="shared" ca="1" si="5"/>
        <v>44361</v>
      </c>
      <c r="H152" s="444">
        <f>IF(MISC!S152&gt;0,0,-MISC!S152)</f>
        <v>0</v>
      </c>
      <c r="I152" s="205">
        <f t="shared" ca="1" si="4"/>
        <v>44361</v>
      </c>
      <c r="J152" s="126">
        <v>66</v>
      </c>
      <c r="K152" s="126" t="b">
        <v>1</v>
      </c>
      <c r="L152" s="126" t="s">
        <v>4009</v>
      </c>
      <c r="M152" s="126" t="b">
        <v>1</v>
      </c>
      <c r="N152" s="126" t="s">
        <v>3687</v>
      </c>
      <c r="O152" s="309" t="str">
        <f>LEFT(MISC!D152,19)&amp;"."&amp;MiscCR!F152</f>
        <v>....Jn21</v>
      </c>
      <c r="P152" s="312">
        <f>MISC!I152</f>
        <v>0</v>
      </c>
      <c r="Q152" s="126" t="b">
        <v>1</v>
      </c>
      <c r="R152" s="126" t="b">
        <v>1</v>
      </c>
      <c r="S152" s="126" t="b">
        <v>1</v>
      </c>
    </row>
    <row r="153" spans="1:19" hidden="1" x14ac:dyDescent="0.25">
      <c r="A153" s="126" t="s">
        <v>4008</v>
      </c>
      <c r="B153" s="200">
        <v>1</v>
      </c>
      <c r="C153" s="126">
        <v>2</v>
      </c>
      <c r="D153" s="308">
        <f>MISC!J153</f>
        <v>0</v>
      </c>
      <c r="E153" s="126" t="b">
        <v>1</v>
      </c>
      <c r="F153" s="309" t="str">
        <f>RIGHT(MISC!C153,4)&amp;"."&amp;MISC!M153&amp;"."&amp;MISC!K153&amp;"."&amp;$C$5</f>
        <v>...Jn21</v>
      </c>
      <c r="G153" s="310">
        <f t="shared" ca="1" si="5"/>
        <v>44361</v>
      </c>
      <c r="H153" s="444">
        <f>IF(MISC!S153&gt;0,0,-MISC!S153)</f>
        <v>0</v>
      </c>
      <c r="I153" s="205">
        <f t="shared" ca="1" si="4"/>
        <v>44361</v>
      </c>
      <c r="J153" s="126">
        <v>67</v>
      </c>
      <c r="K153" s="126" t="b">
        <v>1</v>
      </c>
      <c r="L153" s="126" t="s">
        <v>4009</v>
      </c>
      <c r="M153" s="126" t="b">
        <v>1</v>
      </c>
      <c r="N153" s="126" t="s">
        <v>3687</v>
      </c>
      <c r="O153" s="309" t="str">
        <f>LEFT(MISC!D153,19)&amp;"."&amp;MiscCR!F153</f>
        <v>....Jn21</v>
      </c>
      <c r="P153" s="312">
        <f>MISC!I153</f>
        <v>0</v>
      </c>
      <c r="Q153" s="126" t="b">
        <v>1</v>
      </c>
      <c r="R153" s="126" t="b">
        <v>1</v>
      </c>
      <c r="S153" s="126" t="b">
        <v>1</v>
      </c>
    </row>
    <row r="154" spans="1:19" hidden="1" x14ac:dyDescent="0.25">
      <c r="A154" s="126" t="s">
        <v>4008</v>
      </c>
      <c r="B154" s="200">
        <v>1</v>
      </c>
      <c r="C154" s="126">
        <v>2</v>
      </c>
      <c r="D154" s="308">
        <f>MISC!J154</f>
        <v>0</v>
      </c>
      <c r="E154" s="126" t="b">
        <v>1</v>
      </c>
      <c r="F154" s="309" t="str">
        <f>RIGHT(MISC!C154,4)&amp;"."&amp;MISC!M154&amp;"."&amp;MISC!K154&amp;"."&amp;$C$5</f>
        <v>...Jn21</v>
      </c>
      <c r="G154" s="310">
        <f t="shared" ca="1" si="5"/>
        <v>44361</v>
      </c>
      <c r="H154" s="444">
        <f>IF(MISC!S154&gt;0,0,-MISC!S154)</f>
        <v>0</v>
      </c>
      <c r="I154" s="205">
        <f t="shared" ref="I154:I217" ca="1" si="6">G154</f>
        <v>44361</v>
      </c>
      <c r="J154" s="126">
        <v>68</v>
      </c>
      <c r="K154" s="126" t="b">
        <v>1</v>
      </c>
      <c r="L154" s="126" t="s">
        <v>4009</v>
      </c>
      <c r="M154" s="126" t="b">
        <v>1</v>
      </c>
      <c r="N154" s="126" t="s">
        <v>3687</v>
      </c>
      <c r="O154" s="309" t="str">
        <f>LEFT(MISC!D154,19)&amp;"."&amp;MiscCR!F154</f>
        <v>....Jn21</v>
      </c>
      <c r="P154" s="312">
        <f>MISC!I154</f>
        <v>0</v>
      </c>
      <c r="Q154" s="126" t="b">
        <v>1</v>
      </c>
      <c r="R154" s="126" t="b">
        <v>1</v>
      </c>
      <c r="S154" s="126" t="b">
        <v>1</v>
      </c>
    </row>
    <row r="155" spans="1:19" hidden="1" x14ac:dyDescent="0.25">
      <c r="A155" s="126" t="s">
        <v>4008</v>
      </c>
      <c r="B155" s="200">
        <v>1</v>
      </c>
      <c r="C155" s="126">
        <v>2</v>
      </c>
      <c r="D155" s="308">
        <f>MISC!J155</f>
        <v>0</v>
      </c>
      <c r="E155" s="126" t="b">
        <v>1</v>
      </c>
      <c r="F155" s="309" t="str">
        <f>RIGHT(MISC!C155,4)&amp;"."&amp;MISC!M155&amp;"."&amp;MISC!K155&amp;"."&amp;$C$5</f>
        <v>...Jn21</v>
      </c>
      <c r="G155" s="310">
        <f t="shared" ca="1" si="5"/>
        <v>44361</v>
      </c>
      <c r="H155" s="444">
        <f>IF(MISC!S155&gt;0,0,-MISC!S155)</f>
        <v>0</v>
      </c>
      <c r="I155" s="205">
        <f t="shared" ca="1" si="6"/>
        <v>44361</v>
      </c>
      <c r="J155" s="126">
        <v>69</v>
      </c>
      <c r="K155" s="126" t="b">
        <v>1</v>
      </c>
      <c r="L155" s="126" t="s">
        <v>4009</v>
      </c>
      <c r="M155" s="126" t="b">
        <v>1</v>
      </c>
      <c r="N155" s="126" t="s">
        <v>3687</v>
      </c>
      <c r="O155" s="309" t="str">
        <f>LEFT(MISC!D155,19)&amp;"."&amp;MiscCR!F155</f>
        <v>....Jn21</v>
      </c>
      <c r="P155" s="312">
        <f>MISC!I155</f>
        <v>0</v>
      </c>
      <c r="Q155" s="126" t="b">
        <v>1</v>
      </c>
      <c r="R155" s="126" t="b">
        <v>1</v>
      </c>
      <c r="S155" s="126" t="b">
        <v>1</v>
      </c>
    </row>
    <row r="156" spans="1:19" hidden="1" x14ac:dyDescent="0.25">
      <c r="A156" s="126" t="s">
        <v>4008</v>
      </c>
      <c r="B156" s="200">
        <v>1</v>
      </c>
      <c r="C156" s="126">
        <v>2</v>
      </c>
      <c r="D156" s="308">
        <f>MISC!J156</f>
        <v>0</v>
      </c>
      <c r="E156" s="126" t="b">
        <v>1</v>
      </c>
      <c r="F156" s="309" t="str">
        <f>RIGHT(MISC!C156,4)&amp;"."&amp;MISC!M156&amp;"."&amp;MISC!K156&amp;"."&amp;$C$5</f>
        <v>...Jn21</v>
      </c>
      <c r="G156" s="310">
        <f t="shared" ca="1" si="5"/>
        <v>44361</v>
      </c>
      <c r="H156" s="444">
        <f>IF(MISC!S156&gt;0,0,-MISC!S156)</f>
        <v>0</v>
      </c>
      <c r="I156" s="205">
        <f t="shared" ca="1" si="6"/>
        <v>44361</v>
      </c>
      <c r="J156" s="126">
        <v>70</v>
      </c>
      <c r="K156" s="126" t="b">
        <v>1</v>
      </c>
      <c r="L156" s="126" t="s">
        <v>4009</v>
      </c>
      <c r="M156" s="126" t="b">
        <v>1</v>
      </c>
      <c r="N156" s="126" t="s">
        <v>3687</v>
      </c>
      <c r="O156" s="309" t="str">
        <f>LEFT(MISC!D156,19)&amp;"."&amp;MiscCR!F156</f>
        <v>....Jn21</v>
      </c>
      <c r="P156" s="312">
        <f>MISC!I156</f>
        <v>0</v>
      </c>
      <c r="Q156" s="126" t="b">
        <v>1</v>
      </c>
      <c r="R156" s="126" t="b">
        <v>1</v>
      </c>
      <c r="S156" s="126" t="b">
        <v>1</v>
      </c>
    </row>
    <row r="157" spans="1:19" hidden="1" x14ac:dyDescent="0.25">
      <c r="A157" s="126" t="s">
        <v>4008</v>
      </c>
      <c r="B157" s="200">
        <v>1</v>
      </c>
      <c r="C157" s="126">
        <v>2</v>
      </c>
      <c r="D157" s="308">
        <f>MISC!J157</f>
        <v>0</v>
      </c>
      <c r="E157" s="126" t="b">
        <v>1</v>
      </c>
      <c r="F157" s="309" t="str">
        <f>RIGHT(MISC!C157,4)&amp;"."&amp;MISC!M157&amp;"."&amp;MISC!K157&amp;"."&amp;$C$5</f>
        <v>...Jn21</v>
      </c>
      <c r="G157" s="310">
        <f t="shared" ca="1" si="5"/>
        <v>44361</v>
      </c>
      <c r="H157" s="444">
        <f>IF(MISC!S157&gt;0,0,-MISC!S157)</f>
        <v>0</v>
      </c>
      <c r="I157" s="205">
        <f t="shared" ca="1" si="6"/>
        <v>44361</v>
      </c>
      <c r="J157" s="126">
        <v>71</v>
      </c>
      <c r="K157" s="126" t="b">
        <v>1</v>
      </c>
      <c r="L157" s="126" t="s">
        <v>4009</v>
      </c>
      <c r="M157" s="126" t="b">
        <v>1</v>
      </c>
      <c r="N157" s="126" t="s">
        <v>3687</v>
      </c>
      <c r="O157" s="309" t="str">
        <f>LEFT(MISC!D157,19)&amp;"."&amp;MiscCR!F157</f>
        <v>....Jn21</v>
      </c>
      <c r="P157" s="312">
        <f>MISC!I157</f>
        <v>0</v>
      </c>
      <c r="Q157" s="126" t="b">
        <v>1</v>
      </c>
      <c r="R157" s="126" t="b">
        <v>1</v>
      </c>
      <c r="S157" s="126" t="b">
        <v>1</v>
      </c>
    </row>
    <row r="158" spans="1:19" hidden="1" x14ac:dyDescent="0.25">
      <c r="A158" s="126" t="s">
        <v>4008</v>
      </c>
      <c r="B158" s="200">
        <v>1</v>
      </c>
      <c r="C158" s="126">
        <v>2</v>
      </c>
      <c r="D158" s="308">
        <f>MISC!J158</f>
        <v>0</v>
      </c>
      <c r="E158" s="126" t="b">
        <v>1</v>
      </c>
      <c r="F158" s="309" t="str">
        <f>RIGHT(MISC!C158,4)&amp;"."&amp;MISC!M158&amp;"."&amp;MISC!K158&amp;"."&amp;$C$5</f>
        <v>...Jn21</v>
      </c>
      <c r="G158" s="310">
        <f t="shared" ca="1" si="5"/>
        <v>44361</v>
      </c>
      <c r="H158" s="444">
        <f>IF(MISC!S158&gt;0,0,-MISC!S158)</f>
        <v>0</v>
      </c>
      <c r="I158" s="205">
        <f t="shared" ca="1" si="6"/>
        <v>44361</v>
      </c>
      <c r="J158" s="126">
        <v>72</v>
      </c>
      <c r="K158" s="126" t="b">
        <v>1</v>
      </c>
      <c r="L158" s="126" t="s">
        <v>4009</v>
      </c>
      <c r="M158" s="126" t="b">
        <v>1</v>
      </c>
      <c r="N158" s="126" t="s">
        <v>3687</v>
      </c>
      <c r="O158" s="309" t="str">
        <f>LEFT(MISC!D158,19)&amp;"."&amp;MiscCR!F158</f>
        <v>....Jn21</v>
      </c>
      <c r="P158" s="312">
        <f>MISC!I158</f>
        <v>0</v>
      </c>
      <c r="Q158" s="126" t="b">
        <v>1</v>
      </c>
      <c r="R158" s="126" t="b">
        <v>1</v>
      </c>
      <c r="S158" s="126" t="b">
        <v>1</v>
      </c>
    </row>
    <row r="159" spans="1:19" hidden="1" x14ac:dyDescent="0.25">
      <c r="A159" s="126" t="s">
        <v>4008</v>
      </c>
      <c r="B159" s="200">
        <v>1</v>
      </c>
      <c r="C159" s="126">
        <v>2</v>
      </c>
      <c r="D159" s="308">
        <f>MISC!J159</f>
        <v>0</v>
      </c>
      <c r="E159" s="126" t="b">
        <v>1</v>
      </c>
      <c r="F159" s="309" t="str">
        <f>RIGHT(MISC!C159,4)&amp;"."&amp;MISC!M159&amp;"."&amp;MISC!K159&amp;"."&amp;$C$5</f>
        <v>...Jn21</v>
      </c>
      <c r="G159" s="310">
        <f t="shared" ca="1" si="5"/>
        <v>44361</v>
      </c>
      <c r="H159" s="444">
        <f>IF(MISC!S159&gt;0,0,-MISC!S159)</f>
        <v>0</v>
      </c>
      <c r="I159" s="205">
        <f t="shared" ca="1" si="6"/>
        <v>44361</v>
      </c>
      <c r="J159" s="126">
        <v>73</v>
      </c>
      <c r="K159" s="126" t="b">
        <v>1</v>
      </c>
      <c r="L159" s="126" t="s">
        <v>4009</v>
      </c>
      <c r="M159" s="126" t="b">
        <v>1</v>
      </c>
      <c r="N159" s="126" t="s">
        <v>3687</v>
      </c>
      <c r="O159" s="309" t="str">
        <f>LEFT(MISC!D159,19)&amp;"."&amp;MiscCR!F159</f>
        <v>....Jn21</v>
      </c>
      <c r="P159" s="312">
        <f>MISC!I159</f>
        <v>0</v>
      </c>
      <c r="Q159" s="126" t="b">
        <v>1</v>
      </c>
      <c r="R159" s="126" t="b">
        <v>1</v>
      </c>
      <c r="S159" s="126" t="b">
        <v>1</v>
      </c>
    </row>
    <row r="160" spans="1:19" hidden="1" x14ac:dyDescent="0.25">
      <c r="A160" s="126" t="s">
        <v>4008</v>
      </c>
      <c r="B160" s="200">
        <v>1</v>
      </c>
      <c r="C160" s="126">
        <v>2</v>
      </c>
      <c r="D160" s="308">
        <f>MISC!J160</f>
        <v>0</v>
      </c>
      <c r="E160" s="126" t="b">
        <v>1</v>
      </c>
      <c r="F160" s="309" t="str">
        <f>RIGHT(MISC!C160,4)&amp;"."&amp;MISC!M160&amp;"."&amp;MISC!K160&amp;"."&amp;$C$5</f>
        <v>...Jn21</v>
      </c>
      <c r="G160" s="310">
        <f t="shared" ca="1" si="5"/>
        <v>44361</v>
      </c>
      <c r="H160" s="444">
        <f>IF(MISC!S160&gt;0,0,-MISC!S160)</f>
        <v>0</v>
      </c>
      <c r="I160" s="205">
        <f t="shared" ca="1" si="6"/>
        <v>44361</v>
      </c>
      <c r="J160" s="126">
        <v>74</v>
      </c>
      <c r="K160" s="126" t="b">
        <v>1</v>
      </c>
      <c r="L160" s="126" t="s">
        <v>4009</v>
      </c>
      <c r="M160" s="126" t="b">
        <v>1</v>
      </c>
      <c r="N160" s="126" t="s">
        <v>3687</v>
      </c>
      <c r="O160" s="309" t="str">
        <f>LEFT(MISC!D160,19)&amp;"."&amp;MiscCR!F160</f>
        <v>....Jn21</v>
      </c>
      <c r="P160" s="312">
        <f>MISC!I160</f>
        <v>0</v>
      </c>
      <c r="Q160" s="126" t="b">
        <v>1</v>
      </c>
      <c r="R160" s="126" t="b">
        <v>1</v>
      </c>
      <c r="S160" s="126" t="b">
        <v>1</v>
      </c>
    </row>
    <row r="161" spans="1:19" hidden="1" x14ac:dyDescent="0.25">
      <c r="A161" s="126" t="s">
        <v>4008</v>
      </c>
      <c r="B161" s="200">
        <v>1</v>
      </c>
      <c r="C161" s="126">
        <v>2</v>
      </c>
      <c r="D161" s="308">
        <f>MISC!J161</f>
        <v>0</v>
      </c>
      <c r="E161" s="126" t="b">
        <v>1</v>
      </c>
      <c r="F161" s="309" t="str">
        <f>RIGHT(MISC!C161,4)&amp;"."&amp;MISC!M161&amp;"."&amp;MISC!K161&amp;"."&amp;$C$5</f>
        <v>...Jn21</v>
      </c>
      <c r="G161" s="310">
        <f t="shared" ca="1" si="5"/>
        <v>44361</v>
      </c>
      <c r="H161" s="444">
        <f>IF(MISC!S161&gt;0,0,-MISC!S161)</f>
        <v>0</v>
      </c>
      <c r="I161" s="205">
        <f t="shared" ca="1" si="6"/>
        <v>44361</v>
      </c>
      <c r="J161" s="126">
        <v>75</v>
      </c>
      <c r="K161" s="126" t="b">
        <v>1</v>
      </c>
      <c r="L161" s="126" t="s">
        <v>4009</v>
      </c>
      <c r="M161" s="126" t="b">
        <v>1</v>
      </c>
      <c r="N161" s="126" t="s">
        <v>3687</v>
      </c>
      <c r="O161" s="309" t="str">
        <f>LEFT(MISC!D161,19)&amp;"."&amp;MiscCR!F161</f>
        <v>....Jn21</v>
      </c>
      <c r="P161" s="312">
        <f>MISC!I161</f>
        <v>0</v>
      </c>
      <c r="Q161" s="126" t="b">
        <v>1</v>
      </c>
      <c r="R161" s="126" t="b">
        <v>1</v>
      </c>
      <c r="S161" s="126" t="b">
        <v>1</v>
      </c>
    </row>
    <row r="162" spans="1:19" hidden="1" x14ac:dyDescent="0.25">
      <c r="A162" s="126" t="s">
        <v>4008</v>
      </c>
      <c r="B162" s="200">
        <v>1</v>
      </c>
      <c r="C162" s="126">
        <v>2</v>
      </c>
      <c r="D162" s="308">
        <f>MISC!J162</f>
        <v>0</v>
      </c>
      <c r="E162" s="126" t="b">
        <v>1</v>
      </c>
      <c r="F162" s="309" t="str">
        <f>RIGHT(MISC!C162,4)&amp;"."&amp;MISC!M162&amp;"."&amp;MISC!K162&amp;"."&amp;$C$5</f>
        <v>...Jn21</v>
      </c>
      <c r="G162" s="310">
        <f t="shared" ca="1" si="5"/>
        <v>44361</v>
      </c>
      <c r="H162" s="444">
        <f>IF(MISC!S162&gt;0,0,-MISC!S162)</f>
        <v>0</v>
      </c>
      <c r="I162" s="205">
        <f t="shared" ca="1" si="6"/>
        <v>44361</v>
      </c>
      <c r="J162" s="126">
        <v>76</v>
      </c>
      <c r="K162" s="126" t="b">
        <v>1</v>
      </c>
      <c r="L162" s="126" t="s">
        <v>4009</v>
      </c>
      <c r="M162" s="126" t="b">
        <v>1</v>
      </c>
      <c r="N162" s="126" t="s">
        <v>3687</v>
      </c>
      <c r="O162" s="309" t="str">
        <f>LEFT(MISC!D162,19)&amp;"."&amp;MiscCR!F162</f>
        <v>....Jn21</v>
      </c>
      <c r="P162" s="312">
        <f>MISC!I162</f>
        <v>0</v>
      </c>
      <c r="Q162" s="126" t="b">
        <v>1</v>
      </c>
      <c r="R162" s="126" t="b">
        <v>1</v>
      </c>
      <c r="S162" s="126" t="b">
        <v>1</v>
      </c>
    </row>
    <row r="163" spans="1:19" hidden="1" x14ac:dyDescent="0.25">
      <c r="A163" s="126" t="s">
        <v>4008</v>
      </c>
      <c r="B163" s="200">
        <v>1</v>
      </c>
      <c r="C163" s="126">
        <v>2</v>
      </c>
      <c r="D163" s="308">
        <f>MISC!J163</f>
        <v>0</v>
      </c>
      <c r="E163" s="126" t="b">
        <v>1</v>
      </c>
      <c r="F163" s="309" t="str">
        <f>RIGHT(MISC!C163,4)&amp;"."&amp;MISC!M163&amp;"."&amp;MISC!K163&amp;"."&amp;$C$5</f>
        <v>...Jn21</v>
      </c>
      <c r="G163" s="310">
        <f t="shared" ca="1" si="5"/>
        <v>44361</v>
      </c>
      <c r="H163" s="444">
        <f>IF(MISC!S163&gt;0,0,-MISC!S163)</f>
        <v>0</v>
      </c>
      <c r="I163" s="205">
        <f t="shared" ca="1" si="6"/>
        <v>44361</v>
      </c>
      <c r="J163" s="126">
        <v>77</v>
      </c>
      <c r="K163" s="126" t="b">
        <v>1</v>
      </c>
      <c r="L163" s="126" t="s">
        <v>4009</v>
      </c>
      <c r="M163" s="126" t="b">
        <v>1</v>
      </c>
      <c r="N163" s="126" t="s">
        <v>3687</v>
      </c>
      <c r="O163" s="309" t="str">
        <f>LEFT(MISC!D163,19)&amp;"."&amp;MiscCR!F163</f>
        <v>....Jn21</v>
      </c>
      <c r="P163" s="312">
        <f>MISC!I163</f>
        <v>0</v>
      </c>
      <c r="Q163" s="126" t="b">
        <v>1</v>
      </c>
      <c r="R163" s="126" t="b">
        <v>1</v>
      </c>
      <c r="S163" s="126" t="b">
        <v>1</v>
      </c>
    </row>
    <row r="164" spans="1:19" hidden="1" x14ac:dyDescent="0.25">
      <c r="A164" s="126" t="s">
        <v>4008</v>
      </c>
      <c r="B164" s="200">
        <v>1</v>
      </c>
      <c r="C164" s="126">
        <v>2</v>
      </c>
      <c r="D164" s="308">
        <f>MISC!J164</f>
        <v>0</v>
      </c>
      <c r="E164" s="126" t="b">
        <v>1</v>
      </c>
      <c r="F164" s="309" t="str">
        <f>RIGHT(MISC!C164,4)&amp;"."&amp;MISC!M164&amp;"."&amp;MISC!K164&amp;"."&amp;$C$5</f>
        <v>...Jn21</v>
      </c>
      <c r="G164" s="310">
        <f t="shared" ca="1" si="5"/>
        <v>44361</v>
      </c>
      <c r="H164" s="444">
        <f>IF(MISC!S164&gt;0,0,-MISC!S164)</f>
        <v>0</v>
      </c>
      <c r="I164" s="205">
        <f t="shared" ca="1" si="6"/>
        <v>44361</v>
      </c>
      <c r="J164" s="126">
        <v>78</v>
      </c>
      <c r="K164" s="126" t="b">
        <v>1</v>
      </c>
      <c r="L164" s="126" t="s">
        <v>4009</v>
      </c>
      <c r="M164" s="126" t="b">
        <v>1</v>
      </c>
      <c r="N164" s="126" t="s">
        <v>3687</v>
      </c>
      <c r="O164" s="309" t="str">
        <f>LEFT(MISC!D164,19)&amp;"."&amp;MiscCR!F164</f>
        <v>....Jn21</v>
      </c>
      <c r="P164" s="312">
        <f>MISC!I164</f>
        <v>0</v>
      </c>
      <c r="Q164" s="126" t="b">
        <v>1</v>
      </c>
      <c r="R164" s="126" t="b">
        <v>1</v>
      </c>
      <c r="S164" s="126" t="b">
        <v>1</v>
      </c>
    </row>
    <row r="165" spans="1:19" hidden="1" x14ac:dyDescent="0.25">
      <c r="A165" s="126" t="s">
        <v>4008</v>
      </c>
      <c r="B165" s="200">
        <v>1</v>
      </c>
      <c r="C165" s="126">
        <v>2</v>
      </c>
      <c r="D165" s="308">
        <f>MISC!J165</f>
        <v>0</v>
      </c>
      <c r="E165" s="126" t="b">
        <v>1</v>
      </c>
      <c r="F165" s="309" t="str">
        <f>RIGHT(MISC!C165,4)&amp;"."&amp;MISC!M165&amp;"."&amp;MISC!K165&amp;"."&amp;$C$5</f>
        <v>...Jn21</v>
      </c>
      <c r="G165" s="310">
        <f t="shared" ca="1" si="5"/>
        <v>44361</v>
      </c>
      <c r="H165" s="444">
        <f>IF(MISC!S165&gt;0,0,-MISC!S165)</f>
        <v>0</v>
      </c>
      <c r="I165" s="205">
        <f t="shared" ca="1" si="6"/>
        <v>44361</v>
      </c>
      <c r="J165" s="126">
        <v>79</v>
      </c>
      <c r="K165" s="126" t="b">
        <v>1</v>
      </c>
      <c r="L165" s="126" t="s">
        <v>4009</v>
      </c>
      <c r="M165" s="126" t="b">
        <v>1</v>
      </c>
      <c r="N165" s="126" t="s">
        <v>3687</v>
      </c>
      <c r="O165" s="309" t="str">
        <f>LEFT(MISC!D165,19)&amp;"."&amp;MiscCR!F165</f>
        <v>....Jn21</v>
      </c>
      <c r="P165" s="312">
        <f>MISC!I165</f>
        <v>0</v>
      </c>
      <c r="Q165" s="126" t="b">
        <v>1</v>
      </c>
      <c r="R165" s="126" t="b">
        <v>1</v>
      </c>
      <c r="S165" s="126" t="b">
        <v>1</v>
      </c>
    </row>
    <row r="166" spans="1:19" hidden="1" x14ac:dyDescent="0.25">
      <c r="A166" s="126" t="s">
        <v>4008</v>
      </c>
      <c r="B166" s="200">
        <v>1</v>
      </c>
      <c r="C166" s="126">
        <v>2</v>
      </c>
      <c r="D166" s="308">
        <f>MISC!J166</f>
        <v>0</v>
      </c>
      <c r="E166" s="126" t="b">
        <v>1</v>
      </c>
      <c r="F166" s="309" t="str">
        <f>RIGHT(MISC!C166,4)&amp;"."&amp;MISC!M166&amp;"."&amp;MISC!K166&amp;"."&amp;$C$5</f>
        <v>...Jn21</v>
      </c>
      <c r="G166" s="310">
        <f t="shared" ca="1" si="5"/>
        <v>44361</v>
      </c>
      <c r="H166" s="444">
        <f>IF(MISC!S166&gt;0,0,-MISC!S166)</f>
        <v>0</v>
      </c>
      <c r="I166" s="205">
        <f t="shared" ca="1" si="6"/>
        <v>44361</v>
      </c>
      <c r="J166" s="126">
        <v>80</v>
      </c>
      <c r="K166" s="126" t="b">
        <v>1</v>
      </c>
      <c r="L166" s="126" t="s">
        <v>4009</v>
      </c>
      <c r="M166" s="126" t="b">
        <v>1</v>
      </c>
      <c r="N166" s="126" t="s">
        <v>3687</v>
      </c>
      <c r="O166" s="309" t="str">
        <f>LEFT(MISC!D166,19)&amp;"."&amp;MiscCR!F166</f>
        <v>....Jn21</v>
      </c>
      <c r="P166" s="312">
        <f>MISC!I166</f>
        <v>0</v>
      </c>
      <c r="Q166" s="126" t="b">
        <v>1</v>
      </c>
      <c r="R166" s="126" t="b">
        <v>1</v>
      </c>
      <c r="S166" s="126" t="b">
        <v>1</v>
      </c>
    </row>
    <row r="167" spans="1:19" hidden="1" x14ac:dyDescent="0.25">
      <c r="A167" s="126" t="s">
        <v>4008</v>
      </c>
      <c r="B167" s="200">
        <v>1</v>
      </c>
      <c r="C167" s="126">
        <v>2</v>
      </c>
      <c r="D167" s="308">
        <f>MISC!J167</f>
        <v>0</v>
      </c>
      <c r="E167" s="126" t="b">
        <v>1</v>
      </c>
      <c r="F167" s="309" t="str">
        <f>RIGHT(MISC!C167,4)&amp;"."&amp;MISC!M167&amp;"."&amp;MISC!K167&amp;"."&amp;$C$5</f>
        <v>...Jn21</v>
      </c>
      <c r="G167" s="310">
        <f t="shared" ca="1" si="5"/>
        <v>44361</v>
      </c>
      <c r="H167" s="444">
        <f>IF(MISC!S167&gt;0,0,-MISC!S167)</f>
        <v>0</v>
      </c>
      <c r="I167" s="205">
        <f t="shared" ca="1" si="6"/>
        <v>44361</v>
      </c>
      <c r="J167" s="126">
        <v>81</v>
      </c>
      <c r="K167" s="126" t="b">
        <v>1</v>
      </c>
      <c r="L167" s="126" t="s">
        <v>4009</v>
      </c>
      <c r="M167" s="126" t="b">
        <v>1</v>
      </c>
      <c r="N167" s="126" t="s">
        <v>3687</v>
      </c>
      <c r="O167" s="309" t="str">
        <f>LEFT(MISC!D167,19)&amp;"."&amp;MiscCR!F167</f>
        <v>....Jn21</v>
      </c>
      <c r="P167" s="312">
        <f>MISC!I167</f>
        <v>0</v>
      </c>
      <c r="Q167" s="126" t="b">
        <v>1</v>
      </c>
      <c r="R167" s="126" t="b">
        <v>1</v>
      </c>
      <c r="S167" s="126" t="b">
        <v>1</v>
      </c>
    </row>
    <row r="168" spans="1:19" hidden="1" x14ac:dyDescent="0.25">
      <c r="A168" s="126" t="s">
        <v>4008</v>
      </c>
      <c r="B168" s="200">
        <v>1</v>
      </c>
      <c r="C168" s="126">
        <v>2</v>
      </c>
      <c r="D168" s="308">
        <f>MISC!J168</f>
        <v>0</v>
      </c>
      <c r="E168" s="126" t="b">
        <v>1</v>
      </c>
      <c r="F168" s="309" t="str">
        <f>RIGHT(MISC!C168,4)&amp;"."&amp;MISC!M168&amp;"."&amp;MISC!K168&amp;"."&amp;$C$5</f>
        <v>...Jn21</v>
      </c>
      <c r="G168" s="310">
        <f t="shared" ca="1" si="5"/>
        <v>44361</v>
      </c>
      <c r="H168" s="444">
        <f>IF(MISC!S168&gt;0,0,-MISC!S168)</f>
        <v>0</v>
      </c>
      <c r="I168" s="205">
        <f t="shared" ca="1" si="6"/>
        <v>44361</v>
      </c>
      <c r="J168" s="126">
        <v>82</v>
      </c>
      <c r="K168" s="126" t="b">
        <v>1</v>
      </c>
      <c r="L168" s="126" t="s">
        <v>4009</v>
      </c>
      <c r="M168" s="126" t="b">
        <v>1</v>
      </c>
      <c r="N168" s="126" t="s">
        <v>3687</v>
      </c>
      <c r="O168" s="309" t="str">
        <f>LEFT(MISC!D168,19)&amp;"."&amp;MiscCR!F168</f>
        <v>....Jn21</v>
      </c>
      <c r="P168" s="312">
        <f>MISC!I168</f>
        <v>0</v>
      </c>
      <c r="Q168" s="126" t="b">
        <v>1</v>
      </c>
      <c r="R168" s="126" t="b">
        <v>1</v>
      </c>
      <c r="S168" s="126" t="b">
        <v>1</v>
      </c>
    </row>
    <row r="169" spans="1:19" hidden="1" x14ac:dyDescent="0.25">
      <c r="A169" s="126" t="s">
        <v>4008</v>
      </c>
      <c r="B169" s="200">
        <v>1</v>
      </c>
      <c r="C169" s="126">
        <v>2</v>
      </c>
      <c r="D169" s="308">
        <f>MISC!J169</f>
        <v>0</v>
      </c>
      <c r="E169" s="126" t="b">
        <v>1</v>
      </c>
      <c r="F169" s="309" t="str">
        <f>RIGHT(MISC!C169,4)&amp;"."&amp;MISC!M169&amp;"."&amp;MISC!K169&amp;"."&amp;$C$5</f>
        <v>...Jn21</v>
      </c>
      <c r="G169" s="310">
        <f t="shared" ca="1" si="5"/>
        <v>44361</v>
      </c>
      <c r="H169" s="444">
        <f>IF(MISC!S169&gt;0,0,-MISC!S169)</f>
        <v>0</v>
      </c>
      <c r="I169" s="205">
        <f t="shared" ca="1" si="6"/>
        <v>44361</v>
      </c>
      <c r="J169" s="126">
        <v>83</v>
      </c>
      <c r="K169" s="126" t="b">
        <v>1</v>
      </c>
      <c r="L169" s="126" t="s">
        <v>4009</v>
      </c>
      <c r="M169" s="126" t="b">
        <v>1</v>
      </c>
      <c r="N169" s="126" t="s">
        <v>3687</v>
      </c>
      <c r="O169" s="309" t="str">
        <f>LEFT(MISC!D169,19)&amp;"."&amp;MiscCR!F169</f>
        <v>....Jn21</v>
      </c>
      <c r="P169" s="312">
        <f>MISC!I169</f>
        <v>0</v>
      </c>
      <c r="Q169" s="126" t="b">
        <v>1</v>
      </c>
      <c r="R169" s="126" t="b">
        <v>1</v>
      </c>
      <c r="S169" s="126" t="b">
        <v>1</v>
      </c>
    </row>
    <row r="170" spans="1:19" hidden="1" x14ac:dyDescent="0.25">
      <c r="A170" s="126" t="s">
        <v>4008</v>
      </c>
      <c r="B170" s="200">
        <v>1</v>
      </c>
      <c r="C170" s="126">
        <v>2</v>
      </c>
      <c r="D170" s="308">
        <f>MISC!J170</f>
        <v>0</v>
      </c>
      <c r="E170" s="126" t="b">
        <v>1</v>
      </c>
      <c r="F170" s="309" t="str">
        <f>RIGHT(MISC!C170,4)&amp;"."&amp;MISC!M170&amp;"."&amp;MISC!K170&amp;"."&amp;$C$5</f>
        <v>...Jn21</v>
      </c>
      <c r="G170" s="310">
        <f t="shared" ca="1" si="5"/>
        <v>44361</v>
      </c>
      <c r="H170" s="444">
        <f>IF(MISC!S170&gt;0,0,-MISC!S170)</f>
        <v>0</v>
      </c>
      <c r="I170" s="205">
        <f t="shared" ca="1" si="6"/>
        <v>44361</v>
      </c>
      <c r="J170" s="126">
        <v>84</v>
      </c>
      <c r="K170" s="126" t="b">
        <v>1</v>
      </c>
      <c r="L170" s="126" t="s">
        <v>4009</v>
      </c>
      <c r="M170" s="126" t="b">
        <v>1</v>
      </c>
      <c r="N170" s="126" t="s">
        <v>3687</v>
      </c>
      <c r="O170" s="309" t="str">
        <f>LEFT(MISC!D170,19)&amp;"."&amp;MiscCR!F170</f>
        <v>....Jn21</v>
      </c>
      <c r="P170" s="312">
        <f>MISC!I170</f>
        <v>0</v>
      </c>
      <c r="Q170" s="126" t="b">
        <v>1</v>
      </c>
      <c r="R170" s="126" t="b">
        <v>1</v>
      </c>
      <c r="S170" s="126" t="b">
        <v>1</v>
      </c>
    </row>
    <row r="171" spans="1:19" hidden="1" x14ac:dyDescent="0.25">
      <c r="A171" s="126" t="s">
        <v>4008</v>
      </c>
      <c r="B171" s="200">
        <v>1</v>
      </c>
      <c r="C171" s="126">
        <v>2</v>
      </c>
      <c r="D171" s="308">
        <f>MISC!J171</f>
        <v>0</v>
      </c>
      <c r="E171" s="126" t="b">
        <v>1</v>
      </c>
      <c r="F171" s="309" t="str">
        <f>RIGHT(MISC!C171,4)&amp;"."&amp;MISC!M171&amp;"."&amp;MISC!K171&amp;"."&amp;$C$5</f>
        <v>...Jn21</v>
      </c>
      <c r="G171" s="310">
        <f t="shared" ca="1" si="5"/>
        <v>44361</v>
      </c>
      <c r="H171" s="444">
        <f>IF(MISC!S171&gt;0,0,-MISC!S171)</f>
        <v>0</v>
      </c>
      <c r="I171" s="205">
        <f t="shared" ca="1" si="6"/>
        <v>44361</v>
      </c>
      <c r="J171" s="126">
        <v>85</v>
      </c>
      <c r="K171" s="126" t="b">
        <v>1</v>
      </c>
      <c r="L171" s="126" t="s">
        <v>4009</v>
      </c>
      <c r="M171" s="126" t="b">
        <v>1</v>
      </c>
      <c r="N171" s="126" t="s">
        <v>3687</v>
      </c>
      <c r="O171" s="309" t="str">
        <f>LEFT(MISC!D171,19)&amp;"."&amp;MiscCR!F171</f>
        <v>....Jn21</v>
      </c>
      <c r="P171" s="312">
        <f>MISC!I171</f>
        <v>0</v>
      </c>
      <c r="Q171" s="126" t="b">
        <v>1</v>
      </c>
      <c r="R171" s="126" t="b">
        <v>1</v>
      </c>
      <c r="S171" s="126" t="b">
        <v>1</v>
      </c>
    </row>
    <row r="172" spans="1:19" hidden="1" x14ac:dyDescent="0.25">
      <c r="A172" s="126" t="s">
        <v>4008</v>
      </c>
      <c r="B172" s="200">
        <v>1</v>
      </c>
      <c r="C172" s="126">
        <v>2</v>
      </c>
      <c r="D172" s="308">
        <f>MISC!J172</f>
        <v>0</v>
      </c>
      <c r="E172" s="126" t="b">
        <v>1</v>
      </c>
      <c r="F172" s="309" t="str">
        <f>RIGHT(MISC!C172,4)&amp;"."&amp;MISC!M172&amp;"."&amp;MISC!K172&amp;"."&amp;$C$5</f>
        <v>...Jn21</v>
      </c>
      <c r="G172" s="310">
        <f t="shared" ca="1" si="5"/>
        <v>44361</v>
      </c>
      <c r="H172" s="444">
        <f>IF(MISC!S172&gt;0,0,-MISC!S172)</f>
        <v>0</v>
      </c>
      <c r="I172" s="205">
        <f t="shared" ca="1" si="6"/>
        <v>44361</v>
      </c>
      <c r="J172" s="126">
        <v>86</v>
      </c>
      <c r="K172" s="126" t="b">
        <v>1</v>
      </c>
      <c r="L172" s="126" t="s">
        <v>4009</v>
      </c>
      <c r="M172" s="126" t="b">
        <v>1</v>
      </c>
      <c r="N172" s="126" t="s">
        <v>3687</v>
      </c>
      <c r="O172" s="309" t="str">
        <f>LEFT(MISC!D172,19)&amp;"."&amp;MiscCR!F172</f>
        <v>....Jn21</v>
      </c>
      <c r="P172" s="312">
        <f>MISC!I172</f>
        <v>0</v>
      </c>
      <c r="Q172" s="126" t="b">
        <v>1</v>
      </c>
      <c r="R172" s="126" t="b">
        <v>1</v>
      </c>
      <c r="S172" s="126" t="b">
        <v>1</v>
      </c>
    </row>
    <row r="173" spans="1:19" hidden="1" x14ac:dyDescent="0.25">
      <c r="A173" s="126" t="s">
        <v>4008</v>
      </c>
      <c r="B173" s="200">
        <v>1</v>
      </c>
      <c r="C173" s="126">
        <v>2</v>
      </c>
      <c r="D173" s="308">
        <f>MISC!J173</f>
        <v>0</v>
      </c>
      <c r="E173" s="126" t="b">
        <v>1</v>
      </c>
      <c r="F173" s="309" t="str">
        <f>RIGHT(MISC!C173,4)&amp;"."&amp;MISC!M173&amp;"."&amp;MISC!K173&amp;"."&amp;$C$5</f>
        <v>...Jn21</v>
      </c>
      <c r="G173" s="310">
        <f t="shared" ca="1" si="5"/>
        <v>44361</v>
      </c>
      <c r="H173" s="444">
        <f>IF(MISC!S173&gt;0,0,-MISC!S173)</f>
        <v>0</v>
      </c>
      <c r="I173" s="205">
        <f t="shared" ca="1" si="6"/>
        <v>44361</v>
      </c>
      <c r="J173" s="126">
        <v>87</v>
      </c>
      <c r="K173" s="126" t="b">
        <v>1</v>
      </c>
      <c r="L173" s="126" t="s">
        <v>4009</v>
      </c>
      <c r="M173" s="126" t="b">
        <v>1</v>
      </c>
      <c r="N173" s="126" t="s">
        <v>3687</v>
      </c>
      <c r="O173" s="309" t="str">
        <f>LEFT(MISC!D173,19)&amp;"."&amp;MiscCR!F173</f>
        <v>....Jn21</v>
      </c>
      <c r="P173" s="312">
        <f>MISC!I173</f>
        <v>0</v>
      </c>
      <c r="Q173" s="126" t="b">
        <v>1</v>
      </c>
      <c r="R173" s="126" t="b">
        <v>1</v>
      </c>
      <c r="S173" s="126" t="b">
        <v>1</v>
      </c>
    </row>
    <row r="174" spans="1:19" hidden="1" x14ac:dyDescent="0.25">
      <c r="A174" s="126" t="s">
        <v>4008</v>
      </c>
      <c r="B174" s="200">
        <v>1</v>
      </c>
      <c r="C174" s="126">
        <v>2</v>
      </c>
      <c r="D174" s="308">
        <f>MISC!J174</f>
        <v>0</v>
      </c>
      <c r="E174" s="126" t="b">
        <v>1</v>
      </c>
      <c r="F174" s="309" t="str">
        <f>RIGHT(MISC!C174,4)&amp;"."&amp;MISC!M174&amp;"."&amp;MISC!K174&amp;"."&amp;$C$5</f>
        <v>...Jn21</v>
      </c>
      <c r="G174" s="310">
        <f t="shared" ca="1" si="5"/>
        <v>44361</v>
      </c>
      <c r="H174" s="444">
        <f>IF(MISC!S174&gt;0,0,-MISC!S174)</f>
        <v>0</v>
      </c>
      <c r="I174" s="205">
        <f t="shared" ca="1" si="6"/>
        <v>44361</v>
      </c>
      <c r="J174" s="126">
        <v>88</v>
      </c>
      <c r="K174" s="126" t="b">
        <v>1</v>
      </c>
      <c r="L174" s="126" t="s">
        <v>4009</v>
      </c>
      <c r="M174" s="126" t="b">
        <v>1</v>
      </c>
      <c r="N174" s="126" t="s">
        <v>3687</v>
      </c>
      <c r="O174" s="309" t="str">
        <f>LEFT(MISC!D174,19)&amp;"."&amp;MiscCR!F174</f>
        <v>....Jn21</v>
      </c>
      <c r="P174" s="312">
        <f>MISC!I174</f>
        <v>0</v>
      </c>
      <c r="Q174" s="126" t="b">
        <v>1</v>
      </c>
      <c r="R174" s="126" t="b">
        <v>1</v>
      </c>
      <c r="S174" s="126" t="b">
        <v>1</v>
      </c>
    </row>
    <row r="175" spans="1:19" hidden="1" x14ac:dyDescent="0.25">
      <c r="A175" s="126" t="s">
        <v>4008</v>
      </c>
      <c r="B175" s="200">
        <v>1</v>
      </c>
      <c r="C175" s="126">
        <v>2</v>
      </c>
      <c r="D175" s="308">
        <f>MISC!J175</f>
        <v>0</v>
      </c>
      <c r="E175" s="126" t="b">
        <v>1</v>
      </c>
      <c r="F175" s="309" t="str">
        <f>RIGHT(MISC!C175,4)&amp;"."&amp;MISC!M175&amp;"."&amp;MISC!K175&amp;"."&amp;$C$5</f>
        <v>...Jn21</v>
      </c>
      <c r="G175" s="310">
        <f t="shared" ca="1" si="5"/>
        <v>44361</v>
      </c>
      <c r="H175" s="444">
        <f>IF(MISC!S175&gt;0,0,-MISC!S175)</f>
        <v>0</v>
      </c>
      <c r="I175" s="205">
        <f t="shared" ca="1" si="6"/>
        <v>44361</v>
      </c>
      <c r="J175" s="126">
        <v>89</v>
      </c>
      <c r="K175" s="126" t="b">
        <v>1</v>
      </c>
      <c r="L175" s="126" t="s">
        <v>4009</v>
      </c>
      <c r="M175" s="126" t="b">
        <v>1</v>
      </c>
      <c r="N175" s="126" t="s">
        <v>3687</v>
      </c>
      <c r="O175" s="309" t="str">
        <f>LEFT(MISC!D175,19)&amp;"."&amp;MiscCR!F175</f>
        <v>....Jn21</v>
      </c>
      <c r="P175" s="312">
        <f>MISC!I175</f>
        <v>0</v>
      </c>
      <c r="Q175" s="126" t="b">
        <v>1</v>
      </c>
      <c r="R175" s="126" t="b">
        <v>1</v>
      </c>
      <c r="S175" s="126" t="b">
        <v>1</v>
      </c>
    </row>
    <row r="176" spans="1:19" hidden="1" x14ac:dyDescent="0.25">
      <c r="A176" s="126" t="s">
        <v>4008</v>
      </c>
      <c r="B176" s="200">
        <v>1</v>
      </c>
      <c r="C176" s="126">
        <v>2</v>
      </c>
      <c r="D176" s="308">
        <f>MISC!J176</f>
        <v>0</v>
      </c>
      <c r="E176" s="126" t="b">
        <v>1</v>
      </c>
      <c r="F176" s="309" t="str">
        <f>RIGHT(MISC!C176,4)&amp;"."&amp;MISC!M176&amp;"."&amp;MISC!K176&amp;"."&amp;$C$5</f>
        <v>...Jn21</v>
      </c>
      <c r="G176" s="310">
        <f t="shared" ca="1" si="5"/>
        <v>44361</v>
      </c>
      <c r="H176" s="444">
        <f>IF(MISC!S176&gt;0,0,-MISC!S176)</f>
        <v>0</v>
      </c>
      <c r="I176" s="205">
        <f t="shared" ca="1" si="6"/>
        <v>44361</v>
      </c>
      <c r="J176" s="126">
        <v>90</v>
      </c>
      <c r="K176" s="126" t="b">
        <v>1</v>
      </c>
      <c r="L176" s="126" t="s">
        <v>4009</v>
      </c>
      <c r="M176" s="126" t="b">
        <v>1</v>
      </c>
      <c r="N176" s="126" t="s">
        <v>3687</v>
      </c>
      <c r="O176" s="309" t="str">
        <f>LEFT(MISC!D176,19)&amp;"."&amp;MiscCR!F176</f>
        <v>....Jn21</v>
      </c>
      <c r="P176" s="312">
        <f>MISC!I176</f>
        <v>0</v>
      </c>
      <c r="Q176" s="126" t="b">
        <v>1</v>
      </c>
      <c r="R176" s="126" t="b">
        <v>1</v>
      </c>
      <c r="S176" s="126" t="b">
        <v>1</v>
      </c>
    </row>
    <row r="177" spans="1:19" hidden="1" x14ac:dyDescent="0.25">
      <c r="A177" s="126" t="s">
        <v>4008</v>
      </c>
      <c r="B177" s="200">
        <v>1</v>
      </c>
      <c r="C177" s="126">
        <v>2</v>
      </c>
      <c r="D177" s="308">
        <f>MISC!J177</f>
        <v>0</v>
      </c>
      <c r="E177" s="126" t="b">
        <v>1</v>
      </c>
      <c r="F177" s="309" t="str">
        <f>RIGHT(MISC!C177,4)&amp;"."&amp;MISC!M177&amp;"."&amp;MISC!K177&amp;"."&amp;$C$5</f>
        <v>...Jn21</v>
      </c>
      <c r="G177" s="310">
        <f t="shared" ca="1" si="5"/>
        <v>44361</v>
      </c>
      <c r="H177" s="444">
        <f>IF(MISC!S177&gt;0,0,-MISC!S177)</f>
        <v>0</v>
      </c>
      <c r="I177" s="205">
        <f t="shared" ca="1" si="6"/>
        <v>44361</v>
      </c>
      <c r="J177" s="126">
        <v>91</v>
      </c>
      <c r="K177" s="126" t="b">
        <v>1</v>
      </c>
      <c r="L177" s="126" t="s">
        <v>4009</v>
      </c>
      <c r="M177" s="126" t="b">
        <v>1</v>
      </c>
      <c r="N177" s="126" t="s">
        <v>3687</v>
      </c>
      <c r="O177" s="309" t="str">
        <f>LEFT(MISC!D177,19)&amp;"."&amp;MiscCR!F177</f>
        <v>....Jn21</v>
      </c>
      <c r="P177" s="312">
        <f>MISC!I177</f>
        <v>0</v>
      </c>
      <c r="Q177" s="126" t="b">
        <v>1</v>
      </c>
      <c r="R177" s="126" t="b">
        <v>1</v>
      </c>
      <c r="S177" s="126" t="b">
        <v>1</v>
      </c>
    </row>
    <row r="178" spans="1:19" hidden="1" x14ac:dyDescent="0.25">
      <c r="A178" s="126" t="s">
        <v>4008</v>
      </c>
      <c r="B178" s="200">
        <v>1</v>
      </c>
      <c r="C178" s="126">
        <v>2</v>
      </c>
      <c r="D178" s="308">
        <f>MISC!J178</f>
        <v>0</v>
      </c>
      <c r="E178" s="126" t="b">
        <v>1</v>
      </c>
      <c r="F178" s="309" t="str">
        <f>RIGHT(MISC!C178,4)&amp;"."&amp;MISC!M178&amp;"."&amp;MISC!K178&amp;"."&amp;$C$5</f>
        <v>...Jn21</v>
      </c>
      <c r="G178" s="310">
        <f t="shared" ca="1" si="5"/>
        <v>44361</v>
      </c>
      <c r="H178" s="444">
        <f>IF(MISC!S178&gt;0,0,-MISC!S178)</f>
        <v>0</v>
      </c>
      <c r="I178" s="205">
        <f t="shared" ca="1" si="6"/>
        <v>44361</v>
      </c>
      <c r="J178" s="126">
        <v>92</v>
      </c>
      <c r="K178" s="126" t="b">
        <v>1</v>
      </c>
      <c r="L178" s="126" t="s">
        <v>4009</v>
      </c>
      <c r="M178" s="126" t="b">
        <v>1</v>
      </c>
      <c r="N178" s="126" t="s">
        <v>3687</v>
      </c>
      <c r="O178" s="309" t="str">
        <f>LEFT(MISC!D178,19)&amp;"."&amp;MiscCR!F178</f>
        <v>....Jn21</v>
      </c>
      <c r="P178" s="312">
        <f>MISC!I178</f>
        <v>0</v>
      </c>
      <c r="Q178" s="126" t="b">
        <v>1</v>
      </c>
      <c r="R178" s="126" t="b">
        <v>1</v>
      </c>
      <c r="S178" s="126" t="b">
        <v>1</v>
      </c>
    </row>
    <row r="179" spans="1:19" hidden="1" x14ac:dyDescent="0.25">
      <c r="A179" s="126" t="s">
        <v>4008</v>
      </c>
      <c r="B179" s="200">
        <v>1</v>
      </c>
      <c r="C179" s="126">
        <v>2</v>
      </c>
      <c r="D179" s="308">
        <f>MISC!J179</f>
        <v>0</v>
      </c>
      <c r="E179" s="126" t="b">
        <v>1</v>
      </c>
      <c r="F179" s="309" t="str">
        <f>RIGHT(MISC!C179,4)&amp;"."&amp;MISC!M179&amp;"."&amp;MISC!K179&amp;"."&amp;$C$5</f>
        <v>...Jn21</v>
      </c>
      <c r="G179" s="310">
        <f t="shared" ca="1" si="5"/>
        <v>44361</v>
      </c>
      <c r="H179" s="444">
        <f>IF(MISC!S179&gt;0,0,-MISC!S179)</f>
        <v>0</v>
      </c>
      <c r="I179" s="205">
        <f t="shared" ca="1" si="6"/>
        <v>44361</v>
      </c>
      <c r="J179" s="126">
        <v>93</v>
      </c>
      <c r="K179" s="126" t="b">
        <v>1</v>
      </c>
      <c r="L179" s="126" t="s">
        <v>4009</v>
      </c>
      <c r="M179" s="126" t="b">
        <v>1</v>
      </c>
      <c r="N179" s="126" t="s">
        <v>3687</v>
      </c>
      <c r="O179" s="309" t="str">
        <f>LEFT(MISC!D179,19)&amp;"."&amp;MiscCR!F179</f>
        <v>....Jn21</v>
      </c>
      <c r="P179" s="312">
        <f>MISC!I179</f>
        <v>0</v>
      </c>
      <c r="Q179" s="126" t="b">
        <v>1</v>
      </c>
      <c r="R179" s="126" t="b">
        <v>1</v>
      </c>
      <c r="S179" s="126" t="b">
        <v>1</v>
      </c>
    </row>
    <row r="180" spans="1:19" hidden="1" x14ac:dyDescent="0.25">
      <c r="A180" s="126" t="s">
        <v>4008</v>
      </c>
      <c r="B180" s="200">
        <v>1</v>
      </c>
      <c r="C180" s="126">
        <v>2</v>
      </c>
      <c r="D180" s="308">
        <f>MISC!J180</f>
        <v>0</v>
      </c>
      <c r="E180" s="126" t="b">
        <v>1</v>
      </c>
      <c r="F180" s="309" t="str">
        <f>RIGHT(MISC!C180,4)&amp;"."&amp;MISC!M180&amp;"."&amp;MISC!K180&amp;"."&amp;$C$5</f>
        <v>...Jn21</v>
      </c>
      <c r="G180" s="310">
        <f t="shared" ca="1" si="5"/>
        <v>44361</v>
      </c>
      <c r="H180" s="444">
        <f>IF(MISC!S180&gt;0,0,-MISC!S180)</f>
        <v>0</v>
      </c>
      <c r="I180" s="205">
        <f t="shared" ca="1" si="6"/>
        <v>44361</v>
      </c>
      <c r="J180" s="126">
        <v>94</v>
      </c>
      <c r="K180" s="126" t="b">
        <v>1</v>
      </c>
      <c r="L180" s="126" t="s">
        <v>4009</v>
      </c>
      <c r="M180" s="126" t="b">
        <v>1</v>
      </c>
      <c r="N180" s="126" t="s">
        <v>3687</v>
      </c>
      <c r="O180" s="309" t="str">
        <f>LEFT(MISC!D180,19)&amp;"."&amp;MiscCR!F180</f>
        <v>....Jn21</v>
      </c>
      <c r="P180" s="312">
        <f>MISC!I180</f>
        <v>0</v>
      </c>
      <c r="Q180" s="126" t="b">
        <v>1</v>
      </c>
      <c r="R180" s="126" t="b">
        <v>1</v>
      </c>
      <c r="S180" s="126" t="b">
        <v>1</v>
      </c>
    </row>
    <row r="181" spans="1:19" hidden="1" x14ac:dyDescent="0.25">
      <c r="A181" s="126" t="s">
        <v>4008</v>
      </c>
      <c r="B181" s="200">
        <v>1</v>
      </c>
      <c r="C181" s="126">
        <v>2</v>
      </c>
      <c r="D181" s="308">
        <f>MISC!J181</f>
        <v>0</v>
      </c>
      <c r="E181" s="126" t="b">
        <v>1</v>
      </c>
      <c r="F181" s="309" t="str">
        <f>RIGHT(MISC!C181,4)&amp;"."&amp;MISC!M181&amp;"."&amp;MISC!K181&amp;"."&amp;$C$5</f>
        <v>...Jn21</v>
      </c>
      <c r="G181" s="310">
        <f t="shared" ca="1" si="5"/>
        <v>44361</v>
      </c>
      <c r="H181" s="444">
        <f>IF(MISC!S181&gt;0,0,-MISC!S181)</f>
        <v>0</v>
      </c>
      <c r="I181" s="205">
        <f t="shared" ca="1" si="6"/>
        <v>44361</v>
      </c>
      <c r="J181" s="126">
        <v>95</v>
      </c>
      <c r="K181" s="126" t="b">
        <v>1</v>
      </c>
      <c r="L181" s="126" t="s">
        <v>4009</v>
      </c>
      <c r="M181" s="126" t="b">
        <v>1</v>
      </c>
      <c r="N181" s="126" t="s">
        <v>3687</v>
      </c>
      <c r="O181" s="309" t="str">
        <f>LEFT(MISC!D181,19)&amp;"."&amp;MiscCR!F181</f>
        <v>....Jn21</v>
      </c>
      <c r="P181" s="312">
        <f>MISC!I181</f>
        <v>0</v>
      </c>
      <c r="Q181" s="126" t="b">
        <v>1</v>
      </c>
      <c r="R181" s="126" t="b">
        <v>1</v>
      </c>
      <c r="S181" s="126" t="b">
        <v>1</v>
      </c>
    </row>
    <row r="182" spans="1:19" hidden="1" x14ac:dyDescent="0.25">
      <c r="A182" s="126" t="s">
        <v>4008</v>
      </c>
      <c r="B182" s="200">
        <v>1</v>
      </c>
      <c r="C182" s="126">
        <v>2</v>
      </c>
      <c r="D182" s="308">
        <f>MISC!J182</f>
        <v>0</v>
      </c>
      <c r="E182" s="126" t="b">
        <v>1</v>
      </c>
      <c r="F182" s="309" t="str">
        <f>RIGHT(MISC!C182,4)&amp;"."&amp;MISC!M182&amp;"."&amp;MISC!K182&amp;"."&amp;$C$5</f>
        <v>...Jn21</v>
      </c>
      <c r="G182" s="310">
        <f t="shared" ca="1" si="5"/>
        <v>44361</v>
      </c>
      <c r="H182" s="444">
        <f>IF(MISC!S182&gt;0,0,-MISC!S182)</f>
        <v>0</v>
      </c>
      <c r="I182" s="205">
        <f t="shared" ca="1" si="6"/>
        <v>44361</v>
      </c>
      <c r="J182" s="126">
        <v>96</v>
      </c>
      <c r="K182" s="126" t="b">
        <v>1</v>
      </c>
      <c r="L182" s="126" t="s">
        <v>4009</v>
      </c>
      <c r="M182" s="126" t="b">
        <v>1</v>
      </c>
      <c r="N182" s="126" t="s">
        <v>3687</v>
      </c>
      <c r="O182" s="309" t="str">
        <f>LEFT(MISC!D182,19)&amp;"."&amp;MiscCR!F182</f>
        <v>....Jn21</v>
      </c>
      <c r="P182" s="312">
        <f>MISC!I182</f>
        <v>0</v>
      </c>
      <c r="Q182" s="126" t="b">
        <v>1</v>
      </c>
      <c r="R182" s="126" t="b">
        <v>1</v>
      </c>
      <c r="S182" s="126" t="b">
        <v>1</v>
      </c>
    </row>
    <row r="183" spans="1:19" hidden="1" x14ac:dyDescent="0.25">
      <c r="A183" s="126" t="s">
        <v>4008</v>
      </c>
      <c r="B183" s="200">
        <v>1</v>
      </c>
      <c r="C183" s="126">
        <v>2</v>
      </c>
      <c r="D183" s="308">
        <f>MISC!J183</f>
        <v>0</v>
      </c>
      <c r="E183" s="126" t="b">
        <v>1</v>
      </c>
      <c r="F183" s="309" t="str">
        <f>RIGHT(MISC!C183,4)&amp;"."&amp;MISC!M183&amp;"."&amp;MISC!K183&amp;"."&amp;$C$5</f>
        <v>...Jn21</v>
      </c>
      <c r="G183" s="310">
        <f t="shared" ca="1" si="5"/>
        <v>44361</v>
      </c>
      <c r="H183" s="444">
        <f>IF(MISC!S183&gt;0,0,-MISC!S183)</f>
        <v>0</v>
      </c>
      <c r="I183" s="205">
        <f t="shared" ca="1" si="6"/>
        <v>44361</v>
      </c>
      <c r="J183" s="126">
        <v>97</v>
      </c>
      <c r="K183" s="126" t="b">
        <v>1</v>
      </c>
      <c r="L183" s="126" t="s">
        <v>4009</v>
      </c>
      <c r="M183" s="126" t="b">
        <v>1</v>
      </c>
      <c r="N183" s="126" t="s">
        <v>3687</v>
      </c>
      <c r="O183" s="309" t="str">
        <f>LEFT(MISC!D183,19)&amp;"."&amp;MiscCR!F183</f>
        <v>....Jn21</v>
      </c>
      <c r="P183" s="312">
        <f>MISC!I183</f>
        <v>0</v>
      </c>
      <c r="Q183" s="126" t="b">
        <v>1</v>
      </c>
      <c r="R183" s="126" t="b">
        <v>1</v>
      </c>
      <c r="S183" s="126" t="b">
        <v>1</v>
      </c>
    </row>
    <row r="184" spans="1:19" hidden="1" x14ac:dyDescent="0.25">
      <c r="A184" s="126" t="s">
        <v>4008</v>
      </c>
      <c r="B184" s="200">
        <v>1</v>
      </c>
      <c r="C184" s="126">
        <v>2</v>
      </c>
      <c r="D184" s="308">
        <f>MISC!J184</f>
        <v>0</v>
      </c>
      <c r="E184" s="126" t="b">
        <v>1</v>
      </c>
      <c r="F184" s="309" t="str">
        <f>RIGHT(MISC!C184,4)&amp;"."&amp;MISC!M184&amp;"."&amp;MISC!K184&amp;"."&amp;$C$5</f>
        <v>...Jn21</v>
      </c>
      <c r="G184" s="310">
        <f t="shared" ca="1" si="5"/>
        <v>44361</v>
      </c>
      <c r="H184" s="444">
        <f>IF(MISC!S184&gt;0,0,-MISC!S184)</f>
        <v>0</v>
      </c>
      <c r="I184" s="205">
        <f t="shared" ca="1" si="6"/>
        <v>44361</v>
      </c>
      <c r="J184" s="126">
        <v>98</v>
      </c>
      <c r="K184" s="126" t="b">
        <v>1</v>
      </c>
      <c r="L184" s="126" t="s">
        <v>4009</v>
      </c>
      <c r="M184" s="126" t="b">
        <v>1</v>
      </c>
      <c r="N184" s="126" t="s">
        <v>3687</v>
      </c>
      <c r="O184" s="309" t="str">
        <f>LEFT(MISC!D184,19)&amp;"."&amp;MiscCR!F184</f>
        <v>....Jn21</v>
      </c>
      <c r="P184" s="312">
        <f>MISC!I184</f>
        <v>0</v>
      </c>
      <c r="Q184" s="126" t="b">
        <v>1</v>
      </c>
      <c r="R184" s="126" t="b">
        <v>1</v>
      </c>
      <c r="S184" s="126" t="b">
        <v>1</v>
      </c>
    </row>
    <row r="185" spans="1:19" hidden="1" x14ac:dyDescent="0.25">
      <c r="A185" s="126" t="s">
        <v>4008</v>
      </c>
      <c r="B185" s="200">
        <v>1</v>
      </c>
      <c r="C185" s="126">
        <v>2</v>
      </c>
      <c r="D185" s="308">
        <f>MISC!J185</f>
        <v>0</v>
      </c>
      <c r="E185" s="126" t="b">
        <v>1</v>
      </c>
      <c r="F185" s="309" t="str">
        <f>RIGHT(MISC!C185,4)&amp;"."&amp;MISC!M185&amp;"."&amp;MISC!K185&amp;"."&amp;$C$5</f>
        <v>...Jn21</v>
      </c>
      <c r="G185" s="310">
        <f t="shared" ca="1" si="5"/>
        <v>44361</v>
      </c>
      <c r="H185" s="444">
        <f>IF(MISC!S185&gt;0,0,-MISC!S185)</f>
        <v>0</v>
      </c>
      <c r="I185" s="205">
        <f t="shared" ca="1" si="6"/>
        <v>44361</v>
      </c>
      <c r="J185" s="126">
        <v>99</v>
      </c>
      <c r="K185" s="126" t="b">
        <v>1</v>
      </c>
      <c r="L185" s="126" t="s">
        <v>4009</v>
      </c>
      <c r="M185" s="126" t="b">
        <v>1</v>
      </c>
      <c r="N185" s="126" t="s">
        <v>3687</v>
      </c>
      <c r="O185" s="309" t="str">
        <f>LEFT(MISC!D185,19)&amp;"."&amp;MiscCR!F185</f>
        <v>....Jn21</v>
      </c>
      <c r="P185" s="312">
        <f>MISC!I185</f>
        <v>0</v>
      </c>
      <c r="Q185" s="126" t="b">
        <v>1</v>
      </c>
      <c r="R185" s="126" t="b">
        <v>1</v>
      </c>
      <c r="S185" s="126" t="b">
        <v>1</v>
      </c>
    </row>
    <row r="186" spans="1:19" hidden="1" x14ac:dyDescent="0.25">
      <c r="A186" s="126" t="s">
        <v>4008</v>
      </c>
      <c r="B186" s="200">
        <v>1</v>
      </c>
      <c r="C186" s="126">
        <v>2</v>
      </c>
      <c r="D186" s="308">
        <f>MISC!J186</f>
        <v>0</v>
      </c>
      <c r="E186" s="126" t="b">
        <v>1</v>
      </c>
      <c r="F186" s="309" t="str">
        <f>RIGHT(MISC!C186,4)&amp;"."&amp;MISC!M186&amp;"."&amp;MISC!K186&amp;"."&amp;$C$5</f>
        <v>...Jn21</v>
      </c>
      <c r="G186" s="310">
        <f t="shared" ca="1" si="5"/>
        <v>44361</v>
      </c>
      <c r="H186" s="444">
        <f>IF(MISC!S186&gt;0,0,-MISC!S186)</f>
        <v>0</v>
      </c>
      <c r="I186" s="205">
        <f t="shared" ca="1" si="6"/>
        <v>44361</v>
      </c>
      <c r="J186" s="126">
        <v>100</v>
      </c>
      <c r="K186" s="126" t="b">
        <v>1</v>
      </c>
      <c r="L186" s="126" t="s">
        <v>4009</v>
      </c>
      <c r="M186" s="126" t="b">
        <v>1</v>
      </c>
      <c r="N186" s="126" t="s">
        <v>3687</v>
      </c>
      <c r="O186" s="309" t="str">
        <f>LEFT(MISC!D186,19)&amp;"."&amp;MiscCR!F186</f>
        <v>....Jn21</v>
      </c>
      <c r="P186" s="312">
        <f>MISC!I186</f>
        <v>0</v>
      </c>
      <c r="Q186" s="126" t="b">
        <v>1</v>
      </c>
      <c r="R186" s="126" t="b">
        <v>1</v>
      </c>
      <c r="S186" s="126" t="b">
        <v>1</v>
      </c>
    </row>
    <row r="187" spans="1:19" hidden="1" x14ac:dyDescent="0.25">
      <c r="A187" s="126" t="s">
        <v>4008</v>
      </c>
      <c r="B187" s="200">
        <v>1</v>
      </c>
      <c r="C187" s="126">
        <v>2</v>
      </c>
      <c r="D187" s="308">
        <f>MISC!J187</f>
        <v>0</v>
      </c>
      <c r="E187" s="126" t="b">
        <v>1</v>
      </c>
      <c r="F187" s="309" t="str">
        <f>RIGHT(MISC!C187,4)&amp;"."&amp;MISC!M187&amp;"."&amp;MISC!K187&amp;"."&amp;$C$5</f>
        <v>...Jn21</v>
      </c>
      <c r="G187" s="310">
        <f t="shared" ca="1" si="5"/>
        <v>44361</v>
      </c>
      <c r="H187" s="444">
        <f>IF(MISC!S187&gt;0,0,-MISC!S187)</f>
        <v>0</v>
      </c>
      <c r="I187" s="205">
        <f t="shared" ca="1" si="6"/>
        <v>44361</v>
      </c>
      <c r="J187" s="126">
        <v>101</v>
      </c>
      <c r="K187" s="126" t="b">
        <v>1</v>
      </c>
      <c r="L187" s="126" t="s">
        <v>4009</v>
      </c>
      <c r="M187" s="126" t="b">
        <v>1</v>
      </c>
      <c r="N187" s="126" t="s">
        <v>3687</v>
      </c>
      <c r="O187" s="309" t="str">
        <f>LEFT(MISC!D187,19)&amp;"."&amp;MiscCR!F187</f>
        <v>....Jn21</v>
      </c>
      <c r="P187" s="312">
        <f>MISC!I187</f>
        <v>0</v>
      </c>
      <c r="Q187" s="126" t="b">
        <v>1</v>
      </c>
      <c r="R187" s="126" t="b">
        <v>1</v>
      </c>
      <c r="S187" s="126" t="b">
        <v>1</v>
      </c>
    </row>
    <row r="188" spans="1:19" hidden="1" x14ac:dyDescent="0.25">
      <c r="A188" s="126" t="s">
        <v>4008</v>
      </c>
      <c r="B188" s="200">
        <v>1</v>
      </c>
      <c r="C188" s="126">
        <v>2</v>
      </c>
      <c r="D188" s="308">
        <f>MISC!J188</f>
        <v>0</v>
      </c>
      <c r="E188" s="126" t="b">
        <v>1</v>
      </c>
      <c r="F188" s="309" t="str">
        <f>RIGHT(MISC!C188,4)&amp;"."&amp;MISC!M188&amp;"."&amp;MISC!K188&amp;"."&amp;$C$5</f>
        <v>...Jn21</v>
      </c>
      <c r="G188" s="310">
        <f t="shared" ca="1" si="5"/>
        <v>44361</v>
      </c>
      <c r="H188" s="444">
        <f>IF(MISC!S188&gt;0,0,-MISC!S188)</f>
        <v>0</v>
      </c>
      <c r="I188" s="205">
        <f t="shared" ca="1" si="6"/>
        <v>44361</v>
      </c>
      <c r="J188" s="126">
        <v>102</v>
      </c>
      <c r="K188" s="126" t="b">
        <v>1</v>
      </c>
      <c r="L188" s="126" t="s">
        <v>4009</v>
      </c>
      <c r="M188" s="126" t="b">
        <v>1</v>
      </c>
      <c r="N188" s="126" t="s">
        <v>3687</v>
      </c>
      <c r="O188" s="309" t="str">
        <f>LEFT(MISC!D188,19)&amp;"."&amp;MiscCR!F188</f>
        <v>....Jn21</v>
      </c>
      <c r="P188" s="312">
        <f>MISC!I188</f>
        <v>0</v>
      </c>
      <c r="Q188" s="126" t="b">
        <v>1</v>
      </c>
      <c r="R188" s="126" t="b">
        <v>1</v>
      </c>
      <c r="S188" s="126" t="b">
        <v>1</v>
      </c>
    </row>
    <row r="189" spans="1:19" hidden="1" x14ac:dyDescent="0.25">
      <c r="A189" s="126" t="s">
        <v>4008</v>
      </c>
      <c r="B189" s="200">
        <v>1</v>
      </c>
      <c r="C189" s="126">
        <v>2</v>
      </c>
      <c r="D189" s="308">
        <f>MISC!J189</f>
        <v>0</v>
      </c>
      <c r="E189" s="126" t="b">
        <v>1</v>
      </c>
      <c r="F189" s="309" t="str">
        <f>RIGHT(MISC!C189,4)&amp;"."&amp;MISC!M189&amp;"."&amp;MISC!K189&amp;"."&amp;$C$5</f>
        <v>...Jn21</v>
      </c>
      <c r="G189" s="310">
        <f t="shared" ca="1" si="5"/>
        <v>44361</v>
      </c>
      <c r="H189" s="444">
        <f>IF(MISC!S189&gt;0,0,-MISC!S189)</f>
        <v>0</v>
      </c>
      <c r="I189" s="205">
        <f t="shared" ca="1" si="6"/>
        <v>44361</v>
      </c>
      <c r="J189" s="126">
        <v>103</v>
      </c>
      <c r="K189" s="126" t="b">
        <v>1</v>
      </c>
      <c r="L189" s="126" t="s">
        <v>4009</v>
      </c>
      <c r="M189" s="126" t="b">
        <v>1</v>
      </c>
      <c r="N189" s="126" t="s">
        <v>3687</v>
      </c>
      <c r="O189" s="309" t="str">
        <f>LEFT(MISC!D189,19)&amp;"."&amp;MiscCR!F189</f>
        <v>....Jn21</v>
      </c>
      <c r="P189" s="312">
        <f>MISC!I189</f>
        <v>0</v>
      </c>
      <c r="Q189" s="126" t="b">
        <v>1</v>
      </c>
      <c r="R189" s="126" t="b">
        <v>1</v>
      </c>
      <c r="S189" s="126" t="b">
        <v>1</v>
      </c>
    </row>
    <row r="190" spans="1:19" hidden="1" x14ac:dyDescent="0.25">
      <c r="A190" s="126" t="s">
        <v>4008</v>
      </c>
      <c r="B190" s="200">
        <v>1</v>
      </c>
      <c r="C190" s="126">
        <v>2</v>
      </c>
      <c r="D190" s="308">
        <f>MISC!J190</f>
        <v>0</v>
      </c>
      <c r="E190" s="126" t="b">
        <v>1</v>
      </c>
      <c r="F190" s="309" t="str">
        <f>RIGHT(MISC!C190,4)&amp;"."&amp;MISC!M190&amp;"."&amp;MISC!K190&amp;"."&amp;$C$5</f>
        <v>...Jn21</v>
      </c>
      <c r="G190" s="310">
        <f t="shared" ca="1" si="5"/>
        <v>44361</v>
      </c>
      <c r="H190" s="444">
        <f>IF(MISC!S190&gt;0,0,-MISC!S190)</f>
        <v>0</v>
      </c>
      <c r="I190" s="205">
        <f t="shared" ca="1" si="6"/>
        <v>44361</v>
      </c>
      <c r="J190" s="126">
        <v>104</v>
      </c>
      <c r="K190" s="126" t="b">
        <v>1</v>
      </c>
      <c r="L190" s="126" t="s">
        <v>4009</v>
      </c>
      <c r="M190" s="126" t="b">
        <v>1</v>
      </c>
      <c r="N190" s="126" t="s">
        <v>3687</v>
      </c>
      <c r="O190" s="309" t="str">
        <f>LEFT(MISC!D190,19)&amp;"."&amp;MiscCR!F190</f>
        <v>....Jn21</v>
      </c>
      <c r="P190" s="312">
        <f>MISC!I190</f>
        <v>0</v>
      </c>
      <c r="Q190" s="126" t="b">
        <v>1</v>
      </c>
      <c r="R190" s="126" t="b">
        <v>1</v>
      </c>
      <c r="S190" s="126" t="b">
        <v>1</v>
      </c>
    </row>
    <row r="191" spans="1:19" hidden="1" x14ac:dyDescent="0.25">
      <c r="A191" s="126" t="s">
        <v>4008</v>
      </c>
      <c r="B191" s="200">
        <v>1</v>
      </c>
      <c r="C191" s="126">
        <v>2</v>
      </c>
      <c r="D191" s="308">
        <f>MISC!J191</f>
        <v>0</v>
      </c>
      <c r="E191" s="126" t="b">
        <v>1</v>
      </c>
      <c r="F191" s="309" t="str">
        <f>RIGHT(MISC!C191,4)&amp;"."&amp;MISC!M191&amp;"."&amp;MISC!K191&amp;"."&amp;$C$5</f>
        <v>...Jn21</v>
      </c>
      <c r="G191" s="310">
        <f t="shared" ca="1" si="5"/>
        <v>44361</v>
      </c>
      <c r="H191" s="444">
        <f>IF(MISC!S191&gt;0,0,-MISC!S191)</f>
        <v>0</v>
      </c>
      <c r="I191" s="205">
        <f t="shared" ca="1" si="6"/>
        <v>44361</v>
      </c>
      <c r="J191" s="126">
        <v>105</v>
      </c>
      <c r="K191" s="126" t="b">
        <v>1</v>
      </c>
      <c r="L191" s="126" t="s">
        <v>4009</v>
      </c>
      <c r="M191" s="126" t="b">
        <v>1</v>
      </c>
      <c r="N191" s="126" t="s">
        <v>3687</v>
      </c>
      <c r="O191" s="309" t="str">
        <f>LEFT(MISC!D191,19)&amp;"."&amp;MiscCR!F191</f>
        <v>....Jn21</v>
      </c>
      <c r="P191" s="312">
        <f>MISC!I191</f>
        <v>0</v>
      </c>
      <c r="Q191" s="126" t="b">
        <v>1</v>
      </c>
      <c r="R191" s="126" t="b">
        <v>1</v>
      </c>
      <c r="S191" s="126" t="b">
        <v>1</v>
      </c>
    </row>
    <row r="192" spans="1:19" hidden="1" x14ac:dyDescent="0.25">
      <c r="A192" s="126" t="s">
        <v>4008</v>
      </c>
      <c r="B192" s="200">
        <v>1</v>
      </c>
      <c r="C192" s="126">
        <v>2</v>
      </c>
      <c r="D192" s="308">
        <f>MISC!J192</f>
        <v>0</v>
      </c>
      <c r="E192" s="126" t="b">
        <v>1</v>
      </c>
      <c r="F192" s="309" t="str">
        <f>RIGHT(MISC!C192,4)&amp;"."&amp;MISC!M192&amp;"."&amp;MISC!K192&amp;"."&amp;$C$5</f>
        <v>...Jn21</v>
      </c>
      <c r="G192" s="310">
        <f t="shared" ca="1" si="5"/>
        <v>44361</v>
      </c>
      <c r="H192" s="444">
        <f>IF(MISC!S192&gt;0,0,-MISC!S192)</f>
        <v>0</v>
      </c>
      <c r="I192" s="205">
        <f t="shared" ca="1" si="6"/>
        <v>44361</v>
      </c>
      <c r="J192" s="126">
        <v>106</v>
      </c>
      <c r="K192" s="126" t="b">
        <v>1</v>
      </c>
      <c r="L192" s="126" t="s">
        <v>4009</v>
      </c>
      <c r="M192" s="126" t="b">
        <v>1</v>
      </c>
      <c r="N192" s="126" t="s">
        <v>3687</v>
      </c>
      <c r="O192" s="309" t="str">
        <f>LEFT(MISC!D192,19)&amp;"."&amp;MiscCR!F192</f>
        <v>....Jn21</v>
      </c>
      <c r="P192" s="312">
        <f>MISC!I192</f>
        <v>0</v>
      </c>
      <c r="Q192" s="126" t="b">
        <v>1</v>
      </c>
      <c r="R192" s="126" t="b">
        <v>1</v>
      </c>
      <c r="S192" s="126" t="b">
        <v>1</v>
      </c>
    </row>
    <row r="193" spans="1:19" hidden="1" x14ac:dyDescent="0.25">
      <c r="A193" s="126" t="s">
        <v>4008</v>
      </c>
      <c r="B193" s="200">
        <v>1</v>
      </c>
      <c r="C193" s="126">
        <v>2</v>
      </c>
      <c r="D193" s="308">
        <f>MISC!J193</f>
        <v>0</v>
      </c>
      <c r="E193" s="126" t="b">
        <v>1</v>
      </c>
      <c r="F193" s="309" t="str">
        <f>RIGHT(MISC!C193,4)&amp;"."&amp;MISC!M193&amp;"."&amp;MISC!K193&amp;"."&amp;$C$5</f>
        <v>...Jn21</v>
      </c>
      <c r="G193" s="310">
        <f t="shared" ca="1" si="5"/>
        <v>44361</v>
      </c>
      <c r="H193" s="444">
        <f>IF(MISC!S193&gt;0,0,-MISC!S193)</f>
        <v>0</v>
      </c>
      <c r="I193" s="205">
        <f t="shared" ca="1" si="6"/>
        <v>44361</v>
      </c>
      <c r="J193" s="126">
        <v>107</v>
      </c>
      <c r="K193" s="126" t="b">
        <v>1</v>
      </c>
      <c r="L193" s="126" t="s">
        <v>4009</v>
      </c>
      <c r="M193" s="126" t="b">
        <v>1</v>
      </c>
      <c r="N193" s="126" t="s">
        <v>3687</v>
      </c>
      <c r="O193" s="309" t="str">
        <f>LEFT(MISC!D193,19)&amp;"."&amp;MiscCR!F193</f>
        <v>....Jn21</v>
      </c>
      <c r="P193" s="312">
        <f>MISC!I193</f>
        <v>0</v>
      </c>
      <c r="Q193" s="126" t="b">
        <v>1</v>
      </c>
      <c r="R193" s="126" t="b">
        <v>1</v>
      </c>
      <c r="S193" s="126" t="b">
        <v>1</v>
      </c>
    </row>
    <row r="194" spans="1:19" hidden="1" x14ac:dyDescent="0.25">
      <c r="A194" s="126" t="s">
        <v>4008</v>
      </c>
      <c r="B194" s="200">
        <v>1</v>
      </c>
      <c r="C194" s="126">
        <v>2</v>
      </c>
      <c r="D194" s="308">
        <f>MISC!J194</f>
        <v>0</v>
      </c>
      <c r="E194" s="126" t="b">
        <v>1</v>
      </c>
      <c r="F194" s="309" t="str">
        <f>RIGHT(MISC!C194,4)&amp;"."&amp;MISC!M194&amp;"."&amp;MISC!K194&amp;"."&amp;$C$5</f>
        <v>...Jn21</v>
      </c>
      <c r="G194" s="310">
        <f t="shared" ca="1" si="5"/>
        <v>44361</v>
      </c>
      <c r="H194" s="444">
        <f>IF(MISC!S194&gt;0,0,-MISC!S194)</f>
        <v>0</v>
      </c>
      <c r="I194" s="205">
        <f t="shared" ca="1" si="6"/>
        <v>44361</v>
      </c>
      <c r="J194" s="126">
        <v>108</v>
      </c>
      <c r="K194" s="126" t="b">
        <v>1</v>
      </c>
      <c r="L194" s="126" t="s">
        <v>4009</v>
      </c>
      <c r="M194" s="126" t="b">
        <v>1</v>
      </c>
      <c r="N194" s="126" t="s">
        <v>3687</v>
      </c>
      <c r="O194" s="309" t="str">
        <f>LEFT(MISC!D194,19)&amp;"."&amp;MiscCR!F194</f>
        <v>....Jn21</v>
      </c>
      <c r="P194" s="312">
        <f>MISC!I194</f>
        <v>0</v>
      </c>
      <c r="Q194" s="126" t="b">
        <v>1</v>
      </c>
      <c r="R194" s="126" t="b">
        <v>1</v>
      </c>
      <c r="S194" s="126" t="b">
        <v>1</v>
      </c>
    </row>
    <row r="195" spans="1:19" hidden="1" x14ac:dyDescent="0.25">
      <c r="A195" s="126" t="s">
        <v>4008</v>
      </c>
      <c r="B195" s="200">
        <v>1</v>
      </c>
      <c r="C195" s="126">
        <v>2</v>
      </c>
      <c r="D195" s="308">
        <f>MISC!J195</f>
        <v>0</v>
      </c>
      <c r="E195" s="126" t="b">
        <v>1</v>
      </c>
      <c r="F195" s="309" t="str">
        <f>RIGHT(MISC!C195,4)&amp;"."&amp;MISC!M195&amp;"."&amp;MISC!K195&amp;"."&amp;$C$5</f>
        <v>...Jn21</v>
      </c>
      <c r="G195" s="310">
        <f t="shared" ca="1" si="5"/>
        <v>44361</v>
      </c>
      <c r="H195" s="444">
        <f>IF(MISC!S195&gt;0,0,-MISC!S195)</f>
        <v>0</v>
      </c>
      <c r="I195" s="205">
        <f t="shared" ca="1" si="6"/>
        <v>44361</v>
      </c>
      <c r="J195" s="126">
        <v>109</v>
      </c>
      <c r="K195" s="126" t="b">
        <v>1</v>
      </c>
      <c r="L195" s="126" t="s">
        <v>4009</v>
      </c>
      <c r="M195" s="126" t="b">
        <v>1</v>
      </c>
      <c r="N195" s="126" t="s">
        <v>3687</v>
      </c>
      <c r="O195" s="309" t="str">
        <f>LEFT(MISC!D195,19)&amp;"."&amp;MiscCR!F195</f>
        <v>....Jn21</v>
      </c>
      <c r="P195" s="312">
        <f>MISC!I195</f>
        <v>0</v>
      </c>
      <c r="Q195" s="126" t="b">
        <v>1</v>
      </c>
      <c r="R195" s="126" t="b">
        <v>1</v>
      </c>
      <c r="S195" s="126" t="b">
        <v>1</v>
      </c>
    </row>
    <row r="196" spans="1:19" hidden="1" x14ac:dyDescent="0.25">
      <c r="A196" s="126" t="s">
        <v>4008</v>
      </c>
      <c r="B196" s="200">
        <v>1</v>
      </c>
      <c r="C196" s="126">
        <v>2</v>
      </c>
      <c r="D196" s="308">
        <f>MISC!J196</f>
        <v>0</v>
      </c>
      <c r="E196" s="126" t="b">
        <v>1</v>
      </c>
      <c r="F196" s="309" t="str">
        <f>RIGHT(MISC!C196,4)&amp;"."&amp;MISC!M196&amp;"."&amp;MISC!K196&amp;"."&amp;$C$5</f>
        <v>...Jn21</v>
      </c>
      <c r="G196" s="310">
        <f t="shared" ca="1" si="5"/>
        <v>44361</v>
      </c>
      <c r="H196" s="444">
        <f>IF(MISC!S196&gt;0,0,-MISC!S196)</f>
        <v>0</v>
      </c>
      <c r="I196" s="205">
        <f t="shared" ca="1" si="6"/>
        <v>44361</v>
      </c>
      <c r="J196" s="126">
        <v>110</v>
      </c>
      <c r="K196" s="126" t="b">
        <v>1</v>
      </c>
      <c r="L196" s="126" t="s">
        <v>4009</v>
      </c>
      <c r="M196" s="126" t="b">
        <v>1</v>
      </c>
      <c r="N196" s="126" t="s">
        <v>3687</v>
      </c>
      <c r="O196" s="309" t="str">
        <f>LEFT(MISC!D196,19)&amp;"."&amp;MiscCR!F196</f>
        <v>....Jn21</v>
      </c>
      <c r="P196" s="312">
        <f>MISC!I196</f>
        <v>0</v>
      </c>
      <c r="Q196" s="126" t="b">
        <v>1</v>
      </c>
      <c r="R196" s="126" t="b">
        <v>1</v>
      </c>
      <c r="S196" s="126" t="b">
        <v>1</v>
      </c>
    </row>
    <row r="197" spans="1:19" hidden="1" x14ac:dyDescent="0.25">
      <c r="A197" s="126" t="s">
        <v>4008</v>
      </c>
      <c r="B197" s="200">
        <v>1</v>
      </c>
      <c r="C197" s="126">
        <v>2</v>
      </c>
      <c r="D197" s="308">
        <f>MISC!J197</f>
        <v>0</v>
      </c>
      <c r="E197" s="126" t="b">
        <v>1</v>
      </c>
      <c r="F197" s="309" t="str">
        <f>RIGHT(MISC!C197,4)&amp;"."&amp;MISC!M197&amp;"."&amp;MISC!K197&amp;"."&amp;$C$5</f>
        <v>...Jn21</v>
      </c>
      <c r="G197" s="310">
        <f t="shared" ca="1" si="5"/>
        <v>44361</v>
      </c>
      <c r="H197" s="444">
        <f>IF(MISC!S197&gt;0,0,-MISC!S197)</f>
        <v>0</v>
      </c>
      <c r="I197" s="205">
        <f t="shared" ca="1" si="6"/>
        <v>44361</v>
      </c>
      <c r="J197" s="126">
        <v>111</v>
      </c>
      <c r="K197" s="126" t="b">
        <v>1</v>
      </c>
      <c r="L197" s="126" t="s">
        <v>4009</v>
      </c>
      <c r="M197" s="126" t="b">
        <v>1</v>
      </c>
      <c r="N197" s="126" t="s">
        <v>3687</v>
      </c>
      <c r="O197" s="309" t="str">
        <f>LEFT(MISC!D197,19)&amp;"."&amp;MiscCR!F197</f>
        <v>....Jn21</v>
      </c>
      <c r="P197" s="312">
        <f>MISC!I197</f>
        <v>0</v>
      </c>
      <c r="Q197" s="126" t="b">
        <v>1</v>
      </c>
      <c r="R197" s="126" t="b">
        <v>1</v>
      </c>
      <c r="S197" s="126" t="b">
        <v>1</v>
      </c>
    </row>
    <row r="198" spans="1:19" hidden="1" x14ac:dyDescent="0.25">
      <c r="A198" s="126" t="s">
        <v>4008</v>
      </c>
      <c r="B198" s="200">
        <v>1</v>
      </c>
      <c r="C198" s="126">
        <v>2</v>
      </c>
      <c r="D198" s="308">
        <f>MISC!J198</f>
        <v>0</v>
      </c>
      <c r="E198" s="126" t="b">
        <v>1</v>
      </c>
      <c r="F198" s="309" t="str">
        <f>RIGHT(MISC!C198,4)&amp;"."&amp;MISC!M198&amp;"."&amp;MISC!K198&amp;"."&amp;$C$5</f>
        <v>...Jn21</v>
      </c>
      <c r="G198" s="310">
        <f t="shared" ca="1" si="5"/>
        <v>44361</v>
      </c>
      <c r="H198" s="444">
        <f>IF(MISC!S198&gt;0,0,-MISC!S198)</f>
        <v>0</v>
      </c>
      <c r="I198" s="205">
        <f t="shared" ca="1" si="6"/>
        <v>44361</v>
      </c>
      <c r="J198" s="126">
        <v>112</v>
      </c>
      <c r="K198" s="126" t="b">
        <v>1</v>
      </c>
      <c r="L198" s="126" t="s">
        <v>4009</v>
      </c>
      <c r="M198" s="126" t="b">
        <v>1</v>
      </c>
      <c r="N198" s="126" t="s">
        <v>3687</v>
      </c>
      <c r="O198" s="309" t="str">
        <f>LEFT(MISC!D198,19)&amp;"."&amp;MiscCR!F198</f>
        <v>....Jn21</v>
      </c>
      <c r="P198" s="312">
        <f>MISC!I198</f>
        <v>0</v>
      </c>
      <c r="Q198" s="126" t="b">
        <v>1</v>
      </c>
      <c r="R198" s="126" t="b">
        <v>1</v>
      </c>
      <c r="S198" s="126" t="b">
        <v>1</v>
      </c>
    </row>
    <row r="199" spans="1:19" hidden="1" x14ac:dyDescent="0.25">
      <c r="A199" s="126" t="s">
        <v>4008</v>
      </c>
      <c r="B199" s="200">
        <v>1</v>
      </c>
      <c r="C199" s="126">
        <v>2</v>
      </c>
      <c r="D199" s="308">
        <f>MISC!J199</f>
        <v>0</v>
      </c>
      <c r="E199" s="126" t="b">
        <v>1</v>
      </c>
      <c r="F199" s="309" t="str">
        <f>RIGHT(MISC!C199,4)&amp;"."&amp;MISC!M199&amp;"."&amp;MISC!K199&amp;"."&amp;$C$5</f>
        <v>...Jn21</v>
      </c>
      <c r="G199" s="310">
        <f t="shared" ca="1" si="5"/>
        <v>44361</v>
      </c>
      <c r="H199" s="444">
        <f>IF(MISC!S199&gt;0,0,-MISC!S199)</f>
        <v>0</v>
      </c>
      <c r="I199" s="205">
        <f t="shared" ca="1" si="6"/>
        <v>44361</v>
      </c>
      <c r="J199" s="126">
        <v>113</v>
      </c>
      <c r="K199" s="126" t="b">
        <v>1</v>
      </c>
      <c r="L199" s="126" t="s">
        <v>4009</v>
      </c>
      <c r="M199" s="126" t="b">
        <v>1</v>
      </c>
      <c r="N199" s="126" t="s">
        <v>3687</v>
      </c>
      <c r="O199" s="309" t="str">
        <f>LEFT(MISC!D199,19)&amp;"."&amp;MiscCR!F199</f>
        <v>....Jn21</v>
      </c>
      <c r="P199" s="312">
        <f>MISC!I199</f>
        <v>0</v>
      </c>
      <c r="Q199" s="126" t="b">
        <v>1</v>
      </c>
      <c r="R199" s="126" t="b">
        <v>1</v>
      </c>
      <c r="S199" s="126" t="b">
        <v>1</v>
      </c>
    </row>
    <row r="200" spans="1:19" hidden="1" x14ac:dyDescent="0.25">
      <c r="A200" s="126" t="s">
        <v>4008</v>
      </c>
      <c r="B200" s="200">
        <v>1</v>
      </c>
      <c r="C200" s="126">
        <v>2</v>
      </c>
      <c r="D200" s="308">
        <f>MISC!J200</f>
        <v>0</v>
      </c>
      <c r="E200" s="126" t="b">
        <v>1</v>
      </c>
      <c r="F200" s="309" t="str">
        <f>RIGHT(MISC!C200,4)&amp;"."&amp;MISC!M200&amp;"."&amp;MISC!K200&amp;"."&amp;$C$5</f>
        <v>...Jn21</v>
      </c>
      <c r="G200" s="310">
        <f t="shared" ca="1" si="5"/>
        <v>44361</v>
      </c>
      <c r="H200" s="444">
        <f>IF(MISC!S200&gt;0,0,-MISC!S200)</f>
        <v>0</v>
      </c>
      <c r="I200" s="205">
        <f t="shared" ca="1" si="6"/>
        <v>44361</v>
      </c>
      <c r="J200" s="126">
        <v>114</v>
      </c>
      <c r="K200" s="126" t="b">
        <v>1</v>
      </c>
      <c r="L200" s="126" t="s">
        <v>4009</v>
      </c>
      <c r="M200" s="126" t="b">
        <v>1</v>
      </c>
      <c r="N200" s="126" t="s">
        <v>3687</v>
      </c>
      <c r="O200" s="309" t="str">
        <f>LEFT(MISC!D200,19)&amp;"."&amp;MiscCR!F200</f>
        <v>....Jn21</v>
      </c>
      <c r="P200" s="312">
        <f>MISC!I200</f>
        <v>0</v>
      </c>
      <c r="Q200" s="126" t="b">
        <v>1</v>
      </c>
      <c r="R200" s="126" t="b">
        <v>1</v>
      </c>
      <c r="S200" s="126" t="b">
        <v>1</v>
      </c>
    </row>
    <row r="201" spans="1:19" hidden="1" x14ac:dyDescent="0.25">
      <c r="A201" s="126" t="s">
        <v>4008</v>
      </c>
      <c r="B201" s="200">
        <v>1</v>
      </c>
      <c r="C201" s="126">
        <v>2</v>
      </c>
      <c r="D201" s="308">
        <f>MISC!J201</f>
        <v>0</v>
      </c>
      <c r="E201" s="126" t="b">
        <v>1</v>
      </c>
      <c r="F201" s="309" t="str">
        <f>RIGHT(MISC!C201,4)&amp;"."&amp;MISC!M201&amp;"."&amp;MISC!K201&amp;"."&amp;$C$5</f>
        <v>...Jn21</v>
      </c>
      <c r="G201" s="310">
        <f t="shared" ca="1" si="5"/>
        <v>44361</v>
      </c>
      <c r="H201" s="444">
        <f>IF(MISC!S201&gt;0,0,-MISC!S201)</f>
        <v>0</v>
      </c>
      <c r="I201" s="205">
        <f t="shared" ca="1" si="6"/>
        <v>44361</v>
      </c>
      <c r="J201" s="126">
        <v>115</v>
      </c>
      <c r="K201" s="126" t="b">
        <v>1</v>
      </c>
      <c r="L201" s="126" t="s">
        <v>4009</v>
      </c>
      <c r="M201" s="126" t="b">
        <v>1</v>
      </c>
      <c r="N201" s="126" t="s">
        <v>3687</v>
      </c>
      <c r="O201" s="309" t="str">
        <f>LEFT(MISC!D201,19)&amp;"."&amp;MiscCR!F201</f>
        <v>....Jn21</v>
      </c>
      <c r="P201" s="312">
        <f>MISC!I201</f>
        <v>0</v>
      </c>
      <c r="Q201" s="126" t="b">
        <v>1</v>
      </c>
      <c r="R201" s="126" t="b">
        <v>1</v>
      </c>
      <c r="S201" s="126" t="b">
        <v>1</v>
      </c>
    </row>
    <row r="202" spans="1:19" hidden="1" x14ac:dyDescent="0.25">
      <c r="A202" s="126" t="s">
        <v>4008</v>
      </c>
      <c r="B202" s="200">
        <v>1</v>
      </c>
      <c r="C202" s="126">
        <v>2</v>
      </c>
      <c r="D202" s="308">
        <f>MISC!J202</f>
        <v>0</v>
      </c>
      <c r="E202" s="126" t="b">
        <v>1</v>
      </c>
      <c r="F202" s="309" t="str">
        <f>RIGHT(MISC!C202,4)&amp;"."&amp;MISC!M202&amp;"."&amp;MISC!K202&amp;"."&amp;$C$5</f>
        <v>...Jn21</v>
      </c>
      <c r="G202" s="310">
        <f t="shared" ca="1" si="5"/>
        <v>44361</v>
      </c>
      <c r="H202" s="444">
        <f>IF(MISC!S202&gt;0,0,-MISC!S202)</f>
        <v>0</v>
      </c>
      <c r="I202" s="205">
        <f t="shared" ca="1" si="6"/>
        <v>44361</v>
      </c>
      <c r="J202" s="126">
        <v>116</v>
      </c>
      <c r="K202" s="126" t="b">
        <v>1</v>
      </c>
      <c r="L202" s="126" t="s">
        <v>4009</v>
      </c>
      <c r="M202" s="126" t="b">
        <v>1</v>
      </c>
      <c r="N202" s="126" t="s">
        <v>3687</v>
      </c>
      <c r="O202" s="309" t="str">
        <f>LEFT(MISC!D202,19)&amp;"."&amp;MiscCR!F202</f>
        <v>....Jn21</v>
      </c>
      <c r="P202" s="312">
        <f>MISC!I202</f>
        <v>0</v>
      </c>
      <c r="Q202" s="126" t="b">
        <v>1</v>
      </c>
      <c r="R202" s="126" t="b">
        <v>1</v>
      </c>
      <c r="S202" s="126" t="b">
        <v>1</v>
      </c>
    </row>
    <row r="203" spans="1:19" hidden="1" x14ac:dyDescent="0.25">
      <c r="A203" s="126" t="s">
        <v>4008</v>
      </c>
      <c r="B203" s="200">
        <v>1</v>
      </c>
      <c r="C203" s="126">
        <v>2</v>
      </c>
      <c r="D203" s="308">
        <f>MISC!J203</f>
        <v>0</v>
      </c>
      <c r="E203" s="126" t="b">
        <v>1</v>
      </c>
      <c r="F203" s="309" t="str">
        <f>RIGHT(MISC!C203,4)&amp;"."&amp;MISC!M203&amp;"."&amp;MISC!K203&amp;"."&amp;$C$5</f>
        <v>...Jn21</v>
      </c>
      <c r="G203" s="310">
        <f t="shared" ca="1" si="5"/>
        <v>44361</v>
      </c>
      <c r="H203" s="444">
        <f>IF(MISC!S203&gt;0,0,-MISC!S203)</f>
        <v>0</v>
      </c>
      <c r="I203" s="205">
        <f t="shared" ca="1" si="6"/>
        <v>44361</v>
      </c>
      <c r="J203" s="126">
        <v>117</v>
      </c>
      <c r="K203" s="126" t="b">
        <v>1</v>
      </c>
      <c r="L203" s="126" t="s">
        <v>4009</v>
      </c>
      <c r="M203" s="126" t="b">
        <v>1</v>
      </c>
      <c r="N203" s="126" t="s">
        <v>3687</v>
      </c>
      <c r="O203" s="309" t="str">
        <f>LEFT(MISC!D203,19)&amp;"."&amp;MiscCR!F203</f>
        <v>....Jn21</v>
      </c>
      <c r="P203" s="312">
        <f>MISC!I203</f>
        <v>0</v>
      </c>
      <c r="Q203" s="126" t="b">
        <v>1</v>
      </c>
      <c r="R203" s="126" t="b">
        <v>1</v>
      </c>
      <c r="S203" s="126" t="b">
        <v>1</v>
      </c>
    </row>
    <row r="204" spans="1:19" hidden="1" x14ac:dyDescent="0.25">
      <c r="A204" s="126" t="s">
        <v>4008</v>
      </c>
      <c r="B204" s="200">
        <v>1</v>
      </c>
      <c r="C204" s="126">
        <v>2</v>
      </c>
      <c r="D204" s="308">
        <f>MISC!J204</f>
        <v>0</v>
      </c>
      <c r="E204" s="126" t="b">
        <v>1</v>
      </c>
      <c r="F204" s="309" t="str">
        <f>RIGHT(MISC!C204,4)&amp;"."&amp;MISC!M204&amp;"."&amp;MISC!K204&amp;"."&amp;$C$5</f>
        <v>...Jn21</v>
      </c>
      <c r="G204" s="310">
        <f t="shared" ca="1" si="5"/>
        <v>44361</v>
      </c>
      <c r="H204" s="444">
        <f>IF(MISC!S204&gt;0,0,-MISC!S204)</f>
        <v>0</v>
      </c>
      <c r="I204" s="205">
        <f t="shared" ca="1" si="6"/>
        <v>44361</v>
      </c>
      <c r="J204" s="126">
        <v>118</v>
      </c>
      <c r="K204" s="126" t="b">
        <v>1</v>
      </c>
      <c r="L204" s="126" t="s">
        <v>4009</v>
      </c>
      <c r="M204" s="126" t="b">
        <v>1</v>
      </c>
      <c r="N204" s="126" t="s">
        <v>3687</v>
      </c>
      <c r="O204" s="309" t="str">
        <f>LEFT(MISC!D204,19)&amp;"."&amp;MiscCR!F204</f>
        <v>....Jn21</v>
      </c>
      <c r="P204" s="312">
        <f>MISC!I204</f>
        <v>0</v>
      </c>
      <c r="Q204" s="126" t="b">
        <v>1</v>
      </c>
      <c r="R204" s="126" t="b">
        <v>1</v>
      </c>
      <c r="S204" s="126" t="b">
        <v>1</v>
      </c>
    </row>
    <row r="205" spans="1:19" hidden="1" x14ac:dyDescent="0.25">
      <c r="A205" s="126" t="s">
        <v>4008</v>
      </c>
      <c r="B205" s="200">
        <v>1</v>
      </c>
      <c r="C205" s="126">
        <v>2</v>
      </c>
      <c r="D205" s="308">
        <f>MISC!J205</f>
        <v>0</v>
      </c>
      <c r="E205" s="126" t="b">
        <v>1</v>
      </c>
      <c r="F205" s="309" t="str">
        <f>RIGHT(MISC!C205,4)&amp;"."&amp;MISC!M205&amp;"."&amp;MISC!K205&amp;"."&amp;$C$5</f>
        <v>...Jn21</v>
      </c>
      <c r="G205" s="310">
        <f t="shared" ca="1" si="5"/>
        <v>44361</v>
      </c>
      <c r="H205" s="444">
        <f>IF(MISC!S205&gt;0,0,-MISC!S205)</f>
        <v>0</v>
      </c>
      <c r="I205" s="205">
        <f t="shared" ca="1" si="6"/>
        <v>44361</v>
      </c>
      <c r="J205" s="126">
        <v>119</v>
      </c>
      <c r="K205" s="126" t="b">
        <v>1</v>
      </c>
      <c r="L205" s="126" t="s">
        <v>4009</v>
      </c>
      <c r="M205" s="126" t="b">
        <v>1</v>
      </c>
      <c r="N205" s="126" t="s">
        <v>3687</v>
      </c>
      <c r="O205" s="309" t="str">
        <f>LEFT(MISC!D205,19)&amp;"."&amp;MiscCR!F205</f>
        <v>....Jn21</v>
      </c>
      <c r="P205" s="312">
        <f>MISC!I205</f>
        <v>0</v>
      </c>
      <c r="Q205" s="126" t="b">
        <v>1</v>
      </c>
      <c r="R205" s="126" t="b">
        <v>1</v>
      </c>
      <c r="S205" s="126" t="b">
        <v>1</v>
      </c>
    </row>
    <row r="206" spans="1:19" hidden="1" x14ac:dyDescent="0.25">
      <c r="A206" s="126" t="s">
        <v>4008</v>
      </c>
      <c r="B206" s="200">
        <v>1</v>
      </c>
      <c r="C206" s="126">
        <v>2</v>
      </c>
      <c r="D206" s="308">
        <f>MISC!J206</f>
        <v>0</v>
      </c>
      <c r="E206" s="126" t="b">
        <v>1</v>
      </c>
      <c r="F206" s="309" t="str">
        <f>RIGHT(MISC!C206,4)&amp;"."&amp;MISC!M206&amp;"."&amp;MISC!K206&amp;"."&amp;$C$5</f>
        <v>...Jn21</v>
      </c>
      <c r="G206" s="310">
        <f t="shared" ca="1" si="5"/>
        <v>44361</v>
      </c>
      <c r="H206" s="444">
        <f>IF(MISC!S206&gt;0,0,-MISC!S206)</f>
        <v>0</v>
      </c>
      <c r="I206" s="205">
        <f t="shared" ca="1" si="6"/>
        <v>44361</v>
      </c>
      <c r="J206" s="126">
        <v>120</v>
      </c>
      <c r="K206" s="126" t="b">
        <v>1</v>
      </c>
      <c r="L206" s="126" t="s">
        <v>4009</v>
      </c>
      <c r="M206" s="126" t="b">
        <v>1</v>
      </c>
      <c r="N206" s="126" t="s">
        <v>3687</v>
      </c>
      <c r="O206" s="309" t="str">
        <f>LEFT(MISC!D206,19)&amp;"."&amp;MiscCR!F206</f>
        <v>....Jn21</v>
      </c>
      <c r="P206" s="312">
        <f>MISC!I206</f>
        <v>0</v>
      </c>
      <c r="Q206" s="126" t="b">
        <v>1</v>
      </c>
      <c r="R206" s="126" t="b">
        <v>1</v>
      </c>
      <c r="S206" s="126" t="b">
        <v>1</v>
      </c>
    </row>
    <row r="207" spans="1:19" hidden="1" x14ac:dyDescent="0.25">
      <c r="A207" s="126" t="s">
        <v>4008</v>
      </c>
      <c r="B207" s="200">
        <v>1</v>
      </c>
      <c r="C207" s="126">
        <v>2</v>
      </c>
      <c r="D207" s="308">
        <f>MISC!J207</f>
        <v>0</v>
      </c>
      <c r="E207" s="126" t="b">
        <v>1</v>
      </c>
      <c r="F207" s="309" t="str">
        <f>RIGHT(MISC!C207,4)&amp;"."&amp;MISC!M207&amp;"."&amp;MISC!K207&amp;"."&amp;$C$5</f>
        <v>...Jn21</v>
      </c>
      <c r="G207" s="310">
        <f t="shared" ca="1" si="5"/>
        <v>44361</v>
      </c>
      <c r="H207" s="444">
        <f>IF(MISC!S207&gt;0,0,-MISC!S207)</f>
        <v>0</v>
      </c>
      <c r="I207" s="205">
        <f t="shared" ca="1" si="6"/>
        <v>44361</v>
      </c>
      <c r="J207" s="126">
        <v>121</v>
      </c>
      <c r="K207" s="126" t="b">
        <v>1</v>
      </c>
      <c r="L207" s="126" t="s">
        <v>4009</v>
      </c>
      <c r="M207" s="126" t="b">
        <v>1</v>
      </c>
      <c r="N207" s="126" t="s">
        <v>3687</v>
      </c>
      <c r="O207" s="309" t="str">
        <f>LEFT(MISC!D207,19)&amp;"."&amp;MiscCR!F207</f>
        <v>....Jn21</v>
      </c>
      <c r="P207" s="312">
        <f>MISC!I207</f>
        <v>0</v>
      </c>
      <c r="Q207" s="126" t="b">
        <v>1</v>
      </c>
      <c r="R207" s="126" t="b">
        <v>1</v>
      </c>
      <c r="S207" s="126" t="b">
        <v>1</v>
      </c>
    </row>
    <row r="208" spans="1:19" hidden="1" x14ac:dyDescent="0.25">
      <c r="A208" s="126" t="s">
        <v>4008</v>
      </c>
      <c r="B208" s="200">
        <v>1</v>
      </c>
      <c r="C208" s="126">
        <v>2</v>
      </c>
      <c r="D208" s="308">
        <f>MISC!J208</f>
        <v>0</v>
      </c>
      <c r="E208" s="126" t="b">
        <v>1</v>
      </c>
      <c r="F208" s="309" t="str">
        <f>RIGHT(MISC!C208,4)&amp;"."&amp;MISC!M208&amp;"."&amp;MISC!K208&amp;"."&amp;$C$5</f>
        <v>...Jn21</v>
      </c>
      <c r="G208" s="310">
        <f t="shared" ca="1" si="5"/>
        <v>44361</v>
      </c>
      <c r="H208" s="444">
        <f>IF(MISC!S208&gt;0,0,-MISC!S208)</f>
        <v>0</v>
      </c>
      <c r="I208" s="205">
        <f t="shared" ca="1" si="6"/>
        <v>44361</v>
      </c>
      <c r="J208" s="126">
        <v>122</v>
      </c>
      <c r="K208" s="126" t="b">
        <v>1</v>
      </c>
      <c r="L208" s="126" t="s">
        <v>4009</v>
      </c>
      <c r="M208" s="126" t="b">
        <v>1</v>
      </c>
      <c r="N208" s="126" t="s">
        <v>3687</v>
      </c>
      <c r="O208" s="309" t="str">
        <f>LEFT(MISC!D208,19)&amp;"."&amp;MiscCR!F208</f>
        <v>....Jn21</v>
      </c>
      <c r="P208" s="312">
        <f>MISC!I208</f>
        <v>0</v>
      </c>
      <c r="Q208" s="126" t="b">
        <v>1</v>
      </c>
      <c r="R208" s="126" t="b">
        <v>1</v>
      </c>
      <c r="S208" s="126" t="b">
        <v>1</v>
      </c>
    </row>
    <row r="209" spans="1:19" hidden="1" x14ac:dyDescent="0.25">
      <c r="A209" s="126" t="s">
        <v>4008</v>
      </c>
      <c r="B209" s="200">
        <v>1</v>
      </c>
      <c r="C209" s="126">
        <v>2</v>
      </c>
      <c r="D209" s="308">
        <f>MISC!J209</f>
        <v>0</v>
      </c>
      <c r="E209" s="126" t="b">
        <v>1</v>
      </c>
      <c r="F209" s="309" t="str">
        <f>RIGHT(MISC!C209,4)&amp;"."&amp;MISC!M209&amp;"."&amp;MISC!K209&amp;"."&amp;$C$5</f>
        <v>...Jn21</v>
      </c>
      <c r="G209" s="310">
        <f t="shared" ca="1" si="5"/>
        <v>44361</v>
      </c>
      <c r="H209" s="444">
        <f>IF(MISC!S209&gt;0,0,-MISC!S209)</f>
        <v>0</v>
      </c>
      <c r="I209" s="205">
        <f t="shared" ca="1" si="6"/>
        <v>44361</v>
      </c>
      <c r="J209" s="126">
        <v>123</v>
      </c>
      <c r="K209" s="126" t="b">
        <v>1</v>
      </c>
      <c r="L209" s="126" t="s">
        <v>4009</v>
      </c>
      <c r="M209" s="126" t="b">
        <v>1</v>
      </c>
      <c r="N209" s="126" t="s">
        <v>3687</v>
      </c>
      <c r="O209" s="309" t="str">
        <f>LEFT(MISC!D209,19)&amp;"."&amp;MiscCR!F209</f>
        <v>....Jn21</v>
      </c>
      <c r="P209" s="312">
        <f>MISC!I209</f>
        <v>0</v>
      </c>
      <c r="Q209" s="126" t="b">
        <v>1</v>
      </c>
      <c r="R209" s="126" t="b">
        <v>1</v>
      </c>
      <c r="S209" s="126" t="b">
        <v>1</v>
      </c>
    </row>
    <row r="210" spans="1:19" hidden="1" x14ac:dyDescent="0.25">
      <c r="A210" s="126" t="s">
        <v>4008</v>
      </c>
      <c r="B210" s="200">
        <v>1</v>
      </c>
      <c r="C210" s="126">
        <v>2</v>
      </c>
      <c r="D210" s="308">
        <f>MISC!J210</f>
        <v>0</v>
      </c>
      <c r="E210" s="126" t="b">
        <v>1</v>
      </c>
      <c r="F210" s="309" t="str">
        <f>RIGHT(MISC!C210,4)&amp;"."&amp;MISC!M210&amp;"."&amp;MISC!K210&amp;"."&amp;$C$5</f>
        <v>...Jn21</v>
      </c>
      <c r="G210" s="310">
        <f t="shared" ca="1" si="5"/>
        <v>44361</v>
      </c>
      <c r="H210" s="444">
        <f>IF(MISC!S210&gt;0,0,-MISC!S210)</f>
        <v>0</v>
      </c>
      <c r="I210" s="205">
        <f t="shared" ca="1" si="6"/>
        <v>44361</v>
      </c>
      <c r="J210" s="126">
        <v>124</v>
      </c>
      <c r="K210" s="126" t="b">
        <v>1</v>
      </c>
      <c r="L210" s="126" t="s">
        <v>4009</v>
      </c>
      <c r="M210" s="126" t="b">
        <v>1</v>
      </c>
      <c r="N210" s="126" t="s">
        <v>3687</v>
      </c>
      <c r="O210" s="309" t="str">
        <f>LEFT(MISC!D210,19)&amp;"."&amp;MiscCR!F210</f>
        <v>....Jn21</v>
      </c>
      <c r="P210" s="312">
        <f>MISC!I210</f>
        <v>0</v>
      </c>
      <c r="Q210" s="126" t="b">
        <v>1</v>
      </c>
      <c r="R210" s="126" t="b">
        <v>1</v>
      </c>
      <c r="S210" s="126" t="b">
        <v>1</v>
      </c>
    </row>
    <row r="211" spans="1:19" hidden="1" x14ac:dyDescent="0.25">
      <c r="A211" s="126" t="s">
        <v>4008</v>
      </c>
      <c r="B211" s="200">
        <v>1</v>
      </c>
      <c r="C211" s="126">
        <v>2</v>
      </c>
      <c r="D211" s="308">
        <f>MISC!J211</f>
        <v>0</v>
      </c>
      <c r="E211" s="126" t="b">
        <v>1</v>
      </c>
      <c r="F211" s="309" t="str">
        <f>RIGHT(MISC!C211,4)&amp;"."&amp;MISC!M211&amp;"."&amp;MISC!K211&amp;"."&amp;$C$5</f>
        <v>...Jn21</v>
      </c>
      <c r="G211" s="310">
        <f t="shared" ca="1" si="5"/>
        <v>44361</v>
      </c>
      <c r="H211" s="444">
        <f>IF(MISC!S211&gt;0,0,-MISC!S211)</f>
        <v>0</v>
      </c>
      <c r="I211" s="205">
        <f t="shared" ca="1" si="6"/>
        <v>44361</v>
      </c>
      <c r="J211" s="126">
        <v>125</v>
      </c>
      <c r="K211" s="126" t="b">
        <v>1</v>
      </c>
      <c r="L211" s="126" t="s">
        <v>4009</v>
      </c>
      <c r="M211" s="126" t="b">
        <v>1</v>
      </c>
      <c r="N211" s="126" t="s">
        <v>3687</v>
      </c>
      <c r="O211" s="309" t="str">
        <f>LEFT(MISC!D211,19)&amp;"."&amp;MiscCR!F211</f>
        <v>....Jn21</v>
      </c>
      <c r="P211" s="312">
        <f>MISC!I211</f>
        <v>0</v>
      </c>
      <c r="Q211" s="126" t="b">
        <v>1</v>
      </c>
      <c r="R211" s="126" t="b">
        <v>1</v>
      </c>
      <c r="S211" s="126" t="b">
        <v>1</v>
      </c>
    </row>
    <row r="212" spans="1:19" hidden="1" x14ac:dyDescent="0.25">
      <c r="A212" s="126" t="s">
        <v>4008</v>
      </c>
      <c r="B212" s="200">
        <v>1</v>
      </c>
      <c r="C212" s="126">
        <v>2</v>
      </c>
      <c r="D212" s="308">
        <f>MISC!J212</f>
        <v>0</v>
      </c>
      <c r="E212" s="126" t="b">
        <v>1</v>
      </c>
      <c r="F212" s="309" t="str">
        <f>RIGHT(MISC!C212,4)&amp;"."&amp;MISC!M212&amp;"."&amp;MISC!K212&amp;"."&amp;$C$5</f>
        <v>...Jn21</v>
      </c>
      <c r="G212" s="310">
        <f t="shared" ca="1" si="5"/>
        <v>44361</v>
      </c>
      <c r="H212" s="444">
        <f>IF(MISC!S212&gt;0,0,-MISC!S212)</f>
        <v>0</v>
      </c>
      <c r="I212" s="205">
        <f t="shared" ca="1" si="6"/>
        <v>44361</v>
      </c>
      <c r="J212" s="126">
        <v>126</v>
      </c>
      <c r="K212" s="126" t="b">
        <v>1</v>
      </c>
      <c r="L212" s="126" t="s">
        <v>4009</v>
      </c>
      <c r="M212" s="126" t="b">
        <v>1</v>
      </c>
      <c r="N212" s="126" t="s">
        <v>3687</v>
      </c>
      <c r="O212" s="309" t="str">
        <f>LEFT(MISC!D212,19)&amp;"."&amp;MiscCR!F212</f>
        <v>....Jn21</v>
      </c>
      <c r="P212" s="312">
        <f>MISC!I212</f>
        <v>0</v>
      </c>
      <c r="Q212" s="126" t="b">
        <v>1</v>
      </c>
      <c r="R212" s="126" t="b">
        <v>1</v>
      </c>
      <c r="S212" s="126" t="b">
        <v>1</v>
      </c>
    </row>
    <row r="213" spans="1:19" hidden="1" x14ac:dyDescent="0.25">
      <c r="A213" s="126" t="s">
        <v>4008</v>
      </c>
      <c r="B213" s="200">
        <v>1</v>
      </c>
      <c r="C213" s="126">
        <v>2</v>
      </c>
      <c r="D213" s="308">
        <f>MISC!J213</f>
        <v>0</v>
      </c>
      <c r="E213" s="126" t="b">
        <v>1</v>
      </c>
      <c r="F213" s="309" t="str">
        <f>RIGHT(MISC!C213,4)&amp;"."&amp;MISC!M213&amp;"."&amp;MISC!K213&amp;"."&amp;$C$5</f>
        <v>...Jn21</v>
      </c>
      <c r="G213" s="310">
        <f t="shared" ref="G213:G238" ca="1" si="7">TODAY()</f>
        <v>44361</v>
      </c>
      <c r="H213" s="444">
        <f>IF(MISC!S213&gt;0,0,-MISC!S213)</f>
        <v>0</v>
      </c>
      <c r="I213" s="205">
        <f t="shared" ca="1" si="6"/>
        <v>44361</v>
      </c>
      <c r="J213" s="126">
        <v>127</v>
      </c>
      <c r="K213" s="126" t="b">
        <v>1</v>
      </c>
      <c r="L213" s="126" t="s">
        <v>4009</v>
      </c>
      <c r="M213" s="126" t="b">
        <v>1</v>
      </c>
      <c r="N213" s="126" t="s">
        <v>3687</v>
      </c>
      <c r="O213" s="309" t="str">
        <f>LEFT(MISC!D213,19)&amp;"."&amp;MiscCR!F213</f>
        <v>....Jn21</v>
      </c>
      <c r="P213" s="312">
        <f>MISC!I213</f>
        <v>0</v>
      </c>
      <c r="Q213" s="126" t="b">
        <v>1</v>
      </c>
      <c r="R213" s="126" t="b">
        <v>1</v>
      </c>
      <c r="S213" s="126" t="b">
        <v>1</v>
      </c>
    </row>
    <row r="214" spans="1:19" hidden="1" x14ac:dyDescent="0.25">
      <c r="A214" s="126" t="s">
        <v>4008</v>
      </c>
      <c r="B214" s="200">
        <v>1</v>
      </c>
      <c r="C214" s="126">
        <v>2</v>
      </c>
      <c r="D214" s="308">
        <f>MISC!J214</f>
        <v>0</v>
      </c>
      <c r="E214" s="126" t="b">
        <v>1</v>
      </c>
      <c r="F214" s="309" t="str">
        <f>RIGHT(MISC!C214,4)&amp;"."&amp;MISC!M214&amp;"."&amp;MISC!K214&amp;"."&amp;$C$5</f>
        <v>...Jn21</v>
      </c>
      <c r="G214" s="310">
        <f t="shared" ca="1" si="7"/>
        <v>44361</v>
      </c>
      <c r="H214" s="444">
        <f>IF(MISC!S214&gt;0,0,-MISC!S214)</f>
        <v>0</v>
      </c>
      <c r="I214" s="205">
        <f t="shared" ca="1" si="6"/>
        <v>44361</v>
      </c>
      <c r="J214" s="126">
        <v>128</v>
      </c>
      <c r="K214" s="126" t="b">
        <v>1</v>
      </c>
      <c r="L214" s="126" t="s">
        <v>4009</v>
      </c>
      <c r="M214" s="126" t="b">
        <v>1</v>
      </c>
      <c r="N214" s="126" t="s">
        <v>3687</v>
      </c>
      <c r="O214" s="309" t="str">
        <f>LEFT(MISC!D214,19)&amp;"."&amp;MiscCR!F214</f>
        <v>....Jn21</v>
      </c>
      <c r="P214" s="312">
        <f>MISC!I214</f>
        <v>0</v>
      </c>
      <c r="Q214" s="126" t="b">
        <v>1</v>
      </c>
      <c r="R214" s="126" t="b">
        <v>1</v>
      </c>
      <c r="S214" s="126" t="b">
        <v>1</v>
      </c>
    </row>
    <row r="215" spans="1:19" hidden="1" x14ac:dyDescent="0.25">
      <c r="A215" s="126" t="s">
        <v>4008</v>
      </c>
      <c r="B215" s="200">
        <v>1</v>
      </c>
      <c r="C215" s="126">
        <v>2</v>
      </c>
      <c r="D215" s="308">
        <f>MISC!J215</f>
        <v>0</v>
      </c>
      <c r="E215" s="126" t="b">
        <v>1</v>
      </c>
      <c r="F215" s="309" t="str">
        <f>RIGHT(MISC!C215,4)&amp;"."&amp;MISC!M215&amp;"."&amp;MISC!K215&amp;"."&amp;$C$5</f>
        <v>...Jn21</v>
      </c>
      <c r="G215" s="310">
        <f t="shared" ca="1" si="7"/>
        <v>44361</v>
      </c>
      <c r="H215" s="444">
        <f>IF(MISC!S215&gt;0,0,-MISC!S215)</f>
        <v>0</v>
      </c>
      <c r="I215" s="205">
        <f t="shared" ca="1" si="6"/>
        <v>44361</v>
      </c>
      <c r="J215" s="126">
        <v>129</v>
      </c>
      <c r="K215" s="126" t="b">
        <v>1</v>
      </c>
      <c r="L215" s="126" t="s">
        <v>4009</v>
      </c>
      <c r="M215" s="126" t="b">
        <v>1</v>
      </c>
      <c r="N215" s="126" t="s">
        <v>3687</v>
      </c>
      <c r="O215" s="309" t="str">
        <f>LEFT(MISC!D215,19)&amp;"."&amp;MiscCR!F215</f>
        <v>....Jn21</v>
      </c>
      <c r="P215" s="312">
        <f>MISC!I215</f>
        <v>0</v>
      </c>
      <c r="Q215" s="126" t="b">
        <v>1</v>
      </c>
      <c r="R215" s="126" t="b">
        <v>1</v>
      </c>
      <c r="S215" s="126" t="b">
        <v>1</v>
      </c>
    </row>
    <row r="216" spans="1:19" hidden="1" x14ac:dyDescent="0.25">
      <c r="A216" s="126" t="s">
        <v>4008</v>
      </c>
      <c r="B216" s="200">
        <v>1</v>
      </c>
      <c r="C216" s="126">
        <v>2</v>
      </c>
      <c r="D216" s="308">
        <f>MISC!J216</f>
        <v>0</v>
      </c>
      <c r="E216" s="126" t="b">
        <v>1</v>
      </c>
      <c r="F216" s="309" t="str">
        <f>RIGHT(MISC!C216,4)&amp;"."&amp;MISC!M216&amp;"."&amp;MISC!K216&amp;"."&amp;$C$5</f>
        <v>...Jn21</v>
      </c>
      <c r="G216" s="310">
        <f t="shared" ca="1" si="7"/>
        <v>44361</v>
      </c>
      <c r="H216" s="444">
        <f>IF(MISC!S216&gt;0,0,-MISC!S216)</f>
        <v>0</v>
      </c>
      <c r="I216" s="205">
        <f t="shared" ca="1" si="6"/>
        <v>44361</v>
      </c>
      <c r="J216" s="126">
        <v>130</v>
      </c>
      <c r="K216" s="126" t="b">
        <v>1</v>
      </c>
      <c r="L216" s="126" t="s">
        <v>4009</v>
      </c>
      <c r="M216" s="126" t="b">
        <v>1</v>
      </c>
      <c r="N216" s="126" t="s">
        <v>3687</v>
      </c>
      <c r="O216" s="309" t="str">
        <f>LEFT(MISC!D216,19)&amp;"."&amp;MiscCR!F216</f>
        <v>....Jn21</v>
      </c>
      <c r="P216" s="312">
        <f>MISC!I216</f>
        <v>0</v>
      </c>
      <c r="Q216" s="126" t="b">
        <v>1</v>
      </c>
      <c r="R216" s="126" t="b">
        <v>1</v>
      </c>
      <c r="S216" s="126" t="b">
        <v>1</v>
      </c>
    </row>
    <row r="217" spans="1:19" hidden="1" x14ac:dyDescent="0.25">
      <c r="A217" s="126" t="s">
        <v>4008</v>
      </c>
      <c r="B217" s="200">
        <v>1</v>
      </c>
      <c r="C217" s="126">
        <v>2</v>
      </c>
      <c r="D217" s="308">
        <f>MISC!J217</f>
        <v>0</v>
      </c>
      <c r="E217" s="126" t="b">
        <v>1</v>
      </c>
      <c r="F217" s="309" t="str">
        <f>RIGHT(MISC!C217,4)&amp;"."&amp;MISC!M217&amp;"."&amp;MISC!K217&amp;"."&amp;$C$5</f>
        <v>...Jn21</v>
      </c>
      <c r="G217" s="310">
        <f t="shared" ca="1" si="7"/>
        <v>44361</v>
      </c>
      <c r="H217" s="444">
        <f>IF(MISC!S217&gt;0,0,-MISC!S217)</f>
        <v>0</v>
      </c>
      <c r="I217" s="205">
        <f t="shared" ca="1" si="6"/>
        <v>44361</v>
      </c>
      <c r="J217" s="126">
        <v>131</v>
      </c>
      <c r="K217" s="126" t="b">
        <v>1</v>
      </c>
      <c r="L217" s="126" t="s">
        <v>4009</v>
      </c>
      <c r="M217" s="126" t="b">
        <v>1</v>
      </c>
      <c r="N217" s="126" t="s">
        <v>3687</v>
      </c>
      <c r="O217" s="309" t="str">
        <f>LEFT(MISC!D217,19)&amp;"."&amp;MiscCR!F217</f>
        <v>....Jn21</v>
      </c>
      <c r="P217" s="312">
        <f>MISC!I217</f>
        <v>0</v>
      </c>
      <c r="Q217" s="126" t="b">
        <v>1</v>
      </c>
      <c r="R217" s="126" t="b">
        <v>1</v>
      </c>
      <c r="S217" s="126" t="b">
        <v>1</v>
      </c>
    </row>
    <row r="218" spans="1:19" hidden="1" x14ac:dyDescent="0.25">
      <c r="A218" s="126" t="s">
        <v>4008</v>
      </c>
      <c r="B218" s="200">
        <v>1</v>
      </c>
      <c r="C218" s="126">
        <v>2</v>
      </c>
      <c r="D218" s="308">
        <f>MISC!J218</f>
        <v>0</v>
      </c>
      <c r="E218" s="126" t="b">
        <v>1</v>
      </c>
      <c r="F218" s="309" t="str">
        <f>RIGHT(MISC!C218,4)&amp;"."&amp;MISC!M218&amp;"."&amp;MISC!K218&amp;"."&amp;$C$5</f>
        <v>...Jn21</v>
      </c>
      <c r="G218" s="310">
        <f t="shared" ca="1" si="7"/>
        <v>44361</v>
      </c>
      <c r="H218" s="444">
        <f>IF(MISC!S218&gt;0,0,-MISC!S218)</f>
        <v>0</v>
      </c>
      <c r="I218" s="205">
        <f t="shared" ref="I218:I238" ca="1" si="8">G218</f>
        <v>44361</v>
      </c>
      <c r="J218" s="126">
        <v>132</v>
      </c>
      <c r="K218" s="126" t="b">
        <v>1</v>
      </c>
      <c r="L218" s="126" t="s">
        <v>4009</v>
      </c>
      <c r="M218" s="126" t="b">
        <v>1</v>
      </c>
      <c r="N218" s="126" t="s">
        <v>3687</v>
      </c>
      <c r="O218" s="309" t="str">
        <f>LEFT(MISC!D218,19)&amp;"."&amp;MiscCR!F218</f>
        <v>....Jn21</v>
      </c>
      <c r="P218" s="312">
        <f>MISC!I218</f>
        <v>0</v>
      </c>
      <c r="Q218" s="126" t="b">
        <v>1</v>
      </c>
      <c r="R218" s="126" t="b">
        <v>1</v>
      </c>
      <c r="S218" s="126" t="b">
        <v>1</v>
      </c>
    </row>
    <row r="219" spans="1:19" hidden="1" x14ac:dyDescent="0.25">
      <c r="A219" s="126" t="s">
        <v>4008</v>
      </c>
      <c r="B219" s="200">
        <v>1</v>
      </c>
      <c r="C219" s="126">
        <v>2</v>
      </c>
      <c r="D219" s="308">
        <f>MISC!J219</f>
        <v>0</v>
      </c>
      <c r="E219" s="126" t="b">
        <v>1</v>
      </c>
      <c r="F219" s="309" t="str">
        <f>RIGHT(MISC!C219,4)&amp;"."&amp;MISC!M219&amp;"."&amp;MISC!K219&amp;"."&amp;$C$5</f>
        <v>...Jn21</v>
      </c>
      <c r="G219" s="310">
        <f t="shared" ca="1" si="7"/>
        <v>44361</v>
      </c>
      <c r="H219" s="444">
        <f>IF(MISC!S219&gt;0,0,-MISC!S219)</f>
        <v>0</v>
      </c>
      <c r="I219" s="205">
        <f t="shared" ca="1" si="8"/>
        <v>44361</v>
      </c>
      <c r="J219" s="126">
        <v>133</v>
      </c>
      <c r="K219" s="126" t="b">
        <v>1</v>
      </c>
      <c r="L219" s="126" t="s">
        <v>4009</v>
      </c>
      <c r="M219" s="126" t="b">
        <v>1</v>
      </c>
      <c r="N219" s="126" t="s">
        <v>3687</v>
      </c>
      <c r="O219" s="309" t="str">
        <f>LEFT(MISC!D219,19)&amp;"."&amp;MiscCR!F219</f>
        <v>....Jn21</v>
      </c>
      <c r="P219" s="312">
        <f>MISC!I219</f>
        <v>0</v>
      </c>
      <c r="Q219" s="126" t="b">
        <v>1</v>
      </c>
      <c r="R219" s="126" t="b">
        <v>1</v>
      </c>
      <c r="S219" s="126" t="b">
        <v>1</v>
      </c>
    </row>
    <row r="220" spans="1:19" hidden="1" x14ac:dyDescent="0.25">
      <c r="A220" s="126" t="s">
        <v>4008</v>
      </c>
      <c r="B220" s="200">
        <v>1</v>
      </c>
      <c r="C220" s="126">
        <v>2</v>
      </c>
      <c r="D220" s="308">
        <f>MISC!J220</f>
        <v>0</v>
      </c>
      <c r="E220" s="126" t="b">
        <v>1</v>
      </c>
      <c r="F220" s="309" t="str">
        <f>RIGHT(MISC!C220,4)&amp;"."&amp;MISC!M220&amp;"."&amp;MISC!K220&amp;"."&amp;$C$5</f>
        <v>...Jn21</v>
      </c>
      <c r="G220" s="310">
        <f t="shared" ca="1" si="7"/>
        <v>44361</v>
      </c>
      <c r="H220" s="444">
        <f>IF(MISC!S220&gt;0,0,-MISC!S220)</f>
        <v>0</v>
      </c>
      <c r="I220" s="205">
        <f t="shared" ca="1" si="8"/>
        <v>44361</v>
      </c>
      <c r="J220" s="126">
        <v>134</v>
      </c>
      <c r="K220" s="126" t="b">
        <v>1</v>
      </c>
      <c r="L220" s="126" t="s">
        <v>4009</v>
      </c>
      <c r="M220" s="126" t="b">
        <v>1</v>
      </c>
      <c r="N220" s="126" t="s">
        <v>3687</v>
      </c>
      <c r="O220" s="309" t="str">
        <f>LEFT(MISC!D220,19)&amp;"."&amp;MiscCR!F220</f>
        <v>....Jn21</v>
      </c>
      <c r="P220" s="312">
        <f>MISC!I220</f>
        <v>0</v>
      </c>
      <c r="Q220" s="126" t="b">
        <v>1</v>
      </c>
      <c r="R220" s="126" t="b">
        <v>1</v>
      </c>
      <c r="S220" s="126" t="b">
        <v>1</v>
      </c>
    </row>
    <row r="221" spans="1:19" hidden="1" x14ac:dyDescent="0.25">
      <c r="A221" s="126" t="s">
        <v>4008</v>
      </c>
      <c r="B221" s="200">
        <v>1</v>
      </c>
      <c r="C221" s="126">
        <v>2</v>
      </c>
      <c r="D221" s="308">
        <f>MISC!J221</f>
        <v>0</v>
      </c>
      <c r="E221" s="126" t="b">
        <v>1</v>
      </c>
      <c r="F221" s="309" t="str">
        <f>RIGHT(MISC!C221,4)&amp;"."&amp;MISC!M221&amp;"."&amp;MISC!K221&amp;"."&amp;$C$5</f>
        <v>...Jn21</v>
      </c>
      <c r="G221" s="310">
        <f t="shared" ca="1" si="7"/>
        <v>44361</v>
      </c>
      <c r="H221" s="444">
        <f>IF(MISC!S221&gt;0,0,-MISC!S221)</f>
        <v>0</v>
      </c>
      <c r="I221" s="205">
        <f t="shared" ca="1" si="8"/>
        <v>44361</v>
      </c>
      <c r="J221" s="126">
        <v>135</v>
      </c>
      <c r="K221" s="126" t="b">
        <v>1</v>
      </c>
      <c r="L221" s="126" t="s">
        <v>4009</v>
      </c>
      <c r="M221" s="126" t="b">
        <v>1</v>
      </c>
      <c r="N221" s="126" t="s">
        <v>3687</v>
      </c>
      <c r="O221" s="309" t="str">
        <f>LEFT(MISC!D221,19)&amp;"."&amp;MiscCR!F221</f>
        <v>....Jn21</v>
      </c>
      <c r="P221" s="312">
        <f>MISC!I221</f>
        <v>0</v>
      </c>
      <c r="Q221" s="126" t="b">
        <v>1</v>
      </c>
      <c r="R221" s="126" t="b">
        <v>1</v>
      </c>
      <c r="S221" s="126" t="b">
        <v>1</v>
      </c>
    </row>
    <row r="222" spans="1:19" hidden="1" x14ac:dyDescent="0.25">
      <c r="A222" s="126" t="s">
        <v>4008</v>
      </c>
      <c r="B222" s="200">
        <v>1</v>
      </c>
      <c r="C222" s="126">
        <v>2</v>
      </c>
      <c r="D222" s="308">
        <f>MISC!J222</f>
        <v>0</v>
      </c>
      <c r="E222" s="126" t="b">
        <v>1</v>
      </c>
      <c r="F222" s="309" t="str">
        <f>RIGHT(MISC!C222,4)&amp;"."&amp;MISC!M222&amp;"."&amp;MISC!K222&amp;"."&amp;$C$5</f>
        <v>...Jn21</v>
      </c>
      <c r="G222" s="310">
        <f t="shared" ca="1" si="7"/>
        <v>44361</v>
      </c>
      <c r="H222" s="444">
        <f>IF(MISC!S222&gt;0,0,-MISC!S222)</f>
        <v>0</v>
      </c>
      <c r="I222" s="205">
        <f t="shared" ca="1" si="8"/>
        <v>44361</v>
      </c>
      <c r="J222" s="126">
        <v>136</v>
      </c>
      <c r="K222" s="126" t="b">
        <v>1</v>
      </c>
      <c r="L222" s="126" t="s">
        <v>4009</v>
      </c>
      <c r="M222" s="126" t="b">
        <v>1</v>
      </c>
      <c r="N222" s="126" t="s">
        <v>3687</v>
      </c>
      <c r="O222" s="309" t="str">
        <f>LEFT(MISC!D222,19)&amp;"."&amp;MiscCR!F222</f>
        <v>....Jn21</v>
      </c>
      <c r="P222" s="312">
        <f>MISC!I222</f>
        <v>0</v>
      </c>
      <c r="Q222" s="126" t="b">
        <v>1</v>
      </c>
      <c r="R222" s="126" t="b">
        <v>1</v>
      </c>
      <c r="S222" s="126" t="b">
        <v>1</v>
      </c>
    </row>
    <row r="223" spans="1:19" hidden="1" x14ac:dyDescent="0.25">
      <c r="A223" s="126" t="s">
        <v>4008</v>
      </c>
      <c r="B223" s="200">
        <v>1</v>
      </c>
      <c r="C223" s="126">
        <v>2</v>
      </c>
      <c r="D223" s="308">
        <f>MISC!J223</f>
        <v>0</v>
      </c>
      <c r="E223" s="126" t="b">
        <v>1</v>
      </c>
      <c r="F223" s="309" t="str">
        <f>RIGHT(MISC!C223,4)&amp;"."&amp;MISC!M223&amp;"."&amp;MISC!K223&amp;"."&amp;$C$5</f>
        <v>...Jn21</v>
      </c>
      <c r="G223" s="310">
        <f t="shared" ca="1" si="7"/>
        <v>44361</v>
      </c>
      <c r="H223" s="444">
        <f>IF(MISC!S223&gt;0,0,-MISC!S223)</f>
        <v>0</v>
      </c>
      <c r="I223" s="205">
        <f t="shared" ca="1" si="8"/>
        <v>44361</v>
      </c>
      <c r="J223" s="126">
        <v>137</v>
      </c>
      <c r="K223" s="126" t="b">
        <v>1</v>
      </c>
      <c r="L223" s="126" t="s">
        <v>4009</v>
      </c>
      <c r="M223" s="126" t="b">
        <v>1</v>
      </c>
      <c r="N223" s="126" t="s">
        <v>3687</v>
      </c>
      <c r="O223" s="309" t="str">
        <f>LEFT(MISC!D223,19)&amp;"."&amp;MiscCR!F223</f>
        <v>....Jn21</v>
      </c>
      <c r="P223" s="312">
        <f>MISC!I223</f>
        <v>0</v>
      </c>
      <c r="Q223" s="126" t="b">
        <v>1</v>
      </c>
      <c r="R223" s="126" t="b">
        <v>1</v>
      </c>
      <c r="S223" s="126" t="b">
        <v>1</v>
      </c>
    </row>
    <row r="224" spans="1:19" hidden="1" x14ac:dyDescent="0.25">
      <c r="A224" s="126" t="s">
        <v>4008</v>
      </c>
      <c r="B224" s="200">
        <v>1</v>
      </c>
      <c r="C224" s="126">
        <v>2</v>
      </c>
      <c r="D224" s="308">
        <f>MISC!J224</f>
        <v>0</v>
      </c>
      <c r="E224" s="126" t="b">
        <v>1</v>
      </c>
      <c r="F224" s="309" t="str">
        <f>RIGHT(MISC!C224,4)&amp;"."&amp;MISC!M224&amp;"."&amp;MISC!K224&amp;"."&amp;$C$5</f>
        <v>...Jn21</v>
      </c>
      <c r="G224" s="310">
        <f t="shared" ca="1" si="7"/>
        <v>44361</v>
      </c>
      <c r="H224" s="444">
        <f>IF(MISC!S224&gt;0,0,-MISC!S224)</f>
        <v>0</v>
      </c>
      <c r="I224" s="205">
        <f t="shared" ca="1" si="8"/>
        <v>44361</v>
      </c>
      <c r="J224" s="126">
        <v>138</v>
      </c>
      <c r="K224" s="126" t="b">
        <v>1</v>
      </c>
      <c r="L224" s="126" t="s">
        <v>4009</v>
      </c>
      <c r="M224" s="126" t="b">
        <v>1</v>
      </c>
      <c r="N224" s="126" t="s">
        <v>3687</v>
      </c>
      <c r="O224" s="309" t="str">
        <f>LEFT(MISC!D224,19)&amp;"."&amp;MiscCR!F224</f>
        <v>....Jn21</v>
      </c>
      <c r="P224" s="312">
        <f>MISC!I224</f>
        <v>0</v>
      </c>
      <c r="Q224" s="126" t="b">
        <v>1</v>
      </c>
      <c r="R224" s="126" t="b">
        <v>1</v>
      </c>
      <c r="S224" s="126" t="b">
        <v>1</v>
      </c>
    </row>
    <row r="225" spans="1:19" hidden="1" x14ac:dyDescent="0.25">
      <c r="A225" s="126" t="s">
        <v>4008</v>
      </c>
      <c r="B225" s="200">
        <v>1</v>
      </c>
      <c r="C225" s="126">
        <v>2</v>
      </c>
      <c r="D225" s="308">
        <f>MISC!J225</f>
        <v>0</v>
      </c>
      <c r="E225" s="126" t="b">
        <v>1</v>
      </c>
      <c r="F225" s="309" t="str">
        <f>RIGHT(MISC!C225,4)&amp;"."&amp;MISC!M225&amp;"."&amp;MISC!K225&amp;"."&amp;$C$5</f>
        <v>...Jn21</v>
      </c>
      <c r="G225" s="310">
        <f t="shared" ca="1" si="7"/>
        <v>44361</v>
      </c>
      <c r="H225" s="444">
        <f>IF(MISC!S225&gt;0,0,-MISC!S225)</f>
        <v>0</v>
      </c>
      <c r="I225" s="205">
        <f t="shared" ca="1" si="8"/>
        <v>44361</v>
      </c>
      <c r="J225" s="126">
        <v>139</v>
      </c>
      <c r="K225" s="126" t="b">
        <v>1</v>
      </c>
      <c r="L225" s="126" t="s">
        <v>4009</v>
      </c>
      <c r="M225" s="126" t="b">
        <v>1</v>
      </c>
      <c r="N225" s="126" t="s">
        <v>3687</v>
      </c>
      <c r="O225" s="309" t="str">
        <f>LEFT(MISC!D225,19)&amp;"."&amp;MiscCR!F225</f>
        <v>....Jn21</v>
      </c>
      <c r="P225" s="312">
        <f>MISC!I225</f>
        <v>0</v>
      </c>
      <c r="Q225" s="126" t="b">
        <v>1</v>
      </c>
      <c r="R225" s="126" t="b">
        <v>1</v>
      </c>
      <c r="S225" s="126" t="b">
        <v>1</v>
      </c>
    </row>
    <row r="226" spans="1:19" hidden="1" x14ac:dyDescent="0.25">
      <c r="A226" s="126" t="s">
        <v>4008</v>
      </c>
      <c r="B226" s="200">
        <v>1</v>
      </c>
      <c r="C226" s="126">
        <v>2</v>
      </c>
      <c r="D226" s="308">
        <f>MISC!J226</f>
        <v>0</v>
      </c>
      <c r="E226" s="126" t="b">
        <v>1</v>
      </c>
      <c r="F226" s="309" t="str">
        <f>RIGHT(MISC!C226,4)&amp;"."&amp;MISC!M226&amp;"."&amp;MISC!K226&amp;"."&amp;$C$5</f>
        <v>...Jn21</v>
      </c>
      <c r="G226" s="310">
        <f t="shared" ca="1" si="7"/>
        <v>44361</v>
      </c>
      <c r="H226" s="444">
        <f>IF(MISC!S226&gt;0,0,-MISC!S226)</f>
        <v>0</v>
      </c>
      <c r="I226" s="205">
        <f t="shared" ca="1" si="8"/>
        <v>44361</v>
      </c>
      <c r="J226" s="126">
        <v>140</v>
      </c>
      <c r="K226" s="126" t="b">
        <v>1</v>
      </c>
      <c r="L226" s="126" t="s">
        <v>4009</v>
      </c>
      <c r="M226" s="126" t="b">
        <v>1</v>
      </c>
      <c r="N226" s="126" t="s">
        <v>3687</v>
      </c>
      <c r="O226" s="309" t="str">
        <f>LEFT(MISC!D226,19)&amp;"."&amp;MiscCR!F226</f>
        <v>....Jn21</v>
      </c>
      <c r="P226" s="312">
        <f>MISC!I226</f>
        <v>0</v>
      </c>
      <c r="Q226" s="126" t="b">
        <v>1</v>
      </c>
      <c r="R226" s="126" t="b">
        <v>1</v>
      </c>
      <c r="S226" s="126" t="b">
        <v>1</v>
      </c>
    </row>
    <row r="227" spans="1:19" hidden="1" x14ac:dyDescent="0.25">
      <c r="A227" s="126" t="s">
        <v>4008</v>
      </c>
      <c r="B227" s="200">
        <v>1</v>
      </c>
      <c r="C227" s="126">
        <v>2</v>
      </c>
      <c r="D227" s="308">
        <f>MISC!J227</f>
        <v>0</v>
      </c>
      <c r="E227" s="126" t="b">
        <v>1</v>
      </c>
      <c r="F227" s="309" t="str">
        <f>RIGHT(MISC!C227,4)&amp;"."&amp;MISC!M227&amp;"."&amp;MISC!K227&amp;"."&amp;$C$5</f>
        <v>...Jn21</v>
      </c>
      <c r="G227" s="310">
        <f t="shared" ca="1" si="7"/>
        <v>44361</v>
      </c>
      <c r="H227" s="444">
        <f>IF(MISC!S227&gt;0,0,-MISC!S227)</f>
        <v>0</v>
      </c>
      <c r="I227" s="205">
        <f t="shared" ca="1" si="8"/>
        <v>44361</v>
      </c>
      <c r="J227" s="126">
        <v>141</v>
      </c>
      <c r="K227" s="126" t="b">
        <v>1</v>
      </c>
      <c r="L227" s="126" t="s">
        <v>4009</v>
      </c>
      <c r="M227" s="126" t="b">
        <v>1</v>
      </c>
      <c r="N227" s="126" t="s">
        <v>3687</v>
      </c>
      <c r="O227" s="309" t="str">
        <f>LEFT(MISC!D227,19)&amp;"."&amp;MiscCR!F227</f>
        <v>....Jn21</v>
      </c>
      <c r="P227" s="312">
        <f>MISC!I227</f>
        <v>0</v>
      </c>
      <c r="Q227" s="126" t="b">
        <v>1</v>
      </c>
      <c r="R227" s="126" t="b">
        <v>1</v>
      </c>
      <c r="S227" s="126" t="b">
        <v>1</v>
      </c>
    </row>
    <row r="228" spans="1:19" hidden="1" x14ac:dyDescent="0.25">
      <c r="A228" s="126" t="s">
        <v>4008</v>
      </c>
      <c r="B228" s="200">
        <v>1</v>
      </c>
      <c r="C228" s="126">
        <v>2</v>
      </c>
      <c r="D228" s="308">
        <f>MISC!J228</f>
        <v>0</v>
      </c>
      <c r="E228" s="126" t="b">
        <v>1</v>
      </c>
      <c r="F228" s="309" t="str">
        <f>RIGHT(MISC!C228,4)&amp;"."&amp;MISC!M228&amp;"."&amp;MISC!K228&amp;"."&amp;$C$5</f>
        <v>...Jn21</v>
      </c>
      <c r="G228" s="310">
        <f t="shared" ca="1" si="7"/>
        <v>44361</v>
      </c>
      <c r="H228" s="444">
        <f>IF(MISC!S228&gt;0,0,-MISC!S228)</f>
        <v>0</v>
      </c>
      <c r="I228" s="205">
        <f t="shared" ca="1" si="8"/>
        <v>44361</v>
      </c>
      <c r="J228" s="126">
        <v>142</v>
      </c>
      <c r="K228" s="126" t="b">
        <v>1</v>
      </c>
      <c r="L228" s="126" t="s">
        <v>4009</v>
      </c>
      <c r="M228" s="126" t="b">
        <v>1</v>
      </c>
      <c r="N228" s="126" t="s">
        <v>3687</v>
      </c>
      <c r="O228" s="309" t="str">
        <f>LEFT(MISC!D228,19)&amp;"."&amp;MiscCR!F228</f>
        <v>....Jn21</v>
      </c>
      <c r="P228" s="312">
        <f>MISC!I228</f>
        <v>0</v>
      </c>
      <c r="Q228" s="126" t="b">
        <v>1</v>
      </c>
      <c r="R228" s="126" t="b">
        <v>1</v>
      </c>
      <c r="S228" s="126" t="b">
        <v>1</v>
      </c>
    </row>
    <row r="229" spans="1:19" hidden="1" x14ac:dyDescent="0.25">
      <c r="A229" s="126" t="s">
        <v>4008</v>
      </c>
      <c r="B229" s="200">
        <v>1</v>
      </c>
      <c r="C229" s="126">
        <v>2</v>
      </c>
      <c r="D229" s="308">
        <f>MISC!J229</f>
        <v>0</v>
      </c>
      <c r="E229" s="126" t="b">
        <v>1</v>
      </c>
      <c r="F229" s="309" t="str">
        <f>RIGHT(MISC!C229,4)&amp;"."&amp;MISC!M229&amp;"."&amp;MISC!K229&amp;"."&amp;$C$5</f>
        <v>...Jn21</v>
      </c>
      <c r="G229" s="310">
        <f t="shared" ca="1" si="7"/>
        <v>44361</v>
      </c>
      <c r="H229" s="444">
        <f>IF(MISC!S229&gt;0,0,-MISC!S229)</f>
        <v>0</v>
      </c>
      <c r="I229" s="205">
        <f t="shared" ca="1" si="8"/>
        <v>44361</v>
      </c>
      <c r="J229" s="126">
        <v>143</v>
      </c>
      <c r="K229" s="126" t="b">
        <v>1</v>
      </c>
      <c r="L229" s="126" t="s">
        <v>4009</v>
      </c>
      <c r="M229" s="126" t="b">
        <v>1</v>
      </c>
      <c r="N229" s="126" t="s">
        <v>3687</v>
      </c>
      <c r="O229" s="309" t="str">
        <f>LEFT(MISC!D229,19)&amp;"."&amp;MiscCR!F229</f>
        <v>....Jn21</v>
      </c>
      <c r="P229" s="312">
        <f>MISC!I229</f>
        <v>0</v>
      </c>
      <c r="Q229" s="126" t="b">
        <v>1</v>
      </c>
      <c r="R229" s="126" t="b">
        <v>1</v>
      </c>
      <c r="S229" s="126" t="b">
        <v>1</v>
      </c>
    </row>
    <row r="230" spans="1:19" hidden="1" x14ac:dyDescent="0.25">
      <c r="A230" s="126" t="s">
        <v>4008</v>
      </c>
      <c r="B230" s="200">
        <v>1</v>
      </c>
      <c r="C230" s="126">
        <v>2</v>
      </c>
      <c r="D230" s="308">
        <f>MISC!J230</f>
        <v>0</v>
      </c>
      <c r="E230" s="126" t="b">
        <v>1</v>
      </c>
      <c r="F230" s="309" t="str">
        <f>RIGHT(MISC!C230,4)&amp;"."&amp;MISC!M230&amp;"."&amp;MISC!K230&amp;"."&amp;$C$5</f>
        <v>...Jn21</v>
      </c>
      <c r="G230" s="310">
        <f t="shared" ca="1" si="7"/>
        <v>44361</v>
      </c>
      <c r="H230" s="444">
        <f>IF(MISC!S230&gt;0,0,-MISC!S230)</f>
        <v>0</v>
      </c>
      <c r="I230" s="205">
        <f t="shared" ca="1" si="8"/>
        <v>44361</v>
      </c>
      <c r="J230" s="126">
        <v>144</v>
      </c>
      <c r="K230" s="126" t="b">
        <v>1</v>
      </c>
      <c r="L230" s="126" t="s">
        <v>4009</v>
      </c>
      <c r="M230" s="126" t="b">
        <v>1</v>
      </c>
      <c r="N230" s="126" t="s">
        <v>3687</v>
      </c>
      <c r="O230" s="309" t="str">
        <f>LEFT(MISC!D230,19)&amp;"."&amp;MiscCR!F230</f>
        <v>....Jn21</v>
      </c>
      <c r="P230" s="312">
        <f>MISC!I230</f>
        <v>0</v>
      </c>
      <c r="Q230" s="126" t="b">
        <v>1</v>
      </c>
      <c r="R230" s="126" t="b">
        <v>1</v>
      </c>
      <c r="S230" s="126" t="b">
        <v>1</v>
      </c>
    </row>
    <row r="231" spans="1:19" hidden="1" x14ac:dyDescent="0.25">
      <c r="A231" s="126" t="s">
        <v>4008</v>
      </c>
      <c r="B231" s="200">
        <v>1</v>
      </c>
      <c r="C231" s="126">
        <v>2</v>
      </c>
      <c r="D231" s="308">
        <f>MISC!J231</f>
        <v>0</v>
      </c>
      <c r="E231" s="126" t="b">
        <v>1</v>
      </c>
      <c r="F231" s="309" t="str">
        <f>RIGHT(MISC!C231,4)&amp;"."&amp;MISC!M231&amp;"."&amp;MISC!K231&amp;"."&amp;$C$5</f>
        <v>...Jn21</v>
      </c>
      <c r="G231" s="310">
        <f t="shared" ca="1" si="7"/>
        <v>44361</v>
      </c>
      <c r="H231" s="444">
        <f>IF(MISC!S231&gt;0,0,-MISC!S231)</f>
        <v>0</v>
      </c>
      <c r="I231" s="205">
        <f t="shared" ca="1" si="8"/>
        <v>44361</v>
      </c>
      <c r="J231" s="126">
        <v>145</v>
      </c>
      <c r="K231" s="126" t="b">
        <v>1</v>
      </c>
      <c r="L231" s="126" t="s">
        <v>4009</v>
      </c>
      <c r="M231" s="126" t="b">
        <v>1</v>
      </c>
      <c r="N231" s="126" t="s">
        <v>3687</v>
      </c>
      <c r="O231" s="309" t="str">
        <f>LEFT(MISC!D231,19)&amp;"."&amp;MiscCR!F231</f>
        <v>....Jn21</v>
      </c>
      <c r="P231" s="312">
        <f>MISC!I231</f>
        <v>0</v>
      </c>
      <c r="Q231" s="126" t="b">
        <v>1</v>
      </c>
      <c r="R231" s="126" t="b">
        <v>1</v>
      </c>
      <c r="S231" s="126" t="b">
        <v>1</v>
      </c>
    </row>
    <row r="232" spans="1:19" hidden="1" x14ac:dyDescent="0.25">
      <c r="A232" s="126" t="s">
        <v>4008</v>
      </c>
      <c r="B232" s="200">
        <v>1</v>
      </c>
      <c r="C232" s="126">
        <v>2</v>
      </c>
      <c r="D232" s="308">
        <f>MISC!J232</f>
        <v>0</v>
      </c>
      <c r="E232" s="126" t="b">
        <v>1</v>
      </c>
      <c r="F232" s="309" t="str">
        <f>RIGHT(MISC!C232,4)&amp;"."&amp;MISC!M232&amp;"."&amp;MISC!K232&amp;"."&amp;$C$5</f>
        <v>...Jn21</v>
      </c>
      <c r="G232" s="310">
        <f t="shared" ca="1" si="7"/>
        <v>44361</v>
      </c>
      <c r="H232" s="444">
        <f>IF(MISC!S232&gt;0,0,-MISC!S232)</f>
        <v>0</v>
      </c>
      <c r="I232" s="205">
        <f t="shared" ca="1" si="8"/>
        <v>44361</v>
      </c>
      <c r="J232" s="126">
        <v>146</v>
      </c>
      <c r="K232" s="126" t="b">
        <v>1</v>
      </c>
      <c r="L232" s="126" t="s">
        <v>4009</v>
      </c>
      <c r="M232" s="126" t="b">
        <v>1</v>
      </c>
      <c r="N232" s="126" t="s">
        <v>3687</v>
      </c>
      <c r="O232" s="309" t="str">
        <f>LEFT(MISC!D232,19)&amp;"."&amp;MiscCR!F232</f>
        <v>....Jn21</v>
      </c>
      <c r="P232" s="312">
        <f>MISC!I232</f>
        <v>0</v>
      </c>
      <c r="Q232" s="126" t="b">
        <v>1</v>
      </c>
      <c r="R232" s="126" t="b">
        <v>1</v>
      </c>
      <c r="S232" s="126" t="b">
        <v>1</v>
      </c>
    </row>
    <row r="233" spans="1:19" hidden="1" x14ac:dyDescent="0.25">
      <c r="A233" s="126" t="s">
        <v>4008</v>
      </c>
      <c r="B233" s="200">
        <v>1</v>
      </c>
      <c r="C233" s="126">
        <v>2</v>
      </c>
      <c r="D233" s="308">
        <f>MISC!J233</f>
        <v>0</v>
      </c>
      <c r="E233" s="126" t="b">
        <v>1</v>
      </c>
      <c r="F233" s="309" t="str">
        <f>RIGHT(MISC!C233,4)&amp;"."&amp;MISC!M233&amp;"."&amp;MISC!K233&amp;"."&amp;$C$5</f>
        <v>...Jn21</v>
      </c>
      <c r="G233" s="310">
        <f t="shared" ca="1" si="7"/>
        <v>44361</v>
      </c>
      <c r="H233" s="444">
        <f>IF(MISC!S233&gt;0,0,-MISC!S233)</f>
        <v>0</v>
      </c>
      <c r="I233" s="205">
        <f t="shared" ca="1" si="8"/>
        <v>44361</v>
      </c>
      <c r="J233" s="126">
        <v>147</v>
      </c>
      <c r="K233" s="126" t="b">
        <v>1</v>
      </c>
      <c r="L233" s="126" t="s">
        <v>4009</v>
      </c>
      <c r="M233" s="126" t="b">
        <v>1</v>
      </c>
      <c r="N233" s="126" t="s">
        <v>3687</v>
      </c>
      <c r="O233" s="309" t="str">
        <f>LEFT(MISC!D233,19)&amp;"."&amp;MiscCR!F233</f>
        <v>....Jn21</v>
      </c>
      <c r="P233" s="312">
        <f>MISC!I233</f>
        <v>0</v>
      </c>
      <c r="Q233" s="126" t="b">
        <v>1</v>
      </c>
      <c r="R233" s="126" t="b">
        <v>1</v>
      </c>
      <c r="S233" s="126" t="b">
        <v>1</v>
      </c>
    </row>
    <row r="234" spans="1:19" hidden="1" x14ac:dyDescent="0.25">
      <c r="A234" s="126" t="s">
        <v>4008</v>
      </c>
      <c r="B234" s="200">
        <v>1</v>
      </c>
      <c r="C234" s="126">
        <v>2</v>
      </c>
      <c r="D234" s="308">
        <f>MISC!J234</f>
        <v>0</v>
      </c>
      <c r="E234" s="126" t="b">
        <v>1</v>
      </c>
      <c r="F234" s="309" t="str">
        <f>RIGHT(MISC!C234,4)&amp;"."&amp;MISC!M234&amp;"."&amp;MISC!K234&amp;"."&amp;$C$5</f>
        <v>...Jn21</v>
      </c>
      <c r="G234" s="310">
        <f t="shared" ca="1" si="7"/>
        <v>44361</v>
      </c>
      <c r="H234" s="444">
        <f>IF(MISC!S234&gt;0,0,-MISC!S234)</f>
        <v>0</v>
      </c>
      <c r="I234" s="205">
        <f t="shared" ca="1" si="8"/>
        <v>44361</v>
      </c>
      <c r="J234" s="126">
        <v>148</v>
      </c>
      <c r="K234" s="126" t="b">
        <v>1</v>
      </c>
      <c r="L234" s="126" t="s">
        <v>4009</v>
      </c>
      <c r="M234" s="126" t="b">
        <v>1</v>
      </c>
      <c r="N234" s="126" t="s">
        <v>3687</v>
      </c>
      <c r="O234" s="309" t="str">
        <f>LEFT(MISC!D234,19)&amp;"."&amp;MiscCR!F234</f>
        <v>....Jn21</v>
      </c>
      <c r="P234" s="312">
        <f>MISC!I234</f>
        <v>0</v>
      </c>
      <c r="Q234" s="126" t="b">
        <v>1</v>
      </c>
      <c r="R234" s="126" t="b">
        <v>1</v>
      </c>
      <c r="S234" s="126" t="b">
        <v>1</v>
      </c>
    </row>
    <row r="235" spans="1:19" hidden="1" x14ac:dyDescent="0.25">
      <c r="A235" s="126" t="s">
        <v>4008</v>
      </c>
      <c r="B235" s="200">
        <v>1</v>
      </c>
      <c r="C235" s="126">
        <v>2</v>
      </c>
      <c r="D235" s="308">
        <f>MISC!J235</f>
        <v>0</v>
      </c>
      <c r="E235" s="126" t="b">
        <v>1</v>
      </c>
      <c r="F235" s="309" t="str">
        <f>RIGHT(MISC!C235,4)&amp;"."&amp;MISC!M235&amp;"."&amp;MISC!K235&amp;"."&amp;$C$5</f>
        <v>...Jn21</v>
      </c>
      <c r="G235" s="310">
        <f t="shared" ca="1" si="7"/>
        <v>44361</v>
      </c>
      <c r="H235" s="444">
        <f>IF(MISC!S235&gt;0,0,-MISC!S235)</f>
        <v>0</v>
      </c>
      <c r="I235" s="205">
        <f t="shared" ca="1" si="8"/>
        <v>44361</v>
      </c>
      <c r="J235" s="126">
        <v>149</v>
      </c>
      <c r="K235" s="126" t="b">
        <v>1</v>
      </c>
      <c r="L235" s="126" t="s">
        <v>4009</v>
      </c>
      <c r="M235" s="126" t="b">
        <v>1</v>
      </c>
      <c r="N235" s="126" t="s">
        <v>3687</v>
      </c>
      <c r="O235" s="309" t="str">
        <f>LEFT(MISC!D235,19)&amp;"."&amp;MiscCR!F235</f>
        <v>....Jn21</v>
      </c>
      <c r="P235" s="312">
        <f>MISC!I235</f>
        <v>0</v>
      </c>
      <c r="Q235" s="126" t="b">
        <v>1</v>
      </c>
      <c r="R235" s="126" t="b">
        <v>1</v>
      </c>
      <c r="S235" s="126" t="b">
        <v>1</v>
      </c>
    </row>
    <row r="236" spans="1:19" hidden="1" x14ac:dyDescent="0.25">
      <c r="A236" s="126" t="s">
        <v>4008</v>
      </c>
      <c r="B236" s="200">
        <v>1</v>
      </c>
      <c r="C236" s="126">
        <v>2</v>
      </c>
      <c r="D236" s="308">
        <f>MISC!J236</f>
        <v>0</v>
      </c>
      <c r="E236" s="126" t="b">
        <v>1</v>
      </c>
      <c r="F236" s="309" t="str">
        <f>RIGHT(MISC!C236,4)&amp;"."&amp;MISC!M236&amp;"."&amp;MISC!K236&amp;"."&amp;$C$5</f>
        <v>...Jn21</v>
      </c>
      <c r="G236" s="310">
        <f t="shared" ca="1" si="7"/>
        <v>44361</v>
      </c>
      <c r="H236" s="444">
        <f>IF(MISC!S236&gt;0,0,-MISC!S236)</f>
        <v>0</v>
      </c>
      <c r="I236" s="205">
        <f t="shared" ca="1" si="8"/>
        <v>44361</v>
      </c>
      <c r="J236" s="126">
        <v>150</v>
      </c>
      <c r="K236" s="126" t="b">
        <v>1</v>
      </c>
      <c r="L236" s="126" t="s">
        <v>4009</v>
      </c>
      <c r="M236" s="126" t="b">
        <v>1</v>
      </c>
      <c r="N236" s="126" t="s">
        <v>3687</v>
      </c>
      <c r="O236" s="309" t="str">
        <f>LEFT(MISC!D236,19)&amp;"."&amp;MiscCR!F236</f>
        <v>....Jn21</v>
      </c>
      <c r="P236" s="312">
        <f>MISC!I236</f>
        <v>0</v>
      </c>
      <c r="Q236" s="126" t="b">
        <v>1</v>
      </c>
      <c r="R236" s="126" t="b">
        <v>1</v>
      </c>
      <c r="S236" s="126" t="b">
        <v>1</v>
      </c>
    </row>
    <row r="237" spans="1:19" hidden="1" x14ac:dyDescent="0.25">
      <c r="A237" s="126" t="s">
        <v>4008</v>
      </c>
      <c r="B237" s="200">
        <v>1</v>
      </c>
      <c r="C237" s="126">
        <v>2</v>
      </c>
      <c r="D237" s="308">
        <f>MISC!J237</f>
        <v>0</v>
      </c>
      <c r="E237" s="126" t="b">
        <v>1</v>
      </c>
      <c r="F237" s="309" t="str">
        <f>RIGHT(MISC!C237,4)&amp;"."&amp;MISC!M237&amp;"."&amp;MISC!K237&amp;"."&amp;$C$5</f>
        <v>...Jn21</v>
      </c>
      <c r="G237" s="310">
        <f t="shared" ca="1" si="7"/>
        <v>44361</v>
      </c>
      <c r="H237" s="444">
        <f>IF(MISC!S237&gt;0,0,-MISC!S237)</f>
        <v>0</v>
      </c>
      <c r="I237" s="205">
        <f t="shared" ca="1" si="8"/>
        <v>44361</v>
      </c>
      <c r="J237" s="126">
        <v>151</v>
      </c>
      <c r="K237" s="126" t="b">
        <v>1</v>
      </c>
      <c r="L237" s="126" t="s">
        <v>4009</v>
      </c>
      <c r="M237" s="126" t="b">
        <v>1</v>
      </c>
      <c r="N237" s="126" t="s">
        <v>3687</v>
      </c>
      <c r="O237" s="309" t="str">
        <f>LEFT(MISC!D237,19)&amp;"."&amp;MiscCR!F237</f>
        <v>....Jn21</v>
      </c>
      <c r="P237" s="312">
        <f>MISC!I237</f>
        <v>0</v>
      </c>
      <c r="Q237" s="126" t="b">
        <v>1</v>
      </c>
      <c r="R237" s="126" t="b">
        <v>1</v>
      </c>
      <c r="S237" s="126" t="b">
        <v>1</v>
      </c>
    </row>
    <row r="238" spans="1:19" hidden="1" x14ac:dyDescent="0.25">
      <c r="A238" s="126" t="s">
        <v>4008</v>
      </c>
      <c r="B238" s="200">
        <v>1</v>
      </c>
      <c r="C238" s="126">
        <v>2</v>
      </c>
      <c r="D238" s="308">
        <f>MISC!J238</f>
        <v>0</v>
      </c>
      <c r="E238" s="126" t="b">
        <v>1</v>
      </c>
      <c r="F238" s="309" t="str">
        <f>RIGHT(MISC!C238,4)&amp;"."&amp;MISC!M238&amp;"."&amp;MISC!K238&amp;"."&amp;$C$5</f>
        <v>...Jn21</v>
      </c>
      <c r="G238" s="310">
        <f t="shared" ca="1" si="7"/>
        <v>44361</v>
      </c>
      <c r="H238" s="444">
        <f>IF(MISC!S238&gt;0,0,-MISC!S238)</f>
        <v>0</v>
      </c>
      <c r="I238" s="205">
        <f t="shared" ca="1" si="8"/>
        <v>44361</v>
      </c>
      <c r="J238" s="126">
        <v>152</v>
      </c>
      <c r="K238" s="126" t="b">
        <v>1</v>
      </c>
      <c r="L238" s="126" t="s">
        <v>4009</v>
      </c>
      <c r="M238" s="126" t="b">
        <v>1</v>
      </c>
      <c r="N238" s="126" t="s">
        <v>3687</v>
      </c>
      <c r="O238" s="309" t="str">
        <f>LEFT(MISC!D238,19)&amp;"."&amp;MiscCR!F238</f>
        <v>....Jn21</v>
      </c>
      <c r="P238" s="312">
        <f>MISC!I238</f>
        <v>0</v>
      </c>
      <c r="Q238" s="126" t="b">
        <v>1</v>
      </c>
      <c r="R238" s="126" t="b">
        <v>1</v>
      </c>
      <c r="S238" s="126" t="b">
        <v>1</v>
      </c>
    </row>
    <row r="239" spans="1:19" x14ac:dyDescent="0.25">
      <c r="A239" s="126"/>
      <c r="B239" s="200"/>
      <c r="C239" s="126"/>
      <c r="D239" s="201"/>
      <c r="E239" s="126"/>
      <c r="F239" s="202"/>
      <c r="G239" s="203"/>
      <c r="H239" s="204"/>
      <c r="I239" s="205"/>
      <c r="J239" s="126"/>
      <c r="K239" s="126"/>
      <c r="L239" s="126"/>
      <c r="M239" s="126"/>
      <c r="N239" s="126"/>
      <c r="O239" s="202"/>
      <c r="P239" s="206"/>
      <c r="Q239" s="126"/>
      <c r="R239" s="126"/>
      <c r="S239" s="126"/>
    </row>
    <row r="240" spans="1:19" x14ac:dyDescent="0.25">
      <c r="A240" s="126"/>
      <c r="B240" s="200"/>
      <c r="C240" s="126"/>
      <c r="D240" s="201"/>
      <c r="E240" s="126"/>
      <c r="F240" s="202"/>
      <c r="G240" s="203"/>
      <c r="H240" s="204"/>
      <c r="I240" s="205"/>
      <c r="J240" s="126"/>
      <c r="K240" s="126"/>
      <c r="L240" s="126"/>
      <c r="M240" s="126"/>
      <c r="N240" s="126"/>
      <c r="O240" s="202"/>
      <c r="P240" s="206"/>
      <c r="Q240" s="126"/>
      <c r="R240" s="126"/>
      <c r="S240" s="126"/>
    </row>
    <row r="241" spans="1:19" x14ac:dyDescent="0.25">
      <c r="A241" s="126"/>
      <c r="B241" s="200"/>
      <c r="C241" s="126"/>
      <c r="D241" s="201"/>
      <c r="E241" s="126"/>
      <c r="F241" s="202"/>
      <c r="G241" s="203"/>
      <c r="H241" s="204"/>
      <c r="I241" s="205"/>
      <c r="J241" s="126"/>
      <c r="K241" s="126"/>
      <c r="L241" s="126"/>
      <c r="M241" s="126"/>
      <c r="N241" s="126"/>
      <c r="O241" s="202"/>
      <c r="P241" s="206"/>
      <c r="Q241" s="126"/>
      <c r="R241" s="126"/>
      <c r="S241" s="126"/>
    </row>
    <row r="242" spans="1:19" x14ac:dyDescent="0.25">
      <c r="A242" s="126"/>
      <c r="B242" s="200"/>
      <c r="C242" s="126"/>
      <c r="D242" s="201"/>
      <c r="E242" s="126"/>
      <c r="F242" s="202"/>
      <c r="G242" s="203"/>
      <c r="H242" s="204"/>
      <c r="I242" s="205"/>
      <c r="J242" s="126"/>
      <c r="K242" s="126"/>
      <c r="L242" s="126"/>
      <c r="M242" s="126"/>
      <c r="N242" s="126"/>
      <c r="O242" s="202"/>
      <c r="P242" s="206"/>
      <c r="Q242" s="126"/>
      <c r="R242" s="126"/>
      <c r="S242" s="126"/>
    </row>
    <row r="243" spans="1:19" x14ac:dyDescent="0.25">
      <c r="A243" s="126"/>
      <c r="B243" s="200"/>
      <c r="C243" s="126"/>
      <c r="D243" s="201"/>
      <c r="E243" s="126"/>
      <c r="F243" s="202"/>
      <c r="G243" s="203"/>
      <c r="H243" s="204"/>
      <c r="I243" s="205"/>
      <c r="J243" s="126"/>
      <c r="K243" s="126"/>
      <c r="L243" s="126"/>
      <c r="M243" s="126"/>
      <c r="N243" s="126"/>
      <c r="O243" s="202"/>
      <c r="P243" s="206"/>
      <c r="Q243" s="126"/>
      <c r="R243" s="126"/>
      <c r="S243" s="126"/>
    </row>
    <row r="244" spans="1:19" x14ac:dyDescent="0.25">
      <c r="A244" s="126"/>
      <c r="B244" s="200"/>
      <c r="C244" s="126"/>
      <c r="D244" s="201"/>
      <c r="E244" s="126"/>
      <c r="F244" s="202"/>
      <c r="G244" s="203"/>
      <c r="H244" s="204"/>
      <c r="I244" s="205"/>
      <c r="J244" s="126"/>
      <c r="K244" s="126"/>
      <c r="L244" s="126"/>
      <c r="M244" s="126"/>
      <c r="N244" s="126"/>
      <c r="O244" s="202"/>
      <c r="P244" s="206"/>
      <c r="Q244" s="126"/>
      <c r="R244" s="126"/>
      <c r="S244" s="126"/>
    </row>
    <row r="245" spans="1:19" x14ac:dyDescent="0.25">
      <c r="A245" s="126"/>
      <c r="B245" s="200"/>
      <c r="C245" s="126"/>
      <c r="D245" s="201"/>
      <c r="E245" s="126"/>
      <c r="F245" s="202"/>
      <c r="G245" s="203"/>
      <c r="H245" s="204"/>
      <c r="I245" s="205"/>
      <c r="J245" s="126"/>
      <c r="K245" s="126"/>
      <c r="L245" s="126"/>
      <c r="M245" s="126"/>
      <c r="N245" s="126"/>
      <c r="O245" s="202"/>
      <c r="P245" s="206"/>
      <c r="Q245" s="126"/>
      <c r="R245" s="126"/>
      <c r="S245" s="126"/>
    </row>
    <row r="246" spans="1:19" x14ac:dyDescent="0.25">
      <c r="A246" s="126"/>
      <c r="B246" s="200"/>
      <c r="C246" s="126"/>
      <c r="D246" s="201"/>
      <c r="E246" s="126"/>
      <c r="F246" s="202"/>
      <c r="G246" s="203"/>
      <c r="H246" s="204"/>
      <c r="I246" s="205"/>
      <c r="J246" s="126"/>
      <c r="K246" s="126"/>
      <c r="L246" s="126"/>
      <c r="M246" s="126"/>
      <c r="N246" s="126"/>
      <c r="O246" s="202"/>
      <c r="P246" s="206"/>
      <c r="Q246" s="126"/>
      <c r="R246" s="126"/>
      <c r="S246" s="126"/>
    </row>
    <row r="247" spans="1:19" x14ac:dyDescent="0.25">
      <c r="A247" s="126"/>
      <c r="B247" s="200"/>
      <c r="C247" s="126"/>
      <c r="D247" s="201"/>
      <c r="E247" s="126"/>
      <c r="F247" s="202"/>
      <c r="G247" s="203"/>
      <c r="H247" s="204"/>
      <c r="I247" s="205"/>
      <c r="J247" s="126"/>
      <c r="K247" s="126"/>
      <c r="L247" s="126"/>
      <c r="M247" s="126"/>
      <c r="N247" s="126"/>
      <c r="O247" s="202"/>
      <c r="P247" s="206"/>
      <c r="Q247" s="126"/>
      <c r="R247" s="126"/>
      <c r="S247" s="126"/>
    </row>
    <row r="248" spans="1:19" x14ac:dyDescent="0.25">
      <c r="A248" s="126"/>
      <c r="B248" s="200"/>
      <c r="C248" s="126"/>
      <c r="D248" s="201"/>
      <c r="E248" s="126"/>
      <c r="F248" s="202"/>
      <c r="G248" s="203"/>
      <c r="H248" s="204"/>
      <c r="I248" s="205"/>
      <c r="J248" s="126"/>
      <c r="K248" s="126"/>
      <c r="L248" s="126"/>
      <c r="M248" s="126"/>
      <c r="N248" s="126"/>
      <c r="O248" s="202"/>
      <c r="P248" s="206"/>
      <c r="Q248" s="126"/>
      <c r="R248" s="126"/>
      <c r="S248" s="126"/>
    </row>
    <row r="249" spans="1:19" x14ac:dyDescent="0.25">
      <c r="A249" s="126"/>
      <c r="B249" s="200"/>
      <c r="C249" s="126"/>
      <c r="D249" s="201"/>
      <c r="E249" s="126"/>
      <c r="F249" s="202"/>
      <c r="G249" s="203"/>
      <c r="H249" s="204"/>
      <c r="I249" s="205"/>
      <c r="J249" s="126"/>
      <c r="K249" s="126"/>
      <c r="L249" s="126"/>
      <c r="M249" s="126"/>
      <c r="N249" s="126"/>
      <c r="O249" s="202"/>
      <c r="P249" s="206"/>
      <c r="Q249" s="126"/>
      <c r="R249" s="126"/>
      <c r="S249" s="126"/>
    </row>
    <row r="250" spans="1:19" x14ac:dyDescent="0.25">
      <c r="A250" s="126"/>
      <c r="B250" s="200"/>
      <c r="C250" s="126"/>
      <c r="D250" s="201"/>
      <c r="E250" s="126"/>
      <c r="F250" s="202"/>
      <c r="G250" s="203"/>
      <c r="H250" s="204"/>
      <c r="I250" s="205"/>
      <c r="J250" s="126"/>
      <c r="K250" s="126"/>
      <c r="L250" s="126"/>
      <c r="M250" s="126"/>
      <c r="N250" s="126"/>
      <c r="O250" s="202"/>
      <c r="P250" s="206"/>
      <c r="Q250" s="126"/>
      <c r="R250" s="126"/>
      <c r="S250" s="126"/>
    </row>
    <row r="251" spans="1:19" x14ac:dyDescent="0.25">
      <c r="A251" s="126"/>
      <c r="B251" s="200"/>
      <c r="C251" s="126"/>
      <c r="D251" s="201"/>
      <c r="E251" s="126"/>
      <c r="F251" s="202"/>
      <c r="G251" s="203"/>
      <c r="H251" s="204"/>
      <c r="I251" s="205"/>
      <c r="J251" s="126"/>
      <c r="K251" s="126"/>
      <c r="L251" s="126"/>
      <c r="M251" s="126"/>
      <c r="N251" s="126"/>
      <c r="O251" s="202"/>
      <c r="P251" s="206"/>
      <c r="Q251" s="126"/>
      <c r="R251" s="126"/>
      <c r="S251" s="126"/>
    </row>
    <row r="252" spans="1:19" x14ac:dyDescent="0.25">
      <c r="A252" s="126"/>
      <c r="B252" s="200"/>
      <c r="C252" s="126"/>
      <c r="D252" s="201"/>
      <c r="E252" s="126"/>
      <c r="F252" s="202"/>
      <c r="G252" s="203"/>
      <c r="H252" s="204"/>
      <c r="I252" s="205"/>
      <c r="J252" s="126"/>
      <c r="K252" s="126"/>
      <c r="L252" s="126"/>
      <c r="M252" s="126"/>
      <c r="N252" s="126"/>
      <c r="O252" s="202"/>
      <c r="P252" s="206"/>
      <c r="Q252" s="126"/>
      <c r="R252" s="126"/>
      <c r="S252" s="126"/>
    </row>
    <row r="253" spans="1:19" x14ac:dyDescent="0.25">
      <c r="A253" s="126"/>
      <c r="B253" s="200"/>
      <c r="C253" s="126"/>
      <c r="D253" s="201"/>
      <c r="E253" s="126"/>
      <c r="F253" s="202"/>
      <c r="G253" s="203"/>
      <c r="H253" s="204"/>
      <c r="I253" s="205"/>
      <c r="J253" s="126"/>
      <c r="K253" s="126"/>
      <c r="L253" s="126"/>
      <c r="M253" s="126"/>
      <c r="N253" s="126"/>
      <c r="O253" s="202"/>
      <c r="P253" s="206"/>
      <c r="Q253" s="126"/>
      <c r="R253" s="126"/>
      <c r="S253" s="126"/>
    </row>
    <row r="254" spans="1:19" x14ac:dyDescent="0.25">
      <c r="A254" s="126"/>
      <c r="B254" s="200"/>
      <c r="C254" s="126"/>
      <c r="D254" s="201"/>
      <c r="E254" s="126"/>
      <c r="F254" s="202"/>
      <c r="G254" s="203"/>
      <c r="H254" s="204"/>
      <c r="I254" s="205"/>
      <c r="J254" s="126"/>
      <c r="K254" s="126"/>
      <c r="L254" s="126"/>
      <c r="M254" s="126"/>
      <c r="N254" s="126"/>
      <c r="O254" s="202"/>
      <c r="P254" s="206"/>
      <c r="Q254" s="126"/>
      <c r="R254" s="126"/>
      <c r="S254" s="126"/>
    </row>
    <row r="255" spans="1:19" x14ac:dyDescent="0.25">
      <c r="A255" s="126"/>
      <c r="B255" s="200"/>
      <c r="C255" s="126"/>
      <c r="D255" s="201"/>
      <c r="E255" s="126"/>
      <c r="F255" s="202"/>
      <c r="G255" s="203"/>
      <c r="H255" s="204"/>
      <c r="I255" s="205"/>
      <c r="J255" s="126"/>
      <c r="K255" s="126"/>
      <c r="L255" s="126"/>
      <c r="M255" s="126"/>
      <c r="N255" s="126"/>
      <c r="O255" s="202"/>
      <c r="P255" s="206"/>
      <c r="Q255" s="126"/>
      <c r="R255" s="126"/>
      <c r="S255" s="126"/>
    </row>
    <row r="256" spans="1:19" x14ac:dyDescent="0.25">
      <c r="A256" s="126"/>
      <c r="B256" s="200"/>
      <c r="C256" s="126"/>
      <c r="D256" s="201"/>
      <c r="E256" s="126"/>
      <c r="F256" s="202"/>
      <c r="G256" s="203"/>
      <c r="H256" s="204"/>
      <c r="I256" s="205"/>
      <c r="J256" s="126"/>
      <c r="K256" s="126"/>
      <c r="L256" s="126"/>
      <c r="M256" s="126"/>
      <c r="N256" s="126"/>
      <c r="O256" s="202"/>
      <c r="P256" s="206"/>
      <c r="Q256" s="126"/>
      <c r="R256" s="126"/>
      <c r="S256" s="126"/>
    </row>
    <row r="257" spans="1:19" x14ac:dyDescent="0.25">
      <c r="A257" s="126"/>
      <c r="B257" s="200"/>
      <c r="C257" s="126"/>
      <c r="D257" s="201"/>
      <c r="E257" s="126"/>
      <c r="F257" s="202"/>
      <c r="G257" s="203"/>
      <c r="H257" s="204"/>
      <c r="I257" s="205"/>
      <c r="J257" s="126"/>
      <c r="K257" s="126"/>
      <c r="L257" s="126"/>
      <c r="M257" s="126"/>
      <c r="N257" s="126"/>
      <c r="O257" s="202"/>
      <c r="P257" s="206"/>
      <c r="Q257" s="126"/>
      <c r="R257" s="126"/>
      <c r="S257" s="126"/>
    </row>
    <row r="258" spans="1:19" x14ac:dyDescent="0.25">
      <c r="A258" s="126"/>
      <c r="B258" s="200"/>
      <c r="C258" s="126"/>
      <c r="D258" s="201"/>
      <c r="E258" s="126"/>
      <c r="F258" s="202"/>
      <c r="G258" s="203"/>
      <c r="H258" s="204"/>
      <c r="I258" s="205"/>
      <c r="J258" s="126"/>
      <c r="K258" s="126"/>
      <c r="L258" s="126"/>
      <c r="M258" s="126"/>
      <c r="N258" s="126"/>
      <c r="O258" s="202"/>
      <c r="P258" s="206"/>
      <c r="Q258" s="126"/>
      <c r="R258" s="126"/>
      <c r="S258" s="126"/>
    </row>
    <row r="259" spans="1:19" x14ac:dyDescent="0.25">
      <c r="A259" s="126"/>
      <c r="B259" s="200"/>
      <c r="C259" s="126"/>
      <c r="D259" s="201"/>
      <c r="E259" s="126"/>
      <c r="F259" s="202"/>
      <c r="G259" s="203"/>
      <c r="H259" s="204"/>
      <c r="I259" s="205"/>
      <c r="J259" s="126"/>
      <c r="K259" s="126"/>
      <c r="L259" s="126"/>
      <c r="M259" s="126"/>
      <c r="N259" s="126"/>
      <c r="O259" s="202"/>
      <c r="P259" s="206"/>
      <c r="Q259" s="126"/>
      <c r="R259" s="126"/>
      <c r="S259" s="126"/>
    </row>
    <row r="260" spans="1:19" x14ac:dyDescent="0.25">
      <c r="A260" s="126"/>
      <c r="B260" s="200"/>
      <c r="C260" s="126"/>
      <c r="D260" s="201"/>
      <c r="E260" s="126"/>
      <c r="F260" s="202"/>
      <c r="G260" s="203"/>
      <c r="H260" s="204"/>
      <c r="I260" s="205"/>
      <c r="J260" s="126"/>
      <c r="K260" s="126"/>
      <c r="L260" s="126"/>
      <c r="M260" s="126"/>
      <c r="N260" s="126"/>
      <c r="O260" s="202"/>
      <c r="P260" s="206"/>
      <c r="Q260" s="126"/>
      <c r="R260" s="126"/>
      <c r="S260" s="126"/>
    </row>
    <row r="261" spans="1:19" x14ac:dyDescent="0.25">
      <c r="A261" s="126"/>
      <c r="B261" s="200"/>
      <c r="C261" s="126"/>
      <c r="D261" s="201"/>
      <c r="E261" s="126"/>
      <c r="F261" s="202"/>
      <c r="G261" s="203"/>
      <c r="H261" s="204"/>
      <c r="I261" s="205"/>
      <c r="J261" s="126"/>
      <c r="K261" s="126"/>
      <c r="L261" s="126"/>
      <c r="M261" s="126"/>
      <c r="N261" s="126"/>
      <c r="O261" s="202"/>
      <c r="P261" s="206"/>
      <c r="Q261" s="126"/>
      <c r="R261" s="126"/>
      <c r="S261" s="126"/>
    </row>
    <row r="262" spans="1:19" x14ac:dyDescent="0.25">
      <c r="A262" s="126"/>
      <c r="B262" s="200"/>
      <c r="C262" s="126"/>
      <c r="D262" s="201"/>
      <c r="E262" s="126"/>
      <c r="F262" s="202"/>
      <c r="G262" s="203"/>
      <c r="H262" s="204"/>
      <c r="I262" s="205"/>
      <c r="J262" s="126"/>
      <c r="K262" s="126"/>
      <c r="L262" s="126"/>
      <c r="M262" s="126"/>
      <c r="N262" s="126"/>
      <c r="O262" s="202"/>
      <c r="P262" s="206"/>
      <c r="Q262" s="126"/>
      <c r="R262" s="126"/>
      <c r="S262" s="126"/>
    </row>
    <row r="263" spans="1:19" x14ac:dyDescent="0.25">
      <c r="A263" s="126"/>
      <c r="B263" s="200"/>
      <c r="C263" s="126"/>
      <c r="D263" s="201"/>
      <c r="E263" s="126"/>
      <c r="F263" s="202"/>
      <c r="G263" s="203"/>
      <c r="H263" s="204"/>
      <c r="I263" s="205"/>
      <c r="J263" s="126"/>
      <c r="K263" s="126"/>
      <c r="L263" s="126"/>
      <c r="M263" s="126"/>
      <c r="N263" s="126"/>
      <c r="O263" s="202"/>
      <c r="P263" s="206"/>
      <c r="Q263" s="126"/>
      <c r="R263" s="126"/>
      <c r="S263" s="126"/>
    </row>
    <row r="264" spans="1:19" x14ac:dyDescent="0.25">
      <c r="A264" s="126"/>
      <c r="B264" s="200"/>
      <c r="C264" s="126"/>
      <c r="D264" s="201"/>
      <c r="E264" s="126"/>
      <c r="F264" s="202"/>
      <c r="G264" s="203"/>
      <c r="H264" s="204"/>
      <c r="I264" s="205"/>
      <c r="J264" s="126"/>
      <c r="K264" s="126"/>
      <c r="L264" s="126"/>
      <c r="M264" s="126"/>
      <c r="N264" s="126"/>
      <c r="O264" s="202"/>
      <c r="P264" s="206"/>
      <c r="Q264" s="126"/>
      <c r="R264" s="126"/>
      <c r="S264" s="126"/>
    </row>
    <row r="265" spans="1:19" x14ac:dyDescent="0.25">
      <c r="A265" s="126"/>
      <c r="B265" s="200"/>
      <c r="C265" s="126"/>
      <c r="D265" s="201"/>
      <c r="E265" s="126"/>
      <c r="F265" s="202"/>
      <c r="G265" s="203"/>
      <c r="H265" s="204"/>
      <c r="I265" s="205"/>
      <c r="J265" s="126"/>
      <c r="K265" s="126"/>
      <c r="L265" s="126"/>
      <c r="M265" s="126"/>
      <c r="N265" s="126"/>
      <c r="O265" s="202"/>
      <c r="P265" s="206"/>
      <c r="Q265" s="126"/>
      <c r="R265" s="126"/>
      <c r="S265" s="126"/>
    </row>
    <row r="266" spans="1:19" x14ac:dyDescent="0.25">
      <c r="A266" s="126"/>
      <c r="B266" s="200"/>
      <c r="C266" s="126"/>
      <c r="D266" s="201"/>
      <c r="E266" s="126"/>
      <c r="F266" s="202"/>
      <c r="G266" s="203"/>
      <c r="H266" s="204"/>
      <c r="I266" s="205"/>
      <c r="J266" s="126"/>
      <c r="K266" s="126"/>
      <c r="L266" s="126"/>
      <c r="M266" s="126"/>
      <c r="N266" s="126"/>
      <c r="O266" s="202"/>
      <c r="P266" s="206"/>
      <c r="Q266" s="126"/>
      <c r="R266" s="126"/>
      <c r="S266" s="126"/>
    </row>
    <row r="267" spans="1:19" x14ac:dyDescent="0.25">
      <c r="A267" s="126"/>
      <c r="B267" s="200"/>
      <c r="C267" s="126"/>
      <c r="D267" s="201"/>
      <c r="E267" s="126"/>
      <c r="F267" s="202"/>
      <c r="G267" s="203"/>
      <c r="H267" s="204"/>
      <c r="I267" s="205"/>
      <c r="J267" s="126"/>
      <c r="K267" s="126"/>
      <c r="L267" s="126"/>
      <c r="M267" s="126"/>
      <c r="N267" s="126"/>
      <c r="O267" s="202"/>
      <c r="P267" s="206"/>
      <c r="Q267" s="126"/>
      <c r="R267" s="126"/>
      <c r="S267" s="126"/>
    </row>
    <row r="268" spans="1:19" x14ac:dyDescent="0.25">
      <c r="A268" s="126"/>
      <c r="B268" s="200"/>
      <c r="C268" s="126"/>
      <c r="D268" s="201"/>
      <c r="E268" s="126"/>
      <c r="F268" s="202"/>
      <c r="G268" s="203"/>
      <c r="H268" s="204"/>
      <c r="I268" s="205"/>
      <c r="J268" s="126"/>
      <c r="K268" s="126"/>
      <c r="L268" s="126"/>
      <c r="M268" s="126"/>
      <c r="N268" s="126"/>
      <c r="O268" s="202"/>
      <c r="P268" s="206"/>
      <c r="Q268" s="126"/>
      <c r="R268" s="126"/>
      <c r="S268" s="126"/>
    </row>
    <row r="269" spans="1:19" x14ac:dyDescent="0.25">
      <c r="A269" s="126"/>
      <c r="B269" s="200"/>
      <c r="C269" s="126"/>
      <c r="D269" s="201"/>
      <c r="E269" s="126"/>
      <c r="F269" s="202"/>
      <c r="G269" s="203"/>
      <c r="H269" s="204"/>
      <c r="I269" s="205"/>
      <c r="J269" s="126"/>
      <c r="K269" s="126"/>
      <c r="L269" s="126"/>
      <c r="M269" s="126"/>
      <c r="N269" s="126"/>
      <c r="O269" s="202"/>
      <c r="P269" s="206"/>
      <c r="Q269" s="126"/>
      <c r="R269" s="126"/>
      <c r="S269" s="126"/>
    </row>
    <row r="270" spans="1:19" x14ac:dyDescent="0.25">
      <c r="A270" s="126"/>
      <c r="B270" s="200"/>
      <c r="C270" s="126"/>
      <c r="D270" s="201"/>
      <c r="E270" s="126"/>
      <c r="F270" s="202"/>
      <c r="G270" s="203"/>
      <c r="H270" s="204"/>
      <c r="I270" s="205"/>
      <c r="J270" s="126"/>
      <c r="K270" s="126"/>
      <c r="L270" s="126"/>
      <c r="M270" s="126"/>
      <c r="N270" s="126"/>
      <c r="O270" s="202"/>
      <c r="P270" s="206"/>
      <c r="Q270" s="126"/>
      <c r="R270" s="126"/>
      <c r="S270" s="126"/>
    </row>
    <row r="271" spans="1:19" x14ac:dyDescent="0.25">
      <c r="A271" s="126"/>
      <c r="B271" s="200"/>
      <c r="C271" s="126"/>
      <c r="D271" s="201"/>
      <c r="E271" s="126"/>
      <c r="F271" s="202"/>
      <c r="G271" s="203"/>
      <c r="H271" s="204"/>
      <c r="I271" s="205"/>
      <c r="J271" s="126"/>
      <c r="K271" s="126"/>
      <c r="L271" s="126"/>
      <c r="M271" s="126"/>
      <c r="N271" s="126"/>
      <c r="O271" s="202"/>
      <c r="P271" s="206"/>
      <c r="Q271" s="126"/>
      <c r="R271" s="126"/>
      <c r="S271" s="126"/>
    </row>
    <row r="272" spans="1:19" x14ac:dyDescent="0.25">
      <c r="A272" s="126"/>
      <c r="B272" s="200"/>
      <c r="C272" s="126"/>
      <c r="D272" s="201"/>
      <c r="E272" s="126"/>
      <c r="F272" s="202"/>
      <c r="G272" s="203"/>
      <c r="H272" s="204"/>
      <c r="I272" s="205"/>
      <c r="J272" s="126"/>
      <c r="K272" s="126"/>
      <c r="L272" s="126"/>
      <c r="M272" s="126"/>
      <c r="N272" s="126"/>
      <c r="O272" s="202"/>
      <c r="P272" s="206"/>
      <c r="Q272" s="126"/>
      <c r="R272" s="126"/>
      <c r="S272" s="126"/>
    </row>
    <row r="273" spans="1:19" x14ac:dyDescent="0.25">
      <c r="A273" s="126"/>
      <c r="B273" s="200"/>
      <c r="C273" s="126"/>
      <c r="D273" s="201"/>
      <c r="E273" s="126"/>
      <c r="F273" s="202"/>
      <c r="G273" s="203"/>
      <c r="H273" s="204"/>
      <c r="I273" s="205"/>
      <c r="J273" s="126"/>
      <c r="K273" s="126"/>
      <c r="L273" s="126"/>
      <c r="M273" s="126"/>
      <c r="N273" s="126"/>
      <c r="O273" s="202"/>
      <c r="P273" s="206"/>
      <c r="Q273" s="126"/>
      <c r="R273" s="126"/>
      <c r="S273" s="126"/>
    </row>
    <row r="274" spans="1:19" x14ac:dyDescent="0.25">
      <c r="A274" s="126"/>
      <c r="B274" s="200"/>
      <c r="C274" s="126"/>
      <c r="D274" s="201"/>
      <c r="E274" s="126"/>
      <c r="F274" s="202"/>
      <c r="G274" s="203"/>
      <c r="H274" s="204"/>
      <c r="I274" s="205"/>
      <c r="J274" s="126"/>
      <c r="K274" s="126"/>
      <c r="L274" s="126"/>
      <c r="M274" s="126"/>
      <c r="N274" s="126"/>
      <c r="O274" s="202"/>
      <c r="P274" s="206"/>
      <c r="Q274" s="126"/>
      <c r="R274" s="126"/>
      <c r="S274" s="126"/>
    </row>
    <row r="275" spans="1:19" x14ac:dyDescent="0.25">
      <c r="A275" s="126"/>
      <c r="B275" s="200"/>
      <c r="C275" s="126"/>
      <c r="D275" s="201"/>
      <c r="E275" s="126"/>
      <c r="F275" s="202"/>
      <c r="G275" s="203"/>
      <c r="H275" s="204"/>
      <c r="I275" s="205"/>
      <c r="J275" s="126"/>
      <c r="K275" s="126"/>
      <c r="L275" s="126"/>
      <c r="M275" s="126"/>
      <c r="N275" s="126"/>
      <c r="O275" s="202"/>
      <c r="P275" s="206"/>
      <c r="Q275" s="126"/>
      <c r="R275" s="126"/>
      <c r="S275" s="126"/>
    </row>
    <row r="276" spans="1:19" x14ac:dyDescent="0.25">
      <c r="A276" s="126"/>
      <c r="B276" s="200"/>
      <c r="C276" s="126"/>
      <c r="D276" s="201"/>
      <c r="E276" s="126"/>
      <c r="F276" s="202"/>
      <c r="G276" s="203"/>
      <c r="H276" s="204"/>
      <c r="I276" s="205"/>
      <c r="J276" s="126"/>
      <c r="K276" s="126"/>
      <c r="L276" s="126"/>
      <c r="M276" s="126"/>
      <c r="N276" s="126"/>
      <c r="O276" s="202"/>
      <c r="P276" s="206"/>
      <c r="Q276" s="126"/>
      <c r="R276" s="126"/>
      <c r="S276" s="126"/>
    </row>
    <row r="277" spans="1:19" x14ac:dyDescent="0.25">
      <c r="A277" s="126"/>
      <c r="B277" s="200"/>
      <c r="C277" s="126"/>
      <c r="D277" s="201"/>
      <c r="E277" s="126"/>
      <c r="F277" s="202"/>
      <c r="G277" s="203"/>
      <c r="H277" s="204"/>
      <c r="I277" s="205"/>
      <c r="J277" s="126"/>
      <c r="K277" s="126"/>
      <c r="L277" s="126"/>
      <c r="M277" s="126"/>
      <c r="N277" s="126"/>
      <c r="O277" s="202"/>
      <c r="P277" s="206"/>
      <c r="Q277" s="126"/>
      <c r="R277" s="126"/>
      <c r="S277" s="126"/>
    </row>
    <row r="278" spans="1:19" x14ac:dyDescent="0.25">
      <c r="A278" s="126"/>
      <c r="B278" s="200"/>
      <c r="C278" s="126"/>
      <c r="D278" s="201"/>
      <c r="E278" s="126"/>
      <c r="F278" s="202"/>
      <c r="G278" s="203"/>
      <c r="H278" s="204"/>
      <c r="I278" s="205"/>
      <c r="J278" s="126"/>
      <c r="K278" s="126"/>
      <c r="L278" s="126"/>
      <c r="M278" s="126"/>
      <c r="N278" s="126"/>
      <c r="O278" s="202"/>
      <c r="P278" s="206"/>
      <c r="Q278" s="126"/>
      <c r="R278" s="126"/>
      <c r="S278" s="126"/>
    </row>
    <row r="279" spans="1:19" x14ac:dyDescent="0.25">
      <c r="A279" s="126"/>
      <c r="B279" s="200"/>
      <c r="C279" s="126"/>
      <c r="D279" s="201"/>
      <c r="E279" s="126"/>
      <c r="F279" s="202"/>
      <c r="G279" s="203"/>
      <c r="H279" s="204"/>
      <c r="I279" s="205"/>
      <c r="J279" s="126"/>
      <c r="K279" s="126"/>
      <c r="L279" s="126"/>
      <c r="M279" s="126"/>
      <c r="N279" s="126"/>
      <c r="O279" s="202"/>
      <c r="P279" s="206"/>
      <c r="Q279" s="126"/>
      <c r="R279" s="126"/>
      <c r="S279" s="126"/>
    </row>
    <row r="280" spans="1:19" x14ac:dyDescent="0.25">
      <c r="A280" s="126"/>
      <c r="B280" s="200"/>
      <c r="C280" s="126"/>
      <c r="D280" s="201"/>
      <c r="E280" s="126"/>
      <c r="F280" s="202"/>
      <c r="G280" s="203"/>
      <c r="H280" s="204"/>
      <c r="I280" s="205"/>
      <c r="J280" s="126"/>
      <c r="K280" s="126"/>
      <c r="L280" s="126"/>
      <c r="M280" s="126"/>
      <c r="N280" s="126"/>
      <c r="O280" s="202"/>
      <c r="P280" s="206"/>
      <c r="Q280" s="126"/>
      <c r="R280" s="126"/>
      <c r="S280" s="126"/>
    </row>
    <row r="281" spans="1:19" x14ac:dyDescent="0.25">
      <c r="A281" s="126"/>
      <c r="B281" s="200"/>
      <c r="C281" s="126"/>
      <c r="D281" s="201"/>
      <c r="E281" s="126"/>
      <c r="F281" s="202"/>
      <c r="G281" s="203"/>
      <c r="H281" s="204"/>
      <c r="I281" s="205"/>
      <c r="J281" s="126"/>
      <c r="K281" s="126"/>
      <c r="L281" s="126"/>
      <c r="M281" s="126"/>
      <c r="N281" s="126"/>
      <c r="O281" s="202"/>
      <c r="P281" s="206"/>
      <c r="Q281" s="126"/>
      <c r="R281" s="126"/>
      <c r="S281" s="126"/>
    </row>
    <row r="282" spans="1:19" x14ac:dyDescent="0.25">
      <c r="A282" s="126"/>
      <c r="B282" s="200"/>
      <c r="C282" s="126"/>
      <c r="D282" s="201"/>
      <c r="E282" s="126"/>
      <c r="F282" s="202"/>
      <c r="G282" s="203"/>
      <c r="H282" s="204"/>
      <c r="I282" s="205"/>
      <c r="J282" s="126"/>
      <c r="K282" s="126"/>
      <c r="L282" s="126"/>
      <c r="M282" s="126"/>
      <c r="N282" s="126"/>
      <c r="O282" s="202"/>
      <c r="P282" s="206"/>
      <c r="Q282" s="126"/>
      <c r="R282" s="126"/>
      <c r="S282" s="126"/>
    </row>
    <row r="283" spans="1:19" x14ac:dyDescent="0.25">
      <c r="A283" s="126"/>
      <c r="B283" s="200"/>
      <c r="C283" s="126"/>
      <c r="D283" s="201"/>
      <c r="E283" s="126"/>
      <c r="F283" s="202"/>
      <c r="G283" s="203"/>
      <c r="H283" s="204"/>
      <c r="I283" s="205"/>
      <c r="J283" s="126"/>
      <c r="K283" s="126"/>
      <c r="L283" s="126"/>
      <c r="M283" s="126"/>
      <c r="N283" s="126"/>
      <c r="O283" s="202"/>
      <c r="P283" s="206"/>
      <c r="Q283" s="126"/>
      <c r="R283" s="126"/>
      <c r="S283" s="126"/>
    </row>
    <row r="284" spans="1:19" x14ac:dyDescent="0.25">
      <c r="A284" s="126"/>
      <c r="B284" s="200"/>
      <c r="C284" s="126"/>
      <c r="D284" s="201"/>
      <c r="E284" s="126"/>
      <c r="F284" s="202"/>
      <c r="G284" s="203"/>
      <c r="H284" s="204"/>
      <c r="I284" s="205"/>
      <c r="J284" s="126"/>
      <c r="K284" s="126"/>
      <c r="L284" s="126"/>
      <c r="M284" s="126"/>
      <c r="N284" s="126"/>
      <c r="O284" s="202"/>
      <c r="P284" s="206"/>
      <c r="Q284" s="126"/>
      <c r="R284" s="126"/>
      <c r="S284" s="126"/>
    </row>
    <row r="285" spans="1:19" x14ac:dyDescent="0.25">
      <c r="A285" s="126"/>
      <c r="B285" s="200"/>
      <c r="C285" s="126"/>
      <c r="D285" s="201"/>
      <c r="E285" s="126"/>
      <c r="F285" s="202"/>
      <c r="G285" s="203"/>
      <c r="H285" s="204"/>
      <c r="I285" s="205"/>
      <c r="J285" s="126"/>
      <c r="K285" s="126"/>
      <c r="L285" s="126"/>
      <c r="M285" s="126"/>
      <c r="N285" s="126"/>
      <c r="O285" s="202"/>
      <c r="P285" s="206"/>
      <c r="Q285" s="126"/>
      <c r="R285" s="126"/>
      <c r="S285" s="126"/>
    </row>
    <row r="286" spans="1:19" x14ac:dyDescent="0.25">
      <c r="A286" s="126"/>
      <c r="B286" s="200"/>
      <c r="C286" s="126"/>
      <c r="D286" s="201"/>
      <c r="E286" s="126"/>
      <c r="F286" s="202"/>
      <c r="G286" s="203"/>
      <c r="H286" s="204"/>
      <c r="I286" s="205"/>
      <c r="J286" s="126"/>
      <c r="K286" s="126"/>
      <c r="L286" s="126"/>
      <c r="M286" s="126"/>
      <c r="N286" s="126"/>
      <c r="O286" s="202"/>
      <c r="P286" s="206"/>
      <c r="Q286" s="126"/>
      <c r="R286" s="126"/>
      <c r="S286" s="126"/>
    </row>
    <row r="287" spans="1:19" x14ac:dyDescent="0.25">
      <c r="A287" s="126"/>
      <c r="B287" s="200"/>
      <c r="C287" s="126"/>
      <c r="D287" s="201"/>
      <c r="E287" s="126"/>
      <c r="F287" s="202"/>
      <c r="G287" s="203"/>
      <c r="H287" s="204"/>
      <c r="I287" s="205"/>
      <c r="J287" s="126"/>
      <c r="K287" s="126"/>
      <c r="L287" s="126"/>
      <c r="M287" s="126"/>
      <c r="N287" s="126"/>
      <c r="O287" s="202"/>
      <c r="P287" s="206"/>
      <c r="Q287" s="126"/>
      <c r="R287" s="126"/>
      <c r="S287" s="126"/>
    </row>
    <row r="288" spans="1:19" x14ac:dyDescent="0.25">
      <c r="A288" s="126"/>
      <c r="B288" s="200"/>
      <c r="C288" s="126"/>
      <c r="D288" s="201"/>
      <c r="E288" s="126"/>
      <c r="F288" s="202"/>
      <c r="G288" s="203"/>
      <c r="H288" s="204"/>
      <c r="I288" s="205"/>
      <c r="J288" s="126"/>
      <c r="K288" s="126"/>
      <c r="L288" s="126"/>
      <c r="M288" s="126"/>
      <c r="N288" s="126"/>
      <c r="O288" s="202"/>
      <c r="P288" s="206"/>
      <c r="Q288" s="126"/>
      <c r="R288" s="126"/>
      <c r="S288" s="126"/>
    </row>
    <row r="289" spans="1:19" x14ac:dyDescent="0.25">
      <c r="A289" s="126"/>
      <c r="B289" s="200"/>
      <c r="C289" s="126"/>
      <c r="D289" s="201"/>
      <c r="E289" s="126"/>
      <c r="F289" s="202"/>
      <c r="G289" s="203"/>
      <c r="H289" s="204"/>
      <c r="I289" s="205"/>
      <c r="J289" s="126"/>
      <c r="K289" s="126"/>
      <c r="L289" s="126"/>
      <c r="M289" s="126"/>
      <c r="N289" s="126"/>
      <c r="O289" s="202"/>
      <c r="P289" s="206"/>
      <c r="Q289" s="126"/>
      <c r="R289" s="126"/>
      <c r="S289" s="126"/>
    </row>
    <row r="290" spans="1:19" x14ac:dyDescent="0.25">
      <c r="A290" s="126"/>
      <c r="B290" s="200"/>
      <c r="C290" s="126"/>
      <c r="D290" s="201"/>
      <c r="E290" s="126"/>
      <c r="F290" s="202"/>
      <c r="G290" s="203"/>
      <c r="H290" s="204"/>
      <c r="I290" s="205"/>
      <c r="J290" s="126"/>
      <c r="K290" s="126"/>
      <c r="L290" s="126"/>
      <c r="M290" s="126"/>
      <c r="N290" s="126"/>
      <c r="O290" s="202"/>
      <c r="P290" s="206"/>
      <c r="Q290" s="126"/>
      <c r="R290" s="126"/>
      <c r="S290" s="126"/>
    </row>
    <row r="291" spans="1:19" x14ac:dyDescent="0.25">
      <c r="A291" s="126"/>
      <c r="B291" s="200"/>
      <c r="C291" s="126"/>
      <c r="D291" s="201"/>
      <c r="E291" s="126"/>
      <c r="F291" s="202"/>
      <c r="G291" s="203"/>
      <c r="H291" s="204"/>
      <c r="I291" s="205"/>
      <c r="J291" s="126"/>
      <c r="K291" s="126"/>
      <c r="L291" s="126"/>
      <c r="M291" s="126"/>
      <c r="N291" s="126"/>
      <c r="O291" s="202"/>
      <c r="P291" s="206"/>
      <c r="Q291" s="126"/>
      <c r="R291" s="126"/>
      <c r="S291" s="126"/>
    </row>
    <row r="292" spans="1:19" x14ac:dyDescent="0.25">
      <c r="A292" s="126"/>
      <c r="B292" s="200"/>
      <c r="C292" s="126"/>
      <c r="D292" s="201"/>
      <c r="E292" s="126"/>
      <c r="F292" s="202"/>
      <c r="G292" s="203"/>
      <c r="H292" s="204"/>
      <c r="I292" s="205"/>
      <c r="J292" s="126"/>
      <c r="K292" s="126"/>
      <c r="L292" s="126"/>
      <c r="M292" s="126"/>
      <c r="N292" s="126"/>
      <c r="O292" s="202"/>
      <c r="P292" s="206"/>
      <c r="Q292" s="126"/>
      <c r="R292" s="126"/>
      <c r="S292" s="126"/>
    </row>
    <row r="293" spans="1:19" x14ac:dyDescent="0.25">
      <c r="A293" s="126"/>
      <c r="B293" s="200"/>
      <c r="C293" s="126"/>
      <c r="D293" s="201"/>
      <c r="E293" s="126"/>
      <c r="F293" s="202"/>
      <c r="G293" s="203"/>
      <c r="H293" s="204"/>
      <c r="I293" s="205"/>
      <c r="J293" s="126"/>
      <c r="K293" s="126"/>
      <c r="L293" s="126"/>
      <c r="M293" s="126"/>
      <c r="N293" s="126"/>
      <c r="O293" s="202"/>
      <c r="P293" s="206"/>
      <c r="Q293" s="126"/>
      <c r="R293" s="126"/>
      <c r="S293" s="126"/>
    </row>
    <row r="294" spans="1:19" x14ac:dyDescent="0.25">
      <c r="A294" s="126"/>
      <c r="B294" s="200"/>
      <c r="C294" s="126"/>
      <c r="D294" s="201"/>
      <c r="E294" s="126"/>
      <c r="F294" s="202"/>
      <c r="G294" s="203"/>
      <c r="H294" s="204"/>
      <c r="I294" s="205"/>
      <c r="J294" s="126"/>
      <c r="K294" s="126"/>
      <c r="L294" s="126"/>
      <c r="M294" s="126"/>
      <c r="N294" s="126"/>
      <c r="O294" s="202"/>
      <c r="P294" s="206"/>
      <c r="Q294" s="126"/>
      <c r="R294" s="126"/>
      <c r="S294" s="126"/>
    </row>
    <row r="295" spans="1:19" x14ac:dyDescent="0.25">
      <c r="A295" s="126"/>
      <c r="B295" s="200"/>
      <c r="C295" s="126"/>
      <c r="D295" s="201"/>
      <c r="E295" s="126"/>
      <c r="F295" s="202"/>
      <c r="G295" s="203"/>
      <c r="H295" s="204"/>
      <c r="I295" s="205"/>
      <c r="J295" s="126"/>
      <c r="K295" s="126"/>
      <c r="L295" s="126"/>
      <c r="M295" s="126"/>
      <c r="N295" s="126"/>
      <c r="O295" s="202"/>
      <c r="P295" s="206"/>
      <c r="Q295" s="126"/>
      <c r="R295" s="126"/>
      <c r="S295" s="126"/>
    </row>
    <row r="296" spans="1:19" x14ac:dyDescent="0.25">
      <c r="A296" s="126"/>
      <c r="B296" s="200"/>
      <c r="C296" s="126"/>
      <c r="D296" s="201"/>
      <c r="E296" s="126"/>
      <c r="F296" s="202"/>
      <c r="G296" s="203"/>
      <c r="H296" s="204"/>
      <c r="I296" s="205"/>
      <c r="J296" s="126"/>
      <c r="K296" s="126"/>
      <c r="L296" s="126"/>
      <c r="M296" s="126"/>
      <c r="N296" s="126"/>
      <c r="O296" s="202"/>
      <c r="P296" s="206"/>
      <c r="Q296" s="126"/>
      <c r="R296" s="126"/>
      <c r="S296" s="126"/>
    </row>
    <row r="297" spans="1:19" x14ac:dyDescent="0.25">
      <c r="A297" s="126"/>
      <c r="B297" s="200"/>
      <c r="C297" s="126"/>
      <c r="D297" s="201"/>
      <c r="E297" s="126"/>
      <c r="F297" s="202"/>
      <c r="G297" s="203"/>
      <c r="H297" s="204"/>
      <c r="I297" s="205"/>
      <c r="J297" s="126"/>
      <c r="K297" s="126"/>
      <c r="L297" s="126"/>
      <c r="M297" s="126"/>
      <c r="N297" s="126"/>
      <c r="O297" s="202"/>
      <c r="P297" s="206"/>
      <c r="Q297" s="126"/>
      <c r="R297" s="126"/>
      <c r="S297" s="126"/>
    </row>
    <row r="298" spans="1:19" x14ac:dyDescent="0.25">
      <c r="A298" s="126"/>
      <c r="B298" s="200"/>
      <c r="C298" s="126"/>
      <c r="D298" s="201"/>
      <c r="E298" s="126"/>
      <c r="F298" s="202"/>
      <c r="G298" s="203"/>
      <c r="H298" s="204"/>
      <c r="I298" s="205"/>
      <c r="J298" s="126"/>
      <c r="K298" s="126"/>
      <c r="L298" s="126"/>
      <c r="M298" s="126"/>
      <c r="N298" s="126"/>
      <c r="O298" s="202"/>
      <c r="P298" s="206"/>
      <c r="Q298" s="126"/>
      <c r="R298" s="126"/>
      <c r="S298" s="126"/>
    </row>
    <row r="299" spans="1:19" x14ac:dyDescent="0.25">
      <c r="A299" s="126"/>
      <c r="B299" s="200"/>
      <c r="C299" s="126"/>
      <c r="D299" s="201"/>
      <c r="E299" s="126"/>
      <c r="F299" s="202"/>
      <c r="G299" s="203"/>
      <c r="H299" s="204"/>
      <c r="I299" s="205"/>
      <c r="J299" s="126"/>
      <c r="K299" s="126"/>
      <c r="L299" s="126"/>
      <c r="M299" s="126"/>
      <c r="N299" s="126"/>
      <c r="O299" s="202"/>
      <c r="P299" s="206"/>
      <c r="Q299" s="126"/>
      <c r="R299" s="126"/>
      <c r="S299" s="126"/>
    </row>
    <row r="300" spans="1:19" x14ac:dyDescent="0.25">
      <c r="A300" s="126"/>
      <c r="B300" s="200"/>
      <c r="C300" s="126"/>
      <c r="D300" s="201"/>
      <c r="E300" s="126"/>
      <c r="F300" s="202"/>
      <c r="G300" s="203"/>
      <c r="H300" s="204"/>
      <c r="I300" s="205"/>
      <c r="J300" s="126"/>
      <c r="K300" s="126"/>
      <c r="L300" s="126"/>
      <c r="M300" s="126"/>
      <c r="N300" s="126"/>
      <c r="O300" s="202"/>
      <c r="P300" s="206"/>
      <c r="Q300" s="126"/>
      <c r="R300" s="126"/>
      <c r="S300" s="126"/>
    </row>
    <row r="301" spans="1:19" x14ac:dyDescent="0.25">
      <c r="A301" s="126"/>
      <c r="B301" s="200"/>
      <c r="C301" s="126"/>
      <c r="D301" s="201"/>
      <c r="E301" s="126"/>
      <c r="F301" s="202"/>
      <c r="G301" s="203"/>
      <c r="H301" s="204"/>
      <c r="I301" s="205"/>
      <c r="J301" s="126"/>
      <c r="K301" s="126"/>
      <c r="L301" s="126"/>
      <c r="M301" s="126"/>
      <c r="N301" s="126"/>
      <c r="O301" s="202"/>
      <c r="P301" s="206"/>
      <c r="Q301" s="126"/>
      <c r="R301" s="126"/>
      <c r="S301" s="126"/>
    </row>
    <row r="302" spans="1:19" x14ac:dyDescent="0.25">
      <c r="A302" s="126"/>
      <c r="B302" s="200"/>
      <c r="C302" s="126"/>
      <c r="D302" s="201"/>
      <c r="E302" s="126"/>
      <c r="F302" s="202"/>
      <c r="G302" s="203"/>
      <c r="H302" s="204"/>
      <c r="I302" s="205"/>
      <c r="J302" s="126"/>
      <c r="K302" s="126"/>
      <c r="L302" s="126"/>
      <c r="M302" s="126"/>
      <c r="N302" s="126"/>
      <c r="O302" s="202"/>
      <c r="P302" s="206"/>
      <c r="Q302" s="126"/>
      <c r="R302" s="126"/>
      <c r="S302" s="126"/>
    </row>
    <row r="303" spans="1:19" x14ac:dyDescent="0.25">
      <c r="A303" s="126"/>
      <c r="B303" s="200"/>
      <c r="C303" s="126"/>
      <c r="D303" s="201"/>
      <c r="E303" s="126"/>
      <c r="F303" s="202"/>
      <c r="G303" s="203"/>
      <c r="H303" s="204"/>
      <c r="I303" s="205"/>
      <c r="J303" s="126"/>
      <c r="K303" s="126"/>
      <c r="L303" s="126"/>
      <c r="M303" s="126"/>
      <c r="N303" s="126"/>
      <c r="O303" s="202"/>
      <c r="P303" s="206"/>
      <c r="Q303" s="126"/>
      <c r="R303" s="126"/>
      <c r="S303" s="126"/>
    </row>
    <row r="304" spans="1:19" x14ac:dyDescent="0.25">
      <c r="A304" s="126"/>
      <c r="B304" s="200"/>
      <c r="C304" s="126"/>
      <c r="D304" s="201"/>
      <c r="E304" s="126"/>
      <c r="F304" s="202"/>
      <c r="G304" s="203"/>
      <c r="H304" s="204"/>
      <c r="I304" s="205"/>
      <c r="J304" s="126"/>
      <c r="K304" s="126"/>
      <c r="L304" s="126"/>
      <c r="M304" s="126"/>
      <c r="N304" s="126"/>
      <c r="O304" s="202"/>
      <c r="P304" s="206"/>
      <c r="Q304" s="126"/>
      <c r="R304" s="126"/>
      <c r="S304" s="126"/>
    </row>
  </sheetData>
  <autoFilter ref="A19:S238">
    <filterColumn colId="7">
      <filters>
        <filter val="2953.50"/>
        <filter val="3060.90"/>
        <filter val="35.80"/>
        <filter val="4099.10"/>
        <filter val="5029.90"/>
        <filter val="731.75"/>
      </filters>
    </filterColumn>
  </autoFilter>
  <mergeCells count="5">
    <mergeCell ref="A1:N1"/>
    <mergeCell ref="B3:E3"/>
    <mergeCell ref="I3:L3"/>
    <mergeCell ref="C7:D8"/>
    <mergeCell ref="C10:D11"/>
  </mergeCells>
  <conditionalFormatting sqref="H20:H304">
    <cfRule type="cellIs" dxfId="49" priority="4" operator="equal">
      <formula>0</formula>
    </cfRule>
  </conditionalFormatting>
  <conditionalFormatting sqref="C7:D8">
    <cfRule type="cellIs" dxfId="48" priority="3" operator="equal">
      <formula>"Error"</formula>
    </cfRule>
  </conditionalFormatting>
  <conditionalFormatting sqref="C10:D11">
    <cfRule type="cellIs" dxfId="47" priority="2" operator="equal">
      <formula>"Error"</formula>
    </cfRule>
  </conditionalFormatting>
  <conditionalFormatting sqref="C7:D8 C10:D11">
    <cfRule type="cellIs" dxfId="4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I595"/>
  <sheetViews>
    <sheetView topLeftCell="G46" zoomScale="115" zoomScaleNormal="115" workbookViewId="0">
      <selection activeCell="S31" sqref="S31:S42"/>
    </sheetView>
  </sheetViews>
  <sheetFormatPr defaultRowHeight="15" x14ac:dyDescent="0.25"/>
  <cols>
    <col min="1" max="1" width="28.7109375" bestFit="1" customWidth="1"/>
    <col min="2" max="2" width="14" customWidth="1"/>
    <col min="3" max="3" width="11.5703125" bestFit="1" customWidth="1"/>
    <col min="4" max="4" width="21.7109375" bestFit="1" customWidth="1"/>
    <col min="5" max="5" width="26.7109375" bestFit="1"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518" t="s">
        <v>3621</v>
      </c>
      <c r="B1" s="519"/>
      <c r="C1" s="519"/>
      <c r="D1" s="519"/>
      <c r="E1" s="519"/>
      <c r="F1" s="519"/>
      <c r="G1" s="519"/>
      <c r="H1" s="519"/>
      <c r="I1" s="519"/>
      <c r="J1" s="519"/>
      <c r="K1" s="519"/>
      <c r="L1" s="519"/>
      <c r="M1" s="519"/>
      <c r="N1" s="520"/>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row>
    <row r="2" spans="1:35" ht="15.75" thickBot="1" x14ac:dyDescent="0.3"/>
    <row r="3" spans="1:35" ht="26.25" thickTop="1" thickBot="1" x14ac:dyDescent="0.55000000000000004">
      <c r="A3" s="32" t="s">
        <v>3556</v>
      </c>
      <c r="B3" s="521" t="s">
        <v>3982</v>
      </c>
      <c r="C3" s="521"/>
      <c r="D3" s="521"/>
      <c r="E3" s="521"/>
      <c r="F3" s="522"/>
      <c r="H3" s="33" t="s">
        <v>3558</v>
      </c>
      <c r="I3" s="34">
        <f>COUNTIF(D20:D864,"&gt;0")</f>
        <v>0</v>
      </c>
      <c r="J3" s="35" t="s">
        <v>3559</v>
      </c>
      <c r="K3" s="35"/>
      <c r="L3" s="35"/>
      <c r="M3" s="35"/>
      <c r="N3" s="36"/>
      <c r="O3" s="37"/>
      <c r="P3" s="37"/>
      <c r="Q3" s="37"/>
    </row>
    <row r="4" spans="1:35" ht="16.5" thickTop="1" thickBot="1" x14ac:dyDescent="0.3">
      <c r="A4" s="32" t="s">
        <v>3561</v>
      </c>
      <c r="B4" s="523" t="s">
        <v>3983</v>
      </c>
      <c r="C4" s="524"/>
      <c r="H4" s="32" t="s">
        <v>3562</v>
      </c>
      <c r="I4" s="34">
        <f>COUNTIF(G20:G908,"&gt;0")</f>
        <v>0</v>
      </c>
      <c r="J4" s="38" t="s">
        <v>3563</v>
      </c>
      <c r="K4" s="34">
        <f>COUNTIF(G20:G908,"&lt;0")</f>
        <v>0</v>
      </c>
      <c r="L4" s="38" t="s">
        <v>3564</v>
      </c>
      <c r="M4" s="34">
        <f>COUNTIF(G20:G908,"=0")</f>
        <v>0</v>
      </c>
    </row>
    <row r="5" spans="1:35" ht="15.75" thickTop="1" x14ac:dyDescent="0.25">
      <c r="A5" s="32" t="s">
        <v>3566</v>
      </c>
      <c r="B5" s="515" t="s">
        <v>3984</v>
      </c>
      <c r="C5" s="516"/>
      <c r="D5" s="516"/>
      <c r="E5" s="516"/>
      <c r="F5" s="516"/>
      <c r="G5" s="516"/>
      <c r="H5" s="516"/>
      <c r="I5" s="516"/>
      <c r="J5" s="516"/>
      <c r="K5" s="516"/>
      <c r="L5" s="516"/>
      <c r="M5" s="516"/>
      <c r="N5" s="517"/>
      <c r="O5" s="39"/>
      <c r="P5" s="39"/>
      <c r="Q5" s="39"/>
    </row>
    <row r="6" spans="1:35" x14ac:dyDescent="0.25">
      <c r="B6" s="515" t="s">
        <v>3985</v>
      </c>
      <c r="C6" s="516"/>
      <c r="D6" s="516"/>
      <c r="E6" s="516"/>
      <c r="F6" s="516"/>
      <c r="G6" s="516"/>
      <c r="H6" s="516"/>
      <c r="I6" s="516"/>
      <c r="J6" s="516"/>
      <c r="K6" s="516"/>
      <c r="L6" s="516"/>
      <c r="M6" s="516"/>
      <c r="N6" s="517"/>
      <c r="O6" s="39"/>
      <c r="P6" s="39"/>
      <c r="Q6" s="39"/>
    </row>
    <row r="7" spans="1:35" x14ac:dyDescent="0.25">
      <c r="B7" s="515" t="s">
        <v>3986</v>
      </c>
      <c r="C7" s="516"/>
      <c r="D7" s="516"/>
      <c r="E7" s="516"/>
      <c r="F7" s="516"/>
      <c r="G7" s="516"/>
      <c r="H7" s="516"/>
      <c r="I7" s="516"/>
      <c r="J7" s="516"/>
      <c r="K7" s="516"/>
      <c r="L7" s="516"/>
      <c r="M7" s="516"/>
      <c r="N7" s="517"/>
      <c r="O7" s="39"/>
      <c r="P7" s="39"/>
      <c r="Q7" s="39"/>
    </row>
    <row r="8" spans="1:35" ht="15.75" thickBot="1" x14ac:dyDescent="0.3">
      <c r="B8" s="525" t="s">
        <v>3987</v>
      </c>
      <c r="C8" s="525"/>
      <c r="D8" s="525"/>
      <c r="E8" s="525"/>
      <c r="F8" s="525"/>
      <c r="G8" s="525"/>
      <c r="H8" s="525"/>
      <c r="I8" s="525"/>
      <c r="J8" s="525"/>
      <c r="K8" s="525"/>
      <c r="L8" s="525"/>
      <c r="M8" s="525"/>
      <c r="N8" s="525"/>
      <c r="O8" s="39"/>
      <c r="P8" s="39"/>
      <c r="Q8" s="39"/>
    </row>
    <row r="9" spans="1:35" ht="15.75" thickTop="1" x14ac:dyDescent="0.25">
      <c r="B9" s="545" t="s">
        <v>3573</v>
      </c>
      <c r="C9" s="546"/>
      <c r="D9" s="547" t="s">
        <v>3574</v>
      </c>
      <c r="E9" s="547"/>
      <c r="F9" s="40" t="s">
        <v>59</v>
      </c>
      <c r="G9" s="41" t="s">
        <v>3575</v>
      </c>
      <c r="H9" s="41" t="s">
        <v>3576</v>
      </c>
      <c r="I9" s="41" t="s">
        <v>617</v>
      </c>
      <c r="J9" s="42"/>
      <c r="K9" s="42"/>
      <c r="L9" s="42"/>
      <c r="M9" s="42"/>
      <c r="N9" s="42"/>
      <c r="O9" s="39"/>
      <c r="P9" s="39"/>
      <c r="Q9" s="39"/>
      <c r="R9">
        <f>1019.17-983</f>
        <v>36.169999999999959</v>
      </c>
      <c r="S9">
        <f>R9/(7/12)</f>
        <v>62.005714285714213</v>
      </c>
    </row>
    <row r="10" spans="1:35" x14ac:dyDescent="0.25">
      <c r="A10" s="37"/>
      <c r="B10" s="554" t="str">
        <f>A20</f>
        <v>MISCELLANEOUS PAYMENTS</v>
      </c>
      <c r="C10" s="555"/>
      <c r="D10" s="544" t="s">
        <v>3988</v>
      </c>
      <c r="E10" s="544"/>
      <c r="F10" s="43" t="s">
        <v>3989</v>
      </c>
      <c r="G10" s="43" t="s">
        <v>3971</v>
      </c>
      <c r="H10" s="44">
        <f>MAX(F24:F356)</f>
        <v>22355.1</v>
      </c>
      <c r="I10" s="45">
        <f>SUMIF(F24:F381,"&gt;0")/COUNTIF(F24:F381,"&gt;0")</f>
        <v>4556.7242857142865</v>
      </c>
      <c r="J10" s="46"/>
      <c r="K10" s="46"/>
      <c r="L10" s="46"/>
      <c r="M10" s="46"/>
      <c r="N10" s="46"/>
      <c r="O10" s="46"/>
      <c r="P10" s="46"/>
      <c r="Q10" s="46"/>
    </row>
    <row r="11" spans="1:35" x14ac:dyDescent="0.25">
      <c r="A11" s="32" t="s">
        <v>3580</v>
      </c>
      <c r="B11" s="526"/>
      <c r="C11" s="527"/>
      <c r="D11" s="527"/>
      <c r="E11" s="528"/>
      <c r="F11" s="526"/>
      <c r="G11" s="527"/>
      <c r="H11" s="527"/>
      <c r="I11" s="527"/>
      <c r="J11" s="527"/>
      <c r="K11" s="527"/>
      <c r="L11" s="527"/>
      <c r="M11" s="527"/>
      <c r="N11" s="528"/>
      <c r="O11" s="46"/>
      <c r="P11" s="46"/>
      <c r="Q11" s="46"/>
    </row>
    <row r="12" spans="1:35" x14ac:dyDescent="0.25">
      <c r="A12" s="37"/>
      <c r="B12" s="526"/>
      <c r="C12" s="527"/>
      <c r="D12" s="527"/>
      <c r="E12" s="528"/>
      <c r="F12" s="526"/>
      <c r="G12" s="527"/>
      <c r="H12" s="527"/>
      <c r="I12" s="527"/>
      <c r="J12" s="527"/>
      <c r="K12" s="527"/>
      <c r="L12" s="527"/>
      <c r="M12" s="527"/>
      <c r="N12" s="528"/>
      <c r="O12" s="46"/>
      <c r="P12" s="46"/>
      <c r="Q12" s="46"/>
    </row>
    <row r="13" spans="1:35" x14ac:dyDescent="0.25">
      <c r="A13" s="37"/>
      <c r="B13" s="526"/>
      <c r="C13" s="527"/>
      <c r="D13" s="527"/>
      <c r="E13" s="528"/>
      <c r="F13" s="526"/>
      <c r="G13" s="527"/>
      <c r="H13" s="527"/>
      <c r="I13" s="527"/>
      <c r="J13" s="527"/>
      <c r="K13" s="527"/>
      <c r="L13" s="527"/>
      <c r="M13" s="527"/>
      <c r="N13" s="528"/>
      <c r="O13" s="46"/>
      <c r="P13" s="46"/>
      <c r="Q13" s="46"/>
    </row>
    <row r="14" spans="1:35" x14ac:dyDescent="0.25">
      <c r="A14" s="37"/>
      <c r="B14" s="526" t="s">
        <v>3990</v>
      </c>
      <c r="C14" s="527"/>
      <c r="D14" s="527"/>
      <c r="E14" s="528"/>
      <c r="F14" s="526"/>
      <c r="G14" s="527"/>
      <c r="H14" s="527"/>
      <c r="I14" s="527"/>
      <c r="J14" s="527"/>
      <c r="K14" s="527"/>
      <c r="L14" s="527"/>
      <c r="M14" s="527"/>
      <c r="N14" s="528"/>
      <c r="O14" s="46"/>
      <c r="P14" s="46"/>
      <c r="Q14" s="46"/>
      <c r="R14" s="179"/>
      <c r="S14" s="179"/>
      <c r="T14" s="179"/>
      <c r="U14" s="179"/>
      <c r="V14" s="179"/>
      <c r="W14" s="179"/>
      <c r="X14" s="179"/>
      <c r="Y14" s="179"/>
      <c r="Z14" s="179"/>
      <c r="AA14" s="179"/>
      <c r="AB14" s="179"/>
      <c r="AC14" s="179"/>
      <c r="AD14" s="179"/>
      <c r="AE14" s="179"/>
      <c r="AF14" s="179"/>
      <c r="AG14" s="179"/>
      <c r="AH14" s="179"/>
      <c r="AI14" s="180"/>
    </row>
    <row r="15" spans="1:35" x14ac:dyDescent="0.25">
      <c r="A15" s="37"/>
      <c r="B15" s="526"/>
      <c r="C15" s="527"/>
      <c r="D15" s="527"/>
      <c r="E15" s="528"/>
      <c r="F15" s="526"/>
      <c r="G15" s="527"/>
      <c r="H15" s="527"/>
      <c r="I15" s="527"/>
      <c r="J15" s="527"/>
      <c r="K15" s="527"/>
      <c r="L15" s="527"/>
      <c r="M15" s="527"/>
      <c r="N15" s="528"/>
      <c r="O15" s="46"/>
      <c r="P15" s="46"/>
      <c r="Q15" s="46"/>
      <c r="R15" s="181"/>
      <c r="S15" s="181"/>
      <c r="T15" s="181"/>
      <c r="U15" s="181"/>
      <c r="V15" s="181"/>
      <c r="W15" s="181"/>
      <c r="X15" s="181"/>
      <c r="Y15" s="181"/>
      <c r="Z15" s="181"/>
      <c r="AA15" s="181"/>
      <c r="AB15" s="181"/>
      <c r="AC15" s="181"/>
      <c r="AD15" s="181"/>
      <c r="AE15" s="181"/>
      <c r="AF15" s="181"/>
      <c r="AG15" s="181"/>
      <c r="AH15" s="181"/>
      <c r="AI15" s="180"/>
    </row>
    <row r="16" spans="1:35" x14ac:dyDescent="0.25">
      <c r="A16" s="37"/>
      <c r="B16" s="526"/>
      <c r="C16" s="527"/>
      <c r="D16" s="527"/>
      <c r="E16" s="528"/>
      <c r="F16" s="526"/>
      <c r="G16" s="527"/>
      <c r="H16" s="527"/>
      <c r="I16" s="527"/>
      <c r="J16" s="527"/>
      <c r="K16" s="527"/>
      <c r="L16" s="527"/>
      <c r="M16" s="527"/>
      <c r="N16" s="528"/>
      <c r="O16" s="46"/>
      <c r="P16" s="46"/>
      <c r="Q16" s="46"/>
      <c r="R16" s="181"/>
      <c r="S16" s="181"/>
      <c r="T16" s="181"/>
      <c r="U16" s="181"/>
      <c r="V16" s="181"/>
      <c r="W16" s="181"/>
      <c r="X16" s="181"/>
      <c r="Y16" s="181"/>
      <c r="Z16" s="181"/>
      <c r="AA16" s="181"/>
      <c r="AB16" s="181"/>
      <c r="AC16" s="181"/>
      <c r="AD16" s="181"/>
      <c r="AE16" s="181"/>
      <c r="AF16" s="181"/>
      <c r="AG16" s="181"/>
      <c r="AH16" s="181"/>
      <c r="AI16" s="180"/>
    </row>
    <row r="17" spans="1:33" x14ac:dyDescent="0.25">
      <c r="A17" s="37">
        <f>COUNTIF(C20:C81,"&gt;0")</f>
        <v>50</v>
      </c>
      <c r="B17" s="526"/>
      <c r="C17" s="527"/>
      <c r="D17" s="527"/>
      <c r="E17" s="528"/>
      <c r="F17" s="526"/>
      <c r="G17" s="527"/>
      <c r="H17" s="527"/>
      <c r="I17" s="527"/>
      <c r="J17" s="527"/>
      <c r="K17" s="527"/>
      <c r="L17" s="527"/>
      <c r="M17" s="527"/>
      <c r="N17" s="528"/>
      <c r="O17" s="46"/>
      <c r="P17" s="46"/>
      <c r="Q17" s="46"/>
      <c r="R17" s="556" t="s">
        <v>3991</v>
      </c>
      <c r="S17" s="530"/>
      <c r="T17" s="530"/>
      <c r="U17" s="530"/>
      <c r="V17" s="530"/>
      <c r="W17" s="530"/>
      <c r="X17" s="530"/>
      <c r="Y17" s="530"/>
      <c r="Z17" s="530"/>
      <c r="AA17" s="530"/>
      <c r="AB17" s="530"/>
      <c r="AC17" s="530"/>
      <c r="AD17" s="530"/>
      <c r="AE17" s="530"/>
    </row>
    <row r="18" spans="1:33" ht="15.75" thickBot="1" x14ac:dyDescent="0.3">
      <c r="A18" s="183" t="s">
        <v>3584</v>
      </c>
      <c r="G18" s="51">
        <f>SUM(F20:F81)</f>
        <v>310173.81000000011</v>
      </c>
      <c r="R18" s="53">
        <v>0</v>
      </c>
      <c r="S18" s="53">
        <v>0</v>
      </c>
      <c r="T18" s="53">
        <f>2/13</f>
        <v>0.15384615384615385</v>
      </c>
      <c r="U18" s="53">
        <f>1/13</f>
        <v>7.6923076923076927E-2</v>
      </c>
      <c r="V18" s="53">
        <f t="shared" ref="V18:AE18" si="0">1/13</f>
        <v>7.6923076923076927E-2</v>
      </c>
      <c r="W18" s="53">
        <f t="shared" si="0"/>
        <v>7.6923076923076927E-2</v>
      </c>
      <c r="X18" s="53">
        <f t="shared" si="0"/>
        <v>7.6923076923076927E-2</v>
      </c>
      <c r="Y18" s="53">
        <f t="shared" si="0"/>
        <v>7.6923076923076927E-2</v>
      </c>
      <c r="Z18" s="53">
        <f t="shared" si="0"/>
        <v>7.6923076923076927E-2</v>
      </c>
      <c r="AA18" s="53">
        <f t="shared" si="0"/>
        <v>7.6923076923076927E-2</v>
      </c>
      <c r="AB18" s="53">
        <f t="shared" si="0"/>
        <v>7.6923076923076927E-2</v>
      </c>
      <c r="AC18" s="53">
        <f t="shared" si="0"/>
        <v>7.6923076923076927E-2</v>
      </c>
      <c r="AD18" s="53">
        <f t="shared" si="0"/>
        <v>7.6923076923076927E-2</v>
      </c>
      <c r="AE18" s="53">
        <f t="shared" si="0"/>
        <v>7.6923076923076927E-2</v>
      </c>
      <c r="AG18" s="52">
        <f>SUM(AD20:AD81)</f>
        <v>3.694822225952521E-13</v>
      </c>
    </row>
    <row r="19" spans="1:33" s="64" customFormat="1" ht="3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3667</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63" t="s">
        <v>23</v>
      </c>
      <c r="AF19" s="64" t="s">
        <v>3605</v>
      </c>
      <c r="AG19" s="64" t="s">
        <v>3605</v>
      </c>
    </row>
    <row r="20" spans="1:33" ht="15.75" customHeight="1" thickTop="1" x14ac:dyDescent="0.25">
      <c r="A20" t="str">
        <f>$B$3</f>
        <v>MISCELLANEOUS PAYMENTS</v>
      </c>
      <c r="B20" s="75">
        <v>44295</v>
      </c>
      <c r="C20" s="74">
        <v>3021000</v>
      </c>
      <c r="D20" t="s">
        <v>52</v>
      </c>
      <c r="E20" t="str">
        <f>VLOOKUP(C20,Schools!$A:$Z,3,0)</f>
        <v>M</v>
      </c>
      <c r="F20" s="184">
        <v>42000</v>
      </c>
      <c r="G20" s="74" t="s">
        <v>4831</v>
      </c>
      <c r="H20" s="74" t="s">
        <v>4832</v>
      </c>
      <c r="I20" t="str">
        <f>O20&amp;"/"&amp;P20</f>
        <v>10284/543965</v>
      </c>
      <c r="J20" s="358">
        <f>VLOOKUP(C20,Schools!$A:$Z,9,0)</f>
        <v>400102</v>
      </c>
      <c r="K20" s="74" t="s">
        <v>66</v>
      </c>
      <c r="L20" s="74" t="s">
        <v>4834</v>
      </c>
      <c r="M20" s="74" t="str">
        <f>L20</f>
        <v>MNS</v>
      </c>
      <c r="N20" s="77" t="str">
        <f>VLOOKUP(C20,Schools!A:D,4,0)</f>
        <v>Nursery</v>
      </c>
      <c r="O20" s="74">
        <v>10284</v>
      </c>
      <c r="P20" s="77">
        <v>543965</v>
      </c>
      <c r="Q20" s="78">
        <v>42000</v>
      </c>
      <c r="R20" s="78"/>
      <c r="S20" s="78"/>
      <c r="T20" s="78"/>
      <c r="U20" s="78"/>
      <c r="V20" s="78"/>
      <c r="W20" s="78"/>
      <c r="X20" s="78"/>
      <c r="Y20" s="78"/>
      <c r="Z20" s="78"/>
      <c r="AA20" s="78"/>
      <c r="AB20" s="78"/>
      <c r="AC20" s="51">
        <f t="shared" ref="AC20:AC27" si="1">SUM(Q20:AB20)</f>
        <v>42000</v>
      </c>
      <c r="AD20" s="51">
        <f t="shared" ref="AD20:AD27" si="2">AC20-F20</f>
        <v>0</v>
      </c>
      <c r="AE20" s="78">
        <v>0</v>
      </c>
    </row>
    <row r="21" spans="1:33" x14ac:dyDescent="0.25">
      <c r="A21" t="str">
        <f t="shared" ref="A21:A69" si="3">$B$3</f>
        <v>MISCELLANEOUS PAYMENTS</v>
      </c>
      <c r="B21" s="296">
        <v>44295</v>
      </c>
      <c r="C21" s="74">
        <v>3021001</v>
      </c>
      <c r="D21" t="s">
        <v>61</v>
      </c>
      <c r="E21" t="str">
        <f>VLOOKUP(C21,Schools!$A:$Z,3,0)</f>
        <v>M</v>
      </c>
      <c r="F21" s="184">
        <v>42000</v>
      </c>
      <c r="G21" s="295" t="s">
        <v>4831</v>
      </c>
      <c r="H21" s="295" t="s">
        <v>4832</v>
      </c>
      <c r="I21" t="str">
        <f t="shared" ref="I21:I43" si="4">O21&amp;"/"&amp;P21</f>
        <v>10284/543965</v>
      </c>
      <c r="J21" s="358">
        <f>VLOOKUP(C21,Schools!$A:$Z,9,0)</f>
        <v>400102</v>
      </c>
      <c r="K21" s="295" t="s">
        <v>66</v>
      </c>
      <c r="L21" s="295" t="s">
        <v>4834</v>
      </c>
      <c r="M21" s="74" t="str">
        <f>L21</f>
        <v>MNS</v>
      </c>
      <c r="N21" s="77" t="str">
        <f>VLOOKUP(C21,Schools!A:D,4,0)</f>
        <v>Nursery</v>
      </c>
      <c r="O21" s="295">
        <v>10284</v>
      </c>
      <c r="P21" s="298">
        <v>543965</v>
      </c>
      <c r="Q21" s="78">
        <v>42000</v>
      </c>
      <c r="R21" s="78"/>
      <c r="S21" s="78"/>
      <c r="T21" s="78"/>
      <c r="U21" s="78"/>
      <c r="V21" s="78"/>
      <c r="W21" s="78"/>
      <c r="X21" s="78"/>
      <c r="Y21" s="78"/>
      <c r="Z21" s="78"/>
      <c r="AA21" s="78"/>
      <c r="AB21" s="78"/>
      <c r="AC21" s="51">
        <f t="shared" si="1"/>
        <v>42000</v>
      </c>
      <c r="AD21" s="51">
        <f t="shared" si="2"/>
        <v>0</v>
      </c>
      <c r="AE21" s="78">
        <v>0</v>
      </c>
    </row>
    <row r="22" spans="1:33" x14ac:dyDescent="0.25">
      <c r="A22" t="str">
        <f t="shared" si="3"/>
        <v>MISCELLANEOUS PAYMENTS</v>
      </c>
      <c r="B22" s="296">
        <v>44295</v>
      </c>
      <c r="C22" s="74">
        <v>3021003</v>
      </c>
      <c r="D22" t="s">
        <v>62</v>
      </c>
      <c r="E22" t="str">
        <f>VLOOKUP(C22,Schools!$A:$Z,3,0)</f>
        <v>M</v>
      </c>
      <c r="F22" s="184">
        <v>42000</v>
      </c>
      <c r="G22" s="295" t="s">
        <v>4831</v>
      </c>
      <c r="H22" s="295" t="s">
        <v>4832</v>
      </c>
      <c r="I22" t="str">
        <f t="shared" si="4"/>
        <v>10284/543965</v>
      </c>
      <c r="J22" s="358">
        <f>VLOOKUP(C22,Schools!$A:$Z,9,0)</f>
        <v>400102</v>
      </c>
      <c r="K22" s="295" t="s">
        <v>66</v>
      </c>
      <c r="L22" s="295" t="s">
        <v>4834</v>
      </c>
      <c r="M22" s="295" t="str">
        <f>L22</f>
        <v>MNS</v>
      </c>
      <c r="N22" s="77" t="str">
        <f>VLOOKUP(C22,Schools!A:D,4,0)</f>
        <v>Nursery</v>
      </c>
      <c r="O22" s="295">
        <v>10284</v>
      </c>
      <c r="P22" s="298">
        <v>543965</v>
      </c>
      <c r="Q22" s="78">
        <v>42000</v>
      </c>
      <c r="R22" s="78"/>
      <c r="S22" s="78"/>
      <c r="T22" s="78"/>
      <c r="U22" s="78"/>
      <c r="V22" s="78"/>
      <c r="W22" s="78"/>
      <c r="X22" s="78"/>
      <c r="Y22" s="78"/>
      <c r="Z22" s="78"/>
      <c r="AA22" s="78"/>
      <c r="AB22" s="78"/>
      <c r="AC22" s="51">
        <f t="shared" si="1"/>
        <v>42000</v>
      </c>
      <c r="AD22" s="51">
        <f t="shared" si="2"/>
        <v>0</v>
      </c>
      <c r="AE22" s="78">
        <v>0</v>
      </c>
    </row>
    <row r="23" spans="1:33" x14ac:dyDescent="0.25">
      <c r="A23" t="str">
        <f t="shared" si="3"/>
        <v>MISCELLANEOUS PAYMENTS</v>
      </c>
      <c r="B23" s="296">
        <v>44295</v>
      </c>
      <c r="C23" s="74">
        <v>3021002</v>
      </c>
      <c r="D23" t="s">
        <v>63</v>
      </c>
      <c r="E23" t="str">
        <f>VLOOKUP(C23,Schools!$A:$Z,3,0)</f>
        <v>M</v>
      </c>
      <c r="F23" s="184">
        <v>42000</v>
      </c>
      <c r="G23" s="295" t="s">
        <v>4831</v>
      </c>
      <c r="H23" s="295" t="s">
        <v>4832</v>
      </c>
      <c r="I23" t="str">
        <f t="shared" si="4"/>
        <v>10284/543965</v>
      </c>
      <c r="J23" s="358">
        <f>VLOOKUP(C23,Schools!$A:$Z,9,0)</f>
        <v>400072</v>
      </c>
      <c r="K23" s="74" t="s">
        <v>66</v>
      </c>
      <c r="L23" s="295" t="s">
        <v>4834</v>
      </c>
      <c r="M23" s="295" t="str">
        <f>L23</f>
        <v>MNS</v>
      </c>
      <c r="N23" s="77" t="str">
        <f>VLOOKUP(C23,Schools!A:D,4,0)</f>
        <v>Nursery</v>
      </c>
      <c r="O23" s="295">
        <v>10284</v>
      </c>
      <c r="P23" s="298">
        <v>543965</v>
      </c>
      <c r="Q23" s="78">
        <v>42000</v>
      </c>
      <c r="R23" s="78"/>
      <c r="S23" s="78"/>
      <c r="T23" s="78"/>
      <c r="U23" s="78"/>
      <c r="V23" s="78"/>
      <c r="W23" s="78"/>
      <c r="X23" s="78"/>
      <c r="Y23" s="78"/>
      <c r="Z23" s="78"/>
      <c r="AA23" s="78"/>
      <c r="AB23" s="78"/>
      <c r="AC23" s="51">
        <f t="shared" si="1"/>
        <v>42000</v>
      </c>
      <c r="AD23" s="51">
        <f t="shared" si="2"/>
        <v>0</v>
      </c>
      <c r="AE23" s="78">
        <v>0</v>
      </c>
    </row>
    <row r="24" spans="1:33" x14ac:dyDescent="0.25">
      <c r="A24" t="str">
        <f t="shared" si="3"/>
        <v>MISCELLANEOUS PAYMENTS</v>
      </c>
      <c r="B24" s="296">
        <v>44295</v>
      </c>
      <c r="C24" s="74">
        <v>3024013</v>
      </c>
      <c r="D24" t="s">
        <v>97</v>
      </c>
      <c r="E24" t="str">
        <f>VLOOKUP(C24,Schools!$A:$Z,3,0)</f>
        <v>A</v>
      </c>
      <c r="F24" s="184">
        <v>2185</v>
      </c>
      <c r="G24" s="74" t="s">
        <v>3993</v>
      </c>
      <c r="H24" s="74" t="s">
        <v>4935</v>
      </c>
      <c r="I24" t="str">
        <f t="shared" si="4"/>
        <v>18016/424000</v>
      </c>
      <c r="J24" s="232">
        <f>VLOOKUP(C24,Schools!$A:$Z,9,0)</f>
        <v>159947</v>
      </c>
      <c r="K24" s="74" t="s">
        <v>4835</v>
      </c>
      <c r="L24" s="74" t="s">
        <v>4936</v>
      </c>
      <c r="M24" s="295" t="s">
        <v>4936</v>
      </c>
      <c r="N24" s="77" t="str">
        <f>VLOOKUP(C24,Schools!A:D,4,0)</f>
        <v>Secondary</v>
      </c>
      <c r="O24" s="74">
        <v>18016</v>
      </c>
      <c r="P24" s="267">
        <v>424000</v>
      </c>
      <c r="Q24" s="78">
        <v>2185</v>
      </c>
      <c r="R24" s="78"/>
      <c r="S24" s="78"/>
      <c r="T24" s="78"/>
      <c r="U24" s="78"/>
      <c r="V24" s="78"/>
      <c r="W24" s="78"/>
      <c r="X24" s="78"/>
      <c r="Y24" s="78"/>
      <c r="Z24" s="78"/>
      <c r="AA24" s="78"/>
      <c r="AB24" s="78"/>
      <c r="AC24" s="51">
        <f t="shared" si="1"/>
        <v>2185</v>
      </c>
      <c r="AD24" s="51">
        <f t="shared" si="2"/>
        <v>0</v>
      </c>
      <c r="AE24" s="78">
        <v>0</v>
      </c>
    </row>
    <row r="25" spans="1:33" x14ac:dyDescent="0.25">
      <c r="A25" t="str">
        <f t="shared" si="3"/>
        <v>MISCELLANEOUS PAYMENTS</v>
      </c>
      <c r="B25" s="296">
        <v>44295</v>
      </c>
      <c r="C25" s="74">
        <v>3023311</v>
      </c>
      <c r="D25" t="s">
        <v>265</v>
      </c>
      <c r="E25" t="str">
        <f>VLOOKUP(C25,Schools!$A:$Z,3,0)</f>
        <v>M</v>
      </c>
      <c r="F25" s="184">
        <f>24259.2-23712</f>
        <v>547.20000000000073</v>
      </c>
      <c r="G25" s="74" t="s">
        <v>3993</v>
      </c>
      <c r="H25" s="74" t="s">
        <v>3994</v>
      </c>
      <c r="I25" t="str">
        <f t="shared" si="4"/>
        <v>10104/543965</v>
      </c>
      <c r="J25" s="360">
        <f>VLOOKUP(C25,Schools!$A:$Z,9,0)</f>
        <v>400058</v>
      </c>
      <c r="K25" s="74" t="s">
        <v>66</v>
      </c>
      <c r="L25" s="295" t="s">
        <v>366</v>
      </c>
      <c r="M25" s="295" t="s">
        <v>3459</v>
      </c>
      <c r="N25" s="77" t="str">
        <f>VLOOKUP(C25,Schools!A:D,4,0)</f>
        <v>Primary</v>
      </c>
      <c r="O25" s="74">
        <v>10104</v>
      </c>
      <c r="P25" s="298">
        <v>543965</v>
      </c>
      <c r="Q25" s="78">
        <v>547.20000000000005</v>
      </c>
      <c r="R25" s="78"/>
      <c r="S25" s="78"/>
      <c r="T25" s="78"/>
      <c r="U25" s="78"/>
      <c r="V25" s="78"/>
      <c r="W25" s="78"/>
      <c r="X25" s="78"/>
      <c r="Y25" s="78"/>
      <c r="Z25" s="78"/>
      <c r="AA25" s="78"/>
      <c r="AB25" s="78"/>
      <c r="AC25" s="51">
        <f t="shared" si="1"/>
        <v>547.20000000000005</v>
      </c>
      <c r="AD25" s="51">
        <f t="shared" si="2"/>
        <v>0</v>
      </c>
      <c r="AE25" s="78">
        <v>0</v>
      </c>
    </row>
    <row r="26" spans="1:33" x14ac:dyDescent="0.25">
      <c r="A26" t="str">
        <f t="shared" si="3"/>
        <v>MISCELLANEOUS PAYMENTS</v>
      </c>
      <c r="B26" s="296">
        <v>44295</v>
      </c>
      <c r="C26" s="74">
        <v>3023313</v>
      </c>
      <c r="D26" t="s">
        <v>4589</v>
      </c>
      <c r="E26" t="str">
        <f>VLOOKUP(C26,Schools!$A:$Z,3,0)</f>
        <v>M</v>
      </c>
      <c r="F26" s="184">
        <f>3328-3388</f>
        <v>-60</v>
      </c>
      <c r="G26" s="74" t="s">
        <v>3993</v>
      </c>
      <c r="H26" s="74" t="s">
        <v>3994</v>
      </c>
      <c r="I26" t="str">
        <f t="shared" si="4"/>
        <v>10104/543965</v>
      </c>
      <c r="J26" s="232">
        <f>VLOOKUP(C26,Schools!$A:$Z,9,0)</f>
        <v>400006</v>
      </c>
      <c r="K26" s="74" t="s">
        <v>66</v>
      </c>
      <c r="L26" s="295" t="s">
        <v>366</v>
      </c>
      <c r="M26" s="295" t="s">
        <v>3459</v>
      </c>
      <c r="N26" s="77" t="str">
        <f>VLOOKUP(C26,Schools!A:D,4,0)</f>
        <v>Primary</v>
      </c>
      <c r="O26" s="295">
        <v>10104</v>
      </c>
      <c r="P26" s="298">
        <v>543965</v>
      </c>
      <c r="Q26" s="78">
        <v>-60</v>
      </c>
      <c r="R26" s="78"/>
      <c r="S26" s="78"/>
      <c r="T26" s="78"/>
      <c r="U26" s="78"/>
      <c r="V26" s="78"/>
      <c r="W26" s="78"/>
      <c r="X26" s="78"/>
      <c r="Y26" s="78"/>
      <c r="Z26" s="78"/>
      <c r="AA26" s="78"/>
      <c r="AB26" s="78"/>
      <c r="AC26" s="51">
        <f t="shared" si="1"/>
        <v>-60</v>
      </c>
      <c r="AD26" s="51">
        <f t="shared" si="2"/>
        <v>0</v>
      </c>
      <c r="AE26" s="78">
        <v>0</v>
      </c>
    </row>
    <row r="27" spans="1:33" x14ac:dyDescent="0.25">
      <c r="A27" t="str">
        <f t="shared" si="3"/>
        <v>MISCELLANEOUS PAYMENTS</v>
      </c>
      <c r="B27" s="296">
        <v>44295</v>
      </c>
      <c r="C27" s="74">
        <v>3025201</v>
      </c>
      <c r="D27" t="s">
        <v>249</v>
      </c>
      <c r="E27" t="str">
        <f>VLOOKUP(C27,Schools!$A:$Z,3,0)</f>
        <v>M</v>
      </c>
      <c r="F27" s="184">
        <f>7014.4-7264</f>
        <v>-249.60000000000036</v>
      </c>
      <c r="G27" s="74" t="s">
        <v>3993</v>
      </c>
      <c r="H27" s="74" t="s">
        <v>3994</v>
      </c>
      <c r="I27" t="str">
        <f t="shared" si="4"/>
        <v>10104/543965</v>
      </c>
      <c r="J27" s="232">
        <f>VLOOKUP(C27,Schools!$A:$Z,9,0)</f>
        <v>400021</v>
      </c>
      <c r="K27" s="74" t="s">
        <v>66</v>
      </c>
      <c r="L27" s="295" t="s">
        <v>366</v>
      </c>
      <c r="M27" s="295" t="s">
        <v>3459</v>
      </c>
      <c r="N27" s="77" t="str">
        <f>VLOOKUP(C27,Schools!A:D,4,0)</f>
        <v>Primary</v>
      </c>
      <c r="O27" s="295">
        <v>10104</v>
      </c>
      <c r="P27" s="298">
        <v>543965</v>
      </c>
      <c r="Q27" s="78">
        <v>-249.6</v>
      </c>
      <c r="R27" s="78"/>
      <c r="S27" s="78"/>
      <c r="T27" s="78"/>
      <c r="U27" s="78"/>
      <c r="V27" s="78"/>
      <c r="W27" s="78"/>
      <c r="X27" s="78"/>
      <c r="Y27" s="78"/>
      <c r="Z27" s="78"/>
      <c r="AA27" s="78"/>
      <c r="AB27" s="78"/>
      <c r="AC27" s="51">
        <f t="shared" si="1"/>
        <v>-249.6</v>
      </c>
      <c r="AD27" s="51">
        <f t="shared" si="2"/>
        <v>3.694822225952521E-13</v>
      </c>
      <c r="AE27" s="78">
        <v>0</v>
      </c>
    </row>
    <row r="28" spans="1:33" x14ac:dyDescent="0.25">
      <c r="A28" t="str">
        <f t="shared" si="3"/>
        <v>MISCELLANEOUS PAYMENTS</v>
      </c>
      <c r="B28" s="75">
        <v>44314</v>
      </c>
      <c r="C28" s="295">
        <v>3025201</v>
      </c>
      <c r="D28" s="301" t="s">
        <v>249</v>
      </c>
      <c r="E28" t="str">
        <f>VLOOKUP(C28,Schools!$A:$Z,3,0)</f>
        <v>M</v>
      </c>
      <c r="F28" s="184">
        <v>-249.45</v>
      </c>
      <c r="G28" s="295" t="s">
        <v>4831</v>
      </c>
      <c r="H28" s="74" t="s">
        <v>4852</v>
      </c>
      <c r="I28" s="301" t="str">
        <f t="shared" si="4"/>
        <v>10104/543965</v>
      </c>
      <c r="J28" s="232">
        <f>VLOOKUP(C28,Schools!$A:$Z,9,0)</f>
        <v>400021</v>
      </c>
      <c r="K28" s="74" t="s">
        <v>66</v>
      </c>
      <c r="L28" s="74" t="s">
        <v>580</v>
      </c>
      <c r="M28" s="74" t="s">
        <v>3459</v>
      </c>
      <c r="N28" s="77" t="str">
        <f>VLOOKUP(C28,Schools!A:D,4,0)</f>
        <v>Primary</v>
      </c>
      <c r="O28" s="295">
        <v>10104</v>
      </c>
      <c r="P28" s="298">
        <v>543965</v>
      </c>
      <c r="Q28" s="78">
        <v>0</v>
      </c>
      <c r="R28" s="78">
        <f>F28</f>
        <v>-249.45</v>
      </c>
      <c r="S28" s="78"/>
      <c r="T28" s="78"/>
      <c r="U28" s="78"/>
      <c r="V28" s="78"/>
      <c r="W28" s="78"/>
      <c r="X28" s="78"/>
      <c r="Y28" s="78"/>
      <c r="Z28" s="78"/>
      <c r="AA28" s="78"/>
      <c r="AB28" s="78"/>
      <c r="AC28" s="51">
        <f>SUM(Q28:AB28)</f>
        <v>-249.45</v>
      </c>
      <c r="AD28" s="51">
        <f>AC28-F28</f>
        <v>0</v>
      </c>
      <c r="AE28" s="78">
        <v>0</v>
      </c>
    </row>
    <row r="29" spans="1:33" x14ac:dyDescent="0.25">
      <c r="A29" t="str">
        <f t="shared" si="3"/>
        <v>MISCELLANEOUS PAYMENTS</v>
      </c>
      <c r="B29" s="296">
        <v>44314</v>
      </c>
      <c r="C29" s="74">
        <v>3022009</v>
      </c>
      <c r="D29" t="s">
        <v>4756</v>
      </c>
      <c r="E29" t="str">
        <f>VLOOKUP(C29,Schools!$A:$Z,3,0)</f>
        <v>M</v>
      </c>
      <c r="F29" s="184">
        <v>2400</v>
      </c>
      <c r="G29" s="74" t="s">
        <v>3993</v>
      </c>
      <c r="H29" s="295" t="s">
        <v>4852</v>
      </c>
      <c r="I29" t="str">
        <f>O29&amp;"/"&amp;P29</f>
        <v>10104/543965</v>
      </c>
      <c r="J29" s="328">
        <f>VLOOKUP(C29,Schools!$A:$Z,9,0)</f>
        <v>400061</v>
      </c>
      <c r="K29" s="74" t="s">
        <v>66</v>
      </c>
      <c r="L29" s="74" t="s">
        <v>580</v>
      </c>
      <c r="M29" s="74" t="s">
        <v>3459</v>
      </c>
      <c r="N29" s="77" t="str">
        <f>VLOOKUP(C29,Schools!A:D,4,0)</f>
        <v>Primary</v>
      </c>
      <c r="O29" s="295">
        <v>10104</v>
      </c>
      <c r="P29" s="298">
        <v>543965</v>
      </c>
      <c r="Q29" s="78">
        <v>0</v>
      </c>
      <c r="R29" s="78">
        <f>F29</f>
        <v>2400</v>
      </c>
      <c r="S29" s="78"/>
      <c r="T29" s="78"/>
      <c r="U29" s="78"/>
      <c r="V29" s="78"/>
      <c r="W29" s="78"/>
      <c r="X29" s="78"/>
      <c r="Y29" s="78"/>
      <c r="Z29" s="78"/>
      <c r="AA29" s="78"/>
      <c r="AB29" s="78"/>
      <c r="AC29" s="51">
        <f>SUM(Q29:AB29)</f>
        <v>2400</v>
      </c>
      <c r="AD29" s="51">
        <f>AC29-F29</f>
        <v>0</v>
      </c>
      <c r="AE29" s="78">
        <v>0</v>
      </c>
    </row>
    <row r="30" spans="1:33" x14ac:dyDescent="0.25">
      <c r="A30" t="str">
        <f t="shared" si="3"/>
        <v>MISCELLANEOUS PAYMENTS</v>
      </c>
      <c r="B30" s="296">
        <v>44314</v>
      </c>
      <c r="C30" s="74">
        <v>3022023</v>
      </c>
      <c r="D30" t="s">
        <v>219</v>
      </c>
      <c r="E30" t="str">
        <f>VLOOKUP(C30,Schools!$A:$Z,3,0)</f>
        <v>M</v>
      </c>
      <c r="F30" s="184">
        <v>-841.54</v>
      </c>
      <c r="G30" s="74" t="s">
        <v>3993</v>
      </c>
      <c r="H30" s="295" t="s">
        <v>4852</v>
      </c>
      <c r="I30" t="str">
        <f t="shared" si="4"/>
        <v>10104/543965</v>
      </c>
      <c r="J30" s="328">
        <f>VLOOKUP(C30,Schools!$A:$Z,9,0)</f>
        <v>400159</v>
      </c>
      <c r="K30" s="74" t="s">
        <v>66</v>
      </c>
      <c r="L30" s="74" t="s">
        <v>580</v>
      </c>
      <c r="M30" s="74" t="s">
        <v>3459</v>
      </c>
      <c r="N30" s="77" t="str">
        <f>VLOOKUP(C30,Schools!A:D,4,0)</f>
        <v>Primary</v>
      </c>
      <c r="O30" s="295">
        <v>10104</v>
      </c>
      <c r="P30" s="298">
        <v>543965</v>
      </c>
      <c r="Q30" s="78">
        <v>0</v>
      </c>
      <c r="R30" s="78">
        <f>F30</f>
        <v>-841.54</v>
      </c>
      <c r="S30" s="78"/>
      <c r="T30" s="78"/>
      <c r="U30" s="78"/>
      <c r="V30" s="78"/>
      <c r="W30" s="78"/>
      <c r="X30" s="78"/>
      <c r="Y30" s="78"/>
      <c r="Z30" s="78"/>
      <c r="AA30" s="78"/>
      <c r="AB30" s="78"/>
      <c r="AC30" s="51">
        <f>SUM(Q30:AB30)</f>
        <v>-841.54</v>
      </c>
      <c r="AD30" s="51">
        <f>AC30-F30</f>
        <v>0</v>
      </c>
      <c r="AE30" s="78">
        <v>0</v>
      </c>
    </row>
    <row r="31" spans="1:33" x14ac:dyDescent="0.25">
      <c r="A31" s="301" t="str">
        <f t="shared" si="3"/>
        <v>MISCELLANEOUS PAYMENTS</v>
      </c>
      <c r="B31" s="296">
        <v>44342</v>
      </c>
      <c r="C31" s="295">
        <v>3022026</v>
      </c>
      <c r="D31" s="301" t="str">
        <f>VLOOKUP(C31,Schools!A:B,2,0)</f>
        <v>Frith Manor School</v>
      </c>
      <c r="E31" s="301" t="str">
        <f>VLOOKUP(C31,Schools!$A:$Z,3,0)</f>
        <v>M</v>
      </c>
      <c r="F31" s="184">
        <v>5480.29</v>
      </c>
      <c r="G31" s="74" t="s">
        <v>4887</v>
      </c>
      <c r="H31" s="74" t="s">
        <v>4890</v>
      </c>
      <c r="I31" s="301" t="str">
        <f t="shared" si="4"/>
        <v>10104/135100</v>
      </c>
      <c r="J31" s="328">
        <f>VLOOKUP(C31,Schools!$A:$Z,9,0)</f>
        <v>400082</v>
      </c>
      <c r="K31" s="74"/>
      <c r="L31" s="295" t="s">
        <v>4889</v>
      </c>
      <c r="M31" s="74" t="s">
        <v>4889</v>
      </c>
      <c r="N31" s="298" t="str">
        <f>VLOOKUP(C31,Schools!A:D,4,0)</f>
        <v>Primary</v>
      </c>
      <c r="O31" s="295">
        <v>10104</v>
      </c>
      <c r="P31" s="298">
        <v>135100</v>
      </c>
      <c r="Q31" s="78">
        <v>0</v>
      </c>
      <c r="R31" s="78">
        <v>0</v>
      </c>
      <c r="S31" s="78">
        <v>5480.29</v>
      </c>
      <c r="T31" s="78"/>
      <c r="U31" s="78"/>
      <c r="V31" s="78"/>
      <c r="W31" s="78"/>
      <c r="X31" s="78"/>
      <c r="Y31" s="78"/>
      <c r="Z31" s="78"/>
      <c r="AA31" s="78"/>
      <c r="AB31" s="78"/>
      <c r="AC31" s="51">
        <f>SUM(Q31:AB31)</f>
        <v>5480.29</v>
      </c>
      <c r="AD31" s="51">
        <f>AC31-F31</f>
        <v>0</v>
      </c>
      <c r="AE31" s="78">
        <v>0</v>
      </c>
    </row>
    <row r="32" spans="1:33" x14ac:dyDescent="0.25">
      <c r="A32" s="301" t="str">
        <f t="shared" si="3"/>
        <v>MISCELLANEOUS PAYMENTS</v>
      </c>
      <c r="B32" s="296">
        <v>44342</v>
      </c>
      <c r="C32" s="295">
        <v>3025405</v>
      </c>
      <c r="D32" s="301" t="str">
        <f>VLOOKUP(C32,Schools!A:B,2,0)</f>
        <v>Finchley Catholic High School</v>
      </c>
      <c r="E32" s="301" t="str">
        <f>VLOOKUP(C32,Schools!$A:$Z,3,0)</f>
        <v>M</v>
      </c>
      <c r="F32" s="184">
        <v>4218</v>
      </c>
      <c r="G32" s="295" t="s">
        <v>4887</v>
      </c>
      <c r="H32" s="74" t="s">
        <v>4891</v>
      </c>
      <c r="I32" s="301" t="str">
        <f t="shared" si="4"/>
        <v>11441/543965</v>
      </c>
      <c r="J32" s="328">
        <f>VLOOKUP(C32,Schools!$A:$Z,9,0)</f>
        <v>400041</v>
      </c>
      <c r="K32" s="295" t="s">
        <v>182</v>
      </c>
      <c r="L32" s="295" t="s">
        <v>4892</v>
      </c>
      <c r="M32" s="74" t="s">
        <v>4892</v>
      </c>
      <c r="N32" s="298" t="str">
        <f>VLOOKUP(C32,Schools!A:D,4,0)</f>
        <v>Secondary</v>
      </c>
      <c r="O32" s="74">
        <v>11441</v>
      </c>
      <c r="P32" s="77">
        <v>543965</v>
      </c>
      <c r="Q32" s="78"/>
      <c r="R32" s="78"/>
      <c r="S32" s="78">
        <v>4218</v>
      </c>
      <c r="U32" s="78"/>
      <c r="V32" s="78"/>
      <c r="W32" s="78"/>
      <c r="X32" s="78"/>
      <c r="Y32" s="78"/>
      <c r="Z32" s="78"/>
      <c r="AA32" s="78"/>
      <c r="AB32" s="78"/>
      <c r="AC32" s="51">
        <f t="shared" ref="AC32:AC39" si="5">SUM(Q32:AB32)</f>
        <v>4218</v>
      </c>
      <c r="AD32" s="51">
        <f t="shared" ref="AD32:AD39" si="6">AC32-F32</f>
        <v>0</v>
      </c>
      <c r="AE32" s="78">
        <v>0</v>
      </c>
    </row>
    <row r="33" spans="1:31" x14ac:dyDescent="0.25">
      <c r="A33" s="301" t="str">
        <f t="shared" si="3"/>
        <v>MISCELLANEOUS PAYMENTS</v>
      </c>
      <c r="B33" s="296">
        <v>44342</v>
      </c>
      <c r="C33" s="295">
        <v>3025427</v>
      </c>
      <c r="D33" s="301" t="str">
        <f>VLOOKUP(C33,Schools!A:B,2,0)</f>
        <v>JCoSS</v>
      </c>
      <c r="E33" s="301" t="str">
        <f>VLOOKUP(C33,Schools!$A:$Z,3,0)</f>
        <v>M</v>
      </c>
      <c r="F33" s="184">
        <v>2717</v>
      </c>
      <c r="G33" s="295" t="s">
        <v>4887</v>
      </c>
      <c r="H33" s="295" t="s">
        <v>4891</v>
      </c>
      <c r="I33" s="301" t="str">
        <f t="shared" si="4"/>
        <v>11441/543965</v>
      </c>
      <c r="J33" s="328">
        <f>VLOOKUP(C33,Schools!$A:$Z,9,0)</f>
        <v>400140</v>
      </c>
      <c r="K33" s="295" t="s">
        <v>182</v>
      </c>
      <c r="L33" s="295" t="s">
        <v>4892</v>
      </c>
      <c r="M33" s="295" t="s">
        <v>4892</v>
      </c>
      <c r="N33" s="298" t="str">
        <f>VLOOKUP(C33,Schools!A:D,4,0)</f>
        <v>Secondary</v>
      </c>
      <c r="O33" s="295">
        <v>11441</v>
      </c>
      <c r="P33" s="298">
        <v>543965</v>
      </c>
      <c r="Q33" s="78"/>
      <c r="R33" s="78"/>
      <c r="S33" s="78">
        <v>2717</v>
      </c>
      <c r="U33" s="78"/>
      <c r="V33" s="78"/>
      <c r="W33" s="78"/>
      <c r="X33" s="78"/>
      <c r="Y33" s="78"/>
      <c r="Z33" s="78"/>
      <c r="AA33" s="78"/>
      <c r="AB33" s="78"/>
      <c r="AC33" s="51">
        <f t="shared" si="5"/>
        <v>2717</v>
      </c>
      <c r="AD33" s="51">
        <f t="shared" si="6"/>
        <v>0</v>
      </c>
      <c r="AE33" s="78">
        <v>0</v>
      </c>
    </row>
    <row r="34" spans="1:31" x14ac:dyDescent="0.25">
      <c r="A34" s="301" t="str">
        <f t="shared" si="3"/>
        <v>MISCELLANEOUS PAYMENTS</v>
      </c>
      <c r="B34" s="296">
        <v>44342</v>
      </c>
      <c r="C34" s="295">
        <v>3025407</v>
      </c>
      <c r="D34" s="301" t="str">
        <f>VLOOKUP(C34,Schools!A:B,2,0)</f>
        <v>St. James' Catholic High School</v>
      </c>
      <c r="E34" s="301" t="str">
        <f>VLOOKUP(C34,Schools!$A:$Z,3,0)</f>
        <v>M</v>
      </c>
      <c r="F34" s="184">
        <v>22287</v>
      </c>
      <c r="G34" s="295" t="s">
        <v>4887</v>
      </c>
      <c r="H34" s="295" t="s">
        <v>4891</v>
      </c>
      <c r="I34" s="301" t="str">
        <f t="shared" si="4"/>
        <v>11441/543965</v>
      </c>
      <c r="J34" s="328">
        <f>VLOOKUP(C34,Schools!$A:$Z,9,0)</f>
        <v>400013</v>
      </c>
      <c r="K34" s="295" t="s">
        <v>182</v>
      </c>
      <c r="L34" s="295" t="s">
        <v>4892</v>
      </c>
      <c r="M34" s="295" t="s">
        <v>4892</v>
      </c>
      <c r="N34" s="298" t="str">
        <f>VLOOKUP(C34,Schools!A:D,4,0)</f>
        <v>Secondary</v>
      </c>
      <c r="O34" s="295">
        <v>11441</v>
      </c>
      <c r="P34" s="298">
        <v>543965</v>
      </c>
      <c r="Q34" s="78"/>
      <c r="R34" s="78"/>
      <c r="S34" s="78">
        <v>22287</v>
      </c>
      <c r="U34" s="78"/>
      <c r="V34" s="78"/>
      <c r="W34" s="78"/>
      <c r="X34" s="78"/>
      <c r="Y34" s="78"/>
      <c r="Z34" s="78"/>
      <c r="AA34" s="78"/>
      <c r="AB34" s="78"/>
      <c r="AC34" s="51">
        <f t="shared" si="5"/>
        <v>22287</v>
      </c>
      <c r="AD34" s="51">
        <f t="shared" si="6"/>
        <v>0</v>
      </c>
      <c r="AE34" s="78">
        <v>0</v>
      </c>
    </row>
    <row r="35" spans="1:31" x14ac:dyDescent="0.25">
      <c r="A35" s="301" t="str">
        <f t="shared" si="3"/>
        <v>MISCELLANEOUS PAYMENTS</v>
      </c>
      <c r="B35" s="296">
        <v>44342</v>
      </c>
      <c r="C35" s="295">
        <v>3025404</v>
      </c>
      <c r="D35" s="301" t="str">
        <f>VLOOKUP(C35,Schools!A:B,2,0)</f>
        <v>St Michaels Catholic Grammar School</v>
      </c>
      <c r="E35" s="301" t="str">
        <f>VLOOKUP(C35,Schools!$A:$Z,3,0)</f>
        <v>M</v>
      </c>
      <c r="F35" s="184">
        <v>19234</v>
      </c>
      <c r="G35" s="295" t="s">
        <v>4887</v>
      </c>
      <c r="H35" s="295" t="s">
        <v>4891</v>
      </c>
      <c r="I35" s="301" t="str">
        <f t="shared" si="4"/>
        <v>11441/543965</v>
      </c>
      <c r="J35" s="328">
        <f>VLOOKUP(C35,Schools!$A:$Z,9,0)</f>
        <v>400029</v>
      </c>
      <c r="K35" s="295" t="s">
        <v>182</v>
      </c>
      <c r="L35" s="295" t="s">
        <v>4892</v>
      </c>
      <c r="M35" s="295" t="s">
        <v>4892</v>
      </c>
      <c r="N35" s="298" t="str">
        <f>VLOOKUP(C35,Schools!A:D,4,0)</f>
        <v>Secondary</v>
      </c>
      <c r="O35" s="295">
        <v>11441</v>
      </c>
      <c r="P35" s="298">
        <v>543965</v>
      </c>
      <c r="Q35" s="78"/>
      <c r="R35" s="78"/>
      <c r="S35" s="78">
        <v>19234</v>
      </c>
      <c r="U35" s="78"/>
      <c r="V35" s="78"/>
      <c r="W35" s="78"/>
      <c r="X35" s="78"/>
      <c r="Y35" s="78"/>
      <c r="Z35" s="78"/>
      <c r="AA35" s="78"/>
      <c r="AB35" s="78"/>
      <c r="AC35" s="51">
        <f t="shared" si="5"/>
        <v>19234</v>
      </c>
      <c r="AD35" s="51">
        <f t="shared" si="6"/>
        <v>0</v>
      </c>
      <c r="AE35" s="78">
        <v>0</v>
      </c>
    </row>
    <row r="36" spans="1:31" x14ac:dyDescent="0.25">
      <c r="A36" s="301" t="str">
        <f t="shared" si="3"/>
        <v>MISCELLANEOUS PAYMENTS</v>
      </c>
      <c r="B36" s="296">
        <v>44342</v>
      </c>
      <c r="C36" s="295">
        <v>3022009</v>
      </c>
      <c r="D36" s="301" t="s">
        <v>4756</v>
      </c>
      <c r="E36" s="301" t="str">
        <f>VLOOKUP(C36,Schools!$A:$Z,3,0)</f>
        <v>M</v>
      </c>
      <c r="F36" s="184">
        <v>10137</v>
      </c>
      <c r="G36" s="295" t="s">
        <v>4887</v>
      </c>
      <c r="H36" s="74" t="s">
        <v>4894</v>
      </c>
      <c r="I36" s="301" t="str">
        <f t="shared" si="4"/>
        <v>10166/543965</v>
      </c>
      <c r="J36" s="328">
        <f>VLOOKUP(C36,Schools!$A:$Z,9,0)</f>
        <v>400061</v>
      </c>
      <c r="K36" s="74" t="s">
        <v>85</v>
      </c>
      <c r="L36" s="74" t="s">
        <v>4895</v>
      </c>
      <c r="M36" s="74" t="s">
        <v>4895</v>
      </c>
      <c r="N36" s="298" t="str">
        <f>VLOOKUP(C36,Schools!A:D,4,0)</f>
        <v>Primary</v>
      </c>
      <c r="O36" s="74">
        <v>10166</v>
      </c>
      <c r="P36" s="298">
        <v>543965</v>
      </c>
      <c r="Q36" s="78"/>
      <c r="R36" s="78"/>
      <c r="S36" s="78">
        <v>10137</v>
      </c>
      <c r="T36" s="78"/>
      <c r="U36" s="78"/>
      <c r="V36" s="78"/>
      <c r="W36" s="78"/>
      <c r="X36" s="78"/>
      <c r="Y36" s="78"/>
      <c r="Z36" s="78"/>
      <c r="AA36" s="78"/>
      <c r="AB36" s="78"/>
      <c r="AC36" s="51">
        <f t="shared" si="5"/>
        <v>10137</v>
      </c>
      <c r="AD36" s="51">
        <f t="shared" si="6"/>
        <v>0</v>
      </c>
      <c r="AE36" s="78">
        <v>0</v>
      </c>
    </row>
    <row r="37" spans="1:31" x14ac:dyDescent="0.25">
      <c r="A37" s="301" t="str">
        <f t="shared" si="3"/>
        <v>MISCELLANEOUS PAYMENTS</v>
      </c>
      <c r="B37" s="296">
        <v>44342</v>
      </c>
      <c r="C37" s="295">
        <v>3022002</v>
      </c>
      <c r="D37" s="301" t="s">
        <v>198</v>
      </c>
      <c r="E37" s="301" t="str">
        <f>VLOOKUP(C37,Schools!$A:$Z,3,0)</f>
        <v>M</v>
      </c>
      <c r="F37" s="184">
        <v>1613.7</v>
      </c>
      <c r="G37" s="295" t="s">
        <v>4887</v>
      </c>
      <c r="H37" s="74" t="s">
        <v>4918</v>
      </c>
      <c r="I37" s="301" t="str">
        <f t="shared" si="4"/>
        <v>10166/543965</v>
      </c>
      <c r="J37" s="328">
        <f>VLOOKUP(C37,Schools!$A:$Z,9,0)</f>
        <v>400005</v>
      </c>
      <c r="K37" s="295" t="s">
        <v>85</v>
      </c>
      <c r="L37" s="74" t="s">
        <v>4919</v>
      </c>
      <c r="M37" s="295" t="s">
        <v>4919</v>
      </c>
      <c r="N37" s="298" t="str">
        <f>VLOOKUP(C37,Schools!A:D,4,0)</f>
        <v>Primary</v>
      </c>
      <c r="O37" s="295">
        <v>10166</v>
      </c>
      <c r="P37" s="298">
        <v>543965</v>
      </c>
      <c r="Q37" s="78"/>
      <c r="R37" s="78"/>
      <c r="S37" s="78">
        <v>1613.7</v>
      </c>
      <c r="T37" s="78"/>
      <c r="U37" s="78"/>
      <c r="V37" s="78"/>
      <c r="W37" s="78"/>
      <c r="X37" s="78"/>
      <c r="Y37" s="78"/>
      <c r="Z37" s="78"/>
      <c r="AA37" s="78"/>
      <c r="AB37" s="78"/>
      <c r="AC37" s="51">
        <f t="shared" si="5"/>
        <v>1613.7</v>
      </c>
      <c r="AD37" s="51">
        <f t="shared" si="6"/>
        <v>0</v>
      </c>
      <c r="AE37" s="78">
        <v>0</v>
      </c>
    </row>
    <row r="38" spans="1:31" x14ac:dyDescent="0.25">
      <c r="A38" s="301" t="str">
        <f t="shared" si="3"/>
        <v>MISCELLANEOUS PAYMENTS</v>
      </c>
      <c r="B38" s="296">
        <v>44342</v>
      </c>
      <c r="C38" s="295">
        <v>3022055</v>
      </c>
      <c r="D38" s="301" t="s">
        <v>274</v>
      </c>
      <c r="E38" s="301" t="str">
        <f>VLOOKUP(C38,Schools!$A:$Z,3,0)</f>
        <v>M</v>
      </c>
      <c r="F38" s="184">
        <v>1613.7</v>
      </c>
      <c r="G38" s="295" t="s">
        <v>4887</v>
      </c>
      <c r="H38" s="295" t="s">
        <v>4918</v>
      </c>
      <c r="I38" s="301" t="str">
        <f t="shared" si="4"/>
        <v>10166/543965</v>
      </c>
      <c r="J38" s="328">
        <f>VLOOKUP(C38,Schools!$A:$Z,9,0)</f>
        <v>400101</v>
      </c>
      <c r="K38" s="295" t="s">
        <v>85</v>
      </c>
      <c r="L38" s="295" t="s">
        <v>4919</v>
      </c>
      <c r="M38" s="295" t="s">
        <v>4919</v>
      </c>
      <c r="N38" s="298" t="str">
        <f>VLOOKUP(C38,Schools!A:D,4,0)</f>
        <v>Primary</v>
      </c>
      <c r="O38" s="295">
        <v>10166</v>
      </c>
      <c r="P38" s="298">
        <v>543965</v>
      </c>
      <c r="Q38" s="78"/>
      <c r="R38" s="78"/>
      <c r="S38" s="78">
        <v>1613.7</v>
      </c>
      <c r="T38" s="78"/>
      <c r="U38" s="78"/>
      <c r="V38" s="78"/>
      <c r="W38" s="78"/>
      <c r="X38" s="78"/>
      <c r="Y38" s="78"/>
      <c r="Z38" s="78"/>
      <c r="AA38" s="78"/>
      <c r="AB38" s="78"/>
      <c r="AC38" s="51">
        <f t="shared" si="5"/>
        <v>1613.7</v>
      </c>
      <c r="AD38" s="51">
        <f t="shared" si="6"/>
        <v>0</v>
      </c>
      <c r="AE38" s="78">
        <v>0</v>
      </c>
    </row>
    <row r="39" spans="1:31" x14ac:dyDescent="0.25">
      <c r="A39" s="301" t="str">
        <f t="shared" si="3"/>
        <v>MISCELLANEOUS PAYMENTS</v>
      </c>
      <c r="B39" s="296">
        <v>44342</v>
      </c>
      <c r="C39" s="74">
        <v>3022067</v>
      </c>
      <c r="D39" t="s">
        <v>41</v>
      </c>
      <c r="E39" s="301" t="str">
        <f>VLOOKUP(C39,Schools!$A:$Z,3,0)</f>
        <v>M</v>
      </c>
      <c r="F39" s="184">
        <v>1500</v>
      </c>
      <c r="G39" s="295" t="s">
        <v>4887</v>
      </c>
      <c r="H39" s="74" t="s">
        <v>4920</v>
      </c>
      <c r="I39" s="301" t="str">
        <f t="shared" si="4"/>
        <v>10166/543965</v>
      </c>
      <c r="J39" s="328">
        <f>VLOOKUP(C39,Schools!$A:$Z,9,0)</f>
        <v>400065</v>
      </c>
      <c r="K39" s="295" t="s">
        <v>85</v>
      </c>
      <c r="L39" s="74" t="s">
        <v>4921</v>
      </c>
      <c r="M39" s="295" t="s">
        <v>4921</v>
      </c>
      <c r="N39" s="298" t="str">
        <f>VLOOKUP(C39,Schools!A:D,4,0)</f>
        <v>Primary</v>
      </c>
      <c r="O39" s="295">
        <v>10166</v>
      </c>
      <c r="P39" s="298">
        <v>543965</v>
      </c>
      <c r="Q39" s="78"/>
      <c r="R39" s="78"/>
      <c r="S39" s="78">
        <v>1500</v>
      </c>
      <c r="T39" s="78"/>
      <c r="U39" s="78"/>
      <c r="V39" s="78"/>
      <c r="W39" s="78"/>
      <c r="X39" s="78"/>
      <c r="Y39" s="78"/>
      <c r="Z39" s="78"/>
      <c r="AA39" s="78"/>
      <c r="AB39" s="78"/>
      <c r="AC39" s="51">
        <f t="shared" si="5"/>
        <v>1500</v>
      </c>
      <c r="AD39" s="51">
        <f t="shared" si="6"/>
        <v>0</v>
      </c>
      <c r="AE39" s="78">
        <v>0</v>
      </c>
    </row>
    <row r="40" spans="1:31" x14ac:dyDescent="0.25">
      <c r="A40" s="301" t="str">
        <f t="shared" si="3"/>
        <v>MISCELLANEOUS PAYMENTS</v>
      </c>
      <c r="B40" s="296">
        <v>44342</v>
      </c>
      <c r="C40" s="74">
        <v>3022045</v>
      </c>
      <c r="D40" t="s">
        <v>247</v>
      </c>
      <c r="E40" s="301" t="str">
        <f>VLOOKUP(C40,Schools!$A:$Z,3,0)</f>
        <v>M</v>
      </c>
      <c r="F40" s="184">
        <v>1500</v>
      </c>
      <c r="G40" s="295" t="s">
        <v>4887</v>
      </c>
      <c r="H40" s="295" t="s">
        <v>4920</v>
      </c>
      <c r="I40" s="301" t="str">
        <f t="shared" si="4"/>
        <v>10166/543965</v>
      </c>
      <c r="J40" s="328">
        <f>VLOOKUP(C40,Schools!$A:$Z,9,0)</f>
        <v>400089</v>
      </c>
      <c r="K40" s="295" t="s">
        <v>85</v>
      </c>
      <c r="L40" s="295" t="s">
        <v>4921</v>
      </c>
      <c r="M40" s="295" t="s">
        <v>4921</v>
      </c>
      <c r="N40" s="298" t="str">
        <f>VLOOKUP(C40,Schools!A:D,4,0)</f>
        <v>Primary</v>
      </c>
      <c r="O40" s="295">
        <v>10166</v>
      </c>
      <c r="P40" s="298">
        <v>543965</v>
      </c>
      <c r="Q40" s="78"/>
      <c r="R40" s="78"/>
      <c r="S40" s="78">
        <v>1500</v>
      </c>
      <c r="T40" s="78"/>
      <c r="U40" s="78"/>
      <c r="V40" s="78"/>
      <c r="W40" s="78"/>
      <c r="X40" s="78"/>
      <c r="Y40" s="78"/>
      <c r="Z40" s="78"/>
      <c r="AA40" s="78"/>
      <c r="AB40" s="78"/>
      <c r="AC40" s="51">
        <f t="shared" ref="AC40:AC48" si="7">SUM(Q40:AB40)</f>
        <v>1500</v>
      </c>
      <c r="AD40" s="51">
        <f t="shared" ref="AD40:AD48" si="8">AC40-F40</f>
        <v>0</v>
      </c>
      <c r="AE40" s="78">
        <v>0</v>
      </c>
    </row>
    <row r="41" spans="1:31" x14ac:dyDescent="0.25">
      <c r="A41" s="301" t="str">
        <f t="shared" si="3"/>
        <v>MISCELLANEOUS PAYMENTS</v>
      </c>
      <c r="B41" s="296">
        <v>44342</v>
      </c>
      <c r="C41" s="295">
        <v>3022009</v>
      </c>
      <c r="D41" s="301" t="s">
        <v>4756</v>
      </c>
      <c r="E41" s="301" t="str">
        <f>VLOOKUP(C41,Schools!$A:$Z,3,0)</f>
        <v>M</v>
      </c>
      <c r="F41" s="184">
        <v>6544.8</v>
      </c>
      <c r="G41" s="295" t="s">
        <v>4887</v>
      </c>
      <c r="H41" s="74" t="s">
        <v>4927</v>
      </c>
      <c r="I41" s="301" t="str">
        <f t="shared" si="4"/>
        <v>10166/543965</v>
      </c>
      <c r="J41" s="328">
        <f>VLOOKUP(C41,Schools!$A:$Z,9,0)</f>
        <v>400061</v>
      </c>
      <c r="K41" s="74" t="s">
        <v>379</v>
      </c>
      <c r="L41" s="295" t="s">
        <v>4925</v>
      </c>
      <c r="M41" s="295" t="s">
        <v>4925</v>
      </c>
      <c r="N41" s="298" t="str">
        <f>VLOOKUP(C41,Schools!A:D,4,0)</f>
        <v>Primary</v>
      </c>
      <c r="O41" s="295">
        <v>10166</v>
      </c>
      <c r="P41" s="298">
        <v>543965</v>
      </c>
      <c r="Q41" s="78"/>
      <c r="R41" s="78"/>
      <c r="S41" s="78">
        <v>6544.8</v>
      </c>
      <c r="T41" s="78"/>
      <c r="U41" s="78"/>
      <c r="V41" s="78"/>
      <c r="W41" s="78"/>
      <c r="X41" s="78"/>
      <c r="Y41" s="78"/>
      <c r="Z41" s="78"/>
      <c r="AA41" s="78"/>
      <c r="AB41" s="78"/>
      <c r="AC41" s="51">
        <f t="shared" si="7"/>
        <v>6544.8</v>
      </c>
      <c r="AD41" s="51">
        <f t="shared" si="8"/>
        <v>0</v>
      </c>
      <c r="AE41" s="78">
        <v>0</v>
      </c>
    </row>
    <row r="42" spans="1:31" x14ac:dyDescent="0.25">
      <c r="A42" s="301" t="str">
        <f t="shared" si="3"/>
        <v>MISCELLANEOUS PAYMENTS</v>
      </c>
      <c r="B42" s="296">
        <v>44342</v>
      </c>
      <c r="C42" s="295">
        <v>3025404</v>
      </c>
      <c r="D42" s="301" t="str">
        <f>VLOOKUP(C42,Schools!A:B,2,0)</f>
        <v>St Michaels Catholic Grammar School</v>
      </c>
      <c r="E42" s="301" t="str">
        <f>VLOOKUP(C42,Schools!$A:$Z,3,0)</f>
        <v>M</v>
      </c>
      <c r="F42" s="184">
        <v>14732.8</v>
      </c>
      <c r="G42" s="295" t="s">
        <v>4887</v>
      </c>
      <c r="H42" s="295" t="s">
        <v>4927</v>
      </c>
      <c r="I42" s="301" t="str">
        <f t="shared" si="4"/>
        <v>10167/543965</v>
      </c>
      <c r="J42" s="328">
        <f>VLOOKUP(C42,Schools!$A:$Z,9,0)</f>
        <v>400029</v>
      </c>
      <c r="K42" s="74" t="s">
        <v>379</v>
      </c>
      <c r="L42" s="295" t="s">
        <v>4925</v>
      </c>
      <c r="M42" s="295" t="s">
        <v>4925</v>
      </c>
      <c r="N42" s="298" t="str">
        <f>VLOOKUP(C42,Schools!A:D,4,0)</f>
        <v>Secondary</v>
      </c>
      <c r="O42" s="74">
        <v>10167</v>
      </c>
      <c r="P42" s="298">
        <v>543965</v>
      </c>
      <c r="Q42" s="78"/>
      <c r="R42" s="78"/>
      <c r="S42" s="78">
        <v>14732.8</v>
      </c>
      <c r="T42" s="78"/>
      <c r="U42" s="78"/>
      <c r="V42" s="78"/>
      <c r="W42" s="78"/>
      <c r="X42" s="78"/>
      <c r="Y42" s="78"/>
      <c r="Z42" s="78"/>
      <c r="AA42" s="78"/>
      <c r="AB42" s="78"/>
      <c r="AC42" s="51">
        <f t="shared" si="7"/>
        <v>14732.8</v>
      </c>
      <c r="AD42" s="51">
        <f t="shared" si="8"/>
        <v>0</v>
      </c>
      <c r="AE42" s="78">
        <v>0</v>
      </c>
    </row>
    <row r="43" spans="1:31" x14ac:dyDescent="0.25">
      <c r="A43" s="301" t="str">
        <f t="shared" si="3"/>
        <v>MISCELLANEOUS PAYMENTS</v>
      </c>
      <c r="B43" s="296">
        <v>44342</v>
      </c>
      <c r="C43" s="74">
        <v>3022007</v>
      </c>
      <c r="D43" t="s">
        <v>205</v>
      </c>
      <c r="E43" s="301" t="str">
        <f>VLOOKUP(C43,Schools!$A:$Z,3,0)</f>
        <v>M</v>
      </c>
      <c r="F43" s="184">
        <v>500</v>
      </c>
      <c r="G43" s="74" t="s">
        <v>4928</v>
      </c>
      <c r="H43" s="74" t="s">
        <v>4133</v>
      </c>
      <c r="I43" s="301" t="str">
        <f t="shared" si="4"/>
        <v>10166/543965</v>
      </c>
      <c r="J43" s="328">
        <f>VLOOKUP(C43,Schools!$A:$Z,9,0)</f>
        <v>400040</v>
      </c>
      <c r="K43" s="295" t="s">
        <v>85</v>
      </c>
      <c r="L43" s="74" t="s">
        <v>3960</v>
      </c>
      <c r="M43" s="295" t="s">
        <v>3960</v>
      </c>
      <c r="N43" s="298" t="str">
        <f>VLOOKUP(C43,Schools!A:D,4,0)</f>
        <v>Primary</v>
      </c>
      <c r="O43" s="295">
        <v>10166</v>
      </c>
      <c r="P43" s="298">
        <v>543965</v>
      </c>
      <c r="Q43" s="78"/>
      <c r="R43" s="78"/>
      <c r="S43" s="78">
        <v>500</v>
      </c>
      <c r="T43" s="78"/>
      <c r="U43" s="78"/>
      <c r="V43" s="78"/>
      <c r="W43" s="78"/>
      <c r="X43" s="78"/>
      <c r="Y43" s="78"/>
      <c r="Z43" s="78"/>
      <c r="AA43" s="78"/>
      <c r="AB43" s="78"/>
      <c r="AC43" s="51">
        <f t="shared" si="7"/>
        <v>500</v>
      </c>
      <c r="AD43" s="51">
        <f t="shared" si="8"/>
        <v>0</v>
      </c>
      <c r="AE43" s="78">
        <v>0</v>
      </c>
    </row>
    <row r="44" spans="1:31" x14ac:dyDescent="0.25">
      <c r="A44" s="301" t="str">
        <f t="shared" si="3"/>
        <v>MISCELLANEOUS PAYMENTS</v>
      </c>
      <c r="B44" s="296">
        <v>44356</v>
      </c>
      <c r="C44" s="74">
        <v>3022002</v>
      </c>
      <c r="D44" t="s">
        <v>198</v>
      </c>
      <c r="E44" s="301" t="str">
        <f>VLOOKUP(C44,Schools!$A:$Z,3,0)</f>
        <v>M</v>
      </c>
      <c r="F44" s="184">
        <v>3175.34</v>
      </c>
      <c r="G44" s="295" t="s">
        <v>4928</v>
      </c>
      <c r="H44" s="264" t="s">
        <v>4930</v>
      </c>
      <c r="I44" s="301" t="str">
        <f t="shared" ref="I44:I50" si="9">O44&amp;"/"&amp;P44</f>
        <v>10166/543965</v>
      </c>
      <c r="J44" s="328">
        <f>VLOOKUP(C44,Schools!$A:$Z,9,0)</f>
        <v>400005</v>
      </c>
      <c r="K44" s="295" t="s">
        <v>85</v>
      </c>
      <c r="L44" s="264" t="s">
        <v>4929</v>
      </c>
      <c r="M44" s="264" t="s">
        <v>4929</v>
      </c>
      <c r="N44" s="298" t="str">
        <f>VLOOKUP(C44,Schools!A:D,4,0)</f>
        <v>Primary</v>
      </c>
      <c r="O44" s="74">
        <f>VLOOKUP(N44,CCs!$A$2:$M$7,13,FALSE)</f>
        <v>10166</v>
      </c>
      <c r="P44" s="298">
        <v>543965</v>
      </c>
      <c r="Q44" s="78"/>
      <c r="R44" s="78"/>
      <c r="S44" s="78">
        <v>3175.34</v>
      </c>
      <c r="T44" s="78"/>
      <c r="U44" s="78"/>
      <c r="V44" s="78"/>
      <c r="W44" s="78"/>
      <c r="X44" s="78"/>
      <c r="Y44" s="78"/>
      <c r="Z44" s="78"/>
      <c r="AA44" s="78"/>
      <c r="AB44" s="78"/>
      <c r="AC44" s="51">
        <f t="shared" si="7"/>
        <v>3175.34</v>
      </c>
      <c r="AD44" s="51">
        <f t="shared" si="8"/>
        <v>0</v>
      </c>
      <c r="AE44" s="78">
        <v>0</v>
      </c>
    </row>
    <row r="45" spans="1:31" x14ac:dyDescent="0.25">
      <c r="A45" s="301" t="str">
        <f t="shared" si="3"/>
        <v>MISCELLANEOUS PAYMENTS</v>
      </c>
      <c r="B45" s="296">
        <v>44356</v>
      </c>
      <c r="C45" s="74">
        <v>3022003</v>
      </c>
      <c r="D45" t="s">
        <v>201</v>
      </c>
      <c r="E45" s="301" t="str">
        <f>VLOOKUP(C45,Schools!$A:$Z,3,0)</f>
        <v>M</v>
      </c>
      <c r="F45" s="184">
        <v>10296.44</v>
      </c>
      <c r="G45" s="295" t="s">
        <v>4928</v>
      </c>
      <c r="H45" s="264" t="s">
        <v>4930</v>
      </c>
      <c r="I45" s="301" t="str">
        <f t="shared" si="9"/>
        <v>10166/543965</v>
      </c>
      <c r="J45" s="328">
        <f>VLOOKUP(C45,Schools!$A:$Z,9,0)</f>
        <v>400051</v>
      </c>
      <c r="K45" s="295" t="s">
        <v>85</v>
      </c>
      <c r="L45" s="264" t="s">
        <v>4929</v>
      </c>
      <c r="M45" s="264" t="s">
        <v>4929</v>
      </c>
      <c r="N45" s="298" t="str">
        <f>VLOOKUP(C45,Schools!A:D,4,0)</f>
        <v>Primary</v>
      </c>
      <c r="O45" s="295">
        <f>VLOOKUP(N45,CCs!$A$2:$M$7,13,FALSE)</f>
        <v>10166</v>
      </c>
      <c r="P45" s="298">
        <v>543965</v>
      </c>
      <c r="Q45" s="78"/>
      <c r="R45" s="78"/>
      <c r="S45" s="78">
        <v>10296.44</v>
      </c>
      <c r="T45" s="78"/>
      <c r="U45" s="78"/>
      <c r="V45" s="78"/>
      <c r="W45" s="78"/>
      <c r="X45" s="78"/>
      <c r="Y45" s="78"/>
      <c r="Z45" s="78"/>
      <c r="AA45" s="78"/>
      <c r="AB45" s="78"/>
      <c r="AC45" s="51">
        <f t="shared" si="7"/>
        <v>10296.44</v>
      </c>
      <c r="AD45" s="51">
        <f t="shared" si="8"/>
        <v>0</v>
      </c>
      <c r="AE45" s="78">
        <v>0</v>
      </c>
    </row>
    <row r="46" spans="1:31" x14ac:dyDescent="0.25">
      <c r="A46" s="301" t="str">
        <f t="shared" si="3"/>
        <v>MISCELLANEOUS PAYMENTS</v>
      </c>
      <c r="B46" s="296">
        <v>44356</v>
      </c>
      <c r="C46" s="74">
        <v>3022055</v>
      </c>
      <c r="D46" t="s">
        <v>274</v>
      </c>
      <c r="E46" s="301" t="str">
        <f>VLOOKUP(C46,Schools!$A:$Z,3,0)</f>
        <v>M</v>
      </c>
      <c r="F46" s="184">
        <v>3175.34</v>
      </c>
      <c r="G46" s="295" t="s">
        <v>4928</v>
      </c>
      <c r="H46" s="264" t="s">
        <v>4930</v>
      </c>
      <c r="I46" s="301" t="str">
        <f t="shared" si="9"/>
        <v>10166/543965</v>
      </c>
      <c r="J46" s="328">
        <f>VLOOKUP(C46,Schools!$A:$Z,9,0)</f>
        <v>400101</v>
      </c>
      <c r="K46" s="295" t="s">
        <v>85</v>
      </c>
      <c r="L46" s="264" t="s">
        <v>4929</v>
      </c>
      <c r="M46" s="264" t="s">
        <v>4929</v>
      </c>
      <c r="N46" s="298" t="str">
        <f>VLOOKUP(C46,Schools!A:D,4,0)</f>
        <v>Primary</v>
      </c>
      <c r="O46" s="295">
        <f>VLOOKUP(N46,CCs!$A$2:$M$7,13,FALSE)</f>
        <v>10166</v>
      </c>
      <c r="P46" s="298">
        <v>543965</v>
      </c>
      <c r="Q46" s="78"/>
      <c r="R46" s="78"/>
      <c r="S46" s="78">
        <v>3175.34</v>
      </c>
      <c r="T46" s="78"/>
      <c r="U46" s="78"/>
      <c r="V46" s="78"/>
      <c r="W46" s="78"/>
      <c r="X46" s="78"/>
      <c r="Y46" s="78"/>
      <c r="Z46" s="78"/>
      <c r="AA46" s="78"/>
      <c r="AB46" s="78"/>
      <c r="AC46" s="51">
        <f t="shared" si="7"/>
        <v>3175.34</v>
      </c>
      <c r="AD46" s="51">
        <f t="shared" si="8"/>
        <v>0</v>
      </c>
      <c r="AE46" s="78">
        <v>0</v>
      </c>
    </row>
    <row r="47" spans="1:31" x14ac:dyDescent="0.25">
      <c r="A47" s="301" t="str">
        <f t="shared" si="3"/>
        <v>MISCELLANEOUS PAYMENTS</v>
      </c>
      <c r="B47" s="296">
        <v>44356</v>
      </c>
      <c r="C47" s="74">
        <v>3025407</v>
      </c>
      <c r="D47" t="s">
        <v>119</v>
      </c>
      <c r="E47" s="301" t="str">
        <f>VLOOKUP(C47,Schools!$A:$Z,3,0)</f>
        <v>M</v>
      </c>
      <c r="F47" s="184">
        <v>4705.75</v>
      </c>
      <c r="G47" s="295" t="s">
        <v>4928</v>
      </c>
      <c r="H47" s="264" t="s">
        <v>4930</v>
      </c>
      <c r="I47" s="301" t="str">
        <f t="shared" si="9"/>
        <v>10167/543965</v>
      </c>
      <c r="J47" s="328">
        <f>VLOOKUP(C47,Schools!$A:$Z,9,0)</f>
        <v>400013</v>
      </c>
      <c r="K47" s="295" t="s">
        <v>85</v>
      </c>
      <c r="L47" s="264" t="s">
        <v>4929</v>
      </c>
      <c r="M47" s="264" t="s">
        <v>4929</v>
      </c>
      <c r="N47" s="298" t="str">
        <f>VLOOKUP(C47,Schools!A:D,4,0)</f>
        <v>Secondary</v>
      </c>
      <c r="O47" s="295">
        <f>VLOOKUP(N47,CCs!$A$2:$M$7,13,FALSE)</f>
        <v>10167</v>
      </c>
      <c r="P47" s="298">
        <v>543965</v>
      </c>
      <c r="Q47" s="78"/>
      <c r="R47" s="78"/>
      <c r="S47" s="78">
        <v>4705.75</v>
      </c>
      <c r="T47" s="78"/>
      <c r="U47" s="78"/>
      <c r="V47" s="78"/>
      <c r="W47" s="78"/>
      <c r="X47" s="78"/>
      <c r="Y47" s="78"/>
      <c r="Z47" s="78"/>
      <c r="AA47" s="78"/>
      <c r="AB47" s="78"/>
      <c r="AC47" s="51">
        <f t="shared" si="7"/>
        <v>4705.75</v>
      </c>
      <c r="AD47" s="51">
        <f t="shared" si="8"/>
        <v>0</v>
      </c>
      <c r="AE47" s="78">
        <v>0</v>
      </c>
    </row>
    <row r="48" spans="1:31" x14ac:dyDescent="0.25">
      <c r="A48" s="301" t="str">
        <f t="shared" si="3"/>
        <v>MISCELLANEOUS PAYMENTS</v>
      </c>
      <c r="B48" s="296">
        <v>44356</v>
      </c>
      <c r="C48" s="74">
        <v>3023521</v>
      </c>
      <c r="D48" t="s">
        <v>318</v>
      </c>
      <c r="E48" s="301" t="str">
        <f>VLOOKUP(C48,Schools!$A:$Z,3,0)</f>
        <v>M</v>
      </c>
      <c r="F48" s="184">
        <v>5882.19</v>
      </c>
      <c r="G48" s="295" t="s">
        <v>4928</v>
      </c>
      <c r="H48" s="264" t="s">
        <v>4930</v>
      </c>
      <c r="I48" s="301" t="str">
        <f t="shared" si="9"/>
        <v>10694/543965</v>
      </c>
      <c r="J48" s="328">
        <f>VLOOKUP(C48,Schools!$A:$Z,9,0)</f>
        <v>400135</v>
      </c>
      <c r="K48" s="295" t="s">
        <v>85</v>
      </c>
      <c r="L48" s="264" t="s">
        <v>4929</v>
      </c>
      <c r="M48" s="264" t="s">
        <v>4929</v>
      </c>
      <c r="N48" s="298" t="str">
        <f>VLOOKUP(C48,Schools!A:D,4,0)</f>
        <v>All through</v>
      </c>
      <c r="O48" s="295">
        <f>VLOOKUP(N48,CCs!$A$2:$M$7,13,FALSE)</f>
        <v>10694</v>
      </c>
      <c r="P48" s="298">
        <v>543965</v>
      </c>
      <c r="Q48" s="78"/>
      <c r="R48" s="78"/>
      <c r="S48" s="78">
        <v>5882.19</v>
      </c>
      <c r="T48" s="78"/>
      <c r="U48" s="78"/>
      <c r="V48" s="78"/>
      <c r="W48" s="78"/>
      <c r="X48" s="78"/>
      <c r="Y48" s="78"/>
      <c r="Z48" s="78"/>
      <c r="AA48" s="78"/>
      <c r="AB48" s="78"/>
      <c r="AC48" s="51">
        <f t="shared" si="7"/>
        <v>5882.19</v>
      </c>
      <c r="AD48" s="51">
        <f t="shared" si="8"/>
        <v>0</v>
      </c>
      <c r="AE48" s="78">
        <v>0</v>
      </c>
    </row>
    <row r="49" spans="1:31" x14ac:dyDescent="0.25">
      <c r="A49" s="301" t="str">
        <f t="shared" si="3"/>
        <v>MISCELLANEOUS PAYMENTS</v>
      </c>
      <c r="B49" s="296">
        <v>44356</v>
      </c>
      <c r="C49" s="295">
        <v>3022017</v>
      </c>
      <c r="D49" s="301" t="str">
        <f>VLOOKUP(C49,Schools!A:B,2,0)</f>
        <v>Cromer Road Primary School</v>
      </c>
      <c r="E49" s="301" t="str">
        <f>VLOOKUP(C49,Schools!$A:$Z,3,0)</f>
        <v>M</v>
      </c>
      <c r="F49" s="184">
        <v>22355.1</v>
      </c>
      <c r="G49" s="295" t="s">
        <v>4887</v>
      </c>
      <c r="H49" s="295" t="s">
        <v>3994</v>
      </c>
      <c r="I49" s="301" t="str">
        <f t="shared" si="9"/>
        <v>10104/543965</v>
      </c>
      <c r="J49" s="328">
        <f>VLOOKUP(C49,Schools!$A:$Z,9,0)</f>
        <v>400080</v>
      </c>
      <c r="K49" s="74" t="s">
        <v>66</v>
      </c>
      <c r="L49" s="295" t="s">
        <v>366</v>
      </c>
      <c r="M49" s="295" t="s">
        <v>3459</v>
      </c>
      <c r="N49" s="298" t="str">
        <f>VLOOKUP(C49,Schools!A:D,4,0)</f>
        <v>Primary</v>
      </c>
      <c r="O49" s="295">
        <v>10104</v>
      </c>
      <c r="P49" s="298">
        <v>543965</v>
      </c>
      <c r="Q49" s="78"/>
      <c r="R49" s="78"/>
      <c r="S49" s="78">
        <v>22355.1</v>
      </c>
      <c r="T49" s="78"/>
      <c r="U49" s="78"/>
      <c r="V49" s="78"/>
      <c r="W49" s="78"/>
      <c r="X49" s="78"/>
      <c r="Y49" s="78"/>
      <c r="Z49" s="78"/>
      <c r="AA49" s="78"/>
      <c r="AB49" s="78"/>
      <c r="AC49" s="51">
        <f>SUM(Q49:AB49)</f>
        <v>22355.1</v>
      </c>
      <c r="AD49" s="51">
        <f>AC49-F49</f>
        <v>0</v>
      </c>
      <c r="AE49" s="78">
        <v>0</v>
      </c>
    </row>
    <row r="50" spans="1:31" x14ac:dyDescent="0.25">
      <c r="A50" s="301" t="str">
        <f t="shared" si="3"/>
        <v>MISCELLANEOUS PAYMENTS</v>
      </c>
      <c r="B50" s="296">
        <v>44356</v>
      </c>
      <c r="C50" s="74">
        <v>3022016</v>
      </c>
      <c r="D50" t="s">
        <v>213</v>
      </c>
      <c r="E50" s="301" t="str">
        <f>VLOOKUP(C50,Schools!$A:$Z,3,0)</f>
        <v>M</v>
      </c>
      <c r="F50" s="184">
        <v>-731.75</v>
      </c>
      <c r="G50" s="295" t="s">
        <v>4831</v>
      </c>
      <c r="H50" s="295" t="s">
        <v>4852</v>
      </c>
      <c r="I50" s="301" t="str">
        <f t="shared" si="9"/>
        <v>10104/543965</v>
      </c>
      <c r="J50" s="232">
        <f>VLOOKUP(C50,Schools!$A:$Z,9,0)</f>
        <v>400049</v>
      </c>
      <c r="K50" s="295" t="s">
        <v>66</v>
      </c>
      <c r="L50" s="295" t="s">
        <v>580</v>
      </c>
      <c r="M50" s="295" t="s">
        <v>3459</v>
      </c>
      <c r="N50" s="298" t="str">
        <f>VLOOKUP(C50,Schools!A:D,4,0)</f>
        <v>Primary</v>
      </c>
      <c r="O50" s="295">
        <v>10104</v>
      </c>
      <c r="P50" s="298">
        <v>543965</v>
      </c>
      <c r="Q50" s="78"/>
      <c r="R50" s="78"/>
      <c r="S50" s="184">
        <v>-731.75</v>
      </c>
      <c r="T50" s="78"/>
      <c r="U50" s="78"/>
      <c r="V50" s="78"/>
      <c r="W50" s="78"/>
      <c r="X50" s="78"/>
      <c r="Y50" s="78"/>
      <c r="Z50" s="78"/>
      <c r="AA50" s="78"/>
      <c r="AB50" s="78"/>
      <c r="AC50" s="51">
        <f>SUM(Q50:AB50)</f>
        <v>-731.75</v>
      </c>
      <c r="AD50" s="51">
        <f>AC50-F50</f>
        <v>0</v>
      </c>
      <c r="AE50" s="78">
        <v>0</v>
      </c>
    </row>
    <row r="51" spans="1:31" x14ac:dyDescent="0.25">
      <c r="A51" s="301" t="str">
        <f t="shared" si="3"/>
        <v>MISCELLANEOUS PAYMENTS</v>
      </c>
      <c r="B51" s="296">
        <v>44356</v>
      </c>
      <c r="C51" s="295">
        <v>3022037</v>
      </c>
      <c r="D51" s="301" t="str">
        <f>VLOOKUP(C51,Schools!A:B,2,0)</f>
        <v>Manorside Primary School</v>
      </c>
      <c r="E51" s="301" t="str">
        <f>VLOOKUP(C51,Schools!$A:$Z,3,0)</f>
        <v>M</v>
      </c>
      <c r="F51" s="184">
        <v>217</v>
      </c>
      <c r="G51" s="295" t="s">
        <v>4831</v>
      </c>
      <c r="H51" s="295" t="s">
        <v>4852</v>
      </c>
      <c r="I51" s="301" t="str">
        <f t="shared" ref="I51:I67" si="10">O51&amp;"/"&amp;P51</f>
        <v>10104/543965</v>
      </c>
      <c r="J51" s="232">
        <f>VLOOKUP(C51,Schools!$A:$Z,9,0)</f>
        <v>400030</v>
      </c>
      <c r="K51" s="295" t="s">
        <v>66</v>
      </c>
      <c r="L51" s="295" t="s">
        <v>580</v>
      </c>
      <c r="M51" s="295" t="s">
        <v>3459</v>
      </c>
      <c r="N51" s="298" t="str">
        <f>VLOOKUP(C51,Schools!A:D,4,0)</f>
        <v>Primary</v>
      </c>
      <c r="O51" s="295">
        <v>10104</v>
      </c>
      <c r="P51" s="298">
        <v>543965</v>
      </c>
      <c r="Q51" s="78"/>
      <c r="R51" s="78"/>
      <c r="S51" s="78">
        <v>217</v>
      </c>
      <c r="T51" s="78"/>
      <c r="U51" s="78"/>
      <c r="V51" s="78"/>
      <c r="W51" s="78"/>
      <c r="X51" s="78"/>
      <c r="Y51" s="78"/>
      <c r="Z51" s="78"/>
      <c r="AA51" s="78"/>
      <c r="AB51" s="78"/>
      <c r="AC51" s="51">
        <f>SUM(Q51:AB51)</f>
        <v>217</v>
      </c>
      <c r="AD51" s="51">
        <f>AC51-F51</f>
        <v>0</v>
      </c>
      <c r="AE51" s="78">
        <v>0</v>
      </c>
    </row>
    <row r="52" spans="1:31" x14ac:dyDescent="0.25">
      <c r="A52" s="301" t="str">
        <f t="shared" si="3"/>
        <v>MISCELLANEOUS PAYMENTS</v>
      </c>
      <c r="B52" s="296">
        <v>44356</v>
      </c>
      <c r="C52" s="301">
        <v>3022057</v>
      </c>
      <c r="D52" s="301" t="s">
        <v>275</v>
      </c>
      <c r="E52" s="301" t="str">
        <f>VLOOKUP(C52,Schools!$A:$Z,3,0)</f>
        <v>M</v>
      </c>
      <c r="F52" s="184">
        <v>53.7</v>
      </c>
      <c r="G52" s="295" t="s">
        <v>4831</v>
      </c>
      <c r="H52" s="295" t="s">
        <v>4935</v>
      </c>
      <c r="I52" t="str">
        <f t="shared" si="10"/>
        <v>11766/424000</v>
      </c>
      <c r="J52" s="232">
        <f>VLOOKUP(C52,Schools!$A:$Z,9,0)</f>
        <v>400053</v>
      </c>
      <c r="K52" s="295" t="s">
        <v>4835</v>
      </c>
      <c r="L52" s="295" t="s">
        <v>4936</v>
      </c>
      <c r="M52" s="295" t="s">
        <v>4936</v>
      </c>
      <c r="N52" s="298" t="str">
        <f>VLOOKUP(C52,Schools!A:D,4,0)</f>
        <v>Primary</v>
      </c>
      <c r="O52" s="74">
        <v>11766</v>
      </c>
      <c r="P52" s="298">
        <v>424000</v>
      </c>
      <c r="Q52" s="78"/>
      <c r="R52" s="78"/>
      <c r="S52" s="78">
        <v>53.7</v>
      </c>
      <c r="T52" s="78"/>
      <c r="U52" s="78"/>
      <c r="V52" s="78"/>
      <c r="W52" s="78"/>
      <c r="X52" s="78"/>
      <c r="Y52" s="78"/>
      <c r="Z52" s="78"/>
      <c r="AA52" s="78"/>
      <c r="AB52" s="78"/>
      <c r="AC52" s="51">
        <f>SUM(Q52:AB52)</f>
        <v>53.7</v>
      </c>
      <c r="AD52" s="51">
        <f>AC52-F52</f>
        <v>0</v>
      </c>
      <c r="AE52" s="78">
        <v>0</v>
      </c>
    </row>
    <row r="53" spans="1:31" x14ac:dyDescent="0.25">
      <c r="A53" s="301" t="str">
        <f t="shared" si="3"/>
        <v>MISCELLANEOUS PAYMENTS</v>
      </c>
      <c r="B53" s="296">
        <v>44356</v>
      </c>
      <c r="C53" s="301">
        <v>3023510</v>
      </c>
      <c r="D53" s="301" t="s">
        <v>258</v>
      </c>
      <c r="E53" s="301" t="str">
        <f>VLOOKUP(C53,Schools!$A:$Z,3,0)</f>
        <v>M</v>
      </c>
      <c r="F53" s="184">
        <v>787.6</v>
      </c>
      <c r="G53" s="295" t="s">
        <v>4831</v>
      </c>
      <c r="H53" s="295" t="s">
        <v>4935</v>
      </c>
      <c r="I53" s="301" t="str">
        <f t="shared" si="10"/>
        <v>11766/424000</v>
      </c>
      <c r="J53" s="232">
        <f>VLOOKUP(C53,Schools!$A:$Z,9,0)</f>
        <v>400071</v>
      </c>
      <c r="K53" s="295" t="s">
        <v>4835</v>
      </c>
      <c r="L53" s="295" t="s">
        <v>4936</v>
      </c>
      <c r="M53" s="295" t="s">
        <v>4936</v>
      </c>
      <c r="N53" s="298" t="str">
        <f>VLOOKUP(C53,Schools!A:D,4,0)</f>
        <v>Primary</v>
      </c>
      <c r="O53" s="295">
        <v>11766</v>
      </c>
      <c r="P53" s="298">
        <v>424000</v>
      </c>
      <c r="Q53" s="78"/>
      <c r="R53" s="78"/>
      <c r="S53" s="78">
        <v>787.6</v>
      </c>
      <c r="T53" s="78"/>
      <c r="U53" s="78"/>
      <c r="V53" s="78"/>
      <c r="W53" s="78"/>
      <c r="X53" s="78"/>
      <c r="Y53" s="78"/>
      <c r="Z53" s="78"/>
      <c r="AA53" s="78"/>
      <c r="AB53" s="78"/>
      <c r="AC53" s="51">
        <f t="shared" ref="AC53:AC69" si="11">SUM(Q53:AB53)</f>
        <v>787.6</v>
      </c>
      <c r="AD53" s="51">
        <f t="shared" ref="AD53:AD69" si="12">AC53-F53</f>
        <v>0</v>
      </c>
      <c r="AE53" s="78">
        <v>0</v>
      </c>
    </row>
    <row r="54" spans="1:31" x14ac:dyDescent="0.25">
      <c r="A54" s="301" t="str">
        <f t="shared" si="3"/>
        <v>MISCELLANEOUS PAYMENTS</v>
      </c>
      <c r="B54" s="296">
        <v>44356</v>
      </c>
      <c r="C54" s="301">
        <v>3022051</v>
      </c>
      <c r="D54" s="301" t="s">
        <v>271</v>
      </c>
      <c r="E54" s="301" t="str">
        <f>VLOOKUP(C54,Schools!$A:$Z,3,0)</f>
        <v>A</v>
      </c>
      <c r="F54" s="184">
        <v>-35.799999999999997</v>
      </c>
      <c r="G54" s="295" t="s">
        <v>4831</v>
      </c>
      <c r="H54" s="295" t="s">
        <v>4935</v>
      </c>
      <c r="I54" s="301" t="str">
        <f t="shared" si="10"/>
        <v>11766/424000</v>
      </c>
      <c r="J54" s="232">
        <f>VLOOKUP(C54,Schools!$A:$Z,9,0)</f>
        <v>157542</v>
      </c>
      <c r="K54" s="295" t="s">
        <v>4835</v>
      </c>
      <c r="L54" s="295" t="s">
        <v>4936</v>
      </c>
      <c r="M54" s="295" t="s">
        <v>4936</v>
      </c>
      <c r="N54" s="298" t="str">
        <f>VLOOKUP(C54,Schools!A:D,4,0)</f>
        <v>Primary</v>
      </c>
      <c r="O54" s="295">
        <v>11766</v>
      </c>
      <c r="P54" s="298">
        <v>424000</v>
      </c>
      <c r="Q54" s="78"/>
      <c r="R54" s="78"/>
      <c r="S54" s="78">
        <v>-35.799999999999997</v>
      </c>
      <c r="T54" s="78"/>
      <c r="U54" s="78"/>
      <c r="V54" s="78"/>
      <c r="W54" s="78"/>
      <c r="X54" s="78"/>
      <c r="Y54" s="78"/>
      <c r="Z54" s="78"/>
      <c r="AA54" s="78"/>
      <c r="AB54" s="78"/>
      <c r="AC54" s="51">
        <f t="shared" si="11"/>
        <v>-35.799999999999997</v>
      </c>
      <c r="AD54" s="51">
        <f t="shared" si="12"/>
        <v>0</v>
      </c>
      <c r="AE54" s="78">
        <v>0</v>
      </c>
    </row>
    <row r="55" spans="1:31" x14ac:dyDescent="0.25">
      <c r="A55" s="301" t="str">
        <f t="shared" si="3"/>
        <v>MISCELLANEOUS PAYMENTS</v>
      </c>
      <c r="B55" s="296">
        <v>44356</v>
      </c>
      <c r="C55" s="298">
        <v>3023500</v>
      </c>
      <c r="D55" s="298" t="s">
        <v>195</v>
      </c>
      <c r="E55" s="301" t="str">
        <f>VLOOKUP(C55,Schools!$A:$Z,3,0)</f>
        <v>M</v>
      </c>
      <c r="F55" s="184">
        <v>-2953.5</v>
      </c>
      <c r="G55" s="295" t="s">
        <v>4831</v>
      </c>
      <c r="H55" s="295" t="s">
        <v>4935</v>
      </c>
      <c r="I55" s="301" t="str">
        <f t="shared" si="10"/>
        <v>11766/424000</v>
      </c>
      <c r="J55" s="232">
        <f>VLOOKUP(C55,Schools!$A:$Z,9,0)</f>
        <v>400023</v>
      </c>
      <c r="K55" s="295" t="s">
        <v>4835</v>
      </c>
      <c r="L55" s="295" t="s">
        <v>4936</v>
      </c>
      <c r="M55" s="295" t="s">
        <v>4936</v>
      </c>
      <c r="N55" s="298" t="str">
        <f>VLOOKUP(C55,Schools!A:D,4,0)</f>
        <v>Primary</v>
      </c>
      <c r="O55" s="295">
        <v>11766</v>
      </c>
      <c r="P55" s="298">
        <v>424000</v>
      </c>
      <c r="Q55" s="78"/>
      <c r="R55" s="78"/>
      <c r="S55" s="78">
        <v>-2953.5</v>
      </c>
      <c r="T55" s="78"/>
      <c r="U55" s="78"/>
      <c r="V55" s="78"/>
      <c r="W55" s="78"/>
      <c r="X55" s="78"/>
      <c r="Y55" s="78"/>
      <c r="Z55" s="78"/>
      <c r="AA55" s="78"/>
      <c r="AB55" s="78"/>
      <c r="AC55" s="51">
        <f t="shared" si="11"/>
        <v>-2953.5</v>
      </c>
      <c r="AD55" s="51">
        <f t="shared" si="12"/>
        <v>0</v>
      </c>
      <c r="AE55" s="78">
        <v>0</v>
      </c>
    </row>
    <row r="56" spans="1:31" x14ac:dyDescent="0.25">
      <c r="A56" s="301" t="str">
        <f t="shared" si="3"/>
        <v>MISCELLANEOUS PAYMENTS</v>
      </c>
      <c r="B56" s="296">
        <v>44356</v>
      </c>
      <c r="C56" s="301">
        <v>3023521</v>
      </c>
      <c r="D56" s="301" t="s">
        <v>318</v>
      </c>
      <c r="E56" s="301" t="str">
        <f>VLOOKUP(C56,Schools!$A:$Z,3,0)</f>
        <v>M</v>
      </c>
      <c r="F56" s="184">
        <v>0</v>
      </c>
      <c r="G56" s="295" t="s">
        <v>4831</v>
      </c>
      <c r="H56" s="295" t="s">
        <v>4935</v>
      </c>
      <c r="I56" s="301" t="str">
        <f t="shared" si="10"/>
        <v>11766/424000</v>
      </c>
      <c r="J56" s="232">
        <f>VLOOKUP(C56,Schools!$A:$Z,9,0)</f>
        <v>400135</v>
      </c>
      <c r="K56" s="295" t="s">
        <v>4835</v>
      </c>
      <c r="L56" s="295" t="s">
        <v>4936</v>
      </c>
      <c r="M56" s="295" t="s">
        <v>4936</v>
      </c>
      <c r="N56" s="298" t="str">
        <f>VLOOKUP(C56,Schools!A:D,4,0)</f>
        <v>All through</v>
      </c>
      <c r="O56" s="295">
        <v>11766</v>
      </c>
      <c r="P56" s="298">
        <v>424000</v>
      </c>
      <c r="Q56" s="78"/>
      <c r="R56" s="78"/>
      <c r="S56" s="78">
        <v>0</v>
      </c>
      <c r="T56" s="78"/>
      <c r="U56" s="78"/>
      <c r="V56" s="78"/>
      <c r="W56" s="78"/>
      <c r="X56" s="78"/>
      <c r="Y56" s="78"/>
      <c r="Z56" s="78"/>
      <c r="AA56" s="78"/>
      <c r="AB56" s="78"/>
      <c r="AC56" s="51">
        <f t="shared" si="11"/>
        <v>0</v>
      </c>
      <c r="AD56" s="51">
        <f t="shared" si="12"/>
        <v>0</v>
      </c>
      <c r="AE56" s="78">
        <v>0</v>
      </c>
    </row>
    <row r="57" spans="1:31" x14ac:dyDescent="0.25">
      <c r="A57" s="301" t="str">
        <f t="shared" si="3"/>
        <v>MISCELLANEOUS PAYMENTS</v>
      </c>
      <c r="B57" s="296">
        <v>44356</v>
      </c>
      <c r="C57" s="301">
        <v>3025407</v>
      </c>
      <c r="D57" s="301" t="s">
        <v>119</v>
      </c>
      <c r="E57" s="301" t="str">
        <f>VLOOKUP(C57,Schools!$A:$Z,3,0)</f>
        <v>M</v>
      </c>
      <c r="F57" s="184">
        <v>2649.2</v>
      </c>
      <c r="G57" s="295" t="s">
        <v>4831</v>
      </c>
      <c r="H57" s="295" t="s">
        <v>4935</v>
      </c>
      <c r="I57" s="301" t="str">
        <f t="shared" si="10"/>
        <v>11766/424000</v>
      </c>
      <c r="J57" s="232">
        <f>VLOOKUP(C57,Schools!$A:$Z,9,0)</f>
        <v>400013</v>
      </c>
      <c r="K57" s="295" t="s">
        <v>4835</v>
      </c>
      <c r="L57" s="295" t="s">
        <v>4936</v>
      </c>
      <c r="M57" s="295" t="s">
        <v>4936</v>
      </c>
      <c r="N57" s="298" t="str">
        <f>VLOOKUP(C57,Schools!A:D,4,0)</f>
        <v>Secondary</v>
      </c>
      <c r="O57" s="295">
        <v>11766</v>
      </c>
      <c r="P57" s="298">
        <v>424000</v>
      </c>
      <c r="Q57" s="78"/>
      <c r="R57" s="78"/>
      <c r="S57" s="78">
        <v>2649.2</v>
      </c>
      <c r="T57" s="78"/>
      <c r="U57" s="78"/>
      <c r="V57" s="78"/>
      <c r="W57" s="78"/>
      <c r="X57" s="78"/>
      <c r="Y57" s="78"/>
      <c r="Z57" s="78"/>
      <c r="AA57" s="78"/>
      <c r="AB57" s="78"/>
      <c r="AC57" s="51">
        <f t="shared" si="11"/>
        <v>2649.2</v>
      </c>
      <c r="AD57" s="51">
        <f t="shared" si="12"/>
        <v>0</v>
      </c>
      <c r="AE57" s="78">
        <v>0</v>
      </c>
    </row>
    <row r="58" spans="1:31" x14ac:dyDescent="0.25">
      <c r="A58" s="301" t="str">
        <f t="shared" si="3"/>
        <v>MISCELLANEOUS PAYMENTS</v>
      </c>
      <c r="B58" s="296">
        <v>44356</v>
      </c>
      <c r="C58" s="298">
        <v>3022027</v>
      </c>
      <c r="D58" s="298" t="s">
        <v>225</v>
      </c>
      <c r="E58" s="301" t="str">
        <f>VLOOKUP(C58,Schools!$A:$Z,3,0)</f>
        <v>M</v>
      </c>
      <c r="F58" s="184">
        <v>930.8</v>
      </c>
      <c r="G58" s="295" t="s">
        <v>4831</v>
      </c>
      <c r="H58" s="295" t="s">
        <v>4935</v>
      </c>
      <c r="I58" s="301" t="str">
        <f t="shared" si="10"/>
        <v>11766/424000</v>
      </c>
      <c r="J58" s="232">
        <f>VLOOKUP(C58,Schools!$A:$Z,9,0)</f>
        <v>400002</v>
      </c>
      <c r="K58" s="295" t="s">
        <v>4835</v>
      </c>
      <c r="L58" s="295" t="s">
        <v>4936</v>
      </c>
      <c r="M58" s="295" t="s">
        <v>4936</v>
      </c>
      <c r="N58" s="298" t="str">
        <f>VLOOKUP(C58,Schools!A:D,4,0)</f>
        <v>Primary</v>
      </c>
      <c r="O58" s="295">
        <v>11766</v>
      </c>
      <c r="P58" s="298">
        <v>424000</v>
      </c>
      <c r="Q58" s="78"/>
      <c r="R58" s="78"/>
      <c r="S58" s="78">
        <v>930.8</v>
      </c>
      <c r="T58" s="78"/>
      <c r="U58" s="78"/>
      <c r="V58" s="78"/>
      <c r="W58" s="78"/>
      <c r="X58" s="78"/>
      <c r="Y58" s="78"/>
      <c r="Z58" s="78"/>
      <c r="AA58" s="78"/>
      <c r="AB58" s="78"/>
      <c r="AC58" s="51">
        <f t="shared" si="11"/>
        <v>930.8</v>
      </c>
      <c r="AD58" s="51">
        <f t="shared" si="12"/>
        <v>0</v>
      </c>
      <c r="AE58" s="78">
        <v>0</v>
      </c>
    </row>
    <row r="59" spans="1:31" x14ac:dyDescent="0.25">
      <c r="A59" s="301" t="str">
        <f t="shared" si="3"/>
        <v>MISCELLANEOUS PAYMENTS</v>
      </c>
      <c r="B59" s="296">
        <v>44356</v>
      </c>
      <c r="C59" s="301">
        <v>3022002</v>
      </c>
      <c r="D59" s="301" t="s">
        <v>198</v>
      </c>
      <c r="E59" s="301" t="str">
        <f>VLOOKUP(C59,Schools!$A:$Z,3,0)</f>
        <v>M</v>
      </c>
      <c r="F59" s="184">
        <v>-5029.8999999999996</v>
      </c>
      <c r="G59" s="295" t="s">
        <v>4831</v>
      </c>
      <c r="H59" s="295" t="s">
        <v>4935</v>
      </c>
      <c r="I59" s="301" t="str">
        <f t="shared" si="10"/>
        <v>11766/424000</v>
      </c>
      <c r="J59" s="232">
        <f>VLOOKUP(C59,Schools!$A:$Z,9,0)</f>
        <v>400005</v>
      </c>
      <c r="K59" s="295" t="s">
        <v>4835</v>
      </c>
      <c r="L59" s="295" t="s">
        <v>4936</v>
      </c>
      <c r="M59" s="295" t="s">
        <v>4936</v>
      </c>
      <c r="N59" s="298" t="str">
        <f>VLOOKUP(C59,Schools!A:D,4,0)</f>
        <v>Primary</v>
      </c>
      <c r="O59" s="295">
        <v>11766</v>
      </c>
      <c r="P59" s="298">
        <v>424000</v>
      </c>
      <c r="Q59" s="78"/>
      <c r="R59" s="78"/>
      <c r="S59" s="78">
        <v>-5029.8999999999996</v>
      </c>
      <c r="T59" s="78"/>
      <c r="U59" s="78"/>
      <c r="V59" s="78"/>
      <c r="W59" s="78"/>
      <c r="X59" s="78"/>
      <c r="Y59" s="78"/>
      <c r="Z59" s="78"/>
      <c r="AA59" s="78"/>
      <c r="AB59" s="78"/>
      <c r="AC59" s="51">
        <f t="shared" si="11"/>
        <v>-5029.8999999999996</v>
      </c>
      <c r="AD59" s="51">
        <f t="shared" si="12"/>
        <v>0</v>
      </c>
      <c r="AE59" s="78">
        <v>0</v>
      </c>
    </row>
    <row r="60" spans="1:31" x14ac:dyDescent="0.25">
      <c r="A60" s="301" t="str">
        <f t="shared" si="3"/>
        <v>MISCELLANEOUS PAYMENTS</v>
      </c>
      <c r="B60" s="296">
        <v>44356</v>
      </c>
      <c r="C60" s="298">
        <v>3022018</v>
      </c>
      <c r="D60" s="298" t="s">
        <v>217</v>
      </c>
      <c r="E60" s="301" t="str">
        <f>VLOOKUP(C60,Schools!$A:$Z,3,0)</f>
        <v>A</v>
      </c>
      <c r="F60" s="184">
        <v>-4099.1000000000004</v>
      </c>
      <c r="G60" s="295" t="s">
        <v>4831</v>
      </c>
      <c r="H60" s="295" t="s">
        <v>4935</v>
      </c>
      <c r="I60" s="301" t="str">
        <f t="shared" si="10"/>
        <v>11766/424000</v>
      </c>
      <c r="J60" s="232">
        <f>VLOOKUP(C60,Schools!$A:$Z,9,0)</f>
        <v>151094</v>
      </c>
      <c r="K60" s="295" t="s">
        <v>4835</v>
      </c>
      <c r="L60" s="295" t="s">
        <v>4936</v>
      </c>
      <c r="M60" s="295" t="s">
        <v>4936</v>
      </c>
      <c r="N60" s="298" t="str">
        <f>VLOOKUP(C60,Schools!A:D,4,0)</f>
        <v>Primary</v>
      </c>
      <c r="O60" s="295">
        <v>11766</v>
      </c>
      <c r="P60" s="298">
        <v>424000</v>
      </c>
      <c r="Q60" s="78"/>
      <c r="R60" s="78"/>
      <c r="S60" s="78">
        <v>-4099.1000000000004</v>
      </c>
      <c r="T60" s="78"/>
      <c r="U60" s="78"/>
      <c r="V60" s="78"/>
      <c r="W60" s="78"/>
      <c r="X60" s="78"/>
      <c r="Y60" s="78"/>
      <c r="Z60" s="78"/>
      <c r="AA60" s="78"/>
      <c r="AB60" s="78"/>
      <c r="AC60" s="51">
        <f t="shared" si="11"/>
        <v>-4099.1000000000004</v>
      </c>
      <c r="AD60" s="51">
        <f t="shared" si="12"/>
        <v>0</v>
      </c>
      <c r="AE60" s="78">
        <v>0</v>
      </c>
    </row>
    <row r="61" spans="1:31" x14ac:dyDescent="0.25">
      <c r="A61" s="301" t="str">
        <f t="shared" si="3"/>
        <v>MISCELLANEOUS PAYMENTS</v>
      </c>
      <c r="B61" s="296">
        <v>44356</v>
      </c>
      <c r="C61" s="301">
        <v>3020135</v>
      </c>
      <c r="D61" s="301" t="s">
        <v>53</v>
      </c>
      <c r="E61" s="301" t="str">
        <f>VLOOKUP(C61,Schools!$A:$Z,3,0)</f>
        <v>M</v>
      </c>
      <c r="F61" s="184">
        <v>1664.7</v>
      </c>
      <c r="G61" s="295" t="s">
        <v>4831</v>
      </c>
      <c r="H61" s="295" t="s">
        <v>4935</v>
      </c>
      <c r="I61" s="301" t="str">
        <f t="shared" si="10"/>
        <v>11766/424000</v>
      </c>
      <c r="J61" s="232">
        <f>VLOOKUP(C61,Schools!$A:$Z,9,0)</f>
        <v>400102</v>
      </c>
      <c r="K61" s="295" t="s">
        <v>4835</v>
      </c>
      <c r="L61" s="295" t="s">
        <v>4936</v>
      </c>
      <c r="M61" s="295" t="s">
        <v>4936</v>
      </c>
      <c r="N61" s="298" t="str">
        <f>VLOOKUP(C61,Schools!A:D,4,0)</f>
        <v>Nursery</v>
      </c>
      <c r="O61" s="295">
        <v>11766</v>
      </c>
      <c r="P61" s="298">
        <v>424000</v>
      </c>
      <c r="Q61" s="78"/>
      <c r="R61" s="78"/>
      <c r="S61" s="78">
        <v>1664.7</v>
      </c>
      <c r="T61" s="78"/>
      <c r="U61" s="78"/>
      <c r="V61" s="78"/>
      <c r="W61" s="78"/>
      <c r="X61" s="78"/>
      <c r="Y61" s="78"/>
      <c r="Z61" s="78"/>
      <c r="AA61" s="78"/>
      <c r="AB61" s="78"/>
      <c r="AC61" s="51">
        <f t="shared" si="11"/>
        <v>1664.7</v>
      </c>
      <c r="AD61" s="51">
        <f t="shared" si="12"/>
        <v>0</v>
      </c>
      <c r="AE61" s="78">
        <v>0</v>
      </c>
    </row>
    <row r="62" spans="1:31" x14ac:dyDescent="0.25">
      <c r="A62" s="301" t="str">
        <f t="shared" si="3"/>
        <v>MISCELLANEOUS PAYMENTS</v>
      </c>
      <c r="B62" s="296">
        <v>44356</v>
      </c>
      <c r="C62" s="301">
        <v>3022003</v>
      </c>
      <c r="D62" s="301" t="s">
        <v>201</v>
      </c>
      <c r="E62" s="301" t="str">
        <f>VLOOKUP(C62,Schools!$A:$Z,3,0)</f>
        <v>M</v>
      </c>
      <c r="F62" s="184">
        <v>501.2</v>
      </c>
      <c r="G62" s="295" t="s">
        <v>4831</v>
      </c>
      <c r="H62" s="295" t="s">
        <v>4935</v>
      </c>
      <c r="I62" s="301" t="str">
        <f t="shared" si="10"/>
        <v>11766/424000</v>
      </c>
      <c r="J62" s="232">
        <f>VLOOKUP(C62,Schools!$A:$Z,9,0)</f>
        <v>400051</v>
      </c>
      <c r="K62" s="295" t="s">
        <v>4835</v>
      </c>
      <c r="L62" s="295" t="s">
        <v>4936</v>
      </c>
      <c r="M62" s="295" t="s">
        <v>4936</v>
      </c>
      <c r="N62" s="298" t="str">
        <f>VLOOKUP(C62,Schools!A:D,4,0)</f>
        <v>Primary</v>
      </c>
      <c r="O62" s="295">
        <v>11766</v>
      </c>
      <c r="P62" s="298">
        <v>424000</v>
      </c>
      <c r="Q62" s="78"/>
      <c r="R62" s="78"/>
      <c r="S62" s="78">
        <v>501.2</v>
      </c>
      <c r="T62" s="78"/>
      <c r="U62" s="78"/>
      <c r="V62" s="78"/>
      <c r="W62" s="78"/>
      <c r="X62" s="78"/>
      <c r="Y62" s="78"/>
      <c r="Z62" s="78"/>
      <c r="AA62" s="78"/>
      <c r="AB62" s="78"/>
      <c r="AC62" s="51">
        <f t="shared" si="11"/>
        <v>501.2</v>
      </c>
      <c r="AD62" s="51">
        <f t="shared" si="12"/>
        <v>0</v>
      </c>
      <c r="AE62" s="78">
        <v>0</v>
      </c>
    </row>
    <row r="63" spans="1:31" x14ac:dyDescent="0.25">
      <c r="A63" s="301" t="str">
        <f t="shared" si="3"/>
        <v>MISCELLANEOUS PAYMENTS</v>
      </c>
      <c r="B63" s="296">
        <v>44356</v>
      </c>
      <c r="C63" s="301">
        <v>3024011</v>
      </c>
      <c r="D63" s="301" t="s">
        <v>116</v>
      </c>
      <c r="E63" s="301" t="str">
        <f>VLOOKUP(C63,Schools!$A:$Z,3,0)</f>
        <v>A</v>
      </c>
      <c r="F63" s="184">
        <v>35.799999999999997</v>
      </c>
      <c r="G63" s="295" t="s">
        <v>4831</v>
      </c>
      <c r="H63" s="295" t="s">
        <v>4935</v>
      </c>
      <c r="I63" s="301" t="str">
        <f t="shared" si="10"/>
        <v>11766/424000</v>
      </c>
      <c r="J63" s="232">
        <f>VLOOKUP(C63,Schools!$A:$Z,9,0)</f>
        <v>158756</v>
      </c>
      <c r="K63" s="295" t="s">
        <v>4835</v>
      </c>
      <c r="L63" s="295" t="s">
        <v>4936</v>
      </c>
      <c r="M63" s="295" t="s">
        <v>4936</v>
      </c>
      <c r="N63" s="298" t="str">
        <f>VLOOKUP(C63,Schools!A:D,4,0)</f>
        <v>Secondary</v>
      </c>
      <c r="O63" s="295">
        <v>11766</v>
      </c>
      <c r="P63" s="298">
        <v>424000</v>
      </c>
      <c r="Q63" s="78"/>
      <c r="R63" s="78"/>
      <c r="S63" s="78">
        <v>35.799999999999997</v>
      </c>
      <c r="T63" s="78"/>
      <c r="U63" s="78"/>
      <c r="V63" s="78"/>
      <c r="W63" s="78"/>
      <c r="X63" s="78"/>
      <c r="Y63" s="78"/>
      <c r="Z63" s="78"/>
      <c r="AA63" s="78"/>
      <c r="AB63" s="78"/>
      <c r="AC63" s="51">
        <f t="shared" si="11"/>
        <v>35.799999999999997</v>
      </c>
      <c r="AD63" s="51">
        <f t="shared" si="12"/>
        <v>0</v>
      </c>
      <c r="AE63" s="78">
        <v>0</v>
      </c>
    </row>
    <row r="64" spans="1:31" x14ac:dyDescent="0.25">
      <c r="A64" s="301" t="str">
        <f t="shared" si="3"/>
        <v>MISCELLANEOUS PAYMENTS</v>
      </c>
      <c r="B64" s="296">
        <v>44356</v>
      </c>
      <c r="C64" s="298">
        <v>3023514</v>
      </c>
      <c r="D64" s="298" t="s">
        <v>196</v>
      </c>
      <c r="E64" s="301" t="str">
        <f>VLOOKUP(C64,Schools!$A:$Z,3,0)</f>
        <v>M</v>
      </c>
      <c r="F64" s="184">
        <v>-3060.9</v>
      </c>
      <c r="G64" s="295" t="s">
        <v>4831</v>
      </c>
      <c r="H64" s="295" t="s">
        <v>4935</v>
      </c>
      <c r="I64" s="301" t="str">
        <f t="shared" si="10"/>
        <v>11766/424000</v>
      </c>
      <c r="J64" s="232">
        <f>VLOOKUP(C64,Schools!$A:$Z,9,0)</f>
        <v>400107</v>
      </c>
      <c r="K64" s="295" t="s">
        <v>4835</v>
      </c>
      <c r="L64" s="295" t="s">
        <v>4936</v>
      </c>
      <c r="M64" s="295" t="s">
        <v>4936</v>
      </c>
      <c r="N64" s="298" t="str">
        <f>VLOOKUP(C64,Schools!A:D,4,0)</f>
        <v>Primary</v>
      </c>
      <c r="O64" s="295">
        <v>11766</v>
      </c>
      <c r="P64" s="298">
        <v>424000</v>
      </c>
      <c r="Q64" s="78"/>
      <c r="R64" s="78"/>
      <c r="S64" s="78">
        <v>-3060.9</v>
      </c>
      <c r="T64" s="78"/>
      <c r="U64" s="78"/>
      <c r="V64" s="78"/>
      <c r="W64" s="78"/>
      <c r="X64" s="78"/>
      <c r="Y64" s="78"/>
      <c r="Z64" s="78"/>
      <c r="AA64" s="78"/>
      <c r="AB64" s="78"/>
      <c r="AC64" s="51">
        <f t="shared" si="11"/>
        <v>-3060.9</v>
      </c>
      <c r="AD64" s="51">
        <f t="shared" si="12"/>
        <v>0</v>
      </c>
      <c r="AE64" s="78">
        <v>0</v>
      </c>
    </row>
    <row r="65" spans="1:31" x14ac:dyDescent="0.25">
      <c r="A65" s="301" t="str">
        <f t="shared" si="3"/>
        <v>MISCELLANEOUS PAYMENTS</v>
      </c>
      <c r="B65" s="296">
        <v>44356</v>
      </c>
      <c r="C65" s="301">
        <v>3023312</v>
      </c>
      <c r="D65" s="301" t="s">
        <v>266</v>
      </c>
      <c r="E65" s="301" t="str">
        <f>VLOOKUP(C65,Schools!$A:$Z,3,0)</f>
        <v>M</v>
      </c>
      <c r="F65" s="184">
        <v>17.899999999999999</v>
      </c>
      <c r="G65" s="295" t="s">
        <v>4831</v>
      </c>
      <c r="H65" s="295" t="s">
        <v>4935</v>
      </c>
      <c r="I65" s="301" t="str">
        <f t="shared" si="10"/>
        <v>11766/424000</v>
      </c>
      <c r="J65" s="232">
        <f>VLOOKUP(C65,Schools!$A:$Z,9,0)</f>
        <v>400017</v>
      </c>
      <c r="K65" s="295" t="s">
        <v>4835</v>
      </c>
      <c r="L65" s="295" t="s">
        <v>4936</v>
      </c>
      <c r="M65" s="295" t="s">
        <v>4936</v>
      </c>
      <c r="N65" s="298" t="str">
        <f>VLOOKUP(C65,Schools!A:D,4,0)</f>
        <v>Primary</v>
      </c>
      <c r="O65" s="295">
        <v>11766</v>
      </c>
      <c r="P65" s="298">
        <v>424000</v>
      </c>
      <c r="Q65" s="78"/>
      <c r="R65" s="78"/>
      <c r="S65" s="78">
        <v>17.899999999999999</v>
      </c>
      <c r="T65" s="78"/>
      <c r="U65" s="78"/>
      <c r="V65" s="78"/>
      <c r="W65" s="78"/>
      <c r="X65" s="78"/>
      <c r="Y65" s="78"/>
      <c r="Z65" s="78"/>
      <c r="AA65" s="78"/>
      <c r="AB65" s="78"/>
      <c r="AC65" s="51">
        <f t="shared" si="11"/>
        <v>17.899999999999999</v>
      </c>
      <c r="AD65" s="51">
        <f t="shared" si="12"/>
        <v>0</v>
      </c>
      <c r="AE65" s="78">
        <v>0</v>
      </c>
    </row>
    <row r="66" spans="1:31" x14ac:dyDescent="0.25">
      <c r="A66" s="301" t="str">
        <f t="shared" si="3"/>
        <v>MISCELLANEOUS PAYMENTS</v>
      </c>
      <c r="B66" s="296">
        <v>44356</v>
      </c>
      <c r="C66" s="301">
        <v>3022054</v>
      </c>
      <c r="D66" s="301" t="s">
        <v>280</v>
      </c>
      <c r="E66" s="301" t="str">
        <f>VLOOKUP(C66,Schools!$A:$Z,3,0)</f>
        <v>M</v>
      </c>
      <c r="F66" s="184">
        <v>89.5</v>
      </c>
      <c r="G66" s="295" t="s">
        <v>4831</v>
      </c>
      <c r="H66" s="295" t="s">
        <v>4935</v>
      </c>
      <c r="I66" s="301" t="str">
        <f t="shared" si="10"/>
        <v>11766/424000</v>
      </c>
      <c r="J66" s="232">
        <f>VLOOKUP(C66,Schools!$A:$Z,9,0)</f>
        <v>400004</v>
      </c>
      <c r="K66" s="295" t="s">
        <v>4835</v>
      </c>
      <c r="L66" s="295" t="s">
        <v>4936</v>
      </c>
      <c r="M66" s="295" t="s">
        <v>4936</v>
      </c>
      <c r="N66" s="298" t="str">
        <f>VLOOKUP(C66,Schools!A:D,4,0)</f>
        <v>Primary</v>
      </c>
      <c r="O66" s="295">
        <v>11766</v>
      </c>
      <c r="P66" s="298">
        <v>424000</v>
      </c>
      <c r="Q66" s="78"/>
      <c r="R66" s="78"/>
      <c r="S66" s="78">
        <v>89.5</v>
      </c>
      <c r="T66" s="78"/>
      <c r="U66" s="78"/>
      <c r="V66" s="78"/>
      <c r="W66" s="78"/>
      <c r="X66" s="78"/>
      <c r="Y66" s="78"/>
      <c r="Z66" s="78"/>
      <c r="AA66" s="78"/>
      <c r="AB66" s="78"/>
      <c r="AC66" s="51">
        <f t="shared" si="11"/>
        <v>89.5</v>
      </c>
      <c r="AD66" s="51">
        <f t="shared" si="12"/>
        <v>0</v>
      </c>
      <c r="AE66" s="78">
        <v>0</v>
      </c>
    </row>
    <row r="67" spans="1:31" x14ac:dyDescent="0.25">
      <c r="A67" s="301" t="str">
        <f t="shared" si="3"/>
        <v>MISCELLANEOUS PAYMENTS</v>
      </c>
      <c r="B67" s="296">
        <v>44356</v>
      </c>
      <c r="C67" s="301">
        <v>3022021</v>
      </c>
      <c r="D67" s="301" t="s">
        <v>218</v>
      </c>
      <c r="E67" s="301" t="str">
        <f>VLOOKUP(C67,Schools!$A:$Z,3,0)</f>
        <v>M</v>
      </c>
      <c r="F67" s="184">
        <v>3060.9</v>
      </c>
      <c r="G67" s="295" t="s">
        <v>4831</v>
      </c>
      <c r="H67" s="295" t="s">
        <v>4935</v>
      </c>
      <c r="I67" s="301" t="str">
        <f t="shared" si="10"/>
        <v>11766/424000</v>
      </c>
      <c r="J67" s="232">
        <f>VLOOKUP(C67,Schools!$A:$Z,9,0)</f>
        <v>400042</v>
      </c>
      <c r="K67" s="295" t="s">
        <v>4835</v>
      </c>
      <c r="L67" s="295" t="s">
        <v>4936</v>
      </c>
      <c r="M67" s="295" t="s">
        <v>4936</v>
      </c>
      <c r="N67" s="298" t="str">
        <f>VLOOKUP(C67,Schools!A:D,4,0)</f>
        <v>Primary</v>
      </c>
      <c r="O67" s="295">
        <v>11766</v>
      </c>
      <c r="P67" s="298">
        <v>424000</v>
      </c>
      <c r="Q67" s="78"/>
      <c r="R67" s="78"/>
      <c r="S67" s="78">
        <v>3060.9</v>
      </c>
      <c r="T67" s="78"/>
      <c r="U67" s="78"/>
      <c r="V67" s="78"/>
      <c r="W67" s="78"/>
      <c r="X67" s="78"/>
      <c r="Y67" s="78"/>
      <c r="Z67" s="78"/>
      <c r="AA67" s="78"/>
      <c r="AB67" s="78"/>
      <c r="AC67" s="51">
        <f t="shared" si="11"/>
        <v>3060.9</v>
      </c>
      <c r="AD67" s="51">
        <f t="shared" si="12"/>
        <v>0</v>
      </c>
      <c r="AE67" s="78">
        <v>0</v>
      </c>
    </row>
    <row r="68" spans="1:31" x14ac:dyDescent="0.25">
      <c r="A68" s="301" t="str">
        <f t="shared" si="3"/>
        <v>MISCELLANEOUS PAYMENTS</v>
      </c>
      <c r="B68" s="296">
        <v>44356</v>
      </c>
      <c r="C68" s="295">
        <v>3022028</v>
      </c>
      <c r="D68" s="301" t="str">
        <f>VLOOKUP(C68,Schools!A:B,2,0)</f>
        <v>Garden Suburb Infant School</v>
      </c>
      <c r="E68" s="301" t="str">
        <f>VLOOKUP(C68,Schools!$A:$Z,3,0)</f>
        <v>M</v>
      </c>
      <c r="F68" s="184">
        <f>2676.4/2</f>
        <v>1338.2</v>
      </c>
      <c r="G68" s="295" t="s">
        <v>4831</v>
      </c>
      <c r="H68" s="295" t="s">
        <v>4852</v>
      </c>
      <c r="I68" s="301" t="str">
        <f>O68&amp;"/"&amp;P68</f>
        <v>10104/543965</v>
      </c>
      <c r="J68" s="232">
        <f>VLOOKUP(C68,Schools!$A:$Z,9,0)</f>
        <v>400067</v>
      </c>
      <c r="K68" s="295" t="s">
        <v>66</v>
      </c>
      <c r="L68" s="295" t="s">
        <v>580</v>
      </c>
      <c r="M68" s="295" t="s">
        <v>3459</v>
      </c>
      <c r="N68" s="298" t="str">
        <f>VLOOKUP(C68,Schools!A:D,4,0)</f>
        <v>Primary</v>
      </c>
      <c r="O68" s="295">
        <v>10104</v>
      </c>
      <c r="P68" s="298">
        <v>543965</v>
      </c>
      <c r="Q68" s="78"/>
      <c r="R68" s="78"/>
      <c r="S68" s="78">
        <v>1338.2</v>
      </c>
      <c r="T68" s="78"/>
      <c r="U68" s="78"/>
      <c r="V68" s="78"/>
      <c r="W68" s="78"/>
      <c r="X68" s="78"/>
      <c r="Y68" s="78"/>
      <c r="Z68" s="78"/>
      <c r="AA68" s="78"/>
      <c r="AB68" s="78"/>
      <c r="AC68" s="51">
        <f t="shared" si="11"/>
        <v>1338.2</v>
      </c>
      <c r="AD68" s="51">
        <f t="shared" si="12"/>
        <v>0</v>
      </c>
      <c r="AE68" s="78">
        <v>0</v>
      </c>
    </row>
    <row r="69" spans="1:31" x14ac:dyDescent="0.25">
      <c r="A69" s="301" t="str">
        <f t="shared" si="3"/>
        <v>MISCELLANEOUS PAYMENTS</v>
      </c>
      <c r="B69" s="296">
        <v>44356</v>
      </c>
      <c r="C69" s="295">
        <v>3022027</v>
      </c>
      <c r="D69" s="301" t="str">
        <f>VLOOKUP(C69,Schools!A:B,2,0)</f>
        <v>Garden Suburb Junior</v>
      </c>
      <c r="E69" s="301" t="str">
        <f>VLOOKUP(C69,Schools!$A:$Z,3,0)</f>
        <v>M</v>
      </c>
      <c r="F69" s="184">
        <f>2676.4/2</f>
        <v>1338.2</v>
      </c>
      <c r="G69" s="295" t="s">
        <v>4831</v>
      </c>
      <c r="H69" s="295" t="s">
        <v>4852</v>
      </c>
      <c r="I69" s="301" t="str">
        <f>O69&amp;"/"&amp;P69</f>
        <v>10104/543965</v>
      </c>
      <c r="J69" s="232">
        <f>VLOOKUP(C69,Schools!$A:$Z,9,0)</f>
        <v>400002</v>
      </c>
      <c r="K69" s="295" t="s">
        <v>66</v>
      </c>
      <c r="L69" s="295" t="s">
        <v>580</v>
      </c>
      <c r="M69" s="295" t="s">
        <v>3459</v>
      </c>
      <c r="N69" s="298" t="str">
        <f>VLOOKUP(C69,Schools!A:D,4,0)</f>
        <v>Primary</v>
      </c>
      <c r="O69" s="295">
        <v>10104</v>
      </c>
      <c r="P69" s="298">
        <v>543965</v>
      </c>
      <c r="Q69" s="78"/>
      <c r="R69" s="78"/>
      <c r="S69" s="78">
        <v>1338.2</v>
      </c>
      <c r="T69" s="78"/>
      <c r="U69" s="78"/>
      <c r="V69" s="78"/>
      <c r="W69" s="78"/>
      <c r="X69" s="78"/>
      <c r="Y69" s="78"/>
      <c r="Z69" s="78"/>
      <c r="AA69" s="78"/>
      <c r="AB69" s="78"/>
      <c r="AC69" s="51">
        <f t="shared" si="11"/>
        <v>1338.2</v>
      </c>
      <c r="AD69" s="51">
        <f t="shared" si="12"/>
        <v>0</v>
      </c>
      <c r="AE69" s="78">
        <v>0</v>
      </c>
    </row>
    <row r="70" spans="1:31" x14ac:dyDescent="0.25">
      <c r="B70" s="75"/>
      <c r="C70" s="74"/>
      <c r="F70" s="184"/>
      <c r="G70" s="74"/>
      <c r="H70" s="74"/>
      <c r="J70" s="328"/>
      <c r="K70" s="74"/>
      <c r="L70" s="74"/>
      <c r="M70" s="74"/>
      <c r="N70" s="77"/>
      <c r="O70" s="74"/>
      <c r="P70" s="77"/>
      <c r="Q70" s="78"/>
      <c r="R70" s="78"/>
      <c r="S70" s="78"/>
      <c r="T70" s="78"/>
      <c r="U70" s="78"/>
      <c r="V70" s="78"/>
      <c r="W70" s="78"/>
      <c r="X70" s="78"/>
      <c r="Y70" s="78"/>
      <c r="Z70" s="78"/>
      <c r="AA70" s="78"/>
      <c r="AB70" s="78"/>
      <c r="AC70" s="51"/>
      <c r="AD70" s="51"/>
      <c r="AE70" s="78"/>
    </row>
    <row r="71" spans="1:31" x14ac:dyDescent="0.25">
      <c r="B71" s="75"/>
      <c r="C71" s="74"/>
      <c r="F71" s="184"/>
      <c r="G71" s="74"/>
      <c r="H71" s="74"/>
      <c r="J71" s="232"/>
      <c r="K71" s="74"/>
      <c r="L71" s="74"/>
      <c r="M71" s="74"/>
      <c r="N71" s="77"/>
      <c r="O71" s="74"/>
      <c r="P71" s="77"/>
      <c r="Q71" s="78"/>
      <c r="R71" s="78"/>
      <c r="S71" s="78"/>
      <c r="T71" s="78"/>
      <c r="U71" s="78"/>
      <c r="V71" s="78"/>
      <c r="W71" s="78"/>
      <c r="X71" s="78"/>
      <c r="Y71" s="78"/>
      <c r="Z71" s="78"/>
      <c r="AA71" s="78"/>
      <c r="AB71" s="78"/>
      <c r="AC71" s="51"/>
      <c r="AD71" s="51"/>
      <c r="AE71" s="78"/>
    </row>
    <row r="72" spans="1:31" x14ac:dyDescent="0.25">
      <c r="B72" s="75"/>
      <c r="C72" s="74"/>
      <c r="F72" s="184"/>
      <c r="G72" s="74"/>
      <c r="H72" s="74"/>
      <c r="J72" s="232"/>
      <c r="K72" s="74"/>
      <c r="L72" s="74"/>
      <c r="M72" s="74"/>
      <c r="N72" s="77"/>
      <c r="O72" s="74"/>
      <c r="P72" s="77"/>
      <c r="Q72" s="78"/>
      <c r="R72" s="78"/>
      <c r="S72" s="78"/>
      <c r="T72" s="78"/>
      <c r="U72" s="78"/>
      <c r="V72" s="78"/>
      <c r="W72" s="78"/>
      <c r="X72" s="78"/>
      <c r="Y72" s="78"/>
      <c r="Z72" s="78"/>
      <c r="AA72" s="78"/>
      <c r="AB72" s="78"/>
      <c r="AC72" s="51"/>
      <c r="AD72" s="51"/>
      <c r="AE72" s="78"/>
    </row>
    <row r="73" spans="1:31" x14ac:dyDescent="0.25">
      <c r="B73" s="75"/>
      <c r="C73" s="74"/>
      <c r="F73" s="184"/>
      <c r="G73" s="74"/>
      <c r="H73" s="74"/>
      <c r="J73" s="232"/>
      <c r="K73" s="74"/>
      <c r="L73" s="74"/>
      <c r="M73" s="74"/>
      <c r="N73" s="77"/>
      <c r="O73" s="74"/>
      <c r="P73" s="77"/>
      <c r="Q73" s="78"/>
      <c r="R73" s="78"/>
      <c r="S73" s="78"/>
      <c r="T73" s="78"/>
      <c r="U73" s="78"/>
      <c r="V73" s="78"/>
      <c r="W73" s="78"/>
      <c r="X73" s="78"/>
      <c r="Y73" s="78"/>
      <c r="Z73" s="78"/>
      <c r="AA73" s="78"/>
      <c r="AB73" s="78"/>
      <c r="AC73" s="51"/>
      <c r="AD73" s="51"/>
      <c r="AE73" s="78"/>
    </row>
    <row r="74" spans="1:31" x14ac:dyDescent="0.25">
      <c r="B74" s="75"/>
      <c r="C74" s="74"/>
      <c r="F74" s="184"/>
      <c r="G74" s="74"/>
      <c r="H74" s="74"/>
      <c r="J74" s="232"/>
      <c r="K74" s="74"/>
      <c r="L74" s="74"/>
      <c r="M74" s="74"/>
      <c r="N74" s="77"/>
      <c r="O74" s="74"/>
      <c r="P74" s="77"/>
      <c r="Q74" s="78"/>
      <c r="R74" s="78"/>
      <c r="S74" s="78"/>
      <c r="T74" s="78"/>
      <c r="U74" s="78"/>
      <c r="V74" s="78"/>
      <c r="W74" s="78"/>
      <c r="X74" s="78"/>
      <c r="Y74" s="78"/>
      <c r="Z74" s="78"/>
      <c r="AA74" s="78"/>
      <c r="AB74" s="78"/>
      <c r="AC74" s="51"/>
      <c r="AD74" s="51"/>
      <c r="AE74" s="78"/>
    </row>
    <row r="75" spans="1:31" x14ac:dyDescent="0.25">
      <c r="B75" s="75"/>
      <c r="C75" s="74"/>
      <c r="F75" s="184"/>
      <c r="G75" s="74"/>
      <c r="H75" s="74"/>
      <c r="J75" s="232"/>
      <c r="K75" s="74"/>
      <c r="L75" s="74"/>
      <c r="M75" s="74"/>
      <c r="N75" s="77"/>
      <c r="O75" s="74"/>
      <c r="P75" s="77"/>
      <c r="Q75" s="78"/>
      <c r="R75" s="78"/>
      <c r="S75" s="78"/>
      <c r="T75" s="78"/>
      <c r="U75" s="78"/>
      <c r="V75" s="78"/>
      <c r="W75" s="78"/>
      <c r="X75" s="78"/>
      <c r="Y75" s="78"/>
      <c r="Z75" s="78"/>
      <c r="AA75" s="78"/>
      <c r="AB75" s="78"/>
      <c r="AC75" s="51"/>
      <c r="AD75" s="51"/>
      <c r="AE75" s="78"/>
    </row>
    <row r="76" spans="1:31" ht="15" customHeight="1" x14ac:dyDescent="0.25">
      <c r="B76" s="75"/>
      <c r="C76" s="74"/>
      <c r="F76" s="184"/>
      <c r="G76" s="74"/>
      <c r="H76" s="74"/>
      <c r="J76" s="232"/>
      <c r="K76" s="74"/>
      <c r="L76" s="74"/>
      <c r="M76" s="74"/>
      <c r="N76" s="77"/>
      <c r="O76" s="74"/>
      <c r="P76" s="77"/>
      <c r="Q76" s="78"/>
      <c r="R76" s="78"/>
      <c r="S76" s="78"/>
      <c r="T76" s="78"/>
      <c r="U76" s="78"/>
      <c r="V76" s="78"/>
      <c r="W76" s="78"/>
      <c r="X76" s="78"/>
      <c r="Y76" s="78"/>
      <c r="Z76" s="78"/>
      <c r="AA76" s="78"/>
      <c r="AB76" s="78"/>
      <c r="AC76" s="51"/>
      <c r="AD76" s="51"/>
      <c r="AE76" s="78"/>
    </row>
    <row r="77" spans="1:31" ht="15" customHeight="1" x14ac:dyDescent="0.25">
      <c r="B77" s="75"/>
      <c r="C77" s="74"/>
      <c r="F77" s="184"/>
      <c r="G77" s="74"/>
      <c r="H77" s="74"/>
      <c r="J77" s="328"/>
      <c r="K77" s="74"/>
      <c r="L77" s="74"/>
      <c r="M77" s="74"/>
      <c r="N77" s="77"/>
      <c r="O77" s="74"/>
      <c r="P77" s="77"/>
      <c r="Q77" s="78"/>
      <c r="R77" s="78"/>
      <c r="S77" s="78"/>
      <c r="T77" s="78"/>
      <c r="U77" s="78"/>
      <c r="V77" s="78"/>
      <c r="W77" s="78"/>
      <c r="X77" s="78"/>
      <c r="Y77" s="78"/>
      <c r="Z77" s="78"/>
      <c r="AA77" s="78"/>
      <c r="AB77" s="78"/>
      <c r="AC77" s="51"/>
      <c r="AD77" s="51"/>
      <c r="AE77" s="78"/>
    </row>
    <row r="78" spans="1:31" ht="15" customHeight="1" x14ac:dyDescent="0.25">
      <c r="B78" s="75"/>
      <c r="C78" s="74"/>
      <c r="F78" s="184"/>
      <c r="G78" s="74"/>
      <c r="H78" s="74"/>
      <c r="J78" s="232"/>
      <c r="K78" s="74"/>
      <c r="L78" s="74"/>
      <c r="M78" s="74"/>
      <c r="N78" s="77"/>
      <c r="O78" s="74"/>
      <c r="P78" s="77"/>
      <c r="Q78" s="78"/>
      <c r="R78" s="78"/>
      <c r="S78" s="78"/>
      <c r="T78" s="78"/>
      <c r="U78" s="78"/>
      <c r="V78" s="78"/>
      <c r="W78" s="78"/>
      <c r="X78" s="78"/>
      <c r="Y78" s="78"/>
      <c r="Z78" s="78"/>
      <c r="AA78" s="78"/>
      <c r="AB78" s="78"/>
      <c r="AC78" s="51"/>
      <c r="AD78" s="51"/>
      <c r="AE78" s="78"/>
    </row>
    <row r="79" spans="1:31" x14ac:dyDescent="0.25">
      <c r="B79" s="75"/>
      <c r="C79" s="74"/>
      <c r="F79" s="184"/>
      <c r="G79" s="74"/>
      <c r="H79" s="74"/>
      <c r="J79" s="232"/>
      <c r="K79" s="74"/>
      <c r="L79" s="74"/>
      <c r="M79" s="74"/>
      <c r="N79" s="77"/>
      <c r="O79" s="74"/>
      <c r="P79" s="77"/>
      <c r="Q79" s="78"/>
      <c r="R79" s="78"/>
      <c r="S79" s="78"/>
      <c r="T79" s="78"/>
      <c r="U79" s="78"/>
      <c r="V79" s="78"/>
      <c r="W79" s="78"/>
      <c r="X79" s="78"/>
      <c r="Y79" s="78"/>
      <c r="Z79" s="78"/>
      <c r="AA79" s="78"/>
      <c r="AB79" s="78"/>
      <c r="AC79" s="51"/>
      <c r="AD79" s="51"/>
      <c r="AE79" s="78"/>
    </row>
    <row r="80" spans="1:31" x14ac:dyDescent="0.25">
      <c r="B80" s="75"/>
      <c r="C80" s="74"/>
      <c r="F80" s="184"/>
      <c r="G80" s="74"/>
      <c r="H80" s="74"/>
      <c r="J80" s="232"/>
      <c r="K80" s="74"/>
      <c r="L80" s="74"/>
      <c r="M80" s="74"/>
      <c r="N80" s="77"/>
      <c r="O80" s="74"/>
      <c r="P80" s="77"/>
      <c r="Q80" s="78"/>
      <c r="R80" s="78"/>
      <c r="S80" s="78"/>
      <c r="T80" s="78"/>
      <c r="U80" s="78"/>
      <c r="V80" s="78"/>
      <c r="W80" s="78"/>
      <c r="X80" s="78"/>
      <c r="Y80" s="78"/>
      <c r="Z80" s="78"/>
      <c r="AA80" s="78"/>
      <c r="AB80" s="78"/>
      <c r="AC80" s="51"/>
      <c r="AD80" s="51"/>
      <c r="AE80" s="78"/>
    </row>
    <row r="81" spans="1:31" x14ac:dyDescent="0.25">
      <c r="B81" s="75"/>
      <c r="C81" s="74"/>
      <c r="F81" s="184"/>
      <c r="G81" s="74"/>
      <c r="H81" s="74"/>
      <c r="J81" s="232"/>
      <c r="K81" s="74"/>
      <c r="L81" s="74"/>
      <c r="M81" s="74"/>
      <c r="N81" s="77"/>
      <c r="O81" s="74"/>
      <c r="P81" s="77"/>
      <c r="Q81" s="78"/>
      <c r="R81" s="78"/>
      <c r="S81" s="78"/>
      <c r="T81" s="78"/>
      <c r="U81" s="78"/>
      <c r="V81" s="78"/>
      <c r="W81" s="78"/>
      <c r="X81" s="78"/>
      <c r="Y81" s="78"/>
      <c r="Z81" s="78"/>
      <c r="AA81" s="78"/>
      <c r="AB81" s="78"/>
      <c r="AC81" s="51"/>
      <c r="AD81" s="51"/>
      <c r="AE81" s="78"/>
    </row>
    <row r="82" spans="1:31" x14ac:dyDescent="0.25">
      <c r="A82" s="301"/>
      <c r="B82" s="296"/>
      <c r="C82" s="295"/>
      <c r="D82" s="301"/>
      <c r="E82" s="301"/>
      <c r="F82" s="184"/>
      <c r="G82" s="295"/>
      <c r="H82" s="295"/>
      <c r="I82" s="301"/>
      <c r="J82" s="232"/>
      <c r="K82" s="295"/>
      <c r="L82" s="295"/>
      <c r="M82" s="295"/>
      <c r="N82" s="298"/>
      <c r="O82" s="295"/>
      <c r="P82" s="298"/>
      <c r="Q82" s="78"/>
      <c r="R82" s="382"/>
      <c r="S82" s="382"/>
      <c r="T82" s="382"/>
      <c r="U82" s="382"/>
      <c r="V82" s="382"/>
      <c r="W82" s="382"/>
      <c r="X82" s="78"/>
      <c r="AC82" s="51"/>
      <c r="AD82" s="51"/>
      <c r="AE82" s="78"/>
    </row>
    <row r="83" spans="1:31" x14ac:dyDescent="0.25">
      <c r="A83" s="301"/>
      <c r="B83" s="296"/>
      <c r="C83" s="295"/>
      <c r="D83" s="301"/>
      <c r="E83" s="301"/>
      <c r="G83" s="295"/>
      <c r="I83" s="301"/>
      <c r="J83" s="232"/>
      <c r="L83" s="295"/>
      <c r="M83" s="295"/>
      <c r="N83" s="298"/>
      <c r="O83" s="295"/>
      <c r="P83" s="298"/>
      <c r="Q83" s="78"/>
      <c r="R83" s="382"/>
      <c r="S83" s="382"/>
      <c r="T83" s="382"/>
      <c r="U83" s="382"/>
      <c r="V83" s="382"/>
      <c r="W83" s="382"/>
      <c r="X83" s="78"/>
      <c r="AC83" s="51"/>
      <c r="AD83" s="51"/>
      <c r="AE83" s="78"/>
    </row>
    <row r="84" spans="1:31" x14ac:dyDescent="0.25">
      <c r="A84" s="301"/>
      <c r="B84" s="296"/>
      <c r="C84" s="295"/>
      <c r="D84" s="301"/>
      <c r="E84" s="301"/>
      <c r="F84" s="184"/>
      <c r="G84" s="295"/>
      <c r="H84" s="295"/>
      <c r="I84" s="301"/>
      <c r="J84" s="232"/>
      <c r="K84" s="301"/>
      <c r="L84" s="295"/>
      <c r="M84" s="295"/>
      <c r="N84" s="298"/>
      <c r="O84" s="295"/>
      <c r="P84" s="298"/>
      <c r="Q84" s="78"/>
      <c r="R84" s="382"/>
      <c r="S84" s="382"/>
      <c r="T84" s="382"/>
      <c r="U84" s="382"/>
      <c r="V84" s="382"/>
      <c r="W84" s="382"/>
      <c r="X84" s="78"/>
      <c r="AC84" s="51"/>
      <c r="AD84" s="51"/>
      <c r="AE84" s="78"/>
    </row>
    <row r="85" spans="1:31" x14ac:dyDescent="0.25">
      <c r="A85" s="301"/>
      <c r="B85" s="296"/>
      <c r="C85" s="295"/>
      <c r="D85" s="301"/>
      <c r="E85" s="301"/>
      <c r="F85" s="184"/>
      <c r="G85" s="295"/>
      <c r="H85" s="295"/>
      <c r="I85" s="301"/>
      <c r="J85" s="232"/>
      <c r="K85" s="301"/>
      <c r="L85" s="295"/>
      <c r="M85" s="295"/>
      <c r="N85" s="298"/>
      <c r="O85" s="295"/>
      <c r="P85" s="298"/>
      <c r="Q85" s="78"/>
      <c r="R85" s="382"/>
      <c r="S85" s="382"/>
      <c r="T85" s="382"/>
      <c r="U85" s="382"/>
      <c r="V85" s="382"/>
      <c r="W85" s="382"/>
      <c r="X85" s="78"/>
      <c r="AC85" s="51"/>
      <c r="AD85" s="51"/>
      <c r="AE85" s="78"/>
    </row>
    <row r="86" spans="1:31" x14ac:dyDescent="0.25">
      <c r="A86" s="301"/>
      <c r="B86" s="296"/>
      <c r="C86" s="295"/>
      <c r="D86" s="301"/>
      <c r="E86" s="301"/>
      <c r="F86" s="184"/>
      <c r="G86" s="295"/>
      <c r="H86" s="295"/>
      <c r="I86" s="301"/>
      <c r="J86" s="232"/>
      <c r="K86" s="301"/>
      <c r="L86" s="295"/>
      <c r="M86" s="295"/>
      <c r="N86" s="298"/>
      <c r="O86" s="295"/>
      <c r="P86" s="298"/>
      <c r="Q86" s="78"/>
      <c r="R86" s="382"/>
      <c r="S86" s="382"/>
      <c r="T86" s="382"/>
      <c r="U86" s="382"/>
      <c r="V86" s="382"/>
      <c r="W86" s="382"/>
      <c r="X86" s="78"/>
      <c r="AC86" s="51"/>
      <c r="AD86" s="51"/>
      <c r="AE86" s="78"/>
    </row>
    <row r="87" spans="1:31" x14ac:dyDescent="0.25">
      <c r="A87" s="301"/>
      <c r="B87" s="296"/>
      <c r="C87" s="295"/>
      <c r="D87" s="301"/>
      <c r="E87" s="301"/>
      <c r="F87" s="184"/>
      <c r="G87" s="295"/>
      <c r="H87" s="295"/>
      <c r="I87" s="301"/>
      <c r="J87" s="232"/>
      <c r="K87" s="301"/>
      <c r="L87" s="295"/>
      <c r="M87" s="295"/>
      <c r="N87" s="298"/>
      <c r="O87" s="295"/>
      <c r="P87" s="298"/>
      <c r="Q87" s="78"/>
      <c r="R87" s="382"/>
      <c r="S87" s="382"/>
      <c r="T87" s="382"/>
      <c r="U87" s="382"/>
      <c r="V87" s="382"/>
      <c r="W87" s="382"/>
      <c r="X87" s="78"/>
      <c r="Y87" s="382"/>
      <c r="AC87" s="51"/>
      <c r="AD87" s="51"/>
      <c r="AE87" s="78"/>
    </row>
    <row r="88" spans="1:31" x14ac:dyDescent="0.25">
      <c r="A88" s="301"/>
      <c r="B88" s="296"/>
      <c r="C88" s="295"/>
      <c r="D88" s="301"/>
      <c r="E88" s="301"/>
      <c r="F88" s="184"/>
      <c r="G88" s="295"/>
      <c r="H88" s="295"/>
      <c r="I88" s="301"/>
      <c r="J88" s="232"/>
      <c r="K88" s="301"/>
      <c r="L88" s="295"/>
      <c r="M88" s="295"/>
      <c r="N88" s="298"/>
      <c r="O88" s="295"/>
      <c r="P88" s="298"/>
      <c r="Q88" s="78"/>
      <c r="R88" s="382"/>
      <c r="S88" s="382"/>
      <c r="T88" s="382"/>
      <c r="U88" s="382"/>
      <c r="V88" s="382"/>
      <c r="W88" s="382"/>
      <c r="X88" s="78"/>
      <c r="Y88" s="382"/>
      <c r="Z88" s="301"/>
      <c r="AA88" s="301"/>
      <c r="AB88" s="301"/>
      <c r="AC88" s="51"/>
      <c r="AD88" s="51"/>
      <c r="AE88" s="78"/>
    </row>
    <row r="89" spans="1:31" x14ac:dyDescent="0.25">
      <c r="A89" s="301"/>
      <c r="B89" s="399"/>
      <c r="E89" s="301"/>
      <c r="F89" s="184"/>
      <c r="G89" s="295"/>
      <c r="H89" s="295"/>
      <c r="I89" s="301"/>
      <c r="J89" s="232"/>
      <c r="K89" s="295"/>
      <c r="L89" s="295"/>
      <c r="M89" s="295"/>
      <c r="N89" s="298"/>
      <c r="O89" s="295"/>
      <c r="P89" s="298"/>
      <c r="Q89" s="78"/>
      <c r="R89" s="382"/>
      <c r="S89" s="382"/>
      <c r="T89" s="382"/>
      <c r="U89" s="382"/>
      <c r="V89" s="382"/>
      <c r="W89" s="382"/>
      <c r="X89" s="78"/>
      <c r="Y89" s="382"/>
      <c r="Z89" s="51"/>
      <c r="AC89" s="51"/>
      <c r="AD89" s="51"/>
      <c r="AE89" s="78"/>
    </row>
    <row r="90" spans="1:31" x14ac:dyDescent="0.25">
      <c r="A90" s="301"/>
      <c r="B90" s="399"/>
      <c r="E90" s="301"/>
      <c r="G90" s="295"/>
      <c r="H90" s="295"/>
      <c r="I90" s="301"/>
      <c r="J90" s="232"/>
      <c r="K90" s="295"/>
      <c r="L90" s="295"/>
      <c r="M90" s="295"/>
      <c r="N90" s="298"/>
      <c r="O90" s="295"/>
      <c r="P90" s="298"/>
      <c r="Q90" s="78"/>
      <c r="R90" s="382"/>
      <c r="S90" s="382"/>
      <c r="T90" s="382"/>
      <c r="U90" s="382"/>
      <c r="V90" s="382"/>
      <c r="W90" s="382"/>
      <c r="X90" s="78"/>
      <c r="Y90" s="382"/>
      <c r="AC90" s="51"/>
      <c r="AD90" s="51"/>
      <c r="AE90" s="78"/>
    </row>
    <row r="91" spans="1:31" x14ac:dyDescent="0.25">
      <c r="A91" s="301"/>
      <c r="B91" s="399"/>
      <c r="E91" s="301"/>
      <c r="F91" s="184"/>
      <c r="G91" s="295"/>
      <c r="H91" s="295"/>
      <c r="I91" s="301"/>
      <c r="J91" s="232"/>
      <c r="L91" s="295"/>
      <c r="M91" s="295"/>
      <c r="N91" s="298"/>
      <c r="O91" s="295"/>
      <c r="P91" s="77"/>
      <c r="Q91" s="78"/>
      <c r="AC91" s="51"/>
      <c r="AD91" s="51"/>
      <c r="AE91" s="78"/>
    </row>
    <row r="92" spans="1:31" x14ac:dyDescent="0.25">
      <c r="A92" s="301"/>
      <c r="B92" s="399"/>
      <c r="E92" s="301"/>
      <c r="F92" s="184"/>
      <c r="G92" s="295"/>
      <c r="H92" s="295"/>
      <c r="I92" s="301"/>
      <c r="J92" s="232"/>
      <c r="L92" s="295"/>
      <c r="M92" s="295"/>
      <c r="N92" s="298"/>
      <c r="O92" s="295"/>
      <c r="P92" s="298"/>
      <c r="Q92" s="78"/>
      <c r="Z92" s="301"/>
      <c r="AC92" s="51"/>
      <c r="AD92" s="51"/>
      <c r="AE92" s="78"/>
    </row>
    <row r="93" spans="1:31" x14ac:dyDescent="0.25">
      <c r="A93" s="301"/>
      <c r="B93" s="399"/>
      <c r="E93" s="301"/>
      <c r="F93" s="184"/>
      <c r="G93" s="295"/>
      <c r="H93" s="295"/>
      <c r="I93" s="301"/>
      <c r="J93" s="232"/>
      <c r="L93" s="295"/>
      <c r="M93" s="295"/>
      <c r="N93" s="298"/>
      <c r="O93" s="295"/>
      <c r="P93" s="298"/>
      <c r="Q93" s="78"/>
      <c r="Z93" s="301"/>
      <c r="AC93" s="51"/>
      <c r="AD93" s="51"/>
      <c r="AE93" s="78"/>
    </row>
    <row r="94" spans="1:31" x14ac:dyDescent="0.25">
      <c r="A94" s="301"/>
      <c r="B94" s="399"/>
      <c r="E94" s="301"/>
      <c r="F94" s="184"/>
      <c r="G94" s="295"/>
      <c r="H94" s="295"/>
      <c r="I94" s="301"/>
      <c r="J94" s="232"/>
      <c r="L94" s="295"/>
      <c r="M94" s="295"/>
      <c r="N94" s="298"/>
      <c r="O94" s="295"/>
      <c r="P94" s="298"/>
      <c r="Q94" s="78"/>
      <c r="Z94" s="301"/>
      <c r="AC94" s="51"/>
      <c r="AD94" s="51"/>
      <c r="AE94" s="78"/>
    </row>
    <row r="95" spans="1:31" x14ac:dyDescent="0.25">
      <c r="A95" s="301"/>
      <c r="B95" s="399"/>
      <c r="E95" s="301"/>
      <c r="F95" s="184"/>
      <c r="G95" s="295"/>
      <c r="H95" s="295"/>
      <c r="I95" s="301"/>
      <c r="J95" s="232"/>
      <c r="L95" s="295"/>
      <c r="M95" s="295"/>
      <c r="N95" s="298"/>
      <c r="O95" s="295"/>
      <c r="P95" s="298"/>
      <c r="Q95" s="78"/>
      <c r="AC95" s="51"/>
      <c r="AD95" s="51"/>
      <c r="AE95" s="78"/>
    </row>
    <row r="96" spans="1:31" x14ac:dyDescent="0.25">
      <c r="A96" s="301"/>
      <c r="B96" s="399"/>
      <c r="E96" s="301"/>
      <c r="F96" s="184"/>
      <c r="G96" s="295"/>
      <c r="H96" s="295"/>
      <c r="I96" s="301"/>
      <c r="J96" s="232"/>
      <c r="L96" s="295"/>
      <c r="M96" s="295"/>
      <c r="N96" s="298"/>
      <c r="O96" s="295"/>
      <c r="P96" s="298"/>
      <c r="Q96" s="78"/>
      <c r="AC96" s="51"/>
      <c r="AD96" s="51"/>
      <c r="AE96" s="78"/>
    </row>
    <row r="97" spans="1:31" x14ac:dyDescent="0.25">
      <c r="A97" s="301"/>
      <c r="B97" s="399"/>
      <c r="C97" s="295"/>
      <c r="D97" s="301"/>
      <c r="E97" s="301"/>
      <c r="F97" s="184"/>
      <c r="G97" s="295"/>
      <c r="H97" s="295"/>
      <c r="I97" s="301"/>
      <c r="J97" s="232"/>
      <c r="L97" s="295"/>
      <c r="M97" s="295"/>
      <c r="N97" s="298"/>
      <c r="O97" s="295"/>
      <c r="P97" s="298"/>
      <c r="Q97" s="78"/>
      <c r="AC97" s="51"/>
      <c r="AD97" s="51"/>
      <c r="AE97" s="78"/>
    </row>
    <row r="98" spans="1:31" x14ac:dyDescent="0.25">
      <c r="A98" s="301"/>
      <c r="B98" s="399"/>
      <c r="E98" s="301"/>
      <c r="F98" s="184"/>
      <c r="G98" s="295"/>
      <c r="H98" s="295"/>
      <c r="J98" s="232"/>
      <c r="L98" s="295"/>
      <c r="M98" s="295"/>
      <c r="N98" s="298"/>
      <c r="O98" s="295"/>
      <c r="P98" s="298"/>
      <c r="Q98" s="78"/>
      <c r="Z98" s="51"/>
      <c r="AC98" s="51"/>
      <c r="AD98" s="51"/>
      <c r="AE98" s="78"/>
    </row>
    <row r="99" spans="1:31" x14ac:dyDescent="0.25">
      <c r="A99" s="301"/>
      <c r="B99" s="399"/>
      <c r="E99" s="301"/>
      <c r="F99" s="184"/>
      <c r="G99" s="295"/>
      <c r="H99" s="295"/>
      <c r="I99" s="301"/>
      <c r="J99" s="232"/>
      <c r="L99" s="295"/>
      <c r="M99" s="295"/>
      <c r="N99" s="298"/>
      <c r="O99" s="295"/>
      <c r="P99" s="298"/>
      <c r="Q99" s="78"/>
      <c r="Z99" s="51"/>
      <c r="AC99" s="51"/>
      <c r="AD99" s="51"/>
      <c r="AE99" s="78"/>
    </row>
    <row r="100" spans="1:31" x14ac:dyDescent="0.25">
      <c r="A100" s="301"/>
      <c r="B100" s="399"/>
      <c r="E100" s="301"/>
      <c r="F100" s="184"/>
      <c r="G100" s="295"/>
      <c r="H100" s="295"/>
      <c r="I100" s="301"/>
      <c r="J100" s="232"/>
      <c r="L100" s="295"/>
      <c r="M100" s="295"/>
      <c r="N100" s="298"/>
      <c r="O100" s="295"/>
      <c r="P100" s="298"/>
      <c r="Q100" s="78"/>
      <c r="Z100" s="51"/>
      <c r="AC100" s="51"/>
      <c r="AD100" s="51"/>
      <c r="AE100" s="78"/>
    </row>
    <row r="101" spans="1:31" x14ac:dyDescent="0.25">
      <c r="A101" s="301"/>
      <c r="B101" s="399"/>
      <c r="E101" s="301"/>
      <c r="F101" s="184"/>
      <c r="G101" s="295"/>
      <c r="H101" s="295"/>
      <c r="I101" s="301"/>
      <c r="J101" s="232"/>
      <c r="L101" s="295"/>
      <c r="M101" s="295"/>
      <c r="N101" s="298"/>
      <c r="O101" s="295"/>
      <c r="P101" s="298"/>
      <c r="Q101" s="78"/>
      <c r="Z101" s="51"/>
      <c r="AC101" s="51"/>
      <c r="AD101" s="51"/>
      <c r="AE101" s="78"/>
    </row>
    <row r="102" spans="1:31" x14ac:dyDescent="0.25">
      <c r="A102" s="301"/>
      <c r="B102" s="399"/>
      <c r="C102" s="295"/>
      <c r="D102" s="301"/>
      <c r="E102" s="301"/>
      <c r="F102" s="184"/>
      <c r="G102" s="295"/>
      <c r="H102" s="295"/>
      <c r="I102" s="301"/>
      <c r="J102" s="232"/>
      <c r="L102" s="295"/>
      <c r="M102" s="295"/>
      <c r="N102" s="298"/>
      <c r="O102" s="295"/>
      <c r="P102" s="298"/>
      <c r="Q102" s="78"/>
      <c r="Z102" s="184"/>
      <c r="AC102" s="51"/>
      <c r="AD102" s="51"/>
      <c r="AE102" s="78"/>
    </row>
    <row r="103" spans="1:31" x14ac:dyDescent="0.25">
      <c r="A103" s="301"/>
      <c r="B103" s="399"/>
      <c r="C103" s="295"/>
      <c r="D103" s="301"/>
      <c r="E103" s="301"/>
      <c r="F103" s="184"/>
      <c r="G103" s="295"/>
      <c r="H103" s="295"/>
      <c r="I103" s="301"/>
      <c r="J103" s="232"/>
      <c r="L103" s="295"/>
      <c r="M103" s="295"/>
      <c r="N103" s="298"/>
      <c r="O103" s="295"/>
      <c r="P103" s="298"/>
      <c r="Q103" s="78"/>
      <c r="Z103" s="184"/>
      <c r="AC103" s="51"/>
      <c r="AD103" s="51"/>
      <c r="AE103" s="78"/>
    </row>
    <row r="104" spans="1:31" x14ac:dyDescent="0.25">
      <c r="A104" s="301"/>
      <c r="B104" s="399"/>
      <c r="C104" s="295"/>
      <c r="D104" s="301"/>
      <c r="E104" s="301"/>
      <c r="F104" s="184"/>
      <c r="G104" s="295"/>
      <c r="H104" s="295"/>
      <c r="I104" s="301"/>
      <c r="J104" s="232"/>
      <c r="L104" s="295"/>
      <c r="M104" s="295"/>
      <c r="N104" s="298"/>
      <c r="O104" s="295"/>
      <c r="P104" s="298"/>
      <c r="Q104" s="78"/>
      <c r="AC104" s="51"/>
      <c r="AD104" s="51"/>
      <c r="AE104" s="78"/>
    </row>
    <row r="105" spans="1:31" x14ac:dyDescent="0.25">
      <c r="A105" s="301"/>
      <c r="B105" s="399"/>
      <c r="C105" s="295"/>
      <c r="D105" s="301"/>
      <c r="E105" s="301"/>
      <c r="F105" s="184"/>
      <c r="G105" s="295"/>
      <c r="H105" s="295"/>
      <c r="I105" s="301"/>
      <c r="J105" s="232"/>
      <c r="L105" s="295"/>
      <c r="M105" s="295"/>
      <c r="N105" s="298"/>
      <c r="O105" s="295"/>
      <c r="P105" s="298"/>
      <c r="Q105" s="78"/>
      <c r="AC105" s="51"/>
      <c r="AD105" s="51"/>
      <c r="AE105" s="78"/>
    </row>
    <row r="106" spans="1:31" x14ac:dyDescent="0.25">
      <c r="A106" s="301"/>
      <c r="B106" s="399"/>
      <c r="C106" s="295"/>
      <c r="E106" s="301"/>
      <c r="F106" s="184"/>
      <c r="G106" s="295"/>
      <c r="H106" s="295"/>
      <c r="I106" s="301"/>
      <c r="J106" s="232"/>
      <c r="L106" s="295"/>
      <c r="M106" s="295"/>
      <c r="N106" s="298"/>
      <c r="P106" s="77"/>
      <c r="Q106" s="78"/>
      <c r="AC106" s="51"/>
      <c r="AD106" s="51"/>
      <c r="AE106" s="78"/>
    </row>
    <row r="107" spans="1:31" x14ac:dyDescent="0.25">
      <c r="A107" s="301"/>
      <c r="B107" s="399"/>
      <c r="C107" s="295"/>
      <c r="D107" s="301"/>
      <c r="E107" s="301"/>
      <c r="F107" s="184"/>
      <c r="G107" s="295"/>
      <c r="H107" s="295"/>
      <c r="I107" s="301"/>
      <c r="J107" s="232"/>
      <c r="L107" s="295"/>
      <c r="M107" s="295"/>
      <c r="N107" s="298"/>
      <c r="P107" s="77"/>
      <c r="Q107" s="78"/>
      <c r="AC107" s="51"/>
      <c r="AD107" s="51"/>
      <c r="AE107" s="78"/>
    </row>
    <row r="108" spans="1:31" x14ac:dyDescent="0.25">
      <c r="A108" s="301"/>
      <c r="B108" s="399"/>
      <c r="C108" s="295"/>
      <c r="E108" s="301"/>
      <c r="F108" s="184"/>
      <c r="G108" s="295"/>
      <c r="H108" s="295"/>
      <c r="I108" s="301"/>
      <c r="J108" s="232"/>
      <c r="L108" s="295"/>
      <c r="M108" s="295"/>
      <c r="N108" s="298"/>
      <c r="P108" s="77"/>
      <c r="Q108" s="78"/>
      <c r="AC108" s="51"/>
      <c r="AD108" s="51"/>
    </row>
    <row r="109" spans="1:31" x14ac:dyDescent="0.25">
      <c r="A109" s="301"/>
      <c r="B109" s="399"/>
      <c r="C109" s="295"/>
      <c r="D109" s="301"/>
      <c r="E109" s="301"/>
      <c r="F109" s="184"/>
      <c r="G109" s="295"/>
      <c r="H109" s="295"/>
      <c r="I109" s="301"/>
      <c r="J109" s="232"/>
      <c r="L109" s="295"/>
      <c r="M109" s="295"/>
      <c r="N109" s="298"/>
      <c r="O109" s="301"/>
      <c r="P109" s="298"/>
      <c r="Q109" s="78"/>
      <c r="AC109" s="51"/>
      <c r="AD109" s="51"/>
    </row>
    <row r="110" spans="1:31" x14ac:dyDescent="0.25">
      <c r="O110" s="77"/>
      <c r="Q110" s="77"/>
    </row>
    <row r="111" spans="1:31" x14ac:dyDescent="0.25">
      <c r="O111" s="77"/>
      <c r="Q111" s="77"/>
    </row>
    <row r="112" spans="1:31" x14ac:dyDescent="0.25">
      <c r="O112" s="77"/>
      <c r="Q112" s="77"/>
    </row>
    <row r="113" spans="15:17" x14ac:dyDescent="0.25">
      <c r="O113" s="77"/>
      <c r="Q113" s="77"/>
    </row>
    <row r="114" spans="15:17" x14ac:dyDescent="0.25">
      <c r="O114" s="77"/>
      <c r="Q114" s="77"/>
    </row>
    <row r="115" spans="15:17" x14ac:dyDescent="0.25">
      <c r="O115" s="77"/>
      <c r="Q115" s="77"/>
    </row>
    <row r="116" spans="15:17" x14ac:dyDescent="0.25">
      <c r="O116" s="77"/>
      <c r="Q116" s="77"/>
    </row>
    <row r="117" spans="15:17" x14ac:dyDescent="0.25">
      <c r="O117" s="77"/>
      <c r="Q117" s="77"/>
    </row>
    <row r="118" spans="15:17" x14ac:dyDescent="0.25">
      <c r="O118" s="77"/>
      <c r="Q118" s="77"/>
    </row>
    <row r="119" spans="15:17" x14ac:dyDescent="0.25">
      <c r="O119" s="77"/>
      <c r="Q119" s="77"/>
    </row>
    <row r="120" spans="15:17" x14ac:dyDescent="0.25">
      <c r="O120" s="77"/>
      <c r="Q120" s="77"/>
    </row>
    <row r="121" spans="15:17" x14ac:dyDescent="0.25">
      <c r="O121" s="77"/>
      <c r="Q121" s="77"/>
    </row>
    <row r="122" spans="15:17" x14ac:dyDescent="0.25">
      <c r="O122" s="77"/>
      <c r="Q122" s="77"/>
    </row>
    <row r="123" spans="15:17" x14ac:dyDescent="0.25">
      <c r="O123" s="77"/>
      <c r="Q123" s="77"/>
    </row>
    <row r="124" spans="15:17" x14ac:dyDescent="0.25">
      <c r="O124" s="77"/>
      <c r="Q124" s="77"/>
    </row>
    <row r="125" spans="15:17" x14ac:dyDescent="0.25">
      <c r="O125" s="77"/>
      <c r="Q125" s="77"/>
    </row>
    <row r="126" spans="15:17" x14ac:dyDescent="0.25">
      <c r="O126" s="77"/>
      <c r="Q126" s="77"/>
    </row>
    <row r="127" spans="15:17" x14ac:dyDescent="0.25">
      <c r="O127" s="77"/>
      <c r="Q127" s="77"/>
    </row>
    <row r="128" spans="15:17" x14ac:dyDescent="0.25">
      <c r="O128" s="77"/>
      <c r="Q128" s="77"/>
    </row>
    <row r="129" spans="15:17" x14ac:dyDescent="0.25">
      <c r="O129" s="77"/>
      <c r="Q129" s="77"/>
    </row>
    <row r="130" spans="15:17" x14ac:dyDescent="0.25">
      <c r="O130" s="77"/>
      <c r="Q130" s="77"/>
    </row>
    <row r="131" spans="15:17" x14ac:dyDescent="0.25">
      <c r="O131" s="77"/>
      <c r="Q131" s="77"/>
    </row>
    <row r="132" spans="15:17" x14ac:dyDescent="0.25">
      <c r="O132" s="77"/>
      <c r="Q132" s="77"/>
    </row>
    <row r="133" spans="15:17" x14ac:dyDescent="0.25">
      <c r="O133" s="77"/>
      <c r="Q133" s="77"/>
    </row>
    <row r="134" spans="15:17" x14ac:dyDescent="0.25">
      <c r="O134" s="77"/>
      <c r="Q134" s="77"/>
    </row>
    <row r="135" spans="15:17" x14ac:dyDescent="0.25">
      <c r="O135" s="77"/>
      <c r="Q135" s="77"/>
    </row>
    <row r="136" spans="15:17" x14ac:dyDescent="0.25">
      <c r="O136" s="77"/>
      <c r="Q136" s="77"/>
    </row>
    <row r="137" spans="15:17" x14ac:dyDescent="0.25">
      <c r="O137" s="77"/>
      <c r="Q137" s="77"/>
    </row>
    <row r="138" spans="15:17" x14ac:dyDescent="0.25">
      <c r="O138" s="77"/>
      <c r="Q138" s="77"/>
    </row>
    <row r="139" spans="15:17" x14ac:dyDescent="0.25">
      <c r="O139" s="77"/>
      <c r="Q139" s="77"/>
    </row>
    <row r="140" spans="15:17" x14ac:dyDescent="0.25">
      <c r="O140" s="77"/>
      <c r="Q140" s="77"/>
    </row>
    <row r="141" spans="15:17" x14ac:dyDescent="0.25">
      <c r="O141" s="77"/>
      <c r="Q141" s="77"/>
    </row>
    <row r="142" spans="15:17" x14ac:dyDescent="0.25">
      <c r="O142" s="77"/>
      <c r="Q142" s="77"/>
    </row>
    <row r="143" spans="15:17" x14ac:dyDescent="0.25">
      <c r="O143" s="77"/>
      <c r="Q143" s="77"/>
    </row>
    <row r="144" spans="15:17" x14ac:dyDescent="0.25">
      <c r="O144" s="77"/>
      <c r="Q144" s="77"/>
    </row>
    <row r="145" spans="15:17" x14ac:dyDescent="0.25">
      <c r="O145" s="77"/>
      <c r="Q145" s="77"/>
    </row>
    <row r="146" spans="15:17" x14ac:dyDescent="0.25">
      <c r="O146" s="77"/>
      <c r="Q146" s="77"/>
    </row>
    <row r="147" spans="15:17" x14ac:dyDescent="0.25">
      <c r="O147" s="77"/>
      <c r="Q147" s="77"/>
    </row>
    <row r="148" spans="15:17" x14ac:dyDescent="0.25">
      <c r="O148" s="77"/>
      <c r="Q148" s="77"/>
    </row>
    <row r="149" spans="15:17" x14ac:dyDescent="0.25">
      <c r="O149" s="77"/>
      <c r="Q149" s="77"/>
    </row>
    <row r="150" spans="15:17" x14ac:dyDescent="0.25">
      <c r="O150" s="77"/>
      <c r="Q150" s="77"/>
    </row>
    <row r="151" spans="15:17" x14ac:dyDescent="0.25">
      <c r="O151" s="77"/>
      <c r="Q151" s="77"/>
    </row>
    <row r="152" spans="15:17" x14ac:dyDescent="0.25">
      <c r="O152" s="77"/>
      <c r="Q152" s="77"/>
    </row>
    <row r="153" spans="15:17" x14ac:dyDescent="0.25">
      <c r="O153" s="77"/>
      <c r="Q153" s="77"/>
    </row>
    <row r="154" spans="15:17" x14ac:dyDescent="0.25">
      <c r="O154" s="77"/>
      <c r="Q154" s="77"/>
    </row>
    <row r="155" spans="15:17" x14ac:dyDescent="0.25">
      <c r="O155" s="77"/>
      <c r="Q155" s="77"/>
    </row>
    <row r="156" spans="15:17" x14ac:dyDescent="0.25">
      <c r="O156" s="77"/>
      <c r="Q156" s="77"/>
    </row>
    <row r="157" spans="15:17" x14ac:dyDescent="0.25">
      <c r="O157" s="77"/>
      <c r="Q157" s="77"/>
    </row>
    <row r="158" spans="15:17" x14ac:dyDescent="0.25">
      <c r="O158" s="77"/>
      <c r="Q158" s="77"/>
    </row>
    <row r="159" spans="15:17" x14ac:dyDescent="0.25">
      <c r="O159" s="77"/>
      <c r="Q159" s="77"/>
    </row>
    <row r="160" spans="15:17" x14ac:dyDescent="0.25">
      <c r="O160" s="77"/>
      <c r="Q160" s="77"/>
    </row>
    <row r="161" spans="15:17" x14ac:dyDescent="0.25">
      <c r="O161" s="77"/>
      <c r="Q161" s="77"/>
    </row>
    <row r="162" spans="15:17" x14ac:dyDescent="0.25">
      <c r="O162" s="77"/>
      <c r="Q162" s="77"/>
    </row>
    <row r="163" spans="15:17" x14ac:dyDescent="0.25">
      <c r="O163" s="77"/>
      <c r="Q163" s="77"/>
    </row>
    <row r="164" spans="15:17" x14ac:dyDescent="0.25">
      <c r="O164" s="77"/>
      <c r="Q164" s="77"/>
    </row>
    <row r="165" spans="15:17" x14ac:dyDescent="0.25">
      <c r="O165" s="77"/>
      <c r="Q165" s="77"/>
    </row>
    <row r="166" spans="15:17" x14ac:dyDescent="0.25">
      <c r="O166" s="77"/>
      <c r="Q166" s="77"/>
    </row>
    <row r="167" spans="15:17" x14ac:dyDescent="0.25">
      <c r="O167" s="77"/>
      <c r="Q167" s="77"/>
    </row>
    <row r="168" spans="15:17" x14ac:dyDescent="0.25">
      <c r="O168" s="77"/>
      <c r="Q168" s="77"/>
    </row>
    <row r="169" spans="15:17" x14ac:dyDescent="0.25">
      <c r="O169" s="77"/>
      <c r="Q169" s="77"/>
    </row>
    <row r="170" spans="15:17" x14ac:dyDescent="0.25">
      <c r="O170" s="77"/>
      <c r="Q170" s="77"/>
    </row>
    <row r="171" spans="15:17" x14ac:dyDescent="0.25">
      <c r="O171" s="77"/>
      <c r="Q171" s="77"/>
    </row>
    <row r="172" spans="15:17" x14ac:dyDescent="0.25">
      <c r="O172" s="77"/>
      <c r="Q172" s="77"/>
    </row>
    <row r="173" spans="15:17" x14ac:dyDescent="0.25">
      <c r="O173" s="77"/>
      <c r="Q173" s="77"/>
    </row>
    <row r="174" spans="15:17" x14ac:dyDescent="0.25">
      <c r="O174" s="77"/>
      <c r="Q174" s="77"/>
    </row>
    <row r="175" spans="15:17" x14ac:dyDescent="0.25">
      <c r="O175" s="77"/>
      <c r="Q175" s="77"/>
    </row>
    <row r="176" spans="15:17" x14ac:dyDescent="0.25">
      <c r="O176" s="77"/>
      <c r="Q176" s="77"/>
    </row>
    <row r="177" spans="17:17" x14ac:dyDescent="0.25">
      <c r="Q177" s="77"/>
    </row>
    <row r="178" spans="17:17" x14ac:dyDescent="0.25">
      <c r="Q178" s="77"/>
    </row>
    <row r="179" spans="17:17" x14ac:dyDescent="0.25">
      <c r="Q179" s="77"/>
    </row>
    <row r="180" spans="17:17" x14ac:dyDescent="0.25">
      <c r="Q180" s="77"/>
    </row>
    <row r="181" spans="17:17" x14ac:dyDescent="0.25">
      <c r="Q181" s="77"/>
    </row>
    <row r="182" spans="17:17" x14ac:dyDescent="0.25">
      <c r="Q182" s="77"/>
    </row>
    <row r="183" spans="17:17" x14ac:dyDescent="0.25">
      <c r="Q183" s="77"/>
    </row>
    <row r="184" spans="17:17" x14ac:dyDescent="0.25">
      <c r="Q184" s="77"/>
    </row>
    <row r="185" spans="17:17" x14ac:dyDescent="0.25">
      <c r="Q185" s="77"/>
    </row>
    <row r="186" spans="17:17" x14ac:dyDescent="0.25">
      <c r="Q186" s="77"/>
    </row>
    <row r="187" spans="17:17" x14ac:dyDescent="0.25">
      <c r="Q187" s="77"/>
    </row>
    <row r="188" spans="17:17" x14ac:dyDescent="0.25">
      <c r="Q188" s="77"/>
    </row>
    <row r="189" spans="17:17" x14ac:dyDescent="0.25">
      <c r="Q189" s="77"/>
    </row>
    <row r="190" spans="17:17" x14ac:dyDescent="0.25">
      <c r="Q190" s="77"/>
    </row>
    <row r="191" spans="17:17" x14ac:dyDescent="0.25">
      <c r="Q191" s="77"/>
    </row>
    <row r="192" spans="17:17" x14ac:dyDescent="0.25">
      <c r="Q192" s="77"/>
    </row>
    <row r="193" spans="17:17" x14ac:dyDescent="0.25">
      <c r="Q193" s="77"/>
    </row>
    <row r="194" spans="17:17" x14ac:dyDescent="0.25">
      <c r="Q194" s="77"/>
    </row>
    <row r="195" spans="17:17" x14ac:dyDescent="0.25">
      <c r="Q195" s="77"/>
    </row>
    <row r="196" spans="17:17" x14ac:dyDescent="0.25">
      <c r="Q196" s="77"/>
    </row>
    <row r="197" spans="17:17" x14ac:dyDescent="0.25">
      <c r="Q197" s="77"/>
    </row>
    <row r="198" spans="17:17" x14ac:dyDescent="0.25">
      <c r="Q198" s="77"/>
    </row>
    <row r="199" spans="17:17" x14ac:dyDescent="0.25">
      <c r="Q199" s="77"/>
    </row>
    <row r="200" spans="17:17" x14ac:dyDescent="0.25">
      <c r="Q200" s="77"/>
    </row>
    <row r="201" spans="17:17" x14ac:dyDescent="0.25">
      <c r="Q201" s="77"/>
    </row>
    <row r="202" spans="17:17" x14ac:dyDescent="0.25">
      <c r="Q202" s="77"/>
    </row>
    <row r="203" spans="17:17" x14ac:dyDescent="0.25">
      <c r="Q203" s="77"/>
    </row>
    <row r="204" spans="17:17" x14ac:dyDescent="0.25">
      <c r="Q204" s="77"/>
    </row>
    <row r="205" spans="17:17" x14ac:dyDescent="0.25">
      <c r="Q205" s="77"/>
    </row>
    <row r="206" spans="17:17" x14ac:dyDescent="0.25">
      <c r="Q206" s="77"/>
    </row>
    <row r="207" spans="17:17" x14ac:dyDescent="0.25">
      <c r="Q207" s="77"/>
    </row>
    <row r="208" spans="17:17" x14ac:dyDescent="0.25">
      <c r="Q208" s="77"/>
    </row>
    <row r="209" spans="17:17" x14ac:dyDescent="0.25">
      <c r="Q209" s="77"/>
    </row>
    <row r="210" spans="17:17" x14ac:dyDescent="0.25">
      <c r="Q210" s="77"/>
    </row>
    <row r="211" spans="17:17" x14ac:dyDescent="0.25">
      <c r="Q211" s="77"/>
    </row>
    <row r="212" spans="17:17" x14ac:dyDescent="0.25">
      <c r="Q212" s="77"/>
    </row>
    <row r="213" spans="17:17" x14ac:dyDescent="0.25">
      <c r="Q213" s="77"/>
    </row>
    <row r="214" spans="17:17" x14ac:dyDescent="0.25">
      <c r="Q214" s="77"/>
    </row>
    <row r="215" spans="17:17" x14ac:dyDescent="0.25">
      <c r="Q215" s="77"/>
    </row>
    <row r="216" spans="17:17" x14ac:dyDescent="0.25">
      <c r="Q216" s="77"/>
    </row>
    <row r="217" spans="17:17" x14ac:dyDescent="0.25">
      <c r="Q217" s="77"/>
    </row>
    <row r="218" spans="17:17" x14ac:dyDescent="0.25">
      <c r="Q218" s="77"/>
    </row>
    <row r="219" spans="17:17" x14ac:dyDescent="0.25">
      <c r="Q219" s="77"/>
    </row>
    <row r="220" spans="17:17" x14ac:dyDescent="0.25">
      <c r="Q220" s="77"/>
    </row>
    <row r="221" spans="17:17" x14ac:dyDescent="0.25">
      <c r="Q221" s="77"/>
    </row>
    <row r="222" spans="17:17" x14ac:dyDescent="0.25">
      <c r="Q222" s="77"/>
    </row>
    <row r="223" spans="17:17" x14ac:dyDescent="0.25">
      <c r="Q223" s="77"/>
    </row>
    <row r="224" spans="17:17" x14ac:dyDescent="0.25">
      <c r="Q224" s="77"/>
    </row>
    <row r="225" spans="17:17" x14ac:dyDescent="0.25">
      <c r="Q225" s="77"/>
    </row>
    <row r="226" spans="17:17" x14ac:dyDescent="0.25">
      <c r="Q226" s="77"/>
    </row>
    <row r="227" spans="17:17" x14ac:dyDescent="0.25">
      <c r="Q227" s="77"/>
    </row>
    <row r="228" spans="17:17" x14ac:dyDescent="0.25">
      <c r="Q228" s="77"/>
    </row>
    <row r="229" spans="17:17" x14ac:dyDescent="0.25">
      <c r="Q229" s="77"/>
    </row>
    <row r="230" spans="17:17" x14ac:dyDescent="0.25">
      <c r="Q230" s="77"/>
    </row>
    <row r="231" spans="17:17" x14ac:dyDescent="0.25">
      <c r="Q231" s="77"/>
    </row>
    <row r="232" spans="17:17" x14ac:dyDescent="0.25">
      <c r="Q232" s="77"/>
    </row>
    <row r="233" spans="17:17" x14ac:dyDescent="0.25">
      <c r="Q233" s="77"/>
    </row>
    <row r="234" spans="17:17" x14ac:dyDescent="0.25">
      <c r="Q234" s="77"/>
    </row>
    <row r="235" spans="17:17" x14ac:dyDescent="0.25">
      <c r="Q235" s="77"/>
    </row>
    <row r="236" spans="17:17" x14ac:dyDescent="0.25">
      <c r="Q236" s="77"/>
    </row>
    <row r="237" spans="17:17" x14ac:dyDescent="0.25">
      <c r="Q237" s="77"/>
    </row>
    <row r="238" spans="17:17" x14ac:dyDescent="0.25">
      <c r="Q238" s="77"/>
    </row>
    <row r="239" spans="17:17" x14ac:dyDescent="0.25">
      <c r="Q239" s="77"/>
    </row>
    <row r="240" spans="17:17" x14ac:dyDescent="0.25">
      <c r="Q240" s="77"/>
    </row>
    <row r="241" spans="17:17" x14ac:dyDescent="0.25">
      <c r="Q241" s="77"/>
    </row>
    <row r="242" spans="17:17" x14ac:dyDescent="0.25">
      <c r="Q242" s="77"/>
    </row>
    <row r="243" spans="17:17" x14ac:dyDescent="0.25">
      <c r="Q243" s="77"/>
    </row>
    <row r="244" spans="17:17" x14ac:dyDescent="0.25">
      <c r="Q244" s="77"/>
    </row>
    <row r="245" spans="17:17" x14ac:dyDescent="0.25">
      <c r="Q245" s="77"/>
    </row>
    <row r="246" spans="17:17" x14ac:dyDescent="0.25">
      <c r="Q246" s="77"/>
    </row>
    <row r="247" spans="17:17" x14ac:dyDescent="0.25">
      <c r="Q247" s="77"/>
    </row>
    <row r="248" spans="17:17" x14ac:dyDescent="0.25">
      <c r="Q248" s="77"/>
    </row>
    <row r="249" spans="17:17" x14ac:dyDescent="0.25">
      <c r="Q249" s="77"/>
    </row>
    <row r="250" spans="17:17" x14ac:dyDescent="0.25">
      <c r="Q250" s="77"/>
    </row>
    <row r="251" spans="17:17" x14ac:dyDescent="0.25">
      <c r="Q251" s="77"/>
    </row>
    <row r="252" spans="17:17" x14ac:dyDescent="0.25">
      <c r="Q252" s="77"/>
    </row>
    <row r="253" spans="17:17" x14ac:dyDescent="0.25">
      <c r="Q253" s="77"/>
    </row>
    <row r="254" spans="17:17" x14ac:dyDescent="0.25">
      <c r="Q254" s="77"/>
    </row>
    <row r="255" spans="17:17" x14ac:dyDescent="0.25">
      <c r="Q255" s="77"/>
    </row>
    <row r="256" spans="17:17" x14ac:dyDescent="0.25">
      <c r="Q256" s="77"/>
    </row>
    <row r="257" spans="17:17" x14ac:dyDescent="0.25">
      <c r="Q257" s="77"/>
    </row>
    <row r="258" spans="17:17" x14ac:dyDescent="0.25">
      <c r="Q258" s="77"/>
    </row>
    <row r="259" spans="17:17" x14ac:dyDescent="0.25">
      <c r="Q259" s="77"/>
    </row>
    <row r="260" spans="17:17" x14ac:dyDescent="0.25">
      <c r="Q260" s="77"/>
    </row>
    <row r="261" spans="17:17" x14ac:dyDescent="0.25">
      <c r="Q261" s="77"/>
    </row>
    <row r="262" spans="17:17" x14ac:dyDescent="0.25">
      <c r="Q262" s="77"/>
    </row>
    <row r="263" spans="17:17" x14ac:dyDescent="0.25">
      <c r="Q263" s="77"/>
    </row>
    <row r="264" spans="17:17" x14ac:dyDescent="0.25">
      <c r="Q264" s="77"/>
    </row>
    <row r="265" spans="17:17" x14ac:dyDescent="0.25">
      <c r="Q265" s="77"/>
    </row>
    <row r="266" spans="17:17" x14ac:dyDescent="0.25">
      <c r="Q266" s="77"/>
    </row>
    <row r="267" spans="17:17" x14ac:dyDescent="0.25">
      <c r="Q267" s="77"/>
    </row>
    <row r="268" spans="17:17" x14ac:dyDescent="0.25">
      <c r="Q268" s="77"/>
    </row>
    <row r="269" spans="17:17" x14ac:dyDescent="0.25">
      <c r="Q269" s="77"/>
    </row>
    <row r="270" spans="17:17" x14ac:dyDescent="0.25">
      <c r="Q270" s="77"/>
    </row>
    <row r="271" spans="17:17" x14ac:dyDescent="0.25">
      <c r="Q271" s="77"/>
    </row>
    <row r="272" spans="17:17" x14ac:dyDescent="0.25">
      <c r="Q272" s="77"/>
    </row>
    <row r="273" spans="17:17" x14ac:dyDescent="0.25">
      <c r="Q273" s="77"/>
    </row>
    <row r="274" spans="17:17" x14ac:dyDescent="0.25">
      <c r="Q274" s="77"/>
    </row>
    <row r="275" spans="17:17" x14ac:dyDescent="0.25">
      <c r="Q275" s="77"/>
    </row>
    <row r="276" spans="17:17" x14ac:dyDescent="0.25">
      <c r="Q276" s="77"/>
    </row>
    <row r="277" spans="17:17" x14ac:dyDescent="0.25">
      <c r="Q277" s="77"/>
    </row>
    <row r="278" spans="17:17" x14ac:dyDescent="0.25">
      <c r="Q278" s="77"/>
    </row>
    <row r="279" spans="17:17" x14ac:dyDescent="0.25">
      <c r="Q279" s="77"/>
    </row>
    <row r="280" spans="17:17" x14ac:dyDescent="0.25">
      <c r="Q280" s="77"/>
    </row>
    <row r="281" spans="17:17" x14ac:dyDescent="0.25">
      <c r="Q281" s="77"/>
    </row>
    <row r="282" spans="17:17" x14ac:dyDescent="0.25">
      <c r="Q282" s="77"/>
    </row>
    <row r="283" spans="17:17" x14ac:dyDescent="0.25">
      <c r="Q283" s="77"/>
    </row>
    <row r="284" spans="17:17" x14ac:dyDescent="0.25">
      <c r="Q284" s="77"/>
    </row>
    <row r="285" spans="17:17" x14ac:dyDescent="0.25">
      <c r="Q285" s="77"/>
    </row>
    <row r="286" spans="17:17" x14ac:dyDescent="0.25">
      <c r="Q286" s="77"/>
    </row>
    <row r="287" spans="17:17" x14ac:dyDescent="0.25">
      <c r="Q287" s="77"/>
    </row>
    <row r="288" spans="17:17" x14ac:dyDescent="0.25">
      <c r="Q288" s="77"/>
    </row>
    <row r="289" spans="17:17" x14ac:dyDescent="0.25">
      <c r="Q289" s="77"/>
    </row>
    <row r="290" spans="17:17" x14ac:dyDescent="0.25">
      <c r="Q290" s="77"/>
    </row>
    <row r="291" spans="17:17" x14ac:dyDescent="0.25">
      <c r="Q291" s="77"/>
    </row>
    <row r="292" spans="17:17" x14ac:dyDescent="0.25">
      <c r="Q292" s="77"/>
    </row>
    <row r="293" spans="17:17" x14ac:dyDescent="0.25">
      <c r="Q293" s="77"/>
    </row>
    <row r="294" spans="17:17" x14ac:dyDescent="0.25">
      <c r="Q294" s="77"/>
    </row>
    <row r="295" spans="17:17" x14ac:dyDescent="0.25">
      <c r="Q295" s="77"/>
    </row>
    <row r="296" spans="17:17" x14ac:dyDescent="0.25">
      <c r="Q296" s="77"/>
    </row>
    <row r="297" spans="17:17" x14ac:dyDescent="0.25">
      <c r="Q297" s="77"/>
    </row>
    <row r="298" spans="17:17" x14ac:dyDescent="0.25">
      <c r="Q298" s="77"/>
    </row>
    <row r="299" spans="17:17" x14ac:dyDescent="0.25">
      <c r="Q299" s="77"/>
    </row>
    <row r="300" spans="17:17" x14ac:dyDescent="0.25">
      <c r="Q300" s="77"/>
    </row>
    <row r="301" spans="17:17" x14ac:dyDescent="0.25">
      <c r="Q301" s="77"/>
    </row>
    <row r="302" spans="17:17" x14ac:dyDescent="0.25">
      <c r="Q302" s="77"/>
    </row>
    <row r="303" spans="17:17" x14ac:dyDescent="0.25">
      <c r="Q303" s="77"/>
    </row>
    <row r="304" spans="17:17" x14ac:dyDescent="0.25">
      <c r="Q304" s="77"/>
    </row>
    <row r="305" spans="17:17" x14ac:dyDescent="0.25">
      <c r="Q305" s="77"/>
    </row>
    <row r="306" spans="17:17" x14ac:dyDescent="0.25">
      <c r="Q306" s="77"/>
    </row>
    <row r="307" spans="17:17" x14ac:dyDescent="0.25">
      <c r="Q307" s="77"/>
    </row>
    <row r="308" spans="17:17" x14ac:dyDescent="0.25">
      <c r="Q308" s="77"/>
    </row>
    <row r="309" spans="17:17" x14ac:dyDescent="0.25">
      <c r="Q309" s="77"/>
    </row>
    <row r="310" spans="17:17" x14ac:dyDescent="0.25">
      <c r="Q310" s="77"/>
    </row>
    <row r="311" spans="17:17" x14ac:dyDescent="0.25">
      <c r="Q311" s="77"/>
    </row>
    <row r="312" spans="17:17" x14ac:dyDescent="0.25">
      <c r="Q312" s="77"/>
    </row>
    <row r="313" spans="17:17" x14ac:dyDescent="0.25">
      <c r="Q313" s="77"/>
    </row>
    <row r="314" spans="17:17" x14ac:dyDescent="0.25">
      <c r="Q314" s="77"/>
    </row>
    <row r="315" spans="17:17" x14ac:dyDescent="0.25">
      <c r="Q315" s="77"/>
    </row>
    <row r="316" spans="17:17" x14ac:dyDescent="0.25">
      <c r="Q316" s="77"/>
    </row>
    <row r="317" spans="17:17" x14ac:dyDescent="0.25">
      <c r="Q317" s="77"/>
    </row>
    <row r="318" spans="17:17" x14ac:dyDescent="0.25">
      <c r="Q318" s="77"/>
    </row>
    <row r="319" spans="17:17" x14ac:dyDescent="0.25">
      <c r="Q319" s="77"/>
    </row>
    <row r="320" spans="17:17" x14ac:dyDescent="0.25">
      <c r="Q320" s="77"/>
    </row>
    <row r="321" spans="17:17" x14ac:dyDescent="0.25">
      <c r="Q321" s="77"/>
    </row>
    <row r="322" spans="17:17" x14ac:dyDescent="0.25">
      <c r="Q322" s="77"/>
    </row>
    <row r="323" spans="17:17" x14ac:dyDescent="0.25">
      <c r="Q323" s="77"/>
    </row>
    <row r="324" spans="17:17" x14ac:dyDescent="0.25">
      <c r="Q324" s="77"/>
    </row>
    <row r="325" spans="17:17" x14ac:dyDescent="0.25">
      <c r="Q325" s="77"/>
    </row>
    <row r="326" spans="17:17" x14ac:dyDescent="0.25">
      <c r="Q326" s="77"/>
    </row>
    <row r="327" spans="17:17" x14ac:dyDescent="0.25">
      <c r="Q327" s="77"/>
    </row>
    <row r="328" spans="17:17" x14ac:dyDescent="0.25">
      <c r="Q328" s="77"/>
    </row>
    <row r="329" spans="17:17" x14ac:dyDescent="0.25">
      <c r="Q329" s="77"/>
    </row>
    <row r="330" spans="17:17" x14ac:dyDescent="0.25">
      <c r="Q330" s="77"/>
    </row>
    <row r="331" spans="17:17" x14ac:dyDescent="0.25">
      <c r="Q331" s="77"/>
    </row>
    <row r="332" spans="17:17" x14ac:dyDescent="0.25">
      <c r="Q332" s="77"/>
    </row>
    <row r="333" spans="17:17" x14ac:dyDescent="0.25">
      <c r="Q333" s="77"/>
    </row>
    <row r="334" spans="17:17" x14ac:dyDescent="0.25">
      <c r="Q334" s="77"/>
    </row>
    <row r="335" spans="17:17" x14ac:dyDescent="0.25">
      <c r="Q335" s="77"/>
    </row>
    <row r="336" spans="17:17" x14ac:dyDescent="0.25">
      <c r="Q336" s="77"/>
    </row>
    <row r="337" spans="17:17" x14ac:dyDescent="0.25">
      <c r="Q337" s="77"/>
    </row>
    <row r="338" spans="17:17" x14ac:dyDescent="0.25">
      <c r="Q338" s="77"/>
    </row>
    <row r="339" spans="17:17" x14ac:dyDescent="0.25">
      <c r="Q339" s="77"/>
    </row>
    <row r="340" spans="17:17" x14ac:dyDescent="0.25">
      <c r="Q340" s="77"/>
    </row>
    <row r="341" spans="17:17" x14ac:dyDescent="0.25">
      <c r="Q341" s="77"/>
    </row>
    <row r="342" spans="17:17" x14ac:dyDescent="0.25">
      <c r="Q342" s="77"/>
    </row>
    <row r="343" spans="17:17" x14ac:dyDescent="0.25">
      <c r="Q343" s="77"/>
    </row>
    <row r="344" spans="17:17" x14ac:dyDescent="0.25">
      <c r="Q344" s="77"/>
    </row>
    <row r="345" spans="17:17" x14ac:dyDescent="0.25">
      <c r="Q345" s="77"/>
    </row>
    <row r="346" spans="17:17" x14ac:dyDescent="0.25">
      <c r="Q346" s="77"/>
    </row>
    <row r="347" spans="17:17" x14ac:dyDescent="0.25">
      <c r="Q347" s="77"/>
    </row>
    <row r="348" spans="17:17" x14ac:dyDescent="0.25">
      <c r="Q348" s="77"/>
    </row>
    <row r="349" spans="17:17" x14ac:dyDescent="0.25">
      <c r="Q349" s="77"/>
    </row>
    <row r="350" spans="17:17" x14ac:dyDescent="0.25">
      <c r="Q350" s="77"/>
    </row>
    <row r="351" spans="17:17" x14ac:dyDescent="0.25">
      <c r="Q351" s="77"/>
    </row>
    <row r="352" spans="17:17" x14ac:dyDescent="0.25">
      <c r="Q352" s="77"/>
    </row>
    <row r="353" spans="17:17" x14ac:dyDescent="0.25">
      <c r="Q353" s="77"/>
    </row>
    <row r="354" spans="17:17" x14ac:dyDescent="0.25">
      <c r="Q354" s="77"/>
    </row>
    <row r="355" spans="17:17" x14ac:dyDescent="0.25">
      <c r="Q355" s="77"/>
    </row>
    <row r="356" spans="17:17" x14ac:dyDescent="0.25">
      <c r="Q356" s="77"/>
    </row>
    <row r="357" spans="17:17" x14ac:dyDescent="0.25">
      <c r="Q357" s="77"/>
    </row>
    <row r="358" spans="17:17" x14ac:dyDescent="0.25">
      <c r="Q358" s="77"/>
    </row>
    <row r="359" spans="17:17" x14ac:dyDescent="0.25">
      <c r="Q359" s="77"/>
    </row>
    <row r="360" spans="17:17" x14ac:dyDescent="0.25">
      <c r="Q360" s="77"/>
    </row>
    <row r="361" spans="17:17" x14ac:dyDescent="0.25">
      <c r="Q361" s="77"/>
    </row>
    <row r="362" spans="17:17" x14ac:dyDescent="0.25">
      <c r="Q362" s="77"/>
    </row>
    <row r="363" spans="17:17" x14ac:dyDescent="0.25">
      <c r="Q363" s="77"/>
    </row>
    <row r="364" spans="17:17" x14ac:dyDescent="0.25">
      <c r="Q364" s="77"/>
    </row>
    <row r="365" spans="17:17" x14ac:dyDescent="0.25">
      <c r="Q365" s="77"/>
    </row>
    <row r="366" spans="17:17" x14ac:dyDescent="0.25">
      <c r="Q366" s="77"/>
    </row>
    <row r="367" spans="17:17" x14ac:dyDescent="0.25">
      <c r="Q367" s="77"/>
    </row>
    <row r="368" spans="17:17" x14ac:dyDescent="0.25">
      <c r="Q368" s="77"/>
    </row>
    <row r="369" spans="17:17" x14ac:dyDescent="0.25">
      <c r="Q369" s="77"/>
    </row>
    <row r="370" spans="17:17" x14ac:dyDescent="0.25">
      <c r="Q370" s="77"/>
    </row>
    <row r="371" spans="17:17" x14ac:dyDescent="0.25">
      <c r="Q371" s="77"/>
    </row>
    <row r="372" spans="17:17" x14ac:dyDescent="0.25">
      <c r="Q372" s="77"/>
    </row>
    <row r="373" spans="17:17" x14ac:dyDescent="0.25">
      <c r="Q373" s="77"/>
    </row>
    <row r="374" spans="17:17" x14ac:dyDescent="0.25">
      <c r="Q374" s="77"/>
    </row>
    <row r="375" spans="17:17" x14ac:dyDescent="0.25">
      <c r="Q375" s="77"/>
    </row>
    <row r="376" spans="17:17" x14ac:dyDescent="0.25">
      <c r="Q376" s="77"/>
    </row>
    <row r="377" spans="17:17" x14ac:dyDescent="0.25">
      <c r="Q377" s="77"/>
    </row>
    <row r="378" spans="17:17" x14ac:dyDescent="0.25">
      <c r="Q378" s="77"/>
    </row>
    <row r="379" spans="17:17" x14ac:dyDescent="0.25">
      <c r="Q379" s="77"/>
    </row>
    <row r="380" spans="17:17" x14ac:dyDescent="0.25">
      <c r="Q380" s="77"/>
    </row>
    <row r="381" spans="17:17" x14ac:dyDescent="0.25">
      <c r="Q381" s="77"/>
    </row>
    <row r="382" spans="17:17" x14ac:dyDescent="0.25">
      <c r="Q382" s="77"/>
    </row>
    <row r="383" spans="17:17" x14ac:dyDescent="0.25">
      <c r="Q383" s="77"/>
    </row>
    <row r="384" spans="17:17" x14ac:dyDescent="0.25">
      <c r="Q384" s="77"/>
    </row>
    <row r="385" spans="17:17" x14ac:dyDescent="0.25">
      <c r="Q385" s="77"/>
    </row>
    <row r="386" spans="17:17" x14ac:dyDescent="0.25">
      <c r="Q386" s="77"/>
    </row>
    <row r="387" spans="17:17" x14ac:dyDescent="0.25">
      <c r="Q387" s="77"/>
    </row>
    <row r="388" spans="17:17" x14ac:dyDescent="0.25">
      <c r="Q388" s="77"/>
    </row>
    <row r="389" spans="17:17" x14ac:dyDescent="0.25">
      <c r="Q389" s="77"/>
    </row>
    <row r="390" spans="17:17" x14ac:dyDescent="0.25">
      <c r="Q390" s="77"/>
    </row>
    <row r="391" spans="17:17" x14ac:dyDescent="0.25">
      <c r="Q391" s="77"/>
    </row>
    <row r="392" spans="17:17" x14ac:dyDescent="0.25">
      <c r="Q392" s="77"/>
    </row>
    <row r="393" spans="17:17" x14ac:dyDescent="0.25">
      <c r="Q393" s="77"/>
    </row>
    <row r="394" spans="17:17" x14ac:dyDescent="0.25">
      <c r="Q394" s="77"/>
    </row>
    <row r="395" spans="17:17" x14ac:dyDescent="0.25">
      <c r="Q395" s="77"/>
    </row>
    <row r="396" spans="17:17" x14ac:dyDescent="0.25">
      <c r="Q396" s="77"/>
    </row>
    <row r="397" spans="17:17" x14ac:dyDescent="0.25">
      <c r="Q397" s="77"/>
    </row>
    <row r="398" spans="17:17" x14ac:dyDescent="0.25">
      <c r="Q398" s="77"/>
    </row>
    <row r="399" spans="17:17" x14ac:dyDescent="0.25">
      <c r="Q399" s="77"/>
    </row>
    <row r="400" spans="17:17" x14ac:dyDescent="0.25">
      <c r="Q400" s="77"/>
    </row>
    <row r="401" spans="17:17" x14ac:dyDescent="0.25">
      <c r="Q401" s="77"/>
    </row>
    <row r="402" spans="17:17" x14ac:dyDescent="0.25">
      <c r="Q402" s="77"/>
    </row>
    <row r="403" spans="17:17" x14ac:dyDescent="0.25">
      <c r="Q403" s="77"/>
    </row>
    <row r="404" spans="17:17" x14ac:dyDescent="0.25">
      <c r="Q404" s="77"/>
    </row>
    <row r="405" spans="17:17" x14ac:dyDescent="0.25">
      <c r="Q405" s="77"/>
    </row>
    <row r="406" spans="17:17" x14ac:dyDescent="0.25">
      <c r="Q406" s="77"/>
    </row>
    <row r="407" spans="17:17" x14ac:dyDescent="0.25">
      <c r="Q407" s="77"/>
    </row>
    <row r="408" spans="17:17" x14ac:dyDescent="0.25">
      <c r="Q408" s="77"/>
    </row>
    <row r="409" spans="17:17" x14ac:dyDescent="0.25">
      <c r="Q409" s="77"/>
    </row>
    <row r="410" spans="17:17" x14ac:dyDescent="0.25">
      <c r="Q410" s="77"/>
    </row>
    <row r="411" spans="17:17" x14ac:dyDescent="0.25">
      <c r="Q411" s="77"/>
    </row>
    <row r="412" spans="17:17" x14ac:dyDescent="0.25">
      <c r="Q412" s="77"/>
    </row>
    <row r="413" spans="17:17" x14ac:dyDescent="0.25">
      <c r="Q413" s="77"/>
    </row>
    <row r="414" spans="17:17" x14ac:dyDescent="0.25">
      <c r="Q414" s="77"/>
    </row>
    <row r="415" spans="17:17" x14ac:dyDescent="0.25">
      <c r="Q415" s="77"/>
    </row>
    <row r="416" spans="17:17" x14ac:dyDescent="0.25">
      <c r="Q416" s="77"/>
    </row>
    <row r="417" spans="17:17" x14ac:dyDescent="0.25">
      <c r="Q417" s="77"/>
    </row>
    <row r="418" spans="17:17" x14ac:dyDescent="0.25">
      <c r="Q418" s="77"/>
    </row>
    <row r="419" spans="17:17" x14ac:dyDescent="0.25">
      <c r="Q419" s="77"/>
    </row>
    <row r="420" spans="17:17" x14ac:dyDescent="0.25">
      <c r="Q420" s="77"/>
    </row>
    <row r="421" spans="17:17" x14ac:dyDescent="0.25">
      <c r="Q421" s="77"/>
    </row>
    <row r="422" spans="17:17" x14ac:dyDescent="0.25">
      <c r="Q422" s="77"/>
    </row>
    <row r="423" spans="17:17" x14ac:dyDescent="0.25">
      <c r="Q423" s="77"/>
    </row>
    <row r="424" spans="17:17" x14ac:dyDescent="0.25">
      <c r="Q424" s="77"/>
    </row>
    <row r="425" spans="17:17" x14ac:dyDescent="0.25">
      <c r="Q425" s="77"/>
    </row>
    <row r="426" spans="17:17" x14ac:dyDescent="0.25">
      <c r="Q426" s="77"/>
    </row>
    <row r="427" spans="17:17" x14ac:dyDescent="0.25">
      <c r="Q427" s="77"/>
    </row>
    <row r="428" spans="17:17" x14ac:dyDescent="0.25">
      <c r="Q428" s="77"/>
    </row>
    <row r="429" spans="17:17" x14ac:dyDescent="0.25">
      <c r="Q429" s="77"/>
    </row>
    <row r="430" spans="17:17" x14ac:dyDescent="0.25">
      <c r="Q430" s="77"/>
    </row>
    <row r="431" spans="17:17" x14ac:dyDescent="0.25">
      <c r="Q431" s="77"/>
    </row>
    <row r="432" spans="17:17" x14ac:dyDescent="0.25">
      <c r="Q432" s="77"/>
    </row>
    <row r="433" spans="17:17" x14ac:dyDescent="0.25">
      <c r="Q433" s="77"/>
    </row>
    <row r="434" spans="17:17" x14ac:dyDescent="0.25">
      <c r="Q434" s="77"/>
    </row>
    <row r="435" spans="17:17" x14ac:dyDescent="0.25">
      <c r="Q435" s="77"/>
    </row>
    <row r="436" spans="17:17" x14ac:dyDescent="0.25">
      <c r="Q436" s="77"/>
    </row>
    <row r="437" spans="17:17" x14ac:dyDescent="0.25">
      <c r="Q437" s="77"/>
    </row>
    <row r="438" spans="17:17" x14ac:dyDescent="0.25">
      <c r="Q438" s="77"/>
    </row>
    <row r="439" spans="17:17" x14ac:dyDescent="0.25">
      <c r="Q439" s="77"/>
    </row>
    <row r="440" spans="17:17" x14ac:dyDescent="0.25">
      <c r="Q440" s="77"/>
    </row>
    <row r="441" spans="17:17" x14ac:dyDescent="0.25">
      <c r="Q441" s="77"/>
    </row>
    <row r="442" spans="17:17" x14ac:dyDescent="0.25">
      <c r="Q442" s="77"/>
    </row>
    <row r="443" spans="17:17" x14ac:dyDescent="0.25">
      <c r="Q443" s="77"/>
    </row>
    <row r="444" spans="17:17" x14ac:dyDescent="0.25">
      <c r="Q444" s="77"/>
    </row>
    <row r="445" spans="17:17" x14ac:dyDescent="0.25">
      <c r="Q445" s="77"/>
    </row>
    <row r="446" spans="17:17" x14ac:dyDescent="0.25">
      <c r="Q446" s="77"/>
    </row>
    <row r="447" spans="17:17" x14ac:dyDescent="0.25">
      <c r="Q447" s="77"/>
    </row>
    <row r="448" spans="17:17" x14ac:dyDescent="0.25">
      <c r="Q448" s="77"/>
    </row>
    <row r="449" spans="17:17" x14ac:dyDescent="0.25">
      <c r="Q449" s="77"/>
    </row>
    <row r="450" spans="17:17" x14ac:dyDescent="0.25">
      <c r="Q450" s="77"/>
    </row>
    <row r="451" spans="17:17" x14ac:dyDescent="0.25">
      <c r="Q451" s="77"/>
    </row>
    <row r="452" spans="17:17" x14ac:dyDescent="0.25">
      <c r="Q452" s="77"/>
    </row>
    <row r="453" spans="17:17" x14ac:dyDescent="0.25">
      <c r="Q453" s="77"/>
    </row>
    <row r="454" spans="17:17" x14ac:dyDescent="0.25">
      <c r="Q454" s="77"/>
    </row>
    <row r="455" spans="17:17" x14ac:dyDescent="0.25">
      <c r="Q455" s="77"/>
    </row>
    <row r="456" spans="17:17" x14ac:dyDescent="0.25">
      <c r="Q456" s="77"/>
    </row>
    <row r="457" spans="17:17" x14ac:dyDescent="0.25">
      <c r="Q457" s="77"/>
    </row>
    <row r="458" spans="17:17" x14ac:dyDescent="0.25">
      <c r="Q458" s="77"/>
    </row>
    <row r="459" spans="17:17" x14ac:dyDescent="0.25">
      <c r="Q459" s="77"/>
    </row>
    <row r="460" spans="17:17" x14ac:dyDescent="0.25">
      <c r="Q460" s="77"/>
    </row>
    <row r="461" spans="17:17" x14ac:dyDescent="0.25">
      <c r="Q461" s="77"/>
    </row>
    <row r="462" spans="17:17" x14ac:dyDescent="0.25">
      <c r="Q462" s="77"/>
    </row>
    <row r="463" spans="17:17" x14ac:dyDescent="0.25">
      <c r="Q463" s="77"/>
    </row>
    <row r="464" spans="17:17" x14ac:dyDescent="0.25">
      <c r="Q464" s="77"/>
    </row>
    <row r="465" spans="17:17" x14ac:dyDescent="0.25">
      <c r="Q465" s="77"/>
    </row>
    <row r="466" spans="17:17" x14ac:dyDescent="0.25">
      <c r="Q466" s="77"/>
    </row>
    <row r="467" spans="17:17" x14ac:dyDescent="0.25">
      <c r="Q467" s="77"/>
    </row>
    <row r="468" spans="17:17" x14ac:dyDescent="0.25">
      <c r="Q468" s="77"/>
    </row>
    <row r="469" spans="17:17" x14ac:dyDescent="0.25">
      <c r="Q469" s="77"/>
    </row>
    <row r="470" spans="17:17" x14ac:dyDescent="0.25">
      <c r="Q470" s="77"/>
    </row>
    <row r="471" spans="17:17" x14ac:dyDescent="0.25">
      <c r="Q471" s="77"/>
    </row>
    <row r="472" spans="17:17" x14ac:dyDescent="0.25">
      <c r="Q472" s="77"/>
    </row>
    <row r="473" spans="17:17" x14ac:dyDescent="0.25">
      <c r="Q473" s="77"/>
    </row>
    <row r="474" spans="17:17" x14ac:dyDescent="0.25">
      <c r="Q474" s="77"/>
    </row>
    <row r="475" spans="17:17" x14ac:dyDescent="0.25">
      <c r="Q475" s="77"/>
    </row>
    <row r="476" spans="17:17" x14ac:dyDescent="0.25">
      <c r="Q476" s="77"/>
    </row>
    <row r="477" spans="17:17" x14ac:dyDescent="0.25">
      <c r="Q477" s="77"/>
    </row>
    <row r="478" spans="17:17" x14ac:dyDescent="0.25">
      <c r="Q478" s="77"/>
    </row>
    <row r="479" spans="17:17" x14ac:dyDescent="0.25">
      <c r="Q479" s="77"/>
    </row>
    <row r="480" spans="17:17" x14ac:dyDescent="0.25">
      <c r="Q480" s="77"/>
    </row>
    <row r="481" spans="17:17" x14ac:dyDescent="0.25">
      <c r="Q481" s="77"/>
    </row>
    <row r="482" spans="17:17" x14ac:dyDescent="0.25">
      <c r="Q482" s="77"/>
    </row>
    <row r="483" spans="17:17" x14ac:dyDescent="0.25">
      <c r="Q483" s="77"/>
    </row>
    <row r="484" spans="17:17" x14ac:dyDescent="0.25">
      <c r="Q484" s="77"/>
    </row>
    <row r="485" spans="17:17" x14ac:dyDescent="0.25">
      <c r="Q485" s="77"/>
    </row>
    <row r="486" spans="17:17" x14ac:dyDescent="0.25">
      <c r="Q486" s="77"/>
    </row>
    <row r="487" spans="17:17" x14ac:dyDescent="0.25">
      <c r="Q487" s="77"/>
    </row>
    <row r="488" spans="17:17" x14ac:dyDescent="0.25">
      <c r="Q488" s="77"/>
    </row>
    <row r="489" spans="17:17" x14ac:dyDescent="0.25">
      <c r="Q489" s="77"/>
    </row>
    <row r="490" spans="17:17" x14ac:dyDescent="0.25">
      <c r="Q490" s="77"/>
    </row>
    <row r="491" spans="17:17" x14ac:dyDescent="0.25">
      <c r="Q491" s="77"/>
    </row>
    <row r="492" spans="17:17" x14ac:dyDescent="0.25">
      <c r="Q492" s="77"/>
    </row>
    <row r="493" spans="17:17" x14ac:dyDescent="0.25">
      <c r="Q493" s="77"/>
    </row>
    <row r="494" spans="17:17" x14ac:dyDescent="0.25">
      <c r="Q494" s="77"/>
    </row>
    <row r="495" spans="17:17" x14ac:dyDescent="0.25">
      <c r="Q495" s="77"/>
    </row>
    <row r="496" spans="17:17" x14ac:dyDescent="0.25">
      <c r="Q496" s="77"/>
    </row>
    <row r="497" spans="17:17" x14ac:dyDescent="0.25">
      <c r="Q497" s="77"/>
    </row>
    <row r="498" spans="17:17" x14ac:dyDescent="0.25">
      <c r="Q498" s="77"/>
    </row>
    <row r="499" spans="17:17" x14ac:dyDescent="0.25">
      <c r="Q499" s="77"/>
    </row>
    <row r="500" spans="17:17" x14ac:dyDescent="0.25">
      <c r="Q500" s="77"/>
    </row>
    <row r="501" spans="17:17" x14ac:dyDescent="0.25">
      <c r="Q501" s="77"/>
    </row>
    <row r="502" spans="17:17" x14ac:dyDescent="0.25">
      <c r="Q502" s="77"/>
    </row>
    <row r="503" spans="17:17" x14ac:dyDescent="0.25">
      <c r="Q503" s="77"/>
    </row>
    <row r="504" spans="17:17" x14ac:dyDescent="0.25">
      <c r="Q504" s="77"/>
    </row>
    <row r="505" spans="17:17" x14ac:dyDescent="0.25">
      <c r="Q505" s="77"/>
    </row>
    <row r="506" spans="17:17" x14ac:dyDescent="0.25">
      <c r="Q506" s="77"/>
    </row>
    <row r="507" spans="17:17" x14ac:dyDescent="0.25">
      <c r="Q507" s="77"/>
    </row>
    <row r="508" spans="17:17" x14ac:dyDescent="0.25">
      <c r="Q508" s="77"/>
    </row>
    <row r="509" spans="17:17" x14ac:dyDescent="0.25">
      <c r="Q509" s="77"/>
    </row>
    <row r="510" spans="17:17" x14ac:dyDescent="0.25">
      <c r="Q510" s="77"/>
    </row>
    <row r="511" spans="17:17" x14ac:dyDescent="0.25">
      <c r="Q511" s="77"/>
    </row>
    <row r="512" spans="17:17" x14ac:dyDescent="0.25">
      <c r="Q512" s="77"/>
    </row>
    <row r="513" spans="17:17" x14ac:dyDescent="0.25">
      <c r="Q513" s="77"/>
    </row>
    <row r="514" spans="17:17" x14ac:dyDescent="0.25">
      <c r="Q514" s="77"/>
    </row>
    <row r="515" spans="17:17" x14ac:dyDescent="0.25">
      <c r="Q515" s="77"/>
    </row>
    <row r="516" spans="17:17" x14ac:dyDescent="0.25">
      <c r="Q516" s="77"/>
    </row>
    <row r="517" spans="17:17" x14ac:dyDescent="0.25">
      <c r="Q517" s="77"/>
    </row>
    <row r="518" spans="17:17" x14ac:dyDescent="0.25">
      <c r="Q518" s="77"/>
    </row>
    <row r="519" spans="17:17" x14ac:dyDescent="0.25">
      <c r="Q519" s="77"/>
    </row>
    <row r="520" spans="17:17" x14ac:dyDescent="0.25">
      <c r="Q520" s="77"/>
    </row>
    <row r="521" spans="17:17" x14ac:dyDescent="0.25">
      <c r="Q521" s="77"/>
    </row>
    <row r="522" spans="17:17" x14ac:dyDescent="0.25">
      <c r="Q522" s="77"/>
    </row>
    <row r="523" spans="17:17" x14ac:dyDescent="0.25">
      <c r="Q523" s="77"/>
    </row>
    <row r="524" spans="17:17" x14ac:dyDescent="0.25">
      <c r="Q524" s="77"/>
    </row>
    <row r="525" spans="17:17" x14ac:dyDescent="0.25">
      <c r="Q525" s="77"/>
    </row>
    <row r="526" spans="17:17" x14ac:dyDescent="0.25">
      <c r="Q526" s="77"/>
    </row>
    <row r="527" spans="17:17" x14ac:dyDescent="0.25">
      <c r="Q527" s="77"/>
    </row>
    <row r="528" spans="17:17" x14ac:dyDescent="0.25">
      <c r="Q528" s="77"/>
    </row>
    <row r="529" spans="17:17" x14ac:dyDescent="0.25">
      <c r="Q529" s="77"/>
    </row>
    <row r="530" spans="17:17" x14ac:dyDescent="0.25">
      <c r="Q530" s="77"/>
    </row>
    <row r="531" spans="17:17" x14ac:dyDescent="0.25">
      <c r="Q531" s="77"/>
    </row>
    <row r="532" spans="17:17" x14ac:dyDescent="0.25">
      <c r="Q532" s="77"/>
    </row>
    <row r="533" spans="17:17" x14ac:dyDescent="0.25">
      <c r="Q533" s="77"/>
    </row>
    <row r="534" spans="17:17" x14ac:dyDescent="0.25">
      <c r="Q534" s="77"/>
    </row>
    <row r="535" spans="17:17" x14ac:dyDescent="0.25">
      <c r="Q535" s="77"/>
    </row>
    <row r="536" spans="17:17" x14ac:dyDescent="0.25">
      <c r="Q536" s="77"/>
    </row>
    <row r="537" spans="17:17" x14ac:dyDescent="0.25">
      <c r="Q537" s="77"/>
    </row>
    <row r="538" spans="17:17" x14ac:dyDescent="0.25">
      <c r="Q538" s="77"/>
    </row>
    <row r="539" spans="17:17" x14ac:dyDescent="0.25">
      <c r="Q539" s="77"/>
    </row>
    <row r="540" spans="17:17" x14ac:dyDescent="0.25">
      <c r="Q540" s="77"/>
    </row>
    <row r="541" spans="17:17" x14ac:dyDescent="0.25">
      <c r="Q541" s="77"/>
    </row>
    <row r="542" spans="17:17" x14ac:dyDescent="0.25">
      <c r="Q542" s="77"/>
    </row>
    <row r="543" spans="17:17" x14ac:dyDescent="0.25">
      <c r="Q543" s="77"/>
    </row>
    <row r="544" spans="17:17"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sheetData>
  <autoFilter ref="A19:AH90"/>
  <mergeCells count="26">
    <mergeCell ref="R17:AE17"/>
    <mergeCell ref="B15:E15"/>
    <mergeCell ref="F15:N15"/>
    <mergeCell ref="B16:E16"/>
    <mergeCell ref="F16:N16"/>
    <mergeCell ref="B17:E17"/>
    <mergeCell ref="F17:N17"/>
    <mergeCell ref="B14:E14"/>
    <mergeCell ref="F14:N14"/>
    <mergeCell ref="B8:N8"/>
    <mergeCell ref="B9:C9"/>
    <mergeCell ref="D9:E9"/>
    <mergeCell ref="B10:C10"/>
    <mergeCell ref="D10:E10"/>
    <mergeCell ref="B11:E11"/>
    <mergeCell ref="F11:N11"/>
    <mergeCell ref="B12:E12"/>
    <mergeCell ref="F12:N12"/>
    <mergeCell ref="B13:E13"/>
    <mergeCell ref="F13:N13"/>
    <mergeCell ref="B7:N7"/>
    <mergeCell ref="A1:N1"/>
    <mergeCell ref="B3:F3"/>
    <mergeCell ref="B4:C4"/>
    <mergeCell ref="B5:N5"/>
    <mergeCell ref="B6:N6"/>
  </mergeCells>
  <dataValidations count="1">
    <dataValidation allowBlank="1" showInputMessage="1" showErrorMessage="1" errorTitle="School DFE number" error="Unknown school ID" promptTitle="DfE Number" prompt="7 digit number from the list in Schools sheet" sqref="C38:C39"/>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workbookViewId="0">
      <selection activeCell="G10" sqref="G1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8" t="s">
        <v>3621</v>
      </c>
      <c r="B1" s="519"/>
      <c r="C1" s="519"/>
      <c r="D1" s="519"/>
      <c r="E1" s="519"/>
      <c r="F1" s="519"/>
      <c r="G1" s="519"/>
      <c r="H1" s="519"/>
      <c r="I1" s="519"/>
      <c r="J1" s="519"/>
      <c r="K1" s="519"/>
      <c r="L1" s="519"/>
      <c r="M1" s="519"/>
      <c r="N1" s="520"/>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207" t="s">
        <v>3626</v>
      </c>
      <c r="B3" s="557" t="s">
        <v>4508</v>
      </c>
      <c r="C3" s="558"/>
      <c r="D3" s="558"/>
      <c r="E3" s="559"/>
      <c r="F3" s="208" t="s">
        <v>3493</v>
      </c>
      <c r="I3" s="541" t="s">
        <v>3503</v>
      </c>
      <c r="J3" s="541"/>
      <c r="K3" s="541"/>
      <c r="L3" s="541"/>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209" t="s">
        <v>3631</v>
      </c>
      <c r="B5" s="84" t="s">
        <v>3981</v>
      </c>
      <c r="C5" s="208" t="str">
        <f>VLOOKUP(B5,P1:R14,3,0)</f>
        <v>Se20</v>
      </c>
      <c r="D5" s="208" t="str">
        <f>VLOOKUP(B5,P1:S14,4,0)</f>
        <v>Y</v>
      </c>
      <c r="P5" s="30" t="s">
        <v>3632</v>
      </c>
      <c r="Q5" s="30">
        <v>19</v>
      </c>
      <c r="R5" s="30" t="s">
        <v>3633</v>
      </c>
      <c r="S5" s="30" t="s">
        <v>3634</v>
      </c>
      <c r="U5" s="30" t="s">
        <v>3568</v>
      </c>
      <c r="V5" s="31">
        <v>11438</v>
      </c>
    </row>
    <row r="6" spans="1:22" ht="16.5" thickTop="1" thickBot="1" x14ac:dyDescent="0.3">
      <c r="C6" t="s">
        <v>4507</v>
      </c>
      <c r="P6" s="30" t="s">
        <v>3635</v>
      </c>
      <c r="Q6" s="30">
        <v>20</v>
      </c>
      <c r="R6" s="30" t="s">
        <v>3636</v>
      </c>
      <c r="S6" s="30" t="s">
        <v>3637</v>
      </c>
      <c r="U6" s="30" t="s">
        <v>3570</v>
      </c>
      <c r="V6" s="31">
        <v>11336</v>
      </c>
    </row>
    <row r="7" spans="1:22" ht="16.5" customHeight="1" thickTop="1" thickBot="1" x14ac:dyDescent="0.3">
      <c r="A7" s="209" t="s">
        <v>3638</v>
      </c>
      <c r="B7" s="210" t="e">
        <f>-SUMIF(APT!#REF!,"&lt;0")</f>
        <v>#REF!</v>
      </c>
      <c r="C7" s="536" t="e">
        <f>IF(ROUND(ABS(B7-B8),0)&gt;0,"Error","OK")</f>
        <v>#REF!</v>
      </c>
      <c r="D7" s="537"/>
      <c r="P7" s="30" t="s">
        <v>3639</v>
      </c>
      <c r="Q7" s="30">
        <v>21</v>
      </c>
      <c r="R7" s="30" t="s">
        <v>3640</v>
      </c>
      <c r="S7" s="30" t="s">
        <v>3641</v>
      </c>
    </row>
    <row r="8" spans="1:22" ht="16.5" thickTop="1" thickBot="1" x14ac:dyDescent="0.3">
      <c r="A8" s="209" t="s">
        <v>3642</v>
      </c>
      <c r="B8" s="210" t="e">
        <f>SUM(H20:H920)</f>
        <v>#REF!</v>
      </c>
      <c r="C8" s="536"/>
      <c r="D8" s="537"/>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209" t="s">
        <v>3649</v>
      </c>
      <c r="B10" s="209" t="e">
        <f>COUNTIF(APT!#REF!,"&lt;0")</f>
        <v>#REF!</v>
      </c>
      <c r="C10" s="536" t="e">
        <f>IF(ROUND(ABS(B10-B11),0)&gt;0,"Error","OK")</f>
        <v>#REF!</v>
      </c>
      <c r="D10" s="537"/>
      <c r="P10" s="30" t="s">
        <v>3650</v>
      </c>
      <c r="Q10" s="30">
        <v>24</v>
      </c>
      <c r="R10" s="30" t="s">
        <v>3651</v>
      </c>
      <c r="S10" s="30" t="s">
        <v>3652</v>
      </c>
    </row>
    <row r="11" spans="1:22" ht="16.5" thickTop="1" thickBot="1" x14ac:dyDescent="0.3">
      <c r="A11" s="209" t="s">
        <v>3653</v>
      </c>
      <c r="B11" s="209">
        <f>COUNTIF(H20:H242,"&gt;0")</f>
        <v>0</v>
      </c>
      <c r="C11" s="536"/>
      <c r="D11" s="537"/>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t="e">
        <f>SUM(H20:H945)</f>
        <v>#REF!</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201">
        <f>APT!J20</f>
        <v>400125</v>
      </c>
      <c r="E20" s="126" t="b">
        <v>1</v>
      </c>
      <c r="F20" s="202" t="str">
        <f>RIGHT(APT!C20,4)&amp;"."&amp;APT!M20&amp;"."&amp;APT!K20&amp;"."&amp;APTCR!$C$6</f>
        <v>3520.BS.I01.REC</v>
      </c>
      <c r="G20" s="203">
        <f ca="1">TODAY()</f>
        <v>44361</v>
      </c>
      <c r="H20" s="204" t="e">
        <f>IF(APT!#REF!&gt;0,0,-APT!#REF!)</f>
        <v>#REF!</v>
      </c>
      <c r="I20" s="205">
        <f ca="1">G20</f>
        <v>44361</v>
      </c>
      <c r="J20" s="126">
        <v>3</v>
      </c>
      <c r="K20" s="126" t="b">
        <v>1</v>
      </c>
      <c r="L20" s="126" t="s">
        <v>4009</v>
      </c>
      <c r="M20" s="126" t="b">
        <v>1</v>
      </c>
      <c r="N20" s="126" t="s">
        <v>3687</v>
      </c>
      <c r="O20" s="202" t="str">
        <f>LEFT(APT!D20,19)&amp;"."&amp;APTCR!F20</f>
        <v>Akiva School.3520.BS.I01.REC</v>
      </c>
      <c r="P20" s="206" t="str">
        <f>APT!I20</f>
        <v>10162/543965</v>
      </c>
      <c r="Q20" s="126" t="b">
        <v>1</v>
      </c>
      <c r="R20" s="126" t="b">
        <v>1</v>
      </c>
      <c r="S20" s="126" t="b">
        <v>1</v>
      </c>
    </row>
    <row r="21" spans="1:20" hidden="1" x14ac:dyDescent="0.25">
      <c r="A21" s="126" t="s">
        <v>4008</v>
      </c>
      <c r="B21" s="200">
        <v>1</v>
      </c>
      <c r="C21" s="126">
        <v>2</v>
      </c>
      <c r="D21" s="308">
        <f>APT!J21</f>
        <v>400069</v>
      </c>
      <c r="E21" s="126" t="b">
        <v>1</v>
      </c>
      <c r="F21" s="309" t="str">
        <f>RIGHT(APT!C21,4)&amp;"."&amp;APT!M21&amp;"."&amp;APT!K21&amp;"."&amp;APTCR!$C$6</f>
        <v>3300.BS.I01.REC</v>
      </c>
      <c r="G21" s="203">
        <f t="shared" ref="G21:G84" ca="1" si="0">TODAY()</f>
        <v>44361</v>
      </c>
      <c r="H21" s="311" t="e">
        <f>IF(APT!#REF!&gt;0,0,-APT!#REF!)</f>
        <v>#REF!</v>
      </c>
      <c r="I21" s="205">
        <f t="shared" ref="I21:I84" ca="1" si="1">G21</f>
        <v>44361</v>
      </c>
      <c r="J21" s="126">
        <v>3</v>
      </c>
      <c r="K21" s="126" t="b">
        <v>1</v>
      </c>
      <c r="L21" s="126" t="s">
        <v>4009</v>
      </c>
      <c r="M21" s="126" t="b">
        <v>1</v>
      </c>
      <c r="N21" s="126" t="s">
        <v>3687</v>
      </c>
      <c r="O21" s="309" t="str">
        <f>LEFT(APT!D21,19)&amp;"."&amp;APTCR!F21</f>
        <v>All Saints' CE Prim.3300.BS.I01.REC</v>
      </c>
      <c r="P21" s="312" t="str">
        <f>APT!I21</f>
        <v>10162/543965</v>
      </c>
      <c r="Q21" s="126" t="b">
        <v>1</v>
      </c>
      <c r="R21" s="126" t="b">
        <v>1</v>
      </c>
      <c r="S21" s="126" t="b">
        <v>1</v>
      </c>
    </row>
    <row r="22" spans="1:20" hidden="1" x14ac:dyDescent="0.25">
      <c r="A22" s="126" t="s">
        <v>4008</v>
      </c>
      <c r="B22" s="200">
        <v>1</v>
      </c>
      <c r="C22" s="126">
        <v>2</v>
      </c>
      <c r="D22" s="308">
        <f>APT!J22</f>
        <v>400015</v>
      </c>
      <c r="E22" s="126" t="b">
        <v>1</v>
      </c>
      <c r="F22" s="309" t="str">
        <f>RIGHT(APT!C22,4)&amp;"."&amp;APT!M22&amp;"."&amp;APT!K22&amp;"."&amp;APTCR!$C$6</f>
        <v>3317.BS.I01.REC</v>
      </c>
      <c r="G22" s="203">
        <f t="shared" ca="1" si="0"/>
        <v>44361</v>
      </c>
      <c r="H22" s="311" t="e">
        <f>IF(APT!#REF!&gt;0,0,-APT!#REF!)</f>
        <v>#REF!</v>
      </c>
      <c r="I22" s="205">
        <f t="shared" ca="1" si="1"/>
        <v>44361</v>
      </c>
      <c r="J22" s="126">
        <v>3</v>
      </c>
      <c r="K22" s="126" t="b">
        <v>1</v>
      </c>
      <c r="L22" s="126" t="s">
        <v>4009</v>
      </c>
      <c r="M22" s="126" t="b">
        <v>1</v>
      </c>
      <c r="N22" s="126" t="s">
        <v>3687</v>
      </c>
      <c r="O22" s="309" t="str">
        <f>LEFT(APT!D22,19)&amp;"."&amp;APTCR!F22</f>
        <v>All Saints' CE Prim.3317.BS.I01.REC</v>
      </c>
      <c r="P22" s="312" t="str">
        <f>APT!I22</f>
        <v>10162/543965</v>
      </c>
      <c r="Q22" s="126" t="b">
        <v>1</v>
      </c>
      <c r="R22" s="126" t="b">
        <v>1</v>
      </c>
      <c r="S22" s="126" t="b">
        <v>1</v>
      </c>
    </row>
    <row r="23" spans="1:20" hidden="1" x14ac:dyDescent="0.25">
      <c r="A23" s="126" t="s">
        <v>4008</v>
      </c>
      <c r="B23" s="200">
        <v>1</v>
      </c>
      <c r="C23" s="126">
        <v>2</v>
      </c>
      <c r="D23" s="308">
        <f>APT!J23</f>
        <v>400023</v>
      </c>
      <c r="E23" s="126" t="b">
        <v>1</v>
      </c>
      <c r="F23" s="309" t="str">
        <f>RIGHT(APT!C23,4)&amp;"."&amp;APT!M23&amp;"."&amp;APT!K23&amp;"."&amp;APTCR!$C$6</f>
        <v>3500.BS.I01.REC</v>
      </c>
      <c r="G23" s="203">
        <f t="shared" ca="1" si="0"/>
        <v>44361</v>
      </c>
      <c r="H23" s="311" t="e">
        <f>IF(APT!#REF!&gt;0,0,-APT!#REF!)</f>
        <v>#REF!</v>
      </c>
      <c r="I23" s="205">
        <f t="shared" ca="1" si="1"/>
        <v>44361</v>
      </c>
      <c r="J23" s="126">
        <v>3</v>
      </c>
      <c r="K23" s="126" t="b">
        <v>1</v>
      </c>
      <c r="L23" s="126" t="s">
        <v>4009</v>
      </c>
      <c r="M23" s="126" t="b">
        <v>1</v>
      </c>
      <c r="N23" s="126" t="s">
        <v>3687</v>
      </c>
      <c r="O23" s="309" t="str">
        <f>LEFT(APT!D23,19)&amp;"."&amp;APTCR!F23</f>
        <v>Annunciation Cathol.3500.BS.I01.REC</v>
      </c>
      <c r="P23" s="312" t="str">
        <f>APT!I23</f>
        <v>10162/543965</v>
      </c>
      <c r="Q23" s="126" t="b">
        <v>1</v>
      </c>
      <c r="R23" s="126" t="b">
        <v>1</v>
      </c>
      <c r="S23" s="126" t="b">
        <v>1</v>
      </c>
    </row>
    <row r="24" spans="1:20" hidden="1" x14ac:dyDescent="0.25">
      <c r="A24" s="126" t="s">
        <v>4008</v>
      </c>
      <c r="B24" s="200">
        <v>1</v>
      </c>
      <c r="C24" s="126">
        <v>2</v>
      </c>
      <c r="D24" s="308">
        <f>APT!J24</f>
        <v>400107</v>
      </c>
      <c r="E24" s="126" t="b">
        <v>1</v>
      </c>
      <c r="F24" s="309" t="str">
        <f>RIGHT(APT!C24,4)&amp;"."&amp;APT!M24&amp;"."&amp;APT!K24&amp;"."&amp;APTCR!$C$6</f>
        <v>3514.BS.I01.REC</v>
      </c>
      <c r="G24" s="203">
        <f t="shared" ca="1" si="0"/>
        <v>44361</v>
      </c>
      <c r="H24" s="311" t="e">
        <f>IF(APT!#REF!&gt;0,0,-APT!#REF!)</f>
        <v>#REF!</v>
      </c>
      <c r="I24" s="205">
        <f t="shared" ca="1" si="1"/>
        <v>44361</v>
      </c>
      <c r="J24" s="126">
        <v>3</v>
      </c>
      <c r="K24" s="126" t="b">
        <v>1</v>
      </c>
      <c r="L24" s="126" t="s">
        <v>4009</v>
      </c>
      <c r="M24" s="126" t="b">
        <v>1</v>
      </c>
      <c r="N24" s="126" t="s">
        <v>3687</v>
      </c>
      <c r="O24" s="309" t="str">
        <f>LEFT(APT!D24,19)&amp;"."&amp;APTCR!F24</f>
        <v>Annunciation Cathol.3514.BS.I01.REC</v>
      </c>
      <c r="P24" s="312" t="str">
        <f>APT!I24</f>
        <v>10162/543965</v>
      </c>
      <c r="Q24" s="126" t="b">
        <v>1</v>
      </c>
      <c r="R24" s="126" t="b">
        <v>1</v>
      </c>
      <c r="S24" s="126" t="b">
        <v>1</v>
      </c>
    </row>
    <row r="25" spans="1:20" x14ac:dyDescent="0.25">
      <c r="A25" s="126" t="s">
        <v>4008</v>
      </c>
      <c r="B25" s="200">
        <v>1</v>
      </c>
      <c r="C25" s="126">
        <v>2</v>
      </c>
      <c r="D25" s="308">
        <f>APT!J25</f>
        <v>400005</v>
      </c>
      <c r="E25" s="126" t="b">
        <v>1</v>
      </c>
      <c r="F25" s="309" t="str">
        <f>RIGHT(APT!C25,4)&amp;"."&amp;APT!M25&amp;"."&amp;APT!K25&amp;"."&amp;APTCR!$C$6&amp;"."&amp;$C$5</f>
        <v>2002.BS.I01.REC.Se20</v>
      </c>
      <c r="G25" s="203">
        <f t="shared" ca="1" si="0"/>
        <v>44361</v>
      </c>
      <c r="H25" s="311" t="e">
        <f>IF(APT!#REF!&gt;0,0,-APT!#REF!)</f>
        <v>#REF!</v>
      </c>
      <c r="I25" s="205">
        <f t="shared" ca="1" si="1"/>
        <v>44361</v>
      </c>
      <c r="J25" s="126">
        <v>3</v>
      </c>
      <c r="K25" s="126" t="b">
        <v>1</v>
      </c>
      <c r="L25" s="126" t="s">
        <v>4009</v>
      </c>
      <c r="M25" s="126" t="b">
        <v>1</v>
      </c>
      <c r="N25" s="126" t="s">
        <v>3687</v>
      </c>
      <c r="O25" s="309" t="str">
        <f>LEFT(APT!D25,19)&amp;"."&amp;APTCR!F25</f>
        <v>Barnfield School.2002.BS.I01.REC.Se20</v>
      </c>
      <c r="P25" s="312" t="str">
        <f>APT!I25</f>
        <v>10162/543965</v>
      </c>
      <c r="Q25" s="126" t="b">
        <v>1</v>
      </c>
      <c r="R25" s="126" t="b">
        <v>1</v>
      </c>
      <c r="S25" s="126" t="b">
        <v>1</v>
      </c>
    </row>
    <row r="26" spans="1:20" hidden="1" x14ac:dyDescent="0.25">
      <c r="A26" s="126" t="s">
        <v>4008</v>
      </c>
      <c r="B26" s="200">
        <v>1</v>
      </c>
      <c r="C26" s="126">
        <v>2</v>
      </c>
      <c r="D26" s="308">
        <f>APT!J26</f>
        <v>400070</v>
      </c>
      <c r="E26" s="126" t="b">
        <v>1</v>
      </c>
      <c r="F26" s="309" t="str">
        <f>RIGHT(APT!C26,4)&amp;"."&amp;APT!M26&amp;"."&amp;APT!K26&amp;"."&amp;APTCR!$C$6</f>
        <v>2079.BS.I01.REC</v>
      </c>
      <c r="G26" s="203">
        <f t="shared" ca="1" si="0"/>
        <v>44361</v>
      </c>
      <c r="H26" s="311" t="e">
        <f>IF(APT!#REF!&gt;0,0,-APT!#REF!)</f>
        <v>#REF!</v>
      </c>
      <c r="I26" s="205">
        <f t="shared" ca="1" si="1"/>
        <v>44361</v>
      </c>
      <c r="J26" s="126">
        <v>3</v>
      </c>
      <c r="K26" s="126" t="b">
        <v>1</v>
      </c>
      <c r="L26" s="126" t="s">
        <v>4009</v>
      </c>
      <c r="M26" s="126" t="b">
        <v>1</v>
      </c>
      <c r="N26" s="126" t="s">
        <v>3687</v>
      </c>
      <c r="O26" s="309" t="str">
        <f>LEFT(APT!D26,19)&amp;"."&amp;APTCR!F26</f>
        <v>Beis Yaakov.2079.BS.I01.REC</v>
      </c>
      <c r="P26" s="312" t="str">
        <f>APT!I26</f>
        <v>10162/543965</v>
      </c>
      <c r="Q26" s="126" t="b">
        <v>1</v>
      </c>
      <c r="R26" s="126" t="b">
        <v>1</v>
      </c>
      <c r="S26" s="126" t="b">
        <v>1</v>
      </c>
    </row>
    <row r="27" spans="1:20" hidden="1" x14ac:dyDescent="0.25">
      <c r="A27" s="126" t="s">
        <v>4008</v>
      </c>
      <c r="B27" s="200">
        <v>1</v>
      </c>
      <c r="C27" s="126">
        <v>2</v>
      </c>
      <c r="D27" s="308">
        <f>APT!J27</f>
        <v>400150</v>
      </c>
      <c r="E27" s="126" t="b">
        <v>1</v>
      </c>
      <c r="F27" s="309" t="str">
        <f>RIGHT(APT!C27,4)&amp;"."&amp;APT!M27&amp;"."&amp;APT!K27&amp;"."&amp;APTCR!$C$6</f>
        <v>3524.BS.I01.REC</v>
      </c>
      <c r="G27" s="203">
        <f t="shared" ca="1" si="0"/>
        <v>44361</v>
      </c>
      <c r="H27" s="311" t="e">
        <f>IF(APT!#REF!&gt;0,0,-APT!#REF!)</f>
        <v>#REF!</v>
      </c>
      <c r="I27" s="205">
        <f t="shared" ca="1" si="1"/>
        <v>44361</v>
      </c>
      <c r="J27" s="126">
        <v>3</v>
      </c>
      <c r="K27" s="126" t="b">
        <v>1</v>
      </c>
      <c r="L27" s="126" t="s">
        <v>4009</v>
      </c>
      <c r="M27" s="126" t="b">
        <v>1</v>
      </c>
      <c r="N27" s="126" t="s">
        <v>3687</v>
      </c>
      <c r="O27" s="309" t="str">
        <f>LEFT(APT!D27,19)&amp;"."&amp;APTCR!F27</f>
        <v>Beit Shvidler Prima.3524.BS.I01.REC</v>
      </c>
      <c r="P27" s="312" t="str">
        <f>APT!I27</f>
        <v>10162/543965</v>
      </c>
      <c r="Q27" s="126" t="b">
        <v>1</v>
      </c>
      <c r="R27" s="126" t="b">
        <v>1</v>
      </c>
      <c r="S27" s="126" t="b">
        <v>1</v>
      </c>
    </row>
    <row r="28" spans="1:20" hidden="1" x14ac:dyDescent="0.25">
      <c r="A28" s="126" t="s">
        <v>4008</v>
      </c>
      <c r="B28" s="200">
        <v>1</v>
      </c>
      <c r="C28" s="126">
        <v>2</v>
      </c>
      <c r="D28" s="308">
        <f>APT!J28</f>
        <v>400051</v>
      </c>
      <c r="E28" s="126" t="b">
        <v>1</v>
      </c>
      <c r="F28" s="309" t="str">
        <f>RIGHT(APT!C28,4)&amp;"."&amp;APT!M28&amp;"."&amp;APT!K28&amp;"."&amp;APTCR!$C$6</f>
        <v>2003.BS.I01.REC</v>
      </c>
      <c r="G28" s="203">
        <f t="shared" ca="1" si="0"/>
        <v>44361</v>
      </c>
      <c r="H28" s="311" t="e">
        <f>IF(APT!#REF!&gt;0,0,-APT!#REF!)</f>
        <v>#REF!</v>
      </c>
      <c r="I28" s="205">
        <f t="shared" ca="1" si="1"/>
        <v>44361</v>
      </c>
      <c r="J28" s="126">
        <v>3</v>
      </c>
      <c r="K28" s="126" t="b">
        <v>1</v>
      </c>
      <c r="L28" s="126" t="s">
        <v>4009</v>
      </c>
      <c r="M28" s="126" t="b">
        <v>1</v>
      </c>
      <c r="N28" s="126" t="s">
        <v>3687</v>
      </c>
      <c r="O28" s="309" t="str">
        <f>LEFT(APT!D28,19)&amp;"."&amp;APTCR!F28</f>
        <v>Bell Lane Primary S.2003.BS.I01.REC</v>
      </c>
      <c r="P28" s="312" t="str">
        <f>APT!I28</f>
        <v>10162/543965</v>
      </c>
      <c r="Q28" s="126" t="b">
        <v>1</v>
      </c>
      <c r="R28" s="126" t="b">
        <v>1</v>
      </c>
      <c r="S28" s="126" t="b">
        <v>1</v>
      </c>
    </row>
    <row r="29" spans="1:20" hidden="1" x14ac:dyDescent="0.25">
      <c r="A29" s="126" t="s">
        <v>4008</v>
      </c>
      <c r="B29" s="200">
        <v>1</v>
      </c>
      <c r="C29" s="126">
        <v>2</v>
      </c>
      <c r="D29" s="308">
        <f>APT!J29</f>
        <v>400024</v>
      </c>
      <c r="E29" s="126" t="b">
        <v>1</v>
      </c>
      <c r="F29" s="309" t="str">
        <f>RIGHT(APT!C29,4)&amp;"."&amp;APT!M29&amp;"."&amp;APT!K29&amp;"."&amp;APTCR!$C$6</f>
        <v>3511.BS.I01.REC</v>
      </c>
      <c r="G29" s="203">
        <f t="shared" ca="1" si="0"/>
        <v>44361</v>
      </c>
      <c r="H29" s="311" t="e">
        <f>IF(APT!#REF!&gt;0,0,-APT!#REF!)</f>
        <v>#REF!</v>
      </c>
      <c r="I29" s="205">
        <f t="shared" ca="1" si="1"/>
        <v>44361</v>
      </c>
      <c r="J29" s="126">
        <v>3</v>
      </c>
      <c r="K29" s="126" t="b">
        <v>1</v>
      </c>
      <c r="L29" s="126" t="s">
        <v>4009</v>
      </c>
      <c r="M29" s="126" t="b">
        <v>1</v>
      </c>
      <c r="N29" s="126" t="s">
        <v>3687</v>
      </c>
      <c r="O29" s="309" t="str">
        <f>LEFT(APT!D29,19)&amp;"."&amp;APTCR!F29</f>
        <v>Blessed Dominic Sch.3511.BS.I01.REC</v>
      </c>
      <c r="P29" s="312" t="str">
        <f>APT!I29</f>
        <v>10162/543965</v>
      </c>
      <c r="Q29" s="126" t="b">
        <v>1</v>
      </c>
      <c r="R29" s="126" t="b">
        <v>1</v>
      </c>
      <c r="S29" s="126" t="b">
        <v>1</v>
      </c>
    </row>
    <row r="30" spans="1:20" x14ac:dyDescent="0.25">
      <c r="A30" s="126" t="s">
        <v>4008</v>
      </c>
      <c r="B30" s="200">
        <v>1</v>
      </c>
      <c r="C30" s="126">
        <v>2</v>
      </c>
      <c r="D30" s="308">
        <f>APT!J30</f>
        <v>400057</v>
      </c>
      <c r="E30" s="126" t="b">
        <v>1</v>
      </c>
      <c r="F30" s="309" t="str">
        <f>RIGHT(APT!C30,4)&amp;"."&amp;APT!M30&amp;"."&amp;APT!K30&amp;"."&amp;APTCR!$C$6&amp;"."&amp;$C$5</f>
        <v>2008.BS.I01.REC.Se20</v>
      </c>
      <c r="G30" s="203">
        <f t="shared" ca="1" si="0"/>
        <v>44361</v>
      </c>
      <c r="H30" s="311" t="e">
        <f>IF(APT!#REF!&gt;0,0,-APT!#REF!)</f>
        <v>#REF!</v>
      </c>
      <c r="I30" s="205">
        <f t="shared" ca="1" si="1"/>
        <v>44361</v>
      </c>
      <c r="J30" s="126">
        <v>3</v>
      </c>
      <c r="K30" s="126" t="b">
        <v>1</v>
      </c>
      <c r="L30" s="126" t="s">
        <v>4009</v>
      </c>
      <c r="M30" s="126" t="b">
        <v>1</v>
      </c>
      <c r="N30" s="126" t="s">
        <v>3687</v>
      </c>
      <c r="O30" s="309" t="str">
        <f>LEFT(APT!D30,19)&amp;"."&amp;APTCR!F30</f>
        <v>Brookland Infant  &amp;.2008.BS.I01.REC.Se20</v>
      </c>
      <c r="P30" s="312" t="str">
        <f>APT!I30</f>
        <v>10162/543965</v>
      </c>
      <c r="Q30" s="126" t="b">
        <v>1</v>
      </c>
      <c r="R30" s="126" t="b">
        <v>1</v>
      </c>
      <c r="S30" s="126" t="b">
        <v>1</v>
      </c>
    </row>
    <row r="31" spans="1:20" x14ac:dyDescent="0.25">
      <c r="A31" s="126" t="s">
        <v>4008</v>
      </c>
      <c r="B31" s="200">
        <v>1</v>
      </c>
      <c r="C31" s="126">
        <v>2</v>
      </c>
      <c r="D31" s="308">
        <f>APT!J31</f>
        <v>400040</v>
      </c>
      <c r="E31" s="126" t="b">
        <v>1</v>
      </c>
      <c r="F31" s="309" t="str">
        <f>RIGHT(APT!C31,4)&amp;"."&amp;APT!M31&amp;"."&amp;APT!K31&amp;"."&amp;APTCR!$C$6&amp;"."&amp;$C$5</f>
        <v>2007.BS.I01.REC.Se20</v>
      </c>
      <c r="G31" s="203">
        <f t="shared" ca="1" si="0"/>
        <v>44361</v>
      </c>
      <c r="H31" s="311" t="e">
        <f>IF(APT!#REF!&gt;0,0,-APT!#REF!)</f>
        <v>#REF!</v>
      </c>
      <c r="I31" s="205">
        <f t="shared" ca="1" si="1"/>
        <v>44361</v>
      </c>
      <c r="J31" s="126">
        <v>3</v>
      </c>
      <c r="K31" s="126" t="b">
        <v>1</v>
      </c>
      <c r="L31" s="126" t="s">
        <v>4009</v>
      </c>
      <c r="M31" s="126" t="b">
        <v>1</v>
      </c>
      <c r="N31" s="126" t="s">
        <v>3687</v>
      </c>
      <c r="O31" s="309" t="str">
        <f>LEFT(APT!D31,19)&amp;"."&amp;APTCR!F31</f>
        <v>Brookland Junior Sc.2007.BS.I01.REC.Se20</v>
      </c>
      <c r="P31" s="312" t="str">
        <f>APT!I31</f>
        <v>10162/543965</v>
      </c>
      <c r="Q31" s="126" t="b">
        <v>1</v>
      </c>
      <c r="R31" s="126" t="b">
        <v>1</v>
      </c>
      <c r="S31" s="126" t="b">
        <v>1</v>
      </c>
    </row>
    <row r="32" spans="1:20" hidden="1" x14ac:dyDescent="0.25">
      <c r="A32" s="126" t="s">
        <v>4008</v>
      </c>
      <c r="B32" s="200">
        <v>1</v>
      </c>
      <c r="C32" s="126">
        <v>2</v>
      </c>
      <c r="D32" s="308">
        <f>APT!J32</f>
        <v>400061</v>
      </c>
      <c r="E32" s="126" t="b">
        <v>1</v>
      </c>
      <c r="F32" s="309" t="str">
        <f>RIGHT(APT!C32,4)&amp;"."&amp;APT!M32&amp;"."&amp;APT!K32&amp;"."&amp;APTCR!$C$6</f>
        <v>2009.BS.I01.REC</v>
      </c>
      <c r="G32" s="203">
        <f t="shared" ca="1" si="0"/>
        <v>44361</v>
      </c>
      <c r="H32" s="311" t="e">
        <f>IF(APT!#REF!&gt;0,0,-APT!#REF!)</f>
        <v>#REF!</v>
      </c>
      <c r="I32" s="205">
        <f t="shared" ca="1" si="1"/>
        <v>44361</v>
      </c>
      <c r="J32" s="126">
        <v>3</v>
      </c>
      <c r="K32" s="126" t="b">
        <v>1</v>
      </c>
      <c r="L32" s="126" t="s">
        <v>4009</v>
      </c>
      <c r="M32" s="126" t="b">
        <v>1</v>
      </c>
      <c r="N32" s="126" t="s">
        <v>3687</v>
      </c>
      <c r="O32" s="309" t="str">
        <f>LEFT(APT!D32,19)&amp;"."&amp;APTCR!F32</f>
        <v>Brunswick Park Prim.2009.BS.I01.REC</v>
      </c>
      <c r="P32" s="312" t="str">
        <f>APT!I32</f>
        <v>10162/543965</v>
      </c>
      <c r="Q32" s="126" t="b">
        <v>1</v>
      </c>
      <c r="R32" s="126" t="b">
        <v>1</v>
      </c>
      <c r="S32" s="126" t="b">
        <v>1</v>
      </c>
    </row>
    <row r="33" spans="1:19" hidden="1" x14ac:dyDescent="0.25">
      <c r="A33" s="126" t="s">
        <v>4008</v>
      </c>
      <c r="B33" s="200">
        <v>1</v>
      </c>
      <c r="C33" s="126">
        <v>2</v>
      </c>
      <c r="D33" s="308">
        <f>APT!J33</f>
        <v>400065</v>
      </c>
      <c r="E33" s="126" t="b">
        <v>1</v>
      </c>
      <c r="F33" s="309" t="str">
        <f>RIGHT(APT!C33,4)&amp;"."&amp;APT!M33&amp;"."&amp;APT!K33&amp;"."&amp;APTCR!$C$6</f>
        <v>2067.BS.I01.REC</v>
      </c>
      <c r="G33" s="203">
        <f t="shared" ca="1" si="0"/>
        <v>44361</v>
      </c>
      <c r="H33" s="311" t="e">
        <f>IF(APT!#REF!&gt;0,0,-APT!#REF!)</f>
        <v>#REF!</v>
      </c>
      <c r="I33" s="205">
        <f t="shared" ca="1" si="1"/>
        <v>44361</v>
      </c>
      <c r="J33" s="126">
        <v>3</v>
      </c>
      <c r="K33" s="126" t="b">
        <v>1</v>
      </c>
      <c r="L33" s="126" t="s">
        <v>4009</v>
      </c>
      <c r="M33" s="126" t="b">
        <v>1</v>
      </c>
      <c r="N33" s="126" t="s">
        <v>3687</v>
      </c>
      <c r="O33" s="309" t="str">
        <f>LEFT(APT!D33,19)&amp;"."&amp;APTCR!F33</f>
        <v>Chalgrove Primary S.2067.BS.I01.REC</v>
      </c>
      <c r="P33" s="312" t="str">
        <f>APT!I33</f>
        <v>10162/543965</v>
      </c>
      <c r="Q33" s="126" t="b">
        <v>1</v>
      </c>
      <c r="R33" s="126" t="b">
        <v>1</v>
      </c>
      <c r="S33" s="126" t="b">
        <v>1</v>
      </c>
    </row>
    <row r="34" spans="1:19" x14ac:dyDescent="0.25">
      <c r="A34" s="126" t="s">
        <v>4008</v>
      </c>
      <c r="B34" s="200">
        <v>1</v>
      </c>
      <c r="C34" s="126">
        <v>2</v>
      </c>
      <c r="D34" s="308">
        <f>APT!J34</f>
        <v>400039</v>
      </c>
      <c r="E34" s="126" t="b">
        <v>1</v>
      </c>
      <c r="F34" s="309" t="str">
        <f>RIGHT(APT!C34,4)&amp;"."&amp;APT!M34&amp;"."&amp;APT!K34&amp;"."&amp;APTCR!$C$6&amp;"."&amp;$C$5</f>
        <v>3302.BS.I01.REC.Se20</v>
      </c>
      <c r="G34" s="203">
        <f t="shared" ca="1" si="0"/>
        <v>44361</v>
      </c>
      <c r="H34" s="311" t="e">
        <f>IF(APT!#REF!&gt;0,0,-APT!#REF!)</f>
        <v>#REF!</v>
      </c>
      <c r="I34" s="205">
        <f t="shared" ca="1" si="1"/>
        <v>44361</v>
      </c>
      <c r="J34" s="126">
        <v>3</v>
      </c>
      <c r="K34" s="126" t="b">
        <v>1</v>
      </c>
      <c r="L34" s="126" t="s">
        <v>4009</v>
      </c>
      <c r="M34" s="126" t="b">
        <v>1</v>
      </c>
      <c r="N34" s="126" t="s">
        <v>3687</v>
      </c>
      <c r="O34" s="309" t="str">
        <f>LEFT(APT!D34,19)&amp;"."&amp;APTCR!F34</f>
        <v>Christ Church CE Pr.3302.BS.I01.REC.Se20</v>
      </c>
      <c r="P34" s="312" t="str">
        <f>APT!I34</f>
        <v>10162/543965</v>
      </c>
      <c r="Q34" s="126" t="b">
        <v>1</v>
      </c>
      <c r="R34" s="126" t="b">
        <v>1</v>
      </c>
      <c r="S34" s="126" t="b">
        <v>1</v>
      </c>
    </row>
    <row r="35" spans="1:19" hidden="1" x14ac:dyDescent="0.25">
      <c r="A35" s="126" t="s">
        <v>4008</v>
      </c>
      <c r="B35" s="200">
        <v>1</v>
      </c>
      <c r="C35" s="126">
        <v>2</v>
      </c>
      <c r="D35" s="308">
        <f>APT!J35</f>
        <v>400020</v>
      </c>
      <c r="E35" s="126" t="b">
        <v>1</v>
      </c>
      <c r="F35" s="309" t="str">
        <f>RIGHT(APT!C35,4)&amp;"."&amp;APT!M35&amp;"."&amp;APT!K35&amp;"."&amp;APTCR!$C$6</f>
        <v>2011.BS.I01.REC</v>
      </c>
      <c r="G35" s="203">
        <f t="shared" ca="1" si="0"/>
        <v>44361</v>
      </c>
      <c r="H35" s="311" t="e">
        <f>IF(APT!#REF!&gt;0,0,-APT!#REF!)</f>
        <v>#REF!</v>
      </c>
      <c r="I35" s="205">
        <f t="shared" ca="1" si="1"/>
        <v>44361</v>
      </c>
      <c r="J35" s="126">
        <v>3</v>
      </c>
      <c r="K35" s="126" t="b">
        <v>1</v>
      </c>
      <c r="L35" s="126" t="s">
        <v>4009</v>
      </c>
      <c r="M35" s="126" t="b">
        <v>1</v>
      </c>
      <c r="N35" s="126" t="s">
        <v>3687</v>
      </c>
      <c r="O35" s="309" t="str">
        <f>LEFT(APT!D35,19)&amp;"."&amp;APTCR!F35</f>
        <v>Church Hill Primary.2011.BS.I01.REC</v>
      </c>
      <c r="P35" s="312" t="str">
        <f>APT!I35</f>
        <v>10162/543965</v>
      </c>
      <c r="Q35" s="126" t="b">
        <v>1</v>
      </c>
      <c r="R35" s="126" t="b">
        <v>1</v>
      </c>
      <c r="S35" s="126" t="b">
        <v>1</v>
      </c>
    </row>
    <row r="36" spans="1:19" x14ac:dyDescent="0.25">
      <c r="A36" s="126" t="s">
        <v>4008</v>
      </c>
      <c r="B36" s="200">
        <v>1</v>
      </c>
      <c r="C36" s="126">
        <v>2</v>
      </c>
      <c r="D36" s="308">
        <f>APT!J36</f>
        <v>400050</v>
      </c>
      <c r="E36" s="126" t="b">
        <v>1</v>
      </c>
      <c r="F36" s="309" t="str">
        <f>RIGHT(APT!C36,4)&amp;"."&amp;APT!M36&amp;"."&amp;APT!K36&amp;"."&amp;APTCR!$C$6&amp;"."&amp;$C$5</f>
        <v>2014.BS.I01.REC.Se20</v>
      </c>
      <c r="G36" s="203">
        <f t="shared" ca="1" si="0"/>
        <v>44361</v>
      </c>
      <c r="H36" s="311" t="e">
        <f>IF(APT!#REF!&gt;0,0,-APT!#REF!)</f>
        <v>#REF!</v>
      </c>
      <c r="I36" s="205">
        <f t="shared" ca="1" si="1"/>
        <v>44361</v>
      </c>
      <c r="J36" s="126">
        <v>3</v>
      </c>
      <c r="K36" s="126" t="b">
        <v>1</v>
      </c>
      <c r="L36" s="126" t="s">
        <v>4009</v>
      </c>
      <c r="M36" s="126" t="b">
        <v>1</v>
      </c>
      <c r="N36" s="126" t="s">
        <v>3687</v>
      </c>
      <c r="O36" s="309" t="str">
        <f>LEFT(APT!D36,19)&amp;"."&amp;APTCR!F36</f>
        <v>Colindale School.2014.BS.I01.REC.Se20</v>
      </c>
      <c r="P36" s="312" t="str">
        <f>APT!I36</f>
        <v>10162/543965</v>
      </c>
      <c r="Q36" s="126" t="b">
        <v>1</v>
      </c>
      <c r="R36" s="126" t="b">
        <v>1</v>
      </c>
      <c r="S36" s="126" t="b">
        <v>1</v>
      </c>
    </row>
    <row r="37" spans="1:19" hidden="1" x14ac:dyDescent="0.25">
      <c r="A37" s="126" t="s">
        <v>4008</v>
      </c>
      <c r="B37" s="200">
        <v>1</v>
      </c>
      <c r="C37" s="126">
        <v>2</v>
      </c>
      <c r="D37" s="308">
        <f>APT!J37</f>
        <v>400059</v>
      </c>
      <c r="E37" s="126" t="b">
        <v>1</v>
      </c>
      <c r="F37" s="309" t="str">
        <f>RIGHT(APT!C37,4)&amp;"."&amp;APT!M37&amp;"."&amp;APT!K37&amp;"."&amp;APTCR!$C$6</f>
        <v>2015.BS.I01.REC</v>
      </c>
      <c r="G37" s="203">
        <f t="shared" ca="1" si="0"/>
        <v>44361</v>
      </c>
      <c r="H37" s="311" t="e">
        <f>IF(APT!#REF!&gt;0,0,-APT!#REF!)</f>
        <v>#REF!</v>
      </c>
      <c r="I37" s="205">
        <f t="shared" ca="1" si="1"/>
        <v>44361</v>
      </c>
      <c r="J37" s="126">
        <v>3</v>
      </c>
      <c r="K37" s="126" t="b">
        <v>1</v>
      </c>
      <c r="L37" s="126" t="s">
        <v>4009</v>
      </c>
      <c r="M37" s="126" t="b">
        <v>1</v>
      </c>
      <c r="N37" s="126" t="s">
        <v>3687</v>
      </c>
      <c r="O37" s="309" t="str">
        <f>LEFT(APT!D37,19)&amp;"."&amp;APTCR!F37</f>
        <v>Coppetts Wood.2015.BS.I01.REC</v>
      </c>
      <c r="P37" s="312" t="str">
        <f>APT!I37</f>
        <v>10162/543965</v>
      </c>
      <c r="Q37" s="126" t="b">
        <v>1</v>
      </c>
      <c r="R37" s="126" t="b">
        <v>1</v>
      </c>
      <c r="S37" s="126" t="b">
        <v>1</v>
      </c>
    </row>
    <row r="38" spans="1:19" hidden="1" x14ac:dyDescent="0.25">
      <c r="A38" s="126" t="s">
        <v>4008</v>
      </c>
      <c r="B38" s="200">
        <v>1</v>
      </c>
      <c r="C38" s="126">
        <v>2</v>
      </c>
      <c r="D38" s="308">
        <f>APT!J38</f>
        <v>400049</v>
      </c>
      <c r="E38" s="126" t="b">
        <v>1</v>
      </c>
      <c r="F38" s="309" t="str">
        <f>RIGHT(APT!C38,4)&amp;"."&amp;APT!M38&amp;"."&amp;APT!K38&amp;"."&amp;APTCR!$C$6</f>
        <v>2016.BS.I01.REC</v>
      </c>
      <c r="G38" s="203">
        <f t="shared" ca="1" si="0"/>
        <v>44361</v>
      </c>
      <c r="H38" s="311" t="e">
        <f>IF(APT!#REF!&gt;0,0,-APT!#REF!)</f>
        <v>#REF!</v>
      </c>
      <c r="I38" s="205">
        <f t="shared" ca="1" si="1"/>
        <v>44361</v>
      </c>
      <c r="J38" s="126">
        <v>3</v>
      </c>
      <c r="K38" s="126" t="b">
        <v>1</v>
      </c>
      <c r="L38" s="126" t="s">
        <v>4009</v>
      </c>
      <c r="M38" s="126" t="b">
        <v>1</v>
      </c>
      <c r="N38" s="126" t="s">
        <v>3687</v>
      </c>
      <c r="O38" s="309" t="str">
        <f>LEFT(APT!D38,19)&amp;"."&amp;APTCR!F38</f>
        <v>Courtland School.2016.BS.I01.REC</v>
      </c>
      <c r="P38" s="312" t="str">
        <f>APT!I38</f>
        <v>10162/543965</v>
      </c>
      <c r="Q38" s="126" t="b">
        <v>1</v>
      </c>
      <c r="R38" s="126" t="b">
        <v>1</v>
      </c>
      <c r="S38" s="126" t="b">
        <v>1</v>
      </c>
    </row>
    <row r="39" spans="1:19" hidden="1" x14ac:dyDescent="0.25">
      <c r="A39" s="126" t="s">
        <v>4008</v>
      </c>
      <c r="B39" s="200">
        <v>1</v>
      </c>
      <c r="C39" s="126">
        <v>2</v>
      </c>
      <c r="D39" s="308">
        <f>APT!J39</f>
        <v>400080</v>
      </c>
      <c r="E39" s="126" t="b">
        <v>1</v>
      </c>
      <c r="F39" s="309" t="str">
        <f>RIGHT(APT!C39,4)&amp;"."&amp;APT!M39&amp;"."&amp;APT!K39&amp;"."&amp;APTCR!$C$6</f>
        <v>2017.BS.I01.REC</v>
      </c>
      <c r="G39" s="203">
        <f t="shared" ca="1" si="0"/>
        <v>44361</v>
      </c>
      <c r="H39" s="311" t="e">
        <f>IF(APT!#REF!&gt;0,0,-APT!#REF!)</f>
        <v>#REF!</v>
      </c>
      <c r="I39" s="205">
        <f t="shared" ca="1" si="1"/>
        <v>44361</v>
      </c>
      <c r="J39" s="126">
        <v>3</v>
      </c>
      <c r="K39" s="126" t="b">
        <v>1</v>
      </c>
      <c r="L39" s="126" t="s">
        <v>4009</v>
      </c>
      <c r="M39" s="126" t="b">
        <v>1</v>
      </c>
      <c r="N39" s="126" t="s">
        <v>3687</v>
      </c>
      <c r="O39" s="309" t="str">
        <f>LEFT(APT!D39,19)&amp;"."&amp;APTCR!F39</f>
        <v>Cromer Road Primary.2017.BS.I01.REC</v>
      </c>
      <c r="P39" s="312" t="str">
        <f>APT!I39</f>
        <v>10162/543965</v>
      </c>
      <c r="Q39" s="126" t="b">
        <v>1</v>
      </c>
      <c r="R39" s="126" t="b">
        <v>1</v>
      </c>
      <c r="S39" s="126" t="b">
        <v>1</v>
      </c>
    </row>
    <row r="40" spans="1:19" x14ac:dyDescent="0.25">
      <c r="A40" s="126" t="s">
        <v>4008</v>
      </c>
      <c r="B40" s="200">
        <v>1</v>
      </c>
      <c r="C40" s="126">
        <v>2</v>
      </c>
      <c r="D40" s="308">
        <f>APT!J40</f>
        <v>400105</v>
      </c>
      <c r="E40" s="126" t="b">
        <v>1</v>
      </c>
      <c r="F40" s="309" t="str">
        <f>RIGHT(APT!C40,4)&amp;"."&amp;APT!M40&amp;"."&amp;APT!K40&amp;"."&amp;APTCR!$C$6&amp;"."&amp;$C$5</f>
        <v>2073.BS.I01.REC.Se20</v>
      </c>
      <c r="G40" s="203">
        <f t="shared" ca="1" si="0"/>
        <v>44361</v>
      </c>
      <c r="H40" s="311" t="e">
        <f>IF(APT!#REF!&gt;0,0,-APT!#REF!)</f>
        <v>#REF!</v>
      </c>
      <c r="I40" s="205">
        <f t="shared" ca="1" si="1"/>
        <v>44361</v>
      </c>
      <c r="J40" s="126">
        <v>3</v>
      </c>
      <c r="K40" s="126" t="b">
        <v>1</v>
      </c>
      <c r="L40" s="126" t="s">
        <v>4009</v>
      </c>
      <c r="M40" s="126" t="b">
        <v>1</v>
      </c>
      <c r="N40" s="126" t="s">
        <v>3687</v>
      </c>
      <c r="O40" s="309" t="str">
        <f>LEFT(APT!D40,19)&amp;"."&amp;APTCR!F40</f>
        <v>Danegrove JMI Schoo.2073.BS.I01.REC.Se20</v>
      </c>
      <c r="P40" s="312" t="str">
        <f>APT!I40</f>
        <v>10162/543965</v>
      </c>
      <c r="Q40" s="126" t="b">
        <v>1</v>
      </c>
      <c r="R40" s="126" t="b">
        <v>1</v>
      </c>
      <c r="S40" s="126" t="b">
        <v>1</v>
      </c>
    </row>
    <row r="41" spans="1:19" hidden="1" x14ac:dyDescent="0.25">
      <c r="A41" s="126" t="s">
        <v>4008</v>
      </c>
      <c r="B41" s="200">
        <v>1</v>
      </c>
      <c r="C41" s="126">
        <v>2</v>
      </c>
      <c r="D41" s="308">
        <f>APT!J41</f>
        <v>400036</v>
      </c>
      <c r="E41" s="126" t="b">
        <v>1</v>
      </c>
      <c r="F41" s="309" t="str">
        <f>RIGHT(APT!C41,4)&amp;"."&amp;APT!M41&amp;"."&amp;APT!K41&amp;"."&amp;APTCR!$C$6</f>
        <v>2019.BS.I01.REC</v>
      </c>
      <c r="G41" s="203">
        <f t="shared" ca="1" si="0"/>
        <v>44361</v>
      </c>
      <c r="H41" s="311" t="e">
        <f>IF(APT!#REF!&gt;0,0,-APT!#REF!)</f>
        <v>#REF!</v>
      </c>
      <c r="I41" s="205">
        <f t="shared" ca="1" si="1"/>
        <v>44361</v>
      </c>
      <c r="J41" s="126">
        <v>3</v>
      </c>
      <c r="K41" s="126" t="b">
        <v>1</v>
      </c>
      <c r="L41" s="126" t="s">
        <v>4009</v>
      </c>
      <c r="M41" s="126" t="b">
        <v>1</v>
      </c>
      <c r="N41" s="126" t="s">
        <v>3687</v>
      </c>
      <c r="O41" s="309" t="str">
        <f>LEFT(APT!D41,19)&amp;"."&amp;APTCR!F41</f>
        <v>Deansbrook Infant S.2019.BS.I01.REC</v>
      </c>
      <c r="P41" s="312" t="str">
        <f>APT!I41</f>
        <v>10162/543965</v>
      </c>
      <c r="Q41" s="126" t="b">
        <v>1</v>
      </c>
      <c r="R41" s="126" t="b">
        <v>1</v>
      </c>
      <c r="S41" s="126" t="b">
        <v>1</v>
      </c>
    </row>
    <row r="42" spans="1:19" x14ac:dyDescent="0.25">
      <c r="A42" s="126" t="s">
        <v>4008</v>
      </c>
      <c r="B42" s="200">
        <v>1</v>
      </c>
      <c r="C42" s="126">
        <v>2</v>
      </c>
      <c r="D42" s="308">
        <f>APT!J42</f>
        <v>400042</v>
      </c>
      <c r="E42" s="126" t="b">
        <v>1</v>
      </c>
      <c r="F42" s="309" t="str">
        <f>RIGHT(APT!C42,4)&amp;"."&amp;APT!M42&amp;"."&amp;APT!K42&amp;"."&amp;APTCR!$C$6&amp;"."&amp;$C$5</f>
        <v>2021.BS.I01.REC.Se20</v>
      </c>
      <c r="G42" s="203">
        <f t="shared" ca="1" si="0"/>
        <v>44361</v>
      </c>
      <c r="H42" s="311" t="e">
        <f>IF(APT!#REF!&gt;0,0,-APT!#REF!)</f>
        <v>#REF!</v>
      </c>
      <c r="I42" s="205">
        <f t="shared" ca="1" si="1"/>
        <v>44361</v>
      </c>
      <c r="J42" s="126">
        <v>3</v>
      </c>
      <c r="K42" s="126" t="b">
        <v>1</v>
      </c>
      <c r="L42" s="126" t="s">
        <v>4009</v>
      </c>
      <c r="M42" s="126" t="b">
        <v>1</v>
      </c>
      <c r="N42" s="126" t="s">
        <v>3687</v>
      </c>
      <c r="O42" s="309" t="str">
        <f>LEFT(APT!D42,19)&amp;"."&amp;APTCR!F42</f>
        <v>Dollis Primary Scho.2021.BS.I01.REC.Se20</v>
      </c>
      <c r="P42" s="312" t="str">
        <f>APT!I42</f>
        <v>10162/543965</v>
      </c>
      <c r="Q42" s="126" t="b">
        <v>1</v>
      </c>
      <c r="R42" s="126" t="b">
        <v>1</v>
      </c>
      <c r="S42" s="126" t="b">
        <v>1</v>
      </c>
    </row>
    <row r="43" spans="1:19" x14ac:dyDescent="0.25">
      <c r="A43" s="126" t="s">
        <v>4008</v>
      </c>
      <c r="B43" s="200">
        <v>1</v>
      </c>
      <c r="C43" s="126">
        <v>2</v>
      </c>
      <c r="D43" s="308">
        <f>APT!J43</f>
        <v>400159</v>
      </c>
      <c r="E43" s="126" t="b">
        <v>1</v>
      </c>
      <c r="F43" s="309" t="str">
        <f>RIGHT(APT!C43,4)&amp;"."&amp;APT!M43&amp;"."&amp;APT!K43&amp;"."&amp;APTCR!$C$6&amp;"."&amp;$C$5</f>
        <v>2023.BS.I01.REC.Se20</v>
      </c>
      <c r="G43" s="203">
        <f t="shared" ca="1" si="0"/>
        <v>44361</v>
      </c>
      <c r="H43" s="356" t="e">
        <f>IF(APT!#REF!&gt;0,0,-APT!#REF!)</f>
        <v>#REF!</v>
      </c>
      <c r="I43" s="205">
        <f t="shared" ca="1" si="1"/>
        <v>44361</v>
      </c>
      <c r="J43" s="126">
        <v>3</v>
      </c>
      <c r="K43" s="126" t="b">
        <v>1</v>
      </c>
      <c r="L43" s="126" t="s">
        <v>4009</v>
      </c>
      <c r="M43" s="126" t="b">
        <v>1</v>
      </c>
      <c r="N43" s="126" t="s">
        <v>3687</v>
      </c>
      <c r="O43" s="309" t="str">
        <f>LEFT(APT!D43,19)&amp;"."&amp;APTCR!F43</f>
        <v>Edgware Primary Sch.2023.BS.I01.REC.Se20</v>
      </c>
      <c r="P43" s="312" t="str">
        <f>APT!I43</f>
        <v>10162/543965</v>
      </c>
      <c r="Q43" s="126" t="b">
        <v>1</v>
      </c>
      <c r="R43" s="126" t="b">
        <v>1</v>
      </c>
      <c r="S43" s="126" t="b">
        <v>1</v>
      </c>
    </row>
    <row r="44" spans="1:19" hidden="1" x14ac:dyDescent="0.25">
      <c r="A44" s="126" t="s">
        <v>4008</v>
      </c>
      <c r="B44" s="200">
        <v>1</v>
      </c>
      <c r="C44" s="126">
        <v>2</v>
      </c>
      <c r="D44" s="308">
        <f>APT!J44</f>
        <v>400047</v>
      </c>
      <c r="E44" s="126" t="b">
        <v>1</v>
      </c>
      <c r="F44" s="309" t="str">
        <f>RIGHT(APT!C44,4)&amp;"."&amp;APT!M44&amp;"."&amp;APT!K44&amp;"."&amp;APTCR!$C$6</f>
        <v>2024.BS.I01.REC</v>
      </c>
      <c r="G44" s="203">
        <f t="shared" ca="1" si="0"/>
        <v>44361</v>
      </c>
      <c r="H44" s="311" t="e">
        <f>IF(APT!#REF!&gt;0,0,-APT!#REF!)</f>
        <v>#REF!</v>
      </c>
      <c r="I44" s="205">
        <f t="shared" ca="1" si="1"/>
        <v>44361</v>
      </c>
      <c r="J44" s="126">
        <v>3</v>
      </c>
      <c r="K44" s="126" t="b">
        <v>1</v>
      </c>
      <c r="L44" s="126" t="s">
        <v>4009</v>
      </c>
      <c r="M44" s="126" t="b">
        <v>1</v>
      </c>
      <c r="N44" s="126" t="s">
        <v>3687</v>
      </c>
      <c r="O44" s="309" t="str">
        <f>LEFT(APT!D44,19)&amp;"."&amp;APTCR!F44</f>
        <v>Fairway Primary Sch.2024.BS.I01.REC</v>
      </c>
      <c r="P44" s="312" t="str">
        <f>APT!I44</f>
        <v>10162/543965</v>
      </c>
      <c r="Q44" s="126" t="b">
        <v>1</v>
      </c>
      <c r="R44" s="126" t="b">
        <v>1</v>
      </c>
      <c r="S44" s="126" t="b">
        <v>1</v>
      </c>
    </row>
    <row r="45" spans="1:19" hidden="1" x14ac:dyDescent="0.25">
      <c r="A45" s="126" t="s">
        <v>4008</v>
      </c>
      <c r="B45" s="200">
        <v>1</v>
      </c>
      <c r="C45" s="126">
        <v>2</v>
      </c>
      <c r="D45" s="308">
        <f>APT!J45</f>
        <v>400001</v>
      </c>
      <c r="E45" s="126" t="b">
        <v>1</v>
      </c>
      <c r="F45" s="309" t="str">
        <f>RIGHT(APT!C45,4)&amp;"."&amp;APT!M45&amp;"."&amp;APT!K45&amp;"."&amp;APTCR!$C$6</f>
        <v>2025.BS.I01.REC</v>
      </c>
      <c r="G45" s="203">
        <f t="shared" ca="1" si="0"/>
        <v>44361</v>
      </c>
      <c r="H45" s="311" t="e">
        <f>IF(APT!#REF!&gt;0,0,-APT!#REF!)</f>
        <v>#REF!</v>
      </c>
      <c r="I45" s="205">
        <f t="shared" ca="1" si="1"/>
        <v>44361</v>
      </c>
      <c r="J45" s="126">
        <v>3</v>
      </c>
      <c r="K45" s="126" t="b">
        <v>1</v>
      </c>
      <c r="L45" s="126" t="s">
        <v>4009</v>
      </c>
      <c r="M45" s="126" t="b">
        <v>1</v>
      </c>
      <c r="N45" s="126" t="s">
        <v>3687</v>
      </c>
      <c r="O45" s="309" t="str">
        <f>LEFT(APT!D45,19)&amp;"."&amp;APTCR!F45</f>
        <v>Foulds.2025.BS.I01.REC</v>
      </c>
      <c r="P45" s="312" t="str">
        <f>APT!I45</f>
        <v>10162/543965</v>
      </c>
      <c r="Q45" s="126" t="b">
        <v>1</v>
      </c>
      <c r="R45" s="126" t="b">
        <v>1</v>
      </c>
      <c r="S45" s="126" t="b">
        <v>1</v>
      </c>
    </row>
    <row r="46" spans="1:19" hidden="1" x14ac:dyDescent="0.25">
      <c r="A46" s="126" t="s">
        <v>4008</v>
      </c>
      <c r="B46" s="200">
        <v>1</v>
      </c>
      <c r="C46" s="126">
        <v>2</v>
      </c>
      <c r="D46" s="308">
        <f>APT!J46</f>
        <v>400082</v>
      </c>
      <c r="E46" s="126" t="b">
        <v>1</v>
      </c>
      <c r="F46" s="309" t="str">
        <f>RIGHT(APT!C46,4)&amp;"."&amp;APT!M46&amp;"."&amp;APT!K46&amp;"."&amp;APTCR!$C$6</f>
        <v>2026.BS.I01.REC</v>
      </c>
      <c r="G46" s="203">
        <f t="shared" ca="1" si="0"/>
        <v>44361</v>
      </c>
      <c r="H46" s="311" t="e">
        <f>IF(APT!#REF!&gt;0,0,-APT!#REF!)</f>
        <v>#REF!</v>
      </c>
      <c r="I46" s="205">
        <f t="shared" ca="1" si="1"/>
        <v>44361</v>
      </c>
      <c r="J46" s="126">
        <v>3</v>
      </c>
      <c r="K46" s="126" t="b">
        <v>1</v>
      </c>
      <c r="L46" s="126" t="s">
        <v>4009</v>
      </c>
      <c r="M46" s="126" t="b">
        <v>1</v>
      </c>
      <c r="N46" s="126" t="s">
        <v>3687</v>
      </c>
      <c r="O46" s="309" t="str">
        <f>LEFT(APT!D46,19)&amp;"."&amp;APTCR!F46</f>
        <v>Frith Manor School.2026.BS.I01.REC</v>
      </c>
      <c r="P46" s="312" t="str">
        <f>APT!I46</f>
        <v>10162/543965</v>
      </c>
      <c r="Q46" s="126" t="b">
        <v>1</v>
      </c>
      <c r="R46" s="126" t="b">
        <v>1</v>
      </c>
      <c r="S46" s="126" t="b">
        <v>1</v>
      </c>
    </row>
    <row r="47" spans="1:19" hidden="1" x14ac:dyDescent="0.25">
      <c r="A47" s="126" t="s">
        <v>4008</v>
      </c>
      <c r="B47" s="200">
        <v>1</v>
      </c>
      <c r="C47" s="126">
        <v>2</v>
      </c>
      <c r="D47" s="308">
        <f>APT!J47</f>
        <v>400067</v>
      </c>
      <c r="E47" s="126" t="b">
        <v>1</v>
      </c>
      <c r="F47" s="309" t="str">
        <f>RIGHT(APT!C47,4)&amp;"."&amp;APT!M47&amp;"."&amp;APT!K47&amp;"."&amp;APTCR!$C$6</f>
        <v>2028.BS.I01.REC</v>
      </c>
      <c r="G47" s="203">
        <f t="shared" ca="1" si="0"/>
        <v>44361</v>
      </c>
      <c r="H47" s="311" t="e">
        <f>IF(APT!#REF!&gt;0,0,-APT!#REF!)</f>
        <v>#REF!</v>
      </c>
      <c r="I47" s="205">
        <f t="shared" ca="1" si="1"/>
        <v>44361</v>
      </c>
      <c r="J47" s="126">
        <v>3</v>
      </c>
      <c r="K47" s="126" t="b">
        <v>1</v>
      </c>
      <c r="L47" s="126" t="s">
        <v>4009</v>
      </c>
      <c r="M47" s="126" t="b">
        <v>1</v>
      </c>
      <c r="N47" s="126" t="s">
        <v>3687</v>
      </c>
      <c r="O47" s="309" t="str">
        <f>LEFT(APT!D47,19)&amp;"."&amp;APTCR!F47</f>
        <v>Garden Suburb Infan.2028.BS.I01.REC</v>
      </c>
      <c r="P47" s="312" t="str">
        <f>APT!I47</f>
        <v>10162/543965</v>
      </c>
      <c r="Q47" s="126" t="b">
        <v>1</v>
      </c>
      <c r="R47" s="126" t="b">
        <v>1</v>
      </c>
      <c r="S47" s="126" t="b">
        <v>1</v>
      </c>
    </row>
    <row r="48" spans="1:19" hidden="1" x14ac:dyDescent="0.25">
      <c r="A48" s="126" t="s">
        <v>4008</v>
      </c>
      <c r="B48" s="200">
        <v>1</v>
      </c>
      <c r="C48" s="126">
        <v>2</v>
      </c>
      <c r="D48" s="308">
        <f>APT!J48</f>
        <v>400002</v>
      </c>
      <c r="E48" s="126" t="b">
        <v>1</v>
      </c>
      <c r="F48" s="309" t="str">
        <f>RIGHT(APT!C48,4)&amp;"."&amp;APT!M48&amp;"."&amp;APT!K48&amp;"."&amp;APTCR!$C$6</f>
        <v>2027.BS.I01.REC</v>
      </c>
      <c r="G48" s="203">
        <f t="shared" ca="1" si="0"/>
        <v>44361</v>
      </c>
      <c r="H48" s="311" t="e">
        <f>IF(APT!#REF!&gt;0,0,-APT!#REF!)</f>
        <v>#REF!</v>
      </c>
      <c r="I48" s="205">
        <f t="shared" ca="1" si="1"/>
        <v>44361</v>
      </c>
      <c r="J48" s="126">
        <v>3</v>
      </c>
      <c r="K48" s="126" t="b">
        <v>1</v>
      </c>
      <c r="L48" s="126" t="s">
        <v>4009</v>
      </c>
      <c r="M48" s="126" t="b">
        <v>1</v>
      </c>
      <c r="N48" s="126" t="s">
        <v>3687</v>
      </c>
      <c r="O48" s="309" t="str">
        <f>LEFT(APT!D48,19)&amp;"."&amp;APTCR!F48</f>
        <v>Garden Suburb Junio.2027.BS.I01.REC</v>
      </c>
      <c r="P48" s="312" t="str">
        <f>APT!I48</f>
        <v>10162/543965</v>
      </c>
      <c r="Q48" s="126" t="b">
        <v>1</v>
      </c>
      <c r="R48" s="126" t="b">
        <v>1</v>
      </c>
      <c r="S48" s="126" t="b">
        <v>1</v>
      </c>
    </row>
    <row r="49" spans="1:19" hidden="1" x14ac:dyDescent="0.25">
      <c r="A49" s="126" t="s">
        <v>4008</v>
      </c>
      <c r="B49" s="200">
        <v>1</v>
      </c>
      <c r="C49" s="126">
        <v>2</v>
      </c>
      <c r="D49" s="308">
        <f>APT!J49</f>
        <v>400035</v>
      </c>
      <c r="E49" s="126" t="b">
        <v>1</v>
      </c>
      <c r="F49" s="309" t="str">
        <f>RIGHT(APT!C49,4)&amp;"."&amp;APT!M49&amp;"."&amp;APT!K49&amp;"."&amp;APTCR!$C$6</f>
        <v>2029.BS.I01.REC</v>
      </c>
      <c r="G49" s="203">
        <f t="shared" ca="1" si="0"/>
        <v>44361</v>
      </c>
      <c r="H49" s="311" t="e">
        <f>IF(APT!#REF!&gt;0,0,-APT!#REF!)</f>
        <v>#REF!</v>
      </c>
      <c r="I49" s="205">
        <f t="shared" ca="1" si="1"/>
        <v>44361</v>
      </c>
      <c r="J49" s="126">
        <v>3</v>
      </c>
      <c r="K49" s="126" t="b">
        <v>1</v>
      </c>
      <c r="L49" s="126" t="s">
        <v>4009</v>
      </c>
      <c r="M49" s="126" t="b">
        <v>1</v>
      </c>
      <c r="N49" s="126" t="s">
        <v>3687</v>
      </c>
      <c r="O49" s="309" t="str">
        <f>LEFT(APT!D49,19)&amp;"."&amp;APTCR!F49</f>
        <v>Goldbeaters Primary.2029.BS.I01.REC</v>
      </c>
      <c r="P49" s="312" t="str">
        <f>APT!I49</f>
        <v>10162/543965</v>
      </c>
      <c r="Q49" s="126" t="b">
        <v>1</v>
      </c>
      <c r="R49" s="126" t="b">
        <v>1</v>
      </c>
      <c r="S49" s="126" t="b">
        <v>1</v>
      </c>
    </row>
    <row r="50" spans="1:19" hidden="1" x14ac:dyDescent="0.25">
      <c r="A50" s="126" t="s">
        <v>4008</v>
      </c>
      <c r="B50" s="200">
        <v>1</v>
      </c>
      <c r="C50" s="126">
        <v>2</v>
      </c>
      <c r="D50" s="308">
        <f>APT!J50</f>
        <v>400108</v>
      </c>
      <c r="E50" s="126" t="b">
        <v>1</v>
      </c>
      <c r="F50" s="309" t="str">
        <f>RIGHT(APT!C50,4)&amp;"."&amp;APT!M50&amp;"."&amp;APT!K50&amp;"."&amp;APTCR!$C$6</f>
        <v>3516.BS.I01.REC</v>
      </c>
      <c r="G50" s="203">
        <f t="shared" ca="1" si="0"/>
        <v>44361</v>
      </c>
      <c r="H50" s="311" t="e">
        <f>IF(APT!#REF!&gt;0,0,-APT!#REF!)</f>
        <v>#REF!</v>
      </c>
      <c r="I50" s="205">
        <f t="shared" ca="1" si="1"/>
        <v>44361</v>
      </c>
      <c r="J50" s="126">
        <v>3</v>
      </c>
      <c r="K50" s="126" t="b">
        <v>1</v>
      </c>
      <c r="L50" s="126" t="s">
        <v>4009</v>
      </c>
      <c r="M50" s="126" t="b">
        <v>1</v>
      </c>
      <c r="N50" s="126" t="s">
        <v>3687</v>
      </c>
      <c r="O50" s="309" t="str">
        <f>LEFT(APT!D50,19)&amp;"."&amp;APTCR!F50</f>
        <v>Hasmonean Primary S.3516.BS.I01.REC</v>
      </c>
      <c r="P50" s="312" t="str">
        <f>APT!I50</f>
        <v>10162/543965</v>
      </c>
      <c r="Q50" s="126" t="b">
        <v>1</v>
      </c>
      <c r="R50" s="126" t="b">
        <v>1</v>
      </c>
      <c r="S50" s="126" t="b">
        <v>1</v>
      </c>
    </row>
    <row r="51" spans="1:19" hidden="1" x14ac:dyDescent="0.25">
      <c r="A51" s="126" t="s">
        <v>4008</v>
      </c>
      <c r="B51" s="200">
        <v>1</v>
      </c>
      <c r="C51" s="126">
        <v>2</v>
      </c>
      <c r="D51" s="308">
        <f>APT!J51</f>
        <v>400026</v>
      </c>
      <c r="E51" s="126" t="b">
        <v>1</v>
      </c>
      <c r="F51" s="309" t="str">
        <f>RIGHT(APT!C51,4)&amp;"."&amp;APT!M51&amp;"."&amp;APT!K51&amp;"."&amp;APTCR!$C$6</f>
        <v>2031.BS.I01.REC</v>
      </c>
      <c r="G51" s="203">
        <f t="shared" ca="1" si="0"/>
        <v>44361</v>
      </c>
      <c r="H51" s="311" t="e">
        <f>IF(APT!#REF!&gt;0,0,-APT!#REF!)</f>
        <v>#REF!</v>
      </c>
      <c r="I51" s="205">
        <f t="shared" ca="1" si="1"/>
        <v>44361</v>
      </c>
      <c r="J51" s="126">
        <v>3</v>
      </c>
      <c r="K51" s="126" t="b">
        <v>1</v>
      </c>
      <c r="L51" s="126" t="s">
        <v>4009</v>
      </c>
      <c r="M51" s="126" t="b">
        <v>1</v>
      </c>
      <c r="N51" s="126" t="s">
        <v>3687</v>
      </c>
      <c r="O51" s="309" t="str">
        <f>LEFT(APT!D51,19)&amp;"."&amp;APTCR!F51</f>
        <v>Hollickwood JMI Sch.2031.BS.I01.REC</v>
      </c>
      <c r="P51" s="312" t="str">
        <f>APT!I51</f>
        <v>10162/543965</v>
      </c>
      <c r="Q51" s="126" t="b">
        <v>1</v>
      </c>
      <c r="R51" s="126" t="b">
        <v>1</v>
      </c>
      <c r="S51" s="126" t="b">
        <v>1</v>
      </c>
    </row>
    <row r="52" spans="1:19" hidden="1" x14ac:dyDescent="0.25">
      <c r="A52" s="126" t="s">
        <v>4008</v>
      </c>
      <c r="B52" s="200">
        <v>1</v>
      </c>
      <c r="C52" s="126">
        <v>2</v>
      </c>
      <c r="D52" s="308">
        <f>APT!J52</f>
        <v>400084</v>
      </c>
      <c r="E52" s="126" t="b">
        <v>1</v>
      </c>
      <c r="F52" s="309" t="str">
        <f>RIGHT(APT!C52,4)&amp;"."&amp;APT!M52&amp;"."&amp;APT!K52&amp;"."&amp;APTCR!$C$6</f>
        <v>2032.BS.I01.REC</v>
      </c>
      <c r="G52" s="203">
        <f t="shared" ca="1" si="0"/>
        <v>44361</v>
      </c>
      <c r="H52" s="311" t="e">
        <f>IF(APT!#REF!&gt;0,0,-APT!#REF!)</f>
        <v>#REF!</v>
      </c>
      <c r="I52" s="205">
        <f t="shared" ca="1" si="1"/>
        <v>44361</v>
      </c>
      <c r="J52" s="126">
        <v>3</v>
      </c>
      <c r="K52" s="126" t="b">
        <v>1</v>
      </c>
      <c r="L52" s="126" t="s">
        <v>4009</v>
      </c>
      <c r="M52" s="126" t="b">
        <v>1</v>
      </c>
      <c r="N52" s="126" t="s">
        <v>3687</v>
      </c>
      <c r="O52" s="309" t="str">
        <f>LEFT(APT!D52,19)&amp;"."&amp;APTCR!F52</f>
        <v>Holly Park School.2032.BS.I01.REC</v>
      </c>
      <c r="P52" s="312" t="str">
        <f>APT!I52</f>
        <v>10162/543965</v>
      </c>
      <c r="Q52" s="126" t="b">
        <v>1</v>
      </c>
      <c r="R52" s="126" t="b">
        <v>1</v>
      </c>
      <c r="S52" s="126" t="b">
        <v>1</v>
      </c>
    </row>
    <row r="53" spans="1:19" hidden="1" x14ac:dyDescent="0.25">
      <c r="A53" s="126" t="s">
        <v>4008</v>
      </c>
      <c r="B53" s="200">
        <v>1</v>
      </c>
      <c r="C53" s="126">
        <v>2</v>
      </c>
      <c r="D53" s="308">
        <f>APT!J53</f>
        <v>400008</v>
      </c>
      <c r="E53" s="126" t="b">
        <v>1</v>
      </c>
      <c r="F53" s="309" t="str">
        <f>RIGHT(APT!C53,4)&amp;"."&amp;APT!M53&amp;"."&amp;APT!K53&amp;"."&amp;APTCR!$C$6</f>
        <v>3304.BS.I01.REC</v>
      </c>
      <c r="G53" s="203">
        <f t="shared" ca="1" si="0"/>
        <v>44361</v>
      </c>
      <c r="H53" s="311" t="e">
        <f>IF(APT!#REF!&gt;0,0,-APT!#REF!)</f>
        <v>#REF!</v>
      </c>
      <c r="I53" s="205">
        <f t="shared" ca="1" si="1"/>
        <v>44361</v>
      </c>
      <c r="J53" s="126">
        <v>3</v>
      </c>
      <c r="K53" s="126" t="b">
        <v>1</v>
      </c>
      <c r="L53" s="126" t="s">
        <v>4009</v>
      </c>
      <c r="M53" s="126" t="b">
        <v>1</v>
      </c>
      <c r="N53" s="126" t="s">
        <v>3687</v>
      </c>
      <c r="O53" s="309" t="str">
        <f>LEFT(APT!D53,19)&amp;"."&amp;APTCR!F53</f>
        <v>Holy Trinity School.3304.BS.I01.REC</v>
      </c>
      <c r="P53" s="312" t="str">
        <f>APT!I53</f>
        <v>10162/543965</v>
      </c>
      <c r="Q53" s="126" t="b">
        <v>1</v>
      </c>
      <c r="R53" s="126" t="b">
        <v>1</v>
      </c>
      <c r="S53" s="126" t="b">
        <v>1</v>
      </c>
    </row>
    <row r="54" spans="1:19" hidden="1" x14ac:dyDescent="0.25">
      <c r="A54" s="126" t="s">
        <v>4008</v>
      </c>
      <c r="B54" s="200">
        <v>1</v>
      </c>
      <c r="C54" s="126">
        <v>2</v>
      </c>
      <c r="D54" s="308">
        <f>APT!J54</f>
        <v>400046</v>
      </c>
      <c r="E54" s="126" t="b">
        <v>1</v>
      </c>
      <c r="F54" s="309" t="str">
        <f>RIGHT(APT!C54,4)&amp;"."&amp;APT!M54&amp;"."&amp;APT!K54&amp;"."&amp;APTCR!$C$6</f>
        <v>2036.BS.I01.REC</v>
      </c>
      <c r="G54" s="203">
        <f t="shared" ca="1" si="0"/>
        <v>44361</v>
      </c>
      <c r="H54" s="311" t="e">
        <f>IF(APT!#REF!&gt;0,0,-APT!#REF!)</f>
        <v>#REF!</v>
      </c>
      <c r="I54" s="205">
        <f t="shared" ca="1" si="1"/>
        <v>44361</v>
      </c>
      <c r="J54" s="126">
        <v>3</v>
      </c>
      <c r="K54" s="126" t="b">
        <v>1</v>
      </c>
      <c r="L54" s="126" t="s">
        <v>4009</v>
      </c>
      <c r="M54" s="126" t="b">
        <v>1</v>
      </c>
      <c r="N54" s="126" t="s">
        <v>3687</v>
      </c>
      <c r="O54" s="309" t="str">
        <f>LEFT(APT!D54,19)&amp;"."&amp;APTCR!F54</f>
        <v>Livingstone School.2036.BS.I01.REC</v>
      </c>
      <c r="P54" s="312" t="str">
        <f>APT!I54</f>
        <v>10162/543965</v>
      </c>
      <c r="Q54" s="126" t="b">
        <v>1</v>
      </c>
      <c r="R54" s="126" t="b">
        <v>1</v>
      </c>
      <c r="S54" s="126" t="b">
        <v>1</v>
      </c>
    </row>
    <row r="55" spans="1:19" hidden="1" x14ac:dyDescent="0.25">
      <c r="A55" s="126" t="s">
        <v>4008</v>
      </c>
      <c r="B55" s="200">
        <v>1</v>
      </c>
      <c r="C55" s="126">
        <v>2</v>
      </c>
      <c r="D55" s="308">
        <f>APT!J55</f>
        <v>400030</v>
      </c>
      <c r="E55" s="126" t="b">
        <v>1</v>
      </c>
      <c r="F55" s="309" t="str">
        <f>RIGHT(APT!C55,4)&amp;"."&amp;APT!M55&amp;"."&amp;APT!K55&amp;"."&amp;APTCR!$C$6</f>
        <v>2037.BS.I01.REC</v>
      </c>
      <c r="G55" s="203">
        <f t="shared" ca="1" si="0"/>
        <v>44361</v>
      </c>
      <c r="H55" s="311" t="e">
        <f>IF(APT!#REF!&gt;0,0,-APT!#REF!)</f>
        <v>#REF!</v>
      </c>
      <c r="I55" s="205">
        <f t="shared" ca="1" si="1"/>
        <v>44361</v>
      </c>
      <c r="J55" s="126">
        <v>3</v>
      </c>
      <c r="K55" s="126" t="b">
        <v>1</v>
      </c>
      <c r="L55" s="126" t="s">
        <v>4009</v>
      </c>
      <c r="M55" s="126" t="b">
        <v>1</v>
      </c>
      <c r="N55" s="126" t="s">
        <v>3687</v>
      </c>
      <c r="O55" s="309" t="str">
        <f>LEFT(APT!D55,19)&amp;"."&amp;APTCR!F55</f>
        <v>Manorside Primary S.2037.BS.I01.REC</v>
      </c>
      <c r="P55" s="312" t="str">
        <f>APT!I55</f>
        <v>10162/543965</v>
      </c>
      <c r="Q55" s="126" t="b">
        <v>1</v>
      </c>
      <c r="R55" s="126" t="b">
        <v>1</v>
      </c>
      <c r="S55" s="126" t="b">
        <v>1</v>
      </c>
    </row>
    <row r="56" spans="1:19" x14ac:dyDescent="0.25">
      <c r="A56" s="126" t="s">
        <v>4008</v>
      </c>
      <c r="B56" s="200">
        <v>1</v>
      </c>
      <c r="C56" s="126">
        <v>2</v>
      </c>
      <c r="D56" s="308">
        <f>APT!J56</f>
        <v>400130</v>
      </c>
      <c r="E56" s="126" t="b">
        <v>1</v>
      </c>
      <c r="F56" s="309" t="str">
        <f>RIGHT(APT!C56,4)&amp;"."&amp;APT!M56&amp;"."&amp;APT!K56&amp;"."&amp;APTCR!$C$6&amp;"."&amp;$C$5</f>
        <v>3523.BS.I01.REC.Se20</v>
      </c>
      <c r="G56" s="203">
        <f t="shared" ca="1" si="0"/>
        <v>44361</v>
      </c>
      <c r="H56" s="356" t="e">
        <f>IF(APT!#REF!&gt;0,0,-APT!#REF!)</f>
        <v>#REF!</v>
      </c>
      <c r="I56" s="205">
        <f t="shared" ca="1" si="1"/>
        <v>44361</v>
      </c>
      <c r="J56" s="126">
        <v>3</v>
      </c>
      <c r="K56" s="126" t="b">
        <v>1</v>
      </c>
      <c r="L56" s="126" t="s">
        <v>4009</v>
      </c>
      <c r="M56" s="126" t="b">
        <v>1</v>
      </c>
      <c r="N56" s="126" t="s">
        <v>3687</v>
      </c>
      <c r="O56" s="309" t="str">
        <f>LEFT(APT!D56,19)&amp;"."&amp;APTCR!F56</f>
        <v>Martin Primary Scho.3523.BS.I01.REC.Se20</v>
      </c>
      <c r="P56" s="312" t="str">
        <f>APT!I56</f>
        <v>10162/543965</v>
      </c>
      <c r="Q56" s="126" t="b">
        <v>1</v>
      </c>
      <c r="R56" s="126" t="b">
        <v>1</v>
      </c>
      <c r="S56" s="126" t="b">
        <v>1</v>
      </c>
    </row>
    <row r="57" spans="1:19" x14ac:dyDescent="0.25">
      <c r="A57" s="126" t="s">
        <v>4008</v>
      </c>
      <c r="B57" s="200">
        <v>1</v>
      </c>
      <c r="C57" s="126">
        <v>2</v>
      </c>
      <c r="D57" s="308">
        <f>APT!J57</f>
        <v>400112</v>
      </c>
      <c r="E57" s="126" t="b">
        <v>1</v>
      </c>
      <c r="F57" s="309" t="str">
        <f>RIGHT(APT!C57,4)&amp;"."&amp;APT!M57&amp;"."&amp;APT!K57&amp;"."&amp;APTCR!$C$6&amp;"."&amp;$C$5</f>
        <v>5948.BS.I01.REC.Se20</v>
      </c>
      <c r="G57" s="203">
        <f t="shared" ca="1" si="0"/>
        <v>44361</v>
      </c>
      <c r="H57" s="311" t="e">
        <f>IF(APT!#REF!&gt;0,0,-APT!#REF!)</f>
        <v>#REF!</v>
      </c>
      <c r="I57" s="205">
        <f t="shared" ca="1" si="1"/>
        <v>44361</v>
      </c>
      <c r="J57" s="126">
        <v>3</v>
      </c>
      <c r="K57" s="126" t="b">
        <v>1</v>
      </c>
      <c r="L57" s="126" t="s">
        <v>4009</v>
      </c>
      <c r="M57" s="126" t="b">
        <v>1</v>
      </c>
      <c r="N57" s="126" t="s">
        <v>3687</v>
      </c>
      <c r="O57" s="309" t="str">
        <f>LEFT(APT!D57,19)&amp;"."&amp;APTCR!F57</f>
        <v>Mathilda Marks-Kenn.5948.BS.I01.REC.Se20</v>
      </c>
      <c r="P57" s="312" t="str">
        <f>APT!I57</f>
        <v>10162/543965</v>
      </c>
      <c r="Q57" s="126" t="b">
        <v>1</v>
      </c>
      <c r="R57" s="126" t="b">
        <v>1</v>
      </c>
      <c r="S57" s="126" t="b">
        <v>1</v>
      </c>
    </row>
    <row r="58" spans="1:19" x14ac:dyDescent="0.25">
      <c r="A58" s="126" t="s">
        <v>4008</v>
      </c>
      <c r="B58" s="200">
        <v>1</v>
      </c>
      <c r="C58" s="126">
        <v>2</v>
      </c>
      <c r="D58" s="308">
        <f>APT!J58</f>
        <v>400110</v>
      </c>
      <c r="E58" s="126" t="b">
        <v>1</v>
      </c>
      <c r="F58" s="309" t="str">
        <f>RIGHT(APT!C58,4)&amp;"."&amp;APT!M58&amp;"."&amp;APT!K58&amp;"."&amp;APTCR!$C$6&amp;"."&amp;$C$5</f>
        <v>5949.BS.I01.REC.Se20</v>
      </c>
      <c r="G58" s="203">
        <f t="shared" ca="1" si="0"/>
        <v>44361</v>
      </c>
      <c r="H58" s="311" t="e">
        <f>IF(APT!#REF!&gt;0,0,-APT!#REF!)</f>
        <v>#REF!</v>
      </c>
      <c r="I58" s="205">
        <f t="shared" ca="1" si="1"/>
        <v>44361</v>
      </c>
      <c r="J58" s="126">
        <v>3</v>
      </c>
      <c r="K58" s="126" t="b">
        <v>1</v>
      </c>
      <c r="L58" s="126" t="s">
        <v>4009</v>
      </c>
      <c r="M58" s="126" t="b">
        <v>1</v>
      </c>
      <c r="N58" s="126" t="s">
        <v>3687</v>
      </c>
      <c r="O58" s="309" t="str">
        <f>LEFT(APT!D58,19)&amp;"."&amp;APTCR!F58</f>
        <v>Menorah Foundation .5949.BS.I01.REC.Se20</v>
      </c>
      <c r="P58" s="312" t="str">
        <f>APT!I58</f>
        <v>10162/543965</v>
      </c>
      <c r="Q58" s="126" t="b">
        <v>1</v>
      </c>
      <c r="R58" s="126" t="b">
        <v>1</v>
      </c>
      <c r="S58" s="126" t="b">
        <v>1</v>
      </c>
    </row>
    <row r="59" spans="1:19" hidden="1" x14ac:dyDescent="0.25">
      <c r="A59" s="126" t="s">
        <v>4008</v>
      </c>
      <c r="B59" s="200">
        <v>1</v>
      </c>
      <c r="C59" s="126">
        <v>2</v>
      </c>
      <c r="D59" s="308">
        <f>APT!J59</f>
        <v>400007</v>
      </c>
      <c r="E59" s="126" t="b">
        <v>1</v>
      </c>
      <c r="F59" s="309" t="str">
        <f>RIGHT(APT!C59,4)&amp;"."&amp;APT!M59&amp;"."&amp;APT!K59&amp;"."&amp;APTCR!$C$6</f>
        <v>3513.BS.I01.REC</v>
      </c>
      <c r="G59" s="203">
        <f t="shared" ca="1" si="0"/>
        <v>44361</v>
      </c>
      <c r="H59" s="311" t="e">
        <f>IF(APT!#REF!&gt;0,0,-APT!#REF!)</f>
        <v>#REF!</v>
      </c>
      <c r="I59" s="205">
        <f t="shared" ca="1" si="1"/>
        <v>44361</v>
      </c>
      <c r="J59" s="126">
        <v>3</v>
      </c>
      <c r="K59" s="126" t="b">
        <v>1</v>
      </c>
      <c r="L59" s="126" t="s">
        <v>4009</v>
      </c>
      <c r="M59" s="126" t="b">
        <v>1</v>
      </c>
      <c r="N59" s="126" t="s">
        <v>3687</v>
      </c>
      <c r="O59" s="309" t="str">
        <f>LEFT(APT!D59,19)&amp;"."&amp;APTCR!F59</f>
        <v>Menorah Primary Sch.3513.BS.I01.REC</v>
      </c>
      <c r="P59" s="312" t="str">
        <f>APT!I59</f>
        <v>10162/543965</v>
      </c>
      <c r="Q59" s="126" t="b">
        <v>1</v>
      </c>
      <c r="R59" s="126" t="b">
        <v>1</v>
      </c>
      <c r="S59" s="126" t="b">
        <v>1</v>
      </c>
    </row>
    <row r="60" spans="1:19" hidden="1" x14ac:dyDescent="0.25">
      <c r="A60" s="126" t="s">
        <v>4008</v>
      </c>
      <c r="B60" s="200">
        <v>1</v>
      </c>
      <c r="C60" s="126">
        <v>2</v>
      </c>
      <c r="D60" s="308">
        <f>APT!J60</f>
        <v>400086</v>
      </c>
      <c r="E60" s="126" t="b">
        <v>1</v>
      </c>
      <c r="F60" s="309" t="str">
        <f>RIGHT(APT!C60,4)&amp;"."&amp;APT!M60&amp;"."&amp;APT!K60&amp;"."&amp;APTCR!$C$6</f>
        <v>3305.BS.I01.REC</v>
      </c>
      <c r="G60" s="203">
        <f t="shared" ca="1" si="0"/>
        <v>44361</v>
      </c>
      <c r="H60" s="311" t="e">
        <f>IF(APT!#REF!&gt;0,0,-APT!#REF!)</f>
        <v>#REF!</v>
      </c>
      <c r="I60" s="205">
        <f t="shared" ca="1" si="1"/>
        <v>44361</v>
      </c>
      <c r="J60" s="126">
        <v>3</v>
      </c>
      <c r="K60" s="126" t="b">
        <v>1</v>
      </c>
      <c r="L60" s="126" t="s">
        <v>4009</v>
      </c>
      <c r="M60" s="126" t="b">
        <v>1</v>
      </c>
      <c r="N60" s="126" t="s">
        <v>3687</v>
      </c>
      <c r="O60" s="309" t="str">
        <f>LEFT(APT!D60,19)&amp;"."&amp;APTCR!F60</f>
        <v>Monken Hadley C E P.3305.BS.I01.REC</v>
      </c>
      <c r="P60" s="312" t="str">
        <f>APT!I60</f>
        <v>10162/543965</v>
      </c>
      <c r="Q60" s="126" t="b">
        <v>1</v>
      </c>
      <c r="R60" s="126" t="b">
        <v>1</v>
      </c>
      <c r="S60" s="126" t="b">
        <v>1</v>
      </c>
    </row>
    <row r="61" spans="1:19" x14ac:dyDescent="0.25">
      <c r="A61" s="126" t="s">
        <v>4008</v>
      </c>
      <c r="B61" s="200">
        <v>1</v>
      </c>
      <c r="C61" s="126">
        <v>2</v>
      </c>
      <c r="D61" s="308">
        <f>APT!J61</f>
        <v>400048</v>
      </c>
      <c r="E61" s="126" t="b">
        <v>1</v>
      </c>
      <c r="F61" s="309" t="str">
        <f>RIGHT(APT!C61,4)&amp;"."&amp;APT!M61&amp;"."&amp;APT!K61&amp;"."&amp;APTCR!$C$6&amp;"."&amp;$C$5</f>
        <v>2042.BS.I01.REC.Se20</v>
      </c>
      <c r="G61" s="203">
        <f t="shared" ca="1" si="0"/>
        <v>44361</v>
      </c>
      <c r="H61" s="311" t="e">
        <f>IF(APT!#REF!&gt;0,0,-APT!#REF!)</f>
        <v>#REF!</v>
      </c>
      <c r="I61" s="205">
        <f t="shared" ca="1" si="1"/>
        <v>44361</v>
      </c>
      <c r="J61" s="126">
        <v>3</v>
      </c>
      <c r="K61" s="126" t="b">
        <v>1</v>
      </c>
      <c r="L61" s="126" t="s">
        <v>4009</v>
      </c>
      <c r="M61" s="126" t="b">
        <v>1</v>
      </c>
      <c r="N61" s="126" t="s">
        <v>3687</v>
      </c>
      <c r="O61" s="309" t="str">
        <f>LEFT(APT!D61,19)&amp;"."&amp;APTCR!F61</f>
        <v>Monkfrith School.2042.BS.I01.REC.Se20</v>
      </c>
      <c r="P61" s="312" t="str">
        <f>APT!I61</f>
        <v>10162/543965</v>
      </c>
      <c r="Q61" s="126" t="b">
        <v>1</v>
      </c>
      <c r="R61" s="126" t="b">
        <v>1</v>
      </c>
      <c r="S61" s="126" t="b">
        <v>1</v>
      </c>
    </row>
    <row r="62" spans="1:19" hidden="1" x14ac:dyDescent="0.25">
      <c r="A62" s="126" t="s">
        <v>4008</v>
      </c>
      <c r="B62" s="200">
        <v>1</v>
      </c>
      <c r="C62" s="126">
        <v>2</v>
      </c>
      <c r="D62" s="308">
        <f>APT!J62</f>
        <v>400087</v>
      </c>
      <c r="E62" s="126" t="b">
        <v>1</v>
      </c>
      <c r="F62" s="309" t="str">
        <f>RIGHT(APT!C62,4)&amp;"."&amp;APT!M62&amp;"."&amp;APT!K62&amp;"."&amp;APTCR!$C$6</f>
        <v>2044.BS.I01.REC</v>
      </c>
      <c r="G62" s="203">
        <f t="shared" ca="1" si="0"/>
        <v>44361</v>
      </c>
      <c r="H62" s="311" t="e">
        <f>IF(APT!#REF!&gt;0,0,-APT!#REF!)</f>
        <v>#REF!</v>
      </c>
      <c r="I62" s="205">
        <f t="shared" ca="1" si="1"/>
        <v>44361</v>
      </c>
      <c r="J62" s="126">
        <v>3</v>
      </c>
      <c r="K62" s="126" t="b">
        <v>1</v>
      </c>
      <c r="L62" s="126" t="s">
        <v>4009</v>
      </c>
      <c r="M62" s="126" t="b">
        <v>1</v>
      </c>
      <c r="N62" s="126" t="s">
        <v>3687</v>
      </c>
      <c r="O62" s="309" t="str">
        <f>LEFT(APT!D62,19)&amp;"."&amp;APTCR!F62</f>
        <v>Moss Hall Infant Sc.2044.BS.I01.REC</v>
      </c>
      <c r="P62" s="312" t="str">
        <f>APT!I62</f>
        <v>10162/543965</v>
      </c>
      <c r="Q62" s="126" t="b">
        <v>1</v>
      </c>
      <c r="R62" s="126" t="b">
        <v>1</v>
      </c>
      <c r="S62" s="126" t="b">
        <v>1</v>
      </c>
    </row>
    <row r="63" spans="1:19" hidden="1" x14ac:dyDescent="0.25">
      <c r="A63" s="126" t="s">
        <v>4008</v>
      </c>
      <c r="B63" s="200">
        <v>1</v>
      </c>
      <c r="C63" s="126">
        <v>2</v>
      </c>
      <c r="D63" s="308">
        <f>APT!J63</f>
        <v>400088</v>
      </c>
      <c r="E63" s="126" t="b">
        <v>1</v>
      </c>
      <c r="F63" s="309" t="str">
        <f>RIGHT(APT!C63,4)&amp;"."&amp;APT!M63&amp;"."&amp;APT!K63&amp;"."&amp;APTCR!$C$6</f>
        <v>2043.BS.I01.REC</v>
      </c>
      <c r="G63" s="203">
        <f t="shared" ca="1" si="0"/>
        <v>44361</v>
      </c>
      <c r="H63" s="311" t="e">
        <f>IF(APT!#REF!&gt;0,0,-APT!#REF!)</f>
        <v>#REF!</v>
      </c>
      <c r="I63" s="205">
        <f t="shared" ca="1" si="1"/>
        <v>44361</v>
      </c>
      <c r="J63" s="126">
        <v>3</v>
      </c>
      <c r="K63" s="126" t="b">
        <v>1</v>
      </c>
      <c r="L63" s="126" t="s">
        <v>4009</v>
      </c>
      <c r="M63" s="126" t="b">
        <v>1</v>
      </c>
      <c r="N63" s="126" t="s">
        <v>3687</v>
      </c>
      <c r="O63" s="309" t="str">
        <f>LEFT(APT!D63,19)&amp;"."&amp;APTCR!F63</f>
        <v>Moss Hall Junior Sc.2043.BS.I01.REC</v>
      </c>
      <c r="P63" s="312" t="str">
        <f>APT!I63</f>
        <v>10162/543965</v>
      </c>
      <c r="Q63" s="126" t="b">
        <v>1</v>
      </c>
      <c r="R63" s="126" t="b">
        <v>1</v>
      </c>
      <c r="S63" s="126" t="b">
        <v>1</v>
      </c>
    </row>
    <row r="64" spans="1:19" x14ac:dyDescent="0.25">
      <c r="A64" s="126" t="s">
        <v>4008</v>
      </c>
      <c r="B64" s="200">
        <v>1</v>
      </c>
      <c r="C64" s="126">
        <v>2</v>
      </c>
      <c r="D64" s="308">
        <f>APT!J64</f>
        <v>158733</v>
      </c>
      <c r="E64" s="126" t="b">
        <v>1</v>
      </c>
      <c r="F64" s="309" t="str">
        <f>RIGHT(APT!C64,4)&amp;"."&amp;APT!M64&amp;"."&amp;APT!K64&amp;"."&amp;APTCR!$C$6&amp;"."&amp;$C$5</f>
        <v>2053.BS.I01.REC.Se20</v>
      </c>
      <c r="G64" s="203">
        <f t="shared" ca="1" si="0"/>
        <v>44361</v>
      </c>
      <c r="H64" s="311" t="e">
        <f>IF(APT!#REF!&gt;0,0,-APT!#REF!)</f>
        <v>#REF!</v>
      </c>
      <c r="I64" s="205">
        <f t="shared" ca="1" si="1"/>
        <v>44361</v>
      </c>
      <c r="J64" s="126">
        <v>3</v>
      </c>
      <c r="K64" s="126" t="b">
        <v>1</v>
      </c>
      <c r="L64" s="126" t="s">
        <v>4009</v>
      </c>
      <c r="M64" s="126" t="b">
        <v>1</v>
      </c>
      <c r="N64" s="126" t="s">
        <v>3687</v>
      </c>
      <c r="O64" s="309" t="str">
        <f>LEFT(APT!D64,19)&amp;"."&amp;APTCR!F64</f>
        <v>Noam Primary School.2053.BS.I01.REC.Se20</v>
      </c>
      <c r="P64" s="312" t="str">
        <f>APT!I64</f>
        <v>10162/543965</v>
      </c>
      <c r="Q64" s="126" t="b">
        <v>1</v>
      </c>
      <c r="R64" s="126" t="b">
        <v>1</v>
      </c>
      <c r="S64" s="126" t="b">
        <v>1</v>
      </c>
    </row>
    <row r="65" spans="1:19" hidden="1" x14ac:dyDescent="0.25">
      <c r="A65" s="126" t="s">
        <v>4008</v>
      </c>
      <c r="B65" s="200">
        <v>1</v>
      </c>
      <c r="C65" s="126">
        <v>2</v>
      </c>
      <c r="D65" s="308">
        <f>APT!J65</f>
        <v>400089</v>
      </c>
      <c r="E65" s="126" t="b">
        <v>1</v>
      </c>
      <c r="F65" s="309" t="str">
        <f>RIGHT(APT!C65,4)&amp;"."&amp;APT!M65&amp;"."&amp;APT!K65&amp;"."&amp;APTCR!$C$6</f>
        <v>2045.BS.I01.REC</v>
      </c>
      <c r="G65" s="203">
        <f t="shared" ca="1" si="0"/>
        <v>44361</v>
      </c>
      <c r="H65" s="311" t="e">
        <f>IF(APT!#REF!&gt;0,0,-APT!#REF!)</f>
        <v>#REF!</v>
      </c>
      <c r="I65" s="205">
        <f t="shared" ca="1" si="1"/>
        <v>44361</v>
      </c>
      <c r="J65" s="126">
        <v>3</v>
      </c>
      <c r="K65" s="126" t="b">
        <v>1</v>
      </c>
      <c r="L65" s="126" t="s">
        <v>4009</v>
      </c>
      <c r="M65" s="126" t="b">
        <v>1</v>
      </c>
      <c r="N65" s="126" t="s">
        <v>3687</v>
      </c>
      <c r="O65" s="309" t="str">
        <f>LEFT(APT!D65,19)&amp;"."&amp;APTCR!F65</f>
        <v>Northside School.2045.BS.I01.REC</v>
      </c>
      <c r="P65" s="312" t="str">
        <f>APT!I65</f>
        <v>10162/543965</v>
      </c>
      <c r="Q65" s="126" t="b">
        <v>1</v>
      </c>
      <c r="R65" s="126" t="b">
        <v>1</v>
      </c>
      <c r="S65" s="126" t="b">
        <v>1</v>
      </c>
    </row>
    <row r="66" spans="1:19" hidden="1" x14ac:dyDescent="0.25">
      <c r="A66" s="126" t="s">
        <v>4008</v>
      </c>
      <c r="B66" s="200">
        <v>1</v>
      </c>
      <c r="C66" s="126">
        <v>2</v>
      </c>
      <c r="D66" s="308">
        <f>APT!J66</f>
        <v>400113</v>
      </c>
      <c r="E66" s="126" t="b">
        <v>1</v>
      </c>
      <c r="F66" s="309" t="str">
        <f>RIGHT(APT!C66,4)&amp;"."&amp;APT!M66&amp;"."&amp;APT!K66&amp;"."&amp;APTCR!$C$6</f>
        <v>2077.BS.I01.REC</v>
      </c>
      <c r="G66" s="203">
        <f t="shared" ca="1" si="0"/>
        <v>44361</v>
      </c>
      <c r="H66" s="311" t="e">
        <f>IF(APT!#REF!&gt;0,0,-APT!#REF!)</f>
        <v>#REF!</v>
      </c>
      <c r="I66" s="205">
        <f t="shared" ca="1" si="1"/>
        <v>44361</v>
      </c>
      <c r="J66" s="126">
        <v>3</v>
      </c>
      <c r="K66" s="126" t="b">
        <v>1</v>
      </c>
      <c r="L66" s="126" t="s">
        <v>4009</v>
      </c>
      <c r="M66" s="126" t="b">
        <v>1</v>
      </c>
      <c r="N66" s="126" t="s">
        <v>3687</v>
      </c>
      <c r="O66" s="309" t="str">
        <f>LEFT(APT!D66,19)&amp;"."&amp;APTCR!F66</f>
        <v>Orion Primary Schoo.2077.BS.I01.REC</v>
      </c>
      <c r="P66" s="312" t="str">
        <f>APT!I66</f>
        <v>10162/543965</v>
      </c>
      <c r="Q66" s="126" t="b">
        <v>1</v>
      </c>
      <c r="R66" s="126" t="b">
        <v>1</v>
      </c>
      <c r="S66" s="126" t="b">
        <v>1</v>
      </c>
    </row>
    <row r="67" spans="1:19" x14ac:dyDescent="0.25">
      <c r="A67" s="126" t="s">
        <v>4008</v>
      </c>
      <c r="B67" s="200">
        <v>1</v>
      </c>
      <c r="C67" s="126">
        <v>2</v>
      </c>
      <c r="D67" s="308">
        <f>APT!J67</f>
        <v>400021</v>
      </c>
      <c r="E67" s="126" t="b">
        <v>1</v>
      </c>
      <c r="F67" s="309" t="str">
        <f>RIGHT(APT!C67,4)&amp;"."&amp;APT!M67&amp;"."&amp;APT!K67&amp;"."&amp;APTCR!$C$6&amp;"."&amp;$C$5</f>
        <v>5201.BS.I01.REC.Se20</v>
      </c>
      <c r="G67" s="203">
        <f t="shared" ca="1" si="0"/>
        <v>44361</v>
      </c>
      <c r="H67" s="311" t="e">
        <f>IF(APT!#REF!&gt;0,0,-APT!#REF!)</f>
        <v>#REF!</v>
      </c>
      <c r="I67" s="205">
        <f t="shared" ca="1" si="1"/>
        <v>44361</v>
      </c>
      <c r="J67" s="126">
        <v>3</v>
      </c>
      <c r="K67" s="126" t="b">
        <v>1</v>
      </c>
      <c r="L67" s="126" t="s">
        <v>4009</v>
      </c>
      <c r="M67" s="126" t="b">
        <v>1</v>
      </c>
      <c r="N67" s="126" t="s">
        <v>3687</v>
      </c>
      <c r="O67" s="309" t="str">
        <f>LEFT(APT!D67,19)&amp;"."&amp;APTCR!F67</f>
        <v>Osidge Primary Scho.5201.BS.I01.REC.Se20</v>
      </c>
      <c r="P67" s="312" t="str">
        <f>APT!I67</f>
        <v>10162/543965</v>
      </c>
      <c r="Q67" s="126" t="b">
        <v>1</v>
      </c>
      <c r="R67" s="126" t="b">
        <v>1</v>
      </c>
      <c r="S67" s="126" t="b">
        <v>1</v>
      </c>
    </row>
    <row r="68" spans="1:19" hidden="1" x14ac:dyDescent="0.25">
      <c r="A68" s="126" t="s">
        <v>4008</v>
      </c>
      <c r="B68" s="200">
        <v>1</v>
      </c>
      <c r="C68" s="126">
        <v>2</v>
      </c>
      <c r="D68" s="308">
        <f>APT!J68</f>
        <v>400003</v>
      </c>
      <c r="E68" s="126" t="b">
        <v>1</v>
      </c>
      <c r="F68" s="309" t="str">
        <f>RIGHT(APT!C68,4)&amp;"."&amp;APT!M68&amp;"."&amp;APT!K68&amp;"."&amp;APTCR!$C$6</f>
        <v>3501.BS.I01.REC</v>
      </c>
      <c r="G68" s="203">
        <f t="shared" ca="1" si="0"/>
        <v>44361</v>
      </c>
      <c r="H68" s="311" t="e">
        <f>IF(APT!#REF!&gt;0,0,-APT!#REF!)</f>
        <v>#REF!</v>
      </c>
      <c r="I68" s="205">
        <f t="shared" ca="1" si="1"/>
        <v>44361</v>
      </c>
      <c r="J68" s="126">
        <v>3</v>
      </c>
      <c r="K68" s="126" t="b">
        <v>1</v>
      </c>
      <c r="L68" s="126" t="s">
        <v>4009</v>
      </c>
      <c r="M68" s="126" t="b">
        <v>1</v>
      </c>
      <c r="N68" s="126" t="s">
        <v>3687</v>
      </c>
      <c r="O68" s="309" t="str">
        <f>LEFT(APT!D68,19)&amp;"."&amp;APTCR!F68</f>
        <v>Our Lady of Lourdes.3501.BS.I01.REC</v>
      </c>
      <c r="P68" s="312" t="str">
        <f>APT!I68</f>
        <v>10162/543965</v>
      </c>
      <c r="Q68" s="126" t="b">
        <v>1</v>
      </c>
      <c r="R68" s="126" t="b">
        <v>1</v>
      </c>
      <c r="S68" s="126" t="b">
        <v>1</v>
      </c>
    </row>
    <row r="69" spans="1:19" hidden="1" x14ac:dyDescent="0.25">
      <c r="A69" s="126" t="s">
        <v>4008</v>
      </c>
      <c r="B69" s="200">
        <v>1</v>
      </c>
      <c r="C69" s="126">
        <v>2</v>
      </c>
      <c r="D69" s="308">
        <f>APT!J69</f>
        <v>400014</v>
      </c>
      <c r="E69" s="126" t="b">
        <v>1</v>
      </c>
      <c r="F69" s="309" t="str">
        <f>RIGHT(APT!C69,4)&amp;"."&amp;APT!M69&amp;"."&amp;APT!K69&amp;"."&amp;APTCR!$C$6</f>
        <v>2078.BS.I01.REC</v>
      </c>
      <c r="G69" s="203">
        <f t="shared" ca="1" si="0"/>
        <v>44361</v>
      </c>
      <c r="H69" s="311" t="e">
        <f>IF(APT!#REF!&gt;0,0,-APT!#REF!)</f>
        <v>#REF!</v>
      </c>
      <c r="I69" s="205">
        <f t="shared" ca="1" si="1"/>
        <v>44361</v>
      </c>
      <c r="J69" s="126">
        <v>3</v>
      </c>
      <c r="K69" s="126" t="b">
        <v>1</v>
      </c>
      <c r="L69" s="126" t="s">
        <v>4009</v>
      </c>
      <c r="M69" s="126" t="b">
        <v>1</v>
      </c>
      <c r="N69" s="126" t="s">
        <v>3687</v>
      </c>
      <c r="O69" s="309" t="str">
        <f>LEFT(APT!D69,19)&amp;"."&amp;APTCR!F69</f>
        <v>Pardes House School.2078.BS.I01.REC</v>
      </c>
      <c r="P69" s="312" t="str">
        <f>APT!I69</f>
        <v>10162/543965</v>
      </c>
      <c r="Q69" s="126" t="b">
        <v>1</v>
      </c>
      <c r="R69" s="126" t="b">
        <v>1</v>
      </c>
      <c r="S69" s="126" t="b">
        <v>1</v>
      </c>
    </row>
    <row r="70" spans="1:19" hidden="1" x14ac:dyDescent="0.25">
      <c r="A70" s="126" t="s">
        <v>4008</v>
      </c>
      <c r="B70" s="200">
        <v>1</v>
      </c>
      <c r="C70" s="126">
        <v>2</v>
      </c>
      <c r="D70" s="308">
        <f>APT!J70</f>
        <v>400012</v>
      </c>
      <c r="E70" s="126" t="b">
        <v>1</v>
      </c>
      <c r="F70" s="309" t="str">
        <f>RIGHT(APT!C70,4)&amp;"."&amp;APT!M70&amp;"."&amp;APT!K70&amp;"."&amp;APTCR!$C$6</f>
        <v>2071.BS.I01.REC</v>
      </c>
      <c r="G70" s="203">
        <f t="shared" ca="1" si="0"/>
        <v>44361</v>
      </c>
      <c r="H70" s="311" t="e">
        <f>IF(APT!#REF!&gt;0,0,-APT!#REF!)</f>
        <v>#REF!</v>
      </c>
      <c r="I70" s="205">
        <f t="shared" ca="1" si="1"/>
        <v>44361</v>
      </c>
      <c r="J70" s="126">
        <v>3</v>
      </c>
      <c r="K70" s="126" t="b">
        <v>1</v>
      </c>
      <c r="L70" s="126" t="s">
        <v>4009</v>
      </c>
      <c r="M70" s="126" t="b">
        <v>1</v>
      </c>
      <c r="N70" s="126" t="s">
        <v>3687</v>
      </c>
      <c r="O70" s="309" t="str">
        <f>LEFT(APT!D70,19)&amp;"."&amp;APTCR!F70</f>
        <v>Queenswell Infant a.2071.BS.I01.REC</v>
      </c>
      <c r="P70" s="312" t="str">
        <f>APT!I70</f>
        <v>10162/543965</v>
      </c>
      <c r="Q70" s="126" t="b">
        <v>1</v>
      </c>
      <c r="R70" s="126" t="b">
        <v>1</v>
      </c>
      <c r="S70" s="126" t="b">
        <v>1</v>
      </c>
    </row>
    <row r="71" spans="1:19" x14ac:dyDescent="0.25">
      <c r="A71" s="126" t="s">
        <v>4008</v>
      </c>
      <c r="B71" s="200">
        <v>1</v>
      </c>
      <c r="C71" s="126">
        <v>2</v>
      </c>
      <c r="D71" s="308">
        <f>APT!J71</f>
        <v>400012</v>
      </c>
      <c r="E71" s="126" t="b">
        <v>1</v>
      </c>
      <c r="F71" s="309" t="str">
        <f>RIGHT(APT!C71,4)&amp;"."&amp;APT!M71&amp;"."&amp;APT!K71&amp;"."&amp;APTCR!$C$6&amp;"."&amp;$C$5</f>
        <v>2072.BS.I01.REC.Se20</v>
      </c>
      <c r="G71" s="203">
        <f t="shared" ca="1" si="0"/>
        <v>44361</v>
      </c>
      <c r="H71" s="311" t="e">
        <f>IF(APT!#REF!&gt;0,0,-APT!#REF!)</f>
        <v>#REF!</v>
      </c>
      <c r="I71" s="205">
        <f t="shared" ca="1" si="1"/>
        <v>44361</v>
      </c>
      <c r="J71" s="126">
        <v>3</v>
      </c>
      <c r="K71" s="126" t="b">
        <v>1</v>
      </c>
      <c r="L71" s="126" t="s">
        <v>4009</v>
      </c>
      <c r="M71" s="126" t="b">
        <v>1</v>
      </c>
      <c r="N71" s="126" t="s">
        <v>3687</v>
      </c>
      <c r="O71" s="309" t="str">
        <f>LEFT(APT!D71,19)&amp;"."&amp;APTCR!F71</f>
        <v>Queenswell Junior S.2072.BS.I01.REC.Se20</v>
      </c>
      <c r="P71" s="312" t="str">
        <f>APT!I71</f>
        <v>10162/543965</v>
      </c>
      <c r="Q71" s="126" t="b">
        <v>1</v>
      </c>
      <c r="R71" s="126" t="b">
        <v>1</v>
      </c>
      <c r="S71" s="126" t="b">
        <v>1</v>
      </c>
    </row>
    <row r="72" spans="1:19" x14ac:dyDescent="0.25">
      <c r="A72" s="126" t="s">
        <v>4008</v>
      </c>
      <c r="B72" s="200">
        <v>1</v>
      </c>
      <c r="C72" s="126">
        <v>2</v>
      </c>
      <c r="D72" s="308">
        <f>APT!J72</f>
        <v>400093</v>
      </c>
      <c r="E72" s="126" t="b">
        <v>1</v>
      </c>
      <c r="F72" s="309" t="str">
        <f>RIGHT(APT!C72,4)&amp;"."&amp;APT!M72&amp;"."&amp;APT!K72&amp;"."&amp;APTCR!$C$6&amp;"."&amp;$C$5</f>
        <v>3512.BS.I01.REC.Se20</v>
      </c>
      <c r="G72" s="203">
        <f t="shared" ca="1" si="0"/>
        <v>44361</v>
      </c>
      <c r="H72" s="311" t="e">
        <f>IF(APT!#REF!&gt;0,0,-APT!#REF!)</f>
        <v>#REF!</v>
      </c>
      <c r="I72" s="205">
        <f t="shared" ca="1" si="1"/>
        <v>44361</v>
      </c>
      <c r="J72" s="126">
        <v>3</v>
      </c>
      <c r="K72" s="126" t="b">
        <v>1</v>
      </c>
      <c r="L72" s="126" t="s">
        <v>4009</v>
      </c>
      <c r="M72" s="126" t="b">
        <v>1</v>
      </c>
      <c r="N72" s="126" t="s">
        <v>3687</v>
      </c>
      <c r="O72" s="309" t="str">
        <f>LEFT(APT!D72,19)&amp;"."&amp;APTCR!F72</f>
        <v>Rosh Pinah.3512.BS.I01.REC.Se20</v>
      </c>
      <c r="P72" s="312" t="str">
        <f>APT!I72</f>
        <v>10162/543965</v>
      </c>
      <c r="Q72" s="126" t="b">
        <v>1</v>
      </c>
      <c r="R72" s="126" t="b">
        <v>1</v>
      </c>
      <c r="S72" s="126" t="b">
        <v>1</v>
      </c>
    </row>
    <row r="73" spans="1:19" hidden="1" x14ac:dyDescent="0.25">
      <c r="A73" s="126" t="s">
        <v>4008</v>
      </c>
      <c r="B73" s="200">
        <v>1</v>
      </c>
      <c r="C73" s="126">
        <v>2</v>
      </c>
      <c r="D73" s="308">
        <f>APT!J73</f>
        <v>400071</v>
      </c>
      <c r="E73" s="126" t="b">
        <v>1</v>
      </c>
      <c r="F73" s="309" t="str">
        <f>RIGHT(APT!C73,4)&amp;"."&amp;APT!M73&amp;"."&amp;APT!K73&amp;"."&amp;APTCR!$C$6</f>
        <v>3510.BS.I01.REC</v>
      </c>
      <c r="G73" s="203">
        <f t="shared" ca="1" si="0"/>
        <v>44361</v>
      </c>
      <c r="H73" s="311" t="e">
        <f>IF(APT!#REF!&gt;0,0,-APT!#REF!)</f>
        <v>#REF!</v>
      </c>
      <c r="I73" s="205">
        <f t="shared" ca="1" si="1"/>
        <v>44361</v>
      </c>
      <c r="J73" s="126">
        <v>3</v>
      </c>
      <c r="K73" s="126" t="b">
        <v>1</v>
      </c>
      <c r="L73" s="126" t="s">
        <v>4009</v>
      </c>
      <c r="M73" s="126" t="b">
        <v>1</v>
      </c>
      <c r="N73" s="126" t="s">
        <v>3687</v>
      </c>
      <c r="O73" s="309" t="str">
        <f>LEFT(APT!D73,19)&amp;"."&amp;APTCR!F73</f>
        <v>Sacred Heart School.3510.BS.I01.REC</v>
      </c>
      <c r="P73" s="312" t="str">
        <f>APT!I73</f>
        <v>10162/543965</v>
      </c>
      <c r="Q73" s="126" t="b">
        <v>1</v>
      </c>
      <c r="R73" s="126" t="b">
        <v>1</v>
      </c>
      <c r="S73" s="126" t="b">
        <v>1</v>
      </c>
    </row>
    <row r="74" spans="1:19" hidden="1" x14ac:dyDescent="0.25">
      <c r="A74" s="126" t="s">
        <v>4008</v>
      </c>
      <c r="B74" s="200">
        <v>1</v>
      </c>
      <c r="C74" s="126">
        <v>2</v>
      </c>
      <c r="D74" s="308">
        <f>APT!J74</f>
        <v>400096</v>
      </c>
      <c r="E74" s="126" t="b">
        <v>1</v>
      </c>
      <c r="F74" s="309" t="str">
        <f>RIGHT(APT!C74,4)&amp;"."&amp;APT!M74&amp;"."&amp;APT!K74&amp;"."&amp;APTCR!$C$6</f>
        <v>3502.BS.I01.REC</v>
      </c>
      <c r="G74" s="203">
        <f t="shared" ca="1" si="0"/>
        <v>44361</v>
      </c>
      <c r="H74" s="311" t="e">
        <f>IF(APT!#REF!&gt;0,0,-APT!#REF!)</f>
        <v>#REF!</v>
      </c>
      <c r="I74" s="205">
        <f t="shared" ca="1" si="1"/>
        <v>44361</v>
      </c>
      <c r="J74" s="126">
        <v>3</v>
      </c>
      <c r="K74" s="126" t="b">
        <v>1</v>
      </c>
      <c r="L74" s="126" t="s">
        <v>4009</v>
      </c>
      <c r="M74" s="126" t="b">
        <v>1</v>
      </c>
      <c r="N74" s="126" t="s">
        <v>3687</v>
      </c>
      <c r="O74" s="309" t="str">
        <f>LEFT(APT!D74,19)&amp;"."&amp;APTCR!F74</f>
        <v>St Agnes RC Primary.3502.BS.I01.REC</v>
      </c>
      <c r="P74" s="312" t="str">
        <f>APT!I74</f>
        <v>10162/543965</v>
      </c>
      <c r="Q74" s="126" t="b">
        <v>1</v>
      </c>
      <c r="R74" s="126" t="b">
        <v>1</v>
      </c>
      <c r="S74" s="126" t="b">
        <v>1</v>
      </c>
    </row>
    <row r="75" spans="1:19" x14ac:dyDescent="0.25">
      <c r="A75" s="126" t="s">
        <v>4008</v>
      </c>
      <c r="B75" s="200">
        <v>1</v>
      </c>
      <c r="C75" s="126">
        <v>2</v>
      </c>
      <c r="D75" s="308">
        <f>APT!J75</f>
        <v>400062</v>
      </c>
      <c r="E75" s="126" t="b">
        <v>1</v>
      </c>
      <c r="F75" s="309" t="str">
        <f>RIGHT(APT!C75,4)&amp;"."&amp;APT!M75&amp;"."&amp;APT!K75&amp;"."&amp;APTCR!$C$6&amp;"."&amp;$C$5</f>
        <v>3315.BS.I01.REC.Se20</v>
      </c>
      <c r="G75" s="203">
        <f t="shared" ca="1" si="0"/>
        <v>44361</v>
      </c>
      <c r="H75" s="311" t="e">
        <f>IF(APT!#REF!&gt;0,0,-APT!#REF!)</f>
        <v>#REF!</v>
      </c>
      <c r="I75" s="205">
        <f t="shared" ca="1" si="1"/>
        <v>44361</v>
      </c>
      <c r="J75" s="126">
        <v>3</v>
      </c>
      <c r="K75" s="126" t="b">
        <v>1</v>
      </c>
      <c r="L75" s="126" t="s">
        <v>4009</v>
      </c>
      <c r="M75" s="126" t="b">
        <v>1</v>
      </c>
      <c r="N75" s="126" t="s">
        <v>3687</v>
      </c>
      <c r="O75" s="309" t="str">
        <f>LEFT(APT!D75,19)&amp;"."&amp;APTCR!F75</f>
        <v>St Andrew's C E.3315.BS.I01.REC.Se20</v>
      </c>
      <c r="P75" s="312" t="str">
        <f>APT!I75</f>
        <v>10162/543965</v>
      </c>
      <c r="Q75" s="126" t="b">
        <v>1</v>
      </c>
      <c r="R75" s="126" t="b">
        <v>1</v>
      </c>
      <c r="S75" s="126" t="b">
        <v>1</v>
      </c>
    </row>
    <row r="76" spans="1:19" hidden="1" x14ac:dyDescent="0.25">
      <c r="A76" s="126" t="s">
        <v>4008</v>
      </c>
      <c r="B76" s="200">
        <v>1</v>
      </c>
      <c r="C76" s="126">
        <v>2</v>
      </c>
      <c r="D76" s="308">
        <f>APT!J76</f>
        <v>400064</v>
      </c>
      <c r="E76" s="126" t="b">
        <v>1</v>
      </c>
      <c r="F76" s="309" t="str">
        <f>RIGHT(APT!C76,4)&amp;"."&amp;APT!M76&amp;"."&amp;APT!K76&amp;"."&amp;APTCR!$C$6</f>
        <v>3504.BS.I01.REC</v>
      </c>
      <c r="G76" s="203">
        <f t="shared" ca="1" si="0"/>
        <v>44361</v>
      </c>
      <c r="H76" s="311" t="e">
        <f>IF(APT!#REF!&gt;0,0,-APT!#REF!)</f>
        <v>#REF!</v>
      </c>
      <c r="I76" s="205">
        <f t="shared" ca="1" si="1"/>
        <v>44361</v>
      </c>
      <c r="J76" s="126">
        <v>3</v>
      </c>
      <c r="K76" s="126" t="b">
        <v>1</v>
      </c>
      <c r="L76" s="126" t="s">
        <v>4009</v>
      </c>
      <c r="M76" s="126" t="b">
        <v>1</v>
      </c>
      <c r="N76" s="126" t="s">
        <v>3687</v>
      </c>
      <c r="O76" s="309" t="str">
        <f>LEFT(APT!D76,19)&amp;"."&amp;APTCR!F76</f>
        <v>St Catherines R C P.3504.BS.I01.REC</v>
      </c>
      <c r="P76" s="312" t="str">
        <f>APT!I76</f>
        <v>10162/543965</v>
      </c>
      <c r="Q76" s="126" t="b">
        <v>1</v>
      </c>
      <c r="R76" s="126" t="b">
        <v>1</v>
      </c>
      <c r="S76" s="126" t="b">
        <v>1</v>
      </c>
    </row>
    <row r="77" spans="1:19" hidden="1" x14ac:dyDescent="0.25">
      <c r="A77" s="126" t="s">
        <v>4008</v>
      </c>
      <c r="B77" s="200">
        <v>1</v>
      </c>
      <c r="C77" s="126">
        <v>2</v>
      </c>
      <c r="D77" s="308">
        <f>APT!J77</f>
        <v>400098</v>
      </c>
      <c r="E77" s="126" t="b">
        <v>1</v>
      </c>
      <c r="F77" s="309" t="str">
        <f>RIGHT(APT!C77,4)&amp;"."&amp;APT!M77&amp;"."&amp;APT!K77&amp;"."&amp;APTCR!$C$6</f>
        <v>3309.BS.I01.REC</v>
      </c>
      <c r="G77" s="203">
        <f t="shared" ca="1" si="0"/>
        <v>44361</v>
      </c>
      <c r="H77" s="311" t="e">
        <f>IF(APT!#REF!&gt;0,0,-APT!#REF!)</f>
        <v>#REF!</v>
      </c>
      <c r="I77" s="205">
        <f t="shared" ca="1" si="1"/>
        <v>44361</v>
      </c>
      <c r="J77" s="126">
        <v>3</v>
      </c>
      <c r="K77" s="126" t="b">
        <v>1</v>
      </c>
      <c r="L77" s="126" t="s">
        <v>4009</v>
      </c>
      <c r="M77" s="126" t="b">
        <v>1</v>
      </c>
      <c r="N77" s="126" t="s">
        <v>3687</v>
      </c>
      <c r="O77" s="309" t="str">
        <f>LEFT(APT!D77,19)&amp;"."&amp;APTCR!F77</f>
        <v>St Johns CE N20.3309.BS.I01.REC</v>
      </c>
      <c r="P77" s="312" t="str">
        <f>APT!I77</f>
        <v>10162/543965</v>
      </c>
      <c r="Q77" s="126" t="b">
        <v>1</v>
      </c>
      <c r="R77" s="126" t="b">
        <v>1</v>
      </c>
      <c r="S77" s="126" t="b">
        <v>1</v>
      </c>
    </row>
    <row r="78" spans="1:19" hidden="1" x14ac:dyDescent="0.25">
      <c r="A78" s="126" t="s">
        <v>4008</v>
      </c>
      <c r="B78" s="200">
        <v>1</v>
      </c>
      <c r="C78" s="126">
        <v>2</v>
      </c>
      <c r="D78" s="308">
        <f>APT!J78</f>
        <v>400114</v>
      </c>
      <c r="E78" s="126" t="b">
        <v>1</v>
      </c>
      <c r="F78" s="309" t="str">
        <f>RIGHT(APT!C78,4)&amp;"."&amp;APT!M78&amp;"."&amp;APT!K78&amp;"."&amp;APTCR!$C$6</f>
        <v>3307.BS.I01.REC</v>
      </c>
      <c r="G78" s="203">
        <f t="shared" ca="1" si="0"/>
        <v>44361</v>
      </c>
      <c r="H78" s="311" t="e">
        <f>IF(APT!#REF!&gt;0,0,-APT!#REF!)</f>
        <v>#REF!</v>
      </c>
      <c r="I78" s="205">
        <f t="shared" ca="1" si="1"/>
        <v>44361</v>
      </c>
      <c r="J78" s="126">
        <v>3</v>
      </c>
      <c r="K78" s="126" t="b">
        <v>1</v>
      </c>
      <c r="L78" s="126" t="s">
        <v>4009</v>
      </c>
      <c r="M78" s="126" t="b">
        <v>1</v>
      </c>
      <c r="N78" s="126" t="s">
        <v>3687</v>
      </c>
      <c r="O78" s="309" t="str">
        <f>LEFT(APT!D78,19)&amp;"."&amp;APTCR!F78</f>
        <v>St John's CE School.3307.BS.I01.REC</v>
      </c>
      <c r="P78" s="312" t="str">
        <f>APT!I78</f>
        <v>10162/543965</v>
      </c>
      <c r="Q78" s="126" t="b">
        <v>1</v>
      </c>
      <c r="R78" s="126" t="b">
        <v>1</v>
      </c>
      <c r="S78" s="126" t="b">
        <v>1</v>
      </c>
    </row>
    <row r="79" spans="1:19" hidden="1" x14ac:dyDescent="0.25">
      <c r="A79" s="126" t="s">
        <v>4008</v>
      </c>
      <c r="B79" s="200">
        <v>1</v>
      </c>
      <c r="C79" s="126">
        <v>2</v>
      </c>
      <c r="D79" s="308">
        <f>APT!J79</f>
        <v>400066</v>
      </c>
      <c r="E79" s="126" t="b">
        <v>1</v>
      </c>
      <c r="F79" s="309" t="str">
        <f>RIGHT(APT!C79,4)&amp;"."&amp;APT!M79&amp;"."&amp;APT!K79&amp;"."&amp;APTCR!$C$6</f>
        <v>3509.BS.I01.REC</v>
      </c>
      <c r="G79" s="203">
        <f t="shared" ca="1" si="0"/>
        <v>44361</v>
      </c>
      <c r="H79" s="311" t="e">
        <f>IF(APT!#REF!&gt;0,0,-APT!#REF!)</f>
        <v>#REF!</v>
      </c>
      <c r="I79" s="205">
        <f t="shared" ca="1" si="1"/>
        <v>44361</v>
      </c>
      <c r="J79" s="126">
        <v>3</v>
      </c>
      <c r="K79" s="126" t="b">
        <v>1</v>
      </c>
      <c r="L79" s="126" t="s">
        <v>4009</v>
      </c>
      <c r="M79" s="126" t="b">
        <v>1</v>
      </c>
      <c r="N79" s="126" t="s">
        <v>3687</v>
      </c>
      <c r="O79" s="309" t="str">
        <f>LEFT(APT!D79,19)&amp;"."&amp;APTCR!F79</f>
        <v>St Joseph's Primary.3509.BS.I01.REC</v>
      </c>
      <c r="P79" s="312" t="str">
        <f>APT!I79</f>
        <v>10162/543965</v>
      </c>
      <c r="Q79" s="126" t="b">
        <v>1</v>
      </c>
      <c r="R79" s="126" t="b">
        <v>1</v>
      </c>
      <c r="S79" s="126" t="b">
        <v>1</v>
      </c>
    </row>
    <row r="80" spans="1:19" hidden="1" x14ac:dyDescent="0.25">
      <c r="A80" s="126" t="s">
        <v>4008</v>
      </c>
      <c r="B80" s="200">
        <v>1</v>
      </c>
      <c r="C80" s="126">
        <v>2</v>
      </c>
      <c r="D80" s="308">
        <f>APT!J80</f>
        <v>400058</v>
      </c>
      <c r="E80" s="126" t="b">
        <v>1</v>
      </c>
      <c r="F80" s="309" t="str">
        <f>RIGHT(APT!C80,4)&amp;"."&amp;APT!M80&amp;"."&amp;APT!K80&amp;"."&amp;APTCR!$C$6</f>
        <v>3311.BS.I01.REC</v>
      </c>
      <c r="G80" s="203">
        <f t="shared" ca="1" si="0"/>
        <v>44361</v>
      </c>
      <c r="H80" s="311" t="e">
        <f>IF(APT!#REF!&gt;0,0,-APT!#REF!)</f>
        <v>#REF!</v>
      </c>
      <c r="I80" s="205">
        <f t="shared" ca="1" si="1"/>
        <v>44361</v>
      </c>
      <c r="J80" s="126">
        <v>3</v>
      </c>
      <c r="K80" s="126" t="b">
        <v>1</v>
      </c>
      <c r="L80" s="126" t="s">
        <v>4009</v>
      </c>
      <c r="M80" s="126" t="b">
        <v>1</v>
      </c>
      <c r="N80" s="126" t="s">
        <v>3687</v>
      </c>
      <c r="O80" s="309" t="str">
        <f>LEFT(APT!D80,19)&amp;"."&amp;APTCR!F80</f>
        <v>St Mary's C E Prima.3311.BS.I01.REC</v>
      </c>
      <c r="P80" s="312" t="str">
        <f>APT!I80</f>
        <v>10162/543965</v>
      </c>
      <c r="Q80" s="126" t="b">
        <v>1</v>
      </c>
      <c r="R80" s="126" t="b">
        <v>1</v>
      </c>
      <c r="S80" s="126" t="b">
        <v>1</v>
      </c>
    </row>
    <row r="81" spans="1:19" hidden="1" x14ac:dyDescent="0.25">
      <c r="A81" s="126" t="s">
        <v>4008</v>
      </c>
      <c r="B81" s="200">
        <v>1</v>
      </c>
      <c r="C81" s="126">
        <v>2</v>
      </c>
      <c r="D81" s="308">
        <f>APT!J81</f>
        <v>400017</v>
      </c>
      <c r="E81" s="126" t="b">
        <v>1</v>
      </c>
      <c r="F81" s="309" t="str">
        <f>RIGHT(APT!C81,4)&amp;"."&amp;APT!M81&amp;"."&amp;APT!K81&amp;"."&amp;APTCR!$C$6</f>
        <v>3312.BS.I01.REC</v>
      </c>
      <c r="G81" s="203">
        <f t="shared" ca="1" si="0"/>
        <v>44361</v>
      </c>
      <c r="H81" s="311" t="e">
        <f>IF(APT!#REF!&gt;0,0,-APT!#REF!)</f>
        <v>#REF!</v>
      </c>
      <c r="I81" s="205">
        <f t="shared" ca="1" si="1"/>
        <v>44361</v>
      </c>
      <c r="J81" s="126">
        <v>3</v>
      </c>
      <c r="K81" s="126" t="b">
        <v>1</v>
      </c>
      <c r="L81" s="126" t="s">
        <v>4009</v>
      </c>
      <c r="M81" s="126" t="b">
        <v>1</v>
      </c>
      <c r="N81" s="126" t="s">
        <v>3687</v>
      </c>
      <c r="O81" s="309" t="str">
        <f>LEFT(APT!D81,19)&amp;"."&amp;APTCR!F81</f>
        <v>St Mary's School EN.3312.BS.I01.REC</v>
      </c>
      <c r="P81" s="312" t="str">
        <f>APT!I81</f>
        <v>10162/543965</v>
      </c>
      <c r="Q81" s="126" t="b">
        <v>1</v>
      </c>
      <c r="R81" s="126" t="b">
        <v>1</v>
      </c>
      <c r="S81" s="126" t="b">
        <v>1</v>
      </c>
    </row>
    <row r="82" spans="1:19" hidden="1" x14ac:dyDescent="0.25">
      <c r="A82" s="126" t="s">
        <v>4008</v>
      </c>
      <c r="B82" s="200">
        <v>1</v>
      </c>
      <c r="C82" s="126">
        <v>2</v>
      </c>
      <c r="D82" s="308">
        <f>APT!J82</f>
        <v>400094</v>
      </c>
      <c r="E82" s="126" t="b">
        <v>1</v>
      </c>
      <c r="F82" s="309" t="str">
        <f>RIGHT(APT!C82,4)&amp;"."&amp;APT!M82&amp;"."&amp;APT!K82&amp;"."&amp;APTCR!$C$6</f>
        <v>3314.BS.I01.REC</v>
      </c>
      <c r="G82" s="203">
        <f t="shared" ca="1" si="0"/>
        <v>44361</v>
      </c>
      <c r="H82" s="311" t="e">
        <f>IF(APT!#REF!&gt;0,0,-APT!#REF!)</f>
        <v>#REF!</v>
      </c>
      <c r="I82" s="205">
        <f t="shared" ca="1" si="1"/>
        <v>44361</v>
      </c>
      <c r="J82" s="126">
        <v>3</v>
      </c>
      <c r="K82" s="126" t="b">
        <v>1</v>
      </c>
      <c r="L82" s="126" t="s">
        <v>4009</v>
      </c>
      <c r="M82" s="126" t="b">
        <v>1</v>
      </c>
      <c r="N82" s="126" t="s">
        <v>3687</v>
      </c>
      <c r="O82" s="309" t="str">
        <f>LEFT(APT!D82,19)&amp;"."&amp;APTCR!F82</f>
        <v>St Pauls CE Primary.3314.BS.I01.REC</v>
      </c>
      <c r="P82" s="312" t="str">
        <f>APT!I82</f>
        <v>10162/543965</v>
      </c>
      <c r="Q82" s="126" t="b">
        <v>1</v>
      </c>
      <c r="R82" s="126" t="b">
        <v>1</v>
      </c>
      <c r="S82" s="126" t="b">
        <v>1</v>
      </c>
    </row>
    <row r="83" spans="1:19" hidden="1" x14ac:dyDescent="0.25">
      <c r="A83" s="126" t="s">
        <v>4008</v>
      </c>
      <c r="B83" s="200">
        <v>1</v>
      </c>
      <c r="C83" s="126">
        <v>2</v>
      </c>
      <c r="D83" s="308">
        <f>APT!J83</f>
        <v>400006</v>
      </c>
      <c r="E83" s="126" t="b">
        <v>1</v>
      </c>
      <c r="F83" s="309" t="str">
        <f>RIGHT(APT!C83,4)&amp;"."&amp;APT!M83&amp;"."&amp;APT!K83&amp;"."&amp;APTCR!$C$6</f>
        <v>3313.BS.I01.REC</v>
      </c>
      <c r="G83" s="203">
        <f t="shared" ca="1" si="0"/>
        <v>44361</v>
      </c>
      <c r="H83" s="311" t="e">
        <f>IF(APT!#REF!&gt;0,0,-APT!#REF!)</f>
        <v>#REF!</v>
      </c>
      <c r="I83" s="205">
        <f t="shared" ca="1" si="1"/>
        <v>44361</v>
      </c>
      <c r="J83" s="126">
        <v>3</v>
      </c>
      <c r="K83" s="126" t="b">
        <v>1</v>
      </c>
      <c r="L83" s="126" t="s">
        <v>4009</v>
      </c>
      <c r="M83" s="126" t="b">
        <v>1</v>
      </c>
      <c r="N83" s="126" t="s">
        <v>3687</v>
      </c>
      <c r="O83" s="309" t="str">
        <f>LEFT(APT!D83,19)&amp;"."&amp;APTCR!F83</f>
        <v>St. Pauls CE Primar.3313.BS.I01.REC</v>
      </c>
      <c r="P83" s="312" t="str">
        <f>APT!I83</f>
        <v>10162/543965</v>
      </c>
      <c r="Q83" s="126" t="b">
        <v>1</v>
      </c>
      <c r="R83" s="126" t="b">
        <v>1</v>
      </c>
      <c r="S83" s="126" t="b">
        <v>1</v>
      </c>
    </row>
    <row r="84" spans="1:19" hidden="1" x14ac:dyDescent="0.25">
      <c r="A84" s="126" t="s">
        <v>4008</v>
      </c>
      <c r="B84" s="200">
        <v>1</v>
      </c>
      <c r="C84" s="126">
        <v>2</v>
      </c>
      <c r="D84" s="308">
        <f>APT!J84</f>
        <v>400037</v>
      </c>
      <c r="E84" s="126" t="b">
        <v>1</v>
      </c>
      <c r="F84" s="309" t="str">
        <f>RIGHT(APT!C84,4)&amp;"."&amp;APT!M84&amp;"."&amp;APT!K84&amp;"."&amp;APTCR!$C$6</f>
        <v>3507.BS.I01.REC</v>
      </c>
      <c r="G84" s="203">
        <f t="shared" ca="1" si="0"/>
        <v>44361</v>
      </c>
      <c r="H84" s="311" t="e">
        <f>IF(APT!#REF!&gt;0,0,-APT!#REF!)</f>
        <v>#REF!</v>
      </c>
      <c r="I84" s="205">
        <f t="shared" ca="1" si="1"/>
        <v>44361</v>
      </c>
      <c r="J84" s="126">
        <v>3</v>
      </c>
      <c r="K84" s="126" t="b">
        <v>1</v>
      </c>
      <c r="L84" s="126" t="s">
        <v>4009</v>
      </c>
      <c r="M84" s="126" t="b">
        <v>1</v>
      </c>
      <c r="N84" s="126" t="s">
        <v>3687</v>
      </c>
      <c r="O84" s="309" t="str">
        <f>LEFT(APT!D84,19)&amp;"."&amp;APTCR!F84</f>
        <v>St Theresa's R.C. P.3507.BS.I01.REC</v>
      </c>
      <c r="P84" s="312" t="str">
        <f>APT!I84</f>
        <v>10162/543965</v>
      </c>
      <c r="Q84" s="126" t="b">
        <v>1</v>
      </c>
      <c r="R84" s="126" t="b">
        <v>1</v>
      </c>
      <c r="S84" s="126" t="b">
        <v>1</v>
      </c>
    </row>
    <row r="85" spans="1:19" hidden="1" x14ac:dyDescent="0.25">
      <c r="A85" s="126" t="s">
        <v>4008</v>
      </c>
      <c r="B85" s="200">
        <v>1</v>
      </c>
      <c r="C85" s="126">
        <v>2</v>
      </c>
      <c r="D85" s="308">
        <f>APT!J85</f>
        <v>400009</v>
      </c>
      <c r="E85" s="126" t="b">
        <v>1</v>
      </c>
      <c r="F85" s="309" t="str">
        <f>RIGHT(APT!C85,4)&amp;"."&amp;APT!M85&amp;"."&amp;APT!K85&amp;"."&amp;APTCR!$C$6</f>
        <v>3506.BS.I01.REC</v>
      </c>
      <c r="G85" s="203">
        <f t="shared" ref="G85:G148" ca="1" si="2">TODAY()</f>
        <v>44361</v>
      </c>
      <c r="H85" s="311" t="e">
        <f>IF(APT!#REF!&gt;0,0,-APT!#REF!)</f>
        <v>#REF!</v>
      </c>
      <c r="I85" s="205">
        <f t="shared" ref="I85:I148" ca="1" si="3">G85</f>
        <v>44361</v>
      </c>
      <c r="J85" s="126">
        <v>3</v>
      </c>
      <c r="K85" s="126" t="b">
        <v>1</v>
      </c>
      <c r="L85" s="126" t="s">
        <v>4009</v>
      </c>
      <c r="M85" s="126" t="b">
        <v>1</v>
      </c>
      <c r="N85" s="126" t="s">
        <v>3687</v>
      </c>
      <c r="O85" s="309" t="str">
        <f>LEFT(APT!D85,19)&amp;"."&amp;APTCR!F85</f>
        <v>St Vincent's Cathol.3506.BS.I01.REC</v>
      </c>
      <c r="P85" s="312" t="str">
        <f>APT!I85</f>
        <v>10162/543965</v>
      </c>
      <c r="Q85" s="126" t="b">
        <v>1</v>
      </c>
      <c r="R85" s="126" t="b">
        <v>1</v>
      </c>
      <c r="S85" s="126" t="b">
        <v>1</v>
      </c>
    </row>
    <row r="86" spans="1:19" x14ac:dyDescent="0.25">
      <c r="A86" s="126" t="s">
        <v>4008</v>
      </c>
      <c r="B86" s="200">
        <v>1</v>
      </c>
      <c r="C86" s="126">
        <v>2</v>
      </c>
      <c r="D86" s="308">
        <f>APT!J86</f>
        <v>400038</v>
      </c>
      <c r="E86" s="126" t="b">
        <v>1</v>
      </c>
      <c r="F86" s="309" t="str">
        <f>RIGHT(APT!C86,4)&amp;"."&amp;APT!M86&amp;"."&amp;APT!K86&amp;"."&amp;APTCR!$C$6&amp;"."&amp;$C$5</f>
        <v>2070.BS.I01.REC.Se20</v>
      </c>
      <c r="G86" s="203">
        <f t="shared" ca="1" si="2"/>
        <v>44361</v>
      </c>
      <c r="H86" s="311" t="e">
        <f>IF(APT!#REF!&gt;0,0,-APT!#REF!)</f>
        <v>#REF!</v>
      </c>
      <c r="I86" s="205">
        <f t="shared" ca="1" si="3"/>
        <v>44361</v>
      </c>
      <c r="J86" s="126">
        <v>3</v>
      </c>
      <c r="K86" s="126" t="b">
        <v>1</v>
      </c>
      <c r="L86" s="126" t="s">
        <v>4009</v>
      </c>
      <c r="M86" s="126" t="b">
        <v>1</v>
      </c>
      <c r="N86" s="126" t="s">
        <v>3687</v>
      </c>
      <c r="O86" s="309" t="str">
        <f>LEFT(APT!D86,19)&amp;"."&amp;APTCR!F86</f>
        <v>Sunnyfields Primary.2070.BS.I01.REC.Se20</v>
      </c>
      <c r="P86" s="312" t="str">
        <f>APT!I86</f>
        <v>10162/543965</v>
      </c>
      <c r="Q86" s="126" t="b">
        <v>1</v>
      </c>
      <c r="R86" s="126" t="b">
        <v>1</v>
      </c>
      <c r="S86" s="126" t="b">
        <v>1</v>
      </c>
    </row>
    <row r="87" spans="1:19" hidden="1" x14ac:dyDescent="0.25">
      <c r="A87" s="126" t="s">
        <v>4008</v>
      </c>
      <c r="B87" s="200">
        <v>1</v>
      </c>
      <c r="C87" s="126">
        <v>2</v>
      </c>
      <c r="D87" s="308">
        <f>APT!J87</f>
        <v>400100</v>
      </c>
      <c r="E87" s="126" t="b">
        <v>1</v>
      </c>
      <c r="F87" s="309" t="str">
        <f>RIGHT(APT!C87,4)&amp;"."&amp;APT!M87&amp;"."&amp;APT!K87&amp;"."&amp;APTCR!$C$6</f>
        <v>3316.BS.I01.REC</v>
      </c>
      <c r="G87" s="203">
        <f t="shared" ca="1" si="2"/>
        <v>44361</v>
      </c>
      <c r="H87" s="311" t="e">
        <f>IF(APT!#REF!&gt;0,0,-APT!#REF!)</f>
        <v>#REF!</v>
      </c>
      <c r="I87" s="205">
        <f t="shared" ca="1" si="3"/>
        <v>44361</v>
      </c>
      <c r="J87" s="126">
        <v>3</v>
      </c>
      <c r="K87" s="126" t="b">
        <v>1</v>
      </c>
      <c r="L87" s="126" t="s">
        <v>4009</v>
      </c>
      <c r="M87" s="126" t="b">
        <v>1</v>
      </c>
      <c r="N87" s="126" t="s">
        <v>3687</v>
      </c>
      <c r="O87" s="309" t="str">
        <f>LEFT(APT!D87,19)&amp;"."&amp;APTCR!F87</f>
        <v>Trent  C of E Prima.3316.BS.I01.REC</v>
      </c>
      <c r="P87" s="312" t="str">
        <f>APT!I87</f>
        <v>10162/543965</v>
      </c>
      <c r="Q87" s="126" t="b">
        <v>1</v>
      </c>
      <c r="R87" s="126" t="b">
        <v>1</v>
      </c>
      <c r="S87" s="126" t="b">
        <v>1</v>
      </c>
    </row>
    <row r="88" spans="1:19" hidden="1" x14ac:dyDescent="0.25">
      <c r="A88" s="126" t="s">
        <v>4008</v>
      </c>
      <c r="B88" s="200">
        <v>1</v>
      </c>
      <c r="C88" s="126">
        <v>2</v>
      </c>
      <c r="D88" s="308">
        <f>APT!J88</f>
        <v>400101</v>
      </c>
      <c r="E88" s="126" t="b">
        <v>1</v>
      </c>
      <c r="F88" s="309" t="str">
        <f>RIGHT(APT!C88,4)&amp;"."&amp;APT!M88&amp;"."&amp;APT!K88&amp;"."&amp;APTCR!$C$6</f>
        <v>2055.BS.I01.REC</v>
      </c>
      <c r="G88" s="203">
        <f t="shared" ca="1" si="2"/>
        <v>44361</v>
      </c>
      <c r="H88" s="311" t="e">
        <f>IF(APT!#REF!&gt;0,0,-APT!#REF!)</f>
        <v>#REF!</v>
      </c>
      <c r="I88" s="205">
        <f t="shared" ca="1" si="3"/>
        <v>44361</v>
      </c>
      <c r="J88" s="126">
        <v>3</v>
      </c>
      <c r="K88" s="126" t="b">
        <v>1</v>
      </c>
      <c r="L88" s="126" t="s">
        <v>4009</v>
      </c>
      <c r="M88" s="126" t="b">
        <v>1</v>
      </c>
      <c r="N88" s="126" t="s">
        <v>3687</v>
      </c>
      <c r="O88" s="309" t="str">
        <f>LEFT(APT!D88,19)&amp;"."&amp;APTCR!F88</f>
        <v>Tudor School.2055.BS.I01.REC</v>
      </c>
      <c r="P88" s="312" t="str">
        <f>APT!I88</f>
        <v>10162/543965</v>
      </c>
      <c r="Q88" s="126" t="b">
        <v>1</v>
      </c>
      <c r="R88" s="126" t="b">
        <v>1</v>
      </c>
      <c r="S88" s="126" t="b">
        <v>1</v>
      </c>
    </row>
    <row r="89" spans="1:19" x14ac:dyDescent="0.25">
      <c r="A89" s="126" t="s">
        <v>4008</v>
      </c>
      <c r="B89" s="200">
        <v>1</v>
      </c>
      <c r="C89" s="126">
        <v>2</v>
      </c>
      <c r="D89" s="308">
        <f>APT!J89</f>
        <v>400053</v>
      </c>
      <c r="E89" s="126" t="b">
        <v>1</v>
      </c>
      <c r="F89" s="309" t="str">
        <f>RIGHT(APT!C89,4)&amp;"."&amp;APT!M89&amp;"."&amp;APT!K89&amp;"."&amp;APTCR!$C$6&amp;"."&amp;$C$5</f>
        <v>2057.BS.I01.REC.Se20</v>
      </c>
      <c r="G89" s="203">
        <f t="shared" ca="1" si="2"/>
        <v>44361</v>
      </c>
      <c r="H89" s="311" t="e">
        <f>IF(APT!#REF!&gt;0,0,-APT!#REF!)</f>
        <v>#REF!</v>
      </c>
      <c r="I89" s="205">
        <f t="shared" ca="1" si="3"/>
        <v>44361</v>
      </c>
      <c r="J89" s="126">
        <v>3</v>
      </c>
      <c r="K89" s="126" t="b">
        <v>1</v>
      </c>
      <c r="L89" s="126" t="s">
        <v>4009</v>
      </c>
      <c r="M89" s="126" t="b">
        <v>1</v>
      </c>
      <c r="N89" s="126" t="s">
        <v>3687</v>
      </c>
      <c r="O89" s="309" t="str">
        <f>LEFT(APT!D89,19)&amp;"."&amp;APTCR!F89</f>
        <v>Underhill School.2057.BS.I01.REC.Se20</v>
      </c>
      <c r="P89" s="312" t="str">
        <f>APT!I89</f>
        <v>10162/543965</v>
      </c>
      <c r="Q89" s="126" t="b">
        <v>1</v>
      </c>
      <c r="R89" s="126" t="b">
        <v>1</v>
      </c>
      <c r="S89" s="126" t="b">
        <v>1</v>
      </c>
    </row>
    <row r="90" spans="1:19" x14ac:dyDescent="0.25">
      <c r="A90" s="126" t="s">
        <v>4008</v>
      </c>
      <c r="B90" s="200">
        <v>1</v>
      </c>
      <c r="C90" s="126">
        <v>2</v>
      </c>
      <c r="D90" s="308">
        <f>APT!J90</f>
        <v>400111</v>
      </c>
      <c r="E90" s="126" t="b">
        <v>1</v>
      </c>
      <c r="F90" s="309" t="str">
        <f>RIGHT(APT!C90,4)&amp;"."&amp;APT!M90&amp;"."&amp;APT!K90&amp;"."&amp;APTCR!$C$6&amp;"."&amp;$C$5</f>
        <v>2076.BS.I01.REC.Se20</v>
      </c>
      <c r="G90" s="203">
        <f t="shared" ca="1" si="2"/>
        <v>44361</v>
      </c>
      <c r="H90" s="311" t="e">
        <f>IF(APT!#REF!&gt;0,0,-APT!#REF!)</f>
        <v>#REF!</v>
      </c>
      <c r="I90" s="205">
        <f t="shared" ca="1" si="3"/>
        <v>44361</v>
      </c>
      <c r="J90" s="126">
        <v>3</v>
      </c>
      <c r="K90" s="126" t="b">
        <v>1</v>
      </c>
      <c r="L90" s="126" t="s">
        <v>4009</v>
      </c>
      <c r="M90" s="126" t="b">
        <v>1</v>
      </c>
      <c r="N90" s="126" t="s">
        <v>3687</v>
      </c>
      <c r="O90" s="309" t="str">
        <f>LEFT(APT!D90,19)&amp;"."&amp;APTCR!F90</f>
        <v>Wessex  Gardens Pri.2076.BS.I01.REC.Se20</v>
      </c>
      <c r="P90" s="312" t="str">
        <f>APT!I90</f>
        <v>10162/543965</v>
      </c>
      <c r="Q90" s="126" t="b">
        <v>1</v>
      </c>
      <c r="R90" s="126" t="b">
        <v>1</v>
      </c>
      <c r="S90" s="126" t="b">
        <v>1</v>
      </c>
    </row>
    <row r="91" spans="1:19" hidden="1" x14ac:dyDescent="0.25">
      <c r="A91" s="126" t="s">
        <v>4008</v>
      </c>
      <c r="B91" s="200">
        <v>1</v>
      </c>
      <c r="C91" s="126">
        <v>2</v>
      </c>
      <c r="D91" s="308">
        <f>APT!J91</f>
        <v>400011</v>
      </c>
      <c r="E91" s="126" t="b">
        <v>1</v>
      </c>
      <c r="F91" s="309" t="str">
        <f>RIGHT(APT!C91,4)&amp;"."&amp;APT!M91&amp;"."&amp;APT!K91&amp;"."&amp;APTCR!$C$6</f>
        <v>2060.BS.I01.REC</v>
      </c>
      <c r="G91" s="203">
        <f t="shared" ca="1" si="2"/>
        <v>44361</v>
      </c>
      <c r="H91" s="311" t="e">
        <f>IF(APT!#REF!&gt;0,0,-APT!#REF!)</f>
        <v>#REF!</v>
      </c>
      <c r="I91" s="205">
        <f t="shared" ca="1" si="3"/>
        <v>44361</v>
      </c>
      <c r="J91" s="126">
        <v>3</v>
      </c>
      <c r="K91" s="126" t="b">
        <v>1</v>
      </c>
      <c r="L91" s="126" t="s">
        <v>4009</v>
      </c>
      <c r="M91" s="126" t="b">
        <v>1</v>
      </c>
      <c r="N91" s="126" t="s">
        <v>3687</v>
      </c>
      <c r="O91" s="309" t="str">
        <f>LEFT(APT!D91,19)&amp;"."&amp;APTCR!F91</f>
        <v>Whitings Hill Prima.2060.BS.I01.REC</v>
      </c>
      <c r="P91" s="312" t="str">
        <f>APT!I91</f>
        <v>10162/543965</v>
      </c>
      <c r="Q91" s="126" t="b">
        <v>1</v>
      </c>
      <c r="R91" s="126" t="b">
        <v>1</v>
      </c>
      <c r="S91" s="126" t="b">
        <v>1</v>
      </c>
    </row>
    <row r="92" spans="1:19" hidden="1" x14ac:dyDescent="0.25">
      <c r="A92" s="126" t="s">
        <v>4008</v>
      </c>
      <c r="B92" s="200">
        <v>1</v>
      </c>
      <c r="C92" s="126">
        <v>2</v>
      </c>
      <c r="D92" s="308">
        <f>APT!J92</f>
        <v>400117</v>
      </c>
      <c r="E92" s="126" t="b">
        <v>1</v>
      </c>
      <c r="F92" s="309" t="str">
        <f>RIGHT(APT!C92,4)&amp;"."&amp;APT!M92&amp;"."&amp;APT!K92&amp;"."&amp;APTCR!$C$6</f>
        <v>3518.BS.I01.REC</v>
      </c>
      <c r="G92" s="203">
        <f t="shared" ca="1" si="2"/>
        <v>44361</v>
      </c>
      <c r="H92" s="311" t="e">
        <f>IF(APT!#REF!&gt;0,0,-APT!#REF!)</f>
        <v>#REF!</v>
      </c>
      <c r="I92" s="205">
        <f t="shared" ca="1" si="3"/>
        <v>44361</v>
      </c>
      <c r="J92" s="126">
        <v>3</v>
      </c>
      <c r="K92" s="126" t="b">
        <v>1</v>
      </c>
      <c r="L92" s="126" t="s">
        <v>4009</v>
      </c>
      <c r="M92" s="126" t="b">
        <v>1</v>
      </c>
      <c r="N92" s="126" t="s">
        <v>3687</v>
      </c>
      <c r="O92" s="309" t="str">
        <f>LEFT(APT!D92,19)&amp;"."&amp;APTCR!F92</f>
        <v>Woodcroft Primary S.3518.BS.I01.REC</v>
      </c>
      <c r="P92" s="312" t="str">
        <f>APT!I92</f>
        <v>10162/543965</v>
      </c>
      <c r="Q92" s="126" t="b">
        <v>1</v>
      </c>
      <c r="R92" s="126" t="b">
        <v>1</v>
      </c>
      <c r="S92" s="126" t="b">
        <v>1</v>
      </c>
    </row>
    <row r="93" spans="1:19" hidden="1" x14ac:dyDescent="0.25">
      <c r="A93" s="126" t="s">
        <v>4008</v>
      </c>
      <c r="B93" s="200">
        <v>1</v>
      </c>
      <c r="C93" s="126">
        <v>2</v>
      </c>
      <c r="D93" s="308">
        <f>APT!J93</f>
        <v>400004</v>
      </c>
      <c r="E93" s="126" t="b">
        <v>1</v>
      </c>
      <c r="F93" s="309" t="str">
        <f>RIGHT(APT!C93,4)&amp;"."&amp;APT!M93&amp;"."&amp;APT!K93&amp;"."&amp;APTCR!$C$6</f>
        <v>2054.BS.I01.REC</v>
      </c>
      <c r="G93" s="203">
        <f t="shared" ca="1" si="2"/>
        <v>44361</v>
      </c>
      <c r="H93" s="311" t="e">
        <f>IF(APT!#REF!&gt;0,0,-APT!#REF!)</f>
        <v>#REF!</v>
      </c>
      <c r="I93" s="205">
        <f t="shared" ca="1" si="3"/>
        <v>44361</v>
      </c>
      <c r="J93" s="126">
        <v>3</v>
      </c>
      <c r="K93" s="126" t="b">
        <v>1</v>
      </c>
      <c r="L93" s="126" t="s">
        <v>4009</v>
      </c>
      <c r="M93" s="126" t="b">
        <v>1</v>
      </c>
      <c r="N93" s="126" t="s">
        <v>3687</v>
      </c>
      <c r="O93" s="309" t="str">
        <f>LEFT(APT!D93,19)&amp;"."&amp;APTCR!F93</f>
        <v>Woodridge  Primary .2054.BS.I01.REC</v>
      </c>
      <c r="P93" s="312" t="str">
        <f>APT!I93</f>
        <v>10162/543965</v>
      </c>
      <c r="Q93" s="126" t="b">
        <v>1</v>
      </c>
      <c r="R93" s="126" t="b">
        <v>1</v>
      </c>
      <c r="S93" s="126" t="b">
        <v>1</v>
      </c>
    </row>
    <row r="94" spans="1:19" x14ac:dyDescent="0.25">
      <c r="A94" s="126" t="s">
        <v>4008</v>
      </c>
      <c r="B94" s="200">
        <v>1</v>
      </c>
      <c r="C94" s="126">
        <v>2</v>
      </c>
      <c r="D94" s="308">
        <f>APT!J94</f>
        <v>400041</v>
      </c>
      <c r="E94" s="126" t="b">
        <v>1</v>
      </c>
      <c r="F94" s="309" t="str">
        <f>RIGHT(APT!C94,4)&amp;"."&amp;APT!M94&amp;"."&amp;APT!K94&amp;"."&amp;APTCR!$C$6&amp;"."&amp;$C$5</f>
        <v>5405.BS.I01.REC.Se20</v>
      </c>
      <c r="G94" s="203">
        <f t="shared" ca="1" si="2"/>
        <v>44361</v>
      </c>
      <c r="H94" s="311" t="e">
        <f>IF(APT!#REF!&gt;0,0,-APT!#REF!)</f>
        <v>#REF!</v>
      </c>
      <c r="I94" s="205">
        <f t="shared" ca="1" si="3"/>
        <v>44361</v>
      </c>
      <c r="J94" s="126">
        <v>3</v>
      </c>
      <c r="K94" s="126" t="b">
        <v>1</v>
      </c>
      <c r="L94" s="126" t="s">
        <v>4009</v>
      </c>
      <c r="M94" s="126" t="b">
        <v>1</v>
      </c>
      <c r="N94" s="126" t="s">
        <v>3687</v>
      </c>
      <c r="O94" s="309" t="str">
        <f>LEFT(APT!D94,19)&amp;"."&amp;APTCR!F94</f>
        <v>Finchley Catholic H.5405.BS.I01.REC.Se20</v>
      </c>
      <c r="P94" s="312" t="str">
        <f>APT!I94</f>
        <v>10163/543965</v>
      </c>
      <c r="Q94" s="126" t="b">
        <v>1</v>
      </c>
      <c r="R94" s="126" t="b">
        <v>1</v>
      </c>
      <c r="S94" s="126" t="b">
        <v>1</v>
      </c>
    </row>
    <row r="95" spans="1:19" x14ac:dyDescent="0.25">
      <c r="A95" s="126" t="s">
        <v>4008</v>
      </c>
      <c r="B95" s="200">
        <v>1</v>
      </c>
      <c r="C95" s="126">
        <v>2</v>
      </c>
      <c r="D95" s="308">
        <f>APT!J95</f>
        <v>400033</v>
      </c>
      <c r="E95" s="126" t="b">
        <v>1</v>
      </c>
      <c r="F95" s="309" t="str">
        <f>RIGHT(APT!C95,4)&amp;"."&amp;APT!M95&amp;"."&amp;APT!K95&amp;"."&amp;APTCR!$C$6&amp;"."&amp;$C$5</f>
        <v>4003.BS.I01.REC.Se20</v>
      </c>
      <c r="G95" s="203">
        <f t="shared" ca="1" si="2"/>
        <v>44361</v>
      </c>
      <c r="H95" s="311" t="e">
        <f>IF(APT!#REF!&gt;0,0,-APT!#REF!)</f>
        <v>#REF!</v>
      </c>
      <c r="I95" s="205">
        <f t="shared" ca="1" si="3"/>
        <v>44361</v>
      </c>
      <c r="J95" s="126">
        <v>3</v>
      </c>
      <c r="K95" s="126" t="b">
        <v>1</v>
      </c>
      <c r="L95" s="126" t="s">
        <v>4009</v>
      </c>
      <c r="M95" s="126" t="b">
        <v>1</v>
      </c>
      <c r="N95" s="126" t="s">
        <v>3687</v>
      </c>
      <c r="O95" s="309" t="str">
        <f>LEFT(APT!D95,19)&amp;"."&amp;APTCR!F95</f>
        <v>Friern Barnet Schoo.4003.BS.I01.REC.Se20</v>
      </c>
      <c r="P95" s="312" t="str">
        <f>APT!I95</f>
        <v>10163/543965</v>
      </c>
      <c r="Q95" s="126" t="b">
        <v>1</v>
      </c>
      <c r="R95" s="126" t="b">
        <v>1</v>
      </c>
      <c r="S95" s="126" t="b">
        <v>1</v>
      </c>
    </row>
    <row r="96" spans="1:19" x14ac:dyDescent="0.25">
      <c r="A96" s="126" t="s">
        <v>4008</v>
      </c>
      <c r="B96" s="200">
        <v>1</v>
      </c>
      <c r="C96" s="126">
        <v>2</v>
      </c>
      <c r="D96" s="308">
        <f>APT!J96</f>
        <v>400140</v>
      </c>
      <c r="E96" s="126" t="b">
        <v>1</v>
      </c>
      <c r="F96" s="309" t="str">
        <f>RIGHT(APT!C96,4)&amp;"."&amp;APT!M96&amp;"."&amp;APT!K96&amp;"."&amp;APTCR!$C$6&amp;"."&amp;$C$5</f>
        <v>5427.BS.I01.REC.Se20</v>
      </c>
      <c r="G96" s="203">
        <f t="shared" ca="1" si="2"/>
        <v>44361</v>
      </c>
      <c r="H96" s="311" t="e">
        <f>IF(APT!#REF!&gt;0,0,-APT!#REF!)</f>
        <v>#REF!</v>
      </c>
      <c r="I96" s="205">
        <f t="shared" ca="1" si="3"/>
        <v>44361</v>
      </c>
      <c r="J96" s="126">
        <v>3</v>
      </c>
      <c r="K96" s="126" t="b">
        <v>1</v>
      </c>
      <c r="L96" s="126" t="s">
        <v>4009</v>
      </c>
      <c r="M96" s="126" t="b">
        <v>1</v>
      </c>
      <c r="N96" s="126" t="s">
        <v>3687</v>
      </c>
      <c r="O96" s="309" t="str">
        <f>LEFT(APT!D96,19)&amp;"."&amp;APTCR!F96</f>
        <v>JCoSS.5427.BS.I01.REC.Se20</v>
      </c>
      <c r="P96" s="312" t="str">
        <f>APT!I96</f>
        <v>10163/543965</v>
      </c>
      <c r="Q96" s="126" t="b">
        <v>1</v>
      </c>
      <c r="R96" s="126" t="b">
        <v>1</v>
      </c>
      <c r="S96" s="126" t="b">
        <v>1</v>
      </c>
    </row>
    <row r="97" spans="1:19" x14ac:dyDescent="0.25">
      <c r="A97" s="126" t="s">
        <v>4008</v>
      </c>
      <c r="B97" s="200">
        <v>1</v>
      </c>
      <c r="C97" s="126">
        <v>2</v>
      </c>
      <c r="D97" s="308">
        <f>APT!J97</f>
        <v>107953</v>
      </c>
      <c r="E97" s="126" t="b">
        <v>1</v>
      </c>
      <c r="F97" s="309" t="str">
        <f>RIGHT(APT!C97,4)&amp;"."&amp;APT!M97&amp;"."&amp;APT!K97&amp;"."&amp;APTCR!$C$6&amp;"."&amp;$C$5</f>
        <v>4004.BS.I01.REC.Se20</v>
      </c>
      <c r="G97" s="203">
        <f t="shared" ca="1" si="2"/>
        <v>44361</v>
      </c>
      <c r="H97" s="311" t="e">
        <f>IF(APT!#REF!&gt;0,0,-APT!#REF!)</f>
        <v>#REF!</v>
      </c>
      <c r="I97" s="205">
        <f t="shared" ca="1" si="3"/>
        <v>44361</v>
      </c>
      <c r="J97" s="126">
        <v>3</v>
      </c>
      <c r="K97" s="126" t="b">
        <v>1</v>
      </c>
      <c r="L97" s="126" t="s">
        <v>4009</v>
      </c>
      <c r="M97" s="126" t="b">
        <v>1</v>
      </c>
      <c r="N97" s="126" t="s">
        <v>3687</v>
      </c>
      <c r="O97" s="309" t="str">
        <f>LEFT(APT!D97,19)&amp;"."&amp;APTCR!F97</f>
        <v>Menorah High School.4004.BS.I01.REC.Se20</v>
      </c>
      <c r="P97" s="312" t="str">
        <f>APT!I97</f>
        <v>10163/543965</v>
      </c>
      <c r="Q97" s="126" t="b">
        <v>1</v>
      </c>
      <c r="R97" s="126" t="b">
        <v>1</v>
      </c>
      <c r="S97" s="126" t="b">
        <v>1</v>
      </c>
    </row>
    <row r="98" spans="1:19" x14ac:dyDescent="0.25">
      <c r="A98" s="126" t="s">
        <v>4008</v>
      </c>
      <c r="B98" s="200">
        <v>1</v>
      </c>
      <c r="C98" s="126">
        <v>2</v>
      </c>
      <c r="D98" s="308">
        <f>APT!J98</f>
        <v>400029</v>
      </c>
      <c r="E98" s="126" t="b">
        <v>1</v>
      </c>
      <c r="F98" s="309" t="str">
        <f>RIGHT(APT!C98,4)&amp;"."&amp;APT!M98&amp;"."&amp;APT!K98&amp;"."&amp;APTCR!$C$6&amp;"."&amp;$C$5</f>
        <v>5404.BS.I01.REC.Se20</v>
      </c>
      <c r="G98" s="203">
        <f t="shared" ca="1" si="2"/>
        <v>44361</v>
      </c>
      <c r="H98" s="311" t="e">
        <f>IF(APT!#REF!&gt;0,0,-APT!#REF!)</f>
        <v>#REF!</v>
      </c>
      <c r="I98" s="205">
        <f t="shared" ca="1" si="3"/>
        <v>44361</v>
      </c>
      <c r="J98" s="126">
        <v>3</v>
      </c>
      <c r="K98" s="126" t="b">
        <v>1</v>
      </c>
      <c r="L98" s="126" t="s">
        <v>4009</v>
      </c>
      <c r="M98" s="126" t="b">
        <v>1</v>
      </c>
      <c r="N98" s="126" t="s">
        <v>3687</v>
      </c>
      <c r="O98" s="309" t="str">
        <f>LEFT(APT!D98,19)&amp;"."&amp;APTCR!F98</f>
        <v>St Michaels Catholi.5404.BS.I01.REC.Se20</v>
      </c>
      <c r="P98" s="312" t="str">
        <f>APT!I98</f>
        <v>10163/543965</v>
      </c>
      <c r="Q98" s="126" t="b">
        <v>1</v>
      </c>
      <c r="R98" s="126" t="b">
        <v>1</v>
      </c>
      <c r="S98" s="126" t="b">
        <v>1</v>
      </c>
    </row>
    <row r="99" spans="1:19" x14ac:dyDescent="0.25">
      <c r="A99" s="126" t="s">
        <v>4008</v>
      </c>
      <c r="B99" s="200">
        <v>1</v>
      </c>
      <c r="C99" s="126">
        <v>2</v>
      </c>
      <c r="D99" s="308">
        <f>APT!J99</f>
        <v>400013</v>
      </c>
      <c r="E99" s="126" t="b">
        <v>1</v>
      </c>
      <c r="F99" s="309" t="str">
        <f>RIGHT(APT!C99,4)&amp;"."&amp;APT!M99&amp;"."&amp;APT!K99&amp;"."&amp;APTCR!$C$6&amp;"."&amp;$C$5</f>
        <v>5407.BS.I01.REC.Se20</v>
      </c>
      <c r="G99" s="203">
        <f t="shared" ca="1" si="2"/>
        <v>44361</v>
      </c>
      <c r="H99" s="311" t="e">
        <f>IF(APT!#REF!&gt;0,0,-APT!#REF!)</f>
        <v>#REF!</v>
      </c>
      <c r="I99" s="205">
        <f t="shared" ca="1" si="3"/>
        <v>44361</v>
      </c>
      <c r="J99" s="126">
        <v>3</v>
      </c>
      <c r="K99" s="126" t="b">
        <v>1</v>
      </c>
      <c r="L99" s="126" t="s">
        <v>4009</v>
      </c>
      <c r="M99" s="126" t="b">
        <v>1</v>
      </c>
      <c r="N99" s="126" t="s">
        <v>3687</v>
      </c>
      <c r="O99" s="309" t="str">
        <f>LEFT(APT!D99,19)&amp;"."&amp;APTCR!F99</f>
        <v>St. James' Catholic.5407.BS.I01.REC.Se20</v>
      </c>
      <c r="P99" s="312" t="str">
        <f>APT!I99</f>
        <v>10163/543965</v>
      </c>
      <c r="Q99" s="126" t="b">
        <v>1</v>
      </c>
      <c r="R99" s="126" t="b">
        <v>1</v>
      </c>
      <c r="S99" s="126" t="b">
        <v>1</v>
      </c>
    </row>
    <row r="100" spans="1:19" x14ac:dyDescent="0.25">
      <c r="A100" s="126" t="s">
        <v>4008</v>
      </c>
      <c r="B100" s="200">
        <v>1</v>
      </c>
      <c r="C100" s="126">
        <v>2</v>
      </c>
      <c r="D100" s="308">
        <f>APT!J100</f>
        <v>400135</v>
      </c>
      <c r="E100" s="126" t="b">
        <v>1</v>
      </c>
      <c r="F100" s="309" t="str">
        <f>RIGHT(APT!C100,4)&amp;"."&amp;APT!M100&amp;"."&amp;APT!K100&amp;"."&amp;APTCR!$C$6&amp;"."&amp;$C$5</f>
        <v>3521.BS.I01.REC.Se20</v>
      </c>
      <c r="G100" s="203">
        <f t="shared" ca="1" si="2"/>
        <v>44361</v>
      </c>
      <c r="H100" s="311" t="e">
        <f>IF(APT!#REF!&gt;0,0,-APT!#REF!)</f>
        <v>#REF!</v>
      </c>
      <c r="I100" s="205">
        <f t="shared" ca="1" si="3"/>
        <v>44361</v>
      </c>
      <c r="J100" s="126">
        <v>3</v>
      </c>
      <c r="K100" s="126" t="b">
        <v>1</v>
      </c>
      <c r="L100" s="126" t="s">
        <v>4009</v>
      </c>
      <c r="M100" s="126" t="b">
        <v>1</v>
      </c>
      <c r="N100" s="126" t="s">
        <v>3687</v>
      </c>
      <c r="O100" s="309" t="str">
        <f>LEFT(APT!D100,19)&amp;"."&amp;APTCR!F100</f>
        <v>St Mary's &amp; St John.3521.BS.I01.REC.Se20</v>
      </c>
      <c r="P100" s="312" t="str">
        <f>APT!I100</f>
        <v>11510/543965</v>
      </c>
      <c r="Q100" s="126" t="b">
        <v>1</v>
      </c>
      <c r="R100" s="126" t="b">
        <v>1</v>
      </c>
      <c r="S100" s="126" t="b">
        <v>1</v>
      </c>
    </row>
    <row r="101" spans="1:19" hidden="1" x14ac:dyDescent="0.25">
      <c r="A101" s="126" t="s">
        <v>4008</v>
      </c>
      <c r="B101" s="200">
        <v>1</v>
      </c>
      <c r="C101" s="126">
        <v>2</v>
      </c>
      <c r="D101" s="308" t="e">
        <f>APT!#REF!</f>
        <v>#REF!</v>
      </c>
      <c r="E101" s="126" t="b">
        <v>1</v>
      </c>
      <c r="F101" s="309" t="e">
        <f>RIGHT(APT!#REF!,4)&amp;"."&amp;APT!#REF!&amp;"."&amp;APT!#REF!&amp;"."&amp;APTCR!$C$6</f>
        <v>#REF!</v>
      </c>
      <c r="G101" s="203">
        <f t="shared" ca="1" si="2"/>
        <v>44361</v>
      </c>
      <c r="H101" s="311" t="e">
        <f>IF(APT!#REF!&gt;0,0,-APT!#REF!)</f>
        <v>#REF!</v>
      </c>
      <c r="I101" s="205">
        <f t="shared" ca="1" si="3"/>
        <v>44361</v>
      </c>
      <c r="J101" s="126">
        <v>3</v>
      </c>
      <c r="K101" s="126" t="b">
        <v>1</v>
      </c>
      <c r="L101" s="126" t="s">
        <v>4009</v>
      </c>
      <c r="M101" s="126" t="b">
        <v>1</v>
      </c>
      <c r="N101" s="126" t="s">
        <v>3687</v>
      </c>
      <c r="O101" s="309" t="e">
        <f>LEFT(APT!#REF!,19)&amp;"."&amp;APTCR!F101</f>
        <v>#REF!</v>
      </c>
      <c r="P101" s="312" t="e">
        <f>APT!#REF!</f>
        <v>#REF!</v>
      </c>
      <c r="Q101" s="126" t="b">
        <v>1</v>
      </c>
      <c r="R101" s="126" t="b">
        <v>1</v>
      </c>
      <c r="S101" s="126" t="b">
        <v>1</v>
      </c>
    </row>
    <row r="102" spans="1:19" hidden="1" x14ac:dyDescent="0.25">
      <c r="A102" s="126" t="s">
        <v>4008</v>
      </c>
      <c r="B102" s="200">
        <v>1</v>
      </c>
      <c r="C102" s="126">
        <v>2</v>
      </c>
      <c r="D102" s="308" t="e">
        <f>APT!#REF!</f>
        <v>#REF!</v>
      </c>
      <c r="E102" s="126" t="b">
        <v>1</v>
      </c>
      <c r="F102" s="309" t="e">
        <f>RIGHT(APT!#REF!,4)&amp;"."&amp;APT!#REF!&amp;"."&amp;APT!#REF!&amp;"."&amp;APTCR!$C$6</f>
        <v>#REF!</v>
      </c>
      <c r="G102" s="203">
        <f t="shared" ca="1" si="2"/>
        <v>44361</v>
      </c>
      <c r="H102" s="311" t="e">
        <f>IF(APT!#REF!&gt;0,0,-APT!#REF!)</f>
        <v>#REF!</v>
      </c>
      <c r="I102" s="205">
        <f t="shared" ca="1" si="3"/>
        <v>44361</v>
      </c>
      <c r="J102" s="126">
        <v>3</v>
      </c>
      <c r="K102" s="126" t="b">
        <v>1</v>
      </c>
      <c r="L102" s="126" t="s">
        <v>4009</v>
      </c>
      <c r="M102" s="126" t="b">
        <v>1</v>
      </c>
      <c r="N102" s="126" t="s">
        <v>3687</v>
      </c>
      <c r="O102" s="309" t="e">
        <f>LEFT(APT!#REF!,19)&amp;"."&amp;APTCR!F102</f>
        <v>#REF!</v>
      </c>
      <c r="P102" s="312" t="e">
        <f>APT!#REF!</f>
        <v>#REF!</v>
      </c>
      <c r="Q102" s="126" t="b">
        <v>1</v>
      </c>
      <c r="R102" s="126" t="b">
        <v>1</v>
      </c>
      <c r="S102" s="126" t="b">
        <v>1</v>
      </c>
    </row>
    <row r="103" spans="1:19" hidden="1" x14ac:dyDescent="0.25">
      <c r="A103" s="126" t="s">
        <v>4008</v>
      </c>
      <c r="B103" s="200">
        <v>1</v>
      </c>
      <c r="C103" s="126">
        <v>2</v>
      </c>
      <c r="D103" s="308" t="e">
        <f>APT!#REF!</f>
        <v>#REF!</v>
      </c>
      <c r="E103" s="126" t="b">
        <v>1</v>
      </c>
      <c r="F103" s="309" t="e">
        <f>RIGHT(APT!#REF!,4)&amp;"."&amp;APT!#REF!&amp;"."&amp;APT!#REF!&amp;"."&amp;APTCR!$C$6</f>
        <v>#REF!</v>
      </c>
      <c r="G103" s="203">
        <f t="shared" ca="1" si="2"/>
        <v>44361</v>
      </c>
      <c r="H103" s="311" t="e">
        <f>IF(APT!#REF!&gt;0,0,-APT!#REF!)</f>
        <v>#REF!</v>
      </c>
      <c r="I103" s="205">
        <f t="shared" ca="1" si="3"/>
        <v>44361</v>
      </c>
      <c r="J103" s="126">
        <v>3</v>
      </c>
      <c r="K103" s="126" t="b">
        <v>1</v>
      </c>
      <c r="L103" s="126" t="s">
        <v>4009</v>
      </c>
      <c r="M103" s="126" t="b">
        <v>1</v>
      </c>
      <c r="N103" s="126" t="s">
        <v>3687</v>
      </c>
      <c r="O103" s="309" t="e">
        <f>LEFT(APT!#REF!,19)&amp;"."&amp;APTCR!F103</f>
        <v>#REF!</v>
      </c>
      <c r="P103" s="312" t="e">
        <f>APT!#REF!</f>
        <v>#REF!</v>
      </c>
      <c r="Q103" s="126" t="b">
        <v>1</v>
      </c>
      <c r="R103" s="126" t="b">
        <v>1</v>
      </c>
      <c r="S103" s="126" t="b">
        <v>1</v>
      </c>
    </row>
    <row r="104" spans="1:19" hidden="1" x14ac:dyDescent="0.25">
      <c r="A104" s="126" t="s">
        <v>4008</v>
      </c>
      <c r="B104" s="200">
        <v>1</v>
      </c>
      <c r="C104" s="126">
        <v>2</v>
      </c>
      <c r="D104" s="308" t="e">
        <f>APT!#REF!</f>
        <v>#REF!</v>
      </c>
      <c r="E104" s="126" t="b">
        <v>1</v>
      </c>
      <c r="F104" s="309" t="e">
        <f>RIGHT(APT!#REF!,4)&amp;"."&amp;APT!#REF!&amp;"."&amp;APT!#REF!&amp;"."&amp;APTCR!$C$6</f>
        <v>#REF!</v>
      </c>
      <c r="G104" s="203">
        <f t="shared" ca="1" si="2"/>
        <v>44361</v>
      </c>
      <c r="H104" s="311" t="e">
        <f>IF(APT!#REF!&gt;0,0,-APT!#REF!)</f>
        <v>#REF!</v>
      </c>
      <c r="I104" s="205">
        <f t="shared" ca="1" si="3"/>
        <v>44361</v>
      </c>
      <c r="J104" s="126">
        <v>3</v>
      </c>
      <c r="K104" s="126" t="b">
        <v>1</v>
      </c>
      <c r="L104" s="126" t="s">
        <v>4009</v>
      </c>
      <c r="M104" s="126" t="b">
        <v>1</v>
      </c>
      <c r="N104" s="126" t="s">
        <v>3687</v>
      </c>
      <c r="O104" s="309" t="e">
        <f>LEFT(APT!#REF!,19)&amp;"."&amp;APTCR!F104</f>
        <v>#REF!</v>
      </c>
      <c r="P104" s="312" t="e">
        <f>APT!#REF!</f>
        <v>#REF!</v>
      </c>
      <c r="Q104" s="126" t="b">
        <v>1</v>
      </c>
      <c r="R104" s="126" t="b">
        <v>1</v>
      </c>
      <c r="S104" s="126" t="b">
        <v>1</v>
      </c>
    </row>
    <row r="105" spans="1:19" hidden="1" x14ac:dyDescent="0.25">
      <c r="A105" s="126" t="s">
        <v>4008</v>
      </c>
      <c r="B105" s="200">
        <v>1</v>
      </c>
      <c r="C105" s="126">
        <v>2</v>
      </c>
      <c r="D105" s="308" t="e">
        <f>APT!#REF!</f>
        <v>#REF!</v>
      </c>
      <c r="E105" s="126" t="b">
        <v>1</v>
      </c>
      <c r="F105" s="309" t="e">
        <f>RIGHT(APT!#REF!,4)&amp;"."&amp;APT!#REF!&amp;"."&amp;APT!#REF!&amp;"."&amp;APTCR!$C$6</f>
        <v>#REF!</v>
      </c>
      <c r="G105" s="203">
        <f t="shared" ca="1" si="2"/>
        <v>44361</v>
      </c>
      <c r="H105" s="311" t="e">
        <f>IF(APT!#REF!&gt;0,0,-APT!#REF!)</f>
        <v>#REF!</v>
      </c>
      <c r="I105" s="205">
        <f t="shared" ca="1" si="3"/>
        <v>44361</v>
      </c>
      <c r="J105" s="126">
        <v>3</v>
      </c>
      <c r="K105" s="126" t="b">
        <v>1</v>
      </c>
      <c r="L105" s="126" t="s">
        <v>4009</v>
      </c>
      <c r="M105" s="126" t="b">
        <v>1</v>
      </c>
      <c r="N105" s="126" t="s">
        <v>3687</v>
      </c>
      <c r="O105" s="309" t="e">
        <f>LEFT(APT!#REF!,19)&amp;"."&amp;APTCR!F105</f>
        <v>#REF!</v>
      </c>
      <c r="P105" s="312" t="e">
        <f>APT!#REF!</f>
        <v>#REF!</v>
      </c>
      <c r="Q105" s="126" t="b">
        <v>1</v>
      </c>
      <c r="R105" s="126" t="b">
        <v>1</v>
      </c>
      <c r="S105" s="126" t="b">
        <v>1</v>
      </c>
    </row>
    <row r="106" spans="1:19" hidden="1" x14ac:dyDescent="0.25">
      <c r="A106" s="126" t="s">
        <v>4008</v>
      </c>
      <c r="B106" s="200">
        <v>1</v>
      </c>
      <c r="C106" s="126">
        <v>2</v>
      </c>
      <c r="D106" s="308" t="e">
        <f>APT!#REF!</f>
        <v>#REF!</v>
      </c>
      <c r="E106" s="126" t="b">
        <v>1</v>
      </c>
      <c r="F106" s="309" t="e">
        <f>RIGHT(APT!#REF!,4)&amp;"."&amp;APT!#REF!&amp;"."&amp;APT!#REF!&amp;"."&amp;APTCR!$C$6</f>
        <v>#REF!</v>
      </c>
      <c r="G106" s="203">
        <f t="shared" ca="1" si="2"/>
        <v>44361</v>
      </c>
      <c r="H106" s="311" t="e">
        <f>IF(APT!#REF!&gt;0,0,-APT!#REF!)</f>
        <v>#REF!</v>
      </c>
      <c r="I106" s="205">
        <f t="shared" ca="1" si="3"/>
        <v>44361</v>
      </c>
      <c r="J106" s="126">
        <v>3</v>
      </c>
      <c r="K106" s="126" t="b">
        <v>1</v>
      </c>
      <c r="L106" s="126" t="s">
        <v>4009</v>
      </c>
      <c r="M106" s="126" t="b">
        <v>1</v>
      </c>
      <c r="N106" s="126" t="s">
        <v>3687</v>
      </c>
      <c r="O106" s="309" t="e">
        <f>LEFT(APT!#REF!,19)&amp;"."&amp;APTCR!F106</f>
        <v>#REF!</v>
      </c>
      <c r="P106" s="312" t="e">
        <f>APT!#REF!</f>
        <v>#REF!</v>
      </c>
      <c r="Q106" s="126" t="b">
        <v>1</v>
      </c>
      <c r="R106" s="126" t="b">
        <v>1</v>
      </c>
      <c r="S106" s="126" t="b">
        <v>1</v>
      </c>
    </row>
    <row r="107" spans="1:19" hidden="1" x14ac:dyDescent="0.25">
      <c r="A107" s="126" t="s">
        <v>4008</v>
      </c>
      <c r="B107" s="200">
        <v>1</v>
      </c>
      <c r="C107" s="126">
        <v>2</v>
      </c>
      <c r="D107" s="308" t="e">
        <f>APT!#REF!</f>
        <v>#REF!</v>
      </c>
      <c r="E107" s="126" t="b">
        <v>1</v>
      </c>
      <c r="F107" s="309" t="e">
        <f>RIGHT(APT!#REF!,4)&amp;"."&amp;APT!#REF!&amp;"."&amp;APT!#REF!&amp;"."&amp;APTCR!$C$6</f>
        <v>#REF!</v>
      </c>
      <c r="G107" s="203">
        <f t="shared" ca="1" si="2"/>
        <v>44361</v>
      </c>
      <c r="H107" s="311" t="e">
        <f>IF(APT!#REF!&gt;0,0,-APT!#REF!)</f>
        <v>#REF!</v>
      </c>
      <c r="I107" s="205">
        <f t="shared" ca="1" si="3"/>
        <v>44361</v>
      </c>
      <c r="J107" s="126">
        <v>3</v>
      </c>
      <c r="K107" s="126" t="b">
        <v>1</v>
      </c>
      <c r="L107" s="126" t="s">
        <v>4009</v>
      </c>
      <c r="M107" s="126" t="b">
        <v>1</v>
      </c>
      <c r="N107" s="126" t="s">
        <v>3687</v>
      </c>
      <c r="O107" s="309" t="e">
        <f>LEFT(APT!#REF!,19)&amp;"."&amp;APTCR!F107</f>
        <v>#REF!</v>
      </c>
      <c r="P107" s="312" t="e">
        <f>APT!#REF!</f>
        <v>#REF!</v>
      </c>
      <c r="Q107" s="126" t="b">
        <v>1</v>
      </c>
      <c r="R107" s="126" t="b">
        <v>1</v>
      </c>
      <c r="S107" s="126" t="b">
        <v>1</v>
      </c>
    </row>
    <row r="108" spans="1:19" hidden="1" x14ac:dyDescent="0.25">
      <c r="A108" s="126" t="s">
        <v>4008</v>
      </c>
      <c r="B108" s="200">
        <v>1</v>
      </c>
      <c r="C108" s="126">
        <v>2</v>
      </c>
      <c r="D108" s="308" t="e">
        <f>APT!#REF!</f>
        <v>#REF!</v>
      </c>
      <c r="E108" s="126" t="b">
        <v>1</v>
      </c>
      <c r="F108" s="309" t="e">
        <f>RIGHT(APT!#REF!,4)&amp;"."&amp;APT!#REF!&amp;"."&amp;APT!#REF!&amp;"."&amp;APTCR!$C$6</f>
        <v>#REF!</v>
      </c>
      <c r="G108" s="203">
        <f t="shared" ca="1" si="2"/>
        <v>44361</v>
      </c>
      <c r="H108" s="311" t="e">
        <f>IF(APT!#REF!&gt;0,0,-APT!#REF!)</f>
        <v>#REF!</v>
      </c>
      <c r="I108" s="205">
        <f t="shared" ca="1" si="3"/>
        <v>44361</v>
      </c>
      <c r="J108" s="126">
        <v>3</v>
      </c>
      <c r="K108" s="126" t="b">
        <v>1</v>
      </c>
      <c r="L108" s="126" t="s">
        <v>4009</v>
      </c>
      <c r="M108" s="126" t="b">
        <v>1</v>
      </c>
      <c r="N108" s="126" t="s">
        <v>3687</v>
      </c>
      <c r="O108" s="309" t="e">
        <f>LEFT(APT!#REF!,19)&amp;"."&amp;APTCR!F108</f>
        <v>#REF!</v>
      </c>
      <c r="P108" s="312" t="e">
        <f>APT!#REF!</f>
        <v>#REF!</v>
      </c>
      <c r="Q108" s="126" t="b">
        <v>1</v>
      </c>
      <c r="R108" s="126" t="b">
        <v>1</v>
      </c>
      <c r="S108" s="126" t="b">
        <v>1</v>
      </c>
    </row>
    <row r="109" spans="1:19" hidden="1" x14ac:dyDescent="0.25">
      <c r="A109" s="126" t="s">
        <v>4008</v>
      </c>
      <c r="B109" s="200">
        <v>1</v>
      </c>
      <c r="C109" s="126">
        <v>2</v>
      </c>
      <c r="D109" s="308" t="e">
        <f>APT!#REF!</f>
        <v>#REF!</v>
      </c>
      <c r="E109" s="126" t="b">
        <v>1</v>
      </c>
      <c r="F109" s="309" t="e">
        <f>RIGHT(APT!#REF!,4)&amp;"."&amp;APT!#REF!&amp;"."&amp;APT!#REF!&amp;"."&amp;APTCR!$C$6</f>
        <v>#REF!</v>
      </c>
      <c r="G109" s="203">
        <f t="shared" ca="1" si="2"/>
        <v>44361</v>
      </c>
      <c r="H109" s="311" t="e">
        <f>IF(APT!#REF!&gt;0,0,-APT!#REF!)</f>
        <v>#REF!</v>
      </c>
      <c r="I109" s="205">
        <f t="shared" ca="1" si="3"/>
        <v>44361</v>
      </c>
      <c r="J109" s="126">
        <v>3</v>
      </c>
      <c r="K109" s="126" t="b">
        <v>1</v>
      </c>
      <c r="L109" s="126" t="s">
        <v>4009</v>
      </c>
      <c r="M109" s="126" t="b">
        <v>1</v>
      </c>
      <c r="N109" s="126" t="s">
        <v>3687</v>
      </c>
      <c r="O109" s="309" t="e">
        <f>LEFT(APT!#REF!,19)&amp;"."&amp;APTCR!F109</f>
        <v>#REF!</v>
      </c>
      <c r="P109" s="312" t="e">
        <f>APT!#REF!</f>
        <v>#REF!</v>
      </c>
      <c r="Q109" s="126" t="b">
        <v>1</v>
      </c>
      <c r="R109" s="126" t="b">
        <v>1</v>
      </c>
      <c r="S109" s="126" t="b">
        <v>1</v>
      </c>
    </row>
    <row r="110" spans="1:19" hidden="1" x14ac:dyDescent="0.25">
      <c r="A110" s="126" t="s">
        <v>4008</v>
      </c>
      <c r="B110" s="200">
        <v>1</v>
      </c>
      <c r="C110" s="126">
        <v>2</v>
      </c>
      <c r="D110" s="308">
        <f>APT!L101</f>
        <v>0</v>
      </c>
      <c r="E110" s="126" t="b">
        <v>1</v>
      </c>
      <c r="F110" s="309" t="str">
        <f>RIGHT(APT!E101,4)&amp;"."&amp;APT!O101&amp;"."&amp;APT!M101&amp;"."&amp;APTCR!$C$6</f>
        <v>...REC</v>
      </c>
      <c r="G110" s="203">
        <f t="shared" ca="1" si="2"/>
        <v>44361</v>
      </c>
      <c r="H110" s="311" t="e">
        <f>IF(APT!#REF!&gt;0,0,-APT!#REF!)</f>
        <v>#REF!</v>
      </c>
      <c r="I110" s="205">
        <f t="shared" ca="1" si="3"/>
        <v>44361</v>
      </c>
      <c r="J110" s="126">
        <v>3</v>
      </c>
      <c r="K110" s="126" t="b">
        <v>1</v>
      </c>
      <c r="L110" s="126" t="s">
        <v>4009</v>
      </c>
      <c r="M110" s="126" t="b">
        <v>1</v>
      </c>
      <c r="N110" s="126" t="s">
        <v>3687</v>
      </c>
      <c r="O110" s="309" t="str">
        <f>LEFT(APT!F101,19)&amp;"."&amp;APTCR!F110</f>
        <v>....REC</v>
      </c>
      <c r="P110" s="312">
        <f>APT!K101</f>
        <v>0</v>
      </c>
      <c r="Q110" s="126" t="b">
        <v>1</v>
      </c>
      <c r="R110" s="126" t="b">
        <v>1</v>
      </c>
      <c r="S110" s="126" t="b">
        <v>1</v>
      </c>
    </row>
    <row r="111" spans="1:19" hidden="1" x14ac:dyDescent="0.25">
      <c r="A111" s="126" t="s">
        <v>4008</v>
      </c>
      <c r="B111" s="200">
        <v>1</v>
      </c>
      <c r="C111" s="126">
        <v>2</v>
      </c>
      <c r="D111" s="308">
        <f>APT!L102</f>
        <v>0</v>
      </c>
      <c r="E111" s="126" t="b">
        <v>1</v>
      </c>
      <c r="F111" s="309" t="str">
        <f>RIGHT(APT!E102,4)&amp;"."&amp;APT!O102&amp;"."&amp;APT!M102&amp;"."&amp;APTCR!$C$6</f>
        <v>...REC</v>
      </c>
      <c r="G111" s="203">
        <f t="shared" ca="1" si="2"/>
        <v>44361</v>
      </c>
      <c r="H111" s="311" t="e">
        <f>IF(APT!#REF!&gt;0,0,-APT!#REF!)</f>
        <v>#REF!</v>
      </c>
      <c r="I111" s="205">
        <f t="shared" ca="1" si="3"/>
        <v>44361</v>
      </c>
      <c r="J111" s="126">
        <v>3</v>
      </c>
      <c r="K111" s="126" t="b">
        <v>1</v>
      </c>
      <c r="L111" s="126" t="s">
        <v>4009</v>
      </c>
      <c r="M111" s="126" t="b">
        <v>1</v>
      </c>
      <c r="N111" s="126" t="s">
        <v>3687</v>
      </c>
      <c r="O111" s="309" t="str">
        <f>LEFT(APT!F102,19)&amp;"."&amp;APTCR!F111</f>
        <v>....REC</v>
      </c>
      <c r="P111" s="312">
        <f>APT!K102</f>
        <v>0</v>
      </c>
      <c r="Q111" s="126" t="b">
        <v>1</v>
      </c>
      <c r="R111" s="126" t="b">
        <v>1</v>
      </c>
      <c r="S111" s="126" t="b">
        <v>1</v>
      </c>
    </row>
    <row r="112" spans="1:19" hidden="1" x14ac:dyDescent="0.25">
      <c r="A112" s="126" t="s">
        <v>4008</v>
      </c>
      <c r="B112" s="200">
        <v>1</v>
      </c>
      <c r="C112" s="126">
        <v>2</v>
      </c>
      <c r="D112" s="308">
        <f>APT!L103</f>
        <v>0</v>
      </c>
      <c r="E112" s="126" t="b">
        <v>1</v>
      </c>
      <c r="F112" s="309" t="str">
        <f>RIGHT(APT!E103,4)&amp;"."&amp;APT!O103&amp;"."&amp;APT!M103&amp;"."&amp;APTCR!$C$6</f>
        <v>...REC</v>
      </c>
      <c r="G112" s="203">
        <f t="shared" ca="1" si="2"/>
        <v>44361</v>
      </c>
      <c r="H112" s="311" t="e">
        <f>IF(APT!#REF!&gt;0,0,-APT!#REF!)</f>
        <v>#REF!</v>
      </c>
      <c r="I112" s="205">
        <f t="shared" ca="1" si="3"/>
        <v>44361</v>
      </c>
      <c r="J112" s="126">
        <v>3</v>
      </c>
      <c r="K112" s="126" t="b">
        <v>1</v>
      </c>
      <c r="L112" s="126" t="s">
        <v>4009</v>
      </c>
      <c r="M112" s="126" t="b">
        <v>1</v>
      </c>
      <c r="N112" s="126" t="s">
        <v>3687</v>
      </c>
      <c r="O112" s="309" t="str">
        <f>LEFT(APT!F103,19)&amp;"."&amp;APTCR!F112</f>
        <v>....REC</v>
      </c>
      <c r="P112" s="312">
        <f>APT!K103</f>
        <v>0</v>
      </c>
      <c r="Q112" s="126" t="b">
        <v>1</v>
      </c>
      <c r="R112" s="126" t="b">
        <v>1</v>
      </c>
      <c r="S112" s="126" t="b">
        <v>1</v>
      </c>
    </row>
    <row r="113" spans="1:19" hidden="1" x14ac:dyDescent="0.25">
      <c r="A113" s="126" t="s">
        <v>4008</v>
      </c>
      <c r="B113" s="200">
        <v>1</v>
      </c>
      <c r="C113" s="126">
        <v>2</v>
      </c>
      <c r="D113" s="308">
        <f>APT!L104</f>
        <v>0</v>
      </c>
      <c r="E113" s="126" t="b">
        <v>1</v>
      </c>
      <c r="F113" s="309" t="str">
        <f>RIGHT(APT!E104,4)&amp;"."&amp;APT!O104&amp;"."&amp;APT!M104&amp;"."&amp;APTCR!$C$6</f>
        <v>...REC</v>
      </c>
      <c r="G113" s="203">
        <f t="shared" ca="1" si="2"/>
        <v>44361</v>
      </c>
      <c r="H113" s="311" t="e">
        <f>IF(APT!#REF!&gt;0,0,-APT!#REF!)</f>
        <v>#REF!</v>
      </c>
      <c r="I113" s="205">
        <f t="shared" ca="1" si="3"/>
        <v>44361</v>
      </c>
      <c r="J113" s="126">
        <v>3</v>
      </c>
      <c r="K113" s="126" t="b">
        <v>1</v>
      </c>
      <c r="L113" s="126" t="s">
        <v>4009</v>
      </c>
      <c r="M113" s="126" t="b">
        <v>1</v>
      </c>
      <c r="N113" s="126" t="s">
        <v>3687</v>
      </c>
      <c r="O113" s="309" t="str">
        <f>LEFT(APT!F104,19)&amp;"."&amp;APTCR!F113</f>
        <v>....REC</v>
      </c>
      <c r="P113" s="312">
        <f>APT!K104</f>
        <v>0</v>
      </c>
      <c r="Q113" s="126" t="b">
        <v>1</v>
      </c>
      <c r="R113" s="126" t="b">
        <v>1</v>
      </c>
      <c r="S113" s="126" t="b">
        <v>1</v>
      </c>
    </row>
    <row r="114" spans="1:19" hidden="1" x14ac:dyDescent="0.25">
      <c r="A114" s="126" t="s">
        <v>4008</v>
      </c>
      <c r="B114" s="200">
        <v>1</v>
      </c>
      <c r="C114" s="126">
        <v>2</v>
      </c>
      <c r="D114" s="308">
        <f>APT!L105</f>
        <v>0</v>
      </c>
      <c r="E114" s="126" t="b">
        <v>1</v>
      </c>
      <c r="F114" s="309" t="str">
        <f>RIGHT(APT!E105,4)&amp;"."&amp;APT!O105&amp;"."&amp;APT!M105&amp;"."&amp;APTCR!$C$6</f>
        <v>...REC</v>
      </c>
      <c r="G114" s="203">
        <f t="shared" ca="1" si="2"/>
        <v>44361</v>
      </c>
      <c r="H114" s="311" t="e">
        <f>IF(APT!#REF!&gt;0,0,-APT!#REF!)</f>
        <v>#REF!</v>
      </c>
      <c r="I114" s="205">
        <f t="shared" ca="1" si="3"/>
        <v>44361</v>
      </c>
      <c r="J114" s="126">
        <v>3</v>
      </c>
      <c r="K114" s="126" t="b">
        <v>1</v>
      </c>
      <c r="L114" s="126" t="s">
        <v>4009</v>
      </c>
      <c r="M114" s="126" t="b">
        <v>1</v>
      </c>
      <c r="N114" s="126" t="s">
        <v>3687</v>
      </c>
      <c r="O114" s="309" t="str">
        <f>LEFT(APT!F105,19)&amp;"."&amp;APTCR!F114</f>
        <v>....REC</v>
      </c>
      <c r="P114" s="312">
        <f>APT!K105</f>
        <v>0</v>
      </c>
      <c r="Q114" s="126" t="b">
        <v>1</v>
      </c>
      <c r="R114" s="126" t="b">
        <v>1</v>
      </c>
      <c r="S114" s="126" t="b">
        <v>1</v>
      </c>
    </row>
    <row r="115" spans="1:19" hidden="1" x14ac:dyDescent="0.25">
      <c r="A115" s="126" t="s">
        <v>4008</v>
      </c>
      <c r="B115" s="200">
        <v>1</v>
      </c>
      <c r="C115" s="126">
        <v>2</v>
      </c>
      <c r="D115" s="308">
        <f>APT!L106</f>
        <v>0</v>
      </c>
      <c r="E115" s="126" t="b">
        <v>1</v>
      </c>
      <c r="F115" s="309" t="str">
        <f>RIGHT(APT!E106,4)&amp;"."&amp;APT!O106&amp;"."&amp;APT!M106&amp;"."&amp;APTCR!$C$6</f>
        <v>...REC</v>
      </c>
      <c r="G115" s="203">
        <f t="shared" ca="1" si="2"/>
        <v>44361</v>
      </c>
      <c r="H115" s="311" t="e">
        <f>IF(APT!#REF!&gt;0,0,-APT!#REF!)</f>
        <v>#REF!</v>
      </c>
      <c r="I115" s="205">
        <f t="shared" ca="1" si="3"/>
        <v>44361</v>
      </c>
      <c r="J115" s="126">
        <v>3</v>
      </c>
      <c r="K115" s="126" t="b">
        <v>1</v>
      </c>
      <c r="L115" s="126" t="s">
        <v>4009</v>
      </c>
      <c r="M115" s="126" t="b">
        <v>1</v>
      </c>
      <c r="N115" s="126" t="s">
        <v>3687</v>
      </c>
      <c r="O115" s="309" t="str">
        <f>LEFT(APT!F106,19)&amp;"."&amp;APTCR!F115</f>
        <v>....REC</v>
      </c>
      <c r="P115" s="312">
        <f>APT!K106</f>
        <v>0</v>
      </c>
      <c r="Q115" s="126" t="b">
        <v>1</v>
      </c>
      <c r="R115" s="126" t="b">
        <v>1</v>
      </c>
      <c r="S115" s="126" t="b">
        <v>1</v>
      </c>
    </row>
    <row r="116" spans="1:19" hidden="1" x14ac:dyDescent="0.25">
      <c r="A116" s="126" t="s">
        <v>4008</v>
      </c>
      <c r="B116" s="200">
        <v>1</v>
      </c>
      <c r="C116" s="126">
        <v>2</v>
      </c>
      <c r="D116" s="308">
        <f>APT!L107</f>
        <v>0</v>
      </c>
      <c r="E116" s="126" t="b">
        <v>1</v>
      </c>
      <c r="F116" s="309" t="str">
        <f>RIGHT(APT!E107,4)&amp;"."&amp;APT!O107&amp;"."&amp;APT!M107&amp;"."&amp;APTCR!$C$6</f>
        <v>...REC</v>
      </c>
      <c r="G116" s="203">
        <f t="shared" ca="1" si="2"/>
        <v>44361</v>
      </c>
      <c r="H116" s="311" t="e">
        <f>IF(APT!#REF!&gt;0,0,-APT!#REF!)</f>
        <v>#REF!</v>
      </c>
      <c r="I116" s="205">
        <f t="shared" ca="1" si="3"/>
        <v>44361</v>
      </c>
      <c r="J116" s="126">
        <v>3</v>
      </c>
      <c r="K116" s="126" t="b">
        <v>1</v>
      </c>
      <c r="L116" s="126" t="s">
        <v>4009</v>
      </c>
      <c r="M116" s="126" t="b">
        <v>1</v>
      </c>
      <c r="N116" s="126" t="s">
        <v>3687</v>
      </c>
      <c r="O116" s="309" t="str">
        <f>LEFT(APT!F107,19)&amp;"."&amp;APTCR!F116</f>
        <v>....REC</v>
      </c>
      <c r="P116" s="312">
        <f>APT!K107</f>
        <v>0</v>
      </c>
      <c r="Q116" s="126" t="b">
        <v>1</v>
      </c>
      <c r="R116" s="126" t="b">
        <v>1</v>
      </c>
      <c r="S116" s="126" t="b">
        <v>1</v>
      </c>
    </row>
    <row r="117" spans="1:19" hidden="1" x14ac:dyDescent="0.25">
      <c r="A117" s="126" t="s">
        <v>4008</v>
      </c>
      <c r="B117" s="200">
        <v>1</v>
      </c>
      <c r="C117" s="126">
        <v>2</v>
      </c>
      <c r="D117" s="308">
        <f>APT!L108</f>
        <v>0</v>
      </c>
      <c r="E117" s="126" t="b">
        <v>1</v>
      </c>
      <c r="F117" s="309" t="str">
        <f>RIGHT(APT!E108,4)&amp;"."&amp;APT!O108&amp;"."&amp;APT!M108&amp;"."&amp;APTCR!$C$6</f>
        <v>...REC</v>
      </c>
      <c r="G117" s="203">
        <f t="shared" ca="1" si="2"/>
        <v>44361</v>
      </c>
      <c r="H117" s="311" t="e">
        <f>IF(APT!#REF!&gt;0,0,-APT!#REF!)</f>
        <v>#REF!</v>
      </c>
      <c r="I117" s="205">
        <f t="shared" ca="1" si="3"/>
        <v>44361</v>
      </c>
      <c r="J117" s="126">
        <v>3</v>
      </c>
      <c r="K117" s="126" t="b">
        <v>1</v>
      </c>
      <c r="L117" s="126" t="s">
        <v>4009</v>
      </c>
      <c r="M117" s="126" t="b">
        <v>1</v>
      </c>
      <c r="N117" s="126" t="s">
        <v>3687</v>
      </c>
      <c r="O117" s="309" t="str">
        <f>LEFT(APT!F108,19)&amp;"."&amp;APTCR!F117</f>
        <v>....REC</v>
      </c>
      <c r="P117" s="312">
        <f>APT!K108</f>
        <v>0</v>
      </c>
      <c r="Q117" s="126" t="b">
        <v>1</v>
      </c>
      <c r="R117" s="126" t="b">
        <v>1</v>
      </c>
      <c r="S117" s="126" t="b">
        <v>1</v>
      </c>
    </row>
    <row r="118" spans="1:19" hidden="1" x14ac:dyDescent="0.25">
      <c r="A118" s="126" t="s">
        <v>4008</v>
      </c>
      <c r="B118" s="200">
        <v>1</v>
      </c>
      <c r="C118" s="126">
        <v>2</v>
      </c>
      <c r="D118" s="308">
        <f>APT!L109</f>
        <v>0</v>
      </c>
      <c r="E118" s="126" t="b">
        <v>1</v>
      </c>
      <c r="F118" s="309" t="str">
        <f>RIGHT(APT!E109,4)&amp;"."&amp;APT!O109&amp;"."&amp;APT!M109&amp;"."&amp;APTCR!$C$6</f>
        <v>...REC</v>
      </c>
      <c r="G118" s="203">
        <f t="shared" ca="1" si="2"/>
        <v>44361</v>
      </c>
      <c r="H118" s="311" t="e">
        <f>IF(APT!#REF!&gt;0,0,-APT!#REF!)</f>
        <v>#REF!</v>
      </c>
      <c r="I118" s="205">
        <f t="shared" ca="1" si="3"/>
        <v>44361</v>
      </c>
      <c r="J118" s="126">
        <v>3</v>
      </c>
      <c r="K118" s="126" t="b">
        <v>1</v>
      </c>
      <c r="L118" s="126" t="s">
        <v>4009</v>
      </c>
      <c r="M118" s="126" t="b">
        <v>1</v>
      </c>
      <c r="N118" s="126" t="s">
        <v>3687</v>
      </c>
      <c r="O118" s="309" t="str">
        <f>LEFT(APT!F109,19)&amp;"."&amp;APTCR!F118</f>
        <v>....REC</v>
      </c>
      <c r="P118" s="312">
        <f>APT!K109</f>
        <v>0</v>
      </c>
      <c r="Q118" s="126" t="b">
        <v>1</v>
      </c>
      <c r="R118" s="126" t="b">
        <v>1</v>
      </c>
      <c r="S118" s="126" t="b">
        <v>1</v>
      </c>
    </row>
    <row r="119" spans="1:19" hidden="1" x14ac:dyDescent="0.25">
      <c r="A119" s="126" t="s">
        <v>4008</v>
      </c>
      <c r="B119" s="200">
        <v>1</v>
      </c>
      <c r="C119" s="126">
        <v>2</v>
      </c>
      <c r="D119" s="308">
        <f>APT!L110</f>
        <v>0</v>
      </c>
      <c r="E119" s="126" t="b">
        <v>1</v>
      </c>
      <c r="F119" s="309" t="str">
        <f>RIGHT(APT!E110,4)&amp;"."&amp;APT!O110&amp;"."&amp;APT!M110&amp;"."&amp;APTCR!$C$6</f>
        <v>...REC</v>
      </c>
      <c r="G119" s="203">
        <f t="shared" ca="1" si="2"/>
        <v>44361</v>
      </c>
      <c r="H119" s="311" t="e">
        <f>IF(APT!#REF!&gt;0,0,-APT!#REF!)</f>
        <v>#REF!</v>
      </c>
      <c r="I119" s="205">
        <f t="shared" ca="1" si="3"/>
        <v>44361</v>
      </c>
      <c r="J119" s="126">
        <v>3</v>
      </c>
      <c r="K119" s="126" t="b">
        <v>1</v>
      </c>
      <c r="L119" s="126" t="s">
        <v>4009</v>
      </c>
      <c r="M119" s="126" t="b">
        <v>1</v>
      </c>
      <c r="N119" s="126" t="s">
        <v>3687</v>
      </c>
      <c r="O119" s="309" t="str">
        <f>LEFT(APT!F110,19)&amp;"."&amp;APTCR!F119</f>
        <v>....REC</v>
      </c>
      <c r="P119" s="312">
        <f>APT!K110</f>
        <v>0</v>
      </c>
      <c r="Q119" s="126" t="b">
        <v>1</v>
      </c>
      <c r="R119" s="126" t="b">
        <v>1</v>
      </c>
      <c r="S119" s="126" t="b">
        <v>1</v>
      </c>
    </row>
    <row r="120" spans="1:19" hidden="1" x14ac:dyDescent="0.25">
      <c r="A120" s="126" t="s">
        <v>4008</v>
      </c>
      <c r="B120" s="200">
        <v>1</v>
      </c>
      <c r="C120" s="126">
        <v>2</v>
      </c>
      <c r="D120" s="308">
        <f>APT!L111</f>
        <v>0</v>
      </c>
      <c r="E120" s="126" t="b">
        <v>1</v>
      </c>
      <c r="F120" s="309" t="str">
        <f>RIGHT(APT!E111,4)&amp;"."&amp;APT!O111&amp;"."&amp;APT!M111&amp;"."&amp;APTCR!$C$6</f>
        <v>...REC</v>
      </c>
      <c r="G120" s="203">
        <f t="shared" ca="1" si="2"/>
        <v>44361</v>
      </c>
      <c r="H120" s="311" t="e">
        <f>IF(APT!#REF!&gt;0,0,-APT!#REF!)</f>
        <v>#REF!</v>
      </c>
      <c r="I120" s="205">
        <f t="shared" ca="1" si="3"/>
        <v>44361</v>
      </c>
      <c r="J120" s="126">
        <v>3</v>
      </c>
      <c r="K120" s="126" t="b">
        <v>1</v>
      </c>
      <c r="L120" s="126" t="s">
        <v>4009</v>
      </c>
      <c r="M120" s="126" t="b">
        <v>1</v>
      </c>
      <c r="N120" s="126" t="s">
        <v>3687</v>
      </c>
      <c r="O120" s="309" t="str">
        <f>LEFT(APT!F111,19)&amp;"."&amp;APTCR!F120</f>
        <v>....REC</v>
      </c>
      <c r="P120" s="312">
        <f>APT!K111</f>
        <v>0</v>
      </c>
      <c r="Q120" s="126" t="b">
        <v>1</v>
      </c>
      <c r="R120" s="126" t="b">
        <v>1</v>
      </c>
      <c r="S120" s="126" t="b">
        <v>1</v>
      </c>
    </row>
    <row r="121" spans="1:19" hidden="1" x14ac:dyDescent="0.25">
      <c r="A121" s="126" t="s">
        <v>4008</v>
      </c>
      <c r="B121" s="200">
        <v>1</v>
      </c>
      <c r="C121" s="126">
        <v>2</v>
      </c>
      <c r="D121" s="308">
        <f>APT!L112</f>
        <v>0</v>
      </c>
      <c r="E121" s="126" t="b">
        <v>1</v>
      </c>
      <c r="F121" s="309" t="str">
        <f>RIGHT(APT!E112,4)&amp;"."&amp;APT!O112&amp;"."&amp;APT!M112&amp;"."&amp;APTCR!$C$6</f>
        <v>...REC</v>
      </c>
      <c r="G121" s="203">
        <f t="shared" ca="1" si="2"/>
        <v>44361</v>
      </c>
      <c r="H121" s="311" t="e">
        <f>IF(APT!#REF!&gt;0,0,-APT!#REF!)</f>
        <v>#REF!</v>
      </c>
      <c r="I121" s="205">
        <f t="shared" ca="1" si="3"/>
        <v>44361</v>
      </c>
      <c r="J121" s="126">
        <v>3</v>
      </c>
      <c r="K121" s="126" t="b">
        <v>1</v>
      </c>
      <c r="L121" s="126" t="s">
        <v>4009</v>
      </c>
      <c r="M121" s="126" t="b">
        <v>1</v>
      </c>
      <c r="N121" s="126" t="s">
        <v>3687</v>
      </c>
      <c r="O121" s="309" t="str">
        <f>LEFT(APT!F112,19)&amp;"."&amp;APTCR!F121</f>
        <v>....REC</v>
      </c>
      <c r="P121" s="312">
        <f>APT!K112</f>
        <v>0</v>
      </c>
      <c r="Q121" s="126" t="b">
        <v>1</v>
      </c>
      <c r="R121" s="126" t="b">
        <v>1</v>
      </c>
      <c r="S121" s="126" t="b">
        <v>1</v>
      </c>
    </row>
    <row r="122" spans="1:19" hidden="1" x14ac:dyDescent="0.25">
      <c r="A122" s="126" t="s">
        <v>4008</v>
      </c>
      <c r="B122" s="200">
        <v>1</v>
      </c>
      <c r="C122" s="126">
        <v>2</v>
      </c>
      <c r="D122" s="308">
        <f>APT!L113</f>
        <v>0</v>
      </c>
      <c r="E122" s="126" t="b">
        <v>1</v>
      </c>
      <c r="F122" s="309" t="str">
        <f>RIGHT(APT!E113,4)&amp;"."&amp;APT!O113&amp;"."&amp;APT!M113&amp;"."&amp;APTCR!$C$6</f>
        <v>...REC</v>
      </c>
      <c r="G122" s="203">
        <f t="shared" ca="1" si="2"/>
        <v>44361</v>
      </c>
      <c r="H122" s="311" t="e">
        <f>IF(APT!#REF!&gt;0,0,-APT!#REF!)</f>
        <v>#REF!</v>
      </c>
      <c r="I122" s="205">
        <f t="shared" ca="1" si="3"/>
        <v>44361</v>
      </c>
      <c r="J122" s="126">
        <v>3</v>
      </c>
      <c r="K122" s="126" t="b">
        <v>1</v>
      </c>
      <c r="L122" s="126" t="s">
        <v>4009</v>
      </c>
      <c r="M122" s="126" t="b">
        <v>1</v>
      </c>
      <c r="N122" s="126" t="s">
        <v>3687</v>
      </c>
      <c r="O122" s="309" t="str">
        <f>LEFT(APT!F113,19)&amp;"."&amp;APTCR!F122</f>
        <v>....REC</v>
      </c>
      <c r="P122" s="312">
        <f>APT!K113</f>
        <v>0</v>
      </c>
      <c r="Q122" s="126" t="b">
        <v>1</v>
      </c>
      <c r="R122" s="126" t="b">
        <v>1</v>
      </c>
      <c r="S122" s="126" t="b">
        <v>1</v>
      </c>
    </row>
    <row r="123" spans="1:19" hidden="1" x14ac:dyDescent="0.25">
      <c r="A123" s="126" t="s">
        <v>4008</v>
      </c>
      <c r="B123" s="200">
        <v>1</v>
      </c>
      <c r="C123" s="126">
        <v>2</v>
      </c>
      <c r="D123" s="308">
        <f>APT!L114</f>
        <v>0</v>
      </c>
      <c r="E123" s="126" t="b">
        <v>1</v>
      </c>
      <c r="F123" s="309" t="str">
        <f>RIGHT(APT!E114,4)&amp;"."&amp;APT!O114&amp;"."&amp;APT!M114&amp;"."&amp;APTCR!$C$6</f>
        <v>...REC</v>
      </c>
      <c r="G123" s="203">
        <f t="shared" ca="1" si="2"/>
        <v>44361</v>
      </c>
      <c r="H123" s="311" t="e">
        <f>IF(APT!#REF!&gt;0,0,-APT!#REF!)</f>
        <v>#REF!</v>
      </c>
      <c r="I123" s="205">
        <f t="shared" ca="1" si="3"/>
        <v>44361</v>
      </c>
      <c r="J123" s="126">
        <v>3</v>
      </c>
      <c r="K123" s="126" t="b">
        <v>1</v>
      </c>
      <c r="L123" s="126" t="s">
        <v>4009</v>
      </c>
      <c r="M123" s="126" t="b">
        <v>1</v>
      </c>
      <c r="N123" s="126" t="s">
        <v>3687</v>
      </c>
      <c r="O123" s="309" t="str">
        <f>LEFT(APT!F114,19)&amp;"."&amp;APTCR!F123</f>
        <v>....REC</v>
      </c>
      <c r="P123" s="312">
        <f>APT!K114</f>
        <v>0</v>
      </c>
      <c r="Q123" s="126" t="b">
        <v>1</v>
      </c>
      <c r="R123" s="126" t="b">
        <v>1</v>
      </c>
      <c r="S123" s="126" t="b">
        <v>1</v>
      </c>
    </row>
    <row r="124" spans="1:19" hidden="1" x14ac:dyDescent="0.25">
      <c r="A124" s="126" t="s">
        <v>4008</v>
      </c>
      <c r="B124" s="200">
        <v>1</v>
      </c>
      <c r="C124" s="126">
        <v>2</v>
      </c>
      <c r="D124" s="308">
        <f>APT!L115</f>
        <v>0</v>
      </c>
      <c r="E124" s="126" t="b">
        <v>1</v>
      </c>
      <c r="F124" s="309" t="str">
        <f>RIGHT(APT!E115,4)&amp;"."&amp;APT!O115&amp;"."&amp;APT!M115&amp;"."&amp;APTCR!$C$6</f>
        <v>...REC</v>
      </c>
      <c r="G124" s="203">
        <f t="shared" ca="1" si="2"/>
        <v>44361</v>
      </c>
      <c r="H124" s="311" t="e">
        <f>IF(APT!#REF!&gt;0,0,-APT!#REF!)</f>
        <v>#REF!</v>
      </c>
      <c r="I124" s="205">
        <f t="shared" ca="1" si="3"/>
        <v>44361</v>
      </c>
      <c r="J124" s="126">
        <v>3</v>
      </c>
      <c r="K124" s="126" t="b">
        <v>1</v>
      </c>
      <c r="L124" s="126" t="s">
        <v>4009</v>
      </c>
      <c r="M124" s="126" t="b">
        <v>1</v>
      </c>
      <c r="N124" s="126" t="s">
        <v>3687</v>
      </c>
      <c r="O124" s="309" t="str">
        <f>LEFT(APT!F115,19)&amp;"."&amp;APTCR!F124</f>
        <v>....REC</v>
      </c>
      <c r="P124" s="312">
        <f>APT!K115</f>
        <v>0</v>
      </c>
      <c r="Q124" s="126" t="b">
        <v>1</v>
      </c>
      <c r="R124" s="126" t="b">
        <v>1</v>
      </c>
      <c r="S124" s="126" t="b">
        <v>1</v>
      </c>
    </row>
    <row r="125" spans="1:19" hidden="1" x14ac:dyDescent="0.25">
      <c r="A125" s="126" t="s">
        <v>4008</v>
      </c>
      <c r="B125" s="200">
        <v>1</v>
      </c>
      <c r="C125" s="126">
        <v>2</v>
      </c>
      <c r="D125" s="308">
        <f>APT!L116</f>
        <v>0</v>
      </c>
      <c r="E125" s="126" t="b">
        <v>1</v>
      </c>
      <c r="F125" s="309" t="str">
        <f>RIGHT(APT!E116,4)&amp;"."&amp;APT!O116&amp;"."&amp;APT!M116&amp;"."&amp;APTCR!$C$6</f>
        <v>...REC</v>
      </c>
      <c r="G125" s="203">
        <f t="shared" ca="1" si="2"/>
        <v>44361</v>
      </c>
      <c r="H125" s="311" t="e">
        <f>IF(APT!#REF!&gt;0,0,-APT!#REF!)</f>
        <v>#REF!</v>
      </c>
      <c r="I125" s="205">
        <f t="shared" ca="1" si="3"/>
        <v>44361</v>
      </c>
      <c r="J125" s="126">
        <v>3</v>
      </c>
      <c r="K125" s="126" t="b">
        <v>1</v>
      </c>
      <c r="L125" s="126" t="s">
        <v>4009</v>
      </c>
      <c r="M125" s="126" t="b">
        <v>1</v>
      </c>
      <c r="N125" s="126" t="s">
        <v>3687</v>
      </c>
      <c r="O125" s="309" t="str">
        <f>LEFT(APT!F116,19)&amp;"."&amp;APTCR!F125</f>
        <v>....REC</v>
      </c>
      <c r="P125" s="312">
        <f>APT!K116</f>
        <v>0</v>
      </c>
      <c r="Q125" s="126" t="b">
        <v>1</v>
      </c>
      <c r="R125" s="126" t="b">
        <v>1</v>
      </c>
      <c r="S125" s="126" t="b">
        <v>1</v>
      </c>
    </row>
    <row r="126" spans="1:19" hidden="1" x14ac:dyDescent="0.25">
      <c r="A126" s="126" t="s">
        <v>4008</v>
      </c>
      <c r="B126" s="200">
        <v>1</v>
      </c>
      <c r="C126" s="126">
        <v>2</v>
      </c>
      <c r="D126" s="308">
        <f>APT!L117</f>
        <v>0</v>
      </c>
      <c r="E126" s="126" t="b">
        <v>1</v>
      </c>
      <c r="F126" s="309" t="str">
        <f>RIGHT(APT!E117,4)&amp;"."&amp;APT!O117&amp;"."&amp;APT!M117&amp;"."&amp;APTCR!$C$6</f>
        <v>...REC</v>
      </c>
      <c r="G126" s="203">
        <f t="shared" ca="1" si="2"/>
        <v>44361</v>
      </c>
      <c r="H126" s="311" t="e">
        <f>IF(APT!#REF!&gt;0,0,-APT!#REF!)</f>
        <v>#REF!</v>
      </c>
      <c r="I126" s="205">
        <f t="shared" ca="1" si="3"/>
        <v>44361</v>
      </c>
      <c r="J126" s="126">
        <v>3</v>
      </c>
      <c r="K126" s="126" t="b">
        <v>1</v>
      </c>
      <c r="L126" s="126" t="s">
        <v>4009</v>
      </c>
      <c r="M126" s="126" t="b">
        <v>1</v>
      </c>
      <c r="N126" s="126" t="s">
        <v>3687</v>
      </c>
      <c r="O126" s="309" t="str">
        <f>LEFT(APT!F117,19)&amp;"."&amp;APTCR!F126</f>
        <v>....REC</v>
      </c>
      <c r="P126" s="312">
        <f>APT!K117</f>
        <v>0</v>
      </c>
      <c r="Q126" s="126" t="b">
        <v>1</v>
      </c>
      <c r="R126" s="126" t="b">
        <v>1</v>
      </c>
      <c r="S126" s="126" t="b">
        <v>1</v>
      </c>
    </row>
    <row r="127" spans="1:19" hidden="1" x14ac:dyDescent="0.25">
      <c r="A127" s="126" t="s">
        <v>4008</v>
      </c>
      <c r="B127" s="200">
        <v>1</v>
      </c>
      <c r="C127" s="126">
        <v>2</v>
      </c>
      <c r="D127" s="308">
        <f>APT!L118</f>
        <v>0</v>
      </c>
      <c r="E127" s="126" t="b">
        <v>1</v>
      </c>
      <c r="F127" s="309" t="str">
        <f>RIGHT(APT!E118,4)&amp;"."&amp;APT!O118&amp;"."&amp;APT!M118&amp;"."&amp;APTCR!$C$6</f>
        <v>...REC</v>
      </c>
      <c r="G127" s="203">
        <f t="shared" ca="1" si="2"/>
        <v>44361</v>
      </c>
      <c r="H127" s="311" t="e">
        <f>IF(APT!#REF!&gt;0,0,-APT!#REF!)</f>
        <v>#REF!</v>
      </c>
      <c r="I127" s="205">
        <f t="shared" ca="1" si="3"/>
        <v>44361</v>
      </c>
      <c r="J127" s="126">
        <v>3</v>
      </c>
      <c r="K127" s="126" t="b">
        <v>1</v>
      </c>
      <c r="L127" s="126" t="s">
        <v>4009</v>
      </c>
      <c r="M127" s="126" t="b">
        <v>1</v>
      </c>
      <c r="N127" s="126" t="s">
        <v>3687</v>
      </c>
      <c r="O127" s="309" t="str">
        <f>LEFT(APT!F118,19)&amp;"."&amp;APTCR!F127</f>
        <v>....REC</v>
      </c>
      <c r="P127" s="312">
        <f>APT!K118</f>
        <v>0</v>
      </c>
      <c r="Q127" s="126" t="b">
        <v>1</v>
      </c>
      <c r="R127" s="126" t="b">
        <v>1</v>
      </c>
      <c r="S127" s="126" t="b">
        <v>1</v>
      </c>
    </row>
    <row r="128" spans="1:19" hidden="1" x14ac:dyDescent="0.25">
      <c r="A128" s="126" t="s">
        <v>4008</v>
      </c>
      <c r="B128" s="200">
        <v>1</v>
      </c>
      <c r="C128" s="126">
        <v>2</v>
      </c>
      <c r="D128" s="308">
        <f>APT!L119</f>
        <v>0</v>
      </c>
      <c r="E128" s="126" t="b">
        <v>1</v>
      </c>
      <c r="F128" s="309" t="str">
        <f>RIGHT(APT!E119,4)&amp;"."&amp;APT!O119&amp;"."&amp;APT!M119&amp;"."&amp;APTCR!$C$6</f>
        <v>...REC</v>
      </c>
      <c r="G128" s="203">
        <f t="shared" ca="1" si="2"/>
        <v>44361</v>
      </c>
      <c r="H128" s="311" t="e">
        <f>IF(APT!#REF!&gt;0,0,-APT!#REF!)</f>
        <v>#REF!</v>
      </c>
      <c r="I128" s="205">
        <f t="shared" ca="1" si="3"/>
        <v>44361</v>
      </c>
      <c r="J128" s="126">
        <v>3</v>
      </c>
      <c r="K128" s="126" t="b">
        <v>1</v>
      </c>
      <c r="L128" s="126" t="s">
        <v>4009</v>
      </c>
      <c r="M128" s="126" t="b">
        <v>1</v>
      </c>
      <c r="N128" s="126" t="s">
        <v>3687</v>
      </c>
      <c r="O128" s="309" t="str">
        <f>LEFT(APT!F119,19)&amp;"."&amp;APTCR!F128</f>
        <v>....REC</v>
      </c>
      <c r="P128" s="312">
        <f>APT!K119</f>
        <v>0</v>
      </c>
      <c r="Q128" s="126" t="b">
        <v>1</v>
      </c>
      <c r="R128" s="126" t="b">
        <v>1</v>
      </c>
      <c r="S128" s="126" t="b">
        <v>1</v>
      </c>
    </row>
    <row r="129" spans="1:19" hidden="1" x14ac:dyDescent="0.25">
      <c r="A129" s="126" t="s">
        <v>4008</v>
      </c>
      <c r="B129" s="200">
        <v>1</v>
      </c>
      <c r="C129" s="126">
        <v>2</v>
      </c>
      <c r="D129" s="308">
        <f>APT!L120</f>
        <v>0</v>
      </c>
      <c r="E129" s="126" t="b">
        <v>1</v>
      </c>
      <c r="F129" s="309" t="str">
        <f>RIGHT(APT!E120,4)&amp;"."&amp;APT!O120&amp;"."&amp;APT!M120&amp;"."&amp;APTCR!$C$6</f>
        <v>...REC</v>
      </c>
      <c r="G129" s="203">
        <f t="shared" ca="1" si="2"/>
        <v>44361</v>
      </c>
      <c r="H129" s="311" t="e">
        <f>IF(APT!#REF!&gt;0,0,-APT!#REF!)</f>
        <v>#REF!</v>
      </c>
      <c r="I129" s="205">
        <f t="shared" ca="1" si="3"/>
        <v>44361</v>
      </c>
      <c r="J129" s="126">
        <v>3</v>
      </c>
      <c r="K129" s="126" t="b">
        <v>1</v>
      </c>
      <c r="L129" s="126" t="s">
        <v>4009</v>
      </c>
      <c r="M129" s="126" t="b">
        <v>1</v>
      </c>
      <c r="N129" s="126" t="s">
        <v>3687</v>
      </c>
      <c r="O129" s="309" t="str">
        <f>LEFT(APT!F120,19)&amp;"."&amp;APTCR!F129</f>
        <v>....REC</v>
      </c>
      <c r="P129" s="312">
        <f>APT!K120</f>
        <v>0</v>
      </c>
      <c r="Q129" s="126" t="b">
        <v>1</v>
      </c>
      <c r="R129" s="126" t="b">
        <v>1</v>
      </c>
      <c r="S129" s="126" t="b">
        <v>1</v>
      </c>
    </row>
    <row r="130" spans="1:19" hidden="1" x14ac:dyDescent="0.25">
      <c r="A130" s="126" t="s">
        <v>4008</v>
      </c>
      <c r="B130" s="200">
        <v>1</v>
      </c>
      <c r="C130" s="126">
        <v>2</v>
      </c>
      <c r="D130" s="308">
        <f>APT!L121</f>
        <v>0</v>
      </c>
      <c r="E130" s="126" t="b">
        <v>1</v>
      </c>
      <c r="F130" s="309" t="str">
        <f>RIGHT(APT!E121,4)&amp;"."&amp;APT!O121&amp;"."&amp;APT!M121&amp;"."&amp;APTCR!$C$6</f>
        <v>...REC</v>
      </c>
      <c r="G130" s="203">
        <f t="shared" ca="1" si="2"/>
        <v>44361</v>
      </c>
      <c r="H130" s="311" t="e">
        <f>IF(APT!#REF!&gt;0,0,-APT!#REF!)</f>
        <v>#REF!</v>
      </c>
      <c r="I130" s="205">
        <f t="shared" ca="1" si="3"/>
        <v>44361</v>
      </c>
      <c r="J130" s="126">
        <v>3</v>
      </c>
      <c r="K130" s="126" t="b">
        <v>1</v>
      </c>
      <c r="L130" s="126" t="s">
        <v>4009</v>
      </c>
      <c r="M130" s="126" t="b">
        <v>1</v>
      </c>
      <c r="N130" s="126" t="s">
        <v>3687</v>
      </c>
      <c r="O130" s="309" t="str">
        <f>LEFT(APT!F121,19)&amp;"."&amp;APTCR!F130</f>
        <v>....REC</v>
      </c>
      <c r="P130" s="312">
        <f>APT!K121</f>
        <v>0</v>
      </c>
      <c r="Q130" s="126" t="b">
        <v>1</v>
      </c>
      <c r="R130" s="126" t="b">
        <v>1</v>
      </c>
      <c r="S130" s="126" t="b">
        <v>1</v>
      </c>
    </row>
    <row r="131" spans="1:19" hidden="1" x14ac:dyDescent="0.25">
      <c r="A131" s="126" t="s">
        <v>4008</v>
      </c>
      <c r="B131" s="200">
        <v>1</v>
      </c>
      <c r="C131" s="126">
        <v>2</v>
      </c>
      <c r="D131" s="308">
        <f>APT!L122</f>
        <v>0</v>
      </c>
      <c r="E131" s="126" t="b">
        <v>1</v>
      </c>
      <c r="F131" s="309" t="str">
        <f>RIGHT(APT!E122,4)&amp;"."&amp;APT!O122&amp;"."&amp;APT!M122&amp;"."&amp;APTCR!$C$6</f>
        <v>...REC</v>
      </c>
      <c r="G131" s="203">
        <f t="shared" ca="1" si="2"/>
        <v>44361</v>
      </c>
      <c r="H131" s="311" t="e">
        <f>IF(APT!#REF!&gt;0,0,-APT!#REF!)</f>
        <v>#REF!</v>
      </c>
      <c r="I131" s="205">
        <f t="shared" ca="1" si="3"/>
        <v>44361</v>
      </c>
      <c r="J131" s="126">
        <v>3</v>
      </c>
      <c r="K131" s="126" t="b">
        <v>1</v>
      </c>
      <c r="L131" s="126" t="s">
        <v>4009</v>
      </c>
      <c r="M131" s="126" t="b">
        <v>1</v>
      </c>
      <c r="N131" s="126" t="s">
        <v>3687</v>
      </c>
      <c r="O131" s="309" t="str">
        <f>LEFT(APT!F122,19)&amp;"."&amp;APTCR!F131</f>
        <v>....REC</v>
      </c>
      <c r="P131" s="312">
        <f>APT!K122</f>
        <v>0</v>
      </c>
      <c r="Q131" s="126" t="b">
        <v>1</v>
      </c>
      <c r="R131" s="126" t="b">
        <v>1</v>
      </c>
      <c r="S131" s="126" t="b">
        <v>1</v>
      </c>
    </row>
    <row r="132" spans="1:19" hidden="1" x14ac:dyDescent="0.25">
      <c r="A132" s="126" t="s">
        <v>4008</v>
      </c>
      <c r="B132" s="200">
        <v>1</v>
      </c>
      <c r="C132" s="126">
        <v>2</v>
      </c>
      <c r="D132" s="308">
        <f>APT!L123</f>
        <v>0</v>
      </c>
      <c r="E132" s="126" t="b">
        <v>1</v>
      </c>
      <c r="F132" s="309" t="str">
        <f>RIGHT(APT!E123,4)&amp;"."&amp;APT!O123&amp;"."&amp;APT!M123&amp;"."&amp;APTCR!$C$6</f>
        <v>...REC</v>
      </c>
      <c r="G132" s="203">
        <f t="shared" ca="1" si="2"/>
        <v>44361</v>
      </c>
      <c r="H132" s="311" t="e">
        <f>IF(APT!#REF!&gt;0,0,-APT!#REF!)</f>
        <v>#REF!</v>
      </c>
      <c r="I132" s="205">
        <f t="shared" ca="1" si="3"/>
        <v>44361</v>
      </c>
      <c r="J132" s="126">
        <v>3</v>
      </c>
      <c r="K132" s="126" t="b">
        <v>1</v>
      </c>
      <c r="L132" s="126" t="s">
        <v>4009</v>
      </c>
      <c r="M132" s="126" t="b">
        <v>1</v>
      </c>
      <c r="N132" s="126" t="s">
        <v>3687</v>
      </c>
      <c r="O132" s="309" t="str">
        <f>LEFT(APT!F123,19)&amp;"."&amp;APTCR!F132</f>
        <v>....REC</v>
      </c>
      <c r="P132" s="312">
        <f>APT!K123</f>
        <v>0</v>
      </c>
      <c r="Q132" s="126" t="b">
        <v>1</v>
      </c>
      <c r="R132" s="126" t="b">
        <v>1</v>
      </c>
      <c r="S132" s="126" t="b">
        <v>1</v>
      </c>
    </row>
    <row r="133" spans="1:19" hidden="1" x14ac:dyDescent="0.25">
      <c r="A133" s="126" t="s">
        <v>4008</v>
      </c>
      <c r="B133" s="200">
        <v>1</v>
      </c>
      <c r="C133" s="126">
        <v>2</v>
      </c>
      <c r="D133" s="308">
        <f>APT!L124</f>
        <v>0</v>
      </c>
      <c r="E133" s="126" t="b">
        <v>1</v>
      </c>
      <c r="F133" s="309" t="str">
        <f>RIGHT(APT!E124,4)&amp;"."&amp;APT!O124&amp;"."&amp;APT!M124&amp;"."&amp;APTCR!$C$6</f>
        <v>...REC</v>
      </c>
      <c r="G133" s="203">
        <f t="shared" ca="1" si="2"/>
        <v>44361</v>
      </c>
      <c r="H133" s="311" t="e">
        <f>IF(APT!#REF!&gt;0,0,-APT!#REF!)</f>
        <v>#REF!</v>
      </c>
      <c r="I133" s="205">
        <f t="shared" ca="1" si="3"/>
        <v>44361</v>
      </c>
      <c r="J133" s="126">
        <v>3</v>
      </c>
      <c r="K133" s="126" t="b">
        <v>1</v>
      </c>
      <c r="L133" s="126" t="s">
        <v>4009</v>
      </c>
      <c r="M133" s="126" t="b">
        <v>1</v>
      </c>
      <c r="N133" s="126" t="s">
        <v>3687</v>
      </c>
      <c r="O133" s="309" t="str">
        <f>LEFT(APT!F124,19)&amp;"."&amp;APTCR!F133</f>
        <v>....REC</v>
      </c>
      <c r="P133" s="312">
        <f>APT!K124</f>
        <v>0</v>
      </c>
      <c r="Q133" s="126" t="b">
        <v>1</v>
      </c>
      <c r="R133" s="126" t="b">
        <v>1</v>
      </c>
      <c r="S133" s="126" t="b">
        <v>1</v>
      </c>
    </row>
    <row r="134" spans="1:19" hidden="1" x14ac:dyDescent="0.25">
      <c r="A134" s="126" t="s">
        <v>4008</v>
      </c>
      <c r="B134" s="200">
        <v>1</v>
      </c>
      <c r="C134" s="126">
        <v>2</v>
      </c>
      <c r="D134" s="308">
        <f>APT!L125</f>
        <v>0</v>
      </c>
      <c r="E134" s="126" t="b">
        <v>1</v>
      </c>
      <c r="F134" s="309" t="str">
        <f>RIGHT(APT!E125,4)&amp;"."&amp;APT!O125&amp;"."&amp;APT!M125&amp;"."&amp;APTCR!$C$6</f>
        <v>...REC</v>
      </c>
      <c r="G134" s="203">
        <f t="shared" ca="1" si="2"/>
        <v>44361</v>
      </c>
      <c r="H134" s="311" t="e">
        <f>IF(APT!#REF!&gt;0,0,-APT!#REF!)</f>
        <v>#REF!</v>
      </c>
      <c r="I134" s="205">
        <f t="shared" ca="1" si="3"/>
        <v>44361</v>
      </c>
      <c r="J134" s="126">
        <v>3</v>
      </c>
      <c r="K134" s="126" t="b">
        <v>1</v>
      </c>
      <c r="L134" s="126" t="s">
        <v>4009</v>
      </c>
      <c r="M134" s="126" t="b">
        <v>1</v>
      </c>
      <c r="N134" s="126" t="s">
        <v>3687</v>
      </c>
      <c r="O134" s="309" t="str">
        <f>LEFT(APT!F125,19)&amp;"."&amp;APTCR!F134</f>
        <v>....REC</v>
      </c>
      <c r="P134" s="312">
        <f>APT!K125</f>
        <v>0</v>
      </c>
      <c r="Q134" s="126" t="b">
        <v>1</v>
      </c>
      <c r="R134" s="126" t="b">
        <v>1</v>
      </c>
      <c r="S134" s="126" t="b">
        <v>1</v>
      </c>
    </row>
    <row r="135" spans="1:19" hidden="1" x14ac:dyDescent="0.25">
      <c r="A135" s="126" t="s">
        <v>4008</v>
      </c>
      <c r="B135" s="200">
        <v>1</v>
      </c>
      <c r="C135" s="126">
        <v>2</v>
      </c>
      <c r="D135" s="308">
        <f>APT!L126</f>
        <v>0</v>
      </c>
      <c r="E135" s="126" t="b">
        <v>1</v>
      </c>
      <c r="F135" s="309" t="str">
        <f>RIGHT(APT!E126,4)&amp;"."&amp;APT!O126&amp;"."&amp;APT!M126&amp;"."&amp;APTCR!$C$6</f>
        <v>...REC</v>
      </c>
      <c r="G135" s="203">
        <f t="shared" ca="1" si="2"/>
        <v>44361</v>
      </c>
      <c r="H135" s="311" t="e">
        <f>IF(APT!#REF!&gt;0,0,-APT!#REF!)</f>
        <v>#REF!</v>
      </c>
      <c r="I135" s="205">
        <f t="shared" ca="1" si="3"/>
        <v>44361</v>
      </c>
      <c r="J135" s="126">
        <v>3</v>
      </c>
      <c r="K135" s="126" t="b">
        <v>1</v>
      </c>
      <c r="L135" s="126" t="s">
        <v>4009</v>
      </c>
      <c r="M135" s="126" t="b">
        <v>1</v>
      </c>
      <c r="N135" s="126" t="s">
        <v>3687</v>
      </c>
      <c r="O135" s="309" t="str">
        <f>LEFT(APT!F126,19)&amp;"."&amp;APTCR!F135</f>
        <v>....REC</v>
      </c>
      <c r="P135" s="312">
        <f>APT!K126</f>
        <v>0</v>
      </c>
      <c r="Q135" s="126" t="b">
        <v>1</v>
      </c>
      <c r="R135" s="126" t="b">
        <v>1</v>
      </c>
      <c r="S135" s="126" t="b">
        <v>1</v>
      </c>
    </row>
    <row r="136" spans="1:19" hidden="1" x14ac:dyDescent="0.25">
      <c r="A136" s="126" t="s">
        <v>4008</v>
      </c>
      <c r="B136" s="200">
        <v>1</v>
      </c>
      <c r="C136" s="126">
        <v>2</v>
      </c>
      <c r="D136" s="308">
        <f>APT!L127</f>
        <v>0</v>
      </c>
      <c r="E136" s="126" t="b">
        <v>1</v>
      </c>
      <c r="F136" s="309" t="str">
        <f>RIGHT(APT!E127,4)&amp;"."&amp;APT!O127&amp;"."&amp;APT!M127&amp;"."&amp;APTCR!$C$6</f>
        <v>...REC</v>
      </c>
      <c r="G136" s="203">
        <f t="shared" ca="1" si="2"/>
        <v>44361</v>
      </c>
      <c r="H136" s="311" t="e">
        <f>IF(APT!#REF!&gt;0,0,-APT!#REF!)</f>
        <v>#REF!</v>
      </c>
      <c r="I136" s="205">
        <f t="shared" ca="1" si="3"/>
        <v>44361</v>
      </c>
      <c r="J136" s="126">
        <v>3</v>
      </c>
      <c r="K136" s="126" t="b">
        <v>1</v>
      </c>
      <c r="L136" s="126" t="s">
        <v>4009</v>
      </c>
      <c r="M136" s="126" t="b">
        <v>1</v>
      </c>
      <c r="N136" s="126" t="s">
        <v>3687</v>
      </c>
      <c r="O136" s="309" t="str">
        <f>LEFT(APT!F127,19)&amp;"."&amp;APTCR!F136</f>
        <v>....REC</v>
      </c>
      <c r="P136" s="312">
        <f>APT!K127</f>
        <v>0</v>
      </c>
      <c r="Q136" s="126" t="b">
        <v>1</v>
      </c>
      <c r="R136" s="126" t="b">
        <v>1</v>
      </c>
      <c r="S136" s="126" t="b">
        <v>1</v>
      </c>
    </row>
    <row r="137" spans="1:19" hidden="1" x14ac:dyDescent="0.25">
      <c r="A137" s="126" t="s">
        <v>4008</v>
      </c>
      <c r="B137" s="200">
        <v>1</v>
      </c>
      <c r="C137" s="126">
        <v>2</v>
      </c>
      <c r="D137" s="308">
        <f>APT!L128</f>
        <v>0</v>
      </c>
      <c r="E137" s="126" t="b">
        <v>1</v>
      </c>
      <c r="F137" s="309" t="str">
        <f>RIGHT(APT!E128,4)&amp;"."&amp;APT!O128&amp;"."&amp;APT!M128&amp;"."&amp;APTCR!$C$6</f>
        <v>...REC</v>
      </c>
      <c r="G137" s="203">
        <f t="shared" ca="1" si="2"/>
        <v>44361</v>
      </c>
      <c r="H137" s="311" t="e">
        <f>IF(APT!#REF!&gt;0,0,-APT!#REF!)</f>
        <v>#REF!</v>
      </c>
      <c r="I137" s="205">
        <f t="shared" ca="1" si="3"/>
        <v>44361</v>
      </c>
      <c r="J137" s="126">
        <v>3</v>
      </c>
      <c r="K137" s="126" t="b">
        <v>1</v>
      </c>
      <c r="L137" s="126" t="s">
        <v>4009</v>
      </c>
      <c r="M137" s="126" t="b">
        <v>1</v>
      </c>
      <c r="N137" s="126" t="s">
        <v>3687</v>
      </c>
      <c r="O137" s="309" t="str">
        <f>LEFT(APT!F128,19)&amp;"."&amp;APTCR!F137</f>
        <v>....REC</v>
      </c>
      <c r="P137" s="312">
        <f>APT!K128</f>
        <v>0</v>
      </c>
      <c r="Q137" s="126" t="b">
        <v>1</v>
      </c>
      <c r="R137" s="126" t="b">
        <v>1</v>
      </c>
      <c r="S137" s="126" t="b">
        <v>1</v>
      </c>
    </row>
    <row r="138" spans="1:19" hidden="1" x14ac:dyDescent="0.25">
      <c r="A138" s="126" t="s">
        <v>4008</v>
      </c>
      <c r="B138" s="200">
        <v>1</v>
      </c>
      <c r="C138" s="126">
        <v>2</v>
      </c>
      <c r="D138" s="308">
        <f>APT!L129</f>
        <v>0</v>
      </c>
      <c r="E138" s="126" t="b">
        <v>1</v>
      </c>
      <c r="F138" s="309" t="str">
        <f>RIGHT(APT!E129,4)&amp;"."&amp;APT!O129&amp;"."&amp;APT!M129&amp;"."&amp;APTCR!$C$6</f>
        <v>...REC</v>
      </c>
      <c r="G138" s="203">
        <f t="shared" ca="1" si="2"/>
        <v>44361</v>
      </c>
      <c r="H138" s="311" t="e">
        <f>IF(APT!#REF!&gt;0,0,-APT!#REF!)</f>
        <v>#REF!</v>
      </c>
      <c r="I138" s="205">
        <f t="shared" ca="1" si="3"/>
        <v>44361</v>
      </c>
      <c r="J138" s="126">
        <v>3</v>
      </c>
      <c r="K138" s="126" t="b">
        <v>1</v>
      </c>
      <c r="L138" s="126" t="s">
        <v>4009</v>
      </c>
      <c r="M138" s="126" t="b">
        <v>1</v>
      </c>
      <c r="N138" s="126" t="s">
        <v>3687</v>
      </c>
      <c r="O138" s="309" t="str">
        <f>LEFT(APT!F129,19)&amp;"."&amp;APTCR!F138</f>
        <v>....REC</v>
      </c>
      <c r="P138" s="312">
        <f>APT!K129</f>
        <v>0</v>
      </c>
      <c r="Q138" s="126" t="b">
        <v>1</v>
      </c>
      <c r="R138" s="126" t="b">
        <v>1</v>
      </c>
      <c r="S138" s="126" t="b">
        <v>1</v>
      </c>
    </row>
    <row r="139" spans="1:19" hidden="1" x14ac:dyDescent="0.25">
      <c r="A139" s="126" t="s">
        <v>4008</v>
      </c>
      <c r="B139" s="200">
        <v>1</v>
      </c>
      <c r="C139" s="126">
        <v>2</v>
      </c>
      <c r="D139" s="308">
        <f>APT!L130</f>
        <v>0</v>
      </c>
      <c r="E139" s="126" t="b">
        <v>1</v>
      </c>
      <c r="F139" s="309" t="str">
        <f>RIGHT(APT!E130,4)&amp;"."&amp;APT!O130&amp;"."&amp;APT!M130&amp;"."&amp;APTCR!$C$6</f>
        <v>...REC</v>
      </c>
      <c r="G139" s="203">
        <f t="shared" ca="1" si="2"/>
        <v>44361</v>
      </c>
      <c r="H139" s="311" t="e">
        <f>IF(APT!#REF!&gt;0,0,-APT!#REF!)</f>
        <v>#REF!</v>
      </c>
      <c r="I139" s="205">
        <f t="shared" ca="1" si="3"/>
        <v>44361</v>
      </c>
      <c r="J139" s="126">
        <v>3</v>
      </c>
      <c r="K139" s="126" t="b">
        <v>1</v>
      </c>
      <c r="L139" s="126" t="s">
        <v>4009</v>
      </c>
      <c r="M139" s="126" t="b">
        <v>1</v>
      </c>
      <c r="N139" s="126" t="s">
        <v>3687</v>
      </c>
      <c r="O139" s="309" t="str">
        <f>LEFT(APT!F130,19)&amp;"."&amp;APTCR!F139</f>
        <v>....REC</v>
      </c>
      <c r="P139" s="312">
        <f>APT!K130</f>
        <v>0</v>
      </c>
      <c r="Q139" s="126" t="b">
        <v>1</v>
      </c>
      <c r="R139" s="126" t="b">
        <v>1</v>
      </c>
      <c r="S139" s="126" t="b">
        <v>1</v>
      </c>
    </row>
    <row r="140" spans="1:19" hidden="1" x14ac:dyDescent="0.25">
      <c r="A140" s="126" t="s">
        <v>4008</v>
      </c>
      <c r="B140" s="200">
        <v>1</v>
      </c>
      <c r="C140" s="126">
        <v>2</v>
      </c>
      <c r="D140" s="308">
        <f>APT!L131</f>
        <v>0</v>
      </c>
      <c r="E140" s="126" t="b">
        <v>1</v>
      </c>
      <c r="F140" s="309" t="str">
        <f>RIGHT(APT!E131,4)&amp;"."&amp;APT!O131&amp;"."&amp;APT!M131&amp;"."&amp;APTCR!$C$6</f>
        <v>...REC</v>
      </c>
      <c r="G140" s="203">
        <f t="shared" ca="1" si="2"/>
        <v>44361</v>
      </c>
      <c r="H140" s="311" t="e">
        <f>IF(APT!#REF!&gt;0,0,-APT!#REF!)</f>
        <v>#REF!</v>
      </c>
      <c r="I140" s="205">
        <f t="shared" ca="1" si="3"/>
        <v>44361</v>
      </c>
      <c r="J140" s="126">
        <v>3</v>
      </c>
      <c r="K140" s="126" t="b">
        <v>1</v>
      </c>
      <c r="L140" s="126" t="s">
        <v>4009</v>
      </c>
      <c r="M140" s="126" t="b">
        <v>1</v>
      </c>
      <c r="N140" s="126" t="s">
        <v>3687</v>
      </c>
      <c r="O140" s="309" t="str">
        <f>LEFT(APT!F131,19)&amp;"."&amp;APTCR!F140</f>
        <v>....REC</v>
      </c>
      <c r="P140" s="312">
        <f>APT!K131</f>
        <v>0</v>
      </c>
      <c r="Q140" s="126" t="b">
        <v>1</v>
      </c>
      <c r="R140" s="126" t="b">
        <v>1</v>
      </c>
      <c r="S140" s="126" t="b">
        <v>1</v>
      </c>
    </row>
    <row r="141" spans="1:19" hidden="1" x14ac:dyDescent="0.25">
      <c r="A141" s="126" t="s">
        <v>4008</v>
      </c>
      <c r="B141" s="200">
        <v>1</v>
      </c>
      <c r="C141" s="126">
        <v>2</v>
      </c>
      <c r="D141" s="308">
        <f>APT!L132</f>
        <v>0</v>
      </c>
      <c r="E141" s="126" t="b">
        <v>1</v>
      </c>
      <c r="F141" s="309" t="str">
        <f>RIGHT(APT!E132,4)&amp;"."&amp;APT!O132&amp;"."&amp;APT!M132&amp;"."&amp;APTCR!$C$6</f>
        <v>...REC</v>
      </c>
      <c r="G141" s="203">
        <f t="shared" ca="1" si="2"/>
        <v>44361</v>
      </c>
      <c r="H141" s="311" t="e">
        <f>IF(APT!#REF!&gt;0,0,-APT!#REF!)</f>
        <v>#REF!</v>
      </c>
      <c r="I141" s="205">
        <f t="shared" ca="1" si="3"/>
        <v>44361</v>
      </c>
      <c r="J141" s="126">
        <v>3</v>
      </c>
      <c r="K141" s="126" t="b">
        <v>1</v>
      </c>
      <c r="L141" s="126" t="s">
        <v>4009</v>
      </c>
      <c r="M141" s="126" t="b">
        <v>1</v>
      </c>
      <c r="N141" s="126" t="s">
        <v>3687</v>
      </c>
      <c r="O141" s="309" t="str">
        <f>LEFT(APT!F132,19)&amp;"."&amp;APTCR!F141</f>
        <v>....REC</v>
      </c>
      <c r="P141" s="312">
        <f>APT!K132</f>
        <v>0</v>
      </c>
      <c r="Q141" s="126" t="b">
        <v>1</v>
      </c>
      <c r="R141" s="126" t="b">
        <v>1</v>
      </c>
      <c r="S141" s="126" t="b">
        <v>1</v>
      </c>
    </row>
    <row r="142" spans="1:19" hidden="1" x14ac:dyDescent="0.25">
      <c r="A142" s="126" t="s">
        <v>4008</v>
      </c>
      <c r="B142" s="200">
        <v>1</v>
      </c>
      <c r="C142" s="126">
        <v>2</v>
      </c>
      <c r="D142" s="308">
        <f>APT!L133</f>
        <v>0</v>
      </c>
      <c r="E142" s="126" t="b">
        <v>1</v>
      </c>
      <c r="F142" s="309" t="str">
        <f>RIGHT(APT!E133,4)&amp;"."&amp;APT!O133&amp;"."&amp;APT!M133&amp;"."&amp;APTCR!$C$6</f>
        <v>...REC</v>
      </c>
      <c r="G142" s="203">
        <f t="shared" ca="1" si="2"/>
        <v>44361</v>
      </c>
      <c r="H142" s="311" t="e">
        <f>IF(APT!#REF!&gt;0,0,-APT!#REF!)</f>
        <v>#REF!</v>
      </c>
      <c r="I142" s="205">
        <f t="shared" ca="1" si="3"/>
        <v>44361</v>
      </c>
      <c r="J142" s="126">
        <v>3</v>
      </c>
      <c r="K142" s="126" t="b">
        <v>1</v>
      </c>
      <c r="L142" s="126" t="s">
        <v>4009</v>
      </c>
      <c r="M142" s="126" t="b">
        <v>1</v>
      </c>
      <c r="N142" s="126" t="s">
        <v>3687</v>
      </c>
      <c r="O142" s="309" t="str">
        <f>LEFT(APT!F133,19)&amp;"."&amp;APTCR!F142</f>
        <v>....REC</v>
      </c>
      <c r="P142" s="312">
        <f>APT!K133</f>
        <v>0</v>
      </c>
      <c r="Q142" s="126" t="b">
        <v>1</v>
      </c>
      <c r="R142" s="126" t="b">
        <v>1</v>
      </c>
      <c r="S142" s="126" t="b">
        <v>1</v>
      </c>
    </row>
    <row r="143" spans="1:19" hidden="1" x14ac:dyDescent="0.25">
      <c r="A143" s="126" t="s">
        <v>4008</v>
      </c>
      <c r="B143" s="200">
        <v>1</v>
      </c>
      <c r="C143" s="126">
        <v>2</v>
      </c>
      <c r="D143" s="308">
        <f>APT!L134</f>
        <v>0</v>
      </c>
      <c r="E143" s="126" t="b">
        <v>1</v>
      </c>
      <c r="F143" s="309" t="str">
        <f>RIGHT(APT!E134,4)&amp;"."&amp;APT!O134&amp;"."&amp;APT!M134&amp;"."&amp;APTCR!$C$6</f>
        <v>...REC</v>
      </c>
      <c r="G143" s="203">
        <f t="shared" ca="1" si="2"/>
        <v>44361</v>
      </c>
      <c r="H143" s="311" t="e">
        <f>IF(APT!#REF!&gt;0,0,-APT!#REF!)</f>
        <v>#REF!</v>
      </c>
      <c r="I143" s="205">
        <f t="shared" ca="1" si="3"/>
        <v>44361</v>
      </c>
      <c r="J143" s="126">
        <v>3</v>
      </c>
      <c r="K143" s="126" t="b">
        <v>1</v>
      </c>
      <c r="L143" s="126" t="s">
        <v>4009</v>
      </c>
      <c r="M143" s="126" t="b">
        <v>1</v>
      </c>
      <c r="N143" s="126" t="s">
        <v>3687</v>
      </c>
      <c r="O143" s="309" t="str">
        <f>LEFT(APT!F134,19)&amp;"."&amp;APTCR!F143</f>
        <v>....REC</v>
      </c>
      <c r="P143" s="312">
        <f>APT!K134</f>
        <v>0</v>
      </c>
      <c r="Q143" s="126" t="b">
        <v>1</v>
      </c>
      <c r="R143" s="126" t="b">
        <v>1</v>
      </c>
      <c r="S143" s="126" t="b">
        <v>1</v>
      </c>
    </row>
    <row r="144" spans="1:19" hidden="1" x14ac:dyDescent="0.25">
      <c r="A144" s="126" t="s">
        <v>4008</v>
      </c>
      <c r="B144" s="200">
        <v>1</v>
      </c>
      <c r="C144" s="126">
        <v>2</v>
      </c>
      <c r="D144" s="308">
        <f>APT!L135</f>
        <v>0</v>
      </c>
      <c r="E144" s="126" t="b">
        <v>1</v>
      </c>
      <c r="F144" s="309" t="str">
        <f>RIGHT(APT!E135,4)&amp;"."&amp;APT!O135&amp;"."&amp;APT!M135&amp;"."&amp;APTCR!$C$6</f>
        <v>...REC</v>
      </c>
      <c r="G144" s="203">
        <f t="shared" ca="1" si="2"/>
        <v>44361</v>
      </c>
      <c r="H144" s="311" t="e">
        <f>IF(APT!#REF!&gt;0,0,-APT!#REF!)</f>
        <v>#REF!</v>
      </c>
      <c r="I144" s="205">
        <f t="shared" ca="1" si="3"/>
        <v>44361</v>
      </c>
      <c r="J144" s="126">
        <v>3</v>
      </c>
      <c r="K144" s="126" t="b">
        <v>1</v>
      </c>
      <c r="L144" s="126" t="s">
        <v>4009</v>
      </c>
      <c r="M144" s="126" t="b">
        <v>1</v>
      </c>
      <c r="N144" s="126" t="s">
        <v>3687</v>
      </c>
      <c r="O144" s="309" t="str">
        <f>LEFT(APT!F135,19)&amp;"."&amp;APTCR!F144</f>
        <v>....REC</v>
      </c>
      <c r="P144" s="312">
        <f>APT!K135</f>
        <v>0</v>
      </c>
      <c r="Q144" s="126" t="b">
        <v>1</v>
      </c>
      <c r="R144" s="126" t="b">
        <v>1</v>
      </c>
      <c r="S144" s="126" t="b">
        <v>1</v>
      </c>
    </row>
    <row r="145" spans="1:19" hidden="1" x14ac:dyDescent="0.25">
      <c r="A145" s="126" t="s">
        <v>4008</v>
      </c>
      <c r="B145" s="200">
        <v>1</v>
      </c>
      <c r="C145" s="126">
        <v>2</v>
      </c>
      <c r="D145" s="308">
        <f>APT!L136</f>
        <v>0</v>
      </c>
      <c r="E145" s="126" t="b">
        <v>1</v>
      </c>
      <c r="F145" s="309" t="str">
        <f>RIGHT(APT!E136,4)&amp;"."&amp;APT!O136&amp;"."&amp;APT!M136&amp;"."&amp;APTCR!$C$6</f>
        <v>...REC</v>
      </c>
      <c r="G145" s="203">
        <f t="shared" ca="1" si="2"/>
        <v>44361</v>
      </c>
      <c r="H145" s="311" t="e">
        <f>IF(APT!#REF!&gt;0,0,-APT!#REF!)</f>
        <v>#REF!</v>
      </c>
      <c r="I145" s="205">
        <f t="shared" ca="1" si="3"/>
        <v>44361</v>
      </c>
      <c r="J145" s="126">
        <v>3</v>
      </c>
      <c r="K145" s="126" t="b">
        <v>1</v>
      </c>
      <c r="L145" s="126" t="s">
        <v>4009</v>
      </c>
      <c r="M145" s="126" t="b">
        <v>1</v>
      </c>
      <c r="N145" s="126" t="s">
        <v>3687</v>
      </c>
      <c r="O145" s="309" t="str">
        <f>LEFT(APT!F136,19)&amp;"."&amp;APTCR!F145</f>
        <v>....REC</v>
      </c>
      <c r="P145" s="312">
        <f>APT!K136</f>
        <v>0</v>
      </c>
      <c r="Q145" s="126" t="b">
        <v>1</v>
      </c>
      <c r="R145" s="126" t="b">
        <v>1</v>
      </c>
      <c r="S145" s="126" t="b">
        <v>1</v>
      </c>
    </row>
    <row r="146" spans="1:19" hidden="1" x14ac:dyDescent="0.25">
      <c r="A146" s="126" t="s">
        <v>4008</v>
      </c>
      <c r="B146" s="200">
        <v>1</v>
      </c>
      <c r="C146" s="126">
        <v>2</v>
      </c>
      <c r="D146" s="308">
        <f>APT!L137</f>
        <v>0</v>
      </c>
      <c r="E146" s="126" t="b">
        <v>1</v>
      </c>
      <c r="F146" s="309" t="str">
        <f>RIGHT(APT!E137,4)&amp;"."&amp;APT!O137&amp;"."&amp;APT!M137&amp;"."&amp;APTCR!$C$6</f>
        <v>...REC</v>
      </c>
      <c r="G146" s="203">
        <f t="shared" ca="1" si="2"/>
        <v>44361</v>
      </c>
      <c r="H146" s="311" t="e">
        <f>IF(APT!#REF!&gt;0,0,-APT!#REF!)</f>
        <v>#REF!</v>
      </c>
      <c r="I146" s="205">
        <f t="shared" ca="1" si="3"/>
        <v>44361</v>
      </c>
      <c r="J146" s="126">
        <v>3</v>
      </c>
      <c r="K146" s="126" t="b">
        <v>1</v>
      </c>
      <c r="L146" s="126" t="s">
        <v>4009</v>
      </c>
      <c r="M146" s="126" t="b">
        <v>1</v>
      </c>
      <c r="N146" s="126" t="s">
        <v>3687</v>
      </c>
      <c r="O146" s="309" t="str">
        <f>LEFT(APT!F137,19)&amp;"."&amp;APTCR!F146</f>
        <v>....REC</v>
      </c>
      <c r="P146" s="312">
        <f>APT!K137</f>
        <v>0</v>
      </c>
      <c r="Q146" s="126" t="b">
        <v>1</v>
      </c>
      <c r="R146" s="126" t="b">
        <v>1</v>
      </c>
      <c r="S146" s="126" t="b">
        <v>1</v>
      </c>
    </row>
    <row r="147" spans="1:19" hidden="1" x14ac:dyDescent="0.25">
      <c r="A147" s="126" t="s">
        <v>4008</v>
      </c>
      <c r="B147" s="200">
        <v>1</v>
      </c>
      <c r="C147" s="126">
        <v>2</v>
      </c>
      <c r="D147" s="308">
        <f>APT!L138</f>
        <v>0</v>
      </c>
      <c r="E147" s="126" t="b">
        <v>1</v>
      </c>
      <c r="F147" s="309" t="str">
        <f>RIGHT(APT!E138,4)&amp;"."&amp;APT!O138&amp;"."&amp;APT!M138&amp;"."&amp;APTCR!$C$6</f>
        <v>...REC</v>
      </c>
      <c r="G147" s="203">
        <f t="shared" ca="1" si="2"/>
        <v>44361</v>
      </c>
      <c r="H147" s="311" t="e">
        <f>IF(APT!#REF!&gt;0,0,-APT!#REF!)</f>
        <v>#REF!</v>
      </c>
      <c r="I147" s="205">
        <f t="shared" ca="1" si="3"/>
        <v>44361</v>
      </c>
      <c r="J147" s="126">
        <v>3</v>
      </c>
      <c r="K147" s="126" t="b">
        <v>1</v>
      </c>
      <c r="L147" s="126" t="s">
        <v>4009</v>
      </c>
      <c r="M147" s="126" t="b">
        <v>1</v>
      </c>
      <c r="N147" s="126" t="s">
        <v>3687</v>
      </c>
      <c r="O147" s="309" t="str">
        <f>LEFT(APT!F138,19)&amp;"."&amp;APTCR!F147</f>
        <v>....REC</v>
      </c>
      <c r="P147" s="312">
        <f>APT!K138</f>
        <v>0</v>
      </c>
      <c r="Q147" s="126" t="b">
        <v>1</v>
      </c>
      <c r="R147" s="126" t="b">
        <v>1</v>
      </c>
      <c r="S147" s="126" t="b">
        <v>1</v>
      </c>
    </row>
    <row r="148" spans="1:19" hidden="1" x14ac:dyDescent="0.25">
      <c r="A148" s="126" t="s">
        <v>4008</v>
      </c>
      <c r="B148" s="200">
        <v>1</v>
      </c>
      <c r="C148" s="126">
        <v>2</v>
      </c>
      <c r="D148" s="308">
        <f>APT!L139</f>
        <v>0</v>
      </c>
      <c r="E148" s="126" t="b">
        <v>1</v>
      </c>
      <c r="F148" s="309" t="str">
        <f>RIGHT(APT!E139,4)&amp;"."&amp;APT!O139&amp;"."&amp;APT!M139&amp;"."&amp;APTCR!$C$6</f>
        <v>...REC</v>
      </c>
      <c r="G148" s="203">
        <f t="shared" ca="1" si="2"/>
        <v>44361</v>
      </c>
      <c r="H148" s="311" t="e">
        <f>IF(APT!#REF!&gt;0,0,-APT!#REF!)</f>
        <v>#REF!</v>
      </c>
      <c r="I148" s="205">
        <f t="shared" ca="1" si="3"/>
        <v>44361</v>
      </c>
      <c r="J148" s="126">
        <v>3</v>
      </c>
      <c r="K148" s="126" t="b">
        <v>1</v>
      </c>
      <c r="L148" s="126" t="s">
        <v>4009</v>
      </c>
      <c r="M148" s="126" t="b">
        <v>1</v>
      </c>
      <c r="N148" s="126" t="s">
        <v>3687</v>
      </c>
      <c r="O148" s="309" t="str">
        <f>LEFT(APT!F139,19)&amp;"."&amp;APTCR!F148</f>
        <v>....REC</v>
      </c>
      <c r="P148" s="312">
        <f>APT!K139</f>
        <v>0</v>
      </c>
      <c r="Q148" s="126" t="b">
        <v>1</v>
      </c>
      <c r="R148" s="126" t="b">
        <v>1</v>
      </c>
      <c r="S148" s="126" t="b">
        <v>1</v>
      </c>
    </row>
    <row r="149" spans="1:19" hidden="1" x14ac:dyDescent="0.25">
      <c r="A149" s="126" t="s">
        <v>4008</v>
      </c>
      <c r="B149" s="200">
        <v>1</v>
      </c>
      <c r="C149" s="126">
        <v>2</v>
      </c>
      <c r="D149" s="308">
        <f>APT!L140</f>
        <v>0</v>
      </c>
      <c r="E149" s="126" t="b">
        <v>1</v>
      </c>
      <c r="F149" s="309" t="str">
        <f>RIGHT(APT!E140,4)&amp;"."&amp;APT!O140&amp;"."&amp;APT!M140&amp;"."&amp;APTCR!$C$6</f>
        <v>...REC</v>
      </c>
      <c r="G149" s="203">
        <f t="shared" ref="G149:G212" ca="1" si="4">TODAY()</f>
        <v>44361</v>
      </c>
      <c r="H149" s="311" t="e">
        <f>IF(APT!#REF!&gt;0,0,-APT!#REF!)</f>
        <v>#REF!</v>
      </c>
      <c r="I149" s="205">
        <f ca="1">G149</f>
        <v>44361</v>
      </c>
      <c r="J149" s="126">
        <v>3</v>
      </c>
      <c r="K149" s="126" t="b">
        <v>1</v>
      </c>
      <c r="L149" s="126" t="s">
        <v>4009</v>
      </c>
      <c r="M149" s="126" t="b">
        <v>1</v>
      </c>
      <c r="N149" s="126" t="s">
        <v>3687</v>
      </c>
      <c r="O149" s="309" t="str">
        <f>LEFT(APT!F140,19)&amp;"."&amp;APTCR!F149</f>
        <v>....REC</v>
      </c>
      <c r="P149" s="312">
        <f>APT!K140</f>
        <v>0</v>
      </c>
      <c r="Q149" s="126" t="b">
        <v>1</v>
      </c>
      <c r="R149" s="126" t="b">
        <v>1</v>
      </c>
      <c r="S149" s="126" t="b">
        <v>1</v>
      </c>
    </row>
    <row r="150" spans="1:19" hidden="1" x14ac:dyDescent="0.25">
      <c r="A150" s="126" t="s">
        <v>4008</v>
      </c>
      <c r="B150" s="200">
        <v>1</v>
      </c>
      <c r="C150" s="126">
        <v>2</v>
      </c>
      <c r="D150" s="308">
        <f>APT!L141</f>
        <v>0</v>
      </c>
      <c r="E150" s="126" t="b">
        <v>1</v>
      </c>
      <c r="F150" s="309" t="str">
        <f>RIGHT(APT!E141,4)&amp;"."&amp;APT!O141&amp;"."&amp;APT!M141&amp;"."&amp;APTCR!$C$6</f>
        <v>...REC</v>
      </c>
      <c r="G150" s="203">
        <f t="shared" ca="1" si="4"/>
        <v>44361</v>
      </c>
      <c r="H150" s="311" t="e">
        <f>IF(APT!#REF!&gt;0,0,-APT!#REF!)</f>
        <v>#REF!</v>
      </c>
      <c r="I150" s="205">
        <f ca="1">G150</f>
        <v>44361</v>
      </c>
      <c r="J150" s="126">
        <v>3</v>
      </c>
      <c r="K150" s="126" t="b">
        <v>1</v>
      </c>
      <c r="L150" s="126" t="s">
        <v>4009</v>
      </c>
      <c r="M150" s="126" t="b">
        <v>1</v>
      </c>
      <c r="N150" s="126" t="s">
        <v>3687</v>
      </c>
      <c r="O150" s="309" t="str">
        <f>LEFT(APT!F141,19)&amp;"."&amp;APTCR!F150</f>
        <v>....REC</v>
      </c>
      <c r="P150" s="312">
        <f>APT!K141</f>
        <v>0</v>
      </c>
      <c r="Q150" s="126" t="b">
        <v>1</v>
      </c>
      <c r="R150" s="126" t="b">
        <v>1</v>
      </c>
      <c r="S150" s="126" t="b">
        <v>1</v>
      </c>
    </row>
    <row r="151" spans="1:19" hidden="1" x14ac:dyDescent="0.25">
      <c r="A151" s="126" t="s">
        <v>4008</v>
      </c>
      <c r="B151" s="200">
        <v>1</v>
      </c>
      <c r="C151" s="126">
        <v>2</v>
      </c>
      <c r="D151" s="308">
        <f>APT!L142</f>
        <v>0</v>
      </c>
      <c r="E151" s="126" t="b">
        <v>1</v>
      </c>
      <c r="F151" s="309" t="str">
        <f>RIGHT(APT!E142,4)&amp;"."&amp;APT!O142&amp;"."&amp;APT!M142&amp;"."&amp;APTCR!$C$6</f>
        <v>...REC</v>
      </c>
      <c r="G151" s="310">
        <f t="shared" ca="1" si="4"/>
        <v>44361</v>
      </c>
      <c r="H151" s="311" t="e">
        <f>IF(APT!#REF!&gt;0,0,-APT!#REF!)</f>
        <v>#REF!</v>
      </c>
      <c r="I151" s="205">
        <f t="shared" ref="I151:I214" ca="1" si="5">G151</f>
        <v>44361</v>
      </c>
      <c r="J151" s="126">
        <v>3</v>
      </c>
      <c r="K151" s="126" t="b">
        <v>1</v>
      </c>
      <c r="L151" s="126" t="s">
        <v>4009</v>
      </c>
      <c r="M151" s="126" t="b">
        <v>1</v>
      </c>
      <c r="N151" s="126" t="s">
        <v>3687</v>
      </c>
      <c r="O151" s="309" t="str">
        <f>LEFT(APT!F142,19)&amp;"."&amp;APTCR!F151</f>
        <v>....REC</v>
      </c>
      <c r="P151" s="312">
        <f>APT!K142</f>
        <v>0</v>
      </c>
      <c r="Q151" s="126" t="b">
        <v>1</v>
      </c>
      <c r="R151" s="126" t="b">
        <v>1</v>
      </c>
      <c r="S151" s="126" t="b">
        <v>1</v>
      </c>
    </row>
    <row r="152" spans="1:19" hidden="1" x14ac:dyDescent="0.25">
      <c r="A152" s="126" t="s">
        <v>4008</v>
      </c>
      <c r="B152" s="200">
        <v>1</v>
      </c>
      <c r="C152" s="126">
        <v>2</v>
      </c>
      <c r="D152" s="308">
        <f>APT!L143</f>
        <v>0</v>
      </c>
      <c r="E152" s="126" t="b">
        <v>1</v>
      </c>
      <c r="F152" s="309" t="str">
        <f>RIGHT(APT!E143,4)&amp;"."&amp;APT!O143&amp;"."&amp;APT!M143&amp;"."&amp;APTCR!$C$6</f>
        <v>...REC</v>
      </c>
      <c r="G152" s="310">
        <f t="shared" ca="1" si="4"/>
        <v>44361</v>
      </c>
      <c r="H152" s="311" t="e">
        <f>IF(APT!#REF!&gt;0,0,-APT!#REF!)</f>
        <v>#REF!</v>
      </c>
      <c r="I152" s="205">
        <f t="shared" ca="1" si="5"/>
        <v>44361</v>
      </c>
      <c r="J152" s="126">
        <v>3</v>
      </c>
      <c r="K152" s="126" t="b">
        <v>1</v>
      </c>
      <c r="L152" s="126" t="s">
        <v>4009</v>
      </c>
      <c r="M152" s="126" t="b">
        <v>1</v>
      </c>
      <c r="N152" s="126" t="s">
        <v>3687</v>
      </c>
      <c r="O152" s="309" t="str">
        <f>LEFT(APT!F143,19)&amp;"."&amp;APTCR!F152</f>
        <v>....REC</v>
      </c>
      <c r="P152" s="312">
        <f>APT!K143</f>
        <v>0</v>
      </c>
      <c r="Q152" s="126" t="b">
        <v>1</v>
      </c>
      <c r="R152" s="126" t="b">
        <v>1</v>
      </c>
      <c r="S152" s="126" t="b">
        <v>1</v>
      </c>
    </row>
    <row r="153" spans="1:19" hidden="1" x14ac:dyDescent="0.25">
      <c r="A153" s="126" t="s">
        <v>4008</v>
      </c>
      <c r="B153" s="200">
        <v>1</v>
      </c>
      <c r="C153" s="126">
        <v>2</v>
      </c>
      <c r="D153" s="308">
        <f>APT!L144</f>
        <v>0</v>
      </c>
      <c r="E153" s="126" t="b">
        <v>1</v>
      </c>
      <c r="F153" s="309" t="str">
        <f>RIGHT(APT!E144,4)&amp;"."&amp;APT!O144&amp;"."&amp;APT!M144&amp;"."&amp;APTCR!$C$6</f>
        <v>...REC</v>
      </c>
      <c r="G153" s="310">
        <f t="shared" ca="1" si="4"/>
        <v>44361</v>
      </c>
      <c r="H153" s="311" t="e">
        <f>IF(APT!#REF!&gt;0,0,-APT!#REF!)</f>
        <v>#REF!</v>
      </c>
      <c r="I153" s="205">
        <f t="shared" ca="1" si="5"/>
        <v>44361</v>
      </c>
      <c r="J153" s="126">
        <v>3</v>
      </c>
      <c r="K153" s="126" t="b">
        <v>1</v>
      </c>
      <c r="L153" s="126" t="s">
        <v>4009</v>
      </c>
      <c r="M153" s="126" t="b">
        <v>1</v>
      </c>
      <c r="N153" s="126" t="s">
        <v>3687</v>
      </c>
      <c r="O153" s="309" t="str">
        <f>LEFT(APT!F144,19)&amp;"."&amp;APTCR!F153</f>
        <v>....REC</v>
      </c>
      <c r="P153" s="312">
        <f>APT!K144</f>
        <v>0</v>
      </c>
      <c r="Q153" s="126" t="b">
        <v>1</v>
      </c>
      <c r="R153" s="126" t="b">
        <v>1</v>
      </c>
      <c r="S153" s="126" t="b">
        <v>1</v>
      </c>
    </row>
    <row r="154" spans="1:19" hidden="1" x14ac:dyDescent="0.25">
      <c r="A154" s="126" t="s">
        <v>4008</v>
      </c>
      <c r="B154" s="200">
        <v>1</v>
      </c>
      <c r="C154" s="126">
        <v>2</v>
      </c>
      <c r="D154" s="308">
        <f>APT!L145</f>
        <v>0</v>
      </c>
      <c r="E154" s="126" t="b">
        <v>1</v>
      </c>
      <c r="F154" s="309" t="str">
        <f>RIGHT(APT!E145,4)&amp;"."&amp;APT!O145&amp;"."&amp;APT!M145&amp;"."&amp;APTCR!$C$6</f>
        <v>...REC</v>
      </c>
      <c r="G154" s="310">
        <f t="shared" ca="1" si="4"/>
        <v>44361</v>
      </c>
      <c r="H154" s="311" t="e">
        <f>IF(APT!#REF!&gt;0,0,-APT!#REF!)</f>
        <v>#REF!</v>
      </c>
      <c r="I154" s="205">
        <f t="shared" ca="1" si="5"/>
        <v>44361</v>
      </c>
      <c r="J154" s="126">
        <v>3</v>
      </c>
      <c r="K154" s="126" t="b">
        <v>1</v>
      </c>
      <c r="L154" s="126" t="s">
        <v>4009</v>
      </c>
      <c r="M154" s="126" t="b">
        <v>1</v>
      </c>
      <c r="N154" s="126" t="s">
        <v>3687</v>
      </c>
      <c r="O154" s="309" t="str">
        <f>LEFT(APT!F145,19)&amp;"."&amp;APTCR!F154</f>
        <v>....REC</v>
      </c>
      <c r="P154" s="312">
        <f>APT!K145</f>
        <v>0</v>
      </c>
      <c r="Q154" s="126" t="b">
        <v>1</v>
      </c>
      <c r="R154" s="126" t="b">
        <v>1</v>
      </c>
      <c r="S154" s="126" t="b">
        <v>1</v>
      </c>
    </row>
    <row r="155" spans="1:19" hidden="1" x14ac:dyDescent="0.25">
      <c r="A155" s="126" t="s">
        <v>4008</v>
      </c>
      <c r="B155" s="200">
        <v>1</v>
      </c>
      <c r="C155" s="126">
        <v>2</v>
      </c>
      <c r="D155" s="308">
        <f>APT!L146</f>
        <v>0</v>
      </c>
      <c r="E155" s="126" t="b">
        <v>1</v>
      </c>
      <c r="F155" s="309" t="str">
        <f>RIGHT(APT!E146,4)&amp;"."&amp;APT!O146&amp;"."&amp;APT!M146&amp;"."&amp;APTCR!$C$6</f>
        <v>...REC</v>
      </c>
      <c r="G155" s="310">
        <f t="shared" ca="1" si="4"/>
        <v>44361</v>
      </c>
      <c r="H155" s="311" t="e">
        <f>IF(APT!#REF!&gt;0,0,-APT!#REF!)</f>
        <v>#REF!</v>
      </c>
      <c r="I155" s="205">
        <f t="shared" ca="1" si="5"/>
        <v>44361</v>
      </c>
      <c r="J155" s="126">
        <v>3</v>
      </c>
      <c r="K155" s="126" t="b">
        <v>1</v>
      </c>
      <c r="L155" s="126" t="s">
        <v>4009</v>
      </c>
      <c r="M155" s="126" t="b">
        <v>1</v>
      </c>
      <c r="N155" s="126" t="s">
        <v>3687</v>
      </c>
      <c r="O155" s="309" t="str">
        <f>LEFT(APT!F146,19)&amp;"."&amp;APTCR!F155</f>
        <v>....REC</v>
      </c>
      <c r="P155" s="312">
        <f>APT!K146</f>
        <v>0</v>
      </c>
      <c r="Q155" s="126" t="b">
        <v>1</v>
      </c>
      <c r="R155" s="126" t="b">
        <v>1</v>
      </c>
      <c r="S155" s="126" t="b">
        <v>1</v>
      </c>
    </row>
    <row r="156" spans="1:19" hidden="1" x14ac:dyDescent="0.25">
      <c r="A156" s="126" t="s">
        <v>4008</v>
      </c>
      <c r="B156" s="200">
        <v>1</v>
      </c>
      <c r="C156" s="126">
        <v>2</v>
      </c>
      <c r="D156" s="308">
        <f>APT!L147</f>
        <v>0</v>
      </c>
      <c r="E156" s="126" t="b">
        <v>1</v>
      </c>
      <c r="F156" s="309" t="str">
        <f>RIGHT(APT!E147,4)&amp;"."&amp;APT!O147&amp;"."&amp;APT!M147&amp;"."&amp;APTCR!$C$6</f>
        <v>...REC</v>
      </c>
      <c r="G156" s="310">
        <f t="shared" ca="1" si="4"/>
        <v>44361</v>
      </c>
      <c r="H156" s="311" t="e">
        <f>IF(APT!#REF!&gt;0,0,-APT!#REF!)</f>
        <v>#REF!</v>
      </c>
      <c r="I156" s="205">
        <f t="shared" ca="1" si="5"/>
        <v>44361</v>
      </c>
      <c r="J156" s="126">
        <v>3</v>
      </c>
      <c r="K156" s="126" t="b">
        <v>1</v>
      </c>
      <c r="L156" s="126" t="s">
        <v>4009</v>
      </c>
      <c r="M156" s="126" t="b">
        <v>1</v>
      </c>
      <c r="N156" s="126" t="s">
        <v>3687</v>
      </c>
      <c r="O156" s="309" t="str">
        <f>LEFT(APT!F147,19)&amp;"."&amp;APTCR!F156</f>
        <v>....REC</v>
      </c>
      <c r="P156" s="312">
        <f>APT!K147</f>
        <v>0</v>
      </c>
      <c r="Q156" s="126" t="b">
        <v>1</v>
      </c>
      <c r="R156" s="126" t="b">
        <v>1</v>
      </c>
      <c r="S156" s="126" t="b">
        <v>1</v>
      </c>
    </row>
    <row r="157" spans="1:19" hidden="1" x14ac:dyDescent="0.25">
      <c r="A157" s="126" t="s">
        <v>4008</v>
      </c>
      <c r="B157" s="200">
        <v>1</v>
      </c>
      <c r="C157" s="126">
        <v>2</v>
      </c>
      <c r="D157" s="308">
        <f>APT!L148</f>
        <v>0</v>
      </c>
      <c r="E157" s="126" t="b">
        <v>1</v>
      </c>
      <c r="F157" s="309" t="str">
        <f>RIGHT(APT!E148,4)&amp;"."&amp;APT!O148&amp;"."&amp;APT!M148&amp;"."&amp;APTCR!$C$6</f>
        <v>...REC</v>
      </c>
      <c r="G157" s="310">
        <f t="shared" ca="1" si="4"/>
        <v>44361</v>
      </c>
      <c r="H157" s="311" t="e">
        <f>IF(APT!#REF!&gt;0,0,-APT!#REF!)</f>
        <v>#REF!</v>
      </c>
      <c r="I157" s="205">
        <f t="shared" ca="1" si="5"/>
        <v>44361</v>
      </c>
      <c r="J157" s="126">
        <v>3</v>
      </c>
      <c r="K157" s="126" t="b">
        <v>1</v>
      </c>
      <c r="L157" s="126" t="s">
        <v>4009</v>
      </c>
      <c r="M157" s="126" t="b">
        <v>1</v>
      </c>
      <c r="N157" s="126" t="s">
        <v>3687</v>
      </c>
      <c r="O157" s="309" t="str">
        <f>LEFT(APT!F148,19)&amp;"."&amp;APTCR!F157</f>
        <v>....REC</v>
      </c>
      <c r="P157" s="312">
        <f>APT!K148</f>
        <v>0</v>
      </c>
      <c r="Q157" s="126" t="b">
        <v>1</v>
      </c>
      <c r="R157" s="126" t="b">
        <v>1</v>
      </c>
      <c r="S157" s="126" t="b">
        <v>1</v>
      </c>
    </row>
    <row r="158" spans="1:19" hidden="1" x14ac:dyDescent="0.25">
      <c r="A158" s="126" t="s">
        <v>4008</v>
      </c>
      <c r="B158" s="200">
        <v>1</v>
      </c>
      <c r="C158" s="126">
        <v>2</v>
      </c>
      <c r="D158" s="308">
        <f>APT!L149</f>
        <v>0</v>
      </c>
      <c r="E158" s="126" t="b">
        <v>1</v>
      </c>
      <c r="F158" s="309" t="str">
        <f>RIGHT(APT!E149,4)&amp;"."&amp;APT!O149&amp;"."&amp;APT!M149&amp;"."&amp;APTCR!$C$6</f>
        <v>...REC</v>
      </c>
      <c r="G158" s="310">
        <f t="shared" ca="1" si="4"/>
        <v>44361</v>
      </c>
      <c r="H158" s="311" t="e">
        <f>IF(APT!#REF!&gt;0,0,-APT!#REF!)</f>
        <v>#REF!</v>
      </c>
      <c r="I158" s="205">
        <f t="shared" ca="1" si="5"/>
        <v>44361</v>
      </c>
      <c r="J158" s="126">
        <v>3</v>
      </c>
      <c r="K158" s="126" t="b">
        <v>1</v>
      </c>
      <c r="L158" s="126" t="s">
        <v>4009</v>
      </c>
      <c r="M158" s="126" t="b">
        <v>1</v>
      </c>
      <c r="N158" s="126" t="s">
        <v>3687</v>
      </c>
      <c r="O158" s="309" t="str">
        <f>LEFT(APT!F149,19)&amp;"."&amp;APTCR!F158</f>
        <v>....REC</v>
      </c>
      <c r="P158" s="312">
        <f>APT!K149</f>
        <v>0</v>
      </c>
      <c r="Q158" s="126" t="b">
        <v>1</v>
      </c>
      <c r="R158" s="126" t="b">
        <v>1</v>
      </c>
      <c r="S158" s="126" t="b">
        <v>1</v>
      </c>
    </row>
    <row r="159" spans="1:19" hidden="1" x14ac:dyDescent="0.25">
      <c r="A159" s="126" t="s">
        <v>4008</v>
      </c>
      <c r="B159" s="200">
        <v>1</v>
      </c>
      <c r="C159" s="126">
        <v>2</v>
      </c>
      <c r="D159" s="308">
        <f>APT!L150</f>
        <v>0</v>
      </c>
      <c r="E159" s="126" t="b">
        <v>1</v>
      </c>
      <c r="F159" s="309" t="str">
        <f>RIGHT(APT!E150,4)&amp;"."&amp;APT!O150&amp;"."&amp;APT!M150&amp;"."&amp;APTCR!$C$6</f>
        <v>...REC</v>
      </c>
      <c r="G159" s="310">
        <f t="shared" ca="1" si="4"/>
        <v>44361</v>
      </c>
      <c r="H159" s="311" t="e">
        <f>IF(APT!#REF!&gt;0,0,-APT!#REF!)</f>
        <v>#REF!</v>
      </c>
      <c r="I159" s="205">
        <f t="shared" ca="1" si="5"/>
        <v>44361</v>
      </c>
      <c r="J159" s="126">
        <v>3</v>
      </c>
      <c r="K159" s="126" t="b">
        <v>1</v>
      </c>
      <c r="L159" s="126" t="s">
        <v>4009</v>
      </c>
      <c r="M159" s="126" t="b">
        <v>1</v>
      </c>
      <c r="N159" s="126" t="s">
        <v>3687</v>
      </c>
      <c r="O159" s="309" t="str">
        <f>LEFT(APT!F150,19)&amp;"."&amp;APTCR!F159</f>
        <v>....REC</v>
      </c>
      <c r="P159" s="312">
        <f>APT!K150</f>
        <v>0</v>
      </c>
      <c r="Q159" s="126" t="b">
        <v>1</v>
      </c>
      <c r="R159" s="126" t="b">
        <v>1</v>
      </c>
      <c r="S159" s="126" t="b">
        <v>1</v>
      </c>
    </row>
    <row r="160" spans="1:19" hidden="1" x14ac:dyDescent="0.25">
      <c r="A160" s="126" t="s">
        <v>4008</v>
      </c>
      <c r="B160" s="200">
        <v>1</v>
      </c>
      <c r="C160" s="126">
        <v>2</v>
      </c>
      <c r="D160" s="308">
        <f>APT!L151</f>
        <v>0</v>
      </c>
      <c r="E160" s="126" t="b">
        <v>1</v>
      </c>
      <c r="F160" s="309" t="str">
        <f>RIGHT(APT!E151,4)&amp;"."&amp;APT!O151&amp;"."&amp;APT!M151&amp;"."&amp;APTCR!$C$6</f>
        <v>...REC</v>
      </c>
      <c r="G160" s="310">
        <f t="shared" ca="1" si="4"/>
        <v>44361</v>
      </c>
      <c r="H160" s="311" t="e">
        <f>IF(APT!#REF!&gt;0,0,-APT!#REF!)</f>
        <v>#REF!</v>
      </c>
      <c r="I160" s="205">
        <f t="shared" ca="1" si="5"/>
        <v>44361</v>
      </c>
      <c r="J160" s="126">
        <v>3</v>
      </c>
      <c r="K160" s="126" t="b">
        <v>1</v>
      </c>
      <c r="L160" s="126" t="s">
        <v>4009</v>
      </c>
      <c r="M160" s="126" t="b">
        <v>1</v>
      </c>
      <c r="N160" s="126" t="s">
        <v>3687</v>
      </c>
      <c r="O160" s="309" t="str">
        <f>LEFT(APT!F151,19)&amp;"."&amp;APTCR!F160</f>
        <v>....REC</v>
      </c>
      <c r="P160" s="312">
        <f>APT!K151</f>
        <v>0</v>
      </c>
      <c r="Q160" s="126" t="b">
        <v>1</v>
      </c>
      <c r="R160" s="126" t="b">
        <v>1</v>
      </c>
      <c r="S160" s="126" t="b">
        <v>1</v>
      </c>
    </row>
    <row r="161" spans="1:19" hidden="1" x14ac:dyDescent="0.25">
      <c r="A161" s="126" t="s">
        <v>4008</v>
      </c>
      <c r="B161" s="200">
        <v>1</v>
      </c>
      <c r="C161" s="126">
        <v>2</v>
      </c>
      <c r="D161" s="308">
        <f>APT!L152</f>
        <v>0</v>
      </c>
      <c r="E161" s="126" t="b">
        <v>1</v>
      </c>
      <c r="F161" s="309" t="str">
        <f>RIGHT(APT!E152,4)&amp;"."&amp;APT!O152&amp;"."&amp;APT!M152&amp;"."&amp;APTCR!$C$6</f>
        <v>...REC</v>
      </c>
      <c r="G161" s="310">
        <f t="shared" ca="1" si="4"/>
        <v>44361</v>
      </c>
      <c r="H161" s="311" t="e">
        <f>IF(APT!#REF!&gt;0,0,-APT!#REF!)</f>
        <v>#REF!</v>
      </c>
      <c r="I161" s="205">
        <f t="shared" ca="1" si="5"/>
        <v>44361</v>
      </c>
      <c r="J161" s="126">
        <v>3</v>
      </c>
      <c r="K161" s="126" t="b">
        <v>1</v>
      </c>
      <c r="L161" s="126" t="s">
        <v>4009</v>
      </c>
      <c r="M161" s="126" t="b">
        <v>1</v>
      </c>
      <c r="N161" s="126" t="s">
        <v>3687</v>
      </c>
      <c r="O161" s="309" t="str">
        <f>LEFT(APT!F152,19)&amp;"."&amp;APTCR!F161</f>
        <v>....REC</v>
      </c>
      <c r="P161" s="312">
        <f>APT!K152</f>
        <v>0</v>
      </c>
      <c r="Q161" s="126" t="b">
        <v>1</v>
      </c>
      <c r="R161" s="126" t="b">
        <v>1</v>
      </c>
      <c r="S161" s="126" t="b">
        <v>1</v>
      </c>
    </row>
    <row r="162" spans="1:19" hidden="1" x14ac:dyDescent="0.25">
      <c r="A162" s="126" t="s">
        <v>4008</v>
      </c>
      <c r="B162" s="200">
        <v>1</v>
      </c>
      <c r="C162" s="126">
        <v>2</v>
      </c>
      <c r="D162" s="308">
        <f>APT!L153</f>
        <v>0</v>
      </c>
      <c r="E162" s="126" t="b">
        <v>1</v>
      </c>
      <c r="F162" s="309" t="str">
        <f>RIGHT(APT!E153,4)&amp;"."&amp;APT!O153&amp;"."&amp;APT!M153&amp;"."&amp;APTCR!$C$6</f>
        <v>...REC</v>
      </c>
      <c r="G162" s="310">
        <f t="shared" ca="1" si="4"/>
        <v>44361</v>
      </c>
      <c r="H162" s="311" t="e">
        <f>IF(APT!#REF!&gt;0,0,-APT!#REF!)</f>
        <v>#REF!</v>
      </c>
      <c r="I162" s="205">
        <f t="shared" ca="1" si="5"/>
        <v>44361</v>
      </c>
      <c r="J162" s="126">
        <v>3</v>
      </c>
      <c r="K162" s="126" t="b">
        <v>1</v>
      </c>
      <c r="L162" s="126" t="s">
        <v>4009</v>
      </c>
      <c r="M162" s="126" t="b">
        <v>1</v>
      </c>
      <c r="N162" s="126" t="s">
        <v>3687</v>
      </c>
      <c r="O162" s="309" t="str">
        <f>LEFT(APT!F153,19)&amp;"."&amp;APTCR!F162</f>
        <v>....REC</v>
      </c>
      <c r="P162" s="312">
        <f>APT!K153</f>
        <v>0</v>
      </c>
      <c r="Q162" s="126" t="b">
        <v>1</v>
      </c>
      <c r="R162" s="126" t="b">
        <v>1</v>
      </c>
      <c r="S162" s="126" t="b">
        <v>1</v>
      </c>
    </row>
    <row r="163" spans="1:19" hidden="1" x14ac:dyDescent="0.25">
      <c r="A163" s="126" t="s">
        <v>4008</v>
      </c>
      <c r="B163" s="200">
        <v>1</v>
      </c>
      <c r="C163" s="126">
        <v>2</v>
      </c>
      <c r="D163" s="308">
        <f>APT!L154</f>
        <v>0</v>
      </c>
      <c r="E163" s="126" t="b">
        <v>1</v>
      </c>
      <c r="F163" s="309" t="str">
        <f>RIGHT(APT!E154,4)&amp;"."&amp;APT!O154&amp;"."&amp;APT!M154&amp;"."&amp;APTCR!$C$6</f>
        <v>...REC</v>
      </c>
      <c r="G163" s="310">
        <f t="shared" ca="1" si="4"/>
        <v>44361</v>
      </c>
      <c r="H163" s="311" t="e">
        <f>IF(APT!#REF!&gt;0,0,-APT!#REF!)</f>
        <v>#REF!</v>
      </c>
      <c r="I163" s="205">
        <f t="shared" ca="1" si="5"/>
        <v>44361</v>
      </c>
      <c r="J163" s="126">
        <v>3</v>
      </c>
      <c r="K163" s="126" t="b">
        <v>1</v>
      </c>
      <c r="L163" s="126" t="s">
        <v>4009</v>
      </c>
      <c r="M163" s="126" t="b">
        <v>1</v>
      </c>
      <c r="N163" s="126" t="s">
        <v>3687</v>
      </c>
      <c r="O163" s="309" t="str">
        <f>LEFT(APT!F154,19)&amp;"."&amp;APTCR!F163</f>
        <v>....REC</v>
      </c>
      <c r="P163" s="312">
        <f>APT!K154</f>
        <v>0</v>
      </c>
      <c r="Q163" s="126" t="b">
        <v>1</v>
      </c>
      <c r="R163" s="126" t="b">
        <v>1</v>
      </c>
      <c r="S163" s="126" t="b">
        <v>1</v>
      </c>
    </row>
    <row r="164" spans="1:19" hidden="1" x14ac:dyDescent="0.25">
      <c r="A164" s="126" t="s">
        <v>4008</v>
      </c>
      <c r="B164" s="200">
        <v>1</v>
      </c>
      <c r="C164" s="126">
        <v>2</v>
      </c>
      <c r="D164" s="308">
        <f>APT!L155</f>
        <v>0</v>
      </c>
      <c r="E164" s="126" t="b">
        <v>1</v>
      </c>
      <c r="F164" s="309" t="str">
        <f>RIGHT(APT!E155,4)&amp;"."&amp;APT!O155&amp;"."&amp;APT!M155&amp;"."&amp;APTCR!$C$6</f>
        <v>...REC</v>
      </c>
      <c r="G164" s="310">
        <f t="shared" ca="1" si="4"/>
        <v>44361</v>
      </c>
      <c r="H164" s="311" t="e">
        <f>IF(APT!#REF!&gt;0,0,-APT!#REF!)</f>
        <v>#REF!</v>
      </c>
      <c r="I164" s="205">
        <f t="shared" ca="1" si="5"/>
        <v>44361</v>
      </c>
      <c r="J164" s="126">
        <v>3</v>
      </c>
      <c r="K164" s="126" t="b">
        <v>1</v>
      </c>
      <c r="L164" s="126" t="s">
        <v>4009</v>
      </c>
      <c r="M164" s="126" t="b">
        <v>1</v>
      </c>
      <c r="N164" s="126" t="s">
        <v>3687</v>
      </c>
      <c r="O164" s="309" t="str">
        <f>LEFT(APT!F155,19)&amp;"."&amp;APTCR!F164</f>
        <v>....REC</v>
      </c>
      <c r="P164" s="312">
        <f>APT!K155</f>
        <v>0</v>
      </c>
      <c r="Q164" s="126" t="b">
        <v>1</v>
      </c>
      <c r="R164" s="126" t="b">
        <v>1</v>
      </c>
      <c r="S164" s="126" t="b">
        <v>1</v>
      </c>
    </row>
    <row r="165" spans="1:19" hidden="1" x14ac:dyDescent="0.25">
      <c r="A165" s="126" t="s">
        <v>4008</v>
      </c>
      <c r="B165" s="200">
        <v>1</v>
      </c>
      <c r="C165" s="126">
        <v>2</v>
      </c>
      <c r="D165" s="308">
        <f>APT!L156</f>
        <v>0</v>
      </c>
      <c r="E165" s="126" t="b">
        <v>1</v>
      </c>
      <c r="F165" s="309" t="str">
        <f>RIGHT(APT!E156,4)&amp;"."&amp;APT!O156&amp;"."&amp;APT!M156&amp;"."&amp;APTCR!$C$6</f>
        <v>...REC</v>
      </c>
      <c r="G165" s="310">
        <f t="shared" ca="1" si="4"/>
        <v>44361</v>
      </c>
      <c r="H165" s="311" t="e">
        <f>IF(APT!#REF!&gt;0,0,-APT!#REF!)</f>
        <v>#REF!</v>
      </c>
      <c r="I165" s="205">
        <f t="shared" ca="1" si="5"/>
        <v>44361</v>
      </c>
      <c r="J165" s="126">
        <v>3</v>
      </c>
      <c r="K165" s="126" t="b">
        <v>1</v>
      </c>
      <c r="L165" s="126" t="s">
        <v>4009</v>
      </c>
      <c r="M165" s="126" t="b">
        <v>1</v>
      </c>
      <c r="N165" s="126" t="s">
        <v>3687</v>
      </c>
      <c r="O165" s="309" t="str">
        <f>LEFT(APT!F156,19)&amp;"."&amp;APTCR!F165</f>
        <v>....REC</v>
      </c>
      <c r="P165" s="312">
        <f>APT!K156</f>
        <v>0</v>
      </c>
      <c r="Q165" s="126" t="b">
        <v>1</v>
      </c>
      <c r="R165" s="126" t="b">
        <v>1</v>
      </c>
      <c r="S165" s="126" t="b">
        <v>1</v>
      </c>
    </row>
    <row r="166" spans="1:19" hidden="1" x14ac:dyDescent="0.25">
      <c r="A166" s="126" t="s">
        <v>4008</v>
      </c>
      <c r="B166" s="200">
        <v>1</v>
      </c>
      <c r="C166" s="126">
        <v>2</v>
      </c>
      <c r="D166" s="308">
        <f>APT!L157</f>
        <v>0</v>
      </c>
      <c r="E166" s="126" t="b">
        <v>1</v>
      </c>
      <c r="F166" s="309" t="str">
        <f>RIGHT(APT!E157,4)&amp;"."&amp;APT!O157&amp;"."&amp;APT!M157&amp;"."&amp;APTCR!$C$6</f>
        <v>...REC</v>
      </c>
      <c r="G166" s="310">
        <f t="shared" ca="1" si="4"/>
        <v>44361</v>
      </c>
      <c r="H166" s="311" t="e">
        <f>IF(APT!#REF!&gt;0,0,-APT!#REF!)</f>
        <v>#REF!</v>
      </c>
      <c r="I166" s="205">
        <f t="shared" ca="1" si="5"/>
        <v>44361</v>
      </c>
      <c r="J166" s="126">
        <v>3</v>
      </c>
      <c r="K166" s="126" t="b">
        <v>1</v>
      </c>
      <c r="L166" s="126" t="s">
        <v>4009</v>
      </c>
      <c r="M166" s="126" t="b">
        <v>1</v>
      </c>
      <c r="N166" s="126" t="s">
        <v>3687</v>
      </c>
      <c r="O166" s="309" t="str">
        <f>LEFT(APT!F157,19)&amp;"."&amp;APTCR!F166</f>
        <v>....REC</v>
      </c>
      <c r="P166" s="312">
        <f>APT!K157</f>
        <v>0</v>
      </c>
      <c r="Q166" s="126" t="b">
        <v>1</v>
      </c>
      <c r="R166" s="126" t="b">
        <v>1</v>
      </c>
      <c r="S166" s="126" t="b">
        <v>1</v>
      </c>
    </row>
    <row r="167" spans="1:19" hidden="1" x14ac:dyDescent="0.25">
      <c r="A167" s="126" t="s">
        <v>4008</v>
      </c>
      <c r="B167" s="200">
        <v>1</v>
      </c>
      <c r="C167" s="126">
        <v>2</v>
      </c>
      <c r="D167" s="308">
        <f>APT!L158</f>
        <v>0</v>
      </c>
      <c r="E167" s="126" t="b">
        <v>1</v>
      </c>
      <c r="F167" s="309" t="str">
        <f>RIGHT(APT!E158,4)&amp;"."&amp;APT!O158&amp;"."&amp;APT!M158&amp;"."&amp;APTCR!$C$6</f>
        <v>...REC</v>
      </c>
      <c r="G167" s="310">
        <f t="shared" ca="1" si="4"/>
        <v>44361</v>
      </c>
      <c r="H167" s="311" t="e">
        <f>IF(APT!#REF!&gt;0,0,-APT!#REF!)</f>
        <v>#REF!</v>
      </c>
      <c r="I167" s="205">
        <f t="shared" ca="1" si="5"/>
        <v>44361</v>
      </c>
      <c r="J167" s="126">
        <v>3</v>
      </c>
      <c r="K167" s="126" t="b">
        <v>1</v>
      </c>
      <c r="L167" s="126" t="s">
        <v>4009</v>
      </c>
      <c r="M167" s="126" t="b">
        <v>1</v>
      </c>
      <c r="N167" s="126" t="s">
        <v>3687</v>
      </c>
      <c r="O167" s="309" t="str">
        <f>LEFT(APT!F158,19)&amp;"."&amp;APTCR!F167</f>
        <v>....REC</v>
      </c>
      <c r="P167" s="312">
        <f>APT!K158</f>
        <v>0</v>
      </c>
      <c r="Q167" s="126" t="b">
        <v>1</v>
      </c>
      <c r="R167" s="126" t="b">
        <v>1</v>
      </c>
      <c r="S167" s="126" t="b">
        <v>1</v>
      </c>
    </row>
    <row r="168" spans="1:19" hidden="1" x14ac:dyDescent="0.25">
      <c r="A168" s="126" t="s">
        <v>4008</v>
      </c>
      <c r="B168" s="200">
        <v>1</v>
      </c>
      <c r="C168" s="126">
        <v>2</v>
      </c>
      <c r="D168" s="308">
        <f>APT!L159</f>
        <v>0</v>
      </c>
      <c r="E168" s="126" t="b">
        <v>1</v>
      </c>
      <c r="F168" s="309" t="str">
        <f>RIGHT(APT!E159,4)&amp;"."&amp;APT!O159&amp;"."&amp;APT!M159&amp;"."&amp;APTCR!$C$6</f>
        <v>...REC</v>
      </c>
      <c r="G168" s="310">
        <f t="shared" ca="1" si="4"/>
        <v>44361</v>
      </c>
      <c r="H168" s="311" t="e">
        <f>IF(APT!#REF!&gt;0,0,-APT!#REF!)</f>
        <v>#REF!</v>
      </c>
      <c r="I168" s="205">
        <f t="shared" ca="1" si="5"/>
        <v>44361</v>
      </c>
      <c r="J168" s="126">
        <v>3</v>
      </c>
      <c r="K168" s="126" t="b">
        <v>1</v>
      </c>
      <c r="L168" s="126" t="s">
        <v>4009</v>
      </c>
      <c r="M168" s="126" t="b">
        <v>1</v>
      </c>
      <c r="N168" s="126" t="s">
        <v>3687</v>
      </c>
      <c r="O168" s="309" t="str">
        <f>LEFT(APT!F159,19)&amp;"."&amp;APTCR!F168</f>
        <v>....REC</v>
      </c>
      <c r="P168" s="312">
        <f>APT!K159</f>
        <v>0</v>
      </c>
      <c r="Q168" s="126" t="b">
        <v>1</v>
      </c>
      <c r="R168" s="126" t="b">
        <v>1</v>
      </c>
      <c r="S168" s="126" t="b">
        <v>1</v>
      </c>
    </row>
    <row r="169" spans="1:19" hidden="1" x14ac:dyDescent="0.25">
      <c r="A169" s="126" t="s">
        <v>4008</v>
      </c>
      <c r="B169" s="200">
        <v>1</v>
      </c>
      <c r="C169" s="126">
        <v>2</v>
      </c>
      <c r="D169" s="308">
        <f>APT!L160</f>
        <v>0</v>
      </c>
      <c r="E169" s="126" t="b">
        <v>1</v>
      </c>
      <c r="F169" s="309" t="str">
        <f>RIGHT(APT!E160,4)&amp;"."&amp;APT!O160&amp;"."&amp;APT!M160&amp;"."&amp;APTCR!$C$6</f>
        <v>...REC</v>
      </c>
      <c r="G169" s="310">
        <f t="shared" ca="1" si="4"/>
        <v>44361</v>
      </c>
      <c r="H169" s="311" t="e">
        <f>IF(APT!#REF!&gt;0,0,-APT!#REF!)</f>
        <v>#REF!</v>
      </c>
      <c r="I169" s="205">
        <f t="shared" ca="1" si="5"/>
        <v>44361</v>
      </c>
      <c r="J169" s="126">
        <v>3</v>
      </c>
      <c r="K169" s="126" t="b">
        <v>1</v>
      </c>
      <c r="L169" s="126" t="s">
        <v>4009</v>
      </c>
      <c r="M169" s="126" t="b">
        <v>1</v>
      </c>
      <c r="N169" s="126" t="s">
        <v>3687</v>
      </c>
      <c r="O169" s="309" t="str">
        <f>LEFT(APT!F160,19)&amp;"."&amp;APTCR!F169</f>
        <v>....REC</v>
      </c>
      <c r="P169" s="312">
        <f>APT!K160</f>
        <v>0</v>
      </c>
      <c r="Q169" s="126" t="b">
        <v>1</v>
      </c>
      <c r="R169" s="126" t="b">
        <v>1</v>
      </c>
      <c r="S169" s="126" t="b">
        <v>1</v>
      </c>
    </row>
    <row r="170" spans="1:19" hidden="1" x14ac:dyDescent="0.25">
      <c r="A170" s="126" t="s">
        <v>4008</v>
      </c>
      <c r="B170" s="200">
        <v>1</v>
      </c>
      <c r="C170" s="126">
        <v>2</v>
      </c>
      <c r="D170" s="308">
        <f>APT!L161</f>
        <v>0</v>
      </c>
      <c r="E170" s="126" t="b">
        <v>1</v>
      </c>
      <c r="F170" s="309" t="str">
        <f>RIGHT(APT!E161,4)&amp;"."&amp;APT!O161&amp;"."&amp;APT!M161&amp;"."&amp;APTCR!$C$6</f>
        <v>...REC</v>
      </c>
      <c r="G170" s="310">
        <f t="shared" ca="1" si="4"/>
        <v>44361</v>
      </c>
      <c r="H170" s="311" t="e">
        <f>IF(APT!#REF!&gt;0,0,-APT!#REF!)</f>
        <v>#REF!</v>
      </c>
      <c r="I170" s="205">
        <f t="shared" ca="1" si="5"/>
        <v>44361</v>
      </c>
      <c r="J170" s="126">
        <v>3</v>
      </c>
      <c r="K170" s="126" t="b">
        <v>1</v>
      </c>
      <c r="L170" s="126" t="s">
        <v>4009</v>
      </c>
      <c r="M170" s="126" t="b">
        <v>1</v>
      </c>
      <c r="N170" s="126" t="s">
        <v>3687</v>
      </c>
      <c r="O170" s="309" t="str">
        <f>LEFT(APT!F161,19)&amp;"."&amp;APTCR!F170</f>
        <v>....REC</v>
      </c>
      <c r="P170" s="312">
        <f>APT!K161</f>
        <v>0</v>
      </c>
      <c r="Q170" s="126" t="b">
        <v>1</v>
      </c>
      <c r="R170" s="126" t="b">
        <v>1</v>
      </c>
      <c r="S170" s="126" t="b">
        <v>1</v>
      </c>
    </row>
    <row r="171" spans="1:19" hidden="1" x14ac:dyDescent="0.25">
      <c r="A171" s="126" t="s">
        <v>4008</v>
      </c>
      <c r="B171" s="200">
        <v>1</v>
      </c>
      <c r="C171" s="126">
        <v>2</v>
      </c>
      <c r="D171" s="308">
        <f>APT!L162</f>
        <v>0</v>
      </c>
      <c r="E171" s="126" t="b">
        <v>1</v>
      </c>
      <c r="F171" s="309" t="str">
        <f>RIGHT(APT!E162,4)&amp;"."&amp;APT!O162&amp;"."&amp;APT!M162&amp;"."&amp;APTCR!$C$6</f>
        <v>...REC</v>
      </c>
      <c r="G171" s="310">
        <f t="shared" ca="1" si="4"/>
        <v>44361</v>
      </c>
      <c r="H171" s="311" t="e">
        <f>IF(APT!#REF!&gt;0,0,-APT!#REF!)</f>
        <v>#REF!</v>
      </c>
      <c r="I171" s="205">
        <f t="shared" ca="1" si="5"/>
        <v>44361</v>
      </c>
      <c r="J171" s="126">
        <v>3</v>
      </c>
      <c r="K171" s="126" t="b">
        <v>1</v>
      </c>
      <c r="L171" s="126" t="s">
        <v>4009</v>
      </c>
      <c r="M171" s="126" t="b">
        <v>1</v>
      </c>
      <c r="N171" s="126" t="s">
        <v>3687</v>
      </c>
      <c r="O171" s="309" t="str">
        <f>LEFT(APT!F162,19)&amp;"."&amp;APTCR!F171</f>
        <v>....REC</v>
      </c>
      <c r="P171" s="312">
        <f>APT!K162</f>
        <v>0</v>
      </c>
      <c r="Q171" s="126" t="b">
        <v>1</v>
      </c>
      <c r="R171" s="126" t="b">
        <v>1</v>
      </c>
      <c r="S171" s="126" t="b">
        <v>1</v>
      </c>
    </row>
    <row r="172" spans="1:19" hidden="1" x14ac:dyDescent="0.25">
      <c r="A172" s="126" t="s">
        <v>4008</v>
      </c>
      <c r="B172" s="200">
        <v>1</v>
      </c>
      <c r="C172" s="126">
        <v>2</v>
      </c>
      <c r="D172" s="308">
        <f>APT!L163</f>
        <v>0</v>
      </c>
      <c r="E172" s="126" t="b">
        <v>1</v>
      </c>
      <c r="F172" s="309" t="str">
        <f>RIGHT(APT!E163,4)&amp;"."&amp;APT!O163&amp;"."&amp;APT!M163&amp;"."&amp;APTCR!$C$6</f>
        <v>...REC</v>
      </c>
      <c r="G172" s="310">
        <f t="shared" ca="1" si="4"/>
        <v>44361</v>
      </c>
      <c r="H172" s="311" t="e">
        <f>IF(APT!#REF!&gt;0,0,-APT!#REF!)</f>
        <v>#REF!</v>
      </c>
      <c r="I172" s="205">
        <f t="shared" ca="1" si="5"/>
        <v>44361</v>
      </c>
      <c r="J172" s="126">
        <v>3</v>
      </c>
      <c r="K172" s="126" t="b">
        <v>1</v>
      </c>
      <c r="L172" s="126" t="s">
        <v>4009</v>
      </c>
      <c r="M172" s="126" t="b">
        <v>1</v>
      </c>
      <c r="N172" s="126" t="s">
        <v>3687</v>
      </c>
      <c r="O172" s="309" t="str">
        <f>LEFT(APT!F163,19)&amp;"."&amp;APTCR!F172</f>
        <v>....REC</v>
      </c>
      <c r="P172" s="312">
        <f>APT!K163</f>
        <v>0</v>
      </c>
      <c r="Q172" s="126" t="b">
        <v>1</v>
      </c>
      <c r="R172" s="126" t="b">
        <v>1</v>
      </c>
      <c r="S172" s="126" t="b">
        <v>1</v>
      </c>
    </row>
    <row r="173" spans="1:19" hidden="1" x14ac:dyDescent="0.25">
      <c r="A173" s="126" t="s">
        <v>4008</v>
      </c>
      <c r="B173" s="200">
        <v>1</v>
      </c>
      <c r="C173" s="126">
        <v>2</v>
      </c>
      <c r="D173" s="308">
        <f>APT!L164</f>
        <v>0</v>
      </c>
      <c r="E173" s="126" t="b">
        <v>1</v>
      </c>
      <c r="F173" s="309" t="str">
        <f>RIGHT(APT!E164,4)&amp;"."&amp;APT!O164&amp;"."&amp;APT!M164&amp;"."&amp;APTCR!$C$6</f>
        <v>...REC</v>
      </c>
      <c r="G173" s="310">
        <f t="shared" ca="1" si="4"/>
        <v>44361</v>
      </c>
      <c r="H173" s="311" t="e">
        <f>IF(APT!#REF!&gt;0,0,-APT!#REF!)</f>
        <v>#REF!</v>
      </c>
      <c r="I173" s="205">
        <f t="shared" ca="1" si="5"/>
        <v>44361</v>
      </c>
      <c r="J173" s="126">
        <v>3</v>
      </c>
      <c r="K173" s="126" t="b">
        <v>1</v>
      </c>
      <c r="L173" s="126" t="s">
        <v>4009</v>
      </c>
      <c r="M173" s="126" t="b">
        <v>1</v>
      </c>
      <c r="N173" s="126" t="s">
        <v>3687</v>
      </c>
      <c r="O173" s="309" t="str">
        <f>LEFT(APT!F164,19)&amp;"."&amp;APTCR!F173</f>
        <v>....REC</v>
      </c>
      <c r="P173" s="312">
        <f>APT!K164</f>
        <v>0</v>
      </c>
      <c r="Q173" s="126" t="b">
        <v>1</v>
      </c>
      <c r="R173" s="126" t="b">
        <v>1</v>
      </c>
      <c r="S173" s="126" t="b">
        <v>1</v>
      </c>
    </row>
    <row r="174" spans="1:19" hidden="1" x14ac:dyDescent="0.25">
      <c r="A174" s="126" t="s">
        <v>4008</v>
      </c>
      <c r="B174" s="200">
        <v>1</v>
      </c>
      <c r="C174" s="126">
        <v>2</v>
      </c>
      <c r="D174" s="308">
        <f>APT!L165</f>
        <v>0</v>
      </c>
      <c r="E174" s="126" t="b">
        <v>1</v>
      </c>
      <c r="F174" s="309" t="str">
        <f>RIGHT(APT!E165,4)&amp;"."&amp;APT!O165&amp;"."&amp;APT!M165&amp;"."&amp;APTCR!$C$6</f>
        <v>...REC</v>
      </c>
      <c r="G174" s="310">
        <f t="shared" ca="1" si="4"/>
        <v>44361</v>
      </c>
      <c r="H174" s="311" t="e">
        <f>IF(APT!#REF!&gt;0,0,-APT!#REF!)</f>
        <v>#REF!</v>
      </c>
      <c r="I174" s="205">
        <f t="shared" ca="1" si="5"/>
        <v>44361</v>
      </c>
      <c r="J174" s="126">
        <v>3</v>
      </c>
      <c r="K174" s="126" t="b">
        <v>1</v>
      </c>
      <c r="L174" s="126" t="s">
        <v>4009</v>
      </c>
      <c r="M174" s="126" t="b">
        <v>1</v>
      </c>
      <c r="N174" s="126" t="s">
        <v>3687</v>
      </c>
      <c r="O174" s="309" t="str">
        <f>LEFT(APT!F165,19)&amp;"."&amp;APTCR!F174</f>
        <v>....REC</v>
      </c>
      <c r="P174" s="312">
        <f>APT!K165</f>
        <v>0</v>
      </c>
      <c r="Q174" s="126" t="b">
        <v>1</v>
      </c>
      <c r="R174" s="126" t="b">
        <v>1</v>
      </c>
      <c r="S174" s="126" t="b">
        <v>1</v>
      </c>
    </row>
    <row r="175" spans="1:19" hidden="1" x14ac:dyDescent="0.25">
      <c r="A175" s="126" t="s">
        <v>4008</v>
      </c>
      <c r="B175" s="200">
        <v>1</v>
      </c>
      <c r="C175" s="126">
        <v>2</v>
      </c>
      <c r="D175" s="308">
        <f>APT!L166</f>
        <v>0</v>
      </c>
      <c r="E175" s="126" t="b">
        <v>1</v>
      </c>
      <c r="F175" s="309" t="str">
        <f>RIGHT(APT!E166,4)&amp;"."&amp;APT!O166&amp;"."&amp;APT!M166&amp;"."&amp;APTCR!$C$6</f>
        <v>...REC</v>
      </c>
      <c r="G175" s="310">
        <f t="shared" ca="1" si="4"/>
        <v>44361</v>
      </c>
      <c r="H175" s="311" t="e">
        <f>IF(APT!#REF!&gt;0,0,-APT!#REF!)</f>
        <v>#REF!</v>
      </c>
      <c r="I175" s="205">
        <f t="shared" ca="1" si="5"/>
        <v>44361</v>
      </c>
      <c r="J175" s="126">
        <v>3</v>
      </c>
      <c r="K175" s="126" t="b">
        <v>1</v>
      </c>
      <c r="L175" s="126" t="s">
        <v>4009</v>
      </c>
      <c r="M175" s="126" t="b">
        <v>1</v>
      </c>
      <c r="N175" s="126" t="s">
        <v>3687</v>
      </c>
      <c r="O175" s="309" t="str">
        <f>LEFT(APT!F166,19)&amp;"."&amp;APTCR!F175</f>
        <v>....REC</v>
      </c>
      <c r="P175" s="312">
        <f>APT!K166</f>
        <v>0</v>
      </c>
      <c r="Q175" s="126" t="b">
        <v>1</v>
      </c>
      <c r="R175" s="126" t="b">
        <v>1</v>
      </c>
      <c r="S175" s="126" t="b">
        <v>1</v>
      </c>
    </row>
    <row r="176" spans="1:19" hidden="1" x14ac:dyDescent="0.25">
      <c r="A176" s="126" t="s">
        <v>4008</v>
      </c>
      <c r="B176" s="200">
        <v>1</v>
      </c>
      <c r="C176" s="126">
        <v>2</v>
      </c>
      <c r="D176" s="308">
        <f>APT!L167</f>
        <v>0</v>
      </c>
      <c r="E176" s="126" t="b">
        <v>1</v>
      </c>
      <c r="F176" s="309" t="str">
        <f>RIGHT(APT!E167,4)&amp;"."&amp;APT!O167&amp;"."&amp;APT!M167&amp;"."&amp;APTCR!$C$6</f>
        <v>...REC</v>
      </c>
      <c r="G176" s="310">
        <f t="shared" ca="1" si="4"/>
        <v>44361</v>
      </c>
      <c r="H176" s="311" t="e">
        <f>IF(APT!#REF!&gt;0,0,-APT!#REF!)</f>
        <v>#REF!</v>
      </c>
      <c r="I176" s="205">
        <f t="shared" ca="1" si="5"/>
        <v>44361</v>
      </c>
      <c r="J176" s="126">
        <v>3</v>
      </c>
      <c r="K176" s="126" t="b">
        <v>1</v>
      </c>
      <c r="L176" s="126" t="s">
        <v>4009</v>
      </c>
      <c r="M176" s="126" t="b">
        <v>1</v>
      </c>
      <c r="N176" s="126" t="s">
        <v>3687</v>
      </c>
      <c r="O176" s="309" t="str">
        <f>LEFT(APT!F167,19)&amp;"."&amp;APTCR!F176</f>
        <v>....REC</v>
      </c>
      <c r="P176" s="312">
        <f>APT!K167</f>
        <v>0</v>
      </c>
      <c r="Q176" s="126" t="b">
        <v>1</v>
      </c>
      <c r="R176" s="126" t="b">
        <v>1</v>
      </c>
      <c r="S176" s="126" t="b">
        <v>1</v>
      </c>
    </row>
    <row r="177" spans="1:19" hidden="1" x14ac:dyDescent="0.25">
      <c r="A177" s="126" t="s">
        <v>4008</v>
      </c>
      <c r="B177" s="200">
        <v>1</v>
      </c>
      <c r="C177" s="126">
        <v>2</v>
      </c>
      <c r="D177" s="308">
        <f>APT!L168</f>
        <v>0</v>
      </c>
      <c r="E177" s="126" t="b">
        <v>1</v>
      </c>
      <c r="F177" s="309" t="str">
        <f>RIGHT(APT!E168,4)&amp;"."&amp;APT!O168&amp;"."&amp;APT!M168&amp;"."&amp;APTCR!$C$6</f>
        <v>...REC</v>
      </c>
      <c r="G177" s="310">
        <f t="shared" ca="1" si="4"/>
        <v>44361</v>
      </c>
      <c r="H177" s="311" t="e">
        <f>IF(APT!#REF!&gt;0,0,-APT!#REF!)</f>
        <v>#REF!</v>
      </c>
      <c r="I177" s="205">
        <f t="shared" ca="1" si="5"/>
        <v>44361</v>
      </c>
      <c r="J177" s="126">
        <v>3</v>
      </c>
      <c r="K177" s="126" t="b">
        <v>1</v>
      </c>
      <c r="L177" s="126" t="s">
        <v>4009</v>
      </c>
      <c r="M177" s="126" t="b">
        <v>1</v>
      </c>
      <c r="N177" s="126" t="s">
        <v>3687</v>
      </c>
      <c r="O177" s="309" t="str">
        <f>LEFT(APT!F168,19)&amp;"."&amp;APTCR!F177</f>
        <v>....REC</v>
      </c>
      <c r="P177" s="312">
        <f>APT!K168</f>
        <v>0</v>
      </c>
      <c r="Q177" s="126" t="b">
        <v>1</v>
      </c>
      <c r="R177" s="126" t="b">
        <v>1</v>
      </c>
      <c r="S177" s="126" t="b">
        <v>1</v>
      </c>
    </row>
    <row r="178" spans="1:19" hidden="1" x14ac:dyDescent="0.25">
      <c r="A178" s="126" t="s">
        <v>4008</v>
      </c>
      <c r="B178" s="200">
        <v>1</v>
      </c>
      <c r="C178" s="126">
        <v>2</v>
      </c>
      <c r="D178" s="308">
        <f>APT!L169</f>
        <v>0</v>
      </c>
      <c r="E178" s="126" t="b">
        <v>1</v>
      </c>
      <c r="F178" s="309" t="str">
        <f>RIGHT(APT!E169,4)&amp;"."&amp;APT!O169&amp;"."&amp;APT!M169&amp;"."&amp;APTCR!$C$6</f>
        <v>...REC</v>
      </c>
      <c r="G178" s="310">
        <f t="shared" ca="1" si="4"/>
        <v>44361</v>
      </c>
      <c r="H178" s="311" t="e">
        <f>IF(APT!#REF!&gt;0,0,-APT!#REF!)</f>
        <v>#REF!</v>
      </c>
      <c r="I178" s="205">
        <f t="shared" ca="1" si="5"/>
        <v>44361</v>
      </c>
      <c r="J178" s="126">
        <v>3</v>
      </c>
      <c r="K178" s="126" t="b">
        <v>1</v>
      </c>
      <c r="L178" s="126" t="s">
        <v>4009</v>
      </c>
      <c r="M178" s="126" t="b">
        <v>1</v>
      </c>
      <c r="N178" s="126" t="s">
        <v>3687</v>
      </c>
      <c r="O178" s="309" t="str">
        <f>LEFT(APT!F169,19)&amp;"."&amp;APTCR!F178</f>
        <v>....REC</v>
      </c>
      <c r="P178" s="312">
        <f>APT!K169</f>
        <v>0</v>
      </c>
      <c r="Q178" s="126" t="b">
        <v>1</v>
      </c>
      <c r="R178" s="126" t="b">
        <v>1</v>
      </c>
      <c r="S178" s="126" t="b">
        <v>1</v>
      </c>
    </row>
    <row r="179" spans="1:19" hidden="1" x14ac:dyDescent="0.25">
      <c r="A179" s="126" t="s">
        <v>4008</v>
      </c>
      <c r="B179" s="200">
        <v>1</v>
      </c>
      <c r="C179" s="126">
        <v>2</v>
      </c>
      <c r="D179" s="308">
        <f>APT!L170</f>
        <v>0</v>
      </c>
      <c r="E179" s="126" t="b">
        <v>1</v>
      </c>
      <c r="F179" s="309" t="str">
        <f>RIGHT(APT!E170,4)&amp;"."&amp;APT!O170&amp;"."&amp;APT!M170&amp;"."&amp;APTCR!$C$6</f>
        <v>...REC</v>
      </c>
      <c r="G179" s="310">
        <f t="shared" ca="1" si="4"/>
        <v>44361</v>
      </c>
      <c r="H179" s="311" t="e">
        <f>IF(APT!#REF!&gt;0,0,-APT!#REF!)</f>
        <v>#REF!</v>
      </c>
      <c r="I179" s="205">
        <f t="shared" ca="1" si="5"/>
        <v>44361</v>
      </c>
      <c r="J179" s="126">
        <v>3</v>
      </c>
      <c r="K179" s="126" t="b">
        <v>1</v>
      </c>
      <c r="L179" s="126" t="s">
        <v>4009</v>
      </c>
      <c r="M179" s="126" t="b">
        <v>1</v>
      </c>
      <c r="N179" s="126" t="s">
        <v>3687</v>
      </c>
      <c r="O179" s="309" t="str">
        <f>LEFT(APT!F170,19)&amp;"."&amp;APTCR!F179</f>
        <v>....REC</v>
      </c>
      <c r="P179" s="312">
        <f>APT!K170</f>
        <v>0</v>
      </c>
      <c r="Q179" s="126" t="b">
        <v>1</v>
      </c>
      <c r="R179" s="126" t="b">
        <v>1</v>
      </c>
      <c r="S179" s="126" t="b">
        <v>1</v>
      </c>
    </row>
    <row r="180" spans="1:19" hidden="1" x14ac:dyDescent="0.25">
      <c r="A180" s="126" t="s">
        <v>4008</v>
      </c>
      <c r="B180" s="200">
        <v>1</v>
      </c>
      <c r="C180" s="126">
        <v>2</v>
      </c>
      <c r="D180" s="308">
        <f>APT!L171</f>
        <v>0</v>
      </c>
      <c r="E180" s="126" t="b">
        <v>1</v>
      </c>
      <c r="F180" s="309" t="str">
        <f>RIGHT(APT!E171,4)&amp;"."&amp;APT!O171&amp;"."&amp;APT!M171&amp;"."&amp;APTCR!$C$6</f>
        <v>...REC</v>
      </c>
      <c r="G180" s="310">
        <f t="shared" ca="1" si="4"/>
        <v>44361</v>
      </c>
      <c r="H180" s="311" t="e">
        <f>IF(APT!#REF!&gt;0,0,-APT!#REF!)</f>
        <v>#REF!</v>
      </c>
      <c r="I180" s="205">
        <f t="shared" ca="1" si="5"/>
        <v>44361</v>
      </c>
      <c r="J180" s="126">
        <v>3</v>
      </c>
      <c r="K180" s="126" t="b">
        <v>1</v>
      </c>
      <c r="L180" s="126" t="s">
        <v>4009</v>
      </c>
      <c r="M180" s="126" t="b">
        <v>1</v>
      </c>
      <c r="N180" s="126" t="s">
        <v>3687</v>
      </c>
      <c r="O180" s="309" t="str">
        <f>LEFT(APT!F171,19)&amp;"."&amp;APTCR!F180</f>
        <v>....REC</v>
      </c>
      <c r="P180" s="312">
        <f>APT!K171</f>
        <v>0</v>
      </c>
      <c r="Q180" s="126" t="b">
        <v>1</v>
      </c>
      <c r="R180" s="126" t="b">
        <v>1</v>
      </c>
      <c r="S180" s="126" t="b">
        <v>1</v>
      </c>
    </row>
    <row r="181" spans="1:19" hidden="1" x14ac:dyDescent="0.25">
      <c r="A181" s="126" t="s">
        <v>4008</v>
      </c>
      <c r="B181" s="200">
        <v>1</v>
      </c>
      <c r="C181" s="126">
        <v>2</v>
      </c>
      <c r="D181" s="308">
        <f>APT!L172</f>
        <v>0</v>
      </c>
      <c r="E181" s="126" t="b">
        <v>1</v>
      </c>
      <c r="F181" s="309" t="str">
        <f>RIGHT(APT!E172,4)&amp;"."&amp;APT!O172&amp;"."&amp;APT!M172&amp;"."&amp;APTCR!$C$6</f>
        <v>...REC</v>
      </c>
      <c r="G181" s="310">
        <f t="shared" ca="1" si="4"/>
        <v>44361</v>
      </c>
      <c r="H181" s="311" t="e">
        <f>IF(APT!#REF!&gt;0,0,-APT!#REF!)</f>
        <v>#REF!</v>
      </c>
      <c r="I181" s="205">
        <f t="shared" ca="1" si="5"/>
        <v>44361</v>
      </c>
      <c r="J181" s="126">
        <v>3</v>
      </c>
      <c r="K181" s="126" t="b">
        <v>1</v>
      </c>
      <c r="L181" s="126" t="s">
        <v>4009</v>
      </c>
      <c r="M181" s="126" t="b">
        <v>1</v>
      </c>
      <c r="N181" s="126" t="s">
        <v>3687</v>
      </c>
      <c r="O181" s="309" t="str">
        <f>LEFT(APT!F172,19)&amp;"."&amp;APTCR!F181</f>
        <v>....REC</v>
      </c>
      <c r="P181" s="312">
        <f>APT!K172</f>
        <v>0</v>
      </c>
      <c r="Q181" s="126" t="b">
        <v>1</v>
      </c>
      <c r="R181" s="126" t="b">
        <v>1</v>
      </c>
      <c r="S181" s="126" t="b">
        <v>1</v>
      </c>
    </row>
    <row r="182" spans="1:19" hidden="1" x14ac:dyDescent="0.25">
      <c r="A182" s="126" t="s">
        <v>4008</v>
      </c>
      <c r="B182" s="200">
        <v>1</v>
      </c>
      <c r="C182" s="126">
        <v>2</v>
      </c>
      <c r="D182" s="308">
        <f>APT!L173</f>
        <v>0</v>
      </c>
      <c r="E182" s="126" t="b">
        <v>1</v>
      </c>
      <c r="F182" s="309" t="str">
        <f>RIGHT(APT!E173,4)&amp;"."&amp;APT!O173&amp;"."&amp;APT!M173&amp;"."&amp;APTCR!$C$6</f>
        <v>...REC</v>
      </c>
      <c r="G182" s="310">
        <f t="shared" ca="1" si="4"/>
        <v>44361</v>
      </c>
      <c r="H182" s="311" t="e">
        <f>IF(APT!#REF!&gt;0,0,-APT!#REF!)</f>
        <v>#REF!</v>
      </c>
      <c r="I182" s="205">
        <f t="shared" ca="1" si="5"/>
        <v>44361</v>
      </c>
      <c r="J182" s="126">
        <v>3</v>
      </c>
      <c r="K182" s="126" t="b">
        <v>1</v>
      </c>
      <c r="L182" s="126" t="s">
        <v>4009</v>
      </c>
      <c r="M182" s="126" t="b">
        <v>1</v>
      </c>
      <c r="N182" s="126" t="s">
        <v>3687</v>
      </c>
      <c r="O182" s="309" t="str">
        <f>LEFT(APT!F173,19)&amp;"."&amp;APTCR!F182</f>
        <v>....REC</v>
      </c>
      <c r="P182" s="312">
        <f>APT!K173</f>
        <v>0</v>
      </c>
      <c r="Q182" s="126" t="b">
        <v>1</v>
      </c>
      <c r="R182" s="126" t="b">
        <v>1</v>
      </c>
      <c r="S182" s="126" t="b">
        <v>1</v>
      </c>
    </row>
    <row r="183" spans="1:19" hidden="1" x14ac:dyDescent="0.25">
      <c r="A183" s="126" t="s">
        <v>4008</v>
      </c>
      <c r="B183" s="200">
        <v>1</v>
      </c>
      <c r="C183" s="126">
        <v>2</v>
      </c>
      <c r="D183" s="308">
        <f>APT!L174</f>
        <v>0</v>
      </c>
      <c r="E183" s="126" t="b">
        <v>1</v>
      </c>
      <c r="F183" s="309" t="str">
        <f>RIGHT(APT!E174,4)&amp;"."&amp;APT!O174&amp;"."&amp;APT!M174&amp;"."&amp;APTCR!$C$6</f>
        <v>...REC</v>
      </c>
      <c r="G183" s="310">
        <f t="shared" ca="1" si="4"/>
        <v>44361</v>
      </c>
      <c r="H183" s="311" t="e">
        <f>IF(APT!#REF!&gt;0,0,-APT!#REF!)</f>
        <v>#REF!</v>
      </c>
      <c r="I183" s="205">
        <f t="shared" ca="1" si="5"/>
        <v>44361</v>
      </c>
      <c r="J183" s="126">
        <v>3</v>
      </c>
      <c r="K183" s="126" t="b">
        <v>1</v>
      </c>
      <c r="L183" s="126" t="s">
        <v>4009</v>
      </c>
      <c r="M183" s="126" t="b">
        <v>1</v>
      </c>
      <c r="N183" s="126" t="s">
        <v>3687</v>
      </c>
      <c r="O183" s="309" t="str">
        <f>LEFT(APT!F174,19)&amp;"."&amp;APTCR!F183</f>
        <v>....REC</v>
      </c>
      <c r="P183" s="312">
        <f>APT!K174</f>
        <v>0</v>
      </c>
      <c r="Q183" s="126" t="b">
        <v>1</v>
      </c>
      <c r="R183" s="126" t="b">
        <v>1</v>
      </c>
      <c r="S183" s="126" t="b">
        <v>1</v>
      </c>
    </row>
    <row r="184" spans="1:19" hidden="1" x14ac:dyDescent="0.25">
      <c r="A184" s="126" t="s">
        <v>4008</v>
      </c>
      <c r="B184" s="200">
        <v>1</v>
      </c>
      <c r="C184" s="126">
        <v>2</v>
      </c>
      <c r="D184" s="308">
        <f>APT!L175</f>
        <v>0</v>
      </c>
      <c r="E184" s="126" t="b">
        <v>1</v>
      </c>
      <c r="F184" s="309" t="str">
        <f>RIGHT(APT!E175,4)&amp;"."&amp;APT!O175&amp;"."&amp;APT!M175&amp;"."&amp;APTCR!$C$6</f>
        <v>...REC</v>
      </c>
      <c r="G184" s="310">
        <f t="shared" ca="1" si="4"/>
        <v>44361</v>
      </c>
      <c r="H184" s="311" t="e">
        <f>IF(APT!#REF!&gt;0,0,-APT!#REF!)</f>
        <v>#REF!</v>
      </c>
      <c r="I184" s="205">
        <f t="shared" ca="1" si="5"/>
        <v>44361</v>
      </c>
      <c r="J184" s="126">
        <v>3</v>
      </c>
      <c r="K184" s="126" t="b">
        <v>1</v>
      </c>
      <c r="L184" s="126" t="s">
        <v>4009</v>
      </c>
      <c r="M184" s="126" t="b">
        <v>1</v>
      </c>
      <c r="N184" s="126" t="s">
        <v>3687</v>
      </c>
      <c r="O184" s="309" t="str">
        <f>LEFT(APT!F175,19)&amp;"."&amp;APTCR!F184</f>
        <v>....REC</v>
      </c>
      <c r="P184" s="312">
        <f>APT!K175</f>
        <v>0</v>
      </c>
      <c r="Q184" s="126" t="b">
        <v>1</v>
      </c>
      <c r="R184" s="126" t="b">
        <v>1</v>
      </c>
      <c r="S184" s="126" t="b">
        <v>1</v>
      </c>
    </row>
    <row r="185" spans="1:19" hidden="1" x14ac:dyDescent="0.25">
      <c r="A185" s="126" t="s">
        <v>4008</v>
      </c>
      <c r="B185" s="200">
        <v>1</v>
      </c>
      <c r="C185" s="126">
        <v>2</v>
      </c>
      <c r="D185" s="308">
        <f>APT!L176</f>
        <v>0</v>
      </c>
      <c r="E185" s="126" t="b">
        <v>1</v>
      </c>
      <c r="F185" s="309" t="str">
        <f>RIGHT(APT!E176,4)&amp;"."&amp;APT!O176&amp;"."&amp;APT!M176&amp;"."&amp;APTCR!$C$6</f>
        <v>...REC</v>
      </c>
      <c r="G185" s="310">
        <f t="shared" ca="1" si="4"/>
        <v>44361</v>
      </c>
      <c r="H185" s="311" t="e">
        <f>IF(APT!#REF!&gt;0,0,-APT!#REF!)</f>
        <v>#REF!</v>
      </c>
      <c r="I185" s="205">
        <f t="shared" ca="1" si="5"/>
        <v>44361</v>
      </c>
      <c r="J185" s="126">
        <v>3</v>
      </c>
      <c r="K185" s="126" t="b">
        <v>1</v>
      </c>
      <c r="L185" s="126" t="s">
        <v>4009</v>
      </c>
      <c r="M185" s="126" t="b">
        <v>1</v>
      </c>
      <c r="N185" s="126" t="s">
        <v>3687</v>
      </c>
      <c r="O185" s="309" t="str">
        <f>LEFT(APT!F176,19)&amp;"."&amp;APTCR!F185</f>
        <v>....REC</v>
      </c>
      <c r="P185" s="312">
        <f>APT!K176</f>
        <v>0</v>
      </c>
      <c r="Q185" s="126" t="b">
        <v>1</v>
      </c>
      <c r="R185" s="126" t="b">
        <v>1</v>
      </c>
      <c r="S185" s="126" t="b">
        <v>1</v>
      </c>
    </row>
    <row r="186" spans="1:19" hidden="1" x14ac:dyDescent="0.25">
      <c r="A186" s="126" t="s">
        <v>4008</v>
      </c>
      <c r="B186" s="200">
        <v>1</v>
      </c>
      <c r="C186" s="126">
        <v>2</v>
      </c>
      <c r="D186" s="308">
        <f>APT!L177</f>
        <v>0</v>
      </c>
      <c r="E186" s="126" t="b">
        <v>1</v>
      </c>
      <c r="F186" s="309" t="str">
        <f>RIGHT(APT!E177,4)&amp;"."&amp;APT!O177&amp;"."&amp;APT!M177&amp;"."&amp;APTCR!$C$6</f>
        <v>...REC</v>
      </c>
      <c r="G186" s="310">
        <f t="shared" ca="1" si="4"/>
        <v>44361</v>
      </c>
      <c r="H186" s="311" t="e">
        <f>IF(APT!#REF!&gt;0,0,-APT!#REF!)</f>
        <v>#REF!</v>
      </c>
      <c r="I186" s="205">
        <f t="shared" ca="1" si="5"/>
        <v>44361</v>
      </c>
      <c r="J186" s="126">
        <v>3</v>
      </c>
      <c r="K186" s="126" t="b">
        <v>1</v>
      </c>
      <c r="L186" s="126" t="s">
        <v>4009</v>
      </c>
      <c r="M186" s="126" t="b">
        <v>1</v>
      </c>
      <c r="N186" s="126" t="s">
        <v>3687</v>
      </c>
      <c r="O186" s="309" t="str">
        <f>LEFT(APT!F177,19)&amp;"."&amp;APTCR!F186</f>
        <v>....REC</v>
      </c>
      <c r="P186" s="312">
        <f>APT!K177</f>
        <v>0</v>
      </c>
      <c r="Q186" s="126" t="b">
        <v>1</v>
      </c>
      <c r="R186" s="126" t="b">
        <v>1</v>
      </c>
      <c r="S186" s="126" t="b">
        <v>1</v>
      </c>
    </row>
    <row r="187" spans="1:19" hidden="1" x14ac:dyDescent="0.25">
      <c r="A187" s="126" t="s">
        <v>4008</v>
      </c>
      <c r="B187" s="200">
        <v>1</v>
      </c>
      <c r="C187" s="126">
        <v>2</v>
      </c>
      <c r="D187" s="308">
        <f>APT!L178</f>
        <v>0</v>
      </c>
      <c r="E187" s="126" t="b">
        <v>1</v>
      </c>
      <c r="F187" s="309" t="str">
        <f>RIGHT(APT!E178,4)&amp;"."&amp;APT!O178&amp;"."&amp;APT!M178&amp;"."&amp;APTCR!$C$6</f>
        <v>...REC</v>
      </c>
      <c r="G187" s="310">
        <f t="shared" ca="1" si="4"/>
        <v>44361</v>
      </c>
      <c r="H187" s="311" t="e">
        <f>IF(APT!#REF!&gt;0,0,-APT!#REF!)</f>
        <v>#REF!</v>
      </c>
      <c r="I187" s="205">
        <f t="shared" ca="1" si="5"/>
        <v>44361</v>
      </c>
      <c r="J187" s="126">
        <v>3</v>
      </c>
      <c r="K187" s="126" t="b">
        <v>1</v>
      </c>
      <c r="L187" s="126" t="s">
        <v>4009</v>
      </c>
      <c r="M187" s="126" t="b">
        <v>1</v>
      </c>
      <c r="N187" s="126" t="s">
        <v>3687</v>
      </c>
      <c r="O187" s="309" t="str">
        <f>LEFT(APT!F178,19)&amp;"."&amp;APTCR!F187</f>
        <v>....REC</v>
      </c>
      <c r="P187" s="312">
        <f>APT!K178</f>
        <v>0</v>
      </c>
      <c r="Q187" s="126" t="b">
        <v>1</v>
      </c>
      <c r="R187" s="126" t="b">
        <v>1</v>
      </c>
      <c r="S187" s="126" t="b">
        <v>1</v>
      </c>
    </row>
    <row r="188" spans="1:19" hidden="1" x14ac:dyDescent="0.25">
      <c r="A188" s="126" t="s">
        <v>4008</v>
      </c>
      <c r="B188" s="200">
        <v>1</v>
      </c>
      <c r="C188" s="126">
        <v>2</v>
      </c>
      <c r="D188" s="308">
        <f>APT!L179</f>
        <v>0</v>
      </c>
      <c r="E188" s="126" t="b">
        <v>1</v>
      </c>
      <c r="F188" s="309" t="str">
        <f>RIGHT(APT!E179,4)&amp;"."&amp;APT!O179&amp;"."&amp;APT!M179&amp;"."&amp;APTCR!$C$6</f>
        <v>...REC</v>
      </c>
      <c r="G188" s="310">
        <f t="shared" ca="1" si="4"/>
        <v>44361</v>
      </c>
      <c r="H188" s="311" t="e">
        <f>IF(APT!#REF!&gt;0,0,-APT!#REF!)</f>
        <v>#REF!</v>
      </c>
      <c r="I188" s="205">
        <f t="shared" ca="1" si="5"/>
        <v>44361</v>
      </c>
      <c r="J188" s="126">
        <v>3</v>
      </c>
      <c r="K188" s="126" t="b">
        <v>1</v>
      </c>
      <c r="L188" s="126" t="s">
        <v>4009</v>
      </c>
      <c r="M188" s="126" t="b">
        <v>1</v>
      </c>
      <c r="N188" s="126" t="s">
        <v>3687</v>
      </c>
      <c r="O188" s="309" t="str">
        <f>LEFT(APT!F179,19)&amp;"."&amp;APTCR!F188</f>
        <v>....REC</v>
      </c>
      <c r="P188" s="312">
        <f>APT!K179</f>
        <v>0</v>
      </c>
      <c r="Q188" s="126" t="b">
        <v>1</v>
      </c>
      <c r="R188" s="126" t="b">
        <v>1</v>
      </c>
      <c r="S188" s="126" t="b">
        <v>1</v>
      </c>
    </row>
    <row r="189" spans="1:19" hidden="1" x14ac:dyDescent="0.25">
      <c r="A189" s="126" t="s">
        <v>4008</v>
      </c>
      <c r="B189" s="200">
        <v>1</v>
      </c>
      <c r="C189" s="126">
        <v>2</v>
      </c>
      <c r="D189" s="308">
        <f>APT!L180</f>
        <v>0</v>
      </c>
      <c r="E189" s="126" t="b">
        <v>1</v>
      </c>
      <c r="F189" s="309" t="str">
        <f>RIGHT(APT!E180,4)&amp;"."&amp;APT!O180&amp;"."&amp;APT!M180&amp;"."&amp;APTCR!$C$6</f>
        <v>...REC</v>
      </c>
      <c r="G189" s="310">
        <f t="shared" ca="1" si="4"/>
        <v>44361</v>
      </c>
      <c r="H189" s="311" t="e">
        <f>IF(APT!#REF!&gt;0,0,-APT!#REF!)</f>
        <v>#REF!</v>
      </c>
      <c r="I189" s="205">
        <f t="shared" ca="1" si="5"/>
        <v>44361</v>
      </c>
      <c r="J189" s="126">
        <v>3</v>
      </c>
      <c r="K189" s="126" t="b">
        <v>1</v>
      </c>
      <c r="L189" s="126" t="s">
        <v>4009</v>
      </c>
      <c r="M189" s="126" t="b">
        <v>1</v>
      </c>
      <c r="N189" s="126" t="s">
        <v>3687</v>
      </c>
      <c r="O189" s="309" t="str">
        <f>LEFT(APT!F180,19)&amp;"."&amp;APTCR!F189</f>
        <v>....REC</v>
      </c>
      <c r="P189" s="312">
        <f>APT!K180</f>
        <v>0</v>
      </c>
      <c r="Q189" s="126" t="b">
        <v>1</v>
      </c>
      <c r="R189" s="126" t="b">
        <v>1</v>
      </c>
      <c r="S189" s="126" t="b">
        <v>1</v>
      </c>
    </row>
    <row r="190" spans="1:19" hidden="1" x14ac:dyDescent="0.25">
      <c r="A190" s="126" t="s">
        <v>4008</v>
      </c>
      <c r="B190" s="200">
        <v>1</v>
      </c>
      <c r="C190" s="126">
        <v>2</v>
      </c>
      <c r="D190" s="308">
        <f>APT!L181</f>
        <v>0</v>
      </c>
      <c r="E190" s="126" t="b">
        <v>1</v>
      </c>
      <c r="F190" s="309" t="str">
        <f>RIGHT(APT!E181,4)&amp;"."&amp;APT!O181&amp;"."&amp;APT!M181&amp;"."&amp;APTCR!$C$6</f>
        <v>...REC</v>
      </c>
      <c r="G190" s="310">
        <f t="shared" ca="1" si="4"/>
        <v>44361</v>
      </c>
      <c r="H190" s="311" t="e">
        <f>IF(APT!#REF!&gt;0,0,-APT!#REF!)</f>
        <v>#REF!</v>
      </c>
      <c r="I190" s="205">
        <f t="shared" ca="1" si="5"/>
        <v>44361</v>
      </c>
      <c r="J190" s="126">
        <v>3</v>
      </c>
      <c r="K190" s="126" t="b">
        <v>1</v>
      </c>
      <c r="L190" s="126" t="s">
        <v>4009</v>
      </c>
      <c r="M190" s="126" t="b">
        <v>1</v>
      </c>
      <c r="N190" s="126" t="s">
        <v>3687</v>
      </c>
      <c r="O190" s="309" t="str">
        <f>LEFT(APT!F181,19)&amp;"."&amp;APTCR!F190</f>
        <v>....REC</v>
      </c>
      <c r="P190" s="312">
        <f>APT!K181</f>
        <v>0</v>
      </c>
      <c r="Q190" s="126" t="b">
        <v>1</v>
      </c>
      <c r="R190" s="126" t="b">
        <v>1</v>
      </c>
      <c r="S190" s="126" t="b">
        <v>1</v>
      </c>
    </row>
    <row r="191" spans="1:19" hidden="1" x14ac:dyDescent="0.25">
      <c r="A191" s="126" t="s">
        <v>4008</v>
      </c>
      <c r="B191" s="200">
        <v>1</v>
      </c>
      <c r="C191" s="126">
        <v>2</v>
      </c>
      <c r="D191" s="308">
        <f>APT!L182</f>
        <v>0</v>
      </c>
      <c r="E191" s="126" t="b">
        <v>1</v>
      </c>
      <c r="F191" s="309" t="str">
        <f>RIGHT(APT!E182,4)&amp;"."&amp;APT!O182&amp;"."&amp;APT!M182&amp;"."&amp;APTCR!$C$6</f>
        <v>...REC</v>
      </c>
      <c r="G191" s="310">
        <f t="shared" ca="1" si="4"/>
        <v>44361</v>
      </c>
      <c r="H191" s="311" t="e">
        <f>IF(APT!#REF!&gt;0,0,-APT!#REF!)</f>
        <v>#REF!</v>
      </c>
      <c r="I191" s="205">
        <f t="shared" ca="1" si="5"/>
        <v>44361</v>
      </c>
      <c r="J191" s="126">
        <v>3</v>
      </c>
      <c r="K191" s="126" t="b">
        <v>1</v>
      </c>
      <c r="L191" s="126" t="s">
        <v>4009</v>
      </c>
      <c r="M191" s="126" t="b">
        <v>1</v>
      </c>
      <c r="N191" s="126" t="s">
        <v>3687</v>
      </c>
      <c r="O191" s="309" t="str">
        <f>LEFT(APT!F182,19)&amp;"."&amp;APTCR!F191</f>
        <v>....REC</v>
      </c>
      <c r="P191" s="312">
        <f>APT!K182</f>
        <v>0</v>
      </c>
      <c r="Q191" s="126" t="b">
        <v>1</v>
      </c>
      <c r="R191" s="126" t="b">
        <v>1</v>
      </c>
      <c r="S191" s="126" t="b">
        <v>1</v>
      </c>
    </row>
    <row r="192" spans="1:19" hidden="1" x14ac:dyDescent="0.25">
      <c r="A192" s="126" t="s">
        <v>4008</v>
      </c>
      <c r="B192" s="200">
        <v>1</v>
      </c>
      <c r="C192" s="126">
        <v>2</v>
      </c>
      <c r="D192" s="308">
        <f>APT!L183</f>
        <v>0</v>
      </c>
      <c r="E192" s="126" t="b">
        <v>1</v>
      </c>
      <c r="F192" s="309" t="str">
        <f>RIGHT(APT!E183,4)&amp;"."&amp;APT!O183&amp;"."&amp;APT!M183&amp;"."&amp;APTCR!$C$6</f>
        <v>...REC</v>
      </c>
      <c r="G192" s="310">
        <f t="shared" ca="1" si="4"/>
        <v>44361</v>
      </c>
      <c r="H192" s="311" t="e">
        <f>IF(APT!#REF!&gt;0,0,-APT!#REF!)</f>
        <v>#REF!</v>
      </c>
      <c r="I192" s="205">
        <f t="shared" ca="1" si="5"/>
        <v>44361</v>
      </c>
      <c r="J192" s="126">
        <v>3</v>
      </c>
      <c r="K192" s="126" t="b">
        <v>1</v>
      </c>
      <c r="L192" s="126" t="s">
        <v>4009</v>
      </c>
      <c r="M192" s="126" t="b">
        <v>1</v>
      </c>
      <c r="N192" s="126" t="s">
        <v>3687</v>
      </c>
      <c r="O192" s="309" t="str">
        <f>LEFT(APT!F183,19)&amp;"."&amp;APTCR!F192</f>
        <v>....REC</v>
      </c>
      <c r="P192" s="312">
        <f>APT!K183</f>
        <v>0</v>
      </c>
      <c r="Q192" s="126" t="b">
        <v>1</v>
      </c>
      <c r="R192" s="126" t="b">
        <v>1</v>
      </c>
      <c r="S192" s="126" t="b">
        <v>1</v>
      </c>
    </row>
    <row r="193" spans="1:19" hidden="1" x14ac:dyDescent="0.25">
      <c r="A193" s="126" t="s">
        <v>4008</v>
      </c>
      <c r="B193" s="200">
        <v>1</v>
      </c>
      <c r="C193" s="126">
        <v>2</v>
      </c>
      <c r="D193" s="308">
        <f>APT!L184</f>
        <v>0</v>
      </c>
      <c r="E193" s="126" t="b">
        <v>1</v>
      </c>
      <c r="F193" s="309" t="str">
        <f>RIGHT(APT!E184,4)&amp;"."&amp;APT!O184&amp;"."&amp;APT!M184&amp;"."&amp;APTCR!$C$6</f>
        <v>...REC</v>
      </c>
      <c r="G193" s="310">
        <f t="shared" ca="1" si="4"/>
        <v>44361</v>
      </c>
      <c r="H193" s="311" t="e">
        <f>IF(APT!#REF!&gt;0,0,-APT!#REF!)</f>
        <v>#REF!</v>
      </c>
      <c r="I193" s="205">
        <f t="shared" ca="1" si="5"/>
        <v>44361</v>
      </c>
      <c r="J193" s="126">
        <v>3</v>
      </c>
      <c r="K193" s="126" t="b">
        <v>1</v>
      </c>
      <c r="L193" s="126" t="s">
        <v>4009</v>
      </c>
      <c r="M193" s="126" t="b">
        <v>1</v>
      </c>
      <c r="N193" s="126" t="s">
        <v>3687</v>
      </c>
      <c r="O193" s="309" t="str">
        <f>LEFT(APT!F184,19)&amp;"."&amp;APTCR!F193</f>
        <v>....REC</v>
      </c>
      <c r="P193" s="312">
        <f>APT!K184</f>
        <v>0</v>
      </c>
      <c r="Q193" s="126" t="b">
        <v>1</v>
      </c>
      <c r="R193" s="126" t="b">
        <v>1</v>
      </c>
      <c r="S193" s="126" t="b">
        <v>1</v>
      </c>
    </row>
    <row r="194" spans="1:19" hidden="1" x14ac:dyDescent="0.25">
      <c r="A194" s="126" t="s">
        <v>4008</v>
      </c>
      <c r="B194" s="200">
        <v>1</v>
      </c>
      <c r="C194" s="126">
        <v>2</v>
      </c>
      <c r="D194" s="308">
        <f>APT!L185</f>
        <v>0</v>
      </c>
      <c r="E194" s="126" t="b">
        <v>1</v>
      </c>
      <c r="F194" s="309" t="str">
        <f>RIGHT(APT!E185,4)&amp;"."&amp;APT!O185&amp;"."&amp;APT!M185&amp;"."&amp;APTCR!$C$6</f>
        <v>...REC</v>
      </c>
      <c r="G194" s="310">
        <f t="shared" ca="1" si="4"/>
        <v>44361</v>
      </c>
      <c r="H194" s="311" t="e">
        <f>IF(APT!#REF!&gt;0,0,-APT!#REF!)</f>
        <v>#REF!</v>
      </c>
      <c r="I194" s="205">
        <f t="shared" ca="1" si="5"/>
        <v>44361</v>
      </c>
      <c r="J194" s="126">
        <v>3</v>
      </c>
      <c r="K194" s="126" t="b">
        <v>1</v>
      </c>
      <c r="L194" s="126" t="s">
        <v>4009</v>
      </c>
      <c r="M194" s="126" t="b">
        <v>1</v>
      </c>
      <c r="N194" s="126" t="s">
        <v>3687</v>
      </c>
      <c r="O194" s="309" t="str">
        <f>LEFT(APT!F185,19)&amp;"."&amp;APTCR!F194</f>
        <v>....REC</v>
      </c>
      <c r="P194" s="312">
        <f>APT!K185</f>
        <v>0</v>
      </c>
      <c r="Q194" s="126" t="b">
        <v>1</v>
      </c>
      <c r="R194" s="126" t="b">
        <v>1</v>
      </c>
      <c r="S194" s="126" t="b">
        <v>1</v>
      </c>
    </row>
    <row r="195" spans="1:19" hidden="1" x14ac:dyDescent="0.25">
      <c r="A195" s="126" t="s">
        <v>4008</v>
      </c>
      <c r="B195" s="200">
        <v>1</v>
      </c>
      <c r="C195" s="126">
        <v>2</v>
      </c>
      <c r="D195" s="308">
        <f>APT!L186</f>
        <v>0</v>
      </c>
      <c r="E195" s="126" t="b">
        <v>1</v>
      </c>
      <c r="F195" s="309" t="str">
        <f>RIGHT(APT!E186,4)&amp;"."&amp;APT!O186&amp;"."&amp;APT!M186&amp;"."&amp;APTCR!$C$6</f>
        <v>...REC</v>
      </c>
      <c r="G195" s="310">
        <f t="shared" ca="1" si="4"/>
        <v>44361</v>
      </c>
      <c r="H195" s="311" t="e">
        <f>IF(APT!#REF!&gt;0,0,-APT!#REF!)</f>
        <v>#REF!</v>
      </c>
      <c r="I195" s="205">
        <f t="shared" ca="1" si="5"/>
        <v>44361</v>
      </c>
      <c r="J195" s="126">
        <v>3</v>
      </c>
      <c r="K195" s="126" t="b">
        <v>1</v>
      </c>
      <c r="L195" s="126" t="s">
        <v>4009</v>
      </c>
      <c r="M195" s="126" t="b">
        <v>1</v>
      </c>
      <c r="N195" s="126" t="s">
        <v>3687</v>
      </c>
      <c r="O195" s="309" t="str">
        <f>LEFT(APT!F186,19)&amp;"."&amp;APTCR!F195</f>
        <v>....REC</v>
      </c>
      <c r="P195" s="312">
        <f>APT!K186</f>
        <v>0</v>
      </c>
      <c r="Q195" s="126" t="b">
        <v>1</v>
      </c>
      <c r="R195" s="126" t="b">
        <v>1</v>
      </c>
      <c r="S195" s="126" t="b">
        <v>1</v>
      </c>
    </row>
    <row r="196" spans="1:19" hidden="1" x14ac:dyDescent="0.25">
      <c r="A196" s="126" t="s">
        <v>4008</v>
      </c>
      <c r="B196" s="200">
        <v>1</v>
      </c>
      <c r="C196" s="126">
        <v>2</v>
      </c>
      <c r="D196" s="308">
        <f>APT!L187</f>
        <v>0</v>
      </c>
      <c r="E196" s="126" t="b">
        <v>1</v>
      </c>
      <c r="F196" s="309" t="str">
        <f>RIGHT(APT!E187,4)&amp;"."&amp;APT!O187&amp;"."&amp;APT!M187&amp;"."&amp;APTCR!$C$6</f>
        <v>...REC</v>
      </c>
      <c r="G196" s="310">
        <f t="shared" ca="1" si="4"/>
        <v>44361</v>
      </c>
      <c r="H196" s="311" t="e">
        <f>IF(APT!#REF!&gt;0,0,-APT!#REF!)</f>
        <v>#REF!</v>
      </c>
      <c r="I196" s="205">
        <f t="shared" ca="1" si="5"/>
        <v>44361</v>
      </c>
      <c r="J196" s="126">
        <v>3</v>
      </c>
      <c r="K196" s="126" t="b">
        <v>1</v>
      </c>
      <c r="L196" s="126" t="s">
        <v>4009</v>
      </c>
      <c r="M196" s="126" t="b">
        <v>1</v>
      </c>
      <c r="N196" s="126" t="s">
        <v>3687</v>
      </c>
      <c r="O196" s="309" t="str">
        <f>LEFT(APT!F187,19)&amp;"."&amp;APTCR!F196</f>
        <v>....REC</v>
      </c>
      <c r="P196" s="312">
        <f>APT!K187</f>
        <v>0</v>
      </c>
      <c r="Q196" s="126" t="b">
        <v>1</v>
      </c>
      <c r="R196" s="126" t="b">
        <v>1</v>
      </c>
      <c r="S196" s="126" t="b">
        <v>1</v>
      </c>
    </row>
    <row r="197" spans="1:19" hidden="1" x14ac:dyDescent="0.25">
      <c r="A197" s="126" t="s">
        <v>4008</v>
      </c>
      <c r="B197" s="200">
        <v>1</v>
      </c>
      <c r="C197" s="126">
        <v>2</v>
      </c>
      <c r="D197" s="308">
        <f>APT!L188</f>
        <v>0</v>
      </c>
      <c r="E197" s="126" t="b">
        <v>1</v>
      </c>
      <c r="F197" s="309" t="str">
        <f>RIGHT(APT!E188,4)&amp;"."&amp;APT!O188&amp;"."&amp;APT!M188&amp;"."&amp;APTCR!$C$6</f>
        <v>...REC</v>
      </c>
      <c r="G197" s="310">
        <f t="shared" ca="1" si="4"/>
        <v>44361</v>
      </c>
      <c r="H197" s="311" t="e">
        <f>IF(APT!#REF!&gt;0,0,-APT!#REF!)</f>
        <v>#REF!</v>
      </c>
      <c r="I197" s="205">
        <f t="shared" ca="1" si="5"/>
        <v>44361</v>
      </c>
      <c r="J197" s="126">
        <v>3</v>
      </c>
      <c r="K197" s="126" t="b">
        <v>1</v>
      </c>
      <c r="L197" s="126" t="s">
        <v>4009</v>
      </c>
      <c r="M197" s="126" t="b">
        <v>1</v>
      </c>
      <c r="N197" s="126" t="s">
        <v>3687</v>
      </c>
      <c r="O197" s="309" t="str">
        <f>LEFT(APT!F188,19)&amp;"."&amp;APTCR!F197</f>
        <v>....REC</v>
      </c>
      <c r="P197" s="312">
        <f>APT!K188</f>
        <v>0</v>
      </c>
      <c r="Q197" s="126" t="b">
        <v>1</v>
      </c>
      <c r="R197" s="126" t="b">
        <v>1</v>
      </c>
      <c r="S197" s="126" t="b">
        <v>1</v>
      </c>
    </row>
    <row r="198" spans="1:19" hidden="1" x14ac:dyDescent="0.25">
      <c r="A198" s="126" t="s">
        <v>4008</v>
      </c>
      <c r="B198" s="200">
        <v>1</v>
      </c>
      <c r="C198" s="126">
        <v>2</v>
      </c>
      <c r="D198" s="308">
        <f>APT!L189</f>
        <v>0</v>
      </c>
      <c r="E198" s="126" t="b">
        <v>1</v>
      </c>
      <c r="F198" s="309" t="str">
        <f>RIGHT(APT!E189,4)&amp;"."&amp;APT!O189&amp;"."&amp;APT!M189&amp;"."&amp;APTCR!$C$6</f>
        <v>...REC</v>
      </c>
      <c r="G198" s="310">
        <f t="shared" ca="1" si="4"/>
        <v>44361</v>
      </c>
      <c r="H198" s="311" t="e">
        <f>IF(APT!#REF!&gt;0,0,-APT!#REF!)</f>
        <v>#REF!</v>
      </c>
      <c r="I198" s="205">
        <f t="shared" ca="1" si="5"/>
        <v>44361</v>
      </c>
      <c r="J198" s="126">
        <v>3</v>
      </c>
      <c r="K198" s="126" t="b">
        <v>1</v>
      </c>
      <c r="L198" s="126" t="s">
        <v>4009</v>
      </c>
      <c r="M198" s="126" t="b">
        <v>1</v>
      </c>
      <c r="N198" s="126" t="s">
        <v>3687</v>
      </c>
      <c r="O198" s="309" t="str">
        <f>LEFT(APT!F189,19)&amp;"."&amp;APTCR!F198</f>
        <v>....REC</v>
      </c>
      <c r="P198" s="312">
        <f>APT!K189</f>
        <v>0</v>
      </c>
      <c r="Q198" s="126" t="b">
        <v>1</v>
      </c>
      <c r="R198" s="126" t="b">
        <v>1</v>
      </c>
      <c r="S198" s="126" t="b">
        <v>1</v>
      </c>
    </row>
    <row r="199" spans="1:19" hidden="1" x14ac:dyDescent="0.25">
      <c r="A199" s="126" t="s">
        <v>4008</v>
      </c>
      <c r="B199" s="200">
        <v>1</v>
      </c>
      <c r="C199" s="126">
        <v>2</v>
      </c>
      <c r="D199" s="308">
        <f>APT!L190</f>
        <v>0</v>
      </c>
      <c r="E199" s="126" t="b">
        <v>1</v>
      </c>
      <c r="F199" s="309" t="str">
        <f>RIGHT(APT!E190,4)&amp;"."&amp;APT!O190&amp;"."&amp;APT!M190&amp;"."&amp;APTCR!$C$6</f>
        <v>...REC</v>
      </c>
      <c r="G199" s="310">
        <f t="shared" ca="1" si="4"/>
        <v>44361</v>
      </c>
      <c r="H199" s="311" t="e">
        <f>IF(APT!#REF!&gt;0,0,-APT!#REF!)</f>
        <v>#REF!</v>
      </c>
      <c r="I199" s="205">
        <f t="shared" ca="1" si="5"/>
        <v>44361</v>
      </c>
      <c r="J199" s="126">
        <v>3</v>
      </c>
      <c r="K199" s="126" t="b">
        <v>1</v>
      </c>
      <c r="L199" s="126" t="s">
        <v>4009</v>
      </c>
      <c r="M199" s="126" t="b">
        <v>1</v>
      </c>
      <c r="N199" s="126" t="s">
        <v>3687</v>
      </c>
      <c r="O199" s="309" t="str">
        <f>LEFT(APT!F190,19)&amp;"."&amp;APTCR!F199</f>
        <v>....REC</v>
      </c>
      <c r="P199" s="312">
        <f>APT!K190</f>
        <v>0</v>
      </c>
      <c r="Q199" s="126" t="b">
        <v>1</v>
      </c>
      <c r="R199" s="126" t="b">
        <v>1</v>
      </c>
      <c r="S199" s="126" t="b">
        <v>1</v>
      </c>
    </row>
    <row r="200" spans="1:19" hidden="1" x14ac:dyDescent="0.25">
      <c r="A200" s="126" t="s">
        <v>4008</v>
      </c>
      <c r="B200" s="200">
        <v>1</v>
      </c>
      <c r="C200" s="126">
        <v>2</v>
      </c>
      <c r="D200" s="308">
        <f>APT!L191</f>
        <v>0</v>
      </c>
      <c r="E200" s="126" t="b">
        <v>1</v>
      </c>
      <c r="F200" s="309" t="str">
        <f>RIGHT(APT!E191,4)&amp;"."&amp;APT!O191&amp;"."&amp;APT!M191&amp;"."&amp;APTCR!$C$6</f>
        <v>...REC</v>
      </c>
      <c r="G200" s="310">
        <f t="shared" ca="1" si="4"/>
        <v>44361</v>
      </c>
      <c r="H200" s="311" t="e">
        <f>IF(APT!#REF!&gt;0,0,-APT!#REF!)</f>
        <v>#REF!</v>
      </c>
      <c r="I200" s="205">
        <f t="shared" ca="1" si="5"/>
        <v>44361</v>
      </c>
      <c r="J200" s="126">
        <v>3</v>
      </c>
      <c r="K200" s="126" t="b">
        <v>1</v>
      </c>
      <c r="L200" s="126" t="s">
        <v>4009</v>
      </c>
      <c r="M200" s="126" t="b">
        <v>1</v>
      </c>
      <c r="N200" s="126" t="s">
        <v>3687</v>
      </c>
      <c r="O200" s="309" t="str">
        <f>LEFT(APT!F191,19)&amp;"."&amp;APTCR!F200</f>
        <v>....REC</v>
      </c>
      <c r="P200" s="312">
        <f>APT!K191</f>
        <v>0</v>
      </c>
      <c r="Q200" s="126" t="b">
        <v>1</v>
      </c>
      <c r="R200" s="126" t="b">
        <v>1</v>
      </c>
      <c r="S200" s="126" t="b">
        <v>1</v>
      </c>
    </row>
    <row r="201" spans="1:19" hidden="1" x14ac:dyDescent="0.25">
      <c r="A201" s="126" t="s">
        <v>4008</v>
      </c>
      <c r="B201" s="200">
        <v>1</v>
      </c>
      <c r="C201" s="126">
        <v>2</v>
      </c>
      <c r="D201" s="308">
        <f>APT!L192</f>
        <v>0</v>
      </c>
      <c r="E201" s="126" t="b">
        <v>1</v>
      </c>
      <c r="F201" s="309" t="str">
        <f>RIGHT(APT!E192,4)&amp;"."&amp;APT!O192&amp;"."&amp;APT!M192&amp;"."&amp;APTCR!$C$6</f>
        <v>...REC</v>
      </c>
      <c r="G201" s="310">
        <f t="shared" ca="1" si="4"/>
        <v>44361</v>
      </c>
      <c r="H201" s="311" t="e">
        <f>IF(APT!#REF!&gt;0,0,-APT!#REF!)</f>
        <v>#REF!</v>
      </c>
      <c r="I201" s="205">
        <f t="shared" ca="1" si="5"/>
        <v>44361</v>
      </c>
      <c r="J201" s="126">
        <v>3</v>
      </c>
      <c r="K201" s="126" t="b">
        <v>1</v>
      </c>
      <c r="L201" s="126" t="s">
        <v>4009</v>
      </c>
      <c r="M201" s="126" t="b">
        <v>1</v>
      </c>
      <c r="N201" s="126" t="s">
        <v>3687</v>
      </c>
      <c r="O201" s="309" t="str">
        <f>LEFT(APT!F192,19)&amp;"."&amp;APTCR!F201</f>
        <v>....REC</v>
      </c>
      <c r="P201" s="312">
        <f>APT!K192</f>
        <v>0</v>
      </c>
      <c r="Q201" s="126" t="b">
        <v>1</v>
      </c>
      <c r="R201" s="126" t="b">
        <v>1</v>
      </c>
      <c r="S201" s="126" t="b">
        <v>1</v>
      </c>
    </row>
    <row r="202" spans="1:19" hidden="1" x14ac:dyDescent="0.25">
      <c r="A202" s="126" t="s">
        <v>4008</v>
      </c>
      <c r="B202" s="200">
        <v>1</v>
      </c>
      <c r="C202" s="126">
        <v>2</v>
      </c>
      <c r="D202" s="308">
        <f>APT!L193</f>
        <v>0</v>
      </c>
      <c r="E202" s="126" t="b">
        <v>1</v>
      </c>
      <c r="F202" s="309" t="str">
        <f>RIGHT(APT!E193,4)&amp;"."&amp;APT!O193&amp;"."&amp;APT!M193&amp;"."&amp;APTCR!$C$6</f>
        <v>...REC</v>
      </c>
      <c r="G202" s="310">
        <f t="shared" ca="1" si="4"/>
        <v>44361</v>
      </c>
      <c r="H202" s="311" t="e">
        <f>IF(APT!#REF!&gt;0,0,-APT!#REF!)</f>
        <v>#REF!</v>
      </c>
      <c r="I202" s="205">
        <f t="shared" ca="1" si="5"/>
        <v>44361</v>
      </c>
      <c r="J202" s="126">
        <v>3</v>
      </c>
      <c r="K202" s="126" t="b">
        <v>1</v>
      </c>
      <c r="L202" s="126" t="s">
        <v>4009</v>
      </c>
      <c r="M202" s="126" t="b">
        <v>1</v>
      </c>
      <c r="N202" s="126" t="s">
        <v>3687</v>
      </c>
      <c r="O202" s="309" t="str">
        <f>LEFT(APT!F193,19)&amp;"."&amp;APTCR!F202</f>
        <v>....REC</v>
      </c>
      <c r="P202" s="312">
        <f>APT!K193</f>
        <v>0</v>
      </c>
      <c r="Q202" s="126" t="b">
        <v>1</v>
      </c>
      <c r="R202" s="126" t="b">
        <v>1</v>
      </c>
      <c r="S202" s="126" t="b">
        <v>1</v>
      </c>
    </row>
    <row r="203" spans="1:19" hidden="1" x14ac:dyDescent="0.25">
      <c r="A203" s="126" t="s">
        <v>4008</v>
      </c>
      <c r="B203" s="200">
        <v>1</v>
      </c>
      <c r="C203" s="126">
        <v>2</v>
      </c>
      <c r="D203" s="308">
        <f>APT!L194</f>
        <v>0</v>
      </c>
      <c r="E203" s="126" t="b">
        <v>1</v>
      </c>
      <c r="F203" s="309" t="str">
        <f>RIGHT(APT!E194,4)&amp;"."&amp;APT!O194&amp;"."&amp;APT!M194&amp;"."&amp;APTCR!$C$6</f>
        <v>...REC</v>
      </c>
      <c r="G203" s="310">
        <f t="shared" ca="1" si="4"/>
        <v>44361</v>
      </c>
      <c r="H203" s="311" t="e">
        <f>IF(APT!#REF!&gt;0,0,-APT!#REF!)</f>
        <v>#REF!</v>
      </c>
      <c r="I203" s="205">
        <f t="shared" ca="1" si="5"/>
        <v>44361</v>
      </c>
      <c r="J203" s="126">
        <v>3</v>
      </c>
      <c r="K203" s="126" t="b">
        <v>1</v>
      </c>
      <c r="L203" s="126" t="s">
        <v>4009</v>
      </c>
      <c r="M203" s="126" t="b">
        <v>1</v>
      </c>
      <c r="N203" s="126" t="s">
        <v>3687</v>
      </c>
      <c r="O203" s="309" t="str">
        <f>LEFT(APT!F194,19)&amp;"."&amp;APTCR!F203</f>
        <v>....REC</v>
      </c>
      <c r="P203" s="312">
        <f>APT!K194</f>
        <v>0</v>
      </c>
      <c r="Q203" s="126" t="b">
        <v>1</v>
      </c>
      <c r="R203" s="126" t="b">
        <v>1</v>
      </c>
      <c r="S203" s="126" t="b">
        <v>1</v>
      </c>
    </row>
    <row r="204" spans="1:19" hidden="1" x14ac:dyDescent="0.25">
      <c r="A204" s="126" t="s">
        <v>4008</v>
      </c>
      <c r="B204" s="200">
        <v>1</v>
      </c>
      <c r="C204" s="126">
        <v>2</v>
      </c>
      <c r="D204" s="308">
        <f>APT!L195</f>
        <v>0</v>
      </c>
      <c r="E204" s="126" t="b">
        <v>1</v>
      </c>
      <c r="F204" s="309" t="str">
        <f>RIGHT(APT!E195,4)&amp;"."&amp;APT!O195&amp;"."&amp;APT!M195&amp;"."&amp;APTCR!$C$6</f>
        <v>...REC</v>
      </c>
      <c r="G204" s="310">
        <f t="shared" ca="1" si="4"/>
        <v>44361</v>
      </c>
      <c r="H204" s="311" t="e">
        <f>IF(APT!#REF!&gt;0,0,-APT!#REF!)</f>
        <v>#REF!</v>
      </c>
      <c r="I204" s="205">
        <f t="shared" ca="1" si="5"/>
        <v>44361</v>
      </c>
      <c r="J204" s="126">
        <v>3</v>
      </c>
      <c r="K204" s="126" t="b">
        <v>1</v>
      </c>
      <c r="L204" s="126" t="s">
        <v>4009</v>
      </c>
      <c r="M204" s="126" t="b">
        <v>1</v>
      </c>
      <c r="N204" s="126" t="s">
        <v>3687</v>
      </c>
      <c r="O204" s="309" t="str">
        <f>LEFT(APT!F195,19)&amp;"."&amp;APTCR!F204</f>
        <v>....REC</v>
      </c>
      <c r="P204" s="312">
        <f>APT!K195</f>
        <v>0</v>
      </c>
      <c r="Q204" s="126" t="b">
        <v>1</v>
      </c>
      <c r="R204" s="126" t="b">
        <v>1</v>
      </c>
      <c r="S204" s="126" t="b">
        <v>1</v>
      </c>
    </row>
    <row r="205" spans="1:19" hidden="1" x14ac:dyDescent="0.25">
      <c r="A205" s="126" t="s">
        <v>4008</v>
      </c>
      <c r="B205" s="200">
        <v>1</v>
      </c>
      <c r="C205" s="126">
        <v>2</v>
      </c>
      <c r="D205" s="308">
        <f>APT!L196</f>
        <v>0</v>
      </c>
      <c r="E205" s="126" t="b">
        <v>1</v>
      </c>
      <c r="F205" s="309" t="str">
        <f>RIGHT(APT!E196,4)&amp;"."&amp;APT!O196&amp;"."&amp;APT!M196&amp;"."&amp;APTCR!$C$6</f>
        <v>...REC</v>
      </c>
      <c r="G205" s="310">
        <f t="shared" ca="1" si="4"/>
        <v>44361</v>
      </c>
      <c r="H205" s="311" t="e">
        <f>IF(APT!#REF!&gt;0,0,-APT!#REF!)</f>
        <v>#REF!</v>
      </c>
      <c r="I205" s="205">
        <f t="shared" ca="1" si="5"/>
        <v>44361</v>
      </c>
      <c r="J205" s="126">
        <v>3</v>
      </c>
      <c r="K205" s="126" t="b">
        <v>1</v>
      </c>
      <c r="L205" s="126" t="s">
        <v>4009</v>
      </c>
      <c r="M205" s="126" t="b">
        <v>1</v>
      </c>
      <c r="N205" s="126" t="s">
        <v>3687</v>
      </c>
      <c r="O205" s="309" t="str">
        <f>LEFT(APT!F196,19)&amp;"."&amp;APTCR!F205</f>
        <v>....REC</v>
      </c>
      <c r="P205" s="312">
        <f>APT!K196</f>
        <v>0</v>
      </c>
      <c r="Q205" s="126" t="b">
        <v>1</v>
      </c>
      <c r="R205" s="126" t="b">
        <v>1</v>
      </c>
      <c r="S205" s="126" t="b">
        <v>1</v>
      </c>
    </row>
    <row r="206" spans="1:19" hidden="1" x14ac:dyDescent="0.25">
      <c r="A206" s="126" t="s">
        <v>4008</v>
      </c>
      <c r="B206" s="200">
        <v>1</v>
      </c>
      <c r="C206" s="126">
        <v>2</v>
      </c>
      <c r="D206" s="308">
        <f>APT!L197</f>
        <v>0</v>
      </c>
      <c r="E206" s="126" t="b">
        <v>1</v>
      </c>
      <c r="F206" s="309" t="str">
        <f>RIGHT(APT!E197,4)&amp;"."&amp;APT!O197&amp;"."&amp;APT!M197&amp;"."&amp;APTCR!$C$6</f>
        <v>...REC</v>
      </c>
      <c r="G206" s="310">
        <f t="shared" ca="1" si="4"/>
        <v>44361</v>
      </c>
      <c r="H206" s="311" t="e">
        <f>IF(APT!#REF!&gt;0,0,-APT!#REF!)</f>
        <v>#REF!</v>
      </c>
      <c r="I206" s="205">
        <f t="shared" ca="1" si="5"/>
        <v>44361</v>
      </c>
      <c r="J206" s="126">
        <v>3</v>
      </c>
      <c r="K206" s="126" t="b">
        <v>1</v>
      </c>
      <c r="L206" s="126" t="s">
        <v>4009</v>
      </c>
      <c r="M206" s="126" t="b">
        <v>1</v>
      </c>
      <c r="N206" s="126" t="s">
        <v>3687</v>
      </c>
      <c r="O206" s="309" t="str">
        <f>LEFT(APT!F197,19)&amp;"."&amp;APTCR!F206</f>
        <v>....REC</v>
      </c>
      <c r="P206" s="312">
        <f>APT!K197</f>
        <v>0</v>
      </c>
      <c r="Q206" s="126" t="b">
        <v>1</v>
      </c>
      <c r="R206" s="126" t="b">
        <v>1</v>
      </c>
      <c r="S206" s="126" t="b">
        <v>1</v>
      </c>
    </row>
    <row r="207" spans="1:19" hidden="1" x14ac:dyDescent="0.25">
      <c r="A207" s="126" t="s">
        <v>4008</v>
      </c>
      <c r="B207" s="200">
        <v>1</v>
      </c>
      <c r="C207" s="126">
        <v>2</v>
      </c>
      <c r="D207" s="308">
        <f>APT!L198</f>
        <v>0</v>
      </c>
      <c r="E207" s="126" t="b">
        <v>1</v>
      </c>
      <c r="F207" s="309" t="str">
        <f>RIGHT(APT!E198,4)&amp;"."&amp;APT!O198&amp;"."&amp;APT!M198&amp;"."&amp;APTCR!$C$6</f>
        <v>...REC</v>
      </c>
      <c r="G207" s="310">
        <f t="shared" ca="1" si="4"/>
        <v>44361</v>
      </c>
      <c r="H207" s="311" t="e">
        <f>IF(APT!#REF!&gt;0,0,-APT!#REF!)</f>
        <v>#REF!</v>
      </c>
      <c r="I207" s="205">
        <f t="shared" ca="1" si="5"/>
        <v>44361</v>
      </c>
      <c r="J207" s="126">
        <v>3</v>
      </c>
      <c r="K207" s="126" t="b">
        <v>1</v>
      </c>
      <c r="L207" s="126" t="s">
        <v>4009</v>
      </c>
      <c r="M207" s="126" t="b">
        <v>1</v>
      </c>
      <c r="N207" s="126" t="s">
        <v>3687</v>
      </c>
      <c r="O207" s="309" t="str">
        <f>LEFT(APT!F198,19)&amp;"."&amp;APTCR!F207</f>
        <v>....REC</v>
      </c>
      <c r="P207" s="312">
        <f>APT!K198</f>
        <v>0</v>
      </c>
      <c r="Q207" s="126" t="b">
        <v>1</v>
      </c>
      <c r="R207" s="126" t="b">
        <v>1</v>
      </c>
      <c r="S207" s="126" t="b">
        <v>1</v>
      </c>
    </row>
    <row r="208" spans="1:19" hidden="1" x14ac:dyDescent="0.25">
      <c r="A208" s="126" t="s">
        <v>4008</v>
      </c>
      <c r="B208" s="200">
        <v>1</v>
      </c>
      <c r="C208" s="126">
        <v>2</v>
      </c>
      <c r="D208" s="308">
        <f>APT!L199</f>
        <v>0</v>
      </c>
      <c r="E208" s="126" t="b">
        <v>1</v>
      </c>
      <c r="F208" s="309" t="str">
        <f>RIGHT(APT!E199,4)&amp;"."&amp;APT!O199&amp;"."&amp;APT!M199&amp;"."&amp;APTCR!$C$6</f>
        <v>...REC</v>
      </c>
      <c r="G208" s="310">
        <f t="shared" ca="1" si="4"/>
        <v>44361</v>
      </c>
      <c r="H208" s="311" t="e">
        <f>IF(APT!#REF!&gt;0,0,-APT!#REF!)</f>
        <v>#REF!</v>
      </c>
      <c r="I208" s="205">
        <f t="shared" ca="1" si="5"/>
        <v>44361</v>
      </c>
      <c r="J208" s="126">
        <v>3</v>
      </c>
      <c r="K208" s="126" t="b">
        <v>1</v>
      </c>
      <c r="L208" s="126" t="s">
        <v>4009</v>
      </c>
      <c r="M208" s="126" t="b">
        <v>1</v>
      </c>
      <c r="N208" s="126" t="s">
        <v>3687</v>
      </c>
      <c r="O208" s="309" t="str">
        <f>LEFT(APT!F199,19)&amp;"."&amp;APTCR!F208</f>
        <v>....REC</v>
      </c>
      <c r="P208" s="312">
        <f>APT!K199</f>
        <v>0</v>
      </c>
      <c r="Q208" s="126" t="b">
        <v>1</v>
      </c>
      <c r="R208" s="126" t="b">
        <v>1</v>
      </c>
      <c r="S208" s="126" t="b">
        <v>1</v>
      </c>
    </row>
    <row r="209" spans="1:19" hidden="1" x14ac:dyDescent="0.25">
      <c r="A209" s="126" t="s">
        <v>4008</v>
      </c>
      <c r="B209" s="200">
        <v>1</v>
      </c>
      <c r="C209" s="126">
        <v>2</v>
      </c>
      <c r="D209" s="308">
        <f>APT!L200</f>
        <v>0</v>
      </c>
      <c r="E209" s="126" t="b">
        <v>1</v>
      </c>
      <c r="F209" s="309" t="str">
        <f>RIGHT(APT!E200,4)&amp;"."&amp;APT!O200&amp;"."&amp;APT!M200&amp;"."&amp;APTCR!$C$6</f>
        <v>...REC</v>
      </c>
      <c r="G209" s="310">
        <f t="shared" ca="1" si="4"/>
        <v>44361</v>
      </c>
      <c r="H209" s="311" t="e">
        <f>IF(APT!#REF!&gt;0,0,-APT!#REF!)</f>
        <v>#REF!</v>
      </c>
      <c r="I209" s="205">
        <f t="shared" ca="1" si="5"/>
        <v>44361</v>
      </c>
      <c r="J209" s="126">
        <v>3</v>
      </c>
      <c r="K209" s="126" t="b">
        <v>1</v>
      </c>
      <c r="L209" s="126" t="s">
        <v>4009</v>
      </c>
      <c r="M209" s="126" t="b">
        <v>1</v>
      </c>
      <c r="N209" s="126" t="s">
        <v>3687</v>
      </c>
      <c r="O209" s="309" t="str">
        <f>LEFT(APT!F200,19)&amp;"."&amp;APTCR!F209</f>
        <v>....REC</v>
      </c>
      <c r="P209" s="312">
        <f>APT!K200</f>
        <v>0</v>
      </c>
      <c r="Q209" s="126" t="b">
        <v>1</v>
      </c>
      <c r="R209" s="126" t="b">
        <v>1</v>
      </c>
      <c r="S209" s="126" t="b">
        <v>1</v>
      </c>
    </row>
    <row r="210" spans="1:19" hidden="1" x14ac:dyDescent="0.25">
      <c r="A210" s="126" t="s">
        <v>4008</v>
      </c>
      <c r="B210" s="200">
        <v>1</v>
      </c>
      <c r="C210" s="126">
        <v>2</v>
      </c>
      <c r="D210" s="308">
        <f>APT!L201</f>
        <v>0</v>
      </c>
      <c r="E210" s="126" t="b">
        <v>1</v>
      </c>
      <c r="F210" s="309" t="str">
        <f>RIGHT(APT!E201,4)&amp;"."&amp;APT!O201&amp;"."&amp;APT!M201&amp;"."&amp;APTCR!$C$6</f>
        <v>...REC</v>
      </c>
      <c r="G210" s="310">
        <f t="shared" ca="1" si="4"/>
        <v>44361</v>
      </c>
      <c r="H210" s="311" t="e">
        <f>IF(APT!#REF!&gt;0,0,-APT!#REF!)</f>
        <v>#REF!</v>
      </c>
      <c r="I210" s="205">
        <f t="shared" ca="1" si="5"/>
        <v>44361</v>
      </c>
      <c r="J210" s="126">
        <v>3</v>
      </c>
      <c r="K210" s="126" t="b">
        <v>1</v>
      </c>
      <c r="L210" s="126" t="s">
        <v>4009</v>
      </c>
      <c r="M210" s="126" t="b">
        <v>1</v>
      </c>
      <c r="N210" s="126" t="s">
        <v>3687</v>
      </c>
      <c r="O210" s="309" t="str">
        <f>LEFT(APT!F201,19)&amp;"."&amp;APTCR!F210</f>
        <v>....REC</v>
      </c>
      <c r="P210" s="312">
        <f>APT!K201</f>
        <v>0</v>
      </c>
      <c r="Q210" s="126" t="b">
        <v>1</v>
      </c>
      <c r="R210" s="126" t="b">
        <v>1</v>
      </c>
      <c r="S210" s="126" t="b">
        <v>1</v>
      </c>
    </row>
    <row r="211" spans="1:19" hidden="1" x14ac:dyDescent="0.25">
      <c r="A211" s="126" t="s">
        <v>4008</v>
      </c>
      <c r="B211" s="200">
        <v>1</v>
      </c>
      <c r="C211" s="126">
        <v>2</v>
      </c>
      <c r="D211" s="308">
        <f>APT!L202</f>
        <v>0</v>
      </c>
      <c r="E211" s="126" t="b">
        <v>1</v>
      </c>
      <c r="F211" s="309" t="str">
        <f>RIGHT(APT!E202,4)&amp;"."&amp;APT!O202&amp;"."&amp;APT!M202&amp;"."&amp;APTCR!$C$6</f>
        <v>...REC</v>
      </c>
      <c r="G211" s="310">
        <f t="shared" ca="1" si="4"/>
        <v>44361</v>
      </c>
      <c r="H211" s="311" t="e">
        <f>IF(APT!#REF!&gt;0,0,-APT!#REF!)</f>
        <v>#REF!</v>
      </c>
      <c r="I211" s="205">
        <f t="shared" ca="1" si="5"/>
        <v>44361</v>
      </c>
      <c r="J211" s="126">
        <v>3</v>
      </c>
      <c r="K211" s="126" t="b">
        <v>1</v>
      </c>
      <c r="L211" s="126" t="s">
        <v>4009</v>
      </c>
      <c r="M211" s="126" t="b">
        <v>1</v>
      </c>
      <c r="N211" s="126" t="s">
        <v>3687</v>
      </c>
      <c r="O211" s="309" t="str">
        <f>LEFT(APT!F202,19)&amp;"."&amp;APTCR!F211</f>
        <v>....REC</v>
      </c>
      <c r="P211" s="312">
        <f>APT!K202</f>
        <v>0</v>
      </c>
      <c r="Q211" s="126" t="b">
        <v>1</v>
      </c>
      <c r="R211" s="126" t="b">
        <v>1</v>
      </c>
      <c r="S211" s="126" t="b">
        <v>1</v>
      </c>
    </row>
    <row r="212" spans="1:19" hidden="1" x14ac:dyDescent="0.25">
      <c r="A212" s="126" t="s">
        <v>4008</v>
      </c>
      <c r="B212" s="200">
        <v>1</v>
      </c>
      <c r="C212" s="126">
        <v>2</v>
      </c>
      <c r="D212" s="308">
        <f>APT!L203</f>
        <v>0</v>
      </c>
      <c r="E212" s="126" t="b">
        <v>1</v>
      </c>
      <c r="F212" s="309" t="str">
        <f>RIGHT(APT!E203,4)&amp;"."&amp;APT!O203&amp;"."&amp;APT!M203&amp;"."&amp;APTCR!$C$6</f>
        <v>...REC</v>
      </c>
      <c r="G212" s="310">
        <f t="shared" ca="1" si="4"/>
        <v>44361</v>
      </c>
      <c r="H212" s="311" t="e">
        <f>IF(APT!#REF!&gt;0,0,-APT!#REF!)</f>
        <v>#REF!</v>
      </c>
      <c r="I212" s="205">
        <f t="shared" ca="1" si="5"/>
        <v>44361</v>
      </c>
      <c r="J212" s="126">
        <v>3</v>
      </c>
      <c r="K212" s="126" t="b">
        <v>1</v>
      </c>
      <c r="L212" s="126" t="s">
        <v>4009</v>
      </c>
      <c r="M212" s="126" t="b">
        <v>1</v>
      </c>
      <c r="N212" s="126" t="s">
        <v>3687</v>
      </c>
      <c r="O212" s="309" t="str">
        <f>LEFT(APT!F203,19)&amp;"."&amp;APTCR!F212</f>
        <v>....REC</v>
      </c>
      <c r="P212" s="312">
        <f>APT!K203</f>
        <v>0</v>
      </c>
      <c r="Q212" s="126" t="b">
        <v>1</v>
      </c>
      <c r="R212" s="126" t="b">
        <v>1</v>
      </c>
      <c r="S212" s="126" t="b">
        <v>1</v>
      </c>
    </row>
    <row r="213" spans="1:19" hidden="1" x14ac:dyDescent="0.25">
      <c r="A213" s="126" t="s">
        <v>4008</v>
      </c>
      <c r="B213" s="200">
        <v>1</v>
      </c>
      <c r="C213" s="126">
        <v>2</v>
      </c>
      <c r="D213" s="308">
        <f>APT!L204</f>
        <v>0</v>
      </c>
      <c r="E213" s="126" t="b">
        <v>1</v>
      </c>
      <c r="F213" s="309" t="str">
        <f>RIGHT(APT!E204,4)&amp;"."&amp;APT!O204&amp;"."&amp;APT!M204&amp;"."&amp;APTCR!$C$6</f>
        <v>...REC</v>
      </c>
      <c r="G213" s="310">
        <f t="shared" ref="G213:G242" ca="1" si="6">TODAY()</f>
        <v>44361</v>
      </c>
      <c r="H213" s="311" t="e">
        <f>IF(APT!#REF!&gt;0,0,-APT!#REF!)</f>
        <v>#REF!</v>
      </c>
      <c r="I213" s="205">
        <f t="shared" ca="1" si="5"/>
        <v>44361</v>
      </c>
      <c r="J213" s="126">
        <v>3</v>
      </c>
      <c r="K213" s="126" t="b">
        <v>1</v>
      </c>
      <c r="L213" s="126" t="s">
        <v>4009</v>
      </c>
      <c r="M213" s="126" t="b">
        <v>1</v>
      </c>
      <c r="N213" s="126" t="s">
        <v>3687</v>
      </c>
      <c r="O213" s="309" t="str">
        <f>LEFT(APT!F204,19)&amp;"."&amp;APTCR!F213</f>
        <v>....REC</v>
      </c>
      <c r="P213" s="312">
        <f>APT!K204</f>
        <v>0</v>
      </c>
      <c r="Q213" s="126" t="b">
        <v>1</v>
      </c>
      <c r="R213" s="126" t="b">
        <v>1</v>
      </c>
      <c r="S213" s="126" t="b">
        <v>1</v>
      </c>
    </row>
    <row r="214" spans="1:19" hidden="1" x14ac:dyDescent="0.25">
      <c r="A214" s="126" t="s">
        <v>4008</v>
      </c>
      <c r="B214" s="200">
        <v>1</v>
      </c>
      <c r="C214" s="126">
        <v>2</v>
      </c>
      <c r="D214" s="308">
        <f>APT!L205</f>
        <v>0</v>
      </c>
      <c r="E214" s="126" t="b">
        <v>1</v>
      </c>
      <c r="F214" s="309" t="str">
        <f>RIGHT(APT!E205,4)&amp;"."&amp;APT!O205&amp;"."&amp;APT!M205&amp;"."&amp;APTCR!$C$6</f>
        <v>...REC</v>
      </c>
      <c r="G214" s="310">
        <f t="shared" ca="1" si="6"/>
        <v>44361</v>
      </c>
      <c r="H214" s="311" t="e">
        <f>IF(APT!#REF!&gt;0,0,-APT!#REF!)</f>
        <v>#REF!</v>
      </c>
      <c r="I214" s="205">
        <f t="shared" ca="1" si="5"/>
        <v>44361</v>
      </c>
      <c r="J214" s="126">
        <v>3</v>
      </c>
      <c r="K214" s="126" t="b">
        <v>1</v>
      </c>
      <c r="L214" s="126" t="s">
        <v>4009</v>
      </c>
      <c r="M214" s="126" t="b">
        <v>1</v>
      </c>
      <c r="N214" s="126" t="s">
        <v>3687</v>
      </c>
      <c r="O214" s="309" t="str">
        <f>LEFT(APT!F205,19)&amp;"."&amp;APTCR!F214</f>
        <v>....REC</v>
      </c>
      <c r="P214" s="312">
        <f>APT!K205</f>
        <v>0</v>
      </c>
      <c r="Q214" s="126" t="b">
        <v>1</v>
      </c>
      <c r="R214" s="126" t="b">
        <v>1</v>
      </c>
      <c r="S214" s="126" t="b">
        <v>1</v>
      </c>
    </row>
    <row r="215" spans="1:19" hidden="1" x14ac:dyDescent="0.25">
      <c r="A215" s="126" t="s">
        <v>4008</v>
      </c>
      <c r="B215" s="200">
        <v>1</v>
      </c>
      <c r="C215" s="126">
        <v>2</v>
      </c>
      <c r="D215" s="308">
        <f>APT!L206</f>
        <v>0</v>
      </c>
      <c r="E215" s="126" t="b">
        <v>1</v>
      </c>
      <c r="F215" s="309" t="str">
        <f>RIGHT(APT!E206,4)&amp;"."&amp;APT!O206&amp;"."&amp;APT!M206&amp;"."&amp;APTCR!$C$6</f>
        <v>...REC</v>
      </c>
      <c r="G215" s="310">
        <f t="shared" ca="1" si="6"/>
        <v>44361</v>
      </c>
      <c r="H215" s="311" t="e">
        <f>IF(APT!#REF!&gt;0,0,-APT!#REF!)</f>
        <v>#REF!</v>
      </c>
      <c r="I215" s="205">
        <f t="shared" ref="I215:I242" ca="1" si="7">G215</f>
        <v>44361</v>
      </c>
      <c r="J215" s="126">
        <v>3</v>
      </c>
      <c r="K215" s="126" t="b">
        <v>1</v>
      </c>
      <c r="L215" s="126" t="s">
        <v>4009</v>
      </c>
      <c r="M215" s="126" t="b">
        <v>1</v>
      </c>
      <c r="N215" s="126" t="s">
        <v>3687</v>
      </c>
      <c r="O215" s="309" t="str">
        <f>LEFT(APT!F206,19)&amp;"."&amp;APTCR!F215</f>
        <v>....REC</v>
      </c>
      <c r="P215" s="312">
        <f>APT!K206</f>
        <v>0</v>
      </c>
      <c r="Q215" s="126" t="b">
        <v>1</v>
      </c>
      <c r="R215" s="126" t="b">
        <v>1</v>
      </c>
      <c r="S215" s="126" t="b">
        <v>1</v>
      </c>
    </row>
    <row r="216" spans="1:19" hidden="1" x14ac:dyDescent="0.25">
      <c r="A216" s="126" t="s">
        <v>4008</v>
      </c>
      <c r="B216" s="200">
        <v>1</v>
      </c>
      <c r="C216" s="126">
        <v>2</v>
      </c>
      <c r="D216" s="308">
        <f>APT!L207</f>
        <v>0</v>
      </c>
      <c r="E216" s="126" t="b">
        <v>1</v>
      </c>
      <c r="F216" s="309" t="str">
        <f>RIGHT(APT!E207,4)&amp;"."&amp;APT!O207&amp;"."&amp;APT!M207&amp;"."&amp;APTCR!$C$6</f>
        <v>...REC</v>
      </c>
      <c r="G216" s="310">
        <f t="shared" ca="1" si="6"/>
        <v>44361</v>
      </c>
      <c r="H216" s="311" t="e">
        <f>IF(APT!#REF!&gt;0,0,-APT!#REF!)</f>
        <v>#REF!</v>
      </c>
      <c r="I216" s="205">
        <f t="shared" ca="1" si="7"/>
        <v>44361</v>
      </c>
      <c r="J216" s="126">
        <v>3</v>
      </c>
      <c r="K216" s="126" t="b">
        <v>1</v>
      </c>
      <c r="L216" s="126" t="s">
        <v>4009</v>
      </c>
      <c r="M216" s="126" t="b">
        <v>1</v>
      </c>
      <c r="N216" s="126" t="s">
        <v>3687</v>
      </c>
      <c r="O216" s="309" t="str">
        <f>LEFT(APT!F207,19)&amp;"."&amp;APTCR!F216</f>
        <v>....REC</v>
      </c>
      <c r="P216" s="312">
        <f>APT!K207</f>
        <v>0</v>
      </c>
      <c r="Q216" s="126" t="b">
        <v>1</v>
      </c>
      <c r="R216" s="126" t="b">
        <v>1</v>
      </c>
      <c r="S216" s="126" t="b">
        <v>1</v>
      </c>
    </row>
    <row r="217" spans="1:19" hidden="1" x14ac:dyDescent="0.25">
      <c r="A217" s="126" t="s">
        <v>4008</v>
      </c>
      <c r="B217" s="200">
        <v>1</v>
      </c>
      <c r="C217" s="126">
        <v>2</v>
      </c>
      <c r="D217" s="308">
        <f>APT!L208</f>
        <v>0</v>
      </c>
      <c r="E217" s="126" t="b">
        <v>1</v>
      </c>
      <c r="F217" s="309" t="str">
        <f>RIGHT(APT!E208,4)&amp;"."&amp;APT!O208&amp;"."&amp;APT!M208&amp;"."&amp;APTCR!$C$6</f>
        <v>...REC</v>
      </c>
      <c r="G217" s="310">
        <f t="shared" ca="1" si="6"/>
        <v>44361</v>
      </c>
      <c r="H217" s="311" t="e">
        <f>IF(APT!#REF!&gt;0,0,-APT!#REF!)</f>
        <v>#REF!</v>
      </c>
      <c r="I217" s="205">
        <f t="shared" ca="1" si="7"/>
        <v>44361</v>
      </c>
      <c r="J217" s="126">
        <v>3</v>
      </c>
      <c r="K217" s="126" t="b">
        <v>1</v>
      </c>
      <c r="L217" s="126" t="s">
        <v>4009</v>
      </c>
      <c r="M217" s="126" t="b">
        <v>1</v>
      </c>
      <c r="N217" s="126" t="s">
        <v>3687</v>
      </c>
      <c r="O217" s="309" t="str">
        <f>LEFT(APT!F208,19)&amp;"."&amp;APTCR!F217</f>
        <v>....REC</v>
      </c>
      <c r="P217" s="312">
        <f>APT!K208</f>
        <v>0</v>
      </c>
      <c r="Q217" s="126" t="b">
        <v>1</v>
      </c>
      <c r="R217" s="126" t="b">
        <v>1</v>
      </c>
      <c r="S217" s="126" t="b">
        <v>1</v>
      </c>
    </row>
    <row r="218" spans="1:19" hidden="1" x14ac:dyDescent="0.25">
      <c r="A218" s="126" t="s">
        <v>4008</v>
      </c>
      <c r="B218" s="200">
        <v>1</v>
      </c>
      <c r="C218" s="126">
        <v>2</v>
      </c>
      <c r="D218" s="308">
        <f>APT!L209</f>
        <v>0</v>
      </c>
      <c r="E218" s="126" t="b">
        <v>1</v>
      </c>
      <c r="F218" s="309" t="str">
        <f>RIGHT(APT!E209,4)&amp;"."&amp;APT!O209&amp;"."&amp;APT!M209&amp;"."&amp;APTCR!$C$6</f>
        <v>...REC</v>
      </c>
      <c r="G218" s="310">
        <f t="shared" ca="1" si="6"/>
        <v>44361</v>
      </c>
      <c r="H218" s="311" t="e">
        <f>IF(APT!#REF!&gt;0,0,-APT!#REF!)</f>
        <v>#REF!</v>
      </c>
      <c r="I218" s="205">
        <f t="shared" ca="1" si="7"/>
        <v>44361</v>
      </c>
      <c r="J218" s="126">
        <v>3</v>
      </c>
      <c r="K218" s="126" t="b">
        <v>1</v>
      </c>
      <c r="L218" s="126" t="s">
        <v>4009</v>
      </c>
      <c r="M218" s="126" t="b">
        <v>1</v>
      </c>
      <c r="N218" s="126" t="s">
        <v>3687</v>
      </c>
      <c r="O218" s="309" t="str">
        <f>LEFT(APT!F209,19)&amp;"."&amp;APTCR!F218</f>
        <v>....REC</v>
      </c>
      <c r="P218" s="312">
        <f>APT!K209</f>
        <v>0</v>
      </c>
      <c r="Q218" s="126" t="b">
        <v>1</v>
      </c>
      <c r="R218" s="126" t="b">
        <v>1</v>
      </c>
      <c r="S218" s="126" t="b">
        <v>1</v>
      </c>
    </row>
    <row r="219" spans="1:19" hidden="1" x14ac:dyDescent="0.25">
      <c r="A219" s="126" t="s">
        <v>4008</v>
      </c>
      <c r="B219" s="200">
        <v>1</v>
      </c>
      <c r="C219" s="126">
        <v>2</v>
      </c>
      <c r="D219" s="308">
        <f>APT!L210</f>
        <v>0</v>
      </c>
      <c r="E219" s="126" t="b">
        <v>1</v>
      </c>
      <c r="F219" s="309" t="str">
        <f>RIGHT(APT!E210,4)&amp;"."&amp;APT!O210&amp;"."&amp;APT!M210&amp;"."&amp;APTCR!$C$6</f>
        <v>...REC</v>
      </c>
      <c r="G219" s="310">
        <f t="shared" ca="1" si="6"/>
        <v>44361</v>
      </c>
      <c r="H219" s="311" t="e">
        <f>IF(APT!#REF!&gt;0,0,-APT!#REF!)</f>
        <v>#REF!</v>
      </c>
      <c r="I219" s="205">
        <f t="shared" ca="1" si="7"/>
        <v>44361</v>
      </c>
      <c r="J219" s="126">
        <v>3</v>
      </c>
      <c r="K219" s="126" t="b">
        <v>1</v>
      </c>
      <c r="L219" s="126" t="s">
        <v>4009</v>
      </c>
      <c r="M219" s="126" t="b">
        <v>1</v>
      </c>
      <c r="N219" s="126" t="s">
        <v>3687</v>
      </c>
      <c r="O219" s="309" t="str">
        <f>LEFT(APT!F210,19)&amp;"."&amp;APTCR!F219</f>
        <v>....REC</v>
      </c>
      <c r="P219" s="312">
        <f>APT!K210</f>
        <v>0</v>
      </c>
      <c r="Q219" s="126" t="b">
        <v>1</v>
      </c>
      <c r="R219" s="126" t="b">
        <v>1</v>
      </c>
      <c r="S219" s="126" t="b">
        <v>1</v>
      </c>
    </row>
    <row r="220" spans="1:19" hidden="1" x14ac:dyDescent="0.25">
      <c r="A220" s="126" t="s">
        <v>4008</v>
      </c>
      <c r="B220" s="200">
        <v>1</v>
      </c>
      <c r="C220" s="126">
        <v>2</v>
      </c>
      <c r="D220" s="308">
        <f>APT!L211</f>
        <v>0</v>
      </c>
      <c r="E220" s="126" t="b">
        <v>1</v>
      </c>
      <c r="F220" s="309" t="str">
        <f>RIGHT(APT!E211,4)&amp;"."&amp;APT!O211&amp;"."&amp;APT!M211&amp;"."&amp;APTCR!$C$6</f>
        <v>...REC</v>
      </c>
      <c r="G220" s="310">
        <f t="shared" ca="1" si="6"/>
        <v>44361</v>
      </c>
      <c r="H220" s="311" t="e">
        <f>IF(APT!#REF!&gt;0,0,-APT!#REF!)</f>
        <v>#REF!</v>
      </c>
      <c r="I220" s="205">
        <f t="shared" ca="1" si="7"/>
        <v>44361</v>
      </c>
      <c r="J220" s="126">
        <v>3</v>
      </c>
      <c r="K220" s="126" t="b">
        <v>1</v>
      </c>
      <c r="L220" s="126" t="s">
        <v>4009</v>
      </c>
      <c r="M220" s="126" t="b">
        <v>1</v>
      </c>
      <c r="N220" s="126" t="s">
        <v>3687</v>
      </c>
      <c r="O220" s="309" t="str">
        <f>LEFT(APT!F211,19)&amp;"."&amp;APTCR!F220</f>
        <v>....REC</v>
      </c>
      <c r="P220" s="312">
        <f>APT!K211</f>
        <v>0</v>
      </c>
      <c r="Q220" s="126" t="b">
        <v>1</v>
      </c>
      <c r="R220" s="126" t="b">
        <v>1</v>
      </c>
      <c r="S220" s="126" t="b">
        <v>1</v>
      </c>
    </row>
    <row r="221" spans="1:19" hidden="1" x14ac:dyDescent="0.25">
      <c r="A221" s="126" t="s">
        <v>4008</v>
      </c>
      <c r="B221" s="200">
        <v>1</v>
      </c>
      <c r="C221" s="126">
        <v>2</v>
      </c>
      <c r="D221" s="308">
        <f>APT!L212</f>
        <v>0</v>
      </c>
      <c r="E221" s="126" t="b">
        <v>1</v>
      </c>
      <c r="F221" s="309" t="str">
        <f>RIGHT(APT!E212,4)&amp;"."&amp;APT!O212&amp;"."&amp;APT!M212&amp;"."&amp;APTCR!$C$6</f>
        <v>...REC</v>
      </c>
      <c r="G221" s="310">
        <f t="shared" ca="1" si="6"/>
        <v>44361</v>
      </c>
      <c r="H221" s="311" t="e">
        <f>IF(APT!#REF!&gt;0,0,-APT!#REF!)</f>
        <v>#REF!</v>
      </c>
      <c r="I221" s="205">
        <f t="shared" ca="1" si="7"/>
        <v>44361</v>
      </c>
      <c r="J221" s="126">
        <v>3</v>
      </c>
      <c r="K221" s="126" t="b">
        <v>1</v>
      </c>
      <c r="L221" s="126" t="s">
        <v>4009</v>
      </c>
      <c r="M221" s="126" t="b">
        <v>1</v>
      </c>
      <c r="N221" s="126" t="s">
        <v>3687</v>
      </c>
      <c r="O221" s="309" t="str">
        <f>LEFT(APT!F212,19)&amp;"."&amp;APTCR!F221</f>
        <v>....REC</v>
      </c>
      <c r="P221" s="312">
        <f>APT!K212</f>
        <v>0</v>
      </c>
      <c r="Q221" s="126" t="b">
        <v>1</v>
      </c>
      <c r="R221" s="126" t="b">
        <v>1</v>
      </c>
      <c r="S221" s="126" t="b">
        <v>1</v>
      </c>
    </row>
    <row r="222" spans="1:19" hidden="1" x14ac:dyDescent="0.25">
      <c r="A222" s="126" t="s">
        <v>4008</v>
      </c>
      <c r="B222" s="200">
        <v>1</v>
      </c>
      <c r="C222" s="126">
        <v>2</v>
      </c>
      <c r="D222" s="308">
        <f>APT!L213</f>
        <v>0</v>
      </c>
      <c r="E222" s="126" t="b">
        <v>1</v>
      </c>
      <c r="F222" s="309" t="str">
        <f>RIGHT(APT!E213,4)&amp;"."&amp;APT!O213&amp;"."&amp;APT!M213&amp;"."&amp;APTCR!$C$6</f>
        <v>...REC</v>
      </c>
      <c r="G222" s="310">
        <f t="shared" ca="1" si="6"/>
        <v>44361</v>
      </c>
      <c r="H222" s="311" t="e">
        <f>IF(APT!#REF!&gt;0,0,-APT!#REF!)</f>
        <v>#REF!</v>
      </c>
      <c r="I222" s="205">
        <f t="shared" ca="1" si="7"/>
        <v>44361</v>
      </c>
      <c r="J222" s="126">
        <v>3</v>
      </c>
      <c r="K222" s="126" t="b">
        <v>1</v>
      </c>
      <c r="L222" s="126" t="s">
        <v>4009</v>
      </c>
      <c r="M222" s="126" t="b">
        <v>1</v>
      </c>
      <c r="N222" s="126" t="s">
        <v>3687</v>
      </c>
      <c r="O222" s="309" t="str">
        <f>LEFT(APT!F213,19)&amp;"."&amp;APTCR!F222</f>
        <v>....REC</v>
      </c>
      <c r="P222" s="312">
        <f>APT!K213</f>
        <v>0</v>
      </c>
      <c r="Q222" s="126" t="b">
        <v>1</v>
      </c>
      <c r="R222" s="126" t="b">
        <v>1</v>
      </c>
      <c r="S222" s="126" t="b">
        <v>1</v>
      </c>
    </row>
    <row r="223" spans="1:19" hidden="1" x14ac:dyDescent="0.25">
      <c r="A223" s="126" t="s">
        <v>4008</v>
      </c>
      <c r="B223" s="200">
        <v>1</v>
      </c>
      <c r="C223" s="126">
        <v>2</v>
      </c>
      <c r="D223" s="308">
        <f>APT!L214</f>
        <v>0</v>
      </c>
      <c r="E223" s="126" t="b">
        <v>1</v>
      </c>
      <c r="F223" s="309" t="str">
        <f>RIGHT(APT!E214,4)&amp;"."&amp;APT!O214&amp;"."&amp;APT!M214&amp;"."&amp;APTCR!$C$6</f>
        <v>...REC</v>
      </c>
      <c r="G223" s="310">
        <f t="shared" ca="1" si="6"/>
        <v>44361</v>
      </c>
      <c r="H223" s="311" t="e">
        <f>IF(APT!#REF!&gt;0,0,-APT!#REF!)</f>
        <v>#REF!</v>
      </c>
      <c r="I223" s="205">
        <f t="shared" ca="1" si="7"/>
        <v>44361</v>
      </c>
      <c r="J223" s="126">
        <v>3</v>
      </c>
      <c r="K223" s="126" t="b">
        <v>1</v>
      </c>
      <c r="L223" s="126" t="s">
        <v>4009</v>
      </c>
      <c r="M223" s="126" t="b">
        <v>1</v>
      </c>
      <c r="N223" s="126" t="s">
        <v>3687</v>
      </c>
      <c r="O223" s="309" t="str">
        <f>LEFT(APT!F214,19)&amp;"."&amp;APTCR!F223</f>
        <v>....REC</v>
      </c>
      <c r="P223" s="312">
        <f>APT!K214</f>
        <v>0</v>
      </c>
      <c r="Q223" s="126" t="b">
        <v>1</v>
      </c>
      <c r="R223" s="126" t="b">
        <v>1</v>
      </c>
      <c r="S223" s="126" t="b">
        <v>1</v>
      </c>
    </row>
    <row r="224" spans="1:19" hidden="1" x14ac:dyDescent="0.25">
      <c r="A224" s="126" t="s">
        <v>4008</v>
      </c>
      <c r="B224" s="200">
        <v>1</v>
      </c>
      <c r="C224" s="126">
        <v>2</v>
      </c>
      <c r="D224" s="308">
        <f>APT!L215</f>
        <v>0</v>
      </c>
      <c r="E224" s="126" t="b">
        <v>1</v>
      </c>
      <c r="F224" s="309" t="str">
        <f>RIGHT(APT!E215,4)&amp;"."&amp;APT!O215&amp;"."&amp;APT!M215&amp;"."&amp;APTCR!$C$6</f>
        <v>...REC</v>
      </c>
      <c r="G224" s="310">
        <f t="shared" ca="1" si="6"/>
        <v>44361</v>
      </c>
      <c r="H224" s="311" t="e">
        <f>IF(APT!#REF!&gt;0,0,-APT!#REF!)</f>
        <v>#REF!</v>
      </c>
      <c r="I224" s="205">
        <f t="shared" ca="1" si="7"/>
        <v>44361</v>
      </c>
      <c r="J224" s="126">
        <v>3</v>
      </c>
      <c r="K224" s="126" t="b">
        <v>1</v>
      </c>
      <c r="L224" s="126" t="s">
        <v>4009</v>
      </c>
      <c r="M224" s="126" t="b">
        <v>1</v>
      </c>
      <c r="N224" s="126" t="s">
        <v>3687</v>
      </c>
      <c r="O224" s="309" t="str">
        <f>LEFT(APT!F215,19)&amp;"."&amp;APTCR!F224</f>
        <v>....REC</v>
      </c>
      <c r="P224" s="312">
        <f>APT!K215</f>
        <v>0</v>
      </c>
      <c r="Q224" s="126" t="b">
        <v>1</v>
      </c>
      <c r="R224" s="126" t="b">
        <v>1</v>
      </c>
      <c r="S224" s="126" t="b">
        <v>1</v>
      </c>
    </row>
    <row r="225" spans="1:19" hidden="1" x14ac:dyDescent="0.25">
      <c r="A225" s="126" t="s">
        <v>4008</v>
      </c>
      <c r="B225" s="200">
        <v>1</v>
      </c>
      <c r="C225" s="126">
        <v>2</v>
      </c>
      <c r="D225" s="308">
        <f>APT!L216</f>
        <v>0</v>
      </c>
      <c r="E225" s="126" t="b">
        <v>1</v>
      </c>
      <c r="F225" s="309" t="str">
        <f>RIGHT(APT!E216,4)&amp;"."&amp;APT!O216&amp;"."&amp;APT!M216&amp;"."&amp;APTCR!$C$6</f>
        <v>...REC</v>
      </c>
      <c r="G225" s="310">
        <f t="shared" ca="1" si="6"/>
        <v>44361</v>
      </c>
      <c r="H225" s="311" t="e">
        <f>IF(APT!#REF!&gt;0,0,-APT!#REF!)</f>
        <v>#REF!</v>
      </c>
      <c r="I225" s="205">
        <f t="shared" ca="1" si="7"/>
        <v>44361</v>
      </c>
      <c r="J225" s="126">
        <v>3</v>
      </c>
      <c r="K225" s="126" t="b">
        <v>1</v>
      </c>
      <c r="L225" s="126" t="s">
        <v>4009</v>
      </c>
      <c r="M225" s="126" t="b">
        <v>1</v>
      </c>
      <c r="N225" s="126" t="s">
        <v>3687</v>
      </c>
      <c r="O225" s="309" t="str">
        <f>LEFT(APT!F216,19)&amp;"."&amp;APTCR!F225</f>
        <v>....REC</v>
      </c>
      <c r="P225" s="312">
        <f>APT!K216</f>
        <v>0</v>
      </c>
      <c r="Q225" s="126" t="b">
        <v>1</v>
      </c>
      <c r="R225" s="126" t="b">
        <v>1</v>
      </c>
      <c r="S225" s="126" t="b">
        <v>1</v>
      </c>
    </row>
    <row r="226" spans="1:19" hidden="1" x14ac:dyDescent="0.25">
      <c r="A226" s="126" t="s">
        <v>4008</v>
      </c>
      <c r="B226" s="200">
        <v>1</v>
      </c>
      <c r="C226" s="126">
        <v>2</v>
      </c>
      <c r="D226" s="308">
        <f>APT!L217</f>
        <v>0</v>
      </c>
      <c r="E226" s="126" t="b">
        <v>1</v>
      </c>
      <c r="F226" s="309" t="str">
        <f>RIGHT(APT!E217,4)&amp;"."&amp;APT!O217&amp;"."&amp;APT!M217&amp;"."&amp;APTCR!$C$6</f>
        <v>...REC</v>
      </c>
      <c r="G226" s="310">
        <f t="shared" ca="1" si="6"/>
        <v>44361</v>
      </c>
      <c r="H226" s="311" t="e">
        <f>IF(APT!#REF!&gt;0,0,-APT!#REF!)</f>
        <v>#REF!</v>
      </c>
      <c r="I226" s="205">
        <f t="shared" ca="1" si="7"/>
        <v>44361</v>
      </c>
      <c r="J226" s="126">
        <v>3</v>
      </c>
      <c r="K226" s="126" t="b">
        <v>1</v>
      </c>
      <c r="L226" s="126" t="s">
        <v>4009</v>
      </c>
      <c r="M226" s="126" t="b">
        <v>1</v>
      </c>
      <c r="N226" s="126" t="s">
        <v>3687</v>
      </c>
      <c r="O226" s="309" t="str">
        <f>LEFT(APT!F217,19)&amp;"."&amp;APTCR!F226</f>
        <v>....REC</v>
      </c>
      <c r="P226" s="312">
        <f>APT!K217</f>
        <v>0</v>
      </c>
      <c r="Q226" s="126" t="b">
        <v>1</v>
      </c>
      <c r="R226" s="126" t="b">
        <v>1</v>
      </c>
      <c r="S226" s="126" t="b">
        <v>1</v>
      </c>
    </row>
    <row r="227" spans="1:19" hidden="1" x14ac:dyDescent="0.25">
      <c r="A227" s="126" t="s">
        <v>4008</v>
      </c>
      <c r="B227" s="200">
        <v>1</v>
      </c>
      <c r="C227" s="126">
        <v>2</v>
      </c>
      <c r="D227" s="308">
        <f>APT!L218</f>
        <v>0</v>
      </c>
      <c r="E227" s="126" t="b">
        <v>1</v>
      </c>
      <c r="F227" s="309" t="str">
        <f>RIGHT(APT!E218,4)&amp;"."&amp;APT!O218&amp;"."&amp;APT!M218&amp;"."&amp;APTCR!$C$6</f>
        <v>...REC</v>
      </c>
      <c r="G227" s="310">
        <f t="shared" ca="1" si="6"/>
        <v>44361</v>
      </c>
      <c r="H227" s="311" t="e">
        <f>IF(APT!#REF!&gt;0,0,-APT!#REF!)</f>
        <v>#REF!</v>
      </c>
      <c r="I227" s="205">
        <f t="shared" ca="1" si="7"/>
        <v>44361</v>
      </c>
      <c r="J227" s="126">
        <v>3</v>
      </c>
      <c r="K227" s="126" t="b">
        <v>1</v>
      </c>
      <c r="L227" s="126" t="s">
        <v>4009</v>
      </c>
      <c r="M227" s="126" t="b">
        <v>1</v>
      </c>
      <c r="N227" s="126" t="s">
        <v>3687</v>
      </c>
      <c r="O227" s="309" t="str">
        <f>LEFT(APT!F218,19)&amp;"."&amp;APTCR!F227</f>
        <v>....REC</v>
      </c>
      <c r="P227" s="312">
        <f>APT!K218</f>
        <v>0</v>
      </c>
      <c r="Q227" s="126" t="b">
        <v>1</v>
      </c>
      <c r="R227" s="126" t="b">
        <v>1</v>
      </c>
      <c r="S227" s="126" t="b">
        <v>1</v>
      </c>
    </row>
    <row r="228" spans="1:19" hidden="1" x14ac:dyDescent="0.25">
      <c r="A228" s="126" t="s">
        <v>4008</v>
      </c>
      <c r="B228" s="200">
        <v>1</v>
      </c>
      <c r="C228" s="126">
        <v>2</v>
      </c>
      <c r="D228" s="308">
        <f>APT!L219</f>
        <v>0</v>
      </c>
      <c r="E228" s="126" t="b">
        <v>1</v>
      </c>
      <c r="F228" s="309" t="str">
        <f>RIGHT(APT!E219,4)&amp;"."&amp;APT!O219&amp;"."&amp;APT!M219&amp;"."&amp;APTCR!$C$6</f>
        <v>...REC</v>
      </c>
      <c r="G228" s="310">
        <f t="shared" ca="1" si="6"/>
        <v>44361</v>
      </c>
      <c r="H228" s="311" t="e">
        <f>IF(APT!#REF!&gt;0,0,-APT!#REF!)</f>
        <v>#REF!</v>
      </c>
      <c r="I228" s="205">
        <f t="shared" ca="1" si="7"/>
        <v>44361</v>
      </c>
      <c r="J228" s="126">
        <v>3</v>
      </c>
      <c r="K228" s="126" t="b">
        <v>1</v>
      </c>
      <c r="L228" s="126" t="s">
        <v>4009</v>
      </c>
      <c r="M228" s="126" t="b">
        <v>1</v>
      </c>
      <c r="N228" s="126" t="s">
        <v>3687</v>
      </c>
      <c r="O228" s="309" t="str">
        <f>LEFT(APT!F219,19)&amp;"."&amp;APTCR!F228</f>
        <v>....REC</v>
      </c>
      <c r="P228" s="312">
        <f>APT!K219</f>
        <v>0</v>
      </c>
      <c r="Q228" s="126" t="b">
        <v>1</v>
      </c>
      <c r="R228" s="126" t="b">
        <v>1</v>
      </c>
      <c r="S228" s="126" t="b">
        <v>1</v>
      </c>
    </row>
    <row r="229" spans="1:19" hidden="1" x14ac:dyDescent="0.25">
      <c r="A229" s="126" t="s">
        <v>4008</v>
      </c>
      <c r="B229" s="200">
        <v>1</v>
      </c>
      <c r="C229" s="126">
        <v>2</v>
      </c>
      <c r="D229" s="308">
        <f>APT!L220</f>
        <v>0</v>
      </c>
      <c r="E229" s="126" t="b">
        <v>1</v>
      </c>
      <c r="F229" s="309" t="str">
        <f>RIGHT(APT!E220,4)&amp;"."&amp;APT!O220&amp;"."&amp;APT!M220&amp;"."&amp;APTCR!$C$6</f>
        <v>...REC</v>
      </c>
      <c r="G229" s="310">
        <f t="shared" ca="1" si="6"/>
        <v>44361</v>
      </c>
      <c r="H229" s="311" t="e">
        <f>IF(APT!#REF!&gt;0,0,-APT!#REF!)</f>
        <v>#REF!</v>
      </c>
      <c r="I229" s="205">
        <f t="shared" ca="1" si="7"/>
        <v>44361</v>
      </c>
      <c r="J229" s="126">
        <v>3</v>
      </c>
      <c r="K229" s="126" t="b">
        <v>1</v>
      </c>
      <c r="L229" s="126" t="s">
        <v>4009</v>
      </c>
      <c r="M229" s="126" t="b">
        <v>1</v>
      </c>
      <c r="N229" s="126" t="s">
        <v>3687</v>
      </c>
      <c r="O229" s="309" t="str">
        <f>LEFT(APT!F220,19)&amp;"."&amp;APTCR!F229</f>
        <v>....REC</v>
      </c>
      <c r="P229" s="312">
        <f>APT!K220</f>
        <v>0</v>
      </c>
      <c r="Q229" s="126" t="b">
        <v>1</v>
      </c>
      <c r="R229" s="126" t="b">
        <v>1</v>
      </c>
      <c r="S229" s="126" t="b">
        <v>1</v>
      </c>
    </row>
    <row r="230" spans="1:19" hidden="1" x14ac:dyDescent="0.25">
      <c r="A230" s="126" t="s">
        <v>4008</v>
      </c>
      <c r="B230" s="200">
        <v>1</v>
      </c>
      <c r="C230" s="126">
        <v>2</v>
      </c>
      <c r="D230" s="308">
        <f>APT!L221</f>
        <v>0</v>
      </c>
      <c r="E230" s="126" t="b">
        <v>1</v>
      </c>
      <c r="F230" s="309" t="str">
        <f>RIGHT(APT!E221,4)&amp;"."&amp;APT!O221&amp;"."&amp;APT!M221&amp;"."&amp;APTCR!$C$6</f>
        <v>...REC</v>
      </c>
      <c r="G230" s="310">
        <f t="shared" ca="1" si="6"/>
        <v>44361</v>
      </c>
      <c r="H230" s="311" t="e">
        <f>IF(APT!#REF!&gt;0,0,-APT!#REF!)</f>
        <v>#REF!</v>
      </c>
      <c r="I230" s="205">
        <f t="shared" ca="1" si="7"/>
        <v>44361</v>
      </c>
      <c r="J230" s="126">
        <v>3</v>
      </c>
      <c r="K230" s="126" t="b">
        <v>1</v>
      </c>
      <c r="L230" s="126" t="s">
        <v>4009</v>
      </c>
      <c r="M230" s="126" t="b">
        <v>1</v>
      </c>
      <c r="N230" s="126" t="s">
        <v>3687</v>
      </c>
      <c r="O230" s="309" t="str">
        <f>LEFT(APT!F221,19)&amp;"."&amp;APTCR!F230</f>
        <v>....REC</v>
      </c>
      <c r="P230" s="312">
        <f>APT!K221</f>
        <v>0</v>
      </c>
      <c r="Q230" s="126" t="b">
        <v>1</v>
      </c>
      <c r="R230" s="126" t="b">
        <v>1</v>
      </c>
      <c r="S230" s="126" t="b">
        <v>1</v>
      </c>
    </row>
    <row r="231" spans="1:19" hidden="1" x14ac:dyDescent="0.25">
      <c r="A231" s="126" t="s">
        <v>4008</v>
      </c>
      <c r="B231" s="200">
        <v>1</v>
      </c>
      <c r="C231" s="126">
        <v>2</v>
      </c>
      <c r="D231" s="308">
        <f>APT!L222</f>
        <v>0</v>
      </c>
      <c r="E231" s="126" t="b">
        <v>1</v>
      </c>
      <c r="F231" s="309" t="str">
        <f>RIGHT(APT!E222,4)&amp;"."&amp;APT!O222&amp;"."&amp;APT!M222&amp;"."&amp;APTCR!$C$6</f>
        <v>...REC</v>
      </c>
      <c r="G231" s="310">
        <f t="shared" ca="1" si="6"/>
        <v>44361</v>
      </c>
      <c r="H231" s="311" t="e">
        <f>IF(APT!#REF!&gt;0,0,-APT!#REF!)</f>
        <v>#REF!</v>
      </c>
      <c r="I231" s="205">
        <f t="shared" ca="1" si="7"/>
        <v>44361</v>
      </c>
      <c r="J231" s="126">
        <v>3</v>
      </c>
      <c r="K231" s="126" t="b">
        <v>1</v>
      </c>
      <c r="L231" s="126" t="s">
        <v>4009</v>
      </c>
      <c r="M231" s="126" t="b">
        <v>1</v>
      </c>
      <c r="N231" s="126" t="s">
        <v>3687</v>
      </c>
      <c r="O231" s="309" t="str">
        <f>LEFT(APT!F222,19)&amp;"."&amp;APTCR!F231</f>
        <v>....REC</v>
      </c>
      <c r="P231" s="312">
        <f>APT!K222</f>
        <v>0</v>
      </c>
      <c r="Q231" s="126" t="b">
        <v>1</v>
      </c>
      <c r="R231" s="126" t="b">
        <v>1</v>
      </c>
      <c r="S231" s="126" t="b">
        <v>1</v>
      </c>
    </row>
    <row r="232" spans="1:19" hidden="1" x14ac:dyDescent="0.25">
      <c r="A232" s="126" t="s">
        <v>4008</v>
      </c>
      <c r="B232" s="200">
        <v>1</v>
      </c>
      <c r="C232" s="126">
        <v>2</v>
      </c>
      <c r="D232" s="308">
        <f>APT!L223</f>
        <v>0</v>
      </c>
      <c r="E232" s="126" t="b">
        <v>1</v>
      </c>
      <c r="F232" s="309" t="str">
        <f>RIGHT(APT!E223,4)&amp;"."&amp;APT!O223&amp;"."&amp;APT!M223&amp;"."&amp;APTCR!$C$6</f>
        <v>...REC</v>
      </c>
      <c r="G232" s="310">
        <f t="shared" ca="1" si="6"/>
        <v>44361</v>
      </c>
      <c r="H232" s="311" t="e">
        <f>IF(APT!#REF!&gt;0,0,-APT!#REF!)</f>
        <v>#REF!</v>
      </c>
      <c r="I232" s="205">
        <f t="shared" ca="1" si="7"/>
        <v>44361</v>
      </c>
      <c r="J232" s="126">
        <v>3</v>
      </c>
      <c r="K232" s="126" t="b">
        <v>1</v>
      </c>
      <c r="L232" s="126" t="s">
        <v>4009</v>
      </c>
      <c r="M232" s="126" t="b">
        <v>1</v>
      </c>
      <c r="N232" s="126" t="s">
        <v>3687</v>
      </c>
      <c r="O232" s="309" t="str">
        <f>LEFT(APT!F223,19)&amp;"."&amp;APTCR!F232</f>
        <v>....REC</v>
      </c>
      <c r="P232" s="312">
        <f>APT!K223</f>
        <v>0</v>
      </c>
      <c r="Q232" s="126" t="b">
        <v>1</v>
      </c>
      <c r="R232" s="126" t="b">
        <v>1</v>
      </c>
      <c r="S232" s="126" t="b">
        <v>1</v>
      </c>
    </row>
    <row r="233" spans="1:19" hidden="1" x14ac:dyDescent="0.25">
      <c r="A233" s="126" t="s">
        <v>4008</v>
      </c>
      <c r="B233" s="200">
        <v>1</v>
      </c>
      <c r="C233" s="126">
        <v>2</v>
      </c>
      <c r="D233" s="308">
        <f>APT!L224</f>
        <v>0</v>
      </c>
      <c r="E233" s="126" t="b">
        <v>1</v>
      </c>
      <c r="F233" s="309" t="str">
        <f>RIGHT(APT!E224,4)&amp;"."&amp;APT!O224&amp;"."&amp;APT!M224&amp;"."&amp;APTCR!$C$6</f>
        <v>...REC</v>
      </c>
      <c r="G233" s="310">
        <f t="shared" ca="1" si="6"/>
        <v>44361</v>
      </c>
      <c r="H233" s="311" t="e">
        <f>IF(APT!#REF!&gt;0,0,-APT!#REF!)</f>
        <v>#REF!</v>
      </c>
      <c r="I233" s="205">
        <f t="shared" ca="1" si="7"/>
        <v>44361</v>
      </c>
      <c r="J233" s="126">
        <v>3</v>
      </c>
      <c r="K233" s="126" t="b">
        <v>1</v>
      </c>
      <c r="L233" s="126" t="s">
        <v>4009</v>
      </c>
      <c r="M233" s="126" t="b">
        <v>1</v>
      </c>
      <c r="N233" s="126" t="s">
        <v>3687</v>
      </c>
      <c r="O233" s="309" t="str">
        <f>LEFT(APT!F224,19)&amp;"."&amp;APTCR!F233</f>
        <v>....REC</v>
      </c>
      <c r="P233" s="312">
        <f>APT!K224</f>
        <v>0</v>
      </c>
      <c r="Q233" s="126" t="b">
        <v>1</v>
      </c>
      <c r="R233" s="126" t="b">
        <v>1</v>
      </c>
      <c r="S233" s="126" t="b">
        <v>1</v>
      </c>
    </row>
    <row r="234" spans="1:19" hidden="1" x14ac:dyDescent="0.25">
      <c r="A234" s="126" t="s">
        <v>4008</v>
      </c>
      <c r="B234" s="200">
        <v>1</v>
      </c>
      <c r="C234" s="126">
        <v>2</v>
      </c>
      <c r="D234" s="308">
        <f>APT!L225</f>
        <v>0</v>
      </c>
      <c r="E234" s="126" t="b">
        <v>1</v>
      </c>
      <c r="F234" s="309" t="str">
        <f>RIGHT(APT!E225,4)&amp;"."&amp;APT!O225&amp;"."&amp;APT!M225&amp;"."&amp;APTCR!$C$6</f>
        <v>...REC</v>
      </c>
      <c r="G234" s="310">
        <f t="shared" ca="1" si="6"/>
        <v>44361</v>
      </c>
      <c r="H234" s="311" t="e">
        <f>IF(APT!#REF!&gt;0,0,-APT!#REF!)</f>
        <v>#REF!</v>
      </c>
      <c r="I234" s="205">
        <f t="shared" ca="1" si="7"/>
        <v>44361</v>
      </c>
      <c r="J234" s="126">
        <v>3</v>
      </c>
      <c r="K234" s="126" t="b">
        <v>1</v>
      </c>
      <c r="L234" s="126" t="s">
        <v>4009</v>
      </c>
      <c r="M234" s="126" t="b">
        <v>1</v>
      </c>
      <c r="N234" s="126" t="s">
        <v>3687</v>
      </c>
      <c r="O234" s="309" t="str">
        <f>LEFT(APT!F225,19)&amp;"."&amp;APTCR!F234</f>
        <v>....REC</v>
      </c>
      <c r="P234" s="312">
        <f>APT!K225</f>
        <v>0</v>
      </c>
      <c r="Q234" s="126" t="b">
        <v>1</v>
      </c>
      <c r="R234" s="126" t="b">
        <v>1</v>
      </c>
      <c r="S234" s="126" t="b">
        <v>1</v>
      </c>
    </row>
    <row r="235" spans="1:19" hidden="1" x14ac:dyDescent="0.25">
      <c r="A235" s="126" t="s">
        <v>4008</v>
      </c>
      <c r="B235" s="200">
        <v>1</v>
      </c>
      <c r="C235" s="126">
        <v>2</v>
      </c>
      <c r="D235" s="308">
        <f>APT!L226</f>
        <v>0</v>
      </c>
      <c r="E235" s="126" t="b">
        <v>1</v>
      </c>
      <c r="F235" s="309" t="str">
        <f>RIGHT(APT!E226,4)&amp;"."&amp;APT!O226&amp;"."&amp;APT!M226&amp;"."&amp;APTCR!$C$6</f>
        <v>...REC</v>
      </c>
      <c r="G235" s="310">
        <f t="shared" ca="1" si="6"/>
        <v>44361</v>
      </c>
      <c r="H235" s="311" t="e">
        <f>IF(APT!#REF!&gt;0,0,-APT!#REF!)</f>
        <v>#REF!</v>
      </c>
      <c r="I235" s="205">
        <f t="shared" ca="1" si="7"/>
        <v>44361</v>
      </c>
      <c r="J235" s="126">
        <v>3</v>
      </c>
      <c r="K235" s="126" t="b">
        <v>1</v>
      </c>
      <c r="L235" s="126" t="s">
        <v>4009</v>
      </c>
      <c r="M235" s="126" t="b">
        <v>1</v>
      </c>
      <c r="N235" s="126" t="s">
        <v>3687</v>
      </c>
      <c r="O235" s="309" t="str">
        <f>LEFT(APT!F226,19)&amp;"."&amp;APTCR!F235</f>
        <v>....REC</v>
      </c>
      <c r="P235" s="312">
        <f>APT!K226</f>
        <v>0</v>
      </c>
      <c r="Q235" s="126" t="b">
        <v>1</v>
      </c>
      <c r="R235" s="126" t="b">
        <v>1</v>
      </c>
      <c r="S235" s="126" t="b">
        <v>1</v>
      </c>
    </row>
    <row r="236" spans="1:19" hidden="1" x14ac:dyDescent="0.25">
      <c r="A236" s="126" t="s">
        <v>4008</v>
      </c>
      <c r="B236" s="200">
        <v>1</v>
      </c>
      <c r="C236" s="126">
        <v>2</v>
      </c>
      <c r="D236" s="308">
        <f>APT!L227</f>
        <v>0</v>
      </c>
      <c r="E236" s="126" t="b">
        <v>1</v>
      </c>
      <c r="F236" s="309" t="str">
        <f>RIGHT(APT!E227,4)&amp;"."&amp;APT!O227&amp;"."&amp;APT!M227&amp;"."&amp;APTCR!$C$6</f>
        <v>...REC</v>
      </c>
      <c r="G236" s="310">
        <f t="shared" ca="1" si="6"/>
        <v>44361</v>
      </c>
      <c r="H236" s="311" t="e">
        <f>IF(APT!#REF!&gt;0,0,-APT!#REF!)</f>
        <v>#REF!</v>
      </c>
      <c r="I236" s="205">
        <f t="shared" ca="1" si="7"/>
        <v>44361</v>
      </c>
      <c r="J236" s="126">
        <v>3</v>
      </c>
      <c r="K236" s="126" t="b">
        <v>1</v>
      </c>
      <c r="L236" s="126" t="s">
        <v>4009</v>
      </c>
      <c r="M236" s="126" t="b">
        <v>1</v>
      </c>
      <c r="N236" s="126" t="s">
        <v>3687</v>
      </c>
      <c r="O236" s="309" t="str">
        <f>LEFT(APT!F227,19)&amp;"."&amp;APTCR!F236</f>
        <v>....REC</v>
      </c>
      <c r="P236" s="312">
        <f>APT!K227</f>
        <v>0</v>
      </c>
      <c r="Q236" s="126" t="b">
        <v>1</v>
      </c>
      <c r="R236" s="126" t="b">
        <v>1</v>
      </c>
      <c r="S236" s="126" t="b">
        <v>1</v>
      </c>
    </row>
    <row r="237" spans="1:19" hidden="1" x14ac:dyDescent="0.25">
      <c r="A237" s="126" t="s">
        <v>4008</v>
      </c>
      <c r="B237" s="200">
        <v>1</v>
      </c>
      <c r="C237" s="126">
        <v>2</v>
      </c>
      <c r="D237" s="308">
        <f>APT!L228</f>
        <v>0</v>
      </c>
      <c r="E237" s="126" t="b">
        <v>1</v>
      </c>
      <c r="F237" s="309" t="str">
        <f>RIGHT(APT!E228,4)&amp;"."&amp;APT!O228&amp;"."&amp;APT!M228&amp;"."&amp;APTCR!$C$6</f>
        <v>...REC</v>
      </c>
      <c r="G237" s="310">
        <f t="shared" ca="1" si="6"/>
        <v>44361</v>
      </c>
      <c r="H237" s="311" t="e">
        <f>IF(APT!#REF!&gt;0,0,-APT!#REF!)</f>
        <v>#REF!</v>
      </c>
      <c r="I237" s="205">
        <f t="shared" ca="1" si="7"/>
        <v>44361</v>
      </c>
      <c r="J237" s="126">
        <v>3</v>
      </c>
      <c r="K237" s="126" t="b">
        <v>1</v>
      </c>
      <c r="L237" s="126" t="s">
        <v>4009</v>
      </c>
      <c r="M237" s="126" t="b">
        <v>1</v>
      </c>
      <c r="N237" s="126" t="s">
        <v>3687</v>
      </c>
      <c r="O237" s="309" t="str">
        <f>LEFT(APT!F228,19)&amp;"."&amp;APTCR!F237</f>
        <v>....REC</v>
      </c>
      <c r="P237" s="312">
        <f>APT!K228</f>
        <v>0</v>
      </c>
      <c r="Q237" s="126" t="b">
        <v>1</v>
      </c>
      <c r="R237" s="126" t="b">
        <v>1</v>
      </c>
      <c r="S237" s="126" t="b">
        <v>1</v>
      </c>
    </row>
    <row r="238" spans="1:19" hidden="1" x14ac:dyDescent="0.25">
      <c r="A238" s="126" t="s">
        <v>4008</v>
      </c>
      <c r="B238" s="200">
        <v>1</v>
      </c>
      <c r="C238" s="126">
        <v>2</v>
      </c>
      <c r="D238" s="308">
        <f>APT!L229</f>
        <v>0</v>
      </c>
      <c r="E238" s="126" t="b">
        <v>1</v>
      </c>
      <c r="F238" s="309" t="str">
        <f>RIGHT(APT!E229,4)&amp;"."&amp;APT!O229&amp;"."&amp;APT!M229&amp;"."&amp;APTCR!$C$6</f>
        <v>...REC</v>
      </c>
      <c r="G238" s="310">
        <f t="shared" ca="1" si="6"/>
        <v>44361</v>
      </c>
      <c r="H238" s="311" t="e">
        <f>IF(APT!#REF!&gt;0,0,-APT!#REF!)</f>
        <v>#REF!</v>
      </c>
      <c r="I238" s="205">
        <f t="shared" ca="1" si="7"/>
        <v>44361</v>
      </c>
      <c r="J238" s="126">
        <v>3</v>
      </c>
      <c r="K238" s="126" t="b">
        <v>1</v>
      </c>
      <c r="L238" s="126" t="s">
        <v>4009</v>
      </c>
      <c r="M238" s="126" t="b">
        <v>1</v>
      </c>
      <c r="N238" s="126" t="s">
        <v>3687</v>
      </c>
      <c r="O238" s="309" t="str">
        <f>LEFT(APT!F229,19)&amp;"."&amp;APTCR!F238</f>
        <v>....REC</v>
      </c>
      <c r="P238" s="312">
        <f>APT!K229</f>
        <v>0</v>
      </c>
      <c r="Q238" s="126" t="b">
        <v>1</v>
      </c>
      <c r="R238" s="126" t="b">
        <v>1</v>
      </c>
      <c r="S238" s="126" t="b">
        <v>1</v>
      </c>
    </row>
    <row r="239" spans="1:19" hidden="1" x14ac:dyDescent="0.25">
      <c r="A239" s="126" t="s">
        <v>4008</v>
      </c>
      <c r="B239" s="200">
        <v>1</v>
      </c>
      <c r="C239" s="126">
        <v>2</v>
      </c>
      <c r="D239" s="308">
        <f>APT!L230</f>
        <v>0</v>
      </c>
      <c r="E239" s="126" t="b">
        <v>1</v>
      </c>
      <c r="F239" s="309" t="str">
        <f>RIGHT(APT!E230,4)&amp;"."&amp;APT!O230&amp;"."&amp;APT!M230&amp;"."&amp;APTCR!$C$6</f>
        <v>...REC</v>
      </c>
      <c r="G239" s="310">
        <f t="shared" ca="1" si="6"/>
        <v>44361</v>
      </c>
      <c r="H239" s="311" t="e">
        <f>IF(APT!#REF!&gt;0,0,-APT!#REF!)</f>
        <v>#REF!</v>
      </c>
      <c r="I239" s="205">
        <f t="shared" ca="1" si="7"/>
        <v>44361</v>
      </c>
      <c r="J239" s="126">
        <v>3</v>
      </c>
      <c r="K239" s="126" t="b">
        <v>1</v>
      </c>
      <c r="L239" s="126" t="s">
        <v>4009</v>
      </c>
      <c r="M239" s="126" t="b">
        <v>1</v>
      </c>
      <c r="N239" s="126" t="s">
        <v>3687</v>
      </c>
      <c r="O239" s="309" t="str">
        <f>LEFT(APT!F230,19)&amp;"."&amp;APTCR!F239</f>
        <v>....REC</v>
      </c>
      <c r="P239" s="312">
        <f>APT!K230</f>
        <v>0</v>
      </c>
      <c r="Q239" s="126" t="b">
        <v>1</v>
      </c>
      <c r="R239" s="126" t="b">
        <v>1</v>
      </c>
      <c r="S239" s="126" t="b">
        <v>1</v>
      </c>
    </row>
    <row r="240" spans="1:19" hidden="1" x14ac:dyDescent="0.25">
      <c r="A240" s="126" t="s">
        <v>4008</v>
      </c>
      <c r="B240" s="200">
        <v>1</v>
      </c>
      <c r="C240" s="126">
        <v>2</v>
      </c>
      <c r="D240" s="308">
        <f>APT!L231</f>
        <v>0</v>
      </c>
      <c r="E240" s="126" t="b">
        <v>1</v>
      </c>
      <c r="F240" s="309" t="str">
        <f>RIGHT(APT!E231,4)&amp;"."&amp;APT!O231&amp;"."&amp;APT!M231&amp;"."&amp;APTCR!$C$6</f>
        <v>...REC</v>
      </c>
      <c r="G240" s="310">
        <f t="shared" ca="1" si="6"/>
        <v>44361</v>
      </c>
      <c r="H240" s="311" t="e">
        <f>IF(APT!#REF!&gt;0,0,-APT!#REF!)</f>
        <v>#REF!</v>
      </c>
      <c r="I240" s="205">
        <f t="shared" ca="1" si="7"/>
        <v>44361</v>
      </c>
      <c r="J240" s="126">
        <v>3</v>
      </c>
      <c r="K240" s="126" t="b">
        <v>1</v>
      </c>
      <c r="L240" s="126" t="s">
        <v>4009</v>
      </c>
      <c r="M240" s="126" t="b">
        <v>1</v>
      </c>
      <c r="N240" s="126" t="s">
        <v>3687</v>
      </c>
      <c r="O240" s="309" t="str">
        <f>LEFT(APT!F231,19)&amp;"."&amp;APTCR!F240</f>
        <v>....REC</v>
      </c>
      <c r="P240" s="312">
        <f>APT!K231</f>
        <v>0</v>
      </c>
      <c r="Q240" s="126" t="b">
        <v>1</v>
      </c>
      <c r="R240" s="126" t="b">
        <v>1</v>
      </c>
      <c r="S240" s="126" t="b">
        <v>1</v>
      </c>
    </row>
    <row r="241" spans="1:19" hidden="1" x14ac:dyDescent="0.25">
      <c r="A241" s="126" t="s">
        <v>4008</v>
      </c>
      <c r="B241" s="200">
        <v>1</v>
      </c>
      <c r="C241" s="126">
        <v>2</v>
      </c>
      <c r="D241" s="308">
        <f>APT!L232</f>
        <v>0</v>
      </c>
      <c r="E241" s="126" t="b">
        <v>1</v>
      </c>
      <c r="F241" s="309" t="str">
        <f>RIGHT(APT!E232,4)&amp;"."&amp;APT!O232&amp;"."&amp;APT!M232&amp;"."&amp;APTCR!$C$6</f>
        <v>...REC</v>
      </c>
      <c r="G241" s="310">
        <f t="shared" ca="1" si="6"/>
        <v>44361</v>
      </c>
      <c r="H241" s="311" t="e">
        <f>IF(APT!#REF!&gt;0,0,-APT!#REF!)</f>
        <v>#REF!</v>
      </c>
      <c r="I241" s="205">
        <f t="shared" ca="1" si="7"/>
        <v>44361</v>
      </c>
      <c r="J241" s="126">
        <v>3</v>
      </c>
      <c r="K241" s="126" t="b">
        <v>1</v>
      </c>
      <c r="L241" s="126" t="s">
        <v>4009</v>
      </c>
      <c r="M241" s="126" t="b">
        <v>1</v>
      </c>
      <c r="N241" s="126" t="s">
        <v>3687</v>
      </c>
      <c r="O241" s="309" t="str">
        <f>LEFT(APT!F232,19)&amp;"."&amp;APTCR!F241</f>
        <v>....REC</v>
      </c>
      <c r="P241" s="312">
        <f>APT!K232</f>
        <v>0</v>
      </c>
      <c r="Q241" s="126" t="b">
        <v>1</v>
      </c>
      <c r="R241" s="126" t="b">
        <v>1</v>
      </c>
      <c r="S241" s="126" t="b">
        <v>1</v>
      </c>
    </row>
    <row r="242" spans="1:19" hidden="1" x14ac:dyDescent="0.25">
      <c r="A242" s="126" t="s">
        <v>4008</v>
      </c>
      <c r="B242" s="200">
        <v>1</v>
      </c>
      <c r="C242" s="126">
        <v>2</v>
      </c>
      <c r="D242" s="308">
        <f>APT!L233</f>
        <v>0</v>
      </c>
      <c r="E242" s="126" t="b">
        <v>1</v>
      </c>
      <c r="F242" s="309" t="str">
        <f>RIGHT(APT!E233,4)&amp;"."&amp;APT!O233&amp;"."&amp;APT!M233&amp;"."&amp;APTCR!$C$6</f>
        <v>...REC</v>
      </c>
      <c r="G242" s="310">
        <f t="shared" ca="1" si="6"/>
        <v>44361</v>
      </c>
      <c r="H242" s="311" t="e">
        <f>IF(APT!#REF!&gt;0,0,-APT!#REF!)</f>
        <v>#REF!</v>
      </c>
      <c r="I242" s="205">
        <f t="shared" ca="1" si="7"/>
        <v>44361</v>
      </c>
      <c r="J242" s="126">
        <v>3</v>
      </c>
      <c r="K242" s="126" t="b">
        <v>1</v>
      </c>
      <c r="L242" s="126" t="s">
        <v>4009</v>
      </c>
      <c r="M242" s="126" t="b">
        <v>1</v>
      </c>
      <c r="N242" s="126" t="s">
        <v>3687</v>
      </c>
      <c r="O242" s="309" t="str">
        <f>LEFT(APT!F233,19)&amp;"."&amp;APTCR!F242</f>
        <v>....REC</v>
      </c>
      <c r="P242" s="312">
        <f>APT!K233</f>
        <v>0</v>
      </c>
      <c r="Q242" s="126" t="b">
        <v>1</v>
      </c>
      <c r="R242" s="126" t="b">
        <v>1</v>
      </c>
      <c r="S242" s="126" t="b">
        <v>1</v>
      </c>
    </row>
  </sheetData>
  <autoFilter ref="A19:K242">
    <filterColumn colId="7">
      <filters>
        <filter val="10755.06"/>
        <filter val="12115.58"/>
        <filter val="12655.14"/>
        <filter val="12880.89"/>
        <filter val="15350.15"/>
        <filter val="15722.46"/>
        <filter val="17245.13"/>
        <filter val="18652.44"/>
        <filter val="27153.41"/>
        <filter val="3199.27"/>
        <filter val="3842.13"/>
        <filter val="3984.64"/>
        <filter val="4035.19"/>
        <filter val="4395.34"/>
        <filter val="4685.99"/>
        <filter val="5223.55"/>
        <filter val="7095.18"/>
        <filter val="7136.54"/>
        <filter val="7168.55"/>
        <filter val="7503.35"/>
        <filter val="7550.15"/>
        <filter val="7592.30"/>
        <filter val="7598.54"/>
        <filter val="8620.93"/>
        <filter val="9252.83"/>
        <filter val="9890.18"/>
        <filter val="9946.46"/>
      </filters>
    </filterColumn>
  </autoFilter>
  <mergeCells count="5">
    <mergeCell ref="A1:N1"/>
    <mergeCell ref="B3:E3"/>
    <mergeCell ref="I3:L3"/>
    <mergeCell ref="C7:D8"/>
    <mergeCell ref="C10:D11"/>
  </mergeCells>
  <conditionalFormatting sqref="H20:H242">
    <cfRule type="cellIs" dxfId="45" priority="4" operator="equal">
      <formula>0</formula>
    </cfRule>
  </conditionalFormatting>
  <conditionalFormatting sqref="C7:D8 C10:D11">
    <cfRule type="cellIs" dxfId="44" priority="1" operator="equal">
      <formula>"OK"</formula>
    </cfRule>
  </conditionalFormatting>
  <conditionalFormatting sqref="C7:D8">
    <cfRule type="cellIs" dxfId="43" priority="3" operator="equal">
      <formula>"Error"</formula>
    </cfRule>
  </conditionalFormatting>
  <conditionalFormatting sqref="C10:D11">
    <cfRule type="cellIs" dxfId="42"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Q915"/>
  <sheetViews>
    <sheetView topLeftCell="A4" workbookViewId="0">
      <selection activeCell="G29" sqref="G29:AD32"/>
    </sheetView>
  </sheetViews>
  <sheetFormatPr defaultRowHeight="15" x14ac:dyDescent="0.25"/>
  <cols>
    <col min="1" max="1" width="28.7109375" bestFit="1" customWidth="1"/>
    <col min="2" max="3" width="10.7109375" bestFit="1" customWidth="1"/>
    <col min="4" max="4" width="56.140625" bestFit="1" customWidth="1"/>
    <col min="5" max="5" width="35.28515625" bestFit="1" customWidth="1"/>
    <col min="6" max="6" width="11.5703125" bestFit="1" customWidth="1"/>
    <col min="7" max="7" width="18" customWidth="1"/>
    <col min="8" max="8" width="24.42578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7"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518" t="s">
        <v>3621</v>
      </c>
      <c r="B1" s="519"/>
      <c r="C1" s="519"/>
      <c r="D1" s="519"/>
      <c r="E1" s="519"/>
      <c r="F1" s="519"/>
      <c r="G1" s="519"/>
      <c r="H1" s="519"/>
      <c r="I1" s="519"/>
      <c r="J1" s="519"/>
      <c r="K1" s="519"/>
      <c r="L1" s="519"/>
      <c r="M1" s="519"/>
      <c r="N1" s="520"/>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c r="AI1" t="s">
        <v>4011</v>
      </c>
      <c r="AJ1">
        <v>10162</v>
      </c>
    </row>
    <row r="2" spans="1:69" ht="15.75" thickBot="1" x14ac:dyDescent="0.3">
      <c r="AI2" t="s">
        <v>3625</v>
      </c>
      <c r="AJ2">
        <v>10163</v>
      </c>
    </row>
    <row r="3" spans="1:69" ht="26.25" thickTop="1" thickBot="1" x14ac:dyDescent="0.55000000000000004">
      <c r="A3" s="32" t="s">
        <v>3556</v>
      </c>
      <c r="B3" s="521" t="s">
        <v>168</v>
      </c>
      <c r="C3" s="521"/>
      <c r="D3" s="521"/>
      <c r="E3" s="521"/>
      <c r="F3" s="522"/>
      <c r="H3" s="33" t="s">
        <v>3558</v>
      </c>
      <c r="I3" s="34">
        <f>COUNTIF(D20:D922,"&gt;0")</f>
        <v>0</v>
      </c>
      <c r="J3" s="35" t="s">
        <v>3559</v>
      </c>
      <c r="K3" s="35"/>
      <c r="L3" s="35"/>
      <c r="M3" s="35"/>
      <c r="N3" s="36"/>
      <c r="O3" s="37"/>
      <c r="P3" s="37"/>
      <c r="Q3" s="37"/>
      <c r="AI3" t="s">
        <v>48</v>
      </c>
      <c r="AJ3">
        <v>11510</v>
      </c>
    </row>
    <row r="4" spans="1:69" ht="16.5" thickTop="1" thickBot="1" x14ac:dyDescent="0.3">
      <c r="A4" s="32" t="s">
        <v>3561</v>
      </c>
      <c r="B4" s="523" t="s">
        <v>66</v>
      </c>
      <c r="C4" s="524"/>
      <c r="H4" s="32" t="s">
        <v>3562</v>
      </c>
      <c r="I4" s="34">
        <f>COUNTIF(G20:G966,"&gt;0")</f>
        <v>0</v>
      </c>
      <c r="J4" s="38" t="s">
        <v>3563</v>
      </c>
      <c r="K4" s="34">
        <f>COUNTIF(G20:G966,"&lt;0")</f>
        <v>0</v>
      </c>
      <c r="L4" s="38" t="s">
        <v>3564</v>
      </c>
      <c r="M4" s="34">
        <f>COUNTIF(G20:G966,"=0")</f>
        <v>0</v>
      </c>
    </row>
    <row r="5" spans="1:69" ht="15.75" thickTop="1" x14ac:dyDescent="0.25">
      <c r="A5" s="32" t="s">
        <v>3566</v>
      </c>
      <c r="B5" s="515"/>
      <c r="C5" s="516"/>
      <c r="D5" s="516"/>
      <c r="E5" s="516"/>
      <c r="F5" s="516"/>
      <c r="G5" s="516"/>
      <c r="H5" s="516"/>
      <c r="I5" s="516"/>
      <c r="J5" s="516"/>
      <c r="K5" s="516"/>
      <c r="L5" s="516"/>
      <c r="M5" s="516"/>
      <c r="N5" s="517"/>
      <c r="O5" s="39"/>
      <c r="P5" s="39"/>
      <c r="Q5" s="39"/>
    </row>
    <row r="6" spans="1:69" x14ac:dyDescent="0.25">
      <c r="B6" s="515"/>
      <c r="C6" s="516"/>
      <c r="D6" s="516"/>
      <c r="E6" s="516"/>
      <c r="F6" s="516"/>
      <c r="G6" s="516"/>
      <c r="H6" s="516"/>
      <c r="I6" s="516"/>
      <c r="J6" s="516"/>
      <c r="K6" s="516"/>
      <c r="L6" s="516"/>
      <c r="M6" s="516"/>
      <c r="N6" s="517"/>
      <c r="O6" s="39"/>
      <c r="P6" s="39"/>
      <c r="Q6" s="39"/>
    </row>
    <row r="7" spans="1:69" x14ac:dyDescent="0.25">
      <c r="B7" s="515"/>
      <c r="C7" s="516"/>
      <c r="D7" s="516"/>
      <c r="E7" s="516"/>
      <c r="F7" s="516"/>
      <c r="G7" s="516"/>
      <c r="H7" s="516"/>
      <c r="I7" s="516"/>
      <c r="J7" s="516"/>
      <c r="K7" s="516"/>
      <c r="L7" s="516"/>
      <c r="M7" s="516"/>
      <c r="N7" s="517"/>
      <c r="O7" s="39"/>
      <c r="P7" s="39"/>
      <c r="Q7" s="39"/>
    </row>
    <row r="8" spans="1:69" x14ac:dyDescent="0.25">
      <c r="B8" s="525"/>
      <c r="C8" s="525"/>
      <c r="D8" s="525"/>
      <c r="E8" s="525"/>
      <c r="F8" s="525"/>
      <c r="G8" s="525"/>
      <c r="H8" s="525"/>
      <c r="I8" s="525"/>
      <c r="J8" s="525"/>
      <c r="K8" s="525"/>
      <c r="L8" s="525"/>
      <c r="M8" s="525"/>
      <c r="N8" s="525"/>
      <c r="O8" s="39"/>
      <c r="P8" s="39"/>
      <c r="Q8" s="39"/>
    </row>
    <row r="9" spans="1:69" x14ac:dyDescent="0.25">
      <c r="B9" s="525"/>
      <c r="C9" s="525"/>
      <c r="D9" s="525"/>
      <c r="E9" s="525"/>
      <c r="F9" s="525"/>
      <c r="G9" s="525"/>
      <c r="H9" s="525"/>
      <c r="I9" s="525"/>
      <c r="J9" s="525"/>
      <c r="K9" s="525"/>
      <c r="L9" s="525"/>
      <c r="M9" s="525"/>
      <c r="N9" s="525"/>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3580</v>
      </c>
      <c r="B11" s="526"/>
      <c r="C11" s="527"/>
      <c r="D11" s="527"/>
      <c r="E11" s="528"/>
      <c r="F11" s="526"/>
      <c r="G11" s="527"/>
      <c r="H11" s="527"/>
      <c r="I11" s="527"/>
      <c r="J11" s="527"/>
      <c r="K11" s="527"/>
      <c r="L11" s="527"/>
      <c r="M11" s="527"/>
      <c r="N11" s="528"/>
      <c r="O11" s="46"/>
      <c r="P11" s="46"/>
      <c r="Q11" s="46"/>
    </row>
    <row r="12" spans="1:69" x14ac:dyDescent="0.25">
      <c r="A12" s="37"/>
      <c r="B12" s="526"/>
      <c r="C12" s="527"/>
      <c r="D12" s="527"/>
      <c r="E12" s="528"/>
      <c r="F12" s="526"/>
      <c r="G12" s="527"/>
      <c r="H12" s="527"/>
      <c r="I12" s="527"/>
      <c r="J12" s="527"/>
      <c r="K12" s="527"/>
      <c r="L12" s="527"/>
      <c r="M12" s="527"/>
      <c r="N12" s="528"/>
      <c r="O12" s="46"/>
      <c r="P12" s="46"/>
      <c r="Q12" s="46"/>
    </row>
    <row r="13" spans="1:69" x14ac:dyDescent="0.25">
      <c r="A13" s="37"/>
      <c r="B13" s="526"/>
      <c r="C13" s="527"/>
      <c r="D13" s="527"/>
      <c r="E13" s="528"/>
      <c r="F13" s="526"/>
      <c r="G13" s="527"/>
      <c r="H13" s="527"/>
      <c r="I13" s="527"/>
      <c r="J13" s="527"/>
      <c r="K13" s="527"/>
      <c r="L13" s="527"/>
      <c r="M13" s="527"/>
      <c r="N13" s="528"/>
      <c r="O13" s="46"/>
      <c r="P13" s="46"/>
      <c r="Q13" s="46"/>
      <c r="BK13" s="560" t="s">
        <v>3581</v>
      </c>
      <c r="BL13" s="560"/>
      <c r="BM13" s="560"/>
      <c r="BN13" s="560"/>
      <c r="BO13" s="560"/>
      <c r="BP13" s="560"/>
      <c r="BQ13" s="560"/>
    </row>
    <row r="14" spans="1:69" x14ac:dyDescent="0.25">
      <c r="A14" s="37"/>
      <c r="B14" s="526"/>
      <c r="C14" s="527"/>
      <c r="D14" s="527"/>
      <c r="E14" s="528"/>
      <c r="F14" s="526"/>
      <c r="G14" s="527"/>
      <c r="H14" s="527"/>
      <c r="I14" s="527"/>
      <c r="J14" s="527"/>
      <c r="K14" s="527"/>
      <c r="L14" s="527"/>
      <c r="M14" s="527"/>
      <c r="N14" s="528"/>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-1282446.596346179</v>
      </c>
      <c r="AD14" s="47">
        <f t="shared" si="0"/>
        <v>0</v>
      </c>
      <c r="AE14" s="47">
        <f t="shared" si="0"/>
        <v>0</v>
      </c>
      <c r="AF14" s="47">
        <f t="shared" si="0"/>
        <v>0</v>
      </c>
      <c r="AG14" s="47">
        <f t="shared" si="0"/>
        <v>-1282446.596346179</v>
      </c>
      <c r="AH14" s="47">
        <f t="shared" si="0"/>
        <v>-1282446.596346179</v>
      </c>
      <c r="AI14" s="48" t="s">
        <v>3582</v>
      </c>
      <c r="BK14" s="560" t="s">
        <v>3583</v>
      </c>
      <c r="BL14" s="560"/>
      <c r="BM14" s="560"/>
      <c r="BN14" s="560"/>
      <c r="BO14" s="560"/>
      <c r="BP14" s="560"/>
      <c r="BQ14" s="560"/>
    </row>
    <row r="15" spans="1:69" x14ac:dyDescent="0.25">
      <c r="A15" s="37"/>
      <c r="B15" s="526"/>
      <c r="C15" s="527"/>
      <c r="D15" s="527"/>
      <c r="E15" s="528"/>
      <c r="F15" s="526"/>
      <c r="G15" s="527"/>
      <c r="H15" s="527"/>
      <c r="I15" s="527"/>
      <c r="J15" s="527"/>
      <c r="K15" s="527"/>
      <c r="L15" s="527"/>
      <c r="M15" s="527"/>
      <c r="N15" s="528"/>
      <c r="O15" s="46"/>
      <c r="P15" s="46"/>
      <c r="Q15" s="46"/>
      <c r="R15" s="49">
        <f>SUMIF(R263:R915,"&gt;0")</f>
        <v>0</v>
      </c>
      <c r="S15" s="49">
        <f t="shared" ref="S15:AH15" si="1">SUMIF(S20:S915,"&gt;0")</f>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3562</v>
      </c>
    </row>
    <row r="16" spans="1:69" x14ac:dyDescent="0.25">
      <c r="A16" s="37"/>
      <c r="B16" s="526"/>
      <c r="C16" s="527"/>
      <c r="D16" s="527"/>
      <c r="E16" s="528"/>
      <c r="F16" s="526"/>
      <c r="G16" s="527"/>
      <c r="H16" s="527"/>
      <c r="I16" s="527"/>
      <c r="J16" s="527"/>
      <c r="K16" s="527"/>
      <c r="L16" s="527"/>
      <c r="M16" s="527"/>
      <c r="N16" s="528"/>
      <c r="O16" s="46"/>
      <c r="P16" s="46"/>
      <c r="Q16" s="46"/>
      <c r="R16" s="49">
        <f>SUMIF(R263:R915,"&lt;0")</f>
        <v>0</v>
      </c>
      <c r="S16" s="49">
        <f t="shared" ref="S16:AH16" si="2">SUMIF(S20:S915,"&lt;0")</f>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-1282446.596346179</v>
      </c>
      <c r="AD16" s="49">
        <f t="shared" si="2"/>
        <v>0</v>
      </c>
      <c r="AE16" s="49">
        <f t="shared" si="2"/>
        <v>0</v>
      </c>
      <c r="AF16" s="49">
        <f t="shared" si="2"/>
        <v>0</v>
      </c>
      <c r="AG16" s="49">
        <f t="shared" si="2"/>
        <v>-1282446.596346179</v>
      </c>
      <c r="AH16" s="49">
        <f t="shared" si="2"/>
        <v>-1282446.596346179</v>
      </c>
      <c r="AI16" s="48" t="s">
        <v>3563</v>
      </c>
    </row>
    <row r="17" spans="1:69" ht="15.75" thickBot="1" x14ac:dyDescent="0.3">
      <c r="A17" s="37">
        <f>COUNTIF(D20:D989,"&gt;0")</f>
        <v>0</v>
      </c>
      <c r="B17" s="526"/>
      <c r="C17" s="527"/>
      <c r="D17" s="527"/>
      <c r="E17" s="528"/>
      <c r="F17" s="526"/>
      <c r="G17" s="527"/>
      <c r="H17" s="527"/>
      <c r="I17" s="527"/>
      <c r="J17" s="527"/>
      <c r="K17" s="527"/>
      <c r="L17" s="527"/>
      <c r="M17" s="527"/>
      <c r="N17" s="528"/>
      <c r="O17" s="46"/>
      <c r="P17" s="46"/>
      <c r="Q17" s="46"/>
      <c r="R17" s="556" t="s">
        <v>3991</v>
      </c>
      <c r="S17" s="530"/>
      <c r="T17" s="530"/>
      <c r="U17" s="530"/>
      <c r="V17" s="530"/>
      <c r="W17" s="530"/>
      <c r="X17" s="530"/>
      <c r="Y17" s="530"/>
      <c r="Z17" s="530"/>
      <c r="AA17" s="530"/>
      <c r="AB17" s="530"/>
      <c r="AC17" s="530"/>
      <c r="AD17" s="530"/>
      <c r="AE17" s="530"/>
      <c r="BJ17" s="51">
        <f>SUM(BJ20:BJ293)</f>
        <v>0</v>
      </c>
      <c r="BQ17" s="52">
        <f>SUM(BN20:BN146)</f>
        <v>0</v>
      </c>
    </row>
    <row r="18" spans="1:69" ht="16.5" thickTop="1" thickBot="1" x14ac:dyDescent="0.3">
      <c r="A18" t="s">
        <v>3584</v>
      </c>
      <c r="G18" s="52">
        <f>SUM(G20:G915)</f>
        <v>0</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SUM(AG20:AG915)</f>
        <v>-1282446.596346179</v>
      </c>
      <c r="AL18" s="175">
        <v>1</v>
      </c>
      <c r="AM18" s="7">
        <v>0</v>
      </c>
      <c r="AN18" s="7">
        <v>0</v>
      </c>
      <c r="AO18" s="7">
        <v>0</v>
      </c>
      <c r="AP18" s="7">
        <v>0</v>
      </c>
      <c r="AQ18" s="7">
        <v>0</v>
      </c>
      <c r="AR18" s="7">
        <v>0</v>
      </c>
      <c r="AS18" s="7">
        <v>0</v>
      </c>
      <c r="AT18" s="7">
        <v>0</v>
      </c>
      <c r="AU18" s="7">
        <v>0</v>
      </c>
      <c r="AV18" s="7">
        <v>0</v>
      </c>
      <c r="AW18" s="7">
        <v>0</v>
      </c>
      <c r="AX18" s="54"/>
      <c r="BD18" s="55" t="s">
        <v>3586</v>
      </c>
      <c r="BE18" s="55" t="s">
        <v>3586</v>
      </c>
      <c r="BF18" s="55" t="s">
        <v>3586</v>
      </c>
      <c r="BG18" s="55" t="s">
        <v>3586</v>
      </c>
      <c r="BH18" s="56" t="s">
        <v>3586</v>
      </c>
      <c r="BI18" s="56" t="s">
        <v>3586</v>
      </c>
      <c r="BJ18" s="56" t="s">
        <v>3586</v>
      </c>
      <c r="BK18" s="56" t="s">
        <v>3587</v>
      </c>
      <c r="BL18" s="56"/>
      <c r="BM18" s="56" t="s">
        <v>3587</v>
      </c>
      <c r="BN18" s="57" t="s">
        <v>3587</v>
      </c>
      <c r="BO18" s="57" t="s">
        <v>3587</v>
      </c>
      <c r="BP18" s="57" t="s">
        <v>3587</v>
      </c>
      <c r="BQ18" s="57" t="s">
        <v>3587</v>
      </c>
    </row>
    <row r="19" spans="1:69"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64" t="s">
        <v>3605</v>
      </c>
      <c r="AF19" s="302" t="s">
        <v>3605</v>
      </c>
      <c r="AG19" s="302" t="s">
        <v>4704</v>
      </c>
      <c r="AH19" s="302" t="s">
        <v>4705</v>
      </c>
      <c r="AI19" s="302" t="s">
        <v>4706</v>
      </c>
      <c r="AJ19" s="302" t="s">
        <v>4707</v>
      </c>
      <c r="AK19" s="66"/>
      <c r="AL19" s="66"/>
      <c r="AM19" s="66"/>
      <c r="AN19" s="66"/>
      <c r="AO19" s="66"/>
      <c r="AP19" s="66"/>
      <c r="AQ19" s="66"/>
      <c r="AR19" s="66"/>
      <c r="AS19" s="66"/>
      <c r="AT19" s="66"/>
      <c r="AU19" s="67"/>
      <c r="AV19" s="68"/>
      <c r="AW19" s="68"/>
      <c r="AX19" s="68"/>
      <c r="BA19" s="69"/>
      <c r="BB19" s="70"/>
      <c r="BC19" s="70"/>
      <c r="BD19" s="70"/>
      <c r="BE19" s="70"/>
      <c r="BF19" s="71"/>
      <c r="BG19" s="71"/>
      <c r="BH19" s="72"/>
      <c r="BI19" s="72"/>
      <c r="BJ19" s="72"/>
      <c r="BK19" s="73"/>
      <c r="BL19" s="73"/>
      <c r="BM19" s="73"/>
      <c r="BN19" s="73"/>
    </row>
    <row r="20" spans="1:69" ht="15.75" customHeight="1" thickTop="1" x14ac:dyDescent="0.25">
      <c r="A20" t="str">
        <f>$B$3</f>
        <v>DEDELEGATION</v>
      </c>
      <c r="B20" s="75">
        <v>44295</v>
      </c>
      <c r="C20" s="74">
        <v>3022002</v>
      </c>
      <c r="D20" t="s">
        <v>4754</v>
      </c>
      <c r="E20" t="str">
        <f>VLOOKUP(C20,Schools!$A:$Z,3,0)</f>
        <v>M</v>
      </c>
      <c r="F20" s="76">
        <v>-680.59999999999991</v>
      </c>
      <c r="G20" s="74" t="s">
        <v>4703</v>
      </c>
      <c r="H20" s="74" t="s">
        <v>4806</v>
      </c>
      <c r="I20" t="str">
        <f>O20&amp;"/"&amp;P20</f>
        <v>10162/543965</v>
      </c>
      <c r="J20">
        <f>VLOOKUP(C20,Schools!$A:$Z,9,0)</f>
        <v>400005</v>
      </c>
      <c r="K20" s="74" t="s">
        <v>173</v>
      </c>
      <c r="L20" s="74" t="s">
        <v>4812</v>
      </c>
      <c r="M20" s="74" t="s">
        <v>4843</v>
      </c>
      <c r="N20" s="77" t="str">
        <f>VLOOKUP(C20,Schools!A:D,4,0)</f>
        <v>Primary</v>
      </c>
      <c r="O20" s="77">
        <f t="shared" ref="O20:O83" si="4">IF($E20="A","EFA",VLOOKUP(LEFT(N20,1),$AI$1:$AJ$3,2,0))</f>
        <v>10162</v>
      </c>
      <c r="P20" s="77">
        <f t="shared" ref="P20:P51" si="5">IF(E20="M",543965,516500)</f>
        <v>543965</v>
      </c>
      <c r="Q20" s="286">
        <f t="shared" ref="Q20:Q51" si="6">F20</f>
        <v>-680.59999999999991</v>
      </c>
      <c r="R20" s="78"/>
      <c r="S20" s="78"/>
      <c r="T20" s="78"/>
      <c r="U20" s="78"/>
      <c r="V20" s="78"/>
      <c r="W20" s="78"/>
      <c r="X20" s="78"/>
      <c r="Y20" s="78"/>
      <c r="Z20" s="78"/>
      <c r="AA20" s="78"/>
      <c r="AB20" s="78"/>
      <c r="AC20" s="52">
        <f>SUM(Q20:AB20)</f>
        <v>-680.59999999999991</v>
      </c>
      <c r="AD20" s="52">
        <f>AC20-F20</f>
        <v>0</v>
      </c>
      <c r="AE20" s="78"/>
      <c r="AG20" s="52">
        <f>SUM(Q20:S20)</f>
        <v>-680.59999999999991</v>
      </c>
      <c r="AH20" s="52">
        <f>SUM(Q20:V20)</f>
        <v>-680.59999999999991</v>
      </c>
      <c r="AI20" s="7">
        <f>SUM(Q20:Y20)</f>
        <v>-680.59999999999991</v>
      </c>
      <c r="AJ20" s="7">
        <f>SUM(Q20:AB20)</f>
        <v>-680.59999999999991</v>
      </c>
      <c r="AK20" s="7"/>
      <c r="AL20" s="7"/>
      <c r="AU20"/>
      <c r="AW20" s="52"/>
      <c r="AX20" s="79"/>
      <c r="BA20" s="3"/>
      <c r="BB20" s="51"/>
      <c r="BC20" s="51"/>
      <c r="BD20" s="51"/>
      <c r="BE20" s="51"/>
      <c r="BF20" s="52"/>
      <c r="BG20" s="51"/>
      <c r="BH20" s="7"/>
      <c r="BI20" s="1"/>
      <c r="BJ20" s="1"/>
      <c r="BK20" s="51"/>
      <c r="BL20" s="1"/>
      <c r="BM20" s="52"/>
      <c r="BN20" s="52"/>
    </row>
    <row r="21" spans="1:69" x14ac:dyDescent="0.25">
      <c r="A21" t="str">
        <f t="shared" ref="A21:A84" si="7">$B$3</f>
        <v>DEDELEGATION</v>
      </c>
      <c r="B21" s="296">
        <v>44295</v>
      </c>
      <c r="C21" s="74">
        <v>3022003</v>
      </c>
      <c r="D21" t="s">
        <v>201</v>
      </c>
      <c r="E21" t="str">
        <f>VLOOKUP(C21,Schools!$A:$Z,3,0)</f>
        <v>M</v>
      </c>
      <c r="F21" s="76">
        <v>-578.91999999999996</v>
      </c>
      <c r="G21" s="295" t="s">
        <v>4703</v>
      </c>
      <c r="H21" s="295" t="s">
        <v>4806</v>
      </c>
      <c r="I21" t="str">
        <f t="shared" ref="I21:I84" si="8">O21&amp;"/"&amp;P21</f>
        <v>10162/543965</v>
      </c>
      <c r="J21">
        <f>VLOOKUP(C21,Schools!$A:$Z,9,0)</f>
        <v>400051</v>
      </c>
      <c r="K21" s="74" t="s">
        <v>173</v>
      </c>
      <c r="L21" s="295" t="s">
        <v>4812</v>
      </c>
      <c r="M21" s="295" t="s">
        <v>4843</v>
      </c>
      <c r="N21" s="77" t="str">
        <f>VLOOKUP(C21,Schools!A:D,4,0)</f>
        <v>Primary</v>
      </c>
      <c r="O21" s="77">
        <f t="shared" si="4"/>
        <v>10162</v>
      </c>
      <c r="P21" s="77">
        <f t="shared" si="5"/>
        <v>543965</v>
      </c>
      <c r="Q21" s="286">
        <f t="shared" si="6"/>
        <v>-578.91999999999996</v>
      </c>
      <c r="R21" s="78"/>
      <c r="S21" s="78"/>
      <c r="T21" s="78"/>
      <c r="U21" s="78"/>
      <c r="V21" s="78"/>
      <c r="W21" s="78"/>
      <c r="X21" s="78"/>
      <c r="Y21" s="78"/>
      <c r="Z21" s="78"/>
      <c r="AA21" s="78"/>
      <c r="AB21" s="78"/>
      <c r="AC21" s="52">
        <f t="shared" ref="AC21:AC84" si="9">SUM(Q21:AB21)</f>
        <v>-578.91999999999996</v>
      </c>
      <c r="AD21" s="52">
        <f t="shared" ref="AD21:AD84" si="10">AC21-F21</f>
        <v>0</v>
      </c>
      <c r="AE21" s="78"/>
      <c r="AG21" s="52">
        <f t="shared" ref="AG21:AG84" si="11">SUM(Q21:S21)</f>
        <v>-578.91999999999996</v>
      </c>
      <c r="AH21" s="52">
        <f t="shared" ref="AH21:AH84" si="12">SUM(Q21:V21)</f>
        <v>-578.91999999999996</v>
      </c>
      <c r="AI21" s="7">
        <f t="shared" ref="AI21:AI84" si="13">SUM(Q21:Y21)</f>
        <v>-578.91999999999996</v>
      </c>
      <c r="AJ21" s="7">
        <f t="shared" ref="AJ21:AJ84" si="14">SUM(Q21:AB21)</f>
        <v>-578.91999999999996</v>
      </c>
      <c r="AK21" s="7"/>
      <c r="AL21" s="7"/>
      <c r="AU21"/>
      <c r="AW21" s="52"/>
      <c r="AX21" s="79"/>
      <c r="BA21" s="3"/>
      <c r="BB21" s="51"/>
      <c r="BC21" s="51"/>
      <c r="BD21" s="51"/>
      <c r="BE21" s="51"/>
      <c r="BF21" s="52"/>
      <c r="BG21" s="51"/>
      <c r="BH21" s="7"/>
      <c r="BI21" s="51"/>
      <c r="BJ21" s="1"/>
      <c r="BK21" s="51"/>
      <c r="BL21" s="1"/>
      <c r="BM21" s="52"/>
      <c r="BN21" s="52"/>
    </row>
    <row r="22" spans="1:69" x14ac:dyDescent="0.25">
      <c r="A22" t="str">
        <f t="shared" si="7"/>
        <v>DEDELEGATION</v>
      </c>
      <c r="B22" s="296">
        <v>44295</v>
      </c>
      <c r="C22" s="74">
        <v>3022007</v>
      </c>
      <c r="D22" t="s">
        <v>205</v>
      </c>
      <c r="E22" t="str">
        <f>VLOOKUP(C22,Schools!$A:$Z,3,0)</f>
        <v>M</v>
      </c>
      <c r="F22" s="76">
        <v>-587.12</v>
      </c>
      <c r="G22" s="295" t="s">
        <v>4703</v>
      </c>
      <c r="H22" s="295" t="s">
        <v>4806</v>
      </c>
      <c r="I22" t="str">
        <f t="shared" si="8"/>
        <v>10162/543965</v>
      </c>
      <c r="J22">
        <f>VLOOKUP(C22,Schools!$A:$Z,9,0)</f>
        <v>400040</v>
      </c>
      <c r="K22" s="74" t="s">
        <v>173</v>
      </c>
      <c r="L22" s="295" t="s">
        <v>4812</v>
      </c>
      <c r="M22" s="295" t="s">
        <v>4843</v>
      </c>
      <c r="N22" s="77" t="str">
        <f>VLOOKUP(C22,Schools!A:D,4,0)</f>
        <v>Primary</v>
      </c>
      <c r="O22" s="77">
        <f t="shared" si="4"/>
        <v>10162</v>
      </c>
      <c r="P22" s="77">
        <f t="shared" si="5"/>
        <v>543965</v>
      </c>
      <c r="Q22" s="286">
        <f t="shared" si="6"/>
        <v>-587.12</v>
      </c>
      <c r="R22" s="78"/>
      <c r="S22" s="78"/>
      <c r="T22" s="78"/>
      <c r="U22" s="78"/>
      <c r="V22" s="78"/>
      <c r="W22" s="78"/>
      <c r="X22" s="78"/>
      <c r="Y22" s="78"/>
      <c r="Z22" s="78"/>
      <c r="AA22" s="78"/>
      <c r="AB22" s="78"/>
      <c r="AC22" s="52">
        <f t="shared" si="9"/>
        <v>-587.12</v>
      </c>
      <c r="AD22" s="52">
        <f t="shared" si="10"/>
        <v>0</v>
      </c>
      <c r="AE22" s="78"/>
      <c r="AG22" s="52">
        <f t="shared" si="11"/>
        <v>-587.12</v>
      </c>
      <c r="AH22" s="52">
        <f t="shared" si="12"/>
        <v>-587.12</v>
      </c>
      <c r="AI22" s="7">
        <f t="shared" si="13"/>
        <v>-587.12</v>
      </c>
      <c r="AJ22" s="7">
        <f t="shared" si="14"/>
        <v>-587.12</v>
      </c>
      <c r="AK22" s="7"/>
      <c r="AL22" s="7"/>
      <c r="AU22"/>
      <c r="AW22" s="52"/>
      <c r="AX22" s="79"/>
      <c r="BA22" s="3"/>
      <c r="BB22" s="51"/>
      <c r="BC22" s="51"/>
      <c r="BD22" s="51"/>
      <c r="BE22" s="51"/>
      <c r="BF22" s="52"/>
      <c r="BG22" s="51"/>
      <c r="BH22" s="7"/>
      <c r="BI22" s="51"/>
      <c r="BJ22" s="1"/>
      <c r="BK22" s="51"/>
      <c r="BL22" s="1"/>
      <c r="BM22" s="52"/>
      <c r="BN22" s="52"/>
    </row>
    <row r="23" spans="1:69" x14ac:dyDescent="0.25">
      <c r="A23" t="str">
        <f t="shared" si="7"/>
        <v>DEDELEGATION</v>
      </c>
      <c r="B23" s="296">
        <v>44295</v>
      </c>
      <c r="C23" s="74">
        <v>3022008</v>
      </c>
      <c r="D23" t="s">
        <v>4755</v>
      </c>
      <c r="E23" t="str">
        <f>VLOOKUP(C23,Schools!$A:$Z,3,0)</f>
        <v>M</v>
      </c>
      <c r="F23" s="76">
        <v>-441.15999999999997</v>
      </c>
      <c r="G23" s="295" t="s">
        <v>4703</v>
      </c>
      <c r="H23" s="295" t="s">
        <v>4806</v>
      </c>
      <c r="I23" t="str">
        <f t="shared" si="8"/>
        <v>10162/543965</v>
      </c>
      <c r="J23">
        <f>VLOOKUP(C23,Schools!$A:$Z,9,0)</f>
        <v>400057</v>
      </c>
      <c r="K23" s="74" t="s">
        <v>173</v>
      </c>
      <c r="L23" s="295" t="s">
        <v>4812</v>
      </c>
      <c r="M23" s="295" t="s">
        <v>4843</v>
      </c>
      <c r="N23" s="77" t="str">
        <f>VLOOKUP(C23,Schools!A:D,4,0)</f>
        <v>Primary</v>
      </c>
      <c r="O23" s="77">
        <f t="shared" si="4"/>
        <v>10162</v>
      </c>
      <c r="P23" s="77">
        <f t="shared" si="5"/>
        <v>543965</v>
      </c>
      <c r="Q23" s="286">
        <f t="shared" si="6"/>
        <v>-441.15999999999997</v>
      </c>
      <c r="R23" s="78"/>
      <c r="S23" s="78"/>
      <c r="T23" s="78"/>
      <c r="U23" s="78"/>
      <c r="V23" s="78"/>
      <c r="W23" s="78"/>
      <c r="X23" s="78"/>
      <c r="Y23" s="78"/>
      <c r="Z23" s="78"/>
      <c r="AA23" s="78"/>
      <c r="AB23" s="78"/>
      <c r="AC23" s="52">
        <f t="shared" si="9"/>
        <v>-441.15999999999997</v>
      </c>
      <c r="AD23" s="52">
        <f t="shared" si="10"/>
        <v>0</v>
      </c>
      <c r="AE23" s="78"/>
      <c r="AG23" s="52">
        <f t="shared" si="11"/>
        <v>-441.15999999999997</v>
      </c>
      <c r="AH23" s="52">
        <f t="shared" si="12"/>
        <v>-441.15999999999997</v>
      </c>
      <c r="AI23" s="7">
        <f t="shared" si="13"/>
        <v>-441.15999999999997</v>
      </c>
      <c r="AJ23" s="7">
        <f t="shared" si="14"/>
        <v>-441.15999999999997</v>
      </c>
      <c r="AK23" s="7"/>
      <c r="AL23" s="7"/>
      <c r="AU23"/>
      <c r="AW23" s="52"/>
      <c r="AX23" s="79"/>
      <c r="BA23" s="3"/>
      <c r="BB23" s="51"/>
      <c r="BC23" s="51"/>
      <c r="BD23" s="51"/>
      <c r="BE23" s="51"/>
      <c r="BF23" s="52"/>
      <c r="BG23" s="51"/>
      <c r="BH23" s="7"/>
      <c r="BI23" s="51"/>
      <c r="BJ23" s="1"/>
      <c r="BK23" s="51"/>
      <c r="BL23" s="1"/>
      <c r="BM23" s="52"/>
      <c r="BN23" s="52"/>
    </row>
    <row r="24" spans="1:69" x14ac:dyDescent="0.25">
      <c r="A24" t="str">
        <f t="shared" si="7"/>
        <v>DEDELEGATION</v>
      </c>
      <c r="B24" s="296">
        <v>44295</v>
      </c>
      <c r="C24" s="74">
        <v>3022009</v>
      </c>
      <c r="D24" t="s">
        <v>4756</v>
      </c>
      <c r="E24" t="str">
        <f>VLOOKUP(C24,Schools!$A:$Z,3,0)</f>
        <v>M</v>
      </c>
      <c r="F24" s="76">
        <v>-687.16</v>
      </c>
      <c r="G24" s="295" t="s">
        <v>4703</v>
      </c>
      <c r="H24" s="295" t="s">
        <v>4806</v>
      </c>
      <c r="I24" t="str">
        <f t="shared" si="8"/>
        <v>10162/543965</v>
      </c>
      <c r="J24">
        <f>VLOOKUP(C24,Schools!$A:$Z,9,0)</f>
        <v>400061</v>
      </c>
      <c r="K24" s="74" t="s">
        <v>173</v>
      </c>
      <c r="L24" s="295" t="s">
        <v>4812</v>
      </c>
      <c r="M24" s="295" t="s">
        <v>4843</v>
      </c>
      <c r="N24" s="77" t="str">
        <f>VLOOKUP(C24,Schools!A:D,4,0)</f>
        <v>Primary</v>
      </c>
      <c r="O24" s="77">
        <f t="shared" si="4"/>
        <v>10162</v>
      </c>
      <c r="P24" s="77">
        <f t="shared" si="5"/>
        <v>543965</v>
      </c>
      <c r="Q24" s="286">
        <f t="shared" si="6"/>
        <v>-687.16</v>
      </c>
      <c r="R24" s="78"/>
      <c r="S24" s="78"/>
      <c r="T24" s="78"/>
      <c r="U24" s="78"/>
      <c r="V24" s="78"/>
      <c r="W24" s="78"/>
      <c r="X24" s="78"/>
      <c r="Y24" s="78"/>
      <c r="Z24" s="78"/>
      <c r="AA24" s="78"/>
      <c r="AB24" s="78"/>
      <c r="AC24" s="52">
        <f t="shared" si="9"/>
        <v>-687.16</v>
      </c>
      <c r="AD24" s="52">
        <f t="shared" si="10"/>
        <v>0</v>
      </c>
      <c r="AE24" s="78"/>
      <c r="AG24" s="52">
        <f t="shared" si="11"/>
        <v>-687.16</v>
      </c>
      <c r="AH24" s="52">
        <f t="shared" si="12"/>
        <v>-687.16</v>
      </c>
      <c r="AI24" s="7">
        <f t="shared" si="13"/>
        <v>-687.16</v>
      </c>
      <c r="AJ24" s="7">
        <f t="shared" si="14"/>
        <v>-687.16</v>
      </c>
      <c r="AK24" s="7"/>
      <c r="AL24" s="7"/>
      <c r="AU24"/>
      <c r="AW24" s="52"/>
      <c r="AX24" s="79"/>
      <c r="BA24" s="3"/>
      <c r="BB24" s="51"/>
      <c r="BC24" s="51"/>
      <c r="BD24" s="51"/>
      <c r="BE24" s="51"/>
      <c r="BF24" s="52"/>
      <c r="BG24" s="51"/>
      <c r="BH24" s="7"/>
      <c r="BI24" s="51"/>
      <c r="BJ24" s="1"/>
      <c r="BK24" s="51"/>
      <c r="BL24" s="1"/>
      <c r="BM24" s="52"/>
      <c r="BN24" s="52"/>
    </row>
    <row r="25" spans="1:69" x14ac:dyDescent="0.25">
      <c r="A25" t="str">
        <f t="shared" si="7"/>
        <v>DEDELEGATION</v>
      </c>
      <c r="B25" s="296">
        <v>44295</v>
      </c>
      <c r="C25" s="74">
        <v>3022011</v>
      </c>
      <c r="D25" t="s">
        <v>4757</v>
      </c>
      <c r="E25" t="str">
        <f>VLOOKUP(C25,Schools!$A:$Z,3,0)</f>
        <v>M</v>
      </c>
      <c r="F25" s="76">
        <v>-342.76</v>
      </c>
      <c r="G25" s="295" t="s">
        <v>4703</v>
      </c>
      <c r="H25" s="295" t="s">
        <v>4806</v>
      </c>
      <c r="I25" t="str">
        <f t="shared" si="8"/>
        <v>10162/543965</v>
      </c>
      <c r="J25">
        <f>VLOOKUP(C25,Schools!$A:$Z,9,0)</f>
        <v>400020</v>
      </c>
      <c r="K25" s="74" t="s">
        <v>173</v>
      </c>
      <c r="L25" s="295" t="s">
        <v>4812</v>
      </c>
      <c r="M25" s="295" t="s">
        <v>4843</v>
      </c>
      <c r="N25" s="77" t="str">
        <f>VLOOKUP(C25,Schools!A:D,4,0)</f>
        <v>Primary</v>
      </c>
      <c r="O25" s="77">
        <f t="shared" si="4"/>
        <v>10162</v>
      </c>
      <c r="P25" s="77">
        <f t="shared" si="5"/>
        <v>543965</v>
      </c>
      <c r="Q25" s="286">
        <f t="shared" si="6"/>
        <v>-342.76</v>
      </c>
      <c r="R25" s="78"/>
      <c r="S25" s="78"/>
      <c r="T25" s="78"/>
      <c r="U25" s="78"/>
      <c r="V25" s="78"/>
      <c r="W25" s="78"/>
      <c r="X25" s="78"/>
      <c r="Y25" s="78"/>
      <c r="Z25" s="78"/>
      <c r="AA25" s="78"/>
      <c r="AB25" s="78"/>
      <c r="AC25" s="52">
        <f t="shared" si="9"/>
        <v>-342.76</v>
      </c>
      <c r="AD25" s="52">
        <f t="shared" si="10"/>
        <v>0</v>
      </c>
      <c r="AE25" s="78"/>
      <c r="AG25" s="52">
        <f t="shared" si="11"/>
        <v>-342.76</v>
      </c>
      <c r="AH25" s="52">
        <f t="shared" si="12"/>
        <v>-342.76</v>
      </c>
      <c r="AI25" s="7">
        <f t="shared" si="13"/>
        <v>-342.76</v>
      </c>
      <c r="AJ25" s="7">
        <f t="shared" si="14"/>
        <v>-342.76</v>
      </c>
      <c r="AK25" s="7"/>
      <c r="AL25" s="7"/>
      <c r="AU25"/>
      <c r="AW25" s="52"/>
      <c r="AX25" s="79"/>
      <c r="BA25" s="3"/>
      <c r="BB25" s="51"/>
      <c r="BC25" s="51"/>
      <c r="BD25" s="51"/>
      <c r="BE25" s="51"/>
      <c r="BF25" s="52"/>
      <c r="BG25" s="51"/>
      <c r="BH25" s="7"/>
      <c r="BI25" s="51"/>
      <c r="BJ25" s="1"/>
      <c r="BK25" s="51"/>
      <c r="BL25" s="1"/>
      <c r="BM25" s="52"/>
      <c r="BN25" s="52"/>
    </row>
    <row r="26" spans="1:69" x14ac:dyDescent="0.25">
      <c r="A26" t="str">
        <f t="shared" si="7"/>
        <v>DEDELEGATION</v>
      </c>
      <c r="B26" s="296">
        <v>44295</v>
      </c>
      <c r="C26" s="74">
        <v>3022014</v>
      </c>
      <c r="D26" t="s">
        <v>4758</v>
      </c>
      <c r="E26" t="str">
        <f>VLOOKUP(C26,Schools!$A:$Z,3,0)</f>
        <v>M</v>
      </c>
      <c r="F26" s="76">
        <v>-1029.9199999999998</v>
      </c>
      <c r="G26" s="295" t="s">
        <v>4703</v>
      </c>
      <c r="H26" s="295" t="s">
        <v>4806</v>
      </c>
      <c r="I26" t="str">
        <f t="shared" si="8"/>
        <v>10162/543965</v>
      </c>
      <c r="J26">
        <f>VLOOKUP(C26,Schools!$A:$Z,9,0)</f>
        <v>400050</v>
      </c>
      <c r="K26" s="74" t="s">
        <v>173</v>
      </c>
      <c r="L26" s="295" t="s">
        <v>4812</v>
      </c>
      <c r="M26" s="295" t="s">
        <v>4843</v>
      </c>
      <c r="N26" s="77" t="str">
        <f>VLOOKUP(C26,Schools!A:D,4,0)</f>
        <v>Primary</v>
      </c>
      <c r="O26" s="77">
        <f t="shared" si="4"/>
        <v>10162</v>
      </c>
      <c r="P26" s="77">
        <f t="shared" si="5"/>
        <v>543965</v>
      </c>
      <c r="Q26" s="286">
        <f t="shared" si="6"/>
        <v>-1029.9199999999998</v>
      </c>
      <c r="R26" s="78"/>
      <c r="S26" s="78"/>
      <c r="T26" s="78"/>
      <c r="U26" s="78"/>
      <c r="V26" s="78"/>
      <c r="W26" s="78"/>
      <c r="X26" s="78"/>
      <c r="Y26" s="78"/>
      <c r="Z26" s="78"/>
      <c r="AA26" s="78"/>
      <c r="AB26" s="78"/>
      <c r="AC26" s="52">
        <f t="shared" si="9"/>
        <v>-1029.9199999999998</v>
      </c>
      <c r="AD26" s="52">
        <f t="shared" si="10"/>
        <v>0</v>
      </c>
      <c r="AE26" s="78"/>
      <c r="AG26" s="52">
        <f t="shared" si="11"/>
        <v>-1029.9199999999998</v>
      </c>
      <c r="AH26" s="52">
        <f t="shared" si="12"/>
        <v>-1029.9199999999998</v>
      </c>
      <c r="AI26" s="7">
        <f t="shared" si="13"/>
        <v>-1029.9199999999998</v>
      </c>
      <c r="AJ26" s="7">
        <f t="shared" si="14"/>
        <v>-1029.9199999999998</v>
      </c>
      <c r="AK26" s="7"/>
      <c r="AL26" s="7"/>
      <c r="AU26"/>
      <c r="AW26" s="52"/>
      <c r="AX26" s="79"/>
      <c r="BA26" s="3"/>
      <c r="BB26" s="51"/>
      <c r="BC26" s="51"/>
      <c r="BD26" s="51"/>
      <c r="BE26" s="51"/>
      <c r="BF26" s="52"/>
      <c r="BG26" s="51"/>
      <c r="BH26" s="7"/>
      <c r="BI26" s="51"/>
      <c r="BJ26" s="1"/>
      <c r="BK26" s="51"/>
      <c r="BL26" s="1"/>
      <c r="BM26" s="52"/>
      <c r="BN26" s="52"/>
    </row>
    <row r="27" spans="1:69" x14ac:dyDescent="0.25">
      <c r="A27" t="str">
        <f t="shared" si="7"/>
        <v>DEDELEGATION</v>
      </c>
      <c r="B27" s="296">
        <v>44295</v>
      </c>
      <c r="C27" s="74">
        <v>3022015</v>
      </c>
      <c r="D27" t="s">
        <v>4759</v>
      </c>
      <c r="E27" t="str">
        <f>VLOOKUP(C27,Schools!$A:$Z,3,0)</f>
        <v>M</v>
      </c>
      <c r="F27" s="76">
        <v>-344.4</v>
      </c>
      <c r="G27" s="295" t="s">
        <v>4703</v>
      </c>
      <c r="H27" s="295" t="s">
        <v>4806</v>
      </c>
      <c r="I27" t="str">
        <f t="shared" si="8"/>
        <v>10162/543965</v>
      </c>
      <c r="J27">
        <f>VLOOKUP(C27,Schools!$A:$Z,9,0)</f>
        <v>400059</v>
      </c>
      <c r="K27" s="74" t="s">
        <v>173</v>
      </c>
      <c r="L27" s="295" t="s">
        <v>4812</v>
      </c>
      <c r="M27" s="295" t="s">
        <v>4843</v>
      </c>
      <c r="N27" s="77" t="str">
        <f>VLOOKUP(C27,Schools!A:D,4,0)</f>
        <v>Primary</v>
      </c>
      <c r="O27" s="77">
        <f t="shared" si="4"/>
        <v>10162</v>
      </c>
      <c r="P27" s="77">
        <f t="shared" si="5"/>
        <v>543965</v>
      </c>
      <c r="Q27" s="286">
        <f t="shared" si="6"/>
        <v>-344.4</v>
      </c>
      <c r="R27" s="78"/>
      <c r="S27" s="78"/>
      <c r="T27" s="78"/>
      <c r="U27" s="78"/>
      <c r="V27" s="78"/>
      <c r="W27" s="78"/>
      <c r="X27" s="78"/>
      <c r="Y27" s="78"/>
      <c r="Z27" s="78"/>
      <c r="AA27" s="78"/>
      <c r="AB27" s="78"/>
      <c r="AC27" s="52">
        <f t="shared" si="9"/>
        <v>-344.4</v>
      </c>
      <c r="AD27" s="52">
        <f t="shared" si="10"/>
        <v>0</v>
      </c>
      <c r="AE27" s="78"/>
      <c r="AG27" s="52">
        <f t="shared" si="11"/>
        <v>-344.4</v>
      </c>
      <c r="AH27" s="52">
        <f t="shared" si="12"/>
        <v>-344.4</v>
      </c>
      <c r="AI27" s="7">
        <f t="shared" si="13"/>
        <v>-344.4</v>
      </c>
      <c r="AJ27" s="7">
        <f t="shared" si="14"/>
        <v>-344.4</v>
      </c>
      <c r="AK27" s="7"/>
      <c r="AL27" s="7"/>
      <c r="AU27"/>
      <c r="AW27" s="52"/>
      <c r="AX27" s="79"/>
      <c r="BA27" s="3"/>
      <c r="BB27" s="51"/>
      <c r="BC27" s="51"/>
      <c r="BD27" s="51"/>
      <c r="BE27" s="51"/>
      <c r="BF27" s="52"/>
      <c r="BG27" s="51"/>
      <c r="BH27" s="7"/>
      <c r="BI27" s="51"/>
      <c r="BJ27" s="1"/>
      <c r="BK27" s="51"/>
      <c r="BL27" s="1"/>
      <c r="BM27" s="52"/>
      <c r="BN27" s="52"/>
    </row>
    <row r="28" spans="1:69" x14ac:dyDescent="0.25">
      <c r="A28" t="str">
        <f t="shared" si="7"/>
        <v>DEDELEGATION</v>
      </c>
      <c r="B28" s="296">
        <v>44295</v>
      </c>
      <c r="C28" s="74">
        <v>3022016</v>
      </c>
      <c r="D28" t="s">
        <v>213</v>
      </c>
      <c r="E28" t="str">
        <f>VLOOKUP(C28,Schools!$A:$Z,3,0)</f>
        <v>M</v>
      </c>
      <c r="F28" s="76">
        <v>-344.4</v>
      </c>
      <c r="G28" s="295" t="s">
        <v>4703</v>
      </c>
      <c r="H28" s="295" t="s">
        <v>4806</v>
      </c>
      <c r="I28" t="str">
        <f t="shared" si="8"/>
        <v>10162/543965</v>
      </c>
      <c r="J28">
        <f>VLOOKUP(C28,Schools!$A:$Z,9,0)</f>
        <v>400049</v>
      </c>
      <c r="K28" s="74" t="s">
        <v>173</v>
      </c>
      <c r="L28" s="295" t="s">
        <v>4812</v>
      </c>
      <c r="M28" s="295" t="s">
        <v>4843</v>
      </c>
      <c r="N28" s="77" t="str">
        <f>VLOOKUP(C28,Schools!A:D,4,0)</f>
        <v>Primary</v>
      </c>
      <c r="O28" s="77">
        <f t="shared" si="4"/>
        <v>10162</v>
      </c>
      <c r="P28" s="77">
        <f t="shared" si="5"/>
        <v>543965</v>
      </c>
      <c r="Q28" s="286">
        <f t="shared" si="6"/>
        <v>-344.4</v>
      </c>
      <c r="R28" s="78"/>
      <c r="S28" s="78"/>
      <c r="T28" s="78"/>
      <c r="U28" s="78"/>
      <c r="V28" s="78"/>
      <c r="W28" s="78"/>
      <c r="X28" s="78"/>
      <c r="Y28" s="78"/>
      <c r="Z28" s="78"/>
      <c r="AA28" s="78"/>
      <c r="AB28" s="78"/>
      <c r="AC28" s="52">
        <f t="shared" si="9"/>
        <v>-344.4</v>
      </c>
      <c r="AD28" s="52">
        <f t="shared" si="10"/>
        <v>0</v>
      </c>
      <c r="AE28" s="78"/>
      <c r="AG28" s="52">
        <f t="shared" si="11"/>
        <v>-344.4</v>
      </c>
      <c r="AH28" s="52">
        <f t="shared" si="12"/>
        <v>-344.4</v>
      </c>
      <c r="AI28" s="7">
        <f t="shared" si="13"/>
        <v>-344.4</v>
      </c>
      <c r="AJ28" s="7">
        <f t="shared" si="14"/>
        <v>-344.4</v>
      </c>
      <c r="AK28" s="7"/>
      <c r="AL28" s="7"/>
      <c r="AU28"/>
      <c r="AW28" s="52"/>
      <c r="AX28" s="79"/>
      <c r="BA28" s="3"/>
      <c r="BB28" s="51"/>
      <c r="BC28" s="51"/>
      <c r="BD28" s="51"/>
      <c r="BE28" s="51"/>
      <c r="BF28" s="52"/>
      <c r="BG28" s="51"/>
      <c r="BH28" s="7"/>
      <c r="BI28" s="51"/>
      <c r="BJ28" s="1"/>
      <c r="BK28" s="51"/>
      <c r="BL28" s="1"/>
      <c r="BM28" s="52"/>
      <c r="BN28" s="52"/>
    </row>
    <row r="29" spans="1:69" x14ac:dyDescent="0.25">
      <c r="A29" t="str">
        <f t="shared" si="7"/>
        <v>DEDELEGATION</v>
      </c>
      <c r="B29" s="296">
        <v>44295</v>
      </c>
      <c r="C29" s="74">
        <v>3022017</v>
      </c>
      <c r="D29" t="s">
        <v>214</v>
      </c>
      <c r="E29" t="str">
        <f>VLOOKUP(C29,Schools!$A:$Z,3,0)</f>
        <v>M</v>
      </c>
      <c r="F29" s="76">
        <v>-659.28</v>
      </c>
      <c r="G29" s="295" t="s">
        <v>4703</v>
      </c>
      <c r="H29" s="295" t="s">
        <v>4806</v>
      </c>
      <c r="I29" t="str">
        <f t="shared" si="8"/>
        <v>10162/543965</v>
      </c>
      <c r="J29">
        <f>VLOOKUP(C29,Schools!$A:$Z,9,0)</f>
        <v>400080</v>
      </c>
      <c r="K29" s="74" t="s">
        <v>173</v>
      </c>
      <c r="L29" s="295" t="s">
        <v>4812</v>
      </c>
      <c r="M29" s="295" t="s">
        <v>4843</v>
      </c>
      <c r="N29" s="77" t="str">
        <f>VLOOKUP(C29,Schools!A:D,4,0)</f>
        <v>Primary</v>
      </c>
      <c r="O29" s="77">
        <f t="shared" si="4"/>
        <v>10162</v>
      </c>
      <c r="P29" s="77">
        <f t="shared" si="5"/>
        <v>543965</v>
      </c>
      <c r="Q29" s="286">
        <f t="shared" si="6"/>
        <v>-659.28</v>
      </c>
      <c r="R29" s="78"/>
      <c r="S29" s="78"/>
      <c r="T29" s="78"/>
      <c r="U29" s="78"/>
      <c r="V29" s="78"/>
      <c r="W29" s="78"/>
      <c r="X29" s="78"/>
      <c r="Y29" s="78"/>
      <c r="Z29" s="78"/>
      <c r="AA29" s="78"/>
      <c r="AB29" s="78"/>
      <c r="AC29" s="52">
        <f t="shared" si="9"/>
        <v>-659.28</v>
      </c>
      <c r="AD29" s="52">
        <f t="shared" si="10"/>
        <v>0</v>
      </c>
      <c r="AE29" s="78"/>
      <c r="AG29" s="52">
        <f t="shared" si="11"/>
        <v>-659.28</v>
      </c>
      <c r="AH29" s="52">
        <f t="shared" si="12"/>
        <v>-659.28</v>
      </c>
      <c r="AI29" s="7">
        <f t="shared" si="13"/>
        <v>-659.28</v>
      </c>
      <c r="AJ29" s="7">
        <f t="shared" si="14"/>
        <v>-659.28</v>
      </c>
      <c r="AK29" s="7"/>
      <c r="AL29" s="7"/>
      <c r="AU29"/>
      <c r="AW29" s="52"/>
      <c r="AX29" s="79"/>
      <c r="BA29" s="3"/>
      <c r="BB29" s="51"/>
      <c r="BC29" s="51"/>
      <c r="BD29" s="51"/>
      <c r="BE29" s="51"/>
      <c r="BF29" s="52"/>
      <c r="BG29" s="51"/>
      <c r="BH29" s="7"/>
      <c r="BI29" s="51"/>
      <c r="BJ29" s="1"/>
      <c r="BK29" s="51"/>
      <c r="BL29" s="1"/>
      <c r="BM29" s="52"/>
      <c r="BN29" s="52"/>
    </row>
    <row r="30" spans="1:69" x14ac:dyDescent="0.25">
      <c r="A30" t="str">
        <f t="shared" si="7"/>
        <v>DEDELEGATION</v>
      </c>
      <c r="B30" s="296">
        <v>44295</v>
      </c>
      <c r="C30" s="74">
        <v>3022019</v>
      </c>
      <c r="D30" t="s">
        <v>216</v>
      </c>
      <c r="E30" t="str">
        <f>VLOOKUP(C30,Schools!$A:$Z,3,0)</f>
        <v>M</v>
      </c>
      <c r="F30" s="76">
        <v>-349.32</v>
      </c>
      <c r="G30" s="295" t="s">
        <v>4703</v>
      </c>
      <c r="H30" s="295" t="s">
        <v>4806</v>
      </c>
      <c r="I30" t="str">
        <f t="shared" si="8"/>
        <v>10162/543965</v>
      </c>
      <c r="J30">
        <f>VLOOKUP(C30,Schools!$A:$Z,9,0)</f>
        <v>400036</v>
      </c>
      <c r="K30" s="74" t="s">
        <v>173</v>
      </c>
      <c r="L30" s="295" t="s">
        <v>4812</v>
      </c>
      <c r="M30" s="295" t="s">
        <v>4843</v>
      </c>
      <c r="N30" s="77" t="str">
        <f>VLOOKUP(C30,Schools!A:D,4,0)</f>
        <v>Primary</v>
      </c>
      <c r="O30" s="77">
        <f t="shared" si="4"/>
        <v>10162</v>
      </c>
      <c r="P30" s="77">
        <f t="shared" si="5"/>
        <v>543965</v>
      </c>
      <c r="Q30" s="286">
        <f t="shared" si="6"/>
        <v>-349.32</v>
      </c>
      <c r="R30" s="78"/>
      <c r="S30" s="78"/>
      <c r="T30" s="78"/>
      <c r="U30" s="78"/>
      <c r="V30" s="78"/>
      <c r="W30" s="78"/>
      <c r="X30" s="78"/>
      <c r="Y30" s="78"/>
      <c r="Z30" s="78"/>
      <c r="AA30" s="78"/>
      <c r="AB30" s="78"/>
      <c r="AC30" s="52">
        <f t="shared" si="9"/>
        <v>-349.32</v>
      </c>
      <c r="AD30" s="52">
        <f t="shared" si="10"/>
        <v>0</v>
      </c>
      <c r="AE30" s="78"/>
      <c r="AG30" s="52">
        <f t="shared" si="11"/>
        <v>-349.32</v>
      </c>
      <c r="AH30" s="52">
        <f t="shared" si="12"/>
        <v>-349.32</v>
      </c>
      <c r="AI30" s="7">
        <f t="shared" si="13"/>
        <v>-349.32</v>
      </c>
      <c r="AJ30" s="7">
        <f t="shared" si="14"/>
        <v>-349.32</v>
      </c>
      <c r="AK30" s="7"/>
      <c r="AL30" s="7"/>
      <c r="AU30"/>
      <c r="AW30" s="52"/>
      <c r="AX30" s="79"/>
      <c r="BA30" s="3"/>
      <c r="BB30" s="51"/>
      <c r="BC30" s="51"/>
      <c r="BD30" s="51"/>
      <c r="BE30" s="51"/>
      <c r="BF30" s="52"/>
      <c r="BG30" s="51"/>
      <c r="BH30" s="7"/>
      <c r="BI30" s="51"/>
      <c r="BJ30" s="1"/>
      <c r="BK30" s="51"/>
      <c r="BL30" s="1"/>
      <c r="BM30" s="52"/>
      <c r="BN30" s="52"/>
    </row>
    <row r="31" spans="1:69" x14ac:dyDescent="0.25">
      <c r="A31" t="str">
        <f t="shared" si="7"/>
        <v>DEDELEGATION</v>
      </c>
      <c r="B31" s="296">
        <v>44295</v>
      </c>
      <c r="C31" s="74">
        <v>3022021</v>
      </c>
      <c r="D31" t="s">
        <v>218</v>
      </c>
      <c r="E31" t="str">
        <f>VLOOKUP(C31,Schools!$A:$Z,3,0)</f>
        <v>M</v>
      </c>
      <c r="F31" s="76">
        <v>-726.52</v>
      </c>
      <c r="G31" s="295" t="s">
        <v>4703</v>
      </c>
      <c r="H31" s="295" t="s">
        <v>4806</v>
      </c>
      <c r="I31" t="str">
        <f t="shared" si="8"/>
        <v>10162/543965</v>
      </c>
      <c r="J31">
        <f>VLOOKUP(C31,Schools!$A:$Z,9,0)</f>
        <v>400042</v>
      </c>
      <c r="K31" s="74" t="s">
        <v>173</v>
      </c>
      <c r="L31" s="295" t="s">
        <v>4812</v>
      </c>
      <c r="M31" s="295" t="s">
        <v>4843</v>
      </c>
      <c r="N31" s="77" t="str">
        <f>VLOOKUP(C31,Schools!A:D,4,0)</f>
        <v>Primary</v>
      </c>
      <c r="O31" s="77">
        <f t="shared" si="4"/>
        <v>10162</v>
      </c>
      <c r="P31" s="77">
        <f t="shared" si="5"/>
        <v>543965</v>
      </c>
      <c r="Q31" s="286">
        <f t="shared" si="6"/>
        <v>-726.52</v>
      </c>
      <c r="R31" s="78"/>
      <c r="S31" s="78"/>
      <c r="T31" s="78"/>
      <c r="U31" s="78"/>
      <c r="V31" s="78"/>
      <c r="W31" s="78"/>
      <c r="X31" s="78"/>
      <c r="Y31" s="78"/>
      <c r="Z31" s="78"/>
      <c r="AA31" s="78"/>
      <c r="AB31" s="78"/>
      <c r="AC31" s="52">
        <f t="shared" si="9"/>
        <v>-726.52</v>
      </c>
      <c r="AD31" s="52">
        <f t="shared" si="10"/>
        <v>0</v>
      </c>
      <c r="AE31" s="78"/>
      <c r="AG31" s="52">
        <f t="shared" si="11"/>
        <v>-726.52</v>
      </c>
      <c r="AH31" s="52">
        <f t="shared" si="12"/>
        <v>-726.52</v>
      </c>
      <c r="AI31" s="7">
        <f t="shared" si="13"/>
        <v>-726.52</v>
      </c>
      <c r="AJ31" s="7">
        <f t="shared" si="14"/>
        <v>-726.52</v>
      </c>
      <c r="AK31" s="7"/>
      <c r="AL31" s="7"/>
      <c r="AU31"/>
      <c r="AW31" s="52"/>
      <c r="AX31" s="79"/>
      <c r="BA31" s="3"/>
      <c r="BB31" s="51"/>
      <c r="BC31" s="51"/>
      <c r="BD31" s="51"/>
      <c r="BE31" s="51"/>
      <c r="BF31" s="52"/>
      <c r="BG31" s="51"/>
      <c r="BH31" s="7"/>
      <c r="BI31" s="51"/>
      <c r="BJ31" s="1"/>
      <c r="BK31" s="51"/>
      <c r="BL31" s="1"/>
      <c r="BM31" s="52"/>
      <c r="BN31" s="52"/>
    </row>
    <row r="32" spans="1:69" x14ac:dyDescent="0.25">
      <c r="A32" t="str">
        <f t="shared" si="7"/>
        <v>DEDELEGATION</v>
      </c>
      <c r="B32" s="296">
        <v>44295</v>
      </c>
      <c r="C32" s="74">
        <v>3022023</v>
      </c>
      <c r="D32" t="s">
        <v>219</v>
      </c>
      <c r="E32" t="str">
        <f>VLOOKUP(C32,Schools!$A:$Z,3,0)</f>
        <v>M</v>
      </c>
      <c r="F32" s="76">
        <v>-823.28</v>
      </c>
      <c r="G32" s="295" t="s">
        <v>4703</v>
      </c>
      <c r="H32" s="295" t="s">
        <v>4806</v>
      </c>
      <c r="I32" t="str">
        <f t="shared" si="8"/>
        <v>10162/543965</v>
      </c>
      <c r="J32">
        <f>VLOOKUP(C32,Schools!$A:$Z,9,0)</f>
        <v>400159</v>
      </c>
      <c r="K32" s="74" t="s">
        <v>173</v>
      </c>
      <c r="L32" s="295" t="s">
        <v>4812</v>
      </c>
      <c r="M32" s="295" t="s">
        <v>4843</v>
      </c>
      <c r="N32" s="77" t="str">
        <f>VLOOKUP(C32,Schools!A:D,4,0)</f>
        <v>Primary</v>
      </c>
      <c r="O32" s="77">
        <f t="shared" si="4"/>
        <v>10162</v>
      </c>
      <c r="P32" s="77">
        <f t="shared" si="5"/>
        <v>543965</v>
      </c>
      <c r="Q32" s="286">
        <f t="shared" si="6"/>
        <v>-823.28</v>
      </c>
      <c r="R32" s="78"/>
      <c r="S32" s="78"/>
      <c r="T32" s="78"/>
      <c r="U32" s="78"/>
      <c r="V32" s="78"/>
      <c r="W32" s="78"/>
      <c r="X32" s="78"/>
      <c r="Y32" s="78"/>
      <c r="Z32" s="78"/>
      <c r="AA32" s="78"/>
      <c r="AB32" s="78"/>
      <c r="AC32" s="52">
        <f t="shared" si="9"/>
        <v>-823.28</v>
      </c>
      <c r="AD32" s="52">
        <f t="shared" si="10"/>
        <v>0</v>
      </c>
      <c r="AE32" s="78"/>
      <c r="AG32" s="52">
        <f t="shared" si="11"/>
        <v>-823.28</v>
      </c>
      <c r="AH32" s="52">
        <f t="shared" si="12"/>
        <v>-823.28</v>
      </c>
      <c r="AI32" s="7">
        <f t="shared" si="13"/>
        <v>-823.28</v>
      </c>
      <c r="AJ32" s="7">
        <f t="shared" si="14"/>
        <v>-823.28</v>
      </c>
      <c r="AK32" s="7"/>
      <c r="AL32" s="7"/>
      <c r="AU32"/>
      <c r="AW32" s="52"/>
      <c r="AX32" s="79"/>
      <c r="BA32" s="3"/>
      <c r="BB32" s="51"/>
      <c r="BC32" s="51"/>
      <c r="BD32" s="51"/>
      <c r="BE32" s="51"/>
      <c r="BF32" s="52"/>
      <c r="BG32" s="51"/>
      <c r="BH32" s="7"/>
      <c r="BI32" s="51"/>
      <c r="BJ32" s="1"/>
      <c r="BK32" s="51"/>
      <c r="BL32" s="1"/>
      <c r="BM32" s="52"/>
      <c r="BN32" s="52"/>
    </row>
    <row r="33" spans="1:66" x14ac:dyDescent="0.25">
      <c r="A33" t="str">
        <f t="shared" si="7"/>
        <v>DEDELEGATION</v>
      </c>
      <c r="B33" s="296">
        <v>44295</v>
      </c>
      <c r="C33" s="74">
        <v>3022024</v>
      </c>
      <c r="D33" t="s">
        <v>4760</v>
      </c>
      <c r="E33" t="str">
        <f>VLOOKUP(C33,Schools!$A:$Z,3,0)</f>
        <v>M</v>
      </c>
      <c r="F33" s="76">
        <v>-323.08</v>
      </c>
      <c r="G33" s="295" t="s">
        <v>4703</v>
      </c>
      <c r="H33" s="295" t="s">
        <v>4806</v>
      </c>
      <c r="I33" t="str">
        <f t="shared" si="8"/>
        <v>10162/543965</v>
      </c>
      <c r="J33">
        <f>VLOOKUP(C33,Schools!$A:$Z,9,0)</f>
        <v>400047</v>
      </c>
      <c r="K33" s="74" t="s">
        <v>173</v>
      </c>
      <c r="L33" s="295" t="s">
        <v>4812</v>
      </c>
      <c r="M33" s="295" t="s">
        <v>4843</v>
      </c>
      <c r="N33" s="77" t="str">
        <f>VLOOKUP(C33,Schools!A:D,4,0)</f>
        <v>Primary</v>
      </c>
      <c r="O33" s="77">
        <f t="shared" si="4"/>
        <v>10162</v>
      </c>
      <c r="P33" s="77">
        <f t="shared" si="5"/>
        <v>543965</v>
      </c>
      <c r="Q33" s="286">
        <f t="shared" si="6"/>
        <v>-323.08</v>
      </c>
      <c r="R33" s="78"/>
      <c r="S33" s="78"/>
      <c r="T33" s="78"/>
      <c r="U33" s="78"/>
      <c r="V33" s="78"/>
      <c r="W33" s="78"/>
      <c r="X33" s="78"/>
      <c r="Y33" s="78"/>
      <c r="Z33" s="78"/>
      <c r="AA33" s="78"/>
      <c r="AB33" s="78"/>
      <c r="AC33" s="52">
        <f t="shared" si="9"/>
        <v>-323.08</v>
      </c>
      <c r="AD33" s="52">
        <f t="shared" si="10"/>
        <v>0</v>
      </c>
      <c r="AE33" s="78"/>
      <c r="AG33" s="52">
        <f t="shared" si="11"/>
        <v>-323.08</v>
      </c>
      <c r="AH33" s="52">
        <f t="shared" si="12"/>
        <v>-323.08</v>
      </c>
      <c r="AI33" s="7">
        <f t="shared" si="13"/>
        <v>-323.08</v>
      </c>
      <c r="AJ33" s="7">
        <f t="shared" si="14"/>
        <v>-323.08</v>
      </c>
      <c r="AK33" s="7"/>
      <c r="AL33" s="7"/>
      <c r="AU33"/>
      <c r="AW33" s="52"/>
      <c r="AX33" s="79"/>
      <c r="BA33" s="3"/>
      <c r="BB33" s="51"/>
      <c r="BC33" s="51"/>
      <c r="BD33" s="51"/>
      <c r="BE33" s="51"/>
      <c r="BF33" s="52"/>
      <c r="BG33" s="51"/>
      <c r="BH33" s="7"/>
      <c r="BI33" s="51"/>
      <c r="BJ33" s="1"/>
      <c r="BK33" s="51"/>
      <c r="BL33" s="1"/>
      <c r="BM33" s="52"/>
      <c r="BN33" s="52"/>
    </row>
    <row r="34" spans="1:66" x14ac:dyDescent="0.25">
      <c r="A34" t="str">
        <f t="shared" si="7"/>
        <v>DEDELEGATION</v>
      </c>
      <c r="B34" s="296">
        <v>44295</v>
      </c>
      <c r="C34" s="74">
        <v>3022025</v>
      </c>
      <c r="D34" t="s">
        <v>4761</v>
      </c>
      <c r="E34" t="str">
        <f>VLOOKUP(C34,Schools!$A:$Z,3,0)</f>
        <v>M</v>
      </c>
      <c r="F34" s="76">
        <v>-521.52</v>
      </c>
      <c r="G34" s="295" t="s">
        <v>4703</v>
      </c>
      <c r="H34" s="295" t="s">
        <v>4806</v>
      </c>
      <c r="I34" t="str">
        <f t="shared" si="8"/>
        <v>10162/543965</v>
      </c>
      <c r="J34">
        <f>VLOOKUP(C34,Schools!$A:$Z,9,0)</f>
        <v>400001</v>
      </c>
      <c r="K34" s="74" t="s">
        <v>173</v>
      </c>
      <c r="L34" s="295" t="s">
        <v>4812</v>
      </c>
      <c r="M34" s="295" t="s">
        <v>4843</v>
      </c>
      <c r="N34" s="77" t="str">
        <f>VLOOKUP(C34,Schools!A:D,4,0)</f>
        <v>Primary</v>
      </c>
      <c r="O34" s="77">
        <f t="shared" si="4"/>
        <v>10162</v>
      </c>
      <c r="P34" s="77">
        <f t="shared" si="5"/>
        <v>543965</v>
      </c>
      <c r="Q34" s="286">
        <f t="shared" si="6"/>
        <v>-521.52</v>
      </c>
      <c r="R34" s="78"/>
      <c r="S34" s="78"/>
      <c r="T34" s="78"/>
      <c r="U34" s="78"/>
      <c r="V34" s="78"/>
      <c r="W34" s="78"/>
      <c r="X34" s="78"/>
      <c r="Y34" s="78"/>
      <c r="Z34" s="78"/>
      <c r="AA34" s="78"/>
      <c r="AB34" s="78"/>
      <c r="AC34" s="52">
        <f t="shared" si="9"/>
        <v>-521.52</v>
      </c>
      <c r="AD34" s="52">
        <f t="shared" si="10"/>
        <v>0</v>
      </c>
      <c r="AE34" s="78"/>
      <c r="AG34" s="52">
        <f t="shared" si="11"/>
        <v>-521.52</v>
      </c>
      <c r="AH34" s="52">
        <f t="shared" si="12"/>
        <v>-521.52</v>
      </c>
      <c r="AI34" s="7">
        <f t="shared" si="13"/>
        <v>-521.52</v>
      </c>
      <c r="AJ34" s="7">
        <f t="shared" si="14"/>
        <v>-521.52</v>
      </c>
      <c r="AK34" s="7"/>
      <c r="AL34" s="7"/>
      <c r="AU34"/>
      <c r="AW34" s="52"/>
      <c r="AX34" s="79"/>
      <c r="BA34" s="3"/>
      <c r="BB34" s="51"/>
      <c r="BC34" s="51"/>
      <c r="BD34" s="51"/>
      <c r="BE34" s="51"/>
      <c r="BF34" s="52"/>
      <c r="BG34" s="51"/>
      <c r="BH34" s="7"/>
      <c r="BI34" s="51"/>
      <c r="BJ34" s="1"/>
      <c r="BK34" s="51"/>
      <c r="BL34" s="1"/>
      <c r="BM34" s="52"/>
      <c r="BN34" s="52"/>
    </row>
    <row r="35" spans="1:66" x14ac:dyDescent="0.25">
      <c r="A35" t="str">
        <f t="shared" si="7"/>
        <v>DEDELEGATION</v>
      </c>
      <c r="B35" s="296">
        <v>44295</v>
      </c>
      <c r="C35" s="74">
        <v>3022026</v>
      </c>
      <c r="D35" t="s">
        <v>4762</v>
      </c>
      <c r="E35" t="str">
        <f>VLOOKUP(C35,Schools!$A:$Z,3,0)</f>
        <v>M</v>
      </c>
      <c r="F35" s="76">
        <v>-815.07999999999993</v>
      </c>
      <c r="G35" s="295" t="s">
        <v>4703</v>
      </c>
      <c r="H35" s="295" t="s">
        <v>4806</v>
      </c>
      <c r="I35" t="str">
        <f t="shared" si="8"/>
        <v>10162/543965</v>
      </c>
      <c r="J35">
        <f>VLOOKUP(C35,Schools!$A:$Z,9,0)</f>
        <v>400082</v>
      </c>
      <c r="K35" s="74" t="s">
        <v>173</v>
      </c>
      <c r="L35" s="295" t="s">
        <v>4812</v>
      </c>
      <c r="M35" s="295" t="s">
        <v>4843</v>
      </c>
      <c r="N35" s="77" t="str">
        <f>VLOOKUP(C35,Schools!A:D,4,0)</f>
        <v>Primary</v>
      </c>
      <c r="O35" s="77">
        <f t="shared" si="4"/>
        <v>10162</v>
      </c>
      <c r="P35" s="77">
        <f t="shared" si="5"/>
        <v>543965</v>
      </c>
      <c r="Q35" s="286">
        <f t="shared" si="6"/>
        <v>-815.07999999999993</v>
      </c>
      <c r="R35" s="78"/>
      <c r="S35" s="78"/>
      <c r="T35" s="78"/>
      <c r="U35" s="78"/>
      <c r="V35" s="78"/>
      <c r="W35" s="78"/>
      <c r="X35" s="78"/>
      <c r="Y35" s="78"/>
      <c r="Z35" s="78"/>
      <c r="AA35" s="78"/>
      <c r="AB35" s="78"/>
      <c r="AC35" s="52">
        <f t="shared" si="9"/>
        <v>-815.07999999999993</v>
      </c>
      <c r="AD35" s="52">
        <f t="shared" si="10"/>
        <v>0</v>
      </c>
      <c r="AE35" s="78"/>
      <c r="AG35" s="52">
        <f t="shared" si="11"/>
        <v>-815.07999999999993</v>
      </c>
      <c r="AH35" s="52">
        <f t="shared" si="12"/>
        <v>-815.07999999999993</v>
      </c>
      <c r="AI35" s="7">
        <f t="shared" si="13"/>
        <v>-815.07999999999993</v>
      </c>
      <c r="AJ35" s="7">
        <f t="shared" si="14"/>
        <v>-815.07999999999993</v>
      </c>
      <c r="AK35" s="7"/>
      <c r="AL35" s="7"/>
      <c r="AU35"/>
      <c r="AW35" s="52"/>
      <c r="AX35" s="79"/>
      <c r="BA35" s="3"/>
      <c r="BB35" s="51"/>
      <c r="BC35" s="51"/>
      <c r="BD35" s="51"/>
      <c r="BE35" s="51"/>
      <c r="BF35" s="52"/>
      <c r="BG35" s="51"/>
      <c r="BH35" s="7"/>
      <c r="BI35" s="51"/>
      <c r="BJ35" s="1"/>
      <c r="BK35" s="51"/>
      <c r="BL35" s="1"/>
      <c r="BM35" s="52"/>
      <c r="BN35" s="52"/>
    </row>
    <row r="36" spans="1:66" x14ac:dyDescent="0.25">
      <c r="A36" t="str">
        <f t="shared" si="7"/>
        <v>DEDELEGATION</v>
      </c>
      <c r="B36" s="296">
        <v>44295</v>
      </c>
      <c r="C36" s="74">
        <v>3022027</v>
      </c>
      <c r="D36" t="s">
        <v>4763</v>
      </c>
      <c r="E36" t="str">
        <f>VLOOKUP(C36,Schools!$A:$Z,3,0)</f>
        <v>M</v>
      </c>
      <c r="F36" s="76">
        <v>-575.64</v>
      </c>
      <c r="G36" s="295" t="s">
        <v>4703</v>
      </c>
      <c r="H36" s="295" t="s">
        <v>4806</v>
      </c>
      <c r="I36" t="str">
        <f t="shared" si="8"/>
        <v>10162/543965</v>
      </c>
      <c r="J36">
        <f>VLOOKUP(C36,Schools!$A:$Z,9,0)</f>
        <v>400002</v>
      </c>
      <c r="K36" s="74" t="s">
        <v>173</v>
      </c>
      <c r="L36" s="295" t="s">
        <v>4812</v>
      </c>
      <c r="M36" s="295" t="s">
        <v>4843</v>
      </c>
      <c r="N36" s="77" t="str">
        <f>VLOOKUP(C36,Schools!A:D,4,0)</f>
        <v>Primary</v>
      </c>
      <c r="O36" s="77">
        <f t="shared" si="4"/>
        <v>10162</v>
      </c>
      <c r="P36" s="77">
        <f t="shared" si="5"/>
        <v>543965</v>
      </c>
      <c r="Q36" s="286">
        <f t="shared" si="6"/>
        <v>-575.64</v>
      </c>
      <c r="R36" s="78"/>
      <c r="S36" s="78"/>
      <c r="T36" s="78"/>
      <c r="U36" s="78"/>
      <c r="V36" s="78"/>
      <c r="W36" s="78"/>
      <c r="X36" s="78"/>
      <c r="Y36" s="78"/>
      <c r="Z36" s="78"/>
      <c r="AA36" s="78"/>
      <c r="AB36" s="78"/>
      <c r="AC36" s="52">
        <f t="shared" si="9"/>
        <v>-575.64</v>
      </c>
      <c r="AD36" s="52">
        <f t="shared" si="10"/>
        <v>0</v>
      </c>
      <c r="AE36" s="78"/>
      <c r="AG36" s="52">
        <f t="shared" si="11"/>
        <v>-575.64</v>
      </c>
      <c r="AH36" s="52">
        <f t="shared" si="12"/>
        <v>-575.64</v>
      </c>
      <c r="AI36" s="7">
        <f t="shared" si="13"/>
        <v>-575.64</v>
      </c>
      <c r="AJ36" s="7">
        <f t="shared" si="14"/>
        <v>-575.64</v>
      </c>
      <c r="AK36" s="7"/>
      <c r="AL36" s="7"/>
      <c r="AU36"/>
      <c r="AW36" s="52"/>
      <c r="AX36" s="79"/>
      <c r="BA36" s="3"/>
      <c r="BB36" s="51"/>
      <c r="BC36" s="51"/>
      <c r="BD36" s="51"/>
      <c r="BE36" s="51"/>
      <c r="BF36" s="52"/>
      <c r="BG36" s="51"/>
      <c r="BH36" s="7"/>
      <c r="BI36" s="51"/>
      <c r="BJ36" s="1"/>
      <c r="BK36" s="51"/>
      <c r="BL36" s="1"/>
      <c r="BM36" s="52"/>
      <c r="BN36" s="52"/>
    </row>
    <row r="37" spans="1:66" x14ac:dyDescent="0.25">
      <c r="A37" t="str">
        <f t="shared" si="7"/>
        <v>DEDELEGATION</v>
      </c>
      <c r="B37" s="296">
        <v>44295</v>
      </c>
      <c r="C37" s="74">
        <v>3022028</v>
      </c>
      <c r="D37" t="s">
        <v>224</v>
      </c>
      <c r="E37" t="str">
        <f>VLOOKUP(C37,Schools!$A:$Z,3,0)</f>
        <v>M</v>
      </c>
      <c r="F37" s="76">
        <v>-382.12</v>
      </c>
      <c r="G37" s="295" t="s">
        <v>4703</v>
      </c>
      <c r="H37" s="295" t="s">
        <v>4806</v>
      </c>
      <c r="I37" t="str">
        <f t="shared" si="8"/>
        <v>10162/543965</v>
      </c>
      <c r="J37">
        <f>VLOOKUP(C37,Schools!$A:$Z,9,0)</f>
        <v>400067</v>
      </c>
      <c r="K37" s="74" t="s">
        <v>173</v>
      </c>
      <c r="L37" s="295" t="s">
        <v>4812</v>
      </c>
      <c r="M37" s="295" t="s">
        <v>4843</v>
      </c>
      <c r="N37" s="77" t="str">
        <f>VLOOKUP(C37,Schools!A:D,4,0)</f>
        <v>Primary</v>
      </c>
      <c r="O37" s="77">
        <f t="shared" si="4"/>
        <v>10162</v>
      </c>
      <c r="P37" s="77">
        <f t="shared" si="5"/>
        <v>543965</v>
      </c>
      <c r="Q37" s="286">
        <f t="shared" si="6"/>
        <v>-382.12</v>
      </c>
      <c r="R37" s="78"/>
      <c r="S37" s="78"/>
      <c r="T37" s="78"/>
      <c r="U37" s="78"/>
      <c r="V37" s="78"/>
      <c r="W37" s="78"/>
      <c r="X37" s="78"/>
      <c r="Y37" s="78"/>
      <c r="Z37" s="78"/>
      <c r="AA37" s="78"/>
      <c r="AB37" s="78"/>
      <c r="AC37" s="52">
        <f t="shared" si="9"/>
        <v>-382.12</v>
      </c>
      <c r="AD37" s="52">
        <f t="shared" si="10"/>
        <v>0</v>
      </c>
      <c r="AE37" s="78"/>
      <c r="AG37" s="52">
        <f t="shared" si="11"/>
        <v>-382.12</v>
      </c>
      <c r="AH37" s="52">
        <f t="shared" si="12"/>
        <v>-382.12</v>
      </c>
      <c r="AI37" s="7">
        <f t="shared" si="13"/>
        <v>-382.12</v>
      </c>
      <c r="AJ37" s="7">
        <f t="shared" si="14"/>
        <v>-382.12</v>
      </c>
      <c r="AK37" s="7"/>
      <c r="AL37" s="7"/>
      <c r="AU37"/>
      <c r="AW37" s="52"/>
      <c r="AX37" s="79"/>
      <c r="BA37" s="3"/>
      <c r="BB37" s="51"/>
      <c r="BC37" s="51"/>
      <c r="BD37" s="51"/>
      <c r="BE37" s="51"/>
      <c r="BF37" s="52"/>
      <c r="BG37" s="51"/>
      <c r="BH37" s="7"/>
      <c r="BI37" s="51"/>
      <c r="BJ37" s="1"/>
      <c r="BK37" s="51"/>
      <c r="BL37" s="1"/>
      <c r="BM37" s="52"/>
      <c r="BN37" s="52"/>
    </row>
    <row r="38" spans="1:66" x14ac:dyDescent="0.25">
      <c r="A38" t="str">
        <f t="shared" si="7"/>
        <v>DEDELEGATION</v>
      </c>
      <c r="B38" s="296">
        <v>44295</v>
      </c>
      <c r="C38" s="74">
        <v>3022029</v>
      </c>
      <c r="D38" t="s">
        <v>226</v>
      </c>
      <c r="E38" t="str">
        <f>VLOOKUP(C38,Schools!$A:$Z,3,0)</f>
        <v>M</v>
      </c>
      <c r="F38" s="76">
        <v>-678.95999999999992</v>
      </c>
      <c r="G38" s="295" t="s">
        <v>4703</v>
      </c>
      <c r="H38" s="295" t="s">
        <v>4806</v>
      </c>
      <c r="I38" t="str">
        <f t="shared" si="8"/>
        <v>10162/543965</v>
      </c>
      <c r="J38">
        <f>VLOOKUP(C38,Schools!$A:$Z,9,0)</f>
        <v>400035</v>
      </c>
      <c r="K38" s="74" t="s">
        <v>173</v>
      </c>
      <c r="L38" s="295" t="s">
        <v>4812</v>
      </c>
      <c r="M38" s="295" t="s">
        <v>4843</v>
      </c>
      <c r="N38" s="77" t="str">
        <f>VLOOKUP(C38,Schools!A:D,4,0)</f>
        <v>Primary</v>
      </c>
      <c r="O38" s="77">
        <f t="shared" si="4"/>
        <v>10162</v>
      </c>
      <c r="P38" s="77">
        <f t="shared" si="5"/>
        <v>543965</v>
      </c>
      <c r="Q38" s="286">
        <f t="shared" si="6"/>
        <v>-678.95999999999992</v>
      </c>
      <c r="R38" s="78"/>
      <c r="S38" s="78"/>
      <c r="T38" s="78"/>
      <c r="U38" s="78"/>
      <c r="V38" s="78"/>
      <c r="W38" s="78"/>
      <c r="X38" s="78"/>
      <c r="Y38" s="78"/>
      <c r="Z38" s="78"/>
      <c r="AA38" s="78"/>
      <c r="AB38" s="78"/>
      <c r="AC38" s="52">
        <f t="shared" si="9"/>
        <v>-678.95999999999992</v>
      </c>
      <c r="AD38" s="52">
        <f t="shared" si="10"/>
        <v>0</v>
      </c>
      <c r="AE38" s="78"/>
      <c r="AG38" s="52">
        <f t="shared" si="11"/>
        <v>-678.95999999999992</v>
      </c>
      <c r="AH38" s="52">
        <f t="shared" si="12"/>
        <v>-678.95999999999992</v>
      </c>
      <c r="AI38" s="7">
        <f t="shared" si="13"/>
        <v>-678.95999999999992</v>
      </c>
      <c r="AJ38" s="7">
        <f t="shared" si="14"/>
        <v>-678.95999999999992</v>
      </c>
      <c r="AK38" s="7"/>
      <c r="AL38" s="7"/>
      <c r="AU38"/>
      <c r="AW38" s="52"/>
      <c r="AX38" s="79"/>
      <c r="BA38" s="3"/>
      <c r="BB38" s="51"/>
      <c r="BC38" s="51"/>
      <c r="BD38" s="51"/>
      <c r="BE38" s="51"/>
      <c r="BF38" s="52"/>
      <c r="BG38" s="51"/>
      <c r="BH38" s="7"/>
      <c r="BI38" s="51"/>
      <c r="BJ38" s="1"/>
      <c r="BK38" s="51"/>
      <c r="BL38" s="1"/>
      <c r="BM38" s="52"/>
      <c r="BN38" s="52"/>
    </row>
    <row r="39" spans="1:66" x14ac:dyDescent="0.25">
      <c r="A39" t="str">
        <f t="shared" si="7"/>
        <v>DEDELEGATION</v>
      </c>
      <c r="B39" s="296">
        <v>44295</v>
      </c>
      <c r="C39" s="74">
        <v>3022031</v>
      </c>
      <c r="D39" t="s">
        <v>4764</v>
      </c>
      <c r="E39" t="str">
        <f>VLOOKUP(C39,Schools!$A:$Z,3,0)</f>
        <v>M</v>
      </c>
      <c r="F39" s="76">
        <v>-305.03999999999996</v>
      </c>
      <c r="G39" s="295" t="s">
        <v>4703</v>
      </c>
      <c r="H39" s="295" t="s">
        <v>4806</v>
      </c>
      <c r="I39" t="str">
        <f t="shared" si="8"/>
        <v>10162/543965</v>
      </c>
      <c r="J39">
        <f>VLOOKUP(C39,Schools!$A:$Z,9,0)</f>
        <v>400026</v>
      </c>
      <c r="K39" s="74" t="s">
        <v>173</v>
      </c>
      <c r="L39" s="295" t="s">
        <v>4812</v>
      </c>
      <c r="M39" s="295" t="s">
        <v>4843</v>
      </c>
      <c r="N39" s="77" t="str">
        <f>VLOOKUP(C39,Schools!A:D,4,0)</f>
        <v>Primary</v>
      </c>
      <c r="O39" s="77">
        <f t="shared" si="4"/>
        <v>10162</v>
      </c>
      <c r="P39" s="77">
        <f t="shared" si="5"/>
        <v>543965</v>
      </c>
      <c r="Q39" s="286">
        <f t="shared" si="6"/>
        <v>-305.03999999999996</v>
      </c>
      <c r="R39" s="78"/>
      <c r="S39" s="78"/>
      <c r="T39" s="78"/>
      <c r="U39" s="78"/>
      <c r="V39" s="78"/>
      <c r="W39" s="78"/>
      <c r="X39" s="78"/>
      <c r="Y39" s="78"/>
      <c r="Z39" s="78"/>
      <c r="AA39" s="78"/>
      <c r="AB39" s="78"/>
      <c r="AC39" s="52">
        <f t="shared" si="9"/>
        <v>-305.03999999999996</v>
      </c>
      <c r="AD39" s="52">
        <f t="shared" si="10"/>
        <v>0</v>
      </c>
      <c r="AE39" s="78"/>
      <c r="AG39" s="52">
        <f t="shared" si="11"/>
        <v>-305.03999999999996</v>
      </c>
      <c r="AH39" s="52">
        <f t="shared" si="12"/>
        <v>-305.03999999999996</v>
      </c>
      <c r="AI39" s="7">
        <f t="shared" si="13"/>
        <v>-305.03999999999996</v>
      </c>
      <c r="AJ39" s="7">
        <f t="shared" si="14"/>
        <v>-305.03999999999996</v>
      </c>
      <c r="AK39" s="7"/>
      <c r="AL39" s="7"/>
      <c r="AU39"/>
      <c r="AW39" s="52"/>
      <c r="AX39" s="79"/>
      <c r="BA39" s="3"/>
      <c r="BB39" s="51"/>
      <c r="BC39" s="51"/>
      <c r="BD39" s="51"/>
      <c r="BE39" s="51"/>
      <c r="BF39" s="52"/>
      <c r="BG39" s="51"/>
      <c r="BH39" s="7"/>
      <c r="BI39" s="51"/>
      <c r="BJ39" s="1"/>
      <c r="BK39" s="51"/>
      <c r="BL39" s="1"/>
      <c r="BM39" s="52"/>
      <c r="BN39" s="52"/>
    </row>
    <row r="40" spans="1:66" x14ac:dyDescent="0.25">
      <c r="A40" t="str">
        <f t="shared" si="7"/>
        <v>DEDELEGATION</v>
      </c>
      <c r="B40" s="296">
        <v>44295</v>
      </c>
      <c r="C40" s="74">
        <v>3022032</v>
      </c>
      <c r="D40" t="s">
        <v>4765</v>
      </c>
      <c r="E40" t="str">
        <f>VLOOKUP(C40,Schools!$A:$Z,3,0)</f>
        <v>M</v>
      </c>
      <c r="F40" s="76">
        <v>-718.31999999999994</v>
      </c>
      <c r="G40" s="295" t="s">
        <v>4703</v>
      </c>
      <c r="H40" s="295" t="s">
        <v>4806</v>
      </c>
      <c r="I40" t="str">
        <f t="shared" si="8"/>
        <v>10162/543965</v>
      </c>
      <c r="J40">
        <f>VLOOKUP(C40,Schools!$A:$Z,9,0)</f>
        <v>400084</v>
      </c>
      <c r="K40" s="74" t="s">
        <v>173</v>
      </c>
      <c r="L40" s="295" t="s">
        <v>4812</v>
      </c>
      <c r="M40" s="295" t="s">
        <v>4843</v>
      </c>
      <c r="N40" s="77" t="str">
        <f>VLOOKUP(C40,Schools!A:D,4,0)</f>
        <v>Primary</v>
      </c>
      <c r="O40" s="77">
        <f t="shared" si="4"/>
        <v>10162</v>
      </c>
      <c r="P40" s="77">
        <f t="shared" si="5"/>
        <v>543965</v>
      </c>
      <c r="Q40" s="286">
        <f t="shared" si="6"/>
        <v>-718.31999999999994</v>
      </c>
      <c r="R40" s="78"/>
      <c r="S40" s="78"/>
      <c r="T40" s="78"/>
      <c r="U40" s="78"/>
      <c r="V40" s="78"/>
      <c r="W40" s="78"/>
      <c r="X40" s="78"/>
      <c r="Y40" s="78"/>
      <c r="Z40" s="78"/>
      <c r="AA40" s="78"/>
      <c r="AB40" s="78"/>
      <c r="AC40" s="52">
        <f t="shared" si="9"/>
        <v>-718.31999999999994</v>
      </c>
      <c r="AD40" s="52">
        <f t="shared" si="10"/>
        <v>0</v>
      </c>
      <c r="AE40" s="78"/>
      <c r="AG40" s="52">
        <f t="shared" si="11"/>
        <v>-718.31999999999994</v>
      </c>
      <c r="AH40" s="52">
        <f t="shared" si="12"/>
        <v>-718.31999999999994</v>
      </c>
      <c r="AI40" s="7">
        <f t="shared" si="13"/>
        <v>-718.31999999999994</v>
      </c>
      <c r="AJ40" s="7">
        <f t="shared" si="14"/>
        <v>-718.31999999999994</v>
      </c>
      <c r="AK40" s="7"/>
      <c r="AL40" s="7"/>
      <c r="AU40"/>
      <c r="AW40" s="52"/>
      <c r="AX40" s="79"/>
      <c r="BA40" s="3"/>
      <c r="BB40" s="51"/>
      <c r="BC40" s="51"/>
      <c r="BD40" s="51"/>
      <c r="BE40" s="51"/>
      <c r="BF40" s="52"/>
      <c r="BG40" s="51"/>
      <c r="BH40" s="7"/>
      <c r="BI40" s="51"/>
      <c r="BJ40" s="1"/>
      <c r="BK40" s="51"/>
      <c r="BL40" s="1"/>
      <c r="BM40" s="52"/>
      <c r="BN40" s="52"/>
    </row>
    <row r="41" spans="1:66" x14ac:dyDescent="0.25">
      <c r="A41" t="str">
        <f t="shared" si="7"/>
        <v>DEDELEGATION</v>
      </c>
      <c r="B41" s="296">
        <v>44295</v>
      </c>
      <c r="C41" s="74">
        <v>3022036</v>
      </c>
      <c r="D41" t="s">
        <v>4766</v>
      </c>
      <c r="E41" t="str">
        <f>VLOOKUP(C41,Schools!$A:$Z,3,0)</f>
        <v>M</v>
      </c>
      <c r="F41" s="76">
        <v>-387.03999999999996</v>
      </c>
      <c r="G41" s="295" t="s">
        <v>4703</v>
      </c>
      <c r="H41" s="295" t="s">
        <v>4806</v>
      </c>
      <c r="I41" t="str">
        <f t="shared" si="8"/>
        <v>10162/543965</v>
      </c>
      <c r="J41">
        <f>VLOOKUP(C41,Schools!$A:$Z,9,0)</f>
        <v>400046</v>
      </c>
      <c r="K41" s="74" t="s">
        <v>173</v>
      </c>
      <c r="L41" s="295" t="s">
        <v>4812</v>
      </c>
      <c r="M41" s="295" t="s">
        <v>4843</v>
      </c>
      <c r="N41" s="77" t="str">
        <f>VLOOKUP(C41,Schools!A:D,4,0)</f>
        <v>Primary</v>
      </c>
      <c r="O41" s="77">
        <f t="shared" si="4"/>
        <v>10162</v>
      </c>
      <c r="P41" s="77">
        <f t="shared" si="5"/>
        <v>543965</v>
      </c>
      <c r="Q41" s="286">
        <f t="shared" si="6"/>
        <v>-387.03999999999996</v>
      </c>
      <c r="R41" s="78"/>
      <c r="S41" s="78"/>
      <c r="T41" s="78"/>
      <c r="U41" s="78"/>
      <c r="V41" s="78"/>
      <c r="W41" s="78"/>
      <c r="X41" s="78"/>
      <c r="Y41" s="78"/>
      <c r="Z41" s="78"/>
      <c r="AA41" s="78"/>
      <c r="AB41" s="78"/>
      <c r="AC41" s="52">
        <f t="shared" si="9"/>
        <v>-387.03999999999996</v>
      </c>
      <c r="AD41" s="52">
        <f t="shared" si="10"/>
        <v>0</v>
      </c>
      <c r="AE41" s="78"/>
      <c r="AG41" s="52">
        <f t="shared" si="11"/>
        <v>-387.03999999999996</v>
      </c>
      <c r="AH41" s="52">
        <f t="shared" si="12"/>
        <v>-387.03999999999996</v>
      </c>
      <c r="AI41" s="7">
        <f t="shared" si="13"/>
        <v>-387.03999999999996</v>
      </c>
      <c r="AJ41" s="7">
        <f t="shared" si="14"/>
        <v>-387.03999999999996</v>
      </c>
      <c r="AK41" s="7"/>
      <c r="AL41" s="7"/>
      <c r="AU41"/>
      <c r="AW41" s="52"/>
      <c r="AX41" s="79"/>
      <c r="BA41" s="3"/>
      <c r="BB41" s="51"/>
      <c r="BC41" s="51"/>
      <c r="BD41" s="51"/>
      <c r="BE41" s="51"/>
      <c r="BF41" s="52"/>
      <c r="BG41" s="51"/>
      <c r="BH41" s="7"/>
      <c r="BI41" s="51"/>
      <c r="BJ41" s="1"/>
      <c r="BK41" s="51"/>
      <c r="BL41" s="1"/>
      <c r="BM41" s="52"/>
      <c r="BN41" s="52"/>
    </row>
    <row r="42" spans="1:66" x14ac:dyDescent="0.25">
      <c r="A42" t="str">
        <f t="shared" si="7"/>
        <v>DEDELEGATION</v>
      </c>
      <c r="B42" s="296">
        <v>44295</v>
      </c>
      <c r="C42" s="74">
        <v>3022037</v>
      </c>
      <c r="D42" t="s">
        <v>236</v>
      </c>
      <c r="E42" t="str">
        <f>VLOOKUP(C42,Schools!$A:$Z,3,0)</f>
        <v>M</v>
      </c>
      <c r="F42" s="76">
        <v>-434.59999999999997</v>
      </c>
      <c r="G42" s="295" t="s">
        <v>4703</v>
      </c>
      <c r="H42" s="295" t="s">
        <v>4806</v>
      </c>
      <c r="I42" t="str">
        <f t="shared" si="8"/>
        <v>10162/543965</v>
      </c>
      <c r="J42">
        <f>VLOOKUP(C42,Schools!$A:$Z,9,0)</f>
        <v>400030</v>
      </c>
      <c r="K42" s="74" t="s">
        <v>173</v>
      </c>
      <c r="L42" s="295" t="s">
        <v>4812</v>
      </c>
      <c r="M42" s="295" t="s">
        <v>4843</v>
      </c>
      <c r="N42" s="77" t="str">
        <f>VLOOKUP(C42,Schools!A:D,4,0)</f>
        <v>Primary</v>
      </c>
      <c r="O42" s="77">
        <f t="shared" si="4"/>
        <v>10162</v>
      </c>
      <c r="P42" s="77">
        <f t="shared" si="5"/>
        <v>543965</v>
      </c>
      <c r="Q42" s="286">
        <f t="shared" si="6"/>
        <v>-434.59999999999997</v>
      </c>
      <c r="R42" s="78"/>
      <c r="S42" s="78"/>
      <c r="T42" s="78"/>
      <c r="U42" s="78"/>
      <c r="V42" s="78"/>
      <c r="W42" s="78"/>
      <c r="X42" s="78"/>
      <c r="Y42" s="78"/>
      <c r="Z42" s="78"/>
      <c r="AA42" s="78"/>
      <c r="AB42" s="78"/>
      <c r="AC42" s="52">
        <f t="shared" si="9"/>
        <v>-434.59999999999997</v>
      </c>
      <c r="AD42" s="52">
        <f t="shared" si="10"/>
        <v>0</v>
      </c>
      <c r="AE42" s="78"/>
      <c r="AG42" s="52">
        <f t="shared" si="11"/>
        <v>-434.59999999999997</v>
      </c>
      <c r="AH42" s="52">
        <f t="shared" si="12"/>
        <v>-434.59999999999997</v>
      </c>
      <c r="AI42" s="7">
        <f t="shared" si="13"/>
        <v>-434.59999999999997</v>
      </c>
      <c r="AJ42" s="7">
        <f t="shared" si="14"/>
        <v>-434.59999999999997</v>
      </c>
      <c r="AK42" s="7"/>
      <c r="AL42" s="7"/>
      <c r="AU42"/>
      <c r="AW42" s="52"/>
      <c r="AX42" s="79"/>
      <c r="BA42" s="3"/>
      <c r="BB42" s="51"/>
      <c r="BC42" s="51"/>
      <c r="BD42" s="51"/>
      <c r="BE42" s="51"/>
      <c r="BF42" s="52"/>
      <c r="BG42" s="51"/>
      <c r="BH42" s="7"/>
      <c r="BI42" s="51"/>
      <c r="BJ42" s="1"/>
      <c r="BK42" s="51"/>
      <c r="BL42" s="1"/>
      <c r="BM42" s="52"/>
      <c r="BN42" s="52"/>
    </row>
    <row r="43" spans="1:66" x14ac:dyDescent="0.25">
      <c r="A43" t="str">
        <f t="shared" si="7"/>
        <v>DEDELEGATION</v>
      </c>
      <c r="B43" s="296">
        <v>44295</v>
      </c>
      <c r="C43" s="74">
        <v>3022042</v>
      </c>
      <c r="D43" t="s">
        <v>4767</v>
      </c>
      <c r="E43" t="str">
        <f>VLOOKUP(C43,Schools!$A:$Z,3,0)</f>
        <v>M</v>
      </c>
      <c r="F43" s="76">
        <v>-697</v>
      </c>
      <c r="G43" s="295" t="s">
        <v>4703</v>
      </c>
      <c r="H43" s="295" t="s">
        <v>4806</v>
      </c>
      <c r="I43" t="str">
        <f t="shared" si="8"/>
        <v>10162/543965</v>
      </c>
      <c r="J43">
        <f>VLOOKUP(C43,Schools!$A:$Z,9,0)</f>
        <v>400048</v>
      </c>
      <c r="K43" s="74" t="s">
        <v>173</v>
      </c>
      <c r="L43" s="295" t="s">
        <v>4812</v>
      </c>
      <c r="M43" s="295" t="s">
        <v>4843</v>
      </c>
      <c r="N43" s="77" t="str">
        <f>VLOOKUP(C43,Schools!A:D,4,0)</f>
        <v>Primary</v>
      </c>
      <c r="O43" s="77">
        <f t="shared" si="4"/>
        <v>10162</v>
      </c>
      <c r="P43" s="77">
        <f t="shared" si="5"/>
        <v>543965</v>
      </c>
      <c r="Q43" s="286">
        <f t="shared" si="6"/>
        <v>-697</v>
      </c>
      <c r="R43" s="78"/>
      <c r="S43" s="78"/>
      <c r="T43" s="78"/>
      <c r="U43" s="78"/>
      <c r="V43" s="78"/>
      <c r="W43" s="78"/>
      <c r="X43" s="78"/>
      <c r="Y43" s="78"/>
      <c r="Z43" s="78"/>
      <c r="AA43" s="78"/>
      <c r="AB43" s="78"/>
      <c r="AC43" s="52">
        <f t="shared" si="9"/>
        <v>-697</v>
      </c>
      <c r="AD43" s="52">
        <f t="shared" si="10"/>
        <v>0</v>
      </c>
      <c r="AE43" s="78"/>
      <c r="AG43" s="52">
        <f t="shared" si="11"/>
        <v>-697</v>
      </c>
      <c r="AH43" s="52">
        <f t="shared" si="12"/>
        <v>-697</v>
      </c>
      <c r="AI43" s="7">
        <f t="shared" si="13"/>
        <v>-697</v>
      </c>
      <c r="AJ43" s="7">
        <f t="shared" si="14"/>
        <v>-697</v>
      </c>
      <c r="AK43" s="7"/>
      <c r="AL43" s="7"/>
      <c r="AU43"/>
      <c r="AW43" s="52"/>
      <c r="AX43" s="79"/>
      <c r="BA43" s="3"/>
      <c r="BB43" s="51"/>
      <c r="BC43" s="51"/>
      <c r="BD43" s="51"/>
      <c r="BE43" s="51"/>
      <c r="BF43" s="52"/>
      <c r="BG43" s="51"/>
      <c r="BH43" s="7"/>
      <c r="BI43" s="51"/>
      <c r="BJ43" s="1"/>
      <c r="BK43" s="51"/>
      <c r="BL43" s="1"/>
      <c r="BM43" s="52"/>
      <c r="BN43" s="52"/>
    </row>
    <row r="44" spans="1:66" x14ac:dyDescent="0.25">
      <c r="A44" t="str">
        <f t="shared" si="7"/>
        <v>DEDELEGATION</v>
      </c>
      <c r="B44" s="296">
        <v>44295</v>
      </c>
      <c r="C44" s="74">
        <v>3022043</v>
      </c>
      <c r="D44" t="s">
        <v>245</v>
      </c>
      <c r="E44" t="str">
        <f>VLOOKUP(C44,Schools!$A:$Z,3,0)</f>
        <v>M</v>
      </c>
      <c r="F44" s="76">
        <v>-733.07999999999993</v>
      </c>
      <c r="G44" s="295" t="s">
        <v>4703</v>
      </c>
      <c r="H44" s="295" t="s">
        <v>4806</v>
      </c>
      <c r="I44" t="str">
        <f t="shared" si="8"/>
        <v>10162/543965</v>
      </c>
      <c r="J44">
        <f>VLOOKUP(C44,Schools!$A:$Z,9,0)</f>
        <v>400088</v>
      </c>
      <c r="K44" s="74" t="s">
        <v>173</v>
      </c>
      <c r="L44" s="295" t="s">
        <v>4812</v>
      </c>
      <c r="M44" s="295" t="s">
        <v>4843</v>
      </c>
      <c r="N44" s="77" t="str">
        <f>VLOOKUP(C44,Schools!A:D,4,0)</f>
        <v>Primary</v>
      </c>
      <c r="O44" s="77">
        <f t="shared" si="4"/>
        <v>10162</v>
      </c>
      <c r="P44" s="77">
        <f t="shared" si="5"/>
        <v>543965</v>
      </c>
      <c r="Q44" s="286">
        <f t="shared" si="6"/>
        <v>-733.07999999999993</v>
      </c>
      <c r="R44" s="78"/>
      <c r="S44" s="78"/>
      <c r="T44" s="78"/>
      <c r="U44" s="78"/>
      <c r="V44" s="78"/>
      <c r="W44" s="78"/>
      <c r="X44" s="78"/>
      <c r="Y44" s="78"/>
      <c r="Z44" s="78"/>
      <c r="AA44" s="78"/>
      <c r="AB44" s="78"/>
      <c r="AC44" s="52">
        <f t="shared" si="9"/>
        <v>-733.07999999999993</v>
      </c>
      <c r="AD44" s="52">
        <f t="shared" si="10"/>
        <v>0</v>
      </c>
      <c r="AE44" s="78"/>
      <c r="AG44" s="52">
        <f t="shared" si="11"/>
        <v>-733.07999999999993</v>
      </c>
      <c r="AH44" s="52">
        <f t="shared" si="12"/>
        <v>-733.07999999999993</v>
      </c>
      <c r="AI44" s="7">
        <f t="shared" si="13"/>
        <v>-733.07999999999993</v>
      </c>
      <c r="AJ44" s="7">
        <f t="shared" si="14"/>
        <v>-733.07999999999993</v>
      </c>
      <c r="AK44" s="7"/>
      <c r="AL44" s="7"/>
      <c r="AU44"/>
      <c r="AW44" s="52"/>
      <c r="AX44" s="79"/>
      <c r="BA44" s="3"/>
      <c r="BB44" s="51"/>
      <c r="BC44" s="51"/>
      <c r="BD44" s="51"/>
      <c r="BE44" s="51"/>
      <c r="BF44" s="52"/>
      <c r="BG44" s="51"/>
      <c r="BH44" s="7"/>
      <c r="BI44" s="51"/>
      <c r="BJ44" s="1"/>
      <c r="BK44" s="51"/>
      <c r="BL44" s="1"/>
      <c r="BM44" s="52"/>
      <c r="BN44" s="52"/>
    </row>
    <row r="45" spans="1:66" x14ac:dyDescent="0.25">
      <c r="A45" t="str">
        <f t="shared" si="7"/>
        <v>DEDELEGATION</v>
      </c>
      <c r="B45" s="296">
        <v>44295</v>
      </c>
      <c r="C45" s="74">
        <v>3022044</v>
      </c>
      <c r="D45" t="s">
        <v>244</v>
      </c>
      <c r="E45" t="str">
        <f>VLOOKUP(C45,Schools!$A:$Z,3,0)</f>
        <v>M</v>
      </c>
      <c r="F45" s="76">
        <v>-575.64</v>
      </c>
      <c r="G45" s="295" t="s">
        <v>4703</v>
      </c>
      <c r="H45" s="295" t="s">
        <v>4806</v>
      </c>
      <c r="I45" t="str">
        <f t="shared" si="8"/>
        <v>10162/543965</v>
      </c>
      <c r="J45">
        <f>VLOOKUP(C45,Schools!$A:$Z,9,0)</f>
        <v>400087</v>
      </c>
      <c r="K45" s="74" t="s">
        <v>173</v>
      </c>
      <c r="L45" s="295" t="s">
        <v>4812</v>
      </c>
      <c r="M45" s="295" t="s">
        <v>4843</v>
      </c>
      <c r="N45" s="77" t="str">
        <f>VLOOKUP(C45,Schools!A:D,4,0)</f>
        <v>Primary</v>
      </c>
      <c r="O45" s="77">
        <f t="shared" si="4"/>
        <v>10162</v>
      </c>
      <c r="P45" s="77">
        <f t="shared" si="5"/>
        <v>543965</v>
      </c>
      <c r="Q45" s="286">
        <f t="shared" si="6"/>
        <v>-575.64</v>
      </c>
      <c r="R45" s="78"/>
      <c r="S45" s="78"/>
      <c r="T45" s="78"/>
      <c r="U45" s="78"/>
      <c r="V45" s="78"/>
      <c r="W45" s="78"/>
      <c r="X45" s="78"/>
      <c r="Y45" s="78"/>
      <c r="Z45" s="78"/>
      <c r="AA45" s="78"/>
      <c r="AB45" s="78"/>
      <c r="AC45" s="52">
        <f t="shared" si="9"/>
        <v>-575.64</v>
      </c>
      <c r="AD45" s="52">
        <f t="shared" si="10"/>
        <v>0</v>
      </c>
      <c r="AE45" s="78"/>
      <c r="AG45" s="52">
        <f t="shared" si="11"/>
        <v>-575.64</v>
      </c>
      <c r="AH45" s="52">
        <f t="shared" si="12"/>
        <v>-575.64</v>
      </c>
      <c r="AI45" s="7">
        <f t="shared" si="13"/>
        <v>-575.64</v>
      </c>
      <c r="AJ45" s="7">
        <f t="shared" si="14"/>
        <v>-575.64</v>
      </c>
      <c r="AK45" s="7"/>
      <c r="AL45" s="7"/>
      <c r="AU45"/>
      <c r="AW45" s="52"/>
      <c r="AX45" s="79"/>
      <c r="BA45" s="3"/>
      <c r="BB45" s="51"/>
      <c r="BC45" s="51"/>
      <c r="BD45" s="51"/>
      <c r="BE45" s="51"/>
      <c r="BF45" s="52"/>
      <c r="BG45" s="51"/>
      <c r="BH45" s="7"/>
      <c r="BI45" s="51"/>
      <c r="BJ45" s="1"/>
      <c r="BK45" s="51"/>
      <c r="BL45" s="1"/>
      <c r="BM45" s="52"/>
      <c r="BN45" s="52"/>
    </row>
    <row r="46" spans="1:66" x14ac:dyDescent="0.25">
      <c r="A46" t="str">
        <f t="shared" si="7"/>
        <v>DEDELEGATION</v>
      </c>
      <c r="B46" s="296">
        <v>44295</v>
      </c>
      <c r="C46" s="74">
        <v>3022045</v>
      </c>
      <c r="D46" t="s">
        <v>4768</v>
      </c>
      <c r="E46" t="str">
        <f>VLOOKUP(C46,Schools!$A:$Z,3,0)</f>
        <v>M</v>
      </c>
      <c r="F46" s="76">
        <v>-346.03999999999996</v>
      </c>
      <c r="G46" s="295" t="s">
        <v>4703</v>
      </c>
      <c r="H46" s="295" t="s">
        <v>4806</v>
      </c>
      <c r="I46" t="str">
        <f t="shared" si="8"/>
        <v>10162/543965</v>
      </c>
      <c r="J46">
        <f>VLOOKUP(C46,Schools!$A:$Z,9,0)</f>
        <v>400089</v>
      </c>
      <c r="K46" s="74" t="s">
        <v>173</v>
      </c>
      <c r="L46" s="295" t="s">
        <v>4812</v>
      </c>
      <c r="M46" s="295" t="s">
        <v>4843</v>
      </c>
      <c r="N46" s="77" t="str">
        <f>VLOOKUP(C46,Schools!A:D,4,0)</f>
        <v>Primary</v>
      </c>
      <c r="O46" s="77">
        <f t="shared" si="4"/>
        <v>10162</v>
      </c>
      <c r="P46" s="77">
        <f t="shared" si="5"/>
        <v>543965</v>
      </c>
      <c r="Q46" s="286">
        <f t="shared" si="6"/>
        <v>-346.03999999999996</v>
      </c>
      <c r="R46" s="78"/>
      <c r="S46" s="78"/>
      <c r="T46" s="78"/>
      <c r="U46" s="78"/>
      <c r="V46" s="78"/>
      <c r="W46" s="78"/>
      <c r="X46" s="78"/>
      <c r="Y46" s="78"/>
      <c r="Z46" s="78"/>
      <c r="AA46" s="78"/>
      <c r="AB46" s="78"/>
      <c r="AC46" s="52">
        <f t="shared" si="9"/>
        <v>-346.03999999999996</v>
      </c>
      <c r="AD46" s="52">
        <f t="shared" si="10"/>
        <v>0</v>
      </c>
      <c r="AE46" s="78"/>
      <c r="AG46" s="52">
        <f t="shared" si="11"/>
        <v>-346.03999999999996</v>
      </c>
      <c r="AH46" s="52">
        <f t="shared" si="12"/>
        <v>-346.03999999999996</v>
      </c>
      <c r="AI46" s="7">
        <f t="shared" si="13"/>
        <v>-346.03999999999996</v>
      </c>
      <c r="AJ46" s="7">
        <f t="shared" si="14"/>
        <v>-346.03999999999996</v>
      </c>
      <c r="AK46" s="7"/>
      <c r="AL46" s="7"/>
      <c r="AU46"/>
      <c r="AW46" s="52"/>
      <c r="AX46" s="79"/>
      <c r="BA46" s="3"/>
      <c r="BB46" s="51"/>
      <c r="BC46" s="51"/>
      <c r="BD46" s="51"/>
      <c r="BE46" s="51"/>
      <c r="BF46" s="52"/>
      <c r="BG46" s="51"/>
      <c r="BH46" s="7"/>
      <c r="BI46" s="51"/>
      <c r="BJ46" s="1"/>
      <c r="BK46" s="51"/>
      <c r="BL46" s="1"/>
      <c r="BM46" s="52"/>
      <c r="BN46" s="52"/>
    </row>
    <row r="47" spans="1:66" x14ac:dyDescent="0.25">
      <c r="A47" t="str">
        <f t="shared" si="7"/>
        <v>DEDELEGATION</v>
      </c>
      <c r="B47" s="296">
        <v>44295</v>
      </c>
      <c r="C47" s="74">
        <v>3022053</v>
      </c>
      <c r="D47" t="s">
        <v>4769</v>
      </c>
      <c r="E47" t="str">
        <f>VLOOKUP(C47,Schools!$A:$Z,3,0)</f>
        <v>M</v>
      </c>
      <c r="F47" s="76">
        <v>-323.08</v>
      </c>
      <c r="G47" s="295" t="s">
        <v>4703</v>
      </c>
      <c r="H47" s="295" t="s">
        <v>4806</v>
      </c>
      <c r="I47" t="str">
        <f t="shared" si="8"/>
        <v>10162/543965</v>
      </c>
      <c r="J47">
        <f>VLOOKUP(C47,Schools!$A:$Z,9,0)</f>
        <v>158733</v>
      </c>
      <c r="K47" s="74" t="s">
        <v>173</v>
      </c>
      <c r="L47" s="295" t="s">
        <v>4812</v>
      </c>
      <c r="M47" s="295" t="s">
        <v>4843</v>
      </c>
      <c r="N47" s="77" t="str">
        <f>VLOOKUP(C47,Schools!A:D,4,0)</f>
        <v>Primary</v>
      </c>
      <c r="O47" s="77">
        <f t="shared" si="4"/>
        <v>10162</v>
      </c>
      <c r="P47" s="77">
        <f t="shared" si="5"/>
        <v>543965</v>
      </c>
      <c r="Q47" s="286">
        <f t="shared" si="6"/>
        <v>-323.08</v>
      </c>
      <c r="R47" s="78"/>
      <c r="S47" s="78"/>
      <c r="T47" s="78"/>
      <c r="U47" s="78"/>
      <c r="V47" s="78"/>
      <c r="W47" s="78"/>
      <c r="X47" s="78"/>
      <c r="Y47" s="78"/>
      <c r="Z47" s="78"/>
      <c r="AA47" s="78"/>
      <c r="AB47" s="78"/>
      <c r="AC47" s="52">
        <f t="shared" si="9"/>
        <v>-323.08</v>
      </c>
      <c r="AD47" s="52">
        <f t="shared" si="10"/>
        <v>0</v>
      </c>
      <c r="AE47" s="78"/>
      <c r="AG47" s="52">
        <f t="shared" si="11"/>
        <v>-323.08</v>
      </c>
      <c r="AH47" s="52">
        <f t="shared" si="12"/>
        <v>-323.08</v>
      </c>
      <c r="AI47" s="7">
        <f t="shared" si="13"/>
        <v>-323.08</v>
      </c>
      <c r="AJ47" s="7">
        <f t="shared" si="14"/>
        <v>-323.08</v>
      </c>
      <c r="AK47" s="7"/>
      <c r="AL47" s="7"/>
      <c r="AU47"/>
      <c r="AW47" s="52"/>
      <c r="AX47" s="79"/>
      <c r="BA47" s="3"/>
      <c r="BB47" s="51"/>
      <c r="BC47" s="51"/>
      <c r="BD47" s="51"/>
      <c r="BE47" s="51"/>
      <c r="BF47" s="52"/>
      <c r="BG47" s="51"/>
      <c r="BH47" s="7"/>
      <c r="BI47" s="51"/>
      <c r="BJ47" s="1"/>
      <c r="BK47" s="51"/>
      <c r="BL47" s="1"/>
      <c r="BM47" s="52"/>
      <c r="BN47" s="52"/>
    </row>
    <row r="48" spans="1:66" x14ac:dyDescent="0.25">
      <c r="A48" t="str">
        <f t="shared" si="7"/>
        <v>DEDELEGATION</v>
      </c>
      <c r="B48" s="296">
        <v>44295</v>
      </c>
      <c r="C48" s="74">
        <v>3022054</v>
      </c>
      <c r="D48" t="s">
        <v>4770</v>
      </c>
      <c r="E48" t="str">
        <f>VLOOKUP(C48,Schools!$A:$Z,3,0)</f>
        <v>M</v>
      </c>
      <c r="F48" s="76">
        <v>-339.47999999999996</v>
      </c>
      <c r="G48" s="295" t="s">
        <v>4703</v>
      </c>
      <c r="H48" s="295" t="s">
        <v>4806</v>
      </c>
      <c r="I48" t="str">
        <f t="shared" si="8"/>
        <v>10162/543965</v>
      </c>
      <c r="J48">
        <f>VLOOKUP(C48,Schools!$A:$Z,9,0)</f>
        <v>400004</v>
      </c>
      <c r="K48" s="74" t="s">
        <v>173</v>
      </c>
      <c r="L48" s="295" t="s">
        <v>4812</v>
      </c>
      <c r="M48" s="295" t="s">
        <v>4843</v>
      </c>
      <c r="N48" s="77" t="str">
        <f>VLOOKUP(C48,Schools!A:D,4,0)</f>
        <v>Primary</v>
      </c>
      <c r="O48" s="77">
        <f t="shared" si="4"/>
        <v>10162</v>
      </c>
      <c r="P48" s="77">
        <f t="shared" si="5"/>
        <v>543965</v>
      </c>
      <c r="Q48" s="286">
        <f t="shared" si="6"/>
        <v>-339.47999999999996</v>
      </c>
      <c r="R48" s="78"/>
      <c r="S48" s="78"/>
      <c r="T48" s="78"/>
      <c r="U48" s="78"/>
      <c r="V48" s="78"/>
      <c r="W48" s="78"/>
      <c r="X48" s="78"/>
      <c r="Y48" s="78"/>
      <c r="Z48" s="78"/>
      <c r="AA48" s="78"/>
      <c r="AB48" s="78"/>
      <c r="AC48" s="52">
        <f t="shared" si="9"/>
        <v>-339.47999999999996</v>
      </c>
      <c r="AD48" s="52">
        <f t="shared" si="10"/>
        <v>0</v>
      </c>
      <c r="AE48" s="78"/>
      <c r="AG48" s="52">
        <f t="shared" si="11"/>
        <v>-339.47999999999996</v>
      </c>
      <c r="AH48" s="52">
        <f t="shared" si="12"/>
        <v>-339.47999999999996</v>
      </c>
      <c r="AI48" s="7">
        <f t="shared" si="13"/>
        <v>-339.47999999999996</v>
      </c>
      <c r="AJ48" s="7">
        <f t="shared" si="14"/>
        <v>-339.47999999999996</v>
      </c>
      <c r="AK48" s="7"/>
      <c r="AL48" s="7"/>
      <c r="AU48"/>
      <c r="AW48" s="52"/>
      <c r="AX48" s="79"/>
      <c r="BA48" s="3"/>
      <c r="BB48" s="51"/>
      <c r="BC48" s="51"/>
      <c r="BD48" s="51"/>
      <c r="BE48" s="51"/>
      <c r="BF48" s="52"/>
      <c r="BG48" s="51"/>
      <c r="BH48" s="7"/>
      <c r="BI48" s="51"/>
      <c r="BJ48" s="1"/>
      <c r="BK48" s="51"/>
      <c r="BL48" s="1"/>
      <c r="BM48" s="52"/>
      <c r="BN48" s="52"/>
    </row>
    <row r="49" spans="1:66" x14ac:dyDescent="0.25">
      <c r="A49" t="str">
        <f t="shared" si="7"/>
        <v>DEDELEGATION</v>
      </c>
      <c r="B49" s="296">
        <v>44295</v>
      </c>
      <c r="C49" s="74">
        <v>3022055</v>
      </c>
      <c r="D49" t="s">
        <v>4771</v>
      </c>
      <c r="E49" t="str">
        <f>VLOOKUP(C49,Schools!$A:$Z,3,0)</f>
        <v>M</v>
      </c>
      <c r="F49" s="76">
        <v>-328</v>
      </c>
      <c r="G49" s="295" t="s">
        <v>4703</v>
      </c>
      <c r="H49" s="295" t="s">
        <v>4806</v>
      </c>
      <c r="I49" t="str">
        <f t="shared" si="8"/>
        <v>10162/543965</v>
      </c>
      <c r="J49">
        <f>VLOOKUP(C49,Schools!$A:$Z,9,0)</f>
        <v>400101</v>
      </c>
      <c r="K49" s="74" t="s">
        <v>173</v>
      </c>
      <c r="L49" s="295" t="s">
        <v>4812</v>
      </c>
      <c r="M49" s="295" t="s">
        <v>4843</v>
      </c>
      <c r="N49" s="77" t="str">
        <f>VLOOKUP(C49,Schools!A:D,4,0)</f>
        <v>Primary</v>
      </c>
      <c r="O49" s="77">
        <f t="shared" si="4"/>
        <v>10162</v>
      </c>
      <c r="P49" s="77">
        <f t="shared" si="5"/>
        <v>543965</v>
      </c>
      <c r="Q49" s="286">
        <f t="shared" si="6"/>
        <v>-328</v>
      </c>
      <c r="R49" s="78"/>
      <c r="S49" s="78"/>
      <c r="T49" s="78"/>
      <c r="U49" s="78"/>
      <c r="V49" s="78"/>
      <c r="W49" s="78"/>
      <c r="X49" s="78"/>
      <c r="Y49" s="78"/>
      <c r="Z49" s="78"/>
      <c r="AA49" s="78"/>
      <c r="AB49" s="78"/>
      <c r="AC49" s="52">
        <f t="shared" si="9"/>
        <v>-328</v>
      </c>
      <c r="AD49" s="52">
        <f t="shared" si="10"/>
        <v>0</v>
      </c>
      <c r="AE49" s="78"/>
      <c r="AG49" s="52">
        <f t="shared" si="11"/>
        <v>-328</v>
      </c>
      <c r="AH49" s="52">
        <f t="shared" si="12"/>
        <v>-328</v>
      </c>
      <c r="AI49" s="7">
        <f t="shared" si="13"/>
        <v>-328</v>
      </c>
      <c r="AJ49" s="7">
        <f t="shared" si="14"/>
        <v>-328</v>
      </c>
      <c r="AK49" s="7"/>
      <c r="AL49" s="7"/>
      <c r="AU49"/>
      <c r="AW49" s="52"/>
      <c r="AX49" s="79"/>
      <c r="BA49" s="3"/>
      <c r="BB49" s="51"/>
      <c r="BC49" s="51"/>
      <c r="BD49" s="51"/>
      <c r="BE49" s="51"/>
      <c r="BF49" s="52"/>
      <c r="BG49" s="51"/>
      <c r="BH49" s="7"/>
      <c r="BI49" s="51"/>
      <c r="BJ49" s="1"/>
      <c r="BK49" s="51"/>
      <c r="BL49" s="1"/>
      <c r="BM49" s="52"/>
      <c r="BN49" s="52"/>
    </row>
    <row r="50" spans="1:66" x14ac:dyDescent="0.25">
      <c r="A50" t="str">
        <f t="shared" si="7"/>
        <v>DEDELEGATION</v>
      </c>
      <c r="B50" s="296">
        <v>44295</v>
      </c>
      <c r="C50" s="74">
        <v>3022057</v>
      </c>
      <c r="D50" t="s">
        <v>275</v>
      </c>
      <c r="E50" t="str">
        <f>VLOOKUP(C50,Schools!$A:$Z,3,0)</f>
        <v>M</v>
      </c>
      <c r="F50" s="76">
        <v>-736.3599999999999</v>
      </c>
      <c r="G50" s="295" t="s">
        <v>4703</v>
      </c>
      <c r="H50" s="295" t="s">
        <v>4806</v>
      </c>
      <c r="I50" t="str">
        <f t="shared" si="8"/>
        <v>10162/543965</v>
      </c>
      <c r="J50">
        <f>VLOOKUP(C50,Schools!$A:$Z,9,0)</f>
        <v>400053</v>
      </c>
      <c r="K50" s="74" t="s">
        <v>173</v>
      </c>
      <c r="L50" s="295" t="s">
        <v>4812</v>
      </c>
      <c r="M50" s="295" t="s">
        <v>4843</v>
      </c>
      <c r="N50" s="77" t="str">
        <f>VLOOKUP(C50,Schools!A:D,4,0)</f>
        <v>Primary</v>
      </c>
      <c r="O50" s="77">
        <f t="shared" si="4"/>
        <v>10162</v>
      </c>
      <c r="P50" s="77">
        <f t="shared" si="5"/>
        <v>543965</v>
      </c>
      <c r="Q50" s="286">
        <f t="shared" si="6"/>
        <v>-736.3599999999999</v>
      </c>
      <c r="R50" s="78"/>
      <c r="S50" s="78"/>
      <c r="T50" s="78"/>
      <c r="U50" s="78"/>
      <c r="V50" s="78"/>
      <c r="W50" s="78"/>
      <c r="X50" s="78"/>
      <c r="Y50" s="78"/>
      <c r="Z50" s="78"/>
      <c r="AA50" s="78"/>
      <c r="AB50" s="78"/>
      <c r="AC50" s="52">
        <f t="shared" si="9"/>
        <v>-736.3599999999999</v>
      </c>
      <c r="AD50" s="52">
        <f t="shared" si="10"/>
        <v>0</v>
      </c>
      <c r="AE50" s="78"/>
      <c r="AG50" s="52">
        <f t="shared" si="11"/>
        <v>-736.3599999999999</v>
      </c>
      <c r="AH50" s="52">
        <f t="shared" si="12"/>
        <v>-736.3599999999999</v>
      </c>
      <c r="AI50" s="7">
        <f t="shared" si="13"/>
        <v>-736.3599999999999</v>
      </c>
      <c r="AJ50" s="7">
        <f t="shared" si="14"/>
        <v>-736.3599999999999</v>
      </c>
      <c r="AK50" s="7"/>
      <c r="AL50" s="7"/>
      <c r="AU50"/>
      <c r="AW50" s="52"/>
      <c r="AX50" s="79"/>
      <c r="BA50" s="3"/>
      <c r="BB50" s="51"/>
      <c r="BC50" s="51"/>
      <c r="BD50" s="51"/>
      <c r="BE50" s="51"/>
      <c r="BF50" s="52"/>
      <c r="BG50" s="51"/>
      <c r="BH50" s="7"/>
      <c r="BI50" s="51"/>
      <c r="BJ50" s="1"/>
      <c r="BK50" s="51"/>
      <c r="BL50" s="1"/>
      <c r="BM50" s="52"/>
      <c r="BN50" s="52"/>
    </row>
    <row r="51" spans="1:66" x14ac:dyDescent="0.25">
      <c r="A51" t="str">
        <f t="shared" si="7"/>
        <v>DEDELEGATION</v>
      </c>
      <c r="B51" s="296">
        <v>44295</v>
      </c>
      <c r="C51" s="74">
        <v>3022060</v>
      </c>
      <c r="D51" t="s">
        <v>278</v>
      </c>
      <c r="E51" t="str">
        <f>VLOOKUP(C51,Schools!$A:$Z,3,0)</f>
        <v>M</v>
      </c>
      <c r="F51" s="76">
        <v>-690.43999999999994</v>
      </c>
      <c r="G51" s="295" t="s">
        <v>4703</v>
      </c>
      <c r="H51" s="295" t="s">
        <v>4806</v>
      </c>
      <c r="I51" t="str">
        <f t="shared" si="8"/>
        <v>10162/543965</v>
      </c>
      <c r="J51">
        <f>VLOOKUP(C51,Schools!$A:$Z,9,0)</f>
        <v>400011</v>
      </c>
      <c r="K51" s="74" t="s">
        <v>173</v>
      </c>
      <c r="L51" s="295" t="s">
        <v>4812</v>
      </c>
      <c r="M51" s="295" t="s">
        <v>4843</v>
      </c>
      <c r="N51" s="77" t="str">
        <f>VLOOKUP(C51,Schools!A:D,4,0)</f>
        <v>Primary</v>
      </c>
      <c r="O51" s="77">
        <f t="shared" si="4"/>
        <v>10162</v>
      </c>
      <c r="P51" s="77">
        <f t="shared" si="5"/>
        <v>543965</v>
      </c>
      <c r="Q51" s="286">
        <f t="shared" si="6"/>
        <v>-690.43999999999994</v>
      </c>
      <c r="R51" s="78"/>
      <c r="S51" s="78"/>
      <c r="T51" s="78"/>
      <c r="U51" s="78"/>
      <c r="V51" s="78"/>
      <c r="W51" s="78"/>
      <c r="X51" s="78"/>
      <c r="Y51" s="78"/>
      <c r="Z51" s="78"/>
      <c r="AA51" s="78"/>
      <c r="AB51" s="78"/>
      <c r="AC51" s="52">
        <f t="shared" si="9"/>
        <v>-690.43999999999994</v>
      </c>
      <c r="AD51" s="52">
        <f t="shared" si="10"/>
        <v>0</v>
      </c>
      <c r="AE51" s="78"/>
      <c r="AG51" s="52">
        <f t="shared" si="11"/>
        <v>-690.43999999999994</v>
      </c>
      <c r="AH51" s="52">
        <f t="shared" si="12"/>
        <v>-690.43999999999994</v>
      </c>
      <c r="AI51" s="7">
        <f t="shared" si="13"/>
        <v>-690.43999999999994</v>
      </c>
      <c r="AJ51" s="7">
        <f t="shared" si="14"/>
        <v>-690.43999999999994</v>
      </c>
      <c r="AK51" s="7"/>
      <c r="AL51" s="7"/>
      <c r="AU51"/>
      <c r="AW51" s="52"/>
      <c r="AX51" s="79"/>
      <c r="BA51" s="3"/>
      <c r="BB51" s="51"/>
      <c r="BC51" s="51"/>
      <c r="BD51" s="51"/>
      <c r="BE51" s="51"/>
      <c r="BF51" s="52"/>
      <c r="BG51" s="51"/>
      <c r="BH51" s="7"/>
      <c r="BI51" s="51"/>
      <c r="BJ51" s="1"/>
      <c r="BK51" s="51"/>
      <c r="BL51" s="1"/>
      <c r="BM51" s="52"/>
      <c r="BN51" s="52"/>
    </row>
    <row r="52" spans="1:66" x14ac:dyDescent="0.25">
      <c r="A52" t="str">
        <f t="shared" si="7"/>
        <v>DEDELEGATION</v>
      </c>
      <c r="B52" s="296">
        <v>44295</v>
      </c>
      <c r="C52" s="74">
        <v>3022067</v>
      </c>
      <c r="D52" t="s">
        <v>41</v>
      </c>
      <c r="E52" t="str">
        <f>VLOOKUP(C52,Schools!$A:$Z,3,0)</f>
        <v>M</v>
      </c>
      <c r="F52" s="76">
        <v>-383.76</v>
      </c>
      <c r="G52" s="295" t="s">
        <v>4703</v>
      </c>
      <c r="H52" s="295" t="s">
        <v>4806</v>
      </c>
      <c r="I52" t="str">
        <f t="shared" si="8"/>
        <v>10162/543965</v>
      </c>
      <c r="J52">
        <f>VLOOKUP(C52,Schools!$A:$Z,9,0)</f>
        <v>400065</v>
      </c>
      <c r="K52" s="74" t="s">
        <v>173</v>
      </c>
      <c r="L52" s="295" t="s">
        <v>4812</v>
      </c>
      <c r="M52" s="295" t="s">
        <v>4843</v>
      </c>
      <c r="N52" s="77" t="str">
        <f>VLOOKUP(C52,Schools!A:D,4,0)</f>
        <v>Primary</v>
      </c>
      <c r="O52" s="77">
        <f t="shared" si="4"/>
        <v>10162</v>
      </c>
      <c r="P52" s="77">
        <f t="shared" ref="P52:P83" si="15">IF(E52="M",543965,516500)</f>
        <v>543965</v>
      </c>
      <c r="Q52" s="286">
        <f t="shared" ref="Q52:Q83" si="16">F52</f>
        <v>-383.76</v>
      </c>
      <c r="R52" s="78"/>
      <c r="S52" s="78"/>
      <c r="T52" s="78"/>
      <c r="U52" s="78"/>
      <c r="V52" s="78"/>
      <c r="W52" s="78"/>
      <c r="X52" s="78"/>
      <c r="Y52" s="78"/>
      <c r="Z52" s="78"/>
      <c r="AA52" s="78"/>
      <c r="AB52" s="78"/>
      <c r="AC52" s="52">
        <f t="shared" si="9"/>
        <v>-383.76</v>
      </c>
      <c r="AD52" s="52">
        <f t="shared" si="10"/>
        <v>0</v>
      </c>
      <c r="AE52" s="78"/>
      <c r="AG52" s="52">
        <f t="shared" si="11"/>
        <v>-383.76</v>
      </c>
      <c r="AH52" s="52">
        <f t="shared" si="12"/>
        <v>-383.76</v>
      </c>
      <c r="AI52" s="7">
        <f t="shared" si="13"/>
        <v>-383.76</v>
      </c>
      <c r="AJ52" s="7">
        <f t="shared" si="14"/>
        <v>-383.76</v>
      </c>
      <c r="AK52" s="7"/>
      <c r="AL52" s="7"/>
      <c r="AU52"/>
      <c r="AW52" s="52"/>
      <c r="AX52" s="79"/>
      <c r="BA52" s="3"/>
      <c r="BB52" s="51"/>
      <c r="BC52" s="51"/>
      <c r="BD52" s="51"/>
      <c r="BE52" s="51"/>
      <c r="BF52" s="52"/>
      <c r="BG52" s="51"/>
      <c r="BH52" s="7"/>
      <c r="BI52" s="51"/>
      <c r="BJ52" s="1"/>
      <c r="BK52" s="51"/>
      <c r="BL52" s="1"/>
      <c r="BM52" s="52"/>
      <c r="BN52" s="52"/>
    </row>
    <row r="53" spans="1:66" x14ac:dyDescent="0.25">
      <c r="A53" t="str">
        <f t="shared" si="7"/>
        <v>DEDELEGATION</v>
      </c>
      <c r="B53" s="296">
        <v>44295</v>
      </c>
      <c r="C53" s="74">
        <v>3022070</v>
      </c>
      <c r="D53" t="s">
        <v>272</v>
      </c>
      <c r="E53" t="str">
        <f>VLOOKUP(C53,Schools!$A:$Z,3,0)</f>
        <v>M</v>
      </c>
      <c r="F53" s="76">
        <v>-342.76</v>
      </c>
      <c r="G53" s="295" t="s">
        <v>4703</v>
      </c>
      <c r="H53" s="295" t="s">
        <v>4806</v>
      </c>
      <c r="I53" t="str">
        <f t="shared" si="8"/>
        <v>10162/543965</v>
      </c>
      <c r="J53">
        <f>VLOOKUP(C53,Schools!$A:$Z,9,0)</f>
        <v>400038</v>
      </c>
      <c r="K53" s="74" t="s">
        <v>173</v>
      </c>
      <c r="L53" s="295" t="s">
        <v>4812</v>
      </c>
      <c r="M53" s="295" t="s">
        <v>4843</v>
      </c>
      <c r="N53" s="77" t="str">
        <f>VLOOKUP(C53,Schools!A:D,4,0)</f>
        <v>Primary</v>
      </c>
      <c r="O53" s="77">
        <f t="shared" si="4"/>
        <v>10162</v>
      </c>
      <c r="P53" s="77">
        <f t="shared" si="15"/>
        <v>543965</v>
      </c>
      <c r="Q53" s="286">
        <f t="shared" si="16"/>
        <v>-342.76</v>
      </c>
      <c r="R53" s="78"/>
      <c r="S53" s="78"/>
      <c r="T53" s="78"/>
      <c r="U53" s="78"/>
      <c r="V53" s="78"/>
      <c r="W53" s="78"/>
      <c r="X53" s="78"/>
      <c r="Y53" s="78"/>
      <c r="Z53" s="78"/>
      <c r="AA53" s="78"/>
      <c r="AB53" s="78"/>
      <c r="AC53" s="52">
        <f t="shared" si="9"/>
        <v>-342.76</v>
      </c>
      <c r="AD53" s="52">
        <f t="shared" si="10"/>
        <v>0</v>
      </c>
      <c r="AE53" s="78"/>
      <c r="AG53" s="52">
        <f t="shared" si="11"/>
        <v>-342.76</v>
      </c>
      <c r="AH53" s="52">
        <f t="shared" si="12"/>
        <v>-342.76</v>
      </c>
      <c r="AI53" s="7">
        <f t="shared" si="13"/>
        <v>-342.76</v>
      </c>
      <c r="AJ53" s="7">
        <f t="shared" si="14"/>
        <v>-342.76</v>
      </c>
      <c r="AK53" s="7"/>
      <c r="AL53" s="7"/>
      <c r="AU53"/>
      <c r="AW53" s="52"/>
      <c r="AX53" s="79"/>
      <c r="BA53" s="3"/>
      <c r="BB53" s="51"/>
      <c r="BC53" s="51"/>
      <c r="BD53" s="51"/>
      <c r="BE53" s="51"/>
      <c r="BF53" s="52"/>
      <c r="BG53" s="51"/>
      <c r="BH53" s="7"/>
      <c r="BI53" s="51"/>
      <c r="BJ53" s="1"/>
      <c r="BK53" s="51"/>
      <c r="BL53" s="1"/>
      <c r="BM53" s="52"/>
      <c r="BN53" s="52"/>
    </row>
    <row r="54" spans="1:66" x14ac:dyDescent="0.25">
      <c r="A54" t="str">
        <f t="shared" si="7"/>
        <v>DEDELEGATION</v>
      </c>
      <c r="B54" s="296">
        <v>44295</v>
      </c>
      <c r="C54" s="74">
        <v>3022071</v>
      </c>
      <c r="D54" t="s">
        <v>4772</v>
      </c>
      <c r="E54" t="str">
        <f>VLOOKUP(C54,Schools!$A:$Z,3,0)</f>
        <v>M</v>
      </c>
      <c r="F54" s="76">
        <v>-290.27999999999997</v>
      </c>
      <c r="G54" s="295" t="s">
        <v>4703</v>
      </c>
      <c r="H54" s="295" t="s">
        <v>4806</v>
      </c>
      <c r="I54" t="str">
        <f t="shared" si="8"/>
        <v>10162/543965</v>
      </c>
      <c r="J54">
        <f>VLOOKUP(C54,Schools!$A:$Z,9,0)</f>
        <v>400012</v>
      </c>
      <c r="K54" s="74" t="s">
        <v>173</v>
      </c>
      <c r="L54" s="295" t="s">
        <v>4812</v>
      </c>
      <c r="M54" s="295" t="s">
        <v>4843</v>
      </c>
      <c r="N54" s="77" t="str">
        <f>VLOOKUP(C54,Schools!A:D,4,0)</f>
        <v>Primary</v>
      </c>
      <c r="O54" s="77">
        <f t="shared" si="4"/>
        <v>10162</v>
      </c>
      <c r="P54" s="77">
        <f t="shared" si="15"/>
        <v>543965</v>
      </c>
      <c r="Q54" s="286">
        <f t="shared" si="16"/>
        <v>-290.27999999999997</v>
      </c>
      <c r="R54" s="78"/>
      <c r="S54" s="78"/>
      <c r="T54" s="78"/>
      <c r="U54" s="78"/>
      <c r="V54" s="78"/>
      <c r="W54" s="78"/>
      <c r="X54" s="78"/>
      <c r="Y54" s="78"/>
      <c r="Z54" s="78"/>
      <c r="AA54" s="78"/>
      <c r="AB54" s="78"/>
      <c r="AC54" s="52">
        <f t="shared" si="9"/>
        <v>-290.27999999999997</v>
      </c>
      <c r="AD54" s="52">
        <f t="shared" si="10"/>
        <v>0</v>
      </c>
      <c r="AE54" s="78"/>
      <c r="AG54" s="52">
        <f t="shared" si="11"/>
        <v>-290.27999999999997</v>
      </c>
      <c r="AH54" s="52">
        <f t="shared" si="12"/>
        <v>-290.27999999999997</v>
      </c>
      <c r="AI54" s="7">
        <f t="shared" si="13"/>
        <v>-290.27999999999997</v>
      </c>
      <c r="AJ54" s="7">
        <f t="shared" si="14"/>
        <v>-290.27999999999997</v>
      </c>
      <c r="AK54" s="7"/>
      <c r="AL54" s="7"/>
      <c r="AU54"/>
      <c r="AW54" s="52"/>
      <c r="AX54" s="79"/>
      <c r="BA54" s="3"/>
      <c r="BB54" s="51"/>
      <c r="BC54" s="51"/>
      <c r="BD54" s="51"/>
      <c r="BE54" s="51"/>
      <c r="BF54" s="52"/>
      <c r="BG54" s="51"/>
      <c r="BH54" s="7"/>
      <c r="BI54" s="51"/>
      <c r="BJ54" s="1"/>
      <c r="BK54" s="51"/>
      <c r="BL54" s="1"/>
      <c r="BM54" s="52"/>
      <c r="BN54" s="52"/>
    </row>
    <row r="55" spans="1:66" x14ac:dyDescent="0.25">
      <c r="A55" t="str">
        <f t="shared" si="7"/>
        <v>DEDELEGATION</v>
      </c>
      <c r="B55" s="296">
        <v>44295</v>
      </c>
      <c r="C55" s="74">
        <v>3022072</v>
      </c>
      <c r="D55" t="s">
        <v>254</v>
      </c>
      <c r="E55" t="str">
        <f>VLOOKUP(C55,Schools!$A:$Z,3,0)</f>
        <v>M</v>
      </c>
      <c r="F55" s="76">
        <v>-533</v>
      </c>
      <c r="G55" s="295" t="s">
        <v>4703</v>
      </c>
      <c r="H55" s="295" t="s">
        <v>4806</v>
      </c>
      <c r="I55" t="str">
        <f t="shared" si="8"/>
        <v>10162/543965</v>
      </c>
      <c r="J55">
        <f>VLOOKUP(C55,Schools!$A:$Z,9,0)</f>
        <v>400012</v>
      </c>
      <c r="K55" s="74" t="s">
        <v>173</v>
      </c>
      <c r="L55" s="295" t="s">
        <v>4812</v>
      </c>
      <c r="M55" s="295" t="s">
        <v>4843</v>
      </c>
      <c r="N55" s="77" t="str">
        <f>VLOOKUP(C55,Schools!A:D,4,0)</f>
        <v>Primary</v>
      </c>
      <c r="O55" s="77">
        <f t="shared" si="4"/>
        <v>10162</v>
      </c>
      <c r="P55" s="77">
        <f t="shared" si="15"/>
        <v>543965</v>
      </c>
      <c r="Q55" s="286">
        <f t="shared" si="16"/>
        <v>-533</v>
      </c>
      <c r="R55" s="78"/>
      <c r="S55" s="78"/>
      <c r="T55" s="78"/>
      <c r="U55" s="78"/>
      <c r="V55" s="78"/>
      <c r="W55" s="78"/>
      <c r="X55" s="78"/>
      <c r="Y55" s="78"/>
      <c r="Z55" s="78"/>
      <c r="AA55" s="78"/>
      <c r="AB55" s="78"/>
      <c r="AC55" s="52">
        <f t="shared" si="9"/>
        <v>-533</v>
      </c>
      <c r="AD55" s="52">
        <f t="shared" si="10"/>
        <v>0</v>
      </c>
      <c r="AE55" s="78"/>
      <c r="AG55" s="52">
        <f t="shared" si="11"/>
        <v>-533</v>
      </c>
      <c r="AH55" s="52">
        <f t="shared" si="12"/>
        <v>-533</v>
      </c>
      <c r="AI55" s="7">
        <f t="shared" si="13"/>
        <v>-533</v>
      </c>
      <c r="AJ55" s="7">
        <f t="shared" si="14"/>
        <v>-533</v>
      </c>
      <c r="AK55" s="7"/>
      <c r="AL55" s="7"/>
      <c r="AU55"/>
      <c r="AW55" s="52"/>
      <c r="AX55" s="79"/>
      <c r="BA55" s="3"/>
      <c r="BB55" s="51"/>
      <c r="BC55" s="51"/>
      <c r="BD55" s="51"/>
      <c r="BE55" s="51"/>
      <c r="BF55" s="52"/>
      <c r="BG55" s="51"/>
      <c r="BH55" s="7"/>
      <c r="BI55" s="51"/>
      <c r="BJ55" s="1"/>
      <c r="BK55" s="51"/>
      <c r="BL55" s="1"/>
      <c r="BM55" s="52"/>
      <c r="BN55" s="52"/>
    </row>
    <row r="56" spans="1:66" x14ac:dyDescent="0.25">
      <c r="A56" t="str">
        <f t="shared" si="7"/>
        <v>DEDELEGATION</v>
      </c>
      <c r="B56" s="296">
        <v>44295</v>
      </c>
      <c r="C56" s="74">
        <v>3022073</v>
      </c>
      <c r="D56" t="s">
        <v>4773</v>
      </c>
      <c r="E56" t="str">
        <f>VLOOKUP(C56,Schools!$A:$Z,3,0)</f>
        <v>M</v>
      </c>
      <c r="F56" s="76">
        <v>-1020.0799999999999</v>
      </c>
      <c r="G56" s="295" t="s">
        <v>4703</v>
      </c>
      <c r="H56" s="295" t="s">
        <v>4806</v>
      </c>
      <c r="I56" t="str">
        <f t="shared" si="8"/>
        <v>10162/543965</v>
      </c>
      <c r="J56">
        <f>VLOOKUP(C56,Schools!$A:$Z,9,0)</f>
        <v>400105</v>
      </c>
      <c r="K56" s="74" t="s">
        <v>173</v>
      </c>
      <c r="L56" s="295" t="s">
        <v>4812</v>
      </c>
      <c r="M56" s="295" t="s">
        <v>4843</v>
      </c>
      <c r="N56" s="77" t="str">
        <f>VLOOKUP(C56,Schools!A:D,4,0)</f>
        <v>Primary</v>
      </c>
      <c r="O56" s="77">
        <f t="shared" si="4"/>
        <v>10162</v>
      </c>
      <c r="P56" s="77">
        <f t="shared" si="15"/>
        <v>543965</v>
      </c>
      <c r="Q56" s="286">
        <f t="shared" si="16"/>
        <v>-1020.0799999999999</v>
      </c>
      <c r="R56" s="78"/>
      <c r="S56" s="78"/>
      <c r="T56" s="78"/>
      <c r="U56" s="78"/>
      <c r="V56" s="78"/>
      <c r="W56" s="78"/>
      <c r="X56" s="78"/>
      <c r="Y56" s="78"/>
      <c r="Z56" s="78"/>
      <c r="AA56" s="78"/>
      <c r="AB56" s="78"/>
      <c r="AC56" s="52">
        <f t="shared" si="9"/>
        <v>-1020.0799999999999</v>
      </c>
      <c r="AD56" s="52">
        <f t="shared" si="10"/>
        <v>0</v>
      </c>
      <c r="AE56" s="78"/>
      <c r="AG56" s="52">
        <f t="shared" si="11"/>
        <v>-1020.0799999999999</v>
      </c>
      <c r="AH56" s="52">
        <f t="shared" si="12"/>
        <v>-1020.0799999999999</v>
      </c>
      <c r="AI56" s="7">
        <f t="shared" si="13"/>
        <v>-1020.0799999999999</v>
      </c>
      <c r="AJ56" s="7">
        <f t="shared" si="14"/>
        <v>-1020.0799999999999</v>
      </c>
      <c r="AK56" s="7"/>
      <c r="AL56" s="7"/>
      <c r="AU56"/>
      <c r="AW56" s="52"/>
      <c r="AX56" s="79"/>
      <c r="BA56" s="3"/>
      <c r="BB56" s="51"/>
      <c r="BC56" s="51"/>
      <c r="BD56" s="51"/>
      <c r="BE56" s="51"/>
      <c r="BF56" s="52"/>
      <c r="BG56" s="51"/>
      <c r="BH56" s="7"/>
      <c r="BI56" s="51"/>
      <c r="BJ56" s="1"/>
      <c r="BK56" s="51"/>
      <c r="BL56" s="1"/>
      <c r="BM56" s="52"/>
      <c r="BN56" s="52"/>
    </row>
    <row r="57" spans="1:66" x14ac:dyDescent="0.25">
      <c r="A57" t="str">
        <f t="shared" si="7"/>
        <v>DEDELEGATION</v>
      </c>
      <c r="B57" s="296">
        <v>44295</v>
      </c>
      <c r="C57" s="74">
        <v>3022076</v>
      </c>
      <c r="D57" t="s">
        <v>4774</v>
      </c>
      <c r="E57" t="str">
        <f>VLOOKUP(C57,Schools!$A:$Z,3,0)</f>
        <v>M</v>
      </c>
      <c r="F57" s="76">
        <v>-578.91999999999996</v>
      </c>
      <c r="G57" s="295" t="s">
        <v>4703</v>
      </c>
      <c r="H57" s="295" t="s">
        <v>4806</v>
      </c>
      <c r="I57" t="str">
        <f t="shared" si="8"/>
        <v>10162/543965</v>
      </c>
      <c r="J57">
        <f>VLOOKUP(C57,Schools!$A:$Z,9,0)</f>
        <v>400111</v>
      </c>
      <c r="K57" s="74" t="s">
        <v>173</v>
      </c>
      <c r="L57" s="295" t="s">
        <v>4812</v>
      </c>
      <c r="M57" s="295" t="s">
        <v>4843</v>
      </c>
      <c r="N57" s="77" t="str">
        <f>VLOOKUP(C57,Schools!A:D,4,0)</f>
        <v>Primary</v>
      </c>
      <c r="O57" s="77">
        <f t="shared" si="4"/>
        <v>10162</v>
      </c>
      <c r="P57" s="77">
        <f t="shared" si="15"/>
        <v>543965</v>
      </c>
      <c r="Q57" s="286">
        <f t="shared" si="16"/>
        <v>-578.91999999999996</v>
      </c>
      <c r="R57" s="78"/>
      <c r="S57" s="78"/>
      <c r="T57" s="78"/>
      <c r="U57" s="78"/>
      <c r="V57" s="78"/>
      <c r="W57" s="78"/>
      <c r="X57" s="78"/>
      <c r="Y57" s="78"/>
      <c r="Z57" s="78"/>
      <c r="AA57" s="78"/>
      <c r="AB57" s="78"/>
      <c r="AC57" s="52">
        <f t="shared" si="9"/>
        <v>-578.91999999999996</v>
      </c>
      <c r="AD57" s="52">
        <f t="shared" si="10"/>
        <v>0</v>
      </c>
      <c r="AE57" s="78"/>
      <c r="AG57" s="52">
        <f t="shared" si="11"/>
        <v>-578.91999999999996</v>
      </c>
      <c r="AH57" s="52">
        <f t="shared" si="12"/>
        <v>-578.91999999999996</v>
      </c>
      <c r="AI57" s="7">
        <f t="shared" si="13"/>
        <v>-578.91999999999996</v>
      </c>
      <c r="AJ57" s="7">
        <f t="shared" si="14"/>
        <v>-578.91999999999996</v>
      </c>
      <c r="AK57" s="7"/>
      <c r="AL57" s="7"/>
      <c r="AU57"/>
      <c r="AW57" s="52"/>
      <c r="AX57" s="79"/>
      <c r="BA57" s="3"/>
      <c r="BB57" s="51"/>
      <c r="BC57" s="51"/>
      <c r="BD57" s="51"/>
      <c r="BE57" s="51"/>
      <c r="BF57" s="52"/>
      <c r="BG57" s="51"/>
      <c r="BH57" s="7"/>
      <c r="BI57" s="51"/>
      <c r="BJ57" s="1"/>
      <c r="BK57" s="51"/>
      <c r="BL57" s="1"/>
      <c r="BM57" s="52"/>
      <c r="BN57" s="52"/>
    </row>
    <row r="58" spans="1:66" x14ac:dyDescent="0.25">
      <c r="A58" t="str">
        <f t="shared" si="7"/>
        <v>DEDELEGATION</v>
      </c>
      <c r="B58" s="296">
        <v>44295</v>
      </c>
      <c r="C58" s="74">
        <v>3022077</v>
      </c>
      <c r="D58" t="s">
        <v>4775</v>
      </c>
      <c r="E58" t="str">
        <f>VLOOKUP(C58,Schools!$A:$Z,3,0)</f>
        <v>M</v>
      </c>
      <c r="F58" s="76">
        <v>-1420.24</v>
      </c>
      <c r="G58" s="295" t="s">
        <v>4703</v>
      </c>
      <c r="H58" s="295" t="s">
        <v>4806</v>
      </c>
      <c r="I58" t="str">
        <f t="shared" si="8"/>
        <v>10162/543965</v>
      </c>
      <c r="J58">
        <f>VLOOKUP(C58,Schools!$A:$Z,9,0)</f>
        <v>400113</v>
      </c>
      <c r="K58" s="74" t="s">
        <v>173</v>
      </c>
      <c r="L58" s="295" t="s">
        <v>4812</v>
      </c>
      <c r="M58" s="295" t="s">
        <v>4843</v>
      </c>
      <c r="N58" s="77" t="str">
        <f>VLOOKUP(C58,Schools!A:D,4,0)</f>
        <v>Primary</v>
      </c>
      <c r="O58" s="77">
        <f t="shared" si="4"/>
        <v>10162</v>
      </c>
      <c r="P58" s="77">
        <f t="shared" si="15"/>
        <v>543965</v>
      </c>
      <c r="Q58" s="286">
        <f t="shared" si="16"/>
        <v>-1420.24</v>
      </c>
      <c r="R58" s="78"/>
      <c r="S58" s="78"/>
      <c r="T58" s="78"/>
      <c r="U58" s="78"/>
      <c r="V58" s="78"/>
      <c r="W58" s="78"/>
      <c r="X58" s="78"/>
      <c r="Y58" s="78"/>
      <c r="Z58" s="78"/>
      <c r="AA58" s="78"/>
      <c r="AB58" s="78"/>
      <c r="AC58" s="52">
        <f t="shared" si="9"/>
        <v>-1420.24</v>
      </c>
      <c r="AD58" s="52">
        <f t="shared" si="10"/>
        <v>0</v>
      </c>
      <c r="AE58" s="78"/>
      <c r="AG58" s="52">
        <f t="shared" si="11"/>
        <v>-1420.24</v>
      </c>
      <c r="AH58" s="52">
        <f t="shared" si="12"/>
        <v>-1420.24</v>
      </c>
      <c r="AI58" s="7">
        <f t="shared" si="13"/>
        <v>-1420.24</v>
      </c>
      <c r="AJ58" s="7">
        <f t="shared" si="14"/>
        <v>-1420.24</v>
      </c>
      <c r="AK58" s="7"/>
      <c r="AL58" s="7"/>
      <c r="AU58"/>
      <c r="AW58" s="52"/>
      <c r="AX58" s="79"/>
      <c r="BA58" s="3"/>
      <c r="BB58" s="51"/>
      <c r="BC58" s="51"/>
      <c r="BD58" s="51"/>
      <c r="BE58" s="51"/>
      <c r="BF58" s="52"/>
      <c r="BG58" s="51"/>
      <c r="BH58" s="7"/>
      <c r="BI58" s="51"/>
      <c r="BJ58" s="1"/>
      <c r="BK58" s="51"/>
      <c r="BL58" s="1"/>
      <c r="BM58" s="52"/>
      <c r="BN58" s="52"/>
    </row>
    <row r="59" spans="1:66" x14ac:dyDescent="0.25">
      <c r="A59" t="str">
        <f t="shared" si="7"/>
        <v>DEDELEGATION</v>
      </c>
      <c r="B59" s="296">
        <v>44295</v>
      </c>
      <c r="C59" s="74">
        <v>3022078</v>
      </c>
      <c r="D59" t="s">
        <v>4776</v>
      </c>
      <c r="E59" t="str">
        <f>VLOOKUP(C59,Schools!$A:$Z,3,0)</f>
        <v>M</v>
      </c>
      <c r="F59" s="76">
        <v>-570.71999999999991</v>
      </c>
      <c r="G59" s="295" t="s">
        <v>4703</v>
      </c>
      <c r="H59" s="295" t="s">
        <v>4806</v>
      </c>
      <c r="I59" t="str">
        <f t="shared" si="8"/>
        <v>10162/543965</v>
      </c>
      <c r="J59">
        <f>VLOOKUP(C59,Schools!$A:$Z,9,0)</f>
        <v>400014</v>
      </c>
      <c r="K59" s="74" t="s">
        <v>173</v>
      </c>
      <c r="L59" s="295" t="s">
        <v>4812</v>
      </c>
      <c r="M59" s="295" t="s">
        <v>4843</v>
      </c>
      <c r="N59" s="77" t="str">
        <f>VLOOKUP(C59,Schools!A:D,4,0)</f>
        <v>Primary</v>
      </c>
      <c r="O59" s="77">
        <f t="shared" si="4"/>
        <v>10162</v>
      </c>
      <c r="P59" s="77">
        <f t="shared" si="15"/>
        <v>543965</v>
      </c>
      <c r="Q59" s="286">
        <f t="shared" si="16"/>
        <v>-570.71999999999991</v>
      </c>
      <c r="R59" s="78"/>
      <c r="S59" s="78"/>
      <c r="T59" s="78"/>
      <c r="U59" s="78"/>
      <c r="V59" s="78"/>
      <c r="W59" s="78"/>
      <c r="X59" s="78"/>
      <c r="Y59" s="78"/>
      <c r="Z59" s="78"/>
      <c r="AA59" s="78"/>
      <c r="AB59" s="78"/>
      <c r="AC59" s="52">
        <f t="shared" si="9"/>
        <v>-570.71999999999991</v>
      </c>
      <c r="AD59" s="52">
        <f t="shared" si="10"/>
        <v>0</v>
      </c>
      <c r="AE59" s="78"/>
      <c r="AG59" s="52">
        <f t="shared" si="11"/>
        <v>-570.71999999999991</v>
      </c>
      <c r="AH59" s="52">
        <f t="shared" si="12"/>
        <v>-570.71999999999991</v>
      </c>
      <c r="AI59" s="7">
        <f t="shared" si="13"/>
        <v>-570.71999999999991</v>
      </c>
      <c r="AJ59" s="7">
        <f t="shared" si="14"/>
        <v>-570.71999999999991</v>
      </c>
      <c r="AK59" s="7"/>
      <c r="AL59" s="7"/>
      <c r="AU59"/>
      <c r="AW59" s="52"/>
      <c r="AX59" s="79"/>
      <c r="BA59" s="3"/>
      <c r="BB59" s="51"/>
      <c r="BC59" s="51"/>
      <c r="BD59" s="51"/>
      <c r="BE59" s="51"/>
      <c r="BF59" s="52"/>
      <c r="BG59" s="51"/>
      <c r="BH59" s="7"/>
      <c r="BI59" s="51"/>
      <c r="BJ59" s="1"/>
      <c r="BK59" s="51"/>
      <c r="BL59" s="1"/>
      <c r="BM59" s="52"/>
      <c r="BN59" s="52"/>
    </row>
    <row r="60" spans="1:66" x14ac:dyDescent="0.25">
      <c r="A60" t="str">
        <f t="shared" si="7"/>
        <v>DEDELEGATION</v>
      </c>
      <c r="B60" s="296">
        <v>44295</v>
      </c>
      <c r="C60" s="74">
        <v>3022079</v>
      </c>
      <c r="D60" t="s">
        <v>4777</v>
      </c>
      <c r="E60" t="str">
        <f>VLOOKUP(C60,Schools!$A:$Z,3,0)</f>
        <v>M</v>
      </c>
      <c r="F60" s="76">
        <v>-711.76</v>
      </c>
      <c r="G60" s="295" t="s">
        <v>4703</v>
      </c>
      <c r="H60" s="295" t="s">
        <v>4806</v>
      </c>
      <c r="I60" t="str">
        <f t="shared" si="8"/>
        <v>10162/543965</v>
      </c>
      <c r="J60">
        <f>VLOOKUP(C60,Schools!$A:$Z,9,0)</f>
        <v>400070</v>
      </c>
      <c r="K60" s="74" t="s">
        <v>173</v>
      </c>
      <c r="L60" s="295" t="s">
        <v>4812</v>
      </c>
      <c r="M60" s="295" t="s">
        <v>4843</v>
      </c>
      <c r="N60" s="77" t="str">
        <f>VLOOKUP(C60,Schools!A:D,4,0)</f>
        <v>Primary</v>
      </c>
      <c r="O60" s="77">
        <f t="shared" si="4"/>
        <v>10162</v>
      </c>
      <c r="P60" s="77">
        <f t="shared" si="15"/>
        <v>543965</v>
      </c>
      <c r="Q60" s="286">
        <f t="shared" si="16"/>
        <v>-711.76</v>
      </c>
      <c r="R60" s="78"/>
      <c r="S60" s="78"/>
      <c r="T60" s="78"/>
      <c r="U60" s="78"/>
      <c r="V60" s="78"/>
      <c r="W60" s="78"/>
      <c r="X60" s="78"/>
      <c r="Y60" s="78"/>
      <c r="Z60" s="78"/>
      <c r="AA60" s="78"/>
      <c r="AB60" s="78"/>
      <c r="AC60" s="52">
        <f t="shared" si="9"/>
        <v>-711.76</v>
      </c>
      <c r="AD60" s="52">
        <f t="shared" si="10"/>
        <v>0</v>
      </c>
      <c r="AE60" s="78"/>
      <c r="AG60" s="52">
        <f t="shared" si="11"/>
        <v>-711.76</v>
      </c>
      <c r="AH60" s="52">
        <f t="shared" si="12"/>
        <v>-711.76</v>
      </c>
      <c r="AI60" s="7">
        <f t="shared" si="13"/>
        <v>-711.76</v>
      </c>
      <c r="AJ60" s="7">
        <f t="shared" si="14"/>
        <v>-711.76</v>
      </c>
      <c r="AK60" s="7"/>
      <c r="AL60" s="7"/>
      <c r="AU60"/>
      <c r="AW60" s="52"/>
      <c r="AX60" s="79"/>
      <c r="BA60" s="3"/>
      <c r="BB60" s="51"/>
      <c r="BC60" s="51"/>
      <c r="BD60" s="51"/>
      <c r="BE60" s="51"/>
      <c r="BF60" s="52"/>
      <c r="BG60" s="51"/>
      <c r="BH60" s="7"/>
      <c r="BI60" s="51"/>
      <c r="BJ60" s="1"/>
      <c r="BK60" s="51"/>
      <c r="BL60" s="1"/>
      <c r="BM60" s="52"/>
      <c r="BN60" s="52"/>
    </row>
    <row r="61" spans="1:66" x14ac:dyDescent="0.25">
      <c r="A61" t="str">
        <f t="shared" si="7"/>
        <v>DEDELEGATION</v>
      </c>
      <c r="B61" s="296">
        <v>44295</v>
      </c>
      <c r="C61" s="74">
        <v>3023300</v>
      </c>
      <c r="D61" t="s">
        <v>4778</v>
      </c>
      <c r="E61" t="str">
        <f>VLOOKUP(C61,Schools!$A:$Z,3,0)</f>
        <v>M</v>
      </c>
      <c r="F61" s="76">
        <v>-280.44</v>
      </c>
      <c r="G61" s="295" t="s">
        <v>4703</v>
      </c>
      <c r="H61" s="295" t="s">
        <v>4806</v>
      </c>
      <c r="I61" t="str">
        <f t="shared" si="8"/>
        <v>10162/543965</v>
      </c>
      <c r="J61">
        <f>VLOOKUP(C61,Schools!$A:$Z,9,0)</f>
        <v>400069</v>
      </c>
      <c r="K61" s="74" t="s">
        <v>173</v>
      </c>
      <c r="L61" s="295" t="s">
        <v>4812</v>
      </c>
      <c r="M61" s="295" t="s">
        <v>4843</v>
      </c>
      <c r="N61" s="77" t="str">
        <f>VLOOKUP(C61,Schools!A:D,4,0)</f>
        <v>Primary</v>
      </c>
      <c r="O61" s="77">
        <f t="shared" si="4"/>
        <v>10162</v>
      </c>
      <c r="P61" s="77">
        <f t="shared" si="15"/>
        <v>543965</v>
      </c>
      <c r="Q61" s="286">
        <f t="shared" si="16"/>
        <v>-280.44</v>
      </c>
      <c r="R61" s="78"/>
      <c r="S61" s="78"/>
      <c r="T61" s="78"/>
      <c r="U61" s="78"/>
      <c r="V61" s="78"/>
      <c r="W61" s="78"/>
      <c r="X61" s="78"/>
      <c r="Y61" s="78"/>
      <c r="Z61" s="78"/>
      <c r="AA61" s="78"/>
      <c r="AB61" s="78"/>
      <c r="AC61" s="52">
        <f t="shared" si="9"/>
        <v>-280.44</v>
      </c>
      <c r="AD61" s="52">
        <f t="shared" si="10"/>
        <v>0</v>
      </c>
      <c r="AE61" s="78"/>
      <c r="AG61" s="52">
        <f t="shared" si="11"/>
        <v>-280.44</v>
      </c>
      <c r="AH61" s="52">
        <f t="shared" si="12"/>
        <v>-280.44</v>
      </c>
      <c r="AI61" s="7">
        <f t="shared" si="13"/>
        <v>-280.44</v>
      </c>
      <c r="AJ61" s="7">
        <f t="shared" si="14"/>
        <v>-280.44</v>
      </c>
      <c r="AK61" s="7"/>
      <c r="AL61" s="7"/>
      <c r="AU61"/>
      <c r="AW61" s="52"/>
      <c r="AX61" s="79"/>
      <c r="BA61" s="3"/>
      <c r="BB61" s="51"/>
      <c r="BC61" s="51"/>
      <c r="BD61" s="51"/>
      <c r="BE61" s="51"/>
      <c r="BF61" s="52"/>
      <c r="BG61" s="51"/>
      <c r="BH61" s="7"/>
      <c r="BI61" s="51"/>
      <c r="BJ61" s="1"/>
      <c r="BK61" s="51"/>
      <c r="BL61" s="1"/>
      <c r="BM61" s="52"/>
      <c r="BN61" s="52"/>
    </row>
    <row r="62" spans="1:66" x14ac:dyDescent="0.25">
      <c r="A62" t="str">
        <f t="shared" si="7"/>
        <v>DEDELEGATION</v>
      </c>
      <c r="B62" s="296">
        <v>44295</v>
      </c>
      <c r="C62" s="74">
        <v>3023302</v>
      </c>
      <c r="D62" t="s">
        <v>4779</v>
      </c>
      <c r="E62" t="str">
        <f>VLOOKUP(C62,Schools!$A:$Z,3,0)</f>
        <v>M</v>
      </c>
      <c r="F62" s="76">
        <v>-342.76</v>
      </c>
      <c r="G62" s="295" t="s">
        <v>4703</v>
      </c>
      <c r="H62" s="295" t="s">
        <v>4806</v>
      </c>
      <c r="I62" t="str">
        <f t="shared" si="8"/>
        <v>10162/543965</v>
      </c>
      <c r="J62">
        <f>VLOOKUP(C62,Schools!$A:$Z,9,0)</f>
        <v>400039</v>
      </c>
      <c r="K62" s="74" t="s">
        <v>173</v>
      </c>
      <c r="L62" s="295" t="s">
        <v>4812</v>
      </c>
      <c r="M62" s="295" t="s">
        <v>4843</v>
      </c>
      <c r="N62" s="77" t="str">
        <f>VLOOKUP(C62,Schools!A:D,4,0)</f>
        <v>Primary</v>
      </c>
      <c r="O62" s="77">
        <f t="shared" si="4"/>
        <v>10162</v>
      </c>
      <c r="P62" s="77">
        <f t="shared" si="15"/>
        <v>543965</v>
      </c>
      <c r="Q62" s="286">
        <f t="shared" si="16"/>
        <v>-342.76</v>
      </c>
      <c r="R62" s="78"/>
      <c r="S62" s="78"/>
      <c r="T62" s="78"/>
      <c r="U62" s="78"/>
      <c r="V62" s="78"/>
      <c r="W62" s="78"/>
      <c r="X62" s="78"/>
      <c r="Y62" s="78"/>
      <c r="Z62" s="78"/>
      <c r="AA62" s="78"/>
      <c r="AB62" s="78"/>
      <c r="AC62" s="52">
        <f t="shared" si="9"/>
        <v>-342.76</v>
      </c>
      <c r="AD62" s="52">
        <f t="shared" si="10"/>
        <v>0</v>
      </c>
      <c r="AE62" s="78"/>
      <c r="AG62" s="52">
        <f t="shared" si="11"/>
        <v>-342.76</v>
      </c>
      <c r="AH62" s="52">
        <f t="shared" si="12"/>
        <v>-342.76</v>
      </c>
      <c r="AI62" s="7">
        <f t="shared" si="13"/>
        <v>-342.76</v>
      </c>
      <c r="AJ62" s="7">
        <f t="shared" si="14"/>
        <v>-342.76</v>
      </c>
      <c r="AK62" s="7"/>
      <c r="AL62" s="7"/>
      <c r="AU62"/>
      <c r="AW62" s="52"/>
      <c r="AX62" s="79"/>
      <c r="BA62" s="3"/>
      <c r="BB62" s="51"/>
      <c r="BC62" s="51"/>
      <c r="BD62" s="51"/>
      <c r="BE62" s="51"/>
      <c r="BF62" s="52"/>
      <c r="BG62" s="51"/>
      <c r="BH62" s="7"/>
      <c r="BI62" s="51"/>
      <c r="BJ62" s="1"/>
      <c r="BK62" s="51"/>
      <c r="BL62" s="1"/>
      <c r="BM62" s="52"/>
      <c r="BN62" s="52"/>
    </row>
    <row r="63" spans="1:66" x14ac:dyDescent="0.25">
      <c r="A63" t="str">
        <f t="shared" si="7"/>
        <v>DEDELEGATION</v>
      </c>
      <c r="B63" s="296">
        <v>44295</v>
      </c>
      <c r="C63" s="74">
        <v>3023304</v>
      </c>
      <c r="D63" t="s">
        <v>4780</v>
      </c>
      <c r="E63" t="str">
        <f>VLOOKUP(C63,Schools!$A:$Z,3,0)</f>
        <v>M</v>
      </c>
      <c r="F63" s="76">
        <v>-326.35999999999996</v>
      </c>
      <c r="G63" s="295" t="s">
        <v>4703</v>
      </c>
      <c r="H63" s="295" t="s">
        <v>4806</v>
      </c>
      <c r="I63" t="str">
        <f t="shared" si="8"/>
        <v>10162/543965</v>
      </c>
      <c r="J63">
        <f>VLOOKUP(C63,Schools!$A:$Z,9,0)</f>
        <v>400008</v>
      </c>
      <c r="K63" s="74" t="s">
        <v>173</v>
      </c>
      <c r="L63" s="295" t="s">
        <v>4812</v>
      </c>
      <c r="M63" s="295" t="s">
        <v>4843</v>
      </c>
      <c r="N63" s="77" t="str">
        <f>VLOOKUP(C63,Schools!A:D,4,0)</f>
        <v>Primary</v>
      </c>
      <c r="O63" s="77">
        <f t="shared" si="4"/>
        <v>10162</v>
      </c>
      <c r="P63" s="77">
        <f t="shared" si="15"/>
        <v>543965</v>
      </c>
      <c r="Q63" s="286">
        <f t="shared" si="16"/>
        <v>-326.35999999999996</v>
      </c>
      <c r="R63" s="78"/>
      <c r="S63" s="78"/>
      <c r="T63" s="78"/>
      <c r="U63" s="78"/>
      <c r="V63" s="78"/>
      <c r="W63" s="78"/>
      <c r="X63" s="78"/>
      <c r="Y63" s="78"/>
      <c r="Z63" s="78"/>
      <c r="AA63" s="78"/>
      <c r="AB63" s="78"/>
      <c r="AC63" s="52">
        <f t="shared" si="9"/>
        <v>-326.35999999999996</v>
      </c>
      <c r="AD63" s="52">
        <f t="shared" si="10"/>
        <v>0</v>
      </c>
      <c r="AE63" s="78"/>
      <c r="AG63" s="52">
        <f t="shared" si="11"/>
        <v>-326.35999999999996</v>
      </c>
      <c r="AH63" s="52">
        <f t="shared" si="12"/>
        <v>-326.35999999999996</v>
      </c>
      <c r="AI63" s="7">
        <f t="shared" si="13"/>
        <v>-326.35999999999996</v>
      </c>
      <c r="AJ63" s="7">
        <f t="shared" si="14"/>
        <v>-326.35999999999996</v>
      </c>
      <c r="AK63" s="7"/>
      <c r="AL63" s="7"/>
      <c r="AU63"/>
      <c r="AW63" s="52"/>
      <c r="AX63" s="79"/>
      <c r="BA63" s="3"/>
      <c r="BB63" s="51"/>
      <c r="BC63" s="51"/>
      <c r="BD63" s="51"/>
      <c r="BE63" s="51"/>
      <c r="BF63" s="52"/>
      <c r="BG63" s="51"/>
      <c r="BH63" s="7"/>
      <c r="BI63" s="51"/>
      <c r="BJ63" s="1"/>
      <c r="BK63" s="51"/>
      <c r="BL63" s="1"/>
      <c r="BM63" s="52"/>
      <c r="BN63" s="52"/>
    </row>
    <row r="64" spans="1:66" x14ac:dyDescent="0.25">
      <c r="A64" t="str">
        <f t="shared" si="7"/>
        <v>DEDELEGATION</v>
      </c>
      <c r="B64" s="296">
        <v>44295</v>
      </c>
      <c r="C64" s="74">
        <v>3023305</v>
      </c>
      <c r="D64" t="s">
        <v>4781</v>
      </c>
      <c r="E64" t="str">
        <f>VLOOKUP(C64,Schools!$A:$Z,3,0)</f>
        <v>M</v>
      </c>
      <c r="F64" s="76">
        <v>-245.99999999999997</v>
      </c>
      <c r="G64" s="295" t="s">
        <v>4703</v>
      </c>
      <c r="H64" s="295" t="s">
        <v>4806</v>
      </c>
      <c r="I64" t="str">
        <f t="shared" si="8"/>
        <v>10162/543965</v>
      </c>
      <c r="J64">
        <f>VLOOKUP(C64,Schools!$A:$Z,9,0)</f>
        <v>400086</v>
      </c>
      <c r="K64" s="74" t="s">
        <v>173</v>
      </c>
      <c r="L64" s="295" t="s">
        <v>4812</v>
      </c>
      <c r="M64" s="295" t="s">
        <v>4843</v>
      </c>
      <c r="N64" s="77" t="str">
        <f>VLOOKUP(C64,Schools!A:D,4,0)</f>
        <v>Primary</v>
      </c>
      <c r="O64" s="77">
        <f t="shared" si="4"/>
        <v>10162</v>
      </c>
      <c r="P64" s="77">
        <f t="shared" si="15"/>
        <v>543965</v>
      </c>
      <c r="Q64" s="286">
        <f t="shared" si="16"/>
        <v>-245.99999999999997</v>
      </c>
      <c r="R64" s="78"/>
      <c r="S64" s="78"/>
      <c r="T64" s="78"/>
      <c r="U64" s="78"/>
      <c r="V64" s="78"/>
      <c r="W64" s="78"/>
      <c r="X64" s="78"/>
      <c r="Y64" s="78"/>
      <c r="Z64" s="78"/>
      <c r="AA64" s="78"/>
      <c r="AB64" s="78"/>
      <c r="AC64" s="52">
        <f t="shared" si="9"/>
        <v>-245.99999999999997</v>
      </c>
      <c r="AD64" s="52">
        <f t="shared" si="10"/>
        <v>0</v>
      </c>
      <c r="AE64" s="78"/>
      <c r="AG64" s="52">
        <f t="shared" si="11"/>
        <v>-245.99999999999997</v>
      </c>
      <c r="AH64" s="52">
        <f t="shared" si="12"/>
        <v>-245.99999999999997</v>
      </c>
      <c r="AI64" s="7">
        <f t="shared" si="13"/>
        <v>-245.99999999999997</v>
      </c>
      <c r="AJ64" s="7">
        <f t="shared" si="14"/>
        <v>-245.99999999999997</v>
      </c>
      <c r="AK64" s="7"/>
      <c r="AL64" s="7"/>
      <c r="AU64"/>
      <c r="AW64" s="52"/>
      <c r="AX64" s="79"/>
      <c r="BA64" s="3"/>
      <c r="BB64" s="51"/>
      <c r="BC64" s="51"/>
      <c r="BD64" s="51"/>
      <c r="BE64" s="51"/>
      <c r="BF64" s="52"/>
      <c r="BG64" s="51"/>
      <c r="BH64" s="7"/>
      <c r="BI64" s="51"/>
      <c r="BJ64" s="1"/>
      <c r="BK64" s="51"/>
      <c r="BL64" s="1"/>
      <c r="BM64" s="52"/>
      <c r="BN64" s="52"/>
    </row>
    <row r="65" spans="1:66" x14ac:dyDescent="0.25">
      <c r="A65" t="str">
        <f t="shared" si="7"/>
        <v>DEDELEGATION</v>
      </c>
      <c r="B65" s="296">
        <v>44295</v>
      </c>
      <c r="C65" s="74">
        <v>3023307</v>
      </c>
      <c r="D65" t="s">
        <v>4782</v>
      </c>
      <c r="E65" t="str">
        <f>VLOOKUP(C65,Schools!$A:$Z,3,0)</f>
        <v>M</v>
      </c>
      <c r="F65" s="76">
        <v>-342.76</v>
      </c>
      <c r="G65" s="295" t="s">
        <v>4703</v>
      </c>
      <c r="H65" s="295" t="s">
        <v>4806</v>
      </c>
      <c r="I65" t="str">
        <f t="shared" si="8"/>
        <v>10162/543965</v>
      </c>
      <c r="J65">
        <f>VLOOKUP(C65,Schools!$A:$Z,9,0)</f>
        <v>400114</v>
      </c>
      <c r="K65" s="74" t="s">
        <v>173</v>
      </c>
      <c r="L65" s="295" t="s">
        <v>4812</v>
      </c>
      <c r="M65" s="295" t="s">
        <v>4843</v>
      </c>
      <c r="N65" s="77" t="str">
        <f>VLOOKUP(C65,Schools!A:D,4,0)</f>
        <v>Primary</v>
      </c>
      <c r="O65" s="77">
        <f t="shared" si="4"/>
        <v>10162</v>
      </c>
      <c r="P65" s="77">
        <f t="shared" si="15"/>
        <v>543965</v>
      </c>
      <c r="Q65" s="286">
        <f t="shared" si="16"/>
        <v>-342.76</v>
      </c>
      <c r="R65" s="78"/>
      <c r="S65" s="78"/>
      <c r="T65" s="78"/>
      <c r="U65" s="78"/>
      <c r="V65" s="78"/>
      <c r="W65" s="78"/>
      <c r="X65" s="78"/>
      <c r="Y65" s="78"/>
      <c r="Z65" s="78"/>
      <c r="AA65" s="78"/>
      <c r="AB65" s="78"/>
      <c r="AC65" s="52">
        <f t="shared" si="9"/>
        <v>-342.76</v>
      </c>
      <c r="AD65" s="52">
        <f t="shared" si="10"/>
        <v>0</v>
      </c>
      <c r="AE65" s="78"/>
      <c r="AG65" s="52">
        <f t="shared" si="11"/>
        <v>-342.76</v>
      </c>
      <c r="AH65" s="52">
        <f t="shared" si="12"/>
        <v>-342.76</v>
      </c>
      <c r="AI65" s="7">
        <f t="shared" si="13"/>
        <v>-342.76</v>
      </c>
      <c r="AJ65" s="7">
        <f t="shared" si="14"/>
        <v>-342.76</v>
      </c>
      <c r="AK65" s="7"/>
      <c r="AL65" s="7"/>
      <c r="AU65"/>
      <c r="AW65" s="52"/>
      <c r="AX65" s="79"/>
      <c r="BA65" s="3"/>
      <c r="BB65" s="51"/>
      <c r="BC65" s="51"/>
      <c r="BD65" s="51"/>
      <c r="BE65" s="51"/>
      <c r="BF65" s="52"/>
      <c r="BG65" s="51"/>
      <c r="BH65" s="7"/>
      <c r="BI65" s="51"/>
      <c r="BJ65" s="1"/>
      <c r="BK65" s="51"/>
      <c r="BL65" s="1"/>
      <c r="BM65" s="52"/>
      <c r="BN65" s="52"/>
    </row>
    <row r="66" spans="1:66" x14ac:dyDescent="0.25">
      <c r="A66" t="str">
        <f t="shared" si="7"/>
        <v>DEDELEGATION</v>
      </c>
      <c r="B66" s="296">
        <v>44295</v>
      </c>
      <c r="C66" s="74">
        <v>3023309</v>
      </c>
      <c r="D66" t="s">
        <v>4783</v>
      </c>
      <c r="E66" t="str">
        <f>VLOOKUP(C66,Schools!$A:$Z,3,0)</f>
        <v>M</v>
      </c>
      <c r="F66" s="76">
        <v>-346.03999999999996</v>
      </c>
      <c r="G66" s="295" t="s">
        <v>4703</v>
      </c>
      <c r="H66" s="295" t="s">
        <v>4806</v>
      </c>
      <c r="I66" t="str">
        <f t="shared" si="8"/>
        <v>10162/543965</v>
      </c>
      <c r="J66">
        <f>VLOOKUP(C66,Schools!$A:$Z,9,0)</f>
        <v>400098</v>
      </c>
      <c r="K66" s="74" t="s">
        <v>173</v>
      </c>
      <c r="L66" s="295" t="s">
        <v>4812</v>
      </c>
      <c r="M66" s="295" t="s">
        <v>4843</v>
      </c>
      <c r="N66" s="77" t="str">
        <f>VLOOKUP(C66,Schools!A:D,4,0)</f>
        <v>Primary</v>
      </c>
      <c r="O66" s="77">
        <f t="shared" si="4"/>
        <v>10162</v>
      </c>
      <c r="P66" s="77">
        <f t="shared" si="15"/>
        <v>543965</v>
      </c>
      <c r="Q66" s="286">
        <f t="shared" si="16"/>
        <v>-346.03999999999996</v>
      </c>
      <c r="R66" s="78"/>
      <c r="S66" s="78"/>
      <c r="T66" s="78"/>
      <c r="U66" s="78"/>
      <c r="V66" s="78"/>
      <c r="W66" s="78"/>
      <c r="X66" s="78"/>
      <c r="Y66" s="78"/>
      <c r="Z66" s="78"/>
      <c r="AA66" s="78"/>
      <c r="AB66" s="78"/>
      <c r="AC66" s="52">
        <f t="shared" si="9"/>
        <v>-346.03999999999996</v>
      </c>
      <c r="AD66" s="52">
        <f t="shared" si="10"/>
        <v>0</v>
      </c>
      <c r="AE66" s="78"/>
      <c r="AG66" s="52">
        <f t="shared" si="11"/>
        <v>-346.03999999999996</v>
      </c>
      <c r="AH66" s="52">
        <f t="shared" si="12"/>
        <v>-346.03999999999996</v>
      </c>
      <c r="AI66" s="7">
        <f t="shared" si="13"/>
        <v>-346.03999999999996</v>
      </c>
      <c r="AJ66" s="7">
        <f t="shared" si="14"/>
        <v>-346.03999999999996</v>
      </c>
      <c r="AK66" s="7"/>
      <c r="AL66" s="7"/>
      <c r="AU66"/>
      <c r="AW66" s="52"/>
      <c r="AX66" s="79"/>
      <c r="BA66" s="3"/>
      <c r="BB66" s="51"/>
      <c r="BC66" s="51"/>
      <c r="BD66" s="51"/>
      <c r="BE66" s="51"/>
      <c r="BF66" s="52"/>
      <c r="BG66" s="51"/>
      <c r="BH66" s="7"/>
      <c r="BI66" s="51"/>
      <c r="BJ66" s="1"/>
      <c r="BK66" s="51"/>
      <c r="BL66" s="1"/>
      <c r="BM66" s="52"/>
      <c r="BN66" s="52"/>
    </row>
    <row r="67" spans="1:66" x14ac:dyDescent="0.25">
      <c r="A67" t="str">
        <f t="shared" si="7"/>
        <v>DEDELEGATION</v>
      </c>
      <c r="B67" s="296">
        <v>44295</v>
      </c>
      <c r="C67" s="74">
        <v>3023311</v>
      </c>
      <c r="D67" t="s">
        <v>4784</v>
      </c>
      <c r="E67" t="str">
        <f>VLOOKUP(C67,Schools!$A:$Z,3,0)</f>
        <v>M</v>
      </c>
      <c r="F67" s="76">
        <v>-674.04</v>
      </c>
      <c r="G67" s="295" t="s">
        <v>4703</v>
      </c>
      <c r="H67" s="295" t="s">
        <v>4806</v>
      </c>
      <c r="I67" t="str">
        <f t="shared" si="8"/>
        <v>10162/543965</v>
      </c>
      <c r="J67">
        <f>VLOOKUP(C67,Schools!$A:$Z,9,0)</f>
        <v>400058</v>
      </c>
      <c r="K67" s="74" t="s">
        <v>173</v>
      </c>
      <c r="L67" s="295" t="s">
        <v>4812</v>
      </c>
      <c r="M67" s="295" t="s">
        <v>4843</v>
      </c>
      <c r="N67" s="77" t="str">
        <f>VLOOKUP(C67,Schools!A:D,4,0)</f>
        <v>Primary</v>
      </c>
      <c r="O67" s="77">
        <f t="shared" si="4"/>
        <v>10162</v>
      </c>
      <c r="P67" s="77">
        <f t="shared" si="15"/>
        <v>543965</v>
      </c>
      <c r="Q67" s="286">
        <f t="shared" si="16"/>
        <v>-674.04</v>
      </c>
      <c r="R67" s="78"/>
      <c r="S67" s="78"/>
      <c r="T67" s="78"/>
      <c r="U67" s="78"/>
      <c r="V67" s="78"/>
      <c r="W67" s="78"/>
      <c r="X67" s="78"/>
      <c r="Y67" s="78"/>
      <c r="Z67" s="78"/>
      <c r="AA67" s="78"/>
      <c r="AB67" s="78"/>
      <c r="AC67" s="52">
        <f t="shared" si="9"/>
        <v>-674.04</v>
      </c>
      <c r="AD67" s="52">
        <f t="shared" si="10"/>
        <v>0</v>
      </c>
      <c r="AE67" s="78"/>
      <c r="AG67" s="52">
        <f t="shared" si="11"/>
        <v>-674.04</v>
      </c>
      <c r="AH67" s="52">
        <f t="shared" si="12"/>
        <v>-674.04</v>
      </c>
      <c r="AI67" s="7">
        <f t="shared" si="13"/>
        <v>-674.04</v>
      </c>
      <c r="AJ67" s="7">
        <f t="shared" si="14"/>
        <v>-674.04</v>
      </c>
      <c r="AK67" s="7"/>
      <c r="AL67" s="7"/>
      <c r="AU67"/>
      <c r="AW67" s="52"/>
      <c r="AX67" s="79"/>
      <c r="BA67" s="3"/>
      <c r="BB67" s="51"/>
      <c r="BC67" s="51"/>
      <c r="BD67" s="51"/>
      <c r="BE67" s="51"/>
      <c r="BF67" s="52"/>
      <c r="BG67" s="51"/>
      <c r="BH67" s="7"/>
      <c r="BI67" s="51"/>
      <c r="BJ67" s="1"/>
      <c r="BK67" s="51"/>
      <c r="BL67" s="1"/>
      <c r="BM67" s="52"/>
      <c r="BN67" s="52"/>
    </row>
    <row r="68" spans="1:66" x14ac:dyDescent="0.25">
      <c r="A68" t="str">
        <f t="shared" si="7"/>
        <v>DEDELEGATION</v>
      </c>
      <c r="B68" s="296">
        <v>44295</v>
      </c>
      <c r="C68" s="74">
        <v>3023312</v>
      </c>
      <c r="D68" t="s">
        <v>4785</v>
      </c>
      <c r="E68" t="str">
        <f>VLOOKUP(C68,Schools!$A:$Z,3,0)</f>
        <v>M</v>
      </c>
      <c r="F68" s="76">
        <v>-347.68</v>
      </c>
      <c r="G68" s="295" t="s">
        <v>4703</v>
      </c>
      <c r="H68" s="295" t="s">
        <v>4806</v>
      </c>
      <c r="I68" t="str">
        <f t="shared" si="8"/>
        <v>10162/543965</v>
      </c>
      <c r="J68">
        <f>VLOOKUP(C68,Schools!$A:$Z,9,0)</f>
        <v>400017</v>
      </c>
      <c r="K68" s="74" t="s">
        <v>173</v>
      </c>
      <c r="L68" s="295" t="s">
        <v>4812</v>
      </c>
      <c r="M68" s="295" t="s">
        <v>4843</v>
      </c>
      <c r="N68" s="77" t="str">
        <f>VLOOKUP(C68,Schools!A:D,4,0)</f>
        <v>Primary</v>
      </c>
      <c r="O68" s="77">
        <f t="shared" si="4"/>
        <v>10162</v>
      </c>
      <c r="P68" s="77">
        <f t="shared" si="15"/>
        <v>543965</v>
      </c>
      <c r="Q68" s="286">
        <f t="shared" si="16"/>
        <v>-347.68</v>
      </c>
      <c r="R68" s="78"/>
      <c r="S68" s="78"/>
      <c r="T68" s="78"/>
      <c r="U68" s="78"/>
      <c r="V68" s="78"/>
      <c r="W68" s="78"/>
      <c r="X68" s="78"/>
      <c r="Y68" s="78"/>
      <c r="Z68" s="78"/>
      <c r="AA68" s="78"/>
      <c r="AB68" s="78"/>
      <c r="AC68" s="52">
        <f t="shared" si="9"/>
        <v>-347.68</v>
      </c>
      <c r="AD68" s="52">
        <f t="shared" si="10"/>
        <v>0</v>
      </c>
      <c r="AE68" s="78"/>
      <c r="AG68" s="52">
        <f t="shared" si="11"/>
        <v>-347.68</v>
      </c>
      <c r="AH68" s="52">
        <f t="shared" si="12"/>
        <v>-347.68</v>
      </c>
      <c r="AI68" s="7">
        <f t="shared" si="13"/>
        <v>-347.68</v>
      </c>
      <c r="AJ68" s="7">
        <f t="shared" si="14"/>
        <v>-347.68</v>
      </c>
      <c r="AK68" s="7"/>
      <c r="AL68" s="7"/>
      <c r="AU68"/>
      <c r="AW68" s="52"/>
      <c r="AX68" s="79"/>
      <c r="BA68" s="3"/>
      <c r="BB68" s="51"/>
      <c r="BC68" s="51"/>
      <c r="BD68" s="51"/>
      <c r="BE68" s="51"/>
      <c r="BF68" s="52"/>
      <c r="BG68" s="51"/>
      <c r="BH68" s="7"/>
      <c r="BI68" s="51"/>
      <c r="BJ68" s="1"/>
      <c r="BK68" s="51"/>
      <c r="BL68" s="1"/>
      <c r="BM68" s="52"/>
      <c r="BN68" s="52"/>
    </row>
    <row r="69" spans="1:66" x14ac:dyDescent="0.25">
      <c r="A69" t="str">
        <f t="shared" si="7"/>
        <v>DEDELEGATION</v>
      </c>
      <c r="B69" s="296">
        <v>44295</v>
      </c>
      <c r="C69" s="74">
        <v>3023313</v>
      </c>
      <c r="D69" t="s">
        <v>4786</v>
      </c>
      <c r="E69" t="str">
        <f>VLOOKUP(C69,Schools!$A:$Z,3,0)</f>
        <v>M</v>
      </c>
      <c r="F69" s="76">
        <v>-305.03999999999996</v>
      </c>
      <c r="G69" s="295" t="s">
        <v>4703</v>
      </c>
      <c r="H69" s="295" t="s">
        <v>4806</v>
      </c>
      <c r="I69" t="str">
        <f t="shared" si="8"/>
        <v>10162/543965</v>
      </c>
      <c r="J69">
        <f>VLOOKUP(C69,Schools!$A:$Z,9,0)</f>
        <v>400006</v>
      </c>
      <c r="K69" s="74" t="s">
        <v>173</v>
      </c>
      <c r="L69" s="295" t="s">
        <v>4812</v>
      </c>
      <c r="M69" s="295" t="s">
        <v>4843</v>
      </c>
      <c r="N69" s="77" t="str">
        <f>VLOOKUP(C69,Schools!A:D,4,0)</f>
        <v>Primary</v>
      </c>
      <c r="O69" s="77">
        <f t="shared" si="4"/>
        <v>10162</v>
      </c>
      <c r="P69" s="77">
        <f t="shared" si="15"/>
        <v>543965</v>
      </c>
      <c r="Q69" s="286">
        <f t="shared" si="16"/>
        <v>-305.03999999999996</v>
      </c>
      <c r="R69" s="78"/>
      <c r="S69" s="78"/>
      <c r="T69" s="78"/>
      <c r="U69" s="78"/>
      <c r="V69" s="78"/>
      <c r="W69" s="78"/>
      <c r="X69" s="78"/>
      <c r="Y69" s="78"/>
      <c r="Z69" s="78"/>
      <c r="AA69" s="78"/>
      <c r="AB69" s="78"/>
      <c r="AC69" s="52">
        <f t="shared" si="9"/>
        <v>-305.03999999999996</v>
      </c>
      <c r="AD69" s="52">
        <f t="shared" si="10"/>
        <v>0</v>
      </c>
      <c r="AE69" s="78"/>
      <c r="AG69" s="52">
        <f t="shared" si="11"/>
        <v>-305.03999999999996</v>
      </c>
      <c r="AH69" s="52">
        <f t="shared" si="12"/>
        <v>-305.03999999999996</v>
      </c>
      <c r="AI69" s="7">
        <f t="shared" si="13"/>
        <v>-305.03999999999996</v>
      </c>
      <c r="AJ69" s="7">
        <f t="shared" si="14"/>
        <v>-305.03999999999996</v>
      </c>
      <c r="AK69" s="7"/>
      <c r="AL69" s="7"/>
      <c r="AU69"/>
      <c r="AW69" s="52"/>
      <c r="AX69" s="79"/>
      <c r="BA69" s="3"/>
      <c r="BB69" s="51"/>
      <c r="BC69" s="51"/>
      <c r="BD69" s="51"/>
      <c r="BE69" s="51"/>
      <c r="BF69" s="52"/>
      <c r="BG69" s="51"/>
      <c r="BH69" s="7"/>
      <c r="BI69" s="51"/>
      <c r="BJ69" s="1"/>
      <c r="BK69" s="51"/>
      <c r="BL69" s="1"/>
      <c r="BM69" s="52"/>
      <c r="BN69" s="52"/>
    </row>
    <row r="70" spans="1:66" x14ac:dyDescent="0.25">
      <c r="A70" t="str">
        <f t="shared" si="7"/>
        <v>DEDELEGATION</v>
      </c>
      <c r="B70" s="296">
        <v>44295</v>
      </c>
      <c r="C70" s="74">
        <v>3023314</v>
      </c>
      <c r="D70" t="s">
        <v>4787</v>
      </c>
      <c r="E70" t="str">
        <f>VLOOKUP(C70,Schools!$A:$Z,3,0)</f>
        <v>M</v>
      </c>
      <c r="F70" s="76">
        <v>-337.84</v>
      </c>
      <c r="G70" s="295" t="s">
        <v>4703</v>
      </c>
      <c r="H70" s="295" t="s">
        <v>4806</v>
      </c>
      <c r="I70" t="str">
        <f t="shared" si="8"/>
        <v>10162/543965</v>
      </c>
      <c r="J70">
        <f>VLOOKUP(C70,Schools!$A:$Z,9,0)</f>
        <v>400094</v>
      </c>
      <c r="K70" s="74" t="s">
        <v>173</v>
      </c>
      <c r="L70" s="295" t="s">
        <v>4812</v>
      </c>
      <c r="M70" s="295" t="s">
        <v>4843</v>
      </c>
      <c r="N70" s="77" t="str">
        <f>VLOOKUP(C70,Schools!A:D,4,0)</f>
        <v>Primary</v>
      </c>
      <c r="O70" s="77">
        <f t="shared" si="4"/>
        <v>10162</v>
      </c>
      <c r="P70" s="77">
        <f t="shared" si="15"/>
        <v>543965</v>
      </c>
      <c r="Q70" s="286">
        <f t="shared" si="16"/>
        <v>-337.84</v>
      </c>
      <c r="R70" s="78"/>
      <c r="S70" s="78"/>
      <c r="T70" s="78"/>
      <c r="U70" s="78"/>
      <c r="V70" s="78"/>
      <c r="W70" s="78"/>
      <c r="X70" s="78"/>
      <c r="Y70" s="78"/>
      <c r="Z70" s="78"/>
      <c r="AA70" s="78"/>
      <c r="AB70" s="78"/>
      <c r="AC70" s="52">
        <f t="shared" si="9"/>
        <v>-337.84</v>
      </c>
      <c r="AD70" s="52">
        <f t="shared" si="10"/>
        <v>0</v>
      </c>
      <c r="AE70" s="78"/>
      <c r="AG70" s="52">
        <f t="shared" si="11"/>
        <v>-337.84</v>
      </c>
      <c r="AH70" s="52">
        <f t="shared" si="12"/>
        <v>-337.84</v>
      </c>
      <c r="AI70" s="7">
        <f t="shared" si="13"/>
        <v>-337.84</v>
      </c>
      <c r="AJ70" s="7">
        <f t="shared" si="14"/>
        <v>-337.84</v>
      </c>
      <c r="AK70" s="7"/>
      <c r="AL70" s="7"/>
      <c r="AU70"/>
      <c r="AW70" s="52"/>
      <c r="AX70" s="79"/>
      <c r="BA70" s="3"/>
      <c r="BB70" s="51"/>
      <c r="BC70" s="51"/>
      <c r="BD70" s="51"/>
      <c r="BE70" s="51"/>
      <c r="BF70" s="52"/>
      <c r="BG70" s="51"/>
      <c r="BH70" s="7"/>
      <c r="BI70" s="51"/>
      <c r="BJ70" s="1"/>
      <c r="BK70" s="51"/>
      <c r="BL70" s="1"/>
      <c r="BM70" s="52"/>
      <c r="BN70" s="52"/>
    </row>
    <row r="71" spans="1:66" x14ac:dyDescent="0.25">
      <c r="A71" t="str">
        <f t="shared" si="7"/>
        <v>DEDELEGATION</v>
      </c>
      <c r="B71" s="296">
        <v>44295</v>
      </c>
      <c r="C71" s="74">
        <v>3023315</v>
      </c>
      <c r="D71" t="s">
        <v>4788</v>
      </c>
      <c r="E71" t="str">
        <f>VLOOKUP(C71,Schools!$A:$Z,3,0)</f>
        <v>M</v>
      </c>
      <c r="F71" s="76">
        <v>-341.12</v>
      </c>
      <c r="G71" s="295" t="s">
        <v>4703</v>
      </c>
      <c r="H71" s="295" t="s">
        <v>4806</v>
      </c>
      <c r="I71" t="str">
        <f t="shared" si="8"/>
        <v>10162/543965</v>
      </c>
      <c r="J71">
        <f>VLOOKUP(C71,Schools!$A:$Z,9,0)</f>
        <v>400062</v>
      </c>
      <c r="K71" s="74" t="s">
        <v>173</v>
      </c>
      <c r="L71" s="295" t="s">
        <v>4812</v>
      </c>
      <c r="M71" s="295" t="s">
        <v>4843</v>
      </c>
      <c r="N71" s="77" t="str">
        <f>VLOOKUP(C71,Schools!A:D,4,0)</f>
        <v>Primary</v>
      </c>
      <c r="O71" s="77">
        <f t="shared" si="4"/>
        <v>10162</v>
      </c>
      <c r="P71" s="77">
        <f t="shared" si="15"/>
        <v>543965</v>
      </c>
      <c r="Q71" s="286">
        <f t="shared" si="16"/>
        <v>-341.12</v>
      </c>
      <c r="R71" s="78"/>
      <c r="S71" s="78"/>
      <c r="T71" s="78"/>
      <c r="U71" s="78"/>
      <c r="V71" s="78"/>
      <c r="W71" s="78"/>
      <c r="X71" s="78"/>
      <c r="Y71" s="78"/>
      <c r="Z71" s="78"/>
      <c r="AA71" s="78"/>
      <c r="AB71" s="78"/>
      <c r="AC71" s="52">
        <f t="shared" si="9"/>
        <v>-341.12</v>
      </c>
      <c r="AD71" s="52">
        <f t="shared" si="10"/>
        <v>0</v>
      </c>
      <c r="AE71" s="78"/>
      <c r="AG71" s="52">
        <f t="shared" si="11"/>
        <v>-341.12</v>
      </c>
      <c r="AH71" s="52">
        <f t="shared" si="12"/>
        <v>-341.12</v>
      </c>
      <c r="AI71" s="7">
        <f t="shared" si="13"/>
        <v>-341.12</v>
      </c>
      <c r="AJ71" s="7">
        <f t="shared" si="14"/>
        <v>-341.12</v>
      </c>
      <c r="AK71" s="7"/>
      <c r="AL71" s="7"/>
      <c r="AU71"/>
      <c r="AW71" s="52"/>
      <c r="AX71" s="79"/>
      <c r="BA71" s="3"/>
      <c r="BB71" s="51"/>
      <c r="BC71" s="51"/>
      <c r="BD71" s="51"/>
      <c r="BE71" s="51"/>
      <c r="BF71" s="52"/>
      <c r="BG71" s="51"/>
      <c r="BH71" s="7"/>
      <c r="BI71" s="51"/>
      <c r="BJ71" s="1"/>
      <c r="BK71" s="51"/>
      <c r="BL71" s="1"/>
      <c r="BM71" s="52"/>
      <c r="BN71" s="52"/>
    </row>
    <row r="72" spans="1:66" x14ac:dyDescent="0.25">
      <c r="A72" t="str">
        <f t="shared" si="7"/>
        <v>DEDELEGATION</v>
      </c>
      <c r="B72" s="296">
        <v>44295</v>
      </c>
      <c r="C72" s="74">
        <v>3023316</v>
      </c>
      <c r="D72" t="s">
        <v>4789</v>
      </c>
      <c r="E72" t="str">
        <f>VLOOKUP(C72,Schools!$A:$Z,3,0)</f>
        <v>M</v>
      </c>
      <c r="F72" s="76">
        <v>-347.68</v>
      </c>
      <c r="G72" s="295" t="s">
        <v>4703</v>
      </c>
      <c r="H72" s="295" t="s">
        <v>4806</v>
      </c>
      <c r="I72" t="str">
        <f t="shared" si="8"/>
        <v>10162/543965</v>
      </c>
      <c r="J72">
        <f>VLOOKUP(C72,Schools!$A:$Z,9,0)</f>
        <v>400100</v>
      </c>
      <c r="K72" s="74" t="s">
        <v>173</v>
      </c>
      <c r="L72" s="295" t="s">
        <v>4812</v>
      </c>
      <c r="M72" s="295" t="s">
        <v>4843</v>
      </c>
      <c r="N72" s="77" t="str">
        <f>VLOOKUP(C72,Schools!A:D,4,0)</f>
        <v>Primary</v>
      </c>
      <c r="O72" s="77">
        <f t="shared" si="4"/>
        <v>10162</v>
      </c>
      <c r="P72" s="77">
        <f t="shared" si="15"/>
        <v>543965</v>
      </c>
      <c r="Q72" s="286">
        <f t="shared" si="16"/>
        <v>-347.68</v>
      </c>
      <c r="R72" s="78"/>
      <c r="S72" s="78"/>
      <c r="T72" s="78"/>
      <c r="U72" s="78"/>
      <c r="V72" s="78"/>
      <c r="W72" s="78"/>
      <c r="X72" s="78"/>
      <c r="Y72" s="78"/>
      <c r="Z72" s="78"/>
      <c r="AA72" s="78"/>
      <c r="AB72" s="78"/>
      <c r="AC72" s="52">
        <f t="shared" si="9"/>
        <v>-347.68</v>
      </c>
      <c r="AD72" s="52">
        <f t="shared" si="10"/>
        <v>0</v>
      </c>
      <c r="AE72" s="78"/>
      <c r="AG72" s="52">
        <f t="shared" si="11"/>
        <v>-347.68</v>
      </c>
      <c r="AH72" s="52">
        <f t="shared" si="12"/>
        <v>-347.68</v>
      </c>
      <c r="AI72" s="7">
        <f t="shared" si="13"/>
        <v>-347.68</v>
      </c>
      <c r="AJ72" s="7">
        <f t="shared" si="14"/>
        <v>-347.68</v>
      </c>
      <c r="AK72" s="7"/>
      <c r="AL72" s="7"/>
      <c r="AU72"/>
      <c r="AW72" s="52"/>
      <c r="AX72" s="79"/>
      <c r="BA72" s="3"/>
      <c r="BB72" s="51"/>
      <c r="BC72" s="51"/>
      <c r="BD72" s="51"/>
      <c r="BE72" s="51"/>
      <c r="BF72" s="52"/>
      <c r="BG72" s="51"/>
      <c r="BH72" s="7"/>
      <c r="BI72" s="51"/>
      <c r="BJ72" s="1"/>
      <c r="BK72" s="51"/>
      <c r="BL72" s="1"/>
      <c r="BM72" s="52"/>
      <c r="BN72" s="52"/>
    </row>
    <row r="73" spans="1:66" x14ac:dyDescent="0.25">
      <c r="A73" t="str">
        <f t="shared" si="7"/>
        <v>DEDELEGATION</v>
      </c>
      <c r="B73" s="296">
        <v>44295</v>
      </c>
      <c r="C73" s="74">
        <v>3023317</v>
      </c>
      <c r="D73" t="s">
        <v>4790</v>
      </c>
      <c r="E73" t="str">
        <f>VLOOKUP(C73,Schools!$A:$Z,3,0)</f>
        <v>M</v>
      </c>
      <c r="F73" s="76">
        <v>-347.68</v>
      </c>
      <c r="G73" s="295" t="s">
        <v>4703</v>
      </c>
      <c r="H73" s="295" t="s">
        <v>4806</v>
      </c>
      <c r="I73" t="str">
        <f t="shared" si="8"/>
        <v>10162/543965</v>
      </c>
      <c r="J73">
        <f>VLOOKUP(C73,Schools!$A:$Z,9,0)</f>
        <v>400015</v>
      </c>
      <c r="K73" s="74" t="s">
        <v>173</v>
      </c>
      <c r="L73" s="295" t="s">
        <v>4812</v>
      </c>
      <c r="M73" s="295" t="s">
        <v>4843</v>
      </c>
      <c r="N73" s="77" t="str">
        <f>VLOOKUP(C73,Schools!A:D,4,0)</f>
        <v>Primary</v>
      </c>
      <c r="O73" s="77">
        <f t="shared" si="4"/>
        <v>10162</v>
      </c>
      <c r="P73" s="77">
        <f t="shared" si="15"/>
        <v>543965</v>
      </c>
      <c r="Q73" s="286">
        <f t="shared" si="16"/>
        <v>-347.68</v>
      </c>
      <c r="R73" s="78"/>
      <c r="S73" s="78"/>
      <c r="T73" s="78"/>
      <c r="U73" s="78"/>
      <c r="V73" s="78"/>
      <c r="W73" s="78"/>
      <c r="X73" s="78"/>
      <c r="Y73" s="78"/>
      <c r="Z73" s="78"/>
      <c r="AA73" s="78"/>
      <c r="AB73" s="78"/>
      <c r="AC73" s="52">
        <f t="shared" si="9"/>
        <v>-347.68</v>
      </c>
      <c r="AD73" s="52">
        <f t="shared" si="10"/>
        <v>0</v>
      </c>
      <c r="AE73" s="78"/>
      <c r="AG73" s="52">
        <f t="shared" si="11"/>
        <v>-347.68</v>
      </c>
      <c r="AH73" s="52">
        <f t="shared" si="12"/>
        <v>-347.68</v>
      </c>
      <c r="AI73" s="7">
        <f t="shared" si="13"/>
        <v>-347.68</v>
      </c>
      <c r="AJ73" s="7">
        <f t="shared" si="14"/>
        <v>-347.68</v>
      </c>
      <c r="AK73" s="7"/>
      <c r="AL73" s="7"/>
      <c r="AU73"/>
      <c r="AW73" s="52"/>
      <c r="AX73" s="79"/>
      <c r="BA73" s="3"/>
      <c r="BB73" s="51"/>
      <c r="BC73" s="51"/>
      <c r="BD73" s="51"/>
      <c r="BE73" s="51"/>
      <c r="BF73" s="52"/>
      <c r="BG73" s="51"/>
      <c r="BH73" s="7"/>
      <c r="BI73" s="51"/>
      <c r="BJ73" s="1"/>
      <c r="BK73" s="51"/>
      <c r="BL73" s="1"/>
      <c r="BM73" s="52"/>
      <c r="BN73" s="52"/>
    </row>
    <row r="74" spans="1:66" x14ac:dyDescent="0.25">
      <c r="A74" t="str">
        <f t="shared" si="7"/>
        <v>DEDELEGATION</v>
      </c>
      <c r="B74" s="296">
        <v>44295</v>
      </c>
      <c r="C74" s="74">
        <v>3023500</v>
      </c>
      <c r="D74" t="s">
        <v>4791</v>
      </c>
      <c r="E74" t="str">
        <f>VLOOKUP(C74,Schools!$A:$Z,3,0)</f>
        <v>M</v>
      </c>
      <c r="F74" s="76">
        <v>-211.55999999999997</v>
      </c>
      <c r="G74" s="295" t="s">
        <v>4703</v>
      </c>
      <c r="H74" s="295" t="s">
        <v>4806</v>
      </c>
      <c r="I74" t="str">
        <f t="shared" si="8"/>
        <v>10162/543965</v>
      </c>
      <c r="J74">
        <f>VLOOKUP(C74,Schools!$A:$Z,9,0)</f>
        <v>400023</v>
      </c>
      <c r="K74" s="74" t="s">
        <v>173</v>
      </c>
      <c r="L74" s="295" t="s">
        <v>4812</v>
      </c>
      <c r="M74" s="295" t="s">
        <v>4843</v>
      </c>
      <c r="N74" s="77" t="str">
        <f>VLOOKUP(C74,Schools!A:D,4,0)</f>
        <v>Primary</v>
      </c>
      <c r="O74" s="77">
        <f t="shared" si="4"/>
        <v>10162</v>
      </c>
      <c r="P74" s="77">
        <f t="shared" si="15"/>
        <v>543965</v>
      </c>
      <c r="Q74" s="286">
        <f t="shared" si="16"/>
        <v>-211.55999999999997</v>
      </c>
      <c r="R74" s="78"/>
      <c r="S74" s="78"/>
      <c r="T74" s="78"/>
      <c r="U74" s="78"/>
      <c r="V74" s="78"/>
      <c r="W74" s="78"/>
      <c r="X74" s="78"/>
      <c r="Y74" s="78"/>
      <c r="Z74" s="78"/>
      <c r="AA74" s="78"/>
      <c r="AB74" s="78"/>
      <c r="AC74" s="52">
        <f t="shared" si="9"/>
        <v>-211.55999999999997</v>
      </c>
      <c r="AD74" s="52">
        <f t="shared" si="10"/>
        <v>0</v>
      </c>
      <c r="AE74" s="78"/>
      <c r="AG74" s="52">
        <f t="shared" si="11"/>
        <v>-211.55999999999997</v>
      </c>
      <c r="AH74" s="52">
        <f t="shared" si="12"/>
        <v>-211.55999999999997</v>
      </c>
      <c r="AI74" s="7">
        <f t="shared" si="13"/>
        <v>-211.55999999999997</v>
      </c>
      <c r="AJ74" s="7">
        <f t="shared" si="14"/>
        <v>-211.55999999999997</v>
      </c>
      <c r="AK74" s="7"/>
      <c r="AL74" s="7"/>
      <c r="AU74"/>
      <c r="AW74" s="52"/>
      <c r="AX74" s="79"/>
      <c r="BA74" s="3"/>
      <c r="BB74" s="51"/>
      <c r="BC74" s="51"/>
      <c r="BD74" s="51"/>
      <c r="BE74" s="51"/>
      <c r="BF74" s="52"/>
      <c r="BG74" s="51"/>
      <c r="BH74" s="7"/>
      <c r="BI74" s="51"/>
      <c r="BJ74" s="1"/>
      <c r="BK74" s="51"/>
      <c r="BL74" s="1"/>
      <c r="BM74" s="52"/>
      <c r="BN74" s="52"/>
    </row>
    <row r="75" spans="1:66" x14ac:dyDescent="0.25">
      <c r="A75" t="str">
        <f t="shared" si="7"/>
        <v>DEDELEGATION</v>
      </c>
      <c r="B75" s="296">
        <v>44295</v>
      </c>
      <c r="C75" s="74">
        <v>3023501</v>
      </c>
      <c r="D75" t="s">
        <v>4792</v>
      </c>
      <c r="E75" t="str">
        <f>VLOOKUP(C75,Schools!$A:$Z,3,0)</f>
        <v>M</v>
      </c>
      <c r="F75" s="76">
        <v>-326.35999999999996</v>
      </c>
      <c r="G75" s="295" t="s">
        <v>4703</v>
      </c>
      <c r="H75" s="295" t="s">
        <v>4806</v>
      </c>
      <c r="I75" t="str">
        <f t="shared" si="8"/>
        <v>10162/543965</v>
      </c>
      <c r="J75">
        <f>VLOOKUP(C75,Schools!$A:$Z,9,0)</f>
        <v>400003</v>
      </c>
      <c r="K75" s="74" t="s">
        <v>173</v>
      </c>
      <c r="L75" s="295" t="s">
        <v>4812</v>
      </c>
      <c r="M75" s="295" t="s">
        <v>4843</v>
      </c>
      <c r="N75" s="77" t="str">
        <f>VLOOKUP(C75,Schools!A:D,4,0)</f>
        <v>Primary</v>
      </c>
      <c r="O75" s="77">
        <f t="shared" si="4"/>
        <v>10162</v>
      </c>
      <c r="P75" s="77">
        <f t="shared" si="15"/>
        <v>543965</v>
      </c>
      <c r="Q75" s="286">
        <f t="shared" si="16"/>
        <v>-326.35999999999996</v>
      </c>
      <c r="R75" s="78"/>
      <c r="S75" s="78"/>
      <c r="T75" s="78"/>
      <c r="U75" s="78"/>
      <c r="V75" s="78"/>
      <c r="W75" s="78"/>
      <c r="X75" s="78"/>
      <c r="Y75" s="78"/>
      <c r="Z75" s="78"/>
      <c r="AA75" s="78"/>
      <c r="AB75" s="78"/>
      <c r="AC75" s="52">
        <f t="shared" si="9"/>
        <v>-326.35999999999996</v>
      </c>
      <c r="AD75" s="52">
        <f t="shared" si="10"/>
        <v>0</v>
      </c>
      <c r="AE75" s="78"/>
      <c r="AG75" s="52">
        <f t="shared" si="11"/>
        <v>-326.35999999999996</v>
      </c>
      <c r="AH75" s="52">
        <f t="shared" si="12"/>
        <v>-326.35999999999996</v>
      </c>
      <c r="AI75" s="7">
        <f t="shared" si="13"/>
        <v>-326.35999999999996</v>
      </c>
      <c r="AJ75" s="7">
        <f t="shared" si="14"/>
        <v>-326.35999999999996</v>
      </c>
      <c r="AK75" s="7"/>
      <c r="AL75" s="7"/>
      <c r="AU75"/>
      <c r="AW75" s="52"/>
      <c r="AX75" s="79"/>
      <c r="BA75" s="3"/>
      <c r="BB75" s="51"/>
      <c r="BC75" s="51"/>
      <c r="BD75" s="51"/>
      <c r="BE75" s="51"/>
      <c r="BF75" s="52"/>
      <c r="BG75" s="51"/>
      <c r="BH75" s="7"/>
      <c r="BI75" s="51"/>
      <c r="BJ75" s="1"/>
      <c r="BK75" s="51"/>
      <c r="BL75" s="1"/>
      <c r="BM75" s="52"/>
      <c r="BN75" s="52"/>
    </row>
    <row r="76" spans="1:66" x14ac:dyDescent="0.25">
      <c r="A76" t="str">
        <f t="shared" si="7"/>
        <v>DEDELEGATION</v>
      </c>
      <c r="B76" s="296">
        <v>44295</v>
      </c>
      <c r="C76" s="74">
        <v>3023502</v>
      </c>
      <c r="D76" t="s">
        <v>4793</v>
      </c>
      <c r="E76" t="str">
        <f>VLOOKUP(C76,Schools!$A:$Z,3,0)</f>
        <v>M</v>
      </c>
      <c r="F76" s="76">
        <v>-601.88</v>
      </c>
      <c r="G76" s="295" t="s">
        <v>4703</v>
      </c>
      <c r="H76" s="295" t="s">
        <v>4806</v>
      </c>
      <c r="I76" t="str">
        <f t="shared" si="8"/>
        <v>10162/543965</v>
      </c>
      <c r="J76">
        <f>VLOOKUP(C76,Schools!$A:$Z,9,0)</f>
        <v>400096</v>
      </c>
      <c r="K76" s="74" t="s">
        <v>173</v>
      </c>
      <c r="L76" s="295" t="s">
        <v>4812</v>
      </c>
      <c r="M76" s="295" t="s">
        <v>4843</v>
      </c>
      <c r="N76" s="77" t="str">
        <f>VLOOKUP(C76,Schools!A:D,4,0)</f>
        <v>Primary</v>
      </c>
      <c r="O76" s="77">
        <f t="shared" si="4"/>
        <v>10162</v>
      </c>
      <c r="P76" s="77">
        <f t="shared" si="15"/>
        <v>543965</v>
      </c>
      <c r="Q76" s="286">
        <f t="shared" si="16"/>
        <v>-601.88</v>
      </c>
      <c r="R76" s="78"/>
      <c r="S76" s="78"/>
      <c r="T76" s="78"/>
      <c r="U76" s="78"/>
      <c r="V76" s="78"/>
      <c r="W76" s="78"/>
      <c r="X76" s="78"/>
      <c r="Y76" s="78"/>
      <c r="Z76" s="78"/>
      <c r="AA76" s="78"/>
      <c r="AB76" s="78"/>
      <c r="AC76" s="52">
        <f t="shared" si="9"/>
        <v>-601.88</v>
      </c>
      <c r="AD76" s="52">
        <f t="shared" si="10"/>
        <v>0</v>
      </c>
      <c r="AE76" s="78"/>
      <c r="AG76" s="52">
        <f t="shared" si="11"/>
        <v>-601.88</v>
      </c>
      <c r="AH76" s="52">
        <f t="shared" si="12"/>
        <v>-601.88</v>
      </c>
      <c r="AI76" s="7">
        <f t="shared" si="13"/>
        <v>-601.88</v>
      </c>
      <c r="AJ76" s="7">
        <f t="shared" si="14"/>
        <v>-601.88</v>
      </c>
      <c r="AK76" s="7"/>
      <c r="AL76" s="7"/>
      <c r="AU76"/>
      <c r="AW76" s="52"/>
      <c r="AX76" s="79"/>
      <c r="BA76" s="3"/>
      <c r="BB76" s="51"/>
      <c r="BC76" s="51"/>
      <c r="BD76" s="51"/>
      <c r="BE76" s="51"/>
      <c r="BF76" s="52"/>
      <c r="BG76" s="51"/>
      <c r="BH76" s="7"/>
      <c r="BI76" s="51"/>
      <c r="BJ76" s="1"/>
      <c r="BK76" s="51"/>
      <c r="BL76" s="1"/>
      <c r="BM76" s="52"/>
      <c r="BN76" s="52"/>
    </row>
    <row r="77" spans="1:66" x14ac:dyDescent="0.25">
      <c r="A77" t="str">
        <f t="shared" si="7"/>
        <v>DEDELEGATION</v>
      </c>
      <c r="B77" s="296">
        <v>44295</v>
      </c>
      <c r="C77" s="74">
        <v>3023504</v>
      </c>
      <c r="D77" t="s">
        <v>4794</v>
      </c>
      <c r="E77" t="str">
        <f>VLOOKUP(C77,Schools!$A:$Z,3,0)</f>
        <v>M</v>
      </c>
      <c r="F77" s="76">
        <v>-683.88</v>
      </c>
      <c r="G77" s="295" t="s">
        <v>4703</v>
      </c>
      <c r="H77" s="295" t="s">
        <v>4806</v>
      </c>
      <c r="I77" t="str">
        <f t="shared" si="8"/>
        <v>10162/543965</v>
      </c>
      <c r="J77">
        <f>VLOOKUP(C77,Schools!$A:$Z,9,0)</f>
        <v>400064</v>
      </c>
      <c r="K77" s="74" t="s">
        <v>173</v>
      </c>
      <c r="L77" s="295" t="s">
        <v>4812</v>
      </c>
      <c r="M77" s="295" t="s">
        <v>4843</v>
      </c>
      <c r="N77" s="77" t="str">
        <f>VLOOKUP(C77,Schools!A:D,4,0)</f>
        <v>Primary</v>
      </c>
      <c r="O77" s="77">
        <f t="shared" si="4"/>
        <v>10162</v>
      </c>
      <c r="P77" s="77">
        <f t="shared" si="15"/>
        <v>543965</v>
      </c>
      <c r="Q77" s="286">
        <f t="shared" si="16"/>
        <v>-683.88</v>
      </c>
      <c r="R77" s="78"/>
      <c r="S77" s="78"/>
      <c r="T77" s="78"/>
      <c r="U77" s="78"/>
      <c r="V77" s="78"/>
      <c r="W77" s="78"/>
      <c r="X77" s="78"/>
      <c r="Y77" s="78"/>
      <c r="Z77" s="78"/>
      <c r="AA77" s="78"/>
      <c r="AB77" s="78"/>
      <c r="AC77" s="52">
        <f t="shared" si="9"/>
        <v>-683.88</v>
      </c>
      <c r="AD77" s="52">
        <f t="shared" si="10"/>
        <v>0</v>
      </c>
      <c r="AE77" s="78"/>
      <c r="AG77" s="52">
        <f t="shared" si="11"/>
        <v>-683.88</v>
      </c>
      <c r="AH77" s="52">
        <f t="shared" si="12"/>
        <v>-683.88</v>
      </c>
      <c r="AI77" s="7">
        <f t="shared" si="13"/>
        <v>-683.88</v>
      </c>
      <c r="AJ77" s="7">
        <f t="shared" si="14"/>
        <v>-683.88</v>
      </c>
      <c r="AK77" s="7"/>
      <c r="AL77" s="7"/>
      <c r="AU77"/>
      <c r="AW77" s="52"/>
      <c r="AX77" s="79"/>
      <c r="BA77" s="3"/>
      <c r="BB77" s="51"/>
      <c r="BC77" s="51"/>
      <c r="BD77" s="51"/>
      <c r="BE77" s="51"/>
      <c r="BF77" s="52"/>
      <c r="BG77" s="51"/>
      <c r="BH77" s="7"/>
      <c r="BI77" s="51"/>
      <c r="BJ77" s="1"/>
      <c r="BK77" s="51"/>
      <c r="BL77" s="1"/>
      <c r="BM77" s="52"/>
      <c r="BN77" s="52"/>
    </row>
    <row r="78" spans="1:66" x14ac:dyDescent="0.25">
      <c r="A78" t="str">
        <f t="shared" si="7"/>
        <v>DEDELEGATION</v>
      </c>
      <c r="B78" s="296">
        <v>44295</v>
      </c>
      <c r="C78" s="74">
        <v>3023506</v>
      </c>
      <c r="D78" t="s">
        <v>270</v>
      </c>
      <c r="E78" t="str">
        <f>VLOOKUP(C78,Schools!$A:$Z,3,0)</f>
        <v>M</v>
      </c>
      <c r="F78" s="76">
        <v>-465.76</v>
      </c>
      <c r="G78" s="295" t="s">
        <v>4703</v>
      </c>
      <c r="H78" s="295" t="s">
        <v>4806</v>
      </c>
      <c r="I78" t="str">
        <f t="shared" si="8"/>
        <v>10162/543965</v>
      </c>
      <c r="J78">
        <f>VLOOKUP(C78,Schools!$A:$Z,9,0)</f>
        <v>400009</v>
      </c>
      <c r="K78" s="74" t="s">
        <v>173</v>
      </c>
      <c r="L78" s="295" t="s">
        <v>4812</v>
      </c>
      <c r="M78" s="295" t="s">
        <v>4843</v>
      </c>
      <c r="N78" s="77" t="str">
        <f>VLOOKUP(C78,Schools!A:D,4,0)</f>
        <v>Primary</v>
      </c>
      <c r="O78" s="77">
        <f t="shared" si="4"/>
        <v>10162</v>
      </c>
      <c r="P78" s="77">
        <f t="shared" si="15"/>
        <v>543965</v>
      </c>
      <c r="Q78" s="286">
        <f t="shared" si="16"/>
        <v>-465.76</v>
      </c>
      <c r="R78" s="78"/>
      <c r="S78" s="78"/>
      <c r="T78" s="78"/>
      <c r="U78" s="78"/>
      <c r="V78" s="78"/>
      <c r="W78" s="78"/>
      <c r="X78" s="78"/>
      <c r="Y78" s="78"/>
      <c r="Z78" s="78"/>
      <c r="AA78" s="78"/>
      <c r="AB78" s="78"/>
      <c r="AC78" s="52">
        <f t="shared" si="9"/>
        <v>-465.76</v>
      </c>
      <c r="AD78" s="52">
        <f t="shared" si="10"/>
        <v>0</v>
      </c>
      <c r="AE78" s="78"/>
      <c r="AG78" s="52">
        <f t="shared" si="11"/>
        <v>-465.76</v>
      </c>
      <c r="AH78" s="52">
        <f t="shared" si="12"/>
        <v>-465.76</v>
      </c>
      <c r="AI78" s="7">
        <f t="shared" si="13"/>
        <v>-465.76</v>
      </c>
      <c r="AJ78" s="7">
        <f t="shared" si="14"/>
        <v>-465.76</v>
      </c>
      <c r="AK78" s="7"/>
      <c r="AL78" s="7"/>
      <c r="AU78"/>
      <c r="AW78" s="52"/>
      <c r="AX78" s="79"/>
      <c r="BA78" s="3"/>
      <c r="BB78" s="51"/>
      <c r="BC78" s="51"/>
      <c r="BD78" s="51"/>
      <c r="BE78" s="51"/>
      <c r="BF78" s="52"/>
      <c r="BG78" s="51"/>
      <c r="BH78" s="7"/>
      <c r="BI78" s="51"/>
      <c r="BJ78" s="1"/>
      <c r="BK78" s="51"/>
      <c r="BL78" s="1"/>
      <c r="BM78" s="52"/>
      <c r="BN78" s="52"/>
    </row>
    <row r="79" spans="1:66" x14ac:dyDescent="0.25">
      <c r="A79" t="str">
        <f t="shared" si="7"/>
        <v>DEDELEGATION</v>
      </c>
      <c r="B79" s="296">
        <v>44295</v>
      </c>
      <c r="C79" s="74">
        <v>3023507</v>
      </c>
      <c r="D79" t="s">
        <v>4795</v>
      </c>
      <c r="E79" t="str">
        <f>VLOOKUP(C79,Schools!$A:$Z,3,0)</f>
        <v>M</v>
      </c>
      <c r="F79" s="76">
        <v>-288.64</v>
      </c>
      <c r="G79" s="295" t="s">
        <v>4703</v>
      </c>
      <c r="H79" s="295" t="s">
        <v>4806</v>
      </c>
      <c r="I79" t="str">
        <f t="shared" si="8"/>
        <v>10162/543965</v>
      </c>
      <c r="J79">
        <f>VLOOKUP(C79,Schools!$A:$Z,9,0)</f>
        <v>400037</v>
      </c>
      <c r="K79" s="74" t="s">
        <v>173</v>
      </c>
      <c r="L79" s="295" t="s">
        <v>4812</v>
      </c>
      <c r="M79" s="295" t="s">
        <v>4843</v>
      </c>
      <c r="N79" s="77" t="str">
        <f>VLOOKUP(C79,Schools!A:D,4,0)</f>
        <v>Primary</v>
      </c>
      <c r="O79" s="77">
        <f t="shared" si="4"/>
        <v>10162</v>
      </c>
      <c r="P79" s="77">
        <f t="shared" si="15"/>
        <v>543965</v>
      </c>
      <c r="Q79" s="286">
        <f t="shared" si="16"/>
        <v>-288.64</v>
      </c>
      <c r="R79" s="78"/>
      <c r="S79" s="78"/>
      <c r="T79" s="78"/>
      <c r="U79" s="78"/>
      <c r="V79" s="78"/>
      <c r="W79" s="78"/>
      <c r="X79" s="78"/>
      <c r="Y79" s="78"/>
      <c r="Z79" s="78"/>
      <c r="AA79" s="78"/>
      <c r="AB79" s="78"/>
      <c r="AC79" s="52">
        <f t="shared" si="9"/>
        <v>-288.64</v>
      </c>
      <c r="AD79" s="52">
        <f t="shared" si="10"/>
        <v>0</v>
      </c>
      <c r="AE79" s="78"/>
      <c r="AG79" s="52">
        <f t="shared" si="11"/>
        <v>-288.64</v>
      </c>
      <c r="AH79" s="52">
        <f t="shared" si="12"/>
        <v>-288.64</v>
      </c>
      <c r="AI79" s="7">
        <f t="shared" si="13"/>
        <v>-288.64</v>
      </c>
      <c r="AJ79" s="7">
        <f t="shared" si="14"/>
        <v>-288.64</v>
      </c>
      <c r="AK79" s="7"/>
      <c r="AL79" s="7"/>
      <c r="AU79"/>
      <c r="AW79" s="52"/>
      <c r="AX79" s="79"/>
      <c r="BA79" s="3"/>
      <c r="BB79" s="51"/>
      <c r="BC79" s="51"/>
      <c r="BD79" s="51"/>
      <c r="BE79" s="51"/>
      <c r="BF79" s="52"/>
      <c r="BG79" s="51"/>
      <c r="BH79" s="7"/>
      <c r="BI79" s="51"/>
      <c r="BJ79" s="1"/>
      <c r="BK79" s="51"/>
      <c r="BL79" s="1"/>
      <c r="BM79" s="52"/>
      <c r="BN79" s="52"/>
    </row>
    <row r="80" spans="1:66" x14ac:dyDescent="0.25">
      <c r="A80" t="str">
        <f t="shared" si="7"/>
        <v>DEDELEGATION</v>
      </c>
      <c r="B80" s="296">
        <v>44295</v>
      </c>
      <c r="C80" s="74">
        <v>3023509</v>
      </c>
      <c r="D80" t="s">
        <v>4796</v>
      </c>
      <c r="E80" t="str">
        <f>VLOOKUP(C80,Schools!$A:$Z,3,0)</f>
        <v>M</v>
      </c>
      <c r="F80" s="76">
        <v>-797.04</v>
      </c>
      <c r="G80" s="295" t="s">
        <v>4703</v>
      </c>
      <c r="H80" s="295" t="s">
        <v>4806</v>
      </c>
      <c r="I80" t="str">
        <f t="shared" si="8"/>
        <v>10162/543965</v>
      </c>
      <c r="J80">
        <f>VLOOKUP(C80,Schools!$A:$Z,9,0)</f>
        <v>400066</v>
      </c>
      <c r="K80" s="74" t="s">
        <v>173</v>
      </c>
      <c r="L80" s="295" t="s">
        <v>4812</v>
      </c>
      <c r="M80" s="295" t="s">
        <v>4843</v>
      </c>
      <c r="N80" s="77" t="str">
        <f>VLOOKUP(C80,Schools!A:D,4,0)</f>
        <v>Primary</v>
      </c>
      <c r="O80" s="77">
        <f t="shared" si="4"/>
        <v>10162</v>
      </c>
      <c r="P80" s="77">
        <f t="shared" si="15"/>
        <v>543965</v>
      </c>
      <c r="Q80" s="286">
        <f t="shared" si="16"/>
        <v>-797.04</v>
      </c>
      <c r="R80" s="78"/>
      <c r="S80" s="78"/>
      <c r="T80" s="78"/>
      <c r="U80" s="78"/>
      <c r="V80" s="78"/>
      <c r="W80" s="78"/>
      <c r="X80" s="78"/>
      <c r="Y80" s="78"/>
      <c r="Z80" s="78"/>
      <c r="AA80" s="78"/>
      <c r="AB80" s="78"/>
      <c r="AC80" s="52">
        <f t="shared" si="9"/>
        <v>-797.04</v>
      </c>
      <c r="AD80" s="52">
        <f t="shared" si="10"/>
        <v>0</v>
      </c>
      <c r="AE80" s="78"/>
      <c r="AG80" s="52">
        <f t="shared" si="11"/>
        <v>-797.04</v>
      </c>
      <c r="AH80" s="52">
        <f t="shared" si="12"/>
        <v>-797.04</v>
      </c>
      <c r="AI80" s="7">
        <f t="shared" si="13"/>
        <v>-797.04</v>
      </c>
      <c r="AJ80" s="7">
        <f t="shared" si="14"/>
        <v>-797.04</v>
      </c>
      <c r="AK80" s="7"/>
      <c r="AL80" s="7"/>
      <c r="AU80"/>
      <c r="AW80" s="52"/>
      <c r="AX80" s="79"/>
      <c r="BA80" s="3"/>
      <c r="BB80" s="51"/>
      <c r="BC80" s="51"/>
      <c r="BD80" s="51"/>
      <c r="BE80" s="51"/>
      <c r="BF80" s="52"/>
      <c r="BG80" s="51"/>
      <c r="BH80" s="7"/>
      <c r="BI80" s="51"/>
      <c r="BJ80" s="1"/>
      <c r="BK80" s="51"/>
      <c r="BL80" s="1"/>
      <c r="BM80" s="52"/>
      <c r="BN80" s="52"/>
    </row>
    <row r="81" spans="1:66" x14ac:dyDescent="0.25">
      <c r="A81" t="str">
        <f t="shared" si="7"/>
        <v>DEDELEGATION</v>
      </c>
      <c r="B81" s="296">
        <v>44295</v>
      </c>
      <c r="C81" s="74">
        <v>3023510</v>
      </c>
      <c r="D81" t="s">
        <v>4797</v>
      </c>
      <c r="E81" t="str">
        <f>VLOOKUP(C81,Schools!$A:$Z,3,0)</f>
        <v>M</v>
      </c>
      <c r="F81" s="76">
        <v>-649.43999999999994</v>
      </c>
      <c r="G81" s="295" t="s">
        <v>4703</v>
      </c>
      <c r="H81" s="295" t="s">
        <v>4806</v>
      </c>
      <c r="I81" t="str">
        <f t="shared" si="8"/>
        <v>10162/543965</v>
      </c>
      <c r="J81">
        <f>VLOOKUP(C81,Schools!$A:$Z,9,0)</f>
        <v>400071</v>
      </c>
      <c r="K81" s="74" t="s">
        <v>173</v>
      </c>
      <c r="L81" s="295" t="s">
        <v>4812</v>
      </c>
      <c r="M81" s="295" t="s">
        <v>4843</v>
      </c>
      <c r="N81" s="77" t="str">
        <f>VLOOKUP(C81,Schools!A:D,4,0)</f>
        <v>Primary</v>
      </c>
      <c r="O81" s="77">
        <f t="shared" si="4"/>
        <v>10162</v>
      </c>
      <c r="P81" s="77">
        <f t="shared" si="15"/>
        <v>543965</v>
      </c>
      <c r="Q81" s="286">
        <f t="shared" si="16"/>
        <v>-649.43999999999994</v>
      </c>
      <c r="R81" s="78"/>
      <c r="S81" s="78"/>
      <c r="T81" s="78"/>
      <c r="U81" s="78"/>
      <c r="V81" s="78"/>
      <c r="W81" s="78"/>
      <c r="X81" s="78"/>
      <c r="Y81" s="78"/>
      <c r="Z81" s="78"/>
      <c r="AA81" s="78"/>
      <c r="AB81" s="78"/>
      <c r="AC81" s="52">
        <f t="shared" si="9"/>
        <v>-649.43999999999994</v>
      </c>
      <c r="AD81" s="52">
        <f t="shared" si="10"/>
        <v>0</v>
      </c>
      <c r="AE81" s="78"/>
      <c r="AG81" s="52">
        <f t="shared" si="11"/>
        <v>-649.43999999999994</v>
      </c>
      <c r="AH81" s="52">
        <f t="shared" si="12"/>
        <v>-649.43999999999994</v>
      </c>
      <c r="AI81" s="7">
        <f t="shared" si="13"/>
        <v>-649.43999999999994</v>
      </c>
      <c r="AJ81" s="7">
        <f t="shared" si="14"/>
        <v>-649.43999999999994</v>
      </c>
      <c r="AK81" s="7"/>
      <c r="AL81" s="7"/>
      <c r="AU81"/>
      <c r="AW81" s="52"/>
      <c r="AX81" s="79"/>
      <c r="BA81" s="3"/>
      <c r="BB81" s="51"/>
      <c r="BC81" s="51"/>
      <c r="BD81" s="51"/>
      <c r="BE81" s="51"/>
      <c r="BF81" s="52"/>
      <c r="BG81" s="51"/>
      <c r="BH81" s="7"/>
      <c r="BI81" s="51"/>
      <c r="BJ81" s="1"/>
      <c r="BK81" s="51"/>
      <c r="BL81" s="1"/>
      <c r="BM81" s="52"/>
      <c r="BN81" s="52"/>
    </row>
    <row r="82" spans="1:66" x14ac:dyDescent="0.25">
      <c r="A82" t="str">
        <f t="shared" si="7"/>
        <v>DEDELEGATION</v>
      </c>
      <c r="B82" s="296">
        <v>44295</v>
      </c>
      <c r="C82" s="74">
        <v>3023511</v>
      </c>
      <c r="D82" t="s">
        <v>4798</v>
      </c>
      <c r="E82" t="str">
        <f>VLOOKUP(C82,Schools!$A:$Z,3,0)</f>
        <v>M</v>
      </c>
      <c r="F82" s="76">
        <v>-664.19999999999993</v>
      </c>
      <c r="G82" s="295" t="s">
        <v>4703</v>
      </c>
      <c r="H82" s="295" t="s">
        <v>4806</v>
      </c>
      <c r="I82" t="str">
        <f t="shared" si="8"/>
        <v>10162/543965</v>
      </c>
      <c r="J82">
        <f>VLOOKUP(C82,Schools!$A:$Z,9,0)</f>
        <v>400024</v>
      </c>
      <c r="K82" s="74" t="s">
        <v>173</v>
      </c>
      <c r="L82" s="295" t="s">
        <v>4812</v>
      </c>
      <c r="M82" s="295" t="s">
        <v>4843</v>
      </c>
      <c r="N82" s="77" t="str">
        <f>VLOOKUP(C82,Schools!A:D,4,0)</f>
        <v>Primary</v>
      </c>
      <c r="O82" s="77">
        <f t="shared" si="4"/>
        <v>10162</v>
      </c>
      <c r="P82" s="77">
        <f t="shared" si="15"/>
        <v>543965</v>
      </c>
      <c r="Q82" s="286">
        <f t="shared" si="16"/>
        <v>-664.19999999999993</v>
      </c>
      <c r="R82" s="78"/>
      <c r="S82" s="78"/>
      <c r="T82" s="78"/>
      <c r="U82" s="78"/>
      <c r="V82" s="78"/>
      <c r="W82" s="78"/>
      <c r="X82" s="78"/>
      <c r="Y82" s="78"/>
      <c r="Z82" s="78"/>
      <c r="AA82" s="78"/>
      <c r="AB82" s="78"/>
      <c r="AC82" s="52">
        <f t="shared" si="9"/>
        <v>-664.19999999999993</v>
      </c>
      <c r="AD82" s="52">
        <f t="shared" si="10"/>
        <v>0</v>
      </c>
      <c r="AE82" s="78"/>
      <c r="AG82" s="52">
        <f t="shared" si="11"/>
        <v>-664.19999999999993</v>
      </c>
      <c r="AH82" s="52">
        <f t="shared" si="12"/>
        <v>-664.19999999999993</v>
      </c>
      <c r="AI82" s="7">
        <f t="shared" si="13"/>
        <v>-664.19999999999993</v>
      </c>
      <c r="AJ82" s="7">
        <f t="shared" si="14"/>
        <v>-664.19999999999993</v>
      </c>
      <c r="AK82" s="7"/>
      <c r="AL82" s="7"/>
      <c r="AU82"/>
      <c r="AW82" s="52"/>
      <c r="AX82" s="79"/>
      <c r="BA82" s="3"/>
      <c r="BB82" s="51"/>
      <c r="BC82" s="51"/>
      <c r="BD82" s="51"/>
      <c r="BE82" s="51"/>
      <c r="BF82" s="52"/>
      <c r="BG82" s="51"/>
      <c r="BH82" s="7"/>
      <c r="BI82" s="51"/>
      <c r="BJ82" s="1"/>
      <c r="BK82" s="51"/>
      <c r="BL82" s="1"/>
      <c r="BM82" s="52"/>
      <c r="BN82" s="52"/>
    </row>
    <row r="83" spans="1:66" x14ac:dyDescent="0.25">
      <c r="A83" t="str">
        <f t="shared" si="7"/>
        <v>DEDELEGATION</v>
      </c>
      <c r="B83" s="296">
        <v>44295</v>
      </c>
      <c r="C83" s="74">
        <v>3023512</v>
      </c>
      <c r="D83" t="s">
        <v>4799</v>
      </c>
      <c r="E83" t="str">
        <f>VLOOKUP(C83,Schools!$A:$Z,3,0)</f>
        <v>M</v>
      </c>
      <c r="F83" s="76">
        <v>-613.36</v>
      </c>
      <c r="G83" s="295" t="s">
        <v>4703</v>
      </c>
      <c r="H83" s="295" t="s">
        <v>4806</v>
      </c>
      <c r="I83" t="str">
        <f t="shared" si="8"/>
        <v>10162/543965</v>
      </c>
      <c r="J83">
        <f>VLOOKUP(C83,Schools!$A:$Z,9,0)</f>
        <v>400093</v>
      </c>
      <c r="K83" s="74" t="s">
        <v>173</v>
      </c>
      <c r="L83" s="295" t="s">
        <v>4812</v>
      </c>
      <c r="M83" s="295" t="s">
        <v>4843</v>
      </c>
      <c r="N83" s="77" t="str">
        <f>VLOOKUP(C83,Schools!A:D,4,0)</f>
        <v>Primary</v>
      </c>
      <c r="O83" s="77">
        <f t="shared" si="4"/>
        <v>10162</v>
      </c>
      <c r="P83" s="77">
        <f t="shared" si="15"/>
        <v>543965</v>
      </c>
      <c r="Q83" s="286">
        <f t="shared" si="16"/>
        <v>-613.36</v>
      </c>
      <c r="R83" s="78"/>
      <c r="S83" s="78"/>
      <c r="T83" s="78"/>
      <c r="U83" s="78"/>
      <c r="V83" s="78"/>
      <c r="W83" s="78"/>
      <c r="X83" s="78"/>
      <c r="Y83" s="78"/>
      <c r="Z83" s="78"/>
      <c r="AA83" s="78"/>
      <c r="AB83" s="78"/>
      <c r="AC83" s="52">
        <f t="shared" si="9"/>
        <v>-613.36</v>
      </c>
      <c r="AD83" s="52">
        <f t="shared" si="10"/>
        <v>0</v>
      </c>
      <c r="AE83" s="78"/>
      <c r="AG83" s="52">
        <f t="shared" si="11"/>
        <v>-613.36</v>
      </c>
      <c r="AH83" s="52">
        <f t="shared" si="12"/>
        <v>-613.36</v>
      </c>
      <c r="AI83" s="7">
        <f t="shared" si="13"/>
        <v>-613.36</v>
      </c>
      <c r="AJ83" s="7">
        <f t="shared" si="14"/>
        <v>-613.36</v>
      </c>
      <c r="AK83" s="7"/>
      <c r="AL83" s="7"/>
      <c r="AU83"/>
      <c r="AW83" s="52"/>
      <c r="AX83" s="79"/>
      <c r="BA83" s="3"/>
      <c r="BB83" s="51"/>
      <c r="BC83" s="51"/>
      <c r="BD83" s="51"/>
      <c r="BE83" s="51"/>
      <c r="BF83" s="52"/>
      <c r="BG83" s="51"/>
      <c r="BH83" s="7"/>
      <c r="BI83" s="51"/>
      <c r="BJ83" s="1"/>
      <c r="BK83" s="51"/>
      <c r="BL83" s="1"/>
      <c r="BM83" s="52"/>
      <c r="BN83" s="52"/>
    </row>
    <row r="84" spans="1:66" x14ac:dyDescent="0.25">
      <c r="A84" t="str">
        <f t="shared" si="7"/>
        <v>DEDELEGATION</v>
      </c>
      <c r="B84" s="296">
        <v>44295</v>
      </c>
      <c r="C84" s="74">
        <v>3023513</v>
      </c>
      <c r="D84" t="s">
        <v>240</v>
      </c>
      <c r="E84" t="str">
        <f>VLOOKUP(C84,Schools!$A:$Z,3,0)</f>
        <v>M</v>
      </c>
      <c r="F84" s="76">
        <v>-623.19999999999993</v>
      </c>
      <c r="G84" s="295" t="s">
        <v>4703</v>
      </c>
      <c r="H84" s="295" t="s">
        <v>4806</v>
      </c>
      <c r="I84" t="str">
        <f t="shared" si="8"/>
        <v>10162/543965</v>
      </c>
      <c r="J84">
        <f>VLOOKUP(C84,Schools!$A:$Z,9,0)</f>
        <v>400007</v>
      </c>
      <c r="K84" s="74" t="s">
        <v>173</v>
      </c>
      <c r="L84" s="295" t="s">
        <v>4812</v>
      </c>
      <c r="M84" s="295" t="s">
        <v>4843</v>
      </c>
      <c r="N84" s="77" t="str">
        <f>VLOOKUP(C84,Schools!A:D,4,0)</f>
        <v>Primary</v>
      </c>
      <c r="O84" s="77">
        <f t="shared" ref="O84:O147" si="17">IF($E84="A","EFA",VLOOKUP(LEFT(N84,1),$AI$1:$AJ$3,2,0))</f>
        <v>10162</v>
      </c>
      <c r="P84" s="77">
        <f t="shared" ref="P84:P115" si="18">IF(E84="M",543965,516500)</f>
        <v>543965</v>
      </c>
      <c r="Q84" s="286">
        <f t="shared" ref="Q84:Q115" si="19">F84</f>
        <v>-623.19999999999993</v>
      </c>
      <c r="R84" s="78"/>
      <c r="S84" s="78"/>
      <c r="T84" s="78"/>
      <c r="U84" s="78"/>
      <c r="V84" s="78"/>
      <c r="W84" s="78"/>
      <c r="X84" s="78"/>
      <c r="Y84" s="78"/>
      <c r="Z84" s="78"/>
      <c r="AA84" s="78"/>
      <c r="AB84" s="78"/>
      <c r="AC84" s="52">
        <f t="shared" si="9"/>
        <v>-623.19999999999993</v>
      </c>
      <c r="AD84" s="52">
        <f t="shared" si="10"/>
        <v>0</v>
      </c>
      <c r="AE84" s="78"/>
      <c r="AG84" s="52">
        <f t="shared" si="11"/>
        <v>-623.19999999999993</v>
      </c>
      <c r="AH84" s="52">
        <f t="shared" si="12"/>
        <v>-623.19999999999993</v>
      </c>
      <c r="AI84" s="7">
        <f t="shared" si="13"/>
        <v>-623.19999999999993</v>
      </c>
      <c r="AJ84" s="7">
        <f t="shared" si="14"/>
        <v>-623.19999999999993</v>
      </c>
      <c r="AK84" s="7"/>
      <c r="AL84" s="7"/>
      <c r="AU84"/>
      <c r="AW84" s="52"/>
      <c r="AX84" s="79"/>
      <c r="BA84" s="3"/>
      <c r="BB84" s="51"/>
      <c r="BC84" s="51"/>
      <c r="BD84" s="51"/>
      <c r="BE84" s="51"/>
      <c r="BF84" s="52"/>
      <c r="BG84" s="51"/>
      <c r="BH84" s="7"/>
      <c r="BI84" s="51"/>
      <c r="BJ84" s="1"/>
      <c r="BK84" s="51"/>
      <c r="BL84" s="1"/>
      <c r="BM84" s="52"/>
      <c r="BN84" s="52"/>
    </row>
    <row r="85" spans="1:66" x14ac:dyDescent="0.25">
      <c r="A85" t="str">
        <f t="shared" ref="A85:A148" si="20">$B$3</f>
        <v>DEDELEGATION</v>
      </c>
      <c r="B85" s="296">
        <v>44295</v>
      </c>
      <c r="C85" s="74">
        <v>3023514</v>
      </c>
      <c r="D85" t="s">
        <v>4800</v>
      </c>
      <c r="E85" t="str">
        <f>VLOOKUP(C85,Schools!$A:$Z,3,0)</f>
        <v>M</v>
      </c>
      <c r="F85" s="76">
        <v>-339.47999999999996</v>
      </c>
      <c r="G85" s="295" t="s">
        <v>4703</v>
      </c>
      <c r="H85" s="295" t="s">
        <v>4806</v>
      </c>
      <c r="I85" t="str">
        <f t="shared" ref="I85:I148" si="21">O85&amp;"/"&amp;P85</f>
        <v>10162/543965</v>
      </c>
      <c r="J85">
        <f>VLOOKUP(C85,Schools!$A:$Z,9,0)</f>
        <v>400107</v>
      </c>
      <c r="K85" s="74" t="s">
        <v>173</v>
      </c>
      <c r="L85" s="295" t="s">
        <v>4812</v>
      </c>
      <c r="M85" s="295" t="s">
        <v>4843</v>
      </c>
      <c r="N85" s="77" t="str">
        <f>VLOOKUP(C85,Schools!A:D,4,0)</f>
        <v>Primary</v>
      </c>
      <c r="O85" s="77">
        <f t="shared" si="17"/>
        <v>10162</v>
      </c>
      <c r="P85" s="77">
        <f t="shared" si="18"/>
        <v>543965</v>
      </c>
      <c r="Q85" s="286">
        <f t="shared" si="19"/>
        <v>-339.47999999999996</v>
      </c>
      <c r="R85" s="78"/>
      <c r="S85" s="78"/>
      <c r="T85" s="78"/>
      <c r="U85" s="78"/>
      <c r="V85" s="78"/>
      <c r="W85" s="78"/>
      <c r="X85" s="78"/>
      <c r="Y85" s="78"/>
      <c r="Z85" s="78"/>
      <c r="AA85" s="78"/>
      <c r="AB85" s="78"/>
      <c r="AC85" s="52">
        <f t="shared" ref="AC85:AC148" si="22">SUM(Q85:AB85)</f>
        <v>-339.47999999999996</v>
      </c>
      <c r="AD85" s="52">
        <f t="shared" ref="AD85:AD148" si="23">AC85-F85</f>
        <v>0</v>
      </c>
      <c r="AE85" s="78"/>
      <c r="AG85" s="52">
        <f t="shared" ref="AG85:AG148" si="24">SUM(Q85:S85)</f>
        <v>-339.47999999999996</v>
      </c>
      <c r="AH85" s="52">
        <f t="shared" ref="AH85:AH148" si="25">SUM(Q85:V85)</f>
        <v>-339.47999999999996</v>
      </c>
      <c r="AI85" s="7">
        <f t="shared" ref="AI85:AI148" si="26">SUM(Q85:Y85)</f>
        <v>-339.47999999999996</v>
      </c>
      <c r="AJ85" s="7">
        <f t="shared" ref="AJ85:AJ148" si="27">SUM(Q85:AB85)</f>
        <v>-339.47999999999996</v>
      </c>
      <c r="AK85" s="7"/>
      <c r="AL85" s="7"/>
      <c r="AU85"/>
      <c r="AW85" s="52"/>
      <c r="AX85" s="79"/>
      <c r="BA85" s="3"/>
      <c r="BB85" s="51"/>
      <c r="BC85" s="51"/>
      <c r="BD85" s="51"/>
      <c r="BE85" s="51"/>
      <c r="BF85" s="52"/>
      <c r="BG85" s="51"/>
      <c r="BH85" s="7"/>
      <c r="BI85" s="51"/>
      <c r="BJ85" s="1"/>
      <c r="BK85" s="51"/>
      <c r="BL85" s="1"/>
      <c r="BM85" s="52"/>
      <c r="BN85" s="52"/>
    </row>
    <row r="86" spans="1:66" x14ac:dyDescent="0.25">
      <c r="A86" t="str">
        <f t="shared" si="20"/>
        <v>DEDELEGATION</v>
      </c>
      <c r="B86" s="296">
        <v>44295</v>
      </c>
      <c r="C86" s="74">
        <v>3023516</v>
      </c>
      <c r="D86" t="s">
        <v>228</v>
      </c>
      <c r="E86" t="str">
        <f>VLOOKUP(C86,Schools!$A:$Z,3,0)</f>
        <v>M</v>
      </c>
      <c r="F86" s="76">
        <v>-334.56</v>
      </c>
      <c r="G86" s="295" t="s">
        <v>4703</v>
      </c>
      <c r="H86" s="295" t="s">
        <v>4806</v>
      </c>
      <c r="I86" t="str">
        <f t="shared" si="21"/>
        <v>10162/543965</v>
      </c>
      <c r="J86">
        <f>VLOOKUP(C86,Schools!$A:$Z,9,0)</f>
        <v>400108</v>
      </c>
      <c r="K86" s="74" t="s">
        <v>173</v>
      </c>
      <c r="L86" s="295" t="s">
        <v>4812</v>
      </c>
      <c r="M86" s="295" t="s">
        <v>4843</v>
      </c>
      <c r="N86" s="77" t="str">
        <f>VLOOKUP(C86,Schools!A:D,4,0)</f>
        <v>Primary</v>
      </c>
      <c r="O86" s="77">
        <f t="shared" si="17"/>
        <v>10162</v>
      </c>
      <c r="P86" s="77">
        <f t="shared" si="18"/>
        <v>543965</v>
      </c>
      <c r="Q86" s="286">
        <f t="shared" si="19"/>
        <v>-334.56</v>
      </c>
      <c r="R86" s="78"/>
      <c r="S86" s="78"/>
      <c r="T86" s="78"/>
      <c r="U86" s="78"/>
      <c r="V86" s="78"/>
      <c r="W86" s="78"/>
      <c r="X86" s="78"/>
      <c r="Y86" s="78"/>
      <c r="Z86" s="78"/>
      <c r="AA86" s="78"/>
      <c r="AB86" s="78"/>
      <c r="AC86" s="52">
        <f t="shared" si="22"/>
        <v>-334.56</v>
      </c>
      <c r="AD86" s="52">
        <f t="shared" si="23"/>
        <v>0</v>
      </c>
      <c r="AE86" s="78"/>
      <c r="AG86" s="52">
        <f t="shared" si="24"/>
        <v>-334.56</v>
      </c>
      <c r="AH86" s="52">
        <f t="shared" si="25"/>
        <v>-334.56</v>
      </c>
      <c r="AI86" s="7">
        <f t="shared" si="26"/>
        <v>-334.56</v>
      </c>
      <c r="AJ86" s="7">
        <f t="shared" si="27"/>
        <v>-334.56</v>
      </c>
      <c r="AK86" s="7"/>
      <c r="AL86" s="7"/>
      <c r="AU86"/>
      <c r="AW86" s="52"/>
      <c r="AX86" s="79"/>
      <c r="BA86" s="3"/>
      <c r="BB86" s="51"/>
      <c r="BC86" s="51"/>
      <c r="BD86" s="51"/>
      <c r="BE86" s="51"/>
      <c r="BF86" s="52"/>
      <c r="BG86" s="51"/>
      <c r="BH86" s="7"/>
      <c r="BI86" s="51"/>
      <c r="BJ86" s="1"/>
      <c r="BK86" s="51"/>
      <c r="BL86" s="1"/>
      <c r="BM86" s="52"/>
      <c r="BN86" s="52"/>
    </row>
    <row r="87" spans="1:66" x14ac:dyDescent="0.25">
      <c r="A87" t="str">
        <f t="shared" si="20"/>
        <v>DEDELEGATION</v>
      </c>
      <c r="B87" s="296">
        <v>44295</v>
      </c>
      <c r="C87" s="74">
        <v>3023518</v>
      </c>
      <c r="D87" t="s">
        <v>279</v>
      </c>
      <c r="E87" t="str">
        <f>VLOOKUP(C87,Schools!$A:$Z,3,0)</f>
        <v>M</v>
      </c>
      <c r="F87" s="76">
        <v>-639.59999999999991</v>
      </c>
      <c r="G87" s="295" t="s">
        <v>4703</v>
      </c>
      <c r="H87" s="295" t="s">
        <v>4806</v>
      </c>
      <c r="I87" t="str">
        <f t="shared" si="21"/>
        <v>10162/543965</v>
      </c>
      <c r="J87">
        <f>VLOOKUP(C87,Schools!$A:$Z,9,0)</f>
        <v>400117</v>
      </c>
      <c r="K87" s="74" t="s">
        <v>173</v>
      </c>
      <c r="L87" s="295" t="s">
        <v>4812</v>
      </c>
      <c r="M87" s="295" t="s">
        <v>4843</v>
      </c>
      <c r="N87" s="77" t="str">
        <f>VLOOKUP(C87,Schools!A:D,4,0)</f>
        <v>Primary</v>
      </c>
      <c r="O87" s="77">
        <f t="shared" si="17"/>
        <v>10162</v>
      </c>
      <c r="P87" s="77">
        <f t="shared" si="18"/>
        <v>543965</v>
      </c>
      <c r="Q87" s="286">
        <f t="shared" si="19"/>
        <v>-639.59999999999991</v>
      </c>
      <c r="R87" s="78"/>
      <c r="S87" s="78"/>
      <c r="T87" s="78"/>
      <c r="U87" s="78"/>
      <c r="V87" s="78"/>
      <c r="W87" s="78"/>
      <c r="X87" s="78"/>
      <c r="Y87" s="78"/>
      <c r="Z87" s="78"/>
      <c r="AA87" s="78"/>
      <c r="AB87" s="78"/>
      <c r="AC87" s="52">
        <f t="shared" si="22"/>
        <v>-639.59999999999991</v>
      </c>
      <c r="AD87" s="52">
        <f t="shared" si="23"/>
        <v>0</v>
      </c>
      <c r="AE87" s="78"/>
      <c r="AG87" s="52">
        <f t="shared" si="24"/>
        <v>-639.59999999999991</v>
      </c>
      <c r="AH87" s="52">
        <f t="shared" si="25"/>
        <v>-639.59999999999991</v>
      </c>
      <c r="AI87" s="7">
        <f t="shared" si="26"/>
        <v>-639.59999999999991</v>
      </c>
      <c r="AJ87" s="7">
        <f t="shared" si="27"/>
        <v>-639.59999999999991</v>
      </c>
      <c r="AK87" s="7"/>
      <c r="AL87" s="7"/>
      <c r="AU87"/>
      <c r="AW87" s="52"/>
      <c r="AX87" s="79"/>
      <c r="BA87" s="3"/>
      <c r="BB87" s="51"/>
      <c r="BC87" s="51"/>
      <c r="BD87" s="51"/>
      <c r="BE87" s="51"/>
      <c r="BF87" s="52"/>
      <c r="BG87" s="51"/>
      <c r="BH87" s="7"/>
      <c r="BI87" s="51"/>
      <c r="BJ87" s="1"/>
      <c r="BK87" s="51"/>
      <c r="BL87" s="1"/>
      <c r="BM87" s="52"/>
      <c r="BN87" s="52"/>
    </row>
    <row r="88" spans="1:66" x14ac:dyDescent="0.25">
      <c r="A88" t="str">
        <f t="shared" si="20"/>
        <v>DEDELEGATION</v>
      </c>
      <c r="B88" s="296">
        <v>44295</v>
      </c>
      <c r="C88" s="74">
        <v>3023520</v>
      </c>
      <c r="D88" t="s">
        <v>189</v>
      </c>
      <c r="E88" t="str">
        <f>VLOOKUP(C88,Schools!$A:$Z,3,0)</f>
        <v>M</v>
      </c>
      <c r="F88" s="76">
        <v>-688.8</v>
      </c>
      <c r="G88" s="295" t="s">
        <v>4703</v>
      </c>
      <c r="H88" s="295" t="s">
        <v>4806</v>
      </c>
      <c r="I88" t="str">
        <f t="shared" si="21"/>
        <v>10162/543965</v>
      </c>
      <c r="J88">
        <f>VLOOKUP(C88,Schools!$A:$Z,9,0)</f>
        <v>400125</v>
      </c>
      <c r="K88" s="74" t="s">
        <v>173</v>
      </c>
      <c r="L88" s="295" t="s">
        <v>4812</v>
      </c>
      <c r="M88" s="295" t="s">
        <v>4843</v>
      </c>
      <c r="N88" s="77" t="str">
        <f>VLOOKUP(C88,Schools!A:D,4,0)</f>
        <v>Primary</v>
      </c>
      <c r="O88" s="77">
        <f t="shared" si="17"/>
        <v>10162</v>
      </c>
      <c r="P88" s="77">
        <f t="shared" si="18"/>
        <v>543965</v>
      </c>
      <c r="Q88" s="286">
        <f t="shared" si="19"/>
        <v>-688.8</v>
      </c>
      <c r="R88" s="78"/>
      <c r="S88" s="78"/>
      <c r="T88" s="78"/>
      <c r="U88" s="78"/>
      <c r="V88" s="78"/>
      <c r="W88" s="78"/>
      <c r="X88" s="78"/>
      <c r="Y88" s="78"/>
      <c r="Z88" s="78"/>
      <c r="AA88" s="78"/>
      <c r="AB88" s="78"/>
      <c r="AC88" s="52">
        <f t="shared" si="22"/>
        <v>-688.8</v>
      </c>
      <c r="AD88" s="52">
        <f t="shared" si="23"/>
        <v>0</v>
      </c>
      <c r="AE88" s="78"/>
      <c r="AG88" s="52">
        <f t="shared" si="24"/>
        <v>-688.8</v>
      </c>
      <c r="AH88" s="52">
        <f t="shared" si="25"/>
        <v>-688.8</v>
      </c>
      <c r="AI88" s="7">
        <f t="shared" si="26"/>
        <v>-688.8</v>
      </c>
      <c r="AJ88" s="7">
        <f t="shared" si="27"/>
        <v>-688.8</v>
      </c>
      <c r="AK88" s="7"/>
      <c r="AL88" s="7"/>
      <c r="AU88"/>
      <c r="AW88" s="52"/>
      <c r="AX88" s="79"/>
      <c r="BA88" s="3"/>
      <c r="BB88" s="51"/>
      <c r="BC88" s="51"/>
      <c r="BD88" s="51"/>
      <c r="BE88" s="51"/>
      <c r="BF88" s="52"/>
      <c r="BG88" s="51"/>
      <c r="BH88" s="7"/>
      <c r="BI88" s="51"/>
      <c r="BJ88" s="1"/>
      <c r="BK88" s="51"/>
      <c r="BL88" s="1"/>
      <c r="BM88" s="52"/>
      <c r="BN88" s="52"/>
    </row>
    <row r="89" spans="1:66" x14ac:dyDescent="0.25">
      <c r="A89" t="str">
        <f t="shared" si="20"/>
        <v>DEDELEGATION</v>
      </c>
      <c r="B89" s="296">
        <v>44295</v>
      </c>
      <c r="C89" s="74">
        <v>3023523</v>
      </c>
      <c r="D89" t="s">
        <v>237</v>
      </c>
      <c r="E89" t="str">
        <f>VLOOKUP(C89,Schools!$A:$Z,3,0)</f>
        <v>M</v>
      </c>
      <c r="F89" s="76">
        <v>-1018.4399999999999</v>
      </c>
      <c r="G89" s="295" t="s">
        <v>4703</v>
      </c>
      <c r="H89" s="295" t="s">
        <v>4806</v>
      </c>
      <c r="I89" t="str">
        <f t="shared" si="21"/>
        <v>10162/543965</v>
      </c>
      <c r="J89">
        <f>VLOOKUP(C89,Schools!$A:$Z,9,0)</f>
        <v>400130</v>
      </c>
      <c r="K89" s="74" t="s">
        <v>173</v>
      </c>
      <c r="L89" s="295" t="s">
        <v>4812</v>
      </c>
      <c r="M89" s="295" t="s">
        <v>4843</v>
      </c>
      <c r="N89" s="77" t="str">
        <f>VLOOKUP(C89,Schools!A:D,4,0)</f>
        <v>Primary</v>
      </c>
      <c r="O89" s="77">
        <f t="shared" si="17"/>
        <v>10162</v>
      </c>
      <c r="P89" s="77">
        <f t="shared" si="18"/>
        <v>543965</v>
      </c>
      <c r="Q89" s="286">
        <f t="shared" si="19"/>
        <v>-1018.4399999999999</v>
      </c>
      <c r="R89" s="78"/>
      <c r="S89" s="78"/>
      <c r="T89" s="78"/>
      <c r="U89" s="78"/>
      <c r="V89" s="78"/>
      <c r="W89" s="78"/>
      <c r="X89" s="78"/>
      <c r="Y89" s="78"/>
      <c r="Z89" s="78"/>
      <c r="AA89" s="78"/>
      <c r="AB89" s="78"/>
      <c r="AC89" s="52">
        <f t="shared" si="22"/>
        <v>-1018.4399999999999</v>
      </c>
      <c r="AD89" s="52">
        <f t="shared" si="23"/>
        <v>0</v>
      </c>
      <c r="AE89" s="78"/>
      <c r="AG89" s="52">
        <f t="shared" si="24"/>
        <v>-1018.4399999999999</v>
      </c>
      <c r="AH89" s="52">
        <f t="shared" si="25"/>
        <v>-1018.4399999999999</v>
      </c>
      <c r="AI89" s="7">
        <f t="shared" si="26"/>
        <v>-1018.4399999999999</v>
      </c>
      <c r="AJ89" s="7">
        <f t="shared" si="27"/>
        <v>-1018.4399999999999</v>
      </c>
      <c r="AK89" s="7"/>
      <c r="AL89" s="7"/>
      <c r="AU89"/>
      <c r="AW89" s="52"/>
      <c r="AX89" s="79"/>
      <c r="BA89" s="3"/>
      <c r="BB89" s="51"/>
      <c r="BC89" s="51"/>
      <c r="BD89" s="51"/>
      <c r="BE89" s="51"/>
      <c r="BF89" s="52"/>
      <c r="BG89" s="51"/>
      <c r="BH89" s="7"/>
      <c r="BI89" s="51"/>
      <c r="BJ89" s="1"/>
      <c r="BK89" s="51"/>
      <c r="BL89" s="1"/>
      <c r="BM89" s="52"/>
      <c r="BN89" s="52"/>
    </row>
    <row r="90" spans="1:66" x14ac:dyDescent="0.25">
      <c r="A90" t="str">
        <f t="shared" si="20"/>
        <v>DEDELEGATION</v>
      </c>
      <c r="B90" s="296">
        <v>44295</v>
      </c>
      <c r="C90" s="74">
        <v>3023524</v>
      </c>
      <c r="D90" t="s">
        <v>200</v>
      </c>
      <c r="E90" t="str">
        <f>VLOOKUP(C90,Schools!$A:$Z,3,0)</f>
        <v>M</v>
      </c>
      <c r="F90" s="76">
        <v>-308.32</v>
      </c>
      <c r="G90" s="295" t="s">
        <v>4703</v>
      </c>
      <c r="H90" s="295" t="s">
        <v>4806</v>
      </c>
      <c r="I90" t="str">
        <f t="shared" si="21"/>
        <v>10162/543965</v>
      </c>
      <c r="J90">
        <f>VLOOKUP(C90,Schools!$A:$Z,9,0)</f>
        <v>400150</v>
      </c>
      <c r="K90" s="74" t="s">
        <v>173</v>
      </c>
      <c r="L90" s="295" t="s">
        <v>4812</v>
      </c>
      <c r="M90" s="295" t="s">
        <v>4843</v>
      </c>
      <c r="N90" s="77" t="str">
        <f>VLOOKUP(C90,Schools!A:D,4,0)</f>
        <v>Primary</v>
      </c>
      <c r="O90" s="77">
        <f t="shared" si="17"/>
        <v>10162</v>
      </c>
      <c r="P90" s="77">
        <f t="shared" si="18"/>
        <v>543965</v>
      </c>
      <c r="Q90" s="286">
        <f t="shared" si="19"/>
        <v>-308.32</v>
      </c>
      <c r="R90" s="78"/>
      <c r="S90" s="78"/>
      <c r="T90" s="78"/>
      <c r="U90" s="78"/>
      <c r="V90" s="78"/>
      <c r="W90" s="78"/>
      <c r="X90" s="78"/>
      <c r="Y90" s="78"/>
      <c r="Z90" s="78"/>
      <c r="AA90" s="78"/>
      <c r="AB90" s="78"/>
      <c r="AC90" s="52">
        <f t="shared" si="22"/>
        <v>-308.32</v>
      </c>
      <c r="AD90" s="52">
        <f t="shared" si="23"/>
        <v>0</v>
      </c>
      <c r="AE90" s="78"/>
      <c r="AG90" s="52">
        <f t="shared" si="24"/>
        <v>-308.32</v>
      </c>
      <c r="AH90" s="52">
        <f t="shared" si="25"/>
        <v>-308.32</v>
      </c>
      <c r="AI90" s="7">
        <f t="shared" si="26"/>
        <v>-308.32</v>
      </c>
      <c r="AJ90" s="7">
        <f t="shared" si="27"/>
        <v>-308.32</v>
      </c>
      <c r="AK90" s="7"/>
      <c r="AL90" s="7"/>
      <c r="AU90"/>
      <c r="AW90" s="52"/>
      <c r="AX90" s="79"/>
      <c r="BA90" s="3"/>
      <c r="BB90" s="51"/>
      <c r="BC90" s="51"/>
      <c r="BD90" s="51"/>
      <c r="BE90" s="51"/>
      <c r="BF90" s="52"/>
      <c r="BG90" s="51"/>
      <c r="BH90" s="7"/>
      <c r="BI90" s="51"/>
      <c r="BJ90" s="1"/>
      <c r="BK90" s="51"/>
      <c r="BL90" s="1"/>
      <c r="BM90" s="52"/>
      <c r="BN90" s="52"/>
    </row>
    <row r="91" spans="1:66" x14ac:dyDescent="0.25">
      <c r="A91" t="str">
        <f t="shared" si="20"/>
        <v>DEDELEGATION</v>
      </c>
      <c r="B91" s="296">
        <v>44295</v>
      </c>
      <c r="C91" s="74">
        <v>3025201</v>
      </c>
      <c r="D91" t="s">
        <v>249</v>
      </c>
      <c r="E91" t="str">
        <f>VLOOKUP(C91,Schools!$A:$Z,3,0)</f>
        <v>M</v>
      </c>
      <c r="F91" s="76">
        <v>-646.16</v>
      </c>
      <c r="G91" s="295" t="s">
        <v>4703</v>
      </c>
      <c r="H91" s="295" t="s">
        <v>4806</v>
      </c>
      <c r="I91" t="str">
        <f t="shared" si="21"/>
        <v>10162/543965</v>
      </c>
      <c r="J91">
        <f>VLOOKUP(C91,Schools!$A:$Z,9,0)</f>
        <v>400021</v>
      </c>
      <c r="K91" s="74" t="s">
        <v>173</v>
      </c>
      <c r="L91" s="295" t="s">
        <v>4812</v>
      </c>
      <c r="M91" s="295" t="s">
        <v>4843</v>
      </c>
      <c r="N91" s="77" t="str">
        <f>VLOOKUP(C91,Schools!A:D,4,0)</f>
        <v>Primary</v>
      </c>
      <c r="O91" s="77">
        <f t="shared" si="17"/>
        <v>10162</v>
      </c>
      <c r="P91" s="77">
        <f t="shared" si="18"/>
        <v>543965</v>
      </c>
      <c r="Q91" s="286">
        <f t="shared" si="19"/>
        <v>-646.16</v>
      </c>
      <c r="R91" s="78"/>
      <c r="S91" s="78"/>
      <c r="T91" s="78"/>
      <c r="U91" s="78"/>
      <c r="V91" s="78"/>
      <c r="W91" s="78"/>
      <c r="X91" s="78"/>
      <c r="Y91" s="78"/>
      <c r="Z91" s="78"/>
      <c r="AA91" s="78"/>
      <c r="AB91" s="78"/>
      <c r="AC91" s="52">
        <f t="shared" si="22"/>
        <v>-646.16</v>
      </c>
      <c r="AD91" s="52">
        <f t="shared" si="23"/>
        <v>0</v>
      </c>
      <c r="AE91" s="78"/>
      <c r="AG91" s="52">
        <f t="shared" si="24"/>
        <v>-646.16</v>
      </c>
      <c r="AH91" s="52">
        <f t="shared" si="25"/>
        <v>-646.16</v>
      </c>
      <c r="AI91" s="7">
        <f t="shared" si="26"/>
        <v>-646.16</v>
      </c>
      <c r="AJ91" s="7">
        <f t="shared" si="27"/>
        <v>-646.16</v>
      </c>
      <c r="AK91" s="7"/>
      <c r="AL91" s="7"/>
      <c r="AU91"/>
      <c r="AW91" s="52"/>
      <c r="AX91" s="79"/>
      <c r="BA91" s="3"/>
      <c r="BB91" s="51"/>
      <c r="BC91" s="51"/>
      <c r="BD91" s="51"/>
      <c r="BE91" s="51"/>
      <c r="BF91" s="52"/>
      <c r="BG91" s="51"/>
      <c r="BH91" s="7"/>
      <c r="BI91" s="51"/>
      <c r="BJ91" s="1"/>
      <c r="BK91" s="51"/>
      <c r="BL91" s="1"/>
      <c r="BM91" s="52"/>
      <c r="BN91" s="52"/>
    </row>
    <row r="92" spans="1:66" x14ac:dyDescent="0.25">
      <c r="A92" t="str">
        <f t="shared" si="20"/>
        <v>DEDELEGATION</v>
      </c>
      <c r="B92" s="296">
        <v>44295</v>
      </c>
      <c r="C92" s="74">
        <v>3025948</v>
      </c>
      <c r="D92" t="s">
        <v>4801</v>
      </c>
      <c r="E92" t="str">
        <f>VLOOKUP(C92,Schools!$A:$Z,3,0)</f>
        <v>M</v>
      </c>
      <c r="F92" s="76">
        <v>-342.76</v>
      </c>
      <c r="G92" s="295" t="s">
        <v>4703</v>
      </c>
      <c r="H92" s="295" t="s">
        <v>4806</v>
      </c>
      <c r="I92" t="str">
        <f t="shared" si="21"/>
        <v>10162/543965</v>
      </c>
      <c r="J92">
        <f>VLOOKUP(C92,Schools!$A:$Z,9,0)</f>
        <v>400112</v>
      </c>
      <c r="K92" s="74" t="s">
        <v>173</v>
      </c>
      <c r="L92" s="295" t="s">
        <v>4812</v>
      </c>
      <c r="M92" s="295" t="s">
        <v>4843</v>
      </c>
      <c r="N92" s="77" t="str">
        <f>VLOOKUP(C92,Schools!A:D,4,0)</f>
        <v>Primary</v>
      </c>
      <c r="O92" s="77">
        <f t="shared" si="17"/>
        <v>10162</v>
      </c>
      <c r="P92" s="77">
        <f t="shared" si="18"/>
        <v>543965</v>
      </c>
      <c r="Q92" s="286">
        <f t="shared" si="19"/>
        <v>-342.76</v>
      </c>
      <c r="R92" s="78"/>
      <c r="S92" s="78"/>
      <c r="T92" s="78"/>
      <c r="U92" s="78"/>
      <c r="V92" s="78"/>
      <c r="W92" s="78"/>
      <c r="X92" s="78"/>
      <c r="Y92" s="78"/>
      <c r="Z92" s="78"/>
      <c r="AA92" s="78"/>
      <c r="AB92" s="78"/>
      <c r="AC92" s="52">
        <f t="shared" si="22"/>
        <v>-342.76</v>
      </c>
      <c r="AD92" s="52">
        <f t="shared" si="23"/>
        <v>0</v>
      </c>
      <c r="AE92" s="78"/>
      <c r="AG92" s="52">
        <f t="shared" si="24"/>
        <v>-342.76</v>
      </c>
      <c r="AH92" s="52">
        <f t="shared" si="25"/>
        <v>-342.76</v>
      </c>
      <c r="AI92" s="7">
        <f t="shared" si="26"/>
        <v>-342.76</v>
      </c>
      <c r="AJ92" s="7">
        <f t="shared" si="27"/>
        <v>-342.76</v>
      </c>
      <c r="AK92" s="7"/>
      <c r="AL92" s="7"/>
      <c r="AU92"/>
      <c r="AW92" s="52"/>
      <c r="AX92" s="79"/>
      <c r="BA92" s="3"/>
      <c r="BB92" s="51"/>
      <c r="BC92" s="51"/>
      <c r="BD92" s="51"/>
      <c r="BE92" s="51"/>
      <c r="BF92" s="52"/>
      <c r="BG92" s="51"/>
      <c r="BH92" s="7"/>
      <c r="BI92" s="51"/>
      <c r="BJ92" s="1"/>
      <c r="BK92" s="51"/>
      <c r="BL92" s="1"/>
      <c r="BM92" s="52"/>
      <c r="BN92" s="52"/>
    </row>
    <row r="93" spans="1:66" x14ac:dyDescent="0.25">
      <c r="A93" t="str">
        <f t="shared" si="20"/>
        <v>DEDELEGATION</v>
      </c>
      <c r="B93" s="296">
        <v>44295</v>
      </c>
      <c r="C93" s="74">
        <v>3025949</v>
      </c>
      <c r="D93" t="s">
        <v>239</v>
      </c>
      <c r="E93" t="str">
        <f>VLOOKUP(C93,Schools!$A:$Z,3,0)</f>
        <v>M</v>
      </c>
      <c r="F93" s="76">
        <v>-621.55999999999995</v>
      </c>
      <c r="G93" s="295" t="s">
        <v>4703</v>
      </c>
      <c r="H93" s="295" t="s">
        <v>4806</v>
      </c>
      <c r="I93" t="str">
        <f t="shared" si="21"/>
        <v>10162/543965</v>
      </c>
      <c r="J93">
        <f>VLOOKUP(C93,Schools!$A:$Z,9,0)</f>
        <v>400110</v>
      </c>
      <c r="K93" s="74" t="s">
        <v>173</v>
      </c>
      <c r="L93" s="295" t="s">
        <v>4812</v>
      </c>
      <c r="M93" s="295" t="s">
        <v>4843</v>
      </c>
      <c r="N93" s="77" t="str">
        <f>VLOOKUP(C93,Schools!A:D,4,0)</f>
        <v>Primary</v>
      </c>
      <c r="O93" s="77">
        <f t="shared" si="17"/>
        <v>10162</v>
      </c>
      <c r="P93" s="77">
        <f t="shared" si="18"/>
        <v>543965</v>
      </c>
      <c r="Q93" s="286">
        <f t="shared" si="19"/>
        <v>-621.55999999999995</v>
      </c>
      <c r="R93" s="78"/>
      <c r="S93" s="78"/>
      <c r="T93" s="78"/>
      <c r="U93" s="78"/>
      <c r="V93" s="78"/>
      <c r="W93" s="78"/>
      <c r="X93" s="78"/>
      <c r="Y93" s="78"/>
      <c r="Z93" s="78"/>
      <c r="AA93" s="78"/>
      <c r="AB93" s="78"/>
      <c r="AC93" s="52">
        <f t="shared" si="22"/>
        <v>-621.55999999999995</v>
      </c>
      <c r="AD93" s="52">
        <f t="shared" si="23"/>
        <v>0</v>
      </c>
      <c r="AE93" s="78"/>
      <c r="AG93" s="52">
        <f t="shared" si="24"/>
        <v>-621.55999999999995</v>
      </c>
      <c r="AH93" s="52">
        <f t="shared" si="25"/>
        <v>-621.55999999999995</v>
      </c>
      <c r="AI93" s="7">
        <f t="shared" si="26"/>
        <v>-621.55999999999995</v>
      </c>
      <c r="AJ93" s="7">
        <f t="shared" si="27"/>
        <v>-621.55999999999995</v>
      </c>
      <c r="AK93" s="7"/>
      <c r="AL93" s="7"/>
      <c r="AU93"/>
      <c r="AW93" s="52"/>
      <c r="AX93" s="79"/>
      <c r="BA93" s="3"/>
      <c r="BB93" s="51"/>
      <c r="BC93" s="51"/>
      <c r="BD93" s="51"/>
      <c r="BE93" s="51"/>
      <c r="BF93" s="52"/>
      <c r="BG93" s="51"/>
      <c r="BH93" s="7"/>
      <c r="BI93" s="51"/>
      <c r="BJ93" s="1"/>
      <c r="BK93" s="51"/>
      <c r="BL93" s="1"/>
      <c r="BM93" s="52"/>
      <c r="BN93" s="52"/>
    </row>
    <row r="94" spans="1:66" x14ac:dyDescent="0.25">
      <c r="A94" t="str">
        <f t="shared" si="20"/>
        <v>DEDELEGATION</v>
      </c>
      <c r="B94" s="296">
        <v>44295</v>
      </c>
      <c r="C94" s="74">
        <v>3024003</v>
      </c>
      <c r="D94" t="s">
        <v>107</v>
      </c>
      <c r="E94" t="str">
        <f>VLOOKUP(C94,Schools!$A:$Z,3,0)</f>
        <v>M</v>
      </c>
      <c r="F94" s="76">
        <v>-1117.2</v>
      </c>
      <c r="G94" s="295" t="s">
        <v>4703</v>
      </c>
      <c r="H94" s="295" t="s">
        <v>4806</v>
      </c>
      <c r="I94" t="str">
        <f t="shared" si="21"/>
        <v>10163/543965</v>
      </c>
      <c r="J94">
        <f>VLOOKUP(C94,Schools!$A:$Z,9,0)</f>
        <v>400033</v>
      </c>
      <c r="K94" s="74" t="s">
        <v>173</v>
      </c>
      <c r="L94" s="295" t="s">
        <v>4812</v>
      </c>
      <c r="M94" s="295" t="s">
        <v>4843</v>
      </c>
      <c r="N94" s="77" t="str">
        <f>VLOOKUP(C94,Schools!A:D,4,0)</f>
        <v>Secondary</v>
      </c>
      <c r="O94" s="77">
        <f t="shared" si="17"/>
        <v>10163</v>
      </c>
      <c r="P94" s="77">
        <f t="shared" si="18"/>
        <v>543965</v>
      </c>
      <c r="Q94" s="286">
        <f t="shared" si="19"/>
        <v>-1117.2</v>
      </c>
      <c r="R94" s="78"/>
      <c r="S94" s="78"/>
      <c r="T94" s="78"/>
      <c r="U94" s="78"/>
      <c r="V94" s="78"/>
      <c r="W94" s="78"/>
      <c r="X94" s="78"/>
      <c r="Y94" s="78"/>
      <c r="Z94" s="78"/>
      <c r="AA94" s="78"/>
      <c r="AB94" s="78"/>
      <c r="AC94" s="52">
        <f t="shared" si="22"/>
        <v>-1117.2</v>
      </c>
      <c r="AD94" s="52">
        <f t="shared" si="23"/>
        <v>0</v>
      </c>
      <c r="AE94" s="78"/>
      <c r="AG94" s="52">
        <f t="shared" si="24"/>
        <v>-1117.2</v>
      </c>
      <c r="AH94" s="52">
        <f t="shared" si="25"/>
        <v>-1117.2</v>
      </c>
      <c r="AI94" s="7">
        <f t="shared" si="26"/>
        <v>-1117.2</v>
      </c>
      <c r="AJ94" s="7">
        <f t="shared" si="27"/>
        <v>-1117.2</v>
      </c>
      <c r="AK94" s="7"/>
      <c r="AL94" s="7"/>
      <c r="AU94"/>
      <c r="AW94" s="52"/>
      <c r="AX94" s="79"/>
      <c r="BA94" s="3"/>
      <c r="BB94" s="51"/>
      <c r="BC94" s="51"/>
      <c r="BD94" s="51"/>
      <c r="BE94" s="51"/>
      <c r="BF94" s="52"/>
      <c r="BG94" s="51"/>
      <c r="BH94" s="7"/>
      <c r="BI94" s="51"/>
      <c r="BJ94" s="1"/>
      <c r="BK94" s="51"/>
      <c r="BL94" s="1"/>
      <c r="BM94" s="52"/>
      <c r="BN94" s="52"/>
    </row>
    <row r="95" spans="1:66" x14ac:dyDescent="0.25">
      <c r="A95" t="str">
        <f t="shared" si="20"/>
        <v>DEDELEGATION</v>
      </c>
      <c r="B95" s="296">
        <v>44295</v>
      </c>
      <c r="C95" s="74">
        <v>3024004</v>
      </c>
      <c r="D95" t="s">
        <v>4802</v>
      </c>
      <c r="E95" t="str">
        <f>VLOOKUP(C95,Schools!$A:$Z,3,0)</f>
        <v>M</v>
      </c>
      <c r="F95" s="76">
        <v>-408.65999999999997</v>
      </c>
      <c r="G95" s="295" t="s">
        <v>4703</v>
      </c>
      <c r="H95" s="295" t="s">
        <v>4806</v>
      </c>
      <c r="I95" t="str">
        <f t="shared" si="21"/>
        <v>10163/543965</v>
      </c>
      <c r="J95">
        <f>VLOOKUP(C95,Schools!$A:$Z,9,0)</f>
        <v>107953</v>
      </c>
      <c r="K95" s="74" t="s">
        <v>173</v>
      </c>
      <c r="L95" s="295" t="s">
        <v>4812</v>
      </c>
      <c r="M95" s="295" t="s">
        <v>4843</v>
      </c>
      <c r="N95" s="77" t="str">
        <f>VLOOKUP(C95,Schools!A:D,4,0)</f>
        <v>Secondary</v>
      </c>
      <c r="O95" s="77">
        <f t="shared" si="17"/>
        <v>10163</v>
      </c>
      <c r="P95" s="77">
        <f t="shared" si="18"/>
        <v>543965</v>
      </c>
      <c r="Q95" s="286">
        <f t="shared" si="19"/>
        <v>-408.65999999999997</v>
      </c>
      <c r="R95" s="78"/>
      <c r="S95" s="78"/>
      <c r="T95" s="78"/>
      <c r="U95" s="78"/>
      <c r="V95" s="78"/>
      <c r="W95" s="78"/>
      <c r="X95" s="78"/>
      <c r="Y95" s="78"/>
      <c r="Z95" s="78"/>
      <c r="AA95" s="78"/>
      <c r="AB95" s="78"/>
      <c r="AC95" s="52">
        <f t="shared" si="22"/>
        <v>-408.65999999999997</v>
      </c>
      <c r="AD95" s="52">
        <f t="shared" si="23"/>
        <v>0</v>
      </c>
      <c r="AE95" s="78"/>
      <c r="AG95" s="52">
        <f t="shared" si="24"/>
        <v>-408.65999999999997</v>
      </c>
      <c r="AH95" s="52">
        <f t="shared" si="25"/>
        <v>-408.65999999999997</v>
      </c>
      <c r="AI95" s="7">
        <f t="shared" si="26"/>
        <v>-408.65999999999997</v>
      </c>
      <c r="AJ95" s="7">
        <f t="shared" si="27"/>
        <v>-408.65999999999997</v>
      </c>
      <c r="AK95" s="7"/>
      <c r="AL95" s="7"/>
      <c r="AU95"/>
      <c r="AW95" s="52"/>
      <c r="AX95" s="79"/>
      <c r="BA95" s="3"/>
      <c r="BB95" s="51"/>
      <c r="BC95" s="51"/>
      <c r="BD95" s="51"/>
      <c r="BE95" s="51"/>
      <c r="BF95" s="52"/>
      <c r="BG95" s="51"/>
      <c r="BH95" s="7"/>
      <c r="BI95" s="51"/>
      <c r="BJ95" s="1"/>
      <c r="BK95" s="51"/>
      <c r="BL95" s="1"/>
      <c r="BM95" s="52"/>
      <c r="BN95" s="52"/>
    </row>
    <row r="96" spans="1:66" x14ac:dyDescent="0.25">
      <c r="A96" t="str">
        <f t="shared" si="20"/>
        <v>DEDELEGATION</v>
      </c>
      <c r="B96" s="296">
        <v>44295</v>
      </c>
      <c r="C96" s="74">
        <v>3025404</v>
      </c>
      <c r="D96" t="s">
        <v>4803</v>
      </c>
      <c r="E96" t="str">
        <f>VLOOKUP(C96,Schools!$A:$Z,3,0)</f>
        <v>M</v>
      </c>
      <c r="F96" s="76">
        <v>-824.18000000000006</v>
      </c>
      <c r="G96" s="295" t="s">
        <v>4703</v>
      </c>
      <c r="H96" s="295" t="s">
        <v>4806</v>
      </c>
      <c r="I96" t="str">
        <f t="shared" si="21"/>
        <v>10163/543965</v>
      </c>
      <c r="J96">
        <f>VLOOKUP(C96,Schools!$A:$Z,9,0)</f>
        <v>400029</v>
      </c>
      <c r="K96" s="74" t="s">
        <v>173</v>
      </c>
      <c r="L96" s="295" t="s">
        <v>4812</v>
      </c>
      <c r="M96" s="295" t="s">
        <v>4843</v>
      </c>
      <c r="N96" s="77" t="str">
        <f>VLOOKUP(C96,Schools!A:D,4,0)</f>
        <v>Secondary</v>
      </c>
      <c r="O96" s="77">
        <f t="shared" si="17"/>
        <v>10163</v>
      </c>
      <c r="P96" s="77">
        <f t="shared" si="18"/>
        <v>543965</v>
      </c>
      <c r="Q96" s="286">
        <f t="shared" si="19"/>
        <v>-824.18000000000006</v>
      </c>
      <c r="R96" s="78"/>
      <c r="S96" s="78"/>
      <c r="T96" s="78"/>
      <c r="U96" s="78"/>
      <c r="V96" s="78"/>
      <c r="W96" s="78"/>
      <c r="X96" s="78"/>
      <c r="Y96" s="78"/>
      <c r="Z96" s="78"/>
      <c r="AA96" s="78"/>
      <c r="AB96" s="78"/>
      <c r="AC96" s="52">
        <f t="shared" si="22"/>
        <v>-824.18000000000006</v>
      </c>
      <c r="AD96" s="52">
        <f t="shared" si="23"/>
        <v>0</v>
      </c>
      <c r="AE96" s="78"/>
      <c r="AG96" s="52">
        <f t="shared" si="24"/>
        <v>-824.18000000000006</v>
      </c>
      <c r="AH96" s="52">
        <f t="shared" si="25"/>
        <v>-824.18000000000006</v>
      </c>
      <c r="AI96" s="7">
        <f t="shared" si="26"/>
        <v>-824.18000000000006</v>
      </c>
      <c r="AJ96" s="7">
        <f t="shared" si="27"/>
        <v>-824.18000000000006</v>
      </c>
      <c r="AK96" s="7"/>
      <c r="AL96" s="7"/>
      <c r="AU96"/>
      <c r="AW96" s="52"/>
      <c r="AX96" s="79"/>
      <c r="BA96" s="3"/>
      <c r="BB96" s="51"/>
      <c r="BC96" s="51"/>
      <c r="BD96" s="51"/>
      <c r="BE96" s="51"/>
      <c r="BF96" s="52"/>
      <c r="BG96" s="51"/>
      <c r="BH96" s="7"/>
      <c r="BI96" s="51"/>
      <c r="BJ96" s="1"/>
      <c r="BK96" s="51"/>
      <c r="BL96" s="1"/>
      <c r="BM96" s="52"/>
      <c r="BN96" s="52"/>
    </row>
    <row r="97" spans="1:66" x14ac:dyDescent="0.25">
      <c r="A97" t="str">
        <f t="shared" si="20"/>
        <v>DEDELEGATION</v>
      </c>
      <c r="B97" s="296">
        <v>44295</v>
      </c>
      <c r="C97" s="74">
        <v>3025405</v>
      </c>
      <c r="D97" t="s">
        <v>104</v>
      </c>
      <c r="E97" t="str">
        <f>VLOOKUP(C97,Schools!$A:$Z,3,0)</f>
        <v>M</v>
      </c>
      <c r="F97" s="76">
        <v>-1300.95</v>
      </c>
      <c r="G97" s="295" t="s">
        <v>4703</v>
      </c>
      <c r="H97" s="295" t="s">
        <v>4806</v>
      </c>
      <c r="I97" t="str">
        <f t="shared" si="21"/>
        <v>10163/543965</v>
      </c>
      <c r="J97">
        <f>VLOOKUP(C97,Schools!$A:$Z,9,0)</f>
        <v>400041</v>
      </c>
      <c r="K97" s="74" t="s">
        <v>173</v>
      </c>
      <c r="L97" s="295" t="s">
        <v>4812</v>
      </c>
      <c r="M97" s="295" t="s">
        <v>4843</v>
      </c>
      <c r="N97" s="77" t="str">
        <f>VLOOKUP(C97,Schools!A:D,4,0)</f>
        <v>Secondary</v>
      </c>
      <c r="O97" s="77">
        <f t="shared" si="17"/>
        <v>10163</v>
      </c>
      <c r="P97" s="77">
        <f t="shared" si="18"/>
        <v>543965</v>
      </c>
      <c r="Q97" s="286">
        <f t="shared" si="19"/>
        <v>-1300.95</v>
      </c>
      <c r="R97" s="78"/>
      <c r="S97" s="78"/>
      <c r="T97" s="78"/>
      <c r="U97" s="78"/>
      <c r="V97" s="78"/>
      <c r="W97" s="78"/>
      <c r="X97" s="78"/>
      <c r="Y97" s="78"/>
      <c r="Z97" s="78"/>
      <c r="AA97" s="78"/>
      <c r="AB97" s="78"/>
      <c r="AC97" s="52">
        <f t="shared" si="22"/>
        <v>-1300.95</v>
      </c>
      <c r="AD97" s="52">
        <f t="shared" si="23"/>
        <v>0</v>
      </c>
      <c r="AE97" s="78"/>
      <c r="AG97" s="52">
        <f t="shared" si="24"/>
        <v>-1300.95</v>
      </c>
      <c r="AH97" s="52">
        <f t="shared" si="25"/>
        <v>-1300.95</v>
      </c>
      <c r="AI97" s="7">
        <f t="shared" si="26"/>
        <v>-1300.95</v>
      </c>
      <c r="AJ97" s="7">
        <f t="shared" si="27"/>
        <v>-1300.95</v>
      </c>
      <c r="AK97" s="7"/>
      <c r="AL97" s="7"/>
      <c r="AU97"/>
      <c r="AW97" s="52"/>
      <c r="AX97" s="79"/>
      <c r="BA97" s="3"/>
      <c r="BB97" s="51"/>
      <c r="BC97" s="51"/>
      <c r="BD97" s="51"/>
      <c r="BE97" s="51"/>
      <c r="BF97" s="52"/>
      <c r="BG97" s="51"/>
      <c r="BH97" s="7"/>
      <c r="BI97" s="51"/>
      <c r="BJ97" s="1"/>
      <c r="BK97" s="51"/>
      <c r="BL97" s="1"/>
      <c r="BM97" s="52"/>
      <c r="BN97" s="52"/>
    </row>
    <row r="98" spans="1:66" x14ac:dyDescent="0.25">
      <c r="A98" t="str">
        <f t="shared" si="20"/>
        <v>DEDELEGATION</v>
      </c>
      <c r="B98" s="296">
        <v>44295</v>
      </c>
      <c r="C98" s="74">
        <v>3025407</v>
      </c>
      <c r="D98" t="s">
        <v>4804</v>
      </c>
      <c r="E98" t="str">
        <f>VLOOKUP(C98,Schools!$A:$Z,3,0)</f>
        <v>M</v>
      </c>
      <c r="F98" s="76">
        <v>-1553.1774999999998</v>
      </c>
      <c r="G98" s="295" t="s">
        <v>4703</v>
      </c>
      <c r="H98" s="295" t="s">
        <v>4806</v>
      </c>
      <c r="I98" t="str">
        <f t="shared" si="21"/>
        <v>10163/543965</v>
      </c>
      <c r="J98">
        <f>VLOOKUP(C98,Schools!$A:$Z,9,0)</f>
        <v>400013</v>
      </c>
      <c r="K98" s="74" t="s">
        <v>173</v>
      </c>
      <c r="L98" s="295" t="s">
        <v>4812</v>
      </c>
      <c r="M98" s="295" t="s">
        <v>4843</v>
      </c>
      <c r="N98" s="77" t="str">
        <f>VLOOKUP(C98,Schools!A:D,4,0)</f>
        <v>Secondary</v>
      </c>
      <c r="O98" s="77">
        <f t="shared" si="17"/>
        <v>10163</v>
      </c>
      <c r="P98" s="77">
        <f t="shared" si="18"/>
        <v>543965</v>
      </c>
      <c r="Q98" s="286">
        <f t="shared" si="19"/>
        <v>-1553.1774999999998</v>
      </c>
      <c r="R98" s="78"/>
      <c r="S98" s="78"/>
      <c r="T98" s="78"/>
      <c r="U98" s="78"/>
      <c r="V98" s="78"/>
      <c r="W98" s="78"/>
      <c r="X98" s="78"/>
      <c r="Y98" s="78"/>
      <c r="Z98" s="78"/>
      <c r="AA98" s="78"/>
      <c r="AB98" s="78"/>
      <c r="AC98" s="52">
        <f t="shared" si="22"/>
        <v>-1553.1774999999998</v>
      </c>
      <c r="AD98" s="52">
        <f t="shared" si="23"/>
        <v>0</v>
      </c>
      <c r="AE98" s="78"/>
      <c r="AG98" s="52">
        <f t="shared" si="24"/>
        <v>-1553.1774999999998</v>
      </c>
      <c r="AH98" s="52">
        <f t="shared" si="25"/>
        <v>-1553.1774999999998</v>
      </c>
      <c r="AI98" s="7">
        <f t="shared" si="26"/>
        <v>-1553.1774999999998</v>
      </c>
      <c r="AJ98" s="7">
        <f t="shared" si="27"/>
        <v>-1553.1774999999998</v>
      </c>
      <c r="AK98" s="7"/>
      <c r="AL98" s="7"/>
      <c r="AU98"/>
      <c r="AW98" s="52"/>
      <c r="AX98" s="79"/>
      <c r="BA98" s="3"/>
      <c r="BB98" s="51"/>
      <c r="BC98" s="51"/>
      <c r="BD98" s="51"/>
      <c r="BE98" s="51"/>
      <c r="BF98" s="52"/>
      <c r="BG98" s="51"/>
      <c r="BH98" s="7"/>
      <c r="BI98" s="51"/>
      <c r="BJ98" s="1"/>
      <c r="BK98" s="51"/>
      <c r="BL98" s="1"/>
      <c r="BM98" s="52"/>
      <c r="BN98" s="52"/>
    </row>
    <row r="99" spans="1:66" x14ac:dyDescent="0.25">
      <c r="A99" t="str">
        <f t="shared" si="20"/>
        <v>DEDELEGATION</v>
      </c>
      <c r="B99" s="296">
        <v>44295</v>
      </c>
      <c r="C99" s="74">
        <v>3025427</v>
      </c>
      <c r="D99" t="s">
        <v>111</v>
      </c>
      <c r="E99" t="str">
        <f>VLOOKUP(C99,Schools!$A:$Z,3,0)</f>
        <v>M</v>
      </c>
      <c r="F99" s="76">
        <v>-1464.12</v>
      </c>
      <c r="G99" s="295" t="s">
        <v>4703</v>
      </c>
      <c r="H99" s="295" t="s">
        <v>4806</v>
      </c>
      <c r="I99" t="str">
        <f t="shared" si="21"/>
        <v>10163/543965</v>
      </c>
      <c r="J99">
        <f>VLOOKUP(C99,Schools!$A:$Z,9,0)</f>
        <v>400140</v>
      </c>
      <c r="K99" s="74" t="s">
        <v>173</v>
      </c>
      <c r="L99" s="295" t="s">
        <v>4812</v>
      </c>
      <c r="M99" s="295" t="s">
        <v>4843</v>
      </c>
      <c r="N99" s="77" t="str">
        <f>VLOOKUP(C99,Schools!A:D,4,0)</f>
        <v>Secondary</v>
      </c>
      <c r="O99" s="77">
        <f t="shared" si="17"/>
        <v>10163</v>
      </c>
      <c r="P99" s="77">
        <f t="shared" si="18"/>
        <v>543965</v>
      </c>
      <c r="Q99" s="286">
        <f t="shared" si="19"/>
        <v>-1464.12</v>
      </c>
      <c r="R99" s="78"/>
      <c r="S99" s="78"/>
      <c r="T99" s="78"/>
      <c r="U99" s="78"/>
      <c r="V99" s="78"/>
      <c r="W99" s="78"/>
      <c r="X99" s="78"/>
      <c r="Y99" s="78"/>
      <c r="Z99" s="78"/>
      <c r="AA99" s="78"/>
      <c r="AB99" s="78"/>
      <c r="AC99" s="52">
        <f t="shared" si="22"/>
        <v>-1464.12</v>
      </c>
      <c r="AD99" s="52">
        <f t="shared" si="23"/>
        <v>0</v>
      </c>
      <c r="AE99" s="78"/>
      <c r="AG99" s="52">
        <f t="shared" si="24"/>
        <v>-1464.12</v>
      </c>
      <c r="AH99" s="52">
        <f t="shared" si="25"/>
        <v>-1464.12</v>
      </c>
      <c r="AI99" s="7">
        <f t="shared" si="26"/>
        <v>-1464.12</v>
      </c>
      <c r="AJ99" s="7">
        <f t="shared" si="27"/>
        <v>-1464.12</v>
      </c>
      <c r="AK99" s="7"/>
      <c r="AL99" s="7"/>
      <c r="AU99"/>
      <c r="AW99" s="52"/>
      <c r="AX99" s="79"/>
      <c r="BA99" s="3"/>
      <c r="BB99" s="51"/>
      <c r="BC99" s="51"/>
      <c r="BD99" s="51"/>
      <c r="BE99" s="51"/>
      <c r="BF99" s="52"/>
      <c r="BG99" s="51"/>
      <c r="BH99" s="7"/>
      <c r="BI99" s="51"/>
      <c r="BJ99" s="1"/>
      <c r="BK99" s="51"/>
      <c r="BL99" s="1"/>
      <c r="BM99" s="52"/>
      <c r="BN99" s="52"/>
    </row>
    <row r="100" spans="1:66" x14ac:dyDescent="0.25">
      <c r="A100" t="str">
        <f t="shared" si="20"/>
        <v>DEDELEGATION</v>
      </c>
      <c r="B100" s="296">
        <v>44295</v>
      </c>
      <c r="C100" s="74">
        <v>3023521</v>
      </c>
      <c r="D100" t="s">
        <v>4805</v>
      </c>
      <c r="E100" t="str">
        <f>VLOOKUP(C100,Schools!$A:$Z,3,0)</f>
        <v>M</v>
      </c>
      <c r="F100" s="76">
        <v>-2248.5199999999995</v>
      </c>
      <c r="G100" s="295" t="s">
        <v>4703</v>
      </c>
      <c r="H100" s="295" t="s">
        <v>4806</v>
      </c>
      <c r="I100" t="str">
        <f t="shared" si="21"/>
        <v>11510/543965</v>
      </c>
      <c r="J100">
        <f>VLOOKUP(C100,Schools!$A:$Z,9,0)</f>
        <v>400135</v>
      </c>
      <c r="K100" s="74" t="s">
        <v>173</v>
      </c>
      <c r="L100" s="295" t="s">
        <v>4812</v>
      </c>
      <c r="M100" s="295" t="s">
        <v>4843</v>
      </c>
      <c r="N100" s="77" t="str">
        <f>VLOOKUP(C100,Schools!A:D,4,0)</f>
        <v>All through</v>
      </c>
      <c r="O100" s="77">
        <f t="shared" si="17"/>
        <v>11510</v>
      </c>
      <c r="P100" s="77">
        <f t="shared" si="18"/>
        <v>543965</v>
      </c>
      <c r="Q100" s="286">
        <f t="shared" si="19"/>
        <v>-2248.5199999999995</v>
      </c>
      <c r="R100" s="78"/>
      <c r="S100" s="78"/>
      <c r="T100" s="78"/>
      <c r="U100" s="78"/>
      <c r="V100" s="78"/>
      <c r="W100" s="78"/>
      <c r="X100" s="78"/>
      <c r="Y100" s="78"/>
      <c r="Z100" s="78"/>
      <c r="AA100" s="78"/>
      <c r="AB100" s="78"/>
      <c r="AC100" s="52">
        <f t="shared" si="22"/>
        <v>-2248.5199999999995</v>
      </c>
      <c r="AD100" s="52">
        <f t="shared" si="23"/>
        <v>0</v>
      </c>
      <c r="AE100" s="78"/>
      <c r="AG100" s="52">
        <f t="shared" si="24"/>
        <v>-2248.5199999999995</v>
      </c>
      <c r="AH100" s="52">
        <f t="shared" si="25"/>
        <v>-2248.5199999999995</v>
      </c>
      <c r="AI100" s="7">
        <f t="shared" si="26"/>
        <v>-2248.5199999999995</v>
      </c>
      <c r="AJ100" s="7">
        <f t="shared" si="27"/>
        <v>-2248.5199999999995</v>
      </c>
      <c r="AK100" s="7"/>
      <c r="AL100" s="7"/>
      <c r="AU100"/>
      <c r="AW100" s="52"/>
      <c r="AX100" s="79"/>
      <c r="BA100" s="3"/>
      <c r="BB100" s="51"/>
      <c r="BC100" s="51"/>
      <c r="BD100" s="51"/>
      <c r="BE100" s="51"/>
      <c r="BF100" s="52"/>
      <c r="BG100" s="51"/>
      <c r="BH100" s="7"/>
      <c r="BI100" s="51"/>
      <c r="BJ100" s="1"/>
      <c r="BK100" s="51"/>
      <c r="BL100" s="1"/>
      <c r="BM100" s="52"/>
      <c r="BN100" s="52"/>
    </row>
    <row r="101" spans="1:66" x14ac:dyDescent="0.25">
      <c r="A101" t="str">
        <f t="shared" si="20"/>
        <v>DEDELEGATION</v>
      </c>
      <c r="B101" s="462">
        <v>44295</v>
      </c>
      <c r="C101" s="159">
        <v>3022002</v>
      </c>
      <c r="D101" s="301" t="s">
        <v>4754</v>
      </c>
      <c r="E101" t="str">
        <f>VLOOKUP(C101,Schools!$A:$Z,3,0)</f>
        <v>M</v>
      </c>
      <c r="F101" s="226">
        <v>-1319.7</v>
      </c>
      <c r="G101" s="159" t="s">
        <v>4703</v>
      </c>
      <c r="H101" s="159" t="s">
        <v>4807</v>
      </c>
      <c r="I101" t="str">
        <f t="shared" si="21"/>
        <v>10162/543965</v>
      </c>
      <c r="J101">
        <f>VLOOKUP(C101,Schools!$A:$Z,9,0)</f>
        <v>400005</v>
      </c>
      <c r="K101" s="159" t="s">
        <v>170</v>
      </c>
      <c r="L101" s="159" t="s">
        <v>4816</v>
      </c>
      <c r="M101" s="159" t="s">
        <v>4844</v>
      </c>
      <c r="N101" s="77" t="str">
        <f>VLOOKUP(C101,Schools!A:D,4,0)</f>
        <v>Primary</v>
      </c>
      <c r="O101" s="77">
        <f t="shared" si="17"/>
        <v>10162</v>
      </c>
      <c r="P101" s="77">
        <f t="shared" si="18"/>
        <v>543965</v>
      </c>
      <c r="Q101" s="286">
        <f t="shared" si="19"/>
        <v>-1319.7</v>
      </c>
      <c r="R101" s="78"/>
      <c r="S101" s="78"/>
      <c r="T101" s="78"/>
      <c r="U101" s="78"/>
      <c r="V101" s="78"/>
      <c r="W101" s="78"/>
      <c r="X101" s="78"/>
      <c r="Y101" s="78"/>
      <c r="Z101" s="78"/>
      <c r="AA101" s="78"/>
      <c r="AB101" s="78"/>
      <c r="AC101" s="52">
        <f t="shared" si="22"/>
        <v>-1319.7</v>
      </c>
      <c r="AD101" s="52">
        <f t="shared" si="23"/>
        <v>0</v>
      </c>
      <c r="AE101" s="78"/>
      <c r="AG101" s="52">
        <f t="shared" si="24"/>
        <v>-1319.7</v>
      </c>
      <c r="AH101" s="52">
        <f t="shared" si="25"/>
        <v>-1319.7</v>
      </c>
      <c r="AI101" s="7">
        <f t="shared" si="26"/>
        <v>-1319.7</v>
      </c>
      <c r="AJ101" s="7">
        <f t="shared" si="27"/>
        <v>-1319.7</v>
      </c>
      <c r="AK101" s="7"/>
      <c r="AL101" s="7"/>
      <c r="AU101"/>
      <c r="AW101" s="52"/>
      <c r="AX101" s="79"/>
      <c r="BA101" s="3"/>
      <c r="BB101" s="51"/>
      <c r="BC101" s="51"/>
      <c r="BD101" s="51"/>
      <c r="BE101" s="51"/>
      <c r="BF101" s="52"/>
      <c r="BG101" s="51"/>
      <c r="BH101" s="7"/>
      <c r="BI101" s="51"/>
      <c r="BJ101" s="1"/>
      <c r="BK101" s="51"/>
      <c r="BL101" s="1"/>
      <c r="BM101" s="52"/>
      <c r="BN101" s="52"/>
    </row>
    <row r="102" spans="1:66" x14ac:dyDescent="0.25">
      <c r="A102" t="str">
        <f t="shared" si="20"/>
        <v>DEDELEGATION</v>
      </c>
      <c r="B102" s="225">
        <v>44295</v>
      </c>
      <c r="C102" s="159">
        <v>3022003</v>
      </c>
      <c r="D102" s="301" t="s">
        <v>201</v>
      </c>
      <c r="E102" t="str">
        <f>VLOOKUP(C102,Schools!$A:$Z,3,0)</f>
        <v>M</v>
      </c>
      <c r="F102" s="226">
        <v>-1122.54</v>
      </c>
      <c r="G102" s="159" t="s">
        <v>4703</v>
      </c>
      <c r="H102" s="159" t="s">
        <v>4807</v>
      </c>
      <c r="I102" t="str">
        <f t="shared" si="21"/>
        <v>10162/543965</v>
      </c>
      <c r="J102">
        <f>VLOOKUP(C102,Schools!$A:$Z,9,0)</f>
        <v>400051</v>
      </c>
      <c r="K102" s="159" t="s">
        <v>170</v>
      </c>
      <c r="L102" s="159" t="s">
        <v>4816</v>
      </c>
      <c r="M102" s="159" t="s">
        <v>4844</v>
      </c>
      <c r="N102" s="77" t="str">
        <f>VLOOKUP(C102,Schools!A:D,4,0)</f>
        <v>Primary</v>
      </c>
      <c r="O102" s="77">
        <f t="shared" si="17"/>
        <v>10162</v>
      </c>
      <c r="P102" s="77">
        <f t="shared" si="18"/>
        <v>543965</v>
      </c>
      <c r="Q102" s="286">
        <f t="shared" si="19"/>
        <v>-1122.54</v>
      </c>
      <c r="R102" s="78"/>
      <c r="S102" s="78"/>
      <c r="T102" s="78"/>
      <c r="U102" s="78"/>
      <c r="V102" s="78"/>
      <c r="W102" s="78"/>
      <c r="X102" s="78"/>
      <c r="Y102" s="78"/>
      <c r="Z102" s="78"/>
      <c r="AA102" s="78"/>
      <c r="AB102" s="78"/>
      <c r="AC102" s="52">
        <f t="shared" si="22"/>
        <v>-1122.54</v>
      </c>
      <c r="AD102" s="52">
        <f t="shared" si="23"/>
        <v>0</v>
      </c>
      <c r="AE102" s="78"/>
      <c r="AG102" s="52">
        <f t="shared" si="24"/>
        <v>-1122.54</v>
      </c>
      <c r="AH102" s="52">
        <f t="shared" si="25"/>
        <v>-1122.54</v>
      </c>
      <c r="AI102" s="7">
        <f t="shared" si="26"/>
        <v>-1122.54</v>
      </c>
      <c r="AJ102" s="7">
        <f t="shared" si="27"/>
        <v>-1122.54</v>
      </c>
      <c r="AK102" s="7"/>
      <c r="AL102" s="7"/>
      <c r="AU102"/>
      <c r="AW102" s="52"/>
      <c r="AX102" s="79"/>
      <c r="BA102" s="3"/>
      <c r="BB102" s="51"/>
      <c r="BC102" s="51"/>
      <c r="BD102" s="51"/>
      <c r="BE102" s="51"/>
      <c r="BF102" s="52"/>
      <c r="BG102" s="51"/>
      <c r="BH102" s="7"/>
      <c r="BI102" s="51"/>
      <c r="BJ102" s="1"/>
      <c r="BK102" s="51"/>
      <c r="BL102" s="1"/>
      <c r="BM102" s="52"/>
      <c r="BN102" s="52"/>
    </row>
    <row r="103" spans="1:66" x14ac:dyDescent="0.25">
      <c r="A103" t="str">
        <f t="shared" si="20"/>
        <v>DEDELEGATION</v>
      </c>
      <c r="B103" s="225">
        <v>44295</v>
      </c>
      <c r="C103" s="159">
        <v>3022007</v>
      </c>
      <c r="D103" s="301" t="s">
        <v>205</v>
      </c>
      <c r="E103" t="str">
        <f>VLOOKUP(C103,Schools!$A:$Z,3,0)</f>
        <v>M</v>
      </c>
      <c r="F103" s="226">
        <v>-1138.44</v>
      </c>
      <c r="G103" s="159" t="s">
        <v>4703</v>
      </c>
      <c r="H103" s="159" t="s">
        <v>4807</v>
      </c>
      <c r="I103" t="str">
        <f t="shared" si="21"/>
        <v>10162/543965</v>
      </c>
      <c r="J103">
        <f>VLOOKUP(C103,Schools!$A:$Z,9,0)</f>
        <v>400040</v>
      </c>
      <c r="K103" s="159" t="s">
        <v>170</v>
      </c>
      <c r="L103" s="159" t="s">
        <v>4816</v>
      </c>
      <c r="M103" s="159" t="s">
        <v>4844</v>
      </c>
      <c r="N103" s="77" t="str">
        <f>VLOOKUP(C103,Schools!A:D,4,0)</f>
        <v>Primary</v>
      </c>
      <c r="O103" s="77">
        <f t="shared" si="17"/>
        <v>10162</v>
      </c>
      <c r="P103" s="77">
        <f t="shared" si="18"/>
        <v>543965</v>
      </c>
      <c r="Q103" s="286">
        <f t="shared" si="19"/>
        <v>-1138.44</v>
      </c>
      <c r="R103" s="78"/>
      <c r="S103" s="78"/>
      <c r="T103" s="78"/>
      <c r="U103" s="78"/>
      <c r="V103" s="78"/>
      <c r="W103" s="78"/>
      <c r="X103" s="78"/>
      <c r="Y103" s="78"/>
      <c r="Z103" s="78"/>
      <c r="AA103" s="78"/>
      <c r="AB103" s="78"/>
      <c r="AC103" s="52">
        <f t="shared" si="22"/>
        <v>-1138.44</v>
      </c>
      <c r="AD103" s="52">
        <f t="shared" si="23"/>
        <v>0</v>
      </c>
      <c r="AE103" s="78"/>
      <c r="AG103" s="52">
        <f t="shared" si="24"/>
        <v>-1138.44</v>
      </c>
      <c r="AH103" s="52">
        <f t="shared" si="25"/>
        <v>-1138.44</v>
      </c>
      <c r="AI103" s="7">
        <f t="shared" si="26"/>
        <v>-1138.44</v>
      </c>
      <c r="AJ103" s="7">
        <f t="shared" si="27"/>
        <v>-1138.44</v>
      </c>
      <c r="AK103" s="7"/>
      <c r="AL103" s="7"/>
      <c r="AU103"/>
      <c r="AW103" s="52"/>
      <c r="AX103" s="79"/>
      <c r="BA103" s="3"/>
      <c r="BB103" s="51"/>
      <c r="BC103" s="51"/>
      <c r="BD103" s="51"/>
      <c r="BE103" s="51"/>
      <c r="BF103" s="52"/>
      <c r="BG103" s="51"/>
      <c r="BH103" s="7"/>
      <c r="BI103" s="51"/>
      <c r="BJ103" s="1"/>
      <c r="BK103" s="51"/>
      <c r="BL103" s="1"/>
      <c r="BM103" s="52"/>
      <c r="BN103" s="52"/>
    </row>
    <row r="104" spans="1:66" x14ac:dyDescent="0.25">
      <c r="A104" t="str">
        <f t="shared" si="20"/>
        <v>DEDELEGATION</v>
      </c>
      <c r="B104" s="225">
        <v>44295</v>
      </c>
      <c r="C104" s="159">
        <v>3022008</v>
      </c>
      <c r="D104" s="301" t="s">
        <v>4755</v>
      </c>
      <c r="E104" t="str">
        <f>VLOOKUP(C104,Schools!$A:$Z,3,0)</f>
        <v>M</v>
      </c>
      <c r="F104" s="226">
        <v>-855.42000000000007</v>
      </c>
      <c r="G104" s="159" t="s">
        <v>4703</v>
      </c>
      <c r="H104" s="159" t="s">
        <v>4807</v>
      </c>
      <c r="I104" t="str">
        <f t="shared" si="21"/>
        <v>10162/543965</v>
      </c>
      <c r="J104">
        <f>VLOOKUP(C104,Schools!$A:$Z,9,0)</f>
        <v>400057</v>
      </c>
      <c r="K104" s="159" t="s">
        <v>170</v>
      </c>
      <c r="L104" s="159" t="s">
        <v>4816</v>
      </c>
      <c r="M104" s="159" t="s">
        <v>4844</v>
      </c>
      <c r="N104" s="77" t="str">
        <f>VLOOKUP(C104,Schools!A:D,4,0)</f>
        <v>Primary</v>
      </c>
      <c r="O104" s="77">
        <f t="shared" si="17"/>
        <v>10162</v>
      </c>
      <c r="P104" s="77">
        <f t="shared" si="18"/>
        <v>543965</v>
      </c>
      <c r="Q104" s="286">
        <f t="shared" si="19"/>
        <v>-855.42000000000007</v>
      </c>
      <c r="R104" s="78"/>
      <c r="S104" s="78"/>
      <c r="T104" s="78"/>
      <c r="U104" s="78"/>
      <c r="V104" s="78"/>
      <c r="W104" s="78"/>
      <c r="X104" s="78"/>
      <c r="Y104" s="78"/>
      <c r="Z104" s="78"/>
      <c r="AA104" s="78"/>
      <c r="AB104" s="78"/>
      <c r="AC104" s="52">
        <f t="shared" si="22"/>
        <v>-855.42000000000007</v>
      </c>
      <c r="AD104" s="52">
        <f t="shared" si="23"/>
        <v>0</v>
      </c>
      <c r="AE104" s="78"/>
      <c r="AG104" s="52">
        <f t="shared" si="24"/>
        <v>-855.42000000000007</v>
      </c>
      <c r="AH104" s="52">
        <f t="shared" si="25"/>
        <v>-855.42000000000007</v>
      </c>
      <c r="AI104" s="7">
        <f t="shared" si="26"/>
        <v>-855.42000000000007</v>
      </c>
      <c r="AJ104" s="7">
        <f t="shared" si="27"/>
        <v>-855.42000000000007</v>
      </c>
      <c r="AK104" s="7"/>
      <c r="AL104" s="7"/>
      <c r="AU104"/>
      <c r="AW104" s="52"/>
      <c r="AX104" s="79"/>
      <c r="BA104" s="3"/>
      <c r="BB104" s="51"/>
      <c r="BC104" s="51"/>
      <c r="BD104" s="51"/>
      <c r="BE104" s="51"/>
      <c r="BF104" s="52"/>
      <c r="BG104" s="51"/>
      <c r="BH104" s="7"/>
      <c r="BI104" s="51"/>
      <c r="BJ104" s="1"/>
      <c r="BK104" s="51"/>
      <c r="BL104" s="1"/>
      <c r="BM104" s="52"/>
      <c r="BN104" s="52"/>
    </row>
    <row r="105" spans="1:66" x14ac:dyDescent="0.25">
      <c r="A105" t="str">
        <f t="shared" si="20"/>
        <v>DEDELEGATION</v>
      </c>
      <c r="B105" s="225">
        <v>44295</v>
      </c>
      <c r="C105" s="159">
        <v>3022009</v>
      </c>
      <c r="D105" s="301" t="s">
        <v>4756</v>
      </c>
      <c r="E105" t="str">
        <f>VLOOKUP(C105,Schools!$A:$Z,3,0)</f>
        <v>M</v>
      </c>
      <c r="F105" s="226">
        <v>-1332.42</v>
      </c>
      <c r="G105" s="159" t="s">
        <v>4703</v>
      </c>
      <c r="H105" s="159" t="s">
        <v>4807</v>
      </c>
      <c r="I105" t="str">
        <f t="shared" si="21"/>
        <v>10162/543965</v>
      </c>
      <c r="J105">
        <f>VLOOKUP(C105,Schools!$A:$Z,9,0)</f>
        <v>400061</v>
      </c>
      <c r="K105" s="159" t="s">
        <v>170</v>
      </c>
      <c r="L105" s="159" t="s">
        <v>4816</v>
      </c>
      <c r="M105" s="159" t="s">
        <v>4844</v>
      </c>
      <c r="N105" s="77" t="str">
        <f>VLOOKUP(C105,Schools!A:D,4,0)</f>
        <v>Primary</v>
      </c>
      <c r="O105" s="77">
        <f t="shared" si="17"/>
        <v>10162</v>
      </c>
      <c r="P105" s="77">
        <f t="shared" si="18"/>
        <v>543965</v>
      </c>
      <c r="Q105" s="286">
        <f t="shared" si="19"/>
        <v>-1332.42</v>
      </c>
      <c r="R105" s="78"/>
      <c r="S105" s="78"/>
      <c r="T105" s="78"/>
      <c r="U105" s="78"/>
      <c r="V105" s="78"/>
      <c r="W105" s="78"/>
      <c r="X105" s="78"/>
      <c r="Y105" s="78"/>
      <c r="Z105" s="78"/>
      <c r="AA105" s="78"/>
      <c r="AB105" s="78"/>
      <c r="AC105" s="52">
        <f t="shared" si="22"/>
        <v>-1332.42</v>
      </c>
      <c r="AD105" s="52">
        <f t="shared" si="23"/>
        <v>0</v>
      </c>
      <c r="AE105" s="78"/>
      <c r="AG105" s="52">
        <f t="shared" si="24"/>
        <v>-1332.42</v>
      </c>
      <c r="AH105" s="52">
        <f t="shared" si="25"/>
        <v>-1332.42</v>
      </c>
      <c r="AI105" s="7">
        <f t="shared" si="26"/>
        <v>-1332.42</v>
      </c>
      <c r="AJ105" s="7">
        <f t="shared" si="27"/>
        <v>-1332.42</v>
      </c>
      <c r="AK105" s="7"/>
      <c r="AL105" s="7"/>
      <c r="AU105"/>
      <c r="AW105" s="52"/>
      <c r="AX105" s="79"/>
      <c r="BA105" s="3"/>
      <c r="BB105" s="51"/>
      <c r="BC105" s="51"/>
      <c r="BD105" s="51"/>
      <c r="BE105" s="51"/>
      <c r="BF105" s="52"/>
      <c r="BG105" s="51"/>
      <c r="BH105" s="7"/>
      <c r="BI105" s="51"/>
      <c r="BJ105" s="1"/>
      <c r="BK105" s="51"/>
      <c r="BL105" s="1"/>
      <c r="BM105" s="52"/>
      <c r="BN105" s="52"/>
    </row>
    <row r="106" spans="1:66" x14ac:dyDescent="0.25">
      <c r="A106" t="str">
        <f t="shared" si="20"/>
        <v>DEDELEGATION</v>
      </c>
      <c r="B106" s="225">
        <v>44295</v>
      </c>
      <c r="C106" s="159">
        <v>3022011</v>
      </c>
      <c r="D106" s="301" t="s">
        <v>4757</v>
      </c>
      <c r="E106" t="str">
        <f>VLOOKUP(C106,Schools!$A:$Z,3,0)</f>
        <v>M</v>
      </c>
      <c r="F106" s="226">
        <v>-664.62</v>
      </c>
      <c r="G106" s="159" t="s">
        <v>4703</v>
      </c>
      <c r="H106" s="159" t="s">
        <v>4807</v>
      </c>
      <c r="I106" t="str">
        <f t="shared" si="21"/>
        <v>10162/543965</v>
      </c>
      <c r="J106">
        <f>VLOOKUP(C106,Schools!$A:$Z,9,0)</f>
        <v>400020</v>
      </c>
      <c r="K106" s="159" t="s">
        <v>170</v>
      </c>
      <c r="L106" s="159" t="s">
        <v>4816</v>
      </c>
      <c r="M106" s="159" t="s">
        <v>4844</v>
      </c>
      <c r="N106" s="77" t="str">
        <f>VLOOKUP(C106,Schools!A:D,4,0)</f>
        <v>Primary</v>
      </c>
      <c r="O106" s="77">
        <f t="shared" si="17"/>
        <v>10162</v>
      </c>
      <c r="P106" s="77">
        <f t="shared" si="18"/>
        <v>543965</v>
      </c>
      <c r="Q106" s="286">
        <f t="shared" si="19"/>
        <v>-664.62</v>
      </c>
      <c r="R106" s="78"/>
      <c r="S106" s="78"/>
      <c r="T106" s="78"/>
      <c r="U106" s="78"/>
      <c r="V106" s="78"/>
      <c r="W106" s="78"/>
      <c r="X106" s="78"/>
      <c r="Y106" s="78"/>
      <c r="Z106" s="78"/>
      <c r="AA106" s="78"/>
      <c r="AB106" s="78"/>
      <c r="AC106" s="52">
        <f t="shared" si="22"/>
        <v>-664.62</v>
      </c>
      <c r="AD106" s="52">
        <f t="shared" si="23"/>
        <v>0</v>
      </c>
      <c r="AE106" s="78"/>
      <c r="AG106" s="52">
        <f t="shared" si="24"/>
        <v>-664.62</v>
      </c>
      <c r="AH106" s="52">
        <f t="shared" si="25"/>
        <v>-664.62</v>
      </c>
      <c r="AI106" s="7">
        <f t="shared" si="26"/>
        <v>-664.62</v>
      </c>
      <c r="AJ106" s="7">
        <f t="shared" si="27"/>
        <v>-664.62</v>
      </c>
      <c r="AK106" s="7"/>
      <c r="AL106" s="7"/>
      <c r="AU106"/>
      <c r="AW106" s="52"/>
      <c r="AX106" s="79"/>
      <c r="BA106" s="3"/>
      <c r="BB106" s="51"/>
      <c r="BC106" s="51"/>
      <c r="BD106" s="51"/>
      <c r="BE106" s="51"/>
      <c r="BF106" s="52"/>
      <c r="BG106" s="51"/>
      <c r="BH106" s="7"/>
      <c r="BI106" s="51"/>
      <c r="BJ106" s="1"/>
      <c r="BK106" s="51"/>
      <c r="BL106" s="1"/>
      <c r="BM106" s="52"/>
      <c r="BN106" s="52"/>
    </row>
    <row r="107" spans="1:66" x14ac:dyDescent="0.25">
      <c r="A107" t="str">
        <f t="shared" si="20"/>
        <v>DEDELEGATION</v>
      </c>
      <c r="B107" s="225">
        <v>44295</v>
      </c>
      <c r="C107" s="159">
        <v>3022014</v>
      </c>
      <c r="D107" s="301" t="s">
        <v>4758</v>
      </c>
      <c r="E107" t="str">
        <f>VLOOKUP(C107,Schools!$A:$Z,3,0)</f>
        <v>M</v>
      </c>
      <c r="F107" s="226">
        <v>-1997.0400000000002</v>
      </c>
      <c r="G107" s="159" t="s">
        <v>4703</v>
      </c>
      <c r="H107" s="159" t="s">
        <v>4807</v>
      </c>
      <c r="I107" t="str">
        <f t="shared" si="21"/>
        <v>10162/543965</v>
      </c>
      <c r="J107">
        <f>VLOOKUP(C107,Schools!$A:$Z,9,0)</f>
        <v>400050</v>
      </c>
      <c r="K107" s="159" t="s">
        <v>170</v>
      </c>
      <c r="L107" s="159" t="s">
        <v>4816</v>
      </c>
      <c r="M107" s="159" t="s">
        <v>4844</v>
      </c>
      <c r="N107" s="77" t="str">
        <f>VLOOKUP(C107,Schools!A:D,4,0)</f>
        <v>Primary</v>
      </c>
      <c r="O107" s="77">
        <f t="shared" si="17"/>
        <v>10162</v>
      </c>
      <c r="P107" s="77">
        <f t="shared" si="18"/>
        <v>543965</v>
      </c>
      <c r="Q107" s="286">
        <f t="shared" si="19"/>
        <v>-1997.0400000000002</v>
      </c>
      <c r="R107" s="78"/>
      <c r="S107" s="78"/>
      <c r="T107" s="78"/>
      <c r="U107" s="78"/>
      <c r="V107" s="78"/>
      <c r="W107" s="78"/>
      <c r="X107" s="78"/>
      <c r="Y107" s="78"/>
      <c r="Z107" s="78"/>
      <c r="AA107" s="78"/>
      <c r="AB107" s="78"/>
      <c r="AC107" s="52">
        <f t="shared" si="22"/>
        <v>-1997.0400000000002</v>
      </c>
      <c r="AD107" s="52">
        <f t="shared" si="23"/>
        <v>0</v>
      </c>
      <c r="AE107" s="78"/>
      <c r="AG107" s="52">
        <f t="shared" si="24"/>
        <v>-1997.0400000000002</v>
      </c>
      <c r="AH107" s="52">
        <f t="shared" si="25"/>
        <v>-1997.0400000000002</v>
      </c>
      <c r="AI107" s="7">
        <f t="shared" si="26"/>
        <v>-1997.0400000000002</v>
      </c>
      <c r="AJ107" s="7">
        <f t="shared" si="27"/>
        <v>-1997.0400000000002</v>
      </c>
      <c r="AK107" s="7"/>
      <c r="AL107" s="7"/>
      <c r="AU107"/>
      <c r="AW107" s="52"/>
      <c r="AX107" s="79"/>
      <c r="BA107" s="3"/>
      <c r="BB107" s="51"/>
      <c r="BC107" s="51"/>
      <c r="BD107" s="51"/>
      <c r="BE107" s="51"/>
      <c r="BF107" s="52"/>
      <c r="BG107" s="51"/>
      <c r="BH107" s="7"/>
      <c r="BI107" s="51"/>
      <c r="BJ107" s="1"/>
      <c r="BK107" s="51"/>
      <c r="BL107" s="1"/>
      <c r="BM107" s="52"/>
      <c r="BN107" s="52"/>
    </row>
    <row r="108" spans="1:66" x14ac:dyDescent="0.25">
      <c r="A108" t="str">
        <f t="shared" si="20"/>
        <v>DEDELEGATION</v>
      </c>
      <c r="B108" s="225">
        <v>44295</v>
      </c>
      <c r="C108" s="159">
        <v>3022015</v>
      </c>
      <c r="D108" s="301" t="s">
        <v>4759</v>
      </c>
      <c r="E108" t="str">
        <f>VLOOKUP(C108,Schools!$A:$Z,3,0)</f>
        <v>M</v>
      </c>
      <c r="F108" s="226">
        <v>-667.80000000000007</v>
      </c>
      <c r="G108" s="159" t="s">
        <v>4703</v>
      </c>
      <c r="H108" s="159" t="s">
        <v>4807</v>
      </c>
      <c r="I108" t="str">
        <f t="shared" si="21"/>
        <v>10162/543965</v>
      </c>
      <c r="J108">
        <f>VLOOKUP(C108,Schools!$A:$Z,9,0)</f>
        <v>400059</v>
      </c>
      <c r="K108" s="159" t="s">
        <v>170</v>
      </c>
      <c r="L108" s="159" t="s">
        <v>4816</v>
      </c>
      <c r="M108" s="159" t="s">
        <v>4844</v>
      </c>
      <c r="N108" s="77" t="str">
        <f>VLOOKUP(C108,Schools!A:D,4,0)</f>
        <v>Primary</v>
      </c>
      <c r="O108" s="77">
        <f t="shared" si="17"/>
        <v>10162</v>
      </c>
      <c r="P108" s="77">
        <f t="shared" si="18"/>
        <v>543965</v>
      </c>
      <c r="Q108" s="286">
        <f t="shared" si="19"/>
        <v>-667.80000000000007</v>
      </c>
      <c r="R108" s="78"/>
      <c r="S108" s="78"/>
      <c r="T108" s="78"/>
      <c r="U108" s="78"/>
      <c r="V108" s="78"/>
      <c r="W108" s="78"/>
      <c r="X108" s="78"/>
      <c r="Y108" s="78"/>
      <c r="Z108" s="78"/>
      <c r="AA108" s="78"/>
      <c r="AB108" s="78"/>
      <c r="AC108" s="52">
        <f t="shared" si="22"/>
        <v>-667.80000000000007</v>
      </c>
      <c r="AD108" s="52">
        <f t="shared" si="23"/>
        <v>0</v>
      </c>
      <c r="AE108" s="78"/>
      <c r="AG108" s="52">
        <f t="shared" si="24"/>
        <v>-667.80000000000007</v>
      </c>
      <c r="AH108" s="52">
        <f t="shared" si="25"/>
        <v>-667.80000000000007</v>
      </c>
      <c r="AI108" s="7">
        <f t="shared" si="26"/>
        <v>-667.80000000000007</v>
      </c>
      <c r="AJ108" s="7">
        <f t="shared" si="27"/>
        <v>-667.80000000000007</v>
      </c>
      <c r="AK108" s="7"/>
      <c r="AL108" s="7"/>
      <c r="AU108"/>
      <c r="AW108" s="52"/>
      <c r="AX108" s="79"/>
      <c r="BA108" s="3"/>
      <c r="BB108" s="51"/>
      <c r="BC108" s="51"/>
      <c r="BD108" s="51"/>
      <c r="BE108" s="51"/>
      <c r="BF108" s="52"/>
      <c r="BG108" s="51"/>
      <c r="BH108" s="7"/>
      <c r="BI108" s="51"/>
      <c r="BJ108" s="1"/>
      <c r="BK108" s="51"/>
      <c r="BL108" s="1"/>
      <c r="BM108" s="52"/>
      <c r="BN108" s="52"/>
    </row>
    <row r="109" spans="1:66" x14ac:dyDescent="0.25">
      <c r="A109" t="str">
        <f t="shared" si="20"/>
        <v>DEDELEGATION</v>
      </c>
      <c r="B109" s="225">
        <v>44295</v>
      </c>
      <c r="C109" s="159">
        <v>3022016</v>
      </c>
      <c r="D109" s="301" t="s">
        <v>213</v>
      </c>
      <c r="E109" t="str">
        <f>VLOOKUP(C109,Schools!$A:$Z,3,0)</f>
        <v>M</v>
      </c>
      <c r="F109" s="226">
        <v>-667.80000000000007</v>
      </c>
      <c r="G109" s="159" t="s">
        <v>4703</v>
      </c>
      <c r="H109" s="159" t="s">
        <v>4807</v>
      </c>
      <c r="I109" t="str">
        <f t="shared" si="21"/>
        <v>10162/543965</v>
      </c>
      <c r="J109">
        <f>VLOOKUP(C109,Schools!$A:$Z,9,0)</f>
        <v>400049</v>
      </c>
      <c r="K109" s="159" t="s">
        <v>170</v>
      </c>
      <c r="L109" s="159" t="s">
        <v>4816</v>
      </c>
      <c r="M109" s="159" t="s">
        <v>4844</v>
      </c>
      <c r="N109" s="77" t="str">
        <f>VLOOKUP(C109,Schools!A:D,4,0)</f>
        <v>Primary</v>
      </c>
      <c r="O109" s="77">
        <f t="shared" si="17"/>
        <v>10162</v>
      </c>
      <c r="P109" s="77">
        <f t="shared" si="18"/>
        <v>543965</v>
      </c>
      <c r="Q109" s="286">
        <f t="shared" si="19"/>
        <v>-667.80000000000007</v>
      </c>
      <c r="R109" s="78"/>
      <c r="S109" s="78"/>
      <c r="T109" s="78"/>
      <c r="U109" s="78"/>
      <c r="V109" s="78"/>
      <c r="W109" s="78"/>
      <c r="X109" s="78"/>
      <c r="Y109" s="78"/>
      <c r="Z109" s="78"/>
      <c r="AA109" s="78"/>
      <c r="AB109" s="78"/>
      <c r="AC109" s="52">
        <f t="shared" si="22"/>
        <v>-667.80000000000007</v>
      </c>
      <c r="AD109" s="52">
        <f t="shared" si="23"/>
        <v>0</v>
      </c>
      <c r="AE109" s="78"/>
      <c r="AG109" s="52">
        <f t="shared" si="24"/>
        <v>-667.80000000000007</v>
      </c>
      <c r="AH109" s="52">
        <f t="shared" si="25"/>
        <v>-667.80000000000007</v>
      </c>
      <c r="AI109" s="7">
        <f t="shared" si="26"/>
        <v>-667.80000000000007</v>
      </c>
      <c r="AJ109" s="7">
        <f t="shared" si="27"/>
        <v>-667.80000000000007</v>
      </c>
      <c r="AK109" s="7"/>
      <c r="AL109" s="7"/>
      <c r="AU109"/>
      <c r="AW109" s="52"/>
      <c r="AX109" s="79"/>
      <c r="BA109" s="3"/>
      <c r="BB109" s="51"/>
      <c r="BC109" s="51"/>
      <c r="BD109" s="51"/>
      <c r="BE109" s="51"/>
      <c r="BF109" s="52"/>
      <c r="BG109" s="51"/>
      <c r="BH109" s="7"/>
      <c r="BI109" s="51"/>
      <c r="BJ109" s="1"/>
      <c r="BK109" s="51"/>
      <c r="BL109" s="1"/>
      <c r="BM109" s="52"/>
      <c r="BN109" s="52"/>
    </row>
    <row r="110" spans="1:66" x14ac:dyDescent="0.25">
      <c r="A110" t="str">
        <f t="shared" si="20"/>
        <v>DEDELEGATION</v>
      </c>
      <c r="B110" s="225">
        <v>44295</v>
      </c>
      <c r="C110" s="159">
        <v>3022017</v>
      </c>
      <c r="D110" s="301" t="s">
        <v>214</v>
      </c>
      <c r="E110" t="str">
        <f>VLOOKUP(C110,Schools!$A:$Z,3,0)</f>
        <v>M</v>
      </c>
      <c r="F110" s="226">
        <v>-1278.3600000000001</v>
      </c>
      <c r="G110" s="159" t="s">
        <v>4703</v>
      </c>
      <c r="H110" s="159" t="s">
        <v>4807</v>
      </c>
      <c r="I110" t="str">
        <f t="shared" si="21"/>
        <v>10162/543965</v>
      </c>
      <c r="J110">
        <f>VLOOKUP(C110,Schools!$A:$Z,9,0)</f>
        <v>400080</v>
      </c>
      <c r="K110" s="159" t="s">
        <v>170</v>
      </c>
      <c r="L110" s="159" t="s">
        <v>4816</v>
      </c>
      <c r="M110" s="159" t="s">
        <v>4844</v>
      </c>
      <c r="N110" s="77" t="str">
        <f>VLOOKUP(C110,Schools!A:D,4,0)</f>
        <v>Primary</v>
      </c>
      <c r="O110" s="77">
        <f t="shared" si="17"/>
        <v>10162</v>
      </c>
      <c r="P110" s="77">
        <f t="shared" si="18"/>
        <v>543965</v>
      </c>
      <c r="Q110" s="286">
        <f t="shared" si="19"/>
        <v>-1278.3600000000001</v>
      </c>
      <c r="R110" s="78"/>
      <c r="S110" s="78"/>
      <c r="T110" s="78"/>
      <c r="U110" s="78"/>
      <c r="V110" s="78"/>
      <c r="W110" s="78"/>
      <c r="X110" s="78"/>
      <c r="Y110" s="78"/>
      <c r="Z110" s="78"/>
      <c r="AA110" s="78"/>
      <c r="AB110" s="78"/>
      <c r="AC110" s="52">
        <f t="shared" si="22"/>
        <v>-1278.3600000000001</v>
      </c>
      <c r="AD110" s="52">
        <f t="shared" si="23"/>
        <v>0</v>
      </c>
      <c r="AE110" s="78"/>
      <c r="AG110" s="52">
        <f t="shared" si="24"/>
        <v>-1278.3600000000001</v>
      </c>
      <c r="AH110" s="52">
        <f t="shared" si="25"/>
        <v>-1278.3600000000001</v>
      </c>
      <c r="AI110" s="7">
        <f t="shared" si="26"/>
        <v>-1278.3600000000001</v>
      </c>
      <c r="AJ110" s="7">
        <f t="shared" si="27"/>
        <v>-1278.3600000000001</v>
      </c>
      <c r="AK110" s="7"/>
      <c r="AL110" s="7"/>
      <c r="AU110"/>
      <c r="AW110" s="52"/>
      <c r="AX110" s="79"/>
      <c r="BA110" s="3"/>
      <c r="BB110" s="51"/>
      <c r="BC110" s="51"/>
      <c r="BD110" s="51"/>
      <c r="BE110" s="51"/>
      <c r="BF110" s="52"/>
      <c r="BG110" s="51"/>
      <c r="BH110" s="7"/>
      <c r="BI110" s="51"/>
      <c r="BJ110" s="1"/>
      <c r="BK110" s="51"/>
      <c r="BL110" s="1"/>
      <c r="BM110" s="52"/>
      <c r="BN110" s="52"/>
    </row>
    <row r="111" spans="1:66" x14ac:dyDescent="0.25">
      <c r="A111" t="str">
        <f t="shared" si="20"/>
        <v>DEDELEGATION</v>
      </c>
      <c r="B111" s="225">
        <v>44295</v>
      </c>
      <c r="C111" s="159">
        <v>3022019</v>
      </c>
      <c r="D111" s="301" t="s">
        <v>216</v>
      </c>
      <c r="E111" t="str">
        <f>VLOOKUP(C111,Schools!$A:$Z,3,0)</f>
        <v>M</v>
      </c>
      <c r="F111" s="226">
        <v>-677.34</v>
      </c>
      <c r="G111" s="159" t="s">
        <v>4703</v>
      </c>
      <c r="H111" s="159" t="s">
        <v>4807</v>
      </c>
      <c r="I111" t="str">
        <f t="shared" si="21"/>
        <v>10162/543965</v>
      </c>
      <c r="J111">
        <f>VLOOKUP(C111,Schools!$A:$Z,9,0)</f>
        <v>400036</v>
      </c>
      <c r="K111" s="159" t="s">
        <v>170</v>
      </c>
      <c r="L111" s="159" t="s">
        <v>4816</v>
      </c>
      <c r="M111" s="159" t="s">
        <v>4844</v>
      </c>
      <c r="N111" s="77" t="str">
        <f>VLOOKUP(C111,Schools!A:D,4,0)</f>
        <v>Primary</v>
      </c>
      <c r="O111" s="77">
        <f t="shared" si="17"/>
        <v>10162</v>
      </c>
      <c r="P111" s="77">
        <f t="shared" si="18"/>
        <v>543965</v>
      </c>
      <c r="Q111" s="286">
        <f t="shared" si="19"/>
        <v>-677.34</v>
      </c>
      <c r="R111" s="78"/>
      <c r="S111" s="78"/>
      <c r="T111" s="78"/>
      <c r="U111" s="78"/>
      <c r="V111" s="78"/>
      <c r="W111" s="78"/>
      <c r="X111" s="78"/>
      <c r="Y111" s="78"/>
      <c r="Z111" s="78"/>
      <c r="AA111" s="78"/>
      <c r="AB111" s="78"/>
      <c r="AC111" s="52">
        <f t="shared" si="22"/>
        <v>-677.34</v>
      </c>
      <c r="AD111" s="52">
        <f t="shared" si="23"/>
        <v>0</v>
      </c>
      <c r="AE111" s="78"/>
      <c r="AG111" s="52">
        <f t="shared" si="24"/>
        <v>-677.34</v>
      </c>
      <c r="AH111" s="52">
        <f t="shared" si="25"/>
        <v>-677.34</v>
      </c>
      <c r="AI111" s="7">
        <f t="shared" si="26"/>
        <v>-677.34</v>
      </c>
      <c r="AJ111" s="7">
        <f t="shared" si="27"/>
        <v>-677.34</v>
      </c>
      <c r="AK111" s="7"/>
      <c r="AL111" s="7"/>
      <c r="AU111"/>
      <c r="AW111" s="52"/>
      <c r="AX111" s="79"/>
      <c r="BA111" s="3"/>
      <c r="BB111" s="51"/>
      <c r="BC111" s="51"/>
      <c r="BD111" s="51"/>
      <c r="BE111" s="51"/>
      <c r="BF111" s="52"/>
      <c r="BG111" s="51"/>
      <c r="BH111" s="7"/>
      <c r="BI111" s="51"/>
      <c r="BJ111" s="1"/>
      <c r="BK111" s="51"/>
      <c r="BL111" s="1"/>
      <c r="BM111" s="52"/>
      <c r="BN111" s="52"/>
    </row>
    <row r="112" spans="1:66" x14ac:dyDescent="0.25">
      <c r="A112" t="str">
        <f t="shared" si="20"/>
        <v>DEDELEGATION</v>
      </c>
      <c r="B112" s="225">
        <v>44295</v>
      </c>
      <c r="C112" s="159">
        <v>3022021</v>
      </c>
      <c r="D112" s="301" t="s">
        <v>218</v>
      </c>
      <c r="E112" t="str">
        <f>VLOOKUP(C112,Schools!$A:$Z,3,0)</f>
        <v>M</v>
      </c>
      <c r="F112" s="226">
        <v>-1408.74</v>
      </c>
      <c r="G112" s="159" t="s">
        <v>4703</v>
      </c>
      <c r="H112" s="159" t="s">
        <v>4807</v>
      </c>
      <c r="I112" t="str">
        <f t="shared" si="21"/>
        <v>10162/543965</v>
      </c>
      <c r="J112">
        <f>VLOOKUP(C112,Schools!$A:$Z,9,0)</f>
        <v>400042</v>
      </c>
      <c r="K112" s="159" t="s">
        <v>170</v>
      </c>
      <c r="L112" s="159" t="s">
        <v>4816</v>
      </c>
      <c r="M112" s="159" t="s">
        <v>4844</v>
      </c>
      <c r="N112" s="77" t="str">
        <f>VLOOKUP(C112,Schools!A:D,4,0)</f>
        <v>Primary</v>
      </c>
      <c r="O112" s="77">
        <f t="shared" si="17"/>
        <v>10162</v>
      </c>
      <c r="P112" s="77">
        <f t="shared" si="18"/>
        <v>543965</v>
      </c>
      <c r="Q112" s="286">
        <f t="shared" si="19"/>
        <v>-1408.74</v>
      </c>
      <c r="R112" s="78"/>
      <c r="S112" s="78"/>
      <c r="T112" s="78"/>
      <c r="U112" s="78"/>
      <c r="V112" s="78"/>
      <c r="W112" s="78"/>
      <c r="X112" s="78"/>
      <c r="Y112" s="78"/>
      <c r="Z112" s="78"/>
      <c r="AA112" s="78"/>
      <c r="AB112" s="78"/>
      <c r="AC112" s="52">
        <f t="shared" si="22"/>
        <v>-1408.74</v>
      </c>
      <c r="AD112" s="52">
        <f t="shared" si="23"/>
        <v>0</v>
      </c>
      <c r="AE112" s="78"/>
      <c r="AG112" s="52">
        <f t="shared" si="24"/>
        <v>-1408.74</v>
      </c>
      <c r="AH112" s="52">
        <f t="shared" si="25"/>
        <v>-1408.74</v>
      </c>
      <c r="AI112" s="7">
        <f t="shared" si="26"/>
        <v>-1408.74</v>
      </c>
      <c r="AJ112" s="7">
        <f t="shared" si="27"/>
        <v>-1408.74</v>
      </c>
      <c r="AK112" s="7"/>
      <c r="AL112" s="7"/>
      <c r="AU112"/>
      <c r="AW112" s="52"/>
      <c r="AX112" s="79"/>
      <c r="BA112" s="3"/>
      <c r="BB112" s="51"/>
      <c r="BC112" s="51"/>
      <c r="BD112" s="51"/>
      <c r="BE112" s="51"/>
      <c r="BF112" s="52"/>
      <c r="BG112" s="51"/>
      <c r="BH112" s="7"/>
      <c r="BI112" s="51"/>
      <c r="BJ112" s="1"/>
      <c r="BK112" s="51"/>
      <c r="BL112" s="1"/>
      <c r="BM112" s="52"/>
      <c r="BN112" s="52"/>
    </row>
    <row r="113" spans="1:66" x14ac:dyDescent="0.25">
      <c r="A113" t="str">
        <f t="shared" si="20"/>
        <v>DEDELEGATION</v>
      </c>
      <c r="B113" s="225">
        <v>44295</v>
      </c>
      <c r="C113" s="159">
        <v>3022023</v>
      </c>
      <c r="D113" s="301" t="s">
        <v>219</v>
      </c>
      <c r="E113" t="str">
        <f>VLOOKUP(C113,Schools!$A:$Z,3,0)</f>
        <v>M</v>
      </c>
      <c r="F113" s="226">
        <v>-1596.3600000000001</v>
      </c>
      <c r="G113" s="159" t="s">
        <v>4703</v>
      </c>
      <c r="H113" s="159" t="s">
        <v>4807</v>
      </c>
      <c r="I113" t="str">
        <f t="shared" si="21"/>
        <v>10162/543965</v>
      </c>
      <c r="J113">
        <f>VLOOKUP(C113,Schools!$A:$Z,9,0)</f>
        <v>400159</v>
      </c>
      <c r="K113" s="159" t="s">
        <v>170</v>
      </c>
      <c r="L113" s="159" t="s">
        <v>4816</v>
      </c>
      <c r="M113" s="159" t="s">
        <v>4844</v>
      </c>
      <c r="N113" s="77" t="str">
        <f>VLOOKUP(C113,Schools!A:D,4,0)</f>
        <v>Primary</v>
      </c>
      <c r="O113" s="77">
        <f t="shared" si="17"/>
        <v>10162</v>
      </c>
      <c r="P113" s="77">
        <f t="shared" si="18"/>
        <v>543965</v>
      </c>
      <c r="Q113" s="286">
        <f t="shared" si="19"/>
        <v>-1596.3600000000001</v>
      </c>
      <c r="R113" s="78"/>
      <c r="S113" s="78"/>
      <c r="T113" s="78"/>
      <c r="U113" s="78"/>
      <c r="V113" s="78"/>
      <c r="W113" s="78"/>
      <c r="X113" s="78"/>
      <c r="Y113" s="78"/>
      <c r="Z113" s="78"/>
      <c r="AA113" s="78"/>
      <c r="AB113" s="78"/>
      <c r="AC113" s="52">
        <f t="shared" si="22"/>
        <v>-1596.3600000000001</v>
      </c>
      <c r="AD113" s="52">
        <f t="shared" si="23"/>
        <v>0</v>
      </c>
      <c r="AE113" s="78"/>
      <c r="AG113" s="52">
        <f t="shared" si="24"/>
        <v>-1596.3600000000001</v>
      </c>
      <c r="AH113" s="52">
        <f t="shared" si="25"/>
        <v>-1596.3600000000001</v>
      </c>
      <c r="AI113" s="7">
        <f t="shared" si="26"/>
        <v>-1596.3600000000001</v>
      </c>
      <c r="AJ113" s="7">
        <f t="shared" si="27"/>
        <v>-1596.3600000000001</v>
      </c>
      <c r="AK113" s="7"/>
      <c r="AL113" s="7"/>
      <c r="AU113"/>
      <c r="AW113" s="52"/>
      <c r="AX113" s="79"/>
      <c r="BA113" s="3"/>
      <c r="BB113" s="51"/>
      <c r="BC113" s="51"/>
      <c r="BD113" s="51"/>
      <c r="BE113" s="51"/>
      <c r="BF113" s="52"/>
      <c r="BG113" s="51"/>
      <c r="BH113" s="7"/>
      <c r="BI113" s="51"/>
      <c r="BJ113" s="1"/>
      <c r="BK113" s="51"/>
      <c r="BL113" s="1"/>
      <c r="BM113" s="52"/>
      <c r="BN113" s="52"/>
    </row>
    <row r="114" spans="1:66" x14ac:dyDescent="0.25">
      <c r="A114" t="str">
        <f t="shared" si="20"/>
        <v>DEDELEGATION</v>
      </c>
      <c r="B114" s="225">
        <v>44295</v>
      </c>
      <c r="C114" s="159">
        <v>3022024</v>
      </c>
      <c r="D114" s="301" t="s">
        <v>4760</v>
      </c>
      <c r="E114" t="str">
        <f>VLOOKUP(C114,Schools!$A:$Z,3,0)</f>
        <v>M</v>
      </c>
      <c r="F114" s="226">
        <v>-626.46</v>
      </c>
      <c r="G114" s="159" t="s">
        <v>4703</v>
      </c>
      <c r="H114" s="159" t="s">
        <v>4807</v>
      </c>
      <c r="I114" t="str">
        <f t="shared" si="21"/>
        <v>10162/543965</v>
      </c>
      <c r="J114">
        <f>VLOOKUP(C114,Schools!$A:$Z,9,0)</f>
        <v>400047</v>
      </c>
      <c r="K114" s="159" t="s">
        <v>170</v>
      </c>
      <c r="L114" s="159" t="s">
        <v>4816</v>
      </c>
      <c r="M114" s="159" t="s">
        <v>4844</v>
      </c>
      <c r="N114" s="77" t="str">
        <f>VLOOKUP(C114,Schools!A:D,4,0)</f>
        <v>Primary</v>
      </c>
      <c r="O114" s="77">
        <f t="shared" si="17"/>
        <v>10162</v>
      </c>
      <c r="P114" s="77">
        <f t="shared" si="18"/>
        <v>543965</v>
      </c>
      <c r="Q114" s="286">
        <f t="shared" si="19"/>
        <v>-626.46</v>
      </c>
      <c r="R114" s="78"/>
      <c r="S114" s="78"/>
      <c r="T114" s="78"/>
      <c r="U114" s="78"/>
      <c r="V114" s="78"/>
      <c r="W114" s="78"/>
      <c r="X114" s="78"/>
      <c r="Y114" s="78"/>
      <c r="Z114" s="78"/>
      <c r="AA114" s="78"/>
      <c r="AB114" s="78"/>
      <c r="AC114" s="52">
        <f t="shared" si="22"/>
        <v>-626.46</v>
      </c>
      <c r="AD114" s="52">
        <f t="shared" si="23"/>
        <v>0</v>
      </c>
      <c r="AE114" s="78"/>
      <c r="AG114" s="52">
        <f t="shared" si="24"/>
        <v>-626.46</v>
      </c>
      <c r="AH114" s="52">
        <f t="shared" si="25"/>
        <v>-626.46</v>
      </c>
      <c r="AI114" s="7">
        <f t="shared" si="26"/>
        <v>-626.46</v>
      </c>
      <c r="AJ114" s="7">
        <f t="shared" si="27"/>
        <v>-626.46</v>
      </c>
      <c r="AK114" s="7"/>
      <c r="AL114" s="7"/>
      <c r="AU114"/>
      <c r="AW114" s="52"/>
      <c r="AX114" s="79"/>
      <c r="BA114" s="3"/>
      <c r="BB114" s="51"/>
      <c r="BC114" s="51"/>
      <c r="BD114" s="51"/>
      <c r="BE114" s="51"/>
      <c r="BF114" s="52"/>
      <c r="BG114" s="51"/>
      <c r="BH114" s="7"/>
      <c r="BI114" s="51"/>
      <c r="BJ114" s="1"/>
      <c r="BK114" s="51"/>
      <c r="BL114" s="1"/>
      <c r="BM114" s="52"/>
      <c r="BN114" s="52"/>
    </row>
    <row r="115" spans="1:66" x14ac:dyDescent="0.25">
      <c r="A115" t="str">
        <f t="shared" si="20"/>
        <v>DEDELEGATION</v>
      </c>
      <c r="B115" s="225">
        <v>44295</v>
      </c>
      <c r="C115" s="159">
        <v>3022025</v>
      </c>
      <c r="D115" s="301" t="s">
        <v>4761</v>
      </c>
      <c r="E115" t="str">
        <f>VLOOKUP(C115,Schools!$A:$Z,3,0)</f>
        <v>M</v>
      </c>
      <c r="F115" s="226">
        <v>-1011.24</v>
      </c>
      <c r="G115" s="159" t="s">
        <v>4703</v>
      </c>
      <c r="H115" s="159" t="s">
        <v>4807</v>
      </c>
      <c r="I115" t="str">
        <f t="shared" si="21"/>
        <v>10162/543965</v>
      </c>
      <c r="J115">
        <f>VLOOKUP(C115,Schools!$A:$Z,9,0)</f>
        <v>400001</v>
      </c>
      <c r="K115" s="159" t="s">
        <v>170</v>
      </c>
      <c r="L115" s="159" t="s">
        <v>4816</v>
      </c>
      <c r="M115" s="159" t="s">
        <v>4844</v>
      </c>
      <c r="N115" s="77" t="str">
        <f>VLOOKUP(C115,Schools!A:D,4,0)</f>
        <v>Primary</v>
      </c>
      <c r="O115" s="77">
        <f t="shared" si="17"/>
        <v>10162</v>
      </c>
      <c r="P115" s="77">
        <f t="shared" si="18"/>
        <v>543965</v>
      </c>
      <c r="Q115" s="286">
        <f t="shared" si="19"/>
        <v>-1011.24</v>
      </c>
      <c r="R115" s="78"/>
      <c r="S115" s="78"/>
      <c r="T115" s="78"/>
      <c r="U115" s="78"/>
      <c r="V115" s="78"/>
      <c r="W115" s="78"/>
      <c r="X115" s="78"/>
      <c r="Y115" s="78"/>
      <c r="Z115" s="78"/>
      <c r="AA115" s="78"/>
      <c r="AB115" s="78"/>
      <c r="AC115" s="52">
        <f t="shared" si="22"/>
        <v>-1011.24</v>
      </c>
      <c r="AD115" s="52">
        <f t="shared" si="23"/>
        <v>0</v>
      </c>
      <c r="AE115" s="78"/>
      <c r="AG115" s="52">
        <f t="shared" si="24"/>
        <v>-1011.24</v>
      </c>
      <c r="AH115" s="52">
        <f t="shared" si="25"/>
        <v>-1011.24</v>
      </c>
      <c r="AI115" s="7">
        <f t="shared" si="26"/>
        <v>-1011.24</v>
      </c>
      <c r="AJ115" s="7">
        <f t="shared" si="27"/>
        <v>-1011.24</v>
      </c>
      <c r="AK115" s="7"/>
      <c r="AL115" s="7"/>
      <c r="AU115"/>
      <c r="AW115" s="52"/>
      <c r="AX115" s="79"/>
      <c r="BA115" s="3"/>
      <c r="BB115" s="51"/>
      <c r="BC115" s="51"/>
      <c r="BD115" s="51"/>
      <c r="BE115" s="51"/>
      <c r="BF115" s="52"/>
      <c r="BG115" s="51"/>
      <c r="BH115" s="7"/>
      <c r="BI115" s="51"/>
      <c r="BJ115" s="1"/>
      <c r="BK115" s="51"/>
      <c r="BL115" s="1"/>
      <c r="BM115" s="52"/>
      <c r="BN115" s="52"/>
    </row>
    <row r="116" spans="1:66" x14ac:dyDescent="0.25">
      <c r="A116" t="str">
        <f t="shared" si="20"/>
        <v>DEDELEGATION</v>
      </c>
      <c r="B116" s="225">
        <v>44295</v>
      </c>
      <c r="C116" s="159">
        <v>3022026</v>
      </c>
      <c r="D116" s="301" t="s">
        <v>4762</v>
      </c>
      <c r="E116" t="str">
        <f>VLOOKUP(C116,Schools!$A:$Z,3,0)</f>
        <v>M</v>
      </c>
      <c r="F116" s="226">
        <v>-1580.46</v>
      </c>
      <c r="G116" s="159" t="s">
        <v>4703</v>
      </c>
      <c r="H116" s="159" t="s">
        <v>4807</v>
      </c>
      <c r="I116" t="str">
        <f t="shared" si="21"/>
        <v>10162/543965</v>
      </c>
      <c r="J116">
        <f>VLOOKUP(C116,Schools!$A:$Z,9,0)</f>
        <v>400082</v>
      </c>
      <c r="K116" s="159" t="s">
        <v>170</v>
      </c>
      <c r="L116" s="159" t="s">
        <v>4816</v>
      </c>
      <c r="M116" s="159" t="s">
        <v>4844</v>
      </c>
      <c r="N116" s="77" t="str">
        <f>VLOOKUP(C116,Schools!A:D,4,0)</f>
        <v>Primary</v>
      </c>
      <c r="O116" s="77">
        <f t="shared" si="17"/>
        <v>10162</v>
      </c>
      <c r="P116" s="77">
        <f t="shared" ref="P116:P147" si="28">IF(E116="M",543965,516500)</f>
        <v>543965</v>
      </c>
      <c r="Q116" s="286">
        <f t="shared" ref="Q116:Q147" si="29">F116</f>
        <v>-1580.46</v>
      </c>
      <c r="R116" s="78"/>
      <c r="S116" s="78"/>
      <c r="T116" s="78"/>
      <c r="U116" s="78"/>
      <c r="V116" s="78"/>
      <c r="W116" s="78"/>
      <c r="X116" s="78"/>
      <c r="Y116" s="78"/>
      <c r="Z116" s="78"/>
      <c r="AA116" s="78"/>
      <c r="AB116" s="78"/>
      <c r="AC116" s="52">
        <f t="shared" si="22"/>
        <v>-1580.46</v>
      </c>
      <c r="AD116" s="52">
        <f t="shared" si="23"/>
        <v>0</v>
      </c>
      <c r="AE116" s="78"/>
      <c r="AG116" s="52">
        <f t="shared" si="24"/>
        <v>-1580.46</v>
      </c>
      <c r="AH116" s="52">
        <f t="shared" si="25"/>
        <v>-1580.46</v>
      </c>
      <c r="AI116" s="7">
        <f t="shared" si="26"/>
        <v>-1580.46</v>
      </c>
      <c r="AJ116" s="7">
        <f t="shared" si="27"/>
        <v>-1580.46</v>
      </c>
      <c r="AK116" s="7"/>
      <c r="AL116" s="7"/>
      <c r="AU116"/>
      <c r="AW116" s="52"/>
      <c r="AX116" s="79"/>
      <c r="BA116" s="3"/>
      <c r="BB116" s="51"/>
      <c r="BC116" s="51"/>
      <c r="BD116" s="51"/>
      <c r="BE116" s="51"/>
      <c r="BF116" s="52"/>
      <c r="BG116" s="51"/>
      <c r="BH116" s="7"/>
      <c r="BI116" s="51"/>
      <c r="BJ116" s="1"/>
      <c r="BK116" s="51"/>
      <c r="BL116" s="1"/>
      <c r="BM116" s="52"/>
      <c r="BN116" s="52"/>
    </row>
    <row r="117" spans="1:66" x14ac:dyDescent="0.25">
      <c r="A117" t="str">
        <f t="shared" si="20"/>
        <v>DEDELEGATION</v>
      </c>
      <c r="B117" s="225">
        <v>44295</v>
      </c>
      <c r="C117" s="159">
        <v>3022027</v>
      </c>
      <c r="D117" s="301" t="s">
        <v>4763</v>
      </c>
      <c r="E117" t="str">
        <f>VLOOKUP(C117,Schools!$A:$Z,3,0)</f>
        <v>M</v>
      </c>
      <c r="F117" s="226">
        <v>-1116.18</v>
      </c>
      <c r="G117" s="159" t="s">
        <v>4703</v>
      </c>
      <c r="H117" s="159" t="s">
        <v>4807</v>
      </c>
      <c r="I117" t="str">
        <f t="shared" si="21"/>
        <v>10162/543965</v>
      </c>
      <c r="J117">
        <f>VLOOKUP(C117,Schools!$A:$Z,9,0)</f>
        <v>400002</v>
      </c>
      <c r="K117" s="159" t="s">
        <v>170</v>
      </c>
      <c r="L117" s="159" t="s">
        <v>4816</v>
      </c>
      <c r="M117" s="159" t="s">
        <v>4844</v>
      </c>
      <c r="N117" s="77" t="str">
        <f>VLOOKUP(C117,Schools!A:D,4,0)</f>
        <v>Primary</v>
      </c>
      <c r="O117" s="77">
        <f t="shared" si="17"/>
        <v>10162</v>
      </c>
      <c r="P117" s="77">
        <f t="shared" si="28"/>
        <v>543965</v>
      </c>
      <c r="Q117" s="286">
        <f t="shared" si="29"/>
        <v>-1116.18</v>
      </c>
      <c r="R117" s="78"/>
      <c r="S117" s="78"/>
      <c r="T117" s="78"/>
      <c r="U117" s="78"/>
      <c r="V117" s="78"/>
      <c r="W117" s="78"/>
      <c r="X117" s="78"/>
      <c r="Y117" s="78"/>
      <c r="Z117" s="78"/>
      <c r="AA117" s="78"/>
      <c r="AB117" s="78"/>
      <c r="AC117" s="52">
        <f t="shared" si="22"/>
        <v>-1116.18</v>
      </c>
      <c r="AD117" s="52">
        <f t="shared" si="23"/>
        <v>0</v>
      </c>
      <c r="AE117" s="78"/>
      <c r="AG117" s="52">
        <f t="shared" si="24"/>
        <v>-1116.18</v>
      </c>
      <c r="AH117" s="52">
        <f t="shared" si="25"/>
        <v>-1116.18</v>
      </c>
      <c r="AI117" s="7">
        <f t="shared" si="26"/>
        <v>-1116.18</v>
      </c>
      <c r="AJ117" s="7">
        <f t="shared" si="27"/>
        <v>-1116.18</v>
      </c>
      <c r="AK117" s="7"/>
      <c r="AL117" s="7"/>
      <c r="AU117"/>
      <c r="AW117" s="52"/>
      <c r="AX117" s="79"/>
      <c r="BA117" s="3"/>
      <c r="BB117" s="51"/>
      <c r="BC117" s="51"/>
      <c r="BD117" s="51"/>
      <c r="BE117" s="51"/>
      <c r="BF117" s="52"/>
      <c r="BG117" s="51"/>
      <c r="BH117" s="7"/>
      <c r="BI117" s="51"/>
      <c r="BJ117" s="1"/>
      <c r="BK117" s="51"/>
      <c r="BL117" s="1"/>
      <c r="BM117" s="52"/>
      <c r="BN117" s="52"/>
    </row>
    <row r="118" spans="1:66" x14ac:dyDescent="0.25">
      <c r="A118" t="str">
        <f t="shared" si="20"/>
        <v>DEDELEGATION</v>
      </c>
      <c r="B118" s="225">
        <v>44295</v>
      </c>
      <c r="C118" s="159">
        <v>3022028</v>
      </c>
      <c r="D118" s="301" t="s">
        <v>224</v>
      </c>
      <c r="E118" t="str">
        <f>VLOOKUP(C118,Schools!$A:$Z,3,0)</f>
        <v>M</v>
      </c>
      <c r="F118" s="226">
        <v>-740.94</v>
      </c>
      <c r="G118" s="159" t="s">
        <v>4703</v>
      </c>
      <c r="H118" s="159" t="s">
        <v>4807</v>
      </c>
      <c r="I118" t="str">
        <f t="shared" si="21"/>
        <v>10162/543965</v>
      </c>
      <c r="J118">
        <f>VLOOKUP(C118,Schools!$A:$Z,9,0)</f>
        <v>400067</v>
      </c>
      <c r="K118" s="159" t="s">
        <v>170</v>
      </c>
      <c r="L118" s="159" t="s">
        <v>4816</v>
      </c>
      <c r="M118" s="159" t="s">
        <v>4844</v>
      </c>
      <c r="N118" s="77" t="str">
        <f>VLOOKUP(C118,Schools!A:D,4,0)</f>
        <v>Primary</v>
      </c>
      <c r="O118" s="77">
        <f t="shared" si="17"/>
        <v>10162</v>
      </c>
      <c r="P118" s="77">
        <f t="shared" si="28"/>
        <v>543965</v>
      </c>
      <c r="Q118" s="286">
        <f t="shared" si="29"/>
        <v>-740.94</v>
      </c>
      <c r="R118" s="78"/>
      <c r="S118" s="78"/>
      <c r="T118" s="78"/>
      <c r="U118" s="78"/>
      <c r="V118" s="78"/>
      <c r="W118" s="78"/>
      <c r="X118" s="78"/>
      <c r="Y118" s="78"/>
      <c r="Z118" s="78"/>
      <c r="AA118" s="78"/>
      <c r="AB118" s="78"/>
      <c r="AC118" s="52">
        <f t="shared" si="22"/>
        <v>-740.94</v>
      </c>
      <c r="AD118" s="52">
        <f t="shared" si="23"/>
        <v>0</v>
      </c>
      <c r="AE118" s="78"/>
      <c r="AG118" s="52">
        <f t="shared" si="24"/>
        <v>-740.94</v>
      </c>
      <c r="AH118" s="52">
        <f t="shared" si="25"/>
        <v>-740.94</v>
      </c>
      <c r="AI118" s="7">
        <f t="shared" si="26"/>
        <v>-740.94</v>
      </c>
      <c r="AJ118" s="7">
        <f t="shared" si="27"/>
        <v>-740.94</v>
      </c>
      <c r="AK118" s="7"/>
      <c r="AL118" s="7"/>
      <c r="AU118"/>
      <c r="AW118" s="52"/>
      <c r="AX118" s="79"/>
      <c r="BA118" s="3"/>
      <c r="BB118" s="51"/>
      <c r="BC118" s="51"/>
      <c r="BD118" s="51"/>
      <c r="BE118" s="51"/>
      <c r="BF118" s="52"/>
      <c r="BG118" s="51"/>
      <c r="BH118" s="7"/>
      <c r="BI118" s="51"/>
      <c r="BJ118" s="1"/>
      <c r="BK118" s="51"/>
      <c r="BL118" s="1"/>
      <c r="BM118" s="52"/>
      <c r="BN118" s="52"/>
    </row>
    <row r="119" spans="1:66" x14ac:dyDescent="0.25">
      <c r="A119" t="str">
        <f t="shared" si="20"/>
        <v>DEDELEGATION</v>
      </c>
      <c r="B119" s="225">
        <v>44295</v>
      </c>
      <c r="C119" s="159">
        <v>3022029</v>
      </c>
      <c r="D119" s="301" t="s">
        <v>226</v>
      </c>
      <c r="E119" t="str">
        <f>VLOOKUP(C119,Schools!$A:$Z,3,0)</f>
        <v>M</v>
      </c>
      <c r="F119" s="226">
        <v>-1316.52</v>
      </c>
      <c r="G119" s="159" t="s">
        <v>4703</v>
      </c>
      <c r="H119" s="159" t="s">
        <v>4807</v>
      </c>
      <c r="I119" t="str">
        <f t="shared" si="21"/>
        <v>10162/543965</v>
      </c>
      <c r="J119">
        <f>VLOOKUP(C119,Schools!$A:$Z,9,0)</f>
        <v>400035</v>
      </c>
      <c r="K119" s="159" t="s">
        <v>170</v>
      </c>
      <c r="L119" s="159" t="s">
        <v>4816</v>
      </c>
      <c r="M119" s="159" t="s">
        <v>4844</v>
      </c>
      <c r="N119" s="77" t="str">
        <f>VLOOKUP(C119,Schools!A:D,4,0)</f>
        <v>Primary</v>
      </c>
      <c r="O119" s="77">
        <f t="shared" si="17"/>
        <v>10162</v>
      </c>
      <c r="P119" s="77">
        <f t="shared" si="28"/>
        <v>543965</v>
      </c>
      <c r="Q119" s="286">
        <f t="shared" si="29"/>
        <v>-1316.52</v>
      </c>
      <c r="R119" s="78"/>
      <c r="S119" s="78"/>
      <c r="T119" s="78"/>
      <c r="U119" s="78"/>
      <c r="V119" s="78"/>
      <c r="W119" s="78"/>
      <c r="X119" s="78"/>
      <c r="Y119" s="78"/>
      <c r="Z119" s="78"/>
      <c r="AA119" s="78"/>
      <c r="AB119" s="78"/>
      <c r="AC119" s="52">
        <f t="shared" si="22"/>
        <v>-1316.52</v>
      </c>
      <c r="AD119" s="52">
        <f t="shared" si="23"/>
        <v>0</v>
      </c>
      <c r="AE119" s="78"/>
      <c r="AG119" s="52">
        <f t="shared" si="24"/>
        <v>-1316.52</v>
      </c>
      <c r="AH119" s="52">
        <f t="shared" si="25"/>
        <v>-1316.52</v>
      </c>
      <c r="AI119" s="7">
        <f t="shared" si="26"/>
        <v>-1316.52</v>
      </c>
      <c r="AJ119" s="7">
        <f t="shared" si="27"/>
        <v>-1316.52</v>
      </c>
      <c r="AK119" s="7"/>
      <c r="AL119" s="7"/>
      <c r="AU119"/>
      <c r="AW119" s="52"/>
      <c r="AX119" s="79"/>
      <c r="BA119" s="3"/>
      <c r="BB119" s="51"/>
      <c r="BC119" s="51"/>
      <c r="BD119" s="51"/>
      <c r="BE119" s="51"/>
      <c r="BF119" s="52"/>
      <c r="BG119" s="51"/>
      <c r="BH119" s="7"/>
      <c r="BI119" s="51"/>
      <c r="BJ119" s="1"/>
      <c r="BK119" s="51"/>
      <c r="BL119" s="1"/>
      <c r="BM119" s="52"/>
      <c r="BN119" s="52"/>
    </row>
    <row r="120" spans="1:66" x14ac:dyDescent="0.25">
      <c r="A120" t="str">
        <f t="shared" si="20"/>
        <v>DEDELEGATION</v>
      </c>
      <c r="B120" s="225">
        <v>44295</v>
      </c>
      <c r="C120" s="159">
        <v>3022031</v>
      </c>
      <c r="D120" s="301" t="s">
        <v>4764</v>
      </c>
      <c r="E120" t="str">
        <f>VLOOKUP(C120,Schools!$A:$Z,3,0)</f>
        <v>M</v>
      </c>
      <c r="F120" s="226">
        <v>-591.48</v>
      </c>
      <c r="G120" s="159" t="s">
        <v>4703</v>
      </c>
      <c r="H120" s="159" t="s">
        <v>4807</v>
      </c>
      <c r="I120" t="str">
        <f t="shared" si="21"/>
        <v>10162/543965</v>
      </c>
      <c r="J120">
        <f>VLOOKUP(C120,Schools!$A:$Z,9,0)</f>
        <v>400026</v>
      </c>
      <c r="K120" s="159" t="s">
        <v>170</v>
      </c>
      <c r="L120" s="159" t="s">
        <v>4816</v>
      </c>
      <c r="M120" s="159" t="s">
        <v>4844</v>
      </c>
      <c r="N120" s="77" t="str">
        <f>VLOOKUP(C120,Schools!A:D,4,0)</f>
        <v>Primary</v>
      </c>
      <c r="O120" s="77">
        <f t="shared" si="17"/>
        <v>10162</v>
      </c>
      <c r="P120" s="77">
        <f t="shared" si="28"/>
        <v>543965</v>
      </c>
      <c r="Q120" s="286">
        <f t="shared" si="29"/>
        <v>-591.48</v>
      </c>
      <c r="R120" s="78"/>
      <c r="S120" s="78"/>
      <c r="T120" s="78"/>
      <c r="U120" s="78"/>
      <c r="V120" s="78"/>
      <c r="W120" s="78"/>
      <c r="X120" s="78"/>
      <c r="Y120" s="78"/>
      <c r="Z120" s="78"/>
      <c r="AA120" s="78"/>
      <c r="AB120" s="78"/>
      <c r="AC120" s="52">
        <f t="shared" si="22"/>
        <v>-591.48</v>
      </c>
      <c r="AD120" s="52">
        <f t="shared" si="23"/>
        <v>0</v>
      </c>
      <c r="AE120" s="78"/>
      <c r="AG120" s="52">
        <f t="shared" si="24"/>
        <v>-591.48</v>
      </c>
      <c r="AH120" s="52">
        <f t="shared" si="25"/>
        <v>-591.48</v>
      </c>
      <c r="AI120" s="7">
        <f t="shared" si="26"/>
        <v>-591.48</v>
      </c>
      <c r="AJ120" s="7">
        <f t="shared" si="27"/>
        <v>-591.48</v>
      </c>
      <c r="AK120" s="7"/>
      <c r="AL120" s="7"/>
      <c r="AU120"/>
      <c r="AW120" s="52"/>
      <c r="AX120" s="79"/>
      <c r="BA120" s="3"/>
      <c r="BB120" s="51"/>
      <c r="BC120" s="51"/>
      <c r="BD120" s="51"/>
      <c r="BE120" s="51"/>
      <c r="BF120" s="52"/>
      <c r="BG120" s="51"/>
      <c r="BH120" s="7"/>
      <c r="BI120" s="51"/>
      <c r="BJ120" s="1"/>
      <c r="BK120" s="51"/>
      <c r="BL120" s="1"/>
      <c r="BM120" s="52"/>
      <c r="BN120" s="52"/>
    </row>
    <row r="121" spans="1:66" x14ac:dyDescent="0.25">
      <c r="A121" t="str">
        <f t="shared" si="20"/>
        <v>DEDELEGATION</v>
      </c>
      <c r="B121" s="225">
        <v>44295</v>
      </c>
      <c r="C121" s="159">
        <v>3022032</v>
      </c>
      <c r="D121" s="301" t="s">
        <v>4765</v>
      </c>
      <c r="E121" t="str">
        <f>VLOOKUP(C121,Schools!$A:$Z,3,0)</f>
        <v>M</v>
      </c>
      <c r="F121" s="226">
        <v>-1392.8400000000001</v>
      </c>
      <c r="G121" s="159" t="s">
        <v>4703</v>
      </c>
      <c r="H121" s="159" t="s">
        <v>4807</v>
      </c>
      <c r="I121" t="str">
        <f t="shared" si="21"/>
        <v>10162/543965</v>
      </c>
      <c r="J121">
        <f>VLOOKUP(C121,Schools!$A:$Z,9,0)</f>
        <v>400084</v>
      </c>
      <c r="K121" s="159" t="s">
        <v>170</v>
      </c>
      <c r="L121" s="159" t="s">
        <v>4816</v>
      </c>
      <c r="M121" s="159" t="s">
        <v>4844</v>
      </c>
      <c r="N121" s="77" t="str">
        <f>VLOOKUP(C121,Schools!A:D,4,0)</f>
        <v>Primary</v>
      </c>
      <c r="O121" s="77">
        <f t="shared" si="17"/>
        <v>10162</v>
      </c>
      <c r="P121" s="77">
        <f t="shared" si="28"/>
        <v>543965</v>
      </c>
      <c r="Q121" s="286">
        <f t="shared" si="29"/>
        <v>-1392.8400000000001</v>
      </c>
      <c r="R121" s="78"/>
      <c r="S121" s="78"/>
      <c r="T121" s="78"/>
      <c r="U121" s="78"/>
      <c r="V121" s="78"/>
      <c r="W121" s="78"/>
      <c r="X121" s="78"/>
      <c r="Y121" s="78"/>
      <c r="Z121" s="78"/>
      <c r="AA121" s="78"/>
      <c r="AB121" s="78"/>
      <c r="AC121" s="52">
        <f t="shared" si="22"/>
        <v>-1392.8400000000001</v>
      </c>
      <c r="AD121" s="52">
        <f t="shared" si="23"/>
        <v>0</v>
      </c>
      <c r="AE121" s="78"/>
      <c r="AG121" s="52">
        <f t="shared" si="24"/>
        <v>-1392.8400000000001</v>
      </c>
      <c r="AH121" s="52">
        <f t="shared" si="25"/>
        <v>-1392.8400000000001</v>
      </c>
      <c r="AI121" s="7">
        <f t="shared" si="26"/>
        <v>-1392.8400000000001</v>
      </c>
      <c r="AJ121" s="7">
        <f t="shared" si="27"/>
        <v>-1392.8400000000001</v>
      </c>
      <c r="AK121" s="7"/>
      <c r="AL121" s="7"/>
      <c r="AU121"/>
      <c r="AW121" s="52"/>
      <c r="AX121" s="79"/>
      <c r="BA121" s="3"/>
      <c r="BB121" s="51"/>
      <c r="BC121" s="51"/>
      <c r="BD121" s="51"/>
      <c r="BE121" s="51"/>
      <c r="BF121" s="52"/>
      <c r="BG121" s="51"/>
      <c r="BH121" s="7"/>
      <c r="BI121" s="51"/>
      <c r="BJ121" s="1"/>
      <c r="BK121" s="51"/>
      <c r="BL121" s="1"/>
      <c r="BM121" s="52"/>
      <c r="BN121" s="52"/>
    </row>
    <row r="122" spans="1:66" x14ac:dyDescent="0.25">
      <c r="A122" t="str">
        <f t="shared" si="20"/>
        <v>DEDELEGATION</v>
      </c>
      <c r="B122" s="225">
        <v>44295</v>
      </c>
      <c r="C122" s="159">
        <v>3022036</v>
      </c>
      <c r="D122" s="301" t="s">
        <v>4766</v>
      </c>
      <c r="E122" t="str">
        <f>VLOOKUP(C122,Schools!$A:$Z,3,0)</f>
        <v>M</v>
      </c>
      <c r="F122" s="226">
        <v>-750.48</v>
      </c>
      <c r="G122" s="159" t="s">
        <v>4703</v>
      </c>
      <c r="H122" s="159" t="s">
        <v>4807</v>
      </c>
      <c r="I122" t="str">
        <f t="shared" si="21"/>
        <v>10162/543965</v>
      </c>
      <c r="J122">
        <f>VLOOKUP(C122,Schools!$A:$Z,9,0)</f>
        <v>400046</v>
      </c>
      <c r="K122" s="159" t="s">
        <v>170</v>
      </c>
      <c r="L122" s="159" t="s">
        <v>4816</v>
      </c>
      <c r="M122" s="159" t="s">
        <v>4844</v>
      </c>
      <c r="N122" s="77" t="str">
        <f>VLOOKUP(C122,Schools!A:D,4,0)</f>
        <v>Primary</v>
      </c>
      <c r="O122" s="77">
        <f t="shared" si="17"/>
        <v>10162</v>
      </c>
      <c r="P122" s="77">
        <f t="shared" si="28"/>
        <v>543965</v>
      </c>
      <c r="Q122" s="286">
        <f t="shared" si="29"/>
        <v>-750.48</v>
      </c>
      <c r="R122" s="78"/>
      <c r="S122" s="78"/>
      <c r="T122" s="78"/>
      <c r="U122" s="78"/>
      <c r="V122" s="78"/>
      <c r="W122" s="78"/>
      <c r="X122" s="78"/>
      <c r="Y122" s="78"/>
      <c r="Z122" s="78"/>
      <c r="AA122" s="78"/>
      <c r="AB122" s="78"/>
      <c r="AC122" s="52">
        <f t="shared" si="22"/>
        <v>-750.48</v>
      </c>
      <c r="AD122" s="52">
        <f t="shared" si="23"/>
        <v>0</v>
      </c>
      <c r="AE122" s="78"/>
      <c r="AG122" s="52">
        <f t="shared" si="24"/>
        <v>-750.48</v>
      </c>
      <c r="AH122" s="52">
        <f t="shared" si="25"/>
        <v>-750.48</v>
      </c>
      <c r="AI122" s="7">
        <f t="shared" si="26"/>
        <v>-750.48</v>
      </c>
      <c r="AJ122" s="7">
        <f t="shared" si="27"/>
        <v>-750.48</v>
      </c>
      <c r="AK122" s="7"/>
      <c r="AL122" s="7"/>
      <c r="AU122"/>
      <c r="AW122" s="52"/>
      <c r="AX122" s="79"/>
      <c r="BA122" s="3"/>
      <c r="BB122" s="51"/>
      <c r="BC122" s="51"/>
      <c r="BD122" s="51"/>
      <c r="BE122" s="51"/>
      <c r="BF122" s="52"/>
      <c r="BG122" s="51"/>
      <c r="BH122" s="7"/>
      <c r="BI122" s="51"/>
      <c r="BJ122" s="1"/>
      <c r="BK122" s="51"/>
      <c r="BL122" s="1"/>
      <c r="BM122" s="52"/>
      <c r="BN122" s="52"/>
    </row>
    <row r="123" spans="1:66" x14ac:dyDescent="0.25">
      <c r="A123" t="str">
        <f t="shared" si="20"/>
        <v>DEDELEGATION</v>
      </c>
      <c r="B123" s="225">
        <v>44295</v>
      </c>
      <c r="C123" s="159">
        <v>3022037</v>
      </c>
      <c r="D123" s="301" t="s">
        <v>236</v>
      </c>
      <c r="E123" t="str">
        <f>VLOOKUP(C123,Schools!$A:$Z,3,0)</f>
        <v>M</v>
      </c>
      <c r="F123" s="226">
        <v>-842.7</v>
      </c>
      <c r="G123" s="159" t="s">
        <v>4703</v>
      </c>
      <c r="H123" s="159" t="s">
        <v>4807</v>
      </c>
      <c r="I123" t="str">
        <f t="shared" si="21"/>
        <v>10162/543965</v>
      </c>
      <c r="J123">
        <f>VLOOKUP(C123,Schools!$A:$Z,9,0)</f>
        <v>400030</v>
      </c>
      <c r="K123" s="159" t="s">
        <v>170</v>
      </c>
      <c r="L123" s="159" t="s">
        <v>4816</v>
      </c>
      <c r="M123" s="159" t="s">
        <v>4844</v>
      </c>
      <c r="N123" s="77" t="str">
        <f>VLOOKUP(C123,Schools!A:D,4,0)</f>
        <v>Primary</v>
      </c>
      <c r="O123" s="77">
        <f t="shared" si="17"/>
        <v>10162</v>
      </c>
      <c r="P123" s="77">
        <f t="shared" si="28"/>
        <v>543965</v>
      </c>
      <c r="Q123" s="286">
        <f t="shared" si="29"/>
        <v>-842.7</v>
      </c>
      <c r="R123" s="78"/>
      <c r="S123" s="78"/>
      <c r="T123" s="78"/>
      <c r="U123" s="78"/>
      <c r="V123" s="78"/>
      <c r="W123" s="78"/>
      <c r="X123" s="78"/>
      <c r="Y123" s="78"/>
      <c r="Z123" s="78"/>
      <c r="AA123" s="78"/>
      <c r="AB123" s="78"/>
      <c r="AC123" s="52">
        <f t="shared" si="22"/>
        <v>-842.7</v>
      </c>
      <c r="AD123" s="52">
        <f t="shared" si="23"/>
        <v>0</v>
      </c>
      <c r="AE123" s="78"/>
      <c r="AG123" s="52">
        <f t="shared" si="24"/>
        <v>-842.7</v>
      </c>
      <c r="AH123" s="52">
        <f t="shared" si="25"/>
        <v>-842.7</v>
      </c>
      <c r="AI123" s="7">
        <f t="shared" si="26"/>
        <v>-842.7</v>
      </c>
      <c r="AJ123" s="7">
        <f t="shared" si="27"/>
        <v>-842.7</v>
      </c>
      <c r="AK123" s="7"/>
      <c r="AL123" s="7"/>
      <c r="AU123"/>
      <c r="AW123" s="52"/>
      <c r="AX123" s="79"/>
      <c r="BA123" s="3"/>
      <c r="BB123" s="51"/>
      <c r="BC123" s="51"/>
      <c r="BD123" s="51"/>
      <c r="BE123" s="51"/>
      <c r="BF123" s="52"/>
      <c r="BG123" s="51"/>
      <c r="BH123" s="7"/>
      <c r="BI123" s="51"/>
      <c r="BJ123" s="1"/>
      <c r="BK123" s="51"/>
      <c r="BL123" s="1"/>
      <c r="BM123" s="52"/>
      <c r="BN123" s="52"/>
    </row>
    <row r="124" spans="1:66" x14ac:dyDescent="0.25">
      <c r="A124" t="str">
        <f t="shared" si="20"/>
        <v>DEDELEGATION</v>
      </c>
      <c r="B124" s="225">
        <v>44295</v>
      </c>
      <c r="C124" s="159">
        <v>3022042</v>
      </c>
      <c r="D124" s="301" t="s">
        <v>4767</v>
      </c>
      <c r="E124" t="str">
        <f>VLOOKUP(C124,Schools!$A:$Z,3,0)</f>
        <v>M</v>
      </c>
      <c r="F124" s="226">
        <v>-1351.5</v>
      </c>
      <c r="G124" s="159" t="s">
        <v>4703</v>
      </c>
      <c r="H124" s="159" t="s">
        <v>4807</v>
      </c>
      <c r="I124" t="str">
        <f t="shared" si="21"/>
        <v>10162/543965</v>
      </c>
      <c r="J124">
        <f>VLOOKUP(C124,Schools!$A:$Z,9,0)</f>
        <v>400048</v>
      </c>
      <c r="K124" s="159" t="s">
        <v>170</v>
      </c>
      <c r="L124" s="159" t="s">
        <v>4816</v>
      </c>
      <c r="M124" s="159" t="s">
        <v>4844</v>
      </c>
      <c r="N124" s="77" t="str">
        <f>VLOOKUP(C124,Schools!A:D,4,0)</f>
        <v>Primary</v>
      </c>
      <c r="O124" s="77">
        <f t="shared" si="17"/>
        <v>10162</v>
      </c>
      <c r="P124" s="77">
        <f t="shared" si="28"/>
        <v>543965</v>
      </c>
      <c r="Q124" s="286">
        <f t="shared" si="29"/>
        <v>-1351.5</v>
      </c>
      <c r="R124" s="78"/>
      <c r="S124" s="78"/>
      <c r="T124" s="78"/>
      <c r="U124" s="78"/>
      <c r="V124" s="78"/>
      <c r="W124" s="78"/>
      <c r="X124" s="78"/>
      <c r="Y124" s="78"/>
      <c r="Z124" s="78"/>
      <c r="AA124" s="78"/>
      <c r="AB124" s="78"/>
      <c r="AC124" s="52">
        <f t="shared" si="22"/>
        <v>-1351.5</v>
      </c>
      <c r="AD124" s="52">
        <f t="shared" si="23"/>
        <v>0</v>
      </c>
      <c r="AE124" s="78"/>
      <c r="AG124" s="52">
        <f t="shared" si="24"/>
        <v>-1351.5</v>
      </c>
      <c r="AH124" s="52">
        <f t="shared" si="25"/>
        <v>-1351.5</v>
      </c>
      <c r="AI124" s="7">
        <f t="shared" si="26"/>
        <v>-1351.5</v>
      </c>
      <c r="AJ124" s="7">
        <f t="shared" si="27"/>
        <v>-1351.5</v>
      </c>
      <c r="AK124" s="7"/>
      <c r="AL124" s="7"/>
      <c r="AU124"/>
      <c r="AW124" s="52"/>
      <c r="AX124" s="79"/>
      <c r="BA124" s="3"/>
      <c r="BB124" s="51"/>
      <c r="BC124" s="51"/>
      <c r="BD124" s="51"/>
      <c r="BE124" s="51"/>
      <c r="BF124" s="52"/>
      <c r="BG124" s="51"/>
      <c r="BH124" s="7"/>
      <c r="BI124" s="51"/>
      <c r="BJ124" s="1"/>
      <c r="BK124" s="51"/>
      <c r="BL124" s="1"/>
      <c r="BM124" s="52"/>
      <c r="BN124" s="52"/>
    </row>
    <row r="125" spans="1:66" x14ac:dyDescent="0.25">
      <c r="A125" t="str">
        <f t="shared" si="20"/>
        <v>DEDELEGATION</v>
      </c>
      <c r="B125" s="225">
        <v>44295</v>
      </c>
      <c r="C125" s="159">
        <v>3022043</v>
      </c>
      <c r="D125" s="301" t="s">
        <v>245</v>
      </c>
      <c r="E125" t="str">
        <f>VLOOKUP(C125,Schools!$A:$Z,3,0)</f>
        <v>M</v>
      </c>
      <c r="F125" s="226">
        <v>-1421.46</v>
      </c>
      <c r="G125" s="159" t="s">
        <v>4703</v>
      </c>
      <c r="H125" s="159" t="s">
        <v>4807</v>
      </c>
      <c r="I125" t="str">
        <f t="shared" si="21"/>
        <v>10162/543965</v>
      </c>
      <c r="J125">
        <f>VLOOKUP(C125,Schools!$A:$Z,9,0)</f>
        <v>400088</v>
      </c>
      <c r="K125" s="159" t="s">
        <v>170</v>
      </c>
      <c r="L125" s="159" t="s">
        <v>4816</v>
      </c>
      <c r="M125" s="159" t="s">
        <v>4844</v>
      </c>
      <c r="N125" s="77" t="str">
        <f>VLOOKUP(C125,Schools!A:D,4,0)</f>
        <v>Primary</v>
      </c>
      <c r="O125" s="77">
        <f t="shared" si="17"/>
        <v>10162</v>
      </c>
      <c r="P125" s="77">
        <f t="shared" si="28"/>
        <v>543965</v>
      </c>
      <c r="Q125" s="286">
        <f t="shared" si="29"/>
        <v>-1421.46</v>
      </c>
      <c r="R125" s="78"/>
      <c r="S125" s="78"/>
      <c r="T125" s="78"/>
      <c r="U125" s="78"/>
      <c r="V125" s="78"/>
      <c r="W125" s="78"/>
      <c r="X125" s="78"/>
      <c r="Y125" s="78"/>
      <c r="Z125" s="78"/>
      <c r="AA125" s="78"/>
      <c r="AB125" s="78"/>
      <c r="AC125" s="52">
        <f t="shared" si="22"/>
        <v>-1421.46</v>
      </c>
      <c r="AD125" s="52">
        <f t="shared" si="23"/>
        <v>0</v>
      </c>
      <c r="AE125" s="78"/>
      <c r="AG125" s="52">
        <f t="shared" si="24"/>
        <v>-1421.46</v>
      </c>
      <c r="AH125" s="52">
        <f t="shared" si="25"/>
        <v>-1421.46</v>
      </c>
      <c r="AI125" s="7">
        <f t="shared" si="26"/>
        <v>-1421.46</v>
      </c>
      <c r="AJ125" s="7">
        <f t="shared" si="27"/>
        <v>-1421.46</v>
      </c>
      <c r="AK125" s="7"/>
      <c r="AL125" s="7"/>
      <c r="AU125"/>
      <c r="AW125" s="52"/>
      <c r="AX125" s="79"/>
      <c r="BA125" s="3"/>
      <c r="BB125" s="51"/>
      <c r="BC125" s="51"/>
      <c r="BD125" s="51"/>
      <c r="BE125" s="51"/>
      <c r="BF125" s="52"/>
      <c r="BG125" s="51"/>
      <c r="BH125" s="7"/>
      <c r="BI125" s="51"/>
      <c r="BJ125" s="1"/>
      <c r="BK125" s="51"/>
      <c r="BL125" s="1"/>
      <c r="BM125" s="52"/>
      <c r="BN125" s="52"/>
    </row>
    <row r="126" spans="1:66" x14ac:dyDescent="0.25">
      <c r="A126" t="str">
        <f t="shared" si="20"/>
        <v>DEDELEGATION</v>
      </c>
      <c r="B126" s="225">
        <v>44295</v>
      </c>
      <c r="C126" s="159">
        <v>3022044</v>
      </c>
      <c r="D126" s="301" t="s">
        <v>244</v>
      </c>
      <c r="E126" t="str">
        <f>VLOOKUP(C126,Schools!$A:$Z,3,0)</f>
        <v>M</v>
      </c>
      <c r="F126" s="226">
        <v>-1116.18</v>
      </c>
      <c r="G126" s="159" t="s">
        <v>4703</v>
      </c>
      <c r="H126" s="159" t="s">
        <v>4807</v>
      </c>
      <c r="I126" t="str">
        <f t="shared" si="21"/>
        <v>10162/543965</v>
      </c>
      <c r="J126">
        <f>VLOOKUP(C126,Schools!$A:$Z,9,0)</f>
        <v>400087</v>
      </c>
      <c r="K126" s="159" t="s">
        <v>170</v>
      </c>
      <c r="L126" s="159" t="s">
        <v>4816</v>
      </c>
      <c r="M126" s="159" t="s">
        <v>4844</v>
      </c>
      <c r="N126" s="77" t="str">
        <f>VLOOKUP(C126,Schools!A:D,4,0)</f>
        <v>Primary</v>
      </c>
      <c r="O126" s="77">
        <f t="shared" si="17"/>
        <v>10162</v>
      </c>
      <c r="P126" s="77">
        <f t="shared" si="28"/>
        <v>543965</v>
      </c>
      <c r="Q126" s="286">
        <f t="shared" si="29"/>
        <v>-1116.18</v>
      </c>
      <c r="R126" s="78"/>
      <c r="S126" s="78"/>
      <c r="T126" s="78"/>
      <c r="U126" s="78"/>
      <c r="V126" s="78"/>
      <c r="W126" s="78"/>
      <c r="X126" s="78"/>
      <c r="Y126" s="78"/>
      <c r="Z126" s="78"/>
      <c r="AA126" s="78"/>
      <c r="AB126" s="78"/>
      <c r="AC126" s="52">
        <f t="shared" si="22"/>
        <v>-1116.18</v>
      </c>
      <c r="AD126" s="52">
        <f t="shared" si="23"/>
        <v>0</v>
      </c>
      <c r="AE126" s="78"/>
      <c r="AG126" s="52">
        <f t="shared" si="24"/>
        <v>-1116.18</v>
      </c>
      <c r="AH126" s="52">
        <f t="shared" si="25"/>
        <v>-1116.18</v>
      </c>
      <c r="AI126" s="7">
        <f t="shared" si="26"/>
        <v>-1116.18</v>
      </c>
      <c r="AJ126" s="7">
        <f t="shared" si="27"/>
        <v>-1116.18</v>
      </c>
      <c r="AK126" s="7"/>
      <c r="AL126" s="7"/>
      <c r="AU126"/>
      <c r="AW126" s="52"/>
      <c r="AX126" s="79"/>
      <c r="BA126" s="3"/>
      <c r="BB126" s="51"/>
      <c r="BC126" s="51"/>
      <c r="BD126" s="51"/>
      <c r="BE126" s="51"/>
      <c r="BF126" s="52"/>
      <c r="BG126" s="51"/>
      <c r="BH126" s="7"/>
      <c r="BI126" s="51"/>
      <c r="BJ126" s="1"/>
      <c r="BK126" s="51"/>
      <c r="BL126" s="1"/>
      <c r="BM126" s="52"/>
      <c r="BN126" s="52"/>
    </row>
    <row r="127" spans="1:66" x14ac:dyDescent="0.25">
      <c r="A127" t="str">
        <f t="shared" si="20"/>
        <v>DEDELEGATION</v>
      </c>
      <c r="B127" s="225">
        <v>44295</v>
      </c>
      <c r="C127" s="159">
        <v>3022045</v>
      </c>
      <c r="D127" s="301" t="s">
        <v>4768</v>
      </c>
      <c r="E127" t="str">
        <f>VLOOKUP(C127,Schools!$A:$Z,3,0)</f>
        <v>M</v>
      </c>
      <c r="F127" s="226">
        <v>-670.98</v>
      </c>
      <c r="G127" s="159" t="s">
        <v>4703</v>
      </c>
      <c r="H127" s="159" t="s">
        <v>4807</v>
      </c>
      <c r="I127" t="str">
        <f t="shared" si="21"/>
        <v>10162/543965</v>
      </c>
      <c r="J127">
        <f>VLOOKUP(C127,Schools!$A:$Z,9,0)</f>
        <v>400089</v>
      </c>
      <c r="K127" s="159" t="s">
        <v>170</v>
      </c>
      <c r="L127" s="159" t="s">
        <v>4816</v>
      </c>
      <c r="M127" s="159" t="s">
        <v>4844</v>
      </c>
      <c r="N127" s="77" t="str">
        <f>VLOOKUP(C127,Schools!A:D,4,0)</f>
        <v>Primary</v>
      </c>
      <c r="O127" s="77">
        <f t="shared" si="17"/>
        <v>10162</v>
      </c>
      <c r="P127" s="77">
        <f t="shared" si="28"/>
        <v>543965</v>
      </c>
      <c r="Q127" s="286">
        <f t="shared" si="29"/>
        <v>-670.98</v>
      </c>
      <c r="R127" s="78"/>
      <c r="S127" s="78"/>
      <c r="T127" s="78"/>
      <c r="U127" s="78"/>
      <c r="V127" s="78"/>
      <c r="W127" s="78"/>
      <c r="X127" s="78"/>
      <c r="Y127" s="78"/>
      <c r="Z127" s="78"/>
      <c r="AA127" s="78"/>
      <c r="AB127" s="78"/>
      <c r="AC127" s="52">
        <f t="shared" si="22"/>
        <v>-670.98</v>
      </c>
      <c r="AD127" s="52">
        <f t="shared" si="23"/>
        <v>0</v>
      </c>
      <c r="AE127" s="78"/>
      <c r="AG127" s="52">
        <f t="shared" si="24"/>
        <v>-670.98</v>
      </c>
      <c r="AH127" s="52">
        <f t="shared" si="25"/>
        <v>-670.98</v>
      </c>
      <c r="AI127" s="7">
        <f t="shared" si="26"/>
        <v>-670.98</v>
      </c>
      <c r="AJ127" s="7">
        <f t="shared" si="27"/>
        <v>-670.98</v>
      </c>
      <c r="AK127" s="7"/>
      <c r="AL127" s="7"/>
      <c r="AU127"/>
      <c r="AW127" s="52"/>
      <c r="AX127" s="79"/>
      <c r="BA127" s="3"/>
      <c r="BB127" s="51"/>
      <c r="BC127" s="51"/>
      <c r="BD127" s="51"/>
      <c r="BE127" s="51"/>
      <c r="BF127" s="52"/>
      <c r="BG127" s="51"/>
      <c r="BH127" s="7"/>
      <c r="BI127" s="51"/>
      <c r="BJ127" s="1"/>
      <c r="BK127" s="51"/>
      <c r="BL127" s="1"/>
      <c r="BM127" s="52"/>
      <c r="BN127" s="52"/>
    </row>
    <row r="128" spans="1:66" x14ac:dyDescent="0.25">
      <c r="A128" t="str">
        <f t="shared" si="20"/>
        <v>DEDELEGATION</v>
      </c>
      <c r="B128" s="225">
        <v>44295</v>
      </c>
      <c r="C128" s="159">
        <v>3022053</v>
      </c>
      <c r="D128" s="301" t="s">
        <v>4769</v>
      </c>
      <c r="E128" t="str">
        <f>VLOOKUP(C128,Schools!$A:$Z,3,0)</f>
        <v>M</v>
      </c>
      <c r="F128" s="226">
        <v>-626.46</v>
      </c>
      <c r="G128" s="159" t="s">
        <v>4703</v>
      </c>
      <c r="H128" s="159" t="s">
        <v>4807</v>
      </c>
      <c r="I128" t="str">
        <f t="shared" si="21"/>
        <v>10162/543965</v>
      </c>
      <c r="J128">
        <f>VLOOKUP(C128,Schools!$A:$Z,9,0)</f>
        <v>158733</v>
      </c>
      <c r="K128" s="159" t="s">
        <v>170</v>
      </c>
      <c r="L128" s="159" t="s">
        <v>4816</v>
      </c>
      <c r="M128" s="159" t="s">
        <v>4844</v>
      </c>
      <c r="N128" s="77" t="str">
        <f>VLOOKUP(C128,Schools!A:D,4,0)</f>
        <v>Primary</v>
      </c>
      <c r="O128" s="77">
        <f t="shared" si="17"/>
        <v>10162</v>
      </c>
      <c r="P128" s="77">
        <f t="shared" si="28"/>
        <v>543965</v>
      </c>
      <c r="Q128" s="286">
        <f t="shared" si="29"/>
        <v>-626.46</v>
      </c>
      <c r="R128" s="78"/>
      <c r="S128" s="78"/>
      <c r="T128" s="78"/>
      <c r="U128" s="78"/>
      <c r="V128" s="78"/>
      <c r="W128" s="78"/>
      <c r="X128" s="78"/>
      <c r="Y128" s="78"/>
      <c r="Z128" s="78"/>
      <c r="AA128" s="78"/>
      <c r="AB128" s="78"/>
      <c r="AC128" s="52">
        <f t="shared" si="22"/>
        <v>-626.46</v>
      </c>
      <c r="AD128" s="52">
        <f t="shared" si="23"/>
        <v>0</v>
      </c>
      <c r="AE128" s="78"/>
      <c r="AG128" s="52">
        <f t="shared" si="24"/>
        <v>-626.46</v>
      </c>
      <c r="AH128" s="52">
        <f t="shared" si="25"/>
        <v>-626.46</v>
      </c>
      <c r="AI128" s="7">
        <f t="shared" si="26"/>
        <v>-626.46</v>
      </c>
      <c r="AJ128" s="7">
        <f t="shared" si="27"/>
        <v>-626.46</v>
      </c>
      <c r="AK128" s="7"/>
      <c r="AL128" s="7"/>
      <c r="AU128"/>
      <c r="AW128" s="52"/>
      <c r="AX128" s="79"/>
      <c r="BA128" s="3"/>
      <c r="BB128" s="51"/>
      <c r="BC128" s="51"/>
      <c r="BD128" s="51"/>
      <c r="BE128" s="51"/>
      <c r="BF128" s="52"/>
      <c r="BG128" s="51"/>
      <c r="BH128" s="7"/>
      <c r="BI128" s="51"/>
      <c r="BJ128" s="1"/>
      <c r="BK128" s="51"/>
      <c r="BL128" s="1"/>
      <c r="BM128" s="52"/>
      <c r="BN128" s="52"/>
    </row>
    <row r="129" spans="1:66" x14ac:dyDescent="0.25">
      <c r="A129" t="str">
        <f t="shared" si="20"/>
        <v>DEDELEGATION</v>
      </c>
      <c r="B129" s="225">
        <v>44295</v>
      </c>
      <c r="C129" s="159">
        <v>3022054</v>
      </c>
      <c r="D129" s="301" t="s">
        <v>4770</v>
      </c>
      <c r="E129" t="str">
        <f>VLOOKUP(C129,Schools!$A:$Z,3,0)</f>
        <v>M</v>
      </c>
      <c r="F129" s="226">
        <v>-658.26</v>
      </c>
      <c r="G129" s="159" t="s">
        <v>4703</v>
      </c>
      <c r="H129" s="159" t="s">
        <v>4807</v>
      </c>
      <c r="I129" t="str">
        <f t="shared" si="21"/>
        <v>10162/543965</v>
      </c>
      <c r="J129">
        <f>VLOOKUP(C129,Schools!$A:$Z,9,0)</f>
        <v>400004</v>
      </c>
      <c r="K129" s="159" t="s">
        <v>170</v>
      </c>
      <c r="L129" s="159" t="s">
        <v>4816</v>
      </c>
      <c r="M129" s="159" t="s">
        <v>4844</v>
      </c>
      <c r="N129" s="77" t="str">
        <f>VLOOKUP(C129,Schools!A:D,4,0)</f>
        <v>Primary</v>
      </c>
      <c r="O129" s="77">
        <f t="shared" si="17"/>
        <v>10162</v>
      </c>
      <c r="P129" s="77">
        <f t="shared" si="28"/>
        <v>543965</v>
      </c>
      <c r="Q129" s="286">
        <f t="shared" si="29"/>
        <v>-658.26</v>
      </c>
      <c r="R129" s="78"/>
      <c r="S129" s="78"/>
      <c r="T129" s="78"/>
      <c r="U129" s="78"/>
      <c r="V129" s="78"/>
      <c r="W129" s="78"/>
      <c r="X129" s="78"/>
      <c r="Y129" s="78"/>
      <c r="Z129" s="78"/>
      <c r="AA129" s="78"/>
      <c r="AB129" s="78"/>
      <c r="AC129" s="52">
        <f t="shared" si="22"/>
        <v>-658.26</v>
      </c>
      <c r="AD129" s="52">
        <f t="shared" si="23"/>
        <v>0</v>
      </c>
      <c r="AE129" s="78"/>
      <c r="AG129" s="52">
        <f t="shared" si="24"/>
        <v>-658.26</v>
      </c>
      <c r="AH129" s="52">
        <f t="shared" si="25"/>
        <v>-658.26</v>
      </c>
      <c r="AI129" s="7">
        <f t="shared" si="26"/>
        <v>-658.26</v>
      </c>
      <c r="AJ129" s="7">
        <f t="shared" si="27"/>
        <v>-658.26</v>
      </c>
      <c r="AK129" s="7"/>
      <c r="AL129" s="7"/>
      <c r="AU129"/>
      <c r="AW129" s="52"/>
      <c r="AX129" s="79"/>
      <c r="BA129" s="3"/>
      <c r="BB129" s="51"/>
      <c r="BC129" s="51"/>
      <c r="BD129" s="51"/>
      <c r="BE129" s="51"/>
      <c r="BF129" s="52"/>
      <c r="BG129" s="51"/>
      <c r="BH129" s="7"/>
      <c r="BI129" s="51"/>
      <c r="BJ129" s="1"/>
      <c r="BK129" s="51"/>
      <c r="BL129" s="1"/>
      <c r="BM129" s="52"/>
      <c r="BN129" s="52"/>
    </row>
    <row r="130" spans="1:66" x14ac:dyDescent="0.25">
      <c r="A130" t="str">
        <f t="shared" si="20"/>
        <v>DEDELEGATION</v>
      </c>
      <c r="B130" s="225">
        <v>44295</v>
      </c>
      <c r="C130" s="159">
        <v>3022055</v>
      </c>
      <c r="D130" s="301" t="s">
        <v>4771</v>
      </c>
      <c r="E130" t="str">
        <f>VLOOKUP(C130,Schools!$A:$Z,3,0)</f>
        <v>M</v>
      </c>
      <c r="F130" s="226">
        <v>-636</v>
      </c>
      <c r="G130" s="159" t="s">
        <v>4703</v>
      </c>
      <c r="H130" s="159" t="s">
        <v>4807</v>
      </c>
      <c r="I130" t="str">
        <f t="shared" si="21"/>
        <v>10162/543965</v>
      </c>
      <c r="J130">
        <f>VLOOKUP(C130,Schools!$A:$Z,9,0)</f>
        <v>400101</v>
      </c>
      <c r="K130" s="159" t="s">
        <v>170</v>
      </c>
      <c r="L130" s="159" t="s">
        <v>4816</v>
      </c>
      <c r="M130" s="159" t="s">
        <v>4844</v>
      </c>
      <c r="N130" s="77" t="str">
        <f>VLOOKUP(C130,Schools!A:D,4,0)</f>
        <v>Primary</v>
      </c>
      <c r="O130" s="77">
        <f t="shared" si="17"/>
        <v>10162</v>
      </c>
      <c r="P130" s="77">
        <f t="shared" si="28"/>
        <v>543965</v>
      </c>
      <c r="Q130" s="286">
        <f t="shared" si="29"/>
        <v>-636</v>
      </c>
      <c r="R130" s="78"/>
      <c r="S130" s="78"/>
      <c r="T130" s="78"/>
      <c r="U130" s="78"/>
      <c r="V130" s="78"/>
      <c r="W130" s="78"/>
      <c r="X130" s="78"/>
      <c r="Y130" s="78"/>
      <c r="Z130" s="78"/>
      <c r="AA130" s="78"/>
      <c r="AB130" s="78"/>
      <c r="AC130" s="52">
        <f t="shared" si="22"/>
        <v>-636</v>
      </c>
      <c r="AD130" s="52">
        <f t="shared" si="23"/>
        <v>0</v>
      </c>
      <c r="AE130" s="78"/>
      <c r="AG130" s="52">
        <f t="shared" si="24"/>
        <v>-636</v>
      </c>
      <c r="AH130" s="52">
        <f t="shared" si="25"/>
        <v>-636</v>
      </c>
      <c r="AI130" s="7">
        <f t="shared" si="26"/>
        <v>-636</v>
      </c>
      <c r="AJ130" s="7">
        <f t="shared" si="27"/>
        <v>-636</v>
      </c>
      <c r="AK130" s="7"/>
      <c r="AL130" s="7"/>
      <c r="AU130"/>
      <c r="AW130" s="52"/>
      <c r="AX130" s="79"/>
      <c r="BA130" s="3"/>
      <c r="BB130" s="51"/>
      <c r="BC130" s="51"/>
      <c r="BD130" s="51"/>
      <c r="BE130" s="51"/>
      <c r="BF130" s="52"/>
      <c r="BG130" s="51"/>
      <c r="BH130" s="7"/>
      <c r="BI130" s="51"/>
      <c r="BJ130" s="1"/>
      <c r="BK130" s="51"/>
      <c r="BL130" s="1"/>
      <c r="BM130" s="52"/>
      <c r="BN130" s="52"/>
    </row>
    <row r="131" spans="1:66" x14ac:dyDescent="0.25">
      <c r="A131" t="str">
        <f t="shared" si="20"/>
        <v>DEDELEGATION</v>
      </c>
      <c r="B131" s="225">
        <v>44295</v>
      </c>
      <c r="C131" s="159">
        <v>3022057</v>
      </c>
      <c r="D131" s="301" t="s">
        <v>275</v>
      </c>
      <c r="E131" t="str">
        <f>VLOOKUP(C131,Schools!$A:$Z,3,0)</f>
        <v>M</v>
      </c>
      <c r="F131" s="226">
        <v>-1427.8200000000002</v>
      </c>
      <c r="G131" s="159" t="s">
        <v>4703</v>
      </c>
      <c r="H131" s="159" t="s">
        <v>4807</v>
      </c>
      <c r="I131" t="str">
        <f t="shared" si="21"/>
        <v>10162/543965</v>
      </c>
      <c r="J131">
        <f>VLOOKUP(C131,Schools!$A:$Z,9,0)</f>
        <v>400053</v>
      </c>
      <c r="K131" s="159" t="s">
        <v>170</v>
      </c>
      <c r="L131" s="159" t="s">
        <v>4816</v>
      </c>
      <c r="M131" s="159" t="s">
        <v>4844</v>
      </c>
      <c r="N131" s="77" t="str">
        <f>VLOOKUP(C131,Schools!A:D,4,0)</f>
        <v>Primary</v>
      </c>
      <c r="O131" s="77">
        <f t="shared" si="17"/>
        <v>10162</v>
      </c>
      <c r="P131" s="77">
        <f t="shared" si="28"/>
        <v>543965</v>
      </c>
      <c r="Q131" s="286">
        <f t="shared" si="29"/>
        <v>-1427.8200000000002</v>
      </c>
      <c r="R131" s="78"/>
      <c r="S131" s="78"/>
      <c r="T131" s="78"/>
      <c r="U131" s="78"/>
      <c r="V131" s="78"/>
      <c r="W131" s="78"/>
      <c r="X131" s="78"/>
      <c r="Y131" s="78"/>
      <c r="Z131" s="78"/>
      <c r="AA131" s="78"/>
      <c r="AB131" s="78"/>
      <c r="AC131" s="52">
        <f t="shared" si="22"/>
        <v>-1427.8200000000002</v>
      </c>
      <c r="AD131" s="52">
        <f t="shared" si="23"/>
        <v>0</v>
      </c>
      <c r="AE131" s="78"/>
      <c r="AG131" s="52">
        <f t="shared" si="24"/>
        <v>-1427.8200000000002</v>
      </c>
      <c r="AH131" s="52">
        <f t="shared" si="25"/>
        <v>-1427.8200000000002</v>
      </c>
      <c r="AI131" s="7">
        <f t="shared" si="26"/>
        <v>-1427.8200000000002</v>
      </c>
      <c r="AJ131" s="7">
        <f t="shared" si="27"/>
        <v>-1427.8200000000002</v>
      </c>
      <c r="AK131" s="7"/>
      <c r="AL131" s="7"/>
      <c r="AU131"/>
      <c r="AW131" s="52"/>
      <c r="AX131" s="79"/>
      <c r="BA131" s="3"/>
      <c r="BB131" s="51"/>
      <c r="BC131" s="51"/>
      <c r="BD131" s="51"/>
      <c r="BE131" s="51"/>
      <c r="BF131" s="52"/>
      <c r="BG131" s="51"/>
      <c r="BH131" s="7"/>
      <c r="BI131" s="51"/>
      <c r="BJ131" s="1"/>
      <c r="BK131" s="51"/>
      <c r="BL131" s="1"/>
      <c r="BM131" s="52"/>
      <c r="BN131" s="52"/>
    </row>
    <row r="132" spans="1:66" x14ac:dyDescent="0.25">
      <c r="A132" t="str">
        <f t="shared" si="20"/>
        <v>DEDELEGATION</v>
      </c>
      <c r="B132" s="225">
        <v>44295</v>
      </c>
      <c r="C132" s="159">
        <v>3022060</v>
      </c>
      <c r="D132" s="301" t="s">
        <v>278</v>
      </c>
      <c r="E132" t="str">
        <f>VLOOKUP(C132,Schools!$A:$Z,3,0)</f>
        <v>M</v>
      </c>
      <c r="F132" s="226">
        <v>-1338.78</v>
      </c>
      <c r="G132" s="159" t="s">
        <v>4703</v>
      </c>
      <c r="H132" s="159" t="s">
        <v>4807</v>
      </c>
      <c r="I132" t="str">
        <f t="shared" si="21"/>
        <v>10162/543965</v>
      </c>
      <c r="J132">
        <f>VLOOKUP(C132,Schools!$A:$Z,9,0)</f>
        <v>400011</v>
      </c>
      <c r="K132" s="159" t="s">
        <v>170</v>
      </c>
      <c r="L132" s="159" t="s">
        <v>4816</v>
      </c>
      <c r="M132" s="159" t="s">
        <v>4844</v>
      </c>
      <c r="N132" s="77" t="str">
        <f>VLOOKUP(C132,Schools!A:D,4,0)</f>
        <v>Primary</v>
      </c>
      <c r="O132" s="77">
        <f t="shared" si="17"/>
        <v>10162</v>
      </c>
      <c r="P132" s="77">
        <f t="shared" si="28"/>
        <v>543965</v>
      </c>
      <c r="Q132" s="286">
        <f t="shared" si="29"/>
        <v>-1338.78</v>
      </c>
      <c r="R132" s="78"/>
      <c r="S132" s="78"/>
      <c r="T132" s="78"/>
      <c r="U132" s="78"/>
      <c r="V132" s="78"/>
      <c r="W132" s="78"/>
      <c r="X132" s="78"/>
      <c r="Y132" s="78"/>
      <c r="Z132" s="78"/>
      <c r="AA132" s="78"/>
      <c r="AB132" s="78"/>
      <c r="AC132" s="52">
        <f t="shared" si="22"/>
        <v>-1338.78</v>
      </c>
      <c r="AD132" s="52">
        <f t="shared" si="23"/>
        <v>0</v>
      </c>
      <c r="AE132" s="78"/>
      <c r="AG132" s="52">
        <f t="shared" si="24"/>
        <v>-1338.78</v>
      </c>
      <c r="AH132" s="52">
        <f t="shared" si="25"/>
        <v>-1338.78</v>
      </c>
      <c r="AI132" s="7">
        <f t="shared" si="26"/>
        <v>-1338.78</v>
      </c>
      <c r="AJ132" s="7">
        <f t="shared" si="27"/>
        <v>-1338.78</v>
      </c>
      <c r="AK132" s="7"/>
      <c r="AL132" s="7"/>
      <c r="AU132"/>
      <c r="AW132" s="52"/>
      <c r="AX132" s="79"/>
      <c r="BA132" s="3"/>
      <c r="BB132" s="51"/>
      <c r="BC132" s="51"/>
      <c r="BD132" s="51"/>
      <c r="BE132" s="51"/>
      <c r="BF132" s="52"/>
      <c r="BG132" s="51"/>
      <c r="BH132" s="7"/>
      <c r="BI132" s="51"/>
      <c r="BJ132" s="1"/>
      <c r="BK132" s="51"/>
      <c r="BL132" s="1"/>
      <c r="BM132" s="52"/>
      <c r="BN132" s="52"/>
    </row>
    <row r="133" spans="1:66" x14ac:dyDescent="0.25">
      <c r="A133" t="str">
        <f t="shared" si="20"/>
        <v>DEDELEGATION</v>
      </c>
      <c r="B133" s="225">
        <v>44295</v>
      </c>
      <c r="C133" s="159">
        <v>3022067</v>
      </c>
      <c r="D133" s="301" t="s">
        <v>41</v>
      </c>
      <c r="E133" t="str">
        <f>VLOOKUP(C133,Schools!$A:$Z,3,0)</f>
        <v>M</v>
      </c>
      <c r="F133" s="226">
        <v>-744.12</v>
      </c>
      <c r="G133" s="159" t="s">
        <v>4703</v>
      </c>
      <c r="H133" s="159" t="s">
        <v>4807</v>
      </c>
      <c r="I133" t="str">
        <f t="shared" si="21"/>
        <v>10162/543965</v>
      </c>
      <c r="J133">
        <f>VLOOKUP(C133,Schools!$A:$Z,9,0)</f>
        <v>400065</v>
      </c>
      <c r="K133" s="159" t="s">
        <v>170</v>
      </c>
      <c r="L133" s="159" t="s">
        <v>4816</v>
      </c>
      <c r="M133" s="159" t="s">
        <v>4844</v>
      </c>
      <c r="N133" s="77" t="str">
        <f>VLOOKUP(C133,Schools!A:D,4,0)</f>
        <v>Primary</v>
      </c>
      <c r="O133" s="77">
        <f t="shared" si="17"/>
        <v>10162</v>
      </c>
      <c r="P133" s="77">
        <f t="shared" si="28"/>
        <v>543965</v>
      </c>
      <c r="Q133" s="286">
        <f t="shared" si="29"/>
        <v>-744.12</v>
      </c>
      <c r="R133" s="78"/>
      <c r="S133" s="78"/>
      <c r="T133" s="78"/>
      <c r="U133" s="78"/>
      <c r="V133" s="78"/>
      <c r="W133" s="78"/>
      <c r="X133" s="78"/>
      <c r="Y133" s="78"/>
      <c r="Z133" s="78"/>
      <c r="AA133" s="78"/>
      <c r="AB133" s="78"/>
      <c r="AC133" s="52">
        <f t="shared" si="22"/>
        <v>-744.12</v>
      </c>
      <c r="AD133" s="52">
        <f t="shared" si="23"/>
        <v>0</v>
      </c>
      <c r="AE133" s="78"/>
      <c r="AG133" s="52">
        <f t="shared" si="24"/>
        <v>-744.12</v>
      </c>
      <c r="AH133" s="52">
        <f t="shared" si="25"/>
        <v>-744.12</v>
      </c>
      <c r="AI133" s="7">
        <f t="shared" si="26"/>
        <v>-744.12</v>
      </c>
      <c r="AJ133" s="7">
        <f t="shared" si="27"/>
        <v>-744.12</v>
      </c>
      <c r="AK133" s="7"/>
      <c r="AL133" s="7"/>
      <c r="AU133"/>
      <c r="AW133" s="52"/>
      <c r="AX133" s="79"/>
      <c r="BA133" s="3"/>
      <c r="BB133" s="51"/>
      <c r="BC133" s="51"/>
      <c r="BD133" s="51"/>
      <c r="BE133" s="51"/>
      <c r="BF133" s="52"/>
      <c r="BG133" s="51"/>
      <c r="BH133" s="7"/>
      <c r="BI133" s="51"/>
      <c r="BJ133" s="1"/>
      <c r="BK133" s="51"/>
      <c r="BL133" s="1"/>
      <c r="BM133" s="52"/>
      <c r="BN133" s="52"/>
    </row>
    <row r="134" spans="1:66" x14ac:dyDescent="0.25">
      <c r="A134" t="str">
        <f t="shared" si="20"/>
        <v>DEDELEGATION</v>
      </c>
      <c r="B134" s="225">
        <v>44295</v>
      </c>
      <c r="C134" s="159">
        <v>3022070</v>
      </c>
      <c r="D134" s="301" t="s">
        <v>272</v>
      </c>
      <c r="E134" t="str">
        <f>VLOOKUP(C134,Schools!$A:$Z,3,0)</f>
        <v>M</v>
      </c>
      <c r="F134" s="226">
        <v>-664.62</v>
      </c>
      <c r="G134" s="159" t="s">
        <v>4703</v>
      </c>
      <c r="H134" s="159" t="s">
        <v>4807</v>
      </c>
      <c r="I134" t="str">
        <f t="shared" si="21"/>
        <v>10162/543965</v>
      </c>
      <c r="J134">
        <f>VLOOKUP(C134,Schools!$A:$Z,9,0)</f>
        <v>400038</v>
      </c>
      <c r="K134" s="159" t="s">
        <v>170</v>
      </c>
      <c r="L134" s="159" t="s">
        <v>4816</v>
      </c>
      <c r="M134" s="159" t="s">
        <v>4844</v>
      </c>
      <c r="N134" s="77" t="str">
        <f>VLOOKUP(C134,Schools!A:D,4,0)</f>
        <v>Primary</v>
      </c>
      <c r="O134" s="77">
        <f t="shared" si="17"/>
        <v>10162</v>
      </c>
      <c r="P134" s="77">
        <f t="shared" si="28"/>
        <v>543965</v>
      </c>
      <c r="Q134" s="286">
        <f t="shared" si="29"/>
        <v>-664.62</v>
      </c>
      <c r="R134" s="78"/>
      <c r="S134" s="78"/>
      <c r="T134" s="78"/>
      <c r="U134" s="78"/>
      <c r="V134" s="78"/>
      <c r="W134" s="78"/>
      <c r="X134" s="78"/>
      <c r="Y134" s="78"/>
      <c r="Z134" s="78"/>
      <c r="AA134" s="78"/>
      <c r="AB134" s="78"/>
      <c r="AC134" s="52">
        <f t="shared" si="22"/>
        <v>-664.62</v>
      </c>
      <c r="AD134" s="52">
        <f t="shared" si="23"/>
        <v>0</v>
      </c>
      <c r="AE134" s="78"/>
      <c r="AG134" s="52">
        <f t="shared" si="24"/>
        <v>-664.62</v>
      </c>
      <c r="AH134" s="52">
        <f t="shared" si="25"/>
        <v>-664.62</v>
      </c>
      <c r="AI134" s="7">
        <f t="shared" si="26"/>
        <v>-664.62</v>
      </c>
      <c r="AJ134" s="7">
        <f t="shared" si="27"/>
        <v>-664.62</v>
      </c>
      <c r="AK134" s="7"/>
      <c r="AL134" s="7"/>
      <c r="AU134"/>
      <c r="AW134" s="52"/>
      <c r="AX134" s="79"/>
      <c r="BA134" s="3"/>
      <c r="BB134" s="51"/>
      <c r="BC134" s="51"/>
      <c r="BD134" s="51"/>
      <c r="BE134" s="51"/>
      <c r="BF134" s="52"/>
      <c r="BG134" s="51"/>
      <c r="BH134" s="7"/>
      <c r="BI134" s="51"/>
      <c r="BJ134" s="1"/>
      <c r="BK134" s="51"/>
      <c r="BL134" s="1"/>
      <c r="BM134" s="52"/>
      <c r="BN134" s="52"/>
    </row>
    <row r="135" spans="1:66" x14ac:dyDescent="0.25">
      <c r="A135" t="str">
        <f t="shared" si="20"/>
        <v>DEDELEGATION</v>
      </c>
      <c r="B135" s="225">
        <v>44295</v>
      </c>
      <c r="C135" s="159">
        <v>3022071</v>
      </c>
      <c r="D135" s="301" t="s">
        <v>4772</v>
      </c>
      <c r="E135" t="str">
        <f>VLOOKUP(C135,Schools!$A:$Z,3,0)</f>
        <v>M</v>
      </c>
      <c r="F135" s="226">
        <v>-562.86</v>
      </c>
      <c r="G135" s="159" t="s">
        <v>4703</v>
      </c>
      <c r="H135" s="159" t="s">
        <v>4807</v>
      </c>
      <c r="I135" t="str">
        <f t="shared" si="21"/>
        <v>10162/543965</v>
      </c>
      <c r="J135">
        <f>VLOOKUP(C135,Schools!$A:$Z,9,0)</f>
        <v>400012</v>
      </c>
      <c r="K135" s="159" t="s">
        <v>170</v>
      </c>
      <c r="L135" s="159" t="s">
        <v>4816</v>
      </c>
      <c r="M135" s="159" t="s">
        <v>4844</v>
      </c>
      <c r="N135" s="77" t="str">
        <f>VLOOKUP(C135,Schools!A:D,4,0)</f>
        <v>Primary</v>
      </c>
      <c r="O135" s="77">
        <f t="shared" si="17"/>
        <v>10162</v>
      </c>
      <c r="P135" s="77">
        <f t="shared" si="28"/>
        <v>543965</v>
      </c>
      <c r="Q135" s="286">
        <f t="shared" si="29"/>
        <v>-562.86</v>
      </c>
      <c r="R135" s="78"/>
      <c r="S135" s="78"/>
      <c r="T135" s="78"/>
      <c r="U135" s="78"/>
      <c r="V135" s="78"/>
      <c r="W135" s="78"/>
      <c r="X135" s="78"/>
      <c r="Y135" s="78"/>
      <c r="Z135" s="78"/>
      <c r="AA135" s="78"/>
      <c r="AB135" s="78"/>
      <c r="AC135" s="52">
        <f t="shared" si="22"/>
        <v>-562.86</v>
      </c>
      <c r="AD135" s="52">
        <f t="shared" si="23"/>
        <v>0</v>
      </c>
      <c r="AE135" s="78"/>
      <c r="AG135" s="52">
        <f t="shared" si="24"/>
        <v>-562.86</v>
      </c>
      <c r="AH135" s="52">
        <f t="shared" si="25"/>
        <v>-562.86</v>
      </c>
      <c r="AI135" s="7">
        <f t="shared" si="26"/>
        <v>-562.86</v>
      </c>
      <c r="AJ135" s="7">
        <f t="shared" si="27"/>
        <v>-562.86</v>
      </c>
      <c r="AK135" s="7"/>
      <c r="AL135" s="7"/>
      <c r="AU135"/>
      <c r="AW135" s="52"/>
      <c r="AX135" s="79"/>
      <c r="BA135" s="3"/>
      <c r="BB135" s="51"/>
      <c r="BC135" s="51"/>
      <c r="BD135" s="51"/>
      <c r="BE135" s="51"/>
      <c r="BF135" s="52"/>
      <c r="BG135" s="51"/>
      <c r="BH135" s="7"/>
      <c r="BI135" s="51"/>
      <c r="BJ135" s="1"/>
      <c r="BK135" s="51"/>
      <c r="BL135" s="1"/>
      <c r="BM135" s="52"/>
      <c r="BN135" s="52"/>
    </row>
    <row r="136" spans="1:66" x14ac:dyDescent="0.25">
      <c r="A136" t="str">
        <f t="shared" si="20"/>
        <v>DEDELEGATION</v>
      </c>
      <c r="B136" s="225">
        <v>44295</v>
      </c>
      <c r="C136" s="159">
        <v>3022072</v>
      </c>
      <c r="D136" s="301" t="s">
        <v>254</v>
      </c>
      <c r="E136" t="str">
        <f>VLOOKUP(C136,Schools!$A:$Z,3,0)</f>
        <v>M</v>
      </c>
      <c r="F136" s="226">
        <v>-1033.5</v>
      </c>
      <c r="G136" s="159" t="s">
        <v>4703</v>
      </c>
      <c r="H136" s="159" t="s">
        <v>4807</v>
      </c>
      <c r="I136" t="str">
        <f t="shared" si="21"/>
        <v>10162/543965</v>
      </c>
      <c r="J136">
        <f>VLOOKUP(C136,Schools!$A:$Z,9,0)</f>
        <v>400012</v>
      </c>
      <c r="K136" s="159" t="s">
        <v>170</v>
      </c>
      <c r="L136" s="159" t="s">
        <v>4816</v>
      </c>
      <c r="M136" s="159" t="s">
        <v>4844</v>
      </c>
      <c r="N136" s="77" t="str">
        <f>VLOOKUP(C136,Schools!A:D,4,0)</f>
        <v>Primary</v>
      </c>
      <c r="O136" s="77">
        <f t="shared" si="17"/>
        <v>10162</v>
      </c>
      <c r="P136" s="77">
        <f t="shared" si="28"/>
        <v>543965</v>
      </c>
      <c r="Q136" s="286">
        <f t="shared" si="29"/>
        <v>-1033.5</v>
      </c>
      <c r="R136" s="78"/>
      <c r="S136" s="78"/>
      <c r="T136" s="78"/>
      <c r="U136" s="78"/>
      <c r="V136" s="78"/>
      <c r="W136" s="78"/>
      <c r="X136" s="78"/>
      <c r="Y136" s="78"/>
      <c r="Z136" s="78"/>
      <c r="AA136" s="78"/>
      <c r="AB136" s="78"/>
      <c r="AC136" s="52">
        <f t="shared" si="22"/>
        <v>-1033.5</v>
      </c>
      <c r="AD136" s="52">
        <f t="shared" si="23"/>
        <v>0</v>
      </c>
      <c r="AE136" s="78"/>
      <c r="AG136" s="52">
        <f t="shared" si="24"/>
        <v>-1033.5</v>
      </c>
      <c r="AH136" s="52">
        <f t="shared" si="25"/>
        <v>-1033.5</v>
      </c>
      <c r="AI136" s="7">
        <f t="shared" si="26"/>
        <v>-1033.5</v>
      </c>
      <c r="AJ136" s="7">
        <f t="shared" si="27"/>
        <v>-1033.5</v>
      </c>
      <c r="AK136" s="7"/>
      <c r="AL136" s="7"/>
      <c r="AU136"/>
      <c r="AW136" s="52"/>
      <c r="AX136" s="79"/>
      <c r="BA136" s="3"/>
      <c r="BB136" s="51"/>
      <c r="BC136" s="51"/>
      <c r="BD136" s="51"/>
      <c r="BE136" s="51"/>
      <c r="BF136" s="52"/>
      <c r="BG136" s="51"/>
      <c r="BH136" s="7"/>
      <c r="BI136" s="51"/>
      <c r="BJ136" s="1"/>
      <c r="BK136" s="51"/>
      <c r="BL136" s="1"/>
      <c r="BM136" s="52"/>
      <c r="BN136" s="52"/>
    </row>
    <row r="137" spans="1:66" x14ac:dyDescent="0.25">
      <c r="A137" t="str">
        <f t="shared" si="20"/>
        <v>DEDELEGATION</v>
      </c>
      <c r="B137" s="225">
        <v>44295</v>
      </c>
      <c r="C137" s="159">
        <v>3022073</v>
      </c>
      <c r="D137" s="301" t="s">
        <v>4773</v>
      </c>
      <c r="E137" t="str">
        <f>VLOOKUP(C137,Schools!$A:$Z,3,0)</f>
        <v>M</v>
      </c>
      <c r="F137" s="226">
        <v>-1977.96</v>
      </c>
      <c r="G137" s="159" t="s">
        <v>4703</v>
      </c>
      <c r="H137" s="159" t="s">
        <v>4807</v>
      </c>
      <c r="I137" t="str">
        <f t="shared" si="21"/>
        <v>10162/543965</v>
      </c>
      <c r="J137">
        <f>VLOOKUP(C137,Schools!$A:$Z,9,0)</f>
        <v>400105</v>
      </c>
      <c r="K137" s="159" t="s">
        <v>170</v>
      </c>
      <c r="L137" s="159" t="s">
        <v>4816</v>
      </c>
      <c r="M137" s="159" t="s">
        <v>4844</v>
      </c>
      <c r="N137" s="77" t="str">
        <f>VLOOKUP(C137,Schools!A:D,4,0)</f>
        <v>Primary</v>
      </c>
      <c r="O137" s="77">
        <f t="shared" si="17"/>
        <v>10162</v>
      </c>
      <c r="P137" s="77">
        <f t="shared" si="28"/>
        <v>543965</v>
      </c>
      <c r="Q137" s="286">
        <f t="shared" si="29"/>
        <v>-1977.96</v>
      </c>
      <c r="R137" s="78"/>
      <c r="S137" s="78"/>
      <c r="T137" s="78"/>
      <c r="U137" s="78"/>
      <c r="V137" s="78"/>
      <c r="W137" s="78"/>
      <c r="X137" s="78"/>
      <c r="Y137" s="78"/>
      <c r="Z137" s="78"/>
      <c r="AA137" s="78"/>
      <c r="AB137" s="78"/>
      <c r="AC137" s="52">
        <f t="shared" si="22"/>
        <v>-1977.96</v>
      </c>
      <c r="AD137" s="52">
        <f t="shared" si="23"/>
        <v>0</v>
      </c>
      <c r="AE137" s="78"/>
      <c r="AG137" s="52">
        <f t="shared" si="24"/>
        <v>-1977.96</v>
      </c>
      <c r="AH137" s="52">
        <f t="shared" si="25"/>
        <v>-1977.96</v>
      </c>
      <c r="AI137" s="7">
        <f t="shared" si="26"/>
        <v>-1977.96</v>
      </c>
      <c r="AJ137" s="7">
        <f t="shared" si="27"/>
        <v>-1977.96</v>
      </c>
      <c r="AK137" s="7"/>
      <c r="AL137" s="7"/>
      <c r="AU137"/>
      <c r="AW137" s="52"/>
      <c r="AX137" s="79"/>
      <c r="BA137" s="3"/>
      <c r="BB137" s="51"/>
      <c r="BC137" s="51"/>
      <c r="BD137" s="51"/>
      <c r="BE137" s="51"/>
      <c r="BF137" s="52"/>
      <c r="BG137" s="51"/>
      <c r="BH137" s="7"/>
      <c r="BI137" s="51"/>
      <c r="BJ137" s="1"/>
      <c r="BK137" s="51"/>
      <c r="BL137" s="1"/>
      <c r="BM137" s="52"/>
      <c r="BN137" s="52"/>
    </row>
    <row r="138" spans="1:66" x14ac:dyDescent="0.25">
      <c r="A138" t="str">
        <f t="shared" si="20"/>
        <v>DEDELEGATION</v>
      </c>
      <c r="B138" s="225">
        <v>44295</v>
      </c>
      <c r="C138" s="159">
        <v>3022076</v>
      </c>
      <c r="D138" s="301" t="s">
        <v>4774</v>
      </c>
      <c r="E138" t="str">
        <f>VLOOKUP(C138,Schools!$A:$Z,3,0)</f>
        <v>M</v>
      </c>
      <c r="F138" s="226">
        <v>-1122.54</v>
      </c>
      <c r="G138" s="159" t="s">
        <v>4703</v>
      </c>
      <c r="H138" s="159" t="s">
        <v>4807</v>
      </c>
      <c r="I138" t="str">
        <f t="shared" si="21"/>
        <v>10162/543965</v>
      </c>
      <c r="J138">
        <f>VLOOKUP(C138,Schools!$A:$Z,9,0)</f>
        <v>400111</v>
      </c>
      <c r="K138" s="159" t="s">
        <v>170</v>
      </c>
      <c r="L138" s="159" t="s">
        <v>4816</v>
      </c>
      <c r="M138" s="159" t="s">
        <v>4844</v>
      </c>
      <c r="N138" s="77" t="str">
        <f>VLOOKUP(C138,Schools!A:D,4,0)</f>
        <v>Primary</v>
      </c>
      <c r="O138" s="77">
        <f t="shared" si="17"/>
        <v>10162</v>
      </c>
      <c r="P138" s="77">
        <f t="shared" si="28"/>
        <v>543965</v>
      </c>
      <c r="Q138" s="286">
        <f t="shared" si="29"/>
        <v>-1122.54</v>
      </c>
      <c r="R138" s="78"/>
      <c r="S138" s="78"/>
      <c r="T138" s="78"/>
      <c r="U138" s="78"/>
      <c r="V138" s="78"/>
      <c r="W138" s="78"/>
      <c r="X138" s="78"/>
      <c r="Y138" s="78"/>
      <c r="Z138" s="78"/>
      <c r="AA138" s="78"/>
      <c r="AB138" s="78"/>
      <c r="AC138" s="52">
        <f t="shared" si="22"/>
        <v>-1122.54</v>
      </c>
      <c r="AD138" s="52">
        <f t="shared" si="23"/>
        <v>0</v>
      </c>
      <c r="AE138" s="78"/>
      <c r="AG138" s="52">
        <f t="shared" si="24"/>
        <v>-1122.54</v>
      </c>
      <c r="AH138" s="52">
        <f t="shared" si="25"/>
        <v>-1122.54</v>
      </c>
      <c r="AI138" s="7">
        <f t="shared" si="26"/>
        <v>-1122.54</v>
      </c>
      <c r="AJ138" s="7">
        <f t="shared" si="27"/>
        <v>-1122.54</v>
      </c>
      <c r="AK138" s="7"/>
      <c r="AL138" s="7"/>
      <c r="AU138"/>
      <c r="AW138" s="52"/>
      <c r="AX138" s="79"/>
      <c r="BA138" s="3"/>
      <c r="BC138" s="51"/>
      <c r="BD138" s="51"/>
      <c r="BE138" s="51"/>
      <c r="BH138" s="7"/>
      <c r="BI138" s="51"/>
      <c r="BJ138" s="1"/>
      <c r="BK138" s="51"/>
      <c r="BL138" s="1"/>
      <c r="BM138" s="52"/>
      <c r="BN138" s="52"/>
    </row>
    <row r="139" spans="1:66" x14ac:dyDescent="0.25">
      <c r="A139" t="str">
        <f t="shared" si="20"/>
        <v>DEDELEGATION</v>
      </c>
      <c r="B139" s="225">
        <v>44295</v>
      </c>
      <c r="C139" s="159">
        <v>3022077</v>
      </c>
      <c r="D139" s="301" t="s">
        <v>4775</v>
      </c>
      <c r="E139" t="str">
        <f>VLOOKUP(C139,Schools!$A:$Z,3,0)</f>
        <v>M</v>
      </c>
      <c r="F139" s="226">
        <v>-2753.88</v>
      </c>
      <c r="G139" s="159" t="s">
        <v>4703</v>
      </c>
      <c r="H139" s="159" t="s">
        <v>4807</v>
      </c>
      <c r="I139" t="str">
        <f t="shared" si="21"/>
        <v>10162/543965</v>
      </c>
      <c r="J139">
        <f>VLOOKUP(C139,Schools!$A:$Z,9,0)</f>
        <v>400113</v>
      </c>
      <c r="K139" s="159" t="s">
        <v>170</v>
      </c>
      <c r="L139" s="159" t="s">
        <v>4816</v>
      </c>
      <c r="M139" s="159" t="s">
        <v>4844</v>
      </c>
      <c r="N139" s="77" t="str">
        <f>VLOOKUP(C139,Schools!A:D,4,0)</f>
        <v>Primary</v>
      </c>
      <c r="O139" s="77">
        <f t="shared" si="17"/>
        <v>10162</v>
      </c>
      <c r="P139" s="77">
        <f t="shared" si="28"/>
        <v>543965</v>
      </c>
      <c r="Q139" s="286">
        <f t="shared" si="29"/>
        <v>-2753.88</v>
      </c>
      <c r="R139" s="78"/>
      <c r="S139" s="78"/>
      <c r="T139" s="78"/>
      <c r="U139" s="78"/>
      <c r="V139" s="78"/>
      <c r="W139" s="78"/>
      <c r="X139" s="78"/>
      <c r="Y139" s="78"/>
      <c r="Z139" s="78"/>
      <c r="AA139" s="78"/>
      <c r="AB139" s="78"/>
      <c r="AC139" s="52">
        <f t="shared" si="22"/>
        <v>-2753.88</v>
      </c>
      <c r="AD139" s="52">
        <f t="shared" si="23"/>
        <v>0</v>
      </c>
      <c r="AE139" s="78"/>
      <c r="AG139" s="52">
        <f t="shared" si="24"/>
        <v>-2753.88</v>
      </c>
      <c r="AH139" s="52">
        <f t="shared" si="25"/>
        <v>-2753.88</v>
      </c>
      <c r="AI139" s="7">
        <f t="shared" si="26"/>
        <v>-2753.88</v>
      </c>
      <c r="AJ139" s="7">
        <f t="shared" si="27"/>
        <v>-2753.88</v>
      </c>
      <c r="AK139" s="7"/>
      <c r="AL139" s="7"/>
      <c r="AU139"/>
      <c r="AW139" s="52"/>
      <c r="AX139" s="79"/>
      <c r="BA139" s="3"/>
      <c r="BC139" s="51"/>
      <c r="BD139" s="51"/>
      <c r="BE139" s="51"/>
      <c r="BH139" s="7"/>
      <c r="BI139" s="51"/>
      <c r="BJ139" s="1"/>
      <c r="BK139" s="51"/>
      <c r="BL139" s="1"/>
      <c r="BM139" s="52"/>
      <c r="BN139" s="52"/>
    </row>
    <row r="140" spans="1:66" x14ac:dyDescent="0.25">
      <c r="A140" t="str">
        <f t="shared" si="20"/>
        <v>DEDELEGATION</v>
      </c>
      <c r="B140" s="225">
        <v>44295</v>
      </c>
      <c r="C140" s="159">
        <v>3022078</v>
      </c>
      <c r="D140" s="301" t="s">
        <v>4776</v>
      </c>
      <c r="E140" t="str">
        <f>VLOOKUP(C140,Schools!$A:$Z,3,0)</f>
        <v>M</v>
      </c>
      <c r="F140" s="226">
        <v>-1106.6400000000001</v>
      </c>
      <c r="G140" s="159" t="s">
        <v>4703</v>
      </c>
      <c r="H140" s="159" t="s">
        <v>4807</v>
      </c>
      <c r="I140" t="str">
        <f t="shared" si="21"/>
        <v>10162/543965</v>
      </c>
      <c r="J140">
        <f>VLOOKUP(C140,Schools!$A:$Z,9,0)</f>
        <v>400014</v>
      </c>
      <c r="K140" s="159" t="s">
        <v>170</v>
      </c>
      <c r="L140" s="159" t="s">
        <v>4816</v>
      </c>
      <c r="M140" s="159" t="s">
        <v>4844</v>
      </c>
      <c r="N140" s="77" t="str">
        <f>VLOOKUP(C140,Schools!A:D,4,0)</f>
        <v>Primary</v>
      </c>
      <c r="O140" s="77">
        <f t="shared" si="17"/>
        <v>10162</v>
      </c>
      <c r="P140" s="77">
        <f t="shared" si="28"/>
        <v>543965</v>
      </c>
      <c r="Q140" s="286">
        <f t="shared" si="29"/>
        <v>-1106.6400000000001</v>
      </c>
      <c r="R140" s="78"/>
      <c r="S140" s="78"/>
      <c r="T140" s="78"/>
      <c r="U140" s="78"/>
      <c r="V140" s="78"/>
      <c r="W140" s="78"/>
      <c r="X140" s="78"/>
      <c r="Y140" s="78"/>
      <c r="Z140" s="78"/>
      <c r="AA140" s="78"/>
      <c r="AB140" s="78"/>
      <c r="AC140" s="52">
        <f t="shared" si="22"/>
        <v>-1106.6400000000001</v>
      </c>
      <c r="AD140" s="52">
        <f t="shared" si="23"/>
        <v>0</v>
      </c>
      <c r="AE140" s="78"/>
      <c r="AG140" s="52">
        <f t="shared" si="24"/>
        <v>-1106.6400000000001</v>
      </c>
      <c r="AH140" s="52">
        <f t="shared" si="25"/>
        <v>-1106.6400000000001</v>
      </c>
      <c r="AI140" s="7">
        <f t="shared" si="26"/>
        <v>-1106.6400000000001</v>
      </c>
      <c r="AJ140" s="7">
        <f t="shared" si="27"/>
        <v>-1106.6400000000001</v>
      </c>
      <c r="AK140" s="7"/>
      <c r="AL140" s="7"/>
      <c r="AU140"/>
      <c r="AW140" s="52"/>
      <c r="AX140" s="79"/>
      <c r="BA140" s="3"/>
      <c r="BC140" s="51"/>
      <c r="BD140" s="51"/>
      <c r="BE140" s="51"/>
      <c r="BH140" s="7"/>
      <c r="BI140" s="51"/>
      <c r="BJ140" s="1"/>
      <c r="BK140" s="51"/>
      <c r="BL140" s="1"/>
      <c r="BM140" s="52"/>
      <c r="BN140" s="52"/>
    </row>
    <row r="141" spans="1:66" x14ac:dyDescent="0.25">
      <c r="A141" t="str">
        <f t="shared" si="20"/>
        <v>DEDELEGATION</v>
      </c>
      <c r="B141" s="225">
        <v>44295</v>
      </c>
      <c r="C141" s="159">
        <v>3022079</v>
      </c>
      <c r="D141" s="301" t="s">
        <v>4777</v>
      </c>
      <c r="E141" t="str">
        <f>VLOOKUP(C141,Schools!$A:$Z,3,0)</f>
        <v>M</v>
      </c>
      <c r="F141" s="226">
        <v>-1380.1200000000001</v>
      </c>
      <c r="G141" s="159" t="s">
        <v>4703</v>
      </c>
      <c r="H141" s="159" t="s">
        <v>4807</v>
      </c>
      <c r="I141" t="str">
        <f t="shared" si="21"/>
        <v>10162/543965</v>
      </c>
      <c r="J141">
        <f>VLOOKUP(C141,Schools!$A:$Z,9,0)</f>
        <v>400070</v>
      </c>
      <c r="K141" s="159" t="s">
        <v>170</v>
      </c>
      <c r="L141" s="159" t="s">
        <v>4816</v>
      </c>
      <c r="M141" s="159" t="s">
        <v>4844</v>
      </c>
      <c r="N141" s="77" t="str">
        <f>VLOOKUP(C141,Schools!A:D,4,0)</f>
        <v>Primary</v>
      </c>
      <c r="O141" s="77">
        <f t="shared" si="17"/>
        <v>10162</v>
      </c>
      <c r="P141" s="77">
        <f t="shared" si="28"/>
        <v>543965</v>
      </c>
      <c r="Q141" s="286">
        <f t="shared" si="29"/>
        <v>-1380.1200000000001</v>
      </c>
      <c r="R141" s="78"/>
      <c r="S141" s="78"/>
      <c r="T141" s="78"/>
      <c r="U141" s="78"/>
      <c r="V141" s="78"/>
      <c r="W141" s="78"/>
      <c r="X141" s="78"/>
      <c r="Y141" s="78"/>
      <c r="Z141" s="78"/>
      <c r="AA141" s="78"/>
      <c r="AB141" s="78"/>
      <c r="AC141" s="52">
        <f t="shared" si="22"/>
        <v>-1380.1200000000001</v>
      </c>
      <c r="AD141" s="52">
        <f t="shared" si="23"/>
        <v>0</v>
      </c>
      <c r="AE141" s="78"/>
      <c r="AG141" s="52">
        <f t="shared" si="24"/>
        <v>-1380.1200000000001</v>
      </c>
      <c r="AH141" s="52">
        <f t="shared" si="25"/>
        <v>-1380.1200000000001</v>
      </c>
      <c r="AI141" s="7">
        <f t="shared" si="26"/>
        <v>-1380.1200000000001</v>
      </c>
      <c r="AJ141" s="7">
        <f t="shared" si="27"/>
        <v>-1380.1200000000001</v>
      </c>
      <c r="AK141" s="7"/>
      <c r="AL141" s="7"/>
      <c r="AU141"/>
      <c r="AW141" s="52"/>
      <c r="AX141" s="79"/>
      <c r="BA141" s="3"/>
      <c r="BC141" s="51"/>
      <c r="BD141" s="51"/>
      <c r="BE141" s="51"/>
      <c r="BH141" s="7"/>
      <c r="BI141" s="51"/>
      <c r="BJ141" s="1"/>
      <c r="BK141" s="51"/>
      <c r="BL141" s="1"/>
      <c r="BM141" s="52"/>
      <c r="BN141" s="52"/>
    </row>
    <row r="142" spans="1:66" x14ac:dyDescent="0.25">
      <c r="A142" t="str">
        <f t="shared" si="20"/>
        <v>DEDELEGATION</v>
      </c>
      <c r="B142" s="225">
        <v>44295</v>
      </c>
      <c r="C142" s="159">
        <v>3023300</v>
      </c>
      <c r="D142" s="301" t="s">
        <v>4778</v>
      </c>
      <c r="E142" t="str">
        <f>VLOOKUP(C142,Schools!$A:$Z,3,0)</f>
        <v>M</v>
      </c>
      <c r="F142" s="226">
        <v>-543.78</v>
      </c>
      <c r="G142" s="159" t="s">
        <v>4703</v>
      </c>
      <c r="H142" s="159" t="s">
        <v>4807</v>
      </c>
      <c r="I142" t="str">
        <f t="shared" si="21"/>
        <v>10162/543965</v>
      </c>
      <c r="J142">
        <f>VLOOKUP(C142,Schools!$A:$Z,9,0)</f>
        <v>400069</v>
      </c>
      <c r="K142" s="159" t="s">
        <v>170</v>
      </c>
      <c r="L142" s="159" t="s">
        <v>4816</v>
      </c>
      <c r="M142" s="159" t="s">
        <v>4844</v>
      </c>
      <c r="N142" s="77" t="str">
        <f>VLOOKUP(C142,Schools!A:D,4,0)</f>
        <v>Primary</v>
      </c>
      <c r="O142" s="77">
        <f t="shared" si="17"/>
        <v>10162</v>
      </c>
      <c r="P142" s="77">
        <f t="shared" si="28"/>
        <v>543965</v>
      </c>
      <c r="Q142" s="286">
        <f t="shared" si="29"/>
        <v>-543.78</v>
      </c>
      <c r="R142" s="78"/>
      <c r="S142" s="78"/>
      <c r="T142" s="78"/>
      <c r="U142" s="78"/>
      <c r="V142" s="78"/>
      <c r="W142" s="78"/>
      <c r="X142" s="78"/>
      <c r="Y142" s="78"/>
      <c r="Z142" s="78"/>
      <c r="AA142" s="78"/>
      <c r="AB142" s="78"/>
      <c r="AC142" s="52">
        <f t="shared" si="22"/>
        <v>-543.78</v>
      </c>
      <c r="AD142" s="52">
        <f t="shared" si="23"/>
        <v>0</v>
      </c>
      <c r="AE142" s="78"/>
      <c r="AG142" s="52">
        <f t="shared" si="24"/>
        <v>-543.78</v>
      </c>
      <c r="AH142" s="52">
        <f t="shared" si="25"/>
        <v>-543.78</v>
      </c>
      <c r="AI142" s="7">
        <f t="shared" si="26"/>
        <v>-543.78</v>
      </c>
      <c r="AJ142" s="7">
        <f t="shared" si="27"/>
        <v>-543.78</v>
      </c>
      <c r="AK142" s="7"/>
      <c r="AL142" s="7"/>
      <c r="AU142"/>
      <c r="AW142" s="52"/>
      <c r="AX142" s="79"/>
      <c r="BA142" s="3"/>
      <c r="BC142" s="51"/>
      <c r="BD142" s="51"/>
      <c r="BE142" s="51"/>
      <c r="BH142" s="7"/>
      <c r="BI142" s="51"/>
      <c r="BJ142" s="1"/>
      <c r="BK142" s="51"/>
      <c r="BL142" s="1"/>
      <c r="BM142" s="52"/>
      <c r="BN142" s="52"/>
    </row>
    <row r="143" spans="1:66" x14ac:dyDescent="0.25">
      <c r="A143" t="str">
        <f t="shared" si="20"/>
        <v>DEDELEGATION</v>
      </c>
      <c r="B143" s="225">
        <v>44295</v>
      </c>
      <c r="C143" s="159">
        <v>3023302</v>
      </c>
      <c r="D143" s="301" t="s">
        <v>4779</v>
      </c>
      <c r="E143" t="str">
        <f>VLOOKUP(C143,Schools!$A:$Z,3,0)</f>
        <v>M</v>
      </c>
      <c r="F143" s="226">
        <v>-664.62</v>
      </c>
      <c r="G143" s="159" t="s">
        <v>4703</v>
      </c>
      <c r="H143" s="159" t="s">
        <v>4807</v>
      </c>
      <c r="I143" t="str">
        <f t="shared" si="21"/>
        <v>10162/543965</v>
      </c>
      <c r="J143">
        <f>VLOOKUP(C143,Schools!$A:$Z,9,0)</f>
        <v>400039</v>
      </c>
      <c r="K143" s="159" t="s">
        <v>170</v>
      </c>
      <c r="L143" s="159" t="s">
        <v>4816</v>
      </c>
      <c r="M143" s="159" t="s">
        <v>4844</v>
      </c>
      <c r="N143" s="77" t="str">
        <f>VLOOKUP(C143,Schools!A:D,4,0)</f>
        <v>Primary</v>
      </c>
      <c r="O143" s="77">
        <f t="shared" si="17"/>
        <v>10162</v>
      </c>
      <c r="P143" s="77">
        <f t="shared" si="28"/>
        <v>543965</v>
      </c>
      <c r="Q143" s="286">
        <f t="shared" si="29"/>
        <v>-664.62</v>
      </c>
      <c r="R143" s="78"/>
      <c r="S143" s="78"/>
      <c r="T143" s="78"/>
      <c r="U143" s="78"/>
      <c r="V143" s="78"/>
      <c r="W143" s="78"/>
      <c r="X143" s="78"/>
      <c r="Y143" s="78"/>
      <c r="Z143" s="78"/>
      <c r="AA143" s="78"/>
      <c r="AB143" s="78"/>
      <c r="AC143" s="52">
        <f t="shared" si="22"/>
        <v>-664.62</v>
      </c>
      <c r="AD143" s="52">
        <f t="shared" si="23"/>
        <v>0</v>
      </c>
      <c r="AE143" s="78"/>
      <c r="AG143" s="52">
        <f t="shared" si="24"/>
        <v>-664.62</v>
      </c>
      <c r="AH143" s="52">
        <f t="shared" si="25"/>
        <v>-664.62</v>
      </c>
      <c r="AI143" s="7">
        <f t="shared" si="26"/>
        <v>-664.62</v>
      </c>
      <c r="AJ143" s="7">
        <f t="shared" si="27"/>
        <v>-664.62</v>
      </c>
      <c r="AK143" s="7"/>
      <c r="AL143" s="7"/>
      <c r="AU143"/>
      <c r="AW143" s="52"/>
      <c r="AX143" s="79"/>
      <c r="BA143" s="3"/>
      <c r="BC143" s="51"/>
      <c r="BD143" s="51"/>
      <c r="BE143" s="51"/>
      <c r="BH143" s="7"/>
      <c r="BI143" s="51"/>
      <c r="BJ143" s="1"/>
      <c r="BK143" s="51"/>
      <c r="BL143" s="1"/>
      <c r="BM143" s="52"/>
      <c r="BN143" s="52"/>
    </row>
    <row r="144" spans="1:66" x14ac:dyDescent="0.25">
      <c r="A144" t="str">
        <f t="shared" si="20"/>
        <v>DEDELEGATION</v>
      </c>
      <c r="B144" s="225">
        <v>44295</v>
      </c>
      <c r="C144" s="159">
        <v>3023304</v>
      </c>
      <c r="D144" s="301" t="s">
        <v>4780</v>
      </c>
      <c r="E144" t="str">
        <f>VLOOKUP(C144,Schools!$A:$Z,3,0)</f>
        <v>M</v>
      </c>
      <c r="F144" s="226">
        <v>-632.82000000000005</v>
      </c>
      <c r="G144" s="159" t="s">
        <v>4703</v>
      </c>
      <c r="H144" s="159" t="s">
        <v>4807</v>
      </c>
      <c r="I144" t="str">
        <f t="shared" si="21"/>
        <v>10162/543965</v>
      </c>
      <c r="J144">
        <f>VLOOKUP(C144,Schools!$A:$Z,9,0)</f>
        <v>400008</v>
      </c>
      <c r="K144" s="159" t="s">
        <v>170</v>
      </c>
      <c r="L144" s="159" t="s">
        <v>4816</v>
      </c>
      <c r="M144" s="159" t="s">
        <v>4844</v>
      </c>
      <c r="N144" s="77" t="str">
        <f>VLOOKUP(C144,Schools!A:D,4,0)</f>
        <v>Primary</v>
      </c>
      <c r="O144" s="77">
        <f t="shared" si="17"/>
        <v>10162</v>
      </c>
      <c r="P144" s="77">
        <f t="shared" si="28"/>
        <v>543965</v>
      </c>
      <c r="Q144" s="286">
        <f t="shared" si="29"/>
        <v>-632.82000000000005</v>
      </c>
      <c r="R144" s="78"/>
      <c r="S144" s="78"/>
      <c r="T144" s="78"/>
      <c r="U144" s="78"/>
      <c r="V144" s="78"/>
      <c r="W144" s="78"/>
      <c r="X144" s="78"/>
      <c r="Y144" s="78"/>
      <c r="Z144" s="78"/>
      <c r="AA144" s="78"/>
      <c r="AB144" s="78"/>
      <c r="AC144" s="52">
        <f t="shared" si="22"/>
        <v>-632.82000000000005</v>
      </c>
      <c r="AD144" s="52">
        <f t="shared" si="23"/>
        <v>0</v>
      </c>
      <c r="AE144" s="78"/>
      <c r="AG144" s="52">
        <f t="shared" si="24"/>
        <v>-632.82000000000005</v>
      </c>
      <c r="AH144" s="52">
        <f t="shared" si="25"/>
        <v>-632.82000000000005</v>
      </c>
      <c r="AI144" s="7">
        <f t="shared" si="26"/>
        <v>-632.82000000000005</v>
      </c>
      <c r="AJ144" s="7">
        <f t="shared" si="27"/>
        <v>-632.82000000000005</v>
      </c>
      <c r="AK144" s="7"/>
      <c r="AL144" s="7"/>
      <c r="AU144"/>
      <c r="AW144" s="52"/>
      <c r="AX144" s="79"/>
      <c r="BA144" s="3"/>
      <c r="BC144" s="51"/>
      <c r="BD144" s="51"/>
      <c r="BE144" s="51"/>
      <c r="BH144" s="7"/>
      <c r="BI144" s="51"/>
      <c r="BJ144" s="1"/>
      <c r="BK144" s="51"/>
      <c r="BL144" s="1"/>
      <c r="BM144" s="52"/>
      <c r="BN144" s="52"/>
    </row>
    <row r="145" spans="1:66" x14ac:dyDescent="0.25">
      <c r="A145" t="str">
        <f t="shared" si="20"/>
        <v>DEDELEGATION</v>
      </c>
      <c r="B145" s="225">
        <v>44295</v>
      </c>
      <c r="C145" s="159">
        <v>3023305</v>
      </c>
      <c r="D145" s="301" t="s">
        <v>4781</v>
      </c>
      <c r="E145" t="str">
        <f>VLOOKUP(C145,Schools!$A:$Z,3,0)</f>
        <v>M</v>
      </c>
      <c r="F145" s="226">
        <v>-477</v>
      </c>
      <c r="G145" s="159" t="s">
        <v>4703</v>
      </c>
      <c r="H145" s="159" t="s">
        <v>4807</v>
      </c>
      <c r="I145" t="str">
        <f t="shared" si="21"/>
        <v>10162/543965</v>
      </c>
      <c r="J145">
        <f>VLOOKUP(C145,Schools!$A:$Z,9,0)</f>
        <v>400086</v>
      </c>
      <c r="K145" s="159" t="s">
        <v>170</v>
      </c>
      <c r="L145" s="159" t="s">
        <v>4816</v>
      </c>
      <c r="M145" s="159" t="s">
        <v>4844</v>
      </c>
      <c r="N145" s="77" t="str">
        <f>VLOOKUP(C145,Schools!A:D,4,0)</f>
        <v>Primary</v>
      </c>
      <c r="O145" s="77">
        <f t="shared" si="17"/>
        <v>10162</v>
      </c>
      <c r="P145" s="77">
        <f t="shared" si="28"/>
        <v>543965</v>
      </c>
      <c r="Q145" s="286">
        <f t="shared" si="29"/>
        <v>-477</v>
      </c>
      <c r="R145" s="78"/>
      <c r="S145" s="78"/>
      <c r="T145" s="78"/>
      <c r="U145" s="78"/>
      <c r="V145" s="78"/>
      <c r="W145" s="78"/>
      <c r="X145" s="78"/>
      <c r="Y145" s="78"/>
      <c r="Z145" s="78"/>
      <c r="AA145" s="78"/>
      <c r="AB145" s="78"/>
      <c r="AC145" s="52">
        <f t="shared" si="22"/>
        <v>-477</v>
      </c>
      <c r="AD145" s="52">
        <f t="shared" si="23"/>
        <v>0</v>
      </c>
      <c r="AE145" s="78"/>
      <c r="AG145" s="52">
        <f t="shared" si="24"/>
        <v>-477</v>
      </c>
      <c r="AH145" s="52">
        <f t="shared" si="25"/>
        <v>-477</v>
      </c>
      <c r="AI145" s="7">
        <f t="shared" si="26"/>
        <v>-477</v>
      </c>
      <c r="AJ145" s="7">
        <f t="shared" si="27"/>
        <v>-477</v>
      </c>
      <c r="AK145" s="7"/>
      <c r="AL145" s="7"/>
      <c r="AU145"/>
      <c r="AW145" s="52"/>
      <c r="AX145" s="79"/>
      <c r="BA145" s="3"/>
      <c r="BC145" s="51"/>
      <c r="BD145" s="51"/>
      <c r="BE145" s="51"/>
      <c r="BH145" s="7"/>
      <c r="BI145" s="51"/>
      <c r="BJ145" s="1"/>
      <c r="BK145" s="51"/>
      <c r="BL145" s="1"/>
      <c r="BM145" s="52"/>
      <c r="BN145" s="52"/>
    </row>
    <row r="146" spans="1:66" x14ac:dyDescent="0.25">
      <c r="A146" t="str">
        <f t="shared" si="20"/>
        <v>DEDELEGATION</v>
      </c>
      <c r="B146" s="225">
        <v>44295</v>
      </c>
      <c r="C146" s="159">
        <v>3023307</v>
      </c>
      <c r="D146" s="301" t="s">
        <v>4782</v>
      </c>
      <c r="E146" t="str">
        <f>VLOOKUP(C146,Schools!$A:$Z,3,0)</f>
        <v>M</v>
      </c>
      <c r="F146" s="226">
        <v>-664.62</v>
      </c>
      <c r="G146" s="159" t="s">
        <v>4703</v>
      </c>
      <c r="H146" s="159" t="s">
        <v>4807</v>
      </c>
      <c r="I146" t="str">
        <f t="shared" si="21"/>
        <v>10162/543965</v>
      </c>
      <c r="J146">
        <f>VLOOKUP(C146,Schools!$A:$Z,9,0)</f>
        <v>400114</v>
      </c>
      <c r="K146" s="159" t="s">
        <v>170</v>
      </c>
      <c r="L146" s="159" t="s">
        <v>4816</v>
      </c>
      <c r="M146" s="159" t="s">
        <v>4844</v>
      </c>
      <c r="N146" s="77" t="str">
        <f>VLOOKUP(C146,Schools!A:D,4,0)</f>
        <v>Primary</v>
      </c>
      <c r="O146" s="77">
        <f t="shared" si="17"/>
        <v>10162</v>
      </c>
      <c r="P146" s="77">
        <f t="shared" si="28"/>
        <v>543965</v>
      </c>
      <c r="Q146" s="286">
        <f t="shared" si="29"/>
        <v>-664.62</v>
      </c>
      <c r="R146" s="78"/>
      <c r="S146" s="78"/>
      <c r="T146" s="78"/>
      <c r="U146" s="78"/>
      <c r="V146" s="78"/>
      <c r="W146" s="78"/>
      <c r="X146" s="78"/>
      <c r="Y146" s="78"/>
      <c r="Z146" s="78"/>
      <c r="AA146" s="78"/>
      <c r="AB146" s="78"/>
      <c r="AC146" s="52">
        <f t="shared" si="22"/>
        <v>-664.62</v>
      </c>
      <c r="AD146" s="52">
        <f t="shared" si="23"/>
        <v>0</v>
      </c>
      <c r="AE146" s="78"/>
      <c r="AG146" s="52">
        <f t="shared" si="24"/>
        <v>-664.62</v>
      </c>
      <c r="AH146" s="52">
        <f t="shared" si="25"/>
        <v>-664.62</v>
      </c>
      <c r="AI146" s="7">
        <f t="shared" si="26"/>
        <v>-664.62</v>
      </c>
      <c r="AJ146" s="7">
        <f t="shared" si="27"/>
        <v>-664.62</v>
      </c>
      <c r="AK146" s="7"/>
      <c r="AL146" s="7"/>
      <c r="AU146"/>
      <c r="AW146" s="52"/>
      <c r="AX146" s="79"/>
      <c r="BA146" s="3"/>
      <c r="BC146" s="51"/>
      <c r="BD146" s="51"/>
      <c r="BE146" s="51"/>
      <c r="BH146" s="7"/>
      <c r="BI146" s="51"/>
      <c r="BJ146" s="1"/>
      <c r="BK146" s="51"/>
      <c r="BL146" s="1"/>
      <c r="BM146" s="52"/>
      <c r="BN146" s="52"/>
    </row>
    <row r="147" spans="1:66" x14ac:dyDescent="0.25">
      <c r="A147" t="str">
        <f t="shared" si="20"/>
        <v>DEDELEGATION</v>
      </c>
      <c r="B147" s="225">
        <v>44295</v>
      </c>
      <c r="C147" s="159">
        <v>3023309</v>
      </c>
      <c r="D147" s="301" t="s">
        <v>4783</v>
      </c>
      <c r="E147" t="str">
        <f>VLOOKUP(C147,Schools!$A:$Z,3,0)</f>
        <v>M</v>
      </c>
      <c r="F147" s="226">
        <v>-670.98</v>
      </c>
      <c r="G147" s="159" t="s">
        <v>4703</v>
      </c>
      <c r="H147" s="159" t="s">
        <v>4807</v>
      </c>
      <c r="I147" t="str">
        <f t="shared" si="21"/>
        <v>10162/543965</v>
      </c>
      <c r="J147">
        <f>VLOOKUP(C147,Schools!$A:$Z,9,0)</f>
        <v>400098</v>
      </c>
      <c r="K147" s="159" t="s">
        <v>170</v>
      </c>
      <c r="L147" s="159" t="s">
        <v>4816</v>
      </c>
      <c r="M147" s="159" t="s">
        <v>4844</v>
      </c>
      <c r="N147" s="77" t="str">
        <f>VLOOKUP(C147,Schools!A:D,4,0)</f>
        <v>Primary</v>
      </c>
      <c r="O147" s="77">
        <f t="shared" si="17"/>
        <v>10162</v>
      </c>
      <c r="P147" s="77">
        <f t="shared" si="28"/>
        <v>543965</v>
      </c>
      <c r="Q147" s="286">
        <f t="shared" si="29"/>
        <v>-670.98</v>
      </c>
      <c r="R147" s="78"/>
      <c r="S147" s="78"/>
      <c r="T147" s="78"/>
      <c r="U147" s="78"/>
      <c r="V147" s="78"/>
      <c r="W147" s="78"/>
      <c r="X147" s="78"/>
      <c r="Y147" s="78"/>
      <c r="Z147" s="78"/>
      <c r="AA147" s="78"/>
      <c r="AB147" s="78"/>
      <c r="AC147" s="52">
        <f t="shared" si="22"/>
        <v>-670.98</v>
      </c>
      <c r="AD147" s="52">
        <f t="shared" si="23"/>
        <v>0</v>
      </c>
      <c r="AE147" s="78"/>
      <c r="AG147" s="52">
        <f t="shared" si="24"/>
        <v>-670.98</v>
      </c>
      <c r="AH147" s="52">
        <f t="shared" si="25"/>
        <v>-670.98</v>
      </c>
      <c r="AI147" s="7">
        <f t="shared" si="26"/>
        <v>-670.98</v>
      </c>
      <c r="AJ147" s="7">
        <f t="shared" si="27"/>
        <v>-670.98</v>
      </c>
      <c r="AK147" s="7"/>
      <c r="AL147" s="7"/>
      <c r="AU147"/>
      <c r="AV147"/>
      <c r="AW147"/>
    </row>
    <row r="148" spans="1:66" x14ac:dyDescent="0.25">
      <c r="A148" t="str">
        <f t="shared" si="20"/>
        <v>DEDELEGATION</v>
      </c>
      <c r="B148" s="225">
        <v>44295</v>
      </c>
      <c r="C148" s="159">
        <v>3023311</v>
      </c>
      <c r="D148" s="301" t="s">
        <v>4784</v>
      </c>
      <c r="E148" t="str">
        <f>VLOOKUP(C148,Schools!$A:$Z,3,0)</f>
        <v>M</v>
      </c>
      <c r="F148" s="226">
        <v>-1306.98</v>
      </c>
      <c r="G148" s="159" t="s">
        <v>4703</v>
      </c>
      <c r="H148" s="159" t="s">
        <v>4807</v>
      </c>
      <c r="I148" t="str">
        <f t="shared" si="21"/>
        <v>10162/543965</v>
      </c>
      <c r="J148">
        <f>VLOOKUP(C148,Schools!$A:$Z,9,0)</f>
        <v>400058</v>
      </c>
      <c r="K148" s="159" t="s">
        <v>170</v>
      </c>
      <c r="L148" s="159" t="s">
        <v>4816</v>
      </c>
      <c r="M148" s="159" t="s">
        <v>4844</v>
      </c>
      <c r="N148" s="77" t="str">
        <f>VLOOKUP(C148,Schools!A:D,4,0)</f>
        <v>Primary</v>
      </c>
      <c r="O148" s="77">
        <f t="shared" ref="O148:O211" si="30">IF($E148="A","EFA",VLOOKUP(LEFT(N148,1),$AI$1:$AJ$3,2,0))</f>
        <v>10162</v>
      </c>
      <c r="P148" s="77">
        <f t="shared" ref="P148:P179" si="31">IF(E148="M",543965,516500)</f>
        <v>543965</v>
      </c>
      <c r="Q148" s="286">
        <f t="shared" ref="Q148:Q179" si="32">F148</f>
        <v>-1306.98</v>
      </c>
      <c r="R148" s="78"/>
      <c r="S148" s="78"/>
      <c r="T148" s="78"/>
      <c r="U148" s="78"/>
      <c r="V148" s="78"/>
      <c r="W148" s="78"/>
      <c r="X148" s="78"/>
      <c r="Y148" s="78"/>
      <c r="Z148" s="78"/>
      <c r="AA148" s="78"/>
      <c r="AB148" s="78"/>
      <c r="AC148" s="52">
        <f t="shared" si="22"/>
        <v>-1306.98</v>
      </c>
      <c r="AD148" s="52">
        <f t="shared" si="23"/>
        <v>0</v>
      </c>
      <c r="AE148" s="78"/>
      <c r="AG148" s="52">
        <f t="shared" si="24"/>
        <v>-1306.98</v>
      </c>
      <c r="AH148" s="52">
        <f t="shared" si="25"/>
        <v>-1306.98</v>
      </c>
      <c r="AI148" s="7">
        <f t="shared" si="26"/>
        <v>-1306.98</v>
      </c>
      <c r="AJ148" s="7">
        <f t="shared" si="27"/>
        <v>-1306.98</v>
      </c>
      <c r="AK148" s="7"/>
      <c r="AL148" s="7"/>
      <c r="AU148"/>
      <c r="AV148"/>
      <c r="AW148"/>
    </row>
    <row r="149" spans="1:66" x14ac:dyDescent="0.25">
      <c r="A149" t="str">
        <f t="shared" ref="A149:A212" si="33">$B$3</f>
        <v>DEDELEGATION</v>
      </c>
      <c r="B149" s="225">
        <v>44295</v>
      </c>
      <c r="C149" s="159">
        <v>3023312</v>
      </c>
      <c r="D149" s="301" t="s">
        <v>4785</v>
      </c>
      <c r="E149" t="str">
        <f>VLOOKUP(C149,Schools!$A:$Z,3,0)</f>
        <v>M</v>
      </c>
      <c r="F149" s="226">
        <v>-674.16000000000008</v>
      </c>
      <c r="G149" s="159" t="s">
        <v>4703</v>
      </c>
      <c r="H149" s="159" t="s">
        <v>4807</v>
      </c>
      <c r="I149" t="str">
        <f t="shared" ref="I149:I212" si="34">O149&amp;"/"&amp;P149</f>
        <v>10162/543965</v>
      </c>
      <c r="J149">
        <f>VLOOKUP(C149,Schools!$A:$Z,9,0)</f>
        <v>400017</v>
      </c>
      <c r="K149" s="159" t="s">
        <v>170</v>
      </c>
      <c r="L149" s="159" t="s">
        <v>4816</v>
      </c>
      <c r="M149" s="159" t="s">
        <v>4844</v>
      </c>
      <c r="N149" s="77" t="str">
        <f>VLOOKUP(C149,Schools!A:D,4,0)</f>
        <v>Primary</v>
      </c>
      <c r="O149" s="77">
        <f t="shared" si="30"/>
        <v>10162</v>
      </c>
      <c r="P149" s="77">
        <f t="shared" si="31"/>
        <v>543965</v>
      </c>
      <c r="Q149" s="286">
        <f t="shared" si="32"/>
        <v>-674.16000000000008</v>
      </c>
      <c r="R149" s="78"/>
      <c r="S149" s="78"/>
      <c r="T149" s="78"/>
      <c r="U149" s="78"/>
      <c r="V149" s="78"/>
      <c r="W149" s="78"/>
      <c r="X149" s="78"/>
      <c r="Y149" s="78"/>
      <c r="Z149" s="78"/>
      <c r="AA149" s="78"/>
      <c r="AB149" s="78"/>
      <c r="AC149" s="52">
        <f t="shared" ref="AC149:AC212" si="35">SUM(Q149:AB149)</f>
        <v>-674.16000000000008</v>
      </c>
      <c r="AD149" s="52">
        <f t="shared" ref="AD149:AD212" si="36">AC149-F149</f>
        <v>0</v>
      </c>
      <c r="AE149" s="78"/>
      <c r="AG149" s="52">
        <f t="shared" ref="AG149:AG212" si="37">SUM(Q149:S149)</f>
        <v>-674.16000000000008</v>
      </c>
      <c r="AH149" s="52">
        <f t="shared" ref="AH149:AH212" si="38">SUM(Q149:V149)</f>
        <v>-674.16000000000008</v>
      </c>
      <c r="AI149" s="7">
        <f t="shared" ref="AI149:AI212" si="39">SUM(Q149:Y149)</f>
        <v>-674.16000000000008</v>
      </c>
      <c r="AJ149" s="7">
        <f t="shared" ref="AJ149:AJ212" si="40">SUM(Q149:AB149)</f>
        <v>-674.16000000000008</v>
      </c>
      <c r="AK149" s="7"/>
      <c r="AL149" s="7"/>
      <c r="AU149"/>
      <c r="AV149"/>
      <c r="AW149"/>
    </row>
    <row r="150" spans="1:66" x14ac:dyDescent="0.25">
      <c r="A150" t="str">
        <f t="shared" si="33"/>
        <v>DEDELEGATION</v>
      </c>
      <c r="B150" s="225">
        <v>44295</v>
      </c>
      <c r="C150" s="159">
        <v>3023313</v>
      </c>
      <c r="D150" s="301" t="s">
        <v>4786</v>
      </c>
      <c r="E150" t="str">
        <f>VLOOKUP(C150,Schools!$A:$Z,3,0)</f>
        <v>M</v>
      </c>
      <c r="F150" s="226">
        <v>-591.48</v>
      </c>
      <c r="G150" s="159" t="s">
        <v>4703</v>
      </c>
      <c r="H150" s="159" t="s">
        <v>4807</v>
      </c>
      <c r="I150" t="str">
        <f t="shared" si="34"/>
        <v>10162/543965</v>
      </c>
      <c r="J150">
        <f>VLOOKUP(C150,Schools!$A:$Z,9,0)</f>
        <v>400006</v>
      </c>
      <c r="K150" s="159" t="s">
        <v>170</v>
      </c>
      <c r="L150" s="159" t="s">
        <v>4816</v>
      </c>
      <c r="M150" s="159" t="s">
        <v>4844</v>
      </c>
      <c r="N150" s="77" t="str">
        <f>VLOOKUP(C150,Schools!A:D,4,0)</f>
        <v>Primary</v>
      </c>
      <c r="O150" s="77">
        <f t="shared" si="30"/>
        <v>10162</v>
      </c>
      <c r="P150" s="77">
        <f t="shared" si="31"/>
        <v>543965</v>
      </c>
      <c r="Q150" s="286">
        <f t="shared" si="32"/>
        <v>-591.48</v>
      </c>
      <c r="R150" s="78"/>
      <c r="S150" s="78"/>
      <c r="T150" s="78"/>
      <c r="U150" s="78"/>
      <c r="V150" s="78"/>
      <c r="W150" s="78"/>
      <c r="X150" s="78"/>
      <c r="Y150" s="78"/>
      <c r="Z150" s="78"/>
      <c r="AA150" s="78"/>
      <c r="AB150" s="78"/>
      <c r="AC150" s="52">
        <f t="shared" si="35"/>
        <v>-591.48</v>
      </c>
      <c r="AD150" s="52">
        <f t="shared" si="36"/>
        <v>0</v>
      </c>
      <c r="AE150" s="78"/>
      <c r="AG150" s="52">
        <f t="shared" si="37"/>
        <v>-591.48</v>
      </c>
      <c r="AH150" s="52">
        <f t="shared" si="38"/>
        <v>-591.48</v>
      </c>
      <c r="AI150" s="7">
        <f t="shared" si="39"/>
        <v>-591.48</v>
      </c>
      <c r="AJ150" s="7">
        <f t="shared" si="40"/>
        <v>-591.48</v>
      </c>
      <c r="AK150" s="7"/>
      <c r="AL150" s="7"/>
      <c r="AU150"/>
      <c r="AV150"/>
      <c r="AW150"/>
    </row>
    <row r="151" spans="1:66" x14ac:dyDescent="0.25">
      <c r="A151" t="str">
        <f t="shared" si="33"/>
        <v>DEDELEGATION</v>
      </c>
      <c r="B151" s="225">
        <v>44295</v>
      </c>
      <c r="C151" s="159">
        <v>3023314</v>
      </c>
      <c r="D151" s="301" t="s">
        <v>4787</v>
      </c>
      <c r="E151" t="str">
        <f>VLOOKUP(C151,Schools!$A:$Z,3,0)</f>
        <v>M</v>
      </c>
      <c r="F151" s="226">
        <v>-655.08000000000004</v>
      </c>
      <c r="G151" s="159" t="s">
        <v>4703</v>
      </c>
      <c r="H151" s="159" t="s">
        <v>4807</v>
      </c>
      <c r="I151" t="str">
        <f t="shared" si="34"/>
        <v>10162/543965</v>
      </c>
      <c r="J151">
        <f>VLOOKUP(C151,Schools!$A:$Z,9,0)</f>
        <v>400094</v>
      </c>
      <c r="K151" s="159" t="s">
        <v>170</v>
      </c>
      <c r="L151" s="159" t="s">
        <v>4816</v>
      </c>
      <c r="M151" s="159" t="s">
        <v>4844</v>
      </c>
      <c r="N151" s="77" t="str">
        <f>VLOOKUP(C151,Schools!A:D,4,0)</f>
        <v>Primary</v>
      </c>
      <c r="O151" s="77">
        <f t="shared" si="30"/>
        <v>10162</v>
      </c>
      <c r="P151" s="77">
        <f t="shared" si="31"/>
        <v>543965</v>
      </c>
      <c r="Q151" s="286">
        <f t="shared" si="32"/>
        <v>-655.08000000000004</v>
      </c>
      <c r="R151" s="78"/>
      <c r="S151" s="78"/>
      <c r="T151" s="78"/>
      <c r="U151" s="78"/>
      <c r="V151" s="78"/>
      <c r="W151" s="78"/>
      <c r="X151" s="78"/>
      <c r="Y151" s="78"/>
      <c r="Z151" s="78"/>
      <c r="AA151" s="78"/>
      <c r="AB151" s="78"/>
      <c r="AC151" s="52">
        <f t="shared" si="35"/>
        <v>-655.08000000000004</v>
      </c>
      <c r="AD151" s="52">
        <f t="shared" si="36"/>
        <v>0</v>
      </c>
      <c r="AE151" s="78"/>
      <c r="AG151" s="52">
        <f t="shared" si="37"/>
        <v>-655.08000000000004</v>
      </c>
      <c r="AH151" s="52">
        <f t="shared" si="38"/>
        <v>-655.08000000000004</v>
      </c>
      <c r="AI151" s="7">
        <f t="shared" si="39"/>
        <v>-655.08000000000004</v>
      </c>
      <c r="AJ151" s="7">
        <f t="shared" si="40"/>
        <v>-655.08000000000004</v>
      </c>
      <c r="AK151" s="7"/>
      <c r="AL151" s="7"/>
      <c r="AU151"/>
      <c r="AV151"/>
      <c r="AW151"/>
    </row>
    <row r="152" spans="1:66" x14ac:dyDescent="0.25">
      <c r="A152" t="str">
        <f t="shared" si="33"/>
        <v>DEDELEGATION</v>
      </c>
      <c r="B152" s="225">
        <v>44295</v>
      </c>
      <c r="C152" s="159">
        <v>3023315</v>
      </c>
      <c r="D152" s="301" t="s">
        <v>4788</v>
      </c>
      <c r="E152" t="str">
        <f>VLOOKUP(C152,Schools!$A:$Z,3,0)</f>
        <v>M</v>
      </c>
      <c r="F152" s="226">
        <v>-661.44</v>
      </c>
      <c r="G152" s="159" t="s">
        <v>4703</v>
      </c>
      <c r="H152" s="159" t="s">
        <v>4807</v>
      </c>
      <c r="I152" t="str">
        <f t="shared" si="34"/>
        <v>10162/543965</v>
      </c>
      <c r="J152">
        <f>VLOOKUP(C152,Schools!$A:$Z,9,0)</f>
        <v>400062</v>
      </c>
      <c r="K152" s="159" t="s">
        <v>170</v>
      </c>
      <c r="L152" s="159" t="s">
        <v>4816</v>
      </c>
      <c r="M152" s="159" t="s">
        <v>4844</v>
      </c>
      <c r="N152" s="77" t="str">
        <f>VLOOKUP(C152,Schools!A:D,4,0)</f>
        <v>Primary</v>
      </c>
      <c r="O152" s="77">
        <f t="shared" si="30"/>
        <v>10162</v>
      </c>
      <c r="P152" s="77">
        <f t="shared" si="31"/>
        <v>543965</v>
      </c>
      <c r="Q152" s="286">
        <f t="shared" si="32"/>
        <v>-661.44</v>
      </c>
      <c r="R152" s="78"/>
      <c r="S152" s="78"/>
      <c r="T152" s="78"/>
      <c r="U152" s="78"/>
      <c r="V152" s="78"/>
      <c r="W152" s="78"/>
      <c r="X152" s="78"/>
      <c r="Y152" s="78"/>
      <c r="Z152" s="78"/>
      <c r="AA152" s="78"/>
      <c r="AB152" s="78"/>
      <c r="AC152" s="52">
        <f t="shared" si="35"/>
        <v>-661.44</v>
      </c>
      <c r="AD152" s="52">
        <f t="shared" si="36"/>
        <v>0</v>
      </c>
      <c r="AE152" s="78"/>
      <c r="AG152" s="52">
        <f t="shared" si="37"/>
        <v>-661.44</v>
      </c>
      <c r="AH152" s="52">
        <f t="shared" si="38"/>
        <v>-661.44</v>
      </c>
      <c r="AI152" s="7">
        <f t="shared" si="39"/>
        <v>-661.44</v>
      </c>
      <c r="AJ152" s="7">
        <f t="shared" si="40"/>
        <v>-661.44</v>
      </c>
      <c r="AK152" s="7"/>
      <c r="AL152" s="7"/>
      <c r="AU152"/>
      <c r="AV152"/>
      <c r="AW152"/>
    </row>
    <row r="153" spans="1:66" x14ac:dyDescent="0.25">
      <c r="A153" t="str">
        <f t="shared" si="33"/>
        <v>DEDELEGATION</v>
      </c>
      <c r="B153" s="225">
        <v>44295</v>
      </c>
      <c r="C153" s="159">
        <v>3023316</v>
      </c>
      <c r="D153" s="301" t="s">
        <v>4789</v>
      </c>
      <c r="E153" t="str">
        <f>VLOOKUP(C153,Schools!$A:$Z,3,0)</f>
        <v>M</v>
      </c>
      <c r="F153" s="226">
        <v>-674.16000000000008</v>
      </c>
      <c r="G153" s="159" t="s">
        <v>4703</v>
      </c>
      <c r="H153" s="159" t="s">
        <v>4807</v>
      </c>
      <c r="I153" t="str">
        <f t="shared" si="34"/>
        <v>10162/543965</v>
      </c>
      <c r="J153">
        <f>VLOOKUP(C153,Schools!$A:$Z,9,0)</f>
        <v>400100</v>
      </c>
      <c r="K153" s="159" t="s">
        <v>170</v>
      </c>
      <c r="L153" s="159" t="s">
        <v>4816</v>
      </c>
      <c r="M153" s="159" t="s">
        <v>4844</v>
      </c>
      <c r="N153" s="77" t="str">
        <f>VLOOKUP(C153,Schools!A:D,4,0)</f>
        <v>Primary</v>
      </c>
      <c r="O153" s="77">
        <f t="shared" si="30"/>
        <v>10162</v>
      </c>
      <c r="P153" s="77">
        <f t="shared" si="31"/>
        <v>543965</v>
      </c>
      <c r="Q153" s="286">
        <f t="shared" si="32"/>
        <v>-674.16000000000008</v>
      </c>
      <c r="R153" s="78"/>
      <c r="S153" s="78"/>
      <c r="T153" s="78"/>
      <c r="U153" s="78"/>
      <c r="V153" s="78"/>
      <c r="W153" s="78"/>
      <c r="X153" s="78"/>
      <c r="Y153" s="78"/>
      <c r="Z153" s="78"/>
      <c r="AA153" s="78"/>
      <c r="AB153" s="78"/>
      <c r="AC153" s="52">
        <f t="shared" si="35"/>
        <v>-674.16000000000008</v>
      </c>
      <c r="AD153" s="52">
        <f t="shared" si="36"/>
        <v>0</v>
      </c>
      <c r="AE153" s="78"/>
      <c r="AG153" s="52">
        <f t="shared" si="37"/>
        <v>-674.16000000000008</v>
      </c>
      <c r="AH153" s="52">
        <f t="shared" si="38"/>
        <v>-674.16000000000008</v>
      </c>
      <c r="AI153" s="7">
        <f t="shared" si="39"/>
        <v>-674.16000000000008</v>
      </c>
      <c r="AJ153" s="7">
        <f t="shared" si="40"/>
        <v>-674.16000000000008</v>
      </c>
      <c r="AK153" s="7"/>
      <c r="AL153" s="7"/>
      <c r="AU153"/>
      <c r="AV153"/>
      <c r="AW153"/>
    </row>
    <row r="154" spans="1:66" x14ac:dyDescent="0.25">
      <c r="A154" t="str">
        <f t="shared" si="33"/>
        <v>DEDELEGATION</v>
      </c>
      <c r="B154" s="225">
        <v>44295</v>
      </c>
      <c r="C154" s="159">
        <v>3023317</v>
      </c>
      <c r="D154" s="301" t="s">
        <v>4790</v>
      </c>
      <c r="E154" t="str">
        <f>VLOOKUP(C154,Schools!$A:$Z,3,0)</f>
        <v>M</v>
      </c>
      <c r="F154" s="226">
        <v>-674.16000000000008</v>
      </c>
      <c r="G154" s="159" t="s">
        <v>4703</v>
      </c>
      <c r="H154" s="159" t="s">
        <v>4807</v>
      </c>
      <c r="I154" t="str">
        <f t="shared" si="34"/>
        <v>10162/543965</v>
      </c>
      <c r="J154">
        <f>VLOOKUP(C154,Schools!$A:$Z,9,0)</f>
        <v>400015</v>
      </c>
      <c r="K154" s="159" t="s">
        <v>170</v>
      </c>
      <c r="L154" s="159" t="s">
        <v>4816</v>
      </c>
      <c r="M154" s="159" t="s">
        <v>4844</v>
      </c>
      <c r="N154" s="77" t="str">
        <f>VLOOKUP(C154,Schools!A:D,4,0)</f>
        <v>Primary</v>
      </c>
      <c r="O154" s="77">
        <f t="shared" si="30"/>
        <v>10162</v>
      </c>
      <c r="P154" s="77">
        <f t="shared" si="31"/>
        <v>543965</v>
      </c>
      <c r="Q154" s="286">
        <f t="shared" si="32"/>
        <v>-674.16000000000008</v>
      </c>
      <c r="R154" s="78"/>
      <c r="S154" s="78"/>
      <c r="T154" s="78"/>
      <c r="U154" s="78"/>
      <c r="V154" s="78"/>
      <c r="W154" s="78"/>
      <c r="X154" s="78"/>
      <c r="Y154" s="78"/>
      <c r="Z154" s="78"/>
      <c r="AA154" s="78"/>
      <c r="AB154" s="78"/>
      <c r="AC154" s="52">
        <f t="shared" si="35"/>
        <v>-674.16000000000008</v>
      </c>
      <c r="AD154" s="52">
        <f t="shared" si="36"/>
        <v>0</v>
      </c>
      <c r="AE154" s="78"/>
      <c r="AG154" s="52">
        <f t="shared" si="37"/>
        <v>-674.16000000000008</v>
      </c>
      <c r="AH154" s="52">
        <f t="shared" si="38"/>
        <v>-674.16000000000008</v>
      </c>
      <c r="AI154" s="7">
        <f t="shared" si="39"/>
        <v>-674.16000000000008</v>
      </c>
      <c r="AJ154" s="7">
        <f t="shared" si="40"/>
        <v>-674.16000000000008</v>
      </c>
      <c r="AK154" s="7"/>
      <c r="AL154" s="7"/>
      <c r="AU154"/>
      <c r="AV154"/>
      <c r="AW154"/>
    </row>
    <row r="155" spans="1:66" x14ac:dyDescent="0.25">
      <c r="A155" t="str">
        <f t="shared" si="33"/>
        <v>DEDELEGATION</v>
      </c>
      <c r="B155" s="225">
        <v>44295</v>
      </c>
      <c r="C155" s="159">
        <v>3023500</v>
      </c>
      <c r="D155" s="301" t="s">
        <v>4791</v>
      </c>
      <c r="E155" t="str">
        <f>VLOOKUP(C155,Schools!$A:$Z,3,0)</f>
        <v>M</v>
      </c>
      <c r="F155" s="226">
        <v>-410.22</v>
      </c>
      <c r="G155" s="159" t="s">
        <v>4703</v>
      </c>
      <c r="H155" s="159" t="s">
        <v>4807</v>
      </c>
      <c r="I155" t="str">
        <f t="shared" si="34"/>
        <v>10162/543965</v>
      </c>
      <c r="J155">
        <f>VLOOKUP(C155,Schools!$A:$Z,9,0)</f>
        <v>400023</v>
      </c>
      <c r="K155" s="159" t="s">
        <v>170</v>
      </c>
      <c r="L155" s="159" t="s">
        <v>4816</v>
      </c>
      <c r="M155" s="159" t="s">
        <v>4844</v>
      </c>
      <c r="N155" s="77" t="str">
        <f>VLOOKUP(C155,Schools!A:D,4,0)</f>
        <v>Primary</v>
      </c>
      <c r="O155" s="77">
        <f t="shared" si="30"/>
        <v>10162</v>
      </c>
      <c r="P155" s="77">
        <f t="shared" si="31"/>
        <v>543965</v>
      </c>
      <c r="Q155" s="286">
        <f t="shared" si="32"/>
        <v>-410.22</v>
      </c>
      <c r="R155" s="78"/>
      <c r="S155" s="78"/>
      <c r="T155" s="78"/>
      <c r="U155" s="78"/>
      <c r="V155" s="78"/>
      <c r="W155" s="78"/>
      <c r="X155" s="78"/>
      <c r="Y155" s="78"/>
      <c r="Z155" s="78"/>
      <c r="AA155" s="78"/>
      <c r="AB155" s="78"/>
      <c r="AC155" s="52">
        <f t="shared" si="35"/>
        <v>-410.22</v>
      </c>
      <c r="AD155" s="52">
        <f t="shared" si="36"/>
        <v>0</v>
      </c>
      <c r="AE155" s="78"/>
      <c r="AG155" s="52">
        <f t="shared" si="37"/>
        <v>-410.22</v>
      </c>
      <c r="AH155" s="52">
        <f t="shared" si="38"/>
        <v>-410.22</v>
      </c>
      <c r="AI155" s="7">
        <f t="shared" si="39"/>
        <v>-410.22</v>
      </c>
      <c r="AJ155" s="7">
        <f t="shared" si="40"/>
        <v>-410.22</v>
      </c>
      <c r="AK155" s="7"/>
      <c r="AL155" s="7"/>
      <c r="AU155"/>
      <c r="AV155"/>
      <c r="AW155"/>
    </row>
    <row r="156" spans="1:66" x14ac:dyDescent="0.25">
      <c r="A156" t="str">
        <f t="shared" si="33"/>
        <v>DEDELEGATION</v>
      </c>
      <c r="B156" s="225">
        <v>44295</v>
      </c>
      <c r="C156" s="159">
        <v>3023501</v>
      </c>
      <c r="D156" s="301" t="s">
        <v>4792</v>
      </c>
      <c r="E156" t="str">
        <f>VLOOKUP(C156,Schools!$A:$Z,3,0)</f>
        <v>M</v>
      </c>
      <c r="F156" s="226">
        <v>-632.82000000000005</v>
      </c>
      <c r="G156" s="159" t="s">
        <v>4703</v>
      </c>
      <c r="H156" s="159" t="s">
        <v>4807</v>
      </c>
      <c r="I156" t="str">
        <f t="shared" si="34"/>
        <v>10162/543965</v>
      </c>
      <c r="J156">
        <f>VLOOKUP(C156,Schools!$A:$Z,9,0)</f>
        <v>400003</v>
      </c>
      <c r="K156" s="159" t="s">
        <v>170</v>
      </c>
      <c r="L156" s="159" t="s">
        <v>4816</v>
      </c>
      <c r="M156" s="159" t="s">
        <v>4844</v>
      </c>
      <c r="N156" s="77" t="str">
        <f>VLOOKUP(C156,Schools!A:D,4,0)</f>
        <v>Primary</v>
      </c>
      <c r="O156" s="77">
        <f t="shared" si="30"/>
        <v>10162</v>
      </c>
      <c r="P156" s="77">
        <f t="shared" si="31"/>
        <v>543965</v>
      </c>
      <c r="Q156" s="286">
        <f t="shared" si="32"/>
        <v>-632.82000000000005</v>
      </c>
      <c r="R156" s="78"/>
      <c r="S156" s="78"/>
      <c r="T156" s="78"/>
      <c r="U156" s="78"/>
      <c r="V156" s="78"/>
      <c r="W156" s="78"/>
      <c r="X156" s="78"/>
      <c r="Y156" s="78"/>
      <c r="Z156" s="78"/>
      <c r="AA156" s="78"/>
      <c r="AB156" s="78"/>
      <c r="AC156" s="52">
        <f t="shared" si="35"/>
        <v>-632.82000000000005</v>
      </c>
      <c r="AD156" s="52">
        <f t="shared" si="36"/>
        <v>0</v>
      </c>
      <c r="AE156" s="78"/>
      <c r="AG156" s="52">
        <f t="shared" si="37"/>
        <v>-632.82000000000005</v>
      </c>
      <c r="AH156" s="52">
        <f t="shared" si="38"/>
        <v>-632.82000000000005</v>
      </c>
      <c r="AI156" s="7">
        <f t="shared" si="39"/>
        <v>-632.82000000000005</v>
      </c>
      <c r="AJ156" s="7">
        <f t="shared" si="40"/>
        <v>-632.82000000000005</v>
      </c>
      <c r="AK156" s="7"/>
      <c r="AL156" s="7"/>
      <c r="AU156"/>
      <c r="AV156"/>
      <c r="AW156"/>
    </row>
    <row r="157" spans="1:66" x14ac:dyDescent="0.25">
      <c r="A157" t="str">
        <f t="shared" si="33"/>
        <v>DEDELEGATION</v>
      </c>
      <c r="B157" s="225">
        <v>44295</v>
      </c>
      <c r="C157" s="159">
        <v>3023502</v>
      </c>
      <c r="D157" s="301" t="s">
        <v>4793</v>
      </c>
      <c r="E157" t="str">
        <f>VLOOKUP(C157,Schools!$A:$Z,3,0)</f>
        <v>M</v>
      </c>
      <c r="F157" s="226">
        <v>-1167.06</v>
      </c>
      <c r="G157" s="159" t="s">
        <v>4703</v>
      </c>
      <c r="H157" s="159" t="s">
        <v>4807</v>
      </c>
      <c r="I157" t="str">
        <f t="shared" si="34"/>
        <v>10162/543965</v>
      </c>
      <c r="J157">
        <f>VLOOKUP(C157,Schools!$A:$Z,9,0)</f>
        <v>400096</v>
      </c>
      <c r="K157" s="159" t="s">
        <v>170</v>
      </c>
      <c r="L157" s="159" t="s">
        <v>4816</v>
      </c>
      <c r="M157" s="159" t="s">
        <v>4844</v>
      </c>
      <c r="N157" s="77" t="str">
        <f>VLOOKUP(C157,Schools!A:D,4,0)</f>
        <v>Primary</v>
      </c>
      <c r="O157" s="77">
        <f t="shared" si="30"/>
        <v>10162</v>
      </c>
      <c r="P157" s="77">
        <f t="shared" si="31"/>
        <v>543965</v>
      </c>
      <c r="Q157" s="286">
        <f t="shared" si="32"/>
        <v>-1167.06</v>
      </c>
      <c r="R157" s="78"/>
      <c r="S157" s="78"/>
      <c r="T157" s="78"/>
      <c r="U157" s="78"/>
      <c r="V157" s="78"/>
      <c r="W157" s="78"/>
      <c r="X157" s="78"/>
      <c r="Y157" s="78"/>
      <c r="Z157" s="78"/>
      <c r="AA157" s="78"/>
      <c r="AB157" s="78"/>
      <c r="AC157" s="52">
        <f t="shared" si="35"/>
        <v>-1167.06</v>
      </c>
      <c r="AD157" s="52">
        <f t="shared" si="36"/>
        <v>0</v>
      </c>
      <c r="AE157" s="78"/>
      <c r="AG157" s="52">
        <f t="shared" si="37"/>
        <v>-1167.06</v>
      </c>
      <c r="AH157" s="52">
        <f t="shared" si="38"/>
        <v>-1167.06</v>
      </c>
      <c r="AI157" s="7">
        <f t="shared" si="39"/>
        <v>-1167.06</v>
      </c>
      <c r="AJ157" s="7">
        <f t="shared" si="40"/>
        <v>-1167.06</v>
      </c>
      <c r="AK157" s="7"/>
      <c r="AL157" s="7"/>
      <c r="AU157"/>
      <c r="AV157"/>
      <c r="AW157"/>
    </row>
    <row r="158" spans="1:66" x14ac:dyDescent="0.25">
      <c r="A158" t="str">
        <f t="shared" si="33"/>
        <v>DEDELEGATION</v>
      </c>
      <c r="B158" s="225">
        <v>44295</v>
      </c>
      <c r="C158" s="159">
        <v>3023504</v>
      </c>
      <c r="D158" s="301" t="s">
        <v>4794</v>
      </c>
      <c r="E158" t="str">
        <f>VLOOKUP(C158,Schools!$A:$Z,3,0)</f>
        <v>M</v>
      </c>
      <c r="F158" s="226">
        <v>-1326.0600000000002</v>
      </c>
      <c r="G158" s="159" t="s">
        <v>4703</v>
      </c>
      <c r="H158" s="159" t="s">
        <v>4807</v>
      </c>
      <c r="I158" t="str">
        <f t="shared" si="34"/>
        <v>10162/543965</v>
      </c>
      <c r="J158">
        <f>VLOOKUP(C158,Schools!$A:$Z,9,0)</f>
        <v>400064</v>
      </c>
      <c r="K158" s="159" t="s">
        <v>170</v>
      </c>
      <c r="L158" s="159" t="s">
        <v>4816</v>
      </c>
      <c r="M158" s="159" t="s">
        <v>4844</v>
      </c>
      <c r="N158" s="77" t="str">
        <f>VLOOKUP(C158,Schools!A:D,4,0)</f>
        <v>Primary</v>
      </c>
      <c r="O158" s="77">
        <f t="shared" si="30"/>
        <v>10162</v>
      </c>
      <c r="P158" s="77">
        <f t="shared" si="31"/>
        <v>543965</v>
      </c>
      <c r="Q158" s="286">
        <f t="shared" si="32"/>
        <v>-1326.0600000000002</v>
      </c>
      <c r="R158" s="78"/>
      <c r="S158" s="78"/>
      <c r="T158" s="78"/>
      <c r="U158" s="78"/>
      <c r="V158" s="78"/>
      <c r="W158" s="78"/>
      <c r="X158" s="78"/>
      <c r="Y158" s="78"/>
      <c r="Z158" s="78"/>
      <c r="AA158" s="78"/>
      <c r="AB158" s="78"/>
      <c r="AC158" s="52">
        <f t="shared" si="35"/>
        <v>-1326.0600000000002</v>
      </c>
      <c r="AD158" s="52">
        <f t="shared" si="36"/>
        <v>0</v>
      </c>
      <c r="AE158" s="78"/>
      <c r="AG158" s="52">
        <f t="shared" si="37"/>
        <v>-1326.0600000000002</v>
      </c>
      <c r="AH158" s="52">
        <f t="shared" si="38"/>
        <v>-1326.0600000000002</v>
      </c>
      <c r="AI158" s="7">
        <f t="shared" si="39"/>
        <v>-1326.0600000000002</v>
      </c>
      <c r="AJ158" s="7">
        <f t="shared" si="40"/>
        <v>-1326.0600000000002</v>
      </c>
      <c r="AK158" s="7"/>
      <c r="AL158" s="7"/>
      <c r="AU158"/>
      <c r="AV158"/>
      <c r="AW158"/>
    </row>
    <row r="159" spans="1:66" x14ac:dyDescent="0.25">
      <c r="A159" t="str">
        <f t="shared" si="33"/>
        <v>DEDELEGATION</v>
      </c>
      <c r="B159" s="225">
        <v>44295</v>
      </c>
      <c r="C159" s="159">
        <v>3023506</v>
      </c>
      <c r="D159" s="301" t="s">
        <v>270</v>
      </c>
      <c r="E159" t="str">
        <f>VLOOKUP(C159,Schools!$A:$Z,3,0)</f>
        <v>M</v>
      </c>
      <c r="F159" s="226">
        <v>-903.12</v>
      </c>
      <c r="G159" s="159" t="s">
        <v>4703</v>
      </c>
      <c r="H159" s="159" t="s">
        <v>4807</v>
      </c>
      <c r="I159" t="str">
        <f t="shared" si="34"/>
        <v>10162/543965</v>
      </c>
      <c r="J159">
        <f>VLOOKUP(C159,Schools!$A:$Z,9,0)</f>
        <v>400009</v>
      </c>
      <c r="K159" s="159" t="s">
        <v>170</v>
      </c>
      <c r="L159" s="159" t="s">
        <v>4816</v>
      </c>
      <c r="M159" s="159" t="s">
        <v>4844</v>
      </c>
      <c r="N159" s="77" t="str">
        <f>VLOOKUP(C159,Schools!A:D,4,0)</f>
        <v>Primary</v>
      </c>
      <c r="O159" s="77">
        <f t="shared" si="30"/>
        <v>10162</v>
      </c>
      <c r="P159" s="77">
        <f t="shared" si="31"/>
        <v>543965</v>
      </c>
      <c r="Q159" s="286">
        <f t="shared" si="32"/>
        <v>-903.12</v>
      </c>
      <c r="R159" s="78"/>
      <c r="S159" s="78"/>
      <c r="T159" s="78"/>
      <c r="U159" s="78"/>
      <c r="V159" s="78"/>
      <c r="W159" s="78"/>
      <c r="X159" s="78"/>
      <c r="Y159" s="78"/>
      <c r="Z159" s="78"/>
      <c r="AA159" s="78"/>
      <c r="AB159" s="78"/>
      <c r="AC159" s="52">
        <f t="shared" si="35"/>
        <v>-903.12</v>
      </c>
      <c r="AD159" s="52">
        <f t="shared" si="36"/>
        <v>0</v>
      </c>
      <c r="AE159" s="78"/>
      <c r="AG159" s="52">
        <f t="shared" si="37"/>
        <v>-903.12</v>
      </c>
      <c r="AH159" s="52">
        <f t="shared" si="38"/>
        <v>-903.12</v>
      </c>
      <c r="AI159" s="7">
        <f t="shared" si="39"/>
        <v>-903.12</v>
      </c>
      <c r="AJ159" s="7">
        <f t="shared" si="40"/>
        <v>-903.12</v>
      </c>
      <c r="AK159" s="7"/>
      <c r="AL159" s="7"/>
      <c r="AU159"/>
      <c r="AV159"/>
      <c r="AW159"/>
    </row>
    <row r="160" spans="1:66" x14ac:dyDescent="0.25">
      <c r="A160" t="str">
        <f t="shared" si="33"/>
        <v>DEDELEGATION</v>
      </c>
      <c r="B160" s="225">
        <v>44295</v>
      </c>
      <c r="C160" s="159">
        <v>3023507</v>
      </c>
      <c r="D160" s="301" t="s">
        <v>4795</v>
      </c>
      <c r="E160" t="str">
        <f>VLOOKUP(C160,Schools!$A:$Z,3,0)</f>
        <v>M</v>
      </c>
      <c r="F160" s="226">
        <v>-559.68000000000006</v>
      </c>
      <c r="G160" s="159" t="s">
        <v>4703</v>
      </c>
      <c r="H160" s="159" t="s">
        <v>4807</v>
      </c>
      <c r="I160" t="str">
        <f t="shared" si="34"/>
        <v>10162/543965</v>
      </c>
      <c r="J160">
        <f>VLOOKUP(C160,Schools!$A:$Z,9,0)</f>
        <v>400037</v>
      </c>
      <c r="K160" s="159" t="s">
        <v>170</v>
      </c>
      <c r="L160" s="159" t="s">
        <v>4816</v>
      </c>
      <c r="M160" s="159" t="s">
        <v>4844</v>
      </c>
      <c r="N160" s="77" t="str">
        <f>VLOOKUP(C160,Schools!A:D,4,0)</f>
        <v>Primary</v>
      </c>
      <c r="O160" s="77">
        <f t="shared" si="30"/>
        <v>10162</v>
      </c>
      <c r="P160" s="77">
        <f t="shared" si="31"/>
        <v>543965</v>
      </c>
      <c r="Q160" s="286">
        <f t="shared" si="32"/>
        <v>-559.68000000000006</v>
      </c>
      <c r="R160" s="78"/>
      <c r="S160" s="78"/>
      <c r="T160" s="78"/>
      <c r="U160" s="78"/>
      <c r="V160" s="78"/>
      <c r="W160" s="78"/>
      <c r="X160" s="78"/>
      <c r="Y160" s="78"/>
      <c r="Z160" s="78"/>
      <c r="AA160" s="78"/>
      <c r="AB160" s="78"/>
      <c r="AC160" s="52">
        <f t="shared" si="35"/>
        <v>-559.68000000000006</v>
      </c>
      <c r="AD160" s="52">
        <f t="shared" si="36"/>
        <v>0</v>
      </c>
      <c r="AE160" s="78"/>
      <c r="AG160" s="52">
        <f t="shared" si="37"/>
        <v>-559.68000000000006</v>
      </c>
      <c r="AH160" s="52">
        <f t="shared" si="38"/>
        <v>-559.68000000000006</v>
      </c>
      <c r="AI160" s="7">
        <f t="shared" si="39"/>
        <v>-559.68000000000006</v>
      </c>
      <c r="AJ160" s="7">
        <f t="shared" si="40"/>
        <v>-559.68000000000006</v>
      </c>
      <c r="AK160" s="7"/>
      <c r="AL160" s="7"/>
      <c r="AU160"/>
      <c r="AV160"/>
      <c r="AW160"/>
    </row>
    <row r="161" spans="1:49" x14ac:dyDescent="0.25">
      <c r="A161" t="str">
        <f t="shared" si="33"/>
        <v>DEDELEGATION</v>
      </c>
      <c r="B161" s="225">
        <v>44295</v>
      </c>
      <c r="C161" s="159">
        <v>3023509</v>
      </c>
      <c r="D161" s="301" t="s">
        <v>4796</v>
      </c>
      <c r="E161" t="str">
        <f>VLOOKUP(C161,Schools!$A:$Z,3,0)</f>
        <v>M</v>
      </c>
      <c r="F161" s="226">
        <v>-1545.48</v>
      </c>
      <c r="G161" s="159" t="s">
        <v>4703</v>
      </c>
      <c r="H161" s="159" t="s">
        <v>4807</v>
      </c>
      <c r="I161" t="str">
        <f t="shared" si="34"/>
        <v>10162/543965</v>
      </c>
      <c r="J161">
        <f>VLOOKUP(C161,Schools!$A:$Z,9,0)</f>
        <v>400066</v>
      </c>
      <c r="K161" s="159" t="s">
        <v>170</v>
      </c>
      <c r="L161" s="159" t="s">
        <v>4816</v>
      </c>
      <c r="M161" s="159" t="s">
        <v>4844</v>
      </c>
      <c r="N161" s="77" t="str">
        <f>VLOOKUP(C161,Schools!A:D,4,0)</f>
        <v>Primary</v>
      </c>
      <c r="O161" s="77">
        <f t="shared" si="30"/>
        <v>10162</v>
      </c>
      <c r="P161" s="77">
        <f t="shared" si="31"/>
        <v>543965</v>
      </c>
      <c r="Q161" s="286">
        <f t="shared" si="32"/>
        <v>-1545.48</v>
      </c>
      <c r="R161" s="78"/>
      <c r="S161" s="78"/>
      <c r="T161" s="78"/>
      <c r="U161" s="78"/>
      <c r="V161" s="78"/>
      <c r="W161" s="78"/>
      <c r="X161" s="78"/>
      <c r="Y161" s="78"/>
      <c r="Z161" s="78"/>
      <c r="AA161" s="78"/>
      <c r="AB161" s="78"/>
      <c r="AC161" s="52">
        <f t="shared" si="35"/>
        <v>-1545.48</v>
      </c>
      <c r="AD161" s="52">
        <f t="shared" si="36"/>
        <v>0</v>
      </c>
      <c r="AE161" s="78"/>
      <c r="AG161" s="52">
        <f t="shared" si="37"/>
        <v>-1545.48</v>
      </c>
      <c r="AH161" s="52">
        <f t="shared" si="38"/>
        <v>-1545.48</v>
      </c>
      <c r="AI161" s="7">
        <f t="shared" si="39"/>
        <v>-1545.48</v>
      </c>
      <c r="AJ161" s="7">
        <f t="shared" si="40"/>
        <v>-1545.48</v>
      </c>
      <c r="AK161" s="7"/>
      <c r="AL161" s="7"/>
      <c r="AU161"/>
      <c r="AV161"/>
      <c r="AW161"/>
    </row>
    <row r="162" spans="1:49" x14ac:dyDescent="0.25">
      <c r="A162" t="str">
        <f t="shared" si="33"/>
        <v>DEDELEGATION</v>
      </c>
      <c r="B162" s="225">
        <v>44295</v>
      </c>
      <c r="C162" s="159">
        <v>3023510</v>
      </c>
      <c r="D162" s="301" t="s">
        <v>4797</v>
      </c>
      <c r="E162" t="str">
        <f>VLOOKUP(C162,Schools!$A:$Z,3,0)</f>
        <v>M</v>
      </c>
      <c r="F162" s="226">
        <v>-1259.28</v>
      </c>
      <c r="G162" s="159" t="s">
        <v>4703</v>
      </c>
      <c r="H162" s="159" t="s">
        <v>4807</v>
      </c>
      <c r="I162" t="str">
        <f t="shared" si="34"/>
        <v>10162/543965</v>
      </c>
      <c r="J162">
        <f>VLOOKUP(C162,Schools!$A:$Z,9,0)</f>
        <v>400071</v>
      </c>
      <c r="K162" s="159" t="s">
        <v>170</v>
      </c>
      <c r="L162" s="159" t="s">
        <v>4816</v>
      </c>
      <c r="M162" s="159" t="s">
        <v>4844</v>
      </c>
      <c r="N162" s="77" t="str">
        <f>VLOOKUP(C162,Schools!A:D,4,0)</f>
        <v>Primary</v>
      </c>
      <c r="O162" s="77">
        <f t="shared" si="30"/>
        <v>10162</v>
      </c>
      <c r="P162" s="77">
        <f t="shared" si="31"/>
        <v>543965</v>
      </c>
      <c r="Q162" s="286">
        <f t="shared" si="32"/>
        <v>-1259.28</v>
      </c>
      <c r="R162" s="78"/>
      <c r="S162" s="78"/>
      <c r="T162" s="78"/>
      <c r="U162" s="78"/>
      <c r="V162" s="78"/>
      <c r="W162" s="78"/>
      <c r="X162" s="78"/>
      <c r="Y162" s="78"/>
      <c r="Z162" s="78"/>
      <c r="AA162" s="78"/>
      <c r="AB162" s="78"/>
      <c r="AC162" s="52">
        <f t="shared" si="35"/>
        <v>-1259.28</v>
      </c>
      <c r="AD162" s="52">
        <f t="shared" si="36"/>
        <v>0</v>
      </c>
      <c r="AE162" s="78"/>
      <c r="AG162" s="52">
        <f t="shared" si="37"/>
        <v>-1259.28</v>
      </c>
      <c r="AH162" s="52">
        <f t="shared" si="38"/>
        <v>-1259.28</v>
      </c>
      <c r="AI162" s="7">
        <f t="shared" si="39"/>
        <v>-1259.28</v>
      </c>
      <c r="AJ162" s="7">
        <f t="shared" si="40"/>
        <v>-1259.28</v>
      </c>
      <c r="AK162" s="7"/>
      <c r="AL162" s="7"/>
      <c r="AU162"/>
      <c r="AV162"/>
      <c r="AW162"/>
    </row>
    <row r="163" spans="1:49" x14ac:dyDescent="0.25">
      <c r="A163" t="str">
        <f t="shared" si="33"/>
        <v>DEDELEGATION</v>
      </c>
      <c r="B163" s="225">
        <v>44295</v>
      </c>
      <c r="C163" s="159">
        <v>3023511</v>
      </c>
      <c r="D163" s="301" t="s">
        <v>4798</v>
      </c>
      <c r="E163" t="str">
        <f>VLOOKUP(C163,Schools!$A:$Z,3,0)</f>
        <v>M</v>
      </c>
      <c r="F163" s="226">
        <v>-1287.9000000000001</v>
      </c>
      <c r="G163" s="159" t="s">
        <v>4703</v>
      </c>
      <c r="H163" s="159" t="s">
        <v>4807</v>
      </c>
      <c r="I163" t="str">
        <f t="shared" si="34"/>
        <v>10162/543965</v>
      </c>
      <c r="J163">
        <f>VLOOKUP(C163,Schools!$A:$Z,9,0)</f>
        <v>400024</v>
      </c>
      <c r="K163" s="159" t="s">
        <v>170</v>
      </c>
      <c r="L163" s="159" t="s">
        <v>4816</v>
      </c>
      <c r="M163" s="159" t="s">
        <v>4844</v>
      </c>
      <c r="N163" s="77" t="str">
        <f>VLOOKUP(C163,Schools!A:D,4,0)</f>
        <v>Primary</v>
      </c>
      <c r="O163" s="77">
        <f t="shared" si="30"/>
        <v>10162</v>
      </c>
      <c r="P163" s="77">
        <f t="shared" si="31"/>
        <v>543965</v>
      </c>
      <c r="Q163" s="286">
        <f t="shared" si="32"/>
        <v>-1287.9000000000001</v>
      </c>
      <c r="R163" s="78"/>
      <c r="S163" s="78"/>
      <c r="T163" s="78"/>
      <c r="U163" s="78"/>
      <c r="V163" s="78"/>
      <c r="W163" s="78"/>
      <c r="X163" s="78"/>
      <c r="Y163" s="78"/>
      <c r="Z163" s="78"/>
      <c r="AA163" s="78"/>
      <c r="AB163" s="78"/>
      <c r="AC163" s="52">
        <f t="shared" si="35"/>
        <v>-1287.9000000000001</v>
      </c>
      <c r="AD163" s="52">
        <f t="shared" si="36"/>
        <v>0</v>
      </c>
      <c r="AE163" s="78"/>
      <c r="AG163" s="52">
        <f t="shared" si="37"/>
        <v>-1287.9000000000001</v>
      </c>
      <c r="AH163" s="52">
        <f t="shared" si="38"/>
        <v>-1287.9000000000001</v>
      </c>
      <c r="AI163" s="7">
        <f t="shared" si="39"/>
        <v>-1287.9000000000001</v>
      </c>
      <c r="AJ163" s="7">
        <f t="shared" si="40"/>
        <v>-1287.9000000000001</v>
      </c>
      <c r="AK163" s="7"/>
      <c r="AL163" s="7"/>
      <c r="AU163"/>
      <c r="AV163"/>
      <c r="AW163"/>
    </row>
    <row r="164" spans="1:49" x14ac:dyDescent="0.25">
      <c r="A164" t="str">
        <f t="shared" si="33"/>
        <v>DEDELEGATION</v>
      </c>
      <c r="B164" s="225">
        <v>44295</v>
      </c>
      <c r="C164" s="159">
        <v>3023512</v>
      </c>
      <c r="D164" s="301" t="s">
        <v>4799</v>
      </c>
      <c r="E164" t="str">
        <f>VLOOKUP(C164,Schools!$A:$Z,3,0)</f>
        <v>M</v>
      </c>
      <c r="F164" s="226">
        <v>-1189.3200000000002</v>
      </c>
      <c r="G164" s="159" t="s">
        <v>4703</v>
      </c>
      <c r="H164" s="159" t="s">
        <v>4807</v>
      </c>
      <c r="I164" t="str">
        <f t="shared" si="34"/>
        <v>10162/543965</v>
      </c>
      <c r="J164">
        <f>VLOOKUP(C164,Schools!$A:$Z,9,0)</f>
        <v>400093</v>
      </c>
      <c r="K164" s="159" t="s">
        <v>170</v>
      </c>
      <c r="L164" s="159" t="s">
        <v>4816</v>
      </c>
      <c r="M164" s="159" t="s">
        <v>4844</v>
      </c>
      <c r="N164" s="77" t="str">
        <f>VLOOKUP(C164,Schools!A:D,4,0)</f>
        <v>Primary</v>
      </c>
      <c r="O164" s="77">
        <f t="shared" si="30"/>
        <v>10162</v>
      </c>
      <c r="P164" s="77">
        <f t="shared" si="31"/>
        <v>543965</v>
      </c>
      <c r="Q164" s="286">
        <f t="shared" si="32"/>
        <v>-1189.3200000000002</v>
      </c>
      <c r="R164" s="78"/>
      <c r="S164" s="78"/>
      <c r="T164" s="78"/>
      <c r="U164" s="78"/>
      <c r="V164" s="78"/>
      <c r="W164" s="78"/>
      <c r="X164" s="78"/>
      <c r="Y164" s="78"/>
      <c r="Z164" s="78"/>
      <c r="AA164" s="78"/>
      <c r="AB164" s="78"/>
      <c r="AC164" s="52">
        <f t="shared" si="35"/>
        <v>-1189.3200000000002</v>
      </c>
      <c r="AD164" s="52">
        <f t="shared" si="36"/>
        <v>0</v>
      </c>
      <c r="AE164" s="78"/>
      <c r="AG164" s="52">
        <f t="shared" si="37"/>
        <v>-1189.3200000000002</v>
      </c>
      <c r="AH164" s="52">
        <f t="shared" si="38"/>
        <v>-1189.3200000000002</v>
      </c>
      <c r="AI164" s="7">
        <f t="shared" si="39"/>
        <v>-1189.3200000000002</v>
      </c>
      <c r="AJ164" s="7">
        <f t="shared" si="40"/>
        <v>-1189.3200000000002</v>
      </c>
      <c r="AK164" s="7"/>
      <c r="AL164" s="7"/>
      <c r="AU164"/>
      <c r="AV164"/>
      <c r="AW164"/>
    </row>
    <row r="165" spans="1:49" x14ac:dyDescent="0.25">
      <c r="A165" t="str">
        <f t="shared" si="33"/>
        <v>DEDELEGATION</v>
      </c>
      <c r="B165" s="225">
        <v>44295</v>
      </c>
      <c r="C165" s="159">
        <v>3023513</v>
      </c>
      <c r="D165" s="301" t="s">
        <v>240</v>
      </c>
      <c r="E165" t="str">
        <f>VLOOKUP(C165,Schools!$A:$Z,3,0)</f>
        <v>M</v>
      </c>
      <c r="F165" s="226">
        <v>-1208.4000000000001</v>
      </c>
      <c r="G165" s="159" t="s">
        <v>4703</v>
      </c>
      <c r="H165" s="159" t="s">
        <v>4807</v>
      </c>
      <c r="I165" t="str">
        <f t="shared" si="34"/>
        <v>10162/543965</v>
      </c>
      <c r="J165">
        <f>VLOOKUP(C165,Schools!$A:$Z,9,0)</f>
        <v>400007</v>
      </c>
      <c r="K165" s="159" t="s">
        <v>170</v>
      </c>
      <c r="L165" s="159" t="s">
        <v>4816</v>
      </c>
      <c r="M165" s="159" t="s">
        <v>4844</v>
      </c>
      <c r="N165" s="77" t="str">
        <f>VLOOKUP(C165,Schools!A:D,4,0)</f>
        <v>Primary</v>
      </c>
      <c r="O165" s="77">
        <f t="shared" si="30"/>
        <v>10162</v>
      </c>
      <c r="P165" s="77">
        <f t="shared" si="31"/>
        <v>543965</v>
      </c>
      <c r="Q165" s="286">
        <f t="shared" si="32"/>
        <v>-1208.4000000000001</v>
      </c>
      <c r="R165" s="78"/>
      <c r="S165" s="78"/>
      <c r="T165" s="78"/>
      <c r="U165" s="78"/>
      <c r="V165" s="78"/>
      <c r="W165" s="78"/>
      <c r="X165" s="78"/>
      <c r="Y165" s="78"/>
      <c r="Z165" s="78"/>
      <c r="AA165" s="78"/>
      <c r="AB165" s="78"/>
      <c r="AC165" s="52">
        <f t="shared" si="35"/>
        <v>-1208.4000000000001</v>
      </c>
      <c r="AD165" s="52">
        <f t="shared" si="36"/>
        <v>0</v>
      </c>
      <c r="AE165" s="78"/>
      <c r="AG165" s="52">
        <f t="shared" si="37"/>
        <v>-1208.4000000000001</v>
      </c>
      <c r="AH165" s="52">
        <f t="shared" si="38"/>
        <v>-1208.4000000000001</v>
      </c>
      <c r="AI165" s="7">
        <f t="shared" si="39"/>
        <v>-1208.4000000000001</v>
      </c>
      <c r="AJ165" s="7">
        <f t="shared" si="40"/>
        <v>-1208.4000000000001</v>
      </c>
      <c r="AK165" s="7"/>
      <c r="AL165" s="7"/>
      <c r="AU165"/>
      <c r="AV165"/>
      <c r="AW165"/>
    </row>
    <row r="166" spans="1:49" x14ac:dyDescent="0.25">
      <c r="A166" t="str">
        <f t="shared" si="33"/>
        <v>DEDELEGATION</v>
      </c>
      <c r="B166" s="225">
        <v>44295</v>
      </c>
      <c r="C166" s="159">
        <v>3023514</v>
      </c>
      <c r="D166" s="301" t="s">
        <v>4800</v>
      </c>
      <c r="E166" t="str">
        <f>VLOOKUP(C166,Schools!$A:$Z,3,0)</f>
        <v>M</v>
      </c>
      <c r="F166" s="226">
        <v>-658.26</v>
      </c>
      <c r="G166" s="159" t="s">
        <v>4703</v>
      </c>
      <c r="H166" s="159" t="s">
        <v>4807</v>
      </c>
      <c r="I166" t="str">
        <f t="shared" si="34"/>
        <v>10162/543965</v>
      </c>
      <c r="J166">
        <f>VLOOKUP(C166,Schools!$A:$Z,9,0)</f>
        <v>400107</v>
      </c>
      <c r="K166" s="159" t="s">
        <v>170</v>
      </c>
      <c r="L166" s="159" t="s">
        <v>4816</v>
      </c>
      <c r="M166" s="159" t="s">
        <v>4844</v>
      </c>
      <c r="N166" s="77" t="str">
        <f>VLOOKUP(C166,Schools!A:D,4,0)</f>
        <v>Primary</v>
      </c>
      <c r="O166" s="77">
        <f t="shared" si="30"/>
        <v>10162</v>
      </c>
      <c r="P166" s="77">
        <f t="shared" si="31"/>
        <v>543965</v>
      </c>
      <c r="Q166" s="286">
        <f t="shared" si="32"/>
        <v>-658.26</v>
      </c>
      <c r="R166" s="78"/>
      <c r="S166" s="78"/>
      <c r="T166" s="78"/>
      <c r="U166" s="78"/>
      <c r="V166" s="78"/>
      <c r="W166" s="78"/>
      <c r="X166" s="78"/>
      <c r="Y166" s="78"/>
      <c r="Z166" s="78"/>
      <c r="AA166" s="78"/>
      <c r="AB166" s="78"/>
      <c r="AC166" s="52">
        <f t="shared" si="35"/>
        <v>-658.26</v>
      </c>
      <c r="AD166" s="52">
        <f t="shared" si="36"/>
        <v>0</v>
      </c>
      <c r="AE166" s="78"/>
      <c r="AG166" s="52">
        <f t="shared" si="37"/>
        <v>-658.26</v>
      </c>
      <c r="AH166" s="52">
        <f t="shared" si="38"/>
        <v>-658.26</v>
      </c>
      <c r="AI166" s="7">
        <f t="shared" si="39"/>
        <v>-658.26</v>
      </c>
      <c r="AJ166" s="7">
        <f t="shared" si="40"/>
        <v>-658.26</v>
      </c>
      <c r="AK166" s="7"/>
      <c r="AL166" s="7"/>
      <c r="AU166"/>
      <c r="AV166"/>
      <c r="AW166"/>
    </row>
    <row r="167" spans="1:49" x14ac:dyDescent="0.25">
      <c r="A167" t="str">
        <f t="shared" si="33"/>
        <v>DEDELEGATION</v>
      </c>
      <c r="B167" s="225">
        <v>44295</v>
      </c>
      <c r="C167" s="159">
        <v>3023516</v>
      </c>
      <c r="D167" s="301" t="s">
        <v>228</v>
      </c>
      <c r="E167" t="str">
        <f>VLOOKUP(C167,Schools!$A:$Z,3,0)</f>
        <v>M</v>
      </c>
      <c r="F167" s="226">
        <v>-648.72</v>
      </c>
      <c r="G167" s="159" t="s">
        <v>4703</v>
      </c>
      <c r="H167" s="159" t="s">
        <v>4807</v>
      </c>
      <c r="I167" t="str">
        <f t="shared" si="34"/>
        <v>10162/543965</v>
      </c>
      <c r="J167">
        <f>VLOOKUP(C167,Schools!$A:$Z,9,0)</f>
        <v>400108</v>
      </c>
      <c r="K167" s="159" t="s">
        <v>170</v>
      </c>
      <c r="L167" s="159" t="s">
        <v>4816</v>
      </c>
      <c r="M167" s="159" t="s">
        <v>4844</v>
      </c>
      <c r="N167" s="77" t="str">
        <f>VLOOKUP(C167,Schools!A:D,4,0)</f>
        <v>Primary</v>
      </c>
      <c r="O167" s="77">
        <f t="shared" si="30"/>
        <v>10162</v>
      </c>
      <c r="P167" s="77">
        <f t="shared" si="31"/>
        <v>543965</v>
      </c>
      <c r="Q167" s="286">
        <f t="shared" si="32"/>
        <v>-648.72</v>
      </c>
      <c r="R167" s="78"/>
      <c r="S167" s="78"/>
      <c r="T167" s="78"/>
      <c r="U167" s="78"/>
      <c r="V167" s="78"/>
      <c r="W167" s="78"/>
      <c r="X167" s="78"/>
      <c r="Y167" s="78"/>
      <c r="Z167" s="78"/>
      <c r="AA167" s="78"/>
      <c r="AB167" s="78"/>
      <c r="AC167" s="52">
        <f t="shared" si="35"/>
        <v>-648.72</v>
      </c>
      <c r="AD167" s="52">
        <f t="shared" si="36"/>
        <v>0</v>
      </c>
      <c r="AE167" s="78"/>
      <c r="AG167" s="52">
        <f t="shared" si="37"/>
        <v>-648.72</v>
      </c>
      <c r="AH167" s="52">
        <f t="shared" si="38"/>
        <v>-648.72</v>
      </c>
      <c r="AI167" s="7">
        <f t="shared" si="39"/>
        <v>-648.72</v>
      </c>
      <c r="AJ167" s="7">
        <f t="shared" si="40"/>
        <v>-648.72</v>
      </c>
      <c r="AK167" s="7"/>
      <c r="AL167" s="7"/>
      <c r="AU167"/>
      <c r="AV167"/>
      <c r="AW167"/>
    </row>
    <row r="168" spans="1:49" x14ac:dyDescent="0.25">
      <c r="A168" t="str">
        <f t="shared" si="33"/>
        <v>DEDELEGATION</v>
      </c>
      <c r="B168" s="225">
        <v>44295</v>
      </c>
      <c r="C168" s="159">
        <v>3023518</v>
      </c>
      <c r="D168" s="301" t="s">
        <v>279</v>
      </c>
      <c r="E168" t="str">
        <f>VLOOKUP(C168,Schools!$A:$Z,3,0)</f>
        <v>M</v>
      </c>
      <c r="F168" s="226">
        <v>-1240.2</v>
      </c>
      <c r="G168" s="159" t="s">
        <v>4703</v>
      </c>
      <c r="H168" s="159" t="s">
        <v>4807</v>
      </c>
      <c r="I168" t="str">
        <f t="shared" si="34"/>
        <v>10162/543965</v>
      </c>
      <c r="J168">
        <f>VLOOKUP(C168,Schools!$A:$Z,9,0)</f>
        <v>400117</v>
      </c>
      <c r="K168" s="159" t="s">
        <v>170</v>
      </c>
      <c r="L168" s="159" t="s">
        <v>4816</v>
      </c>
      <c r="M168" s="159" t="s">
        <v>4844</v>
      </c>
      <c r="N168" s="77" t="str">
        <f>VLOOKUP(C168,Schools!A:D,4,0)</f>
        <v>Primary</v>
      </c>
      <c r="O168" s="77">
        <f t="shared" si="30"/>
        <v>10162</v>
      </c>
      <c r="P168" s="77">
        <f t="shared" si="31"/>
        <v>543965</v>
      </c>
      <c r="Q168" s="286">
        <f t="shared" si="32"/>
        <v>-1240.2</v>
      </c>
      <c r="R168" s="78"/>
      <c r="S168" s="78"/>
      <c r="T168" s="78"/>
      <c r="U168" s="78"/>
      <c r="V168" s="78"/>
      <c r="W168" s="78"/>
      <c r="X168" s="78"/>
      <c r="Y168" s="78"/>
      <c r="Z168" s="78"/>
      <c r="AA168" s="78"/>
      <c r="AB168" s="78"/>
      <c r="AC168" s="52">
        <f t="shared" si="35"/>
        <v>-1240.2</v>
      </c>
      <c r="AD168" s="52">
        <f t="shared" si="36"/>
        <v>0</v>
      </c>
      <c r="AE168" s="78"/>
      <c r="AG168" s="52">
        <f t="shared" si="37"/>
        <v>-1240.2</v>
      </c>
      <c r="AH168" s="52">
        <f t="shared" si="38"/>
        <v>-1240.2</v>
      </c>
      <c r="AI168" s="7">
        <f t="shared" si="39"/>
        <v>-1240.2</v>
      </c>
      <c r="AJ168" s="7">
        <f t="shared" si="40"/>
        <v>-1240.2</v>
      </c>
      <c r="AK168" s="7"/>
      <c r="AL168" s="7"/>
      <c r="AU168"/>
      <c r="AV168"/>
      <c r="AW168"/>
    </row>
    <row r="169" spans="1:49" x14ac:dyDescent="0.25">
      <c r="A169" t="str">
        <f t="shared" si="33"/>
        <v>DEDELEGATION</v>
      </c>
      <c r="B169" s="225">
        <v>44295</v>
      </c>
      <c r="C169" s="159">
        <v>3023520</v>
      </c>
      <c r="D169" s="301" t="s">
        <v>189</v>
      </c>
      <c r="E169" t="str">
        <f>VLOOKUP(C169,Schools!$A:$Z,3,0)</f>
        <v>M</v>
      </c>
      <c r="F169" s="226">
        <v>-1335.6000000000001</v>
      </c>
      <c r="G169" s="159" t="s">
        <v>4703</v>
      </c>
      <c r="H169" s="159" t="s">
        <v>4807</v>
      </c>
      <c r="I169" t="str">
        <f t="shared" si="34"/>
        <v>10162/543965</v>
      </c>
      <c r="J169">
        <f>VLOOKUP(C169,Schools!$A:$Z,9,0)</f>
        <v>400125</v>
      </c>
      <c r="K169" s="159" t="s">
        <v>170</v>
      </c>
      <c r="L169" s="159" t="s">
        <v>4816</v>
      </c>
      <c r="M169" s="159" t="s">
        <v>4844</v>
      </c>
      <c r="N169" s="77" t="str">
        <f>VLOOKUP(C169,Schools!A:D,4,0)</f>
        <v>Primary</v>
      </c>
      <c r="O169" s="77">
        <f t="shared" si="30"/>
        <v>10162</v>
      </c>
      <c r="P169" s="77">
        <f t="shared" si="31"/>
        <v>543965</v>
      </c>
      <c r="Q169" s="286">
        <f t="shared" si="32"/>
        <v>-1335.6000000000001</v>
      </c>
      <c r="R169" s="78"/>
      <c r="S169" s="78"/>
      <c r="T169" s="78"/>
      <c r="U169" s="78"/>
      <c r="V169" s="78"/>
      <c r="W169" s="78"/>
      <c r="X169" s="78"/>
      <c r="Y169" s="78"/>
      <c r="Z169" s="78"/>
      <c r="AA169" s="78"/>
      <c r="AB169" s="78"/>
      <c r="AC169" s="52">
        <f t="shared" si="35"/>
        <v>-1335.6000000000001</v>
      </c>
      <c r="AD169" s="52">
        <f t="shared" si="36"/>
        <v>0</v>
      </c>
      <c r="AE169" s="78"/>
      <c r="AG169" s="52">
        <f t="shared" si="37"/>
        <v>-1335.6000000000001</v>
      </c>
      <c r="AH169" s="52">
        <f t="shared" si="38"/>
        <v>-1335.6000000000001</v>
      </c>
      <c r="AI169" s="7">
        <f t="shared" si="39"/>
        <v>-1335.6000000000001</v>
      </c>
      <c r="AJ169" s="7">
        <f t="shared" si="40"/>
        <v>-1335.6000000000001</v>
      </c>
      <c r="AK169" s="7"/>
      <c r="AL169" s="7"/>
      <c r="AU169"/>
      <c r="AV169"/>
      <c r="AW169"/>
    </row>
    <row r="170" spans="1:49" x14ac:dyDescent="0.25">
      <c r="A170" t="str">
        <f t="shared" si="33"/>
        <v>DEDELEGATION</v>
      </c>
      <c r="B170" s="225">
        <v>44295</v>
      </c>
      <c r="C170" s="159">
        <v>3023523</v>
      </c>
      <c r="D170" s="301" t="s">
        <v>237</v>
      </c>
      <c r="E170" t="str">
        <f>VLOOKUP(C170,Schools!$A:$Z,3,0)</f>
        <v>M</v>
      </c>
      <c r="F170" s="226">
        <v>-1974.7800000000002</v>
      </c>
      <c r="G170" s="159" t="s">
        <v>4703</v>
      </c>
      <c r="H170" s="159" t="s">
        <v>4807</v>
      </c>
      <c r="I170" t="str">
        <f t="shared" si="34"/>
        <v>10162/543965</v>
      </c>
      <c r="J170">
        <f>VLOOKUP(C170,Schools!$A:$Z,9,0)</f>
        <v>400130</v>
      </c>
      <c r="K170" s="159" t="s">
        <v>170</v>
      </c>
      <c r="L170" s="159" t="s">
        <v>4816</v>
      </c>
      <c r="M170" s="159" t="s">
        <v>4844</v>
      </c>
      <c r="N170" s="77" t="str">
        <f>VLOOKUP(C170,Schools!A:D,4,0)</f>
        <v>Primary</v>
      </c>
      <c r="O170" s="77">
        <f t="shared" si="30"/>
        <v>10162</v>
      </c>
      <c r="P170" s="77">
        <f t="shared" si="31"/>
        <v>543965</v>
      </c>
      <c r="Q170" s="286">
        <f t="shared" si="32"/>
        <v>-1974.7800000000002</v>
      </c>
      <c r="R170" s="78"/>
      <c r="S170" s="78"/>
      <c r="T170" s="78"/>
      <c r="U170" s="78"/>
      <c r="V170" s="78"/>
      <c r="W170" s="78"/>
      <c r="X170" s="78"/>
      <c r="Y170" s="78"/>
      <c r="Z170" s="78"/>
      <c r="AA170" s="78"/>
      <c r="AB170" s="78"/>
      <c r="AC170" s="52">
        <f t="shared" si="35"/>
        <v>-1974.7800000000002</v>
      </c>
      <c r="AD170" s="52">
        <f t="shared" si="36"/>
        <v>0</v>
      </c>
      <c r="AE170" s="78"/>
      <c r="AG170" s="52">
        <f t="shared" si="37"/>
        <v>-1974.7800000000002</v>
      </c>
      <c r="AH170" s="52">
        <f t="shared" si="38"/>
        <v>-1974.7800000000002</v>
      </c>
      <c r="AI170" s="7">
        <f t="shared" si="39"/>
        <v>-1974.7800000000002</v>
      </c>
      <c r="AJ170" s="7">
        <f t="shared" si="40"/>
        <v>-1974.7800000000002</v>
      </c>
      <c r="AK170" s="7"/>
      <c r="AL170" s="7"/>
      <c r="AU170"/>
      <c r="AV170"/>
      <c r="AW170"/>
    </row>
    <row r="171" spans="1:49" x14ac:dyDescent="0.25">
      <c r="A171" t="str">
        <f t="shared" si="33"/>
        <v>DEDELEGATION</v>
      </c>
      <c r="B171" s="225">
        <v>44295</v>
      </c>
      <c r="C171" s="159">
        <v>3023524</v>
      </c>
      <c r="D171" s="301" t="s">
        <v>200</v>
      </c>
      <c r="E171" t="str">
        <f>VLOOKUP(C171,Schools!$A:$Z,3,0)</f>
        <v>M</v>
      </c>
      <c r="F171" s="226">
        <v>-597.84</v>
      </c>
      <c r="G171" s="159" t="s">
        <v>4703</v>
      </c>
      <c r="H171" s="159" t="s">
        <v>4807</v>
      </c>
      <c r="I171" t="str">
        <f t="shared" si="34"/>
        <v>10162/543965</v>
      </c>
      <c r="J171">
        <f>VLOOKUP(C171,Schools!$A:$Z,9,0)</f>
        <v>400150</v>
      </c>
      <c r="K171" s="159" t="s">
        <v>170</v>
      </c>
      <c r="L171" s="159" t="s">
        <v>4816</v>
      </c>
      <c r="M171" s="159" t="s">
        <v>4844</v>
      </c>
      <c r="N171" s="77" t="str">
        <f>VLOOKUP(C171,Schools!A:D,4,0)</f>
        <v>Primary</v>
      </c>
      <c r="O171" s="77">
        <f t="shared" si="30"/>
        <v>10162</v>
      </c>
      <c r="P171" s="77">
        <f t="shared" si="31"/>
        <v>543965</v>
      </c>
      <c r="Q171" s="286">
        <f t="shared" si="32"/>
        <v>-597.84</v>
      </c>
      <c r="R171" s="78"/>
      <c r="S171" s="78"/>
      <c r="T171" s="78"/>
      <c r="U171" s="78"/>
      <c r="V171" s="78"/>
      <c r="W171" s="78"/>
      <c r="X171" s="78"/>
      <c r="Y171" s="78"/>
      <c r="Z171" s="78"/>
      <c r="AA171" s="78"/>
      <c r="AB171" s="78"/>
      <c r="AC171" s="52">
        <f t="shared" si="35"/>
        <v>-597.84</v>
      </c>
      <c r="AD171" s="52">
        <f t="shared" si="36"/>
        <v>0</v>
      </c>
      <c r="AE171" s="78"/>
      <c r="AG171" s="52">
        <f t="shared" si="37"/>
        <v>-597.84</v>
      </c>
      <c r="AH171" s="52">
        <f t="shared" si="38"/>
        <v>-597.84</v>
      </c>
      <c r="AI171" s="7">
        <f t="shared" si="39"/>
        <v>-597.84</v>
      </c>
      <c r="AJ171" s="7">
        <f t="shared" si="40"/>
        <v>-597.84</v>
      </c>
      <c r="AK171" s="7"/>
      <c r="AL171" s="7"/>
      <c r="AU171"/>
      <c r="AV171"/>
      <c r="AW171"/>
    </row>
    <row r="172" spans="1:49" x14ac:dyDescent="0.25">
      <c r="A172" t="str">
        <f t="shared" si="33"/>
        <v>DEDELEGATION</v>
      </c>
      <c r="B172" s="225">
        <v>44295</v>
      </c>
      <c r="C172" s="159">
        <v>3025201</v>
      </c>
      <c r="D172" s="301" t="s">
        <v>249</v>
      </c>
      <c r="E172" t="str">
        <f>VLOOKUP(C172,Schools!$A:$Z,3,0)</f>
        <v>M</v>
      </c>
      <c r="F172" s="226">
        <v>-1252.92</v>
      </c>
      <c r="G172" s="159" t="s">
        <v>4703</v>
      </c>
      <c r="H172" s="159" t="s">
        <v>4807</v>
      </c>
      <c r="I172" t="str">
        <f t="shared" si="34"/>
        <v>10162/543965</v>
      </c>
      <c r="J172">
        <f>VLOOKUP(C172,Schools!$A:$Z,9,0)</f>
        <v>400021</v>
      </c>
      <c r="K172" s="159" t="s">
        <v>170</v>
      </c>
      <c r="L172" s="159" t="s">
        <v>4816</v>
      </c>
      <c r="M172" s="159" t="s">
        <v>4844</v>
      </c>
      <c r="N172" s="77" t="str">
        <f>VLOOKUP(C172,Schools!A:D,4,0)</f>
        <v>Primary</v>
      </c>
      <c r="O172" s="77">
        <f t="shared" si="30"/>
        <v>10162</v>
      </c>
      <c r="P172" s="77">
        <f t="shared" si="31"/>
        <v>543965</v>
      </c>
      <c r="Q172" s="286">
        <f t="shared" si="32"/>
        <v>-1252.92</v>
      </c>
      <c r="R172" s="78"/>
      <c r="S172" s="78"/>
      <c r="T172" s="78"/>
      <c r="U172" s="78"/>
      <c r="V172" s="78"/>
      <c r="W172" s="78"/>
      <c r="X172" s="78"/>
      <c r="Y172" s="78"/>
      <c r="Z172" s="78"/>
      <c r="AA172" s="78"/>
      <c r="AB172" s="78"/>
      <c r="AC172" s="52">
        <f t="shared" si="35"/>
        <v>-1252.92</v>
      </c>
      <c r="AD172" s="52">
        <f t="shared" si="36"/>
        <v>0</v>
      </c>
      <c r="AE172" s="78"/>
      <c r="AG172" s="52">
        <f t="shared" si="37"/>
        <v>-1252.92</v>
      </c>
      <c r="AH172" s="52">
        <f t="shared" si="38"/>
        <v>-1252.92</v>
      </c>
      <c r="AI172" s="7">
        <f t="shared" si="39"/>
        <v>-1252.92</v>
      </c>
      <c r="AJ172" s="7">
        <f t="shared" si="40"/>
        <v>-1252.92</v>
      </c>
      <c r="AK172" s="7"/>
      <c r="AL172" s="7"/>
      <c r="AU172"/>
      <c r="AV172"/>
      <c r="AW172"/>
    </row>
    <row r="173" spans="1:49" x14ac:dyDescent="0.25">
      <c r="A173" t="str">
        <f t="shared" si="33"/>
        <v>DEDELEGATION</v>
      </c>
      <c r="B173" s="225">
        <v>44295</v>
      </c>
      <c r="C173" s="159">
        <v>3025948</v>
      </c>
      <c r="D173" s="301" t="s">
        <v>4801</v>
      </c>
      <c r="E173" t="str">
        <f>VLOOKUP(C173,Schools!$A:$Z,3,0)</f>
        <v>M</v>
      </c>
      <c r="F173" s="226">
        <v>-664.62</v>
      </c>
      <c r="G173" s="159" t="s">
        <v>4703</v>
      </c>
      <c r="H173" s="159" t="s">
        <v>4807</v>
      </c>
      <c r="I173" t="str">
        <f t="shared" si="34"/>
        <v>10162/543965</v>
      </c>
      <c r="J173">
        <f>VLOOKUP(C173,Schools!$A:$Z,9,0)</f>
        <v>400112</v>
      </c>
      <c r="K173" s="159" t="s">
        <v>170</v>
      </c>
      <c r="L173" s="159" t="s">
        <v>4816</v>
      </c>
      <c r="M173" s="159" t="s">
        <v>4844</v>
      </c>
      <c r="N173" s="77" t="str">
        <f>VLOOKUP(C173,Schools!A:D,4,0)</f>
        <v>Primary</v>
      </c>
      <c r="O173" s="77">
        <f t="shared" si="30"/>
        <v>10162</v>
      </c>
      <c r="P173" s="77">
        <f t="shared" si="31"/>
        <v>543965</v>
      </c>
      <c r="Q173" s="286">
        <f t="shared" si="32"/>
        <v>-664.62</v>
      </c>
      <c r="R173" s="78"/>
      <c r="S173" s="78"/>
      <c r="T173" s="78"/>
      <c r="U173" s="78"/>
      <c r="V173" s="78"/>
      <c r="W173" s="78"/>
      <c r="X173" s="78"/>
      <c r="Y173" s="78"/>
      <c r="Z173" s="78"/>
      <c r="AA173" s="78"/>
      <c r="AB173" s="78"/>
      <c r="AC173" s="52">
        <f t="shared" si="35"/>
        <v>-664.62</v>
      </c>
      <c r="AD173" s="52">
        <f t="shared" si="36"/>
        <v>0</v>
      </c>
      <c r="AE173" s="78"/>
      <c r="AG173" s="52">
        <f t="shared" si="37"/>
        <v>-664.62</v>
      </c>
      <c r="AH173" s="52">
        <f t="shared" si="38"/>
        <v>-664.62</v>
      </c>
      <c r="AI173" s="7">
        <f t="shared" si="39"/>
        <v>-664.62</v>
      </c>
      <c r="AJ173" s="7">
        <f t="shared" si="40"/>
        <v>-664.62</v>
      </c>
      <c r="AK173" s="7"/>
      <c r="AL173" s="7"/>
      <c r="AU173"/>
      <c r="AV173"/>
      <c r="AW173"/>
    </row>
    <row r="174" spans="1:49" x14ac:dyDescent="0.25">
      <c r="A174" t="str">
        <f t="shared" si="33"/>
        <v>DEDELEGATION</v>
      </c>
      <c r="B174" s="225">
        <v>44295</v>
      </c>
      <c r="C174" s="159">
        <v>3025949</v>
      </c>
      <c r="D174" s="301" t="s">
        <v>239</v>
      </c>
      <c r="E174" t="str">
        <f>VLOOKUP(C174,Schools!$A:$Z,3,0)</f>
        <v>M</v>
      </c>
      <c r="F174" s="226">
        <v>-1205.22</v>
      </c>
      <c r="G174" s="159" t="s">
        <v>4703</v>
      </c>
      <c r="H174" s="159" t="s">
        <v>4807</v>
      </c>
      <c r="I174" t="str">
        <f t="shared" si="34"/>
        <v>10162/543965</v>
      </c>
      <c r="J174">
        <f>VLOOKUP(C174,Schools!$A:$Z,9,0)</f>
        <v>400110</v>
      </c>
      <c r="K174" s="159" t="s">
        <v>170</v>
      </c>
      <c r="L174" s="159" t="s">
        <v>4816</v>
      </c>
      <c r="M174" s="159" t="s">
        <v>4844</v>
      </c>
      <c r="N174" s="77" t="str">
        <f>VLOOKUP(C174,Schools!A:D,4,0)</f>
        <v>Primary</v>
      </c>
      <c r="O174" s="77">
        <f t="shared" si="30"/>
        <v>10162</v>
      </c>
      <c r="P174" s="77">
        <f t="shared" si="31"/>
        <v>543965</v>
      </c>
      <c r="Q174" s="286">
        <f t="shared" si="32"/>
        <v>-1205.22</v>
      </c>
      <c r="R174" s="78"/>
      <c r="S174" s="78"/>
      <c r="T174" s="78"/>
      <c r="U174" s="78"/>
      <c r="V174" s="78"/>
      <c r="W174" s="78"/>
      <c r="X174" s="78"/>
      <c r="Y174" s="78"/>
      <c r="Z174" s="78"/>
      <c r="AA174" s="78"/>
      <c r="AB174" s="78"/>
      <c r="AC174" s="52">
        <f t="shared" si="35"/>
        <v>-1205.22</v>
      </c>
      <c r="AD174" s="52">
        <f t="shared" si="36"/>
        <v>0</v>
      </c>
      <c r="AE174" s="78"/>
      <c r="AG174" s="52">
        <f t="shared" si="37"/>
        <v>-1205.22</v>
      </c>
      <c r="AH174" s="52">
        <f t="shared" si="38"/>
        <v>-1205.22</v>
      </c>
      <c r="AI174" s="7">
        <f t="shared" si="39"/>
        <v>-1205.22</v>
      </c>
      <c r="AJ174" s="7">
        <f t="shared" si="40"/>
        <v>-1205.22</v>
      </c>
      <c r="AK174" s="7"/>
      <c r="AL174" s="7"/>
      <c r="AU174"/>
      <c r="AV174"/>
      <c r="AW174"/>
    </row>
    <row r="175" spans="1:49" x14ac:dyDescent="0.25">
      <c r="A175" t="str">
        <f t="shared" si="33"/>
        <v>DEDELEGATION</v>
      </c>
      <c r="B175" s="225">
        <v>44295</v>
      </c>
      <c r="C175" s="159">
        <v>3024003</v>
      </c>
      <c r="D175" s="301" t="s">
        <v>107</v>
      </c>
      <c r="E175" t="str">
        <f>VLOOKUP(C175,Schools!$A:$Z,3,0)</f>
        <v>M</v>
      </c>
      <c r="F175" s="226">
        <v>0</v>
      </c>
      <c r="G175" s="159" t="s">
        <v>4703</v>
      </c>
      <c r="H175" s="159" t="s">
        <v>4807</v>
      </c>
      <c r="I175" t="str">
        <f t="shared" si="34"/>
        <v>10163/543965</v>
      </c>
      <c r="J175">
        <f>VLOOKUP(C175,Schools!$A:$Z,9,0)</f>
        <v>400033</v>
      </c>
      <c r="K175" s="159" t="s">
        <v>170</v>
      </c>
      <c r="L175" s="159" t="s">
        <v>4816</v>
      </c>
      <c r="M175" s="159" t="s">
        <v>4844</v>
      </c>
      <c r="N175" s="77" t="str">
        <f>VLOOKUP(C175,Schools!A:D,4,0)</f>
        <v>Secondary</v>
      </c>
      <c r="O175" s="77">
        <f t="shared" si="30"/>
        <v>10163</v>
      </c>
      <c r="P175" s="77">
        <f t="shared" si="31"/>
        <v>543965</v>
      </c>
      <c r="Q175" s="286">
        <f t="shared" si="32"/>
        <v>0</v>
      </c>
      <c r="R175" s="78"/>
      <c r="S175" s="78"/>
      <c r="T175" s="78"/>
      <c r="U175" s="78"/>
      <c r="V175" s="78"/>
      <c r="W175" s="78"/>
      <c r="X175" s="78"/>
      <c r="Y175" s="78"/>
      <c r="Z175" s="78"/>
      <c r="AA175" s="78"/>
      <c r="AB175" s="78"/>
      <c r="AC175" s="52">
        <f t="shared" si="35"/>
        <v>0</v>
      </c>
      <c r="AD175" s="52">
        <f t="shared" si="36"/>
        <v>0</v>
      </c>
      <c r="AE175" s="78"/>
      <c r="AG175" s="52">
        <f t="shared" si="37"/>
        <v>0</v>
      </c>
      <c r="AH175" s="52">
        <f t="shared" si="38"/>
        <v>0</v>
      </c>
      <c r="AI175" s="7">
        <f t="shared" si="39"/>
        <v>0</v>
      </c>
      <c r="AJ175" s="7">
        <f t="shared" si="40"/>
        <v>0</v>
      </c>
      <c r="AK175" s="7"/>
      <c r="AL175" s="7"/>
      <c r="AU175"/>
      <c r="AV175"/>
      <c r="AW175"/>
    </row>
    <row r="176" spans="1:49" x14ac:dyDescent="0.25">
      <c r="A176" t="str">
        <f t="shared" si="33"/>
        <v>DEDELEGATION</v>
      </c>
      <c r="B176" s="225">
        <v>44295</v>
      </c>
      <c r="C176" s="159">
        <v>3024004</v>
      </c>
      <c r="D176" s="301" t="s">
        <v>4802</v>
      </c>
      <c r="E176" t="str">
        <f>VLOOKUP(C176,Schools!$A:$Z,3,0)</f>
        <v>M</v>
      </c>
      <c r="F176" s="226">
        <v>0</v>
      </c>
      <c r="G176" s="159" t="s">
        <v>4703</v>
      </c>
      <c r="H176" s="159" t="s">
        <v>4807</v>
      </c>
      <c r="I176" t="str">
        <f t="shared" si="34"/>
        <v>10163/543965</v>
      </c>
      <c r="J176">
        <f>VLOOKUP(C176,Schools!$A:$Z,9,0)</f>
        <v>107953</v>
      </c>
      <c r="K176" s="159" t="s">
        <v>170</v>
      </c>
      <c r="L176" s="159" t="s">
        <v>4816</v>
      </c>
      <c r="M176" s="159" t="s">
        <v>4844</v>
      </c>
      <c r="N176" s="77" t="str">
        <f>VLOOKUP(C176,Schools!A:D,4,0)</f>
        <v>Secondary</v>
      </c>
      <c r="O176" s="77">
        <f t="shared" si="30"/>
        <v>10163</v>
      </c>
      <c r="P176" s="77">
        <f t="shared" si="31"/>
        <v>543965</v>
      </c>
      <c r="Q176" s="286">
        <f t="shared" si="32"/>
        <v>0</v>
      </c>
      <c r="R176" s="78"/>
      <c r="S176" s="78"/>
      <c r="T176" s="78"/>
      <c r="U176" s="78"/>
      <c r="V176" s="78"/>
      <c r="W176" s="78"/>
      <c r="X176" s="78"/>
      <c r="Y176" s="78"/>
      <c r="Z176" s="78"/>
      <c r="AA176" s="78"/>
      <c r="AB176" s="78"/>
      <c r="AC176" s="52">
        <f t="shared" si="35"/>
        <v>0</v>
      </c>
      <c r="AD176" s="52">
        <f t="shared" si="36"/>
        <v>0</v>
      </c>
      <c r="AE176" s="78"/>
      <c r="AG176" s="52">
        <f t="shared" si="37"/>
        <v>0</v>
      </c>
      <c r="AH176" s="52">
        <f t="shared" si="38"/>
        <v>0</v>
      </c>
      <c r="AI176" s="7">
        <f t="shared" si="39"/>
        <v>0</v>
      </c>
      <c r="AJ176" s="7">
        <f t="shared" si="40"/>
        <v>0</v>
      </c>
      <c r="AK176" s="7"/>
      <c r="AL176" s="7"/>
      <c r="AU176"/>
      <c r="AV176"/>
      <c r="AW176"/>
    </row>
    <row r="177" spans="1:49" x14ac:dyDescent="0.25">
      <c r="A177" t="str">
        <f t="shared" si="33"/>
        <v>DEDELEGATION</v>
      </c>
      <c r="B177" s="225">
        <v>44295</v>
      </c>
      <c r="C177" s="159">
        <v>3025404</v>
      </c>
      <c r="D177" s="301" t="s">
        <v>4803</v>
      </c>
      <c r="E177" t="str">
        <f>VLOOKUP(C177,Schools!$A:$Z,3,0)</f>
        <v>M</v>
      </c>
      <c r="F177" s="226">
        <v>0</v>
      </c>
      <c r="G177" s="159" t="s">
        <v>4703</v>
      </c>
      <c r="H177" s="159" t="s">
        <v>4807</v>
      </c>
      <c r="I177" t="str">
        <f t="shared" si="34"/>
        <v>10163/543965</v>
      </c>
      <c r="J177">
        <f>VLOOKUP(C177,Schools!$A:$Z,9,0)</f>
        <v>400029</v>
      </c>
      <c r="K177" s="159" t="s">
        <v>170</v>
      </c>
      <c r="L177" s="159" t="s">
        <v>4816</v>
      </c>
      <c r="M177" s="159" t="s">
        <v>4844</v>
      </c>
      <c r="N177" s="77" t="str">
        <f>VLOOKUP(C177,Schools!A:D,4,0)</f>
        <v>Secondary</v>
      </c>
      <c r="O177" s="77">
        <f t="shared" si="30"/>
        <v>10163</v>
      </c>
      <c r="P177" s="77">
        <f t="shared" si="31"/>
        <v>543965</v>
      </c>
      <c r="Q177" s="286">
        <f t="shared" si="32"/>
        <v>0</v>
      </c>
      <c r="R177" s="78"/>
      <c r="S177" s="78"/>
      <c r="T177" s="78"/>
      <c r="U177" s="78"/>
      <c r="V177" s="78"/>
      <c r="W177" s="78"/>
      <c r="X177" s="78"/>
      <c r="Y177" s="78"/>
      <c r="Z177" s="78"/>
      <c r="AA177" s="78"/>
      <c r="AB177" s="78"/>
      <c r="AC177" s="52">
        <f t="shared" si="35"/>
        <v>0</v>
      </c>
      <c r="AD177" s="52">
        <f t="shared" si="36"/>
        <v>0</v>
      </c>
      <c r="AE177" s="78"/>
      <c r="AG177" s="52">
        <f t="shared" si="37"/>
        <v>0</v>
      </c>
      <c r="AH177" s="52">
        <f t="shared" si="38"/>
        <v>0</v>
      </c>
      <c r="AI177" s="7">
        <f t="shared" si="39"/>
        <v>0</v>
      </c>
      <c r="AJ177" s="7">
        <f t="shared" si="40"/>
        <v>0</v>
      </c>
      <c r="AK177" s="7"/>
      <c r="AL177" s="7"/>
      <c r="AU177"/>
      <c r="AV177"/>
      <c r="AW177"/>
    </row>
    <row r="178" spans="1:49" x14ac:dyDescent="0.25">
      <c r="A178" t="str">
        <f t="shared" si="33"/>
        <v>DEDELEGATION</v>
      </c>
      <c r="B178" s="225">
        <v>44295</v>
      </c>
      <c r="C178" s="159">
        <v>3025405</v>
      </c>
      <c r="D178" s="301" t="s">
        <v>104</v>
      </c>
      <c r="E178" t="str">
        <f>VLOOKUP(C178,Schools!$A:$Z,3,0)</f>
        <v>M</v>
      </c>
      <c r="F178" s="226">
        <v>0</v>
      </c>
      <c r="G178" s="159" t="s">
        <v>4703</v>
      </c>
      <c r="H178" s="159" t="s">
        <v>4807</v>
      </c>
      <c r="I178" t="str">
        <f t="shared" si="34"/>
        <v>10163/543965</v>
      </c>
      <c r="J178">
        <f>VLOOKUP(C178,Schools!$A:$Z,9,0)</f>
        <v>400041</v>
      </c>
      <c r="K178" s="159" t="s">
        <v>170</v>
      </c>
      <c r="L178" s="159" t="s">
        <v>4816</v>
      </c>
      <c r="M178" s="159" t="s">
        <v>4844</v>
      </c>
      <c r="N178" s="77" t="str">
        <f>VLOOKUP(C178,Schools!A:D,4,0)</f>
        <v>Secondary</v>
      </c>
      <c r="O178" s="77">
        <f t="shared" si="30"/>
        <v>10163</v>
      </c>
      <c r="P178" s="77">
        <f t="shared" si="31"/>
        <v>543965</v>
      </c>
      <c r="Q178" s="286">
        <f t="shared" si="32"/>
        <v>0</v>
      </c>
      <c r="R178" s="78"/>
      <c r="S178" s="78"/>
      <c r="T178" s="78"/>
      <c r="U178" s="78"/>
      <c r="V178" s="78"/>
      <c r="W178" s="78"/>
      <c r="X178" s="78"/>
      <c r="Y178" s="78"/>
      <c r="Z178" s="78"/>
      <c r="AA178" s="78"/>
      <c r="AB178" s="78"/>
      <c r="AC178" s="52">
        <f t="shared" si="35"/>
        <v>0</v>
      </c>
      <c r="AD178" s="52">
        <f t="shared" si="36"/>
        <v>0</v>
      </c>
      <c r="AE178" s="78"/>
      <c r="AG178" s="52">
        <f t="shared" si="37"/>
        <v>0</v>
      </c>
      <c r="AH178" s="52">
        <f t="shared" si="38"/>
        <v>0</v>
      </c>
      <c r="AI178" s="7">
        <f t="shared" si="39"/>
        <v>0</v>
      </c>
      <c r="AJ178" s="7">
        <f t="shared" si="40"/>
        <v>0</v>
      </c>
      <c r="AK178" s="7"/>
      <c r="AL178" s="7"/>
      <c r="AU178"/>
      <c r="AV178"/>
      <c r="AW178"/>
    </row>
    <row r="179" spans="1:49" x14ac:dyDescent="0.25">
      <c r="A179" t="str">
        <f t="shared" si="33"/>
        <v>DEDELEGATION</v>
      </c>
      <c r="B179" s="225">
        <v>44295</v>
      </c>
      <c r="C179" s="159">
        <v>3025407</v>
      </c>
      <c r="D179" s="301" t="s">
        <v>4804</v>
      </c>
      <c r="E179" t="str">
        <f>VLOOKUP(C179,Schools!$A:$Z,3,0)</f>
        <v>M</v>
      </c>
      <c r="F179" s="226">
        <v>0</v>
      </c>
      <c r="G179" s="159" t="s">
        <v>4703</v>
      </c>
      <c r="H179" s="159" t="s">
        <v>4807</v>
      </c>
      <c r="I179" t="str">
        <f t="shared" si="34"/>
        <v>10163/543965</v>
      </c>
      <c r="J179">
        <f>VLOOKUP(C179,Schools!$A:$Z,9,0)</f>
        <v>400013</v>
      </c>
      <c r="K179" s="159" t="s">
        <v>170</v>
      </c>
      <c r="L179" s="159" t="s">
        <v>4816</v>
      </c>
      <c r="M179" s="159" t="s">
        <v>4844</v>
      </c>
      <c r="N179" s="77" t="str">
        <f>VLOOKUP(C179,Schools!A:D,4,0)</f>
        <v>Secondary</v>
      </c>
      <c r="O179" s="77">
        <f t="shared" si="30"/>
        <v>10163</v>
      </c>
      <c r="P179" s="77">
        <f t="shared" si="31"/>
        <v>543965</v>
      </c>
      <c r="Q179" s="286">
        <f t="shared" si="32"/>
        <v>0</v>
      </c>
      <c r="R179" s="78"/>
      <c r="S179" s="78"/>
      <c r="T179" s="78"/>
      <c r="U179" s="78"/>
      <c r="V179" s="78"/>
      <c r="W179" s="78"/>
      <c r="X179" s="78"/>
      <c r="Y179" s="78"/>
      <c r="Z179" s="78"/>
      <c r="AA179" s="78"/>
      <c r="AB179" s="78"/>
      <c r="AC179" s="52">
        <f t="shared" si="35"/>
        <v>0</v>
      </c>
      <c r="AD179" s="52">
        <f t="shared" si="36"/>
        <v>0</v>
      </c>
      <c r="AE179" s="78"/>
      <c r="AG179" s="52">
        <f t="shared" si="37"/>
        <v>0</v>
      </c>
      <c r="AH179" s="52">
        <f t="shared" si="38"/>
        <v>0</v>
      </c>
      <c r="AI179" s="7">
        <f t="shared" si="39"/>
        <v>0</v>
      </c>
      <c r="AJ179" s="7">
        <f t="shared" si="40"/>
        <v>0</v>
      </c>
      <c r="AK179" s="7"/>
      <c r="AL179" s="7"/>
      <c r="AU179"/>
      <c r="AV179"/>
      <c r="AW179"/>
    </row>
    <row r="180" spans="1:49" x14ac:dyDescent="0.25">
      <c r="A180" t="str">
        <f t="shared" si="33"/>
        <v>DEDELEGATION</v>
      </c>
      <c r="B180" s="225">
        <v>44295</v>
      </c>
      <c r="C180" s="159">
        <v>3025427</v>
      </c>
      <c r="D180" s="301" t="s">
        <v>111</v>
      </c>
      <c r="E180" t="str">
        <f>VLOOKUP(C180,Schools!$A:$Z,3,0)</f>
        <v>M</v>
      </c>
      <c r="F180" s="226">
        <v>0</v>
      </c>
      <c r="G180" s="159" t="s">
        <v>4703</v>
      </c>
      <c r="H180" s="159" t="s">
        <v>4807</v>
      </c>
      <c r="I180" t="str">
        <f t="shared" si="34"/>
        <v>10163/543965</v>
      </c>
      <c r="J180">
        <f>VLOOKUP(C180,Schools!$A:$Z,9,0)</f>
        <v>400140</v>
      </c>
      <c r="K180" s="159" t="s">
        <v>170</v>
      </c>
      <c r="L180" s="159" t="s">
        <v>4816</v>
      </c>
      <c r="M180" s="159" t="s">
        <v>4844</v>
      </c>
      <c r="N180" s="77" t="str">
        <f>VLOOKUP(C180,Schools!A:D,4,0)</f>
        <v>Secondary</v>
      </c>
      <c r="O180" s="77">
        <f t="shared" si="30"/>
        <v>10163</v>
      </c>
      <c r="P180" s="77">
        <f t="shared" ref="P180:P212" si="41">IF(E180="M",543965,516500)</f>
        <v>543965</v>
      </c>
      <c r="Q180" s="286">
        <f t="shared" ref="Q180:Q212" si="42">F180</f>
        <v>0</v>
      </c>
      <c r="R180" s="78"/>
      <c r="S180" s="78"/>
      <c r="T180" s="78"/>
      <c r="U180" s="78"/>
      <c r="V180" s="78"/>
      <c r="W180" s="78"/>
      <c r="X180" s="78"/>
      <c r="Y180" s="78"/>
      <c r="Z180" s="78"/>
      <c r="AA180" s="78"/>
      <c r="AB180" s="78"/>
      <c r="AC180" s="52">
        <f t="shared" si="35"/>
        <v>0</v>
      </c>
      <c r="AD180" s="52">
        <f t="shared" si="36"/>
        <v>0</v>
      </c>
      <c r="AE180" s="78"/>
      <c r="AG180" s="52">
        <f t="shared" si="37"/>
        <v>0</v>
      </c>
      <c r="AH180" s="52">
        <f t="shared" si="38"/>
        <v>0</v>
      </c>
      <c r="AI180" s="7">
        <f t="shared" si="39"/>
        <v>0</v>
      </c>
      <c r="AJ180" s="7">
        <f t="shared" si="40"/>
        <v>0</v>
      </c>
      <c r="AK180" s="7"/>
      <c r="AL180" s="7"/>
      <c r="AU180"/>
      <c r="AV180"/>
      <c r="AW180"/>
    </row>
    <row r="181" spans="1:49" x14ac:dyDescent="0.25">
      <c r="A181" t="str">
        <f t="shared" si="33"/>
        <v>DEDELEGATION</v>
      </c>
      <c r="B181" s="225">
        <v>44295</v>
      </c>
      <c r="C181" s="159">
        <v>3023521</v>
      </c>
      <c r="D181" s="301" t="s">
        <v>4805</v>
      </c>
      <c r="E181" t="str">
        <f>VLOOKUP(C181,Schools!$A:$Z,3,0)</f>
        <v>M</v>
      </c>
      <c r="F181" s="226">
        <v>-1904.8200000000002</v>
      </c>
      <c r="G181" s="159" t="s">
        <v>4703</v>
      </c>
      <c r="H181" s="159" t="s">
        <v>4807</v>
      </c>
      <c r="I181" t="str">
        <f t="shared" si="34"/>
        <v>11510/543965</v>
      </c>
      <c r="J181">
        <f>VLOOKUP(C181,Schools!$A:$Z,9,0)</f>
        <v>400135</v>
      </c>
      <c r="K181" s="159" t="s">
        <v>170</v>
      </c>
      <c r="L181" s="159" t="s">
        <v>4816</v>
      </c>
      <c r="M181" s="159" t="s">
        <v>4844</v>
      </c>
      <c r="N181" s="77" t="str">
        <f>VLOOKUP(C181,Schools!A:D,4,0)</f>
        <v>All through</v>
      </c>
      <c r="O181" s="77">
        <f t="shared" si="30"/>
        <v>11510</v>
      </c>
      <c r="P181" s="77">
        <f t="shared" si="41"/>
        <v>543965</v>
      </c>
      <c r="Q181" s="286">
        <f t="shared" si="42"/>
        <v>-1904.8200000000002</v>
      </c>
      <c r="R181" s="78"/>
      <c r="S181" s="78"/>
      <c r="T181" s="78"/>
      <c r="U181" s="78"/>
      <c r="V181" s="78"/>
      <c r="W181" s="78"/>
      <c r="X181" s="78"/>
      <c r="Y181" s="78"/>
      <c r="Z181" s="78"/>
      <c r="AA181" s="78"/>
      <c r="AB181" s="78"/>
      <c r="AC181" s="52">
        <f t="shared" si="35"/>
        <v>-1904.8200000000002</v>
      </c>
      <c r="AD181" s="52">
        <f t="shared" si="36"/>
        <v>0</v>
      </c>
      <c r="AE181" s="78"/>
      <c r="AG181" s="52">
        <f t="shared" si="37"/>
        <v>-1904.8200000000002</v>
      </c>
      <c r="AH181" s="52">
        <f t="shared" si="38"/>
        <v>-1904.8200000000002</v>
      </c>
      <c r="AI181" s="7">
        <f t="shared" si="39"/>
        <v>-1904.8200000000002</v>
      </c>
      <c r="AJ181" s="7">
        <f t="shared" si="40"/>
        <v>-1904.8200000000002</v>
      </c>
      <c r="AK181" s="7"/>
      <c r="AL181" s="7"/>
      <c r="AU181"/>
      <c r="AV181"/>
      <c r="AW181"/>
    </row>
    <row r="182" spans="1:49" x14ac:dyDescent="0.25">
      <c r="A182" t="str">
        <f t="shared" si="33"/>
        <v>DEDELEGATION</v>
      </c>
      <c r="B182" s="296">
        <v>44295</v>
      </c>
      <c r="C182" s="295">
        <v>3022002</v>
      </c>
      <c r="D182" s="301" t="s">
        <v>4754</v>
      </c>
      <c r="E182" t="str">
        <f>VLOOKUP(C182,Schools!$A:$Z,3,0)</f>
        <v>M</v>
      </c>
      <c r="F182" s="76">
        <v>-1604.9380382775121</v>
      </c>
      <c r="G182" s="295" t="s">
        <v>4703</v>
      </c>
      <c r="H182" s="74" t="s">
        <v>4808</v>
      </c>
      <c r="I182" t="str">
        <f t="shared" si="34"/>
        <v>10162/543965</v>
      </c>
      <c r="J182">
        <f>VLOOKUP(C182,Schools!$A:$Z,9,0)</f>
        <v>400005</v>
      </c>
      <c r="K182" s="74" t="s">
        <v>170</v>
      </c>
      <c r="L182" s="74" t="s">
        <v>4813</v>
      </c>
      <c r="M182" s="74" t="s">
        <v>4845</v>
      </c>
      <c r="N182" s="77" t="str">
        <f>VLOOKUP(C182,Schools!A:D,4,0)</f>
        <v>Primary</v>
      </c>
      <c r="O182" s="77">
        <f t="shared" si="30"/>
        <v>10162</v>
      </c>
      <c r="P182" s="77">
        <f t="shared" si="41"/>
        <v>543965</v>
      </c>
      <c r="Q182" s="286">
        <f t="shared" si="42"/>
        <v>-1604.9380382775121</v>
      </c>
      <c r="R182" s="78"/>
      <c r="S182" s="78"/>
      <c r="T182" s="78"/>
      <c r="U182" s="78"/>
      <c r="V182" s="78"/>
      <c r="W182" s="78"/>
      <c r="X182" s="78"/>
      <c r="Y182" s="78"/>
      <c r="Z182" s="78"/>
      <c r="AA182" s="78"/>
      <c r="AB182" s="78"/>
      <c r="AC182" s="52">
        <f t="shared" si="35"/>
        <v>-1604.9380382775121</v>
      </c>
      <c r="AD182" s="52">
        <f t="shared" si="36"/>
        <v>0</v>
      </c>
      <c r="AE182" s="78"/>
      <c r="AG182" s="52">
        <f t="shared" si="37"/>
        <v>-1604.9380382775121</v>
      </c>
      <c r="AH182" s="52">
        <f t="shared" si="38"/>
        <v>-1604.9380382775121</v>
      </c>
      <c r="AI182" s="7">
        <f t="shared" si="39"/>
        <v>-1604.9380382775121</v>
      </c>
      <c r="AJ182" s="7">
        <f t="shared" si="40"/>
        <v>-1604.9380382775121</v>
      </c>
      <c r="AK182" s="7"/>
      <c r="AL182" s="7"/>
      <c r="AU182"/>
      <c r="AV182"/>
      <c r="AW182"/>
    </row>
    <row r="183" spans="1:49" x14ac:dyDescent="0.25">
      <c r="A183" t="str">
        <f t="shared" si="33"/>
        <v>DEDELEGATION</v>
      </c>
      <c r="B183" s="296">
        <v>44295</v>
      </c>
      <c r="C183" s="295">
        <v>3022003</v>
      </c>
      <c r="D183" s="301" t="s">
        <v>201</v>
      </c>
      <c r="E183" t="str">
        <f>VLOOKUP(C183,Schools!$A:$Z,3,0)</f>
        <v>M</v>
      </c>
      <c r="F183" s="76">
        <v>-1848.3652432432434</v>
      </c>
      <c r="G183" s="295" t="s">
        <v>4703</v>
      </c>
      <c r="H183" s="295" t="s">
        <v>4808</v>
      </c>
      <c r="I183" t="str">
        <f t="shared" si="34"/>
        <v>10162/543965</v>
      </c>
      <c r="J183">
        <f>VLOOKUP(C183,Schools!$A:$Z,9,0)</f>
        <v>400051</v>
      </c>
      <c r="K183" s="74" t="s">
        <v>170</v>
      </c>
      <c r="L183" s="74" t="s">
        <v>4813</v>
      </c>
      <c r="M183" s="295" t="s">
        <v>4845</v>
      </c>
      <c r="N183" s="77" t="str">
        <f>VLOOKUP(C183,Schools!A:D,4,0)</f>
        <v>Primary</v>
      </c>
      <c r="O183" s="77">
        <f t="shared" si="30"/>
        <v>10162</v>
      </c>
      <c r="P183" s="77">
        <f t="shared" si="41"/>
        <v>543965</v>
      </c>
      <c r="Q183" s="286">
        <f t="shared" si="42"/>
        <v>-1848.3652432432434</v>
      </c>
      <c r="R183" s="78"/>
      <c r="S183" s="78"/>
      <c r="T183" s="78"/>
      <c r="U183" s="78"/>
      <c r="V183" s="78"/>
      <c r="W183" s="78"/>
      <c r="X183" s="78"/>
      <c r="Y183" s="78"/>
      <c r="Z183" s="78"/>
      <c r="AA183" s="78"/>
      <c r="AB183" s="78"/>
      <c r="AC183" s="52">
        <f t="shared" si="35"/>
        <v>-1848.3652432432434</v>
      </c>
      <c r="AD183" s="52">
        <f t="shared" si="36"/>
        <v>0</v>
      </c>
      <c r="AE183" s="78"/>
      <c r="AG183" s="52">
        <f t="shared" si="37"/>
        <v>-1848.3652432432434</v>
      </c>
      <c r="AH183" s="52">
        <f t="shared" si="38"/>
        <v>-1848.3652432432434</v>
      </c>
      <c r="AI183" s="7">
        <f t="shared" si="39"/>
        <v>-1848.3652432432434</v>
      </c>
      <c r="AJ183" s="7">
        <f t="shared" si="40"/>
        <v>-1848.3652432432434</v>
      </c>
      <c r="AK183" s="7"/>
      <c r="AL183" s="7"/>
      <c r="AU183"/>
      <c r="AV183"/>
      <c r="AW183"/>
    </row>
    <row r="184" spans="1:49" x14ac:dyDescent="0.25">
      <c r="A184" t="str">
        <f t="shared" si="33"/>
        <v>DEDELEGATION</v>
      </c>
      <c r="B184" s="296">
        <v>44295</v>
      </c>
      <c r="C184" s="295">
        <v>3022007</v>
      </c>
      <c r="D184" s="301" t="s">
        <v>205</v>
      </c>
      <c r="E184" t="str">
        <f>VLOOKUP(C184,Schools!$A:$Z,3,0)</f>
        <v>M</v>
      </c>
      <c r="F184" s="76">
        <v>-915.71787114845949</v>
      </c>
      <c r="G184" s="295" t="s">
        <v>4703</v>
      </c>
      <c r="H184" s="295" t="s">
        <v>4808</v>
      </c>
      <c r="I184" t="str">
        <f t="shared" si="34"/>
        <v>10162/543965</v>
      </c>
      <c r="J184">
        <f>VLOOKUP(C184,Schools!$A:$Z,9,0)</f>
        <v>400040</v>
      </c>
      <c r="K184" s="74" t="s">
        <v>170</v>
      </c>
      <c r="L184" s="295" t="s">
        <v>4813</v>
      </c>
      <c r="M184" s="295" t="s">
        <v>4845</v>
      </c>
      <c r="N184" s="77" t="str">
        <f>VLOOKUP(C184,Schools!A:D,4,0)</f>
        <v>Primary</v>
      </c>
      <c r="O184" s="77">
        <f t="shared" si="30"/>
        <v>10162</v>
      </c>
      <c r="P184" s="77">
        <f t="shared" si="41"/>
        <v>543965</v>
      </c>
      <c r="Q184" s="286">
        <f t="shared" si="42"/>
        <v>-915.71787114845949</v>
      </c>
      <c r="R184" s="78"/>
      <c r="S184" s="78"/>
      <c r="T184" s="78"/>
      <c r="U184" s="78"/>
      <c r="V184" s="78"/>
      <c r="W184" s="78"/>
      <c r="X184" s="78"/>
      <c r="Y184" s="78"/>
      <c r="Z184" s="78"/>
      <c r="AA184" s="78"/>
      <c r="AB184" s="78"/>
      <c r="AC184" s="52">
        <f t="shared" si="35"/>
        <v>-915.71787114845949</v>
      </c>
      <c r="AD184" s="52">
        <f t="shared" si="36"/>
        <v>0</v>
      </c>
      <c r="AE184" s="78"/>
      <c r="AG184" s="52">
        <f t="shared" si="37"/>
        <v>-915.71787114845949</v>
      </c>
      <c r="AH184" s="52">
        <f t="shared" si="38"/>
        <v>-915.71787114845949</v>
      </c>
      <c r="AI184" s="7">
        <f t="shared" si="39"/>
        <v>-915.71787114845949</v>
      </c>
      <c r="AJ184" s="7">
        <f t="shared" si="40"/>
        <v>-915.71787114845949</v>
      </c>
      <c r="AK184" s="7"/>
      <c r="AL184" s="7"/>
      <c r="AU184"/>
      <c r="AV184"/>
      <c r="AW184"/>
    </row>
    <row r="185" spans="1:49" x14ac:dyDescent="0.25">
      <c r="A185" t="str">
        <f t="shared" si="33"/>
        <v>DEDELEGATION</v>
      </c>
      <c r="B185" s="296">
        <v>44295</v>
      </c>
      <c r="C185" s="295">
        <v>3022008</v>
      </c>
      <c r="D185" s="301" t="s">
        <v>4755</v>
      </c>
      <c r="E185" t="str">
        <f>VLOOKUP(C185,Schools!$A:$Z,3,0)</f>
        <v>M</v>
      </c>
      <c r="F185" s="76">
        <v>-542.96000000000083</v>
      </c>
      <c r="G185" s="295" t="s">
        <v>4703</v>
      </c>
      <c r="H185" s="295" t="s">
        <v>4808</v>
      </c>
      <c r="I185" t="str">
        <f t="shared" si="34"/>
        <v>10162/543965</v>
      </c>
      <c r="J185">
        <f>VLOOKUP(C185,Schools!$A:$Z,9,0)</f>
        <v>400057</v>
      </c>
      <c r="K185" s="74" t="s">
        <v>170</v>
      </c>
      <c r="L185" s="295" t="s">
        <v>4813</v>
      </c>
      <c r="M185" s="295" t="s">
        <v>4845</v>
      </c>
      <c r="N185" s="77" t="str">
        <f>VLOOKUP(C185,Schools!A:D,4,0)</f>
        <v>Primary</v>
      </c>
      <c r="O185" s="77">
        <f t="shared" si="30"/>
        <v>10162</v>
      </c>
      <c r="P185" s="77">
        <f t="shared" si="41"/>
        <v>543965</v>
      </c>
      <c r="Q185" s="286">
        <f t="shared" si="42"/>
        <v>-542.96000000000083</v>
      </c>
      <c r="R185" s="78"/>
      <c r="S185" s="78"/>
      <c r="T185" s="78"/>
      <c r="U185" s="78"/>
      <c r="V185" s="78"/>
      <c r="W185" s="78"/>
      <c r="X185" s="78"/>
      <c r="Y185" s="78"/>
      <c r="Z185" s="78"/>
      <c r="AA185" s="78"/>
      <c r="AB185" s="78"/>
      <c r="AC185" s="52">
        <f t="shared" si="35"/>
        <v>-542.96000000000083</v>
      </c>
      <c r="AD185" s="52">
        <f t="shared" si="36"/>
        <v>0</v>
      </c>
      <c r="AE185" s="78"/>
      <c r="AG185" s="52">
        <f t="shared" si="37"/>
        <v>-542.96000000000083</v>
      </c>
      <c r="AH185" s="52">
        <f t="shared" si="38"/>
        <v>-542.96000000000083</v>
      </c>
      <c r="AI185" s="7">
        <f t="shared" si="39"/>
        <v>-542.96000000000083</v>
      </c>
      <c r="AJ185" s="7">
        <f t="shared" si="40"/>
        <v>-542.96000000000083</v>
      </c>
      <c r="AK185" s="7"/>
      <c r="AL185" s="7"/>
      <c r="AU185"/>
      <c r="AV185"/>
      <c r="AW185"/>
    </row>
    <row r="186" spans="1:49" x14ac:dyDescent="0.25">
      <c r="A186" t="str">
        <f t="shared" si="33"/>
        <v>DEDELEGATION</v>
      </c>
      <c r="B186" s="296">
        <v>44295</v>
      </c>
      <c r="C186" s="295">
        <v>3022009</v>
      </c>
      <c r="D186" s="301" t="s">
        <v>4756</v>
      </c>
      <c r="E186" t="str">
        <f>VLOOKUP(C186,Schools!$A:$Z,3,0)</f>
        <v>M</v>
      </c>
      <c r="F186" s="76">
        <v>-1053.6956398104264</v>
      </c>
      <c r="G186" s="295" t="s">
        <v>4703</v>
      </c>
      <c r="H186" s="295" t="s">
        <v>4808</v>
      </c>
      <c r="I186" t="str">
        <f t="shared" si="34"/>
        <v>10162/543965</v>
      </c>
      <c r="J186">
        <f>VLOOKUP(C186,Schools!$A:$Z,9,0)</f>
        <v>400061</v>
      </c>
      <c r="K186" s="74" t="s">
        <v>170</v>
      </c>
      <c r="L186" s="295" t="s">
        <v>4813</v>
      </c>
      <c r="M186" s="295" t="s">
        <v>4845</v>
      </c>
      <c r="N186" s="77" t="str">
        <f>VLOOKUP(C186,Schools!A:D,4,0)</f>
        <v>Primary</v>
      </c>
      <c r="O186" s="77">
        <f t="shared" si="30"/>
        <v>10162</v>
      </c>
      <c r="P186" s="77">
        <f t="shared" si="41"/>
        <v>543965</v>
      </c>
      <c r="Q186" s="286">
        <f t="shared" si="42"/>
        <v>-1053.6956398104264</v>
      </c>
      <c r="R186" s="78"/>
      <c r="S186" s="78"/>
      <c r="T186" s="78"/>
      <c r="U186" s="78"/>
      <c r="V186" s="78"/>
      <c r="W186" s="78"/>
      <c r="X186" s="78"/>
      <c r="Y186" s="78"/>
      <c r="Z186" s="78"/>
      <c r="AA186" s="78"/>
      <c r="AB186" s="78"/>
      <c r="AC186" s="52">
        <f t="shared" si="35"/>
        <v>-1053.6956398104264</v>
      </c>
      <c r="AD186" s="52">
        <f t="shared" si="36"/>
        <v>0</v>
      </c>
      <c r="AE186" s="78"/>
      <c r="AG186" s="52">
        <f t="shared" si="37"/>
        <v>-1053.6956398104264</v>
      </c>
      <c r="AH186" s="52">
        <f t="shared" si="38"/>
        <v>-1053.6956398104264</v>
      </c>
      <c r="AI186" s="7">
        <f t="shared" si="39"/>
        <v>-1053.6956398104264</v>
      </c>
      <c r="AJ186" s="7">
        <f t="shared" si="40"/>
        <v>-1053.6956398104264</v>
      </c>
      <c r="AK186" s="7"/>
      <c r="AL186" s="7"/>
      <c r="AU186"/>
      <c r="AV186"/>
      <c r="AW186"/>
    </row>
    <row r="187" spans="1:49" x14ac:dyDescent="0.25">
      <c r="A187" t="str">
        <f t="shared" si="33"/>
        <v>DEDELEGATION</v>
      </c>
      <c r="B187" s="296">
        <v>44295</v>
      </c>
      <c r="C187" s="295">
        <v>3022011</v>
      </c>
      <c r="D187" s="301" t="s">
        <v>4757</v>
      </c>
      <c r="E187" t="str">
        <f>VLOOKUP(C187,Schools!$A:$Z,3,0)</f>
        <v>M</v>
      </c>
      <c r="F187" s="76">
        <v>-415.58312796208526</v>
      </c>
      <c r="G187" s="295" t="s">
        <v>4703</v>
      </c>
      <c r="H187" s="295" t="s">
        <v>4808</v>
      </c>
      <c r="I187" t="str">
        <f t="shared" si="34"/>
        <v>10162/543965</v>
      </c>
      <c r="J187">
        <f>VLOOKUP(C187,Schools!$A:$Z,9,0)</f>
        <v>400020</v>
      </c>
      <c r="K187" s="74" t="s">
        <v>170</v>
      </c>
      <c r="L187" s="295" t="s">
        <v>4813</v>
      </c>
      <c r="M187" s="295" t="s">
        <v>4845</v>
      </c>
      <c r="N187" s="77" t="str">
        <f>VLOOKUP(C187,Schools!A:D,4,0)</f>
        <v>Primary</v>
      </c>
      <c r="O187" s="77">
        <f t="shared" si="30"/>
        <v>10162</v>
      </c>
      <c r="P187" s="77">
        <f t="shared" si="41"/>
        <v>543965</v>
      </c>
      <c r="Q187" s="286">
        <f t="shared" si="42"/>
        <v>-415.58312796208526</v>
      </c>
      <c r="R187" s="78"/>
      <c r="S187" s="78"/>
      <c r="T187" s="78"/>
      <c r="U187" s="78"/>
      <c r="V187" s="78"/>
      <c r="W187" s="78"/>
      <c r="X187" s="78"/>
      <c r="Y187" s="78"/>
      <c r="Z187" s="78"/>
      <c r="AA187" s="78"/>
      <c r="AB187" s="78"/>
      <c r="AC187" s="52">
        <f t="shared" si="35"/>
        <v>-415.58312796208526</v>
      </c>
      <c r="AD187" s="52">
        <f t="shared" si="36"/>
        <v>0</v>
      </c>
      <c r="AE187" s="78"/>
      <c r="AG187" s="52">
        <f t="shared" si="37"/>
        <v>-415.58312796208526</v>
      </c>
      <c r="AH187" s="52">
        <f t="shared" si="38"/>
        <v>-415.58312796208526</v>
      </c>
      <c r="AI187" s="7">
        <f t="shared" si="39"/>
        <v>-415.58312796208526</v>
      </c>
      <c r="AJ187" s="7">
        <f t="shared" si="40"/>
        <v>-415.58312796208526</v>
      </c>
      <c r="AK187" s="7"/>
      <c r="AL187" s="7"/>
      <c r="AU187"/>
      <c r="AV187"/>
      <c r="AW187"/>
    </row>
    <row r="188" spans="1:49" x14ac:dyDescent="0.25">
      <c r="A188" t="str">
        <f t="shared" si="33"/>
        <v>DEDELEGATION</v>
      </c>
      <c r="B188" s="296">
        <v>44295</v>
      </c>
      <c r="C188" s="295">
        <v>3022014</v>
      </c>
      <c r="D188" s="301" t="s">
        <v>4758</v>
      </c>
      <c r="E188" t="str">
        <f>VLOOKUP(C188,Schools!$A:$Z,3,0)</f>
        <v>M</v>
      </c>
      <c r="F188" s="76">
        <v>-2364.4701597444091</v>
      </c>
      <c r="G188" s="295" t="s">
        <v>4703</v>
      </c>
      <c r="H188" s="295" t="s">
        <v>4808</v>
      </c>
      <c r="I188" t="str">
        <f t="shared" si="34"/>
        <v>10162/543965</v>
      </c>
      <c r="J188">
        <f>VLOOKUP(C188,Schools!$A:$Z,9,0)</f>
        <v>400050</v>
      </c>
      <c r="K188" s="74" t="s">
        <v>170</v>
      </c>
      <c r="L188" s="295" t="s">
        <v>4813</v>
      </c>
      <c r="M188" s="295" t="s">
        <v>4845</v>
      </c>
      <c r="N188" s="77" t="str">
        <f>VLOOKUP(C188,Schools!A:D,4,0)</f>
        <v>Primary</v>
      </c>
      <c r="O188" s="77">
        <f t="shared" si="30"/>
        <v>10162</v>
      </c>
      <c r="P188" s="77">
        <f t="shared" si="41"/>
        <v>543965</v>
      </c>
      <c r="Q188" s="286">
        <f t="shared" si="42"/>
        <v>-2364.4701597444091</v>
      </c>
      <c r="R188" s="78"/>
      <c r="S188" s="78"/>
      <c r="T188" s="78"/>
      <c r="U188" s="78"/>
      <c r="V188" s="78"/>
      <c r="W188" s="78"/>
      <c r="X188" s="78"/>
      <c r="Y188" s="78"/>
      <c r="Z188" s="78"/>
      <c r="AA188" s="78"/>
      <c r="AB188" s="78"/>
      <c r="AC188" s="52">
        <f t="shared" si="35"/>
        <v>-2364.4701597444091</v>
      </c>
      <c r="AD188" s="52">
        <f t="shared" si="36"/>
        <v>0</v>
      </c>
      <c r="AE188" s="78"/>
      <c r="AG188" s="52">
        <f t="shared" si="37"/>
        <v>-2364.4701597444091</v>
      </c>
      <c r="AH188" s="52">
        <f t="shared" si="38"/>
        <v>-2364.4701597444091</v>
      </c>
      <c r="AI188" s="7">
        <f t="shared" si="39"/>
        <v>-2364.4701597444091</v>
      </c>
      <c r="AJ188" s="7">
        <f t="shared" si="40"/>
        <v>-2364.4701597444091</v>
      </c>
      <c r="AK188" s="7"/>
      <c r="AL188" s="7"/>
      <c r="AU188"/>
      <c r="AV188"/>
      <c r="AW188"/>
    </row>
    <row r="189" spans="1:49" x14ac:dyDescent="0.25">
      <c r="A189" t="str">
        <f t="shared" si="33"/>
        <v>DEDELEGATION</v>
      </c>
      <c r="B189" s="296">
        <v>44295</v>
      </c>
      <c r="C189" s="295">
        <v>3022015</v>
      </c>
      <c r="D189" s="301" t="s">
        <v>4759</v>
      </c>
      <c r="E189" t="str">
        <f>VLOOKUP(C189,Schools!$A:$Z,3,0)</f>
        <v>M</v>
      </c>
      <c r="F189" s="76">
        <v>-950.18</v>
      </c>
      <c r="G189" s="295" t="s">
        <v>4703</v>
      </c>
      <c r="H189" s="295" t="s">
        <v>4808</v>
      </c>
      <c r="I189" t="str">
        <f t="shared" si="34"/>
        <v>10162/543965</v>
      </c>
      <c r="J189">
        <f>VLOOKUP(C189,Schools!$A:$Z,9,0)</f>
        <v>400059</v>
      </c>
      <c r="K189" s="74" t="s">
        <v>170</v>
      </c>
      <c r="L189" s="295" t="s">
        <v>4813</v>
      </c>
      <c r="M189" s="295" t="s">
        <v>4845</v>
      </c>
      <c r="N189" s="77" t="str">
        <f>VLOOKUP(C189,Schools!A:D,4,0)</f>
        <v>Primary</v>
      </c>
      <c r="O189" s="77">
        <f t="shared" si="30"/>
        <v>10162</v>
      </c>
      <c r="P189" s="77">
        <f t="shared" si="41"/>
        <v>543965</v>
      </c>
      <c r="Q189" s="286">
        <f t="shared" si="42"/>
        <v>-950.18</v>
      </c>
      <c r="R189" s="78"/>
      <c r="S189" s="78"/>
      <c r="T189" s="78"/>
      <c r="U189" s="78"/>
      <c r="V189" s="78"/>
      <c r="W189" s="78"/>
      <c r="X189" s="78"/>
      <c r="Y189" s="78"/>
      <c r="Z189" s="78"/>
      <c r="AA189" s="78"/>
      <c r="AB189" s="78"/>
      <c r="AC189" s="52">
        <f t="shared" si="35"/>
        <v>-950.18</v>
      </c>
      <c r="AD189" s="52">
        <f t="shared" si="36"/>
        <v>0</v>
      </c>
      <c r="AE189" s="78"/>
      <c r="AG189" s="52">
        <f t="shared" si="37"/>
        <v>-950.18</v>
      </c>
      <c r="AH189" s="52">
        <f t="shared" si="38"/>
        <v>-950.18</v>
      </c>
      <c r="AI189" s="7">
        <f t="shared" si="39"/>
        <v>-950.18</v>
      </c>
      <c r="AJ189" s="7">
        <f t="shared" si="40"/>
        <v>-950.18</v>
      </c>
      <c r="AK189" s="7"/>
      <c r="AL189" s="7"/>
      <c r="AU189"/>
      <c r="AV189"/>
      <c r="AW189"/>
    </row>
    <row r="190" spans="1:49" x14ac:dyDescent="0.25">
      <c r="A190" t="str">
        <f t="shared" si="33"/>
        <v>DEDELEGATION</v>
      </c>
      <c r="B190" s="296">
        <v>44295</v>
      </c>
      <c r="C190" s="295">
        <v>3022016</v>
      </c>
      <c r="D190" s="301" t="s">
        <v>213</v>
      </c>
      <c r="E190" t="str">
        <f>VLOOKUP(C190,Schools!$A:$Z,3,0)</f>
        <v>M</v>
      </c>
      <c r="F190" s="76">
        <v>-257.9118483412322</v>
      </c>
      <c r="G190" s="295" t="s">
        <v>4703</v>
      </c>
      <c r="H190" s="295" t="s">
        <v>4808</v>
      </c>
      <c r="I190" t="str">
        <f t="shared" si="34"/>
        <v>10162/543965</v>
      </c>
      <c r="J190">
        <f>VLOOKUP(C190,Schools!$A:$Z,9,0)</f>
        <v>400049</v>
      </c>
      <c r="K190" s="74" t="s">
        <v>170</v>
      </c>
      <c r="L190" s="295" t="s">
        <v>4813</v>
      </c>
      <c r="M190" s="295" t="s">
        <v>4845</v>
      </c>
      <c r="N190" s="77" t="str">
        <f>VLOOKUP(C190,Schools!A:D,4,0)</f>
        <v>Primary</v>
      </c>
      <c r="O190" s="77">
        <f t="shared" si="30"/>
        <v>10162</v>
      </c>
      <c r="P190" s="77">
        <f t="shared" si="41"/>
        <v>543965</v>
      </c>
      <c r="Q190" s="286">
        <f t="shared" si="42"/>
        <v>-257.9118483412322</v>
      </c>
      <c r="R190" s="78"/>
      <c r="S190" s="78"/>
      <c r="T190" s="78"/>
      <c r="U190" s="78"/>
      <c r="V190" s="78"/>
      <c r="W190" s="78"/>
      <c r="X190" s="78"/>
      <c r="Y190" s="78"/>
      <c r="Z190" s="78"/>
      <c r="AA190" s="78"/>
      <c r="AB190" s="78"/>
      <c r="AC190" s="52">
        <f t="shared" si="35"/>
        <v>-257.9118483412322</v>
      </c>
      <c r="AD190" s="52">
        <f t="shared" si="36"/>
        <v>0</v>
      </c>
      <c r="AE190" s="78"/>
      <c r="AG190" s="52">
        <f t="shared" si="37"/>
        <v>-257.9118483412322</v>
      </c>
      <c r="AH190" s="52">
        <f t="shared" si="38"/>
        <v>-257.9118483412322</v>
      </c>
      <c r="AI190" s="7">
        <f t="shared" si="39"/>
        <v>-257.9118483412322</v>
      </c>
      <c r="AJ190" s="7">
        <f t="shared" si="40"/>
        <v>-257.9118483412322</v>
      </c>
      <c r="AK190" s="7"/>
      <c r="AL190" s="7"/>
      <c r="AU190"/>
      <c r="AV190"/>
      <c r="AW190"/>
    </row>
    <row r="191" spans="1:49" x14ac:dyDescent="0.25">
      <c r="A191" t="str">
        <f t="shared" si="33"/>
        <v>DEDELEGATION</v>
      </c>
      <c r="B191" s="296">
        <v>44295</v>
      </c>
      <c r="C191" s="295">
        <v>3022017</v>
      </c>
      <c r="D191" s="301" t="s">
        <v>214</v>
      </c>
      <c r="E191" t="str">
        <f>VLOOKUP(C191,Schools!$A:$Z,3,0)</f>
        <v>M</v>
      </c>
      <c r="F191" s="76">
        <v>-1272.2685176470586</v>
      </c>
      <c r="G191" s="295" t="s">
        <v>4703</v>
      </c>
      <c r="H191" s="295" t="s">
        <v>4808</v>
      </c>
      <c r="I191" t="str">
        <f t="shared" si="34"/>
        <v>10162/543965</v>
      </c>
      <c r="J191">
        <f>VLOOKUP(C191,Schools!$A:$Z,9,0)</f>
        <v>400080</v>
      </c>
      <c r="K191" s="74" t="s">
        <v>170</v>
      </c>
      <c r="L191" s="295" t="s">
        <v>4813</v>
      </c>
      <c r="M191" s="295" t="s">
        <v>4845</v>
      </c>
      <c r="N191" s="77" t="str">
        <f>VLOOKUP(C191,Schools!A:D,4,0)</f>
        <v>Primary</v>
      </c>
      <c r="O191" s="77">
        <f t="shared" si="30"/>
        <v>10162</v>
      </c>
      <c r="P191" s="77">
        <f t="shared" si="41"/>
        <v>543965</v>
      </c>
      <c r="Q191" s="286">
        <f t="shared" si="42"/>
        <v>-1272.2685176470586</v>
      </c>
      <c r="R191" s="78"/>
      <c r="S191" s="78"/>
      <c r="T191" s="78"/>
      <c r="U191" s="78"/>
      <c r="V191" s="78"/>
      <c r="W191" s="78"/>
      <c r="X191" s="78"/>
      <c r="Y191" s="78"/>
      <c r="Z191" s="78"/>
      <c r="AA191" s="78"/>
      <c r="AB191" s="78"/>
      <c r="AC191" s="52">
        <f t="shared" si="35"/>
        <v>-1272.2685176470586</v>
      </c>
      <c r="AD191" s="52">
        <f t="shared" si="36"/>
        <v>0</v>
      </c>
      <c r="AE191" s="78"/>
      <c r="AG191" s="52">
        <f t="shared" si="37"/>
        <v>-1272.2685176470586</v>
      </c>
      <c r="AH191" s="52">
        <f t="shared" si="38"/>
        <v>-1272.2685176470586</v>
      </c>
      <c r="AI191" s="7">
        <f t="shared" si="39"/>
        <v>-1272.2685176470586</v>
      </c>
      <c r="AJ191" s="7">
        <f t="shared" si="40"/>
        <v>-1272.2685176470586</v>
      </c>
      <c r="AK191" s="7"/>
      <c r="AL191" s="7"/>
      <c r="AU191"/>
      <c r="AV191"/>
      <c r="AW191"/>
    </row>
    <row r="192" spans="1:49" x14ac:dyDescent="0.25">
      <c r="A192" t="str">
        <f t="shared" si="33"/>
        <v>DEDELEGATION</v>
      </c>
      <c r="B192" s="296">
        <v>44295</v>
      </c>
      <c r="C192" s="295">
        <v>3022019</v>
      </c>
      <c r="D192" s="301" t="s">
        <v>216</v>
      </c>
      <c r="E192" t="str">
        <f>VLOOKUP(C192,Schools!$A:$Z,3,0)</f>
        <v>M</v>
      </c>
      <c r="F192" s="76">
        <v>-564.03862660944208</v>
      </c>
      <c r="G192" s="295" t="s">
        <v>4703</v>
      </c>
      <c r="H192" s="295" t="s">
        <v>4808</v>
      </c>
      <c r="I192" t="str">
        <f t="shared" si="34"/>
        <v>10162/543965</v>
      </c>
      <c r="J192">
        <f>VLOOKUP(C192,Schools!$A:$Z,9,0)</f>
        <v>400036</v>
      </c>
      <c r="K192" s="74" t="s">
        <v>170</v>
      </c>
      <c r="L192" s="295" t="s">
        <v>4813</v>
      </c>
      <c r="M192" s="295" t="s">
        <v>4845</v>
      </c>
      <c r="N192" s="77" t="str">
        <f>VLOOKUP(C192,Schools!A:D,4,0)</f>
        <v>Primary</v>
      </c>
      <c r="O192" s="77">
        <f t="shared" si="30"/>
        <v>10162</v>
      </c>
      <c r="P192" s="77">
        <f t="shared" si="41"/>
        <v>543965</v>
      </c>
      <c r="Q192" s="286">
        <f t="shared" si="42"/>
        <v>-564.03862660944208</v>
      </c>
      <c r="R192" s="78"/>
      <c r="S192" s="78"/>
      <c r="T192" s="78"/>
      <c r="U192" s="78"/>
      <c r="V192" s="78"/>
      <c r="W192" s="78"/>
      <c r="X192" s="78"/>
      <c r="Y192" s="78"/>
      <c r="Z192" s="78"/>
      <c r="AA192" s="78"/>
      <c r="AB192" s="78"/>
      <c r="AC192" s="52">
        <f t="shared" si="35"/>
        <v>-564.03862660944208</v>
      </c>
      <c r="AD192" s="52">
        <f t="shared" si="36"/>
        <v>0</v>
      </c>
      <c r="AE192" s="78"/>
      <c r="AG192" s="52">
        <f t="shared" si="37"/>
        <v>-564.03862660944208</v>
      </c>
      <c r="AH192" s="52">
        <f t="shared" si="38"/>
        <v>-564.03862660944208</v>
      </c>
      <c r="AI192" s="7">
        <f t="shared" si="39"/>
        <v>-564.03862660944208</v>
      </c>
      <c r="AJ192" s="7">
        <f t="shared" si="40"/>
        <v>-564.03862660944208</v>
      </c>
      <c r="AK192" s="7"/>
      <c r="AL192" s="7"/>
      <c r="AU192"/>
      <c r="AV192"/>
      <c r="AW192"/>
    </row>
    <row r="193" spans="1:49" x14ac:dyDescent="0.25">
      <c r="A193" t="str">
        <f t="shared" si="33"/>
        <v>DEDELEGATION</v>
      </c>
      <c r="B193" s="296">
        <v>44295</v>
      </c>
      <c r="C193" s="295">
        <v>3022021</v>
      </c>
      <c r="D193" s="301" t="s">
        <v>218</v>
      </c>
      <c r="E193" t="str">
        <f>VLOOKUP(C193,Schools!$A:$Z,3,0)</f>
        <v>M</v>
      </c>
      <c r="F193" s="76">
        <v>-1626.7067611336029</v>
      </c>
      <c r="G193" s="295" t="s">
        <v>4703</v>
      </c>
      <c r="H193" s="295" t="s">
        <v>4808</v>
      </c>
      <c r="I193" t="str">
        <f t="shared" si="34"/>
        <v>10162/543965</v>
      </c>
      <c r="J193">
        <f>VLOOKUP(C193,Schools!$A:$Z,9,0)</f>
        <v>400042</v>
      </c>
      <c r="K193" s="74" t="s">
        <v>170</v>
      </c>
      <c r="L193" s="295" t="s">
        <v>4813</v>
      </c>
      <c r="M193" s="295" t="s">
        <v>4845</v>
      </c>
      <c r="N193" s="77" t="str">
        <f>VLOOKUP(C193,Schools!A:D,4,0)</f>
        <v>Primary</v>
      </c>
      <c r="O193" s="77">
        <f t="shared" si="30"/>
        <v>10162</v>
      </c>
      <c r="P193" s="77">
        <f t="shared" si="41"/>
        <v>543965</v>
      </c>
      <c r="Q193" s="286">
        <f t="shared" si="42"/>
        <v>-1626.7067611336029</v>
      </c>
      <c r="R193" s="78"/>
      <c r="S193" s="78"/>
      <c r="T193" s="78"/>
      <c r="U193" s="78"/>
      <c r="V193" s="78"/>
      <c r="W193" s="78"/>
      <c r="X193" s="78"/>
      <c r="Y193" s="78"/>
      <c r="Z193" s="78"/>
      <c r="AA193" s="78"/>
      <c r="AB193" s="78"/>
      <c r="AC193" s="52">
        <f t="shared" si="35"/>
        <v>-1626.7067611336029</v>
      </c>
      <c r="AD193" s="52">
        <f t="shared" si="36"/>
        <v>0</v>
      </c>
      <c r="AE193" s="78"/>
      <c r="AG193" s="52">
        <f t="shared" si="37"/>
        <v>-1626.7067611336029</v>
      </c>
      <c r="AH193" s="52">
        <f t="shared" si="38"/>
        <v>-1626.7067611336029</v>
      </c>
      <c r="AI193" s="7">
        <f t="shared" si="39"/>
        <v>-1626.7067611336029</v>
      </c>
      <c r="AJ193" s="7">
        <f t="shared" si="40"/>
        <v>-1626.7067611336029</v>
      </c>
      <c r="AK193" s="7"/>
      <c r="AL193" s="7"/>
      <c r="AU193"/>
      <c r="AV193"/>
      <c r="AW193"/>
    </row>
    <row r="194" spans="1:49" x14ac:dyDescent="0.25">
      <c r="A194" t="str">
        <f t="shared" si="33"/>
        <v>DEDELEGATION</v>
      </c>
      <c r="B194" s="296">
        <v>44295</v>
      </c>
      <c r="C194" s="295">
        <v>3022023</v>
      </c>
      <c r="D194" s="301" t="s">
        <v>219</v>
      </c>
      <c r="E194" t="str">
        <f>VLOOKUP(C194,Schools!$A:$Z,3,0)</f>
        <v>M</v>
      </c>
      <c r="F194" s="76">
        <v>-2406.2999999999984</v>
      </c>
      <c r="G194" s="295" t="s">
        <v>4703</v>
      </c>
      <c r="H194" s="295" t="s">
        <v>4808</v>
      </c>
      <c r="I194" t="str">
        <f t="shared" si="34"/>
        <v>10162/543965</v>
      </c>
      <c r="J194">
        <f>VLOOKUP(C194,Schools!$A:$Z,9,0)</f>
        <v>400159</v>
      </c>
      <c r="K194" s="74" t="s">
        <v>170</v>
      </c>
      <c r="L194" s="295" t="s">
        <v>4813</v>
      </c>
      <c r="M194" s="295" t="s">
        <v>4845</v>
      </c>
      <c r="N194" s="77" t="str">
        <f>VLOOKUP(C194,Schools!A:D,4,0)</f>
        <v>Primary</v>
      </c>
      <c r="O194" s="77">
        <f t="shared" si="30"/>
        <v>10162</v>
      </c>
      <c r="P194" s="77">
        <f t="shared" si="41"/>
        <v>543965</v>
      </c>
      <c r="Q194" s="286">
        <f t="shared" si="42"/>
        <v>-2406.2999999999984</v>
      </c>
      <c r="R194" s="78"/>
      <c r="S194" s="78"/>
      <c r="T194" s="78"/>
      <c r="U194" s="78"/>
      <c r="V194" s="78"/>
      <c r="W194" s="78"/>
      <c r="X194" s="78"/>
      <c r="Y194" s="78"/>
      <c r="Z194" s="78"/>
      <c r="AA194" s="78"/>
      <c r="AB194" s="78"/>
      <c r="AC194" s="52">
        <f t="shared" si="35"/>
        <v>-2406.2999999999984</v>
      </c>
      <c r="AD194" s="52">
        <f t="shared" si="36"/>
        <v>0</v>
      </c>
      <c r="AE194" s="78"/>
      <c r="AG194" s="52">
        <f t="shared" si="37"/>
        <v>-2406.2999999999984</v>
      </c>
      <c r="AH194" s="52">
        <f t="shared" si="38"/>
        <v>-2406.2999999999984</v>
      </c>
      <c r="AI194" s="7">
        <f t="shared" si="39"/>
        <v>-2406.2999999999984</v>
      </c>
      <c r="AJ194" s="7">
        <f t="shared" si="40"/>
        <v>-2406.2999999999984</v>
      </c>
      <c r="AK194" s="7"/>
      <c r="AL194" s="7"/>
      <c r="AU194"/>
      <c r="AV194"/>
      <c r="AW194"/>
    </row>
    <row r="195" spans="1:49" x14ac:dyDescent="0.25">
      <c r="A195" t="str">
        <f t="shared" si="33"/>
        <v>DEDELEGATION</v>
      </c>
      <c r="B195" s="296">
        <v>44295</v>
      </c>
      <c r="C195" s="295">
        <v>3022024</v>
      </c>
      <c r="D195" s="301" t="s">
        <v>4760</v>
      </c>
      <c r="E195" t="str">
        <f>VLOOKUP(C195,Schools!$A:$Z,3,0)</f>
        <v>M</v>
      </c>
      <c r="F195" s="76">
        <v>-857.99294117647059</v>
      </c>
      <c r="G195" s="295" t="s">
        <v>4703</v>
      </c>
      <c r="H195" s="295" t="s">
        <v>4808</v>
      </c>
      <c r="I195" t="str">
        <f t="shared" si="34"/>
        <v>10162/543965</v>
      </c>
      <c r="J195">
        <f>VLOOKUP(C195,Schools!$A:$Z,9,0)</f>
        <v>400047</v>
      </c>
      <c r="K195" s="74" t="s">
        <v>170</v>
      </c>
      <c r="L195" s="295" t="s">
        <v>4813</v>
      </c>
      <c r="M195" s="295" t="s">
        <v>4845</v>
      </c>
      <c r="N195" s="77" t="str">
        <f>VLOOKUP(C195,Schools!A:D,4,0)</f>
        <v>Primary</v>
      </c>
      <c r="O195" s="77">
        <f t="shared" si="30"/>
        <v>10162</v>
      </c>
      <c r="P195" s="77">
        <f t="shared" si="41"/>
        <v>543965</v>
      </c>
      <c r="Q195" s="286">
        <f t="shared" si="42"/>
        <v>-857.99294117647059</v>
      </c>
      <c r="R195" s="78"/>
      <c r="S195" s="78"/>
      <c r="T195" s="78"/>
      <c r="U195" s="78"/>
      <c r="V195" s="78"/>
      <c r="W195" s="78"/>
      <c r="X195" s="78"/>
      <c r="Y195" s="78"/>
      <c r="Z195" s="78"/>
      <c r="AA195" s="78"/>
      <c r="AB195" s="78"/>
      <c r="AC195" s="52">
        <f t="shared" si="35"/>
        <v>-857.99294117647059</v>
      </c>
      <c r="AD195" s="52">
        <f t="shared" si="36"/>
        <v>0</v>
      </c>
      <c r="AE195" s="78"/>
      <c r="AG195" s="52">
        <f t="shared" si="37"/>
        <v>-857.99294117647059</v>
      </c>
      <c r="AH195" s="52">
        <f t="shared" si="38"/>
        <v>-857.99294117647059</v>
      </c>
      <c r="AI195" s="7">
        <f t="shared" si="39"/>
        <v>-857.99294117647059</v>
      </c>
      <c r="AJ195" s="7">
        <f t="shared" si="40"/>
        <v>-857.99294117647059</v>
      </c>
      <c r="AK195" s="7"/>
      <c r="AL195" s="7"/>
      <c r="AU195"/>
      <c r="AV195"/>
      <c r="AW195"/>
    </row>
    <row r="196" spans="1:49" x14ac:dyDescent="0.25">
      <c r="A196" t="str">
        <f t="shared" si="33"/>
        <v>DEDELEGATION</v>
      </c>
      <c r="B196" s="296">
        <v>44295</v>
      </c>
      <c r="C196" s="295">
        <v>3022025</v>
      </c>
      <c r="D196" s="301" t="s">
        <v>4761</v>
      </c>
      <c r="E196" t="str">
        <f>VLOOKUP(C196,Schools!$A:$Z,3,0)</f>
        <v>M</v>
      </c>
      <c r="F196" s="76">
        <v>-85.840125</v>
      </c>
      <c r="G196" s="295" t="s">
        <v>4703</v>
      </c>
      <c r="H196" s="295" t="s">
        <v>4808</v>
      </c>
      <c r="I196" t="str">
        <f t="shared" si="34"/>
        <v>10162/543965</v>
      </c>
      <c r="J196">
        <f>VLOOKUP(C196,Schools!$A:$Z,9,0)</f>
        <v>400001</v>
      </c>
      <c r="K196" s="74" t="s">
        <v>170</v>
      </c>
      <c r="L196" s="295" t="s">
        <v>4813</v>
      </c>
      <c r="M196" s="295" t="s">
        <v>4845</v>
      </c>
      <c r="N196" s="77" t="str">
        <f>VLOOKUP(C196,Schools!A:D,4,0)</f>
        <v>Primary</v>
      </c>
      <c r="O196" s="77">
        <f t="shared" si="30"/>
        <v>10162</v>
      </c>
      <c r="P196" s="77">
        <f t="shared" si="41"/>
        <v>543965</v>
      </c>
      <c r="Q196" s="286">
        <f t="shared" si="42"/>
        <v>-85.840125</v>
      </c>
      <c r="R196" s="78"/>
      <c r="S196" s="78"/>
      <c r="T196" s="78"/>
      <c r="U196" s="78"/>
      <c r="V196" s="78"/>
      <c r="W196" s="78"/>
      <c r="X196" s="78"/>
      <c r="Y196" s="78"/>
      <c r="Z196" s="78"/>
      <c r="AA196" s="78"/>
      <c r="AB196" s="78"/>
      <c r="AC196" s="52">
        <f t="shared" si="35"/>
        <v>-85.840125</v>
      </c>
      <c r="AD196" s="52">
        <f t="shared" si="36"/>
        <v>0</v>
      </c>
      <c r="AE196" s="78"/>
      <c r="AG196" s="52">
        <f t="shared" si="37"/>
        <v>-85.840125</v>
      </c>
      <c r="AH196" s="52">
        <f t="shared" si="38"/>
        <v>-85.840125</v>
      </c>
      <c r="AI196" s="7">
        <f t="shared" si="39"/>
        <v>-85.840125</v>
      </c>
      <c r="AJ196" s="7">
        <f t="shared" si="40"/>
        <v>-85.840125</v>
      </c>
      <c r="AK196" s="7"/>
      <c r="AL196" s="7"/>
      <c r="AU196"/>
      <c r="AV196"/>
      <c r="AW196"/>
    </row>
    <row r="197" spans="1:49" x14ac:dyDescent="0.25">
      <c r="A197" t="str">
        <f t="shared" si="33"/>
        <v>DEDELEGATION</v>
      </c>
      <c r="B197" s="296">
        <v>44295</v>
      </c>
      <c r="C197" s="295">
        <v>3022026</v>
      </c>
      <c r="D197" s="301" t="s">
        <v>4762</v>
      </c>
      <c r="E197" t="str">
        <f>VLOOKUP(C197,Schools!$A:$Z,3,0)</f>
        <v>M</v>
      </c>
      <c r="F197" s="76">
        <v>-939.18328413284132</v>
      </c>
      <c r="G197" s="295" t="s">
        <v>4703</v>
      </c>
      <c r="H197" s="295" t="s">
        <v>4808</v>
      </c>
      <c r="I197" t="str">
        <f t="shared" si="34"/>
        <v>10162/543965</v>
      </c>
      <c r="J197">
        <f>VLOOKUP(C197,Schools!$A:$Z,9,0)</f>
        <v>400082</v>
      </c>
      <c r="K197" s="74" t="s">
        <v>170</v>
      </c>
      <c r="L197" s="295" t="s">
        <v>4813</v>
      </c>
      <c r="M197" s="295" t="s">
        <v>4845</v>
      </c>
      <c r="N197" s="77" t="str">
        <f>VLOOKUP(C197,Schools!A:D,4,0)</f>
        <v>Primary</v>
      </c>
      <c r="O197" s="77">
        <f t="shared" si="30"/>
        <v>10162</v>
      </c>
      <c r="P197" s="77">
        <f t="shared" si="41"/>
        <v>543965</v>
      </c>
      <c r="Q197" s="286">
        <f t="shared" si="42"/>
        <v>-939.18328413284132</v>
      </c>
      <c r="R197" s="78"/>
      <c r="S197" s="78"/>
      <c r="T197" s="78"/>
      <c r="U197" s="78"/>
      <c r="V197" s="78"/>
      <c r="W197" s="78"/>
      <c r="X197" s="78"/>
      <c r="Y197" s="78"/>
      <c r="Z197" s="78"/>
      <c r="AA197" s="78"/>
      <c r="AB197" s="78"/>
      <c r="AC197" s="52">
        <f t="shared" si="35"/>
        <v>-939.18328413284132</v>
      </c>
      <c r="AD197" s="52">
        <f t="shared" si="36"/>
        <v>0</v>
      </c>
      <c r="AE197" s="78"/>
      <c r="AG197" s="52">
        <f t="shared" si="37"/>
        <v>-939.18328413284132</v>
      </c>
      <c r="AH197" s="52">
        <f t="shared" si="38"/>
        <v>-939.18328413284132</v>
      </c>
      <c r="AI197" s="7">
        <f t="shared" si="39"/>
        <v>-939.18328413284132</v>
      </c>
      <c r="AJ197" s="7">
        <f t="shared" si="40"/>
        <v>-939.18328413284132</v>
      </c>
      <c r="AK197" s="7"/>
      <c r="AL197" s="7"/>
      <c r="AU197"/>
      <c r="AV197"/>
      <c r="AW197"/>
    </row>
    <row r="198" spans="1:49" x14ac:dyDescent="0.25">
      <c r="A198" t="str">
        <f t="shared" si="33"/>
        <v>DEDELEGATION</v>
      </c>
      <c r="B198" s="296">
        <v>44295</v>
      </c>
      <c r="C198" s="295">
        <v>3022027</v>
      </c>
      <c r="D198" s="301" t="s">
        <v>4763</v>
      </c>
      <c r="E198" t="str">
        <f>VLOOKUP(C198,Schools!$A:$Z,3,0)</f>
        <v>M</v>
      </c>
      <c r="F198" s="76">
        <v>-780.86129577464794</v>
      </c>
      <c r="G198" s="295" t="s">
        <v>4703</v>
      </c>
      <c r="H198" s="295" t="s">
        <v>4808</v>
      </c>
      <c r="I198" t="str">
        <f t="shared" si="34"/>
        <v>10162/543965</v>
      </c>
      <c r="J198">
        <f>VLOOKUP(C198,Schools!$A:$Z,9,0)</f>
        <v>400002</v>
      </c>
      <c r="K198" s="74" t="s">
        <v>170</v>
      </c>
      <c r="L198" s="295" t="s">
        <v>4813</v>
      </c>
      <c r="M198" s="295" t="s">
        <v>4845</v>
      </c>
      <c r="N198" s="77" t="str">
        <f>VLOOKUP(C198,Schools!A:D,4,0)</f>
        <v>Primary</v>
      </c>
      <c r="O198" s="77">
        <f t="shared" si="30"/>
        <v>10162</v>
      </c>
      <c r="P198" s="77">
        <f t="shared" si="41"/>
        <v>543965</v>
      </c>
      <c r="Q198" s="286">
        <f t="shared" si="42"/>
        <v>-780.86129577464794</v>
      </c>
      <c r="R198" s="78"/>
      <c r="S198" s="78"/>
      <c r="T198" s="78"/>
      <c r="U198" s="78"/>
      <c r="V198" s="78"/>
      <c r="W198" s="78"/>
      <c r="X198" s="78"/>
      <c r="Y198" s="78"/>
      <c r="Z198" s="78"/>
      <c r="AA198" s="78"/>
      <c r="AB198" s="78"/>
      <c r="AC198" s="52">
        <f t="shared" si="35"/>
        <v>-780.86129577464794</v>
      </c>
      <c r="AD198" s="52">
        <f t="shared" si="36"/>
        <v>0</v>
      </c>
      <c r="AE198" s="78"/>
      <c r="AG198" s="52">
        <f t="shared" si="37"/>
        <v>-780.86129577464794</v>
      </c>
      <c r="AH198" s="52">
        <f t="shared" si="38"/>
        <v>-780.86129577464794</v>
      </c>
      <c r="AI198" s="7">
        <f t="shared" si="39"/>
        <v>-780.86129577464794</v>
      </c>
      <c r="AJ198" s="7">
        <f t="shared" si="40"/>
        <v>-780.86129577464794</v>
      </c>
      <c r="AK198" s="7"/>
      <c r="AL198" s="7"/>
      <c r="AU198"/>
      <c r="AV198"/>
      <c r="AW198"/>
    </row>
    <row r="199" spans="1:49" x14ac:dyDescent="0.25">
      <c r="A199" t="str">
        <f t="shared" si="33"/>
        <v>DEDELEGATION</v>
      </c>
      <c r="B199" s="296">
        <v>44295</v>
      </c>
      <c r="C199" s="295">
        <v>3022028</v>
      </c>
      <c r="D199" s="301" t="s">
        <v>224</v>
      </c>
      <c r="E199" t="str">
        <f>VLOOKUP(C199,Schools!$A:$Z,3,0)</f>
        <v>M</v>
      </c>
      <c r="F199" s="76">
        <v>-579.98000000000036</v>
      </c>
      <c r="G199" s="295" t="s">
        <v>4703</v>
      </c>
      <c r="H199" s="295" t="s">
        <v>4808</v>
      </c>
      <c r="I199" t="str">
        <f t="shared" si="34"/>
        <v>10162/543965</v>
      </c>
      <c r="J199">
        <f>VLOOKUP(C199,Schools!$A:$Z,9,0)</f>
        <v>400067</v>
      </c>
      <c r="K199" s="74" t="s">
        <v>170</v>
      </c>
      <c r="L199" s="295" t="s">
        <v>4813</v>
      </c>
      <c r="M199" s="295" t="s">
        <v>4845</v>
      </c>
      <c r="N199" s="77" t="str">
        <f>VLOOKUP(C199,Schools!A:D,4,0)</f>
        <v>Primary</v>
      </c>
      <c r="O199" s="77">
        <f t="shared" si="30"/>
        <v>10162</v>
      </c>
      <c r="P199" s="77">
        <f t="shared" si="41"/>
        <v>543965</v>
      </c>
      <c r="Q199" s="286">
        <f t="shared" si="42"/>
        <v>-579.98000000000036</v>
      </c>
      <c r="R199" s="78"/>
      <c r="S199" s="78"/>
      <c r="T199" s="78"/>
      <c r="U199" s="78"/>
      <c r="V199" s="78"/>
      <c r="W199" s="78"/>
      <c r="X199" s="78"/>
      <c r="Y199" s="78"/>
      <c r="Z199" s="78"/>
      <c r="AA199" s="78"/>
      <c r="AB199" s="78"/>
      <c r="AC199" s="52">
        <f t="shared" si="35"/>
        <v>-579.98000000000036</v>
      </c>
      <c r="AD199" s="52">
        <f t="shared" si="36"/>
        <v>0</v>
      </c>
      <c r="AE199" s="78"/>
      <c r="AG199" s="52">
        <f t="shared" si="37"/>
        <v>-579.98000000000036</v>
      </c>
      <c r="AH199" s="52">
        <f t="shared" si="38"/>
        <v>-579.98000000000036</v>
      </c>
      <c r="AI199" s="7">
        <f t="shared" si="39"/>
        <v>-579.98000000000036</v>
      </c>
      <c r="AJ199" s="7">
        <f t="shared" si="40"/>
        <v>-579.98000000000036</v>
      </c>
      <c r="AK199" s="7"/>
      <c r="AL199" s="7"/>
      <c r="AU199"/>
      <c r="AV199"/>
      <c r="AW199"/>
    </row>
    <row r="200" spans="1:49" x14ac:dyDescent="0.25">
      <c r="A200" t="str">
        <f t="shared" si="33"/>
        <v>DEDELEGATION</v>
      </c>
      <c r="B200" s="296">
        <v>44295</v>
      </c>
      <c r="C200" s="295">
        <v>3022029</v>
      </c>
      <c r="D200" s="301" t="s">
        <v>226</v>
      </c>
      <c r="E200" t="str">
        <f>VLOOKUP(C200,Schools!$A:$Z,3,0)</f>
        <v>M</v>
      </c>
      <c r="F200" s="76">
        <v>-2070.1373459715637</v>
      </c>
      <c r="G200" s="295" t="s">
        <v>4703</v>
      </c>
      <c r="H200" s="295" t="s">
        <v>4808</v>
      </c>
      <c r="I200" t="str">
        <f t="shared" si="34"/>
        <v>10162/543965</v>
      </c>
      <c r="J200">
        <f>VLOOKUP(C200,Schools!$A:$Z,9,0)</f>
        <v>400035</v>
      </c>
      <c r="K200" s="74" t="s">
        <v>170</v>
      </c>
      <c r="L200" s="295" t="s">
        <v>4813</v>
      </c>
      <c r="M200" s="295" t="s">
        <v>4845</v>
      </c>
      <c r="N200" s="77" t="str">
        <f>VLOOKUP(C200,Schools!A:D,4,0)</f>
        <v>Primary</v>
      </c>
      <c r="O200" s="77">
        <f t="shared" si="30"/>
        <v>10162</v>
      </c>
      <c r="P200" s="77">
        <f t="shared" si="41"/>
        <v>543965</v>
      </c>
      <c r="Q200" s="286">
        <f t="shared" si="42"/>
        <v>-2070.1373459715637</v>
      </c>
      <c r="R200" s="78"/>
      <c r="S200" s="78"/>
      <c r="T200" s="78"/>
      <c r="U200" s="78"/>
      <c r="V200" s="78"/>
      <c r="W200" s="78"/>
      <c r="X200" s="78"/>
      <c r="Y200" s="78"/>
      <c r="Z200" s="78"/>
      <c r="AA200" s="78"/>
      <c r="AB200" s="78"/>
      <c r="AC200" s="52">
        <f t="shared" si="35"/>
        <v>-2070.1373459715637</v>
      </c>
      <c r="AD200" s="52">
        <f t="shared" si="36"/>
        <v>0</v>
      </c>
      <c r="AE200" s="78"/>
      <c r="AG200" s="52">
        <f t="shared" si="37"/>
        <v>-2070.1373459715637</v>
      </c>
      <c r="AH200" s="52">
        <f t="shared" si="38"/>
        <v>-2070.1373459715637</v>
      </c>
      <c r="AI200" s="7">
        <f t="shared" si="39"/>
        <v>-2070.1373459715637</v>
      </c>
      <c r="AJ200" s="7">
        <f t="shared" si="40"/>
        <v>-2070.1373459715637</v>
      </c>
      <c r="AK200" s="7"/>
      <c r="AL200" s="7"/>
      <c r="AU200"/>
      <c r="AV200"/>
      <c r="AW200"/>
    </row>
    <row r="201" spans="1:49" x14ac:dyDescent="0.25">
      <c r="A201" t="str">
        <f t="shared" si="33"/>
        <v>DEDELEGATION</v>
      </c>
      <c r="B201" s="296">
        <v>44295</v>
      </c>
      <c r="C201" s="295">
        <v>3022031</v>
      </c>
      <c r="D201" s="301" t="s">
        <v>4764</v>
      </c>
      <c r="E201" t="str">
        <f>VLOOKUP(C201,Schools!$A:$Z,3,0)</f>
        <v>M</v>
      </c>
      <c r="F201" s="76">
        <v>-701.65367875647667</v>
      </c>
      <c r="G201" s="295" t="s">
        <v>4703</v>
      </c>
      <c r="H201" s="295" t="s">
        <v>4808</v>
      </c>
      <c r="I201" t="str">
        <f t="shared" si="34"/>
        <v>10162/543965</v>
      </c>
      <c r="J201">
        <f>VLOOKUP(C201,Schools!$A:$Z,9,0)</f>
        <v>400026</v>
      </c>
      <c r="K201" s="74" t="s">
        <v>170</v>
      </c>
      <c r="L201" s="295" t="s">
        <v>4813</v>
      </c>
      <c r="M201" s="295" t="s">
        <v>4845</v>
      </c>
      <c r="N201" s="77" t="str">
        <f>VLOOKUP(C201,Schools!A:D,4,0)</f>
        <v>Primary</v>
      </c>
      <c r="O201" s="77">
        <f t="shared" si="30"/>
        <v>10162</v>
      </c>
      <c r="P201" s="77">
        <f t="shared" si="41"/>
        <v>543965</v>
      </c>
      <c r="Q201" s="286">
        <f t="shared" si="42"/>
        <v>-701.65367875647667</v>
      </c>
      <c r="R201" s="78"/>
      <c r="S201" s="78"/>
      <c r="T201" s="78"/>
      <c r="U201" s="78"/>
      <c r="V201" s="78"/>
      <c r="W201" s="78"/>
      <c r="X201" s="78"/>
      <c r="Y201" s="78"/>
      <c r="Z201" s="78"/>
      <c r="AA201" s="78"/>
      <c r="AB201" s="78"/>
      <c r="AC201" s="52">
        <f t="shared" si="35"/>
        <v>-701.65367875647667</v>
      </c>
      <c r="AD201" s="52">
        <f t="shared" si="36"/>
        <v>0</v>
      </c>
      <c r="AE201" s="78"/>
      <c r="AG201" s="52">
        <f t="shared" si="37"/>
        <v>-701.65367875647667</v>
      </c>
      <c r="AH201" s="52">
        <f t="shared" si="38"/>
        <v>-701.65367875647667</v>
      </c>
      <c r="AI201" s="7">
        <f t="shared" si="39"/>
        <v>-701.65367875647667</v>
      </c>
      <c r="AJ201" s="7">
        <f t="shared" si="40"/>
        <v>-701.65367875647667</v>
      </c>
      <c r="AK201" s="7"/>
      <c r="AL201" s="7"/>
      <c r="AU201"/>
      <c r="AV201"/>
      <c r="AW201"/>
    </row>
    <row r="202" spans="1:49" x14ac:dyDescent="0.25">
      <c r="A202" t="str">
        <f t="shared" si="33"/>
        <v>DEDELEGATION</v>
      </c>
      <c r="B202" s="296">
        <v>44295</v>
      </c>
      <c r="C202" s="295">
        <v>3022032</v>
      </c>
      <c r="D202" s="301" t="s">
        <v>4765</v>
      </c>
      <c r="E202" t="str">
        <f>VLOOKUP(C202,Schools!$A:$Z,3,0)</f>
        <v>M</v>
      </c>
      <c r="F202" s="76">
        <v>-1090.788843537415</v>
      </c>
      <c r="G202" s="295" t="s">
        <v>4703</v>
      </c>
      <c r="H202" s="295" t="s">
        <v>4808</v>
      </c>
      <c r="I202" t="str">
        <f t="shared" si="34"/>
        <v>10162/543965</v>
      </c>
      <c r="J202">
        <f>VLOOKUP(C202,Schools!$A:$Z,9,0)</f>
        <v>400084</v>
      </c>
      <c r="K202" s="74" t="s">
        <v>170</v>
      </c>
      <c r="L202" s="295" t="s">
        <v>4813</v>
      </c>
      <c r="M202" s="295" t="s">
        <v>4845</v>
      </c>
      <c r="N202" s="77" t="str">
        <f>VLOOKUP(C202,Schools!A:D,4,0)</f>
        <v>Primary</v>
      </c>
      <c r="O202" s="77">
        <f t="shared" si="30"/>
        <v>10162</v>
      </c>
      <c r="P202" s="77">
        <f t="shared" si="41"/>
        <v>543965</v>
      </c>
      <c r="Q202" s="286">
        <f t="shared" si="42"/>
        <v>-1090.788843537415</v>
      </c>
      <c r="R202" s="78"/>
      <c r="S202" s="78"/>
      <c r="T202" s="78"/>
      <c r="U202" s="78"/>
      <c r="V202" s="78"/>
      <c r="W202" s="78"/>
      <c r="X202" s="78"/>
      <c r="Y202" s="78"/>
      <c r="Z202" s="78"/>
      <c r="AA202" s="78"/>
      <c r="AB202" s="78"/>
      <c r="AC202" s="52">
        <f t="shared" si="35"/>
        <v>-1090.788843537415</v>
      </c>
      <c r="AD202" s="52">
        <f t="shared" si="36"/>
        <v>0</v>
      </c>
      <c r="AE202" s="78"/>
      <c r="AG202" s="52">
        <f t="shared" si="37"/>
        <v>-1090.788843537415</v>
      </c>
      <c r="AH202" s="52">
        <f t="shared" si="38"/>
        <v>-1090.788843537415</v>
      </c>
      <c r="AI202" s="7">
        <f t="shared" si="39"/>
        <v>-1090.788843537415</v>
      </c>
      <c r="AJ202" s="7">
        <f t="shared" si="40"/>
        <v>-1090.788843537415</v>
      </c>
      <c r="AK202" s="7"/>
      <c r="AL202" s="7"/>
      <c r="AU202"/>
      <c r="AV202"/>
      <c r="AW202"/>
    </row>
    <row r="203" spans="1:49" x14ac:dyDescent="0.25">
      <c r="A203" t="str">
        <f t="shared" si="33"/>
        <v>DEDELEGATION</v>
      </c>
      <c r="B203" s="296">
        <v>44295</v>
      </c>
      <c r="C203" s="295">
        <v>3022036</v>
      </c>
      <c r="D203" s="301" t="s">
        <v>4766</v>
      </c>
      <c r="E203" t="str">
        <f>VLOOKUP(C203,Schools!$A:$Z,3,0)</f>
        <v>M</v>
      </c>
      <c r="F203" s="76">
        <v>-1314.1877256317689</v>
      </c>
      <c r="G203" s="295" t="s">
        <v>4703</v>
      </c>
      <c r="H203" s="295" t="s">
        <v>4808</v>
      </c>
      <c r="I203" t="str">
        <f t="shared" si="34"/>
        <v>10162/543965</v>
      </c>
      <c r="J203">
        <f>VLOOKUP(C203,Schools!$A:$Z,9,0)</f>
        <v>400046</v>
      </c>
      <c r="K203" s="74" t="s">
        <v>170</v>
      </c>
      <c r="L203" s="295" t="s">
        <v>4813</v>
      </c>
      <c r="M203" s="295" t="s">
        <v>4845</v>
      </c>
      <c r="N203" s="77" t="str">
        <f>VLOOKUP(C203,Schools!A:D,4,0)</f>
        <v>Primary</v>
      </c>
      <c r="O203" s="77">
        <f t="shared" si="30"/>
        <v>10162</v>
      </c>
      <c r="P203" s="77">
        <f t="shared" si="41"/>
        <v>543965</v>
      </c>
      <c r="Q203" s="286">
        <f t="shared" si="42"/>
        <v>-1314.1877256317689</v>
      </c>
      <c r="R203" s="78"/>
      <c r="S203" s="78"/>
      <c r="T203" s="78"/>
      <c r="U203" s="78"/>
      <c r="V203" s="78"/>
      <c r="W203" s="78"/>
      <c r="X203" s="78"/>
      <c r="Y203" s="78"/>
      <c r="Z203" s="78"/>
      <c r="AA203" s="78"/>
      <c r="AB203" s="78"/>
      <c r="AC203" s="52">
        <f t="shared" si="35"/>
        <v>-1314.1877256317689</v>
      </c>
      <c r="AD203" s="52">
        <f t="shared" si="36"/>
        <v>0</v>
      </c>
      <c r="AE203" s="78"/>
      <c r="AG203" s="52">
        <f t="shared" si="37"/>
        <v>-1314.1877256317689</v>
      </c>
      <c r="AH203" s="52">
        <f t="shared" si="38"/>
        <v>-1314.1877256317689</v>
      </c>
      <c r="AI203" s="7">
        <f t="shared" si="39"/>
        <v>-1314.1877256317689</v>
      </c>
      <c r="AJ203" s="7">
        <f t="shared" si="40"/>
        <v>-1314.1877256317689</v>
      </c>
      <c r="AK203" s="7"/>
      <c r="AL203" s="7"/>
      <c r="AU203"/>
      <c r="AV203"/>
      <c r="AW203"/>
    </row>
    <row r="204" spans="1:49" x14ac:dyDescent="0.25">
      <c r="A204" t="str">
        <f t="shared" si="33"/>
        <v>DEDELEGATION</v>
      </c>
      <c r="B204" s="296">
        <v>44295</v>
      </c>
      <c r="C204" s="295">
        <v>3022037</v>
      </c>
      <c r="D204" s="301" t="s">
        <v>236</v>
      </c>
      <c r="E204" t="str">
        <f>VLOOKUP(C204,Schools!$A:$Z,3,0)</f>
        <v>M</v>
      </c>
      <c r="F204" s="76">
        <v>-454.86353383458646</v>
      </c>
      <c r="G204" s="295" t="s">
        <v>4703</v>
      </c>
      <c r="H204" s="295" t="s">
        <v>4808</v>
      </c>
      <c r="I204" t="str">
        <f t="shared" si="34"/>
        <v>10162/543965</v>
      </c>
      <c r="J204">
        <f>VLOOKUP(C204,Schools!$A:$Z,9,0)</f>
        <v>400030</v>
      </c>
      <c r="K204" s="74" t="s">
        <v>170</v>
      </c>
      <c r="L204" s="295" t="s">
        <v>4813</v>
      </c>
      <c r="M204" s="295" t="s">
        <v>4845</v>
      </c>
      <c r="N204" s="77" t="str">
        <f>VLOOKUP(C204,Schools!A:D,4,0)</f>
        <v>Primary</v>
      </c>
      <c r="O204" s="77">
        <f t="shared" si="30"/>
        <v>10162</v>
      </c>
      <c r="P204" s="77">
        <f t="shared" si="41"/>
        <v>543965</v>
      </c>
      <c r="Q204" s="286">
        <f t="shared" si="42"/>
        <v>-454.86353383458646</v>
      </c>
      <c r="R204" s="78"/>
      <c r="S204" s="78"/>
      <c r="T204" s="78"/>
      <c r="U204" s="78"/>
      <c r="V204" s="78"/>
      <c r="W204" s="78"/>
      <c r="X204" s="78"/>
      <c r="Y204" s="78"/>
      <c r="Z204" s="78"/>
      <c r="AA204" s="78"/>
      <c r="AB204" s="78"/>
      <c r="AC204" s="52">
        <f t="shared" si="35"/>
        <v>-454.86353383458646</v>
      </c>
      <c r="AD204" s="52">
        <f t="shared" si="36"/>
        <v>0</v>
      </c>
      <c r="AE204" s="78"/>
      <c r="AG204" s="52">
        <f t="shared" si="37"/>
        <v>-454.86353383458646</v>
      </c>
      <c r="AH204" s="52">
        <f t="shared" si="38"/>
        <v>-454.86353383458646</v>
      </c>
      <c r="AI204" s="7">
        <f t="shared" si="39"/>
        <v>-454.86353383458646</v>
      </c>
      <c r="AJ204" s="7">
        <f t="shared" si="40"/>
        <v>-454.86353383458646</v>
      </c>
      <c r="AK204" s="7"/>
      <c r="AL204" s="7"/>
      <c r="AU204"/>
      <c r="AV204"/>
      <c r="AW204"/>
    </row>
    <row r="205" spans="1:49" x14ac:dyDescent="0.25">
      <c r="A205" t="str">
        <f t="shared" si="33"/>
        <v>DEDELEGATION</v>
      </c>
      <c r="B205" s="296">
        <v>44295</v>
      </c>
      <c r="C205" s="295">
        <v>3022042</v>
      </c>
      <c r="D205" s="301" t="s">
        <v>4767</v>
      </c>
      <c r="E205" t="str">
        <f>VLOOKUP(C205,Schools!$A:$Z,3,0)</f>
        <v>M</v>
      </c>
      <c r="F205" s="76">
        <v>-451.42531645569619</v>
      </c>
      <c r="G205" s="295" t="s">
        <v>4703</v>
      </c>
      <c r="H205" s="295" t="s">
        <v>4808</v>
      </c>
      <c r="I205" t="str">
        <f t="shared" si="34"/>
        <v>10162/543965</v>
      </c>
      <c r="J205">
        <f>VLOOKUP(C205,Schools!$A:$Z,9,0)</f>
        <v>400048</v>
      </c>
      <c r="K205" s="74" t="s">
        <v>170</v>
      </c>
      <c r="L205" s="295" t="s">
        <v>4813</v>
      </c>
      <c r="M205" s="295" t="s">
        <v>4845</v>
      </c>
      <c r="N205" s="77" t="str">
        <f>VLOOKUP(C205,Schools!A:D,4,0)</f>
        <v>Primary</v>
      </c>
      <c r="O205" s="77">
        <f t="shared" si="30"/>
        <v>10162</v>
      </c>
      <c r="P205" s="77">
        <f t="shared" si="41"/>
        <v>543965</v>
      </c>
      <c r="Q205" s="286">
        <f t="shared" si="42"/>
        <v>-451.42531645569619</v>
      </c>
      <c r="R205" s="78"/>
      <c r="S205" s="78"/>
      <c r="T205" s="78"/>
      <c r="U205" s="78"/>
      <c r="V205" s="78"/>
      <c r="W205" s="78"/>
      <c r="X205" s="78"/>
      <c r="Y205" s="78"/>
      <c r="Z205" s="78"/>
      <c r="AA205" s="78"/>
      <c r="AB205" s="78"/>
      <c r="AC205" s="52">
        <f t="shared" si="35"/>
        <v>-451.42531645569619</v>
      </c>
      <c r="AD205" s="52">
        <f t="shared" si="36"/>
        <v>0</v>
      </c>
      <c r="AE205" s="78"/>
      <c r="AG205" s="52">
        <f t="shared" si="37"/>
        <v>-451.42531645569619</v>
      </c>
      <c r="AH205" s="52">
        <f t="shared" si="38"/>
        <v>-451.42531645569619</v>
      </c>
      <c r="AI205" s="7">
        <f t="shared" si="39"/>
        <v>-451.42531645569619</v>
      </c>
      <c r="AJ205" s="7">
        <f t="shared" si="40"/>
        <v>-451.42531645569619</v>
      </c>
      <c r="AK205" s="7"/>
      <c r="AL205" s="7"/>
      <c r="AU205"/>
      <c r="AV205"/>
      <c r="AW205"/>
    </row>
    <row r="206" spans="1:49" x14ac:dyDescent="0.25">
      <c r="A206" t="str">
        <f t="shared" si="33"/>
        <v>DEDELEGATION</v>
      </c>
      <c r="B206" s="296">
        <v>44295</v>
      </c>
      <c r="C206" s="295">
        <v>3022043</v>
      </c>
      <c r="D206" s="301" t="s">
        <v>245</v>
      </c>
      <c r="E206" t="str">
        <f>VLOOKUP(C206,Schools!$A:$Z,3,0)</f>
        <v>M</v>
      </c>
      <c r="F206" s="76">
        <v>-1076.8724511930586</v>
      </c>
      <c r="G206" s="295" t="s">
        <v>4703</v>
      </c>
      <c r="H206" s="295" t="s">
        <v>4808</v>
      </c>
      <c r="I206" t="str">
        <f t="shared" si="34"/>
        <v>10162/543965</v>
      </c>
      <c r="J206">
        <f>VLOOKUP(C206,Schools!$A:$Z,9,0)</f>
        <v>400088</v>
      </c>
      <c r="K206" s="74" t="s">
        <v>170</v>
      </c>
      <c r="L206" s="295" t="s">
        <v>4813</v>
      </c>
      <c r="M206" s="295" t="s">
        <v>4845</v>
      </c>
      <c r="N206" s="77" t="str">
        <f>VLOOKUP(C206,Schools!A:D,4,0)</f>
        <v>Primary</v>
      </c>
      <c r="O206" s="77">
        <f t="shared" si="30"/>
        <v>10162</v>
      </c>
      <c r="P206" s="77">
        <f t="shared" si="41"/>
        <v>543965</v>
      </c>
      <c r="Q206" s="286">
        <f t="shared" si="42"/>
        <v>-1076.8724511930586</v>
      </c>
      <c r="R206" s="78"/>
      <c r="S206" s="78"/>
      <c r="T206" s="78"/>
      <c r="U206" s="78"/>
      <c r="V206" s="78"/>
      <c r="W206" s="78"/>
      <c r="X206" s="78"/>
      <c r="Y206" s="78"/>
      <c r="Z206" s="78"/>
      <c r="AA206" s="78"/>
      <c r="AB206" s="78"/>
      <c r="AC206" s="52">
        <f t="shared" si="35"/>
        <v>-1076.8724511930586</v>
      </c>
      <c r="AD206" s="52">
        <f t="shared" si="36"/>
        <v>0</v>
      </c>
      <c r="AE206" s="78"/>
      <c r="AG206" s="52">
        <f t="shared" si="37"/>
        <v>-1076.8724511930586</v>
      </c>
      <c r="AH206" s="52">
        <f t="shared" si="38"/>
        <v>-1076.8724511930586</v>
      </c>
      <c r="AI206" s="7">
        <f t="shared" si="39"/>
        <v>-1076.8724511930586</v>
      </c>
      <c r="AJ206" s="7">
        <f t="shared" si="40"/>
        <v>-1076.8724511930586</v>
      </c>
      <c r="AK206" s="7"/>
      <c r="AL206" s="7"/>
      <c r="AU206"/>
      <c r="AV206"/>
      <c r="AW206"/>
    </row>
    <row r="207" spans="1:49" x14ac:dyDescent="0.25">
      <c r="A207" t="str">
        <f t="shared" si="33"/>
        <v>DEDELEGATION</v>
      </c>
      <c r="B207" s="296">
        <v>44295</v>
      </c>
      <c r="C207" s="295">
        <v>3022044</v>
      </c>
      <c r="D207" s="301" t="s">
        <v>244</v>
      </c>
      <c r="E207" t="str">
        <f>VLOOKUP(C207,Schools!$A:$Z,3,0)</f>
        <v>M</v>
      </c>
      <c r="F207" s="76">
        <v>-533.66080229226361</v>
      </c>
      <c r="G207" s="295" t="s">
        <v>4703</v>
      </c>
      <c r="H207" s="295" t="s">
        <v>4808</v>
      </c>
      <c r="I207" t="str">
        <f t="shared" si="34"/>
        <v>10162/543965</v>
      </c>
      <c r="J207">
        <f>VLOOKUP(C207,Schools!$A:$Z,9,0)</f>
        <v>400087</v>
      </c>
      <c r="K207" s="74" t="s">
        <v>170</v>
      </c>
      <c r="L207" s="295" t="s">
        <v>4813</v>
      </c>
      <c r="M207" s="295" t="s">
        <v>4845</v>
      </c>
      <c r="N207" s="77" t="str">
        <f>VLOOKUP(C207,Schools!A:D,4,0)</f>
        <v>Primary</v>
      </c>
      <c r="O207" s="77">
        <f t="shared" si="30"/>
        <v>10162</v>
      </c>
      <c r="P207" s="77">
        <f t="shared" si="41"/>
        <v>543965</v>
      </c>
      <c r="Q207" s="286">
        <f t="shared" si="42"/>
        <v>-533.66080229226361</v>
      </c>
      <c r="R207" s="78"/>
      <c r="S207" s="78"/>
      <c r="T207" s="78"/>
      <c r="U207" s="78"/>
      <c r="V207" s="78"/>
      <c r="W207" s="78"/>
      <c r="X207" s="78"/>
      <c r="Y207" s="78"/>
      <c r="Z207" s="78"/>
      <c r="AA207" s="78"/>
      <c r="AB207" s="78"/>
      <c r="AC207" s="52">
        <f t="shared" si="35"/>
        <v>-533.66080229226361</v>
      </c>
      <c r="AD207" s="52">
        <f t="shared" si="36"/>
        <v>0</v>
      </c>
      <c r="AE207" s="78"/>
      <c r="AG207" s="52">
        <f t="shared" si="37"/>
        <v>-533.66080229226361</v>
      </c>
      <c r="AH207" s="52">
        <f t="shared" si="38"/>
        <v>-533.66080229226361</v>
      </c>
      <c r="AI207" s="7">
        <f t="shared" si="39"/>
        <v>-533.66080229226361</v>
      </c>
      <c r="AJ207" s="7">
        <f t="shared" si="40"/>
        <v>-533.66080229226361</v>
      </c>
      <c r="AK207" s="7"/>
      <c r="AL207" s="7"/>
      <c r="AU207"/>
      <c r="AV207"/>
      <c r="AW207"/>
    </row>
    <row r="208" spans="1:49" x14ac:dyDescent="0.25">
      <c r="A208" t="str">
        <f t="shared" si="33"/>
        <v>DEDELEGATION</v>
      </c>
      <c r="B208" s="296">
        <v>44295</v>
      </c>
      <c r="C208" s="295">
        <v>3022045</v>
      </c>
      <c r="D208" s="301" t="s">
        <v>4768</v>
      </c>
      <c r="E208" t="str">
        <f>VLOOKUP(C208,Schools!$A:$Z,3,0)</f>
        <v>M</v>
      </c>
      <c r="F208" s="76">
        <v>-613.27760330578508</v>
      </c>
      <c r="G208" s="295" t="s">
        <v>4703</v>
      </c>
      <c r="H208" s="295" t="s">
        <v>4808</v>
      </c>
      <c r="I208" t="str">
        <f t="shared" si="34"/>
        <v>10162/543965</v>
      </c>
      <c r="J208">
        <f>VLOOKUP(C208,Schools!$A:$Z,9,0)</f>
        <v>400089</v>
      </c>
      <c r="K208" s="74" t="s">
        <v>170</v>
      </c>
      <c r="L208" s="295" t="s">
        <v>4813</v>
      </c>
      <c r="M208" s="295" t="s">
        <v>4845</v>
      </c>
      <c r="N208" s="77" t="str">
        <f>VLOOKUP(C208,Schools!A:D,4,0)</f>
        <v>Primary</v>
      </c>
      <c r="O208" s="77">
        <f t="shared" si="30"/>
        <v>10162</v>
      </c>
      <c r="P208" s="77">
        <f t="shared" si="41"/>
        <v>543965</v>
      </c>
      <c r="Q208" s="286">
        <f t="shared" si="42"/>
        <v>-613.27760330578508</v>
      </c>
      <c r="R208" s="78"/>
      <c r="S208" s="78"/>
      <c r="T208" s="78"/>
      <c r="U208" s="78"/>
      <c r="V208" s="78"/>
      <c r="W208" s="78"/>
      <c r="X208" s="78"/>
      <c r="Y208" s="78"/>
      <c r="Z208" s="78"/>
      <c r="AA208" s="78"/>
      <c r="AB208" s="78"/>
      <c r="AC208" s="52">
        <f t="shared" si="35"/>
        <v>-613.27760330578508</v>
      </c>
      <c r="AD208" s="52">
        <f t="shared" si="36"/>
        <v>0</v>
      </c>
      <c r="AE208" s="78"/>
      <c r="AG208" s="52">
        <f t="shared" si="37"/>
        <v>-613.27760330578508</v>
      </c>
      <c r="AH208" s="52">
        <f t="shared" si="38"/>
        <v>-613.27760330578508</v>
      </c>
      <c r="AI208" s="7">
        <f t="shared" si="39"/>
        <v>-613.27760330578508</v>
      </c>
      <c r="AJ208" s="7">
        <f t="shared" si="40"/>
        <v>-613.27760330578508</v>
      </c>
      <c r="AK208" s="7"/>
      <c r="AL208" s="7"/>
      <c r="AU208"/>
      <c r="AV208"/>
      <c r="AW208"/>
    </row>
    <row r="209" spans="1:49" x14ac:dyDescent="0.25">
      <c r="A209" t="str">
        <f t="shared" si="33"/>
        <v>DEDELEGATION</v>
      </c>
      <c r="B209" s="296">
        <v>44295</v>
      </c>
      <c r="C209" s="295">
        <v>3022053</v>
      </c>
      <c r="D209" s="301" t="s">
        <v>4769</v>
      </c>
      <c r="E209" t="str">
        <f>VLOOKUP(C209,Schools!$A:$Z,3,0)</f>
        <v>M</v>
      </c>
      <c r="F209" s="76">
        <v>-13.357032967032969</v>
      </c>
      <c r="G209" s="295" t="s">
        <v>4703</v>
      </c>
      <c r="H209" s="295" t="s">
        <v>4808</v>
      </c>
      <c r="I209" t="str">
        <f t="shared" si="34"/>
        <v>10162/543965</v>
      </c>
      <c r="J209">
        <f>VLOOKUP(C209,Schools!$A:$Z,9,0)</f>
        <v>158733</v>
      </c>
      <c r="K209" s="74" t="s">
        <v>170</v>
      </c>
      <c r="L209" s="295" t="s">
        <v>4813</v>
      </c>
      <c r="M209" s="295" t="s">
        <v>4845</v>
      </c>
      <c r="N209" s="77" t="str">
        <f>VLOOKUP(C209,Schools!A:D,4,0)</f>
        <v>Primary</v>
      </c>
      <c r="O209" s="77">
        <f t="shared" si="30"/>
        <v>10162</v>
      </c>
      <c r="P209" s="77">
        <f t="shared" si="41"/>
        <v>543965</v>
      </c>
      <c r="Q209" s="286">
        <f t="shared" si="42"/>
        <v>-13.357032967032969</v>
      </c>
      <c r="R209" s="78"/>
      <c r="S209" s="78"/>
      <c r="T209" s="78"/>
      <c r="U209" s="78"/>
      <c r="V209" s="78"/>
      <c r="W209" s="78"/>
      <c r="X209" s="78"/>
      <c r="Y209" s="78"/>
      <c r="Z209" s="78"/>
      <c r="AA209" s="78"/>
      <c r="AB209" s="78"/>
      <c r="AC209" s="52">
        <f t="shared" si="35"/>
        <v>-13.357032967032969</v>
      </c>
      <c r="AD209" s="52">
        <f t="shared" si="36"/>
        <v>0</v>
      </c>
      <c r="AE209" s="78"/>
      <c r="AG209" s="52">
        <f t="shared" si="37"/>
        <v>-13.357032967032969</v>
      </c>
      <c r="AH209" s="52">
        <f t="shared" si="38"/>
        <v>-13.357032967032969</v>
      </c>
      <c r="AI209" s="7">
        <f t="shared" si="39"/>
        <v>-13.357032967032969</v>
      </c>
      <c r="AJ209" s="7">
        <f t="shared" si="40"/>
        <v>-13.357032967032969</v>
      </c>
      <c r="AK209" s="7"/>
      <c r="AL209" s="7"/>
      <c r="AU209"/>
      <c r="AV209"/>
      <c r="AW209"/>
    </row>
    <row r="210" spans="1:49" x14ac:dyDescent="0.25">
      <c r="A210" t="str">
        <f t="shared" si="33"/>
        <v>DEDELEGATION</v>
      </c>
      <c r="B210" s="296">
        <v>44295</v>
      </c>
      <c r="C210" s="295">
        <v>3022054</v>
      </c>
      <c r="D210" s="301" t="s">
        <v>4770</v>
      </c>
      <c r="E210" t="str">
        <f>VLOOKUP(C210,Schools!$A:$Z,3,0)</f>
        <v>M</v>
      </c>
      <c r="F210" s="76">
        <v>-159.64875000000001</v>
      </c>
      <c r="G210" s="295" t="s">
        <v>4703</v>
      </c>
      <c r="H210" s="295" t="s">
        <v>4808</v>
      </c>
      <c r="I210" t="str">
        <f t="shared" si="34"/>
        <v>10162/543965</v>
      </c>
      <c r="J210">
        <f>VLOOKUP(C210,Schools!$A:$Z,9,0)</f>
        <v>400004</v>
      </c>
      <c r="K210" s="74" t="s">
        <v>170</v>
      </c>
      <c r="L210" s="295" t="s">
        <v>4813</v>
      </c>
      <c r="M210" s="295" t="s">
        <v>4845</v>
      </c>
      <c r="N210" s="77" t="str">
        <f>VLOOKUP(C210,Schools!A:D,4,0)</f>
        <v>Primary</v>
      </c>
      <c r="O210" s="77">
        <f t="shared" si="30"/>
        <v>10162</v>
      </c>
      <c r="P210" s="77">
        <f t="shared" si="41"/>
        <v>543965</v>
      </c>
      <c r="Q210" s="286">
        <f t="shared" si="42"/>
        <v>-159.64875000000001</v>
      </c>
      <c r="R210" s="78"/>
      <c r="S210" s="78"/>
      <c r="T210" s="78"/>
      <c r="U210" s="78"/>
      <c r="V210" s="78"/>
      <c r="W210" s="78"/>
      <c r="X210" s="78"/>
      <c r="Y210" s="78"/>
      <c r="Z210" s="78"/>
      <c r="AA210" s="78"/>
      <c r="AB210" s="78"/>
      <c r="AC210" s="52">
        <f t="shared" si="35"/>
        <v>-159.64875000000001</v>
      </c>
      <c r="AD210" s="52">
        <f t="shared" si="36"/>
        <v>0</v>
      </c>
      <c r="AE210" s="78"/>
      <c r="AG210" s="52">
        <f t="shared" si="37"/>
        <v>-159.64875000000001</v>
      </c>
      <c r="AH210" s="52">
        <f t="shared" si="38"/>
        <v>-159.64875000000001</v>
      </c>
      <c r="AI210" s="7">
        <f t="shared" si="39"/>
        <v>-159.64875000000001</v>
      </c>
      <c r="AJ210" s="7">
        <f t="shared" si="40"/>
        <v>-159.64875000000001</v>
      </c>
      <c r="AK210" s="7"/>
      <c r="AL210" s="7"/>
      <c r="AU210"/>
      <c r="AV210"/>
      <c r="AW210"/>
    </row>
    <row r="211" spans="1:49" x14ac:dyDescent="0.25">
      <c r="A211" t="str">
        <f t="shared" si="33"/>
        <v>DEDELEGATION</v>
      </c>
      <c r="B211" s="296">
        <v>44295</v>
      </c>
      <c r="C211" s="295">
        <v>3022055</v>
      </c>
      <c r="D211" s="301" t="s">
        <v>4771</v>
      </c>
      <c r="E211" t="str">
        <f>VLOOKUP(C211,Schools!$A:$Z,3,0)</f>
        <v>M</v>
      </c>
      <c r="F211" s="76">
        <v>-879.79629629629619</v>
      </c>
      <c r="G211" s="295" t="s">
        <v>4703</v>
      </c>
      <c r="H211" s="295" t="s">
        <v>4808</v>
      </c>
      <c r="I211" t="str">
        <f t="shared" si="34"/>
        <v>10162/543965</v>
      </c>
      <c r="J211">
        <f>VLOOKUP(C211,Schools!$A:$Z,9,0)</f>
        <v>400101</v>
      </c>
      <c r="K211" s="74" t="s">
        <v>170</v>
      </c>
      <c r="L211" s="295" t="s">
        <v>4813</v>
      </c>
      <c r="M211" s="295" t="s">
        <v>4845</v>
      </c>
      <c r="N211" s="77" t="str">
        <f>VLOOKUP(C211,Schools!A:D,4,0)</f>
        <v>Primary</v>
      </c>
      <c r="O211" s="77">
        <f t="shared" si="30"/>
        <v>10162</v>
      </c>
      <c r="P211" s="77">
        <f t="shared" si="41"/>
        <v>543965</v>
      </c>
      <c r="Q211" s="286">
        <f t="shared" si="42"/>
        <v>-879.79629629629619</v>
      </c>
      <c r="R211" s="78"/>
      <c r="S211" s="78"/>
      <c r="T211" s="78"/>
      <c r="U211" s="78"/>
      <c r="V211" s="78"/>
      <c r="W211" s="78"/>
      <c r="X211" s="78"/>
      <c r="Y211" s="78"/>
      <c r="Z211" s="78"/>
      <c r="AA211" s="78"/>
      <c r="AB211" s="78"/>
      <c r="AC211" s="52">
        <f t="shared" si="35"/>
        <v>-879.79629629629619</v>
      </c>
      <c r="AD211" s="52">
        <f t="shared" si="36"/>
        <v>0</v>
      </c>
      <c r="AE211" s="78"/>
      <c r="AG211" s="52">
        <f t="shared" si="37"/>
        <v>-879.79629629629619</v>
      </c>
      <c r="AH211" s="52">
        <f t="shared" si="38"/>
        <v>-879.79629629629619</v>
      </c>
      <c r="AI211" s="7">
        <f t="shared" si="39"/>
        <v>-879.79629629629619</v>
      </c>
      <c r="AJ211" s="7">
        <f t="shared" si="40"/>
        <v>-879.79629629629619</v>
      </c>
      <c r="AK211" s="7"/>
      <c r="AL211" s="7"/>
      <c r="AU211"/>
      <c r="AV211"/>
      <c r="AW211"/>
    </row>
    <row r="212" spans="1:49" x14ac:dyDescent="0.25">
      <c r="A212" t="str">
        <f t="shared" si="33"/>
        <v>DEDELEGATION</v>
      </c>
      <c r="B212" s="296">
        <v>44295</v>
      </c>
      <c r="C212" s="295">
        <v>3022057</v>
      </c>
      <c r="D212" s="301" t="s">
        <v>275</v>
      </c>
      <c r="E212" t="str">
        <f>VLOOKUP(C212,Schools!$A:$Z,3,0)</f>
        <v>M</v>
      </c>
      <c r="F212" s="76">
        <v>-2068.9806329113921</v>
      </c>
      <c r="G212" s="295" t="s">
        <v>4703</v>
      </c>
      <c r="H212" s="295" t="s">
        <v>4808</v>
      </c>
      <c r="I212" t="str">
        <f t="shared" si="34"/>
        <v>10162/543965</v>
      </c>
      <c r="J212">
        <f>VLOOKUP(C212,Schools!$A:$Z,9,0)</f>
        <v>400053</v>
      </c>
      <c r="K212" s="74" t="s">
        <v>170</v>
      </c>
      <c r="L212" s="295" t="s">
        <v>4813</v>
      </c>
      <c r="M212" s="295" t="s">
        <v>4845</v>
      </c>
      <c r="N212" s="77" t="str">
        <f>VLOOKUP(C212,Schools!A:D,4,0)</f>
        <v>Primary</v>
      </c>
      <c r="O212" s="77">
        <f t="shared" ref="O212:O275" si="43">IF($E212="A","EFA",VLOOKUP(LEFT(N212,1),$AI$1:$AJ$3,2,0))</f>
        <v>10162</v>
      </c>
      <c r="P212" s="77">
        <f t="shared" si="41"/>
        <v>543965</v>
      </c>
      <c r="Q212" s="286">
        <f t="shared" si="42"/>
        <v>-2068.9806329113921</v>
      </c>
      <c r="R212" s="78"/>
      <c r="S212" s="78"/>
      <c r="T212" s="78"/>
      <c r="U212" s="78"/>
      <c r="V212" s="78"/>
      <c r="W212" s="78"/>
      <c r="X212" s="78"/>
      <c r="Y212" s="78"/>
      <c r="Z212" s="78"/>
      <c r="AA212" s="78"/>
      <c r="AB212" s="78"/>
      <c r="AC212" s="52">
        <f t="shared" si="35"/>
        <v>-2068.9806329113921</v>
      </c>
      <c r="AD212" s="52">
        <f t="shared" si="36"/>
        <v>0</v>
      </c>
      <c r="AE212" s="78"/>
      <c r="AG212" s="52">
        <f t="shared" si="37"/>
        <v>-2068.9806329113921</v>
      </c>
      <c r="AH212" s="52">
        <f t="shared" si="38"/>
        <v>-2068.9806329113921</v>
      </c>
      <c r="AI212" s="7">
        <f t="shared" si="39"/>
        <v>-2068.9806329113921</v>
      </c>
      <c r="AJ212" s="7">
        <f t="shared" si="40"/>
        <v>-2068.9806329113921</v>
      </c>
      <c r="AK212" s="7"/>
      <c r="AL212" s="7"/>
      <c r="AU212"/>
      <c r="AV212"/>
      <c r="AW212"/>
    </row>
    <row r="213" spans="1:49" x14ac:dyDescent="0.25">
      <c r="A213" t="str">
        <f t="shared" ref="A213:A276" si="44">$B$3</f>
        <v>DEDELEGATION</v>
      </c>
      <c r="B213" s="296">
        <v>44295</v>
      </c>
      <c r="C213" s="295">
        <v>3022060</v>
      </c>
      <c r="D213" s="301" t="s">
        <v>278</v>
      </c>
      <c r="E213" t="str">
        <f>VLOOKUP(C213,Schools!$A:$Z,3,0)</f>
        <v>M</v>
      </c>
      <c r="F213" s="76">
        <v>-1589.1016470588236</v>
      </c>
      <c r="G213" s="295" t="s">
        <v>4703</v>
      </c>
      <c r="H213" s="295" t="s">
        <v>4808</v>
      </c>
      <c r="I213" t="str">
        <f t="shared" ref="I213:I276" si="45">O213&amp;"/"&amp;P213</f>
        <v>10162/543965</v>
      </c>
      <c r="J213">
        <f>VLOOKUP(C213,Schools!$A:$Z,9,0)</f>
        <v>400011</v>
      </c>
      <c r="K213" s="74" t="s">
        <v>170</v>
      </c>
      <c r="L213" s="295" t="s">
        <v>4813</v>
      </c>
      <c r="M213" s="295" t="s">
        <v>4845</v>
      </c>
      <c r="N213" s="77" t="str">
        <f>VLOOKUP(C213,Schools!A:D,4,0)</f>
        <v>Primary</v>
      </c>
      <c r="O213" s="77">
        <f t="shared" si="43"/>
        <v>10162</v>
      </c>
      <c r="P213" s="77">
        <f t="shared" ref="P213:P276" si="46">IF(E213="M",543965,516500)</f>
        <v>543965</v>
      </c>
      <c r="Q213" s="286">
        <f t="shared" ref="Q213:Q276" si="47">F213</f>
        <v>-1589.1016470588236</v>
      </c>
      <c r="R213" s="78"/>
      <c r="S213" s="78"/>
      <c r="T213" s="78"/>
      <c r="U213" s="78"/>
      <c r="V213" s="78"/>
      <c r="W213" s="78"/>
      <c r="X213" s="78"/>
      <c r="Y213" s="78"/>
      <c r="Z213" s="78"/>
      <c r="AA213" s="78"/>
      <c r="AB213" s="78"/>
      <c r="AC213" s="52">
        <f t="shared" ref="AC213:AC276" si="48">SUM(Q213:AB213)</f>
        <v>-1589.1016470588236</v>
      </c>
      <c r="AD213" s="52">
        <f t="shared" ref="AD213:AD276" si="49">AC213-F213</f>
        <v>0</v>
      </c>
      <c r="AE213" s="78"/>
      <c r="AG213" s="52">
        <f t="shared" ref="AG213:AG262" si="50">SUM(Q213:S213)</f>
        <v>-1589.1016470588236</v>
      </c>
      <c r="AH213" s="52">
        <f t="shared" ref="AH213:AH262" si="51">SUM(Q213:V213)</f>
        <v>-1589.1016470588236</v>
      </c>
      <c r="AI213" s="7">
        <f t="shared" ref="AI213:AI262" si="52">SUM(Q213:Y213)</f>
        <v>-1589.1016470588236</v>
      </c>
      <c r="AJ213" s="7">
        <f t="shared" ref="AJ213:AJ262" si="53">SUM(Q213:AB213)</f>
        <v>-1589.1016470588236</v>
      </c>
      <c r="AK213" s="7"/>
      <c r="AL213" s="7"/>
      <c r="AU213"/>
      <c r="AV213"/>
      <c r="AW213"/>
    </row>
    <row r="214" spans="1:49" x14ac:dyDescent="0.25">
      <c r="A214" t="str">
        <f t="shared" si="44"/>
        <v>DEDELEGATION</v>
      </c>
      <c r="B214" s="296">
        <v>44295</v>
      </c>
      <c r="C214" s="295">
        <v>3022067</v>
      </c>
      <c r="D214" s="301" t="s">
        <v>41</v>
      </c>
      <c r="E214" t="str">
        <f>VLOOKUP(C214,Schools!$A:$Z,3,0)</f>
        <v>M</v>
      </c>
      <c r="F214" s="76">
        <v>-668.29991266375555</v>
      </c>
      <c r="G214" s="295" t="s">
        <v>4703</v>
      </c>
      <c r="H214" s="295" t="s">
        <v>4808</v>
      </c>
      <c r="I214" t="str">
        <f t="shared" si="45"/>
        <v>10162/543965</v>
      </c>
      <c r="J214">
        <f>VLOOKUP(C214,Schools!$A:$Z,9,0)</f>
        <v>400065</v>
      </c>
      <c r="K214" s="74" t="s">
        <v>170</v>
      </c>
      <c r="L214" s="295" t="s">
        <v>4813</v>
      </c>
      <c r="M214" s="295" t="s">
        <v>4845</v>
      </c>
      <c r="N214" s="77" t="str">
        <f>VLOOKUP(C214,Schools!A:D,4,0)</f>
        <v>Primary</v>
      </c>
      <c r="O214" s="77">
        <f t="shared" si="43"/>
        <v>10162</v>
      </c>
      <c r="P214" s="77">
        <f t="shared" si="46"/>
        <v>543965</v>
      </c>
      <c r="Q214" s="286">
        <f t="shared" si="47"/>
        <v>-668.29991266375555</v>
      </c>
      <c r="R214" s="78"/>
      <c r="S214" s="78"/>
      <c r="T214" s="78"/>
      <c r="U214" s="78"/>
      <c r="V214" s="78"/>
      <c r="W214" s="78"/>
      <c r="X214" s="78"/>
      <c r="Y214" s="78"/>
      <c r="Z214" s="78"/>
      <c r="AA214" s="78"/>
      <c r="AB214" s="78"/>
      <c r="AC214" s="52">
        <f t="shared" si="48"/>
        <v>-668.29991266375555</v>
      </c>
      <c r="AD214" s="52">
        <f t="shared" si="49"/>
        <v>0</v>
      </c>
      <c r="AE214" s="78"/>
      <c r="AG214" s="52">
        <f t="shared" si="50"/>
        <v>-668.29991266375555</v>
      </c>
      <c r="AH214" s="52">
        <f t="shared" si="51"/>
        <v>-668.29991266375555</v>
      </c>
      <c r="AI214" s="7">
        <f t="shared" si="52"/>
        <v>-668.29991266375555</v>
      </c>
      <c r="AJ214" s="7">
        <f t="shared" si="53"/>
        <v>-668.29991266375555</v>
      </c>
      <c r="AK214" s="7"/>
      <c r="AL214" s="7"/>
      <c r="AU214"/>
      <c r="AV214"/>
      <c r="AW214"/>
    </row>
    <row r="215" spans="1:49" x14ac:dyDescent="0.25">
      <c r="A215" t="str">
        <f t="shared" si="44"/>
        <v>DEDELEGATION</v>
      </c>
      <c r="B215" s="296">
        <v>44295</v>
      </c>
      <c r="C215" s="295">
        <v>3022070</v>
      </c>
      <c r="D215" s="301" t="s">
        <v>272</v>
      </c>
      <c r="E215" t="str">
        <f>VLOOKUP(C215,Schools!$A:$Z,3,0)</f>
        <v>M</v>
      </c>
      <c r="F215" s="76">
        <v>-1051.6555339805825</v>
      </c>
      <c r="G215" s="295" t="s">
        <v>4703</v>
      </c>
      <c r="H215" s="295" t="s">
        <v>4808</v>
      </c>
      <c r="I215" t="str">
        <f t="shared" si="45"/>
        <v>10162/543965</v>
      </c>
      <c r="J215">
        <f>VLOOKUP(C215,Schools!$A:$Z,9,0)</f>
        <v>400038</v>
      </c>
      <c r="K215" s="74" t="s">
        <v>170</v>
      </c>
      <c r="L215" s="295" t="s">
        <v>4813</v>
      </c>
      <c r="M215" s="295" t="s">
        <v>4845</v>
      </c>
      <c r="N215" s="77" t="str">
        <f>VLOOKUP(C215,Schools!A:D,4,0)</f>
        <v>Primary</v>
      </c>
      <c r="O215" s="77">
        <f t="shared" si="43"/>
        <v>10162</v>
      </c>
      <c r="P215" s="77">
        <f t="shared" si="46"/>
        <v>543965</v>
      </c>
      <c r="Q215" s="286">
        <f t="shared" si="47"/>
        <v>-1051.6555339805825</v>
      </c>
      <c r="R215" s="78"/>
      <c r="S215" s="78"/>
      <c r="T215" s="78"/>
      <c r="U215" s="78"/>
      <c r="V215" s="78"/>
      <c r="W215" s="78"/>
      <c r="X215" s="78"/>
      <c r="Y215" s="78"/>
      <c r="Z215" s="78"/>
      <c r="AA215" s="78"/>
      <c r="AB215" s="78"/>
      <c r="AC215" s="52">
        <f t="shared" si="48"/>
        <v>-1051.6555339805825</v>
      </c>
      <c r="AD215" s="52">
        <f t="shared" si="49"/>
        <v>0</v>
      </c>
      <c r="AE215" s="78"/>
      <c r="AG215" s="52">
        <f t="shared" si="50"/>
        <v>-1051.6555339805825</v>
      </c>
      <c r="AH215" s="52">
        <f t="shared" si="51"/>
        <v>-1051.6555339805825</v>
      </c>
      <c r="AI215" s="7">
        <f t="shared" si="52"/>
        <v>-1051.6555339805825</v>
      </c>
      <c r="AJ215" s="7">
        <f t="shared" si="53"/>
        <v>-1051.6555339805825</v>
      </c>
      <c r="AK215" s="7"/>
      <c r="AL215" s="7"/>
      <c r="AU215"/>
      <c r="AV215"/>
      <c r="AW215"/>
    </row>
    <row r="216" spans="1:49" x14ac:dyDescent="0.25">
      <c r="A216" t="str">
        <f t="shared" si="44"/>
        <v>DEDELEGATION</v>
      </c>
      <c r="B216" s="296">
        <v>44295</v>
      </c>
      <c r="C216" s="295">
        <v>3022071</v>
      </c>
      <c r="D216" s="301" t="s">
        <v>4772</v>
      </c>
      <c r="E216" t="str">
        <f>VLOOKUP(C216,Schools!$A:$Z,3,0)</f>
        <v>M</v>
      </c>
      <c r="F216" s="76">
        <v>-434.35397727272721</v>
      </c>
      <c r="G216" s="295" t="s">
        <v>4703</v>
      </c>
      <c r="H216" s="295" t="s">
        <v>4808</v>
      </c>
      <c r="I216" t="str">
        <f t="shared" si="45"/>
        <v>10162/543965</v>
      </c>
      <c r="J216">
        <f>VLOOKUP(C216,Schools!$A:$Z,9,0)</f>
        <v>400012</v>
      </c>
      <c r="K216" s="74" t="s">
        <v>170</v>
      </c>
      <c r="L216" s="295" t="s">
        <v>4813</v>
      </c>
      <c r="M216" s="295" t="s">
        <v>4845</v>
      </c>
      <c r="N216" s="77" t="str">
        <f>VLOOKUP(C216,Schools!A:D,4,0)</f>
        <v>Primary</v>
      </c>
      <c r="O216" s="77">
        <f t="shared" si="43"/>
        <v>10162</v>
      </c>
      <c r="P216" s="77">
        <f t="shared" si="46"/>
        <v>543965</v>
      </c>
      <c r="Q216" s="286">
        <f t="shared" si="47"/>
        <v>-434.35397727272721</v>
      </c>
      <c r="R216" s="78"/>
      <c r="S216" s="78"/>
      <c r="T216" s="78"/>
      <c r="U216" s="78"/>
      <c r="V216" s="78"/>
      <c r="W216" s="78"/>
      <c r="X216" s="78"/>
      <c r="Y216" s="78"/>
      <c r="Z216" s="78"/>
      <c r="AA216" s="78"/>
      <c r="AB216" s="78"/>
      <c r="AC216" s="52">
        <f t="shared" si="48"/>
        <v>-434.35397727272721</v>
      </c>
      <c r="AD216" s="52">
        <f t="shared" si="49"/>
        <v>0</v>
      </c>
      <c r="AE216" s="78"/>
      <c r="AG216" s="52">
        <f t="shared" si="50"/>
        <v>-434.35397727272721</v>
      </c>
      <c r="AH216" s="52">
        <f t="shared" si="51"/>
        <v>-434.35397727272721</v>
      </c>
      <c r="AI216" s="7">
        <f t="shared" si="52"/>
        <v>-434.35397727272721</v>
      </c>
      <c r="AJ216" s="7">
        <f t="shared" si="53"/>
        <v>-434.35397727272721</v>
      </c>
      <c r="AK216" s="7"/>
      <c r="AL216" s="7"/>
      <c r="AU216"/>
      <c r="AV216"/>
      <c r="AW216"/>
    </row>
    <row r="217" spans="1:49" x14ac:dyDescent="0.25">
      <c r="A217" t="str">
        <f t="shared" si="44"/>
        <v>DEDELEGATION</v>
      </c>
      <c r="B217" s="296">
        <v>44295</v>
      </c>
      <c r="C217" s="295">
        <v>3022072</v>
      </c>
      <c r="D217" s="301" t="s">
        <v>254</v>
      </c>
      <c r="E217" t="str">
        <f>VLOOKUP(C217,Schools!$A:$Z,3,0)</f>
        <v>M</v>
      </c>
      <c r="F217" s="76">
        <v>-1352.2435158501439</v>
      </c>
      <c r="G217" s="295" t="s">
        <v>4703</v>
      </c>
      <c r="H217" s="295" t="s">
        <v>4808</v>
      </c>
      <c r="I217" t="str">
        <f t="shared" si="45"/>
        <v>10162/543965</v>
      </c>
      <c r="J217">
        <f>VLOOKUP(C217,Schools!$A:$Z,9,0)</f>
        <v>400012</v>
      </c>
      <c r="K217" s="74" t="s">
        <v>170</v>
      </c>
      <c r="L217" s="295" t="s">
        <v>4813</v>
      </c>
      <c r="M217" s="295" t="s">
        <v>4845</v>
      </c>
      <c r="N217" s="77" t="str">
        <f>VLOOKUP(C217,Schools!A:D,4,0)</f>
        <v>Primary</v>
      </c>
      <c r="O217" s="77">
        <f t="shared" si="43"/>
        <v>10162</v>
      </c>
      <c r="P217" s="77">
        <f t="shared" si="46"/>
        <v>543965</v>
      </c>
      <c r="Q217" s="286">
        <f t="shared" si="47"/>
        <v>-1352.2435158501439</v>
      </c>
      <c r="R217" s="78"/>
      <c r="S217" s="78"/>
      <c r="T217" s="78"/>
      <c r="U217" s="78"/>
      <c r="V217" s="78"/>
      <c r="W217" s="78"/>
      <c r="X217" s="78"/>
      <c r="Y217" s="78"/>
      <c r="Z217" s="78"/>
      <c r="AA217" s="78"/>
      <c r="AB217" s="78"/>
      <c r="AC217" s="52">
        <f t="shared" si="48"/>
        <v>-1352.2435158501439</v>
      </c>
      <c r="AD217" s="52">
        <f t="shared" si="49"/>
        <v>0</v>
      </c>
      <c r="AE217" s="78"/>
      <c r="AG217" s="52">
        <f t="shared" si="50"/>
        <v>-1352.2435158501439</v>
      </c>
      <c r="AH217" s="52">
        <f t="shared" si="51"/>
        <v>-1352.2435158501439</v>
      </c>
      <c r="AI217" s="7">
        <f t="shared" si="52"/>
        <v>-1352.2435158501439</v>
      </c>
      <c r="AJ217" s="7">
        <f t="shared" si="53"/>
        <v>-1352.2435158501439</v>
      </c>
      <c r="AK217" s="7"/>
      <c r="AL217" s="7"/>
      <c r="AU217"/>
      <c r="AV217"/>
      <c r="AW217"/>
    </row>
    <row r="218" spans="1:49" x14ac:dyDescent="0.25">
      <c r="A218" t="str">
        <f t="shared" si="44"/>
        <v>DEDELEGATION</v>
      </c>
      <c r="B218" s="296">
        <v>44295</v>
      </c>
      <c r="C218" s="295">
        <v>3022073</v>
      </c>
      <c r="D218" s="301" t="s">
        <v>4773</v>
      </c>
      <c r="E218" t="str">
        <f>VLOOKUP(C218,Schools!$A:$Z,3,0)</f>
        <v>M</v>
      </c>
      <c r="F218" s="76">
        <v>-2123.264737678855</v>
      </c>
      <c r="G218" s="295" t="s">
        <v>4703</v>
      </c>
      <c r="H218" s="295" t="s">
        <v>4808</v>
      </c>
      <c r="I218" t="str">
        <f t="shared" si="45"/>
        <v>10162/543965</v>
      </c>
      <c r="J218">
        <f>VLOOKUP(C218,Schools!$A:$Z,9,0)</f>
        <v>400105</v>
      </c>
      <c r="K218" s="74" t="s">
        <v>170</v>
      </c>
      <c r="L218" s="295" t="s">
        <v>4813</v>
      </c>
      <c r="M218" s="295" t="s">
        <v>4845</v>
      </c>
      <c r="N218" s="77" t="str">
        <f>VLOOKUP(C218,Schools!A:D,4,0)</f>
        <v>Primary</v>
      </c>
      <c r="O218" s="77">
        <f t="shared" si="43"/>
        <v>10162</v>
      </c>
      <c r="P218" s="77">
        <f t="shared" si="46"/>
        <v>543965</v>
      </c>
      <c r="Q218" s="286">
        <f t="shared" si="47"/>
        <v>-2123.264737678855</v>
      </c>
      <c r="R218" s="78"/>
      <c r="S218" s="78"/>
      <c r="T218" s="78"/>
      <c r="U218" s="78"/>
      <c r="V218" s="78"/>
      <c r="W218" s="78"/>
      <c r="X218" s="78"/>
      <c r="Y218" s="78"/>
      <c r="Z218" s="78"/>
      <c r="AA218" s="78"/>
      <c r="AB218" s="78"/>
      <c r="AC218" s="52">
        <f t="shared" si="48"/>
        <v>-2123.264737678855</v>
      </c>
      <c r="AD218" s="52">
        <f t="shared" si="49"/>
        <v>0</v>
      </c>
      <c r="AE218" s="78"/>
      <c r="AG218" s="52">
        <f t="shared" si="50"/>
        <v>-2123.264737678855</v>
      </c>
      <c r="AH218" s="52">
        <f t="shared" si="51"/>
        <v>-2123.264737678855</v>
      </c>
      <c r="AI218" s="7">
        <f t="shared" si="52"/>
        <v>-2123.264737678855</v>
      </c>
      <c r="AJ218" s="7">
        <f t="shared" si="53"/>
        <v>-2123.264737678855</v>
      </c>
      <c r="AK218" s="7"/>
      <c r="AL218" s="7"/>
      <c r="AU218"/>
      <c r="AV218"/>
      <c r="AW218"/>
    </row>
    <row r="219" spans="1:49" x14ac:dyDescent="0.25">
      <c r="A219" t="str">
        <f t="shared" si="44"/>
        <v>DEDELEGATION</v>
      </c>
      <c r="B219" s="296">
        <v>44295</v>
      </c>
      <c r="C219" s="295">
        <v>3022076</v>
      </c>
      <c r="D219" s="301" t="s">
        <v>4774</v>
      </c>
      <c r="E219" t="str">
        <f>VLOOKUP(C219,Schools!$A:$Z,3,0)</f>
        <v>M</v>
      </c>
      <c r="F219" s="76">
        <v>-1483.9189010989012</v>
      </c>
      <c r="G219" s="295" t="s">
        <v>4703</v>
      </c>
      <c r="H219" s="295" t="s">
        <v>4808</v>
      </c>
      <c r="I219" t="str">
        <f t="shared" si="45"/>
        <v>10162/543965</v>
      </c>
      <c r="J219">
        <f>VLOOKUP(C219,Schools!$A:$Z,9,0)</f>
        <v>400111</v>
      </c>
      <c r="K219" s="74" t="s">
        <v>170</v>
      </c>
      <c r="L219" s="295" t="s">
        <v>4813</v>
      </c>
      <c r="M219" s="295" t="s">
        <v>4845</v>
      </c>
      <c r="N219" s="77" t="str">
        <f>VLOOKUP(C219,Schools!A:D,4,0)</f>
        <v>Primary</v>
      </c>
      <c r="O219" s="77">
        <f t="shared" si="43"/>
        <v>10162</v>
      </c>
      <c r="P219" s="77">
        <f t="shared" si="46"/>
        <v>543965</v>
      </c>
      <c r="Q219" s="286">
        <f t="shared" si="47"/>
        <v>-1483.9189010989012</v>
      </c>
      <c r="R219" s="78"/>
      <c r="S219" s="78"/>
      <c r="T219" s="78"/>
      <c r="U219" s="78"/>
      <c r="V219" s="78"/>
      <c r="W219" s="78"/>
      <c r="X219" s="78"/>
      <c r="Y219" s="78"/>
      <c r="Z219" s="78"/>
      <c r="AA219" s="78"/>
      <c r="AB219" s="78"/>
      <c r="AC219" s="52">
        <f t="shared" si="48"/>
        <v>-1483.9189010989012</v>
      </c>
      <c r="AD219" s="52">
        <f t="shared" si="49"/>
        <v>0</v>
      </c>
      <c r="AE219" s="78"/>
      <c r="AG219" s="52">
        <f t="shared" si="50"/>
        <v>-1483.9189010989012</v>
      </c>
      <c r="AH219" s="52">
        <f t="shared" si="51"/>
        <v>-1483.9189010989012</v>
      </c>
      <c r="AI219" s="7">
        <f t="shared" si="52"/>
        <v>-1483.9189010989012</v>
      </c>
      <c r="AJ219" s="7">
        <f t="shared" si="53"/>
        <v>-1483.9189010989012</v>
      </c>
      <c r="AK219" s="7"/>
      <c r="AL219" s="7"/>
      <c r="AU219"/>
      <c r="AV219"/>
      <c r="AW219"/>
    </row>
    <row r="220" spans="1:49" x14ac:dyDescent="0.25">
      <c r="A220" t="str">
        <f t="shared" si="44"/>
        <v>DEDELEGATION</v>
      </c>
      <c r="B220" s="296">
        <v>44295</v>
      </c>
      <c r="C220" s="295">
        <v>3022077</v>
      </c>
      <c r="D220" s="301" t="s">
        <v>4775</v>
      </c>
      <c r="E220" t="str">
        <f>VLOOKUP(C220,Schools!$A:$Z,3,0)</f>
        <v>M</v>
      </c>
      <c r="F220" s="76">
        <v>-5318.7098165137613</v>
      </c>
      <c r="G220" s="295" t="s">
        <v>4703</v>
      </c>
      <c r="H220" s="295" t="s">
        <v>4808</v>
      </c>
      <c r="I220" t="str">
        <f t="shared" si="45"/>
        <v>10162/543965</v>
      </c>
      <c r="J220">
        <f>VLOOKUP(C220,Schools!$A:$Z,9,0)</f>
        <v>400113</v>
      </c>
      <c r="K220" s="74" t="s">
        <v>170</v>
      </c>
      <c r="L220" s="295" t="s">
        <v>4813</v>
      </c>
      <c r="M220" s="295" t="s">
        <v>4845</v>
      </c>
      <c r="N220" s="77" t="str">
        <f>VLOOKUP(C220,Schools!A:D,4,0)</f>
        <v>Primary</v>
      </c>
      <c r="O220" s="77">
        <f t="shared" si="43"/>
        <v>10162</v>
      </c>
      <c r="P220" s="77">
        <f t="shared" si="46"/>
        <v>543965</v>
      </c>
      <c r="Q220" s="286">
        <f t="shared" si="47"/>
        <v>-5318.7098165137613</v>
      </c>
      <c r="R220" s="78"/>
      <c r="S220" s="78"/>
      <c r="T220" s="78"/>
      <c r="U220" s="78"/>
      <c r="V220" s="78"/>
      <c r="W220" s="78"/>
      <c r="X220" s="78"/>
      <c r="Y220" s="78"/>
      <c r="Z220" s="78"/>
      <c r="AA220" s="78"/>
      <c r="AB220" s="78"/>
      <c r="AC220" s="52">
        <f t="shared" si="48"/>
        <v>-5318.7098165137613</v>
      </c>
      <c r="AD220" s="52">
        <f t="shared" si="49"/>
        <v>0</v>
      </c>
      <c r="AE220" s="78"/>
      <c r="AG220" s="52">
        <f t="shared" si="50"/>
        <v>-5318.7098165137613</v>
      </c>
      <c r="AH220" s="52">
        <f t="shared" si="51"/>
        <v>-5318.7098165137613</v>
      </c>
      <c r="AI220" s="7">
        <f t="shared" si="52"/>
        <v>-5318.7098165137613</v>
      </c>
      <c r="AJ220" s="7">
        <f t="shared" si="53"/>
        <v>-5318.7098165137613</v>
      </c>
      <c r="AK220" s="7"/>
      <c r="AL220" s="7"/>
      <c r="AU220"/>
      <c r="AV220"/>
      <c r="AW220"/>
    </row>
    <row r="221" spans="1:49" x14ac:dyDescent="0.25">
      <c r="A221" t="str">
        <f t="shared" si="44"/>
        <v>DEDELEGATION</v>
      </c>
      <c r="B221" s="296">
        <v>44295</v>
      </c>
      <c r="C221" s="295">
        <v>3022078</v>
      </c>
      <c r="D221" s="301" t="s">
        <v>4776</v>
      </c>
      <c r="E221" t="str">
        <f>VLOOKUP(C221,Schools!$A:$Z,3,0)</f>
        <v>M</v>
      </c>
      <c r="F221" s="76">
        <v>-385.86643478260868</v>
      </c>
      <c r="G221" s="295" t="s">
        <v>4703</v>
      </c>
      <c r="H221" s="295" t="s">
        <v>4808</v>
      </c>
      <c r="I221" t="str">
        <f t="shared" si="45"/>
        <v>10162/543965</v>
      </c>
      <c r="J221">
        <f>VLOOKUP(C221,Schools!$A:$Z,9,0)</f>
        <v>400014</v>
      </c>
      <c r="K221" s="74" t="s">
        <v>170</v>
      </c>
      <c r="L221" s="295" t="s">
        <v>4813</v>
      </c>
      <c r="M221" s="295" t="s">
        <v>4845</v>
      </c>
      <c r="N221" s="77" t="str">
        <f>VLOOKUP(C221,Schools!A:D,4,0)</f>
        <v>Primary</v>
      </c>
      <c r="O221" s="77">
        <f t="shared" si="43"/>
        <v>10162</v>
      </c>
      <c r="P221" s="77">
        <f t="shared" si="46"/>
        <v>543965</v>
      </c>
      <c r="Q221" s="286">
        <f t="shared" si="47"/>
        <v>-385.86643478260868</v>
      </c>
      <c r="R221" s="78"/>
      <c r="S221" s="78"/>
      <c r="T221" s="78"/>
      <c r="U221" s="78"/>
      <c r="V221" s="78"/>
      <c r="W221" s="78"/>
      <c r="X221" s="78"/>
      <c r="Y221" s="78"/>
      <c r="Z221" s="78"/>
      <c r="AA221" s="78"/>
      <c r="AB221" s="78"/>
      <c r="AC221" s="52">
        <f t="shared" si="48"/>
        <v>-385.86643478260868</v>
      </c>
      <c r="AD221" s="52">
        <f t="shared" si="49"/>
        <v>0</v>
      </c>
      <c r="AE221" s="78"/>
      <c r="AG221" s="52">
        <f t="shared" si="50"/>
        <v>-385.86643478260868</v>
      </c>
      <c r="AH221" s="52">
        <f t="shared" si="51"/>
        <v>-385.86643478260868</v>
      </c>
      <c r="AI221" s="7">
        <f t="shared" si="52"/>
        <v>-385.86643478260868</v>
      </c>
      <c r="AJ221" s="7">
        <f t="shared" si="53"/>
        <v>-385.86643478260868</v>
      </c>
      <c r="AK221" s="7"/>
      <c r="AL221" s="7"/>
      <c r="AU221"/>
      <c r="AV221"/>
      <c r="AW221"/>
    </row>
    <row r="222" spans="1:49" x14ac:dyDescent="0.25">
      <c r="A222" t="str">
        <f t="shared" si="44"/>
        <v>DEDELEGATION</v>
      </c>
      <c r="B222" s="296">
        <v>44295</v>
      </c>
      <c r="C222" s="295">
        <v>3022079</v>
      </c>
      <c r="D222" s="301" t="s">
        <v>4777</v>
      </c>
      <c r="E222" t="str">
        <f>VLOOKUP(C222,Schools!$A:$Z,3,0)</f>
        <v>M</v>
      </c>
      <c r="F222" s="76">
        <v>-411.00809302325587</v>
      </c>
      <c r="G222" s="295" t="s">
        <v>4703</v>
      </c>
      <c r="H222" s="295" t="s">
        <v>4808</v>
      </c>
      <c r="I222" t="str">
        <f t="shared" si="45"/>
        <v>10162/543965</v>
      </c>
      <c r="J222">
        <f>VLOOKUP(C222,Schools!$A:$Z,9,0)</f>
        <v>400070</v>
      </c>
      <c r="K222" s="74" t="s">
        <v>170</v>
      </c>
      <c r="L222" s="295" t="s">
        <v>4813</v>
      </c>
      <c r="M222" s="295" t="s">
        <v>4845</v>
      </c>
      <c r="N222" s="77" t="str">
        <f>VLOOKUP(C222,Schools!A:D,4,0)</f>
        <v>Primary</v>
      </c>
      <c r="O222" s="77">
        <f t="shared" si="43"/>
        <v>10162</v>
      </c>
      <c r="P222" s="77">
        <f t="shared" si="46"/>
        <v>543965</v>
      </c>
      <c r="Q222" s="286">
        <f t="shared" si="47"/>
        <v>-411.00809302325587</v>
      </c>
      <c r="R222" s="78"/>
      <c r="S222" s="78"/>
      <c r="T222" s="78"/>
      <c r="U222" s="78"/>
      <c r="V222" s="78"/>
      <c r="W222" s="78"/>
      <c r="X222" s="78"/>
      <c r="Y222" s="78"/>
      <c r="Z222" s="78"/>
      <c r="AA222" s="78"/>
      <c r="AB222" s="78"/>
      <c r="AC222" s="52">
        <f t="shared" si="48"/>
        <v>-411.00809302325587</v>
      </c>
      <c r="AD222" s="52">
        <f t="shared" si="49"/>
        <v>0</v>
      </c>
      <c r="AE222" s="78"/>
      <c r="AG222" s="52">
        <f t="shared" si="50"/>
        <v>-411.00809302325587</v>
      </c>
      <c r="AH222" s="52">
        <f t="shared" si="51"/>
        <v>-411.00809302325587</v>
      </c>
      <c r="AI222" s="7">
        <f t="shared" si="52"/>
        <v>-411.00809302325587</v>
      </c>
      <c r="AJ222" s="7">
        <f t="shared" si="53"/>
        <v>-411.00809302325587</v>
      </c>
      <c r="AK222" s="7"/>
      <c r="AL222" s="7"/>
      <c r="AU222"/>
      <c r="AV222"/>
      <c r="AW222"/>
    </row>
    <row r="223" spans="1:49" x14ac:dyDescent="0.25">
      <c r="A223" t="str">
        <f t="shared" si="44"/>
        <v>DEDELEGATION</v>
      </c>
      <c r="B223" s="296">
        <v>44295</v>
      </c>
      <c r="C223" s="295">
        <v>3023300</v>
      </c>
      <c r="D223" s="301" t="s">
        <v>4778</v>
      </c>
      <c r="E223" t="str">
        <f>VLOOKUP(C223,Schools!$A:$Z,3,0)</f>
        <v>M</v>
      </c>
      <c r="F223" s="76">
        <v>-1049.1091525423731</v>
      </c>
      <c r="G223" s="295" t="s">
        <v>4703</v>
      </c>
      <c r="H223" s="295" t="s">
        <v>4808</v>
      </c>
      <c r="I223" t="str">
        <f t="shared" si="45"/>
        <v>10162/543965</v>
      </c>
      <c r="J223">
        <f>VLOOKUP(C223,Schools!$A:$Z,9,0)</f>
        <v>400069</v>
      </c>
      <c r="K223" s="74" t="s">
        <v>170</v>
      </c>
      <c r="L223" s="295" t="s">
        <v>4813</v>
      </c>
      <c r="M223" s="295" t="s">
        <v>4845</v>
      </c>
      <c r="N223" s="77" t="str">
        <f>VLOOKUP(C223,Schools!A:D,4,0)</f>
        <v>Primary</v>
      </c>
      <c r="O223" s="77">
        <f t="shared" si="43"/>
        <v>10162</v>
      </c>
      <c r="P223" s="77">
        <f t="shared" si="46"/>
        <v>543965</v>
      </c>
      <c r="Q223" s="286">
        <f t="shared" si="47"/>
        <v>-1049.1091525423731</v>
      </c>
      <c r="R223" s="78"/>
      <c r="S223" s="78"/>
      <c r="T223" s="78"/>
      <c r="U223" s="78"/>
      <c r="V223" s="78"/>
      <c r="W223" s="78"/>
      <c r="X223" s="78"/>
      <c r="Y223" s="78"/>
      <c r="Z223" s="78"/>
      <c r="AA223" s="78"/>
      <c r="AB223" s="78"/>
      <c r="AC223" s="52">
        <f t="shared" si="48"/>
        <v>-1049.1091525423731</v>
      </c>
      <c r="AD223" s="52">
        <f t="shared" si="49"/>
        <v>0</v>
      </c>
      <c r="AE223" s="78"/>
      <c r="AG223" s="52">
        <f t="shared" si="50"/>
        <v>-1049.1091525423731</v>
      </c>
      <c r="AH223" s="52">
        <f t="shared" si="51"/>
        <v>-1049.1091525423731</v>
      </c>
      <c r="AI223" s="7">
        <f t="shared" si="52"/>
        <v>-1049.1091525423731</v>
      </c>
      <c r="AJ223" s="7">
        <f t="shared" si="53"/>
        <v>-1049.1091525423731</v>
      </c>
      <c r="AK223" s="7"/>
      <c r="AL223" s="7"/>
      <c r="AU223"/>
      <c r="AV223"/>
      <c r="AW223"/>
    </row>
    <row r="224" spans="1:49" x14ac:dyDescent="0.25">
      <c r="A224" t="str">
        <f t="shared" si="44"/>
        <v>DEDELEGATION</v>
      </c>
      <c r="B224" s="296">
        <v>44295</v>
      </c>
      <c r="C224" s="295">
        <v>3023302</v>
      </c>
      <c r="D224" s="301" t="s">
        <v>4779</v>
      </c>
      <c r="E224" t="str">
        <f>VLOOKUP(C224,Schools!$A:$Z,3,0)</f>
        <v>M</v>
      </c>
      <c r="F224" s="76">
        <v>-246.79999999999995</v>
      </c>
      <c r="G224" s="295" t="s">
        <v>4703</v>
      </c>
      <c r="H224" s="295" t="s">
        <v>4808</v>
      </c>
      <c r="I224" t="str">
        <f t="shared" si="45"/>
        <v>10162/543965</v>
      </c>
      <c r="J224">
        <f>VLOOKUP(C224,Schools!$A:$Z,9,0)</f>
        <v>400039</v>
      </c>
      <c r="K224" s="74" t="s">
        <v>170</v>
      </c>
      <c r="L224" s="295" t="s">
        <v>4813</v>
      </c>
      <c r="M224" s="295" t="s">
        <v>4845</v>
      </c>
      <c r="N224" s="77" t="str">
        <f>VLOOKUP(C224,Schools!A:D,4,0)</f>
        <v>Primary</v>
      </c>
      <c r="O224" s="77">
        <f t="shared" si="43"/>
        <v>10162</v>
      </c>
      <c r="P224" s="77">
        <f t="shared" si="46"/>
        <v>543965</v>
      </c>
      <c r="Q224" s="286">
        <f t="shared" si="47"/>
        <v>-246.79999999999995</v>
      </c>
      <c r="R224" s="78"/>
      <c r="S224" s="78"/>
      <c r="T224" s="78"/>
      <c r="U224" s="78"/>
      <c r="V224" s="78"/>
      <c r="W224" s="78"/>
      <c r="X224" s="78"/>
      <c r="Y224" s="78"/>
      <c r="Z224" s="78"/>
      <c r="AA224" s="78"/>
      <c r="AB224" s="78"/>
      <c r="AC224" s="52">
        <f t="shared" si="48"/>
        <v>-246.79999999999995</v>
      </c>
      <c r="AD224" s="52">
        <f t="shared" si="49"/>
        <v>0</v>
      </c>
      <c r="AE224" s="78"/>
      <c r="AG224" s="52">
        <f t="shared" si="50"/>
        <v>-246.79999999999995</v>
      </c>
      <c r="AH224" s="52">
        <f t="shared" si="51"/>
        <v>-246.79999999999995</v>
      </c>
      <c r="AI224" s="7">
        <f t="shared" si="52"/>
        <v>-246.79999999999995</v>
      </c>
      <c r="AJ224" s="7">
        <f t="shared" si="53"/>
        <v>-246.79999999999995</v>
      </c>
      <c r="AK224" s="7"/>
      <c r="AL224" s="7"/>
      <c r="AU224"/>
      <c r="AV224"/>
      <c r="AW224"/>
    </row>
    <row r="225" spans="1:49" x14ac:dyDescent="0.25">
      <c r="A225" t="str">
        <f t="shared" si="44"/>
        <v>DEDELEGATION</v>
      </c>
      <c r="B225" s="296">
        <v>44295</v>
      </c>
      <c r="C225" s="295">
        <v>3023304</v>
      </c>
      <c r="D225" s="301" t="s">
        <v>4780</v>
      </c>
      <c r="E225" t="str">
        <f>VLOOKUP(C225,Schools!$A:$Z,3,0)</f>
        <v>M</v>
      </c>
      <c r="F225" s="76">
        <v>-688.00818965517237</v>
      </c>
      <c r="G225" s="295" t="s">
        <v>4703</v>
      </c>
      <c r="H225" s="295" t="s">
        <v>4808</v>
      </c>
      <c r="I225" t="str">
        <f t="shared" si="45"/>
        <v>10162/543965</v>
      </c>
      <c r="J225">
        <f>VLOOKUP(C225,Schools!$A:$Z,9,0)</f>
        <v>400008</v>
      </c>
      <c r="K225" s="74" t="s">
        <v>170</v>
      </c>
      <c r="L225" s="295" t="s">
        <v>4813</v>
      </c>
      <c r="M225" s="295" t="s">
        <v>4845</v>
      </c>
      <c r="N225" s="77" t="str">
        <f>VLOOKUP(C225,Schools!A:D,4,0)</f>
        <v>Primary</v>
      </c>
      <c r="O225" s="77">
        <f t="shared" si="43"/>
        <v>10162</v>
      </c>
      <c r="P225" s="77">
        <f t="shared" si="46"/>
        <v>543965</v>
      </c>
      <c r="Q225" s="286">
        <f t="shared" si="47"/>
        <v>-688.00818965517237</v>
      </c>
      <c r="R225" s="78"/>
      <c r="S225" s="78"/>
      <c r="T225" s="78"/>
      <c r="U225" s="78"/>
      <c r="V225" s="78"/>
      <c r="W225" s="78"/>
      <c r="X225" s="78"/>
      <c r="Y225" s="78"/>
      <c r="Z225" s="78"/>
      <c r="AA225" s="78"/>
      <c r="AB225" s="78"/>
      <c r="AC225" s="52">
        <f t="shared" si="48"/>
        <v>-688.00818965517237</v>
      </c>
      <c r="AD225" s="52">
        <f t="shared" si="49"/>
        <v>0</v>
      </c>
      <c r="AE225" s="78"/>
      <c r="AG225" s="52">
        <f t="shared" si="50"/>
        <v>-688.00818965517237</v>
      </c>
      <c r="AH225" s="52">
        <f t="shared" si="51"/>
        <v>-688.00818965517237</v>
      </c>
      <c r="AI225" s="7">
        <f t="shared" si="52"/>
        <v>-688.00818965517237</v>
      </c>
      <c r="AJ225" s="7">
        <f t="shared" si="53"/>
        <v>-688.00818965517237</v>
      </c>
      <c r="AK225" s="7"/>
      <c r="AL225" s="7"/>
      <c r="AU225"/>
      <c r="AV225"/>
      <c r="AW225"/>
    </row>
    <row r="226" spans="1:49" x14ac:dyDescent="0.25">
      <c r="A226" t="str">
        <f t="shared" si="44"/>
        <v>DEDELEGATION</v>
      </c>
      <c r="B226" s="296">
        <v>44295</v>
      </c>
      <c r="C226" s="295">
        <v>3023305</v>
      </c>
      <c r="D226" s="301" t="s">
        <v>4781</v>
      </c>
      <c r="E226" t="str">
        <f>VLOOKUP(C226,Schools!$A:$Z,3,0)</f>
        <v>M</v>
      </c>
      <c r="F226" s="76">
        <v>-175.09459459459458</v>
      </c>
      <c r="G226" s="295" t="s">
        <v>4703</v>
      </c>
      <c r="H226" s="295" t="s">
        <v>4808</v>
      </c>
      <c r="I226" t="str">
        <f t="shared" si="45"/>
        <v>10162/543965</v>
      </c>
      <c r="J226">
        <f>VLOOKUP(C226,Schools!$A:$Z,9,0)</f>
        <v>400086</v>
      </c>
      <c r="K226" s="74" t="s">
        <v>170</v>
      </c>
      <c r="L226" s="295" t="s">
        <v>4813</v>
      </c>
      <c r="M226" s="295" t="s">
        <v>4845</v>
      </c>
      <c r="N226" s="77" t="str">
        <f>VLOOKUP(C226,Schools!A:D,4,0)</f>
        <v>Primary</v>
      </c>
      <c r="O226" s="77">
        <f t="shared" si="43"/>
        <v>10162</v>
      </c>
      <c r="P226" s="77">
        <f t="shared" si="46"/>
        <v>543965</v>
      </c>
      <c r="Q226" s="286">
        <f t="shared" si="47"/>
        <v>-175.09459459459458</v>
      </c>
      <c r="R226" s="78"/>
      <c r="S226" s="78"/>
      <c r="T226" s="78"/>
      <c r="U226" s="78"/>
      <c r="V226" s="78"/>
      <c r="W226" s="78"/>
      <c r="X226" s="78"/>
      <c r="Y226" s="78"/>
      <c r="Z226" s="78"/>
      <c r="AA226" s="78"/>
      <c r="AB226" s="78"/>
      <c r="AC226" s="52">
        <f t="shared" si="48"/>
        <v>-175.09459459459458</v>
      </c>
      <c r="AD226" s="52">
        <f t="shared" si="49"/>
        <v>0</v>
      </c>
      <c r="AE226" s="78"/>
      <c r="AG226" s="52">
        <f t="shared" si="50"/>
        <v>-175.09459459459458</v>
      </c>
      <c r="AH226" s="52">
        <f t="shared" si="51"/>
        <v>-175.09459459459458</v>
      </c>
      <c r="AI226" s="7">
        <f t="shared" si="52"/>
        <v>-175.09459459459458</v>
      </c>
      <c r="AJ226" s="7">
        <f t="shared" si="53"/>
        <v>-175.09459459459458</v>
      </c>
      <c r="AK226" s="7"/>
      <c r="AL226" s="7"/>
      <c r="AU226"/>
      <c r="AV226"/>
      <c r="AW226"/>
    </row>
    <row r="227" spans="1:49" x14ac:dyDescent="0.25">
      <c r="A227" t="str">
        <f t="shared" si="44"/>
        <v>DEDELEGATION</v>
      </c>
      <c r="B227" s="296">
        <v>44295</v>
      </c>
      <c r="C227" s="295">
        <v>3023307</v>
      </c>
      <c r="D227" s="301" t="s">
        <v>4782</v>
      </c>
      <c r="E227" t="str">
        <f>VLOOKUP(C227,Schools!$A:$Z,3,0)</f>
        <v>M</v>
      </c>
      <c r="F227" s="76">
        <v>-307.03095238095239</v>
      </c>
      <c r="G227" s="295" t="s">
        <v>4703</v>
      </c>
      <c r="H227" s="295" t="s">
        <v>4808</v>
      </c>
      <c r="I227" t="str">
        <f t="shared" si="45"/>
        <v>10162/543965</v>
      </c>
      <c r="J227">
        <f>VLOOKUP(C227,Schools!$A:$Z,9,0)</f>
        <v>400114</v>
      </c>
      <c r="K227" s="74" t="s">
        <v>170</v>
      </c>
      <c r="L227" s="295" t="s">
        <v>4813</v>
      </c>
      <c r="M227" s="295" t="s">
        <v>4845</v>
      </c>
      <c r="N227" s="77" t="str">
        <f>VLOOKUP(C227,Schools!A:D,4,0)</f>
        <v>Primary</v>
      </c>
      <c r="O227" s="77">
        <f t="shared" si="43"/>
        <v>10162</v>
      </c>
      <c r="P227" s="77">
        <f t="shared" si="46"/>
        <v>543965</v>
      </c>
      <c r="Q227" s="286">
        <f t="shared" si="47"/>
        <v>-307.03095238095239</v>
      </c>
      <c r="R227" s="78"/>
      <c r="S227" s="78"/>
      <c r="T227" s="78"/>
      <c r="U227" s="78"/>
      <c r="V227" s="78"/>
      <c r="W227" s="78"/>
      <c r="X227" s="78"/>
      <c r="Y227" s="78"/>
      <c r="Z227" s="78"/>
      <c r="AA227" s="78"/>
      <c r="AB227" s="78"/>
      <c r="AC227" s="52">
        <f t="shared" si="48"/>
        <v>-307.03095238095239</v>
      </c>
      <c r="AD227" s="52">
        <f t="shared" si="49"/>
        <v>0</v>
      </c>
      <c r="AE227" s="78"/>
      <c r="AG227" s="52">
        <f t="shared" si="50"/>
        <v>-307.03095238095239</v>
      </c>
      <c r="AH227" s="52">
        <f t="shared" si="51"/>
        <v>-307.03095238095239</v>
      </c>
      <c r="AI227" s="7">
        <f t="shared" si="52"/>
        <v>-307.03095238095239</v>
      </c>
      <c r="AJ227" s="7">
        <f t="shared" si="53"/>
        <v>-307.03095238095239</v>
      </c>
      <c r="AK227" s="7"/>
      <c r="AL227" s="7"/>
      <c r="AU227"/>
      <c r="AV227"/>
      <c r="AW227"/>
    </row>
    <row r="228" spans="1:49" x14ac:dyDescent="0.25">
      <c r="A228" t="str">
        <f t="shared" si="44"/>
        <v>DEDELEGATION</v>
      </c>
      <c r="B228" s="296">
        <v>44295</v>
      </c>
      <c r="C228" s="295">
        <v>3023309</v>
      </c>
      <c r="D228" s="301" t="s">
        <v>4783</v>
      </c>
      <c r="E228" t="str">
        <f>VLOOKUP(C228,Schools!$A:$Z,3,0)</f>
        <v>M</v>
      </c>
      <c r="F228" s="76">
        <v>-237.84163461538461</v>
      </c>
      <c r="G228" s="295" t="s">
        <v>4703</v>
      </c>
      <c r="H228" s="295" t="s">
        <v>4808</v>
      </c>
      <c r="I228" t="str">
        <f t="shared" si="45"/>
        <v>10162/543965</v>
      </c>
      <c r="J228">
        <f>VLOOKUP(C228,Schools!$A:$Z,9,0)</f>
        <v>400098</v>
      </c>
      <c r="K228" s="74" t="s">
        <v>170</v>
      </c>
      <c r="L228" s="295" t="s">
        <v>4813</v>
      </c>
      <c r="M228" s="295" t="s">
        <v>4845</v>
      </c>
      <c r="N228" s="77" t="str">
        <f>VLOOKUP(C228,Schools!A:D,4,0)</f>
        <v>Primary</v>
      </c>
      <c r="O228" s="77">
        <f t="shared" si="43"/>
        <v>10162</v>
      </c>
      <c r="P228" s="77">
        <f t="shared" si="46"/>
        <v>543965</v>
      </c>
      <c r="Q228" s="286">
        <f t="shared" si="47"/>
        <v>-237.84163461538461</v>
      </c>
      <c r="R228" s="78"/>
      <c r="S228" s="78"/>
      <c r="T228" s="78"/>
      <c r="U228" s="78"/>
      <c r="V228" s="78"/>
      <c r="W228" s="78"/>
      <c r="X228" s="78"/>
      <c r="Y228" s="78"/>
      <c r="Z228" s="78"/>
      <c r="AA228" s="78"/>
      <c r="AB228" s="78"/>
      <c r="AC228" s="52">
        <f t="shared" si="48"/>
        <v>-237.84163461538461</v>
      </c>
      <c r="AD228" s="52">
        <f t="shared" si="49"/>
        <v>0</v>
      </c>
      <c r="AE228" s="78"/>
      <c r="AG228" s="52">
        <f t="shared" si="50"/>
        <v>-237.84163461538461</v>
      </c>
      <c r="AH228" s="52">
        <f t="shared" si="51"/>
        <v>-237.84163461538461</v>
      </c>
      <c r="AI228" s="7">
        <f t="shared" si="52"/>
        <v>-237.84163461538461</v>
      </c>
      <c r="AJ228" s="7">
        <f t="shared" si="53"/>
        <v>-237.84163461538461</v>
      </c>
      <c r="AK228" s="7"/>
      <c r="AL228" s="7"/>
      <c r="AU228"/>
      <c r="AV228"/>
      <c r="AW228"/>
    </row>
    <row r="229" spans="1:49" x14ac:dyDescent="0.25">
      <c r="A229" t="str">
        <f t="shared" si="44"/>
        <v>DEDELEGATION</v>
      </c>
      <c r="B229" s="296">
        <v>44295</v>
      </c>
      <c r="C229" s="295">
        <v>3023311</v>
      </c>
      <c r="D229" s="301" t="s">
        <v>4784</v>
      </c>
      <c r="E229" t="str">
        <f>VLOOKUP(C229,Schools!$A:$Z,3,0)</f>
        <v>M</v>
      </c>
      <c r="F229" s="76">
        <v>-788.66770334928231</v>
      </c>
      <c r="G229" s="295" t="s">
        <v>4703</v>
      </c>
      <c r="H229" s="295" t="s">
        <v>4808</v>
      </c>
      <c r="I229" t="str">
        <f t="shared" si="45"/>
        <v>10162/543965</v>
      </c>
      <c r="J229">
        <f>VLOOKUP(C229,Schools!$A:$Z,9,0)</f>
        <v>400058</v>
      </c>
      <c r="K229" s="74" t="s">
        <v>170</v>
      </c>
      <c r="L229" s="295" t="s">
        <v>4813</v>
      </c>
      <c r="M229" s="295" t="s">
        <v>4845</v>
      </c>
      <c r="N229" s="77" t="str">
        <f>VLOOKUP(C229,Schools!A:D,4,0)</f>
        <v>Primary</v>
      </c>
      <c r="O229" s="77">
        <f t="shared" si="43"/>
        <v>10162</v>
      </c>
      <c r="P229" s="77">
        <f t="shared" si="46"/>
        <v>543965</v>
      </c>
      <c r="Q229" s="286">
        <f t="shared" si="47"/>
        <v>-788.66770334928231</v>
      </c>
      <c r="R229" s="78"/>
      <c r="S229" s="78"/>
      <c r="T229" s="78"/>
      <c r="U229" s="78"/>
      <c r="V229" s="78"/>
      <c r="W229" s="78"/>
      <c r="X229" s="78"/>
      <c r="Y229" s="78"/>
      <c r="Z229" s="78"/>
      <c r="AA229" s="78"/>
      <c r="AB229" s="78"/>
      <c r="AC229" s="52">
        <f t="shared" si="48"/>
        <v>-788.66770334928231</v>
      </c>
      <c r="AD229" s="52">
        <f t="shared" si="49"/>
        <v>0</v>
      </c>
      <c r="AE229" s="78"/>
      <c r="AG229" s="52">
        <f t="shared" si="50"/>
        <v>-788.66770334928231</v>
      </c>
      <c r="AH229" s="52">
        <f t="shared" si="51"/>
        <v>-788.66770334928231</v>
      </c>
      <c r="AI229" s="7">
        <f t="shared" si="52"/>
        <v>-788.66770334928231</v>
      </c>
      <c r="AJ229" s="7">
        <f t="shared" si="53"/>
        <v>-788.66770334928231</v>
      </c>
      <c r="AK229" s="7"/>
      <c r="AL229" s="7"/>
      <c r="AU229"/>
      <c r="AV229"/>
      <c r="AW229"/>
    </row>
    <row r="230" spans="1:49" x14ac:dyDescent="0.25">
      <c r="A230" t="str">
        <f t="shared" si="44"/>
        <v>DEDELEGATION</v>
      </c>
      <c r="B230" s="296">
        <v>44295</v>
      </c>
      <c r="C230" s="295">
        <v>3023312</v>
      </c>
      <c r="D230" s="301" t="s">
        <v>4785</v>
      </c>
      <c r="E230" t="str">
        <f>VLOOKUP(C230,Schools!$A:$Z,3,0)</f>
        <v>M</v>
      </c>
      <c r="F230" s="76">
        <v>-316.36316279069763</v>
      </c>
      <c r="G230" s="295" t="s">
        <v>4703</v>
      </c>
      <c r="H230" s="295" t="s">
        <v>4808</v>
      </c>
      <c r="I230" t="str">
        <f t="shared" si="45"/>
        <v>10162/543965</v>
      </c>
      <c r="J230">
        <f>VLOOKUP(C230,Schools!$A:$Z,9,0)</f>
        <v>400017</v>
      </c>
      <c r="K230" s="74" t="s">
        <v>170</v>
      </c>
      <c r="L230" s="295" t="s">
        <v>4813</v>
      </c>
      <c r="M230" s="295" t="s">
        <v>4845</v>
      </c>
      <c r="N230" s="77" t="str">
        <f>VLOOKUP(C230,Schools!A:D,4,0)</f>
        <v>Primary</v>
      </c>
      <c r="O230" s="77">
        <f t="shared" si="43"/>
        <v>10162</v>
      </c>
      <c r="P230" s="77">
        <f t="shared" si="46"/>
        <v>543965</v>
      </c>
      <c r="Q230" s="286">
        <f t="shared" si="47"/>
        <v>-316.36316279069763</v>
      </c>
      <c r="R230" s="78"/>
      <c r="S230" s="78"/>
      <c r="T230" s="78"/>
      <c r="U230" s="78"/>
      <c r="V230" s="78"/>
      <c r="W230" s="78"/>
      <c r="X230" s="78"/>
      <c r="Y230" s="78"/>
      <c r="Z230" s="78"/>
      <c r="AA230" s="78"/>
      <c r="AB230" s="78"/>
      <c r="AC230" s="52">
        <f t="shared" si="48"/>
        <v>-316.36316279069763</v>
      </c>
      <c r="AD230" s="52">
        <f t="shared" si="49"/>
        <v>0</v>
      </c>
      <c r="AE230" s="78"/>
      <c r="AG230" s="52">
        <f t="shared" si="50"/>
        <v>-316.36316279069763</v>
      </c>
      <c r="AH230" s="52">
        <f t="shared" si="51"/>
        <v>-316.36316279069763</v>
      </c>
      <c r="AI230" s="7">
        <f t="shared" si="52"/>
        <v>-316.36316279069763</v>
      </c>
      <c r="AJ230" s="7">
        <f t="shared" si="53"/>
        <v>-316.36316279069763</v>
      </c>
      <c r="AK230" s="7"/>
      <c r="AL230" s="7"/>
      <c r="AU230"/>
      <c r="AV230"/>
      <c r="AW230"/>
    </row>
    <row r="231" spans="1:49" x14ac:dyDescent="0.25">
      <c r="A231" t="str">
        <f t="shared" si="44"/>
        <v>DEDELEGATION</v>
      </c>
      <c r="B231" s="296">
        <v>44295</v>
      </c>
      <c r="C231" s="295">
        <v>3023313</v>
      </c>
      <c r="D231" s="301" t="s">
        <v>4786</v>
      </c>
      <c r="E231" t="str">
        <f>VLOOKUP(C231,Schools!$A:$Z,3,0)</f>
        <v>M</v>
      </c>
      <c r="F231" s="76">
        <v>-625.97454545454548</v>
      </c>
      <c r="G231" s="295" t="s">
        <v>4703</v>
      </c>
      <c r="H231" s="295" t="s">
        <v>4808</v>
      </c>
      <c r="I231" t="str">
        <f t="shared" si="45"/>
        <v>10162/543965</v>
      </c>
      <c r="J231">
        <f>VLOOKUP(C231,Schools!$A:$Z,9,0)</f>
        <v>400006</v>
      </c>
      <c r="K231" s="74" t="s">
        <v>170</v>
      </c>
      <c r="L231" s="295" t="s">
        <v>4813</v>
      </c>
      <c r="M231" s="295" t="s">
        <v>4845</v>
      </c>
      <c r="N231" s="77" t="str">
        <f>VLOOKUP(C231,Schools!A:D,4,0)</f>
        <v>Primary</v>
      </c>
      <c r="O231" s="77">
        <f t="shared" si="43"/>
        <v>10162</v>
      </c>
      <c r="P231" s="77">
        <f t="shared" si="46"/>
        <v>543965</v>
      </c>
      <c r="Q231" s="286">
        <f t="shared" si="47"/>
        <v>-625.97454545454548</v>
      </c>
      <c r="R231" s="78"/>
      <c r="S231" s="78"/>
      <c r="T231" s="78"/>
      <c r="U231" s="78"/>
      <c r="V231" s="78"/>
      <c r="W231" s="78"/>
      <c r="X231" s="78"/>
      <c r="Y231" s="78"/>
      <c r="Z231" s="78"/>
      <c r="AA231" s="78"/>
      <c r="AB231" s="78"/>
      <c r="AC231" s="52">
        <f t="shared" si="48"/>
        <v>-625.97454545454548</v>
      </c>
      <c r="AD231" s="52">
        <f t="shared" si="49"/>
        <v>0</v>
      </c>
      <c r="AE231" s="78"/>
      <c r="AG231" s="52">
        <f t="shared" si="50"/>
        <v>-625.97454545454548</v>
      </c>
      <c r="AH231" s="52">
        <f t="shared" si="51"/>
        <v>-625.97454545454548</v>
      </c>
      <c r="AI231" s="7">
        <f t="shared" si="52"/>
        <v>-625.97454545454548</v>
      </c>
      <c r="AJ231" s="7">
        <f t="shared" si="53"/>
        <v>-625.97454545454548</v>
      </c>
      <c r="AK231" s="7"/>
      <c r="AL231" s="7"/>
      <c r="AU231"/>
      <c r="AV231"/>
      <c r="AW231"/>
    </row>
    <row r="232" spans="1:49" x14ac:dyDescent="0.25">
      <c r="A232" t="str">
        <f t="shared" si="44"/>
        <v>DEDELEGATION</v>
      </c>
      <c r="B232" s="296">
        <v>44295</v>
      </c>
      <c r="C232" s="295">
        <v>3023314</v>
      </c>
      <c r="D232" s="301" t="s">
        <v>4787</v>
      </c>
      <c r="E232" t="str">
        <f>VLOOKUP(C232,Schools!$A:$Z,3,0)</f>
        <v>M</v>
      </c>
      <c r="F232" s="76">
        <v>-419.55999999999904</v>
      </c>
      <c r="G232" s="295" t="s">
        <v>4703</v>
      </c>
      <c r="H232" s="295" t="s">
        <v>4808</v>
      </c>
      <c r="I232" t="str">
        <f t="shared" si="45"/>
        <v>10162/543965</v>
      </c>
      <c r="J232">
        <f>VLOOKUP(C232,Schools!$A:$Z,9,0)</f>
        <v>400094</v>
      </c>
      <c r="K232" s="74" t="s">
        <v>170</v>
      </c>
      <c r="L232" s="295" t="s">
        <v>4813</v>
      </c>
      <c r="M232" s="295" t="s">
        <v>4845</v>
      </c>
      <c r="N232" s="77" t="str">
        <f>VLOOKUP(C232,Schools!A:D,4,0)</f>
        <v>Primary</v>
      </c>
      <c r="O232" s="77">
        <f t="shared" si="43"/>
        <v>10162</v>
      </c>
      <c r="P232" s="77">
        <f t="shared" si="46"/>
        <v>543965</v>
      </c>
      <c r="Q232" s="286">
        <f t="shared" si="47"/>
        <v>-419.55999999999904</v>
      </c>
      <c r="R232" s="78"/>
      <c r="S232" s="78"/>
      <c r="T232" s="78"/>
      <c r="U232" s="78"/>
      <c r="V232" s="78"/>
      <c r="W232" s="78"/>
      <c r="X232" s="78"/>
      <c r="Y232" s="78"/>
      <c r="Z232" s="78"/>
      <c r="AA232" s="78"/>
      <c r="AB232" s="78"/>
      <c r="AC232" s="52">
        <f t="shared" si="48"/>
        <v>-419.55999999999904</v>
      </c>
      <c r="AD232" s="52">
        <f t="shared" si="49"/>
        <v>0</v>
      </c>
      <c r="AE232" s="78"/>
      <c r="AG232" s="52">
        <f t="shared" si="50"/>
        <v>-419.55999999999904</v>
      </c>
      <c r="AH232" s="52">
        <f t="shared" si="51"/>
        <v>-419.55999999999904</v>
      </c>
      <c r="AI232" s="7">
        <f t="shared" si="52"/>
        <v>-419.55999999999904</v>
      </c>
      <c r="AJ232" s="7">
        <f t="shared" si="53"/>
        <v>-419.55999999999904</v>
      </c>
      <c r="AK232" s="7"/>
      <c r="AL232" s="7"/>
      <c r="AU232"/>
      <c r="AV232"/>
      <c r="AW232"/>
    </row>
    <row r="233" spans="1:49" x14ac:dyDescent="0.25">
      <c r="A233" t="str">
        <f t="shared" si="44"/>
        <v>DEDELEGATION</v>
      </c>
      <c r="B233" s="296">
        <v>44295</v>
      </c>
      <c r="C233" s="295">
        <v>3023315</v>
      </c>
      <c r="D233" s="301" t="s">
        <v>4788</v>
      </c>
      <c r="E233" t="str">
        <f>VLOOKUP(C233,Schools!$A:$Z,3,0)</f>
        <v>M</v>
      </c>
      <c r="F233" s="76">
        <v>-171.9333971291866</v>
      </c>
      <c r="G233" s="295" t="s">
        <v>4703</v>
      </c>
      <c r="H233" s="295" t="s">
        <v>4808</v>
      </c>
      <c r="I233" t="str">
        <f t="shared" si="45"/>
        <v>10162/543965</v>
      </c>
      <c r="J233">
        <f>VLOOKUP(C233,Schools!$A:$Z,9,0)</f>
        <v>400062</v>
      </c>
      <c r="K233" s="74" t="s">
        <v>170</v>
      </c>
      <c r="L233" s="295" t="s">
        <v>4813</v>
      </c>
      <c r="M233" s="295" t="s">
        <v>4845</v>
      </c>
      <c r="N233" s="77" t="str">
        <f>VLOOKUP(C233,Schools!A:D,4,0)</f>
        <v>Primary</v>
      </c>
      <c r="O233" s="77">
        <f t="shared" si="43"/>
        <v>10162</v>
      </c>
      <c r="P233" s="77">
        <f t="shared" si="46"/>
        <v>543965</v>
      </c>
      <c r="Q233" s="286">
        <f t="shared" si="47"/>
        <v>-171.9333971291866</v>
      </c>
      <c r="R233" s="78"/>
      <c r="S233" s="78"/>
      <c r="T233" s="78"/>
      <c r="U233" s="78"/>
      <c r="V233" s="78"/>
      <c r="W233" s="78"/>
      <c r="X233" s="78"/>
      <c r="Y233" s="78"/>
      <c r="Z233" s="78"/>
      <c r="AA233" s="78"/>
      <c r="AB233" s="78"/>
      <c r="AC233" s="52">
        <f t="shared" si="48"/>
        <v>-171.9333971291866</v>
      </c>
      <c r="AD233" s="52">
        <f t="shared" si="49"/>
        <v>0</v>
      </c>
      <c r="AE233" s="78"/>
      <c r="AG233" s="52">
        <f t="shared" si="50"/>
        <v>-171.9333971291866</v>
      </c>
      <c r="AH233" s="52">
        <f t="shared" si="51"/>
        <v>-171.9333971291866</v>
      </c>
      <c r="AI233" s="7">
        <f t="shared" si="52"/>
        <v>-171.9333971291866</v>
      </c>
      <c r="AJ233" s="7">
        <f t="shared" si="53"/>
        <v>-171.9333971291866</v>
      </c>
      <c r="AK233" s="7"/>
      <c r="AL233" s="7"/>
      <c r="AU233"/>
      <c r="AV233"/>
      <c r="AW233"/>
    </row>
    <row r="234" spans="1:49" x14ac:dyDescent="0.25">
      <c r="A234" t="str">
        <f t="shared" si="44"/>
        <v>DEDELEGATION</v>
      </c>
      <c r="B234" s="296">
        <v>44295</v>
      </c>
      <c r="C234" s="295">
        <v>3023316</v>
      </c>
      <c r="D234" s="301" t="s">
        <v>4789</v>
      </c>
      <c r="E234" t="str">
        <f>VLOOKUP(C234,Schools!$A:$Z,3,0)</f>
        <v>M</v>
      </c>
      <c r="F234" s="76">
        <v>-235.57118483412324</v>
      </c>
      <c r="G234" s="295" t="s">
        <v>4703</v>
      </c>
      <c r="H234" s="295" t="s">
        <v>4808</v>
      </c>
      <c r="I234" t="str">
        <f t="shared" si="45"/>
        <v>10162/543965</v>
      </c>
      <c r="J234">
        <f>VLOOKUP(C234,Schools!$A:$Z,9,0)</f>
        <v>400100</v>
      </c>
      <c r="K234" s="74" t="s">
        <v>170</v>
      </c>
      <c r="L234" s="295" t="s">
        <v>4813</v>
      </c>
      <c r="M234" s="295" t="s">
        <v>4845</v>
      </c>
      <c r="N234" s="77" t="str">
        <f>VLOOKUP(C234,Schools!A:D,4,0)</f>
        <v>Primary</v>
      </c>
      <c r="O234" s="77">
        <f t="shared" si="43"/>
        <v>10162</v>
      </c>
      <c r="P234" s="77">
        <f t="shared" si="46"/>
        <v>543965</v>
      </c>
      <c r="Q234" s="286">
        <f t="shared" si="47"/>
        <v>-235.57118483412324</v>
      </c>
      <c r="R234" s="78"/>
      <c r="S234" s="78"/>
      <c r="T234" s="78"/>
      <c r="U234" s="78"/>
      <c r="V234" s="78"/>
      <c r="W234" s="78"/>
      <c r="X234" s="78"/>
      <c r="Y234" s="78"/>
      <c r="Z234" s="78"/>
      <c r="AA234" s="78"/>
      <c r="AB234" s="78"/>
      <c r="AC234" s="52">
        <f t="shared" si="48"/>
        <v>-235.57118483412324</v>
      </c>
      <c r="AD234" s="52">
        <f t="shared" si="49"/>
        <v>0</v>
      </c>
      <c r="AE234" s="78"/>
      <c r="AG234" s="52">
        <f t="shared" si="50"/>
        <v>-235.57118483412324</v>
      </c>
      <c r="AH234" s="52">
        <f t="shared" si="51"/>
        <v>-235.57118483412324</v>
      </c>
      <c r="AI234" s="7">
        <f t="shared" si="52"/>
        <v>-235.57118483412324</v>
      </c>
      <c r="AJ234" s="7">
        <f t="shared" si="53"/>
        <v>-235.57118483412324</v>
      </c>
      <c r="AK234" s="7"/>
      <c r="AL234" s="7"/>
      <c r="AU234"/>
      <c r="AV234"/>
      <c r="AW234"/>
    </row>
    <row r="235" spans="1:49" x14ac:dyDescent="0.25">
      <c r="A235" t="str">
        <f t="shared" si="44"/>
        <v>DEDELEGATION</v>
      </c>
      <c r="B235" s="296">
        <v>44295</v>
      </c>
      <c r="C235" s="295">
        <v>3023317</v>
      </c>
      <c r="D235" s="301" t="s">
        <v>4790</v>
      </c>
      <c r="E235" t="str">
        <f>VLOOKUP(C235,Schools!$A:$Z,3,0)</f>
        <v>M</v>
      </c>
      <c r="F235" s="76">
        <v>-578.87727659574466</v>
      </c>
      <c r="G235" s="295" t="s">
        <v>4703</v>
      </c>
      <c r="H235" s="295" t="s">
        <v>4808</v>
      </c>
      <c r="I235" t="str">
        <f t="shared" si="45"/>
        <v>10162/543965</v>
      </c>
      <c r="J235">
        <f>VLOOKUP(C235,Schools!$A:$Z,9,0)</f>
        <v>400015</v>
      </c>
      <c r="K235" s="74" t="s">
        <v>170</v>
      </c>
      <c r="L235" s="295" t="s">
        <v>4813</v>
      </c>
      <c r="M235" s="295" t="s">
        <v>4845</v>
      </c>
      <c r="N235" s="77" t="str">
        <f>VLOOKUP(C235,Schools!A:D,4,0)</f>
        <v>Primary</v>
      </c>
      <c r="O235" s="77">
        <f t="shared" si="43"/>
        <v>10162</v>
      </c>
      <c r="P235" s="77">
        <f t="shared" si="46"/>
        <v>543965</v>
      </c>
      <c r="Q235" s="286">
        <f t="shared" si="47"/>
        <v>-578.87727659574466</v>
      </c>
      <c r="R235" s="78"/>
      <c r="S235" s="78"/>
      <c r="T235" s="78"/>
      <c r="U235" s="78"/>
      <c r="V235" s="78"/>
      <c r="W235" s="78"/>
      <c r="X235" s="78"/>
      <c r="Y235" s="78"/>
      <c r="Z235" s="78"/>
      <c r="AA235" s="78"/>
      <c r="AB235" s="78"/>
      <c r="AC235" s="52">
        <f t="shared" si="48"/>
        <v>-578.87727659574466</v>
      </c>
      <c r="AD235" s="52">
        <f t="shared" si="49"/>
        <v>0</v>
      </c>
      <c r="AE235" s="78"/>
      <c r="AG235" s="52">
        <f t="shared" si="50"/>
        <v>-578.87727659574466</v>
      </c>
      <c r="AH235" s="52">
        <f t="shared" si="51"/>
        <v>-578.87727659574466</v>
      </c>
      <c r="AI235" s="7">
        <f t="shared" si="52"/>
        <v>-578.87727659574466</v>
      </c>
      <c r="AJ235" s="7">
        <f t="shared" si="53"/>
        <v>-578.87727659574466</v>
      </c>
      <c r="AK235" s="7"/>
      <c r="AL235" s="7"/>
      <c r="AU235"/>
      <c r="AV235"/>
      <c r="AW235"/>
    </row>
    <row r="236" spans="1:49" x14ac:dyDescent="0.25">
      <c r="A236" t="str">
        <f t="shared" si="44"/>
        <v>DEDELEGATION</v>
      </c>
      <c r="B236" s="296">
        <v>44295</v>
      </c>
      <c r="C236" s="295">
        <v>3023500</v>
      </c>
      <c r="D236" s="301" t="s">
        <v>4791</v>
      </c>
      <c r="E236" t="str">
        <f>VLOOKUP(C236,Schools!$A:$Z,3,0)</f>
        <v>M</v>
      </c>
      <c r="F236" s="76">
        <v>-243.20083333333335</v>
      </c>
      <c r="G236" s="295" t="s">
        <v>4703</v>
      </c>
      <c r="H236" s="295" t="s">
        <v>4808</v>
      </c>
      <c r="I236" t="str">
        <f t="shared" si="45"/>
        <v>10162/543965</v>
      </c>
      <c r="J236">
        <f>VLOOKUP(C236,Schools!$A:$Z,9,0)</f>
        <v>400023</v>
      </c>
      <c r="K236" s="74" t="s">
        <v>170</v>
      </c>
      <c r="L236" s="295" t="s">
        <v>4813</v>
      </c>
      <c r="M236" s="295" t="s">
        <v>4845</v>
      </c>
      <c r="N236" s="77" t="str">
        <f>VLOOKUP(C236,Schools!A:D,4,0)</f>
        <v>Primary</v>
      </c>
      <c r="O236" s="77">
        <f t="shared" si="43"/>
        <v>10162</v>
      </c>
      <c r="P236" s="77">
        <f t="shared" si="46"/>
        <v>543965</v>
      </c>
      <c r="Q236" s="286">
        <f t="shared" si="47"/>
        <v>-243.20083333333335</v>
      </c>
      <c r="R236" s="78"/>
      <c r="S236" s="78"/>
      <c r="T236" s="78"/>
      <c r="U236" s="78"/>
      <c r="V236" s="78"/>
      <c r="W236" s="78"/>
      <c r="X236" s="78"/>
      <c r="Y236" s="78"/>
      <c r="Z236" s="78"/>
      <c r="AA236" s="78"/>
      <c r="AB236" s="78"/>
      <c r="AC236" s="52">
        <f t="shared" si="48"/>
        <v>-243.20083333333335</v>
      </c>
      <c r="AD236" s="52">
        <f t="shared" si="49"/>
        <v>0</v>
      </c>
      <c r="AE236" s="78"/>
      <c r="AG236" s="52">
        <f t="shared" si="50"/>
        <v>-243.20083333333335</v>
      </c>
      <c r="AH236" s="52">
        <f t="shared" si="51"/>
        <v>-243.20083333333335</v>
      </c>
      <c r="AI236" s="7">
        <f t="shared" si="52"/>
        <v>-243.20083333333335</v>
      </c>
      <c r="AJ236" s="7">
        <f t="shared" si="53"/>
        <v>-243.20083333333335</v>
      </c>
      <c r="AK236" s="7"/>
      <c r="AL236" s="7"/>
      <c r="AU236"/>
      <c r="AV236"/>
      <c r="AW236"/>
    </row>
    <row r="237" spans="1:49" x14ac:dyDescent="0.25">
      <c r="A237" t="str">
        <f t="shared" si="44"/>
        <v>DEDELEGATION</v>
      </c>
      <c r="B237" s="296">
        <v>44295</v>
      </c>
      <c r="C237" s="295">
        <v>3023501</v>
      </c>
      <c r="D237" s="301" t="s">
        <v>4792</v>
      </c>
      <c r="E237" t="str">
        <f>VLOOKUP(C237,Schools!$A:$Z,3,0)</f>
        <v>M</v>
      </c>
      <c r="F237" s="76">
        <v>-413.21201923076927</v>
      </c>
      <c r="G237" s="295" t="s">
        <v>4703</v>
      </c>
      <c r="H237" s="295" t="s">
        <v>4808</v>
      </c>
      <c r="I237" t="str">
        <f t="shared" si="45"/>
        <v>10162/543965</v>
      </c>
      <c r="J237">
        <f>VLOOKUP(C237,Schools!$A:$Z,9,0)</f>
        <v>400003</v>
      </c>
      <c r="K237" s="74" t="s">
        <v>170</v>
      </c>
      <c r="L237" s="295" t="s">
        <v>4813</v>
      </c>
      <c r="M237" s="295" t="s">
        <v>4845</v>
      </c>
      <c r="N237" s="77" t="str">
        <f>VLOOKUP(C237,Schools!A:D,4,0)</f>
        <v>Primary</v>
      </c>
      <c r="O237" s="77">
        <f t="shared" si="43"/>
        <v>10162</v>
      </c>
      <c r="P237" s="77">
        <f t="shared" si="46"/>
        <v>543965</v>
      </c>
      <c r="Q237" s="286">
        <f t="shared" si="47"/>
        <v>-413.21201923076927</v>
      </c>
      <c r="R237" s="78"/>
      <c r="S237" s="78"/>
      <c r="T237" s="78"/>
      <c r="U237" s="78"/>
      <c r="V237" s="78"/>
      <c r="W237" s="78"/>
      <c r="X237" s="78"/>
      <c r="Y237" s="78"/>
      <c r="Z237" s="78"/>
      <c r="AA237" s="78"/>
      <c r="AB237" s="78"/>
      <c r="AC237" s="52">
        <f t="shared" si="48"/>
        <v>-413.21201923076927</v>
      </c>
      <c r="AD237" s="52">
        <f t="shared" si="49"/>
        <v>0</v>
      </c>
      <c r="AE237" s="78"/>
      <c r="AG237" s="52">
        <f t="shared" si="50"/>
        <v>-413.21201923076927</v>
      </c>
      <c r="AH237" s="52">
        <f t="shared" si="51"/>
        <v>-413.21201923076927</v>
      </c>
      <c r="AI237" s="7">
        <f t="shared" si="52"/>
        <v>-413.21201923076927</v>
      </c>
      <c r="AJ237" s="7">
        <f t="shared" si="53"/>
        <v>-413.21201923076927</v>
      </c>
      <c r="AK237" s="7"/>
      <c r="AL237" s="7"/>
      <c r="AU237"/>
      <c r="AV237"/>
      <c r="AW237"/>
    </row>
    <row r="238" spans="1:49" x14ac:dyDescent="0.25">
      <c r="A238" t="str">
        <f t="shared" si="44"/>
        <v>DEDELEGATION</v>
      </c>
      <c r="B238" s="296">
        <v>44295</v>
      </c>
      <c r="C238" s="295">
        <v>3023502</v>
      </c>
      <c r="D238" s="301" t="s">
        <v>4793</v>
      </c>
      <c r="E238" t="str">
        <f>VLOOKUP(C238,Schools!$A:$Z,3,0)</f>
        <v>M</v>
      </c>
      <c r="F238" s="76">
        <v>-1119.1812643678161</v>
      </c>
      <c r="G238" s="295" t="s">
        <v>4703</v>
      </c>
      <c r="H238" s="295" t="s">
        <v>4808</v>
      </c>
      <c r="I238" t="str">
        <f t="shared" si="45"/>
        <v>10162/543965</v>
      </c>
      <c r="J238">
        <f>VLOOKUP(C238,Schools!$A:$Z,9,0)</f>
        <v>400096</v>
      </c>
      <c r="K238" s="74" t="s">
        <v>170</v>
      </c>
      <c r="L238" s="295" t="s">
        <v>4813</v>
      </c>
      <c r="M238" s="295" t="s">
        <v>4845</v>
      </c>
      <c r="N238" s="77" t="str">
        <f>VLOOKUP(C238,Schools!A:D,4,0)</f>
        <v>Primary</v>
      </c>
      <c r="O238" s="77">
        <f t="shared" si="43"/>
        <v>10162</v>
      </c>
      <c r="P238" s="77">
        <f t="shared" si="46"/>
        <v>543965</v>
      </c>
      <c r="Q238" s="286">
        <f t="shared" si="47"/>
        <v>-1119.1812643678161</v>
      </c>
      <c r="R238" s="78"/>
      <c r="S238" s="78"/>
      <c r="T238" s="78"/>
      <c r="U238" s="78"/>
      <c r="V238" s="78"/>
      <c r="W238" s="78"/>
      <c r="X238" s="78"/>
      <c r="Y238" s="78"/>
      <c r="Z238" s="78"/>
      <c r="AA238" s="78"/>
      <c r="AB238" s="78"/>
      <c r="AC238" s="52">
        <f t="shared" si="48"/>
        <v>-1119.1812643678161</v>
      </c>
      <c r="AD238" s="52">
        <f t="shared" si="49"/>
        <v>0</v>
      </c>
      <c r="AE238" s="78"/>
      <c r="AG238" s="52">
        <f t="shared" si="50"/>
        <v>-1119.1812643678161</v>
      </c>
      <c r="AH238" s="52">
        <f t="shared" si="51"/>
        <v>-1119.1812643678161</v>
      </c>
      <c r="AI238" s="7">
        <f t="shared" si="52"/>
        <v>-1119.1812643678161</v>
      </c>
      <c r="AJ238" s="7">
        <f t="shared" si="53"/>
        <v>-1119.1812643678161</v>
      </c>
      <c r="AK238" s="7"/>
      <c r="AL238" s="7"/>
      <c r="AU238"/>
      <c r="AV238"/>
      <c r="AW238"/>
    </row>
    <row r="239" spans="1:49" x14ac:dyDescent="0.25">
      <c r="A239" t="str">
        <f t="shared" si="44"/>
        <v>DEDELEGATION</v>
      </c>
      <c r="B239" s="296">
        <v>44295</v>
      </c>
      <c r="C239" s="295">
        <v>3023504</v>
      </c>
      <c r="D239" s="301" t="s">
        <v>4794</v>
      </c>
      <c r="E239" t="str">
        <f>VLOOKUP(C239,Schools!$A:$Z,3,0)</f>
        <v>M</v>
      </c>
      <c r="F239" s="76">
        <v>-603.21344497607663</v>
      </c>
      <c r="G239" s="295" t="s">
        <v>4703</v>
      </c>
      <c r="H239" s="295" t="s">
        <v>4808</v>
      </c>
      <c r="I239" t="str">
        <f t="shared" si="45"/>
        <v>10162/543965</v>
      </c>
      <c r="J239">
        <f>VLOOKUP(C239,Schools!$A:$Z,9,0)</f>
        <v>400064</v>
      </c>
      <c r="K239" s="74" t="s">
        <v>170</v>
      </c>
      <c r="L239" s="295" t="s">
        <v>4813</v>
      </c>
      <c r="M239" s="295" t="s">
        <v>4845</v>
      </c>
      <c r="N239" s="77" t="str">
        <f>VLOOKUP(C239,Schools!A:D,4,0)</f>
        <v>Primary</v>
      </c>
      <c r="O239" s="77">
        <f t="shared" si="43"/>
        <v>10162</v>
      </c>
      <c r="P239" s="77">
        <f t="shared" si="46"/>
        <v>543965</v>
      </c>
      <c r="Q239" s="286">
        <f t="shared" si="47"/>
        <v>-603.21344497607663</v>
      </c>
      <c r="R239" s="78"/>
      <c r="S239" s="78"/>
      <c r="T239" s="78"/>
      <c r="U239" s="78"/>
      <c r="V239" s="78"/>
      <c r="W239" s="78"/>
      <c r="X239" s="78"/>
      <c r="Y239" s="78"/>
      <c r="Z239" s="78"/>
      <c r="AA239" s="78"/>
      <c r="AB239" s="78"/>
      <c r="AC239" s="52">
        <f t="shared" si="48"/>
        <v>-603.21344497607663</v>
      </c>
      <c r="AD239" s="52">
        <f t="shared" si="49"/>
        <v>0</v>
      </c>
      <c r="AE239" s="78"/>
      <c r="AG239" s="52">
        <f t="shared" si="50"/>
        <v>-603.21344497607663</v>
      </c>
      <c r="AH239" s="52">
        <f t="shared" si="51"/>
        <v>-603.21344497607663</v>
      </c>
      <c r="AI239" s="7">
        <f t="shared" si="52"/>
        <v>-603.21344497607663</v>
      </c>
      <c r="AJ239" s="7">
        <f t="shared" si="53"/>
        <v>-603.21344497607663</v>
      </c>
      <c r="AK239" s="7"/>
      <c r="AL239" s="7"/>
      <c r="AU239"/>
      <c r="AV239"/>
      <c r="AW239"/>
    </row>
    <row r="240" spans="1:49" x14ac:dyDescent="0.25">
      <c r="A240" t="str">
        <f t="shared" si="44"/>
        <v>DEDELEGATION</v>
      </c>
      <c r="B240" s="296">
        <v>44295</v>
      </c>
      <c r="C240" s="295">
        <v>3023506</v>
      </c>
      <c r="D240" s="301" t="s">
        <v>270</v>
      </c>
      <c r="E240" t="str">
        <f>VLOOKUP(C240,Schools!$A:$Z,3,0)</f>
        <v>M</v>
      </c>
      <c r="F240" s="76">
        <v>-234.41872909698995</v>
      </c>
      <c r="G240" s="295" t="s">
        <v>4703</v>
      </c>
      <c r="H240" s="295" t="s">
        <v>4808</v>
      </c>
      <c r="I240" t="str">
        <f t="shared" si="45"/>
        <v>10162/543965</v>
      </c>
      <c r="J240">
        <f>VLOOKUP(C240,Schools!$A:$Z,9,0)</f>
        <v>400009</v>
      </c>
      <c r="K240" s="74" t="s">
        <v>170</v>
      </c>
      <c r="L240" s="295" t="s">
        <v>4813</v>
      </c>
      <c r="M240" s="295" t="s">
        <v>4845</v>
      </c>
      <c r="N240" s="77" t="str">
        <f>VLOOKUP(C240,Schools!A:D,4,0)</f>
        <v>Primary</v>
      </c>
      <c r="O240" s="77">
        <f t="shared" si="43"/>
        <v>10162</v>
      </c>
      <c r="P240" s="77">
        <f t="shared" si="46"/>
        <v>543965</v>
      </c>
      <c r="Q240" s="286">
        <f t="shared" si="47"/>
        <v>-234.41872909698995</v>
      </c>
      <c r="R240" s="78"/>
      <c r="S240" s="78"/>
      <c r="T240" s="78"/>
      <c r="U240" s="78"/>
      <c r="V240" s="78"/>
      <c r="W240" s="78"/>
      <c r="X240" s="78"/>
      <c r="Y240" s="78"/>
      <c r="Z240" s="78"/>
      <c r="AA240" s="78"/>
      <c r="AB240" s="78"/>
      <c r="AC240" s="52">
        <f t="shared" si="48"/>
        <v>-234.41872909698995</v>
      </c>
      <c r="AD240" s="52">
        <f t="shared" si="49"/>
        <v>0</v>
      </c>
      <c r="AE240" s="78"/>
      <c r="AG240" s="52">
        <f t="shared" si="50"/>
        <v>-234.41872909698995</v>
      </c>
      <c r="AH240" s="52">
        <f t="shared" si="51"/>
        <v>-234.41872909698995</v>
      </c>
      <c r="AI240" s="7">
        <f t="shared" si="52"/>
        <v>-234.41872909698995</v>
      </c>
      <c r="AJ240" s="7">
        <f t="shared" si="53"/>
        <v>-234.41872909698995</v>
      </c>
      <c r="AK240" s="7"/>
      <c r="AL240" s="7"/>
      <c r="AU240"/>
      <c r="AV240"/>
      <c r="AW240"/>
    </row>
    <row r="241" spans="1:49" x14ac:dyDescent="0.25">
      <c r="A241" t="str">
        <f t="shared" si="44"/>
        <v>DEDELEGATION</v>
      </c>
      <c r="B241" s="296">
        <v>44295</v>
      </c>
      <c r="C241" s="295">
        <v>3023507</v>
      </c>
      <c r="D241" s="301" t="s">
        <v>4795</v>
      </c>
      <c r="E241" t="str">
        <f>VLOOKUP(C241,Schools!$A:$Z,3,0)</f>
        <v>M</v>
      </c>
      <c r="F241" s="76">
        <v>-236.31419689119173</v>
      </c>
      <c r="G241" s="295" t="s">
        <v>4703</v>
      </c>
      <c r="H241" s="295" t="s">
        <v>4808</v>
      </c>
      <c r="I241" t="str">
        <f t="shared" si="45"/>
        <v>10162/543965</v>
      </c>
      <c r="J241">
        <f>VLOOKUP(C241,Schools!$A:$Z,9,0)</f>
        <v>400037</v>
      </c>
      <c r="K241" s="74" t="s">
        <v>170</v>
      </c>
      <c r="L241" s="295" t="s">
        <v>4813</v>
      </c>
      <c r="M241" s="295" t="s">
        <v>4845</v>
      </c>
      <c r="N241" s="77" t="str">
        <f>VLOOKUP(C241,Schools!A:D,4,0)</f>
        <v>Primary</v>
      </c>
      <c r="O241" s="77">
        <f t="shared" si="43"/>
        <v>10162</v>
      </c>
      <c r="P241" s="77">
        <f t="shared" si="46"/>
        <v>543965</v>
      </c>
      <c r="Q241" s="286">
        <f t="shared" si="47"/>
        <v>-236.31419689119173</v>
      </c>
      <c r="R241" s="78"/>
      <c r="S241" s="78"/>
      <c r="T241" s="78"/>
      <c r="U241" s="78"/>
      <c r="V241" s="78"/>
      <c r="W241" s="78"/>
      <c r="X241" s="78"/>
      <c r="Y241" s="78"/>
      <c r="Z241" s="78"/>
      <c r="AA241" s="78"/>
      <c r="AB241" s="78"/>
      <c r="AC241" s="52">
        <f t="shared" si="48"/>
        <v>-236.31419689119173</v>
      </c>
      <c r="AD241" s="52">
        <f t="shared" si="49"/>
        <v>0</v>
      </c>
      <c r="AE241" s="78"/>
      <c r="AG241" s="52">
        <f t="shared" si="50"/>
        <v>-236.31419689119173</v>
      </c>
      <c r="AH241" s="52">
        <f t="shared" si="51"/>
        <v>-236.31419689119173</v>
      </c>
      <c r="AI241" s="7">
        <f t="shared" si="52"/>
        <v>-236.31419689119173</v>
      </c>
      <c r="AJ241" s="7">
        <f t="shared" si="53"/>
        <v>-236.31419689119173</v>
      </c>
      <c r="AK241" s="7"/>
      <c r="AL241" s="7"/>
      <c r="AU241"/>
      <c r="AV241"/>
      <c r="AW241"/>
    </row>
    <row r="242" spans="1:49" x14ac:dyDescent="0.25">
      <c r="A242" t="str">
        <f t="shared" si="44"/>
        <v>DEDELEGATION</v>
      </c>
      <c r="B242" s="296">
        <v>44295</v>
      </c>
      <c r="C242" s="295">
        <v>3023509</v>
      </c>
      <c r="D242" s="301" t="s">
        <v>4796</v>
      </c>
      <c r="E242" t="str">
        <f>VLOOKUP(C242,Schools!$A:$Z,3,0)</f>
        <v>M</v>
      </c>
      <c r="F242" s="76">
        <v>-1024.2199999999987</v>
      </c>
      <c r="G242" s="295" t="s">
        <v>4703</v>
      </c>
      <c r="H242" s="295" t="s">
        <v>4808</v>
      </c>
      <c r="I242" t="str">
        <f t="shared" si="45"/>
        <v>10162/543965</v>
      </c>
      <c r="J242">
        <f>VLOOKUP(C242,Schools!$A:$Z,9,0)</f>
        <v>400066</v>
      </c>
      <c r="K242" s="74" t="s">
        <v>170</v>
      </c>
      <c r="L242" s="295" t="s">
        <v>4813</v>
      </c>
      <c r="M242" s="295" t="s">
        <v>4845</v>
      </c>
      <c r="N242" s="77" t="str">
        <f>VLOOKUP(C242,Schools!A:D,4,0)</f>
        <v>Primary</v>
      </c>
      <c r="O242" s="77">
        <f t="shared" si="43"/>
        <v>10162</v>
      </c>
      <c r="P242" s="77">
        <f t="shared" si="46"/>
        <v>543965</v>
      </c>
      <c r="Q242" s="286">
        <f t="shared" si="47"/>
        <v>-1024.2199999999987</v>
      </c>
      <c r="R242" s="78"/>
      <c r="S242" s="78"/>
      <c r="T242" s="78"/>
      <c r="U242" s="78"/>
      <c r="V242" s="78"/>
      <c r="W242" s="78"/>
      <c r="X242" s="78"/>
      <c r="Y242" s="78"/>
      <c r="Z242" s="78"/>
      <c r="AA242" s="78"/>
      <c r="AB242" s="78"/>
      <c r="AC242" s="52">
        <f t="shared" si="48"/>
        <v>-1024.2199999999987</v>
      </c>
      <c r="AD242" s="52">
        <f t="shared" si="49"/>
        <v>0</v>
      </c>
      <c r="AE242" s="78"/>
      <c r="AG242" s="52">
        <f t="shared" si="50"/>
        <v>-1024.2199999999987</v>
      </c>
      <c r="AH242" s="52">
        <f t="shared" si="51"/>
        <v>-1024.2199999999987</v>
      </c>
      <c r="AI242" s="7">
        <f t="shared" si="52"/>
        <v>-1024.2199999999987</v>
      </c>
      <c r="AJ242" s="7">
        <f t="shared" si="53"/>
        <v>-1024.2199999999987</v>
      </c>
      <c r="AK242" s="7"/>
      <c r="AL242" s="7"/>
      <c r="AU242"/>
      <c r="AV242"/>
      <c r="AW242"/>
    </row>
    <row r="243" spans="1:49" x14ac:dyDescent="0.25">
      <c r="A243" t="str">
        <f t="shared" si="44"/>
        <v>DEDELEGATION</v>
      </c>
      <c r="B243" s="296">
        <v>44295</v>
      </c>
      <c r="C243" s="295">
        <v>3023510</v>
      </c>
      <c r="D243" s="301" t="s">
        <v>4797</v>
      </c>
      <c r="E243" t="str">
        <f>VLOOKUP(C243,Schools!$A:$Z,3,0)</f>
        <v>M</v>
      </c>
      <c r="F243" s="76">
        <v>-520.91086294416243</v>
      </c>
      <c r="G243" s="295" t="s">
        <v>4703</v>
      </c>
      <c r="H243" s="295" t="s">
        <v>4808</v>
      </c>
      <c r="I243" t="str">
        <f t="shared" si="45"/>
        <v>10162/543965</v>
      </c>
      <c r="J243">
        <f>VLOOKUP(C243,Schools!$A:$Z,9,0)</f>
        <v>400071</v>
      </c>
      <c r="K243" s="74" t="s">
        <v>170</v>
      </c>
      <c r="L243" s="295" t="s">
        <v>4813</v>
      </c>
      <c r="M243" s="295" t="s">
        <v>4845</v>
      </c>
      <c r="N243" s="77" t="str">
        <f>VLOOKUP(C243,Schools!A:D,4,0)</f>
        <v>Primary</v>
      </c>
      <c r="O243" s="77">
        <f t="shared" si="43"/>
        <v>10162</v>
      </c>
      <c r="P243" s="77">
        <f t="shared" si="46"/>
        <v>543965</v>
      </c>
      <c r="Q243" s="286">
        <f t="shared" si="47"/>
        <v>-520.91086294416243</v>
      </c>
      <c r="R243" s="78"/>
      <c r="S243" s="78"/>
      <c r="T243" s="78"/>
      <c r="U243" s="78"/>
      <c r="V243" s="78"/>
      <c r="W243" s="78"/>
      <c r="X243" s="78"/>
      <c r="Y243" s="78"/>
      <c r="Z243" s="78"/>
      <c r="AA243" s="78"/>
      <c r="AB243" s="78"/>
      <c r="AC243" s="52">
        <f t="shared" si="48"/>
        <v>-520.91086294416243</v>
      </c>
      <c r="AD243" s="52">
        <f t="shared" si="49"/>
        <v>0</v>
      </c>
      <c r="AE243" s="78"/>
      <c r="AG243" s="52">
        <f t="shared" si="50"/>
        <v>-520.91086294416243</v>
      </c>
      <c r="AH243" s="52">
        <f t="shared" si="51"/>
        <v>-520.91086294416243</v>
      </c>
      <c r="AI243" s="7">
        <f t="shared" si="52"/>
        <v>-520.91086294416243</v>
      </c>
      <c r="AJ243" s="7">
        <f t="shared" si="53"/>
        <v>-520.91086294416243</v>
      </c>
      <c r="AK243" s="7"/>
      <c r="AL243" s="7"/>
      <c r="AU243"/>
      <c r="AV243"/>
      <c r="AW243"/>
    </row>
    <row r="244" spans="1:49" x14ac:dyDescent="0.25">
      <c r="A244" t="str">
        <f t="shared" si="44"/>
        <v>DEDELEGATION</v>
      </c>
      <c r="B244" s="296">
        <v>44295</v>
      </c>
      <c r="C244" s="295">
        <v>3023511</v>
      </c>
      <c r="D244" s="301" t="s">
        <v>4798</v>
      </c>
      <c r="E244" t="str">
        <f>VLOOKUP(C244,Schools!$A:$Z,3,0)</f>
        <v>M</v>
      </c>
      <c r="F244" s="76">
        <v>-1396.793076923077</v>
      </c>
      <c r="G244" s="295" t="s">
        <v>4703</v>
      </c>
      <c r="H244" s="295" t="s">
        <v>4808</v>
      </c>
      <c r="I244" t="str">
        <f t="shared" si="45"/>
        <v>10162/543965</v>
      </c>
      <c r="J244">
        <f>VLOOKUP(C244,Schools!$A:$Z,9,0)</f>
        <v>400024</v>
      </c>
      <c r="K244" s="74" t="s">
        <v>170</v>
      </c>
      <c r="L244" s="295" t="s">
        <v>4813</v>
      </c>
      <c r="M244" s="295" t="s">
        <v>4845</v>
      </c>
      <c r="N244" s="77" t="str">
        <f>VLOOKUP(C244,Schools!A:D,4,0)</f>
        <v>Primary</v>
      </c>
      <c r="O244" s="77">
        <f t="shared" si="43"/>
        <v>10162</v>
      </c>
      <c r="P244" s="77">
        <f t="shared" si="46"/>
        <v>543965</v>
      </c>
      <c r="Q244" s="286">
        <f t="shared" si="47"/>
        <v>-1396.793076923077</v>
      </c>
      <c r="R244" s="78"/>
      <c r="S244" s="78"/>
      <c r="T244" s="78"/>
      <c r="U244" s="78"/>
      <c r="V244" s="78"/>
      <c r="W244" s="78"/>
      <c r="X244" s="78"/>
      <c r="Y244" s="78"/>
      <c r="Z244" s="78"/>
      <c r="AA244" s="78"/>
      <c r="AB244" s="78"/>
      <c r="AC244" s="52">
        <f t="shared" si="48"/>
        <v>-1396.793076923077</v>
      </c>
      <c r="AD244" s="52">
        <f t="shared" si="49"/>
        <v>0</v>
      </c>
      <c r="AE244" s="78"/>
      <c r="AG244" s="52">
        <f t="shared" si="50"/>
        <v>-1396.793076923077</v>
      </c>
      <c r="AH244" s="52">
        <f t="shared" si="51"/>
        <v>-1396.793076923077</v>
      </c>
      <c r="AI244" s="7">
        <f t="shared" si="52"/>
        <v>-1396.793076923077</v>
      </c>
      <c r="AJ244" s="7">
        <f t="shared" si="53"/>
        <v>-1396.793076923077</v>
      </c>
      <c r="AK244" s="7"/>
      <c r="AL244" s="7"/>
      <c r="AU244"/>
      <c r="AV244"/>
      <c r="AW244"/>
    </row>
    <row r="245" spans="1:49" x14ac:dyDescent="0.25">
      <c r="A245" t="str">
        <f t="shared" si="44"/>
        <v>DEDELEGATION</v>
      </c>
      <c r="B245" s="296">
        <v>44295</v>
      </c>
      <c r="C245" s="295">
        <v>3023512</v>
      </c>
      <c r="D245" s="301" t="s">
        <v>4799</v>
      </c>
      <c r="E245" t="str">
        <f>VLOOKUP(C245,Schools!$A:$Z,3,0)</f>
        <v>M</v>
      </c>
      <c r="F245" s="76">
        <v>-98.719999999999985</v>
      </c>
      <c r="G245" s="295" t="s">
        <v>4703</v>
      </c>
      <c r="H245" s="295" t="s">
        <v>4808</v>
      </c>
      <c r="I245" t="str">
        <f t="shared" si="45"/>
        <v>10162/543965</v>
      </c>
      <c r="J245">
        <f>VLOOKUP(C245,Schools!$A:$Z,9,0)</f>
        <v>400093</v>
      </c>
      <c r="K245" s="74" t="s">
        <v>170</v>
      </c>
      <c r="L245" s="295" t="s">
        <v>4813</v>
      </c>
      <c r="M245" s="295" t="s">
        <v>4845</v>
      </c>
      <c r="N245" s="77" t="str">
        <f>VLOOKUP(C245,Schools!A:D,4,0)</f>
        <v>Primary</v>
      </c>
      <c r="O245" s="77">
        <f t="shared" si="43"/>
        <v>10162</v>
      </c>
      <c r="P245" s="77">
        <f t="shared" si="46"/>
        <v>543965</v>
      </c>
      <c r="Q245" s="286">
        <f t="shared" si="47"/>
        <v>-98.719999999999985</v>
      </c>
      <c r="R245" s="78"/>
      <c r="S245" s="78"/>
      <c r="T245" s="78"/>
      <c r="U245" s="78"/>
      <c r="V245" s="78"/>
      <c r="W245" s="78"/>
      <c r="X245" s="78"/>
      <c r="Y245" s="78"/>
      <c r="Z245" s="78"/>
      <c r="AA245" s="78"/>
      <c r="AB245" s="78"/>
      <c r="AC245" s="52">
        <f t="shared" si="48"/>
        <v>-98.719999999999985</v>
      </c>
      <c r="AD245" s="52">
        <f t="shared" si="49"/>
        <v>0</v>
      </c>
      <c r="AE245" s="78"/>
      <c r="AG245" s="52">
        <f t="shared" si="50"/>
        <v>-98.719999999999985</v>
      </c>
      <c r="AH245" s="52">
        <f t="shared" si="51"/>
        <v>-98.719999999999985</v>
      </c>
      <c r="AI245" s="7">
        <f t="shared" si="52"/>
        <v>-98.719999999999985</v>
      </c>
      <c r="AJ245" s="7">
        <f t="shared" si="53"/>
        <v>-98.719999999999985</v>
      </c>
      <c r="AK245" s="7"/>
      <c r="AL245" s="7"/>
      <c r="AU245"/>
      <c r="AV245"/>
      <c r="AW245"/>
    </row>
    <row r="246" spans="1:49" x14ac:dyDescent="0.25">
      <c r="A246" t="str">
        <f t="shared" si="44"/>
        <v>DEDELEGATION</v>
      </c>
      <c r="B246" s="296">
        <v>44295</v>
      </c>
      <c r="C246" s="295">
        <v>3023513</v>
      </c>
      <c r="D246" s="301" t="s">
        <v>240</v>
      </c>
      <c r="E246" t="str">
        <f>VLOOKUP(C246,Schools!$A:$Z,3,0)</f>
        <v>M</v>
      </c>
      <c r="F246" s="76">
        <v>-198.48465608465605</v>
      </c>
      <c r="G246" s="295" t="s">
        <v>4703</v>
      </c>
      <c r="H246" s="295" t="s">
        <v>4808</v>
      </c>
      <c r="I246" t="str">
        <f t="shared" si="45"/>
        <v>10162/543965</v>
      </c>
      <c r="J246">
        <f>VLOOKUP(C246,Schools!$A:$Z,9,0)</f>
        <v>400007</v>
      </c>
      <c r="K246" s="74" t="s">
        <v>170</v>
      </c>
      <c r="L246" s="295" t="s">
        <v>4813</v>
      </c>
      <c r="M246" s="295" t="s">
        <v>4845</v>
      </c>
      <c r="N246" s="77" t="str">
        <f>VLOOKUP(C246,Schools!A:D,4,0)</f>
        <v>Primary</v>
      </c>
      <c r="O246" s="77">
        <f t="shared" si="43"/>
        <v>10162</v>
      </c>
      <c r="P246" s="77">
        <f t="shared" si="46"/>
        <v>543965</v>
      </c>
      <c r="Q246" s="286">
        <f t="shared" si="47"/>
        <v>-198.48465608465605</v>
      </c>
      <c r="R246" s="78"/>
      <c r="S246" s="78"/>
      <c r="T246" s="78"/>
      <c r="U246" s="78"/>
      <c r="V246" s="78"/>
      <c r="W246" s="78"/>
      <c r="X246" s="78"/>
      <c r="Y246" s="78"/>
      <c r="Z246" s="78"/>
      <c r="AA246" s="78"/>
      <c r="AB246" s="78"/>
      <c r="AC246" s="52">
        <f t="shared" si="48"/>
        <v>-198.48465608465605</v>
      </c>
      <c r="AD246" s="52">
        <f t="shared" si="49"/>
        <v>0</v>
      </c>
      <c r="AE246" s="78"/>
      <c r="AG246" s="52">
        <f t="shared" si="50"/>
        <v>-198.48465608465605</v>
      </c>
      <c r="AH246" s="52">
        <f t="shared" si="51"/>
        <v>-198.48465608465605</v>
      </c>
      <c r="AI246" s="7">
        <f t="shared" si="52"/>
        <v>-198.48465608465605</v>
      </c>
      <c r="AJ246" s="7">
        <f t="shared" si="53"/>
        <v>-198.48465608465605</v>
      </c>
      <c r="AK246" s="7"/>
      <c r="AL246" s="7"/>
      <c r="AU246"/>
      <c r="AV246"/>
      <c r="AW246"/>
    </row>
    <row r="247" spans="1:49" x14ac:dyDescent="0.25">
      <c r="A247" t="str">
        <f t="shared" si="44"/>
        <v>DEDELEGATION</v>
      </c>
      <c r="B247" s="296">
        <v>44295</v>
      </c>
      <c r="C247" s="295">
        <v>3023514</v>
      </c>
      <c r="D247" s="301" t="s">
        <v>4800</v>
      </c>
      <c r="E247" t="str">
        <f>VLOOKUP(C247,Schools!$A:$Z,3,0)</f>
        <v>M</v>
      </c>
      <c r="F247" s="76">
        <v>-694.394563106796</v>
      </c>
      <c r="G247" s="295" t="s">
        <v>4703</v>
      </c>
      <c r="H247" s="295" t="s">
        <v>4808</v>
      </c>
      <c r="I247" t="str">
        <f t="shared" si="45"/>
        <v>10162/543965</v>
      </c>
      <c r="J247">
        <f>VLOOKUP(C247,Schools!$A:$Z,9,0)</f>
        <v>400107</v>
      </c>
      <c r="K247" s="74" t="s">
        <v>170</v>
      </c>
      <c r="L247" s="295" t="s">
        <v>4813</v>
      </c>
      <c r="M247" s="295" t="s">
        <v>4845</v>
      </c>
      <c r="N247" s="77" t="str">
        <f>VLOOKUP(C247,Schools!A:D,4,0)</f>
        <v>Primary</v>
      </c>
      <c r="O247" s="77">
        <f t="shared" si="43"/>
        <v>10162</v>
      </c>
      <c r="P247" s="77">
        <f t="shared" si="46"/>
        <v>543965</v>
      </c>
      <c r="Q247" s="286">
        <f t="shared" si="47"/>
        <v>-694.394563106796</v>
      </c>
      <c r="R247" s="78"/>
      <c r="S247" s="78"/>
      <c r="T247" s="78"/>
      <c r="U247" s="78"/>
      <c r="V247" s="78"/>
      <c r="W247" s="78"/>
      <c r="X247" s="78"/>
      <c r="Y247" s="78"/>
      <c r="Z247" s="78"/>
      <c r="AA247" s="78"/>
      <c r="AB247" s="78"/>
      <c r="AC247" s="52">
        <f t="shared" si="48"/>
        <v>-694.394563106796</v>
      </c>
      <c r="AD247" s="52">
        <f t="shared" si="49"/>
        <v>0</v>
      </c>
      <c r="AE247" s="78"/>
      <c r="AG247" s="52">
        <f t="shared" si="50"/>
        <v>-694.394563106796</v>
      </c>
      <c r="AH247" s="52">
        <f t="shared" si="51"/>
        <v>-694.394563106796</v>
      </c>
      <c r="AI247" s="7">
        <f t="shared" si="52"/>
        <v>-694.394563106796</v>
      </c>
      <c r="AJ247" s="7">
        <f t="shared" si="53"/>
        <v>-694.394563106796</v>
      </c>
      <c r="AK247" s="7"/>
      <c r="AL247" s="7"/>
      <c r="AU247"/>
      <c r="AV247"/>
      <c r="AW247"/>
    </row>
    <row r="248" spans="1:49" x14ac:dyDescent="0.25">
      <c r="A248" t="str">
        <f t="shared" si="44"/>
        <v>DEDELEGATION</v>
      </c>
      <c r="B248" s="296">
        <v>44295</v>
      </c>
      <c r="C248" s="295">
        <v>3023516</v>
      </c>
      <c r="D248" s="301" t="s">
        <v>228</v>
      </c>
      <c r="E248" t="str">
        <f>VLOOKUP(C248,Schools!$A:$Z,3,0)</f>
        <v>M</v>
      </c>
      <c r="F248" s="76">
        <v>-246.79999999999995</v>
      </c>
      <c r="G248" s="295" t="s">
        <v>4703</v>
      </c>
      <c r="H248" s="295" t="s">
        <v>4808</v>
      </c>
      <c r="I248" t="str">
        <f t="shared" si="45"/>
        <v>10162/543965</v>
      </c>
      <c r="J248">
        <f>VLOOKUP(C248,Schools!$A:$Z,9,0)</f>
        <v>400108</v>
      </c>
      <c r="K248" s="74" t="s">
        <v>170</v>
      </c>
      <c r="L248" s="295" t="s">
        <v>4813</v>
      </c>
      <c r="M248" s="295" t="s">
        <v>4845</v>
      </c>
      <c r="N248" s="77" t="str">
        <f>VLOOKUP(C248,Schools!A:D,4,0)</f>
        <v>Primary</v>
      </c>
      <c r="O248" s="77">
        <f t="shared" si="43"/>
        <v>10162</v>
      </c>
      <c r="P248" s="77">
        <f t="shared" si="46"/>
        <v>543965</v>
      </c>
      <c r="Q248" s="286">
        <f t="shared" si="47"/>
        <v>-246.79999999999995</v>
      </c>
      <c r="R248" s="78"/>
      <c r="S248" s="78"/>
      <c r="T248" s="78"/>
      <c r="U248" s="78"/>
      <c r="V248" s="78"/>
      <c r="W248" s="78"/>
      <c r="X248" s="78"/>
      <c r="Y248" s="78"/>
      <c r="Z248" s="78"/>
      <c r="AA248" s="78"/>
      <c r="AB248" s="78"/>
      <c r="AC248" s="52">
        <f t="shared" si="48"/>
        <v>-246.79999999999995</v>
      </c>
      <c r="AD248" s="52">
        <f t="shared" si="49"/>
        <v>0</v>
      </c>
      <c r="AE248" s="78"/>
      <c r="AG248" s="52">
        <f t="shared" si="50"/>
        <v>-246.79999999999995</v>
      </c>
      <c r="AH248" s="52">
        <f t="shared" si="51"/>
        <v>-246.79999999999995</v>
      </c>
      <c r="AI248" s="7">
        <f t="shared" si="52"/>
        <v>-246.79999999999995</v>
      </c>
      <c r="AJ248" s="7">
        <f t="shared" si="53"/>
        <v>-246.79999999999995</v>
      </c>
      <c r="AK248" s="7"/>
      <c r="AL248" s="7"/>
      <c r="AU248"/>
      <c r="AV248"/>
      <c r="AW248"/>
    </row>
    <row r="249" spans="1:49" x14ac:dyDescent="0.25">
      <c r="A249" t="str">
        <f t="shared" si="44"/>
        <v>DEDELEGATION</v>
      </c>
      <c r="B249" s="296">
        <v>44295</v>
      </c>
      <c r="C249" s="295">
        <v>3023518</v>
      </c>
      <c r="D249" s="301" t="s">
        <v>279</v>
      </c>
      <c r="E249" t="str">
        <f>VLOOKUP(C249,Schools!$A:$Z,3,0)</f>
        <v>M</v>
      </c>
      <c r="F249" s="76">
        <v>-1815.38582278481</v>
      </c>
      <c r="G249" s="295" t="s">
        <v>4703</v>
      </c>
      <c r="H249" s="295" t="s">
        <v>4808</v>
      </c>
      <c r="I249" t="str">
        <f t="shared" si="45"/>
        <v>10162/543965</v>
      </c>
      <c r="J249">
        <f>VLOOKUP(C249,Schools!$A:$Z,9,0)</f>
        <v>400117</v>
      </c>
      <c r="K249" s="74" t="s">
        <v>170</v>
      </c>
      <c r="L249" s="295" t="s">
        <v>4813</v>
      </c>
      <c r="M249" s="295" t="s">
        <v>4845</v>
      </c>
      <c r="N249" s="77" t="str">
        <f>VLOOKUP(C249,Schools!A:D,4,0)</f>
        <v>Primary</v>
      </c>
      <c r="O249" s="77">
        <f t="shared" si="43"/>
        <v>10162</v>
      </c>
      <c r="P249" s="77">
        <f t="shared" si="46"/>
        <v>543965</v>
      </c>
      <c r="Q249" s="286">
        <f t="shared" si="47"/>
        <v>-1815.38582278481</v>
      </c>
      <c r="R249" s="78"/>
      <c r="S249" s="78"/>
      <c r="T249" s="78"/>
      <c r="U249" s="78"/>
      <c r="V249" s="78"/>
      <c r="W249" s="78"/>
      <c r="X249" s="78"/>
      <c r="Y249" s="78"/>
      <c r="Z249" s="78"/>
      <c r="AA249" s="78"/>
      <c r="AB249" s="78"/>
      <c r="AC249" s="52">
        <f t="shared" si="48"/>
        <v>-1815.38582278481</v>
      </c>
      <c r="AD249" s="52">
        <f t="shared" si="49"/>
        <v>0</v>
      </c>
      <c r="AE249" s="78"/>
      <c r="AG249" s="52">
        <f t="shared" si="50"/>
        <v>-1815.38582278481</v>
      </c>
      <c r="AH249" s="52">
        <f t="shared" si="51"/>
        <v>-1815.38582278481</v>
      </c>
      <c r="AI249" s="7">
        <f t="shared" si="52"/>
        <v>-1815.38582278481</v>
      </c>
      <c r="AJ249" s="7">
        <f t="shared" si="53"/>
        <v>-1815.38582278481</v>
      </c>
      <c r="AK249" s="7"/>
      <c r="AL249" s="7"/>
      <c r="AU249"/>
      <c r="AV249"/>
      <c r="AW249"/>
    </row>
    <row r="250" spans="1:49" x14ac:dyDescent="0.25">
      <c r="A250" t="str">
        <f t="shared" si="44"/>
        <v>DEDELEGATION</v>
      </c>
      <c r="B250" s="296">
        <v>44295</v>
      </c>
      <c r="C250" s="295">
        <v>3023520</v>
      </c>
      <c r="D250" s="301" t="s">
        <v>189</v>
      </c>
      <c r="E250" t="str">
        <f>VLOOKUP(C250,Schools!$A:$Z,3,0)</f>
        <v>M</v>
      </c>
      <c r="F250" s="76">
        <v>-12.34</v>
      </c>
      <c r="G250" s="295" t="s">
        <v>4703</v>
      </c>
      <c r="H250" s="295" t="s">
        <v>4808</v>
      </c>
      <c r="I250" t="str">
        <f t="shared" si="45"/>
        <v>10162/543965</v>
      </c>
      <c r="J250">
        <f>VLOOKUP(C250,Schools!$A:$Z,9,0)</f>
        <v>400125</v>
      </c>
      <c r="K250" s="74" t="s">
        <v>170</v>
      </c>
      <c r="L250" s="295" t="s">
        <v>4813</v>
      </c>
      <c r="M250" s="295" t="s">
        <v>4845</v>
      </c>
      <c r="N250" s="77" t="str">
        <f>VLOOKUP(C250,Schools!A:D,4,0)</f>
        <v>Primary</v>
      </c>
      <c r="O250" s="77">
        <f t="shared" si="43"/>
        <v>10162</v>
      </c>
      <c r="P250" s="77">
        <f t="shared" si="46"/>
        <v>543965</v>
      </c>
      <c r="Q250" s="286">
        <f t="shared" si="47"/>
        <v>-12.34</v>
      </c>
      <c r="R250" s="78"/>
      <c r="S250" s="78"/>
      <c r="T250" s="78"/>
      <c r="U250" s="78"/>
      <c r="V250" s="78"/>
      <c r="W250" s="78"/>
      <c r="X250" s="78"/>
      <c r="Y250" s="78"/>
      <c r="Z250" s="78"/>
      <c r="AA250" s="78"/>
      <c r="AB250" s="78"/>
      <c r="AC250" s="52">
        <f t="shared" si="48"/>
        <v>-12.34</v>
      </c>
      <c r="AD250" s="52">
        <f t="shared" si="49"/>
        <v>0</v>
      </c>
      <c r="AE250" s="78"/>
      <c r="AG250" s="52">
        <f t="shared" si="50"/>
        <v>-12.34</v>
      </c>
      <c r="AH250" s="52">
        <f t="shared" si="51"/>
        <v>-12.34</v>
      </c>
      <c r="AI250" s="7">
        <f t="shared" si="52"/>
        <v>-12.34</v>
      </c>
      <c r="AJ250" s="7">
        <f t="shared" si="53"/>
        <v>-12.34</v>
      </c>
      <c r="AK250" s="7"/>
      <c r="AL250" s="7"/>
      <c r="AU250"/>
      <c r="AV250"/>
      <c r="AW250"/>
    </row>
    <row r="251" spans="1:49" x14ac:dyDescent="0.25">
      <c r="A251" t="str">
        <f t="shared" si="44"/>
        <v>DEDELEGATION</v>
      </c>
      <c r="B251" s="296">
        <v>44295</v>
      </c>
      <c r="C251" s="295">
        <v>3023523</v>
      </c>
      <c r="D251" s="301" t="s">
        <v>237</v>
      </c>
      <c r="E251" t="str">
        <f>VLOOKUP(C251,Schools!$A:$Z,3,0)</f>
        <v>M</v>
      </c>
      <c r="F251" s="76">
        <v>-1476.046227929374</v>
      </c>
      <c r="G251" s="295" t="s">
        <v>4703</v>
      </c>
      <c r="H251" s="295" t="s">
        <v>4808</v>
      </c>
      <c r="I251" t="str">
        <f t="shared" si="45"/>
        <v>10162/543965</v>
      </c>
      <c r="J251">
        <f>VLOOKUP(C251,Schools!$A:$Z,9,0)</f>
        <v>400130</v>
      </c>
      <c r="K251" s="74" t="s">
        <v>170</v>
      </c>
      <c r="L251" s="295" t="s">
        <v>4813</v>
      </c>
      <c r="M251" s="295" t="s">
        <v>4845</v>
      </c>
      <c r="N251" s="77" t="str">
        <f>VLOOKUP(C251,Schools!A:D,4,0)</f>
        <v>Primary</v>
      </c>
      <c r="O251" s="77">
        <f t="shared" si="43"/>
        <v>10162</v>
      </c>
      <c r="P251" s="77">
        <f t="shared" si="46"/>
        <v>543965</v>
      </c>
      <c r="Q251" s="286">
        <f t="shared" si="47"/>
        <v>-1476.046227929374</v>
      </c>
      <c r="R251" s="78"/>
      <c r="S251" s="78"/>
      <c r="T251" s="78"/>
      <c r="U251" s="78"/>
      <c r="V251" s="78"/>
      <c r="W251" s="78"/>
      <c r="X251" s="78"/>
      <c r="Y251" s="78"/>
      <c r="Z251" s="78"/>
      <c r="AA251" s="78"/>
      <c r="AB251" s="78"/>
      <c r="AC251" s="52">
        <f t="shared" si="48"/>
        <v>-1476.046227929374</v>
      </c>
      <c r="AD251" s="52">
        <f t="shared" si="49"/>
        <v>0</v>
      </c>
      <c r="AE251" s="78"/>
      <c r="AG251" s="52">
        <f t="shared" si="50"/>
        <v>-1476.046227929374</v>
      </c>
      <c r="AH251" s="52">
        <f t="shared" si="51"/>
        <v>-1476.046227929374</v>
      </c>
      <c r="AI251" s="7">
        <f t="shared" si="52"/>
        <v>-1476.046227929374</v>
      </c>
      <c r="AJ251" s="7">
        <f t="shared" si="53"/>
        <v>-1476.046227929374</v>
      </c>
      <c r="AK251" s="7"/>
      <c r="AL251" s="7"/>
      <c r="AU251"/>
      <c r="AV251"/>
      <c r="AW251"/>
    </row>
    <row r="252" spans="1:49" x14ac:dyDescent="0.25">
      <c r="A252" t="str">
        <f t="shared" si="44"/>
        <v>DEDELEGATION</v>
      </c>
      <c r="B252" s="296">
        <v>44295</v>
      </c>
      <c r="C252" s="295">
        <v>3023524</v>
      </c>
      <c r="D252" s="301" t="s">
        <v>200</v>
      </c>
      <c r="E252" t="str">
        <f>VLOOKUP(C252,Schools!$A:$Z,3,0)</f>
        <v>M</v>
      </c>
      <c r="F252" s="76">
        <v>-149.67225806451611</v>
      </c>
      <c r="G252" s="295" t="s">
        <v>4703</v>
      </c>
      <c r="H252" s="295" t="s">
        <v>4808</v>
      </c>
      <c r="I252" t="str">
        <f t="shared" si="45"/>
        <v>10162/543965</v>
      </c>
      <c r="J252">
        <f>VLOOKUP(C252,Schools!$A:$Z,9,0)</f>
        <v>400150</v>
      </c>
      <c r="K252" s="74" t="s">
        <v>170</v>
      </c>
      <c r="L252" s="295" t="s">
        <v>4813</v>
      </c>
      <c r="M252" s="295" t="s">
        <v>4845</v>
      </c>
      <c r="N252" s="77" t="str">
        <f>VLOOKUP(C252,Schools!A:D,4,0)</f>
        <v>Primary</v>
      </c>
      <c r="O252" s="77">
        <f t="shared" si="43"/>
        <v>10162</v>
      </c>
      <c r="P252" s="77">
        <f t="shared" si="46"/>
        <v>543965</v>
      </c>
      <c r="Q252" s="286">
        <f t="shared" si="47"/>
        <v>-149.67225806451611</v>
      </c>
      <c r="R252" s="78"/>
      <c r="S252" s="78"/>
      <c r="T252" s="78"/>
      <c r="U252" s="78"/>
      <c r="V252" s="78"/>
      <c r="W252" s="78"/>
      <c r="X252" s="78"/>
      <c r="Y252" s="78"/>
      <c r="Z252" s="78"/>
      <c r="AA252" s="78"/>
      <c r="AB252" s="78"/>
      <c r="AC252" s="52">
        <f t="shared" si="48"/>
        <v>-149.67225806451611</v>
      </c>
      <c r="AD252" s="52">
        <f t="shared" si="49"/>
        <v>0</v>
      </c>
      <c r="AE252" s="78"/>
      <c r="AG252" s="52">
        <f t="shared" si="50"/>
        <v>-149.67225806451611</v>
      </c>
      <c r="AH252" s="52">
        <f t="shared" si="51"/>
        <v>-149.67225806451611</v>
      </c>
      <c r="AI252" s="7">
        <f t="shared" si="52"/>
        <v>-149.67225806451611</v>
      </c>
      <c r="AJ252" s="7">
        <f t="shared" si="53"/>
        <v>-149.67225806451611</v>
      </c>
      <c r="AK252" s="7"/>
      <c r="AL252" s="7"/>
      <c r="AU252"/>
      <c r="AV252"/>
      <c r="AW252"/>
    </row>
    <row r="253" spans="1:49" x14ac:dyDescent="0.25">
      <c r="A253" t="str">
        <f t="shared" si="44"/>
        <v>DEDELEGATION</v>
      </c>
      <c r="B253" s="296">
        <v>44295</v>
      </c>
      <c r="C253" s="295">
        <v>3025201</v>
      </c>
      <c r="D253" s="301" t="s">
        <v>249</v>
      </c>
      <c r="E253" t="str">
        <f>VLOOKUP(C253,Schools!$A:$Z,3,0)</f>
        <v>M</v>
      </c>
      <c r="F253" s="76">
        <v>-882.86230179028121</v>
      </c>
      <c r="G253" s="295" t="s">
        <v>4703</v>
      </c>
      <c r="H253" s="295" t="s">
        <v>4808</v>
      </c>
      <c r="I253" t="str">
        <f t="shared" si="45"/>
        <v>10162/543965</v>
      </c>
      <c r="J253">
        <f>VLOOKUP(C253,Schools!$A:$Z,9,0)</f>
        <v>400021</v>
      </c>
      <c r="K253" s="74" t="s">
        <v>170</v>
      </c>
      <c r="L253" s="295" t="s">
        <v>4813</v>
      </c>
      <c r="M253" s="295" t="s">
        <v>4845</v>
      </c>
      <c r="N253" s="77" t="str">
        <f>VLOOKUP(C253,Schools!A:D,4,0)</f>
        <v>Primary</v>
      </c>
      <c r="O253" s="77">
        <f t="shared" si="43"/>
        <v>10162</v>
      </c>
      <c r="P253" s="77">
        <f t="shared" si="46"/>
        <v>543965</v>
      </c>
      <c r="Q253" s="286">
        <f t="shared" si="47"/>
        <v>-882.86230179028121</v>
      </c>
      <c r="R253" s="78"/>
      <c r="S253" s="78"/>
      <c r="T253" s="78"/>
      <c r="U253" s="78"/>
      <c r="V253" s="78"/>
      <c r="W253" s="78"/>
      <c r="X253" s="78"/>
      <c r="Y253" s="78"/>
      <c r="Z253" s="78"/>
      <c r="AA253" s="78"/>
      <c r="AB253" s="78"/>
      <c r="AC253" s="52">
        <f t="shared" si="48"/>
        <v>-882.86230179028121</v>
      </c>
      <c r="AD253" s="52">
        <f t="shared" si="49"/>
        <v>0</v>
      </c>
      <c r="AE253" s="78"/>
      <c r="AG253" s="52">
        <f t="shared" si="50"/>
        <v>-882.86230179028121</v>
      </c>
      <c r="AH253" s="52">
        <f t="shared" si="51"/>
        <v>-882.86230179028121</v>
      </c>
      <c r="AI253" s="7">
        <f t="shared" si="52"/>
        <v>-882.86230179028121</v>
      </c>
      <c r="AJ253" s="7">
        <f t="shared" si="53"/>
        <v>-882.86230179028121</v>
      </c>
      <c r="AK253" s="7"/>
      <c r="AL253" s="7"/>
      <c r="AU253"/>
      <c r="AV253"/>
      <c r="AW253"/>
    </row>
    <row r="254" spans="1:49" x14ac:dyDescent="0.25">
      <c r="A254" t="str">
        <f t="shared" si="44"/>
        <v>DEDELEGATION</v>
      </c>
      <c r="B254" s="296">
        <v>44295</v>
      </c>
      <c r="C254" s="295">
        <v>3025948</v>
      </c>
      <c r="D254" s="301" t="s">
        <v>4801</v>
      </c>
      <c r="E254" t="str">
        <f>VLOOKUP(C254,Schools!$A:$Z,3,0)</f>
        <v>M</v>
      </c>
      <c r="F254" s="76">
        <v>-112.67737864077671</v>
      </c>
      <c r="G254" s="295" t="s">
        <v>4703</v>
      </c>
      <c r="H254" s="295" t="s">
        <v>4808</v>
      </c>
      <c r="I254" t="str">
        <f t="shared" si="45"/>
        <v>10162/543965</v>
      </c>
      <c r="J254">
        <f>VLOOKUP(C254,Schools!$A:$Z,9,0)</f>
        <v>400112</v>
      </c>
      <c r="K254" s="74" t="s">
        <v>170</v>
      </c>
      <c r="L254" s="295" t="s">
        <v>4813</v>
      </c>
      <c r="M254" s="295" t="s">
        <v>4845</v>
      </c>
      <c r="N254" s="77" t="str">
        <f>VLOOKUP(C254,Schools!A:D,4,0)</f>
        <v>Primary</v>
      </c>
      <c r="O254" s="77">
        <f t="shared" si="43"/>
        <v>10162</v>
      </c>
      <c r="P254" s="77">
        <f t="shared" si="46"/>
        <v>543965</v>
      </c>
      <c r="Q254" s="286">
        <f t="shared" si="47"/>
        <v>-112.67737864077671</v>
      </c>
      <c r="R254" s="78"/>
      <c r="S254" s="78"/>
      <c r="T254" s="78"/>
      <c r="U254" s="78"/>
      <c r="V254" s="78"/>
      <c r="W254" s="78"/>
      <c r="X254" s="78"/>
      <c r="Y254" s="78"/>
      <c r="Z254" s="78"/>
      <c r="AA254" s="78"/>
      <c r="AB254" s="78"/>
      <c r="AC254" s="52">
        <f t="shared" si="48"/>
        <v>-112.67737864077671</v>
      </c>
      <c r="AD254" s="52">
        <f t="shared" si="49"/>
        <v>0</v>
      </c>
      <c r="AE254" s="78"/>
      <c r="AG254" s="52">
        <f t="shared" si="50"/>
        <v>-112.67737864077671</v>
      </c>
      <c r="AH254" s="52">
        <f t="shared" si="51"/>
        <v>-112.67737864077671</v>
      </c>
      <c r="AI254" s="7">
        <f t="shared" si="52"/>
        <v>-112.67737864077671</v>
      </c>
      <c r="AJ254" s="7">
        <f t="shared" si="53"/>
        <v>-112.67737864077671</v>
      </c>
      <c r="AK254" s="7"/>
      <c r="AL254" s="7"/>
      <c r="AU254"/>
      <c r="AV254"/>
      <c r="AW254"/>
    </row>
    <row r="255" spans="1:49" x14ac:dyDescent="0.25">
      <c r="A255" t="str">
        <f t="shared" si="44"/>
        <v>DEDELEGATION</v>
      </c>
      <c r="B255" s="296">
        <v>44295</v>
      </c>
      <c r="C255" s="295">
        <v>3025949</v>
      </c>
      <c r="D255" s="301" t="s">
        <v>239</v>
      </c>
      <c r="E255" t="str">
        <f>VLOOKUP(C255,Schools!$A:$Z,3,0)</f>
        <v>M</v>
      </c>
      <c r="F255" s="76">
        <v>-237.40406091370556</v>
      </c>
      <c r="G255" s="295" t="s">
        <v>4703</v>
      </c>
      <c r="H255" s="295" t="s">
        <v>4808</v>
      </c>
      <c r="I255" t="str">
        <f t="shared" si="45"/>
        <v>10162/543965</v>
      </c>
      <c r="J255">
        <f>VLOOKUP(C255,Schools!$A:$Z,9,0)</f>
        <v>400110</v>
      </c>
      <c r="K255" s="74" t="s">
        <v>170</v>
      </c>
      <c r="L255" s="295" t="s">
        <v>4813</v>
      </c>
      <c r="M255" s="295" t="s">
        <v>4845</v>
      </c>
      <c r="N255" s="77" t="str">
        <f>VLOOKUP(C255,Schools!A:D,4,0)</f>
        <v>Primary</v>
      </c>
      <c r="O255" s="77">
        <f t="shared" si="43"/>
        <v>10162</v>
      </c>
      <c r="P255" s="77">
        <f t="shared" si="46"/>
        <v>543965</v>
      </c>
      <c r="Q255" s="286">
        <f t="shared" si="47"/>
        <v>-237.40406091370556</v>
      </c>
      <c r="R255" s="78"/>
      <c r="S255" s="78"/>
      <c r="T255" s="78"/>
      <c r="U255" s="78"/>
      <c r="V255" s="78"/>
      <c r="W255" s="78"/>
      <c r="X255" s="78"/>
      <c r="Y255" s="78"/>
      <c r="Z255" s="78"/>
      <c r="AA255" s="78"/>
      <c r="AB255" s="78"/>
      <c r="AC255" s="52">
        <f t="shared" si="48"/>
        <v>-237.40406091370556</v>
      </c>
      <c r="AD255" s="52">
        <f t="shared" si="49"/>
        <v>0</v>
      </c>
      <c r="AE255" s="78"/>
      <c r="AG255" s="52">
        <f t="shared" si="50"/>
        <v>-237.40406091370556</v>
      </c>
      <c r="AH255" s="52">
        <f t="shared" si="51"/>
        <v>-237.40406091370556</v>
      </c>
      <c r="AI255" s="7">
        <f t="shared" si="52"/>
        <v>-237.40406091370556</v>
      </c>
      <c r="AJ255" s="7">
        <f t="shared" si="53"/>
        <v>-237.40406091370556</v>
      </c>
      <c r="AK255" s="7"/>
      <c r="AL255" s="7"/>
      <c r="AU255"/>
      <c r="AV255"/>
      <c r="AW255"/>
    </row>
    <row r="256" spans="1:49" x14ac:dyDescent="0.25">
      <c r="A256" t="str">
        <f t="shared" si="44"/>
        <v>DEDELEGATION</v>
      </c>
      <c r="B256" s="296">
        <v>44295</v>
      </c>
      <c r="C256" s="295">
        <v>3024003</v>
      </c>
      <c r="D256" s="301" t="s">
        <v>107</v>
      </c>
      <c r="E256" t="str">
        <f>VLOOKUP(C256,Schools!$A:$Z,3,0)</f>
        <v>M</v>
      </c>
      <c r="F256" s="76">
        <v>-3612.394917407878</v>
      </c>
      <c r="G256" s="295" t="s">
        <v>4703</v>
      </c>
      <c r="H256" s="295" t="s">
        <v>4808</v>
      </c>
      <c r="I256" t="str">
        <f t="shared" si="45"/>
        <v>10163/543965</v>
      </c>
      <c r="J256">
        <f>VLOOKUP(C256,Schools!$A:$Z,9,0)</f>
        <v>400033</v>
      </c>
      <c r="K256" s="74" t="s">
        <v>170</v>
      </c>
      <c r="L256" s="295" t="s">
        <v>4813</v>
      </c>
      <c r="M256" s="295" t="s">
        <v>4845</v>
      </c>
      <c r="N256" s="77" t="str">
        <f>VLOOKUP(C256,Schools!A:D,4,0)</f>
        <v>Secondary</v>
      </c>
      <c r="O256" s="77">
        <f t="shared" si="43"/>
        <v>10163</v>
      </c>
      <c r="P256" s="77">
        <f t="shared" si="46"/>
        <v>543965</v>
      </c>
      <c r="Q256" s="286">
        <f t="shared" si="47"/>
        <v>-3612.394917407878</v>
      </c>
      <c r="R256" s="78"/>
      <c r="S256" s="78"/>
      <c r="T256" s="78"/>
      <c r="U256" s="78"/>
      <c r="V256" s="78"/>
      <c r="W256" s="78"/>
      <c r="X256" s="78"/>
      <c r="Y256" s="78"/>
      <c r="Z256" s="78"/>
      <c r="AA256" s="78"/>
      <c r="AB256" s="78"/>
      <c r="AC256" s="52">
        <f t="shared" si="48"/>
        <v>-3612.394917407878</v>
      </c>
      <c r="AD256" s="52">
        <f t="shared" si="49"/>
        <v>0</v>
      </c>
      <c r="AE256" s="78"/>
      <c r="AG256" s="52">
        <f t="shared" si="50"/>
        <v>-3612.394917407878</v>
      </c>
      <c r="AH256" s="52">
        <f t="shared" si="51"/>
        <v>-3612.394917407878</v>
      </c>
      <c r="AI256" s="7">
        <f t="shared" si="52"/>
        <v>-3612.394917407878</v>
      </c>
      <c r="AJ256" s="7">
        <f t="shared" si="53"/>
        <v>-3612.394917407878</v>
      </c>
      <c r="AK256" s="7"/>
      <c r="AL256" s="7"/>
      <c r="AU256"/>
      <c r="AV256"/>
      <c r="AW256"/>
    </row>
    <row r="257" spans="1:49" x14ac:dyDescent="0.25">
      <c r="A257" t="str">
        <f t="shared" si="44"/>
        <v>DEDELEGATION</v>
      </c>
      <c r="B257" s="296">
        <v>44295</v>
      </c>
      <c r="C257" s="295">
        <v>3024004</v>
      </c>
      <c r="D257" s="301" t="s">
        <v>4802</v>
      </c>
      <c r="E257" t="str">
        <f>VLOOKUP(C257,Schools!$A:$Z,3,0)</f>
        <v>M</v>
      </c>
      <c r="F257" s="76">
        <v>-141.53104477611939</v>
      </c>
      <c r="G257" s="295" t="s">
        <v>4703</v>
      </c>
      <c r="H257" s="295" t="s">
        <v>4808</v>
      </c>
      <c r="I257" t="str">
        <f t="shared" si="45"/>
        <v>10163/543965</v>
      </c>
      <c r="J257">
        <f>VLOOKUP(C257,Schools!$A:$Z,9,0)</f>
        <v>107953</v>
      </c>
      <c r="K257" s="74" t="s">
        <v>170</v>
      </c>
      <c r="L257" s="295" t="s">
        <v>4813</v>
      </c>
      <c r="M257" s="295" t="s">
        <v>4845</v>
      </c>
      <c r="N257" s="77" t="str">
        <f>VLOOKUP(C257,Schools!A:D,4,0)</f>
        <v>Secondary</v>
      </c>
      <c r="O257" s="77">
        <f t="shared" si="43"/>
        <v>10163</v>
      </c>
      <c r="P257" s="77">
        <f t="shared" si="46"/>
        <v>543965</v>
      </c>
      <c r="Q257" s="286">
        <f t="shared" si="47"/>
        <v>-141.53104477611939</v>
      </c>
      <c r="R257" s="78"/>
      <c r="S257" s="78"/>
      <c r="T257" s="78"/>
      <c r="U257" s="78"/>
      <c r="V257" s="78"/>
      <c r="W257" s="78"/>
      <c r="X257" s="78"/>
      <c r="Y257" s="78"/>
      <c r="Z257" s="78"/>
      <c r="AA257" s="78"/>
      <c r="AB257" s="78"/>
      <c r="AC257" s="52">
        <f t="shared" si="48"/>
        <v>-141.53104477611939</v>
      </c>
      <c r="AD257" s="52">
        <f t="shared" si="49"/>
        <v>0</v>
      </c>
      <c r="AE257" s="78"/>
      <c r="AG257" s="52">
        <f t="shared" si="50"/>
        <v>-141.53104477611939</v>
      </c>
      <c r="AH257" s="52">
        <f t="shared" si="51"/>
        <v>-141.53104477611939</v>
      </c>
      <c r="AI257" s="7">
        <f t="shared" si="52"/>
        <v>-141.53104477611939</v>
      </c>
      <c r="AJ257" s="7">
        <f t="shared" si="53"/>
        <v>-141.53104477611939</v>
      </c>
      <c r="AK257" s="7"/>
      <c r="AL257" s="7"/>
      <c r="AU257"/>
      <c r="AV257"/>
      <c r="AW257"/>
    </row>
    <row r="258" spans="1:49" x14ac:dyDescent="0.25">
      <c r="A258" t="str">
        <f t="shared" si="44"/>
        <v>DEDELEGATION</v>
      </c>
      <c r="B258" s="296">
        <v>44295</v>
      </c>
      <c r="C258" s="295">
        <v>3025404</v>
      </c>
      <c r="D258" s="301" t="s">
        <v>4803</v>
      </c>
      <c r="E258" t="str">
        <f>VLOOKUP(C258,Schools!$A:$Z,3,0)</f>
        <v>M</v>
      </c>
      <c r="F258" s="76">
        <v>-535.38191406250007</v>
      </c>
      <c r="G258" s="295" t="s">
        <v>4703</v>
      </c>
      <c r="H258" s="295" t="s">
        <v>4808</v>
      </c>
      <c r="I258" t="str">
        <f t="shared" si="45"/>
        <v>10163/543965</v>
      </c>
      <c r="J258">
        <f>VLOOKUP(C258,Schools!$A:$Z,9,0)</f>
        <v>400029</v>
      </c>
      <c r="K258" s="74" t="s">
        <v>170</v>
      </c>
      <c r="L258" s="295" t="s">
        <v>4813</v>
      </c>
      <c r="M258" s="295" t="s">
        <v>4845</v>
      </c>
      <c r="N258" s="77" t="str">
        <f>VLOOKUP(C258,Schools!A:D,4,0)</f>
        <v>Secondary</v>
      </c>
      <c r="O258" s="77">
        <f t="shared" si="43"/>
        <v>10163</v>
      </c>
      <c r="P258" s="77">
        <f t="shared" si="46"/>
        <v>543965</v>
      </c>
      <c r="Q258" s="286">
        <f t="shared" si="47"/>
        <v>-535.38191406250007</v>
      </c>
      <c r="R258" s="78"/>
      <c r="S258" s="78"/>
      <c r="T258" s="78"/>
      <c r="U258" s="78"/>
      <c r="V258" s="78"/>
      <c r="W258" s="78"/>
      <c r="X258" s="78"/>
      <c r="Y258" s="78"/>
      <c r="Z258" s="78"/>
      <c r="AA258" s="78"/>
      <c r="AB258" s="78"/>
      <c r="AC258" s="52">
        <f t="shared" si="48"/>
        <v>-535.38191406250007</v>
      </c>
      <c r="AD258" s="52">
        <f t="shared" si="49"/>
        <v>0</v>
      </c>
      <c r="AE258" s="78"/>
      <c r="AG258" s="52">
        <f t="shared" si="50"/>
        <v>-535.38191406250007</v>
      </c>
      <c r="AH258" s="52">
        <f t="shared" si="51"/>
        <v>-535.38191406250007</v>
      </c>
      <c r="AI258" s="7">
        <f t="shared" si="52"/>
        <v>-535.38191406250007</v>
      </c>
      <c r="AJ258" s="7">
        <f t="shared" si="53"/>
        <v>-535.38191406250007</v>
      </c>
      <c r="AK258" s="7"/>
      <c r="AL258" s="7"/>
      <c r="AU258"/>
      <c r="AV258"/>
      <c r="AW258"/>
    </row>
    <row r="259" spans="1:49" x14ac:dyDescent="0.25">
      <c r="A259" t="str">
        <f t="shared" si="44"/>
        <v>DEDELEGATION</v>
      </c>
      <c r="B259" s="296">
        <v>44295</v>
      </c>
      <c r="C259" s="295">
        <v>3025405</v>
      </c>
      <c r="D259" s="301" t="s">
        <v>104</v>
      </c>
      <c r="E259" t="str">
        <f>VLOOKUP(C259,Schools!$A:$Z,3,0)</f>
        <v>M</v>
      </c>
      <c r="F259" s="76">
        <v>-1286.2634049773753</v>
      </c>
      <c r="G259" s="295" t="s">
        <v>4703</v>
      </c>
      <c r="H259" s="295" t="s">
        <v>4808</v>
      </c>
      <c r="I259" t="str">
        <f t="shared" si="45"/>
        <v>10163/543965</v>
      </c>
      <c r="J259">
        <f>VLOOKUP(C259,Schools!$A:$Z,9,0)</f>
        <v>400041</v>
      </c>
      <c r="K259" s="74" t="s">
        <v>170</v>
      </c>
      <c r="L259" s="295" t="s">
        <v>4813</v>
      </c>
      <c r="M259" s="295" t="s">
        <v>4845</v>
      </c>
      <c r="N259" s="77" t="str">
        <f>VLOOKUP(C259,Schools!A:D,4,0)</f>
        <v>Secondary</v>
      </c>
      <c r="O259" s="77">
        <f t="shared" si="43"/>
        <v>10163</v>
      </c>
      <c r="P259" s="77">
        <f t="shared" si="46"/>
        <v>543965</v>
      </c>
      <c r="Q259" s="286">
        <f t="shared" si="47"/>
        <v>-1286.2634049773753</v>
      </c>
      <c r="R259" s="78"/>
      <c r="S259" s="78"/>
      <c r="T259" s="78"/>
      <c r="U259" s="78"/>
      <c r="V259" s="78"/>
      <c r="W259" s="78"/>
      <c r="X259" s="78"/>
      <c r="Y259" s="78"/>
      <c r="Z259" s="78"/>
      <c r="AA259" s="78"/>
      <c r="AB259" s="78"/>
      <c r="AC259" s="52">
        <f t="shared" si="48"/>
        <v>-1286.2634049773753</v>
      </c>
      <c r="AD259" s="52">
        <f t="shared" si="49"/>
        <v>0</v>
      </c>
      <c r="AE259" s="78"/>
      <c r="AG259" s="52">
        <f t="shared" si="50"/>
        <v>-1286.2634049773753</v>
      </c>
      <c r="AH259" s="52">
        <f t="shared" si="51"/>
        <v>-1286.2634049773753</v>
      </c>
      <c r="AI259" s="7">
        <f t="shared" si="52"/>
        <v>-1286.2634049773753</v>
      </c>
      <c r="AJ259" s="7">
        <f t="shared" si="53"/>
        <v>-1286.2634049773753</v>
      </c>
      <c r="AK259" s="7"/>
      <c r="AL259" s="7"/>
      <c r="AU259"/>
      <c r="AV259"/>
      <c r="AW259"/>
    </row>
    <row r="260" spans="1:49" x14ac:dyDescent="0.25">
      <c r="A260" t="str">
        <f t="shared" si="44"/>
        <v>DEDELEGATION</v>
      </c>
      <c r="B260" s="296">
        <v>44295</v>
      </c>
      <c r="C260" s="295">
        <v>3025407</v>
      </c>
      <c r="D260" s="301" t="s">
        <v>4804</v>
      </c>
      <c r="E260" t="str">
        <f>VLOOKUP(C260,Schools!$A:$Z,3,0)</f>
        <v>M</v>
      </c>
      <c r="F260" s="76">
        <v>-2887.5908138945229</v>
      </c>
      <c r="G260" s="295" t="s">
        <v>4703</v>
      </c>
      <c r="H260" s="295" t="s">
        <v>4808</v>
      </c>
      <c r="I260" t="str">
        <f t="shared" si="45"/>
        <v>10163/543965</v>
      </c>
      <c r="J260">
        <f>VLOOKUP(C260,Schools!$A:$Z,9,0)</f>
        <v>400013</v>
      </c>
      <c r="K260" s="74" t="s">
        <v>170</v>
      </c>
      <c r="L260" s="295" t="s">
        <v>4813</v>
      </c>
      <c r="M260" s="295" t="s">
        <v>4845</v>
      </c>
      <c r="N260" s="77" t="str">
        <f>VLOOKUP(C260,Schools!A:D,4,0)</f>
        <v>Secondary</v>
      </c>
      <c r="O260" s="77">
        <f t="shared" si="43"/>
        <v>10163</v>
      </c>
      <c r="P260" s="77">
        <f t="shared" si="46"/>
        <v>543965</v>
      </c>
      <c r="Q260" s="286">
        <f t="shared" si="47"/>
        <v>-2887.5908138945229</v>
      </c>
      <c r="R260" s="78"/>
      <c r="S260" s="78"/>
      <c r="T260" s="78"/>
      <c r="U260" s="78"/>
      <c r="V260" s="78"/>
      <c r="W260" s="78"/>
      <c r="X260" s="78"/>
      <c r="Y260" s="78"/>
      <c r="Z260" s="78"/>
      <c r="AA260" s="78"/>
      <c r="AB260" s="78"/>
      <c r="AC260" s="52">
        <f t="shared" si="48"/>
        <v>-2887.5908138945229</v>
      </c>
      <c r="AD260" s="52">
        <f t="shared" si="49"/>
        <v>0</v>
      </c>
      <c r="AE260" s="78"/>
      <c r="AG260" s="52">
        <f t="shared" si="50"/>
        <v>-2887.5908138945229</v>
      </c>
      <c r="AH260" s="52">
        <f t="shared" si="51"/>
        <v>-2887.5908138945229</v>
      </c>
      <c r="AI260" s="7">
        <f t="shared" si="52"/>
        <v>-2887.5908138945229</v>
      </c>
      <c r="AJ260" s="7">
        <f t="shared" si="53"/>
        <v>-2887.5908138945229</v>
      </c>
      <c r="AK260" s="7"/>
      <c r="AL260" s="7"/>
      <c r="AU260"/>
      <c r="AV260"/>
      <c r="AW260"/>
    </row>
    <row r="261" spans="1:49" x14ac:dyDescent="0.25">
      <c r="A261" t="str">
        <f t="shared" si="44"/>
        <v>DEDELEGATION</v>
      </c>
      <c r="B261" s="296">
        <v>44295</v>
      </c>
      <c r="C261" s="295">
        <v>3025427</v>
      </c>
      <c r="D261" s="301" t="s">
        <v>111</v>
      </c>
      <c r="E261" t="str">
        <f>VLOOKUP(C261,Schools!$A:$Z,3,0)</f>
        <v>M</v>
      </c>
      <c r="F261" s="76">
        <v>-753.44588709677419</v>
      </c>
      <c r="G261" s="295" t="s">
        <v>4703</v>
      </c>
      <c r="H261" s="295" t="s">
        <v>4808</v>
      </c>
      <c r="I261" t="str">
        <f t="shared" si="45"/>
        <v>10163/543965</v>
      </c>
      <c r="J261">
        <f>VLOOKUP(C261,Schools!$A:$Z,9,0)</f>
        <v>400140</v>
      </c>
      <c r="K261" s="74" t="s">
        <v>170</v>
      </c>
      <c r="L261" s="295" t="s">
        <v>4813</v>
      </c>
      <c r="M261" s="295" t="s">
        <v>4845</v>
      </c>
      <c r="N261" s="77" t="str">
        <f>VLOOKUP(C261,Schools!A:D,4,0)</f>
        <v>Secondary</v>
      </c>
      <c r="O261" s="77">
        <f t="shared" si="43"/>
        <v>10163</v>
      </c>
      <c r="P261" s="77">
        <f t="shared" si="46"/>
        <v>543965</v>
      </c>
      <c r="Q261" s="286">
        <f t="shared" si="47"/>
        <v>-753.44588709677419</v>
      </c>
      <c r="R261" s="78"/>
      <c r="S261" s="78"/>
      <c r="T261" s="78"/>
      <c r="U261" s="78"/>
      <c r="V261" s="78"/>
      <c r="W261" s="78"/>
      <c r="X261" s="78"/>
      <c r="Y261" s="78"/>
      <c r="Z261" s="78"/>
      <c r="AA261" s="78"/>
      <c r="AB261" s="78"/>
      <c r="AC261" s="52">
        <f t="shared" si="48"/>
        <v>-753.44588709677419</v>
      </c>
      <c r="AD261" s="52">
        <f t="shared" si="49"/>
        <v>0</v>
      </c>
      <c r="AE261" s="78"/>
      <c r="AG261" s="52">
        <f t="shared" si="50"/>
        <v>-753.44588709677419</v>
      </c>
      <c r="AH261" s="52">
        <f t="shared" si="51"/>
        <v>-753.44588709677419</v>
      </c>
      <c r="AI261" s="7">
        <f t="shared" si="52"/>
        <v>-753.44588709677419</v>
      </c>
      <c r="AJ261" s="7">
        <f t="shared" si="53"/>
        <v>-753.44588709677419</v>
      </c>
      <c r="AK261" s="7"/>
      <c r="AL261" s="7"/>
      <c r="AU261"/>
      <c r="AV261"/>
      <c r="AW261"/>
    </row>
    <row r="262" spans="1:49" x14ac:dyDescent="0.25">
      <c r="A262" t="str">
        <f t="shared" si="44"/>
        <v>DEDELEGATION</v>
      </c>
      <c r="B262" s="296">
        <v>44295</v>
      </c>
      <c r="C262" s="295">
        <v>3023521</v>
      </c>
      <c r="D262" s="301" t="s">
        <v>4805</v>
      </c>
      <c r="E262" t="str">
        <f>VLOOKUP(C262,Schools!$A:$Z,3,0)</f>
        <v>M</v>
      </c>
      <c r="F262" s="76">
        <v>-5580.4621431989053</v>
      </c>
      <c r="G262" s="295" t="s">
        <v>4703</v>
      </c>
      <c r="H262" s="295" t="s">
        <v>4808</v>
      </c>
      <c r="I262" t="str">
        <f t="shared" si="45"/>
        <v>11510/543965</v>
      </c>
      <c r="J262">
        <f>VLOOKUP(C262,Schools!$A:$Z,9,0)</f>
        <v>400135</v>
      </c>
      <c r="K262" s="74" t="s">
        <v>170</v>
      </c>
      <c r="L262" s="295" t="s">
        <v>4813</v>
      </c>
      <c r="M262" s="295" t="s">
        <v>4845</v>
      </c>
      <c r="N262" s="77" t="str">
        <f>VLOOKUP(C262,Schools!A:D,4,0)</f>
        <v>All through</v>
      </c>
      <c r="O262" s="77">
        <f t="shared" si="43"/>
        <v>11510</v>
      </c>
      <c r="P262" s="77">
        <f t="shared" si="46"/>
        <v>543965</v>
      </c>
      <c r="Q262" s="286">
        <f t="shared" si="47"/>
        <v>-5580.4621431989053</v>
      </c>
      <c r="R262" s="78"/>
      <c r="S262" s="78"/>
      <c r="T262" s="78"/>
      <c r="U262" s="78"/>
      <c r="V262" s="78"/>
      <c r="W262" s="78"/>
      <c r="X262" s="78"/>
      <c r="Y262" s="78"/>
      <c r="Z262" s="78"/>
      <c r="AA262" s="78"/>
      <c r="AB262" s="78"/>
      <c r="AC262" s="52">
        <f t="shared" si="48"/>
        <v>-5580.4621431989053</v>
      </c>
      <c r="AD262" s="52">
        <f t="shared" si="49"/>
        <v>0</v>
      </c>
      <c r="AE262" s="78"/>
      <c r="AG262" s="52">
        <f t="shared" si="50"/>
        <v>-5580.4621431989053</v>
      </c>
      <c r="AH262" s="52">
        <f t="shared" si="51"/>
        <v>-5580.4621431989053</v>
      </c>
      <c r="AI262" s="7">
        <f t="shared" si="52"/>
        <v>-5580.4621431989053</v>
      </c>
      <c r="AJ262" s="7">
        <f t="shared" si="53"/>
        <v>-5580.4621431989053</v>
      </c>
      <c r="AK262" s="7"/>
      <c r="AL262" s="7"/>
      <c r="AU262"/>
      <c r="AV262"/>
      <c r="AW262"/>
    </row>
    <row r="263" spans="1:49" x14ac:dyDescent="0.25">
      <c r="A263" s="301" t="str">
        <f t="shared" si="44"/>
        <v>DEDELEGATION</v>
      </c>
      <c r="B263" s="462">
        <v>44295</v>
      </c>
      <c r="C263" s="159">
        <v>3022002</v>
      </c>
      <c r="D263" s="301" t="s">
        <v>4754</v>
      </c>
      <c r="E263" s="301" t="str">
        <f>VLOOKUP(C263,Schools!$A:$Z,3,0)</f>
        <v>M</v>
      </c>
      <c r="F263" s="226">
        <v>-3681.0499999999997</v>
      </c>
      <c r="G263" s="159" t="s">
        <v>4703</v>
      </c>
      <c r="H263" s="159" t="s">
        <v>4809</v>
      </c>
      <c r="I263" s="301" t="str">
        <f t="shared" si="45"/>
        <v>10162/543965</v>
      </c>
      <c r="J263" s="301">
        <f>VLOOKUP(C263,Schools!$A:$Z,9,0)</f>
        <v>400005</v>
      </c>
      <c r="K263" s="159" t="s">
        <v>176</v>
      </c>
      <c r="L263" s="159" t="s">
        <v>4814</v>
      </c>
      <c r="M263" s="159" t="s">
        <v>4846</v>
      </c>
      <c r="N263" s="298" t="str">
        <f>VLOOKUP(C263,Schools!A:D,4,0)</f>
        <v>Primary</v>
      </c>
      <c r="O263" s="298">
        <f t="shared" si="43"/>
        <v>10162</v>
      </c>
      <c r="P263" s="298">
        <f t="shared" si="46"/>
        <v>543965</v>
      </c>
      <c r="Q263" s="286">
        <f t="shared" si="47"/>
        <v>-3681.0499999999997</v>
      </c>
      <c r="R263" s="78"/>
      <c r="S263" s="78"/>
      <c r="T263" s="78"/>
      <c r="U263" s="78"/>
      <c r="V263" s="78"/>
      <c r="W263" s="78"/>
      <c r="X263" s="78"/>
      <c r="Y263" s="78"/>
      <c r="Z263" s="78"/>
      <c r="AA263" s="78"/>
      <c r="AB263" s="78"/>
      <c r="AC263" s="52">
        <f t="shared" si="48"/>
        <v>-3681.0499999999997</v>
      </c>
      <c r="AD263" s="52">
        <f t="shared" si="49"/>
        <v>0</v>
      </c>
      <c r="AE263" s="78"/>
      <c r="AF263" s="51"/>
      <c r="AG263" s="52">
        <f t="shared" ref="AG263:AG326" si="54">SUM(Q263:S263)</f>
        <v>-3681.0499999999997</v>
      </c>
      <c r="AH263" s="52">
        <f t="shared" ref="AH263:AH326" si="55">SUM(Q263:V263)</f>
        <v>-3681.0499999999997</v>
      </c>
      <c r="AI263" s="7">
        <f t="shared" ref="AI263:AI326" si="56">SUM(Q263:Y263)</f>
        <v>-3681.0499999999997</v>
      </c>
      <c r="AJ263" s="7">
        <f t="shared" ref="AJ263:AJ326" si="57">SUM(Q263:AB263)</f>
        <v>-3681.0499999999997</v>
      </c>
    </row>
    <row r="264" spans="1:49" x14ac:dyDescent="0.25">
      <c r="A264" s="301" t="str">
        <f t="shared" si="44"/>
        <v>DEDELEGATION</v>
      </c>
      <c r="B264" s="225">
        <v>44295</v>
      </c>
      <c r="C264" s="159">
        <v>3022003</v>
      </c>
      <c r="D264" s="301" t="s">
        <v>201</v>
      </c>
      <c r="E264" s="301" t="str">
        <f>VLOOKUP(C264,Schools!$A:$Z,3,0)</f>
        <v>M</v>
      </c>
      <c r="F264" s="226">
        <v>-3131.1099999999997</v>
      </c>
      <c r="G264" s="159" t="s">
        <v>4703</v>
      </c>
      <c r="H264" s="159" t="s">
        <v>4809</v>
      </c>
      <c r="I264" s="301" t="str">
        <f t="shared" si="45"/>
        <v>10162/543965</v>
      </c>
      <c r="J264" s="301">
        <f>VLOOKUP(C264,Schools!$A:$Z,9,0)</f>
        <v>400051</v>
      </c>
      <c r="K264" s="159" t="s">
        <v>176</v>
      </c>
      <c r="L264" s="159" t="s">
        <v>4814</v>
      </c>
      <c r="M264" s="159" t="s">
        <v>4846</v>
      </c>
      <c r="N264" s="298" t="str">
        <f>VLOOKUP(C264,Schools!A:D,4,0)</f>
        <v>Primary</v>
      </c>
      <c r="O264" s="298">
        <f t="shared" si="43"/>
        <v>10162</v>
      </c>
      <c r="P264" s="298">
        <f t="shared" si="46"/>
        <v>543965</v>
      </c>
      <c r="Q264" s="286">
        <f t="shared" si="47"/>
        <v>-3131.1099999999997</v>
      </c>
      <c r="R264" s="78"/>
      <c r="S264" s="78"/>
      <c r="T264" s="78"/>
      <c r="U264" s="78"/>
      <c r="V264" s="78"/>
      <c r="W264" s="78"/>
      <c r="X264" s="78"/>
      <c r="Y264" s="78"/>
      <c r="Z264" s="78"/>
      <c r="AA264" s="78"/>
      <c r="AB264" s="78"/>
      <c r="AC264" s="52">
        <f t="shared" si="48"/>
        <v>-3131.1099999999997</v>
      </c>
      <c r="AD264" s="52">
        <f t="shared" si="49"/>
        <v>0</v>
      </c>
      <c r="AE264" s="78"/>
      <c r="AF264" s="51"/>
      <c r="AG264" s="52">
        <f t="shared" si="54"/>
        <v>-3131.1099999999997</v>
      </c>
      <c r="AH264" s="52">
        <f t="shared" si="55"/>
        <v>-3131.1099999999997</v>
      </c>
      <c r="AI264" s="7">
        <f t="shared" si="56"/>
        <v>-3131.1099999999997</v>
      </c>
      <c r="AJ264" s="7">
        <f t="shared" si="57"/>
        <v>-3131.1099999999997</v>
      </c>
    </row>
    <row r="265" spans="1:49" x14ac:dyDescent="0.25">
      <c r="A265" s="301" t="str">
        <f t="shared" si="44"/>
        <v>DEDELEGATION</v>
      </c>
      <c r="B265" s="225">
        <v>44295</v>
      </c>
      <c r="C265" s="159">
        <v>3022007</v>
      </c>
      <c r="D265" s="301" t="s">
        <v>205</v>
      </c>
      <c r="E265" s="301" t="str">
        <f>VLOOKUP(C265,Schools!$A:$Z,3,0)</f>
        <v>M</v>
      </c>
      <c r="F265" s="226">
        <v>-3175.4599999999996</v>
      </c>
      <c r="G265" s="159" t="s">
        <v>4703</v>
      </c>
      <c r="H265" s="159" t="s">
        <v>4809</v>
      </c>
      <c r="I265" s="301" t="str">
        <f t="shared" si="45"/>
        <v>10162/543965</v>
      </c>
      <c r="J265" s="301">
        <f>VLOOKUP(C265,Schools!$A:$Z,9,0)</f>
        <v>400040</v>
      </c>
      <c r="K265" s="159" t="s">
        <v>176</v>
      </c>
      <c r="L265" s="159" t="s">
        <v>4814</v>
      </c>
      <c r="M265" s="159" t="s">
        <v>4846</v>
      </c>
      <c r="N265" s="298" t="str">
        <f>VLOOKUP(C265,Schools!A:D,4,0)</f>
        <v>Primary</v>
      </c>
      <c r="O265" s="298">
        <f t="shared" si="43"/>
        <v>10162</v>
      </c>
      <c r="P265" s="298">
        <f t="shared" si="46"/>
        <v>543965</v>
      </c>
      <c r="Q265" s="286">
        <f t="shared" si="47"/>
        <v>-3175.4599999999996</v>
      </c>
      <c r="R265" s="78"/>
      <c r="S265" s="78"/>
      <c r="T265" s="78"/>
      <c r="U265" s="78"/>
      <c r="V265" s="78"/>
      <c r="W265" s="78"/>
      <c r="X265" s="78"/>
      <c r="Y265" s="78"/>
      <c r="Z265" s="78"/>
      <c r="AA265" s="78"/>
      <c r="AB265" s="78"/>
      <c r="AC265" s="52">
        <f t="shared" si="48"/>
        <v>-3175.4599999999996</v>
      </c>
      <c r="AD265" s="52">
        <f t="shared" si="49"/>
        <v>0</v>
      </c>
      <c r="AE265" s="78"/>
      <c r="AF265" s="51"/>
      <c r="AG265" s="52">
        <f t="shared" si="54"/>
        <v>-3175.4599999999996</v>
      </c>
      <c r="AH265" s="52">
        <f t="shared" si="55"/>
        <v>-3175.4599999999996</v>
      </c>
      <c r="AI265" s="7">
        <f t="shared" si="56"/>
        <v>-3175.4599999999996</v>
      </c>
      <c r="AJ265" s="7">
        <f t="shared" si="57"/>
        <v>-3175.4599999999996</v>
      </c>
    </row>
    <row r="266" spans="1:49" x14ac:dyDescent="0.25">
      <c r="A266" s="301" t="str">
        <f t="shared" si="44"/>
        <v>DEDELEGATION</v>
      </c>
      <c r="B266" s="225">
        <v>44295</v>
      </c>
      <c r="C266" s="159">
        <v>3022008</v>
      </c>
      <c r="D266" s="301" t="s">
        <v>4755</v>
      </c>
      <c r="E266" s="301" t="str">
        <f>VLOOKUP(C266,Schools!$A:$Z,3,0)</f>
        <v>M</v>
      </c>
      <c r="F266" s="226">
        <v>-2386.0299999999997</v>
      </c>
      <c r="G266" s="159" t="s">
        <v>4703</v>
      </c>
      <c r="H266" s="159" t="s">
        <v>4809</v>
      </c>
      <c r="I266" s="301" t="str">
        <f t="shared" si="45"/>
        <v>10162/543965</v>
      </c>
      <c r="J266" s="301">
        <f>VLOOKUP(C266,Schools!$A:$Z,9,0)</f>
        <v>400057</v>
      </c>
      <c r="K266" s="159" t="s">
        <v>176</v>
      </c>
      <c r="L266" s="159" t="s">
        <v>4814</v>
      </c>
      <c r="M266" s="159" t="s">
        <v>4846</v>
      </c>
      <c r="N266" s="298" t="str">
        <f>VLOOKUP(C266,Schools!A:D,4,0)</f>
        <v>Primary</v>
      </c>
      <c r="O266" s="298">
        <f t="shared" si="43"/>
        <v>10162</v>
      </c>
      <c r="P266" s="298">
        <f t="shared" si="46"/>
        <v>543965</v>
      </c>
      <c r="Q266" s="286">
        <f t="shared" si="47"/>
        <v>-2386.0299999999997</v>
      </c>
      <c r="R266" s="78"/>
      <c r="S266" s="78"/>
      <c r="T266" s="78"/>
      <c r="U266" s="78"/>
      <c r="V266" s="78"/>
      <c r="W266" s="78"/>
      <c r="X266" s="78"/>
      <c r="Y266" s="78"/>
      <c r="Z266" s="78"/>
      <c r="AA266" s="78"/>
      <c r="AB266" s="78"/>
      <c r="AC266" s="52">
        <f t="shared" si="48"/>
        <v>-2386.0299999999997</v>
      </c>
      <c r="AD266" s="52">
        <f t="shared" si="49"/>
        <v>0</v>
      </c>
      <c r="AE266" s="78"/>
      <c r="AF266" s="51"/>
      <c r="AG266" s="52">
        <f t="shared" si="54"/>
        <v>-2386.0299999999997</v>
      </c>
      <c r="AH266" s="52">
        <f t="shared" si="55"/>
        <v>-2386.0299999999997</v>
      </c>
      <c r="AI266" s="7">
        <f t="shared" si="56"/>
        <v>-2386.0299999999997</v>
      </c>
      <c r="AJ266" s="7">
        <f t="shared" si="57"/>
        <v>-2386.0299999999997</v>
      </c>
    </row>
    <row r="267" spans="1:49" x14ac:dyDescent="0.25">
      <c r="A267" s="301" t="str">
        <f t="shared" si="44"/>
        <v>DEDELEGATION</v>
      </c>
      <c r="B267" s="225">
        <v>44295</v>
      </c>
      <c r="C267" s="159">
        <v>3022009</v>
      </c>
      <c r="D267" s="301" t="s">
        <v>4756</v>
      </c>
      <c r="E267" s="301" t="str">
        <f>VLOOKUP(C267,Schools!$A:$Z,3,0)</f>
        <v>M</v>
      </c>
      <c r="F267" s="226">
        <v>-3716.5299999999997</v>
      </c>
      <c r="G267" s="159" t="s">
        <v>4703</v>
      </c>
      <c r="H267" s="159" t="s">
        <v>4809</v>
      </c>
      <c r="I267" s="301" t="str">
        <f t="shared" si="45"/>
        <v>10162/543965</v>
      </c>
      <c r="J267" s="301">
        <f>VLOOKUP(C267,Schools!$A:$Z,9,0)</f>
        <v>400061</v>
      </c>
      <c r="K267" s="159" t="s">
        <v>176</v>
      </c>
      <c r="L267" s="159" t="s">
        <v>4814</v>
      </c>
      <c r="M267" s="159" t="s">
        <v>4846</v>
      </c>
      <c r="N267" s="298" t="str">
        <f>VLOOKUP(C267,Schools!A:D,4,0)</f>
        <v>Primary</v>
      </c>
      <c r="O267" s="298">
        <f t="shared" si="43"/>
        <v>10162</v>
      </c>
      <c r="P267" s="298">
        <f t="shared" si="46"/>
        <v>543965</v>
      </c>
      <c r="Q267" s="286">
        <f t="shared" si="47"/>
        <v>-3716.5299999999997</v>
      </c>
      <c r="R267" s="78"/>
      <c r="S267" s="78"/>
      <c r="T267" s="78"/>
      <c r="U267" s="78"/>
      <c r="V267" s="78"/>
      <c r="W267" s="78"/>
      <c r="X267" s="78"/>
      <c r="Y267" s="78"/>
      <c r="Z267" s="78"/>
      <c r="AA267" s="78"/>
      <c r="AB267" s="78"/>
      <c r="AC267" s="52">
        <f t="shared" si="48"/>
        <v>-3716.5299999999997</v>
      </c>
      <c r="AD267" s="52">
        <f t="shared" si="49"/>
        <v>0</v>
      </c>
      <c r="AE267" s="78"/>
      <c r="AF267" s="51"/>
      <c r="AG267" s="52">
        <f t="shared" si="54"/>
        <v>-3716.5299999999997</v>
      </c>
      <c r="AH267" s="52">
        <f t="shared" si="55"/>
        <v>-3716.5299999999997</v>
      </c>
      <c r="AI267" s="7">
        <f t="shared" si="56"/>
        <v>-3716.5299999999997</v>
      </c>
      <c r="AJ267" s="7">
        <f t="shared" si="57"/>
        <v>-3716.5299999999997</v>
      </c>
    </row>
    <row r="268" spans="1:49" x14ac:dyDescent="0.25">
      <c r="A268" s="301" t="str">
        <f t="shared" si="44"/>
        <v>DEDELEGATION</v>
      </c>
      <c r="B268" s="225">
        <v>44295</v>
      </c>
      <c r="C268" s="159">
        <v>3022011</v>
      </c>
      <c r="D268" s="301" t="s">
        <v>4757</v>
      </c>
      <c r="E268" s="301" t="str">
        <f>VLOOKUP(C268,Schools!$A:$Z,3,0)</f>
        <v>M</v>
      </c>
      <c r="F268" s="226">
        <v>-1853.83</v>
      </c>
      <c r="G268" s="159" t="s">
        <v>4703</v>
      </c>
      <c r="H268" s="159" t="s">
        <v>4809</v>
      </c>
      <c r="I268" s="301" t="str">
        <f t="shared" si="45"/>
        <v>10162/543965</v>
      </c>
      <c r="J268" s="301">
        <f>VLOOKUP(C268,Schools!$A:$Z,9,0)</f>
        <v>400020</v>
      </c>
      <c r="K268" s="159" t="s">
        <v>176</v>
      </c>
      <c r="L268" s="159" t="s">
        <v>4814</v>
      </c>
      <c r="M268" s="159" t="s">
        <v>4846</v>
      </c>
      <c r="N268" s="298" t="str">
        <f>VLOOKUP(C268,Schools!A:D,4,0)</f>
        <v>Primary</v>
      </c>
      <c r="O268" s="298">
        <f t="shared" si="43"/>
        <v>10162</v>
      </c>
      <c r="P268" s="298">
        <f t="shared" si="46"/>
        <v>543965</v>
      </c>
      <c r="Q268" s="286">
        <f t="shared" si="47"/>
        <v>-1853.83</v>
      </c>
      <c r="R268" s="78"/>
      <c r="S268" s="78"/>
      <c r="T268" s="78"/>
      <c r="U268" s="78"/>
      <c r="V268" s="78"/>
      <c r="W268" s="78"/>
      <c r="X268" s="78"/>
      <c r="Y268" s="78"/>
      <c r="Z268" s="78"/>
      <c r="AA268" s="78"/>
      <c r="AB268" s="78"/>
      <c r="AC268" s="52">
        <f t="shared" si="48"/>
        <v>-1853.83</v>
      </c>
      <c r="AD268" s="52">
        <f t="shared" si="49"/>
        <v>0</v>
      </c>
      <c r="AE268" s="78"/>
      <c r="AF268" s="51"/>
      <c r="AG268" s="52">
        <f t="shared" si="54"/>
        <v>-1853.83</v>
      </c>
      <c r="AH268" s="52">
        <f t="shared" si="55"/>
        <v>-1853.83</v>
      </c>
      <c r="AI268" s="7">
        <f t="shared" si="56"/>
        <v>-1853.83</v>
      </c>
      <c r="AJ268" s="7">
        <f t="shared" si="57"/>
        <v>-1853.83</v>
      </c>
    </row>
    <row r="269" spans="1:49" x14ac:dyDescent="0.25">
      <c r="A269" s="301" t="str">
        <f t="shared" si="44"/>
        <v>DEDELEGATION</v>
      </c>
      <c r="B269" s="225">
        <v>44295</v>
      </c>
      <c r="C269" s="159">
        <v>3022014</v>
      </c>
      <c r="D269" s="301" t="s">
        <v>4758</v>
      </c>
      <c r="E269" s="301" t="str">
        <f>VLOOKUP(C269,Schools!$A:$Z,3,0)</f>
        <v>M</v>
      </c>
      <c r="F269" s="226">
        <v>-5570.36</v>
      </c>
      <c r="G269" s="159" t="s">
        <v>4703</v>
      </c>
      <c r="H269" s="159" t="s">
        <v>4809</v>
      </c>
      <c r="I269" s="301" t="str">
        <f t="shared" si="45"/>
        <v>10162/543965</v>
      </c>
      <c r="J269" s="301">
        <f>VLOOKUP(C269,Schools!$A:$Z,9,0)</f>
        <v>400050</v>
      </c>
      <c r="K269" s="159" t="s">
        <v>176</v>
      </c>
      <c r="L269" s="159" t="s">
        <v>4814</v>
      </c>
      <c r="M269" s="159" t="s">
        <v>4846</v>
      </c>
      <c r="N269" s="298" t="str">
        <f>VLOOKUP(C269,Schools!A:D,4,0)</f>
        <v>Primary</v>
      </c>
      <c r="O269" s="298">
        <f t="shared" si="43"/>
        <v>10162</v>
      </c>
      <c r="P269" s="298">
        <f t="shared" si="46"/>
        <v>543965</v>
      </c>
      <c r="Q269" s="286">
        <f t="shared" si="47"/>
        <v>-5570.36</v>
      </c>
      <c r="R269" s="78"/>
      <c r="S269" s="78"/>
      <c r="T269" s="78"/>
      <c r="U269" s="78"/>
      <c r="V269" s="78"/>
      <c r="W269" s="78"/>
      <c r="X269" s="78"/>
      <c r="Y269" s="78"/>
      <c r="Z269" s="78"/>
      <c r="AA269" s="78"/>
      <c r="AB269" s="78"/>
      <c r="AC269" s="52">
        <f t="shared" si="48"/>
        <v>-5570.36</v>
      </c>
      <c r="AD269" s="52">
        <f t="shared" si="49"/>
        <v>0</v>
      </c>
      <c r="AE269" s="78"/>
      <c r="AF269" s="51"/>
      <c r="AG269" s="52">
        <f t="shared" si="54"/>
        <v>-5570.36</v>
      </c>
      <c r="AH269" s="52">
        <f t="shared" si="55"/>
        <v>-5570.36</v>
      </c>
      <c r="AI269" s="7">
        <f t="shared" si="56"/>
        <v>-5570.36</v>
      </c>
      <c r="AJ269" s="7">
        <f t="shared" si="57"/>
        <v>-5570.36</v>
      </c>
    </row>
    <row r="270" spans="1:49" x14ac:dyDescent="0.25">
      <c r="A270" s="301" t="str">
        <f t="shared" si="44"/>
        <v>DEDELEGATION</v>
      </c>
      <c r="B270" s="225">
        <v>44295</v>
      </c>
      <c r="C270" s="159">
        <v>3022015</v>
      </c>
      <c r="D270" s="301" t="s">
        <v>4759</v>
      </c>
      <c r="E270" s="301" t="str">
        <f>VLOOKUP(C270,Schools!$A:$Z,3,0)</f>
        <v>M</v>
      </c>
      <c r="F270" s="226">
        <v>-1862.6999999999998</v>
      </c>
      <c r="G270" s="159" t="s">
        <v>4703</v>
      </c>
      <c r="H270" s="159" t="s">
        <v>4809</v>
      </c>
      <c r="I270" s="301" t="str">
        <f t="shared" si="45"/>
        <v>10162/543965</v>
      </c>
      <c r="J270" s="301">
        <f>VLOOKUP(C270,Schools!$A:$Z,9,0)</f>
        <v>400059</v>
      </c>
      <c r="K270" s="159" t="s">
        <v>176</v>
      </c>
      <c r="L270" s="159" t="s">
        <v>4814</v>
      </c>
      <c r="M270" s="159" t="s">
        <v>4846</v>
      </c>
      <c r="N270" s="298" t="str">
        <f>VLOOKUP(C270,Schools!A:D,4,0)</f>
        <v>Primary</v>
      </c>
      <c r="O270" s="298">
        <f t="shared" si="43"/>
        <v>10162</v>
      </c>
      <c r="P270" s="298">
        <f t="shared" si="46"/>
        <v>543965</v>
      </c>
      <c r="Q270" s="286">
        <f t="shared" si="47"/>
        <v>-1862.6999999999998</v>
      </c>
      <c r="R270" s="78"/>
      <c r="S270" s="78"/>
      <c r="T270" s="78"/>
      <c r="U270" s="78"/>
      <c r="V270" s="78"/>
      <c r="W270" s="78"/>
      <c r="X270" s="78"/>
      <c r="Y270" s="78"/>
      <c r="Z270" s="78"/>
      <c r="AA270" s="78"/>
      <c r="AB270" s="78"/>
      <c r="AC270" s="52">
        <f t="shared" si="48"/>
        <v>-1862.6999999999998</v>
      </c>
      <c r="AD270" s="52">
        <f t="shared" si="49"/>
        <v>0</v>
      </c>
      <c r="AE270" s="78"/>
      <c r="AF270" s="51"/>
      <c r="AG270" s="52">
        <f t="shared" si="54"/>
        <v>-1862.6999999999998</v>
      </c>
      <c r="AH270" s="52">
        <f t="shared" si="55"/>
        <v>-1862.6999999999998</v>
      </c>
      <c r="AI270" s="7">
        <f t="shared" si="56"/>
        <v>-1862.6999999999998</v>
      </c>
      <c r="AJ270" s="7">
        <f t="shared" si="57"/>
        <v>-1862.6999999999998</v>
      </c>
    </row>
    <row r="271" spans="1:49" x14ac:dyDescent="0.25">
      <c r="A271" s="301" t="str">
        <f t="shared" si="44"/>
        <v>DEDELEGATION</v>
      </c>
      <c r="B271" s="225">
        <v>44295</v>
      </c>
      <c r="C271" s="159">
        <v>3022016</v>
      </c>
      <c r="D271" s="301" t="s">
        <v>213</v>
      </c>
      <c r="E271" s="301" t="str">
        <f>VLOOKUP(C271,Schools!$A:$Z,3,0)</f>
        <v>M</v>
      </c>
      <c r="F271" s="226">
        <v>-1862.6999999999998</v>
      </c>
      <c r="G271" s="159" t="s">
        <v>4703</v>
      </c>
      <c r="H271" s="159" t="s">
        <v>4809</v>
      </c>
      <c r="I271" s="301" t="str">
        <f t="shared" si="45"/>
        <v>10162/543965</v>
      </c>
      <c r="J271" s="301">
        <f>VLOOKUP(C271,Schools!$A:$Z,9,0)</f>
        <v>400049</v>
      </c>
      <c r="K271" s="159" t="s">
        <v>176</v>
      </c>
      <c r="L271" s="159" t="s">
        <v>4814</v>
      </c>
      <c r="M271" s="159" t="s">
        <v>4846</v>
      </c>
      <c r="N271" s="298" t="str">
        <f>VLOOKUP(C271,Schools!A:D,4,0)</f>
        <v>Primary</v>
      </c>
      <c r="O271" s="298">
        <f t="shared" si="43"/>
        <v>10162</v>
      </c>
      <c r="P271" s="298">
        <f t="shared" si="46"/>
        <v>543965</v>
      </c>
      <c r="Q271" s="286">
        <f t="shared" si="47"/>
        <v>-1862.6999999999998</v>
      </c>
      <c r="R271" s="78"/>
      <c r="S271" s="78"/>
      <c r="T271" s="78"/>
      <c r="U271" s="78"/>
      <c r="V271" s="78"/>
      <c r="W271" s="78"/>
      <c r="X271" s="78"/>
      <c r="Y271" s="78"/>
      <c r="Z271" s="78"/>
      <c r="AA271" s="78"/>
      <c r="AB271" s="78"/>
      <c r="AC271" s="52">
        <f t="shared" si="48"/>
        <v>-1862.6999999999998</v>
      </c>
      <c r="AD271" s="52">
        <f t="shared" si="49"/>
        <v>0</v>
      </c>
      <c r="AE271" s="78"/>
      <c r="AF271" s="51"/>
      <c r="AG271" s="52">
        <f t="shared" si="54"/>
        <v>-1862.6999999999998</v>
      </c>
      <c r="AH271" s="52">
        <f t="shared" si="55"/>
        <v>-1862.6999999999998</v>
      </c>
      <c r="AI271" s="7">
        <f t="shared" si="56"/>
        <v>-1862.6999999999998</v>
      </c>
      <c r="AJ271" s="7">
        <f t="shared" si="57"/>
        <v>-1862.6999999999998</v>
      </c>
    </row>
    <row r="272" spans="1:49" x14ac:dyDescent="0.25">
      <c r="A272" s="301" t="str">
        <f t="shared" si="44"/>
        <v>DEDELEGATION</v>
      </c>
      <c r="B272" s="225">
        <v>44295</v>
      </c>
      <c r="C272" s="159">
        <v>3022017</v>
      </c>
      <c r="D272" s="301" t="s">
        <v>214</v>
      </c>
      <c r="E272" s="301" t="str">
        <f>VLOOKUP(C272,Schools!$A:$Z,3,0)</f>
        <v>M</v>
      </c>
      <c r="F272" s="226">
        <v>-3565.74</v>
      </c>
      <c r="G272" s="159" t="s">
        <v>4703</v>
      </c>
      <c r="H272" s="159" t="s">
        <v>4809</v>
      </c>
      <c r="I272" s="301" t="str">
        <f t="shared" si="45"/>
        <v>10162/543965</v>
      </c>
      <c r="J272" s="301">
        <f>VLOOKUP(C272,Schools!$A:$Z,9,0)</f>
        <v>400080</v>
      </c>
      <c r="K272" s="159" t="s">
        <v>176</v>
      </c>
      <c r="L272" s="159" t="s">
        <v>4814</v>
      </c>
      <c r="M272" s="159" t="s">
        <v>4846</v>
      </c>
      <c r="N272" s="298" t="str">
        <f>VLOOKUP(C272,Schools!A:D,4,0)</f>
        <v>Primary</v>
      </c>
      <c r="O272" s="298">
        <f t="shared" si="43"/>
        <v>10162</v>
      </c>
      <c r="P272" s="298">
        <f t="shared" si="46"/>
        <v>543965</v>
      </c>
      <c r="Q272" s="286">
        <f t="shared" si="47"/>
        <v>-3565.74</v>
      </c>
      <c r="R272" s="78"/>
      <c r="S272" s="78"/>
      <c r="T272" s="78"/>
      <c r="U272" s="78"/>
      <c r="V272" s="78"/>
      <c r="W272" s="78"/>
      <c r="X272" s="78"/>
      <c r="Y272" s="78"/>
      <c r="Z272" s="78"/>
      <c r="AA272" s="78"/>
      <c r="AB272" s="78"/>
      <c r="AC272" s="52">
        <f t="shared" si="48"/>
        <v>-3565.74</v>
      </c>
      <c r="AD272" s="52">
        <f t="shared" si="49"/>
        <v>0</v>
      </c>
      <c r="AE272" s="78"/>
      <c r="AF272" s="51"/>
      <c r="AG272" s="52">
        <f t="shared" si="54"/>
        <v>-3565.74</v>
      </c>
      <c r="AH272" s="52">
        <f t="shared" si="55"/>
        <v>-3565.74</v>
      </c>
      <c r="AI272" s="7">
        <f t="shared" si="56"/>
        <v>-3565.74</v>
      </c>
      <c r="AJ272" s="7">
        <f t="shared" si="57"/>
        <v>-3565.74</v>
      </c>
    </row>
    <row r="273" spans="1:36" x14ac:dyDescent="0.25">
      <c r="A273" s="301" t="str">
        <f t="shared" si="44"/>
        <v>DEDELEGATION</v>
      </c>
      <c r="B273" s="225">
        <v>44295</v>
      </c>
      <c r="C273" s="159">
        <v>3022019</v>
      </c>
      <c r="D273" s="301" t="s">
        <v>216</v>
      </c>
      <c r="E273" s="301" t="str">
        <f>VLOOKUP(C273,Schools!$A:$Z,3,0)</f>
        <v>M</v>
      </c>
      <c r="F273" s="226">
        <v>-1889.31</v>
      </c>
      <c r="G273" s="159" t="s">
        <v>4703</v>
      </c>
      <c r="H273" s="159" t="s">
        <v>4809</v>
      </c>
      <c r="I273" s="301" t="str">
        <f t="shared" si="45"/>
        <v>10162/543965</v>
      </c>
      <c r="J273" s="301">
        <f>VLOOKUP(C273,Schools!$A:$Z,9,0)</f>
        <v>400036</v>
      </c>
      <c r="K273" s="159" t="s">
        <v>176</v>
      </c>
      <c r="L273" s="159" t="s">
        <v>4814</v>
      </c>
      <c r="M273" s="159" t="s">
        <v>4846</v>
      </c>
      <c r="N273" s="298" t="str">
        <f>VLOOKUP(C273,Schools!A:D,4,0)</f>
        <v>Primary</v>
      </c>
      <c r="O273" s="298">
        <f t="shared" si="43"/>
        <v>10162</v>
      </c>
      <c r="P273" s="298">
        <f t="shared" si="46"/>
        <v>543965</v>
      </c>
      <c r="Q273" s="286">
        <f t="shared" si="47"/>
        <v>-1889.31</v>
      </c>
      <c r="R273" s="78"/>
      <c r="S273" s="78"/>
      <c r="T273" s="78"/>
      <c r="U273" s="78"/>
      <c r="V273" s="78"/>
      <c r="W273" s="78"/>
      <c r="X273" s="78"/>
      <c r="Y273" s="78"/>
      <c r="Z273" s="78"/>
      <c r="AA273" s="78"/>
      <c r="AB273" s="78"/>
      <c r="AC273" s="52">
        <f t="shared" si="48"/>
        <v>-1889.31</v>
      </c>
      <c r="AD273" s="52">
        <f t="shared" si="49"/>
        <v>0</v>
      </c>
      <c r="AE273" s="78"/>
      <c r="AF273" s="51"/>
      <c r="AG273" s="52">
        <f t="shared" si="54"/>
        <v>-1889.31</v>
      </c>
      <c r="AH273" s="52">
        <f t="shared" si="55"/>
        <v>-1889.31</v>
      </c>
      <c r="AI273" s="7">
        <f t="shared" si="56"/>
        <v>-1889.31</v>
      </c>
      <c r="AJ273" s="7">
        <f t="shared" si="57"/>
        <v>-1889.31</v>
      </c>
    </row>
    <row r="274" spans="1:36" x14ac:dyDescent="0.25">
      <c r="A274" s="301" t="str">
        <f t="shared" si="44"/>
        <v>DEDELEGATION</v>
      </c>
      <c r="B274" s="225">
        <v>44295</v>
      </c>
      <c r="C274" s="159">
        <v>3022021</v>
      </c>
      <c r="D274" s="301" t="s">
        <v>218</v>
      </c>
      <c r="E274" s="301" t="str">
        <f>VLOOKUP(C274,Schools!$A:$Z,3,0)</f>
        <v>M</v>
      </c>
      <c r="F274" s="226">
        <v>-3929.41</v>
      </c>
      <c r="G274" s="159" t="s">
        <v>4703</v>
      </c>
      <c r="H274" s="159" t="s">
        <v>4809</v>
      </c>
      <c r="I274" s="301" t="str">
        <f t="shared" si="45"/>
        <v>10162/543965</v>
      </c>
      <c r="J274" s="301">
        <f>VLOOKUP(C274,Schools!$A:$Z,9,0)</f>
        <v>400042</v>
      </c>
      <c r="K274" s="159" t="s">
        <v>176</v>
      </c>
      <c r="L274" s="159" t="s">
        <v>4814</v>
      </c>
      <c r="M274" s="159" t="s">
        <v>4846</v>
      </c>
      <c r="N274" s="298" t="str">
        <f>VLOOKUP(C274,Schools!A:D,4,0)</f>
        <v>Primary</v>
      </c>
      <c r="O274" s="298">
        <f t="shared" si="43"/>
        <v>10162</v>
      </c>
      <c r="P274" s="298">
        <f t="shared" si="46"/>
        <v>543965</v>
      </c>
      <c r="Q274" s="286">
        <f t="shared" si="47"/>
        <v>-3929.41</v>
      </c>
      <c r="R274" s="78"/>
      <c r="S274" s="78"/>
      <c r="T274" s="78"/>
      <c r="U274" s="78"/>
      <c r="V274" s="78"/>
      <c r="W274" s="78"/>
      <c r="X274" s="78"/>
      <c r="Y274" s="78"/>
      <c r="Z274" s="78"/>
      <c r="AA274" s="78"/>
      <c r="AB274" s="78"/>
      <c r="AC274" s="52">
        <f t="shared" si="48"/>
        <v>-3929.41</v>
      </c>
      <c r="AD274" s="52">
        <f t="shared" si="49"/>
        <v>0</v>
      </c>
      <c r="AE274" s="78"/>
      <c r="AF274" s="51"/>
      <c r="AG274" s="52">
        <f t="shared" si="54"/>
        <v>-3929.41</v>
      </c>
      <c r="AH274" s="52">
        <f t="shared" si="55"/>
        <v>-3929.41</v>
      </c>
      <c r="AI274" s="7">
        <f t="shared" si="56"/>
        <v>-3929.41</v>
      </c>
      <c r="AJ274" s="7">
        <f t="shared" si="57"/>
        <v>-3929.41</v>
      </c>
    </row>
    <row r="275" spans="1:36" x14ac:dyDescent="0.25">
      <c r="A275" s="301" t="str">
        <f t="shared" si="44"/>
        <v>DEDELEGATION</v>
      </c>
      <c r="B275" s="225">
        <v>44295</v>
      </c>
      <c r="C275" s="159">
        <v>3022023</v>
      </c>
      <c r="D275" s="301" t="s">
        <v>219</v>
      </c>
      <c r="E275" s="301" t="str">
        <f>VLOOKUP(C275,Schools!$A:$Z,3,0)</f>
        <v>M</v>
      </c>
      <c r="F275" s="226">
        <v>-4452.74</v>
      </c>
      <c r="G275" s="159" t="s">
        <v>4703</v>
      </c>
      <c r="H275" s="159" t="s">
        <v>4809</v>
      </c>
      <c r="I275" s="301" t="str">
        <f t="shared" si="45"/>
        <v>10162/543965</v>
      </c>
      <c r="J275" s="301">
        <f>VLOOKUP(C275,Schools!$A:$Z,9,0)</f>
        <v>400159</v>
      </c>
      <c r="K275" s="159" t="s">
        <v>176</v>
      </c>
      <c r="L275" s="159" t="s">
        <v>4814</v>
      </c>
      <c r="M275" s="159" t="s">
        <v>4846</v>
      </c>
      <c r="N275" s="298" t="str">
        <f>VLOOKUP(C275,Schools!A:D,4,0)</f>
        <v>Primary</v>
      </c>
      <c r="O275" s="298">
        <f t="shared" si="43"/>
        <v>10162</v>
      </c>
      <c r="P275" s="298">
        <f t="shared" si="46"/>
        <v>543965</v>
      </c>
      <c r="Q275" s="286">
        <f t="shared" si="47"/>
        <v>-4452.74</v>
      </c>
      <c r="R275" s="78"/>
      <c r="S275" s="78"/>
      <c r="T275" s="78"/>
      <c r="U275" s="78"/>
      <c r="V275" s="78"/>
      <c r="W275" s="78"/>
      <c r="X275" s="78"/>
      <c r="Y275" s="78"/>
      <c r="Z275" s="78"/>
      <c r="AA275" s="78"/>
      <c r="AB275" s="78"/>
      <c r="AC275" s="52">
        <f t="shared" si="48"/>
        <v>-4452.74</v>
      </c>
      <c r="AD275" s="52">
        <f t="shared" si="49"/>
        <v>0</v>
      </c>
      <c r="AE275" s="78"/>
      <c r="AF275" s="51"/>
      <c r="AG275" s="52">
        <f t="shared" si="54"/>
        <v>-4452.74</v>
      </c>
      <c r="AH275" s="52">
        <f t="shared" si="55"/>
        <v>-4452.74</v>
      </c>
      <c r="AI275" s="7">
        <f t="shared" si="56"/>
        <v>-4452.74</v>
      </c>
      <c r="AJ275" s="7">
        <f t="shared" si="57"/>
        <v>-4452.74</v>
      </c>
    </row>
    <row r="276" spans="1:36" x14ac:dyDescent="0.25">
      <c r="A276" s="301" t="str">
        <f t="shared" si="44"/>
        <v>DEDELEGATION</v>
      </c>
      <c r="B276" s="225">
        <v>44295</v>
      </c>
      <c r="C276" s="159">
        <v>3022024</v>
      </c>
      <c r="D276" s="301" t="s">
        <v>4760</v>
      </c>
      <c r="E276" s="301" t="str">
        <f>VLOOKUP(C276,Schools!$A:$Z,3,0)</f>
        <v>M</v>
      </c>
      <c r="F276" s="226">
        <v>-1747.3899999999999</v>
      </c>
      <c r="G276" s="159" t="s">
        <v>4703</v>
      </c>
      <c r="H276" s="159" t="s">
        <v>4809</v>
      </c>
      <c r="I276" s="301" t="str">
        <f t="shared" si="45"/>
        <v>10162/543965</v>
      </c>
      <c r="J276" s="301">
        <f>VLOOKUP(C276,Schools!$A:$Z,9,0)</f>
        <v>400047</v>
      </c>
      <c r="K276" s="159" t="s">
        <v>176</v>
      </c>
      <c r="L276" s="159" t="s">
        <v>4814</v>
      </c>
      <c r="M276" s="159" t="s">
        <v>4846</v>
      </c>
      <c r="N276" s="298" t="str">
        <f>VLOOKUP(C276,Schools!A:D,4,0)</f>
        <v>Primary</v>
      </c>
      <c r="O276" s="298">
        <f t="shared" ref="O276:O339" si="58">IF($E276="A","EFA",VLOOKUP(LEFT(N276,1),$AI$1:$AJ$3,2,0))</f>
        <v>10162</v>
      </c>
      <c r="P276" s="298">
        <f t="shared" si="46"/>
        <v>543965</v>
      </c>
      <c r="Q276" s="286">
        <f t="shared" si="47"/>
        <v>-1747.3899999999999</v>
      </c>
      <c r="R276" s="78"/>
      <c r="S276" s="78"/>
      <c r="T276" s="78"/>
      <c r="U276" s="78"/>
      <c r="V276" s="78"/>
      <c r="W276" s="78"/>
      <c r="X276" s="78"/>
      <c r="Y276" s="78"/>
      <c r="Z276" s="78"/>
      <c r="AA276" s="78"/>
      <c r="AB276" s="78"/>
      <c r="AC276" s="52">
        <f t="shared" si="48"/>
        <v>-1747.3899999999999</v>
      </c>
      <c r="AD276" s="52">
        <f t="shared" si="49"/>
        <v>0</v>
      </c>
      <c r="AE276" s="78"/>
      <c r="AF276" s="51"/>
      <c r="AG276" s="52">
        <f t="shared" si="54"/>
        <v>-1747.3899999999999</v>
      </c>
      <c r="AH276" s="52">
        <f t="shared" si="55"/>
        <v>-1747.3899999999999</v>
      </c>
      <c r="AI276" s="7">
        <f t="shared" si="56"/>
        <v>-1747.3899999999999</v>
      </c>
      <c r="AJ276" s="7">
        <f t="shared" si="57"/>
        <v>-1747.3899999999999</v>
      </c>
    </row>
    <row r="277" spans="1:36" x14ac:dyDescent="0.25">
      <c r="A277" s="301" t="str">
        <f t="shared" ref="A277:A340" si="59">$B$3</f>
        <v>DEDELEGATION</v>
      </c>
      <c r="B277" s="225">
        <v>44295</v>
      </c>
      <c r="C277" s="159">
        <v>3022025</v>
      </c>
      <c r="D277" s="301" t="s">
        <v>4761</v>
      </c>
      <c r="E277" s="301" t="str">
        <f>VLOOKUP(C277,Schools!$A:$Z,3,0)</f>
        <v>M</v>
      </c>
      <c r="F277" s="226">
        <v>-2820.66</v>
      </c>
      <c r="G277" s="159" t="s">
        <v>4703</v>
      </c>
      <c r="H277" s="159" t="s">
        <v>4809</v>
      </c>
      <c r="I277" s="301" t="str">
        <f t="shared" ref="I277:I340" si="60">O277&amp;"/"&amp;P277</f>
        <v>10162/543965</v>
      </c>
      <c r="J277" s="301">
        <f>VLOOKUP(C277,Schools!$A:$Z,9,0)</f>
        <v>400001</v>
      </c>
      <c r="K277" s="159" t="s">
        <v>176</v>
      </c>
      <c r="L277" s="159" t="s">
        <v>4814</v>
      </c>
      <c r="M277" s="159" t="s">
        <v>4846</v>
      </c>
      <c r="N277" s="298" t="str">
        <f>VLOOKUP(C277,Schools!A:D,4,0)</f>
        <v>Primary</v>
      </c>
      <c r="O277" s="298">
        <f t="shared" si="58"/>
        <v>10162</v>
      </c>
      <c r="P277" s="298">
        <f t="shared" ref="P277:P340" si="61">IF(E277="M",543965,516500)</f>
        <v>543965</v>
      </c>
      <c r="Q277" s="286">
        <f t="shared" ref="Q277:Q340" si="62">F277</f>
        <v>-2820.66</v>
      </c>
      <c r="R277" s="78"/>
      <c r="S277" s="78"/>
      <c r="T277" s="78"/>
      <c r="U277" s="78"/>
      <c r="V277" s="78"/>
      <c r="W277" s="78"/>
      <c r="X277" s="78"/>
      <c r="Y277" s="78"/>
      <c r="Z277" s="78"/>
      <c r="AA277" s="78"/>
      <c r="AB277" s="78"/>
      <c r="AC277" s="52">
        <f t="shared" ref="AC277:AC340" si="63">SUM(Q277:AB277)</f>
        <v>-2820.66</v>
      </c>
      <c r="AD277" s="52">
        <f t="shared" ref="AD277:AD340" si="64">AC277-F277</f>
        <v>0</v>
      </c>
      <c r="AE277" s="78"/>
      <c r="AF277" s="51"/>
      <c r="AG277" s="52">
        <f t="shared" si="54"/>
        <v>-2820.66</v>
      </c>
      <c r="AH277" s="52">
        <f t="shared" si="55"/>
        <v>-2820.66</v>
      </c>
      <c r="AI277" s="7">
        <f t="shared" si="56"/>
        <v>-2820.66</v>
      </c>
      <c r="AJ277" s="7">
        <f t="shared" si="57"/>
        <v>-2820.66</v>
      </c>
    </row>
    <row r="278" spans="1:36" x14ac:dyDescent="0.25">
      <c r="A278" s="301" t="str">
        <f t="shared" si="59"/>
        <v>DEDELEGATION</v>
      </c>
      <c r="B278" s="225">
        <v>44295</v>
      </c>
      <c r="C278" s="159">
        <v>3022026</v>
      </c>
      <c r="D278" s="301" t="s">
        <v>4762</v>
      </c>
      <c r="E278" s="301" t="str">
        <f>VLOOKUP(C278,Schools!$A:$Z,3,0)</f>
        <v>M</v>
      </c>
      <c r="F278" s="226">
        <v>-4408.3899999999994</v>
      </c>
      <c r="G278" s="159" t="s">
        <v>4703</v>
      </c>
      <c r="H278" s="159" t="s">
        <v>4809</v>
      </c>
      <c r="I278" s="301" t="str">
        <f t="shared" si="60"/>
        <v>10162/543965</v>
      </c>
      <c r="J278" s="301">
        <f>VLOOKUP(C278,Schools!$A:$Z,9,0)</f>
        <v>400082</v>
      </c>
      <c r="K278" s="159" t="s">
        <v>176</v>
      </c>
      <c r="L278" s="159" t="s">
        <v>4814</v>
      </c>
      <c r="M278" s="159" t="s">
        <v>4846</v>
      </c>
      <c r="N278" s="298" t="str">
        <f>VLOOKUP(C278,Schools!A:D,4,0)</f>
        <v>Primary</v>
      </c>
      <c r="O278" s="298">
        <f t="shared" si="58"/>
        <v>10162</v>
      </c>
      <c r="P278" s="298">
        <f t="shared" si="61"/>
        <v>543965</v>
      </c>
      <c r="Q278" s="286">
        <f t="shared" si="62"/>
        <v>-4408.3899999999994</v>
      </c>
      <c r="R278" s="78"/>
      <c r="S278" s="78"/>
      <c r="T278" s="78"/>
      <c r="U278" s="78"/>
      <c r="V278" s="78"/>
      <c r="W278" s="78"/>
      <c r="X278" s="78"/>
      <c r="Y278" s="78"/>
      <c r="Z278" s="78"/>
      <c r="AA278" s="78"/>
      <c r="AB278" s="78"/>
      <c r="AC278" s="52">
        <f t="shared" si="63"/>
        <v>-4408.3899999999994</v>
      </c>
      <c r="AD278" s="52">
        <f t="shared" si="64"/>
        <v>0</v>
      </c>
      <c r="AE278" s="78"/>
      <c r="AF278" s="51"/>
      <c r="AG278" s="52">
        <f t="shared" si="54"/>
        <v>-4408.3899999999994</v>
      </c>
      <c r="AH278" s="52">
        <f t="shared" si="55"/>
        <v>-4408.3899999999994</v>
      </c>
      <c r="AI278" s="7">
        <f t="shared" si="56"/>
        <v>-4408.3899999999994</v>
      </c>
      <c r="AJ278" s="7">
        <f t="shared" si="57"/>
        <v>-4408.3899999999994</v>
      </c>
    </row>
    <row r="279" spans="1:36" x14ac:dyDescent="0.25">
      <c r="A279" s="301" t="str">
        <f t="shared" si="59"/>
        <v>DEDELEGATION</v>
      </c>
      <c r="B279" s="225">
        <v>44295</v>
      </c>
      <c r="C279" s="159">
        <v>3022027</v>
      </c>
      <c r="D279" s="301" t="s">
        <v>4763</v>
      </c>
      <c r="E279" s="301" t="str">
        <f>VLOOKUP(C279,Schools!$A:$Z,3,0)</f>
        <v>M</v>
      </c>
      <c r="F279" s="226">
        <v>-3113.37</v>
      </c>
      <c r="G279" s="159" t="s">
        <v>4703</v>
      </c>
      <c r="H279" s="159" t="s">
        <v>4809</v>
      </c>
      <c r="I279" s="301" t="str">
        <f t="shared" si="60"/>
        <v>10162/543965</v>
      </c>
      <c r="J279" s="301">
        <f>VLOOKUP(C279,Schools!$A:$Z,9,0)</f>
        <v>400002</v>
      </c>
      <c r="K279" s="159" t="s">
        <v>176</v>
      </c>
      <c r="L279" s="159" t="s">
        <v>4814</v>
      </c>
      <c r="M279" s="159" t="s">
        <v>4846</v>
      </c>
      <c r="N279" s="298" t="str">
        <f>VLOOKUP(C279,Schools!A:D,4,0)</f>
        <v>Primary</v>
      </c>
      <c r="O279" s="298">
        <f t="shared" si="58"/>
        <v>10162</v>
      </c>
      <c r="P279" s="298">
        <f t="shared" si="61"/>
        <v>543965</v>
      </c>
      <c r="Q279" s="286">
        <f t="shared" si="62"/>
        <v>-3113.37</v>
      </c>
      <c r="R279" s="78"/>
      <c r="S279" s="78"/>
      <c r="T279" s="78"/>
      <c r="U279" s="78"/>
      <c r="V279" s="78"/>
      <c r="W279" s="78"/>
      <c r="X279" s="78"/>
      <c r="Y279" s="78"/>
      <c r="Z279" s="78"/>
      <c r="AA279" s="78"/>
      <c r="AB279" s="78"/>
      <c r="AC279" s="52">
        <f t="shared" si="63"/>
        <v>-3113.37</v>
      </c>
      <c r="AD279" s="52">
        <f t="shared" si="64"/>
        <v>0</v>
      </c>
      <c r="AE279" s="78"/>
      <c r="AF279" s="51"/>
      <c r="AG279" s="52">
        <f t="shared" si="54"/>
        <v>-3113.37</v>
      </c>
      <c r="AH279" s="52">
        <f t="shared" si="55"/>
        <v>-3113.37</v>
      </c>
      <c r="AI279" s="7">
        <f t="shared" si="56"/>
        <v>-3113.37</v>
      </c>
      <c r="AJ279" s="7">
        <f t="shared" si="57"/>
        <v>-3113.37</v>
      </c>
    </row>
    <row r="280" spans="1:36" x14ac:dyDescent="0.25">
      <c r="A280" s="301" t="str">
        <f t="shared" si="59"/>
        <v>DEDELEGATION</v>
      </c>
      <c r="B280" s="225">
        <v>44295</v>
      </c>
      <c r="C280" s="159">
        <v>3022028</v>
      </c>
      <c r="D280" s="301" t="s">
        <v>224</v>
      </c>
      <c r="E280" s="301" t="str">
        <f>VLOOKUP(C280,Schools!$A:$Z,3,0)</f>
        <v>M</v>
      </c>
      <c r="F280" s="226">
        <v>-2066.71</v>
      </c>
      <c r="G280" s="159" t="s">
        <v>4703</v>
      </c>
      <c r="H280" s="159" t="s">
        <v>4809</v>
      </c>
      <c r="I280" s="301" t="str">
        <f t="shared" si="60"/>
        <v>10162/543965</v>
      </c>
      <c r="J280" s="301">
        <f>VLOOKUP(C280,Schools!$A:$Z,9,0)</f>
        <v>400067</v>
      </c>
      <c r="K280" s="159" t="s">
        <v>176</v>
      </c>
      <c r="L280" s="159" t="s">
        <v>4814</v>
      </c>
      <c r="M280" s="159" t="s">
        <v>4846</v>
      </c>
      <c r="N280" s="298" t="str">
        <f>VLOOKUP(C280,Schools!A:D,4,0)</f>
        <v>Primary</v>
      </c>
      <c r="O280" s="298">
        <f t="shared" si="58"/>
        <v>10162</v>
      </c>
      <c r="P280" s="298">
        <f t="shared" si="61"/>
        <v>543965</v>
      </c>
      <c r="Q280" s="286">
        <f t="shared" si="62"/>
        <v>-2066.71</v>
      </c>
      <c r="R280" s="78"/>
      <c r="S280" s="78"/>
      <c r="T280" s="78"/>
      <c r="U280" s="78"/>
      <c r="V280" s="78"/>
      <c r="W280" s="78"/>
      <c r="X280" s="78"/>
      <c r="Y280" s="78"/>
      <c r="Z280" s="78"/>
      <c r="AA280" s="78"/>
      <c r="AB280" s="78"/>
      <c r="AC280" s="52">
        <f t="shared" si="63"/>
        <v>-2066.71</v>
      </c>
      <c r="AD280" s="52">
        <f t="shared" si="64"/>
        <v>0</v>
      </c>
      <c r="AE280" s="78"/>
      <c r="AF280" s="51"/>
      <c r="AG280" s="52">
        <f t="shared" si="54"/>
        <v>-2066.71</v>
      </c>
      <c r="AH280" s="52">
        <f t="shared" si="55"/>
        <v>-2066.71</v>
      </c>
      <c r="AI280" s="7">
        <f t="shared" si="56"/>
        <v>-2066.71</v>
      </c>
      <c r="AJ280" s="7">
        <f t="shared" si="57"/>
        <v>-2066.71</v>
      </c>
    </row>
    <row r="281" spans="1:36" x14ac:dyDescent="0.25">
      <c r="A281" s="301" t="str">
        <f t="shared" si="59"/>
        <v>DEDELEGATION</v>
      </c>
      <c r="B281" s="225">
        <v>44295</v>
      </c>
      <c r="C281" s="159">
        <v>3022029</v>
      </c>
      <c r="D281" s="301" t="s">
        <v>226</v>
      </c>
      <c r="E281" s="301" t="str">
        <f>VLOOKUP(C281,Schools!$A:$Z,3,0)</f>
        <v>M</v>
      </c>
      <c r="F281" s="226">
        <v>-3672.18</v>
      </c>
      <c r="G281" s="159" t="s">
        <v>4703</v>
      </c>
      <c r="H281" s="159" t="s">
        <v>4809</v>
      </c>
      <c r="I281" s="301" t="str">
        <f t="shared" si="60"/>
        <v>10162/543965</v>
      </c>
      <c r="J281" s="301">
        <f>VLOOKUP(C281,Schools!$A:$Z,9,0)</f>
        <v>400035</v>
      </c>
      <c r="K281" s="159" t="s">
        <v>176</v>
      </c>
      <c r="L281" s="159" t="s">
        <v>4814</v>
      </c>
      <c r="M281" s="159" t="s">
        <v>4846</v>
      </c>
      <c r="N281" s="298" t="str">
        <f>VLOOKUP(C281,Schools!A:D,4,0)</f>
        <v>Primary</v>
      </c>
      <c r="O281" s="298">
        <f t="shared" si="58"/>
        <v>10162</v>
      </c>
      <c r="P281" s="298">
        <f t="shared" si="61"/>
        <v>543965</v>
      </c>
      <c r="Q281" s="286">
        <f t="shared" si="62"/>
        <v>-3672.18</v>
      </c>
      <c r="R281" s="78"/>
      <c r="S281" s="78"/>
      <c r="T281" s="78"/>
      <c r="U281" s="78"/>
      <c r="V281" s="78"/>
      <c r="W281" s="78"/>
      <c r="X281" s="78"/>
      <c r="Y281" s="78"/>
      <c r="Z281" s="78"/>
      <c r="AA281" s="78"/>
      <c r="AB281" s="78"/>
      <c r="AC281" s="52">
        <f t="shared" si="63"/>
        <v>-3672.18</v>
      </c>
      <c r="AD281" s="52">
        <f t="shared" si="64"/>
        <v>0</v>
      </c>
      <c r="AE281" s="78"/>
      <c r="AF281" s="51"/>
      <c r="AG281" s="52">
        <f t="shared" si="54"/>
        <v>-3672.18</v>
      </c>
      <c r="AH281" s="52">
        <f t="shared" si="55"/>
        <v>-3672.18</v>
      </c>
      <c r="AI281" s="7">
        <f t="shared" si="56"/>
        <v>-3672.18</v>
      </c>
      <c r="AJ281" s="7">
        <f t="shared" si="57"/>
        <v>-3672.18</v>
      </c>
    </row>
    <row r="282" spans="1:36" x14ac:dyDescent="0.25">
      <c r="A282" s="301" t="str">
        <f t="shared" si="59"/>
        <v>DEDELEGATION</v>
      </c>
      <c r="B282" s="225">
        <v>44295</v>
      </c>
      <c r="C282" s="159">
        <v>3022031</v>
      </c>
      <c r="D282" s="301" t="s">
        <v>4764</v>
      </c>
      <c r="E282" s="301" t="str">
        <f>VLOOKUP(C282,Schools!$A:$Z,3,0)</f>
        <v>M</v>
      </c>
      <c r="F282" s="226">
        <v>-1649.82</v>
      </c>
      <c r="G282" s="159" t="s">
        <v>4703</v>
      </c>
      <c r="H282" s="159" t="s">
        <v>4809</v>
      </c>
      <c r="I282" s="301" t="str">
        <f t="shared" si="60"/>
        <v>10162/543965</v>
      </c>
      <c r="J282" s="301">
        <f>VLOOKUP(C282,Schools!$A:$Z,9,0)</f>
        <v>400026</v>
      </c>
      <c r="K282" s="159" t="s">
        <v>176</v>
      </c>
      <c r="L282" s="159" t="s">
        <v>4814</v>
      </c>
      <c r="M282" s="159" t="s">
        <v>4846</v>
      </c>
      <c r="N282" s="298" t="str">
        <f>VLOOKUP(C282,Schools!A:D,4,0)</f>
        <v>Primary</v>
      </c>
      <c r="O282" s="298">
        <f t="shared" si="58"/>
        <v>10162</v>
      </c>
      <c r="P282" s="298">
        <f t="shared" si="61"/>
        <v>543965</v>
      </c>
      <c r="Q282" s="286">
        <f t="shared" si="62"/>
        <v>-1649.82</v>
      </c>
      <c r="R282" s="78"/>
      <c r="S282" s="78"/>
      <c r="T282" s="78"/>
      <c r="U282" s="78"/>
      <c r="V282" s="78"/>
      <c r="W282" s="78"/>
      <c r="X282" s="78"/>
      <c r="Y282" s="78"/>
      <c r="Z282" s="78"/>
      <c r="AA282" s="78"/>
      <c r="AB282" s="78"/>
      <c r="AC282" s="52">
        <f t="shared" si="63"/>
        <v>-1649.82</v>
      </c>
      <c r="AD282" s="52">
        <f t="shared" si="64"/>
        <v>0</v>
      </c>
      <c r="AE282" s="78"/>
      <c r="AF282" s="51"/>
      <c r="AG282" s="52">
        <f t="shared" si="54"/>
        <v>-1649.82</v>
      </c>
      <c r="AH282" s="52">
        <f t="shared" si="55"/>
        <v>-1649.82</v>
      </c>
      <c r="AI282" s="7">
        <f t="shared" si="56"/>
        <v>-1649.82</v>
      </c>
      <c r="AJ282" s="7">
        <f t="shared" si="57"/>
        <v>-1649.82</v>
      </c>
    </row>
    <row r="283" spans="1:36" x14ac:dyDescent="0.25">
      <c r="A283" s="301" t="str">
        <f t="shared" si="59"/>
        <v>DEDELEGATION</v>
      </c>
      <c r="B283" s="225">
        <v>44295</v>
      </c>
      <c r="C283" s="159">
        <v>3022032</v>
      </c>
      <c r="D283" s="301" t="s">
        <v>4765</v>
      </c>
      <c r="E283" s="301" t="str">
        <f>VLOOKUP(C283,Schools!$A:$Z,3,0)</f>
        <v>M</v>
      </c>
      <c r="F283" s="226">
        <v>-3885.0599999999995</v>
      </c>
      <c r="G283" s="159" t="s">
        <v>4703</v>
      </c>
      <c r="H283" s="159" t="s">
        <v>4809</v>
      </c>
      <c r="I283" s="301" t="str">
        <f t="shared" si="60"/>
        <v>10162/543965</v>
      </c>
      <c r="J283" s="301">
        <f>VLOOKUP(C283,Schools!$A:$Z,9,0)</f>
        <v>400084</v>
      </c>
      <c r="K283" s="159" t="s">
        <v>176</v>
      </c>
      <c r="L283" s="159" t="s">
        <v>4814</v>
      </c>
      <c r="M283" s="159" t="s">
        <v>4846</v>
      </c>
      <c r="N283" s="298" t="str">
        <f>VLOOKUP(C283,Schools!A:D,4,0)</f>
        <v>Primary</v>
      </c>
      <c r="O283" s="298">
        <f t="shared" si="58"/>
        <v>10162</v>
      </c>
      <c r="P283" s="298">
        <f t="shared" si="61"/>
        <v>543965</v>
      </c>
      <c r="Q283" s="286">
        <f t="shared" si="62"/>
        <v>-3885.0599999999995</v>
      </c>
      <c r="R283" s="78"/>
      <c r="S283" s="78"/>
      <c r="T283" s="78"/>
      <c r="U283" s="78"/>
      <c r="V283" s="78"/>
      <c r="W283" s="78"/>
      <c r="X283" s="78"/>
      <c r="Y283" s="78"/>
      <c r="Z283" s="78"/>
      <c r="AA283" s="78"/>
      <c r="AB283" s="78"/>
      <c r="AC283" s="52">
        <f t="shared" si="63"/>
        <v>-3885.0599999999995</v>
      </c>
      <c r="AD283" s="52">
        <f t="shared" si="64"/>
        <v>0</v>
      </c>
      <c r="AE283" s="78"/>
      <c r="AF283" s="51"/>
      <c r="AG283" s="52">
        <f t="shared" si="54"/>
        <v>-3885.0599999999995</v>
      </c>
      <c r="AH283" s="52">
        <f t="shared" si="55"/>
        <v>-3885.0599999999995</v>
      </c>
      <c r="AI283" s="7">
        <f t="shared" si="56"/>
        <v>-3885.0599999999995</v>
      </c>
      <c r="AJ283" s="7">
        <f t="shared" si="57"/>
        <v>-3885.0599999999995</v>
      </c>
    </row>
    <row r="284" spans="1:36" x14ac:dyDescent="0.25">
      <c r="A284" s="301" t="str">
        <f t="shared" si="59"/>
        <v>DEDELEGATION</v>
      </c>
      <c r="B284" s="225">
        <v>44295</v>
      </c>
      <c r="C284" s="159">
        <v>3022036</v>
      </c>
      <c r="D284" s="301" t="s">
        <v>4766</v>
      </c>
      <c r="E284" s="301" t="str">
        <f>VLOOKUP(C284,Schools!$A:$Z,3,0)</f>
        <v>M</v>
      </c>
      <c r="F284" s="226">
        <v>-2093.3199999999997</v>
      </c>
      <c r="G284" s="159" t="s">
        <v>4703</v>
      </c>
      <c r="H284" s="159" t="s">
        <v>4809</v>
      </c>
      <c r="I284" s="301" t="str">
        <f t="shared" si="60"/>
        <v>10162/543965</v>
      </c>
      <c r="J284" s="301">
        <f>VLOOKUP(C284,Schools!$A:$Z,9,0)</f>
        <v>400046</v>
      </c>
      <c r="K284" s="159" t="s">
        <v>176</v>
      </c>
      <c r="L284" s="159" t="s">
        <v>4814</v>
      </c>
      <c r="M284" s="159" t="s">
        <v>4846</v>
      </c>
      <c r="N284" s="298" t="str">
        <f>VLOOKUP(C284,Schools!A:D,4,0)</f>
        <v>Primary</v>
      </c>
      <c r="O284" s="298">
        <f t="shared" si="58"/>
        <v>10162</v>
      </c>
      <c r="P284" s="298">
        <f t="shared" si="61"/>
        <v>543965</v>
      </c>
      <c r="Q284" s="286">
        <f t="shared" si="62"/>
        <v>-2093.3199999999997</v>
      </c>
      <c r="R284" s="78"/>
      <c r="S284" s="78"/>
      <c r="T284" s="78"/>
      <c r="U284" s="78"/>
      <c r="V284" s="78"/>
      <c r="W284" s="78"/>
      <c r="X284" s="78"/>
      <c r="Y284" s="78"/>
      <c r="Z284" s="78"/>
      <c r="AA284" s="78"/>
      <c r="AB284" s="78"/>
      <c r="AC284" s="52">
        <f t="shared" si="63"/>
        <v>-2093.3199999999997</v>
      </c>
      <c r="AD284" s="52">
        <f t="shared" si="64"/>
        <v>0</v>
      </c>
      <c r="AE284" s="78"/>
      <c r="AF284" s="51"/>
      <c r="AG284" s="52">
        <f t="shared" si="54"/>
        <v>-2093.3199999999997</v>
      </c>
      <c r="AH284" s="52">
        <f t="shared" si="55"/>
        <v>-2093.3199999999997</v>
      </c>
      <c r="AI284" s="7">
        <f t="shared" si="56"/>
        <v>-2093.3199999999997</v>
      </c>
      <c r="AJ284" s="7">
        <f t="shared" si="57"/>
        <v>-2093.3199999999997</v>
      </c>
    </row>
    <row r="285" spans="1:36" x14ac:dyDescent="0.25">
      <c r="A285" s="301" t="str">
        <f t="shared" si="59"/>
        <v>DEDELEGATION</v>
      </c>
      <c r="B285" s="225">
        <v>44295</v>
      </c>
      <c r="C285" s="159">
        <v>3022037</v>
      </c>
      <c r="D285" s="301" t="s">
        <v>236</v>
      </c>
      <c r="E285" s="301" t="str">
        <f>VLOOKUP(C285,Schools!$A:$Z,3,0)</f>
        <v>M</v>
      </c>
      <c r="F285" s="226">
        <v>-2350.5499999999997</v>
      </c>
      <c r="G285" s="159" t="s">
        <v>4703</v>
      </c>
      <c r="H285" s="159" t="s">
        <v>4809</v>
      </c>
      <c r="I285" s="301" t="str">
        <f t="shared" si="60"/>
        <v>10162/543965</v>
      </c>
      <c r="J285" s="301">
        <f>VLOOKUP(C285,Schools!$A:$Z,9,0)</f>
        <v>400030</v>
      </c>
      <c r="K285" s="159" t="s">
        <v>176</v>
      </c>
      <c r="L285" s="159" t="s">
        <v>4814</v>
      </c>
      <c r="M285" s="159" t="s">
        <v>4846</v>
      </c>
      <c r="N285" s="298" t="str">
        <f>VLOOKUP(C285,Schools!A:D,4,0)</f>
        <v>Primary</v>
      </c>
      <c r="O285" s="298">
        <f t="shared" si="58"/>
        <v>10162</v>
      </c>
      <c r="P285" s="298">
        <f t="shared" si="61"/>
        <v>543965</v>
      </c>
      <c r="Q285" s="286">
        <f t="shared" si="62"/>
        <v>-2350.5499999999997</v>
      </c>
      <c r="R285" s="78"/>
      <c r="S285" s="78"/>
      <c r="T285" s="78"/>
      <c r="U285" s="78"/>
      <c r="V285" s="78"/>
      <c r="W285" s="78"/>
      <c r="X285" s="78"/>
      <c r="Y285" s="78"/>
      <c r="Z285" s="78"/>
      <c r="AA285" s="78"/>
      <c r="AB285" s="78"/>
      <c r="AC285" s="52">
        <f t="shared" si="63"/>
        <v>-2350.5499999999997</v>
      </c>
      <c r="AD285" s="52">
        <f t="shared" si="64"/>
        <v>0</v>
      </c>
      <c r="AE285" s="78"/>
      <c r="AF285" s="51"/>
      <c r="AG285" s="52">
        <f t="shared" si="54"/>
        <v>-2350.5499999999997</v>
      </c>
      <c r="AH285" s="52">
        <f t="shared" si="55"/>
        <v>-2350.5499999999997</v>
      </c>
      <c r="AI285" s="7">
        <f t="shared" si="56"/>
        <v>-2350.5499999999997</v>
      </c>
      <c r="AJ285" s="7">
        <f t="shared" si="57"/>
        <v>-2350.5499999999997</v>
      </c>
    </row>
    <row r="286" spans="1:36" x14ac:dyDescent="0.25">
      <c r="A286" s="301" t="str">
        <f t="shared" si="59"/>
        <v>DEDELEGATION</v>
      </c>
      <c r="B286" s="225">
        <v>44295</v>
      </c>
      <c r="C286" s="159">
        <v>3022042</v>
      </c>
      <c r="D286" s="301" t="s">
        <v>4767</v>
      </c>
      <c r="E286" s="301" t="str">
        <f>VLOOKUP(C286,Schools!$A:$Z,3,0)</f>
        <v>M</v>
      </c>
      <c r="F286" s="226">
        <v>-3769.7499999999995</v>
      </c>
      <c r="G286" s="159" t="s">
        <v>4703</v>
      </c>
      <c r="H286" s="159" t="s">
        <v>4809</v>
      </c>
      <c r="I286" s="301" t="str">
        <f t="shared" si="60"/>
        <v>10162/543965</v>
      </c>
      <c r="J286" s="301">
        <f>VLOOKUP(C286,Schools!$A:$Z,9,0)</f>
        <v>400048</v>
      </c>
      <c r="K286" s="159" t="s">
        <v>176</v>
      </c>
      <c r="L286" s="159" t="s">
        <v>4814</v>
      </c>
      <c r="M286" s="159" t="s">
        <v>4846</v>
      </c>
      <c r="N286" s="298" t="str">
        <f>VLOOKUP(C286,Schools!A:D,4,0)</f>
        <v>Primary</v>
      </c>
      <c r="O286" s="298">
        <f t="shared" si="58"/>
        <v>10162</v>
      </c>
      <c r="P286" s="298">
        <f t="shared" si="61"/>
        <v>543965</v>
      </c>
      <c r="Q286" s="286">
        <f t="shared" si="62"/>
        <v>-3769.7499999999995</v>
      </c>
      <c r="R286" s="78"/>
      <c r="S286" s="78"/>
      <c r="T286" s="78"/>
      <c r="U286" s="78"/>
      <c r="V286" s="78"/>
      <c r="W286" s="78"/>
      <c r="X286" s="78"/>
      <c r="Y286" s="78"/>
      <c r="Z286" s="78"/>
      <c r="AA286" s="78"/>
      <c r="AB286" s="78"/>
      <c r="AC286" s="52">
        <f t="shared" si="63"/>
        <v>-3769.7499999999995</v>
      </c>
      <c r="AD286" s="52">
        <f t="shared" si="64"/>
        <v>0</v>
      </c>
      <c r="AE286" s="78"/>
      <c r="AF286" s="51"/>
      <c r="AG286" s="52">
        <f t="shared" si="54"/>
        <v>-3769.7499999999995</v>
      </c>
      <c r="AH286" s="52">
        <f t="shared" si="55"/>
        <v>-3769.7499999999995</v>
      </c>
      <c r="AI286" s="7">
        <f t="shared" si="56"/>
        <v>-3769.7499999999995</v>
      </c>
      <c r="AJ286" s="7">
        <f t="shared" si="57"/>
        <v>-3769.7499999999995</v>
      </c>
    </row>
    <row r="287" spans="1:36" x14ac:dyDescent="0.25">
      <c r="A287" s="301" t="str">
        <f t="shared" si="59"/>
        <v>DEDELEGATION</v>
      </c>
      <c r="B287" s="225">
        <v>44295</v>
      </c>
      <c r="C287" s="159">
        <v>3022043</v>
      </c>
      <c r="D287" s="301" t="s">
        <v>245</v>
      </c>
      <c r="E287" s="301" t="str">
        <f>VLOOKUP(C287,Schools!$A:$Z,3,0)</f>
        <v>M</v>
      </c>
      <c r="F287" s="226">
        <v>-3964.89</v>
      </c>
      <c r="G287" s="159" t="s">
        <v>4703</v>
      </c>
      <c r="H287" s="159" t="s">
        <v>4809</v>
      </c>
      <c r="I287" s="301" t="str">
        <f t="shared" si="60"/>
        <v>10162/543965</v>
      </c>
      <c r="J287" s="301">
        <f>VLOOKUP(C287,Schools!$A:$Z,9,0)</f>
        <v>400088</v>
      </c>
      <c r="K287" s="159" t="s">
        <v>176</v>
      </c>
      <c r="L287" s="159" t="s">
        <v>4814</v>
      </c>
      <c r="M287" s="159" t="s">
        <v>4846</v>
      </c>
      <c r="N287" s="298" t="str">
        <f>VLOOKUP(C287,Schools!A:D,4,0)</f>
        <v>Primary</v>
      </c>
      <c r="O287" s="298">
        <f t="shared" si="58"/>
        <v>10162</v>
      </c>
      <c r="P287" s="298">
        <f t="shared" si="61"/>
        <v>543965</v>
      </c>
      <c r="Q287" s="286">
        <f t="shared" si="62"/>
        <v>-3964.89</v>
      </c>
      <c r="R287" s="78"/>
      <c r="S287" s="78"/>
      <c r="T287" s="78"/>
      <c r="U287" s="78"/>
      <c r="V287" s="78"/>
      <c r="W287" s="78"/>
      <c r="X287" s="78"/>
      <c r="Y287" s="78"/>
      <c r="Z287" s="78"/>
      <c r="AA287" s="78"/>
      <c r="AB287" s="78"/>
      <c r="AC287" s="52">
        <f t="shared" si="63"/>
        <v>-3964.89</v>
      </c>
      <c r="AD287" s="52">
        <f t="shared" si="64"/>
        <v>0</v>
      </c>
      <c r="AE287" s="78"/>
      <c r="AF287" s="51"/>
      <c r="AG287" s="52">
        <f t="shared" si="54"/>
        <v>-3964.89</v>
      </c>
      <c r="AH287" s="52">
        <f t="shared" si="55"/>
        <v>-3964.89</v>
      </c>
      <c r="AI287" s="7">
        <f t="shared" si="56"/>
        <v>-3964.89</v>
      </c>
      <c r="AJ287" s="7">
        <f t="shared" si="57"/>
        <v>-3964.89</v>
      </c>
    </row>
    <row r="288" spans="1:36" x14ac:dyDescent="0.25">
      <c r="A288" s="301" t="str">
        <f t="shared" si="59"/>
        <v>DEDELEGATION</v>
      </c>
      <c r="B288" s="225">
        <v>44295</v>
      </c>
      <c r="C288" s="159">
        <v>3022044</v>
      </c>
      <c r="D288" s="301" t="s">
        <v>244</v>
      </c>
      <c r="E288" s="301" t="str">
        <f>VLOOKUP(C288,Schools!$A:$Z,3,0)</f>
        <v>M</v>
      </c>
      <c r="F288" s="226">
        <v>-3113.37</v>
      </c>
      <c r="G288" s="159" t="s">
        <v>4703</v>
      </c>
      <c r="H288" s="159" t="s">
        <v>4809</v>
      </c>
      <c r="I288" s="301" t="str">
        <f t="shared" si="60"/>
        <v>10162/543965</v>
      </c>
      <c r="J288" s="301">
        <f>VLOOKUP(C288,Schools!$A:$Z,9,0)</f>
        <v>400087</v>
      </c>
      <c r="K288" s="159" t="s">
        <v>176</v>
      </c>
      <c r="L288" s="159" t="s">
        <v>4814</v>
      </c>
      <c r="M288" s="159" t="s">
        <v>4846</v>
      </c>
      <c r="N288" s="298" t="str">
        <f>VLOOKUP(C288,Schools!A:D,4,0)</f>
        <v>Primary</v>
      </c>
      <c r="O288" s="298">
        <f t="shared" si="58"/>
        <v>10162</v>
      </c>
      <c r="P288" s="298">
        <f t="shared" si="61"/>
        <v>543965</v>
      </c>
      <c r="Q288" s="286">
        <f t="shared" si="62"/>
        <v>-3113.37</v>
      </c>
      <c r="R288" s="78"/>
      <c r="S288" s="78"/>
      <c r="T288" s="78"/>
      <c r="U288" s="78"/>
      <c r="V288" s="78"/>
      <c r="W288" s="78"/>
      <c r="X288" s="78"/>
      <c r="Y288" s="78"/>
      <c r="Z288" s="78"/>
      <c r="AA288" s="78"/>
      <c r="AB288" s="78"/>
      <c r="AC288" s="52">
        <f t="shared" si="63"/>
        <v>-3113.37</v>
      </c>
      <c r="AD288" s="52">
        <f t="shared" si="64"/>
        <v>0</v>
      </c>
      <c r="AE288" s="78"/>
      <c r="AF288" s="51"/>
      <c r="AG288" s="52">
        <f t="shared" si="54"/>
        <v>-3113.37</v>
      </c>
      <c r="AH288" s="52">
        <f t="shared" si="55"/>
        <v>-3113.37</v>
      </c>
      <c r="AI288" s="7">
        <f t="shared" si="56"/>
        <v>-3113.37</v>
      </c>
      <c r="AJ288" s="7">
        <f t="shared" si="57"/>
        <v>-3113.37</v>
      </c>
    </row>
    <row r="289" spans="1:36" x14ac:dyDescent="0.25">
      <c r="A289" s="301" t="str">
        <f t="shared" si="59"/>
        <v>DEDELEGATION</v>
      </c>
      <c r="B289" s="225">
        <v>44295</v>
      </c>
      <c r="C289" s="159">
        <v>3022045</v>
      </c>
      <c r="D289" s="301" t="s">
        <v>4768</v>
      </c>
      <c r="E289" s="301" t="str">
        <f>VLOOKUP(C289,Schools!$A:$Z,3,0)</f>
        <v>M</v>
      </c>
      <c r="F289" s="226">
        <v>-1871.57</v>
      </c>
      <c r="G289" s="159" t="s">
        <v>4703</v>
      </c>
      <c r="H289" s="159" t="s">
        <v>4809</v>
      </c>
      <c r="I289" s="301" t="str">
        <f t="shared" si="60"/>
        <v>10162/543965</v>
      </c>
      <c r="J289" s="301">
        <f>VLOOKUP(C289,Schools!$A:$Z,9,0)</f>
        <v>400089</v>
      </c>
      <c r="K289" s="159" t="s">
        <v>176</v>
      </c>
      <c r="L289" s="159" t="s">
        <v>4814</v>
      </c>
      <c r="M289" s="159" t="s">
        <v>4846</v>
      </c>
      <c r="N289" s="298" t="str">
        <f>VLOOKUP(C289,Schools!A:D,4,0)</f>
        <v>Primary</v>
      </c>
      <c r="O289" s="298">
        <f t="shared" si="58"/>
        <v>10162</v>
      </c>
      <c r="P289" s="298">
        <f t="shared" si="61"/>
        <v>543965</v>
      </c>
      <c r="Q289" s="286">
        <f t="shared" si="62"/>
        <v>-1871.57</v>
      </c>
      <c r="R289" s="78"/>
      <c r="S289" s="78"/>
      <c r="T289" s="78"/>
      <c r="U289" s="78"/>
      <c r="V289" s="78"/>
      <c r="W289" s="78"/>
      <c r="X289" s="78"/>
      <c r="Y289" s="78"/>
      <c r="Z289" s="78"/>
      <c r="AA289" s="78"/>
      <c r="AB289" s="78"/>
      <c r="AC289" s="52">
        <f t="shared" si="63"/>
        <v>-1871.57</v>
      </c>
      <c r="AD289" s="52">
        <f t="shared" si="64"/>
        <v>0</v>
      </c>
      <c r="AE289" s="78"/>
      <c r="AF289" s="51"/>
      <c r="AG289" s="52">
        <f t="shared" si="54"/>
        <v>-1871.57</v>
      </c>
      <c r="AH289" s="52">
        <f t="shared" si="55"/>
        <v>-1871.57</v>
      </c>
      <c r="AI289" s="7">
        <f t="shared" si="56"/>
        <v>-1871.57</v>
      </c>
      <c r="AJ289" s="7">
        <f t="shared" si="57"/>
        <v>-1871.57</v>
      </c>
    </row>
    <row r="290" spans="1:36" x14ac:dyDescent="0.25">
      <c r="A290" s="301" t="str">
        <f t="shared" si="59"/>
        <v>DEDELEGATION</v>
      </c>
      <c r="B290" s="225">
        <v>44295</v>
      </c>
      <c r="C290" s="159">
        <v>3022053</v>
      </c>
      <c r="D290" s="301" t="s">
        <v>4769</v>
      </c>
      <c r="E290" s="301" t="str">
        <f>VLOOKUP(C290,Schools!$A:$Z,3,0)</f>
        <v>M</v>
      </c>
      <c r="F290" s="226">
        <v>-1747.3899999999999</v>
      </c>
      <c r="G290" s="159" t="s">
        <v>4703</v>
      </c>
      <c r="H290" s="159" t="s">
        <v>4809</v>
      </c>
      <c r="I290" s="301" t="str">
        <f t="shared" si="60"/>
        <v>10162/543965</v>
      </c>
      <c r="J290" s="301">
        <f>VLOOKUP(C290,Schools!$A:$Z,9,0)</f>
        <v>158733</v>
      </c>
      <c r="K290" s="159" t="s">
        <v>176</v>
      </c>
      <c r="L290" s="159" t="s">
        <v>4814</v>
      </c>
      <c r="M290" s="159" t="s">
        <v>4846</v>
      </c>
      <c r="N290" s="298" t="str">
        <f>VLOOKUP(C290,Schools!A:D,4,0)</f>
        <v>Primary</v>
      </c>
      <c r="O290" s="298">
        <f t="shared" si="58"/>
        <v>10162</v>
      </c>
      <c r="P290" s="298">
        <f t="shared" si="61"/>
        <v>543965</v>
      </c>
      <c r="Q290" s="286">
        <f t="shared" si="62"/>
        <v>-1747.3899999999999</v>
      </c>
      <c r="R290" s="78"/>
      <c r="S290" s="78"/>
      <c r="T290" s="78"/>
      <c r="U290" s="78"/>
      <c r="V290" s="78"/>
      <c r="W290" s="78"/>
      <c r="X290" s="78"/>
      <c r="Y290" s="78"/>
      <c r="Z290" s="78"/>
      <c r="AA290" s="78"/>
      <c r="AB290" s="78"/>
      <c r="AC290" s="52">
        <f t="shared" si="63"/>
        <v>-1747.3899999999999</v>
      </c>
      <c r="AD290" s="52">
        <f t="shared" si="64"/>
        <v>0</v>
      </c>
      <c r="AE290" s="78"/>
      <c r="AF290" s="51"/>
      <c r="AG290" s="52">
        <f t="shared" si="54"/>
        <v>-1747.3899999999999</v>
      </c>
      <c r="AH290" s="52">
        <f t="shared" si="55"/>
        <v>-1747.3899999999999</v>
      </c>
      <c r="AI290" s="7">
        <f t="shared" si="56"/>
        <v>-1747.3899999999999</v>
      </c>
      <c r="AJ290" s="7">
        <f t="shared" si="57"/>
        <v>-1747.3899999999999</v>
      </c>
    </row>
    <row r="291" spans="1:36" x14ac:dyDescent="0.25">
      <c r="A291" s="301" t="str">
        <f t="shared" si="59"/>
        <v>DEDELEGATION</v>
      </c>
      <c r="B291" s="225">
        <v>44295</v>
      </c>
      <c r="C291" s="159">
        <v>3022054</v>
      </c>
      <c r="D291" s="301" t="s">
        <v>4770</v>
      </c>
      <c r="E291" s="301" t="str">
        <f>VLOOKUP(C291,Schools!$A:$Z,3,0)</f>
        <v>M</v>
      </c>
      <c r="F291" s="226">
        <v>-1836.09</v>
      </c>
      <c r="G291" s="159" t="s">
        <v>4703</v>
      </c>
      <c r="H291" s="159" t="s">
        <v>4809</v>
      </c>
      <c r="I291" s="301" t="str">
        <f t="shared" si="60"/>
        <v>10162/543965</v>
      </c>
      <c r="J291" s="301">
        <f>VLOOKUP(C291,Schools!$A:$Z,9,0)</f>
        <v>400004</v>
      </c>
      <c r="K291" s="159" t="s">
        <v>176</v>
      </c>
      <c r="L291" s="159" t="s">
        <v>4814</v>
      </c>
      <c r="M291" s="159" t="s">
        <v>4846</v>
      </c>
      <c r="N291" s="298" t="str">
        <f>VLOOKUP(C291,Schools!A:D,4,0)</f>
        <v>Primary</v>
      </c>
      <c r="O291" s="298">
        <f t="shared" si="58"/>
        <v>10162</v>
      </c>
      <c r="P291" s="298">
        <f t="shared" si="61"/>
        <v>543965</v>
      </c>
      <c r="Q291" s="286">
        <f t="shared" si="62"/>
        <v>-1836.09</v>
      </c>
      <c r="R291" s="78"/>
      <c r="S291" s="78"/>
      <c r="T291" s="78"/>
      <c r="U291" s="78"/>
      <c r="V291" s="78"/>
      <c r="W291" s="78"/>
      <c r="X291" s="78"/>
      <c r="Y291" s="78"/>
      <c r="Z291" s="78"/>
      <c r="AA291" s="78"/>
      <c r="AB291" s="78"/>
      <c r="AC291" s="52">
        <f t="shared" si="63"/>
        <v>-1836.09</v>
      </c>
      <c r="AD291" s="52">
        <f t="shared" si="64"/>
        <v>0</v>
      </c>
      <c r="AE291" s="78"/>
      <c r="AF291" s="51"/>
      <c r="AG291" s="52">
        <f t="shared" si="54"/>
        <v>-1836.09</v>
      </c>
      <c r="AH291" s="52">
        <f t="shared" si="55"/>
        <v>-1836.09</v>
      </c>
      <c r="AI291" s="7">
        <f t="shared" si="56"/>
        <v>-1836.09</v>
      </c>
      <c r="AJ291" s="7">
        <f t="shared" si="57"/>
        <v>-1836.09</v>
      </c>
    </row>
    <row r="292" spans="1:36" x14ac:dyDescent="0.25">
      <c r="A292" s="301" t="str">
        <f t="shared" si="59"/>
        <v>DEDELEGATION</v>
      </c>
      <c r="B292" s="225">
        <v>44295</v>
      </c>
      <c r="C292" s="159">
        <v>3022055</v>
      </c>
      <c r="D292" s="301" t="s">
        <v>4771</v>
      </c>
      <c r="E292" s="301" t="str">
        <f>VLOOKUP(C292,Schools!$A:$Z,3,0)</f>
        <v>M</v>
      </c>
      <c r="F292" s="226">
        <v>-1773.9999999999998</v>
      </c>
      <c r="G292" s="159" t="s">
        <v>4703</v>
      </c>
      <c r="H292" s="159" t="s">
        <v>4809</v>
      </c>
      <c r="I292" s="301" t="str">
        <f t="shared" si="60"/>
        <v>10162/543965</v>
      </c>
      <c r="J292" s="301">
        <f>VLOOKUP(C292,Schools!$A:$Z,9,0)</f>
        <v>400101</v>
      </c>
      <c r="K292" s="159" t="s">
        <v>176</v>
      </c>
      <c r="L292" s="159" t="s">
        <v>4814</v>
      </c>
      <c r="M292" s="159" t="s">
        <v>4846</v>
      </c>
      <c r="N292" s="298" t="str">
        <f>VLOOKUP(C292,Schools!A:D,4,0)</f>
        <v>Primary</v>
      </c>
      <c r="O292" s="298">
        <f t="shared" si="58"/>
        <v>10162</v>
      </c>
      <c r="P292" s="298">
        <f t="shared" si="61"/>
        <v>543965</v>
      </c>
      <c r="Q292" s="286">
        <f t="shared" si="62"/>
        <v>-1773.9999999999998</v>
      </c>
      <c r="R292" s="78"/>
      <c r="S292" s="78"/>
      <c r="T292" s="78"/>
      <c r="U292" s="78"/>
      <c r="V292" s="78"/>
      <c r="W292" s="78"/>
      <c r="X292" s="78"/>
      <c r="Y292" s="78"/>
      <c r="Z292" s="78"/>
      <c r="AA292" s="78"/>
      <c r="AB292" s="78"/>
      <c r="AC292" s="52">
        <f t="shared" si="63"/>
        <v>-1773.9999999999998</v>
      </c>
      <c r="AD292" s="52">
        <f t="shared" si="64"/>
        <v>0</v>
      </c>
      <c r="AE292" s="78"/>
      <c r="AF292" s="51"/>
      <c r="AG292" s="52">
        <f t="shared" si="54"/>
        <v>-1773.9999999999998</v>
      </c>
      <c r="AH292" s="52">
        <f t="shared" si="55"/>
        <v>-1773.9999999999998</v>
      </c>
      <c r="AI292" s="7">
        <f t="shared" si="56"/>
        <v>-1773.9999999999998</v>
      </c>
      <c r="AJ292" s="7">
        <f t="shared" si="57"/>
        <v>-1773.9999999999998</v>
      </c>
    </row>
    <row r="293" spans="1:36" x14ac:dyDescent="0.25">
      <c r="A293" s="301" t="str">
        <f t="shared" si="59"/>
        <v>DEDELEGATION</v>
      </c>
      <c r="B293" s="225">
        <v>44295</v>
      </c>
      <c r="C293" s="159">
        <v>3022057</v>
      </c>
      <c r="D293" s="301" t="s">
        <v>275</v>
      </c>
      <c r="E293" s="301" t="str">
        <f>VLOOKUP(C293,Schools!$A:$Z,3,0)</f>
        <v>M</v>
      </c>
      <c r="F293" s="226">
        <v>-3982.6299999999997</v>
      </c>
      <c r="G293" s="159" t="s">
        <v>4703</v>
      </c>
      <c r="H293" s="159" t="s">
        <v>4809</v>
      </c>
      <c r="I293" s="301" t="str">
        <f t="shared" si="60"/>
        <v>10162/543965</v>
      </c>
      <c r="J293" s="301">
        <f>VLOOKUP(C293,Schools!$A:$Z,9,0)</f>
        <v>400053</v>
      </c>
      <c r="K293" s="159" t="s">
        <v>176</v>
      </c>
      <c r="L293" s="159" t="s">
        <v>4814</v>
      </c>
      <c r="M293" s="159" t="s">
        <v>4846</v>
      </c>
      <c r="N293" s="298" t="str">
        <f>VLOOKUP(C293,Schools!A:D,4,0)</f>
        <v>Primary</v>
      </c>
      <c r="O293" s="298">
        <f t="shared" si="58"/>
        <v>10162</v>
      </c>
      <c r="P293" s="298">
        <f t="shared" si="61"/>
        <v>543965</v>
      </c>
      <c r="Q293" s="286">
        <f t="shared" si="62"/>
        <v>-3982.6299999999997</v>
      </c>
      <c r="R293" s="78"/>
      <c r="S293" s="78"/>
      <c r="T293" s="78"/>
      <c r="U293" s="78"/>
      <c r="V293" s="78"/>
      <c r="W293" s="78"/>
      <c r="X293" s="78"/>
      <c r="Y293" s="78"/>
      <c r="Z293" s="78"/>
      <c r="AA293" s="78"/>
      <c r="AB293" s="78"/>
      <c r="AC293" s="52">
        <f t="shared" si="63"/>
        <v>-3982.6299999999997</v>
      </c>
      <c r="AD293" s="52">
        <f t="shared" si="64"/>
        <v>0</v>
      </c>
      <c r="AE293" s="78"/>
      <c r="AF293" s="51"/>
      <c r="AG293" s="52">
        <f t="shared" si="54"/>
        <v>-3982.6299999999997</v>
      </c>
      <c r="AH293" s="52">
        <f t="shared" si="55"/>
        <v>-3982.6299999999997</v>
      </c>
      <c r="AI293" s="7">
        <f t="shared" si="56"/>
        <v>-3982.6299999999997</v>
      </c>
      <c r="AJ293" s="7">
        <f t="shared" si="57"/>
        <v>-3982.6299999999997</v>
      </c>
    </row>
    <row r="294" spans="1:36" x14ac:dyDescent="0.25">
      <c r="A294" s="301" t="str">
        <f t="shared" si="59"/>
        <v>DEDELEGATION</v>
      </c>
      <c r="B294" s="225">
        <v>44295</v>
      </c>
      <c r="C294" s="159">
        <v>3022060</v>
      </c>
      <c r="D294" s="301" t="s">
        <v>278</v>
      </c>
      <c r="E294" s="301" t="str">
        <f>VLOOKUP(C294,Schools!$A:$Z,3,0)</f>
        <v>M</v>
      </c>
      <c r="F294" s="226">
        <v>-3734.2699999999995</v>
      </c>
      <c r="G294" s="159" t="s">
        <v>4703</v>
      </c>
      <c r="H294" s="159" t="s">
        <v>4809</v>
      </c>
      <c r="I294" s="301" t="str">
        <f t="shared" si="60"/>
        <v>10162/543965</v>
      </c>
      <c r="J294" s="301">
        <f>VLOOKUP(C294,Schools!$A:$Z,9,0)</f>
        <v>400011</v>
      </c>
      <c r="K294" s="159" t="s">
        <v>176</v>
      </c>
      <c r="L294" s="159" t="s">
        <v>4814</v>
      </c>
      <c r="M294" s="159" t="s">
        <v>4846</v>
      </c>
      <c r="N294" s="298" t="str">
        <f>VLOOKUP(C294,Schools!A:D,4,0)</f>
        <v>Primary</v>
      </c>
      <c r="O294" s="298">
        <f t="shared" si="58"/>
        <v>10162</v>
      </c>
      <c r="P294" s="298">
        <f t="shared" si="61"/>
        <v>543965</v>
      </c>
      <c r="Q294" s="286">
        <f t="shared" si="62"/>
        <v>-3734.2699999999995</v>
      </c>
      <c r="R294" s="78"/>
      <c r="S294" s="78"/>
      <c r="T294" s="78"/>
      <c r="U294" s="78"/>
      <c r="V294" s="78"/>
      <c r="W294" s="78"/>
      <c r="X294" s="78"/>
      <c r="Y294" s="78"/>
      <c r="Z294" s="78"/>
      <c r="AA294" s="78"/>
      <c r="AB294" s="78"/>
      <c r="AC294" s="52">
        <f t="shared" si="63"/>
        <v>-3734.2699999999995</v>
      </c>
      <c r="AD294" s="52">
        <f t="shared" si="64"/>
        <v>0</v>
      </c>
      <c r="AE294" s="78"/>
      <c r="AF294" s="51"/>
      <c r="AG294" s="52">
        <f t="shared" si="54"/>
        <v>-3734.2699999999995</v>
      </c>
      <c r="AH294" s="52">
        <f t="shared" si="55"/>
        <v>-3734.2699999999995</v>
      </c>
      <c r="AI294" s="7">
        <f t="shared" si="56"/>
        <v>-3734.2699999999995</v>
      </c>
      <c r="AJ294" s="7">
        <f t="shared" si="57"/>
        <v>-3734.2699999999995</v>
      </c>
    </row>
    <row r="295" spans="1:36" x14ac:dyDescent="0.25">
      <c r="A295" s="301" t="str">
        <f t="shared" si="59"/>
        <v>DEDELEGATION</v>
      </c>
      <c r="B295" s="225">
        <v>44295</v>
      </c>
      <c r="C295" s="159">
        <v>3022067</v>
      </c>
      <c r="D295" s="301" t="s">
        <v>41</v>
      </c>
      <c r="E295" s="301" t="str">
        <f>VLOOKUP(C295,Schools!$A:$Z,3,0)</f>
        <v>M</v>
      </c>
      <c r="F295" s="226">
        <v>-2075.58</v>
      </c>
      <c r="G295" s="159" t="s">
        <v>4703</v>
      </c>
      <c r="H295" s="159" t="s">
        <v>4809</v>
      </c>
      <c r="I295" s="301" t="str">
        <f t="shared" si="60"/>
        <v>10162/543965</v>
      </c>
      <c r="J295" s="301">
        <f>VLOOKUP(C295,Schools!$A:$Z,9,0)</f>
        <v>400065</v>
      </c>
      <c r="K295" s="159" t="s">
        <v>176</v>
      </c>
      <c r="L295" s="159" t="s">
        <v>4814</v>
      </c>
      <c r="M295" s="159" t="s">
        <v>4846</v>
      </c>
      <c r="N295" s="298" t="str">
        <f>VLOOKUP(C295,Schools!A:D,4,0)</f>
        <v>Primary</v>
      </c>
      <c r="O295" s="298">
        <f t="shared" si="58"/>
        <v>10162</v>
      </c>
      <c r="P295" s="298">
        <f t="shared" si="61"/>
        <v>543965</v>
      </c>
      <c r="Q295" s="286">
        <f t="shared" si="62"/>
        <v>-2075.58</v>
      </c>
      <c r="R295" s="78"/>
      <c r="S295" s="78"/>
      <c r="T295" s="78"/>
      <c r="U295" s="78"/>
      <c r="V295" s="78"/>
      <c r="W295" s="78"/>
      <c r="X295" s="78"/>
      <c r="Y295" s="78"/>
      <c r="Z295" s="78"/>
      <c r="AA295" s="78"/>
      <c r="AB295" s="78"/>
      <c r="AC295" s="52">
        <f t="shared" si="63"/>
        <v>-2075.58</v>
      </c>
      <c r="AD295" s="52">
        <f t="shared" si="64"/>
        <v>0</v>
      </c>
      <c r="AE295" s="78"/>
      <c r="AF295" s="51"/>
      <c r="AG295" s="52">
        <f t="shared" si="54"/>
        <v>-2075.58</v>
      </c>
      <c r="AH295" s="52">
        <f t="shared" si="55"/>
        <v>-2075.58</v>
      </c>
      <c r="AI295" s="7">
        <f t="shared" si="56"/>
        <v>-2075.58</v>
      </c>
      <c r="AJ295" s="7">
        <f t="shared" si="57"/>
        <v>-2075.58</v>
      </c>
    </row>
    <row r="296" spans="1:36" x14ac:dyDescent="0.25">
      <c r="A296" s="301" t="str">
        <f t="shared" si="59"/>
        <v>DEDELEGATION</v>
      </c>
      <c r="B296" s="225">
        <v>44295</v>
      </c>
      <c r="C296" s="159">
        <v>3022070</v>
      </c>
      <c r="D296" s="301" t="s">
        <v>272</v>
      </c>
      <c r="E296" s="301" t="str">
        <f>VLOOKUP(C296,Schools!$A:$Z,3,0)</f>
        <v>M</v>
      </c>
      <c r="F296" s="226">
        <v>-1853.83</v>
      </c>
      <c r="G296" s="159" t="s">
        <v>4703</v>
      </c>
      <c r="H296" s="159" t="s">
        <v>4809</v>
      </c>
      <c r="I296" s="301" t="str">
        <f t="shared" si="60"/>
        <v>10162/543965</v>
      </c>
      <c r="J296" s="301">
        <f>VLOOKUP(C296,Schools!$A:$Z,9,0)</f>
        <v>400038</v>
      </c>
      <c r="K296" s="159" t="s">
        <v>176</v>
      </c>
      <c r="L296" s="159" t="s">
        <v>4814</v>
      </c>
      <c r="M296" s="159" t="s">
        <v>4846</v>
      </c>
      <c r="N296" s="298" t="str">
        <f>VLOOKUP(C296,Schools!A:D,4,0)</f>
        <v>Primary</v>
      </c>
      <c r="O296" s="298">
        <f t="shared" si="58"/>
        <v>10162</v>
      </c>
      <c r="P296" s="298">
        <f t="shared" si="61"/>
        <v>543965</v>
      </c>
      <c r="Q296" s="286">
        <f t="shared" si="62"/>
        <v>-1853.83</v>
      </c>
      <c r="R296" s="78"/>
      <c r="S296" s="78"/>
      <c r="T296" s="78"/>
      <c r="U296" s="78"/>
      <c r="V296" s="78"/>
      <c r="W296" s="78"/>
      <c r="X296" s="78"/>
      <c r="Y296" s="78"/>
      <c r="Z296" s="78"/>
      <c r="AA296" s="78"/>
      <c r="AB296" s="78"/>
      <c r="AC296" s="52">
        <f t="shared" si="63"/>
        <v>-1853.83</v>
      </c>
      <c r="AD296" s="52">
        <f t="shared" si="64"/>
        <v>0</v>
      </c>
      <c r="AE296" s="78"/>
      <c r="AF296" s="51"/>
      <c r="AG296" s="52">
        <f t="shared" si="54"/>
        <v>-1853.83</v>
      </c>
      <c r="AH296" s="52">
        <f t="shared" si="55"/>
        <v>-1853.83</v>
      </c>
      <c r="AI296" s="7">
        <f t="shared" si="56"/>
        <v>-1853.83</v>
      </c>
      <c r="AJ296" s="7">
        <f t="shared" si="57"/>
        <v>-1853.83</v>
      </c>
    </row>
    <row r="297" spans="1:36" x14ac:dyDescent="0.25">
      <c r="A297" s="301" t="str">
        <f t="shared" si="59"/>
        <v>DEDELEGATION</v>
      </c>
      <c r="B297" s="225">
        <v>44295</v>
      </c>
      <c r="C297" s="159">
        <v>3022071</v>
      </c>
      <c r="D297" s="301" t="s">
        <v>4772</v>
      </c>
      <c r="E297" s="301" t="str">
        <f>VLOOKUP(C297,Schools!$A:$Z,3,0)</f>
        <v>M</v>
      </c>
      <c r="F297" s="226">
        <v>-1569.9899999999998</v>
      </c>
      <c r="G297" s="159" t="s">
        <v>4703</v>
      </c>
      <c r="H297" s="159" t="s">
        <v>4809</v>
      </c>
      <c r="I297" s="301" t="str">
        <f t="shared" si="60"/>
        <v>10162/543965</v>
      </c>
      <c r="J297" s="301">
        <f>VLOOKUP(C297,Schools!$A:$Z,9,0)</f>
        <v>400012</v>
      </c>
      <c r="K297" s="159" t="s">
        <v>176</v>
      </c>
      <c r="L297" s="159" t="s">
        <v>4814</v>
      </c>
      <c r="M297" s="159" t="s">
        <v>4846</v>
      </c>
      <c r="N297" s="298" t="str">
        <f>VLOOKUP(C297,Schools!A:D,4,0)</f>
        <v>Primary</v>
      </c>
      <c r="O297" s="298">
        <f t="shared" si="58"/>
        <v>10162</v>
      </c>
      <c r="P297" s="298">
        <f t="shared" si="61"/>
        <v>543965</v>
      </c>
      <c r="Q297" s="286">
        <f t="shared" si="62"/>
        <v>-1569.9899999999998</v>
      </c>
      <c r="R297" s="78"/>
      <c r="S297" s="78"/>
      <c r="T297" s="78"/>
      <c r="U297" s="78"/>
      <c r="V297" s="78"/>
      <c r="W297" s="78"/>
      <c r="X297" s="78"/>
      <c r="Y297" s="78"/>
      <c r="Z297" s="78"/>
      <c r="AA297" s="78"/>
      <c r="AB297" s="78"/>
      <c r="AC297" s="52">
        <f t="shared" si="63"/>
        <v>-1569.9899999999998</v>
      </c>
      <c r="AD297" s="52">
        <f t="shared" si="64"/>
        <v>0</v>
      </c>
      <c r="AE297" s="78"/>
      <c r="AF297" s="51"/>
      <c r="AG297" s="52">
        <f t="shared" si="54"/>
        <v>-1569.9899999999998</v>
      </c>
      <c r="AH297" s="52">
        <f t="shared" si="55"/>
        <v>-1569.9899999999998</v>
      </c>
      <c r="AI297" s="7">
        <f t="shared" si="56"/>
        <v>-1569.9899999999998</v>
      </c>
      <c r="AJ297" s="7">
        <f t="shared" si="57"/>
        <v>-1569.9899999999998</v>
      </c>
    </row>
    <row r="298" spans="1:36" x14ac:dyDescent="0.25">
      <c r="A298" s="301" t="str">
        <f t="shared" si="59"/>
        <v>DEDELEGATION</v>
      </c>
      <c r="B298" s="225">
        <v>44295</v>
      </c>
      <c r="C298" s="159">
        <v>3022072</v>
      </c>
      <c r="D298" s="301" t="s">
        <v>254</v>
      </c>
      <c r="E298" s="301" t="str">
        <f>VLOOKUP(C298,Schools!$A:$Z,3,0)</f>
        <v>M</v>
      </c>
      <c r="F298" s="226">
        <v>-2882.7499999999995</v>
      </c>
      <c r="G298" s="159" t="s">
        <v>4703</v>
      </c>
      <c r="H298" s="159" t="s">
        <v>4809</v>
      </c>
      <c r="I298" s="301" t="str">
        <f t="shared" si="60"/>
        <v>10162/543965</v>
      </c>
      <c r="J298" s="301">
        <f>VLOOKUP(C298,Schools!$A:$Z,9,0)</f>
        <v>400012</v>
      </c>
      <c r="K298" s="159" t="s">
        <v>176</v>
      </c>
      <c r="L298" s="159" t="s">
        <v>4814</v>
      </c>
      <c r="M298" s="159" t="s">
        <v>4846</v>
      </c>
      <c r="N298" s="298" t="str">
        <f>VLOOKUP(C298,Schools!A:D,4,0)</f>
        <v>Primary</v>
      </c>
      <c r="O298" s="298">
        <f t="shared" si="58"/>
        <v>10162</v>
      </c>
      <c r="P298" s="298">
        <f t="shared" si="61"/>
        <v>543965</v>
      </c>
      <c r="Q298" s="286">
        <f t="shared" si="62"/>
        <v>-2882.7499999999995</v>
      </c>
      <c r="R298" s="78"/>
      <c r="S298" s="78"/>
      <c r="T298" s="78"/>
      <c r="U298" s="78"/>
      <c r="V298" s="78"/>
      <c r="W298" s="78"/>
      <c r="X298" s="78"/>
      <c r="Y298" s="78"/>
      <c r="Z298" s="78"/>
      <c r="AA298" s="78"/>
      <c r="AB298" s="78"/>
      <c r="AC298" s="52">
        <f t="shared" si="63"/>
        <v>-2882.7499999999995</v>
      </c>
      <c r="AD298" s="52">
        <f t="shared" si="64"/>
        <v>0</v>
      </c>
      <c r="AE298" s="78"/>
      <c r="AF298" s="51"/>
      <c r="AG298" s="52">
        <f t="shared" si="54"/>
        <v>-2882.7499999999995</v>
      </c>
      <c r="AH298" s="52">
        <f t="shared" si="55"/>
        <v>-2882.7499999999995</v>
      </c>
      <c r="AI298" s="7">
        <f t="shared" si="56"/>
        <v>-2882.7499999999995</v>
      </c>
      <c r="AJ298" s="7">
        <f t="shared" si="57"/>
        <v>-2882.7499999999995</v>
      </c>
    </row>
    <row r="299" spans="1:36" x14ac:dyDescent="0.25">
      <c r="A299" s="301" t="str">
        <f t="shared" si="59"/>
        <v>DEDELEGATION</v>
      </c>
      <c r="B299" s="225">
        <v>44295</v>
      </c>
      <c r="C299" s="159">
        <v>3022073</v>
      </c>
      <c r="D299" s="301" t="s">
        <v>4773</v>
      </c>
      <c r="E299" s="301" t="str">
        <f>VLOOKUP(C299,Schools!$A:$Z,3,0)</f>
        <v>M</v>
      </c>
      <c r="F299" s="226">
        <v>-5517.1399999999994</v>
      </c>
      <c r="G299" s="159" t="s">
        <v>4703</v>
      </c>
      <c r="H299" s="159" t="s">
        <v>4809</v>
      </c>
      <c r="I299" s="301" t="str">
        <f t="shared" si="60"/>
        <v>10162/543965</v>
      </c>
      <c r="J299" s="301">
        <f>VLOOKUP(C299,Schools!$A:$Z,9,0)</f>
        <v>400105</v>
      </c>
      <c r="K299" s="159" t="s">
        <v>176</v>
      </c>
      <c r="L299" s="159" t="s">
        <v>4814</v>
      </c>
      <c r="M299" s="159" t="s">
        <v>4846</v>
      </c>
      <c r="N299" s="298" t="str">
        <f>VLOOKUP(C299,Schools!A:D,4,0)</f>
        <v>Primary</v>
      </c>
      <c r="O299" s="298">
        <f t="shared" si="58"/>
        <v>10162</v>
      </c>
      <c r="P299" s="298">
        <f t="shared" si="61"/>
        <v>543965</v>
      </c>
      <c r="Q299" s="286">
        <f t="shared" si="62"/>
        <v>-5517.1399999999994</v>
      </c>
      <c r="R299" s="78"/>
      <c r="S299" s="78"/>
      <c r="T299" s="78"/>
      <c r="U299" s="78"/>
      <c r="V299" s="78"/>
      <c r="W299" s="78"/>
      <c r="X299" s="78"/>
      <c r="Y299" s="78"/>
      <c r="Z299" s="78"/>
      <c r="AA299" s="78"/>
      <c r="AB299" s="78"/>
      <c r="AC299" s="52">
        <f t="shared" si="63"/>
        <v>-5517.1399999999994</v>
      </c>
      <c r="AD299" s="52">
        <f t="shared" si="64"/>
        <v>0</v>
      </c>
      <c r="AE299" s="78"/>
      <c r="AF299" s="51"/>
      <c r="AG299" s="52">
        <f t="shared" si="54"/>
        <v>-5517.1399999999994</v>
      </c>
      <c r="AH299" s="52">
        <f t="shared" si="55"/>
        <v>-5517.1399999999994</v>
      </c>
      <c r="AI299" s="7">
        <f t="shared" si="56"/>
        <v>-5517.1399999999994</v>
      </c>
      <c r="AJ299" s="7">
        <f t="shared" si="57"/>
        <v>-5517.1399999999994</v>
      </c>
    </row>
    <row r="300" spans="1:36" x14ac:dyDescent="0.25">
      <c r="A300" s="301" t="str">
        <f t="shared" si="59"/>
        <v>DEDELEGATION</v>
      </c>
      <c r="B300" s="225">
        <v>44295</v>
      </c>
      <c r="C300" s="159">
        <v>3022076</v>
      </c>
      <c r="D300" s="301" t="s">
        <v>4774</v>
      </c>
      <c r="E300" s="301" t="str">
        <f>VLOOKUP(C300,Schools!$A:$Z,3,0)</f>
        <v>M</v>
      </c>
      <c r="F300" s="226">
        <v>-3131.1099999999997</v>
      </c>
      <c r="G300" s="159" t="s">
        <v>4703</v>
      </c>
      <c r="H300" s="159" t="s">
        <v>4809</v>
      </c>
      <c r="I300" s="301" t="str">
        <f t="shared" si="60"/>
        <v>10162/543965</v>
      </c>
      <c r="J300" s="301">
        <f>VLOOKUP(C300,Schools!$A:$Z,9,0)</f>
        <v>400111</v>
      </c>
      <c r="K300" s="159" t="s">
        <v>176</v>
      </c>
      <c r="L300" s="159" t="s">
        <v>4814</v>
      </c>
      <c r="M300" s="159" t="s">
        <v>4846</v>
      </c>
      <c r="N300" s="298" t="str">
        <f>VLOOKUP(C300,Schools!A:D,4,0)</f>
        <v>Primary</v>
      </c>
      <c r="O300" s="298">
        <f t="shared" si="58"/>
        <v>10162</v>
      </c>
      <c r="P300" s="298">
        <f t="shared" si="61"/>
        <v>543965</v>
      </c>
      <c r="Q300" s="286">
        <f t="shared" si="62"/>
        <v>-3131.1099999999997</v>
      </c>
      <c r="R300" s="78"/>
      <c r="S300" s="78"/>
      <c r="T300" s="78"/>
      <c r="U300" s="78"/>
      <c r="V300" s="78"/>
      <c r="W300" s="78"/>
      <c r="X300" s="78"/>
      <c r="Y300" s="78"/>
      <c r="Z300" s="78"/>
      <c r="AA300" s="78"/>
      <c r="AB300" s="78"/>
      <c r="AC300" s="52">
        <f t="shared" si="63"/>
        <v>-3131.1099999999997</v>
      </c>
      <c r="AD300" s="52">
        <f t="shared" si="64"/>
        <v>0</v>
      </c>
      <c r="AE300" s="78"/>
      <c r="AF300" s="51"/>
      <c r="AG300" s="52">
        <f t="shared" si="54"/>
        <v>-3131.1099999999997</v>
      </c>
      <c r="AH300" s="52">
        <f t="shared" si="55"/>
        <v>-3131.1099999999997</v>
      </c>
      <c r="AI300" s="7">
        <f t="shared" si="56"/>
        <v>-3131.1099999999997</v>
      </c>
      <c r="AJ300" s="7">
        <f t="shared" si="57"/>
        <v>-3131.1099999999997</v>
      </c>
    </row>
    <row r="301" spans="1:36" x14ac:dyDescent="0.25">
      <c r="A301" s="301" t="str">
        <f t="shared" si="59"/>
        <v>DEDELEGATION</v>
      </c>
      <c r="B301" s="225">
        <v>44295</v>
      </c>
      <c r="C301" s="159">
        <v>3022077</v>
      </c>
      <c r="D301" s="301" t="s">
        <v>4775</v>
      </c>
      <c r="E301" s="301" t="str">
        <f>VLOOKUP(C301,Schools!$A:$Z,3,0)</f>
        <v>M</v>
      </c>
      <c r="F301" s="226">
        <v>-7681.4199999999992</v>
      </c>
      <c r="G301" s="159" t="s">
        <v>4703</v>
      </c>
      <c r="H301" s="159" t="s">
        <v>4809</v>
      </c>
      <c r="I301" s="301" t="str">
        <f t="shared" si="60"/>
        <v>10162/543965</v>
      </c>
      <c r="J301" s="301">
        <f>VLOOKUP(C301,Schools!$A:$Z,9,0)</f>
        <v>400113</v>
      </c>
      <c r="K301" s="159" t="s">
        <v>176</v>
      </c>
      <c r="L301" s="159" t="s">
        <v>4814</v>
      </c>
      <c r="M301" s="159" t="s">
        <v>4846</v>
      </c>
      <c r="N301" s="298" t="str">
        <f>VLOOKUP(C301,Schools!A:D,4,0)</f>
        <v>Primary</v>
      </c>
      <c r="O301" s="298">
        <f t="shared" si="58"/>
        <v>10162</v>
      </c>
      <c r="P301" s="298">
        <f t="shared" si="61"/>
        <v>543965</v>
      </c>
      <c r="Q301" s="286">
        <f t="shared" si="62"/>
        <v>-7681.4199999999992</v>
      </c>
      <c r="R301" s="78"/>
      <c r="S301" s="78"/>
      <c r="T301" s="78"/>
      <c r="U301" s="78"/>
      <c r="V301" s="78"/>
      <c r="W301" s="78"/>
      <c r="X301" s="78"/>
      <c r="Y301" s="78"/>
      <c r="Z301" s="78"/>
      <c r="AA301" s="78"/>
      <c r="AB301" s="78"/>
      <c r="AC301" s="52">
        <f t="shared" si="63"/>
        <v>-7681.4199999999992</v>
      </c>
      <c r="AD301" s="52">
        <f t="shared" si="64"/>
        <v>0</v>
      </c>
      <c r="AE301" s="78"/>
      <c r="AF301" s="51"/>
      <c r="AG301" s="52">
        <f t="shared" si="54"/>
        <v>-7681.4199999999992</v>
      </c>
      <c r="AH301" s="52">
        <f t="shared" si="55"/>
        <v>-7681.4199999999992</v>
      </c>
      <c r="AI301" s="7">
        <f t="shared" si="56"/>
        <v>-7681.4199999999992</v>
      </c>
      <c r="AJ301" s="7">
        <f t="shared" si="57"/>
        <v>-7681.4199999999992</v>
      </c>
    </row>
    <row r="302" spans="1:36" x14ac:dyDescent="0.25">
      <c r="A302" s="301" t="str">
        <f t="shared" si="59"/>
        <v>DEDELEGATION</v>
      </c>
      <c r="B302" s="225">
        <v>44295</v>
      </c>
      <c r="C302" s="159">
        <v>3022078</v>
      </c>
      <c r="D302" s="301" t="s">
        <v>4776</v>
      </c>
      <c r="E302" s="301" t="str">
        <f>VLOOKUP(C302,Schools!$A:$Z,3,0)</f>
        <v>M</v>
      </c>
      <c r="F302" s="226">
        <v>-3086.7599999999998</v>
      </c>
      <c r="G302" s="159" t="s">
        <v>4703</v>
      </c>
      <c r="H302" s="159" t="s">
        <v>4809</v>
      </c>
      <c r="I302" s="301" t="str">
        <f t="shared" si="60"/>
        <v>10162/543965</v>
      </c>
      <c r="J302" s="301">
        <f>VLOOKUP(C302,Schools!$A:$Z,9,0)</f>
        <v>400014</v>
      </c>
      <c r="K302" s="159" t="s">
        <v>176</v>
      </c>
      <c r="L302" s="159" t="s">
        <v>4814</v>
      </c>
      <c r="M302" s="159" t="s">
        <v>4846</v>
      </c>
      <c r="N302" s="298" t="str">
        <f>VLOOKUP(C302,Schools!A:D,4,0)</f>
        <v>Primary</v>
      </c>
      <c r="O302" s="298">
        <f t="shared" si="58"/>
        <v>10162</v>
      </c>
      <c r="P302" s="298">
        <f t="shared" si="61"/>
        <v>543965</v>
      </c>
      <c r="Q302" s="286">
        <f t="shared" si="62"/>
        <v>-3086.7599999999998</v>
      </c>
      <c r="R302" s="78"/>
      <c r="S302" s="78"/>
      <c r="T302" s="78"/>
      <c r="U302" s="78"/>
      <c r="V302" s="78"/>
      <c r="W302" s="78"/>
      <c r="X302" s="78"/>
      <c r="Y302" s="78"/>
      <c r="Z302" s="78"/>
      <c r="AA302" s="78"/>
      <c r="AB302" s="78"/>
      <c r="AC302" s="52">
        <f t="shared" si="63"/>
        <v>-3086.7599999999998</v>
      </c>
      <c r="AD302" s="52">
        <f t="shared" si="64"/>
        <v>0</v>
      </c>
      <c r="AE302" s="78"/>
      <c r="AF302" s="51"/>
      <c r="AG302" s="52">
        <f t="shared" si="54"/>
        <v>-3086.7599999999998</v>
      </c>
      <c r="AH302" s="52">
        <f t="shared" si="55"/>
        <v>-3086.7599999999998</v>
      </c>
      <c r="AI302" s="7">
        <f t="shared" si="56"/>
        <v>-3086.7599999999998</v>
      </c>
      <c r="AJ302" s="7">
        <f t="shared" si="57"/>
        <v>-3086.7599999999998</v>
      </c>
    </row>
    <row r="303" spans="1:36" x14ac:dyDescent="0.25">
      <c r="A303" s="301" t="str">
        <f t="shared" si="59"/>
        <v>DEDELEGATION</v>
      </c>
      <c r="B303" s="225">
        <v>44295</v>
      </c>
      <c r="C303" s="159">
        <v>3022079</v>
      </c>
      <c r="D303" s="301" t="s">
        <v>4777</v>
      </c>
      <c r="E303" s="301" t="str">
        <f>VLOOKUP(C303,Schools!$A:$Z,3,0)</f>
        <v>M</v>
      </c>
      <c r="F303" s="226">
        <v>-3849.5799999999995</v>
      </c>
      <c r="G303" s="159" t="s">
        <v>4703</v>
      </c>
      <c r="H303" s="159" t="s">
        <v>4809</v>
      </c>
      <c r="I303" s="301" t="str">
        <f t="shared" si="60"/>
        <v>10162/543965</v>
      </c>
      <c r="J303" s="301">
        <f>VLOOKUP(C303,Schools!$A:$Z,9,0)</f>
        <v>400070</v>
      </c>
      <c r="K303" s="159" t="s">
        <v>176</v>
      </c>
      <c r="L303" s="159" t="s">
        <v>4814</v>
      </c>
      <c r="M303" s="159" t="s">
        <v>4846</v>
      </c>
      <c r="N303" s="298" t="str">
        <f>VLOOKUP(C303,Schools!A:D,4,0)</f>
        <v>Primary</v>
      </c>
      <c r="O303" s="298">
        <f t="shared" si="58"/>
        <v>10162</v>
      </c>
      <c r="P303" s="298">
        <f t="shared" si="61"/>
        <v>543965</v>
      </c>
      <c r="Q303" s="286">
        <f t="shared" si="62"/>
        <v>-3849.5799999999995</v>
      </c>
      <c r="R303" s="78"/>
      <c r="S303" s="78"/>
      <c r="T303" s="78"/>
      <c r="U303" s="78"/>
      <c r="V303" s="78"/>
      <c r="W303" s="78"/>
      <c r="X303" s="78"/>
      <c r="Y303" s="78"/>
      <c r="Z303" s="78"/>
      <c r="AA303" s="78"/>
      <c r="AB303" s="78"/>
      <c r="AC303" s="52">
        <f t="shared" si="63"/>
        <v>-3849.5799999999995</v>
      </c>
      <c r="AD303" s="52">
        <f t="shared" si="64"/>
        <v>0</v>
      </c>
      <c r="AE303" s="78"/>
      <c r="AF303" s="51"/>
      <c r="AG303" s="52">
        <f t="shared" si="54"/>
        <v>-3849.5799999999995</v>
      </c>
      <c r="AH303" s="52">
        <f t="shared" si="55"/>
        <v>-3849.5799999999995</v>
      </c>
      <c r="AI303" s="7">
        <f t="shared" si="56"/>
        <v>-3849.5799999999995</v>
      </c>
      <c r="AJ303" s="7">
        <f t="shared" si="57"/>
        <v>-3849.5799999999995</v>
      </c>
    </row>
    <row r="304" spans="1:36" x14ac:dyDescent="0.25">
      <c r="A304" s="301" t="str">
        <f t="shared" si="59"/>
        <v>DEDELEGATION</v>
      </c>
      <c r="B304" s="225">
        <v>44295</v>
      </c>
      <c r="C304" s="159">
        <v>3023300</v>
      </c>
      <c r="D304" s="301" t="s">
        <v>4778</v>
      </c>
      <c r="E304" s="301" t="str">
        <f>VLOOKUP(C304,Schools!$A:$Z,3,0)</f>
        <v>M</v>
      </c>
      <c r="F304" s="226">
        <v>-1516.7699999999998</v>
      </c>
      <c r="G304" s="159" t="s">
        <v>4703</v>
      </c>
      <c r="H304" s="159" t="s">
        <v>4809</v>
      </c>
      <c r="I304" s="301" t="str">
        <f t="shared" si="60"/>
        <v>10162/543965</v>
      </c>
      <c r="J304" s="301">
        <f>VLOOKUP(C304,Schools!$A:$Z,9,0)</f>
        <v>400069</v>
      </c>
      <c r="K304" s="159" t="s">
        <v>176</v>
      </c>
      <c r="L304" s="159" t="s">
        <v>4814</v>
      </c>
      <c r="M304" s="159" t="s">
        <v>4846</v>
      </c>
      <c r="N304" s="298" t="str">
        <f>VLOOKUP(C304,Schools!A:D,4,0)</f>
        <v>Primary</v>
      </c>
      <c r="O304" s="298">
        <f t="shared" si="58"/>
        <v>10162</v>
      </c>
      <c r="P304" s="298">
        <f t="shared" si="61"/>
        <v>543965</v>
      </c>
      <c r="Q304" s="286">
        <f t="shared" si="62"/>
        <v>-1516.7699999999998</v>
      </c>
      <c r="R304" s="78"/>
      <c r="S304" s="78"/>
      <c r="T304" s="78"/>
      <c r="U304" s="78"/>
      <c r="V304" s="78"/>
      <c r="W304" s="78"/>
      <c r="X304" s="78"/>
      <c r="Y304" s="78"/>
      <c r="Z304" s="78"/>
      <c r="AA304" s="78"/>
      <c r="AB304" s="78"/>
      <c r="AC304" s="52">
        <f t="shared" si="63"/>
        <v>-1516.7699999999998</v>
      </c>
      <c r="AD304" s="52">
        <f t="shared" si="64"/>
        <v>0</v>
      </c>
      <c r="AE304" s="78"/>
      <c r="AF304" s="51"/>
      <c r="AG304" s="52">
        <f t="shared" si="54"/>
        <v>-1516.7699999999998</v>
      </c>
      <c r="AH304" s="52">
        <f t="shared" si="55"/>
        <v>-1516.7699999999998</v>
      </c>
      <c r="AI304" s="7">
        <f t="shared" si="56"/>
        <v>-1516.7699999999998</v>
      </c>
      <c r="AJ304" s="7">
        <f t="shared" si="57"/>
        <v>-1516.7699999999998</v>
      </c>
    </row>
    <row r="305" spans="1:36" x14ac:dyDescent="0.25">
      <c r="A305" s="301" t="str">
        <f t="shared" si="59"/>
        <v>DEDELEGATION</v>
      </c>
      <c r="B305" s="225">
        <v>44295</v>
      </c>
      <c r="C305" s="159">
        <v>3023302</v>
      </c>
      <c r="D305" s="301" t="s">
        <v>4779</v>
      </c>
      <c r="E305" s="301" t="str">
        <f>VLOOKUP(C305,Schools!$A:$Z,3,0)</f>
        <v>M</v>
      </c>
      <c r="F305" s="226">
        <v>-1853.83</v>
      </c>
      <c r="G305" s="159" t="s">
        <v>4703</v>
      </c>
      <c r="H305" s="159" t="s">
        <v>4809</v>
      </c>
      <c r="I305" s="301" t="str">
        <f t="shared" si="60"/>
        <v>10162/543965</v>
      </c>
      <c r="J305" s="301">
        <f>VLOOKUP(C305,Schools!$A:$Z,9,0)</f>
        <v>400039</v>
      </c>
      <c r="K305" s="159" t="s">
        <v>176</v>
      </c>
      <c r="L305" s="159" t="s">
        <v>4814</v>
      </c>
      <c r="M305" s="159" t="s">
        <v>4846</v>
      </c>
      <c r="N305" s="298" t="str">
        <f>VLOOKUP(C305,Schools!A:D,4,0)</f>
        <v>Primary</v>
      </c>
      <c r="O305" s="298">
        <f t="shared" si="58"/>
        <v>10162</v>
      </c>
      <c r="P305" s="298">
        <f t="shared" si="61"/>
        <v>543965</v>
      </c>
      <c r="Q305" s="286">
        <f t="shared" si="62"/>
        <v>-1853.83</v>
      </c>
      <c r="R305" s="78"/>
      <c r="S305" s="78"/>
      <c r="T305" s="78"/>
      <c r="U305" s="78"/>
      <c r="V305" s="78"/>
      <c r="W305" s="78"/>
      <c r="X305" s="78"/>
      <c r="Y305" s="78"/>
      <c r="Z305" s="78"/>
      <c r="AA305" s="78"/>
      <c r="AB305" s="78"/>
      <c r="AC305" s="52">
        <f t="shared" si="63"/>
        <v>-1853.83</v>
      </c>
      <c r="AD305" s="52">
        <f t="shared" si="64"/>
        <v>0</v>
      </c>
      <c r="AE305" s="78"/>
      <c r="AF305" s="51"/>
      <c r="AG305" s="52">
        <f t="shared" si="54"/>
        <v>-1853.83</v>
      </c>
      <c r="AH305" s="52">
        <f t="shared" si="55"/>
        <v>-1853.83</v>
      </c>
      <c r="AI305" s="7">
        <f t="shared" si="56"/>
        <v>-1853.83</v>
      </c>
      <c r="AJ305" s="7">
        <f t="shared" si="57"/>
        <v>-1853.83</v>
      </c>
    </row>
    <row r="306" spans="1:36" x14ac:dyDescent="0.25">
      <c r="A306" s="301" t="str">
        <f t="shared" si="59"/>
        <v>DEDELEGATION</v>
      </c>
      <c r="B306" s="225">
        <v>44295</v>
      </c>
      <c r="C306" s="159">
        <v>3023304</v>
      </c>
      <c r="D306" s="301" t="s">
        <v>4780</v>
      </c>
      <c r="E306" s="301" t="str">
        <f>VLOOKUP(C306,Schools!$A:$Z,3,0)</f>
        <v>M</v>
      </c>
      <c r="F306" s="226">
        <v>-1765.1299999999999</v>
      </c>
      <c r="G306" s="159" t="s">
        <v>4703</v>
      </c>
      <c r="H306" s="159" t="s">
        <v>4809</v>
      </c>
      <c r="I306" s="301" t="str">
        <f t="shared" si="60"/>
        <v>10162/543965</v>
      </c>
      <c r="J306" s="301">
        <f>VLOOKUP(C306,Schools!$A:$Z,9,0)</f>
        <v>400008</v>
      </c>
      <c r="K306" s="159" t="s">
        <v>176</v>
      </c>
      <c r="L306" s="159" t="s">
        <v>4814</v>
      </c>
      <c r="M306" s="159" t="s">
        <v>4846</v>
      </c>
      <c r="N306" s="298" t="str">
        <f>VLOOKUP(C306,Schools!A:D,4,0)</f>
        <v>Primary</v>
      </c>
      <c r="O306" s="298">
        <f t="shared" si="58"/>
        <v>10162</v>
      </c>
      <c r="P306" s="298">
        <f t="shared" si="61"/>
        <v>543965</v>
      </c>
      <c r="Q306" s="286">
        <f t="shared" si="62"/>
        <v>-1765.1299999999999</v>
      </c>
      <c r="R306" s="78"/>
      <c r="S306" s="78"/>
      <c r="T306" s="78"/>
      <c r="U306" s="78"/>
      <c r="V306" s="78"/>
      <c r="W306" s="78"/>
      <c r="X306" s="78"/>
      <c r="Y306" s="78"/>
      <c r="Z306" s="78"/>
      <c r="AA306" s="78"/>
      <c r="AB306" s="78"/>
      <c r="AC306" s="52">
        <f t="shared" si="63"/>
        <v>-1765.1299999999999</v>
      </c>
      <c r="AD306" s="52">
        <f t="shared" si="64"/>
        <v>0</v>
      </c>
      <c r="AE306" s="78"/>
      <c r="AF306" s="51"/>
      <c r="AG306" s="52">
        <f t="shared" si="54"/>
        <v>-1765.1299999999999</v>
      </c>
      <c r="AH306" s="52">
        <f t="shared" si="55"/>
        <v>-1765.1299999999999</v>
      </c>
      <c r="AI306" s="7">
        <f t="shared" si="56"/>
        <v>-1765.1299999999999</v>
      </c>
      <c r="AJ306" s="7">
        <f t="shared" si="57"/>
        <v>-1765.1299999999999</v>
      </c>
    </row>
    <row r="307" spans="1:36" x14ac:dyDescent="0.25">
      <c r="A307" s="301" t="str">
        <f t="shared" si="59"/>
        <v>DEDELEGATION</v>
      </c>
      <c r="B307" s="225">
        <v>44295</v>
      </c>
      <c r="C307" s="159">
        <v>3023305</v>
      </c>
      <c r="D307" s="301" t="s">
        <v>4781</v>
      </c>
      <c r="E307" s="301" t="str">
        <f>VLOOKUP(C307,Schools!$A:$Z,3,0)</f>
        <v>M</v>
      </c>
      <c r="F307" s="226">
        <v>-1330.4999999999998</v>
      </c>
      <c r="G307" s="159" t="s">
        <v>4703</v>
      </c>
      <c r="H307" s="159" t="s">
        <v>4809</v>
      </c>
      <c r="I307" s="301" t="str">
        <f t="shared" si="60"/>
        <v>10162/543965</v>
      </c>
      <c r="J307" s="301">
        <f>VLOOKUP(C307,Schools!$A:$Z,9,0)</f>
        <v>400086</v>
      </c>
      <c r="K307" s="159" t="s">
        <v>176</v>
      </c>
      <c r="L307" s="159" t="s">
        <v>4814</v>
      </c>
      <c r="M307" s="159" t="s">
        <v>4846</v>
      </c>
      <c r="N307" s="298" t="str">
        <f>VLOOKUP(C307,Schools!A:D,4,0)</f>
        <v>Primary</v>
      </c>
      <c r="O307" s="298">
        <f t="shared" si="58"/>
        <v>10162</v>
      </c>
      <c r="P307" s="298">
        <f t="shared" si="61"/>
        <v>543965</v>
      </c>
      <c r="Q307" s="286">
        <f t="shared" si="62"/>
        <v>-1330.4999999999998</v>
      </c>
      <c r="R307" s="78"/>
      <c r="S307" s="78"/>
      <c r="T307" s="78"/>
      <c r="U307" s="78"/>
      <c r="V307" s="78"/>
      <c r="W307" s="78"/>
      <c r="X307" s="78"/>
      <c r="Y307" s="78"/>
      <c r="Z307" s="78"/>
      <c r="AA307" s="78"/>
      <c r="AB307" s="78"/>
      <c r="AC307" s="52">
        <f t="shared" si="63"/>
        <v>-1330.4999999999998</v>
      </c>
      <c r="AD307" s="52">
        <f t="shared" si="64"/>
        <v>0</v>
      </c>
      <c r="AE307" s="78"/>
      <c r="AF307" s="51"/>
      <c r="AG307" s="52">
        <f t="shared" si="54"/>
        <v>-1330.4999999999998</v>
      </c>
      <c r="AH307" s="52">
        <f t="shared" si="55"/>
        <v>-1330.4999999999998</v>
      </c>
      <c r="AI307" s="7">
        <f t="shared" si="56"/>
        <v>-1330.4999999999998</v>
      </c>
      <c r="AJ307" s="7">
        <f t="shared" si="57"/>
        <v>-1330.4999999999998</v>
      </c>
    </row>
    <row r="308" spans="1:36" x14ac:dyDescent="0.25">
      <c r="A308" s="301" t="str">
        <f t="shared" si="59"/>
        <v>DEDELEGATION</v>
      </c>
      <c r="B308" s="225">
        <v>44295</v>
      </c>
      <c r="C308" s="159">
        <v>3023307</v>
      </c>
      <c r="D308" s="301" t="s">
        <v>4782</v>
      </c>
      <c r="E308" s="301" t="str">
        <f>VLOOKUP(C308,Schools!$A:$Z,3,0)</f>
        <v>M</v>
      </c>
      <c r="F308" s="226">
        <v>-1853.83</v>
      </c>
      <c r="G308" s="159" t="s">
        <v>4703</v>
      </c>
      <c r="H308" s="159" t="s">
        <v>4809</v>
      </c>
      <c r="I308" s="301" t="str">
        <f t="shared" si="60"/>
        <v>10162/543965</v>
      </c>
      <c r="J308" s="301">
        <f>VLOOKUP(C308,Schools!$A:$Z,9,0)</f>
        <v>400114</v>
      </c>
      <c r="K308" s="159" t="s">
        <v>176</v>
      </c>
      <c r="L308" s="159" t="s">
        <v>4814</v>
      </c>
      <c r="M308" s="159" t="s">
        <v>4846</v>
      </c>
      <c r="N308" s="298" t="str">
        <f>VLOOKUP(C308,Schools!A:D,4,0)</f>
        <v>Primary</v>
      </c>
      <c r="O308" s="298">
        <f t="shared" si="58"/>
        <v>10162</v>
      </c>
      <c r="P308" s="298">
        <f t="shared" si="61"/>
        <v>543965</v>
      </c>
      <c r="Q308" s="286">
        <f t="shared" si="62"/>
        <v>-1853.83</v>
      </c>
      <c r="R308" s="78"/>
      <c r="S308" s="78"/>
      <c r="T308" s="78"/>
      <c r="U308" s="78"/>
      <c r="V308" s="78"/>
      <c r="W308" s="78"/>
      <c r="X308" s="78"/>
      <c r="Y308" s="78"/>
      <c r="Z308" s="78"/>
      <c r="AA308" s="78"/>
      <c r="AB308" s="78"/>
      <c r="AC308" s="52">
        <f t="shared" si="63"/>
        <v>-1853.83</v>
      </c>
      <c r="AD308" s="52">
        <f t="shared" si="64"/>
        <v>0</v>
      </c>
      <c r="AE308" s="78"/>
      <c r="AF308" s="51"/>
      <c r="AG308" s="52">
        <f t="shared" si="54"/>
        <v>-1853.83</v>
      </c>
      <c r="AH308" s="52">
        <f t="shared" si="55"/>
        <v>-1853.83</v>
      </c>
      <c r="AI308" s="7">
        <f t="shared" si="56"/>
        <v>-1853.83</v>
      </c>
      <c r="AJ308" s="7">
        <f t="shared" si="57"/>
        <v>-1853.83</v>
      </c>
    </row>
    <row r="309" spans="1:36" x14ac:dyDescent="0.25">
      <c r="A309" s="301" t="str">
        <f t="shared" si="59"/>
        <v>DEDELEGATION</v>
      </c>
      <c r="B309" s="225">
        <v>44295</v>
      </c>
      <c r="C309" s="159">
        <v>3023309</v>
      </c>
      <c r="D309" s="301" t="s">
        <v>4783</v>
      </c>
      <c r="E309" s="301" t="str">
        <f>VLOOKUP(C309,Schools!$A:$Z,3,0)</f>
        <v>M</v>
      </c>
      <c r="F309" s="226">
        <v>-1871.57</v>
      </c>
      <c r="G309" s="159" t="s">
        <v>4703</v>
      </c>
      <c r="H309" s="159" t="s">
        <v>4809</v>
      </c>
      <c r="I309" s="301" t="str">
        <f t="shared" si="60"/>
        <v>10162/543965</v>
      </c>
      <c r="J309" s="301">
        <f>VLOOKUP(C309,Schools!$A:$Z,9,0)</f>
        <v>400098</v>
      </c>
      <c r="K309" s="159" t="s">
        <v>176</v>
      </c>
      <c r="L309" s="159" t="s">
        <v>4814</v>
      </c>
      <c r="M309" s="159" t="s">
        <v>4846</v>
      </c>
      <c r="N309" s="298" t="str">
        <f>VLOOKUP(C309,Schools!A:D,4,0)</f>
        <v>Primary</v>
      </c>
      <c r="O309" s="298">
        <f t="shared" si="58"/>
        <v>10162</v>
      </c>
      <c r="P309" s="298">
        <f t="shared" si="61"/>
        <v>543965</v>
      </c>
      <c r="Q309" s="286">
        <f t="shared" si="62"/>
        <v>-1871.57</v>
      </c>
      <c r="R309" s="78"/>
      <c r="S309" s="78"/>
      <c r="T309" s="78"/>
      <c r="U309" s="78"/>
      <c r="V309" s="78"/>
      <c r="W309" s="78"/>
      <c r="X309" s="78"/>
      <c r="Y309" s="78"/>
      <c r="Z309" s="78"/>
      <c r="AA309" s="78"/>
      <c r="AB309" s="78"/>
      <c r="AC309" s="52">
        <f t="shared" si="63"/>
        <v>-1871.57</v>
      </c>
      <c r="AD309" s="52">
        <f t="shared" si="64"/>
        <v>0</v>
      </c>
      <c r="AE309" s="78"/>
      <c r="AF309" s="51"/>
      <c r="AG309" s="52">
        <f t="shared" si="54"/>
        <v>-1871.57</v>
      </c>
      <c r="AH309" s="52">
        <f t="shared" si="55"/>
        <v>-1871.57</v>
      </c>
      <c r="AI309" s="7">
        <f t="shared" si="56"/>
        <v>-1871.57</v>
      </c>
      <c r="AJ309" s="7">
        <f t="shared" si="57"/>
        <v>-1871.57</v>
      </c>
    </row>
    <row r="310" spans="1:36" x14ac:dyDescent="0.25">
      <c r="A310" s="301" t="str">
        <f t="shared" si="59"/>
        <v>DEDELEGATION</v>
      </c>
      <c r="B310" s="225">
        <v>44295</v>
      </c>
      <c r="C310" s="159">
        <v>3023311</v>
      </c>
      <c r="D310" s="301" t="s">
        <v>4784</v>
      </c>
      <c r="E310" s="301" t="str">
        <f>VLOOKUP(C310,Schools!$A:$Z,3,0)</f>
        <v>M</v>
      </c>
      <c r="F310" s="226">
        <v>-3645.5699999999997</v>
      </c>
      <c r="G310" s="159" t="s">
        <v>4703</v>
      </c>
      <c r="H310" s="159" t="s">
        <v>4809</v>
      </c>
      <c r="I310" s="301" t="str">
        <f t="shared" si="60"/>
        <v>10162/543965</v>
      </c>
      <c r="J310" s="301">
        <f>VLOOKUP(C310,Schools!$A:$Z,9,0)</f>
        <v>400058</v>
      </c>
      <c r="K310" s="159" t="s">
        <v>176</v>
      </c>
      <c r="L310" s="159" t="s">
        <v>4814</v>
      </c>
      <c r="M310" s="159" t="s">
        <v>4846</v>
      </c>
      <c r="N310" s="298" t="str">
        <f>VLOOKUP(C310,Schools!A:D,4,0)</f>
        <v>Primary</v>
      </c>
      <c r="O310" s="298">
        <f t="shared" si="58"/>
        <v>10162</v>
      </c>
      <c r="P310" s="298">
        <f t="shared" si="61"/>
        <v>543965</v>
      </c>
      <c r="Q310" s="286">
        <f t="shared" si="62"/>
        <v>-3645.5699999999997</v>
      </c>
      <c r="R310" s="78"/>
      <c r="S310" s="78"/>
      <c r="T310" s="78"/>
      <c r="U310" s="78"/>
      <c r="V310" s="78"/>
      <c r="W310" s="78"/>
      <c r="X310" s="78"/>
      <c r="Y310" s="78"/>
      <c r="Z310" s="78"/>
      <c r="AA310" s="78"/>
      <c r="AB310" s="78"/>
      <c r="AC310" s="52">
        <f t="shared" si="63"/>
        <v>-3645.5699999999997</v>
      </c>
      <c r="AD310" s="52">
        <f t="shared" si="64"/>
        <v>0</v>
      </c>
      <c r="AE310" s="78"/>
      <c r="AF310" s="51"/>
      <c r="AG310" s="52">
        <f t="shared" si="54"/>
        <v>-3645.5699999999997</v>
      </c>
      <c r="AH310" s="52">
        <f t="shared" si="55"/>
        <v>-3645.5699999999997</v>
      </c>
      <c r="AI310" s="7">
        <f t="shared" si="56"/>
        <v>-3645.5699999999997</v>
      </c>
      <c r="AJ310" s="7">
        <f t="shared" si="57"/>
        <v>-3645.5699999999997</v>
      </c>
    </row>
    <row r="311" spans="1:36" x14ac:dyDescent="0.25">
      <c r="A311" s="301" t="str">
        <f t="shared" si="59"/>
        <v>DEDELEGATION</v>
      </c>
      <c r="B311" s="225">
        <v>44295</v>
      </c>
      <c r="C311" s="159">
        <v>3023312</v>
      </c>
      <c r="D311" s="301" t="s">
        <v>4785</v>
      </c>
      <c r="E311" s="301" t="str">
        <f>VLOOKUP(C311,Schools!$A:$Z,3,0)</f>
        <v>M</v>
      </c>
      <c r="F311" s="226">
        <v>-1880.4399999999998</v>
      </c>
      <c r="G311" s="159" t="s">
        <v>4703</v>
      </c>
      <c r="H311" s="159" t="s">
        <v>4809</v>
      </c>
      <c r="I311" s="301" t="str">
        <f t="shared" si="60"/>
        <v>10162/543965</v>
      </c>
      <c r="J311" s="301">
        <f>VLOOKUP(C311,Schools!$A:$Z,9,0)</f>
        <v>400017</v>
      </c>
      <c r="K311" s="159" t="s">
        <v>176</v>
      </c>
      <c r="L311" s="159" t="s">
        <v>4814</v>
      </c>
      <c r="M311" s="159" t="s">
        <v>4846</v>
      </c>
      <c r="N311" s="298" t="str">
        <f>VLOOKUP(C311,Schools!A:D,4,0)</f>
        <v>Primary</v>
      </c>
      <c r="O311" s="298">
        <f t="shared" si="58"/>
        <v>10162</v>
      </c>
      <c r="P311" s="298">
        <f t="shared" si="61"/>
        <v>543965</v>
      </c>
      <c r="Q311" s="286">
        <f t="shared" si="62"/>
        <v>-1880.4399999999998</v>
      </c>
      <c r="R311" s="78"/>
      <c r="S311" s="78"/>
      <c r="T311" s="78"/>
      <c r="U311" s="78"/>
      <c r="V311" s="78"/>
      <c r="W311" s="78"/>
      <c r="X311" s="78"/>
      <c r="Y311" s="78"/>
      <c r="Z311" s="78"/>
      <c r="AA311" s="78"/>
      <c r="AB311" s="78"/>
      <c r="AC311" s="52">
        <f t="shared" si="63"/>
        <v>-1880.4399999999998</v>
      </c>
      <c r="AD311" s="52">
        <f t="shared" si="64"/>
        <v>0</v>
      </c>
      <c r="AE311" s="78"/>
      <c r="AF311" s="51"/>
      <c r="AG311" s="52">
        <f t="shared" si="54"/>
        <v>-1880.4399999999998</v>
      </c>
      <c r="AH311" s="52">
        <f t="shared" si="55"/>
        <v>-1880.4399999999998</v>
      </c>
      <c r="AI311" s="7">
        <f t="shared" si="56"/>
        <v>-1880.4399999999998</v>
      </c>
      <c r="AJ311" s="7">
        <f t="shared" si="57"/>
        <v>-1880.4399999999998</v>
      </c>
    </row>
    <row r="312" spans="1:36" x14ac:dyDescent="0.25">
      <c r="A312" s="301" t="str">
        <f t="shared" si="59"/>
        <v>DEDELEGATION</v>
      </c>
      <c r="B312" s="225">
        <v>44295</v>
      </c>
      <c r="C312" s="159">
        <v>3023313</v>
      </c>
      <c r="D312" s="301" t="s">
        <v>4786</v>
      </c>
      <c r="E312" s="301" t="str">
        <f>VLOOKUP(C312,Schools!$A:$Z,3,0)</f>
        <v>M</v>
      </c>
      <c r="F312" s="226">
        <v>-1649.82</v>
      </c>
      <c r="G312" s="159" t="s">
        <v>4703</v>
      </c>
      <c r="H312" s="159" t="s">
        <v>4809</v>
      </c>
      <c r="I312" s="301" t="str">
        <f t="shared" si="60"/>
        <v>10162/543965</v>
      </c>
      <c r="J312" s="301">
        <f>VLOOKUP(C312,Schools!$A:$Z,9,0)</f>
        <v>400006</v>
      </c>
      <c r="K312" s="159" t="s">
        <v>176</v>
      </c>
      <c r="L312" s="159" t="s">
        <v>4814</v>
      </c>
      <c r="M312" s="159" t="s">
        <v>4846</v>
      </c>
      <c r="N312" s="298" t="str">
        <f>VLOOKUP(C312,Schools!A:D,4,0)</f>
        <v>Primary</v>
      </c>
      <c r="O312" s="298">
        <f t="shared" si="58"/>
        <v>10162</v>
      </c>
      <c r="P312" s="298">
        <f t="shared" si="61"/>
        <v>543965</v>
      </c>
      <c r="Q312" s="286">
        <f t="shared" si="62"/>
        <v>-1649.82</v>
      </c>
      <c r="R312" s="78"/>
      <c r="S312" s="78"/>
      <c r="T312" s="78"/>
      <c r="U312" s="78"/>
      <c r="V312" s="78"/>
      <c r="W312" s="78"/>
      <c r="X312" s="78"/>
      <c r="Y312" s="78"/>
      <c r="Z312" s="78"/>
      <c r="AA312" s="78"/>
      <c r="AB312" s="78"/>
      <c r="AC312" s="52">
        <f t="shared" si="63"/>
        <v>-1649.82</v>
      </c>
      <c r="AD312" s="52">
        <f t="shared" si="64"/>
        <v>0</v>
      </c>
      <c r="AE312" s="78"/>
      <c r="AF312" s="51"/>
      <c r="AG312" s="52">
        <f t="shared" si="54"/>
        <v>-1649.82</v>
      </c>
      <c r="AH312" s="52">
        <f t="shared" si="55"/>
        <v>-1649.82</v>
      </c>
      <c r="AI312" s="7">
        <f t="shared" si="56"/>
        <v>-1649.82</v>
      </c>
      <c r="AJ312" s="7">
        <f t="shared" si="57"/>
        <v>-1649.82</v>
      </c>
    </row>
    <row r="313" spans="1:36" x14ac:dyDescent="0.25">
      <c r="A313" s="301" t="str">
        <f t="shared" si="59"/>
        <v>DEDELEGATION</v>
      </c>
      <c r="B313" s="225">
        <v>44295</v>
      </c>
      <c r="C313" s="159">
        <v>3023314</v>
      </c>
      <c r="D313" s="301" t="s">
        <v>4787</v>
      </c>
      <c r="E313" s="301" t="str">
        <f>VLOOKUP(C313,Schools!$A:$Z,3,0)</f>
        <v>M</v>
      </c>
      <c r="F313" s="226">
        <v>-1827.2199999999998</v>
      </c>
      <c r="G313" s="159" t="s">
        <v>4703</v>
      </c>
      <c r="H313" s="159" t="s">
        <v>4809</v>
      </c>
      <c r="I313" s="301" t="str">
        <f t="shared" si="60"/>
        <v>10162/543965</v>
      </c>
      <c r="J313" s="301">
        <f>VLOOKUP(C313,Schools!$A:$Z,9,0)</f>
        <v>400094</v>
      </c>
      <c r="K313" s="159" t="s">
        <v>176</v>
      </c>
      <c r="L313" s="159" t="s">
        <v>4814</v>
      </c>
      <c r="M313" s="159" t="s">
        <v>4846</v>
      </c>
      <c r="N313" s="298" t="str">
        <f>VLOOKUP(C313,Schools!A:D,4,0)</f>
        <v>Primary</v>
      </c>
      <c r="O313" s="298">
        <f t="shared" si="58"/>
        <v>10162</v>
      </c>
      <c r="P313" s="298">
        <f t="shared" si="61"/>
        <v>543965</v>
      </c>
      <c r="Q313" s="286">
        <f t="shared" si="62"/>
        <v>-1827.2199999999998</v>
      </c>
      <c r="R313" s="78"/>
      <c r="S313" s="78"/>
      <c r="T313" s="78"/>
      <c r="U313" s="78"/>
      <c r="V313" s="78"/>
      <c r="W313" s="78"/>
      <c r="X313" s="78"/>
      <c r="Y313" s="78"/>
      <c r="Z313" s="78"/>
      <c r="AA313" s="78"/>
      <c r="AB313" s="78"/>
      <c r="AC313" s="52">
        <f t="shared" si="63"/>
        <v>-1827.2199999999998</v>
      </c>
      <c r="AD313" s="52">
        <f t="shared" si="64"/>
        <v>0</v>
      </c>
      <c r="AE313" s="78"/>
      <c r="AF313" s="51"/>
      <c r="AG313" s="52">
        <f t="shared" si="54"/>
        <v>-1827.2199999999998</v>
      </c>
      <c r="AH313" s="52">
        <f t="shared" si="55"/>
        <v>-1827.2199999999998</v>
      </c>
      <c r="AI313" s="7">
        <f t="shared" si="56"/>
        <v>-1827.2199999999998</v>
      </c>
      <c r="AJ313" s="7">
        <f t="shared" si="57"/>
        <v>-1827.2199999999998</v>
      </c>
    </row>
    <row r="314" spans="1:36" x14ac:dyDescent="0.25">
      <c r="A314" s="301" t="str">
        <f t="shared" si="59"/>
        <v>DEDELEGATION</v>
      </c>
      <c r="B314" s="225">
        <v>44295</v>
      </c>
      <c r="C314" s="159">
        <v>3023315</v>
      </c>
      <c r="D314" s="301" t="s">
        <v>4788</v>
      </c>
      <c r="E314" s="301" t="str">
        <f>VLOOKUP(C314,Schools!$A:$Z,3,0)</f>
        <v>M</v>
      </c>
      <c r="F314" s="226">
        <v>-1844.9599999999998</v>
      </c>
      <c r="G314" s="159" t="s">
        <v>4703</v>
      </c>
      <c r="H314" s="159" t="s">
        <v>4809</v>
      </c>
      <c r="I314" s="301" t="str">
        <f t="shared" si="60"/>
        <v>10162/543965</v>
      </c>
      <c r="J314" s="301">
        <f>VLOOKUP(C314,Schools!$A:$Z,9,0)</f>
        <v>400062</v>
      </c>
      <c r="K314" s="159" t="s">
        <v>176</v>
      </c>
      <c r="L314" s="159" t="s">
        <v>4814</v>
      </c>
      <c r="M314" s="159" t="s">
        <v>4846</v>
      </c>
      <c r="N314" s="298" t="str">
        <f>VLOOKUP(C314,Schools!A:D,4,0)</f>
        <v>Primary</v>
      </c>
      <c r="O314" s="298">
        <f t="shared" si="58"/>
        <v>10162</v>
      </c>
      <c r="P314" s="298">
        <f t="shared" si="61"/>
        <v>543965</v>
      </c>
      <c r="Q314" s="286">
        <f t="shared" si="62"/>
        <v>-1844.9599999999998</v>
      </c>
      <c r="R314" s="78"/>
      <c r="S314" s="78"/>
      <c r="T314" s="78"/>
      <c r="U314" s="78"/>
      <c r="V314" s="78"/>
      <c r="W314" s="78"/>
      <c r="X314" s="78"/>
      <c r="Y314" s="78"/>
      <c r="Z314" s="78"/>
      <c r="AA314" s="78"/>
      <c r="AB314" s="78"/>
      <c r="AC314" s="52">
        <f t="shared" si="63"/>
        <v>-1844.9599999999998</v>
      </c>
      <c r="AD314" s="52">
        <f t="shared" si="64"/>
        <v>0</v>
      </c>
      <c r="AE314" s="78"/>
      <c r="AF314" s="51"/>
      <c r="AG314" s="52">
        <f t="shared" si="54"/>
        <v>-1844.9599999999998</v>
      </c>
      <c r="AH314" s="52">
        <f t="shared" si="55"/>
        <v>-1844.9599999999998</v>
      </c>
      <c r="AI314" s="7">
        <f t="shared" si="56"/>
        <v>-1844.9599999999998</v>
      </c>
      <c r="AJ314" s="7">
        <f t="shared" si="57"/>
        <v>-1844.9599999999998</v>
      </c>
    </row>
    <row r="315" spans="1:36" x14ac:dyDescent="0.25">
      <c r="A315" s="301" t="str">
        <f t="shared" si="59"/>
        <v>DEDELEGATION</v>
      </c>
      <c r="B315" s="225">
        <v>44295</v>
      </c>
      <c r="C315" s="159">
        <v>3023316</v>
      </c>
      <c r="D315" s="301" t="s">
        <v>4789</v>
      </c>
      <c r="E315" s="301" t="str">
        <f>VLOOKUP(C315,Schools!$A:$Z,3,0)</f>
        <v>M</v>
      </c>
      <c r="F315" s="226">
        <v>-1880.4399999999998</v>
      </c>
      <c r="G315" s="159" t="s">
        <v>4703</v>
      </c>
      <c r="H315" s="159" t="s">
        <v>4809</v>
      </c>
      <c r="I315" s="301" t="str">
        <f t="shared" si="60"/>
        <v>10162/543965</v>
      </c>
      <c r="J315" s="301">
        <f>VLOOKUP(C315,Schools!$A:$Z,9,0)</f>
        <v>400100</v>
      </c>
      <c r="K315" s="159" t="s">
        <v>176</v>
      </c>
      <c r="L315" s="159" t="s">
        <v>4814</v>
      </c>
      <c r="M315" s="159" t="s">
        <v>4846</v>
      </c>
      <c r="N315" s="298" t="str">
        <f>VLOOKUP(C315,Schools!A:D,4,0)</f>
        <v>Primary</v>
      </c>
      <c r="O315" s="298">
        <f t="shared" si="58"/>
        <v>10162</v>
      </c>
      <c r="P315" s="298">
        <f t="shared" si="61"/>
        <v>543965</v>
      </c>
      <c r="Q315" s="286">
        <f t="shared" si="62"/>
        <v>-1880.4399999999998</v>
      </c>
      <c r="R315" s="78"/>
      <c r="S315" s="78"/>
      <c r="T315" s="78"/>
      <c r="U315" s="78"/>
      <c r="V315" s="78"/>
      <c r="W315" s="78"/>
      <c r="X315" s="78"/>
      <c r="Y315" s="78"/>
      <c r="Z315" s="78"/>
      <c r="AA315" s="78"/>
      <c r="AB315" s="78"/>
      <c r="AC315" s="52">
        <f t="shared" si="63"/>
        <v>-1880.4399999999998</v>
      </c>
      <c r="AD315" s="52">
        <f t="shared" si="64"/>
        <v>0</v>
      </c>
      <c r="AE315" s="78"/>
      <c r="AF315" s="51"/>
      <c r="AG315" s="52">
        <f t="shared" si="54"/>
        <v>-1880.4399999999998</v>
      </c>
      <c r="AH315" s="52">
        <f t="shared" si="55"/>
        <v>-1880.4399999999998</v>
      </c>
      <c r="AI315" s="7">
        <f t="shared" si="56"/>
        <v>-1880.4399999999998</v>
      </c>
      <c r="AJ315" s="7">
        <f t="shared" si="57"/>
        <v>-1880.4399999999998</v>
      </c>
    </row>
    <row r="316" spans="1:36" x14ac:dyDescent="0.25">
      <c r="A316" s="301" t="str">
        <f t="shared" si="59"/>
        <v>DEDELEGATION</v>
      </c>
      <c r="B316" s="225">
        <v>44295</v>
      </c>
      <c r="C316" s="159">
        <v>3023317</v>
      </c>
      <c r="D316" s="301" t="s">
        <v>4790</v>
      </c>
      <c r="E316" s="301" t="str">
        <f>VLOOKUP(C316,Schools!$A:$Z,3,0)</f>
        <v>M</v>
      </c>
      <c r="F316" s="226">
        <v>-1880.4399999999998</v>
      </c>
      <c r="G316" s="159" t="s">
        <v>4703</v>
      </c>
      <c r="H316" s="159" t="s">
        <v>4809</v>
      </c>
      <c r="I316" s="301" t="str">
        <f t="shared" si="60"/>
        <v>10162/543965</v>
      </c>
      <c r="J316" s="301">
        <f>VLOOKUP(C316,Schools!$A:$Z,9,0)</f>
        <v>400015</v>
      </c>
      <c r="K316" s="159" t="s">
        <v>176</v>
      </c>
      <c r="L316" s="159" t="s">
        <v>4814</v>
      </c>
      <c r="M316" s="159" t="s">
        <v>4846</v>
      </c>
      <c r="N316" s="298" t="str">
        <f>VLOOKUP(C316,Schools!A:D,4,0)</f>
        <v>Primary</v>
      </c>
      <c r="O316" s="298">
        <f t="shared" si="58"/>
        <v>10162</v>
      </c>
      <c r="P316" s="298">
        <f t="shared" si="61"/>
        <v>543965</v>
      </c>
      <c r="Q316" s="286">
        <f t="shared" si="62"/>
        <v>-1880.4399999999998</v>
      </c>
      <c r="R316" s="78"/>
      <c r="S316" s="78"/>
      <c r="T316" s="78"/>
      <c r="U316" s="78"/>
      <c r="V316" s="78"/>
      <c r="W316" s="78"/>
      <c r="X316" s="78"/>
      <c r="Y316" s="78"/>
      <c r="Z316" s="78"/>
      <c r="AA316" s="78"/>
      <c r="AB316" s="78"/>
      <c r="AC316" s="52">
        <f t="shared" si="63"/>
        <v>-1880.4399999999998</v>
      </c>
      <c r="AD316" s="52">
        <f t="shared" si="64"/>
        <v>0</v>
      </c>
      <c r="AE316" s="78"/>
      <c r="AF316" s="51"/>
      <c r="AG316" s="52">
        <f t="shared" si="54"/>
        <v>-1880.4399999999998</v>
      </c>
      <c r="AH316" s="52">
        <f t="shared" si="55"/>
        <v>-1880.4399999999998</v>
      </c>
      <c r="AI316" s="7">
        <f t="shared" si="56"/>
        <v>-1880.4399999999998</v>
      </c>
      <c r="AJ316" s="7">
        <f t="shared" si="57"/>
        <v>-1880.4399999999998</v>
      </c>
    </row>
    <row r="317" spans="1:36" x14ac:dyDescent="0.25">
      <c r="A317" s="301" t="str">
        <f t="shared" si="59"/>
        <v>DEDELEGATION</v>
      </c>
      <c r="B317" s="225">
        <v>44295</v>
      </c>
      <c r="C317" s="159">
        <v>3023500</v>
      </c>
      <c r="D317" s="301" t="s">
        <v>4791</v>
      </c>
      <c r="E317" s="301" t="str">
        <f>VLOOKUP(C317,Schools!$A:$Z,3,0)</f>
        <v>M</v>
      </c>
      <c r="F317" s="226">
        <v>-1144.2299999999998</v>
      </c>
      <c r="G317" s="159" t="s">
        <v>4703</v>
      </c>
      <c r="H317" s="159" t="s">
        <v>4809</v>
      </c>
      <c r="I317" s="301" t="str">
        <f t="shared" si="60"/>
        <v>10162/543965</v>
      </c>
      <c r="J317" s="301">
        <f>VLOOKUP(C317,Schools!$A:$Z,9,0)</f>
        <v>400023</v>
      </c>
      <c r="K317" s="159" t="s">
        <v>176</v>
      </c>
      <c r="L317" s="159" t="s">
        <v>4814</v>
      </c>
      <c r="M317" s="159" t="s">
        <v>4846</v>
      </c>
      <c r="N317" s="298" t="str">
        <f>VLOOKUP(C317,Schools!A:D,4,0)</f>
        <v>Primary</v>
      </c>
      <c r="O317" s="298">
        <f t="shared" si="58"/>
        <v>10162</v>
      </c>
      <c r="P317" s="298">
        <f t="shared" si="61"/>
        <v>543965</v>
      </c>
      <c r="Q317" s="286">
        <f t="shared" si="62"/>
        <v>-1144.2299999999998</v>
      </c>
      <c r="R317" s="78"/>
      <c r="S317" s="78"/>
      <c r="T317" s="78"/>
      <c r="U317" s="78"/>
      <c r="V317" s="78"/>
      <c r="W317" s="78"/>
      <c r="X317" s="78"/>
      <c r="Y317" s="78"/>
      <c r="Z317" s="78"/>
      <c r="AA317" s="78"/>
      <c r="AB317" s="78"/>
      <c r="AC317" s="52">
        <f t="shared" si="63"/>
        <v>-1144.2299999999998</v>
      </c>
      <c r="AD317" s="52">
        <f t="shared" si="64"/>
        <v>0</v>
      </c>
      <c r="AE317" s="78"/>
      <c r="AF317" s="51"/>
      <c r="AG317" s="52">
        <f t="shared" si="54"/>
        <v>-1144.2299999999998</v>
      </c>
      <c r="AH317" s="52">
        <f t="shared" si="55"/>
        <v>-1144.2299999999998</v>
      </c>
      <c r="AI317" s="7">
        <f t="shared" si="56"/>
        <v>-1144.2299999999998</v>
      </c>
      <c r="AJ317" s="7">
        <f t="shared" si="57"/>
        <v>-1144.2299999999998</v>
      </c>
    </row>
    <row r="318" spans="1:36" x14ac:dyDescent="0.25">
      <c r="A318" s="301" t="str">
        <f t="shared" si="59"/>
        <v>DEDELEGATION</v>
      </c>
      <c r="B318" s="225">
        <v>44295</v>
      </c>
      <c r="C318" s="159">
        <v>3023501</v>
      </c>
      <c r="D318" s="301" t="s">
        <v>4792</v>
      </c>
      <c r="E318" s="301" t="str">
        <f>VLOOKUP(C318,Schools!$A:$Z,3,0)</f>
        <v>M</v>
      </c>
      <c r="F318" s="226">
        <v>-1765.1299999999999</v>
      </c>
      <c r="G318" s="159" t="s">
        <v>4703</v>
      </c>
      <c r="H318" s="159" t="s">
        <v>4809</v>
      </c>
      <c r="I318" s="301" t="str">
        <f t="shared" si="60"/>
        <v>10162/543965</v>
      </c>
      <c r="J318" s="301">
        <f>VLOOKUP(C318,Schools!$A:$Z,9,0)</f>
        <v>400003</v>
      </c>
      <c r="K318" s="159" t="s">
        <v>176</v>
      </c>
      <c r="L318" s="159" t="s">
        <v>4814</v>
      </c>
      <c r="M318" s="159" t="s">
        <v>4846</v>
      </c>
      <c r="N318" s="298" t="str">
        <f>VLOOKUP(C318,Schools!A:D,4,0)</f>
        <v>Primary</v>
      </c>
      <c r="O318" s="298">
        <f t="shared" si="58"/>
        <v>10162</v>
      </c>
      <c r="P318" s="298">
        <f t="shared" si="61"/>
        <v>543965</v>
      </c>
      <c r="Q318" s="286">
        <f t="shared" si="62"/>
        <v>-1765.1299999999999</v>
      </c>
      <c r="R318" s="78"/>
      <c r="S318" s="78"/>
      <c r="T318" s="78"/>
      <c r="U318" s="78"/>
      <c r="V318" s="78"/>
      <c r="W318" s="78"/>
      <c r="X318" s="78"/>
      <c r="Y318" s="78"/>
      <c r="Z318" s="78"/>
      <c r="AA318" s="78"/>
      <c r="AB318" s="78"/>
      <c r="AC318" s="52">
        <f t="shared" si="63"/>
        <v>-1765.1299999999999</v>
      </c>
      <c r="AD318" s="52">
        <f t="shared" si="64"/>
        <v>0</v>
      </c>
      <c r="AE318" s="78"/>
      <c r="AF318" s="51"/>
      <c r="AG318" s="52">
        <f t="shared" si="54"/>
        <v>-1765.1299999999999</v>
      </c>
      <c r="AH318" s="52">
        <f t="shared" si="55"/>
        <v>-1765.1299999999999</v>
      </c>
      <c r="AI318" s="7">
        <f t="shared" si="56"/>
        <v>-1765.1299999999999</v>
      </c>
      <c r="AJ318" s="7">
        <f t="shared" si="57"/>
        <v>-1765.1299999999999</v>
      </c>
    </row>
    <row r="319" spans="1:36" x14ac:dyDescent="0.25">
      <c r="A319" s="301" t="str">
        <f t="shared" si="59"/>
        <v>DEDELEGATION</v>
      </c>
      <c r="B319" s="225">
        <v>44295</v>
      </c>
      <c r="C319" s="159">
        <v>3023502</v>
      </c>
      <c r="D319" s="301" t="s">
        <v>4793</v>
      </c>
      <c r="E319" s="301" t="str">
        <f>VLOOKUP(C319,Schools!$A:$Z,3,0)</f>
        <v>M</v>
      </c>
      <c r="F319" s="226">
        <v>-3255.2899999999995</v>
      </c>
      <c r="G319" s="159" t="s">
        <v>4703</v>
      </c>
      <c r="H319" s="159" t="s">
        <v>4809</v>
      </c>
      <c r="I319" s="301" t="str">
        <f t="shared" si="60"/>
        <v>10162/543965</v>
      </c>
      <c r="J319" s="301">
        <f>VLOOKUP(C319,Schools!$A:$Z,9,0)</f>
        <v>400096</v>
      </c>
      <c r="K319" s="159" t="s">
        <v>176</v>
      </c>
      <c r="L319" s="159" t="s">
        <v>4814</v>
      </c>
      <c r="M319" s="159" t="s">
        <v>4846</v>
      </c>
      <c r="N319" s="298" t="str">
        <f>VLOOKUP(C319,Schools!A:D,4,0)</f>
        <v>Primary</v>
      </c>
      <c r="O319" s="298">
        <f t="shared" si="58"/>
        <v>10162</v>
      </c>
      <c r="P319" s="298">
        <f t="shared" si="61"/>
        <v>543965</v>
      </c>
      <c r="Q319" s="286">
        <f t="shared" si="62"/>
        <v>-3255.2899999999995</v>
      </c>
      <c r="R319" s="78"/>
      <c r="S319" s="78"/>
      <c r="T319" s="78"/>
      <c r="U319" s="78"/>
      <c r="V319" s="78"/>
      <c r="W319" s="78"/>
      <c r="X319" s="78"/>
      <c r="Y319" s="78"/>
      <c r="Z319" s="78"/>
      <c r="AA319" s="78"/>
      <c r="AB319" s="78"/>
      <c r="AC319" s="52">
        <f t="shared" si="63"/>
        <v>-3255.2899999999995</v>
      </c>
      <c r="AD319" s="52">
        <f t="shared" si="64"/>
        <v>0</v>
      </c>
      <c r="AE319" s="78"/>
      <c r="AF319" s="51"/>
      <c r="AG319" s="52">
        <f t="shared" si="54"/>
        <v>-3255.2899999999995</v>
      </c>
      <c r="AH319" s="52">
        <f t="shared" si="55"/>
        <v>-3255.2899999999995</v>
      </c>
      <c r="AI319" s="7">
        <f t="shared" si="56"/>
        <v>-3255.2899999999995</v>
      </c>
      <c r="AJ319" s="7">
        <f t="shared" si="57"/>
        <v>-3255.2899999999995</v>
      </c>
    </row>
    <row r="320" spans="1:36" x14ac:dyDescent="0.25">
      <c r="A320" s="301" t="str">
        <f t="shared" si="59"/>
        <v>DEDELEGATION</v>
      </c>
      <c r="B320" s="225">
        <v>44295</v>
      </c>
      <c r="C320" s="159">
        <v>3023504</v>
      </c>
      <c r="D320" s="301" t="s">
        <v>4794</v>
      </c>
      <c r="E320" s="301" t="str">
        <f>VLOOKUP(C320,Schools!$A:$Z,3,0)</f>
        <v>M</v>
      </c>
      <c r="F320" s="226">
        <v>-3698.7899999999995</v>
      </c>
      <c r="G320" s="159" t="s">
        <v>4703</v>
      </c>
      <c r="H320" s="159" t="s">
        <v>4809</v>
      </c>
      <c r="I320" s="301" t="str">
        <f t="shared" si="60"/>
        <v>10162/543965</v>
      </c>
      <c r="J320" s="301">
        <f>VLOOKUP(C320,Schools!$A:$Z,9,0)</f>
        <v>400064</v>
      </c>
      <c r="K320" s="159" t="s">
        <v>176</v>
      </c>
      <c r="L320" s="159" t="s">
        <v>4814</v>
      </c>
      <c r="M320" s="159" t="s">
        <v>4846</v>
      </c>
      <c r="N320" s="298" t="str">
        <f>VLOOKUP(C320,Schools!A:D,4,0)</f>
        <v>Primary</v>
      </c>
      <c r="O320" s="298">
        <f t="shared" si="58"/>
        <v>10162</v>
      </c>
      <c r="P320" s="298">
        <f t="shared" si="61"/>
        <v>543965</v>
      </c>
      <c r="Q320" s="286">
        <f t="shared" si="62"/>
        <v>-3698.7899999999995</v>
      </c>
      <c r="R320" s="78"/>
      <c r="S320" s="78"/>
      <c r="T320" s="78"/>
      <c r="U320" s="78"/>
      <c r="V320" s="78"/>
      <c r="W320" s="78"/>
      <c r="X320" s="78"/>
      <c r="Y320" s="78"/>
      <c r="Z320" s="78"/>
      <c r="AA320" s="78"/>
      <c r="AB320" s="78"/>
      <c r="AC320" s="52">
        <f t="shared" si="63"/>
        <v>-3698.7899999999995</v>
      </c>
      <c r="AD320" s="52">
        <f t="shared" si="64"/>
        <v>0</v>
      </c>
      <c r="AE320" s="78"/>
      <c r="AF320" s="51"/>
      <c r="AG320" s="52">
        <f t="shared" si="54"/>
        <v>-3698.7899999999995</v>
      </c>
      <c r="AH320" s="52">
        <f t="shared" si="55"/>
        <v>-3698.7899999999995</v>
      </c>
      <c r="AI320" s="7">
        <f t="shared" si="56"/>
        <v>-3698.7899999999995</v>
      </c>
      <c r="AJ320" s="7">
        <f t="shared" si="57"/>
        <v>-3698.7899999999995</v>
      </c>
    </row>
    <row r="321" spans="1:36" x14ac:dyDescent="0.25">
      <c r="A321" s="301" t="str">
        <f t="shared" si="59"/>
        <v>DEDELEGATION</v>
      </c>
      <c r="B321" s="225">
        <v>44295</v>
      </c>
      <c r="C321" s="159">
        <v>3023506</v>
      </c>
      <c r="D321" s="301" t="s">
        <v>270</v>
      </c>
      <c r="E321" s="301" t="str">
        <f>VLOOKUP(C321,Schools!$A:$Z,3,0)</f>
        <v>M</v>
      </c>
      <c r="F321" s="226">
        <v>-2519.08</v>
      </c>
      <c r="G321" s="159" t="s">
        <v>4703</v>
      </c>
      <c r="H321" s="159" t="s">
        <v>4809</v>
      </c>
      <c r="I321" s="301" t="str">
        <f t="shared" si="60"/>
        <v>10162/543965</v>
      </c>
      <c r="J321" s="301">
        <f>VLOOKUP(C321,Schools!$A:$Z,9,0)</f>
        <v>400009</v>
      </c>
      <c r="K321" s="159" t="s">
        <v>176</v>
      </c>
      <c r="L321" s="159" t="s">
        <v>4814</v>
      </c>
      <c r="M321" s="159" t="s">
        <v>4846</v>
      </c>
      <c r="N321" s="298" t="str">
        <f>VLOOKUP(C321,Schools!A:D,4,0)</f>
        <v>Primary</v>
      </c>
      <c r="O321" s="298">
        <f t="shared" si="58"/>
        <v>10162</v>
      </c>
      <c r="P321" s="298">
        <f t="shared" si="61"/>
        <v>543965</v>
      </c>
      <c r="Q321" s="286">
        <f t="shared" si="62"/>
        <v>-2519.08</v>
      </c>
      <c r="R321" s="78"/>
      <c r="S321" s="78"/>
      <c r="T321" s="78"/>
      <c r="U321" s="78"/>
      <c r="V321" s="78"/>
      <c r="W321" s="78"/>
      <c r="X321" s="78"/>
      <c r="Y321" s="78"/>
      <c r="Z321" s="78"/>
      <c r="AA321" s="78"/>
      <c r="AB321" s="78"/>
      <c r="AC321" s="52">
        <f t="shared" si="63"/>
        <v>-2519.08</v>
      </c>
      <c r="AD321" s="52">
        <f t="shared" si="64"/>
        <v>0</v>
      </c>
      <c r="AE321" s="78"/>
      <c r="AF321" s="51"/>
      <c r="AG321" s="52">
        <f t="shared" si="54"/>
        <v>-2519.08</v>
      </c>
      <c r="AH321" s="52">
        <f t="shared" si="55"/>
        <v>-2519.08</v>
      </c>
      <c r="AI321" s="7">
        <f t="shared" si="56"/>
        <v>-2519.08</v>
      </c>
      <c r="AJ321" s="7">
        <f t="shared" si="57"/>
        <v>-2519.08</v>
      </c>
    </row>
    <row r="322" spans="1:36" x14ac:dyDescent="0.25">
      <c r="A322" s="301" t="str">
        <f t="shared" si="59"/>
        <v>DEDELEGATION</v>
      </c>
      <c r="B322" s="225">
        <v>44295</v>
      </c>
      <c r="C322" s="159">
        <v>3023507</v>
      </c>
      <c r="D322" s="301" t="s">
        <v>4795</v>
      </c>
      <c r="E322" s="301" t="str">
        <f>VLOOKUP(C322,Schools!$A:$Z,3,0)</f>
        <v>M</v>
      </c>
      <c r="F322" s="226">
        <v>-1561.12</v>
      </c>
      <c r="G322" s="159" t="s">
        <v>4703</v>
      </c>
      <c r="H322" s="159" t="s">
        <v>4809</v>
      </c>
      <c r="I322" s="301" t="str">
        <f t="shared" si="60"/>
        <v>10162/543965</v>
      </c>
      <c r="J322" s="301">
        <f>VLOOKUP(C322,Schools!$A:$Z,9,0)</f>
        <v>400037</v>
      </c>
      <c r="K322" s="159" t="s">
        <v>176</v>
      </c>
      <c r="L322" s="159" t="s">
        <v>4814</v>
      </c>
      <c r="M322" s="159" t="s">
        <v>4846</v>
      </c>
      <c r="N322" s="298" t="str">
        <f>VLOOKUP(C322,Schools!A:D,4,0)</f>
        <v>Primary</v>
      </c>
      <c r="O322" s="298">
        <f t="shared" si="58"/>
        <v>10162</v>
      </c>
      <c r="P322" s="298">
        <f t="shared" si="61"/>
        <v>543965</v>
      </c>
      <c r="Q322" s="286">
        <f t="shared" si="62"/>
        <v>-1561.12</v>
      </c>
      <c r="R322" s="78"/>
      <c r="S322" s="78"/>
      <c r="T322" s="78"/>
      <c r="U322" s="78"/>
      <c r="V322" s="78"/>
      <c r="W322" s="78"/>
      <c r="X322" s="78"/>
      <c r="Y322" s="78"/>
      <c r="Z322" s="78"/>
      <c r="AA322" s="78"/>
      <c r="AB322" s="78"/>
      <c r="AC322" s="52">
        <f t="shared" si="63"/>
        <v>-1561.12</v>
      </c>
      <c r="AD322" s="52">
        <f t="shared" si="64"/>
        <v>0</v>
      </c>
      <c r="AE322" s="78"/>
      <c r="AF322" s="51"/>
      <c r="AG322" s="52">
        <f t="shared" si="54"/>
        <v>-1561.12</v>
      </c>
      <c r="AH322" s="52">
        <f t="shared" si="55"/>
        <v>-1561.12</v>
      </c>
      <c r="AI322" s="7">
        <f t="shared" si="56"/>
        <v>-1561.12</v>
      </c>
      <c r="AJ322" s="7">
        <f t="shared" si="57"/>
        <v>-1561.12</v>
      </c>
    </row>
    <row r="323" spans="1:36" x14ac:dyDescent="0.25">
      <c r="A323" s="301" t="str">
        <f t="shared" si="59"/>
        <v>DEDELEGATION</v>
      </c>
      <c r="B323" s="225">
        <v>44295</v>
      </c>
      <c r="C323" s="159">
        <v>3023509</v>
      </c>
      <c r="D323" s="301" t="s">
        <v>4796</v>
      </c>
      <c r="E323" s="301" t="str">
        <f>VLOOKUP(C323,Schools!$A:$Z,3,0)</f>
        <v>M</v>
      </c>
      <c r="F323" s="226">
        <v>-4310.82</v>
      </c>
      <c r="G323" s="159" t="s">
        <v>4703</v>
      </c>
      <c r="H323" s="159" t="s">
        <v>4809</v>
      </c>
      <c r="I323" s="301" t="str">
        <f t="shared" si="60"/>
        <v>10162/543965</v>
      </c>
      <c r="J323" s="301">
        <f>VLOOKUP(C323,Schools!$A:$Z,9,0)</f>
        <v>400066</v>
      </c>
      <c r="K323" s="159" t="s">
        <v>176</v>
      </c>
      <c r="L323" s="159" t="s">
        <v>4814</v>
      </c>
      <c r="M323" s="159" t="s">
        <v>4846</v>
      </c>
      <c r="N323" s="298" t="str">
        <f>VLOOKUP(C323,Schools!A:D,4,0)</f>
        <v>Primary</v>
      </c>
      <c r="O323" s="298">
        <f t="shared" si="58"/>
        <v>10162</v>
      </c>
      <c r="P323" s="298">
        <f t="shared" si="61"/>
        <v>543965</v>
      </c>
      <c r="Q323" s="286">
        <f t="shared" si="62"/>
        <v>-4310.82</v>
      </c>
      <c r="R323" s="78"/>
      <c r="S323" s="78"/>
      <c r="T323" s="78"/>
      <c r="U323" s="78"/>
      <c r="V323" s="78"/>
      <c r="W323" s="78"/>
      <c r="X323" s="78"/>
      <c r="Y323" s="78"/>
      <c r="Z323" s="78"/>
      <c r="AA323" s="78"/>
      <c r="AB323" s="78"/>
      <c r="AC323" s="52">
        <f t="shared" si="63"/>
        <v>-4310.82</v>
      </c>
      <c r="AD323" s="52">
        <f t="shared" si="64"/>
        <v>0</v>
      </c>
      <c r="AE323" s="78"/>
      <c r="AF323" s="51"/>
      <c r="AG323" s="52">
        <f t="shared" si="54"/>
        <v>-4310.82</v>
      </c>
      <c r="AH323" s="52">
        <f t="shared" si="55"/>
        <v>-4310.82</v>
      </c>
      <c r="AI323" s="7">
        <f t="shared" si="56"/>
        <v>-4310.82</v>
      </c>
      <c r="AJ323" s="7">
        <f t="shared" si="57"/>
        <v>-4310.82</v>
      </c>
    </row>
    <row r="324" spans="1:36" x14ac:dyDescent="0.25">
      <c r="A324" s="301" t="str">
        <f t="shared" si="59"/>
        <v>DEDELEGATION</v>
      </c>
      <c r="B324" s="225">
        <v>44295</v>
      </c>
      <c r="C324" s="159">
        <v>3023510</v>
      </c>
      <c r="D324" s="301" t="s">
        <v>4797</v>
      </c>
      <c r="E324" s="301" t="str">
        <f>VLOOKUP(C324,Schools!$A:$Z,3,0)</f>
        <v>M</v>
      </c>
      <c r="F324" s="226">
        <v>-3512.5199999999995</v>
      </c>
      <c r="G324" s="159" t="s">
        <v>4703</v>
      </c>
      <c r="H324" s="159" t="s">
        <v>4809</v>
      </c>
      <c r="I324" s="301" t="str">
        <f t="shared" si="60"/>
        <v>10162/543965</v>
      </c>
      <c r="J324" s="301">
        <f>VLOOKUP(C324,Schools!$A:$Z,9,0)</f>
        <v>400071</v>
      </c>
      <c r="K324" s="159" t="s">
        <v>176</v>
      </c>
      <c r="L324" s="159" t="s">
        <v>4814</v>
      </c>
      <c r="M324" s="159" t="s">
        <v>4846</v>
      </c>
      <c r="N324" s="298" t="str">
        <f>VLOOKUP(C324,Schools!A:D,4,0)</f>
        <v>Primary</v>
      </c>
      <c r="O324" s="298">
        <f t="shared" si="58"/>
        <v>10162</v>
      </c>
      <c r="P324" s="298">
        <f t="shared" si="61"/>
        <v>543965</v>
      </c>
      <c r="Q324" s="286">
        <f t="shared" si="62"/>
        <v>-3512.5199999999995</v>
      </c>
      <c r="R324" s="78"/>
      <c r="S324" s="78"/>
      <c r="T324" s="78"/>
      <c r="U324" s="78"/>
      <c r="V324" s="78"/>
      <c r="W324" s="78"/>
      <c r="X324" s="78"/>
      <c r="Y324" s="78"/>
      <c r="Z324" s="78"/>
      <c r="AA324" s="78"/>
      <c r="AB324" s="78"/>
      <c r="AC324" s="52">
        <f t="shared" si="63"/>
        <v>-3512.5199999999995</v>
      </c>
      <c r="AD324" s="52">
        <f t="shared" si="64"/>
        <v>0</v>
      </c>
      <c r="AE324" s="78"/>
      <c r="AF324" s="51"/>
      <c r="AG324" s="52">
        <f t="shared" si="54"/>
        <v>-3512.5199999999995</v>
      </c>
      <c r="AH324" s="52">
        <f t="shared" si="55"/>
        <v>-3512.5199999999995</v>
      </c>
      <c r="AI324" s="7">
        <f t="shared" si="56"/>
        <v>-3512.5199999999995</v>
      </c>
      <c r="AJ324" s="7">
        <f t="shared" si="57"/>
        <v>-3512.5199999999995</v>
      </c>
    </row>
    <row r="325" spans="1:36" x14ac:dyDescent="0.25">
      <c r="A325" s="301" t="str">
        <f t="shared" si="59"/>
        <v>DEDELEGATION</v>
      </c>
      <c r="B325" s="225">
        <v>44295</v>
      </c>
      <c r="C325" s="159">
        <v>3023511</v>
      </c>
      <c r="D325" s="301" t="s">
        <v>4798</v>
      </c>
      <c r="E325" s="301" t="str">
        <f>VLOOKUP(C325,Schools!$A:$Z,3,0)</f>
        <v>M</v>
      </c>
      <c r="F325" s="226">
        <v>-3592.35</v>
      </c>
      <c r="G325" s="159" t="s">
        <v>4703</v>
      </c>
      <c r="H325" s="159" t="s">
        <v>4809</v>
      </c>
      <c r="I325" s="301" t="str">
        <f t="shared" si="60"/>
        <v>10162/543965</v>
      </c>
      <c r="J325" s="301">
        <f>VLOOKUP(C325,Schools!$A:$Z,9,0)</f>
        <v>400024</v>
      </c>
      <c r="K325" s="159" t="s">
        <v>176</v>
      </c>
      <c r="L325" s="159" t="s">
        <v>4814</v>
      </c>
      <c r="M325" s="159" t="s">
        <v>4846</v>
      </c>
      <c r="N325" s="298" t="str">
        <f>VLOOKUP(C325,Schools!A:D,4,0)</f>
        <v>Primary</v>
      </c>
      <c r="O325" s="298">
        <f t="shared" si="58"/>
        <v>10162</v>
      </c>
      <c r="P325" s="298">
        <f t="shared" si="61"/>
        <v>543965</v>
      </c>
      <c r="Q325" s="286">
        <f t="shared" si="62"/>
        <v>-3592.35</v>
      </c>
      <c r="R325" s="78"/>
      <c r="S325" s="78"/>
      <c r="T325" s="78"/>
      <c r="U325" s="78"/>
      <c r="V325" s="78"/>
      <c r="W325" s="78"/>
      <c r="X325" s="78"/>
      <c r="Y325" s="78"/>
      <c r="Z325" s="78"/>
      <c r="AA325" s="78"/>
      <c r="AB325" s="78"/>
      <c r="AC325" s="52">
        <f t="shared" si="63"/>
        <v>-3592.35</v>
      </c>
      <c r="AD325" s="52">
        <f t="shared" si="64"/>
        <v>0</v>
      </c>
      <c r="AE325" s="78"/>
      <c r="AF325" s="51"/>
      <c r="AG325" s="52">
        <f t="shared" si="54"/>
        <v>-3592.35</v>
      </c>
      <c r="AH325" s="52">
        <f t="shared" si="55"/>
        <v>-3592.35</v>
      </c>
      <c r="AI325" s="7">
        <f t="shared" si="56"/>
        <v>-3592.35</v>
      </c>
      <c r="AJ325" s="7">
        <f t="shared" si="57"/>
        <v>-3592.35</v>
      </c>
    </row>
    <row r="326" spans="1:36" x14ac:dyDescent="0.25">
      <c r="A326" s="301" t="str">
        <f t="shared" si="59"/>
        <v>DEDELEGATION</v>
      </c>
      <c r="B326" s="225">
        <v>44295</v>
      </c>
      <c r="C326" s="159">
        <v>3023512</v>
      </c>
      <c r="D326" s="301" t="s">
        <v>4799</v>
      </c>
      <c r="E326" s="301" t="str">
        <f>VLOOKUP(C326,Schools!$A:$Z,3,0)</f>
        <v>M</v>
      </c>
      <c r="F326" s="226">
        <v>-3317.3799999999997</v>
      </c>
      <c r="G326" s="159" t="s">
        <v>4703</v>
      </c>
      <c r="H326" s="159" t="s">
        <v>4809</v>
      </c>
      <c r="I326" s="301" t="str">
        <f t="shared" si="60"/>
        <v>10162/543965</v>
      </c>
      <c r="J326" s="301">
        <f>VLOOKUP(C326,Schools!$A:$Z,9,0)</f>
        <v>400093</v>
      </c>
      <c r="K326" s="159" t="s">
        <v>176</v>
      </c>
      <c r="L326" s="159" t="s">
        <v>4814</v>
      </c>
      <c r="M326" s="159" t="s">
        <v>4846</v>
      </c>
      <c r="N326" s="298" t="str">
        <f>VLOOKUP(C326,Schools!A:D,4,0)</f>
        <v>Primary</v>
      </c>
      <c r="O326" s="298">
        <f t="shared" si="58"/>
        <v>10162</v>
      </c>
      <c r="P326" s="298">
        <f t="shared" si="61"/>
        <v>543965</v>
      </c>
      <c r="Q326" s="286">
        <f t="shared" si="62"/>
        <v>-3317.3799999999997</v>
      </c>
      <c r="R326" s="78"/>
      <c r="S326" s="78"/>
      <c r="T326" s="78"/>
      <c r="U326" s="78"/>
      <c r="V326" s="78"/>
      <c r="W326" s="78"/>
      <c r="X326" s="78"/>
      <c r="Y326" s="78"/>
      <c r="Z326" s="78"/>
      <c r="AA326" s="78"/>
      <c r="AB326" s="78"/>
      <c r="AC326" s="52">
        <f t="shared" si="63"/>
        <v>-3317.3799999999997</v>
      </c>
      <c r="AD326" s="52">
        <f t="shared" si="64"/>
        <v>0</v>
      </c>
      <c r="AE326" s="78"/>
      <c r="AF326" s="51"/>
      <c r="AG326" s="52">
        <f t="shared" si="54"/>
        <v>-3317.3799999999997</v>
      </c>
      <c r="AH326" s="52">
        <f t="shared" si="55"/>
        <v>-3317.3799999999997</v>
      </c>
      <c r="AI326" s="7">
        <f t="shared" si="56"/>
        <v>-3317.3799999999997</v>
      </c>
      <c r="AJ326" s="7">
        <f t="shared" si="57"/>
        <v>-3317.3799999999997</v>
      </c>
    </row>
    <row r="327" spans="1:36" x14ac:dyDescent="0.25">
      <c r="A327" s="301" t="str">
        <f t="shared" si="59"/>
        <v>DEDELEGATION</v>
      </c>
      <c r="B327" s="225">
        <v>44295</v>
      </c>
      <c r="C327" s="159">
        <v>3023513</v>
      </c>
      <c r="D327" s="301" t="s">
        <v>240</v>
      </c>
      <c r="E327" s="301" t="str">
        <f>VLOOKUP(C327,Schools!$A:$Z,3,0)</f>
        <v>M</v>
      </c>
      <c r="F327" s="226">
        <v>-3370.6</v>
      </c>
      <c r="G327" s="159" t="s">
        <v>4703</v>
      </c>
      <c r="H327" s="159" t="s">
        <v>4809</v>
      </c>
      <c r="I327" s="301" t="str">
        <f t="shared" si="60"/>
        <v>10162/543965</v>
      </c>
      <c r="J327" s="301">
        <f>VLOOKUP(C327,Schools!$A:$Z,9,0)</f>
        <v>400007</v>
      </c>
      <c r="K327" s="159" t="s">
        <v>176</v>
      </c>
      <c r="L327" s="159" t="s">
        <v>4814</v>
      </c>
      <c r="M327" s="159" t="s">
        <v>4846</v>
      </c>
      <c r="N327" s="298" t="str">
        <f>VLOOKUP(C327,Schools!A:D,4,0)</f>
        <v>Primary</v>
      </c>
      <c r="O327" s="298">
        <f t="shared" si="58"/>
        <v>10162</v>
      </c>
      <c r="P327" s="298">
        <f t="shared" si="61"/>
        <v>543965</v>
      </c>
      <c r="Q327" s="286">
        <f t="shared" si="62"/>
        <v>-3370.6</v>
      </c>
      <c r="R327" s="78"/>
      <c r="S327" s="78"/>
      <c r="T327" s="78"/>
      <c r="U327" s="78"/>
      <c r="V327" s="78"/>
      <c r="W327" s="78"/>
      <c r="X327" s="78"/>
      <c r="Y327" s="78"/>
      <c r="Z327" s="78"/>
      <c r="AA327" s="78"/>
      <c r="AB327" s="78"/>
      <c r="AC327" s="52">
        <f t="shared" si="63"/>
        <v>-3370.6</v>
      </c>
      <c r="AD327" s="52">
        <f t="shared" si="64"/>
        <v>0</v>
      </c>
      <c r="AE327" s="78"/>
      <c r="AF327" s="51"/>
      <c r="AG327" s="52">
        <f t="shared" ref="AG327:AG390" si="65">SUM(Q327:S327)</f>
        <v>-3370.6</v>
      </c>
      <c r="AH327" s="52">
        <f t="shared" ref="AH327:AH390" si="66">SUM(Q327:V327)</f>
        <v>-3370.6</v>
      </c>
      <c r="AI327" s="7">
        <f t="shared" ref="AI327:AI390" si="67">SUM(Q327:Y327)</f>
        <v>-3370.6</v>
      </c>
      <c r="AJ327" s="7">
        <f t="shared" ref="AJ327:AJ390" si="68">SUM(Q327:AB327)</f>
        <v>-3370.6</v>
      </c>
    </row>
    <row r="328" spans="1:36" x14ac:dyDescent="0.25">
      <c r="A328" s="301" t="str">
        <f t="shared" si="59"/>
        <v>DEDELEGATION</v>
      </c>
      <c r="B328" s="225">
        <v>44295</v>
      </c>
      <c r="C328" s="159">
        <v>3023514</v>
      </c>
      <c r="D328" s="301" t="s">
        <v>4800</v>
      </c>
      <c r="E328" s="301" t="str">
        <f>VLOOKUP(C328,Schools!$A:$Z,3,0)</f>
        <v>M</v>
      </c>
      <c r="F328" s="226">
        <v>-1836.09</v>
      </c>
      <c r="G328" s="159" t="s">
        <v>4703</v>
      </c>
      <c r="H328" s="159" t="s">
        <v>4809</v>
      </c>
      <c r="I328" s="301" t="str">
        <f t="shared" si="60"/>
        <v>10162/543965</v>
      </c>
      <c r="J328" s="301">
        <f>VLOOKUP(C328,Schools!$A:$Z,9,0)</f>
        <v>400107</v>
      </c>
      <c r="K328" s="159" t="s">
        <v>176</v>
      </c>
      <c r="L328" s="159" t="s">
        <v>4814</v>
      </c>
      <c r="M328" s="159" t="s">
        <v>4846</v>
      </c>
      <c r="N328" s="298" t="str">
        <f>VLOOKUP(C328,Schools!A:D,4,0)</f>
        <v>Primary</v>
      </c>
      <c r="O328" s="298">
        <f t="shared" si="58"/>
        <v>10162</v>
      </c>
      <c r="P328" s="298">
        <f t="shared" si="61"/>
        <v>543965</v>
      </c>
      <c r="Q328" s="286">
        <f t="shared" si="62"/>
        <v>-1836.09</v>
      </c>
      <c r="R328" s="78"/>
      <c r="S328" s="78"/>
      <c r="T328" s="78"/>
      <c r="U328" s="78"/>
      <c r="V328" s="78"/>
      <c r="W328" s="78"/>
      <c r="X328" s="78"/>
      <c r="Y328" s="78"/>
      <c r="Z328" s="78"/>
      <c r="AA328" s="78"/>
      <c r="AB328" s="78"/>
      <c r="AC328" s="52">
        <f t="shared" si="63"/>
        <v>-1836.09</v>
      </c>
      <c r="AD328" s="52">
        <f t="shared" si="64"/>
        <v>0</v>
      </c>
      <c r="AE328" s="78"/>
      <c r="AF328" s="51"/>
      <c r="AG328" s="52">
        <f t="shared" si="65"/>
        <v>-1836.09</v>
      </c>
      <c r="AH328" s="52">
        <f t="shared" si="66"/>
        <v>-1836.09</v>
      </c>
      <c r="AI328" s="7">
        <f t="shared" si="67"/>
        <v>-1836.09</v>
      </c>
      <c r="AJ328" s="7">
        <f t="shared" si="68"/>
        <v>-1836.09</v>
      </c>
    </row>
    <row r="329" spans="1:36" x14ac:dyDescent="0.25">
      <c r="A329" s="301" t="str">
        <f t="shared" si="59"/>
        <v>DEDELEGATION</v>
      </c>
      <c r="B329" s="225">
        <v>44295</v>
      </c>
      <c r="C329" s="159">
        <v>3023516</v>
      </c>
      <c r="D329" s="301" t="s">
        <v>228</v>
      </c>
      <c r="E329" s="301" t="str">
        <f>VLOOKUP(C329,Schools!$A:$Z,3,0)</f>
        <v>M</v>
      </c>
      <c r="F329" s="226">
        <v>-1809.4799999999998</v>
      </c>
      <c r="G329" s="159" t="s">
        <v>4703</v>
      </c>
      <c r="H329" s="159" t="s">
        <v>4809</v>
      </c>
      <c r="I329" s="301" t="str">
        <f t="shared" si="60"/>
        <v>10162/543965</v>
      </c>
      <c r="J329" s="301">
        <f>VLOOKUP(C329,Schools!$A:$Z,9,0)</f>
        <v>400108</v>
      </c>
      <c r="K329" s="159" t="s">
        <v>176</v>
      </c>
      <c r="L329" s="159" t="s">
        <v>4814</v>
      </c>
      <c r="M329" s="159" t="s">
        <v>4846</v>
      </c>
      <c r="N329" s="298" t="str">
        <f>VLOOKUP(C329,Schools!A:D,4,0)</f>
        <v>Primary</v>
      </c>
      <c r="O329" s="298">
        <f t="shared" si="58"/>
        <v>10162</v>
      </c>
      <c r="P329" s="298">
        <f t="shared" si="61"/>
        <v>543965</v>
      </c>
      <c r="Q329" s="286">
        <f t="shared" si="62"/>
        <v>-1809.4799999999998</v>
      </c>
      <c r="R329" s="78"/>
      <c r="S329" s="78"/>
      <c r="T329" s="78"/>
      <c r="U329" s="78"/>
      <c r="V329" s="78"/>
      <c r="W329" s="78"/>
      <c r="X329" s="78"/>
      <c r="Y329" s="78"/>
      <c r="Z329" s="78"/>
      <c r="AA329" s="78"/>
      <c r="AB329" s="78"/>
      <c r="AC329" s="52">
        <f t="shared" si="63"/>
        <v>-1809.4799999999998</v>
      </c>
      <c r="AD329" s="52">
        <f t="shared" si="64"/>
        <v>0</v>
      </c>
      <c r="AE329" s="78"/>
      <c r="AF329" s="51"/>
      <c r="AG329" s="52">
        <f t="shared" si="65"/>
        <v>-1809.4799999999998</v>
      </c>
      <c r="AH329" s="52">
        <f t="shared" si="66"/>
        <v>-1809.4799999999998</v>
      </c>
      <c r="AI329" s="7">
        <f t="shared" si="67"/>
        <v>-1809.4799999999998</v>
      </c>
      <c r="AJ329" s="7">
        <f t="shared" si="68"/>
        <v>-1809.4799999999998</v>
      </c>
    </row>
    <row r="330" spans="1:36" x14ac:dyDescent="0.25">
      <c r="A330" s="301" t="str">
        <f t="shared" si="59"/>
        <v>DEDELEGATION</v>
      </c>
      <c r="B330" s="225">
        <v>44295</v>
      </c>
      <c r="C330" s="159">
        <v>3023518</v>
      </c>
      <c r="D330" s="301" t="s">
        <v>279</v>
      </c>
      <c r="E330" s="301" t="str">
        <f>VLOOKUP(C330,Schools!$A:$Z,3,0)</f>
        <v>M</v>
      </c>
      <c r="F330" s="226">
        <v>-3459.2999999999997</v>
      </c>
      <c r="G330" s="159" t="s">
        <v>4703</v>
      </c>
      <c r="H330" s="159" t="s">
        <v>4809</v>
      </c>
      <c r="I330" s="301" t="str">
        <f t="shared" si="60"/>
        <v>10162/543965</v>
      </c>
      <c r="J330" s="301">
        <f>VLOOKUP(C330,Schools!$A:$Z,9,0)</f>
        <v>400117</v>
      </c>
      <c r="K330" s="159" t="s">
        <v>176</v>
      </c>
      <c r="L330" s="159" t="s">
        <v>4814</v>
      </c>
      <c r="M330" s="159" t="s">
        <v>4846</v>
      </c>
      <c r="N330" s="298" t="str">
        <f>VLOOKUP(C330,Schools!A:D,4,0)</f>
        <v>Primary</v>
      </c>
      <c r="O330" s="298">
        <f t="shared" si="58"/>
        <v>10162</v>
      </c>
      <c r="P330" s="298">
        <f t="shared" si="61"/>
        <v>543965</v>
      </c>
      <c r="Q330" s="286">
        <f t="shared" si="62"/>
        <v>-3459.2999999999997</v>
      </c>
      <c r="R330" s="78"/>
      <c r="S330" s="78"/>
      <c r="T330" s="78"/>
      <c r="U330" s="78"/>
      <c r="V330" s="78"/>
      <c r="W330" s="78"/>
      <c r="X330" s="78"/>
      <c r="Y330" s="78"/>
      <c r="Z330" s="78"/>
      <c r="AA330" s="78"/>
      <c r="AB330" s="78"/>
      <c r="AC330" s="52">
        <f t="shared" si="63"/>
        <v>-3459.2999999999997</v>
      </c>
      <c r="AD330" s="52">
        <f t="shared" si="64"/>
        <v>0</v>
      </c>
      <c r="AE330" s="78"/>
      <c r="AF330" s="51"/>
      <c r="AG330" s="52">
        <f t="shared" si="65"/>
        <v>-3459.2999999999997</v>
      </c>
      <c r="AH330" s="52">
        <f t="shared" si="66"/>
        <v>-3459.2999999999997</v>
      </c>
      <c r="AI330" s="7">
        <f t="shared" si="67"/>
        <v>-3459.2999999999997</v>
      </c>
      <c r="AJ330" s="7">
        <f t="shared" si="68"/>
        <v>-3459.2999999999997</v>
      </c>
    </row>
    <row r="331" spans="1:36" x14ac:dyDescent="0.25">
      <c r="A331" s="301" t="str">
        <f t="shared" si="59"/>
        <v>DEDELEGATION</v>
      </c>
      <c r="B331" s="225">
        <v>44295</v>
      </c>
      <c r="C331" s="159">
        <v>3023520</v>
      </c>
      <c r="D331" s="301" t="s">
        <v>189</v>
      </c>
      <c r="E331" s="301" t="str">
        <f>VLOOKUP(C331,Schools!$A:$Z,3,0)</f>
        <v>M</v>
      </c>
      <c r="F331" s="226">
        <v>-3725.3999999999996</v>
      </c>
      <c r="G331" s="159" t="s">
        <v>4703</v>
      </c>
      <c r="H331" s="159" t="s">
        <v>4809</v>
      </c>
      <c r="I331" s="301" t="str">
        <f t="shared" si="60"/>
        <v>10162/543965</v>
      </c>
      <c r="J331" s="301">
        <f>VLOOKUP(C331,Schools!$A:$Z,9,0)</f>
        <v>400125</v>
      </c>
      <c r="K331" s="159" t="s">
        <v>176</v>
      </c>
      <c r="L331" s="159" t="s">
        <v>4814</v>
      </c>
      <c r="M331" s="159" t="s">
        <v>4846</v>
      </c>
      <c r="N331" s="298" t="str">
        <f>VLOOKUP(C331,Schools!A:D,4,0)</f>
        <v>Primary</v>
      </c>
      <c r="O331" s="298">
        <f t="shared" si="58"/>
        <v>10162</v>
      </c>
      <c r="P331" s="298">
        <f t="shared" si="61"/>
        <v>543965</v>
      </c>
      <c r="Q331" s="286">
        <f t="shared" si="62"/>
        <v>-3725.3999999999996</v>
      </c>
      <c r="R331" s="78"/>
      <c r="S331" s="78"/>
      <c r="T331" s="78"/>
      <c r="U331" s="78"/>
      <c r="V331" s="78"/>
      <c r="W331" s="78"/>
      <c r="X331" s="78"/>
      <c r="Y331" s="78"/>
      <c r="Z331" s="78"/>
      <c r="AA331" s="78"/>
      <c r="AB331" s="78"/>
      <c r="AC331" s="52">
        <f t="shared" si="63"/>
        <v>-3725.3999999999996</v>
      </c>
      <c r="AD331" s="52">
        <f t="shared" si="64"/>
        <v>0</v>
      </c>
      <c r="AE331" s="78"/>
      <c r="AF331" s="51"/>
      <c r="AG331" s="52">
        <f t="shared" si="65"/>
        <v>-3725.3999999999996</v>
      </c>
      <c r="AH331" s="52">
        <f t="shared" si="66"/>
        <v>-3725.3999999999996</v>
      </c>
      <c r="AI331" s="7">
        <f t="shared" si="67"/>
        <v>-3725.3999999999996</v>
      </c>
      <c r="AJ331" s="7">
        <f t="shared" si="68"/>
        <v>-3725.3999999999996</v>
      </c>
    </row>
    <row r="332" spans="1:36" x14ac:dyDescent="0.25">
      <c r="A332" s="301" t="str">
        <f t="shared" si="59"/>
        <v>DEDELEGATION</v>
      </c>
      <c r="B332" s="225">
        <v>44295</v>
      </c>
      <c r="C332" s="159">
        <v>3023523</v>
      </c>
      <c r="D332" s="301" t="s">
        <v>237</v>
      </c>
      <c r="E332" s="301" t="str">
        <f>VLOOKUP(C332,Schools!$A:$Z,3,0)</f>
        <v>M</v>
      </c>
      <c r="F332" s="226">
        <v>-5508.2699999999995</v>
      </c>
      <c r="G332" s="159" t="s">
        <v>4703</v>
      </c>
      <c r="H332" s="159" t="s">
        <v>4809</v>
      </c>
      <c r="I332" s="301" t="str">
        <f t="shared" si="60"/>
        <v>10162/543965</v>
      </c>
      <c r="J332" s="301">
        <f>VLOOKUP(C332,Schools!$A:$Z,9,0)</f>
        <v>400130</v>
      </c>
      <c r="K332" s="159" t="s">
        <v>176</v>
      </c>
      <c r="L332" s="159" t="s">
        <v>4814</v>
      </c>
      <c r="M332" s="159" t="s">
        <v>4846</v>
      </c>
      <c r="N332" s="298" t="str">
        <f>VLOOKUP(C332,Schools!A:D,4,0)</f>
        <v>Primary</v>
      </c>
      <c r="O332" s="298">
        <f t="shared" si="58"/>
        <v>10162</v>
      </c>
      <c r="P332" s="298">
        <f t="shared" si="61"/>
        <v>543965</v>
      </c>
      <c r="Q332" s="286">
        <f t="shared" si="62"/>
        <v>-5508.2699999999995</v>
      </c>
      <c r="R332" s="78"/>
      <c r="S332" s="78"/>
      <c r="T332" s="78"/>
      <c r="U332" s="78"/>
      <c r="V332" s="78"/>
      <c r="W332" s="78"/>
      <c r="X332" s="78"/>
      <c r="Y332" s="78"/>
      <c r="Z332" s="78"/>
      <c r="AA332" s="78"/>
      <c r="AB332" s="78"/>
      <c r="AC332" s="52">
        <f t="shared" si="63"/>
        <v>-5508.2699999999995</v>
      </c>
      <c r="AD332" s="52">
        <f t="shared" si="64"/>
        <v>0</v>
      </c>
      <c r="AE332" s="78"/>
      <c r="AF332" s="51"/>
      <c r="AG332" s="52">
        <f t="shared" si="65"/>
        <v>-5508.2699999999995</v>
      </c>
      <c r="AH332" s="52">
        <f t="shared" si="66"/>
        <v>-5508.2699999999995</v>
      </c>
      <c r="AI332" s="7">
        <f t="shared" si="67"/>
        <v>-5508.2699999999995</v>
      </c>
      <c r="AJ332" s="7">
        <f t="shared" si="68"/>
        <v>-5508.2699999999995</v>
      </c>
    </row>
    <row r="333" spans="1:36" x14ac:dyDescent="0.25">
      <c r="A333" s="301" t="str">
        <f t="shared" si="59"/>
        <v>DEDELEGATION</v>
      </c>
      <c r="B333" s="225">
        <v>44295</v>
      </c>
      <c r="C333" s="159">
        <v>3023524</v>
      </c>
      <c r="D333" s="301" t="s">
        <v>200</v>
      </c>
      <c r="E333" s="301" t="str">
        <f>VLOOKUP(C333,Schools!$A:$Z,3,0)</f>
        <v>M</v>
      </c>
      <c r="F333" s="226">
        <v>-1667.56</v>
      </c>
      <c r="G333" s="159" t="s">
        <v>4703</v>
      </c>
      <c r="H333" s="159" t="s">
        <v>4809</v>
      </c>
      <c r="I333" s="301" t="str">
        <f t="shared" si="60"/>
        <v>10162/543965</v>
      </c>
      <c r="J333" s="301">
        <f>VLOOKUP(C333,Schools!$A:$Z,9,0)</f>
        <v>400150</v>
      </c>
      <c r="K333" s="159" t="s">
        <v>176</v>
      </c>
      <c r="L333" s="159" t="s">
        <v>4814</v>
      </c>
      <c r="M333" s="159" t="s">
        <v>4846</v>
      </c>
      <c r="N333" s="298" t="str">
        <f>VLOOKUP(C333,Schools!A:D,4,0)</f>
        <v>Primary</v>
      </c>
      <c r="O333" s="298">
        <f t="shared" si="58"/>
        <v>10162</v>
      </c>
      <c r="P333" s="298">
        <f t="shared" si="61"/>
        <v>543965</v>
      </c>
      <c r="Q333" s="286">
        <f t="shared" si="62"/>
        <v>-1667.56</v>
      </c>
      <c r="R333" s="78"/>
      <c r="S333" s="78"/>
      <c r="T333" s="78"/>
      <c r="U333" s="78"/>
      <c r="V333" s="78"/>
      <c r="W333" s="78"/>
      <c r="X333" s="78"/>
      <c r="Y333" s="78"/>
      <c r="Z333" s="78"/>
      <c r="AA333" s="78"/>
      <c r="AB333" s="78"/>
      <c r="AC333" s="52">
        <f t="shared" si="63"/>
        <v>-1667.56</v>
      </c>
      <c r="AD333" s="52">
        <f t="shared" si="64"/>
        <v>0</v>
      </c>
      <c r="AE333" s="78"/>
      <c r="AF333" s="51"/>
      <c r="AG333" s="52">
        <f t="shared" si="65"/>
        <v>-1667.56</v>
      </c>
      <c r="AH333" s="52">
        <f t="shared" si="66"/>
        <v>-1667.56</v>
      </c>
      <c r="AI333" s="7">
        <f t="shared" si="67"/>
        <v>-1667.56</v>
      </c>
      <c r="AJ333" s="7">
        <f t="shared" si="68"/>
        <v>-1667.56</v>
      </c>
    </row>
    <row r="334" spans="1:36" x14ac:dyDescent="0.25">
      <c r="A334" s="301" t="str">
        <f t="shared" si="59"/>
        <v>DEDELEGATION</v>
      </c>
      <c r="B334" s="225">
        <v>44295</v>
      </c>
      <c r="C334" s="159">
        <v>3025201</v>
      </c>
      <c r="D334" s="301" t="s">
        <v>249</v>
      </c>
      <c r="E334" s="301" t="str">
        <f>VLOOKUP(C334,Schools!$A:$Z,3,0)</f>
        <v>M</v>
      </c>
      <c r="F334" s="226">
        <v>-3494.7799999999997</v>
      </c>
      <c r="G334" s="159" t="s">
        <v>4703</v>
      </c>
      <c r="H334" s="159" t="s">
        <v>4809</v>
      </c>
      <c r="I334" s="301" t="str">
        <f t="shared" si="60"/>
        <v>10162/543965</v>
      </c>
      <c r="J334" s="301">
        <f>VLOOKUP(C334,Schools!$A:$Z,9,0)</f>
        <v>400021</v>
      </c>
      <c r="K334" s="159" t="s">
        <v>176</v>
      </c>
      <c r="L334" s="159" t="s">
        <v>4814</v>
      </c>
      <c r="M334" s="159" t="s">
        <v>4846</v>
      </c>
      <c r="N334" s="298" t="str">
        <f>VLOOKUP(C334,Schools!A:D,4,0)</f>
        <v>Primary</v>
      </c>
      <c r="O334" s="298">
        <f t="shared" si="58"/>
        <v>10162</v>
      </c>
      <c r="P334" s="298">
        <f t="shared" si="61"/>
        <v>543965</v>
      </c>
      <c r="Q334" s="286">
        <f t="shared" si="62"/>
        <v>-3494.7799999999997</v>
      </c>
      <c r="R334" s="78"/>
      <c r="S334" s="78"/>
      <c r="T334" s="78"/>
      <c r="U334" s="78"/>
      <c r="V334" s="78"/>
      <c r="W334" s="78"/>
      <c r="X334" s="78"/>
      <c r="Y334" s="78"/>
      <c r="Z334" s="78"/>
      <c r="AA334" s="78"/>
      <c r="AB334" s="78"/>
      <c r="AC334" s="52">
        <f t="shared" si="63"/>
        <v>-3494.7799999999997</v>
      </c>
      <c r="AD334" s="52">
        <f t="shared" si="64"/>
        <v>0</v>
      </c>
      <c r="AE334" s="78"/>
      <c r="AF334" s="51"/>
      <c r="AG334" s="52">
        <f t="shared" si="65"/>
        <v>-3494.7799999999997</v>
      </c>
      <c r="AH334" s="52">
        <f t="shared" si="66"/>
        <v>-3494.7799999999997</v>
      </c>
      <c r="AI334" s="7">
        <f t="shared" si="67"/>
        <v>-3494.7799999999997</v>
      </c>
      <c r="AJ334" s="7">
        <f t="shared" si="68"/>
        <v>-3494.7799999999997</v>
      </c>
    </row>
    <row r="335" spans="1:36" x14ac:dyDescent="0.25">
      <c r="A335" s="301" t="str">
        <f t="shared" si="59"/>
        <v>DEDELEGATION</v>
      </c>
      <c r="B335" s="225">
        <v>44295</v>
      </c>
      <c r="C335" s="159">
        <v>3025948</v>
      </c>
      <c r="D335" s="301" t="s">
        <v>4801</v>
      </c>
      <c r="E335" s="301" t="str">
        <f>VLOOKUP(C335,Schools!$A:$Z,3,0)</f>
        <v>M</v>
      </c>
      <c r="F335" s="226">
        <v>-1853.83</v>
      </c>
      <c r="G335" s="159" t="s">
        <v>4703</v>
      </c>
      <c r="H335" s="159" t="s">
        <v>4809</v>
      </c>
      <c r="I335" s="301" t="str">
        <f t="shared" si="60"/>
        <v>10162/543965</v>
      </c>
      <c r="J335" s="301">
        <f>VLOOKUP(C335,Schools!$A:$Z,9,0)</f>
        <v>400112</v>
      </c>
      <c r="K335" s="159" t="s">
        <v>176</v>
      </c>
      <c r="L335" s="159" t="s">
        <v>4814</v>
      </c>
      <c r="M335" s="159" t="s">
        <v>4846</v>
      </c>
      <c r="N335" s="298" t="str">
        <f>VLOOKUP(C335,Schools!A:D,4,0)</f>
        <v>Primary</v>
      </c>
      <c r="O335" s="298">
        <f t="shared" si="58"/>
        <v>10162</v>
      </c>
      <c r="P335" s="298">
        <f t="shared" si="61"/>
        <v>543965</v>
      </c>
      <c r="Q335" s="286">
        <f t="shared" si="62"/>
        <v>-1853.83</v>
      </c>
      <c r="R335" s="78"/>
      <c r="S335" s="78"/>
      <c r="T335" s="78"/>
      <c r="U335" s="78"/>
      <c r="V335" s="78"/>
      <c r="W335" s="78"/>
      <c r="X335" s="78"/>
      <c r="Y335" s="78"/>
      <c r="Z335" s="78"/>
      <c r="AA335" s="78"/>
      <c r="AB335" s="78"/>
      <c r="AC335" s="52">
        <f t="shared" si="63"/>
        <v>-1853.83</v>
      </c>
      <c r="AD335" s="52">
        <f t="shared" si="64"/>
        <v>0</v>
      </c>
      <c r="AE335" s="78"/>
      <c r="AF335" s="51"/>
      <c r="AG335" s="52">
        <f t="shared" si="65"/>
        <v>-1853.83</v>
      </c>
      <c r="AH335" s="52">
        <f t="shared" si="66"/>
        <v>-1853.83</v>
      </c>
      <c r="AI335" s="7">
        <f t="shared" si="67"/>
        <v>-1853.83</v>
      </c>
      <c r="AJ335" s="7">
        <f t="shared" si="68"/>
        <v>-1853.83</v>
      </c>
    </row>
    <row r="336" spans="1:36" x14ac:dyDescent="0.25">
      <c r="A336" s="301" t="str">
        <f t="shared" si="59"/>
        <v>DEDELEGATION</v>
      </c>
      <c r="B336" s="225">
        <v>44295</v>
      </c>
      <c r="C336" s="159">
        <v>3025949</v>
      </c>
      <c r="D336" s="301" t="s">
        <v>239</v>
      </c>
      <c r="E336" s="301" t="str">
        <f>VLOOKUP(C336,Schools!$A:$Z,3,0)</f>
        <v>M</v>
      </c>
      <c r="F336" s="226">
        <v>-3361.7299999999996</v>
      </c>
      <c r="G336" s="159" t="s">
        <v>4703</v>
      </c>
      <c r="H336" s="159" t="s">
        <v>4809</v>
      </c>
      <c r="I336" s="301" t="str">
        <f t="shared" si="60"/>
        <v>10162/543965</v>
      </c>
      <c r="J336" s="301">
        <f>VLOOKUP(C336,Schools!$A:$Z,9,0)</f>
        <v>400110</v>
      </c>
      <c r="K336" s="159" t="s">
        <v>176</v>
      </c>
      <c r="L336" s="159" t="s">
        <v>4814</v>
      </c>
      <c r="M336" s="159" t="s">
        <v>4846</v>
      </c>
      <c r="N336" s="298" t="str">
        <f>VLOOKUP(C336,Schools!A:D,4,0)</f>
        <v>Primary</v>
      </c>
      <c r="O336" s="298">
        <f t="shared" si="58"/>
        <v>10162</v>
      </c>
      <c r="P336" s="298">
        <f t="shared" si="61"/>
        <v>543965</v>
      </c>
      <c r="Q336" s="286">
        <f t="shared" si="62"/>
        <v>-3361.7299999999996</v>
      </c>
      <c r="R336" s="78"/>
      <c r="S336" s="78"/>
      <c r="T336" s="78"/>
      <c r="U336" s="78"/>
      <c r="V336" s="78"/>
      <c r="W336" s="78"/>
      <c r="X336" s="78"/>
      <c r="Y336" s="78"/>
      <c r="Z336" s="78"/>
      <c r="AA336" s="78"/>
      <c r="AB336" s="78"/>
      <c r="AC336" s="52">
        <f t="shared" si="63"/>
        <v>-3361.7299999999996</v>
      </c>
      <c r="AD336" s="52">
        <f t="shared" si="64"/>
        <v>0</v>
      </c>
      <c r="AE336" s="78"/>
      <c r="AF336" s="51"/>
      <c r="AG336" s="52">
        <f t="shared" si="65"/>
        <v>-3361.7299999999996</v>
      </c>
      <c r="AH336" s="52">
        <f t="shared" si="66"/>
        <v>-3361.7299999999996</v>
      </c>
      <c r="AI336" s="7">
        <f t="shared" si="67"/>
        <v>-3361.7299999999996</v>
      </c>
      <c r="AJ336" s="7">
        <f t="shared" si="68"/>
        <v>-3361.7299999999996</v>
      </c>
    </row>
    <row r="337" spans="1:36" x14ac:dyDescent="0.25">
      <c r="A337" s="301" t="str">
        <f t="shared" si="59"/>
        <v>DEDELEGATION</v>
      </c>
      <c r="B337" s="225">
        <v>44295</v>
      </c>
      <c r="C337" s="159">
        <v>3024003</v>
      </c>
      <c r="D337" s="301" t="s">
        <v>107</v>
      </c>
      <c r="E337" s="301" t="str">
        <f>VLOOKUP(C337,Schools!$A:$Z,3,0)</f>
        <v>M</v>
      </c>
      <c r="F337" s="226">
        <v>-6399.2</v>
      </c>
      <c r="G337" s="159" t="s">
        <v>4703</v>
      </c>
      <c r="H337" s="159" t="s">
        <v>4809</v>
      </c>
      <c r="I337" s="301" t="str">
        <f t="shared" si="60"/>
        <v>10163/543965</v>
      </c>
      <c r="J337" s="301">
        <f>VLOOKUP(C337,Schools!$A:$Z,9,0)</f>
        <v>400033</v>
      </c>
      <c r="K337" s="159" t="s">
        <v>176</v>
      </c>
      <c r="L337" s="159" t="s">
        <v>4814</v>
      </c>
      <c r="M337" s="159" t="s">
        <v>4846</v>
      </c>
      <c r="N337" s="298" t="str">
        <f>VLOOKUP(C337,Schools!A:D,4,0)</f>
        <v>Secondary</v>
      </c>
      <c r="O337" s="298">
        <f t="shared" si="58"/>
        <v>10163</v>
      </c>
      <c r="P337" s="298">
        <f t="shared" si="61"/>
        <v>543965</v>
      </c>
      <c r="Q337" s="286">
        <f t="shared" si="62"/>
        <v>-6399.2</v>
      </c>
      <c r="R337" s="78"/>
      <c r="S337" s="78"/>
      <c r="T337" s="78"/>
      <c r="U337" s="78"/>
      <c r="V337" s="78"/>
      <c r="W337" s="78"/>
      <c r="X337" s="78"/>
      <c r="Y337" s="78"/>
      <c r="Z337" s="78"/>
      <c r="AA337" s="78"/>
      <c r="AB337" s="78"/>
      <c r="AC337" s="52">
        <f t="shared" si="63"/>
        <v>-6399.2</v>
      </c>
      <c r="AD337" s="52">
        <f t="shared" si="64"/>
        <v>0</v>
      </c>
      <c r="AE337" s="78"/>
      <c r="AF337" s="51"/>
      <c r="AG337" s="52">
        <f t="shared" si="65"/>
        <v>-6399.2</v>
      </c>
      <c r="AH337" s="52">
        <f t="shared" si="66"/>
        <v>-6399.2</v>
      </c>
      <c r="AI337" s="7">
        <f t="shared" si="67"/>
        <v>-6399.2</v>
      </c>
      <c r="AJ337" s="7">
        <f t="shared" si="68"/>
        <v>-6399.2</v>
      </c>
    </row>
    <row r="338" spans="1:36" x14ac:dyDescent="0.25">
      <c r="A338" s="301" t="str">
        <f t="shared" si="59"/>
        <v>DEDELEGATION</v>
      </c>
      <c r="B338" s="225">
        <v>44295</v>
      </c>
      <c r="C338" s="159">
        <v>3024004</v>
      </c>
      <c r="D338" s="301" t="s">
        <v>4802</v>
      </c>
      <c r="E338" s="301" t="str">
        <f>VLOOKUP(C338,Schools!$A:$Z,3,0)</f>
        <v>M</v>
      </c>
      <c r="F338" s="226">
        <v>-2340.7599999999998</v>
      </c>
      <c r="G338" s="159" t="s">
        <v>4703</v>
      </c>
      <c r="H338" s="159" t="s">
        <v>4809</v>
      </c>
      <c r="I338" s="301" t="str">
        <f t="shared" si="60"/>
        <v>10163/543965</v>
      </c>
      <c r="J338" s="301">
        <f>VLOOKUP(C338,Schools!$A:$Z,9,0)</f>
        <v>107953</v>
      </c>
      <c r="K338" s="159" t="s">
        <v>176</v>
      </c>
      <c r="L338" s="159" t="s">
        <v>4814</v>
      </c>
      <c r="M338" s="159" t="s">
        <v>4846</v>
      </c>
      <c r="N338" s="298" t="str">
        <f>VLOOKUP(C338,Schools!A:D,4,0)</f>
        <v>Secondary</v>
      </c>
      <c r="O338" s="298">
        <f t="shared" si="58"/>
        <v>10163</v>
      </c>
      <c r="P338" s="298">
        <f t="shared" si="61"/>
        <v>543965</v>
      </c>
      <c r="Q338" s="286">
        <f t="shared" si="62"/>
        <v>-2340.7599999999998</v>
      </c>
      <c r="R338" s="78"/>
      <c r="S338" s="78"/>
      <c r="T338" s="78"/>
      <c r="U338" s="78"/>
      <c r="V338" s="78"/>
      <c r="W338" s="78"/>
      <c r="X338" s="78"/>
      <c r="Y338" s="78"/>
      <c r="Z338" s="78"/>
      <c r="AA338" s="78"/>
      <c r="AB338" s="78"/>
      <c r="AC338" s="52">
        <f t="shared" si="63"/>
        <v>-2340.7599999999998</v>
      </c>
      <c r="AD338" s="52">
        <f t="shared" si="64"/>
        <v>0</v>
      </c>
      <c r="AE338" s="78"/>
      <c r="AF338" s="51"/>
      <c r="AG338" s="52">
        <f t="shared" si="65"/>
        <v>-2340.7599999999998</v>
      </c>
      <c r="AH338" s="52">
        <f t="shared" si="66"/>
        <v>-2340.7599999999998</v>
      </c>
      <c r="AI338" s="7">
        <f t="shared" si="67"/>
        <v>-2340.7599999999998</v>
      </c>
      <c r="AJ338" s="7">
        <f t="shared" si="68"/>
        <v>-2340.7599999999998</v>
      </c>
    </row>
    <row r="339" spans="1:36" x14ac:dyDescent="0.25">
      <c r="A339" s="301" t="str">
        <f t="shared" si="59"/>
        <v>DEDELEGATION</v>
      </c>
      <c r="B339" s="225">
        <v>44295</v>
      </c>
      <c r="C339" s="159">
        <v>3025404</v>
      </c>
      <c r="D339" s="301" t="s">
        <v>4803</v>
      </c>
      <c r="E339" s="301" t="str">
        <f>VLOOKUP(C339,Schools!$A:$Z,3,0)</f>
        <v>M</v>
      </c>
      <c r="F339" s="226">
        <v>-4720.8133333333335</v>
      </c>
      <c r="G339" s="159" t="s">
        <v>4703</v>
      </c>
      <c r="H339" s="159" t="s">
        <v>4809</v>
      </c>
      <c r="I339" s="301" t="str">
        <f t="shared" si="60"/>
        <v>10163/543965</v>
      </c>
      <c r="J339" s="301">
        <f>VLOOKUP(C339,Schools!$A:$Z,9,0)</f>
        <v>400029</v>
      </c>
      <c r="K339" s="159" t="s">
        <v>176</v>
      </c>
      <c r="L339" s="159" t="s">
        <v>4814</v>
      </c>
      <c r="M339" s="159" t="s">
        <v>4846</v>
      </c>
      <c r="N339" s="298" t="str">
        <f>VLOOKUP(C339,Schools!A:D,4,0)</f>
        <v>Secondary</v>
      </c>
      <c r="O339" s="298">
        <f t="shared" si="58"/>
        <v>10163</v>
      </c>
      <c r="P339" s="298">
        <f t="shared" si="61"/>
        <v>543965</v>
      </c>
      <c r="Q339" s="286">
        <f t="shared" si="62"/>
        <v>-4720.8133333333335</v>
      </c>
      <c r="R339" s="78"/>
      <c r="S339" s="78"/>
      <c r="T339" s="78"/>
      <c r="U339" s="78"/>
      <c r="V339" s="78"/>
      <c r="W339" s="78"/>
      <c r="X339" s="78"/>
      <c r="Y339" s="78"/>
      <c r="Z339" s="78"/>
      <c r="AA339" s="78"/>
      <c r="AB339" s="78"/>
      <c r="AC339" s="52">
        <f t="shared" si="63"/>
        <v>-4720.8133333333335</v>
      </c>
      <c r="AD339" s="52">
        <f t="shared" si="64"/>
        <v>0</v>
      </c>
      <c r="AE339" s="78"/>
      <c r="AF339" s="51"/>
      <c r="AG339" s="52">
        <f t="shared" si="65"/>
        <v>-4720.8133333333335</v>
      </c>
      <c r="AH339" s="52">
        <f t="shared" si="66"/>
        <v>-4720.8133333333335</v>
      </c>
      <c r="AI339" s="7">
        <f t="shared" si="67"/>
        <v>-4720.8133333333335</v>
      </c>
      <c r="AJ339" s="7">
        <f t="shared" si="68"/>
        <v>-4720.8133333333335</v>
      </c>
    </row>
    <row r="340" spans="1:36" x14ac:dyDescent="0.25">
      <c r="A340" s="301" t="str">
        <f t="shared" si="59"/>
        <v>DEDELEGATION</v>
      </c>
      <c r="B340" s="225">
        <v>44295</v>
      </c>
      <c r="C340" s="159">
        <v>3025405</v>
      </c>
      <c r="D340" s="301" t="s">
        <v>104</v>
      </c>
      <c r="E340" s="301" t="str">
        <f>VLOOKUP(C340,Schools!$A:$Z,3,0)</f>
        <v>M</v>
      </c>
      <c r="F340" s="226">
        <v>-7451.7</v>
      </c>
      <c r="G340" s="159" t="s">
        <v>4703</v>
      </c>
      <c r="H340" s="159" t="s">
        <v>4809</v>
      </c>
      <c r="I340" s="301" t="str">
        <f t="shared" si="60"/>
        <v>10163/543965</v>
      </c>
      <c r="J340" s="301">
        <f>VLOOKUP(C340,Schools!$A:$Z,9,0)</f>
        <v>400041</v>
      </c>
      <c r="K340" s="159" t="s">
        <v>176</v>
      </c>
      <c r="L340" s="159" t="s">
        <v>4814</v>
      </c>
      <c r="M340" s="159" t="s">
        <v>4846</v>
      </c>
      <c r="N340" s="298" t="str">
        <f>VLOOKUP(C340,Schools!A:D,4,0)</f>
        <v>Secondary</v>
      </c>
      <c r="O340" s="298">
        <f t="shared" ref="O340:O403" si="69">IF($E340="A","EFA",VLOOKUP(LEFT(N340,1),$AI$1:$AJ$3,2,0))</f>
        <v>10163</v>
      </c>
      <c r="P340" s="298">
        <f t="shared" si="61"/>
        <v>543965</v>
      </c>
      <c r="Q340" s="286">
        <f t="shared" si="62"/>
        <v>-7451.7</v>
      </c>
      <c r="R340" s="78"/>
      <c r="S340" s="78"/>
      <c r="T340" s="78"/>
      <c r="U340" s="78"/>
      <c r="V340" s="78"/>
      <c r="W340" s="78"/>
      <c r="X340" s="78"/>
      <c r="Y340" s="78"/>
      <c r="Z340" s="78"/>
      <c r="AA340" s="78"/>
      <c r="AB340" s="78"/>
      <c r="AC340" s="52">
        <f t="shared" si="63"/>
        <v>-7451.7</v>
      </c>
      <c r="AD340" s="52">
        <f t="shared" si="64"/>
        <v>0</v>
      </c>
      <c r="AE340" s="78"/>
      <c r="AF340" s="51"/>
      <c r="AG340" s="52">
        <f t="shared" si="65"/>
        <v>-7451.7</v>
      </c>
      <c r="AH340" s="52">
        <f t="shared" si="66"/>
        <v>-7451.7</v>
      </c>
      <c r="AI340" s="7">
        <f t="shared" si="67"/>
        <v>-7451.7</v>
      </c>
      <c r="AJ340" s="7">
        <f t="shared" si="68"/>
        <v>-7451.7</v>
      </c>
    </row>
    <row r="341" spans="1:36" x14ac:dyDescent="0.25">
      <c r="A341" s="301" t="str">
        <f t="shared" ref="A341:A404" si="70">$B$3</f>
        <v>DEDELEGATION</v>
      </c>
      <c r="B341" s="225">
        <v>44295</v>
      </c>
      <c r="C341" s="159">
        <v>3025407</v>
      </c>
      <c r="D341" s="301" t="s">
        <v>4804</v>
      </c>
      <c r="E341" s="301" t="str">
        <f>VLOOKUP(C341,Schools!$A:$Z,3,0)</f>
        <v>M</v>
      </c>
      <c r="F341" s="226">
        <v>-8896.4316666666655</v>
      </c>
      <c r="G341" s="159" t="s">
        <v>4703</v>
      </c>
      <c r="H341" s="159" t="s">
        <v>4809</v>
      </c>
      <c r="I341" s="301" t="str">
        <f t="shared" ref="I341:I404" si="71">O341&amp;"/"&amp;P341</f>
        <v>10163/543965</v>
      </c>
      <c r="J341" s="301">
        <f>VLOOKUP(C341,Schools!$A:$Z,9,0)</f>
        <v>400013</v>
      </c>
      <c r="K341" s="159" t="s">
        <v>176</v>
      </c>
      <c r="L341" s="159" t="s">
        <v>4814</v>
      </c>
      <c r="M341" s="159" t="s">
        <v>4846</v>
      </c>
      <c r="N341" s="298" t="str">
        <f>VLOOKUP(C341,Schools!A:D,4,0)</f>
        <v>Secondary</v>
      </c>
      <c r="O341" s="298">
        <f t="shared" si="69"/>
        <v>10163</v>
      </c>
      <c r="P341" s="298">
        <f t="shared" ref="P341:P404" si="72">IF(E341="M",543965,516500)</f>
        <v>543965</v>
      </c>
      <c r="Q341" s="286">
        <f t="shared" ref="Q341:Q404" si="73">F341</f>
        <v>-8896.4316666666655</v>
      </c>
      <c r="R341" s="78"/>
      <c r="S341" s="78"/>
      <c r="T341" s="78"/>
      <c r="U341" s="78"/>
      <c r="V341" s="78"/>
      <c r="W341" s="78"/>
      <c r="X341" s="78"/>
      <c r="Y341" s="78"/>
      <c r="Z341" s="78"/>
      <c r="AA341" s="78"/>
      <c r="AB341" s="78"/>
      <c r="AC341" s="52">
        <f t="shared" ref="AC341:AC404" si="74">SUM(Q341:AB341)</f>
        <v>-8896.4316666666655</v>
      </c>
      <c r="AD341" s="52">
        <f t="shared" ref="AD341:AD404" si="75">AC341-F341</f>
        <v>0</v>
      </c>
      <c r="AE341" s="78"/>
      <c r="AF341" s="51"/>
      <c r="AG341" s="52">
        <f t="shared" si="65"/>
        <v>-8896.4316666666655</v>
      </c>
      <c r="AH341" s="52">
        <f t="shared" si="66"/>
        <v>-8896.4316666666655</v>
      </c>
      <c r="AI341" s="7">
        <f t="shared" si="67"/>
        <v>-8896.4316666666655</v>
      </c>
      <c r="AJ341" s="7">
        <f t="shared" si="68"/>
        <v>-8896.4316666666655</v>
      </c>
    </row>
    <row r="342" spans="1:36" x14ac:dyDescent="0.25">
      <c r="A342" s="301" t="str">
        <f t="shared" si="70"/>
        <v>DEDELEGATION</v>
      </c>
      <c r="B342" s="225">
        <v>44295</v>
      </c>
      <c r="C342" s="159">
        <v>3025427</v>
      </c>
      <c r="D342" s="301" t="s">
        <v>111</v>
      </c>
      <c r="E342" s="301" t="str">
        <f>VLOOKUP(C342,Schools!$A:$Z,3,0)</f>
        <v>M</v>
      </c>
      <c r="F342" s="226">
        <v>-8386.32</v>
      </c>
      <c r="G342" s="159" t="s">
        <v>4703</v>
      </c>
      <c r="H342" s="159" t="s">
        <v>4809</v>
      </c>
      <c r="I342" s="301" t="str">
        <f t="shared" si="71"/>
        <v>10163/543965</v>
      </c>
      <c r="J342" s="301">
        <f>VLOOKUP(C342,Schools!$A:$Z,9,0)</f>
        <v>400140</v>
      </c>
      <c r="K342" s="159" t="s">
        <v>176</v>
      </c>
      <c r="L342" s="159" t="s">
        <v>4814</v>
      </c>
      <c r="M342" s="159" t="s">
        <v>4846</v>
      </c>
      <c r="N342" s="298" t="str">
        <f>VLOOKUP(C342,Schools!A:D,4,0)</f>
        <v>Secondary</v>
      </c>
      <c r="O342" s="298">
        <f t="shared" si="69"/>
        <v>10163</v>
      </c>
      <c r="P342" s="298">
        <f t="shared" si="72"/>
        <v>543965</v>
      </c>
      <c r="Q342" s="286">
        <f t="shared" si="73"/>
        <v>-8386.32</v>
      </c>
      <c r="R342" s="78"/>
      <c r="S342" s="78"/>
      <c r="T342" s="78"/>
      <c r="U342" s="78"/>
      <c r="V342" s="78"/>
      <c r="W342" s="78"/>
      <c r="X342" s="78"/>
      <c r="Y342" s="78"/>
      <c r="Z342" s="78"/>
      <c r="AA342" s="78"/>
      <c r="AB342" s="78"/>
      <c r="AC342" s="52">
        <f t="shared" si="74"/>
        <v>-8386.32</v>
      </c>
      <c r="AD342" s="52">
        <f t="shared" si="75"/>
        <v>0</v>
      </c>
      <c r="AE342" s="78"/>
      <c r="AF342" s="51"/>
      <c r="AG342" s="52">
        <f t="shared" si="65"/>
        <v>-8386.32</v>
      </c>
      <c r="AH342" s="52">
        <f t="shared" si="66"/>
        <v>-8386.32</v>
      </c>
      <c r="AI342" s="7">
        <f t="shared" si="67"/>
        <v>-8386.32</v>
      </c>
      <c r="AJ342" s="7">
        <f t="shared" si="68"/>
        <v>-8386.32</v>
      </c>
    </row>
    <row r="343" spans="1:36" x14ac:dyDescent="0.25">
      <c r="A343" s="301" t="str">
        <f t="shared" si="70"/>
        <v>DEDELEGATION</v>
      </c>
      <c r="B343" s="225">
        <v>44295</v>
      </c>
      <c r="C343" s="159">
        <v>3023521</v>
      </c>
      <c r="D343" s="301" t="s">
        <v>4805</v>
      </c>
      <c r="E343" s="301" t="str">
        <f>VLOOKUP(C343,Schools!$A:$Z,3,0)</f>
        <v>M</v>
      </c>
      <c r="F343" s="226">
        <v>-12565.556666666665</v>
      </c>
      <c r="G343" s="159" t="s">
        <v>4703</v>
      </c>
      <c r="H343" s="159" t="s">
        <v>4809</v>
      </c>
      <c r="I343" s="301" t="str">
        <f t="shared" si="71"/>
        <v>11510/543965</v>
      </c>
      <c r="J343" s="301">
        <f>VLOOKUP(C343,Schools!$A:$Z,9,0)</f>
        <v>400135</v>
      </c>
      <c r="K343" s="159" t="s">
        <v>176</v>
      </c>
      <c r="L343" s="159" t="s">
        <v>4814</v>
      </c>
      <c r="M343" s="159" t="s">
        <v>4846</v>
      </c>
      <c r="N343" s="298" t="str">
        <f>VLOOKUP(C343,Schools!A:D,4,0)</f>
        <v>All through</v>
      </c>
      <c r="O343" s="298">
        <f t="shared" si="69"/>
        <v>11510</v>
      </c>
      <c r="P343" s="298">
        <f t="shared" si="72"/>
        <v>543965</v>
      </c>
      <c r="Q343" s="286">
        <f t="shared" si="73"/>
        <v>-12565.556666666665</v>
      </c>
      <c r="R343" s="78"/>
      <c r="S343" s="78"/>
      <c r="T343" s="78"/>
      <c r="U343" s="78"/>
      <c r="V343" s="78"/>
      <c r="W343" s="78"/>
      <c r="X343" s="78"/>
      <c r="Y343" s="78"/>
      <c r="Z343" s="78"/>
      <c r="AA343" s="78"/>
      <c r="AB343" s="78"/>
      <c r="AC343" s="52">
        <f t="shared" si="74"/>
        <v>-12565.556666666665</v>
      </c>
      <c r="AD343" s="52">
        <f t="shared" si="75"/>
        <v>0</v>
      </c>
      <c r="AE343" s="78"/>
      <c r="AF343" s="51"/>
      <c r="AG343" s="52">
        <f t="shared" si="65"/>
        <v>-12565.556666666665</v>
      </c>
      <c r="AH343" s="52">
        <f t="shared" si="66"/>
        <v>-12565.556666666665</v>
      </c>
      <c r="AI343" s="7">
        <f t="shared" si="67"/>
        <v>-12565.556666666665</v>
      </c>
      <c r="AJ343" s="7">
        <f t="shared" si="68"/>
        <v>-12565.556666666665</v>
      </c>
    </row>
    <row r="344" spans="1:36" x14ac:dyDescent="0.25">
      <c r="A344" s="301" t="str">
        <f t="shared" si="70"/>
        <v>DEDELEGATION</v>
      </c>
      <c r="B344" s="296">
        <v>44295</v>
      </c>
      <c r="C344" s="295">
        <v>3022002</v>
      </c>
      <c r="D344" s="301" t="s">
        <v>4754</v>
      </c>
      <c r="E344" s="301" t="str">
        <f>VLOOKUP(C344,Schools!$A:$Z,3,0)</f>
        <v>M</v>
      </c>
      <c r="F344" s="76">
        <v>-1697.35</v>
      </c>
      <c r="G344" s="295" t="s">
        <v>4703</v>
      </c>
      <c r="H344" t="s">
        <v>4810</v>
      </c>
      <c r="I344" s="301" t="str">
        <f t="shared" si="71"/>
        <v>10162/543965</v>
      </c>
      <c r="J344" s="301">
        <f>VLOOKUP(C344,Schools!$A:$Z,9,0)</f>
        <v>400005</v>
      </c>
      <c r="K344" s="295" t="s">
        <v>170</v>
      </c>
      <c r="L344" s="295" t="s">
        <v>4815</v>
      </c>
      <c r="M344" s="295" t="s">
        <v>4847</v>
      </c>
      <c r="N344" s="298" t="str">
        <f>VLOOKUP(C344,Schools!A:D,4,0)</f>
        <v>Primary</v>
      </c>
      <c r="O344" s="298">
        <f t="shared" si="69"/>
        <v>10162</v>
      </c>
      <c r="P344" s="298">
        <f t="shared" si="72"/>
        <v>543965</v>
      </c>
      <c r="Q344" s="286">
        <f t="shared" si="73"/>
        <v>-1697.35</v>
      </c>
      <c r="R344" s="78"/>
      <c r="S344" s="78"/>
      <c r="T344" s="78"/>
      <c r="U344" s="78"/>
      <c r="V344" s="78"/>
      <c r="W344" s="78"/>
      <c r="X344" s="78"/>
      <c r="Y344" s="78"/>
      <c r="Z344" s="78"/>
      <c r="AA344" s="78"/>
      <c r="AB344" s="78"/>
      <c r="AC344" s="52">
        <f t="shared" si="74"/>
        <v>-1697.35</v>
      </c>
      <c r="AD344" s="52">
        <f t="shared" si="75"/>
        <v>0</v>
      </c>
      <c r="AE344" s="78"/>
      <c r="AF344" s="51"/>
      <c r="AG344" s="52">
        <f t="shared" si="65"/>
        <v>-1697.35</v>
      </c>
      <c r="AH344" s="52">
        <f t="shared" si="66"/>
        <v>-1697.35</v>
      </c>
      <c r="AI344" s="7">
        <f t="shared" si="67"/>
        <v>-1697.35</v>
      </c>
      <c r="AJ344" s="7">
        <f t="shared" si="68"/>
        <v>-1697.35</v>
      </c>
    </row>
    <row r="345" spans="1:36" x14ac:dyDescent="0.25">
      <c r="A345" s="301" t="str">
        <f t="shared" si="70"/>
        <v>DEDELEGATION</v>
      </c>
      <c r="B345" s="296">
        <v>44295</v>
      </c>
      <c r="C345" s="295">
        <v>3022003</v>
      </c>
      <c r="D345" s="301" t="s">
        <v>201</v>
      </c>
      <c r="E345" s="301" t="str">
        <f>VLOOKUP(C345,Schools!$A:$Z,3,0)</f>
        <v>M</v>
      </c>
      <c r="F345" s="76">
        <v>-1443.77</v>
      </c>
      <c r="G345" s="295" t="s">
        <v>4703</v>
      </c>
      <c r="H345" s="301" t="s">
        <v>4810</v>
      </c>
      <c r="I345" s="301" t="str">
        <f t="shared" si="71"/>
        <v>10162/543965</v>
      </c>
      <c r="J345" s="301">
        <f>VLOOKUP(C345,Schools!$A:$Z,9,0)</f>
        <v>400051</v>
      </c>
      <c r="K345" s="295" t="s">
        <v>170</v>
      </c>
      <c r="L345" s="295" t="s">
        <v>4815</v>
      </c>
      <c r="M345" s="295" t="s">
        <v>4847</v>
      </c>
      <c r="N345" s="298" t="str">
        <f>VLOOKUP(C345,Schools!A:D,4,0)</f>
        <v>Primary</v>
      </c>
      <c r="O345" s="298">
        <f t="shared" si="69"/>
        <v>10162</v>
      </c>
      <c r="P345" s="298">
        <f t="shared" si="72"/>
        <v>543965</v>
      </c>
      <c r="Q345" s="286">
        <f t="shared" si="73"/>
        <v>-1443.77</v>
      </c>
      <c r="R345" s="78"/>
      <c r="S345" s="78"/>
      <c r="T345" s="78"/>
      <c r="U345" s="78"/>
      <c r="V345" s="78"/>
      <c r="W345" s="78"/>
      <c r="X345" s="78"/>
      <c r="Y345" s="78"/>
      <c r="Z345" s="78"/>
      <c r="AA345" s="78"/>
      <c r="AB345" s="78"/>
      <c r="AC345" s="52">
        <f t="shared" si="74"/>
        <v>-1443.77</v>
      </c>
      <c r="AD345" s="52">
        <f t="shared" si="75"/>
        <v>0</v>
      </c>
      <c r="AE345" s="78"/>
      <c r="AF345" s="51"/>
      <c r="AG345" s="52">
        <f t="shared" si="65"/>
        <v>-1443.77</v>
      </c>
      <c r="AH345" s="52">
        <f t="shared" si="66"/>
        <v>-1443.77</v>
      </c>
      <c r="AI345" s="7">
        <f t="shared" si="67"/>
        <v>-1443.77</v>
      </c>
      <c r="AJ345" s="7">
        <f t="shared" si="68"/>
        <v>-1443.77</v>
      </c>
    </row>
    <row r="346" spans="1:36" x14ac:dyDescent="0.25">
      <c r="A346" s="301" t="str">
        <f t="shared" si="70"/>
        <v>DEDELEGATION</v>
      </c>
      <c r="B346" s="296">
        <v>44295</v>
      </c>
      <c r="C346" s="295">
        <v>3022007</v>
      </c>
      <c r="D346" s="301" t="s">
        <v>205</v>
      </c>
      <c r="E346" s="301" t="str">
        <f>VLOOKUP(C346,Schools!$A:$Z,3,0)</f>
        <v>M</v>
      </c>
      <c r="F346" s="76">
        <v>-1464.22</v>
      </c>
      <c r="G346" s="295" t="s">
        <v>4703</v>
      </c>
      <c r="H346" s="301" t="s">
        <v>4810</v>
      </c>
      <c r="I346" s="301" t="str">
        <f t="shared" si="71"/>
        <v>10162/543965</v>
      </c>
      <c r="J346" s="301">
        <f>VLOOKUP(C346,Schools!$A:$Z,9,0)</f>
        <v>400040</v>
      </c>
      <c r="K346" s="295" t="s">
        <v>170</v>
      </c>
      <c r="L346" s="295" t="s">
        <v>4815</v>
      </c>
      <c r="M346" s="295" t="s">
        <v>4847</v>
      </c>
      <c r="N346" s="298" t="str">
        <f>VLOOKUP(C346,Schools!A:D,4,0)</f>
        <v>Primary</v>
      </c>
      <c r="O346" s="298">
        <f t="shared" si="69"/>
        <v>10162</v>
      </c>
      <c r="P346" s="298">
        <f t="shared" si="72"/>
        <v>543965</v>
      </c>
      <c r="Q346" s="286">
        <f t="shared" si="73"/>
        <v>-1464.22</v>
      </c>
      <c r="R346" s="78"/>
      <c r="S346" s="78"/>
      <c r="T346" s="78"/>
      <c r="U346" s="78"/>
      <c r="V346" s="78"/>
      <c r="W346" s="78"/>
      <c r="X346" s="78"/>
      <c r="Y346" s="78"/>
      <c r="Z346" s="78"/>
      <c r="AA346" s="78"/>
      <c r="AB346" s="78"/>
      <c r="AC346" s="52">
        <f t="shared" si="74"/>
        <v>-1464.22</v>
      </c>
      <c r="AD346" s="52">
        <f t="shared" si="75"/>
        <v>0</v>
      </c>
      <c r="AE346" s="78"/>
      <c r="AF346" s="51"/>
      <c r="AG346" s="52">
        <f t="shared" si="65"/>
        <v>-1464.22</v>
      </c>
      <c r="AH346" s="52">
        <f t="shared" si="66"/>
        <v>-1464.22</v>
      </c>
      <c r="AI346" s="7">
        <f t="shared" si="67"/>
        <v>-1464.22</v>
      </c>
      <c r="AJ346" s="7">
        <f t="shared" si="68"/>
        <v>-1464.22</v>
      </c>
    </row>
    <row r="347" spans="1:36" x14ac:dyDescent="0.25">
      <c r="A347" s="301" t="str">
        <f t="shared" si="70"/>
        <v>DEDELEGATION</v>
      </c>
      <c r="B347" s="296">
        <v>44295</v>
      </c>
      <c r="C347" s="295">
        <v>3022008</v>
      </c>
      <c r="D347" s="301" t="s">
        <v>4755</v>
      </c>
      <c r="E347" s="301" t="str">
        <f>VLOOKUP(C347,Schools!$A:$Z,3,0)</f>
        <v>M</v>
      </c>
      <c r="F347" s="76">
        <v>-1100.21</v>
      </c>
      <c r="G347" s="295" t="s">
        <v>4703</v>
      </c>
      <c r="H347" s="301" t="s">
        <v>4810</v>
      </c>
      <c r="I347" s="301" t="str">
        <f t="shared" si="71"/>
        <v>10162/543965</v>
      </c>
      <c r="J347" s="301">
        <f>VLOOKUP(C347,Schools!$A:$Z,9,0)</f>
        <v>400057</v>
      </c>
      <c r="K347" s="295" t="s">
        <v>170</v>
      </c>
      <c r="L347" s="295" t="s">
        <v>4815</v>
      </c>
      <c r="M347" s="295" t="s">
        <v>4847</v>
      </c>
      <c r="N347" s="298" t="str">
        <f>VLOOKUP(C347,Schools!A:D,4,0)</f>
        <v>Primary</v>
      </c>
      <c r="O347" s="298">
        <f t="shared" si="69"/>
        <v>10162</v>
      </c>
      <c r="P347" s="298">
        <f t="shared" si="72"/>
        <v>543965</v>
      </c>
      <c r="Q347" s="286">
        <f t="shared" si="73"/>
        <v>-1100.21</v>
      </c>
      <c r="R347" s="78"/>
      <c r="S347" s="78"/>
      <c r="T347" s="78"/>
      <c r="U347" s="78"/>
      <c r="V347" s="78"/>
      <c r="W347" s="78"/>
      <c r="X347" s="78"/>
      <c r="Y347" s="78"/>
      <c r="Z347" s="78"/>
      <c r="AA347" s="78"/>
      <c r="AB347" s="78"/>
      <c r="AC347" s="52">
        <f t="shared" si="74"/>
        <v>-1100.21</v>
      </c>
      <c r="AD347" s="52">
        <f t="shared" si="75"/>
        <v>0</v>
      </c>
      <c r="AE347" s="78"/>
      <c r="AF347" s="51"/>
      <c r="AG347" s="52">
        <f t="shared" si="65"/>
        <v>-1100.21</v>
      </c>
      <c r="AH347" s="52">
        <f t="shared" si="66"/>
        <v>-1100.21</v>
      </c>
      <c r="AI347" s="7">
        <f t="shared" si="67"/>
        <v>-1100.21</v>
      </c>
      <c r="AJ347" s="7">
        <f t="shared" si="68"/>
        <v>-1100.21</v>
      </c>
    </row>
    <row r="348" spans="1:36" x14ac:dyDescent="0.25">
      <c r="A348" s="301" t="str">
        <f t="shared" si="70"/>
        <v>DEDELEGATION</v>
      </c>
      <c r="B348" s="296">
        <v>44295</v>
      </c>
      <c r="C348" s="295">
        <v>3022009</v>
      </c>
      <c r="D348" s="301" t="s">
        <v>4756</v>
      </c>
      <c r="E348" s="301" t="str">
        <f>VLOOKUP(C348,Schools!$A:$Z,3,0)</f>
        <v>M</v>
      </c>
      <c r="F348" s="76">
        <v>-1713.71</v>
      </c>
      <c r="G348" s="295" t="s">
        <v>4703</v>
      </c>
      <c r="H348" s="301" t="s">
        <v>4810</v>
      </c>
      <c r="I348" s="301" t="str">
        <f t="shared" si="71"/>
        <v>10162/543965</v>
      </c>
      <c r="J348" s="301">
        <f>VLOOKUP(C348,Schools!$A:$Z,9,0)</f>
        <v>400061</v>
      </c>
      <c r="K348" s="295" t="s">
        <v>170</v>
      </c>
      <c r="L348" s="295" t="s">
        <v>4815</v>
      </c>
      <c r="M348" s="295" t="s">
        <v>4847</v>
      </c>
      <c r="N348" s="298" t="str">
        <f>VLOOKUP(C348,Schools!A:D,4,0)</f>
        <v>Primary</v>
      </c>
      <c r="O348" s="298">
        <f t="shared" si="69"/>
        <v>10162</v>
      </c>
      <c r="P348" s="298">
        <f t="shared" si="72"/>
        <v>543965</v>
      </c>
      <c r="Q348" s="286">
        <f t="shared" si="73"/>
        <v>-1713.71</v>
      </c>
      <c r="R348" s="78"/>
      <c r="S348" s="78"/>
      <c r="T348" s="78"/>
      <c r="U348" s="78"/>
      <c r="V348" s="78"/>
      <c r="W348" s="78"/>
      <c r="X348" s="78"/>
      <c r="Y348" s="78"/>
      <c r="Z348" s="78"/>
      <c r="AA348" s="78"/>
      <c r="AB348" s="78"/>
      <c r="AC348" s="52">
        <f t="shared" si="74"/>
        <v>-1713.71</v>
      </c>
      <c r="AD348" s="52">
        <f t="shared" si="75"/>
        <v>0</v>
      </c>
      <c r="AE348" s="78"/>
      <c r="AF348" s="51"/>
      <c r="AG348" s="52">
        <f t="shared" si="65"/>
        <v>-1713.71</v>
      </c>
      <c r="AH348" s="52">
        <f t="shared" si="66"/>
        <v>-1713.71</v>
      </c>
      <c r="AI348" s="7">
        <f t="shared" si="67"/>
        <v>-1713.71</v>
      </c>
      <c r="AJ348" s="7">
        <f t="shared" si="68"/>
        <v>-1713.71</v>
      </c>
    </row>
    <row r="349" spans="1:36" x14ac:dyDescent="0.25">
      <c r="A349" s="301" t="str">
        <f t="shared" si="70"/>
        <v>DEDELEGATION</v>
      </c>
      <c r="B349" s="296">
        <v>44295</v>
      </c>
      <c r="C349" s="295">
        <v>3022011</v>
      </c>
      <c r="D349" s="301" t="s">
        <v>4757</v>
      </c>
      <c r="E349" s="301" t="str">
        <f>VLOOKUP(C349,Schools!$A:$Z,3,0)</f>
        <v>M</v>
      </c>
      <c r="F349" s="76">
        <v>-854.81</v>
      </c>
      <c r="G349" s="295" t="s">
        <v>4703</v>
      </c>
      <c r="H349" s="301" t="s">
        <v>4810</v>
      </c>
      <c r="I349" s="301" t="str">
        <f t="shared" si="71"/>
        <v>10162/543965</v>
      </c>
      <c r="J349" s="301">
        <f>VLOOKUP(C349,Schools!$A:$Z,9,0)</f>
        <v>400020</v>
      </c>
      <c r="K349" s="295" t="s">
        <v>170</v>
      </c>
      <c r="L349" s="295" t="s">
        <v>4815</v>
      </c>
      <c r="M349" s="295" t="s">
        <v>4847</v>
      </c>
      <c r="N349" s="298" t="str">
        <f>VLOOKUP(C349,Schools!A:D,4,0)</f>
        <v>Primary</v>
      </c>
      <c r="O349" s="298">
        <f t="shared" si="69"/>
        <v>10162</v>
      </c>
      <c r="P349" s="298">
        <f t="shared" si="72"/>
        <v>543965</v>
      </c>
      <c r="Q349" s="286">
        <f t="shared" si="73"/>
        <v>-854.81</v>
      </c>
      <c r="R349" s="78"/>
      <c r="S349" s="78"/>
      <c r="T349" s="78"/>
      <c r="U349" s="78"/>
      <c r="V349" s="78"/>
      <c r="W349" s="78"/>
      <c r="X349" s="78"/>
      <c r="Y349" s="78"/>
      <c r="Z349" s="78"/>
      <c r="AA349" s="78"/>
      <c r="AB349" s="78"/>
      <c r="AC349" s="52">
        <f t="shared" si="74"/>
        <v>-854.81</v>
      </c>
      <c r="AD349" s="52">
        <f t="shared" si="75"/>
        <v>0</v>
      </c>
      <c r="AE349" s="78"/>
      <c r="AF349" s="51"/>
      <c r="AG349" s="52">
        <f t="shared" si="65"/>
        <v>-854.81</v>
      </c>
      <c r="AH349" s="52">
        <f t="shared" si="66"/>
        <v>-854.81</v>
      </c>
      <c r="AI349" s="7">
        <f t="shared" si="67"/>
        <v>-854.81</v>
      </c>
      <c r="AJ349" s="7">
        <f t="shared" si="68"/>
        <v>-854.81</v>
      </c>
    </row>
    <row r="350" spans="1:36" x14ac:dyDescent="0.25">
      <c r="A350" s="301" t="str">
        <f t="shared" si="70"/>
        <v>DEDELEGATION</v>
      </c>
      <c r="B350" s="296">
        <v>44295</v>
      </c>
      <c r="C350" s="295">
        <v>3022014</v>
      </c>
      <c r="D350" s="301" t="s">
        <v>4758</v>
      </c>
      <c r="E350" s="301" t="str">
        <f>VLOOKUP(C350,Schools!$A:$Z,3,0)</f>
        <v>M</v>
      </c>
      <c r="F350" s="76">
        <v>-2568.52</v>
      </c>
      <c r="G350" s="295" t="s">
        <v>4703</v>
      </c>
      <c r="H350" s="301" t="s">
        <v>4810</v>
      </c>
      <c r="I350" s="301" t="str">
        <f t="shared" si="71"/>
        <v>10162/543965</v>
      </c>
      <c r="J350" s="301">
        <f>VLOOKUP(C350,Schools!$A:$Z,9,0)</f>
        <v>400050</v>
      </c>
      <c r="K350" s="295" t="s">
        <v>170</v>
      </c>
      <c r="L350" s="295" t="s">
        <v>4815</v>
      </c>
      <c r="M350" s="295" t="s">
        <v>4847</v>
      </c>
      <c r="N350" s="298" t="str">
        <f>VLOOKUP(C350,Schools!A:D,4,0)</f>
        <v>Primary</v>
      </c>
      <c r="O350" s="298">
        <f t="shared" si="69"/>
        <v>10162</v>
      </c>
      <c r="P350" s="298">
        <f t="shared" si="72"/>
        <v>543965</v>
      </c>
      <c r="Q350" s="286">
        <f t="shared" si="73"/>
        <v>-2568.52</v>
      </c>
      <c r="R350" s="78"/>
      <c r="S350" s="78"/>
      <c r="T350" s="78"/>
      <c r="U350" s="78"/>
      <c r="V350" s="78"/>
      <c r="W350" s="78"/>
      <c r="X350" s="78"/>
      <c r="Y350" s="78"/>
      <c r="Z350" s="78"/>
      <c r="AA350" s="78"/>
      <c r="AB350" s="78"/>
      <c r="AC350" s="52">
        <f t="shared" si="74"/>
        <v>-2568.52</v>
      </c>
      <c r="AD350" s="52">
        <f t="shared" si="75"/>
        <v>0</v>
      </c>
      <c r="AE350" s="78"/>
      <c r="AF350" s="51"/>
      <c r="AG350" s="52">
        <f t="shared" si="65"/>
        <v>-2568.52</v>
      </c>
      <c r="AH350" s="52">
        <f t="shared" si="66"/>
        <v>-2568.52</v>
      </c>
      <c r="AI350" s="7">
        <f t="shared" si="67"/>
        <v>-2568.52</v>
      </c>
      <c r="AJ350" s="7">
        <f t="shared" si="68"/>
        <v>-2568.52</v>
      </c>
    </row>
    <row r="351" spans="1:36" x14ac:dyDescent="0.25">
      <c r="A351" s="301" t="str">
        <f t="shared" si="70"/>
        <v>DEDELEGATION</v>
      </c>
      <c r="B351" s="296">
        <v>44295</v>
      </c>
      <c r="C351" s="295">
        <v>3022015</v>
      </c>
      <c r="D351" s="301" t="s">
        <v>4759</v>
      </c>
      <c r="E351" s="301" t="str">
        <f>VLOOKUP(C351,Schools!$A:$Z,3,0)</f>
        <v>M</v>
      </c>
      <c r="F351" s="76">
        <v>-858.9</v>
      </c>
      <c r="G351" s="295" t="s">
        <v>4703</v>
      </c>
      <c r="H351" s="301" t="s">
        <v>4810</v>
      </c>
      <c r="I351" s="301" t="str">
        <f t="shared" si="71"/>
        <v>10162/543965</v>
      </c>
      <c r="J351" s="301">
        <f>VLOOKUP(C351,Schools!$A:$Z,9,0)</f>
        <v>400059</v>
      </c>
      <c r="K351" s="295" t="s">
        <v>170</v>
      </c>
      <c r="L351" s="295" t="s">
        <v>4815</v>
      </c>
      <c r="M351" s="295" t="s">
        <v>4847</v>
      </c>
      <c r="N351" s="298" t="str">
        <f>VLOOKUP(C351,Schools!A:D,4,0)</f>
        <v>Primary</v>
      </c>
      <c r="O351" s="298">
        <f t="shared" si="69"/>
        <v>10162</v>
      </c>
      <c r="P351" s="298">
        <f t="shared" si="72"/>
        <v>543965</v>
      </c>
      <c r="Q351" s="286">
        <f t="shared" si="73"/>
        <v>-858.9</v>
      </c>
      <c r="R351" s="78"/>
      <c r="S351" s="78"/>
      <c r="T351" s="78"/>
      <c r="U351" s="78"/>
      <c r="V351" s="78"/>
      <c r="W351" s="78"/>
      <c r="X351" s="78"/>
      <c r="Y351" s="78"/>
      <c r="Z351" s="78"/>
      <c r="AA351" s="78"/>
      <c r="AB351" s="78"/>
      <c r="AC351" s="52">
        <f t="shared" si="74"/>
        <v>-858.9</v>
      </c>
      <c r="AD351" s="52">
        <f t="shared" si="75"/>
        <v>0</v>
      </c>
      <c r="AE351" s="78"/>
      <c r="AF351" s="51"/>
      <c r="AG351" s="52">
        <f t="shared" si="65"/>
        <v>-858.9</v>
      </c>
      <c r="AH351" s="52">
        <f t="shared" si="66"/>
        <v>-858.9</v>
      </c>
      <c r="AI351" s="7">
        <f t="shared" si="67"/>
        <v>-858.9</v>
      </c>
      <c r="AJ351" s="7">
        <f t="shared" si="68"/>
        <v>-858.9</v>
      </c>
    </row>
    <row r="352" spans="1:36" x14ac:dyDescent="0.25">
      <c r="A352" s="301" t="str">
        <f t="shared" si="70"/>
        <v>DEDELEGATION</v>
      </c>
      <c r="B352" s="296">
        <v>44295</v>
      </c>
      <c r="C352" s="295">
        <v>3022016</v>
      </c>
      <c r="D352" s="301" t="s">
        <v>213</v>
      </c>
      <c r="E352" s="301" t="str">
        <f>VLOOKUP(C352,Schools!$A:$Z,3,0)</f>
        <v>M</v>
      </c>
      <c r="F352" s="76">
        <v>-858.9</v>
      </c>
      <c r="G352" s="295" t="s">
        <v>4703</v>
      </c>
      <c r="H352" s="301" t="s">
        <v>4810</v>
      </c>
      <c r="I352" s="301" t="str">
        <f t="shared" si="71"/>
        <v>10162/543965</v>
      </c>
      <c r="J352" s="301">
        <f>VLOOKUP(C352,Schools!$A:$Z,9,0)</f>
        <v>400049</v>
      </c>
      <c r="K352" s="295" t="s">
        <v>170</v>
      </c>
      <c r="L352" s="295" t="s">
        <v>4815</v>
      </c>
      <c r="M352" s="295" t="s">
        <v>4847</v>
      </c>
      <c r="N352" s="298" t="str">
        <f>VLOOKUP(C352,Schools!A:D,4,0)</f>
        <v>Primary</v>
      </c>
      <c r="O352" s="298">
        <f t="shared" si="69"/>
        <v>10162</v>
      </c>
      <c r="P352" s="298">
        <f t="shared" si="72"/>
        <v>543965</v>
      </c>
      <c r="Q352" s="286">
        <f t="shared" si="73"/>
        <v>-858.9</v>
      </c>
      <c r="R352" s="78"/>
      <c r="S352" s="78"/>
      <c r="T352" s="78"/>
      <c r="U352" s="78"/>
      <c r="V352" s="78"/>
      <c r="W352" s="78"/>
      <c r="X352" s="78"/>
      <c r="Y352" s="78"/>
      <c r="Z352" s="78"/>
      <c r="AA352" s="78"/>
      <c r="AB352" s="78"/>
      <c r="AC352" s="52">
        <f t="shared" si="74"/>
        <v>-858.9</v>
      </c>
      <c r="AD352" s="52">
        <f t="shared" si="75"/>
        <v>0</v>
      </c>
      <c r="AE352" s="78"/>
      <c r="AF352" s="51"/>
      <c r="AG352" s="52">
        <f t="shared" si="65"/>
        <v>-858.9</v>
      </c>
      <c r="AH352" s="52">
        <f t="shared" si="66"/>
        <v>-858.9</v>
      </c>
      <c r="AI352" s="7">
        <f t="shared" si="67"/>
        <v>-858.9</v>
      </c>
      <c r="AJ352" s="7">
        <f t="shared" si="68"/>
        <v>-858.9</v>
      </c>
    </row>
    <row r="353" spans="1:36" x14ac:dyDescent="0.25">
      <c r="A353" s="301" t="str">
        <f t="shared" si="70"/>
        <v>DEDELEGATION</v>
      </c>
      <c r="B353" s="296">
        <v>44295</v>
      </c>
      <c r="C353" s="295">
        <v>3022017</v>
      </c>
      <c r="D353" s="301" t="s">
        <v>214</v>
      </c>
      <c r="E353" s="301" t="str">
        <f>VLOOKUP(C353,Schools!$A:$Z,3,0)</f>
        <v>M</v>
      </c>
      <c r="F353" s="76">
        <v>-1644.1799999999998</v>
      </c>
      <c r="G353" s="295" t="s">
        <v>4703</v>
      </c>
      <c r="H353" s="301" t="s">
        <v>4810</v>
      </c>
      <c r="I353" s="301" t="str">
        <f t="shared" si="71"/>
        <v>10162/543965</v>
      </c>
      <c r="J353" s="301">
        <f>VLOOKUP(C353,Schools!$A:$Z,9,0)</f>
        <v>400080</v>
      </c>
      <c r="K353" s="295" t="s">
        <v>170</v>
      </c>
      <c r="L353" s="295" t="s">
        <v>4815</v>
      </c>
      <c r="M353" s="295" t="s">
        <v>4847</v>
      </c>
      <c r="N353" s="298" t="str">
        <f>VLOOKUP(C353,Schools!A:D,4,0)</f>
        <v>Primary</v>
      </c>
      <c r="O353" s="298">
        <f t="shared" si="69"/>
        <v>10162</v>
      </c>
      <c r="P353" s="298">
        <f t="shared" si="72"/>
        <v>543965</v>
      </c>
      <c r="Q353" s="286">
        <f t="shared" si="73"/>
        <v>-1644.1799999999998</v>
      </c>
      <c r="R353" s="78"/>
      <c r="S353" s="78"/>
      <c r="T353" s="78"/>
      <c r="U353" s="78"/>
      <c r="V353" s="78"/>
      <c r="W353" s="78"/>
      <c r="X353" s="78"/>
      <c r="Y353" s="78"/>
      <c r="Z353" s="78"/>
      <c r="AA353" s="78"/>
      <c r="AB353" s="78"/>
      <c r="AC353" s="52">
        <f t="shared" si="74"/>
        <v>-1644.1799999999998</v>
      </c>
      <c r="AD353" s="52">
        <f t="shared" si="75"/>
        <v>0</v>
      </c>
      <c r="AE353" s="78"/>
      <c r="AF353" s="51"/>
      <c r="AG353" s="52">
        <f t="shared" si="65"/>
        <v>-1644.1799999999998</v>
      </c>
      <c r="AH353" s="52">
        <f t="shared" si="66"/>
        <v>-1644.1799999999998</v>
      </c>
      <c r="AI353" s="7">
        <f t="shared" si="67"/>
        <v>-1644.1799999999998</v>
      </c>
      <c r="AJ353" s="7">
        <f t="shared" si="68"/>
        <v>-1644.1799999999998</v>
      </c>
    </row>
    <row r="354" spans="1:36" x14ac:dyDescent="0.25">
      <c r="A354" s="301" t="str">
        <f t="shared" si="70"/>
        <v>DEDELEGATION</v>
      </c>
      <c r="B354" s="296">
        <v>44295</v>
      </c>
      <c r="C354" s="295">
        <v>3022019</v>
      </c>
      <c r="D354" s="301" t="s">
        <v>216</v>
      </c>
      <c r="E354" s="301" t="str">
        <f>VLOOKUP(C354,Schools!$A:$Z,3,0)</f>
        <v>M</v>
      </c>
      <c r="F354" s="76">
        <v>-871.17</v>
      </c>
      <c r="G354" s="295" t="s">
        <v>4703</v>
      </c>
      <c r="H354" s="301" t="s">
        <v>4810</v>
      </c>
      <c r="I354" s="301" t="str">
        <f t="shared" si="71"/>
        <v>10162/543965</v>
      </c>
      <c r="J354" s="301">
        <f>VLOOKUP(C354,Schools!$A:$Z,9,0)</f>
        <v>400036</v>
      </c>
      <c r="K354" s="295" t="s">
        <v>170</v>
      </c>
      <c r="L354" s="295" t="s">
        <v>4815</v>
      </c>
      <c r="M354" s="295" t="s">
        <v>4847</v>
      </c>
      <c r="N354" s="298" t="str">
        <f>VLOOKUP(C354,Schools!A:D,4,0)</f>
        <v>Primary</v>
      </c>
      <c r="O354" s="298">
        <f t="shared" si="69"/>
        <v>10162</v>
      </c>
      <c r="P354" s="298">
        <f t="shared" si="72"/>
        <v>543965</v>
      </c>
      <c r="Q354" s="286">
        <f t="shared" si="73"/>
        <v>-871.17</v>
      </c>
      <c r="R354" s="78"/>
      <c r="S354" s="78"/>
      <c r="T354" s="78"/>
      <c r="U354" s="78"/>
      <c r="V354" s="78"/>
      <c r="W354" s="78"/>
      <c r="X354" s="78"/>
      <c r="Y354" s="78"/>
      <c r="Z354" s="78"/>
      <c r="AA354" s="78"/>
      <c r="AB354" s="78"/>
      <c r="AC354" s="52">
        <f t="shared" si="74"/>
        <v>-871.17</v>
      </c>
      <c r="AD354" s="52">
        <f t="shared" si="75"/>
        <v>0</v>
      </c>
      <c r="AE354" s="78"/>
      <c r="AF354" s="51"/>
      <c r="AG354" s="52">
        <f t="shared" si="65"/>
        <v>-871.17</v>
      </c>
      <c r="AH354" s="52">
        <f t="shared" si="66"/>
        <v>-871.17</v>
      </c>
      <c r="AI354" s="7">
        <f t="shared" si="67"/>
        <v>-871.17</v>
      </c>
      <c r="AJ354" s="7">
        <f t="shared" si="68"/>
        <v>-871.17</v>
      </c>
    </row>
    <row r="355" spans="1:36" x14ac:dyDescent="0.25">
      <c r="A355" s="301" t="str">
        <f t="shared" si="70"/>
        <v>DEDELEGATION</v>
      </c>
      <c r="B355" s="296">
        <v>44295</v>
      </c>
      <c r="C355" s="295">
        <v>3022021</v>
      </c>
      <c r="D355" s="301" t="s">
        <v>218</v>
      </c>
      <c r="E355" s="301" t="str">
        <f>VLOOKUP(C355,Schools!$A:$Z,3,0)</f>
        <v>M</v>
      </c>
      <c r="F355" s="76">
        <v>-1811.87</v>
      </c>
      <c r="G355" s="295" t="s">
        <v>4703</v>
      </c>
      <c r="H355" s="301" t="s">
        <v>4810</v>
      </c>
      <c r="I355" s="301" t="str">
        <f t="shared" si="71"/>
        <v>10162/543965</v>
      </c>
      <c r="J355" s="301">
        <f>VLOOKUP(C355,Schools!$A:$Z,9,0)</f>
        <v>400042</v>
      </c>
      <c r="K355" s="295" t="s">
        <v>170</v>
      </c>
      <c r="L355" s="295" t="s">
        <v>4815</v>
      </c>
      <c r="M355" s="295" t="s">
        <v>4847</v>
      </c>
      <c r="N355" s="298" t="str">
        <f>VLOOKUP(C355,Schools!A:D,4,0)</f>
        <v>Primary</v>
      </c>
      <c r="O355" s="298">
        <f t="shared" si="69"/>
        <v>10162</v>
      </c>
      <c r="P355" s="298">
        <f t="shared" si="72"/>
        <v>543965</v>
      </c>
      <c r="Q355" s="286">
        <f t="shared" si="73"/>
        <v>-1811.87</v>
      </c>
      <c r="R355" s="78"/>
      <c r="S355" s="78"/>
      <c r="T355" s="78"/>
      <c r="U355" s="78"/>
      <c r="V355" s="78"/>
      <c r="W355" s="78"/>
      <c r="X355" s="78"/>
      <c r="Y355" s="78"/>
      <c r="Z355" s="78"/>
      <c r="AA355" s="78"/>
      <c r="AB355" s="78"/>
      <c r="AC355" s="52">
        <f t="shared" si="74"/>
        <v>-1811.87</v>
      </c>
      <c r="AD355" s="52">
        <f t="shared" si="75"/>
        <v>0</v>
      </c>
      <c r="AE355" s="78"/>
      <c r="AF355" s="51"/>
      <c r="AG355" s="52">
        <f t="shared" si="65"/>
        <v>-1811.87</v>
      </c>
      <c r="AH355" s="52">
        <f t="shared" si="66"/>
        <v>-1811.87</v>
      </c>
      <c r="AI355" s="7">
        <f t="shared" si="67"/>
        <v>-1811.87</v>
      </c>
      <c r="AJ355" s="7">
        <f t="shared" si="68"/>
        <v>-1811.87</v>
      </c>
    </row>
    <row r="356" spans="1:36" x14ac:dyDescent="0.25">
      <c r="A356" s="301" t="str">
        <f t="shared" si="70"/>
        <v>DEDELEGATION</v>
      </c>
      <c r="B356" s="296">
        <v>44295</v>
      </c>
      <c r="C356" s="295">
        <v>3022023</v>
      </c>
      <c r="D356" s="301" t="s">
        <v>219</v>
      </c>
      <c r="E356" s="301" t="str">
        <f>VLOOKUP(C356,Schools!$A:$Z,3,0)</f>
        <v>M</v>
      </c>
      <c r="F356" s="76">
        <v>-2053.1799999999998</v>
      </c>
      <c r="G356" s="295" t="s">
        <v>4703</v>
      </c>
      <c r="H356" s="301" t="s">
        <v>4810</v>
      </c>
      <c r="I356" s="301" t="str">
        <f t="shared" si="71"/>
        <v>10162/543965</v>
      </c>
      <c r="J356" s="301">
        <f>VLOOKUP(C356,Schools!$A:$Z,9,0)</f>
        <v>400159</v>
      </c>
      <c r="K356" s="295" t="s">
        <v>170</v>
      </c>
      <c r="L356" s="295" t="s">
        <v>4815</v>
      </c>
      <c r="M356" s="295" t="s">
        <v>4847</v>
      </c>
      <c r="N356" s="298" t="str">
        <f>VLOOKUP(C356,Schools!A:D,4,0)</f>
        <v>Primary</v>
      </c>
      <c r="O356" s="298">
        <f t="shared" si="69"/>
        <v>10162</v>
      </c>
      <c r="P356" s="298">
        <f t="shared" si="72"/>
        <v>543965</v>
      </c>
      <c r="Q356" s="286">
        <f t="shared" si="73"/>
        <v>-2053.1799999999998</v>
      </c>
      <c r="R356" s="78"/>
      <c r="S356" s="78"/>
      <c r="T356" s="78"/>
      <c r="U356" s="78"/>
      <c r="V356" s="78"/>
      <c r="W356" s="78"/>
      <c r="X356" s="78"/>
      <c r="Y356" s="78"/>
      <c r="Z356" s="78"/>
      <c r="AA356" s="78"/>
      <c r="AB356" s="78"/>
      <c r="AC356" s="52">
        <f t="shared" si="74"/>
        <v>-2053.1799999999998</v>
      </c>
      <c r="AD356" s="52">
        <f t="shared" si="75"/>
        <v>0</v>
      </c>
      <c r="AE356" s="78"/>
      <c r="AF356" s="51"/>
      <c r="AG356" s="52">
        <f t="shared" si="65"/>
        <v>-2053.1799999999998</v>
      </c>
      <c r="AH356" s="52">
        <f t="shared" si="66"/>
        <v>-2053.1799999999998</v>
      </c>
      <c r="AI356" s="7">
        <f t="shared" si="67"/>
        <v>-2053.1799999999998</v>
      </c>
      <c r="AJ356" s="7">
        <f t="shared" si="68"/>
        <v>-2053.1799999999998</v>
      </c>
    </row>
    <row r="357" spans="1:36" x14ac:dyDescent="0.25">
      <c r="A357" s="301" t="str">
        <f t="shared" si="70"/>
        <v>DEDELEGATION</v>
      </c>
      <c r="B357" s="296">
        <v>44295</v>
      </c>
      <c r="C357" s="295">
        <v>3022024</v>
      </c>
      <c r="D357" s="301" t="s">
        <v>4760</v>
      </c>
      <c r="E357" s="301" t="str">
        <f>VLOOKUP(C357,Schools!$A:$Z,3,0)</f>
        <v>M</v>
      </c>
      <c r="F357" s="76">
        <v>-805.73</v>
      </c>
      <c r="G357" s="295" t="s">
        <v>4703</v>
      </c>
      <c r="H357" s="301" t="s">
        <v>4810</v>
      </c>
      <c r="I357" s="301" t="str">
        <f t="shared" si="71"/>
        <v>10162/543965</v>
      </c>
      <c r="J357" s="301">
        <f>VLOOKUP(C357,Schools!$A:$Z,9,0)</f>
        <v>400047</v>
      </c>
      <c r="K357" s="295" t="s">
        <v>170</v>
      </c>
      <c r="L357" s="295" t="s">
        <v>4815</v>
      </c>
      <c r="M357" s="295" t="s">
        <v>4847</v>
      </c>
      <c r="N357" s="298" t="str">
        <f>VLOOKUP(C357,Schools!A:D,4,0)</f>
        <v>Primary</v>
      </c>
      <c r="O357" s="298">
        <f t="shared" si="69"/>
        <v>10162</v>
      </c>
      <c r="P357" s="298">
        <f t="shared" si="72"/>
        <v>543965</v>
      </c>
      <c r="Q357" s="286">
        <f t="shared" si="73"/>
        <v>-805.73</v>
      </c>
      <c r="R357" s="78"/>
      <c r="S357" s="78"/>
      <c r="T357" s="78"/>
      <c r="U357" s="78"/>
      <c r="V357" s="78"/>
      <c r="W357" s="78"/>
      <c r="X357" s="78"/>
      <c r="Y357" s="78"/>
      <c r="Z357" s="78"/>
      <c r="AA357" s="78"/>
      <c r="AB357" s="78"/>
      <c r="AC357" s="52">
        <f t="shared" si="74"/>
        <v>-805.73</v>
      </c>
      <c r="AD357" s="52">
        <f t="shared" si="75"/>
        <v>0</v>
      </c>
      <c r="AE357" s="78"/>
      <c r="AF357" s="51"/>
      <c r="AG357" s="52">
        <f t="shared" si="65"/>
        <v>-805.73</v>
      </c>
      <c r="AH357" s="52">
        <f t="shared" si="66"/>
        <v>-805.73</v>
      </c>
      <c r="AI357" s="7">
        <f t="shared" si="67"/>
        <v>-805.73</v>
      </c>
      <c r="AJ357" s="7">
        <f t="shared" si="68"/>
        <v>-805.73</v>
      </c>
    </row>
    <row r="358" spans="1:36" x14ac:dyDescent="0.25">
      <c r="A358" s="301" t="str">
        <f t="shared" si="70"/>
        <v>DEDELEGATION</v>
      </c>
      <c r="B358" s="296">
        <v>44295</v>
      </c>
      <c r="C358" s="295">
        <v>3022025</v>
      </c>
      <c r="D358" s="301" t="s">
        <v>4761</v>
      </c>
      <c r="E358" s="301" t="str">
        <f>VLOOKUP(C358,Schools!$A:$Z,3,0)</f>
        <v>M</v>
      </c>
      <c r="F358" s="76">
        <v>-1300.6199999999999</v>
      </c>
      <c r="G358" s="295" t="s">
        <v>4703</v>
      </c>
      <c r="H358" s="301" t="s">
        <v>4810</v>
      </c>
      <c r="I358" s="301" t="str">
        <f t="shared" si="71"/>
        <v>10162/543965</v>
      </c>
      <c r="J358" s="301">
        <f>VLOOKUP(C358,Schools!$A:$Z,9,0)</f>
        <v>400001</v>
      </c>
      <c r="K358" s="295" t="s">
        <v>170</v>
      </c>
      <c r="L358" s="295" t="s">
        <v>4815</v>
      </c>
      <c r="M358" s="295" t="s">
        <v>4847</v>
      </c>
      <c r="N358" s="298" t="str">
        <f>VLOOKUP(C358,Schools!A:D,4,0)</f>
        <v>Primary</v>
      </c>
      <c r="O358" s="298">
        <f t="shared" si="69"/>
        <v>10162</v>
      </c>
      <c r="P358" s="298">
        <f t="shared" si="72"/>
        <v>543965</v>
      </c>
      <c r="Q358" s="286">
        <f t="shared" si="73"/>
        <v>-1300.6199999999999</v>
      </c>
      <c r="R358" s="78"/>
      <c r="S358" s="78"/>
      <c r="T358" s="78"/>
      <c r="U358" s="78"/>
      <c r="V358" s="78"/>
      <c r="W358" s="78"/>
      <c r="X358" s="78"/>
      <c r="Y358" s="78"/>
      <c r="Z358" s="78"/>
      <c r="AA358" s="78"/>
      <c r="AB358" s="78"/>
      <c r="AC358" s="52">
        <f t="shared" si="74"/>
        <v>-1300.6199999999999</v>
      </c>
      <c r="AD358" s="52">
        <f t="shared" si="75"/>
        <v>0</v>
      </c>
      <c r="AE358" s="78"/>
      <c r="AF358" s="51"/>
      <c r="AG358" s="52">
        <f t="shared" si="65"/>
        <v>-1300.6199999999999</v>
      </c>
      <c r="AH358" s="52">
        <f t="shared" si="66"/>
        <v>-1300.6199999999999</v>
      </c>
      <c r="AI358" s="7">
        <f t="shared" si="67"/>
        <v>-1300.6199999999999</v>
      </c>
      <c r="AJ358" s="7">
        <f t="shared" si="68"/>
        <v>-1300.6199999999999</v>
      </c>
    </row>
    <row r="359" spans="1:36" x14ac:dyDescent="0.25">
      <c r="A359" s="301" t="str">
        <f t="shared" si="70"/>
        <v>DEDELEGATION</v>
      </c>
      <c r="B359" s="296">
        <v>44295</v>
      </c>
      <c r="C359" s="295">
        <v>3022026</v>
      </c>
      <c r="D359" s="301" t="s">
        <v>4762</v>
      </c>
      <c r="E359" s="301" t="str">
        <f>VLOOKUP(C359,Schools!$A:$Z,3,0)</f>
        <v>M</v>
      </c>
      <c r="F359" s="76">
        <v>-2032.73</v>
      </c>
      <c r="G359" s="295" t="s">
        <v>4703</v>
      </c>
      <c r="H359" s="301" t="s">
        <v>4810</v>
      </c>
      <c r="I359" s="301" t="str">
        <f t="shared" si="71"/>
        <v>10162/543965</v>
      </c>
      <c r="J359" s="301">
        <f>VLOOKUP(C359,Schools!$A:$Z,9,0)</f>
        <v>400082</v>
      </c>
      <c r="K359" s="295" t="s">
        <v>170</v>
      </c>
      <c r="L359" s="295" t="s">
        <v>4815</v>
      </c>
      <c r="M359" s="295" t="s">
        <v>4847</v>
      </c>
      <c r="N359" s="298" t="str">
        <f>VLOOKUP(C359,Schools!A:D,4,0)</f>
        <v>Primary</v>
      </c>
      <c r="O359" s="298">
        <f t="shared" si="69"/>
        <v>10162</v>
      </c>
      <c r="P359" s="298">
        <f t="shared" si="72"/>
        <v>543965</v>
      </c>
      <c r="Q359" s="286">
        <f t="shared" si="73"/>
        <v>-2032.73</v>
      </c>
      <c r="R359" s="78"/>
      <c r="S359" s="78"/>
      <c r="T359" s="78"/>
      <c r="U359" s="78"/>
      <c r="V359" s="78"/>
      <c r="W359" s="78"/>
      <c r="X359" s="78"/>
      <c r="Y359" s="78"/>
      <c r="Z359" s="78"/>
      <c r="AA359" s="78"/>
      <c r="AB359" s="78"/>
      <c r="AC359" s="52">
        <f t="shared" si="74"/>
        <v>-2032.73</v>
      </c>
      <c r="AD359" s="52">
        <f t="shared" si="75"/>
        <v>0</v>
      </c>
      <c r="AE359" s="78"/>
      <c r="AF359" s="51"/>
      <c r="AG359" s="52">
        <f t="shared" si="65"/>
        <v>-2032.73</v>
      </c>
      <c r="AH359" s="52">
        <f t="shared" si="66"/>
        <v>-2032.73</v>
      </c>
      <c r="AI359" s="7">
        <f t="shared" si="67"/>
        <v>-2032.73</v>
      </c>
      <c r="AJ359" s="7">
        <f t="shared" si="68"/>
        <v>-2032.73</v>
      </c>
    </row>
    <row r="360" spans="1:36" x14ac:dyDescent="0.25">
      <c r="A360" s="301" t="str">
        <f t="shared" si="70"/>
        <v>DEDELEGATION</v>
      </c>
      <c r="B360" s="296">
        <v>44295</v>
      </c>
      <c r="C360" s="295">
        <v>3022027</v>
      </c>
      <c r="D360" s="301" t="s">
        <v>4763</v>
      </c>
      <c r="E360" s="301" t="str">
        <f>VLOOKUP(C360,Schools!$A:$Z,3,0)</f>
        <v>M</v>
      </c>
      <c r="F360" s="76">
        <v>-1435.59</v>
      </c>
      <c r="G360" s="295" t="s">
        <v>4703</v>
      </c>
      <c r="H360" s="301" t="s">
        <v>4810</v>
      </c>
      <c r="I360" s="301" t="str">
        <f t="shared" si="71"/>
        <v>10162/543965</v>
      </c>
      <c r="J360" s="301">
        <f>VLOOKUP(C360,Schools!$A:$Z,9,0)</f>
        <v>400002</v>
      </c>
      <c r="K360" s="295" t="s">
        <v>170</v>
      </c>
      <c r="L360" s="295" t="s">
        <v>4815</v>
      </c>
      <c r="M360" s="295" t="s">
        <v>4847</v>
      </c>
      <c r="N360" s="298" t="str">
        <f>VLOOKUP(C360,Schools!A:D,4,0)</f>
        <v>Primary</v>
      </c>
      <c r="O360" s="298">
        <f t="shared" si="69"/>
        <v>10162</v>
      </c>
      <c r="P360" s="298">
        <f t="shared" si="72"/>
        <v>543965</v>
      </c>
      <c r="Q360" s="286">
        <f t="shared" si="73"/>
        <v>-1435.59</v>
      </c>
      <c r="R360" s="78"/>
      <c r="S360" s="78"/>
      <c r="T360" s="78"/>
      <c r="U360" s="78"/>
      <c r="V360" s="78"/>
      <c r="W360" s="78"/>
      <c r="X360" s="78"/>
      <c r="Y360" s="78"/>
      <c r="Z360" s="78"/>
      <c r="AA360" s="78"/>
      <c r="AB360" s="78"/>
      <c r="AC360" s="52">
        <f t="shared" si="74"/>
        <v>-1435.59</v>
      </c>
      <c r="AD360" s="52">
        <f t="shared" si="75"/>
        <v>0</v>
      </c>
      <c r="AE360" s="78"/>
      <c r="AF360" s="51"/>
      <c r="AG360" s="52">
        <f t="shared" si="65"/>
        <v>-1435.59</v>
      </c>
      <c r="AH360" s="52">
        <f t="shared" si="66"/>
        <v>-1435.59</v>
      </c>
      <c r="AI360" s="7">
        <f t="shared" si="67"/>
        <v>-1435.59</v>
      </c>
      <c r="AJ360" s="7">
        <f t="shared" si="68"/>
        <v>-1435.59</v>
      </c>
    </row>
    <row r="361" spans="1:36" x14ac:dyDescent="0.25">
      <c r="A361" s="301" t="str">
        <f t="shared" si="70"/>
        <v>DEDELEGATION</v>
      </c>
      <c r="B361" s="296">
        <v>44295</v>
      </c>
      <c r="C361" s="295">
        <v>3022028</v>
      </c>
      <c r="D361" s="301" t="s">
        <v>224</v>
      </c>
      <c r="E361" s="301" t="str">
        <f>VLOOKUP(C361,Schools!$A:$Z,3,0)</f>
        <v>M</v>
      </c>
      <c r="F361" s="76">
        <v>-952.96999999999991</v>
      </c>
      <c r="G361" s="295" t="s">
        <v>4703</v>
      </c>
      <c r="H361" s="301" t="s">
        <v>4810</v>
      </c>
      <c r="I361" s="301" t="str">
        <f t="shared" si="71"/>
        <v>10162/543965</v>
      </c>
      <c r="J361" s="301">
        <f>VLOOKUP(C361,Schools!$A:$Z,9,0)</f>
        <v>400067</v>
      </c>
      <c r="K361" s="295" t="s">
        <v>170</v>
      </c>
      <c r="L361" s="295" t="s">
        <v>4815</v>
      </c>
      <c r="M361" s="295" t="s">
        <v>4847</v>
      </c>
      <c r="N361" s="298" t="str">
        <f>VLOOKUP(C361,Schools!A:D,4,0)</f>
        <v>Primary</v>
      </c>
      <c r="O361" s="298">
        <f t="shared" si="69"/>
        <v>10162</v>
      </c>
      <c r="P361" s="298">
        <f t="shared" si="72"/>
        <v>543965</v>
      </c>
      <c r="Q361" s="286">
        <f t="shared" si="73"/>
        <v>-952.96999999999991</v>
      </c>
      <c r="R361" s="78"/>
      <c r="S361" s="78"/>
      <c r="T361" s="78"/>
      <c r="U361" s="78"/>
      <c r="V361" s="78"/>
      <c r="W361" s="78"/>
      <c r="X361" s="78"/>
      <c r="Y361" s="78"/>
      <c r="Z361" s="78"/>
      <c r="AA361" s="78"/>
      <c r="AB361" s="78"/>
      <c r="AC361" s="52">
        <f t="shared" si="74"/>
        <v>-952.96999999999991</v>
      </c>
      <c r="AD361" s="52">
        <f t="shared" si="75"/>
        <v>0</v>
      </c>
      <c r="AE361" s="78"/>
      <c r="AF361" s="51"/>
      <c r="AG361" s="52">
        <f t="shared" si="65"/>
        <v>-952.96999999999991</v>
      </c>
      <c r="AH361" s="52">
        <f t="shared" si="66"/>
        <v>-952.96999999999991</v>
      </c>
      <c r="AI361" s="7">
        <f t="shared" si="67"/>
        <v>-952.96999999999991</v>
      </c>
      <c r="AJ361" s="7">
        <f t="shared" si="68"/>
        <v>-952.96999999999991</v>
      </c>
    </row>
    <row r="362" spans="1:36" x14ac:dyDescent="0.25">
      <c r="A362" s="301" t="str">
        <f t="shared" si="70"/>
        <v>DEDELEGATION</v>
      </c>
      <c r="B362" s="296">
        <v>44295</v>
      </c>
      <c r="C362" s="295">
        <v>3022029</v>
      </c>
      <c r="D362" s="301" t="s">
        <v>226</v>
      </c>
      <c r="E362" s="301" t="str">
        <f>VLOOKUP(C362,Schools!$A:$Z,3,0)</f>
        <v>M</v>
      </c>
      <c r="F362" s="76">
        <v>-1693.26</v>
      </c>
      <c r="G362" s="295" t="s">
        <v>4703</v>
      </c>
      <c r="H362" s="301" t="s">
        <v>4810</v>
      </c>
      <c r="I362" s="301" t="str">
        <f t="shared" si="71"/>
        <v>10162/543965</v>
      </c>
      <c r="J362" s="301">
        <f>VLOOKUP(C362,Schools!$A:$Z,9,0)</f>
        <v>400035</v>
      </c>
      <c r="K362" s="295" t="s">
        <v>170</v>
      </c>
      <c r="L362" s="295" t="s">
        <v>4815</v>
      </c>
      <c r="M362" s="295" t="s">
        <v>4847</v>
      </c>
      <c r="N362" s="298" t="str">
        <f>VLOOKUP(C362,Schools!A:D,4,0)</f>
        <v>Primary</v>
      </c>
      <c r="O362" s="298">
        <f t="shared" si="69"/>
        <v>10162</v>
      </c>
      <c r="P362" s="298">
        <f t="shared" si="72"/>
        <v>543965</v>
      </c>
      <c r="Q362" s="286">
        <f t="shared" si="73"/>
        <v>-1693.26</v>
      </c>
      <c r="R362" s="78"/>
      <c r="S362" s="78"/>
      <c r="T362" s="78"/>
      <c r="U362" s="78"/>
      <c r="V362" s="78"/>
      <c r="W362" s="78"/>
      <c r="X362" s="78"/>
      <c r="Y362" s="78"/>
      <c r="Z362" s="78"/>
      <c r="AA362" s="78"/>
      <c r="AB362" s="78"/>
      <c r="AC362" s="52">
        <f t="shared" si="74"/>
        <v>-1693.26</v>
      </c>
      <c r="AD362" s="52">
        <f t="shared" si="75"/>
        <v>0</v>
      </c>
      <c r="AE362" s="78"/>
      <c r="AF362" s="51"/>
      <c r="AG362" s="52">
        <f t="shared" si="65"/>
        <v>-1693.26</v>
      </c>
      <c r="AH362" s="52">
        <f t="shared" si="66"/>
        <v>-1693.26</v>
      </c>
      <c r="AI362" s="7">
        <f t="shared" si="67"/>
        <v>-1693.26</v>
      </c>
      <c r="AJ362" s="7">
        <f t="shared" si="68"/>
        <v>-1693.26</v>
      </c>
    </row>
    <row r="363" spans="1:36" x14ac:dyDescent="0.25">
      <c r="A363" s="301" t="str">
        <f t="shared" si="70"/>
        <v>DEDELEGATION</v>
      </c>
      <c r="B363" s="296">
        <v>44295</v>
      </c>
      <c r="C363" s="295">
        <v>3022031</v>
      </c>
      <c r="D363" s="301" t="s">
        <v>4764</v>
      </c>
      <c r="E363" s="301" t="str">
        <f>VLOOKUP(C363,Schools!$A:$Z,3,0)</f>
        <v>M</v>
      </c>
      <c r="F363" s="76">
        <v>-760.74</v>
      </c>
      <c r="G363" s="295" t="s">
        <v>4703</v>
      </c>
      <c r="H363" s="301" t="s">
        <v>4810</v>
      </c>
      <c r="I363" s="301" t="str">
        <f t="shared" si="71"/>
        <v>10162/543965</v>
      </c>
      <c r="J363" s="301">
        <f>VLOOKUP(C363,Schools!$A:$Z,9,0)</f>
        <v>400026</v>
      </c>
      <c r="K363" s="295" t="s">
        <v>170</v>
      </c>
      <c r="L363" s="295" t="s">
        <v>4815</v>
      </c>
      <c r="M363" s="295" t="s">
        <v>4847</v>
      </c>
      <c r="N363" s="298" t="str">
        <f>VLOOKUP(C363,Schools!A:D,4,0)</f>
        <v>Primary</v>
      </c>
      <c r="O363" s="298">
        <f t="shared" si="69"/>
        <v>10162</v>
      </c>
      <c r="P363" s="298">
        <f t="shared" si="72"/>
        <v>543965</v>
      </c>
      <c r="Q363" s="286">
        <f t="shared" si="73"/>
        <v>-760.74</v>
      </c>
      <c r="R363" s="78"/>
      <c r="S363" s="78"/>
      <c r="T363" s="78"/>
      <c r="U363" s="78"/>
      <c r="V363" s="78"/>
      <c r="W363" s="78"/>
      <c r="X363" s="78"/>
      <c r="Y363" s="78"/>
      <c r="Z363" s="78"/>
      <c r="AA363" s="78"/>
      <c r="AB363" s="78"/>
      <c r="AC363" s="52">
        <f t="shared" si="74"/>
        <v>-760.74</v>
      </c>
      <c r="AD363" s="52">
        <f t="shared" si="75"/>
        <v>0</v>
      </c>
      <c r="AE363" s="78"/>
      <c r="AF363" s="51"/>
      <c r="AG363" s="52">
        <f t="shared" si="65"/>
        <v>-760.74</v>
      </c>
      <c r="AH363" s="52">
        <f t="shared" si="66"/>
        <v>-760.74</v>
      </c>
      <c r="AI363" s="7">
        <f t="shared" si="67"/>
        <v>-760.74</v>
      </c>
      <c r="AJ363" s="7">
        <f t="shared" si="68"/>
        <v>-760.74</v>
      </c>
    </row>
    <row r="364" spans="1:36" x14ac:dyDescent="0.25">
      <c r="A364" s="301" t="str">
        <f t="shared" si="70"/>
        <v>DEDELEGATION</v>
      </c>
      <c r="B364" s="296">
        <v>44295</v>
      </c>
      <c r="C364" s="295">
        <v>3022032</v>
      </c>
      <c r="D364" s="301" t="s">
        <v>4765</v>
      </c>
      <c r="E364" s="301" t="str">
        <f>VLOOKUP(C364,Schools!$A:$Z,3,0)</f>
        <v>M</v>
      </c>
      <c r="F364" s="76">
        <v>-1791.4199999999998</v>
      </c>
      <c r="G364" s="295" t="s">
        <v>4703</v>
      </c>
      <c r="H364" s="301" t="s">
        <v>4810</v>
      </c>
      <c r="I364" s="301" t="str">
        <f t="shared" si="71"/>
        <v>10162/543965</v>
      </c>
      <c r="J364" s="301">
        <f>VLOOKUP(C364,Schools!$A:$Z,9,0)</f>
        <v>400084</v>
      </c>
      <c r="K364" s="295" t="s">
        <v>170</v>
      </c>
      <c r="L364" s="295" t="s">
        <v>4815</v>
      </c>
      <c r="M364" s="295" t="s">
        <v>4847</v>
      </c>
      <c r="N364" s="298" t="str">
        <f>VLOOKUP(C364,Schools!A:D,4,0)</f>
        <v>Primary</v>
      </c>
      <c r="O364" s="298">
        <f t="shared" si="69"/>
        <v>10162</v>
      </c>
      <c r="P364" s="298">
        <f t="shared" si="72"/>
        <v>543965</v>
      </c>
      <c r="Q364" s="286">
        <f t="shared" si="73"/>
        <v>-1791.4199999999998</v>
      </c>
      <c r="R364" s="78"/>
      <c r="S364" s="78"/>
      <c r="T364" s="78"/>
      <c r="U364" s="78"/>
      <c r="V364" s="78"/>
      <c r="W364" s="78"/>
      <c r="X364" s="78"/>
      <c r="Y364" s="78"/>
      <c r="Z364" s="78"/>
      <c r="AA364" s="78"/>
      <c r="AB364" s="78"/>
      <c r="AC364" s="52">
        <f t="shared" si="74"/>
        <v>-1791.4199999999998</v>
      </c>
      <c r="AD364" s="52">
        <f t="shared" si="75"/>
        <v>0</v>
      </c>
      <c r="AE364" s="78"/>
      <c r="AF364" s="51"/>
      <c r="AG364" s="52">
        <f t="shared" si="65"/>
        <v>-1791.4199999999998</v>
      </c>
      <c r="AH364" s="52">
        <f t="shared" si="66"/>
        <v>-1791.4199999999998</v>
      </c>
      <c r="AI364" s="7">
        <f t="shared" si="67"/>
        <v>-1791.4199999999998</v>
      </c>
      <c r="AJ364" s="7">
        <f t="shared" si="68"/>
        <v>-1791.4199999999998</v>
      </c>
    </row>
    <row r="365" spans="1:36" x14ac:dyDescent="0.25">
      <c r="A365" s="301" t="str">
        <f t="shared" si="70"/>
        <v>DEDELEGATION</v>
      </c>
      <c r="B365" s="296">
        <v>44295</v>
      </c>
      <c r="C365" s="295">
        <v>3022036</v>
      </c>
      <c r="D365" s="301" t="s">
        <v>4766</v>
      </c>
      <c r="E365" s="301" t="str">
        <f>VLOOKUP(C365,Schools!$A:$Z,3,0)</f>
        <v>M</v>
      </c>
      <c r="F365" s="76">
        <v>-965.24</v>
      </c>
      <c r="G365" s="295" t="s">
        <v>4703</v>
      </c>
      <c r="H365" s="301" t="s">
        <v>4810</v>
      </c>
      <c r="I365" s="301" t="str">
        <f t="shared" si="71"/>
        <v>10162/543965</v>
      </c>
      <c r="J365" s="301">
        <f>VLOOKUP(C365,Schools!$A:$Z,9,0)</f>
        <v>400046</v>
      </c>
      <c r="K365" s="295" t="s">
        <v>170</v>
      </c>
      <c r="L365" s="295" t="s">
        <v>4815</v>
      </c>
      <c r="M365" s="295" t="s">
        <v>4847</v>
      </c>
      <c r="N365" s="298" t="str">
        <f>VLOOKUP(C365,Schools!A:D,4,0)</f>
        <v>Primary</v>
      </c>
      <c r="O365" s="298">
        <f t="shared" si="69"/>
        <v>10162</v>
      </c>
      <c r="P365" s="298">
        <f t="shared" si="72"/>
        <v>543965</v>
      </c>
      <c r="Q365" s="286">
        <f t="shared" si="73"/>
        <v>-965.24</v>
      </c>
      <c r="R365" s="78"/>
      <c r="S365" s="78"/>
      <c r="T365" s="78"/>
      <c r="U365" s="78"/>
      <c r="V365" s="78"/>
      <c r="W365" s="78"/>
      <c r="X365" s="78"/>
      <c r="Y365" s="78"/>
      <c r="Z365" s="78"/>
      <c r="AA365" s="78"/>
      <c r="AB365" s="78"/>
      <c r="AC365" s="52">
        <f t="shared" si="74"/>
        <v>-965.24</v>
      </c>
      <c r="AD365" s="52">
        <f t="shared" si="75"/>
        <v>0</v>
      </c>
      <c r="AE365" s="78"/>
      <c r="AF365" s="51"/>
      <c r="AG365" s="52">
        <f t="shared" si="65"/>
        <v>-965.24</v>
      </c>
      <c r="AH365" s="52">
        <f t="shared" si="66"/>
        <v>-965.24</v>
      </c>
      <c r="AI365" s="7">
        <f t="shared" si="67"/>
        <v>-965.24</v>
      </c>
      <c r="AJ365" s="7">
        <f t="shared" si="68"/>
        <v>-965.24</v>
      </c>
    </row>
    <row r="366" spans="1:36" x14ac:dyDescent="0.25">
      <c r="A366" s="301" t="str">
        <f t="shared" si="70"/>
        <v>DEDELEGATION</v>
      </c>
      <c r="B366" s="296">
        <v>44295</v>
      </c>
      <c r="C366" s="295">
        <v>3022037</v>
      </c>
      <c r="D366" s="301" t="s">
        <v>236</v>
      </c>
      <c r="E366" s="301" t="str">
        <f>VLOOKUP(C366,Schools!$A:$Z,3,0)</f>
        <v>M</v>
      </c>
      <c r="F366" s="76">
        <v>-1083.8499999999999</v>
      </c>
      <c r="G366" s="295" t="s">
        <v>4703</v>
      </c>
      <c r="H366" s="301" t="s">
        <v>4810</v>
      </c>
      <c r="I366" s="301" t="str">
        <f t="shared" si="71"/>
        <v>10162/543965</v>
      </c>
      <c r="J366" s="301">
        <f>VLOOKUP(C366,Schools!$A:$Z,9,0)</f>
        <v>400030</v>
      </c>
      <c r="K366" s="295" t="s">
        <v>170</v>
      </c>
      <c r="L366" s="295" t="s">
        <v>4815</v>
      </c>
      <c r="M366" s="295" t="s">
        <v>4847</v>
      </c>
      <c r="N366" s="298" t="str">
        <f>VLOOKUP(C366,Schools!A:D,4,0)</f>
        <v>Primary</v>
      </c>
      <c r="O366" s="298">
        <f t="shared" si="69"/>
        <v>10162</v>
      </c>
      <c r="P366" s="298">
        <f t="shared" si="72"/>
        <v>543965</v>
      </c>
      <c r="Q366" s="286">
        <f t="shared" si="73"/>
        <v>-1083.8499999999999</v>
      </c>
      <c r="R366" s="78"/>
      <c r="S366" s="78"/>
      <c r="T366" s="78"/>
      <c r="U366" s="78"/>
      <c r="V366" s="78"/>
      <c r="W366" s="78"/>
      <c r="X366" s="78"/>
      <c r="Y366" s="78"/>
      <c r="Z366" s="78"/>
      <c r="AA366" s="78"/>
      <c r="AB366" s="78"/>
      <c r="AC366" s="52">
        <f t="shared" si="74"/>
        <v>-1083.8499999999999</v>
      </c>
      <c r="AD366" s="52">
        <f t="shared" si="75"/>
        <v>0</v>
      </c>
      <c r="AE366" s="78"/>
      <c r="AF366" s="51"/>
      <c r="AG366" s="52">
        <f t="shared" si="65"/>
        <v>-1083.8499999999999</v>
      </c>
      <c r="AH366" s="52">
        <f t="shared" si="66"/>
        <v>-1083.8499999999999</v>
      </c>
      <c r="AI366" s="7">
        <f t="shared" si="67"/>
        <v>-1083.8499999999999</v>
      </c>
      <c r="AJ366" s="7">
        <f t="shared" si="68"/>
        <v>-1083.8499999999999</v>
      </c>
    </row>
    <row r="367" spans="1:36" x14ac:dyDescent="0.25">
      <c r="A367" s="301" t="str">
        <f t="shared" si="70"/>
        <v>DEDELEGATION</v>
      </c>
      <c r="B367" s="296">
        <v>44295</v>
      </c>
      <c r="C367" s="295">
        <v>3022042</v>
      </c>
      <c r="D367" s="301" t="s">
        <v>4767</v>
      </c>
      <c r="E367" s="301" t="str">
        <f>VLOOKUP(C367,Schools!$A:$Z,3,0)</f>
        <v>M</v>
      </c>
      <c r="F367" s="76">
        <v>-1738.25</v>
      </c>
      <c r="G367" s="295" t="s">
        <v>4703</v>
      </c>
      <c r="H367" s="301" t="s">
        <v>4810</v>
      </c>
      <c r="I367" s="301" t="str">
        <f t="shared" si="71"/>
        <v>10162/543965</v>
      </c>
      <c r="J367" s="301">
        <f>VLOOKUP(C367,Schools!$A:$Z,9,0)</f>
        <v>400048</v>
      </c>
      <c r="K367" s="295" t="s">
        <v>170</v>
      </c>
      <c r="L367" s="295" t="s">
        <v>4815</v>
      </c>
      <c r="M367" s="295" t="s">
        <v>4847</v>
      </c>
      <c r="N367" s="298" t="str">
        <f>VLOOKUP(C367,Schools!A:D,4,0)</f>
        <v>Primary</v>
      </c>
      <c r="O367" s="298">
        <f t="shared" si="69"/>
        <v>10162</v>
      </c>
      <c r="P367" s="298">
        <f t="shared" si="72"/>
        <v>543965</v>
      </c>
      <c r="Q367" s="286">
        <f t="shared" si="73"/>
        <v>-1738.25</v>
      </c>
      <c r="R367" s="78"/>
      <c r="S367" s="78"/>
      <c r="T367" s="78"/>
      <c r="U367" s="78"/>
      <c r="V367" s="78"/>
      <c r="W367" s="78"/>
      <c r="X367" s="78"/>
      <c r="Y367" s="78"/>
      <c r="Z367" s="78"/>
      <c r="AA367" s="78"/>
      <c r="AB367" s="78"/>
      <c r="AC367" s="52">
        <f t="shared" si="74"/>
        <v>-1738.25</v>
      </c>
      <c r="AD367" s="52">
        <f t="shared" si="75"/>
        <v>0</v>
      </c>
      <c r="AE367" s="78"/>
      <c r="AF367" s="51"/>
      <c r="AG367" s="52">
        <f t="shared" si="65"/>
        <v>-1738.25</v>
      </c>
      <c r="AH367" s="52">
        <f t="shared" si="66"/>
        <v>-1738.25</v>
      </c>
      <c r="AI367" s="7">
        <f t="shared" si="67"/>
        <v>-1738.25</v>
      </c>
      <c r="AJ367" s="7">
        <f t="shared" si="68"/>
        <v>-1738.25</v>
      </c>
    </row>
    <row r="368" spans="1:36" x14ac:dyDescent="0.25">
      <c r="A368" s="301" t="str">
        <f t="shared" si="70"/>
        <v>DEDELEGATION</v>
      </c>
      <c r="B368" s="296">
        <v>44295</v>
      </c>
      <c r="C368" s="295">
        <v>3022043</v>
      </c>
      <c r="D368" s="301" t="s">
        <v>245</v>
      </c>
      <c r="E368" s="301" t="str">
        <f>VLOOKUP(C368,Schools!$A:$Z,3,0)</f>
        <v>M</v>
      </c>
      <c r="F368" s="76">
        <v>-1828.23</v>
      </c>
      <c r="G368" s="295" t="s">
        <v>4703</v>
      </c>
      <c r="H368" s="301" t="s">
        <v>4810</v>
      </c>
      <c r="I368" s="301" t="str">
        <f t="shared" si="71"/>
        <v>10162/543965</v>
      </c>
      <c r="J368" s="301">
        <f>VLOOKUP(C368,Schools!$A:$Z,9,0)</f>
        <v>400088</v>
      </c>
      <c r="K368" s="295" t="s">
        <v>170</v>
      </c>
      <c r="L368" s="295" t="s">
        <v>4815</v>
      </c>
      <c r="M368" s="295" t="s">
        <v>4847</v>
      </c>
      <c r="N368" s="298" t="str">
        <f>VLOOKUP(C368,Schools!A:D,4,0)</f>
        <v>Primary</v>
      </c>
      <c r="O368" s="298">
        <f t="shared" si="69"/>
        <v>10162</v>
      </c>
      <c r="P368" s="298">
        <f t="shared" si="72"/>
        <v>543965</v>
      </c>
      <c r="Q368" s="286">
        <f t="shared" si="73"/>
        <v>-1828.23</v>
      </c>
      <c r="R368" s="78"/>
      <c r="S368" s="78"/>
      <c r="T368" s="78"/>
      <c r="U368" s="78"/>
      <c r="V368" s="78"/>
      <c r="W368" s="78"/>
      <c r="X368" s="78"/>
      <c r="Y368" s="78"/>
      <c r="Z368" s="78"/>
      <c r="AA368" s="78"/>
      <c r="AB368" s="78"/>
      <c r="AC368" s="52">
        <f t="shared" si="74"/>
        <v>-1828.23</v>
      </c>
      <c r="AD368" s="52">
        <f t="shared" si="75"/>
        <v>0</v>
      </c>
      <c r="AE368" s="78"/>
      <c r="AF368" s="51"/>
      <c r="AG368" s="52">
        <f t="shared" si="65"/>
        <v>-1828.23</v>
      </c>
      <c r="AH368" s="52">
        <f t="shared" si="66"/>
        <v>-1828.23</v>
      </c>
      <c r="AI368" s="7">
        <f t="shared" si="67"/>
        <v>-1828.23</v>
      </c>
      <c r="AJ368" s="7">
        <f t="shared" si="68"/>
        <v>-1828.23</v>
      </c>
    </row>
    <row r="369" spans="1:36" x14ac:dyDescent="0.25">
      <c r="A369" s="301" t="str">
        <f t="shared" si="70"/>
        <v>DEDELEGATION</v>
      </c>
      <c r="B369" s="296">
        <v>44295</v>
      </c>
      <c r="C369" s="295">
        <v>3022044</v>
      </c>
      <c r="D369" s="301" t="s">
        <v>244</v>
      </c>
      <c r="E369" s="301" t="str">
        <f>VLOOKUP(C369,Schools!$A:$Z,3,0)</f>
        <v>M</v>
      </c>
      <c r="F369" s="76">
        <v>-1435.59</v>
      </c>
      <c r="G369" s="295" t="s">
        <v>4703</v>
      </c>
      <c r="H369" s="301" t="s">
        <v>4810</v>
      </c>
      <c r="I369" s="301" t="str">
        <f t="shared" si="71"/>
        <v>10162/543965</v>
      </c>
      <c r="J369" s="301">
        <f>VLOOKUP(C369,Schools!$A:$Z,9,0)</f>
        <v>400087</v>
      </c>
      <c r="K369" s="295" t="s">
        <v>170</v>
      </c>
      <c r="L369" s="295" t="s">
        <v>4815</v>
      </c>
      <c r="M369" s="295" t="s">
        <v>4847</v>
      </c>
      <c r="N369" s="298" t="str">
        <f>VLOOKUP(C369,Schools!A:D,4,0)</f>
        <v>Primary</v>
      </c>
      <c r="O369" s="298">
        <f t="shared" si="69"/>
        <v>10162</v>
      </c>
      <c r="P369" s="298">
        <f t="shared" si="72"/>
        <v>543965</v>
      </c>
      <c r="Q369" s="286">
        <f t="shared" si="73"/>
        <v>-1435.59</v>
      </c>
      <c r="R369" s="78"/>
      <c r="S369" s="78"/>
      <c r="T369" s="78"/>
      <c r="U369" s="78"/>
      <c r="V369" s="78"/>
      <c r="W369" s="78"/>
      <c r="X369" s="78"/>
      <c r="Y369" s="78"/>
      <c r="Z369" s="78"/>
      <c r="AA369" s="78"/>
      <c r="AB369" s="78"/>
      <c r="AC369" s="52">
        <f t="shared" si="74"/>
        <v>-1435.59</v>
      </c>
      <c r="AD369" s="52">
        <f t="shared" si="75"/>
        <v>0</v>
      </c>
      <c r="AE369" s="78"/>
      <c r="AF369" s="51"/>
      <c r="AG369" s="52">
        <f t="shared" si="65"/>
        <v>-1435.59</v>
      </c>
      <c r="AH369" s="52">
        <f t="shared" si="66"/>
        <v>-1435.59</v>
      </c>
      <c r="AI369" s="7">
        <f t="shared" si="67"/>
        <v>-1435.59</v>
      </c>
      <c r="AJ369" s="7">
        <f t="shared" si="68"/>
        <v>-1435.59</v>
      </c>
    </row>
    <row r="370" spans="1:36" x14ac:dyDescent="0.25">
      <c r="A370" s="301" t="str">
        <f t="shared" si="70"/>
        <v>DEDELEGATION</v>
      </c>
      <c r="B370" s="296">
        <v>44295</v>
      </c>
      <c r="C370" s="295">
        <v>3022045</v>
      </c>
      <c r="D370" s="301" t="s">
        <v>4768</v>
      </c>
      <c r="E370" s="301" t="str">
        <f>VLOOKUP(C370,Schools!$A:$Z,3,0)</f>
        <v>M</v>
      </c>
      <c r="F370" s="76">
        <v>-862.99</v>
      </c>
      <c r="G370" s="295" t="s">
        <v>4703</v>
      </c>
      <c r="H370" s="301" t="s">
        <v>4810</v>
      </c>
      <c r="I370" s="301" t="str">
        <f t="shared" si="71"/>
        <v>10162/543965</v>
      </c>
      <c r="J370" s="301">
        <f>VLOOKUP(C370,Schools!$A:$Z,9,0)</f>
        <v>400089</v>
      </c>
      <c r="K370" s="295" t="s">
        <v>170</v>
      </c>
      <c r="L370" s="295" t="s">
        <v>4815</v>
      </c>
      <c r="M370" s="295" t="s">
        <v>4847</v>
      </c>
      <c r="N370" s="298" t="str">
        <f>VLOOKUP(C370,Schools!A:D,4,0)</f>
        <v>Primary</v>
      </c>
      <c r="O370" s="298">
        <f t="shared" si="69"/>
        <v>10162</v>
      </c>
      <c r="P370" s="298">
        <f t="shared" si="72"/>
        <v>543965</v>
      </c>
      <c r="Q370" s="286">
        <f t="shared" si="73"/>
        <v>-862.99</v>
      </c>
      <c r="R370" s="78"/>
      <c r="S370" s="78"/>
      <c r="T370" s="78"/>
      <c r="U370" s="78"/>
      <c r="V370" s="78"/>
      <c r="W370" s="78"/>
      <c r="X370" s="78"/>
      <c r="Y370" s="78"/>
      <c r="Z370" s="78"/>
      <c r="AA370" s="78"/>
      <c r="AB370" s="78"/>
      <c r="AC370" s="52">
        <f t="shared" si="74"/>
        <v>-862.99</v>
      </c>
      <c r="AD370" s="52">
        <f t="shared" si="75"/>
        <v>0</v>
      </c>
      <c r="AE370" s="78"/>
      <c r="AF370" s="51"/>
      <c r="AG370" s="52">
        <f t="shared" si="65"/>
        <v>-862.99</v>
      </c>
      <c r="AH370" s="52">
        <f t="shared" si="66"/>
        <v>-862.99</v>
      </c>
      <c r="AI370" s="7">
        <f t="shared" si="67"/>
        <v>-862.99</v>
      </c>
      <c r="AJ370" s="7">
        <f t="shared" si="68"/>
        <v>-862.99</v>
      </c>
    </row>
    <row r="371" spans="1:36" x14ac:dyDescent="0.25">
      <c r="A371" s="301" t="str">
        <f t="shared" si="70"/>
        <v>DEDELEGATION</v>
      </c>
      <c r="B371" s="296">
        <v>44295</v>
      </c>
      <c r="C371" s="295">
        <v>3022053</v>
      </c>
      <c r="D371" s="301" t="s">
        <v>4769</v>
      </c>
      <c r="E371" s="301" t="str">
        <f>VLOOKUP(C371,Schools!$A:$Z,3,0)</f>
        <v>M</v>
      </c>
      <c r="F371" s="76">
        <v>-805.73</v>
      </c>
      <c r="G371" s="295" t="s">
        <v>4703</v>
      </c>
      <c r="H371" s="301" t="s">
        <v>4810</v>
      </c>
      <c r="I371" s="301" t="str">
        <f t="shared" si="71"/>
        <v>10162/543965</v>
      </c>
      <c r="J371" s="301">
        <f>VLOOKUP(C371,Schools!$A:$Z,9,0)</f>
        <v>158733</v>
      </c>
      <c r="K371" s="295" t="s">
        <v>170</v>
      </c>
      <c r="L371" s="295" t="s">
        <v>4815</v>
      </c>
      <c r="M371" s="295" t="s">
        <v>4847</v>
      </c>
      <c r="N371" s="298" t="str">
        <f>VLOOKUP(C371,Schools!A:D,4,0)</f>
        <v>Primary</v>
      </c>
      <c r="O371" s="298">
        <f t="shared" si="69"/>
        <v>10162</v>
      </c>
      <c r="P371" s="298">
        <f t="shared" si="72"/>
        <v>543965</v>
      </c>
      <c r="Q371" s="286">
        <f t="shared" si="73"/>
        <v>-805.73</v>
      </c>
      <c r="R371" s="78"/>
      <c r="S371" s="78"/>
      <c r="T371" s="78"/>
      <c r="U371" s="78"/>
      <c r="V371" s="78"/>
      <c r="W371" s="78"/>
      <c r="X371" s="78"/>
      <c r="Y371" s="78"/>
      <c r="Z371" s="78"/>
      <c r="AA371" s="78"/>
      <c r="AB371" s="78"/>
      <c r="AC371" s="52">
        <f t="shared" si="74"/>
        <v>-805.73</v>
      </c>
      <c r="AD371" s="52">
        <f t="shared" si="75"/>
        <v>0</v>
      </c>
      <c r="AE371" s="78"/>
      <c r="AF371" s="51"/>
      <c r="AG371" s="52">
        <f t="shared" si="65"/>
        <v>-805.73</v>
      </c>
      <c r="AH371" s="52">
        <f t="shared" si="66"/>
        <v>-805.73</v>
      </c>
      <c r="AI371" s="7">
        <f t="shared" si="67"/>
        <v>-805.73</v>
      </c>
      <c r="AJ371" s="7">
        <f t="shared" si="68"/>
        <v>-805.73</v>
      </c>
    </row>
    <row r="372" spans="1:36" x14ac:dyDescent="0.25">
      <c r="A372" s="301" t="str">
        <f t="shared" si="70"/>
        <v>DEDELEGATION</v>
      </c>
      <c r="B372" s="296">
        <v>44295</v>
      </c>
      <c r="C372" s="295">
        <v>3022054</v>
      </c>
      <c r="D372" s="301" t="s">
        <v>4770</v>
      </c>
      <c r="E372" s="301" t="str">
        <f>VLOOKUP(C372,Schools!$A:$Z,3,0)</f>
        <v>M</v>
      </c>
      <c r="F372" s="76">
        <v>-846.63</v>
      </c>
      <c r="G372" s="295" t="s">
        <v>4703</v>
      </c>
      <c r="H372" s="301" t="s">
        <v>4810</v>
      </c>
      <c r="I372" s="301" t="str">
        <f t="shared" si="71"/>
        <v>10162/543965</v>
      </c>
      <c r="J372" s="301">
        <f>VLOOKUP(C372,Schools!$A:$Z,9,0)</f>
        <v>400004</v>
      </c>
      <c r="K372" s="295" t="s">
        <v>170</v>
      </c>
      <c r="L372" s="295" t="s">
        <v>4815</v>
      </c>
      <c r="M372" s="295" t="s">
        <v>4847</v>
      </c>
      <c r="N372" s="298" t="str">
        <f>VLOOKUP(C372,Schools!A:D,4,0)</f>
        <v>Primary</v>
      </c>
      <c r="O372" s="298">
        <f t="shared" si="69"/>
        <v>10162</v>
      </c>
      <c r="P372" s="298">
        <f t="shared" si="72"/>
        <v>543965</v>
      </c>
      <c r="Q372" s="286">
        <f t="shared" si="73"/>
        <v>-846.63</v>
      </c>
      <c r="R372" s="78"/>
      <c r="S372" s="78"/>
      <c r="T372" s="78"/>
      <c r="U372" s="78"/>
      <c r="V372" s="78"/>
      <c r="W372" s="78"/>
      <c r="X372" s="78"/>
      <c r="Y372" s="78"/>
      <c r="Z372" s="78"/>
      <c r="AA372" s="78"/>
      <c r="AB372" s="78"/>
      <c r="AC372" s="52">
        <f t="shared" si="74"/>
        <v>-846.63</v>
      </c>
      <c r="AD372" s="52">
        <f t="shared" si="75"/>
        <v>0</v>
      </c>
      <c r="AE372" s="78"/>
      <c r="AF372" s="51"/>
      <c r="AG372" s="52">
        <f t="shared" si="65"/>
        <v>-846.63</v>
      </c>
      <c r="AH372" s="52">
        <f t="shared" si="66"/>
        <v>-846.63</v>
      </c>
      <c r="AI372" s="7">
        <f t="shared" si="67"/>
        <v>-846.63</v>
      </c>
      <c r="AJ372" s="7">
        <f t="shared" si="68"/>
        <v>-846.63</v>
      </c>
    </row>
    <row r="373" spans="1:36" x14ac:dyDescent="0.25">
      <c r="A373" s="301" t="str">
        <f t="shared" si="70"/>
        <v>DEDELEGATION</v>
      </c>
      <c r="B373" s="296">
        <v>44295</v>
      </c>
      <c r="C373" s="295">
        <v>3022055</v>
      </c>
      <c r="D373" s="301" t="s">
        <v>4771</v>
      </c>
      <c r="E373" s="301" t="str">
        <f>VLOOKUP(C373,Schools!$A:$Z,3,0)</f>
        <v>M</v>
      </c>
      <c r="F373" s="76">
        <v>-818</v>
      </c>
      <c r="G373" s="295" t="s">
        <v>4703</v>
      </c>
      <c r="H373" s="301" t="s">
        <v>4810</v>
      </c>
      <c r="I373" s="301" t="str">
        <f t="shared" si="71"/>
        <v>10162/543965</v>
      </c>
      <c r="J373" s="301">
        <f>VLOOKUP(C373,Schools!$A:$Z,9,0)</f>
        <v>400101</v>
      </c>
      <c r="K373" s="295" t="s">
        <v>170</v>
      </c>
      <c r="L373" s="295" t="s">
        <v>4815</v>
      </c>
      <c r="M373" s="295" t="s">
        <v>4847</v>
      </c>
      <c r="N373" s="298" t="str">
        <f>VLOOKUP(C373,Schools!A:D,4,0)</f>
        <v>Primary</v>
      </c>
      <c r="O373" s="298">
        <f t="shared" si="69"/>
        <v>10162</v>
      </c>
      <c r="P373" s="298">
        <f t="shared" si="72"/>
        <v>543965</v>
      </c>
      <c r="Q373" s="286">
        <f t="shared" si="73"/>
        <v>-818</v>
      </c>
      <c r="R373" s="78"/>
      <c r="S373" s="78"/>
      <c r="T373" s="78"/>
      <c r="U373" s="78"/>
      <c r="V373" s="78"/>
      <c r="W373" s="78"/>
      <c r="X373" s="78"/>
      <c r="Y373" s="78"/>
      <c r="Z373" s="78"/>
      <c r="AA373" s="78"/>
      <c r="AB373" s="78"/>
      <c r="AC373" s="52">
        <f t="shared" si="74"/>
        <v>-818</v>
      </c>
      <c r="AD373" s="52">
        <f t="shared" si="75"/>
        <v>0</v>
      </c>
      <c r="AE373" s="78"/>
      <c r="AF373" s="51"/>
      <c r="AG373" s="52">
        <f t="shared" si="65"/>
        <v>-818</v>
      </c>
      <c r="AH373" s="52">
        <f t="shared" si="66"/>
        <v>-818</v>
      </c>
      <c r="AI373" s="7">
        <f t="shared" si="67"/>
        <v>-818</v>
      </c>
      <c r="AJ373" s="7">
        <f t="shared" si="68"/>
        <v>-818</v>
      </c>
    </row>
    <row r="374" spans="1:36" x14ac:dyDescent="0.25">
      <c r="A374" s="301" t="str">
        <f t="shared" si="70"/>
        <v>DEDELEGATION</v>
      </c>
      <c r="B374" s="296">
        <v>44295</v>
      </c>
      <c r="C374" s="295">
        <v>3022057</v>
      </c>
      <c r="D374" s="301" t="s">
        <v>275</v>
      </c>
      <c r="E374" s="301" t="str">
        <f>VLOOKUP(C374,Schools!$A:$Z,3,0)</f>
        <v>M</v>
      </c>
      <c r="F374" s="76">
        <v>-1836.4099999999999</v>
      </c>
      <c r="G374" s="295" t="s">
        <v>4703</v>
      </c>
      <c r="H374" s="301" t="s">
        <v>4810</v>
      </c>
      <c r="I374" s="301" t="str">
        <f t="shared" si="71"/>
        <v>10162/543965</v>
      </c>
      <c r="J374" s="301">
        <f>VLOOKUP(C374,Schools!$A:$Z,9,0)</f>
        <v>400053</v>
      </c>
      <c r="K374" s="295" t="s">
        <v>170</v>
      </c>
      <c r="L374" s="295" t="s">
        <v>4815</v>
      </c>
      <c r="M374" s="295" t="s">
        <v>4847</v>
      </c>
      <c r="N374" s="298" t="str">
        <f>VLOOKUP(C374,Schools!A:D,4,0)</f>
        <v>Primary</v>
      </c>
      <c r="O374" s="298">
        <f t="shared" si="69"/>
        <v>10162</v>
      </c>
      <c r="P374" s="298">
        <f t="shared" si="72"/>
        <v>543965</v>
      </c>
      <c r="Q374" s="286">
        <f t="shared" si="73"/>
        <v>-1836.4099999999999</v>
      </c>
      <c r="R374" s="78"/>
      <c r="S374" s="78"/>
      <c r="T374" s="78"/>
      <c r="U374" s="78"/>
      <c r="V374" s="78"/>
      <c r="W374" s="78"/>
      <c r="X374" s="78"/>
      <c r="Y374" s="78"/>
      <c r="Z374" s="78"/>
      <c r="AA374" s="78"/>
      <c r="AB374" s="78"/>
      <c r="AC374" s="52">
        <f t="shared" si="74"/>
        <v>-1836.4099999999999</v>
      </c>
      <c r="AD374" s="52">
        <f t="shared" si="75"/>
        <v>0</v>
      </c>
      <c r="AE374" s="78"/>
      <c r="AF374" s="51"/>
      <c r="AG374" s="52">
        <f t="shared" si="65"/>
        <v>-1836.4099999999999</v>
      </c>
      <c r="AH374" s="52">
        <f t="shared" si="66"/>
        <v>-1836.4099999999999</v>
      </c>
      <c r="AI374" s="7">
        <f t="shared" si="67"/>
        <v>-1836.4099999999999</v>
      </c>
      <c r="AJ374" s="7">
        <f t="shared" si="68"/>
        <v>-1836.4099999999999</v>
      </c>
    </row>
    <row r="375" spans="1:36" x14ac:dyDescent="0.25">
      <c r="A375" s="301" t="str">
        <f t="shared" si="70"/>
        <v>DEDELEGATION</v>
      </c>
      <c r="B375" s="296">
        <v>44295</v>
      </c>
      <c r="C375" s="295">
        <v>3022060</v>
      </c>
      <c r="D375" s="301" t="s">
        <v>278</v>
      </c>
      <c r="E375" s="301" t="str">
        <f>VLOOKUP(C375,Schools!$A:$Z,3,0)</f>
        <v>M</v>
      </c>
      <c r="F375" s="76">
        <v>-1721.8899999999999</v>
      </c>
      <c r="G375" s="295" t="s">
        <v>4703</v>
      </c>
      <c r="H375" s="301" t="s">
        <v>4810</v>
      </c>
      <c r="I375" s="301" t="str">
        <f t="shared" si="71"/>
        <v>10162/543965</v>
      </c>
      <c r="J375" s="301">
        <f>VLOOKUP(C375,Schools!$A:$Z,9,0)</f>
        <v>400011</v>
      </c>
      <c r="K375" s="295" t="s">
        <v>170</v>
      </c>
      <c r="L375" s="295" t="s">
        <v>4815</v>
      </c>
      <c r="M375" s="295" t="s">
        <v>4847</v>
      </c>
      <c r="N375" s="298" t="str">
        <f>VLOOKUP(C375,Schools!A:D,4,0)</f>
        <v>Primary</v>
      </c>
      <c r="O375" s="298">
        <f t="shared" si="69"/>
        <v>10162</v>
      </c>
      <c r="P375" s="298">
        <f t="shared" si="72"/>
        <v>543965</v>
      </c>
      <c r="Q375" s="286">
        <f t="shared" si="73"/>
        <v>-1721.8899999999999</v>
      </c>
      <c r="R375" s="78"/>
      <c r="S375" s="78"/>
      <c r="T375" s="78"/>
      <c r="U375" s="78"/>
      <c r="V375" s="78"/>
      <c r="W375" s="78"/>
      <c r="X375" s="78"/>
      <c r="Y375" s="78"/>
      <c r="Z375" s="78"/>
      <c r="AA375" s="78"/>
      <c r="AB375" s="78"/>
      <c r="AC375" s="52">
        <f t="shared" si="74"/>
        <v>-1721.8899999999999</v>
      </c>
      <c r="AD375" s="52">
        <f t="shared" si="75"/>
        <v>0</v>
      </c>
      <c r="AE375" s="78"/>
      <c r="AF375" s="51"/>
      <c r="AG375" s="52">
        <f t="shared" si="65"/>
        <v>-1721.8899999999999</v>
      </c>
      <c r="AH375" s="52">
        <f t="shared" si="66"/>
        <v>-1721.8899999999999</v>
      </c>
      <c r="AI375" s="7">
        <f t="shared" si="67"/>
        <v>-1721.8899999999999</v>
      </c>
      <c r="AJ375" s="7">
        <f t="shared" si="68"/>
        <v>-1721.8899999999999</v>
      </c>
    </row>
    <row r="376" spans="1:36" x14ac:dyDescent="0.25">
      <c r="A376" s="301" t="str">
        <f t="shared" si="70"/>
        <v>DEDELEGATION</v>
      </c>
      <c r="B376" s="296">
        <v>44295</v>
      </c>
      <c r="C376" s="295">
        <v>3022067</v>
      </c>
      <c r="D376" s="301" t="s">
        <v>41</v>
      </c>
      <c r="E376" s="301" t="str">
        <f>VLOOKUP(C376,Schools!$A:$Z,3,0)</f>
        <v>M</v>
      </c>
      <c r="F376" s="76">
        <v>-957.06</v>
      </c>
      <c r="G376" s="295" t="s">
        <v>4703</v>
      </c>
      <c r="H376" s="301" t="s">
        <v>4810</v>
      </c>
      <c r="I376" s="301" t="str">
        <f t="shared" si="71"/>
        <v>10162/543965</v>
      </c>
      <c r="J376" s="301">
        <f>VLOOKUP(C376,Schools!$A:$Z,9,0)</f>
        <v>400065</v>
      </c>
      <c r="K376" s="295" t="s">
        <v>170</v>
      </c>
      <c r="L376" s="295" t="s">
        <v>4815</v>
      </c>
      <c r="M376" s="295" t="s">
        <v>4847</v>
      </c>
      <c r="N376" s="298" t="str">
        <f>VLOOKUP(C376,Schools!A:D,4,0)</f>
        <v>Primary</v>
      </c>
      <c r="O376" s="298">
        <f t="shared" si="69"/>
        <v>10162</v>
      </c>
      <c r="P376" s="298">
        <f t="shared" si="72"/>
        <v>543965</v>
      </c>
      <c r="Q376" s="286">
        <f t="shared" si="73"/>
        <v>-957.06</v>
      </c>
      <c r="R376" s="78"/>
      <c r="S376" s="78"/>
      <c r="T376" s="78"/>
      <c r="U376" s="78"/>
      <c r="V376" s="78"/>
      <c r="W376" s="78"/>
      <c r="X376" s="78"/>
      <c r="Y376" s="78"/>
      <c r="Z376" s="78"/>
      <c r="AA376" s="78"/>
      <c r="AB376" s="78"/>
      <c r="AC376" s="52">
        <f t="shared" si="74"/>
        <v>-957.06</v>
      </c>
      <c r="AD376" s="52">
        <f t="shared" si="75"/>
        <v>0</v>
      </c>
      <c r="AE376" s="78"/>
      <c r="AF376" s="51"/>
      <c r="AG376" s="52">
        <f t="shared" si="65"/>
        <v>-957.06</v>
      </c>
      <c r="AH376" s="52">
        <f t="shared" si="66"/>
        <v>-957.06</v>
      </c>
      <c r="AI376" s="7">
        <f t="shared" si="67"/>
        <v>-957.06</v>
      </c>
      <c r="AJ376" s="7">
        <f t="shared" si="68"/>
        <v>-957.06</v>
      </c>
    </row>
    <row r="377" spans="1:36" x14ac:dyDescent="0.25">
      <c r="A377" s="301" t="str">
        <f t="shared" si="70"/>
        <v>DEDELEGATION</v>
      </c>
      <c r="B377" s="296">
        <v>44295</v>
      </c>
      <c r="C377" s="295">
        <v>3022070</v>
      </c>
      <c r="D377" s="301" t="s">
        <v>272</v>
      </c>
      <c r="E377" s="301" t="str">
        <f>VLOOKUP(C377,Schools!$A:$Z,3,0)</f>
        <v>M</v>
      </c>
      <c r="F377" s="76">
        <v>-854.81</v>
      </c>
      <c r="G377" s="295" t="s">
        <v>4703</v>
      </c>
      <c r="H377" s="301" t="s">
        <v>4810</v>
      </c>
      <c r="I377" s="301" t="str">
        <f t="shared" si="71"/>
        <v>10162/543965</v>
      </c>
      <c r="J377" s="301">
        <f>VLOOKUP(C377,Schools!$A:$Z,9,0)</f>
        <v>400038</v>
      </c>
      <c r="K377" s="295" t="s">
        <v>170</v>
      </c>
      <c r="L377" s="295" t="s">
        <v>4815</v>
      </c>
      <c r="M377" s="295" t="s">
        <v>4847</v>
      </c>
      <c r="N377" s="298" t="str">
        <f>VLOOKUP(C377,Schools!A:D,4,0)</f>
        <v>Primary</v>
      </c>
      <c r="O377" s="298">
        <f t="shared" si="69"/>
        <v>10162</v>
      </c>
      <c r="P377" s="298">
        <f t="shared" si="72"/>
        <v>543965</v>
      </c>
      <c r="Q377" s="286">
        <f t="shared" si="73"/>
        <v>-854.81</v>
      </c>
      <c r="R377" s="78"/>
      <c r="S377" s="78"/>
      <c r="T377" s="78"/>
      <c r="U377" s="78"/>
      <c r="V377" s="78"/>
      <c r="W377" s="78"/>
      <c r="X377" s="78"/>
      <c r="Y377" s="78"/>
      <c r="Z377" s="78"/>
      <c r="AA377" s="78"/>
      <c r="AB377" s="78"/>
      <c r="AC377" s="52">
        <f t="shared" si="74"/>
        <v>-854.81</v>
      </c>
      <c r="AD377" s="52">
        <f t="shared" si="75"/>
        <v>0</v>
      </c>
      <c r="AE377" s="78"/>
      <c r="AF377" s="51"/>
      <c r="AG377" s="52">
        <f t="shared" si="65"/>
        <v>-854.81</v>
      </c>
      <c r="AH377" s="52">
        <f t="shared" si="66"/>
        <v>-854.81</v>
      </c>
      <c r="AI377" s="7">
        <f t="shared" si="67"/>
        <v>-854.81</v>
      </c>
      <c r="AJ377" s="7">
        <f t="shared" si="68"/>
        <v>-854.81</v>
      </c>
    </row>
    <row r="378" spans="1:36" x14ac:dyDescent="0.25">
      <c r="A378" s="301" t="str">
        <f t="shared" si="70"/>
        <v>DEDELEGATION</v>
      </c>
      <c r="B378" s="296">
        <v>44295</v>
      </c>
      <c r="C378" s="295">
        <v>3022071</v>
      </c>
      <c r="D378" s="301" t="s">
        <v>4772</v>
      </c>
      <c r="E378" s="301" t="str">
        <f>VLOOKUP(C378,Schools!$A:$Z,3,0)</f>
        <v>M</v>
      </c>
      <c r="F378" s="76">
        <v>-723.93</v>
      </c>
      <c r="G378" s="295" t="s">
        <v>4703</v>
      </c>
      <c r="H378" s="301" t="s">
        <v>4810</v>
      </c>
      <c r="I378" s="301" t="str">
        <f t="shared" si="71"/>
        <v>10162/543965</v>
      </c>
      <c r="J378" s="301">
        <f>VLOOKUP(C378,Schools!$A:$Z,9,0)</f>
        <v>400012</v>
      </c>
      <c r="K378" s="295" t="s">
        <v>170</v>
      </c>
      <c r="L378" s="295" t="s">
        <v>4815</v>
      </c>
      <c r="M378" s="295" t="s">
        <v>4847</v>
      </c>
      <c r="N378" s="298" t="str">
        <f>VLOOKUP(C378,Schools!A:D,4,0)</f>
        <v>Primary</v>
      </c>
      <c r="O378" s="298">
        <f t="shared" si="69"/>
        <v>10162</v>
      </c>
      <c r="P378" s="298">
        <f t="shared" si="72"/>
        <v>543965</v>
      </c>
      <c r="Q378" s="286">
        <f t="shared" si="73"/>
        <v>-723.93</v>
      </c>
      <c r="R378" s="78"/>
      <c r="S378" s="78"/>
      <c r="T378" s="78"/>
      <c r="U378" s="78"/>
      <c r="V378" s="78"/>
      <c r="W378" s="78"/>
      <c r="X378" s="78"/>
      <c r="Y378" s="78"/>
      <c r="Z378" s="78"/>
      <c r="AA378" s="78"/>
      <c r="AB378" s="78"/>
      <c r="AC378" s="52">
        <f t="shared" si="74"/>
        <v>-723.93</v>
      </c>
      <c r="AD378" s="52">
        <f t="shared" si="75"/>
        <v>0</v>
      </c>
      <c r="AE378" s="78"/>
      <c r="AF378" s="51"/>
      <c r="AG378" s="52">
        <f t="shared" si="65"/>
        <v>-723.93</v>
      </c>
      <c r="AH378" s="52">
        <f t="shared" si="66"/>
        <v>-723.93</v>
      </c>
      <c r="AI378" s="7">
        <f t="shared" si="67"/>
        <v>-723.93</v>
      </c>
      <c r="AJ378" s="7">
        <f t="shared" si="68"/>
        <v>-723.93</v>
      </c>
    </row>
    <row r="379" spans="1:36" x14ac:dyDescent="0.25">
      <c r="A379" s="301" t="str">
        <f t="shared" si="70"/>
        <v>DEDELEGATION</v>
      </c>
      <c r="B379" s="296">
        <v>44295</v>
      </c>
      <c r="C379" s="295">
        <v>3022072</v>
      </c>
      <c r="D379" s="301" t="s">
        <v>254</v>
      </c>
      <c r="E379" s="301" t="str">
        <f>VLOOKUP(C379,Schools!$A:$Z,3,0)</f>
        <v>M</v>
      </c>
      <c r="F379" s="76">
        <v>-1329.25</v>
      </c>
      <c r="G379" s="295" t="s">
        <v>4703</v>
      </c>
      <c r="H379" s="301" t="s">
        <v>4810</v>
      </c>
      <c r="I379" s="301" t="str">
        <f t="shared" si="71"/>
        <v>10162/543965</v>
      </c>
      <c r="J379" s="301">
        <f>VLOOKUP(C379,Schools!$A:$Z,9,0)</f>
        <v>400012</v>
      </c>
      <c r="K379" s="295" t="s">
        <v>170</v>
      </c>
      <c r="L379" s="295" t="s">
        <v>4815</v>
      </c>
      <c r="M379" s="295" t="s">
        <v>4847</v>
      </c>
      <c r="N379" s="298" t="str">
        <f>VLOOKUP(C379,Schools!A:D,4,0)</f>
        <v>Primary</v>
      </c>
      <c r="O379" s="298">
        <f t="shared" si="69"/>
        <v>10162</v>
      </c>
      <c r="P379" s="298">
        <f t="shared" si="72"/>
        <v>543965</v>
      </c>
      <c r="Q379" s="286">
        <f t="shared" si="73"/>
        <v>-1329.25</v>
      </c>
      <c r="R379" s="78"/>
      <c r="S379" s="78"/>
      <c r="T379" s="78"/>
      <c r="U379" s="78"/>
      <c r="V379" s="78"/>
      <c r="W379" s="78"/>
      <c r="X379" s="78"/>
      <c r="Y379" s="78"/>
      <c r="Z379" s="78"/>
      <c r="AA379" s="78"/>
      <c r="AB379" s="78"/>
      <c r="AC379" s="52">
        <f t="shared" si="74"/>
        <v>-1329.25</v>
      </c>
      <c r="AD379" s="52">
        <f t="shared" si="75"/>
        <v>0</v>
      </c>
      <c r="AE379" s="78"/>
      <c r="AF379" s="51"/>
      <c r="AG379" s="52">
        <f t="shared" si="65"/>
        <v>-1329.25</v>
      </c>
      <c r="AH379" s="52">
        <f t="shared" si="66"/>
        <v>-1329.25</v>
      </c>
      <c r="AI379" s="7">
        <f t="shared" si="67"/>
        <v>-1329.25</v>
      </c>
      <c r="AJ379" s="7">
        <f t="shared" si="68"/>
        <v>-1329.25</v>
      </c>
    </row>
    <row r="380" spans="1:36" x14ac:dyDescent="0.25">
      <c r="A380" s="301" t="str">
        <f t="shared" si="70"/>
        <v>DEDELEGATION</v>
      </c>
      <c r="B380" s="296">
        <v>44295</v>
      </c>
      <c r="C380" s="295">
        <v>3022073</v>
      </c>
      <c r="D380" s="301" t="s">
        <v>4773</v>
      </c>
      <c r="E380" s="301" t="str">
        <f>VLOOKUP(C380,Schools!$A:$Z,3,0)</f>
        <v>M</v>
      </c>
      <c r="F380" s="76">
        <v>-2543.98</v>
      </c>
      <c r="G380" s="295" t="s">
        <v>4703</v>
      </c>
      <c r="H380" s="301" t="s">
        <v>4810</v>
      </c>
      <c r="I380" s="301" t="str">
        <f t="shared" si="71"/>
        <v>10162/543965</v>
      </c>
      <c r="J380" s="301">
        <f>VLOOKUP(C380,Schools!$A:$Z,9,0)</f>
        <v>400105</v>
      </c>
      <c r="K380" s="295" t="s">
        <v>170</v>
      </c>
      <c r="L380" s="295" t="s">
        <v>4815</v>
      </c>
      <c r="M380" s="295" t="s">
        <v>4847</v>
      </c>
      <c r="N380" s="298" t="str">
        <f>VLOOKUP(C380,Schools!A:D,4,0)</f>
        <v>Primary</v>
      </c>
      <c r="O380" s="298">
        <f t="shared" si="69"/>
        <v>10162</v>
      </c>
      <c r="P380" s="298">
        <f t="shared" si="72"/>
        <v>543965</v>
      </c>
      <c r="Q380" s="286">
        <f t="shared" si="73"/>
        <v>-2543.98</v>
      </c>
      <c r="R380" s="78"/>
      <c r="S380" s="78"/>
      <c r="T380" s="78"/>
      <c r="U380" s="78"/>
      <c r="V380" s="78"/>
      <c r="W380" s="78"/>
      <c r="X380" s="78"/>
      <c r="Y380" s="78"/>
      <c r="Z380" s="78"/>
      <c r="AA380" s="78"/>
      <c r="AB380" s="78"/>
      <c r="AC380" s="52">
        <f t="shared" si="74"/>
        <v>-2543.98</v>
      </c>
      <c r="AD380" s="52">
        <f t="shared" si="75"/>
        <v>0</v>
      </c>
      <c r="AE380" s="78"/>
      <c r="AF380" s="51"/>
      <c r="AG380" s="52">
        <f t="shared" si="65"/>
        <v>-2543.98</v>
      </c>
      <c r="AH380" s="52">
        <f t="shared" si="66"/>
        <v>-2543.98</v>
      </c>
      <c r="AI380" s="7">
        <f t="shared" si="67"/>
        <v>-2543.98</v>
      </c>
      <c r="AJ380" s="7">
        <f t="shared" si="68"/>
        <v>-2543.98</v>
      </c>
    </row>
    <row r="381" spans="1:36" x14ac:dyDescent="0.25">
      <c r="A381" s="301" t="str">
        <f t="shared" si="70"/>
        <v>DEDELEGATION</v>
      </c>
      <c r="B381" s="296">
        <v>44295</v>
      </c>
      <c r="C381" s="295">
        <v>3022076</v>
      </c>
      <c r="D381" s="301" t="s">
        <v>4774</v>
      </c>
      <c r="E381" s="301" t="str">
        <f>VLOOKUP(C381,Schools!$A:$Z,3,0)</f>
        <v>M</v>
      </c>
      <c r="F381" s="76">
        <v>-1443.77</v>
      </c>
      <c r="G381" s="295" t="s">
        <v>4703</v>
      </c>
      <c r="H381" s="301" t="s">
        <v>4810</v>
      </c>
      <c r="I381" s="301" t="str">
        <f t="shared" si="71"/>
        <v>10162/543965</v>
      </c>
      <c r="J381" s="301">
        <f>VLOOKUP(C381,Schools!$A:$Z,9,0)</f>
        <v>400111</v>
      </c>
      <c r="K381" s="295" t="s">
        <v>170</v>
      </c>
      <c r="L381" s="295" t="s">
        <v>4815</v>
      </c>
      <c r="M381" s="295" t="s">
        <v>4847</v>
      </c>
      <c r="N381" s="298" t="str">
        <f>VLOOKUP(C381,Schools!A:D,4,0)</f>
        <v>Primary</v>
      </c>
      <c r="O381" s="298">
        <f t="shared" si="69"/>
        <v>10162</v>
      </c>
      <c r="P381" s="298">
        <f t="shared" si="72"/>
        <v>543965</v>
      </c>
      <c r="Q381" s="286">
        <f t="shared" si="73"/>
        <v>-1443.77</v>
      </c>
      <c r="R381" s="78"/>
      <c r="S381" s="78"/>
      <c r="T381" s="78"/>
      <c r="U381" s="78"/>
      <c r="V381" s="78"/>
      <c r="W381" s="78"/>
      <c r="X381" s="78"/>
      <c r="Y381" s="78"/>
      <c r="Z381" s="78"/>
      <c r="AA381" s="78"/>
      <c r="AB381" s="78"/>
      <c r="AC381" s="52">
        <f t="shared" si="74"/>
        <v>-1443.77</v>
      </c>
      <c r="AD381" s="52">
        <f t="shared" si="75"/>
        <v>0</v>
      </c>
      <c r="AE381" s="78"/>
      <c r="AF381" s="51"/>
      <c r="AG381" s="52">
        <f t="shared" si="65"/>
        <v>-1443.77</v>
      </c>
      <c r="AH381" s="52">
        <f t="shared" si="66"/>
        <v>-1443.77</v>
      </c>
      <c r="AI381" s="7">
        <f t="shared" si="67"/>
        <v>-1443.77</v>
      </c>
      <c r="AJ381" s="7">
        <f t="shared" si="68"/>
        <v>-1443.77</v>
      </c>
    </row>
    <row r="382" spans="1:36" x14ac:dyDescent="0.25">
      <c r="A382" s="301" t="str">
        <f t="shared" si="70"/>
        <v>DEDELEGATION</v>
      </c>
      <c r="B382" s="296">
        <v>44295</v>
      </c>
      <c r="C382" s="295">
        <v>3022077</v>
      </c>
      <c r="D382" s="301" t="s">
        <v>4775</v>
      </c>
      <c r="E382" s="301" t="str">
        <f>VLOOKUP(C382,Schools!$A:$Z,3,0)</f>
        <v>M</v>
      </c>
      <c r="F382" s="76">
        <v>-3541.94</v>
      </c>
      <c r="G382" s="295" t="s">
        <v>4703</v>
      </c>
      <c r="H382" s="301" t="s">
        <v>4810</v>
      </c>
      <c r="I382" s="301" t="str">
        <f t="shared" si="71"/>
        <v>10162/543965</v>
      </c>
      <c r="J382" s="301">
        <f>VLOOKUP(C382,Schools!$A:$Z,9,0)</f>
        <v>400113</v>
      </c>
      <c r="K382" s="295" t="s">
        <v>170</v>
      </c>
      <c r="L382" s="295" t="s">
        <v>4815</v>
      </c>
      <c r="M382" s="295" t="s">
        <v>4847</v>
      </c>
      <c r="N382" s="298" t="str">
        <f>VLOOKUP(C382,Schools!A:D,4,0)</f>
        <v>Primary</v>
      </c>
      <c r="O382" s="298">
        <f t="shared" si="69"/>
        <v>10162</v>
      </c>
      <c r="P382" s="298">
        <f t="shared" si="72"/>
        <v>543965</v>
      </c>
      <c r="Q382" s="286">
        <f t="shared" si="73"/>
        <v>-3541.94</v>
      </c>
      <c r="R382" s="78"/>
      <c r="S382" s="78"/>
      <c r="T382" s="78"/>
      <c r="U382" s="78"/>
      <c r="V382" s="78"/>
      <c r="W382" s="78"/>
      <c r="X382" s="78"/>
      <c r="Y382" s="78"/>
      <c r="Z382" s="78"/>
      <c r="AA382" s="78"/>
      <c r="AB382" s="78"/>
      <c r="AC382" s="52">
        <f t="shared" si="74"/>
        <v>-3541.94</v>
      </c>
      <c r="AD382" s="52">
        <f t="shared" si="75"/>
        <v>0</v>
      </c>
      <c r="AE382" s="78"/>
      <c r="AF382" s="51"/>
      <c r="AG382" s="52">
        <f t="shared" si="65"/>
        <v>-3541.94</v>
      </c>
      <c r="AH382" s="52">
        <f t="shared" si="66"/>
        <v>-3541.94</v>
      </c>
      <c r="AI382" s="7">
        <f t="shared" si="67"/>
        <v>-3541.94</v>
      </c>
      <c r="AJ382" s="7">
        <f t="shared" si="68"/>
        <v>-3541.94</v>
      </c>
    </row>
    <row r="383" spans="1:36" x14ac:dyDescent="0.25">
      <c r="A383" s="301" t="str">
        <f t="shared" si="70"/>
        <v>DEDELEGATION</v>
      </c>
      <c r="B383" s="296">
        <v>44295</v>
      </c>
      <c r="C383" s="295">
        <v>3022078</v>
      </c>
      <c r="D383" s="301" t="s">
        <v>4776</v>
      </c>
      <c r="E383" s="301" t="str">
        <f>VLOOKUP(C383,Schools!$A:$Z,3,0)</f>
        <v>M</v>
      </c>
      <c r="F383" s="76">
        <v>-1423.32</v>
      </c>
      <c r="G383" s="295" t="s">
        <v>4703</v>
      </c>
      <c r="H383" s="301" t="s">
        <v>4810</v>
      </c>
      <c r="I383" s="301" t="str">
        <f t="shared" si="71"/>
        <v>10162/543965</v>
      </c>
      <c r="J383" s="301">
        <f>VLOOKUP(C383,Schools!$A:$Z,9,0)</f>
        <v>400014</v>
      </c>
      <c r="K383" s="295" t="s">
        <v>170</v>
      </c>
      <c r="L383" s="295" t="s">
        <v>4815</v>
      </c>
      <c r="M383" s="295" t="s">
        <v>4847</v>
      </c>
      <c r="N383" s="298" t="str">
        <f>VLOOKUP(C383,Schools!A:D,4,0)</f>
        <v>Primary</v>
      </c>
      <c r="O383" s="298">
        <f t="shared" si="69"/>
        <v>10162</v>
      </c>
      <c r="P383" s="298">
        <f t="shared" si="72"/>
        <v>543965</v>
      </c>
      <c r="Q383" s="286">
        <f t="shared" si="73"/>
        <v>-1423.32</v>
      </c>
      <c r="R383" s="78"/>
      <c r="S383" s="78"/>
      <c r="T383" s="78"/>
      <c r="U383" s="78"/>
      <c r="V383" s="78"/>
      <c r="W383" s="78"/>
      <c r="X383" s="78"/>
      <c r="Y383" s="78"/>
      <c r="Z383" s="78"/>
      <c r="AA383" s="78"/>
      <c r="AB383" s="78"/>
      <c r="AC383" s="52">
        <f t="shared" si="74"/>
        <v>-1423.32</v>
      </c>
      <c r="AD383" s="52">
        <f t="shared" si="75"/>
        <v>0</v>
      </c>
      <c r="AE383" s="78"/>
      <c r="AF383" s="51"/>
      <c r="AG383" s="52">
        <f t="shared" si="65"/>
        <v>-1423.32</v>
      </c>
      <c r="AH383" s="52">
        <f t="shared" si="66"/>
        <v>-1423.32</v>
      </c>
      <c r="AI383" s="7">
        <f t="shared" si="67"/>
        <v>-1423.32</v>
      </c>
      <c r="AJ383" s="7">
        <f t="shared" si="68"/>
        <v>-1423.32</v>
      </c>
    </row>
    <row r="384" spans="1:36" x14ac:dyDescent="0.25">
      <c r="A384" s="301" t="str">
        <f t="shared" si="70"/>
        <v>DEDELEGATION</v>
      </c>
      <c r="B384" s="296">
        <v>44295</v>
      </c>
      <c r="C384" s="295">
        <v>3022079</v>
      </c>
      <c r="D384" s="301" t="s">
        <v>4777</v>
      </c>
      <c r="E384" s="301" t="str">
        <f>VLOOKUP(C384,Schools!$A:$Z,3,0)</f>
        <v>M</v>
      </c>
      <c r="F384" s="76">
        <v>-1775.06</v>
      </c>
      <c r="G384" s="295" t="s">
        <v>4703</v>
      </c>
      <c r="H384" s="301" t="s">
        <v>4810</v>
      </c>
      <c r="I384" s="301" t="str">
        <f t="shared" si="71"/>
        <v>10162/543965</v>
      </c>
      <c r="J384" s="301">
        <f>VLOOKUP(C384,Schools!$A:$Z,9,0)</f>
        <v>400070</v>
      </c>
      <c r="K384" s="295" t="s">
        <v>170</v>
      </c>
      <c r="L384" s="295" t="s">
        <v>4815</v>
      </c>
      <c r="M384" s="295" t="s">
        <v>4847</v>
      </c>
      <c r="N384" s="298" t="str">
        <f>VLOOKUP(C384,Schools!A:D,4,0)</f>
        <v>Primary</v>
      </c>
      <c r="O384" s="298">
        <f t="shared" si="69"/>
        <v>10162</v>
      </c>
      <c r="P384" s="298">
        <f t="shared" si="72"/>
        <v>543965</v>
      </c>
      <c r="Q384" s="286">
        <f t="shared" si="73"/>
        <v>-1775.06</v>
      </c>
      <c r="R384" s="78"/>
      <c r="S384" s="78"/>
      <c r="T384" s="78"/>
      <c r="U384" s="78"/>
      <c r="V384" s="78"/>
      <c r="W384" s="78"/>
      <c r="X384" s="78"/>
      <c r="Y384" s="78"/>
      <c r="Z384" s="78"/>
      <c r="AA384" s="78"/>
      <c r="AB384" s="78"/>
      <c r="AC384" s="52">
        <f t="shared" si="74"/>
        <v>-1775.06</v>
      </c>
      <c r="AD384" s="52">
        <f t="shared" si="75"/>
        <v>0</v>
      </c>
      <c r="AE384" s="78"/>
      <c r="AF384" s="51"/>
      <c r="AG384" s="52">
        <f t="shared" si="65"/>
        <v>-1775.06</v>
      </c>
      <c r="AH384" s="52">
        <f t="shared" si="66"/>
        <v>-1775.06</v>
      </c>
      <c r="AI384" s="7">
        <f t="shared" si="67"/>
        <v>-1775.06</v>
      </c>
      <c r="AJ384" s="7">
        <f t="shared" si="68"/>
        <v>-1775.06</v>
      </c>
    </row>
    <row r="385" spans="1:36" x14ac:dyDescent="0.25">
      <c r="A385" s="301" t="str">
        <f t="shared" si="70"/>
        <v>DEDELEGATION</v>
      </c>
      <c r="B385" s="296">
        <v>44295</v>
      </c>
      <c r="C385" s="295">
        <v>3023300</v>
      </c>
      <c r="D385" s="301" t="s">
        <v>4778</v>
      </c>
      <c r="E385" s="301" t="str">
        <f>VLOOKUP(C385,Schools!$A:$Z,3,0)</f>
        <v>M</v>
      </c>
      <c r="F385" s="76">
        <v>-699.39</v>
      </c>
      <c r="G385" s="295" t="s">
        <v>4703</v>
      </c>
      <c r="H385" s="301" t="s">
        <v>4810</v>
      </c>
      <c r="I385" s="301" t="str">
        <f t="shared" si="71"/>
        <v>10162/543965</v>
      </c>
      <c r="J385" s="301">
        <f>VLOOKUP(C385,Schools!$A:$Z,9,0)</f>
        <v>400069</v>
      </c>
      <c r="K385" s="295" t="s">
        <v>170</v>
      </c>
      <c r="L385" s="295" t="s">
        <v>4815</v>
      </c>
      <c r="M385" s="295" t="s">
        <v>4847</v>
      </c>
      <c r="N385" s="298" t="str">
        <f>VLOOKUP(C385,Schools!A:D,4,0)</f>
        <v>Primary</v>
      </c>
      <c r="O385" s="298">
        <f t="shared" si="69"/>
        <v>10162</v>
      </c>
      <c r="P385" s="298">
        <f t="shared" si="72"/>
        <v>543965</v>
      </c>
      <c r="Q385" s="286">
        <f t="shared" si="73"/>
        <v>-699.39</v>
      </c>
      <c r="R385" s="78"/>
      <c r="S385" s="78"/>
      <c r="T385" s="78"/>
      <c r="U385" s="78"/>
      <c r="V385" s="78"/>
      <c r="W385" s="78"/>
      <c r="X385" s="78"/>
      <c r="Y385" s="78"/>
      <c r="Z385" s="78"/>
      <c r="AA385" s="78"/>
      <c r="AB385" s="78"/>
      <c r="AC385" s="52">
        <f t="shared" si="74"/>
        <v>-699.39</v>
      </c>
      <c r="AD385" s="52">
        <f t="shared" si="75"/>
        <v>0</v>
      </c>
      <c r="AE385" s="78"/>
      <c r="AF385" s="51"/>
      <c r="AG385" s="52">
        <f t="shared" si="65"/>
        <v>-699.39</v>
      </c>
      <c r="AH385" s="52">
        <f t="shared" si="66"/>
        <v>-699.39</v>
      </c>
      <c r="AI385" s="7">
        <f t="shared" si="67"/>
        <v>-699.39</v>
      </c>
      <c r="AJ385" s="7">
        <f t="shared" si="68"/>
        <v>-699.39</v>
      </c>
    </row>
    <row r="386" spans="1:36" x14ac:dyDescent="0.25">
      <c r="A386" s="301" t="str">
        <f t="shared" si="70"/>
        <v>DEDELEGATION</v>
      </c>
      <c r="B386" s="296">
        <v>44295</v>
      </c>
      <c r="C386" s="295">
        <v>3023302</v>
      </c>
      <c r="D386" s="301" t="s">
        <v>4779</v>
      </c>
      <c r="E386" s="301" t="str">
        <f>VLOOKUP(C386,Schools!$A:$Z,3,0)</f>
        <v>M</v>
      </c>
      <c r="F386" s="76">
        <v>-854.81</v>
      </c>
      <c r="G386" s="295" t="s">
        <v>4703</v>
      </c>
      <c r="H386" s="301" t="s">
        <v>4810</v>
      </c>
      <c r="I386" s="301" t="str">
        <f t="shared" si="71"/>
        <v>10162/543965</v>
      </c>
      <c r="J386" s="301">
        <f>VLOOKUP(C386,Schools!$A:$Z,9,0)</f>
        <v>400039</v>
      </c>
      <c r="K386" s="295" t="s">
        <v>170</v>
      </c>
      <c r="L386" s="295" t="s">
        <v>4815</v>
      </c>
      <c r="M386" s="295" t="s">
        <v>4847</v>
      </c>
      <c r="N386" s="298" t="str">
        <f>VLOOKUP(C386,Schools!A:D,4,0)</f>
        <v>Primary</v>
      </c>
      <c r="O386" s="298">
        <f t="shared" si="69"/>
        <v>10162</v>
      </c>
      <c r="P386" s="298">
        <f t="shared" si="72"/>
        <v>543965</v>
      </c>
      <c r="Q386" s="286">
        <f t="shared" si="73"/>
        <v>-854.81</v>
      </c>
      <c r="R386" s="78"/>
      <c r="S386" s="78"/>
      <c r="T386" s="78"/>
      <c r="U386" s="78"/>
      <c r="V386" s="78"/>
      <c r="W386" s="78"/>
      <c r="X386" s="78"/>
      <c r="Y386" s="78"/>
      <c r="Z386" s="78"/>
      <c r="AA386" s="78"/>
      <c r="AB386" s="78"/>
      <c r="AC386" s="52">
        <f t="shared" si="74"/>
        <v>-854.81</v>
      </c>
      <c r="AD386" s="52">
        <f t="shared" si="75"/>
        <v>0</v>
      </c>
      <c r="AE386" s="78"/>
      <c r="AF386" s="51"/>
      <c r="AG386" s="52">
        <f t="shared" si="65"/>
        <v>-854.81</v>
      </c>
      <c r="AH386" s="52">
        <f t="shared" si="66"/>
        <v>-854.81</v>
      </c>
      <c r="AI386" s="7">
        <f t="shared" si="67"/>
        <v>-854.81</v>
      </c>
      <c r="AJ386" s="7">
        <f t="shared" si="68"/>
        <v>-854.81</v>
      </c>
    </row>
    <row r="387" spans="1:36" x14ac:dyDescent="0.25">
      <c r="A387" s="301" t="str">
        <f t="shared" si="70"/>
        <v>DEDELEGATION</v>
      </c>
      <c r="B387" s="296">
        <v>44295</v>
      </c>
      <c r="C387" s="295">
        <v>3023304</v>
      </c>
      <c r="D387" s="301" t="s">
        <v>4780</v>
      </c>
      <c r="E387" s="301" t="str">
        <f>VLOOKUP(C387,Schools!$A:$Z,3,0)</f>
        <v>M</v>
      </c>
      <c r="F387" s="76">
        <v>-813.91</v>
      </c>
      <c r="G387" s="295" t="s">
        <v>4703</v>
      </c>
      <c r="H387" s="301" t="s">
        <v>4810</v>
      </c>
      <c r="I387" s="301" t="str">
        <f t="shared" si="71"/>
        <v>10162/543965</v>
      </c>
      <c r="J387" s="301">
        <f>VLOOKUP(C387,Schools!$A:$Z,9,0)</f>
        <v>400008</v>
      </c>
      <c r="K387" s="295" t="s">
        <v>170</v>
      </c>
      <c r="L387" s="295" t="s">
        <v>4815</v>
      </c>
      <c r="M387" s="295" t="s">
        <v>4847</v>
      </c>
      <c r="N387" s="298" t="str">
        <f>VLOOKUP(C387,Schools!A:D,4,0)</f>
        <v>Primary</v>
      </c>
      <c r="O387" s="298">
        <f t="shared" si="69"/>
        <v>10162</v>
      </c>
      <c r="P387" s="298">
        <f t="shared" si="72"/>
        <v>543965</v>
      </c>
      <c r="Q387" s="286">
        <f t="shared" si="73"/>
        <v>-813.91</v>
      </c>
      <c r="R387" s="78"/>
      <c r="S387" s="78"/>
      <c r="T387" s="78"/>
      <c r="U387" s="78"/>
      <c r="V387" s="78"/>
      <c r="W387" s="78"/>
      <c r="X387" s="78"/>
      <c r="Y387" s="78"/>
      <c r="Z387" s="78"/>
      <c r="AA387" s="78"/>
      <c r="AB387" s="78"/>
      <c r="AC387" s="52">
        <f t="shared" si="74"/>
        <v>-813.91</v>
      </c>
      <c r="AD387" s="52">
        <f t="shared" si="75"/>
        <v>0</v>
      </c>
      <c r="AE387" s="78"/>
      <c r="AF387" s="51"/>
      <c r="AG387" s="52">
        <f t="shared" si="65"/>
        <v>-813.91</v>
      </c>
      <c r="AH387" s="52">
        <f t="shared" si="66"/>
        <v>-813.91</v>
      </c>
      <c r="AI387" s="7">
        <f t="shared" si="67"/>
        <v>-813.91</v>
      </c>
      <c r="AJ387" s="7">
        <f t="shared" si="68"/>
        <v>-813.91</v>
      </c>
    </row>
    <row r="388" spans="1:36" x14ac:dyDescent="0.25">
      <c r="A388" s="301" t="str">
        <f t="shared" si="70"/>
        <v>DEDELEGATION</v>
      </c>
      <c r="B388" s="296">
        <v>44295</v>
      </c>
      <c r="C388" s="295">
        <v>3023305</v>
      </c>
      <c r="D388" s="301" t="s">
        <v>4781</v>
      </c>
      <c r="E388" s="301" t="str">
        <f>VLOOKUP(C388,Schools!$A:$Z,3,0)</f>
        <v>M</v>
      </c>
      <c r="F388" s="76">
        <v>-613.5</v>
      </c>
      <c r="G388" s="295" t="s">
        <v>4703</v>
      </c>
      <c r="H388" s="301" t="s">
        <v>4810</v>
      </c>
      <c r="I388" s="301" t="str">
        <f t="shared" si="71"/>
        <v>10162/543965</v>
      </c>
      <c r="J388" s="301">
        <f>VLOOKUP(C388,Schools!$A:$Z,9,0)</f>
        <v>400086</v>
      </c>
      <c r="K388" s="295" t="s">
        <v>170</v>
      </c>
      <c r="L388" s="295" t="s">
        <v>4815</v>
      </c>
      <c r="M388" s="295" t="s">
        <v>4847</v>
      </c>
      <c r="N388" s="298" t="str">
        <f>VLOOKUP(C388,Schools!A:D,4,0)</f>
        <v>Primary</v>
      </c>
      <c r="O388" s="298">
        <f t="shared" si="69"/>
        <v>10162</v>
      </c>
      <c r="P388" s="298">
        <f t="shared" si="72"/>
        <v>543965</v>
      </c>
      <c r="Q388" s="286">
        <f t="shared" si="73"/>
        <v>-613.5</v>
      </c>
      <c r="R388" s="78"/>
      <c r="S388" s="78"/>
      <c r="T388" s="78"/>
      <c r="U388" s="78"/>
      <c r="V388" s="78"/>
      <c r="W388" s="78"/>
      <c r="X388" s="78"/>
      <c r="Y388" s="78"/>
      <c r="Z388" s="78"/>
      <c r="AA388" s="78"/>
      <c r="AB388" s="78"/>
      <c r="AC388" s="52">
        <f t="shared" si="74"/>
        <v>-613.5</v>
      </c>
      <c r="AD388" s="52">
        <f t="shared" si="75"/>
        <v>0</v>
      </c>
      <c r="AE388" s="78"/>
      <c r="AF388" s="51"/>
      <c r="AG388" s="52">
        <f t="shared" si="65"/>
        <v>-613.5</v>
      </c>
      <c r="AH388" s="52">
        <f t="shared" si="66"/>
        <v>-613.5</v>
      </c>
      <c r="AI388" s="7">
        <f t="shared" si="67"/>
        <v>-613.5</v>
      </c>
      <c r="AJ388" s="7">
        <f t="shared" si="68"/>
        <v>-613.5</v>
      </c>
    </row>
    <row r="389" spans="1:36" x14ac:dyDescent="0.25">
      <c r="A389" s="301" t="str">
        <f t="shared" si="70"/>
        <v>DEDELEGATION</v>
      </c>
      <c r="B389" s="296">
        <v>44295</v>
      </c>
      <c r="C389" s="295">
        <v>3023307</v>
      </c>
      <c r="D389" s="301" t="s">
        <v>4782</v>
      </c>
      <c r="E389" s="301" t="str">
        <f>VLOOKUP(C389,Schools!$A:$Z,3,0)</f>
        <v>M</v>
      </c>
      <c r="F389" s="76">
        <v>-854.81</v>
      </c>
      <c r="G389" s="295" t="s">
        <v>4703</v>
      </c>
      <c r="H389" s="301" t="s">
        <v>4810</v>
      </c>
      <c r="I389" s="301" t="str">
        <f t="shared" si="71"/>
        <v>10162/543965</v>
      </c>
      <c r="J389" s="301">
        <f>VLOOKUP(C389,Schools!$A:$Z,9,0)</f>
        <v>400114</v>
      </c>
      <c r="K389" s="295" t="s">
        <v>170</v>
      </c>
      <c r="L389" s="295" t="s">
        <v>4815</v>
      </c>
      <c r="M389" s="295" t="s">
        <v>4847</v>
      </c>
      <c r="N389" s="298" t="str">
        <f>VLOOKUP(C389,Schools!A:D,4,0)</f>
        <v>Primary</v>
      </c>
      <c r="O389" s="298">
        <f t="shared" si="69"/>
        <v>10162</v>
      </c>
      <c r="P389" s="298">
        <f t="shared" si="72"/>
        <v>543965</v>
      </c>
      <c r="Q389" s="286">
        <f t="shared" si="73"/>
        <v>-854.81</v>
      </c>
      <c r="R389" s="78"/>
      <c r="S389" s="78"/>
      <c r="T389" s="78"/>
      <c r="U389" s="78"/>
      <c r="V389" s="78"/>
      <c r="W389" s="78"/>
      <c r="X389" s="78"/>
      <c r="Y389" s="78"/>
      <c r="Z389" s="78"/>
      <c r="AA389" s="78"/>
      <c r="AB389" s="78"/>
      <c r="AC389" s="52">
        <f t="shared" si="74"/>
        <v>-854.81</v>
      </c>
      <c r="AD389" s="52">
        <f t="shared" si="75"/>
        <v>0</v>
      </c>
      <c r="AE389" s="78"/>
      <c r="AF389" s="51"/>
      <c r="AG389" s="52">
        <f t="shared" si="65"/>
        <v>-854.81</v>
      </c>
      <c r="AH389" s="52">
        <f t="shared" si="66"/>
        <v>-854.81</v>
      </c>
      <c r="AI389" s="7">
        <f t="shared" si="67"/>
        <v>-854.81</v>
      </c>
      <c r="AJ389" s="7">
        <f t="shared" si="68"/>
        <v>-854.81</v>
      </c>
    </row>
    <row r="390" spans="1:36" x14ac:dyDescent="0.25">
      <c r="A390" s="301" t="str">
        <f t="shared" si="70"/>
        <v>DEDELEGATION</v>
      </c>
      <c r="B390" s="296">
        <v>44295</v>
      </c>
      <c r="C390" s="295">
        <v>3023309</v>
      </c>
      <c r="D390" s="301" t="s">
        <v>4783</v>
      </c>
      <c r="E390" s="301" t="str">
        <f>VLOOKUP(C390,Schools!$A:$Z,3,0)</f>
        <v>M</v>
      </c>
      <c r="F390" s="76">
        <v>-862.99</v>
      </c>
      <c r="G390" s="295" t="s">
        <v>4703</v>
      </c>
      <c r="H390" s="301" t="s">
        <v>4810</v>
      </c>
      <c r="I390" s="301" t="str">
        <f t="shared" si="71"/>
        <v>10162/543965</v>
      </c>
      <c r="J390" s="301">
        <f>VLOOKUP(C390,Schools!$A:$Z,9,0)</f>
        <v>400098</v>
      </c>
      <c r="K390" s="295" t="s">
        <v>170</v>
      </c>
      <c r="L390" s="295" t="s">
        <v>4815</v>
      </c>
      <c r="M390" s="295" t="s">
        <v>4847</v>
      </c>
      <c r="N390" s="298" t="str">
        <f>VLOOKUP(C390,Schools!A:D,4,0)</f>
        <v>Primary</v>
      </c>
      <c r="O390" s="298">
        <f t="shared" si="69"/>
        <v>10162</v>
      </c>
      <c r="P390" s="298">
        <f t="shared" si="72"/>
        <v>543965</v>
      </c>
      <c r="Q390" s="286">
        <f t="shared" si="73"/>
        <v>-862.99</v>
      </c>
      <c r="R390" s="78"/>
      <c r="S390" s="78"/>
      <c r="T390" s="78"/>
      <c r="U390" s="78"/>
      <c r="V390" s="78"/>
      <c r="W390" s="78"/>
      <c r="X390" s="78"/>
      <c r="Y390" s="78"/>
      <c r="Z390" s="78"/>
      <c r="AA390" s="78"/>
      <c r="AB390" s="78"/>
      <c r="AC390" s="52">
        <f t="shared" si="74"/>
        <v>-862.99</v>
      </c>
      <c r="AD390" s="52">
        <f t="shared" si="75"/>
        <v>0</v>
      </c>
      <c r="AE390" s="78"/>
      <c r="AF390" s="51"/>
      <c r="AG390" s="52">
        <f t="shared" si="65"/>
        <v>-862.99</v>
      </c>
      <c r="AH390" s="52">
        <f t="shared" si="66"/>
        <v>-862.99</v>
      </c>
      <c r="AI390" s="7">
        <f t="shared" si="67"/>
        <v>-862.99</v>
      </c>
      <c r="AJ390" s="7">
        <f t="shared" si="68"/>
        <v>-862.99</v>
      </c>
    </row>
    <row r="391" spans="1:36" x14ac:dyDescent="0.25">
      <c r="A391" s="301" t="str">
        <f t="shared" si="70"/>
        <v>DEDELEGATION</v>
      </c>
      <c r="B391" s="296">
        <v>44295</v>
      </c>
      <c r="C391" s="295">
        <v>3023311</v>
      </c>
      <c r="D391" s="301" t="s">
        <v>4784</v>
      </c>
      <c r="E391" s="301" t="str">
        <f>VLOOKUP(C391,Schools!$A:$Z,3,0)</f>
        <v>M</v>
      </c>
      <c r="F391" s="76">
        <v>-1680.99</v>
      </c>
      <c r="G391" s="295" t="s">
        <v>4703</v>
      </c>
      <c r="H391" s="301" t="s">
        <v>4810</v>
      </c>
      <c r="I391" s="301" t="str">
        <f t="shared" si="71"/>
        <v>10162/543965</v>
      </c>
      <c r="J391" s="301">
        <f>VLOOKUP(C391,Schools!$A:$Z,9,0)</f>
        <v>400058</v>
      </c>
      <c r="K391" s="295" t="s">
        <v>170</v>
      </c>
      <c r="L391" s="295" t="s">
        <v>4815</v>
      </c>
      <c r="M391" s="295" t="s">
        <v>4847</v>
      </c>
      <c r="N391" s="298" t="str">
        <f>VLOOKUP(C391,Schools!A:D,4,0)</f>
        <v>Primary</v>
      </c>
      <c r="O391" s="298">
        <f t="shared" si="69"/>
        <v>10162</v>
      </c>
      <c r="P391" s="298">
        <f t="shared" si="72"/>
        <v>543965</v>
      </c>
      <c r="Q391" s="286">
        <f t="shared" si="73"/>
        <v>-1680.99</v>
      </c>
      <c r="R391" s="78"/>
      <c r="S391" s="78"/>
      <c r="T391" s="78"/>
      <c r="U391" s="78"/>
      <c r="V391" s="78"/>
      <c r="W391" s="78"/>
      <c r="X391" s="78"/>
      <c r="Y391" s="78"/>
      <c r="Z391" s="78"/>
      <c r="AA391" s="78"/>
      <c r="AB391" s="78"/>
      <c r="AC391" s="52">
        <f t="shared" si="74"/>
        <v>-1680.99</v>
      </c>
      <c r="AD391" s="52">
        <f t="shared" si="75"/>
        <v>0</v>
      </c>
      <c r="AE391" s="78"/>
      <c r="AF391" s="51"/>
      <c r="AG391" s="52">
        <f t="shared" ref="AG391:AG454" si="76">SUM(Q391:S391)</f>
        <v>-1680.99</v>
      </c>
      <c r="AH391" s="52">
        <f t="shared" ref="AH391:AH454" si="77">SUM(Q391:V391)</f>
        <v>-1680.99</v>
      </c>
      <c r="AI391" s="7">
        <f t="shared" ref="AI391:AI454" si="78">SUM(Q391:Y391)</f>
        <v>-1680.99</v>
      </c>
      <c r="AJ391" s="7">
        <f t="shared" ref="AJ391:AJ454" si="79">SUM(Q391:AB391)</f>
        <v>-1680.99</v>
      </c>
    </row>
    <row r="392" spans="1:36" x14ac:dyDescent="0.25">
      <c r="A392" s="301" t="str">
        <f t="shared" si="70"/>
        <v>DEDELEGATION</v>
      </c>
      <c r="B392" s="296">
        <v>44295</v>
      </c>
      <c r="C392" s="295">
        <v>3023312</v>
      </c>
      <c r="D392" s="301" t="s">
        <v>4785</v>
      </c>
      <c r="E392" s="301" t="str">
        <f>VLOOKUP(C392,Schools!$A:$Z,3,0)</f>
        <v>M</v>
      </c>
      <c r="F392" s="76">
        <v>-867.07999999999993</v>
      </c>
      <c r="G392" s="295" t="s">
        <v>4703</v>
      </c>
      <c r="H392" s="301" t="s">
        <v>4810</v>
      </c>
      <c r="I392" s="301" t="str">
        <f t="shared" si="71"/>
        <v>10162/543965</v>
      </c>
      <c r="J392" s="301">
        <f>VLOOKUP(C392,Schools!$A:$Z,9,0)</f>
        <v>400017</v>
      </c>
      <c r="K392" s="295" t="s">
        <v>170</v>
      </c>
      <c r="L392" s="295" t="s">
        <v>4815</v>
      </c>
      <c r="M392" s="295" t="s">
        <v>4847</v>
      </c>
      <c r="N392" s="298" t="str">
        <f>VLOOKUP(C392,Schools!A:D,4,0)</f>
        <v>Primary</v>
      </c>
      <c r="O392" s="298">
        <f t="shared" si="69"/>
        <v>10162</v>
      </c>
      <c r="P392" s="298">
        <f t="shared" si="72"/>
        <v>543965</v>
      </c>
      <c r="Q392" s="286">
        <f t="shared" si="73"/>
        <v>-867.07999999999993</v>
      </c>
      <c r="R392" s="78"/>
      <c r="S392" s="78"/>
      <c r="T392" s="78"/>
      <c r="U392" s="78"/>
      <c r="V392" s="78"/>
      <c r="W392" s="78"/>
      <c r="X392" s="78"/>
      <c r="Y392" s="78"/>
      <c r="Z392" s="78"/>
      <c r="AA392" s="78"/>
      <c r="AB392" s="78"/>
      <c r="AC392" s="52">
        <f t="shared" si="74"/>
        <v>-867.07999999999993</v>
      </c>
      <c r="AD392" s="52">
        <f t="shared" si="75"/>
        <v>0</v>
      </c>
      <c r="AE392" s="78"/>
      <c r="AF392" s="51"/>
      <c r="AG392" s="52">
        <f t="shared" si="76"/>
        <v>-867.07999999999993</v>
      </c>
      <c r="AH392" s="52">
        <f t="shared" si="77"/>
        <v>-867.07999999999993</v>
      </c>
      <c r="AI392" s="7">
        <f t="shared" si="78"/>
        <v>-867.07999999999993</v>
      </c>
      <c r="AJ392" s="7">
        <f t="shared" si="79"/>
        <v>-867.07999999999993</v>
      </c>
    </row>
    <row r="393" spans="1:36" x14ac:dyDescent="0.25">
      <c r="A393" s="301" t="str">
        <f t="shared" si="70"/>
        <v>DEDELEGATION</v>
      </c>
      <c r="B393" s="296">
        <v>44295</v>
      </c>
      <c r="C393" s="295">
        <v>3023313</v>
      </c>
      <c r="D393" s="301" t="s">
        <v>4786</v>
      </c>
      <c r="E393" s="301" t="str">
        <f>VLOOKUP(C393,Schools!$A:$Z,3,0)</f>
        <v>M</v>
      </c>
      <c r="F393" s="76">
        <v>-760.74</v>
      </c>
      <c r="G393" s="295" t="s">
        <v>4703</v>
      </c>
      <c r="H393" s="301" t="s">
        <v>4810</v>
      </c>
      <c r="I393" s="301" t="str">
        <f t="shared" si="71"/>
        <v>10162/543965</v>
      </c>
      <c r="J393" s="301">
        <f>VLOOKUP(C393,Schools!$A:$Z,9,0)</f>
        <v>400006</v>
      </c>
      <c r="K393" s="295" t="s">
        <v>170</v>
      </c>
      <c r="L393" s="295" t="s">
        <v>4815</v>
      </c>
      <c r="M393" s="295" t="s">
        <v>4847</v>
      </c>
      <c r="N393" s="298" t="str">
        <f>VLOOKUP(C393,Schools!A:D,4,0)</f>
        <v>Primary</v>
      </c>
      <c r="O393" s="298">
        <f t="shared" si="69"/>
        <v>10162</v>
      </c>
      <c r="P393" s="298">
        <f t="shared" si="72"/>
        <v>543965</v>
      </c>
      <c r="Q393" s="286">
        <f t="shared" si="73"/>
        <v>-760.74</v>
      </c>
      <c r="R393" s="78"/>
      <c r="S393" s="78"/>
      <c r="T393" s="78"/>
      <c r="U393" s="78"/>
      <c r="V393" s="78"/>
      <c r="W393" s="78"/>
      <c r="X393" s="78"/>
      <c r="Y393" s="78"/>
      <c r="Z393" s="78"/>
      <c r="AA393" s="78"/>
      <c r="AB393" s="78"/>
      <c r="AC393" s="52">
        <f t="shared" si="74"/>
        <v>-760.74</v>
      </c>
      <c r="AD393" s="52">
        <f t="shared" si="75"/>
        <v>0</v>
      </c>
      <c r="AE393" s="78"/>
      <c r="AF393" s="51"/>
      <c r="AG393" s="52">
        <f t="shared" si="76"/>
        <v>-760.74</v>
      </c>
      <c r="AH393" s="52">
        <f t="shared" si="77"/>
        <v>-760.74</v>
      </c>
      <c r="AI393" s="7">
        <f t="shared" si="78"/>
        <v>-760.74</v>
      </c>
      <c r="AJ393" s="7">
        <f t="shared" si="79"/>
        <v>-760.74</v>
      </c>
    </row>
    <row r="394" spans="1:36" x14ac:dyDescent="0.25">
      <c r="A394" s="301" t="str">
        <f t="shared" si="70"/>
        <v>DEDELEGATION</v>
      </c>
      <c r="B394" s="296">
        <v>44295</v>
      </c>
      <c r="C394" s="295">
        <v>3023314</v>
      </c>
      <c r="D394" s="301" t="s">
        <v>4787</v>
      </c>
      <c r="E394" s="301" t="str">
        <f>VLOOKUP(C394,Schools!$A:$Z,3,0)</f>
        <v>M</v>
      </c>
      <c r="F394" s="76">
        <v>-842.54</v>
      </c>
      <c r="G394" s="295" t="s">
        <v>4703</v>
      </c>
      <c r="H394" s="301" t="s">
        <v>4810</v>
      </c>
      <c r="I394" s="301" t="str">
        <f t="shared" si="71"/>
        <v>10162/543965</v>
      </c>
      <c r="J394" s="301">
        <f>VLOOKUP(C394,Schools!$A:$Z,9,0)</f>
        <v>400094</v>
      </c>
      <c r="K394" s="295" t="s">
        <v>170</v>
      </c>
      <c r="L394" s="295" t="s">
        <v>4815</v>
      </c>
      <c r="M394" s="295" t="s">
        <v>4847</v>
      </c>
      <c r="N394" s="298" t="str">
        <f>VLOOKUP(C394,Schools!A:D,4,0)</f>
        <v>Primary</v>
      </c>
      <c r="O394" s="298">
        <f t="shared" si="69"/>
        <v>10162</v>
      </c>
      <c r="P394" s="298">
        <f t="shared" si="72"/>
        <v>543965</v>
      </c>
      <c r="Q394" s="286">
        <f t="shared" si="73"/>
        <v>-842.54</v>
      </c>
      <c r="R394" s="78"/>
      <c r="S394" s="78"/>
      <c r="T394" s="78"/>
      <c r="U394" s="78"/>
      <c r="V394" s="78"/>
      <c r="W394" s="78"/>
      <c r="X394" s="78"/>
      <c r="Y394" s="78"/>
      <c r="Z394" s="78"/>
      <c r="AA394" s="78"/>
      <c r="AB394" s="78"/>
      <c r="AC394" s="52">
        <f t="shared" si="74"/>
        <v>-842.54</v>
      </c>
      <c r="AD394" s="52">
        <f t="shared" si="75"/>
        <v>0</v>
      </c>
      <c r="AE394" s="78"/>
      <c r="AF394" s="51"/>
      <c r="AG394" s="52">
        <f t="shared" si="76"/>
        <v>-842.54</v>
      </c>
      <c r="AH394" s="52">
        <f t="shared" si="77"/>
        <v>-842.54</v>
      </c>
      <c r="AI394" s="7">
        <f t="shared" si="78"/>
        <v>-842.54</v>
      </c>
      <c r="AJ394" s="7">
        <f t="shared" si="79"/>
        <v>-842.54</v>
      </c>
    </row>
    <row r="395" spans="1:36" x14ac:dyDescent="0.25">
      <c r="A395" s="301" t="str">
        <f t="shared" si="70"/>
        <v>DEDELEGATION</v>
      </c>
      <c r="B395" s="296">
        <v>44295</v>
      </c>
      <c r="C395" s="295">
        <v>3023315</v>
      </c>
      <c r="D395" s="301" t="s">
        <v>4788</v>
      </c>
      <c r="E395" s="301" t="str">
        <f>VLOOKUP(C395,Schools!$A:$Z,3,0)</f>
        <v>M</v>
      </c>
      <c r="F395" s="76">
        <v>-850.72</v>
      </c>
      <c r="G395" s="295" t="s">
        <v>4703</v>
      </c>
      <c r="H395" s="301" t="s">
        <v>4810</v>
      </c>
      <c r="I395" s="301" t="str">
        <f t="shared" si="71"/>
        <v>10162/543965</v>
      </c>
      <c r="J395" s="301">
        <f>VLOOKUP(C395,Schools!$A:$Z,9,0)</f>
        <v>400062</v>
      </c>
      <c r="K395" s="295" t="s">
        <v>170</v>
      </c>
      <c r="L395" s="295" t="s">
        <v>4815</v>
      </c>
      <c r="M395" s="295" t="s">
        <v>4847</v>
      </c>
      <c r="N395" s="298" t="str">
        <f>VLOOKUP(C395,Schools!A:D,4,0)</f>
        <v>Primary</v>
      </c>
      <c r="O395" s="298">
        <f t="shared" si="69"/>
        <v>10162</v>
      </c>
      <c r="P395" s="298">
        <f t="shared" si="72"/>
        <v>543965</v>
      </c>
      <c r="Q395" s="286">
        <f t="shared" si="73"/>
        <v>-850.72</v>
      </c>
      <c r="R395" s="78"/>
      <c r="S395" s="78"/>
      <c r="T395" s="78"/>
      <c r="U395" s="78"/>
      <c r="V395" s="78"/>
      <c r="W395" s="78"/>
      <c r="X395" s="78"/>
      <c r="Y395" s="78"/>
      <c r="Z395" s="78"/>
      <c r="AA395" s="78"/>
      <c r="AB395" s="78"/>
      <c r="AC395" s="52">
        <f t="shared" si="74"/>
        <v>-850.72</v>
      </c>
      <c r="AD395" s="52">
        <f t="shared" si="75"/>
        <v>0</v>
      </c>
      <c r="AE395" s="78"/>
      <c r="AF395" s="51"/>
      <c r="AG395" s="52">
        <f t="shared" si="76"/>
        <v>-850.72</v>
      </c>
      <c r="AH395" s="52">
        <f t="shared" si="77"/>
        <v>-850.72</v>
      </c>
      <c r="AI395" s="7">
        <f t="shared" si="78"/>
        <v>-850.72</v>
      </c>
      <c r="AJ395" s="7">
        <f t="shared" si="79"/>
        <v>-850.72</v>
      </c>
    </row>
    <row r="396" spans="1:36" x14ac:dyDescent="0.25">
      <c r="A396" s="301" t="str">
        <f t="shared" si="70"/>
        <v>DEDELEGATION</v>
      </c>
      <c r="B396" s="296">
        <v>44295</v>
      </c>
      <c r="C396" s="295">
        <v>3023316</v>
      </c>
      <c r="D396" s="301" t="s">
        <v>4789</v>
      </c>
      <c r="E396" s="301" t="str">
        <f>VLOOKUP(C396,Schools!$A:$Z,3,0)</f>
        <v>M</v>
      </c>
      <c r="F396" s="76">
        <v>-867.07999999999993</v>
      </c>
      <c r="G396" s="295" t="s">
        <v>4703</v>
      </c>
      <c r="H396" s="301" t="s">
        <v>4810</v>
      </c>
      <c r="I396" s="301" t="str">
        <f t="shared" si="71"/>
        <v>10162/543965</v>
      </c>
      <c r="J396" s="301">
        <f>VLOOKUP(C396,Schools!$A:$Z,9,0)</f>
        <v>400100</v>
      </c>
      <c r="K396" s="295" t="s">
        <v>170</v>
      </c>
      <c r="L396" s="295" t="s">
        <v>4815</v>
      </c>
      <c r="M396" s="295" t="s">
        <v>4847</v>
      </c>
      <c r="N396" s="298" t="str">
        <f>VLOOKUP(C396,Schools!A:D,4,0)</f>
        <v>Primary</v>
      </c>
      <c r="O396" s="298">
        <f t="shared" si="69"/>
        <v>10162</v>
      </c>
      <c r="P396" s="298">
        <f t="shared" si="72"/>
        <v>543965</v>
      </c>
      <c r="Q396" s="286">
        <f t="shared" si="73"/>
        <v>-867.07999999999993</v>
      </c>
      <c r="R396" s="78"/>
      <c r="S396" s="78"/>
      <c r="T396" s="78"/>
      <c r="U396" s="78"/>
      <c r="V396" s="78"/>
      <c r="W396" s="78"/>
      <c r="X396" s="78"/>
      <c r="Y396" s="78"/>
      <c r="Z396" s="78"/>
      <c r="AA396" s="78"/>
      <c r="AB396" s="78"/>
      <c r="AC396" s="52">
        <f t="shared" si="74"/>
        <v>-867.07999999999993</v>
      </c>
      <c r="AD396" s="52">
        <f t="shared" si="75"/>
        <v>0</v>
      </c>
      <c r="AE396" s="78"/>
      <c r="AF396" s="51"/>
      <c r="AG396" s="52">
        <f t="shared" si="76"/>
        <v>-867.07999999999993</v>
      </c>
      <c r="AH396" s="52">
        <f t="shared" si="77"/>
        <v>-867.07999999999993</v>
      </c>
      <c r="AI396" s="7">
        <f t="shared" si="78"/>
        <v>-867.07999999999993</v>
      </c>
      <c r="AJ396" s="7">
        <f t="shared" si="79"/>
        <v>-867.07999999999993</v>
      </c>
    </row>
    <row r="397" spans="1:36" x14ac:dyDescent="0.25">
      <c r="A397" s="301" t="str">
        <f t="shared" si="70"/>
        <v>DEDELEGATION</v>
      </c>
      <c r="B397" s="296">
        <v>44295</v>
      </c>
      <c r="C397" s="295">
        <v>3023317</v>
      </c>
      <c r="D397" s="301" t="s">
        <v>4790</v>
      </c>
      <c r="E397" s="301" t="str">
        <f>VLOOKUP(C397,Schools!$A:$Z,3,0)</f>
        <v>M</v>
      </c>
      <c r="F397" s="76">
        <v>-867.07999999999993</v>
      </c>
      <c r="G397" s="295" t="s">
        <v>4703</v>
      </c>
      <c r="H397" s="301" t="s">
        <v>4810</v>
      </c>
      <c r="I397" s="301" t="str">
        <f t="shared" si="71"/>
        <v>10162/543965</v>
      </c>
      <c r="J397" s="301">
        <f>VLOOKUP(C397,Schools!$A:$Z,9,0)</f>
        <v>400015</v>
      </c>
      <c r="K397" s="295" t="s">
        <v>170</v>
      </c>
      <c r="L397" s="295" t="s">
        <v>4815</v>
      </c>
      <c r="M397" s="295" t="s">
        <v>4847</v>
      </c>
      <c r="N397" s="298" t="str">
        <f>VLOOKUP(C397,Schools!A:D,4,0)</f>
        <v>Primary</v>
      </c>
      <c r="O397" s="298">
        <f t="shared" si="69"/>
        <v>10162</v>
      </c>
      <c r="P397" s="298">
        <f t="shared" si="72"/>
        <v>543965</v>
      </c>
      <c r="Q397" s="286">
        <f t="shared" si="73"/>
        <v>-867.07999999999993</v>
      </c>
      <c r="R397" s="78"/>
      <c r="S397" s="78"/>
      <c r="T397" s="78"/>
      <c r="U397" s="78"/>
      <c r="V397" s="78"/>
      <c r="W397" s="78"/>
      <c r="X397" s="78"/>
      <c r="Y397" s="78"/>
      <c r="Z397" s="78"/>
      <c r="AA397" s="78"/>
      <c r="AB397" s="78"/>
      <c r="AC397" s="52">
        <f t="shared" si="74"/>
        <v>-867.07999999999993</v>
      </c>
      <c r="AD397" s="52">
        <f t="shared" si="75"/>
        <v>0</v>
      </c>
      <c r="AE397" s="78"/>
      <c r="AF397" s="51"/>
      <c r="AG397" s="52">
        <f t="shared" si="76"/>
        <v>-867.07999999999993</v>
      </c>
      <c r="AH397" s="52">
        <f t="shared" si="77"/>
        <v>-867.07999999999993</v>
      </c>
      <c r="AI397" s="7">
        <f t="shared" si="78"/>
        <v>-867.07999999999993</v>
      </c>
      <c r="AJ397" s="7">
        <f t="shared" si="79"/>
        <v>-867.07999999999993</v>
      </c>
    </row>
    <row r="398" spans="1:36" x14ac:dyDescent="0.25">
      <c r="A398" s="301" t="str">
        <f t="shared" si="70"/>
        <v>DEDELEGATION</v>
      </c>
      <c r="B398" s="296">
        <v>44295</v>
      </c>
      <c r="C398" s="295">
        <v>3023500</v>
      </c>
      <c r="D398" s="301" t="s">
        <v>4791</v>
      </c>
      <c r="E398" s="301" t="str">
        <f>VLOOKUP(C398,Schools!$A:$Z,3,0)</f>
        <v>M</v>
      </c>
      <c r="F398" s="76">
        <v>-527.61</v>
      </c>
      <c r="G398" s="295" t="s">
        <v>4703</v>
      </c>
      <c r="H398" s="301" t="s">
        <v>4810</v>
      </c>
      <c r="I398" s="301" t="str">
        <f t="shared" si="71"/>
        <v>10162/543965</v>
      </c>
      <c r="J398" s="301">
        <f>VLOOKUP(C398,Schools!$A:$Z,9,0)</f>
        <v>400023</v>
      </c>
      <c r="K398" s="295" t="s">
        <v>170</v>
      </c>
      <c r="L398" s="295" t="s">
        <v>4815</v>
      </c>
      <c r="M398" s="295" t="s">
        <v>4847</v>
      </c>
      <c r="N398" s="298" t="str">
        <f>VLOOKUP(C398,Schools!A:D,4,0)</f>
        <v>Primary</v>
      </c>
      <c r="O398" s="298">
        <f t="shared" si="69"/>
        <v>10162</v>
      </c>
      <c r="P398" s="298">
        <f t="shared" si="72"/>
        <v>543965</v>
      </c>
      <c r="Q398" s="286">
        <f t="shared" si="73"/>
        <v>-527.61</v>
      </c>
      <c r="R398" s="78"/>
      <c r="S398" s="78"/>
      <c r="T398" s="78"/>
      <c r="U398" s="78"/>
      <c r="V398" s="78"/>
      <c r="W398" s="78"/>
      <c r="X398" s="78"/>
      <c r="Y398" s="78"/>
      <c r="Z398" s="78"/>
      <c r="AA398" s="78"/>
      <c r="AB398" s="78"/>
      <c r="AC398" s="52">
        <f t="shared" si="74"/>
        <v>-527.61</v>
      </c>
      <c r="AD398" s="52">
        <f t="shared" si="75"/>
        <v>0</v>
      </c>
      <c r="AE398" s="78"/>
      <c r="AF398" s="51"/>
      <c r="AG398" s="52">
        <f t="shared" si="76"/>
        <v>-527.61</v>
      </c>
      <c r="AH398" s="52">
        <f t="shared" si="77"/>
        <v>-527.61</v>
      </c>
      <c r="AI398" s="7">
        <f t="shared" si="78"/>
        <v>-527.61</v>
      </c>
      <c r="AJ398" s="7">
        <f t="shared" si="79"/>
        <v>-527.61</v>
      </c>
    </row>
    <row r="399" spans="1:36" x14ac:dyDescent="0.25">
      <c r="A399" s="301" t="str">
        <f t="shared" si="70"/>
        <v>DEDELEGATION</v>
      </c>
      <c r="B399" s="296">
        <v>44295</v>
      </c>
      <c r="C399" s="295">
        <v>3023501</v>
      </c>
      <c r="D399" s="301" t="s">
        <v>4792</v>
      </c>
      <c r="E399" s="301" t="str">
        <f>VLOOKUP(C399,Schools!$A:$Z,3,0)</f>
        <v>M</v>
      </c>
      <c r="F399" s="76">
        <v>-813.91</v>
      </c>
      <c r="G399" s="295" t="s">
        <v>4703</v>
      </c>
      <c r="H399" s="301" t="s">
        <v>4810</v>
      </c>
      <c r="I399" s="301" t="str">
        <f t="shared" si="71"/>
        <v>10162/543965</v>
      </c>
      <c r="J399" s="301">
        <f>VLOOKUP(C399,Schools!$A:$Z,9,0)</f>
        <v>400003</v>
      </c>
      <c r="K399" s="295" t="s">
        <v>170</v>
      </c>
      <c r="L399" s="295" t="s">
        <v>4815</v>
      </c>
      <c r="M399" s="295" t="s">
        <v>4847</v>
      </c>
      <c r="N399" s="298" t="str">
        <f>VLOOKUP(C399,Schools!A:D,4,0)</f>
        <v>Primary</v>
      </c>
      <c r="O399" s="298">
        <f t="shared" si="69"/>
        <v>10162</v>
      </c>
      <c r="P399" s="298">
        <f t="shared" si="72"/>
        <v>543965</v>
      </c>
      <c r="Q399" s="286">
        <f t="shared" si="73"/>
        <v>-813.91</v>
      </c>
      <c r="R399" s="78"/>
      <c r="S399" s="78"/>
      <c r="T399" s="78"/>
      <c r="U399" s="78"/>
      <c r="V399" s="78"/>
      <c r="W399" s="78"/>
      <c r="X399" s="78"/>
      <c r="Y399" s="78"/>
      <c r="Z399" s="78"/>
      <c r="AA399" s="78"/>
      <c r="AB399" s="78"/>
      <c r="AC399" s="52">
        <f t="shared" si="74"/>
        <v>-813.91</v>
      </c>
      <c r="AD399" s="52">
        <f t="shared" si="75"/>
        <v>0</v>
      </c>
      <c r="AE399" s="78"/>
      <c r="AF399" s="51"/>
      <c r="AG399" s="52">
        <f t="shared" si="76"/>
        <v>-813.91</v>
      </c>
      <c r="AH399" s="52">
        <f t="shared" si="77"/>
        <v>-813.91</v>
      </c>
      <c r="AI399" s="7">
        <f t="shared" si="78"/>
        <v>-813.91</v>
      </c>
      <c r="AJ399" s="7">
        <f t="shared" si="79"/>
        <v>-813.91</v>
      </c>
    </row>
    <row r="400" spans="1:36" x14ac:dyDescent="0.25">
      <c r="A400" s="301" t="str">
        <f t="shared" si="70"/>
        <v>DEDELEGATION</v>
      </c>
      <c r="B400" s="296">
        <v>44295</v>
      </c>
      <c r="C400" s="295">
        <v>3023502</v>
      </c>
      <c r="D400" s="301" t="s">
        <v>4793</v>
      </c>
      <c r="E400" s="301" t="str">
        <f>VLOOKUP(C400,Schools!$A:$Z,3,0)</f>
        <v>M</v>
      </c>
      <c r="F400" s="76">
        <v>-1501.03</v>
      </c>
      <c r="G400" s="295" t="s">
        <v>4703</v>
      </c>
      <c r="H400" s="301" t="s">
        <v>4810</v>
      </c>
      <c r="I400" s="301" t="str">
        <f t="shared" si="71"/>
        <v>10162/543965</v>
      </c>
      <c r="J400" s="301">
        <f>VLOOKUP(C400,Schools!$A:$Z,9,0)</f>
        <v>400096</v>
      </c>
      <c r="K400" s="295" t="s">
        <v>170</v>
      </c>
      <c r="L400" s="295" t="s">
        <v>4815</v>
      </c>
      <c r="M400" s="295" t="s">
        <v>4847</v>
      </c>
      <c r="N400" s="298" t="str">
        <f>VLOOKUP(C400,Schools!A:D,4,0)</f>
        <v>Primary</v>
      </c>
      <c r="O400" s="298">
        <f t="shared" si="69"/>
        <v>10162</v>
      </c>
      <c r="P400" s="298">
        <f t="shared" si="72"/>
        <v>543965</v>
      </c>
      <c r="Q400" s="286">
        <f t="shared" si="73"/>
        <v>-1501.03</v>
      </c>
      <c r="R400" s="78"/>
      <c r="S400" s="78"/>
      <c r="T400" s="78"/>
      <c r="U400" s="78"/>
      <c r="V400" s="78"/>
      <c r="W400" s="78"/>
      <c r="X400" s="78"/>
      <c r="Y400" s="78"/>
      <c r="Z400" s="78"/>
      <c r="AA400" s="78"/>
      <c r="AB400" s="78"/>
      <c r="AC400" s="52">
        <f t="shared" si="74"/>
        <v>-1501.03</v>
      </c>
      <c r="AD400" s="52">
        <f t="shared" si="75"/>
        <v>0</v>
      </c>
      <c r="AE400" s="78"/>
      <c r="AF400" s="51"/>
      <c r="AG400" s="52">
        <f t="shared" si="76"/>
        <v>-1501.03</v>
      </c>
      <c r="AH400" s="52">
        <f t="shared" si="77"/>
        <v>-1501.03</v>
      </c>
      <c r="AI400" s="7">
        <f t="shared" si="78"/>
        <v>-1501.03</v>
      </c>
      <c r="AJ400" s="7">
        <f t="shared" si="79"/>
        <v>-1501.03</v>
      </c>
    </row>
    <row r="401" spans="1:36" x14ac:dyDescent="0.25">
      <c r="A401" s="301" t="str">
        <f t="shared" si="70"/>
        <v>DEDELEGATION</v>
      </c>
      <c r="B401" s="296">
        <v>44295</v>
      </c>
      <c r="C401" s="295">
        <v>3023504</v>
      </c>
      <c r="D401" s="301" t="s">
        <v>4794</v>
      </c>
      <c r="E401" s="301" t="str">
        <f>VLOOKUP(C401,Schools!$A:$Z,3,0)</f>
        <v>M</v>
      </c>
      <c r="F401" s="76">
        <v>-1705.53</v>
      </c>
      <c r="G401" s="295" t="s">
        <v>4703</v>
      </c>
      <c r="H401" s="301" t="s">
        <v>4810</v>
      </c>
      <c r="I401" s="301" t="str">
        <f t="shared" si="71"/>
        <v>10162/543965</v>
      </c>
      <c r="J401" s="301">
        <f>VLOOKUP(C401,Schools!$A:$Z,9,0)</f>
        <v>400064</v>
      </c>
      <c r="K401" s="295" t="s">
        <v>170</v>
      </c>
      <c r="L401" s="295" t="s">
        <v>4815</v>
      </c>
      <c r="M401" s="295" t="s">
        <v>4847</v>
      </c>
      <c r="N401" s="298" t="str">
        <f>VLOOKUP(C401,Schools!A:D,4,0)</f>
        <v>Primary</v>
      </c>
      <c r="O401" s="298">
        <f t="shared" si="69"/>
        <v>10162</v>
      </c>
      <c r="P401" s="298">
        <f t="shared" si="72"/>
        <v>543965</v>
      </c>
      <c r="Q401" s="286">
        <f t="shared" si="73"/>
        <v>-1705.53</v>
      </c>
      <c r="R401" s="78"/>
      <c r="S401" s="78"/>
      <c r="T401" s="78"/>
      <c r="U401" s="78"/>
      <c r="V401" s="78"/>
      <c r="W401" s="78"/>
      <c r="X401" s="78"/>
      <c r="Y401" s="78"/>
      <c r="Z401" s="78"/>
      <c r="AA401" s="78"/>
      <c r="AB401" s="78"/>
      <c r="AC401" s="52">
        <f t="shared" si="74"/>
        <v>-1705.53</v>
      </c>
      <c r="AD401" s="52">
        <f t="shared" si="75"/>
        <v>0</v>
      </c>
      <c r="AE401" s="78"/>
      <c r="AF401" s="51"/>
      <c r="AG401" s="52">
        <f t="shared" si="76"/>
        <v>-1705.53</v>
      </c>
      <c r="AH401" s="52">
        <f t="shared" si="77"/>
        <v>-1705.53</v>
      </c>
      <c r="AI401" s="7">
        <f t="shared" si="78"/>
        <v>-1705.53</v>
      </c>
      <c r="AJ401" s="7">
        <f t="shared" si="79"/>
        <v>-1705.53</v>
      </c>
    </row>
    <row r="402" spans="1:36" x14ac:dyDescent="0.25">
      <c r="A402" s="301" t="str">
        <f t="shared" si="70"/>
        <v>DEDELEGATION</v>
      </c>
      <c r="B402" s="296">
        <v>44295</v>
      </c>
      <c r="C402" s="295">
        <v>3023506</v>
      </c>
      <c r="D402" s="301" t="s">
        <v>270</v>
      </c>
      <c r="E402" s="301" t="str">
        <f>VLOOKUP(C402,Schools!$A:$Z,3,0)</f>
        <v>M</v>
      </c>
      <c r="F402" s="76">
        <v>-1161.56</v>
      </c>
      <c r="G402" s="295" t="s">
        <v>4703</v>
      </c>
      <c r="H402" s="301" t="s">
        <v>4810</v>
      </c>
      <c r="I402" s="301" t="str">
        <f t="shared" si="71"/>
        <v>10162/543965</v>
      </c>
      <c r="J402" s="301">
        <f>VLOOKUP(C402,Schools!$A:$Z,9,0)</f>
        <v>400009</v>
      </c>
      <c r="K402" s="295" t="s">
        <v>170</v>
      </c>
      <c r="L402" s="295" t="s">
        <v>4815</v>
      </c>
      <c r="M402" s="295" t="s">
        <v>4847</v>
      </c>
      <c r="N402" s="298" t="str">
        <f>VLOOKUP(C402,Schools!A:D,4,0)</f>
        <v>Primary</v>
      </c>
      <c r="O402" s="298">
        <f t="shared" si="69"/>
        <v>10162</v>
      </c>
      <c r="P402" s="298">
        <f t="shared" si="72"/>
        <v>543965</v>
      </c>
      <c r="Q402" s="286">
        <f t="shared" si="73"/>
        <v>-1161.56</v>
      </c>
      <c r="R402" s="78"/>
      <c r="S402" s="78"/>
      <c r="T402" s="78"/>
      <c r="U402" s="78"/>
      <c r="V402" s="78"/>
      <c r="W402" s="78"/>
      <c r="X402" s="78"/>
      <c r="Y402" s="78"/>
      <c r="Z402" s="78"/>
      <c r="AA402" s="78"/>
      <c r="AB402" s="78"/>
      <c r="AC402" s="52">
        <f t="shared" si="74"/>
        <v>-1161.56</v>
      </c>
      <c r="AD402" s="52">
        <f t="shared" si="75"/>
        <v>0</v>
      </c>
      <c r="AE402" s="78"/>
      <c r="AF402" s="51"/>
      <c r="AG402" s="52">
        <f t="shared" si="76"/>
        <v>-1161.56</v>
      </c>
      <c r="AH402" s="52">
        <f t="shared" si="77"/>
        <v>-1161.56</v>
      </c>
      <c r="AI402" s="7">
        <f t="shared" si="78"/>
        <v>-1161.56</v>
      </c>
      <c r="AJ402" s="7">
        <f t="shared" si="79"/>
        <v>-1161.56</v>
      </c>
    </row>
    <row r="403" spans="1:36" x14ac:dyDescent="0.25">
      <c r="A403" s="301" t="str">
        <f t="shared" si="70"/>
        <v>DEDELEGATION</v>
      </c>
      <c r="B403" s="296">
        <v>44295</v>
      </c>
      <c r="C403" s="295">
        <v>3023507</v>
      </c>
      <c r="D403" s="301" t="s">
        <v>4795</v>
      </c>
      <c r="E403" s="301" t="str">
        <f>VLOOKUP(C403,Schools!$A:$Z,3,0)</f>
        <v>M</v>
      </c>
      <c r="F403" s="76">
        <v>-719.83999999999992</v>
      </c>
      <c r="G403" s="295" t="s">
        <v>4703</v>
      </c>
      <c r="H403" s="301" t="s">
        <v>4810</v>
      </c>
      <c r="I403" s="301" t="str">
        <f t="shared" si="71"/>
        <v>10162/543965</v>
      </c>
      <c r="J403" s="301">
        <f>VLOOKUP(C403,Schools!$A:$Z,9,0)</f>
        <v>400037</v>
      </c>
      <c r="K403" s="295" t="s">
        <v>170</v>
      </c>
      <c r="L403" s="295" t="s">
        <v>4815</v>
      </c>
      <c r="M403" s="295" t="s">
        <v>4847</v>
      </c>
      <c r="N403" s="298" t="str">
        <f>VLOOKUP(C403,Schools!A:D,4,0)</f>
        <v>Primary</v>
      </c>
      <c r="O403" s="298">
        <f t="shared" si="69"/>
        <v>10162</v>
      </c>
      <c r="P403" s="298">
        <f t="shared" si="72"/>
        <v>543965</v>
      </c>
      <c r="Q403" s="286">
        <f t="shared" si="73"/>
        <v>-719.83999999999992</v>
      </c>
      <c r="R403" s="78"/>
      <c r="S403" s="78"/>
      <c r="T403" s="78"/>
      <c r="U403" s="78"/>
      <c r="V403" s="78"/>
      <c r="W403" s="78"/>
      <c r="X403" s="78"/>
      <c r="Y403" s="78"/>
      <c r="Z403" s="78"/>
      <c r="AA403" s="78"/>
      <c r="AB403" s="78"/>
      <c r="AC403" s="52">
        <f t="shared" si="74"/>
        <v>-719.83999999999992</v>
      </c>
      <c r="AD403" s="52">
        <f t="shared" si="75"/>
        <v>0</v>
      </c>
      <c r="AE403" s="78"/>
      <c r="AF403" s="51"/>
      <c r="AG403" s="52">
        <f t="shared" si="76"/>
        <v>-719.83999999999992</v>
      </c>
      <c r="AH403" s="52">
        <f t="shared" si="77"/>
        <v>-719.83999999999992</v>
      </c>
      <c r="AI403" s="7">
        <f t="shared" si="78"/>
        <v>-719.83999999999992</v>
      </c>
      <c r="AJ403" s="7">
        <f t="shared" si="79"/>
        <v>-719.83999999999992</v>
      </c>
    </row>
    <row r="404" spans="1:36" x14ac:dyDescent="0.25">
      <c r="A404" s="301" t="str">
        <f t="shared" si="70"/>
        <v>DEDELEGATION</v>
      </c>
      <c r="B404" s="296">
        <v>44295</v>
      </c>
      <c r="C404" s="295">
        <v>3023509</v>
      </c>
      <c r="D404" s="301" t="s">
        <v>4796</v>
      </c>
      <c r="E404" s="301" t="str">
        <f>VLOOKUP(C404,Schools!$A:$Z,3,0)</f>
        <v>M</v>
      </c>
      <c r="F404" s="76">
        <v>-1987.74</v>
      </c>
      <c r="G404" s="295" t="s">
        <v>4703</v>
      </c>
      <c r="H404" s="301" t="s">
        <v>4810</v>
      </c>
      <c r="I404" s="301" t="str">
        <f t="shared" si="71"/>
        <v>10162/543965</v>
      </c>
      <c r="J404" s="301">
        <f>VLOOKUP(C404,Schools!$A:$Z,9,0)</f>
        <v>400066</v>
      </c>
      <c r="K404" s="295" t="s">
        <v>170</v>
      </c>
      <c r="L404" s="295" t="s">
        <v>4815</v>
      </c>
      <c r="M404" s="295" t="s">
        <v>4847</v>
      </c>
      <c r="N404" s="298" t="str">
        <f>VLOOKUP(C404,Schools!A:D,4,0)</f>
        <v>Primary</v>
      </c>
      <c r="O404" s="298">
        <f t="shared" ref="O404:O467" si="80">IF($E404="A","EFA",VLOOKUP(LEFT(N404,1),$AI$1:$AJ$3,2,0))</f>
        <v>10162</v>
      </c>
      <c r="P404" s="298">
        <f t="shared" si="72"/>
        <v>543965</v>
      </c>
      <c r="Q404" s="286">
        <f t="shared" si="73"/>
        <v>-1987.74</v>
      </c>
      <c r="R404" s="78"/>
      <c r="S404" s="78"/>
      <c r="T404" s="78"/>
      <c r="U404" s="78"/>
      <c r="V404" s="78"/>
      <c r="W404" s="78"/>
      <c r="X404" s="78"/>
      <c r="Y404" s="78"/>
      <c r="Z404" s="78"/>
      <c r="AA404" s="78"/>
      <c r="AB404" s="78"/>
      <c r="AC404" s="52">
        <f t="shared" si="74"/>
        <v>-1987.74</v>
      </c>
      <c r="AD404" s="52">
        <f t="shared" si="75"/>
        <v>0</v>
      </c>
      <c r="AE404" s="78"/>
      <c r="AF404" s="51"/>
      <c r="AG404" s="52">
        <f t="shared" si="76"/>
        <v>-1987.74</v>
      </c>
      <c r="AH404" s="52">
        <f t="shared" si="77"/>
        <v>-1987.74</v>
      </c>
      <c r="AI404" s="7">
        <f t="shared" si="78"/>
        <v>-1987.74</v>
      </c>
      <c r="AJ404" s="7">
        <f t="shared" si="79"/>
        <v>-1987.74</v>
      </c>
    </row>
    <row r="405" spans="1:36" x14ac:dyDescent="0.25">
      <c r="A405" s="301" t="str">
        <f t="shared" ref="A405:A468" si="81">$B$3</f>
        <v>DEDELEGATION</v>
      </c>
      <c r="B405" s="296">
        <v>44295</v>
      </c>
      <c r="C405" s="295">
        <v>3023510</v>
      </c>
      <c r="D405" s="301" t="s">
        <v>4797</v>
      </c>
      <c r="E405" s="301" t="str">
        <f>VLOOKUP(C405,Schools!$A:$Z,3,0)</f>
        <v>M</v>
      </c>
      <c r="F405" s="76">
        <v>-1619.6399999999999</v>
      </c>
      <c r="G405" s="295" t="s">
        <v>4703</v>
      </c>
      <c r="H405" s="301" t="s">
        <v>4810</v>
      </c>
      <c r="I405" s="301" t="str">
        <f t="shared" ref="I405:I468" si="82">O405&amp;"/"&amp;P405</f>
        <v>10162/543965</v>
      </c>
      <c r="J405" s="301">
        <f>VLOOKUP(C405,Schools!$A:$Z,9,0)</f>
        <v>400071</v>
      </c>
      <c r="K405" s="295" t="s">
        <v>170</v>
      </c>
      <c r="L405" s="295" t="s">
        <v>4815</v>
      </c>
      <c r="M405" s="295" t="s">
        <v>4847</v>
      </c>
      <c r="N405" s="298" t="str">
        <f>VLOOKUP(C405,Schools!A:D,4,0)</f>
        <v>Primary</v>
      </c>
      <c r="O405" s="298">
        <f t="shared" si="80"/>
        <v>10162</v>
      </c>
      <c r="P405" s="298">
        <f t="shared" ref="P405:P468" si="83">IF(E405="M",543965,516500)</f>
        <v>543965</v>
      </c>
      <c r="Q405" s="286">
        <f t="shared" ref="Q405:Q468" si="84">F405</f>
        <v>-1619.6399999999999</v>
      </c>
      <c r="R405" s="78"/>
      <c r="S405" s="78"/>
      <c r="T405" s="78"/>
      <c r="U405" s="78"/>
      <c r="V405" s="78"/>
      <c r="W405" s="78"/>
      <c r="X405" s="78"/>
      <c r="Y405" s="78"/>
      <c r="Z405" s="78"/>
      <c r="AA405" s="78"/>
      <c r="AB405" s="78"/>
      <c r="AC405" s="52">
        <f t="shared" ref="AC405:AC468" si="85">SUM(Q405:AB405)</f>
        <v>-1619.6399999999999</v>
      </c>
      <c r="AD405" s="52">
        <f t="shared" ref="AD405:AD468" si="86">AC405-F405</f>
        <v>0</v>
      </c>
      <c r="AE405" s="78"/>
      <c r="AF405" s="51"/>
      <c r="AG405" s="52">
        <f t="shared" si="76"/>
        <v>-1619.6399999999999</v>
      </c>
      <c r="AH405" s="52">
        <f t="shared" si="77"/>
        <v>-1619.6399999999999</v>
      </c>
      <c r="AI405" s="7">
        <f t="shared" si="78"/>
        <v>-1619.6399999999999</v>
      </c>
      <c r="AJ405" s="7">
        <f t="shared" si="79"/>
        <v>-1619.6399999999999</v>
      </c>
    </row>
    <row r="406" spans="1:36" x14ac:dyDescent="0.25">
      <c r="A406" s="301" t="str">
        <f t="shared" si="81"/>
        <v>DEDELEGATION</v>
      </c>
      <c r="B406" s="296">
        <v>44295</v>
      </c>
      <c r="C406" s="295">
        <v>3023511</v>
      </c>
      <c r="D406" s="301" t="s">
        <v>4798</v>
      </c>
      <c r="E406" s="301" t="str">
        <f>VLOOKUP(C406,Schools!$A:$Z,3,0)</f>
        <v>M</v>
      </c>
      <c r="F406" s="76">
        <v>-1656.45</v>
      </c>
      <c r="G406" s="295" t="s">
        <v>4703</v>
      </c>
      <c r="H406" s="301" t="s">
        <v>4810</v>
      </c>
      <c r="I406" s="301" t="str">
        <f t="shared" si="82"/>
        <v>10162/543965</v>
      </c>
      <c r="J406" s="301">
        <f>VLOOKUP(C406,Schools!$A:$Z,9,0)</f>
        <v>400024</v>
      </c>
      <c r="K406" s="295" t="s">
        <v>170</v>
      </c>
      <c r="L406" s="295" t="s">
        <v>4815</v>
      </c>
      <c r="M406" s="295" t="s">
        <v>4847</v>
      </c>
      <c r="N406" s="298" t="str">
        <f>VLOOKUP(C406,Schools!A:D,4,0)</f>
        <v>Primary</v>
      </c>
      <c r="O406" s="298">
        <f t="shared" si="80"/>
        <v>10162</v>
      </c>
      <c r="P406" s="298">
        <f t="shared" si="83"/>
        <v>543965</v>
      </c>
      <c r="Q406" s="286">
        <f t="shared" si="84"/>
        <v>-1656.45</v>
      </c>
      <c r="R406" s="78"/>
      <c r="S406" s="78"/>
      <c r="T406" s="78"/>
      <c r="U406" s="78"/>
      <c r="V406" s="78"/>
      <c r="W406" s="78"/>
      <c r="X406" s="78"/>
      <c r="Y406" s="78"/>
      <c r="Z406" s="78"/>
      <c r="AA406" s="78"/>
      <c r="AB406" s="78"/>
      <c r="AC406" s="52">
        <f t="shared" si="85"/>
        <v>-1656.45</v>
      </c>
      <c r="AD406" s="52">
        <f t="shared" si="86"/>
        <v>0</v>
      </c>
      <c r="AE406" s="78"/>
      <c r="AF406" s="51"/>
      <c r="AG406" s="52">
        <f t="shared" si="76"/>
        <v>-1656.45</v>
      </c>
      <c r="AH406" s="52">
        <f t="shared" si="77"/>
        <v>-1656.45</v>
      </c>
      <c r="AI406" s="7">
        <f t="shared" si="78"/>
        <v>-1656.45</v>
      </c>
      <c r="AJ406" s="7">
        <f t="shared" si="79"/>
        <v>-1656.45</v>
      </c>
    </row>
    <row r="407" spans="1:36" x14ac:dyDescent="0.25">
      <c r="A407" s="301" t="str">
        <f t="shared" si="81"/>
        <v>DEDELEGATION</v>
      </c>
      <c r="B407" s="296">
        <v>44295</v>
      </c>
      <c r="C407" s="295">
        <v>3023512</v>
      </c>
      <c r="D407" s="301" t="s">
        <v>4799</v>
      </c>
      <c r="E407" s="301" t="str">
        <f>VLOOKUP(C407,Schools!$A:$Z,3,0)</f>
        <v>M</v>
      </c>
      <c r="F407" s="76">
        <v>-1529.6599999999999</v>
      </c>
      <c r="G407" s="295" t="s">
        <v>4703</v>
      </c>
      <c r="H407" s="301" t="s">
        <v>4810</v>
      </c>
      <c r="I407" s="301" t="str">
        <f t="shared" si="82"/>
        <v>10162/543965</v>
      </c>
      <c r="J407" s="301">
        <f>VLOOKUP(C407,Schools!$A:$Z,9,0)</f>
        <v>400093</v>
      </c>
      <c r="K407" s="295" t="s">
        <v>170</v>
      </c>
      <c r="L407" s="295" t="s">
        <v>4815</v>
      </c>
      <c r="M407" s="295" t="s">
        <v>4847</v>
      </c>
      <c r="N407" s="298" t="str">
        <f>VLOOKUP(C407,Schools!A:D,4,0)</f>
        <v>Primary</v>
      </c>
      <c r="O407" s="298">
        <f t="shared" si="80"/>
        <v>10162</v>
      </c>
      <c r="P407" s="298">
        <f t="shared" si="83"/>
        <v>543965</v>
      </c>
      <c r="Q407" s="286">
        <f t="shared" si="84"/>
        <v>-1529.6599999999999</v>
      </c>
      <c r="R407" s="78"/>
      <c r="S407" s="78"/>
      <c r="T407" s="78"/>
      <c r="U407" s="78"/>
      <c r="V407" s="78"/>
      <c r="W407" s="78"/>
      <c r="X407" s="78"/>
      <c r="Y407" s="78"/>
      <c r="Z407" s="78"/>
      <c r="AA407" s="78"/>
      <c r="AB407" s="78"/>
      <c r="AC407" s="52">
        <f t="shared" si="85"/>
        <v>-1529.6599999999999</v>
      </c>
      <c r="AD407" s="52">
        <f t="shared" si="86"/>
        <v>0</v>
      </c>
      <c r="AE407" s="78"/>
      <c r="AF407" s="51"/>
      <c r="AG407" s="52">
        <f t="shared" si="76"/>
        <v>-1529.6599999999999</v>
      </c>
      <c r="AH407" s="52">
        <f t="shared" si="77"/>
        <v>-1529.6599999999999</v>
      </c>
      <c r="AI407" s="7">
        <f t="shared" si="78"/>
        <v>-1529.6599999999999</v>
      </c>
      <c r="AJ407" s="7">
        <f t="shared" si="79"/>
        <v>-1529.6599999999999</v>
      </c>
    </row>
    <row r="408" spans="1:36" x14ac:dyDescent="0.25">
      <c r="A408" s="301" t="str">
        <f t="shared" si="81"/>
        <v>DEDELEGATION</v>
      </c>
      <c r="B408" s="296">
        <v>44295</v>
      </c>
      <c r="C408" s="295">
        <v>3023513</v>
      </c>
      <c r="D408" s="301" t="s">
        <v>240</v>
      </c>
      <c r="E408" s="301" t="str">
        <f>VLOOKUP(C408,Schools!$A:$Z,3,0)</f>
        <v>M</v>
      </c>
      <c r="F408" s="76">
        <v>-1554.2</v>
      </c>
      <c r="G408" s="295" t="s">
        <v>4703</v>
      </c>
      <c r="H408" s="301" t="s">
        <v>4810</v>
      </c>
      <c r="I408" s="301" t="str">
        <f t="shared" si="82"/>
        <v>10162/543965</v>
      </c>
      <c r="J408" s="301">
        <f>VLOOKUP(C408,Schools!$A:$Z,9,0)</f>
        <v>400007</v>
      </c>
      <c r="K408" s="295" t="s">
        <v>170</v>
      </c>
      <c r="L408" s="295" t="s">
        <v>4815</v>
      </c>
      <c r="M408" s="295" t="s">
        <v>4847</v>
      </c>
      <c r="N408" s="298" t="str">
        <f>VLOOKUP(C408,Schools!A:D,4,0)</f>
        <v>Primary</v>
      </c>
      <c r="O408" s="298">
        <f t="shared" si="80"/>
        <v>10162</v>
      </c>
      <c r="P408" s="298">
        <f t="shared" si="83"/>
        <v>543965</v>
      </c>
      <c r="Q408" s="286">
        <f t="shared" si="84"/>
        <v>-1554.2</v>
      </c>
      <c r="R408" s="78"/>
      <c r="S408" s="78"/>
      <c r="T408" s="78"/>
      <c r="U408" s="78"/>
      <c r="V408" s="78"/>
      <c r="W408" s="78"/>
      <c r="X408" s="78"/>
      <c r="Y408" s="78"/>
      <c r="Z408" s="78"/>
      <c r="AA408" s="78"/>
      <c r="AB408" s="78"/>
      <c r="AC408" s="52">
        <f t="shared" si="85"/>
        <v>-1554.2</v>
      </c>
      <c r="AD408" s="52">
        <f t="shared" si="86"/>
        <v>0</v>
      </c>
      <c r="AE408" s="78"/>
      <c r="AF408" s="51"/>
      <c r="AG408" s="52">
        <f t="shared" si="76"/>
        <v>-1554.2</v>
      </c>
      <c r="AH408" s="52">
        <f t="shared" si="77"/>
        <v>-1554.2</v>
      </c>
      <c r="AI408" s="7">
        <f t="shared" si="78"/>
        <v>-1554.2</v>
      </c>
      <c r="AJ408" s="7">
        <f t="shared" si="79"/>
        <v>-1554.2</v>
      </c>
    </row>
    <row r="409" spans="1:36" x14ac:dyDescent="0.25">
      <c r="A409" s="301" t="str">
        <f t="shared" si="81"/>
        <v>DEDELEGATION</v>
      </c>
      <c r="B409" s="296">
        <v>44295</v>
      </c>
      <c r="C409" s="295">
        <v>3023514</v>
      </c>
      <c r="D409" s="301" t="s">
        <v>4800</v>
      </c>
      <c r="E409" s="301" t="str">
        <f>VLOOKUP(C409,Schools!$A:$Z,3,0)</f>
        <v>M</v>
      </c>
      <c r="F409" s="76">
        <v>-846.63</v>
      </c>
      <c r="G409" s="295" t="s">
        <v>4703</v>
      </c>
      <c r="H409" s="301" t="s">
        <v>4810</v>
      </c>
      <c r="I409" s="301" t="str">
        <f t="shared" si="82"/>
        <v>10162/543965</v>
      </c>
      <c r="J409" s="301">
        <f>VLOOKUP(C409,Schools!$A:$Z,9,0)</f>
        <v>400107</v>
      </c>
      <c r="K409" s="295" t="s">
        <v>170</v>
      </c>
      <c r="L409" s="295" t="s">
        <v>4815</v>
      </c>
      <c r="M409" s="295" t="s">
        <v>4847</v>
      </c>
      <c r="N409" s="298" t="str">
        <f>VLOOKUP(C409,Schools!A:D,4,0)</f>
        <v>Primary</v>
      </c>
      <c r="O409" s="298">
        <f t="shared" si="80"/>
        <v>10162</v>
      </c>
      <c r="P409" s="298">
        <f t="shared" si="83"/>
        <v>543965</v>
      </c>
      <c r="Q409" s="286">
        <f t="shared" si="84"/>
        <v>-846.63</v>
      </c>
      <c r="R409" s="78"/>
      <c r="S409" s="78"/>
      <c r="T409" s="78"/>
      <c r="U409" s="78"/>
      <c r="V409" s="78"/>
      <c r="W409" s="78"/>
      <c r="X409" s="78"/>
      <c r="Y409" s="78"/>
      <c r="Z409" s="78"/>
      <c r="AA409" s="78"/>
      <c r="AB409" s="78"/>
      <c r="AC409" s="52">
        <f t="shared" si="85"/>
        <v>-846.63</v>
      </c>
      <c r="AD409" s="52">
        <f t="shared" si="86"/>
        <v>0</v>
      </c>
      <c r="AE409" s="78"/>
      <c r="AF409" s="51"/>
      <c r="AG409" s="52">
        <f t="shared" si="76"/>
        <v>-846.63</v>
      </c>
      <c r="AH409" s="52">
        <f t="shared" si="77"/>
        <v>-846.63</v>
      </c>
      <c r="AI409" s="7">
        <f t="shared" si="78"/>
        <v>-846.63</v>
      </c>
      <c r="AJ409" s="7">
        <f t="shared" si="79"/>
        <v>-846.63</v>
      </c>
    </row>
    <row r="410" spans="1:36" x14ac:dyDescent="0.25">
      <c r="A410" s="301" t="str">
        <f t="shared" si="81"/>
        <v>DEDELEGATION</v>
      </c>
      <c r="B410" s="296">
        <v>44295</v>
      </c>
      <c r="C410" s="295">
        <v>3023516</v>
      </c>
      <c r="D410" s="301" t="s">
        <v>228</v>
      </c>
      <c r="E410" s="301" t="str">
        <f>VLOOKUP(C410,Schools!$A:$Z,3,0)</f>
        <v>M</v>
      </c>
      <c r="F410" s="76">
        <v>-834.36</v>
      </c>
      <c r="G410" s="295" t="s">
        <v>4703</v>
      </c>
      <c r="H410" s="301" t="s">
        <v>4810</v>
      </c>
      <c r="I410" s="301" t="str">
        <f t="shared" si="82"/>
        <v>10162/543965</v>
      </c>
      <c r="J410" s="301">
        <f>VLOOKUP(C410,Schools!$A:$Z,9,0)</f>
        <v>400108</v>
      </c>
      <c r="K410" s="295" t="s">
        <v>170</v>
      </c>
      <c r="L410" s="295" t="s">
        <v>4815</v>
      </c>
      <c r="M410" s="295" t="s">
        <v>4847</v>
      </c>
      <c r="N410" s="298" t="str">
        <f>VLOOKUP(C410,Schools!A:D,4,0)</f>
        <v>Primary</v>
      </c>
      <c r="O410" s="298">
        <f t="shared" si="80"/>
        <v>10162</v>
      </c>
      <c r="P410" s="298">
        <f t="shared" si="83"/>
        <v>543965</v>
      </c>
      <c r="Q410" s="286">
        <f t="shared" si="84"/>
        <v>-834.36</v>
      </c>
      <c r="R410" s="78"/>
      <c r="S410" s="78"/>
      <c r="T410" s="78"/>
      <c r="U410" s="78"/>
      <c r="V410" s="78"/>
      <c r="W410" s="78"/>
      <c r="X410" s="78"/>
      <c r="Y410" s="78"/>
      <c r="Z410" s="78"/>
      <c r="AA410" s="78"/>
      <c r="AB410" s="78"/>
      <c r="AC410" s="52">
        <f t="shared" si="85"/>
        <v>-834.36</v>
      </c>
      <c r="AD410" s="52">
        <f t="shared" si="86"/>
        <v>0</v>
      </c>
      <c r="AE410" s="78"/>
      <c r="AF410" s="51"/>
      <c r="AG410" s="52">
        <f t="shared" si="76"/>
        <v>-834.36</v>
      </c>
      <c r="AH410" s="52">
        <f t="shared" si="77"/>
        <v>-834.36</v>
      </c>
      <c r="AI410" s="7">
        <f t="shared" si="78"/>
        <v>-834.36</v>
      </c>
      <c r="AJ410" s="7">
        <f t="shared" si="79"/>
        <v>-834.36</v>
      </c>
    </row>
    <row r="411" spans="1:36" x14ac:dyDescent="0.25">
      <c r="A411" s="301" t="str">
        <f t="shared" si="81"/>
        <v>DEDELEGATION</v>
      </c>
      <c r="B411" s="296">
        <v>44295</v>
      </c>
      <c r="C411" s="295">
        <v>3023518</v>
      </c>
      <c r="D411" s="301" t="s">
        <v>279</v>
      </c>
      <c r="E411" s="301" t="str">
        <f>VLOOKUP(C411,Schools!$A:$Z,3,0)</f>
        <v>M</v>
      </c>
      <c r="F411" s="76">
        <v>-1595.1</v>
      </c>
      <c r="G411" s="295" t="s">
        <v>4703</v>
      </c>
      <c r="H411" s="301" t="s">
        <v>4810</v>
      </c>
      <c r="I411" s="301" t="str">
        <f t="shared" si="82"/>
        <v>10162/543965</v>
      </c>
      <c r="J411" s="301">
        <f>VLOOKUP(C411,Schools!$A:$Z,9,0)</f>
        <v>400117</v>
      </c>
      <c r="K411" s="295" t="s">
        <v>170</v>
      </c>
      <c r="L411" s="295" t="s">
        <v>4815</v>
      </c>
      <c r="M411" s="295" t="s">
        <v>4847</v>
      </c>
      <c r="N411" s="298" t="str">
        <f>VLOOKUP(C411,Schools!A:D,4,0)</f>
        <v>Primary</v>
      </c>
      <c r="O411" s="298">
        <f t="shared" si="80"/>
        <v>10162</v>
      </c>
      <c r="P411" s="298">
        <f t="shared" si="83"/>
        <v>543965</v>
      </c>
      <c r="Q411" s="286">
        <f t="shared" si="84"/>
        <v>-1595.1</v>
      </c>
      <c r="R411" s="78"/>
      <c r="S411" s="78"/>
      <c r="T411" s="78"/>
      <c r="U411" s="78"/>
      <c r="V411" s="78"/>
      <c r="W411" s="78"/>
      <c r="X411" s="78"/>
      <c r="Y411" s="78"/>
      <c r="Z411" s="78"/>
      <c r="AA411" s="78"/>
      <c r="AB411" s="78"/>
      <c r="AC411" s="52">
        <f t="shared" si="85"/>
        <v>-1595.1</v>
      </c>
      <c r="AD411" s="52">
        <f t="shared" si="86"/>
        <v>0</v>
      </c>
      <c r="AE411" s="78"/>
      <c r="AF411" s="51"/>
      <c r="AG411" s="52">
        <f t="shared" si="76"/>
        <v>-1595.1</v>
      </c>
      <c r="AH411" s="52">
        <f t="shared" si="77"/>
        <v>-1595.1</v>
      </c>
      <c r="AI411" s="7">
        <f t="shared" si="78"/>
        <v>-1595.1</v>
      </c>
      <c r="AJ411" s="7">
        <f t="shared" si="79"/>
        <v>-1595.1</v>
      </c>
    </row>
    <row r="412" spans="1:36" x14ac:dyDescent="0.25">
      <c r="A412" s="301" t="str">
        <f t="shared" si="81"/>
        <v>DEDELEGATION</v>
      </c>
      <c r="B412" s="296">
        <v>44295</v>
      </c>
      <c r="C412" s="295">
        <v>3023520</v>
      </c>
      <c r="D412" s="301" t="s">
        <v>189</v>
      </c>
      <c r="E412" s="301" t="str">
        <f>VLOOKUP(C412,Schools!$A:$Z,3,0)</f>
        <v>M</v>
      </c>
      <c r="F412" s="76">
        <v>-1717.8</v>
      </c>
      <c r="G412" s="295" t="s">
        <v>4703</v>
      </c>
      <c r="H412" s="301" t="s">
        <v>4810</v>
      </c>
      <c r="I412" s="301" t="str">
        <f t="shared" si="82"/>
        <v>10162/543965</v>
      </c>
      <c r="J412" s="301">
        <f>VLOOKUP(C412,Schools!$A:$Z,9,0)</f>
        <v>400125</v>
      </c>
      <c r="K412" s="295" t="s">
        <v>170</v>
      </c>
      <c r="L412" s="295" t="s">
        <v>4815</v>
      </c>
      <c r="M412" s="295" t="s">
        <v>4847</v>
      </c>
      <c r="N412" s="298" t="str">
        <f>VLOOKUP(C412,Schools!A:D,4,0)</f>
        <v>Primary</v>
      </c>
      <c r="O412" s="298">
        <f t="shared" si="80"/>
        <v>10162</v>
      </c>
      <c r="P412" s="298">
        <f t="shared" si="83"/>
        <v>543965</v>
      </c>
      <c r="Q412" s="286">
        <f t="shared" si="84"/>
        <v>-1717.8</v>
      </c>
      <c r="R412" s="78"/>
      <c r="S412" s="78"/>
      <c r="T412" s="78"/>
      <c r="U412" s="78"/>
      <c r="V412" s="78"/>
      <c r="W412" s="78"/>
      <c r="X412" s="78"/>
      <c r="Y412" s="78"/>
      <c r="Z412" s="78"/>
      <c r="AA412" s="78"/>
      <c r="AB412" s="78"/>
      <c r="AC412" s="52">
        <f t="shared" si="85"/>
        <v>-1717.8</v>
      </c>
      <c r="AD412" s="52">
        <f t="shared" si="86"/>
        <v>0</v>
      </c>
      <c r="AE412" s="78"/>
      <c r="AF412" s="51"/>
      <c r="AG412" s="52">
        <f t="shared" si="76"/>
        <v>-1717.8</v>
      </c>
      <c r="AH412" s="52">
        <f t="shared" si="77"/>
        <v>-1717.8</v>
      </c>
      <c r="AI412" s="7">
        <f t="shared" si="78"/>
        <v>-1717.8</v>
      </c>
      <c r="AJ412" s="7">
        <f t="shared" si="79"/>
        <v>-1717.8</v>
      </c>
    </row>
    <row r="413" spans="1:36" x14ac:dyDescent="0.25">
      <c r="A413" s="301" t="str">
        <f t="shared" si="81"/>
        <v>DEDELEGATION</v>
      </c>
      <c r="B413" s="296">
        <v>44295</v>
      </c>
      <c r="C413" s="295">
        <v>3023523</v>
      </c>
      <c r="D413" s="301" t="s">
        <v>237</v>
      </c>
      <c r="E413" s="301" t="str">
        <f>VLOOKUP(C413,Schools!$A:$Z,3,0)</f>
        <v>M</v>
      </c>
      <c r="F413" s="76">
        <v>-2539.89</v>
      </c>
      <c r="G413" s="295" t="s">
        <v>4703</v>
      </c>
      <c r="H413" s="301" t="s">
        <v>4810</v>
      </c>
      <c r="I413" s="301" t="str">
        <f t="shared" si="82"/>
        <v>10162/543965</v>
      </c>
      <c r="J413" s="301">
        <f>VLOOKUP(C413,Schools!$A:$Z,9,0)</f>
        <v>400130</v>
      </c>
      <c r="K413" s="295" t="s">
        <v>170</v>
      </c>
      <c r="L413" s="295" t="s">
        <v>4815</v>
      </c>
      <c r="M413" s="295" t="s">
        <v>4847</v>
      </c>
      <c r="N413" s="298" t="str">
        <f>VLOOKUP(C413,Schools!A:D,4,0)</f>
        <v>Primary</v>
      </c>
      <c r="O413" s="298">
        <f t="shared" si="80"/>
        <v>10162</v>
      </c>
      <c r="P413" s="298">
        <f t="shared" si="83"/>
        <v>543965</v>
      </c>
      <c r="Q413" s="286">
        <f t="shared" si="84"/>
        <v>-2539.89</v>
      </c>
      <c r="R413" s="78"/>
      <c r="S413" s="78"/>
      <c r="T413" s="78"/>
      <c r="U413" s="78"/>
      <c r="V413" s="78"/>
      <c r="W413" s="78"/>
      <c r="X413" s="78"/>
      <c r="Y413" s="78"/>
      <c r="Z413" s="78"/>
      <c r="AA413" s="78"/>
      <c r="AB413" s="78"/>
      <c r="AC413" s="52">
        <f t="shared" si="85"/>
        <v>-2539.89</v>
      </c>
      <c r="AD413" s="52">
        <f t="shared" si="86"/>
        <v>0</v>
      </c>
      <c r="AE413" s="78"/>
      <c r="AF413" s="51"/>
      <c r="AG413" s="52">
        <f t="shared" si="76"/>
        <v>-2539.89</v>
      </c>
      <c r="AH413" s="52">
        <f t="shared" si="77"/>
        <v>-2539.89</v>
      </c>
      <c r="AI413" s="7">
        <f t="shared" si="78"/>
        <v>-2539.89</v>
      </c>
      <c r="AJ413" s="7">
        <f t="shared" si="79"/>
        <v>-2539.89</v>
      </c>
    </row>
    <row r="414" spans="1:36" x14ac:dyDescent="0.25">
      <c r="A414" s="301" t="str">
        <f t="shared" si="81"/>
        <v>DEDELEGATION</v>
      </c>
      <c r="B414" s="296">
        <v>44295</v>
      </c>
      <c r="C414" s="295">
        <v>3023524</v>
      </c>
      <c r="D414" s="301" t="s">
        <v>200</v>
      </c>
      <c r="E414" s="301" t="str">
        <f>VLOOKUP(C414,Schools!$A:$Z,3,0)</f>
        <v>M</v>
      </c>
      <c r="F414" s="76">
        <v>-768.92</v>
      </c>
      <c r="G414" s="295" t="s">
        <v>4703</v>
      </c>
      <c r="H414" s="301" t="s">
        <v>4810</v>
      </c>
      <c r="I414" s="301" t="str">
        <f t="shared" si="82"/>
        <v>10162/543965</v>
      </c>
      <c r="J414" s="301">
        <f>VLOOKUP(C414,Schools!$A:$Z,9,0)</f>
        <v>400150</v>
      </c>
      <c r="K414" s="295" t="s">
        <v>170</v>
      </c>
      <c r="L414" s="295" t="s">
        <v>4815</v>
      </c>
      <c r="M414" s="295" t="s">
        <v>4847</v>
      </c>
      <c r="N414" s="298" t="str">
        <f>VLOOKUP(C414,Schools!A:D,4,0)</f>
        <v>Primary</v>
      </c>
      <c r="O414" s="298">
        <f t="shared" si="80"/>
        <v>10162</v>
      </c>
      <c r="P414" s="298">
        <f t="shared" si="83"/>
        <v>543965</v>
      </c>
      <c r="Q414" s="286">
        <f t="shared" si="84"/>
        <v>-768.92</v>
      </c>
      <c r="R414" s="78"/>
      <c r="S414" s="78"/>
      <c r="T414" s="78"/>
      <c r="U414" s="78"/>
      <c r="V414" s="78"/>
      <c r="W414" s="78"/>
      <c r="X414" s="78"/>
      <c r="Y414" s="78"/>
      <c r="Z414" s="78"/>
      <c r="AA414" s="78"/>
      <c r="AB414" s="78"/>
      <c r="AC414" s="52">
        <f t="shared" si="85"/>
        <v>-768.92</v>
      </c>
      <c r="AD414" s="52">
        <f t="shared" si="86"/>
        <v>0</v>
      </c>
      <c r="AE414" s="78"/>
      <c r="AF414" s="51"/>
      <c r="AG414" s="52">
        <f t="shared" si="76"/>
        <v>-768.92</v>
      </c>
      <c r="AH414" s="52">
        <f t="shared" si="77"/>
        <v>-768.92</v>
      </c>
      <c r="AI414" s="7">
        <f t="shared" si="78"/>
        <v>-768.92</v>
      </c>
      <c r="AJ414" s="7">
        <f t="shared" si="79"/>
        <v>-768.92</v>
      </c>
    </row>
    <row r="415" spans="1:36" x14ac:dyDescent="0.25">
      <c r="A415" s="301" t="str">
        <f t="shared" si="81"/>
        <v>DEDELEGATION</v>
      </c>
      <c r="B415" s="296">
        <v>44295</v>
      </c>
      <c r="C415" s="295">
        <v>3025201</v>
      </c>
      <c r="D415" s="301" t="s">
        <v>249</v>
      </c>
      <c r="E415" s="301" t="str">
        <f>VLOOKUP(C415,Schools!$A:$Z,3,0)</f>
        <v>M</v>
      </c>
      <c r="F415" s="76">
        <v>-1611.46</v>
      </c>
      <c r="G415" s="295" t="s">
        <v>4703</v>
      </c>
      <c r="H415" s="301" t="s">
        <v>4810</v>
      </c>
      <c r="I415" s="301" t="str">
        <f t="shared" si="82"/>
        <v>10162/543965</v>
      </c>
      <c r="J415" s="301">
        <f>VLOOKUP(C415,Schools!$A:$Z,9,0)</f>
        <v>400021</v>
      </c>
      <c r="K415" s="295" t="s">
        <v>170</v>
      </c>
      <c r="L415" s="295" t="s">
        <v>4815</v>
      </c>
      <c r="M415" s="295" t="s">
        <v>4847</v>
      </c>
      <c r="N415" s="298" t="str">
        <f>VLOOKUP(C415,Schools!A:D,4,0)</f>
        <v>Primary</v>
      </c>
      <c r="O415" s="298">
        <f t="shared" si="80"/>
        <v>10162</v>
      </c>
      <c r="P415" s="298">
        <f t="shared" si="83"/>
        <v>543965</v>
      </c>
      <c r="Q415" s="286">
        <f t="shared" si="84"/>
        <v>-1611.46</v>
      </c>
      <c r="R415" s="78"/>
      <c r="S415" s="78"/>
      <c r="T415" s="78"/>
      <c r="U415" s="78"/>
      <c r="V415" s="78"/>
      <c r="W415" s="78"/>
      <c r="X415" s="78"/>
      <c r="Y415" s="78"/>
      <c r="Z415" s="78"/>
      <c r="AA415" s="78"/>
      <c r="AB415" s="78"/>
      <c r="AC415" s="52">
        <f t="shared" si="85"/>
        <v>-1611.46</v>
      </c>
      <c r="AD415" s="52">
        <f t="shared" si="86"/>
        <v>0</v>
      </c>
      <c r="AE415" s="78"/>
      <c r="AF415" s="51"/>
      <c r="AG415" s="52">
        <f t="shared" si="76"/>
        <v>-1611.46</v>
      </c>
      <c r="AH415" s="52">
        <f t="shared" si="77"/>
        <v>-1611.46</v>
      </c>
      <c r="AI415" s="7">
        <f t="shared" si="78"/>
        <v>-1611.46</v>
      </c>
      <c r="AJ415" s="7">
        <f t="shared" si="79"/>
        <v>-1611.46</v>
      </c>
    </row>
    <row r="416" spans="1:36" x14ac:dyDescent="0.25">
      <c r="A416" s="301" t="str">
        <f t="shared" si="81"/>
        <v>DEDELEGATION</v>
      </c>
      <c r="B416" s="296">
        <v>44295</v>
      </c>
      <c r="C416" s="295">
        <v>3025948</v>
      </c>
      <c r="D416" s="301" t="s">
        <v>4801</v>
      </c>
      <c r="E416" s="301" t="str">
        <f>VLOOKUP(C416,Schools!$A:$Z,3,0)</f>
        <v>M</v>
      </c>
      <c r="F416" s="76">
        <v>-854.81</v>
      </c>
      <c r="G416" s="295" t="s">
        <v>4703</v>
      </c>
      <c r="H416" s="301" t="s">
        <v>4810</v>
      </c>
      <c r="I416" s="301" t="str">
        <f t="shared" si="82"/>
        <v>10162/543965</v>
      </c>
      <c r="J416" s="301">
        <f>VLOOKUP(C416,Schools!$A:$Z,9,0)</f>
        <v>400112</v>
      </c>
      <c r="K416" s="295" t="s">
        <v>170</v>
      </c>
      <c r="L416" s="295" t="s">
        <v>4815</v>
      </c>
      <c r="M416" s="295" t="s">
        <v>4847</v>
      </c>
      <c r="N416" s="298" t="str">
        <f>VLOOKUP(C416,Schools!A:D,4,0)</f>
        <v>Primary</v>
      </c>
      <c r="O416" s="298">
        <f t="shared" si="80"/>
        <v>10162</v>
      </c>
      <c r="P416" s="298">
        <f t="shared" si="83"/>
        <v>543965</v>
      </c>
      <c r="Q416" s="286">
        <f t="shared" si="84"/>
        <v>-854.81</v>
      </c>
      <c r="R416" s="78"/>
      <c r="S416" s="78"/>
      <c r="T416" s="78"/>
      <c r="U416" s="78"/>
      <c r="V416" s="78"/>
      <c r="W416" s="78"/>
      <c r="X416" s="78"/>
      <c r="Y416" s="78"/>
      <c r="Z416" s="78"/>
      <c r="AA416" s="78"/>
      <c r="AB416" s="78"/>
      <c r="AC416" s="52">
        <f t="shared" si="85"/>
        <v>-854.81</v>
      </c>
      <c r="AD416" s="52">
        <f t="shared" si="86"/>
        <v>0</v>
      </c>
      <c r="AE416" s="78"/>
      <c r="AF416" s="51"/>
      <c r="AG416" s="52">
        <f t="shared" si="76"/>
        <v>-854.81</v>
      </c>
      <c r="AH416" s="52">
        <f t="shared" si="77"/>
        <v>-854.81</v>
      </c>
      <c r="AI416" s="7">
        <f t="shared" si="78"/>
        <v>-854.81</v>
      </c>
      <c r="AJ416" s="7">
        <f t="shared" si="79"/>
        <v>-854.81</v>
      </c>
    </row>
    <row r="417" spans="1:36" x14ac:dyDescent="0.25">
      <c r="A417" s="301" t="str">
        <f t="shared" si="81"/>
        <v>DEDELEGATION</v>
      </c>
      <c r="B417" s="296">
        <v>44295</v>
      </c>
      <c r="C417" s="295">
        <v>3025949</v>
      </c>
      <c r="D417" s="301" t="s">
        <v>239</v>
      </c>
      <c r="E417" s="301" t="str">
        <f>VLOOKUP(C417,Schools!$A:$Z,3,0)</f>
        <v>M</v>
      </c>
      <c r="F417" s="76">
        <v>-1550.11</v>
      </c>
      <c r="G417" s="295" t="s">
        <v>4703</v>
      </c>
      <c r="H417" s="301" t="s">
        <v>4810</v>
      </c>
      <c r="I417" s="301" t="str">
        <f t="shared" si="82"/>
        <v>10162/543965</v>
      </c>
      <c r="J417" s="301">
        <f>VLOOKUP(C417,Schools!$A:$Z,9,0)</f>
        <v>400110</v>
      </c>
      <c r="K417" s="295" t="s">
        <v>170</v>
      </c>
      <c r="L417" s="295" t="s">
        <v>4815</v>
      </c>
      <c r="M417" s="295" t="s">
        <v>4847</v>
      </c>
      <c r="N417" s="298" t="str">
        <f>VLOOKUP(C417,Schools!A:D,4,0)</f>
        <v>Primary</v>
      </c>
      <c r="O417" s="298">
        <f t="shared" si="80"/>
        <v>10162</v>
      </c>
      <c r="P417" s="298">
        <f t="shared" si="83"/>
        <v>543965</v>
      </c>
      <c r="Q417" s="286">
        <f t="shared" si="84"/>
        <v>-1550.11</v>
      </c>
      <c r="R417" s="78"/>
      <c r="S417" s="78"/>
      <c r="T417" s="78"/>
      <c r="U417" s="78"/>
      <c r="V417" s="78"/>
      <c r="W417" s="78"/>
      <c r="X417" s="78"/>
      <c r="Y417" s="78"/>
      <c r="Z417" s="78"/>
      <c r="AA417" s="78"/>
      <c r="AB417" s="78"/>
      <c r="AC417" s="52">
        <f t="shared" si="85"/>
        <v>-1550.11</v>
      </c>
      <c r="AD417" s="52">
        <f t="shared" si="86"/>
        <v>0</v>
      </c>
      <c r="AE417" s="78"/>
      <c r="AF417" s="51"/>
      <c r="AG417" s="52">
        <f t="shared" si="76"/>
        <v>-1550.11</v>
      </c>
      <c r="AH417" s="52">
        <f t="shared" si="77"/>
        <v>-1550.11</v>
      </c>
      <c r="AI417" s="7">
        <f t="shared" si="78"/>
        <v>-1550.11</v>
      </c>
      <c r="AJ417" s="7">
        <f t="shared" si="79"/>
        <v>-1550.11</v>
      </c>
    </row>
    <row r="418" spans="1:36" x14ac:dyDescent="0.25">
      <c r="A418" s="301" t="str">
        <f t="shared" si="81"/>
        <v>DEDELEGATION</v>
      </c>
      <c r="B418" s="296">
        <v>44295</v>
      </c>
      <c r="C418" s="295">
        <v>3024003</v>
      </c>
      <c r="D418" s="301" t="s">
        <v>107</v>
      </c>
      <c r="E418" s="301" t="str">
        <f>VLOOKUP(C418,Schools!$A:$Z,3,0)</f>
        <v>M</v>
      </c>
      <c r="F418" s="76">
        <v>-2781.6</v>
      </c>
      <c r="G418" s="295" t="s">
        <v>4703</v>
      </c>
      <c r="H418" s="301" t="s">
        <v>4810</v>
      </c>
      <c r="I418" s="301" t="str">
        <f t="shared" si="82"/>
        <v>10163/543965</v>
      </c>
      <c r="J418" s="301">
        <f>VLOOKUP(C418,Schools!$A:$Z,9,0)</f>
        <v>400033</v>
      </c>
      <c r="K418" s="295" t="s">
        <v>170</v>
      </c>
      <c r="L418" s="295" t="s">
        <v>4815</v>
      </c>
      <c r="M418" s="295" t="s">
        <v>4847</v>
      </c>
      <c r="N418" s="298" t="str">
        <f>VLOOKUP(C418,Schools!A:D,4,0)</f>
        <v>Secondary</v>
      </c>
      <c r="O418" s="298">
        <f t="shared" si="80"/>
        <v>10163</v>
      </c>
      <c r="P418" s="298">
        <f t="shared" si="83"/>
        <v>543965</v>
      </c>
      <c r="Q418" s="286">
        <f t="shared" si="84"/>
        <v>-2781.6</v>
      </c>
      <c r="R418" s="78"/>
      <c r="S418" s="78"/>
      <c r="T418" s="78"/>
      <c r="U418" s="78"/>
      <c r="V418" s="78"/>
      <c r="W418" s="78"/>
      <c r="X418" s="78"/>
      <c r="Y418" s="78"/>
      <c r="Z418" s="78"/>
      <c r="AA418" s="78"/>
      <c r="AB418" s="78"/>
      <c r="AC418" s="52">
        <f t="shared" si="85"/>
        <v>-2781.6</v>
      </c>
      <c r="AD418" s="52">
        <f t="shared" si="86"/>
        <v>0</v>
      </c>
      <c r="AE418" s="78"/>
      <c r="AF418" s="51"/>
      <c r="AG418" s="52">
        <f t="shared" si="76"/>
        <v>-2781.6</v>
      </c>
      <c r="AH418" s="52">
        <f t="shared" si="77"/>
        <v>-2781.6</v>
      </c>
      <c r="AI418" s="7">
        <f t="shared" si="78"/>
        <v>-2781.6</v>
      </c>
      <c r="AJ418" s="7">
        <f t="shared" si="79"/>
        <v>-2781.6</v>
      </c>
    </row>
    <row r="419" spans="1:36" x14ac:dyDescent="0.25">
      <c r="A419" s="301" t="str">
        <f t="shared" si="81"/>
        <v>DEDELEGATION</v>
      </c>
      <c r="B419" s="296">
        <v>44295</v>
      </c>
      <c r="C419" s="295">
        <v>3024004</v>
      </c>
      <c r="D419" s="301" t="s">
        <v>4802</v>
      </c>
      <c r="E419" s="301" t="str">
        <f>VLOOKUP(C419,Schools!$A:$Z,3,0)</f>
        <v>M</v>
      </c>
      <c r="F419" s="76">
        <v>-1017.48</v>
      </c>
      <c r="G419" s="295" t="s">
        <v>4703</v>
      </c>
      <c r="H419" s="301" t="s">
        <v>4810</v>
      </c>
      <c r="I419" s="301" t="str">
        <f t="shared" si="82"/>
        <v>10163/543965</v>
      </c>
      <c r="J419" s="301">
        <f>VLOOKUP(C419,Schools!$A:$Z,9,0)</f>
        <v>107953</v>
      </c>
      <c r="K419" s="295" t="s">
        <v>170</v>
      </c>
      <c r="L419" s="295" t="s">
        <v>4815</v>
      </c>
      <c r="M419" s="295" t="s">
        <v>4847</v>
      </c>
      <c r="N419" s="298" t="str">
        <f>VLOOKUP(C419,Schools!A:D,4,0)</f>
        <v>Secondary</v>
      </c>
      <c r="O419" s="298">
        <f t="shared" si="80"/>
        <v>10163</v>
      </c>
      <c r="P419" s="298">
        <f t="shared" si="83"/>
        <v>543965</v>
      </c>
      <c r="Q419" s="286">
        <f t="shared" si="84"/>
        <v>-1017.48</v>
      </c>
      <c r="R419" s="78"/>
      <c r="S419" s="78"/>
      <c r="T419" s="78"/>
      <c r="U419" s="78"/>
      <c r="V419" s="78"/>
      <c r="W419" s="78"/>
      <c r="X419" s="78"/>
      <c r="Y419" s="78"/>
      <c r="Z419" s="78"/>
      <c r="AA419" s="78"/>
      <c r="AB419" s="78"/>
      <c r="AC419" s="52">
        <f t="shared" si="85"/>
        <v>-1017.48</v>
      </c>
      <c r="AD419" s="52">
        <f t="shared" si="86"/>
        <v>0</v>
      </c>
      <c r="AE419" s="78"/>
      <c r="AF419" s="51"/>
      <c r="AG419" s="52">
        <f t="shared" si="76"/>
        <v>-1017.48</v>
      </c>
      <c r="AH419" s="52">
        <f t="shared" si="77"/>
        <v>-1017.48</v>
      </c>
      <c r="AI419" s="7">
        <f t="shared" si="78"/>
        <v>-1017.48</v>
      </c>
      <c r="AJ419" s="7">
        <f t="shared" si="79"/>
        <v>-1017.48</v>
      </c>
    </row>
    <row r="420" spans="1:36" x14ac:dyDescent="0.25">
      <c r="A420" s="301" t="str">
        <f t="shared" si="81"/>
        <v>DEDELEGATION</v>
      </c>
      <c r="B420" s="296">
        <v>44295</v>
      </c>
      <c r="C420" s="295">
        <v>3025404</v>
      </c>
      <c r="D420" s="301" t="s">
        <v>4803</v>
      </c>
      <c r="E420" s="301" t="str">
        <f>VLOOKUP(C420,Schools!$A:$Z,3,0)</f>
        <v>M</v>
      </c>
      <c r="F420" s="76">
        <v>-2052.0400000000004</v>
      </c>
      <c r="G420" s="295" t="s">
        <v>4703</v>
      </c>
      <c r="H420" s="301" t="s">
        <v>4810</v>
      </c>
      <c r="I420" s="301" t="str">
        <f t="shared" si="82"/>
        <v>10163/543965</v>
      </c>
      <c r="J420" s="301">
        <f>VLOOKUP(C420,Schools!$A:$Z,9,0)</f>
        <v>400029</v>
      </c>
      <c r="K420" s="295" t="s">
        <v>170</v>
      </c>
      <c r="L420" s="295" t="s">
        <v>4815</v>
      </c>
      <c r="M420" s="295" t="s">
        <v>4847</v>
      </c>
      <c r="N420" s="298" t="str">
        <f>VLOOKUP(C420,Schools!A:D,4,0)</f>
        <v>Secondary</v>
      </c>
      <c r="O420" s="298">
        <f t="shared" si="80"/>
        <v>10163</v>
      </c>
      <c r="P420" s="298">
        <f t="shared" si="83"/>
        <v>543965</v>
      </c>
      <c r="Q420" s="286">
        <f t="shared" si="84"/>
        <v>-2052.0400000000004</v>
      </c>
      <c r="R420" s="78"/>
      <c r="S420" s="78"/>
      <c r="T420" s="78"/>
      <c r="U420" s="78"/>
      <c r="V420" s="78"/>
      <c r="W420" s="78"/>
      <c r="X420" s="78"/>
      <c r="Y420" s="78"/>
      <c r="Z420" s="78"/>
      <c r="AA420" s="78"/>
      <c r="AB420" s="78"/>
      <c r="AC420" s="52">
        <f t="shared" si="85"/>
        <v>-2052.0400000000004</v>
      </c>
      <c r="AD420" s="52">
        <f t="shared" si="86"/>
        <v>0</v>
      </c>
      <c r="AE420" s="78"/>
      <c r="AF420" s="51"/>
      <c r="AG420" s="52">
        <f t="shared" si="76"/>
        <v>-2052.0400000000004</v>
      </c>
      <c r="AH420" s="52">
        <f t="shared" si="77"/>
        <v>-2052.0400000000004</v>
      </c>
      <c r="AI420" s="7">
        <f t="shared" si="78"/>
        <v>-2052.0400000000004</v>
      </c>
      <c r="AJ420" s="7">
        <f t="shared" si="79"/>
        <v>-2052.0400000000004</v>
      </c>
    </row>
    <row r="421" spans="1:36" x14ac:dyDescent="0.25">
      <c r="A421" s="301" t="str">
        <f t="shared" si="81"/>
        <v>DEDELEGATION</v>
      </c>
      <c r="B421" s="296">
        <v>44295</v>
      </c>
      <c r="C421" s="295">
        <v>3025405</v>
      </c>
      <c r="D421" s="301" t="s">
        <v>104</v>
      </c>
      <c r="E421" s="301" t="str">
        <f>VLOOKUP(C421,Schools!$A:$Z,3,0)</f>
        <v>M</v>
      </c>
      <c r="F421" s="76">
        <v>-3239.1</v>
      </c>
      <c r="G421" s="295" t="s">
        <v>4703</v>
      </c>
      <c r="H421" s="301" t="s">
        <v>4810</v>
      </c>
      <c r="I421" s="301" t="str">
        <f t="shared" si="82"/>
        <v>10163/543965</v>
      </c>
      <c r="J421" s="301">
        <f>VLOOKUP(C421,Schools!$A:$Z,9,0)</f>
        <v>400041</v>
      </c>
      <c r="K421" s="295" t="s">
        <v>170</v>
      </c>
      <c r="L421" s="295" t="s">
        <v>4815</v>
      </c>
      <c r="M421" s="295" t="s">
        <v>4847</v>
      </c>
      <c r="N421" s="298" t="str">
        <f>VLOOKUP(C421,Schools!A:D,4,0)</f>
        <v>Secondary</v>
      </c>
      <c r="O421" s="298">
        <f t="shared" si="80"/>
        <v>10163</v>
      </c>
      <c r="P421" s="298">
        <f t="shared" si="83"/>
        <v>543965</v>
      </c>
      <c r="Q421" s="286">
        <f t="shared" si="84"/>
        <v>-3239.1</v>
      </c>
      <c r="R421" s="78"/>
      <c r="S421" s="78"/>
      <c r="T421" s="78"/>
      <c r="U421" s="78"/>
      <c r="V421" s="78"/>
      <c r="W421" s="78"/>
      <c r="X421" s="78"/>
      <c r="Y421" s="78"/>
      <c r="Z421" s="78"/>
      <c r="AA421" s="78"/>
      <c r="AB421" s="78"/>
      <c r="AC421" s="52">
        <f t="shared" si="85"/>
        <v>-3239.1</v>
      </c>
      <c r="AD421" s="52">
        <f t="shared" si="86"/>
        <v>0</v>
      </c>
      <c r="AE421" s="78"/>
      <c r="AF421" s="51"/>
      <c r="AG421" s="52">
        <f t="shared" si="76"/>
        <v>-3239.1</v>
      </c>
      <c r="AH421" s="52">
        <f t="shared" si="77"/>
        <v>-3239.1</v>
      </c>
      <c r="AI421" s="7">
        <f t="shared" si="78"/>
        <v>-3239.1</v>
      </c>
      <c r="AJ421" s="7">
        <f t="shared" si="79"/>
        <v>-3239.1</v>
      </c>
    </row>
    <row r="422" spans="1:36" x14ac:dyDescent="0.25">
      <c r="A422" s="301" t="str">
        <f t="shared" si="81"/>
        <v>DEDELEGATION</v>
      </c>
      <c r="B422" s="296">
        <v>44295</v>
      </c>
      <c r="C422" s="295">
        <v>3025407</v>
      </c>
      <c r="D422" s="301" t="s">
        <v>4804</v>
      </c>
      <c r="E422" s="301" t="str">
        <f>VLOOKUP(C422,Schools!$A:$Z,3,0)</f>
        <v>M</v>
      </c>
      <c r="F422" s="76">
        <v>-3867.0949999999998</v>
      </c>
      <c r="G422" s="295" t="s">
        <v>4703</v>
      </c>
      <c r="H422" s="301" t="s">
        <v>4810</v>
      </c>
      <c r="I422" s="301" t="str">
        <f t="shared" si="82"/>
        <v>10163/543965</v>
      </c>
      <c r="J422" s="301">
        <f>VLOOKUP(C422,Schools!$A:$Z,9,0)</f>
        <v>400013</v>
      </c>
      <c r="K422" s="295" t="s">
        <v>170</v>
      </c>
      <c r="L422" s="295" t="s">
        <v>4815</v>
      </c>
      <c r="M422" s="295" t="s">
        <v>4847</v>
      </c>
      <c r="N422" s="298" t="str">
        <f>VLOOKUP(C422,Schools!A:D,4,0)</f>
        <v>Secondary</v>
      </c>
      <c r="O422" s="298">
        <f t="shared" si="80"/>
        <v>10163</v>
      </c>
      <c r="P422" s="298">
        <f t="shared" si="83"/>
        <v>543965</v>
      </c>
      <c r="Q422" s="286">
        <f t="shared" si="84"/>
        <v>-3867.0949999999998</v>
      </c>
      <c r="R422" s="78"/>
      <c r="S422" s="78"/>
      <c r="T422" s="78"/>
      <c r="U422" s="78"/>
      <c r="V422" s="78"/>
      <c r="W422" s="78"/>
      <c r="X422" s="78"/>
      <c r="Y422" s="78"/>
      <c r="Z422" s="78"/>
      <c r="AA422" s="78"/>
      <c r="AB422" s="78"/>
      <c r="AC422" s="52">
        <f t="shared" si="85"/>
        <v>-3867.0949999999998</v>
      </c>
      <c r="AD422" s="52">
        <f t="shared" si="86"/>
        <v>0</v>
      </c>
      <c r="AE422" s="78"/>
      <c r="AF422" s="51"/>
      <c r="AG422" s="52">
        <f t="shared" si="76"/>
        <v>-3867.0949999999998</v>
      </c>
      <c r="AH422" s="52">
        <f t="shared" si="77"/>
        <v>-3867.0949999999998</v>
      </c>
      <c r="AI422" s="7">
        <f t="shared" si="78"/>
        <v>-3867.0949999999998</v>
      </c>
      <c r="AJ422" s="7">
        <f t="shared" si="79"/>
        <v>-3867.0949999999998</v>
      </c>
    </row>
    <row r="423" spans="1:36" x14ac:dyDescent="0.25">
      <c r="A423" s="301" t="str">
        <f t="shared" si="81"/>
        <v>DEDELEGATION</v>
      </c>
      <c r="B423" s="296">
        <v>44295</v>
      </c>
      <c r="C423" s="295">
        <v>3025427</v>
      </c>
      <c r="D423" s="301" t="s">
        <v>111</v>
      </c>
      <c r="E423" s="301" t="str">
        <f>VLOOKUP(C423,Schools!$A:$Z,3,0)</f>
        <v>M</v>
      </c>
      <c r="F423" s="76">
        <v>-3645.36</v>
      </c>
      <c r="G423" s="295" t="s">
        <v>4703</v>
      </c>
      <c r="H423" s="301" t="s">
        <v>4810</v>
      </c>
      <c r="I423" s="301" t="str">
        <f t="shared" si="82"/>
        <v>10163/543965</v>
      </c>
      <c r="J423" s="301">
        <f>VLOOKUP(C423,Schools!$A:$Z,9,0)</f>
        <v>400140</v>
      </c>
      <c r="K423" s="295" t="s">
        <v>170</v>
      </c>
      <c r="L423" s="295" t="s">
        <v>4815</v>
      </c>
      <c r="M423" s="295" t="s">
        <v>4847</v>
      </c>
      <c r="N423" s="298" t="str">
        <f>VLOOKUP(C423,Schools!A:D,4,0)</f>
        <v>Secondary</v>
      </c>
      <c r="O423" s="298">
        <f t="shared" si="80"/>
        <v>10163</v>
      </c>
      <c r="P423" s="298">
        <f t="shared" si="83"/>
        <v>543965</v>
      </c>
      <c r="Q423" s="286">
        <f t="shared" si="84"/>
        <v>-3645.36</v>
      </c>
      <c r="R423" s="78"/>
      <c r="S423" s="78"/>
      <c r="T423" s="78"/>
      <c r="U423" s="78"/>
      <c r="V423" s="78"/>
      <c r="W423" s="78"/>
      <c r="X423" s="78"/>
      <c r="Y423" s="78"/>
      <c r="Z423" s="78"/>
      <c r="AA423" s="78"/>
      <c r="AB423" s="78"/>
      <c r="AC423" s="52">
        <f t="shared" si="85"/>
        <v>-3645.36</v>
      </c>
      <c r="AD423" s="52">
        <f t="shared" si="86"/>
        <v>0</v>
      </c>
      <c r="AE423" s="78"/>
      <c r="AF423" s="51"/>
      <c r="AG423" s="52">
        <f t="shared" si="76"/>
        <v>-3645.36</v>
      </c>
      <c r="AH423" s="52">
        <f t="shared" si="77"/>
        <v>-3645.36</v>
      </c>
      <c r="AI423" s="7">
        <f t="shared" si="78"/>
        <v>-3645.36</v>
      </c>
      <c r="AJ423" s="7">
        <f t="shared" si="79"/>
        <v>-3645.36</v>
      </c>
    </row>
    <row r="424" spans="1:36" x14ac:dyDescent="0.25">
      <c r="A424" s="301" t="str">
        <f t="shared" si="81"/>
        <v>DEDELEGATION</v>
      </c>
      <c r="B424" s="296">
        <v>44295</v>
      </c>
      <c r="C424" s="295">
        <v>3023521</v>
      </c>
      <c r="D424" s="301" t="s">
        <v>4805</v>
      </c>
      <c r="E424" s="301" t="str">
        <f>VLOOKUP(C424,Schools!$A:$Z,3,0)</f>
        <v>M</v>
      </c>
      <c r="F424" s="76">
        <v>-5602.3899999999994</v>
      </c>
      <c r="G424" s="295" t="s">
        <v>4703</v>
      </c>
      <c r="H424" s="301" t="s">
        <v>4810</v>
      </c>
      <c r="I424" s="301" t="str">
        <f t="shared" si="82"/>
        <v>11510/543965</v>
      </c>
      <c r="J424" s="301">
        <f>VLOOKUP(C424,Schools!$A:$Z,9,0)</f>
        <v>400135</v>
      </c>
      <c r="K424" s="295" t="s">
        <v>170</v>
      </c>
      <c r="L424" s="295" t="s">
        <v>4815</v>
      </c>
      <c r="M424" s="295" t="s">
        <v>4847</v>
      </c>
      <c r="N424" s="298" t="str">
        <f>VLOOKUP(C424,Schools!A:D,4,0)</f>
        <v>All through</v>
      </c>
      <c r="O424" s="298">
        <f t="shared" si="80"/>
        <v>11510</v>
      </c>
      <c r="P424" s="298">
        <f t="shared" si="83"/>
        <v>543965</v>
      </c>
      <c r="Q424" s="286">
        <f t="shared" si="84"/>
        <v>-5602.3899999999994</v>
      </c>
      <c r="R424" s="78"/>
      <c r="S424" s="78"/>
      <c r="T424" s="78"/>
      <c r="U424" s="78"/>
      <c r="V424" s="78"/>
      <c r="W424" s="78"/>
      <c r="X424" s="78"/>
      <c r="Y424" s="78"/>
      <c r="Z424" s="78"/>
      <c r="AA424" s="78"/>
      <c r="AB424" s="78"/>
      <c r="AC424" s="52">
        <f t="shared" si="85"/>
        <v>-5602.3899999999994</v>
      </c>
      <c r="AD424" s="52">
        <f t="shared" si="86"/>
        <v>0</v>
      </c>
      <c r="AE424" s="78"/>
      <c r="AF424" s="51"/>
      <c r="AG424" s="52">
        <f t="shared" si="76"/>
        <v>-5602.3899999999994</v>
      </c>
      <c r="AH424" s="52">
        <f t="shared" si="77"/>
        <v>-5602.3899999999994</v>
      </c>
      <c r="AI424" s="7">
        <f t="shared" si="78"/>
        <v>-5602.3899999999994</v>
      </c>
      <c r="AJ424" s="7">
        <f t="shared" si="79"/>
        <v>-5602.3899999999994</v>
      </c>
    </row>
    <row r="425" spans="1:36" x14ac:dyDescent="0.25">
      <c r="A425" s="301" t="str">
        <f t="shared" si="81"/>
        <v>DEDELEGATION</v>
      </c>
      <c r="B425" s="462">
        <v>44295</v>
      </c>
      <c r="C425" s="159">
        <v>3022002</v>
      </c>
      <c r="D425" s="301" t="s">
        <v>4754</v>
      </c>
      <c r="E425" s="301" t="str">
        <f>VLOOKUP(C425,Schools!$A:$Z,3,0)</f>
        <v>M</v>
      </c>
      <c r="F425" s="226">
        <v>-9798.15</v>
      </c>
      <c r="G425" s="159" t="s">
        <v>4703</v>
      </c>
      <c r="H425" t="s">
        <v>4811</v>
      </c>
      <c r="I425" s="301" t="str">
        <f t="shared" si="82"/>
        <v>10162/543965</v>
      </c>
      <c r="J425" s="301">
        <f>VLOOKUP(C425,Schools!$A:$Z,9,0)</f>
        <v>400005</v>
      </c>
      <c r="K425" s="159" t="s">
        <v>170</v>
      </c>
      <c r="L425" s="159" t="s">
        <v>4817</v>
      </c>
      <c r="M425" s="159" t="s">
        <v>4848</v>
      </c>
      <c r="N425" s="298" t="str">
        <f>VLOOKUP(C425,Schools!A:D,4,0)</f>
        <v>Primary</v>
      </c>
      <c r="O425" s="298">
        <f t="shared" si="80"/>
        <v>10162</v>
      </c>
      <c r="P425" s="298">
        <f t="shared" si="83"/>
        <v>543965</v>
      </c>
      <c r="Q425" s="286">
        <f t="shared" si="84"/>
        <v>-9798.15</v>
      </c>
      <c r="R425" s="78"/>
      <c r="S425" s="78"/>
      <c r="T425" s="78"/>
      <c r="U425" s="78"/>
      <c r="V425" s="78"/>
      <c r="W425" s="78"/>
      <c r="X425" s="78"/>
      <c r="Y425" s="78"/>
      <c r="Z425" s="78"/>
      <c r="AA425" s="78"/>
      <c r="AB425" s="78"/>
      <c r="AC425" s="52">
        <f t="shared" si="85"/>
        <v>-9798.15</v>
      </c>
      <c r="AD425" s="52">
        <f t="shared" si="86"/>
        <v>0</v>
      </c>
      <c r="AE425" s="78"/>
      <c r="AF425" s="51"/>
      <c r="AG425" s="52">
        <f t="shared" si="76"/>
        <v>-9798.15</v>
      </c>
      <c r="AH425" s="52">
        <f t="shared" si="77"/>
        <v>-9798.15</v>
      </c>
      <c r="AI425" s="7">
        <f t="shared" si="78"/>
        <v>-9798.15</v>
      </c>
      <c r="AJ425" s="7">
        <f t="shared" si="79"/>
        <v>-9798.15</v>
      </c>
    </row>
    <row r="426" spans="1:36" x14ac:dyDescent="0.25">
      <c r="A426" s="301" t="str">
        <f t="shared" si="81"/>
        <v>DEDELEGATION</v>
      </c>
      <c r="B426" s="225">
        <v>44295</v>
      </c>
      <c r="C426" s="159">
        <v>3022003</v>
      </c>
      <c r="D426" s="301" t="s">
        <v>201</v>
      </c>
      <c r="E426" s="301" t="str">
        <f>VLOOKUP(C426,Schools!$A:$Z,3,0)</f>
        <v>M</v>
      </c>
      <c r="F426" s="226">
        <v>-8334.33</v>
      </c>
      <c r="G426" s="159" t="s">
        <v>4703</v>
      </c>
      <c r="H426" s="301" t="s">
        <v>4811</v>
      </c>
      <c r="I426" s="301" t="str">
        <f t="shared" si="82"/>
        <v>10162/543965</v>
      </c>
      <c r="J426" s="301">
        <f>VLOOKUP(C426,Schools!$A:$Z,9,0)</f>
        <v>400051</v>
      </c>
      <c r="K426" s="159" t="s">
        <v>170</v>
      </c>
      <c r="L426" s="159" t="s">
        <v>4817</v>
      </c>
      <c r="M426" s="159" t="s">
        <v>4848</v>
      </c>
      <c r="N426" s="298" t="str">
        <f>VLOOKUP(C426,Schools!A:D,4,0)</f>
        <v>Primary</v>
      </c>
      <c r="O426" s="298">
        <f t="shared" si="80"/>
        <v>10162</v>
      </c>
      <c r="P426" s="298">
        <f t="shared" si="83"/>
        <v>543965</v>
      </c>
      <c r="Q426" s="286">
        <f t="shared" si="84"/>
        <v>-8334.33</v>
      </c>
      <c r="R426" s="78"/>
      <c r="S426" s="78"/>
      <c r="T426" s="78"/>
      <c r="U426" s="78"/>
      <c r="V426" s="78"/>
      <c r="W426" s="78"/>
      <c r="X426" s="78"/>
      <c r="Y426" s="78"/>
      <c r="Z426" s="78"/>
      <c r="AA426" s="78"/>
      <c r="AB426" s="78"/>
      <c r="AC426" s="52">
        <f t="shared" si="85"/>
        <v>-8334.33</v>
      </c>
      <c r="AD426" s="52">
        <f t="shared" si="86"/>
        <v>0</v>
      </c>
      <c r="AE426" s="78"/>
      <c r="AF426" s="51"/>
      <c r="AG426" s="52">
        <f t="shared" si="76"/>
        <v>-8334.33</v>
      </c>
      <c r="AH426" s="52">
        <f t="shared" si="77"/>
        <v>-8334.33</v>
      </c>
      <c r="AI426" s="7">
        <f t="shared" si="78"/>
        <v>-8334.33</v>
      </c>
      <c r="AJ426" s="7">
        <f t="shared" si="79"/>
        <v>-8334.33</v>
      </c>
    </row>
    <row r="427" spans="1:36" x14ac:dyDescent="0.25">
      <c r="A427" s="301" t="str">
        <f t="shared" si="81"/>
        <v>DEDELEGATION</v>
      </c>
      <c r="B427" s="225">
        <v>44295</v>
      </c>
      <c r="C427" s="159">
        <v>3022007</v>
      </c>
      <c r="D427" s="301" t="s">
        <v>205</v>
      </c>
      <c r="E427" s="301" t="str">
        <f>VLOOKUP(C427,Schools!$A:$Z,3,0)</f>
        <v>M</v>
      </c>
      <c r="F427" s="226">
        <v>-8452.3799999999992</v>
      </c>
      <c r="G427" s="159" t="s">
        <v>4703</v>
      </c>
      <c r="H427" s="301" t="s">
        <v>4811</v>
      </c>
      <c r="I427" s="301" t="str">
        <f t="shared" si="82"/>
        <v>10162/543965</v>
      </c>
      <c r="J427" s="301">
        <f>VLOOKUP(C427,Schools!$A:$Z,9,0)</f>
        <v>400040</v>
      </c>
      <c r="K427" s="159" t="s">
        <v>170</v>
      </c>
      <c r="L427" s="159" t="s">
        <v>4817</v>
      </c>
      <c r="M427" s="159" t="s">
        <v>4848</v>
      </c>
      <c r="N427" s="298" t="str">
        <f>VLOOKUP(C427,Schools!A:D,4,0)</f>
        <v>Primary</v>
      </c>
      <c r="O427" s="298">
        <f t="shared" si="80"/>
        <v>10162</v>
      </c>
      <c r="P427" s="298">
        <f t="shared" si="83"/>
        <v>543965</v>
      </c>
      <c r="Q427" s="286">
        <f t="shared" si="84"/>
        <v>-8452.3799999999992</v>
      </c>
      <c r="R427" s="78"/>
      <c r="S427" s="78"/>
      <c r="T427" s="78"/>
      <c r="U427" s="78"/>
      <c r="V427" s="78"/>
      <c r="W427" s="78"/>
      <c r="X427" s="78"/>
      <c r="Y427" s="78"/>
      <c r="Z427" s="78"/>
      <c r="AA427" s="78"/>
      <c r="AB427" s="78"/>
      <c r="AC427" s="52">
        <f t="shared" si="85"/>
        <v>-8452.3799999999992</v>
      </c>
      <c r="AD427" s="52">
        <f t="shared" si="86"/>
        <v>0</v>
      </c>
      <c r="AE427" s="78"/>
      <c r="AF427" s="51"/>
      <c r="AG427" s="52">
        <f t="shared" si="76"/>
        <v>-8452.3799999999992</v>
      </c>
      <c r="AH427" s="52">
        <f t="shared" si="77"/>
        <v>-8452.3799999999992</v>
      </c>
      <c r="AI427" s="7">
        <f t="shared" si="78"/>
        <v>-8452.3799999999992</v>
      </c>
      <c r="AJ427" s="7">
        <f t="shared" si="79"/>
        <v>-8452.3799999999992</v>
      </c>
    </row>
    <row r="428" spans="1:36" x14ac:dyDescent="0.25">
      <c r="A428" s="301" t="str">
        <f t="shared" si="81"/>
        <v>DEDELEGATION</v>
      </c>
      <c r="B428" s="225">
        <v>44295</v>
      </c>
      <c r="C428" s="159">
        <v>3022008</v>
      </c>
      <c r="D428" s="301" t="s">
        <v>4755</v>
      </c>
      <c r="E428" s="301" t="str">
        <f>VLOOKUP(C428,Schools!$A:$Z,3,0)</f>
        <v>M</v>
      </c>
      <c r="F428" s="226">
        <v>-6351.09</v>
      </c>
      <c r="G428" s="159" t="s">
        <v>4703</v>
      </c>
      <c r="H428" s="301" t="s">
        <v>4811</v>
      </c>
      <c r="I428" s="301" t="str">
        <f t="shared" si="82"/>
        <v>10162/543965</v>
      </c>
      <c r="J428" s="301">
        <f>VLOOKUP(C428,Schools!$A:$Z,9,0)</f>
        <v>400057</v>
      </c>
      <c r="K428" s="159" t="s">
        <v>170</v>
      </c>
      <c r="L428" s="159" t="s">
        <v>4817</v>
      </c>
      <c r="M428" s="159" t="s">
        <v>4848</v>
      </c>
      <c r="N428" s="298" t="str">
        <f>VLOOKUP(C428,Schools!A:D,4,0)</f>
        <v>Primary</v>
      </c>
      <c r="O428" s="298">
        <f t="shared" si="80"/>
        <v>10162</v>
      </c>
      <c r="P428" s="298">
        <f t="shared" si="83"/>
        <v>543965</v>
      </c>
      <c r="Q428" s="286">
        <f t="shared" si="84"/>
        <v>-6351.09</v>
      </c>
      <c r="R428" s="78"/>
      <c r="S428" s="78"/>
      <c r="T428" s="78"/>
      <c r="U428" s="78"/>
      <c r="V428" s="78"/>
      <c r="W428" s="78"/>
      <c r="X428" s="78"/>
      <c r="Y428" s="78"/>
      <c r="Z428" s="78"/>
      <c r="AA428" s="78"/>
      <c r="AB428" s="78"/>
      <c r="AC428" s="52">
        <f t="shared" si="85"/>
        <v>-6351.09</v>
      </c>
      <c r="AD428" s="52">
        <f t="shared" si="86"/>
        <v>0</v>
      </c>
      <c r="AE428" s="78"/>
      <c r="AF428" s="51"/>
      <c r="AG428" s="52">
        <f t="shared" si="76"/>
        <v>-6351.09</v>
      </c>
      <c r="AH428" s="52">
        <f t="shared" si="77"/>
        <v>-6351.09</v>
      </c>
      <c r="AI428" s="7">
        <f t="shared" si="78"/>
        <v>-6351.09</v>
      </c>
      <c r="AJ428" s="7">
        <f t="shared" si="79"/>
        <v>-6351.09</v>
      </c>
    </row>
    <row r="429" spans="1:36" x14ac:dyDescent="0.25">
      <c r="A429" s="301" t="str">
        <f t="shared" si="81"/>
        <v>DEDELEGATION</v>
      </c>
      <c r="B429" s="225">
        <v>44295</v>
      </c>
      <c r="C429" s="159">
        <v>3022009</v>
      </c>
      <c r="D429" s="301" t="s">
        <v>4756</v>
      </c>
      <c r="E429" s="301" t="str">
        <f>VLOOKUP(C429,Schools!$A:$Z,3,0)</f>
        <v>M</v>
      </c>
      <c r="F429" s="226">
        <v>-9892.59</v>
      </c>
      <c r="G429" s="159" t="s">
        <v>4703</v>
      </c>
      <c r="H429" s="301" t="s">
        <v>4811</v>
      </c>
      <c r="I429" s="301" t="str">
        <f t="shared" si="82"/>
        <v>10162/543965</v>
      </c>
      <c r="J429" s="301">
        <f>VLOOKUP(C429,Schools!$A:$Z,9,0)</f>
        <v>400061</v>
      </c>
      <c r="K429" s="159" t="s">
        <v>170</v>
      </c>
      <c r="L429" s="159" t="s">
        <v>4817</v>
      </c>
      <c r="M429" s="159" t="s">
        <v>4848</v>
      </c>
      <c r="N429" s="298" t="str">
        <f>VLOOKUP(C429,Schools!A:D,4,0)</f>
        <v>Primary</v>
      </c>
      <c r="O429" s="298">
        <f t="shared" si="80"/>
        <v>10162</v>
      </c>
      <c r="P429" s="298">
        <f t="shared" si="83"/>
        <v>543965</v>
      </c>
      <c r="Q429" s="286">
        <f t="shared" si="84"/>
        <v>-9892.59</v>
      </c>
      <c r="R429" s="78"/>
      <c r="S429" s="78"/>
      <c r="T429" s="78"/>
      <c r="U429" s="78"/>
      <c r="V429" s="78"/>
      <c r="W429" s="78"/>
      <c r="X429" s="78"/>
      <c r="Y429" s="78"/>
      <c r="Z429" s="78"/>
      <c r="AA429" s="78"/>
      <c r="AB429" s="78"/>
      <c r="AC429" s="52">
        <f t="shared" si="85"/>
        <v>-9892.59</v>
      </c>
      <c r="AD429" s="52">
        <f t="shared" si="86"/>
        <v>0</v>
      </c>
      <c r="AE429" s="78"/>
      <c r="AF429" s="51"/>
      <c r="AG429" s="52">
        <f t="shared" si="76"/>
        <v>-9892.59</v>
      </c>
      <c r="AH429" s="52">
        <f t="shared" si="77"/>
        <v>-9892.59</v>
      </c>
      <c r="AI429" s="7">
        <f t="shared" si="78"/>
        <v>-9892.59</v>
      </c>
      <c r="AJ429" s="7">
        <f t="shared" si="79"/>
        <v>-9892.59</v>
      </c>
    </row>
    <row r="430" spans="1:36" x14ac:dyDescent="0.25">
      <c r="A430" s="301" t="str">
        <f t="shared" si="81"/>
        <v>DEDELEGATION</v>
      </c>
      <c r="B430" s="225">
        <v>44295</v>
      </c>
      <c r="C430" s="159">
        <v>3022011</v>
      </c>
      <c r="D430" s="301" t="s">
        <v>4757</v>
      </c>
      <c r="E430" s="301" t="str">
        <f>VLOOKUP(C430,Schools!$A:$Z,3,0)</f>
        <v>M</v>
      </c>
      <c r="F430" s="226">
        <v>-4934.49</v>
      </c>
      <c r="G430" s="159" t="s">
        <v>4703</v>
      </c>
      <c r="H430" s="301" t="s">
        <v>4811</v>
      </c>
      <c r="I430" s="301" t="str">
        <f t="shared" si="82"/>
        <v>10162/543965</v>
      </c>
      <c r="J430" s="301">
        <f>VLOOKUP(C430,Schools!$A:$Z,9,0)</f>
        <v>400020</v>
      </c>
      <c r="K430" s="159" t="s">
        <v>170</v>
      </c>
      <c r="L430" s="159" t="s">
        <v>4817</v>
      </c>
      <c r="M430" s="159" t="s">
        <v>4848</v>
      </c>
      <c r="N430" s="298" t="str">
        <f>VLOOKUP(C430,Schools!A:D,4,0)</f>
        <v>Primary</v>
      </c>
      <c r="O430" s="298">
        <f t="shared" si="80"/>
        <v>10162</v>
      </c>
      <c r="P430" s="298">
        <f t="shared" si="83"/>
        <v>543965</v>
      </c>
      <c r="Q430" s="286">
        <f t="shared" si="84"/>
        <v>-4934.49</v>
      </c>
      <c r="R430" s="78"/>
      <c r="S430" s="78"/>
      <c r="T430" s="78"/>
      <c r="U430" s="78"/>
      <c r="V430" s="78"/>
      <c r="W430" s="78"/>
      <c r="X430" s="78"/>
      <c r="Y430" s="78"/>
      <c r="Z430" s="78"/>
      <c r="AA430" s="78"/>
      <c r="AB430" s="78"/>
      <c r="AC430" s="52">
        <f t="shared" si="85"/>
        <v>-4934.49</v>
      </c>
      <c r="AD430" s="52">
        <f t="shared" si="86"/>
        <v>0</v>
      </c>
      <c r="AE430" s="78"/>
      <c r="AF430" s="51"/>
      <c r="AG430" s="52">
        <f t="shared" si="76"/>
        <v>-4934.49</v>
      </c>
      <c r="AH430" s="52">
        <f t="shared" si="77"/>
        <v>-4934.49</v>
      </c>
      <c r="AI430" s="7">
        <f t="shared" si="78"/>
        <v>-4934.49</v>
      </c>
      <c r="AJ430" s="7">
        <f t="shared" si="79"/>
        <v>-4934.49</v>
      </c>
    </row>
    <row r="431" spans="1:36" x14ac:dyDescent="0.25">
      <c r="A431" s="301" t="str">
        <f t="shared" si="81"/>
        <v>DEDELEGATION</v>
      </c>
      <c r="B431" s="225">
        <v>44295</v>
      </c>
      <c r="C431" s="159">
        <v>3022014</v>
      </c>
      <c r="D431" s="301" t="s">
        <v>4758</v>
      </c>
      <c r="E431" s="301" t="str">
        <f>VLOOKUP(C431,Schools!$A:$Z,3,0)</f>
        <v>M</v>
      </c>
      <c r="F431" s="226">
        <v>-14827.08</v>
      </c>
      <c r="G431" s="159" t="s">
        <v>4703</v>
      </c>
      <c r="H431" s="301" t="s">
        <v>4811</v>
      </c>
      <c r="I431" s="301" t="str">
        <f t="shared" si="82"/>
        <v>10162/543965</v>
      </c>
      <c r="J431" s="301">
        <f>VLOOKUP(C431,Schools!$A:$Z,9,0)</f>
        <v>400050</v>
      </c>
      <c r="K431" s="159" t="s">
        <v>170</v>
      </c>
      <c r="L431" s="159" t="s">
        <v>4817</v>
      </c>
      <c r="M431" s="159" t="s">
        <v>4848</v>
      </c>
      <c r="N431" s="298" t="str">
        <f>VLOOKUP(C431,Schools!A:D,4,0)</f>
        <v>Primary</v>
      </c>
      <c r="O431" s="298">
        <f t="shared" si="80"/>
        <v>10162</v>
      </c>
      <c r="P431" s="298">
        <f t="shared" si="83"/>
        <v>543965</v>
      </c>
      <c r="Q431" s="286">
        <f t="shared" si="84"/>
        <v>-14827.08</v>
      </c>
      <c r="R431" s="78"/>
      <c r="S431" s="78"/>
      <c r="T431" s="78"/>
      <c r="U431" s="78"/>
      <c r="V431" s="78"/>
      <c r="W431" s="78"/>
      <c r="X431" s="78"/>
      <c r="Y431" s="78"/>
      <c r="Z431" s="78"/>
      <c r="AA431" s="78"/>
      <c r="AB431" s="78"/>
      <c r="AC431" s="52">
        <f t="shared" si="85"/>
        <v>-14827.08</v>
      </c>
      <c r="AD431" s="52">
        <f t="shared" si="86"/>
        <v>0</v>
      </c>
      <c r="AE431" s="78"/>
      <c r="AF431" s="51"/>
      <c r="AG431" s="52">
        <f t="shared" si="76"/>
        <v>-14827.08</v>
      </c>
      <c r="AH431" s="52">
        <f t="shared" si="77"/>
        <v>-14827.08</v>
      </c>
      <c r="AI431" s="7">
        <f t="shared" si="78"/>
        <v>-14827.08</v>
      </c>
      <c r="AJ431" s="7">
        <f t="shared" si="79"/>
        <v>-14827.08</v>
      </c>
    </row>
    <row r="432" spans="1:36" x14ac:dyDescent="0.25">
      <c r="A432" s="301" t="str">
        <f t="shared" si="81"/>
        <v>DEDELEGATION</v>
      </c>
      <c r="B432" s="225">
        <v>44295</v>
      </c>
      <c r="C432" s="159">
        <v>3022015</v>
      </c>
      <c r="D432" s="301" t="s">
        <v>4759</v>
      </c>
      <c r="E432" s="301" t="str">
        <f>VLOOKUP(C432,Schools!$A:$Z,3,0)</f>
        <v>M</v>
      </c>
      <c r="F432" s="226">
        <v>-4958.0999999999995</v>
      </c>
      <c r="G432" s="159" t="s">
        <v>4703</v>
      </c>
      <c r="H432" s="301" t="s">
        <v>4811</v>
      </c>
      <c r="I432" s="301" t="str">
        <f t="shared" si="82"/>
        <v>10162/543965</v>
      </c>
      <c r="J432" s="301">
        <f>VLOOKUP(C432,Schools!$A:$Z,9,0)</f>
        <v>400059</v>
      </c>
      <c r="K432" s="159" t="s">
        <v>170</v>
      </c>
      <c r="L432" s="159" t="s">
        <v>4817</v>
      </c>
      <c r="M432" s="159" t="s">
        <v>4848</v>
      </c>
      <c r="N432" s="298" t="str">
        <f>VLOOKUP(C432,Schools!A:D,4,0)</f>
        <v>Primary</v>
      </c>
      <c r="O432" s="298">
        <f t="shared" si="80"/>
        <v>10162</v>
      </c>
      <c r="P432" s="298">
        <f t="shared" si="83"/>
        <v>543965</v>
      </c>
      <c r="Q432" s="286">
        <f t="shared" si="84"/>
        <v>-4958.0999999999995</v>
      </c>
      <c r="R432" s="78"/>
      <c r="S432" s="78"/>
      <c r="T432" s="78"/>
      <c r="U432" s="78"/>
      <c r="V432" s="78"/>
      <c r="W432" s="78"/>
      <c r="X432" s="78"/>
      <c r="Y432" s="78"/>
      <c r="Z432" s="78"/>
      <c r="AA432" s="78"/>
      <c r="AB432" s="78"/>
      <c r="AC432" s="52">
        <f t="shared" si="85"/>
        <v>-4958.0999999999995</v>
      </c>
      <c r="AD432" s="52">
        <f t="shared" si="86"/>
        <v>0</v>
      </c>
      <c r="AE432" s="78"/>
      <c r="AF432" s="51"/>
      <c r="AG432" s="52">
        <f t="shared" si="76"/>
        <v>-4958.0999999999995</v>
      </c>
      <c r="AH432" s="52">
        <f t="shared" si="77"/>
        <v>-4958.0999999999995</v>
      </c>
      <c r="AI432" s="7">
        <f t="shared" si="78"/>
        <v>-4958.0999999999995</v>
      </c>
      <c r="AJ432" s="7">
        <f t="shared" si="79"/>
        <v>-4958.0999999999995</v>
      </c>
    </row>
    <row r="433" spans="1:36" x14ac:dyDescent="0.25">
      <c r="A433" s="301" t="str">
        <f t="shared" si="81"/>
        <v>DEDELEGATION</v>
      </c>
      <c r="B433" s="225">
        <v>44295</v>
      </c>
      <c r="C433" s="159">
        <v>3022016</v>
      </c>
      <c r="D433" s="301" t="s">
        <v>213</v>
      </c>
      <c r="E433" s="301" t="str">
        <f>VLOOKUP(C433,Schools!$A:$Z,3,0)</f>
        <v>M</v>
      </c>
      <c r="F433" s="226">
        <v>-4958.0999999999995</v>
      </c>
      <c r="G433" s="159" t="s">
        <v>4703</v>
      </c>
      <c r="H433" s="301" t="s">
        <v>4811</v>
      </c>
      <c r="I433" s="301" t="str">
        <f t="shared" si="82"/>
        <v>10162/543965</v>
      </c>
      <c r="J433" s="301">
        <f>VLOOKUP(C433,Schools!$A:$Z,9,0)</f>
        <v>400049</v>
      </c>
      <c r="K433" s="159" t="s">
        <v>170</v>
      </c>
      <c r="L433" s="159" t="s">
        <v>4817</v>
      </c>
      <c r="M433" s="159" t="s">
        <v>4848</v>
      </c>
      <c r="N433" s="298" t="str">
        <f>VLOOKUP(C433,Schools!A:D,4,0)</f>
        <v>Primary</v>
      </c>
      <c r="O433" s="298">
        <f t="shared" si="80"/>
        <v>10162</v>
      </c>
      <c r="P433" s="298">
        <f t="shared" si="83"/>
        <v>543965</v>
      </c>
      <c r="Q433" s="286">
        <f t="shared" si="84"/>
        <v>-4958.0999999999995</v>
      </c>
      <c r="R433" s="78"/>
      <c r="S433" s="78"/>
      <c r="T433" s="78"/>
      <c r="U433" s="78"/>
      <c r="V433" s="78"/>
      <c r="W433" s="78"/>
      <c r="X433" s="78"/>
      <c r="Y433" s="78"/>
      <c r="Z433" s="78"/>
      <c r="AA433" s="78"/>
      <c r="AB433" s="78"/>
      <c r="AC433" s="52">
        <f t="shared" si="85"/>
        <v>-4958.0999999999995</v>
      </c>
      <c r="AD433" s="52">
        <f t="shared" si="86"/>
        <v>0</v>
      </c>
      <c r="AE433" s="78"/>
      <c r="AF433" s="51"/>
      <c r="AG433" s="52">
        <f t="shared" si="76"/>
        <v>-4958.0999999999995</v>
      </c>
      <c r="AH433" s="52">
        <f t="shared" si="77"/>
        <v>-4958.0999999999995</v>
      </c>
      <c r="AI433" s="7">
        <f t="shared" si="78"/>
        <v>-4958.0999999999995</v>
      </c>
      <c r="AJ433" s="7">
        <f t="shared" si="79"/>
        <v>-4958.0999999999995</v>
      </c>
    </row>
    <row r="434" spans="1:36" x14ac:dyDescent="0.25">
      <c r="A434" s="301" t="str">
        <f t="shared" si="81"/>
        <v>DEDELEGATION</v>
      </c>
      <c r="B434" s="225">
        <v>44295</v>
      </c>
      <c r="C434" s="159">
        <v>3022017</v>
      </c>
      <c r="D434" s="301" t="s">
        <v>214</v>
      </c>
      <c r="E434" s="301" t="str">
        <f>VLOOKUP(C434,Schools!$A:$Z,3,0)</f>
        <v>M</v>
      </c>
      <c r="F434" s="226">
        <v>-9491.2199999999993</v>
      </c>
      <c r="G434" s="159" t="s">
        <v>4703</v>
      </c>
      <c r="H434" s="301" t="s">
        <v>4811</v>
      </c>
      <c r="I434" s="301" t="str">
        <f t="shared" si="82"/>
        <v>10162/543965</v>
      </c>
      <c r="J434" s="301">
        <f>VLOOKUP(C434,Schools!$A:$Z,9,0)</f>
        <v>400080</v>
      </c>
      <c r="K434" s="159" t="s">
        <v>170</v>
      </c>
      <c r="L434" s="159" t="s">
        <v>4817</v>
      </c>
      <c r="M434" s="159" t="s">
        <v>4848</v>
      </c>
      <c r="N434" s="298" t="str">
        <f>VLOOKUP(C434,Schools!A:D,4,0)</f>
        <v>Primary</v>
      </c>
      <c r="O434" s="298">
        <f t="shared" si="80"/>
        <v>10162</v>
      </c>
      <c r="P434" s="298">
        <f t="shared" si="83"/>
        <v>543965</v>
      </c>
      <c r="Q434" s="286">
        <f t="shared" si="84"/>
        <v>-9491.2199999999993</v>
      </c>
      <c r="R434" s="78"/>
      <c r="S434" s="78"/>
      <c r="T434" s="78"/>
      <c r="U434" s="78"/>
      <c r="V434" s="78"/>
      <c r="W434" s="78"/>
      <c r="X434" s="78"/>
      <c r="Y434" s="78"/>
      <c r="Z434" s="78"/>
      <c r="AA434" s="78"/>
      <c r="AB434" s="78"/>
      <c r="AC434" s="52">
        <f t="shared" si="85"/>
        <v>-9491.2199999999993</v>
      </c>
      <c r="AD434" s="52">
        <f t="shared" si="86"/>
        <v>0</v>
      </c>
      <c r="AE434" s="78"/>
      <c r="AF434" s="51"/>
      <c r="AG434" s="52">
        <f t="shared" si="76"/>
        <v>-9491.2199999999993</v>
      </c>
      <c r="AH434" s="52">
        <f t="shared" si="77"/>
        <v>-9491.2199999999993</v>
      </c>
      <c r="AI434" s="7">
        <f t="shared" si="78"/>
        <v>-9491.2199999999993</v>
      </c>
      <c r="AJ434" s="7">
        <f t="shared" si="79"/>
        <v>-9491.2199999999993</v>
      </c>
    </row>
    <row r="435" spans="1:36" x14ac:dyDescent="0.25">
      <c r="A435" s="301" t="str">
        <f t="shared" si="81"/>
        <v>DEDELEGATION</v>
      </c>
      <c r="B435" s="225">
        <v>44295</v>
      </c>
      <c r="C435" s="159">
        <v>3022019</v>
      </c>
      <c r="D435" s="301" t="s">
        <v>216</v>
      </c>
      <c r="E435" s="301" t="str">
        <f>VLOOKUP(C435,Schools!$A:$Z,3,0)</f>
        <v>M</v>
      </c>
      <c r="F435" s="226">
        <v>-5028.93</v>
      </c>
      <c r="G435" s="159" t="s">
        <v>4703</v>
      </c>
      <c r="H435" s="301" t="s">
        <v>4811</v>
      </c>
      <c r="I435" s="301" t="str">
        <f t="shared" si="82"/>
        <v>10162/543965</v>
      </c>
      <c r="J435" s="301">
        <f>VLOOKUP(C435,Schools!$A:$Z,9,0)</f>
        <v>400036</v>
      </c>
      <c r="K435" s="159" t="s">
        <v>170</v>
      </c>
      <c r="L435" s="159" t="s">
        <v>4817</v>
      </c>
      <c r="M435" s="159" t="s">
        <v>4848</v>
      </c>
      <c r="N435" s="298" t="str">
        <f>VLOOKUP(C435,Schools!A:D,4,0)</f>
        <v>Primary</v>
      </c>
      <c r="O435" s="298">
        <f t="shared" si="80"/>
        <v>10162</v>
      </c>
      <c r="P435" s="298">
        <f t="shared" si="83"/>
        <v>543965</v>
      </c>
      <c r="Q435" s="286">
        <f t="shared" si="84"/>
        <v>-5028.93</v>
      </c>
      <c r="R435" s="78"/>
      <c r="S435" s="78"/>
      <c r="T435" s="78"/>
      <c r="U435" s="78"/>
      <c r="V435" s="78"/>
      <c r="W435" s="78"/>
      <c r="X435" s="78"/>
      <c r="Y435" s="78"/>
      <c r="Z435" s="78"/>
      <c r="AA435" s="78"/>
      <c r="AB435" s="78"/>
      <c r="AC435" s="52">
        <f t="shared" si="85"/>
        <v>-5028.93</v>
      </c>
      <c r="AD435" s="52">
        <f t="shared" si="86"/>
        <v>0</v>
      </c>
      <c r="AE435" s="78"/>
      <c r="AF435" s="51"/>
      <c r="AG435" s="52">
        <f t="shared" si="76"/>
        <v>-5028.93</v>
      </c>
      <c r="AH435" s="52">
        <f t="shared" si="77"/>
        <v>-5028.93</v>
      </c>
      <c r="AI435" s="7">
        <f t="shared" si="78"/>
        <v>-5028.93</v>
      </c>
      <c r="AJ435" s="7">
        <f t="shared" si="79"/>
        <v>-5028.93</v>
      </c>
    </row>
    <row r="436" spans="1:36" x14ac:dyDescent="0.25">
      <c r="A436" s="301" t="str">
        <f t="shared" si="81"/>
        <v>DEDELEGATION</v>
      </c>
      <c r="B436" s="225">
        <v>44295</v>
      </c>
      <c r="C436" s="159">
        <v>3022021</v>
      </c>
      <c r="D436" s="301" t="s">
        <v>218</v>
      </c>
      <c r="E436" s="301" t="str">
        <f>VLOOKUP(C436,Schools!$A:$Z,3,0)</f>
        <v>M</v>
      </c>
      <c r="F436" s="226">
        <v>-10459.23</v>
      </c>
      <c r="G436" s="159" t="s">
        <v>4703</v>
      </c>
      <c r="H436" s="301" t="s">
        <v>4811</v>
      </c>
      <c r="I436" s="301" t="str">
        <f t="shared" si="82"/>
        <v>10162/543965</v>
      </c>
      <c r="J436" s="301">
        <f>VLOOKUP(C436,Schools!$A:$Z,9,0)</f>
        <v>400042</v>
      </c>
      <c r="K436" s="159" t="s">
        <v>170</v>
      </c>
      <c r="L436" s="159" t="s">
        <v>4817</v>
      </c>
      <c r="M436" s="159" t="s">
        <v>4848</v>
      </c>
      <c r="N436" s="298" t="str">
        <f>VLOOKUP(C436,Schools!A:D,4,0)</f>
        <v>Primary</v>
      </c>
      <c r="O436" s="298">
        <f t="shared" si="80"/>
        <v>10162</v>
      </c>
      <c r="P436" s="298">
        <f t="shared" si="83"/>
        <v>543965</v>
      </c>
      <c r="Q436" s="286">
        <f t="shared" si="84"/>
        <v>-10459.23</v>
      </c>
      <c r="R436" s="78"/>
      <c r="S436" s="78"/>
      <c r="T436" s="78"/>
      <c r="U436" s="78"/>
      <c r="V436" s="78"/>
      <c r="W436" s="78"/>
      <c r="X436" s="78"/>
      <c r="Y436" s="78"/>
      <c r="Z436" s="78"/>
      <c r="AA436" s="78"/>
      <c r="AB436" s="78"/>
      <c r="AC436" s="52">
        <f t="shared" si="85"/>
        <v>-10459.23</v>
      </c>
      <c r="AD436" s="52">
        <f t="shared" si="86"/>
        <v>0</v>
      </c>
      <c r="AE436" s="78"/>
      <c r="AF436" s="51"/>
      <c r="AG436" s="52">
        <f t="shared" si="76"/>
        <v>-10459.23</v>
      </c>
      <c r="AH436" s="52">
        <f t="shared" si="77"/>
        <v>-10459.23</v>
      </c>
      <c r="AI436" s="7">
        <f t="shared" si="78"/>
        <v>-10459.23</v>
      </c>
      <c r="AJ436" s="7">
        <f t="shared" si="79"/>
        <v>-10459.23</v>
      </c>
    </row>
    <row r="437" spans="1:36" x14ac:dyDescent="0.25">
      <c r="A437" s="301" t="str">
        <f t="shared" si="81"/>
        <v>DEDELEGATION</v>
      </c>
      <c r="B437" s="225">
        <v>44295</v>
      </c>
      <c r="C437" s="159">
        <v>3022023</v>
      </c>
      <c r="D437" s="301" t="s">
        <v>219</v>
      </c>
      <c r="E437" s="301" t="str">
        <f>VLOOKUP(C437,Schools!$A:$Z,3,0)</f>
        <v>M</v>
      </c>
      <c r="F437" s="226">
        <v>-11852.22</v>
      </c>
      <c r="G437" s="159" t="s">
        <v>4703</v>
      </c>
      <c r="H437" s="301" t="s">
        <v>4811</v>
      </c>
      <c r="I437" s="301" t="str">
        <f t="shared" si="82"/>
        <v>10162/543965</v>
      </c>
      <c r="J437" s="301">
        <f>VLOOKUP(C437,Schools!$A:$Z,9,0)</f>
        <v>400159</v>
      </c>
      <c r="K437" s="159" t="s">
        <v>170</v>
      </c>
      <c r="L437" s="159" t="s">
        <v>4817</v>
      </c>
      <c r="M437" s="159" t="s">
        <v>4848</v>
      </c>
      <c r="N437" s="298" t="str">
        <f>VLOOKUP(C437,Schools!A:D,4,0)</f>
        <v>Primary</v>
      </c>
      <c r="O437" s="298">
        <f t="shared" si="80"/>
        <v>10162</v>
      </c>
      <c r="P437" s="298">
        <f t="shared" si="83"/>
        <v>543965</v>
      </c>
      <c r="Q437" s="286">
        <f t="shared" si="84"/>
        <v>-11852.22</v>
      </c>
      <c r="R437" s="78"/>
      <c r="S437" s="78"/>
      <c r="T437" s="78"/>
      <c r="U437" s="78"/>
      <c r="V437" s="78"/>
      <c r="W437" s="78"/>
      <c r="X437" s="78"/>
      <c r="Y437" s="78"/>
      <c r="Z437" s="78"/>
      <c r="AA437" s="78"/>
      <c r="AB437" s="78"/>
      <c r="AC437" s="52">
        <f t="shared" si="85"/>
        <v>-11852.22</v>
      </c>
      <c r="AD437" s="52">
        <f t="shared" si="86"/>
        <v>0</v>
      </c>
      <c r="AE437" s="78"/>
      <c r="AF437" s="51"/>
      <c r="AG437" s="52">
        <f t="shared" si="76"/>
        <v>-11852.22</v>
      </c>
      <c r="AH437" s="52">
        <f t="shared" si="77"/>
        <v>-11852.22</v>
      </c>
      <c r="AI437" s="7">
        <f t="shared" si="78"/>
        <v>-11852.22</v>
      </c>
      <c r="AJ437" s="7">
        <f t="shared" si="79"/>
        <v>-11852.22</v>
      </c>
    </row>
    <row r="438" spans="1:36" x14ac:dyDescent="0.25">
      <c r="A438" s="301" t="str">
        <f t="shared" si="81"/>
        <v>DEDELEGATION</v>
      </c>
      <c r="B438" s="225">
        <v>44295</v>
      </c>
      <c r="C438" s="159">
        <v>3022024</v>
      </c>
      <c r="D438" s="301" t="s">
        <v>4760</v>
      </c>
      <c r="E438" s="301" t="str">
        <f>VLOOKUP(C438,Schools!$A:$Z,3,0)</f>
        <v>M</v>
      </c>
      <c r="F438" s="226">
        <v>-4651.17</v>
      </c>
      <c r="G438" s="159" t="s">
        <v>4703</v>
      </c>
      <c r="H438" s="301" t="s">
        <v>4811</v>
      </c>
      <c r="I438" s="301" t="str">
        <f t="shared" si="82"/>
        <v>10162/543965</v>
      </c>
      <c r="J438" s="301">
        <f>VLOOKUP(C438,Schools!$A:$Z,9,0)</f>
        <v>400047</v>
      </c>
      <c r="K438" s="159" t="s">
        <v>170</v>
      </c>
      <c r="L438" s="159" t="s">
        <v>4817</v>
      </c>
      <c r="M438" s="159" t="s">
        <v>4848</v>
      </c>
      <c r="N438" s="298" t="str">
        <f>VLOOKUP(C438,Schools!A:D,4,0)</f>
        <v>Primary</v>
      </c>
      <c r="O438" s="298">
        <f t="shared" si="80"/>
        <v>10162</v>
      </c>
      <c r="P438" s="298">
        <f t="shared" si="83"/>
        <v>543965</v>
      </c>
      <c r="Q438" s="286">
        <f t="shared" si="84"/>
        <v>-4651.17</v>
      </c>
      <c r="R438" s="78"/>
      <c r="S438" s="78"/>
      <c r="T438" s="78"/>
      <c r="U438" s="78"/>
      <c r="V438" s="78"/>
      <c r="W438" s="78"/>
      <c r="X438" s="78"/>
      <c r="Y438" s="78"/>
      <c r="Z438" s="78"/>
      <c r="AA438" s="78"/>
      <c r="AB438" s="78"/>
      <c r="AC438" s="52">
        <f t="shared" si="85"/>
        <v>-4651.17</v>
      </c>
      <c r="AD438" s="52">
        <f t="shared" si="86"/>
        <v>0</v>
      </c>
      <c r="AE438" s="78"/>
      <c r="AF438" s="51"/>
      <c r="AG438" s="52">
        <f t="shared" si="76"/>
        <v>-4651.17</v>
      </c>
      <c r="AH438" s="52">
        <f t="shared" si="77"/>
        <v>-4651.17</v>
      </c>
      <c r="AI438" s="7">
        <f t="shared" si="78"/>
        <v>-4651.17</v>
      </c>
      <c r="AJ438" s="7">
        <f t="shared" si="79"/>
        <v>-4651.17</v>
      </c>
    </row>
    <row r="439" spans="1:36" x14ac:dyDescent="0.25">
      <c r="A439" s="301" t="str">
        <f t="shared" si="81"/>
        <v>DEDELEGATION</v>
      </c>
      <c r="B439" s="225">
        <v>44295</v>
      </c>
      <c r="C439" s="159">
        <v>3022025</v>
      </c>
      <c r="D439" s="301" t="s">
        <v>4761</v>
      </c>
      <c r="E439" s="301" t="str">
        <f>VLOOKUP(C439,Schools!$A:$Z,3,0)</f>
        <v>M</v>
      </c>
      <c r="F439" s="226">
        <v>-7507.98</v>
      </c>
      <c r="G439" s="159" t="s">
        <v>4703</v>
      </c>
      <c r="H439" s="301" t="s">
        <v>4811</v>
      </c>
      <c r="I439" s="301" t="str">
        <f t="shared" si="82"/>
        <v>10162/543965</v>
      </c>
      <c r="J439" s="301">
        <f>VLOOKUP(C439,Schools!$A:$Z,9,0)</f>
        <v>400001</v>
      </c>
      <c r="K439" s="159" t="s">
        <v>170</v>
      </c>
      <c r="L439" s="159" t="s">
        <v>4817</v>
      </c>
      <c r="M439" s="159" t="s">
        <v>4848</v>
      </c>
      <c r="N439" s="298" t="str">
        <f>VLOOKUP(C439,Schools!A:D,4,0)</f>
        <v>Primary</v>
      </c>
      <c r="O439" s="298">
        <f t="shared" si="80"/>
        <v>10162</v>
      </c>
      <c r="P439" s="298">
        <f t="shared" si="83"/>
        <v>543965</v>
      </c>
      <c r="Q439" s="286">
        <f t="shared" si="84"/>
        <v>-7507.98</v>
      </c>
      <c r="R439" s="78"/>
      <c r="S439" s="78"/>
      <c r="T439" s="78"/>
      <c r="U439" s="78"/>
      <c r="V439" s="78"/>
      <c r="W439" s="78"/>
      <c r="X439" s="78"/>
      <c r="Y439" s="78"/>
      <c r="Z439" s="78"/>
      <c r="AA439" s="78"/>
      <c r="AB439" s="78"/>
      <c r="AC439" s="52">
        <f t="shared" si="85"/>
        <v>-7507.98</v>
      </c>
      <c r="AD439" s="52">
        <f t="shared" si="86"/>
        <v>0</v>
      </c>
      <c r="AE439" s="78"/>
      <c r="AF439" s="51"/>
      <c r="AG439" s="52">
        <f t="shared" si="76"/>
        <v>-7507.98</v>
      </c>
      <c r="AH439" s="52">
        <f t="shared" si="77"/>
        <v>-7507.98</v>
      </c>
      <c r="AI439" s="7">
        <f t="shared" si="78"/>
        <v>-7507.98</v>
      </c>
      <c r="AJ439" s="7">
        <f t="shared" si="79"/>
        <v>-7507.98</v>
      </c>
    </row>
    <row r="440" spans="1:36" x14ac:dyDescent="0.25">
      <c r="A440" s="301" t="str">
        <f t="shared" si="81"/>
        <v>DEDELEGATION</v>
      </c>
      <c r="B440" s="225">
        <v>44295</v>
      </c>
      <c r="C440" s="159">
        <v>3022026</v>
      </c>
      <c r="D440" s="301" t="s">
        <v>4762</v>
      </c>
      <c r="E440" s="301" t="str">
        <f>VLOOKUP(C440,Schools!$A:$Z,3,0)</f>
        <v>M</v>
      </c>
      <c r="F440" s="226">
        <v>-11734.17</v>
      </c>
      <c r="G440" s="159" t="s">
        <v>4703</v>
      </c>
      <c r="H440" s="301" t="s">
        <v>4811</v>
      </c>
      <c r="I440" s="301" t="str">
        <f t="shared" si="82"/>
        <v>10162/543965</v>
      </c>
      <c r="J440" s="301">
        <f>VLOOKUP(C440,Schools!$A:$Z,9,0)</f>
        <v>400082</v>
      </c>
      <c r="K440" s="159" t="s">
        <v>170</v>
      </c>
      <c r="L440" s="159" t="s">
        <v>4817</v>
      </c>
      <c r="M440" s="159" t="s">
        <v>4848</v>
      </c>
      <c r="N440" s="298" t="str">
        <f>VLOOKUP(C440,Schools!A:D,4,0)</f>
        <v>Primary</v>
      </c>
      <c r="O440" s="298">
        <f t="shared" si="80"/>
        <v>10162</v>
      </c>
      <c r="P440" s="298">
        <f t="shared" si="83"/>
        <v>543965</v>
      </c>
      <c r="Q440" s="286">
        <f t="shared" si="84"/>
        <v>-11734.17</v>
      </c>
      <c r="R440" s="78"/>
      <c r="S440" s="78"/>
      <c r="T440" s="78"/>
      <c r="U440" s="78"/>
      <c r="V440" s="78"/>
      <c r="W440" s="78"/>
      <c r="X440" s="78"/>
      <c r="Y440" s="78"/>
      <c r="Z440" s="78"/>
      <c r="AA440" s="78"/>
      <c r="AB440" s="78"/>
      <c r="AC440" s="52">
        <f t="shared" si="85"/>
        <v>-11734.17</v>
      </c>
      <c r="AD440" s="52">
        <f t="shared" si="86"/>
        <v>0</v>
      </c>
      <c r="AE440" s="78"/>
      <c r="AF440" s="51"/>
      <c r="AG440" s="52">
        <f t="shared" si="76"/>
        <v>-11734.17</v>
      </c>
      <c r="AH440" s="52">
        <f t="shared" si="77"/>
        <v>-11734.17</v>
      </c>
      <c r="AI440" s="7">
        <f t="shared" si="78"/>
        <v>-11734.17</v>
      </c>
      <c r="AJ440" s="7">
        <f t="shared" si="79"/>
        <v>-11734.17</v>
      </c>
    </row>
    <row r="441" spans="1:36" x14ac:dyDescent="0.25">
      <c r="A441" s="301" t="str">
        <f t="shared" si="81"/>
        <v>DEDELEGATION</v>
      </c>
      <c r="B441" s="225">
        <v>44295</v>
      </c>
      <c r="C441" s="159">
        <v>3022027</v>
      </c>
      <c r="D441" s="301" t="s">
        <v>4763</v>
      </c>
      <c r="E441" s="301" t="str">
        <f>VLOOKUP(C441,Schools!$A:$Z,3,0)</f>
        <v>M</v>
      </c>
      <c r="F441" s="226">
        <v>-8287.11</v>
      </c>
      <c r="G441" s="159" t="s">
        <v>4703</v>
      </c>
      <c r="H441" s="301" t="s">
        <v>4811</v>
      </c>
      <c r="I441" s="301" t="str">
        <f t="shared" si="82"/>
        <v>10162/543965</v>
      </c>
      <c r="J441" s="301">
        <f>VLOOKUP(C441,Schools!$A:$Z,9,0)</f>
        <v>400002</v>
      </c>
      <c r="K441" s="159" t="s">
        <v>170</v>
      </c>
      <c r="L441" s="159" t="s">
        <v>4817</v>
      </c>
      <c r="M441" s="159" t="s">
        <v>4848</v>
      </c>
      <c r="N441" s="298" t="str">
        <f>VLOOKUP(C441,Schools!A:D,4,0)</f>
        <v>Primary</v>
      </c>
      <c r="O441" s="298">
        <f t="shared" si="80"/>
        <v>10162</v>
      </c>
      <c r="P441" s="298">
        <f t="shared" si="83"/>
        <v>543965</v>
      </c>
      <c r="Q441" s="286">
        <f t="shared" si="84"/>
        <v>-8287.11</v>
      </c>
      <c r="R441" s="78"/>
      <c r="S441" s="78"/>
      <c r="T441" s="78"/>
      <c r="U441" s="78"/>
      <c r="V441" s="78"/>
      <c r="W441" s="78"/>
      <c r="X441" s="78"/>
      <c r="Y441" s="78"/>
      <c r="Z441" s="78"/>
      <c r="AA441" s="78"/>
      <c r="AB441" s="78"/>
      <c r="AC441" s="52">
        <f t="shared" si="85"/>
        <v>-8287.11</v>
      </c>
      <c r="AD441" s="52">
        <f t="shared" si="86"/>
        <v>0</v>
      </c>
      <c r="AE441" s="78"/>
      <c r="AF441" s="51"/>
      <c r="AG441" s="52">
        <f t="shared" si="76"/>
        <v>-8287.11</v>
      </c>
      <c r="AH441" s="52">
        <f t="shared" si="77"/>
        <v>-8287.11</v>
      </c>
      <c r="AI441" s="7">
        <f t="shared" si="78"/>
        <v>-8287.11</v>
      </c>
      <c r="AJ441" s="7">
        <f t="shared" si="79"/>
        <v>-8287.11</v>
      </c>
    </row>
    <row r="442" spans="1:36" x14ac:dyDescent="0.25">
      <c r="A442" s="301" t="str">
        <f t="shared" si="81"/>
        <v>DEDELEGATION</v>
      </c>
      <c r="B442" s="225">
        <v>44295</v>
      </c>
      <c r="C442" s="159">
        <v>3022028</v>
      </c>
      <c r="D442" s="301" t="s">
        <v>224</v>
      </c>
      <c r="E442" s="301" t="str">
        <f>VLOOKUP(C442,Schools!$A:$Z,3,0)</f>
        <v>M</v>
      </c>
      <c r="F442" s="226">
        <v>-5501.13</v>
      </c>
      <c r="G442" s="159" t="s">
        <v>4703</v>
      </c>
      <c r="H442" s="301" t="s">
        <v>4811</v>
      </c>
      <c r="I442" s="301" t="str">
        <f t="shared" si="82"/>
        <v>10162/543965</v>
      </c>
      <c r="J442" s="301">
        <f>VLOOKUP(C442,Schools!$A:$Z,9,0)</f>
        <v>400067</v>
      </c>
      <c r="K442" s="159" t="s">
        <v>170</v>
      </c>
      <c r="L442" s="159" t="s">
        <v>4817</v>
      </c>
      <c r="M442" s="159" t="s">
        <v>4848</v>
      </c>
      <c r="N442" s="298" t="str">
        <f>VLOOKUP(C442,Schools!A:D,4,0)</f>
        <v>Primary</v>
      </c>
      <c r="O442" s="298">
        <f t="shared" si="80"/>
        <v>10162</v>
      </c>
      <c r="P442" s="298">
        <f t="shared" si="83"/>
        <v>543965</v>
      </c>
      <c r="Q442" s="286">
        <f t="shared" si="84"/>
        <v>-5501.13</v>
      </c>
      <c r="R442" s="78"/>
      <c r="S442" s="78"/>
      <c r="T442" s="78"/>
      <c r="U442" s="78"/>
      <c r="V442" s="78"/>
      <c r="W442" s="78"/>
      <c r="X442" s="78"/>
      <c r="Y442" s="78"/>
      <c r="Z442" s="78"/>
      <c r="AA442" s="78"/>
      <c r="AB442" s="78"/>
      <c r="AC442" s="52">
        <f t="shared" si="85"/>
        <v>-5501.13</v>
      </c>
      <c r="AD442" s="52">
        <f t="shared" si="86"/>
        <v>0</v>
      </c>
      <c r="AE442" s="78"/>
      <c r="AF442" s="51"/>
      <c r="AG442" s="52">
        <f t="shared" si="76"/>
        <v>-5501.13</v>
      </c>
      <c r="AH442" s="52">
        <f t="shared" si="77"/>
        <v>-5501.13</v>
      </c>
      <c r="AI442" s="7">
        <f t="shared" si="78"/>
        <v>-5501.13</v>
      </c>
      <c r="AJ442" s="7">
        <f t="shared" si="79"/>
        <v>-5501.13</v>
      </c>
    </row>
    <row r="443" spans="1:36" x14ac:dyDescent="0.25">
      <c r="A443" s="301" t="str">
        <f t="shared" si="81"/>
        <v>DEDELEGATION</v>
      </c>
      <c r="B443" s="225">
        <v>44295</v>
      </c>
      <c r="C443" s="159">
        <v>3022029</v>
      </c>
      <c r="D443" s="301" t="s">
        <v>226</v>
      </c>
      <c r="E443" s="301" t="str">
        <f>VLOOKUP(C443,Schools!$A:$Z,3,0)</f>
        <v>M</v>
      </c>
      <c r="F443" s="226">
        <v>-9774.5399999999991</v>
      </c>
      <c r="G443" s="159" t="s">
        <v>4703</v>
      </c>
      <c r="H443" s="301" t="s">
        <v>4811</v>
      </c>
      <c r="I443" s="301" t="str">
        <f t="shared" si="82"/>
        <v>10162/543965</v>
      </c>
      <c r="J443" s="301">
        <f>VLOOKUP(C443,Schools!$A:$Z,9,0)</f>
        <v>400035</v>
      </c>
      <c r="K443" s="159" t="s">
        <v>170</v>
      </c>
      <c r="L443" s="159" t="s">
        <v>4817</v>
      </c>
      <c r="M443" s="159" t="s">
        <v>4848</v>
      </c>
      <c r="N443" s="298" t="str">
        <f>VLOOKUP(C443,Schools!A:D,4,0)</f>
        <v>Primary</v>
      </c>
      <c r="O443" s="298">
        <f t="shared" si="80"/>
        <v>10162</v>
      </c>
      <c r="P443" s="298">
        <f t="shared" si="83"/>
        <v>543965</v>
      </c>
      <c r="Q443" s="286">
        <f t="shared" si="84"/>
        <v>-9774.5399999999991</v>
      </c>
      <c r="R443" s="78"/>
      <c r="S443" s="78"/>
      <c r="T443" s="78"/>
      <c r="U443" s="78"/>
      <c r="V443" s="78"/>
      <c r="W443" s="78"/>
      <c r="X443" s="78"/>
      <c r="Y443" s="78"/>
      <c r="Z443" s="78"/>
      <c r="AA443" s="78"/>
      <c r="AB443" s="78"/>
      <c r="AC443" s="52">
        <f t="shared" si="85"/>
        <v>-9774.5399999999991</v>
      </c>
      <c r="AD443" s="52">
        <f t="shared" si="86"/>
        <v>0</v>
      </c>
      <c r="AE443" s="78"/>
      <c r="AF443" s="51"/>
      <c r="AG443" s="52">
        <f t="shared" si="76"/>
        <v>-9774.5399999999991</v>
      </c>
      <c r="AH443" s="52">
        <f t="shared" si="77"/>
        <v>-9774.5399999999991</v>
      </c>
      <c r="AI443" s="7">
        <f t="shared" si="78"/>
        <v>-9774.5399999999991</v>
      </c>
      <c r="AJ443" s="7">
        <f t="shared" si="79"/>
        <v>-9774.5399999999991</v>
      </c>
    </row>
    <row r="444" spans="1:36" x14ac:dyDescent="0.25">
      <c r="A444" s="301" t="str">
        <f t="shared" si="81"/>
        <v>DEDELEGATION</v>
      </c>
      <c r="B444" s="225">
        <v>44295</v>
      </c>
      <c r="C444" s="159">
        <v>3022031</v>
      </c>
      <c r="D444" s="301" t="s">
        <v>4764</v>
      </c>
      <c r="E444" s="301" t="str">
        <f>VLOOKUP(C444,Schools!$A:$Z,3,0)</f>
        <v>M</v>
      </c>
      <c r="F444" s="226">
        <v>-4391.46</v>
      </c>
      <c r="G444" s="159" t="s">
        <v>4703</v>
      </c>
      <c r="H444" s="301" t="s">
        <v>4811</v>
      </c>
      <c r="I444" s="301" t="str">
        <f t="shared" si="82"/>
        <v>10162/543965</v>
      </c>
      <c r="J444" s="301">
        <f>VLOOKUP(C444,Schools!$A:$Z,9,0)</f>
        <v>400026</v>
      </c>
      <c r="K444" s="159" t="s">
        <v>170</v>
      </c>
      <c r="L444" s="159" t="s">
        <v>4817</v>
      </c>
      <c r="M444" s="159" t="s">
        <v>4848</v>
      </c>
      <c r="N444" s="298" t="str">
        <f>VLOOKUP(C444,Schools!A:D,4,0)</f>
        <v>Primary</v>
      </c>
      <c r="O444" s="298">
        <f t="shared" si="80"/>
        <v>10162</v>
      </c>
      <c r="P444" s="298">
        <f t="shared" si="83"/>
        <v>543965</v>
      </c>
      <c r="Q444" s="286">
        <f t="shared" si="84"/>
        <v>-4391.46</v>
      </c>
      <c r="R444" s="78"/>
      <c r="S444" s="78"/>
      <c r="T444" s="78"/>
      <c r="U444" s="78"/>
      <c r="V444" s="78"/>
      <c r="W444" s="78"/>
      <c r="X444" s="78"/>
      <c r="Y444" s="78"/>
      <c r="Z444" s="78"/>
      <c r="AA444" s="78"/>
      <c r="AB444" s="78"/>
      <c r="AC444" s="52">
        <f t="shared" si="85"/>
        <v>-4391.46</v>
      </c>
      <c r="AD444" s="52">
        <f t="shared" si="86"/>
        <v>0</v>
      </c>
      <c r="AE444" s="78"/>
      <c r="AF444" s="51"/>
      <c r="AG444" s="52">
        <f t="shared" si="76"/>
        <v>-4391.46</v>
      </c>
      <c r="AH444" s="52">
        <f t="shared" si="77"/>
        <v>-4391.46</v>
      </c>
      <c r="AI444" s="7">
        <f t="shared" si="78"/>
        <v>-4391.46</v>
      </c>
      <c r="AJ444" s="7">
        <f t="shared" si="79"/>
        <v>-4391.46</v>
      </c>
    </row>
    <row r="445" spans="1:36" x14ac:dyDescent="0.25">
      <c r="A445" s="301" t="str">
        <f t="shared" si="81"/>
        <v>DEDELEGATION</v>
      </c>
      <c r="B445" s="225">
        <v>44295</v>
      </c>
      <c r="C445" s="159">
        <v>3022032</v>
      </c>
      <c r="D445" s="301" t="s">
        <v>4765</v>
      </c>
      <c r="E445" s="301" t="str">
        <f>VLOOKUP(C445,Schools!$A:$Z,3,0)</f>
        <v>M</v>
      </c>
      <c r="F445" s="226">
        <v>-10341.18</v>
      </c>
      <c r="G445" s="159" t="s">
        <v>4703</v>
      </c>
      <c r="H445" s="301" t="s">
        <v>4811</v>
      </c>
      <c r="I445" s="301" t="str">
        <f t="shared" si="82"/>
        <v>10162/543965</v>
      </c>
      <c r="J445" s="301">
        <f>VLOOKUP(C445,Schools!$A:$Z,9,0)</f>
        <v>400084</v>
      </c>
      <c r="K445" s="159" t="s">
        <v>170</v>
      </c>
      <c r="L445" s="159" t="s">
        <v>4817</v>
      </c>
      <c r="M445" s="159" t="s">
        <v>4848</v>
      </c>
      <c r="N445" s="298" t="str">
        <f>VLOOKUP(C445,Schools!A:D,4,0)</f>
        <v>Primary</v>
      </c>
      <c r="O445" s="298">
        <f t="shared" si="80"/>
        <v>10162</v>
      </c>
      <c r="P445" s="298">
        <f t="shared" si="83"/>
        <v>543965</v>
      </c>
      <c r="Q445" s="286">
        <f t="shared" si="84"/>
        <v>-10341.18</v>
      </c>
      <c r="R445" s="78"/>
      <c r="S445" s="78"/>
      <c r="T445" s="78"/>
      <c r="U445" s="78"/>
      <c r="V445" s="78"/>
      <c r="W445" s="78"/>
      <c r="X445" s="78"/>
      <c r="Y445" s="78"/>
      <c r="Z445" s="78"/>
      <c r="AA445" s="78"/>
      <c r="AB445" s="78"/>
      <c r="AC445" s="52">
        <f t="shared" si="85"/>
        <v>-10341.18</v>
      </c>
      <c r="AD445" s="52">
        <f t="shared" si="86"/>
        <v>0</v>
      </c>
      <c r="AE445" s="78"/>
      <c r="AF445" s="51"/>
      <c r="AG445" s="52">
        <f t="shared" si="76"/>
        <v>-10341.18</v>
      </c>
      <c r="AH445" s="52">
        <f t="shared" si="77"/>
        <v>-10341.18</v>
      </c>
      <c r="AI445" s="7">
        <f t="shared" si="78"/>
        <v>-10341.18</v>
      </c>
      <c r="AJ445" s="7">
        <f t="shared" si="79"/>
        <v>-10341.18</v>
      </c>
    </row>
    <row r="446" spans="1:36" x14ac:dyDescent="0.25">
      <c r="A446" s="301" t="str">
        <f t="shared" si="81"/>
        <v>DEDELEGATION</v>
      </c>
      <c r="B446" s="225">
        <v>44295</v>
      </c>
      <c r="C446" s="159">
        <v>3022036</v>
      </c>
      <c r="D446" s="301" t="s">
        <v>4766</v>
      </c>
      <c r="E446" s="301" t="str">
        <f>VLOOKUP(C446,Schools!$A:$Z,3,0)</f>
        <v>M</v>
      </c>
      <c r="F446" s="226">
        <v>-5571.96</v>
      </c>
      <c r="G446" s="159" t="s">
        <v>4703</v>
      </c>
      <c r="H446" s="301" t="s">
        <v>4811</v>
      </c>
      <c r="I446" s="301" t="str">
        <f t="shared" si="82"/>
        <v>10162/543965</v>
      </c>
      <c r="J446" s="301">
        <f>VLOOKUP(C446,Schools!$A:$Z,9,0)</f>
        <v>400046</v>
      </c>
      <c r="K446" s="159" t="s">
        <v>170</v>
      </c>
      <c r="L446" s="159" t="s">
        <v>4817</v>
      </c>
      <c r="M446" s="159" t="s">
        <v>4848</v>
      </c>
      <c r="N446" s="298" t="str">
        <f>VLOOKUP(C446,Schools!A:D,4,0)</f>
        <v>Primary</v>
      </c>
      <c r="O446" s="298">
        <f t="shared" si="80"/>
        <v>10162</v>
      </c>
      <c r="P446" s="298">
        <f t="shared" si="83"/>
        <v>543965</v>
      </c>
      <c r="Q446" s="286">
        <f t="shared" si="84"/>
        <v>-5571.96</v>
      </c>
      <c r="R446" s="78"/>
      <c r="S446" s="78"/>
      <c r="T446" s="78"/>
      <c r="U446" s="78"/>
      <c r="V446" s="78"/>
      <c r="W446" s="78"/>
      <c r="X446" s="78"/>
      <c r="Y446" s="78"/>
      <c r="Z446" s="78"/>
      <c r="AA446" s="78"/>
      <c r="AB446" s="78"/>
      <c r="AC446" s="52">
        <f t="shared" si="85"/>
        <v>-5571.96</v>
      </c>
      <c r="AD446" s="52">
        <f t="shared" si="86"/>
        <v>0</v>
      </c>
      <c r="AE446" s="78"/>
      <c r="AF446" s="51"/>
      <c r="AG446" s="52">
        <f t="shared" si="76"/>
        <v>-5571.96</v>
      </c>
      <c r="AH446" s="52">
        <f t="shared" si="77"/>
        <v>-5571.96</v>
      </c>
      <c r="AI446" s="7">
        <f t="shared" si="78"/>
        <v>-5571.96</v>
      </c>
      <c r="AJ446" s="7">
        <f t="shared" si="79"/>
        <v>-5571.96</v>
      </c>
    </row>
    <row r="447" spans="1:36" x14ac:dyDescent="0.25">
      <c r="A447" s="301" t="str">
        <f t="shared" si="81"/>
        <v>DEDELEGATION</v>
      </c>
      <c r="B447" s="225">
        <v>44295</v>
      </c>
      <c r="C447" s="159">
        <v>3022037</v>
      </c>
      <c r="D447" s="301" t="s">
        <v>236</v>
      </c>
      <c r="E447" s="301" t="str">
        <f>VLOOKUP(C447,Schools!$A:$Z,3,0)</f>
        <v>M</v>
      </c>
      <c r="F447" s="226">
        <v>-6256.65</v>
      </c>
      <c r="G447" s="159" t="s">
        <v>4703</v>
      </c>
      <c r="H447" s="301" t="s">
        <v>4811</v>
      </c>
      <c r="I447" s="301" t="str">
        <f t="shared" si="82"/>
        <v>10162/543965</v>
      </c>
      <c r="J447" s="301">
        <f>VLOOKUP(C447,Schools!$A:$Z,9,0)</f>
        <v>400030</v>
      </c>
      <c r="K447" s="159" t="s">
        <v>170</v>
      </c>
      <c r="L447" s="159" t="s">
        <v>4817</v>
      </c>
      <c r="M447" s="159" t="s">
        <v>4848</v>
      </c>
      <c r="N447" s="298" t="str">
        <f>VLOOKUP(C447,Schools!A:D,4,0)</f>
        <v>Primary</v>
      </c>
      <c r="O447" s="298">
        <f t="shared" si="80"/>
        <v>10162</v>
      </c>
      <c r="P447" s="298">
        <f t="shared" si="83"/>
        <v>543965</v>
      </c>
      <c r="Q447" s="286">
        <f t="shared" si="84"/>
        <v>-6256.65</v>
      </c>
      <c r="R447" s="78"/>
      <c r="S447" s="78"/>
      <c r="T447" s="78"/>
      <c r="U447" s="78"/>
      <c r="V447" s="78"/>
      <c r="W447" s="78"/>
      <c r="X447" s="78"/>
      <c r="Y447" s="78"/>
      <c r="Z447" s="78"/>
      <c r="AA447" s="78"/>
      <c r="AB447" s="78"/>
      <c r="AC447" s="52">
        <f t="shared" si="85"/>
        <v>-6256.65</v>
      </c>
      <c r="AD447" s="52">
        <f t="shared" si="86"/>
        <v>0</v>
      </c>
      <c r="AE447" s="78"/>
      <c r="AF447" s="51"/>
      <c r="AG447" s="52">
        <f t="shared" si="76"/>
        <v>-6256.65</v>
      </c>
      <c r="AH447" s="52">
        <f t="shared" si="77"/>
        <v>-6256.65</v>
      </c>
      <c r="AI447" s="7">
        <f t="shared" si="78"/>
        <v>-6256.65</v>
      </c>
      <c r="AJ447" s="7">
        <f t="shared" si="79"/>
        <v>-6256.65</v>
      </c>
    </row>
    <row r="448" spans="1:36" x14ac:dyDescent="0.25">
      <c r="A448" s="301" t="str">
        <f t="shared" si="81"/>
        <v>DEDELEGATION</v>
      </c>
      <c r="B448" s="225">
        <v>44295</v>
      </c>
      <c r="C448" s="159">
        <v>3022042</v>
      </c>
      <c r="D448" s="301" t="s">
        <v>4767</v>
      </c>
      <c r="E448" s="301" t="str">
        <f>VLOOKUP(C448,Schools!$A:$Z,3,0)</f>
        <v>M</v>
      </c>
      <c r="F448" s="226">
        <v>-10034.25</v>
      </c>
      <c r="G448" s="159" t="s">
        <v>4703</v>
      </c>
      <c r="H448" s="301" t="s">
        <v>4811</v>
      </c>
      <c r="I448" s="301" t="str">
        <f t="shared" si="82"/>
        <v>10162/543965</v>
      </c>
      <c r="J448" s="301">
        <f>VLOOKUP(C448,Schools!$A:$Z,9,0)</f>
        <v>400048</v>
      </c>
      <c r="K448" s="159" t="s">
        <v>170</v>
      </c>
      <c r="L448" s="159" t="s">
        <v>4817</v>
      </c>
      <c r="M448" s="159" t="s">
        <v>4848</v>
      </c>
      <c r="N448" s="298" t="str">
        <f>VLOOKUP(C448,Schools!A:D,4,0)</f>
        <v>Primary</v>
      </c>
      <c r="O448" s="298">
        <f t="shared" si="80"/>
        <v>10162</v>
      </c>
      <c r="P448" s="298">
        <f t="shared" si="83"/>
        <v>543965</v>
      </c>
      <c r="Q448" s="286">
        <f t="shared" si="84"/>
        <v>-10034.25</v>
      </c>
      <c r="R448" s="78"/>
      <c r="S448" s="78"/>
      <c r="T448" s="78"/>
      <c r="U448" s="78"/>
      <c r="V448" s="78"/>
      <c r="W448" s="78"/>
      <c r="X448" s="78"/>
      <c r="Y448" s="78"/>
      <c r="Z448" s="78"/>
      <c r="AA448" s="78"/>
      <c r="AB448" s="78"/>
      <c r="AC448" s="52">
        <f t="shared" si="85"/>
        <v>-10034.25</v>
      </c>
      <c r="AD448" s="52">
        <f t="shared" si="86"/>
        <v>0</v>
      </c>
      <c r="AE448" s="78"/>
      <c r="AF448" s="51"/>
      <c r="AG448" s="52">
        <f t="shared" si="76"/>
        <v>-10034.25</v>
      </c>
      <c r="AH448" s="52">
        <f t="shared" si="77"/>
        <v>-10034.25</v>
      </c>
      <c r="AI448" s="7">
        <f t="shared" si="78"/>
        <v>-10034.25</v>
      </c>
      <c r="AJ448" s="7">
        <f t="shared" si="79"/>
        <v>-10034.25</v>
      </c>
    </row>
    <row r="449" spans="1:36" x14ac:dyDescent="0.25">
      <c r="A449" s="301" t="str">
        <f t="shared" si="81"/>
        <v>DEDELEGATION</v>
      </c>
      <c r="B449" s="225">
        <v>44295</v>
      </c>
      <c r="C449" s="159">
        <v>3022043</v>
      </c>
      <c r="D449" s="301" t="s">
        <v>245</v>
      </c>
      <c r="E449" s="301" t="str">
        <f>VLOOKUP(C449,Schools!$A:$Z,3,0)</f>
        <v>M</v>
      </c>
      <c r="F449" s="226">
        <v>-10553.67</v>
      </c>
      <c r="G449" s="159" t="s">
        <v>4703</v>
      </c>
      <c r="H449" s="301" t="s">
        <v>4811</v>
      </c>
      <c r="I449" s="301" t="str">
        <f t="shared" si="82"/>
        <v>10162/543965</v>
      </c>
      <c r="J449" s="301">
        <f>VLOOKUP(C449,Schools!$A:$Z,9,0)</f>
        <v>400088</v>
      </c>
      <c r="K449" s="159" t="s">
        <v>170</v>
      </c>
      <c r="L449" s="159" t="s">
        <v>4817</v>
      </c>
      <c r="M449" s="159" t="s">
        <v>4848</v>
      </c>
      <c r="N449" s="298" t="str">
        <f>VLOOKUP(C449,Schools!A:D,4,0)</f>
        <v>Primary</v>
      </c>
      <c r="O449" s="298">
        <f t="shared" si="80"/>
        <v>10162</v>
      </c>
      <c r="P449" s="298">
        <f t="shared" si="83"/>
        <v>543965</v>
      </c>
      <c r="Q449" s="286">
        <f t="shared" si="84"/>
        <v>-10553.67</v>
      </c>
      <c r="R449" s="78"/>
      <c r="S449" s="78"/>
      <c r="T449" s="78"/>
      <c r="U449" s="78"/>
      <c r="V449" s="78"/>
      <c r="W449" s="78"/>
      <c r="X449" s="78"/>
      <c r="Y449" s="78"/>
      <c r="Z449" s="78"/>
      <c r="AA449" s="78"/>
      <c r="AB449" s="78"/>
      <c r="AC449" s="52">
        <f t="shared" si="85"/>
        <v>-10553.67</v>
      </c>
      <c r="AD449" s="52">
        <f t="shared" si="86"/>
        <v>0</v>
      </c>
      <c r="AE449" s="78"/>
      <c r="AF449" s="51"/>
      <c r="AG449" s="52">
        <f t="shared" si="76"/>
        <v>-10553.67</v>
      </c>
      <c r="AH449" s="52">
        <f t="shared" si="77"/>
        <v>-10553.67</v>
      </c>
      <c r="AI449" s="7">
        <f t="shared" si="78"/>
        <v>-10553.67</v>
      </c>
      <c r="AJ449" s="7">
        <f t="shared" si="79"/>
        <v>-10553.67</v>
      </c>
    </row>
    <row r="450" spans="1:36" x14ac:dyDescent="0.25">
      <c r="A450" s="301" t="str">
        <f t="shared" si="81"/>
        <v>DEDELEGATION</v>
      </c>
      <c r="B450" s="225">
        <v>44295</v>
      </c>
      <c r="C450" s="159">
        <v>3022044</v>
      </c>
      <c r="D450" s="301" t="s">
        <v>244</v>
      </c>
      <c r="E450" s="301" t="str">
        <f>VLOOKUP(C450,Schools!$A:$Z,3,0)</f>
        <v>M</v>
      </c>
      <c r="F450" s="226">
        <v>-8287.11</v>
      </c>
      <c r="G450" s="159" t="s">
        <v>4703</v>
      </c>
      <c r="H450" s="301" t="s">
        <v>4811</v>
      </c>
      <c r="I450" s="301" t="str">
        <f t="shared" si="82"/>
        <v>10162/543965</v>
      </c>
      <c r="J450" s="301">
        <f>VLOOKUP(C450,Schools!$A:$Z,9,0)</f>
        <v>400087</v>
      </c>
      <c r="K450" s="159" t="s">
        <v>170</v>
      </c>
      <c r="L450" s="159" t="s">
        <v>4817</v>
      </c>
      <c r="M450" s="159" t="s">
        <v>4848</v>
      </c>
      <c r="N450" s="298" t="str">
        <f>VLOOKUP(C450,Schools!A:D,4,0)</f>
        <v>Primary</v>
      </c>
      <c r="O450" s="298">
        <f t="shared" si="80"/>
        <v>10162</v>
      </c>
      <c r="P450" s="298">
        <f t="shared" si="83"/>
        <v>543965</v>
      </c>
      <c r="Q450" s="286">
        <f t="shared" si="84"/>
        <v>-8287.11</v>
      </c>
      <c r="R450" s="78"/>
      <c r="S450" s="78"/>
      <c r="T450" s="78"/>
      <c r="U450" s="78"/>
      <c r="V450" s="78"/>
      <c r="W450" s="78"/>
      <c r="X450" s="78"/>
      <c r="Y450" s="78"/>
      <c r="Z450" s="78"/>
      <c r="AA450" s="78"/>
      <c r="AB450" s="78"/>
      <c r="AC450" s="52">
        <f t="shared" si="85"/>
        <v>-8287.11</v>
      </c>
      <c r="AD450" s="52">
        <f t="shared" si="86"/>
        <v>0</v>
      </c>
      <c r="AE450" s="78"/>
      <c r="AF450" s="51"/>
      <c r="AG450" s="52">
        <f t="shared" si="76"/>
        <v>-8287.11</v>
      </c>
      <c r="AH450" s="52">
        <f t="shared" si="77"/>
        <v>-8287.11</v>
      </c>
      <c r="AI450" s="7">
        <f t="shared" si="78"/>
        <v>-8287.11</v>
      </c>
      <c r="AJ450" s="7">
        <f t="shared" si="79"/>
        <v>-8287.11</v>
      </c>
    </row>
    <row r="451" spans="1:36" x14ac:dyDescent="0.25">
      <c r="A451" s="301" t="str">
        <f t="shared" si="81"/>
        <v>DEDELEGATION</v>
      </c>
      <c r="B451" s="225">
        <v>44295</v>
      </c>
      <c r="C451" s="159">
        <v>3022045</v>
      </c>
      <c r="D451" s="301" t="s">
        <v>4768</v>
      </c>
      <c r="E451" s="301" t="str">
        <f>VLOOKUP(C451,Schools!$A:$Z,3,0)</f>
        <v>M</v>
      </c>
      <c r="F451" s="226">
        <v>-4981.71</v>
      </c>
      <c r="G451" s="159" t="s">
        <v>4703</v>
      </c>
      <c r="H451" s="301" t="s">
        <v>4811</v>
      </c>
      <c r="I451" s="301" t="str">
        <f t="shared" si="82"/>
        <v>10162/543965</v>
      </c>
      <c r="J451" s="301">
        <f>VLOOKUP(C451,Schools!$A:$Z,9,0)</f>
        <v>400089</v>
      </c>
      <c r="K451" s="159" t="s">
        <v>170</v>
      </c>
      <c r="L451" s="159" t="s">
        <v>4817</v>
      </c>
      <c r="M451" s="159" t="s">
        <v>4848</v>
      </c>
      <c r="N451" s="298" t="str">
        <f>VLOOKUP(C451,Schools!A:D,4,0)</f>
        <v>Primary</v>
      </c>
      <c r="O451" s="298">
        <f t="shared" si="80"/>
        <v>10162</v>
      </c>
      <c r="P451" s="298">
        <f t="shared" si="83"/>
        <v>543965</v>
      </c>
      <c r="Q451" s="286">
        <f t="shared" si="84"/>
        <v>-4981.71</v>
      </c>
      <c r="R451" s="78"/>
      <c r="S451" s="78"/>
      <c r="T451" s="78"/>
      <c r="U451" s="78"/>
      <c r="V451" s="78"/>
      <c r="W451" s="78"/>
      <c r="X451" s="78"/>
      <c r="Y451" s="78"/>
      <c r="Z451" s="78"/>
      <c r="AA451" s="78"/>
      <c r="AB451" s="78"/>
      <c r="AC451" s="52">
        <f t="shared" si="85"/>
        <v>-4981.71</v>
      </c>
      <c r="AD451" s="52">
        <f t="shared" si="86"/>
        <v>0</v>
      </c>
      <c r="AE451" s="78"/>
      <c r="AF451" s="51"/>
      <c r="AG451" s="52">
        <f t="shared" si="76"/>
        <v>-4981.71</v>
      </c>
      <c r="AH451" s="52">
        <f t="shared" si="77"/>
        <v>-4981.71</v>
      </c>
      <c r="AI451" s="7">
        <f t="shared" si="78"/>
        <v>-4981.71</v>
      </c>
      <c r="AJ451" s="7">
        <f t="shared" si="79"/>
        <v>-4981.71</v>
      </c>
    </row>
    <row r="452" spans="1:36" x14ac:dyDescent="0.25">
      <c r="A452" s="301" t="str">
        <f t="shared" si="81"/>
        <v>DEDELEGATION</v>
      </c>
      <c r="B452" s="225">
        <v>44295</v>
      </c>
      <c r="C452" s="159">
        <v>3022053</v>
      </c>
      <c r="D452" s="301" t="s">
        <v>4769</v>
      </c>
      <c r="E452" s="301" t="str">
        <f>VLOOKUP(C452,Schools!$A:$Z,3,0)</f>
        <v>M</v>
      </c>
      <c r="F452" s="226">
        <v>-4651.17</v>
      </c>
      <c r="G452" s="159" t="s">
        <v>4703</v>
      </c>
      <c r="H452" s="301" t="s">
        <v>4811</v>
      </c>
      <c r="I452" s="301" t="str">
        <f t="shared" si="82"/>
        <v>10162/543965</v>
      </c>
      <c r="J452" s="301">
        <f>VLOOKUP(C452,Schools!$A:$Z,9,0)</f>
        <v>158733</v>
      </c>
      <c r="K452" s="159" t="s">
        <v>170</v>
      </c>
      <c r="L452" s="159" t="s">
        <v>4817</v>
      </c>
      <c r="M452" s="159" t="s">
        <v>4848</v>
      </c>
      <c r="N452" s="298" t="str">
        <f>VLOOKUP(C452,Schools!A:D,4,0)</f>
        <v>Primary</v>
      </c>
      <c r="O452" s="298">
        <f t="shared" si="80"/>
        <v>10162</v>
      </c>
      <c r="P452" s="298">
        <f t="shared" si="83"/>
        <v>543965</v>
      </c>
      <c r="Q452" s="286">
        <f t="shared" si="84"/>
        <v>-4651.17</v>
      </c>
      <c r="R452" s="78"/>
      <c r="S452" s="78"/>
      <c r="T452" s="78"/>
      <c r="U452" s="78"/>
      <c r="V452" s="78"/>
      <c r="W452" s="78"/>
      <c r="X452" s="78"/>
      <c r="Y452" s="78"/>
      <c r="Z452" s="78"/>
      <c r="AA452" s="78"/>
      <c r="AB452" s="78"/>
      <c r="AC452" s="52">
        <f t="shared" si="85"/>
        <v>-4651.17</v>
      </c>
      <c r="AD452" s="52">
        <f t="shared" si="86"/>
        <v>0</v>
      </c>
      <c r="AE452" s="78"/>
      <c r="AF452" s="51"/>
      <c r="AG452" s="52">
        <f t="shared" si="76"/>
        <v>-4651.17</v>
      </c>
      <c r="AH452" s="52">
        <f t="shared" si="77"/>
        <v>-4651.17</v>
      </c>
      <c r="AI452" s="7">
        <f t="shared" si="78"/>
        <v>-4651.17</v>
      </c>
      <c r="AJ452" s="7">
        <f t="shared" si="79"/>
        <v>-4651.17</v>
      </c>
    </row>
    <row r="453" spans="1:36" x14ac:dyDescent="0.25">
      <c r="A453" s="301" t="str">
        <f t="shared" si="81"/>
        <v>DEDELEGATION</v>
      </c>
      <c r="B453" s="225">
        <v>44295</v>
      </c>
      <c r="C453" s="159">
        <v>3022054</v>
      </c>
      <c r="D453" s="301" t="s">
        <v>4770</v>
      </c>
      <c r="E453" s="301" t="str">
        <f>VLOOKUP(C453,Schools!$A:$Z,3,0)</f>
        <v>M</v>
      </c>
      <c r="F453" s="226">
        <v>-4887.2699999999995</v>
      </c>
      <c r="G453" s="159" t="s">
        <v>4703</v>
      </c>
      <c r="H453" s="301" t="s">
        <v>4811</v>
      </c>
      <c r="I453" s="301" t="str">
        <f t="shared" si="82"/>
        <v>10162/543965</v>
      </c>
      <c r="J453" s="301">
        <f>VLOOKUP(C453,Schools!$A:$Z,9,0)</f>
        <v>400004</v>
      </c>
      <c r="K453" s="159" t="s">
        <v>170</v>
      </c>
      <c r="L453" s="159" t="s">
        <v>4817</v>
      </c>
      <c r="M453" s="159" t="s">
        <v>4848</v>
      </c>
      <c r="N453" s="298" t="str">
        <f>VLOOKUP(C453,Schools!A:D,4,0)</f>
        <v>Primary</v>
      </c>
      <c r="O453" s="298">
        <f t="shared" si="80"/>
        <v>10162</v>
      </c>
      <c r="P453" s="298">
        <f t="shared" si="83"/>
        <v>543965</v>
      </c>
      <c r="Q453" s="286">
        <f t="shared" si="84"/>
        <v>-4887.2699999999995</v>
      </c>
      <c r="R453" s="78"/>
      <c r="S453" s="78"/>
      <c r="T453" s="78"/>
      <c r="U453" s="78"/>
      <c r="V453" s="78"/>
      <c r="W453" s="78"/>
      <c r="X453" s="78"/>
      <c r="Y453" s="78"/>
      <c r="Z453" s="78"/>
      <c r="AA453" s="78"/>
      <c r="AB453" s="78"/>
      <c r="AC453" s="52">
        <f t="shared" si="85"/>
        <v>-4887.2699999999995</v>
      </c>
      <c r="AD453" s="52">
        <f t="shared" si="86"/>
        <v>0</v>
      </c>
      <c r="AE453" s="78"/>
      <c r="AF453" s="51"/>
      <c r="AG453" s="52">
        <f t="shared" si="76"/>
        <v>-4887.2699999999995</v>
      </c>
      <c r="AH453" s="52">
        <f t="shared" si="77"/>
        <v>-4887.2699999999995</v>
      </c>
      <c r="AI453" s="7">
        <f t="shared" si="78"/>
        <v>-4887.2699999999995</v>
      </c>
      <c r="AJ453" s="7">
        <f t="shared" si="79"/>
        <v>-4887.2699999999995</v>
      </c>
    </row>
    <row r="454" spans="1:36" x14ac:dyDescent="0.25">
      <c r="A454" s="301" t="str">
        <f t="shared" si="81"/>
        <v>DEDELEGATION</v>
      </c>
      <c r="B454" s="225">
        <v>44295</v>
      </c>
      <c r="C454" s="159">
        <v>3022055</v>
      </c>
      <c r="D454" s="301" t="s">
        <v>4771</v>
      </c>
      <c r="E454" s="301" t="str">
        <f>VLOOKUP(C454,Schools!$A:$Z,3,0)</f>
        <v>M</v>
      </c>
      <c r="F454" s="226">
        <v>-4722</v>
      </c>
      <c r="G454" s="159" t="s">
        <v>4703</v>
      </c>
      <c r="H454" s="301" t="s">
        <v>4811</v>
      </c>
      <c r="I454" s="301" t="str">
        <f t="shared" si="82"/>
        <v>10162/543965</v>
      </c>
      <c r="J454" s="301">
        <f>VLOOKUP(C454,Schools!$A:$Z,9,0)</f>
        <v>400101</v>
      </c>
      <c r="K454" s="159" t="s">
        <v>170</v>
      </c>
      <c r="L454" s="159" t="s">
        <v>4817</v>
      </c>
      <c r="M454" s="159" t="s">
        <v>4848</v>
      </c>
      <c r="N454" s="298" t="str">
        <f>VLOOKUP(C454,Schools!A:D,4,0)</f>
        <v>Primary</v>
      </c>
      <c r="O454" s="298">
        <f t="shared" si="80"/>
        <v>10162</v>
      </c>
      <c r="P454" s="298">
        <f t="shared" si="83"/>
        <v>543965</v>
      </c>
      <c r="Q454" s="286">
        <f t="shared" si="84"/>
        <v>-4722</v>
      </c>
      <c r="R454" s="78"/>
      <c r="S454" s="78"/>
      <c r="T454" s="78"/>
      <c r="U454" s="78"/>
      <c r="V454" s="78"/>
      <c r="W454" s="78"/>
      <c r="X454" s="78"/>
      <c r="Y454" s="78"/>
      <c r="Z454" s="78"/>
      <c r="AA454" s="78"/>
      <c r="AB454" s="78"/>
      <c r="AC454" s="52">
        <f t="shared" si="85"/>
        <v>-4722</v>
      </c>
      <c r="AD454" s="52">
        <f t="shared" si="86"/>
        <v>0</v>
      </c>
      <c r="AE454" s="78"/>
      <c r="AF454" s="51"/>
      <c r="AG454" s="52">
        <f t="shared" si="76"/>
        <v>-4722</v>
      </c>
      <c r="AH454" s="52">
        <f t="shared" si="77"/>
        <v>-4722</v>
      </c>
      <c r="AI454" s="7">
        <f t="shared" si="78"/>
        <v>-4722</v>
      </c>
      <c r="AJ454" s="7">
        <f t="shared" si="79"/>
        <v>-4722</v>
      </c>
    </row>
    <row r="455" spans="1:36" x14ac:dyDescent="0.25">
      <c r="A455" s="301" t="str">
        <f t="shared" si="81"/>
        <v>DEDELEGATION</v>
      </c>
      <c r="B455" s="225">
        <v>44295</v>
      </c>
      <c r="C455" s="159">
        <v>3022057</v>
      </c>
      <c r="D455" s="301" t="s">
        <v>275</v>
      </c>
      <c r="E455" s="301" t="str">
        <f>VLOOKUP(C455,Schools!$A:$Z,3,0)</f>
        <v>M</v>
      </c>
      <c r="F455" s="226">
        <v>-10600.89</v>
      </c>
      <c r="G455" s="159" t="s">
        <v>4703</v>
      </c>
      <c r="H455" s="301" t="s">
        <v>4811</v>
      </c>
      <c r="I455" s="301" t="str">
        <f t="shared" si="82"/>
        <v>10162/543965</v>
      </c>
      <c r="J455" s="301">
        <f>VLOOKUP(C455,Schools!$A:$Z,9,0)</f>
        <v>400053</v>
      </c>
      <c r="K455" s="159" t="s">
        <v>170</v>
      </c>
      <c r="L455" s="159" t="s">
        <v>4817</v>
      </c>
      <c r="M455" s="159" t="s">
        <v>4848</v>
      </c>
      <c r="N455" s="298" t="str">
        <f>VLOOKUP(C455,Schools!A:D,4,0)</f>
        <v>Primary</v>
      </c>
      <c r="O455" s="298">
        <f t="shared" si="80"/>
        <v>10162</v>
      </c>
      <c r="P455" s="298">
        <f t="shared" si="83"/>
        <v>543965</v>
      </c>
      <c r="Q455" s="286">
        <f t="shared" si="84"/>
        <v>-10600.89</v>
      </c>
      <c r="R455" s="78"/>
      <c r="S455" s="78"/>
      <c r="T455" s="78"/>
      <c r="U455" s="78"/>
      <c r="V455" s="78"/>
      <c r="W455" s="78"/>
      <c r="X455" s="78"/>
      <c r="Y455" s="78"/>
      <c r="Z455" s="78"/>
      <c r="AA455" s="78"/>
      <c r="AB455" s="78"/>
      <c r="AC455" s="52">
        <f t="shared" si="85"/>
        <v>-10600.89</v>
      </c>
      <c r="AD455" s="52">
        <f t="shared" si="86"/>
        <v>0</v>
      </c>
      <c r="AE455" s="78"/>
      <c r="AF455" s="51"/>
      <c r="AG455" s="52">
        <f t="shared" ref="AG455:AG505" si="87">SUM(Q455:S455)</f>
        <v>-10600.89</v>
      </c>
      <c r="AH455" s="52">
        <f t="shared" ref="AH455:AH505" si="88">SUM(Q455:V455)</f>
        <v>-10600.89</v>
      </c>
      <c r="AI455" s="7">
        <f t="shared" ref="AI455:AI505" si="89">SUM(Q455:Y455)</f>
        <v>-10600.89</v>
      </c>
      <c r="AJ455" s="7">
        <f t="shared" ref="AJ455:AJ505" si="90">SUM(Q455:AB455)</f>
        <v>-10600.89</v>
      </c>
    </row>
    <row r="456" spans="1:36" x14ac:dyDescent="0.25">
      <c r="A456" s="301" t="str">
        <f t="shared" si="81"/>
        <v>DEDELEGATION</v>
      </c>
      <c r="B456" s="225">
        <v>44295</v>
      </c>
      <c r="C456" s="159">
        <v>3022060</v>
      </c>
      <c r="D456" s="301" t="s">
        <v>278</v>
      </c>
      <c r="E456" s="301" t="str">
        <f>VLOOKUP(C456,Schools!$A:$Z,3,0)</f>
        <v>M</v>
      </c>
      <c r="F456" s="226">
        <v>-9939.81</v>
      </c>
      <c r="G456" s="159" t="s">
        <v>4703</v>
      </c>
      <c r="H456" s="301" t="s">
        <v>4811</v>
      </c>
      <c r="I456" s="301" t="str">
        <f t="shared" si="82"/>
        <v>10162/543965</v>
      </c>
      <c r="J456" s="301">
        <f>VLOOKUP(C456,Schools!$A:$Z,9,0)</f>
        <v>400011</v>
      </c>
      <c r="K456" s="159" t="s">
        <v>170</v>
      </c>
      <c r="L456" s="159" t="s">
        <v>4817</v>
      </c>
      <c r="M456" s="159" t="s">
        <v>4848</v>
      </c>
      <c r="N456" s="298" t="str">
        <f>VLOOKUP(C456,Schools!A:D,4,0)</f>
        <v>Primary</v>
      </c>
      <c r="O456" s="298">
        <f t="shared" si="80"/>
        <v>10162</v>
      </c>
      <c r="P456" s="298">
        <f t="shared" si="83"/>
        <v>543965</v>
      </c>
      <c r="Q456" s="286">
        <f t="shared" si="84"/>
        <v>-9939.81</v>
      </c>
      <c r="R456" s="78"/>
      <c r="S456" s="78"/>
      <c r="T456" s="78"/>
      <c r="U456" s="78"/>
      <c r="V456" s="78"/>
      <c r="W456" s="78"/>
      <c r="X456" s="78"/>
      <c r="Y456" s="78"/>
      <c r="Z456" s="78"/>
      <c r="AA456" s="78"/>
      <c r="AB456" s="78"/>
      <c r="AC456" s="52">
        <f t="shared" si="85"/>
        <v>-9939.81</v>
      </c>
      <c r="AD456" s="52">
        <f t="shared" si="86"/>
        <v>0</v>
      </c>
      <c r="AE456" s="78"/>
      <c r="AF456" s="51"/>
      <c r="AG456" s="52">
        <f t="shared" si="87"/>
        <v>-9939.81</v>
      </c>
      <c r="AH456" s="52">
        <f t="shared" si="88"/>
        <v>-9939.81</v>
      </c>
      <c r="AI456" s="7">
        <f t="shared" si="89"/>
        <v>-9939.81</v>
      </c>
      <c r="AJ456" s="7">
        <f t="shared" si="90"/>
        <v>-9939.81</v>
      </c>
    </row>
    <row r="457" spans="1:36" x14ac:dyDescent="0.25">
      <c r="A457" s="301" t="str">
        <f t="shared" si="81"/>
        <v>DEDELEGATION</v>
      </c>
      <c r="B457" s="225">
        <v>44295</v>
      </c>
      <c r="C457" s="159">
        <v>3022067</v>
      </c>
      <c r="D457" s="301" t="s">
        <v>41</v>
      </c>
      <c r="E457" s="301" t="str">
        <f>VLOOKUP(C457,Schools!$A:$Z,3,0)</f>
        <v>M</v>
      </c>
      <c r="F457" s="226">
        <v>-5524.74</v>
      </c>
      <c r="G457" s="159" t="s">
        <v>4703</v>
      </c>
      <c r="H457" s="301" t="s">
        <v>4811</v>
      </c>
      <c r="I457" s="301" t="str">
        <f t="shared" si="82"/>
        <v>10162/543965</v>
      </c>
      <c r="J457" s="301">
        <f>VLOOKUP(C457,Schools!$A:$Z,9,0)</f>
        <v>400065</v>
      </c>
      <c r="K457" s="159" t="s">
        <v>170</v>
      </c>
      <c r="L457" s="159" t="s">
        <v>4817</v>
      </c>
      <c r="M457" s="159" t="s">
        <v>4848</v>
      </c>
      <c r="N457" s="298" t="str">
        <f>VLOOKUP(C457,Schools!A:D,4,0)</f>
        <v>Primary</v>
      </c>
      <c r="O457" s="298">
        <f t="shared" si="80"/>
        <v>10162</v>
      </c>
      <c r="P457" s="298">
        <f t="shared" si="83"/>
        <v>543965</v>
      </c>
      <c r="Q457" s="286">
        <f t="shared" si="84"/>
        <v>-5524.74</v>
      </c>
      <c r="R457" s="78"/>
      <c r="S457" s="78"/>
      <c r="T457" s="78"/>
      <c r="U457" s="78"/>
      <c r="V457" s="78"/>
      <c r="W457" s="78"/>
      <c r="X457" s="78"/>
      <c r="Y457" s="78"/>
      <c r="Z457" s="78"/>
      <c r="AA457" s="78"/>
      <c r="AB457" s="78"/>
      <c r="AC457" s="52">
        <f t="shared" si="85"/>
        <v>-5524.74</v>
      </c>
      <c r="AD457" s="52">
        <f t="shared" si="86"/>
        <v>0</v>
      </c>
      <c r="AE457" s="78"/>
      <c r="AF457" s="51"/>
      <c r="AG457" s="52">
        <f t="shared" si="87"/>
        <v>-5524.74</v>
      </c>
      <c r="AH457" s="52">
        <f t="shared" si="88"/>
        <v>-5524.74</v>
      </c>
      <c r="AI457" s="7">
        <f t="shared" si="89"/>
        <v>-5524.74</v>
      </c>
      <c r="AJ457" s="7">
        <f t="shared" si="90"/>
        <v>-5524.74</v>
      </c>
    </row>
    <row r="458" spans="1:36" x14ac:dyDescent="0.25">
      <c r="A458" s="301" t="str">
        <f t="shared" si="81"/>
        <v>DEDELEGATION</v>
      </c>
      <c r="B458" s="225">
        <v>44295</v>
      </c>
      <c r="C458" s="159">
        <v>3022070</v>
      </c>
      <c r="D458" s="301" t="s">
        <v>272</v>
      </c>
      <c r="E458" s="301" t="str">
        <f>VLOOKUP(C458,Schools!$A:$Z,3,0)</f>
        <v>M</v>
      </c>
      <c r="F458" s="226">
        <v>-4934.49</v>
      </c>
      <c r="G458" s="159" t="s">
        <v>4703</v>
      </c>
      <c r="H458" s="301" t="s">
        <v>4811</v>
      </c>
      <c r="I458" s="301" t="str">
        <f t="shared" si="82"/>
        <v>10162/543965</v>
      </c>
      <c r="J458" s="301">
        <f>VLOOKUP(C458,Schools!$A:$Z,9,0)</f>
        <v>400038</v>
      </c>
      <c r="K458" s="159" t="s">
        <v>170</v>
      </c>
      <c r="L458" s="159" t="s">
        <v>4817</v>
      </c>
      <c r="M458" s="159" t="s">
        <v>4848</v>
      </c>
      <c r="N458" s="298" t="str">
        <f>VLOOKUP(C458,Schools!A:D,4,0)</f>
        <v>Primary</v>
      </c>
      <c r="O458" s="298">
        <f t="shared" si="80"/>
        <v>10162</v>
      </c>
      <c r="P458" s="298">
        <f t="shared" si="83"/>
        <v>543965</v>
      </c>
      <c r="Q458" s="286">
        <f t="shared" si="84"/>
        <v>-4934.49</v>
      </c>
      <c r="R458" s="78"/>
      <c r="S458" s="78"/>
      <c r="T458" s="78"/>
      <c r="U458" s="78"/>
      <c r="V458" s="78"/>
      <c r="W458" s="78"/>
      <c r="X458" s="78"/>
      <c r="Y458" s="78"/>
      <c r="Z458" s="78"/>
      <c r="AA458" s="78"/>
      <c r="AB458" s="78"/>
      <c r="AC458" s="52">
        <f t="shared" si="85"/>
        <v>-4934.49</v>
      </c>
      <c r="AD458" s="52">
        <f t="shared" si="86"/>
        <v>0</v>
      </c>
      <c r="AE458" s="78"/>
      <c r="AF458" s="51"/>
      <c r="AG458" s="52">
        <f t="shared" si="87"/>
        <v>-4934.49</v>
      </c>
      <c r="AH458" s="52">
        <f t="shared" si="88"/>
        <v>-4934.49</v>
      </c>
      <c r="AI458" s="7">
        <f t="shared" si="89"/>
        <v>-4934.49</v>
      </c>
      <c r="AJ458" s="7">
        <f t="shared" si="90"/>
        <v>-4934.49</v>
      </c>
    </row>
    <row r="459" spans="1:36" x14ac:dyDescent="0.25">
      <c r="A459" s="301" t="str">
        <f t="shared" si="81"/>
        <v>DEDELEGATION</v>
      </c>
      <c r="B459" s="225">
        <v>44295</v>
      </c>
      <c r="C459" s="159">
        <v>3022071</v>
      </c>
      <c r="D459" s="301" t="s">
        <v>4772</v>
      </c>
      <c r="E459" s="301" t="str">
        <f>VLOOKUP(C459,Schools!$A:$Z,3,0)</f>
        <v>M</v>
      </c>
      <c r="F459" s="226">
        <v>-4178.97</v>
      </c>
      <c r="G459" s="159" t="s">
        <v>4703</v>
      </c>
      <c r="H459" s="301" t="s">
        <v>4811</v>
      </c>
      <c r="I459" s="301" t="str">
        <f t="shared" si="82"/>
        <v>10162/543965</v>
      </c>
      <c r="J459" s="301">
        <f>VLOOKUP(C459,Schools!$A:$Z,9,0)</f>
        <v>400012</v>
      </c>
      <c r="K459" s="159" t="s">
        <v>170</v>
      </c>
      <c r="L459" s="159" t="s">
        <v>4817</v>
      </c>
      <c r="M459" s="159" t="s">
        <v>4848</v>
      </c>
      <c r="N459" s="298" t="str">
        <f>VLOOKUP(C459,Schools!A:D,4,0)</f>
        <v>Primary</v>
      </c>
      <c r="O459" s="298">
        <f t="shared" si="80"/>
        <v>10162</v>
      </c>
      <c r="P459" s="298">
        <f t="shared" si="83"/>
        <v>543965</v>
      </c>
      <c r="Q459" s="286">
        <f t="shared" si="84"/>
        <v>-4178.97</v>
      </c>
      <c r="R459" s="78"/>
      <c r="S459" s="78"/>
      <c r="T459" s="78"/>
      <c r="U459" s="78"/>
      <c r="V459" s="78"/>
      <c r="W459" s="78"/>
      <c r="X459" s="78"/>
      <c r="Y459" s="78"/>
      <c r="Z459" s="78"/>
      <c r="AA459" s="78"/>
      <c r="AB459" s="78"/>
      <c r="AC459" s="52">
        <f t="shared" si="85"/>
        <v>-4178.97</v>
      </c>
      <c r="AD459" s="52">
        <f t="shared" si="86"/>
        <v>0</v>
      </c>
      <c r="AE459" s="78"/>
      <c r="AF459" s="51"/>
      <c r="AG459" s="52">
        <f t="shared" si="87"/>
        <v>-4178.97</v>
      </c>
      <c r="AH459" s="52">
        <f t="shared" si="88"/>
        <v>-4178.97</v>
      </c>
      <c r="AI459" s="7">
        <f t="shared" si="89"/>
        <v>-4178.97</v>
      </c>
      <c r="AJ459" s="7">
        <f t="shared" si="90"/>
        <v>-4178.97</v>
      </c>
    </row>
    <row r="460" spans="1:36" x14ac:dyDescent="0.25">
      <c r="A460" s="301" t="str">
        <f t="shared" si="81"/>
        <v>DEDELEGATION</v>
      </c>
      <c r="B460" s="225">
        <v>44295</v>
      </c>
      <c r="C460" s="159">
        <v>3022072</v>
      </c>
      <c r="D460" s="301" t="s">
        <v>254</v>
      </c>
      <c r="E460" s="301" t="str">
        <f>VLOOKUP(C460,Schools!$A:$Z,3,0)</f>
        <v>M</v>
      </c>
      <c r="F460" s="226">
        <v>-7673.25</v>
      </c>
      <c r="G460" s="159" t="s">
        <v>4703</v>
      </c>
      <c r="H460" s="301" t="s">
        <v>4811</v>
      </c>
      <c r="I460" s="301" t="str">
        <f t="shared" si="82"/>
        <v>10162/543965</v>
      </c>
      <c r="J460" s="301">
        <f>VLOOKUP(C460,Schools!$A:$Z,9,0)</f>
        <v>400012</v>
      </c>
      <c r="K460" s="159" t="s">
        <v>170</v>
      </c>
      <c r="L460" s="159" t="s">
        <v>4817</v>
      </c>
      <c r="M460" s="159" t="s">
        <v>4848</v>
      </c>
      <c r="N460" s="298" t="str">
        <f>VLOOKUP(C460,Schools!A:D,4,0)</f>
        <v>Primary</v>
      </c>
      <c r="O460" s="298">
        <f t="shared" si="80"/>
        <v>10162</v>
      </c>
      <c r="P460" s="298">
        <f t="shared" si="83"/>
        <v>543965</v>
      </c>
      <c r="Q460" s="286">
        <f t="shared" si="84"/>
        <v>-7673.25</v>
      </c>
      <c r="R460" s="78"/>
      <c r="S460" s="78"/>
      <c r="T460" s="78"/>
      <c r="U460" s="78"/>
      <c r="V460" s="78"/>
      <c r="W460" s="78"/>
      <c r="X460" s="78"/>
      <c r="Y460" s="78"/>
      <c r="Z460" s="78"/>
      <c r="AA460" s="78"/>
      <c r="AB460" s="78"/>
      <c r="AC460" s="52">
        <f t="shared" si="85"/>
        <v>-7673.25</v>
      </c>
      <c r="AD460" s="52">
        <f t="shared" si="86"/>
        <v>0</v>
      </c>
      <c r="AE460" s="78"/>
      <c r="AF460" s="51"/>
      <c r="AG460" s="52">
        <f t="shared" si="87"/>
        <v>-7673.25</v>
      </c>
      <c r="AH460" s="52">
        <f t="shared" si="88"/>
        <v>-7673.25</v>
      </c>
      <c r="AI460" s="7">
        <f t="shared" si="89"/>
        <v>-7673.25</v>
      </c>
      <c r="AJ460" s="7">
        <f t="shared" si="90"/>
        <v>-7673.25</v>
      </c>
    </row>
    <row r="461" spans="1:36" x14ac:dyDescent="0.25">
      <c r="A461" s="301" t="str">
        <f t="shared" si="81"/>
        <v>DEDELEGATION</v>
      </c>
      <c r="B461" s="225">
        <v>44295</v>
      </c>
      <c r="C461" s="159">
        <v>3022073</v>
      </c>
      <c r="D461" s="301" t="s">
        <v>4773</v>
      </c>
      <c r="E461" s="301" t="str">
        <f>VLOOKUP(C461,Schools!$A:$Z,3,0)</f>
        <v>M</v>
      </c>
      <c r="F461" s="226">
        <v>-14685.42</v>
      </c>
      <c r="G461" s="159" t="s">
        <v>4703</v>
      </c>
      <c r="H461" s="301" t="s">
        <v>4811</v>
      </c>
      <c r="I461" s="301" t="str">
        <f t="shared" si="82"/>
        <v>10162/543965</v>
      </c>
      <c r="J461" s="301">
        <f>VLOOKUP(C461,Schools!$A:$Z,9,0)</f>
        <v>400105</v>
      </c>
      <c r="K461" s="159" t="s">
        <v>170</v>
      </c>
      <c r="L461" s="159" t="s">
        <v>4817</v>
      </c>
      <c r="M461" s="159" t="s">
        <v>4848</v>
      </c>
      <c r="N461" s="298" t="str">
        <f>VLOOKUP(C461,Schools!A:D,4,0)</f>
        <v>Primary</v>
      </c>
      <c r="O461" s="298">
        <f t="shared" si="80"/>
        <v>10162</v>
      </c>
      <c r="P461" s="298">
        <f t="shared" si="83"/>
        <v>543965</v>
      </c>
      <c r="Q461" s="286">
        <f t="shared" si="84"/>
        <v>-14685.42</v>
      </c>
      <c r="R461" s="78"/>
      <c r="S461" s="78"/>
      <c r="T461" s="78"/>
      <c r="U461" s="78"/>
      <c r="V461" s="78"/>
      <c r="W461" s="78"/>
      <c r="X461" s="78"/>
      <c r="Y461" s="78"/>
      <c r="Z461" s="78"/>
      <c r="AA461" s="78"/>
      <c r="AB461" s="78"/>
      <c r="AC461" s="52">
        <f t="shared" si="85"/>
        <v>-14685.42</v>
      </c>
      <c r="AD461" s="52">
        <f t="shared" si="86"/>
        <v>0</v>
      </c>
      <c r="AE461" s="78"/>
      <c r="AF461" s="51"/>
      <c r="AG461" s="52">
        <f t="shared" si="87"/>
        <v>-14685.42</v>
      </c>
      <c r="AH461" s="52">
        <f t="shared" si="88"/>
        <v>-14685.42</v>
      </c>
      <c r="AI461" s="7">
        <f t="shared" si="89"/>
        <v>-14685.42</v>
      </c>
      <c r="AJ461" s="7">
        <f t="shared" si="90"/>
        <v>-14685.42</v>
      </c>
    </row>
    <row r="462" spans="1:36" x14ac:dyDescent="0.25">
      <c r="A462" s="301" t="str">
        <f t="shared" si="81"/>
        <v>DEDELEGATION</v>
      </c>
      <c r="B462" s="225">
        <v>44295</v>
      </c>
      <c r="C462" s="159">
        <v>3022076</v>
      </c>
      <c r="D462" s="301" t="s">
        <v>4774</v>
      </c>
      <c r="E462" s="301" t="str">
        <f>VLOOKUP(C462,Schools!$A:$Z,3,0)</f>
        <v>M</v>
      </c>
      <c r="F462" s="226">
        <v>-8334.33</v>
      </c>
      <c r="G462" s="159" t="s">
        <v>4703</v>
      </c>
      <c r="H462" s="301" t="s">
        <v>4811</v>
      </c>
      <c r="I462" s="301" t="str">
        <f t="shared" si="82"/>
        <v>10162/543965</v>
      </c>
      <c r="J462" s="301">
        <f>VLOOKUP(C462,Schools!$A:$Z,9,0)</f>
        <v>400111</v>
      </c>
      <c r="K462" s="159" t="s">
        <v>170</v>
      </c>
      <c r="L462" s="159" t="s">
        <v>4817</v>
      </c>
      <c r="M462" s="159" t="s">
        <v>4848</v>
      </c>
      <c r="N462" s="298" t="str">
        <f>VLOOKUP(C462,Schools!A:D,4,0)</f>
        <v>Primary</v>
      </c>
      <c r="O462" s="298">
        <f t="shared" si="80"/>
        <v>10162</v>
      </c>
      <c r="P462" s="298">
        <f t="shared" si="83"/>
        <v>543965</v>
      </c>
      <c r="Q462" s="286">
        <f t="shared" si="84"/>
        <v>-8334.33</v>
      </c>
      <c r="R462" s="78"/>
      <c r="S462" s="78"/>
      <c r="T462" s="78"/>
      <c r="U462" s="78"/>
      <c r="V462" s="78"/>
      <c r="W462" s="78"/>
      <c r="X462" s="78"/>
      <c r="Y462" s="78"/>
      <c r="Z462" s="78"/>
      <c r="AA462" s="78"/>
      <c r="AB462" s="78"/>
      <c r="AC462" s="52">
        <f t="shared" si="85"/>
        <v>-8334.33</v>
      </c>
      <c r="AD462" s="52">
        <f t="shared" si="86"/>
        <v>0</v>
      </c>
      <c r="AE462" s="78"/>
      <c r="AF462" s="51"/>
      <c r="AG462" s="52">
        <f t="shared" si="87"/>
        <v>-8334.33</v>
      </c>
      <c r="AH462" s="52">
        <f t="shared" si="88"/>
        <v>-8334.33</v>
      </c>
      <c r="AI462" s="7">
        <f t="shared" si="89"/>
        <v>-8334.33</v>
      </c>
      <c r="AJ462" s="7">
        <f t="shared" si="90"/>
        <v>-8334.33</v>
      </c>
    </row>
    <row r="463" spans="1:36" x14ac:dyDescent="0.25">
      <c r="A463" s="301" t="str">
        <f t="shared" si="81"/>
        <v>DEDELEGATION</v>
      </c>
      <c r="B463" s="225">
        <v>44295</v>
      </c>
      <c r="C463" s="159">
        <v>3022077</v>
      </c>
      <c r="D463" s="301" t="s">
        <v>4775</v>
      </c>
      <c r="E463" s="301" t="str">
        <f>VLOOKUP(C463,Schools!$A:$Z,3,0)</f>
        <v>M</v>
      </c>
      <c r="F463" s="226">
        <v>-20446.259999999998</v>
      </c>
      <c r="G463" s="159" t="s">
        <v>4703</v>
      </c>
      <c r="H463" s="301" t="s">
        <v>4811</v>
      </c>
      <c r="I463" s="301" t="str">
        <f t="shared" si="82"/>
        <v>10162/543965</v>
      </c>
      <c r="J463" s="301">
        <f>VLOOKUP(C463,Schools!$A:$Z,9,0)</f>
        <v>400113</v>
      </c>
      <c r="K463" s="159" t="s">
        <v>170</v>
      </c>
      <c r="L463" s="159" t="s">
        <v>4817</v>
      </c>
      <c r="M463" s="159" t="s">
        <v>4848</v>
      </c>
      <c r="N463" s="298" t="str">
        <f>VLOOKUP(C463,Schools!A:D,4,0)</f>
        <v>Primary</v>
      </c>
      <c r="O463" s="298">
        <f t="shared" si="80"/>
        <v>10162</v>
      </c>
      <c r="P463" s="298">
        <f t="shared" si="83"/>
        <v>543965</v>
      </c>
      <c r="Q463" s="286">
        <f t="shared" si="84"/>
        <v>-20446.259999999998</v>
      </c>
      <c r="R463" s="78"/>
      <c r="S463" s="78"/>
      <c r="T463" s="78"/>
      <c r="U463" s="78"/>
      <c r="V463" s="78"/>
      <c r="W463" s="78"/>
      <c r="X463" s="78"/>
      <c r="Y463" s="78"/>
      <c r="Z463" s="78"/>
      <c r="AA463" s="78"/>
      <c r="AB463" s="78"/>
      <c r="AC463" s="52">
        <f t="shared" si="85"/>
        <v>-20446.259999999998</v>
      </c>
      <c r="AD463" s="52">
        <f t="shared" si="86"/>
        <v>0</v>
      </c>
      <c r="AE463" s="78"/>
      <c r="AF463" s="51"/>
      <c r="AG463" s="52">
        <f t="shared" si="87"/>
        <v>-20446.259999999998</v>
      </c>
      <c r="AH463" s="52">
        <f t="shared" si="88"/>
        <v>-20446.259999999998</v>
      </c>
      <c r="AI463" s="7">
        <f t="shared" si="89"/>
        <v>-20446.259999999998</v>
      </c>
      <c r="AJ463" s="7">
        <f t="shared" si="90"/>
        <v>-20446.259999999998</v>
      </c>
    </row>
    <row r="464" spans="1:36" x14ac:dyDescent="0.25">
      <c r="A464" s="301" t="str">
        <f t="shared" si="81"/>
        <v>DEDELEGATION</v>
      </c>
      <c r="B464" s="225">
        <v>44295</v>
      </c>
      <c r="C464" s="159">
        <v>3022078</v>
      </c>
      <c r="D464" s="301" t="s">
        <v>4776</v>
      </c>
      <c r="E464" s="301" t="str">
        <f>VLOOKUP(C464,Schools!$A:$Z,3,0)</f>
        <v>M</v>
      </c>
      <c r="F464" s="226">
        <v>-8216.2800000000007</v>
      </c>
      <c r="G464" s="159" t="s">
        <v>4703</v>
      </c>
      <c r="H464" s="301" t="s">
        <v>4811</v>
      </c>
      <c r="I464" s="301" t="str">
        <f t="shared" si="82"/>
        <v>10162/543965</v>
      </c>
      <c r="J464" s="301">
        <f>VLOOKUP(C464,Schools!$A:$Z,9,0)</f>
        <v>400014</v>
      </c>
      <c r="K464" s="159" t="s">
        <v>170</v>
      </c>
      <c r="L464" s="159" t="s">
        <v>4817</v>
      </c>
      <c r="M464" s="159" t="s">
        <v>4848</v>
      </c>
      <c r="N464" s="298" t="str">
        <f>VLOOKUP(C464,Schools!A:D,4,0)</f>
        <v>Primary</v>
      </c>
      <c r="O464" s="298">
        <f t="shared" si="80"/>
        <v>10162</v>
      </c>
      <c r="P464" s="298">
        <f t="shared" si="83"/>
        <v>543965</v>
      </c>
      <c r="Q464" s="286">
        <f t="shared" si="84"/>
        <v>-8216.2800000000007</v>
      </c>
      <c r="R464" s="78"/>
      <c r="S464" s="78"/>
      <c r="T464" s="78"/>
      <c r="U464" s="78"/>
      <c r="V464" s="78"/>
      <c r="W464" s="78"/>
      <c r="X464" s="78"/>
      <c r="Y464" s="78"/>
      <c r="Z464" s="78"/>
      <c r="AA464" s="78"/>
      <c r="AB464" s="78"/>
      <c r="AC464" s="52">
        <f t="shared" si="85"/>
        <v>-8216.2800000000007</v>
      </c>
      <c r="AD464" s="52">
        <f t="shared" si="86"/>
        <v>0</v>
      </c>
      <c r="AE464" s="78"/>
      <c r="AF464" s="51"/>
      <c r="AG464" s="52">
        <f t="shared" si="87"/>
        <v>-8216.2800000000007</v>
      </c>
      <c r="AH464" s="52">
        <f t="shared" si="88"/>
        <v>-8216.2800000000007</v>
      </c>
      <c r="AI464" s="7">
        <f t="shared" si="89"/>
        <v>-8216.2800000000007</v>
      </c>
      <c r="AJ464" s="7">
        <f t="shared" si="90"/>
        <v>-8216.2800000000007</v>
      </c>
    </row>
    <row r="465" spans="1:36" x14ac:dyDescent="0.25">
      <c r="A465" s="301" t="str">
        <f t="shared" si="81"/>
        <v>DEDELEGATION</v>
      </c>
      <c r="B465" s="225">
        <v>44295</v>
      </c>
      <c r="C465" s="159">
        <v>3022079</v>
      </c>
      <c r="D465" s="301" t="s">
        <v>4777</v>
      </c>
      <c r="E465" s="301" t="str">
        <f>VLOOKUP(C465,Schools!$A:$Z,3,0)</f>
        <v>M</v>
      </c>
      <c r="F465" s="226">
        <v>-10246.74</v>
      </c>
      <c r="G465" s="159" t="s">
        <v>4703</v>
      </c>
      <c r="H465" s="301" t="s">
        <v>4811</v>
      </c>
      <c r="I465" s="301" t="str">
        <f t="shared" si="82"/>
        <v>10162/543965</v>
      </c>
      <c r="J465" s="301">
        <f>VLOOKUP(C465,Schools!$A:$Z,9,0)</f>
        <v>400070</v>
      </c>
      <c r="K465" s="159" t="s">
        <v>170</v>
      </c>
      <c r="L465" s="159" t="s">
        <v>4817</v>
      </c>
      <c r="M465" s="159" t="s">
        <v>4848</v>
      </c>
      <c r="N465" s="298" t="str">
        <f>VLOOKUP(C465,Schools!A:D,4,0)</f>
        <v>Primary</v>
      </c>
      <c r="O465" s="298">
        <f t="shared" si="80"/>
        <v>10162</v>
      </c>
      <c r="P465" s="298">
        <f t="shared" si="83"/>
        <v>543965</v>
      </c>
      <c r="Q465" s="286">
        <f t="shared" si="84"/>
        <v>-10246.74</v>
      </c>
      <c r="R465" s="78"/>
      <c r="S465" s="78"/>
      <c r="T465" s="78"/>
      <c r="U465" s="78"/>
      <c r="V465" s="78"/>
      <c r="W465" s="78"/>
      <c r="X465" s="78"/>
      <c r="Y465" s="78"/>
      <c r="Z465" s="78"/>
      <c r="AA465" s="78"/>
      <c r="AB465" s="78"/>
      <c r="AC465" s="52">
        <f t="shared" si="85"/>
        <v>-10246.74</v>
      </c>
      <c r="AD465" s="52">
        <f t="shared" si="86"/>
        <v>0</v>
      </c>
      <c r="AE465" s="78"/>
      <c r="AF465" s="51"/>
      <c r="AG465" s="52">
        <f t="shared" si="87"/>
        <v>-10246.74</v>
      </c>
      <c r="AH465" s="52">
        <f t="shared" si="88"/>
        <v>-10246.74</v>
      </c>
      <c r="AI465" s="7">
        <f t="shared" si="89"/>
        <v>-10246.74</v>
      </c>
      <c r="AJ465" s="7">
        <f t="shared" si="90"/>
        <v>-10246.74</v>
      </c>
    </row>
    <row r="466" spans="1:36" x14ac:dyDescent="0.25">
      <c r="A466" s="301" t="str">
        <f t="shared" si="81"/>
        <v>DEDELEGATION</v>
      </c>
      <c r="B466" s="225">
        <v>44295</v>
      </c>
      <c r="C466" s="159">
        <v>3023300</v>
      </c>
      <c r="D466" s="301" t="s">
        <v>4778</v>
      </c>
      <c r="E466" s="301" t="str">
        <f>VLOOKUP(C466,Schools!$A:$Z,3,0)</f>
        <v>M</v>
      </c>
      <c r="F466" s="226">
        <v>-4037.31</v>
      </c>
      <c r="G466" s="159" t="s">
        <v>4703</v>
      </c>
      <c r="H466" s="301" t="s">
        <v>4811</v>
      </c>
      <c r="I466" s="301" t="str">
        <f t="shared" si="82"/>
        <v>10162/543965</v>
      </c>
      <c r="J466" s="301">
        <f>VLOOKUP(C466,Schools!$A:$Z,9,0)</f>
        <v>400069</v>
      </c>
      <c r="K466" s="159" t="s">
        <v>170</v>
      </c>
      <c r="L466" s="159" t="s">
        <v>4817</v>
      </c>
      <c r="M466" s="159" t="s">
        <v>4848</v>
      </c>
      <c r="N466" s="298" t="str">
        <f>VLOOKUP(C466,Schools!A:D,4,0)</f>
        <v>Primary</v>
      </c>
      <c r="O466" s="298">
        <f t="shared" si="80"/>
        <v>10162</v>
      </c>
      <c r="P466" s="298">
        <f t="shared" si="83"/>
        <v>543965</v>
      </c>
      <c r="Q466" s="286">
        <f t="shared" si="84"/>
        <v>-4037.31</v>
      </c>
      <c r="R466" s="78"/>
      <c r="S466" s="78"/>
      <c r="T466" s="78"/>
      <c r="U466" s="78"/>
      <c r="V466" s="78"/>
      <c r="W466" s="78"/>
      <c r="X466" s="78"/>
      <c r="Y466" s="78"/>
      <c r="Z466" s="78"/>
      <c r="AA466" s="78"/>
      <c r="AB466" s="78"/>
      <c r="AC466" s="52">
        <f t="shared" si="85"/>
        <v>-4037.31</v>
      </c>
      <c r="AD466" s="52">
        <f t="shared" si="86"/>
        <v>0</v>
      </c>
      <c r="AE466" s="78"/>
      <c r="AF466" s="51"/>
      <c r="AG466" s="52">
        <f t="shared" si="87"/>
        <v>-4037.31</v>
      </c>
      <c r="AH466" s="52">
        <f t="shared" si="88"/>
        <v>-4037.31</v>
      </c>
      <c r="AI466" s="7">
        <f t="shared" si="89"/>
        <v>-4037.31</v>
      </c>
      <c r="AJ466" s="7">
        <f t="shared" si="90"/>
        <v>-4037.31</v>
      </c>
    </row>
    <row r="467" spans="1:36" x14ac:dyDescent="0.25">
      <c r="A467" s="301" t="str">
        <f t="shared" si="81"/>
        <v>DEDELEGATION</v>
      </c>
      <c r="B467" s="225">
        <v>44295</v>
      </c>
      <c r="C467" s="159">
        <v>3023302</v>
      </c>
      <c r="D467" s="301" t="s">
        <v>4779</v>
      </c>
      <c r="E467" s="301" t="str">
        <f>VLOOKUP(C467,Schools!$A:$Z,3,0)</f>
        <v>M</v>
      </c>
      <c r="F467" s="226">
        <v>-4934.49</v>
      </c>
      <c r="G467" s="159" t="s">
        <v>4703</v>
      </c>
      <c r="H467" s="301" t="s">
        <v>4811</v>
      </c>
      <c r="I467" s="301" t="str">
        <f t="shared" si="82"/>
        <v>10162/543965</v>
      </c>
      <c r="J467" s="301">
        <f>VLOOKUP(C467,Schools!$A:$Z,9,0)</f>
        <v>400039</v>
      </c>
      <c r="K467" s="159" t="s">
        <v>170</v>
      </c>
      <c r="L467" s="159" t="s">
        <v>4817</v>
      </c>
      <c r="M467" s="159" t="s">
        <v>4848</v>
      </c>
      <c r="N467" s="298" t="str">
        <f>VLOOKUP(C467,Schools!A:D,4,0)</f>
        <v>Primary</v>
      </c>
      <c r="O467" s="298">
        <f t="shared" si="80"/>
        <v>10162</v>
      </c>
      <c r="P467" s="298">
        <f t="shared" si="83"/>
        <v>543965</v>
      </c>
      <c r="Q467" s="286">
        <f t="shared" si="84"/>
        <v>-4934.49</v>
      </c>
      <c r="R467" s="78"/>
      <c r="S467" s="78"/>
      <c r="T467" s="78"/>
      <c r="U467" s="78"/>
      <c r="V467" s="78"/>
      <c r="W467" s="78"/>
      <c r="X467" s="78"/>
      <c r="Y467" s="78"/>
      <c r="Z467" s="78"/>
      <c r="AA467" s="78"/>
      <c r="AB467" s="78"/>
      <c r="AC467" s="52">
        <f t="shared" si="85"/>
        <v>-4934.49</v>
      </c>
      <c r="AD467" s="52">
        <f t="shared" si="86"/>
        <v>0</v>
      </c>
      <c r="AE467" s="78"/>
      <c r="AF467" s="51"/>
      <c r="AG467" s="52">
        <f t="shared" si="87"/>
        <v>-4934.49</v>
      </c>
      <c r="AH467" s="52">
        <f t="shared" si="88"/>
        <v>-4934.49</v>
      </c>
      <c r="AI467" s="7">
        <f t="shared" si="89"/>
        <v>-4934.49</v>
      </c>
      <c r="AJ467" s="7">
        <f t="shared" si="90"/>
        <v>-4934.49</v>
      </c>
    </row>
    <row r="468" spans="1:36" x14ac:dyDescent="0.25">
      <c r="A468" s="301" t="str">
        <f t="shared" si="81"/>
        <v>DEDELEGATION</v>
      </c>
      <c r="B468" s="225">
        <v>44295</v>
      </c>
      <c r="C468" s="159">
        <v>3023304</v>
      </c>
      <c r="D468" s="301" t="s">
        <v>4780</v>
      </c>
      <c r="E468" s="301" t="str">
        <f>VLOOKUP(C468,Schools!$A:$Z,3,0)</f>
        <v>M</v>
      </c>
      <c r="F468" s="226">
        <v>-4698.3900000000003</v>
      </c>
      <c r="G468" s="159" t="s">
        <v>4703</v>
      </c>
      <c r="H468" s="301" t="s">
        <v>4811</v>
      </c>
      <c r="I468" s="301" t="str">
        <f t="shared" si="82"/>
        <v>10162/543965</v>
      </c>
      <c r="J468" s="301">
        <f>VLOOKUP(C468,Schools!$A:$Z,9,0)</f>
        <v>400008</v>
      </c>
      <c r="K468" s="159" t="s">
        <v>170</v>
      </c>
      <c r="L468" s="159" t="s">
        <v>4817</v>
      </c>
      <c r="M468" s="159" t="s">
        <v>4848</v>
      </c>
      <c r="N468" s="298" t="str">
        <f>VLOOKUP(C468,Schools!A:D,4,0)</f>
        <v>Primary</v>
      </c>
      <c r="O468" s="298">
        <f t="shared" ref="O468:O505" si="91">IF($E468="A","EFA",VLOOKUP(LEFT(N468,1),$AI$1:$AJ$3,2,0))</f>
        <v>10162</v>
      </c>
      <c r="P468" s="298">
        <f t="shared" si="83"/>
        <v>543965</v>
      </c>
      <c r="Q468" s="286">
        <f t="shared" si="84"/>
        <v>-4698.3900000000003</v>
      </c>
      <c r="R468" s="78"/>
      <c r="S468" s="78"/>
      <c r="T468" s="78"/>
      <c r="U468" s="78"/>
      <c r="V468" s="78"/>
      <c r="W468" s="78"/>
      <c r="X468" s="78"/>
      <c r="Y468" s="78"/>
      <c r="Z468" s="78"/>
      <c r="AA468" s="78"/>
      <c r="AB468" s="78"/>
      <c r="AC468" s="52">
        <f t="shared" si="85"/>
        <v>-4698.3900000000003</v>
      </c>
      <c r="AD468" s="52">
        <f t="shared" si="86"/>
        <v>0</v>
      </c>
      <c r="AE468" s="78"/>
      <c r="AF468" s="51"/>
      <c r="AG468" s="52">
        <f t="shared" si="87"/>
        <v>-4698.3900000000003</v>
      </c>
      <c r="AH468" s="52">
        <f t="shared" si="88"/>
        <v>-4698.3900000000003</v>
      </c>
      <c r="AI468" s="7">
        <f t="shared" si="89"/>
        <v>-4698.3900000000003</v>
      </c>
      <c r="AJ468" s="7">
        <f t="shared" si="90"/>
        <v>-4698.3900000000003</v>
      </c>
    </row>
    <row r="469" spans="1:36" x14ac:dyDescent="0.25">
      <c r="A469" s="301" t="str">
        <f t="shared" ref="A469:A505" si="92">$B$3</f>
        <v>DEDELEGATION</v>
      </c>
      <c r="B469" s="225">
        <v>44295</v>
      </c>
      <c r="C469" s="159">
        <v>3023305</v>
      </c>
      <c r="D469" s="301" t="s">
        <v>4781</v>
      </c>
      <c r="E469" s="301" t="str">
        <f>VLOOKUP(C469,Schools!$A:$Z,3,0)</f>
        <v>M</v>
      </c>
      <c r="F469" s="226">
        <v>-3541.5</v>
      </c>
      <c r="G469" s="159" t="s">
        <v>4703</v>
      </c>
      <c r="H469" s="301" t="s">
        <v>4811</v>
      </c>
      <c r="I469" s="301" t="str">
        <f t="shared" ref="I469:I505" si="93">O469&amp;"/"&amp;P469</f>
        <v>10162/543965</v>
      </c>
      <c r="J469" s="301">
        <f>VLOOKUP(C469,Schools!$A:$Z,9,0)</f>
        <v>400086</v>
      </c>
      <c r="K469" s="159" t="s">
        <v>170</v>
      </c>
      <c r="L469" s="159" t="s">
        <v>4817</v>
      </c>
      <c r="M469" s="159" t="s">
        <v>4848</v>
      </c>
      <c r="N469" s="298" t="str">
        <f>VLOOKUP(C469,Schools!A:D,4,0)</f>
        <v>Primary</v>
      </c>
      <c r="O469" s="298">
        <f t="shared" si="91"/>
        <v>10162</v>
      </c>
      <c r="P469" s="298">
        <f t="shared" ref="P469:P505" si="94">IF(E469="M",543965,516500)</f>
        <v>543965</v>
      </c>
      <c r="Q469" s="286">
        <f t="shared" ref="Q469:Q505" si="95">F469</f>
        <v>-3541.5</v>
      </c>
      <c r="R469" s="78"/>
      <c r="S469" s="78"/>
      <c r="T469" s="78"/>
      <c r="U469" s="78"/>
      <c r="V469" s="78"/>
      <c r="W469" s="78"/>
      <c r="X469" s="78"/>
      <c r="Y469" s="78"/>
      <c r="Z469" s="78"/>
      <c r="AA469" s="78"/>
      <c r="AB469" s="78"/>
      <c r="AC469" s="52">
        <f t="shared" ref="AC469:AC505" si="96">SUM(Q469:AB469)</f>
        <v>-3541.5</v>
      </c>
      <c r="AD469" s="52">
        <f t="shared" ref="AD469:AD505" si="97">AC469-F469</f>
        <v>0</v>
      </c>
      <c r="AE469" s="78"/>
      <c r="AF469" s="51"/>
      <c r="AG469" s="52">
        <f t="shared" si="87"/>
        <v>-3541.5</v>
      </c>
      <c r="AH469" s="52">
        <f t="shared" si="88"/>
        <v>-3541.5</v>
      </c>
      <c r="AI469" s="7">
        <f t="shared" si="89"/>
        <v>-3541.5</v>
      </c>
      <c r="AJ469" s="7">
        <f t="shared" si="90"/>
        <v>-3541.5</v>
      </c>
    </row>
    <row r="470" spans="1:36" x14ac:dyDescent="0.25">
      <c r="A470" s="301" t="str">
        <f t="shared" si="92"/>
        <v>DEDELEGATION</v>
      </c>
      <c r="B470" s="225">
        <v>44295</v>
      </c>
      <c r="C470" s="159">
        <v>3023307</v>
      </c>
      <c r="D470" s="301" t="s">
        <v>4782</v>
      </c>
      <c r="E470" s="301" t="str">
        <f>VLOOKUP(C470,Schools!$A:$Z,3,0)</f>
        <v>M</v>
      </c>
      <c r="F470" s="226">
        <v>-4934.49</v>
      </c>
      <c r="G470" s="159" t="s">
        <v>4703</v>
      </c>
      <c r="H470" s="301" t="s">
        <v>4811</v>
      </c>
      <c r="I470" s="301" t="str">
        <f t="shared" si="93"/>
        <v>10162/543965</v>
      </c>
      <c r="J470" s="301">
        <f>VLOOKUP(C470,Schools!$A:$Z,9,0)</f>
        <v>400114</v>
      </c>
      <c r="K470" s="159" t="s">
        <v>170</v>
      </c>
      <c r="L470" s="159" t="s">
        <v>4817</v>
      </c>
      <c r="M470" s="159" t="s">
        <v>4848</v>
      </c>
      <c r="N470" s="298" t="str">
        <f>VLOOKUP(C470,Schools!A:D,4,0)</f>
        <v>Primary</v>
      </c>
      <c r="O470" s="298">
        <f t="shared" si="91"/>
        <v>10162</v>
      </c>
      <c r="P470" s="298">
        <f t="shared" si="94"/>
        <v>543965</v>
      </c>
      <c r="Q470" s="286">
        <f t="shared" si="95"/>
        <v>-4934.49</v>
      </c>
      <c r="R470" s="78"/>
      <c r="S470" s="78"/>
      <c r="T470" s="78"/>
      <c r="U470" s="78"/>
      <c r="V470" s="78"/>
      <c r="W470" s="78"/>
      <c r="X470" s="78"/>
      <c r="Y470" s="78"/>
      <c r="Z470" s="78"/>
      <c r="AA470" s="78"/>
      <c r="AB470" s="78"/>
      <c r="AC470" s="52">
        <f t="shared" si="96"/>
        <v>-4934.49</v>
      </c>
      <c r="AD470" s="52">
        <f t="shared" si="97"/>
        <v>0</v>
      </c>
      <c r="AE470" s="78"/>
      <c r="AF470" s="51"/>
      <c r="AG470" s="52">
        <f t="shared" si="87"/>
        <v>-4934.49</v>
      </c>
      <c r="AH470" s="52">
        <f t="shared" si="88"/>
        <v>-4934.49</v>
      </c>
      <c r="AI470" s="7">
        <f t="shared" si="89"/>
        <v>-4934.49</v>
      </c>
      <c r="AJ470" s="7">
        <f t="shared" si="90"/>
        <v>-4934.49</v>
      </c>
    </row>
    <row r="471" spans="1:36" x14ac:dyDescent="0.25">
      <c r="A471" s="301" t="str">
        <f t="shared" si="92"/>
        <v>DEDELEGATION</v>
      </c>
      <c r="B471" s="225">
        <v>44295</v>
      </c>
      <c r="C471" s="159">
        <v>3023309</v>
      </c>
      <c r="D471" s="301" t="s">
        <v>4783</v>
      </c>
      <c r="E471" s="301" t="str">
        <f>VLOOKUP(C471,Schools!$A:$Z,3,0)</f>
        <v>M</v>
      </c>
      <c r="F471" s="226">
        <v>-4981.71</v>
      </c>
      <c r="G471" s="159" t="s">
        <v>4703</v>
      </c>
      <c r="H471" s="301" t="s">
        <v>4811</v>
      </c>
      <c r="I471" s="301" t="str">
        <f t="shared" si="93"/>
        <v>10162/543965</v>
      </c>
      <c r="J471" s="301">
        <f>VLOOKUP(C471,Schools!$A:$Z,9,0)</f>
        <v>400098</v>
      </c>
      <c r="K471" s="159" t="s">
        <v>170</v>
      </c>
      <c r="L471" s="159" t="s">
        <v>4817</v>
      </c>
      <c r="M471" s="159" t="s">
        <v>4848</v>
      </c>
      <c r="N471" s="298" t="str">
        <f>VLOOKUP(C471,Schools!A:D,4,0)</f>
        <v>Primary</v>
      </c>
      <c r="O471" s="298">
        <f t="shared" si="91"/>
        <v>10162</v>
      </c>
      <c r="P471" s="298">
        <f t="shared" si="94"/>
        <v>543965</v>
      </c>
      <c r="Q471" s="286">
        <f t="shared" si="95"/>
        <v>-4981.71</v>
      </c>
      <c r="R471" s="78"/>
      <c r="S471" s="78"/>
      <c r="T471" s="78"/>
      <c r="U471" s="78"/>
      <c r="V471" s="78"/>
      <c r="W471" s="78"/>
      <c r="X471" s="78"/>
      <c r="Y471" s="78"/>
      <c r="Z471" s="78"/>
      <c r="AA471" s="78"/>
      <c r="AB471" s="78"/>
      <c r="AC471" s="52">
        <f t="shared" si="96"/>
        <v>-4981.71</v>
      </c>
      <c r="AD471" s="52">
        <f t="shared" si="97"/>
        <v>0</v>
      </c>
      <c r="AE471" s="78"/>
      <c r="AF471" s="51"/>
      <c r="AG471" s="52">
        <f t="shared" si="87"/>
        <v>-4981.71</v>
      </c>
      <c r="AH471" s="52">
        <f t="shared" si="88"/>
        <v>-4981.71</v>
      </c>
      <c r="AI471" s="7">
        <f t="shared" si="89"/>
        <v>-4981.71</v>
      </c>
      <c r="AJ471" s="7">
        <f t="shared" si="90"/>
        <v>-4981.71</v>
      </c>
    </row>
    <row r="472" spans="1:36" x14ac:dyDescent="0.25">
      <c r="A472" s="301" t="str">
        <f t="shared" si="92"/>
        <v>DEDELEGATION</v>
      </c>
      <c r="B472" s="225">
        <v>44295</v>
      </c>
      <c r="C472" s="159">
        <v>3023311</v>
      </c>
      <c r="D472" s="301" t="s">
        <v>4784</v>
      </c>
      <c r="E472" s="301" t="str">
        <f>VLOOKUP(C472,Schools!$A:$Z,3,0)</f>
        <v>M</v>
      </c>
      <c r="F472" s="226">
        <v>-9703.7099999999991</v>
      </c>
      <c r="G472" s="159" t="s">
        <v>4703</v>
      </c>
      <c r="H472" s="301" t="s">
        <v>4811</v>
      </c>
      <c r="I472" s="301" t="str">
        <f t="shared" si="93"/>
        <v>10162/543965</v>
      </c>
      <c r="J472" s="301">
        <f>VLOOKUP(C472,Schools!$A:$Z,9,0)</f>
        <v>400058</v>
      </c>
      <c r="K472" s="159" t="s">
        <v>170</v>
      </c>
      <c r="L472" s="159" t="s">
        <v>4817</v>
      </c>
      <c r="M472" s="159" t="s">
        <v>4848</v>
      </c>
      <c r="N472" s="298" t="str">
        <f>VLOOKUP(C472,Schools!A:D,4,0)</f>
        <v>Primary</v>
      </c>
      <c r="O472" s="298">
        <f t="shared" si="91"/>
        <v>10162</v>
      </c>
      <c r="P472" s="298">
        <f t="shared" si="94"/>
        <v>543965</v>
      </c>
      <c r="Q472" s="286">
        <f t="shared" si="95"/>
        <v>-9703.7099999999991</v>
      </c>
      <c r="R472" s="78"/>
      <c r="S472" s="78"/>
      <c r="T472" s="78"/>
      <c r="U472" s="78"/>
      <c r="V472" s="78"/>
      <c r="W472" s="78"/>
      <c r="X472" s="78"/>
      <c r="Y472" s="78"/>
      <c r="Z472" s="78"/>
      <c r="AA472" s="78"/>
      <c r="AB472" s="78"/>
      <c r="AC472" s="52">
        <f t="shared" si="96"/>
        <v>-9703.7099999999991</v>
      </c>
      <c r="AD472" s="52">
        <f t="shared" si="97"/>
        <v>0</v>
      </c>
      <c r="AE472" s="78"/>
      <c r="AF472" s="51"/>
      <c r="AG472" s="52">
        <f t="shared" si="87"/>
        <v>-9703.7099999999991</v>
      </c>
      <c r="AH472" s="52">
        <f t="shared" si="88"/>
        <v>-9703.7099999999991</v>
      </c>
      <c r="AI472" s="7">
        <f t="shared" si="89"/>
        <v>-9703.7099999999991</v>
      </c>
      <c r="AJ472" s="7">
        <f t="shared" si="90"/>
        <v>-9703.7099999999991</v>
      </c>
    </row>
    <row r="473" spans="1:36" x14ac:dyDescent="0.25">
      <c r="A473" s="301" t="str">
        <f t="shared" si="92"/>
        <v>DEDELEGATION</v>
      </c>
      <c r="B473" s="225">
        <v>44295</v>
      </c>
      <c r="C473" s="159">
        <v>3023312</v>
      </c>
      <c r="D473" s="301" t="s">
        <v>4785</v>
      </c>
      <c r="E473" s="301" t="str">
        <f>VLOOKUP(C473,Schools!$A:$Z,3,0)</f>
        <v>M</v>
      </c>
      <c r="F473" s="226">
        <v>-5005.32</v>
      </c>
      <c r="G473" s="159" t="s">
        <v>4703</v>
      </c>
      <c r="H473" s="301" t="s">
        <v>4811</v>
      </c>
      <c r="I473" s="301" t="str">
        <f t="shared" si="93"/>
        <v>10162/543965</v>
      </c>
      <c r="J473" s="301">
        <f>VLOOKUP(C473,Schools!$A:$Z,9,0)</f>
        <v>400017</v>
      </c>
      <c r="K473" s="159" t="s">
        <v>170</v>
      </c>
      <c r="L473" s="159" t="s">
        <v>4817</v>
      </c>
      <c r="M473" s="159" t="s">
        <v>4848</v>
      </c>
      <c r="N473" s="298" t="str">
        <f>VLOOKUP(C473,Schools!A:D,4,0)</f>
        <v>Primary</v>
      </c>
      <c r="O473" s="298">
        <f t="shared" si="91"/>
        <v>10162</v>
      </c>
      <c r="P473" s="298">
        <f t="shared" si="94"/>
        <v>543965</v>
      </c>
      <c r="Q473" s="286">
        <f t="shared" si="95"/>
        <v>-5005.32</v>
      </c>
      <c r="R473" s="78"/>
      <c r="S473" s="78"/>
      <c r="T473" s="78"/>
      <c r="U473" s="78"/>
      <c r="V473" s="78"/>
      <c r="W473" s="78"/>
      <c r="X473" s="78"/>
      <c r="Y473" s="78"/>
      <c r="Z473" s="78"/>
      <c r="AA473" s="78"/>
      <c r="AB473" s="78"/>
      <c r="AC473" s="52">
        <f t="shared" si="96"/>
        <v>-5005.32</v>
      </c>
      <c r="AD473" s="52">
        <f t="shared" si="97"/>
        <v>0</v>
      </c>
      <c r="AE473" s="78"/>
      <c r="AF473" s="51"/>
      <c r="AG473" s="52">
        <f t="shared" si="87"/>
        <v>-5005.32</v>
      </c>
      <c r="AH473" s="52">
        <f t="shared" si="88"/>
        <v>-5005.32</v>
      </c>
      <c r="AI473" s="7">
        <f t="shared" si="89"/>
        <v>-5005.32</v>
      </c>
      <c r="AJ473" s="7">
        <f t="shared" si="90"/>
        <v>-5005.32</v>
      </c>
    </row>
    <row r="474" spans="1:36" x14ac:dyDescent="0.25">
      <c r="A474" s="301" t="str">
        <f t="shared" si="92"/>
        <v>DEDELEGATION</v>
      </c>
      <c r="B474" s="225">
        <v>44295</v>
      </c>
      <c r="C474" s="159">
        <v>3023313</v>
      </c>
      <c r="D474" s="301" t="s">
        <v>4786</v>
      </c>
      <c r="E474" s="301" t="str">
        <f>VLOOKUP(C474,Schools!$A:$Z,3,0)</f>
        <v>M</v>
      </c>
      <c r="F474" s="226">
        <v>-4391.46</v>
      </c>
      <c r="G474" s="159" t="s">
        <v>4703</v>
      </c>
      <c r="H474" s="301" t="s">
        <v>4811</v>
      </c>
      <c r="I474" s="301" t="str">
        <f t="shared" si="93"/>
        <v>10162/543965</v>
      </c>
      <c r="J474" s="301">
        <f>VLOOKUP(C474,Schools!$A:$Z,9,0)</f>
        <v>400006</v>
      </c>
      <c r="K474" s="159" t="s">
        <v>170</v>
      </c>
      <c r="L474" s="159" t="s">
        <v>4817</v>
      </c>
      <c r="M474" s="159" t="s">
        <v>4848</v>
      </c>
      <c r="N474" s="298" t="str">
        <f>VLOOKUP(C474,Schools!A:D,4,0)</f>
        <v>Primary</v>
      </c>
      <c r="O474" s="298">
        <f t="shared" si="91"/>
        <v>10162</v>
      </c>
      <c r="P474" s="298">
        <f t="shared" si="94"/>
        <v>543965</v>
      </c>
      <c r="Q474" s="286">
        <f t="shared" si="95"/>
        <v>-4391.46</v>
      </c>
      <c r="R474" s="78"/>
      <c r="S474" s="78"/>
      <c r="T474" s="78"/>
      <c r="U474" s="78"/>
      <c r="V474" s="78"/>
      <c r="W474" s="78"/>
      <c r="X474" s="78"/>
      <c r="Y474" s="78"/>
      <c r="Z474" s="78"/>
      <c r="AA474" s="78"/>
      <c r="AB474" s="78"/>
      <c r="AC474" s="52">
        <f t="shared" si="96"/>
        <v>-4391.46</v>
      </c>
      <c r="AD474" s="52">
        <f t="shared" si="97"/>
        <v>0</v>
      </c>
      <c r="AE474" s="78"/>
      <c r="AF474" s="51"/>
      <c r="AG474" s="52">
        <f t="shared" si="87"/>
        <v>-4391.46</v>
      </c>
      <c r="AH474" s="52">
        <f t="shared" si="88"/>
        <v>-4391.46</v>
      </c>
      <c r="AI474" s="7">
        <f t="shared" si="89"/>
        <v>-4391.46</v>
      </c>
      <c r="AJ474" s="7">
        <f t="shared" si="90"/>
        <v>-4391.46</v>
      </c>
    </row>
    <row r="475" spans="1:36" x14ac:dyDescent="0.25">
      <c r="A475" s="301" t="str">
        <f t="shared" si="92"/>
        <v>DEDELEGATION</v>
      </c>
      <c r="B475" s="225">
        <v>44295</v>
      </c>
      <c r="C475" s="159">
        <v>3023314</v>
      </c>
      <c r="D475" s="301" t="s">
        <v>4787</v>
      </c>
      <c r="E475" s="301" t="str">
        <f>VLOOKUP(C475,Schools!$A:$Z,3,0)</f>
        <v>M</v>
      </c>
      <c r="F475" s="226">
        <v>-4863.66</v>
      </c>
      <c r="G475" s="159" t="s">
        <v>4703</v>
      </c>
      <c r="H475" s="301" t="s">
        <v>4811</v>
      </c>
      <c r="I475" s="301" t="str">
        <f t="shared" si="93"/>
        <v>10162/543965</v>
      </c>
      <c r="J475" s="301">
        <f>VLOOKUP(C475,Schools!$A:$Z,9,0)</f>
        <v>400094</v>
      </c>
      <c r="K475" s="159" t="s">
        <v>170</v>
      </c>
      <c r="L475" s="159" t="s">
        <v>4817</v>
      </c>
      <c r="M475" s="159" t="s">
        <v>4848</v>
      </c>
      <c r="N475" s="298" t="str">
        <f>VLOOKUP(C475,Schools!A:D,4,0)</f>
        <v>Primary</v>
      </c>
      <c r="O475" s="298">
        <f t="shared" si="91"/>
        <v>10162</v>
      </c>
      <c r="P475" s="298">
        <f t="shared" si="94"/>
        <v>543965</v>
      </c>
      <c r="Q475" s="286">
        <f t="shared" si="95"/>
        <v>-4863.66</v>
      </c>
      <c r="R475" s="78"/>
      <c r="S475" s="78"/>
      <c r="T475" s="78"/>
      <c r="U475" s="78"/>
      <c r="V475" s="78"/>
      <c r="W475" s="78"/>
      <c r="X475" s="78"/>
      <c r="Y475" s="78"/>
      <c r="Z475" s="78"/>
      <c r="AA475" s="78"/>
      <c r="AB475" s="78"/>
      <c r="AC475" s="52">
        <f t="shared" si="96"/>
        <v>-4863.66</v>
      </c>
      <c r="AD475" s="52">
        <f t="shared" si="97"/>
        <v>0</v>
      </c>
      <c r="AE475" s="78"/>
      <c r="AF475" s="51"/>
      <c r="AG475" s="52">
        <f t="shared" si="87"/>
        <v>-4863.66</v>
      </c>
      <c r="AH475" s="52">
        <f t="shared" si="88"/>
        <v>-4863.66</v>
      </c>
      <c r="AI475" s="7">
        <f t="shared" si="89"/>
        <v>-4863.66</v>
      </c>
      <c r="AJ475" s="7">
        <f t="shared" si="90"/>
        <v>-4863.66</v>
      </c>
    </row>
    <row r="476" spans="1:36" x14ac:dyDescent="0.25">
      <c r="A476" s="301" t="str">
        <f t="shared" si="92"/>
        <v>DEDELEGATION</v>
      </c>
      <c r="B476" s="225">
        <v>44295</v>
      </c>
      <c r="C476" s="159">
        <v>3023315</v>
      </c>
      <c r="D476" s="301" t="s">
        <v>4788</v>
      </c>
      <c r="E476" s="301" t="str">
        <f>VLOOKUP(C476,Schools!$A:$Z,3,0)</f>
        <v>M</v>
      </c>
      <c r="F476" s="226">
        <v>-4910.88</v>
      </c>
      <c r="G476" s="159" t="s">
        <v>4703</v>
      </c>
      <c r="H476" s="301" t="s">
        <v>4811</v>
      </c>
      <c r="I476" s="301" t="str">
        <f t="shared" si="93"/>
        <v>10162/543965</v>
      </c>
      <c r="J476" s="301">
        <f>VLOOKUP(C476,Schools!$A:$Z,9,0)</f>
        <v>400062</v>
      </c>
      <c r="K476" s="159" t="s">
        <v>170</v>
      </c>
      <c r="L476" s="159" t="s">
        <v>4817</v>
      </c>
      <c r="M476" s="159" t="s">
        <v>4848</v>
      </c>
      <c r="N476" s="298" t="str">
        <f>VLOOKUP(C476,Schools!A:D,4,0)</f>
        <v>Primary</v>
      </c>
      <c r="O476" s="298">
        <f t="shared" si="91"/>
        <v>10162</v>
      </c>
      <c r="P476" s="298">
        <f t="shared" si="94"/>
        <v>543965</v>
      </c>
      <c r="Q476" s="286">
        <f t="shared" si="95"/>
        <v>-4910.88</v>
      </c>
      <c r="R476" s="78"/>
      <c r="S476" s="78"/>
      <c r="T476" s="78"/>
      <c r="U476" s="78"/>
      <c r="V476" s="78"/>
      <c r="W476" s="78"/>
      <c r="X476" s="78"/>
      <c r="Y476" s="78"/>
      <c r="Z476" s="78"/>
      <c r="AA476" s="78"/>
      <c r="AB476" s="78"/>
      <c r="AC476" s="52">
        <f t="shared" si="96"/>
        <v>-4910.88</v>
      </c>
      <c r="AD476" s="52">
        <f t="shared" si="97"/>
        <v>0</v>
      </c>
      <c r="AE476" s="78"/>
      <c r="AF476" s="51"/>
      <c r="AG476" s="52">
        <f t="shared" si="87"/>
        <v>-4910.88</v>
      </c>
      <c r="AH476" s="52">
        <f t="shared" si="88"/>
        <v>-4910.88</v>
      </c>
      <c r="AI476" s="7">
        <f t="shared" si="89"/>
        <v>-4910.88</v>
      </c>
      <c r="AJ476" s="7">
        <f t="shared" si="90"/>
        <v>-4910.88</v>
      </c>
    </row>
    <row r="477" spans="1:36" x14ac:dyDescent="0.25">
      <c r="A477" s="301" t="str">
        <f t="shared" si="92"/>
        <v>DEDELEGATION</v>
      </c>
      <c r="B477" s="225">
        <v>44295</v>
      </c>
      <c r="C477" s="159">
        <v>3023316</v>
      </c>
      <c r="D477" s="301" t="s">
        <v>4789</v>
      </c>
      <c r="E477" s="301" t="str">
        <f>VLOOKUP(C477,Schools!$A:$Z,3,0)</f>
        <v>M</v>
      </c>
      <c r="F477" s="226">
        <v>-5005.32</v>
      </c>
      <c r="G477" s="159" t="s">
        <v>4703</v>
      </c>
      <c r="H477" s="301" t="s">
        <v>4811</v>
      </c>
      <c r="I477" s="301" t="str">
        <f t="shared" si="93"/>
        <v>10162/543965</v>
      </c>
      <c r="J477" s="301">
        <f>VLOOKUP(C477,Schools!$A:$Z,9,0)</f>
        <v>400100</v>
      </c>
      <c r="K477" s="159" t="s">
        <v>170</v>
      </c>
      <c r="L477" s="159" t="s">
        <v>4817</v>
      </c>
      <c r="M477" s="159" t="s">
        <v>4848</v>
      </c>
      <c r="N477" s="298" t="str">
        <f>VLOOKUP(C477,Schools!A:D,4,0)</f>
        <v>Primary</v>
      </c>
      <c r="O477" s="298">
        <f t="shared" si="91"/>
        <v>10162</v>
      </c>
      <c r="P477" s="298">
        <f t="shared" si="94"/>
        <v>543965</v>
      </c>
      <c r="Q477" s="286">
        <f t="shared" si="95"/>
        <v>-5005.32</v>
      </c>
      <c r="R477" s="78"/>
      <c r="S477" s="78"/>
      <c r="T477" s="78"/>
      <c r="U477" s="78"/>
      <c r="V477" s="78"/>
      <c r="W477" s="78"/>
      <c r="X477" s="78"/>
      <c r="Y477" s="78"/>
      <c r="Z477" s="78"/>
      <c r="AA477" s="78"/>
      <c r="AB477" s="78"/>
      <c r="AC477" s="52">
        <f t="shared" si="96"/>
        <v>-5005.32</v>
      </c>
      <c r="AD477" s="52">
        <f t="shared" si="97"/>
        <v>0</v>
      </c>
      <c r="AE477" s="78"/>
      <c r="AF477" s="51"/>
      <c r="AG477" s="52">
        <f t="shared" si="87"/>
        <v>-5005.32</v>
      </c>
      <c r="AH477" s="52">
        <f t="shared" si="88"/>
        <v>-5005.32</v>
      </c>
      <c r="AI477" s="7">
        <f t="shared" si="89"/>
        <v>-5005.32</v>
      </c>
      <c r="AJ477" s="7">
        <f t="shared" si="90"/>
        <v>-5005.32</v>
      </c>
    </row>
    <row r="478" spans="1:36" x14ac:dyDescent="0.25">
      <c r="A478" s="301" t="str">
        <f t="shared" si="92"/>
        <v>DEDELEGATION</v>
      </c>
      <c r="B478" s="225">
        <v>44295</v>
      </c>
      <c r="C478" s="159">
        <v>3023317</v>
      </c>
      <c r="D478" s="301" t="s">
        <v>4790</v>
      </c>
      <c r="E478" s="301" t="str">
        <f>VLOOKUP(C478,Schools!$A:$Z,3,0)</f>
        <v>M</v>
      </c>
      <c r="F478" s="226">
        <v>-5005.32</v>
      </c>
      <c r="G478" s="159" t="s">
        <v>4703</v>
      </c>
      <c r="H478" s="301" t="s">
        <v>4811</v>
      </c>
      <c r="I478" s="301" t="str">
        <f t="shared" si="93"/>
        <v>10162/543965</v>
      </c>
      <c r="J478" s="301">
        <f>VLOOKUP(C478,Schools!$A:$Z,9,0)</f>
        <v>400015</v>
      </c>
      <c r="K478" s="159" t="s">
        <v>170</v>
      </c>
      <c r="L478" s="159" t="s">
        <v>4817</v>
      </c>
      <c r="M478" s="159" t="s">
        <v>4848</v>
      </c>
      <c r="N478" s="298" t="str">
        <f>VLOOKUP(C478,Schools!A:D,4,0)</f>
        <v>Primary</v>
      </c>
      <c r="O478" s="298">
        <f t="shared" si="91"/>
        <v>10162</v>
      </c>
      <c r="P478" s="298">
        <f t="shared" si="94"/>
        <v>543965</v>
      </c>
      <c r="Q478" s="286">
        <f t="shared" si="95"/>
        <v>-5005.32</v>
      </c>
      <c r="R478" s="78"/>
      <c r="S478" s="78"/>
      <c r="T478" s="78"/>
      <c r="U478" s="78"/>
      <c r="V478" s="78"/>
      <c r="W478" s="78"/>
      <c r="X478" s="78"/>
      <c r="Y478" s="78"/>
      <c r="Z478" s="78"/>
      <c r="AA478" s="78"/>
      <c r="AB478" s="78"/>
      <c r="AC478" s="52">
        <f t="shared" si="96"/>
        <v>-5005.32</v>
      </c>
      <c r="AD478" s="52">
        <f t="shared" si="97"/>
        <v>0</v>
      </c>
      <c r="AE478" s="78"/>
      <c r="AF478" s="51"/>
      <c r="AG478" s="52">
        <f t="shared" si="87"/>
        <v>-5005.32</v>
      </c>
      <c r="AH478" s="52">
        <f t="shared" si="88"/>
        <v>-5005.32</v>
      </c>
      <c r="AI478" s="7">
        <f t="shared" si="89"/>
        <v>-5005.32</v>
      </c>
      <c r="AJ478" s="7">
        <f t="shared" si="90"/>
        <v>-5005.32</v>
      </c>
    </row>
    <row r="479" spans="1:36" x14ac:dyDescent="0.25">
      <c r="A479" s="301" t="str">
        <f t="shared" si="92"/>
        <v>DEDELEGATION</v>
      </c>
      <c r="B479" s="225">
        <v>44295</v>
      </c>
      <c r="C479" s="159">
        <v>3023500</v>
      </c>
      <c r="D479" s="301" t="s">
        <v>4791</v>
      </c>
      <c r="E479" s="301" t="str">
        <f>VLOOKUP(C479,Schools!$A:$Z,3,0)</f>
        <v>M</v>
      </c>
      <c r="F479" s="226">
        <v>-3045.69</v>
      </c>
      <c r="G479" s="159" t="s">
        <v>4703</v>
      </c>
      <c r="H479" s="301" t="s">
        <v>4811</v>
      </c>
      <c r="I479" s="301" t="str">
        <f t="shared" si="93"/>
        <v>10162/543965</v>
      </c>
      <c r="J479" s="301">
        <f>VLOOKUP(C479,Schools!$A:$Z,9,0)</f>
        <v>400023</v>
      </c>
      <c r="K479" s="159" t="s">
        <v>170</v>
      </c>
      <c r="L479" s="159" t="s">
        <v>4817</v>
      </c>
      <c r="M479" s="159" t="s">
        <v>4848</v>
      </c>
      <c r="N479" s="298" t="str">
        <f>VLOOKUP(C479,Schools!A:D,4,0)</f>
        <v>Primary</v>
      </c>
      <c r="O479" s="298">
        <f t="shared" si="91"/>
        <v>10162</v>
      </c>
      <c r="P479" s="298">
        <f t="shared" si="94"/>
        <v>543965</v>
      </c>
      <c r="Q479" s="286">
        <f t="shared" si="95"/>
        <v>-3045.69</v>
      </c>
      <c r="R479" s="78"/>
      <c r="S479" s="78"/>
      <c r="T479" s="78"/>
      <c r="U479" s="78"/>
      <c r="V479" s="78"/>
      <c r="W479" s="78"/>
      <c r="X479" s="78"/>
      <c r="Y479" s="78"/>
      <c r="Z479" s="78"/>
      <c r="AA479" s="78"/>
      <c r="AB479" s="78"/>
      <c r="AC479" s="52">
        <f t="shared" si="96"/>
        <v>-3045.69</v>
      </c>
      <c r="AD479" s="52">
        <f t="shared" si="97"/>
        <v>0</v>
      </c>
      <c r="AE479" s="78"/>
      <c r="AF479" s="51"/>
      <c r="AG479" s="52">
        <f t="shared" si="87"/>
        <v>-3045.69</v>
      </c>
      <c r="AH479" s="52">
        <f t="shared" si="88"/>
        <v>-3045.69</v>
      </c>
      <c r="AI479" s="7">
        <f t="shared" si="89"/>
        <v>-3045.69</v>
      </c>
      <c r="AJ479" s="7">
        <f t="shared" si="90"/>
        <v>-3045.69</v>
      </c>
    </row>
    <row r="480" spans="1:36" x14ac:dyDescent="0.25">
      <c r="A480" s="301" t="str">
        <f t="shared" si="92"/>
        <v>DEDELEGATION</v>
      </c>
      <c r="B480" s="225">
        <v>44295</v>
      </c>
      <c r="C480" s="159">
        <v>3023501</v>
      </c>
      <c r="D480" s="301" t="s">
        <v>4792</v>
      </c>
      <c r="E480" s="301" t="str">
        <f>VLOOKUP(C480,Schools!$A:$Z,3,0)</f>
        <v>M</v>
      </c>
      <c r="F480" s="226">
        <v>-4698.3900000000003</v>
      </c>
      <c r="G480" s="159" t="s">
        <v>4703</v>
      </c>
      <c r="H480" s="301" t="s">
        <v>4811</v>
      </c>
      <c r="I480" s="301" t="str">
        <f t="shared" si="93"/>
        <v>10162/543965</v>
      </c>
      <c r="J480" s="301">
        <f>VLOOKUP(C480,Schools!$A:$Z,9,0)</f>
        <v>400003</v>
      </c>
      <c r="K480" s="159" t="s">
        <v>170</v>
      </c>
      <c r="L480" s="159" t="s">
        <v>4817</v>
      </c>
      <c r="M480" s="159" t="s">
        <v>4848</v>
      </c>
      <c r="N480" s="298" t="str">
        <f>VLOOKUP(C480,Schools!A:D,4,0)</f>
        <v>Primary</v>
      </c>
      <c r="O480" s="298">
        <f t="shared" si="91"/>
        <v>10162</v>
      </c>
      <c r="P480" s="298">
        <f t="shared" si="94"/>
        <v>543965</v>
      </c>
      <c r="Q480" s="286">
        <f t="shared" si="95"/>
        <v>-4698.3900000000003</v>
      </c>
      <c r="R480" s="78"/>
      <c r="S480" s="78"/>
      <c r="T480" s="78"/>
      <c r="U480" s="78"/>
      <c r="V480" s="78"/>
      <c r="W480" s="78"/>
      <c r="X480" s="78"/>
      <c r="Y480" s="78"/>
      <c r="Z480" s="78"/>
      <c r="AA480" s="78"/>
      <c r="AB480" s="78"/>
      <c r="AC480" s="52">
        <f t="shared" si="96"/>
        <v>-4698.3900000000003</v>
      </c>
      <c r="AD480" s="52">
        <f t="shared" si="97"/>
        <v>0</v>
      </c>
      <c r="AE480" s="78"/>
      <c r="AF480" s="51"/>
      <c r="AG480" s="52">
        <f t="shared" si="87"/>
        <v>-4698.3900000000003</v>
      </c>
      <c r="AH480" s="52">
        <f t="shared" si="88"/>
        <v>-4698.3900000000003</v>
      </c>
      <c r="AI480" s="7">
        <f t="shared" si="89"/>
        <v>-4698.3900000000003</v>
      </c>
      <c r="AJ480" s="7">
        <f t="shared" si="90"/>
        <v>-4698.3900000000003</v>
      </c>
    </row>
    <row r="481" spans="1:36" x14ac:dyDescent="0.25">
      <c r="A481" s="301" t="str">
        <f t="shared" si="92"/>
        <v>DEDELEGATION</v>
      </c>
      <c r="B481" s="225">
        <v>44295</v>
      </c>
      <c r="C481" s="159">
        <v>3023502</v>
      </c>
      <c r="D481" s="301" t="s">
        <v>4793</v>
      </c>
      <c r="E481" s="301" t="str">
        <f>VLOOKUP(C481,Schools!$A:$Z,3,0)</f>
        <v>M</v>
      </c>
      <c r="F481" s="226">
        <v>-8664.869999999999</v>
      </c>
      <c r="G481" s="159" t="s">
        <v>4703</v>
      </c>
      <c r="H481" s="301" t="s">
        <v>4811</v>
      </c>
      <c r="I481" s="301" t="str">
        <f t="shared" si="93"/>
        <v>10162/543965</v>
      </c>
      <c r="J481" s="301">
        <f>VLOOKUP(C481,Schools!$A:$Z,9,0)</f>
        <v>400096</v>
      </c>
      <c r="K481" s="159" t="s">
        <v>170</v>
      </c>
      <c r="L481" s="159" t="s">
        <v>4817</v>
      </c>
      <c r="M481" s="159" t="s">
        <v>4848</v>
      </c>
      <c r="N481" s="298" t="str">
        <f>VLOOKUP(C481,Schools!A:D,4,0)</f>
        <v>Primary</v>
      </c>
      <c r="O481" s="298">
        <f t="shared" si="91"/>
        <v>10162</v>
      </c>
      <c r="P481" s="298">
        <f t="shared" si="94"/>
        <v>543965</v>
      </c>
      <c r="Q481" s="286">
        <f t="shared" si="95"/>
        <v>-8664.869999999999</v>
      </c>
      <c r="R481" s="78"/>
      <c r="S481" s="78"/>
      <c r="T481" s="78"/>
      <c r="U481" s="78"/>
      <c r="V481" s="78"/>
      <c r="W481" s="78"/>
      <c r="X481" s="78"/>
      <c r="Y481" s="78"/>
      <c r="Z481" s="78"/>
      <c r="AA481" s="78"/>
      <c r="AB481" s="78"/>
      <c r="AC481" s="52">
        <f t="shared" si="96"/>
        <v>-8664.869999999999</v>
      </c>
      <c r="AD481" s="52">
        <f t="shared" si="97"/>
        <v>0</v>
      </c>
      <c r="AE481" s="78"/>
      <c r="AF481" s="51"/>
      <c r="AG481" s="52">
        <f t="shared" si="87"/>
        <v>-8664.869999999999</v>
      </c>
      <c r="AH481" s="52">
        <f t="shared" si="88"/>
        <v>-8664.869999999999</v>
      </c>
      <c r="AI481" s="7">
        <f t="shared" si="89"/>
        <v>-8664.869999999999</v>
      </c>
      <c r="AJ481" s="7">
        <f t="shared" si="90"/>
        <v>-8664.869999999999</v>
      </c>
    </row>
    <row r="482" spans="1:36" x14ac:dyDescent="0.25">
      <c r="A482" s="301" t="str">
        <f t="shared" si="92"/>
        <v>DEDELEGATION</v>
      </c>
      <c r="B482" s="225">
        <v>44295</v>
      </c>
      <c r="C482" s="159">
        <v>3023504</v>
      </c>
      <c r="D482" s="301" t="s">
        <v>4794</v>
      </c>
      <c r="E482" s="301" t="str">
        <f>VLOOKUP(C482,Schools!$A:$Z,3,0)</f>
        <v>M</v>
      </c>
      <c r="F482" s="226">
        <v>-9845.369999999999</v>
      </c>
      <c r="G482" s="159" t="s">
        <v>4703</v>
      </c>
      <c r="H482" s="301" t="s">
        <v>4811</v>
      </c>
      <c r="I482" s="301" t="str">
        <f t="shared" si="93"/>
        <v>10162/543965</v>
      </c>
      <c r="J482" s="301">
        <f>VLOOKUP(C482,Schools!$A:$Z,9,0)</f>
        <v>400064</v>
      </c>
      <c r="K482" s="159" t="s">
        <v>170</v>
      </c>
      <c r="L482" s="159" t="s">
        <v>4817</v>
      </c>
      <c r="M482" s="159" t="s">
        <v>4848</v>
      </c>
      <c r="N482" s="298" t="str">
        <f>VLOOKUP(C482,Schools!A:D,4,0)</f>
        <v>Primary</v>
      </c>
      <c r="O482" s="298">
        <f t="shared" si="91"/>
        <v>10162</v>
      </c>
      <c r="P482" s="298">
        <f t="shared" si="94"/>
        <v>543965</v>
      </c>
      <c r="Q482" s="286">
        <f t="shared" si="95"/>
        <v>-9845.369999999999</v>
      </c>
      <c r="R482" s="78"/>
      <c r="S482" s="78"/>
      <c r="T482" s="78"/>
      <c r="U482" s="78"/>
      <c r="V482" s="78"/>
      <c r="W482" s="78"/>
      <c r="X482" s="78"/>
      <c r="Y482" s="78"/>
      <c r="Z482" s="78"/>
      <c r="AA482" s="78"/>
      <c r="AB482" s="78"/>
      <c r="AC482" s="52">
        <f t="shared" si="96"/>
        <v>-9845.369999999999</v>
      </c>
      <c r="AD482" s="52">
        <f t="shared" si="97"/>
        <v>0</v>
      </c>
      <c r="AE482" s="78"/>
      <c r="AF482" s="51"/>
      <c r="AG482" s="52">
        <f t="shared" si="87"/>
        <v>-9845.369999999999</v>
      </c>
      <c r="AH482" s="52">
        <f t="shared" si="88"/>
        <v>-9845.369999999999</v>
      </c>
      <c r="AI482" s="7">
        <f t="shared" si="89"/>
        <v>-9845.369999999999</v>
      </c>
      <c r="AJ482" s="7">
        <f t="shared" si="90"/>
        <v>-9845.369999999999</v>
      </c>
    </row>
    <row r="483" spans="1:36" x14ac:dyDescent="0.25">
      <c r="A483" s="301" t="str">
        <f t="shared" si="92"/>
        <v>DEDELEGATION</v>
      </c>
      <c r="B483" s="225">
        <v>44295</v>
      </c>
      <c r="C483" s="159">
        <v>3023506</v>
      </c>
      <c r="D483" s="301" t="s">
        <v>270</v>
      </c>
      <c r="E483" s="301" t="str">
        <f>VLOOKUP(C483,Schools!$A:$Z,3,0)</f>
        <v>M</v>
      </c>
      <c r="F483" s="226">
        <v>-6705.24</v>
      </c>
      <c r="G483" s="159" t="s">
        <v>4703</v>
      </c>
      <c r="H483" s="301" t="s">
        <v>4811</v>
      </c>
      <c r="I483" s="301" t="str">
        <f t="shared" si="93"/>
        <v>10162/543965</v>
      </c>
      <c r="J483" s="301">
        <f>VLOOKUP(C483,Schools!$A:$Z,9,0)</f>
        <v>400009</v>
      </c>
      <c r="K483" s="159" t="s">
        <v>170</v>
      </c>
      <c r="L483" s="159" t="s">
        <v>4817</v>
      </c>
      <c r="M483" s="159" t="s">
        <v>4848</v>
      </c>
      <c r="N483" s="298" t="str">
        <f>VLOOKUP(C483,Schools!A:D,4,0)</f>
        <v>Primary</v>
      </c>
      <c r="O483" s="298">
        <f t="shared" si="91"/>
        <v>10162</v>
      </c>
      <c r="P483" s="298">
        <f t="shared" si="94"/>
        <v>543965</v>
      </c>
      <c r="Q483" s="286">
        <f t="shared" si="95"/>
        <v>-6705.24</v>
      </c>
      <c r="R483" s="78"/>
      <c r="S483" s="78"/>
      <c r="T483" s="78"/>
      <c r="U483" s="78"/>
      <c r="V483" s="78"/>
      <c r="W483" s="78"/>
      <c r="X483" s="78"/>
      <c r="Y483" s="78"/>
      <c r="Z483" s="78"/>
      <c r="AA483" s="78"/>
      <c r="AB483" s="78"/>
      <c r="AC483" s="52">
        <f t="shared" si="96"/>
        <v>-6705.24</v>
      </c>
      <c r="AD483" s="52">
        <f t="shared" si="97"/>
        <v>0</v>
      </c>
      <c r="AE483" s="78"/>
      <c r="AF483" s="51"/>
      <c r="AG483" s="52">
        <f t="shared" si="87"/>
        <v>-6705.24</v>
      </c>
      <c r="AH483" s="52">
        <f t="shared" si="88"/>
        <v>-6705.24</v>
      </c>
      <c r="AI483" s="7">
        <f t="shared" si="89"/>
        <v>-6705.24</v>
      </c>
      <c r="AJ483" s="7">
        <f t="shared" si="90"/>
        <v>-6705.24</v>
      </c>
    </row>
    <row r="484" spans="1:36" x14ac:dyDescent="0.25">
      <c r="A484" s="301" t="str">
        <f t="shared" si="92"/>
        <v>DEDELEGATION</v>
      </c>
      <c r="B484" s="225">
        <v>44295</v>
      </c>
      <c r="C484" s="159">
        <v>3023507</v>
      </c>
      <c r="D484" s="301" t="s">
        <v>4795</v>
      </c>
      <c r="E484" s="301" t="str">
        <f>VLOOKUP(C484,Schools!$A:$Z,3,0)</f>
        <v>M</v>
      </c>
      <c r="F484" s="226">
        <v>-4155.3599999999997</v>
      </c>
      <c r="G484" s="159" t="s">
        <v>4703</v>
      </c>
      <c r="H484" s="301" t="s">
        <v>4811</v>
      </c>
      <c r="I484" s="301" t="str">
        <f t="shared" si="93"/>
        <v>10162/543965</v>
      </c>
      <c r="J484" s="301">
        <f>VLOOKUP(C484,Schools!$A:$Z,9,0)</f>
        <v>400037</v>
      </c>
      <c r="K484" s="159" t="s">
        <v>170</v>
      </c>
      <c r="L484" s="159" t="s">
        <v>4817</v>
      </c>
      <c r="M484" s="159" t="s">
        <v>4848</v>
      </c>
      <c r="N484" s="298" t="str">
        <f>VLOOKUP(C484,Schools!A:D,4,0)</f>
        <v>Primary</v>
      </c>
      <c r="O484" s="298">
        <f t="shared" si="91"/>
        <v>10162</v>
      </c>
      <c r="P484" s="298">
        <f t="shared" si="94"/>
        <v>543965</v>
      </c>
      <c r="Q484" s="286">
        <f t="shared" si="95"/>
        <v>-4155.3599999999997</v>
      </c>
      <c r="R484" s="78"/>
      <c r="S484" s="78"/>
      <c r="T484" s="78"/>
      <c r="U484" s="78"/>
      <c r="V484" s="78"/>
      <c r="W484" s="78"/>
      <c r="X484" s="78"/>
      <c r="Y484" s="78"/>
      <c r="Z484" s="78"/>
      <c r="AA484" s="78"/>
      <c r="AB484" s="78"/>
      <c r="AC484" s="52">
        <f t="shared" si="96"/>
        <v>-4155.3599999999997</v>
      </c>
      <c r="AD484" s="52">
        <f t="shared" si="97"/>
        <v>0</v>
      </c>
      <c r="AE484" s="78"/>
      <c r="AF484" s="51"/>
      <c r="AG484" s="52">
        <f t="shared" si="87"/>
        <v>-4155.3599999999997</v>
      </c>
      <c r="AH484" s="52">
        <f t="shared" si="88"/>
        <v>-4155.3599999999997</v>
      </c>
      <c r="AI484" s="7">
        <f t="shared" si="89"/>
        <v>-4155.3599999999997</v>
      </c>
      <c r="AJ484" s="7">
        <f t="shared" si="90"/>
        <v>-4155.3599999999997</v>
      </c>
    </row>
    <row r="485" spans="1:36" x14ac:dyDescent="0.25">
      <c r="A485" s="301" t="str">
        <f t="shared" si="92"/>
        <v>DEDELEGATION</v>
      </c>
      <c r="B485" s="225">
        <v>44295</v>
      </c>
      <c r="C485" s="159">
        <v>3023509</v>
      </c>
      <c r="D485" s="301" t="s">
        <v>4796</v>
      </c>
      <c r="E485" s="301" t="str">
        <f>VLOOKUP(C485,Schools!$A:$Z,3,0)</f>
        <v>M</v>
      </c>
      <c r="F485" s="226">
        <v>-11474.46</v>
      </c>
      <c r="G485" s="159" t="s">
        <v>4703</v>
      </c>
      <c r="H485" s="301" t="s">
        <v>4811</v>
      </c>
      <c r="I485" s="301" t="str">
        <f t="shared" si="93"/>
        <v>10162/543965</v>
      </c>
      <c r="J485" s="301">
        <f>VLOOKUP(C485,Schools!$A:$Z,9,0)</f>
        <v>400066</v>
      </c>
      <c r="K485" s="159" t="s">
        <v>170</v>
      </c>
      <c r="L485" s="159" t="s">
        <v>4817</v>
      </c>
      <c r="M485" s="159" t="s">
        <v>4848</v>
      </c>
      <c r="N485" s="298" t="str">
        <f>VLOOKUP(C485,Schools!A:D,4,0)</f>
        <v>Primary</v>
      </c>
      <c r="O485" s="298">
        <f t="shared" si="91"/>
        <v>10162</v>
      </c>
      <c r="P485" s="298">
        <f t="shared" si="94"/>
        <v>543965</v>
      </c>
      <c r="Q485" s="286">
        <f t="shared" si="95"/>
        <v>-11474.46</v>
      </c>
      <c r="R485" s="78"/>
      <c r="S485" s="78"/>
      <c r="T485" s="78"/>
      <c r="U485" s="78"/>
      <c r="V485" s="78"/>
      <c r="W485" s="78"/>
      <c r="X485" s="78"/>
      <c r="Y485" s="78"/>
      <c r="Z485" s="78"/>
      <c r="AA485" s="78"/>
      <c r="AB485" s="78"/>
      <c r="AC485" s="52">
        <f t="shared" si="96"/>
        <v>-11474.46</v>
      </c>
      <c r="AD485" s="52">
        <f t="shared" si="97"/>
        <v>0</v>
      </c>
      <c r="AE485" s="78"/>
      <c r="AF485" s="51"/>
      <c r="AG485" s="52">
        <f t="shared" si="87"/>
        <v>-11474.46</v>
      </c>
      <c r="AH485" s="52">
        <f t="shared" si="88"/>
        <v>-11474.46</v>
      </c>
      <c r="AI485" s="7">
        <f t="shared" si="89"/>
        <v>-11474.46</v>
      </c>
      <c r="AJ485" s="7">
        <f t="shared" si="90"/>
        <v>-11474.46</v>
      </c>
    </row>
    <row r="486" spans="1:36" x14ac:dyDescent="0.25">
      <c r="A486" s="301" t="str">
        <f t="shared" si="92"/>
        <v>DEDELEGATION</v>
      </c>
      <c r="B486" s="225">
        <v>44295</v>
      </c>
      <c r="C486" s="159">
        <v>3023510</v>
      </c>
      <c r="D486" s="301" t="s">
        <v>4797</v>
      </c>
      <c r="E486" s="301" t="str">
        <f>VLOOKUP(C486,Schools!$A:$Z,3,0)</f>
        <v>M</v>
      </c>
      <c r="F486" s="226">
        <v>-9349.56</v>
      </c>
      <c r="G486" s="159" t="s">
        <v>4703</v>
      </c>
      <c r="H486" s="301" t="s">
        <v>4811</v>
      </c>
      <c r="I486" s="301" t="str">
        <f t="shared" si="93"/>
        <v>10162/543965</v>
      </c>
      <c r="J486" s="301">
        <f>VLOOKUP(C486,Schools!$A:$Z,9,0)</f>
        <v>400071</v>
      </c>
      <c r="K486" s="159" t="s">
        <v>170</v>
      </c>
      <c r="L486" s="159" t="s">
        <v>4817</v>
      </c>
      <c r="M486" s="159" t="s">
        <v>4848</v>
      </c>
      <c r="N486" s="298" t="str">
        <f>VLOOKUP(C486,Schools!A:D,4,0)</f>
        <v>Primary</v>
      </c>
      <c r="O486" s="298">
        <f t="shared" si="91"/>
        <v>10162</v>
      </c>
      <c r="P486" s="298">
        <f t="shared" si="94"/>
        <v>543965</v>
      </c>
      <c r="Q486" s="286">
        <f t="shared" si="95"/>
        <v>-9349.56</v>
      </c>
      <c r="R486" s="78"/>
      <c r="S486" s="78"/>
      <c r="T486" s="78"/>
      <c r="U486" s="78"/>
      <c r="V486" s="78"/>
      <c r="W486" s="78"/>
      <c r="X486" s="78"/>
      <c r="Y486" s="78"/>
      <c r="Z486" s="78"/>
      <c r="AA486" s="78"/>
      <c r="AB486" s="78"/>
      <c r="AC486" s="52">
        <f t="shared" si="96"/>
        <v>-9349.56</v>
      </c>
      <c r="AD486" s="52">
        <f t="shared" si="97"/>
        <v>0</v>
      </c>
      <c r="AE486" s="78"/>
      <c r="AF486" s="51"/>
      <c r="AG486" s="52">
        <f t="shared" si="87"/>
        <v>-9349.56</v>
      </c>
      <c r="AH486" s="52">
        <f t="shared" si="88"/>
        <v>-9349.56</v>
      </c>
      <c r="AI486" s="7">
        <f t="shared" si="89"/>
        <v>-9349.56</v>
      </c>
      <c r="AJ486" s="7">
        <f t="shared" si="90"/>
        <v>-9349.56</v>
      </c>
    </row>
    <row r="487" spans="1:36" x14ac:dyDescent="0.25">
      <c r="A487" s="301" t="str">
        <f t="shared" si="92"/>
        <v>DEDELEGATION</v>
      </c>
      <c r="B487" s="225">
        <v>44295</v>
      </c>
      <c r="C487" s="159">
        <v>3023511</v>
      </c>
      <c r="D487" s="301" t="s">
        <v>4798</v>
      </c>
      <c r="E487" s="301" t="str">
        <f>VLOOKUP(C487,Schools!$A:$Z,3,0)</f>
        <v>M</v>
      </c>
      <c r="F487" s="226">
        <v>-9562.0499999999993</v>
      </c>
      <c r="G487" s="159" t="s">
        <v>4703</v>
      </c>
      <c r="H487" s="301" t="s">
        <v>4811</v>
      </c>
      <c r="I487" s="301" t="str">
        <f t="shared" si="93"/>
        <v>10162/543965</v>
      </c>
      <c r="J487" s="301">
        <f>VLOOKUP(C487,Schools!$A:$Z,9,0)</f>
        <v>400024</v>
      </c>
      <c r="K487" s="159" t="s">
        <v>170</v>
      </c>
      <c r="L487" s="159" t="s">
        <v>4817</v>
      </c>
      <c r="M487" s="159" t="s">
        <v>4848</v>
      </c>
      <c r="N487" s="298" t="str">
        <f>VLOOKUP(C487,Schools!A:D,4,0)</f>
        <v>Primary</v>
      </c>
      <c r="O487" s="298">
        <f t="shared" si="91"/>
        <v>10162</v>
      </c>
      <c r="P487" s="298">
        <f t="shared" si="94"/>
        <v>543965</v>
      </c>
      <c r="Q487" s="286">
        <f t="shared" si="95"/>
        <v>-9562.0499999999993</v>
      </c>
      <c r="R487" s="78"/>
      <c r="S487" s="78"/>
      <c r="T487" s="78"/>
      <c r="U487" s="78"/>
      <c r="V487" s="78"/>
      <c r="W487" s="78"/>
      <c r="X487" s="78"/>
      <c r="Y487" s="78"/>
      <c r="Z487" s="78"/>
      <c r="AA487" s="78"/>
      <c r="AB487" s="78"/>
      <c r="AC487" s="52">
        <f t="shared" si="96"/>
        <v>-9562.0499999999993</v>
      </c>
      <c r="AD487" s="52">
        <f t="shared" si="97"/>
        <v>0</v>
      </c>
      <c r="AE487" s="78"/>
      <c r="AF487" s="51"/>
      <c r="AG487" s="52">
        <f t="shared" si="87"/>
        <v>-9562.0499999999993</v>
      </c>
      <c r="AH487" s="52">
        <f t="shared" si="88"/>
        <v>-9562.0499999999993</v>
      </c>
      <c r="AI487" s="7">
        <f t="shared" si="89"/>
        <v>-9562.0499999999993</v>
      </c>
      <c r="AJ487" s="7">
        <f t="shared" si="90"/>
        <v>-9562.0499999999993</v>
      </c>
    </row>
    <row r="488" spans="1:36" x14ac:dyDescent="0.25">
      <c r="A488" s="301" t="str">
        <f t="shared" si="92"/>
        <v>DEDELEGATION</v>
      </c>
      <c r="B488" s="225">
        <v>44295</v>
      </c>
      <c r="C488" s="159">
        <v>3023512</v>
      </c>
      <c r="D488" s="301" t="s">
        <v>4799</v>
      </c>
      <c r="E488" s="301" t="str">
        <f>VLOOKUP(C488,Schools!$A:$Z,3,0)</f>
        <v>M</v>
      </c>
      <c r="F488" s="226">
        <v>-8830.14</v>
      </c>
      <c r="G488" s="159" t="s">
        <v>4703</v>
      </c>
      <c r="H488" s="301" t="s">
        <v>4811</v>
      </c>
      <c r="I488" s="301" t="str">
        <f t="shared" si="93"/>
        <v>10162/543965</v>
      </c>
      <c r="J488" s="301">
        <f>VLOOKUP(C488,Schools!$A:$Z,9,0)</f>
        <v>400093</v>
      </c>
      <c r="K488" s="159" t="s">
        <v>170</v>
      </c>
      <c r="L488" s="159" t="s">
        <v>4817</v>
      </c>
      <c r="M488" s="159" t="s">
        <v>4848</v>
      </c>
      <c r="N488" s="298" t="str">
        <f>VLOOKUP(C488,Schools!A:D,4,0)</f>
        <v>Primary</v>
      </c>
      <c r="O488" s="298">
        <f t="shared" si="91"/>
        <v>10162</v>
      </c>
      <c r="P488" s="298">
        <f t="shared" si="94"/>
        <v>543965</v>
      </c>
      <c r="Q488" s="286">
        <f t="shared" si="95"/>
        <v>-8830.14</v>
      </c>
      <c r="R488" s="78"/>
      <c r="S488" s="78"/>
      <c r="T488" s="78"/>
      <c r="U488" s="78"/>
      <c r="V488" s="78"/>
      <c r="W488" s="78"/>
      <c r="X488" s="78"/>
      <c r="Y488" s="78"/>
      <c r="Z488" s="78"/>
      <c r="AA488" s="78"/>
      <c r="AB488" s="78"/>
      <c r="AC488" s="52">
        <f t="shared" si="96"/>
        <v>-8830.14</v>
      </c>
      <c r="AD488" s="52">
        <f t="shared" si="97"/>
        <v>0</v>
      </c>
      <c r="AE488" s="78"/>
      <c r="AF488" s="51"/>
      <c r="AG488" s="52">
        <f t="shared" si="87"/>
        <v>-8830.14</v>
      </c>
      <c r="AH488" s="52">
        <f t="shared" si="88"/>
        <v>-8830.14</v>
      </c>
      <c r="AI488" s="7">
        <f t="shared" si="89"/>
        <v>-8830.14</v>
      </c>
      <c r="AJ488" s="7">
        <f t="shared" si="90"/>
        <v>-8830.14</v>
      </c>
    </row>
    <row r="489" spans="1:36" x14ac:dyDescent="0.25">
      <c r="A489" s="301" t="str">
        <f t="shared" si="92"/>
        <v>DEDELEGATION</v>
      </c>
      <c r="B489" s="225">
        <v>44295</v>
      </c>
      <c r="C489" s="159">
        <v>3023513</v>
      </c>
      <c r="D489" s="301" t="s">
        <v>240</v>
      </c>
      <c r="E489" s="301" t="str">
        <f>VLOOKUP(C489,Schools!$A:$Z,3,0)</f>
        <v>M</v>
      </c>
      <c r="F489" s="226">
        <v>-8971.7999999999993</v>
      </c>
      <c r="G489" s="159" t="s">
        <v>4703</v>
      </c>
      <c r="H489" s="301" t="s">
        <v>4811</v>
      </c>
      <c r="I489" s="301" t="str">
        <f t="shared" si="93"/>
        <v>10162/543965</v>
      </c>
      <c r="J489" s="301">
        <f>VLOOKUP(C489,Schools!$A:$Z,9,0)</f>
        <v>400007</v>
      </c>
      <c r="K489" s="159" t="s">
        <v>170</v>
      </c>
      <c r="L489" s="159" t="s">
        <v>4817</v>
      </c>
      <c r="M489" s="159" t="s">
        <v>4848</v>
      </c>
      <c r="N489" s="298" t="str">
        <f>VLOOKUP(C489,Schools!A:D,4,0)</f>
        <v>Primary</v>
      </c>
      <c r="O489" s="298">
        <f t="shared" si="91"/>
        <v>10162</v>
      </c>
      <c r="P489" s="298">
        <f t="shared" si="94"/>
        <v>543965</v>
      </c>
      <c r="Q489" s="286">
        <f t="shared" si="95"/>
        <v>-8971.7999999999993</v>
      </c>
      <c r="R489" s="78"/>
      <c r="S489" s="78"/>
      <c r="T489" s="78"/>
      <c r="U489" s="78"/>
      <c r="V489" s="78"/>
      <c r="W489" s="78"/>
      <c r="X489" s="78"/>
      <c r="Y489" s="78"/>
      <c r="Z489" s="78"/>
      <c r="AA489" s="78"/>
      <c r="AB489" s="78"/>
      <c r="AC489" s="52">
        <f t="shared" si="96"/>
        <v>-8971.7999999999993</v>
      </c>
      <c r="AD489" s="52">
        <f t="shared" si="97"/>
        <v>0</v>
      </c>
      <c r="AE489" s="78"/>
      <c r="AF489" s="51"/>
      <c r="AG489" s="52">
        <f t="shared" si="87"/>
        <v>-8971.7999999999993</v>
      </c>
      <c r="AH489" s="52">
        <f t="shared" si="88"/>
        <v>-8971.7999999999993</v>
      </c>
      <c r="AI489" s="7">
        <f t="shared" si="89"/>
        <v>-8971.7999999999993</v>
      </c>
      <c r="AJ489" s="7">
        <f t="shared" si="90"/>
        <v>-8971.7999999999993</v>
      </c>
    </row>
    <row r="490" spans="1:36" x14ac:dyDescent="0.25">
      <c r="A490" s="301" t="str">
        <f t="shared" si="92"/>
        <v>DEDELEGATION</v>
      </c>
      <c r="B490" s="225">
        <v>44295</v>
      </c>
      <c r="C490" s="159">
        <v>3023514</v>
      </c>
      <c r="D490" s="301" t="s">
        <v>4800</v>
      </c>
      <c r="E490" s="301" t="str">
        <f>VLOOKUP(C490,Schools!$A:$Z,3,0)</f>
        <v>M</v>
      </c>
      <c r="F490" s="226">
        <v>-4887.2699999999995</v>
      </c>
      <c r="G490" s="159" t="s">
        <v>4703</v>
      </c>
      <c r="H490" s="301" t="s">
        <v>4811</v>
      </c>
      <c r="I490" s="301" t="str">
        <f t="shared" si="93"/>
        <v>10162/543965</v>
      </c>
      <c r="J490" s="301">
        <f>VLOOKUP(C490,Schools!$A:$Z,9,0)</f>
        <v>400107</v>
      </c>
      <c r="K490" s="159" t="s">
        <v>170</v>
      </c>
      <c r="L490" s="159" t="s">
        <v>4817</v>
      </c>
      <c r="M490" s="159" t="s">
        <v>4848</v>
      </c>
      <c r="N490" s="298" t="str">
        <f>VLOOKUP(C490,Schools!A:D,4,0)</f>
        <v>Primary</v>
      </c>
      <c r="O490" s="298">
        <f t="shared" si="91"/>
        <v>10162</v>
      </c>
      <c r="P490" s="298">
        <f t="shared" si="94"/>
        <v>543965</v>
      </c>
      <c r="Q490" s="286">
        <f t="shared" si="95"/>
        <v>-4887.2699999999995</v>
      </c>
      <c r="R490" s="78"/>
      <c r="S490" s="78"/>
      <c r="T490" s="78"/>
      <c r="U490" s="78"/>
      <c r="V490" s="78"/>
      <c r="W490" s="78"/>
      <c r="X490" s="78"/>
      <c r="Y490" s="78"/>
      <c r="Z490" s="78"/>
      <c r="AA490" s="78"/>
      <c r="AB490" s="78"/>
      <c r="AC490" s="52">
        <f t="shared" si="96"/>
        <v>-4887.2699999999995</v>
      </c>
      <c r="AD490" s="52">
        <f t="shared" si="97"/>
        <v>0</v>
      </c>
      <c r="AE490" s="78"/>
      <c r="AF490" s="51"/>
      <c r="AG490" s="52">
        <f t="shared" si="87"/>
        <v>-4887.2699999999995</v>
      </c>
      <c r="AH490" s="52">
        <f t="shared" si="88"/>
        <v>-4887.2699999999995</v>
      </c>
      <c r="AI490" s="7">
        <f t="shared" si="89"/>
        <v>-4887.2699999999995</v>
      </c>
      <c r="AJ490" s="7">
        <f t="shared" si="90"/>
        <v>-4887.2699999999995</v>
      </c>
    </row>
    <row r="491" spans="1:36" x14ac:dyDescent="0.25">
      <c r="A491" s="301" t="str">
        <f t="shared" si="92"/>
        <v>DEDELEGATION</v>
      </c>
      <c r="B491" s="225">
        <v>44295</v>
      </c>
      <c r="C491" s="159">
        <v>3023516</v>
      </c>
      <c r="D491" s="301" t="s">
        <v>228</v>
      </c>
      <c r="E491" s="301" t="str">
        <f>VLOOKUP(C491,Schools!$A:$Z,3,0)</f>
        <v>M</v>
      </c>
      <c r="F491" s="226">
        <v>-4816.4399999999996</v>
      </c>
      <c r="G491" s="159" t="s">
        <v>4703</v>
      </c>
      <c r="H491" s="301" t="s">
        <v>4811</v>
      </c>
      <c r="I491" s="301" t="str">
        <f t="shared" si="93"/>
        <v>10162/543965</v>
      </c>
      <c r="J491" s="301">
        <f>VLOOKUP(C491,Schools!$A:$Z,9,0)</f>
        <v>400108</v>
      </c>
      <c r="K491" s="159" t="s">
        <v>170</v>
      </c>
      <c r="L491" s="159" t="s">
        <v>4817</v>
      </c>
      <c r="M491" s="159" t="s">
        <v>4848</v>
      </c>
      <c r="N491" s="298" t="str">
        <f>VLOOKUP(C491,Schools!A:D,4,0)</f>
        <v>Primary</v>
      </c>
      <c r="O491" s="298">
        <f t="shared" si="91"/>
        <v>10162</v>
      </c>
      <c r="P491" s="298">
        <f t="shared" si="94"/>
        <v>543965</v>
      </c>
      <c r="Q491" s="286">
        <f t="shared" si="95"/>
        <v>-4816.4399999999996</v>
      </c>
      <c r="R491" s="78"/>
      <c r="S491" s="78"/>
      <c r="T491" s="78"/>
      <c r="U491" s="78"/>
      <c r="V491" s="78"/>
      <c r="W491" s="78"/>
      <c r="X491" s="78"/>
      <c r="Y491" s="78"/>
      <c r="Z491" s="78"/>
      <c r="AA491" s="78"/>
      <c r="AB491" s="78"/>
      <c r="AC491" s="52">
        <f t="shared" si="96"/>
        <v>-4816.4399999999996</v>
      </c>
      <c r="AD491" s="52">
        <f t="shared" si="97"/>
        <v>0</v>
      </c>
      <c r="AE491" s="78"/>
      <c r="AF491" s="51"/>
      <c r="AG491" s="52">
        <f t="shared" si="87"/>
        <v>-4816.4399999999996</v>
      </c>
      <c r="AH491" s="52">
        <f t="shared" si="88"/>
        <v>-4816.4399999999996</v>
      </c>
      <c r="AI491" s="7">
        <f t="shared" si="89"/>
        <v>-4816.4399999999996</v>
      </c>
      <c r="AJ491" s="7">
        <f t="shared" si="90"/>
        <v>-4816.4399999999996</v>
      </c>
    </row>
    <row r="492" spans="1:36" x14ac:dyDescent="0.25">
      <c r="A492" s="301" t="str">
        <f t="shared" si="92"/>
        <v>DEDELEGATION</v>
      </c>
      <c r="B492" s="225">
        <v>44295</v>
      </c>
      <c r="C492" s="159">
        <v>3023518</v>
      </c>
      <c r="D492" s="301" t="s">
        <v>279</v>
      </c>
      <c r="E492" s="301" t="str">
        <f>VLOOKUP(C492,Schools!$A:$Z,3,0)</f>
        <v>M</v>
      </c>
      <c r="F492" s="226">
        <v>-9207.9</v>
      </c>
      <c r="G492" s="159" t="s">
        <v>4703</v>
      </c>
      <c r="H492" s="301" t="s">
        <v>4811</v>
      </c>
      <c r="I492" s="301" t="str">
        <f t="shared" si="93"/>
        <v>10162/543965</v>
      </c>
      <c r="J492" s="301">
        <f>VLOOKUP(C492,Schools!$A:$Z,9,0)</f>
        <v>400117</v>
      </c>
      <c r="K492" s="159" t="s">
        <v>170</v>
      </c>
      <c r="L492" s="159" t="s">
        <v>4817</v>
      </c>
      <c r="M492" s="159" t="s">
        <v>4848</v>
      </c>
      <c r="N492" s="298" t="str">
        <f>VLOOKUP(C492,Schools!A:D,4,0)</f>
        <v>Primary</v>
      </c>
      <c r="O492" s="298">
        <f t="shared" si="91"/>
        <v>10162</v>
      </c>
      <c r="P492" s="298">
        <f t="shared" si="94"/>
        <v>543965</v>
      </c>
      <c r="Q492" s="286">
        <f t="shared" si="95"/>
        <v>-9207.9</v>
      </c>
      <c r="R492" s="78"/>
      <c r="S492" s="78"/>
      <c r="T492" s="78"/>
      <c r="U492" s="78"/>
      <c r="V492" s="78"/>
      <c r="W492" s="78"/>
      <c r="X492" s="78"/>
      <c r="Y492" s="78"/>
      <c r="Z492" s="78"/>
      <c r="AA492" s="78"/>
      <c r="AB492" s="78"/>
      <c r="AC492" s="52">
        <f t="shared" si="96"/>
        <v>-9207.9</v>
      </c>
      <c r="AD492" s="52">
        <f t="shared" si="97"/>
        <v>0</v>
      </c>
      <c r="AE492" s="78"/>
      <c r="AF492" s="51"/>
      <c r="AG492" s="52">
        <f t="shared" si="87"/>
        <v>-9207.9</v>
      </c>
      <c r="AH492" s="52">
        <f t="shared" si="88"/>
        <v>-9207.9</v>
      </c>
      <c r="AI492" s="7">
        <f t="shared" si="89"/>
        <v>-9207.9</v>
      </c>
      <c r="AJ492" s="7">
        <f t="shared" si="90"/>
        <v>-9207.9</v>
      </c>
    </row>
    <row r="493" spans="1:36" x14ac:dyDescent="0.25">
      <c r="A493" s="301" t="str">
        <f t="shared" si="92"/>
        <v>DEDELEGATION</v>
      </c>
      <c r="B493" s="225">
        <v>44295</v>
      </c>
      <c r="C493" s="159">
        <v>3023520</v>
      </c>
      <c r="D493" s="301" t="s">
        <v>189</v>
      </c>
      <c r="E493" s="301" t="str">
        <f>VLOOKUP(C493,Schools!$A:$Z,3,0)</f>
        <v>M</v>
      </c>
      <c r="F493" s="226">
        <v>-9916.1999999999989</v>
      </c>
      <c r="G493" s="159" t="s">
        <v>4703</v>
      </c>
      <c r="H493" s="301" t="s">
        <v>4811</v>
      </c>
      <c r="I493" s="301" t="str">
        <f t="shared" si="93"/>
        <v>10162/543965</v>
      </c>
      <c r="J493" s="301">
        <f>VLOOKUP(C493,Schools!$A:$Z,9,0)</f>
        <v>400125</v>
      </c>
      <c r="K493" s="159" t="s">
        <v>170</v>
      </c>
      <c r="L493" s="159" t="s">
        <v>4817</v>
      </c>
      <c r="M493" s="159" t="s">
        <v>4848</v>
      </c>
      <c r="N493" s="298" t="str">
        <f>VLOOKUP(C493,Schools!A:D,4,0)</f>
        <v>Primary</v>
      </c>
      <c r="O493" s="298">
        <f t="shared" si="91"/>
        <v>10162</v>
      </c>
      <c r="P493" s="298">
        <f t="shared" si="94"/>
        <v>543965</v>
      </c>
      <c r="Q493" s="286">
        <f t="shared" si="95"/>
        <v>-9916.1999999999989</v>
      </c>
      <c r="R493" s="78"/>
      <c r="S493" s="78"/>
      <c r="T493" s="78"/>
      <c r="U493" s="78"/>
      <c r="V493" s="78"/>
      <c r="W493" s="78"/>
      <c r="X493" s="78"/>
      <c r="Y493" s="78"/>
      <c r="Z493" s="78"/>
      <c r="AA493" s="78"/>
      <c r="AB493" s="78"/>
      <c r="AC493" s="52">
        <f t="shared" si="96"/>
        <v>-9916.1999999999989</v>
      </c>
      <c r="AD493" s="52">
        <f t="shared" si="97"/>
        <v>0</v>
      </c>
      <c r="AE493" s="78"/>
      <c r="AF493" s="51"/>
      <c r="AG493" s="52">
        <f t="shared" si="87"/>
        <v>-9916.1999999999989</v>
      </c>
      <c r="AH493" s="52">
        <f t="shared" si="88"/>
        <v>-9916.1999999999989</v>
      </c>
      <c r="AI493" s="7">
        <f t="shared" si="89"/>
        <v>-9916.1999999999989</v>
      </c>
      <c r="AJ493" s="7">
        <f t="shared" si="90"/>
        <v>-9916.1999999999989</v>
      </c>
    </row>
    <row r="494" spans="1:36" x14ac:dyDescent="0.25">
      <c r="A494" s="301" t="str">
        <f t="shared" si="92"/>
        <v>DEDELEGATION</v>
      </c>
      <c r="B494" s="225">
        <v>44295</v>
      </c>
      <c r="C494" s="159">
        <v>3023523</v>
      </c>
      <c r="D494" s="301" t="s">
        <v>237</v>
      </c>
      <c r="E494" s="301" t="str">
        <f>VLOOKUP(C494,Schools!$A:$Z,3,0)</f>
        <v>M</v>
      </c>
      <c r="F494" s="226">
        <v>-14661.81</v>
      </c>
      <c r="G494" s="159" t="s">
        <v>4703</v>
      </c>
      <c r="H494" s="301" t="s">
        <v>4811</v>
      </c>
      <c r="I494" s="301" t="str">
        <f t="shared" si="93"/>
        <v>10162/543965</v>
      </c>
      <c r="J494" s="301">
        <f>VLOOKUP(C494,Schools!$A:$Z,9,0)</f>
        <v>400130</v>
      </c>
      <c r="K494" s="159" t="s">
        <v>170</v>
      </c>
      <c r="L494" s="159" t="s">
        <v>4817</v>
      </c>
      <c r="M494" s="159" t="s">
        <v>4848</v>
      </c>
      <c r="N494" s="298" t="str">
        <f>VLOOKUP(C494,Schools!A:D,4,0)</f>
        <v>Primary</v>
      </c>
      <c r="O494" s="298">
        <f t="shared" si="91"/>
        <v>10162</v>
      </c>
      <c r="P494" s="298">
        <f t="shared" si="94"/>
        <v>543965</v>
      </c>
      <c r="Q494" s="286">
        <f t="shared" si="95"/>
        <v>-14661.81</v>
      </c>
      <c r="R494" s="78"/>
      <c r="S494" s="78"/>
      <c r="T494" s="78"/>
      <c r="U494" s="78"/>
      <c r="V494" s="78"/>
      <c r="W494" s="78"/>
      <c r="X494" s="78"/>
      <c r="Y494" s="78"/>
      <c r="Z494" s="78"/>
      <c r="AA494" s="78"/>
      <c r="AB494" s="78"/>
      <c r="AC494" s="52">
        <f t="shared" si="96"/>
        <v>-14661.81</v>
      </c>
      <c r="AD494" s="52">
        <f t="shared" si="97"/>
        <v>0</v>
      </c>
      <c r="AE494" s="78"/>
      <c r="AF494" s="51"/>
      <c r="AG494" s="52">
        <f t="shared" si="87"/>
        <v>-14661.81</v>
      </c>
      <c r="AH494" s="52">
        <f t="shared" si="88"/>
        <v>-14661.81</v>
      </c>
      <c r="AI494" s="7">
        <f t="shared" si="89"/>
        <v>-14661.81</v>
      </c>
      <c r="AJ494" s="7">
        <f t="shared" si="90"/>
        <v>-14661.81</v>
      </c>
    </row>
    <row r="495" spans="1:36" x14ac:dyDescent="0.25">
      <c r="A495" s="301" t="str">
        <f t="shared" si="92"/>
        <v>DEDELEGATION</v>
      </c>
      <c r="B495" s="225">
        <v>44295</v>
      </c>
      <c r="C495" s="159">
        <v>3023524</v>
      </c>
      <c r="D495" s="301" t="s">
        <v>200</v>
      </c>
      <c r="E495" s="301" t="str">
        <f>VLOOKUP(C495,Schools!$A:$Z,3,0)</f>
        <v>M</v>
      </c>
      <c r="F495" s="226">
        <v>-4438.68</v>
      </c>
      <c r="G495" s="159" t="s">
        <v>4703</v>
      </c>
      <c r="H495" s="301" t="s">
        <v>4811</v>
      </c>
      <c r="I495" s="301" t="str">
        <f t="shared" si="93"/>
        <v>10162/543965</v>
      </c>
      <c r="J495" s="301">
        <f>VLOOKUP(C495,Schools!$A:$Z,9,0)</f>
        <v>400150</v>
      </c>
      <c r="K495" s="159" t="s">
        <v>170</v>
      </c>
      <c r="L495" s="159" t="s">
        <v>4817</v>
      </c>
      <c r="M495" s="159" t="s">
        <v>4848</v>
      </c>
      <c r="N495" s="298" t="str">
        <f>VLOOKUP(C495,Schools!A:D,4,0)</f>
        <v>Primary</v>
      </c>
      <c r="O495" s="298">
        <f t="shared" si="91"/>
        <v>10162</v>
      </c>
      <c r="P495" s="298">
        <f t="shared" si="94"/>
        <v>543965</v>
      </c>
      <c r="Q495" s="286">
        <f t="shared" si="95"/>
        <v>-4438.68</v>
      </c>
      <c r="R495" s="78"/>
      <c r="S495" s="78"/>
      <c r="T495" s="78"/>
      <c r="U495" s="78"/>
      <c r="V495" s="78"/>
      <c r="W495" s="78"/>
      <c r="X495" s="78"/>
      <c r="Y495" s="78"/>
      <c r="Z495" s="78"/>
      <c r="AA495" s="78"/>
      <c r="AB495" s="78"/>
      <c r="AC495" s="52">
        <f t="shared" si="96"/>
        <v>-4438.68</v>
      </c>
      <c r="AD495" s="52">
        <f t="shared" si="97"/>
        <v>0</v>
      </c>
      <c r="AE495" s="78"/>
      <c r="AF495" s="51"/>
      <c r="AG495" s="52">
        <f t="shared" si="87"/>
        <v>-4438.68</v>
      </c>
      <c r="AH495" s="52">
        <f t="shared" si="88"/>
        <v>-4438.68</v>
      </c>
      <c r="AI495" s="7">
        <f t="shared" si="89"/>
        <v>-4438.68</v>
      </c>
      <c r="AJ495" s="7">
        <f t="shared" si="90"/>
        <v>-4438.68</v>
      </c>
    </row>
    <row r="496" spans="1:36" x14ac:dyDescent="0.25">
      <c r="A496" s="301" t="str">
        <f t="shared" si="92"/>
        <v>DEDELEGATION</v>
      </c>
      <c r="B496" s="225">
        <v>44295</v>
      </c>
      <c r="C496" s="159">
        <v>3025201</v>
      </c>
      <c r="D496" s="301" t="s">
        <v>249</v>
      </c>
      <c r="E496" s="301" t="str">
        <f>VLOOKUP(C496,Schools!$A:$Z,3,0)</f>
        <v>M</v>
      </c>
      <c r="F496" s="226">
        <v>-9302.34</v>
      </c>
      <c r="G496" s="159" t="s">
        <v>4703</v>
      </c>
      <c r="H496" s="301" t="s">
        <v>4811</v>
      </c>
      <c r="I496" s="301" t="str">
        <f t="shared" si="93"/>
        <v>10162/543965</v>
      </c>
      <c r="J496" s="301">
        <f>VLOOKUP(C496,Schools!$A:$Z,9,0)</f>
        <v>400021</v>
      </c>
      <c r="K496" s="159" t="s">
        <v>170</v>
      </c>
      <c r="L496" s="159" t="s">
        <v>4817</v>
      </c>
      <c r="M496" s="159" t="s">
        <v>4848</v>
      </c>
      <c r="N496" s="298" t="str">
        <f>VLOOKUP(C496,Schools!A:D,4,0)</f>
        <v>Primary</v>
      </c>
      <c r="O496" s="298">
        <f t="shared" si="91"/>
        <v>10162</v>
      </c>
      <c r="P496" s="298">
        <f t="shared" si="94"/>
        <v>543965</v>
      </c>
      <c r="Q496" s="286">
        <f t="shared" si="95"/>
        <v>-9302.34</v>
      </c>
      <c r="R496" s="78"/>
      <c r="S496" s="78"/>
      <c r="T496" s="78"/>
      <c r="U496" s="78"/>
      <c r="V496" s="78"/>
      <c r="W496" s="78"/>
      <c r="X496" s="78"/>
      <c r="Y496" s="78"/>
      <c r="Z496" s="78"/>
      <c r="AA496" s="78"/>
      <c r="AB496" s="78"/>
      <c r="AC496" s="52">
        <f t="shared" si="96"/>
        <v>-9302.34</v>
      </c>
      <c r="AD496" s="52">
        <f t="shared" si="97"/>
        <v>0</v>
      </c>
      <c r="AE496" s="78"/>
      <c r="AF496" s="51"/>
      <c r="AG496" s="52">
        <f t="shared" si="87"/>
        <v>-9302.34</v>
      </c>
      <c r="AH496" s="52">
        <f t="shared" si="88"/>
        <v>-9302.34</v>
      </c>
      <c r="AI496" s="7">
        <f t="shared" si="89"/>
        <v>-9302.34</v>
      </c>
      <c r="AJ496" s="7">
        <f t="shared" si="90"/>
        <v>-9302.34</v>
      </c>
    </row>
    <row r="497" spans="1:36" x14ac:dyDescent="0.25">
      <c r="A497" s="301" t="str">
        <f t="shared" si="92"/>
        <v>DEDELEGATION</v>
      </c>
      <c r="B497" s="225">
        <v>44295</v>
      </c>
      <c r="C497" s="159">
        <v>3025948</v>
      </c>
      <c r="D497" s="301" t="s">
        <v>4801</v>
      </c>
      <c r="E497" s="301" t="str">
        <f>VLOOKUP(C497,Schools!$A:$Z,3,0)</f>
        <v>M</v>
      </c>
      <c r="F497" s="226">
        <v>-4934.49</v>
      </c>
      <c r="G497" s="159" t="s">
        <v>4703</v>
      </c>
      <c r="H497" s="301" t="s">
        <v>4811</v>
      </c>
      <c r="I497" s="301" t="str">
        <f t="shared" si="93"/>
        <v>10162/543965</v>
      </c>
      <c r="J497" s="301">
        <f>VLOOKUP(C497,Schools!$A:$Z,9,0)</f>
        <v>400112</v>
      </c>
      <c r="K497" s="159" t="s">
        <v>170</v>
      </c>
      <c r="L497" s="159" t="s">
        <v>4817</v>
      </c>
      <c r="M497" s="159" t="s">
        <v>4848</v>
      </c>
      <c r="N497" s="298" t="str">
        <f>VLOOKUP(C497,Schools!A:D,4,0)</f>
        <v>Primary</v>
      </c>
      <c r="O497" s="298">
        <f t="shared" si="91"/>
        <v>10162</v>
      </c>
      <c r="P497" s="298">
        <f t="shared" si="94"/>
        <v>543965</v>
      </c>
      <c r="Q497" s="286">
        <f t="shared" si="95"/>
        <v>-4934.49</v>
      </c>
      <c r="R497" s="78"/>
      <c r="S497" s="78"/>
      <c r="T497" s="78"/>
      <c r="U497" s="78"/>
      <c r="V497" s="78"/>
      <c r="W497" s="78"/>
      <c r="X497" s="78"/>
      <c r="Y497" s="78"/>
      <c r="Z497" s="78"/>
      <c r="AA497" s="78"/>
      <c r="AB497" s="78"/>
      <c r="AC497" s="52">
        <f t="shared" si="96"/>
        <v>-4934.49</v>
      </c>
      <c r="AD497" s="52">
        <f t="shared" si="97"/>
        <v>0</v>
      </c>
      <c r="AE497" s="78"/>
      <c r="AF497" s="51"/>
      <c r="AG497" s="52">
        <f t="shared" si="87"/>
        <v>-4934.49</v>
      </c>
      <c r="AH497" s="52">
        <f t="shared" si="88"/>
        <v>-4934.49</v>
      </c>
      <c r="AI497" s="7">
        <f t="shared" si="89"/>
        <v>-4934.49</v>
      </c>
      <c r="AJ497" s="7">
        <f t="shared" si="90"/>
        <v>-4934.49</v>
      </c>
    </row>
    <row r="498" spans="1:36" x14ac:dyDescent="0.25">
      <c r="A498" s="301" t="str">
        <f t="shared" si="92"/>
        <v>DEDELEGATION</v>
      </c>
      <c r="B498" s="225">
        <v>44295</v>
      </c>
      <c r="C498" s="159">
        <v>3025949</v>
      </c>
      <c r="D498" s="301" t="s">
        <v>239</v>
      </c>
      <c r="E498" s="301" t="str">
        <f>VLOOKUP(C498,Schools!$A:$Z,3,0)</f>
        <v>M</v>
      </c>
      <c r="F498" s="226">
        <v>-8948.19</v>
      </c>
      <c r="G498" s="159" t="s">
        <v>4703</v>
      </c>
      <c r="H498" s="301" t="s">
        <v>4811</v>
      </c>
      <c r="I498" s="301" t="str">
        <f t="shared" si="93"/>
        <v>10162/543965</v>
      </c>
      <c r="J498" s="301">
        <f>VLOOKUP(C498,Schools!$A:$Z,9,0)</f>
        <v>400110</v>
      </c>
      <c r="K498" s="159" t="s">
        <v>170</v>
      </c>
      <c r="L498" s="159" t="s">
        <v>4817</v>
      </c>
      <c r="M498" s="159" t="s">
        <v>4848</v>
      </c>
      <c r="N498" s="298" t="str">
        <f>VLOOKUP(C498,Schools!A:D,4,0)</f>
        <v>Primary</v>
      </c>
      <c r="O498" s="298">
        <f t="shared" si="91"/>
        <v>10162</v>
      </c>
      <c r="P498" s="298">
        <f t="shared" si="94"/>
        <v>543965</v>
      </c>
      <c r="Q498" s="286">
        <f t="shared" si="95"/>
        <v>-8948.19</v>
      </c>
      <c r="R498" s="78"/>
      <c r="S498" s="78"/>
      <c r="T498" s="78"/>
      <c r="U498" s="78"/>
      <c r="V498" s="78"/>
      <c r="W498" s="78"/>
      <c r="X498" s="78"/>
      <c r="Y498" s="78"/>
      <c r="Z498" s="78"/>
      <c r="AA498" s="78"/>
      <c r="AB498" s="78"/>
      <c r="AC498" s="52">
        <f t="shared" si="96"/>
        <v>-8948.19</v>
      </c>
      <c r="AD498" s="52">
        <f t="shared" si="97"/>
        <v>0</v>
      </c>
      <c r="AE498" s="78"/>
      <c r="AF498" s="51"/>
      <c r="AG498" s="52">
        <f t="shared" si="87"/>
        <v>-8948.19</v>
      </c>
      <c r="AH498" s="52">
        <f t="shared" si="88"/>
        <v>-8948.19</v>
      </c>
      <c r="AI498" s="7">
        <f t="shared" si="89"/>
        <v>-8948.19</v>
      </c>
      <c r="AJ498" s="7">
        <f t="shared" si="90"/>
        <v>-8948.19</v>
      </c>
    </row>
    <row r="499" spans="1:36" x14ac:dyDescent="0.25">
      <c r="A499" s="301" t="str">
        <f t="shared" si="92"/>
        <v>DEDELEGATION</v>
      </c>
      <c r="B499" s="225">
        <v>44295</v>
      </c>
      <c r="C499" s="159">
        <v>3024003</v>
      </c>
      <c r="D499" s="301" t="s">
        <v>107</v>
      </c>
      <c r="E499" s="301" t="str">
        <f>VLOOKUP(C499,Schools!$A:$Z,3,0)</f>
        <v>M</v>
      </c>
      <c r="F499" s="226">
        <v>-17943.599999999999</v>
      </c>
      <c r="G499" s="159" t="s">
        <v>4703</v>
      </c>
      <c r="H499" s="301" t="s">
        <v>4811</v>
      </c>
      <c r="I499" s="301" t="str">
        <f t="shared" si="93"/>
        <v>10163/543965</v>
      </c>
      <c r="J499" s="301">
        <f>VLOOKUP(C499,Schools!$A:$Z,9,0)</f>
        <v>400033</v>
      </c>
      <c r="K499" s="159" t="s">
        <v>170</v>
      </c>
      <c r="L499" s="159" t="s">
        <v>4817</v>
      </c>
      <c r="M499" s="159" t="s">
        <v>4848</v>
      </c>
      <c r="N499" s="298" t="str">
        <f>VLOOKUP(C499,Schools!A:D,4,0)</f>
        <v>Secondary</v>
      </c>
      <c r="O499" s="298">
        <f t="shared" si="91"/>
        <v>10163</v>
      </c>
      <c r="P499" s="298">
        <f t="shared" si="94"/>
        <v>543965</v>
      </c>
      <c r="Q499" s="286">
        <f t="shared" si="95"/>
        <v>-17943.599999999999</v>
      </c>
      <c r="R499" s="78"/>
      <c r="S499" s="78"/>
      <c r="T499" s="78"/>
      <c r="U499" s="78"/>
      <c r="V499" s="78"/>
      <c r="W499" s="78"/>
      <c r="X499" s="78"/>
      <c r="Y499" s="78"/>
      <c r="Z499" s="78"/>
      <c r="AA499" s="78"/>
      <c r="AB499" s="78"/>
      <c r="AC499" s="52">
        <f t="shared" si="96"/>
        <v>-17943.599999999999</v>
      </c>
      <c r="AD499" s="52">
        <f t="shared" si="97"/>
        <v>0</v>
      </c>
      <c r="AE499" s="78"/>
      <c r="AF499" s="51"/>
      <c r="AG499" s="52">
        <f t="shared" si="87"/>
        <v>-17943.599999999999</v>
      </c>
      <c r="AH499" s="52">
        <f t="shared" si="88"/>
        <v>-17943.599999999999</v>
      </c>
      <c r="AI499" s="7">
        <f t="shared" si="89"/>
        <v>-17943.599999999999</v>
      </c>
      <c r="AJ499" s="7">
        <f t="shared" si="90"/>
        <v>-17943.599999999999</v>
      </c>
    </row>
    <row r="500" spans="1:36" x14ac:dyDescent="0.25">
      <c r="A500" s="301" t="str">
        <f t="shared" si="92"/>
        <v>DEDELEGATION</v>
      </c>
      <c r="B500" s="225">
        <v>44295</v>
      </c>
      <c r="C500" s="159">
        <v>3024004</v>
      </c>
      <c r="D500" s="301" t="s">
        <v>4802</v>
      </c>
      <c r="E500" s="301" t="str">
        <f>VLOOKUP(C500,Schools!$A:$Z,3,0)</f>
        <v>M</v>
      </c>
      <c r="F500" s="226">
        <v>-6563.58</v>
      </c>
      <c r="G500" s="159" t="s">
        <v>4703</v>
      </c>
      <c r="H500" s="301" t="s">
        <v>4811</v>
      </c>
      <c r="I500" s="301" t="str">
        <f t="shared" si="93"/>
        <v>10163/543965</v>
      </c>
      <c r="J500" s="301">
        <f>VLOOKUP(C500,Schools!$A:$Z,9,0)</f>
        <v>107953</v>
      </c>
      <c r="K500" s="159" t="s">
        <v>170</v>
      </c>
      <c r="L500" s="159" t="s">
        <v>4817</v>
      </c>
      <c r="M500" s="159" t="s">
        <v>4848</v>
      </c>
      <c r="N500" s="298" t="str">
        <f>VLOOKUP(C500,Schools!A:D,4,0)</f>
        <v>Secondary</v>
      </c>
      <c r="O500" s="298">
        <f t="shared" si="91"/>
        <v>10163</v>
      </c>
      <c r="P500" s="298">
        <f t="shared" si="94"/>
        <v>543965</v>
      </c>
      <c r="Q500" s="286">
        <f t="shared" si="95"/>
        <v>-6563.58</v>
      </c>
      <c r="R500" s="78"/>
      <c r="S500" s="78"/>
      <c r="T500" s="78"/>
      <c r="U500" s="78"/>
      <c r="V500" s="78"/>
      <c r="W500" s="78"/>
      <c r="X500" s="78"/>
      <c r="Y500" s="78"/>
      <c r="Z500" s="78"/>
      <c r="AA500" s="78"/>
      <c r="AB500" s="78"/>
      <c r="AC500" s="52">
        <f t="shared" si="96"/>
        <v>-6563.58</v>
      </c>
      <c r="AD500" s="52">
        <f t="shared" si="97"/>
        <v>0</v>
      </c>
      <c r="AE500" s="78"/>
      <c r="AF500" s="51"/>
      <c r="AG500" s="52">
        <f t="shared" si="87"/>
        <v>-6563.58</v>
      </c>
      <c r="AH500" s="52">
        <f t="shared" si="88"/>
        <v>-6563.58</v>
      </c>
      <c r="AI500" s="7">
        <f t="shared" si="89"/>
        <v>-6563.58</v>
      </c>
      <c r="AJ500" s="7">
        <f t="shared" si="90"/>
        <v>-6563.58</v>
      </c>
    </row>
    <row r="501" spans="1:36" x14ac:dyDescent="0.25">
      <c r="A501" s="301" t="str">
        <f t="shared" si="92"/>
        <v>DEDELEGATION</v>
      </c>
      <c r="B501" s="225">
        <v>44295</v>
      </c>
      <c r="C501" s="159">
        <v>3025404</v>
      </c>
      <c r="D501" s="301" t="s">
        <v>4803</v>
      </c>
      <c r="E501" s="301" t="str">
        <f>VLOOKUP(C501,Schools!$A:$Z,3,0)</f>
        <v>M</v>
      </c>
      <c r="F501" s="226">
        <v>-13237.340000000002</v>
      </c>
      <c r="G501" s="159" t="s">
        <v>4703</v>
      </c>
      <c r="H501" s="301" t="s">
        <v>4811</v>
      </c>
      <c r="I501" s="301" t="str">
        <f t="shared" si="93"/>
        <v>10163/543965</v>
      </c>
      <c r="J501" s="301">
        <f>VLOOKUP(C501,Schools!$A:$Z,9,0)</f>
        <v>400029</v>
      </c>
      <c r="K501" s="159" t="s">
        <v>170</v>
      </c>
      <c r="L501" s="159" t="s">
        <v>4817</v>
      </c>
      <c r="M501" s="159" t="s">
        <v>4848</v>
      </c>
      <c r="N501" s="298" t="str">
        <f>VLOOKUP(C501,Schools!A:D,4,0)</f>
        <v>Secondary</v>
      </c>
      <c r="O501" s="298">
        <f t="shared" si="91"/>
        <v>10163</v>
      </c>
      <c r="P501" s="298">
        <f t="shared" si="94"/>
        <v>543965</v>
      </c>
      <c r="Q501" s="286">
        <f t="shared" si="95"/>
        <v>-13237.340000000002</v>
      </c>
      <c r="R501" s="78"/>
      <c r="S501" s="78"/>
      <c r="T501" s="78"/>
      <c r="U501" s="78"/>
      <c r="V501" s="78"/>
      <c r="W501" s="78"/>
      <c r="X501" s="78"/>
      <c r="Y501" s="78"/>
      <c r="Z501" s="78"/>
      <c r="AA501" s="78"/>
      <c r="AB501" s="78"/>
      <c r="AC501" s="52">
        <f t="shared" si="96"/>
        <v>-13237.340000000002</v>
      </c>
      <c r="AD501" s="52">
        <f t="shared" si="97"/>
        <v>0</v>
      </c>
      <c r="AE501" s="78"/>
      <c r="AF501" s="51"/>
      <c r="AG501" s="52">
        <f t="shared" si="87"/>
        <v>-13237.340000000002</v>
      </c>
      <c r="AH501" s="52">
        <f t="shared" si="88"/>
        <v>-13237.340000000002</v>
      </c>
      <c r="AI501" s="7">
        <f t="shared" si="89"/>
        <v>-13237.340000000002</v>
      </c>
      <c r="AJ501" s="7">
        <f t="shared" si="90"/>
        <v>-13237.340000000002</v>
      </c>
    </row>
    <row r="502" spans="1:36" x14ac:dyDescent="0.25">
      <c r="A502" s="301" t="str">
        <f t="shared" si="92"/>
        <v>DEDELEGATION</v>
      </c>
      <c r="B502" s="225">
        <v>44295</v>
      </c>
      <c r="C502" s="159">
        <v>3025405</v>
      </c>
      <c r="D502" s="301" t="s">
        <v>104</v>
      </c>
      <c r="E502" s="301" t="str">
        <f>VLOOKUP(C502,Schools!$A:$Z,3,0)</f>
        <v>M</v>
      </c>
      <c r="F502" s="226">
        <v>-20894.849999999999</v>
      </c>
      <c r="G502" s="159" t="s">
        <v>4703</v>
      </c>
      <c r="H502" s="301" t="s">
        <v>4811</v>
      </c>
      <c r="I502" s="301" t="str">
        <f t="shared" si="93"/>
        <v>10163/543965</v>
      </c>
      <c r="J502" s="301">
        <f>VLOOKUP(C502,Schools!$A:$Z,9,0)</f>
        <v>400041</v>
      </c>
      <c r="K502" s="159" t="s">
        <v>170</v>
      </c>
      <c r="L502" s="159" t="s">
        <v>4817</v>
      </c>
      <c r="M502" s="159" t="s">
        <v>4848</v>
      </c>
      <c r="N502" s="298" t="str">
        <f>VLOOKUP(C502,Schools!A:D,4,0)</f>
        <v>Secondary</v>
      </c>
      <c r="O502" s="298">
        <f t="shared" si="91"/>
        <v>10163</v>
      </c>
      <c r="P502" s="298">
        <f t="shared" si="94"/>
        <v>543965</v>
      </c>
      <c r="Q502" s="286">
        <f t="shared" si="95"/>
        <v>-20894.849999999999</v>
      </c>
      <c r="R502" s="78"/>
      <c r="S502" s="78"/>
      <c r="T502" s="78"/>
      <c r="U502" s="78"/>
      <c r="V502" s="78"/>
      <c r="W502" s="78"/>
      <c r="X502" s="78"/>
      <c r="Y502" s="78"/>
      <c r="Z502" s="78"/>
      <c r="AA502" s="78"/>
      <c r="AB502" s="78"/>
      <c r="AC502" s="52">
        <f t="shared" si="96"/>
        <v>-20894.849999999999</v>
      </c>
      <c r="AD502" s="52">
        <f t="shared" si="97"/>
        <v>0</v>
      </c>
      <c r="AE502" s="78"/>
      <c r="AF502" s="51"/>
      <c r="AG502" s="52">
        <f t="shared" si="87"/>
        <v>-20894.849999999999</v>
      </c>
      <c r="AH502" s="52">
        <f t="shared" si="88"/>
        <v>-20894.849999999999</v>
      </c>
      <c r="AI502" s="7">
        <f t="shared" si="89"/>
        <v>-20894.849999999999</v>
      </c>
      <c r="AJ502" s="7">
        <f t="shared" si="90"/>
        <v>-20894.849999999999</v>
      </c>
    </row>
    <row r="503" spans="1:36" x14ac:dyDescent="0.25">
      <c r="A503" s="301" t="str">
        <f t="shared" si="92"/>
        <v>DEDELEGATION</v>
      </c>
      <c r="B503" s="225">
        <v>44295</v>
      </c>
      <c r="C503" s="159">
        <v>3025407</v>
      </c>
      <c r="D503" s="301" t="s">
        <v>4804</v>
      </c>
      <c r="E503" s="301" t="str">
        <f>VLOOKUP(C503,Schools!$A:$Z,3,0)</f>
        <v>M</v>
      </c>
      <c r="F503" s="226">
        <v>-24945.932499999999</v>
      </c>
      <c r="G503" s="159" t="s">
        <v>4703</v>
      </c>
      <c r="H503" s="301" t="s">
        <v>4811</v>
      </c>
      <c r="I503" s="301" t="str">
        <f t="shared" si="93"/>
        <v>10163/543965</v>
      </c>
      <c r="J503" s="301">
        <f>VLOOKUP(C503,Schools!$A:$Z,9,0)</f>
        <v>400013</v>
      </c>
      <c r="K503" s="159" t="s">
        <v>170</v>
      </c>
      <c r="L503" s="159" t="s">
        <v>4817</v>
      </c>
      <c r="M503" s="159" t="s">
        <v>4848</v>
      </c>
      <c r="N503" s="298" t="str">
        <f>VLOOKUP(C503,Schools!A:D,4,0)</f>
        <v>Secondary</v>
      </c>
      <c r="O503" s="298">
        <f t="shared" si="91"/>
        <v>10163</v>
      </c>
      <c r="P503" s="298">
        <f t="shared" si="94"/>
        <v>543965</v>
      </c>
      <c r="Q503" s="286">
        <f t="shared" si="95"/>
        <v>-24945.932499999999</v>
      </c>
      <c r="R503" s="78"/>
      <c r="S503" s="78"/>
      <c r="T503" s="78"/>
      <c r="U503" s="78"/>
      <c r="V503" s="78"/>
      <c r="W503" s="78"/>
      <c r="X503" s="78"/>
      <c r="Y503" s="78"/>
      <c r="Z503" s="78"/>
      <c r="AA503" s="78"/>
      <c r="AB503" s="78"/>
      <c r="AC503" s="52">
        <f t="shared" si="96"/>
        <v>-24945.932499999999</v>
      </c>
      <c r="AD503" s="52">
        <f t="shared" si="97"/>
        <v>0</v>
      </c>
      <c r="AE503" s="78"/>
      <c r="AF503" s="51"/>
      <c r="AG503" s="52">
        <f t="shared" si="87"/>
        <v>-24945.932499999999</v>
      </c>
      <c r="AH503" s="52">
        <f t="shared" si="88"/>
        <v>-24945.932499999999</v>
      </c>
      <c r="AI503" s="7">
        <f t="shared" si="89"/>
        <v>-24945.932499999999</v>
      </c>
      <c r="AJ503" s="7">
        <f t="shared" si="90"/>
        <v>-24945.932499999999</v>
      </c>
    </row>
    <row r="504" spans="1:36" x14ac:dyDescent="0.25">
      <c r="A504" s="301" t="str">
        <f t="shared" si="92"/>
        <v>DEDELEGATION</v>
      </c>
      <c r="B504" s="225">
        <v>44295</v>
      </c>
      <c r="C504" s="159">
        <v>3025427</v>
      </c>
      <c r="D504" s="301" t="s">
        <v>111</v>
      </c>
      <c r="E504" s="301" t="str">
        <f>VLOOKUP(C504,Schools!$A:$Z,3,0)</f>
        <v>M</v>
      </c>
      <c r="F504" s="226">
        <v>-23515.559999999998</v>
      </c>
      <c r="G504" s="159" t="s">
        <v>4703</v>
      </c>
      <c r="H504" s="301" t="s">
        <v>4811</v>
      </c>
      <c r="I504" s="301" t="str">
        <f t="shared" si="93"/>
        <v>10163/543965</v>
      </c>
      <c r="J504" s="301">
        <f>VLOOKUP(C504,Schools!$A:$Z,9,0)</f>
        <v>400140</v>
      </c>
      <c r="K504" s="159" t="s">
        <v>170</v>
      </c>
      <c r="L504" s="159" t="s">
        <v>4817</v>
      </c>
      <c r="M504" s="159" t="s">
        <v>4848</v>
      </c>
      <c r="N504" s="298" t="str">
        <f>VLOOKUP(C504,Schools!A:D,4,0)</f>
        <v>Secondary</v>
      </c>
      <c r="O504" s="298">
        <f t="shared" si="91"/>
        <v>10163</v>
      </c>
      <c r="P504" s="298">
        <f t="shared" si="94"/>
        <v>543965</v>
      </c>
      <c r="Q504" s="286">
        <f t="shared" si="95"/>
        <v>-23515.559999999998</v>
      </c>
      <c r="R504" s="78"/>
      <c r="S504" s="78"/>
      <c r="T504" s="78"/>
      <c r="U504" s="78"/>
      <c r="V504" s="78"/>
      <c r="W504" s="78"/>
      <c r="X504" s="78"/>
      <c r="Y504" s="78"/>
      <c r="Z504" s="78"/>
      <c r="AA504" s="78"/>
      <c r="AB504" s="78"/>
      <c r="AC504" s="52">
        <f t="shared" si="96"/>
        <v>-23515.559999999998</v>
      </c>
      <c r="AD504" s="52">
        <f t="shared" si="97"/>
        <v>0</v>
      </c>
      <c r="AE504" s="78"/>
      <c r="AF504" s="51"/>
      <c r="AG504" s="52">
        <f t="shared" si="87"/>
        <v>-23515.559999999998</v>
      </c>
      <c r="AH504" s="52">
        <f t="shared" si="88"/>
        <v>-23515.559999999998</v>
      </c>
      <c r="AI504" s="7">
        <f t="shared" si="89"/>
        <v>-23515.559999999998</v>
      </c>
      <c r="AJ504" s="7">
        <f t="shared" si="90"/>
        <v>-23515.559999999998</v>
      </c>
    </row>
    <row r="505" spans="1:36" x14ac:dyDescent="0.25">
      <c r="A505" s="301" t="str">
        <f t="shared" si="92"/>
        <v>DEDELEGATION</v>
      </c>
      <c r="B505" s="225">
        <v>44295</v>
      </c>
      <c r="C505" s="159">
        <v>3023521</v>
      </c>
      <c r="D505" s="301" t="s">
        <v>4805</v>
      </c>
      <c r="E505" s="301" t="str">
        <f>VLOOKUP(C505,Schools!$A:$Z,3,0)</f>
        <v>M</v>
      </c>
      <c r="F505" s="226">
        <v>-34478.47</v>
      </c>
      <c r="G505" s="159" t="s">
        <v>4703</v>
      </c>
      <c r="H505" s="301" t="s">
        <v>4811</v>
      </c>
      <c r="I505" s="301" t="str">
        <f t="shared" si="93"/>
        <v>11510/543965</v>
      </c>
      <c r="J505" s="301">
        <f>VLOOKUP(C505,Schools!$A:$Z,9,0)</f>
        <v>400135</v>
      </c>
      <c r="K505" s="159" t="s">
        <v>170</v>
      </c>
      <c r="L505" s="159" t="s">
        <v>4817</v>
      </c>
      <c r="M505" s="159" t="s">
        <v>4848</v>
      </c>
      <c r="N505" s="298" t="str">
        <f>VLOOKUP(C505,Schools!A:D,4,0)</f>
        <v>All through</v>
      </c>
      <c r="O505" s="298">
        <f t="shared" si="91"/>
        <v>11510</v>
      </c>
      <c r="P505" s="298">
        <f t="shared" si="94"/>
        <v>543965</v>
      </c>
      <c r="Q505" s="286">
        <f t="shared" si="95"/>
        <v>-34478.47</v>
      </c>
      <c r="R505" s="78"/>
      <c r="S505" s="78"/>
      <c r="T505" s="78"/>
      <c r="U505" s="78"/>
      <c r="V505" s="78"/>
      <c r="W505" s="78"/>
      <c r="X505" s="78"/>
      <c r="Y505" s="78"/>
      <c r="Z505" s="78"/>
      <c r="AA505" s="78"/>
      <c r="AB505" s="78"/>
      <c r="AC505" s="52">
        <f t="shared" si="96"/>
        <v>-34478.47</v>
      </c>
      <c r="AD505" s="52">
        <f t="shared" si="97"/>
        <v>0</v>
      </c>
      <c r="AE505" s="78"/>
      <c r="AF505" s="51"/>
      <c r="AG505" s="52">
        <f t="shared" si="87"/>
        <v>-34478.47</v>
      </c>
      <c r="AH505" s="52">
        <f t="shared" si="88"/>
        <v>-34478.47</v>
      </c>
      <c r="AI505" s="7">
        <f t="shared" si="89"/>
        <v>-34478.47</v>
      </c>
      <c r="AJ505" s="7">
        <f t="shared" si="90"/>
        <v>-34478.47</v>
      </c>
    </row>
    <row r="506" spans="1:36" x14ac:dyDescent="0.25">
      <c r="Q506" s="77"/>
      <c r="R506" s="78"/>
      <c r="S506" s="78"/>
      <c r="T506" s="78"/>
      <c r="U506" s="78"/>
      <c r="V506" s="78"/>
      <c r="W506" s="78"/>
      <c r="X506" s="78"/>
      <c r="Y506" s="78"/>
      <c r="Z506" s="78"/>
      <c r="AA506" s="78"/>
      <c r="AB506" s="78"/>
      <c r="AC506" s="78"/>
      <c r="AD506" s="78"/>
      <c r="AE506" s="78"/>
      <c r="AF506" s="51"/>
      <c r="AG506" s="51"/>
      <c r="AH506" s="78"/>
    </row>
    <row r="507" spans="1:36" x14ac:dyDescent="0.25">
      <c r="Q507" s="77"/>
      <c r="R507" s="78"/>
      <c r="S507" s="78"/>
      <c r="T507" s="78"/>
      <c r="U507" s="78"/>
      <c r="V507" s="78"/>
      <c r="W507" s="78"/>
      <c r="X507" s="78"/>
      <c r="Y507" s="78"/>
      <c r="Z507" s="78"/>
      <c r="AA507" s="78"/>
      <c r="AB507" s="78"/>
      <c r="AC507" s="78"/>
      <c r="AD507" s="78"/>
      <c r="AE507" s="78"/>
      <c r="AF507" s="51"/>
      <c r="AG507" s="51"/>
      <c r="AH507" s="78"/>
    </row>
    <row r="508" spans="1:36" x14ac:dyDescent="0.25">
      <c r="Q508" s="77"/>
      <c r="R508" s="78"/>
      <c r="S508" s="78"/>
      <c r="T508" s="78"/>
      <c r="U508" s="78"/>
      <c r="V508" s="78"/>
      <c r="W508" s="78"/>
      <c r="X508" s="78"/>
      <c r="Y508" s="78"/>
      <c r="Z508" s="78"/>
      <c r="AA508" s="78"/>
      <c r="AB508" s="78"/>
      <c r="AC508" s="78"/>
      <c r="AD508" s="78"/>
      <c r="AE508" s="78"/>
      <c r="AF508" s="51"/>
      <c r="AG508" s="51"/>
      <c r="AH508" s="78"/>
    </row>
    <row r="509" spans="1:36" x14ac:dyDescent="0.25">
      <c r="Q509" s="77"/>
      <c r="R509" s="78"/>
      <c r="S509" s="78"/>
      <c r="T509" s="78"/>
      <c r="U509" s="78"/>
      <c r="V509" s="78"/>
      <c r="W509" s="78"/>
      <c r="X509" s="78"/>
      <c r="Y509" s="78"/>
      <c r="Z509" s="78"/>
      <c r="AA509" s="78"/>
      <c r="AB509" s="78"/>
      <c r="AC509" s="78"/>
      <c r="AD509" s="78"/>
      <c r="AE509" s="78"/>
      <c r="AF509" s="51"/>
      <c r="AG509" s="51"/>
      <c r="AH509" s="78"/>
    </row>
    <row r="510" spans="1:36" x14ac:dyDescent="0.25">
      <c r="Q510" s="77"/>
      <c r="R510" s="78"/>
      <c r="S510" s="78"/>
      <c r="T510" s="78"/>
      <c r="U510" s="78"/>
      <c r="V510" s="78"/>
      <c r="W510" s="78"/>
      <c r="X510" s="78"/>
      <c r="Y510" s="78"/>
      <c r="Z510" s="78"/>
      <c r="AA510" s="78"/>
      <c r="AB510" s="78"/>
      <c r="AC510" s="78"/>
      <c r="AD510" s="78"/>
      <c r="AE510" s="78"/>
      <c r="AF510" s="51"/>
      <c r="AG510" s="51"/>
      <c r="AH510" s="78"/>
    </row>
    <row r="511" spans="1:36" x14ac:dyDescent="0.25">
      <c r="Q511" s="77"/>
      <c r="R511" s="78"/>
      <c r="S511" s="78"/>
      <c r="T511" s="78"/>
      <c r="U511" s="78"/>
      <c r="V511" s="78"/>
      <c r="W511" s="78"/>
      <c r="X511" s="78"/>
      <c r="Y511" s="78"/>
      <c r="Z511" s="78"/>
      <c r="AA511" s="78"/>
      <c r="AB511" s="78"/>
      <c r="AC511" s="78"/>
      <c r="AD511" s="78"/>
      <c r="AE511" s="78"/>
      <c r="AF511" s="51"/>
      <c r="AG511" s="51"/>
      <c r="AH511" s="78"/>
    </row>
    <row r="512" spans="1:36"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c r="R640" s="78"/>
      <c r="S640" s="78"/>
      <c r="T640" s="78"/>
      <c r="U640" s="78"/>
      <c r="V640" s="78"/>
      <c r="W640" s="78"/>
      <c r="X640" s="78"/>
      <c r="Y640" s="78"/>
      <c r="Z640" s="78"/>
      <c r="AA640" s="78"/>
      <c r="AB640" s="78"/>
      <c r="AC640" s="78"/>
      <c r="AD640" s="78"/>
      <c r="AE640" s="78"/>
      <c r="AF640" s="51"/>
      <c r="AG640" s="51"/>
      <c r="AH640" s="78"/>
    </row>
    <row r="641" spans="17:34" x14ac:dyDescent="0.25">
      <c r="Q641" s="77"/>
      <c r="R641" s="78"/>
      <c r="S641" s="78"/>
      <c r="T641" s="78"/>
      <c r="U641" s="78"/>
      <c r="V641" s="78"/>
      <c r="W641" s="78"/>
      <c r="X641" s="78"/>
      <c r="Y641" s="78"/>
      <c r="Z641" s="78"/>
      <c r="AA641" s="78"/>
      <c r="AB641" s="78"/>
      <c r="AC641" s="78"/>
      <c r="AD641" s="78"/>
      <c r="AE641" s="78"/>
      <c r="AF641" s="51"/>
      <c r="AG641" s="51"/>
      <c r="AH641" s="78"/>
    </row>
    <row r="642" spans="17:34" x14ac:dyDescent="0.25">
      <c r="Q642" s="77"/>
      <c r="R642" s="78"/>
      <c r="S642" s="78"/>
      <c r="T642" s="78"/>
      <c r="U642" s="78"/>
      <c r="V642" s="78"/>
      <c r="W642" s="78"/>
      <c r="X642" s="78"/>
      <c r="Y642" s="78"/>
      <c r="Z642" s="78"/>
      <c r="AA642" s="78"/>
      <c r="AB642" s="78"/>
      <c r="AC642" s="78"/>
      <c r="AD642" s="78"/>
      <c r="AE642" s="78"/>
      <c r="AF642" s="51"/>
      <c r="AG642" s="51"/>
      <c r="AH642" s="78"/>
    </row>
    <row r="643" spans="17:34" x14ac:dyDescent="0.25">
      <c r="Q643" s="77"/>
      <c r="R643" s="78"/>
      <c r="S643" s="78"/>
      <c r="T643" s="78"/>
      <c r="U643" s="78"/>
      <c r="V643" s="78"/>
      <c r="W643" s="78"/>
      <c r="X643" s="78"/>
      <c r="Y643" s="78"/>
      <c r="Z643" s="78"/>
      <c r="AA643" s="78"/>
      <c r="AB643" s="78"/>
      <c r="AC643" s="78"/>
      <c r="AD643" s="78"/>
      <c r="AE643" s="78"/>
      <c r="AF643" s="51"/>
      <c r="AG643" s="51"/>
      <c r="AH643" s="78"/>
    </row>
    <row r="644" spans="17:34" x14ac:dyDescent="0.25">
      <c r="Q644" s="77"/>
      <c r="R644" s="78"/>
      <c r="S644" s="78"/>
      <c r="T644" s="78"/>
      <c r="U644" s="78"/>
      <c r="V644" s="78"/>
      <c r="W644" s="78"/>
      <c r="X644" s="78"/>
      <c r="Y644" s="78"/>
      <c r="Z644" s="78"/>
      <c r="AA644" s="78"/>
      <c r="AB644" s="78"/>
      <c r="AC644" s="78"/>
      <c r="AD644" s="78"/>
      <c r="AE644" s="78"/>
      <c r="AF644" s="51"/>
      <c r="AG644" s="51"/>
      <c r="AH644" s="78"/>
    </row>
    <row r="645" spans="17:34" x14ac:dyDescent="0.25">
      <c r="Q645" s="77"/>
      <c r="R645" s="78"/>
      <c r="S645" s="78"/>
      <c r="T645" s="78"/>
      <c r="U645" s="78"/>
      <c r="V645" s="78"/>
      <c r="W645" s="78"/>
      <c r="X645" s="78"/>
      <c r="Y645" s="78"/>
      <c r="Z645" s="78"/>
      <c r="AA645" s="78"/>
      <c r="AB645" s="78"/>
      <c r="AC645" s="78"/>
      <c r="AD645" s="78"/>
      <c r="AE645" s="78"/>
      <c r="AF645" s="51"/>
      <c r="AG645" s="51"/>
      <c r="AH645" s="78"/>
    </row>
    <row r="646" spans="17:34" x14ac:dyDescent="0.25">
      <c r="Q646" s="77"/>
      <c r="R646" s="78"/>
      <c r="S646" s="78"/>
      <c r="T646" s="78"/>
      <c r="U646" s="78"/>
      <c r="V646" s="78"/>
      <c r="W646" s="78"/>
      <c r="X646" s="78"/>
      <c r="Y646" s="78"/>
      <c r="Z646" s="78"/>
      <c r="AA646" s="78"/>
      <c r="AB646" s="78"/>
      <c r="AC646" s="78"/>
      <c r="AD646" s="78"/>
      <c r="AE646" s="78"/>
      <c r="AF646" s="51"/>
      <c r="AG646" s="51"/>
      <c r="AH646" s="78"/>
    </row>
    <row r="647" spans="17:34" x14ac:dyDescent="0.25">
      <c r="Q647" s="77"/>
      <c r="R647" s="78"/>
      <c r="S647" s="78"/>
      <c r="T647" s="78"/>
      <c r="U647" s="78"/>
      <c r="V647" s="78"/>
      <c r="W647" s="78"/>
      <c r="X647" s="78"/>
      <c r="Y647" s="78"/>
      <c r="Z647" s="78"/>
      <c r="AA647" s="78"/>
      <c r="AB647" s="78"/>
      <c r="AC647" s="78"/>
      <c r="AD647" s="78"/>
      <c r="AE647" s="78"/>
      <c r="AF647" s="51"/>
      <c r="AG647" s="51"/>
      <c r="AH647" s="78"/>
    </row>
    <row r="648" spans="17:34" x14ac:dyDescent="0.25">
      <c r="Q648" s="77"/>
      <c r="R648" s="78"/>
      <c r="S648" s="78"/>
      <c r="T648" s="78"/>
      <c r="U648" s="78"/>
      <c r="V648" s="78"/>
      <c r="W648" s="78"/>
      <c r="X648" s="78"/>
      <c r="Y648" s="78"/>
      <c r="Z648" s="78"/>
      <c r="AA648" s="78"/>
      <c r="AB648" s="78"/>
      <c r="AC648" s="78"/>
      <c r="AD648" s="78"/>
      <c r="AE648" s="78"/>
      <c r="AF648" s="51"/>
      <c r="AG648" s="51"/>
      <c r="AH648" s="78"/>
    </row>
    <row r="649" spans="17:34" x14ac:dyDescent="0.25">
      <c r="Q649" s="77"/>
      <c r="R649" s="78"/>
      <c r="S649" s="78"/>
      <c r="T649" s="78"/>
      <c r="U649" s="78"/>
      <c r="V649" s="78"/>
      <c r="W649" s="78"/>
      <c r="X649" s="78"/>
      <c r="Y649" s="78"/>
      <c r="Z649" s="78"/>
      <c r="AA649" s="78"/>
      <c r="AB649" s="78"/>
      <c r="AC649" s="78"/>
      <c r="AD649" s="78"/>
      <c r="AE649" s="78"/>
      <c r="AF649" s="51"/>
      <c r="AG649" s="51"/>
      <c r="AH649" s="78"/>
    </row>
    <row r="650" spans="17:34" x14ac:dyDescent="0.25">
      <c r="Q650" s="77"/>
      <c r="R650" s="78"/>
      <c r="S650" s="78"/>
      <c r="T650" s="78"/>
      <c r="U650" s="78"/>
      <c r="V650" s="78"/>
      <c r="W650" s="78"/>
      <c r="X650" s="78"/>
      <c r="Y650" s="78"/>
      <c r="Z650" s="78"/>
      <c r="AA650" s="78"/>
      <c r="AB650" s="78"/>
      <c r="AC650" s="78"/>
      <c r="AD650" s="78"/>
      <c r="AE650" s="78"/>
      <c r="AF650" s="51"/>
      <c r="AG650" s="51"/>
      <c r="AH650" s="78"/>
    </row>
    <row r="651" spans="17:34" x14ac:dyDescent="0.25">
      <c r="Q651" s="77"/>
      <c r="R651" s="78"/>
      <c r="S651" s="78"/>
      <c r="T651" s="78"/>
      <c r="U651" s="78"/>
      <c r="V651" s="78"/>
      <c r="W651" s="78"/>
      <c r="X651" s="78"/>
      <c r="Y651" s="78"/>
      <c r="Z651" s="78"/>
      <c r="AA651" s="78"/>
      <c r="AB651" s="78"/>
      <c r="AC651" s="78"/>
      <c r="AD651" s="78"/>
      <c r="AE651" s="78"/>
      <c r="AF651" s="51"/>
      <c r="AG651" s="51"/>
      <c r="AH651" s="78"/>
    </row>
    <row r="652" spans="17:34" x14ac:dyDescent="0.25">
      <c r="Q652" s="77"/>
      <c r="R652" s="78"/>
      <c r="S652" s="78"/>
      <c r="T652" s="78"/>
      <c r="U652" s="78"/>
      <c r="V652" s="78"/>
      <c r="W652" s="78"/>
      <c r="X652" s="78"/>
      <c r="Y652" s="78"/>
      <c r="Z652" s="78"/>
      <c r="AA652" s="78"/>
      <c r="AB652" s="78"/>
      <c r="AC652" s="78"/>
      <c r="AD652" s="78"/>
      <c r="AE652" s="78"/>
      <c r="AF652" s="51"/>
      <c r="AG652" s="51"/>
      <c r="AH652" s="78"/>
    </row>
    <row r="653" spans="17:34" x14ac:dyDescent="0.25">
      <c r="Q653" s="77"/>
      <c r="R653" s="78"/>
      <c r="S653" s="78"/>
      <c r="T653" s="78"/>
      <c r="U653" s="78"/>
      <c r="V653" s="78"/>
      <c r="W653" s="78"/>
      <c r="X653" s="78"/>
      <c r="Y653" s="78"/>
      <c r="Z653" s="78"/>
      <c r="AA653" s="78"/>
      <c r="AB653" s="78"/>
      <c r="AC653" s="78"/>
      <c r="AD653" s="78"/>
      <c r="AE653" s="78"/>
      <c r="AF653" s="51"/>
      <c r="AG653" s="51"/>
      <c r="AH653" s="78"/>
    </row>
    <row r="654" spans="17:34" x14ac:dyDescent="0.25">
      <c r="R654" s="78"/>
      <c r="S654" s="78"/>
      <c r="T654" s="78"/>
      <c r="U654" s="78"/>
      <c r="V654" s="78"/>
      <c r="W654" s="78"/>
      <c r="X654" s="78"/>
      <c r="Y654" s="78"/>
      <c r="Z654" s="78"/>
      <c r="AA654" s="78"/>
      <c r="AB654" s="78"/>
      <c r="AC654" s="78"/>
      <c r="AD654" s="78"/>
      <c r="AE654" s="78"/>
      <c r="AF654" s="51"/>
      <c r="AG654" s="51"/>
      <c r="AH654" s="78"/>
    </row>
    <row r="655" spans="17:34" x14ac:dyDescent="0.25">
      <c r="R655" s="78"/>
      <c r="S655" s="78"/>
      <c r="T655" s="78"/>
      <c r="U655" s="78"/>
      <c r="V655" s="78"/>
      <c r="W655" s="78"/>
      <c r="X655" s="78"/>
      <c r="Y655" s="78"/>
      <c r="Z655" s="78"/>
      <c r="AA655" s="78"/>
      <c r="AB655" s="78"/>
      <c r="AC655" s="78"/>
      <c r="AD655" s="78"/>
      <c r="AE655" s="78"/>
      <c r="AF655" s="51"/>
      <c r="AG655" s="51"/>
      <c r="AH655" s="78"/>
    </row>
    <row r="656" spans="17:34" x14ac:dyDescent="0.25">
      <c r="R656" s="78"/>
      <c r="S656" s="78"/>
      <c r="T656" s="78"/>
      <c r="U656" s="78"/>
      <c r="V656" s="78"/>
      <c r="W656" s="78"/>
      <c r="X656" s="78"/>
      <c r="Y656" s="78"/>
      <c r="Z656" s="78"/>
      <c r="AA656" s="78"/>
      <c r="AB656" s="78"/>
      <c r="AC656" s="78"/>
      <c r="AD656" s="78"/>
      <c r="AE656" s="78"/>
      <c r="AF656" s="51"/>
      <c r="AG656" s="51"/>
      <c r="AH656" s="78"/>
    </row>
    <row r="657" spans="18:34" x14ac:dyDescent="0.25">
      <c r="R657" s="78"/>
      <c r="S657" s="78"/>
      <c r="T657" s="78"/>
      <c r="U657" s="78"/>
      <c r="V657" s="78"/>
      <c r="W657" s="78"/>
      <c r="X657" s="78"/>
      <c r="Y657" s="78"/>
      <c r="Z657" s="78"/>
      <c r="AA657" s="78"/>
      <c r="AB657" s="78"/>
      <c r="AC657" s="78"/>
      <c r="AD657" s="78"/>
      <c r="AE657" s="78"/>
      <c r="AF657" s="51"/>
      <c r="AG657" s="51"/>
      <c r="AH657" s="78"/>
    </row>
    <row r="658" spans="18:34" x14ac:dyDescent="0.25">
      <c r="R658" s="78"/>
      <c r="S658" s="78"/>
      <c r="T658" s="78"/>
      <c r="U658" s="78"/>
      <c r="V658" s="78"/>
      <c r="W658" s="78"/>
      <c r="X658" s="78"/>
      <c r="Y658" s="78"/>
      <c r="Z658" s="78"/>
      <c r="AA658" s="78"/>
      <c r="AB658" s="78"/>
      <c r="AC658" s="78"/>
      <c r="AD658" s="78"/>
      <c r="AE658" s="78"/>
      <c r="AF658" s="51"/>
      <c r="AG658" s="51"/>
      <c r="AH658" s="78"/>
    </row>
    <row r="659" spans="18:34" x14ac:dyDescent="0.25">
      <c r="R659" s="78"/>
      <c r="S659" s="78"/>
      <c r="T659" s="78"/>
      <c r="U659" s="78"/>
      <c r="V659" s="78"/>
      <c r="W659" s="78"/>
      <c r="X659" s="78"/>
      <c r="Y659" s="78"/>
      <c r="Z659" s="78"/>
      <c r="AA659" s="78"/>
      <c r="AB659" s="78"/>
      <c r="AC659" s="78"/>
      <c r="AD659" s="78"/>
      <c r="AE659" s="78"/>
      <c r="AF659" s="51"/>
      <c r="AG659" s="51"/>
      <c r="AH659" s="78"/>
    </row>
    <row r="660" spans="18:34" x14ac:dyDescent="0.25">
      <c r="R660" s="78"/>
      <c r="S660" s="78"/>
      <c r="T660" s="78"/>
      <c r="U660" s="78"/>
      <c r="V660" s="78"/>
      <c r="W660" s="78"/>
      <c r="X660" s="78"/>
      <c r="Y660" s="78"/>
      <c r="Z660" s="78"/>
      <c r="AA660" s="78"/>
      <c r="AB660" s="78"/>
      <c r="AC660" s="78"/>
      <c r="AD660" s="78"/>
      <c r="AE660" s="78"/>
      <c r="AF660" s="51"/>
      <c r="AG660" s="51"/>
      <c r="AH660" s="78"/>
    </row>
    <row r="661" spans="18:34" x14ac:dyDescent="0.25">
      <c r="R661" s="78"/>
      <c r="S661" s="78"/>
      <c r="T661" s="78"/>
      <c r="U661" s="78"/>
      <c r="V661" s="78"/>
      <c r="W661" s="78"/>
      <c r="X661" s="78"/>
      <c r="Y661" s="78"/>
      <c r="Z661" s="78"/>
      <c r="AA661" s="78"/>
      <c r="AB661" s="78"/>
      <c r="AC661" s="78"/>
      <c r="AD661" s="78"/>
      <c r="AE661" s="78"/>
      <c r="AF661" s="51"/>
      <c r="AG661" s="51"/>
      <c r="AH661" s="78"/>
    </row>
    <row r="662" spans="18:34" x14ac:dyDescent="0.25">
      <c r="R662" s="78"/>
      <c r="S662" s="78"/>
      <c r="T662" s="78"/>
      <c r="U662" s="78"/>
      <c r="V662" s="78"/>
      <c r="W662" s="78"/>
      <c r="X662" s="78"/>
      <c r="Y662" s="78"/>
      <c r="Z662" s="78"/>
      <c r="AA662" s="78"/>
      <c r="AB662" s="78"/>
      <c r="AC662" s="78"/>
      <c r="AD662" s="78"/>
      <c r="AE662" s="78"/>
      <c r="AF662" s="51"/>
      <c r="AG662" s="51"/>
      <c r="AH662" s="78"/>
    </row>
    <row r="663" spans="18:34" x14ac:dyDescent="0.25">
      <c r="R663" s="78"/>
      <c r="S663" s="78"/>
      <c r="T663" s="78"/>
      <c r="U663" s="78"/>
      <c r="V663" s="78"/>
      <c r="W663" s="78"/>
      <c r="X663" s="78"/>
      <c r="Y663" s="78"/>
      <c r="Z663" s="78"/>
      <c r="AA663" s="78"/>
      <c r="AB663" s="78"/>
      <c r="AC663" s="78"/>
      <c r="AD663" s="78"/>
      <c r="AE663" s="78"/>
      <c r="AF663" s="51"/>
      <c r="AG663" s="51"/>
      <c r="AH663" s="78"/>
    </row>
    <row r="664" spans="18:34" x14ac:dyDescent="0.25">
      <c r="R664" s="78"/>
      <c r="S664" s="78"/>
      <c r="T664" s="78"/>
      <c r="U664" s="78"/>
      <c r="V664" s="78"/>
      <c r="W664" s="78"/>
      <c r="X664" s="78"/>
      <c r="Y664" s="78"/>
      <c r="Z664" s="78"/>
      <c r="AA664" s="78"/>
      <c r="AB664" s="78"/>
      <c r="AC664" s="78"/>
      <c r="AD664" s="78"/>
      <c r="AE664" s="78"/>
      <c r="AF664" s="51"/>
      <c r="AG664" s="51"/>
      <c r="AH664" s="78"/>
    </row>
    <row r="665" spans="18:34" x14ac:dyDescent="0.25">
      <c r="R665" s="78"/>
      <c r="S665" s="78"/>
      <c r="T665" s="78"/>
      <c r="U665" s="78"/>
      <c r="V665" s="78"/>
      <c r="W665" s="78"/>
      <c r="X665" s="78"/>
      <c r="Y665" s="78"/>
      <c r="Z665" s="78"/>
      <c r="AA665" s="78"/>
      <c r="AB665" s="78"/>
      <c r="AC665" s="78"/>
      <c r="AD665" s="78"/>
      <c r="AE665" s="78"/>
      <c r="AF665" s="51"/>
      <c r="AG665" s="51"/>
      <c r="AH665" s="78"/>
    </row>
    <row r="666" spans="18:34" x14ac:dyDescent="0.25">
      <c r="R666" s="78"/>
      <c r="S666" s="78"/>
      <c r="T666" s="78"/>
      <c r="U666" s="78"/>
      <c r="V666" s="78"/>
      <c r="W666" s="78"/>
      <c r="X666" s="78"/>
      <c r="Y666" s="78"/>
      <c r="Z666" s="78"/>
      <c r="AA666" s="78"/>
      <c r="AB666" s="78"/>
      <c r="AC666" s="78"/>
      <c r="AD666" s="78"/>
      <c r="AE666" s="78"/>
      <c r="AF666" s="51"/>
      <c r="AG666" s="51"/>
      <c r="AH666" s="78"/>
    </row>
    <row r="667" spans="18:34" x14ac:dyDescent="0.25">
      <c r="R667" s="78"/>
      <c r="S667" s="78"/>
      <c r="T667" s="78"/>
      <c r="U667" s="78"/>
      <c r="V667" s="78"/>
      <c r="W667" s="78"/>
      <c r="X667" s="78"/>
      <c r="Y667" s="78"/>
      <c r="Z667" s="78"/>
      <c r="AA667" s="78"/>
      <c r="AB667" s="78"/>
      <c r="AC667" s="78"/>
      <c r="AD667" s="78"/>
      <c r="AE667" s="78"/>
      <c r="AF667" s="51"/>
      <c r="AG667" s="51"/>
      <c r="AH667" s="78"/>
    </row>
    <row r="668" spans="18:34" x14ac:dyDescent="0.25">
      <c r="R668" s="78"/>
      <c r="S668" s="78"/>
      <c r="T668" s="78"/>
      <c r="U668" s="78"/>
      <c r="V668" s="78"/>
      <c r="W668" s="78"/>
      <c r="X668" s="78"/>
      <c r="Y668" s="78"/>
      <c r="Z668" s="78"/>
      <c r="AA668" s="78"/>
      <c r="AB668" s="78"/>
      <c r="AC668" s="78"/>
      <c r="AD668" s="78"/>
      <c r="AE668" s="78"/>
      <c r="AF668" s="51"/>
      <c r="AG668" s="51"/>
      <c r="AH668" s="78"/>
    </row>
    <row r="669" spans="18:34" x14ac:dyDescent="0.25">
      <c r="R669" s="78"/>
      <c r="S669" s="78"/>
      <c r="T669" s="78"/>
      <c r="U669" s="78"/>
      <c r="V669" s="78"/>
      <c r="W669" s="78"/>
      <c r="X669" s="78"/>
      <c r="Y669" s="78"/>
      <c r="Z669" s="78"/>
      <c r="AA669" s="78"/>
      <c r="AB669" s="78"/>
      <c r="AC669" s="78"/>
      <c r="AD669" s="78"/>
      <c r="AE669" s="78"/>
      <c r="AF669" s="51"/>
      <c r="AG669" s="51"/>
      <c r="AH669" s="78"/>
    </row>
    <row r="670" spans="18:34" x14ac:dyDescent="0.25">
      <c r="R670" s="78"/>
      <c r="S670" s="78"/>
      <c r="T670" s="78"/>
      <c r="U670" s="78"/>
      <c r="V670" s="78"/>
      <c r="W670" s="78"/>
      <c r="X670" s="78"/>
      <c r="Y670" s="78"/>
      <c r="Z670" s="78"/>
      <c r="AA670" s="78"/>
      <c r="AB670" s="78"/>
      <c r="AC670" s="78"/>
      <c r="AD670" s="78"/>
      <c r="AE670" s="78"/>
      <c r="AF670" s="51"/>
      <c r="AG670" s="51"/>
      <c r="AH670" s="78"/>
    </row>
    <row r="671" spans="18:34" x14ac:dyDescent="0.25">
      <c r="R671" s="78"/>
      <c r="S671" s="78"/>
      <c r="T671" s="78"/>
      <c r="U671" s="78"/>
      <c r="V671" s="78"/>
      <c r="W671" s="78"/>
      <c r="X671" s="78"/>
      <c r="Y671" s="78"/>
      <c r="Z671" s="78"/>
      <c r="AA671" s="78"/>
      <c r="AB671" s="78"/>
      <c r="AC671" s="78"/>
      <c r="AD671" s="78"/>
      <c r="AE671" s="78"/>
      <c r="AF671" s="51"/>
      <c r="AG671" s="51"/>
      <c r="AH671" s="78"/>
    </row>
    <row r="672" spans="18:34" x14ac:dyDescent="0.25">
      <c r="R672" s="78"/>
      <c r="S672" s="78"/>
      <c r="T672" s="78"/>
      <c r="U672" s="78"/>
      <c r="V672" s="78"/>
      <c r="W672" s="78"/>
      <c r="X672" s="78"/>
      <c r="Y672" s="78"/>
      <c r="Z672" s="78"/>
      <c r="AA672" s="78"/>
      <c r="AB672" s="78"/>
      <c r="AC672" s="78"/>
      <c r="AD672" s="78"/>
      <c r="AE672" s="78"/>
      <c r="AF672" s="51"/>
      <c r="AG672" s="51"/>
      <c r="AH672" s="78"/>
    </row>
    <row r="673" spans="18:34" x14ac:dyDescent="0.25">
      <c r="R673" s="78"/>
      <c r="S673" s="78"/>
      <c r="T673" s="78"/>
      <c r="U673" s="78"/>
      <c r="V673" s="78"/>
      <c r="W673" s="78"/>
      <c r="X673" s="78"/>
      <c r="Y673" s="78"/>
      <c r="Z673" s="78"/>
      <c r="AA673" s="78"/>
      <c r="AB673" s="78"/>
      <c r="AC673" s="78"/>
      <c r="AD673" s="78"/>
      <c r="AE673" s="78"/>
      <c r="AF673" s="51"/>
      <c r="AG673" s="51"/>
      <c r="AH673" s="78"/>
    </row>
    <row r="674" spans="18:34" x14ac:dyDescent="0.25">
      <c r="R674" s="78"/>
      <c r="S674" s="78"/>
      <c r="T674" s="78"/>
      <c r="U674" s="78"/>
      <c r="V674" s="78"/>
      <c r="W674" s="78"/>
      <c r="X674" s="78"/>
      <c r="Y674" s="78"/>
      <c r="Z674" s="78"/>
      <c r="AA674" s="78"/>
      <c r="AB674" s="78"/>
      <c r="AC674" s="78"/>
      <c r="AD674" s="78"/>
      <c r="AE674" s="78"/>
      <c r="AF674" s="51"/>
      <c r="AG674" s="51"/>
      <c r="AH674" s="78"/>
    </row>
    <row r="675" spans="18:34" x14ac:dyDescent="0.25">
      <c r="R675" s="78"/>
      <c r="S675" s="78"/>
      <c r="T675" s="78"/>
      <c r="U675" s="78"/>
      <c r="V675" s="78"/>
      <c r="W675" s="78"/>
      <c r="X675" s="78"/>
      <c r="Y675" s="78"/>
      <c r="Z675" s="78"/>
      <c r="AA675" s="78"/>
      <c r="AB675" s="78"/>
      <c r="AC675" s="78"/>
      <c r="AD675" s="78"/>
      <c r="AE675" s="78"/>
      <c r="AF675" s="51"/>
      <c r="AG675" s="51"/>
      <c r="AH675" s="78"/>
    </row>
    <row r="676" spans="18:34" x14ac:dyDescent="0.25">
      <c r="R676" s="78"/>
      <c r="S676" s="78"/>
      <c r="T676" s="78"/>
      <c r="U676" s="78"/>
      <c r="V676" s="78"/>
      <c r="W676" s="78"/>
      <c r="X676" s="78"/>
      <c r="Y676" s="78"/>
      <c r="Z676" s="78"/>
      <c r="AA676" s="78"/>
      <c r="AB676" s="78"/>
      <c r="AC676" s="78"/>
      <c r="AD676" s="78"/>
      <c r="AE676" s="78"/>
      <c r="AF676" s="51"/>
      <c r="AG676" s="51"/>
      <c r="AH676" s="78"/>
    </row>
    <row r="677" spans="18:34" x14ac:dyDescent="0.25">
      <c r="R677" s="78"/>
      <c r="S677" s="78"/>
      <c r="T677" s="78"/>
      <c r="U677" s="78"/>
      <c r="V677" s="78"/>
      <c r="W677" s="78"/>
      <c r="X677" s="78"/>
      <c r="Y677" s="78"/>
      <c r="Z677" s="78"/>
      <c r="AA677" s="78"/>
      <c r="AB677" s="78"/>
      <c r="AC677" s="78"/>
      <c r="AD677" s="78"/>
      <c r="AE677" s="78"/>
      <c r="AF677" s="51"/>
      <c r="AG677" s="51"/>
      <c r="AH677" s="78"/>
    </row>
    <row r="678" spans="18:34" x14ac:dyDescent="0.25">
      <c r="R678" s="78"/>
      <c r="S678" s="78"/>
      <c r="T678" s="78"/>
      <c r="U678" s="78"/>
      <c r="V678" s="78"/>
      <c r="W678" s="78"/>
      <c r="X678" s="78"/>
      <c r="Y678" s="78"/>
      <c r="Z678" s="78"/>
      <c r="AA678" s="78"/>
      <c r="AB678" s="78"/>
      <c r="AC678" s="78"/>
      <c r="AD678" s="78"/>
      <c r="AE678" s="78"/>
      <c r="AF678" s="51"/>
      <c r="AG678" s="51"/>
      <c r="AH678" s="78"/>
    </row>
    <row r="679" spans="18:34" x14ac:dyDescent="0.25">
      <c r="R679" s="78"/>
      <c r="S679" s="78"/>
      <c r="T679" s="78"/>
      <c r="U679" s="78"/>
      <c r="V679" s="78"/>
      <c r="W679" s="78"/>
      <c r="X679" s="78"/>
      <c r="Y679" s="78"/>
      <c r="Z679" s="78"/>
      <c r="AA679" s="78"/>
      <c r="AB679" s="78"/>
      <c r="AC679" s="78"/>
      <c r="AD679" s="78"/>
      <c r="AE679" s="78"/>
      <c r="AF679" s="51"/>
      <c r="AG679" s="51"/>
      <c r="AH679" s="78"/>
    </row>
    <row r="680" spans="18:34" x14ac:dyDescent="0.25">
      <c r="R680" s="78"/>
      <c r="S680" s="78"/>
      <c r="T680" s="78"/>
      <c r="U680" s="78"/>
      <c r="V680" s="78"/>
      <c r="W680" s="78"/>
      <c r="X680" s="78"/>
      <c r="Y680" s="78"/>
      <c r="Z680" s="78"/>
      <c r="AA680" s="78"/>
      <c r="AB680" s="78"/>
      <c r="AC680" s="78"/>
      <c r="AD680" s="78"/>
      <c r="AE680" s="78"/>
      <c r="AF680" s="51"/>
      <c r="AG680" s="51"/>
      <c r="AH680" s="78"/>
    </row>
    <row r="681" spans="18:34" x14ac:dyDescent="0.25">
      <c r="R681" s="78"/>
      <c r="S681" s="78"/>
      <c r="T681" s="78"/>
      <c r="U681" s="78"/>
      <c r="V681" s="78"/>
      <c r="W681" s="78"/>
      <c r="X681" s="78"/>
      <c r="Y681" s="78"/>
      <c r="Z681" s="78"/>
      <c r="AA681" s="78"/>
      <c r="AB681" s="78"/>
      <c r="AC681" s="78"/>
      <c r="AD681" s="78"/>
      <c r="AE681" s="78"/>
      <c r="AF681" s="51"/>
      <c r="AG681" s="51"/>
      <c r="AH681" s="78"/>
    </row>
    <row r="682" spans="18:34" x14ac:dyDescent="0.25">
      <c r="R682" s="78"/>
      <c r="S682" s="78"/>
      <c r="T682" s="78"/>
      <c r="U682" s="78"/>
      <c r="V682" s="78"/>
      <c r="W682" s="78"/>
      <c r="X682" s="78"/>
      <c r="Y682" s="78"/>
      <c r="Z682" s="78"/>
      <c r="AA682" s="78"/>
      <c r="AB682" s="78"/>
      <c r="AC682" s="78"/>
      <c r="AD682" s="78"/>
      <c r="AE682" s="78"/>
      <c r="AF682" s="51"/>
      <c r="AG682" s="51"/>
      <c r="AH682" s="78"/>
    </row>
    <row r="683" spans="18:34" x14ac:dyDescent="0.25">
      <c r="R683" s="78"/>
      <c r="S683" s="78"/>
      <c r="T683" s="78"/>
      <c r="U683" s="78"/>
      <c r="V683" s="78"/>
      <c r="W683" s="78"/>
      <c r="X683" s="78"/>
      <c r="Y683" s="78"/>
      <c r="Z683" s="78"/>
      <c r="AA683" s="78"/>
      <c r="AB683" s="78"/>
      <c r="AC683" s="78"/>
      <c r="AD683" s="78"/>
      <c r="AE683" s="78"/>
      <c r="AF683" s="51"/>
      <c r="AG683" s="51"/>
      <c r="AH683" s="78"/>
    </row>
    <row r="684" spans="18:34" x14ac:dyDescent="0.25">
      <c r="R684" s="78"/>
      <c r="S684" s="78"/>
      <c r="T684" s="78"/>
      <c r="U684" s="78"/>
      <c r="V684" s="78"/>
      <c r="W684" s="78"/>
      <c r="X684" s="78"/>
      <c r="Y684" s="78"/>
      <c r="Z684" s="78"/>
      <c r="AA684" s="78"/>
      <c r="AB684" s="78"/>
      <c r="AC684" s="78"/>
      <c r="AD684" s="78"/>
      <c r="AE684" s="78"/>
      <c r="AF684" s="51"/>
      <c r="AG684" s="51"/>
      <c r="AH684" s="78"/>
    </row>
    <row r="685" spans="18:34" x14ac:dyDescent="0.25">
      <c r="R685" s="78"/>
      <c r="S685" s="78"/>
      <c r="T685" s="78"/>
      <c r="U685" s="78"/>
      <c r="V685" s="78"/>
      <c r="W685" s="78"/>
      <c r="X685" s="78"/>
      <c r="Y685" s="78"/>
      <c r="Z685" s="78"/>
      <c r="AA685" s="78"/>
      <c r="AB685" s="78"/>
      <c r="AC685" s="78"/>
      <c r="AD685" s="78"/>
      <c r="AE685" s="78"/>
      <c r="AF685" s="51"/>
      <c r="AG685" s="51"/>
      <c r="AH685" s="78"/>
    </row>
    <row r="686" spans="18:34" x14ac:dyDescent="0.25">
      <c r="R686" s="78"/>
      <c r="S686" s="78"/>
      <c r="T686" s="78"/>
      <c r="U686" s="78"/>
      <c r="V686" s="78"/>
      <c r="W686" s="78"/>
      <c r="X686" s="78"/>
      <c r="Y686" s="78"/>
      <c r="Z686" s="78"/>
      <c r="AA686" s="78"/>
      <c r="AB686" s="78"/>
      <c r="AC686" s="78"/>
      <c r="AD686" s="78"/>
      <c r="AE686" s="78"/>
      <c r="AF686" s="51"/>
      <c r="AG686" s="51"/>
      <c r="AH686" s="78"/>
    </row>
    <row r="687" spans="18:34" x14ac:dyDescent="0.25">
      <c r="R687" s="78"/>
      <c r="S687" s="78"/>
      <c r="T687" s="78"/>
      <c r="U687" s="78"/>
      <c r="V687" s="78"/>
      <c r="W687" s="78"/>
      <c r="X687" s="78"/>
      <c r="Y687" s="78"/>
      <c r="Z687" s="78"/>
      <c r="AA687" s="78"/>
      <c r="AB687" s="78"/>
      <c r="AC687" s="78"/>
      <c r="AD687" s="78"/>
      <c r="AE687" s="78"/>
      <c r="AF687" s="51"/>
      <c r="AG687" s="51"/>
      <c r="AH687" s="78"/>
    </row>
    <row r="688" spans="18:34" x14ac:dyDescent="0.25">
      <c r="R688" s="78"/>
      <c r="S688" s="78"/>
      <c r="T688" s="78"/>
      <c r="U688" s="78"/>
      <c r="V688" s="78"/>
      <c r="W688" s="78"/>
      <c r="X688" s="78"/>
      <c r="Y688" s="78"/>
      <c r="Z688" s="78"/>
      <c r="AA688" s="78"/>
      <c r="AB688" s="78"/>
      <c r="AC688" s="78"/>
      <c r="AD688" s="78"/>
      <c r="AE688" s="78"/>
      <c r="AF688" s="51"/>
      <c r="AG688" s="51"/>
      <c r="AH688" s="78"/>
    </row>
    <row r="689" spans="18:34" x14ac:dyDescent="0.25">
      <c r="R689" s="78"/>
      <c r="S689" s="78"/>
      <c r="T689" s="78"/>
      <c r="U689" s="78"/>
      <c r="V689" s="78"/>
      <c r="W689" s="78"/>
      <c r="X689" s="78"/>
      <c r="Y689" s="78"/>
      <c r="Z689" s="78"/>
      <c r="AA689" s="78"/>
      <c r="AB689" s="78"/>
      <c r="AC689" s="78"/>
      <c r="AD689" s="78"/>
      <c r="AE689" s="78"/>
      <c r="AF689" s="51"/>
      <c r="AG689" s="51"/>
      <c r="AH689" s="78"/>
    </row>
    <row r="690" spans="18:34" x14ac:dyDescent="0.25">
      <c r="R690" s="78"/>
      <c r="S690" s="78"/>
      <c r="T690" s="78"/>
      <c r="U690" s="78"/>
      <c r="V690" s="78"/>
      <c r="W690" s="78"/>
      <c r="X690" s="78"/>
      <c r="Y690" s="78"/>
      <c r="Z690" s="78"/>
      <c r="AA690" s="78"/>
      <c r="AB690" s="78"/>
      <c r="AC690" s="78"/>
      <c r="AD690" s="78"/>
      <c r="AE690" s="78"/>
      <c r="AF690" s="51"/>
      <c r="AG690" s="51"/>
      <c r="AH690" s="78"/>
    </row>
    <row r="691" spans="18:34" x14ac:dyDescent="0.25">
      <c r="R691" s="78"/>
      <c r="S691" s="78"/>
      <c r="T691" s="78"/>
      <c r="U691" s="78"/>
      <c r="V691" s="78"/>
      <c r="W691" s="78"/>
      <c r="X691" s="78"/>
      <c r="Y691" s="78"/>
      <c r="Z691" s="78"/>
      <c r="AA691" s="78"/>
      <c r="AB691" s="78"/>
      <c r="AC691" s="78"/>
      <c r="AD691" s="78"/>
      <c r="AE691" s="78"/>
      <c r="AF691" s="51"/>
      <c r="AG691" s="51"/>
      <c r="AH691" s="78"/>
    </row>
    <row r="692" spans="18:34" x14ac:dyDescent="0.25">
      <c r="R692" s="78"/>
      <c r="S692" s="78"/>
      <c r="T692" s="78"/>
      <c r="U692" s="78"/>
      <c r="V692" s="78"/>
      <c r="W692" s="78"/>
      <c r="X692" s="78"/>
      <c r="Y692" s="78"/>
      <c r="Z692" s="78"/>
      <c r="AA692" s="78"/>
      <c r="AB692" s="78"/>
      <c r="AC692" s="78"/>
      <c r="AD692" s="78"/>
      <c r="AE692" s="78"/>
      <c r="AF692" s="51"/>
      <c r="AG692" s="51"/>
      <c r="AH692" s="78"/>
    </row>
    <row r="693" spans="18:34" x14ac:dyDescent="0.25">
      <c r="R693" s="78"/>
      <c r="S693" s="78"/>
      <c r="T693" s="78"/>
      <c r="U693" s="78"/>
      <c r="V693" s="78"/>
      <c r="W693" s="78"/>
      <c r="X693" s="78"/>
      <c r="Y693" s="78"/>
      <c r="Z693" s="78"/>
      <c r="AA693" s="78"/>
      <c r="AB693" s="78"/>
      <c r="AC693" s="78"/>
      <c r="AD693" s="78"/>
      <c r="AE693" s="78"/>
      <c r="AF693" s="51"/>
      <c r="AG693" s="51"/>
      <c r="AH693" s="78"/>
    </row>
    <row r="694" spans="18:34" x14ac:dyDescent="0.25">
      <c r="R694" s="78"/>
      <c r="S694" s="78"/>
      <c r="T694" s="78"/>
      <c r="U694" s="78"/>
      <c r="V694" s="78"/>
      <c r="W694" s="78"/>
      <c r="X694" s="78"/>
      <c r="Y694" s="78"/>
      <c r="Z694" s="78"/>
      <c r="AA694" s="78"/>
      <c r="AB694" s="78"/>
      <c r="AC694" s="78"/>
      <c r="AD694" s="78"/>
      <c r="AE694" s="78"/>
      <c r="AF694" s="51"/>
      <c r="AG694" s="51"/>
      <c r="AH694" s="78"/>
    </row>
    <row r="695" spans="18:34" x14ac:dyDescent="0.25">
      <c r="R695" s="78"/>
      <c r="S695" s="78"/>
      <c r="T695" s="78"/>
      <c r="U695" s="78"/>
      <c r="V695" s="78"/>
      <c r="W695" s="78"/>
      <c r="X695" s="78"/>
      <c r="Y695" s="78"/>
      <c r="Z695" s="78"/>
      <c r="AA695" s="78"/>
      <c r="AB695" s="78"/>
      <c r="AC695" s="78"/>
      <c r="AD695" s="78"/>
      <c r="AE695" s="78"/>
      <c r="AF695" s="51"/>
      <c r="AG695" s="51"/>
      <c r="AH695" s="78"/>
    </row>
    <row r="696" spans="18:34" x14ac:dyDescent="0.25">
      <c r="R696" s="78"/>
      <c r="S696" s="78"/>
      <c r="T696" s="78"/>
      <c r="U696" s="78"/>
      <c r="V696" s="78"/>
      <c r="W696" s="78"/>
      <c r="X696" s="78"/>
      <c r="Y696" s="78"/>
      <c r="Z696" s="78"/>
      <c r="AA696" s="78"/>
      <c r="AB696" s="78"/>
      <c r="AC696" s="78"/>
      <c r="AD696" s="78"/>
      <c r="AE696" s="78"/>
      <c r="AF696" s="51"/>
      <c r="AG696" s="51"/>
      <c r="AH696" s="78"/>
    </row>
    <row r="697" spans="18:34" x14ac:dyDescent="0.25">
      <c r="R697" s="78"/>
      <c r="S697" s="78"/>
      <c r="T697" s="78"/>
      <c r="U697" s="78"/>
      <c r="V697" s="78"/>
      <c r="W697" s="78"/>
      <c r="X697" s="78"/>
      <c r="Y697" s="78"/>
      <c r="Z697" s="78"/>
      <c r="AA697" s="78"/>
      <c r="AB697" s="78"/>
      <c r="AC697" s="78"/>
      <c r="AD697" s="78"/>
      <c r="AE697" s="78"/>
      <c r="AF697" s="51"/>
      <c r="AG697" s="51"/>
      <c r="AH697" s="78"/>
    </row>
    <row r="698" spans="18:34" x14ac:dyDescent="0.25">
      <c r="R698" s="78"/>
      <c r="S698" s="78"/>
      <c r="T698" s="78"/>
      <c r="U698" s="78"/>
      <c r="V698" s="78"/>
      <c r="W698" s="78"/>
      <c r="X698" s="78"/>
      <c r="Y698" s="78"/>
      <c r="Z698" s="78"/>
      <c r="AA698" s="78"/>
      <c r="AB698" s="78"/>
      <c r="AC698" s="78"/>
      <c r="AD698" s="78"/>
      <c r="AE698" s="78"/>
      <c r="AF698" s="51"/>
      <c r="AG698" s="51"/>
      <c r="AH698" s="78"/>
    </row>
    <row r="699" spans="18:34" x14ac:dyDescent="0.25">
      <c r="R699" s="78"/>
      <c r="S699" s="78"/>
      <c r="T699" s="78"/>
      <c r="U699" s="78"/>
      <c r="V699" s="78"/>
      <c r="W699" s="78"/>
      <c r="X699" s="78"/>
      <c r="Y699" s="78"/>
      <c r="Z699" s="78"/>
      <c r="AA699" s="78"/>
      <c r="AB699" s="78"/>
      <c r="AC699" s="78"/>
      <c r="AD699" s="78"/>
      <c r="AE699" s="78"/>
      <c r="AF699" s="51"/>
      <c r="AG699" s="51"/>
      <c r="AH699" s="78"/>
    </row>
    <row r="700" spans="18:34" x14ac:dyDescent="0.25">
      <c r="R700" s="78"/>
      <c r="S700" s="78"/>
      <c r="T700" s="78"/>
      <c r="U700" s="78"/>
      <c r="V700" s="78"/>
      <c r="W700" s="78"/>
      <c r="X700" s="78"/>
      <c r="Y700" s="78"/>
      <c r="Z700" s="78"/>
      <c r="AA700" s="78"/>
      <c r="AB700" s="78"/>
      <c r="AC700" s="78"/>
      <c r="AD700" s="78"/>
      <c r="AE700" s="78"/>
      <c r="AF700" s="51"/>
      <c r="AG700" s="51"/>
      <c r="AH700" s="78"/>
    </row>
    <row r="701" spans="18:34" x14ac:dyDescent="0.25">
      <c r="R701" s="78"/>
      <c r="S701" s="78"/>
      <c r="T701" s="78"/>
      <c r="U701" s="78"/>
      <c r="V701" s="78"/>
      <c r="W701" s="78"/>
      <c r="X701" s="78"/>
      <c r="Y701" s="78"/>
      <c r="Z701" s="78"/>
      <c r="AA701" s="78"/>
      <c r="AB701" s="78"/>
      <c r="AC701" s="78"/>
      <c r="AD701" s="78"/>
      <c r="AE701" s="78"/>
      <c r="AF701" s="51"/>
      <c r="AG701" s="51"/>
      <c r="AH701" s="78"/>
    </row>
    <row r="702" spans="18:34" x14ac:dyDescent="0.25">
      <c r="R702" s="78"/>
      <c r="S702" s="78"/>
      <c r="T702" s="78"/>
      <c r="U702" s="78"/>
      <c r="V702" s="78"/>
      <c r="W702" s="78"/>
      <c r="X702" s="78"/>
      <c r="Y702" s="78"/>
      <c r="Z702" s="78"/>
      <c r="AA702" s="78"/>
      <c r="AB702" s="78"/>
      <c r="AC702" s="78"/>
      <c r="AD702" s="78"/>
      <c r="AE702" s="78"/>
      <c r="AF702" s="51"/>
      <c r="AG702" s="51"/>
      <c r="AH702" s="78"/>
    </row>
    <row r="703" spans="18:34" x14ac:dyDescent="0.25">
      <c r="R703" s="78"/>
      <c r="S703" s="78"/>
      <c r="T703" s="78"/>
      <c r="U703" s="78"/>
      <c r="V703" s="78"/>
      <c r="W703" s="78"/>
      <c r="X703" s="78"/>
      <c r="Y703" s="78"/>
      <c r="Z703" s="78"/>
      <c r="AA703" s="78"/>
      <c r="AB703" s="78"/>
      <c r="AC703" s="78"/>
      <c r="AD703" s="78"/>
      <c r="AE703" s="78"/>
      <c r="AF703" s="51"/>
      <c r="AG703" s="51"/>
      <c r="AH703" s="78"/>
    </row>
    <row r="704" spans="18:34" x14ac:dyDescent="0.25">
      <c r="R704" s="78"/>
      <c r="S704" s="78"/>
      <c r="T704" s="78"/>
      <c r="U704" s="78"/>
      <c r="V704" s="78"/>
      <c r="W704" s="78"/>
      <c r="X704" s="78"/>
      <c r="Y704" s="78"/>
      <c r="Z704" s="78"/>
      <c r="AA704" s="78"/>
      <c r="AB704" s="78"/>
      <c r="AC704" s="78"/>
      <c r="AD704" s="78"/>
      <c r="AE704" s="78"/>
      <c r="AF704" s="51"/>
      <c r="AG704" s="51"/>
      <c r="AH704" s="78"/>
    </row>
    <row r="705" spans="18:34" x14ac:dyDescent="0.25">
      <c r="R705" s="78"/>
      <c r="S705" s="78"/>
      <c r="T705" s="78"/>
      <c r="U705" s="78"/>
      <c r="V705" s="78"/>
      <c r="W705" s="78"/>
      <c r="X705" s="78"/>
      <c r="Y705" s="78"/>
      <c r="Z705" s="78"/>
      <c r="AA705" s="78"/>
      <c r="AB705" s="78"/>
      <c r="AC705" s="78"/>
      <c r="AD705" s="78"/>
      <c r="AE705" s="78"/>
      <c r="AF705" s="51"/>
      <c r="AG705" s="51"/>
      <c r="AH705" s="78"/>
    </row>
    <row r="706" spans="18:34" x14ac:dyDescent="0.25">
      <c r="R706" s="78"/>
      <c r="S706" s="78"/>
      <c r="T706" s="78"/>
      <c r="U706" s="78"/>
      <c r="V706" s="78"/>
      <c r="W706" s="78"/>
      <c r="X706" s="78"/>
      <c r="Y706" s="78"/>
      <c r="Z706" s="78"/>
      <c r="AA706" s="78"/>
      <c r="AB706" s="78"/>
      <c r="AC706" s="78"/>
      <c r="AD706" s="78"/>
      <c r="AE706" s="78"/>
      <c r="AF706" s="51"/>
      <c r="AG706" s="51"/>
      <c r="AH706" s="78"/>
    </row>
    <row r="707" spans="18:34" x14ac:dyDescent="0.25">
      <c r="R707" s="78"/>
      <c r="S707" s="78"/>
      <c r="T707" s="78"/>
      <c r="U707" s="78"/>
      <c r="V707" s="78"/>
      <c r="W707" s="78"/>
      <c r="X707" s="78"/>
      <c r="Y707" s="78"/>
      <c r="Z707" s="78"/>
      <c r="AA707" s="78"/>
      <c r="AB707" s="78"/>
      <c r="AC707" s="78"/>
      <c r="AD707" s="78"/>
      <c r="AE707" s="78"/>
      <c r="AF707" s="51"/>
      <c r="AG707" s="51"/>
      <c r="AH707" s="78"/>
    </row>
    <row r="708" spans="18:34" x14ac:dyDescent="0.25">
      <c r="R708" s="78"/>
      <c r="S708" s="78"/>
      <c r="T708" s="78"/>
      <c r="U708" s="78"/>
      <c r="V708" s="78"/>
      <c r="W708" s="78"/>
      <c r="X708" s="78"/>
      <c r="Y708" s="78"/>
      <c r="Z708" s="78"/>
      <c r="AA708" s="78"/>
      <c r="AB708" s="78"/>
      <c r="AC708" s="78"/>
      <c r="AD708" s="78"/>
      <c r="AE708" s="78"/>
      <c r="AF708" s="51"/>
      <c r="AG708" s="51"/>
      <c r="AH708" s="78"/>
    </row>
    <row r="709" spans="18:34" x14ac:dyDescent="0.25">
      <c r="R709" s="78"/>
      <c r="S709" s="78"/>
      <c r="T709" s="78"/>
      <c r="U709" s="78"/>
      <c r="V709" s="78"/>
      <c r="W709" s="78"/>
      <c r="X709" s="78"/>
      <c r="Y709" s="78"/>
      <c r="Z709" s="78"/>
      <c r="AA709" s="78"/>
      <c r="AB709" s="78"/>
      <c r="AC709" s="78"/>
      <c r="AD709" s="78"/>
      <c r="AE709" s="78"/>
      <c r="AF709" s="51"/>
      <c r="AG709" s="51"/>
      <c r="AH709" s="78"/>
    </row>
    <row r="710" spans="18:34" x14ac:dyDescent="0.25">
      <c r="R710" s="78"/>
      <c r="S710" s="78"/>
      <c r="T710" s="78"/>
      <c r="U710" s="78"/>
      <c r="V710" s="78"/>
      <c r="W710" s="78"/>
      <c r="X710" s="78"/>
      <c r="Y710" s="78"/>
      <c r="Z710" s="78"/>
      <c r="AA710" s="78"/>
      <c r="AB710" s="78"/>
      <c r="AC710" s="78"/>
      <c r="AD710" s="78"/>
      <c r="AE710" s="78"/>
      <c r="AF710" s="51"/>
      <c r="AG710" s="51"/>
      <c r="AH710" s="78"/>
    </row>
    <row r="711" spans="18:34" x14ac:dyDescent="0.25">
      <c r="R711" s="78"/>
      <c r="S711" s="78"/>
      <c r="T711" s="78"/>
      <c r="U711" s="78"/>
      <c r="V711" s="78"/>
      <c r="W711" s="78"/>
      <c r="X711" s="78"/>
      <c r="Y711" s="78"/>
      <c r="Z711" s="78"/>
      <c r="AA711" s="78"/>
      <c r="AB711" s="78"/>
      <c r="AC711" s="78"/>
      <c r="AD711" s="78"/>
      <c r="AE711" s="78"/>
      <c r="AF711" s="51"/>
      <c r="AG711" s="51"/>
      <c r="AH711" s="78"/>
    </row>
    <row r="712" spans="18:34" x14ac:dyDescent="0.25">
      <c r="R712" s="78"/>
      <c r="S712" s="78"/>
      <c r="T712" s="78"/>
      <c r="U712" s="78"/>
      <c r="V712" s="78"/>
      <c r="W712" s="78"/>
      <c r="X712" s="78"/>
      <c r="Y712" s="78"/>
      <c r="Z712" s="78"/>
      <c r="AA712" s="78"/>
      <c r="AB712" s="78"/>
      <c r="AC712" s="78"/>
      <c r="AD712" s="78"/>
      <c r="AE712" s="78"/>
      <c r="AF712" s="51"/>
      <c r="AG712" s="51"/>
      <c r="AH712" s="78"/>
    </row>
    <row r="713" spans="18:34" x14ac:dyDescent="0.25">
      <c r="R713" s="78"/>
      <c r="S713" s="78"/>
      <c r="T713" s="78"/>
      <c r="U713" s="78"/>
      <c r="V713" s="78"/>
      <c r="W713" s="78"/>
      <c r="X713" s="78"/>
      <c r="Y713" s="78"/>
      <c r="Z713" s="78"/>
      <c r="AA713" s="78"/>
      <c r="AB713" s="78"/>
      <c r="AC713" s="78"/>
      <c r="AD713" s="78"/>
      <c r="AE713" s="78"/>
      <c r="AF713" s="51"/>
      <c r="AG713" s="51"/>
      <c r="AH713" s="78"/>
    </row>
    <row r="714" spans="18:34" x14ac:dyDescent="0.25">
      <c r="R714" s="78"/>
      <c r="S714" s="78"/>
      <c r="T714" s="78"/>
      <c r="U714" s="78"/>
      <c r="V714" s="78"/>
      <c r="W714" s="78"/>
      <c r="X714" s="78"/>
      <c r="Y714" s="78"/>
      <c r="Z714" s="78"/>
      <c r="AA714" s="78"/>
      <c r="AB714" s="78"/>
      <c r="AC714" s="78"/>
      <c r="AD714" s="78"/>
      <c r="AE714" s="78"/>
      <c r="AF714" s="51"/>
      <c r="AG714" s="51"/>
      <c r="AH714" s="78"/>
    </row>
    <row r="715" spans="18:34" x14ac:dyDescent="0.25">
      <c r="R715" s="78"/>
      <c r="S715" s="78"/>
      <c r="T715" s="78"/>
      <c r="U715" s="78"/>
      <c r="V715" s="78"/>
      <c r="W715" s="78"/>
      <c r="X715" s="78"/>
      <c r="Y715" s="78"/>
      <c r="Z715" s="78"/>
      <c r="AA715" s="78"/>
      <c r="AB715" s="78"/>
      <c r="AC715" s="78"/>
      <c r="AD715" s="78"/>
      <c r="AE715" s="78"/>
      <c r="AF715" s="51"/>
      <c r="AG715" s="51"/>
      <c r="AH715" s="78"/>
    </row>
    <row r="716" spans="18:34" x14ac:dyDescent="0.25">
      <c r="R716" s="78"/>
      <c r="S716" s="78"/>
      <c r="T716" s="78"/>
      <c r="U716" s="78"/>
      <c r="V716" s="78"/>
      <c r="W716" s="78"/>
      <c r="X716" s="78"/>
      <c r="Y716" s="78"/>
      <c r="Z716" s="78"/>
      <c r="AA716" s="78"/>
      <c r="AB716" s="78"/>
      <c r="AC716" s="78"/>
      <c r="AD716" s="78"/>
      <c r="AE716" s="78"/>
      <c r="AF716" s="51"/>
      <c r="AG716" s="51"/>
      <c r="AH716" s="78"/>
    </row>
    <row r="717" spans="18:34" x14ac:dyDescent="0.25">
      <c r="R717" s="78"/>
      <c r="S717" s="78"/>
      <c r="T717" s="78"/>
      <c r="U717" s="78"/>
      <c r="V717" s="78"/>
      <c r="W717" s="78"/>
      <c r="X717" s="78"/>
      <c r="Y717" s="78"/>
      <c r="Z717" s="78"/>
      <c r="AA717" s="78"/>
      <c r="AB717" s="78"/>
      <c r="AC717" s="78"/>
      <c r="AD717" s="78"/>
      <c r="AE717" s="78"/>
      <c r="AF717" s="51"/>
      <c r="AG717" s="51"/>
      <c r="AH717" s="78"/>
    </row>
    <row r="718" spans="18:34" x14ac:dyDescent="0.25">
      <c r="R718" s="78"/>
      <c r="S718" s="78"/>
      <c r="T718" s="78"/>
      <c r="U718" s="78"/>
      <c r="V718" s="78"/>
      <c r="W718" s="78"/>
      <c r="X718" s="78"/>
      <c r="Y718" s="78"/>
      <c r="Z718" s="78"/>
      <c r="AA718" s="78"/>
      <c r="AB718" s="78"/>
      <c r="AC718" s="78"/>
      <c r="AD718" s="78"/>
      <c r="AE718" s="78"/>
      <c r="AF718" s="51"/>
      <c r="AG718" s="51"/>
      <c r="AH718" s="78"/>
    </row>
    <row r="719" spans="18:34" x14ac:dyDescent="0.25">
      <c r="R719" s="78"/>
      <c r="S719" s="78"/>
      <c r="T719" s="78"/>
      <c r="U719" s="78"/>
      <c r="V719" s="78"/>
      <c r="W719" s="78"/>
      <c r="X719" s="78"/>
      <c r="Y719" s="78"/>
      <c r="Z719" s="78"/>
      <c r="AA719" s="78"/>
      <c r="AB719" s="78"/>
      <c r="AC719" s="78"/>
      <c r="AD719" s="78"/>
      <c r="AE719" s="78"/>
      <c r="AF719" s="51"/>
      <c r="AG719" s="51"/>
      <c r="AH719" s="78"/>
    </row>
    <row r="720" spans="18:34" x14ac:dyDescent="0.25">
      <c r="R720" s="78"/>
      <c r="S720" s="78"/>
      <c r="T720" s="78"/>
      <c r="U720" s="78"/>
      <c r="V720" s="78"/>
      <c r="W720" s="78"/>
      <c r="X720" s="78"/>
      <c r="Y720" s="78"/>
      <c r="Z720" s="78"/>
      <c r="AA720" s="78"/>
      <c r="AB720" s="78"/>
      <c r="AC720" s="78"/>
      <c r="AD720" s="78"/>
      <c r="AE720" s="78"/>
      <c r="AF720" s="51"/>
      <c r="AG720" s="51"/>
      <c r="AH720" s="78"/>
    </row>
    <row r="721" spans="18:34" x14ac:dyDescent="0.25">
      <c r="R721" s="78"/>
      <c r="S721" s="78"/>
      <c r="T721" s="78"/>
      <c r="U721" s="78"/>
      <c r="V721" s="78"/>
      <c r="W721" s="78"/>
      <c r="X721" s="78"/>
      <c r="Y721" s="78"/>
      <c r="Z721" s="78"/>
      <c r="AA721" s="78"/>
      <c r="AB721" s="78"/>
      <c r="AC721" s="78"/>
      <c r="AD721" s="78"/>
      <c r="AE721" s="78"/>
      <c r="AF721" s="51"/>
      <c r="AG721" s="51"/>
      <c r="AH721" s="78"/>
    </row>
    <row r="722" spans="18:34" x14ac:dyDescent="0.25">
      <c r="R722" s="78"/>
      <c r="S722" s="78"/>
      <c r="T722" s="78"/>
      <c r="U722" s="78"/>
      <c r="V722" s="78"/>
      <c r="W722" s="78"/>
      <c r="X722" s="78"/>
      <c r="Y722" s="78"/>
      <c r="Z722" s="78"/>
      <c r="AA722" s="78"/>
      <c r="AB722" s="78"/>
      <c r="AC722" s="78"/>
      <c r="AD722" s="78"/>
      <c r="AE722" s="78"/>
      <c r="AF722" s="51"/>
      <c r="AG722" s="51"/>
      <c r="AH722" s="78"/>
    </row>
    <row r="723" spans="18:34" x14ac:dyDescent="0.25">
      <c r="R723" s="78"/>
      <c r="S723" s="78"/>
      <c r="T723" s="78"/>
      <c r="U723" s="78"/>
      <c r="V723" s="78"/>
      <c r="W723" s="78"/>
      <c r="X723" s="78"/>
      <c r="Y723" s="78"/>
      <c r="Z723" s="78"/>
      <c r="AA723" s="78"/>
      <c r="AB723" s="78"/>
      <c r="AC723" s="78"/>
      <c r="AD723" s="78"/>
      <c r="AE723" s="78"/>
      <c r="AF723" s="51"/>
      <c r="AG723" s="51"/>
      <c r="AH723" s="78"/>
    </row>
    <row r="724" spans="18:34" x14ac:dyDescent="0.25">
      <c r="R724" s="78"/>
      <c r="S724" s="78"/>
      <c r="T724" s="78"/>
      <c r="U724" s="78"/>
      <c r="V724" s="78"/>
      <c r="W724" s="78"/>
      <c r="X724" s="78"/>
      <c r="Y724" s="78"/>
      <c r="Z724" s="78"/>
      <c r="AA724" s="78"/>
      <c r="AB724" s="78"/>
      <c r="AC724" s="78"/>
      <c r="AD724" s="78"/>
      <c r="AE724" s="78"/>
      <c r="AF724" s="51"/>
      <c r="AG724" s="51"/>
      <c r="AH724" s="78"/>
    </row>
    <row r="725" spans="18:34" x14ac:dyDescent="0.25">
      <c r="R725" s="78"/>
      <c r="S725" s="78"/>
      <c r="T725" s="78"/>
      <c r="U725" s="78"/>
      <c r="V725" s="78"/>
      <c r="W725" s="78"/>
      <c r="X725" s="78"/>
      <c r="Y725" s="78"/>
      <c r="Z725" s="78"/>
      <c r="AA725" s="78"/>
      <c r="AB725" s="78"/>
      <c r="AC725" s="78"/>
      <c r="AD725" s="78"/>
      <c r="AE725" s="78"/>
      <c r="AF725" s="51"/>
      <c r="AG725" s="51"/>
      <c r="AH725" s="78"/>
    </row>
    <row r="726" spans="18:34" x14ac:dyDescent="0.25">
      <c r="R726" s="78"/>
      <c r="S726" s="78"/>
      <c r="T726" s="78"/>
      <c r="U726" s="78"/>
      <c r="V726" s="78"/>
      <c r="W726" s="78"/>
      <c r="X726" s="78"/>
      <c r="Y726" s="78"/>
      <c r="Z726" s="78"/>
      <c r="AA726" s="78"/>
      <c r="AB726" s="78"/>
      <c r="AC726" s="78"/>
      <c r="AD726" s="78"/>
      <c r="AE726" s="78"/>
      <c r="AF726" s="51"/>
      <c r="AG726" s="51"/>
      <c r="AH726" s="78"/>
    </row>
    <row r="727" spans="18:34" x14ac:dyDescent="0.25">
      <c r="R727" s="78"/>
      <c r="S727" s="78"/>
      <c r="T727" s="78"/>
      <c r="U727" s="78"/>
      <c r="V727" s="78"/>
      <c r="W727" s="78"/>
      <c r="X727" s="78"/>
      <c r="Y727" s="78"/>
      <c r="Z727" s="78"/>
      <c r="AA727" s="78"/>
      <c r="AB727" s="78"/>
      <c r="AC727" s="78"/>
      <c r="AD727" s="78"/>
      <c r="AE727" s="78"/>
      <c r="AF727" s="51"/>
      <c r="AG727" s="51"/>
      <c r="AH727" s="78"/>
    </row>
    <row r="728" spans="18:34" x14ac:dyDescent="0.25">
      <c r="R728" s="78"/>
      <c r="S728" s="78"/>
      <c r="T728" s="78"/>
      <c r="U728" s="78"/>
      <c r="V728" s="78"/>
      <c r="W728" s="78"/>
      <c r="X728" s="78"/>
      <c r="Y728" s="78"/>
      <c r="Z728" s="78"/>
      <c r="AA728" s="78"/>
      <c r="AB728" s="78"/>
      <c r="AC728" s="78"/>
      <c r="AD728" s="78"/>
      <c r="AE728" s="78"/>
      <c r="AF728" s="51"/>
      <c r="AG728" s="51"/>
      <c r="AH728" s="78"/>
    </row>
    <row r="729" spans="18:34" x14ac:dyDescent="0.25">
      <c r="R729" s="78"/>
      <c r="S729" s="78"/>
      <c r="T729" s="78"/>
      <c r="U729" s="78"/>
      <c r="V729" s="78"/>
      <c r="W729" s="78"/>
      <c r="X729" s="78"/>
      <c r="Y729" s="78"/>
      <c r="Z729" s="78"/>
      <c r="AA729" s="78"/>
      <c r="AB729" s="78"/>
      <c r="AC729" s="78"/>
      <c r="AD729" s="78"/>
      <c r="AE729" s="78"/>
      <c r="AF729" s="51"/>
      <c r="AG729" s="51"/>
      <c r="AH729" s="78"/>
    </row>
    <row r="730" spans="18:34" x14ac:dyDescent="0.25">
      <c r="R730" s="78"/>
      <c r="S730" s="78"/>
      <c r="T730" s="78"/>
      <c r="U730" s="78"/>
      <c r="V730" s="78"/>
      <c r="W730" s="78"/>
      <c r="X730" s="78"/>
      <c r="Y730" s="78"/>
      <c r="Z730" s="78"/>
      <c r="AA730" s="78"/>
      <c r="AB730" s="78"/>
      <c r="AC730" s="78"/>
      <c r="AD730" s="78"/>
      <c r="AE730" s="78"/>
      <c r="AF730" s="51"/>
      <c r="AG730" s="51"/>
      <c r="AH730" s="78"/>
    </row>
    <row r="731" spans="18:34" x14ac:dyDescent="0.25">
      <c r="R731" s="78"/>
      <c r="S731" s="78"/>
      <c r="T731" s="78"/>
      <c r="U731" s="78"/>
      <c r="V731" s="78"/>
      <c r="W731" s="78"/>
      <c r="X731" s="78"/>
      <c r="Y731" s="78"/>
      <c r="Z731" s="78"/>
      <c r="AA731" s="78"/>
      <c r="AB731" s="78"/>
      <c r="AC731" s="78"/>
      <c r="AD731" s="78"/>
      <c r="AE731" s="78"/>
      <c r="AF731" s="51"/>
      <c r="AG731" s="51"/>
      <c r="AH731" s="78"/>
    </row>
    <row r="732" spans="18:34" x14ac:dyDescent="0.25">
      <c r="R732" s="78"/>
      <c r="S732" s="78"/>
      <c r="T732" s="78"/>
      <c r="U732" s="78"/>
      <c r="V732" s="78"/>
      <c r="W732" s="78"/>
      <c r="X732" s="78"/>
      <c r="Y732" s="78"/>
      <c r="Z732" s="78"/>
      <c r="AA732" s="78"/>
      <c r="AB732" s="78"/>
      <c r="AC732" s="78"/>
      <c r="AD732" s="78"/>
      <c r="AE732" s="78"/>
      <c r="AF732" s="51"/>
      <c r="AG732" s="51"/>
      <c r="AH732" s="78"/>
    </row>
    <row r="733" spans="18:34" x14ac:dyDescent="0.25">
      <c r="R733" s="78"/>
      <c r="S733" s="78"/>
      <c r="T733" s="78"/>
      <c r="U733" s="78"/>
      <c r="V733" s="78"/>
      <c r="W733" s="78"/>
      <c r="X733" s="78"/>
      <c r="Y733" s="78"/>
      <c r="Z733" s="78"/>
      <c r="AA733" s="78"/>
      <c r="AB733" s="78"/>
      <c r="AC733" s="78"/>
      <c r="AD733" s="78"/>
      <c r="AE733" s="78"/>
      <c r="AF733" s="51"/>
      <c r="AG733" s="51"/>
      <c r="AH733" s="78"/>
    </row>
    <row r="734" spans="18:34" x14ac:dyDescent="0.25">
      <c r="R734" s="78"/>
      <c r="S734" s="78"/>
      <c r="T734" s="78"/>
      <c r="U734" s="78"/>
      <c r="V734" s="78"/>
      <c r="W734" s="78"/>
      <c r="X734" s="78"/>
      <c r="Y734" s="78"/>
      <c r="Z734" s="78"/>
      <c r="AA734" s="78"/>
      <c r="AB734" s="78"/>
      <c r="AC734" s="78"/>
      <c r="AD734" s="78"/>
      <c r="AE734" s="78"/>
      <c r="AF734" s="51"/>
      <c r="AG734" s="51"/>
      <c r="AH734" s="78"/>
    </row>
    <row r="735" spans="18:34" x14ac:dyDescent="0.25">
      <c r="R735" s="78"/>
      <c r="S735" s="78"/>
      <c r="T735" s="78"/>
      <c r="U735" s="78"/>
      <c r="V735" s="78"/>
      <c r="W735" s="78"/>
      <c r="X735" s="78"/>
      <c r="Y735" s="78"/>
      <c r="Z735" s="78"/>
      <c r="AA735" s="78"/>
      <c r="AB735" s="78"/>
      <c r="AC735" s="78"/>
      <c r="AD735" s="78"/>
      <c r="AE735" s="78"/>
      <c r="AF735" s="51"/>
      <c r="AG735" s="51"/>
      <c r="AH735" s="78"/>
    </row>
    <row r="736" spans="18:34" x14ac:dyDescent="0.25">
      <c r="R736" s="78"/>
      <c r="S736" s="78"/>
      <c r="T736" s="78"/>
      <c r="U736" s="78"/>
      <c r="V736" s="78"/>
      <c r="W736" s="78"/>
      <c r="X736" s="78"/>
      <c r="Y736" s="78"/>
      <c r="Z736" s="78"/>
      <c r="AA736" s="78"/>
      <c r="AB736" s="78"/>
      <c r="AC736" s="78"/>
      <c r="AD736" s="78"/>
      <c r="AE736" s="78"/>
      <c r="AF736" s="51"/>
      <c r="AG736" s="51"/>
      <c r="AH736" s="78"/>
    </row>
    <row r="737" spans="18:34" x14ac:dyDescent="0.25">
      <c r="R737" s="78"/>
      <c r="S737" s="78"/>
      <c r="T737" s="78"/>
      <c r="U737" s="78"/>
      <c r="V737" s="78"/>
      <c r="W737" s="78"/>
      <c r="X737" s="78"/>
      <c r="Y737" s="78"/>
      <c r="Z737" s="78"/>
      <c r="AA737" s="78"/>
      <c r="AB737" s="78"/>
      <c r="AC737" s="78"/>
      <c r="AD737" s="78"/>
      <c r="AE737" s="78"/>
      <c r="AF737" s="51"/>
      <c r="AG737" s="51"/>
      <c r="AH737" s="78"/>
    </row>
    <row r="738" spans="18:34" x14ac:dyDescent="0.25">
      <c r="R738" s="78"/>
      <c r="S738" s="78"/>
      <c r="T738" s="78"/>
      <c r="U738" s="78"/>
      <c r="V738" s="78"/>
      <c r="W738" s="78"/>
      <c r="X738" s="78"/>
      <c r="Y738" s="78"/>
      <c r="Z738" s="78"/>
      <c r="AA738" s="78"/>
      <c r="AB738" s="78"/>
      <c r="AC738" s="78"/>
      <c r="AD738" s="78"/>
      <c r="AE738" s="78"/>
      <c r="AF738" s="51"/>
      <c r="AG738" s="51"/>
      <c r="AH738" s="78"/>
    </row>
    <row r="739" spans="18:34" x14ac:dyDescent="0.25">
      <c r="R739" s="78"/>
      <c r="S739" s="78"/>
      <c r="T739" s="78"/>
      <c r="U739" s="78"/>
      <c r="V739" s="78"/>
      <c r="W739" s="78"/>
      <c r="X739" s="78"/>
      <c r="Y739" s="78"/>
      <c r="Z739" s="78"/>
      <c r="AA739" s="78"/>
      <c r="AB739" s="78"/>
      <c r="AC739" s="78"/>
      <c r="AD739" s="78"/>
      <c r="AE739" s="78"/>
      <c r="AF739" s="51"/>
      <c r="AG739" s="51"/>
      <c r="AH739" s="78"/>
    </row>
    <row r="740" spans="18:34" x14ac:dyDescent="0.25">
      <c r="R740" s="78"/>
      <c r="S740" s="78"/>
      <c r="T740" s="78"/>
      <c r="U740" s="78"/>
      <c r="V740" s="78"/>
      <c r="W740" s="78"/>
      <c r="X740" s="78"/>
      <c r="Y740" s="78"/>
      <c r="Z740" s="78"/>
      <c r="AA740" s="78"/>
      <c r="AB740" s="78"/>
      <c r="AC740" s="78"/>
      <c r="AD740" s="78"/>
      <c r="AE740" s="78"/>
      <c r="AF740" s="51"/>
      <c r="AG740" s="51"/>
      <c r="AH740" s="78"/>
    </row>
    <row r="741" spans="18:34" x14ac:dyDescent="0.25">
      <c r="R741" s="78"/>
      <c r="S741" s="78"/>
      <c r="T741" s="78"/>
      <c r="U741" s="78"/>
      <c r="V741" s="78"/>
      <c r="W741" s="78"/>
      <c r="X741" s="78"/>
      <c r="Y741" s="78"/>
      <c r="Z741" s="78"/>
      <c r="AA741" s="78"/>
      <c r="AB741" s="78"/>
      <c r="AC741" s="78"/>
      <c r="AD741" s="78"/>
      <c r="AE741" s="78"/>
      <c r="AF741" s="51"/>
      <c r="AG741" s="51"/>
      <c r="AH741" s="78"/>
    </row>
    <row r="742" spans="18:34" x14ac:dyDescent="0.25">
      <c r="R742" s="78"/>
      <c r="S742" s="78"/>
      <c r="T742" s="78"/>
      <c r="U742" s="78"/>
      <c r="V742" s="78"/>
      <c r="W742" s="78"/>
      <c r="X742" s="78"/>
      <c r="Y742" s="78"/>
      <c r="Z742" s="78"/>
      <c r="AA742" s="78"/>
      <c r="AB742" s="78"/>
      <c r="AC742" s="78"/>
      <c r="AD742" s="78"/>
      <c r="AE742" s="78"/>
      <c r="AF742" s="51"/>
      <c r="AG742" s="51"/>
      <c r="AH742" s="78"/>
    </row>
    <row r="743" spans="18:34" x14ac:dyDescent="0.25">
      <c r="R743" s="78"/>
      <c r="S743" s="78"/>
      <c r="T743" s="78"/>
      <c r="U743" s="78"/>
      <c r="V743" s="78"/>
      <c r="W743" s="78"/>
      <c r="X743" s="78"/>
      <c r="Y743" s="78"/>
      <c r="Z743" s="78"/>
      <c r="AA743" s="78"/>
      <c r="AB743" s="78"/>
      <c r="AC743" s="78"/>
      <c r="AD743" s="78"/>
      <c r="AE743" s="78"/>
      <c r="AF743" s="51"/>
      <c r="AG743" s="51"/>
      <c r="AH743" s="78"/>
    </row>
    <row r="744" spans="18:34" x14ac:dyDescent="0.25">
      <c r="R744" s="78"/>
      <c r="S744" s="78"/>
      <c r="T744" s="78"/>
      <c r="U744" s="78"/>
      <c r="V744" s="78"/>
      <c r="W744" s="78"/>
      <c r="X744" s="78"/>
      <c r="Y744" s="78"/>
      <c r="Z744" s="78"/>
      <c r="AA744" s="78"/>
      <c r="AB744" s="78"/>
      <c r="AC744" s="78"/>
      <c r="AD744" s="78"/>
      <c r="AE744" s="78"/>
      <c r="AF744" s="51"/>
      <c r="AG744" s="51"/>
      <c r="AH744" s="78"/>
    </row>
    <row r="745" spans="18:34" x14ac:dyDescent="0.25">
      <c r="R745" s="78"/>
      <c r="S745" s="78"/>
      <c r="T745" s="78"/>
      <c r="U745" s="78"/>
      <c r="V745" s="78"/>
      <c r="W745" s="78"/>
      <c r="X745" s="78"/>
      <c r="Y745" s="78"/>
      <c r="Z745" s="78"/>
      <c r="AA745" s="78"/>
      <c r="AB745" s="78"/>
      <c r="AC745" s="78"/>
      <c r="AD745" s="78"/>
      <c r="AE745" s="78"/>
      <c r="AF745" s="51"/>
      <c r="AG745" s="51"/>
      <c r="AH745" s="78"/>
    </row>
    <row r="746" spans="18:34" x14ac:dyDescent="0.25">
      <c r="R746" s="78"/>
      <c r="S746" s="78"/>
      <c r="T746" s="78"/>
      <c r="U746" s="78"/>
      <c r="V746" s="78"/>
      <c r="W746" s="78"/>
      <c r="X746" s="78"/>
      <c r="Y746" s="78"/>
      <c r="Z746" s="78"/>
      <c r="AA746" s="78"/>
      <c r="AB746" s="78"/>
      <c r="AC746" s="78"/>
      <c r="AD746" s="78"/>
      <c r="AE746" s="78"/>
      <c r="AF746" s="51"/>
      <c r="AG746" s="51"/>
      <c r="AH746" s="78"/>
    </row>
    <row r="747" spans="18:34" x14ac:dyDescent="0.25">
      <c r="R747" s="78"/>
      <c r="S747" s="78"/>
      <c r="T747" s="78"/>
      <c r="U747" s="78"/>
      <c r="V747" s="78"/>
      <c r="W747" s="78"/>
      <c r="X747" s="78"/>
      <c r="Y747" s="78"/>
      <c r="Z747" s="78"/>
      <c r="AA747" s="78"/>
      <c r="AB747" s="78"/>
      <c r="AC747" s="78"/>
      <c r="AD747" s="78"/>
      <c r="AE747" s="78"/>
      <c r="AF747" s="51"/>
      <c r="AG747" s="51"/>
      <c r="AH747" s="78"/>
    </row>
    <row r="748" spans="18:34" x14ac:dyDescent="0.25">
      <c r="R748" s="78"/>
      <c r="S748" s="78"/>
      <c r="T748" s="78"/>
      <c r="U748" s="78"/>
      <c r="V748" s="78"/>
      <c r="W748" s="78"/>
      <c r="X748" s="78"/>
      <c r="Y748" s="78"/>
      <c r="Z748" s="78"/>
      <c r="AA748" s="78"/>
      <c r="AB748" s="78"/>
      <c r="AC748" s="78"/>
      <c r="AD748" s="78"/>
      <c r="AE748" s="78"/>
      <c r="AF748" s="51"/>
      <c r="AG748" s="51"/>
      <c r="AH748" s="78"/>
    </row>
    <row r="749" spans="18:34" x14ac:dyDescent="0.25">
      <c r="R749" s="78"/>
      <c r="S749" s="78"/>
      <c r="T749" s="78"/>
      <c r="U749" s="78"/>
      <c r="V749" s="78"/>
      <c r="W749" s="78"/>
      <c r="X749" s="78"/>
      <c r="Y749" s="78"/>
      <c r="Z749" s="78"/>
      <c r="AA749" s="78"/>
      <c r="AB749" s="78"/>
      <c r="AC749" s="78"/>
      <c r="AD749" s="78"/>
      <c r="AE749" s="78"/>
      <c r="AF749" s="51"/>
      <c r="AG749" s="51"/>
      <c r="AH749" s="78"/>
    </row>
    <row r="750" spans="18:34" x14ac:dyDescent="0.25">
      <c r="R750" s="78"/>
      <c r="S750" s="78"/>
      <c r="T750" s="78"/>
      <c r="U750" s="78"/>
      <c r="V750" s="78"/>
      <c r="W750" s="78"/>
      <c r="X750" s="78"/>
      <c r="Y750" s="78"/>
      <c r="Z750" s="78"/>
      <c r="AA750" s="78"/>
      <c r="AB750" s="78"/>
      <c r="AC750" s="78"/>
      <c r="AD750" s="78"/>
      <c r="AE750" s="78"/>
      <c r="AF750" s="51"/>
      <c r="AG750" s="51"/>
      <c r="AH750" s="78"/>
    </row>
    <row r="751" spans="18:34" x14ac:dyDescent="0.25">
      <c r="R751" s="78"/>
      <c r="S751" s="78"/>
      <c r="T751" s="78"/>
      <c r="U751" s="78"/>
      <c r="V751" s="78"/>
      <c r="W751" s="78"/>
      <c r="X751" s="78"/>
      <c r="Y751" s="78"/>
      <c r="Z751" s="78"/>
      <c r="AA751" s="78"/>
      <c r="AB751" s="78"/>
      <c r="AC751" s="78"/>
      <c r="AD751" s="78"/>
      <c r="AE751" s="78"/>
      <c r="AF751" s="51"/>
      <c r="AG751" s="51"/>
      <c r="AH751" s="78"/>
    </row>
    <row r="752" spans="18:34" x14ac:dyDescent="0.25">
      <c r="R752" s="78"/>
      <c r="S752" s="78"/>
      <c r="T752" s="78"/>
      <c r="U752" s="78"/>
      <c r="V752" s="78"/>
      <c r="W752" s="78"/>
      <c r="X752" s="78"/>
      <c r="Y752" s="78"/>
      <c r="Z752" s="78"/>
      <c r="AA752" s="78"/>
      <c r="AB752" s="78"/>
      <c r="AC752" s="78"/>
      <c r="AD752" s="78"/>
      <c r="AE752" s="78"/>
      <c r="AF752" s="51"/>
      <c r="AG752" s="51"/>
      <c r="AH752" s="78"/>
    </row>
    <row r="753" spans="18:34" x14ac:dyDescent="0.25">
      <c r="R753" s="78"/>
      <c r="S753" s="78"/>
      <c r="T753" s="78"/>
      <c r="U753" s="78"/>
      <c r="V753" s="78"/>
      <c r="W753" s="78"/>
      <c r="X753" s="78"/>
      <c r="Y753" s="78"/>
      <c r="Z753" s="78"/>
      <c r="AA753" s="78"/>
      <c r="AB753" s="78"/>
      <c r="AC753" s="78"/>
      <c r="AD753" s="78"/>
      <c r="AE753" s="78"/>
      <c r="AF753" s="51"/>
      <c r="AG753" s="51"/>
      <c r="AH753" s="78"/>
    </row>
    <row r="754" spans="18:34" x14ac:dyDescent="0.25">
      <c r="R754" s="78"/>
      <c r="S754" s="78"/>
      <c r="T754" s="78"/>
      <c r="U754" s="78"/>
      <c r="V754" s="78"/>
      <c r="W754" s="78"/>
      <c r="X754" s="78"/>
      <c r="Y754" s="78"/>
      <c r="Z754" s="78"/>
      <c r="AA754" s="78"/>
      <c r="AB754" s="78"/>
      <c r="AC754" s="78"/>
      <c r="AD754" s="78"/>
      <c r="AE754" s="78"/>
      <c r="AF754" s="51"/>
      <c r="AG754" s="51"/>
      <c r="AH754" s="78"/>
    </row>
    <row r="755" spans="18:34" x14ac:dyDescent="0.25">
      <c r="R755" s="78"/>
      <c r="S755" s="78"/>
      <c r="T755" s="78"/>
      <c r="U755" s="78"/>
      <c r="V755" s="78"/>
      <c r="W755" s="78"/>
      <c r="X755" s="78"/>
      <c r="Y755" s="78"/>
      <c r="Z755" s="78"/>
      <c r="AA755" s="78"/>
      <c r="AB755" s="78"/>
      <c r="AC755" s="78"/>
      <c r="AD755" s="78"/>
      <c r="AE755" s="78"/>
      <c r="AF755" s="51"/>
      <c r="AG755" s="51"/>
      <c r="AH755" s="78"/>
    </row>
    <row r="756" spans="18:34" x14ac:dyDescent="0.25">
      <c r="R756" s="78"/>
      <c r="S756" s="78"/>
      <c r="T756" s="78"/>
      <c r="U756" s="78"/>
      <c r="V756" s="78"/>
      <c r="W756" s="78"/>
      <c r="X756" s="78"/>
      <c r="Y756" s="78"/>
      <c r="Z756" s="78"/>
      <c r="AA756" s="78"/>
      <c r="AB756" s="78"/>
      <c r="AC756" s="78"/>
      <c r="AD756" s="78"/>
      <c r="AE756" s="78"/>
      <c r="AF756" s="51"/>
      <c r="AG756" s="51"/>
      <c r="AH756" s="78"/>
    </row>
    <row r="757" spans="18:34" x14ac:dyDescent="0.25">
      <c r="R757" s="78"/>
      <c r="S757" s="78"/>
      <c r="T757" s="78"/>
      <c r="U757" s="78"/>
      <c r="V757" s="78"/>
      <c r="W757" s="78"/>
      <c r="X757" s="78"/>
      <c r="Y757" s="78"/>
      <c r="Z757" s="78"/>
      <c r="AA757" s="78"/>
      <c r="AB757" s="78"/>
      <c r="AC757" s="78"/>
      <c r="AD757" s="78"/>
      <c r="AE757" s="78"/>
      <c r="AF757" s="51"/>
      <c r="AG757" s="51"/>
      <c r="AH757" s="78"/>
    </row>
    <row r="758" spans="18:34" x14ac:dyDescent="0.25">
      <c r="R758" s="78"/>
      <c r="S758" s="78"/>
      <c r="T758" s="78"/>
      <c r="U758" s="78"/>
      <c r="V758" s="78"/>
      <c r="W758" s="78"/>
      <c r="X758" s="78"/>
      <c r="Y758" s="78"/>
      <c r="Z758" s="78"/>
      <c r="AA758" s="78"/>
      <c r="AB758" s="78"/>
      <c r="AC758" s="78"/>
      <c r="AD758" s="78"/>
      <c r="AE758" s="78"/>
      <c r="AF758" s="51"/>
      <c r="AG758" s="51"/>
      <c r="AH758" s="78"/>
    </row>
    <row r="759" spans="18:34" x14ac:dyDescent="0.25">
      <c r="R759" s="78"/>
      <c r="S759" s="78"/>
      <c r="T759" s="78"/>
      <c r="U759" s="78"/>
      <c r="V759" s="78"/>
      <c r="W759" s="78"/>
      <c r="X759" s="78"/>
      <c r="Y759" s="78"/>
      <c r="Z759" s="78"/>
      <c r="AA759" s="78"/>
      <c r="AB759" s="78"/>
      <c r="AC759" s="78"/>
      <c r="AD759" s="78"/>
      <c r="AE759" s="78"/>
      <c r="AF759" s="51"/>
      <c r="AG759" s="51"/>
      <c r="AH759" s="78"/>
    </row>
    <row r="760" spans="18:34" x14ac:dyDescent="0.25">
      <c r="R760" s="78"/>
      <c r="S760" s="78"/>
      <c r="T760" s="78"/>
      <c r="U760" s="78"/>
      <c r="V760" s="78"/>
      <c r="W760" s="78"/>
      <c r="X760" s="78"/>
      <c r="Y760" s="78"/>
      <c r="Z760" s="78"/>
      <c r="AA760" s="78"/>
      <c r="AB760" s="78"/>
      <c r="AC760" s="78"/>
      <c r="AD760" s="78"/>
      <c r="AE760" s="78"/>
      <c r="AF760" s="51"/>
      <c r="AG760" s="51"/>
      <c r="AH760" s="78"/>
    </row>
    <row r="761" spans="18:34" x14ac:dyDescent="0.25">
      <c r="R761" s="78"/>
      <c r="S761" s="78"/>
      <c r="T761" s="78"/>
      <c r="U761" s="78"/>
      <c r="V761" s="78"/>
      <c r="W761" s="78"/>
      <c r="X761" s="78"/>
      <c r="Y761" s="78"/>
      <c r="Z761" s="78"/>
      <c r="AA761" s="78"/>
      <c r="AB761" s="78"/>
      <c r="AC761" s="78"/>
      <c r="AD761" s="78"/>
      <c r="AE761" s="78"/>
      <c r="AF761" s="51"/>
      <c r="AG761" s="51"/>
      <c r="AH761" s="78"/>
    </row>
    <row r="762" spans="18:34" x14ac:dyDescent="0.25">
      <c r="R762" s="78"/>
      <c r="S762" s="78"/>
      <c r="T762" s="78"/>
      <c r="U762" s="78"/>
      <c r="V762" s="78"/>
      <c r="W762" s="78"/>
      <c r="X762" s="78"/>
      <c r="Y762" s="78"/>
      <c r="Z762" s="78"/>
      <c r="AA762" s="78"/>
      <c r="AB762" s="78"/>
      <c r="AC762" s="78"/>
      <c r="AD762" s="78"/>
      <c r="AE762" s="78"/>
      <c r="AF762" s="51"/>
      <c r="AG762" s="51"/>
      <c r="AH762" s="78"/>
    </row>
    <row r="763" spans="18:34" x14ac:dyDescent="0.25">
      <c r="R763" s="78"/>
      <c r="S763" s="78"/>
      <c r="T763" s="78"/>
      <c r="U763" s="78"/>
      <c r="V763" s="78"/>
      <c r="W763" s="78"/>
      <c r="X763" s="78"/>
      <c r="Y763" s="78"/>
      <c r="Z763" s="78"/>
      <c r="AA763" s="78"/>
      <c r="AB763" s="78"/>
      <c r="AC763" s="78"/>
      <c r="AD763" s="78"/>
      <c r="AE763" s="78"/>
      <c r="AF763" s="51"/>
      <c r="AG763" s="51"/>
      <c r="AH763" s="78"/>
    </row>
    <row r="764" spans="18:34" x14ac:dyDescent="0.25">
      <c r="R764" s="78"/>
      <c r="S764" s="78"/>
      <c r="T764" s="78"/>
      <c r="U764" s="78"/>
      <c r="V764" s="78"/>
      <c r="W764" s="78"/>
      <c r="X764" s="78"/>
      <c r="Y764" s="78"/>
      <c r="Z764" s="78"/>
      <c r="AA764" s="78"/>
      <c r="AB764" s="78"/>
      <c r="AC764" s="78"/>
      <c r="AD764" s="78"/>
      <c r="AE764" s="78"/>
      <c r="AF764" s="51"/>
      <c r="AG764" s="51"/>
      <c r="AH764" s="78"/>
    </row>
    <row r="765" spans="18:34" x14ac:dyDescent="0.25">
      <c r="R765" s="78"/>
      <c r="S765" s="78"/>
      <c r="T765" s="78"/>
      <c r="U765" s="78"/>
      <c r="V765" s="78"/>
      <c r="W765" s="78"/>
      <c r="X765" s="78"/>
      <c r="Y765" s="78"/>
      <c r="Z765" s="78"/>
      <c r="AA765" s="78"/>
      <c r="AB765" s="78"/>
      <c r="AC765" s="78"/>
      <c r="AD765" s="78"/>
      <c r="AE765" s="78"/>
      <c r="AF765" s="51"/>
      <c r="AG765" s="51"/>
      <c r="AH765" s="78"/>
    </row>
    <row r="766" spans="18:34" x14ac:dyDescent="0.25">
      <c r="R766" s="78"/>
      <c r="S766" s="78"/>
      <c r="T766" s="78"/>
      <c r="U766" s="78"/>
      <c r="V766" s="78"/>
      <c r="W766" s="78"/>
      <c r="X766" s="78"/>
      <c r="Y766" s="78"/>
      <c r="Z766" s="78"/>
      <c r="AA766" s="78"/>
      <c r="AB766" s="78"/>
      <c r="AC766" s="78"/>
      <c r="AD766" s="78"/>
      <c r="AE766" s="78"/>
      <c r="AF766" s="51"/>
      <c r="AG766" s="51"/>
      <c r="AH766" s="78"/>
    </row>
    <row r="767" spans="18:34" x14ac:dyDescent="0.25">
      <c r="R767" s="78"/>
      <c r="S767" s="78"/>
      <c r="T767" s="78"/>
      <c r="U767" s="78"/>
      <c r="V767" s="78"/>
      <c r="W767" s="78"/>
      <c r="X767" s="78"/>
      <c r="Y767" s="78"/>
      <c r="Z767" s="78"/>
      <c r="AA767" s="78"/>
      <c r="AB767" s="78"/>
      <c r="AC767" s="78"/>
      <c r="AD767" s="78"/>
      <c r="AE767" s="78"/>
      <c r="AF767" s="51"/>
      <c r="AG767" s="51"/>
      <c r="AH767" s="78"/>
    </row>
    <row r="768" spans="18:34" x14ac:dyDescent="0.25">
      <c r="R768" s="78"/>
      <c r="S768" s="78"/>
      <c r="T768" s="78"/>
      <c r="U768" s="78"/>
      <c r="V768" s="78"/>
      <c r="W768" s="78"/>
      <c r="X768" s="78"/>
      <c r="Y768" s="78"/>
      <c r="Z768" s="78"/>
      <c r="AA768" s="78"/>
      <c r="AB768" s="78"/>
      <c r="AC768" s="78"/>
      <c r="AD768" s="78"/>
      <c r="AE768" s="78"/>
      <c r="AF768" s="51"/>
      <c r="AG768" s="51"/>
      <c r="AH768" s="78"/>
    </row>
    <row r="769" spans="18:34" x14ac:dyDescent="0.25">
      <c r="R769" s="78"/>
      <c r="S769" s="78"/>
      <c r="T769" s="78"/>
      <c r="U769" s="78"/>
      <c r="V769" s="78"/>
      <c r="W769" s="78"/>
      <c r="X769" s="78"/>
      <c r="Y769" s="78"/>
      <c r="Z769" s="78"/>
      <c r="AA769" s="78"/>
      <c r="AB769" s="78"/>
      <c r="AC769" s="78"/>
      <c r="AD769" s="78"/>
      <c r="AE769" s="78"/>
      <c r="AF769" s="51"/>
      <c r="AG769" s="51"/>
      <c r="AH769" s="78"/>
    </row>
    <row r="770" spans="18:34" x14ac:dyDescent="0.25">
      <c r="R770" s="78"/>
      <c r="S770" s="78"/>
      <c r="T770" s="78"/>
      <c r="U770" s="78"/>
      <c r="V770" s="78"/>
      <c r="W770" s="78"/>
      <c r="X770" s="78"/>
      <c r="Y770" s="78"/>
      <c r="Z770" s="78"/>
      <c r="AA770" s="78"/>
      <c r="AB770" s="78"/>
      <c r="AC770" s="78"/>
      <c r="AD770" s="78"/>
      <c r="AE770" s="78"/>
      <c r="AF770" s="51"/>
      <c r="AG770" s="51"/>
      <c r="AH770" s="78"/>
    </row>
    <row r="771" spans="18:34" x14ac:dyDescent="0.25">
      <c r="R771" s="78"/>
      <c r="S771" s="78"/>
      <c r="T771" s="78"/>
      <c r="U771" s="78"/>
      <c r="V771" s="78"/>
      <c r="W771" s="78"/>
      <c r="X771" s="78"/>
      <c r="Y771" s="78"/>
      <c r="Z771" s="78"/>
      <c r="AA771" s="78"/>
      <c r="AB771" s="78"/>
      <c r="AC771" s="78"/>
      <c r="AD771" s="78"/>
      <c r="AE771" s="78"/>
      <c r="AF771" s="51"/>
      <c r="AG771" s="51"/>
      <c r="AH771" s="78"/>
    </row>
    <row r="772" spans="18:34" x14ac:dyDescent="0.25">
      <c r="R772" s="78"/>
      <c r="S772" s="78"/>
      <c r="T772" s="78"/>
      <c r="U772" s="78"/>
      <c r="V772" s="78"/>
      <c r="W772" s="78"/>
      <c r="X772" s="78"/>
      <c r="Y772" s="78"/>
      <c r="Z772" s="78"/>
      <c r="AA772" s="78"/>
      <c r="AB772" s="78"/>
      <c r="AC772" s="78"/>
      <c r="AD772" s="78"/>
      <c r="AE772" s="78"/>
      <c r="AF772" s="51"/>
      <c r="AG772" s="51"/>
      <c r="AH772" s="78"/>
    </row>
    <row r="773" spans="18:34" x14ac:dyDescent="0.25">
      <c r="R773" s="78"/>
      <c r="S773" s="78"/>
      <c r="T773" s="78"/>
      <c r="U773" s="78"/>
      <c r="V773" s="78"/>
      <c r="W773" s="78"/>
      <c r="X773" s="78"/>
      <c r="Y773" s="78"/>
      <c r="Z773" s="78"/>
      <c r="AA773" s="78"/>
      <c r="AB773" s="78"/>
      <c r="AC773" s="78"/>
      <c r="AD773" s="78"/>
      <c r="AE773" s="78"/>
      <c r="AF773" s="51"/>
      <c r="AG773" s="51"/>
      <c r="AH773" s="78"/>
    </row>
    <row r="774" spans="18:34" x14ac:dyDescent="0.25">
      <c r="R774" s="78"/>
      <c r="S774" s="78"/>
      <c r="T774" s="78"/>
      <c r="U774" s="78"/>
      <c r="V774" s="78"/>
      <c r="W774" s="78"/>
      <c r="X774" s="78"/>
      <c r="Y774" s="78"/>
      <c r="Z774" s="78"/>
      <c r="AA774" s="78"/>
      <c r="AB774" s="78"/>
      <c r="AC774" s="78"/>
      <c r="AD774" s="78"/>
      <c r="AE774" s="78"/>
      <c r="AF774" s="51"/>
      <c r="AG774" s="51"/>
      <c r="AH774" s="78"/>
    </row>
    <row r="775" spans="18:34" x14ac:dyDescent="0.25">
      <c r="R775" s="78"/>
      <c r="S775" s="78"/>
      <c r="T775" s="78"/>
      <c r="U775" s="78"/>
      <c r="V775" s="78"/>
      <c r="W775" s="78"/>
      <c r="X775" s="78"/>
      <c r="Y775" s="78"/>
      <c r="Z775" s="78"/>
      <c r="AA775" s="78"/>
      <c r="AB775" s="78"/>
      <c r="AC775" s="78"/>
      <c r="AD775" s="78"/>
      <c r="AE775" s="78"/>
      <c r="AF775" s="51"/>
      <c r="AG775" s="51"/>
      <c r="AH775" s="78"/>
    </row>
    <row r="776" spans="18:34" x14ac:dyDescent="0.25">
      <c r="R776" s="78"/>
      <c r="S776" s="78"/>
      <c r="T776" s="78"/>
      <c r="U776" s="78"/>
      <c r="V776" s="78"/>
      <c r="W776" s="78"/>
      <c r="X776" s="78"/>
      <c r="Y776" s="78"/>
      <c r="Z776" s="78"/>
      <c r="AA776" s="78"/>
      <c r="AB776" s="78"/>
      <c r="AC776" s="78"/>
      <c r="AD776" s="78"/>
      <c r="AE776" s="78"/>
      <c r="AF776" s="51"/>
      <c r="AG776" s="51"/>
      <c r="AH776" s="78"/>
    </row>
    <row r="777" spans="18:34" x14ac:dyDescent="0.25">
      <c r="R777" s="78"/>
      <c r="S777" s="78"/>
      <c r="T777" s="78"/>
      <c r="U777" s="78"/>
      <c r="V777" s="78"/>
      <c r="W777" s="78"/>
      <c r="X777" s="78"/>
      <c r="Y777" s="78"/>
      <c r="Z777" s="78"/>
      <c r="AA777" s="78"/>
      <c r="AB777" s="78"/>
      <c r="AC777" s="78"/>
      <c r="AD777" s="78"/>
      <c r="AE777" s="78"/>
      <c r="AF777" s="51"/>
      <c r="AG777" s="51"/>
      <c r="AH777" s="78"/>
    </row>
    <row r="778" spans="18:34" x14ac:dyDescent="0.25">
      <c r="R778" s="78"/>
      <c r="S778" s="78"/>
      <c r="T778" s="78"/>
      <c r="U778" s="78"/>
      <c r="V778" s="78"/>
      <c r="W778" s="78"/>
      <c r="X778" s="78"/>
      <c r="Y778" s="78"/>
      <c r="Z778" s="78"/>
      <c r="AA778" s="78"/>
      <c r="AB778" s="78"/>
      <c r="AC778" s="78"/>
      <c r="AD778" s="78"/>
      <c r="AE778" s="78"/>
      <c r="AF778" s="51"/>
      <c r="AG778" s="51"/>
      <c r="AH778" s="78"/>
    </row>
    <row r="779" spans="18:34" x14ac:dyDescent="0.25">
      <c r="R779" s="78"/>
      <c r="S779" s="78"/>
      <c r="T779" s="78"/>
      <c r="U779" s="78"/>
      <c r="V779" s="78"/>
      <c r="W779" s="78"/>
      <c r="X779" s="78"/>
      <c r="Y779" s="78"/>
      <c r="Z779" s="78"/>
      <c r="AA779" s="78"/>
      <c r="AB779" s="78"/>
      <c r="AC779" s="78"/>
      <c r="AD779" s="78"/>
      <c r="AE779" s="78"/>
      <c r="AF779" s="51"/>
      <c r="AG779" s="51"/>
      <c r="AH779" s="78"/>
    </row>
    <row r="780" spans="18:34" x14ac:dyDescent="0.25">
      <c r="R780" s="78"/>
      <c r="S780" s="78"/>
      <c r="T780" s="78"/>
      <c r="U780" s="78"/>
      <c r="V780" s="78"/>
      <c r="W780" s="78"/>
      <c r="X780" s="78"/>
      <c r="Y780" s="78"/>
      <c r="Z780" s="78"/>
      <c r="AA780" s="78"/>
      <c r="AB780" s="78"/>
      <c r="AC780" s="78"/>
      <c r="AD780" s="78"/>
      <c r="AE780" s="78"/>
      <c r="AF780" s="51"/>
      <c r="AG780" s="51"/>
      <c r="AH780" s="78"/>
    </row>
    <row r="781" spans="18:34" x14ac:dyDescent="0.25">
      <c r="R781" s="78"/>
      <c r="S781" s="78"/>
      <c r="T781" s="78"/>
      <c r="U781" s="78"/>
      <c r="V781" s="78"/>
      <c r="W781" s="78"/>
      <c r="X781" s="78"/>
      <c r="Y781" s="78"/>
      <c r="Z781" s="78"/>
      <c r="AA781" s="78"/>
      <c r="AB781" s="78"/>
      <c r="AC781" s="78"/>
      <c r="AD781" s="78"/>
      <c r="AE781" s="78"/>
      <c r="AF781" s="51"/>
      <c r="AG781" s="51"/>
      <c r="AH781" s="78"/>
    </row>
    <row r="782" spans="18:34" x14ac:dyDescent="0.25">
      <c r="R782" s="78"/>
      <c r="S782" s="78"/>
      <c r="T782" s="78"/>
      <c r="U782" s="78"/>
      <c r="V782" s="78"/>
      <c r="W782" s="78"/>
      <c r="X782" s="78"/>
      <c r="Y782" s="78"/>
      <c r="Z782" s="78"/>
      <c r="AA782" s="78"/>
      <c r="AB782" s="78"/>
      <c r="AC782" s="78"/>
      <c r="AD782" s="78"/>
      <c r="AE782" s="78"/>
      <c r="AF782" s="51"/>
      <c r="AG782" s="51"/>
      <c r="AH782" s="78"/>
    </row>
    <row r="783" spans="18:34" x14ac:dyDescent="0.25">
      <c r="R783" s="78"/>
      <c r="S783" s="78"/>
      <c r="T783" s="78"/>
      <c r="U783" s="78"/>
      <c r="V783" s="78"/>
      <c r="W783" s="78"/>
      <c r="X783" s="78"/>
      <c r="Y783" s="78"/>
      <c r="Z783" s="78"/>
      <c r="AA783" s="78"/>
      <c r="AB783" s="78"/>
      <c r="AC783" s="78"/>
      <c r="AD783" s="78"/>
      <c r="AE783" s="78"/>
      <c r="AF783" s="51"/>
      <c r="AG783" s="51"/>
      <c r="AH783" s="78"/>
    </row>
    <row r="784" spans="18:34" x14ac:dyDescent="0.25">
      <c r="R784" s="78"/>
      <c r="S784" s="78"/>
      <c r="T784" s="78"/>
      <c r="U784" s="78"/>
      <c r="V784" s="78"/>
      <c r="W784" s="78"/>
      <c r="X784" s="78"/>
      <c r="Y784" s="78"/>
      <c r="Z784" s="78"/>
      <c r="AA784" s="78"/>
      <c r="AB784" s="78"/>
      <c r="AC784" s="78"/>
      <c r="AD784" s="78"/>
      <c r="AE784" s="78"/>
      <c r="AF784" s="51"/>
      <c r="AG784" s="51"/>
      <c r="AH784" s="78"/>
    </row>
    <row r="785" spans="18:34" x14ac:dyDescent="0.25">
      <c r="R785" s="78"/>
      <c r="S785" s="78"/>
      <c r="T785" s="78"/>
      <c r="U785" s="78"/>
      <c r="V785" s="78"/>
      <c r="W785" s="78"/>
      <c r="X785" s="78"/>
      <c r="Y785" s="78"/>
      <c r="Z785" s="78"/>
      <c r="AA785" s="78"/>
      <c r="AB785" s="78"/>
      <c r="AC785" s="78"/>
      <c r="AD785" s="78"/>
      <c r="AE785" s="78"/>
      <c r="AF785" s="51"/>
      <c r="AG785" s="51"/>
      <c r="AH785" s="78"/>
    </row>
    <row r="786" spans="18:34" x14ac:dyDescent="0.25">
      <c r="R786" s="78"/>
      <c r="S786" s="78"/>
      <c r="T786" s="78"/>
      <c r="U786" s="78"/>
      <c r="V786" s="78"/>
      <c r="W786" s="78"/>
      <c r="X786" s="78"/>
      <c r="Y786" s="78"/>
      <c r="Z786" s="78"/>
      <c r="AA786" s="78"/>
      <c r="AB786" s="78"/>
      <c r="AC786" s="78"/>
      <c r="AD786" s="78"/>
      <c r="AE786" s="78"/>
      <c r="AF786" s="51"/>
      <c r="AG786" s="51"/>
      <c r="AH786" s="78"/>
    </row>
    <row r="787" spans="18:34" x14ac:dyDescent="0.25">
      <c r="R787" s="78"/>
      <c r="S787" s="78"/>
      <c r="T787" s="78"/>
      <c r="U787" s="78"/>
      <c r="V787" s="78"/>
      <c r="W787" s="78"/>
      <c r="X787" s="78"/>
      <c r="Y787" s="78"/>
      <c r="Z787" s="78"/>
      <c r="AA787" s="78"/>
      <c r="AB787" s="78"/>
      <c r="AC787" s="78"/>
      <c r="AD787" s="78"/>
      <c r="AE787" s="78"/>
      <c r="AF787" s="51"/>
      <c r="AG787" s="51"/>
      <c r="AH787" s="78"/>
    </row>
    <row r="788" spans="18:34" x14ac:dyDescent="0.25">
      <c r="R788" s="78"/>
      <c r="S788" s="78"/>
      <c r="T788" s="78"/>
      <c r="U788" s="78"/>
      <c r="V788" s="78"/>
      <c r="W788" s="78"/>
      <c r="X788" s="78"/>
      <c r="Y788" s="78"/>
      <c r="Z788" s="78"/>
      <c r="AA788" s="78"/>
      <c r="AB788" s="78"/>
      <c r="AC788" s="78"/>
      <c r="AD788" s="78"/>
      <c r="AE788" s="78"/>
      <c r="AF788" s="51"/>
      <c r="AG788" s="51"/>
      <c r="AH788" s="78"/>
    </row>
    <row r="789" spans="18:34" x14ac:dyDescent="0.25">
      <c r="R789" s="78"/>
      <c r="S789" s="78"/>
      <c r="T789" s="78"/>
      <c r="U789" s="78"/>
      <c r="V789" s="78"/>
      <c r="W789" s="78"/>
      <c r="X789" s="78"/>
      <c r="Y789" s="78"/>
      <c r="Z789" s="78"/>
      <c r="AA789" s="78"/>
      <c r="AB789" s="78"/>
      <c r="AC789" s="78"/>
      <c r="AD789" s="78"/>
      <c r="AE789" s="78"/>
      <c r="AF789" s="51"/>
      <c r="AG789" s="51"/>
      <c r="AH789" s="78"/>
    </row>
    <row r="790" spans="18:34" x14ac:dyDescent="0.25">
      <c r="R790" s="78"/>
      <c r="S790" s="78"/>
      <c r="T790" s="78"/>
      <c r="U790" s="78"/>
      <c r="V790" s="78"/>
      <c r="W790" s="78"/>
      <c r="X790" s="78"/>
      <c r="Y790" s="78"/>
      <c r="Z790" s="78"/>
      <c r="AA790" s="78"/>
      <c r="AB790" s="78"/>
      <c r="AC790" s="78"/>
      <c r="AD790" s="78"/>
      <c r="AE790" s="78"/>
      <c r="AF790" s="51"/>
      <c r="AG790" s="51"/>
      <c r="AH790" s="78"/>
    </row>
    <row r="791" spans="18:34" x14ac:dyDescent="0.25">
      <c r="R791" s="78"/>
      <c r="S791" s="78"/>
      <c r="T791" s="78"/>
      <c r="U791" s="78"/>
      <c r="V791" s="78"/>
      <c r="W791" s="78"/>
      <c r="X791" s="78"/>
      <c r="Y791" s="78"/>
      <c r="Z791" s="78"/>
      <c r="AA791" s="78"/>
      <c r="AB791" s="78"/>
      <c r="AC791" s="78"/>
      <c r="AD791" s="78"/>
      <c r="AE791" s="78"/>
      <c r="AF791" s="51"/>
      <c r="AG791" s="51"/>
      <c r="AH791" s="78"/>
    </row>
    <row r="792" spans="18:34" x14ac:dyDescent="0.25">
      <c r="R792" s="78"/>
      <c r="S792" s="78"/>
      <c r="T792" s="78"/>
      <c r="U792" s="78"/>
      <c r="V792" s="78"/>
      <c r="W792" s="78"/>
      <c r="X792" s="78"/>
      <c r="Y792" s="78"/>
      <c r="Z792" s="78"/>
      <c r="AA792" s="78"/>
      <c r="AB792" s="78"/>
      <c r="AC792" s="78"/>
      <c r="AD792" s="78"/>
      <c r="AE792" s="78"/>
      <c r="AF792" s="51"/>
      <c r="AG792" s="51"/>
      <c r="AH792" s="78"/>
    </row>
    <row r="793" spans="18:34" x14ac:dyDescent="0.25">
      <c r="R793" s="78"/>
      <c r="S793" s="78"/>
      <c r="T793" s="78"/>
      <c r="U793" s="78"/>
      <c r="V793" s="78"/>
      <c r="W793" s="78"/>
      <c r="X793" s="78"/>
      <c r="Y793" s="78"/>
      <c r="Z793" s="78"/>
      <c r="AA793" s="78"/>
      <c r="AB793" s="78"/>
      <c r="AC793" s="78"/>
      <c r="AD793" s="78"/>
      <c r="AE793" s="78"/>
      <c r="AF793" s="51"/>
      <c r="AG793" s="51"/>
      <c r="AH793" s="78"/>
    </row>
    <row r="794" spans="18:34" x14ac:dyDescent="0.25">
      <c r="R794" s="78"/>
      <c r="S794" s="78"/>
      <c r="T794" s="78"/>
      <c r="U794" s="78"/>
      <c r="V794" s="78"/>
      <c r="W794" s="78"/>
      <c r="X794" s="78"/>
      <c r="Y794" s="78"/>
      <c r="Z794" s="78"/>
      <c r="AA794" s="78"/>
      <c r="AB794" s="78"/>
      <c r="AC794" s="78"/>
      <c r="AD794" s="78"/>
      <c r="AE794" s="78"/>
      <c r="AF794" s="51"/>
      <c r="AG794" s="51"/>
      <c r="AH794" s="78"/>
    </row>
    <row r="795" spans="18:34" x14ac:dyDescent="0.25">
      <c r="R795" s="78"/>
      <c r="S795" s="78"/>
      <c r="T795" s="78"/>
      <c r="U795" s="78"/>
      <c r="V795" s="78"/>
      <c r="W795" s="78"/>
      <c r="X795" s="78"/>
      <c r="Y795" s="78"/>
      <c r="Z795" s="78"/>
      <c r="AA795" s="78"/>
      <c r="AB795" s="78"/>
      <c r="AC795" s="78"/>
      <c r="AD795" s="78"/>
      <c r="AE795" s="78"/>
      <c r="AF795" s="51"/>
      <c r="AG795" s="51"/>
      <c r="AH795" s="78"/>
    </row>
    <row r="796" spans="18:34" x14ac:dyDescent="0.25">
      <c r="R796" s="78"/>
      <c r="S796" s="78"/>
      <c r="T796" s="78"/>
      <c r="U796" s="78"/>
      <c r="V796" s="78"/>
      <c r="W796" s="78"/>
      <c r="X796" s="78"/>
      <c r="Y796" s="78"/>
      <c r="Z796" s="78"/>
      <c r="AA796" s="78"/>
      <c r="AB796" s="78"/>
      <c r="AC796" s="78"/>
      <c r="AD796" s="78"/>
      <c r="AE796" s="78"/>
      <c r="AF796" s="51"/>
      <c r="AG796" s="51"/>
      <c r="AH796" s="78"/>
    </row>
    <row r="797" spans="18:34" x14ac:dyDescent="0.25">
      <c r="R797" s="78"/>
      <c r="S797" s="78"/>
      <c r="T797" s="78"/>
      <c r="U797" s="78"/>
      <c r="V797" s="78"/>
      <c r="W797" s="78"/>
      <c r="X797" s="78"/>
      <c r="Y797" s="78"/>
      <c r="Z797" s="78"/>
      <c r="AA797" s="78"/>
      <c r="AB797" s="78"/>
      <c r="AC797" s="78"/>
      <c r="AD797" s="78"/>
      <c r="AE797" s="78"/>
      <c r="AF797" s="51"/>
      <c r="AG797" s="51"/>
      <c r="AH797" s="78"/>
    </row>
    <row r="798" spans="18:34" x14ac:dyDescent="0.25">
      <c r="R798" s="78"/>
      <c r="S798" s="78"/>
      <c r="T798" s="78"/>
      <c r="U798" s="78"/>
      <c r="V798" s="78"/>
      <c r="W798" s="78"/>
      <c r="X798" s="78"/>
      <c r="Y798" s="78"/>
      <c r="Z798" s="78"/>
      <c r="AA798" s="78"/>
      <c r="AB798" s="78"/>
      <c r="AC798" s="78"/>
      <c r="AD798" s="78"/>
      <c r="AE798" s="78"/>
      <c r="AF798" s="51"/>
      <c r="AG798" s="51"/>
      <c r="AH798" s="78"/>
    </row>
    <row r="799" spans="18:34" x14ac:dyDescent="0.25">
      <c r="R799" s="78"/>
      <c r="S799" s="78"/>
      <c r="T799" s="78"/>
      <c r="U799" s="78"/>
      <c r="V799" s="78"/>
      <c r="W799" s="78"/>
      <c r="X799" s="78"/>
      <c r="Y799" s="78"/>
      <c r="Z799" s="78"/>
      <c r="AA799" s="78"/>
      <c r="AB799" s="78"/>
      <c r="AC799" s="78"/>
      <c r="AD799" s="78"/>
      <c r="AE799" s="78"/>
      <c r="AF799" s="51"/>
      <c r="AG799" s="51"/>
      <c r="AH799" s="78"/>
    </row>
    <row r="800" spans="18:34" x14ac:dyDescent="0.25">
      <c r="R800" s="78"/>
      <c r="S800" s="78"/>
      <c r="T800" s="78"/>
      <c r="U800" s="78"/>
      <c r="V800" s="78"/>
      <c r="W800" s="78"/>
      <c r="X800" s="78"/>
      <c r="Y800" s="78"/>
      <c r="Z800" s="78"/>
      <c r="AA800" s="78"/>
      <c r="AB800" s="78"/>
      <c r="AC800" s="78"/>
      <c r="AD800" s="78"/>
      <c r="AE800" s="78"/>
      <c r="AF800" s="51"/>
      <c r="AG800" s="51"/>
      <c r="AH800" s="78"/>
    </row>
    <row r="801" spans="18:34" x14ac:dyDescent="0.25">
      <c r="R801" s="78"/>
      <c r="S801" s="78"/>
      <c r="T801" s="78"/>
      <c r="U801" s="78"/>
      <c r="V801" s="78"/>
      <c r="W801" s="78"/>
      <c r="X801" s="78"/>
      <c r="Y801" s="78"/>
      <c r="Z801" s="78"/>
      <c r="AA801" s="78"/>
      <c r="AB801" s="78"/>
      <c r="AC801" s="78"/>
      <c r="AD801" s="78"/>
      <c r="AE801" s="78"/>
      <c r="AF801" s="51"/>
      <c r="AG801" s="51"/>
      <c r="AH801" s="78"/>
    </row>
    <row r="802" spans="18:34" x14ac:dyDescent="0.25">
      <c r="R802" s="78"/>
      <c r="S802" s="78"/>
      <c r="T802" s="78"/>
      <c r="U802" s="78"/>
      <c r="V802" s="78"/>
      <c r="W802" s="78"/>
      <c r="X802" s="78"/>
      <c r="Y802" s="78"/>
      <c r="Z802" s="78"/>
      <c r="AA802" s="78"/>
      <c r="AB802" s="78"/>
      <c r="AC802" s="78"/>
      <c r="AD802" s="78"/>
      <c r="AE802" s="78"/>
      <c r="AF802" s="51"/>
      <c r="AG802" s="51"/>
      <c r="AH802" s="78"/>
    </row>
    <row r="803" spans="18:34" x14ac:dyDescent="0.25">
      <c r="R803" s="78"/>
      <c r="S803" s="78"/>
      <c r="T803" s="78"/>
      <c r="U803" s="78"/>
      <c r="V803" s="78"/>
      <c r="W803" s="78"/>
      <c r="X803" s="78"/>
      <c r="Y803" s="78"/>
      <c r="Z803" s="78"/>
      <c r="AA803" s="78"/>
      <c r="AB803" s="78"/>
      <c r="AC803" s="78"/>
      <c r="AD803" s="78"/>
      <c r="AE803" s="78"/>
      <c r="AF803" s="51"/>
      <c r="AG803" s="51"/>
      <c r="AH803" s="78"/>
    </row>
    <row r="804" spans="18:34" x14ac:dyDescent="0.25">
      <c r="R804" s="78"/>
      <c r="S804" s="78"/>
      <c r="T804" s="78"/>
      <c r="U804" s="78"/>
      <c r="V804" s="78"/>
      <c r="W804" s="78"/>
      <c r="X804" s="78"/>
      <c r="Y804" s="78"/>
      <c r="Z804" s="78"/>
      <c r="AA804" s="78"/>
      <c r="AB804" s="78"/>
      <c r="AC804" s="78"/>
      <c r="AD804" s="78"/>
      <c r="AE804" s="78"/>
      <c r="AF804" s="51"/>
      <c r="AG804" s="51"/>
      <c r="AH804" s="78"/>
    </row>
    <row r="805" spans="18:34" x14ac:dyDescent="0.25">
      <c r="R805" s="78"/>
      <c r="S805" s="78"/>
      <c r="T805" s="78"/>
      <c r="U805" s="78"/>
      <c r="V805" s="78"/>
      <c r="W805" s="78"/>
      <c r="X805" s="78"/>
      <c r="Y805" s="78"/>
      <c r="Z805" s="78"/>
      <c r="AA805" s="78"/>
      <c r="AB805" s="78"/>
      <c r="AC805" s="78"/>
      <c r="AD805" s="78"/>
      <c r="AE805" s="78"/>
      <c r="AF805" s="51"/>
      <c r="AG805" s="51"/>
      <c r="AH805" s="78"/>
    </row>
    <row r="806" spans="18:34" x14ac:dyDescent="0.25">
      <c r="R806" s="78"/>
      <c r="S806" s="78"/>
      <c r="T806" s="78"/>
      <c r="U806" s="78"/>
      <c r="V806" s="78"/>
      <c r="W806" s="78"/>
      <c r="X806" s="78"/>
      <c r="Y806" s="78"/>
      <c r="Z806" s="78"/>
      <c r="AA806" s="78"/>
      <c r="AB806" s="78"/>
      <c r="AC806" s="78"/>
      <c r="AD806" s="78"/>
      <c r="AE806" s="78"/>
      <c r="AF806" s="51"/>
      <c r="AG806" s="51"/>
      <c r="AH806" s="78"/>
    </row>
    <row r="807" spans="18:34" x14ac:dyDescent="0.25">
      <c r="R807" s="78"/>
      <c r="S807" s="78"/>
      <c r="T807" s="78"/>
      <c r="U807" s="78"/>
      <c r="V807" s="78"/>
      <c r="W807" s="78"/>
      <c r="X807" s="78"/>
      <c r="Y807" s="78"/>
      <c r="Z807" s="78"/>
      <c r="AA807" s="78"/>
      <c r="AB807" s="78"/>
      <c r="AC807" s="78"/>
      <c r="AD807" s="78"/>
      <c r="AE807" s="78"/>
      <c r="AF807" s="51"/>
      <c r="AG807" s="51"/>
      <c r="AH807" s="78"/>
    </row>
    <row r="808" spans="18:34" x14ac:dyDescent="0.25">
      <c r="R808" s="78"/>
      <c r="S808" s="78"/>
      <c r="T808" s="78"/>
      <c r="U808" s="78"/>
      <c r="V808" s="78"/>
      <c r="W808" s="78"/>
      <c r="X808" s="78"/>
      <c r="Y808" s="78"/>
      <c r="Z808" s="78"/>
      <c r="AA808" s="78"/>
      <c r="AB808" s="78"/>
      <c r="AC808" s="78"/>
      <c r="AD808" s="78"/>
      <c r="AE808" s="78"/>
      <c r="AF808" s="51"/>
      <c r="AG808" s="51"/>
      <c r="AH808" s="78"/>
    </row>
    <row r="809" spans="18:34" x14ac:dyDescent="0.25">
      <c r="R809" s="78"/>
      <c r="S809" s="78"/>
      <c r="T809" s="78"/>
      <c r="U809" s="78"/>
      <c r="V809" s="78"/>
      <c r="W809" s="78"/>
      <c r="X809" s="78"/>
      <c r="Y809" s="78"/>
      <c r="Z809" s="78"/>
      <c r="AA809" s="78"/>
      <c r="AB809" s="78"/>
      <c r="AC809" s="78"/>
      <c r="AD809" s="78"/>
      <c r="AE809" s="78"/>
      <c r="AF809" s="51"/>
      <c r="AG809" s="51"/>
      <c r="AH809" s="78"/>
    </row>
    <row r="810" spans="18:34" x14ac:dyDescent="0.25">
      <c r="R810" s="78"/>
      <c r="S810" s="78"/>
      <c r="T810" s="78"/>
      <c r="U810" s="78"/>
      <c r="V810" s="78"/>
      <c r="W810" s="78"/>
      <c r="X810" s="78"/>
      <c r="Y810" s="78"/>
      <c r="Z810" s="78"/>
      <c r="AA810" s="78"/>
      <c r="AB810" s="78"/>
      <c r="AC810" s="78"/>
      <c r="AD810" s="78"/>
      <c r="AE810" s="78"/>
      <c r="AF810" s="51"/>
      <c r="AG810" s="51"/>
      <c r="AH810" s="78"/>
    </row>
    <row r="811" spans="18:34" x14ac:dyDescent="0.25">
      <c r="R811" s="78"/>
      <c r="S811" s="78"/>
      <c r="T811" s="78"/>
      <c r="U811" s="78"/>
      <c r="V811" s="78"/>
      <c r="W811" s="78"/>
      <c r="X811" s="78"/>
      <c r="Y811" s="78"/>
      <c r="Z811" s="78"/>
      <c r="AA811" s="78"/>
      <c r="AB811" s="78"/>
      <c r="AC811" s="78"/>
      <c r="AD811" s="78"/>
      <c r="AE811" s="78"/>
      <c r="AF811" s="51"/>
      <c r="AG811" s="51"/>
      <c r="AH811" s="78"/>
    </row>
    <row r="812" spans="18:34" x14ac:dyDescent="0.25">
      <c r="R812" s="78"/>
      <c r="S812" s="78"/>
      <c r="T812" s="78"/>
      <c r="U812" s="78"/>
      <c r="V812" s="78"/>
      <c r="W812" s="78"/>
      <c r="X812" s="78"/>
      <c r="Y812" s="78"/>
      <c r="Z812" s="78"/>
      <c r="AA812" s="78"/>
      <c r="AB812" s="78"/>
      <c r="AC812" s="78"/>
      <c r="AD812" s="78"/>
      <c r="AE812" s="78"/>
      <c r="AF812" s="51"/>
      <c r="AG812" s="51"/>
      <c r="AH812" s="78"/>
    </row>
    <row r="813" spans="18:34" x14ac:dyDescent="0.25">
      <c r="R813" s="78"/>
      <c r="S813" s="78"/>
      <c r="T813" s="78"/>
      <c r="U813" s="78"/>
      <c r="V813" s="78"/>
      <c r="W813" s="78"/>
      <c r="X813" s="78"/>
      <c r="Y813" s="78"/>
      <c r="Z813" s="78"/>
      <c r="AA813" s="78"/>
      <c r="AB813" s="78"/>
      <c r="AC813" s="78"/>
      <c r="AD813" s="78"/>
      <c r="AE813" s="78"/>
      <c r="AF813" s="51"/>
      <c r="AG813" s="51"/>
      <c r="AH813" s="78"/>
    </row>
    <row r="814" spans="18:34" x14ac:dyDescent="0.25">
      <c r="R814" s="78"/>
      <c r="S814" s="78"/>
      <c r="T814" s="78"/>
      <c r="U814" s="78"/>
      <c r="V814" s="78"/>
      <c r="W814" s="78"/>
      <c r="X814" s="78"/>
      <c r="Y814" s="78"/>
      <c r="Z814" s="78"/>
      <c r="AA814" s="78"/>
      <c r="AB814" s="78"/>
      <c r="AC814" s="78"/>
      <c r="AD814" s="78"/>
      <c r="AE814" s="78"/>
      <c r="AF814" s="51"/>
      <c r="AG814" s="51"/>
      <c r="AH814" s="78"/>
    </row>
    <row r="815" spans="18:34" x14ac:dyDescent="0.25">
      <c r="R815" s="78"/>
      <c r="S815" s="78"/>
      <c r="T815" s="78"/>
      <c r="U815" s="78"/>
      <c r="V815" s="78"/>
      <c r="W815" s="78"/>
      <c r="X815" s="78"/>
      <c r="Y815" s="78"/>
      <c r="Z815" s="78"/>
      <c r="AA815" s="78"/>
      <c r="AB815" s="78"/>
      <c r="AC815" s="78"/>
      <c r="AD815" s="78"/>
      <c r="AE815" s="78"/>
      <c r="AF815" s="51"/>
      <c r="AG815" s="51"/>
      <c r="AH815" s="78"/>
    </row>
    <row r="816" spans="18:34" x14ac:dyDescent="0.25">
      <c r="R816" s="78"/>
      <c r="S816" s="78"/>
      <c r="T816" s="78"/>
      <c r="U816" s="78"/>
      <c r="V816" s="78"/>
      <c r="W816" s="78"/>
      <c r="X816" s="78"/>
      <c r="Y816" s="78"/>
      <c r="Z816" s="78"/>
      <c r="AA816" s="78"/>
      <c r="AB816" s="78"/>
      <c r="AC816" s="78"/>
      <c r="AD816" s="78"/>
      <c r="AE816" s="78"/>
      <c r="AF816" s="51"/>
      <c r="AG816" s="51"/>
      <c r="AH816" s="78"/>
    </row>
    <row r="817" spans="18:34" x14ac:dyDescent="0.25">
      <c r="R817" s="78"/>
      <c r="S817" s="78"/>
      <c r="T817" s="78"/>
      <c r="U817" s="78"/>
      <c r="V817" s="78"/>
      <c r="W817" s="78"/>
      <c r="X817" s="78"/>
      <c r="Y817" s="78"/>
      <c r="Z817" s="78"/>
      <c r="AA817" s="78"/>
      <c r="AB817" s="78"/>
      <c r="AC817" s="78"/>
      <c r="AD817" s="78"/>
      <c r="AE817" s="78"/>
      <c r="AF817" s="51"/>
      <c r="AG817" s="51"/>
      <c r="AH817" s="78"/>
    </row>
    <row r="818" spans="18:34" x14ac:dyDescent="0.25">
      <c r="R818" s="78"/>
      <c r="S818" s="78"/>
      <c r="T818" s="78"/>
      <c r="U818" s="78"/>
      <c r="V818" s="78"/>
      <c r="W818" s="78"/>
      <c r="X818" s="78"/>
      <c r="Y818" s="78"/>
      <c r="Z818" s="78"/>
      <c r="AA818" s="78"/>
      <c r="AB818" s="78"/>
      <c r="AC818" s="78"/>
      <c r="AD818" s="78"/>
      <c r="AE818" s="78"/>
      <c r="AF818" s="51"/>
      <c r="AG818" s="51"/>
      <c r="AH818" s="78"/>
    </row>
    <row r="819" spans="18:34" x14ac:dyDescent="0.25">
      <c r="R819" s="78"/>
      <c r="S819" s="78"/>
      <c r="T819" s="78"/>
      <c r="U819" s="78"/>
      <c r="V819" s="78"/>
      <c r="W819" s="78"/>
      <c r="X819" s="78"/>
      <c r="Y819" s="78"/>
      <c r="Z819" s="78"/>
      <c r="AA819" s="78"/>
      <c r="AB819" s="78"/>
      <c r="AC819" s="78"/>
      <c r="AD819" s="78"/>
      <c r="AE819" s="78"/>
      <c r="AF819" s="51"/>
      <c r="AG819" s="51"/>
      <c r="AH819" s="78"/>
    </row>
    <row r="820" spans="18:34" x14ac:dyDescent="0.25">
      <c r="R820" s="78"/>
      <c r="S820" s="78"/>
      <c r="T820" s="78"/>
      <c r="U820" s="78"/>
      <c r="V820" s="78"/>
      <c r="W820" s="78"/>
      <c r="X820" s="78"/>
      <c r="Y820" s="78"/>
      <c r="Z820" s="78"/>
      <c r="AA820" s="78"/>
      <c r="AB820" s="78"/>
      <c r="AC820" s="78"/>
      <c r="AD820" s="78"/>
      <c r="AE820" s="78"/>
      <c r="AF820" s="51"/>
      <c r="AG820" s="51"/>
      <c r="AH820" s="78"/>
    </row>
    <row r="821" spans="18:34" x14ac:dyDescent="0.25">
      <c r="R821" s="78"/>
      <c r="S821" s="78"/>
      <c r="T821" s="78"/>
      <c r="U821" s="78"/>
      <c r="V821" s="78"/>
      <c r="W821" s="78"/>
      <c r="X821" s="78"/>
      <c r="Y821" s="78"/>
      <c r="Z821" s="78"/>
      <c r="AA821" s="78"/>
      <c r="AB821" s="78"/>
      <c r="AC821" s="78"/>
      <c r="AD821" s="78"/>
      <c r="AE821" s="78"/>
      <c r="AF821" s="51"/>
      <c r="AG821" s="51"/>
      <c r="AH821" s="78"/>
    </row>
    <row r="822" spans="18:34" x14ac:dyDescent="0.25">
      <c r="R822" s="78"/>
      <c r="S822" s="78"/>
      <c r="T822" s="78"/>
      <c r="U822" s="78"/>
      <c r="V822" s="78"/>
      <c r="W822" s="78"/>
      <c r="X822" s="78"/>
      <c r="Y822" s="78"/>
      <c r="Z822" s="78"/>
      <c r="AA822" s="78"/>
      <c r="AB822" s="78"/>
      <c r="AC822" s="78"/>
      <c r="AD822" s="78"/>
      <c r="AE822" s="78"/>
      <c r="AF822" s="51"/>
      <c r="AG822" s="51"/>
      <c r="AH822" s="78"/>
    </row>
    <row r="823" spans="18:34" x14ac:dyDescent="0.25">
      <c r="R823" s="78"/>
      <c r="S823" s="78"/>
      <c r="T823" s="78"/>
      <c r="U823" s="78"/>
      <c r="V823" s="78"/>
      <c r="W823" s="78"/>
      <c r="X823" s="78"/>
      <c r="Y823" s="78"/>
      <c r="Z823" s="78"/>
      <c r="AA823" s="78"/>
      <c r="AB823" s="78"/>
      <c r="AC823" s="78"/>
      <c r="AD823" s="78"/>
      <c r="AE823" s="78"/>
      <c r="AF823" s="51"/>
      <c r="AG823" s="51"/>
      <c r="AH823" s="78"/>
    </row>
    <row r="824" spans="18:34" x14ac:dyDescent="0.25">
      <c r="R824" s="78"/>
      <c r="S824" s="78"/>
      <c r="T824" s="78"/>
      <c r="U824" s="78"/>
      <c r="V824" s="78"/>
      <c r="W824" s="78"/>
      <c r="X824" s="78"/>
      <c r="Y824" s="78"/>
      <c r="Z824" s="78"/>
      <c r="AA824" s="78"/>
      <c r="AB824" s="78"/>
      <c r="AC824" s="78"/>
      <c r="AD824" s="78"/>
      <c r="AE824" s="78"/>
      <c r="AF824" s="51"/>
      <c r="AG824" s="51"/>
      <c r="AH824" s="78"/>
    </row>
    <row r="825" spans="18:34" x14ac:dyDescent="0.25">
      <c r="R825" s="78"/>
      <c r="S825" s="78"/>
      <c r="T825" s="78"/>
      <c r="U825" s="78"/>
      <c r="V825" s="78"/>
      <c r="W825" s="78"/>
      <c r="X825" s="78"/>
      <c r="Y825" s="78"/>
      <c r="Z825" s="78"/>
      <c r="AA825" s="78"/>
      <c r="AB825" s="78"/>
      <c r="AC825" s="78"/>
      <c r="AD825" s="78"/>
      <c r="AE825" s="78"/>
      <c r="AF825" s="51"/>
      <c r="AG825" s="51"/>
      <c r="AH825" s="78"/>
    </row>
    <row r="826" spans="18:34" x14ac:dyDescent="0.25">
      <c r="R826" s="78"/>
      <c r="S826" s="78"/>
      <c r="T826" s="78"/>
      <c r="U826" s="78"/>
      <c r="V826" s="78"/>
      <c r="W826" s="78"/>
      <c r="X826" s="78"/>
      <c r="Y826" s="78"/>
      <c r="Z826" s="78"/>
      <c r="AA826" s="78"/>
      <c r="AB826" s="78"/>
      <c r="AC826" s="78"/>
      <c r="AD826" s="78"/>
      <c r="AE826" s="78"/>
      <c r="AF826" s="51"/>
      <c r="AG826" s="51"/>
      <c r="AH826" s="78"/>
    </row>
    <row r="827" spans="18:34" x14ac:dyDescent="0.25">
      <c r="R827" s="78"/>
      <c r="S827" s="78"/>
      <c r="T827" s="78"/>
      <c r="U827" s="78"/>
      <c r="V827" s="78"/>
      <c r="W827" s="78"/>
      <c r="X827" s="78"/>
      <c r="Y827" s="78"/>
      <c r="Z827" s="78"/>
      <c r="AA827" s="78"/>
      <c r="AB827" s="78"/>
      <c r="AC827" s="78"/>
      <c r="AD827" s="78"/>
      <c r="AE827" s="78"/>
      <c r="AF827" s="51"/>
      <c r="AG827" s="51"/>
      <c r="AH827" s="78"/>
    </row>
    <row r="828" spans="18:34" x14ac:dyDescent="0.25">
      <c r="R828" s="78"/>
      <c r="S828" s="78"/>
      <c r="T828" s="78"/>
      <c r="U828" s="78"/>
      <c r="V828" s="78"/>
      <c r="W828" s="78"/>
      <c r="X828" s="78"/>
      <c r="Y828" s="78"/>
      <c r="Z828" s="78"/>
      <c r="AA828" s="78"/>
      <c r="AB828" s="78"/>
      <c r="AC828" s="78"/>
      <c r="AD828" s="78"/>
      <c r="AE828" s="78"/>
      <c r="AF828" s="51"/>
      <c r="AG828" s="51"/>
      <c r="AH828" s="78"/>
    </row>
    <row r="829" spans="18:34" x14ac:dyDescent="0.25">
      <c r="R829" s="78"/>
      <c r="S829" s="78"/>
      <c r="T829" s="78"/>
      <c r="U829" s="78"/>
      <c r="V829" s="78"/>
      <c r="W829" s="78"/>
      <c r="X829" s="78"/>
      <c r="Y829" s="78"/>
      <c r="Z829" s="78"/>
      <c r="AA829" s="78"/>
      <c r="AB829" s="78"/>
      <c r="AC829" s="78"/>
      <c r="AD829" s="78"/>
      <c r="AE829" s="78"/>
      <c r="AF829" s="51"/>
      <c r="AG829" s="51"/>
      <c r="AH829" s="78"/>
    </row>
    <row r="830" spans="18:34" x14ac:dyDescent="0.25">
      <c r="R830" s="78"/>
      <c r="S830" s="78"/>
      <c r="T830" s="78"/>
      <c r="U830" s="78"/>
      <c r="V830" s="78"/>
      <c r="W830" s="78"/>
      <c r="X830" s="78"/>
      <c r="Y830" s="78"/>
      <c r="Z830" s="78"/>
      <c r="AA830" s="78"/>
      <c r="AB830" s="78"/>
      <c r="AC830" s="78"/>
      <c r="AD830" s="78"/>
      <c r="AE830" s="78"/>
      <c r="AF830" s="51"/>
      <c r="AG830" s="51"/>
      <c r="AH830" s="78"/>
    </row>
    <row r="831" spans="18:34" x14ac:dyDescent="0.25">
      <c r="R831" s="78"/>
      <c r="S831" s="78"/>
      <c r="T831" s="78"/>
      <c r="U831" s="78"/>
      <c r="V831" s="78"/>
      <c r="W831" s="78"/>
      <c r="X831" s="78"/>
      <c r="Y831" s="78"/>
      <c r="Z831" s="78"/>
      <c r="AA831" s="78"/>
      <c r="AB831" s="78"/>
      <c r="AC831" s="78"/>
      <c r="AD831" s="78"/>
      <c r="AE831" s="78"/>
      <c r="AF831" s="51"/>
      <c r="AG831" s="51"/>
      <c r="AH831" s="78"/>
    </row>
    <row r="832" spans="18:34" x14ac:dyDescent="0.25">
      <c r="R832" s="78"/>
      <c r="S832" s="78"/>
      <c r="T832" s="78"/>
      <c r="U832" s="78"/>
      <c r="V832" s="78"/>
      <c r="W832" s="78"/>
      <c r="X832" s="78"/>
      <c r="Y832" s="78"/>
      <c r="Z832" s="78"/>
      <c r="AA832" s="78"/>
      <c r="AB832" s="78"/>
      <c r="AC832" s="78"/>
      <c r="AD832" s="78"/>
      <c r="AE832" s="78"/>
      <c r="AF832" s="51"/>
      <c r="AG832" s="51"/>
      <c r="AH832" s="78"/>
    </row>
    <row r="833" spans="18:34" x14ac:dyDescent="0.25">
      <c r="R833" s="78"/>
      <c r="S833" s="78"/>
      <c r="T833" s="78"/>
      <c r="U833" s="78"/>
      <c r="V833" s="78"/>
      <c r="W833" s="78"/>
      <c r="X833" s="78"/>
      <c r="Y833" s="78"/>
      <c r="Z833" s="78"/>
      <c r="AA833" s="78"/>
      <c r="AB833" s="78"/>
      <c r="AC833" s="78"/>
      <c r="AD833" s="78"/>
      <c r="AE833" s="78"/>
      <c r="AF833" s="51"/>
      <c r="AG833" s="51"/>
      <c r="AH833" s="78"/>
    </row>
    <row r="834" spans="18:34" x14ac:dyDescent="0.25">
      <c r="R834" s="78"/>
      <c r="S834" s="78"/>
      <c r="T834" s="78"/>
      <c r="U834" s="78"/>
      <c r="V834" s="78"/>
      <c r="W834" s="78"/>
      <c r="X834" s="78"/>
      <c r="Y834" s="78"/>
      <c r="Z834" s="78"/>
      <c r="AA834" s="78"/>
      <c r="AB834" s="78"/>
      <c r="AC834" s="78"/>
      <c r="AD834" s="78"/>
      <c r="AE834" s="78"/>
      <c r="AF834" s="51"/>
      <c r="AG834" s="51"/>
      <c r="AH834" s="78"/>
    </row>
    <row r="835" spans="18:34" x14ac:dyDescent="0.25">
      <c r="R835" s="78"/>
      <c r="S835" s="78"/>
      <c r="T835" s="78"/>
      <c r="U835" s="78"/>
      <c r="V835" s="78"/>
      <c r="W835" s="78"/>
      <c r="X835" s="78"/>
      <c r="Y835" s="78"/>
      <c r="Z835" s="78"/>
      <c r="AA835" s="78"/>
      <c r="AB835" s="78"/>
      <c r="AC835" s="78"/>
      <c r="AD835" s="78"/>
      <c r="AE835" s="78"/>
      <c r="AF835" s="51"/>
      <c r="AG835" s="51"/>
      <c r="AH835" s="78"/>
    </row>
    <row r="836" spans="18:34" x14ac:dyDescent="0.25">
      <c r="R836" s="78"/>
      <c r="S836" s="78"/>
      <c r="T836" s="78"/>
      <c r="U836" s="78"/>
      <c r="V836" s="78"/>
      <c r="W836" s="78"/>
      <c r="X836" s="78"/>
      <c r="Y836" s="78"/>
      <c r="Z836" s="78"/>
      <c r="AA836" s="78"/>
      <c r="AB836" s="78"/>
      <c r="AC836" s="78"/>
      <c r="AD836" s="78"/>
      <c r="AE836" s="78"/>
      <c r="AF836" s="51"/>
      <c r="AG836" s="51"/>
      <c r="AH836" s="78"/>
    </row>
    <row r="837" spans="18:34" x14ac:dyDescent="0.25">
      <c r="R837" s="78"/>
      <c r="S837" s="78"/>
      <c r="T837" s="78"/>
      <c r="U837" s="78"/>
      <c r="V837" s="78"/>
      <c r="W837" s="78"/>
      <c r="X837" s="78"/>
      <c r="Y837" s="78"/>
      <c r="Z837" s="78"/>
      <c r="AA837" s="78"/>
      <c r="AB837" s="78"/>
      <c r="AC837" s="78"/>
      <c r="AD837" s="78"/>
      <c r="AE837" s="78"/>
      <c r="AF837" s="51"/>
      <c r="AG837" s="51"/>
      <c r="AH837" s="78"/>
    </row>
    <row r="838" spans="18:34" x14ac:dyDescent="0.25">
      <c r="R838" s="78"/>
      <c r="S838" s="78"/>
      <c r="T838" s="78"/>
      <c r="U838" s="78"/>
      <c r="V838" s="78"/>
      <c r="W838" s="78"/>
      <c r="X838" s="78"/>
      <c r="Y838" s="78"/>
      <c r="Z838" s="78"/>
      <c r="AA838" s="78"/>
      <c r="AB838" s="78"/>
      <c r="AC838" s="78"/>
      <c r="AD838" s="78"/>
      <c r="AE838" s="78"/>
      <c r="AF838" s="51"/>
      <c r="AG838" s="51"/>
      <c r="AH838" s="78"/>
    </row>
    <row r="839" spans="18:34" x14ac:dyDescent="0.25">
      <c r="R839" s="78"/>
      <c r="S839" s="78"/>
      <c r="T839" s="78"/>
      <c r="U839" s="78"/>
      <c r="V839" s="78"/>
      <c r="W839" s="78"/>
      <c r="X839" s="78"/>
      <c r="Y839" s="78"/>
      <c r="Z839" s="78"/>
      <c r="AA839" s="78"/>
      <c r="AB839" s="78"/>
      <c r="AC839" s="78"/>
      <c r="AD839" s="78"/>
      <c r="AE839" s="78"/>
      <c r="AF839" s="51"/>
      <c r="AG839" s="51"/>
      <c r="AH839" s="78"/>
    </row>
    <row r="840" spans="18:34" x14ac:dyDescent="0.25">
      <c r="R840" s="78"/>
      <c r="S840" s="78"/>
      <c r="T840" s="78"/>
      <c r="U840" s="78"/>
      <c r="V840" s="78"/>
      <c r="W840" s="78"/>
      <c r="X840" s="78"/>
      <c r="Y840" s="78"/>
      <c r="Z840" s="78"/>
      <c r="AA840" s="78"/>
      <c r="AB840" s="78"/>
      <c r="AC840" s="78"/>
      <c r="AD840" s="78"/>
      <c r="AE840" s="78"/>
      <c r="AF840" s="51"/>
      <c r="AG840" s="51"/>
      <c r="AH840" s="78"/>
    </row>
    <row r="841" spans="18:34" x14ac:dyDescent="0.25">
      <c r="R841" s="78"/>
      <c r="S841" s="78"/>
      <c r="T841" s="78"/>
      <c r="U841" s="78"/>
      <c r="V841" s="78"/>
      <c r="W841" s="78"/>
      <c r="X841" s="78"/>
      <c r="Y841" s="78"/>
      <c r="Z841" s="78"/>
      <c r="AA841" s="78"/>
      <c r="AB841" s="78"/>
      <c r="AC841" s="78"/>
      <c r="AD841" s="78"/>
      <c r="AE841" s="78"/>
      <c r="AF841" s="51"/>
      <c r="AG841" s="51"/>
      <c r="AH841" s="78"/>
    </row>
    <row r="842" spans="18:34" x14ac:dyDescent="0.25">
      <c r="R842" s="78"/>
      <c r="S842" s="78"/>
      <c r="T842" s="78"/>
      <c r="U842" s="78"/>
      <c r="V842" s="78"/>
      <c r="W842" s="78"/>
      <c r="X842" s="78"/>
      <c r="Y842" s="78"/>
      <c r="Z842" s="78"/>
      <c r="AA842" s="78"/>
      <c r="AB842" s="78"/>
      <c r="AC842" s="78"/>
      <c r="AD842" s="78"/>
      <c r="AE842" s="78"/>
      <c r="AF842" s="51"/>
      <c r="AG842" s="51"/>
      <c r="AH842" s="78"/>
    </row>
    <row r="843" spans="18:34" x14ac:dyDescent="0.25">
      <c r="R843" s="78"/>
      <c r="S843" s="78"/>
      <c r="T843" s="78"/>
      <c r="U843" s="78"/>
      <c r="V843" s="78"/>
      <c r="W843" s="78"/>
      <c r="X843" s="78"/>
      <c r="Y843" s="78"/>
      <c r="Z843" s="78"/>
      <c r="AA843" s="78"/>
      <c r="AB843" s="78"/>
      <c r="AC843" s="78"/>
      <c r="AD843" s="78"/>
      <c r="AE843" s="78"/>
      <c r="AF843" s="51"/>
      <c r="AG843" s="51"/>
      <c r="AH843" s="78"/>
    </row>
    <row r="844" spans="18:34" x14ac:dyDescent="0.25">
      <c r="R844" s="78"/>
      <c r="S844" s="78"/>
      <c r="T844" s="78"/>
      <c r="U844" s="78"/>
      <c r="V844" s="78"/>
      <c r="W844" s="78"/>
      <c r="X844" s="78"/>
      <c r="Y844" s="78"/>
      <c r="Z844" s="78"/>
      <c r="AA844" s="78"/>
      <c r="AB844" s="78"/>
      <c r="AC844" s="78"/>
      <c r="AD844" s="78"/>
      <c r="AE844" s="78"/>
      <c r="AF844" s="51"/>
      <c r="AG844" s="51"/>
      <c r="AH844" s="78"/>
    </row>
    <row r="845" spans="18:34" x14ac:dyDescent="0.25">
      <c r="R845" s="78"/>
      <c r="S845" s="78"/>
      <c r="T845" s="78"/>
      <c r="U845" s="78"/>
      <c r="V845" s="78"/>
      <c r="W845" s="78"/>
      <c r="X845" s="78"/>
      <c r="Y845" s="78"/>
      <c r="Z845" s="78"/>
      <c r="AA845" s="78"/>
      <c r="AB845" s="78"/>
      <c r="AC845" s="78"/>
      <c r="AD845" s="78"/>
      <c r="AE845" s="78"/>
      <c r="AF845" s="51"/>
      <c r="AG845" s="51"/>
      <c r="AH845" s="78"/>
    </row>
    <row r="846" spans="18:34" x14ac:dyDescent="0.25">
      <c r="R846" s="78"/>
      <c r="S846" s="78"/>
      <c r="T846" s="78"/>
      <c r="U846" s="78"/>
      <c r="V846" s="78"/>
      <c r="W846" s="78"/>
      <c r="X846" s="78"/>
      <c r="Y846" s="78"/>
      <c r="Z846" s="78"/>
      <c r="AA846" s="78"/>
      <c r="AB846" s="78"/>
      <c r="AC846" s="78"/>
      <c r="AD846" s="78"/>
      <c r="AE846" s="78"/>
      <c r="AF846" s="51"/>
      <c r="AG846" s="51"/>
      <c r="AH846" s="78"/>
    </row>
    <row r="847" spans="18:34" x14ac:dyDescent="0.25">
      <c r="R847" s="78"/>
      <c r="S847" s="78"/>
      <c r="T847" s="78"/>
      <c r="U847" s="78"/>
      <c r="V847" s="78"/>
      <c r="W847" s="78"/>
      <c r="X847" s="78"/>
      <c r="Y847" s="78"/>
      <c r="Z847" s="78"/>
      <c r="AA847" s="78"/>
      <c r="AB847" s="78"/>
      <c r="AC847" s="78"/>
      <c r="AD847" s="78"/>
      <c r="AE847" s="78"/>
      <c r="AF847" s="51"/>
      <c r="AG847" s="51"/>
      <c r="AH847" s="78"/>
    </row>
    <row r="848" spans="18:34" x14ac:dyDescent="0.25">
      <c r="R848" s="78"/>
      <c r="S848" s="78"/>
      <c r="T848" s="78"/>
      <c r="U848" s="78"/>
      <c r="V848" s="78"/>
      <c r="W848" s="78"/>
      <c r="X848" s="78"/>
      <c r="Y848" s="78"/>
      <c r="Z848" s="78"/>
      <c r="AA848" s="78"/>
      <c r="AB848" s="78"/>
      <c r="AC848" s="78"/>
      <c r="AD848" s="78"/>
      <c r="AE848" s="78"/>
      <c r="AF848" s="51"/>
      <c r="AG848" s="51"/>
      <c r="AH848" s="78"/>
    </row>
    <row r="849" spans="18:34" x14ac:dyDescent="0.25">
      <c r="R849" s="78"/>
      <c r="S849" s="78"/>
      <c r="T849" s="78"/>
      <c r="U849" s="78"/>
      <c r="V849" s="78"/>
      <c r="W849" s="78"/>
      <c r="X849" s="78"/>
      <c r="Y849" s="78"/>
      <c r="Z849" s="78"/>
      <c r="AA849" s="78"/>
      <c r="AB849" s="78"/>
      <c r="AC849" s="78"/>
      <c r="AD849" s="78"/>
      <c r="AE849" s="78"/>
      <c r="AF849" s="51"/>
      <c r="AG849" s="51"/>
      <c r="AH849" s="78"/>
    </row>
    <row r="850" spans="18:34" x14ac:dyDescent="0.25">
      <c r="R850" s="78"/>
      <c r="S850" s="78"/>
      <c r="T850" s="78"/>
      <c r="U850" s="78"/>
      <c r="V850" s="78"/>
      <c r="W850" s="78"/>
      <c r="X850" s="78"/>
      <c r="Y850" s="78"/>
      <c r="Z850" s="78"/>
      <c r="AA850" s="78"/>
      <c r="AB850" s="78"/>
      <c r="AC850" s="78"/>
      <c r="AD850" s="78"/>
      <c r="AE850" s="78"/>
      <c r="AF850" s="51"/>
      <c r="AG850" s="51"/>
      <c r="AH850" s="78"/>
    </row>
    <row r="851" spans="18:34" x14ac:dyDescent="0.25">
      <c r="R851" s="78"/>
      <c r="S851" s="78"/>
      <c r="T851" s="78"/>
      <c r="U851" s="78"/>
      <c r="V851" s="78"/>
      <c r="W851" s="78"/>
      <c r="X851" s="78"/>
      <c r="Y851" s="78"/>
      <c r="Z851" s="78"/>
      <c r="AA851" s="78"/>
      <c r="AB851" s="78"/>
      <c r="AC851" s="78"/>
      <c r="AD851" s="78"/>
      <c r="AE851" s="78"/>
      <c r="AF851" s="51"/>
      <c r="AG851" s="51"/>
      <c r="AH851" s="78"/>
    </row>
    <row r="852" spans="18:34" x14ac:dyDescent="0.25">
      <c r="R852" s="78"/>
      <c r="S852" s="78"/>
      <c r="T852" s="78"/>
      <c r="U852" s="78"/>
      <c r="V852" s="78"/>
      <c r="W852" s="78"/>
      <c r="X852" s="78"/>
      <c r="Y852" s="78"/>
      <c r="Z852" s="78"/>
      <c r="AA852" s="78"/>
      <c r="AB852" s="78"/>
      <c r="AC852" s="78"/>
      <c r="AD852" s="78"/>
      <c r="AE852" s="78"/>
      <c r="AF852" s="51"/>
      <c r="AG852" s="51"/>
      <c r="AH852" s="78"/>
    </row>
    <row r="853" spans="18:34" x14ac:dyDescent="0.25">
      <c r="R853" s="78"/>
      <c r="S853" s="78"/>
      <c r="T853" s="78"/>
      <c r="U853" s="78"/>
      <c r="V853" s="78"/>
      <c r="W853" s="78"/>
      <c r="X853" s="78"/>
      <c r="Y853" s="78"/>
      <c r="Z853" s="78"/>
      <c r="AA853" s="78"/>
      <c r="AB853" s="78"/>
      <c r="AC853" s="78"/>
      <c r="AD853" s="78"/>
      <c r="AE853" s="78"/>
      <c r="AF853" s="51"/>
      <c r="AG853" s="51"/>
      <c r="AH853" s="78"/>
    </row>
    <row r="854" spans="18:34" x14ac:dyDescent="0.25">
      <c r="R854" s="78"/>
      <c r="S854" s="78"/>
      <c r="T854" s="78"/>
      <c r="U854" s="78"/>
      <c r="V854" s="78"/>
      <c r="W854" s="78"/>
      <c r="X854" s="78"/>
      <c r="Y854" s="78"/>
      <c r="Z854" s="78"/>
      <c r="AA854" s="78"/>
      <c r="AB854" s="78"/>
      <c r="AC854" s="78"/>
      <c r="AD854" s="78"/>
      <c r="AE854" s="78"/>
      <c r="AF854" s="51"/>
      <c r="AG854" s="51"/>
      <c r="AH854" s="78"/>
    </row>
    <row r="855" spans="18:34" x14ac:dyDescent="0.25">
      <c r="R855" s="78"/>
      <c r="S855" s="78"/>
      <c r="T855" s="78"/>
      <c r="U855" s="78"/>
      <c r="V855" s="78"/>
      <c r="W855" s="78"/>
      <c r="X855" s="78"/>
      <c r="Y855" s="78"/>
      <c r="Z855" s="78"/>
      <c r="AA855" s="78"/>
      <c r="AB855" s="78"/>
      <c r="AC855" s="78"/>
      <c r="AD855" s="78"/>
      <c r="AE855" s="78"/>
      <c r="AF855" s="51"/>
      <c r="AG855" s="51"/>
      <c r="AH855" s="78"/>
    </row>
    <row r="856" spans="18:34" x14ac:dyDescent="0.25">
      <c r="R856" s="78"/>
      <c r="S856" s="78"/>
      <c r="T856" s="78"/>
      <c r="U856" s="78"/>
      <c r="V856" s="78"/>
      <c r="W856" s="78"/>
      <c r="X856" s="78"/>
      <c r="Y856" s="78"/>
      <c r="Z856" s="78"/>
      <c r="AA856" s="78"/>
      <c r="AB856" s="78"/>
      <c r="AC856" s="78"/>
      <c r="AD856" s="78"/>
      <c r="AE856" s="78"/>
      <c r="AF856" s="51"/>
      <c r="AG856" s="51"/>
      <c r="AH856" s="78"/>
    </row>
    <row r="857" spans="18:34" x14ac:dyDescent="0.25">
      <c r="R857" s="78"/>
      <c r="S857" s="78"/>
      <c r="T857" s="78"/>
      <c r="U857" s="78"/>
      <c r="V857" s="78"/>
      <c r="W857" s="78"/>
      <c r="X857" s="78"/>
      <c r="Y857" s="78"/>
      <c r="Z857" s="78"/>
      <c r="AA857" s="78"/>
      <c r="AB857" s="78"/>
      <c r="AC857" s="78"/>
      <c r="AD857" s="78"/>
      <c r="AE857" s="78"/>
      <c r="AF857" s="51"/>
      <c r="AG857" s="51"/>
      <c r="AH857" s="78"/>
    </row>
    <row r="858" spans="18:34" x14ac:dyDescent="0.25">
      <c r="R858" s="78"/>
      <c r="S858" s="78"/>
      <c r="T858" s="78"/>
      <c r="U858" s="78"/>
      <c r="V858" s="78"/>
      <c r="W858" s="78"/>
      <c r="X858" s="78"/>
      <c r="Y858" s="78"/>
      <c r="Z858" s="78"/>
      <c r="AA858" s="78"/>
      <c r="AB858" s="78"/>
      <c r="AC858" s="78"/>
      <c r="AD858" s="78"/>
      <c r="AE858" s="78"/>
      <c r="AF858" s="51"/>
      <c r="AG858" s="51"/>
      <c r="AH858" s="78"/>
    </row>
    <row r="859" spans="18:34" x14ac:dyDescent="0.25">
      <c r="R859" s="78"/>
      <c r="S859" s="78"/>
      <c r="T859" s="78"/>
      <c r="U859" s="78"/>
      <c r="V859" s="78"/>
      <c r="W859" s="78"/>
      <c r="X859" s="78"/>
      <c r="Y859" s="78"/>
      <c r="Z859" s="78"/>
      <c r="AA859" s="78"/>
      <c r="AB859" s="78"/>
      <c r="AC859" s="78"/>
      <c r="AD859" s="78"/>
      <c r="AE859" s="78"/>
      <c r="AF859" s="51"/>
      <c r="AG859" s="51"/>
      <c r="AH859" s="78"/>
    </row>
    <row r="860" spans="18:34" x14ac:dyDescent="0.25">
      <c r="R860" s="78"/>
      <c r="S860" s="78"/>
      <c r="T860" s="78"/>
      <c r="U860" s="78"/>
      <c r="V860" s="78"/>
      <c r="W860" s="78"/>
      <c r="X860" s="78"/>
      <c r="Y860" s="78"/>
      <c r="Z860" s="78"/>
      <c r="AA860" s="78"/>
      <c r="AB860" s="78"/>
      <c r="AC860" s="78"/>
      <c r="AD860" s="78"/>
      <c r="AE860" s="78"/>
      <c r="AF860" s="51"/>
      <c r="AG860" s="51"/>
      <c r="AH860" s="78"/>
    </row>
    <row r="861" spans="18:34" x14ac:dyDescent="0.25">
      <c r="R861" s="78"/>
      <c r="S861" s="78"/>
      <c r="T861" s="78"/>
      <c r="U861" s="78"/>
      <c r="V861" s="78"/>
      <c r="W861" s="78"/>
      <c r="X861" s="78"/>
      <c r="Y861" s="78"/>
      <c r="Z861" s="78"/>
      <c r="AA861" s="78"/>
      <c r="AB861" s="78"/>
      <c r="AC861" s="78"/>
      <c r="AD861" s="78"/>
      <c r="AE861" s="78"/>
      <c r="AF861" s="51"/>
      <c r="AG861" s="51"/>
      <c r="AH861" s="78"/>
    </row>
    <row r="862" spans="18:34" x14ac:dyDescent="0.25">
      <c r="R862" s="78"/>
      <c r="S862" s="78"/>
      <c r="T862" s="78"/>
      <c r="U862" s="78"/>
      <c r="V862" s="78"/>
      <c r="W862" s="78"/>
      <c r="X862" s="78"/>
      <c r="Y862" s="78"/>
      <c r="Z862" s="78"/>
      <c r="AA862" s="78"/>
      <c r="AB862" s="78"/>
      <c r="AC862" s="78"/>
      <c r="AD862" s="78"/>
      <c r="AE862" s="78"/>
      <c r="AF862" s="51"/>
      <c r="AG862" s="51"/>
      <c r="AH862" s="78"/>
    </row>
    <row r="863" spans="18:34" x14ac:dyDescent="0.25">
      <c r="R863" s="78"/>
      <c r="S863" s="78"/>
      <c r="T863" s="78"/>
      <c r="U863" s="78"/>
      <c r="V863" s="78"/>
      <c r="W863" s="78"/>
      <c r="X863" s="78"/>
      <c r="Y863" s="78"/>
      <c r="Z863" s="78"/>
      <c r="AA863" s="78"/>
      <c r="AB863" s="78"/>
      <c r="AC863" s="78"/>
      <c r="AD863" s="78"/>
      <c r="AE863" s="78"/>
      <c r="AF863" s="51"/>
      <c r="AG863" s="51"/>
      <c r="AH863" s="78"/>
    </row>
    <row r="864" spans="18:34" x14ac:dyDescent="0.25">
      <c r="R864" s="78"/>
      <c r="S864" s="78"/>
      <c r="T864" s="78"/>
      <c r="U864" s="78"/>
      <c r="V864" s="78"/>
      <c r="W864" s="78"/>
      <c r="X864" s="78"/>
      <c r="Y864" s="78"/>
      <c r="Z864" s="78"/>
      <c r="AA864" s="78"/>
      <c r="AB864" s="78"/>
      <c r="AC864" s="78"/>
      <c r="AD864" s="78"/>
      <c r="AE864" s="78"/>
      <c r="AF864" s="51"/>
      <c r="AG864" s="51"/>
      <c r="AH864" s="78"/>
    </row>
    <row r="865" spans="18:34" x14ac:dyDescent="0.25">
      <c r="R865" s="78"/>
      <c r="S865" s="78"/>
      <c r="T865" s="78"/>
      <c r="U865" s="78"/>
      <c r="V865" s="78"/>
      <c r="W865" s="78"/>
      <c r="X865" s="78"/>
      <c r="Y865" s="78"/>
      <c r="Z865" s="78"/>
      <c r="AA865" s="78"/>
      <c r="AB865" s="78"/>
      <c r="AC865" s="78"/>
      <c r="AD865" s="78"/>
      <c r="AE865" s="78"/>
      <c r="AF865" s="51"/>
      <c r="AG865" s="51"/>
      <c r="AH865" s="78"/>
    </row>
    <row r="866" spans="18:34" x14ac:dyDescent="0.25">
      <c r="R866" s="78"/>
      <c r="S866" s="78"/>
      <c r="T866" s="78"/>
      <c r="U866" s="78"/>
      <c r="V866" s="78"/>
      <c r="W866" s="78"/>
      <c r="X866" s="78"/>
      <c r="Y866" s="78"/>
      <c r="Z866" s="78"/>
      <c r="AA866" s="78"/>
      <c r="AB866" s="78"/>
      <c r="AC866" s="78"/>
      <c r="AD866" s="78"/>
      <c r="AE866" s="78"/>
      <c r="AF866" s="51"/>
      <c r="AG866" s="51"/>
      <c r="AH866" s="78"/>
    </row>
    <row r="867" spans="18:34" x14ac:dyDescent="0.25">
      <c r="R867" s="78"/>
      <c r="S867" s="78"/>
      <c r="T867" s="78"/>
      <c r="U867" s="78"/>
      <c r="V867" s="78"/>
      <c r="W867" s="78"/>
      <c r="X867" s="78"/>
      <c r="Y867" s="78"/>
      <c r="Z867" s="78"/>
      <c r="AA867" s="78"/>
      <c r="AB867" s="78"/>
      <c r="AC867" s="78"/>
      <c r="AD867" s="78"/>
      <c r="AE867" s="78"/>
      <c r="AF867" s="51"/>
      <c r="AG867" s="51"/>
      <c r="AH867" s="78"/>
    </row>
    <row r="868" spans="18:34" x14ac:dyDescent="0.25">
      <c r="R868" s="78"/>
      <c r="S868" s="78"/>
      <c r="T868" s="78"/>
      <c r="U868" s="78"/>
      <c r="V868" s="78"/>
      <c r="W868" s="78"/>
      <c r="X868" s="78"/>
      <c r="Y868" s="78"/>
      <c r="Z868" s="78"/>
      <c r="AA868" s="78"/>
      <c r="AB868" s="78"/>
      <c r="AC868" s="78"/>
      <c r="AD868" s="78"/>
      <c r="AE868" s="78"/>
      <c r="AF868" s="51"/>
      <c r="AG868" s="51"/>
      <c r="AH868" s="78"/>
    </row>
    <row r="869" spans="18:34" x14ac:dyDescent="0.25">
      <c r="R869" s="78"/>
      <c r="S869" s="78"/>
      <c r="T869" s="78"/>
      <c r="U869" s="78"/>
      <c r="V869" s="78"/>
      <c r="W869" s="78"/>
      <c r="X869" s="78"/>
      <c r="Y869" s="78"/>
      <c r="Z869" s="78"/>
      <c r="AA869" s="78"/>
      <c r="AB869" s="78"/>
      <c r="AC869" s="78"/>
      <c r="AD869" s="78"/>
      <c r="AE869" s="78"/>
      <c r="AF869" s="51"/>
      <c r="AG869" s="51"/>
      <c r="AH869" s="78"/>
    </row>
    <row r="870" spans="18:34" x14ac:dyDescent="0.25">
      <c r="R870" s="78"/>
      <c r="S870" s="78"/>
      <c r="T870" s="78"/>
      <c r="U870" s="78"/>
      <c r="V870" s="78"/>
      <c r="W870" s="78"/>
      <c r="X870" s="78"/>
      <c r="Y870" s="78"/>
      <c r="Z870" s="78"/>
      <c r="AA870" s="78"/>
      <c r="AB870" s="78"/>
      <c r="AC870" s="78"/>
      <c r="AD870" s="78"/>
      <c r="AE870" s="78"/>
      <c r="AF870" s="51"/>
      <c r="AG870" s="51"/>
      <c r="AH870" s="78"/>
    </row>
    <row r="871" spans="18:34" x14ac:dyDescent="0.25">
      <c r="R871" s="78"/>
      <c r="S871" s="78"/>
      <c r="T871" s="78"/>
      <c r="U871" s="78"/>
      <c r="V871" s="78"/>
      <c r="W871" s="78"/>
      <c r="X871" s="78"/>
      <c r="Y871" s="78"/>
      <c r="Z871" s="78"/>
      <c r="AA871" s="78"/>
      <c r="AB871" s="78"/>
      <c r="AC871" s="78"/>
      <c r="AD871" s="78"/>
      <c r="AE871" s="78"/>
      <c r="AF871" s="51"/>
      <c r="AG871" s="51"/>
      <c r="AH871" s="78"/>
    </row>
    <row r="872" spans="18:34" x14ac:dyDescent="0.25">
      <c r="R872" s="78"/>
      <c r="S872" s="78"/>
      <c r="T872" s="78"/>
      <c r="U872" s="78"/>
      <c r="V872" s="78"/>
      <c r="W872" s="78"/>
      <c r="X872" s="78"/>
      <c r="Y872" s="78"/>
      <c r="Z872" s="78"/>
      <c r="AA872" s="78"/>
      <c r="AB872" s="78"/>
      <c r="AC872" s="78"/>
      <c r="AD872" s="78"/>
      <c r="AE872" s="78"/>
      <c r="AF872" s="51"/>
      <c r="AG872" s="51"/>
      <c r="AH872" s="78"/>
    </row>
    <row r="873" spans="18:34" x14ac:dyDescent="0.25">
      <c r="R873" s="78"/>
      <c r="S873" s="78"/>
      <c r="T873" s="78"/>
      <c r="U873" s="78"/>
      <c r="V873" s="78"/>
      <c r="W873" s="78"/>
      <c r="X873" s="78"/>
      <c r="Y873" s="78"/>
      <c r="Z873" s="78"/>
      <c r="AA873" s="78"/>
      <c r="AB873" s="78"/>
      <c r="AC873" s="78"/>
      <c r="AD873" s="78"/>
      <c r="AE873" s="78"/>
      <c r="AF873" s="51"/>
      <c r="AG873" s="51"/>
      <c r="AH873" s="78"/>
    </row>
    <row r="874" spans="18:34" x14ac:dyDescent="0.25">
      <c r="R874" s="78"/>
      <c r="S874" s="78"/>
      <c r="T874" s="78"/>
      <c r="U874" s="78"/>
      <c r="V874" s="78"/>
      <c r="W874" s="78"/>
      <c r="X874" s="78"/>
      <c r="Y874" s="78"/>
      <c r="Z874" s="78"/>
      <c r="AA874" s="78"/>
      <c r="AB874" s="78"/>
      <c r="AC874" s="78"/>
      <c r="AD874" s="78"/>
      <c r="AE874" s="78"/>
      <c r="AF874" s="51"/>
      <c r="AG874" s="51"/>
      <c r="AH874" s="78"/>
    </row>
    <row r="875" spans="18:34" x14ac:dyDescent="0.25">
      <c r="R875" s="78"/>
      <c r="S875" s="78"/>
      <c r="T875" s="78"/>
      <c r="U875" s="78"/>
      <c r="V875" s="78"/>
      <c r="W875" s="78"/>
      <c r="X875" s="78"/>
      <c r="Y875" s="78"/>
      <c r="Z875" s="78"/>
      <c r="AA875" s="78"/>
      <c r="AB875" s="78"/>
      <c r="AC875" s="78"/>
      <c r="AD875" s="78"/>
      <c r="AE875" s="78"/>
      <c r="AF875" s="51"/>
      <c r="AG875" s="51"/>
      <c r="AH875" s="78"/>
    </row>
    <row r="876" spans="18:34" x14ac:dyDescent="0.25">
      <c r="R876" s="78"/>
      <c r="S876" s="78"/>
      <c r="T876" s="78"/>
      <c r="U876" s="78"/>
      <c r="V876" s="78"/>
      <c r="W876" s="78"/>
      <c r="X876" s="78"/>
      <c r="Y876" s="78"/>
      <c r="Z876" s="78"/>
      <c r="AA876" s="78"/>
      <c r="AB876" s="78"/>
      <c r="AC876" s="78"/>
      <c r="AD876" s="78"/>
      <c r="AE876" s="78"/>
      <c r="AF876" s="51"/>
      <c r="AG876" s="51"/>
      <c r="AH876" s="78"/>
    </row>
    <row r="877" spans="18:34" x14ac:dyDescent="0.25">
      <c r="R877" s="78"/>
      <c r="S877" s="78"/>
      <c r="T877" s="78"/>
      <c r="U877" s="78"/>
      <c r="V877" s="78"/>
      <c r="W877" s="78"/>
      <c r="X877" s="78"/>
      <c r="Y877" s="78"/>
      <c r="Z877" s="78"/>
      <c r="AA877" s="78"/>
      <c r="AB877" s="78"/>
      <c r="AC877" s="78"/>
      <c r="AD877" s="78"/>
      <c r="AE877" s="78"/>
      <c r="AF877" s="51"/>
      <c r="AG877" s="51"/>
      <c r="AH877" s="78"/>
    </row>
    <row r="878" spans="18:34" x14ac:dyDescent="0.25">
      <c r="R878" s="78"/>
      <c r="S878" s="78"/>
      <c r="T878" s="78"/>
      <c r="U878" s="78"/>
      <c r="V878" s="78"/>
      <c r="W878" s="78"/>
      <c r="X878" s="78"/>
      <c r="Y878" s="78"/>
      <c r="Z878" s="78"/>
      <c r="AA878" s="78"/>
      <c r="AB878" s="78"/>
      <c r="AC878" s="78"/>
      <c r="AD878" s="78"/>
      <c r="AE878" s="78"/>
      <c r="AF878" s="51"/>
      <c r="AG878" s="51"/>
      <c r="AH878" s="78"/>
    </row>
    <row r="879" spans="18:34" x14ac:dyDescent="0.25">
      <c r="R879" s="78"/>
      <c r="S879" s="78"/>
      <c r="T879" s="78"/>
      <c r="U879" s="78"/>
      <c r="V879" s="78"/>
      <c r="W879" s="78"/>
      <c r="X879" s="78"/>
      <c r="Y879" s="78"/>
      <c r="Z879" s="78"/>
      <c r="AA879" s="78"/>
      <c r="AB879" s="78"/>
      <c r="AC879" s="78"/>
      <c r="AD879" s="78"/>
      <c r="AE879" s="78"/>
      <c r="AF879" s="51"/>
      <c r="AG879" s="51"/>
      <c r="AH879" s="78"/>
    </row>
    <row r="880" spans="18:34" x14ac:dyDescent="0.25">
      <c r="R880" s="78"/>
      <c r="S880" s="78"/>
      <c r="T880" s="78"/>
      <c r="U880" s="78"/>
      <c r="V880" s="78"/>
      <c r="W880" s="78"/>
      <c r="X880" s="78"/>
      <c r="Y880" s="78"/>
      <c r="Z880" s="78"/>
      <c r="AA880" s="78"/>
      <c r="AB880" s="78"/>
      <c r="AC880" s="78"/>
      <c r="AD880" s="78"/>
      <c r="AE880" s="78"/>
      <c r="AF880" s="51"/>
      <c r="AG880" s="51"/>
      <c r="AH880" s="78"/>
    </row>
    <row r="881" spans="18:34" x14ac:dyDescent="0.25">
      <c r="R881" s="78"/>
      <c r="S881" s="78"/>
      <c r="T881" s="78"/>
      <c r="U881" s="78"/>
      <c r="V881" s="78"/>
      <c r="W881" s="78"/>
      <c r="X881" s="78"/>
      <c r="Y881" s="78"/>
      <c r="Z881" s="78"/>
      <c r="AA881" s="78"/>
      <c r="AB881" s="78"/>
      <c r="AC881" s="78"/>
      <c r="AD881" s="78"/>
      <c r="AE881" s="78"/>
      <c r="AF881" s="51"/>
      <c r="AG881" s="51"/>
      <c r="AH881" s="78"/>
    </row>
    <row r="882" spans="18:34" x14ac:dyDescent="0.25">
      <c r="R882" s="78"/>
      <c r="S882" s="78"/>
      <c r="T882" s="78"/>
      <c r="U882" s="78"/>
      <c r="V882" s="78"/>
      <c r="W882" s="78"/>
      <c r="X882" s="78"/>
      <c r="Y882" s="78"/>
      <c r="Z882" s="78"/>
      <c r="AA882" s="78"/>
      <c r="AB882" s="78"/>
      <c r="AC882" s="78"/>
      <c r="AD882" s="78"/>
      <c r="AE882" s="78"/>
      <c r="AF882" s="51"/>
      <c r="AG882" s="51"/>
      <c r="AH882" s="78"/>
    </row>
    <row r="883" spans="18:34" x14ac:dyDescent="0.25">
      <c r="R883" s="78"/>
      <c r="S883" s="78"/>
      <c r="T883" s="78"/>
      <c r="U883" s="78"/>
      <c r="V883" s="78"/>
      <c r="W883" s="78"/>
      <c r="X883" s="78"/>
      <c r="Y883" s="78"/>
      <c r="Z883" s="78"/>
      <c r="AA883" s="78"/>
      <c r="AB883" s="78"/>
      <c r="AC883" s="78"/>
      <c r="AD883" s="78"/>
      <c r="AE883" s="78"/>
      <c r="AF883" s="51"/>
      <c r="AG883" s="51"/>
      <c r="AH883" s="78"/>
    </row>
    <row r="884" spans="18:34" x14ac:dyDescent="0.25">
      <c r="R884" s="78"/>
      <c r="S884" s="78"/>
      <c r="T884" s="78"/>
      <c r="U884" s="78"/>
      <c r="V884" s="78"/>
      <c r="W884" s="78"/>
      <c r="X884" s="78"/>
      <c r="Y884" s="78"/>
      <c r="Z884" s="78"/>
      <c r="AA884" s="78"/>
      <c r="AB884" s="78"/>
      <c r="AC884" s="78"/>
      <c r="AD884" s="78"/>
      <c r="AE884" s="78"/>
      <c r="AF884" s="51"/>
      <c r="AG884" s="51"/>
      <c r="AH884" s="78"/>
    </row>
    <row r="885" spans="18:34" x14ac:dyDescent="0.25">
      <c r="R885" s="78"/>
      <c r="S885" s="78"/>
      <c r="T885" s="78"/>
      <c r="U885" s="78"/>
      <c r="V885" s="78"/>
      <c r="W885" s="78"/>
      <c r="X885" s="78"/>
      <c r="Y885" s="78"/>
      <c r="Z885" s="78"/>
      <c r="AA885" s="78"/>
      <c r="AB885" s="78"/>
      <c r="AC885" s="78"/>
      <c r="AD885" s="78"/>
      <c r="AE885" s="78"/>
      <c r="AF885" s="51"/>
      <c r="AG885" s="51"/>
      <c r="AH885" s="78"/>
    </row>
    <row r="886" spans="18:34" x14ac:dyDescent="0.25">
      <c r="R886" s="78"/>
      <c r="S886" s="78"/>
      <c r="T886" s="78"/>
      <c r="U886" s="78"/>
      <c r="V886" s="78"/>
      <c r="W886" s="78"/>
      <c r="X886" s="78"/>
      <c r="Y886" s="78"/>
      <c r="Z886" s="78"/>
      <c r="AA886" s="78"/>
      <c r="AB886" s="78"/>
      <c r="AC886" s="78"/>
      <c r="AD886" s="78"/>
      <c r="AE886" s="78"/>
      <c r="AF886" s="51"/>
      <c r="AG886" s="51"/>
      <c r="AH886" s="78"/>
    </row>
    <row r="887" spans="18:34" x14ac:dyDescent="0.25">
      <c r="R887" s="78"/>
      <c r="S887" s="78"/>
      <c r="T887" s="78"/>
      <c r="U887" s="78"/>
      <c r="V887" s="78"/>
      <c r="W887" s="78"/>
      <c r="X887" s="78"/>
      <c r="Y887" s="78"/>
      <c r="Z887" s="78"/>
      <c r="AA887" s="78"/>
      <c r="AB887" s="78"/>
      <c r="AC887" s="78"/>
      <c r="AD887" s="78"/>
      <c r="AE887" s="78"/>
      <c r="AF887" s="51"/>
      <c r="AG887" s="51"/>
      <c r="AH887" s="78"/>
    </row>
    <row r="888" spans="18:34" x14ac:dyDescent="0.25">
      <c r="R888" s="78"/>
      <c r="S888" s="78"/>
      <c r="T888" s="78"/>
      <c r="U888" s="78"/>
      <c r="V888" s="78"/>
      <c r="W888" s="78"/>
      <c r="X888" s="78"/>
      <c r="Y888" s="78"/>
      <c r="Z888" s="78"/>
      <c r="AA888" s="78"/>
      <c r="AB888" s="78"/>
      <c r="AC888" s="78"/>
      <c r="AD888" s="78"/>
      <c r="AE888" s="78"/>
      <c r="AF888" s="51"/>
      <c r="AG888" s="51"/>
      <c r="AH888" s="78"/>
    </row>
    <row r="889" spans="18:34" x14ac:dyDescent="0.25">
      <c r="R889" s="78"/>
      <c r="S889" s="78"/>
      <c r="T889" s="78"/>
      <c r="U889" s="78"/>
      <c r="V889" s="78"/>
      <c r="W889" s="78"/>
      <c r="X889" s="78"/>
      <c r="Y889" s="78"/>
      <c r="Z889" s="78"/>
      <c r="AA889" s="78"/>
      <c r="AB889" s="78"/>
      <c r="AC889" s="78"/>
      <c r="AD889" s="78"/>
      <c r="AE889" s="78"/>
      <c r="AF889" s="51"/>
      <c r="AG889" s="51"/>
      <c r="AH889" s="78"/>
    </row>
    <row r="890" spans="18:34" x14ac:dyDescent="0.25">
      <c r="R890" s="78"/>
      <c r="S890" s="78"/>
      <c r="T890" s="78"/>
      <c r="U890" s="78"/>
      <c r="V890" s="78"/>
      <c r="W890" s="78"/>
      <c r="X890" s="78"/>
      <c r="Y890" s="78"/>
      <c r="Z890" s="78"/>
      <c r="AA890" s="78"/>
      <c r="AB890" s="78"/>
      <c r="AC890" s="78"/>
      <c r="AD890" s="78"/>
      <c r="AE890" s="78"/>
      <c r="AF890" s="51"/>
      <c r="AG890" s="51"/>
      <c r="AH890" s="78"/>
    </row>
    <row r="891" spans="18:34" x14ac:dyDescent="0.25">
      <c r="R891" s="78"/>
      <c r="S891" s="78"/>
      <c r="T891" s="78"/>
      <c r="U891" s="78"/>
      <c r="V891" s="78"/>
      <c r="W891" s="78"/>
      <c r="X891" s="78"/>
      <c r="Y891" s="78"/>
      <c r="Z891" s="78"/>
      <c r="AA891" s="78"/>
      <c r="AB891" s="78"/>
      <c r="AC891" s="78"/>
      <c r="AD891" s="78"/>
      <c r="AE891" s="78"/>
      <c r="AF891" s="51"/>
      <c r="AG891" s="51"/>
      <c r="AH891" s="78"/>
    </row>
    <row r="892" spans="18:34" x14ac:dyDescent="0.25">
      <c r="R892" s="78"/>
      <c r="S892" s="78"/>
      <c r="T892" s="78"/>
      <c r="U892" s="78"/>
      <c r="V892" s="78"/>
      <c r="W892" s="78"/>
      <c r="X892" s="78"/>
      <c r="Y892" s="78"/>
      <c r="Z892" s="78"/>
      <c r="AA892" s="78"/>
      <c r="AB892" s="78"/>
      <c r="AC892" s="78"/>
      <c r="AD892" s="78"/>
      <c r="AE892" s="78"/>
      <c r="AF892" s="51"/>
      <c r="AG892" s="51"/>
      <c r="AH892" s="78"/>
    </row>
    <row r="893" spans="18:34" x14ac:dyDescent="0.25">
      <c r="R893" s="78"/>
      <c r="S893" s="78"/>
      <c r="T893" s="78"/>
      <c r="U893" s="78"/>
      <c r="V893" s="78"/>
      <c r="W893" s="78"/>
      <c r="X893" s="78"/>
      <c r="Y893" s="78"/>
      <c r="Z893" s="78"/>
      <c r="AA893" s="78"/>
      <c r="AB893" s="78"/>
      <c r="AC893" s="78"/>
      <c r="AD893" s="78"/>
      <c r="AE893" s="78"/>
      <c r="AF893" s="51"/>
      <c r="AG893" s="51"/>
      <c r="AH893" s="78"/>
    </row>
    <row r="894" spans="18:34" x14ac:dyDescent="0.25">
      <c r="R894" s="78"/>
      <c r="S894" s="78"/>
      <c r="T894" s="78"/>
      <c r="U894" s="78"/>
      <c r="V894" s="78"/>
      <c r="W894" s="78"/>
      <c r="X894" s="78"/>
      <c r="Y894" s="78"/>
      <c r="Z894" s="78"/>
      <c r="AA894" s="78"/>
      <c r="AB894" s="78"/>
      <c r="AC894" s="78"/>
      <c r="AD894" s="78"/>
      <c r="AE894" s="78"/>
      <c r="AF894" s="51"/>
      <c r="AG894" s="51"/>
      <c r="AH894" s="78"/>
    </row>
    <row r="895" spans="18:34" x14ac:dyDescent="0.25">
      <c r="R895" s="78"/>
      <c r="S895" s="78"/>
      <c r="T895" s="78"/>
      <c r="U895" s="78"/>
      <c r="V895" s="78"/>
      <c r="W895" s="78"/>
      <c r="X895" s="78"/>
      <c r="Y895" s="78"/>
      <c r="Z895" s="78"/>
      <c r="AA895" s="78"/>
      <c r="AB895" s="78"/>
      <c r="AC895" s="78"/>
      <c r="AD895" s="78"/>
      <c r="AE895" s="78"/>
      <c r="AF895" s="51"/>
      <c r="AG895" s="51"/>
      <c r="AH895" s="78"/>
    </row>
    <row r="896" spans="18:34" x14ac:dyDescent="0.25">
      <c r="R896" s="78"/>
      <c r="S896" s="78"/>
      <c r="T896" s="78"/>
      <c r="U896" s="78"/>
      <c r="V896" s="78"/>
      <c r="W896" s="78"/>
      <c r="X896" s="78"/>
      <c r="Y896" s="78"/>
      <c r="Z896" s="78"/>
      <c r="AA896" s="78"/>
      <c r="AB896" s="78"/>
      <c r="AC896" s="78"/>
      <c r="AD896" s="78"/>
      <c r="AE896" s="78"/>
      <c r="AF896" s="51"/>
      <c r="AG896" s="51"/>
      <c r="AH896" s="78"/>
    </row>
    <row r="897" spans="18:34" x14ac:dyDescent="0.25">
      <c r="R897" s="78"/>
      <c r="S897" s="78"/>
      <c r="T897" s="78"/>
      <c r="U897" s="78"/>
      <c r="V897" s="78"/>
      <c r="W897" s="78"/>
      <c r="X897" s="78"/>
      <c r="Y897" s="78"/>
      <c r="Z897" s="78"/>
      <c r="AA897" s="78"/>
      <c r="AB897" s="78"/>
      <c r="AC897" s="78"/>
      <c r="AD897" s="78"/>
      <c r="AE897" s="78"/>
      <c r="AF897" s="51"/>
      <c r="AG897" s="51"/>
      <c r="AH897" s="78"/>
    </row>
    <row r="898" spans="18:34" x14ac:dyDescent="0.25">
      <c r="R898" s="78"/>
      <c r="S898" s="78"/>
      <c r="T898" s="78"/>
      <c r="U898" s="78"/>
      <c r="V898" s="78"/>
      <c r="W898" s="78"/>
      <c r="X898" s="78"/>
      <c r="Y898" s="78"/>
      <c r="Z898" s="78"/>
      <c r="AA898" s="78"/>
      <c r="AB898" s="78"/>
      <c r="AC898" s="78"/>
      <c r="AD898" s="78"/>
      <c r="AE898" s="78"/>
      <c r="AF898" s="51"/>
      <c r="AG898" s="51"/>
      <c r="AH898" s="78"/>
    </row>
    <row r="899" spans="18:34" x14ac:dyDescent="0.25">
      <c r="R899" s="78"/>
      <c r="S899" s="78"/>
      <c r="T899" s="78"/>
      <c r="U899" s="78"/>
      <c r="V899" s="78"/>
      <c r="W899" s="78"/>
      <c r="X899" s="78"/>
      <c r="Y899" s="78"/>
      <c r="Z899" s="78"/>
      <c r="AA899" s="78"/>
      <c r="AB899" s="78"/>
      <c r="AC899" s="78"/>
      <c r="AD899" s="78"/>
      <c r="AE899" s="78"/>
      <c r="AF899" s="51"/>
      <c r="AG899" s="51"/>
      <c r="AH899" s="78"/>
    </row>
    <row r="900" spans="18:34" x14ac:dyDescent="0.25">
      <c r="R900" s="78"/>
      <c r="S900" s="78"/>
      <c r="T900" s="78"/>
      <c r="U900" s="78"/>
      <c r="V900" s="78"/>
      <c r="W900" s="78"/>
      <c r="X900" s="78"/>
      <c r="Y900" s="78"/>
      <c r="Z900" s="78"/>
      <c r="AA900" s="78"/>
      <c r="AB900" s="78"/>
      <c r="AC900" s="78"/>
      <c r="AD900" s="78"/>
      <c r="AE900" s="78"/>
      <c r="AF900" s="51"/>
      <c r="AG900" s="51"/>
      <c r="AH900" s="78"/>
    </row>
    <row r="901" spans="18:34" x14ac:dyDescent="0.25">
      <c r="R901" s="78"/>
      <c r="S901" s="78"/>
      <c r="T901" s="78"/>
      <c r="U901" s="78"/>
      <c r="V901" s="78"/>
      <c r="W901" s="78"/>
      <c r="X901" s="78"/>
      <c r="Y901" s="78"/>
      <c r="Z901" s="78"/>
      <c r="AA901" s="78"/>
      <c r="AB901" s="78"/>
      <c r="AC901" s="78"/>
      <c r="AD901" s="78"/>
      <c r="AE901" s="78"/>
      <c r="AF901" s="51"/>
      <c r="AG901" s="51"/>
      <c r="AH901" s="78"/>
    </row>
    <row r="902" spans="18:34" x14ac:dyDescent="0.25">
      <c r="R902" s="78"/>
      <c r="S902" s="78"/>
      <c r="T902" s="78"/>
      <c r="U902" s="78"/>
      <c r="V902" s="78"/>
      <c r="W902" s="78"/>
      <c r="X902" s="78"/>
      <c r="Y902" s="78"/>
      <c r="Z902" s="78"/>
      <c r="AA902" s="78"/>
      <c r="AB902" s="78"/>
      <c r="AC902" s="78"/>
      <c r="AD902" s="78"/>
      <c r="AE902" s="78"/>
      <c r="AF902" s="51"/>
      <c r="AG902" s="51"/>
      <c r="AH902" s="78"/>
    </row>
    <row r="903" spans="18:34" x14ac:dyDescent="0.25">
      <c r="R903" s="78"/>
      <c r="S903" s="78"/>
      <c r="T903" s="78"/>
      <c r="U903" s="78"/>
      <c r="V903" s="78"/>
      <c r="W903" s="78"/>
      <c r="X903" s="78"/>
      <c r="Y903" s="78"/>
      <c r="Z903" s="78"/>
      <c r="AA903" s="78"/>
      <c r="AB903" s="78"/>
      <c r="AC903" s="78"/>
      <c r="AD903" s="78"/>
      <c r="AE903" s="78"/>
      <c r="AF903" s="51"/>
      <c r="AG903" s="51"/>
      <c r="AH903" s="78"/>
    </row>
    <row r="904" spans="18:34" x14ac:dyDescent="0.25">
      <c r="R904" s="78"/>
      <c r="S904" s="78"/>
      <c r="T904" s="78"/>
      <c r="U904" s="78"/>
      <c r="V904" s="78"/>
      <c r="W904" s="78"/>
      <c r="X904" s="78"/>
      <c r="Y904" s="78"/>
      <c r="Z904" s="78"/>
      <c r="AA904" s="78"/>
      <c r="AB904" s="78"/>
      <c r="AC904" s="78"/>
      <c r="AD904" s="78"/>
      <c r="AE904" s="78"/>
      <c r="AF904" s="51"/>
      <c r="AG904" s="51"/>
      <c r="AH904" s="78"/>
    </row>
    <row r="905" spans="18:34" x14ac:dyDescent="0.25">
      <c r="R905" s="78"/>
      <c r="S905" s="78"/>
      <c r="T905" s="78"/>
      <c r="U905" s="78"/>
      <c r="V905" s="78"/>
      <c r="W905" s="78"/>
      <c r="X905" s="78"/>
      <c r="Y905" s="78"/>
      <c r="Z905" s="78"/>
      <c r="AA905" s="78"/>
      <c r="AB905" s="78"/>
      <c r="AC905" s="78"/>
      <c r="AD905" s="78"/>
      <c r="AE905" s="78"/>
      <c r="AF905" s="51"/>
      <c r="AG905" s="51"/>
      <c r="AH905" s="78"/>
    </row>
    <row r="906" spans="18:34" x14ac:dyDescent="0.25">
      <c r="R906" s="78"/>
      <c r="S906" s="78"/>
      <c r="T906" s="78"/>
      <c r="U906" s="78"/>
      <c r="V906" s="78"/>
      <c r="W906" s="78"/>
      <c r="X906" s="78"/>
      <c r="Y906" s="78"/>
      <c r="Z906" s="78"/>
      <c r="AA906" s="78"/>
      <c r="AB906" s="78"/>
      <c r="AC906" s="78"/>
      <c r="AD906" s="78"/>
      <c r="AE906" s="78"/>
      <c r="AF906" s="51"/>
      <c r="AG906" s="51"/>
      <c r="AH906" s="78"/>
    </row>
    <row r="907" spans="18:34" x14ac:dyDescent="0.25">
      <c r="R907" s="78"/>
      <c r="S907" s="78"/>
      <c r="T907" s="78"/>
      <c r="U907" s="78"/>
      <c r="V907" s="78"/>
      <c r="W907" s="78"/>
      <c r="X907" s="78"/>
      <c r="Y907" s="78"/>
      <c r="Z907" s="78"/>
      <c r="AA907" s="78"/>
      <c r="AB907" s="78"/>
      <c r="AC907" s="78"/>
      <c r="AD907" s="78"/>
      <c r="AE907" s="78"/>
      <c r="AF907" s="51"/>
      <c r="AG907" s="51"/>
      <c r="AH907" s="78"/>
    </row>
    <row r="908" spans="18:34" x14ac:dyDescent="0.25">
      <c r="R908" s="78"/>
      <c r="S908" s="78"/>
      <c r="T908" s="78"/>
      <c r="U908" s="78"/>
      <c r="V908" s="78"/>
      <c r="W908" s="78"/>
      <c r="X908" s="78"/>
      <c r="Y908" s="78"/>
      <c r="Z908" s="78"/>
      <c r="AA908" s="78"/>
      <c r="AB908" s="78"/>
      <c r="AC908" s="78"/>
      <c r="AD908" s="78"/>
      <c r="AE908" s="78"/>
      <c r="AF908" s="51"/>
      <c r="AG908" s="51"/>
      <c r="AH908" s="78"/>
    </row>
    <row r="909" spans="18:34" x14ac:dyDescent="0.25">
      <c r="R909" s="78"/>
      <c r="S909" s="78"/>
      <c r="T909" s="78"/>
      <c r="U909" s="78"/>
      <c r="V909" s="78"/>
      <c r="W909" s="78"/>
      <c r="X909" s="78"/>
      <c r="Y909" s="78"/>
      <c r="Z909" s="78"/>
      <c r="AA909" s="78"/>
      <c r="AB909" s="78"/>
      <c r="AC909" s="78"/>
      <c r="AD909" s="78"/>
      <c r="AE909" s="78"/>
      <c r="AF909" s="51"/>
      <c r="AG909" s="51"/>
      <c r="AH909" s="78"/>
    </row>
    <row r="910" spans="18:34" x14ac:dyDescent="0.25">
      <c r="R910" s="78"/>
      <c r="S910" s="78"/>
      <c r="T910" s="78"/>
      <c r="U910" s="78"/>
      <c r="V910" s="78"/>
      <c r="W910" s="78"/>
      <c r="X910" s="78"/>
      <c r="Y910" s="78"/>
      <c r="Z910" s="78"/>
      <c r="AA910" s="78"/>
      <c r="AB910" s="78"/>
      <c r="AC910" s="78"/>
      <c r="AD910" s="78"/>
      <c r="AE910" s="78"/>
      <c r="AF910" s="51"/>
      <c r="AG910" s="51"/>
      <c r="AH910" s="78"/>
    </row>
    <row r="911" spans="18:34" x14ac:dyDescent="0.25">
      <c r="R911" s="78"/>
      <c r="S911" s="78"/>
      <c r="T911" s="78"/>
      <c r="U911" s="78"/>
      <c r="V911" s="78"/>
      <c r="W911" s="78"/>
      <c r="X911" s="78"/>
      <c r="Y911" s="78"/>
      <c r="Z911" s="78"/>
      <c r="AA911" s="78"/>
      <c r="AB911" s="78"/>
      <c r="AC911" s="78"/>
      <c r="AD911" s="78"/>
      <c r="AE911" s="78"/>
      <c r="AF911" s="51"/>
      <c r="AG911" s="51"/>
      <c r="AH911" s="78"/>
    </row>
    <row r="912" spans="18:34" x14ac:dyDescent="0.25">
      <c r="R912" s="78"/>
      <c r="S912" s="78"/>
      <c r="T912" s="78"/>
      <c r="U912" s="78"/>
      <c r="V912" s="78"/>
      <c r="W912" s="78"/>
      <c r="X912" s="78"/>
      <c r="Y912" s="78"/>
      <c r="Z912" s="78"/>
      <c r="AA912" s="78"/>
      <c r="AB912" s="78"/>
      <c r="AC912" s="78"/>
      <c r="AD912" s="78"/>
      <c r="AE912" s="78"/>
      <c r="AF912" s="51"/>
      <c r="AG912" s="51"/>
      <c r="AH912" s="78"/>
    </row>
    <row r="913" spans="18:34" x14ac:dyDescent="0.25">
      <c r="R913" s="78"/>
      <c r="S913" s="78"/>
      <c r="T913" s="78"/>
      <c r="U913" s="78"/>
      <c r="V913" s="78"/>
      <c r="W913" s="78"/>
      <c r="X913" s="78"/>
      <c r="Y913" s="78"/>
      <c r="Z913" s="78"/>
      <c r="AA913" s="78"/>
      <c r="AB913" s="78"/>
      <c r="AC913" s="78"/>
      <c r="AD913" s="78"/>
      <c r="AE913" s="78"/>
      <c r="AF913" s="51"/>
      <c r="AG913" s="51"/>
      <c r="AH913" s="78"/>
    </row>
    <row r="914" spans="18:34" x14ac:dyDescent="0.25">
      <c r="R914" s="78"/>
      <c r="S914" s="78"/>
      <c r="T914" s="78"/>
      <c r="U914" s="78"/>
      <c r="V914" s="78"/>
      <c r="W914" s="78"/>
      <c r="X914" s="78"/>
      <c r="Y914" s="78"/>
      <c r="Z914" s="78"/>
      <c r="AA914" s="78"/>
      <c r="AB914" s="78"/>
      <c r="AC914" s="78"/>
      <c r="AD914" s="78"/>
      <c r="AE914" s="78"/>
      <c r="AF914" s="51"/>
      <c r="AG914" s="51"/>
      <c r="AH914" s="78"/>
    </row>
    <row r="915" spans="18:34" x14ac:dyDescent="0.25">
      <c r="R915" s="78"/>
      <c r="S915" s="78"/>
      <c r="T915" s="78"/>
      <c r="U915" s="78"/>
      <c r="V915" s="78"/>
      <c r="W915" s="78"/>
      <c r="X915" s="78"/>
      <c r="Y915" s="78"/>
      <c r="Z915" s="78"/>
      <c r="AA915" s="78"/>
      <c r="AB915" s="78"/>
      <c r="AC915" s="78"/>
      <c r="AD915" s="78"/>
      <c r="AE915" s="78"/>
      <c r="AF915" s="51"/>
      <c r="AG915" s="51"/>
      <c r="AH915" s="78"/>
    </row>
  </sheetData>
  <autoFilter ref="A19:AH505"/>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59999389629810485"/>
  </sheetPr>
  <dimension ref="A1:V600"/>
  <sheetViews>
    <sheetView workbookViewId="0">
      <selection activeCell="I23" sqref="I23"/>
    </sheetView>
  </sheetViews>
  <sheetFormatPr defaultRowHeight="15" x14ac:dyDescent="0.25"/>
  <cols>
    <col min="1" max="1" width="37" customWidth="1"/>
    <col min="2" max="2" width="13.5703125" bestFit="1" customWidth="1"/>
    <col min="6" max="6" width="20.85546875" bestFit="1" customWidth="1"/>
    <col min="7" max="7" width="10.570312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518" t="s">
        <v>3621</v>
      </c>
      <c r="B1" s="519"/>
      <c r="C1" s="519"/>
      <c r="D1" s="519"/>
      <c r="E1" s="519"/>
      <c r="F1" s="519"/>
      <c r="G1" s="519"/>
      <c r="H1" s="519"/>
      <c r="I1" s="519"/>
      <c r="J1" s="519"/>
      <c r="K1" s="519"/>
      <c r="L1" s="519"/>
      <c r="M1" s="519"/>
      <c r="N1" s="520"/>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207" t="s">
        <v>3626</v>
      </c>
      <c r="B3" s="557" t="s">
        <v>168</v>
      </c>
      <c r="C3" s="558"/>
      <c r="D3" s="558"/>
      <c r="E3" s="559"/>
      <c r="F3" s="208" t="s">
        <v>3498</v>
      </c>
      <c r="I3" s="541" t="s">
        <v>3503</v>
      </c>
      <c r="J3" s="541"/>
      <c r="K3" s="541"/>
      <c r="L3" s="541"/>
      <c r="P3" s="30" t="s">
        <v>386</v>
      </c>
      <c r="Q3" s="30">
        <v>17</v>
      </c>
      <c r="R3" s="30" t="s">
        <v>4714</v>
      </c>
      <c r="S3" s="30" t="s">
        <v>4550</v>
      </c>
      <c r="U3" s="30" t="s">
        <v>3560</v>
      </c>
      <c r="V3" s="31">
        <v>10161</v>
      </c>
    </row>
    <row r="4" spans="1:22" ht="16.5" thickTop="1" thickBot="1" x14ac:dyDescent="0.3">
      <c r="P4" s="30" t="s">
        <v>27</v>
      </c>
      <c r="Q4" s="30">
        <v>18</v>
      </c>
      <c r="R4" s="30" t="s">
        <v>4715</v>
      </c>
      <c r="S4" s="30" t="s">
        <v>3623</v>
      </c>
      <c r="U4" s="30" t="s">
        <v>4003</v>
      </c>
      <c r="V4" s="31">
        <v>11438</v>
      </c>
    </row>
    <row r="5" spans="1:22" ht="16.5" thickTop="1" thickBot="1" x14ac:dyDescent="0.3">
      <c r="A5" s="209" t="s">
        <v>3631</v>
      </c>
      <c r="B5" s="84" t="s">
        <v>4727</v>
      </c>
      <c r="C5" s="208" t="str">
        <f>VLOOKUP(B5,P1:R14,3,0)</f>
        <v>Ap21</v>
      </c>
      <c r="D5" s="208" t="str">
        <f>VLOOKUP(B5,P1:S14,4,0)</f>
        <v>Q</v>
      </c>
      <c r="P5" s="30" t="s">
        <v>3632</v>
      </c>
      <c r="Q5" s="30">
        <v>19</v>
      </c>
      <c r="R5" s="30" t="s">
        <v>4716</v>
      </c>
      <c r="S5" s="30" t="s">
        <v>3625</v>
      </c>
      <c r="U5" s="30" t="s">
        <v>3568</v>
      </c>
      <c r="V5" s="31">
        <v>11438</v>
      </c>
    </row>
    <row r="6" spans="1:22" ht="16.5" thickTop="1" thickBot="1" x14ac:dyDescent="0.3">
      <c r="P6" s="30" t="s">
        <v>3635</v>
      </c>
      <c r="Q6" s="30">
        <v>20</v>
      </c>
      <c r="R6" s="30" t="s">
        <v>4717</v>
      </c>
      <c r="S6" s="30" t="s">
        <v>3628</v>
      </c>
      <c r="U6" s="30" t="s">
        <v>3570</v>
      </c>
      <c r="V6" s="31">
        <v>11336</v>
      </c>
    </row>
    <row r="7" spans="1:22" ht="16.5" customHeight="1" thickTop="1" thickBot="1" x14ac:dyDescent="0.3">
      <c r="A7" s="209" t="s">
        <v>3638</v>
      </c>
      <c r="B7" s="210">
        <f>-SUMIF(DEDEL!Q20:Q600,"&lt;0")</f>
        <v>1282446.596346179</v>
      </c>
      <c r="C7" s="536" t="str">
        <f>IF(ROUND(ABS(B7-B8),0)&gt;0,"Error","OK")</f>
        <v>OK</v>
      </c>
      <c r="D7" s="537"/>
      <c r="P7" s="30" t="s">
        <v>3639</v>
      </c>
      <c r="Q7" s="30">
        <v>21</v>
      </c>
      <c r="R7" s="30" t="s">
        <v>4718</v>
      </c>
      <c r="S7" s="30" t="s">
        <v>3630</v>
      </c>
    </row>
    <row r="8" spans="1:22" ht="16.5" thickTop="1" thickBot="1" x14ac:dyDescent="0.3">
      <c r="A8" s="209" t="s">
        <v>3642</v>
      </c>
      <c r="B8" s="210">
        <f>SUM(H20:H975)</f>
        <v>1282446.596346179</v>
      </c>
      <c r="C8" s="536"/>
      <c r="D8" s="537"/>
      <c r="P8" s="30" t="s">
        <v>3643</v>
      </c>
      <c r="Q8" s="30">
        <v>22</v>
      </c>
      <c r="R8" s="30" t="s">
        <v>4719</v>
      </c>
      <c r="S8" s="30" t="s">
        <v>3634</v>
      </c>
    </row>
    <row r="9" spans="1:22" ht="16.5" thickTop="1" thickBot="1" x14ac:dyDescent="0.3">
      <c r="P9" s="30" t="s">
        <v>3646</v>
      </c>
      <c r="Q9" s="30">
        <v>23</v>
      </c>
      <c r="R9" s="30" t="s">
        <v>4720</v>
      </c>
      <c r="S9" s="30" t="s">
        <v>3637</v>
      </c>
    </row>
    <row r="10" spans="1:22" ht="16.5" thickTop="1" thickBot="1" x14ac:dyDescent="0.3">
      <c r="A10" s="209" t="s">
        <v>3649</v>
      </c>
      <c r="B10" s="209">
        <f>COUNTIF(DEDEL!Q20:Q600,"&lt;0")</f>
        <v>480</v>
      </c>
      <c r="C10" s="536" t="str">
        <f>IF(ROUND(ABS(B10-B11),0)&gt;0,"Error","OK")</f>
        <v>OK</v>
      </c>
      <c r="D10" s="537"/>
      <c r="P10" s="30" t="s">
        <v>3650</v>
      </c>
      <c r="Q10" s="30">
        <v>24</v>
      </c>
      <c r="R10" s="30" t="s">
        <v>4721</v>
      </c>
      <c r="S10" s="30" t="s">
        <v>3641</v>
      </c>
    </row>
    <row r="11" spans="1:22" ht="16.5" thickTop="1" thickBot="1" x14ac:dyDescent="0.3">
      <c r="A11" s="209" t="s">
        <v>3653</v>
      </c>
      <c r="B11" s="209">
        <f>COUNTIF(D20:D984,"&gt;0")-6</f>
        <v>480</v>
      </c>
      <c r="C11" s="536"/>
      <c r="D11" s="537"/>
      <c r="K11" s="86"/>
      <c r="L11" s="86"/>
      <c r="M11" s="86"/>
      <c r="N11" s="86"/>
      <c r="O11" s="87"/>
      <c r="P11" s="30" t="s">
        <v>3654</v>
      </c>
      <c r="Q11" s="30">
        <v>25</v>
      </c>
      <c r="R11" s="88" t="s">
        <v>4722</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4723</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4724</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4725</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2" x14ac:dyDescent="0.25">
      <c r="B17" s="186"/>
      <c r="D17" s="186"/>
      <c r="F17" t="s">
        <v>3669</v>
      </c>
      <c r="G17" s="187"/>
      <c r="H17" s="7">
        <f>SUM(H20:H1000)</f>
        <v>1282446.596346179</v>
      </c>
      <c r="I17" s="187"/>
      <c r="O17" t="s">
        <v>3670</v>
      </c>
      <c r="P17" s="188"/>
    </row>
    <row r="18" spans="1:22" ht="15.75" thickBot="1" x14ac:dyDescent="0.3">
      <c r="B18" s="186"/>
      <c r="D18" s="186"/>
      <c r="F18" t="s">
        <v>4004</v>
      </c>
      <c r="G18" s="187"/>
      <c r="H18" s="189"/>
      <c r="I18" s="7"/>
      <c r="P18" s="188"/>
    </row>
    <row r="19" spans="1:22"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2" x14ac:dyDescent="0.25">
      <c r="A20" s="126" t="s">
        <v>4008</v>
      </c>
      <c r="B20" s="200">
        <v>1</v>
      </c>
      <c r="C20" s="126">
        <v>2</v>
      </c>
      <c r="D20" s="201">
        <f>DEDEL!J20</f>
        <v>400005</v>
      </c>
      <c r="E20" s="126" t="b">
        <v>1</v>
      </c>
      <c r="F20" s="202" t="str">
        <f>RIGHT(DEDEL!C20,4)&amp;"."&amp;DEDEL!M20&amp;"."&amp;DEDEL!K20&amp;"."&amp;$C$5</f>
        <v>2002.DDEL1.E10.Ap21</v>
      </c>
      <c r="G20" s="203">
        <f ca="1">TODAY()</f>
        <v>44361</v>
      </c>
      <c r="H20" s="204">
        <f>-DEDEL!Q20</f>
        <v>680.59999999999991</v>
      </c>
      <c r="I20" s="205">
        <f ca="1">G20</f>
        <v>44361</v>
      </c>
      <c r="J20" s="126">
        <v>3</v>
      </c>
      <c r="K20" s="126" t="b">
        <v>1</v>
      </c>
      <c r="L20" s="126" t="s">
        <v>4009</v>
      </c>
      <c r="M20" s="126" t="b">
        <v>1</v>
      </c>
      <c r="N20" s="126" t="s">
        <v>3687</v>
      </c>
      <c r="O20" s="202" t="str">
        <f>LEFT(DEDEL!D20,19)&amp;"."&amp;DEDELCR!F20</f>
        <v>Barnfield Primary S.2002.DDEL1.E10.Ap21</v>
      </c>
      <c r="P20" s="206" t="str">
        <f>DEDEL!I20</f>
        <v>10162/543965</v>
      </c>
      <c r="Q20" s="126" t="b">
        <v>1</v>
      </c>
      <c r="R20" s="126" t="b">
        <v>1</v>
      </c>
      <c r="S20" s="126" t="b">
        <v>1</v>
      </c>
      <c r="U20">
        <f>LEN(F20)</f>
        <v>19</v>
      </c>
      <c r="V20">
        <f>LEN(O20)</f>
        <v>39</v>
      </c>
    </row>
    <row r="21" spans="1:22" x14ac:dyDescent="0.25">
      <c r="A21" s="126" t="s">
        <v>4008</v>
      </c>
      <c r="B21" s="200">
        <v>1</v>
      </c>
      <c r="C21" s="126">
        <v>2</v>
      </c>
      <c r="D21" s="308">
        <f>DEDEL!J21</f>
        <v>400051</v>
      </c>
      <c r="E21" s="126" t="b">
        <v>1</v>
      </c>
      <c r="F21" s="309" t="str">
        <f>RIGHT(DEDEL!C21,4)&amp;"."&amp;DEDEL!M21&amp;"."&amp;DEDEL!K21&amp;"."&amp;$C$5</f>
        <v>2003.DDEL1.E10.Ap21</v>
      </c>
      <c r="G21" s="203">
        <f t="shared" ref="G21:G84" ca="1" si="0">TODAY()</f>
        <v>44361</v>
      </c>
      <c r="H21" s="311">
        <f>-DEDEL!Q21</f>
        <v>578.91999999999996</v>
      </c>
      <c r="I21" s="205">
        <f ca="1">G21</f>
        <v>44361</v>
      </c>
      <c r="J21" s="126">
        <v>3</v>
      </c>
      <c r="K21" s="126" t="b">
        <v>1</v>
      </c>
      <c r="L21" s="126" t="s">
        <v>4009</v>
      </c>
      <c r="M21" s="126" t="b">
        <v>1</v>
      </c>
      <c r="N21" s="126" t="s">
        <v>3687</v>
      </c>
      <c r="O21" s="309" t="str">
        <f>LEFT(DEDEL!D21,19)&amp;"."&amp;DEDELCR!F21</f>
        <v>Bell Lane Primary S.2003.DDEL1.E10.Ap21</v>
      </c>
      <c r="P21" s="312" t="str">
        <f>DEDEL!I21</f>
        <v>10162/543965</v>
      </c>
      <c r="Q21" s="126" t="b">
        <v>1</v>
      </c>
      <c r="R21" s="126" t="b">
        <v>1</v>
      </c>
      <c r="S21" s="126" t="b">
        <v>1</v>
      </c>
      <c r="U21" s="301">
        <f t="shared" ref="U21:U84" si="1">LEN(F21)</f>
        <v>19</v>
      </c>
      <c r="V21" s="301">
        <f t="shared" ref="V21:V84" si="2">LEN(O21)</f>
        <v>39</v>
      </c>
    </row>
    <row r="22" spans="1:22" x14ac:dyDescent="0.25">
      <c r="A22" s="126" t="s">
        <v>4008</v>
      </c>
      <c r="B22" s="200">
        <v>1</v>
      </c>
      <c r="C22" s="126">
        <v>2</v>
      </c>
      <c r="D22" s="308">
        <f>DEDEL!J22</f>
        <v>400040</v>
      </c>
      <c r="E22" s="126" t="b">
        <v>1</v>
      </c>
      <c r="F22" s="309" t="str">
        <f>RIGHT(DEDEL!C22,4)&amp;"."&amp;DEDEL!M22&amp;"."&amp;DEDEL!K22&amp;"."&amp;$C$5</f>
        <v>2007.DDEL1.E10.Ap21</v>
      </c>
      <c r="G22" s="310">
        <f t="shared" ca="1" si="0"/>
        <v>44361</v>
      </c>
      <c r="H22" s="311">
        <f>-DEDEL!Q22</f>
        <v>587.12</v>
      </c>
      <c r="I22" s="205">
        <f ca="1">G22</f>
        <v>44361</v>
      </c>
      <c r="J22" s="126">
        <v>3</v>
      </c>
      <c r="K22" s="126" t="b">
        <v>1</v>
      </c>
      <c r="L22" s="126" t="s">
        <v>4009</v>
      </c>
      <c r="M22" s="126" t="b">
        <v>1</v>
      </c>
      <c r="N22" s="126" t="s">
        <v>3687</v>
      </c>
      <c r="O22" s="309" t="str">
        <f>LEFT(DEDEL!D22,19)&amp;"."&amp;DEDELCR!F22</f>
        <v>Brookland Junior Sc.2007.DDEL1.E10.Ap21</v>
      </c>
      <c r="P22" s="312" t="str">
        <f>DEDEL!I22</f>
        <v>10162/543965</v>
      </c>
      <c r="Q22" s="126" t="b">
        <v>1</v>
      </c>
      <c r="R22" s="126" t="b">
        <v>1</v>
      </c>
      <c r="S22" s="126" t="b">
        <v>1</v>
      </c>
      <c r="U22" s="301">
        <f t="shared" si="1"/>
        <v>19</v>
      </c>
      <c r="V22" s="301">
        <f t="shared" si="2"/>
        <v>39</v>
      </c>
    </row>
    <row r="23" spans="1:22" x14ac:dyDescent="0.25">
      <c r="A23" s="126" t="s">
        <v>4008</v>
      </c>
      <c r="B23" s="200">
        <v>1</v>
      </c>
      <c r="C23" s="126">
        <v>2</v>
      </c>
      <c r="D23" s="308">
        <f>DEDEL!J23</f>
        <v>400057</v>
      </c>
      <c r="E23" s="126" t="b">
        <v>1</v>
      </c>
      <c r="F23" s="309" t="str">
        <f>RIGHT(DEDEL!C23,4)&amp;"."&amp;DEDEL!M23&amp;"."&amp;DEDEL!K23&amp;"."&amp;$C$5</f>
        <v>2008.DDEL1.E10.Ap21</v>
      </c>
      <c r="G23" s="310">
        <f t="shared" ca="1" si="0"/>
        <v>44361</v>
      </c>
      <c r="H23" s="311">
        <f>-DEDEL!Q23</f>
        <v>441.15999999999997</v>
      </c>
      <c r="I23" s="205">
        <f t="shared" ref="I23:I86" ca="1" si="3">G23</f>
        <v>44361</v>
      </c>
      <c r="J23" s="126">
        <v>3</v>
      </c>
      <c r="K23" s="126" t="b">
        <v>1</v>
      </c>
      <c r="L23" s="126" t="s">
        <v>4009</v>
      </c>
      <c r="M23" s="126" t="b">
        <v>1</v>
      </c>
      <c r="N23" s="126" t="s">
        <v>3687</v>
      </c>
      <c r="O23" s="309" t="str">
        <f>LEFT(DEDEL!D23,19)&amp;"."&amp;DEDELCR!F23</f>
        <v>Brookland Infant an.2008.DDEL1.E10.Ap21</v>
      </c>
      <c r="P23" s="312" t="str">
        <f>DEDEL!I23</f>
        <v>10162/543965</v>
      </c>
      <c r="Q23" s="126" t="b">
        <v>1</v>
      </c>
      <c r="R23" s="126" t="b">
        <v>1</v>
      </c>
      <c r="S23" s="126" t="b">
        <v>1</v>
      </c>
      <c r="U23" s="301">
        <f t="shared" si="1"/>
        <v>19</v>
      </c>
      <c r="V23" s="301">
        <f t="shared" si="2"/>
        <v>39</v>
      </c>
    </row>
    <row r="24" spans="1:22" x14ac:dyDescent="0.25">
      <c r="A24" s="126" t="s">
        <v>4008</v>
      </c>
      <c r="B24" s="200">
        <v>1</v>
      </c>
      <c r="C24" s="126">
        <v>2</v>
      </c>
      <c r="D24" s="308">
        <f>DEDEL!J24</f>
        <v>400061</v>
      </c>
      <c r="E24" s="126" t="b">
        <v>1</v>
      </c>
      <c r="F24" s="309" t="str">
        <f>RIGHT(DEDEL!C24,4)&amp;"."&amp;DEDEL!M24&amp;"."&amp;DEDEL!K24&amp;"."&amp;$C$5</f>
        <v>2009.DDEL1.E10.Ap21</v>
      </c>
      <c r="G24" s="310">
        <f t="shared" ca="1" si="0"/>
        <v>44361</v>
      </c>
      <c r="H24" s="311">
        <f>-DEDEL!Q24</f>
        <v>687.16</v>
      </c>
      <c r="I24" s="205">
        <f t="shared" ca="1" si="3"/>
        <v>44361</v>
      </c>
      <c r="J24" s="126">
        <v>3</v>
      </c>
      <c r="K24" s="126" t="b">
        <v>1</v>
      </c>
      <c r="L24" s="126" t="s">
        <v>4009</v>
      </c>
      <c r="M24" s="126" t="b">
        <v>1</v>
      </c>
      <c r="N24" s="126" t="s">
        <v>3687</v>
      </c>
      <c r="O24" s="309" t="str">
        <f>LEFT(DEDEL!D24,19)&amp;"."&amp;DEDELCR!F24</f>
        <v>Brunswick Park Prim.2009.DDEL1.E10.Ap21</v>
      </c>
      <c r="P24" s="312" t="str">
        <f>DEDEL!I24</f>
        <v>10162/543965</v>
      </c>
      <c r="Q24" s="126" t="b">
        <v>1</v>
      </c>
      <c r="R24" s="126" t="b">
        <v>1</v>
      </c>
      <c r="S24" s="126" t="b">
        <v>1</v>
      </c>
      <c r="U24" s="301">
        <f t="shared" si="1"/>
        <v>19</v>
      </c>
      <c r="V24" s="301">
        <f t="shared" si="2"/>
        <v>39</v>
      </c>
    </row>
    <row r="25" spans="1:22" x14ac:dyDescent="0.25">
      <c r="A25" s="126" t="s">
        <v>4008</v>
      </c>
      <c r="B25" s="200">
        <v>1</v>
      </c>
      <c r="C25" s="126">
        <v>2</v>
      </c>
      <c r="D25" s="308">
        <f>DEDEL!J25</f>
        <v>400020</v>
      </c>
      <c r="E25" s="126" t="b">
        <v>1</v>
      </c>
      <c r="F25" s="309" t="str">
        <f>RIGHT(DEDEL!C25,4)&amp;"."&amp;DEDEL!M25&amp;"."&amp;DEDEL!K25&amp;"."&amp;$C$5</f>
        <v>2011.DDEL1.E10.Ap21</v>
      </c>
      <c r="G25" s="310">
        <f t="shared" ca="1" si="0"/>
        <v>44361</v>
      </c>
      <c r="H25" s="311">
        <f>-DEDEL!Q25</f>
        <v>342.76</v>
      </c>
      <c r="I25" s="205">
        <f t="shared" ca="1" si="3"/>
        <v>44361</v>
      </c>
      <c r="J25" s="126">
        <v>3</v>
      </c>
      <c r="K25" s="126" t="b">
        <v>1</v>
      </c>
      <c r="L25" s="126" t="s">
        <v>4009</v>
      </c>
      <c r="M25" s="126" t="b">
        <v>1</v>
      </c>
      <c r="N25" s="126" t="s">
        <v>3687</v>
      </c>
      <c r="O25" s="309" t="str">
        <f>LEFT(DEDEL!D25,19)&amp;"."&amp;DEDELCR!F25</f>
        <v>Church Hill School.2011.DDEL1.E10.Ap21</v>
      </c>
      <c r="P25" s="312" t="str">
        <f>DEDEL!I25</f>
        <v>10162/543965</v>
      </c>
      <c r="Q25" s="126" t="b">
        <v>1</v>
      </c>
      <c r="R25" s="126" t="b">
        <v>1</v>
      </c>
      <c r="S25" s="126" t="b">
        <v>1</v>
      </c>
      <c r="U25" s="301">
        <f t="shared" si="1"/>
        <v>19</v>
      </c>
      <c r="V25" s="301">
        <f t="shared" si="2"/>
        <v>38</v>
      </c>
    </row>
    <row r="26" spans="1:22" x14ac:dyDescent="0.25">
      <c r="A26" s="126" t="s">
        <v>4008</v>
      </c>
      <c r="B26" s="200">
        <v>1</v>
      </c>
      <c r="C26" s="126">
        <v>2</v>
      </c>
      <c r="D26" s="308">
        <f>DEDEL!J26</f>
        <v>400050</v>
      </c>
      <c r="E26" s="126" t="b">
        <v>1</v>
      </c>
      <c r="F26" s="309" t="str">
        <f>RIGHT(DEDEL!C26,4)&amp;"."&amp;DEDEL!M26&amp;"."&amp;DEDEL!K26&amp;"."&amp;$C$5</f>
        <v>2014.DDEL1.E10.Ap21</v>
      </c>
      <c r="G26" s="310">
        <f t="shared" ca="1" si="0"/>
        <v>44361</v>
      </c>
      <c r="H26" s="311">
        <f>-DEDEL!Q26</f>
        <v>1029.9199999999998</v>
      </c>
      <c r="I26" s="205">
        <f t="shared" ca="1" si="3"/>
        <v>44361</v>
      </c>
      <c r="J26" s="126">
        <v>3</v>
      </c>
      <c r="K26" s="126" t="b">
        <v>1</v>
      </c>
      <c r="L26" s="126" t="s">
        <v>4009</v>
      </c>
      <c r="M26" s="126" t="b">
        <v>1</v>
      </c>
      <c r="N26" s="126" t="s">
        <v>3687</v>
      </c>
      <c r="O26" s="309" t="str">
        <f>LEFT(DEDEL!D26,19)&amp;"."&amp;DEDELCR!F26</f>
        <v>Colindale Primary S.2014.DDEL1.E10.Ap21</v>
      </c>
      <c r="P26" s="312" t="str">
        <f>DEDEL!I26</f>
        <v>10162/543965</v>
      </c>
      <c r="Q26" s="126" t="b">
        <v>1</v>
      </c>
      <c r="R26" s="126" t="b">
        <v>1</v>
      </c>
      <c r="S26" s="126" t="b">
        <v>1</v>
      </c>
      <c r="U26" s="301">
        <f t="shared" si="1"/>
        <v>19</v>
      </c>
      <c r="V26" s="301">
        <f t="shared" si="2"/>
        <v>39</v>
      </c>
    </row>
    <row r="27" spans="1:22" x14ac:dyDescent="0.25">
      <c r="A27" s="126" t="s">
        <v>4008</v>
      </c>
      <c r="B27" s="200">
        <v>1</v>
      </c>
      <c r="C27" s="126">
        <v>2</v>
      </c>
      <c r="D27" s="308">
        <f>DEDEL!J27</f>
        <v>400059</v>
      </c>
      <c r="E27" s="126" t="b">
        <v>1</v>
      </c>
      <c r="F27" s="309" t="str">
        <f>RIGHT(DEDEL!C27,4)&amp;"."&amp;DEDEL!M27&amp;"."&amp;DEDEL!K27&amp;"."&amp;$C$5</f>
        <v>2015.DDEL1.E10.Ap21</v>
      </c>
      <c r="G27" s="310">
        <f t="shared" ca="1" si="0"/>
        <v>44361</v>
      </c>
      <c r="H27" s="311">
        <f>-DEDEL!Q27</f>
        <v>344.4</v>
      </c>
      <c r="I27" s="205">
        <f t="shared" ca="1" si="3"/>
        <v>44361</v>
      </c>
      <c r="J27" s="126">
        <v>3</v>
      </c>
      <c r="K27" s="126" t="b">
        <v>1</v>
      </c>
      <c r="L27" s="126" t="s">
        <v>4009</v>
      </c>
      <c r="M27" s="126" t="b">
        <v>1</v>
      </c>
      <c r="N27" s="126" t="s">
        <v>3687</v>
      </c>
      <c r="O27" s="309" t="str">
        <f>LEFT(DEDEL!D27,19)&amp;"."&amp;DEDELCR!F27</f>
        <v>Coppetts Wood Prima.2015.DDEL1.E10.Ap21</v>
      </c>
      <c r="P27" s="312" t="str">
        <f>DEDEL!I27</f>
        <v>10162/543965</v>
      </c>
      <c r="Q27" s="126" t="b">
        <v>1</v>
      </c>
      <c r="R27" s="126" t="b">
        <v>1</v>
      </c>
      <c r="S27" s="126" t="b">
        <v>1</v>
      </c>
      <c r="U27" s="301">
        <f t="shared" si="1"/>
        <v>19</v>
      </c>
      <c r="V27" s="301">
        <f t="shared" si="2"/>
        <v>39</v>
      </c>
    </row>
    <row r="28" spans="1:22" x14ac:dyDescent="0.25">
      <c r="A28" s="126" t="s">
        <v>4008</v>
      </c>
      <c r="B28" s="200">
        <v>1</v>
      </c>
      <c r="C28" s="126">
        <v>2</v>
      </c>
      <c r="D28" s="308">
        <f>DEDEL!J28</f>
        <v>400049</v>
      </c>
      <c r="E28" s="126" t="b">
        <v>1</v>
      </c>
      <c r="F28" s="309" t="str">
        <f>RIGHT(DEDEL!C28,4)&amp;"."&amp;DEDEL!M28&amp;"."&amp;DEDEL!K28&amp;"."&amp;$C$5</f>
        <v>2016.DDEL1.E10.Ap21</v>
      </c>
      <c r="G28" s="310">
        <f t="shared" ca="1" si="0"/>
        <v>44361</v>
      </c>
      <c r="H28" s="311">
        <f>-DEDEL!Q28</f>
        <v>344.4</v>
      </c>
      <c r="I28" s="205">
        <f t="shared" ca="1" si="3"/>
        <v>44361</v>
      </c>
      <c r="J28" s="126">
        <v>3</v>
      </c>
      <c r="K28" s="126" t="b">
        <v>1</v>
      </c>
      <c r="L28" s="126" t="s">
        <v>4009</v>
      </c>
      <c r="M28" s="126" t="b">
        <v>1</v>
      </c>
      <c r="N28" s="126" t="s">
        <v>3687</v>
      </c>
      <c r="O28" s="309" t="str">
        <f>LEFT(DEDEL!D28,19)&amp;"."&amp;DEDELCR!F28</f>
        <v>Courtland School.2016.DDEL1.E10.Ap21</v>
      </c>
      <c r="P28" s="312" t="str">
        <f>DEDEL!I28</f>
        <v>10162/543965</v>
      </c>
      <c r="Q28" s="126" t="b">
        <v>1</v>
      </c>
      <c r="R28" s="126" t="b">
        <v>1</v>
      </c>
      <c r="S28" s="126" t="b">
        <v>1</v>
      </c>
      <c r="U28" s="301">
        <f t="shared" si="1"/>
        <v>19</v>
      </c>
      <c r="V28" s="301">
        <f t="shared" si="2"/>
        <v>36</v>
      </c>
    </row>
    <row r="29" spans="1:22" x14ac:dyDescent="0.25">
      <c r="A29" s="126" t="s">
        <v>4008</v>
      </c>
      <c r="B29" s="200">
        <v>1</v>
      </c>
      <c r="C29" s="126">
        <v>2</v>
      </c>
      <c r="D29" s="308">
        <f>DEDEL!J29</f>
        <v>400080</v>
      </c>
      <c r="E29" s="126" t="b">
        <v>1</v>
      </c>
      <c r="F29" s="309" t="str">
        <f>RIGHT(DEDEL!C29,4)&amp;"."&amp;DEDEL!M29&amp;"."&amp;DEDEL!K29&amp;"."&amp;$C$5</f>
        <v>2017.DDEL1.E10.Ap21</v>
      </c>
      <c r="G29" s="310">
        <f t="shared" ca="1" si="0"/>
        <v>44361</v>
      </c>
      <c r="H29" s="311">
        <f>-DEDEL!Q29</f>
        <v>659.28</v>
      </c>
      <c r="I29" s="205">
        <f t="shared" ca="1" si="3"/>
        <v>44361</v>
      </c>
      <c r="J29" s="126">
        <v>3</v>
      </c>
      <c r="K29" s="126" t="b">
        <v>1</v>
      </c>
      <c r="L29" s="126" t="s">
        <v>4009</v>
      </c>
      <c r="M29" s="126" t="b">
        <v>1</v>
      </c>
      <c r="N29" s="126" t="s">
        <v>3687</v>
      </c>
      <c r="O29" s="309" t="str">
        <f>LEFT(DEDEL!D29,19)&amp;"."&amp;DEDELCR!F29</f>
        <v>Cromer Road Primary.2017.DDEL1.E10.Ap21</v>
      </c>
      <c r="P29" s="312" t="str">
        <f>DEDEL!I29</f>
        <v>10162/543965</v>
      </c>
      <c r="Q29" s="126" t="b">
        <v>1</v>
      </c>
      <c r="R29" s="126" t="b">
        <v>1</v>
      </c>
      <c r="S29" s="126" t="b">
        <v>1</v>
      </c>
      <c r="U29" s="301">
        <f t="shared" si="1"/>
        <v>19</v>
      </c>
      <c r="V29" s="301">
        <f t="shared" si="2"/>
        <v>39</v>
      </c>
    </row>
    <row r="30" spans="1:22" x14ac:dyDescent="0.25">
      <c r="A30" s="126" t="s">
        <v>4008</v>
      </c>
      <c r="B30" s="200">
        <v>1</v>
      </c>
      <c r="C30" s="126">
        <v>2</v>
      </c>
      <c r="D30" s="308">
        <f>DEDEL!J30</f>
        <v>400036</v>
      </c>
      <c r="E30" s="126" t="b">
        <v>1</v>
      </c>
      <c r="F30" s="309" t="str">
        <f>RIGHT(DEDEL!C30,4)&amp;"."&amp;DEDEL!M30&amp;"."&amp;DEDEL!K30&amp;"."&amp;$C$5</f>
        <v>2019.DDEL1.E10.Ap21</v>
      </c>
      <c r="G30" s="310">
        <f t="shared" ca="1" si="0"/>
        <v>44361</v>
      </c>
      <c r="H30" s="311">
        <f>-DEDEL!Q30</f>
        <v>349.32</v>
      </c>
      <c r="I30" s="205">
        <f t="shared" ca="1" si="3"/>
        <v>44361</v>
      </c>
      <c r="J30" s="126">
        <v>3</v>
      </c>
      <c r="K30" s="126" t="b">
        <v>1</v>
      </c>
      <c r="L30" s="126" t="s">
        <v>4009</v>
      </c>
      <c r="M30" s="126" t="b">
        <v>1</v>
      </c>
      <c r="N30" s="126" t="s">
        <v>3687</v>
      </c>
      <c r="O30" s="309" t="str">
        <f>LEFT(DEDEL!D30,19)&amp;"."&amp;DEDELCR!F30</f>
        <v>Deansbrook Infant S.2019.DDEL1.E10.Ap21</v>
      </c>
      <c r="P30" s="312" t="str">
        <f>DEDEL!I30</f>
        <v>10162/543965</v>
      </c>
      <c r="Q30" s="126" t="b">
        <v>1</v>
      </c>
      <c r="R30" s="126" t="b">
        <v>1</v>
      </c>
      <c r="S30" s="126" t="b">
        <v>1</v>
      </c>
      <c r="U30" s="301">
        <f t="shared" si="1"/>
        <v>19</v>
      </c>
      <c r="V30" s="301">
        <f t="shared" si="2"/>
        <v>39</v>
      </c>
    </row>
    <row r="31" spans="1:22" x14ac:dyDescent="0.25">
      <c r="A31" s="126" t="s">
        <v>4008</v>
      </c>
      <c r="B31" s="200">
        <v>1</v>
      </c>
      <c r="C31" s="126">
        <v>2</v>
      </c>
      <c r="D31" s="308">
        <f>DEDEL!J31</f>
        <v>400042</v>
      </c>
      <c r="E31" s="126" t="b">
        <v>1</v>
      </c>
      <c r="F31" s="309" t="str">
        <f>RIGHT(DEDEL!C31,4)&amp;"."&amp;DEDEL!M31&amp;"."&amp;DEDEL!K31&amp;"."&amp;$C$5</f>
        <v>2021.DDEL1.E10.Ap21</v>
      </c>
      <c r="G31" s="310">
        <f t="shared" ca="1" si="0"/>
        <v>44361</v>
      </c>
      <c r="H31" s="311">
        <f>-DEDEL!Q31</f>
        <v>726.52</v>
      </c>
      <c r="I31" s="205">
        <f t="shared" ca="1" si="3"/>
        <v>44361</v>
      </c>
      <c r="J31" s="126">
        <v>3</v>
      </c>
      <c r="K31" s="126" t="b">
        <v>1</v>
      </c>
      <c r="L31" s="126" t="s">
        <v>4009</v>
      </c>
      <c r="M31" s="126" t="b">
        <v>1</v>
      </c>
      <c r="N31" s="126" t="s">
        <v>3687</v>
      </c>
      <c r="O31" s="309" t="str">
        <f>LEFT(DEDEL!D31,19)&amp;"."&amp;DEDELCR!F31</f>
        <v>Dollis Primary Scho.2021.DDEL1.E10.Ap21</v>
      </c>
      <c r="P31" s="312" t="str">
        <f>DEDEL!I31</f>
        <v>10162/543965</v>
      </c>
      <c r="Q31" s="126" t="b">
        <v>1</v>
      </c>
      <c r="R31" s="126" t="b">
        <v>1</v>
      </c>
      <c r="S31" s="126" t="b">
        <v>1</v>
      </c>
      <c r="U31" s="301">
        <f t="shared" si="1"/>
        <v>19</v>
      </c>
      <c r="V31" s="301">
        <f t="shared" si="2"/>
        <v>39</v>
      </c>
    </row>
    <row r="32" spans="1:22" x14ac:dyDescent="0.25">
      <c r="A32" s="126" t="s">
        <v>4008</v>
      </c>
      <c r="B32" s="200">
        <v>1</v>
      </c>
      <c r="C32" s="126">
        <v>2</v>
      </c>
      <c r="D32" s="308">
        <f>DEDEL!J32</f>
        <v>400159</v>
      </c>
      <c r="E32" s="126" t="b">
        <v>1</v>
      </c>
      <c r="F32" s="309" t="str">
        <f>RIGHT(DEDEL!C32,4)&amp;"."&amp;DEDEL!M32&amp;"."&amp;DEDEL!K32&amp;"."&amp;$C$5</f>
        <v>2023.DDEL1.E10.Ap21</v>
      </c>
      <c r="G32" s="310">
        <f t="shared" ca="1" si="0"/>
        <v>44361</v>
      </c>
      <c r="H32" s="311">
        <f>-DEDEL!Q32</f>
        <v>823.28</v>
      </c>
      <c r="I32" s="205">
        <f t="shared" ca="1" si="3"/>
        <v>44361</v>
      </c>
      <c r="J32" s="126">
        <v>3</v>
      </c>
      <c r="K32" s="126" t="b">
        <v>1</v>
      </c>
      <c r="L32" s="126" t="s">
        <v>4009</v>
      </c>
      <c r="M32" s="126" t="b">
        <v>1</v>
      </c>
      <c r="N32" s="126" t="s">
        <v>3687</v>
      </c>
      <c r="O32" s="309" t="str">
        <f>LEFT(DEDEL!D32,19)&amp;"."&amp;DEDELCR!F32</f>
        <v>Edgware Primary Sch.2023.DDEL1.E10.Ap21</v>
      </c>
      <c r="P32" s="312" t="str">
        <f>DEDEL!I32</f>
        <v>10162/543965</v>
      </c>
      <c r="Q32" s="126" t="b">
        <v>1</v>
      </c>
      <c r="R32" s="126" t="b">
        <v>1</v>
      </c>
      <c r="S32" s="126" t="b">
        <v>1</v>
      </c>
      <c r="U32" s="301">
        <f t="shared" si="1"/>
        <v>19</v>
      </c>
      <c r="V32" s="301">
        <f t="shared" si="2"/>
        <v>39</v>
      </c>
    </row>
    <row r="33" spans="1:22" x14ac:dyDescent="0.25">
      <c r="A33" s="126" t="s">
        <v>4008</v>
      </c>
      <c r="B33" s="200">
        <v>1</v>
      </c>
      <c r="C33" s="126">
        <v>2</v>
      </c>
      <c r="D33" s="308">
        <f>DEDEL!J33</f>
        <v>400047</v>
      </c>
      <c r="E33" s="126" t="b">
        <v>1</v>
      </c>
      <c r="F33" s="309" t="str">
        <f>RIGHT(DEDEL!C33,4)&amp;"."&amp;DEDEL!M33&amp;"."&amp;DEDEL!K33&amp;"."&amp;$C$5</f>
        <v>2024.DDEL1.E10.Ap21</v>
      </c>
      <c r="G33" s="310">
        <f t="shared" ca="1" si="0"/>
        <v>44361</v>
      </c>
      <c r="H33" s="311">
        <f>-DEDEL!Q33</f>
        <v>323.08</v>
      </c>
      <c r="I33" s="205">
        <f t="shared" ca="1" si="3"/>
        <v>44361</v>
      </c>
      <c r="J33" s="126">
        <v>3</v>
      </c>
      <c r="K33" s="126" t="b">
        <v>1</v>
      </c>
      <c r="L33" s="126" t="s">
        <v>4009</v>
      </c>
      <c r="M33" s="126" t="b">
        <v>1</v>
      </c>
      <c r="N33" s="126" t="s">
        <v>3687</v>
      </c>
      <c r="O33" s="309" t="str">
        <f>LEFT(DEDEL!D33,19)&amp;"."&amp;DEDELCR!F33</f>
        <v>Fairway Primary Sch.2024.DDEL1.E10.Ap21</v>
      </c>
      <c r="P33" s="312" t="str">
        <f>DEDEL!I33</f>
        <v>10162/543965</v>
      </c>
      <c r="Q33" s="126" t="b">
        <v>1</v>
      </c>
      <c r="R33" s="126" t="b">
        <v>1</v>
      </c>
      <c r="S33" s="126" t="b">
        <v>1</v>
      </c>
      <c r="U33" s="301">
        <f t="shared" si="1"/>
        <v>19</v>
      </c>
      <c r="V33" s="301">
        <f t="shared" si="2"/>
        <v>39</v>
      </c>
    </row>
    <row r="34" spans="1:22" x14ac:dyDescent="0.25">
      <c r="A34" s="126" t="s">
        <v>4008</v>
      </c>
      <c r="B34" s="200">
        <v>1</v>
      </c>
      <c r="C34" s="126">
        <v>2</v>
      </c>
      <c r="D34" s="308">
        <f>DEDEL!J34</f>
        <v>400001</v>
      </c>
      <c r="E34" s="126" t="b">
        <v>1</v>
      </c>
      <c r="F34" s="309" t="str">
        <f>RIGHT(DEDEL!C34,4)&amp;"."&amp;DEDEL!M34&amp;"."&amp;DEDEL!K34&amp;"."&amp;$C$5</f>
        <v>2025.DDEL1.E10.Ap21</v>
      </c>
      <c r="G34" s="310">
        <f t="shared" ca="1" si="0"/>
        <v>44361</v>
      </c>
      <c r="H34" s="311">
        <f>-DEDEL!Q34</f>
        <v>521.52</v>
      </c>
      <c r="I34" s="205">
        <f t="shared" ca="1" si="3"/>
        <v>44361</v>
      </c>
      <c r="J34" s="126">
        <v>3</v>
      </c>
      <c r="K34" s="126" t="b">
        <v>1</v>
      </c>
      <c r="L34" s="126" t="s">
        <v>4009</v>
      </c>
      <c r="M34" s="126" t="b">
        <v>1</v>
      </c>
      <c r="N34" s="126" t="s">
        <v>3687</v>
      </c>
      <c r="O34" s="309" t="str">
        <f>LEFT(DEDEL!D34,19)&amp;"."&amp;DEDELCR!F34</f>
        <v>Foulds School.2025.DDEL1.E10.Ap21</v>
      </c>
      <c r="P34" s="312" t="str">
        <f>DEDEL!I34</f>
        <v>10162/543965</v>
      </c>
      <c r="Q34" s="126" t="b">
        <v>1</v>
      </c>
      <c r="R34" s="126" t="b">
        <v>1</v>
      </c>
      <c r="S34" s="126" t="b">
        <v>1</v>
      </c>
      <c r="U34" s="301">
        <f t="shared" si="1"/>
        <v>19</v>
      </c>
      <c r="V34" s="301">
        <f t="shared" si="2"/>
        <v>33</v>
      </c>
    </row>
    <row r="35" spans="1:22" x14ac:dyDescent="0.25">
      <c r="A35" s="126" t="s">
        <v>4008</v>
      </c>
      <c r="B35" s="200">
        <v>1</v>
      </c>
      <c r="C35" s="126">
        <v>2</v>
      </c>
      <c r="D35" s="308">
        <f>DEDEL!J35</f>
        <v>400082</v>
      </c>
      <c r="E35" s="126" t="b">
        <v>1</v>
      </c>
      <c r="F35" s="309" t="str">
        <f>RIGHT(DEDEL!C35,4)&amp;"."&amp;DEDEL!M35&amp;"."&amp;DEDEL!K35&amp;"."&amp;$C$5</f>
        <v>2026.DDEL1.E10.Ap21</v>
      </c>
      <c r="G35" s="310">
        <f t="shared" ca="1" si="0"/>
        <v>44361</v>
      </c>
      <c r="H35" s="311">
        <f>-DEDEL!Q35</f>
        <v>815.07999999999993</v>
      </c>
      <c r="I35" s="205">
        <f t="shared" ca="1" si="3"/>
        <v>44361</v>
      </c>
      <c r="J35" s="126">
        <v>3</v>
      </c>
      <c r="K35" s="126" t="b">
        <v>1</v>
      </c>
      <c r="L35" s="126" t="s">
        <v>4009</v>
      </c>
      <c r="M35" s="126" t="b">
        <v>1</v>
      </c>
      <c r="N35" s="126" t="s">
        <v>3687</v>
      </c>
      <c r="O35" s="309" t="str">
        <f>LEFT(DEDEL!D35,19)&amp;"."&amp;DEDELCR!F35</f>
        <v>Frith Manor Primary.2026.DDEL1.E10.Ap21</v>
      </c>
      <c r="P35" s="312" t="str">
        <f>DEDEL!I35</f>
        <v>10162/543965</v>
      </c>
      <c r="Q35" s="126" t="b">
        <v>1</v>
      </c>
      <c r="R35" s="126" t="b">
        <v>1</v>
      </c>
      <c r="S35" s="126" t="b">
        <v>1</v>
      </c>
      <c r="U35" s="301">
        <f t="shared" si="1"/>
        <v>19</v>
      </c>
      <c r="V35" s="301">
        <f t="shared" si="2"/>
        <v>39</v>
      </c>
    </row>
    <row r="36" spans="1:22" x14ac:dyDescent="0.25">
      <c r="A36" s="126" t="s">
        <v>4008</v>
      </c>
      <c r="B36" s="200">
        <v>1</v>
      </c>
      <c r="C36" s="126">
        <v>2</v>
      </c>
      <c r="D36" s="308">
        <f>DEDEL!J36</f>
        <v>400002</v>
      </c>
      <c r="E36" s="126" t="b">
        <v>1</v>
      </c>
      <c r="F36" s="309" t="str">
        <f>RIGHT(DEDEL!C36,4)&amp;"."&amp;DEDEL!M36&amp;"."&amp;DEDEL!K36&amp;"."&amp;$C$5</f>
        <v>2027.DDEL1.E10.Ap21</v>
      </c>
      <c r="G36" s="310">
        <f t="shared" ca="1" si="0"/>
        <v>44361</v>
      </c>
      <c r="H36" s="311">
        <f>-DEDEL!Q36</f>
        <v>575.64</v>
      </c>
      <c r="I36" s="205">
        <f t="shared" ca="1" si="3"/>
        <v>44361</v>
      </c>
      <c r="J36" s="126">
        <v>3</v>
      </c>
      <c r="K36" s="126" t="b">
        <v>1</v>
      </c>
      <c r="L36" s="126" t="s">
        <v>4009</v>
      </c>
      <c r="M36" s="126" t="b">
        <v>1</v>
      </c>
      <c r="N36" s="126" t="s">
        <v>3687</v>
      </c>
      <c r="O36" s="309" t="str">
        <f>LEFT(DEDEL!D36,19)&amp;"."&amp;DEDELCR!F36</f>
        <v>Garden Suburb Junio.2027.DDEL1.E10.Ap21</v>
      </c>
      <c r="P36" s="312" t="str">
        <f>DEDEL!I36</f>
        <v>10162/543965</v>
      </c>
      <c r="Q36" s="126" t="b">
        <v>1</v>
      </c>
      <c r="R36" s="126" t="b">
        <v>1</v>
      </c>
      <c r="S36" s="126" t="b">
        <v>1</v>
      </c>
      <c r="U36" s="301">
        <f t="shared" si="1"/>
        <v>19</v>
      </c>
      <c r="V36" s="301">
        <f t="shared" si="2"/>
        <v>39</v>
      </c>
    </row>
    <row r="37" spans="1:22" x14ac:dyDescent="0.25">
      <c r="A37" s="126" t="s">
        <v>4008</v>
      </c>
      <c r="B37" s="200">
        <v>1</v>
      </c>
      <c r="C37" s="126">
        <v>2</v>
      </c>
      <c r="D37" s="308">
        <f>DEDEL!J37</f>
        <v>400067</v>
      </c>
      <c r="E37" s="126" t="b">
        <v>1</v>
      </c>
      <c r="F37" s="309" t="str">
        <f>RIGHT(DEDEL!C37,4)&amp;"."&amp;DEDEL!M37&amp;"."&amp;DEDEL!K37&amp;"."&amp;$C$5</f>
        <v>2028.DDEL1.E10.Ap21</v>
      </c>
      <c r="G37" s="310">
        <f t="shared" ca="1" si="0"/>
        <v>44361</v>
      </c>
      <c r="H37" s="311">
        <f>-DEDEL!Q37</f>
        <v>382.12</v>
      </c>
      <c r="I37" s="205">
        <f t="shared" ca="1" si="3"/>
        <v>44361</v>
      </c>
      <c r="J37" s="126">
        <v>3</v>
      </c>
      <c r="K37" s="126" t="b">
        <v>1</v>
      </c>
      <c r="L37" s="126" t="s">
        <v>4009</v>
      </c>
      <c r="M37" s="126" t="b">
        <v>1</v>
      </c>
      <c r="N37" s="126" t="s">
        <v>3687</v>
      </c>
      <c r="O37" s="309" t="str">
        <f>LEFT(DEDEL!D37,19)&amp;"."&amp;DEDELCR!F37</f>
        <v>Garden Suburb Infan.2028.DDEL1.E10.Ap21</v>
      </c>
      <c r="P37" s="312" t="str">
        <f>DEDEL!I37</f>
        <v>10162/543965</v>
      </c>
      <c r="Q37" s="126" t="b">
        <v>1</v>
      </c>
      <c r="R37" s="126" t="b">
        <v>1</v>
      </c>
      <c r="S37" s="126" t="b">
        <v>1</v>
      </c>
      <c r="U37" s="301">
        <f t="shared" si="1"/>
        <v>19</v>
      </c>
      <c r="V37" s="301">
        <f t="shared" si="2"/>
        <v>39</v>
      </c>
    </row>
    <row r="38" spans="1:22" x14ac:dyDescent="0.25">
      <c r="A38" s="126" t="s">
        <v>4008</v>
      </c>
      <c r="B38" s="200">
        <v>1</v>
      </c>
      <c r="C38" s="126">
        <v>2</v>
      </c>
      <c r="D38" s="308">
        <f>DEDEL!J38</f>
        <v>400035</v>
      </c>
      <c r="E38" s="126" t="b">
        <v>1</v>
      </c>
      <c r="F38" s="309" t="str">
        <f>RIGHT(DEDEL!C38,4)&amp;"."&amp;DEDEL!M38&amp;"."&amp;DEDEL!K38&amp;"."&amp;$C$5</f>
        <v>2029.DDEL1.E10.Ap21</v>
      </c>
      <c r="G38" s="310">
        <f t="shared" ca="1" si="0"/>
        <v>44361</v>
      </c>
      <c r="H38" s="311">
        <f>-DEDEL!Q38</f>
        <v>678.95999999999992</v>
      </c>
      <c r="I38" s="205">
        <f t="shared" ca="1" si="3"/>
        <v>44361</v>
      </c>
      <c r="J38" s="126">
        <v>3</v>
      </c>
      <c r="K38" s="126" t="b">
        <v>1</v>
      </c>
      <c r="L38" s="126" t="s">
        <v>4009</v>
      </c>
      <c r="M38" s="126" t="b">
        <v>1</v>
      </c>
      <c r="N38" s="126" t="s">
        <v>3687</v>
      </c>
      <c r="O38" s="309" t="str">
        <f>LEFT(DEDEL!D38,19)&amp;"."&amp;DEDELCR!F38</f>
        <v>Goldbeaters Primary.2029.DDEL1.E10.Ap21</v>
      </c>
      <c r="P38" s="312" t="str">
        <f>DEDEL!I38</f>
        <v>10162/543965</v>
      </c>
      <c r="Q38" s="126" t="b">
        <v>1</v>
      </c>
      <c r="R38" s="126" t="b">
        <v>1</v>
      </c>
      <c r="S38" s="126" t="b">
        <v>1</v>
      </c>
      <c r="U38" s="301">
        <f t="shared" si="1"/>
        <v>19</v>
      </c>
      <c r="V38" s="301">
        <f t="shared" si="2"/>
        <v>39</v>
      </c>
    </row>
    <row r="39" spans="1:22" x14ac:dyDescent="0.25">
      <c r="A39" s="126" t="s">
        <v>4008</v>
      </c>
      <c r="B39" s="200">
        <v>1</v>
      </c>
      <c r="C39" s="126">
        <v>2</v>
      </c>
      <c r="D39" s="308">
        <f>DEDEL!J39</f>
        <v>400026</v>
      </c>
      <c r="E39" s="126" t="b">
        <v>1</v>
      </c>
      <c r="F39" s="309" t="str">
        <f>RIGHT(DEDEL!C39,4)&amp;"."&amp;DEDEL!M39&amp;"."&amp;DEDEL!K39&amp;"."&amp;$C$5</f>
        <v>2031.DDEL1.E10.Ap21</v>
      </c>
      <c r="G39" s="310">
        <f t="shared" ca="1" si="0"/>
        <v>44361</v>
      </c>
      <c r="H39" s="311">
        <f>-DEDEL!Q39</f>
        <v>305.03999999999996</v>
      </c>
      <c r="I39" s="205">
        <f t="shared" ca="1" si="3"/>
        <v>44361</v>
      </c>
      <c r="J39" s="126">
        <v>3</v>
      </c>
      <c r="K39" s="126" t="b">
        <v>1</v>
      </c>
      <c r="L39" s="126" t="s">
        <v>4009</v>
      </c>
      <c r="M39" s="126" t="b">
        <v>1</v>
      </c>
      <c r="N39" s="126" t="s">
        <v>3687</v>
      </c>
      <c r="O39" s="309" t="str">
        <f>LEFT(DEDEL!D39,19)&amp;"."&amp;DEDELCR!F39</f>
        <v>Hollickwood Primary.2031.DDEL1.E10.Ap21</v>
      </c>
      <c r="P39" s="312" t="str">
        <f>DEDEL!I39</f>
        <v>10162/543965</v>
      </c>
      <c r="Q39" s="126" t="b">
        <v>1</v>
      </c>
      <c r="R39" s="126" t="b">
        <v>1</v>
      </c>
      <c r="S39" s="126" t="b">
        <v>1</v>
      </c>
      <c r="U39" s="301">
        <f t="shared" si="1"/>
        <v>19</v>
      </c>
      <c r="V39" s="301">
        <f t="shared" si="2"/>
        <v>39</v>
      </c>
    </row>
    <row r="40" spans="1:22" x14ac:dyDescent="0.25">
      <c r="A40" s="126" t="s">
        <v>4008</v>
      </c>
      <c r="B40" s="200">
        <v>1</v>
      </c>
      <c r="C40" s="126">
        <v>2</v>
      </c>
      <c r="D40" s="308">
        <f>DEDEL!J40</f>
        <v>400084</v>
      </c>
      <c r="E40" s="126" t="b">
        <v>1</v>
      </c>
      <c r="F40" s="309" t="str">
        <f>RIGHT(DEDEL!C40,4)&amp;"."&amp;DEDEL!M40&amp;"."&amp;DEDEL!K40&amp;"."&amp;$C$5</f>
        <v>2032.DDEL1.E10.Ap21</v>
      </c>
      <c r="G40" s="310">
        <f t="shared" ca="1" si="0"/>
        <v>44361</v>
      </c>
      <c r="H40" s="311">
        <f>-DEDEL!Q40</f>
        <v>718.31999999999994</v>
      </c>
      <c r="I40" s="205">
        <f t="shared" ca="1" si="3"/>
        <v>44361</v>
      </c>
      <c r="J40" s="126">
        <v>3</v>
      </c>
      <c r="K40" s="126" t="b">
        <v>1</v>
      </c>
      <c r="L40" s="126" t="s">
        <v>4009</v>
      </c>
      <c r="M40" s="126" t="b">
        <v>1</v>
      </c>
      <c r="N40" s="126" t="s">
        <v>3687</v>
      </c>
      <c r="O40" s="309" t="str">
        <f>LEFT(DEDEL!D40,19)&amp;"."&amp;DEDELCR!F40</f>
        <v>Holly Park Primary .2032.DDEL1.E10.Ap21</v>
      </c>
      <c r="P40" s="312" t="str">
        <f>DEDEL!I40</f>
        <v>10162/543965</v>
      </c>
      <c r="Q40" s="126" t="b">
        <v>1</v>
      </c>
      <c r="R40" s="126" t="b">
        <v>1</v>
      </c>
      <c r="S40" s="126" t="b">
        <v>1</v>
      </c>
      <c r="U40" s="301">
        <f t="shared" si="1"/>
        <v>19</v>
      </c>
      <c r="V40" s="301">
        <f t="shared" si="2"/>
        <v>39</v>
      </c>
    </row>
    <row r="41" spans="1:22" x14ac:dyDescent="0.25">
      <c r="A41" s="126" t="s">
        <v>4008</v>
      </c>
      <c r="B41" s="200">
        <v>1</v>
      </c>
      <c r="C41" s="126">
        <v>2</v>
      </c>
      <c r="D41" s="308">
        <f>DEDEL!J41</f>
        <v>400046</v>
      </c>
      <c r="E41" s="126" t="b">
        <v>1</v>
      </c>
      <c r="F41" s="309" t="str">
        <f>RIGHT(DEDEL!C41,4)&amp;"."&amp;DEDEL!M41&amp;"."&amp;DEDEL!K41&amp;"."&amp;$C$5</f>
        <v>2036.DDEL1.E10.Ap21</v>
      </c>
      <c r="G41" s="310">
        <f t="shared" ca="1" si="0"/>
        <v>44361</v>
      </c>
      <c r="H41" s="311">
        <f>-DEDEL!Q41</f>
        <v>387.03999999999996</v>
      </c>
      <c r="I41" s="205">
        <f t="shared" ca="1" si="3"/>
        <v>44361</v>
      </c>
      <c r="J41" s="126">
        <v>3</v>
      </c>
      <c r="K41" s="126" t="b">
        <v>1</v>
      </c>
      <c r="L41" s="126" t="s">
        <v>4009</v>
      </c>
      <c r="M41" s="126" t="b">
        <v>1</v>
      </c>
      <c r="N41" s="126" t="s">
        <v>3687</v>
      </c>
      <c r="O41" s="309" t="str">
        <f>LEFT(DEDEL!D41,19)&amp;"."&amp;DEDELCR!F41</f>
        <v>Livingstone Primary.2036.DDEL1.E10.Ap21</v>
      </c>
      <c r="P41" s="312" t="str">
        <f>DEDEL!I41</f>
        <v>10162/543965</v>
      </c>
      <c r="Q41" s="126" t="b">
        <v>1</v>
      </c>
      <c r="R41" s="126" t="b">
        <v>1</v>
      </c>
      <c r="S41" s="126" t="b">
        <v>1</v>
      </c>
      <c r="U41" s="301">
        <f t="shared" si="1"/>
        <v>19</v>
      </c>
      <c r="V41" s="301">
        <f t="shared" si="2"/>
        <v>39</v>
      </c>
    </row>
    <row r="42" spans="1:22" x14ac:dyDescent="0.25">
      <c r="A42" s="126" t="s">
        <v>4008</v>
      </c>
      <c r="B42" s="200">
        <v>1</v>
      </c>
      <c r="C42" s="126">
        <v>2</v>
      </c>
      <c r="D42" s="308">
        <f>DEDEL!J42</f>
        <v>400030</v>
      </c>
      <c r="E42" s="126" t="b">
        <v>1</v>
      </c>
      <c r="F42" s="309" t="str">
        <f>RIGHT(DEDEL!C42,4)&amp;"."&amp;DEDEL!M42&amp;"."&amp;DEDEL!K42&amp;"."&amp;$C$5</f>
        <v>2037.DDEL1.E10.Ap21</v>
      </c>
      <c r="G42" s="310">
        <f t="shared" ca="1" si="0"/>
        <v>44361</v>
      </c>
      <c r="H42" s="311">
        <f>-DEDEL!Q42</f>
        <v>434.59999999999997</v>
      </c>
      <c r="I42" s="205">
        <f t="shared" ca="1" si="3"/>
        <v>44361</v>
      </c>
      <c r="J42" s="126">
        <v>3</v>
      </c>
      <c r="K42" s="126" t="b">
        <v>1</v>
      </c>
      <c r="L42" s="126" t="s">
        <v>4009</v>
      </c>
      <c r="M42" s="126" t="b">
        <v>1</v>
      </c>
      <c r="N42" s="126" t="s">
        <v>3687</v>
      </c>
      <c r="O42" s="309" t="str">
        <f>LEFT(DEDEL!D42,19)&amp;"."&amp;DEDELCR!F42</f>
        <v>Manorside Primary S.2037.DDEL1.E10.Ap21</v>
      </c>
      <c r="P42" s="312" t="str">
        <f>DEDEL!I42</f>
        <v>10162/543965</v>
      </c>
      <c r="Q42" s="126" t="b">
        <v>1</v>
      </c>
      <c r="R42" s="126" t="b">
        <v>1</v>
      </c>
      <c r="S42" s="126" t="b">
        <v>1</v>
      </c>
      <c r="U42" s="301">
        <f t="shared" si="1"/>
        <v>19</v>
      </c>
      <c r="V42" s="301">
        <f t="shared" si="2"/>
        <v>39</v>
      </c>
    </row>
    <row r="43" spans="1:22" x14ac:dyDescent="0.25">
      <c r="A43" s="126" t="s">
        <v>4008</v>
      </c>
      <c r="B43" s="200">
        <v>1</v>
      </c>
      <c r="C43" s="126">
        <v>2</v>
      </c>
      <c r="D43" s="308">
        <f>DEDEL!J43</f>
        <v>400048</v>
      </c>
      <c r="E43" s="126" t="b">
        <v>1</v>
      </c>
      <c r="F43" s="309" t="str">
        <f>RIGHT(DEDEL!C43,4)&amp;"."&amp;DEDEL!M43&amp;"."&amp;DEDEL!K43&amp;"."&amp;$C$5</f>
        <v>2042.DDEL1.E10.Ap21</v>
      </c>
      <c r="G43" s="310">
        <f t="shared" ca="1" si="0"/>
        <v>44361</v>
      </c>
      <c r="H43" s="311">
        <f>-DEDEL!Q43</f>
        <v>697</v>
      </c>
      <c r="I43" s="205">
        <f t="shared" ca="1" si="3"/>
        <v>44361</v>
      </c>
      <c r="J43" s="126">
        <v>3</v>
      </c>
      <c r="K43" s="126" t="b">
        <v>1</v>
      </c>
      <c r="L43" s="126" t="s">
        <v>4009</v>
      </c>
      <c r="M43" s="126" t="b">
        <v>1</v>
      </c>
      <c r="N43" s="126" t="s">
        <v>3687</v>
      </c>
      <c r="O43" s="309" t="str">
        <f>LEFT(DEDEL!D43,19)&amp;"."&amp;DEDELCR!F43</f>
        <v>Monkfrith Primary S.2042.DDEL1.E10.Ap21</v>
      </c>
      <c r="P43" s="312" t="str">
        <f>DEDEL!I43</f>
        <v>10162/543965</v>
      </c>
      <c r="Q43" s="126" t="b">
        <v>1</v>
      </c>
      <c r="R43" s="126" t="b">
        <v>1</v>
      </c>
      <c r="S43" s="126" t="b">
        <v>1</v>
      </c>
      <c r="U43" s="301">
        <f t="shared" si="1"/>
        <v>19</v>
      </c>
      <c r="V43" s="301">
        <f t="shared" si="2"/>
        <v>39</v>
      </c>
    </row>
    <row r="44" spans="1:22" x14ac:dyDescent="0.25">
      <c r="A44" s="126" t="s">
        <v>4008</v>
      </c>
      <c r="B44" s="200">
        <v>1</v>
      </c>
      <c r="C44" s="126">
        <v>2</v>
      </c>
      <c r="D44" s="308">
        <f>DEDEL!J44</f>
        <v>400088</v>
      </c>
      <c r="E44" s="126" t="b">
        <v>1</v>
      </c>
      <c r="F44" s="309" t="str">
        <f>RIGHT(DEDEL!C44,4)&amp;"."&amp;DEDEL!M44&amp;"."&amp;DEDEL!K44&amp;"."&amp;$C$5</f>
        <v>2043.DDEL1.E10.Ap21</v>
      </c>
      <c r="G44" s="310">
        <f t="shared" ca="1" si="0"/>
        <v>44361</v>
      </c>
      <c r="H44" s="311">
        <f>-DEDEL!Q44</f>
        <v>733.07999999999993</v>
      </c>
      <c r="I44" s="205">
        <f t="shared" ca="1" si="3"/>
        <v>44361</v>
      </c>
      <c r="J44" s="126">
        <v>3</v>
      </c>
      <c r="K44" s="126" t="b">
        <v>1</v>
      </c>
      <c r="L44" s="126" t="s">
        <v>4009</v>
      </c>
      <c r="M44" s="126" t="b">
        <v>1</v>
      </c>
      <c r="N44" s="126" t="s">
        <v>3687</v>
      </c>
      <c r="O44" s="309" t="str">
        <f>LEFT(DEDEL!D44,19)&amp;"."&amp;DEDELCR!F44</f>
        <v>Moss Hall Junior Sc.2043.DDEL1.E10.Ap21</v>
      </c>
      <c r="P44" s="312" t="str">
        <f>DEDEL!I44</f>
        <v>10162/543965</v>
      </c>
      <c r="Q44" s="126" t="b">
        <v>1</v>
      </c>
      <c r="R44" s="126" t="b">
        <v>1</v>
      </c>
      <c r="S44" s="126" t="b">
        <v>1</v>
      </c>
      <c r="U44" s="301">
        <f t="shared" si="1"/>
        <v>19</v>
      </c>
      <c r="V44" s="301">
        <f t="shared" si="2"/>
        <v>39</v>
      </c>
    </row>
    <row r="45" spans="1:22" x14ac:dyDescent="0.25">
      <c r="A45" s="126" t="s">
        <v>4008</v>
      </c>
      <c r="B45" s="200">
        <v>1</v>
      </c>
      <c r="C45" s="126">
        <v>2</v>
      </c>
      <c r="D45" s="308">
        <f>DEDEL!J45</f>
        <v>400087</v>
      </c>
      <c r="E45" s="126" t="b">
        <v>1</v>
      </c>
      <c r="F45" s="309" t="str">
        <f>RIGHT(DEDEL!C45,4)&amp;"."&amp;DEDEL!M45&amp;"."&amp;DEDEL!K45&amp;"."&amp;$C$5</f>
        <v>2044.DDEL1.E10.Ap21</v>
      </c>
      <c r="G45" s="310">
        <f t="shared" ca="1" si="0"/>
        <v>44361</v>
      </c>
      <c r="H45" s="311">
        <f>-DEDEL!Q45</f>
        <v>575.64</v>
      </c>
      <c r="I45" s="205">
        <f t="shared" ca="1" si="3"/>
        <v>44361</v>
      </c>
      <c r="J45" s="126">
        <v>3</v>
      </c>
      <c r="K45" s="126" t="b">
        <v>1</v>
      </c>
      <c r="L45" s="126" t="s">
        <v>4009</v>
      </c>
      <c r="M45" s="126" t="b">
        <v>1</v>
      </c>
      <c r="N45" s="126" t="s">
        <v>3687</v>
      </c>
      <c r="O45" s="309" t="str">
        <f>LEFT(DEDEL!D45,19)&amp;"."&amp;DEDELCR!F45</f>
        <v>Moss Hall Infant Sc.2044.DDEL1.E10.Ap21</v>
      </c>
      <c r="P45" s="312" t="str">
        <f>DEDEL!I45</f>
        <v>10162/543965</v>
      </c>
      <c r="Q45" s="126" t="b">
        <v>1</v>
      </c>
      <c r="R45" s="126" t="b">
        <v>1</v>
      </c>
      <c r="S45" s="126" t="b">
        <v>1</v>
      </c>
      <c r="U45" s="301">
        <f t="shared" si="1"/>
        <v>19</v>
      </c>
      <c r="V45" s="301">
        <f t="shared" si="2"/>
        <v>39</v>
      </c>
    </row>
    <row r="46" spans="1:22" x14ac:dyDescent="0.25">
      <c r="A46" s="126" t="s">
        <v>4008</v>
      </c>
      <c r="B46" s="200">
        <v>1</v>
      </c>
      <c r="C46" s="126">
        <v>2</v>
      </c>
      <c r="D46" s="308">
        <f>DEDEL!J46</f>
        <v>400089</v>
      </c>
      <c r="E46" s="126" t="b">
        <v>1</v>
      </c>
      <c r="F46" s="309" t="str">
        <f>RIGHT(DEDEL!C46,4)&amp;"."&amp;DEDEL!M46&amp;"."&amp;DEDEL!K46&amp;"."&amp;$C$5</f>
        <v>2045.DDEL1.E10.Ap21</v>
      </c>
      <c r="G46" s="310">
        <f t="shared" ca="1" si="0"/>
        <v>44361</v>
      </c>
      <c r="H46" s="311">
        <f>-DEDEL!Q46</f>
        <v>346.03999999999996</v>
      </c>
      <c r="I46" s="205">
        <f t="shared" ca="1" si="3"/>
        <v>44361</v>
      </c>
      <c r="J46" s="126">
        <v>3</v>
      </c>
      <c r="K46" s="126" t="b">
        <v>1</v>
      </c>
      <c r="L46" s="126" t="s">
        <v>4009</v>
      </c>
      <c r="M46" s="126" t="b">
        <v>1</v>
      </c>
      <c r="N46" s="126" t="s">
        <v>3687</v>
      </c>
      <c r="O46" s="309" t="str">
        <f>LEFT(DEDEL!D46,19)&amp;"."&amp;DEDELCR!F46</f>
        <v>Northside Primary S.2045.DDEL1.E10.Ap21</v>
      </c>
      <c r="P46" s="312" t="str">
        <f>DEDEL!I46</f>
        <v>10162/543965</v>
      </c>
      <c r="Q46" s="126" t="b">
        <v>1</v>
      </c>
      <c r="R46" s="126" t="b">
        <v>1</v>
      </c>
      <c r="S46" s="126" t="b">
        <v>1</v>
      </c>
      <c r="U46" s="301">
        <f t="shared" si="1"/>
        <v>19</v>
      </c>
      <c r="V46" s="301">
        <f t="shared" si="2"/>
        <v>39</v>
      </c>
    </row>
    <row r="47" spans="1:22" x14ac:dyDescent="0.25">
      <c r="A47" s="126" t="s">
        <v>4008</v>
      </c>
      <c r="B47" s="200">
        <v>1</v>
      </c>
      <c r="C47" s="126">
        <v>2</v>
      </c>
      <c r="D47" s="308">
        <f>DEDEL!J47</f>
        <v>158733</v>
      </c>
      <c r="E47" s="126" t="b">
        <v>1</v>
      </c>
      <c r="F47" s="309" t="str">
        <f>RIGHT(DEDEL!C47,4)&amp;"."&amp;DEDEL!M47&amp;"."&amp;DEDEL!K47&amp;"."&amp;$C$5</f>
        <v>2053.DDEL1.E10.Ap21</v>
      </c>
      <c r="G47" s="310">
        <f t="shared" ca="1" si="0"/>
        <v>44361</v>
      </c>
      <c r="H47" s="311">
        <f>-DEDEL!Q47</f>
        <v>323.08</v>
      </c>
      <c r="I47" s="205">
        <f t="shared" ca="1" si="3"/>
        <v>44361</v>
      </c>
      <c r="J47" s="126">
        <v>3</v>
      </c>
      <c r="K47" s="126" t="b">
        <v>1</v>
      </c>
      <c r="L47" s="126" t="s">
        <v>4009</v>
      </c>
      <c r="M47" s="126" t="b">
        <v>1</v>
      </c>
      <c r="N47" s="126" t="s">
        <v>3687</v>
      </c>
      <c r="O47" s="309" t="str">
        <f>LEFT(DEDEL!D47,19)&amp;"."&amp;DEDELCR!F47</f>
        <v>The Noam Primary Sc.2053.DDEL1.E10.Ap21</v>
      </c>
      <c r="P47" s="312" t="str">
        <f>DEDEL!I47</f>
        <v>10162/543965</v>
      </c>
      <c r="Q47" s="126" t="b">
        <v>1</v>
      </c>
      <c r="R47" s="126" t="b">
        <v>1</v>
      </c>
      <c r="S47" s="126" t="b">
        <v>1</v>
      </c>
      <c r="U47" s="301">
        <f t="shared" si="1"/>
        <v>19</v>
      </c>
      <c r="V47" s="301">
        <f t="shared" si="2"/>
        <v>39</v>
      </c>
    </row>
    <row r="48" spans="1:22" x14ac:dyDescent="0.25">
      <c r="A48" s="126" t="s">
        <v>4008</v>
      </c>
      <c r="B48" s="200">
        <v>1</v>
      </c>
      <c r="C48" s="126">
        <v>2</v>
      </c>
      <c r="D48" s="308">
        <f>DEDEL!J48</f>
        <v>400004</v>
      </c>
      <c r="E48" s="126" t="b">
        <v>1</v>
      </c>
      <c r="F48" s="309" t="str">
        <f>RIGHT(DEDEL!C48,4)&amp;"."&amp;DEDEL!M48&amp;"."&amp;DEDEL!K48&amp;"."&amp;$C$5</f>
        <v>2054.DDEL1.E10.Ap21</v>
      </c>
      <c r="G48" s="310">
        <f t="shared" ca="1" si="0"/>
        <v>44361</v>
      </c>
      <c r="H48" s="311">
        <f>-DEDEL!Q48</f>
        <v>339.47999999999996</v>
      </c>
      <c r="I48" s="205">
        <f t="shared" ca="1" si="3"/>
        <v>44361</v>
      </c>
      <c r="J48" s="126">
        <v>3</v>
      </c>
      <c r="K48" s="126" t="b">
        <v>1</v>
      </c>
      <c r="L48" s="126" t="s">
        <v>4009</v>
      </c>
      <c r="M48" s="126" t="b">
        <v>1</v>
      </c>
      <c r="N48" s="126" t="s">
        <v>3687</v>
      </c>
      <c r="O48" s="309" t="str">
        <f>LEFT(DEDEL!D48,19)&amp;"."&amp;DEDELCR!F48</f>
        <v>Woodridge Primary S.2054.DDEL1.E10.Ap21</v>
      </c>
      <c r="P48" s="312" t="str">
        <f>DEDEL!I48</f>
        <v>10162/543965</v>
      </c>
      <c r="Q48" s="126" t="b">
        <v>1</v>
      </c>
      <c r="R48" s="126" t="b">
        <v>1</v>
      </c>
      <c r="S48" s="126" t="b">
        <v>1</v>
      </c>
      <c r="U48" s="301">
        <f t="shared" si="1"/>
        <v>19</v>
      </c>
      <c r="V48" s="301">
        <f t="shared" si="2"/>
        <v>39</v>
      </c>
    </row>
    <row r="49" spans="1:22" x14ac:dyDescent="0.25">
      <c r="A49" s="126" t="s">
        <v>4008</v>
      </c>
      <c r="B49" s="200">
        <v>1</v>
      </c>
      <c r="C49" s="126">
        <v>2</v>
      </c>
      <c r="D49" s="308">
        <f>DEDEL!J49</f>
        <v>400101</v>
      </c>
      <c r="E49" s="126" t="b">
        <v>1</v>
      </c>
      <c r="F49" s="309" t="str">
        <f>RIGHT(DEDEL!C49,4)&amp;"."&amp;DEDEL!M49&amp;"."&amp;DEDEL!K49&amp;"."&amp;$C$5</f>
        <v>2055.DDEL1.E10.Ap21</v>
      </c>
      <c r="G49" s="310">
        <f t="shared" ca="1" si="0"/>
        <v>44361</v>
      </c>
      <c r="H49" s="311">
        <f>-DEDEL!Q49</f>
        <v>328</v>
      </c>
      <c r="I49" s="205">
        <f t="shared" ca="1" si="3"/>
        <v>44361</v>
      </c>
      <c r="J49" s="126">
        <v>3</v>
      </c>
      <c r="K49" s="126" t="b">
        <v>1</v>
      </c>
      <c r="L49" s="126" t="s">
        <v>4009</v>
      </c>
      <c r="M49" s="126" t="b">
        <v>1</v>
      </c>
      <c r="N49" s="126" t="s">
        <v>3687</v>
      </c>
      <c r="O49" s="309" t="str">
        <f>LEFT(DEDEL!D49,19)&amp;"."&amp;DEDELCR!F49</f>
        <v>Tudor Primary Schoo.2055.DDEL1.E10.Ap21</v>
      </c>
      <c r="P49" s="312" t="str">
        <f>DEDEL!I49</f>
        <v>10162/543965</v>
      </c>
      <c r="Q49" s="126" t="b">
        <v>1</v>
      </c>
      <c r="R49" s="126" t="b">
        <v>1</v>
      </c>
      <c r="S49" s="126" t="b">
        <v>1</v>
      </c>
      <c r="U49" s="301">
        <f t="shared" si="1"/>
        <v>19</v>
      </c>
      <c r="V49" s="301">
        <f t="shared" si="2"/>
        <v>39</v>
      </c>
    </row>
    <row r="50" spans="1:22" x14ac:dyDescent="0.25">
      <c r="A50" s="126" t="s">
        <v>4008</v>
      </c>
      <c r="B50" s="200">
        <v>1</v>
      </c>
      <c r="C50" s="126">
        <v>2</v>
      </c>
      <c r="D50" s="308">
        <f>DEDEL!J50</f>
        <v>400053</v>
      </c>
      <c r="E50" s="126" t="b">
        <v>1</v>
      </c>
      <c r="F50" s="309" t="str">
        <f>RIGHT(DEDEL!C50,4)&amp;"."&amp;DEDEL!M50&amp;"."&amp;DEDEL!K50&amp;"."&amp;$C$5</f>
        <v>2057.DDEL1.E10.Ap21</v>
      </c>
      <c r="G50" s="310">
        <f t="shared" ca="1" si="0"/>
        <v>44361</v>
      </c>
      <c r="H50" s="311">
        <f>-DEDEL!Q50</f>
        <v>736.3599999999999</v>
      </c>
      <c r="I50" s="205">
        <f t="shared" ca="1" si="3"/>
        <v>44361</v>
      </c>
      <c r="J50" s="126">
        <v>3</v>
      </c>
      <c r="K50" s="126" t="b">
        <v>1</v>
      </c>
      <c r="L50" s="126" t="s">
        <v>4009</v>
      </c>
      <c r="M50" s="126" t="b">
        <v>1</v>
      </c>
      <c r="N50" s="126" t="s">
        <v>3687</v>
      </c>
      <c r="O50" s="309" t="str">
        <f>LEFT(DEDEL!D50,19)&amp;"."&amp;DEDELCR!F50</f>
        <v>Underhill School.2057.DDEL1.E10.Ap21</v>
      </c>
      <c r="P50" s="312" t="str">
        <f>DEDEL!I50</f>
        <v>10162/543965</v>
      </c>
      <c r="Q50" s="126" t="b">
        <v>1</v>
      </c>
      <c r="R50" s="126" t="b">
        <v>1</v>
      </c>
      <c r="S50" s="126" t="b">
        <v>1</v>
      </c>
      <c r="U50" s="301">
        <f t="shared" si="1"/>
        <v>19</v>
      </c>
      <c r="V50" s="301">
        <f t="shared" si="2"/>
        <v>36</v>
      </c>
    </row>
    <row r="51" spans="1:22" x14ac:dyDescent="0.25">
      <c r="A51" s="126" t="s">
        <v>4008</v>
      </c>
      <c r="B51" s="200">
        <v>1</v>
      </c>
      <c r="C51" s="126">
        <v>2</v>
      </c>
      <c r="D51" s="308">
        <f>DEDEL!J51</f>
        <v>400011</v>
      </c>
      <c r="E51" s="126" t="b">
        <v>1</v>
      </c>
      <c r="F51" s="309" t="str">
        <f>RIGHT(DEDEL!C51,4)&amp;"."&amp;DEDEL!M51&amp;"."&amp;DEDEL!K51&amp;"."&amp;$C$5</f>
        <v>2060.DDEL1.E10.Ap21</v>
      </c>
      <c r="G51" s="310">
        <f t="shared" ca="1" si="0"/>
        <v>44361</v>
      </c>
      <c r="H51" s="311">
        <f>-DEDEL!Q51</f>
        <v>690.43999999999994</v>
      </c>
      <c r="I51" s="205">
        <f t="shared" ca="1" si="3"/>
        <v>44361</v>
      </c>
      <c r="J51" s="126">
        <v>3</v>
      </c>
      <c r="K51" s="126" t="b">
        <v>1</v>
      </c>
      <c r="L51" s="126" t="s">
        <v>4009</v>
      </c>
      <c r="M51" s="126" t="b">
        <v>1</v>
      </c>
      <c r="N51" s="126" t="s">
        <v>3687</v>
      </c>
      <c r="O51" s="309" t="str">
        <f>LEFT(DEDEL!D51,19)&amp;"."&amp;DEDELCR!F51</f>
        <v>Whitings Hill Prima.2060.DDEL1.E10.Ap21</v>
      </c>
      <c r="P51" s="312" t="str">
        <f>DEDEL!I51</f>
        <v>10162/543965</v>
      </c>
      <c r="Q51" s="126" t="b">
        <v>1</v>
      </c>
      <c r="R51" s="126" t="b">
        <v>1</v>
      </c>
      <c r="S51" s="126" t="b">
        <v>1</v>
      </c>
      <c r="U51" s="301">
        <f t="shared" si="1"/>
        <v>19</v>
      </c>
      <c r="V51" s="301">
        <f t="shared" si="2"/>
        <v>39</v>
      </c>
    </row>
    <row r="52" spans="1:22" x14ac:dyDescent="0.25">
      <c r="A52" s="126" t="s">
        <v>4008</v>
      </c>
      <c r="B52" s="200">
        <v>1</v>
      </c>
      <c r="C52" s="126">
        <v>2</v>
      </c>
      <c r="D52" s="308">
        <f>DEDEL!J52</f>
        <v>400065</v>
      </c>
      <c r="E52" s="126" t="b">
        <v>1</v>
      </c>
      <c r="F52" s="309" t="str">
        <f>RIGHT(DEDEL!C52,4)&amp;"."&amp;DEDEL!M52&amp;"."&amp;DEDEL!K52&amp;"."&amp;$C$5</f>
        <v>2067.DDEL1.E10.Ap21</v>
      </c>
      <c r="G52" s="310">
        <f t="shared" ca="1" si="0"/>
        <v>44361</v>
      </c>
      <c r="H52" s="311">
        <f>-DEDEL!Q52</f>
        <v>383.76</v>
      </c>
      <c r="I52" s="205">
        <f t="shared" ca="1" si="3"/>
        <v>44361</v>
      </c>
      <c r="J52" s="126">
        <v>3</v>
      </c>
      <c r="K52" s="126" t="b">
        <v>1</v>
      </c>
      <c r="L52" s="126" t="s">
        <v>4009</v>
      </c>
      <c r="M52" s="126" t="b">
        <v>1</v>
      </c>
      <c r="N52" s="126" t="s">
        <v>3687</v>
      </c>
      <c r="O52" s="309" t="str">
        <f>LEFT(DEDEL!D52,19)&amp;"."&amp;DEDELCR!F52</f>
        <v>Chalgrove Primary S.2067.DDEL1.E10.Ap21</v>
      </c>
      <c r="P52" s="312" t="str">
        <f>DEDEL!I52</f>
        <v>10162/543965</v>
      </c>
      <c r="Q52" s="126" t="b">
        <v>1</v>
      </c>
      <c r="R52" s="126" t="b">
        <v>1</v>
      </c>
      <c r="S52" s="126" t="b">
        <v>1</v>
      </c>
      <c r="U52" s="301">
        <f t="shared" si="1"/>
        <v>19</v>
      </c>
      <c r="V52" s="301">
        <f t="shared" si="2"/>
        <v>39</v>
      </c>
    </row>
    <row r="53" spans="1:22" x14ac:dyDescent="0.25">
      <c r="A53" s="126" t="s">
        <v>4008</v>
      </c>
      <c r="B53" s="200">
        <v>1</v>
      </c>
      <c r="C53" s="126">
        <v>2</v>
      </c>
      <c r="D53" s="308">
        <f>DEDEL!J53</f>
        <v>400038</v>
      </c>
      <c r="E53" s="126" t="b">
        <v>1</v>
      </c>
      <c r="F53" s="309" t="str">
        <f>RIGHT(DEDEL!C53,4)&amp;"."&amp;DEDEL!M53&amp;"."&amp;DEDEL!K53&amp;"."&amp;$C$5</f>
        <v>2070.DDEL1.E10.Ap21</v>
      </c>
      <c r="G53" s="310">
        <f t="shared" ca="1" si="0"/>
        <v>44361</v>
      </c>
      <c r="H53" s="311">
        <f>-DEDEL!Q53</f>
        <v>342.76</v>
      </c>
      <c r="I53" s="205">
        <f t="shared" ca="1" si="3"/>
        <v>44361</v>
      </c>
      <c r="J53" s="126">
        <v>3</v>
      </c>
      <c r="K53" s="126" t="b">
        <v>1</v>
      </c>
      <c r="L53" s="126" t="s">
        <v>4009</v>
      </c>
      <c r="M53" s="126" t="b">
        <v>1</v>
      </c>
      <c r="N53" s="126" t="s">
        <v>3687</v>
      </c>
      <c r="O53" s="309" t="str">
        <f>LEFT(DEDEL!D53,19)&amp;"."&amp;DEDELCR!F53</f>
        <v>Sunnyfields Primary.2070.DDEL1.E10.Ap21</v>
      </c>
      <c r="P53" s="312" t="str">
        <f>DEDEL!I53</f>
        <v>10162/543965</v>
      </c>
      <c r="Q53" s="126" t="b">
        <v>1</v>
      </c>
      <c r="R53" s="126" t="b">
        <v>1</v>
      </c>
      <c r="S53" s="126" t="b">
        <v>1</v>
      </c>
      <c r="U53" s="301">
        <f t="shared" si="1"/>
        <v>19</v>
      </c>
      <c r="V53" s="301">
        <f t="shared" si="2"/>
        <v>39</v>
      </c>
    </row>
    <row r="54" spans="1:22" x14ac:dyDescent="0.25">
      <c r="A54" s="126" t="s">
        <v>4008</v>
      </c>
      <c r="B54" s="200">
        <v>1</v>
      </c>
      <c r="C54" s="126">
        <v>2</v>
      </c>
      <c r="D54" s="308">
        <f>DEDEL!J54</f>
        <v>400012</v>
      </c>
      <c r="E54" s="126" t="b">
        <v>1</v>
      </c>
      <c r="F54" s="309" t="str">
        <f>RIGHT(DEDEL!C54,4)&amp;"."&amp;DEDEL!M54&amp;"."&amp;DEDEL!K54&amp;"."&amp;$C$5</f>
        <v>2071.DDEL1.E10.Ap21</v>
      </c>
      <c r="G54" s="310">
        <f t="shared" ca="1" si="0"/>
        <v>44361</v>
      </c>
      <c r="H54" s="311">
        <f>-DEDEL!Q54</f>
        <v>290.27999999999997</v>
      </c>
      <c r="I54" s="205">
        <f t="shared" ca="1" si="3"/>
        <v>44361</v>
      </c>
      <c r="J54" s="126">
        <v>3</v>
      </c>
      <c r="K54" s="126" t="b">
        <v>1</v>
      </c>
      <c r="L54" s="126" t="s">
        <v>4009</v>
      </c>
      <c r="M54" s="126" t="b">
        <v>1</v>
      </c>
      <c r="N54" s="126" t="s">
        <v>3687</v>
      </c>
      <c r="O54" s="309" t="str">
        <f>LEFT(DEDEL!D54,19)&amp;"."&amp;DEDELCR!F54</f>
        <v>Queenswell Infant &amp;.2071.DDEL1.E10.Ap21</v>
      </c>
      <c r="P54" s="312" t="str">
        <f>DEDEL!I54</f>
        <v>10162/543965</v>
      </c>
      <c r="Q54" s="126" t="b">
        <v>1</v>
      </c>
      <c r="R54" s="126" t="b">
        <v>1</v>
      </c>
      <c r="S54" s="126" t="b">
        <v>1</v>
      </c>
      <c r="U54" s="301">
        <f t="shared" si="1"/>
        <v>19</v>
      </c>
      <c r="V54" s="301">
        <f t="shared" si="2"/>
        <v>39</v>
      </c>
    </row>
    <row r="55" spans="1:22" x14ac:dyDescent="0.25">
      <c r="A55" s="126" t="s">
        <v>4008</v>
      </c>
      <c r="B55" s="200">
        <v>1</v>
      </c>
      <c r="C55" s="126">
        <v>2</v>
      </c>
      <c r="D55" s="308">
        <f>DEDEL!J55</f>
        <v>400012</v>
      </c>
      <c r="E55" s="126" t="b">
        <v>1</v>
      </c>
      <c r="F55" s="309" t="str">
        <f>RIGHT(DEDEL!C55,4)&amp;"."&amp;DEDEL!M55&amp;"."&amp;DEDEL!K55&amp;"."&amp;$C$5</f>
        <v>2072.DDEL1.E10.Ap21</v>
      </c>
      <c r="G55" s="310">
        <f t="shared" ca="1" si="0"/>
        <v>44361</v>
      </c>
      <c r="H55" s="311">
        <f>-DEDEL!Q55</f>
        <v>533</v>
      </c>
      <c r="I55" s="205">
        <f t="shared" ca="1" si="3"/>
        <v>44361</v>
      </c>
      <c r="J55" s="126">
        <v>3</v>
      </c>
      <c r="K55" s="126" t="b">
        <v>1</v>
      </c>
      <c r="L55" s="126" t="s">
        <v>4009</v>
      </c>
      <c r="M55" s="126" t="b">
        <v>1</v>
      </c>
      <c r="N55" s="126" t="s">
        <v>3687</v>
      </c>
      <c r="O55" s="309" t="str">
        <f>LEFT(DEDEL!D55,19)&amp;"."&amp;DEDELCR!F55</f>
        <v>Queenswell Junior S.2072.DDEL1.E10.Ap21</v>
      </c>
      <c r="P55" s="312" t="str">
        <f>DEDEL!I55</f>
        <v>10162/543965</v>
      </c>
      <c r="Q55" s="126" t="b">
        <v>1</v>
      </c>
      <c r="R55" s="126" t="b">
        <v>1</v>
      </c>
      <c r="S55" s="126" t="b">
        <v>1</v>
      </c>
      <c r="U55" s="301">
        <f t="shared" si="1"/>
        <v>19</v>
      </c>
      <c r="V55" s="301">
        <f t="shared" si="2"/>
        <v>39</v>
      </c>
    </row>
    <row r="56" spans="1:22" x14ac:dyDescent="0.25">
      <c r="A56" s="126" t="s">
        <v>4008</v>
      </c>
      <c r="B56" s="200">
        <v>1</v>
      </c>
      <c r="C56" s="126">
        <v>2</v>
      </c>
      <c r="D56" s="308">
        <f>DEDEL!J56</f>
        <v>400105</v>
      </c>
      <c r="E56" s="126" t="b">
        <v>1</v>
      </c>
      <c r="F56" s="309" t="str">
        <f>RIGHT(DEDEL!C56,4)&amp;"."&amp;DEDEL!M56&amp;"."&amp;DEDEL!K56&amp;"."&amp;$C$5</f>
        <v>2073.DDEL1.E10.Ap21</v>
      </c>
      <c r="G56" s="310">
        <f t="shared" ca="1" si="0"/>
        <v>44361</v>
      </c>
      <c r="H56" s="311">
        <f>-DEDEL!Q56</f>
        <v>1020.0799999999999</v>
      </c>
      <c r="I56" s="205">
        <f t="shared" ca="1" si="3"/>
        <v>44361</v>
      </c>
      <c r="J56" s="126">
        <v>3</v>
      </c>
      <c r="K56" s="126" t="b">
        <v>1</v>
      </c>
      <c r="L56" s="126" t="s">
        <v>4009</v>
      </c>
      <c r="M56" s="126" t="b">
        <v>1</v>
      </c>
      <c r="N56" s="126" t="s">
        <v>3687</v>
      </c>
      <c r="O56" s="309" t="str">
        <f>LEFT(DEDEL!D56,19)&amp;"."&amp;DEDELCR!F56</f>
        <v>Danegrove Primary S.2073.DDEL1.E10.Ap21</v>
      </c>
      <c r="P56" s="312" t="str">
        <f>DEDEL!I56</f>
        <v>10162/543965</v>
      </c>
      <c r="Q56" s="126" t="b">
        <v>1</v>
      </c>
      <c r="R56" s="126" t="b">
        <v>1</v>
      </c>
      <c r="S56" s="126" t="b">
        <v>1</v>
      </c>
      <c r="U56" s="301">
        <f t="shared" si="1"/>
        <v>19</v>
      </c>
      <c r="V56" s="301">
        <f t="shared" si="2"/>
        <v>39</v>
      </c>
    </row>
    <row r="57" spans="1:22" x14ac:dyDescent="0.25">
      <c r="A57" s="126" t="s">
        <v>4008</v>
      </c>
      <c r="B57" s="200">
        <v>1</v>
      </c>
      <c r="C57" s="126">
        <v>2</v>
      </c>
      <c r="D57" s="308">
        <f>DEDEL!J57</f>
        <v>400111</v>
      </c>
      <c r="E57" s="126" t="b">
        <v>1</v>
      </c>
      <c r="F57" s="309" t="str">
        <f>RIGHT(DEDEL!C57,4)&amp;"."&amp;DEDEL!M57&amp;"."&amp;DEDEL!K57&amp;"."&amp;$C$5</f>
        <v>2076.DDEL1.E10.Ap21</v>
      </c>
      <c r="G57" s="310">
        <f t="shared" ca="1" si="0"/>
        <v>44361</v>
      </c>
      <c r="H57" s="311">
        <f>-DEDEL!Q57</f>
        <v>578.91999999999996</v>
      </c>
      <c r="I57" s="205">
        <f t="shared" ca="1" si="3"/>
        <v>44361</v>
      </c>
      <c r="J57" s="126">
        <v>3</v>
      </c>
      <c r="K57" s="126" t="b">
        <v>1</v>
      </c>
      <c r="L57" s="126" t="s">
        <v>4009</v>
      </c>
      <c r="M57" s="126" t="b">
        <v>1</v>
      </c>
      <c r="N57" s="126" t="s">
        <v>3687</v>
      </c>
      <c r="O57" s="309" t="str">
        <f>LEFT(DEDEL!D57,19)&amp;"."&amp;DEDELCR!F57</f>
        <v>Wessex Gardens Prim.2076.DDEL1.E10.Ap21</v>
      </c>
      <c r="P57" s="312" t="str">
        <f>DEDEL!I57</f>
        <v>10162/543965</v>
      </c>
      <c r="Q57" s="126" t="b">
        <v>1</v>
      </c>
      <c r="R57" s="126" t="b">
        <v>1</v>
      </c>
      <c r="S57" s="126" t="b">
        <v>1</v>
      </c>
      <c r="U57" s="301">
        <f t="shared" si="1"/>
        <v>19</v>
      </c>
      <c r="V57" s="301">
        <f t="shared" si="2"/>
        <v>39</v>
      </c>
    </row>
    <row r="58" spans="1:22" x14ac:dyDescent="0.25">
      <c r="A58" s="126" t="s">
        <v>4008</v>
      </c>
      <c r="B58" s="200">
        <v>1</v>
      </c>
      <c r="C58" s="126">
        <v>2</v>
      </c>
      <c r="D58" s="308">
        <f>DEDEL!J58</f>
        <v>400113</v>
      </c>
      <c r="E58" s="126" t="b">
        <v>1</v>
      </c>
      <c r="F58" s="309" t="str">
        <f>RIGHT(DEDEL!C58,4)&amp;"."&amp;DEDEL!M58&amp;"."&amp;DEDEL!K58&amp;"."&amp;$C$5</f>
        <v>2077.DDEL1.E10.Ap21</v>
      </c>
      <c r="G58" s="310">
        <f t="shared" ca="1" si="0"/>
        <v>44361</v>
      </c>
      <c r="H58" s="311">
        <f>-DEDEL!Q58</f>
        <v>1420.24</v>
      </c>
      <c r="I58" s="205">
        <f t="shared" ca="1" si="3"/>
        <v>44361</v>
      </c>
      <c r="J58" s="126">
        <v>3</v>
      </c>
      <c r="K58" s="126" t="b">
        <v>1</v>
      </c>
      <c r="L58" s="126" t="s">
        <v>4009</v>
      </c>
      <c r="M58" s="126" t="b">
        <v>1</v>
      </c>
      <c r="N58" s="126" t="s">
        <v>3687</v>
      </c>
      <c r="O58" s="309" t="str">
        <f>LEFT(DEDEL!D58,19)&amp;"."&amp;DEDELCR!F58</f>
        <v>The Orion Primary S.2077.DDEL1.E10.Ap21</v>
      </c>
      <c r="P58" s="312" t="str">
        <f>DEDEL!I58</f>
        <v>10162/543965</v>
      </c>
      <c r="Q58" s="126" t="b">
        <v>1</v>
      </c>
      <c r="R58" s="126" t="b">
        <v>1</v>
      </c>
      <c r="S58" s="126" t="b">
        <v>1</v>
      </c>
      <c r="U58" s="301">
        <f t="shared" si="1"/>
        <v>19</v>
      </c>
      <c r="V58" s="301">
        <f t="shared" si="2"/>
        <v>39</v>
      </c>
    </row>
    <row r="59" spans="1:22" x14ac:dyDescent="0.25">
      <c r="A59" s="126" t="s">
        <v>4008</v>
      </c>
      <c r="B59" s="200">
        <v>1</v>
      </c>
      <c r="C59" s="126">
        <v>2</v>
      </c>
      <c r="D59" s="308">
        <f>DEDEL!J59</f>
        <v>400014</v>
      </c>
      <c r="E59" s="126" t="b">
        <v>1</v>
      </c>
      <c r="F59" s="309" t="str">
        <f>RIGHT(DEDEL!C59,4)&amp;"."&amp;DEDEL!M59&amp;"."&amp;DEDEL!K59&amp;"."&amp;$C$5</f>
        <v>2078.DDEL1.E10.Ap21</v>
      </c>
      <c r="G59" s="310">
        <f t="shared" ca="1" si="0"/>
        <v>44361</v>
      </c>
      <c r="H59" s="311">
        <f>-DEDEL!Q59</f>
        <v>570.71999999999991</v>
      </c>
      <c r="I59" s="205">
        <f t="shared" ca="1" si="3"/>
        <v>44361</v>
      </c>
      <c r="J59" s="126">
        <v>3</v>
      </c>
      <c r="K59" s="126" t="b">
        <v>1</v>
      </c>
      <c r="L59" s="126" t="s">
        <v>4009</v>
      </c>
      <c r="M59" s="126" t="b">
        <v>1</v>
      </c>
      <c r="N59" s="126" t="s">
        <v>3687</v>
      </c>
      <c r="O59" s="309" t="str">
        <f>LEFT(DEDEL!D59,19)&amp;"."&amp;DEDELCR!F59</f>
        <v>Pardes House Primar.2078.DDEL1.E10.Ap21</v>
      </c>
      <c r="P59" s="312" t="str">
        <f>DEDEL!I59</f>
        <v>10162/543965</v>
      </c>
      <c r="Q59" s="126" t="b">
        <v>1</v>
      </c>
      <c r="R59" s="126" t="b">
        <v>1</v>
      </c>
      <c r="S59" s="126" t="b">
        <v>1</v>
      </c>
      <c r="U59" s="301">
        <f t="shared" si="1"/>
        <v>19</v>
      </c>
      <c r="V59" s="301">
        <f t="shared" si="2"/>
        <v>39</v>
      </c>
    </row>
    <row r="60" spans="1:22" x14ac:dyDescent="0.25">
      <c r="A60" s="126" t="s">
        <v>4008</v>
      </c>
      <c r="B60" s="200">
        <v>1</v>
      </c>
      <c r="C60" s="126">
        <v>2</v>
      </c>
      <c r="D60" s="308">
        <f>DEDEL!J60</f>
        <v>400070</v>
      </c>
      <c r="E60" s="126" t="b">
        <v>1</v>
      </c>
      <c r="F60" s="309" t="str">
        <f>RIGHT(DEDEL!C60,4)&amp;"."&amp;DEDEL!M60&amp;"."&amp;DEDEL!K60&amp;"."&amp;$C$5</f>
        <v>2079.DDEL1.E10.Ap21</v>
      </c>
      <c r="G60" s="310">
        <f t="shared" ca="1" si="0"/>
        <v>44361</v>
      </c>
      <c r="H60" s="311">
        <f>-DEDEL!Q60</f>
        <v>711.76</v>
      </c>
      <c r="I60" s="205">
        <f t="shared" ca="1" si="3"/>
        <v>44361</v>
      </c>
      <c r="J60" s="126">
        <v>3</v>
      </c>
      <c r="K60" s="126" t="b">
        <v>1</v>
      </c>
      <c r="L60" s="126" t="s">
        <v>4009</v>
      </c>
      <c r="M60" s="126" t="b">
        <v>1</v>
      </c>
      <c r="N60" s="126" t="s">
        <v>3687</v>
      </c>
      <c r="O60" s="309" t="str">
        <f>LEFT(DEDEL!D60,19)&amp;"."&amp;DEDELCR!F60</f>
        <v>Beis Yaakov Primary.2079.DDEL1.E10.Ap21</v>
      </c>
      <c r="P60" s="312" t="str">
        <f>DEDEL!I60</f>
        <v>10162/543965</v>
      </c>
      <c r="Q60" s="126" t="b">
        <v>1</v>
      </c>
      <c r="R60" s="126" t="b">
        <v>1</v>
      </c>
      <c r="S60" s="126" t="b">
        <v>1</v>
      </c>
      <c r="U60" s="301">
        <f t="shared" si="1"/>
        <v>19</v>
      </c>
      <c r="V60" s="301">
        <f t="shared" si="2"/>
        <v>39</v>
      </c>
    </row>
    <row r="61" spans="1:22" x14ac:dyDescent="0.25">
      <c r="A61" s="126" t="s">
        <v>4008</v>
      </c>
      <c r="B61" s="200">
        <v>1</v>
      </c>
      <c r="C61" s="126">
        <v>2</v>
      </c>
      <c r="D61" s="308">
        <f>DEDEL!J61</f>
        <v>400069</v>
      </c>
      <c r="E61" s="126" t="b">
        <v>1</v>
      </c>
      <c r="F61" s="309" t="str">
        <f>RIGHT(DEDEL!C61,4)&amp;"."&amp;DEDEL!M61&amp;"."&amp;DEDEL!K61&amp;"."&amp;$C$5</f>
        <v>3300.DDEL1.E10.Ap21</v>
      </c>
      <c r="G61" s="310">
        <f t="shared" ca="1" si="0"/>
        <v>44361</v>
      </c>
      <c r="H61" s="311">
        <f>-DEDEL!Q61</f>
        <v>280.44</v>
      </c>
      <c r="I61" s="205">
        <f t="shared" ca="1" si="3"/>
        <v>44361</v>
      </c>
      <c r="J61" s="126">
        <v>3</v>
      </c>
      <c r="K61" s="126" t="b">
        <v>1</v>
      </c>
      <c r="L61" s="126" t="s">
        <v>4009</v>
      </c>
      <c r="M61" s="126" t="b">
        <v>1</v>
      </c>
      <c r="N61" s="126" t="s">
        <v>3687</v>
      </c>
      <c r="O61" s="309" t="str">
        <f>LEFT(DEDEL!D61,19)&amp;"."&amp;DEDELCR!F61</f>
        <v>All Saints' CofE Pr.3300.DDEL1.E10.Ap21</v>
      </c>
      <c r="P61" s="312" t="str">
        <f>DEDEL!I61</f>
        <v>10162/543965</v>
      </c>
      <c r="Q61" s="126" t="b">
        <v>1</v>
      </c>
      <c r="R61" s="126" t="b">
        <v>1</v>
      </c>
      <c r="S61" s="126" t="b">
        <v>1</v>
      </c>
      <c r="U61" s="301">
        <f t="shared" si="1"/>
        <v>19</v>
      </c>
      <c r="V61" s="301">
        <f t="shared" si="2"/>
        <v>39</v>
      </c>
    </row>
    <row r="62" spans="1:22" x14ac:dyDescent="0.25">
      <c r="A62" s="126" t="s">
        <v>4008</v>
      </c>
      <c r="B62" s="200">
        <v>1</v>
      </c>
      <c r="C62" s="126">
        <v>2</v>
      </c>
      <c r="D62" s="308">
        <f>DEDEL!J62</f>
        <v>400039</v>
      </c>
      <c r="E62" s="126" t="b">
        <v>1</v>
      </c>
      <c r="F62" s="309" t="str">
        <f>RIGHT(DEDEL!C62,4)&amp;"."&amp;DEDEL!M62&amp;"."&amp;DEDEL!K62&amp;"."&amp;$C$5</f>
        <v>3302.DDEL1.E10.Ap21</v>
      </c>
      <c r="G62" s="310">
        <f t="shared" ca="1" si="0"/>
        <v>44361</v>
      </c>
      <c r="H62" s="311">
        <f>-DEDEL!Q62</f>
        <v>342.76</v>
      </c>
      <c r="I62" s="205">
        <f t="shared" ca="1" si="3"/>
        <v>44361</v>
      </c>
      <c r="J62" s="126">
        <v>3</v>
      </c>
      <c r="K62" s="126" t="b">
        <v>1</v>
      </c>
      <c r="L62" s="126" t="s">
        <v>4009</v>
      </c>
      <c r="M62" s="126" t="b">
        <v>1</v>
      </c>
      <c r="N62" s="126" t="s">
        <v>3687</v>
      </c>
      <c r="O62" s="309" t="str">
        <f>LEFT(DEDEL!D62,19)&amp;"."&amp;DEDELCR!F62</f>
        <v>Christ Church Prima.3302.DDEL1.E10.Ap21</v>
      </c>
      <c r="P62" s="312" t="str">
        <f>DEDEL!I62</f>
        <v>10162/543965</v>
      </c>
      <c r="Q62" s="126" t="b">
        <v>1</v>
      </c>
      <c r="R62" s="126" t="b">
        <v>1</v>
      </c>
      <c r="S62" s="126" t="b">
        <v>1</v>
      </c>
      <c r="U62" s="301">
        <f t="shared" si="1"/>
        <v>19</v>
      </c>
      <c r="V62" s="301">
        <f t="shared" si="2"/>
        <v>39</v>
      </c>
    </row>
    <row r="63" spans="1:22" x14ac:dyDescent="0.25">
      <c r="A63" s="126" t="s">
        <v>4008</v>
      </c>
      <c r="B63" s="200">
        <v>1</v>
      </c>
      <c r="C63" s="126">
        <v>2</v>
      </c>
      <c r="D63" s="308">
        <f>DEDEL!J63</f>
        <v>400008</v>
      </c>
      <c r="E63" s="126" t="b">
        <v>1</v>
      </c>
      <c r="F63" s="309" t="str">
        <f>RIGHT(DEDEL!C63,4)&amp;"."&amp;DEDEL!M63&amp;"."&amp;DEDEL!K63&amp;"."&amp;$C$5</f>
        <v>3304.DDEL1.E10.Ap21</v>
      </c>
      <c r="G63" s="310">
        <f t="shared" ca="1" si="0"/>
        <v>44361</v>
      </c>
      <c r="H63" s="311">
        <f>-DEDEL!Q63</f>
        <v>326.35999999999996</v>
      </c>
      <c r="I63" s="205">
        <f t="shared" ca="1" si="3"/>
        <v>44361</v>
      </c>
      <c r="J63" s="126">
        <v>3</v>
      </c>
      <c r="K63" s="126" t="b">
        <v>1</v>
      </c>
      <c r="L63" s="126" t="s">
        <v>4009</v>
      </c>
      <c r="M63" s="126" t="b">
        <v>1</v>
      </c>
      <c r="N63" s="126" t="s">
        <v>3687</v>
      </c>
      <c r="O63" s="309" t="str">
        <f>LEFT(DEDEL!D63,19)&amp;"."&amp;DEDELCR!F63</f>
        <v>Holy Trinity CofE P.3304.DDEL1.E10.Ap21</v>
      </c>
      <c r="P63" s="312" t="str">
        <f>DEDEL!I63</f>
        <v>10162/543965</v>
      </c>
      <c r="Q63" s="126" t="b">
        <v>1</v>
      </c>
      <c r="R63" s="126" t="b">
        <v>1</v>
      </c>
      <c r="S63" s="126" t="b">
        <v>1</v>
      </c>
      <c r="U63" s="301">
        <f t="shared" si="1"/>
        <v>19</v>
      </c>
      <c r="V63" s="301">
        <f t="shared" si="2"/>
        <v>39</v>
      </c>
    </row>
    <row r="64" spans="1:22" x14ac:dyDescent="0.25">
      <c r="A64" s="126" t="s">
        <v>4008</v>
      </c>
      <c r="B64" s="200">
        <v>1</v>
      </c>
      <c r="C64" s="126">
        <v>2</v>
      </c>
      <c r="D64" s="308">
        <f>DEDEL!J64</f>
        <v>400086</v>
      </c>
      <c r="E64" s="126" t="b">
        <v>1</v>
      </c>
      <c r="F64" s="309" t="str">
        <f>RIGHT(DEDEL!C64,4)&amp;"."&amp;DEDEL!M64&amp;"."&amp;DEDEL!K64&amp;"."&amp;$C$5</f>
        <v>3305.DDEL1.E10.Ap21</v>
      </c>
      <c r="G64" s="310">
        <f t="shared" ca="1" si="0"/>
        <v>44361</v>
      </c>
      <c r="H64" s="311">
        <f>-DEDEL!Q64</f>
        <v>245.99999999999997</v>
      </c>
      <c r="I64" s="205">
        <f t="shared" ca="1" si="3"/>
        <v>44361</v>
      </c>
      <c r="J64" s="126">
        <v>3</v>
      </c>
      <c r="K64" s="126" t="b">
        <v>1</v>
      </c>
      <c r="L64" s="126" t="s">
        <v>4009</v>
      </c>
      <c r="M64" s="126" t="b">
        <v>1</v>
      </c>
      <c r="N64" s="126" t="s">
        <v>3687</v>
      </c>
      <c r="O64" s="309" t="str">
        <f>LEFT(DEDEL!D64,19)&amp;"."&amp;DEDELCR!F64</f>
        <v>Monken Hadley CofE .3305.DDEL1.E10.Ap21</v>
      </c>
      <c r="P64" s="312" t="str">
        <f>DEDEL!I64</f>
        <v>10162/543965</v>
      </c>
      <c r="Q64" s="126" t="b">
        <v>1</v>
      </c>
      <c r="R64" s="126" t="b">
        <v>1</v>
      </c>
      <c r="S64" s="126" t="b">
        <v>1</v>
      </c>
      <c r="U64" s="301">
        <f t="shared" si="1"/>
        <v>19</v>
      </c>
      <c r="V64" s="301">
        <f t="shared" si="2"/>
        <v>39</v>
      </c>
    </row>
    <row r="65" spans="1:22" x14ac:dyDescent="0.25">
      <c r="A65" s="126" t="s">
        <v>4008</v>
      </c>
      <c r="B65" s="200">
        <v>1</v>
      </c>
      <c r="C65" s="126">
        <v>2</v>
      </c>
      <c r="D65" s="308">
        <f>DEDEL!J65</f>
        <v>400114</v>
      </c>
      <c r="E65" s="126" t="b">
        <v>1</v>
      </c>
      <c r="F65" s="309" t="str">
        <f>RIGHT(DEDEL!C65,4)&amp;"."&amp;DEDEL!M65&amp;"."&amp;DEDEL!K65&amp;"."&amp;$C$5</f>
        <v>3307.DDEL1.E10.Ap21</v>
      </c>
      <c r="G65" s="310">
        <f t="shared" ca="1" si="0"/>
        <v>44361</v>
      </c>
      <c r="H65" s="311">
        <f>-DEDEL!Q65</f>
        <v>342.76</v>
      </c>
      <c r="I65" s="205">
        <f t="shared" ca="1" si="3"/>
        <v>44361</v>
      </c>
      <c r="J65" s="126">
        <v>3</v>
      </c>
      <c r="K65" s="126" t="b">
        <v>1</v>
      </c>
      <c r="L65" s="126" t="s">
        <v>4009</v>
      </c>
      <c r="M65" s="126" t="b">
        <v>1</v>
      </c>
      <c r="N65" s="126" t="s">
        <v>3687</v>
      </c>
      <c r="O65" s="309" t="str">
        <f>LEFT(DEDEL!D65,19)&amp;"."&amp;DEDELCR!F65</f>
        <v>St John's CofE Juni.3307.DDEL1.E10.Ap21</v>
      </c>
      <c r="P65" s="312" t="str">
        <f>DEDEL!I65</f>
        <v>10162/543965</v>
      </c>
      <c r="Q65" s="126" t="b">
        <v>1</v>
      </c>
      <c r="R65" s="126" t="b">
        <v>1</v>
      </c>
      <c r="S65" s="126" t="b">
        <v>1</v>
      </c>
      <c r="U65" s="301">
        <f t="shared" si="1"/>
        <v>19</v>
      </c>
      <c r="V65" s="301">
        <f t="shared" si="2"/>
        <v>39</v>
      </c>
    </row>
    <row r="66" spans="1:22" x14ac:dyDescent="0.25">
      <c r="A66" s="126" t="s">
        <v>4008</v>
      </c>
      <c r="B66" s="200">
        <v>1</v>
      </c>
      <c r="C66" s="126">
        <v>2</v>
      </c>
      <c r="D66" s="308">
        <f>DEDEL!J66</f>
        <v>400098</v>
      </c>
      <c r="E66" s="126" t="b">
        <v>1</v>
      </c>
      <c r="F66" s="309" t="str">
        <f>RIGHT(DEDEL!C66,4)&amp;"."&amp;DEDEL!M66&amp;"."&amp;DEDEL!K66&amp;"."&amp;$C$5</f>
        <v>3309.DDEL1.E10.Ap21</v>
      </c>
      <c r="G66" s="310">
        <f t="shared" ca="1" si="0"/>
        <v>44361</v>
      </c>
      <c r="H66" s="311">
        <f>-DEDEL!Q66</f>
        <v>346.03999999999996</v>
      </c>
      <c r="I66" s="205">
        <f t="shared" ca="1" si="3"/>
        <v>44361</v>
      </c>
      <c r="J66" s="126">
        <v>3</v>
      </c>
      <c r="K66" s="126" t="b">
        <v>1</v>
      </c>
      <c r="L66" s="126" t="s">
        <v>4009</v>
      </c>
      <c r="M66" s="126" t="b">
        <v>1</v>
      </c>
      <c r="N66" s="126" t="s">
        <v>3687</v>
      </c>
      <c r="O66" s="309" t="str">
        <f>LEFT(DEDEL!D66,19)&amp;"."&amp;DEDELCR!F66</f>
        <v>St John's CofE Prim.3309.DDEL1.E10.Ap21</v>
      </c>
      <c r="P66" s="312" t="str">
        <f>DEDEL!I66</f>
        <v>10162/543965</v>
      </c>
      <c r="Q66" s="126" t="b">
        <v>1</v>
      </c>
      <c r="R66" s="126" t="b">
        <v>1</v>
      </c>
      <c r="S66" s="126" t="b">
        <v>1</v>
      </c>
      <c r="U66" s="301">
        <f t="shared" si="1"/>
        <v>19</v>
      </c>
      <c r="V66" s="301">
        <f t="shared" si="2"/>
        <v>39</v>
      </c>
    </row>
    <row r="67" spans="1:22" x14ac:dyDescent="0.25">
      <c r="A67" s="126" t="s">
        <v>4008</v>
      </c>
      <c r="B67" s="200">
        <v>1</v>
      </c>
      <c r="C67" s="126">
        <v>2</v>
      </c>
      <c r="D67" s="308">
        <f>DEDEL!J67</f>
        <v>400058</v>
      </c>
      <c r="E67" s="126" t="b">
        <v>1</v>
      </c>
      <c r="F67" s="309" t="str">
        <f>RIGHT(DEDEL!C67,4)&amp;"."&amp;DEDEL!M67&amp;"."&amp;DEDEL!K67&amp;"."&amp;$C$5</f>
        <v>3311.DDEL1.E10.Ap21</v>
      </c>
      <c r="G67" s="310">
        <f t="shared" ca="1" si="0"/>
        <v>44361</v>
      </c>
      <c r="H67" s="311">
        <f>-DEDEL!Q67</f>
        <v>674.04</v>
      </c>
      <c r="I67" s="205">
        <f t="shared" ca="1" si="3"/>
        <v>44361</v>
      </c>
      <c r="J67" s="126">
        <v>3</v>
      </c>
      <c r="K67" s="126" t="b">
        <v>1</v>
      </c>
      <c r="L67" s="126" t="s">
        <v>4009</v>
      </c>
      <c r="M67" s="126" t="b">
        <v>1</v>
      </c>
      <c r="N67" s="126" t="s">
        <v>3687</v>
      </c>
      <c r="O67" s="309" t="str">
        <f>LEFT(DEDEL!D67,19)&amp;"."&amp;DEDELCR!F67</f>
        <v>St Mary's CofE Prim.3311.DDEL1.E10.Ap21</v>
      </c>
      <c r="P67" s="312" t="str">
        <f>DEDEL!I67</f>
        <v>10162/543965</v>
      </c>
      <c r="Q67" s="126" t="b">
        <v>1</v>
      </c>
      <c r="R67" s="126" t="b">
        <v>1</v>
      </c>
      <c r="S67" s="126" t="b">
        <v>1</v>
      </c>
      <c r="U67" s="301">
        <f t="shared" si="1"/>
        <v>19</v>
      </c>
      <c r="V67" s="301">
        <f t="shared" si="2"/>
        <v>39</v>
      </c>
    </row>
    <row r="68" spans="1:22" x14ac:dyDescent="0.25">
      <c r="A68" s="126" t="s">
        <v>4008</v>
      </c>
      <c r="B68" s="200">
        <v>1</v>
      </c>
      <c r="C68" s="126">
        <v>2</v>
      </c>
      <c r="D68" s="308">
        <f>DEDEL!J68</f>
        <v>400017</v>
      </c>
      <c r="E68" s="126" t="b">
        <v>1</v>
      </c>
      <c r="F68" s="309" t="str">
        <f>RIGHT(DEDEL!C68,4)&amp;"."&amp;DEDEL!M68&amp;"."&amp;DEDEL!K68&amp;"."&amp;$C$5</f>
        <v>3312.DDEL1.E10.Ap21</v>
      </c>
      <c r="G68" s="310">
        <f t="shared" ca="1" si="0"/>
        <v>44361</v>
      </c>
      <c r="H68" s="311">
        <f>-DEDEL!Q68</f>
        <v>347.68</v>
      </c>
      <c r="I68" s="205">
        <f t="shared" ca="1" si="3"/>
        <v>44361</v>
      </c>
      <c r="J68" s="126">
        <v>3</v>
      </c>
      <c r="K68" s="126" t="b">
        <v>1</v>
      </c>
      <c r="L68" s="126" t="s">
        <v>4009</v>
      </c>
      <c r="M68" s="126" t="b">
        <v>1</v>
      </c>
      <c r="N68" s="126" t="s">
        <v>3687</v>
      </c>
      <c r="O68" s="309" t="str">
        <f>LEFT(DEDEL!D68,19)&amp;"."&amp;DEDELCR!F68</f>
        <v>St Mary's CofE Prim.3312.DDEL1.E10.Ap21</v>
      </c>
      <c r="P68" s="312" t="str">
        <f>DEDEL!I68</f>
        <v>10162/543965</v>
      </c>
      <c r="Q68" s="126" t="b">
        <v>1</v>
      </c>
      <c r="R68" s="126" t="b">
        <v>1</v>
      </c>
      <c r="S68" s="126" t="b">
        <v>1</v>
      </c>
      <c r="U68" s="301">
        <f t="shared" si="1"/>
        <v>19</v>
      </c>
      <c r="V68" s="301">
        <f t="shared" si="2"/>
        <v>39</v>
      </c>
    </row>
    <row r="69" spans="1:22" x14ac:dyDescent="0.25">
      <c r="A69" s="126" t="s">
        <v>4008</v>
      </c>
      <c r="B69" s="200">
        <v>1</v>
      </c>
      <c r="C69" s="126">
        <v>2</v>
      </c>
      <c r="D69" s="308">
        <f>DEDEL!J69</f>
        <v>400006</v>
      </c>
      <c r="E69" s="126" t="b">
        <v>1</v>
      </c>
      <c r="F69" s="309" t="str">
        <f>RIGHT(DEDEL!C69,4)&amp;"."&amp;DEDEL!M69&amp;"."&amp;DEDEL!K69&amp;"."&amp;$C$5</f>
        <v>3313.DDEL1.E10.Ap21</v>
      </c>
      <c r="G69" s="310">
        <f t="shared" ca="1" si="0"/>
        <v>44361</v>
      </c>
      <c r="H69" s="311">
        <f>-DEDEL!Q69</f>
        <v>305.03999999999996</v>
      </c>
      <c r="I69" s="205">
        <f t="shared" ca="1" si="3"/>
        <v>44361</v>
      </c>
      <c r="J69" s="126">
        <v>3</v>
      </c>
      <c r="K69" s="126" t="b">
        <v>1</v>
      </c>
      <c r="L69" s="126" t="s">
        <v>4009</v>
      </c>
      <c r="M69" s="126" t="b">
        <v>1</v>
      </c>
      <c r="N69" s="126" t="s">
        <v>3687</v>
      </c>
      <c r="O69" s="309" t="str">
        <f>LEFT(DEDEL!D69,19)&amp;"."&amp;DEDELCR!F69</f>
        <v>St Paul's CofE Prim.3313.DDEL1.E10.Ap21</v>
      </c>
      <c r="P69" s="312" t="str">
        <f>DEDEL!I69</f>
        <v>10162/543965</v>
      </c>
      <c r="Q69" s="126" t="b">
        <v>1</v>
      </c>
      <c r="R69" s="126" t="b">
        <v>1</v>
      </c>
      <c r="S69" s="126" t="b">
        <v>1</v>
      </c>
      <c r="U69" s="301">
        <f t="shared" si="1"/>
        <v>19</v>
      </c>
      <c r="V69" s="301">
        <f t="shared" si="2"/>
        <v>39</v>
      </c>
    </row>
    <row r="70" spans="1:22" x14ac:dyDescent="0.25">
      <c r="A70" s="126" t="s">
        <v>4008</v>
      </c>
      <c r="B70" s="200">
        <v>1</v>
      </c>
      <c r="C70" s="126">
        <v>2</v>
      </c>
      <c r="D70" s="308">
        <f>DEDEL!J70</f>
        <v>400094</v>
      </c>
      <c r="E70" s="126" t="b">
        <v>1</v>
      </c>
      <c r="F70" s="309" t="str">
        <f>RIGHT(DEDEL!C70,4)&amp;"."&amp;DEDEL!M70&amp;"."&amp;DEDEL!K70&amp;"."&amp;$C$5</f>
        <v>3314.DDEL1.E10.Ap21</v>
      </c>
      <c r="G70" s="310">
        <f t="shared" ca="1" si="0"/>
        <v>44361</v>
      </c>
      <c r="H70" s="311">
        <f>-DEDEL!Q70</f>
        <v>337.84</v>
      </c>
      <c r="I70" s="205">
        <f t="shared" ca="1" si="3"/>
        <v>44361</v>
      </c>
      <c r="J70" s="126">
        <v>3</v>
      </c>
      <c r="K70" s="126" t="b">
        <v>1</v>
      </c>
      <c r="L70" s="126" t="s">
        <v>4009</v>
      </c>
      <c r="M70" s="126" t="b">
        <v>1</v>
      </c>
      <c r="N70" s="126" t="s">
        <v>3687</v>
      </c>
      <c r="O70" s="309" t="str">
        <f>LEFT(DEDEL!D70,19)&amp;"."&amp;DEDELCR!F70</f>
        <v>St Paul's CofE Prim.3314.DDEL1.E10.Ap21</v>
      </c>
      <c r="P70" s="312" t="str">
        <f>DEDEL!I70</f>
        <v>10162/543965</v>
      </c>
      <c r="Q70" s="126" t="b">
        <v>1</v>
      </c>
      <c r="R70" s="126" t="b">
        <v>1</v>
      </c>
      <c r="S70" s="126" t="b">
        <v>1</v>
      </c>
      <c r="U70" s="301">
        <f t="shared" si="1"/>
        <v>19</v>
      </c>
      <c r="V70" s="301">
        <f t="shared" si="2"/>
        <v>39</v>
      </c>
    </row>
    <row r="71" spans="1:22" x14ac:dyDescent="0.25">
      <c r="A71" s="126" t="s">
        <v>4008</v>
      </c>
      <c r="B71" s="200">
        <v>1</v>
      </c>
      <c r="C71" s="126">
        <v>2</v>
      </c>
      <c r="D71" s="308">
        <f>DEDEL!J71</f>
        <v>400062</v>
      </c>
      <c r="E71" s="126" t="b">
        <v>1</v>
      </c>
      <c r="F71" s="309" t="str">
        <f>RIGHT(DEDEL!C71,4)&amp;"."&amp;DEDEL!M71&amp;"."&amp;DEDEL!K71&amp;"."&amp;$C$5</f>
        <v>3315.DDEL1.E10.Ap21</v>
      </c>
      <c r="G71" s="310">
        <f t="shared" ca="1" si="0"/>
        <v>44361</v>
      </c>
      <c r="H71" s="311">
        <f>-DEDEL!Q71</f>
        <v>341.12</v>
      </c>
      <c r="I71" s="205">
        <f t="shared" ca="1" si="3"/>
        <v>44361</v>
      </c>
      <c r="J71" s="126">
        <v>3</v>
      </c>
      <c r="K71" s="126" t="b">
        <v>1</v>
      </c>
      <c r="L71" s="126" t="s">
        <v>4009</v>
      </c>
      <c r="M71" s="126" t="b">
        <v>1</v>
      </c>
      <c r="N71" s="126" t="s">
        <v>3687</v>
      </c>
      <c r="O71" s="309" t="str">
        <f>LEFT(DEDEL!D71,19)&amp;"."&amp;DEDELCR!F71</f>
        <v>St Andrew's CofE Vo.3315.DDEL1.E10.Ap21</v>
      </c>
      <c r="P71" s="312" t="str">
        <f>DEDEL!I71</f>
        <v>10162/543965</v>
      </c>
      <c r="Q71" s="126" t="b">
        <v>1</v>
      </c>
      <c r="R71" s="126" t="b">
        <v>1</v>
      </c>
      <c r="S71" s="126" t="b">
        <v>1</v>
      </c>
      <c r="U71" s="301">
        <f t="shared" si="1"/>
        <v>19</v>
      </c>
      <c r="V71" s="301">
        <f t="shared" si="2"/>
        <v>39</v>
      </c>
    </row>
    <row r="72" spans="1:22" x14ac:dyDescent="0.25">
      <c r="A72" s="126" t="s">
        <v>4008</v>
      </c>
      <c r="B72" s="200">
        <v>1</v>
      </c>
      <c r="C72" s="126">
        <v>2</v>
      </c>
      <c r="D72" s="308">
        <f>DEDEL!J72</f>
        <v>400100</v>
      </c>
      <c r="E72" s="126" t="b">
        <v>1</v>
      </c>
      <c r="F72" s="309" t="str">
        <f>RIGHT(DEDEL!C72,4)&amp;"."&amp;DEDEL!M72&amp;"."&amp;DEDEL!K72&amp;"."&amp;$C$5</f>
        <v>3316.DDEL1.E10.Ap21</v>
      </c>
      <c r="G72" s="310">
        <f t="shared" ca="1" si="0"/>
        <v>44361</v>
      </c>
      <c r="H72" s="311">
        <f>-DEDEL!Q72</f>
        <v>347.68</v>
      </c>
      <c r="I72" s="205">
        <f t="shared" ca="1" si="3"/>
        <v>44361</v>
      </c>
      <c r="J72" s="126">
        <v>3</v>
      </c>
      <c r="K72" s="126" t="b">
        <v>1</v>
      </c>
      <c r="L72" s="126" t="s">
        <v>4009</v>
      </c>
      <c r="M72" s="126" t="b">
        <v>1</v>
      </c>
      <c r="N72" s="126" t="s">
        <v>3687</v>
      </c>
      <c r="O72" s="309" t="str">
        <f>LEFT(DEDEL!D72,19)&amp;"."&amp;DEDELCR!F72</f>
        <v>Trent CofE Primary .3316.DDEL1.E10.Ap21</v>
      </c>
      <c r="P72" s="312" t="str">
        <f>DEDEL!I72</f>
        <v>10162/543965</v>
      </c>
      <c r="Q72" s="126" t="b">
        <v>1</v>
      </c>
      <c r="R72" s="126" t="b">
        <v>1</v>
      </c>
      <c r="S72" s="126" t="b">
        <v>1</v>
      </c>
      <c r="U72" s="301">
        <f t="shared" si="1"/>
        <v>19</v>
      </c>
      <c r="V72" s="301">
        <f t="shared" si="2"/>
        <v>39</v>
      </c>
    </row>
    <row r="73" spans="1:22" x14ac:dyDescent="0.25">
      <c r="A73" s="126" t="s">
        <v>4008</v>
      </c>
      <c r="B73" s="200">
        <v>1</v>
      </c>
      <c r="C73" s="126">
        <v>2</v>
      </c>
      <c r="D73" s="308">
        <f>DEDEL!J73</f>
        <v>400015</v>
      </c>
      <c r="E73" s="126" t="b">
        <v>1</v>
      </c>
      <c r="F73" s="309" t="str">
        <f>RIGHT(DEDEL!C73,4)&amp;"."&amp;DEDEL!M73&amp;"."&amp;DEDEL!K73&amp;"."&amp;$C$5</f>
        <v>3317.DDEL1.E10.Ap21</v>
      </c>
      <c r="G73" s="310">
        <f t="shared" ca="1" si="0"/>
        <v>44361</v>
      </c>
      <c r="H73" s="311">
        <f>-DEDEL!Q73</f>
        <v>347.68</v>
      </c>
      <c r="I73" s="205">
        <f t="shared" ca="1" si="3"/>
        <v>44361</v>
      </c>
      <c r="J73" s="126">
        <v>3</v>
      </c>
      <c r="K73" s="126" t="b">
        <v>1</v>
      </c>
      <c r="L73" s="126" t="s">
        <v>4009</v>
      </c>
      <c r="M73" s="126" t="b">
        <v>1</v>
      </c>
      <c r="N73" s="126" t="s">
        <v>3687</v>
      </c>
      <c r="O73" s="309" t="str">
        <f>LEFT(DEDEL!D73,19)&amp;"."&amp;DEDELCR!F73</f>
        <v>All Saints' CofE Pr.3317.DDEL1.E10.Ap21</v>
      </c>
      <c r="P73" s="312" t="str">
        <f>DEDEL!I73</f>
        <v>10162/543965</v>
      </c>
      <c r="Q73" s="126" t="b">
        <v>1</v>
      </c>
      <c r="R73" s="126" t="b">
        <v>1</v>
      </c>
      <c r="S73" s="126" t="b">
        <v>1</v>
      </c>
      <c r="U73" s="301">
        <f t="shared" si="1"/>
        <v>19</v>
      </c>
      <c r="V73" s="301">
        <f t="shared" si="2"/>
        <v>39</v>
      </c>
    </row>
    <row r="74" spans="1:22" x14ac:dyDescent="0.25">
      <c r="A74" s="126" t="s">
        <v>4008</v>
      </c>
      <c r="B74" s="200">
        <v>1</v>
      </c>
      <c r="C74" s="126">
        <v>2</v>
      </c>
      <c r="D74" s="308">
        <f>DEDEL!J74</f>
        <v>400023</v>
      </c>
      <c r="E74" s="126" t="b">
        <v>1</v>
      </c>
      <c r="F74" s="309" t="str">
        <f>RIGHT(DEDEL!C74,4)&amp;"."&amp;DEDEL!M74&amp;"."&amp;DEDEL!K74&amp;"."&amp;$C$5</f>
        <v>3500.DDEL1.E10.Ap21</v>
      </c>
      <c r="G74" s="310">
        <f t="shared" ca="1" si="0"/>
        <v>44361</v>
      </c>
      <c r="H74" s="311">
        <f>-DEDEL!Q74</f>
        <v>211.55999999999997</v>
      </c>
      <c r="I74" s="205">
        <f t="shared" ca="1" si="3"/>
        <v>44361</v>
      </c>
      <c r="J74" s="126">
        <v>3</v>
      </c>
      <c r="K74" s="126" t="b">
        <v>1</v>
      </c>
      <c r="L74" s="126" t="s">
        <v>4009</v>
      </c>
      <c r="M74" s="126" t="b">
        <v>1</v>
      </c>
      <c r="N74" s="126" t="s">
        <v>3687</v>
      </c>
      <c r="O74" s="309" t="str">
        <f>LEFT(DEDEL!D74,19)&amp;"."&amp;DEDELCR!F74</f>
        <v>The Annunciation Ca.3500.DDEL1.E10.Ap21</v>
      </c>
      <c r="P74" s="312" t="str">
        <f>DEDEL!I74</f>
        <v>10162/543965</v>
      </c>
      <c r="Q74" s="126" t="b">
        <v>1</v>
      </c>
      <c r="R74" s="126" t="b">
        <v>1</v>
      </c>
      <c r="S74" s="126" t="b">
        <v>1</v>
      </c>
      <c r="U74" s="301">
        <f t="shared" si="1"/>
        <v>19</v>
      </c>
      <c r="V74" s="301">
        <f t="shared" si="2"/>
        <v>39</v>
      </c>
    </row>
    <row r="75" spans="1:22" x14ac:dyDescent="0.25">
      <c r="A75" s="126" t="s">
        <v>4008</v>
      </c>
      <c r="B75" s="200">
        <v>1</v>
      </c>
      <c r="C75" s="126">
        <v>2</v>
      </c>
      <c r="D75" s="308">
        <f>DEDEL!J75</f>
        <v>400003</v>
      </c>
      <c r="E75" s="126" t="b">
        <v>1</v>
      </c>
      <c r="F75" s="309" t="str">
        <f>RIGHT(DEDEL!C75,4)&amp;"."&amp;DEDEL!M75&amp;"."&amp;DEDEL!K75&amp;"."&amp;$C$5</f>
        <v>3501.DDEL1.E10.Ap21</v>
      </c>
      <c r="G75" s="310">
        <f t="shared" ca="1" si="0"/>
        <v>44361</v>
      </c>
      <c r="H75" s="311">
        <f>-DEDEL!Q75</f>
        <v>326.35999999999996</v>
      </c>
      <c r="I75" s="205">
        <f t="shared" ca="1" si="3"/>
        <v>44361</v>
      </c>
      <c r="J75" s="126">
        <v>3</v>
      </c>
      <c r="K75" s="126" t="b">
        <v>1</v>
      </c>
      <c r="L75" s="126" t="s">
        <v>4009</v>
      </c>
      <c r="M75" s="126" t="b">
        <v>1</v>
      </c>
      <c r="N75" s="126" t="s">
        <v>3687</v>
      </c>
      <c r="O75" s="309" t="str">
        <f>LEFT(DEDEL!D75,19)&amp;"."&amp;DEDELCR!F75</f>
        <v>Our Lady of Lourdes.3501.DDEL1.E10.Ap21</v>
      </c>
      <c r="P75" s="312" t="str">
        <f>DEDEL!I75</f>
        <v>10162/543965</v>
      </c>
      <c r="Q75" s="126" t="b">
        <v>1</v>
      </c>
      <c r="R75" s="126" t="b">
        <v>1</v>
      </c>
      <c r="S75" s="126" t="b">
        <v>1</v>
      </c>
      <c r="U75" s="301">
        <f t="shared" si="1"/>
        <v>19</v>
      </c>
      <c r="V75" s="301">
        <f t="shared" si="2"/>
        <v>39</v>
      </c>
    </row>
    <row r="76" spans="1:22" x14ac:dyDescent="0.25">
      <c r="A76" s="126" t="s">
        <v>4008</v>
      </c>
      <c r="B76" s="200">
        <v>1</v>
      </c>
      <c r="C76" s="126">
        <v>2</v>
      </c>
      <c r="D76" s="308">
        <f>DEDEL!J76</f>
        <v>400096</v>
      </c>
      <c r="E76" s="126" t="b">
        <v>1</v>
      </c>
      <c r="F76" s="309" t="str">
        <f>RIGHT(DEDEL!C76,4)&amp;"."&amp;DEDEL!M76&amp;"."&amp;DEDEL!K76&amp;"."&amp;$C$5</f>
        <v>3502.DDEL1.E10.Ap21</v>
      </c>
      <c r="G76" s="310">
        <f t="shared" ca="1" si="0"/>
        <v>44361</v>
      </c>
      <c r="H76" s="311">
        <f>-DEDEL!Q76</f>
        <v>601.88</v>
      </c>
      <c r="I76" s="205">
        <f t="shared" ca="1" si="3"/>
        <v>44361</v>
      </c>
      <c r="J76" s="126">
        <v>3</v>
      </c>
      <c r="K76" s="126" t="b">
        <v>1</v>
      </c>
      <c r="L76" s="126" t="s">
        <v>4009</v>
      </c>
      <c r="M76" s="126" t="b">
        <v>1</v>
      </c>
      <c r="N76" s="126" t="s">
        <v>3687</v>
      </c>
      <c r="O76" s="309" t="str">
        <f>LEFT(DEDEL!D76,19)&amp;"."&amp;DEDELCR!F76</f>
        <v>St Agnes' Catholic .3502.DDEL1.E10.Ap21</v>
      </c>
      <c r="P76" s="312" t="str">
        <f>DEDEL!I76</f>
        <v>10162/543965</v>
      </c>
      <c r="Q76" s="126" t="b">
        <v>1</v>
      </c>
      <c r="R76" s="126" t="b">
        <v>1</v>
      </c>
      <c r="S76" s="126" t="b">
        <v>1</v>
      </c>
      <c r="U76" s="301">
        <f t="shared" si="1"/>
        <v>19</v>
      </c>
      <c r="V76" s="301">
        <f t="shared" si="2"/>
        <v>39</v>
      </c>
    </row>
    <row r="77" spans="1:22" x14ac:dyDescent="0.25">
      <c r="A77" s="126" t="s">
        <v>4008</v>
      </c>
      <c r="B77" s="200">
        <v>1</v>
      </c>
      <c r="C77" s="126">
        <v>2</v>
      </c>
      <c r="D77" s="308">
        <f>DEDEL!J77</f>
        <v>400064</v>
      </c>
      <c r="E77" s="126" t="b">
        <v>1</v>
      </c>
      <c r="F77" s="309" t="str">
        <f>RIGHT(DEDEL!C77,4)&amp;"."&amp;DEDEL!M77&amp;"."&amp;DEDEL!K77&amp;"."&amp;$C$5</f>
        <v>3504.DDEL1.E10.Ap21</v>
      </c>
      <c r="G77" s="310">
        <f t="shared" ca="1" si="0"/>
        <v>44361</v>
      </c>
      <c r="H77" s="311">
        <f>-DEDEL!Q77</f>
        <v>683.88</v>
      </c>
      <c r="I77" s="205">
        <f t="shared" ca="1" si="3"/>
        <v>44361</v>
      </c>
      <c r="J77" s="126">
        <v>3</v>
      </c>
      <c r="K77" s="126" t="b">
        <v>1</v>
      </c>
      <c r="L77" s="126" t="s">
        <v>4009</v>
      </c>
      <c r="M77" s="126" t="b">
        <v>1</v>
      </c>
      <c r="N77" s="126" t="s">
        <v>3687</v>
      </c>
      <c r="O77" s="309" t="str">
        <f>LEFT(DEDEL!D77,19)&amp;"."&amp;DEDELCR!F77</f>
        <v>St Catherine's RC S.3504.DDEL1.E10.Ap21</v>
      </c>
      <c r="P77" s="312" t="str">
        <f>DEDEL!I77</f>
        <v>10162/543965</v>
      </c>
      <c r="Q77" s="126" t="b">
        <v>1</v>
      </c>
      <c r="R77" s="126" t="b">
        <v>1</v>
      </c>
      <c r="S77" s="126" t="b">
        <v>1</v>
      </c>
      <c r="U77" s="301">
        <f t="shared" si="1"/>
        <v>19</v>
      </c>
      <c r="V77" s="301">
        <f t="shared" si="2"/>
        <v>39</v>
      </c>
    </row>
    <row r="78" spans="1:22" x14ac:dyDescent="0.25">
      <c r="A78" s="126" t="s">
        <v>4008</v>
      </c>
      <c r="B78" s="200">
        <v>1</v>
      </c>
      <c r="C78" s="126">
        <v>2</v>
      </c>
      <c r="D78" s="308">
        <f>DEDEL!J78</f>
        <v>400009</v>
      </c>
      <c r="E78" s="126" t="b">
        <v>1</v>
      </c>
      <c r="F78" s="309" t="str">
        <f>RIGHT(DEDEL!C78,4)&amp;"."&amp;DEDEL!M78&amp;"."&amp;DEDEL!K78&amp;"."&amp;$C$5</f>
        <v>3506.DDEL1.E10.Ap21</v>
      </c>
      <c r="G78" s="310">
        <f t="shared" ca="1" si="0"/>
        <v>44361</v>
      </c>
      <c r="H78" s="311">
        <f>-DEDEL!Q78</f>
        <v>465.76</v>
      </c>
      <c r="I78" s="205">
        <f t="shared" ca="1" si="3"/>
        <v>44361</v>
      </c>
      <c r="J78" s="126">
        <v>3</v>
      </c>
      <c r="K78" s="126" t="b">
        <v>1</v>
      </c>
      <c r="L78" s="126" t="s">
        <v>4009</v>
      </c>
      <c r="M78" s="126" t="b">
        <v>1</v>
      </c>
      <c r="N78" s="126" t="s">
        <v>3687</v>
      </c>
      <c r="O78" s="309" t="str">
        <f>LEFT(DEDEL!D78,19)&amp;"."&amp;DEDELCR!F78</f>
        <v>St Vincent's Cathol.3506.DDEL1.E10.Ap21</v>
      </c>
      <c r="P78" s="312" t="str">
        <f>DEDEL!I78</f>
        <v>10162/543965</v>
      </c>
      <c r="Q78" s="126" t="b">
        <v>1</v>
      </c>
      <c r="R78" s="126" t="b">
        <v>1</v>
      </c>
      <c r="S78" s="126" t="b">
        <v>1</v>
      </c>
      <c r="U78" s="301">
        <f t="shared" si="1"/>
        <v>19</v>
      </c>
      <c r="V78" s="301">
        <f t="shared" si="2"/>
        <v>39</v>
      </c>
    </row>
    <row r="79" spans="1:22" x14ac:dyDescent="0.25">
      <c r="A79" s="126" t="s">
        <v>4008</v>
      </c>
      <c r="B79" s="200">
        <v>1</v>
      </c>
      <c r="C79" s="126">
        <v>2</v>
      </c>
      <c r="D79" s="308">
        <f>DEDEL!J79</f>
        <v>400037</v>
      </c>
      <c r="E79" s="126" t="b">
        <v>1</v>
      </c>
      <c r="F79" s="309" t="str">
        <f>RIGHT(DEDEL!C79,4)&amp;"."&amp;DEDEL!M79&amp;"."&amp;DEDEL!K79&amp;"."&amp;$C$5</f>
        <v>3507.DDEL1.E10.Ap21</v>
      </c>
      <c r="G79" s="310">
        <f t="shared" ca="1" si="0"/>
        <v>44361</v>
      </c>
      <c r="H79" s="311">
        <f>-DEDEL!Q79</f>
        <v>288.64</v>
      </c>
      <c r="I79" s="205">
        <f t="shared" ca="1" si="3"/>
        <v>44361</v>
      </c>
      <c r="J79" s="126">
        <v>3</v>
      </c>
      <c r="K79" s="126" t="b">
        <v>1</v>
      </c>
      <c r="L79" s="126" t="s">
        <v>4009</v>
      </c>
      <c r="M79" s="126" t="b">
        <v>1</v>
      </c>
      <c r="N79" s="126" t="s">
        <v>3687</v>
      </c>
      <c r="O79" s="309" t="str">
        <f>LEFT(DEDEL!D79,19)&amp;"."&amp;DEDELCR!F79</f>
        <v>St Theresa's Cathol.3507.DDEL1.E10.Ap21</v>
      </c>
      <c r="P79" s="312" t="str">
        <f>DEDEL!I79</f>
        <v>10162/543965</v>
      </c>
      <c r="Q79" s="126" t="b">
        <v>1</v>
      </c>
      <c r="R79" s="126" t="b">
        <v>1</v>
      </c>
      <c r="S79" s="126" t="b">
        <v>1</v>
      </c>
      <c r="U79" s="301">
        <f t="shared" si="1"/>
        <v>19</v>
      </c>
      <c r="V79" s="301">
        <f t="shared" si="2"/>
        <v>39</v>
      </c>
    </row>
    <row r="80" spans="1:22" x14ac:dyDescent="0.25">
      <c r="A80" s="126" t="s">
        <v>4008</v>
      </c>
      <c r="B80" s="200">
        <v>1</v>
      </c>
      <c r="C80" s="126">
        <v>2</v>
      </c>
      <c r="D80" s="308">
        <f>DEDEL!J80</f>
        <v>400066</v>
      </c>
      <c r="E80" s="126" t="b">
        <v>1</v>
      </c>
      <c r="F80" s="309" t="str">
        <f>RIGHT(DEDEL!C80,4)&amp;"."&amp;DEDEL!M80&amp;"."&amp;DEDEL!K80&amp;"."&amp;$C$5</f>
        <v>3509.DDEL1.E10.Ap21</v>
      </c>
      <c r="G80" s="310">
        <f t="shared" ca="1" si="0"/>
        <v>44361</v>
      </c>
      <c r="H80" s="311">
        <f>-DEDEL!Q80</f>
        <v>797.04</v>
      </c>
      <c r="I80" s="205">
        <f t="shared" ca="1" si="3"/>
        <v>44361</v>
      </c>
      <c r="J80" s="126">
        <v>3</v>
      </c>
      <c r="K80" s="126" t="b">
        <v>1</v>
      </c>
      <c r="L80" s="126" t="s">
        <v>4009</v>
      </c>
      <c r="M80" s="126" t="b">
        <v>1</v>
      </c>
      <c r="N80" s="126" t="s">
        <v>3687</v>
      </c>
      <c r="O80" s="309" t="str">
        <f>LEFT(DEDEL!D80,19)&amp;"."&amp;DEDELCR!F80</f>
        <v>St Joseph's Catholi.3509.DDEL1.E10.Ap21</v>
      </c>
      <c r="P80" s="312" t="str">
        <f>DEDEL!I80</f>
        <v>10162/543965</v>
      </c>
      <c r="Q80" s="126" t="b">
        <v>1</v>
      </c>
      <c r="R80" s="126" t="b">
        <v>1</v>
      </c>
      <c r="S80" s="126" t="b">
        <v>1</v>
      </c>
      <c r="U80" s="301">
        <f t="shared" si="1"/>
        <v>19</v>
      </c>
      <c r="V80" s="301">
        <f t="shared" si="2"/>
        <v>39</v>
      </c>
    </row>
    <row r="81" spans="1:22" x14ac:dyDescent="0.25">
      <c r="A81" s="126" t="s">
        <v>4008</v>
      </c>
      <c r="B81" s="200">
        <v>1</v>
      </c>
      <c r="C81" s="126">
        <v>2</v>
      </c>
      <c r="D81" s="308">
        <f>DEDEL!J81</f>
        <v>400071</v>
      </c>
      <c r="E81" s="126" t="b">
        <v>1</v>
      </c>
      <c r="F81" s="309" t="str">
        <f>RIGHT(DEDEL!C81,4)&amp;"."&amp;DEDEL!M81&amp;"."&amp;DEDEL!K81&amp;"."&amp;$C$5</f>
        <v>3510.DDEL1.E10.Ap21</v>
      </c>
      <c r="G81" s="310">
        <f t="shared" ca="1" si="0"/>
        <v>44361</v>
      </c>
      <c r="H81" s="311">
        <f>-DEDEL!Q81</f>
        <v>649.43999999999994</v>
      </c>
      <c r="I81" s="205">
        <f t="shared" ca="1" si="3"/>
        <v>44361</v>
      </c>
      <c r="J81" s="126">
        <v>3</v>
      </c>
      <c r="K81" s="126" t="b">
        <v>1</v>
      </c>
      <c r="L81" s="126" t="s">
        <v>4009</v>
      </c>
      <c r="M81" s="126" t="b">
        <v>1</v>
      </c>
      <c r="N81" s="126" t="s">
        <v>3687</v>
      </c>
      <c r="O81" s="309" t="str">
        <f>LEFT(DEDEL!D81,19)&amp;"."&amp;DEDELCR!F81</f>
        <v>Sacred Heart Roman .3510.DDEL1.E10.Ap21</v>
      </c>
      <c r="P81" s="312" t="str">
        <f>DEDEL!I81</f>
        <v>10162/543965</v>
      </c>
      <c r="Q81" s="126" t="b">
        <v>1</v>
      </c>
      <c r="R81" s="126" t="b">
        <v>1</v>
      </c>
      <c r="S81" s="126" t="b">
        <v>1</v>
      </c>
      <c r="U81" s="301">
        <f t="shared" si="1"/>
        <v>19</v>
      </c>
      <c r="V81" s="301">
        <f t="shared" si="2"/>
        <v>39</v>
      </c>
    </row>
    <row r="82" spans="1:22" x14ac:dyDescent="0.25">
      <c r="A82" s="126" t="s">
        <v>4008</v>
      </c>
      <c r="B82" s="200">
        <v>1</v>
      </c>
      <c r="C82" s="126">
        <v>2</v>
      </c>
      <c r="D82" s="308">
        <f>DEDEL!J82</f>
        <v>400024</v>
      </c>
      <c r="E82" s="126" t="b">
        <v>1</v>
      </c>
      <c r="F82" s="309" t="str">
        <f>RIGHT(DEDEL!C82,4)&amp;"."&amp;DEDEL!M82&amp;"."&amp;DEDEL!K82&amp;"."&amp;$C$5</f>
        <v>3511.DDEL1.E10.Ap21</v>
      </c>
      <c r="G82" s="310">
        <f t="shared" ca="1" si="0"/>
        <v>44361</v>
      </c>
      <c r="H82" s="311">
        <f>-DEDEL!Q82</f>
        <v>664.19999999999993</v>
      </c>
      <c r="I82" s="205">
        <f t="shared" ca="1" si="3"/>
        <v>44361</v>
      </c>
      <c r="J82" s="126">
        <v>3</v>
      </c>
      <c r="K82" s="126" t="b">
        <v>1</v>
      </c>
      <c r="L82" s="126" t="s">
        <v>4009</v>
      </c>
      <c r="M82" s="126" t="b">
        <v>1</v>
      </c>
      <c r="N82" s="126" t="s">
        <v>3687</v>
      </c>
      <c r="O82" s="309" t="str">
        <f>LEFT(DEDEL!D82,19)&amp;"."&amp;DEDELCR!F82</f>
        <v>Blessed Dominic Cat.3511.DDEL1.E10.Ap21</v>
      </c>
      <c r="P82" s="312" t="str">
        <f>DEDEL!I82</f>
        <v>10162/543965</v>
      </c>
      <c r="Q82" s="126" t="b">
        <v>1</v>
      </c>
      <c r="R82" s="126" t="b">
        <v>1</v>
      </c>
      <c r="S82" s="126" t="b">
        <v>1</v>
      </c>
      <c r="U82" s="301">
        <f t="shared" si="1"/>
        <v>19</v>
      </c>
      <c r="V82" s="301">
        <f t="shared" si="2"/>
        <v>39</v>
      </c>
    </row>
    <row r="83" spans="1:22" x14ac:dyDescent="0.25">
      <c r="A83" s="126" t="s">
        <v>4008</v>
      </c>
      <c r="B83" s="200">
        <v>1</v>
      </c>
      <c r="C83" s="126">
        <v>2</v>
      </c>
      <c r="D83" s="308">
        <f>DEDEL!J83</f>
        <v>400093</v>
      </c>
      <c r="E83" s="126" t="b">
        <v>1</v>
      </c>
      <c r="F83" s="309" t="str">
        <f>RIGHT(DEDEL!C83,4)&amp;"."&amp;DEDEL!M83&amp;"."&amp;DEDEL!K83&amp;"."&amp;$C$5</f>
        <v>3512.DDEL1.E10.Ap21</v>
      </c>
      <c r="G83" s="310">
        <f t="shared" ca="1" si="0"/>
        <v>44361</v>
      </c>
      <c r="H83" s="311">
        <f>-DEDEL!Q83</f>
        <v>613.36</v>
      </c>
      <c r="I83" s="205">
        <f t="shared" ca="1" si="3"/>
        <v>44361</v>
      </c>
      <c r="J83" s="126">
        <v>3</v>
      </c>
      <c r="K83" s="126" t="b">
        <v>1</v>
      </c>
      <c r="L83" s="126" t="s">
        <v>4009</v>
      </c>
      <c r="M83" s="126" t="b">
        <v>1</v>
      </c>
      <c r="N83" s="126" t="s">
        <v>3687</v>
      </c>
      <c r="O83" s="309" t="str">
        <f>LEFT(DEDEL!D83,19)&amp;"."&amp;DEDELCR!F83</f>
        <v>Rosh Pinah Primary .3512.DDEL1.E10.Ap21</v>
      </c>
      <c r="P83" s="312" t="str">
        <f>DEDEL!I83</f>
        <v>10162/543965</v>
      </c>
      <c r="Q83" s="126" t="b">
        <v>1</v>
      </c>
      <c r="R83" s="126" t="b">
        <v>1</v>
      </c>
      <c r="S83" s="126" t="b">
        <v>1</v>
      </c>
      <c r="U83" s="301">
        <f t="shared" si="1"/>
        <v>19</v>
      </c>
      <c r="V83" s="301">
        <f t="shared" si="2"/>
        <v>39</v>
      </c>
    </row>
    <row r="84" spans="1:22" x14ac:dyDescent="0.25">
      <c r="A84" s="126" t="s">
        <v>4008</v>
      </c>
      <c r="B84" s="200">
        <v>1</v>
      </c>
      <c r="C84" s="126">
        <v>2</v>
      </c>
      <c r="D84" s="308">
        <f>DEDEL!J84</f>
        <v>400007</v>
      </c>
      <c r="E84" s="126" t="b">
        <v>1</v>
      </c>
      <c r="F84" s="309" t="str">
        <f>RIGHT(DEDEL!C84,4)&amp;"."&amp;DEDEL!M84&amp;"."&amp;DEDEL!K84&amp;"."&amp;$C$5</f>
        <v>3513.DDEL1.E10.Ap21</v>
      </c>
      <c r="G84" s="310">
        <f t="shared" ca="1" si="0"/>
        <v>44361</v>
      </c>
      <c r="H84" s="311">
        <f>-DEDEL!Q84</f>
        <v>623.19999999999993</v>
      </c>
      <c r="I84" s="205">
        <f t="shared" ca="1" si="3"/>
        <v>44361</v>
      </c>
      <c r="J84" s="126">
        <v>3</v>
      </c>
      <c r="K84" s="126" t="b">
        <v>1</v>
      </c>
      <c r="L84" s="126" t="s">
        <v>4009</v>
      </c>
      <c r="M84" s="126" t="b">
        <v>1</v>
      </c>
      <c r="N84" s="126" t="s">
        <v>3687</v>
      </c>
      <c r="O84" s="309" t="str">
        <f>LEFT(DEDEL!D84,19)&amp;"."&amp;DEDELCR!F84</f>
        <v>Menorah Primary Sch.3513.DDEL1.E10.Ap21</v>
      </c>
      <c r="P84" s="312" t="str">
        <f>DEDEL!I84</f>
        <v>10162/543965</v>
      </c>
      <c r="Q84" s="126" t="b">
        <v>1</v>
      </c>
      <c r="R84" s="126" t="b">
        <v>1</v>
      </c>
      <c r="S84" s="126" t="b">
        <v>1</v>
      </c>
      <c r="U84" s="301">
        <f t="shared" si="1"/>
        <v>19</v>
      </c>
      <c r="V84" s="301">
        <f t="shared" si="2"/>
        <v>39</v>
      </c>
    </row>
    <row r="85" spans="1:22" x14ac:dyDescent="0.25">
      <c r="A85" s="126" t="s">
        <v>4008</v>
      </c>
      <c r="B85" s="200">
        <v>1</v>
      </c>
      <c r="C85" s="126">
        <v>2</v>
      </c>
      <c r="D85" s="308">
        <f>DEDEL!J85</f>
        <v>400107</v>
      </c>
      <c r="E85" s="126" t="b">
        <v>1</v>
      </c>
      <c r="F85" s="309" t="str">
        <f>RIGHT(DEDEL!C85,4)&amp;"."&amp;DEDEL!M85&amp;"."&amp;DEDEL!K85&amp;"."&amp;$C$5</f>
        <v>3514.DDEL1.E10.Ap21</v>
      </c>
      <c r="G85" s="310">
        <f t="shared" ref="G85:G148" ca="1" si="4">TODAY()</f>
        <v>44361</v>
      </c>
      <c r="H85" s="311">
        <f>-DEDEL!Q85</f>
        <v>339.47999999999996</v>
      </c>
      <c r="I85" s="205">
        <f t="shared" ca="1" si="3"/>
        <v>44361</v>
      </c>
      <c r="J85" s="126">
        <v>3</v>
      </c>
      <c r="K85" s="126" t="b">
        <v>1</v>
      </c>
      <c r="L85" s="126" t="s">
        <v>4009</v>
      </c>
      <c r="M85" s="126" t="b">
        <v>1</v>
      </c>
      <c r="N85" s="126" t="s">
        <v>3687</v>
      </c>
      <c r="O85" s="309" t="str">
        <f>LEFT(DEDEL!D85,19)&amp;"."&amp;DEDELCR!F85</f>
        <v>The Annunciation RC.3514.DDEL1.E10.Ap21</v>
      </c>
      <c r="P85" s="312" t="str">
        <f>DEDEL!I85</f>
        <v>10162/543965</v>
      </c>
      <c r="Q85" s="126" t="b">
        <v>1</v>
      </c>
      <c r="R85" s="126" t="b">
        <v>1</v>
      </c>
      <c r="S85" s="126" t="b">
        <v>1</v>
      </c>
      <c r="U85" s="301">
        <f t="shared" ref="U85:U148" si="5">LEN(F85)</f>
        <v>19</v>
      </c>
      <c r="V85" s="301">
        <f t="shared" ref="V85:V148" si="6">LEN(O85)</f>
        <v>39</v>
      </c>
    </row>
    <row r="86" spans="1:22" x14ac:dyDescent="0.25">
      <c r="A86" s="126" t="s">
        <v>4008</v>
      </c>
      <c r="B86" s="200">
        <v>1</v>
      </c>
      <c r="C86" s="126">
        <v>2</v>
      </c>
      <c r="D86" s="308">
        <f>DEDEL!J86</f>
        <v>400108</v>
      </c>
      <c r="E86" s="126" t="b">
        <v>1</v>
      </c>
      <c r="F86" s="309" t="str">
        <f>RIGHT(DEDEL!C86,4)&amp;"."&amp;DEDEL!M86&amp;"."&amp;DEDEL!K86&amp;"."&amp;$C$5</f>
        <v>3516.DDEL1.E10.Ap21</v>
      </c>
      <c r="G86" s="310">
        <f t="shared" ca="1" si="4"/>
        <v>44361</v>
      </c>
      <c r="H86" s="311">
        <f>-DEDEL!Q86</f>
        <v>334.56</v>
      </c>
      <c r="I86" s="205">
        <f t="shared" ca="1" si="3"/>
        <v>44361</v>
      </c>
      <c r="J86" s="126">
        <v>3</v>
      </c>
      <c r="K86" s="126" t="b">
        <v>1</v>
      </c>
      <c r="L86" s="126" t="s">
        <v>4009</v>
      </c>
      <c r="M86" s="126" t="b">
        <v>1</v>
      </c>
      <c r="N86" s="126" t="s">
        <v>3687</v>
      </c>
      <c r="O86" s="309" t="str">
        <f>LEFT(DEDEL!D86,19)&amp;"."&amp;DEDELCR!F86</f>
        <v>Hasmonean Primary S.3516.DDEL1.E10.Ap21</v>
      </c>
      <c r="P86" s="312" t="str">
        <f>DEDEL!I86</f>
        <v>10162/543965</v>
      </c>
      <c r="Q86" s="126" t="b">
        <v>1</v>
      </c>
      <c r="R86" s="126" t="b">
        <v>1</v>
      </c>
      <c r="S86" s="126" t="b">
        <v>1</v>
      </c>
      <c r="U86" s="301">
        <f t="shared" si="5"/>
        <v>19</v>
      </c>
      <c r="V86" s="301">
        <f t="shared" si="6"/>
        <v>39</v>
      </c>
    </row>
    <row r="87" spans="1:22" x14ac:dyDescent="0.25">
      <c r="A87" s="126" t="s">
        <v>4008</v>
      </c>
      <c r="B87" s="200">
        <v>1</v>
      </c>
      <c r="C87" s="126">
        <v>2</v>
      </c>
      <c r="D87" s="308">
        <f>DEDEL!J87</f>
        <v>400117</v>
      </c>
      <c r="E87" s="126" t="b">
        <v>1</v>
      </c>
      <c r="F87" s="309" t="str">
        <f>RIGHT(DEDEL!C87,4)&amp;"."&amp;DEDEL!M87&amp;"."&amp;DEDEL!K87&amp;"."&amp;$C$5</f>
        <v>3518.DDEL1.E10.Ap21</v>
      </c>
      <c r="G87" s="310">
        <f t="shared" ca="1" si="4"/>
        <v>44361</v>
      </c>
      <c r="H87" s="311">
        <f>-DEDEL!Q87</f>
        <v>639.59999999999991</v>
      </c>
      <c r="I87" s="205">
        <f t="shared" ref="I87:I150" ca="1" si="7">G87</f>
        <v>44361</v>
      </c>
      <c r="J87" s="126">
        <v>3</v>
      </c>
      <c r="K87" s="126" t="b">
        <v>1</v>
      </c>
      <c r="L87" s="126" t="s">
        <v>4009</v>
      </c>
      <c r="M87" s="126" t="b">
        <v>1</v>
      </c>
      <c r="N87" s="126" t="s">
        <v>3687</v>
      </c>
      <c r="O87" s="309" t="str">
        <f>LEFT(DEDEL!D87,19)&amp;"."&amp;DEDELCR!F87</f>
        <v>Woodcroft Primary S.3518.DDEL1.E10.Ap21</v>
      </c>
      <c r="P87" s="312" t="str">
        <f>DEDEL!I87</f>
        <v>10162/543965</v>
      </c>
      <c r="Q87" s="126" t="b">
        <v>1</v>
      </c>
      <c r="R87" s="126" t="b">
        <v>1</v>
      </c>
      <c r="S87" s="126" t="b">
        <v>1</v>
      </c>
      <c r="U87" s="301">
        <f t="shared" si="5"/>
        <v>19</v>
      </c>
      <c r="V87" s="301">
        <f t="shared" si="6"/>
        <v>39</v>
      </c>
    </row>
    <row r="88" spans="1:22" x14ac:dyDescent="0.25">
      <c r="A88" s="126" t="s">
        <v>4008</v>
      </c>
      <c r="B88" s="200">
        <v>1</v>
      </c>
      <c r="C88" s="126">
        <v>2</v>
      </c>
      <c r="D88" s="308">
        <f>DEDEL!J88</f>
        <v>400125</v>
      </c>
      <c r="E88" s="126" t="b">
        <v>1</v>
      </c>
      <c r="F88" s="309" t="str">
        <f>RIGHT(DEDEL!C88,4)&amp;"."&amp;DEDEL!M88&amp;"."&amp;DEDEL!K88&amp;"."&amp;$C$5</f>
        <v>3520.DDEL1.E10.Ap21</v>
      </c>
      <c r="G88" s="310">
        <f t="shared" ca="1" si="4"/>
        <v>44361</v>
      </c>
      <c r="H88" s="311">
        <f>-DEDEL!Q88</f>
        <v>688.8</v>
      </c>
      <c r="I88" s="205">
        <f t="shared" ca="1" si="7"/>
        <v>44361</v>
      </c>
      <c r="J88" s="126">
        <v>3</v>
      </c>
      <c r="K88" s="126" t="b">
        <v>1</v>
      </c>
      <c r="L88" s="126" t="s">
        <v>4009</v>
      </c>
      <c r="M88" s="126" t="b">
        <v>1</v>
      </c>
      <c r="N88" s="126" t="s">
        <v>3687</v>
      </c>
      <c r="O88" s="309" t="str">
        <f>LEFT(DEDEL!D88,19)&amp;"."&amp;DEDELCR!F88</f>
        <v>Akiva School.3520.DDEL1.E10.Ap21</v>
      </c>
      <c r="P88" s="312" t="str">
        <f>DEDEL!I88</f>
        <v>10162/543965</v>
      </c>
      <c r="Q88" s="126" t="b">
        <v>1</v>
      </c>
      <c r="R88" s="126" t="b">
        <v>1</v>
      </c>
      <c r="S88" s="126" t="b">
        <v>1</v>
      </c>
      <c r="U88" s="301">
        <f t="shared" si="5"/>
        <v>19</v>
      </c>
      <c r="V88" s="301">
        <f t="shared" si="6"/>
        <v>32</v>
      </c>
    </row>
    <row r="89" spans="1:22" x14ac:dyDescent="0.25">
      <c r="A89" s="126" t="s">
        <v>4008</v>
      </c>
      <c r="B89" s="200">
        <v>1</v>
      </c>
      <c r="C89" s="126">
        <v>2</v>
      </c>
      <c r="D89" s="308">
        <f>DEDEL!J89</f>
        <v>400130</v>
      </c>
      <c r="E89" s="126" t="b">
        <v>1</v>
      </c>
      <c r="F89" s="309" t="str">
        <f>RIGHT(DEDEL!C89,4)&amp;"."&amp;DEDEL!M89&amp;"."&amp;DEDEL!K89&amp;"."&amp;$C$5</f>
        <v>3523.DDEL1.E10.Ap21</v>
      </c>
      <c r="G89" s="310">
        <f t="shared" ca="1" si="4"/>
        <v>44361</v>
      </c>
      <c r="H89" s="311">
        <f>-DEDEL!Q89</f>
        <v>1018.4399999999999</v>
      </c>
      <c r="I89" s="205">
        <f t="shared" ca="1" si="7"/>
        <v>44361</v>
      </c>
      <c r="J89" s="126">
        <v>3</v>
      </c>
      <c r="K89" s="126" t="b">
        <v>1</v>
      </c>
      <c r="L89" s="126" t="s">
        <v>4009</v>
      </c>
      <c r="M89" s="126" t="b">
        <v>1</v>
      </c>
      <c r="N89" s="126" t="s">
        <v>3687</v>
      </c>
      <c r="O89" s="309" t="str">
        <f>LEFT(DEDEL!D89,19)&amp;"."&amp;DEDELCR!F89</f>
        <v>Martin Primary Scho.3523.DDEL1.E10.Ap21</v>
      </c>
      <c r="P89" s="312" t="str">
        <f>DEDEL!I89</f>
        <v>10162/543965</v>
      </c>
      <c r="Q89" s="126" t="b">
        <v>1</v>
      </c>
      <c r="R89" s="126" t="b">
        <v>1</v>
      </c>
      <c r="S89" s="126" t="b">
        <v>1</v>
      </c>
      <c r="U89" s="301">
        <f t="shared" si="5"/>
        <v>19</v>
      </c>
      <c r="V89" s="301">
        <f t="shared" si="6"/>
        <v>39</v>
      </c>
    </row>
    <row r="90" spans="1:22" x14ac:dyDescent="0.25">
      <c r="A90" s="126" t="s">
        <v>4008</v>
      </c>
      <c r="B90" s="200">
        <v>1</v>
      </c>
      <c r="C90" s="126">
        <v>2</v>
      </c>
      <c r="D90" s="308">
        <f>DEDEL!J90</f>
        <v>400150</v>
      </c>
      <c r="E90" s="126" t="b">
        <v>1</v>
      </c>
      <c r="F90" s="309" t="str">
        <f>RIGHT(DEDEL!C90,4)&amp;"."&amp;DEDEL!M90&amp;"."&amp;DEDEL!K90&amp;"."&amp;$C$5</f>
        <v>3524.DDEL1.E10.Ap21</v>
      </c>
      <c r="G90" s="310">
        <f t="shared" ca="1" si="4"/>
        <v>44361</v>
      </c>
      <c r="H90" s="311">
        <f>-DEDEL!Q90</f>
        <v>308.32</v>
      </c>
      <c r="I90" s="205">
        <f t="shared" ca="1" si="7"/>
        <v>44361</v>
      </c>
      <c r="J90" s="126">
        <v>3</v>
      </c>
      <c r="K90" s="126" t="b">
        <v>1</v>
      </c>
      <c r="L90" s="126" t="s">
        <v>4009</v>
      </c>
      <c r="M90" s="126" t="b">
        <v>1</v>
      </c>
      <c r="N90" s="126" t="s">
        <v>3687</v>
      </c>
      <c r="O90" s="309" t="str">
        <f>LEFT(DEDEL!D90,19)&amp;"."&amp;DEDELCR!F90</f>
        <v>Beit Shvidler Prima.3524.DDEL1.E10.Ap21</v>
      </c>
      <c r="P90" s="312" t="str">
        <f>DEDEL!I90</f>
        <v>10162/543965</v>
      </c>
      <c r="Q90" s="126" t="b">
        <v>1</v>
      </c>
      <c r="R90" s="126" t="b">
        <v>1</v>
      </c>
      <c r="S90" s="126" t="b">
        <v>1</v>
      </c>
      <c r="U90" s="301">
        <f t="shared" si="5"/>
        <v>19</v>
      </c>
      <c r="V90" s="301">
        <f t="shared" si="6"/>
        <v>39</v>
      </c>
    </row>
    <row r="91" spans="1:22" x14ac:dyDescent="0.25">
      <c r="A91" s="126" t="s">
        <v>4008</v>
      </c>
      <c r="B91" s="200">
        <v>1</v>
      </c>
      <c r="C91" s="126">
        <v>2</v>
      </c>
      <c r="D91" s="308">
        <f>DEDEL!J91</f>
        <v>400021</v>
      </c>
      <c r="E91" s="126" t="b">
        <v>1</v>
      </c>
      <c r="F91" s="309" t="str">
        <f>RIGHT(DEDEL!C91,4)&amp;"."&amp;DEDEL!M91&amp;"."&amp;DEDEL!K91&amp;"."&amp;$C$5</f>
        <v>5201.DDEL1.E10.Ap21</v>
      </c>
      <c r="G91" s="310">
        <f t="shared" ca="1" si="4"/>
        <v>44361</v>
      </c>
      <c r="H91" s="311">
        <f>-DEDEL!Q91</f>
        <v>646.16</v>
      </c>
      <c r="I91" s="205">
        <f t="shared" ca="1" si="7"/>
        <v>44361</v>
      </c>
      <c r="J91" s="126">
        <v>3</v>
      </c>
      <c r="K91" s="126" t="b">
        <v>1</v>
      </c>
      <c r="L91" s="126" t="s">
        <v>4009</v>
      </c>
      <c r="M91" s="126" t="b">
        <v>1</v>
      </c>
      <c r="N91" s="126" t="s">
        <v>3687</v>
      </c>
      <c r="O91" s="309" t="str">
        <f>LEFT(DEDEL!D91,19)&amp;"."&amp;DEDELCR!F91</f>
        <v>Osidge Primary Scho.5201.DDEL1.E10.Ap21</v>
      </c>
      <c r="P91" s="312" t="str">
        <f>DEDEL!I91</f>
        <v>10162/543965</v>
      </c>
      <c r="Q91" s="126" t="b">
        <v>1</v>
      </c>
      <c r="R91" s="126" t="b">
        <v>1</v>
      </c>
      <c r="S91" s="126" t="b">
        <v>1</v>
      </c>
      <c r="U91" s="301">
        <f t="shared" si="5"/>
        <v>19</v>
      </c>
      <c r="V91" s="301">
        <f t="shared" si="6"/>
        <v>39</v>
      </c>
    </row>
    <row r="92" spans="1:22" x14ac:dyDescent="0.25">
      <c r="A92" s="126" t="s">
        <v>4008</v>
      </c>
      <c r="B92" s="200">
        <v>1</v>
      </c>
      <c r="C92" s="126">
        <v>2</v>
      </c>
      <c r="D92" s="308">
        <f>DEDEL!J92</f>
        <v>400112</v>
      </c>
      <c r="E92" s="126" t="b">
        <v>1</v>
      </c>
      <c r="F92" s="309" t="str">
        <f>RIGHT(DEDEL!C92,4)&amp;"."&amp;DEDEL!M92&amp;"."&amp;DEDEL!K92&amp;"."&amp;$C$5</f>
        <v>5948.DDEL1.E10.Ap21</v>
      </c>
      <c r="G92" s="310">
        <f t="shared" ca="1" si="4"/>
        <v>44361</v>
      </c>
      <c r="H92" s="311">
        <f>-DEDEL!Q92</f>
        <v>342.76</v>
      </c>
      <c r="I92" s="205">
        <f t="shared" ca="1" si="7"/>
        <v>44361</v>
      </c>
      <c r="J92" s="126">
        <v>3</v>
      </c>
      <c r="K92" s="126" t="b">
        <v>1</v>
      </c>
      <c r="L92" s="126" t="s">
        <v>4009</v>
      </c>
      <c r="M92" s="126" t="b">
        <v>1</v>
      </c>
      <c r="N92" s="126" t="s">
        <v>3687</v>
      </c>
      <c r="O92" s="309" t="str">
        <f>LEFT(DEDEL!D92,19)&amp;"."&amp;DEDELCR!F92</f>
        <v>Mathilda Marks-Kenn.5948.DDEL1.E10.Ap21</v>
      </c>
      <c r="P92" s="312" t="str">
        <f>DEDEL!I92</f>
        <v>10162/543965</v>
      </c>
      <c r="Q92" s="126" t="b">
        <v>1</v>
      </c>
      <c r="R92" s="126" t="b">
        <v>1</v>
      </c>
      <c r="S92" s="126" t="b">
        <v>1</v>
      </c>
      <c r="U92" s="301">
        <f t="shared" si="5"/>
        <v>19</v>
      </c>
      <c r="V92" s="301">
        <f t="shared" si="6"/>
        <v>39</v>
      </c>
    </row>
    <row r="93" spans="1:22" x14ac:dyDescent="0.25">
      <c r="A93" s="126" t="s">
        <v>4008</v>
      </c>
      <c r="B93" s="200">
        <v>1</v>
      </c>
      <c r="C93" s="126">
        <v>2</v>
      </c>
      <c r="D93" s="308">
        <f>DEDEL!J93</f>
        <v>400110</v>
      </c>
      <c r="E93" s="126" t="b">
        <v>1</v>
      </c>
      <c r="F93" s="309" t="str">
        <f>RIGHT(DEDEL!C93,4)&amp;"."&amp;DEDEL!M93&amp;"."&amp;DEDEL!K93&amp;"."&amp;$C$5</f>
        <v>5949.DDEL1.E10.Ap21</v>
      </c>
      <c r="G93" s="310">
        <f t="shared" ca="1" si="4"/>
        <v>44361</v>
      </c>
      <c r="H93" s="311">
        <f>-DEDEL!Q93</f>
        <v>621.55999999999995</v>
      </c>
      <c r="I93" s="205">
        <f t="shared" ca="1" si="7"/>
        <v>44361</v>
      </c>
      <c r="J93" s="126">
        <v>3</v>
      </c>
      <c r="K93" s="126" t="b">
        <v>1</v>
      </c>
      <c r="L93" s="126" t="s">
        <v>4009</v>
      </c>
      <c r="M93" s="126" t="b">
        <v>1</v>
      </c>
      <c r="N93" s="126" t="s">
        <v>3687</v>
      </c>
      <c r="O93" s="309" t="str">
        <f>LEFT(DEDEL!D93,19)&amp;"."&amp;DEDELCR!F93</f>
        <v>Menorah Foundation .5949.DDEL1.E10.Ap21</v>
      </c>
      <c r="P93" s="312" t="str">
        <f>DEDEL!I93</f>
        <v>10162/543965</v>
      </c>
      <c r="Q93" s="126" t="b">
        <v>1</v>
      </c>
      <c r="R93" s="126" t="b">
        <v>1</v>
      </c>
      <c r="S93" s="126" t="b">
        <v>1</v>
      </c>
      <c r="U93" s="301">
        <f t="shared" si="5"/>
        <v>19</v>
      </c>
      <c r="V93" s="301">
        <f t="shared" si="6"/>
        <v>39</v>
      </c>
    </row>
    <row r="94" spans="1:22" x14ac:dyDescent="0.25">
      <c r="A94" s="126" t="s">
        <v>4008</v>
      </c>
      <c r="B94" s="200">
        <v>1</v>
      </c>
      <c r="C94" s="126">
        <v>2</v>
      </c>
      <c r="D94" s="308">
        <f>DEDEL!J94</f>
        <v>400033</v>
      </c>
      <c r="E94" s="126" t="b">
        <v>1</v>
      </c>
      <c r="F94" s="309" t="str">
        <f>RIGHT(DEDEL!C94,4)&amp;"."&amp;DEDEL!M94&amp;"."&amp;DEDEL!K94&amp;"."&amp;$C$5</f>
        <v>4003.DDEL1.E10.Ap21</v>
      </c>
      <c r="G94" s="310">
        <f t="shared" ca="1" si="4"/>
        <v>44361</v>
      </c>
      <c r="H94" s="311">
        <f>-DEDEL!Q94</f>
        <v>1117.2</v>
      </c>
      <c r="I94" s="205">
        <f t="shared" ca="1" si="7"/>
        <v>44361</v>
      </c>
      <c r="J94" s="126">
        <v>3</v>
      </c>
      <c r="K94" s="126" t="b">
        <v>1</v>
      </c>
      <c r="L94" s="126" t="s">
        <v>4009</v>
      </c>
      <c r="M94" s="126" t="b">
        <v>1</v>
      </c>
      <c r="N94" s="126" t="s">
        <v>3687</v>
      </c>
      <c r="O94" s="309" t="str">
        <f>LEFT(DEDEL!D94,19)&amp;"."&amp;DEDELCR!F94</f>
        <v>Friern Barnet Schoo.4003.DDEL1.E10.Ap21</v>
      </c>
      <c r="P94" s="312" t="str">
        <f>DEDEL!I94</f>
        <v>10163/543965</v>
      </c>
      <c r="Q94" s="126" t="b">
        <v>1</v>
      </c>
      <c r="R94" s="126" t="b">
        <v>1</v>
      </c>
      <c r="S94" s="126" t="b">
        <v>1</v>
      </c>
      <c r="U94" s="301">
        <f t="shared" si="5"/>
        <v>19</v>
      </c>
      <c r="V94" s="301">
        <f t="shared" si="6"/>
        <v>39</v>
      </c>
    </row>
    <row r="95" spans="1:22" x14ac:dyDescent="0.25">
      <c r="A95" s="126" t="s">
        <v>4008</v>
      </c>
      <c r="B95" s="200">
        <v>1</v>
      </c>
      <c r="C95" s="126">
        <v>2</v>
      </c>
      <c r="D95" s="308">
        <f>DEDEL!J95</f>
        <v>107953</v>
      </c>
      <c r="E95" s="126" t="b">
        <v>1</v>
      </c>
      <c r="F95" s="309" t="str">
        <f>RIGHT(DEDEL!C95,4)&amp;"."&amp;DEDEL!M95&amp;"."&amp;DEDEL!K95&amp;"."&amp;$C$5</f>
        <v>4004.DDEL1.E10.Ap21</v>
      </c>
      <c r="G95" s="310">
        <f t="shared" ca="1" si="4"/>
        <v>44361</v>
      </c>
      <c r="H95" s="311">
        <f>-DEDEL!Q95</f>
        <v>408.65999999999997</v>
      </c>
      <c r="I95" s="205">
        <f t="shared" ca="1" si="7"/>
        <v>44361</v>
      </c>
      <c r="J95" s="126">
        <v>3</v>
      </c>
      <c r="K95" s="126" t="b">
        <v>1</v>
      </c>
      <c r="L95" s="126" t="s">
        <v>4009</v>
      </c>
      <c r="M95" s="126" t="b">
        <v>1</v>
      </c>
      <c r="N95" s="126" t="s">
        <v>3687</v>
      </c>
      <c r="O95" s="309" t="str">
        <f>LEFT(DEDEL!D95,19)&amp;"."&amp;DEDELCR!F95</f>
        <v>Menorah High School.4004.DDEL1.E10.Ap21</v>
      </c>
      <c r="P95" s="312" t="str">
        <f>DEDEL!I95</f>
        <v>10163/543965</v>
      </c>
      <c r="Q95" s="126" t="b">
        <v>1</v>
      </c>
      <c r="R95" s="126" t="b">
        <v>1</v>
      </c>
      <c r="S95" s="126" t="b">
        <v>1</v>
      </c>
      <c r="U95" s="301">
        <f t="shared" si="5"/>
        <v>19</v>
      </c>
      <c r="V95" s="301">
        <f t="shared" si="6"/>
        <v>39</v>
      </c>
    </row>
    <row r="96" spans="1:22" x14ac:dyDescent="0.25">
      <c r="A96" s="126" t="s">
        <v>4008</v>
      </c>
      <c r="B96" s="200">
        <v>1</v>
      </c>
      <c r="C96" s="126">
        <v>2</v>
      </c>
      <c r="D96" s="308">
        <f>DEDEL!J96</f>
        <v>400029</v>
      </c>
      <c r="E96" s="126" t="b">
        <v>1</v>
      </c>
      <c r="F96" s="309" t="str">
        <f>RIGHT(DEDEL!C96,4)&amp;"."&amp;DEDEL!M96&amp;"."&amp;DEDEL!K96&amp;"."&amp;$C$5</f>
        <v>5404.DDEL1.E10.Ap21</v>
      </c>
      <c r="G96" s="310">
        <f t="shared" ca="1" si="4"/>
        <v>44361</v>
      </c>
      <c r="H96" s="311">
        <f>-DEDEL!Q96</f>
        <v>824.18000000000006</v>
      </c>
      <c r="I96" s="205">
        <f t="shared" ca="1" si="7"/>
        <v>44361</v>
      </c>
      <c r="J96" s="126">
        <v>3</v>
      </c>
      <c r="K96" s="126" t="b">
        <v>1</v>
      </c>
      <c r="L96" s="126" t="s">
        <v>4009</v>
      </c>
      <c r="M96" s="126" t="b">
        <v>1</v>
      </c>
      <c r="N96" s="126" t="s">
        <v>3687</v>
      </c>
      <c r="O96" s="309" t="str">
        <f>LEFT(DEDEL!D96,19)&amp;"."&amp;DEDELCR!F96</f>
        <v>St Michael's Cathol.5404.DDEL1.E10.Ap21</v>
      </c>
      <c r="P96" s="312" t="str">
        <f>DEDEL!I96</f>
        <v>10163/543965</v>
      </c>
      <c r="Q96" s="126" t="b">
        <v>1</v>
      </c>
      <c r="R96" s="126" t="b">
        <v>1</v>
      </c>
      <c r="S96" s="126" t="b">
        <v>1</v>
      </c>
      <c r="U96" s="301">
        <f t="shared" si="5"/>
        <v>19</v>
      </c>
      <c r="V96" s="301">
        <f t="shared" si="6"/>
        <v>39</v>
      </c>
    </row>
    <row r="97" spans="1:22" x14ac:dyDescent="0.25">
      <c r="A97" s="126" t="s">
        <v>4008</v>
      </c>
      <c r="B97" s="200">
        <v>1</v>
      </c>
      <c r="C97" s="126">
        <v>2</v>
      </c>
      <c r="D97" s="308">
        <f>DEDEL!J97</f>
        <v>400041</v>
      </c>
      <c r="E97" s="126" t="b">
        <v>1</v>
      </c>
      <c r="F97" s="309" t="str">
        <f>RIGHT(DEDEL!C97,4)&amp;"."&amp;DEDEL!M97&amp;"."&amp;DEDEL!K97&amp;"."&amp;$C$5</f>
        <v>5405.DDEL1.E10.Ap21</v>
      </c>
      <c r="G97" s="310">
        <f t="shared" ca="1" si="4"/>
        <v>44361</v>
      </c>
      <c r="H97" s="311">
        <f>-DEDEL!Q97</f>
        <v>1300.95</v>
      </c>
      <c r="I97" s="205">
        <f t="shared" ca="1" si="7"/>
        <v>44361</v>
      </c>
      <c r="J97" s="126">
        <v>3</v>
      </c>
      <c r="K97" s="126" t="b">
        <v>1</v>
      </c>
      <c r="L97" s="126" t="s">
        <v>4009</v>
      </c>
      <c r="M97" s="126" t="b">
        <v>1</v>
      </c>
      <c r="N97" s="126" t="s">
        <v>3687</v>
      </c>
      <c r="O97" s="309" t="str">
        <f>LEFT(DEDEL!D97,19)&amp;"."&amp;DEDELCR!F97</f>
        <v>Finchley Catholic H.5405.DDEL1.E10.Ap21</v>
      </c>
      <c r="P97" s="312" t="str">
        <f>DEDEL!I97</f>
        <v>10163/543965</v>
      </c>
      <c r="Q97" s="126" t="b">
        <v>1</v>
      </c>
      <c r="R97" s="126" t="b">
        <v>1</v>
      </c>
      <c r="S97" s="126" t="b">
        <v>1</v>
      </c>
      <c r="U97" s="301">
        <f t="shared" si="5"/>
        <v>19</v>
      </c>
      <c r="V97" s="301">
        <f t="shared" si="6"/>
        <v>39</v>
      </c>
    </row>
    <row r="98" spans="1:22" x14ac:dyDescent="0.25">
      <c r="A98" s="126" t="s">
        <v>4008</v>
      </c>
      <c r="B98" s="200">
        <v>1</v>
      </c>
      <c r="C98" s="126">
        <v>2</v>
      </c>
      <c r="D98" s="308">
        <f>DEDEL!J98</f>
        <v>400013</v>
      </c>
      <c r="E98" s="126" t="b">
        <v>1</v>
      </c>
      <c r="F98" s="309" t="str">
        <f>RIGHT(DEDEL!C98,4)&amp;"."&amp;DEDEL!M98&amp;"."&amp;DEDEL!K98&amp;"."&amp;$C$5</f>
        <v>5407.DDEL1.E10.Ap21</v>
      </c>
      <c r="G98" s="310">
        <f t="shared" ca="1" si="4"/>
        <v>44361</v>
      </c>
      <c r="H98" s="311">
        <f>-DEDEL!Q98</f>
        <v>1553.1774999999998</v>
      </c>
      <c r="I98" s="205">
        <f t="shared" ca="1" si="7"/>
        <v>44361</v>
      </c>
      <c r="J98" s="126">
        <v>3</v>
      </c>
      <c r="K98" s="126" t="b">
        <v>1</v>
      </c>
      <c r="L98" s="126" t="s">
        <v>4009</v>
      </c>
      <c r="M98" s="126" t="b">
        <v>1</v>
      </c>
      <c r="N98" s="126" t="s">
        <v>3687</v>
      </c>
      <c r="O98" s="309" t="str">
        <f>LEFT(DEDEL!D98,19)&amp;"."&amp;DEDELCR!F98</f>
        <v>St James' Catholic .5407.DDEL1.E10.Ap21</v>
      </c>
      <c r="P98" s="312" t="str">
        <f>DEDEL!I98</f>
        <v>10163/543965</v>
      </c>
      <c r="Q98" s="126" t="b">
        <v>1</v>
      </c>
      <c r="R98" s="126" t="b">
        <v>1</v>
      </c>
      <c r="S98" s="126" t="b">
        <v>1</v>
      </c>
      <c r="U98" s="301">
        <f t="shared" si="5"/>
        <v>19</v>
      </c>
      <c r="V98" s="301">
        <f t="shared" si="6"/>
        <v>39</v>
      </c>
    </row>
    <row r="99" spans="1:22" x14ac:dyDescent="0.25">
      <c r="A99" s="126" t="s">
        <v>4008</v>
      </c>
      <c r="B99" s="200">
        <v>1</v>
      </c>
      <c r="C99" s="126">
        <v>2</v>
      </c>
      <c r="D99" s="308">
        <f>DEDEL!J99</f>
        <v>400140</v>
      </c>
      <c r="E99" s="126" t="b">
        <v>1</v>
      </c>
      <c r="F99" s="309" t="str">
        <f>RIGHT(DEDEL!C99,4)&amp;"."&amp;DEDEL!M99&amp;"."&amp;DEDEL!K99&amp;"."&amp;$C$5</f>
        <v>5427.DDEL1.E10.Ap21</v>
      </c>
      <c r="G99" s="310">
        <f t="shared" ca="1" si="4"/>
        <v>44361</v>
      </c>
      <c r="H99" s="311">
        <f>-DEDEL!Q99</f>
        <v>1464.12</v>
      </c>
      <c r="I99" s="205">
        <f t="shared" ca="1" si="7"/>
        <v>44361</v>
      </c>
      <c r="J99" s="126">
        <v>3</v>
      </c>
      <c r="K99" s="126" t="b">
        <v>1</v>
      </c>
      <c r="L99" s="126" t="s">
        <v>4009</v>
      </c>
      <c r="M99" s="126" t="b">
        <v>1</v>
      </c>
      <c r="N99" s="126" t="s">
        <v>3687</v>
      </c>
      <c r="O99" s="309" t="str">
        <f>LEFT(DEDEL!D99,19)&amp;"."&amp;DEDELCR!F99</f>
        <v>JCoSS.5427.DDEL1.E10.Ap21</v>
      </c>
      <c r="P99" s="312" t="str">
        <f>DEDEL!I99</f>
        <v>10163/543965</v>
      </c>
      <c r="Q99" s="126" t="b">
        <v>1</v>
      </c>
      <c r="R99" s="126" t="b">
        <v>1</v>
      </c>
      <c r="S99" s="126" t="b">
        <v>1</v>
      </c>
      <c r="U99" s="301">
        <f t="shared" si="5"/>
        <v>19</v>
      </c>
      <c r="V99" s="301">
        <f t="shared" si="6"/>
        <v>25</v>
      </c>
    </row>
    <row r="100" spans="1:22" x14ac:dyDescent="0.25">
      <c r="A100" s="126" t="s">
        <v>4008</v>
      </c>
      <c r="B100" s="200">
        <v>1</v>
      </c>
      <c r="C100" s="126">
        <v>2</v>
      </c>
      <c r="D100" s="308">
        <f>DEDEL!J100</f>
        <v>400135</v>
      </c>
      <c r="E100" s="126" t="b">
        <v>1</v>
      </c>
      <c r="F100" s="309" t="str">
        <f>RIGHT(DEDEL!C100,4)&amp;"."&amp;DEDEL!M100&amp;"."&amp;DEDEL!K100&amp;"."&amp;$C$5</f>
        <v>3521.DDEL1.E10.Ap21</v>
      </c>
      <c r="G100" s="310">
        <f t="shared" ca="1" si="4"/>
        <v>44361</v>
      </c>
      <c r="H100" s="311">
        <f>-DEDEL!Q100</f>
        <v>2248.5199999999995</v>
      </c>
      <c r="I100" s="205">
        <f t="shared" ca="1" si="7"/>
        <v>44361</v>
      </c>
      <c r="J100" s="126">
        <v>3</v>
      </c>
      <c r="K100" s="126" t="b">
        <v>1</v>
      </c>
      <c r="L100" s="126" t="s">
        <v>4009</v>
      </c>
      <c r="M100" s="126" t="b">
        <v>1</v>
      </c>
      <c r="N100" s="126" t="s">
        <v>3687</v>
      </c>
      <c r="O100" s="309" t="str">
        <f>LEFT(DEDEL!D100,19)&amp;"."&amp;DEDELCR!F100</f>
        <v>St Mary's and St Jo.3521.DDEL1.E10.Ap21</v>
      </c>
      <c r="P100" s="312" t="str">
        <f>DEDEL!I100</f>
        <v>11510/543965</v>
      </c>
      <c r="Q100" s="126" t="b">
        <v>1</v>
      </c>
      <c r="R100" s="126" t="b">
        <v>1</v>
      </c>
      <c r="S100" s="126" t="b">
        <v>1</v>
      </c>
      <c r="U100" s="301">
        <f t="shared" si="5"/>
        <v>19</v>
      </c>
      <c r="V100" s="301">
        <f t="shared" si="6"/>
        <v>39</v>
      </c>
    </row>
    <row r="101" spans="1:22" x14ac:dyDescent="0.25">
      <c r="A101" s="126" t="s">
        <v>4008</v>
      </c>
      <c r="B101" s="200">
        <v>1</v>
      </c>
      <c r="C101" s="126">
        <v>2</v>
      </c>
      <c r="D101" s="308">
        <f>DEDEL!J101</f>
        <v>400005</v>
      </c>
      <c r="E101" s="126" t="b">
        <v>1</v>
      </c>
      <c r="F101" s="309" t="str">
        <f>RIGHT(DEDEL!C101,4)&amp;"."&amp;DEDEL!M101&amp;"."&amp;DEDEL!K101&amp;"."&amp;$C$5</f>
        <v>2002.DDEL2.E27.Ap21</v>
      </c>
      <c r="G101" s="310">
        <f t="shared" ca="1" si="4"/>
        <v>44361</v>
      </c>
      <c r="H101" s="311">
        <f>-DEDEL!Q101</f>
        <v>1319.7</v>
      </c>
      <c r="I101" s="205">
        <f t="shared" ca="1" si="7"/>
        <v>44361</v>
      </c>
      <c r="J101" s="126">
        <v>3</v>
      </c>
      <c r="K101" s="126" t="b">
        <v>1</v>
      </c>
      <c r="L101" s="126" t="s">
        <v>4009</v>
      </c>
      <c r="M101" s="126" t="b">
        <v>1</v>
      </c>
      <c r="N101" s="126" t="s">
        <v>3687</v>
      </c>
      <c r="O101" s="309" t="str">
        <f>LEFT(DEDEL!D101,19)&amp;"."&amp;DEDELCR!F101</f>
        <v>Barnfield Primary S.2002.DDEL2.E27.Ap21</v>
      </c>
      <c r="P101" s="312" t="str">
        <f>DEDEL!I101</f>
        <v>10162/543965</v>
      </c>
      <c r="Q101" s="126" t="b">
        <v>1</v>
      </c>
      <c r="R101" s="126" t="b">
        <v>1</v>
      </c>
      <c r="S101" s="126" t="b">
        <v>1</v>
      </c>
      <c r="U101" s="301">
        <f t="shared" si="5"/>
        <v>19</v>
      </c>
      <c r="V101" s="301">
        <f t="shared" si="6"/>
        <v>39</v>
      </c>
    </row>
    <row r="102" spans="1:22" x14ac:dyDescent="0.25">
      <c r="A102" s="126" t="s">
        <v>4008</v>
      </c>
      <c r="B102" s="200">
        <v>1</v>
      </c>
      <c r="C102" s="126">
        <v>2</v>
      </c>
      <c r="D102" s="308">
        <f>DEDEL!J102</f>
        <v>400051</v>
      </c>
      <c r="E102" s="126" t="b">
        <v>1</v>
      </c>
      <c r="F102" s="309" t="str">
        <f>RIGHT(DEDEL!C102,4)&amp;"."&amp;DEDEL!M102&amp;"."&amp;DEDEL!K102&amp;"."&amp;$C$5</f>
        <v>2003.DDEL2.E27.Ap21</v>
      </c>
      <c r="G102" s="310">
        <f t="shared" ca="1" si="4"/>
        <v>44361</v>
      </c>
      <c r="H102" s="311">
        <f>-DEDEL!Q102</f>
        <v>1122.54</v>
      </c>
      <c r="I102" s="205">
        <f t="shared" ca="1" si="7"/>
        <v>44361</v>
      </c>
      <c r="J102" s="126">
        <v>3</v>
      </c>
      <c r="K102" s="126" t="b">
        <v>1</v>
      </c>
      <c r="L102" s="126" t="s">
        <v>4009</v>
      </c>
      <c r="M102" s="126" t="b">
        <v>1</v>
      </c>
      <c r="N102" s="126" t="s">
        <v>3687</v>
      </c>
      <c r="O102" s="309" t="str">
        <f>LEFT(DEDEL!D102,19)&amp;"."&amp;DEDELCR!F102</f>
        <v>Bell Lane Primary S.2003.DDEL2.E27.Ap21</v>
      </c>
      <c r="P102" s="312" t="str">
        <f>DEDEL!I102</f>
        <v>10162/543965</v>
      </c>
      <c r="Q102" s="126" t="b">
        <v>1</v>
      </c>
      <c r="R102" s="126" t="b">
        <v>1</v>
      </c>
      <c r="S102" s="126" t="b">
        <v>1</v>
      </c>
      <c r="U102" s="301">
        <f t="shared" si="5"/>
        <v>19</v>
      </c>
      <c r="V102" s="301">
        <f t="shared" si="6"/>
        <v>39</v>
      </c>
    </row>
    <row r="103" spans="1:22" x14ac:dyDescent="0.25">
      <c r="A103" s="126" t="s">
        <v>4008</v>
      </c>
      <c r="B103" s="200">
        <v>1</v>
      </c>
      <c r="C103" s="126">
        <v>2</v>
      </c>
      <c r="D103" s="308">
        <f>DEDEL!J103</f>
        <v>400040</v>
      </c>
      <c r="E103" s="126" t="b">
        <v>1</v>
      </c>
      <c r="F103" s="309" t="str">
        <f>RIGHT(DEDEL!C103,4)&amp;"."&amp;DEDEL!M103&amp;"."&amp;DEDEL!K103&amp;"."&amp;$C$5</f>
        <v>2007.DDEL2.E27.Ap21</v>
      </c>
      <c r="G103" s="310">
        <f t="shared" ca="1" si="4"/>
        <v>44361</v>
      </c>
      <c r="H103" s="311">
        <f>-DEDEL!Q103</f>
        <v>1138.44</v>
      </c>
      <c r="I103" s="205">
        <f t="shared" ca="1" si="7"/>
        <v>44361</v>
      </c>
      <c r="J103" s="126">
        <v>3</v>
      </c>
      <c r="K103" s="126" t="b">
        <v>1</v>
      </c>
      <c r="L103" s="126" t="s">
        <v>4009</v>
      </c>
      <c r="M103" s="126" t="b">
        <v>1</v>
      </c>
      <c r="N103" s="126" t="s">
        <v>3687</v>
      </c>
      <c r="O103" s="309" t="str">
        <f>LEFT(DEDEL!D103,19)&amp;"."&amp;DEDELCR!F103</f>
        <v>Brookland Junior Sc.2007.DDEL2.E27.Ap21</v>
      </c>
      <c r="P103" s="312" t="str">
        <f>DEDEL!I103</f>
        <v>10162/543965</v>
      </c>
      <c r="Q103" s="126" t="b">
        <v>1</v>
      </c>
      <c r="R103" s="126" t="b">
        <v>1</v>
      </c>
      <c r="S103" s="126" t="b">
        <v>1</v>
      </c>
      <c r="U103" s="301">
        <f t="shared" si="5"/>
        <v>19</v>
      </c>
      <c r="V103" s="301">
        <f t="shared" si="6"/>
        <v>39</v>
      </c>
    </row>
    <row r="104" spans="1:22" x14ac:dyDescent="0.25">
      <c r="A104" s="126" t="s">
        <v>4008</v>
      </c>
      <c r="B104" s="200">
        <v>1</v>
      </c>
      <c r="C104" s="126">
        <v>2</v>
      </c>
      <c r="D104" s="308">
        <f>DEDEL!J104</f>
        <v>400057</v>
      </c>
      <c r="E104" s="126" t="b">
        <v>1</v>
      </c>
      <c r="F104" s="309" t="str">
        <f>RIGHT(DEDEL!C104,4)&amp;"."&amp;DEDEL!M104&amp;"."&amp;DEDEL!K104&amp;"."&amp;$C$5</f>
        <v>2008.DDEL2.E27.Ap21</v>
      </c>
      <c r="G104" s="310">
        <f t="shared" ca="1" si="4"/>
        <v>44361</v>
      </c>
      <c r="H104" s="311">
        <f>-DEDEL!Q104</f>
        <v>855.42000000000007</v>
      </c>
      <c r="I104" s="205">
        <f t="shared" ca="1" si="7"/>
        <v>44361</v>
      </c>
      <c r="J104" s="126">
        <v>3</v>
      </c>
      <c r="K104" s="126" t="b">
        <v>1</v>
      </c>
      <c r="L104" s="126" t="s">
        <v>4009</v>
      </c>
      <c r="M104" s="126" t="b">
        <v>1</v>
      </c>
      <c r="N104" s="126" t="s">
        <v>3687</v>
      </c>
      <c r="O104" s="309" t="str">
        <f>LEFT(DEDEL!D104,19)&amp;"."&amp;DEDELCR!F104</f>
        <v>Brookland Infant an.2008.DDEL2.E27.Ap21</v>
      </c>
      <c r="P104" s="312" t="str">
        <f>DEDEL!I104</f>
        <v>10162/543965</v>
      </c>
      <c r="Q104" s="126" t="b">
        <v>1</v>
      </c>
      <c r="R104" s="126" t="b">
        <v>1</v>
      </c>
      <c r="S104" s="126" t="b">
        <v>1</v>
      </c>
      <c r="U104" s="301">
        <f t="shared" si="5"/>
        <v>19</v>
      </c>
      <c r="V104" s="301">
        <f t="shared" si="6"/>
        <v>39</v>
      </c>
    </row>
    <row r="105" spans="1:22" x14ac:dyDescent="0.25">
      <c r="A105" s="126" t="s">
        <v>4008</v>
      </c>
      <c r="B105" s="200">
        <v>1</v>
      </c>
      <c r="C105" s="126">
        <v>2</v>
      </c>
      <c r="D105" s="308">
        <f>DEDEL!J105</f>
        <v>400061</v>
      </c>
      <c r="E105" s="126" t="b">
        <v>1</v>
      </c>
      <c r="F105" s="309" t="str">
        <f>RIGHT(DEDEL!C105,4)&amp;"."&amp;DEDEL!M105&amp;"."&amp;DEDEL!K105&amp;"."&amp;$C$5</f>
        <v>2009.DDEL2.E27.Ap21</v>
      </c>
      <c r="G105" s="310">
        <f t="shared" ca="1" si="4"/>
        <v>44361</v>
      </c>
      <c r="H105" s="311">
        <f>-DEDEL!Q105</f>
        <v>1332.42</v>
      </c>
      <c r="I105" s="205">
        <f t="shared" ca="1" si="7"/>
        <v>44361</v>
      </c>
      <c r="J105" s="126">
        <v>3</v>
      </c>
      <c r="K105" s="126" t="b">
        <v>1</v>
      </c>
      <c r="L105" s="126" t="s">
        <v>4009</v>
      </c>
      <c r="M105" s="126" t="b">
        <v>1</v>
      </c>
      <c r="N105" s="126" t="s">
        <v>3687</v>
      </c>
      <c r="O105" s="309" t="str">
        <f>LEFT(DEDEL!D105,19)&amp;"."&amp;DEDELCR!F105</f>
        <v>Brunswick Park Prim.2009.DDEL2.E27.Ap21</v>
      </c>
      <c r="P105" s="312" t="str">
        <f>DEDEL!I105</f>
        <v>10162/543965</v>
      </c>
      <c r="Q105" s="126" t="b">
        <v>1</v>
      </c>
      <c r="R105" s="126" t="b">
        <v>1</v>
      </c>
      <c r="S105" s="126" t="b">
        <v>1</v>
      </c>
      <c r="U105" s="301">
        <f t="shared" si="5"/>
        <v>19</v>
      </c>
      <c r="V105" s="301">
        <f t="shared" si="6"/>
        <v>39</v>
      </c>
    </row>
    <row r="106" spans="1:22" x14ac:dyDescent="0.25">
      <c r="A106" s="126" t="s">
        <v>4008</v>
      </c>
      <c r="B106" s="200">
        <v>1</v>
      </c>
      <c r="C106" s="126">
        <v>2</v>
      </c>
      <c r="D106" s="308">
        <f>DEDEL!J106</f>
        <v>400020</v>
      </c>
      <c r="E106" s="126" t="b">
        <v>1</v>
      </c>
      <c r="F106" s="309" t="str">
        <f>RIGHT(DEDEL!C106,4)&amp;"."&amp;DEDEL!M106&amp;"."&amp;DEDEL!K106&amp;"."&amp;$C$5</f>
        <v>2011.DDEL2.E27.Ap21</v>
      </c>
      <c r="G106" s="310">
        <f t="shared" ca="1" si="4"/>
        <v>44361</v>
      </c>
      <c r="H106" s="311">
        <f>-DEDEL!Q106</f>
        <v>664.62</v>
      </c>
      <c r="I106" s="205">
        <f t="shared" ca="1" si="7"/>
        <v>44361</v>
      </c>
      <c r="J106" s="126">
        <v>3</v>
      </c>
      <c r="K106" s="126" t="b">
        <v>1</v>
      </c>
      <c r="L106" s="126" t="s">
        <v>4009</v>
      </c>
      <c r="M106" s="126" t="b">
        <v>1</v>
      </c>
      <c r="N106" s="126" t="s">
        <v>3687</v>
      </c>
      <c r="O106" s="309" t="str">
        <f>LEFT(DEDEL!D106,19)&amp;"."&amp;DEDELCR!F106</f>
        <v>Church Hill School.2011.DDEL2.E27.Ap21</v>
      </c>
      <c r="P106" s="312" t="str">
        <f>DEDEL!I106</f>
        <v>10162/543965</v>
      </c>
      <c r="Q106" s="126" t="b">
        <v>1</v>
      </c>
      <c r="R106" s="126" t="b">
        <v>1</v>
      </c>
      <c r="S106" s="126" t="b">
        <v>1</v>
      </c>
      <c r="U106" s="301">
        <f t="shared" si="5"/>
        <v>19</v>
      </c>
      <c r="V106" s="301">
        <f t="shared" si="6"/>
        <v>38</v>
      </c>
    </row>
    <row r="107" spans="1:22" x14ac:dyDescent="0.25">
      <c r="A107" s="126" t="s">
        <v>4008</v>
      </c>
      <c r="B107" s="200">
        <v>1</v>
      </c>
      <c r="C107" s="126">
        <v>2</v>
      </c>
      <c r="D107" s="308">
        <f>DEDEL!J107</f>
        <v>400050</v>
      </c>
      <c r="E107" s="126" t="b">
        <v>1</v>
      </c>
      <c r="F107" s="309" t="str">
        <f>RIGHT(DEDEL!C107,4)&amp;"."&amp;DEDEL!M107&amp;"."&amp;DEDEL!K107&amp;"."&amp;$C$5</f>
        <v>2014.DDEL2.E27.Ap21</v>
      </c>
      <c r="G107" s="310">
        <f t="shared" ca="1" si="4"/>
        <v>44361</v>
      </c>
      <c r="H107" s="311">
        <f>-DEDEL!Q107</f>
        <v>1997.0400000000002</v>
      </c>
      <c r="I107" s="205">
        <f t="shared" ca="1" si="7"/>
        <v>44361</v>
      </c>
      <c r="J107" s="126">
        <v>3</v>
      </c>
      <c r="K107" s="126" t="b">
        <v>1</v>
      </c>
      <c r="L107" s="126" t="s">
        <v>4009</v>
      </c>
      <c r="M107" s="126" t="b">
        <v>1</v>
      </c>
      <c r="N107" s="126" t="s">
        <v>3687</v>
      </c>
      <c r="O107" s="309" t="str">
        <f>LEFT(DEDEL!D107,19)&amp;"."&amp;DEDELCR!F107</f>
        <v>Colindale Primary S.2014.DDEL2.E27.Ap21</v>
      </c>
      <c r="P107" s="312" t="str">
        <f>DEDEL!I107</f>
        <v>10162/543965</v>
      </c>
      <c r="Q107" s="126" t="b">
        <v>1</v>
      </c>
      <c r="R107" s="126" t="b">
        <v>1</v>
      </c>
      <c r="S107" s="126" t="b">
        <v>1</v>
      </c>
      <c r="U107" s="301">
        <f t="shared" si="5"/>
        <v>19</v>
      </c>
      <c r="V107" s="301">
        <f t="shared" si="6"/>
        <v>39</v>
      </c>
    </row>
    <row r="108" spans="1:22" x14ac:dyDescent="0.25">
      <c r="A108" s="126" t="s">
        <v>4008</v>
      </c>
      <c r="B108" s="200">
        <v>1</v>
      </c>
      <c r="C108" s="126">
        <v>2</v>
      </c>
      <c r="D108" s="308">
        <f>DEDEL!J108</f>
        <v>400059</v>
      </c>
      <c r="E108" s="126" t="b">
        <v>1</v>
      </c>
      <c r="F108" s="309" t="str">
        <f>RIGHT(DEDEL!C108,4)&amp;"."&amp;DEDEL!M108&amp;"."&amp;DEDEL!K108&amp;"."&amp;$C$5</f>
        <v>2015.DDEL2.E27.Ap21</v>
      </c>
      <c r="G108" s="310">
        <f t="shared" ca="1" si="4"/>
        <v>44361</v>
      </c>
      <c r="H108" s="311">
        <f>-DEDEL!Q108</f>
        <v>667.80000000000007</v>
      </c>
      <c r="I108" s="205">
        <f t="shared" ca="1" si="7"/>
        <v>44361</v>
      </c>
      <c r="J108" s="126">
        <v>3</v>
      </c>
      <c r="K108" s="126" t="b">
        <v>1</v>
      </c>
      <c r="L108" s="126" t="s">
        <v>4009</v>
      </c>
      <c r="M108" s="126" t="b">
        <v>1</v>
      </c>
      <c r="N108" s="126" t="s">
        <v>3687</v>
      </c>
      <c r="O108" s="309" t="str">
        <f>LEFT(DEDEL!D108,19)&amp;"."&amp;DEDELCR!F108</f>
        <v>Coppetts Wood Prima.2015.DDEL2.E27.Ap21</v>
      </c>
      <c r="P108" s="312" t="str">
        <f>DEDEL!I108</f>
        <v>10162/543965</v>
      </c>
      <c r="Q108" s="126" t="b">
        <v>1</v>
      </c>
      <c r="R108" s="126" t="b">
        <v>1</v>
      </c>
      <c r="S108" s="126" t="b">
        <v>1</v>
      </c>
      <c r="U108" s="301">
        <f t="shared" si="5"/>
        <v>19</v>
      </c>
      <c r="V108" s="301">
        <f t="shared" si="6"/>
        <v>39</v>
      </c>
    </row>
    <row r="109" spans="1:22" x14ac:dyDescent="0.25">
      <c r="A109" s="126" t="s">
        <v>4008</v>
      </c>
      <c r="B109" s="200">
        <v>1</v>
      </c>
      <c r="C109" s="126">
        <v>2</v>
      </c>
      <c r="D109" s="308">
        <f>DEDEL!J109</f>
        <v>400049</v>
      </c>
      <c r="E109" s="126" t="b">
        <v>1</v>
      </c>
      <c r="F109" s="309" t="str">
        <f>RIGHT(DEDEL!C109,4)&amp;"."&amp;DEDEL!M109&amp;"."&amp;DEDEL!K109&amp;"."&amp;$C$5</f>
        <v>2016.DDEL2.E27.Ap21</v>
      </c>
      <c r="G109" s="310">
        <f t="shared" ca="1" si="4"/>
        <v>44361</v>
      </c>
      <c r="H109" s="311">
        <f>-DEDEL!Q109</f>
        <v>667.80000000000007</v>
      </c>
      <c r="I109" s="205">
        <f t="shared" ca="1" si="7"/>
        <v>44361</v>
      </c>
      <c r="J109" s="126">
        <v>3</v>
      </c>
      <c r="K109" s="126" t="b">
        <v>1</v>
      </c>
      <c r="L109" s="126" t="s">
        <v>4009</v>
      </c>
      <c r="M109" s="126" t="b">
        <v>1</v>
      </c>
      <c r="N109" s="126" t="s">
        <v>3687</v>
      </c>
      <c r="O109" s="309" t="str">
        <f>LEFT(DEDEL!D109,19)&amp;"."&amp;DEDELCR!F109</f>
        <v>Courtland School.2016.DDEL2.E27.Ap21</v>
      </c>
      <c r="P109" s="312" t="str">
        <f>DEDEL!I109</f>
        <v>10162/543965</v>
      </c>
      <c r="Q109" s="126" t="b">
        <v>1</v>
      </c>
      <c r="R109" s="126" t="b">
        <v>1</v>
      </c>
      <c r="S109" s="126" t="b">
        <v>1</v>
      </c>
      <c r="U109" s="301">
        <f t="shared" si="5"/>
        <v>19</v>
      </c>
      <c r="V109" s="301">
        <f t="shared" si="6"/>
        <v>36</v>
      </c>
    </row>
    <row r="110" spans="1:22" x14ac:dyDescent="0.25">
      <c r="A110" s="126" t="s">
        <v>4008</v>
      </c>
      <c r="B110" s="200">
        <v>1</v>
      </c>
      <c r="C110" s="126">
        <v>2</v>
      </c>
      <c r="D110" s="308">
        <f>DEDEL!J110</f>
        <v>400080</v>
      </c>
      <c r="E110" s="126" t="b">
        <v>1</v>
      </c>
      <c r="F110" s="309" t="str">
        <f>RIGHT(DEDEL!C110,4)&amp;"."&amp;DEDEL!M110&amp;"."&amp;DEDEL!K110&amp;"."&amp;$C$5</f>
        <v>2017.DDEL2.E27.Ap21</v>
      </c>
      <c r="G110" s="310">
        <f t="shared" ca="1" si="4"/>
        <v>44361</v>
      </c>
      <c r="H110" s="311">
        <f>-DEDEL!Q110</f>
        <v>1278.3600000000001</v>
      </c>
      <c r="I110" s="205">
        <f t="shared" ca="1" si="7"/>
        <v>44361</v>
      </c>
      <c r="J110" s="126">
        <v>3</v>
      </c>
      <c r="K110" s="126" t="b">
        <v>1</v>
      </c>
      <c r="L110" s="126" t="s">
        <v>4009</v>
      </c>
      <c r="M110" s="126" t="b">
        <v>1</v>
      </c>
      <c r="N110" s="126" t="s">
        <v>3687</v>
      </c>
      <c r="O110" s="309" t="str">
        <f>LEFT(DEDEL!D110,19)&amp;"."&amp;DEDELCR!F110</f>
        <v>Cromer Road Primary.2017.DDEL2.E27.Ap21</v>
      </c>
      <c r="P110" s="312" t="str">
        <f>DEDEL!I110</f>
        <v>10162/543965</v>
      </c>
      <c r="Q110" s="126" t="b">
        <v>1</v>
      </c>
      <c r="R110" s="126" t="b">
        <v>1</v>
      </c>
      <c r="S110" s="126" t="b">
        <v>1</v>
      </c>
      <c r="U110" s="301">
        <f t="shared" si="5"/>
        <v>19</v>
      </c>
      <c r="V110" s="301">
        <f t="shared" si="6"/>
        <v>39</v>
      </c>
    </row>
    <row r="111" spans="1:22" x14ac:dyDescent="0.25">
      <c r="A111" s="126" t="s">
        <v>4008</v>
      </c>
      <c r="B111" s="200">
        <v>1</v>
      </c>
      <c r="C111" s="126">
        <v>2</v>
      </c>
      <c r="D111" s="308">
        <f>DEDEL!J111</f>
        <v>400036</v>
      </c>
      <c r="E111" s="126" t="b">
        <v>1</v>
      </c>
      <c r="F111" s="309" t="str">
        <f>RIGHT(DEDEL!C111,4)&amp;"."&amp;DEDEL!M111&amp;"."&amp;DEDEL!K111&amp;"."&amp;$C$5</f>
        <v>2019.DDEL2.E27.Ap21</v>
      </c>
      <c r="G111" s="310">
        <f t="shared" ca="1" si="4"/>
        <v>44361</v>
      </c>
      <c r="H111" s="311">
        <f>-DEDEL!Q111</f>
        <v>677.34</v>
      </c>
      <c r="I111" s="205">
        <f t="shared" ca="1" si="7"/>
        <v>44361</v>
      </c>
      <c r="J111" s="126">
        <v>3</v>
      </c>
      <c r="K111" s="126" t="b">
        <v>1</v>
      </c>
      <c r="L111" s="126" t="s">
        <v>4009</v>
      </c>
      <c r="M111" s="126" t="b">
        <v>1</v>
      </c>
      <c r="N111" s="126" t="s">
        <v>3687</v>
      </c>
      <c r="O111" s="309" t="str">
        <f>LEFT(DEDEL!D111,19)&amp;"."&amp;DEDELCR!F111</f>
        <v>Deansbrook Infant S.2019.DDEL2.E27.Ap21</v>
      </c>
      <c r="P111" s="312" t="str">
        <f>DEDEL!I111</f>
        <v>10162/543965</v>
      </c>
      <c r="Q111" s="126" t="b">
        <v>1</v>
      </c>
      <c r="R111" s="126" t="b">
        <v>1</v>
      </c>
      <c r="S111" s="126" t="b">
        <v>1</v>
      </c>
      <c r="U111" s="301">
        <f t="shared" si="5"/>
        <v>19</v>
      </c>
      <c r="V111" s="301">
        <f t="shared" si="6"/>
        <v>39</v>
      </c>
    </row>
    <row r="112" spans="1:22" x14ac:dyDescent="0.25">
      <c r="A112" s="126" t="s">
        <v>4008</v>
      </c>
      <c r="B112" s="200">
        <v>1</v>
      </c>
      <c r="C112" s="126">
        <v>2</v>
      </c>
      <c r="D112" s="308">
        <f>DEDEL!J112</f>
        <v>400042</v>
      </c>
      <c r="E112" s="126" t="b">
        <v>1</v>
      </c>
      <c r="F112" s="309" t="str">
        <f>RIGHT(DEDEL!C112,4)&amp;"."&amp;DEDEL!M112&amp;"."&amp;DEDEL!K112&amp;"."&amp;$C$5</f>
        <v>2021.DDEL2.E27.Ap21</v>
      </c>
      <c r="G112" s="310">
        <f t="shared" ca="1" si="4"/>
        <v>44361</v>
      </c>
      <c r="H112" s="311">
        <f>-DEDEL!Q112</f>
        <v>1408.74</v>
      </c>
      <c r="I112" s="205">
        <f t="shared" ca="1" si="7"/>
        <v>44361</v>
      </c>
      <c r="J112" s="126">
        <v>3</v>
      </c>
      <c r="K112" s="126" t="b">
        <v>1</v>
      </c>
      <c r="L112" s="126" t="s">
        <v>4009</v>
      </c>
      <c r="M112" s="126" t="b">
        <v>1</v>
      </c>
      <c r="N112" s="126" t="s">
        <v>3687</v>
      </c>
      <c r="O112" s="309" t="str">
        <f>LEFT(DEDEL!D112,19)&amp;"."&amp;DEDELCR!F112</f>
        <v>Dollis Primary Scho.2021.DDEL2.E27.Ap21</v>
      </c>
      <c r="P112" s="312" t="str">
        <f>DEDEL!I112</f>
        <v>10162/543965</v>
      </c>
      <c r="Q112" s="126" t="b">
        <v>1</v>
      </c>
      <c r="R112" s="126" t="b">
        <v>1</v>
      </c>
      <c r="S112" s="126" t="b">
        <v>1</v>
      </c>
      <c r="U112" s="301">
        <f t="shared" si="5"/>
        <v>19</v>
      </c>
      <c r="V112" s="301">
        <f t="shared" si="6"/>
        <v>39</v>
      </c>
    </row>
    <row r="113" spans="1:22" x14ac:dyDescent="0.25">
      <c r="A113" s="126" t="s">
        <v>4008</v>
      </c>
      <c r="B113" s="200">
        <v>1</v>
      </c>
      <c r="C113" s="126">
        <v>2</v>
      </c>
      <c r="D113" s="308">
        <f>DEDEL!J113</f>
        <v>400159</v>
      </c>
      <c r="E113" s="126" t="b">
        <v>1</v>
      </c>
      <c r="F113" s="309" t="str">
        <f>RIGHT(DEDEL!C113,4)&amp;"."&amp;DEDEL!M113&amp;"."&amp;DEDEL!K113&amp;"."&amp;$C$5</f>
        <v>2023.DDEL2.E27.Ap21</v>
      </c>
      <c r="G113" s="310">
        <f t="shared" ca="1" si="4"/>
        <v>44361</v>
      </c>
      <c r="H113" s="311">
        <f>-DEDEL!Q113</f>
        <v>1596.3600000000001</v>
      </c>
      <c r="I113" s="205">
        <f t="shared" ca="1" si="7"/>
        <v>44361</v>
      </c>
      <c r="J113" s="126">
        <v>3</v>
      </c>
      <c r="K113" s="126" t="b">
        <v>1</v>
      </c>
      <c r="L113" s="126" t="s">
        <v>4009</v>
      </c>
      <c r="M113" s="126" t="b">
        <v>1</v>
      </c>
      <c r="N113" s="126" t="s">
        <v>3687</v>
      </c>
      <c r="O113" s="309" t="str">
        <f>LEFT(DEDEL!D113,19)&amp;"."&amp;DEDELCR!F113</f>
        <v>Edgware Primary Sch.2023.DDEL2.E27.Ap21</v>
      </c>
      <c r="P113" s="312" t="str">
        <f>DEDEL!I113</f>
        <v>10162/543965</v>
      </c>
      <c r="Q113" s="126" t="b">
        <v>1</v>
      </c>
      <c r="R113" s="126" t="b">
        <v>1</v>
      </c>
      <c r="S113" s="126" t="b">
        <v>1</v>
      </c>
      <c r="U113" s="301">
        <f t="shared" si="5"/>
        <v>19</v>
      </c>
      <c r="V113" s="301">
        <f t="shared" si="6"/>
        <v>39</v>
      </c>
    </row>
    <row r="114" spans="1:22" x14ac:dyDescent="0.25">
      <c r="A114" s="126" t="s">
        <v>4008</v>
      </c>
      <c r="B114" s="200">
        <v>1</v>
      </c>
      <c r="C114" s="126">
        <v>2</v>
      </c>
      <c r="D114" s="308">
        <f>DEDEL!J114</f>
        <v>400047</v>
      </c>
      <c r="E114" s="126" t="b">
        <v>1</v>
      </c>
      <c r="F114" s="309" t="str">
        <f>RIGHT(DEDEL!C114,4)&amp;"."&amp;DEDEL!M114&amp;"."&amp;DEDEL!K114&amp;"."&amp;$C$5</f>
        <v>2024.DDEL2.E27.Ap21</v>
      </c>
      <c r="G114" s="310">
        <f t="shared" ca="1" si="4"/>
        <v>44361</v>
      </c>
      <c r="H114" s="311">
        <f>-DEDEL!Q114</f>
        <v>626.46</v>
      </c>
      <c r="I114" s="205">
        <f t="shared" ca="1" si="7"/>
        <v>44361</v>
      </c>
      <c r="J114" s="126">
        <v>3</v>
      </c>
      <c r="K114" s="126" t="b">
        <v>1</v>
      </c>
      <c r="L114" s="126" t="s">
        <v>4009</v>
      </c>
      <c r="M114" s="126" t="b">
        <v>1</v>
      </c>
      <c r="N114" s="126" t="s">
        <v>3687</v>
      </c>
      <c r="O114" s="309" t="str">
        <f>LEFT(DEDEL!D114,19)&amp;"."&amp;DEDELCR!F114</f>
        <v>Fairway Primary Sch.2024.DDEL2.E27.Ap21</v>
      </c>
      <c r="P114" s="312" t="str">
        <f>DEDEL!I114</f>
        <v>10162/543965</v>
      </c>
      <c r="Q114" s="126" t="b">
        <v>1</v>
      </c>
      <c r="R114" s="126" t="b">
        <v>1</v>
      </c>
      <c r="S114" s="126" t="b">
        <v>1</v>
      </c>
      <c r="U114" s="301">
        <f t="shared" si="5"/>
        <v>19</v>
      </c>
      <c r="V114" s="301">
        <f t="shared" si="6"/>
        <v>39</v>
      </c>
    </row>
    <row r="115" spans="1:22" x14ac:dyDescent="0.25">
      <c r="A115" s="126" t="s">
        <v>4008</v>
      </c>
      <c r="B115" s="200">
        <v>1</v>
      </c>
      <c r="C115" s="126">
        <v>2</v>
      </c>
      <c r="D115" s="308">
        <f>DEDEL!J115</f>
        <v>400001</v>
      </c>
      <c r="E115" s="126" t="b">
        <v>1</v>
      </c>
      <c r="F115" s="309" t="str">
        <f>RIGHT(DEDEL!C115,4)&amp;"."&amp;DEDEL!M115&amp;"."&amp;DEDEL!K115&amp;"."&amp;$C$5</f>
        <v>2025.DDEL2.E27.Ap21</v>
      </c>
      <c r="G115" s="310">
        <f t="shared" ca="1" si="4"/>
        <v>44361</v>
      </c>
      <c r="H115" s="311">
        <f>-DEDEL!Q115</f>
        <v>1011.24</v>
      </c>
      <c r="I115" s="205">
        <f t="shared" ca="1" si="7"/>
        <v>44361</v>
      </c>
      <c r="J115" s="126">
        <v>3</v>
      </c>
      <c r="K115" s="126" t="b">
        <v>1</v>
      </c>
      <c r="L115" s="126" t="s">
        <v>4009</v>
      </c>
      <c r="M115" s="126" t="b">
        <v>1</v>
      </c>
      <c r="N115" s="126" t="s">
        <v>3687</v>
      </c>
      <c r="O115" s="309" t="str">
        <f>LEFT(DEDEL!D115,19)&amp;"."&amp;DEDELCR!F115</f>
        <v>Foulds School.2025.DDEL2.E27.Ap21</v>
      </c>
      <c r="P115" s="312" t="str">
        <f>DEDEL!I115</f>
        <v>10162/543965</v>
      </c>
      <c r="Q115" s="126" t="b">
        <v>1</v>
      </c>
      <c r="R115" s="126" t="b">
        <v>1</v>
      </c>
      <c r="S115" s="126" t="b">
        <v>1</v>
      </c>
      <c r="U115" s="301">
        <f t="shared" si="5"/>
        <v>19</v>
      </c>
      <c r="V115" s="301">
        <f t="shared" si="6"/>
        <v>33</v>
      </c>
    </row>
    <row r="116" spans="1:22" x14ac:dyDescent="0.25">
      <c r="A116" s="126" t="s">
        <v>4008</v>
      </c>
      <c r="B116" s="200">
        <v>1</v>
      </c>
      <c r="C116" s="126">
        <v>2</v>
      </c>
      <c r="D116" s="308">
        <f>DEDEL!J116</f>
        <v>400082</v>
      </c>
      <c r="E116" s="126" t="b">
        <v>1</v>
      </c>
      <c r="F116" s="309" t="str">
        <f>RIGHT(DEDEL!C116,4)&amp;"."&amp;DEDEL!M116&amp;"."&amp;DEDEL!K116&amp;"."&amp;$C$5</f>
        <v>2026.DDEL2.E27.Ap21</v>
      </c>
      <c r="G116" s="310">
        <f t="shared" ca="1" si="4"/>
        <v>44361</v>
      </c>
      <c r="H116" s="311">
        <f>-DEDEL!Q116</f>
        <v>1580.46</v>
      </c>
      <c r="I116" s="205">
        <f t="shared" ca="1" si="7"/>
        <v>44361</v>
      </c>
      <c r="J116" s="126">
        <v>3</v>
      </c>
      <c r="K116" s="126" t="b">
        <v>1</v>
      </c>
      <c r="L116" s="126" t="s">
        <v>4009</v>
      </c>
      <c r="M116" s="126" t="b">
        <v>1</v>
      </c>
      <c r="N116" s="126" t="s">
        <v>3687</v>
      </c>
      <c r="O116" s="309" t="str">
        <f>LEFT(DEDEL!D116,19)&amp;"."&amp;DEDELCR!F116</f>
        <v>Frith Manor Primary.2026.DDEL2.E27.Ap21</v>
      </c>
      <c r="P116" s="312" t="str">
        <f>DEDEL!I116</f>
        <v>10162/543965</v>
      </c>
      <c r="Q116" s="126" t="b">
        <v>1</v>
      </c>
      <c r="R116" s="126" t="b">
        <v>1</v>
      </c>
      <c r="S116" s="126" t="b">
        <v>1</v>
      </c>
      <c r="U116" s="301">
        <f t="shared" si="5"/>
        <v>19</v>
      </c>
      <c r="V116" s="301">
        <f t="shared" si="6"/>
        <v>39</v>
      </c>
    </row>
    <row r="117" spans="1:22" x14ac:dyDescent="0.25">
      <c r="A117" s="126" t="s">
        <v>4008</v>
      </c>
      <c r="B117" s="200">
        <v>1</v>
      </c>
      <c r="C117" s="126">
        <v>2</v>
      </c>
      <c r="D117" s="308">
        <f>DEDEL!J117</f>
        <v>400002</v>
      </c>
      <c r="E117" s="126" t="b">
        <v>1</v>
      </c>
      <c r="F117" s="309" t="str">
        <f>RIGHT(DEDEL!C117,4)&amp;"."&amp;DEDEL!M117&amp;"."&amp;DEDEL!K117&amp;"."&amp;$C$5</f>
        <v>2027.DDEL2.E27.Ap21</v>
      </c>
      <c r="G117" s="310">
        <f t="shared" ca="1" si="4"/>
        <v>44361</v>
      </c>
      <c r="H117" s="311">
        <f>-DEDEL!Q117</f>
        <v>1116.18</v>
      </c>
      <c r="I117" s="205">
        <f t="shared" ca="1" si="7"/>
        <v>44361</v>
      </c>
      <c r="J117" s="126">
        <v>3</v>
      </c>
      <c r="K117" s="126" t="b">
        <v>1</v>
      </c>
      <c r="L117" s="126" t="s">
        <v>4009</v>
      </c>
      <c r="M117" s="126" t="b">
        <v>1</v>
      </c>
      <c r="N117" s="126" t="s">
        <v>3687</v>
      </c>
      <c r="O117" s="309" t="str">
        <f>LEFT(DEDEL!D117,19)&amp;"."&amp;DEDELCR!F117</f>
        <v>Garden Suburb Junio.2027.DDEL2.E27.Ap21</v>
      </c>
      <c r="P117" s="312" t="str">
        <f>DEDEL!I117</f>
        <v>10162/543965</v>
      </c>
      <c r="Q117" s="126" t="b">
        <v>1</v>
      </c>
      <c r="R117" s="126" t="b">
        <v>1</v>
      </c>
      <c r="S117" s="126" t="b">
        <v>1</v>
      </c>
      <c r="U117" s="301">
        <f t="shared" si="5"/>
        <v>19</v>
      </c>
      <c r="V117" s="301">
        <f t="shared" si="6"/>
        <v>39</v>
      </c>
    </row>
    <row r="118" spans="1:22" x14ac:dyDescent="0.25">
      <c r="A118" s="126" t="s">
        <v>4008</v>
      </c>
      <c r="B118" s="200">
        <v>1</v>
      </c>
      <c r="C118" s="126">
        <v>2</v>
      </c>
      <c r="D118" s="308">
        <f>DEDEL!J118</f>
        <v>400067</v>
      </c>
      <c r="E118" s="126" t="b">
        <v>1</v>
      </c>
      <c r="F118" s="309" t="str">
        <f>RIGHT(DEDEL!C118,4)&amp;"."&amp;DEDEL!M118&amp;"."&amp;DEDEL!K118&amp;"."&amp;$C$5</f>
        <v>2028.DDEL2.E27.Ap21</v>
      </c>
      <c r="G118" s="310">
        <f t="shared" ca="1" si="4"/>
        <v>44361</v>
      </c>
      <c r="H118" s="311">
        <f>-DEDEL!Q118</f>
        <v>740.94</v>
      </c>
      <c r="I118" s="205">
        <f t="shared" ca="1" si="7"/>
        <v>44361</v>
      </c>
      <c r="J118" s="126">
        <v>3</v>
      </c>
      <c r="K118" s="126" t="b">
        <v>1</v>
      </c>
      <c r="L118" s="126" t="s">
        <v>4009</v>
      </c>
      <c r="M118" s="126" t="b">
        <v>1</v>
      </c>
      <c r="N118" s="126" t="s">
        <v>3687</v>
      </c>
      <c r="O118" s="309" t="str">
        <f>LEFT(DEDEL!D118,19)&amp;"."&amp;DEDELCR!F118</f>
        <v>Garden Suburb Infan.2028.DDEL2.E27.Ap21</v>
      </c>
      <c r="P118" s="312" t="str">
        <f>DEDEL!I118</f>
        <v>10162/543965</v>
      </c>
      <c r="Q118" s="126" t="b">
        <v>1</v>
      </c>
      <c r="R118" s="126" t="b">
        <v>1</v>
      </c>
      <c r="S118" s="126" t="b">
        <v>1</v>
      </c>
      <c r="U118" s="301">
        <f t="shared" si="5"/>
        <v>19</v>
      </c>
      <c r="V118" s="301">
        <f t="shared" si="6"/>
        <v>39</v>
      </c>
    </row>
    <row r="119" spans="1:22" x14ac:dyDescent="0.25">
      <c r="A119" s="126" t="s">
        <v>4008</v>
      </c>
      <c r="B119" s="200">
        <v>1</v>
      </c>
      <c r="C119" s="126">
        <v>2</v>
      </c>
      <c r="D119" s="308">
        <f>DEDEL!J119</f>
        <v>400035</v>
      </c>
      <c r="E119" s="126" t="b">
        <v>1</v>
      </c>
      <c r="F119" s="309" t="str">
        <f>RIGHT(DEDEL!C119,4)&amp;"."&amp;DEDEL!M119&amp;"."&amp;DEDEL!K119&amp;"."&amp;$C$5</f>
        <v>2029.DDEL2.E27.Ap21</v>
      </c>
      <c r="G119" s="310">
        <f t="shared" ca="1" si="4"/>
        <v>44361</v>
      </c>
      <c r="H119" s="311">
        <f>-DEDEL!Q119</f>
        <v>1316.52</v>
      </c>
      <c r="I119" s="205">
        <f t="shared" ca="1" si="7"/>
        <v>44361</v>
      </c>
      <c r="J119" s="126">
        <v>3</v>
      </c>
      <c r="K119" s="126" t="b">
        <v>1</v>
      </c>
      <c r="L119" s="126" t="s">
        <v>4009</v>
      </c>
      <c r="M119" s="126" t="b">
        <v>1</v>
      </c>
      <c r="N119" s="126" t="s">
        <v>3687</v>
      </c>
      <c r="O119" s="309" t="str">
        <f>LEFT(DEDEL!D119,19)&amp;"."&amp;DEDELCR!F119</f>
        <v>Goldbeaters Primary.2029.DDEL2.E27.Ap21</v>
      </c>
      <c r="P119" s="312" t="str">
        <f>DEDEL!I119</f>
        <v>10162/543965</v>
      </c>
      <c r="Q119" s="126" t="b">
        <v>1</v>
      </c>
      <c r="R119" s="126" t="b">
        <v>1</v>
      </c>
      <c r="S119" s="126" t="b">
        <v>1</v>
      </c>
      <c r="U119" s="301">
        <f t="shared" si="5"/>
        <v>19</v>
      </c>
      <c r="V119" s="301">
        <f t="shared" si="6"/>
        <v>39</v>
      </c>
    </row>
    <row r="120" spans="1:22" x14ac:dyDescent="0.25">
      <c r="A120" s="126" t="s">
        <v>4008</v>
      </c>
      <c r="B120" s="200">
        <v>1</v>
      </c>
      <c r="C120" s="126">
        <v>2</v>
      </c>
      <c r="D120" s="308">
        <f>DEDEL!J120</f>
        <v>400026</v>
      </c>
      <c r="E120" s="126" t="b">
        <v>1</v>
      </c>
      <c r="F120" s="309" t="str">
        <f>RIGHT(DEDEL!C120,4)&amp;"."&amp;DEDEL!M120&amp;"."&amp;DEDEL!K120&amp;"."&amp;$C$5</f>
        <v>2031.DDEL2.E27.Ap21</v>
      </c>
      <c r="G120" s="310">
        <f t="shared" ca="1" si="4"/>
        <v>44361</v>
      </c>
      <c r="H120" s="311">
        <f>-DEDEL!Q120</f>
        <v>591.48</v>
      </c>
      <c r="I120" s="205">
        <f t="shared" ca="1" si="7"/>
        <v>44361</v>
      </c>
      <c r="J120" s="126">
        <v>3</v>
      </c>
      <c r="K120" s="126" t="b">
        <v>1</v>
      </c>
      <c r="L120" s="126" t="s">
        <v>4009</v>
      </c>
      <c r="M120" s="126" t="b">
        <v>1</v>
      </c>
      <c r="N120" s="126" t="s">
        <v>3687</v>
      </c>
      <c r="O120" s="309" t="str">
        <f>LEFT(DEDEL!D120,19)&amp;"."&amp;DEDELCR!F120</f>
        <v>Hollickwood Primary.2031.DDEL2.E27.Ap21</v>
      </c>
      <c r="P120" s="312" t="str">
        <f>DEDEL!I120</f>
        <v>10162/543965</v>
      </c>
      <c r="Q120" s="126" t="b">
        <v>1</v>
      </c>
      <c r="R120" s="126" t="b">
        <v>1</v>
      </c>
      <c r="S120" s="126" t="b">
        <v>1</v>
      </c>
      <c r="U120" s="301">
        <f t="shared" si="5"/>
        <v>19</v>
      </c>
      <c r="V120" s="301">
        <f t="shared" si="6"/>
        <v>39</v>
      </c>
    </row>
    <row r="121" spans="1:22" x14ac:dyDescent="0.25">
      <c r="A121" s="126" t="s">
        <v>4008</v>
      </c>
      <c r="B121" s="200">
        <v>1</v>
      </c>
      <c r="C121" s="126">
        <v>2</v>
      </c>
      <c r="D121" s="308">
        <f>DEDEL!J121</f>
        <v>400084</v>
      </c>
      <c r="E121" s="126" t="b">
        <v>1</v>
      </c>
      <c r="F121" s="309" t="str">
        <f>RIGHT(DEDEL!C121,4)&amp;"."&amp;DEDEL!M121&amp;"."&amp;DEDEL!K121&amp;"."&amp;$C$5</f>
        <v>2032.DDEL2.E27.Ap21</v>
      </c>
      <c r="G121" s="310">
        <f t="shared" ca="1" si="4"/>
        <v>44361</v>
      </c>
      <c r="H121" s="311">
        <f>-DEDEL!Q121</f>
        <v>1392.8400000000001</v>
      </c>
      <c r="I121" s="205">
        <f t="shared" ca="1" si="7"/>
        <v>44361</v>
      </c>
      <c r="J121" s="126">
        <v>3</v>
      </c>
      <c r="K121" s="126" t="b">
        <v>1</v>
      </c>
      <c r="L121" s="126" t="s">
        <v>4009</v>
      </c>
      <c r="M121" s="126" t="b">
        <v>1</v>
      </c>
      <c r="N121" s="126" t="s">
        <v>3687</v>
      </c>
      <c r="O121" s="309" t="str">
        <f>LEFT(DEDEL!D121,19)&amp;"."&amp;DEDELCR!F121</f>
        <v>Holly Park Primary .2032.DDEL2.E27.Ap21</v>
      </c>
      <c r="P121" s="312" t="str">
        <f>DEDEL!I121</f>
        <v>10162/543965</v>
      </c>
      <c r="Q121" s="126" t="b">
        <v>1</v>
      </c>
      <c r="R121" s="126" t="b">
        <v>1</v>
      </c>
      <c r="S121" s="126" t="b">
        <v>1</v>
      </c>
      <c r="U121" s="301">
        <f t="shared" si="5"/>
        <v>19</v>
      </c>
      <c r="V121" s="301">
        <f t="shared" si="6"/>
        <v>39</v>
      </c>
    </row>
    <row r="122" spans="1:22" x14ac:dyDescent="0.25">
      <c r="A122" s="126" t="s">
        <v>4008</v>
      </c>
      <c r="B122" s="200">
        <v>1</v>
      </c>
      <c r="C122" s="126">
        <v>2</v>
      </c>
      <c r="D122" s="308">
        <f>DEDEL!J122</f>
        <v>400046</v>
      </c>
      <c r="E122" s="126" t="b">
        <v>1</v>
      </c>
      <c r="F122" s="309" t="str">
        <f>RIGHT(DEDEL!C122,4)&amp;"."&amp;DEDEL!M122&amp;"."&amp;DEDEL!K122&amp;"."&amp;$C$5</f>
        <v>2036.DDEL2.E27.Ap21</v>
      </c>
      <c r="G122" s="310">
        <f t="shared" ca="1" si="4"/>
        <v>44361</v>
      </c>
      <c r="H122" s="311">
        <f>-DEDEL!Q122</f>
        <v>750.48</v>
      </c>
      <c r="I122" s="205">
        <f t="shared" ca="1" si="7"/>
        <v>44361</v>
      </c>
      <c r="J122" s="126">
        <v>3</v>
      </c>
      <c r="K122" s="126" t="b">
        <v>1</v>
      </c>
      <c r="L122" s="126" t="s">
        <v>4009</v>
      </c>
      <c r="M122" s="126" t="b">
        <v>1</v>
      </c>
      <c r="N122" s="126" t="s">
        <v>3687</v>
      </c>
      <c r="O122" s="309" t="str">
        <f>LEFT(DEDEL!D122,19)&amp;"."&amp;DEDELCR!F122</f>
        <v>Livingstone Primary.2036.DDEL2.E27.Ap21</v>
      </c>
      <c r="P122" s="312" t="str">
        <f>DEDEL!I122</f>
        <v>10162/543965</v>
      </c>
      <c r="Q122" s="126" t="b">
        <v>1</v>
      </c>
      <c r="R122" s="126" t="b">
        <v>1</v>
      </c>
      <c r="S122" s="126" t="b">
        <v>1</v>
      </c>
      <c r="U122" s="301">
        <f t="shared" si="5"/>
        <v>19</v>
      </c>
      <c r="V122" s="301">
        <f t="shared" si="6"/>
        <v>39</v>
      </c>
    </row>
    <row r="123" spans="1:22" x14ac:dyDescent="0.25">
      <c r="A123" s="126" t="s">
        <v>4008</v>
      </c>
      <c r="B123" s="200">
        <v>1</v>
      </c>
      <c r="C123" s="126">
        <v>2</v>
      </c>
      <c r="D123" s="308">
        <f>DEDEL!J123</f>
        <v>400030</v>
      </c>
      <c r="E123" s="126" t="b">
        <v>1</v>
      </c>
      <c r="F123" s="309" t="str">
        <f>RIGHT(DEDEL!C123,4)&amp;"."&amp;DEDEL!M123&amp;"."&amp;DEDEL!K123&amp;"."&amp;$C$5</f>
        <v>2037.DDEL2.E27.Ap21</v>
      </c>
      <c r="G123" s="310">
        <f t="shared" ca="1" si="4"/>
        <v>44361</v>
      </c>
      <c r="H123" s="311">
        <f>-DEDEL!Q123</f>
        <v>842.7</v>
      </c>
      <c r="I123" s="205">
        <f t="shared" ca="1" si="7"/>
        <v>44361</v>
      </c>
      <c r="J123" s="126">
        <v>3</v>
      </c>
      <c r="K123" s="126" t="b">
        <v>1</v>
      </c>
      <c r="L123" s="126" t="s">
        <v>4009</v>
      </c>
      <c r="M123" s="126" t="b">
        <v>1</v>
      </c>
      <c r="N123" s="126" t="s">
        <v>3687</v>
      </c>
      <c r="O123" s="309" t="str">
        <f>LEFT(DEDEL!D123,19)&amp;"."&amp;DEDELCR!F123</f>
        <v>Manorside Primary S.2037.DDEL2.E27.Ap21</v>
      </c>
      <c r="P123" s="312" t="str">
        <f>DEDEL!I123</f>
        <v>10162/543965</v>
      </c>
      <c r="Q123" s="126" t="b">
        <v>1</v>
      </c>
      <c r="R123" s="126" t="b">
        <v>1</v>
      </c>
      <c r="S123" s="126" t="b">
        <v>1</v>
      </c>
      <c r="U123" s="301">
        <f t="shared" si="5"/>
        <v>19</v>
      </c>
      <c r="V123" s="301">
        <f t="shared" si="6"/>
        <v>39</v>
      </c>
    </row>
    <row r="124" spans="1:22" x14ac:dyDescent="0.25">
      <c r="A124" s="126" t="s">
        <v>4008</v>
      </c>
      <c r="B124" s="200">
        <v>1</v>
      </c>
      <c r="C124" s="126">
        <v>2</v>
      </c>
      <c r="D124" s="308">
        <f>DEDEL!J124</f>
        <v>400048</v>
      </c>
      <c r="E124" s="126" t="b">
        <v>1</v>
      </c>
      <c r="F124" s="309" t="str">
        <f>RIGHT(DEDEL!C124,4)&amp;"."&amp;DEDEL!M124&amp;"."&amp;DEDEL!K124&amp;"."&amp;$C$5</f>
        <v>2042.DDEL2.E27.Ap21</v>
      </c>
      <c r="G124" s="310">
        <f t="shared" ca="1" si="4"/>
        <v>44361</v>
      </c>
      <c r="H124" s="311">
        <f>-DEDEL!Q124</f>
        <v>1351.5</v>
      </c>
      <c r="I124" s="205">
        <f t="shared" ca="1" si="7"/>
        <v>44361</v>
      </c>
      <c r="J124" s="126">
        <v>3</v>
      </c>
      <c r="K124" s="126" t="b">
        <v>1</v>
      </c>
      <c r="L124" s="126" t="s">
        <v>4009</v>
      </c>
      <c r="M124" s="126" t="b">
        <v>1</v>
      </c>
      <c r="N124" s="126" t="s">
        <v>3687</v>
      </c>
      <c r="O124" s="309" t="str">
        <f>LEFT(DEDEL!D124,19)&amp;"."&amp;DEDELCR!F124</f>
        <v>Monkfrith Primary S.2042.DDEL2.E27.Ap21</v>
      </c>
      <c r="P124" s="312" t="str">
        <f>DEDEL!I124</f>
        <v>10162/543965</v>
      </c>
      <c r="Q124" s="126" t="b">
        <v>1</v>
      </c>
      <c r="R124" s="126" t="b">
        <v>1</v>
      </c>
      <c r="S124" s="126" t="b">
        <v>1</v>
      </c>
      <c r="U124" s="301">
        <f t="shared" si="5"/>
        <v>19</v>
      </c>
      <c r="V124" s="301">
        <f t="shared" si="6"/>
        <v>39</v>
      </c>
    </row>
    <row r="125" spans="1:22" x14ac:dyDescent="0.25">
      <c r="A125" s="126" t="s">
        <v>4008</v>
      </c>
      <c r="B125" s="200">
        <v>1</v>
      </c>
      <c r="C125" s="126">
        <v>2</v>
      </c>
      <c r="D125" s="308">
        <f>DEDEL!J125</f>
        <v>400088</v>
      </c>
      <c r="E125" s="126" t="b">
        <v>1</v>
      </c>
      <c r="F125" s="309" t="str">
        <f>RIGHT(DEDEL!C125,4)&amp;"."&amp;DEDEL!M125&amp;"."&amp;DEDEL!K125&amp;"."&amp;$C$5</f>
        <v>2043.DDEL2.E27.Ap21</v>
      </c>
      <c r="G125" s="310">
        <f t="shared" ca="1" si="4"/>
        <v>44361</v>
      </c>
      <c r="H125" s="311">
        <f>-DEDEL!Q125</f>
        <v>1421.46</v>
      </c>
      <c r="I125" s="205">
        <f t="shared" ca="1" si="7"/>
        <v>44361</v>
      </c>
      <c r="J125" s="126">
        <v>3</v>
      </c>
      <c r="K125" s="126" t="b">
        <v>1</v>
      </c>
      <c r="L125" s="126" t="s">
        <v>4009</v>
      </c>
      <c r="M125" s="126" t="b">
        <v>1</v>
      </c>
      <c r="N125" s="126" t="s">
        <v>3687</v>
      </c>
      <c r="O125" s="309" t="str">
        <f>LEFT(DEDEL!D125,19)&amp;"."&amp;DEDELCR!F125</f>
        <v>Moss Hall Junior Sc.2043.DDEL2.E27.Ap21</v>
      </c>
      <c r="P125" s="312" t="str">
        <f>DEDEL!I125</f>
        <v>10162/543965</v>
      </c>
      <c r="Q125" s="126" t="b">
        <v>1</v>
      </c>
      <c r="R125" s="126" t="b">
        <v>1</v>
      </c>
      <c r="S125" s="126" t="b">
        <v>1</v>
      </c>
      <c r="U125" s="301">
        <f t="shared" si="5"/>
        <v>19</v>
      </c>
      <c r="V125" s="301">
        <f t="shared" si="6"/>
        <v>39</v>
      </c>
    </row>
    <row r="126" spans="1:22" x14ac:dyDescent="0.25">
      <c r="A126" s="126" t="s">
        <v>4008</v>
      </c>
      <c r="B126" s="200">
        <v>1</v>
      </c>
      <c r="C126" s="126">
        <v>2</v>
      </c>
      <c r="D126" s="308">
        <f>DEDEL!J126</f>
        <v>400087</v>
      </c>
      <c r="E126" s="126" t="b">
        <v>1</v>
      </c>
      <c r="F126" s="309" t="str">
        <f>RIGHT(DEDEL!C126,4)&amp;"."&amp;DEDEL!M126&amp;"."&amp;DEDEL!K126&amp;"."&amp;$C$5</f>
        <v>2044.DDEL2.E27.Ap21</v>
      </c>
      <c r="G126" s="310">
        <f t="shared" ca="1" si="4"/>
        <v>44361</v>
      </c>
      <c r="H126" s="311">
        <f>-DEDEL!Q126</f>
        <v>1116.18</v>
      </c>
      <c r="I126" s="205">
        <f t="shared" ca="1" si="7"/>
        <v>44361</v>
      </c>
      <c r="J126" s="126">
        <v>3</v>
      </c>
      <c r="K126" s="126" t="b">
        <v>1</v>
      </c>
      <c r="L126" s="126" t="s">
        <v>4009</v>
      </c>
      <c r="M126" s="126" t="b">
        <v>1</v>
      </c>
      <c r="N126" s="126" t="s">
        <v>3687</v>
      </c>
      <c r="O126" s="309" t="str">
        <f>LEFT(DEDEL!D126,19)&amp;"."&amp;DEDELCR!F126</f>
        <v>Moss Hall Infant Sc.2044.DDEL2.E27.Ap21</v>
      </c>
      <c r="P126" s="312" t="str">
        <f>DEDEL!I126</f>
        <v>10162/543965</v>
      </c>
      <c r="Q126" s="126" t="b">
        <v>1</v>
      </c>
      <c r="R126" s="126" t="b">
        <v>1</v>
      </c>
      <c r="S126" s="126" t="b">
        <v>1</v>
      </c>
      <c r="U126" s="301">
        <f t="shared" si="5"/>
        <v>19</v>
      </c>
      <c r="V126" s="301">
        <f t="shared" si="6"/>
        <v>39</v>
      </c>
    </row>
    <row r="127" spans="1:22" x14ac:dyDescent="0.25">
      <c r="A127" s="126" t="s">
        <v>4008</v>
      </c>
      <c r="B127" s="200">
        <v>1</v>
      </c>
      <c r="C127" s="126">
        <v>2</v>
      </c>
      <c r="D127" s="308">
        <f>DEDEL!J127</f>
        <v>400089</v>
      </c>
      <c r="E127" s="126" t="b">
        <v>1</v>
      </c>
      <c r="F127" s="309" t="str">
        <f>RIGHT(DEDEL!C127,4)&amp;"."&amp;DEDEL!M127&amp;"."&amp;DEDEL!K127&amp;"."&amp;$C$5</f>
        <v>2045.DDEL2.E27.Ap21</v>
      </c>
      <c r="G127" s="310">
        <f t="shared" ca="1" si="4"/>
        <v>44361</v>
      </c>
      <c r="H127" s="311">
        <f>-DEDEL!Q127</f>
        <v>670.98</v>
      </c>
      <c r="I127" s="205">
        <f t="shared" ca="1" si="7"/>
        <v>44361</v>
      </c>
      <c r="J127" s="126">
        <v>3</v>
      </c>
      <c r="K127" s="126" t="b">
        <v>1</v>
      </c>
      <c r="L127" s="126" t="s">
        <v>4009</v>
      </c>
      <c r="M127" s="126" t="b">
        <v>1</v>
      </c>
      <c r="N127" s="126" t="s">
        <v>3687</v>
      </c>
      <c r="O127" s="309" t="str">
        <f>LEFT(DEDEL!D127,19)&amp;"."&amp;DEDELCR!F127</f>
        <v>Northside Primary S.2045.DDEL2.E27.Ap21</v>
      </c>
      <c r="P127" s="312" t="str">
        <f>DEDEL!I127</f>
        <v>10162/543965</v>
      </c>
      <c r="Q127" s="126" t="b">
        <v>1</v>
      </c>
      <c r="R127" s="126" t="b">
        <v>1</v>
      </c>
      <c r="S127" s="126" t="b">
        <v>1</v>
      </c>
      <c r="U127" s="301">
        <f t="shared" si="5"/>
        <v>19</v>
      </c>
      <c r="V127" s="301">
        <f t="shared" si="6"/>
        <v>39</v>
      </c>
    </row>
    <row r="128" spans="1:22" x14ac:dyDescent="0.25">
      <c r="A128" s="126" t="s">
        <v>4008</v>
      </c>
      <c r="B128" s="200">
        <v>1</v>
      </c>
      <c r="C128" s="126">
        <v>2</v>
      </c>
      <c r="D128" s="308">
        <f>DEDEL!J128</f>
        <v>158733</v>
      </c>
      <c r="E128" s="126" t="b">
        <v>1</v>
      </c>
      <c r="F128" s="309" t="str">
        <f>RIGHT(DEDEL!C128,4)&amp;"."&amp;DEDEL!M128&amp;"."&amp;DEDEL!K128&amp;"."&amp;$C$5</f>
        <v>2053.DDEL2.E27.Ap21</v>
      </c>
      <c r="G128" s="310">
        <f t="shared" ca="1" si="4"/>
        <v>44361</v>
      </c>
      <c r="H128" s="311">
        <f>-DEDEL!Q128</f>
        <v>626.46</v>
      </c>
      <c r="I128" s="205">
        <f t="shared" ca="1" si="7"/>
        <v>44361</v>
      </c>
      <c r="J128" s="126">
        <v>3</v>
      </c>
      <c r="K128" s="126" t="b">
        <v>1</v>
      </c>
      <c r="L128" s="126" t="s">
        <v>4009</v>
      </c>
      <c r="M128" s="126" t="b">
        <v>1</v>
      </c>
      <c r="N128" s="126" t="s">
        <v>3687</v>
      </c>
      <c r="O128" s="309" t="str">
        <f>LEFT(DEDEL!D128,19)&amp;"."&amp;DEDELCR!F128</f>
        <v>The Noam Primary Sc.2053.DDEL2.E27.Ap21</v>
      </c>
      <c r="P128" s="312" t="str">
        <f>DEDEL!I128</f>
        <v>10162/543965</v>
      </c>
      <c r="Q128" s="126" t="b">
        <v>1</v>
      </c>
      <c r="R128" s="126" t="b">
        <v>1</v>
      </c>
      <c r="S128" s="126" t="b">
        <v>1</v>
      </c>
      <c r="U128" s="301">
        <f t="shared" si="5"/>
        <v>19</v>
      </c>
      <c r="V128" s="301">
        <f t="shared" si="6"/>
        <v>39</v>
      </c>
    </row>
    <row r="129" spans="1:22" x14ac:dyDescent="0.25">
      <c r="A129" s="126" t="s">
        <v>4008</v>
      </c>
      <c r="B129" s="200">
        <v>1</v>
      </c>
      <c r="C129" s="126">
        <v>2</v>
      </c>
      <c r="D129" s="308">
        <f>DEDEL!J129</f>
        <v>400004</v>
      </c>
      <c r="E129" s="126" t="b">
        <v>1</v>
      </c>
      <c r="F129" s="309" t="str">
        <f>RIGHT(DEDEL!C129,4)&amp;"."&amp;DEDEL!M129&amp;"."&amp;DEDEL!K129&amp;"."&amp;$C$5</f>
        <v>2054.DDEL2.E27.Ap21</v>
      </c>
      <c r="G129" s="310">
        <f t="shared" ca="1" si="4"/>
        <v>44361</v>
      </c>
      <c r="H129" s="311">
        <f>-DEDEL!Q129</f>
        <v>658.26</v>
      </c>
      <c r="I129" s="205">
        <f t="shared" ca="1" si="7"/>
        <v>44361</v>
      </c>
      <c r="J129" s="126">
        <v>3</v>
      </c>
      <c r="K129" s="126" t="b">
        <v>1</v>
      </c>
      <c r="L129" s="126" t="s">
        <v>4009</v>
      </c>
      <c r="M129" s="126" t="b">
        <v>1</v>
      </c>
      <c r="N129" s="126" t="s">
        <v>3687</v>
      </c>
      <c r="O129" s="309" t="str">
        <f>LEFT(DEDEL!D129,19)&amp;"."&amp;DEDELCR!F129</f>
        <v>Woodridge Primary S.2054.DDEL2.E27.Ap21</v>
      </c>
      <c r="P129" s="312" t="str">
        <f>DEDEL!I129</f>
        <v>10162/543965</v>
      </c>
      <c r="Q129" s="126" t="b">
        <v>1</v>
      </c>
      <c r="R129" s="126" t="b">
        <v>1</v>
      </c>
      <c r="S129" s="126" t="b">
        <v>1</v>
      </c>
      <c r="U129" s="301">
        <f t="shared" si="5"/>
        <v>19</v>
      </c>
      <c r="V129" s="301">
        <f t="shared" si="6"/>
        <v>39</v>
      </c>
    </row>
    <row r="130" spans="1:22" x14ac:dyDescent="0.25">
      <c r="A130" s="126" t="s">
        <v>4008</v>
      </c>
      <c r="B130" s="200">
        <v>1</v>
      </c>
      <c r="C130" s="126">
        <v>2</v>
      </c>
      <c r="D130" s="308">
        <f>DEDEL!J130</f>
        <v>400101</v>
      </c>
      <c r="E130" s="126" t="b">
        <v>1</v>
      </c>
      <c r="F130" s="309" t="str">
        <f>RIGHT(DEDEL!C130,4)&amp;"."&amp;DEDEL!M130&amp;"."&amp;DEDEL!K130&amp;"."&amp;$C$5</f>
        <v>2055.DDEL2.E27.Ap21</v>
      </c>
      <c r="G130" s="310">
        <f t="shared" ca="1" si="4"/>
        <v>44361</v>
      </c>
      <c r="H130" s="311">
        <f>-DEDEL!Q130</f>
        <v>636</v>
      </c>
      <c r="I130" s="205">
        <f t="shared" ca="1" si="7"/>
        <v>44361</v>
      </c>
      <c r="J130" s="126">
        <v>3</v>
      </c>
      <c r="K130" s="126" t="b">
        <v>1</v>
      </c>
      <c r="L130" s="126" t="s">
        <v>4009</v>
      </c>
      <c r="M130" s="126" t="b">
        <v>1</v>
      </c>
      <c r="N130" s="126" t="s">
        <v>3687</v>
      </c>
      <c r="O130" s="309" t="str">
        <f>LEFT(DEDEL!D130,19)&amp;"."&amp;DEDELCR!F130</f>
        <v>Tudor Primary Schoo.2055.DDEL2.E27.Ap21</v>
      </c>
      <c r="P130" s="312" t="str">
        <f>DEDEL!I130</f>
        <v>10162/543965</v>
      </c>
      <c r="Q130" s="126" t="b">
        <v>1</v>
      </c>
      <c r="R130" s="126" t="b">
        <v>1</v>
      </c>
      <c r="S130" s="126" t="b">
        <v>1</v>
      </c>
      <c r="U130" s="301">
        <f t="shared" si="5"/>
        <v>19</v>
      </c>
      <c r="V130" s="301">
        <f t="shared" si="6"/>
        <v>39</v>
      </c>
    </row>
    <row r="131" spans="1:22" x14ac:dyDescent="0.25">
      <c r="A131" s="126" t="s">
        <v>4008</v>
      </c>
      <c r="B131" s="200">
        <v>1</v>
      </c>
      <c r="C131" s="126">
        <v>2</v>
      </c>
      <c r="D131" s="308">
        <f>DEDEL!J131</f>
        <v>400053</v>
      </c>
      <c r="E131" s="126" t="b">
        <v>1</v>
      </c>
      <c r="F131" s="309" t="str">
        <f>RIGHT(DEDEL!C131,4)&amp;"."&amp;DEDEL!M131&amp;"."&amp;DEDEL!K131&amp;"."&amp;$C$5</f>
        <v>2057.DDEL2.E27.Ap21</v>
      </c>
      <c r="G131" s="310">
        <f t="shared" ca="1" si="4"/>
        <v>44361</v>
      </c>
      <c r="H131" s="311">
        <f>-DEDEL!Q131</f>
        <v>1427.8200000000002</v>
      </c>
      <c r="I131" s="205">
        <f t="shared" ca="1" si="7"/>
        <v>44361</v>
      </c>
      <c r="J131" s="126">
        <v>3</v>
      </c>
      <c r="K131" s="126" t="b">
        <v>1</v>
      </c>
      <c r="L131" s="126" t="s">
        <v>4009</v>
      </c>
      <c r="M131" s="126" t="b">
        <v>1</v>
      </c>
      <c r="N131" s="126" t="s">
        <v>3687</v>
      </c>
      <c r="O131" s="309" t="str">
        <f>LEFT(DEDEL!D131,19)&amp;"."&amp;DEDELCR!F131</f>
        <v>Underhill School.2057.DDEL2.E27.Ap21</v>
      </c>
      <c r="P131" s="312" t="str">
        <f>DEDEL!I131</f>
        <v>10162/543965</v>
      </c>
      <c r="Q131" s="126" t="b">
        <v>1</v>
      </c>
      <c r="R131" s="126" t="b">
        <v>1</v>
      </c>
      <c r="S131" s="126" t="b">
        <v>1</v>
      </c>
      <c r="U131" s="301">
        <f t="shared" si="5"/>
        <v>19</v>
      </c>
      <c r="V131" s="301">
        <f t="shared" si="6"/>
        <v>36</v>
      </c>
    </row>
    <row r="132" spans="1:22" x14ac:dyDescent="0.25">
      <c r="A132" s="126" t="s">
        <v>4008</v>
      </c>
      <c r="B132" s="200">
        <v>1</v>
      </c>
      <c r="C132" s="126">
        <v>2</v>
      </c>
      <c r="D132" s="308">
        <f>DEDEL!J132</f>
        <v>400011</v>
      </c>
      <c r="E132" s="126" t="b">
        <v>1</v>
      </c>
      <c r="F132" s="309" t="str">
        <f>RIGHT(DEDEL!C132,4)&amp;"."&amp;DEDEL!M132&amp;"."&amp;DEDEL!K132&amp;"."&amp;$C$5</f>
        <v>2060.DDEL2.E27.Ap21</v>
      </c>
      <c r="G132" s="310">
        <f t="shared" ca="1" si="4"/>
        <v>44361</v>
      </c>
      <c r="H132" s="311">
        <f>-DEDEL!Q132</f>
        <v>1338.78</v>
      </c>
      <c r="I132" s="205">
        <f t="shared" ca="1" si="7"/>
        <v>44361</v>
      </c>
      <c r="J132" s="126">
        <v>3</v>
      </c>
      <c r="K132" s="126" t="b">
        <v>1</v>
      </c>
      <c r="L132" s="126" t="s">
        <v>4009</v>
      </c>
      <c r="M132" s="126" t="b">
        <v>1</v>
      </c>
      <c r="N132" s="126" t="s">
        <v>3687</v>
      </c>
      <c r="O132" s="309" t="str">
        <f>LEFT(DEDEL!D132,19)&amp;"."&amp;DEDELCR!F132</f>
        <v>Whitings Hill Prima.2060.DDEL2.E27.Ap21</v>
      </c>
      <c r="P132" s="312" t="str">
        <f>DEDEL!I132</f>
        <v>10162/543965</v>
      </c>
      <c r="Q132" s="126" t="b">
        <v>1</v>
      </c>
      <c r="R132" s="126" t="b">
        <v>1</v>
      </c>
      <c r="S132" s="126" t="b">
        <v>1</v>
      </c>
      <c r="U132" s="301">
        <f t="shared" si="5"/>
        <v>19</v>
      </c>
      <c r="V132" s="301">
        <f t="shared" si="6"/>
        <v>39</v>
      </c>
    </row>
    <row r="133" spans="1:22" x14ac:dyDescent="0.25">
      <c r="A133" s="126" t="s">
        <v>4008</v>
      </c>
      <c r="B133" s="200">
        <v>1</v>
      </c>
      <c r="C133" s="126">
        <v>2</v>
      </c>
      <c r="D133" s="308">
        <f>DEDEL!J133</f>
        <v>400065</v>
      </c>
      <c r="E133" s="126" t="b">
        <v>1</v>
      </c>
      <c r="F133" s="309" t="str">
        <f>RIGHT(DEDEL!C133,4)&amp;"."&amp;DEDEL!M133&amp;"."&amp;DEDEL!K133&amp;"."&amp;$C$5</f>
        <v>2067.DDEL2.E27.Ap21</v>
      </c>
      <c r="G133" s="310">
        <f t="shared" ca="1" si="4"/>
        <v>44361</v>
      </c>
      <c r="H133" s="311">
        <f>-DEDEL!Q133</f>
        <v>744.12</v>
      </c>
      <c r="I133" s="205">
        <f t="shared" ca="1" si="7"/>
        <v>44361</v>
      </c>
      <c r="J133" s="126">
        <v>3</v>
      </c>
      <c r="K133" s="126" t="b">
        <v>1</v>
      </c>
      <c r="L133" s="126" t="s">
        <v>4009</v>
      </c>
      <c r="M133" s="126" t="b">
        <v>1</v>
      </c>
      <c r="N133" s="126" t="s">
        <v>3687</v>
      </c>
      <c r="O133" s="309" t="str">
        <f>LEFT(DEDEL!D133,19)&amp;"."&amp;DEDELCR!F133</f>
        <v>Chalgrove Primary S.2067.DDEL2.E27.Ap21</v>
      </c>
      <c r="P133" s="312" t="str">
        <f>DEDEL!I133</f>
        <v>10162/543965</v>
      </c>
      <c r="Q133" s="126" t="b">
        <v>1</v>
      </c>
      <c r="R133" s="126" t="b">
        <v>1</v>
      </c>
      <c r="S133" s="126" t="b">
        <v>1</v>
      </c>
      <c r="U133" s="301">
        <f t="shared" si="5"/>
        <v>19</v>
      </c>
      <c r="V133" s="301">
        <f t="shared" si="6"/>
        <v>39</v>
      </c>
    </row>
    <row r="134" spans="1:22" x14ac:dyDescent="0.25">
      <c r="A134" s="126" t="s">
        <v>4008</v>
      </c>
      <c r="B134" s="200">
        <v>1</v>
      </c>
      <c r="C134" s="126">
        <v>2</v>
      </c>
      <c r="D134" s="308">
        <f>DEDEL!J134</f>
        <v>400038</v>
      </c>
      <c r="E134" s="126" t="b">
        <v>1</v>
      </c>
      <c r="F134" s="309" t="str">
        <f>RIGHT(DEDEL!C134,4)&amp;"."&amp;DEDEL!M134&amp;"."&amp;DEDEL!K134&amp;"."&amp;$C$5</f>
        <v>2070.DDEL2.E27.Ap21</v>
      </c>
      <c r="G134" s="310">
        <f t="shared" ca="1" si="4"/>
        <v>44361</v>
      </c>
      <c r="H134" s="311">
        <f>-DEDEL!Q134</f>
        <v>664.62</v>
      </c>
      <c r="I134" s="205">
        <f t="shared" ca="1" si="7"/>
        <v>44361</v>
      </c>
      <c r="J134" s="126">
        <v>3</v>
      </c>
      <c r="K134" s="126" t="b">
        <v>1</v>
      </c>
      <c r="L134" s="126" t="s">
        <v>4009</v>
      </c>
      <c r="M134" s="126" t="b">
        <v>1</v>
      </c>
      <c r="N134" s="126" t="s">
        <v>3687</v>
      </c>
      <c r="O134" s="309" t="str">
        <f>LEFT(DEDEL!D134,19)&amp;"."&amp;DEDELCR!F134</f>
        <v>Sunnyfields Primary.2070.DDEL2.E27.Ap21</v>
      </c>
      <c r="P134" s="312" t="str">
        <f>DEDEL!I134</f>
        <v>10162/543965</v>
      </c>
      <c r="Q134" s="126" t="b">
        <v>1</v>
      </c>
      <c r="R134" s="126" t="b">
        <v>1</v>
      </c>
      <c r="S134" s="126" t="b">
        <v>1</v>
      </c>
      <c r="U134" s="301">
        <f t="shared" si="5"/>
        <v>19</v>
      </c>
      <c r="V134" s="301">
        <f t="shared" si="6"/>
        <v>39</v>
      </c>
    </row>
    <row r="135" spans="1:22" x14ac:dyDescent="0.25">
      <c r="A135" s="126" t="s">
        <v>4008</v>
      </c>
      <c r="B135" s="200">
        <v>1</v>
      </c>
      <c r="C135" s="126">
        <v>2</v>
      </c>
      <c r="D135" s="308">
        <f>DEDEL!J135</f>
        <v>400012</v>
      </c>
      <c r="E135" s="126" t="b">
        <v>1</v>
      </c>
      <c r="F135" s="309" t="str">
        <f>RIGHT(DEDEL!C135,4)&amp;"."&amp;DEDEL!M135&amp;"."&amp;DEDEL!K135&amp;"."&amp;$C$5</f>
        <v>2071.DDEL2.E27.Ap21</v>
      </c>
      <c r="G135" s="310">
        <f t="shared" ca="1" si="4"/>
        <v>44361</v>
      </c>
      <c r="H135" s="311">
        <f>-DEDEL!Q135</f>
        <v>562.86</v>
      </c>
      <c r="I135" s="205">
        <f t="shared" ca="1" si="7"/>
        <v>44361</v>
      </c>
      <c r="J135" s="126">
        <v>3</v>
      </c>
      <c r="K135" s="126" t="b">
        <v>1</v>
      </c>
      <c r="L135" s="126" t="s">
        <v>4009</v>
      </c>
      <c r="M135" s="126" t="b">
        <v>1</v>
      </c>
      <c r="N135" s="126" t="s">
        <v>3687</v>
      </c>
      <c r="O135" s="309" t="str">
        <f>LEFT(DEDEL!D135,19)&amp;"."&amp;DEDELCR!F135</f>
        <v>Queenswell Infant &amp;.2071.DDEL2.E27.Ap21</v>
      </c>
      <c r="P135" s="312" t="str">
        <f>DEDEL!I135</f>
        <v>10162/543965</v>
      </c>
      <c r="Q135" s="126" t="b">
        <v>1</v>
      </c>
      <c r="R135" s="126" t="b">
        <v>1</v>
      </c>
      <c r="S135" s="126" t="b">
        <v>1</v>
      </c>
      <c r="U135" s="301">
        <f t="shared" si="5"/>
        <v>19</v>
      </c>
      <c r="V135" s="301">
        <f t="shared" si="6"/>
        <v>39</v>
      </c>
    </row>
    <row r="136" spans="1:22" x14ac:dyDescent="0.25">
      <c r="A136" s="126" t="s">
        <v>4008</v>
      </c>
      <c r="B136" s="200">
        <v>1</v>
      </c>
      <c r="C136" s="126">
        <v>2</v>
      </c>
      <c r="D136" s="308">
        <f>DEDEL!J136</f>
        <v>400012</v>
      </c>
      <c r="E136" s="126" t="b">
        <v>1</v>
      </c>
      <c r="F136" s="309" t="str">
        <f>RIGHT(DEDEL!C136,4)&amp;"."&amp;DEDEL!M136&amp;"."&amp;DEDEL!K136&amp;"."&amp;$C$5</f>
        <v>2072.DDEL2.E27.Ap21</v>
      </c>
      <c r="G136" s="310">
        <f t="shared" ca="1" si="4"/>
        <v>44361</v>
      </c>
      <c r="H136" s="311">
        <f>-DEDEL!Q136</f>
        <v>1033.5</v>
      </c>
      <c r="I136" s="205">
        <f t="shared" ca="1" si="7"/>
        <v>44361</v>
      </c>
      <c r="J136" s="126">
        <v>3</v>
      </c>
      <c r="K136" s="126" t="b">
        <v>1</v>
      </c>
      <c r="L136" s="126" t="s">
        <v>4009</v>
      </c>
      <c r="M136" s="126" t="b">
        <v>1</v>
      </c>
      <c r="N136" s="126" t="s">
        <v>3687</v>
      </c>
      <c r="O136" s="309" t="str">
        <f>LEFT(DEDEL!D136,19)&amp;"."&amp;DEDELCR!F136</f>
        <v>Queenswell Junior S.2072.DDEL2.E27.Ap21</v>
      </c>
      <c r="P136" s="312" t="str">
        <f>DEDEL!I136</f>
        <v>10162/543965</v>
      </c>
      <c r="Q136" s="126" t="b">
        <v>1</v>
      </c>
      <c r="R136" s="126" t="b">
        <v>1</v>
      </c>
      <c r="S136" s="126" t="b">
        <v>1</v>
      </c>
      <c r="U136" s="301">
        <f t="shared" si="5"/>
        <v>19</v>
      </c>
      <c r="V136" s="301">
        <f t="shared" si="6"/>
        <v>39</v>
      </c>
    </row>
    <row r="137" spans="1:22" x14ac:dyDescent="0.25">
      <c r="A137" s="126" t="s">
        <v>4008</v>
      </c>
      <c r="B137" s="200">
        <v>1</v>
      </c>
      <c r="C137" s="126">
        <v>2</v>
      </c>
      <c r="D137" s="308">
        <f>DEDEL!J137</f>
        <v>400105</v>
      </c>
      <c r="E137" s="126" t="b">
        <v>1</v>
      </c>
      <c r="F137" s="309" t="str">
        <f>RIGHT(DEDEL!C137,4)&amp;"."&amp;DEDEL!M137&amp;"."&amp;DEDEL!K137&amp;"."&amp;$C$5</f>
        <v>2073.DDEL2.E27.Ap21</v>
      </c>
      <c r="G137" s="310">
        <f t="shared" ca="1" si="4"/>
        <v>44361</v>
      </c>
      <c r="H137" s="311">
        <f>-DEDEL!Q137</f>
        <v>1977.96</v>
      </c>
      <c r="I137" s="205">
        <f t="shared" ca="1" si="7"/>
        <v>44361</v>
      </c>
      <c r="J137" s="126">
        <v>3</v>
      </c>
      <c r="K137" s="126" t="b">
        <v>1</v>
      </c>
      <c r="L137" s="126" t="s">
        <v>4009</v>
      </c>
      <c r="M137" s="126" t="b">
        <v>1</v>
      </c>
      <c r="N137" s="126" t="s">
        <v>3687</v>
      </c>
      <c r="O137" s="309" t="str">
        <f>LEFT(DEDEL!D137,19)&amp;"."&amp;DEDELCR!F137</f>
        <v>Danegrove Primary S.2073.DDEL2.E27.Ap21</v>
      </c>
      <c r="P137" s="312" t="str">
        <f>DEDEL!I137</f>
        <v>10162/543965</v>
      </c>
      <c r="Q137" s="126" t="b">
        <v>1</v>
      </c>
      <c r="R137" s="126" t="b">
        <v>1</v>
      </c>
      <c r="S137" s="126" t="b">
        <v>1</v>
      </c>
      <c r="U137" s="301">
        <f t="shared" si="5"/>
        <v>19</v>
      </c>
      <c r="V137" s="301">
        <f t="shared" si="6"/>
        <v>39</v>
      </c>
    </row>
    <row r="138" spans="1:22" x14ac:dyDescent="0.25">
      <c r="A138" s="126" t="s">
        <v>4008</v>
      </c>
      <c r="B138" s="200">
        <v>1</v>
      </c>
      <c r="C138" s="126">
        <v>2</v>
      </c>
      <c r="D138" s="308">
        <f>DEDEL!J138</f>
        <v>400111</v>
      </c>
      <c r="E138" s="126" t="b">
        <v>1</v>
      </c>
      <c r="F138" s="309" t="str">
        <f>RIGHT(DEDEL!C138,4)&amp;"."&amp;DEDEL!M138&amp;"."&amp;DEDEL!K138&amp;"."&amp;$C$5</f>
        <v>2076.DDEL2.E27.Ap21</v>
      </c>
      <c r="G138" s="310">
        <f t="shared" ca="1" si="4"/>
        <v>44361</v>
      </c>
      <c r="H138" s="311">
        <f>-DEDEL!Q138</f>
        <v>1122.54</v>
      </c>
      <c r="I138" s="205">
        <f t="shared" ca="1" si="7"/>
        <v>44361</v>
      </c>
      <c r="J138" s="126">
        <v>3</v>
      </c>
      <c r="K138" s="126" t="b">
        <v>1</v>
      </c>
      <c r="L138" s="126" t="s">
        <v>4009</v>
      </c>
      <c r="M138" s="126" t="b">
        <v>1</v>
      </c>
      <c r="N138" s="126" t="s">
        <v>3687</v>
      </c>
      <c r="O138" s="309" t="str">
        <f>LEFT(DEDEL!D138,19)&amp;"."&amp;DEDELCR!F138</f>
        <v>Wessex Gardens Prim.2076.DDEL2.E27.Ap21</v>
      </c>
      <c r="P138" s="312" t="str">
        <f>DEDEL!I138</f>
        <v>10162/543965</v>
      </c>
      <c r="Q138" s="126" t="b">
        <v>1</v>
      </c>
      <c r="R138" s="126" t="b">
        <v>1</v>
      </c>
      <c r="S138" s="126" t="b">
        <v>1</v>
      </c>
      <c r="U138" s="301">
        <f t="shared" si="5"/>
        <v>19</v>
      </c>
      <c r="V138" s="301">
        <f t="shared" si="6"/>
        <v>39</v>
      </c>
    </row>
    <row r="139" spans="1:22" x14ac:dyDescent="0.25">
      <c r="A139" s="126" t="s">
        <v>4008</v>
      </c>
      <c r="B139" s="200">
        <v>1</v>
      </c>
      <c r="C139" s="126">
        <v>2</v>
      </c>
      <c r="D139" s="308">
        <f>DEDEL!J139</f>
        <v>400113</v>
      </c>
      <c r="E139" s="126" t="b">
        <v>1</v>
      </c>
      <c r="F139" s="309" t="str">
        <f>RIGHT(DEDEL!C139,4)&amp;"."&amp;DEDEL!M139&amp;"."&amp;DEDEL!K139&amp;"."&amp;$C$5</f>
        <v>2077.DDEL2.E27.Ap21</v>
      </c>
      <c r="G139" s="310">
        <f t="shared" ca="1" si="4"/>
        <v>44361</v>
      </c>
      <c r="H139" s="311">
        <f>-DEDEL!Q139</f>
        <v>2753.88</v>
      </c>
      <c r="I139" s="205">
        <f t="shared" ca="1" si="7"/>
        <v>44361</v>
      </c>
      <c r="J139" s="126">
        <v>3</v>
      </c>
      <c r="K139" s="126" t="b">
        <v>1</v>
      </c>
      <c r="L139" s="126" t="s">
        <v>4009</v>
      </c>
      <c r="M139" s="126" t="b">
        <v>1</v>
      </c>
      <c r="N139" s="126" t="s">
        <v>3687</v>
      </c>
      <c r="O139" s="309" t="str">
        <f>LEFT(DEDEL!D139,19)&amp;"."&amp;DEDELCR!F139</f>
        <v>The Orion Primary S.2077.DDEL2.E27.Ap21</v>
      </c>
      <c r="P139" s="312" t="str">
        <f>DEDEL!I139</f>
        <v>10162/543965</v>
      </c>
      <c r="Q139" s="126" t="b">
        <v>1</v>
      </c>
      <c r="R139" s="126" t="b">
        <v>1</v>
      </c>
      <c r="S139" s="126" t="b">
        <v>1</v>
      </c>
      <c r="U139" s="301">
        <f t="shared" si="5"/>
        <v>19</v>
      </c>
      <c r="V139" s="301">
        <f t="shared" si="6"/>
        <v>39</v>
      </c>
    </row>
    <row r="140" spans="1:22" x14ac:dyDescent="0.25">
      <c r="A140" s="126" t="s">
        <v>4008</v>
      </c>
      <c r="B140" s="200">
        <v>1</v>
      </c>
      <c r="C140" s="126">
        <v>2</v>
      </c>
      <c r="D140" s="308">
        <f>DEDEL!J140</f>
        <v>400014</v>
      </c>
      <c r="E140" s="126" t="b">
        <v>1</v>
      </c>
      <c r="F140" s="309" t="str">
        <f>RIGHT(DEDEL!C140,4)&amp;"."&amp;DEDEL!M140&amp;"."&amp;DEDEL!K140&amp;"."&amp;$C$5</f>
        <v>2078.DDEL2.E27.Ap21</v>
      </c>
      <c r="G140" s="310">
        <f t="shared" ca="1" si="4"/>
        <v>44361</v>
      </c>
      <c r="H140" s="311">
        <f>-DEDEL!Q140</f>
        <v>1106.6400000000001</v>
      </c>
      <c r="I140" s="205">
        <f t="shared" ca="1" si="7"/>
        <v>44361</v>
      </c>
      <c r="J140" s="126">
        <v>3</v>
      </c>
      <c r="K140" s="126" t="b">
        <v>1</v>
      </c>
      <c r="L140" s="126" t="s">
        <v>4009</v>
      </c>
      <c r="M140" s="126" t="b">
        <v>1</v>
      </c>
      <c r="N140" s="126" t="s">
        <v>3687</v>
      </c>
      <c r="O140" s="309" t="str">
        <f>LEFT(DEDEL!D140,19)&amp;"."&amp;DEDELCR!F140</f>
        <v>Pardes House Primar.2078.DDEL2.E27.Ap21</v>
      </c>
      <c r="P140" s="312" t="str">
        <f>DEDEL!I140</f>
        <v>10162/543965</v>
      </c>
      <c r="Q140" s="126" t="b">
        <v>1</v>
      </c>
      <c r="R140" s="126" t="b">
        <v>1</v>
      </c>
      <c r="S140" s="126" t="b">
        <v>1</v>
      </c>
      <c r="U140" s="301">
        <f t="shared" si="5"/>
        <v>19</v>
      </c>
      <c r="V140" s="301">
        <f t="shared" si="6"/>
        <v>39</v>
      </c>
    </row>
    <row r="141" spans="1:22" x14ac:dyDescent="0.25">
      <c r="A141" s="126" t="s">
        <v>4008</v>
      </c>
      <c r="B141" s="200">
        <v>1</v>
      </c>
      <c r="C141" s="126">
        <v>2</v>
      </c>
      <c r="D141" s="308">
        <f>DEDEL!J141</f>
        <v>400070</v>
      </c>
      <c r="E141" s="126" t="b">
        <v>1</v>
      </c>
      <c r="F141" s="309" t="str">
        <f>RIGHT(DEDEL!C141,4)&amp;"."&amp;DEDEL!M141&amp;"."&amp;DEDEL!K141&amp;"."&amp;$C$5</f>
        <v>2079.DDEL2.E27.Ap21</v>
      </c>
      <c r="G141" s="310">
        <f t="shared" ca="1" si="4"/>
        <v>44361</v>
      </c>
      <c r="H141" s="311">
        <f>-DEDEL!Q141</f>
        <v>1380.1200000000001</v>
      </c>
      <c r="I141" s="205">
        <f t="shared" ca="1" si="7"/>
        <v>44361</v>
      </c>
      <c r="J141" s="126">
        <v>3</v>
      </c>
      <c r="K141" s="126" t="b">
        <v>1</v>
      </c>
      <c r="L141" s="126" t="s">
        <v>4009</v>
      </c>
      <c r="M141" s="126" t="b">
        <v>1</v>
      </c>
      <c r="N141" s="126" t="s">
        <v>3687</v>
      </c>
      <c r="O141" s="309" t="str">
        <f>LEFT(DEDEL!D141,19)&amp;"."&amp;DEDELCR!F141</f>
        <v>Beis Yaakov Primary.2079.DDEL2.E27.Ap21</v>
      </c>
      <c r="P141" s="312" t="str">
        <f>DEDEL!I141</f>
        <v>10162/543965</v>
      </c>
      <c r="Q141" s="126" t="b">
        <v>1</v>
      </c>
      <c r="R141" s="126" t="b">
        <v>1</v>
      </c>
      <c r="S141" s="126" t="b">
        <v>1</v>
      </c>
      <c r="U141" s="301">
        <f t="shared" si="5"/>
        <v>19</v>
      </c>
      <c r="V141" s="301">
        <f t="shared" si="6"/>
        <v>39</v>
      </c>
    </row>
    <row r="142" spans="1:22" x14ac:dyDescent="0.25">
      <c r="A142" s="126" t="s">
        <v>4008</v>
      </c>
      <c r="B142" s="200">
        <v>1</v>
      </c>
      <c r="C142" s="126">
        <v>2</v>
      </c>
      <c r="D142" s="308">
        <f>DEDEL!J142</f>
        <v>400069</v>
      </c>
      <c r="E142" s="126" t="b">
        <v>1</v>
      </c>
      <c r="F142" s="309" t="str">
        <f>RIGHT(DEDEL!C142,4)&amp;"."&amp;DEDEL!M142&amp;"."&amp;DEDEL!K142&amp;"."&amp;$C$5</f>
        <v>3300.DDEL2.E27.Ap21</v>
      </c>
      <c r="G142" s="310">
        <f t="shared" ca="1" si="4"/>
        <v>44361</v>
      </c>
      <c r="H142" s="311">
        <f>-DEDEL!Q142</f>
        <v>543.78</v>
      </c>
      <c r="I142" s="205">
        <f t="shared" ca="1" si="7"/>
        <v>44361</v>
      </c>
      <c r="J142" s="126">
        <v>3</v>
      </c>
      <c r="K142" s="126" t="b">
        <v>1</v>
      </c>
      <c r="L142" s="126" t="s">
        <v>4009</v>
      </c>
      <c r="M142" s="126" t="b">
        <v>1</v>
      </c>
      <c r="N142" s="126" t="s">
        <v>3687</v>
      </c>
      <c r="O142" s="309" t="str">
        <f>LEFT(DEDEL!D142,19)&amp;"."&amp;DEDELCR!F142</f>
        <v>All Saints' CofE Pr.3300.DDEL2.E27.Ap21</v>
      </c>
      <c r="P142" s="312" t="str">
        <f>DEDEL!I142</f>
        <v>10162/543965</v>
      </c>
      <c r="Q142" s="126" t="b">
        <v>1</v>
      </c>
      <c r="R142" s="126" t="b">
        <v>1</v>
      </c>
      <c r="S142" s="126" t="b">
        <v>1</v>
      </c>
      <c r="U142" s="301">
        <f t="shared" si="5"/>
        <v>19</v>
      </c>
      <c r="V142" s="301">
        <f t="shared" si="6"/>
        <v>39</v>
      </c>
    </row>
    <row r="143" spans="1:22" x14ac:dyDescent="0.25">
      <c r="A143" s="126" t="s">
        <v>4008</v>
      </c>
      <c r="B143" s="200">
        <v>1</v>
      </c>
      <c r="C143" s="126">
        <v>2</v>
      </c>
      <c r="D143" s="308">
        <f>DEDEL!J143</f>
        <v>400039</v>
      </c>
      <c r="E143" s="126" t="b">
        <v>1</v>
      </c>
      <c r="F143" s="309" t="str">
        <f>RIGHT(DEDEL!C143,4)&amp;"."&amp;DEDEL!M143&amp;"."&amp;DEDEL!K143&amp;"."&amp;$C$5</f>
        <v>3302.DDEL2.E27.Ap21</v>
      </c>
      <c r="G143" s="310">
        <f t="shared" ca="1" si="4"/>
        <v>44361</v>
      </c>
      <c r="H143" s="311">
        <f>-DEDEL!Q143</f>
        <v>664.62</v>
      </c>
      <c r="I143" s="205">
        <f t="shared" ca="1" si="7"/>
        <v>44361</v>
      </c>
      <c r="J143" s="126">
        <v>3</v>
      </c>
      <c r="K143" s="126" t="b">
        <v>1</v>
      </c>
      <c r="L143" s="126" t="s">
        <v>4009</v>
      </c>
      <c r="M143" s="126" t="b">
        <v>1</v>
      </c>
      <c r="N143" s="126" t="s">
        <v>3687</v>
      </c>
      <c r="O143" s="309" t="str">
        <f>LEFT(DEDEL!D143,19)&amp;"."&amp;DEDELCR!F143</f>
        <v>Christ Church Prima.3302.DDEL2.E27.Ap21</v>
      </c>
      <c r="P143" s="312" t="str">
        <f>DEDEL!I143</f>
        <v>10162/543965</v>
      </c>
      <c r="Q143" s="126" t="b">
        <v>1</v>
      </c>
      <c r="R143" s="126" t="b">
        <v>1</v>
      </c>
      <c r="S143" s="126" t="b">
        <v>1</v>
      </c>
      <c r="U143" s="301">
        <f t="shared" si="5"/>
        <v>19</v>
      </c>
      <c r="V143" s="301">
        <f t="shared" si="6"/>
        <v>39</v>
      </c>
    </row>
    <row r="144" spans="1:22" x14ac:dyDescent="0.25">
      <c r="A144" s="126" t="s">
        <v>4008</v>
      </c>
      <c r="B144" s="200">
        <v>1</v>
      </c>
      <c r="C144" s="126">
        <v>2</v>
      </c>
      <c r="D144" s="308">
        <f>DEDEL!J144</f>
        <v>400008</v>
      </c>
      <c r="E144" s="126" t="b">
        <v>1</v>
      </c>
      <c r="F144" s="309" t="str">
        <f>RIGHT(DEDEL!C144,4)&amp;"."&amp;DEDEL!M144&amp;"."&amp;DEDEL!K144&amp;"."&amp;$C$5</f>
        <v>3304.DDEL2.E27.Ap21</v>
      </c>
      <c r="G144" s="310">
        <f t="shared" ca="1" si="4"/>
        <v>44361</v>
      </c>
      <c r="H144" s="311">
        <f>-DEDEL!Q144</f>
        <v>632.82000000000005</v>
      </c>
      <c r="I144" s="205">
        <f t="shared" ca="1" si="7"/>
        <v>44361</v>
      </c>
      <c r="J144" s="126">
        <v>3</v>
      </c>
      <c r="K144" s="126" t="b">
        <v>1</v>
      </c>
      <c r="L144" s="126" t="s">
        <v>4009</v>
      </c>
      <c r="M144" s="126" t="b">
        <v>1</v>
      </c>
      <c r="N144" s="126" t="s">
        <v>3687</v>
      </c>
      <c r="O144" s="309" t="str">
        <f>LEFT(DEDEL!D144,19)&amp;"."&amp;DEDELCR!F144</f>
        <v>Holy Trinity CofE P.3304.DDEL2.E27.Ap21</v>
      </c>
      <c r="P144" s="312" t="str">
        <f>DEDEL!I144</f>
        <v>10162/543965</v>
      </c>
      <c r="Q144" s="126" t="b">
        <v>1</v>
      </c>
      <c r="R144" s="126" t="b">
        <v>1</v>
      </c>
      <c r="S144" s="126" t="b">
        <v>1</v>
      </c>
      <c r="U144" s="301">
        <f t="shared" si="5"/>
        <v>19</v>
      </c>
      <c r="V144" s="301">
        <f t="shared" si="6"/>
        <v>39</v>
      </c>
    </row>
    <row r="145" spans="1:22" x14ac:dyDescent="0.25">
      <c r="A145" s="126" t="s">
        <v>4008</v>
      </c>
      <c r="B145" s="200">
        <v>1</v>
      </c>
      <c r="C145" s="126">
        <v>2</v>
      </c>
      <c r="D145" s="308">
        <f>DEDEL!J145</f>
        <v>400086</v>
      </c>
      <c r="E145" s="126" t="b">
        <v>1</v>
      </c>
      <c r="F145" s="309" t="str">
        <f>RIGHT(DEDEL!C145,4)&amp;"."&amp;DEDEL!M145&amp;"."&amp;DEDEL!K145&amp;"."&amp;$C$5</f>
        <v>3305.DDEL2.E27.Ap21</v>
      </c>
      <c r="G145" s="310">
        <f t="shared" ca="1" si="4"/>
        <v>44361</v>
      </c>
      <c r="H145" s="311">
        <f>-DEDEL!Q145</f>
        <v>477</v>
      </c>
      <c r="I145" s="205">
        <f t="shared" ca="1" si="7"/>
        <v>44361</v>
      </c>
      <c r="J145" s="126">
        <v>3</v>
      </c>
      <c r="K145" s="126" t="b">
        <v>1</v>
      </c>
      <c r="L145" s="126" t="s">
        <v>4009</v>
      </c>
      <c r="M145" s="126" t="b">
        <v>1</v>
      </c>
      <c r="N145" s="126" t="s">
        <v>3687</v>
      </c>
      <c r="O145" s="309" t="str">
        <f>LEFT(DEDEL!D145,19)&amp;"."&amp;DEDELCR!F145</f>
        <v>Monken Hadley CofE .3305.DDEL2.E27.Ap21</v>
      </c>
      <c r="P145" s="312" t="str">
        <f>DEDEL!I145</f>
        <v>10162/543965</v>
      </c>
      <c r="Q145" s="126" t="b">
        <v>1</v>
      </c>
      <c r="R145" s="126" t="b">
        <v>1</v>
      </c>
      <c r="S145" s="126" t="b">
        <v>1</v>
      </c>
      <c r="U145" s="301">
        <f t="shared" si="5"/>
        <v>19</v>
      </c>
      <c r="V145" s="301">
        <f t="shared" si="6"/>
        <v>39</v>
      </c>
    </row>
    <row r="146" spans="1:22" x14ac:dyDescent="0.25">
      <c r="A146" s="126" t="s">
        <v>4008</v>
      </c>
      <c r="B146" s="200">
        <v>1</v>
      </c>
      <c r="C146" s="126">
        <v>2</v>
      </c>
      <c r="D146" s="308">
        <f>DEDEL!J146</f>
        <v>400114</v>
      </c>
      <c r="E146" s="126" t="b">
        <v>1</v>
      </c>
      <c r="F146" s="309" t="str">
        <f>RIGHT(DEDEL!C146,4)&amp;"."&amp;DEDEL!M146&amp;"."&amp;DEDEL!K146&amp;"."&amp;$C$5</f>
        <v>3307.DDEL2.E27.Ap21</v>
      </c>
      <c r="G146" s="310">
        <f t="shared" ca="1" si="4"/>
        <v>44361</v>
      </c>
      <c r="H146" s="311">
        <f>-DEDEL!Q146</f>
        <v>664.62</v>
      </c>
      <c r="I146" s="205">
        <f t="shared" ca="1" si="7"/>
        <v>44361</v>
      </c>
      <c r="J146" s="126">
        <v>3</v>
      </c>
      <c r="K146" s="126" t="b">
        <v>1</v>
      </c>
      <c r="L146" s="126" t="s">
        <v>4009</v>
      </c>
      <c r="M146" s="126" t="b">
        <v>1</v>
      </c>
      <c r="N146" s="126" t="s">
        <v>3687</v>
      </c>
      <c r="O146" s="309" t="str">
        <f>LEFT(DEDEL!D146,19)&amp;"."&amp;DEDELCR!F146</f>
        <v>St John's CofE Juni.3307.DDEL2.E27.Ap21</v>
      </c>
      <c r="P146" s="312" t="str">
        <f>DEDEL!I146</f>
        <v>10162/543965</v>
      </c>
      <c r="Q146" s="126" t="b">
        <v>1</v>
      </c>
      <c r="R146" s="126" t="b">
        <v>1</v>
      </c>
      <c r="S146" s="126" t="b">
        <v>1</v>
      </c>
      <c r="U146" s="301">
        <f t="shared" si="5"/>
        <v>19</v>
      </c>
      <c r="V146" s="301">
        <f t="shared" si="6"/>
        <v>39</v>
      </c>
    </row>
    <row r="147" spans="1:22" x14ac:dyDescent="0.25">
      <c r="A147" s="126" t="s">
        <v>4008</v>
      </c>
      <c r="B147" s="200">
        <v>1</v>
      </c>
      <c r="C147" s="126">
        <v>2</v>
      </c>
      <c r="D147" s="308">
        <f>DEDEL!J147</f>
        <v>400098</v>
      </c>
      <c r="E147" s="126" t="b">
        <v>1</v>
      </c>
      <c r="F147" s="309" t="str">
        <f>RIGHT(DEDEL!C147,4)&amp;"."&amp;DEDEL!M147&amp;"."&amp;DEDEL!K147&amp;"."&amp;$C$5</f>
        <v>3309.DDEL2.E27.Ap21</v>
      </c>
      <c r="G147" s="310">
        <f t="shared" ca="1" si="4"/>
        <v>44361</v>
      </c>
      <c r="H147" s="311">
        <f>-DEDEL!Q147</f>
        <v>670.98</v>
      </c>
      <c r="I147" s="205">
        <f t="shared" ca="1" si="7"/>
        <v>44361</v>
      </c>
      <c r="J147" s="126">
        <v>3</v>
      </c>
      <c r="K147" s="126" t="b">
        <v>1</v>
      </c>
      <c r="L147" s="126" t="s">
        <v>4009</v>
      </c>
      <c r="M147" s="126" t="b">
        <v>1</v>
      </c>
      <c r="N147" s="126" t="s">
        <v>3687</v>
      </c>
      <c r="O147" s="309" t="str">
        <f>LEFT(DEDEL!D147,19)&amp;"."&amp;DEDELCR!F147</f>
        <v>St John's CofE Prim.3309.DDEL2.E27.Ap21</v>
      </c>
      <c r="P147" s="312" t="str">
        <f>DEDEL!I147</f>
        <v>10162/543965</v>
      </c>
      <c r="Q147" s="126" t="b">
        <v>1</v>
      </c>
      <c r="R147" s="126" t="b">
        <v>1</v>
      </c>
      <c r="S147" s="126" t="b">
        <v>1</v>
      </c>
      <c r="U147" s="301">
        <f t="shared" si="5"/>
        <v>19</v>
      </c>
      <c r="V147" s="301">
        <f t="shared" si="6"/>
        <v>39</v>
      </c>
    </row>
    <row r="148" spans="1:22" x14ac:dyDescent="0.25">
      <c r="A148" s="126" t="s">
        <v>4008</v>
      </c>
      <c r="B148" s="200">
        <v>1</v>
      </c>
      <c r="C148" s="126">
        <v>2</v>
      </c>
      <c r="D148" s="308">
        <f>DEDEL!J148</f>
        <v>400058</v>
      </c>
      <c r="E148" s="126" t="b">
        <v>1</v>
      </c>
      <c r="F148" s="309" t="str">
        <f>RIGHT(DEDEL!C148,4)&amp;"."&amp;DEDEL!M148&amp;"."&amp;DEDEL!K148&amp;"."&amp;$C$5</f>
        <v>3311.DDEL2.E27.Ap21</v>
      </c>
      <c r="G148" s="310">
        <f t="shared" ca="1" si="4"/>
        <v>44361</v>
      </c>
      <c r="H148" s="311">
        <f>-DEDEL!Q148</f>
        <v>1306.98</v>
      </c>
      <c r="I148" s="205">
        <f t="shared" ca="1" si="7"/>
        <v>44361</v>
      </c>
      <c r="J148" s="126">
        <v>3</v>
      </c>
      <c r="K148" s="126" t="b">
        <v>1</v>
      </c>
      <c r="L148" s="126" t="s">
        <v>4009</v>
      </c>
      <c r="M148" s="126" t="b">
        <v>1</v>
      </c>
      <c r="N148" s="126" t="s">
        <v>3687</v>
      </c>
      <c r="O148" s="309" t="str">
        <f>LEFT(DEDEL!D148,19)&amp;"."&amp;DEDELCR!F148</f>
        <v>St Mary's CofE Prim.3311.DDEL2.E27.Ap21</v>
      </c>
      <c r="P148" s="312" t="str">
        <f>DEDEL!I148</f>
        <v>10162/543965</v>
      </c>
      <c r="Q148" s="126" t="b">
        <v>1</v>
      </c>
      <c r="R148" s="126" t="b">
        <v>1</v>
      </c>
      <c r="S148" s="126" t="b">
        <v>1</v>
      </c>
      <c r="U148" s="301">
        <f t="shared" si="5"/>
        <v>19</v>
      </c>
      <c r="V148" s="301">
        <f t="shared" si="6"/>
        <v>39</v>
      </c>
    </row>
    <row r="149" spans="1:22" x14ac:dyDescent="0.25">
      <c r="A149" s="126" t="s">
        <v>4008</v>
      </c>
      <c r="B149" s="200">
        <v>1</v>
      </c>
      <c r="C149" s="126">
        <v>2</v>
      </c>
      <c r="D149" s="308">
        <f>DEDEL!J149</f>
        <v>400017</v>
      </c>
      <c r="E149" s="126" t="b">
        <v>1</v>
      </c>
      <c r="F149" s="309" t="str">
        <f>RIGHT(DEDEL!C149,4)&amp;"."&amp;DEDEL!M149&amp;"."&amp;DEDEL!K149&amp;"."&amp;$C$5</f>
        <v>3312.DDEL2.E27.Ap21</v>
      </c>
      <c r="G149" s="310">
        <f t="shared" ref="G149:G212" ca="1" si="8">TODAY()</f>
        <v>44361</v>
      </c>
      <c r="H149" s="311">
        <f>-DEDEL!Q149</f>
        <v>674.16000000000008</v>
      </c>
      <c r="I149" s="205">
        <f t="shared" ca="1" si="7"/>
        <v>44361</v>
      </c>
      <c r="J149" s="126">
        <v>3</v>
      </c>
      <c r="K149" s="126" t="b">
        <v>1</v>
      </c>
      <c r="L149" s="126" t="s">
        <v>4009</v>
      </c>
      <c r="M149" s="126" t="b">
        <v>1</v>
      </c>
      <c r="N149" s="126" t="s">
        <v>3687</v>
      </c>
      <c r="O149" s="309" t="str">
        <f>LEFT(DEDEL!D149,19)&amp;"."&amp;DEDELCR!F149</f>
        <v>St Mary's CofE Prim.3312.DDEL2.E27.Ap21</v>
      </c>
      <c r="P149" s="312" t="str">
        <f>DEDEL!I149</f>
        <v>10162/543965</v>
      </c>
      <c r="Q149" s="126" t="b">
        <v>1</v>
      </c>
      <c r="R149" s="126" t="b">
        <v>1</v>
      </c>
      <c r="S149" s="126" t="b">
        <v>1</v>
      </c>
      <c r="U149" s="301">
        <f t="shared" ref="U149:U174" si="9">LEN(F149)</f>
        <v>19</v>
      </c>
      <c r="V149" s="301">
        <f t="shared" ref="V149:V174" si="10">LEN(O149)</f>
        <v>39</v>
      </c>
    </row>
    <row r="150" spans="1:22" x14ac:dyDescent="0.25">
      <c r="A150" s="126" t="s">
        <v>4008</v>
      </c>
      <c r="B150" s="200">
        <v>1</v>
      </c>
      <c r="C150" s="126">
        <v>2</v>
      </c>
      <c r="D150" s="308">
        <f>DEDEL!J150</f>
        <v>400006</v>
      </c>
      <c r="E150" s="126" t="b">
        <v>1</v>
      </c>
      <c r="F150" s="309" t="str">
        <f>RIGHT(DEDEL!C150,4)&amp;"."&amp;DEDEL!M150&amp;"."&amp;DEDEL!K150&amp;"."&amp;$C$5</f>
        <v>3313.DDEL2.E27.Ap21</v>
      </c>
      <c r="G150" s="310">
        <f t="shared" ca="1" si="8"/>
        <v>44361</v>
      </c>
      <c r="H150" s="311">
        <f>-DEDEL!Q150</f>
        <v>591.48</v>
      </c>
      <c r="I150" s="205">
        <f t="shared" ca="1" si="7"/>
        <v>44361</v>
      </c>
      <c r="J150" s="126">
        <v>3</v>
      </c>
      <c r="K150" s="126" t="b">
        <v>1</v>
      </c>
      <c r="L150" s="126" t="s">
        <v>4009</v>
      </c>
      <c r="M150" s="126" t="b">
        <v>1</v>
      </c>
      <c r="N150" s="126" t="s">
        <v>3687</v>
      </c>
      <c r="O150" s="309" t="str">
        <f>LEFT(DEDEL!D150,19)&amp;"."&amp;DEDELCR!F150</f>
        <v>St Paul's CofE Prim.3313.DDEL2.E27.Ap21</v>
      </c>
      <c r="P150" s="312" t="str">
        <f>DEDEL!I150</f>
        <v>10162/543965</v>
      </c>
      <c r="Q150" s="126" t="b">
        <v>1</v>
      </c>
      <c r="R150" s="126" t="b">
        <v>1</v>
      </c>
      <c r="S150" s="126" t="b">
        <v>1</v>
      </c>
      <c r="U150" s="301">
        <f t="shared" si="9"/>
        <v>19</v>
      </c>
      <c r="V150" s="301">
        <f t="shared" si="10"/>
        <v>39</v>
      </c>
    </row>
    <row r="151" spans="1:22" x14ac:dyDescent="0.25">
      <c r="A151" s="126" t="s">
        <v>4008</v>
      </c>
      <c r="B151" s="200">
        <v>1</v>
      </c>
      <c r="C151" s="126">
        <v>2</v>
      </c>
      <c r="D151" s="308">
        <f>DEDEL!J151</f>
        <v>400094</v>
      </c>
      <c r="E151" s="126" t="b">
        <v>1</v>
      </c>
      <c r="F151" s="309" t="str">
        <f>RIGHT(DEDEL!C151,4)&amp;"."&amp;DEDEL!M151&amp;"."&amp;DEDEL!K151&amp;"."&amp;$C$5</f>
        <v>3314.DDEL2.E27.Ap21</v>
      </c>
      <c r="G151" s="310">
        <f t="shared" ca="1" si="8"/>
        <v>44361</v>
      </c>
      <c r="H151" s="311">
        <f>-DEDEL!Q151</f>
        <v>655.08000000000004</v>
      </c>
      <c r="I151" s="205">
        <f t="shared" ref="I151:I214" ca="1" si="11">G151</f>
        <v>44361</v>
      </c>
      <c r="J151" s="126">
        <v>3</v>
      </c>
      <c r="K151" s="126" t="b">
        <v>1</v>
      </c>
      <c r="L151" s="126" t="s">
        <v>4009</v>
      </c>
      <c r="M151" s="126" t="b">
        <v>1</v>
      </c>
      <c r="N151" s="126" t="s">
        <v>3687</v>
      </c>
      <c r="O151" s="309" t="str">
        <f>LEFT(DEDEL!D151,19)&amp;"."&amp;DEDELCR!F151</f>
        <v>St Paul's CofE Prim.3314.DDEL2.E27.Ap21</v>
      </c>
      <c r="P151" s="312" t="str">
        <f>DEDEL!I151</f>
        <v>10162/543965</v>
      </c>
      <c r="Q151" s="126" t="b">
        <v>1</v>
      </c>
      <c r="R151" s="126" t="b">
        <v>1</v>
      </c>
      <c r="S151" s="126" t="b">
        <v>1</v>
      </c>
      <c r="U151" s="301">
        <f t="shared" si="9"/>
        <v>19</v>
      </c>
      <c r="V151" s="301">
        <f t="shared" si="10"/>
        <v>39</v>
      </c>
    </row>
    <row r="152" spans="1:22" x14ac:dyDescent="0.25">
      <c r="A152" s="126" t="s">
        <v>4008</v>
      </c>
      <c r="B152" s="200">
        <v>1</v>
      </c>
      <c r="C152" s="126">
        <v>2</v>
      </c>
      <c r="D152" s="308">
        <f>DEDEL!J152</f>
        <v>400062</v>
      </c>
      <c r="E152" s="126" t="b">
        <v>1</v>
      </c>
      <c r="F152" s="309" t="str">
        <f>RIGHT(DEDEL!C152,4)&amp;"."&amp;DEDEL!M152&amp;"."&amp;DEDEL!K152&amp;"."&amp;$C$5</f>
        <v>3315.DDEL2.E27.Ap21</v>
      </c>
      <c r="G152" s="310">
        <f t="shared" ca="1" si="8"/>
        <v>44361</v>
      </c>
      <c r="H152" s="311">
        <f>-DEDEL!Q152</f>
        <v>661.44</v>
      </c>
      <c r="I152" s="205">
        <f t="shared" ca="1" si="11"/>
        <v>44361</v>
      </c>
      <c r="J152" s="126">
        <v>3</v>
      </c>
      <c r="K152" s="126" t="b">
        <v>1</v>
      </c>
      <c r="L152" s="126" t="s">
        <v>4009</v>
      </c>
      <c r="M152" s="126" t="b">
        <v>1</v>
      </c>
      <c r="N152" s="126" t="s">
        <v>3687</v>
      </c>
      <c r="O152" s="309" t="str">
        <f>LEFT(DEDEL!D152,19)&amp;"."&amp;DEDELCR!F152</f>
        <v>St Andrew's CofE Vo.3315.DDEL2.E27.Ap21</v>
      </c>
      <c r="P152" s="312" t="str">
        <f>DEDEL!I152</f>
        <v>10162/543965</v>
      </c>
      <c r="Q152" s="126" t="b">
        <v>1</v>
      </c>
      <c r="R152" s="126" t="b">
        <v>1</v>
      </c>
      <c r="S152" s="126" t="b">
        <v>1</v>
      </c>
      <c r="U152" s="301">
        <f t="shared" si="9"/>
        <v>19</v>
      </c>
      <c r="V152" s="301">
        <f t="shared" si="10"/>
        <v>39</v>
      </c>
    </row>
    <row r="153" spans="1:22" x14ac:dyDescent="0.25">
      <c r="A153" s="126" t="s">
        <v>4008</v>
      </c>
      <c r="B153" s="200">
        <v>1</v>
      </c>
      <c r="C153" s="126">
        <v>2</v>
      </c>
      <c r="D153" s="308">
        <f>DEDEL!J153</f>
        <v>400100</v>
      </c>
      <c r="E153" s="126" t="b">
        <v>1</v>
      </c>
      <c r="F153" s="309" t="str">
        <f>RIGHT(DEDEL!C153,4)&amp;"."&amp;DEDEL!M153&amp;"."&amp;DEDEL!K153&amp;"."&amp;$C$5</f>
        <v>3316.DDEL2.E27.Ap21</v>
      </c>
      <c r="G153" s="310">
        <f t="shared" ca="1" si="8"/>
        <v>44361</v>
      </c>
      <c r="H153" s="311">
        <f>-DEDEL!Q153</f>
        <v>674.16000000000008</v>
      </c>
      <c r="I153" s="205">
        <f t="shared" ca="1" si="11"/>
        <v>44361</v>
      </c>
      <c r="J153" s="126">
        <v>3</v>
      </c>
      <c r="K153" s="126" t="b">
        <v>1</v>
      </c>
      <c r="L153" s="126" t="s">
        <v>4009</v>
      </c>
      <c r="M153" s="126" t="b">
        <v>1</v>
      </c>
      <c r="N153" s="126" t="s">
        <v>3687</v>
      </c>
      <c r="O153" s="309" t="str">
        <f>LEFT(DEDEL!D153,19)&amp;"."&amp;DEDELCR!F153</f>
        <v>Trent CofE Primary .3316.DDEL2.E27.Ap21</v>
      </c>
      <c r="P153" s="312" t="str">
        <f>DEDEL!I153</f>
        <v>10162/543965</v>
      </c>
      <c r="Q153" s="126" t="b">
        <v>1</v>
      </c>
      <c r="R153" s="126" t="b">
        <v>1</v>
      </c>
      <c r="S153" s="126" t="b">
        <v>1</v>
      </c>
      <c r="U153" s="301">
        <f t="shared" si="9"/>
        <v>19</v>
      </c>
      <c r="V153" s="301">
        <f t="shared" si="10"/>
        <v>39</v>
      </c>
    </row>
    <row r="154" spans="1:22" x14ac:dyDescent="0.25">
      <c r="A154" s="126" t="s">
        <v>4008</v>
      </c>
      <c r="B154" s="200">
        <v>1</v>
      </c>
      <c r="C154" s="126">
        <v>2</v>
      </c>
      <c r="D154" s="308">
        <f>DEDEL!J154</f>
        <v>400015</v>
      </c>
      <c r="E154" s="126" t="b">
        <v>1</v>
      </c>
      <c r="F154" s="309" t="str">
        <f>RIGHT(DEDEL!C154,4)&amp;"."&amp;DEDEL!M154&amp;"."&amp;DEDEL!K154&amp;"."&amp;$C$5</f>
        <v>3317.DDEL2.E27.Ap21</v>
      </c>
      <c r="G154" s="310">
        <f t="shared" ca="1" si="8"/>
        <v>44361</v>
      </c>
      <c r="H154" s="311">
        <f>-DEDEL!Q154</f>
        <v>674.16000000000008</v>
      </c>
      <c r="I154" s="205">
        <f t="shared" ca="1" si="11"/>
        <v>44361</v>
      </c>
      <c r="J154" s="126">
        <v>3</v>
      </c>
      <c r="K154" s="126" t="b">
        <v>1</v>
      </c>
      <c r="L154" s="126" t="s">
        <v>4009</v>
      </c>
      <c r="M154" s="126" t="b">
        <v>1</v>
      </c>
      <c r="N154" s="126" t="s">
        <v>3687</v>
      </c>
      <c r="O154" s="309" t="str">
        <f>LEFT(DEDEL!D154,19)&amp;"."&amp;DEDELCR!F154</f>
        <v>All Saints' CofE Pr.3317.DDEL2.E27.Ap21</v>
      </c>
      <c r="P154" s="312" t="str">
        <f>DEDEL!I154</f>
        <v>10162/543965</v>
      </c>
      <c r="Q154" s="126" t="b">
        <v>1</v>
      </c>
      <c r="R154" s="126" t="b">
        <v>1</v>
      </c>
      <c r="S154" s="126" t="b">
        <v>1</v>
      </c>
      <c r="U154" s="301">
        <f t="shared" si="9"/>
        <v>19</v>
      </c>
      <c r="V154" s="301">
        <f t="shared" si="10"/>
        <v>39</v>
      </c>
    </row>
    <row r="155" spans="1:22" x14ac:dyDescent="0.25">
      <c r="A155" s="126" t="s">
        <v>4008</v>
      </c>
      <c r="B155" s="200">
        <v>1</v>
      </c>
      <c r="C155" s="126">
        <v>2</v>
      </c>
      <c r="D155" s="308">
        <f>DEDEL!J155</f>
        <v>400023</v>
      </c>
      <c r="E155" s="126" t="b">
        <v>1</v>
      </c>
      <c r="F155" s="309" t="str">
        <f>RIGHT(DEDEL!C155,4)&amp;"."&amp;DEDEL!M155&amp;"."&amp;DEDEL!K155&amp;"."&amp;$C$5</f>
        <v>3500.DDEL2.E27.Ap21</v>
      </c>
      <c r="G155" s="310">
        <f t="shared" ca="1" si="8"/>
        <v>44361</v>
      </c>
      <c r="H155" s="311">
        <f>-DEDEL!Q155</f>
        <v>410.22</v>
      </c>
      <c r="I155" s="205">
        <f t="shared" ca="1" si="11"/>
        <v>44361</v>
      </c>
      <c r="J155" s="126">
        <v>3</v>
      </c>
      <c r="K155" s="126" t="b">
        <v>1</v>
      </c>
      <c r="L155" s="126" t="s">
        <v>4009</v>
      </c>
      <c r="M155" s="126" t="b">
        <v>1</v>
      </c>
      <c r="N155" s="126" t="s">
        <v>3687</v>
      </c>
      <c r="O155" s="309" t="str">
        <f>LEFT(DEDEL!D155,19)&amp;"."&amp;DEDELCR!F155</f>
        <v>The Annunciation Ca.3500.DDEL2.E27.Ap21</v>
      </c>
      <c r="P155" s="312" t="str">
        <f>DEDEL!I155</f>
        <v>10162/543965</v>
      </c>
      <c r="Q155" s="126" t="b">
        <v>1</v>
      </c>
      <c r="R155" s="126" t="b">
        <v>1</v>
      </c>
      <c r="S155" s="126" t="b">
        <v>1</v>
      </c>
      <c r="U155" s="301">
        <f t="shared" si="9"/>
        <v>19</v>
      </c>
      <c r="V155" s="301">
        <f t="shared" si="10"/>
        <v>39</v>
      </c>
    </row>
    <row r="156" spans="1:22" x14ac:dyDescent="0.25">
      <c r="A156" s="126" t="s">
        <v>4008</v>
      </c>
      <c r="B156" s="200">
        <v>1</v>
      </c>
      <c r="C156" s="126">
        <v>2</v>
      </c>
      <c r="D156" s="308">
        <f>DEDEL!J156</f>
        <v>400003</v>
      </c>
      <c r="E156" s="126" t="b">
        <v>1</v>
      </c>
      <c r="F156" s="309" t="str">
        <f>RIGHT(DEDEL!C156,4)&amp;"."&amp;DEDEL!M156&amp;"."&amp;DEDEL!K156&amp;"."&amp;$C$5</f>
        <v>3501.DDEL2.E27.Ap21</v>
      </c>
      <c r="G156" s="310">
        <f t="shared" ca="1" si="8"/>
        <v>44361</v>
      </c>
      <c r="H156" s="311">
        <f>-DEDEL!Q156</f>
        <v>632.82000000000005</v>
      </c>
      <c r="I156" s="205">
        <f t="shared" ca="1" si="11"/>
        <v>44361</v>
      </c>
      <c r="J156" s="126">
        <v>3</v>
      </c>
      <c r="K156" s="126" t="b">
        <v>1</v>
      </c>
      <c r="L156" s="126" t="s">
        <v>4009</v>
      </c>
      <c r="M156" s="126" t="b">
        <v>1</v>
      </c>
      <c r="N156" s="126" t="s">
        <v>3687</v>
      </c>
      <c r="O156" s="309" t="str">
        <f>LEFT(DEDEL!D156,19)&amp;"."&amp;DEDELCR!F156</f>
        <v>Our Lady of Lourdes.3501.DDEL2.E27.Ap21</v>
      </c>
      <c r="P156" s="312" t="str">
        <f>DEDEL!I156</f>
        <v>10162/543965</v>
      </c>
      <c r="Q156" s="126" t="b">
        <v>1</v>
      </c>
      <c r="R156" s="126" t="b">
        <v>1</v>
      </c>
      <c r="S156" s="126" t="b">
        <v>1</v>
      </c>
      <c r="U156" s="301">
        <f t="shared" si="9"/>
        <v>19</v>
      </c>
      <c r="V156" s="301">
        <f t="shared" si="10"/>
        <v>39</v>
      </c>
    </row>
    <row r="157" spans="1:22" x14ac:dyDescent="0.25">
      <c r="A157" s="126" t="s">
        <v>4008</v>
      </c>
      <c r="B157" s="200">
        <v>1</v>
      </c>
      <c r="C157" s="126">
        <v>2</v>
      </c>
      <c r="D157" s="308">
        <f>DEDEL!J157</f>
        <v>400096</v>
      </c>
      <c r="E157" s="126" t="b">
        <v>1</v>
      </c>
      <c r="F157" s="309" t="str">
        <f>RIGHT(DEDEL!C157,4)&amp;"."&amp;DEDEL!M157&amp;"."&amp;DEDEL!K157&amp;"."&amp;$C$5</f>
        <v>3502.DDEL2.E27.Ap21</v>
      </c>
      <c r="G157" s="310">
        <f t="shared" ca="1" si="8"/>
        <v>44361</v>
      </c>
      <c r="H157" s="311">
        <f>-DEDEL!Q157</f>
        <v>1167.06</v>
      </c>
      <c r="I157" s="205">
        <f t="shared" ca="1" si="11"/>
        <v>44361</v>
      </c>
      <c r="J157" s="126">
        <v>3</v>
      </c>
      <c r="K157" s="126" t="b">
        <v>1</v>
      </c>
      <c r="L157" s="126" t="s">
        <v>4009</v>
      </c>
      <c r="M157" s="126" t="b">
        <v>1</v>
      </c>
      <c r="N157" s="126" t="s">
        <v>3687</v>
      </c>
      <c r="O157" s="309" t="str">
        <f>LEFT(DEDEL!D157,19)&amp;"."&amp;DEDELCR!F157</f>
        <v>St Agnes' Catholic .3502.DDEL2.E27.Ap21</v>
      </c>
      <c r="P157" s="312" t="str">
        <f>DEDEL!I157</f>
        <v>10162/543965</v>
      </c>
      <c r="Q157" s="126" t="b">
        <v>1</v>
      </c>
      <c r="R157" s="126" t="b">
        <v>1</v>
      </c>
      <c r="S157" s="126" t="b">
        <v>1</v>
      </c>
      <c r="U157" s="301">
        <f t="shared" si="9"/>
        <v>19</v>
      </c>
      <c r="V157" s="301">
        <f t="shared" si="10"/>
        <v>39</v>
      </c>
    </row>
    <row r="158" spans="1:22" x14ac:dyDescent="0.25">
      <c r="A158" s="126" t="s">
        <v>4008</v>
      </c>
      <c r="B158" s="200">
        <v>1</v>
      </c>
      <c r="C158" s="126">
        <v>2</v>
      </c>
      <c r="D158" s="308">
        <f>DEDEL!J158</f>
        <v>400064</v>
      </c>
      <c r="E158" s="126" t="b">
        <v>1</v>
      </c>
      <c r="F158" s="309" t="str">
        <f>RIGHT(DEDEL!C158,4)&amp;"."&amp;DEDEL!M158&amp;"."&amp;DEDEL!K158&amp;"."&amp;$C$5</f>
        <v>3504.DDEL2.E27.Ap21</v>
      </c>
      <c r="G158" s="310">
        <f t="shared" ca="1" si="8"/>
        <v>44361</v>
      </c>
      <c r="H158" s="311">
        <f>-DEDEL!Q158</f>
        <v>1326.0600000000002</v>
      </c>
      <c r="I158" s="205">
        <f t="shared" ca="1" si="11"/>
        <v>44361</v>
      </c>
      <c r="J158" s="126">
        <v>3</v>
      </c>
      <c r="K158" s="126" t="b">
        <v>1</v>
      </c>
      <c r="L158" s="126" t="s">
        <v>4009</v>
      </c>
      <c r="M158" s="126" t="b">
        <v>1</v>
      </c>
      <c r="N158" s="126" t="s">
        <v>3687</v>
      </c>
      <c r="O158" s="309" t="str">
        <f>LEFT(DEDEL!D158,19)&amp;"."&amp;DEDELCR!F158</f>
        <v>St Catherine's RC S.3504.DDEL2.E27.Ap21</v>
      </c>
      <c r="P158" s="312" t="str">
        <f>DEDEL!I158</f>
        <v>10162/543965</v>
      </c>
      <c r="Q158" s="126" t="b">
        <v>1</v>
      </c>
      <c r="R158" s="126" t="b">
        <v>1</v>
      </c>
      <c r="S158" s="126" t="b">
        <v>1</v>
      </c>
      <c r="U158" s="301">
        <f t="shared" si="9"/>
        <v>19</v>
      </c>
      <c r="V158" s="301">
        <f t="shared" si="10"/>
        <v>39</v>
      </c>
    </row>
    <row r="159" spans="1:22" x14ac:dyDescent="0.25">
      <c r="A159" s="126" t="s">
        <v>4008</v>
      </c>
      <c r="B159" s="200">
        <v>1</v>
      </c>
      <c r="C159" s="126">
        <v>2</v>
      </c>
      <c r="D159" s="308">
        <f>DEDEL!J159</f>
        <v>400009</v>
      </c>
      <c r="E159" s="126" t="b">
        <v>1</v>
      </c>
      <c r="F159" s="309" t="str">
        <f>RIGHT(DEDEL!C159,4)&amp;"."&amp;DEDEL!M159&amp;"."&amp;DEDEL!K159&amp;"."&amp;$C$5</f>
        <v>3506.DDEL2.E27.Ap21</v>
      </c>
      <c r="G159" s="310">
        <f t="shared" ca="1" si="8"/>
        <v>44361</v>
      </c>
      <c r="H159" s="311">
        <f>-DEDEL!Q159</f>
        <v>903.12</v>
      </c>
      <c r="I159" s="205">
        <f t="shared" ca="1" si="11"/>
        <v>44361</v>
      </c>
      <c r="J159" s="126">
        <v>3</v>
      </c>
      <c r="K159" s="126" t="b">
        <v>1</v>
      </c>
      <c r="L159" s="126" t="s">
        <v>4009</v>
      </c>
      <c r="M159" s="126" t="b">
        <v>1</v>
      </c>
      <c r="N159" s="126" t="s">
        <v>3687</v>
      </c>
      <c r="O159" s="309" t="str">
        <f>LEFT(DEDEL!D159,19)&amp;"."&amp;DEDELCR!F159</f>
        <v>St Vincent's Cathol.3506.DDEL2.E27.Ap21</v>
      </c>
      <c r="P159" s="312" t="str">
        <f>DEDEL!I159</f>
        <v>10162/543965</v>
      </c>
      <c r="Q159" s="126" t="b">
        <v>1</v>
      </c>
      <c r="R159" s="126" t="b">
        <v>1</v>
      </c>
      <c r="S159" s="126" t="b">
        <v>1</v>
      </c>
      <c r="U159" s="301">
        <f t="shared" si="9"/>
        <v>19</v>
      </c>
      <c r="V159" s="301">
        <f t="shared" si="10"/>
        <v>39</v>
      </c>
    </row>
    <row r="160" spans="1:22" x14ac:dyDescent="0.25">
      <c r="A160" s="126" t="s">
        <v>4008</v>
      </c>
      <c r="B160" s="200">
        <v>1</v>
      </c>
      <c r="C160" s="126">
        <v>2</v>
      </c>
      <c r="D160" s="308">
        <f>DEDEL!J160</f>
        <v>400037</v>
      </c>
      <c r="E160" s="126" t="b">
        <v>1</v>
      </c>
      <c r="F160" s="309" t="str">
        <f>RIGHT(DEDEL!C160,4)&amp;"."&amp;DEDEL!M160&amp;"."&amp;DEDEL!K160&amp;"."&amp;$C$5</f>
        <v>3507.DDEL2.E27.Ap21</v>
      </c>
      <c r="G160" s="310">
        <f t="shared" ca="1" si="8"/>
        <v>44361</v>
      </c>
      <c r="H160" s="311">
        <f>-DEDEL!Q160</f>
        <v>559.68000000000006</v>
      </c>
      <c r="I160" s="205">
        <f t="shared" ca="1" si="11"/>
        <v>44361</v>
      </c>
      <c r="J160" s="126">
        <v>3</v>
      </c>
      <c r="K160" s="126" t="b">
        <v>1</v>
      </c>
      <c r="L160" s="126" t="s">
        <v>4009</v>
      </c>
      <c r="M160" s="126" t="b">
        <v>1</v>
      </c>
      <c r="N160" s="126" t="s">
        <v>3687</v>
      </c>
      <c r="O160" s="309" t="str">
        <f>LEFT(DEDEL!D160,19)&amp;"."&amp;DEDELCR!F160</f>
        <v>St Theresa's Cathol.3507.DDEL2.E27.Ap21</v>
      </c>
      <c r="P160" s="312" t="str">
        <f>DEDEL!I160</f>
        <v>10162/543965</v>
      </c>
      <c r="Q160" s="126" t="b">
        <v>1</v>
      </c>
      <c r="R160" s="126" t="b">
        <v>1</v>
      </c>
      <c r="S160" s="126" t="b">
        <v>1</v>
      </c>
      <c r="U160" s="301">
        <f t="shared" si="9"/>
        <v>19</v>
      </c>
      <c r="V160" s="301">
        <f t="shared" si="10"/>
        <v>39</v>
      </c>
    </row>
    <row r="161" spans="1:22" x14ac:dyDescent="0.25">
      <c r="A161" s="126" t="s">
        <v>4008</v>
      </c>
      <c r="B161" s="200">
        <v>1</v>
      </c>
      <c r="C161" s="126">
        <v>2</v>
      </c>
      <c r="D161" s="308">
        <f>DEDEL!J161</f>
        <v>400066</v>
      </c>
      <c r="E161" s="126" t="b">
        <v>1</v>
      </c>
      <c r="F161" s="309" t="str">
        <f>RIGHT(DEDEL!C161,4)&amp;"."&amp;DEDEL!M161&amp;"."&amp;DEDEL!K161&amp;"."&amp;$C$5</f>
        <v>3509.DDEL2.E27.Ap21</v>
      </c>
      <c r="G161" s="310">
        <f t="shared" ca="1" si="8"/>
        <v>44361</v>
      </c>
      <c r="H161" s="311">
        <f>-DEDEL!Q161</f>
        <v>1545.48</v>
      </c>
      <c r="I161" s="205">
        <f t="shared" ca="1" si="11"/>
        <v>44361</v>
      </c>
      <c r="J161" s="126">
        <v>3</v>
      </c>
      <c r="K161" s="126" t="b">
        <v>1</v>
      </c>
      <c r="L161" s="126" t="s">
        <v>4009</v>
      </c>
      <c r="M161" s="126" t="b">
        <v>1</v>
      </c>
      <c r="N161" s="126" t="s">
        <v>3687</v>
      </c>
      <c r="O161" s="309" t="str">
        <f>LEFT(DEDEL!D161,19)&amp;"."&amp;DEDELCR!F161</f>
        <v>St Joseph's Catholi.3509.DDEL2.E27.Ap21</v>
      </c>
      <c r="P161" s="312" t="str">
        <f>DEDEL!I161</f>
        <v>10162/543965</v>
      </c>
      <c r="Q161" s="126" t="b">
        <v>1</v>
      </c>
      <c r="R161" s="126" t="b">
        <v>1</v>
      </c>
      <c r="S161" s="126" t="b">
        <v>1</v>
      </c>
      <c r="U161" s="301">
        <f t="shared" si="9"/>
        <v>19</v>
      </c>
      <c r="V161" s="301">
        <f t="shared" si="10"/>
        <v>39</v>
      </c>
    </row>
    <row r="162" spans="1:22" x14ac:dyDescent="0.25">
      <c r="A162" s="126" t="s">
        <v>4008</v>
      </c>
      <c r="B162" s="200">
        <v>1</v>
      </c>
      <c r="C162" s="126">
        <v>2</v>
      </c>
      <c r="D162" s="308">
        <f>DEDEL!J162</f>
        <v>400071</v>
      </c>
      <c r="E162" s="126" t="b">
        <v>1</v>
      </c>
      <c r="F162" s="309" t="str">
        <f>RIGHT(DEDEL!C162,4)&amp;"."&amp;DEDEL!M162&amp;"."&amp;DEDEL!K162&amp;"."&amp;$C$5</f>
        <v>3510.DDEL2.E27.Ap21</v>
      </c>
      <c r="G162" s="310">
        <f t="shared" ca="1" si="8"/>
        <v>44361</v>
      </c>
      <c r="H162" s="311">
        <f>-DEDEL!Q162</f>
        <v>1259.28</v>
      </c>
      <c r="I162" s="205">
        <f t="shared" ca="1" si="11"/>
        <v>44361</v>
      </c>
      <c r="J162" s="126">
        <v>3</v>
      </c>
      <c r="K162" s="126" t="b">
        <v>1</v>
      </c>
      <c r="L162" s="126" t="s">
        <v>4009</v>
      </c>
      <c r="M162" s="126" t="b">
        <v>1</v>
      </c>
      <c r="N162" s="126" t="s">
        <v>3687</v>
      </c>
      <c r="O162" s="309" t="str">
        <f>LEFT(DEDEL!D162,19)&amp;"."&amp;DEDELCR!F162</f>
        <v>Sacred Heart Roman .3510.DDEL2.E27.Ap21</v>
      </c>
      <c r="P162" s="312" t="str">
        <f>DEDEL!I162</f>
        <v>10162/543965</v>
      </c>
      <c r="Q162" s="126" t="b">
        <v>1</v>
      </c>
      <c r="R162" s="126" t="b">
        <v>1</v>
      </c>
      <c r="S162" s="126" t="b">
        <v>1</v>
      </c>
      <c r="U162" s="301">
        <f t="shared" si="9"/>
        <v>19</v>
      </c>
      <c r="V162" s="301">
        <f t="shared" si="10"/>
        <v>39</v>
      </c>
    </row>
    <row r="163" spans="1:22" x14ac:dyDescent="0.25">
      <c r="A163" s="126" t="s">
        <v>4008</v>
      </c>
      <c r="B163" s="200">
        <v>1</v>
      </c>
      <c r="C163" s="126">
        <v>2</v>
      </c>
      <c r="D163" s="308">
        <f>DEDEL!J163</f>
        <v>400024</v>
      </c>
      <c r="E163" s="126" t="b">
        <v>1</v>
      </c>
      <c r="F163" s="309" t="str">
        <f>RIGHT(DEDEL!C163,4)&amp;"."&amp;DEDEL!M163&amp;"."&amp;DEDEL!K163&amp;"."&amp;$C$5</f>
        <v>3511.DDEL2.E27.Ap21</v>
      </c>
      <c r="G163" s="310">
        <f t="shared" ca="1" si="8"/>
        <v>44361</v>
      </c>
      <c r="H163" s="311">
        <f>-DEDEL!Q163</f>
        <v>1287.9000000000001</v>
      </c>
      <c r="I163" s="205">
        <f t="shared" ca="1" si="11"/>
        <v>44361</v>
      </c>
      <c r="J163" s="126">
        <v>3</v>
      </c>
      <c r="K163" s="126" t="b">
        <v>1</v>
      </c>
      <c r="L163" s="126" t="s">
        <v>4009</v>
      </c>
      <c r="M163" s="126" t="b">
        <v>1</v>
      </c>
      <c r="N163" s="126" t="s">
        <v>3687</v>
      </c>
      <c r="O163" s="309" t="str">
        <f>LEFT(DEDEL!D163,19)&amp;"."&amp;DEDELCR!F163</f>
        <v>Blessed Dominic Cat.3511.DDEL2.E27.Ap21</v>
      </c>
      <c r="P163" s="312" t="str">
        <f>DEDEL!I163</f>
        <v>10162/543965</v>
      </c>
      <c r="Q163" s="126" t="b">
        <v>1</v>
      </c>
      <c r="R163" s="126" t="b">
        <v>1</v>
      </c>
      <c r="S163" s="126" t="b">
        <v>1</v>
      </c>
      <c r="U163" s="301">
        <f t="shared" si="9"/>
        <v>19</v>
      </c>
      <c r="V163" s="301">
        <f t="shared" si="10"/>
        <v>39</v>
      </c>
    </row>
    <row r="164" spans="1:22" x14ac:dyDescent="0.25">
      <c r="A164" s="126" t="s">
        <v>4008</v>
      </c>
      <c r="B164" s="200">
        <v>1</v>
      </c>
      <c r="C164" s="126">
        <v>2</v>
      </c>
      <c r="D164" s="308">
        <f>DEDEL!J164</f>
        <v>400093</v>
      </c>
      <c r="E164" s="126" t="b">
        <v>1</v>
      </c>
      <c r="F164" s="309" t="str">
        <f>RIGHT(DEDEL!C164,4)&amp;"."&amp;DEDEL!M164&amp;"."&amp;DEDEL!K164&amp;"."&amp;$C$5</f>
        <v>3512.DDEL2.E27.Ap21</v>
      </c>
      <c r="G164" s="310">
        <f t="shared" ca="1" si="8"/>
        <v>44361</v>
      </c>
      <c r="H164" s="311">
        <f>-DEDEL!Q164</f>
        <v>1189.3200000000002</v>
      </c>
      <c r="I164" s="205">
        <f t="shared" ca="1" si="11"/>
        <v>44361</v>
      </c>
      <c r="J164" s="126">
        <v>3</v>
      </c>
      <c r="K164" s="126" t="b">
        <v>1</v>
      </c>
      <c r="L164" s="126" t="s">
        <v>4009</v>
      </c>
      <c r="M164" s="126" t="b">
        <v>1</v>
      </c>
      <c r="N164" s="126" t="s">
        <v>3687</v>
      </c>
      <c r="O164" s="309" t="str">
        <f>LEFT(DEDEL!D164,19)&amp;"."&amp;DEDELCR!F164</f>
        <v>Rosh Pinah Primary .3512.DDEL2.E27.Ap21</v>
      </c>
      <c r="P164" s="312" t="str">
        <f>DEDEL!I164</f>
        <v>10162/543965</v>
      </c>
      <c r="Q164" s="126" t="b">
        <v>1</v>
      </c>
      <c r="R164" s="126" t="b">
        <v>1</v>
      </c>
      <c r="S164" s="126" t="b">
        <v>1</v>
      </c>
      <c r="U164" s="301">
        <f t="shared" si="9"/>
        <v>19</v>
      </c>
      <c r="V164" s="301">
        <f t="shared" si="10"/>
        <v>39</v>
      </c>
    </row>
    <row r="165" spans="1:22" x14ac:dyDescent="0.25">
      <c r="A165" s="126" t="s">
        <v>4008</v>
      </c>
      <c r="B165" s="200">
        <v>1</v>
      </c>
      <c r="C165" s="126">
        <v>2</v>
      </c>
      <c r="D165" s="308">
        <f>DEDEL!J165</f>
        <v>400007</v>
      </c>
      <c r="E165" s="126" t="b">
        <v>1</v>
      </c>
      <c r="F165" s="309" t="str">
        <f>RIGHT(DEDEL!C165,4)&amp;"."&amp;DEDEL!M165&amp;"."&amp;DEDEL!K165&amp;"."&amp;$C$5</f>
        <v>3513.DDEL2.E27.Ap21</v>
      </c>
      <c r="G165" s="310">
        <f t="shared" ca="1" si="8"/>
        <v>44361</v>
      </c>
      <c r="H165" s="311">
        <f>-DEDEL!Q165</f>
        <v>1208.4000000000001</v>
      </c>
      <c r="I165" s="205">
        <f t="shared" ca="1" si="11"/>
        <v>44361</v>
      </c>
      <c r="J165" s="126">
        <v>3</v>
      </c>
      <c r="K165" s="126" t="b">
        <v>1</v>
      </c>
      <c r="L165" s="126" t="s">
        <v>4009</v>
      </c>
      <c r="M165" s="126" t="b">
        <v>1</v>
      </c>
      <c r="N165" s="126" t="s">
        <v>3687</v>
      </c>
      <c r="O165" s="309" t="str">
        <f>LEFT(DEDEL!D165,19)&amp;"."&amp;DEDELCR!F165</f>
        <v>Menorah Primary Sch.3513.DDEL2.E27.Ap21</v>
      </c>
      <c r="P165" s="312" t="str">
        <f>DEDEL!I165</f>
        <v>10162/543965</v>
      </c>
      <c r="Q165" s="126" t="b">
        <v>1</v>
      </c>
      <c r="R165" s="126" t="b">
        <v>1</v>
      </c>
      <c r="S165" s="126" t="b">
        <v>1</v>
      </c>
      <c r="U165" s="301">
        <f t="shared" si="9"/>
        <v>19</v>
      </c>
      <c r="V165" s="301">
        <f t="shared" si="10"/>
        <v>39</v>
      </c>
    </row>
    <row r="166" spans="1:22" x14ac:dyDescent="0.25">
      <c r="A166" s="126" t="s">
        <v>4008</v>
      </c>
      <c r="B166" s="200">
        <v>1</v>
      </c>
      <c r="C166" s="126">
        <v>2</v>
      </c>
      <c r="D166" s="308">
        <f>DEDEL!J166</f>
        <v>400107</v>
      </c>
      <c r="E166" s="126" t="b">
        <v>1</v>
      </c>
      <c r="F166" s="309" t="str">
        <f>RIGHT(DEDEL!C166,4)&amp;"."&amp;DEDEL!M166&amp;"."&amp;DEDEL!K166&amp;"."&amp;$C$5</f>
        <v>3514.DDEL2.E27.Ap21</v>
      </c>
      <c r="G166" s="310">
        <f t="shared" ca="1" si="8"/>
        <v>44361</v>
      </c>
      <c r="H166" s="311">
        <f>-DEDEL!Q166</f>
        <v>658.26</v>
      </c>
      <c r="I166" s="205">
        <f t="shared" ca="1" si="11"/>
        <v>44361</v>
      </c>
      <c r="J166" s="126">
        <v>3</v>
      </c>
      <c r="K166" s="126" t="b">
        <v>1</v>
      </c>
      <c r="L166" s="126" t="s">
        <v>4009</v>
      </c>
      <c r="M166" s="126" t="b">
        <v>1</v>
      </c>
      <c r="N166" s="126" t="s">
        <v>3687</v>
      </c>
      <c r="O166" s="309" t="str">
        <f>LEFT(DEDEL!D166,19)&amp;"."&amp;DEDELCR!F166</f>
        <v>The Annunciation RC.3514.DDEL2.E27.Ap21</v>
      </c>
      <c r="P166" s="312" t="str">
        <f>DEDEL!I166</f>
        <v>10162/543965</v>
      </c>
      <c r="Q166" s="126" t="b">
        <v>1</v>
      </c>
      <c r="R166" s="126" t="b">
        <v>1</v>
      </c>
      <c r="S166" s="126" t="b">
        <v>1</v>
      </c>
      <c r="U166" s="301">
        <f t="shared" si="9"/>
        <v>19</v>
      </c>
      <c r="V166" s="301">
        <f t="shared" si="10"/>
        <v>39</v>
      </c>
    </row>
    <row r="167" spans="1:22" x14ac:dyDescent="0.25">
      <c r="A167" s="126" t="s">
        <v>4008</v>
      </c>
      <c r="B167" s="200">
        <v>1</v>
      </c>
      <c r="C167" s="126">
        <v>2</v>
      </c>
      <c r="D167" s="308">
        <f>DEDEL!J167</f>
        <v>400108</v>
      </c>
      <c r="E167" s="126" t="b">
        <v>1</v>
      </c>
      <c r="F167" s="309" t="str">
        <f>RIGHT(DEDEL!C167,4)&amp;"."&amp;DEDEL!M167&amp;"."&amp;DEDEL!K167&amp;"."&amp;$C$5</f>
        <v>3516.DDEL2.E27.Ap21</v>
      </c>
      <c r="G167" s="310">
        <f t="shared" ca="1" si="8"/>
        <v>44361</v>
      </c>
      <c r="H167" s="311">
        <f>-DEDEL!Q167</f>
        <v>648.72</v>
      </c>
      <c r="I167" s="205">
        <f t="shared" ca="1" si="11"/>
        <v>44361</v>
      </c>
      <c r="J167" s="126">
        <v>3</v>
      </c>
      <c r="K167" s="126" t="b">
        <v>1</v>
      </c>
      <c r="L167" s="126" t="s">
        <v>4009</v>
      </c>
      <c r="M167" s="126" t="b">
        <v>1</v>
      </c>
      <c r="N167" s="126" t="s">
        <v>3687</v>
      </c>
      <c r="O167" s="309" t="str">
        <f>LEFT(DEDEL!D167,19)&amp;"."&amp;DEDELCR!F167</f>
        <v>Hasmonean Primary S.3516.DDEL2.E27.Ap21</v>
      </c>
      <c r="P167" s="312" t="str">
        <f>DEDEL!I167</f>
        <v>10162/543965</v>
      </c>
      <c r="Q167" s="126" t="b">
        <v>1</v>
      </c>
      <c r="R167" s="126" t="b">
        <v>1</v>
      </c>
      <c r="S167" s="126" t="b">
        <v>1</v>
      </c>
      <c r="U167" s="301">
        <f t="shared" si="9"/>
        <v>19</v>
      </c>
      <c r="V167" s="301">
        <f t="shared" si="10"/>
        <v>39</v>
      </c>
    </row>
    <row r="168" spans="1:22" x14ac:dyDescent="0.25">
      <c r="A168" s="126" t="s">
        <v>4008</v>
      </c>
      <c r="B168" s="200">
        <v>1</v>
      </c>
      <c r="C168" s="126">
        <v>2</v>
      </c>
      <c r="D168" s="308">
        <f>DEDEL!J168</f>
        <v>400117</v>
      </c>
      <c r="E168" s="126" t="b">
        <v>1</v>
      </c>
      <c r="F168" s="309" t="str">
        <f>RIGHT(DEDEL!C168,4)&amp;"."&amp;DEDEL!M168&amp;"."&amp;DEDEL!K168&amp;"."&amp;$C$5</f>
        <v>3518.DDEL2.E27.Ap21</v>
      </c>
      <c r="G168" s="310">
        <f t="shared" ca="1" si="8"/>
        <v>44361</v>
      </c>
      <c r="H168" s="311">
        <f>-DEDEL!Q168</f>
        <v>1240.2</v>
      </c>
      <c r="I168" s="205">
        <f t="shared" ca="1" si="11"/>
        <v>44361</v>
      </c>
      <c r="J168" s="126">
        <v>3</v>
      </c>
      <c r="K168" s="126" t="b">
        <v>1</v>
      </c>
      <c r="L168" s="126" t="s">
        <v>4009</v>
      </c>
      <c r="M168" s="126" t="b">
        <v>1</v>
      </c>
      <c r="N168" s="126" t="s">
        <v>3687</v>
      </c>
      <c r="O168" s="309" t="str">
        <f>LEFT(DEDEL!D168,19)&amp;"."&amp;DEDELCR!F168</f>
        <v>Woodcroft Primary S.3518.DDEL2.E27.Ap21</v>
      </c>
      <c r="P168" s="312" t="str">
        <f>DEDEL!I168</f>
        <v>10162/543965</v>
      </c>
      <c r="Q168" s="126" t="b">
        <v>1</v>
      </c>
      <c r="R168" s="126" t="b">
        <v>1</v>
      </c>
      <c r="S168" s="126" t="b">
        <v>1</v>
      </c>
      <c r="U168" s="301">
        <f t="shared" si="9"/>
        <v>19</v>
      </c>
      <c r="V168" s="301">
        <f t="shared" si="10"/>
        <v>39</v>
      </c>
    </row>
    <row r="169" spans="1:22" x14ac:dyDescent="0.25">
      <c r="A169" s="126" t="s">
        <v>4008</v>
      </c>
      <c r="B169" s="200">
        <v>1</v>
      </c>
      <c r="C169" s="126">
        <v>2</v>
      </c>
      <c r="D169" s="308">
        <f>DEDEL!J169</f>
        <v>400125</v>
      </c>
      <c r="E169" s="126" t="b">
        <v>1</v>
      </c>
      <c r="F169" s="309" t="str">
        <f>RIGHT(DEDEL!C169,4)&amp;"."&amp;DEDEL!M169&amp;"."&amp;DEDEL!K169&amp;"."&amp;$C$5</f>
        <v>3520.DDEL2.E27.Ap21</v>
      </c>
      <c r="G169" s="310">
        <f t="shared" ca="1" si="8"/>
        <v>44361</v>
      </c>
      <c r="H169" s="311">
        <f>-DEDEL!Q169</f>
        <v>1335.6000000000001</v>
      </c>
      <c r="I169" s="205">
        <f t="shared" ca="1" si="11"/>
        <v>44361</v>
      </c>
      <c r="J169" s="126">
        <v>3</v>
      </c>
      <c r="K169" s="126" t="b">
        <v>1</v>
      </c>
      <c r="L169" s="126" t="s">
        <v>4009</v>
      </c>
      <c r="M169" s="126" t="b">
        <v>1</v>
      </c>
      <c r="N169" s="126" t="s">
        <v>3687</v>
      </c>
      <c r="O169" s="309" t="str">
        <f>LEFT(DEDEL!D169,19)&amp;"."&amp;DEDELCR!F169</f>
        <v>Akiva School.3520.DDEL2.E27.Ap21</v>
      </c>
      <c r="P169" s="312" t="str">
        <f>DEDEL!I169</f>
        <v>10162/543965</v>
      </c>
      <c r="Q169" s="126" t="b">
        <v>1</v>
      </c>
      <c r="R169" s="126" t="b">
        <v>1</v>
      </c>
      <c r="S169" s="126" t="b">
        <v>1</v>
      </c>
      <c r="U169" s="301">
        <f t="shared" si="9"/>
        <v>19</v>
      </c>
      <c r="V169" s="301">
        <f t="shared" si="10"/>
        <v>32</v>
      </c>
    </row>
    <row r="170" spans="1:22" x14ac:dyDescent="0.25">
      <c r="A170" s="126" t="s">
        <v>4008</v>
      </c>
      <c r="B170" s="200">
        <v>1</v>
      </c>
      <c r="C170" s="126">
        <v>2</v>
      </c>
      <c r="D170" s="308">
        <f>DEDEL!J170</f>
        <v>400130</v>
      </c>
      <c r="E170" s="126" t="b">
        <v>1</v>
      </c>
      <c r="F170" s="309" t="str">
        <f>RIGHT(DEDEL!C170,4)&amp;"."&amp;DEDEL!M170&amp;"."&amp;DEDEL!K170&amp;"."&amp;$C$5</f>
        <v>3523.DDEL2.E27.Ap21</v>
      </c>
      <c r="G170" s="310">
        <f t="shared" ca="1" si="8"/>
        <v>44361</v>
      </c>
      <c r="H170" s="311">
        <f>-DEDEL!Q170</f>
        <v>1974.7800000000002</v>
      </c>
      <c r="I170" s="205">
        <f t="shared" ca="1" si="11"/>
        <v>44361</v>
      </c>
      <c r="J170" s="126">
        <v>3</v>
      </c>
      <c r="K170" s="126" t="b">
        <v>1</v>
      </c>
      <c r="L170" s="126" t="s">
        <v>4009</v>
      </c>
      <c r="M170" s="126" t="b">
        <v>1</v>
      </c>
      <c r="N170" s="126" t="s">
        <v>3687</v>
      </c>
      <c r="O170" s="309" t="str">
        <f>LEFT(DEDEL!D170,19)&amp;"."&amp;DEDELCR!F170</f>
        <v>Martin Primary Scho.3523.DDEL2.E27.Ap21</v>
      </c>
      <c r="P170" s="312" t="str">
        <f>DEDEL!I170</f>
        <v>10162/543965</v>
      </c>
      <c r="Q170" s="126" t="b">
        <v>1</v>
      </c>
      <c r="R170" s="126" t="b">
        <v>1</v>
      </c>
      <c r="S170" s="126" t="b">
        <v>1</v>
      </c>
      <c r="U170" s="301">
        <f t="shared" si="9"/>
        <v>19</v>
      </c>
      <c r="V170" s="301">
        <f t="shared" si="10"/>
        <v>39</v>
      </c>
    </row>
    <row r="171" spans="1:22" x14ac:dyDescent="0.25">
      <c r="A171" s="126" t="s">
        <v>4008</v>
      </c>
      <c r="B171" s="200">
        <v>1</v>
      </c>
      <c r="C171" s="126">
        <v>2</v>
      </c>
      <c r="D171" s="308">
        <f>DEDEL!J171</f>
        <v>400150</v>
      </c>
      <c r="E171" s="126" t="b">
        <v>1</v>
      </c>
      <c r="F171" s="309" t="str">
        <f>RIGHT(DEDEL!C171,4)&amp;"."&amp;DEDEL!M171&amp;"."&amp;DEDEL!K171&amp;"."&amp;$C$5</f>
        <v>3524.DDEL2.E27.Ap21</v>
      </c>
      <c r="G171" s="310">
        <f t="shared" ca="1" si="8"/>
        <v>44361</v>
      </c>
      <c r="H171" s="311">
        <f>-DEDEL!Q171</f>
        <v>597.84</v>
      </c>
      <c r="I171" s="205">
        <f t="shared" ca="1" si="11"/>
        <v>44361</v>
      </c>
      <c r="J171" s="126">
        <v>3</v>
      </c>
      <c r="K171" s="126" t="b">
        <v>1</v>
      </c>
      <c r="L171" s="126" t="s">
        <v>4009</v>
      </c>
      <c r="M171" s="126" t="b">
        <v>1</v>
      </c>
      <c r="N171" s="126" t="s">
        <v>3687</v>
      </c>
      <c r="O171" s="309" t="str">
        <f>LEFT(DEDEL!D171,19)&amp;"."&amp;DEDELCR!F171</f>
        <v>Beit Shvidler Prima.3524.DDEL2.E27.Ap21</v>
      </c>
      <c r="P171" s="312" t="str">
        <f>DEDEL!I171</f>
        <v>10162/543965</v>
      </c>
      <c r="Q171" s="126" t="b">
        <v>1</v>
      </c>
      <c r="R171" s="126" t="b">
        <v>1</v>
      </c>
      <c r="S171" s="126" t="b">
        <v>1</v>
      </c>
      <c r="U171" s="301">
        <f t="shared" si="9"/>
        <v>19</v>
      </c>
      <c r="V171" s="301">
        <f t="shared" si="10"/>
        <v>39</v>
      </c>
    </row>
    <row r="172" spans="1:22" x14ac:dyDescent="0.25">
      <c r="A172" s="126" t="s">
        <v>4008</v>
      </c>
      <c r="B172" s="200">
        <v>1</v>
      </c>
      <c r="C172" s="126">
        <v>2</v>
      </c>
      <c r="D172" s="308">
        <f>DEDEL!J172</f>
        <v>400021</v>
      </c>
      <c r="E172" s="126" t="b">
        <v>1</v>
      </c>
      <c r="F172" s="309" t="str">
        <f>RIGHT(DEDEL!C172,4)&amp;"."&amp;DEDEL!M172&amp;"."&amp;DEDEL!K172&amp;"."&amp;$C$5</f>
        <v>5201.DDEL2.E27.Ap21</v>
      </c>
      <c r="G172" s="310">
        <f t="shared" ca="1" si="8"/>
        <v>44361</v>
      </c>
      <c r="H172" s="311">
        <f>-DEDEL!Q172</f>
        <v>1252.92</v>
      </c>
      <c r="I172" s="205">
        <f t="shared" ca="1" si="11"/>
        <v>44361</v>
      </c>
      <c r="J172" s="126">
        <v>3</v>
      </c>
      <c r="K172" s="126" t="b">
        <v>1</v>
      </c>
      <c r="L172" s="126" t="s">
        <v>4009</v>
      </c>
      <c r="M172" s="126" t="b">
        <v>1</v>
      </c>
      <c r="N172" s="126" t="s">
        <v>3687</v>
      </c>
      <c r="O172" s="309" t="str">
        <f>LEFT(DEDEL!D172,19)&amp;"."&amp;DEDELCR!F172</f>
        <v>Osidge Primary Scho.5201.DDEL2.E27.Ap21</v>
      </c>
      <c r="P172" s="312" t="str">
        <f>DEDEL!I172</f>
        <v>10162/543965</v>
      </c>
      <c r="Q172" s="126" t="b">
        <v>1</v>
      </c>
      <c r="R172" s="126" t="b">
        <v>1</v>
      </c>
      <c r="S172" s="126" t="b">
        <v>1</v>
      </c>
      <c r="U172" s="301">
        <f t="shared" si="9"/>
        <v>19</v>
      </c>
      <c r="V172" s="301">
        <f t="shared" si="10"/>
        <v>39</v>
      </c>
    </row>
    <row r="173" spans="1:22" x14ac:dyDescent="0.25">
      <c r="A173" s="126" t="s">
        <v>4008</v>
      </c>
      <c r="B173" s="200">
        <v>1</v>
      </c>
      <c r="C173" s="126">
        <v>2</v>
      </c>
      <c r="D173" s="308">
        <f>DEDEL!J173</f>
        <v>400112</v>
      </c>
      <c r="E173" s="126" t="b">
        <v>1</v>
      </c>
      <c r="F173" s="309" t="str">
        <f>RIGHT(DEDEL!C173,4)&amp;"."&amp;DEDEL!M173&amp;"."&amp;DEDEL!K173&amp;"."&amp;$C$5</f>
        <v>5948.DDEL2.E27.Ap21</v>
      </c>
      <c r="G173" s="310">
        <f t="shared" ca="1" si="8"/>
        <v>44361</v>
      </c>
      <c r="H173" s="311">
        <f>-DEDEL!Q173</f>
        <v>664.62</v>
      </c>
      <c r="I173" s="205">
        <f t="shared" ca="1" si="11"/>
        <v>44361</v>
      </c>
      <c r="J173" s="126">
        <v>3</v>
      </c>
      <c r="K173" s="126" t="b">
        <v>1</v>
      </c>
      <c r="L173" s="126" t="s">
        <v>4009</v>
      </c>
      <c r="M173" s="126" t="b">
        <v>1</v>
      </c>
      <c r="N173" s="126" t="s">
        <v>3687</v>
      </c>
      <c r="O173" s="309" t="str">
        <f>LEFT(DEDEL!D173,19)&amp;"."&amp;DEDELCR!F173</f>
        <v>Mathilda Marks-Kenn.5948.DDEL2.E27.Ap21</v>
      </c>
      <c r="P173" s="312" t="str">
        <f>DEDEL!I173</f>
        <v>10162/543965</v>
      </c>
      <c r="Q173" s="126" t="b">
        <v>1</v>
      </c>
      <c r="R173" s="126" t="b">
        <v>1</v>
      </c>
      <c r="S173" s="126" t="b">
        <v>1</v>
      </c>
      <c r="U173" s="301">
        <f t="shared" si="9"/>
        <v>19</v>
      </c>
      <c r="V173" s="301">
        <f t="shared" si="10"/>
        <v>39</v>
      </c>
    </row>
    <row r="174" spans="1:22" x14ac:dyDescent="0.25">
      <c r="A174" s="126" t="s">
        <v>4008</v>
      </c>
      <c r="B174" s="200">
        <v>1</v>
      </c>
      <c r="C174" s="126">
        <v>2</v>
      </c>
      <c r="D174" s="308">
        <f>DEDEL!J174</f>
        <v>400110</v>
      </c>
      <c r="E174" s="126" t="b">
        <v>1</v>
      </c>
      <c r="F174" s="309" t="str">
        <f>RIGHT(DEDEL!C174,4)&amp;"."&amp;DEDEL!M174&amp;"."&amp;DEDEL!K174&amp;"."&amp;$C$5</f>
        <v>5949.DDEL2.E27.Ap21</v>
      </c>
      <c r="G174" s="310">
        <f t="shared" ca="1" si="8"/>
        <v>44361</v>
      </c>
      <c r="H174" s="311">
        <f>-DEDEL!Q174</f>
        <v>1205.22</v>
      </c>
      <c r="I174" s="205">
        <f t="shared" ca="1" si="11"/>
        <v>44361</v>
      </c>
      <c r="J174" s="126">
        <v>3</v>
      </c>
      <c r="K174" s="126" t="b">
        <v>1</v>
      </c>
      <c r="L174" s="126" t="s">
        <v>4009</v>
      </c>
      <c r="M174" s="126" t="b">
        <v>1</v>
      </c>
      <c r="N174" s="126" t="s">
        <v>3687</v>
      </c>
      <c r="O174" s="309" t="str">
        <f>LEFT(DEDEL!D174,19)&amp;"."&amp;DEDELCR!F174</f>
        <v>Menorah Foundation .5949.DDEL2.E27.Ap21</v>
      </c>
      <c r="P174" s="312" t="str">
        <f>DEDEL!I174</f>
        <v>10162/543965</v>
      </c>
      <c r="Q174" s="126" t="b">
        <v>1</v>
      </c>
      <c r="R174" s="126" t="b">
        <v>1</v>
      </c>
      <c r="S174" s="126" t="b">
        <v>1</v>
      </c>
      <c r="U174" s="301">
        <f t="shared" si="9"/>
        <v>19</v>
      </c>
      <c r="V174" s="301">
        <f t="shared" si="10"/>
        <v>39</v>
      </c>
    </row>
    <row r="175" spans="1:22" hidden="1" x14ac:dyDescent="0.25">
      <c r="A175" s="126" t="s">
        <v>4008</v>
      </c>
      <c r="B175" s="200">
        <v>1</v>
      </c>
      <c r="C175" s="126">
        <v>2</v>
      </c>
      <c r="D175" s="308">
        <f>DEDEL!J175</f>
        <v>400033</v>
      </c>
      <c r="E175" s="126" t="b">
        <v>1</v>
      </c>
      <c r="F175" s="309" t="str">
        <f>RIGHT(DEDEL!C175,4)&amp;"."&amp;DEDEL!M175&amp;"."&amp;DEDEL!K175&amp;"."&amp;$C$5</f>
        <v>4003.DDEL2.E27.Ap21</v>
      </c>
      <c r="G175" s="310">
        <f t="shared" ca="1" si="8"/>
        <v>44361</v>
      </c>
      <c r="H175" s="311">
        <f>-DEDEL!Q175</f>
        <v>0</v>
      </c>
      <c r="I175" s="205">
        <f t="shared" ca="1" si="11"/>
        <v>44361</v>
      </c>
      <c r="J175" s="126">
        <v>3</v>
      </c>
      <c r="K175" s="126" t="b">
        <v>1</v>
      </c>
      <c r="L175" s="126" t="s">
        <v>4009</v>
      </c>
      <c r="M175" s="126" t="b">
        <v>1</v>
      </c>
      <c r="N175" s="126" t="s">
        <v>3687</v>
      </c>
      <c r="O175" s="309" t="str">
        <f>LEFT(DEDEL!D175,19)&amp;"."&amp;DEDELCR!F175</f>
        <v>Friern Barnet Schoo.4003.DDEL2.E27.Ap21</v>
      </c>
      <c r="P175" s="312" t="str">
        <f>DEDEL!I175</f>
        <v>10163/543965</v>
      </c>
      <c r="Q175" s="126" t="b">
        <v>1</v>
      </c>
      <c r="R175" s="126" t="b">
        <v>1</v>
      </c>
      <c r="S175" s="126" t="b">
        <v>1</v>
      </c>
    </row>
    <row r="176" spans="1:22" hidden="1" x14ac:dyDescent="0.25">
      <c r="A176" s="126" t="s">
        <v>4008</v>
      </c>
      <c r="B176" s="200">
        <v>1</v>
      </c>
      <c r="C176" s="126">
        <v>2</v>
      </c>
      <c r="D176" s="308">
        <f>DEDEL!J176</f>
        <v>107953</v>
      </c>
      <c r="E176" s="126" t="b">
        <v>1</v>
      </c>
      <c r="F176" s="309" t="str">
        <f>RIGHT(DEDEL!C176,4)&amp;"."&amp;DEDEL!M176&amp;"."&amp;DEDEL!K176&amp;"."&amp;$C$5</f>
        <v>4004.DDEL2.E27.Ap21</v>
      </c>
      <c r="G176" s="310">
        <f t="shared" ca="1" si="8"/>
        <v>44361</v>
      </c>
      <c r="H176" s="311">
        <f>-DEDEL!Q176</f>
        <v>0</v>
      </c>
      <c r="I176" s="205">
        <f t="shared" ca="1" si="11"/>
        <v>44361</v>
      </c>
      <c r="J176" s="126">
        <v>3</v>
      </c>
      <c r="K176" s="126" t="b">
        <v>1</v>
      </c>
      <c r="L176" s="126" t="s">
        <v>4009</v>
      </c>
      <c r="M176" s="126" t="b">
        <v>1</v>
      </c>
      <c r="N176" s="126" t="s">
        <v>3687</v>
      </c>
      <c r="O176" s="309" t="str">
        <f>LEFT(DEDEL!D176,19)&amp;"."&amp;DEDELCR!F176</f>
        <v>Menorah High School.4004.DDEL2.E27.Ap21</v>
      </c>
      <c r="P176" s="312" t="str">
        <f>DEDEL!I176</f>
        <v>10163/543965</v>
      </c>
      <c r="Q176" s="126" t="b">
        <v>1</v>
      </c>
      <c r="R176" s="126" t="b">
        <v>1</v>
      </c>
      <c r="S176" s="126" t="b">
        <v>1</v>
      </c>
    </row>
    <row r="177" spans="1:22" hidden="1" x14ac:dyDescent="0.25">
      <c r="A177" s="126" t="s">
        <v>4008</v>
      </c>
      <c r="B177" s="200">
        <v>1</v>
      </c>
      <c r="C177" s="126">
        <v>2</v>
      </c>
      <c r="D177" s="308">
        <f>DEDEL!J177</f>
        <v>400029</v>
      </c>
      <c r="E177" s="126" t="b">
        <v>1</v>
      </c>
      <c r="F177" s="309" t="str">
        <f>RIGHT(DEDEL!C177,4)&amp;"."&amp;DEDEL!M177&amp;"."&amp;DEDEL!K177&amp;"."&amp;$C$5</f>
        <v>5404.DDEL2.E27.Ap21</v>
      </c>
      <c r="G177" s="310">
        <f t="shared" ca="1" si="8"/>
        <v>44361</v>
      </c>
      <c r="H177" s="311">
        <f>-DEDEL!Q177</f>
        <v>0</v>
      </c>
      <c r="I177" s="205">
        <f t="shared" ca="1" si="11"/>
        <v>44361</v>
      </c>
      <c r="J177" s="126">
        <v>3</v>
      </c>
      <c r="K177" s="126" t="b">
        <v>1</v>
      </c>
      <c r="L177" s="126" t="s">
        <v>4009</v>
      </c>
      <c r="M177" s="126" t="b">
        <v>1</v>
      </c>
      <c r="N177" s="126" t="s">
        <v>3687</v>
      </c>
      <c r="O177" s="309" t="str">
        <f>LEFT(DEDEL!D177,19)&amp;"."&amp;DEDELCR!F177</f>
        <v>St Michael's Cathol.5404.DDEL2.E27.Ap21</v>
      </c>
      <c r="P177" s="312" t="str">
        <f>DEDEL!I177</f>
        <v>10163/543965</v>
      </c>
      <c r="Q177" s="126" t="b">
        <v>1</v>
      </c>
      <c r="R177" s="126" t="b">
        <v>1</v>
      </c>
      <c r="S177" s="126" t="b">
        <v>1</v>
      </c>
    </row>
    <row r="178" spans="1:22" hidden="1" x14ac:dyDescent="0.25">
      <c r="A178" s="126" t="s">
        <v>4008</v>
      </c>
      <c r="B178" s="200">
        <v>1</v>
      </c>
      <c r="C178" s="126">
        <v>2</v>
      </c>
      <c r="D178" s="308">
        <f>DEDEL!J178</f>
        <v>400041</v>
      </c>
      <c r="E178" s="126" t="b">
        <v>1</v>
      </c>
      <c r="F178" s="309" t="str">
        <f>RIGHT(DEDEL!C178,4)&amp;"."&amp;DEDEL!M178&amp;"."&amp;DEDEL!K178&amp;"."&amp;$C$5</f>
        <v>5405.DDEL2.E27.Ap21</v>
      </c>
      <c r="G178" s="310">
        <f t="shared" ca="1" si="8"/>
        <v>44361</v>
      </c>
      <c r="H178" s="311">
        <f>-DEDEL!Q178</f>
        <v>0</v>
      </c>
      <c r="I178" s="205">
        <f t="shared" ca="1" si="11"/>
        <v>44361</v>
      </c>
      <c r="J178" s="126">
        <v>3</v>
      </c>
      <c r="K178" s="126" t="b">
        <v>1</v>
      </c>
      <c r="L178" s="126" t="s">
        <v>4009</v>
      </c>
      <c r="M178" s="126" t="b">
        <v>1</v>
      </c>
      <c r="N178" s="126" t="s">
        <v>3687</v>
      </c>
      <c r="O178" s="309" t="str">
        <f>LEFT(DEDEL!D178,19)&amp;"."&amp;DEDELCR!F178</f>
        <v>Finchley Catholic H.5405.DDEL2.E27.Ap21</v>
      </c>
      <c r="P178" s="312" t="str">
        <f>DEDEL!I178</f>
        <v>10163/543965</v>
      </c>
      <c r="Q178" s="126" t="b">
        <v>1</v>
      </c>
      <c r="R178" s="126" t="b">
        <v>1</v>
      </c>
      <c r="S178" s="126" t="b">
        <v>1</v>
      </c>
    </row>
    <row r="179" spans="1:22" hidden="1" x14ac:dyDescent="0.25">
      <c r="A179" s="126" t="s">
        <v>4008</v>
      </c>
      <c r="B179" s="200">
        <v>1</v>
      </c>
      <c r="C179" s="126">
        <v>2</v>
      </c>
      <c r="D179" s="308">
        <f>DEDEL!J179</f>
        <v>400013</v>
      </c>
      <c r="E179" s="126" t="b">
        <v>1</v>
      </c>
      <c r="F179" s="309" t="str">
        <f>RIGHT(DEDEL!C179,4)&amp;"."&amp;DEDEL!M179&amp;"."&amp;DEDEL!K179&amp;"."&amp;$C$5</f>
        <v>5407.DDEL2.E27.Ap21</v>
      </c>
      <c r="G179" s="310">
        <f t="shared" ca="1" si="8"/>
        <v>44361</v>
      </c>
      <c r="H179" s="311">
        <f>-DEDEL!Q179</f>
        <v>0</v>
      </c>
      <c r="I179" s="205">
        <f t="shared" ca="1" si="11"/>
        <v>44361</v>
      </c>
      <c r="J179" s="126">
        <v>3</v>
      </c>
      <c r="K179" s="126" t="b">
        <v>1</v>
      </c>
      <c r="L179" s="126" t="s">
        <v>4009</v>
      </c>
      <c r="M179" s="126" t="b">
        <v>1</v>
      </c>
      <c r="N179" s="126" t="s">
        <v>3687</v>
      </c>
      <c r="O179" s="309" t="str">
        <f>LEFT(DEDEL!D179,19)&amp;"."&amp;DEDELCR!F179</f>
        <v>St James' Catholic .5407.DDEL2.E27.Ap21</v>
      </c>
      <c r="P179" s="312" t="str">
        <f>DEDEL!I179</f>
        <v>10163/543965</v>
      </c>
      <c r="Q179" s="126" t="b">
        <v>1</v>
      </c>
      <c r="R179" s="126" t="b">
        <v>1</v>
      </c>
      <c r="S179" s="126" t="b">
        <v>1</v>
      </c>
    </row>
    <row r="180" spans="1:22" hidden="1" x14ac:dyDescent="0.25">
      <c r="A180" s="126" t="s">
        <v>4008</v>
      </c>
      <c r="B180" s="200">
        <v>1</v>
      </c>
      <c r="C180" s="126">
        <v>2</v>
      </c>
      <c r="D180" s="308">
        <f>DEDEL!J180</f>
        <v>400140</v>
      </c>
      <c r="E180" s="126" t="b">
        <v>1</v>
      </c>
      <c r="F180" s="309" t="str">
        <f>RIGHT(DEDEL!C180,4)&amp;"."&amp;DEDEL!M180&amp;"."&amp;DEDEL!K180&amp;"."&amp;$C$5</f>
        <v>5427.DDEL2.E27.Ap21</v>
      </c>
      <c r="G180" s="310">
        <f t="shared" ca="1" si="8"/>
        <v>44361</v>
      </c>
      <c r="H180" s="311">
        <f>-DEDEL!Q180</f>
        <v>0</v>
      </c>
      <c r="I180" s="205">
        <f t="shared" ca="1" si="11"/>
        <v>44361</v>
      </c>
      <c r="J180" s="126">
        <v>3</v>
      </c>
      <c r="K180" s="126" t="b">
        <v>1</v>
      </c>
      <c r="L180" s="126" t="s">
        <v>4009</v>
      </c>
      <c r="M180" s="126" t="b">
        <v>1</v>
      </c>
      <c r="N180" s="126" t="s">
        <v>3687</v>
      </c>
      <c r="O180" s="309" t="str">
        <f>LEFT(DEDEL!D180,19)&amp;"."&amp;DEDELCR!F180</f>
        <v>JCoSS.5427.DDEL2.E27.Ap21</v>
      </c>
      <c r="P180" s="312" t="str">
        <f>DEDEL!I180</f>
        <v>10163/543965</v>
      </c>
      <c r="Q180" s="126" t="b">
        <v>1</v>
      </c>
      <c r="R180" s="126" t="b">
        <v>1</v>
      </c>
      <c r="S180" s="126" t="b">
        <v>1</v>
      </c>
    </row>
    <row r="181" spans="1:22" x14ac:dyDescent="0.25">
      <c r="A181" s="126" t="s">
        <v>4008</v>
      </c>
      <c r="B181" s="200">
        <v>1</v>
      </c>
      <c r="C181" s="126">
        <v>2</v>
      </c>
      <c r="D181" s="308">
        <f>DEDEL!J181</f>
        <v>400135</v>
      </c>
      <c r="E181" s="126" t="b">
        <v>1</v>
      </c>
      <c r="F181" s="309" t="str">
        <f>RIGHT(DEDEL!C181,4)&amp;"."&amp;DEDEL!M181&amp;"."&amp;DEDEL!K181&amp;"."&amp;$C$5</f>
        <v>3521.DDEL2.E27.Ap21</v>
      </c>
      <c r="G181" s="310">
        <f t="shared" ca="1" si="8"/>
        <v>44361</v>
      </c>
      <c r="H181" s="311">
        <f>-DEDEL!Q181</f>
        <v>1904.8200000000002</v>
      </c>
      <c r="I181" s="205">
        <f t="shared" ca="1" si="11"/>
        <v>44361</v>
      </c>
      <c r="J181" s="126">
        <v>3</v>
      </c>
      <c r="K181" s="126" t="b">
        <v>1</v>
      </c>
      <c r="L181" s="126" t="s">
        <v>4009</v>
      </c>
      <c r="M181" s="126" t="b">
        <v>1</v>
      </c>
      <c r="N181" s="126" t="s">
        <v>3687</v>
      </c>
      <c r="O181" s="309" t="str">
        <f>LEFT(DEDEL!D181,19)&amp;"."&amp;DEDELCR!F181</f>
        <v>St Mary's and St Jo.3521.DDEL2.E27.Ap21</v>
      </c>
      <c r="P181" s="312" t="str">
        <f>DEDEL!I181</f>
        <v>11510/543965</v>
      </c>
      <c r="Q181" s="126" t="b">
        <v>1</v>
      </c>
      <c r="R181" s="126" t="b">
        <v>1</v>
      </c>
      <c r="S181" s="126" t="b">
        <v>1</v>
      </c>
      <c r="U181" s="301">
        <f t="shared" ref="U181:U244" si="12">LEN(F181)</f>
        <v>19</v>
      </c>
      <c r="V181" s="301">
        <f t="shared" ref="V181:V244" si="13">LEN(O181)</f>
        <v>39</v>
      </c>
    </row>
    <row r="182" spans="1:22" x14ac:dyDescent="0.25">
      <c r="A182" s="126" t="s">
        <v>4008</v>
      </c>
      <c r="B182" s="200">
        <v>1</v>
      </c>
      <c r="C182" s="126">
        <v>2</v>
      </c>
      <c r="D182" s="308">
        <f>DEDEL!J182</f>
        <v>400005</v>
      </c>
      <c r="E182" s="126" t="b">
        <v>1</v>
      </c>
      <c r="F182" s="309" t="str">
        <f>RIGHT(DEDEL!C182,4)&amp;"."&amp;DEDEL!M182&amp;"."&amp;DEDEL!K182&amp;"."&amp;$C$5</f>
        <v>2002.DDEL3.E27.Ap21</v>
      </c>
      <c r="G182" s="310">
        <f t="shared" ca="1" si="8"/>
        <v>44361</v>
      </c>
      <c r="H182" s="311">
        <f>-DEDEL!Q182</f>
        <v>1604.9380382775121</v>
      </c>
      <c r="I182" s="205">
        <f t="shared" ca="1" si="11"/>
        <v>44361</v>
      </c>
      <c r="J182" s="126">
        <v>3</v>
      </c>
      <c r="K182" s="126" t="b">
        <v>1</v>
      </c>
      <c r="L182" s="126" t="s">
        <v>4009</v>
      </c>
      <c r="M182" s="126" t="b">
        <v>1</v>
      </c>
      <c r="N182" s="126" t="s">
        <v>3687</v>
      </c>
      <c r="O182" s="309" t="str">
        <f>LEFT(DEDEL!D182,19)&amp;"."&amp;DEDELCR!F182</f>
        <v>Barnfield Primary S.2002.DDEL3.E27.Ap21</v>
      </c>
      <c r="P182" s="312" t="str">
        <f>DEDEL!I182</f>
        <v>10162/543965</v>
      </c>
      <c r="Q182" s="126" t="b">
        <v>1</v>
      </c>
      <c r="R182" s="126" t="b">
        <v>1</v>
      </c>
      <c r="S182" s="126" t="b">
        <v>1</v>
      </c>
      <c r="U182" s="301">
        <f t="shared" si="12"/>
        <v>19</v>
      </c>
      <c r="V182" s="301">
        <f t="shared" si="13"/>
        <v>39</v>
      </c>
    </row>
    <row r="183" spans="1:22" x14ac:dyDescent="0.25">
      <c r="A183" s="126" t="s">
        <v>4008</v>
      </c>
      <c r="B183" s="200">
        <v>1</v>
      </c>
      <c r="C183" s="126">
        <v>2</v>
      </c>
      <c r="D183" s="308">
        <f>DEDEL!J183</f>
        <v>400051</v>
      </c>
      <c r="E183" s="126" t="b">
        <v>1</v>
      </c>
      <c r="F183" s="309" t="str">
        <f>RIGHT(DEDEL!C183,4)&amp;"."&amp;DEDEL!M183&amp;"."&amp;DEDEL!K183&amp;"."&amp;$C$5</f>
        <v>2003.DDEL3.E27.Ap21</v>
      </c>
      <c r="G183" s="310">
        <f t="shared" ca="1" si="8"/>
        <v>44361</v>
      </c>
      <c r="H183" s="311">
        <f>-DEDEL!Q183</f>
        <v>1848.3652432432434</v>
      </c>
      <c r="I183" s="205">
        <f t="shared" ca="1" si="11"/>
        <v>44361</v>
      </c>
      <c r="J183" s="126">
        <v>3</v>
      </c>
      <c r="K183" s="126" t="b">
        <v>1</v>
      </c>
      <c r="L183" s="126" t="s">
        <v>4009</v>
      </c>
      <c r="M183" s="126" t="b">
        <v>1</v>
      </c>
      <c r="N183" s="126" t="s">
        <v>3687</v>
      </c>
      <c r="O183" s="309" t="str">
        <f>LEFT(DEDEL!D183,19)&amp;"."&amp;DEDELCR!F183</f>
        <v>Bell Lane Primary S.2003.DDEL3.E27.Ap21</v>
      </c>
      <c r="P183" s="312" t="str">
        <f>DEDEL!I183</f>
        <v>10162/543965</v>
      </c>
      <c r="Q183" s="126" t="b">
        <v>1</v>
      </c>
      <c r="R183" s="126" t="b">
        <v>1</v>
      </c>
      <c r="S183" s="126" t="b">
        <v>1</v>
      </c>
      <c r="U183" s="301">
        <f t="shared" si="12"/>
        <v>19</v>
      </c>
      <c r="V183" s="301">
        <f t="shared" si="13"/>
        <v>39</v>
      </c>
    </row>
    <row r="184" spans="1:22" x14ac:dyDescent="0.25">
      <c r="A184" s="126" t="s">
        <v>4008</v>
      </c>
      <c r="B184" s="200">
        <v>1</v>
      </c>
      <c r="C184" s="126">
        <v>2</v>
      </c>
      <c r="D184" s="308">
        <f>DEDEL!J184</f>
        <v>400040</v>
      </c>
      <c r="E184" s="126" t="b">
        <v>1</v>
      </c>
      <c r="F184" s="309" t="str">
        <f>RIGHT(DEDEL!C184,4)&amp;"."&amp;DEDEL!M184&amp;"."&amp;DEDEL!K184&amp;"."&amp;$C$5</f>
        <v>2007.DDEL3.E27.Ap21</v>
      </c>
      <c r="G184" s="310">
        <f t="shared" ca="1" si="8"/>
        <v>44361</v>
      </c>
      <c r="H184" s="311">
        <f>-DEDEL!Q184</f>
        <v>915.71787114845949</v>
      </c>
      <c r="I184" s="205">
        <f t="shared" ca="1" si="11"/>
        <v>44361</v>
      </c>
      <c r="J184" s="126">
        <v>3</v>
      </c>
      <c r="K184" s="126" t="b">
        <v>1</v>
      </c>
      <c r="L184" s="126" t="s">
        <v>4009</v>
      </c>
      <c r="M184" s="126" t="b">
        <v>1</v>
      </c>
      <c r="N184" s="126" t="s">
        <v>3687</v>
      </c>
      <c r="O184" s="309" t="str">
        <f>LEFT(DEDEL!D184,19)&amp;"."&amp;DEDELCR!F184</f>
        <v>Brookland Junior Sc.2007.DDEL3.E27.Ap21</v>
      </c>
      <c r="P184" s="312" t="str">
        <f>DEDEL!I184</f>
        <v>10162/543965</v>
      </c>
      <c r="Q184" s="126" t="b">
        <v>1</v>
      </c>
      <c r="R184" s="126" t="b">
        <v>1</v>
      </c>
      <c r="S184" s="126" t="b">
        <v>1</v>
      </c>
      <c r="U184" s="301">
        <f t="shared" si="12"/>
        <v>19</v>
      </c>
      <c r="V184" s="301">
        <f t="shared" si="13"/>
        <v>39</v>
      </c>
    </row>
    <row r="185" spans="1:22" x14ac:dyDescent="0.25">
      <c r="A185" s="126" t="s">
        <v>4008</v>
      </c>
      <c r="B185" s="200">
        <v>1</v>
      </c>
      <c r="C185" s="126">
        <v>2</v>
      </c>
      <c r="D185" s="308">
        <f>DEDEL!J185</f>
        <v>400057</v>
      </c>
      <c r="E185" s="126" t="b">
        <v>1</v>
      </c>
      <c r="F185" s="309" t="str">
        <f>RIGHT(DEDEL!C185,4)&amp;"."&amp;DEDEL!M185&amp;"."&amp;DEDEL!K185&amp;"."&amp;$C$5</f>
        <v>2008.DDEL3.E27.Ap21</v>
      </c>
      <c r="G185" s="310">
        <f t="shared" ca="1" si="8"/>
        <v>44361</v>
      </c>
      <c r="H185" s="311">
        <f>-DEDEL!Q185</f>
        <v>542.96000000000083</v>
      </c>
      <c r="I185" s="205">
        <f t="shared" ca="1" si="11"/>
        <v>44361</v>
      </c>
      <c r="J185" s="126">
        <v>3</v>
      </c>
      <c r="K185" s="126" t="b">
        <v>1</v>
      </c>
      <c r="L185" s="126" t="s">
        <v>4009</v>
      </c>
      <c r="M185" s="126" t="b">
        <v>1</v>
      </c>
      <c r="N185" s="126" t="s">
        <v>3687</v>
      </c>
      <c r="O185" s="309" t="str">
        <f>LEFT(DEDEL!D185,19)&amp;"."&amp;DEDELCR!F185</f>
        <v>Brookland Infant an.2008.DDEL3.E27.Ap21</v>
      </c>
      <c r="P185" s="312" t="str">
        <f>DEDEL!I185</f>
        <v>10162/543965</v>
      </c>
      <c r="Q185" s="126" t="b">
        <v>1</v>
      </c>
      <c r="R185" s="126" t="b">
        <v>1</v>
      </c>
      <c r="S185" s="126" t="b">
        <v>1</v>
      </c>
      <c r="U185" s="301">
        <f t="shared" si="12"/>
        <v>19</v>
      </c>
      <c r="V185" s="301">
        <f t="shared" si="13"/>
        <v>39</v>
      </c>
    </row>
    <row r="186" spans="1:22" x14ac:dyDescent="0.25">
      <c r="A186" s="126" t="s">
        <v>4008</v>
      </c>
      <c r="B186" s="200">
        <v>1</v>
      </c>
      <c r="C186" s="126">
        <v>2</v>
      </c>
      <c r="D186" s="308">
        <f>DEDEL!J186</f>
        <v>400061</v>
      </c>
      <c r="E186" s="126" t="b">
        <v>1</v>
      </c>
      <c r="F186" s="309" t="str">
        <f>RIGHT(DEDEL!C186,4)&amp;"."&amp;DEDEL!M186&amp;"."&amp;DEDEL!K186&amp;"."&amp;$C$5</f>
        <v>2009.DDEL3.E27.Ap21</v>
      </c>
      <c r="G186" s="310">
        <f t="shared" ca="1" si="8"/>
        <v>44361</v>
      </c>
      <c r="H186" s="311">
        <f>-DEDEL!Q186</f>
        <v>1053.6956398104264</v>
      </c>
      <c r="I186" s="205">
        <f t="shared" ca="1" si="11"/>
        <v>44361</v>
      </c>
      <c r="J186" s="126">
        <v>3</v>
      </c>
      <c r="K186" s="126" t="b">
        <v>1</v>
      </c>
      <c r="L186" s="126" t="s">
        <v>4009</v>
      </c>
      <c r="M186" s="126" t="b">
        <v>1</v>
      </c>
      <c r="N186" s="126" t="s">
        <v>3687</v>
      </c>
      <c r="O186" s="309" t="str">
        <f>LEFT(DEDEL!D186,19)&amp;"."&amp;DEDELCR!F186</f>
        <v>Brunswick Park Prim.2009.DDEL3.E27.Ap21</v>
      </c>
      <c r="P186" s="312" t="str">
        <f>DEDEL!I186</f>
        <v>10162/543965</v>
      </c>
      <c r="Q186" s="126" t="b">
        <v>1</v>
      </c>
      <c r="R186" s="126" t="b">
        <v>1</v>
      </c>
      <c r="S186" s="126" t="b">
        <v>1</v>
      </c>
      <c r="U186" s="301">
        <f t="shared" si="12"/>
        <v>19</v>
      </c>
      <c r="V186" s="301">
        <f t="shared" si="13"/>
        <v>39</v>
      </c>
    </row>
    <row r="187" spans="1:22" x14ac:dyDescent="0.25">
      <c r="A187" s="126" t="s">
        <v>4008</v>
      </c>
      <c r="B187" s="200">
        <v>1</v>
      </c>
      <c r="C187" s="126">
        <v>2</v>
      </c>
      <c r="D187" s="308">
        <f>DEDEL!J187</f>
        <v>400020</v>
      </c>
      <c r="E187" s="126" t="b">
        <v>1</v>
      </c>
      <c r="F187" s="309" t="str">
        <f>RIGHT(DEDEL!C187,4)&amp;"."&amp;DEDEL!M187&amp;"."&amp;DEDEL!K187&amp;"."&amp;$C$5</f>
        <v>2011.DDEL3.E27.Ap21</v>
      </c>
      <c r="G187" s="310">
        <f t="shared" ca="1" si="8"/>
        <v>44361</v>
      </c>
      <c r="H187" s="311">
        <f>-DEDEL!Q187</f>
        <v>415.58312796208526</v>
      </c>
      <c r="I187" s="205">
        <f t="shared" ca="1" si="11"/>
        <v>44361</v>
      </c>
      <c r="J187" s="126">
        <v>3</v>
      </c>
      <c r="K187" s="126" t="b">
        <v>1</v>
      </c>
      <c r="L187" s="126" t="s">
        <v>4009</v>
      </c>
      <c r="M187" s="126" t="b">
        <v>1</v>
      </c>
      <c r="N187" s="126" t="s">
        <v>3687</v>
      </c>
      <c r="O187" s="309" t="str">
        <f>LEFT(DEDEL!D187,19)&amp;"."&amp;DEDELCR!F187</f>
        <v>Church Hill School.2011.DDEL3.E27.Ap21</v>
      </c>
      <c r="P187" s="312" t="str">
        <f>DEDEL!I187</f>
        <v>10162/543965</v>
      </c>
      <c r="Q187" s="126" t="b">
        <v>1</v>
      </c>
      <c r="R187" s="126" t="b">
        <v>1</v>
      </c>
      <c r="S187" s="126" t="b">
        <v>1</v>
      </c>
      <c r="U187" s="301">
        <f t="shared" si="12"/>
        <v>19</v>
      </c>
      <c r="V187" s="301">
        <f t="shared" si="13"/>
        <v>38</v>
      </c>
    </row>
    <row r="188" spans="1:22" x14ac:dyDescent="0.25">
      <c r="A188" s="126" t="s">
        <v>4008</v>
      </c>
      <c r="B188" s="200">
        <v>1</v>
      </c>
      <c r="C188" s="126">
        <v>2</v>
      </c>
      <c r="D188" s="308">
        <f>DEDEL!J188</f>
        <v>400050</v>
      </c>
      <c r="E188" s="126" t="b">
        <v>1</v>
      </c>
      <c r="F188" s="309" t="str">
        <f>RIGHT(DEDEL!C188,4)&amp;"."&amp;DEDEL!M188&amp;"."&amp;DEDEL!K188&amp;"."&amp;$C$5</f>
        <v>2014.DDEL3.E27.Ap21</v>
      </c>
      <c r="G188" s="310">
        <f t="shared" ca="1" si="8"/>
        <v>44361</v>
      </c>
      <c r="H188" s="311">
        <f>-DEDEL!Q188</f>
        <v>2364.4701597444091</v>
      </c>
      <c r="I188" s="205">
        <f t="shared" ca="1" si="11"/>
        <v>44361</v>
      </c>
      <c r="J188" s="126">
        <v>3</v>
      </c>
      <c r="K188" s="126" t="b">
        <v>1</v>
      </c>
      <c r="L188" s="126" t="s">
        <v>4009</v>
      </c>
      <c r="M188" s="126" t="b">
        <v>1</v>
      </c>
      <c r="N188" s="126" t="s">
        <v>3687</v>
      </c>
      <c r="O188" s="309" t="str">
        <f>LEFT(DEDEL!D188,19)&amp;"."&amp;DEDELCR!F188</f>
        <v>Colindale Primary S.2014.DDEL3.E27.Ap21</v>
      </c>
      <c r="P188" s="312" t="str">
        <f>DEDEL!I188</f>
        <v>10162/543965</v>
      </c>
      <c r="Q188" s="126" t="b">
        <v>1</v>
      </c>
      <c r="R188" s="126" t="b">
        <v>1</v>
      </c>
      <c r="S188" s="126" t="b">
        <v>1</v>
      </c>
      <c r="U188" s="301">
        <f t="shared" si="12"/>
        <v>19</v>
      </c>
      <c r="V188" s="301">
        <f t="shared" si="13"/>
        <v>39</v>
      </c>
    </row>
    <row r="189" spans="1:22" x14ac:dyDescent="0.25">
      <c r="A189" s="126" t="s">
        <v>4008</v>
      </c>
      <c r="B189" s="200">
        <v>1</v>
      </c>
      <c r="C189" s="126">
        <v>2</v>
      </c>
      <c r="D189" s="308">
        <f>DEDEL!J189</f>
        <v>400059</v>
      </c>
      <c r="E189" s="126" t="b">
        <v>1</v>
      </c>
      <c r="F189" s="309" t="str">
        <f>RIGHT(DEDEL!C189,4)&amp;"."&amp;DEDEL!M189&amp;"."&amp;DEDEL!K189&amp;"."&amp;$C$5</f>
        <v>2015.DDEL3.E27.Ap21</v>
      </c>
      <c r="G189" s="310">
        <f t="shared" ca="1" si="8"/>
        <v>44361</v>
      </c>
      <c r="H189" s="311">
        <f>-DEDEL!Q189</f>
        <v>950.18</v>
      </c>
      <c r="I189" s="205">
        <f t="shared" ca="1" si="11"/>
        <v>44361</v>
      </c>
      <c r="J189" s="126">
        <v>3</v>
      </c>
      <c r="K189" s="126" t="b">
        <v>1</v>
      </c>
      <c r="L189" s="126" t="s">
        <v>4009</v>
      </c>
      <c r="M189" s="126" t="b">
        <v>1</v>
      </c>
      <c r="N189" s="126" t="s">
        <v>3687</v>
      </c>
      <c r="O189" s="309" t="str">
        <f>LEFT(DEDEL!D189,19)&amp;"."&amp;DEDELCR!F189</f>
        <v>Coppetts Wood Prima.2015.DDEL3.E27.Ap21</v>
      </c>
      <c r="P189" s="312" t="str">
        <f>DEDEL!I189</f>
        <v>10162/543965</v>
      </c>
      <c r="Q189" s="126" t="b">
        <v>1</v>
      </c>
      <c r="R189" s="126" t="b">
        <v>1</v>
      </c>
      <c r="S189" s="126" t="b">
        <v>1</v>
      </c>
      <c r="U189" s="301">
        <f t="shared" si="12"/>
        <v>19</v>
      </c>
      <c r="V189" s="301">
        <f t="shared" si="13"/>
        <v>39</v>
      </c>
    </row>
    <row r="190" spans="1:22" x14ac:dyDescent="0.25">
      <c r="A190" s="126" t="s">
        <v>4008</v>
      </c>
      <c r="B190" s="200">
        <v>1</v>
      </c>
      <c r="C190" s="126">
        <v>2</v>
      </c>
      <c r="D190" s="308">
        <f>DEDEL!J190</f>
        <v>400049</v>
      </c>
      <c r="E190" s="126" t="b">
        <v>1</v>
      </c>
      <c r="F190" s="309" t="str">
        <f>RIGHT(DEDEL!C190,4)&amp;"."&amp;DEDEL!M190&amp;"."&amp;DEDEL!K190&amp;"."&amp;$C$5</f>
        <v>2016.DDEL3.E27.Ap21</v>
      </c>
      <c r="G190" s="310">
        <f t="shared" ca="1" si="8"/>
        <v>44361</v>
      </c>
      <c r="H190" s="311">
        <f>-DEDEL!Q190</f>
        <v>257.9118483412322</v>
      </c>
      <c r="I190" s="205">
        <f t="shared" ca="1" si="11"/>
        <v>44361</v>
      </c>
      <c r="J190" s="126">
        <v>3</v>
      </c>
      <c r="K190" s="126" t="b">
        <v>1</v>
      </c>
      <c r="L190" s="126" t="s">
        <v>4009</v>
      </c>
      <c r="M190" s="126" t="b">
        <v>1</v>
      </c>
      <c r="N190" s="126" t="s">
        <v>3687</v>
      </c>
      <c r="O190" s="309" t="str">
        <f>LEFT(DEDEL!D190,19)&amp;"."&amp;DEDELCR!F190</f>
        <v>Courtland School.2016.DDEL3.E27.Ap21</v>
      </c>
      <c r="P190" s="312" t="str">
        <f>DEDEL!I190</f>
        <v>10162/543965</v>
      </c>
      <c r="Q190" s="126" t="b">
        <v>1</v>
      </c>
      <c r="R190" s="126" t="b">
        <v>1</v>
      </c>
      <c r="S190" s="126" t="b">
        <v>1</v>
      </c>
      <c r="U190" s="301">
        <f t="shared" si="12"/>
        <v>19</v>
      </c>
      <c r="V190" s="301">
        <f t="shared" si="13"/>
        <v>36</v>
      </c>
    </row>
    <row r="191" spans="1:22" x14ac:dyDescent="0.25">
      <c r="A191" s="126" t="s">
        <v>4008</v>
      </c>
      <c r="B191" s="200">
        <v>1</v>
      </c>
      <c r="C191" s="126">
        <v>2</v>
      </c>
      <c r="D191" s="308">
        <f>DEDEL!J191</f>
        <v>400080</v>
      </c>
      <c r="E191" s="126" t="b">
        <v>1</v>
      </c>
      <c r="F191" s="309" t="str">
        <f>RIGHT(DEDEL!C191,4)&amp;"."&amp;DEDEL!M191&amp;"."&amp;DEDEL!K191&amp;"."&amp;$C$5</f>
        <v>2017.DDEL3.E27.Ap21</v>
      </c>
      <c r="G191" s="310">
        <f t="shared" ca="1" si="8"/>
        <v>44361</v>
      </c>
      <c r="H191" s="311">
        <f>-DEDEL!Q191</f>
        <v>1272.2685176470586</v>
      </c>
      <c r="I191" s="205">
        <f t="shared" ca="1" si="11"/>
        <v>44361</v>
      </c>
      <c r="J191" s="126">
        <v>3</v>
      </c>
      <c r="K191" s="126" t="b">
        <v>1</v>
      </c>
      <c r="L191" s="126" t="s">
        <v>4009</v>
      </c>
      <c r="M191" s="126" t="b">
        <v>1</v>
      </c>
      <c r="N191" s="126" t="s">
        <v>3687</v>
      </c>
      <c r="O191" s="309" t="str">
        <f>LEFT(DEDEL!D191,19)&amp;"."&amp;DEDELCR!F191</f>
        <v>Cromer Road Primary.2017.DDEL3.E27.Ap21</v>
      </c>
      <c r="P191" s="312" t="str">
        <f>DEDEL!I191</f>
        <v>10162/543965</v>
      </c>
      <c r="Q191" s="126" t="b">
        <v>1</v>
      </c>
      <c r="R191" s="126" t="b">
        <v>1</v>
      </c>
      <c r="S191" s="126" t="b">
        <v>1</v>
      </c>
      <c r="U191" s="301">
        <f t="shared" si="12"/>
        <v>19</v>
      </c>
      <c r="V191" s="301">
        <f t="shared" si="13"/>
        <v>39</v>
      </c>
    </row>
    <row r="192" spans="1:22" x14ac:dyDescent="0.25">
      <c r="A192" s="126" t="s">
        <v>4008</v>
      </c>
      <c r="B192" s="200">
        <v>1</v>
      </c>
      <c r="C192" s="126">
        <v>2</v>
      </c>
      <c r="D192" s="308">
        <f>DEDEL!J192</f>
        <v>400036</v>
      </c>
      <c r="E192" s="126" t="b">
        <v>1</v>
      </c>
      <c r="F192" s="309" t="str">
        <f>RIGHT(DEDEL!C192,4)&amp;"."&amp;DEDEL!M192&amp;"."&amp;DEDEL!K192&amp;"."&amp;$C$5</f>
        <v>2019.DDEL3.E27.Ap21</v>
      </c>
      <c r="G192" s="310">
        <f t="shared" ca="1" si="8"/>
        <v>44361</v>
      </c>
      <c r="H192" s="311">
        <f>-DEDEL!Q192</f>
        <v>564.03862660944208</v>
      </c>
      <c r="I192" s="205">
        <f t="shared" ca="1" si="11"/>
        <v>44361</v>
      </c>
      <c r="J192" s="126">
        <v>3</v>
      </c>
      <c r="K192" s="126" t="b">
        <v>1</v>
      </c>
      <c r="L192" s="126" t="s">
        <v>4009</v>
      </c>
      <c r="M192" s="126" t="b">
        <v>1</v>
      </c>
      <c r="N192" s="126" t="s">
        <v>3687</v>
      </c>
      <c r="O192" s="309" t="str">
        <f>LEFT(DEDEL!D192,19)&amp;"."&amp;DEDELCR!F192</f>
        <v>Deansbrook Infant S.2019.DDEL3.E27.Ap21</v>
      </c>
      <c r="P192" s="312" t="str">
        <f>DEDEL!I192</f>
        <v>10162/543965</v>
      </c>
      <c r="Q192" s="126" t="b">
        <v>1</v>
      </c>
      <c r="R192" s="126" t="b">
        <v>1</v>
      </c>
      <c r="S192" s="126" t="b">
        <v>1</v>
      </c>
      <c r="U192" s="301">
        <f t="shared" si="12"/>
        <v>19</v>
      </c>
      <c r="V192" s="301">
        <f t="shared" si="13"/>
        <v>39</v>
      </c>
    </row>
    <row r="193" spans="1:22" x14ac:dyDescent="0.25">
      <c r="A193" s="126" t="s">
        <v>4008</v>
      </c>
      <c r="B193" s="200">
        <v>1</v>
      </c>
      <c r="C193" s="126">
        <v>2</v>
      </c>
      <c r="D193" s="308">
        <f>DEDEL!J193</f>
        <v>400042</v>
      </c>
      <c r="E193" s="126" t="b">
        <v>1</v>
      </c>
      <c r="F193" s="309" t="str">
        <f>RIGHT(DEDEL!C193,4)&amp;"."&amp;DEDEL!M193&amp;"."&amp;DEDEL!K193&amp;"."&amp;$C$5</f>
        <v>2021.DDEL3.E27.Ap21</v>
      </c>
      <c r="G193" s="310">
        <f t="shared" ca="1" si="8"/>
        <v>44361</v>
      </c>
      <c r="H193" s="311">
        <f>-DEDEL!Q193</f>
        <v>1626.7067611336029</v>
      </c>
      <c r="I193" s="205">
        <f t="shared" ca="1" si="11"/>
        <v>44361</v>
      </c>
      <c r="J193" s="126">
        <v>3</v>
      </c>
      <c r="K193" s="126" t="b">
        <v>1</v>
      </c>
      <c r="L193" s="126" t="s">
        <v>4009</v>
      </c>
      <c r="M193" s="126" t="b">
        <v>1</v>
      </c>
      <c r="N193" s="126" t="s">
        <v>3687</v>
      </c>
      <c r="O193" s="309" t="str">
        <f>LEFT(DEDEL!D193,19)&amp;"."&amp;DEDELCR!F193</f>
        <v>Dollis Primary Scho.2021.DDEL3.E27.Ap21</v>
      </c>
      <c r="P193" s="312" t="str">
        <f>DEDEL!I193</f>
        <v>10162/543965</v>
      </c>
      <c r="Q193" s="126" t="b">
        <v>1</v>
      </c>
      <c r="R193" s="126" t="b">
        <v>1</v>
      </c>
      <c r="S193" s="126" t="b">
        <v>1</v>
      </c>
      <c r="U193" s="301">
        <f t="shared" si="12"/>
        <v>19</v>
      </c>
      <c r="V193" s="301">
        <f t="shared" si="13"/>
        <v>39</v>
      </c>
    </row>
    <row r="194" spans="1:22" x14ac:dyDescent="0.25">
      <c r="A194" s="126" t="s">
        <v>4008</v>
      </c>
      <c r="B194" s="200">
        <v>1</v>
      </c>
      <c r="C194" s="126">
        <v>2</v>
      </c>
      <c r="D194" s="308">
        <f>DEDEL!J194</f>
        <v>400159</v>
      </c>
      <c r="E194" s="126" t="b">
        <v>1</v>
      </c>
      <c r="F194" s="309" t="str">
        <f>RIGHT(DEDEL!C194,4)&amp;"."&amp;DEDEL!M194&amp;"."&amp;DEDEL!K194&amp;"."&amp;$C$5</f>
        <v>2023.DDEL3.E27.Ap21</v>
      </c>
      <c r="G194" s="310">
        <f t="shared" ca="1" si="8"/>
        <v>44361</v>
      </c>
      <c r="H194" s="311">
        <f>-DEDEL!Q194</f>
        <v>2406.2999999999984</v>
      </c>
      <c r="I194" s="205">
        <f t="shared" ca="1" si="11"/>
        <v>44361</v>
      </c>
      <c r="J194" s="126">
        <v>3</v>
      </c>
      <c r="K194" s="126" t="b">
        <v>1</v>
      </c>
      <c r="L194" s="126" t="s">
        <v>4009</v>
      </c>
      <c r="M194" s="126" t="b">
        <v>1</v>
      </c>
      <c r="N194" s="126" t="s">
        <v>3687</v>
      </c>
      <c r="O194" s="309" t="str">
        <f>LEFT(DEDEL!D194,19)&amp;"."&amp;DEDELCR!F194</f>
        <v>Edgware Primary Sch.2023.DDEL3.E27.Ap21</v>
      </c>
      <c r="P194" s="312" t="str">
        <f>DEDEL!I194</f>
        <v>10162/543965</v>
      </c>
      <c r="Q194" s="126" t="b">
        <v>1</v>
      </c>
      <c r="R194" s="126" t="b">
        <v>1</v>
      </c>
      <c r="S194" s="126" t="b">
        <v>1</v>
      </c>
      <c r="U194" s="301">
        <f t="shared" si="12"/>
        <v>19</v>
      </c>
      <c r="V194" s="301">
        <f t="shared" si="13"/>
        <v>39</v>
      </c>
    </row>
    <row r="195" spans="1:22" x14ac:dyDescent="0.25">
      <c r="A195" s="126" t="s">
        <v>4008</v>
      </c>
      <c r="B195" s="200">
        <v>1</v>
      </c>
      <c r="C195" s="126">
        <v>2</v>
      </c>
      <c r="D195" s="308">
        <f>DEDEL!J195</f>
        <v>400047</v>
      </c>
      <c r="E195" s="126" t="b">
        <v>1</v>
      </c>
      <c r="F195" s="309" t="str">
        <f>RIGHT(DEDEL!C195,4)&amp;"."&amp;DEDEL!M195&amp;"."&amp;DEDEL!K195&amp;"."&amp;$C$5</f>
        <v>2024.DDEL3.E27.Ap21</v>
      </c>
      <c r="G195" s="310">
        <f t="shared" ca="1" si="8"/>
        <v>44361</v>
      </c>
      <c r="H195" s="311">
        <f>-DEDEL!Q195</f>
        <v>857.99294117647059</v>
      </c>
      <c r="I195" s="205">
        <f t="shared" ca="1" si="11"/>
        <v>44361</v>
      </c>
      <c r="J195" s="126">
        <v>3</v>
      </c>
      <c r="K195" s="126" t="b">
        <v>1</v>
      </c>
      <c r="L195" s="126" t="s">
        <v>4009</v>
      </c>
      <c r="M195" s="126" t="b">
        <v>1</v>
      </c>
      <c r="N195" s="126" t="s">
        <v>3687</v>
      </c>
      <c r="O195" s="309" t="str">
        <f>LEFT(DEDEL!D195,19)&amp;"."&amp;DEDELCR!F195</f>
        <v>Fairway Primary Sch.2024.DDEL3.E27.Ap21</v>
      </c>
      <c r="P195" s="312" t="str">
        <f>DEDEL!I195</f>
        <v>10162/543965</v>
      </c>
      <c r="Q195" s="126" t="b">
        <v>1</v>
      </c>
      <c r="R195" s="126" t="b">
        <v>1</v>
      </c>
      <c r="S195" s="126" t="b">
        <v>1</v>
      </c>
      <c r="U195" s="301">
        <f t="shared" si="12"/>
        <v>19</v>
      </c>
      <c r="V195" s="301">
        <f t="shared" si="13"/>
        <v>39</v>
      </c>
    </row>
    <row r="196" spans="1:22" x14ac:dyDescent="0.25">
      <c r="A196" s="126" t="s">
        <v>4008</v>
      </c>
      <c r="B196" s="200">
        <v>1</v>
      </c>
      <c r="C196" s="126">
        <v>2</v>
      </c>
      <c r="D196" s="308">
        <f>DEDEL!J196</f>
        <v>400001</v>
      </c>
      <c r="E196" s="126" t="b">
        <v>1</v>
      </c>
      <c r="F196" s="309" t="str">
        <f>RIGHT(DEDEL!C196,4)&amp;"."&amp;DEDEL!M196&amp;"."&amp;DEDEL!K196&amp;"."&amp;$C$5</f>
        <v>2025.DDEL3.E27.Ap21</v>
      </c>
      <c r="G196" s="310">
        <f t="shared" ca="1" si="8"/>
        <v>44361</v>
      </c>
      <c r="H196" s="311">
        <f>-DEDEL!Q196</f>
        <v>85.840125</v>
      </c>
      <c r="I196" s="205">
        <f t="shared" ca="1" si="11"/>
        <v>44361</v>
      </c>
      <c r="J196" s="126">
        <v>3</v>
      </c>
      <c r="K196" s="126" t="b">
        <v>1</v>
      </c>
      <c r="L196" s="126" t="s">
        <v>4009</v>
      </c>
      <c r="M196" s="126" t="b">
        <v>1</v>
      </c>
      <c r="N196" s="126" t="s">
        <v>3687</v>
      </c>
      <c r="O196" s="309" t="str">
        <f>LEFT(DEDEL!D196,19)&amp;"."&amp;DEDELCR!F196</f>
        <v>Foulds School.2025.DDEL3.E27.Ap21</v>
      </c>
      <c r="P196" s="312" t="str">
        <f>DEDEL!I196</f>
        <v>10162/543965</v>
      </c>
      <c r="Q196" s="126" t="b">
        <v>1</v>
      </c>
      <c r="R196" s="126" t="b">
        <v>1</v>
      </c>
      <c r="S196" s="126" t="b">
        <v>1</v>
      </c>
      <c r="U196" s="301">
        <f t="shared" si="12"/>
        <v>19</v>
      </c>
      <c r="V196" s="301">
        <f t="shared" si="13"/>
        <v>33</v>
      </c>
    </row>
    <row r="197" spans="1:22" x14ac:dyDescent="0.25">
      <c r="A197" s="126" t="s">
        <v>4008</v>
      </c>
      <c r="B197" s="200">
        <v>1</v>
      </c>
      <c r="C197" s="126">
        <v>2</v>
      </c>
      <c r="D197" s="308">
        <f>DEDEL!J197</f>
        <v>400082</v>
      </c>
      <c r="E197" s="126" t="b">
        <v>1</v>
      </c>
      <c r="F197" s="309" t="str">
        <f>RIGHT(DEDEL!C197,4)&amp;"."&amp;DEDEL!M197&amp;"."&amp;DEDEL!K197&amp;"."&amp;$C$5</f>
        <v>2026.DDEL3.E27.Ap21</v>
      </c>
      <c r="G197" s="310">
        <f t="shared" ca="1" si="8"/>
        <v>44361</v>
      </c>
      <c r="H197" s="311">
        <f>-DEDEL!Q197</f>
        <v>939.18328413284132</v>
      </c>
      <c r="I197" s="205">
        <f t="shared" ca="1" si="11"/>
        <v>44361</v>
      </c>
      <c r="J197" s="126">
        <v>3</v>
      </c>
      <c r="K197" s="126" t="b">
        <v>1</v>
      </c>
      <c r="L197" s="126" t="s">
        <v>4009</v>
      </c>
      <c r="M197" s="126" t="b">
        <v>1</v>
      </c>
      <c r="N197" s="126" t="s">
        <v>3687</v>
      </c>
      <c r="O197" s="309" t="str">
        <f>LEFT(DEDEL!D197,19)&amp;"."&amp;DEDELCR!F197</f>
        <v>Frith Manor Primary.2026.DDEL3.E27.Ap21</v>
      </c>
      <c r="P197" s="312" t="str">
        <f>DEDEL!I197</f>
        <v>10162/543965</v>
      </c>
      <c r="Q197" s="126" t="b">
        <v>1</v>
      </c>
      <c r="R197" s="126" t="b">
        <v>1</v>
      </c>
      <c r="S197" s="126" t="b">
        <v>1</v>
      </c>
      <c r="U197" s="301">
        <f t="shared" si="12"/>
        <v>19</v>
      </c>
      <c r="V197" s="301">
        <f t="shared" si="13"/>
        <v>39</v>
      </c>
    </row>
    <row r="198" spans="1:22" x14ac:dyDescent="0.25">
      <c r="A198" s="126" t="s">
        <v>4008</v>
      </c>
      <c r="B198" s="200">
        <v>1</v>
      </c>
      <c r="C198" s="126">
        <v>2</v>
      </c>
      <c r="D198" s="308">
        <f>DEDEL!J198</f>
        <v>400002</v>
      </c>
      <c r="E198" s="126" t="b">
        <v>1</v>
      </c>
      <c r="F198" s="309" t="str">
        <f>RIGHT(DEDEL!C198,4)&amp;"."&amp;DEDEL!M198&amp;"."&amp;DEDEL!K198&amp;"."&amp;$C$5</f>
        <v>2027.DDEL3.E27.Ap21</v>
      </c>
      <c r="G198" s="310">
        <f t="shared" ca="1" si="8"/>
        <v>44361</v>
      </c>
      <c r="H198" s="311">
        <f>-DEDEL!Q198</f>
        <v>780.86129577464794</v>
      </c>
      <c r="I198" s="205">
        <f t="shared" ca="1" si="11"/>
        <v>44361</v>
      </c>
      <c r="J198" s="126">
        <v>3</v>
      </c>
      <c r="K198" s="126" t="b">
        <v>1</v>
      </c>
      <c r="L198" s="126" t="s">
        <v>4009</v>
      </c>
      <c r="M198" s="126" t="b">
        <v>1</v>
      </c>
      <c r="N198" s="126" t="s">
        <v>3687</v>
      </c>
      <c r="O198" s="309" t="str">
        <f>LEFT(DEDEL!D198,19)&amp;"."&amp;DEDELCR!F198</f>
        <v>Garden Suburb Junio.2027.DDEL3.E27.Ap21</v>
      </c>
      <c r="P198" s="312" t="str">
        <f>DEDEL!I198</f>
        <v>10162/543965</v>
      </c>
      <c r="Q198" s="126" t="b">
        <v>1</v>
      </c>
      <c r="R198" s="126" t="b">
        <v>1</v>
      </c>
      <c r="S198" s="126" t="b">
        <v>1</v>
      </c>
      <c r="U198" s="301">
        <f t="shared" si="12"/>
        <v>19</v>
      </c>
      <c r="V198" s="301">
        <f t="shared" si="13"/>
        <v>39</v>
      </c>
    </row>
    <row r="199" spans="1:22" x14ac:dyDescent="0.25">
      <c r="A199" s="126" t="s">
        <v>4008</v>
      </c>
      <c r="B199" s="200">
        <v>1</v>
      </c>
      <c r="C199" s="126">
        <v>2</v>
      </c>
      <c r="D199" s="308">
        <f>DEDEL!J199</f>
        <v>400067</v>
      </c>
      <c r="E199" s="126" t="b">
        <v>1</v>
      </c>
      <c r="F199" s="309" t="str">
        <f>RIGHT(DEDEL!C199,4)&amp;"."&amp;DEDEL!M199&amp;"."&amp;DEDEL!K199&amp;"."&amp;$C$5</f>
        <v>2028.DDEL3.E27.Ap21</v>
      </c>
      <c r="G199" s="310">
        <f t="shared" ca="1" si="8"/>
        <v>44361</v>
      </c>
      <c r="H199" s="311">
        <f>-DEDEL!Q199</f>
        <v>579.98000000000036</v>
      </c>
      <c r="I199" s="205">
        <f t="shared" ca="1" si="11"/>
        <v>44361</v>
      </c>
      <c r="J199" s="126">
        <v>3</v>
      </c>
      <c r="K199" s="126" t="b">
        <v>1</v>
      </c>
      <c r="L199" s="126" t="s">
        <v>4009</v>
      </c>
      <c r="M199" s="126" t="b">
        <v>1</v>
      </c>
      <c r="N199" s="126" t="s">
        <v>3687</v>
      </c>
      <c r="O199" s="309" t="str">
        <f>LEFT(DEDEL!D199,19)&amp;"."&amp;DEDELCR!F199</f>
        <v>Garden Suburb Infan.2028.DDEL3.E27.Ap21</v>
      </c>
      <c r="P199" s="312" t="str">
        <f>DEDEL!I199</f>
        <v>10162/543965</v>
      </c>
      <c r="Q199" s="126" t="b">
        <v>1</v>
      </c>
      <c r="R199" s="126" t="b">
        <v>1</v>
      </c>
      <c r="S199" s="126" t="b">
        <v>1</v>
      </c>
      <c r="U199" s="301">
        <f t="shared" si="12"/>
        <v>19</v>
      </c>
      <c r="V199" s="301">
        <f t="shared" si="13"/>
        <v>39</v>
      </c>
    </row>
    <row r="200" spans="1:22" x14ac:dyDescent="0.25">
      <c r="A200" s="126" t="s">
        <v>4008</v>
      </c>
      <c r="B200" s="200">
        <v>1</v>
      </c>
      <c r="C200" s="126">
        <v>2</v>
      </c>
      <c r="D200" s="308">
        <f>DEDEL!J200</f>
        <v>400035</v>
      </c>
      <c r="E200" s="126" t="b">
        <v>1</v>
      </c>
      <c r="F200" s="309" t="str">
        <f>RIGHT(DEDEL!C200,4)&amp;"."&amp;DEDEL!M200&amp;"."&amp;DEDEL!K200&amp;"."&amp;$C$5</f>
        <v>2029.DDEL3.E27.Ap21</v>
      </c>
      <c r="G200" s="310">
        <f t="shared" ca="1" si="8"/>
        <v>44361</v>
      </c>
      <c r="H200" s="311">
        <f>-DEDEL!Q200</f>
        <v>2070.1373459715637</v>
      </c>
      <c r="I200" s="205">
        <f t="shared" ca="1" si="11"/>
        <v>44361</v>
      </c>
      <c r="J200" s="126">
        <v>3</v>
      </c>
      <c r="K200" s="126" t="b">
        <v>1</v>
      </c>
      <c r="L200" s="126" t="s">
        <v>4009</v>
      </c>
      <c r="M200" s="126" t="b">
        <v>1</v>
      </c>
      <c r="N200" s="126" t="s">
        <v>3687</v>
      </c>
      <c r="O200" s="309" t="str">
        <f>LEFT(DEDEL!D200,19)&amp;"."&amp;DEDELCR!F200</f>
        <v>Goldbeaters Primary.2029.DDEL3.E27.Ap21</v>
      </c>
      <c r="P200" s="312" t="str">
        <f>DEDEL!I200</f>
        <v>10162/543965</v>
      </c>
      <c r="Q200" s="126" t="b">
        <v>1</v>
      </c>
      <c r="R200" s="126" t="b">
        <v>1</v>
      </c>
      <c r="S200" s="126" t="b">
        <v>1</v>
      </c>
      <c r="U200" s="301">
        <f t="shared" si="12"/>
        <v>19</v>
      </c>
      <c r="V200" s="301">
        <f t="shared" si="13"/>
        <v>39</v>
      </c>
    </row>
    <row r="201" spans="1:22" x14ac:dyDescent="0.25">
      <c r="A201" s="126" t="s">
        <v>4008</v>
      </c>
      <c r="B201" s="200">
        <v>1</v>
      </c>
      <c r="C201" s="126">
        <v>2</v>
      </c>
      <c r="D201" s="308">
        <f>DEDEL!J201</f>
        <v>400026</v>
      </c>
      <c r="E201" s="126" t="b">
        <v>1</v>
      </c>
      <c r="F201" s="309" t="str">
        <f>RIGHT(DEDEL!C201,4)&amp;"."&amp;DEDEL!M201&amp;"."&amp;DEDEL!K201&amp;"."&amp;$C$5</f>
        <v>2031.DDEL3.E27.Ap21</v>
      </c>
      <c r="G201" s="310">
        <f t="shared" ca="1" si="8"/>
        <v>44361</v>
      </c>
      <c r="H201" s="311">
        <f>-DEDEL!Q201</f>
        <v>701.65367875647667</v>
      </c>
      <c r="I201" s="205">
        <f t="shared" ca="1" si="11"/>
        <v>44361</v>
      </c>
      <c r="J201" s="126">
        <v>3</v>
      </c>
      <c r="K201" s="126" t="b">
        <v>1</v>
      </c>
      <c r="L201" s="126" t="s">
        <v>4009</v>
      </c>
      <c r="M201" s="126" t="b">
        <v>1</v>
      </c>
      <c r="N201" s="126" t="s">
        <v>3687</v>
      </c>
      <c r="O201" s="309" t="str">
        <f>LEFT(DEDEL!D201,19)&amp;"."&amp;DEDELCR!F201</f>
        <v>Hollickwood Primary.2031.DDEL3.E27.Ap21</v>
      </c>
      <c r="P201" s="312" t="str">
        <f>DEDEL!I201</f>
        <v>10162/543965</v>
      </c>
      <c r="Q201" s="126" t="b">
        <v>1</v>
      </c>
      <c r="R201" s="126" t="b">
        <v>1</v>
      </c>
      <c r="S201" s="126" t="b">
        <v>1</v>
      </c>
      <c r="U201" s="301">
        <f t="shared" si="12"/>
        <v>19</v>
      </c>
      <c r="V201" s="301">
        <f t="shared" si="13"/>
        <v>39</v>
      </c>
    </row>
    <row r="202" spans="1:22" x14ac:dyDescent="0.25">
      <c r="A202" s="126" t="s">
        <v>4008</v>
      </c>
      <c r="B202" s="200">
        <v>1</v>
      </c>
      <c r="C202" s="126">
        <v>2</v>
      </c>
      <c r="D202" s="308">
        <f>DEDEL!J202</f>
        <v>400084</v>
      </c>
      <c r="E202" s="126" t="b">
        <v>1</v>
      </c>
      <c r="F202" s="309" t="str">
        <f>RIGHT(DEDEL!C202,4)&amp;"."&amp;DEDEL!M202&amp;"."&amp;DEDEL!K202&amp;"."&amp;$C$5</f>
        <v>2032.DDEL3.E27.Ap21</v>
      </c>
      <c r="G202" s="310">
        <f t="shared" ca="1" si="8"/>
        <v>44361</v>
      </c>
      <c r="H202" s="311">
        <f>-DEDEL!Q202</f>
        <v>1090.788843537415</v>
      </c>
      <c r="I202" s="205">
        <f t="shared" ca="1" si="11"/>
        <v>44361</v>
      </c>
      <c r="J202" s="126">
        <v>3</v>
      </c>
      <c r="K202" s="126" t="b">
        <v>1</v>
      </c>
      <c r="L202" s="126" t="s">
        <v>4009</v>
      </c>
      <c r="M202" s="126" t="b">
        <v>1</v>
      </c>
      <c r="N202" s="126" t="s">
        <v>3687</v>
      </c>
      <c r="O202" s="309" t="str">
        <f>LEFT(DEDEL!D202,19)&amp;"."&amp;DEDELCR!F202</f>
        <v>Holly Park Primary .2032.DDEL3.E27.Ap21</v>
      </c>
      <c r="P202" s="312" t="str">
        <f>DEDEL!I202</f>
        <v>10162/543965</v>
      </c>
      <c r="Q202" s="126" t="b">
        <v>1</v>
      </c>
      <c r="R202" s="126" t="b">
        <v>1</v>
      </c>
      <c r="S202" s="126" t="b">
        <v>1</v>
      </c>
      <c r="U202" s="301">
        <f t="shared" si="12"/>
        <v>19</v>
      </c>
      <c r="V202" s="301">
        <f t="shared" si="13"/>
        <v>39</v>
      </c>
    </row>
    <row r="203" spans="1:22" x14ac:dyDescent="0.25">
      <c r="A203" s="126" t="s">
        <v>4008</v>
      </c>
      <c r="B203" s="200">
        <v>1</v>
      </c>
      <c r="C203" s="126">
        <v>2</v>
      </c>
      <c r="D203" s="308">
        <f>DEDEL!J203</f>
        <v>400046</v>
      </c>
      <c r="E203" s="126" t="b">
        <v>1</v>
      </c>
      <c r="F203" s="309" t="str">
        <f>RIGHT(DEDEL!C203,4)&amp;"."&amp;DEDEL!M203&amp;"."&amp;DEDEL!K203&amp;"."&amp;$C$5</f>
        <v>2036.DDEL3.E27.Ap21</v>
      </c>
      <c r="G203" s="310">
        <f t="shared" ca="1" si="8"/>
        <v>44361</v>
      </c>
      <c r="H203" s="311">
        <f>-DEDEL!Q203</f>
        <v>1314.1877256317689</v>
      </c>
      <c r="I203" s="205">
        <f t="shared" ca="1" si="11"/>
        <v>44361</v>
      </c>
      <c r="J203" s="126">
        <v>3</v>
      </c>
      <c r="K203" s="126" t="b">
        <v>1</v>
      </c>
      <c r="L203" s="126" t="s">
        <v>4009</v>
      </c>
      <c r="M203" s="126" t="b">
        <v>1</v>
      </c>
      <c r="N203" s="126" t="s">
        <v>3687</v>
      </c>
      <c r="O203" s="309" t="str">
        <f>LEFT(DEDEL!D203,19)&amp;"."&amp;DEDELCR!F203</f>
        <v>Livingstone Primary.2036.DDEL3.E27.Ap21</v>
      </c>
      <c r="P203" s="312" t="str">
        <f>DEDEL!I203</f>
        <v>10162/543965</v>
      </c>
      <c r="Q203" s="126" t="b">
        <v>1</v>
      </c>
      <c r="R203" s="126" t="b">
        <v>1</v>
      </c>
      <c r="S203" s="126" t="b">
        <v>1</v>
      </c>
      <c r="U203" s="301">
        <f t="shared" si="12"/>
        <v>19</v>
      </c>
      <c r="V203" s="301">
        <f t="shared" si="13"/>
        <v>39</v>
      </c>
    </row>
    <row r="204" spans="1:22" x14ac:dyDescent="0.25">
      <c r="A204" s="126" t="s">
        <v>4008</v>
      </c>
      <c r="B204" s="200">
        <v>1</v>
      </c>
      <c r="C204" s="126">
        <v>2</v>
      </c>
      <c r="D204" s="308">
        <f>DEDEL!J204</f>
        <v>400030</v>
      </c>
      <c r="E204" s="126" t="b">
        <v>1</v>
      </c>
      <c r="F204" s="309" t="str">
        <f>RIGHT(DEDEL!C204,4)&amp;"."&amp;DEDEL!M204&amp;"."&amp;DEDEL!K204&amp;"."&amp;$C$5</f>
        <v>2037.DDEL3.E27.Ap21</v>
      </c>
      <c r="G204" s="310">
        <f t="shared" ca="1" si="8"/>
        <v>44361</v>
      </c>
      <c r="H204" s="311">
        <f>-DEDEL!Q204</f>
        <v>454.86353383458646</v>
      </c>
      <c r="I204" s="205">
        <f t="shared" ca="1" si="11"/>
        <v>44361</v>
      </c>
      <c r="J204" s="126">
        <v>3</v>
      </c>
      <c r="K204" s="126" t="b">
        <v>1</v>
      </c>
      <c r="L204" s="126" t="s">
        <v>4009</v>
      </c>
      <c r="M204" s="126" t="b">
        <v>1</v>
      </c>
      <c r="N204" s="126" t="s">
        <v>3687</v>
      </c>
      <c r="O204" s="309" t="str">
        <f>LEFT(DEDEL!D204,19)&amp;"."&amp;DEDELCR!F204</f>
        <v>Manorside Primary S.2037.DDEL3.E27.Ap21</v>
      </c>
      <c r="P204" s="312" t="str">
        <f>DEDEL!I204</f>
        <v>10162/543965</v>
      </c>
      <c r="Q204" s="126" t="b">
        <v>1</v>
      </c>
      <c r="R204" s="126" t="b">
        <v>1</v>
      </c>
      <c r="S204" s="126" t="b">
        <v>1</v>
      </c>
      <c r="U204" s="301">
        <f t="shared" si="12"/>
        <v>19</v>
      </c>
      <c r="V204" s="301">
        <f t="shared" si="13"/>
        <v>39</v>
      </c>
    </row>
    <row r="205" spans="1:22" x14ac:dyDescent="0.25">
      <c r="A205" s="126" t="s">
        <v>4008</v>
      </c>
      <c r="B205" s="200">
        <v>1</v>
      </c>
      <c r="C205" s="126">
        <v>2</v>
      </c>
      <c r="D205" s="308">
        <f>DEDEL!J205</f>
        <v>400048</v>
      </c>
      <c r="E205" s="126" t="b">
        <v>1</v>
      </c>
      <c r="F205" s="309" t="str">
        <f>RIGHT(DEDEL!C205,4)&amp;"."&amp;DEDEL!M205&amp;"."&amp;DEDEL!K205&amp;"."&amp;$C$5</f>
        <v>2042.DDEL3.E27.Ap21</v>
      </c>
      <c r="G205" s="310">
        <f t="shared" ca="1" si="8"/>
        <v>44361</v>
      </c>
      <c r="H205" s="311">
        <f>-DEDEL!Q205</f>
        <v>451.42531645569619</v>
      </c>
      <c r="I205" s="205">
        <f t="shared" ca="1" si="11"/>
        <v>44361</v>
      </c>
      <c r="J205" s="126">
        <v>3</v>
      </c>
      <c r="K205" s="126" t="b">
        <v>1</v>
      </c>
      <c r="L205" s="126" t="s">
        <v>4009</v>
      </c>
      <c r="M205" s="126" t="b">
        <v>1</v>
      </c>
      <c r="N205" s="126" t="s">
        <v>3687</v>
      </c>
      <c r="O205" s="309" t="str">
        <f>LEFT(DEDEL!D205,19)&amp;"."&amp;DEDELCR!F205</f>
        <v>Monkfrith Primary S.2042.DDEL3.E27.Ap21</v>
      </c>
      <c r="P205" s="312" t="str">
        <f>DEDEL!I205</f>
        <v>10162/543965</v>
      </c>
      <c r="Q205" s="126" t="b">
        <v>1</v>
      </c>
      <c r="R205" s="126" t="b">
        <v>1</v>
      </c>
      <c r="S205" s="126" t="b">
        <v>1</v>
      </c>
      <c r="U205" s="301">
        <f t="shared" si="12"/>
        <v>19</v>
      </c>
      <c r="V205" s="301">
        <f t="shared" si="13"/>
        <v>39</v>
      </c>
    </row>
    <row r="206" spans="1:22" x14ac:dyDescent="0.25">
      <c r="A206" s="126" t="s">
        <v>4008</v>
      </c>
      <c r="B206" s="200">
        <v>1</v>
      </c>
      <c r="C206" s="126">
        <v>2</v>
      </c>
      <c r="D206" s="308">
        <f>DEDEL!J206</f>
        <v>400088</v>
      </c>
      <c r="E206" s="126" t="b">
        <v>1</v>
      </c>
      <c r="F206" s="309" t="str">
        <f>RIGHT(DEDEL!C206,4)&amp;"."&amp;DEDEL!M206&amp;"."&amp;DEDEL!K206&amp;"."&amp;$C$5</f>
        <v>2043.DDEL3.E27.Ap21</v>
      </c>
      <c r="G206" s="310">
        <f t="shared" ca="1" si="8"/>
        <v>44361</v>
      </c>
      <c r="H206" s="311">
        <f>-DEDEL!Q206</f>
        <v>1076.8724511930586</v>
      </c>
      <c r="I206" s="205">
        <f t="shared" ca="1" si="11"/>
        <v>44361</v>
      </c>
      <c r="J206" s="126">
        <v>3</v>
      </c>
      <c r="K206" s="126" t="b">
        <v>1</v>
      </c>
      <c r="L206" s="126" t="s">
        <v>4009</v>
      </c>
      <c r="M206" s="126" t="b">
        <v>1</v>
      </c>
      <c r="N206" s="126" t="s">
        <v>3687</v>
      </c>
      <c r="O206" s="309" t="str">
        <f>LEFT(DEDEL!D206,19)&amp;"."&amp;DEDELCR!F206</f>
        <v>Moss Hall Junior Sc.2043.DDEL3.E27.Ap21</v>
      </c>
      <c r="P206" s="312" t="str">
        <f>DEDEL!I206</f>
        <v>10162/543965</v>
      </c>
      <c r="Q206" s="126" t="b">
        <v>1</v>
      </c>
      <c r="R206" s="126" t="b">
        <v>1</v>
      </c>
      <c r="S206" s="126" t="b">
        <v>1</v>
      </c>
      <c r="U206" s="301">
        <f t="shared" si="12"/>
        <v>19</v>
      </c>
      <c r="V206" s="301">
        <f t="shared" si="13"/>
        <v>39</v>
      </c>
    </row>
    <row r="207" spans="1:22" x14ac:dyDescent="0.25">
      <c r="A207" s="126" t="s">
        <v>4008</v>
      </c>
      <c r="B207" s="200">
        <v>1</v>
      </c>
      <c r="C207" s="126">
        <v>2</v>
      </c>
      <c r="D207" s="308">
        <f>DEDEL!J207</f>
        <v>400087</v>
      </c>
      <c r="E207" s="126" t="b">
        <v>1</v>
      </c>
      <c r="F207" s="309" t="str">
        <f>RIGHT(DEDEL!C207,4)&amp;"."&amp;DEDEL!M207&amp;"."&amp;DEDEL!K207&amp;"."&amp;$C$5</f>
        <v>2044.DDEL3.E27.Ap21</v>
      </c>
      <c r="G207" s="310">
        <f t="shared" ca="1" si="8"/>
        <v>44361</v>
      </c>
      <c r="H207" s="311">
        <f>-DEDEL!Q207</f>
        <v>533.66080229226361</v>
      </c>
      <c r="I207" s="205">
        <f t="shared" ca="1" si="11"/>
        <v>44361</v>
      </c>
      <c r="J207" s="126">
        <v>3</v>
      </c>
      <c r="K207" s="126" t="b">
        <v>1</v>
      </c>
      <c r="L207" s="126" t="s">
        <v>4009</v>
      </c>
      <c r="M207" s="126" t="b">
        <v>1</v>
      </c>
      <c r="N207" s="126" t="s">
        <v>3687</v>
      </c>
      <c r="O207" s="309" t="str">
        <f>LEFT(DEDEL!D207,19)&amp;"."&amp;DEDELCR!F207</f>
        <v>Moss Hall Infant Sc.2044.DDEL3.E27.Ap21</v>
      </c>
      <c r="P207" s="312" t="str">
        <f>DEDEL!I207</f>
        <v>10162/543965</v>
      </c>
      <c r="Q207" s="126" t="b">
        <v>1</v>
      </c>
      <c r="R207" s="126" t="b">
        <v>1</v>
      </c>
      <c r="S207" s="126" t="b">
        <v>1</v>
      </c>
      <c r="U207" s="301">
        <f t="shared" si="12"/>
        <v>19</v>
      </c>
      <c r="V207" s="301">
        <f t="shared" si="13"/>
        <v>39</v>
      </c>
    </row>
    <row r="208" spans="1:22" x14ac:dyDescent="0.25">
      <c r="A208" s="126" t="s">
        <v>4008</v>
      </c>
      <c r="B208" s="200">
        <v>1</v>
      </c>
      <c r="C208" s="126">
        <v>2</v>
      </c>
      <c r="D208" s="308">
        <f>DEDEL!J208</f>
        <v>400089</v>
      </c>
      <c r="E208" s="126" t="b">
        <v>1</v>
      </c>
      <c r="F208" s="309" t="str">
        <f>RIGHT(DEDEL!C208,4)&amp;"."&amp;DEDEL!M208&amp;"."&amp;DEDEL!K208&amp;"."&amp;$C$5</f>
        <v>2045.DDEL3.E27.Ap21</v>
      </c>
      <c r="G208" s="310">
        <f t="shared" ca="1" si="8"/>
        <v>44361</v>
      </c>
      <c r="H208" s="311">
        <f>-DEDEL!Q208</f>
        <v>613.27760330578508</v>
      </c>
      <c r="I208" s="205">
        <f t="shared" ca="1" si="11"/>
        <v>44361</v>
      </c>
      <c r="J208" s="126">
        <v>3</v>
      </c>
      <c r="K208" s="126" t="b">
        <v>1</v>
      </c>
      <c r="L208" s="126" t="s">
        <v>4009</v>
      </c>
      <c r="M208" s="126" t="b">
        <v>1</v>
      </c>
      <c r="N208" s="126" t="s">
        <v>3687</v>
      </c>
      <c r="O208" s="309" t="str">
        <f>LEFT(DEDEL!D208,19)&amp;"."&amp;DEDELCR!F208</f>
        <v>Northside Primary S.2045.DDEL3.E27.Ap21</v>
      </c>
      <c r="P208" s="312" t="str">
        <f>DEDEL!I208</f>
        <v>10162/543965</v>
      </c>
      <c r="Q208" s="126" t="b">
        <v>1</v>
      </c>
      <c r="R208" s="126" t="b">
        <v>1</v>
      </c>
      <c r="S208" s="126" t="b">
        <v>1</v>
      </c>
      <c r="U208" s="301">
        <f t="shared" si="12"/>
        <v>19</v>
      </c>
      <c r="V208" s="301">
        <f t="shared" si="13"/>
        <v>39</v>
      </c>
    </row>
    <row r="209" spans="1:22" x14ac:dyDescent="0.25">
      <c r="A209" s="126" t="s">
        <v>4008</v>
      </c>
      <c r="B209" s="200">
        <v>1</v>
      </c>
      <c r="C209" s="126">
        <v>2</v>
      </c>
      <c r="D209" s="308">
        <f>DEDEL!J209</f>
        <v>158733</v>
      </c>
      <c r="E209" s="126" t="b">
        <v>1</v>
      </c>
      <c r="F209" s="309" t="str">
        <f>RIGHT(DEDEL!C209,4)&amp;"."&amp;DEDEL!M209&amp;"."&amp;DEDEL!K209&amp;"."&amp;$C$5</f>
        <v>2053.DDEL3.E27.Ap21</v>
      </c>
      <c r="G209" s="310">
        <f t="shared" ca="1" si="8"/>
        <v>44361</v>
      </c>
      <c r="H209" s="311">
        <f>-DEDEL!Q209</f>
        <v>13.357032967032969</v>
      </c>
      <c r="I209" s="205">
        <f t="shared" ca="1" si="11"/>
        <v>44361</v>
      </c>
      <c r="J209" s="126">
        <v>3</v>
      </c>
      <c r="K209" s="126" t="b">
        <v>1</v>
      </c>
      <c r="L209" s="126" t="s">
        <v>4009</v>
      </c>
      <c r="M209" s="126" t="b">
        <v>1</v>
      </c>
      <c r="N209" s="126" t="s">
        <v>3687</v>
      </c>
      <c r="O209" s="309" t="str">
        <f>LEFT(DEDEL!D209,19)&amp;"."&amp;DEDELCR!F209</f>
        <v>The Noam Primary Sc.2053.DDEL3.E27.Ap21</v>
      </c>
      <c r="P209" s="312" t="str">
        <f>DEDEL!I209</f>
        <v>10162/543965</v>
      </c>
      <c r="Q209" s="126" t="b">
        <v>1</v>
      </c>
      <c r="R209" s="126" t="b">
        <v>1</v>
      </c>
      <c r="S209" s="126" t="b">
        <v>1</v>
      </c>
      <c r="U209" s="301">
        <f t="shared" si="12"/>
        <v>19</v>
      </c>
      <c r="V209" s="301">
        <f t="shared" si="13"/>
        <v>39</v>
      </c>
    </row>
    <row r="210" spans="1:22" x14ac:dyDescent="0.25">
      <c r="A210" s="126" t="s">
        <v>4008</v>
      </c>
      <c r="B210" s="200">
        <v>1</v>
      </c>
      <c r="C210" s="126">
        <v>2</v>
      </c>
      <c r="D210" s="308">
        <f>DEDEL!J210</f>
        <v>400004</v>
      </c>
      <c r="E210" s="126" t="b">
        <v>1</v>
      </c>
      <c r="F210" s="309" t="str">
        <f>RIGHT(DEDEL!C210,4)&amp;"."&amp;DEDEL!M210&amp;"."&amp;DEDEL!K210&amp;"."&amp;$C$5</f>
        <v>2054.DDEL3.E27.Ap21</v>
      </c>
      <c r="G210" s="310">
        <f t="shared" ca="1" si="8"/>
        <v>44361</v>
      </c>
      <c r="H210" s="311">
        <f>-DEDEL!Q210</f>
        <v>159.64875000000001</v>
      </c>
      <c r="I210" s="205">
        <f t="shared" ca="1" si="11"/>
        <v>44361</v>
      </c>
      <c r="J210" s="126">
        <v>3</v>
      </c>
      <c r="K210" s="126" t="b">
        <v>1</v>
      </c>
      <c r="L210" s="126" t="s">
        <v>4009</v>
      </c>
      <c r="M210" s="126" t="b">
        <v>1</v>
      </c>
      <c r="N210" s="126" t="s">
        <v>3687</v>
      </c>
      <c r="O210" s="309" t="str">
        <f>LEFT(DEDEL!D210,19)&amp;"."&amp;DEDELCR!F210</f>
        <v>Woodridge Primary S.2054.DDEL3.E27.Ap21</v>
      </c>
      <c r="P210" s="312" t="str">
        <f>DEDEL!I210</f>
        <v>10162/543965</v>
      </c>
      <c r="Q210" s="126" t="b">
        <v>1</v>
      </c>
      <c r="R210" s="126" t="b">
        <v>1</v>
      </c>
      <c r="S210" s="126" t="b">
        <v>1</v>
      </c>
      <c r="U210" s="301">
        <f t="shared" si="12"/>
        <v>19</v>
      </c>
      <c r="V210" s="301">
        <f t="shared" si="13"/>
        <v>39</v>
      </c>
    </row>
    <row r="211" spans="1:22" x14ac:dyDescent="0.25">
      <c r="A211" s="126" t="s">
        <v>4008</v>
      </c>
      <c r="B211" s="200">
        <v>1</v>
      </c>
      <c r="C211" s="126">
        <v>2</v>
      </c>
      <c r="D211" s="308">
        <f>DEDEL!J211</f>
        <v>400101</v>
      </c>
      <c r="E211" s="126" t="b">
        <v>1</v>
      </c>
      <c r="F211" s="309" t="str">
        <f>RIGHT(DEDEL!C211,4)&amp;"."&amp;DEDEL!M211&amp;"."&amp;DEDEL!K211&amp;"."&amp;$C$5</f>
        <v>2055.DDEL3.E27.Ap21</v>
      </c>
      <c r="G211" s="310">
        <f t="shared" ca="1" si="8"/>
        <v>44361</v>
      </c>
      <c r="H211" s="311">
        <f>-DEDEL!Q211</f>
        <v>879.79629629629619</v>
      </c>
      <c r="I211" s="205">
        <f t="shared" ca="1" si="11"/>
        <v>44361</v>
      </c>
      <c r="J211" s="126">
        <v>3</v>
      </c>
      <c r="K211" s="126" t="b">
        <v>1</v>
      </c>
      <c r="L211" s="126" t="s">
        <v>4009</v>
      </c>
      <c r="M211" s="126" t="b">
        <v>1</v>
      </c>
      <c r="N211" s="126" t="s">
        <v>3687</v>
      </c>
      <c r="O211" s="309" t="str">
        <f>LEFT(DEDEL!D211,19)&amp;"."&amp;DEDELCR!F211</f>
        <v>Tudor Primary Schoo.2055.DDEL3.E27.Ap21</v>
      </c>
      <c r="P211" s="312" t="str">
        <f>DEDEL!I211</f>
        <v>10162/543965</v>
      </c>
      <c r="Q211" s="126" t="b">
        <v>1</v>
      </c>
      <c r="R211" s="126" t="b">
        <v>1</v>
      </c>
      <c r="S211" s="126" t="b">
        <v>1</v>
      </c>
      <c r="U211" s="301">
        <f t="shared" si="12"/>
        <v>19</v>
      </c>
      <c r="V211" s="301">
        <f t="shared" si="13"/>
        <v>39</v>
      </c>
    </row>
    <row r="212" spans="1:22" x14ac:dyDescent="0.25">
      <c r="A212" s="126" t="s">
        <v>4008</v>
      </c>
      <c r="B212" s="200">
        <v>1</v>
      </c>
      <c r="C212" s="126">
        <v>2</v>
      </c>
      <c r="D212" s="308">
        <f>DEDEL!J212</f>
        <v>400053</v>
      </c>
      <c r="E212" s="126" t="b">
        <v>1</v>
      </c>
      <c r="F212" s="309" t="str">
        <f>RIGHT(DEDEL!C212,4)&amp;"."&amp;DEDEL!M212&amp;"."&amp;DEDEL!K212&amp;"."&amp;$C$5</f>
        <v>2057.DDEL3.E27.Ap21</v>
      </c>
      <c r="G212" s="310">
        <f t="shared" ca="1" si="8"/>
        <v>44361</v>
      </c>
      <c r="H212" s="311">
        <f>-DEDEL!Q212</f>
        <v>2068.9806329113921</v>
      </c>
      <c r="I212" s="205">
        <f t="shared" ca="1" si="11"/>
        <v>44361</v>
      </c>
      <c r="J212" s="126">
        <v>3</v>
      </c>
      <c r="K212" s="126" t="b">
        <v>1</v>
      </c>
      <c r="L212" s="126" t="s">
        <v>4009</v>
      </c>
      <c r="M212" s="126" t="b">
        <v>1</v>
      </c>
      <c r="N212" s="126" t="s">
        <v>3687</v>
      </c>
      <c r="O212" s="309" t="str">
        <f>LEFT(DEDEL!D212,19)&amp;"."&amp;DEDELCR!F212</f>
        <v>Underhill School.2057.DDEL3.E27.Ap21</v>
      </c>
      <c r="P212" s="312" t="str">
        <f>DEDEL!I212</f>
        <v>10162/543965</v>
      </c>
      <c r="Q212" s="126" t="b">
        <v>1</v>
      </c>
      <c r="R212" s="126" t="b">
        <v>1</v>
      </c>
      <c r="S212" s="126" t="b">
        <v>1</v>
      </c>
      <c r="U212" s="301">
        <f t="shared" si="12"/>
        <v>19</v>
      </c>
      <c r="V212" s="301">
        <f t="shared" si="13"/>
        <v>36</v>
      </c>
    </row>
    <row r="213" spans="1:22" x14ac:dyDescent="0.25">
      <c r="A213" s="126" t="s">
        <v>4008</v>
      </c>
      <c r="B213" s="200">
        <v>1</v>
      </c>
      <c r="C213" s="126">
        <v>2</v>
      </c>
      <c r="D213" s="308">
        <f>DEDEL!J213</f>
        <v>400011</v>
      </c>
      <c r="E213" s="126" t="b">
        <v>1</v>
      </c>
      <c r="F213" s="309" t="str">
        <f>RIGHT(DEDEL!C213,4)&amp;"."&amp;DEDEL!M213&amp;"."&amp;DEDEL!K213&amp;"."&amp;$C$5</f>
        <v>2060.DDEL3.E27.Ap21</v>
      </c>
      <c r="G213" s="310">
        <f t="shared" ref="G213:G276" ca="1" si="14">TODAY()</f>
        <v>44361</v>
      </c>
      <c r="H213" s="311">
        <f>-DEDEL!Q213</f>
        <v>1589.1016470588236</v>
      </c>
      <c r="I213" s="205">
        <f t="shared" ca="1" si="11"/>
        <v>44361</v>
      </c>
      <c r="J213" s="126">
        <v>3</v>
      </c>
      <c r="K213" s="126" t="b">
        <v>1</v>
      </c>
      <c r="L213" s="126" t="s">
        <v>4009</v>
      </c>
      <c r="M213" s="126" t="b">
        <v>1</v>
      </c>
      <c r="N213" s="126" t="s">
        <v>3687</v>
      </c>
      <c r="O213" s="309" t="str">
        <f>LEFT(DEDEL!D213,19)&amp;"."&amp;DEDELCR!F213</f>
        <v>Whitings Hill Prima.2060.DDEL3.E27.Ap21</v>
      </c>
      <c r="P213" s="312" t="str">
        <f>DEDEL!I213</f>
        <v>10162/543965</v>
      </c>
      <c r="Q213" s="126" t="b">
        <v>1</v>
      </c>
      <c r="R213" s="126" t="b">
        <v>1</v>
      </c>
      <c r="S213" s="126" t="b">
        <v>1</v>
      </c>
      <c r="U213" s="301">
        <f t="shared" si="12"/>
        <v>19</v>
      </c>
      <c r="V213" s="301">
        <f t="shared" si="13"/>
        <v>39</v>
      </c>
    </row>
    <row r="214" spans="1:22" x14ac:dyDescent="0.25">
      <c r="A214" s="126" t="s">
        <v>4008</v>
      </c>
      <c r="B214" s="200">
        <v>1</v>
      </c>
      <c r="C214" s="126">
        <v>2</v>
      </c>
      <c r="D214" s="308">
        <f>DEDEL!J214</f>
        <v>400065</v>
      </c>
      <c r="E214" s="126" t="b">
        <v>1</v>
      </c>
      <c r="F214" s="309" t="str">
        <f>RIGHT(DEDEL!C214,4)&amp;"."&amp;DEDEL!M214&amp;"."&amp;DEDEL!K214&amp;"."&amp;$C$5</f>
        <v>2067.DDEL3.E27.Ap21</v>
      </c>
      <c r="G214" s="310">
        <f t="shared" ca="1" si="14"/>
        <v>44361</v>
      </c>
      <c r="H214" s="311">
        <f>-DEDEL!Q214</f>
        <v>668.29991266375555</v>
      </c>
      <c r="I214" s="205">
        <f t="shared" ca="1" si="11"/>
        <v>44361</v>
      </c>
      <c r="J214" s="126">
        <v>3</v>
      </c>
      <c r="K214" s="126" t="b">
        <v>1</v>
      </c>
      <c r="L214" s="126" t="s">
        <v>4009</v>
      </c>
      <c r="M214" s="126" t="b">
        <v>1</v>
      </c>
      <c r="N214" s="126" t="s">
        <v>3687</v>
      </c>
      <c r="O214" s="309" t="str">
        <f>LEFT(DEDEL!D214,19)&amp;"."&amp;DEDELCR!F214</f>
        <v>Chalgrove Primary S.2067.DDEL3.E27.Ap21</v>
      </c>
      <c r="P214" s="312" t="str">
        <f>DEDEL!I214</f>
        <v>10162/543965</v>
      </c>
      <c r="Q214" s="126" t="b">
        <v>1</v>
      </c>
      <c r="R214" s="126" t="b">
        <v>1</v>
      </c>
      <c r="S214" s="126" t="b">
        <v>1</v>
      </c>
      <c r="U214" s="301">
        <f t="shared" si="12"/>
        <v>19</v>
      </c>
      <c r="V214" s="301">
        <f t="shared" si="13"/>
        <v>39</v>
      </c>
    </row>
    <row r="215" spans="1:22" x14ac:dyDescent="0.25">
      <c r="A215" s="126" t="s">
        <v>4008</v>
      </c>
      <c r="B215" s="200">
        <v>1</v>
      </c>
      <c r="C215" s="126">
        <v>2</v>
      </c>
      <c r="D215" s="308">
        <f>DEDEL!J215</f>
        <v>400038</v>
      </c>
      <c r="E215" s="126" t="b">
        <v>1</v>
      </c>
      <c r="F215" s="309" t="str">
        <f>RIGHT(DEDEL!C215,4)&amp;"."&amp;DEDEL!M215&amp;"."&amp;DEDEL!K215&amp;"."&amp;$C$5</f>
        <v>2070.DDEL3.E27.Ap21</v>
      </c>
      <c r="G215" s="310">
        <f t="shared" ca="1" si="14"/>
        <v>44361</v>
      </c>
      <c r="H215" s="311">
        <f>-DEDEL!Q215</f>
        <v>1051.6555339805825</v>
      </c>
      <c r="I215" s="205">
        <f t="shared" ref="I215:I267" ca="1" si="15">G215</f>
        <v>44361</v>
      </c>
      <c r="J215" s="126">
        <v>3</v>
      </c>
      <c r="K215" s="126" t="b">
        <v>1</v>
      </c>
      <c r="L215" s="126" t="s">
        <v>4009</v>
      </c>
      <c r="M215" s="126" t="b">
        <v>1</v>
      </c>
      <c r="N215" s="126" t="s">
        <v>3687</v>
      </c>
      <c r="O215" s="309" t="str">
        <f>LEFT(DEDEL!D215,19)&amp;"."&amp;DEDELCR!F215</f>
        <v>Sunnyfields Primary.2070.DDEL3.E27.Ap21</v>
      </c>
      <c r="P215" s="312" t="str">
        <f>DEDEL!I215</f>
        <v>10162/543965</v>
      </c>
      <c r="Q215" s="126" t="b">
        <v>1</v>
      </c>
      <c r="R215" s="126" t="b">
        <v>1</v>
      </c>
      <c r="S215" s="126" t="b">
        <v>1</v>
      </c>
      <c r="U215" s="301">
        <f t="shared" si="12"/>
        <v>19</v>
      </c>
      <c r="V215" s="301">
        <f t="shared" si="13"/>
        <v>39</v>
      </c>
    </row>
    <row r="216" spans="1:22" x14ac:dyDescent="0.25">
      <c r="A216" s="126" t="s">
        <v>4008</v>
      </c>
      <c r="B216" s="200">
        <v>1</v>
      </c>
      <c r="C216" s="126">
        <v>2</v>
      </c>
      <c r="D216" s="308">
        <f>DEDEL!J216</f>
        <v>400012</v>
      </c>
      <c r="E216" s="126" t="b">
        <v>1</v>
      </c>
      <c r="F216" s="309" t="str">
        <f>RIGHT(DEDEL!C216,4)&amp;"."&amp;DEDEL!M216&amp;"."&amp;DEDEL!K216&amp;"."&amp;$C$5</f>
        <v>2071.DDEL3.E27.Ap21</v>
      </c>
      <c r="G216" s="310">
        <f t="shared" ca="1" si="14"/>
        <v>44361</v>
      </c>
      <c r="H216" s="311">
        <f>-DEDEL!Q216</f>
        <v>434.35397727272721</v>
      </c>
      <c r="I216" s="205">
        <f t="shared" ca="1" si="15"/>
        <v>44361</v>
      </c>
      <c r="J216" s="126">
        <v>3</v>
      </c>
      <c r="K216" s="126" t="b">
        <v>1</v>
      </c>
      <c r="L216" s="126" t="s">
        <v>4009</v>
      </c>
      <c r="M216" s="126" t="b">
        <v>1</v>
      </c>
      <c r="N216" s="126" t="s">
        <v>3687</v>
      </c>
      <c r="O216" s="309" t="str">
        <f>LEFT(DEDEL!D216,19)&amp;"."&amp;DEDELCR!F216</f>
        <v>Queenswell Infant &amp;.2071.DDEL3.E27.Ap21</v>
      </c>
      <c r="P216" s="312" t="str">
        <f>DEDEL!I216</f>
        <v>10162/543965</v>
      </c>
      <c r="Q216" s="126" t="b">
        <v>1</v>
      </c>
      <c r="R216" s="126" t="b">
        <v>1</v>
      </c>
      <c r="S216" s="126" t="b">
        <v>1</v>
      </c>
      <c r="U216" s="301">
        <f t="shared" si="12"/>
        <v>19</v>
      </c>
      <c r="V216" s="301">
        <f t="shared" si="13"/>
        <v>39</v>
      </c>
    </row>
    <row r="217" spans="1:22" x14ac:dyDescent="0.25">
      <c r="A217" s="126" t="s">
        <v>4008</v>
      </c>
      <c r="B217" s="200">
        <v>1</v>
      </c>
      <c r="C217" s="126">
        <v>2</v>
      </c>
      <c r="D217" s="308">
        <f>DEDEL!J217</f>
        <v>400012</v>
      </c>
      <c r="E217" s="126" t="b">
        <v>1</v>
      </c>
      <c r="F217" s="309" t="str">
        <f>RIGHT(DEDEL!C217,4)&amp;"."&amp;DEDEL!M217&amp;"."&amp;DEDEL!K217&amp;"."&amp;$C$5</f>
        <v>2072.DDEL3.E27.Ap21</v>
      </c>
      <c r="G217" s="310">
        <f t="shared" ca="1" si="14"/>
        <v>44361</v>
      </c>
      <c r="H217" s="311">
        <f>-DEDEL!Q217</f>
        <v>1352.2435158501439</v>
      </c>
      <c r="I217" s="205">
        <f t="shared" ca="1" si="15"/>
        <v>44361</v>
      </c>
      <c r="J217" s="126">
        <v>3</v>
      </c>
      <c r="K217" s="126" t="b">
        <v>1</v>
      </c>
      <c r="L217" s="126" t="s">
        <v>4009</v>
      </c>
      <c r="M217" s="126" t="b">
        <v>1</v>
      </c>
      <c r="N217" s="126" t="s">
        <v>3687</v>
      </c>
      <c r="O217" s="309" t="str">
        <f>LEFT(DEDEL!D217,19)&amp;"."&amp;DEDELCR!F217</f>
        <v>Queenswell Junior S.2072.DDEL3.E27.Ap21</v>
      </c>
      <c r="P217" s="312" t="str">
        <f>DEDEL!I217</f>
        <v>10162/543965</v>
      </c>
      <c r="Q217" s="126" t="b">
        <v>1</v>
      </c>
      <c r="R217" s="126" t="b">
        <v>1</v>
      </c>
      <c r="S217" s="126" t="b">
        <v>1</v>
      </c>
      <c r="U217" s="301">
        <f t="shared" si="12"/>
        <v>19</v>
      </c>
      <c r="V217" s="301">
        <f t="shared" si="13"/>
        <v>39</v>
      </c>
    </row>
    <row r="218" spans="1:22" x14ac:dyDescent="0.25">
      <c r="A218" s="126" t="s">
        <v>4008</v>
      </c>
      <c r="B218" s="200">
        <v>1</v>
      </c>
      <c r="C218" s="126">
        <v>2</v>
      </c>
      <c r="D218" s="308">
        <f>DEDEL!J218</f>
        <v>400105</v>
      </c>
      <c r="E218" s="126" t="b">
        <v>1</v>
      </c>
      <c r="F218" s="309" t="str">
        <f>RIGHT(DEDEL!C218,4)&amp;"."&amp;DEDEL!M218&amp;"."&amp;DEDEL!K218&amp;"."&amp;$C$5</f>
        <v>2073.DDEL3.E27.Ap21</v>
      </c>
      <c r="G218" s="310">
        <f t="shared" ca="1" si="14"/>
        <v>44361</v>
      </c>
      <c r="H218" s="311">
        <f>-DEDEL!Q218</f>
        <v>2123.264737678855</v>
      </c>
      <c r="I218" s="205">
        <f t="shared" ca="1" si="15"/>
        <v>44361</v>
      </c>
      <c r="J218" s="126">
        <v>3</v>
      </c>
      <c r="K218" s="126" t="b">
        <v>1</v>
      </c>
      <c r="L218" s="126" t="s">
        <v>4009</v>
      </c>
      <c r="M218" s="126" t="b">
        <v>1</v>
      </c>
      <c r="N218" s="126" t="s">
        <v>3687</v>
      </c>
      <c r="O218" s="309" t="str">
        <f>LEFT(DEDEL!D218,19)&amp;"."&amp;DEDELCR!F218</f>
        <v>Danegrove Primary S.2073.DDEL3.E27.Ap21</v>
      </c>
      <c r="P218" s="312" t="str">
        <f>DEDEL!I218</f>
        <v>10162/543965</v>
      </c>
      <c r="Q218" s="126" t="b">
        <v>1</v>
      </c>
      <c r="R218" s="126" t="b">
        <v>1</v>
      </c>
      <c r="S218" s="126" t="b">
        <v>1</v>
      </c>
      <c r="U218" s="301">
        <f t="shared" si="12"/>
        <v>19</v>
      </c>
      <c r="V218" s="301">
        <f t="shared" si="13"/>
        <v>39</v>
      </c>
    </row>
    <row r="219" spans="1:22" x14ac:dyDescent="0.25">
      <c r="A219" s="126" t="s">
        <v>4008</v>
      </c>
      <c r="B219" s="200">
        <v>1</v>
      </c>
      <c r="C219" s="126">
        <v>2</v>
      </c>
      <c r="D219" s="308">
        <f>DEDEL!J219</f>
        <v>400111</v>
      </c>
      <c r="E219" s="126" t="b">
        <v>1</v>
      </c>
      <c r="F219" s="309" t="str">
        <f>RIGHT(DEDEL!C219,4)&amp;"."&amp;DEDEL!M219&amp;"."&amp;DEDEL!K219&amp;"."&amp;$C$5</f>
        <v>2076.DDEL3.E27.Ap21</v>
      </c>
      <c r="G219" s="310">
        <f t="shared" ca="1" si="14"/>
        <v>44361</v>
      </c>
      <c r="H219" s="311">
        <f>-DEDEL!Q219</f>
        <v>1483.9189010989012</v>
      </c>
      <c r="I219" s="205">
        <f t="shared" ca="1" si="15"/>
        <v>44361</v>
      </c>
      <c r="J219" s="126">
        <v>3</v>
      </c>
      <c r="K219" s="126" t="b">
        <v>1</v>
      </c>
      <c r="L219" s="126" t="s">
        <v>4009</v>
      </c>
      <c r="M219" s="126" t="b">
        <v>1</v>
      </c>
      <c r="N219" s="126" t="s">
        <v>3687</v>
      </c>
      <c r="O219" s="309" t="str">
        <f>LEFT(DEDEL!D219,19)&amp;"."&amp;DEDELCR!F219</f>
        <v>Wessex Gardens Prim.2076.DDEL3.E27.Ap21</v>
      </c>
      <c r="P219" s="312" t="str">
        <f>DEDEL!I219</f>
        <v>10162/543965</v>
      </c>
      <c r="Q219" s="126" t="b">
        <v>1</v>
      </c>
      <c r="R219" s="126" t="b">
        <v>1</v>
      </c>
      <c r="S219" s="126" t="b">
        <v>1</v>
      </c>
      <c r="U219" s="301">
        <f t="shared" si="12"/>
        <v>19</v>
      </c>
      <c r="V219" s="301">
        <f t="shared" si="13"/>
        <v>39</v>
      </c>
    </row>
    <row r="220" spans="1:22" x14ac:dyDescent="0.25">
      <c r="A220" s="126" t="s">
        <v>4008</v>
      </c>
      <c r="B220" s="200">
        <v>1</v>
      </c>
      <c r="C220" s="126">
        <v>2</v>
      </c>
      <c r="D220" s="308">
        <f>DEDEL!J220</f>
        <v>400113</v>
      </c>
      <c r="E220" s="126" t="b">
        <v>1</v>
      </c>
      <c r="F220" s="309" t="str">
        <f>RIGHT(DEDEL!C220,4)&amp;"."&amp;DEDEL!M220&amp;"."&amp;DEDEL!K220&amp;"."&amp;$C$5</f>
        <v>2077.DDEL3.E27.Ap21</v>
      </c>
      <c r="G220" s="310">
        <f t="shared" ca="1" si="14"/>
        <v>44361</v>
      </c>
      <c r="H220" s="311">
        <f>-DEDEL!Q220</f>
        <v>5318.7098165137613</v>
      </c>
      <c r="I220" s="205">
        <f t="shared" ca="1" si="15"/>
        <v>44361</v>
      </c>
      <c r="J220" s="126">
        <v>3</v>
      </c>
      <c r="K220" s="126" t="b">
        <v>1</v>
      </c>
      <c r="L220" s="126" t="s">
        <v>4009</v>
      </c>
      <c r="M220" s="126" t="b">
        <v>1</v>
      </c>
      <c r="N220" s="126" t="s">
        <v>3687</v>
      </c>
      <c r="O220" s="309" t="str">
        <f>LEFT(DEDEL!D220,19)&amp;"."&amp;DEDELCR!F220</f>
        <v>The Orion Primary S.2077.DDEL3.E27.Ap21</v>
      </c>
      <c r="P220" s="312" t="str">
        <f>DEDEL!I220</f>
        <v>10162/543965</v>
      </c>
      <c r="Q220" s="126" t="b">
        <v>1</v>
      </c>
      <c r="R220" s="126" t="b">
        <v>1</v>
      </c>
      <c r="S220" s="126" t="b">
        <v>1</v>
      </c>
      <c r="U220" s="301">
        <f t="shared" si="12"/>
        <v>19</v>
      </c>
      <c r="V220" s="301">
        <f t="shared" si="13"/>
        <v>39</v>
      </c>
    </row>
    <row r="221" spans="1:22" x14ac:dyDescent="0.25">
      <c r="A221" s="126" t="s">
        <v>4008</v>
      </c>
      <c r="B221" s="200">
        <v>1</v>
      </c>
      <c r="C221" s="126">
        <v>2</v>
      </c>
      <c r="D221" s="308">
        <f>DEDEL!J221</f>
        <v>400014</v>
      </c>
      <c r="E221" s="126" t="b">
        <v>1</v>
      </c>
      <c r="F221" s="309" t="str">
        <f>RIGHT(DEDEL!C221,4)&amp;"."&amp;DEDEL!M221&amp;"."&amp;DEDEL!K221&amp;"."&amp;$C$5</f>
        <v>2078.DDEL3.E27.Ap21</v>
      </c>
      <c r="G221" s="310">
        <f t="shared" ca="1" si="14"/>
        <v>44361</v>
      </c>
      <c r="H221" s="311">
        <f>-DEDEL!Q221</f>
        <v>385.86643478260868</v>
      </c>
      <c r="I221" s="205">
        <f t="shared" ca="1" si="15"/>
        <v>44361</v>
      </c>
      <c r="J221" s="126">
        <v>3</v>
      </c>
      <c r="K221" s="126" t="b">
        <v>1</v>
      </c>
      <c r="L221" s="126" t="s">
        <v>4009</v>
      </c>
      <c r="M221" s="126" t="b">
        <v>1</v>
      </c>
      <c r="N221" s="126" t="s">
        <v>3687</v>
      </c>
      <c r="O221" s="309" t="str">
        <f>LEFT(DEDEL!D221,19)&amp;"."&amp;DEDELCR!F221</f>
        <v>Pardes House Primar.2078.DDEL3.E27.Ap21</v>
      </c>
      <c r="P221" s="312" t="str">
        <f>DEDEL!I221</f>
        <v>10162/543965</v>
      </c>
      <c r="Q221" s="126" t="b">
        <v>1</v>
      </c>
      <c r="R221" s="126" t="b">
        <v>1</v>
      </c>
      <c r="S221" s="126" t="b">
        <v>1</v>
      </c>
      <c r="U221" s="301">
        <f t="shared" si="12"/>
        <v>19</v>
      </c>
      <c r="V221" s="301">
        <f t="shared" si="13"/>
        <v>39</v>
      </c>
    </row>
    <row r="222" spans="1:22" x14ac:dyDescent="0.25">
      <c r="A222" s="126" t="s">
        <v>4008</v>
      </c>
      <c r="B222" s="200">
        <v>1</v>
      </c>
      <c r="C222" s="126">
        <v>2</v>
      </c>
      <c r="D222" s="308">
        <f>DEDEL!J222</f>
        <v>400070</v>
      </c>
      <c r="E222" s="126" t="b">
        <v>1</v>
      </c>
      <c r="F222" s="309" t="str">
        <f>RIGHT(DEDEL!C222,4)&amp;"."&amp;DEDEL!M222&amp;"."&amp;DEDEL!K222&amp;"."&amp;$C$5</f>
        <v>2079.DDEL3.E27.Ap21</v>
      </c>
      <c r="G222" s="310">
        <f t="shared" ca="1" si="14"/>
        <v>44361</v>
      </c>
      <c r="H222" s="311">
        <f>-DEDEL!Q222</f>
        <v>411.00809302325587</v>
      </c>
      <c r="I222" s="205">
        <f t="shared" ca="1" si="15"/>
        <v>44361</v>
      </c>
      <c r="J222" s="126">
        <v>3</v>
      </c>
      <c r="K222" s="126" t="b">
        <v>1</v>
      </c>
      <c r="L222" s="126" t="s">
        <v>4009</v>
      </c>
      <c r="M222" s="126" t="b">
        <v>1</v>
      </c>
      <c r="N222" s="126" t="s">
        <v>3687</v>
      </c>
      <c r="O222" s="309" t="str">
        <f>LEFT(DEDEL!D222,19)&amp;"."&amp;DEDELCR!F222</f>
        <v>Beis Yaakov Primary.2079.DDEL3.E27.Ap21</v>
      </c>
      <c r="P222" s="312" t="str">
        <f>DEDEL!I222</f>
        <v>10162/543965</v>
      </c>
      <c r="Q222" s="126" t="b">
        <v>1</v>
      </c>
      <c r="R222" s="126" t="b">
        <v>1</v>
      </c>
      <c r="S222" s="126" t="b">
        <v>1</v>
      </c>
      <c r="U222" s="301">
        <f t="shared" si="12"/>
        <v>19</v>
      </c>
      <c r="V222" s="301">
        <f t="shared" si="13"/>
        <v>39</v>
      </c>
    </row>
    <row r="223" spans="1:22" x14ac:dyDescent="0.25">
      <c r="A223" s="126" t="s">
        <v>4008</v>
      </c>
      <c r="B223" s="200">
        <v>1</v>
      </c>
      <c r="C223" s="126">
        <v>2</v>
      </c>
      <c r="D223" s="308">
        <f>DEDEL!J223</f>
        <v>400069</v>
      </c>
      <c r="E223" s="126" t="b">
        <v>1</v>
      </c>
      <c r="F223" s="309" t="str">
        <f>RIGHT(DEDEL!C223,4)&amp;"."&amp;DEDEL!M223&amp;"."&amp;DEDEL!K223&amp;"."&amp;$C$5</f>
        <v>3300.DDEL3.E27.Ap21</v>
      </c>
      <c r="G223" s="310">
        <f t="shared" ca="1" si="14"/>
        <v>44361</v>
      </c>
      <c r="H223" s="311">
        <f>-DEDEL!Q223</f>
        <v>1049.1091525423731</v>
      </c>
      <c r="I223" s="205">
        <f t="shared" ca="1" si="15"/>
        <v>44361</v>
      </c>
      <c r="J223" s="126">
        <v>3</v>
      </c>
      <c r="K223" s="126" t="b">
        <v>1</v>
      </c>
      <c r="L223" s="126" t="s">
        <v>4009</v>
      </c>
      <c r="M223" s="126" t="b">
        <v>1</v>
      </c>
      <c r="N223" s="126" t="s">
        <v>3687</v>
      </c>
      <c r="O223" s="309" t="str">
        <f>LEFT(DEDEL!D223,19)&amp;"."&amp;DEDELCR!F223</f>
        <v>All Saints' CofE Pr.3300.DDEL3.E27.Ap21</v>
      </c>
      <c r="P223" s="312" t="str">
        <f>DEDEL!I223</f>
        <v>10162/543965</v>
      </c>
      <c r="Q223" s="126" t="b">
        <v>1</v>
      </c>
      <c r="R223" s="126" t="b">
        <v>1</v>
      </c>
      <c r="S223" s="126" t="b">
        <v>1</v>
      </c>
      <c r="U223" s="301">
        <f t="shared" si="12"/>
        <v>19</v>
      </c>
      <c r="V223" s="301">
        <f t="shared" si="13"/>
        <v>39</v>
      </c>
    </row>
    <row r="224" spans="1:22" x14ac:dyDescent="0.25">
      <c r="A224" s="126" t="s">
        <v>4008</v>
      </c>
      <c r="B224" s="200">
        <v>1</v>
      </c>
      <c r="C224" s="126">
        <v>2</v>
      </c>
      <c r="D224" s="308">
        <f>DEDEL!J224</f>
        <v>400039</v>
      </c>
      <c r="E224" s="126" t="b">
        <v>1</v>
      </c>
      <c r="F224" s="309" t="str">
        <f>RIGHT(DEDEL!C224,4)&amp;"."&amp;DEDEL!M224&amp;"."&amp;DEDEL!K224&amp;"."&amp;$C$5</f>
        <v>3302.DDEL3.E27.Ap21</v>
      </c>
      <c r="G224" s="310">
        <f t="shared" ca="1" si="14"/>
        <v>44361</v>
      </c>
      <c r="H224" s="311">
        <f>-DEDEL!Q224</f>
        <v>246.79999999999995</v>
      </c>
      <c r="I224" s="205">
        <f t="shared" ca="1" si="15"/>
        <v>44361</v>
      </c>
      <c r="J224" s="126">
        <v>3</v>
      </c>
      <c r="K224" s="126" t="b">
        <v>1</v>
      </c>
      <c r="L224" s="126" t="s">
        <v>4009</v>
      </c>
      <c r="M224" s="126" t="b">
        <v>1</v>
      </c>
      <c r="N224" s="126" t="s">
        <v>3687</v>
      </c>
      <c r="O224" s="309" t="str">
        <f>LEFT(DEDEL!D224,19)&amp;"."&amp;DEDELCR!F224</f>
        <v>Christ Church Prima.3302.DDEL3.E27.Ap21</v>
      </c>
      <c r="P224" s="312" t="str">
        <f>DEDEL!I224</f>
        <v>10162/543965</v>
      </c>
      <c r="Q224" s="126" t="b">
        <v>1</v>
      </c>
      <c r="R224" s="126" t="b">
        <v>1</v>
      </c>
      <c r="S224" s="126" t="b">
        <v>1</v>
      </c>
      <c r="U224" s="301">
        <f t="shared" si="12"/>
        <v>19</v>
      </c>
      <c r="V224" s="301">
        <f t="shared" si="13"/>
        <v>39</v>
      </c>
    </row>
    <row r="225" spans="1:22" x14ac:dyDescent="0.25">
      <c r="A225" s="126" t="s">
        <v>4008</v>
      </c>
      <c r="B225" s="200">
        <v>1</v>
      </c>
      <c r="C225" s="126">
        <v>2</v>
      </c>
      <c r="D225" s="308">
        <f>DEDEL!J225</f>
        <v>400008</v>
      </c>
      <c r="E225" s="126" t="b">
        <v>1</v>
      </c>
      <c r="F225" s="309" t="str">
        <f>RIGHT(DEDEL!C225,4)&amp;"."&amp;DEDEL!M225&amp;"."&amp;DEDEL!K225&amp;"."&amp;$C$5</f>
        <v>3304.DDEL3.E27.Ap21</v>
      </c>
      <c r="G225" s="310">
        <f t="shared" ca="1" si="14"/>
        <v>44361</v>
      </c>
      <c r="H225" s="311">
        <f>-DEDEL!Q225</f>
        <v>688.00818965517237</v>
      </c>
      <c r="I225" s="205">
        <f t="shared" ca="1" si="15"/>
        <v>44361</v>
      </c>
      <c r="J225" s="126">
        <v>3</v>
      </c>
      <c r="K225" s="126" t="b">
        <v>1</v>
      </c>
      <c r="L225" s="126" t="s">
        <v>4009</v>
      </c>
      <c r="M225" s="126" t="b">
        <v>1</v>
      </c>
      <c r="N225" s="126" t="s">
        <v>3687</v>
      </c>
      <c r="O225" s="309" t="str">
        <f>LEFT(DEDEL!D225,19)&amp;"."&amp;DEDELCR!F225</f>
        <v>Holy Trinity CofE P.3304.DDEL3.E27.Ap21</v>
      </c>
      <c r="P225" s="312" t="str">
        <f>DEDEL!I225</f>
        <v>10162/543965</v>
      </c>
      <c r="Q225" s="126" t="b">
        <v>1</v>
      </c>
      <c r="R225" s="126" t="b">
        <v>1</v>
      </c>
      <c r="S225" s="126" t="b">
        <v>1</v>
      </c>
      <c r="U225" s="301">
        <f t="shared" si="12"/>
        <v>19</v>
      </c>
      <c r="V225" s="301">
        <f t="shared" si="13"/>
        <v>39</v>
      </c>
    </row>
    <row r="226" spans="1:22" x14ac:dyDescent="0.25">
      <c r="A226" s="126" t="s">
        <v>4008</v>
      </c>
      <c r="B226" s="200">
        <v>1</v>
      </c>
      <c r="C226" s="126">
        <v>2</v>
      </c>
      <c r="D226" s="308">
        <f>DEDEL!J226</f>
        <v>400086</v>
      </c>
      <c r="E226" s="126" t="b">
        <v>1</v>
      </c>
      <c r="F226" s="309" t="str">
        <f>RIGHT(DEDEL!C226,4)&amp;"."&amp;DEDEL!M226&amp;"."&amp;DEDEL!K226&amp;"."&amp;$C$5</f>
        <v>3305.DDEL3.E27.Ap21</v>
      </c>
      <c r="G226" s="310">
        <f t="shared" ca="1" si="14"/>
        <v>44361</v>
      </c>
      <c r="H226" s="311">
        <f>-DEDEL!Q226</f>
        <v>175.09459459459458</v>
      </c>
      <c r="I226" s="205">
        <f t="shared" ca="1" si="15"/>
        <v>44361</v>
      </c>
      <c r="J226" s="126">
        <v>3</v>
      </c>
      <c r="K226" s="126" t="b">
        <v>1</v>
      </c>
      <c r="L226" s="126" t="s">
        <v>4009</v>
      </c>
      <c r="M226" s="126" t="b">
        <v>1</v>
      </c>
      <c r="N226" s="126" t="s">
        <v>3687</v>
      </c>
      <c r="O226" s="309" t="str">
        <f>LEFT(DEDEL!D226,19)&amp;"."&amp;DEDELCR!F226</f>
        <v>Monken Hadley CofE .3305.DDEL3.E27.Ap21</v>
      </c>
      <c r="P226" s="312" t="str">
        <f>DEDEL!I226</f>
        <v>10162/543965</v>
      </c>
      <c r="Q226" s="126" t="b">
        <v>1</v>
      </c>
      <c r="R226" s="126" t="b">
        <v>1</v>
      </c>
      <c r="S226" s="126" t="b">
        <v>1</v>
      </c>
      <c r="U226" s="301">
        <f t="shared" si="12"/>
        <v>19</v>
      </c>
      <c r="V226" s="301">
        <f t="shared" si="13"/>
        <v>39</v>
      </c>
    </row>
    <row r="227" spans="1:22" x14ac:dyDescent="0.25">
      <c r="A227" s="126" t="s">
        <v>4008</v>
      </c>
      <c r="B227" s="200">
        <v>1</v>
      </c>
      <c r="C227" s="126">
        <v>2</v>
      </c>
      <c r="D227" s="308">
        <f>DEDEL!J227</f>
        <v>400114</v>
      </c>
      <c r="E227" s="126" t="b">
        <v>1</v>
      </c>
      <c r="F227" s="309" t="str">
        <f>RIGHT(DEDEL!C227,4)&amp;"."&amp;DEDEL!M227&amp;"."&amp;DEDEL!K227&amp;"."&amp;$C$5</f>
        <v>3307.DDEL3.E27.Ap21</v>
      </c>
      <c r="G227" s="310">
        <f t="shared" ca="1" si="14"/>
        <v>44361</v>
      </c>
      <c r="H227" s="311">
        <f>-DEDEL!Q227</f>
        <v>307.03095238095239</v>
      </c>
      <c r="I227" s="205">
        <f t="shared" ca="1" si="15"/>
        <v>44361</v>
      </c>
      <c r="J227" s="126">
        <v>3</v>
      </c>
      <c r="K227" s="126" t="b">
        <v>1</v>
      </c>
      <c r="L227" s="126" t="s">
        <v>4009</v>
      </c>
      <c r="M227" s="126" t="b">
        <v>1</v>
      </c>
      <c r="N227" s="126" t="s">
        <v>3687</v>
      </c>
      <c r="O227" s="309" t="str">
        <f>LEFT(DEDEL!D227,19)&amp;"."&amp;DEDELCR!F227</f>
        <v>St John's CofE Juni.3307.DDEL3.E27.Ap21</v>
      </c>
      <c r="P227" s="312" t="str">
        <f>DEDEL!I227</f>
        <v>10162/543965</v>
      </c>
      <c r="Q227" s="126" t="b">
        <v>1</v>
      </c>
      <c r="R227" s="126" t="b">
        <v>1</v>
      </c>
      <c r="S227" s="126" t="b">
        <v>1</v>
      </c>
      <c r="U227" s="301">
        <f t="shared" si="12"/>
        <v>19</v>
      </c>
      <c r="V227" s="301">
        <f t="shared" si="13"/>
        <v>39</v>
      </c>
    </row>
    <row r="228" spans="1:22" x14ac:dyDescent="0.25">
      <c r="A228" s="126" t="s">
        <v>4008</v>
      </c>
      <c r="B228" s="200">
        <v>1</v>
      </c>
      <c r="C228" s="126">
        <v>2</v>
      </c>
      <c r="D228" s="308">
        <f>DEDEL!J228</f>
        <v>400098</v>
      </c>
      <c r="E228" s="126" t="b">
        <v>1</v>
      </c>
      <c r="F228" s="309" t="str">
        <f>RIGHT(DEDEL!C228,4)&amp;"."&amp;DEDEL!M228&amp;"."&amp;DEDEL!K228&amp;"."&amp;$C$5</f>
        <v>3309.DDEL3.E27.Ap21</v>
      </c>
      <c r="G228" s="310">
        <f t="shared" ca="1" si="14"/>
        <v>44361</v>
      </c>
      <c r="H228" s="311">
        <f>-DEDEL!Q228</f>
        <v>237.84163461538461</v>
      </c>
      <c r="I228" s="205">
        <f t="shared" ca="1" si="15"/>
        <v>44361</v>
      </c>
      <c r="J228" s="126">
        <v>3</v>
      </c>
      <c r="K228" s="126" t="b">
        <v>1</v>
      </c>
      <c r="L228" s="126" t="s">
        <v>4009</v>
      </c>
      <c r="M228" s="126" t="b">
        <v>1</v>
      </c>
      <c r="N228" s="126" t="s">
        <v>3687</v>
      </c>
      <c r="O228" s="309" t="str">
        <f>LEFT(DEDEL!D228,19)&amp;"."&amp;DEDELCR!F228</f>
        <v>St John's CofE Prim.3309.DDEL3.E27.Ap21</v>
      </c>
      <c r="P228" s="312" t="str">
        <f>DEDEL!I228</f>
        <v>10162/543965</v>
      </c>
      <c r="Q228" s="126" t="b">
        <v>1</v>
      </c>
      <c r="R228" s="126" t="b">
        <v>1</v>
      </c>
      <c r="S228" s="126" t="b">
        <v>1</v>
      </c>
      <c r="U228" s="301">
        <f t="shared" si="12"/>
        <v>19</v>
      </c>
      <c r="V228" s="301">
        <f t="shared" si="13"/>
        <v>39</v>
      </c>
    </row>
    <row r="229" spans="1:22" x14ac:dyDescent="0.25">
      <c r="A229" s="126" t="s">
        <v>4008</v>
      </c>
      <c r="B229" s="200">
        <v>1</v>
      </c>
      <c r="C229" s="126">
        <v>2</v>
      </c>
      <c r="D229" s="308">
        <f>DEDEL!J229</f>
        <v>400058</v>
      </c>
      <c r="E229" s="126" t="b">
        <v>1</v>
      </c>
      <c r="F229" s="309" t="str">
        <f>RIGHT(DEDEL!C229,4)&amp;"."&amp;DEDEL!M229&amp;"."&amp;DEDEL!K229&amp;"."&amp;$C$5</f>
        <v>3311.DDEL3.E27.Ap21</v>
      </c>
      <c r="G229" s="310">
        <f t="shared" ca="1" si="14"/>
        <v>44361</v>
      </c>
      <c r="H229" s="311">
        <f>-DEDEL!Q229</f>
        <v>788.66770334928231</v>
      </c>
      <c r="I229" s="205">
        <f t="shared" ca="1" si="15"/>
        <v>44361</v>
      </c>
      <c r="J229" s="126">
        <v>3</v>
      </c>
      <c r="K229" s="126" t="b">
        <v>1</v>
      </c>
      <c r="L229" s="126" t="s">
        <v>4009</v>
      </c>
      <c r="M229" s="126" t="b">
        <v>1</v>
      </c>
      <c r="N229" s="126" t="s">
        <v>3687</v>
      </c>
      <c r="O229" s="309" t="str">
        <f>LEFT(DEDEL!D229,19)&amp;"."&amp;DEDELCR!F229</f>
        <v>St Mary's CofE Prim.3311.DDEL3.E27.Ap21</v>
      </c>
      <c r="P229" s="312" t="str">
        <f>DEDEL!I229</f>
        <v>10162/543965</v>
      </c>
      <c r="Q229" s="126" t="b">
        <v>1</v>
      </c>
      <c r="R229" s="126" t="b">
        <v>1</v>
      </c>
      <c r="S229" s="126" t="b">
        <v>1</v>
      </c>
      <c r="U229" s="301">
        <f t="shared" si="12"/>
        <v>19</v>
      </c>
      <c r="V229" s="301">
        <f t="shared" si="13"/>
        <v>39</v>
      </c>
    </row>
    <row r="230" spans="1:22" x14ac:dyDescent="0.25">
      <c r="A230" s="126" t="s">
        <v>4008</v>
      </c>
      <c r="B230" s="200">
        <v>1</v>
      </c>
      <c r="C230" s="126">
        <v>2</v>
      </c>
      <c r="D230" s="308">
        <f>DEDEL!J230</f>
        <v>400017</v>
      </c>
      <c r="E230" s="126" t="b">
        <v>1</v>
      </c>
      <c r="F230" s="309" t="str">
        <f>RIGHT(DEDEL!C230,4)&amp;"."&amp;DEDEL!M230&amp;"."&amp;DEDEL!K230&amp;"."&amp;$C$5</f>
        <v>3312.DDEL3.E27.Ap21</v>
      </c>
      <c r="G230" s="310">
        <f t="shared" ca="1" si="14"/>
        <v>44361</v>
      </c>
      <c r="H230" s="311">
        <f>-DEDEL!Q230</f>
        <v>316.36316279069763</v>
      </c>
      <c r="I230" s="205">
        <f t="shared" ca="1" si="15"/>
        <v>44361</v>
      </c>
      <c r="J230" s="126">
        <v>3</v>
      </c>
      <c r="K230" s="126" t="b">
        <v>1</v>
      </c>
      <c r="L230" s="126" t="s">
        <v>4009</v>
      </c>
      <c r="M230" s="126" t="b">
        <v>1</v>
      </c>
      <c r="N230" s="126" t="s">
        <v>3687</v>
      </c>
      <c r="O230" s="309" t="str">
        <f>LEFT(DEDEL!D230,19)&amp;"."&amp;DEDELCR!F230</f>
        <v>St Mary's CofE Prim.3312.DDEL3.E27.Ap21</v>
      </c>
      <c r="P230" s="312" t="str">
        <f>DEDEL!I230</f>
        <v>10162/543965</v>
      </c>
      <c r="Q230" s="126" t="b">
        <v>1</v>
      </c>
      <c r="R230" s="126" t="b">
        <v>1</v>
      </c>
      <c r="S230" s="126" t="b">
        <v>1</v>
      </c>
      <c r="U230" s="301">
        <f t="shared" si="12"/>
        <v>19</v>
      </c>
      <c r="V230" s="301">
        <f t="shared" si="13"/>
        <v>39</v>
      </c>
    </row>
    <row r="231" spans="1:22" x14ac:dyDescent="0.25">
      <c r="A231" s="126" t="s">
        <v>4008</v>
      </c>
      <c r="B231" s="200">
        <v>1</v>
      </c>
      <c r="C231" s="126">
        <v>2</v>
      </c>
      <c r="D231" s="308">
        <f>DEDEL!J231</f>
        <v>400006</v>
      </c>
      <c r="E231" s="126" t="b">
        <v>1</v>
      </c>
      <c r="F231" s="309" t="str">
        <f>RIGHT(DEDEL!C231,4)&amp;"."&amp;DEDEL!M231&amp;"."&amp;DEDEL!K231&amp;"."&amp;$C$5</f>
        <v>3313.DDEL3.E27.Ap21</v>
      </c>
      <c r="G231" s="310">
        <f t="shared" ca="1" si="14"/>
        <v>44361</v>
      </c>
      <c r="H231" s="311">
        <f>-DEDEL!Q231</f>
        <v>625.97454545454548</v>
      </c>
      <c r="I231" s="205">
        <f t="shared" ca="1" si="15"/>
        <v>44361</v>
      </c>
      <c r="J231" s="126">
        <v>3</v>
      </c>
      <c r="K231" s="126" t="b">
        <v>1</v>
      </c>
      <c r="L231" s="126" t="s">
        <v>4009</v>
      </c>
      <c r="M231" s="126" t="b">
        <v>1</v>
      </c>
      <c r="N231" s="126" t="s">
        <v>3687</v>
      </c>
      <c r="O231" s="309" t="str">
        <f>LEFT(DEDEL!D231,19)&amp;"."&amp;DEDELCR!F231</f>
        <v>St Paul's CofE Prim.3313.DDEL3.E27.Ap21</v>
      </c>
      <c r="P231" s="312" t="str">
        <f>DEDEL!I231</f>
        <v>10162/543965</v>
      </c>
      <c r="Q231" s="126" t="b">
        <v>1</v>
      </c>
      <c r="R231" s="126" t="b">
        <v>1</v>
      </c>
      <c r="S231" s="126" t="b">
        <v>1</v>
      </c>
      <c r="U231" s="301">
        <f t="shared" si="12"/>
        <v>19</v>
      </c>
      <c r="V231" s="301">
        <f t="shared" si="13"/>
        <v>39</v>
      </c>
    </row>
    <row r="232" spans="1:22" x14ac:dyDescent="0.25">
      <c r="A232" s="126" t="s">
        <v>4008</v>
      </c>
      <c r="B232" s="200">
        <v>1</v>
      </c>
      <c r="C232" s="126">
        <v>2</v>
      </c>
      <c r="D232" s="308">
        <f>DEDEL!J232</f>
        <v>400094</v>
      </c>
      <c r="E232" s="126" t="b">
        <v>1</v>
      </c>
      <c r="F232" s="309" t="str">
        <f>RIGHT(DEDEL!C232,4)&amp;"."&amp;DEDEL!M232&amp;"."&amp;DEDEL!K232&amp;"."&amp;$C$5</f>
        <v>3314.DDEL3.E27.Ap21</v>
      </c>
      <c r="G232" s="310">
        <f t="shared" ca="1" si="14"/>
        <v>44361</v>
      </c>
      <c r="H232" s="311">
        <f>-DEDEL!Q232</f>
        <v>419.55999999999904</v>
      </c>
      <c r="I232" s="205">
        <f t="shared" ca="1" si="15"/>
        <v>44361</v>
      </c>
      <c r="J232" s="126">
        <v>3</v>
      </c>
      <c r="K232" s="126" t="b">
        <v>1</v>
      </c>
      <c r="L232" s="126" t="s">
        <v>4009</v>
      </c>
      <c r="M232" s="126" t="b">
        <v>1</v>
      </c>
      <c r="N232" s="126" t="s">
        <v>3687</v>
      </c>
      <c r="O232" s="309" t="str">
        <f>LEFT(DEDEL!D232,19)&amp;"."&amp;DEDELCR!F232</f>
        <v>St Paul's CofE Prim.3314.DDEL3.E27.Ap21</v>
      </c>
      <c r="P232" s="312" t="str">
        <f>DEDEL!I232</f>
        <v>10162/543965</v>
      </c>
      <c r="Q232" s="126" t="b">
        <v>1</v>
      </c>
      <c r="R232" s="126" t="b">
        <v>1</v>
      </c>
      <c r="S232" s="126" t="b">
        <v>1</v>
      </c>
      <c r="U232" s="301">
        <f t="shared" si="12"/>
        <v>19</v>
      </c>
      <c r="V232" s="301">
        <f t="shared" si="13"/>
        <v>39</v>
      </c>
    </row>
    <row r="233" spans="1:22" x14ac:dyDescent="0.25">
      <c r="A233" s="126" t="s">
        <v>4008</v>
      </c>
      <c r="B233" s="200">
        <v>1</v>
      </c>
      <c r="C233" s="126">
        <v>2</v>
      </c>
      <c r="D233" s="308">
        <f>DEDEL!J233</f>
        <v>400062</v>
      </c>
      <c r="E233" s="126" t="b">
        <v>1</v>
      </c>
      <c r="F233" s="309" t="str">
        <f>RIGHT(DEDEL!C233,4)&amp;"."&amp;DEDEL!M233&amp;"."&amp;DEDEL!K233&amp;"."&amp;$C$5</f>
        <v>3315.DDEL3.E27.Ap21</v>
      </c>
      <c r="G233" s="310">
        <f t="shared" ca="1" si="14"/>
        <v>44361</v>
      </c>
      <c r="H233" s="311">
        <f>-DEDEL!Q233</f>
        <v>171.9333971291866</v>
      </c>
      <c r="I233" s="205">
        <f t="shared" ca="1" si="15"/>
        <v>44361</v>
      </c>
      <c r="J233" s="126">
        <v>3</v>
      </c>
      <c r="K233" s="126" t="b">
        <v>1</v>
      </c>
      <c r="L233" s="126" t="s">
        <v>4009</v>
      </c>
      <c r="M233" s="126" t="b">
        <v>1</v>
      </c>
      <c r="N233" s="126" t="s">
        <v>3687</v>
      </c>
      <c r="O233" s="309" t="str">
        <f>LEFT(DEDEL!D233,19)&amp;"."&amp;DEDELCR!F233</f>
        <v>St Andrew's CofE Vo.3315.DDEL3.E27.Ap21</v>
      </c>
      <c r="P233" s="312" t="str">
        <f>DEDEL!I233</f>
        <v>10162/543965</v>
      </c>
      <c r="Q233" s="126" t="b">
        <v>1</v>
      </c>
      <c r="R233" s="126" t="b">
        <v>1</v>
      </c>
      <c r="S233" s="126" t="b">
        <v>1</v>
      </c>
      <c r="U233" s="301">
        <f t="shared" si="12"/>
        <v>19</v>
      </c>
      <c r="V233" s="301">
        <f t="shared" si="13"/>
        <v>39</v>
      </c>
    </row>
    <row r="234" spans="1:22" x14ac:dyDescent="0.25">
      <c r="A234" s="126" t="s">
        <v>4008</v>
      </c>
      <c r="B234" s="200">
        <v>1</v>
      </c>
      <c r="C234" s="126">
        <v>2</v>
      </c>
      <c r="D234" s="308">
        <f>DEDEL!J234</f>
        <v>400100</v>
      </c>
      <c r="E234" s="126" t="b">
        <v>1</v>
      </c>
      <c r="F234" s="309" t="str">
        <f>RIGHT(DEDEL!C234,4)&amp;"."&amp;DEDEL!M234&amp;"."&amp;DEDEL!K234&amp;"."&amp;$C$5</f>
        <v>3316.DDEL3.E27.Ap21</v>
      </c>
      <c r="G234" s="310">
        <f t="shared" ca="1" si="14"/>
        <v>44361</v>
      </c>
      <c r="H234" s="311">
        <f>-DEDEL!Q234</f>
        <v>235.57118483412324</v>
      </c>
      <c r="I234" s="205">
        <f t="shared" ca="1" si="15"/>
        <v>44361</v>
      </c>
      <c r="J234" s="126">
        <v>3</v>
      </c>
      <c r="K234" s="126" t="b">
        <v>1</v>
      </c>
      <c r="L234" s="126" t="s">
        <v>4009</v>
      </c>
      <c r="M234" s="126" t="b">
        <v>1</v>
      </c>
      <c r="N234" s="126" t="s">
        <v>3687</v>
      </c>
      <c r="O234" s="309" t="str">
        <f>LEFT(DEDEL!D234,19)&amp;"."&amp;DEDELCR!F234</f>
        <v>Trent CofE Primary .3316.DDEL3.E27.Ap21</v>
      </c>
      <c r="P234" s="312" t="str">
        <f>DEDEL!I234</f>
        <v>10162/543965</v>
      </c>
      <c r="Q234" s="126" t="b">
        <v>1</v>
      </c>
      <c r="R234" s="126" t="b">
        <v>1</v>
      </c>
      <c r="S234" s="126" t="b">
        <v>1</v>
      </c>
      <c r="U234" s="301">
        <f t="shared" si="12"/>
        <v>19</v>
      </c>
      <c r="V234" s="301">
        <f t="shared" si="13"/>
        <v>39</v>
      </c>
    </row>
    <row r="235" spans="1:22" x14ac:dyDescent="0.25">
      <c r="A235" s="126" t="s">
        <v>4008</v>
      </c>
      <c r="B235" s="200">
        <v>1</v>
      </c>
      <c r="C235" s="126">
        <v>2</v>
      </c>
      <c r="D235" s="308">
        <f>DEDEL!J235</f>
        <v>400015</v>
      </c>
      <c r="E235" s="126" t="b">
        <v>1</v>
      </c>
      <c r="F235" s="309" t="str">
        <f>RIGHT(DEDEL!C235,4)&amp;"."&amp;DEDEL!M235&amp;"."&amp;DEDEL!K235&amp;"."&amp;$C$5</f>
        <v>3317.DDEL3.E27.Ap21</v>
      </c>
      <c r="G235" s="310">
        <f t="shared" ca="1" si="14"/>
        <v>44361</v>
      </c>
      <c r="H235" s="311">
        <f>-DEDEL!Q235</f>
        <v>578.87727659574466</v>
      </c>
      <c r="I235" s="205">
        <f t="shared" ca="1" si="15"/>
        <v>44361</v>
      </c>
      <c r="J235" s="126">
        <v>3</v>
      </c>
      <c r="K235" s="126" t="b">
        <v>1</v>
      </c>
      <c r="L235" s="126" t="s">
        <v>4009</v>
      </c>
      <c r="M235" s="126" t="b">
        <v>1</v>
      </c>
      <c r="N235" s="126" t="s">
        <v>3687</v>
      </c>
      <c r="O235" s="309" t="str">
        <f>LEFT(DEDEL!D235,19)&amp;"."&amp;DEDELCR!F235</f>
        <v>All Saints' CofE Pr.3317.DDEL3.E27.Ap21</v>
      </c>
      <c r="P235" s="312" t="str">
        <f>DEDEL!I235</f>
        <v>10162/543965</v>
      </c>
      <c r="Q235" s="126" t="b">
        <v>1</v>
      </c>
      <c r="R235" s="126" t="b">
        <v>1</v>
      </c>
      <c r="S235" s="126" t="b">
        <v>1</v>
      </c>
      <c r="U235" s="301">
        <f t="shared" si="12"/>
        <v>19</v>
      </c>
      <c r="V235" s="301">
        <f t="shared" si="13"/>
        <v>39</v>
      </c>
    </row>
    <row r="236" spans="1:22" x14ac:dyDescent="0.25">
      <c r="A236" s="126" t="s">
        <v>4008</v>
      </c>
      <c r="B236" s="200">
        <v>1</v>
      </c>
      <c r="C236" s="126">
        <v>2</v>
      </c>
      <c r="D236" s="308">
        <f>DEDEL!J236</f>
        <v>400023</v>
      </c>
      <c r="E236" s="126" t="b">
        <v>1</v>
      </c>
      <c r="F236" s="309" t="str">
        <f>RIGHT(DEDEL!C236,4)&amp;"."&amp;DEDEL!M236&amp;"."&amp;DEDEL!K236&amp;"."&amp;$C$5</f>
        <v>3500.DDEL3.E27.Ap21</v>
      </c>
      <c r="G236" s="310">
        <f t="shared" ca="1" si="14"/>
        <v>44361</v>
      </c>
      <c r="H236" s="311">
        <f>-DEDEL!Q236</f>
        <v>243.20083333333335</v>
      </c>
      <c r="I236" s="205">
        <f t="shared" ca="1" si="15"/>
        <v>44361</v>
      </c>
      <c r="J236" s="126">
        <v>3</v>
      </c>
      <c r="K236" s="126" t="b">
        <v>1</v>
      </c>
      <c r="L236" s="126" t="s">
        <v>4009</v>
      </c>
      <c r="M236" s="126" t="b">
        <v>1</v>
      </c>
      <c r="N236" s="126" t="s">
        <v>3687</v>
      </c>
      <c r="O236" s="309" t="str">
        <f>LEFT(DEDEL!D236,19)&amp;"."&amp;DEDELCR!F236</f>
        <v>The Annunciation Ca.3500.DDEL3.E27.Ap21</v>
      </c>
      <c r="P236" s="312" t="str">
        <f>DEDEL!I236</f>
        <v>10162/543965</v>
      </c>
      <c r="Q236" s="126" t="b">
        <v>1</v>
      </c>
      <c r="R236" s="126" t="b">
        <v>1</v>
      </c>
      <c r="S236" s="126" t="b">
        <v>1</v>
      </c>
      <c r="U236" s="301">
        <f t="shared" si="12"/>
        <v>19</v>
      </c>
      <c r="V236" s="301">
        <f t="shared" si="13"/>
        <v>39</v>
      </c>
    </row>
    <row r="237" spans="1:22" x14ac:dyDescent="0.25">
      <c r="A237" s="126" t="s">
        <v>4008</v>
      </c>
      <c r="B237" s="200">
        <v>1</v>
      </c>
      <c r="C237" s="126">
        <v>2</v>
      </c>
      <c r="D237" s="308">
        <f>DEDEL!J237</f>
        <v>400003</v>
      </c>
      <c r="E237" s="126" t="b">
        <v>1</v>
      </c>
      <c r="F237" s="309" t="str">
        <f>RIGHT(DEDEL!C237,4)&amp;"."&amp;DEDEL!M237&amp;"."&amp;DEDEL!K237&amp;"."&amp;$C$5</f>
        <v>3501.DDEL3.E27.Ap21</v>
      </c>
      <c r="G237" s="310">
        <f t="shared" ca="1" si="14"/>
        <v>44361</v>
      </c>
      <c r="H237" s="311">
        <f>-DEDEL!Q237</f>
        <v>413.21201923076927</v>
      </c>
      <c r="I237" s="205">
        <f t="shared" ca="1" si="15"/>
        <v>44361</v>
      </c>
      <c r="J237" s="126">
        <v>3</v>
      </c>
      <c r="K237" s="126" t="b">
        <v>1</v>
      </c>
      <c r="L237" s="126" t="s">
        <v>4009</v>
      </c>
      <c r="M237" s="126" t="b">
        <v>1</v>
      </c>
      <c r="N237" s="126" t="s">
        <v>3687</v>
      </c>
      <c r="O237" s="309" t="str">
        <f>LEFT(DEDEL!D237,19)&amp;"."&amp;DEDELCR!F237</f>
        <v>Our Lady of Lourdes.3501.DDEL3.E27.Ap21</v>
      </c>
      <c r="P237" s="312" t="str">
        <f>DEDEL!I237</f>
        <v>10162/543965</v>
      </c>
      <c r="Q237" s="126" t="b">
        <v>1</v>
      </c>
      <c r="R237" s="126" t="b">
        <v>1</v>
      </c>
      <c r="S237" s="126" t="b">
        <v>1</v>
      </c>
      <c r="U237" s="301">
        <f t="shared" si="12"/>
        <v>19</v>
      </c>
      <c r="V237" s="301">
        <f t="shared" si="13"/>
        <v>39</v>
      </c>
    </row>
    <row r="238" spans="1:22" x14ac:dyDescent="0.25">
      <c r="A238" s="126" t="s">
        <v>4008</v>
      </c>
      <c r="B238" s="200">
        <v>1</v>
      </c>
      <c r="C238" s="126">
        <v>2</v>
      </c>
      <c r="D238" s="308">
        <f>DEDEL!J238</f>
        <v>400096</v>
      </c>
      <c r="E238" s="126" t="b">
        <v>1</v>
      </c>
      <c r="F238" s="309" t="str">
        <f>RIGHT(DEDEL!C238,4)&amp;"."&amp;DEDEL!M238&amp;"."&amp;DEDEL!K238&amp;"."&amp;$C$5</f>
        <v>3502.DDEL3.E27.Ap21</v>
      </c>
      <c r="G238" s="310">
        <f t="shared" ca="1" si="14"/>
        <v>44361</v>
      </c>
      <c r="H238" s="311">
        <f>-DEDEL!Q238</f>
        <v>1119.1812643678161</v>
      </c>
      <c r="I238" s="205">
        <f t="shared" ca="1" si="15"/>
        <v>44361</v>
      </c>
      <c r="J238" s="126">
        <v>3</v>
      </c>
      <c r="K238" s="126" t="b">
        <v>1</v>
      </c>
      <c r="L238" s="126" t="s">
        <v>4009</v>
      </c>
      <c r="M238" s="126" t="b">
        <v>1</v>
      </c>
      <c r="N238" s="126" t="s">
        <v>3687</v>
      </c>
      <c r="O238" s="309" t="str">
        <f>LEFT(DEDEL!D238,19)&amp;"."&amp;DEDELCR!F238</f>
        <v>St Agnes' Catholic .3502.DDEL3.E27.Ap21</v>
      </c>
      <c r="P238" s="312" t="str">
        <f>DEDEL!I238</f>
        <v>10162/543965</v>
      </c>
      <c r="Q238" s="126" t="b">
        <v>1</v>
      </c>
      <c r="R238" s="126" t="b">
        <v>1</v>
      </c>
      <c r="S238" s="126" t="b">
        <v>1</v>
      </c>
      <c r="U238" s="301">
        <f t="shared" si="12"/>
        <v>19</v>
      </c>
      <c r="V238" s="301">
        <f t="shared" si="13"/>
        <v>39</v>
      </c>
    </row>
    <row r="239" spans="1:22" x14ac:dyDescent="0.25">
      <c r="A239" s="126" t="s">
        <v>4008</v>
      </c>
      <c r="B239" s="200">
        <v>1</v>
      </c>
      <c r="C239" s="126">
        <v>2</v>
      </c>
      <c r="D239" s="308">
        <f>DEDEL!J239</f>
        <v>400064</v>
      </c>
      <c r="E239" s="126" t="b">
        <v>1</v>
      </c>
      <c r="F239" s="309" t="str">
        <f>RIGHT(DEDEL!C239,4)&amp;"."&amp;DEDEL!M239&amp;"."&amp;DEDEL!K239&amp;"."&amp;$C$5</f>
        <v>3504.DDEL3.E27.Ap21</v>
      </c>
      <c r="G239" s="310">
        <f t="shared" ca="1" si="14"/>
        <v>44361</v>
      </c>
      <c r="H239" s="311">
        <f>-DEDEL!Q239</f>
        <v>603.21344497607663</v>
      </c>
      <c r="I239" s="205">
        <f t="shared" ca="1" si="15"/>
        <v>44361</v>
      </c>
      <c r="J239" s="126">
        <v>3</v>
      </c>
      <c r="K239" s="126" t="b">
        <v>1</v>
      </c>
      <c r="L239" s="126" t="s">
        <v>4009</v>
      </c>
      <c r="M239" s="126" t="b">
        <v>1</v>
      </c>
      <c r="N239" s="126" t="s">
        <v>3687</v>
      </c>
      <c r="O239" s="309" t="str">
        <f>LEFT(DEDEL!D239,19)&amp;"."&amp;DEDELCR!F239</f>
        <v>St Catherine's RC S.3504.DDEL3.E27.Ap21</v>
      </c>
      <c r="P239" s="312" t="str">
        <f>DEDEL!I239</f>
        <v>10162/543965</v>
      </c>
      <c r="Q239" s="126" t="b">
        <v>1</v>
      </c>
      <c r="R239" s="126" t="b">
        <v>1</v>
      </c>
      <c r="S239" s="126" t="b">
        <v>1</v>
      </c>
      <c r="U239" s="301">
        <f t="shared" si="12"/>
        <v>19</v>
      </c>
      <c r="V239" s="301">
        <f t="shared" si="13"/>
        <v>39</v>
      </c>
    </row>
    <row r="240" spans="1:22" x14ac:dyDescent="0.25">
      <c r="A240" s="126" t="s">
        <v>4008</v>
      </c>
      <c r="B240" s="200">
        <v>1</v>
      </c>
      <c r="C240" s="126">
        <v>2</v>
      </c>
      <c r="D240" s="308">
        <f>DEDEL!J240</f>
        <v>400009</v>
      </c>
      <c r="E240" s="126" t="b">
        <v>1</v>
      </c>
      <c r="F240" s="309" t="str">
        <f>RIGHT(DEDEL!C240,4)&amp;"."&amp;DEDEL!M240&amp;"."&amp;DEDEL!K240&amp;"."&amp;$C$5</f>
        <v>3506.DDEL3.E27.Ap21</v>
      </c>
      <c r="G240" s="310">
        <f t="shared" ca="1" si="14"/>
        <v>44361</v>
      </c>
      <c r="H240" s="311">
        <f>-DEDEL!Q240</f>
        <v>234.41872909698995</v>
      </c>
      <c r="I240" s="205">
        <f t="shared" ca="1" si="15"/>
        <v>44361</v>
      </c>
      <c r="J240" s="126">
        <v>3</v>
      </c>
      <c r="K240" s="126" t="b">
        <v>1</v>
      </c>
      <c r="L240" s="126" t="s">
        <v>4009</v>
      </c>
      <c r="M240" s="126" t="b">
        <v>1</v>
      </c>
      <c r="N240" s="126" t="s">
        <v>3687</v>
      </c>
      <c r="O240" s="309" t="str">
        <f>LEFT(DEDEL!D240,19)&amp;"."&amp;DEDELCR!F240</f>
        <v>St Vincent's Cathol.3506.DDEL3.E27.Ap21</v>
      </c>
      <c r="P240" s="312" t="str">
        <f>DEDEL!I240</f>
        <v>10162/543965</v>
      </c>
      <c r="Q240" s="126" t="b">
        <v>1</v>
      </c>
      <c r="R240" s="126" t="b">
        <v>1</v>
      </c>
      <c r="S240" s="126" t="b">
        <v>1</v>
      </c>
      <c r="U240" s="301">
        <f t="shared" si="12"/>
        <v>19</v>
      </c>
      <c r="V240" s="301">
        <f t="shared" si="13"/>
        <v>39</v>
      </c>
    </row>
    <row r="241" spans="1:22" x14ac:dyDescent="0.25">
      <c r="A241" s="126" t="s">
        <v>4008</v>
      </c>
      <c r="B241" s="200">
        <v>1</v>
      </c>
      <c r="C241" s="126">
        <v>2</v>
      </c>
      <c r="D241" s="308">
        <f>DEDEL!J241</f>
        <v>400037</v>
      </c>
      <c r="E241" s="126" t="b">
        <v>1</v>
      </c>
      <c r="F241" s="309" t="str">
        <f>RIGHT(DEDEL!C241,4)&amp;"."&amp;DEDEL!M241&amp;"."&amp;DEDEL!K241&amp;"."&amp;$C$5</f>
        <v>3507.DDEL3.E27.Ap21</v>
      </c>
      <c r="G241" s="310">
        <f t="shared" ca="1" si="14"/>
        <v>44361</v>
      </c>
      <c r="H241" s="311">
        <f>-DEDEL!Q241</f>
        <v>236.31419689119173</v>
      </c>
      <c r="I241" s="205">
        <f t="shared" ca="1" si="15"/>
        <v>44361</v>
      </c>
      <c r="J241" s="126">
        <v>3</v>
      </c>
      <c r="K241" s="126" t="b">
        <v>1</v>
      </c>
      <c r="L241" s="126" t="s">
        <v>4009</v>
      </c>
      <c r="M241" s="126" t="b">
        <v>1</v>
      </c>
      <c r="N241" s="126" t="s">
        <v>3687</v>
      </c>
      <c r="O241" s="309" t="str">
        <f>LEFT(DEDEL!D241,19)&amp;"."&amp;DEDELCR!F241</f>
        <v>St Theresa's Cathol.3507.DDEL3.E27.Ap21</v>
      </c>
      <c r="P241" s="312" t="str">
        <f>DEDEL!I241</f>
        <v>10162/543965</v>
      </c>
      <c r="Q241" s="126" t="b">
        <v>1</v>
      </c>
      <c r="R241" s="126" t="b">
        <v>1</v>
      </c>
      <c r="S241" s="126" t="b">
        <v>1</v>
      </c>
      <c r="U241" s="301">
        <f t="shared" si="12"/>
        <v>19</v>
      </c>
      <c r="V241" s="301">
        <f t="shared" si="13"/>
        <v>39</v>
      </c>
    </row>
    <row r="242" spans="1:22" x14ac:dyDescent="0.25">
      <c r="A242" s="126" t="s">
        <v>4008</v>
      </c>
      <c r="B242" s="200">
        <v>1</v>
      </c>
      <c r="C242" s="126">
        <v>2</v>
      </c>
      <c r="D242" s="308">
        <f>DEDEL!J242</f>
        <v>400066</v>
      </c>
      <c r="E242" s="126" t="b">
        <v>1</v>
      </c>
      <c r="F242" s="309" t="str">
        <f>RIGHT(DEDEL!C242,4)&amp;"."&amp;DEDEL!M242&amp;"."&amp;DEDEL!K242&amp;"."&amp;$C$5</f>
        <v>3509.DDEL3.E27.Ap21</v>
      </c>
      <c r="G242" s="310">
        <f t="shared" ca="1" si="14"/>
        <v>44361</v>
      </c>
      <c r="H242" s="311">
        <f>-DEDEL!Q242</f>
        <v>1024.2199999999987</v>
      </c>
      <c r="I242" s="205">
        <f t="shared" ca="1" si="15"/>
        <v>44361</v>
      </c>
      <c r="J242" s="126">
        <v>3</v>
      </c>
      <c r="K242" s="126" t="b">
        <v>1</v>
      </c>
      <c r="L242" s="126" t="s">
        <v>4009</v>
      </c>
      <c r="M242" s="126" t="b">
        <v>1</v>
      </c>
      <c r="N242" s="126" t="s">
        <v>3687</v>
      </c>
      <c r="O242" s="309" t="str">
        <f>LEFT(DEDEL!D242,19)&amp;"."&amp;DEDELCR!F242</f>
        <v>St Joseph's Catholi.3509.DDEL3.E27.Ap21</v>
      </c>
      <c r="P242" s="312" t="str">
        <f>DEDEL!I242</f>
        <v>10162/543965</v>
      </c>
      <c r="Q242" s="126" t="b">
        <v>1</v>
      </c>
      <c r="R242" s="126" t="b">
        <v>1</v>
      </c>
      <c r="S242" s="126" t="b">
        <v>1</v>
      </c>
      <c r="U242" s="301">
        <f t="shared" si="12"/>
        <v>19</v>
      </c>
      <c r="V242" s="301">
        <f t="shared" si="13"/>
        <v>39</v>
      </c>
    </row>
    <row r="243" spans="1:22" x14ac:dyDescent="0.25">
      <c r="A243" s="126" t="s">
        <v>4008</v>
      </c>
      <c r="B243" s="200">
        <v>1</v>
      </c>
      <c r="C243" s="126">
        <v>2</v>
      </c>
      <c r="D243" s="308">
        <f>DEDEL!J243</f>
        <v>400071</v>
      </c>
      <c r="E243" s="126" t="b">
        <v>1</v>
      </c>
      <c r="F243" s="309" t="str">
        <f>RIGHT(DEDEL!C243,4)&amp;"."&amp;DEDEL!M243&amp;"."&amp;DEDEL!K243&amp;"."&amp;$C$5</f>
        <v>3510.DDEL3.E27.Ap21</v>
      </c>
      <c r="G243" s="310">
        <f t="shared" ca="1" si="14"/>
        <v>44361</v>
      </c>
      <c r="H243" s="311">
        <f>-DEDEL!Q243</f>
        <v>520.91086294416243</v>
      </c>
      <c r="I243" s="205">
        <f t="shared" ca="1" si="15"/>
        <v>44361</v>
      </c>
      <c r="J243" s="126">
        <v>3</v>
      </c>
      <c r="K243" s="126" t="b">
        <v>1</v>
      </c>
      <c r="L243" s="126" t="s">
        <v>4009</v>
      </c>
      <c r="M243" s="126" t="b">
        <v>1</v>
      </c>
      <c r="N243" s="126" t="s">
        <v>3687</v>
      </c>
      <c r="O243" s="309" t="str">
        <f>LEFT(DEDEL!D243,19)&amp;"."&amp;DEDELCR!F243</f>
        <v>Sacred Heart Roman .3510.DDEL3.E27.Ap21</v>
      </c>
      <c r="P243" s="312" t="str">
        <f>DEDEL!I243</f>
        <v>10162/543965</v>
      </c>
      <c r="Q243" s="126" t="b">
        <v>1</v>
      </c>
      <c r="R243" s="126" t="b">
        <v>1</v>
      </c>
      <c r="S243" s="126" t="b">
        <v>1</v>
      </c>
      <c r="U243" s="301">
        <f t="shared" si="12"/>
        <v>19</v>
      </c>
      <c r="V243" s="301">
        <f t="shared" si="13"/>
        <v>39</v>
      </c>
    </row>
    <row r="244" spans="1:22" x14ac:dyDescent="0.25">
      <c r="A244" s="126" t="s">
        <v>4008</v>
      </c>
      <c r="B244" s="200">
        <v>1</v>
      </c>
      <c r="C244" s="126">
        <v>2</v>
      </c>
      <c r="D244" s="308">
        <f>DEDEL!J244</f>
        <v>400024</v>
      </c>
      <c r="E244" s="126" t="b">
        <v>1</v>
      </c>
      <c r="F244" s="309" t="str">
        <f>RIGHT(DEDEL!C244,4)&amp;"."&amp;DEDEL!M244&amp;"."&amp;DEDEL!K244&amp;"."&amp;$C$5</f>
        <v>3511.DDEL3.E27.Ap21</v>
      </c>
      <c r="G244" s="310">
        <f t="shared" ca="1" si="14"/>
        <v>44361</v>
      </c>
      <c r="H244" s="311">
        <f>-DEDEL!Q244</f>
        <v>1396.793076923077</v>
      </c>
      <c r="I244" s="205">
        <f t="shared" ca="1" si="15"/>
        <v>44361</v>
      </c>
      <c r="J244" s="126">
        <v>3</v>
      </c>
      <c r="K244" s="126" t="b">
        <v>1</v>
      </c>
      <c r="L244" s="126" t="s">
        <v>4009</v>
      </c>
      <c r="M244" s="126" t="b">
        <v>1</v>
      </c>
      <c r="N244" s="126" t="s">
        <v>3687</v>
      </c>
      <c r="O244" s="309" t="str">
        <f>LEFT(DEDEL!D244,19)&amp;"."&amp;DEDELCR!F244</f>
        <v>Blessed Dominic Cat.3511.DDEL3.E27.Ap21</v>
      </c>
      <c r="P244" s="312" t="str">
        <f>DEDEL!I244</f>
        <v>10162/543965</v>
      </c>
      <c r="Q244" s="126" t="b">
        <v>1</v>
      </c>
      <c r="R244" s="126" t="b">
        <v>1</v>
      </c>
      <c r="S244" s="126" t="b">
        <v>1</v>
      </c>
      <c r="U244" s="301">
        <f t="shared" si="12"/>
        <v>19</v>
      </c>
      <c r="V244" s="301">
        <f t="shared" si="13"/>
        <v>39</v>
      </c>
    </row>
    <row r="245" spans="1:22" x14ac:dyDescent="0.25">
      <c r="A245" s="126" t="s">
        <v>4008</v>
      </c>
      <c r="B245" s="200">
        <v>1</v>
      </c>
      <c r="C245" s="126">
        <v>2</v>
      </c>
      <c r="D245" s="308">
        <f>DEDEL!J245</f>
        <v>400093</v>
      </c>
      <c r="E245" s="126" t="b">
        <v>1</v>
      </c>
      <c r="F245" s="309" t="str">
        <f>RIGHT(DEDEL!C245,4)&amp;"."&amp;DEDEL!M245&amp;"."&amp;DEDEL!K245&amp;"."&amp;$C$5</f>
        <v>3512.DDEL3.E27.Ap21</v>
      </c>
      <c r="G245" s="310">
        <f t="shared" ca="1" si="14"/>
        <v>44361</v>
      </c>
      <c r="H245" s="311">
        <f>-DEDEL!Q245</f>
        <v>98.719999999999985</v>
      </c>
      <c r="I245" s="205">
        <f t="shared" ca="1" si="15"/>
        <v>44361</v>
      </c>
      <c r="J245" s="126">
        <v>3</v>
      </c>
      <c r="K245" s="126" t="b">
        <v>1</v>
      </c>
      <c r="L245" s="126" t="s">
        <v>4009</v>
      </c>
      <c r="M245" s="126" t="b">
        <v>1</v>
      </c>
      <c r="N245" s="126" t="s">
        <v>3687</v>
      </c>
      <c r="O245" s="309" t="str">
        <f>LEFT(DEDEL!D245,19)&amp;"."&amp;DEDELCR!F245</f>
        <v>Rosh Pinah Primary .3512.DDEL3.E27.Ap21</v>
      </c>
      <c r="P245" s="312" t="str">
        <f>DEDEL!I245</f>
        <v>10162/543965</v>
      </c>
      <c r="Q245" s="126" t="b">
        <v>1</v>
      </c>
      <c r="R245" s="126" t="b">
        <v>1</v>
      </c>
      <c r="S245" s="126" t="b">
        <v>1</v>
      </c>
      <c r="U245" s="301">
        <f t="shared" ref="U245:U308" si="16">LEN(F245)</f>
        <v>19</v>
      </c>
      <c r="V245" s="301">
        <f t="shared" ref="V245:V308" si="17">LEN(O245)</f>
        <v>39</v>
      </c>
    </row>
    <row r="246" spans="1:22" x14ac:dyDescent="0.25">
      <c r="A246" s="126" t="s">
        <v>4008</v>
      </c>
      <c r="B246" s="200">
        <v>1</v>
      </c>
      <c r="C246" s="126">
        <v>2</v>
      </c>
      <c r="D246" s="308">
        <f>DEDEL!J246</f>
        <v>400007</v>
      </c>
      <c r="E246" s="126" t="b">
        <v>1</v>
      </c>
      <c r="F246" s="309" t="str">
        <f>RIGHT(DEDEL!C246,4)&amp;"."&amp;DEDEL!M246&amp;"."&amp;DEDEL!K246&amp;"."&amp;$C$5</f>
        <v>3513.DDEL3.E27.Ap21</v>
      </c>
      <c r="G246" s="310">
        <f t="shared" ca="1" si="14"/>
        <v>44361</v>
      </c>
      <c r="H246" s="311">
        <f>-DEDEL!Q246</f>
        <v>198.48465608465605</v>
      </c>
      <c r="I246" s="205">
        <f t="shared" ca="1" si="15"/>
        <v>44361</v>
      </c>
      <c r="J246" s="126">
        <v>3</v>
      </c>
      <c r="K246" s="126" t="b">
        <v>1</v>
      </c>
      <c r="L246" s="126" t="s">
        <v>4009</v>
      </c>
      <c r="M246" s="126" t="b">
        <v>1</v>
      </c>
      <c r="N246" s="126" t="s">
        <v>3687</v>
      </c>
      <c r="O246" s="309" t="str">
        <f>LEFT(DEDEL!D246,19)&amp;"."&amp;DEDELCR!F246</f>
        <v>Menorah Primary Sch.3513.DDEL3.E27.Ap21</v>
      </c>
      <c r="P246" s="312" t="str">
        <f>DEDEL!I246</f>
        <v>10162/543965</v>
      </c>
      <c r="Q246" s="126" t="b">
        <v>1</v>
      </c>
      <c r="R246" s="126" t="b">
        <v>1</v>
      </c>
      <c r="S246" s="126" t="b">
        <v>1</v>
      </c>
      <c r="U246" s="301">
        <f t="shared" si="16"/>
        <v>19</v>
      </c>
      <c r="V246" s="301">
        <f t="shared" si="17"/>
        <v>39</v>
      </c>
    </row>
    <row r="247" spans="1:22" x14ac:dyDescent="0.25">
      <c r="A247" s="126" t="s">
        <v>4008</v>
      </c>
      <c r="B247" s="200">
        <v>1</v>
      </c>
      <c r="C247" s="126">
        <v>2</v>
      </c>
      <c r="D247" s="308">
        <f>DEDEL!J247</f>
        <v>400107</v>
      </c>
      <c r="E247" s="126" t="b">
        <v>1</v>
      </c>
      <c r="F247" s="309" t="str">
        <f>RIGHT(DEDEL!C247,4)&amp;"."&amp;DEDEL!M247&amp;"."&amp;DEDEL!K247&amp;"."&amp;$C$5</f>
        <v>3514.DDEL3.E27.Ap21</v>
      </c>
      <c r="G247" s="310">
        <f t="shared" ca="1" si="14"/>
        <v>44361</v>
      </c>
      <c r="H247" s="311">
        <f>-DEDEL!Q247</f>
        <v>694.394563106796</v>
      </c>
      <c r="I247" s="205">
        <f t="shared" ca="1" si="15"/>
        <v>44361</v>
      </c>
      <c r="J247" s="126">
        <v>3</v>
      </c>
      <c r="K247" s="126" t="b">
        <v>1</v>
      </c>
      <c r="L247" s="126" t="s">
        <v>4009</v>
      </c>
      <c r="M247" s="126" t="b">
        <v>1</v>
      </c>
      <c r="N247" s="126" t="s">
        <v>3687</v>
      </c>
      <c r="O247" s="309" t="str">
        <f>LEFT(DEDEL!D247,19)&amp;"."&amp;DEDELCR!F247</f>
        <v>The Annunciation RC.3514.DDEL3.E27.Ap21</v>
      </c>
      <c r="P247" s="312" t="str">
        <f>DEDEL!I247</f>
        <v>10162/543965</v>
      </c>
      <c r="Q247" s="126" t="b">
        <v>1</v>
      </c>
      <c r="R247" s="126" t="b">
        <v>1</v>
      </c>
      <c r="S247" s="126" t="b">
        <v>1</v>
      </c>
      <c r="U247" s="301">
        <f t="shared" si="16"/>
        <v>19</v>
      </c>
      <c r="V247" s="301">
        <f t="shared" si="17"/>
        <v>39</v>
      </c>
    </row>
    <row r="248" spans="1:22" x14ac:dyDescent="0.25">
      <c r="A248" s="126" t="s">
        <v>4008</v>
      </c>
      <c r="B248" s="200">
        <v>1</v>
      </c>
      <c r="C248" s="126">
        <v>2</v>
      </c>
      <c r="D248" s="308">
        <f>DEDEL!J248</f>
        <v>400108</v>
      </c>
      <c r="E248" s="126" t="b">
        <v>1</v>
      </c>
      <c r="F248" s="309" t="str">
        <f>RIGHT(DEDEL!C248,4)&amp;"."&amp;DEDEL!M248&amp;"."&amp;DEDEL!K248&amp;"."&amp;$C$5</f>
        <v>3516.DDEL3.E27.Ap21</v>
      </c>
      <c r="G248" s="310">
        <f t="shared" ca="1" si="14"/>
        <v>44361</v>
      </c>
      <c r="H248" s="311">
        <f>-DEDEL!Q248</f>
        <v>246.79999999999995</v>
      </c>
      <c r="I248" s="205">
        <f t="shared" ca="1" si="15"/>
        <v>44361</v>
      </c>
      <c r="J248" s="126">
        <v>3</v>
      </c>
      <c r="K248" s="126" t="b">
        <v>1</v>
      </c>
      <c r="L248" s="126" t="s">
        <v>4009</v>
      </c>
      <c r="M248" s="126" t="b">
        <v>1</v>
      </c>
      <c r="N248" s="126" t="s">
        <v>3687</v>
      </c>
      <c r="O248" s="309" t="str">
        <f>LEFT(DEDEL!D248,19)&amp;"."&amp;DEDELCR!F248</f>
        <v>Hasmonean Primary S.3516.DDEL3.E27.Ap21</v>
      </c>
      <c r="P248" s="312" t="str">
        <f>DEDEL!I248</f>
        <v>10162/543965</v>
      </c>
      <c r="Q248" s="126" t="b">
        <v>1</v>
      </c>
      <c r="R248" s="126" t="b">
        <v>1</v>
      </c>
      <c r="S248" s="126" t="b">
        <v>1</v>
      </c>
      <c r="U248" s="301">
        <f t="shared" si="16"/>
        <v>19</v>
      </c>
      <c r="V248" s="301">
        <f t="shared" si="17"/>
        <v>39</v>
      </c>
    </row>
    <row r="249" spans="1:22" x14ac:dyDescent="0.25">
      <c r="A249" s="126" t="s">
        <v>4008</v>
      </c>
      <c r="B249" s="200">
        <v>1</v>
      </c>
      <c r="C249" s="126">
        <v>2</v>
      </c>
      <c r="D249" s="308">
        <f>DEDEL!J249</f>
        <v>400117</v>
      </c>
      <c r="E249" s="126" t="b">
        <v>1</v>
      </c>
      <c r="F249" s="309" t="str">
        <f>RIGHT(DEDEL!C249,4)&amp;"."&amp;DEDEL!M249&amp;"."&amp;DEDEL!K249&amp;"."&amp;$C$5</f>
        <v>3518.DDEL3.E27.Ap21</v>
      </c>
      <c r="G249" s="310">
        <f t="shared" ca="1" si="14"/>
        <v>44361</v>
      </c>
      <c r="H249" s="311">
        <f>-DEDEL!Q249</f>
        <v>1815.38582278481</v>
      </c>
      <c r="I249" s="205">
        <f t="shared" ca="1" si="15"/>
        <v>44361</v>
      </c>
      <c r="J249" s="126">
        <v>3</v>
      </c>
      <c r="K249" s="126" t="b">
        <v>1</v>
      </c>
      <c r="L249" s="126" t="s">
        <v>4009</v>
      </c>
      <c r="M249" s="126" t="b">
        <v>1</v>
      </c>
      <c r="N249" s="126" t="s">
        <v>3687</v>
      </c>
      <c r="O249" s="309" t="str">
        <f>LEFT(DEDEL!D249,19)&amp;"."&amp;DEDELCR!F249</f>
        <v>Woodcroft Primary S.3518.DDEL3.E27.Ap21</v>
      </c>
      <c r="P249" s="312" t="str">
        <f>DEDEL!I249</f>
        <v>10162/543965</v>
      </c>
      <c r="Q249" s="126" t="b">
        <v>1</v>
      </c>
      <c r="R249" s="126" t="b">
        <v>1</v>
      </c>
      <c r="S249" s="126" t="b">
        <v>1</v>
      </c>
      <c r="U249" s="301">
        <f t="shared" si="16"/>
        <v>19</v>
      </c>
      <c r="V249" s="301">
        <f t="shared" si="17"/>
        <v>39</v>
      </c>
    </row>
    <row r="250" spans="1:22" x14ac:dyDescent="0.25">
      <c r="A250" s="126" t="s">
        <v>4008</v>
      </c>
      <c r="B250" s="200">
        <v>1</v>
      </c>
      <c r="C250" s="126">
        <v>2</v>
      </c>
      <c r="D250" s="308">
        <f>DEDEL!J250</f>
        <v>400125</v>
      </c>
      <c r="E250" s="126" t="b">
        <v>1</v>
      </c>
      <c r="F250" s="309" t="str">
        <f>RIGHT(DEDEL!C250,4)&amp;"."&amp;DEDEL!M250&amp;"."&amp;DEDEL!K250&amp;"."&amp;$C$5</f>
        <v>3520.DDEL3.E27.Ap21</v>
      </c>
      <c r="G250" s="310">
        <f t="shared" ca="1" si="14"/>
        <v>44361</v>
      </c>
      <c r="H250" s="311">
        <f>-DEDEL!Q250</f>
        <v>12.34</v>
      </c>
      <c r="I250" s="205">
        <f t="shared" ca="1" si="15"/>
        <v>44361</v>
      </c>
      <c r="J250" s="126">
        <v>3</v>
      </c>
      <c r="K250" s="126" t="b">
        <v>1</v>
      </c>
      <c r="L250" s="126" t="s">
        <v>4009</v>
      </c>
      <c r="M250" s="126" t="b">
        <v>1</v>
      </c>
      <c r="N250" s="126" t="s">
        <v>3687</v>
      </c>
      <c r="O250" s="309" t="str">
        <f>LEFT(DEDEL!D250,19)&amp;"."&amp;DEDELCR!F250</f>
        <v>Akiva School.3520.DDEL3.E27.Ap21</v>
      </c>
      <c r="P250" s="312" t="str">
        <f>DEDEL!I250</f>
        <v>10162/543965</v>
      </c>
      <c r="Q250" s="126" t="b">
        <v>1</v>
      </c>
      <c r="R250" s="126" t="b">
        <v>1</v>
      </c>
      <c r="S250" s="126" t="b">
        <v>1</v>
      </c>
      <c r="U250" s="301">
        <f t="shared" si="16"/>
        <v>19</v>
      </c>
      <c r="V250" s="301">
        <f t="shared" si="17"/>
        <v>32</v>
      </c>
    </row>
    <row r="251" spans="1:22" x14ac:dyDescent="0.25">
      <c r="A251" s="126" t="s">
        <v>4008</v>
      </c>
      <c r="B251" s="200">
        <v>1</v>
      </c>
      <c r="C251" s="126">
        <v>2</v>
      </c>
      <c r="D251" s="308">
        <f>DEDEL!J251</f>
        <v>400130</v>
      </c>
      <c r="E251" s="126" t="b">
        <v>1</v>
      </c>
      <c r="F251" s="309" t="str">
        <f>RIGHT(DEDEL!C251,4)&amp;"."&amp;DEDEL!M251&amp;"."&amp;DEDEL!K251&amp;"."&amp;$C$5</f>
        <v>3523.DDEL3.E27.Ap21</v>
      </c>
      <c r="G251" s="310">
        <f t="shared" ca="1" si="14"/>
        <v>44361</v>
      </c>
      <c r="H251" s="311">
        <f>-DEDEL!Q251</f>
        <v>1476.046227929374</v>
      </c>
      <c r="I251" s="205">
        <f t="shared" ca="1" si="15"/>
        <v>44361</v>
      </c>
      <c r="J251" s="126">
        <v>3</v>
      </c>
      <c r="K251" s="126" t="b">
        <v>1</v>
      </c>
      <c r="L251" s="126" t="s">
        <v>4009</v>
      </c>
      <c r="M251" s="126" t="b">
        <v>1</v>
      </c>
      <c r="N251" s="126" t="s">
        <v>3687</v>
      </c>
      <c r="O251" s="309" t="str">
        <f>LEFT(DEDEL!D251,19)&amp;"."&amp;DEDELCR!F251</f>
        <v>Martin Primary Scho.3523.DDEL3.E27.Ap21</v>
      </c>
      <c r="P251" s="312" t="str">
        <f>DEDEL!I251</f>
        <v>10162/543965</v>
      </c>
      <c r="Q251" s="126" t="b">
        <v>1</v>
      </c>
      <c r="R251" s="126" t="b">
        <v>1</v>
      </c>
      <c r="S251" s="126" t="b">
        <v>1</v>
      </c>
      <c r="U251" s="301">
        <f t="shared" si="16"/>
        <v>19</v>
      </c>
      <c r="V251" s="301">
        <f t="shared" si="17"/>
        <v>39</v>
      </c>
    </row>
    <row r="252" spans="1:22" x14ac:dyDescent="0.25">
      <c r="A252" s="126" t="s">
        <v>4008</v>
      </c>
      <c r="B252" s="200">
        <v>1</v>
      </c>
      <c r="C252" s="126">
        <v>2</v>
      </c>
      <c r="D252" s="308">
        <f>DEDEL!J252</f>
        <v>400150</v>
      </c>
      <c r="E252" s="126" t="b">
        <v>1</v>
      </c>
      <c r="F252" s="309" t="str">
        <f>RIGHT(DEDEL!C252,4)&amp;"."&amp;DEDEL!M252&amp;"."&amp;DEDEL!K252&amp;"."&amp;$C$5</f>
        <v>3524.DDEL3.E27.Ap21</v>
      </c>
      <c r="G252" s="310">
        <f t="shared" ca="1" si="14"/>
        <v>44361</v>
      </c>
      <c r="H252" s="311">
        <f>-DEDEL!Q252</f>
        <v>149.67225806451611</v>
      </c>
      <c r="I252" s="205">
        <f t="shared" ca="1" si="15"/>
        <v>44361</v>
      </c>
      <c r="J252" s="126">
        <v>3</v>
      </c>
      <c r="K252" s="126" t="b">
        <v>1</v>
      </c>
      <c r="L252" s="126" t="s">
        <v>4009</v>
      </c>
      <c r="M252" s="126" t="b">
        <v>1</v>
      </c>
      <c r="N252" s="126" t="s">
        <v>3687</v>
      </c>
      <c r="O252" s="309" t="str">
        <f>LEFT(DEDEL!D252,19)&amp;"."&amp;DEDELCR!F252</f>
        <v>Beit Shvidler Prima.3524.DDEL3.E27.Ap21</v>
      </c>
      <c r="P252" s="312" t="str">
        <f>DEDEL!I252</f>
        <v>10162/543965</v>
      </c>
      <c r="Q252" s="126" t="b">
        <v>1</v>
      </c>
      <c r="R252" s="126" t="b">
        <v>1</v>
      </c>
      <c r="S252" s="126" t="b">
        <v>1</v>
      </c>
      <c r="U252" s="301">
        <f t="shared" si="16"/>
        <v>19</v>
      </c>
      <c r="V252" s="301">
        <f t="shared" si="17"/>
        <v>39</v>
      </c>
    </row>
    <row r="253" spans="1:22" x14ac:dyDescent="0.25">
      <c r="A253" s="126" t="s">
        <v>4008</v>
      </c>
      <c r="B253" s="200">
        <v>1</v>
      </c>
      <c r="C253" s="126">
        <v>2</v>
      </c>
      <c r="D253" s="308">
        <f>DEDEL!J253</f>
        <v>400021</v>
      </c>
      <c r="E253" s="126" t="b">
        <v>1</v>
      </c>
      <c r="F253" s="309" t="str">
        <f>RIGHT(DEDEL!C253,4)&amp;"."&amp;DEDEL!M253&amp;"."&amp;DEDEL!K253&amp;"."&amp;$C$5</f>
        <v>5201.DDEL3.E27.Ap21</v>
      </c>
      <c r="G253" s="310">
        <f t="shared" ca="1" si="14"/>
        <v>44361</v>
      </c>
      <c r="H253" s="311">
        <f>-DEDEL!Q253</f>
        <v>882.86230179028121</v>
      </c>
      <c r="I253" s="205">
        <f t="shared" ca="1" si="15"/>
        <v>44361</v>
      </c>
      <c r="J253" s="126">
        <v>3</v>
      </c>
      <c r="K253" s="126" t="b">
        <v>1</v>
      </c>
      <c r="L253" s="126" t="s">
        <v>4009</v>
      </c>
      <c r="M253" s="126" t="b">
        <v>1</v>
      </c>
      <c r="N253" s="126" t="s">
        <v>3687</v>
      </c>
      <c r="O253" s="309" t="str">
        <f>LEFT(DEDEL!D253,19)&amp;"."&amp;DEDELCR!F253</f>
        <v>Osidge Primary Scho.5201.DDEL3.E27.Ap21</v>
      </c>
      <c r="P253" s="312" t="str">
        <f>DEDEL!I253</f>
        <v>10162/543965</v>
      </c>
      <c r="Q253" s="126" t="b">
        <v>1</v>
      </c>
      <c r="R253" s="126" t="b">
        <v>1</v>
      </c>
      <c r="S253" s="126" t="b">
        <v>1</v>
      </c>
      <c r="U253" s="301">
        <f t="shared" si="16"/>
        <v>19</v>
      </c>
      <c r="V253" s="301">
        <f t="shared" si="17"/>
        <v>39</v>
      </c>
    </row>
    <row r="254" spans="1:22" x14ac:dyDescent="0.25">
      <c r="A254" s="126" t="s">
        <v>4008</v>
      </c>
      <c r="B254" s="200">
        <v>1</v>
      </c>
      <c r="C254" s="126">
        <v>2</v>
      </c>
      <c r="D254" s="308">
        <f>DEDEL!J254</f>
        <v>400112</v>
      </c>
      <c r="E254" s="126" t="b">
        <v>1</v>
      </c>
      <c r="F254" s="309" t="str">
        <f>RIGHT(DEDEL!C254,4)&amp;"."&amp;DEDEL!M254&amp;"."&amp;DEDEL!K254&amp;"."&amp;$C$5</f>
        <v>5948.DDEL3.E27.Ap21</v>
      </c>
      <c r="G254" s="310">
        <f t="shared" ca="1" si="14"/>
        <v>44361</v>
      </c>
      <c r="H254" s="311">
        <f>-DEDEL!Q254</f>
        <v>112.67737864077671</v>
      </c>
      <c r="I254" s="205">
        <f t="shared" ca="1" si="15"/>
        <v>44361</v>
      </c>
      <c r="J254" s="126">
        <v>3</v>
      </c>
      <c r="K254" s="126" t="b">
        <v>1</v>
      </c>
      <c r="L254" s="126" t="s">
        <v>4009</v>
      </c>
      <c r="M254" s="126" t="b">
        <v>1</v>
      </c>
      <c r="N254" s="126" t="s">
        <v>3687</v>
      </c>
      <c r="O254" s="309" t="str">
        <f>LEFT(DEDEL!D254,19)&amp;"."&amp;DEDELCR!F254</f>
        <v>Mathilda Marks-Kenn.5948.DDEL3.E27.Ap21</v>
      </c>
      <c r="P254" s="312" t="str">
        <f>DEDEL!I254</f>
        <v>10162/543965</v>
      </c>
      <c r="Q254" s="126" t="b">
        <v>1</v>
      </c>
      <c r="R254" s="126" t="b">
        <v>1</v>
      </c>
      <c r="S254" s="126" t="b">
        <v>1</v>
      </c>
      <c r="U254" s="301">
        <f t="shared" si="16"/>
        <v>19</v>
      </c>
      <c r="V254" s="301">
        <f t="shared" si="17"/>
        <v>39</v>
      </c>
    </row>
    <row r="255" spans="1:22" x14ac:dyDescent="0.25">
      <c r="A255" s="126" t="s">
        <v>4008</v>
      </c>
      <c r="B255" s="200">
        <v>1</v>
      </c>
      <c r="C255" s="126">
        <v>2</v>
      </c>
      <c r="D255" s="308">
        <f>DEDEL!J255</f>
        <v>400110</v>
      </c>
      <c r="E255" s="126" t="b">
        <v>1</v>
      </c>
      <c r="F255" s="309" t="str">
        <f>RIGHT(DEDEL!C255,4)&amp;"."&amp;DEDEL!M255&amp;"."&amp;DEDEL!K255&amp;"."&amp;$C$5</f>
        <v>5949.DDEL3.E27.Ap21</v>
      </c>
      <c r="G255" s="310">
        <f t="shared" ca="1" si="14"/>
        <v>44361</v>
      </c>
      <c r="H255" s="311">
        <f>-DEDEL!Q255</f>
        <v>237.40406091370556</v>
      </c>
      <c r="I255" s="205">
        <f t="shared" ca="1" si="15"/>
        <v>44361</v>
      </c>
      <c r="J255" s="126">
        <v>3</v>
      </c>
      <c r="K255" s="126" t="b">
        <v>1</v>
      </c>
      <c r="L255" s="126" t="s">
        <v>4009</v>
      </c>
      <c r="M255" s="126" t="b">
        <v>1</v>
      </c>
      <c r="N255" s="126" t="s">
        <v>3687</v>
      </c>
      <c r="O255" s="309" t="str">
        <f>LEFT(DEDEL!D255,19)&amp;"."&amp;DEDELCR!F255</f>
        <v>Menorah Foundation .5949.DDEL3.E27.Ap21</v>
      </c>
      <c r="P255" s="312" t="str">
        <f>DEDEL!I255</f>
        <v>10162/543965</v>
      </c>
      <c r="Q255" s="126" t="b">
        <v>1</v>
      </c>
      <c r="R255" s="126" t="b">
        <v>1</v>
      </c>
      <c r="S255" s="126" t="b">
        <v>1</v>
      </c>
      <c r="U255" s="301">
        <f t="shared" si="16"/>
        <v>19</v>
      </c>
      <c r="V255" s="301">
        <f t="shared" si="17"/>
        <v>39</v>
      </c>
    </row>
    <row r="256" spans="1:22" x14ac:dyDescent="0.25">
      <c r="A256" s="126" t="s">
        <v>4008</v>
      </c>
      <c r="B256" s="200">
        <v>1</v>
      </c>
      <c r="C256" s="126">
        <v>2</v>
      </c>
      <c r="D256" s="308">
        <f>DEDEL!J256</f>
        <v>400033</v>
      </c>
      <c r="E256" s="126" t="b">
        <v>1</v>
      </c>
      <c r="F256" s="309" t="str">
        <f>RIGHT(DEDEL!C256,4)&amp;"."&amp;DEDEL!M256&amp;"."&amp;DEDEL!K256&amp;"."&amp;$C$5</f>
        <v>4003.DDEL3.E27.Ap21</v>
      </c>
      <c r="G256" s="310">
        <f t="shared" ca="1" si="14"/>
        <v>44361</v>
      </c>
      <c r="H256" s="311">
        <f>-DEDEL!Q256</f>
        <v>3612.394917407878</v>
      </c>
      <c r="I256" s="205">
        <f t="shared" ca="1" si="15"/>
        <v>44361</v>
      </c>
      <c r="J256" s="126">
        <v>3</v>
      </c>
      <c r="K256" s="126" t="b">
        <v>1</v>
      </c>
      <c r="L256" s="126" t="s">
        <v>4009</v>
      </c>
      <c r="M256" s="126" t="b">
        <v>1</v>
      </c>
      <c r="N256" s="126" t="s">
        <v>3687</v>
      </c>
      <c r="O256" s="309" t="str">
        <f>LEFT(DEDEL!D256,19)&amp;"."&amp;DEDELCR!F256</f>
        <v>Friern Barnet Schoo.4003.DDEL3.E27.Ap21</v>
      </c>
      <c r="P256" s="312" t="str">
        <f>DEDEL!I256</f>
        <v>10163/543965</v>
      </c>
      <c r="Q256" s="126" t="b">
        <v>1</v>
      </c>
      <c r="R256" s="126" t="b">
        <v>1</v>
      </c>
      <c r="S256" s="126" t="b">
        <v>1</v>
      </c>
      <c r="U256" s="301">
        <f t="shared" si="16"/>
        <v>19</v>
      </c>
      <c r="V256" s="301">
        <f t="shared" si="17"/>
        <v>39</v>
      </c>
    </row>
    <row r="257" spans="1:22" x14ac:dyDescent="0.25">
      <c r="A257" s="126" t="s">
        <v>4008</v>
      </c>
      <c r="B257" s="200">
        <v>1</v>
      </c>
      <c r="C257" s="126">
        <v>2</v>
      </c>
      <c r="D257" s="308">
        <f>DEDEL!J257</f>
        <v>107953</v>
      </c>
      <c r="E257" s="126" t="b">
        <v>1</v>
      </c>
      <c r="F257" s="309" t="str">
        <f>RIGHT(DEDEL!C257,4)&amp;"."&amp;DEDEL!M257&amp;"."&amp;DEDEL!K257&amp;"."&amp;$C$5</f>
        <v>4004.DDEL3.E27.Ap21</v>
      </c>
      <c r="G257" s="310">
        <f t="shared" ca="1" si="14"/>
        <v>44361</v>
      </c>
      <c r="H257" s="311">
        <f>-DEDEL!Q257</f>
        <v>141.53104477611939</v>
      </c>
      <c r="I257" s="205">
        <f t="shared" ca="1" si="15"/>
        <v>44361</v>
      </c>
      <c r="J257" s="126">
        <v>3</v>
      </c>
      <c r="K257" s="126" t="b">
        <v>1</v>
      </c>
      <c r="L257" s="126" t="s">
        <v>4009</v>
      </c>
      <c r="M257" s="126" t="b">
        <v>1</v>
      </c>
      <c r="N257" s="126" t="s">
        <v>3687</v>
      </c>
      <c r="O257" s="309" t="str">
        <f>LEFT(DEDEL!D257,19)&amp;"."&amp;DEDELCR!F257</f>
        <v>Menorah High School.4004.DDEL3.E27.Ap21</v>
      </c>
      <c r="P257" s="312" t="str">
        <f>DEDEL!I257</f>
        <v>10163/543965</v>
      </c>
      <c r="Q257" s="126" t="b">
        <v>1</v>
      </c>
      <c r="R257" s="126" t="b">
        <v>1</v>
      </c>
      <c r="S257" s="126" t="b">
        <v>1</v>
      </c>
      <c r="U257" s="301">
        <f t="shared" si="16"/>
        <v>19</v>
      </c>
      <c r="V257" s="301">
        <f t="shared" si="17"/>
        <v>39</v>
      </c>
    </row>
    <row r="258" spans="1:22" x14ac:dyDescent="0.25">
      <c r="A258" s="126" t="s">
        <v>4008</v>
      </c>
      <c r="B258" s="200">
        <v>1</v>
      </c>
      <c r="C258" s="126">
        <v>2</v>
      </c>
      <c r="D258" s="308">
        <f>DEDEL!J258</f>
        <v>400029</v>
      </c>
      <c r="E258" s="126" t="b">
        <v>1</v>
      </c>
      <c r="F258" s="309" t="str">
        <f>RIGHT(DEDEL!C258,4)&amp;"."&amp;DEDEL!M258&amp;"."&amp;DEDEL!K258&amp;"."&amp;$C$5</f>
        <v>5404.DDEL3.E27.Ap21</v>
      </c>
      <c r="G258" s="310">
        <f t="shared" ca="1" si="14"/>
        <v>44361</v>
      </c>
      <c r="H258" s="311">
        <f>-DEDEL!Q258</f>
        <v>535.38191406250007</v>
      </c>
      <c r="I258" s="205">
        <f t="shared" ca="1" si="15"/>
        <v>44361</v>
      </c>
      <c r="J258" s="126">
        <v>3</v>
      </c>
      <c r="K258" s="126" t="b">
        <v>1</v>
      </c>
      <c r="L258" s="126" t="s">
        <v>4009</v>
      </c>
      <c r="M258" s="126" t="b">
        <v>1</v>
      </c>
      <c r="N258" s="126" t="s">
        <v>3687</v>
      </c>
      <c r="O258" s="309" t="str">
        <f>LEFT(DEDEL!D258,19)&amp;"."&amp;DEDELCR!F258</f>
        <v>St Michael's Cathol.5404.DDEL3.E27.Ap21</v>
      </c>
      <c r="P258" s="312" t="str">
        <f>DEDEL!I258</f>
        <v>10163/543965</v>
      </c>
      <c r="Q258" s="126" t="b">
        <v>1</v>
      </c>
      <c r="R258" s="126" t="b">
        <v>1</v>
      </c>
      <c r="S258" s="126" t="b">
        <v>1</v>
      </c>
      <c r="U258" s="301">
        <f t="shared" si="16"/>
        <v>19</v>
      </c>
      <c r="V258" s="301">
        <f t="shared" si="17"/>
        <v>39</v>
      </c>
    </row>
    <row r="259" spans="1:22" x14ac:dyDescent="0.25">
      <c r="A259" s="126" t="s">
        <v>4008</v>
      </c>
      <c r="B259" s="200">
        <v>1</v>
      </c>
      <c r="C259" s="126">
        <v>2</v>
      </c>
      <c r="D259" s="308">
        <f>DEDEL!J259</f>
        <v>400041</v>
      </c>
      <c r="E259" s="126" t="b">
        <v>1</v>
      </c>
      <c r="F259" s="309" t="str">
        <f>RIGHT(DEDEL!C259,4)&amp;"."&amp;DEDEL!M259&amp;"."&amp;DEDEL!K259&amp;"."&amp;$C$5</f>
        <v>5405.DDEL3.E27.Ap21</v>
      </c>
      <c r="G259" s="310">
        <f t="shared" ca="1" si="14"/>
        <v>44361</v>
      </c>
      <c r="H259" s="311">
        <f>-DEDEL!Q259</f>
        <v>1286.2634049773753</v>
      </c>
      <c r="I259" s="205">
        <f t="shared" ca="1" si="15"/>
        <v>44361</v>
      </c>
      <c r="J259" s="126">
        <v>3</v>
      </c>
      <c r="K259" s="126" t="b">
        <v>1</v>
      </c>
      <c r="L259" s="126" t="s">
        <v>4009</v>
      </c>
      <c r="M259" s="126" t="b">
        <v>1</v>
      </c>
      <c r="N259" s="126" t="s">
        <v>3687</v>
      </c>
      <c r="O259" s="309" t="str">
        <f>LEFT(DEDEL!D259,19)&amp;"."&amp;DEDELCR!F259</f>
        <v>Finchley Catholic H.5405.DDEL3.E27.Ap21</v>
      </c>
      <c r="P259" s="312" t="str">
        <f>DEDEL!I259</f>
        <v>10163/543965</v>
      </c>
      <c r="Q259" s="126" t="b">
        <v>1</v>
      </c>
      <c r="R259" s="126" t="b">
        <v>1</v>
      </c>
      <c r="S259" s="126" t="b">
        <v>1</v>
      </c>
      <c r="U259" s="301">
        <f t="shared" si="16"/>
        <v>19</v>
      </c>
      <c r="V259" s="301">
        <f t="shared" si="17"/>
        <v>39</v>
      </c>
    </row>
    <row r="260" spans="1:22" x14ac:dyDescent="0.25">
      <c r="A260" s="126" t="s">
        <v>4008</v>
      </c>
      <c r="B260" s="200">
        <v>1</v>
      </c>
      <c r="C260" s="126">
        <v>2</v>
      </c>
      <c r="D260" s="308">
        <f>DEDEL!J260</f>
        <v>400013</v>
      </c>
      <c r="E260" s="126" t="b">
        <v>1</v>
      </c>
      <c r="F260" s="309" t="str">
        <f>RIGHT(DEDEL!C260,4)&amp;"."&amp;DEDEL!M260&amp;"."&amp;DEDEL!K260&amp;"."&amp;$C$5</f>
        <v>5407.DDEL3.E27.Ap21</v>
      </c>
      <c r="G260" s="310">
        <f t="shared" ca="1" si="14"/>
        <v>44361</v>
      </c>
      <c r="H260" s="311">
        <f>-DEDEL!Q260</f>
        <v>2887.5908138945229</v>
      </c>
      <c r="I260" s="205">
        <f t="shared" ca="1" si="15"/>
        <v>44361</v>
      </c>
      <c r="J260" s="126">
        <v>3</v>
      </c>
      <c r="K260" s="126" t="b">
        <v>1</v>
      </c>
      <c r="L260" s="126" t="s">
        <v>4009</v>
      </c>
      <c r="M260" s="126" t="b">
        <v>1</v>
      </c>
      <c r="N260" s="126" t="s">
        <v>3687</v>
      </c>
      <c r="O260" s="309" t="str">
        <f>LEFT(DEDEL!D260,19)&amp;"."&amp;DEDELCR!F260</f>
        <v>St James' Catholic .5407.DDEL3.E27.Ap21</v>
      </c>
      <c r="P260" s="312" t="str">
        <f>DEDEL!I260</f>
        <v>10163/543965</v>
      </c>
      <c r="Q260" s="126" t="b">
        <v>1</v>
      </c>
      <c r="R260" s="126" t="b">
        <v>1</v>
      </c>
      <c r="S260" s="126" t="b">
        <v>1</v>
      </c>
      <c r="U260" s="301">
        <f t="shared" si="16"/>
        <v>19</v>
      </c>
      <c r="V260" s="301">
        <f t="shared" si="17"/>
        <v>39</v>
      </c>
    </row>
    <row r="261" spans="1:22" x14ac:dyDescent="0.25">
      <c r="A261" s="126" t="s">
        <v>4008</v>
      </c>
      <c r="B261" s="200">
        <v>1</v>
      </c>
      <c r="C261" s="126">
        <v>2</v>
      </c>
      <c r="D261" s="308">
        <f>DEDEL!J261</f>
        <v>400140</v>
      </c>
      <c r="E261" s="126" t="b">
        <v>1</v>
      </c>
      <c r="F261" s="309" t="str">
        <f>RIGHT(DEDEL!C261,4)&amp;"."&amp;DEDEL!M261&amp;"."&amp;DEDEL!K261&amp;"."&amp;$C$5</f>
        <v>5427.DDEL3.E27.Ap21</v>
      </c>
      <c r="G261" s="310">
        <f t="shared" ca="1" si="14"/>
        <v>44361</v>
      </c>
      <c r="H261" s="311">
        <f>-DEDEL!Q261</f>
        <v>753.44588709677419</v>
      </c>
      <c r="I261" s="205">
        <f t="shared" ca="1" si="15"/>
        <v>44361</v>
      </c>
      <c r="J261" s="126">
        <v>3</v>
      </c>
      <c r="K261" s="126" t="b">
        <v>1</v>
      </c>
      <c r="L261" s="126" t="s">
        <v>4009</v>
      </c>
      <c r="M261" s="126" t="b">
        <v>1</v>
      </c>
      <c r="N261" s="126" t="s">
        <v>3687</v>
      </c>
      <c r="O261" s="309" t="str">
        <f>LEFT(DEDEL!D261,19)&amp;"."&amp;DEDELCR!F261</f>
        <v>JCoSS.5427.DDEL3.E27.Ap21</v>
      </c>
      <c r="P261" s="312" t="str">
        <f>DEDEL!I261</f>
        <v>10163/543965</v>
      </c>
      <c r="Q261" s="126" t="b">
        <v>1</v>
      </c>
      <c r="R261" s="126" t="b">
        <v>1</v>
      </c>
      <c r="S261" s="126" t="b">
        <v>1</v>
      </c>
      <c r="U261" s="301">
        <f t="shared" si="16"/>
        <v>19</v>
      </c>
      <c r="V261" s="301">
        <f t="shared" si="17"/>
        <v>25</v>
      </c>
    </row>
    <row r="262" spans="1:22" x14ac:dyDescent="0.25">
      <c r="A262" s="126" t="s">
        <v>4008</v>
      </c>
      <c r="B262" s="200">
        <v>1</v>
      </c>
      <c r="C262" s="126">
        <v>2</v>
      </c>
      <c r="D262" s="308">
        <f>DEDEL!J262</f>
        <v>400135</v>
      </c>
      <c r="E262" s="126" t="b">
        <v>1</v>
      </c>
      <c r="F262" s="309" t="str">
        <f>RIGHT(DEDEL!C262,4)&amp;"."&amp;DEDEL!M262&amp;"."&amp;DEDEL!K262&amp;"."&amp;$C$5</f>
        <v>3521.DDEL3.E27.Ap21</v>
      </c>
      <c r="G262" s="310">
        <f t="shared" ca="1" si="14"/>
        <v>44361</v>
      </c>
      <c r="H262" s="311">
        <f>-DEDEL!Q262</f>
        <v>5580.4621431989053</v>
      </c>
      <c r="I262" s="205">
        <f t="shared" ca="1" si="15"/>
        <v>44361</v>
      </c>
      <c r="J262" s="126">
        <v>3</v>
      </c>
      <c r="K262" s="126" t="b">
        <v>1</v>
      </c>
      <c r="L262" s="126" t="s">
        <v>4009</v>
      </c>
      <c r="M262" s="126" t="b">
        <v>1</v>
      </c>
      <c r="N262" s="126" t="s">
        <v>3687</v>
      </c>
      <c r="O262" s="309" t="str">
        <f>LEFT(DEDEL!D262,19)&amp;"."&amp;DEDELCR!F262</f>
        <v>St Mary's and St Jo.3521.DDEL3.E27.Ap21</v>
      </c>
      <c r="P262" s="312" t="str">
        <f>DEDEL!I262</f>
        <v>11510/543965</v>
      </c>
      <c r="Q262" s="126" t="b">
        <v>1</v>
      </c>
      <c r="R262" s="126" t="b">
        <v>1</v>
      </c>
      <c r="S262" s="126" t="b">
        <v>1</v>
      </c>
      <c r="U262" s="301">
        <f t="shared" si="16"/>
        <v>19</v>
      </c>
      <c r="V262" s="301">
        <f t="shared" si="17"/>
        <v>39</v>
      </c>
    </row>
    <row r="263" spans="1:22" x14ac:dyDescent="0.25">
      <c r="A263" s="126" t="s">
        <v>4008</v>
      </c>
      <c r="B263" s="200">
        <v>1</v>
      </c>
      <c r="C263" s="126">
        <v>2</v>
      </c>
      <c r="D263" s="308">
        <f>DEDEL!J263</f>
        <v>400005</v>
      </c>
      <c r="E263" s="126" t="b">
        <v>1</v>
      </c>
      <c r="F263" s="309" t="str">
        <f>RIGHT(DEDEL!C263,4)&amp;"."&amp;DEDEL!M263&amp;"."&amp;DEDEL!K263&amp;"."&amp;$C$5</f>
        <v>2002.DDEL4.E23.Ap21</v>
      </c>
      <c r="G263" s="310">
        <f t="shared" ca="1" si="14"/>
        <v>44361</v>
      </c>
      <c r="H263" s="311">
        <f>-DEDEL!Q263</f>
        <v>3681.0499999999997</v>
      </c>
      <c r="I263" s="205">
        <f t="shared" ca="1" si="15"/>
        <v>44361</v>
      </c>
      <c r="J263" s="126">
        <v>3</v>
      </c>
      <c r="K263" s="126" t="b">
        <v>1</v>
      </c>
      <c r="L263" s="126" t="s">
        <v>4009</v>
      </c>
      <c r="M263" s="126" t="b">
        <v>1</v>
      </c>
      <c r="N263" s="126" t="s">
        <v>3687</v>
      </c>
      <c r="O263" s="309" t="str">
        <f>LEFT(DEDEL!D263,19)&amp;"."&amp;DEDELCR!F263</f>
        <v>Barnfield Primary S.2002.DDEL4.E23.Ap21</v>
      </c>
      <c r="P263" s="312" t="str">
        <f>DEDEL!I263</f>
        <v>10162/543965</v>
      </c>
      <c r="Q263" s="126" t="b">
        <v>1</v>
      </c>
      <c r="R263" s="126" t="b">
        <v>1</v>
      </c>
      <c r="S263" s="126" t="b">
        <v>1</v>
      </c>
      <c r="U263" s="301">
        <f t="shared" si="16"/>
        <v>19</v>
      </c>
      <c r="V263" s="301">
        <f t="shared" si="17"/>
        <v>39</v>
      </c>
    </row>
    <row r="264" spans="1:22" x14ac:dyDescent="0.25">
      <c r="A264" s="126" t="s">
        <v>4008</v>
      </c>
      <c r="B264" s="200">
        <v>1</v>
      </c>
      <c r="C264" s="126">
        <v>2</v>
      </c>
      <c r="D264" s="308">
        <f>DEDEL!J264</f>
        <v>400051</v>
      </c>
      <c r="E264" s="126" t="b">
        <v>1</v>
      </c>
      <c r="F264" s="309" t="str">
        <f>RIGHT(DEDEL!C264,4)&amp;"."&amp;DEDEL!M264&amp;"."&amp;DEDEL!K264&amp;"."&amp;$C$5</f>
        <v>2003.DDEL4.E23.Ap21</v>
      </c>
      <c r="G264" s="310">
        <f t="shared" ca="1" si="14"/>
        <v>44361</v>
      </c>
      <c r="H264" s="311">
        <f>-DEDEL!Q264</f>
        <v>3131.1099999999997</v>
      </c>
      <c r="I264" s="205">
        <f t="shared" ca="1" si="15"/>
        <v>44361</v>
      </c>
      <c r="J264" s="126">
        <v>3</v>
      </c>
      <c r="K264" s="126" t="b">
        <v>1</v>
      </c>
      <c r="L264" s="126" t="s">
        <v>4009</v>
      </c>
      <c r="M264" s="126" t="b">
        <v>1</v>
      </c>
      <c r="N264" s="126" t="s">
        <v>3687</v>
      </c>
      <c r="O264" s="309" t="str">
        <f>LEFT(DEDEL!D264,19)&amp;"."&amp;DEDELCR!F264</f>
        <v>Bell Lane Primary S.2003.DDEL4.E23.Ap21</v>
      </c>
      <c r="P264" s="312" t="str">
        <f>DEDEL!I264</f>
        <v>10162/543965</v>
      </c>
      <c r="Q264" s="126" t="b">
        <v>1</v>
      </c>
      <c r="R264" s="126" t="b">
        <v>1</v>
      </c>
      <c r="S264" s="126" t="b">
        <v>1</v>
      </c>
      <c r="U264" s="301">
        <f t="shared" si="16"/>
        <v>19</v>
      </c>
      <c r="V264" s="301">
        <f t="shared" si="17"/>
        <v>39</v>
      </c>
    </row>
    <row r="265" spans="1:22" x14ac:dyDescent="0.25">
      <c r="A265" s="126" t="s">
        <v>4008</v>
      </c>
      <c r="B265" s="200">
        <v>1</v>
      </c>
      <c r="C265" s="126">
        <v>2</v>
      </c>
      <c r="D265" s="308">
        <f>DEDEL!J265</f>
        <v>400040</v>
      </c>
      <c r="E265" s="126" t="b">
        <v>1</v>
      </c>
      <c r="F265" s="309" t="str">
        <f>RIGHT(DEDEL!C265,4)&amp;"."&amp;DEDEL!M265&amp;"."&amp;DEDEL!K265&amp;"."&amp;$C$5</f>
        <v>2007.DDEL4.E23.Ap21</v>
      </c>
      <c r="G265" s="310">
        <f t="shared" ca="1" si="14"/>
        <v>44361</v>
      </c>
      <c r="H265" s="311">
        <f>-DEDEL!Q265</f>
        <v>3175.4599999999996</v>
      </c>
      <c r="I265" s="205">
        <f t="shared" ca="1" si="15"/>
        <v>44361</v>
      </c>
      <c r="J265" s="126">
        <v>3</v>
      </c>
      <c r="K265" s="126" t="b">
        <v>1</v>
      </c>
      <c r="L265" s="126" t="s">
        <v>4009</v>
      </c>
      <c r="M265" s="126" t="b">
        <v>1</v>
      </c>
      <c r="N265" s="126" t="s">
        <v>3687</v>
      </c>
      <c r="O265" s="309" t="str">
        <f>LEFT(DEDEL!D265,19)&amp;"."&amp;DEDELCR!F265</f>
        <v>Brookland Junior Sc.2007.DDEL4.E23.Ap21</v>
      </c>
      <c r="P265" s="312" t="str">
        <f>DEDEL!I265</f>
        <v>10162/543965</v>
      </c>
      <c r="Q265" s="126" t="b">
        <v>1</v>
      </c>
      <c r="R265" s="126" t="b">
        <v>1</v>
      </c>
      <c r="S265" s="126" t="b">
        <v>1</v>
      </c>
      <c r="U265" s="301">
        <f t="shared" si="16"/>
        <v>19</v>
      </c>
      <c r="V265" s="301">
        <f t="shared" si="17"/>
        <v>39</v>
      </c>
    </row>
    <row r="266" spans="1:22" x14ac:dyDescent="0.25">
      <c r="A266" s="126" t="s">
        <v>4008</v>
      </c>
      <c r="B266" s="200">
        <v>1</v>
      </c>
      <c r="C266" s="126">
        <v>2</v>
      </c>
      <c r="D266" s="308">
        <f>DEDEL!J266</f>
        <v>400057</v>
      </c>
      <c r="E266" s="126" t="b">
        <v>1</v>
      </c>
      <c r="F266" s="309" t="str">
        <f>RIGHT(DEDEL!C266,4)&amp;"."&amp;DEDEL!M266&amp;"."&amp;DEDEL!K266&amp;"."&amp;$C$5</f>
        <v>2008.DDEL4.E23.Ap21</v>
      </c>
      <c r="G266" s="310">
        <f t="shared" ca="1" si="14"/>
        <v>44361</v>
      </c>
      <c r="H266" s="311">
        <f>-DEDEL!Q266</f>
        <v>2386.0299999999997</v>
      </c>
      <c r="I266" s="205">
        <f t="shared" ca="1" si="15"/>
        <v>44361</v>
      </c>
      <c r="J266" s="126">
        <v>3</v>
      </c>
      <c r="K266" s="126" t="b">
        <v>1</v>
      </c>
      <c r="L266" s="126" t="s">
        <v>4009</v>
      </c>
      <c r="M266" s="126" t="b">
        <v>1</v>
      </c>
      <c r="N266" s="126" t="s">
        <v>3687</v>
      </c>
      <c r="O266" s="309" t="str">
        <f>LEFT(DEDEL!D266,19)&amp;"."&amp;DEDELCR!F266</f>
        <v>Brookland Infant an.2008.DDEL4.E23.Ap21</v>
      </c>
      <c r="P266" s="312" t="str">
        <f>DEDEL!I266</f>
        <v>10162/543965</v>
      </c>
      <c r="Q266" s="126" t="b">
        <v>1</v>
      </c>
      <c r="R266" s="126" t="b">
        <v>1</v>
      </c>
      <c r="S266" s="126" t="b">
        <v>1</v>
      </c>
      <c r="U266" s="301">
        <f t="shared" si="16"/>
        <v>19</v>
      </c>
      <c r="V266" s="301">
        <f t="shared" si="17"/>
        <v>39</v>
      </c>
    </row>
    <row r="267" spans="1:22" x14ac:dyDescent="0.25">
      <c r="A267" s="126" t="s">
        <v>4008</v>
      </c>
      <c r="B267" s="200">
        <v>1</v>
      </c>
      <c r="C267" s="126">
        <v>2</v>
      </c>
      <c r="D267" s="308">
        <f>DEDEL!J267</f>
        <v>400061</v>
      </c>
      <c r="E267" s="126" t="b">
        <v>1</v>
      </c>
      <c r="F267" s="309" t="str">
        <f>RIGHT(DEDEL!C267,4)&amp;"."&amp;DEDEL!M267&amp;"."&amp;DEDEL!K267&amp;"."&amp;$C$5</f>
        <v>2009.DDEL4.E23.Ap21</v>
      </c>
      <c r="G267" s="310">
        <f t="shared" ca="1" si="14"/>
        <v>44361</v>
      </c>
      <c r="H267" s="311">
        <f>-DEDEL!Q267</f>
        <v>3716.5299999999997</v>
      </c>
      <c r="I267" s="205">
        <f t="shared" ca="1" si="15"/>
        <v>44361</v>
      </c>
      <c r="J267" s="126">
        <v>3</v>
      </c>
      <c r="K267" s="126" t="b">
        <v>1</v>
      </c>
      <c r="L267" s="126" t="s">
        <v>4009</v>
      </c>
      <c r="M267" s="126" t="b">
        <v>1</v>
      </c>
      <c r="N267" s="126" t="s">
        <v>3687</v>
      </c>
      <c r="O267" s="309" t="str">
        <f>LEFT(DEDEL!D267,19)&amp;"."&amp;DEDELCR!F267</f>
        <v>Brunswick Park Prim.2009.DDEL4.E23.Ap21</v>
      </c>
      <c r="P267" s="312" t="str">
        <f>DEDEL!I267</f>
        <v>10162/543965</v>
      </c>
      <c r="Q267" s="126" t="b">
        <v>1</v>
      </c>
      <c r="R267" s="126" t="b">
        <v>1</v>
      </c>
      <c r="S267" s="126" t="b">
        <v>1</v>
      </c>
      <c r="U267" s="301">
        <f t="shared" si="16"/>
        <v>19</v>
      </c>
      <c r="V267" s="301">
        <f t="shared" si="17"/>
        <v>39</v>
      </c>
    </row>
    <row r="268" spans="1:22" x14ac:dyDescent="0.25">
      <c r="A268" s="126" t="s">
        <v>4008</v>
      </c>
      <c r="B268" s="200">
        <v>1</v>
      </c>
      <c r="C268" s="126">
        <v>2</v>
      </c>
      <c r="D268" s="308">
        <f>DEDEL!J268</f>
        <v>400020</v>
      </c>
      <c r="E268" s="126" t="b">
        <v>1</v>
      </c>
      <c r="F268" s="309" t="str">
        <f>RIGHT(DEDEL!C268,4)&amp;"."&amp;DEDEL!M268&amp;"."&amp;DEDEL!K268&amp;"."&amp;$C$5</f>
        <v>2011.DDEL4.E23.Ap21</v>
      </c>
      <c r="G268" s="310">
        <f t="shared" ca="1" si="14"/>
        <v>44361</v>
      </c>
      <c r="H268" s="311">
        <f>-DEDEL!Q268</f>
        <v>1853.83</v>
      </c>
      <c r="I268" s="205">
        <f t="shared" ref="I268:I331" ca="1" si="18">G268</f>
        <v>44361</v>
      </c>
      <c r="J268" s="126">
        <v>3</v>
      </c>
      <c r="K268" s="126" t="b">
        <v>1</v>
      </c>
      <c r="L268" s="126" t="s">
        <v>4009</v>
      </c>
      <c r="M268" s="126" t="b">
        <v>1</v>
      </c>
      <c r="N268" s="126" t="s">
        <v>3687</v>
      </c>
      <c r="O268" s="309" t="str">
        <f>LEFT(DEDEL!D268,19)&amp;"."&amp;DEDELCR!F268</f>
        <v>Church Hill School.2011.DDEL4.E23.Ap21</v>
      </c>
      <c r="P268" s="312" t="str">
        <f>DEDEL!I268</f>
        <v>10162/543965</v>
      </c>
      <c r="Q268" s="126" t="b">
        <v>1</v>
      </c>
      <c r="R268" s="126" t="b">
        <v>1</v>
      </c>
      <c r="S268" s="126" t="b">
        <v>1</v>
      </c>
      <c r="U268" s="301">
        <f t="shared" si="16"/>
        <v>19</v>
      </c>
      <c r="V268" s="301">
        <f t="shared" si="17"/>
        <v>38</v>
      </c>
    </row>
    <row r="269" spans="1:22" x14ac:dyDescent="0.25">
      <c r="A269" s="126" t="s">
        <v>4008</v>
      </c>
      <c r="B269" s="200">
        <v>1</v>
      </c>
      <c r="C269" s="126">
        <v>2</v>
      </c>
      <c r="D269" s="308">
        <f>DEDEL!J269</f>
        <v>400050</v>
      </c>
      <c r="E269" s="126" t="b">
        <v>1</v>
      </c>
      <c r="F269" s="309" t="str">
        <f>RIGHT(DEDEL!C269,4)&amp;"."&amp;DEDEL!M269&amp;"."&amp;DEDEL!K269&amp;"."&amp;$C$5</f>
        <v>2014.DDEL4.E23.Ap21</v>
      </c>
      <c r="G269" s="310">
        <f t="shared" ca="1" si="14"/>
        <v>44361</v>
      </c>
      <c r="H269" s="311">
        <f>-DEDEL!Q269</f>
        <v>5570.36</v>
      </c>
      <c r="I269" s="205">
        <f t="shared" ca="1" si="18"/>
        <v>44361</v>
      </c>
      <c r="J269" s="126">
        <v>3</v>
      </c>
      <c r="K269" s="126" t="b">
        <v>1</v>
      </c>
      <c r="L269" s="126" t="s">
        <v>4009</v>
      </c>
      <c r="M269" s="126" t="b">
        <v>1</v>
      </c>
      <c r="N269" s="126" t="s">
        <v>3687</v>
      </c>
      <c r="O269" s="309" t="str">
        <f>LEFT(DEDEL!D269,19)&amp;"."&amp;DEDELCR!F269</f>
        <v>Colindale Primary S.2014.DDEL4.E23.Ap21</v>
      </c>
      <c r="P269" s="312" t="str">
        <f>DEDEL!I269</f>
        <v>10162/543965</v>
      </c>
      <c r="Q269" s="126" t="b">
        <v>1</v>
      </c>
      <c r="R269" s="126" t="b">
        <v>1</v>
      </c>
      <c r="S269" s="126" t="b">
        <v>1</v>
      </c>
      <c r="U269" s="301">
        <f t="shared" si="16"/>
        <v>19</v>
      </c>
      <c r="V269" s="301">
        <f t="shared" si="17"/>
        <v>39</v>
      </c>
    </row>
    <row r="270" spans="1:22" x14ac:dyDescent="0.25">
      <c r="A270" s="126" t="s">
        <v>4008</v>
      </c>
      <c r="B270" s="200">
        <v>1</v>
      </c>
      <c r="C270" s="126">
        <v>2</v>
      </c>
      <c r="D270" s="308">
        <f>DEDEL!J270</f>
        <v>400059</v>
      </c>
      <c r="E270" s="126" t="b">
        <v>1</v>
      </c>
      <c r="F270" s="309" t="str">
        <f>RIGHT(DEDEL!C270,4)&amp;"."&amp;DEDEL!M270&amp;"."&amp;DEDEL!K270&amp;"."&amp;$C$5</f>
        <v>2015.DDEL4.E23.Ap21</v>
      </c>
      <c r="G270" s="310">
        <f t="shared" ca="1" si="14"/>
        <v>44361</v>
      </c>
      <c r="H270" s="311">
        <f>-DEDEL!Q270</f>
        <v>1862.6999999999998</v>
      </c>
      <c r="I270" s="205">
        <f t="shared" ca="1" si="18"/>
        <v>44361</v>
      </c>
      <c r="J270" s="126">
        <v>3</v>
      </c>
      <c r="K270" s="126" t="b">
        <v>1</v>
      </c>
      <c r="L270" s="126" t="s">
        <v>4009</v>
      </c>
      <c r="M270" s="126" t="b">
        <v>1</v>
      </c>
      <c r="N270" s="126" t="s">
        <v>3687</v>
      </c>
      <c r="O270" s="309" t="str">
        <f>LEFT(DEDEL!D270,19)&amp;"."&amp;DEDELCR!F270</f>
        <v>Coppetts Wood Prima.2015.DDEL4.E23.Ap21</v>
      </c>
      <c r="P270" s="312" t="str">
        <f>DEDEL!I270</f>
        <v>10162/543965</v>
      </c>
      <c r="Q270" s="126" t="b">
        <v>1</v>
      </c>
      <c r="R270" s="126" t="b">
        <v>1</v>
      </c>
      <c r="S270" s="126" t="b">
        <v>1</v>
      </c>
      <c r="U270" s="301">
        <f t="shared" si="16"/>
        <v>19</v>
      </c>
      <c r="V270" s="301">
        <f t="shared" si="17"/>
        <v>39</v>
      </c>
    </row>
    <row r="271" spans="1:22" x14ac:dyDescent="0.25">
      <c r="A271" s="126" t="s">
        <v>4008</v>
      </c>
      <c r="B271" s="200">
        <v>1</v>
      </c>
      <c r="C271" s="126">
        <v>2</v>
      </c>
      <c r="D271" s="308">
        <f>DEDEL!J271</f>
        <v>400049</v>
      </c>
      <c r="E271" s="126" t="b">
        <v>1</v>
      </c>
      <c r="F271" s="309" t="str">
        <f>RIGHT(DEDEL!C271,4)&amp;"."&amp;DEDEL!M271&amp;"."&amp;DEDEL!K271&amp;"."&amp;$C$5</f>
        <v>2016.DDEL4.E23.Ap21</v>
      </c>
      <c r="G271" s="310">
        <f t="shared" ca="1" si="14"/>
        <v>44361</v>
      </c>
      <c r="H271" s="311">
        <f>-DEDEL!Q271</f>
        <v>1862.6999999999998</v>
      </c>
      <c r="I271" s="205">
        <f t="shared" ca="1" si="18"/>
        <v>44361</v>
      </c>
      <c r="J271" s="126">
        <v>3</v>
      </c>
      <c r="K271" s="126" t="b">
        <v>1</v>
      </c>
      <c r="L271" s="126" t="s">
        <v>4009</v>
      </c>
      <c r="M271" s="126" t="b">
        <v>1</v>
      </c>
      <c r="N271" s="126" t="s">
        <v>3687</v>
      </c>
      <c r="O271" s="309" t="str">
        <f>LEFT(DEDEL!D271,19)&amp;"."&amp;DEDELCR!F271</f>
        <v>Courtland School.2016.DDEL4.E23.Ap21</v>
      </c>
      <c r="P271" s="312" t="str">
        <f>DEDEL!I271</f>
        <v>10162/543965</v>
      </c>
      <c r="Q271" s="126" t="b">
        <v>1</v>
      </c>
      <c r="R271" s="126" t="b">
        <v>1</v>
      </c>
      <c r="S271" s="126" t="b">
        <v>1</v>
      </c>
      <c r="U271" s="301">
        <f t="shared" si="16"/>
        <v>19</v>
      </c>
      <c r="V271" s="301">
        <f t="shared" si="17"/>
        <v>36</v>
      </c>
    </row>
    <row r="272" spans="1:22" x14ac:dyDescent="0.25">
      <c r="A272" s="126" t="s">
        <v>4008</v>
      </c>
      <c r="B272" s="200">
        <v>1</v>
      </c>
      <c r="C272" s="126">
        <v>2</v>
      </c>
      <c r="D272" s="308">
        <f>DEDEL!J272</f>
        <v>400080</v>
      </c>
      <c r="E272" s="126" t="b">
        <v>1</v>
      </c>
      <c r="F272" s="309" t="str">
        <f>RIGHT(DEDEL!C272,4)&amp;"."&amp;DEDEL!M272&amp;"."&amp;DEDEL!K272&amp;"."&amp;$C$5</f>
        <v>2017.DDEL4.E23.Ap21</v>
      </c>
      <c r="G272" s="310">
        <f t="shared" ca="1" si="14"/>
        <v>44361</v>
      </c>
      <c r="H272" s="311">
        <f>-DEDEL!Q272</f>
        <v>3565.74</v>
      </c>
      <c r="I272" s="205">
        <f t="shared" ca="1" si="18"/>
        <v>44361</v>
      </c>
      <c r="J272" s="126">
        <v>3</v>
      </c>
      <c r="K272" s="126" t="b">
        <v>1</v>
      </c>
      <c r="L272" s="126" t="s">
        <v>4009</v>
      </c>
      <c r="M272" s="126" t="b">
        <v>1</v>
      </c>
      <c r="N272" s="126" t="s">
        <v>3687</v>
      </c>
      <c r="O272" s="309" t="str">
        <f>LEFT(DEDEL!D272,19)&amp;"."&amp;DEDELCR!F272</f>
        <v>Cromer Road Primary.2017.DDEL4.E23.Ap21</v>
      </c>
      <c r="P272" s="312" t="str">
        <f>DEDEL!I272</f>
        <v>10162/543965</v>
      </c>
      <c r="Q272" s="126" t="b">
        <v>1</v>
      </c>
      <c r="R272" s="126" t="b">
        <v>1</v>
      </c>
      <c r="S272" s="126" t="b">
        <v>1</v>
      </c>
      <c r="U272" s="301">
        <f t="shared" si="16"/>
        <v>19</v>
      </c>
      <c r="V272" s="301">
        <f t="shared" si="17"/>
        <v>39</v>
      </c>
    </row>
    <row r="273" spans="1:22" x14ac:dyDescent="0.25">
      <c r="A273" s="126" t="s">
        <v>4008</v>
      </c>
      <c r="B273" s="200">
        <v>1</v>
      </c>
      <c r="C273" s="126">
        <v>2</v>
      </c>
      <c r="D273" s="308">
        <f>DEDEL!J273</f>
        <v>400036</v>
      </c>
      <c r="E273" s="126" t="b">
        <v>1</v>
      </c>
      <c r="F273" s="309" t="str">
        <f>RIGHT(DEDEL!C273,4)&amp;"."&amp;DEDEL!M273&amp;"."&amp;DEDEL!K273&amp;"."&amp;$C$5</f>
        <v>2019.DDEL4.E23.Ap21</v>
      </c>
      <c r="G273" s="310">
        <f t="shared" ca="1" si="14"/>
        <v>44361</v>
      </c>
      <c r="H273" s="311">
        <f>-DEDEL!Q273</f>
        <v>1889.31</v>
      </c>
      <c r="I273" s="205">
        <f t="shared" ca="1" si="18"/>
        <v>44361</v>
      </c>
      <c r="J273" s="126">
        <v>3</v>
      </c>
      <c r="K273" s="126" t="b">
        <v>1</v>
      </c>
      <c r="L273" s="126" t="s">
        <v>4009</v>
      </c>
      <c r="M273" s="126" t="b">
        <v>1</v>
      </c>
      <c r="N273" s="126" t="s">
        <v>3687</v>
      </c>
      <c r="O273" s="309" t="str">
        <f>LEFT(DEDEL!D273,19)&amp;"."&amp;DEDELCR!F273</f>
        <v>Deansbrook Infant S.2019.DDEL4.E23.Ap21</v>
      </c>
      <c r="P273" s="312" t="str">
        <f>DEDEL!I273</f>
        <v>10162/543965</v>
      </c>
      <c r="Q273" s="126" t="b">
        <v>1</v>
      </c>
      <c r="R273" s="126" t="b">
        <v>1</v>
      </c>
      <c r="S273" s="126" t="b">
        <v>1</v>
      </c>
      <c r="U273" s="301">
        <f t="shared" si="16"/>
        <v>19</v>
      </c>
      <c r="V273" s="301">
        <f t="shared" si="17"/>
        <v>39</v>
      </c>
    </row>
    <row r="274" spans="1:22" x14ac:dyDescent="0.25">
      <c r="A274" s="126" t="s">
        <v>4008</v>
      </c>
      <c r="B274" s="200">
        <v>1</v>
      </c>
      <c r="C274" s="126">
        <v>2</v>
      </c>
      <c r="D274" s="308">
        <f>DEDEL!J274</f>
        <v>400042</v>
      </c>
      <c r="E274" s="126" t="b">
        <v>1</v>
      </c>
      <c r="F274" s="309" t="str">
        <f>RIGHT(DEDEL!C274,4)&amp;"."&amp;DEDEL!M274&amp;"."&amp;DEDEL!K274&amp;"."&amp;$C$5</f>
        <v>2021.DDEL4.E23.Ap21</v>
      </c>
      <c r="G274" s="310">
        <f t="shared" ca="1" si="14"/>
        <v>44361</v>
      </c>
      <c r="H274" s="311">
        <f>-DEDEL!Q274</f>
        <v>3929.41</v>
      </c>
      <c r="I274" s="205">
        <f t="shared" ca="1" si="18"/>
        <v>44361</v>
      </c>
      <c r="J274" s="126">
        <v>3</v>
      </c>
      <c r="K274" s="126" t="b">
        <v>1</v>
      </c>
      <c r="L274" s="126" t="s">
        <v>4009</v>
      </c>
      <c r="M274" s="126" t="b">
        <v>1</v>
      </c>
      <c r="N274" s="126" t="s">
        <v>3687</v>
      </c>
      <c r="O274" s="309" t="str">
        <f>LEFT(DEDEL!D274,19)&amp;"."&amp;DEDELCR!F274</f>
        <v>Dollis Primary Scho.2021.DDEL4.E23.Ap21</v>
      </c>
      <c r="P274" s="312" t="str">
        <f>DEDEL!I274</f>
        <v>10162/543965</v>
      </c>
      <c r="Q274" s="126" t="b">
        <v>1</v>
      </c>
      <c r="R274" s="126" t="b">
        <v>1</v>
      </c>
      <c r="S274" s="126" t="b">
        <v>1</v>
      </c>
      <c r="U274" s="301">
        <f t="shared" si="16"/>
        <v>19</v>
      </c>
      <c r="V274" s="301">
        <f t="shared" si="17"/>
        <v>39</v>
      </c>
    </row>
    <row r="275" spans="1:22" x14ac:dyDescent="0.25">
      <c r="A275" s="126" t="s">
        <v>4008</v>
      </c>
      <c r="B275" s="200">
        <v>1</v>
      </c>
      <c r="C275" s="126">
        <v>2</v>
      </c>
      <c r="D275" s="308">
        <f>DEDEL!J275</f>
        <v>400159</v>
      </c>
      <c r="E275" s="126" t="b">
        <v>1</v>
      </c>
      <c r="F275" s="309" t="str">
        <f>RIGHT(DEDEL!C275,4)&amp;"."&amp;DEDEL!M275&amp;"."&amp;DEDEL!K275&amp;"."&amp;$C$5</f>
        <v>2023.DDEL4.E23.Ap21</v>
      </c>
      <c r="G275" s="310">
        <f t="shared" ca="1" si="14"/>
        <v>44361</v>
      </c>
      <c r="H275" s="311">
        <f>-DEDEL!Q275</f>
        <v>4452.74</v>
      </c>
      <c r="I275" s="205">
        <f t="shared" ca="1" si="18"/>
        <v>44361</v>
      </c>
      <c r="J275" s="126">
        <v>3</v>
      </c>
      <c r="K275" s="126" t="b">
        <v>1</v>
      </c>
      <c r="L275" s="126" t="s">
        <v>4009</v>
      </c>
      <c r="M275" s="126" t="b">
        <v>1</v>
      </c>
      <c r="N275" s="126" t="s">
        <v>3687</v>
      </c>
      <c r="O275" s="309" t="str">
        <f>LEFT(DEDEL!D275,19)&amp;"."&amp;DEDELCR!F275</f>
        <v>Edgware Primary Sch.2023.DDEL4.E23.Ap21</v>
      </c>
      <c r="P275" s="312" t="str">
        <f>DEDEL!I275</f>
        <v>10162/543965</v>
      </c>
      <c r="Q275" s="126" t="b">
        <v>1</v>
      </c>
      <c r="R275" s="126" t="b">
        <v>1</v>
      </c>
      <c r="S275" s="126" t="b">
        <v>1</v>
      </c>
      <c r="U275" s="301">
        <f t="shared" si="16"/>
        <v>19</v>
      </c>
      <c r="V275" s="301">
        <f t="shared" si="17"/>
        <v>39</v>
      </c>
    </row>
    <row r="276" spans="1:22" x14ac:dyDescent="0.25">
      <c r="A276" s="126" t="s">
        <v>4008</v>
      </c>
      <c r="B276" s="200">
        <v>1</v>
      </c>
      <c r="C276" s="126">
        <v>2</v>
      </c>
      <c r="D276" s="308">
        <f>DEDEL!J276</f>
        <v>400047</v>
      </c>
      <c r="E276" s="126" t="b">
        <v>1</v>
      </c>
      <c r="F276" s="309" t="str">
        <f>RIGHT(DEDEL!C276,4)&amp;"."&amp;DEDEL!M276&amp;"."&amp;DEDEL!K276&amp;"."&amp;$C$5</f>
        <v>2024.DDEL4.E23.Ap21</v>
      </c>
      <c r="G276" s="310">
        <f t="shared" ca="1" si="14"/>
        <v>44361</v>
      </c>
      <c r="H276" s="311">
        <f>-DEDEL!Q276</f>
        <v>1747.3899999999999</v>
      </c>
      <c r="I276" s="205">
        <f t="shared" ca="1" si="18"/>
        <v>44361</v>
      </c>
      <c r="J276" s="126">
        <v>3</v>
      </c>
      <c r="K276" s="126" t="b">
        <v>1</v>
      </c>
      <c r="L276" s="126" t="s">
        <v>4009</v>
      </c>
      <c r="M276" s="126" t="b">
        <v>1</v>
      </c>
      <c r="N276" s="126" t="s">
        <v>3687</v>
      </c>
      <c r="O276" s="309" t="str">
        <f>LEFT(DEDEL!D276,19)&amp;"."&amp;DEDELCR!F276</f>
        <v>Fairway Primary Sch.2024.DDEL4.E23.Ap21</v>
      </c>
      <c r="P276" s="312" t="str">
        <f>DEDEL!I276</f>
        <v>10162/543965</v>
      </c>
      <c r="Q276" s="126" t="b">
        <v>1</v>
      </c>
      <c r="R276" s="126" t="b">
        <v>1</v>
      </c>
      <c r="S276" s="126" t="b">
        <v>1</v>
      </c>
      <c r="U276" s="301">
        <f t="shared" si="16"/>
        <v>19</v>
      </c>
      <c r="V276" s="301">
        <f t="shared" si="17"/>
        <v>39</v>
      </c>
    </row>
    <row r="277" spans="1:22" x14ac:dyDescent="0.25">
      <c r="A277" s="126" t="s">
        <v>4008</v>
      </c>
      <c r="B277" s="200">
        <v>1</v>
      </c>
      <c r="C277" s="126">
        <v>2</v>
      </c>
      <c r="D277" s="308">
        <f>DEDEL!J277</f>
        <v>400001</v>
      </c>
      <c r="E277" s="126" t="b">
        <v>1</v>
      </c>
      <c r="F277" s="309" t="str">
        <f>RIGHT(DEDEL!C277,4)&amp;"."&amp;DEDEL!M277&amp;"."&amp;DEDEL!K277&amp;"."&amp;$C$5</f>
        <v>2025.DDEL4.E23.Ap21</v>
      </c>
      <c r="G277" s="310">
        <f t="shared" ref="G277:G340" ca="1" si="19">TODAY()</f>
        <v>44361</v>
      </c>
      <c r="H277" s="311">
        <f>-DEDEL!Q277</f>
        <v>2820.66</v>
      </c>
      <c r="I277" s="205">
        <f t="shared" ca="1" si="18"/>
        <v>44361</v>
      </c>
      <c r="J277" s="126">
        <v>3</v>
      </c>
      <c r="K277" s="126" t="b">
        <v>1</v>
      </c>
      <c r="L277" s="126" t="s">
        <v>4009</v>
      </c>
      <c r="M277" s="126" t="b">
        <v>1</v>
      </c>
      <c r="N277" s="126" t="s">
        <v>3687</v>
      </c>
      <c r="O277" s="309" t="str">
        <f>LEFT(DEDEL!D277,19)&amp;"."&amp;DEDELCR!F277</f>
        <v>Foulds School.2025.DDEL4.E23.Ap21</v>
      </c>
      <c r="P277" s="312" t="str">
        <f>DEDEL!I277</f>
        <v>10162/543965</v>
      </c>
      <c r="Q277" s="126" t="b">
        <v>1</v>
      </c>
      <c r="R277" s="126" t="b">
        <v>1</v>
      </c>
      <c r="S277" s="126" t="b">
        <v>1</v>
      </c>
      <c r="U277" s="301">
        <f t="shared" si="16"/>
        <v>19</v>
      </c>
      <c r="V277" s="301">
        <f t="shared" si="17"/>
        <v>33</v>
      </c>
    </row>
    <row r="278" spans="1:22" x14ac:dyDescent="0.25">
      <c r="A278" s="126" t="s">
        <v>4008</v>
      </c>
      <c r="B278" s="200">
        <v>1</v>
      </c>
      <c r="C278" s="126">
        <v>2</v>
      </c>
      <c r="D278" s="308">
        <f>DEDEL!J278</f>
        <v>400082</v>
      </c>
      <c r="E278" s="126" t="b">
        <v>1</v>
      </c>
      <c r="F278" s="309" t="str">
        <f>RIGHT(DEDEL!C278,4)&amp;"."&amp;DEDEL!M278&amp;"."&amp;DEDEL!K278&amp;"."&amp;$C$5</f>
        <v>2026.DDEL4.E23.Ap21</v>
      </c>
      <c r="G278" s="310">
        <f t="shared" ca="1" si="19"/>
        <v>44361</v>
      </c>
      <c r="H278" s="311">
        <f>-DEDEL!Q278</f>
        <v>4408.3899999999994</v>
      </c>
      <c r="I278" s="205">
        <f t="shared" ca="1" si="18"/>
        <v>44361</v>
      </c>
      <c r="J278" s="126">
        <v>3</v>
      </c>
      <c r="K278" s="126" t="b">
        <v>1</v>
      </c>
      <c r="L278" s="126" t="s">
        <v>4009</v>
      </c>
      <c r="M278" s="126" t="b">
        <v>1</v>
      </c>
      <c r="N278" s="126" t="s">
        <v>3687</v>
      </c>
      <c r="O278" s="309" t="str">
        <f>LEFT(DEDEL!D278,19)&amp;"."&amp;DEDELCR!F278</f>
        <v>Frith Manor Primary.2026.DDEL4.E23.Ap21</v>
      </c>
      <c r="P278" s="312" t="str">
        <f>DEDEL!I278</f>
        <v>10162/543965</v>
      </c>
      <c r="Q278" s="126" t="b">
        <v>1</v>
      </c>
      <c r="R278" s="126" t="b">
        <v>1</v>
      </c>
      <c r="S278" s="126" t="b">
        <v>1</v>
      </c>
      <c r="U278" s="301">
        <f t="shared" si="16"/>
        <v>19</v>
      </c>
      <c r="V278" s="301">
        <f t="shared" si="17"/>
        <v>39</v>
      </c>
    </row>
    <row r="279" spans="1:22" x14ac:dyDescent="0.25">
      <c r="A279" s="126" t="s">
        <v>4008</v>
      </c>
      <c r="B279" s="200">
        <v>1</v>
      </c>
      <c r="C279" s="126">
        <v>2</v>
      </c>
      <c r="D279" s="308">
        <f>DEDEL!J279</f>
        <v>400002</v>
      </c>
      <c r="E279" s="126" t="b">
        <v>1</v>
      </c>
      <c r="F279" s="309" t="str">
        <f>RIGHT(DEDEL!C279,4)&amp;"."&amp;DEDEL!M279&amp;"."&amp;DEDEL!K279&amp;"."&amp;$C$5</f>
        <v>2027.DDEL4.E23.Ap21</v>
      </c>
      <c r="G279" s="310">
        <f t="shared" ca="1" si="19"/>
        <v>44361</v>
      </c>
      <c r="H279" s="311">
        <f>-DEDEL!Q279</f>
        <v>3113.37</v>
      </c>
      <c r="I279" s="205">
        <f t="shared" ca="1" si="18"/>
        <v>44361</v>
      </c>
      <c r="J279" s="126">
        <v>3</v>
      </c>
      <c r="K279" s="126" t="b">
        <v>1</v>
      </c>
      <c r="L279" s="126" t="s">
        <v>4009</v>
      </c>
      <c r="M279" s="126" t="b">
        <v>1</v>
      </c>
      <c r="N279" s="126" t="s">
        <v>3687</v>
      </c>
      <c r="O279" s="309" t="str">
        <f>LEFT(DEDEL!D279,19)&amp;"."&amp;DEDELCR!F279</f>
        <v>Garden Suburb Junio.2027.DDEL4.E23.Ap21</v>
      </c>
      <c r="P279" s="312" t="str">
        <f>DEDEL!I279</f>
        <v>10162/543965</v>
      </c>
      <c r="Q279" s="126" t="b">
        <v>1</v>
      </c>
      <c r="R279" s="126" t="b">
        <v>1</v>
      </c>
      <c r="S279" s="126" t="b">
        <v>1</v>
      </c>
      <c r="U279" s="301">
        <f t="shared" si="16"/>
        <v>19</v>
      </c>
      <c r="V279" s="301">
        <f t="shared" si="17"/>
        <v>39</v>
      </c>
    </row>
    <row r="280" spans="1:22" x14ac:dyDescent="0.25">
      <c r="A280" s="126" t="s">
        <v>4008</v>
      </c>
      <c r="B280" s="200">
        <v>1</v>
      </c>
      <c r="C280" s="126">
        <v>2</v>
      </c>
      <c r="D280" s="308">
        <f>DEDEL!J280</f>
        <v>400067</v>
      </c>
      <c r="E280" s="126" t="b">
        <v>1</v>
      </c>
      <c r="F280" s="309" t="str">
        <f>RIGHT(DEDEL!C280,4)&amp;"."&amp;DEDEL!M280&amp;"."&amp;DEDEL!K280&amp;"."&amp;$C$5</f>
        <v>2028.DDEL4.E23.Ap21</v>
      </c>
      <c r="G280" s="310">
        <f t="shared" ca="1" si="19"/>
        <v>44361</v>
      </c>
      <c r="H280" s="311">
        <f>-DEDEL!Q280</f>
        <v>2066.71</v>
      </c>
      <c r="I280" s="205">
        <f t="shared" ca="1" si="18"/>
        <v>44361</v>
      </c>
      <c r="J280" s="126">
        <v>3</v>
      </c>
      <c r="K280" s="126" t="b">
        <v>1</v>
      </c>
      <c r="L280" s="126" t="s">
        <v>4009</v>
      </c>
      <c r="M280" s="126" t="b">
        <v>1</v>
      </c>
      <c r="N280" s="126" t="s">
        <v>3687</v>
      </c>
      <c r="O280" s="309" t="str">
        <f>LEFT(DEDEL!D280,19)&amp;"."&amp;DEDELCR!F280</f>
        <v>Garden Suburb Infan.2028.DDEL4.E23.Ap21</v>
      </c>
      <c r="P280" s="312" t="str">
        <f>DEDEL!I280</f>
        <v>10162/543965</v>
      </c>
      <c r="Q280" s="126" t="b">
        <v>1</v>
      </c>
      <c r="R280" s="126" t="b">
        <v>1</v>
      </c>
      <c r="S280" s="126" t="b">
        <v>1</v>
      </c>
      <c r="U280" s="301">
        <f t="shared" si="16"/>
        <v>19</v>
      </c>
      <c r="V280" s="301">
        <f t="shared" si="17"/>
        <v>39</v>
      </c>
    </row>
    <row r="281" spans="1:22" x14ac:dyDescent="0.25">
      <c r="A281" s="126" t="s">
        <v>4008</v>
      </c>
      <c r="B281" s="200">
        <v>1</v>
      </c>
      <c r="C281" s="126">
        <v>2</v>
      </c>
      <c r="D281" s="308">
        <f>DEDEL!J281</f>
        <v>400035</v>
      </c>
      <c r="E281" s="126" t="b">
        <v>1</v>
      </c>
      <c r="F281" s="309" t="str">
        <f>RIGHT(DEDEL!C281,4)&amp;"."&amp;DEDEL!M281&amp;"."&amp;DEDEL!K281&amp;"."&amp;$C$5</f>
        <v>2029.DDEL4.E23.Ap21</v>
      </c>
      <c r="G281" s="310">
        <f t="shared" ca="1" si="19"/>
        <v>44361</v>
      </c>
      <c r="H281" s="311">
        <f>-DEDEL!Q281</f>
        <v>3672.18</v>
      </c>
      <c r="I281" s="205">
        <f t="shared" ca="1" si="18"/>
        <v>44361</v>
      </c>
      <c r="J281" s="126">
        <v>3</v>
      </c>
      <c r="K281" s="126" t="b">
        <v>1</v>
      </c>
      <c r="L281" s="126" t="s">
        <v>4009</v>
      </c>
      <c r="M281" s="126" t="b">
        <v>1</v>
      </c>
      <c r="N281" s="126" t="s">
        <v>3687</v>
      </c>
      <c r="O281" s="309" t="str">
        <f>LEFT(DEDEL!D281,19)&amp;"."&amp;DEDELCR!F281</f>
        <v>Goldbeaters Primary.2029.DDEL4.E23.Ap21</v>
      </c>
      <c r="P281" s="312" t="str">
        <f>DEDEL!I281</f>
        <v>10162/543965</v>
      </c>
      <c r="Q281" s="126" t="b">
        <v>1</v>
      </c>
      <c r="R281" s="126" t="b">
        <v>1</v>
      </c>
      <c r="S281" s="126" t="b">
        <v>1</v>
      </c>
      <c r="U281" s="301">
        <f t="shared" si="16"/>
        <v>19</v>
      </c>
      <c r="V281" s="301">
        <f t="shared" si="17"/>
        <v>39</v>
      </c>
    </row>
    <row r="282" spans="1:22" x14ac:dyDescent="0.25">
      <c r="A282" s="126" t="s">
        <v>4008</v>
      </c>
      <c r="B282" s="200">
        <v>1</v>
      </c>
      <c r="C282" s="126">
        <v>2</v>
      </c>
      <c r="D282" s="308">
        <f>DEDEL!J282</f>
        <v>400026</v>
      </c>
      <c r="E282" s="126" t="b">
        <v>1</v>
      </c>
      <c r="F282" s="309" t="str">
        <f>RIGHT(DEDEL!C282,4)&amp;"."&amp;DEDEL!M282&amp;"."&amp;DEDEL!K282&amp;"."&amp;$C$5</f>
        <v>2031.DDEL4.E23.Ap21</v>
      </c>
      <c r="G282" s="310">
        <f t="shared" ca="1" si="19"/>
        <v>44361</v>
      </c>
      <c r="H282" s="311">
        <f>-DEDEL!Q282</f>
        <v>1649.82</v>
      </c>
      <c r="I282" s="205">
        <f t="shared" ca="1" si="18"/>
        <v>44361</v>
      </c>
      <c r="J282" s="126">
        <v>3</v>
      </c>
      <c r="K282" s="126" t="b">
        <v>1</v>
      </c>
      <c r="L282" s="126" t="s">
        <v>4009</v>
      </c>
      <c r="M282" s="126" t="b">
        <v>1</v>
      </c>
      <c r="N282" s="126" t="s">
        <v>3687</v>
      </c>
      <c r="O282" s="309" t="str">
        <f>LEFT(DEDEL!D282,19)&amp;"."&amp;DEDELCR!F282</f>
        <v>Hollickwood Primary.2031.DDEL4.E23.Ap21</v>
      </c>
      <c r="P282" s="312" t="str">
        <f>DEDEL!I282</f>
        <v>10162/543965</v>
      </c>
      <c r="Q282" s="126" t="b">
        <v>1</v>
      </c>
      <c r="R282" s="126" t="b">
        <v>1</v>
      </c>
      <c r="S282" s="126" t="b">
        <v>1</v>
      </c>
      <c r="U282" s="301">
        <f t="shared" si="16"/>
        <v>19</v>
      </c>
      <c r="V282" s="301">
        <f t="shared" si="17"/>
        <v>39</v>
      </c>
    </row>
    <row r="283" spans="1:22" x14ac:dyDescent="0.25">
      <c r="A283" s="126" t="s">
        <v>4008</v>
      </c>
      <c r="B283" s="200">
        <v>1</v>
      </c>
      <c r="C283" s="126">
        <v>2</v>
      </c>
      <c r="D283" s="308">
        <f>DEDEL!J283</f>
        <v>400084</v>
      </c>
      <c r="E283" s="126" t="b">
        <v>1</v>
      </c>
      <c r="F283" s="309" t="str">
        <f>RIGHT(DEDEL!C283,4)&amp;"."&amp;DEDEL!M283&amp;"."&amp;DEDEL!K283&amp;"."&amp;$C$5</f>
        <v>2032.DDEL4.E23.Ap21</v>
      </c>
      <c r="G283" s="310">
        <f t="shared" ca="1" si="19"/>
        <v>44361</v>
      </c>
      <c r="H283" s="311">
        <f>-DEDEL!Q283</f>
        <v>3885.0599999999995</v>
      </c>
      <c r="I283" s="205">
        <f t="shared" ca="1" si="18"/>
        <v>44361</v>
      </c>
      <c r="J283" s="126">
        <v>3</v>
      </c>
      <c r="K283" s="126" t="b">
        <v>1</v>
      </c>
      <c r="L283" s="126" t="s">
        <v>4009</v>
      </c>
      <c r="M283" s="126" t="b">
        <v>1</v>
      </c>
      <c r="N283" s="126" t="s">
        <v>3687</v>
      </c>
      <c r="O283" s="309" t="str">
        <f>LEFT(DEDEL!D283,19)&amp;"."&amp;DEDELCR!F283</f>
        <v>Holly Park Primary .2032.DDEL4.E23.Ap21</v>
      </c>
      <c r="P283" s="312" t="str">
        <f>DEDEL!I283</f>
        <v>10162/543965</v>
      </c>
      <c r="Q283" s="126" t="b">
        <v>1</v>
      </c>
      <c r="R283" s="126" t="b">
        <v>1</v>
      </c>
      <c r="S283" s="126" t="b">
        <v>1</v>
      </c>
      <c r="U283" s="301">
        <f t="shared" si="16"/>
        <v>19</v>
      </c>
      <c r="V283" s="301">
        <f t="shared" si="17"/>
        <v>39</v>
      </c>
    </row>
    <row r="284" spans="1:22" x14ac:dyDescent="0.25">
      <c r="A284" s="126" t="s">
        <v>4008</v>
      </c>
      <c r="B284" s="200">
        <v>1</v>
      </c>
      <c r="C284" s="126">
        <v>2</v>
      </c>
      <c r="D284" s="308">
        <f>DEDEL!J284</f>
        <v>400046</v>
      </c>
      <c r="E284" s="126" t="b">
        <v>1</v>
      </c>
      <c r="F284" s="309" t="str">
        <f>RIGHT(DEDEL!C284,4)&amp;"."&amp;DEDEL!M284&amp;"."&amp;DEDEL!K284&amp;"."&amp;$C$5</f>
        <v>2036.DDEL4.E23.Ap21</v>
      </c>
      <c r="G284" s="310">
        <f t="shared" ca="1" si="19"/>
        <v>44361</v>
      </c>
      <c r="H284" s="311">
        <f>-DEDEL!Q284</f>
        <v>2093.3199999999997</v>
      </c>
      <c r="I284" s="205">
        <f t="shared" ca="1" si="18"/>
        <v>44361</v>
      </c>
      <c r="J284" s="126">
        <v>3</v>
      </c>
      <c r="K284" s="126" t="b">
        <v>1</v>
      </c>
      <c r="L284" s="126" t="s">
        <v>4009</v>
      </c>
      <c r="M284" s="126" t="b">
        <v>1</v>
      </c>
      <c r="N284" s="126" t="s">
        <v>3687</v>
      </c>
      <c r="O284" s="309" t="str">
        <f>LEFT(DEDEL!D284,19)&amp;"."&amp;DEDELCR!F284</f>
        <v>Livingstone Primary.2036.DDEL4.E23.Ap21</v>
      </c>
      <c r="P284" s="312" t="str">
        <f>DEDEL!I284</f>
        <v>10162/543965</v>
      </c>
      <c r="Q284" s="126" t="b">
        <v>1</v>
      </c>
      <c r="R284" s="126" t="b">
        <v>1</v>
      </c>
      <c r="S284" s="126" t="b">
        <v>1</v>
      </c>
      <c r="U284" s="301">
        <f t="shared" si="16"/>
        <v>19</v>
      </c>
      <c r="V284" s="301">
        <f t="shared" si="17"/>
        <v>39</v>
      </c>
    </row>
    <row r="285" spans="1:22" x14ac:dyDescent="0.25">
      <c r="A285" s="126" t="s">
        <v>4008</v>
      </c>
      <c r="B285" s="200">
        <v>1</v>
      </c>
      <c r="C285" s="126">
        <v>2</v>
      </c>
      <c r="D285" s="308">
        <f>DEDEL!J285</f>
        <v>400030</v>
      </c>
      <c r="E285" s="126" t="b">
        <v>1</v>
      </c>
      <c r="F285" s="309" t="str">
        <f>RIGHT(DEDEL!C285,4)&amp;"."&amp;DEDEL!M285&amp;"."&amp;DEDEL!K285&amp;"."&amp;$C$5</f>
        <v>2037.DDEL4.E23.Ap21</v>
      </c>
      <c r="G285" s="310">
        <f t="shared" ca="1" si="19"/>
        <v>44361</v>
      </c>
      <c r="H285" s="311">
        <f>-DEDEL!Q285</f>
        <v>2350.5499999999997</v>
      </c>
      <c r="I285" s="205">
        <f t="shared" ca="1" si="18"/>
        <v>44361</v>
      </c>
      <c r="J285" s="126">
        <v>3</v>
      </c>
      <c r="K285" s="126" t="b">
        <v>1</v>
      </c>
      <c r="L285" s="126" t="s">
        <v>4009</v>
      </c>
      <c r="M285" s="126" t="b">
        <v>1</v>
      </c>
      <c r="N285" s="126" t="s">
        <v>3687</v>
      </c>
      <c r="O285" s="309" t="str">
        <f>LEFT(DEDEL!D285,19)&amp;"."&amp;DEDELCR!F285</f>
        <v>Manorside Primary S.2037.DDEL4.E23.Ap21</v>
      </c>
      <c r="P285" s="312" t="str">
        <f>DEDEL!I285</f>
        <v>10162/543965</v>
      </c>
      <c r="Q285" s="126" t="b">
        <v>1</v>
      </c>
      <c r="R285" s="126" t="b">
        <v>1</v>
      </c>
      <c r="S285" s="126" t="b">
        <v>1</v>
      </c>
      <c r="U285" s="301">
        <f t="shared" si="16"/>
        <v>19</v>
      </c>
      <c r="V285" s="301">
        <f t="shared" si="17"/>
        <v>39</v>
      </c>
    </row>
    <row r="286" spans="1:22" x14ac:dyDescent="0.25">
      <c r="A286" s="126" t="s">
        <v>4008</v>
      </c>
      <c r="B286" s="200">
        <v>1</v>
      </c>
      <c r="C286" s="126">
        <v>2</v>
      </c>
      <c r="D286" s="308">
        <f>DEDEL!J286</f>
        <v>400048</v>
      </c>
      <c r="E286" s="126" t="b">
        <v>1</v>
      </c>
      <c r="F286" s="309" t="str">
        <f>RIGHT(DEDEL!C286,4)&amp;"."&amp;DEDEL!M286&amp;"."&amp;DEDEL!K286&amp;"."&amp;$C$5</f>
        <v>2042.DDEL4.E23.Ap21</v>
      </c>
      <c r="G286" s="310">
        <f t="shared" ca="1" si="19"/>
        <v>44361</v>
      </c>
      <c r="H286" s="311">
        <f>-DEDEL!Q286</f>
        <v>3769.7499999999995</v>
      </c>
      <c r="I286" s="205">
        <f t="shared" ca="1" si="18"/>
        <v>44361</v>
      </c>
      <c r="J286" s="126">
        <v>3</v>
      </c>
      <c r="K286" s="126" t="b">
        <v>1</v>
      </c>
      <c r="L286" s="126" t="s">
        <v>4009</v>
      </c>
      <c r="M286" s="126" t="b">
        <v>1</v>
      </c>
      <c r="N286" s="126" t="s">
        <v>3687</v>
      </c>
      <c r="O286" s="309" t="str">
        <f>LEFT(DEDEL!D286,19)&amp;"."&amp;DEDELCR!F286</f>
        <v>Monkfrith Primary S.2042.DDEL4.E23.Ap21</v>
      </c>
      <c r="P286" s="312" t="str">
        <f>DEDEL!I286</f>
        <v>10162/543965</v>
      </c>
      <c r="Q286" s="126" t="b">
        <v>1</v>
      </c>
      <c r="R286" s="126" t="b">
        <v>1</v>
      </c>
      <c r="S286" s="126" t="b">
        <v>1</v>
      </c>
      <c r="U286" s="301">
        <f t="shared" si="16"/>
        <v>19</v>
      </c>
      <c r="V286" s="301">
        <f t="shared" si="17"/>
        <v>39</v>
      </c>
    </row>
    <row r="287" spans="1:22" x14ac:dyDescent="0.25">
      <c r="A287" s="126" t="s">
        <v>4008</v>
      </c>
      <c r="B287" s="200">
        <v>1</v>
      </c>
      <c r="C287" s="126">
        <v>2</v>
      </c>
      <c r="D287" s="308">
        <f>DEDEL!J287</f>
        <v>400088</v>
      </c>
      <c r="E287" s="126" t="b">
        <v>1</v>
      </c>
      <c r="F287" s="309" t="str">
        <f>RIGHT(DEDEL!C287,4)&amp;"."&amp;DEDEL!M287&amp;"."&amp;DEDEL!K287&amp;"."&amp;$C$5</f>
        <v>2043.DDEL4.E23.Ap21</v>
      </c>
      <c r="G287" s="310">
        <f t="shared" ca="1" si="19"/>
        <v>44361</v>
      </c>
      <c r="H287" s="311">
        <f>-DEDEL!Q287</f>
        <v>3964.89</v>
      </c>
      <c r="I287" s="205">
        <f t="shared" ca="1" si="18"/>
        <v>44361</v>
      </c>
      <c r="J287" s="126">
        <v>3</v>
      </c>
      <c r="K287" s="126" t="b">
        <v>1</v>
      </c>
      <c r="L287" s="126" t="s">
        <v>4009</v>
      </c>
      <c r="M287" s="126" t="b">
        <v>1</v>
      </c>
      <c r="N287" s="126" t="s">
        <v>3687</v>
      </c>
      <c r="O287" s="309" t="str">
        <f>LEFT(DEDEL!D287,19)&amp;"."&amp;DEDELCR!F287</f>
        <v>Moss Hall Junior Sc.2043.DDEL4.E23.Ap21</v>
      </c>
      <c r="P287" s="312" t="str">
        <f>DEDEL!I287</f>
        <v>10162/543965</v>
      </c>
      <c r="Q287" s="126" t="b">
        <v>1</v>
      </c>
      <c r="R287" s="126" t="b">
        <v>1</v>
      </c>
      <c r="S287" s="126" t="b">
        <v>1</v>
      </c>
      <c r="U287" s="301">
        <f t="shared" si="16"/>
        <v>19</v>
      </c>
      <c r="V287" s="301">
        <f t="shared" si="17"/>
        <v>39</v>
      </c>
    </row>
    <row r="288" spans="1:22" x14ac:dyDescent="0.25">
      <c r="A288" s="126" t="s">
        <v>4008</v>
      </c>
      <c r="B288" s="200">
        <v>1</v>
      </c>
      <c r="C288" s="126">
        <v>2</v>
      </c>
      <c r="D288" s="308">
        <f>DEDEL!J288</f>
        <v>400087</v>
      </c>
      <c r="E288" s="126" t="b">
        <v>1</v>
      </c>
      <c r="F288" s="309" t="str">
        <f>RIGHT(DEDEL!C288,4)&amp;"."&amp;DEDEL!M288&amp;"."&amp;DEDEL!K288&amp;"."&amp;$C$5</f>
        <v>2044.DDEL4.E23.Ap21</v>
      </c>
      <c r="G288" s="310">
        <f t="shared" ca="1" si="19"/>
        <v>44361</v>
      </c>
      <c r="H288" s="311">
        <f>-DEDEL!Q288</f>
        <v>3113.37</v>
      </c>
      <c r="I288" s="205">
        <f t="shared" ca="1" si="18"/>
        <v>44361</v>
      </c>
      <c r="J288" s="126">
        <v>3</v>
      </c>
      <c r="K288" s="126" t="b">
        <v>1</v>
      </c>
      <c r="L288" s="126" t="s">
        <v>4009</v>
      </c>
      <c r="M288" s="126" t="b">
        <v>1</v>
      </c>
      <c r="N288" s="126" t="s">
        <v>3687</v>
      </c>
      <c r="O288" s="309" t="str">
        <f>LEFT(DEDEL!D288,19)&amp;"."&amp;DEDELCR!F288</f>
        <v>Moss Hall Infant Sc.2044.DDEL4.E23.Ap21</v>
      </c>
      <c r="P288" s="312" t="str">
        <f>DEDEL!I288</f>
        <v>10162/543965</v>
      </c>
      <c r="Q288" s="126" t="b">
        <v>1</v>
      </c>
      <c r="R288" s="126" t="b">
        <v>1</v>
      </c>
      <c r="S288" s="126" t="b">
        <v>1</v>
      </c>
      <c r="U288" s="301">
        <f t="shared" si="16"/>
        <v>19</v>
      </c>
      <c r="V288" s="301">
        <f t="shared" si="17"/>
        <v>39</v>
      </c>
    </row>
    <row r="289" spans="1:22" x14ac:dyDescent="0.25">
      <c r="A289" s="126" t="s">
        <v>4008</v>
      </c>
      <c r="B289" s="200">
        <v>1</v>
      </c>
      <c r="C289" s="126">
        <v>2</v>
      </c>
      <c r="D289" s="308">
        <f>DEDEL!J289</f>
        <v>400089</v>
      </c>
      <c r="E289" s="126" t="b">
        <v>1</v>
      </c>
      <c r="F289" s="309" t="str">
        <f>RIGHT(DEDEL!C289,4)&amp;"."&amp;DEDEL!M289&amp;"."&amp;DEDEL!K289&amp;"."&amp;$C$5</f>
        <v>2045.DDEL4.E23.Ap21</v>
      </c>
      <c r="G289" s="310">
        <f t="shared" ca="1" si="19"/>
        <v>44361</v>
      </c>
      <c r="H289" s="311">
        <f>-DEDEL!Q289</f>
        <v>1871.57</v>
      </c>
      <c r="I289" s="205">
        <f t="shared" ca="1" si="18"/>
        <v>44361</v>
      </c>
      <c r="J289" s="126">
        <v>3</v>
      </c>
      <c r="K289" s="126" t="b">
        <v>1</v>
      </c>
      <c r="L289" s="126" t="s">
        <v>4009</v>
      </c>
      <c r="M289" s="126" t="b">
        <v>1</v>
      </c>
      <c r="N289" s="126" t="s">
        <v>3687</v>
      </c>
      <c r="O289" s="309" t="str">
        <f>LEFT(DEDEL!D289,19)&amp;"."&amp;DEDELCR!F289</f>
        <v>Northside Primary S.2045.DDEL4.E23.Ap21</v>
      </c>
      <c r="P289" s="312" t="str">
        <f>DEDEL!I289</f>
        <v>10162/543965</v>
      </c>
      <c r="Q289" s="126" t="b">
        <v>1</v>
      </c>
      <c r="R289" s="126" t="b">
        <v>1</v>
      </c>
      <c r="S289" s="126" t="b">
        <v>1</v>
      </c>
      <c r="U289" s="301">
        <f t="shared" si="16"/>
        <v>19</v>
      </c>
      <c r="V289" s="301">
        <f t="shared" si="17"/>
        <v>39</v>
      </c>
    </row>
    <row r="290" spans="1:22" x14ac:dyDescent="0.25">
      <c r="A290" s="126" t="s">
        <v>4008</v>
      </c>
      <c r="B290" s="200">
        <v>1</v>
      </c>
      <c r="C290" s="126">
        <v>2</v>
      </c>
      <c r="D290" s="308">
        <f>DEDEL!J290</f>
        <v>158733</v>
      </c>
      <c r="E290" s="126" t="b">
        <v>1</v>
      </c>
      <c r="F290" s="309" t="str">
        <f>RIGHT(DEDEL!C290,4)&amp;"."&amp;DEDEL!M290&amp;"."&amp;DEDEL!K290&amp;"."&amp;$C$5</f>
        <v>2053.DDEL4.E23.Ap21</v>
      </c>
      <c r="G290" s="310">
        <f t="shared" ca="1" si="19"/>
        <v>44361</v>
      </c>
      <c r="H290" s="311">
        <f>-DEDEL!Q290</f>
        <v>1747.3899999999999</v>
      </c>
      <c r="I290" s="205">
        <f t="shared" ca="1" si="18"/>
        <v>44361</v>
      </c>
      <c r="J290" s="126">
        <v>3</v>
      </c>
      <c r="K290" s="126" t="b">
        <v>1</v>
      </c>
      <c r="L290" s="126" t="s">
        <v>4009</v>
      </c>
      <c r="M290" s="126" t="b">
        <v>1</v>
      </c>
      <c r="N290" s="126" t="s">
        <v>3687</v>
      </c>
      <c r="O290" s="309" t="str">
        <f>LEFT(DEDEL!D290,19)&amp;"."&amp;DEDELCR!F290</f>
        <v>The Noam Primary Sc.2053.DDEL4.E23.Ap21</v>
      </c>
      <c r="P290" s="312" t="str">
        <f>DEDEL!I290</f>
        <v>10162/543965</v>
      </c>
      <c r="Q290" s="126" t="b">
        <v>1</v>
      </c>
      <c r="R290" s="126" t="b">
        <v>1</v>
      </c>
      <c r="S290" s="126" t="b">
        <v>1</v>
      </c>
      <c r="U290" s="301">
        <f t="shared" si="16"/>
        <v>19</v>
      </c>
      <c r="V290" s="301">
        <f t="shared" si="17"/>
        <v>39</v>
      </c>
    </row>
    <row r="291" spans="1:22" x14ac:dyDescent="0.25">
      <c r="A291" s="126" t="s">
        <v>4008</v>
      </c>
      <c r="B291" s="200">
        <v>1</v>
      </c>
      <c r="C291" s="126">
        <v>2</v>
      </c>
      <c r="D291" s="308">
        <f>DEDEL!J291</f>
        <v>400004</v>
      </c>
      <c r="E291" s="126" t="b">
        <v>1</v>
      </c>
      <c r="F291" s="309" t="str">
        <f>RIGHT(DEDEL!C291,4)&amp;"."&amp;DEDEL!M291&amp;"."&amp;DEDEL!K291&amp;"."&amp;$C$5</f>
        <v>2054.DDEL4.E23.Ap21</v>
      </c>
      <c r="G291" s="310">
        <f t="shared" ca="1" si="19"/>
        <v>44361</v>
      </c>
      <c r="H291" s="311">
        <f>-DEDEL!Q291</f>
        <v>1836.09</v>
      </c>
      <c r="I291" s="205">
        <f t="shared" ca="1" si="18"/>
        <v>44361</v>
      </c>
      <c r="J291" s="126">
        <v>3</v>
      </c>
      <c r="K291" s="126" t="b">
        <v>1</v>
      </c>
      <c r="L291" s="126" t="s">
        <v>4009</v>
      </c>
      <c r="M291" s="126" t="b">
        <v>1</v>
      </c>
      <c r="N291" s="126" t="s">
        <v>3687</v>
      </c>
      <c r="O291" s="309" t="str">
        <f>LEFT(DEDEL!D291,19)&amp;"."&amp;DEDELCR!F291</f>
        <v>Woodridge Primary S.2054.DDEL4.E23.Ap21</v>
      </c>
      <c r="P291" s="312" t="str">
        <f>DEDEL!I291</f>
        <v>10162/543965</v>
      </c>
      <c r="Q291" s="126" t="b">
        <v>1</v>
      </c>
      <c r="R291" s="126" t="b">
        <v>1</v>
      </c>
      <c r="S291" s="126" t="b">
        <v>1</v>
      </c>
      <c r="U291" s="301">
        <f t="shared" si="16"/>
        <v>19</v>
      </c>
      <c r="V291" s="301">
        <f t="shared" si="17"/>
        <v>39</v>
      </c>
    </row>
    <row r="292" spans="1:22" x14ac:dyDescent="0.25">
      <c r="A292" s="126" t="s">
        <v>4008</v>
      </c>
      <c r="B292" s="200">
        <v>1</v>
      </c>
      <c r="C292" s="126">
        <v>2</v>
      </c>
      <c r="D292" s="308">
        <f>DEDEL!J292</f>
        <v>400101</v>
      </c>
      <c r="E292" s="126" t="b">
        <v>1</v>
      </c>
      <c r="F292" s="309" t="str">
        <f>RIGHT(DEDEL!C292,4)&amp;"."&amp;DEDEL!M292&amp;"."&amp;DEDEL!K292&amp;"."&amp;$C$5</f>
        <v>2055.DDEL4.E23.Ap21</v>
      </c>
      <c r="G292" s="310">
        <f t="shared" ca="1" si="19"/>
        <v>44361</v>
      </c>
      <c r="H292" s="311">
        <f>-DEDEL!Q292</f>
        <v>1773.9999999999998</v>
      </c>
      <c r="I292" s="205">
        <f t="shared" ca="1" si="18"/>
        <v>44361</v>
      </c>
      <c r="J292" s="126">
        <v>3</v>
      </c>
      <c r="K292" s="126" t="b">
        <v>1</v>
      </c>
      <c r="L292" s="126" t="s">
        <v>4009</v>
      </c>
      <c r="M292" s="126" t="b">
        <v>1</v>
      </c>
      <c r="N292" s="126" t="s">
        <v>3687</v>
      </c>
      <c r="O292" s="309" t="str">
        <f>LEFT(DEDEL!D292,19)&amp;"."&amp;DEDELCR!F292</f>
        <v>Tudor Primary Schoo.2055.DDEL4.E23.Ap21</v>
      </c>
      <c r="P292" s="312" t="str">
        <f>DEDEL!I292</f>
        <v>10162/543965</v>
      </c>
      <c r="Q292" s="126" t="b">
        <v>1</v>
      </c>
      <c r="R292" s="126" t="b">
        <v>1</v>
      </c>
      <c r="S292" s="126" t="b">
        <v>1</v>
      </c>
      <c r="U292" s="301">
        <f t="shared" si="16"/>
        <v>19</v>
      </c>
      <c r="V292" s="301">
        <f t="shared" si="17"/>
        <v>39</v>
      </c>
    </row>
    <row r="293" spans="1:22" x14ac:dyDescent="0.25">
      <c r="A293" s="126" t="s">
        <v>4008</v>
      </c>
      <c r="B293" s="200">
        <v>1</v>
      </c>
      <c r="C293" s="126">
        <v>2</v>
      </c>
      <c r="D293" s="308">
        <f>DEDEL!J293</f>
        <v>400053</v>
      </c>
      <c r="E293" s="126" t="b">
        <v>1</v>
      </c>
      <c r="F293" s="309" t="str">
        <f>RIGHT(DEDEL!C293,4)&amp;"."&amp;DEDEL!M293&amp;"."&amp;DEDEL!K293&amp;"."&amp;$C$5</f>
        <v>2057.DDEL4.E23.Ap21</v>
      </c>
      <c r="G293" s="310">
        <f t="shared" ca="1" si="19"/>
        <v>44361</v>
      </c>
      <c r="H293" s="311">
        <f>-DEDEL!Q293</f>
        <v>3982.6299999999997</v>
      </c>
      <c r="I293" s="205">
        <f t="shared" ca="1" si="18"/>
        <v>44361</v>
      </c>
      <c r="J293" s="126">
        <v>3</v>
      </c>
      <c r="K293" s="126" t="b">
        <v>1</v>
      </c>
      <c r="L293" s="126" t="s">
        <v>4009</v>
      </c>
      <c r="M293" s="126" t="b">
        <v>1</v>
      </c>
      <c r="N293" s="126" t="s">
        <v>3687</v>
      </c>
      <c r="O293" s="309" t="str">
        <f>LEFT(DEDEL!D293,19)&amp;"."&amp;DEDELCR!F293</f>
        <v>Underhill School.2057.DDEL4.E23.Ap21</v>
      </c>
      <c r="P293" s="312" t="str">
        <f>DEDEL!I293</f>
        <v>10162/543965</v>
      </c>
      <c r="Q293" s="126" t="b">
        <v>1</v>
      </c>
      <c r="R293" s="126" t="b">
        <v>1</v>
      </c>
      <c r="S293" s="126" t="b">
        <v>1</v>
      </c>
      <c r="U293" s="301">
        <f t="shared" si="16"/>
        <v>19</v>
      </c>
      <c r="V293" s="301">
        <f t="shared" si="17"/>
        <v>36</v>
      </c>
    </row>
    <row r="294" spans="1:22" x14ac:dyDescent="0.25">
      <c r="A294" s="126" t="s">
        <v>4008</v>
      </c>
      <c r="B294" s="200">
        <v>1</v>
      </c>
      <c r="C294" s="126">
        <v>2</v>
      </c>
      <c r="D294" s="308">
        <f>DEDEL!J294</f>
        <v>400011</v>
      </c>
      <c r="E294" s="126" t="b">
        <v>1</v>
      </c>
      <c r="F294" s="309" t="str">
        <f>RIGHT(DEDEL!C294,4)&amp;"."&amp;DEDEL!M294&amp;"."&amp;DEDEL!K294&amp;"."&amp;$C$5</f>
        <v>2060.DDEL4.E23.Ap21</v>
      </c>
      <c r="G294" s="310">
        <f t="shared" ca="1" si="19"/>
        <v>44361</v>
      </c>
      <c r="H294" s="311">
        <f>-DEDEL!Q294</f>
        <v>3734.2699999999995</v>
      </c>
      <c r="I294" s="205">
        <f t="shared" ca="1" si="18"/>
        <v>44361</v>
      </c>
      <c r="J294" s="126">
        <v>3</v>
      </c>
      <c r="K294" s="126" t="b">
        <v>1</v>
      </c>
      <c r="L294" s="126" t="s">
        <v>4009</v>
      </c>
      <c r="M294" s="126" t="b">
        <v>1</v>
      </c>
      <c r="N294" s="126" t="s">
        <v>3687</v>
      </c>
      <c r="O294" s="309" t="str">
        <f>LEFT(DEDEL!D294,19)&amp;"."&amp;DEDELCR!F294</f>
        <v>Whitings Hill Prima.2060.DDEL4.E23.Ap21</v>
      </c>
      <c r="P294" s="312" t="str">
        <f>DEDEL!I294</f>
        <v>10162/543965</v>
      </c>
      <c r="Q294" s="126" t="b">
        <v>1</v>
      </c>
      <c r="R294" s="126" t="b">
        <v>1</v>
      </c>
      <c r="S294" s="126" t="b">
        <v>1</v>
      </c>
      <c r="U294" s="301">
        <f t="shared" si="16"/>
        <v>19</v>
      </c>
      <c r="V294" s="301">
        <f t="shared" si="17"/>
        <v>39</v>
      </c>
    </row>
    <row r="295" spans="1:22" x14ac:dyDescent="0.25">
      <c r="A295" s="126" t="s">
        <v>4008</v>
      </c>
      <c r="B295" s="200">
        <v>1</v>
      </c>
      <c r="C295" s="126">
        <v>2</v>
      </c>
      <c r="D295" s="308">
        <f>DEDEL!J295</f>
        <v>400065</v>
      </c>
      <c r="E295" s="126" t="b">
        <v>1</v>
      </c>
      <c r="F295" s="309" t="str">
        <f>RIGHT(DEDEL!C295,4)&amp;"."&amp;DEDEL!M295&amp;"."&amp;DEDEL!K295&amp;"."&amp;$C$5</f>
        <v>2067.DDEL4.E23.Ap21</v>
      </c>
      <c r="G295" s="310">
        <f t="shared" ca="1" si="19"/>
        <v>44361</v>
      </c>
      <c r="H295" s="311">
        <f>-DEDEL!Q295</f>
        <v>2075.58</v>
      </c>
      <c r="I295" s="205">
        <f t="shared" ca="1" si="18"/>
        <v>44361</v>
      </c>
      <c r="J295" s="126">
        <v>3</v>
      </c>
      <c r="K295" s="126" t="b">
        <v>1</v>
      </c>
      <c r="L295" s="126" t="s">
        <v>4009</v>
      </c>
      <c r="M295" s="126" t="b">
        <v>1</v>
      </c>
      <c r="N295" s="126" t="s">
        <v>3687</v>
      </c>
      <c r="O295" s="309" t="str">
        <f>LEFT(DEDEL!D295,19)&amp;"."&amp;DEDELCR!F295</f>
        <v>Chalgrove Primary S.2067.DDEL4.E23.Ap21</v>
      </c>
      <c r="P295" s="312" t="str">
        <f>DEDEL!I295</f>
        <v>10162/543965</v>
      </c>
      <c r="Q295" s="126" t="b">
        <v>1</v>
      </c>
      <c r="R295" s="126" t="b">
        <v>1</v>
      </c>
      <c r="S295" s="126" t="b">
        <v>1</v>
      </c>
      <c r="U295" s="301">
        <f t="shared" si="16"/>
        <v>19</v>
      </c>
      <c r="V295" s="301">
        <f t="shared" si="17"/>
        <v>39</v>
      </c>
    </row>
    <row r="296" spans="1:22" x14ac:dyDescent="0.25">
      <c r="A296" s="126" t="s">
        <v>4008</v>
      </c>
      <c r="B296" s="200">
        <v>1</v>
      </c>
      <c r="C296" s="126">
        <v>2</v>
      </c>
      <c r="D296" s="308">
        <f>DEDEL!J296</f>
        <v>400038</v>
      </c>
      <c r="E296" s="126" t="b">
        <v>1</v>
      </c>
      <c r="F296" s="309" t="str">
        <f>RIGHT(DEDEL!C296,4)&amp;"."&amp;DEDEL!M296&amp;"."&amp;DEDEL!K296&amp;"."&amp;$C$5</f>
        <v>2070.DDEL4.E23.Ap21</v>
      </c>
      <c r="G296" s="310">
        <f t="shared" ca="1" si="19"/>
        <v>44361</v>
      </c>
      <c r="H296" s="311">
        <f>-DEDEL!Q296</f>
        <v>1853.83</v>
      </c>
      <c r="I296" s="205">
        <f t="shared" ca="1" si="18"/>
        <v>44361</v>
      </c>
      <c r="J296" s="126">
        <v>3</v>
      </c>
      <c r="K296" s="126" t="b">
        <v>1</v>
      </c>
      <c r="L296" s="126" t="s">
        <v>4009</v>
      </c>
      <c r="M296" s="126" t="b">
        <v>1</v>
      </c>
      <c r="N296" s="126" t="s">
        <v>3687</v>
      </c>
      <c r="O296" s="309" t="str">
        <f>LEFT(DEDEL!D296,19)&amp;"."&amp;DEDELCR!F296</f>
        <v>Sunnyfields Primary.2070.DDEL4.E23.Ap21</v>
      </c>
      <c r="P296" s="312" t="str">
        <f>DEDEL!I296</f>
        <v>10162/543965</v>
      </c>
      <c r="Q296" s="126" t="b">
        <v>1</v>
      </c>
      <c r="R296" s="126" t="b">
        <v>1</v>
      </c>
      <c r="S296" s="126" t="b">
        <v>1</v>
      </c>
      <c r="U296" s="301">
        <f t="shared" si="16"/>
        <v>19</v>
      </c>
      <c r="V296" s="301">
        <f t="shared" si="17"/>
        <v>39</v>
      </c>
    </row>
    <row r="297" spans="1:22" x14ac:dyDescent="0.25">
      <c r="A297" s="126" t="s">
        <v>4008</v>
      </c>
      <c r="B297" s="200">
        <v>1</v>
      </c>
      <c r="C297" s="126">
        <v>2</v>
      </c>
      <c r="D297" s="308">
        <f>DEDEL!J297</f>
        <v>400012</v>
      </c>
      <c r="E297" s="126" t="b">
        <v>1</v>
      </c>
      <c r="F297" s="309" t="str">
        <f>RIGHT(DEDEL!C297,4)&amp;"."&amp;DEDEL!M297&amp;"."&amp;DEDEL!K297&amp;"."&amp;$C$5</f>
        <v>2071.DDEL4.E23.Ap21</v>
      </c>
      <c r="G297" s="310">
        <f t="shared" ca="1" si="19"/>
        <v>44361</v>
      </c>
      <c r="H297" s="311">
        <f>-DEDEL!Q297</f>
        <v>1569.9899999999998</v>
      </c>
      <c r="I297" s="205">
        <f t="shared" ca="1" si="18"/>
        <v>44361</v>
      </c>
      <c r="J297" s="126">
        <v>3</v>
      </c>
      <c r="K297" s="126" t="b">
        <v>1</v>
      </c>
      <c r="L297" s="126" t="s">
        <v>4009</v>
      </c>
      <c r="M297" s="126" t="b">
        <v>1</v>
      </c>
      <c r="N297" s="126" t="s">
        <v>3687</v>
      </c>
      <c r="O297" s="309" t="str">
        <f>LEFT(DEDEL!D297,19)&amp;"."&amp;DEDELCR!F297</f>
        <v>Queenswell Infant &amp;.2071.DDEL4.E23.Ap21</v>
      </c>
      <c r="P297" s="312" t="str">
        <f>DEDEL!I297</f>
        <v>10162/543965</v>
      </c>
      <c r="Q297" s="126" t="b">
        <v>1</v>
      </c>
      <c r="R297" s="126" t="b">
        <v>1</v>
      </c>
      <c r="S297" s="126" t="b">
        <v>1</v>
      </c>
      <c r="U297" s="301">
        <f t="shared" si="16"/>
        <v>19</v>
      </c>
      <c r="V297" s="301">
        <f t="shared" si="17"/>
        <v>39</v>
      </c>
    </row>
    <row r="298" spans="1:22" x14ac:dyDescent="0.25">
      <c r="A298" s="126" t="s">
        <v>4008</v>
      </c>
      <c r="B298" s="200">
        <v>1</v>
      </c>
      <c r="C298" s="126">
        <v>2</v>
      </c>
      <c r="D298" s="308">
        <f>DEDEL!J298</f>
        <v>400012</v>
      </c>
      <c r="E298" s="126" t="b">
        <v>1</v>
      </c>
      <c r="F298" s="309" t="str">
        <f>RIGHT(DEDEL!C298,4)&amp;"."&amp;DEDEL!M298&amp;"."&amp;DEDEL!K298&amp;"."&amp;$C$5</f>
        <v>2072.DDEL4.E23.Ap21</v>
      </c>
      <c r="G298" s="310">
        <f t="shared" ca="1" si="19"/>
        <v>44361</v>
      </c>
      <c r="H298" s="311">
        <f>-DEDEL!Q298</f>
        <v>2882.7499999999995</v>
      </c>
      <c r="I298" s="205">
        <f t="shared" ca="1" si="18"/>
        <v>44361</v>
      </c>
      <c r="J298" s="126">
        <v>3</v>
      </c>
      <c r="K298" s="126" t="b">
        <v>1</v>
      </c>
      <c r="L298" s="126" t="s">
        <v>4009</v>
      </c>
      <c r="M298" s="126" t="b">
        <v>1</v>
      </c>
      <c r="N298" s="126" t="s">
        <v>3687</v>
      </c>
      <c r="O298" s="309" t="str">
        <f>LEFT(DEDEL!D298,19)&amp;"."&amp;DEDELCR!F298</f>
        <v>Queenswell Junior S.2072.DDEL4.E23.Ap21</v>
      </c>
      <c r="P298" s="312" t="str">
        <f>DEDEL!I298</f>
        <v>10162/543965</v>
      </c>
      <c r="Q298" s="126" t="b">
        <v>1</v>
      </c>
      <c r="R298" s="126" t="b">
        <v>1</v>
      </c>
      <c r="S298" s="126" t="b">
        <v>1</v>
      </c>
      <c r="U298" s="301">
        <f t="shared" si="16"/>
        <v>19</v>
      </c>
      <c r="V298" s="301">
        <f t="shared" si="17"/>
        <v>39</v>
      </c>
    </row>
    <row r="299" spans="1:22" x14ac:dyDescent="0.25">
      <c r="A299" s="126" t="s">
        <v>4008</v>
      </c>
      <c r="B299" s="200">
        <v>1</v>
      </c>
      <c r="C299" s="126">
        <v>2</v>
      </c>
      <c r="D299" s="308">
        <f>DEDEL!J299</f>
        <v>400105</v>
      </c>
      <c r="E299" s="126" t="b">
        <v>1</v>
      </c>
      <c r="F299" s="309" t="str">
        <f>RIGHT(DEDEL!C299,4)&amp;"."&amp;DEDEL!M299&amp;"."&amp;DEDEL!K299&amp;"."&amp;$C$5</f>
        <v>2073.DDEL4.E23.Ap21</v>
      </c>
      <c r="G299" s="310">
        <f t="shared" ca="1" si="19"/>
        <v>44361</v>
      </c>
      <c r="H299" s="311">
        <f>-DEDEL!Q299</f>
        <v>5517.1399999999994</v>
      </c>
      <c r="I299" s="205">
        <f t="shared" ca="1" si="18"/>
        <v>44361</v>
      </c>
      <c r="J299" s="126">
        <v>3</v>
      </c>
      <c r="K299" s="126" t="b">
        <v>1</v>
      </c>
      <c r="L299" s="126" t="s">
        <v>4009</v>
      </c>
      <c r="M299" s="126" t="b">
        <v>1</v>
      </c>
      <c r="N299" s="126" t="s">
        <v>3687</v>
      </c>
      <c r="O299" s="309" t="str">
        <f>LEFT(DEDEL!D299,19)&amp;"."&amp;DEDELCR!F299</f>
        <v>Danegrove Primary S.2073.DDEL4.E23.Ap21</v>
      </c>
      <c r="P299" s="312" t="str">
        <f>DEDEL!I299</f>
        <v>10162/543965</v>
      </c>
      <c r="Q299" s="126" t="b">
        <v>1</v>
      </c>
      <c r="R299" s="126" t="b">
        <v>1</v>
      </c>
      <c r="S299" s="126" t="b">
        <v>1</v>
      </c>
      <c r="U299" s="301">
        <f t="shared" si="16"/>
        <v>19</v>
      </c>
      <c r="V299" s="301">
        <f t="shared" si="17"/>
        <v>39</v>
      </c>
    </row>
    <row r="300" spans="1:22" x14ac:dyDescent="0.25">
      <c r="A300" s="126" t="s">
        <v>4008</v>
      </c>
      <c r="B300" s="200">
        <v>1</v>
      </c>
      <c r="C300" s="126">
        <v>2</v>
      </c>
      <c r="D300" s="308">
        <f>DEDEL!J300</f>
        <v>400111</v>
      </c>
      <c r="E300" s="126" t="b">
        <v>1</v>
      </c>
      <c r="F300" s="309" t="str">
        <f>RIGHT(DEDEL!C300,4)&amp;"."&amp;DEDEL!M300&amp;"."&amp;DEDEL!K300&amp;"."&amp;$C$5</f>
        <v>2076.DDEL4.E23.Ap21</v>
      </c>
      <c r="G300" s="310">
        <f t="shared" ca="1" si="19"/>
        <v>44361</v>
      </c>
      <c r="H300" s="311">
        <f>-DEDEL!Q300</f>
        <v>3131.1099999999997</v>
      </c>
      <c r="I300" s="205">
        <f t="shared" ca="1" si="18"/>
        <v>44361</v>
      </c>
      <c r="J300" s="126">
        <v>3</v>
      </c>
      <c r="K300" s="126" t="b">
        <v>1</v>
      </c>
      <c r="L300" s="126" t="s">
        <v>4009</v>
      </c>
      <c r="M300" s="126" t="b">
        <v>1</v>
      </c>
      <c r="N300" s="126" t="s">
        <v>3687</v>
      </c>
      <c r="O300" s="309" t="str">
        <f>LEFT(DEDEL!D300,19)&amp;"."&amp;DEDELCR!F300</f>
        <v>Wessex Gardens Prim.2076.DDEL4.E23.Ap21</v>
      </c>
      <c r="P300" s="312" t="str">
        <f>DEDEL!I300</f>
        <v>10162/543965</v>
      </c>
      <c r="Q300" s="126" t="b">
        <v>1</v>
      </c>
      <c r="R300" s="126" t="b">
        <v>1</v>
      </c>
      <c r="S300" s="126" t="b">
        <v>1</v>
      </c>
      <c r="U300" s="301">
        <f t="shared" si="16"/>
        <v>19</v>
      </c>
      <c r="V300" s="301">
        <f t="shared" si="17"/>
        <v>39</v>
      </c>
    </row>
    <row r="301" spans="1:22" x14ac:dyDescent="0.25">
      <c r="A301" s="126" t="s">
        <v>4008</v>
      </c>
      <c r="B301" s="200">
        <v>1</v>
      </c>
      <c r="C301" s="126">
        <v>2</v>
      </c>
      <c r="D301" s="308">
        <f>DEDEL!J301</f>
        <v>400113</v>
      </c>
      <c r="E301" s="126" t="b">
        <v>1</v>
      </c>
      <c r="F301" s="309" t="str">
        <f>RIGHT(DEDEL!C301,4)&amp;"."&amp;DEDEL!M301&amp;"."&amp;DEDEL!K301&amp;"."&amp;$C$5</f>
        <v>2077.DDEL4.E23.Ap21</v>
      </c>
      <c r="G301" s="310">
        <f t="shared" ca="1" si="19"/>
        <v>44361</v>
      </c>
      <c r="H301" s="311">
        <f>-DEDEL!Q301</f>
        <v>7681.4199999999992</v>
      </c>
      <c r="I301" s="205">
        <f t="shared" ca="1" si="18"/>
        <v>44361</v>
      </c>
      <c r="J301" s="126">
        <v>3</v>
      </c>
      <c r="K301" s="126" t="b">
        <v>1</v>
      </c>
      <c r="L301" s="126" t="s">
        <v>4009</v>
      </c>
      <c r="M301" s="126" t="b">
        <v>1</v>
      </c>
      <c r="N301" s="126" t="s">
        <v>3687</v>
      </c>
      <c r="O301" s="309" t="str">
        <f>LEFT(DEDEL!D301,19)&amp;"."&amp;DEDELCR!F301</f>
        <v>The Orion Primary S.2077.DDEL4.E23.Ap21</v>
      </c>
      <c r="P301" s="312" t="str">
        <f>DEDEL!I301</f>
        <v>10162/543965</v>
      </c>
      <c r="Q301" s="126" t="b">
        <v>1</v>
      </c>
      <c r="R301" s="126" t="b">
        <v>1</v>
      </c>
      <c r="S301" s="126" t="b">
        <v>1</v>
      </c>
      <c r="U301" s="301">
        <f t="shared" si="16"/>
        <v>19</v>
      </c>
      <c r="V301" s="301">
        <f t="shared" si="17"/>
        <v>39</v>
      </c>
    </row>
    <row r="302" spans="1:22" x14ac:dyDescent="0.25">
      <c r="A302" s="126" t="s">
        <v>4008</v>
      </c>
      <c r="B302" s="200">
        <v>1</v>
      </c>
      <c r="C302" s="126">
        <v>2</v>
      </c>
      <c r="D302" s="308">
        <f>DEDEL!J302</f>
        <v>400014</v>
      </c>
      <c r="E302" s="126" t="b">
        <v>1</v>
      </c>
      <c r="F302" s="309" t="str">
        <f>RIGHT(DEDEL!C302,4)&amp;"."&amp;DEDEL!M302&amp;"."&amp;DEDEL!K302&amp;"."&amp;$C$5</f>
        <v>2078.DDEL4.E23.Ap21</v>
      </c>
      <c r="G302" s="310">
        <f t="shared" ca="1" si="19"/>
        <v>44361</v>
      </c>
      <c r="H302" s="311">
        <f>-DEDEL!Q302</f>
        <v>3086.7599999999998</v>
      </c>
      <c r="I302" s="205">
        <f t="shared" ca="1" si="18"/>
        <v>44361</v>
      </c>
      <c r="J302" s="126">
        <v>3</v>
      </c>
      <c r="K302" s="126" t="b">
        <v>1</v>
      </c>
      <c r="L302" s="126" t="s">
        <v>4009</v>
      </c>
      <c r="M302" s="126" t="b">
        <v>1</v>
      </c>
      <c r="N302" s="126" t="s">
        <v>3687</v>
      </c>
      <c r="O302" s="309" t="str">
        <f>LEFT(DEDEL!D302,19)&amp;"."&amp;DEDELCR!F302</f>
        <v>Pardes House Primar.2078.DDEL4.E23.Ap21</v>
      </c>
      <c r="P302" s="312" t="str">
        <f>DEDEL!I302</f>
        <v>10162/543965</v>
      </c>
      <c r="Q302" s="126" t="b">
        <v>1</v>
      </c>
      <c r="R302" s="126" t="b">
        <v>1</v>
      </c>
      <c r="S302" s="126" t="b">
        <v>1</v>
      </c>
      <c r="U302" s="301">
        <f t="shared" si="16"/>
        <v>19</v>
      </c>
      <c r="V302" s="301">
        <f t="shared" si="17"/>
        <v>39</v>
      </c>
    </row>
    <row r="303" spans="1:22" x14ac:dyDescent="0.25">
      <c r="A303" s="126" t="s">
        <v>4008</v>
      </c>
      <c r="B303" s="200">
        <v>1</v>
      </c>
      <c r="C303" s="126">
        <v>2</v>
      </c>
      <c r="D303" s="308">
        <f>DEDEL!J303</f>
        <v>400070</v>
      </c>
      <c r="E303" s="126" t="b">
        <v>1</v>
      </c>
      <c r="F303" s="309" t="str">
        <f>RIGHT(DEDEL!C303,4)&amp;"."&amp;DEDEL!M303&amp;"."&amp;DEDEL!K303&amp;"."&amp;$C$5</f>
        <v>2079.DDEL4.E23.Ap21</v>
      </c>
      <c r="G303" s="310">
        <f t="shared" ca="1" si="19"/>
        <v>44361</v>
      </c>
      <c r="H303" s="311">
        <f>-DEDEL!Q303</f>
        <v>3849.5799999999995</v>
      </c>
      <c r="I303" s="205">
        <f t="shared" ca="1" si="18"/>
        <v>44361</v>
      </c>
      <c r="J303" s="126">
        <v>3</v>
      </c>
      <c r="K303" s="126" t="b">
        <v>1</v>
      </c>
      <c r="L303" s="126" t="s">
        <v>4009</v>
      </c>
      <c r="M303" s="126" t="b">
        <v>1</v>
      </c>
      <c r="N303" s="126" t="s">
        <v>3687</v>
      </c>
      <c r="O303" s="309" t="str">
        <f>LEFT(DEDEL!D303,19)&amp;"."&amp;DEDELCR!F303</f>
        <v>Beis Yaakov Primary.2079.DDEL4.E23.Ap21</v>
      </c>
      <c r="P303" s="312" t="str">
        <f>DEDEL!I303</f>
        <v>10162/543965</v>
      </c>
      <c r="Q303" s="126" t="b">
        <v>1</v>
      </c>
      <c r="R303" s="126" t="b">
        <v>1</v>
      </c>
      <c r="S303" s="126" t="b">
        <v>1</v>
      </c>
      <c r="U303" s="301">
        <f t="shared" si="16"/>
        <v>19</v>
      </c>
      <c r="V303" s="301">
        <f t="shared" si="17"/>
        <v>39</v>
      </c>
    </row>
    <row r="304" spans="1:22" x14ac:dyDescent="0.25">
      <c r="A304" s="126" t="s">
        <v>4008</v>
      </c>
      <c r="B304" s="200">
        <v>1</v>
      </c>
      <c r="C304" s="126">
        <v>2</v>
      </c>
      <c r="D304" s="308">
        <f>DEDEL!J304</f>
        <v>400069</v>
      </c>
      <c r="E304" s="126" t="b">
        <v>1</v>
      </c>
      <c r="F304" s="309" t="str">
        <f>RIGHT(DEDEL!C304,4)&amp;"."&amp;DEDEL!M304&amp;"."&amp;DEDEL!K304&amp;"."&amp;$C$5</f>
        <v>3300.DDEL4.E23.Ap21</v>
      </c>
      <c r="G304" s="310">
        <f t="shared" ca="1" si="19"/>
        <v>44361</v>
      </c>
      <c r="H304" s="311">
        <f>-DEDEL!Q304</f>
        <v>1516.7699999999998</v>
      </c>
      <c r="I304" s="205">
        <f t="shared" ca="1" si="18"/>
        <v>44361</v>
      </c>
      <c r="J304" s="126">
        <v>3</v>
      </c>
      <c r="K304" s="126" t="b">
        <v>1</v>
      </c>
      <c r="L304" s="126" t="s">
        <v>4009</v>
      </c>
      <c r="M304" s="126" t="b">
        <v>1</v>
      </c>
      <c r="N304" s="126" t="s">
        <v>3687</v>
      </c>
      <c r="O304" s="309" t="str">
        <f>LEFT(DEDEL!D304,19)&amp;"."&amp;DEDELCR!F304</f>
        <v>All Saints' CofE Pr.3300.DDEL4.E23.Ap21</v>
      </c>
      <c r="P304" s="312" t="str">
        <f>DEDEL!I304</f>
        <v>10162/543965</v>
      </c>
      <c r="Q304" s="126" t="b">
        <v>1</v>
      </c>
      <c r="R304" s="126" t="b">
        <v>1</v>
      </c>
      <c r="S304" s="126" t="b">
        <v>1</v>
      </c>
      <c r="U304" s="301">
        <f t="shared" si="16"/>
        <v>19</v>
      </c>
      <c r="V304" s="301">
        <f t="shared" si="17"/>
        <v>39</v>
      </c>
    </row>
    <row r="305" spans="1:22" x14ac:dyDescent="0.25">
      <c r="A305" s="126" t="s">
        <v>4008</v>
      </c>
      <c r="B305" s="200">
        <v>1</v>
      </c>
      <c r="C305" s="126">
        <v>2</v>
      </c>
      <c r="D305" s="308">
        <f>DEDEL!J305</f>
        <v>400039</v>
      </c>
      <c r="E305" s="126" t="b">
        <v>1</v>
      </c>
      <c r="F305" s="309" t="str">
        <f>RIGHT(DEDEL!C305,4)&amp;"."&amp;DEDEL!M305&amp;"."&amp;DEDEL!K305&amp;"."&amp;$C$5</f>
        <v>3302.DDEL4.E23.Ap21</v>
      </c>
      <c r="G305" s="310">
        <f t="shared" ca="1" si="19"/>
        <v>44361</v>
      </c>
      <c r="H305" s="311">
        <f>-DEDEL!Q305</f>
        <v>1853.83</v>
      </c>
      <c r="I305" s="205">
        <f t="shared" ca="1" si="18"/>
        <v>44361</v>
      </c>
      <c r="J305" s="126">
        <v>3</v>
      </c>
      <c r="K305" s="126" t="b">
        <v>1</v>
      </c>
      <c r="L305" s="126" t="s">
        <v>4009</v>
      </c>
      <c r="M305" s="126" t="b">
        <v>1</v>
      </c>
      <c r="N305" s="126" t="s">
        <v>3687</v>
      </c>
      <c r="O305" s="309" t="str">
        <f>LEFT(DEDEL!D305,19)&amp;"."&amp;DEDELCR!F305</f>
        <v>Christ Church Prima.3302.DDEL4.E23.Ap21</v>
      </c>
      <c r="P305" s="312" t="str">
        <f>DEDEL!I305</f>
        <v>10162/543965</v>
      </c>
      <c r="Q305" s="126" t="b">
        <v>1</v>
      </c>
      <c r="R305" s="126" t="b">
        <v>1</v>
      </c>
      <c r="S305" s="126" t="b">
        <v>1</v>
      </c>
      <c r="U305" s="301">
        <f t="shared" si="16"/>
        <v>19</v>
      </c>
      <c r="V305" s="301">
        <f t="shared" si="17"/>
        <v>39</v>
      </c>
    </row>
    <row r="306" spans="1:22" x14ac:dyDescent="0.25">
      <c r="A306" s="126" t="s">
        <v>4008</v>
      </c>
      <c r="B306" s="200">
        <v>1</v>
      </c>
      <c r="C306" s="126">
        <v>2</v>
      </c>
      <c r="D306" s="308">
        <f>DEDEL!J306</f>
        <v>400008</v>
      </c>
      <c r="E306" s="126" t="b">
        <v>1</v>
      </c>
      <c r="F306" s="309" t="str">
        <f>RIGHT(DEDEL!C306,4)&amp;"."&amp;DEDEL!M306&amp;"."&amp;DEDEL!K306&amp;"."&amp;$C$5</f>
        <v>3304.DDEL4.E23.Ap21</v>
      </c>
      <c r="G306" s="310">
        <f t="shared" ca="1" si="19"/>
        <v>44361</v>
      </c>
      <c r="H306" s="311">
        <f>-DEDEL!Q306</f>
        <v>1765.1299999999999</v>
      </c>
      <c r="I306" s="205">
        <f t="shared" ca="1" si="18"/>
        <v>44361</v>
      </c>
      <c r="J306" s="126">
        <v>3</v>
      </c>
      <c r="K306" s="126" t="b">
        <v>1</v>
      </c>
      <c r="L306" s="126" t="s">
        <v>4009</v>
      </c>
      <c r="M306" s="126" t="b">
        <v>1</v>
      </c>
      <c r="N306" s="126" t="s">
        <v>3687</v>
      </c>
      <c r="O306" s="309" t="str">
        <f>LEFT(DEDEL!D306,19)&amp;"."&amp;DEDELCR!F306</f>
        <v>Holy Trinity CofE P.3304.DDEL4.E23.Ap21</v>
      </c>
      <c r="P306" s="312" t="str">
        <f>DEDEL!I306</f>
        <v>10162/543965</v>
      </c>
      <c r="Q306" s="126" t="b">
        <v>1</v>
      </c>
      <c r="R306" s="126" t="b">
        <v>1</v>
      </c>
      <c r="S306" s="126" t="b">
        <v>1</v>
      </c>
      <c r="U306" s="301">
        <f t="shared" si="16"/>
        <v>19</v>
      </c>
      <c r="V306" s="301">
        <f t="shared" si="17"/>
        <v>39</v>
      </c>
    </row>
    <row r="307" spans="1:22" x14ac:dyDescent="0.25">
      <c r="A307" s="126" t="s">
        <v>4008</v>
      </c>
      <c r="B307" s="200">
        <v>1</v>
      </c>
      <c r="C307" s="126">
        <v>2</v>
      </c>
      <c r="D307" s="308">
        <f>DEDEL!J307</f>
        <v>400086</v>
      </c>
      <c r="E307" s="126" t="b">
        <v>1</v>
      </c>
      <c r="F307" s="309" t="str">
        <f>RIGHT(DEDEL!C307,4)&amp;"."&amp;DEDEL!M307&amp;"."&amp;DEDEL!K307&amp;"."&amp;$C$5</f>
        <v>3305.DDEL4.E23.Ap21</v>
      </c>
      <c r="G307" s="310">
        <f t="shared" ca="1" si="19"/>
        <v>44361</v>
      </c>
      <c r="H307" s="311">
        <f>-DEDEL!Q307</f>
        <v>1330.4999999999998</v>
      </c>
      <c r="I307" s="205">
        <f t="shared" ca="1" si="18"/>
        <v>44361</v>
      </c>
      <c r="J307" s="126">
        <v>3</v>
      </c>
      <c r="K307" s="126" t="b">
        <v>1</v>
      </c>
      <c r="L307" s="126" t="s">
        <v>4009</v>
      </c>
      <c r="M307" s="126" t="b">
        <v>1</v>
      </c>
      <c r="N307" s="126" t="s">
        <v>3687</v>
      </c>
      <c r="O307" s="309" t="str">
        <f>LEFT(DEDEL!D307,19)&amp;"."&amp;DEDELCR!F307</f>
        <v>Monken Hadley CofE .3305.DDEL4.E23.Ap21</v>
      </c>
      <c r="P307" s="312" t="str">
        <f>DEDEL!I307</f>
        <v>10162/543965</v>
      </c>
      <c r="Q307" s="126" t="b">
        <v>1</v>
      </c>
      <c r="R307" s="126" t="b">
        <v>1</v>
      </c>
      <c r="S307" s="126" t="b">
        <v>1</v>
      </c>
      <c r="U307" s="301">
        <f t="shared" si="16"/>
        <v>19</v>
      </c>
      <c r="V307" s="301">
        <f t="shared" si="17"/>
        <v>39</v>
      </c>
    </row>
    <row r="308" spans="1:22" x14ac:dyDescent="0.25">
      <c r="A308" s="126" t="s">
        <v>4008</v>
      </c>
      <c r="B308" s="200">
        <v>1</v>
      </c>
      <c r="C308" s="126">
        <v>2</v>
      </c>
      <c r="D308" s="308">
        <f>DEDEL!J308</f>
        <v>400114</v>
      </c>
      <c r="E308" s="126" t="b">
        <v>1</v>
      </c>
      <c r="F308" s="309" t="str">
        <f>RIGHT(DEDEL!C308,4)&amp;"."&amp;DEDEL!M308&amp;"."&amp;DEDEL!K308&amp;"."&amp;$C$5</f>
        <v>3307.DDEL4.E23.Ap21</v>
      </c>
      <c r="G308" s="310">
        <f t="shared" ca="1" si="19"/>
        <v>44361</v>
      </c>
      <c r="H308" s="311">
        <f>-DEDEL!Q308</f>
        <v>1853.83</v>
      </c>
      <c r="I308" s="205">
        <f t="shared" ca="1" si="18"/>
        <v>44361</v>
      </c>
      <c r="J308" s="126">
        <v>3</v>
      </c>
      <c r="K308" s="126" t="b">
        <v>1</v>
      </c>
      <c r="L308" s="126" t="s">
        <v>4009</v>
      </c>
      <c r="M308" s="126" t="b">
        <v>1</v>
      </c>
      <c r="N308" s="126" t="s">
        <v>3687</v>
      </c>
      <c r="O308" s="309" t="str">
        <f>LEFT(DEDEL!D308,19)&amp;"."&amp;DEDELCR!F308</f>
        <v>St John's CofE Juni.3307.DDEL4.E23.Ap21</v>
      </c>
      <c r="P308" s="312" t="str">
        <f>DEDEL!I308</f>
        <v>10162/543965</v>
      </c>
      <c r="Q308" s="126" t="b">
        <v>1</v>
      </c>
      <c r="R308" s="126" t="b">
        <v>1</v>
      </c>
      <c r="S308" s="126" t="b">
        <v>1</v>
      </c>
      <c r="U308" s="301">
        <f t="shared" si="16"/>
        <v>19</v>
      </c>
      <c r="V308" s="301">
        <f t="shared" si="17"/>
        <v>39</v>
      </c>
    </row>
    <row r="309" spans="1:22" x14ac:dyDescent="0.25">
      <c r="A309" s="126" t="s">
        <v>4008</v>
      </c>
      <c r="B309" s="200">
        <v>1</v>
      </c>
      <c r="C309" s="126">
        <v>2</v>
      </c>
      <c r="D309" s="308">
        <f>DEDEL!J309</f>
        <v>400098</v>
      </c>
      <c r="E309" s="126" t="b">
        <v>1</v>
      </c>
      <c r="F309" s="309" t="str">
        <f>RIGHT(DEDEL!C309,4)&amp;"."&amp;DEDEL!M309&amp;"."&amp;DEDEL!K309&amp;"."&amp;$C$5</f>
        <v>3309.DDEL4.E23.Ap21</v>
      </c>
      <c r="G309" s="310">
        <f t="shared" ca="1" si="19"/>
        <v>44361</v>
      </c>
      <c r="H309" s="311">
        <f>-DEDEL!Q309</f>
        <v>1871.57</v>
      </c>
      <c r="I309" s="205">
        <f t="shared" ca="1" si="18"/>
        <v>44361</v>
      </c>
      <c r="J309" s="126">
        <v>3</v>
      </c>
      <c r="K309" s="126" t="b">
        <v>1</v>
      </c>
      <c r="L309" s="126" t="s">
        <v>4009</v>
      </c>
      <c r="M309" s="126" t="b">
        <v>1</v>
      </c>
      <c r="N309" s="126" t="s">
        <v>3687</v>
      </c>
      <c r="O309" s="309" t="str">
        <f>LEFT(DEDEL!D309,19)&amp;"."&amp;DEDELCR!F309</f>
        <v>St John's CofE Prim.3309.DDEL4.E23.Ap21</v>
      </c>
      <c r="P309" s="312" t="str">
        <f>DEDEL!I309</f>
        <v>10162/543965</v>
      </c>
      <c r="Q309" s="126" t="b">
        <v>1</v>
      </c>
      <c r="R309" s="126" t="b">
        <v>1</v>
      </c>
      <c r="S309" s="126" t="b">
        <v>1</v>
      </c>
      <c r="U309" s="301">
        <f t="shared" ref="U309:U372" si="20">LEN(F309)</f>
        <v>19</v>
      </c>
      <c r="V309" s="301">
        <f t="shared" ref="V309:V372" si="21">LEN(O309)</f>
        <v>39</v>
      </c>
    </row>
    <row r="310" spans="1:22" x14ac:dyDescent="0.25">
      <c r="A310" s="126" t="s">
        <v>4008</v>
      </c>
      <c r="B310" s="200">
        <v>1</v>
      </c>
      <c r="C310" s="126">
        <v>2</v>
      </c>
      <c r="D310" s="308">
        <f>DEDEL!J310</f>
        <v>400058</v>
      </c>
      <c r="E310" s="126" t="b">
        <v>1</v>
      </c>
      <c r="F310" s="309" t="str">
        <f>RIGHT(DEDEL!C310,4)&amp;"."&amp;DEDEL!M310&amp;"."&amp;DEDEL!K310&amp;"."&amp;$C$5</f>
        <v>3311.DDEL4.E23.Ap21</v>
      </c>
      <c r="G310" s="310">
        <f t="shared" ca="1" si="19"/>
        <v>44361</v>
      </c>
      <c r="H310" s="311">
        <f>-DEDEL!Q310</f>
        <v>3645.5699999999997</v>
      </c>
      <c r="I310" s="205">
        <f t="shared" ca="1" si="18"/>
        <v>44361</v>
      </c>
      <c r="J310" s="126">
        <v>3</v>
      </c>
      <c r="K310" s="126" t="b">
        <v>1</v>
      </c>
      <c r="L310" s="126" t="s">
        <v>4009</v>
      </c>
      <c r="M310" s="126" t="b">
        <v>1</v>
      </c>
      <c r="N310" s="126" t="s">
        <v>3687</v>
      </c>
      <c r="O310" s="309" t="str">
        <f>LEFT(DEDEL!D310,19)&amp;"."&amp;DEDELCR!F310</f>
        <v>St Mary's CofE Prim.3311.DDEL4.E23.Ap21</v>
      </c>
      <c r="P310" s="312" t="str">
        <f>DEDEL!I310</f>
        <v>10162/543965</v>
      </c>
      <c r="Q310" s="126" t="b">
        <v>1</v>
      </c>
      <c r="R310" s="126" t="b">
        <v>1</v>
      </c>
      <c r="S310" s="126" t="b">
        <v>1</v>
      </c>
      <c r="U310" s="301">
        <f t="shared" si="20"/>
        <v>19</v>
      </c>
      <c r="V310" s="301">
        <f t="shared" si="21"/>
        <v>39</v>
      </c>
    </row>
    <row r="311" spans="1:22" x14ac:dyDescent="0.25">
      <c r="A311" s="126" t="s">
        <v>4008</v>
      </c>
      <c r="B311" s="200">
        <v>1</v>
      </c>
      <c r="C311" s="126">
        <v>2</v>
      </c>
      <c r="D311" s="308">
        <f>DEDEL!J311</f>
        <v>400017</v>
      </c>
      <c r="E311" s="126" t="b">
        <v>1</v>
      </c>
      <c r="F311" s="309" t="str">
        <f>RIGHT(DEDEL!C311,4)&amp;"."&amp;DEDEL!M311&amp;"."&amp;DEDEL!K311&amp;"."&amp;$C$5</f>
        <v>3312.DDEL4.E23.Ap21</v>
      </c>
      <c r="G311" s="310">
        <f t="shared" ca="1" si="19"/>
        <v>44361</v>
      </c>
      <c r="H311" s="311">
        <f>-DEDEL!Q311</f>
        <v>1880.4399999999998</v>
      </c>
      <c r="I311" s="205">
        <f t="shared" ca="1" si="18"/>
        <v>44361</v>
      </c>
      <c r="J311" s="126">
        <v>3</v>
      </c>
      <c r="K311" s="126" t="b">
        <v>1</v>
      </c>
      <c r="L311" s="126" t="s">
        <v>4009</v>
      </c>
      <c r="M311" s="126" t="b">
        <v>1</v>
      </c>
      <c r="N311" s="126" t="s">
        <v>3687</v>
      </c>
      <c r="O311" s="309" t="str">
        <f>LEFT(DEDEL!D311,19)&amp;"."&amp;DEDELCR!F311</f>
        <v>St Mary's CofE Prim.3312.DDEL4.E23.Ap21</v>
      </c>
      <c r="P311" s="312" t="str">
        <f>DEDEL!I311</f>
        <v>10162/543965</v>
      </c>
      <c r="Q311" s="126" t="b">
        <v>1</v>
      </c>
      <c r="R311" s="126" t="b">
        <v>1</v>
      </c>
      <c r="S311" s="126" t="b">
        <v>1</v>
      </c>
      <c r="U311" s="301">
        <f t="shared" si="20"/>
        <v>19</v>
      </c>
      <c r="V311" s="301">
        <f t="shared" si="21"/>
        <v>39</v>
      </c>
    </row>
    <row r="312" spans="1:22" x14ac:dyDescent="0.25">
      <c r="A312" s="126" t="s">
        <v>4008</v>
      </c>
      <c r="B312" s="200">
        <v>1</v>
      </c>
      <c r="C312" s="126">
        <v>2</v>
      </c>
      <c r="D312" s="308">
        <f>DEDEL!J312</f>
        <v>400006</v>
      </c>
      <c r="E312" s="126" t="b">
        <v>1</v>
      </c>
      <c r="F312" s="309" t="str">
        <f>RIGHT(DEDEL!C312,4)&amp;"."&amp;DEDEL!M312&amp;"."&amp;DEDEL!K312&amp;"."&amp;$C$5</f>
        <v>3313.DDEL4.E23.Ap21</v>
      </c>
      <c r="G312" s="310">
        <f t="shared" ca="1" si="19"/>
        <v>44361</v>
      </c>
      <c r="H312" s="311">
        <f>-DEDEL!Q312</f>
        <v>1649.82</v>
      </c>
      <c r="I312" s="205">
        <f t="shared" ca="1" si="18"/>
        <v>44361</v>
      </c>
      <c r="J312" s="126">
        <v>3</v>
      </c>
      <c r="K312" s="126" t="b">
        <v>1</v>
      </c>
      <c r="L312" s="126" t="s">
        <v>4009</v>
      </c>
      <c r="M312" s="126" t="b">
        <v>1</v>
      </c>
      <c r="N312" s="126" t="s">
        <v>3687</v>
      </c>
      <c r="O312" s="309" t="str">
        <f>LEFT(DEDEL!D312,19)&amp;"."&amp;DEDELCR!F312</f>
        <v>St Paul's CofE Prim.3313.DDEL4.E23.Ap21</v>
      </c>
      <c r="P312" s="312" t="str">
        <f>DEDEL!I312</f>
        <v>10162/543965</v>
      </c>
      <c r="Q312" s="126" t="b">
        <v>1</v>
      </c>
      <c r="R312" s="126" t="b">
        <v>1</v>
      </c>
      <c r="S312" s="126" t="b">
        <v>1</v>
      </c>
      <c r="U312" s="301">
        <f t="shared" si="20"/>
        <v>19</v>
      </c>
      <c r="V312" s="301">
        <f t="shared" si="21"/>
        <v>39</v>
      </c>
    </row>
    <row r="313" spans="1:22" x14ac:dyDescent="0.25">
      <c r="A313" s="126" t="s">
        <v>4008</v>
      </c>
      <c r="B313" s="200">
        <v>1</v>
      </c>
      <c r="C313" s="126">
        <v>2</v>
      </c>
      <c r="D313" s="308">
        <f>DEDEL!J313</f>
        <v>400094</v>
      </c>
      <c r="E313" s="126" t="b">
        <v>1</v>
      </c>
      <c r="F313" s="309" t="str">
        <f>RIGHT(DEDEL!C313,4)&amp;"."&amp;DEDEL!M313&amp;"."&amp;DEDEL!K313&amp;"."&amp;$C$5</f>
        <v>3314.DDEL4.E23.Ap21</v>
      </c>
      <c r="G313" s="310">
        <f t="shared" ca="1" si="19"/>
        <v>44361</v>
      </c>
      <c r="H313" s="311">
        <f>-DEDEL!Q313</f>
        <v>1827.2199999999998</v>
      </c>
      <c r="I313" s="205">
        <f t="shared" ca="1" si="18"/>
        <v>44361</v>
      </c>
      <c r="J313" s="126">
        <v>3</v>
      </c>
      <c r="K313" s="126" t="b">
        <v>1</v>
      </c>
      <c r="L313" s="126" t="s">
        <v>4009</v>
      </c>
      <c r="M313" s="126" t="b">
        <v>1</v>
      </c>
      <c r="N313" s="126" t="s">
        <v>3687</v>
      </c>
      <c r="O313" s="309" t="str">
        <f>LEFT(DEDEL!D313,19)&amp;"."&amp;DEDELCR!F313</f>
        <v>St Paul's CofE Prim.3314.DDEL4.E23.Ap21</v>
      </c>
      <c r="P313" s="312" t="str">
        <f>DEDEL!I313</f>
        <v>10162/543965</v>
      </c>
      <c r="Q313" s="126" t="b">
        <v>1</v>
      </c>
      <c r="R313" s="126" t="b">
        <v>1</v>
      </c>
      <c r="S313" s="126" t="b">
        <v>1</v>
      </c>
      <c r="U313" s="301">
        <f t="shared" si="20"/>
        <v>19</v>
      </c>
      <c r="V313" s="301">
        <f t="shared" si="21"/>
        <v>39</v>
      </c>
    </row>
    <row r="314" spans="1:22" x14ac:dyDescent="0.25">
      <c r="A314" s="126" t="s">
        <v>4008</v>
      </c>
      <c r="B314" s="200">
        <v>1</v>
      </c>
      <c r="C314" s="126">
        <v>2</v>
      </c>
      <c r="D314" s="308">
        <f>DEDEL!J314</f>
        <v>400062</v>
      </c>
      <c r="E314" s="126" t="b">
        <v>1</v>
      </c>
      <c r="F314" s="309" t="str">
        <f>RIGHT(DEDEL!C314,4)&amp;"."&amp;DEDEL!M314&amp;"."&amp;DEDEL!K314&amp;"."&amp;$C$5</f>
        <v>3315.DDEL4.E23.Ap21</v>
      </c>
      <c r="G314" s="310">
        <f t="shared" ca="1" si="19"/>
        <v>44361</v>
      </c>
      <c r="H314" s="311">
        <f>-DEDEL!Q314</f>
        <v>1844.9599999999998</v>
      </c>
      <c r="I314" s="205">
        <f t="shared" ca="1" si="18"/>
        <v>44361</v>
      </c>
      <c r="J314" s="126">
        <v>3</v>
      </c>
      <c r="K314" s="126" t="b">
        <v>1</v>
      </c>
      <c r="L314" s="126" t="s">
        <v>4009</v>
      </c>
      <c r="M314" s="126" t="b">
        <v>1</v>
      </c>
      <c r="N314" s="126" t="s">
        <v>3687</v>
      </c>
      <c r="O314" s="309" t="str">
        <f>LEFT(DEDEL!D314,19)&amp;"."&amp;DEDELCR!F314</f>
        <v>St Andrew's CofE Vo.3315.DDEL4.E23.Ap21</v>
      </c>
      <c r="P314" s="312" t="str">
        <f>DEDEL!I314</f>
        <v>10162/543965</v>
      </c>
      <c r="Q314" s="126" t="b">
        <v>1</v>
      </c>
      <c r="R314" s="126" t="b">
        <v>1</v>
      </c>
      <c r="S314" s="126" t="b">
        <v>1</v>
      </c>
      <c r="U314" s="301">
        <f t="shared" si="20"/>
        <v>19</v>
      </c>
      <c r="V314" s="301">
        <f t="shared" si="21"/>
        <v>39</v>
      </c>
    </row>
    <row r="315" spans="1:22" x14ac:dyDescent="0.25">
      <c r="A315" s="126" t="s">
        <v>4008</v>
      </c>
      <c r="B315" s="200">
        <v>1</v>
      </c>
      <c r="C315" s="126">
        <v>2</v>
      </c>
      <c r="D315" s="308">
        <f>DEDEL!J315</f>
        <v>400100</v>
      </c>
      <c r="E315" s="126" t="b">
        <v>1</v>
      </c>
      <c r="F315" s="309" t="str">
        <f>RIGHT(DEDEL!C315,4)&amp;"."&amp;DEDEL!M315&amp;"."&amp;DEDEL!K315&amp;"."&amp;$C$5</f>
        <v>3316.DDEL4.E23.Ap21</v>
      </c>
      <c r="G315" s="310">
        <f t="shared" ca="1" si="19"/>
        <v>44361</v>
      </c>
      <c r="H315" s="311">
        <f>-DEDEL!Q315</f>
        <v>1880.4399999999998</v>
      </c>
      <c r="I315" s="205">
        <f t="shared" ca="1" si="18"/>
        <v>44361</v>
      </c>
      <c r="J315" s="126">
        <v>3</v>
      </c>
      <c r="K315" s="126" t="b">
        <v>1</v>
      </c>
      <c r="L315" s="126" t="s">
        <v>4009</v>
      </c>
      <c r="M315" s="126" t="b">
        <v>1</v>
      </c>
      <c r="N315" s="126" t="s">
        <v>3687</v>
      </c>
      <c r="O315" s="309" t="str">
        <f>LEFT(DEDEL!D315,19)&amp;"."&amp;DEDELCR!F315</f>
        <v>Trent CofE Primary .3316.DDEL4.E23.Ap21</v>
      </c>
      <c r="P315" s="312" t="str">
        <f>DEDEL!I315</f>
        <v>10162/543965</v>
      </c>
      <c r="Q315" s="126" t="b">
        <v>1</v>
      </c>
      <c r="R315" s="126" t="b">
        <v>1</v>
      </c>
      <c r="S315" s="126" t="b">
        <v>1</v>
      </c>
      <c r="U315" s="301">
        <f t="shared" si="20"/>
        <v>19</v>
      </c>
      <c r="V315" s="301">
        <f t="shared" si="21"/>
        <v>39</v>
      </c>
    </row>
    <row r="316" spans="1:22" x14ac:dyDescent="0.25">
      <c r="A316" s="126" t="s">
        <v>4008</v>
      </c>
      <c r="B316" s="200">
        <v>1</v>
      </c>
      <c r="C316" s="126">
        <v>2</v>
      </c>
      <c r="D316" s="308">
        <f>DEDEL!J316</f>
        <v>400015</v>
      </c>
      <c r="E316" s="126" t="b">
        <v>1</v>
      </c>
      <c r="F316" s="309" t="str">
        <f>RIGHT(DEDEL!C316,4)&amp;"."&amp;DEDEL!M316&amp;"."&amp;DEDEL!K316&amp;"."&amp;$C$5</f>
        <v>3317.DDEL4.E23.Ap21</v>
      </c>
      <c r="G316" s="310">
        <f t="shared" ca="1" si="19"/>
        <v>44361</v>
      </c>
      <c r="H316" s="311">
        <f>-DEDEL!Q316</f>
        <v>1880.4399999999998</v>
      </c>
      <c r="I316" s="205">
        <f t="shared" ca="1" si="18"/>
        <v>44361</v>
      </c>
      <c r="J316" s="126">
        <v>3</v>
      </c>
      <c r="K316" s="126" t="b">
        <v>1</v>
      </c>
      <c r="L316" s="126" t="s">
        <v>4009</v>
      </c>
      <c r="M316" s="126" t="b">
        <v>1</v>
      </c>
      <c r="N316" s="126" t="s">
        <v>3687</v>
      </c>
      <c r="O316" s="309" t="str">
        <f>LEFT(DEDEL!D316,19)&amp;"."&amp;DEDELCR!F316</f>
        <v>All Saints' CofE Pr.3317.DDEL4.E23.Ap21</v>
      </c>
      <c r="P316" s="312" t="str">
        <f>DEDEL!I316</f>
        <v>10162/543965</v>
      </c>
      <c r="Q316" s="126" t="b">
        <v>1</v>
      </c>
      <c r="R316" s="126" t="b">
        <v>1</v>
      </c>
      <c r="S316" s="126" t="b">
        <v>1</v>
      </c>
      <c r="U316" s="301">
        <f t="shared" si="20"/>
        <v>19</v>
      </c>
      <c r="V316" s="301">
        <f t="shared" si="21"/>
        <v>39</v>
      </c>
    </row>
    <row r="317" spans="1:22" x14ac:dyDescent="0.25">
      <c r="A317" s="126" t="s">
        <v>4008</v>
      </c>
      <c r="B317" s="200">
        <v>1</v>
      </c>
      <c r="C317" s="126">
        <v>2</v>
      </c>
      <c r="D317" s="308">
        <f>DEDEL!J317</f>
        <v>400023</v>
      </c>
      <c r="E317" s="126" t="b">
        <v>1</v>
      </c>
      <c r="F317" s="309" t="str">
        <f>RIGHT(DEDEL!C317,4)&amp;"."&amp;DEDEL!M317&amp;"."&amp;DEDEL!K317&amp;"."&amp;$C$5</f>
        <v>3500.DDEL4.E23.Ap21</v>
      </c>
      <c r="G317" s="310">
        <f t="shared" ca="1" si="19"/>
        <v>44361</v>
      </c>
      <c r="H317" s="311">
        <f>-DEDEL!Q317</f>
        <v>1144.2299999999998</v>
      </c>
      <c r="I317" s="205">
        <f t="shared" ca="1" si="18"/>
        <v>44361</v>
      </c>
      <c r="J317" s="126">
        <v>3</v>
      </c>
      <c r="K317" s="126" t="b">
        <v>1</v>
      </c>
      <c r="L317" s="126" t="s">
        <v>4009</v>
      </c>
      <c r="M317" s="126" t="b">
        <v>1</v>
      </c>
      <c r="N317" s="126" t="s">
        <v>3687</v>
      </c>
      <c r="O317" s="309" t="str">
        <f>LEFT(DEDEL!D317,19)&amp;"."&amp;DEDELCR!F317</f>
        <v>The Annunciation Ca.3500.DDEL4.E23.Ap21</v>
      </c>
      <c r="P317" s="312" t="str">
        <f>DEDEL!I317</f>
        <v>10162/543965</v>
      </c>
      <c r="Q317" s="126" t="b">
        <v>1</v>
      </c>
      <c r="R317" s="126" t="b">
        <v>1</v>
      </c>
      <c r="S317" s="126" t="b">
        <v>1</v>
      </c>
      <c r="U317" s="301">
        <f t="shared" si="20"/>
        <v>19</v>
      </c>
      <c r="V317" s="301">
        <f t="shared" si="21"/>
        <v>39</v>
      </c>
    </row>
    <row r="318" spans="1:22" x14ac:dyDescent="0.25">
      <c r="A318" s="126" t="s">
        <v>4008</v>
      </c>
      <c r="B318" s="200">
        <v>1</v>
      </c>
      <c r="C318" s="126">
        <v>2</v>
      </c>
      <c r="D318" s="308">
        <f>DEDEL!J318</f>
        <v>400003</v>
      </c>
      <c r="E318" s="126" t="b">
        <v>1</v>
      </c>
      <c r="F318" s="309" t="str">
        <f>RIGHT(DEDEL!C318,4)&amp;"."&amp;DEDEL!M318&amp;"."&amp;DEDEL!K318&amp;"."&amp;$C$5</f>
        <v>3501.DDEL4.E23.Ap21</v>
      </c>
      <c r="G318" s="310">
        <f t="shared" ca="1" si="19"/>
        <v>44361</v>
      </c>
      <c r="H318" s="311">
        <f>-DEDEL!Q318</f>
        <v>1765.1299999999999</v>
      </c>
      <c r="I318" s="205">
        <f t="shared" ca="1" si="18"/>
        <v>44361</v>
      </c>
      <c r="J318" s="126">
        <v>3</v>
      </c>
      <c r="K318" s="126" t="b">
        <v>1</v>
      </c>
      <c r="L318" s="126" t="s">
        <v>4009</v>
      </c>
      <c r="M318" s="126" t="b">
        <v>1</v>
      </c>
      <c r="N318" s="126" t="s">
        <v>3687</v>
      </c>
      <c r="O318" s="309" t="str">
        <f>LEFT(DEDEL!D318,19)&amp;"."&amp;DEDELCR!F318</f>
        <v>Our Lady of Lourdes.3501.DDEL4.E23.Ap21</v>
      </c>
      <c r="P318" s="312" t="str">
        <f>DEDEL!I318</f>
        <v>10162/543965</v>
      </c>
      <c r="Q318" s="126" t="b">
        <v>1</v>
      </c>
      <c r="R318" s="126" t="b">
        <v>1</v>
      </c>
      <c r="S318" s="126" t="b">
        <v>1</v>
      </c>
      <c r="U318" s="301">
        <f t="shared" si="20"/>
        <v>19</v>
      </c>
      <c r="V318" s="301">
        <f t="shared" si="21"/>
        <v>39</v>
      </c>
    </row>
    <row r="319" spans="1:22" x14ac:dyDescent="0.25">
      <c r="A319" s="126" t="s">
        <v>4008</v>
      </c>
      <c r="B319" s="200">
        <v>1</v>
      </c>
      <c r="C319" s="126">
        <v>2</v>
      </c>
      <c r="D319" s="308">
        <f>DEDEL!J319</f>
        <v>400096</v>
      </c>
      <c r="E319" s="126" t="b">
        <v>1</v>
      </c>
      <c r="F319" s="309" t="str">
        <f>RIGHT(DEDEL!C319,4)&amp;"."&amp;DEDEL!M319&amp;"."&amp;DEDEL!K319&amp;"."&amp;$C$5</f>
        <v>3502.DDEL4.E23.Ap21</v>
      </c>
      <c r="G319" s="310">
        <f t="shared" ca="1" si="19"/>
        <v>44361</v>
      </c>
      <c r="H319" s="311">
        <f>-DEDEL!Q319</f>
        <v>3255.2899999999995</v>
      </c>
      <c r="I319" s="205">
        <f t="shared" ca="1" si="18"/>
        <v>44361</v>
      </c>
      <c r="J319" s="126">
        <v>3</v>
      </c>
      <c r="K319" s="126" t="b">
        <v>1</v>
      </c>
      <c r="L319" s="126" t="s">
        <v>4009</v>
      </c>
      <c r="M319" s="126" t="b">
        <v>1</v>
      </c>
      <c r="N319" s="126" t="s">
        <v>3687</v>
      </c>
      <c r="O319" s="309" t="str">
        <f>LEFT(DEDEL!D319,19)&amp;"."&amp;DEDELCR!F319</f>
        <v>St Agnes' Catholic .3502.DDEL4.E23.Ap21</v>
      </c>
      <c r="P319" s="312" t="str">
        <f>DEDEL!I319</f>
        <v>10162/543965</v>
      </c>
      <c r="Q319" s="126" t="b">
        <v>1</v>
      </c>
      <c r="R319" s="126" t="b">
        <v>1</v>
      </c>
      <c r="S319" s="126" t="b">
        <v>1</v>
      </c>
      <c r="U319" s="301">
        <f t="shared" si="20"/>
        <v>19</v>
      </c>
      <c r="V319" s="301">
        <f t="shared" si="21"/>
        <v>39</v>
      </c>
    </row>
    <row r="320" spans="1:22" x14ac:dyDescent="0.25">
      <c r="A320" s="126" t="s">
        <v>4008</v>
      </c>
      <c r="B320" s="200">
        <v>1</v>
      </c>
      <c r="C320" s="126">
        <v>2</v>
      </c>
      <c r="D320" s="308">
        <f>DEDEL!J320</f>
        <v>400064</v>
      </c>
      <c r="E320" s="126" t="b">
        <v>1</v>
      </c>
      <c r="F320" s="309" t="str">
        <f>RIGHT(DEDEL!C320,4)&amp;"."&amp;DEDEL!M320&amp;"."&amp;DEDEL!K320&amp;"."&amp;$C$5</f>
        <v>3504.DDEL4.E23.Ap21</v>
      </c>
      <c r="G320" s="310">
        <f t="shared" ca="1" si="19"/>
        <v>44361</v>
      </c>
      <c r="H320" s="311">
        <f>-DEDEL!Q320</f>
        <v>3698.7899999999995</v>
      </c>
      <c r="I320" s="205">
        <f t="shared" ca="1" si="18"/>
        <v>44361</v>
      </c>
      <c r="J320" s="126">
        <v>3</v>
      </c>
      <c r="K320" s="126" t="b">
        <v>1</v>
      </c>
      <c r="L320" s="126" t="s">
        <v>4009</v>
      </c>
      <c r="M320" s="126" t="b">
        <v>1</v>
      </c>
      <c r="N320" s="126" t="s">
        <v>3687</v>
      </c>
      <c r="O320" s="309" t="str">
        <f>LEFT(DEDEL!D320,19)&amp;"."&amp;DEDELCR!F320</f>
        <v>St Catherine's RC S.3504.DDEL4.E23.Ap21</v>
      </c>
      <c r="P320" s="312" t="str">
        <f>DEDEL!I320</f>
        <v>10162/543965</v>
      </c>
      <c r="Q320" s="126" t="b">
        <v>1</v>
      </c>
      <c r="R320" s="126" t="b">
        <v>1</v>
      </c>
      <c r="S320" s="126" t="b">
        <v>1</v>
      </c>
      <c r="U320" s="301">
        <f t="shared" si="20"/>
        <v>19</v>
      </c>
      <c r="V320" s="301">
        <f t="shared" si="21"/>
        <v>39</v>
      </c>
    </row>
    <row r="321" spans="1:22" x14ac:dyDescent="0.25">
      <c r="A321" s="126" t="s">
        <v>4008</v>
      </c>
      <c r="B321" s="200">
        <v>1</v>
      </c>
      <c r="C321" s="126">
        <v>2</v>
      </c>
      <c r="D321" s="308">
        <f>DEDEL!J321</f>
        <v>400009</v>
      </c>
      <c r="E321" s="126" t="b">
        <v>1</v>
      </c>
      <c r="F321" s="309" t="str">
        <f>RIGHT(DEDEL!C321,4)&amp;"."&amp;DEDEL!M321&amp;"."&amp;DEDEL!K321&amp;"."&amp;$C$5</f>
        <v>3506.DDEL4.E23.Ap21</v>
      </c>
      <c r="G321" s="310">
        <f t="shared" ca="1" si="19"/>
        <v>44361</v>
      </c>
      <c r="H321" s="311">
        <f>-DEDEL!Q321</f>
        <v>2519.08</v>
      </c>
      <c r="I321" s="205">
        <f t="shared" ca="1" si="18"/>
        <v>44361</v>
      </c>
      <c r="J321" s="126">
        <v>3</v>
      </c>
      <c r="K321" s="126" t="b">
        <v>1</v>
      </c>
      <c r="L321" s="126" t="s">
        <v>4009</v>
      </c>
      <c r="M321" s="126" t="b">
        <v>1</v>
      </c>
      <c r="N321" s="126" t="s">
        <v>3687</v>
      </c>
      <c r="O321" s="309" t="str">
        <f>LEFT(DEDEL!D321,19)&amp;"."&amp;DEDELCR!F321</f>
        <v>St Vincent's Cathol.3506.DDEL4.E23.Ap21</v>
      </c>
      <c r="P321" s="312" t="str">
        <f>DEDEL!I321</f>
        <v>10162/543965</v>
      </c>
      <c r="Q321" s="126" t="b">
        <v>1</v>
      </c>
      <c r="R321" s="126" t="b">
        <v>1</v>
      </c>
      <c r="S321" s="126" t="b">
        <v>1</v>
      </c>
      <c r="U321" s="301">
        <f t="shared" si="20"/>
        <v>19</v>
      </c>
      <c r="V321" s="301">
        <f t="shared" si="21"/>
        <v>39</v>
      </c>
    </row>
    <row r="322" spans="1:22" x14ac:dyDescent="0.25">
      <c r="A322" s="126" t="s">
        <v>4008</v>
      </c>
      <c r="B322" s="200">
        <v>1</v>
      </c>
      <c r="C322" s="126">
        <v>2</v>
      </c>
      <c r="D322" s="308">
        <f>DEDEL!J322</f>
        <v>400037</v>
      </c>
      <c r="E322" s="126" t="b">
        <v>1</v>
      </c>
      <c r="F322" s="309" t="str">
        <f>RIGHT(DEDEL!C322,4)&amp;"."&amp;DEDEL!M322&amp;"."&amp;DEDEL!K322&amp;"."&amp;$C$5</f>
        <v>3507.DDEL4.E23.Ap21</v>
      </c>
      <c r="G322" s="310">
        <f t="shared" ca="1" si="19"/>
        <v>44361</v>
      </c>
      <c r="H322" s="311">
        <f>-DEDEL!Q322</f>
        <v>1561.12</v>
      </c>
      <c r="I322" s="205">
        <f t="shared" ca="1" si="18"/>
        <v>44361</v>
      </c>
      <c r="J322" s="126">
        <v>3</v>
      </c>
      <c r="K322" s="126" t="b">
        <v>1</v>
      </c>
      <c r="L322" s="126" t="s">
        <v>4009</v>
      </c>
      <c r="M322" s="126" t="b">
        <v>1</v>
      </c>
      <c r="N322" s="126" t="s">
        <v>3687</v>
      </c>
      <c r="O322" s="309" t="str">
        <f>LEFT(DEDEL!D322,19)&amp;"."&amp;DEDELCR!F322</f>
        <v>St Theresa's Cathol.3507.DDEL4.E23.Ap21</v>
      </c>
      <c r="P322" s="312" t="str">
        <f>DEDEL!I322</f>
        <v>10162/543965</v>
      </c>
      <c r="Q322" s="126" t="b">
        <v>1</v>
      </c>
      <c r="R322" s="126" t="b">
        <v>1</v>
      </c>
      <c r="S322" s="126" t="b">
        <v>1</v>
      </c>
      <c r="U322" s="301">
        <f t="shared" si="20"/>
        <v>19</v>
      </c>
      <c r="V322" s="301">
        <f t="shared" si="21"/>
        <v>39</v>
      </c>
    </row>
    <row r="323" spans="1:22" x14ac:dyDescent="0.25">
      <c r="A323" s="126" t="s">
        <v>4008</v>
      </c>
      <c r="B323" s="200">
        <v>1</v>
      </c>
      <c r="C323" s="126">
        <v>2</v>
      </c>
      <c r="D323" s="308">
        <f>DEDEL!J323</f>
        <v>400066</v>
      </c>
      <c r="E323" s="126" t="b">
        <v>1</v>
      </c>
      <c r="F323" s="309" t="str">
        <f>RIGHT(DEDEL!C323,4)&amp;"."&amp;DEDEL!M323&amp;"."&amp;DEDEL!K323&amp;"."&amp;$C$5</f>
        <v>3509.DDEL4.E23.Ap21</v>
      </c>
      <c r="G323" s="310">
        <f t="shared" ca="1" si="19"/>
        <v>44361</v>
      </c>
      <c r="H323" s="311">
        <f>-DEDEL!Q323</f>
        <v>4310.82</v>
      </c>
      <c r="I323" s="205">
        <f t="shared" ca="1" si="18"/>
        <v>44361</v>
      </c>
      <c r="J323" s="126">
        <v>3</v>
      </c>
      <c r="K323" s="126" t="b">
        <v>1</v>
      </c>
      <c r="L323" s="126" t="s">
        <v>4009</v>
      </c>
      <c r="M323" s="126" t="b">
        <v>1</v>
      </c>
      <c r="N323" s="126" t="s">
        <v>3687</v>
      </c>
      <c r="O323" s="309" t="str">
        <f>LEFT(DEDEL!D323,19)&amp;"."&amp;DEDELCR!F323</f>
        <v>St Joseph's Catholi.3509.DDEL4.E23.Ap21</v>
      </c>
      <c r="P323" s="312" t="str">
        <f>DEDEL!I323</f>
        <v>10162/543965</v>
      </c>
      <c r="Q323" s="126" t="b">
        <v>1</v>
      </c>
      <c r="R323" s="126" t="b">
        <v>1</v>
      </c>
      <c r="S323" s="126" t="b">
        <v>1</v>
      </c>
      <c r="U323" s="301">
        <f t="shared" si="20"/>
        <v>19</v>
      </c>
      <c r="V323" s="301">
        <f t="shared" si="21"/>
        <v>39</v>
      </c>
    </row>
    <row r="324" spans="1:22" x14ac:dyDescent="0.25">
      <c r="A324" s="126" t="s">
        <v>4008</v>
      </c>
      <c r="B324" s="200">
        <v>1</v>
      </c>
      <c r="C324" s="126">
        <v>2</v>
      </c>
      <c r="D324" s="308">
        <f>DEDEL!J324</f>
        <v>400071</v>
      </c>
      <c r="E324" s="126" t="b">
        <v>1</v>
      </c>
      <c r="F324" s="309" t="str">
        <f>RIGHT(DEDEL!C324,4)&amp;"."&amp;DEDEL!M324&amp;"."&amp;DEDEL!K324&amp;"."&amp;$C$5</f>
        <v>3510.DDEL4.E23.Ap21</v>
      </c>
      <c r="G324" s="310">
        <f t="shared" ca="1" si="19"/>
        <v>44361</v>
      </c>
      <c r="H324" s="311">
        <f>-DEDEL!Q324</f>
        <v>3512.5199999999995</v>
      </c>
      <c r="I324" s="205">
        <f t="shared" ca="1" si="18"/>
        <v>44361</v>
      </c>
      <c r="J324" s="126">
        <v>3</v>
      </c>
      <c r="K324" s="126" t="b">
        <v>1</v>
      </c>
      <c r="L324" s="126" t="s">
        <v>4009</v>
      </c>
      <c r="M324" s="126" t="b">
        <v>1</v>
      </c>
      <c r="N324" s="126" t="s">
        <v>3687</v>
      </c>
      <c r="O324" s="309" t="str">
        <f>LEFT(DEDEL!D324,19)&amp;"."&amp;DEDELCR!F324</f>
        <v>Sacred Heart Roman .3510.DDEL4.E23.Ap21</v>
      </c>
      <c r="P324" s="312" t="str">
        <f>DEDEL!I324</f>
        <v>10162/543965</v>
      </c>
      <c r="Q324" s="126" t="b">
        <v>1</v>
      </c>
      <c r="R324" s="126" t="b">
        <v>1</v>
      </c>
      <c r="S324" s="126" t="b">
        <v>1</v>
      </c>
      <c r="U324" s="301">
        <f t="shared" si="20"/>
        <v>19</v>
      </c>
      <c r="V324" s="301">
        <f t="shared" si="21"/>
        <v>39</v>
      </c>
    </row>
    <row r="325" spans="1:22" x14ac:dyDescent="0.25">
      <c r="A325" s="126" t="s">
        <v>4008</v>
      </c>
      <c r="B325" s="200">
        <v>1</v>
      </c>
      <c r="C325" s="126">
        <v>2</v>
      </c>
      <c r="D325" s="308">
        <f>DEDEL!J325</f>
        <v>400024</v>
      </c>
      <c r="E325" s="126" t="b">
        <v>1</v>
      </c>
      <c r="F325" s="309" t="str">
        <f>RIGHT(DEDEL!C325,4)&amp;"."&amp;DEDEL!M325&amp;"."&amp;DEDEL!K325&amp;"."&amp;$C$5</f>
        <v>3511.DDEL4.E23.Ap21</v>
      </c>
      <c r="G325" s="310">
        <f t="shared" ca="1" si="19"/>
        <v>44361</v>
      </c>
      <c r="H325" s="311">
        <f>-DEDEL!Q325</f>
        <v>3592.35</v>
      </c>
      <c r="I325" s="205">
        <f t="shared" ca="1" si="18"/>
        <v>44361</v>
      </c>
      <c r="J325" s="126">
        <v>3</v>
      </c>
      <c r="K325" s="126" t="b">
        <v>1</v>
      </c>
      <c r="L325" s="126" t="s">
        <v>4009</v>
      </c>
      <c r="M325" s="126" t="b">
        <v>1</v>
      </c>
      <c r="N325" s="126" t="s">
        <v>3687</v>
      </c>
      <c r="O325" s="309" t="str">
        <f>LEFT(DEDEL!D325,19)&amp;"."&amp;DEDELCR!F325</f>
        <v>Blessed Dominic Cat.3511.DDEL4.E23.Ap21</v>
      </c>
      <c r="P325" s="312" t="str">
        <f>DEDEL!I325</f>
        <v>10162/543965</v>
      </c>
      <c r="Q325" s="126" t="b">
        <v>1</v>
      </c>
      <c r="R325" s="126" t="b">
        <v>1</v>
      </c>
      <c r="S325" s="126" t="b">
        <v>1</v>
      </c>
      <c r="U325" s="301">
        <f t="shared" si="20"/>
        <v>19</v>
      </c>
      <c r="V325" s="301">
        <f t="shared" si="21"/>
        <v>39</v>
      </c>
    </row>
    <row r="326" spans="1:22" x14ac:dyDescent="0.25">
      <c r="A326" s="126" t="s">
        <v>4008</v>
      </c>
      <c r="B326" s="200">
        <v>1</v>
      </c>
      <c r="C326" s="126">
        <v>2</v>
      </c>
      <c r="D326" s="308">
        <f>DEDEL!J326</f>
        <v>400093</v>
      </c>
      <c r="E326" s="126" t="b">
        <v>1</v>
      </c>
      <c r="F326" s="309" t="str">
        <f>RIGHT(DEDEL!C326,4)&amp;"."&amp;DEDEL!M326&amp;"."&amp;DEDEL!K326&amp;"."&amp;$C$5</f>
        <v>3512.DDEL4.E23.Ap21</v>
      </c>
      <c r="G326" s="310">
        <f t="shared" ca="1" si="19"/>
        <v>44361</v>
      </c>
      <c r="H326" s="311">
        <f>-DEDEL!Q326</f>
        <v>3317.3799999999997</v>
      </c>
      <c r="I326" s="205">
        <f t="shared" ca="1" si="18"/>
        <v>44361</v>
      </c>
      <c r="J326" s="126">
        <v>3</v>
      </c>
      <c r="K326" s="126" t="b">
        <v>1</v>
      </c>
      <c r="L326" s="126" t="s">
        <v>4009</v>
      </c>
      <c r="M326" s="126" t="b">
        <v>1</v>
      </c>
      <c r="N326" s="126" t="s">
        <v>3687</v>
      </c>
      <c r="O326" s="309" t="str">
        <f>LEFT(DEDEL!D326,19)&amp;"."&amp;DEDELCR!F326</f>
        <v>Rosh Pinah Primary .3512.DDEL4.E23.Ap21</v>
      </c>
      <c r="P326" s="312" t="str">
        <f>DEDEL!I326</f>
        <v>10162/543965</v>
      </c>
      <c r="Q326" s="126" t="b">
        <v>1</v>
      </c>
      <c r="R326" s="126" t="b">
        <v>1</v>
      </c>
      <c r="S326" s="126" t="b">
        <v>1</v>
      </c>
      <c r="U326" s="301">
        <f t="shared" si="20"/>
        <v>19</v>
      </c>
      <c r="V326" s="301">
        <f t="shared" si="21"/>
        <v>39</v>
      </c>
    </row>
    <row r="327" spans="1:22" x14ac:dyDescent="0.25">
      <c r="A327" s="126" t="s">
        <v>4008</v>
      </c>
      <c r="B327" s="200">
        <v>1</v>
      </c>
      <c r="C327" s="126">
        <v>2</v>
      </c>
      <c r="D327" s="308">
        <f>DEDEL!J327</f>
        <v>400007</v>
      </c>
      <c r="E327" s="126" t="b">
        <v>1</v>
      </c>
      <c r="F327" s="309" t="str">
        <f>RIGHT(DEDEL!C327,4)&amp;"."&amp;DEDEL!M327&amp;"."&amp;DEDEL!K327&amp;"."&amp;$C$5</f>
        <v>3513.DDEL4.E23.Ap21</v>
      </c>
      <c r="G327" s="310">
        <f t="shared" ca="1" si="19"/>
        <v>44361</v>
      </c>
      <c r="H327" s="311">
        <f>-DEDEL!Q327</f>
        <v>3370.6</v>
      </c>
      <c r="I327" s="205">
        <f t="shared" ca="1" si="18"/>
        <v>44361</v>
      </c>
      <c r="J327" s="126">
        <v>3</v>
      </c>
      <c r="K327" s="126" t="b">
        <v>1</v>
      </c>
      <c r="L327" s="126" t="s">
        <v>4009</v>
      </c>
      <c r="M327" s="126" t="b">
        <v>1</v>
      </c>
      <c r="N327" s="126" t="s">
        <v>3687</v>
      </c>
      <c r="O327" s="309" t="str">
        <f>LEFT(DEDEL!D327,19)&amp;"."&amp;DEDELCR!F327</f>
        <v>Menorah Primary Sch.3513.DDEL4.E23.Ap21</v>
      </c>
      <c r="P327" s="312" t="str">
        <f>DEDEL!I327</f>
        <v>10162/543965</v>
      </c>
      <c r="Q327" s="126" t="b">
        <v>1</v>
      </c>
      <c r="R327" s="126" t="b">
        <v>1</v>
      </c>
      <c r="S327" s="126" t="b">
        <v>1</v>
      </c>
      <c r="U327" s="301">
        <f t="shared" si="20"/>
        <v>19</v>
      </c>
      <c r="V327" s="301">
        <f t="shared" si="21"/>
        <v>39</v>
      </c>
    </row>
    <row r="328" spans="1:22" x14ac:dyDescent="0.25">
      <c r="A328" s="126" t="s">
        <v>4008</v>
      </c>
      <c r="B328" s="200">
        <v>1</v>
      </c>
      <c r="C328" s="126">
        <v>2</v>
      </c>
      <c r="D328" s="308">
        <f>DEDEL!J328</f>
        <v>400107</v>
      </c>
      <c r="E328" s="126" t="b">
        <v>1</v>
      </c>
      <c r="F328" s="309" t="str">
        <f>RIGHT(DEDEL!C328,4)&amp;"."&amp;DEDEL!M328&amp;"."&amp;DEDEL!K328&amp;"."&amp;$C$5</f>
        <v>3514.DDEL4.E23.Ap21</v>
      </c>
      <c r="G328" s="310">
        <f t="shared" ca="1" si="19"/>
        <v>44361</v>
      </c>
      <c r="H328" s="311">
        <f>-DEDEL!Q328</f>
        <v>1836.09</v>
      </c>
      <c r="I328" s="205">
        <f t="shared" ca="1" si="18"/>
        <v>44361</v>
      </c>
      <c r="J328" s="126">
        <v>3</v>
      </c>
      <c r="K328" s="126" t="b">
        <v>1</v>
      </c>
      <c r="L328" s="126" t="s">
        <v>4009</v>
      </c>
      <c r="M328" s="126" t="b">
        <v>1</v>
      </c>
      <c r="N328" s="126" t="s">
        <v>3687</v>
      </c>
      <c r="O328" s="309" t="str">
        <f>LEFT(DEDEL!D328,19)&amp;"."&amp;DEDELCR!F328</f>
        <v>The Annunciation RC.3514.DDEL4.E23.Ap21</v>
      </c>
      <c r="P328" s="312" t="str">
        <f>DEDEL!I328</f>
        <v>10162/543965</v>
      </c>
      <c r="Q328" s="126" t="b">
        <v>1</v>
      </c>
      <c r="R328" s="126" t="b">
        <v>1</v>
      </c>
      <c r="S328" s="126" t="b">
        <v>1</v>
      </c>
      <c r="U328" s="301">
        <f t="shared" si="20"/>
        <v>19</v>
      </c>
      <c r="V328" s="301">
        <f t="shared" si="21"/>
        <v>39</v>
      </c>
    </row>
    <row r="329" spans="1:22" x14ac:dyDescent="0.25">
      <c r="A329" s="126" t="s">
        <v>4008</v>
      </c>
      <c r="B329" s="200">
        <v>1</v>
      </c>
      <c r="C329" s="126">
        <v>2</v>
      </c>
      <c r="D329" s="308">
        <f>DEDEL!J329</f>
        <v>400108</v>
      </c>
      <c r="E329" s="126" t="b">
        <v>1</v>
      </c>
      <c r="F329" s="309" t="str">
        <f>RIGHT(DEDEL!C329,4)&amp;"."&amp;DEDEL!M329&amp;"."&amp;DEDEL!K329&amp;"."&amp;$C$5</f>
        <v>3516.DDEL4.E23.Ap21</v>
      </c>
      <c r="G329" s="310">
        <f t="shared" ca="1" si="19"/>
        <v>44361</v>
      </c>
      <c r="H329" s="311">
        <f>-DEDEL!Q329</f>
        <v>1809.4799999999998</v>
      </c>
      <c r="I329" s="205">
        <f t="shared" ca="1" si="18"/>
        <v>44361</v>
      </c>
      <c r="J329" s="126">
        <v>3</v>
      </c>
      <c r="K329" s="126" t="b">
        <v>1</v>
      </c>
      <c r="L329" s="126" t="s">
        <v>4009</v>
      </c>
      <c r="M329" s="126" t="b">
        <v>1</v>
      </c>
      <c r="N329" s="126" t="s">
        <v>3687</v>
      </c>
      <c r="O329" s="309" t="str">
        <f>LEFT(DEDEL!D329,19)&amp;"."&amp;DEDELCR!F329</f>
        <v>Hasmonean Primary S.3516.DDEL4.E23.Ap21</v>
      </c>
      <c r="P329" s="312" t="str">
        <f>DEDEL!I329</f>
        <v>10162/543965</v>
      </c>
      <c r="Q329" s="126" t="b">
        <v>1</v>
      </c>
      <c r="R329" s="126" t="b">
        <v>1</v>
      </c>
      <c r="S329" s="126" t="b">
        <v>1</v>
      </c>
      <c r="U329" s="301">
        <f t="shared" si="20"/>
        <v>19</v>
      </c>
      <c r="V329" s="301">
        <f t="shared" si="21"/>
        <v>39</v>
      </c>
    </row>
    <row r="330" spans="1:22" x14ac:dyDescent="0.25">
      <c r="A330" s="126" t="s">
        <v>4008</v>
      </c>
      <c r="B330" s="200">
        <v>1</v>
      </c>
      <c r="C330" s="126">
        <v>2</v>
      </c>
      <c r="D330" s="308">
        <f>DEDEL!J330</f>
        <v>400117</v>
      </c>
      <c r="E330" s="126" t="b">
        <v>1</v>
      </c>
      <c r="F330" s="309" t="str">
        <f>RIGHT(DEDEL!C330,4)&amp;"."&amp;DEDEL!M330&amp;"."&amp;DEDEL!K330&amp;"."&amp;$C$5</f>
        <v>3518.DDEL4.E23.Ap21</v>
      </c>
      <c r="G330" s="310">
        <f t="shared" ca="1" si="19"/>
        <v>44361</v>
      </c>
      <c r="H330" s="311">
        <f>-DEDEL!Q330</f>
        <v>3459.2999999999997</v>
      </c>
      <c r="I330" s="205">
        <f t="shared" ca="1" si="18"/>
        <v>44361</v>
      </c>
      <c r="J330" s="126">
        <v>3</v>
      </c>
      <c r="K330" s="126" t="b">
        <v>1</v>
      </c>
      <c r="L330" s="126" t="s">
        <v>4009</v>
      </c>
      <c r="M330" s="126" t="b">
        <v>1</v>
      </c>
      <c r="N330" s="126" t="s">
        <v>3687</v>
      </c>
      <c r="O330" s="309" t="str">
        <f>LEFT(DEDEL!D330,19)&amp;"."&amp;DEDELCR!F330</f>
        <v>Woodcroft Primary S.3518.DDEL4.E23.Ap21</v>
      </c>
      <c r="P330" s="312" t="str">
        <f>DEDEL!I330</f>
        <v>10162/543965</v>
      </c>
      <c r="Q330" s="126" t="b">
        <v>1</v>
      </c>
      <c r="R330" s="126" t="b">
        <v>1</v>
      </c>
      <c r="S330" s="126" t="b">
        <v>1</v>
      </c>
      <c r="U330" s="301">
        <f t="shared" si="20"/>
        <v>19</v>
      </c>
      <c r="V330" s="301">
        <f t="shared" si="21"/>
        <v>39</v>
      </c>
    </row>
    <row r="331" spans="1:22" x14ac:dyDescent="0.25">
      <c r="A331" s="126" t="s">
        <v>4008</v>
      </c>
      <c r="B331" s="200">
        <v>1</v>
      </c>
      <c r="C331" s="126">
        <v>2</v>
      </c>
      <c r="D331" s="308">
        <f>DEDEL!J331</f>
        <v>400125</v>
      </c>
      <c r="E331" s="126" t="b">
        <v>1</v>
      </c>
      <c r="F331" s="309" t="str">
        <f>RIGHT(DEDEL!C331,4)&amp;"."&amp;DEDEL!M331&amp;"."&amp;DEDEL!K331&amp;"."&amp;$C$5</f>
        <v>3520.DDEL4.E23.Ap21</v>
      </c>
      <c r="G331" s="310">
        <f t="shared" ca="1" si="19"/>
        <v>44361</v>
      </c>
      <c r="H331" s="311">
        <f>-DEDEL!Q331</f>
        <v>3725.3999999999996</v>
      </c>
      <c r="I331" s="205">
        <f t="shared" ca="1" si="18"/>
        <v>44361</v>
      </c>
      <c r="J331" s="126">
        <v>3</v>
      </c>
      <c r="K331" s="126" t="b">
        <v>1</v>
      </c>
      <c r="L331" s="126" t="s">
        <v>4009</v>
      </c>
      <c r="M331" s="126" t="b">
        <v>1</v>
      </c>
      <c r="N331" s="126" t="s">
        <v>3687</v>
      </c>
      <c r="O331" s="309" t="str">
        <f>LEFT(DEDEL!D331,19)&amp;"."&amp;DEDELCR!F331</f>
        <v>Akiva School.3520.DDEL4.E23.Ap21</v>
      </c>
      <c r="P331" s="312" t="str">
        <f>DEDEL!I331</f>
        <v>10162/543965</v>
      </c>
      <c r="Q331" s="126" t="b">
        <v>1</v>
      </c>
      <c r="R331" s="126" t="b">
        <v>1</v>
      </c>
      <c r="S331" s="126" t="b">
        <v>1</v>
      </c>
      <c r="U331" s="301">
        <f t="shared" si="20"/>
        <v>19</v>
      </c>
      <c r="V331" s="301">
        <f t="shared" si="21"/>
        <v>32</v>
      </c>
    </row>
    <row r="332" spans="1:22" x14ac:dyDescent="0.25">
      <c r="A332" s="126" t="s">
        <v>4008</v>
      </c>
      <c r="B332" s="200">
        <v>1</v>
      </c>
      <c r="C332" s="126">
        <v>2</v>
      </c>
      <c r="D332" s="308">
        <f>DEDEL!J332</f>
        <v>400130</v>
      </c>
      <c r="E332" s="126" t="b">
        <v>1</v>
      </c>
      <c r="F332" s="309" t="str">
        <f>RIGHT(DEDEL!C332,4)&amp;"."&amp;DEDEL!M332&amp;"."&amp;DEDEL!K332&amp;"."&amp;$C$5</f>
        <v>3523.DDEL4.E23.Ap21</v>
      </c>
      <c r="G332" s="310">
        <f t="shared" ca="1" si="19"/>
        <v>44361</v>
      </c>
      <c r="H332" s="311">
        <f>-DEDEL!Q332</f>
        <v>5508.2699999999995</v>
      </c>
      <c r="I332" s="205">
        <f t="shared" ref="I332:I395" ca="1" si="22">G332</f>
        <v>44361</v>
      </c>
      <c r="J332" s="126">
        <v>3</v>
      </c>
      <c r="K332" s="126" t="b">
        <v>1</v>
      </c>
      <c r="L332" s="126" t="s">
        <v>4009</v>
      </c>
      <c r="M332" s="126" t="b">
        <v>1</v>
      </c>
      <c r="N332" s="126" t="s">
        <v>3687</v>
      </c>
      <c r="O332" s="309" t="str">
        <f>LEFT(DEDEL!D332,19)&amp;"."&amp;DEDELCR!F332</f>
        <v>Martin Primary Scho.3523.DDEL4.E23.Ap21</v>
      </c>
      <c r="P332" s="312" t="str">
        <f>DEDEL!I332</f>
        <v>10162/543965</v>
      </c>
      <c r="Q332" s="126" t="b">
        <v>1</v>
      </c>
      <c r="R332" s="126" t="b">
        <v>1</v>
      </c>
      <c r="S332" s="126" t="b">
        <v>1</v>
      </c>
      <c r="U332" s="301">
        <f t="shared" si="20"/>
        <v>19</v>
      </c>
      <c r="V332" s="301">
        <f t="shared" si="21"/>
        <v>39</v>
      </c>
    </row>
    <row r="333" spans="1:22" x14ac:dyDescent="0.25">
      <c r="A333" s="126" t="s">
        <v>4008</v>
      </c>
      <c r="B333" s="200">
        <v>1</v>
      </c>
      <c r="C333" s="126">
        <v>2</v>
      </c>
      <c r="D333" s="308">
        <f>DEDEL!J333</f>
        <v>400150</v>
      </c>
      <c r="E333" s="126" t="b">
        <v>1</v>
      </c>
      <c r="F333" s="309" t="str">
        <f>RIGHT(DEDEL!C333,4)&amp;"."&amp;DEDEL!M333&amp;"."&amp;DEDEL!K333&amp;"."&amp;$C$5</f>
        <v>3524.DDEL4.E23.Ap21</v>
      </c>
      <c r="G333" s="310">
        <f t="shared" ca="1" si="19"/>
        <v>44361</v>
      </c>
      <c r="H333" s="311">
        <f>-DEDEL!Q333</f>
        <v>1667.56</v>
      </c>
      <c r="I333" s="205">
        <f t="shared" ca="1" si="22"/>
        <v>44361</v>
      </c>
      <c r="J333" s="126">
        <v>3</v>
      </c>
      <c r="K333" s="126" t="b">
        <v>1</v>
      </c>
      <c r="L333" s="126" t="s">
        <v>4009</v>
      </c>
      <c r="M333" s="126" t="b">
        <v>1</v>
      </c>
      <c r="N333" s="126" t="s">
        <v>3687</v>
      </c>
      <c r="O333" s="309" t="str">
        <f>LEFT(DEDEL!D333,19)&amp;"."&amp;DEDELCR!F333</f>
        <v>Beit Shvidler Prima.3524.DDEL4.E23.Ap21</v>
      </c>
      <c r="P333" s="312" t="str">
        <f>DEDEL!I333</f>
        <v>10162/543965</v>
      </c>
      <c r="Q333" s="126" t="b">
        <v>1</v>
      </c>
      <c r="R333" s="126" t="b">
        <v>1</v>
      </c>
      <c r="S333" s="126" t="b">
        <v>1</v>
      </c>
      <c r="U333" s="301">
        <f t="shared" si="20"/>
        <v>19</v>
      </c>
      <c r="V333" s="301">
        <f t="shared" si="21"/>
        <v>39</v>
      </c>
    </row>
    <row r="334" spans="1:22" x14ac:dyDescent="0.25">
      <c r="A334" s="126" t="s">
        <v>4008</v>
      </c>
      <c r="B334" s="200">
        <v>1</v>
      </c>
      <c r="C334" s="126">
        <v>2</v>
      </c>
      <c r="D334" s="308">
        <f>DEDEL!J334</f>
        <v>400021</v>
      </c>
      <c r="E334" s="126" t="b">
        <v>1</v>
      </c>
      <c r="F334" s="309" t="str">
        <f>RIGHT(DEDEL!C334,4)&amp;"."&amp;DEDEL!M334&amp;"."&amp;DEDEL!K334&amp;"."&amp;$C$5</f>
        <v>5201.DDEL4.E23.Ap21</v>
      </c>
      <c r="G334" s="310">
        <f t="shared" ca="1" si="19"/>
        <v>44361</v>
      </c>
      <c r="H334" s="311">
        <f>-DEDEL!Q334</f>
        <v>3494.7799999999997</v>
      </c>
      <c r="I334" s="205">
        <f t="shared" ca="1" si="22"/>
        <v>44361</v>
      </c>
      <c r="J334" s="126">
        <v>3</v>
      </c>
      <c r="K334" s="126" t="b">
        <v>1</v>
      </c>
      <c r="L334" s="126" t="s">
        <v>4009</v>
      </c>
      <c r="M334" s="126" t="b">
        <v>1</v>
      </c>
      <c r="N334" s="126" t="s">
        <v>3687</v>
      </c>
      <c r="O334" s="309" t="str">
        <f>LEFT(DEDEL!D334,19)&amp;"."&amp;DEDELCR!F334</f>
        <v>Osidge Primary Scho.5201.DDEL4.E23.Ap21</v>
      </c>
      <c r="P334" s="312" t="str">
        <f>DEDEL!I334</f>
        <v>10162/543965</v>
      </c>
      <c r="Q334" s="126" t="b">
        <v>1</v>
      </c>
      <c r="R334" s="126" t="b">
        <v>1</v>
      </c>
      <c r="S334" s="126" t="b">
        <v>1</v>
      </c>
      <c r="U334" s="301">
        <f t="shared" si="20"/>
        <v>19</v>
      </c>
      <c r="V334" s="301">
        <f t="shared" si="21"/>
        <v>39</v>
      </c>
    </row>
    <row r="335" spans="1:22" x14ac:dyDescent="0.25">
      <c r="A335" s="126" t="s">
        <v>4008</v>
      </c>
      <c r="B335" s="200">
        <v>1</v>
      </c>
      <c r="C335" s="126">
        <v>2</v>
      </c>
      <c r="D335" s="308">
        <f>DEDEL!J335</f>
        <v>400112</v>
      </c>
      <c r="E335" s="126" t="b">
        <v>1</v>
      </c>
      <c r="F335" s="309" t="str">
        <f>RIGHT(DEDEL!C335,4)&amp;"."&amp;DEDEL!M335&amp;"."&amp;DEDEL!K335&amp;"."&amp;$C$5</f>
        <v>5948.DDEL4.E23.Ap21</v>
      </c>
      <c r="G335" s="310">
        <f t="shared" ca="1" si="19"/>
        <v>44361</v>
      </c>
      <c r="H335" s="311">
        <f>-DEDEL!Q335</f>
        <v>1853.83</v>
      </c>
      <c r="I335" s="205">
        <f t="shared" ca="1" si="22"/>
        <v>44361</v>
      </c>
      <c r="J335" s="126">
        <v>3</v>
      </c>
      <c r="K335" s="126" t="b">
        <v>1</v>
      </c>
      <c r="L335" s="126" t="s">
        <v>4009</v>
      </c>
      <c r="M335" s="126" t="b">
        <v>1</v>
      </c>
      <c r="N335" s="126" t="s">
        <v>3687</v>
      </c>
      <c r="O335" s="309" t="str">
        <f>LEFT(DEDEL!D335,19)&amp;"."&amp;DEDELCR!F335</f>
        <v>Mathilda Marks-Kenn.5948.DDEL4.E23.Ap21</v>
      </c>
      <c r="P335" s="312" t="str">
        <f>DEDEL!I335</f>
        <v>10162/543965</v>
      </c>
      <c r="Q335" s="126" t="b">
        <v>1</v>
      </c>
      <c r="R335" s="126" t="b">
        <v>1</v>
      </c>
      <c r="S335" s="126" t="b">
        <v>1</v>
      </c>
      <c r="U335" s="301">
        <f t="shared" si="20"/>
        <v>19</v>
      </c>
      <c r="V335" s="301">
        <f t="shared" si="21"/>
        <v>39</v>
      </c>
    </row>
    <row r="336" spans="1:22" x14ac:dyDescent="0.25">
      <c r="A336" s="126" t="s">
        <v>4008</v>
      </c>
      <c r="B336" s="200">
        <v>1</v>
      </c>
      <c r="C336" s="126">
        <v>2</v>
      </c>
      <c r="D336" s="308">
        <f>DEDEL!J336</f>
        <v>400110</v>
      </c>
      <c r="E336" s="126" t="b">
        <v>1</v>
      </c>
      <c r="F336" s="309" t="str">
        <f>RIGHT(DEDEL!C336,4)&amp;"."&amp;DEDEL!M336&amp;"."&amp;DEDEL!K336&amp;"."&amp;$C$5</f>
        <v>5949.DDEL4.E23.Ap21</v>
      </c>
      <c r="G336" s="310">
        <f t="shared" ca="1" si="19"/>
        <v>44361</v>
      </c>
      <c r="H336" s="311">
        <f>-DEDEL!Q336</f>
        <v>3361.7299999999996</v>
      </c>
      <c r="I336" s="205">
        <f t="shared" ca="1" si="22"/>
        <v>44361</v>
      </c>
      <c r="J336" s="126">
        <v>3</v>
      </c>
      <c r="K336" s="126" t="b">
        <v>1</v>
      </c>
      <c r="L336" s="126" t="s">
        <v>4009</v>
      </c>
      <c r="M336" s="126" t="b">
        <v>1</v>
      </c>
      <c r="N336" s="126" t="s">
        <v>3687</v>
      </c>
      <c r="O336" s="309" t="str">
        <f>LEFT(DEDEL!D336,19)&amp;"."&amp;DEDELCR!F336</f>
        <v>Menorah Foundation .5949.DDEL4.E23.Ap21</v>
      </c>
      <c r="P336" s="312" t="str">
        <f>DEDEL!I336</f>
        <v>10162/543965</v>
      </c>
      <c r="Q336" s="126" t="b">
        <v>1</v>
      </c>
      <c r="R336" s="126" t="b">
        <v>1</v>
      </c>
      <c r="S336" s="126" t="b">
        <v>1</v>
      </c>
      <c r="U336" s="301">
        <f t="shared" si="20"/>
        <v>19</v>
      </c>
      <c r="V336" s="301">
        <f t="shared" si="21"/>
        <v>39</v>
      </c>
    </row>
    <row r="337" spans="1:22" x14ac:dyDescent="0.25">
      <c r="A337" s="126" t="s">
        <v>4008</v>
      </c>
      <c r="B337" s="200">
        <v>1</v>
      </c>
      <c r="C337" s="126">
        <v>2</v>
      </c>
      <c r="D337" s="308">
        <f>DEDEL!J337</f>
        <v>400033</v>
      </c>
      <c r="E337" s="126" t="b">
        <v>1</v>
      </c>
      <c r="F337" s="309" t="str">
        <f>RIGHT(DEDEL!C337,4)&amp;"."&amp;DEDEL!M337&amp;"."&amp;DEDEL!K337&amp;"."&amp;$C$5</f>
        <v>4003.DDEL4.E23.Ap21</v>
      </c>
      <c r="G337" s="310">
        <f t="shared" ca="1" si="19"/>
        <v>44361</v>
      </c>
      <c r="H337" s="311">
        <f>-DEDEL!Q337</f>
        <v>6399.2</v>
      </c>
      <c r="I337" s="205">
        <f t="shared" ca="1" si="22"/>
        <v>44361</v>
      </c>
      <c r="J337" s="126">
        <v>3</v>
      </c>
      <c r="K337" s="126" t="b">
        <v>1</v>
      </c>
      <c r="L337" s="126" t="s">
        <v>4009</v>
      </c>
      <c r="M337" s="126" t="b">
        <v>1</v>
      </c>
      <c r="N337" s="126" t="s">
        <v>3687</v>
      </c>
      <c r="O337" s="309" t="str">
        <f>LEFT(DEDEL!D337,19)&amp;"."&amp;DEDELCR!F337</f>
        <v>Friern Barnet Schoo.4003.DDEL4.E23.Ap21</v>
      </c>
      <c r="P337" s="312" t="str">
        <f>DEDEL!I337</f>
        <v>10163/543965</v>
      </c>
      <c r="Q337" s="126" t="b">
        <v>1</v>
      </c>
      <c r="R337" s="126" t="b">
        <v>1</v>
      </c>
      <c r="S337" s="126" t="b">
        <v>1</v>
      </c>
      <c r="U337" s="301">
        <f t="shared" si="20"/>
        <v>19</v>
      </c>
      <c r="V337" s="301">
        <f t="shared" si="21"/>
        <v>39</v>
      </c>
    </row>
    <row r="338" spans="1:22" x14ac:dyDescent="0.25">
      <c r="A338" s="126" t="s">
        <v>4008</v>
      </c>
      <c r="B338" s="200">
        <v>1</v>
      </c>
      <c r="C338" s="126">
        <v>2</v>
      </c>
      <c r="D338" s="308">
        <f>DEDEL!J338</f>
        <v>107953</v>
      </c>
      <c r="E338" s="126" t="b">
        <v>1</v>
      </c>
      <c r="F338" s="309" t="str">
        <f>RIGHT(DEDEL!C338,4)&amp;"."&amp;DEDEL!M338&amp;"."&amp;DEDEL!K338&amp;"."&amp;$C$5</f>
        <v>4004.DDEL4.E23.Ap21</v>
      </c>
      <c r="G338" s="310">
        <f t="shared" ca="1" si="19"/>
        <v>44361</v>
      </c>
      <c r="H338" s="311">
        <f>-DEDEL!Q338</f>
        <v>2340.7599999999998</v>
      </c>
      <c r="I338" s="205">
        <f t="shared" ca="1" si="22"/>
        <v>44361</v>
      </c>
      <c r="J338" s="126">
        <v>3</v>
      </c>
      <c r="K338" s="126" t="b">
        <v>1</v>
      </c>
      <c r="L338" s="126" t="s">
        <v>4009</v>
      </c>
      <c r="M338" s="126" t="b">
        <v>1</v>
      </c>
      <c r="N338" s="126" t="s">
        <v>3687</v>
      </c>
      <c r="O338" s="309" t="str">
        <f>LEFT(DEDEL!D338,19)&amp;"."&amp;DEDELCR!F338</f>
        <v>Menorah High School.4004.DDEL4.E23.Ap21</v>
      </c>
      <c r="P338" s="312" t="str">
        <f>DEDEL!I338</f>
        <v>10163/543965</v>
      </c>
      <c r="Q338" s="126" t="b">
        <v>1</v>
      </c>
      <c r="R338" s="126" t="b">
        <v>1</v>
      </c>
      <c r="S338" s="126" t="b">
        <v>1</v>
      </c>
      <c r="U338" s="301">
        <f t="shared" si="20"/>
        <v>19</v>
      </c>
      <c r="V338" s="301">
        <f t="shared" si="21"/>
        <v>39</v>
      </c>
    </row>
    <row r="339" spans="1:22" x14ac:dyDescent="0.25">
      <c r="A339" s="126" t="s">
        <v>4008</v>
      </c>
      <c r="B339" s="200">
        <v>1</v>
      </c>
      <c r="C339" s="126">
        <v>2</v>
      </c>
      <c r="D339" s="308">
        <f>DEDEL!J339</f>
        <v>400029</v>
      </c>
      <c r="E339" s="126" t="b">
        <v>1</v>
      </c>
      <c r="F339" s="309" t="str">
        <f>RIGHT(DEDEL!C339,4)&amp;"."&amp;DEDEL!M339&amp;"."&amp;DEDEL!K339&amp;"."&amp;$C$5</f>
        <v>5404.DDEL4.E23.Ap21</v>
      </c>
      <c r="G339" s="310">
        <f t="shared" ca="1" si="19"/>
        <v>44361</v>
      </c>
      <c r="H339" s="311">
        <f>-DEDEL!Q339</f>
        <v>4720.8133333333335</v>
      </c>
      <c r="I339" s="205">
        <f t="shared" ca="1" si="22"/>
        <v>44361</v>
      </c>
      <c r="J339" s="126">
        <v>3</v>
      </c>
      <c r="K339" s="126" t="b">
        <v>1</v>
      </c>
      <c r="L339" s="126" t="s">
        <v>4009</v>
      </c>
      <c r="M339" s="126" t="b">
        <v>1</v>
      </c>
      <c r="N339" s="126" t="s">
        <v>3687</v>
      </c>
      <c r="O339" s="309" t="str">
        <f>LEFT(DEDEL!D339,19)&amp;"."&amp;DEDELCR!F339</f>
        <v>St Michael's Cathol.5404.DDEL4.E23.Ap21</v>
      </c>
      <c r="P339" s="312" t="str">
        <f>DEDEL!I339</f>
        <v>10163/543965</v>
      </c>
      <c r="Q339" s="126" t="b">
        <v>1</v>
      </c>
      <c r="R339" s="126" t="b">
        <v>1</v>
      </c>
      <c r="S339" s="126" t="b">
        <v>1</v>
      </c>
      <c r="U339" s="301">
        <f t="shared" si="20"/>
        <v>19</v>
      </c>
      <c r="V339" s="301">
        <f t="shared" si="21"/>
        <v>39</v>
      </c>
    </row>
    <row r="340" spans="1:22" x14ac:dyDescent="0.25">
      <c r="A340" s="126" t="s">
        <v>4008</v>
      </c>
      <c r="B340" s="200">
        <v>1</v>
      </c>
      <c r="C340" s="126">
        <v>2</v>
      </c>
      <c r="D340" s="308">
        <f>DEDEL!J340</f>
        <v>400041</v>
      </c>
      <c r="E340" s="126" t="b">
        <v>1</v>
      </c>
      <c r="F340" s="309" t="str">
        <f>RIGHT(DEDEL!C340,4)&amp;"."&amp;DEDEL!M340&amp;"."&amp;DEDEL!K340&amp;"."&amp;$C$5</f>
        <v>5405.DDEL4.E23.Ap21</v>
      </c>
      <c r="G340" s="310">
        <f t="shared" ca="1" si="19"/>
        <v>44361</v>
      </c>
      <c r="H340" s="311">
        <f>-DEDEL!Q340</f>
        <v>7451.7</v>
      </c>
      <c r="I340" s="205">
        <f t="shared" ca="1" si="22"/>
        <v>44361</v>
      </c>
      <c r="J340" s="126">
        <v>3</v>
      </c>
      <c r="K340" s="126" t="b">
        <v>1</v>
      </c>
      <c r="L340" s="126" t="s">
        <v>4009</v>
      </c>
      <c r="M340" s="126" t="b">
        <v>1</v>
      </c>
      <c r="N340" s="126" t="s">
        <v>3687</v>
      </c>
      <c r="O340" s="309" t="str">
        <f>LEFT(DEDEL!D340,19)&amp;"."&amp;DEDELCR!F340</f>
        <v>Finchley Catholic H.5405.DDEL4.E23.Ap21</v>
      </c>
      <c r="P340" s="312" t="str">
        <f>DEDEL!I340</f>
        <v>10163/543965</v>
      </c>
      <c r="Q340" s="126" t="b">
        <v>1</v>
      </c>
      <c r="R340" s="126" t="b">
        <v>1</v>
      </c>
      <c r="S340" s="126" t="b">
        <v>1</v>
      </c>
      <c r="U340" s="301">
        <f t="shared" si="20"/>
        <v>19</v>
      </c>
      <c r="V340" s="301">
        <f t="shared" si="21"/>
        <v>39</v>
      </c>
    </row>
    <row r="341" spans="1:22" x14ac:dyDescent="0.25">
      <c r="A341" s="126" t="s">
        <v>4008</v>
      </c>
      <c r="B341" s="200">
        <v>1</v>
      </c>
      <c r="C341" s="126">
        <v>2</v>
      </c>
      <c r="D341" s="308">
        <f>DEDEL!J341</f>
        <v>400013</v>
      </c>
      <c r="E341" s="126" t="b">
        <v>1</v>
      </c>
      <c r="F341" s="309" t="str">
        <f>RIGHT(DEDEL!C341,4)&amp;"."&amp;DEDEL!M341&amp;"."&amp;DEDEL!K341&amp;"."&amp;$C$5</f>
        <v>5407.DDEL4.E23.Ap21</v>
      </c>
      <c r="G341" s="310">
        <f t="shared" ref="G341:G404" ca="1" si="23">TODAY()</f>
        <v>44361</v>
      </c>
      <c r="H341" s="311">
        <f>-DEDEL!Q341</f>
        <v>8896.4316666666655</v>
      </c>
      <c r="I341" s="205">
        <f t="shared" ca="1" si="22"/>
        <v>44361</v>
      </c>
      <c r="J341" s="126">
        <v>3</v>
      </c>
      <c r="K341" s="126" t="b">
        <v>1</v>
      </c>
      <c r="L341" s="126" t="s">
        <v>4009</v>
      </c>
      <c r="M341" s="126" t="b">
        <v>1</v>
      </c>
      <c r="N341" s="126" t="s">
        <v>3687</v>
      </c>
      <c r="O341" s="309" t="str">
        <f>LEFT(DEDEL!D341,19)&amp;"."&amp;DEDELCR!F341</f>
        <v>St James' Catholic .5407.DDEL4.E23.Ap21</v>
      </c>
      <c r="P341" s="312" t="str">
        <f>DEDEL!I341</f>
        <v>10163/543965</v>
      </c>
      <c r="Q341" s="126" t="b">
        <v>1</v>
      </c>
      <c r="R341" s="126" t="b">
        <v>1</v>
      </c>
      <c r="S341" s="126" t="b">
        <v>1</v>
      </c>
      <c r="U341" s="301">
        <f t="shared" si="20"/>
        <v>19</v>
      </c>
      <c r="V341" s="301">
        <f t="shared" si="21"/>
        <v>39</v>
      </c>
    </row>
    <row r="342" spans="1:22" x14ac:dyDescent="0.25">
      <c r="A342" s="126" t="s">
        <v>4008</v>
      </c>
      <c r="B342" s="200">
        <v>1</v>
      </c>
      <c r="C342" s="126">
        <v>2</v>
      </c>
      <c r="D342" s="308">
        <f>DEDEL!J342</f>
        <v>400140</v>
      </c>
      <c r="E342" s="126" t="b">
        <v>1</v>
      </c>
      <c r="F342" s="309" t="str">
        <f>RIGHT(DEDEL!C342,4)&amp;"."&amp;DEDEL!M342&amp;"."&amp;DEDEL!K342&amp;"."&amp;$C$5</f>
        <v>5427.DDEL4.E23.Ap21</v>
      </c>
      <c r="G342" s="310">
        <f t="shared" ca="1" si="23"/>
        <v>44361</v>
      </c>
      <c r="H342" s="311">
        <f>-DEDEL!Q342</f>
        <v>8386.32</v>
      </c>
      <c r="I342" s="205">
        <f t="shared" ca="1" si="22"/>
        <v>44361</v>
      </c>
      <c r="J342" s="126">
        <v>3</v>
      </c>
      <c r="K342" s="126" t="b">
        <v>1</v>
      </c>
      <c r="L342" s="126" t="s">
        <v>4009</v>
      </c>
      <c r="M342" s="126" t="b">
        <v>1</v>
      </c>
      <c r="N342" s="126" t="s">
        <v>3687</v>
      </c>
      <c r="O342" s="309" t="str">
        <f>LEFT(DEDEL!D342,19)&amp;"."&amp;DEDELCR!F342</f>
        <v>JCoSS.5427.DDEL4.E23.Ap21</v>
      </c>
      <c r="P342" s="312" t="str">
        <f>DEDEL!I342</f>
        <v>10163/543965</v>
      </c>
      <c r="Q342" s="126" t="b">
        <v>1</v>
      </c>
      <c r="R342" s="126" t="b">
        <v>1</v>
      </c>
      <c r="S342" s="126" t="b">
        <v>1</v>
      </c>
      <c r="U342" s="301">
        <f t="shared" si="20"/>
        <v>19</v>
      </c>
      <c r="V342" s="301">
        <f t="shared" si="21"/>
        <v>25</v>
      </c>
    </row>
    <row r="343" spans="1:22" x14ac:dyDescent="0.25">
      <c r="A343" s="126" t="s">
        <v>4008</v>
      </c>
      <c r="B343" s="200">
        <v>1</v>
      </c>
      <c r="C343" s="126">
        <v>2</v>
      </c>
      <c r="D343" s="308">
        <f>DEDEL!J343</f>
        <v>400135</v>
      </c>
      <c r="E343" s="126" t="b">
        <v>1</v>
      </c>
      <c r="F343" s="309" t="str">
        <f>RIGHT(DEDEL!C343,4)&amp;"."&amp;DEDEL!M343&amp;"."&amp;DEDEL!K343&amp;"."&amp;$C$5</f>
        <v>3521.DDEL4.E23.Ap21</v>
      </c>
      <c r="G343" s="310">
        <f t="shared" ca="1" si="23"/>
        <v>44361</v>
      </c>
      <c r="H343" s="311">
        <f>-DEDEL!Q343</f>
        <v>12565.556666666665</v>
      </c>
      <c r="I343" s="205">
        <f t="shared" ca="1" si="22"/>
        <v>44361</v>
      </c>
      <c r="J343" s="126">
        <v>3</v>
      </c>
      <c r="K343" s="126" t="b">
        <v>1</v>
      </c>
      <c r="L343" s="126" t="s">
        <v>4009</v>
      </c>
      <c r="M343" s="126" t="b">
        <v>1</v>
      </c>
      <c r="N343" s="126" t="s">
        <v>3687</v>
      </c>
      <c r="O343" s="309" t="str">
        <f>LEFT(DEDEL!D343,19)&amp;"."&amp;DEDELCR!F343</f>
        <v>St Mary's and St Jo.3521.DDEL4.E23.Ap21</v>
      </c>
      <c r="P343" s="312" t="str">
        <f>DEDEL!I343</f>
        <v>11510/543965</v>
      </c>
      <c r="Q343" s="126" t="b">
        <v>1</v>
      </c>
      <c r="R343" s="126" t="b">
        <v>1</v>
      </c>
      <c r="S343" s="126" t="b">
        <v>1</v>
      </c>
      <c r="U343" s="301">
        <f t="shared" si="20"/>
        <v>19</v>
      </c>
      <c r="V343" s="301">
        <f t="shared" si="21"/>
        <v>39</v>
      </c>
    </row>
    <row r="344" spans="1:22" x14ac:dyDescent="0.25">
      <c r="A344" s="126" t="s">
        <v>4008</v>
      </c>
      <c r="B344" s="200">
        <v>1</v>
      </c>
      <c r="C344" s="126">
        <v>2</v>
      </c>
      <c r="D344" s="308">
        <f>DEDEL!J344</f>
        <v>400005</v>
      </c>
      <c r="E344" s="126" t="b">
        <v>1</v>
      </c>
      <c r="F344" s="309" t="str">
        <f>RIGHT(DEDEL!C344,4)&amp;"."&amp;DEDEL!M344&amp;"."&amp;DEDEL!K344&amp;"."&amp;$C$5</f>
        <v>2002.DDEL5.E27.Ap21</v>
      </c>
      <c r="G344" s="310">
        <f t="shared" ca="1" si="23"/>
        <v>44361</v>
      </c>
      <c r="H344" s="311">
        <f>-DEDEL!Q344</f>
        <v>1697.35</v>
      </c>
      <c r="I344" s="205">
        <f t="shared" ca="1" si="22"/>
        <v>44361</v>
      </c>
      <c r="J344" s="126">
        <v>3</v>
      </c>
      <c r="K344" s="126" t="b">
        <v>1</v>
      </c>
      <c r="L344" s="126" t="s">
        <v>4009</v>
      </c>
      <c r="M344" s="126" t="b">
        <v>1</v>
      </c>
      <c r="N344" s="126" t="s">
        <v>3687</v>
      </c>
      <c r="O344" s="309" t="str">
        <f>LEFT(DEDEL!D344,19)&amp;"."&amp;DEDELCR!F344</f>
        <v>Barnfield Primary S.2002.DDEL5.E27.Ap21</v>
      </c>
      <c r="P344" s="312" t="str">
        <f>DEDEL!I344</f>
        <v>10162/543965</v>
      </c>
      <c r="Q344" s="126" t="b">
        <v>1</v>
      </c>
      <c r="R344" s="126" t="b">
        <v>1</v>
      </c>
      <c r="S344" s="126" t="b">
        <v>1</v>
      </c>
      <c r="U344" s="301">
        <f t="shared" si="20"/>
        <v>19</v>
      </c>
      <c r="V344" s="301">
        <f t="shared" si="21"/>
        <v>39</v>
      </c>
    </row>
    <row r="345" spans="1:22" x14ac:dyDescent="0.25">
      <c r="A345" s="126" t="s">
        <v>4008</v>
      </c>
      <c r="B345" s="200">
        <v>1</v>
      </c>
      <c r="C345" s="126">
        <v>2</v>
      </c>
      <c r="D345" s="308">
        <f>DEDEL!J345</f>
        <v>400051</v>
      </c>
      <c r="E345" s="126" t="b">
        <v>1</v>
      </c>
      <c r="F345" s="309" t="str">
        <f>RIGHT(DEDEL!C345,4)&amp;"."&amp;DEDEL!M345&amp;"."&amp;DEDEL!K345&amp;"."&amp;$C$5</f>
        <v>2003.DDEL5.E27.Ap21</v>
      </c>
      <c r="G345" s="310">
        <f t="shared" ca="1" si="23"/>
        <v>44361</v>
      </c>
      <c r="H345" s="311">
        <f>-DEDEL!Q345</f>
        <v>1443.77</v>
      </c>
      <c r="I345" s="205">
        <f t="shared" ca="1" si="22"/>
        <v>44361</v>
      </c>
      <c r="J345" s="126">
        <v>3</v>
      </c>
      <c r="K345" s="126" t="b">
        <v>1</v>
      </c>
      <c r="L345" s="126" t="s">
        <v>4009</v>
      </c>
      <c r="M345" s="126" t="b">
        <v>1</v>
      </c>
      <c r="N345" s="126" t="s">
        <v>3687</v>
      </c>
      <c r="O345" s="309" t="str">
        <f>LEFT(DEDEL!D345,19)&amp;"."&amp;DEDELCR!F345</f>
        <v>Bell Lane Primary S.2003.DDEL5.E27.Ap21</v>
      </c>
      <c r="P345" s="312" t="str">
        <f>DEDEL!I345</f>
        <v>10162/543965</v>
      </c>
      <c r="Q345" s="126" t="b">
        <v>1</v>
      </c>
      <c r="R345" s="126" t="b">
        <v>1</v>
      </c>
      <c r="S345" s="126" t="b">
        <v>1</v>
      </c>
      <c r="U345" s="301">
        <f t="shared" si="20"/>
        <v>19</v>
      </c>
      <c r="V345" s="301">
        <f t="shared" si="21"/>
        <v>39</v>
      </c>
    </row>
    <row r="346" spans="1:22" x14ac:dyDescent="0.25">
      <c r="A346" s="126" t="s">
        <v>4008</v>
      </c>
      <c r="B346" s="200">
        <v>1</v>
      </c>
      <c r="C346" s="126">
        <v>2</v>
      </c>
      <c r="D346" s="308">
        <f>DEDEL!J346</f>
        <v>400040</v>
      </c>
      <c r="E346" s="126" t="b">
        <v>1</v>
      </c>
      <c r="F346" s="309" t="str">
        <f>RIGHT(DEDEL!C346,4)&amp;"."&amp;DEDEL!M346&amp;"."&amp;DEDEL!K346&amp;"."&amp;$C$5</f>
        <v>2007.DDEL5.E27.Ap21</v>
      </c>
      <c r="G346" s="310">
        <f t="shared" ca="1" si="23"/>
        <v>44361</v>
      </c>
      <c r="H346" s="311">
        <f>-DEDEL!Q346</f>
        <v>1464.22</v>
      </c>
      <c r="I346" s="205">
        <f t="shared" ca="1" si="22"/>
        <v>44361</v>
      </c>
      <c r="J346" s="126">
        <v>3</v>
      </c>
      <c r="K346" s="126" t="b">
        <v>1</v>
      </c>
      <c r="L346" s="126" t="s">
        <v>4009</v>
      </c>
      <c r="M346" s="126" t="b">
        <v>1</v>
      </c>
      <c r="N346" s="126" t="s">
        <v>3687</v>
      </c>
      <c r="O346" s="309" t="str">
        <f>LEFT(DEDEL!D346,19)&amp;"."&amp;DEDELCR!F346</f>
        <v>Brookland Junior Sc.2007.DDEL5.E27.Ap21</v>
      </c>
      <c r="P346" s="312" t="str">
        <f>DEDEL!I346</f>
        <v>10162/543965</v>
      </c>
      <c r="Q346" s="126" t="b">
        <v>1</v>
      </c>
      <c r="R346" s="126" t="b">
        <v>1</v>
      </c>
      <c r="S346" s="126" t="b">
        <v>1</v>
      </c>
      <c r="U346" s="301">
        <f t="shared" si="20"/>
        <v>19</v>
      </c>
      <c r="V346" s="301">
        <f t="shared" si="21"/>
        <v>39</v>
      </c>
    </row>
    <row r="347" spans="1:22" x14ac:dyDescent="0.25">
      <c r="A347" s="126" t="s">
        <v>4008</v>
      </c>
      <c r="B347" s="200">
        <v>1</v>
      </c>
      <c r="C347" s="126">
        <v>2</v>
      </c>
      <c r="D347" s="308">
        <f>DEDEL!J347</f>
        <v>400057</v>
      </c>
      <c r="E347" s="126" t="b">
        <v>1</v>
      </c>
      <c r="F347" s="309" t="str">
        <f>RIGHT(DEDEL!C347,4)&amp;"."&amp;DEDEL!M347&amp;"."&amp;DEDEL!K347&amp;"."&amp;$C$5</f>
        <v>2008.DDEL5.E27.Ap21</v>
      </c>
      <c r="G347" s="310">
        <f t="shared" ca="1" si="23"/>
        <v>44361</v>
      </c>
      <c r="H347" s="311">
        <f>-DEDEL!Q347</f>
        <v>1100.21</v>
      </c>
      <c r="I347" s="205">
        <f t="shared" ca="1" si="22"/>
        <v>44361</v>
      </c>
      <c r="J347" s="126">
        <v>3</v>
      </c>
      <c r="K347" s="126" t="b">
        <v>1</v>
      </c>
      <c r="L347" s="126" t="s">
        <v>4009</v>
      </c>
      <c r="M347" s="126" t="b">
        <v>1</v>
      </c>
      <c r="N347" s="126" t="s">
        <v>3687</v>
      </c>
      <c r="O347" s="309" t="str">
        <f>LEFT(DEDEL!D347,19)&amp;"."&amp;DEDELCR!F347</f>
        <v>Brookland Infant an.2008.DDEL5.E27.Ap21</v>
      </c>
      <c r="P347" s="312" t="str">
        <f>DEDEL!I347</f>
        <v>10162/543965</v>
      </c>
      <c r="Q347" s="126" t="b">
        <v>1</v>
      </c>
      <c r="R347" s="126" t="b">
        <v>1</v>
      </c>
      <c r="S347" s="126" t="b">
        <v>1</v>
      </c>
      <c r="U347" s="301">
        <f t="shared" si="20"/>
        <v>19</v>
      </c>
      <c r="V347" s="301">
        <f t="shared" si="21"/>
        <v>39</v>
      </c>
    </row>
    <row r="348" spans="1:22" x14ac:dyDescent="0.25">
      <c r="A348" s="126" t="s">
        <v>4008</v>
      </c>
      <c r="B348" s="200">
        <v>1</v>
      </c>
      <c r="C348" s="126">
        <v>2</v>
      </c>
      <c r="D348" s="308">
        <f>DEDEL!J348</f>
        <v>400061</v>
      </c>
      <c r="E348" s="126" t="b">
        <v>1</v>
      </c>
      <c r="F348" s="309" t="str">
        <f>RIGHT(DEDEL!C348,4)&amp;"."&amp;DEDEL!M348&amp;"."&amp;DEDEL!K348&amp;"."&amp;$C$5</f>
        <v>2009.DDEL5.E27.Ap21</v>
      </c>
      <c r="G348" s="310">
        <f t="shared" ca="1" si="23"/>
        <v>44361</v>
      </c>
      <c r="H348" s="311">
        <f>-DEDEL!Q348</f>
        <v>1713.71</v>
      </c>
      <c r="I348" s="205">
        <f t="shared" ca="1" si="22"/>
        <v>44361</v>
      </c>
      <c r="J348" s="126">
        <v>3</v>
      </c>
      <c r="K348" s="126" t="b">
        <v>1</v>
      </c>
      <c r="L348" s="126" t="s">
        <v>4009</v>
      </c>
      <c r="M348" s="126" t="b">
        <v>1</v>
      </c>
      <c r="N348" s="126" t="s">
        <v>3687</v>
      </c>
      <c r="O348" s="309" t="str">
        <f>LEFT(DEDEL!D348,19)&amp;"."&amp;DEDELCR!F348</f>
        <v>Brunswick Park Prim.2009.DDEL5.E27.Ap21</v>
      </c>
      <c r="P348" s="312" t="str">
        <f>DEDEL!I348</f>
        <v>10162/543965</v>
      </c>
      <c r="Q348" s="126" t="b">
        <v>1</v>
      </c>
      <c r="R348" s="126" t="b">
        <v>1</v>
      </c>
      <c r="S348" s="126" t="b">
        <v>1</v>
      </c>
      <c r="U348" s="301">
        <f t="shared" si="20"/>
        <v>19</v>
      </c>
      <c r="V348" s="301">
        <f t="shared" si="21"/>
        <v>39</v>
      </c>
    </row>
    <row r="349" spans="1:22" x14ac:dyDescent="0.25">
      <c r="A349" s="126" t="s">
        <v>4008</v>
      </c>
      <c r="B349" s="200">
        <v>1</v>
      </c>
      <c r="C349" s="126">
        <v>2</v>
      </c>
      <c r="D349" s="308">
        <f>DEDEL!J349</f>
        <v>400020</v>
      </c>
      <c r="E349" s="126" t="b">
        <v>1</v>
      </c>
      <c r="F349" s="309" t="str">
        <f>RIGHT(DEDEL!C349,4)&amp;"."&amp;DEDEL!M349&amp;"."&amp;DEDEL!K349&amp;"."&amp;$C$5</f>
        <v>2011.DDEL5.E27.Ap21</v>
      </c>
      <c r="G349" s="310">
        <f t="shared" ca="1" si="23"/>
        <v>44361</v>
      </c>
      <c r="H349" s="311">
        <f>-DEDEL!Q349</f>
        <v>854.81</v>
      </c>
      <c r="I349" s="205">
        <f t="shared" ca="1" si="22"/>
        <v>44361</v>
      </c>
      <c r="J349" s="126">
        <v>3</v>
      </c>
      <c r="K349" s="126" t="b">
        <v>1</v>
      </c>
      <c r="L349" s="126" t="s">
        <v>4009</v>
      </c>
      <c r="M349" s="126" t="b">
        <v>1</v>
      </c>
      <c r="N349" s="126" t="s">
        <v>3687</v>
      </c>
      <c r="O349" s="309" t="str">
        <f>LEFT(DEDEL!D349,19)&amp;"."&amp;DEDELCR!F349</f>
        <v>Church Hill School.2011.DDEL5.E27.Ap21</v>
      </c>
      <c r="P349" s="312" t="str">
        <f>DEDEL!I349</f>
        <v>10162/543965</v>
      </c>
      <c r="Q349" s="126" t="b">
        <v>1</v>
      </c>
      <c r="R349" s="126" t="b">
        <v>1</v>
      </c>
      <c r="S349" s="126" t="b">
        <v>1</v>
      </c>
      <c r="U349" s="301">
        <f t="shared" si="20"/>
        <v>19</v>
      </c>
      <c r="V349" s="301">
        <f t="shared" si="21"/>
        <v>38</v>
      </c>
    </row>
    <row r="350" spans="1:22" x14ac:dyDescent="0.25">
      <c r="A350" s="126" t="s">
        <v>4008</v>
      </c>
      <c r="B350" s="200">
        <v>1</v>
      </c>
      <c r="C350" s="126">
        <v>2</v>
      </c>
      <c r="D350" s="308">
        <f>DEDEL!J350</f>
        <v>400050</v>
      </c>
      <c r="E350" s="126" t="b">
        <v>1</v>
      </c>
      <c r="F350" s="309" t="str">
        <f>RIGHT(DEDEL!C350,4)&amp;"."&amp;DEDEL!M350&amp;"."&amp;DEDEL!K350&amp;"."&amp;$C$5</f>
        <v>2014.DDEL5.E27.Ap21</v>
      </c>
      <c r="G350" s="310">
        <f t="shared" ca="1" si="23"/>
        <v>44361</v>
      </c>
      <c r="H350" s="311">
        <f>-DEDEL!Q350</f>
        <v>2568.52</v>
      </c>
      <c r="I350" s="205">
        <f t="shared" ca="1" si="22"/>
        <v>44361</v>
      </c>
      <c r="J350" s="126">
        <v>3</v>
      </c>
      <c r="K350" s="126" t="b">
        <v>1</v>
      </c>
      <c r="L350" s="126" t="s">
        <v>4009</v>
      </c>
      <c r="M350" s="126" t="b">
        <v>1</v>
      </c>
      <c r="N350" s="126" t="s">
        <v>3687</v>
      </c>
      <c r="O350" s="309" t="str">
        <f>LEFT(DEDEL!D350,19)&amp;"."&amp;DEDELCR!F350</f>
        <v>Colindale Primary S.2014.DDEL5.E27.Ap21</v>
      </c>
      <c r="P350" s="312" t="str">
        <f>DEDEL!I350</f>
        <v>10162/543965</v>
      </c>
      <c r="Q350" s="126" t="b">
        <v>1</v>
      </c>
      <c r="R350" s="126" t="b">
        <v>1</v>
      </c>
      <c r="S350" s="126" t="b">
        <v>1</v>
      </c>
      <c r="U350" s="301">
        <f t="shared" si="20"/>
        <v>19</v>
      </c>
      <c r="V350" s="301">
        <f t="shared" si="21"/>
        <v>39</v>
      </c>
    </row>
    <row r="351" spans="1:22" x14ac:dyDescent="0.25">
      <c r="A351" s="126" t="s">
        <v>4008</v>
      </c>
      <c r="B351" s="200">
        <v>1</v>
      </c>
      <c r="C351" s="126">
        <v>2</v>
      </c>
      <c r="D351" s="308">
        <f>DEDEL!J351</f>
        <v>400059</v>
      </c>
      <c r="E351" s="126" t="b">
        <v>1</v>
      </c>
      <c r="F351" s="309" t="str">
        <f>RIGHT(DEDEL!C351,4)&amp;"."&amp;DEDEL!M351&amp;"."&amp;DEDEL!K351&amp;"."&amp;$C$5</f>
        <v>2015.DDEL5.E27.Ap21</v>
      </c>
      <c r="G351" s="310">
        <f t="shared" ca="1" si="23"/>
        <v>44361</v>
      </c>
      <c r="H351" s="311">
        <f>-DEDEL!Q351</f>
        <v>858.9</v>
      </c>
      <c r="I351" s="205">
        <f t="shared" ca="1" si="22"/>
        <v>44361</v>
      </c>
      <c r="J351" s="126">
        <v>3</v>
      </c>
      <c r="K351" s="126" t="b">
        <v>1</v>
      </c>
      <c r="L351" s="126" t="s">
        <v>4009</v>
      </c>
      <c r="M351" s="126" t="b">
        <v>1</v>
      </c>
      <c r="N351" s="126" t="s">
        <v>3687</v>
      </c>
      <c r="O351" s="309" t="str">
        <f>LEFT(DEDEL!D351,19)&amp;"."&amp;DEDELCR!F351</f>
        <v>Coppetts Wood Prima.2015.DDEL5.E27.Ap21</v>
      </c>
      <c r="P351" s="312" t="str">
        <f>DEDEL!I351</f>
        <v>10162/543965</v>
      </c>
      <c r="Q351" s="126" t="b">
        <v>1</v>
      </c>
      <c r="R351" s="126" t="b">
        <v>1</v>
      </c>
      <c r="S351" s="126" t="b">
        <v>1</v>
      </c>
      <c r="U351" s="301">
        <f t="shared" si="20"/>
        <v>19</v>
      </c>
      <c r="V351" s="301">
        <f t="shared" si="21"/>
        <v>39</v>
      </c>
    </row>
    <row r="352" spans="1:22" x14ac:dyDescent="0.25">
      <c r="A352" s="126" t="s">
        <v>4008</v>
      </c>
      <c r="B352" s="200">
        <v>1</v>
      </c>
      <c r="C352" s="126">
        <v>2</v>
      </c>
      <c r="D352" s="308">
        <f>DEDEL!J352</f>
        <v>400049</v>
      </c>
      <c r="E352" s="126" t="b">
        <v>1</v>
      </c>
      <c r="F352" s="309" t="str">
        <f>RIGHT(DEDEL!C352,4)&amp;"."&amp;DEDEL!M352&amp;"."&amp;DEDEL!K352&amp;"."&amp;$C$5</f>
        <v>2016.DDEL5.E27.Ap21</v>
      </c>
      <c r="G352" s="310">
        <f t="shared" ca="1" si="23"/>
        <v>44361</v>
      </c>
      <c r="H352" s="311">
        <f>-DEDEL!Q352</f>
        <v>858.9</v>
      </c>
      <c r="I352" s="205">
        <f t="shared" ca="1" si="22"/>
        <v>44361</v>
      </c>
      <c r="J352" s="126">
        <v>3</v>
      </c>
      <c r="K352" s="126" t="b">
        <v>1</v>
      </c>
      <c r="L352" s="126" t="s">
        <v>4009</v>
      </c>
      <c r="M352" s="126" t="b">
        <v>1</v>
      </c>
      <c r="N352" s="126" t="s">
        <v>3687</v>
      </c>
      <c r="O352" s="309" t="str">
        <f>LEFT(DEDEL!D352,19)&amp;"."&amp;DEDELCR!F352</f>
        <v>Courtland School.2016.DDEL5.E27.Ap21</v>
      </c>
      <c r="P352" s="312" t="str">
        <f>DEDEL!I352</f>
        <v>10162/543965</v>
      </c>
      <c r="Q352" s="126" t="b">
        <v>1</v>
      </c>
      <c r="R352" s="126" t="b">
        <v>1</v>
      </c>
      <c r="S352" s="126" t="b">
        <v>1</v>
      </c>
      <c r="U352" s="301">
        <f t="shared" si="20"/>
        <v>19</v>
      </c>
      <c r="V352" s="301">
        <f t="shared" si="21"/>
        <v>36</v>
      </c>
    </row>
    <row r="353" spans="1:22" x14ac:dyDescent="0.25">
      <c r="A353" s="126" t="s">
        <v>4008</v>
      </c>
      <c r="B353" s="200">
        <v>1</v>
      </c>
      <c r="C353" s="126">
        <v>2</v>
      </c>
      <c r="D353" s="308">
        <f>DEDEL!J353</f>
        <v>400080</v>
      </c>
      <c r="E353" s="126" t="b">
        <v>1</v>
      </c>
      <c r="F353" s="309" t="str">
        <f>RIGHT(DEDEL!C353,4)&amp;"."&amp;DEDEL!M353&amp;"."&amp;DEDEL!K353&amp;"."&amp;$C$5</f>
        <v>2017.DDEL5.E27.Ap21</v>
      </c>
      <c r="G353" s="310">
        <f t="shared" ca="1" si="23"/>
        <v>44361</v>
      </c>
      <c r="H353" s="311">
        <f>-DEDEL!Q353</f>
        <v>1644.1799999999998</v>
      </c>
      <c r="I353" s="205">
        <f t="shared" ca="1" si="22"/>
        <v>44361</v>
      </c>
      <c r="J353" s="126">
        <v>3</v>
      </c>
      <c r="K353" s="126" t="b">
        <v>1</v>
      </c>
      <c r="L353" s="126" t="s">
        <v>4009</v>
      </c>
      <c r="M353" s="126" t="b">
        <v>1</v>
      </c>
      <c r="N353" s="126" t="s">
        <v>3687</v>
      </c>
      <c r="O353" s="309" t="str">
        <f>LEFT(DEDEL!D353,19)&amp;"."&amp;DEDELCR!F353</f>
        <v>Cromer Road Primary.2017.DDEL5.E27.Ap21</v>
      </c>
      <c r="P353" s="312" t="str">
        <f>DEDEL!I353</f>
        <v>10162/543965</v>
      </c>
      <c r="Q353" s="126" t="b">
        <v>1</v>
      </c>
      <c r="R353" s="126" t="b">
        <v>1</v>
      </c>
      <c r="S353" s="126" t="b">
        <v>1</v>
      </c>
      <c r="U353" s="301">
        <f t="shared" si="20"/>
        <v>19</v>
      </c>
      <c r="V353" s="301">
        <f t="shared" si="21"/>
        <v>39</v>
      </c>
    </row>
    <row r="354" spans="1:22" x14ac:dyDescent="0.25">
      <c r="A354" s="126" t="s">
        <v>4008</v>
      </c>
      <c r="B354" s="200">
        <v>1</v>
      </c>
      <c r="C354" s="126">
        <v>2</v>
      </c>
      <c r="D354" s="308">
        <f>DEDEL!J354</f>
        <v>400036</v>
      </c>
      <c r="E354" s="126" t="b">
        <v>1</v>
      </c>
      <c r="F354" s="309" t="str">
        <f>RIGHT(DEDEL!C354,4)&amp;"."&amp;DEDEL!M354&amp;"."&amp;DEDEL!K354&amp;"."&amp;$C$5</f>
        <v>2019.DDEL5.E27.Ap21</v>
      </c>
      <c r="G354" s="310">
        <f t="shared" ca="1" si="23"/>
        <v>44361</v>
      </c>
      <c r="H354" s="311">
        <f>-DEDEL!Q354</f>
        <v>871.17</v>
      </c>
      <c r="I354" s="205">
        <f t="shared" ca="1" si="22"/>
        <v>44361</v>
      </c>
      <c r="J354" s="126">
        <v>3</v>
      </c>
      <c r="K354" s="126" t="b">
        <v>1</v>
      </c>
      <c r="L354" s="126" t="s">
        <v>4009</v>
      </c>
      <c r="M354" s="126" t="b">
        <v>1</v>
      </c>
      <c r="N354" s="126" t="s">
        <v>3687</v>
      </c>
      <c r="O354" s="309" t="str">
        <f>LEFT(DEDEL!D354,19)&amp;"."&amp;DEDELCR!F354</f>
        <v>Deansbrook Infant S.2019.DDEL5.E27.Ap21</v>
      </c>
      <c r="P354" s="312" t="str">
        <f>DEDEL!I354</f>
        <v>10162/543965</v>
      </c>
      <c r="Q354" s="126" t="b">
        <v>1</v>
      </c>
      <c r="R354" s="126" t="b">
        <v>1</v>
      </c>
      <c r="S354" s="126" t="b">
        <v>1</v>
      </c>
      <c r="U354" s="301">
        <f t="shared" si="20"/>
        <v>19</v>
      </c>
      <c r="V354" s="301">
        <f t="shared" si="21"/>
        <v>39</v>
      </c>
    </row>
    <row r="355" spans="1:22" x14ac:dyDescent="0.25">
      <c r="A355" s="126" t="s">
        <v>4008</v>
      </c>
      <c r="B355" s="200">
        <v>1</v>
      </c>
      <c r="C355" s="126">
        <v>2</v>
      </c>
      <c r="D355" s="308">
        <f>DEDEL!J355</f>
        <v>400042</v>
      </c>
      <c r="E355" s="126" t="b">
        <v>1</v>
      </c>
      <c r="F355" s="309" t="str">
        <f>RIGHT(DEDEL!C355,4)&amp;"."&amp;DEDEL!M355&amp;"."&amp;DEDEL!K355&amp;"."&amp;$C$5</f>
        <v>2021.DDEL5.E27.Ap21</v>
      </c>
      <c r="G355" s="310">
        <f t="shared" ca="1" si="23"/>
        <v>44361</v>
      </c>
      <c r="H355" s="311">
        <f>-DEDEL!Q355</f>
        <v>1811.87</v>
      </c>
      <c r="I355" s="205">
        <f t="shared" ca="1" si="22"/>
        <v>44361</v>
      </c>
      <c r="J355" s="126">
        <v>3</v>
      </c>
      <c r="K355" s="126" t="b">
        <v>1</v>
      </c>
      <c r="L355" s="126" t="s">
        <v>4009</v>
      </c>
      <c r="M355" s="126" t="b">
        <v>1</v>
      </c>
      <c r="N355" s="126" t="s">
        <v>3687</v>
      </c>
      <c r="O355" s="309" t="str">
        <f>LEFT(DEDEL!D355,19)&amp;"."&amp;DEDELCR!F355</f>
        <v>Dollis Primary Scho.2021.DDEL5.E27.Ap21</v>
      </c>
      <c r="P355" s="312" t="str">
        <f>DEDEL!I355</f>
        <v>10162/543965</v>
      </c>
      <c r="Q355" s="126" t="b">
        <v>1</v>
      </c>
      <c r="R355" s="126" t="b">
        <v>1</v>
      </c>
      <c r="S355" s="126" t="b">
        <v>1</v>
      </c>
      <c r="U355" s="301">
        <f t="shared" si="20"/>
        <v>19</v>
      </c>
      <c r="V355" s="301">
        <f t="shared" si="21"/>
        <v>39</v>
      </c>
    </row>
    <row r="356" spans="1:22" x14ac:dyDescent="0.25">
      <c r="A356" s="126" t="s">
        <v>4008</v>
      </c>
      <c r="B356" s="200">
        <v>1</v>
      </c>
      <c r="C356" s="126">
        <v>2</v>
      </c>
      <c r="D356" s="308">
        <f>DEDEL!J356</f>
        <v>400159</v>
      </c>
      <c r="E356" s="126" t="b">
        <v>1</v>
      </c>
      <c r="F356" s="309" t="str">
        <f>RIGHT(DEDEL!C356,4)&amp;"."&amp;DEDEL!M356&amp;"."&amp;DEDEL!K356&amp;"."&amp;$C$5</f>
        <v>2023.DDEL5.E27.Ap21</v>
      </c>
      <c r="G356" s="310">
        <f t="shared" ca="1" si="23"/>
        <v>44361</v>
      </c>
      <c r="H356" s="311">
        <f>-DEDEL!Q356</f>
        <v>2053.1799999999998</v>
      </c>
      <c r="I356" s="205">
        <f t="shared" ca="1" si="22"/>
        <v>44361</v>
      </c>
      <c r="J356" s="126">
        <v>3</v>
      </c>
      <c r="K356" s="126" t="b">
        <v>1</v>
      </c>
      <c r="L356" s="126" t="s">
        <v>4009</v>
      </c>
      <c r="M356" s="126" t="b">
        <v>1</v>
      </c>
      <c r="N356" s="126" t="s">
        <v>3687</v>
      </c>
      <c r="O356" s="309" t="str">
        <f>LEFT(DEDEL!D356,19)&amp;"."&amp;DEDELCR!F356</f>
        <v>Edgware Primary Sch.2023.DDEL5.E27.Ap21</v>
      </c>
      <c r="P356" s="312" t="str">
        <f>DEDEL!I356</f>
        <v>10162/543965</v>
      </c>
      <c r="Q356" s="126" t="b">
        <v>1</v>
      </c>
      <c r="R356" s="126" t="b">
        <v>1</v>
      </c>
      <c r="S356" s="126" t="b">
        <v>1</v>
      </c>
      <c r="U356" s="301">
        <f t="shared" si="20"/>
        <v>19</v>
      </c>
      <c r="V356" s="301">
        <f t="shared" si="21"/>
        <v>39</v>
      </c>
    </row>
    <row r="357" spans="1:22" x14ac:dyDescent="0.25">
      <c r="A357" s="126" t="s">
        <v>4008</v>
      </c>
      <c r="B357" s="200">
        <v>1</v>
      </c>
      <c r="C357" s="126">
        <v>2</v>
      </c>
      <c r="D357" s="308">
        <f>DEDEL!J357</f>
        <v>400047</v>
      </c>
      <c r="E357" s="126" t="b">
        <v>1</v>
      </c>
      <c r="F357" s="309" t="str">
        <f>RIGHT(DEDEL!C357,4)&amp;"."&amp;DEDEL!M357&amp;"."&amp;DEDEL!K357&amp;"."&amp;$C$5</f>
        <v>2024.DDEL5.E27.Ap21</v>
      </c>
      <c r="G357" s="310">
        <f t="shared" ca="1" si="23"/>
        <v>44361</v>
      </c>
      <c r="H357" s="311">
        <f>-DEDEL!Q357</f>
        <v>805.73</v>
      </c>
      <c r="I357" s="205">
        <f t="shared" ca="1" si="22"/>
        <v>44361</v>
      </c>
      <c r="J357" s="126">
        <v>3</v>
      </c>
      <c r="K357" s="126" t="b">
        <v>1</v>
      </c>
      <c r="L357" s="126" t="s">
        <v>4009</v>
      </c>
      <c r="M357" s="126" t="b">
        <v>1</v>
      </c>
      <c r="N357" s="126" t="s">
        <v>3687</v>
      </c>
      <c r="O357" s="309" t="str">
        <f>LEFT(DEDEL!D357,19)&amp;"."&amp;DEDELCR!F357</f>
        <v>Fairway Primary Sch.2024.DDEL5.E27.Ap21</v>
      </c>
      <c r="P357" s="312" t="str">
        <f>DEDEL!I357</f>
        <v>10162/543965</v>
      </c>
      <c r="Q357" s="126" t="b">
        <v>1</v>
      </c>
      <c r="R357" s="126" t="b">
        <v>1</v>
      </c>
      <c r="S357" s="126" t="b">
        <v>1</v>
      </c>
      <c r="U357" s="301">
        <f t="shared" si="20"/>
        <v>19</v>
      </c>
      <c r="V357" s="301">
        <f t="shared" si="21"/>
        <v>39</v>
      </c>
    </row>
    <row r="358" spans="1:22" x14ac:dyDescent="0.25">
      <c r="A358" s="126" t="s">
        <v>4008</v>
      </c>
      <c r="B358" s="200">
        <v>1</v>
      </c>
      <c r="C358" s="126">
        <v>2</v>
      </c>
      <c r="D358" s="308">
        <f>DEDEL!J358</f>
        <v>400001</v>
      </c>
      <c r="E358" s="126" t="b">
        <v>1</v>
      </c>
      <c r="F358" s="309" t="str">
        <f>RIGHT(DEDEL!C358,4)&amp;"."&amp;DEDEL!M358&amp;"."&amp;DEDEL!K358&amp;"."&amp;$C$5</f>
        <v>2025.DDEL5.E27.Ap21</v>
      </c>
      <c r="G358" s="310">
        <f t="shared" ca="1" si="23"/>
        <v>44361</v>
      </c>
      <c r="H358" s="311">
        <f>-DEDEL!Q358</f>
        <v>1300.6199999999999</v>
      </c>
      <c r="I358" s="205">
        <f t="shared" ca="1" si="22"/>
        <v>44361</v>
      </c>
      <c r="J358" s="126">
        <v>3</v>
      </c>
      <c r="K358" s="126" t="b">
        <v>1</v>
      </c>
      <c r="L358" s="126" t="s">
        <v>4009</v>
      </c>
      <c r="M358" s="126" t="b">
        <v>1</v>
      </c>
      <c r="N358" s="126" t="s">
        <v>3687</v>
      </c>
      <c r="O358" s="309" t="str">
        <f>LEFT(DEDEL!D358,19)&amp;"."&amp;DEDELCR!F358</f>
        <v>Foulds School.2025.DDEL5.E27.Ap21</v>
      </c>
      <c r="P358" s="312" t="str">
        <f>DEDEL!I358</f>
        <v>10162/543965</v>
      </c>
      <c r="Q358" s="126" t="b">
        <v>1</v>
      </c>
      <c r="R358" s="126" t="b">
        <v>1</v>
      </c>
      <c r="S358" s="126" t="b">
        <v>1</v>
      </c>
      <c r="U358" s="301">
        <f t="shared" si="20"/>
        <v>19</v>
      </c>
      <c r="V358" s="301">
        <f t="shared" si="21"/>
        <v>33</v>
      </c>
    </row>
    <row r="359" spans="1:22" x14ac:dyDescent="0.25">
      <c r="A359" s="126" t="s">
        <v>4008</v>
      </c>
      <c r="B359" s="200">
        <v>1</v>
      </c>
      <c r="C359" s="126">
        <v>2</v>
      </c>
      <c r="D359" s="308">
        <f>DEDEL!J359</f>
        <v>400082</v>
      </c>
      <c r="E359" s="126" t="b">
        <v>1</v>
      </c>
      <c r="F359" s="309" t="str">
        <f>RIGHT(DEDEL!C359,4)&amp;"."&amp;DEDEL!M359&amp;"."&amp;DEDEL!K359&amp;"."&amp;$C$5</f>
        <v>2026.DDEL5.E27.Ap21</v>
      </c>
      <c r="G359" s="310">
        <f t="shared" ca="1" si="23"/>
        <v>44361</v>
      </c>
      <c r="H359" s="311">
        <f>-DEDEL!Q359</f>
        <v>2032.73</v>
      </c>
      <c r="I359" s="205">
        <f t="shared" ca="1" si="22"/>
        <v>44361</v>
      </c>
      <c r="J359" s="126">
        <v>3</v>
      </c>
      <c r="K359" s="126" t="b">
        <v>1</v>
      </c>
      <c r="L359" s="126" t="s">
        <v>4009</v>
      </c>
      <c r="M359" s="126" t="b">
        <v>1</v>
      </c>
      <c r="N359" s="126" t="s">
        <v>3687</v>
      </c>
      <c r="O359" s="309" t="str">
        <f>LEFT(DEDEL!D359,19)&amp;"."&amp;DEDELCR!F359</f>
        <v>Frith Manor Primary.2026.DDEL5.E27.Ap21</v>
      </c>
      <c r="P359" s="312" t="str">
        <f>DEDEL!I359</f>
        <v>10162/543965</v>
      </c>
      <c r="Q359" s="126" t="b">
        <v>1</v>
      </c>
      <c r="R359" s="126" t="b">
        <v>1</v>
      </c>
      <c r="S359" s="126" t="b">
        <v>1</v>
      </c>
      <c r="U359" s="301">
        <f t="shared" si="20"/>
        <v>19</v>
      </c>
      <c r="V359" s="301">
        <f t="shared" si="21"/>
        <v>39</v>
      </c>
    </row>
    <row r="360" spans="1:22" x14ac:dyDescent="0.25">
      <c r="A360" s="126" t="s">
        <v>4008</v>
      </c>
      <c r="B360" s="200">
        <v>1</v>
      </c>
      <c r="C360" s="126">
        <v>2</v>
      </c>
      <c r="D360" s="308">
        <f>DEDEL!J360</f>
        <v>400002</v>
      </c>
      <c r="E360" s="126" t="b">
        <v>1</v>
      </c>
      <c r="F360" s="309" t="str">
        <f>RIGHT(DEDEL!C360,4)&amp;"."&amp;DEDEL!M360&amp;"."&amp;DEDEL!K360&amp;"."&amp;$C$5</f>
        <v>2027.DDEL5.E27.Ap21</v>
      </c>
      <c r="G360" s="310">
        <f t="shared" ca="1" si="23"/>
        <v>44361</v>
      </c>
      <c r="H360" s="311">
        <f>-DEDEL!Q360</f>
        <v>1435.59</v>
      </c>
      <c r="I360" s="205">
        <f t="shared" ca="1" si="22"/>
        <v>44361</v>
      </c>
      <c r="J360" s="126">
        <v>3</v>
      </c>
      <c r="K360" s="126" t="b">
        <v>1</v>
      </c>
      <c r="L360" s="126" t="s">
        <v>4009</v>
      </c>
      <c r="M360" s="126" t="b">
        <v>1</v>
      </c>
      <c r="N360" s="126" t="s">
        <v>3687</v>
      </c>
      <c r="O360" s="309" t="str">
        <f>LEFT(DEDEL!D360,19)&amp;"."&amp;DEDELCR!F360</f>
        <v>Garden Suburb Junio.2027.DDEL5.E27.Ap21</v>
      </c>
      <c r="P360" s="312" t="str">
        <f>DEDEL!I360</f>
        <v>10162/543965</v>
      </c>
      <c r="Q360" s="126" t="b">
        <v>1</v>
      </c>
      <c r="R360" s="126" t="b">
        <v>1</v>
      </c>
      <c r="S360" s="126" t="b">
        <v>1</v>
      </c>
      <c r="U360" s="301">
        <f t="shared" si="20"/>
        <v>19</v>
      </c>
      <c r="V360" s="301">
        <f t="shared" si="21"/>
        <v>39</v>
      </c>
    </row>
    <row r="361" spans="1:22" x14ac:dyDescent="0.25">
      <c r="A361" s="126" t="s">
        <v>4008</v>
      </c>
      <c r="B361" s="200">
        <v>1</v>
      </c>
      <c r="C361" s="126">
        <v>2</v>
      </c>
      <c r="D361" s="308">
        <f>DEDEL!J361</f>
        <v>400067</v>
      </c>
      <c r="E361" s="126" t="b">
        <v>1</v>
      </c>
      <c r="F361" s="309" t="str">
        <f>RIGHT(DEDEL!C361,4)&amp;"."&amp;DEDEL!M361&amp;"."&amp;DEDEL!K361&amp;"."&amp;$C$5</f>
        <v>2028.DDEL5.E27.Ap21</v>
      </c>
      <c r="G361" s="310">
        <f t="shared" ca="1" si="23"/>
        <v>44361</v>
      </c>
      <c r="H361" s="311">
        <f>-DEDEL!Q361</f>
        <v>952.96999999999991</v>
      </c>
      <c r="I361" s="205">
        <f t="shared" ca="1" si="22"/>
        <v>44361</v>
      </c>
      <c r="J361" s="126">
        <v>3</v>
      </c>
      <c r="K361" s="126" t="b">
        <v>1</v>
      </c>
      <c r="L361" s="126" t="s">
        <v>4009</v>
      </c>
      <c r="M361" s="126" t="b">
        <v>1</v>
      </c>
      <c r="N361" s="126" t="s">
        <v>3687</v>
      </c>
      <c r="O361" s="309" t="str">
        <f>LEFT(DEDEL!D361,19)&amp;"."&amp;DEDELCR!F361</f>
        <v>Garden Suburb Infan.2028.DDEL5.E27.Ap21</v>
      </c>
      <c r="P361" s="312" t="str">
        <f>DEDEL!I361</f>
        <v>10162/543965</v>
      </c>
      <c r="Q361" s="126" t="b">
        <v>1</v>
      </c>
      <c r="R361" s="126" t="b">
        <v>1</v>
      </c>
      <c r="S361" s="126" t="b">
        <v>1</v>
      </c>
      <c r="U361" s="301">
        <f t="shared" si="20"/>
        <v>19</v>
      </c>
      <c r="V361" s="301">
        <f t="shared" si="21"/>
        <v>39</v>
      </c>
    </row>
    <row r="362" spans="1:22" x14ac:dyDescent="0.25">
      <c r="A362" s="126" t="s">
        <v>4008</v>
      </c>
      <c r="B362" s="200">
        <v>1</v>
      </c>
      <c r="C362" s="126">
        <v>2</v>
      </c>
      <c r="D362" s="308">
        <f>DEDEL!J362</f>
        <v>400035</v>
      </c>
      <c r="E362" s="126" t="b">
        <v>1</v>
      </c>
      <c r="F362" s="309" t="str">
        <f>RIGHT(DEDEL!C362,4)&amp;"."&amp;DEDEL!M362&amp;"."&amp;DEDEL!K362&amp;"."&amp;$C$5</f>
        <v>2029.DDEL5.E27.Ap21</v>
      </c>
      <c r="G362" s="310">
        <f t="shared" ca="1" si="23"/>
        <v>44361</v>
      </c>
      <c r="H362" s="311">
        <f>-DEDEL!Q362</f>
        <v>1693.26</v>
      </c>
      <c r="I362" s="205">
        <f t="shared" ca="1" si="22"/>
        <v>44361</v>
      </c>
      <c r="J362" s="126">
        <v>3</v>
      </c>
      <c r="K362" s="126" t="b">
        <v>1</v>
      </c>
      <c r="L362" s="126" t="s">
        <v>4009</v>
      </c>
      <c r="M362" s="126" t="b">
        <v>1</v>
      </c>
      <c r="N362" s="126" t="s">
        <v>3687</v>
      </c>
      <c r="O362" s="309" t="str">
        <f>LEFT(DEDEL!D362,19)&amp;"."&amp;DEDELCR!F362</f>
        <v>Goldbeaters Primary.2029.DDEL5.E27.Ap21</v>
      </c>
      <c r="P362" s="312" t="str">
        <f>DEDEL!I362</f>
        <v>10162/543965</v>
      </c>
      <c r="Q362" s="126" t="b">
        <v>1</v>
      </c>
      <c r="R362" s="126" t="b">
        <v>1</v>
      </c>
      <c r="S362" s="126" t="b">
        <v>1</v>
      </c>
      <c r="U362" s="301">
        <f t="shared" si="20"/>
        <v>19</v>
      </c>
      <c r="V362" s="301">
        <f t="shared" si="21"/>
        <v>39</v>
      </c>
    </row>
    <row r="363" spans="1:22" x14ac:dyDescent="0.25">
      <c r="A363" s="126" t="s">
        <v>4008</v>
      </c>
      <c r="B363" s="200">
        <v>1</v>
      </c>
      <c r="C363" s="126">
        <v>2</v>
      </c>
      <c r="D363" s="308">
        <f>DEDEL!J363</f>
        <v>400026</v>
      </c>
      <c r="E363" s="126" t="b">
        <v>1</v>
      </c>
      <c r="F363" s="309" t="str">
        <f>RIGHT(DEDEL!C363,4)&amp;"."&amp;DEDEL!M363&amp;"."&amp;DEDEL!K363&amp;"."&amp;$C$5</f>
        <v>2031.DDEL5.E27.Ap21</v>
      </c>
      <c r="G363" s="310">
        <f t="shared" ca="1" si="23"/>
        <v>44361</v>
      </c>
      <c r="H363" s="311">
        <f>-DEDEL!Q363</f>
        <v>760.74</v>
      </c>
      <c r="I363" s="205">
        <f t="shared" ca="1" si="22"/>
        <v>44361</v>
      </c>
      <c r="J363" s="126">
        <v>3</v>
      </c>
      <c r="K363" s="126" t="b">
        <v>1</v>
      </c>
      <c r="L363" s="126" t="s">
        <v>4009</v>
      </c>
      <c r="M363" s="126" t="b">
        <v>1</v>
      </c>
      <c r="N363" s="126" t="s">
        <v>3687</v>
      </c>
      <c r="O363" s="309" t="str">
        <f>LEFT(DEDEL!D363,19)&amp;"."&amp;DEDELCR!F363</f>
        <v>Hollickwood Primary.2031.DDEL5.E27.Ap21</v>
      </c>
      <c r="P363" s="312" t="str">
        <f>DEDEL!I363</f>
        <v>10162/543965</v>
      </c>
      <c r="Q363" s="126" t="b">
        <v>1</v>
      </c>
      <c r="R363" s="126" t="b">
        <v>1</v>
      </c>
      <c r="S363" s="126" t="b">
        <v>1</v>
      </c>
      <c r="U363" s="301">
        <f t="shared" si="20"/>
        <v>19</v>
      </c>
      <c r="V363" s="301">
        <f t="shared" si="21"/>
        <v>39</v>
      </c>
    </row>
    <row r="364" spans="1:22" x14ac:dyDescent="0.25">
      <c r="A364" s="126" t="s">
        <v>4008</v>
      </c>
      <c r="B364" s="200">
        <v>1</v>
      </c>
      <c r="C364" s="126">
        <v>2</v>
      </c>
      <c r="D364" s="308">
        <f>DEDEL!J364</f>
        <v>400084</v>
      </c>
      <c r="E364" s="126" t="b">
        <v>1</v>
      </c>
      <c r="F364" s="309" t="str">
        <f>RIGHT(DEDEL!C364,4)&amp;"."&amp;DEDEL!M364&amp;"."&amp;DEDEL!K364&amp;"."&amp;$C$5</f>
        <v>2032.DDEL5.E27.Ap21</v>
      </c>
      <c r="G364" s="310">
        <f t="shared" ca="1" si="23"/>
        <v>44361</v>
      </c>
      <c r="H364" s="311">
        <f>-DEDEL!Q364</f>
        <v>1791.4199999999998</v>
      </c>
      <c r="I364" s="205">
        <f t="shared" ca="1" si="22"/>
        <v>44361</v>
      </c>
      <c r="J364" s="126">
        <v>3</v>
      </c>
      <c r="K364" s="126" t="b">
        <v>1</v>
      </c>
      <c r="L364" s="126" t="s">
        <v>4009</v>
      </c>
      <c r="M364" s="126" t="b">
        <v>1</v>
      </c>
      <c r="N364" s="126" t="s">
        <v>3687</v>
      </c>
      <c r="O364" s="309" t="str">
        <f>LEFT(DEDEL!D364,19)&amp;"."&amp;DEDELCR!F364</f>
        <v>Holly Park Primary .2032.DDEL5.E27.Ap21</v>
      </c>
      <c r="P364" s="312" t="str">
        <f>DEDEL!I364</f>
        <v>10162/543965</v>
      </c>
      <c r="Q364" s="126" t="b">
        <v>1</v>
      </c>
      <c r="R364" s="126" t="b">
        <v>1</v>
      </c>
      <c r="S364" s="126" t="b">
        <v>1</v>
      </c>
      <c r="U364" s="301">
        <f t="shared" si="20"/>
        <v>19</v>
      </c>
      <c r="V364" s="301">
        <f t="shared" si="21"/>
        <v>39</v>
      </c>
    </row>
    <row r="365" spans="1:22" x14ac:dyDescent="0.25">
      <c r="A365" s="126" t="s">
        <v>4008</v>
      </c>
      <c r="B365" s="200">
        <v>1</v>
      </c>
      <c r="C365" s="126">
        <v>2</v>
      </c>
      <c r="D365" s="308">
        <f>DEDEL!J365</f>
        <v>400046</v>
      </c>
      <c r="E365" s="126" t="b">
        <v>1</v>
      </c>
      <c r="F365" s="309" t="str">
        <f>RIGHT(DEDEL!C365,4)&amp;"."&amp;DEDEL!M365&amp;"."&amp;DEDEL!K365&amp;"."&amp;$C$5</f>
        <v>2036.DDEL5.E27.Ap21</v>
      </c>
      <c r="G365" s="310">
        <f t="shared" ca="1" si="23"/>
        <v>44361</v>
      </c>
      <c r="H365" s="311">
        <f>-DEDEL!Q365</f>
        <v>965.24</v>
      </c>
      <c r="I365" s="205">
        <f t="shared" ca="1" si="22"/>
        <v>44361</v>
      </c>
      <c r="J365" s="126">
        <v>3</v>
      </c>
      <c r="K365" s="126" t="b">
        <v>1</v>
      </c>
      <c r="L365" s="126" t="s">
        <v>4009</v>
      </c>
      <c r="M365" s="126" t="b">
        <v>1</v>
      </c>
      <c r="N365" s="126" t="s">
        <v>3687</v>
      </c>
      <c r="O365" s="309" t="str">
        <f>LEFT(DEDEL!D365,19)&amp;"."&amp;DEDELCR!F365</f>
        <v>Livingstone Primary.2036.DDEL5.E27.Ap21</v>
      </c>
      <c r="P365" s="312" t="str">
        <f>DEDEL!I365</f>
        <v>10162/543965</v>
      </c>
      <c r="Q365" s="126" t="b">
        <v>1</v>
      </c>
      <c r="R365" s="126" t="b">
        <v>1</v>
      </c>
      <c r="S365" s="126" t="b">
        <v>1</v>
      </c>
      <c r="U365" s="301">
        <f t="shared" si="20"/>
        <v>19</v>
      </c>
      <c r="V365" s="301">
        <f t="shared" si="21"/>
        <v>39</v>
      </c>
    </row>
    <row r="366" spans="1:22" x14ac:dyDescent="0.25">
      <c r="A366" s="126" t="s">
        <v>4008</v>
      </c>
      <c r="B366" s="200">
        <v>1</v>
      </c>
      <c r="C366" s="126">
        <v>2</v>
      </c>
      <c r="D366" s="308">
        <f>DEDEL!J366</f>
        <v>400030</v>
      </c>
      <c r="E366" s="126" t="b">
        <v>1</v>
      </c>
      <c r="F366" s="309" t="str">
        <f>RIGHT(DEDEL!C366,4)&amp;"."&amp;DEDEL!M366&amp;"."&amp;DEDEL!K366&amp;"."&amp;$C$5</f>
        <v>2037.DDEL5.E27.Ap21</v>
      </c>
      <c r="G366" s="310">
        <f t="shared" ca="1" si="23"/>
        <v>44361</v>
      </c>
      <c r="H366" s="311">
        <f>-DEDEL!Q366</f>
        <v>1083.8499999999999</v>
      </c>
      <c r="I366" s="205">
        <f t="shared" ca="1" si="22"/>
        <v>44361</v>
      </c>
      <c r="J366" s="126">
        <v>3</v>
      </c>
      <c r="K366" s="126" t="b">
        <v>1</v>
      </c>
      <c r="L366" s="126" t="s">
        <v>4009</v>
      </c>
      <c r="M366" s="126" t="b">
        <v>1</v>
      </c>
      <c r="N366" s="126" t="s">
        <v>3687</v>
      </c>
      <c r="O366" s="309" t="str">
        <f>LEFT(DEDEL!D366,19)&amp;"."&amp;DEDELCR!F366</f>
        <v>Manorside Primary S.2037.DDEL5.E27.Ap21</v>
      </c>
      <c r="P366" s="312" t="str">
        <f>DEDEL!I366</f>
        <v>10162/543965</v>
      </c>
      <c r="Q366" s="126" t="b">
        <v>1</v>
      </c>
      <c r="R366" s="126" t="b">
        <v>1</v>
      </c>
      <c r="S366" s="126" t="b">
        <v>1</v>
      </c>
      <c r="U366" s="301">
        <f t="shared" si="20"/>
        <v>19</v>
      </c>
      <c r="V366" s="301">
        <f t="shared" si="21"/>
        <v>39</v>
      </c>
    </row>
    <row r="367" spans="1:22" x14ac:dyDescent="0.25">
      <c r="A367" s="126" t="s">
        <v>4008</v>
      </c>
      <c r="B367" s="200">
        <v>1</v>
      </c>
      <c r="C367" s="126">
        <v>2</v>
      </c>
      <c r="D367" s="308">
        <f>DEDEL!J367</f>
        <v>400048</v>
      </c>
      <c r="E367" s="126" t="b">
        <v>1</v>
      </c>
      <c r="F367" s="309" t="str">
        <f>RIGHT(DEDEL!C367,4)&amp;"."&amp;DEDEL!M367&amp;"."&amp;DEDEL!K367&amp;"."&amp;$C$5</f>
        <v>2042.DDEL5.E27.Ap21</v>
      </c>
      <c r="G367" s="310">
        <f t="shared" ca="1" si="23"/>
        <v>44361</v>
      </c>
      <c r="H367" s="311">
        <f>-DEDEL!Q367</f>
        <v>1738.25</v>
      </c>
      <c r="I367" s="205">
        <f t="shared" ca="1" si="22"/>
        <v>44361</v>
      </c>
      <c r="J367" s="126">
        <v>3</v>
      </c>
      <c r="K367" s="126" t="b">
        <v>1</v>
      </c>
      <c r="L367" s="126" t="s">
        <v>4009</v>
      </c>
      <c r="M367" s="126" t="b">
        <v>1</v>
      </c>
      <c r="N367" s="126" t="s">
        <v>3687</v>
      </c>
      <c r="O367" s="309" t="str">
        <f>LEFT(DEDEL!D367,19)&amp;"."&amp;DEDELCR!F367</f>
        <v>Monkfrith Primary S.2042.DDEL5.E27.Ap21</v>
      </c>
      <c r="P367" s="312" t="str">
        <f>DEDEL!I367</f>
        <v>10162/543965</v>
      </c>
      <c r="Q367" s="126" t="b">
        <v>1</v>
      </c>
      <c r="R367" s="126" t="b">
        <v>1</v>
      </c>
      <c r="S367" s="126" t="b">
        <v>1</v>
      </c>
      <c r="U367" s="301">
        <f t="shared" si="20"/>
        <v>19</v>
      </c>
      <c r="V367" s="301">
        <f t="shared" si="21"/>
        <v>39</v>
      </c>
    </row>
    <row r="368" spans="1:22" x14ac:dyDescent="0.25">
      <c r="A368" s="126" t="s">
        <v>4008</v>
      </c>
      <c r="B368" s="200">
        <v>1</v>
      </c>
      <c r="C368" s="126">
        <v>2</v>
      </c>
      <c r="D368" s="308">
        <f>DEDEL!J368</f>
        <v>400088</v>
      </c>
      <c r="E368" s="126" t="b">
        <v>1</v>
      </c>
      <c r="F368" s="309" t="str">
        <f>RIGHT(DEDEL!C368,4)&amp;"."&amp;DEDEL!M368&amp;"."&amp;DEDEL!K368&amp;"."&amp;$C$5</f>
        <v>2043.DDEL5.E27.Ap21</v>
      </c>
      <c r="G368" s="310">
        <f t="shared" ca="1" si="23"/>
        <v>44361</v>
      </c>
      <c r="H368" s="311">
        <f>-DEDEL!Q368</f>
        <v>1828.23</v>
      </c>
      <c r="I368" s="205">
        <f t="shared" ca="1" si="22"/>
        <v>44361</v>
      </c>
      <c r="J368" s="126">
        <v>3</v>
      </c>
      <c r="K368" s="126" t="b">
        <v>1</v>
      </c>
      <c r="L368" s="126" t="s">
        <v>4009</v>
      </c>
      <c r="M368" s="126" t="b">
        <v>1</v>
      </c>
      <c r="N368" s="126" t="s">
        <v>3687</v>
      </c>
      <c r="O368" s="309" t="str">
        <f>LEFT(DEDEL!D368,19)&amp;"."&amp;DEDELCR!F368</f>
        <v>Moss Hall Junior Sc.2043.DDEL5.E27.Ap21</v>
      </c>
      <c r="P368" s="312" t="str">
        <f>DEDEL!I368</f>
        <v>10162/543965</v>
      </c>
      <c r="Q368" s="126" t="b">
        <v>1</v>
      </c>
      <c r="R368" s="126" t="b">
        <v>1</v>
      </c>
      <c r="S368" s="126" t="b">
        <v>1</v>
      </c>
      <c r="U368" s="301">
        <f t="shared" si="20"/>
        <v>19</v>
      </c>
      <c r="V368" s="301">
        <f t="shared" si="21"/>
        <v>39</v>
      </c>
    </row>
    <row r="369" spans="1:22" x14ac:dyDescent="0.25">
      <c r="A369" s="126" t="s">
        <v>4008</v>
      </c>
      <c r="B369" s="200">
        <v>1</v>
      </c>
      <c r="C369" s="126">
        <v>2</v>
      </c>
      <c r="D369" s="308">
        <f>DEDEL!J369</f>
        <v>400087</v>
      </c>
      <c r="E369" s="126" t="b">
        <v>1</v>
      </c>
      <c r="F369" s="309" t="str">
        <f>RIGHT(DEDEL!C369,4)&amp;"."&amp;DEDEL!M369&amp;"."&amp;DEDEL!K369&amp;"."&amp;$C$5</f>
        <v>2044.DDEL5.E27.Ap21</v>
      </c>
      <c r="G369" s="310">
        <f t="shared" ca="1" si="23"/>
        <v>44361</v>
      </c>
      <c r="H369" s="311">
        <f>-DEDEL!Q369</f>
        <v>1435.59</v>
      </c>
      <c r="I369" s="205">
        <f t="shared" ca="1" si="22"/>
        <v>44361</v>
      </c>
      <c r="J369" s="126">
        <v>3</v>
      </c>
      <c r="K369" s="126" t="b">
        <v>1</v>
      </c>
      <c r="L369" s="126" t="s">
        <v>4009</v>
      </c>
      <c r="M369" s="126" t="b">
        <v>1</v>
      </c>
      <c r="N369" s="126" t="s">
        <v>3687</v>
      </c>
      <c r="O369" s="309" t="str">
        <f>LEFT(DEDEL!D369,19)&amp;"."&amp;DEDELCR!F369</f>
        <v>Moss Hall Infant Sc.2044.DDEL5.E27.Ap21</v>
      </c>
      <c r="P369" s="312" t="str">
        <f>DEDEL!I369</f>
        <v>10162/543965</v>
      </c>
      <c r="Q369" s="126" t="b">
        <v>1</v>
      </c>
      <c r="R369" s="126" t="b">
        <v>1</v>
      </c>
      <c r="S369" s="126" t="b">
        <v>1</v>
      </c>
      <c r="U369" s="301">
        <f t="shared" si="20"/>
        <v>19</v>
      </c>
      <c r="V369" s="301">
        <f t="shared" si="21"/>
        <v>39</v>
      </c>
    </row>
    <row r="370" spans="1:22" x14ac:dyDescent="0.25">
      <c r="A370" s="126" t="s">
        <v>4008</v>
      </c>
      <c r="B370" s="200">
        <v>1</v>
      </c>
      <c r="C370" s="126">
        <v>2</v>
      </c>
      <c r="D370" s="308">
        <f>DEDEL!J370</f>
        <v>400089</v>
      </c>
      <c r="E370" s="126" t="b">
        <v>1</v>
      </c>
      <c r="F370" s="309" t="str">
        <f>RIGHT(DEDEL!C370,4)&amp;"."&amp;DEDEL!M370&amp;"."&amp;DEDEL!K370&amp;"."&amp;$C$5</f>
        <v>2045.DDEL5.E27.Ap21</v>
      </c>
      <c r="G370" s="310">
        <f t="shared" ca="1" si="23"/>
        <v>44361</v>
      </c>
      <c r="H370" s="311">
        <f>-DEDEL!Q370</f>
        <v>862.99</v>
      </c>
      <c r="I370" s="205">
        <f t="shared" ca="1" si="22"/>
        <v>44361</v>
      </c>
      <c r="J370" s="126">
        <v>3</v>
      </c>
      <c r="K370" s="126" t="b">
        <v>1</v>
      </c>
      <c r="L370" s="126" t="s">
        <v>4009</v>
      </c>
      <c r="M370" s="126" t="b">
        <v>1</v>
      </c>
      <c r="N370" s="126" t="s">
        <v>3687</v>
      </c>
      <c r="O370" s="309" t="str">
        <f>LEFT(DEDEL!D370,19)&amp;"."&amp;DEDELCR!F370</f>
        <v>Northside Primary S.2045.DDEL5.E27.Ap21</v>
      </c>
      <c r="P370" s="312" t="str">
        <f>DEDEL!I370</f>
        <v>10162/543965</v>
      </c>
      <c r="Q370" s="126" t="b">
        <v>1</v>
      </c>
      <c r="R370" s="126" t="b">
        <v>1</v>
      </c>
      <c r="S370" s="126" t="b">
        <v>1</v>
      </c>
      <c r="U370" s="301">
        <f t="shared" si="20"/>
        <v>19</v>
      </c>
      <c r="V370" s="301">
        <f t="shared" si="21"/>
        <v>39</v>
      </c>
    </row>
    <row r="371" spans="1:22" x14ac:dyDescent="0.25">
      <c r="A371" s="126" t="s">
        <v>4008</v>
      </c>
      <c r="B371" s="200">
        <v>1</v>
      </c>
      <c r="C371" s="126">
        <v>2</v>
      </c>
      <c r="D371" s="308">
        <f>DEDEL!J371</f>
        <v>158733</v>
      </c>
      <c r="E371" s="126" t="b">
        <v>1</v>
      </c>
      <c r="F371" s="309" t="str">
        <f>RIGHT(DEDEL!C371,4)&amp;"."&amp;DEDEL!M371&amp;"."&amp;DEDEL!K371&amp;"."&amp;$C$5</f>
        <v>2053.DDEL5.E27.Ap21</v>
      </c>
      <c r="G371" s="310">
        <f t="shared" ca="1" si="23"/>
        <v>44361</v>
      </c>
      <c r="H371" s="311">
        <f>-DEDEL!Q371</f>
        <v>805.73</v>
      </c>
      <c r="I371" s="205">
        <f t="shared" ca="1" si="22"/>
        <v>44361</v>
      </c>
      <c r="J371" s="126">
        <v>3</v>
      </c>
      <c r="K371" s="126" t="b">
        <v>1</v>
      </c>
      <c r="L371" s="126" t="s">
        <v>4009</v>
      </c>
      <c r="M371" s="126" t="b">
        <v>1</v>
      </c>
      <c r="N371" s="126" t="s">
        <v>3687</v>
      </c>
      <c r="O371" s="309" t="str">
        <f>LEFT(DEDEL!D371,19)&amp;"."&amp;DEDELCR!F371</f>
        <v>The Noam Primary Sc.2053.DDEL5.E27.Ap21</v>
      </c>
      <c r="P371" s="312" t="str">
        <f>DEDEL!I371</f>
        <v>10162/543965</v>
      </c>
      <c r="Q371" s="126" t="b">
        <v>1</v>
      </c>
      <c r="R371" s="126" t="b">
        <v>1</v>
      </c>
      <c r="S371" s="126" t="b">
        <v>1</v>
      </c>
      <c r="U371" s="301">
        <f t="shared" si="20"/>
        <v>19</v>
      </c>
      <c r="V371" s="301">
        <f t="shared" si="21"/>
        <v>39</v>
      </c>
    </row>
    <row r="372" spans="1:22" x14ac:dyDescent="0.25">
      <c r="A372" s="126" t="s">
        <v>4008</v>
      </c>
      <c r="B372" s="200">
        <v>1</v>
      </c>
      <c r="C372" s="126">
        <v>2</v>
      </c>
      <c r="D372" s="308">
        <f>DEDEL!J372</f>
        <v>400004</v>
      </c>
      <c r="E372" s="126" t="b">
        <v>1</v>
      </c>
      <c r="F372" s="309" t="str">
        <f>RIGHT(DEDEL!C372,4)&amp;"."&amp;DEDEL!M372&amp;"."&amp;DEDEL!K372&amp;"."&amp;$C$5</f>
        <v>2054.DDEL5.E27.Ap21</v>
      </c>
      <c r="G372" s="310">
        <f t="shared" ca="1" si="23"/>
        <v>44361</v>
      </c>
      <c r="H372" s="311">
        <f>-DEDEL!Q372</f>
        <v>846.63</v>
      </c>
      <c r="I372" s="205">
        <f t="shared" ca="1" si="22"/>
        <v>44361</v>
      </c>
      <c r="J372" s="126">
        <v>3</v>
      </c>
      <c r="K372" s="126" t="b">
        <v>1</v>
      </c>
      <c r="L372" s="126" t="s">
        <v>4009</v>
      </c>
      <c r="M372" s="126" t="b">
        <v>1</v>
      </c>
      <c r="N372" s="126" t="s">
        <v>3687</v>
      </c>
      <c r="O372" s="309" t="str">
        <f>LEFT(DEDEL!D372,19)&amp;"."&amp;DEDELCR!F372</f>
        <v>Woodridge Primary S.2054.DDEL5.E27.Ap21</v>
      </c>
      <c r="P372" s="312" t="str">
        <f>DEDEL!I372</f>
        <v>10162/543965</v>
      </c>
      <c r="Q372" s="126" t="b">
        <v>1</v>
      </c>
      <c r="R372" s="126" t="b">
        <v>1</v>
      </c>
      <c r="S372" s="126" t="b">
        <v>1</v>
      </c>
      <c r="U372" s="301">
        <f t="shared" si="20"/>
        <v>19</v>
      </c>
      <c r="V372" s="301">
        <f t="shared" si="21"/>
        <v>39</v>
      </c>
    </row>
    <row r="373" spans="1:22" x14ac:dyDescent="0.25">
      <c r="A373" s="126" t="s">
        <v>4008</v>
      </c>
      <c r="B373" s="200">
        <v>1</v>
      </c>
      <c r="C373" s="126">
        <v>2</v>
      </c>
      <c r="D373" s="308">
        <f>DEDEL!J373</f>
        <v>400101</v>
      </c>
      <c r="E373" s="126" t="b">
        <v>1</v>
      </c>
      <c r="F373" s="309" t="str">
        <f>RIGHT(DEDEL!C373,4)&amp;"."&amp;DEDEL!M373&amp;"."&amp;DEDEL!K373&amp;"."&amp;$C$5</f>
        <v>2055.DDEL5.E27.Ap21</v>
      </c>
      <c r="G373" s="310">
        <f t="shared" ca="1" si="23"/>
        <v>44361</v>
      </c>
      <c r="H373" s="311">
        <f>-DEDEL!Q373</f>
        <v>818</v>
      </c>
      <c r="I373" s="205">
        <f t="shared" ca="1" si="22"/>
        <v>44361</v>
      </c>
      <c r="J373" s="126">
        <v>3</v>
      </c>
      <c r="K373" s="126" t="b">
        <v>1</v>
      </c>
      <c r="L373" s="126" t="s">
        <v>4009</v>
      </c>
      <c r="M373" s="126" t="b">
        <v>1</v>
      </c>
      <c r="N373" s="126" t="s">
        <v>3687</v>
      </c>
      <c r="O373" s="309" t="str">
        <f>LEFT(DEDEL!D373,19)&amp;"."&amp;DEDELCR!F373</f>
        <v>Tudor Primary Schoo.2055.DDEL5.E27.Ap21</v>
      </c>
      <c r="P373" s="312" t="str">
        <f>DEDEL!I373</f>
        <v>10162/543965</v>
      </c>
      <c r="Q373" s="126" t="b">
        <v>1</v>
      </c>
      <c r="R373" s="126" t="b">
        <v>1</v>
      </c>
      <c r="S373" s="126" t="b">
        <v>1</v>
      </c>
      <c r="U373" s="301">
        <f t="shared" ref="U373:U436" si="24">LEN(F373)</f>
        <v>19</v>
      </c>
      <c r="V373" s="301">
        <f t="shared" ref="V373:V436" si="25">LEN(O373)</f>
        <v>39</v>
      </c>
    </row>
    <row r="374" spans="1:22" x14ac:dyDescent="0.25">
      <c r="A374" s="126" t="s">
        <v>4008</v>
      </c>
      <c r="B374" s="200">
        <v>1</v>
      </c>
      <c r="C374" s="126">
        <v>2</v>
      </c>
      <c r="D374" s="308">
        <f>DEDEL!J374</f>
        <v>400053</v>
      </c>
      <c r="E374" s="126" t="b">
        <v>1</v>
      </c>
      <c r="F374" s="309" t="str">
        <f>RIGHT(DEDEL!C374,4)&amp;"."&amp;DEDEL!M374&amp;"."&amp;DEDEL!K374&amp;"."&amp;$C$5</f>
        <v>2057.DDEL5.E27.Ap21</v>
      </c>
      <c r="G374" s="310">
        <f t="shared" ca="1" si="23"/>
        <v>44361</v>
      </c>
      <c r="H374" s="311">
        <f>-DEDEL!Q374</f>
        <v>1836.4099999999999</v>
      </c>
      <c r="I374" s="205">
        <f t="shared" ca="1" si="22"/>
        <v>44361</v>
      </c>
      <c r="J374" s="126">
        <v>3</v>
      </c>
      <c r="K374" s="126" t="b">
        <v>1</v>
      </c>
      <c r="L374" s="126" t="s">
        <v>4009</v>
      </c>
      <c r="M374" s="126" t="b">
        <v>1</v>
      </c>
      <c r="N374" s="126" t="s">
        <v>3687</v>
      </c>
      <c r="O374" s="309" t="str">
        <f>LEFT(DEDEL!D374,19)&amp;"."&amp;DEDELCR!F374</f>
        <v>Underhill School.2057.DDEL5.E27.Ap21</v>
      </c>
      <c r="P374" s="312" t="str">
        <f>DEDEL!I374</f>
        <v>10162/543965</v>
      </c>
      <c r="Q374" s="126" t="b">
        <v>1</v>
      </c>
      <c r="R374" s="126" t="b">
        <v>1</v>
      </c>
      <c r="S374" s="126" t="b">
        <v>1</v>
      </c>
      <c r="U374" s="301">
        <f t="shared" si="24"/>
        <v>19</v>
      </c>
      <c r="V374" s="301">
        <f t="shared" si="25"/>
        <v>36</v>
      </c>
    </row>
    <row r="375" spans="1:22" x14ac:dyDescent="0.25">
      <c r="A375" s="126" t="s">
        <v>4008</v>
      </c>
      <c r="B375" s="200">
        <v>1</v>
      </c>
      <c r="C375" s="126">
        <v>2</v>
      </c>
      <c r="D375" s="308">
        <f>DEDEL!J375</f>
        <v>400011</v>
      </c>
      <c r="E375" s="126" t="b">
        <v>1</v>
      </c>
      <c r="F375" s="309" t="str">
        <f>RIGHT(DEDEL!C375,4)&amp;"."&amp;DEDEL!M375&amp;"."&amp;DEDEL!K375&amp;"."&amp;$C$5</f>
        <v>2060.DDEL5.E27.Ap21</v>
      </c>
      <c r="G375" s="310">
        <f t="shared" ca="1" si="23"/>
        <v>44361</v>
      </c>
      <c r="H375" s="311">
        <f>-DEDEL!Q375</f>
        <v>1721.8899999999999</v>
      </c>
      <c r="I375" s="205">
        <f t="shared" ca="1" si="22"/>
        <v>44361</v>
      </c>
      <c r="J375" s="126">
        <v>3</v>
      </c>
      <c r="K375" s="126" t="b">
        <v>1</v>
      </c>
      <c r="L375" s="126" t="s">
        <v>4009</v>
      </c>
      <c r="M375" s="126" t="b">
        <v>1</v>
      </c>
      <c r="N375" s="126" t="s">
        <v>3687</v>
      </c>
      <c r="O375" s="309" t="str">
        <f>LEFT(DEDEL!D375,19)&amp;"."&amp;DEDELCR!F375</f>
        <v>Whitings Hill Prima.2060.DDEL5.E27.Ap21</v>
      </c>
      <c r="P375" s="312" t="str">
        <f>DEDEL!I375</f>
        <v>10162/543965</v>
      </c>
      <c r="Q375" s="126" t="b">
        <v>1</v>
      </c>
      <c r="R375" s="126" t="b">
        <v>1</v>
      </c>
      <c r="S375" s="126" t="b">
        <v>1</v>
      </c>
      <c r="U375" s="301">
        <f t="shared" si="24"/>
        <v>19</v>
      </c>
      <c r="V375" s="301">
        <f t="shared" si="25"/>
        <v>39</v>
      </c>
    </row>
    <row r="376" spans="1:22" x14ac:dyDescent="0.25">
      <c r="A376" s="126" t="s">
        <v>4008</v>
      </c>
      <c r="B376" s="200">
        <v>1</v>
      </c>
      <c r="C376" s="126">
        <v>2</v>
      </c>
      <c r="D376" s="308">
        <f>DEDEL!J376</f>
        <v>400065</v>
      </c>
      <c r="E376" s="126" t="b">
        <v>1</v>
      </c>
      <c r="F376" s="309" t="str">
        <f>RIGHT(DEDEL!C376,4)&amp;"."&amp;DEDEL!M376&amp;"."&amp;DEDEL!K376&amp;"."&amp;$C$5</f>
        <v>2067.DDEL5.E27.Ap21</v>
      </c>
      <c r="G376" s="310">
        <f t="shared" ca="1" si="23"/>
        <v>44361</v>
      </c>
      <c r="H376" s="311">
        <f>-DEDEL!Q376</f>
        <v>957.06</v>
      </c>
      <c r="I376" s="205">
        <f t="shared" ca="1" si="22"/>
        <v>44361</v>
      </c>
      <c r="J376" s="126">
        <v>3</v>
      </c>
      <c r="K376" s="126" t="b">
        <v>1</v>
      </c>
      <c r="L376" s="126" t="s">
        <v>4009</v>
      </c>
      <c r="M376" s="126" t="b">
        <v>1</v>
      </c>
      <c r="N376" s="126" t="s">
        <v>3687</v>
      </c>
      <c r="O376" s="309" t="str">
        <f>LEFT(DEDEL!D376,19)&amp;"."&amp;DEDELCR!F376</f>
        <v>Chalgrove Primary S.2067.DDEL5.E27.Ap21</v>
      </c>
      <c r="P376" s="312" t="str">
        <f>DEDEL!I376</f>
        <v>10162/543965</v>
      </c>
      <c r="Q376" s="126" t="b">
        <v>1</v>
      </c>
      <c r="R376" s="126" t="b">
        <v>1</v>
      </c>
      <c r="S376" s="126" t="b">
        <v>1</v>
      </c>
      <c r="U376" s="301">
        <f t="shared" si="24"/>
        <v>19</v>
      </c>
      <c r="V376" s="301">
        <f t="shared" si="25"/>
        <v>39</v>
      </c>
    </row>
    <row r="377" spans="1:22" x14ac:dyDescent="0.25">
      <c r="A377" s="126" t="s">
        <v>4008</v>
      </c>
      <c r="B377" s="200">
        <v>1</v>
      </c>
      <c r="C377" s="126">
        <v>2</v>
      </c>
      <c r="D377" s="308">
        <f>DEDEL!J377</f>
        <v>400038</v>
      </c>
      <c r="E377" s="126" t="b">
        <v>1</v>
      </c>
      <c r="F377" s="309" t="str">
        <f>RIGHT(DEDEL!C377,4)&amp;"."&amp;DEDEL!M377&amp;"."&amp;DEDEL!K377&amp;"."&amp;$C$5</f>
        <v>2070.DDEL5.E27.Ap21</v>
      </c>
      <c r="G377" s="310">
        <f t="shared" ca="1" si="23"/>
        <v>44361</v>
      </c>
      <c r="H377" s="311">
        <f>-DEDEL!Q377</f>
        <v>854.81</v>
      </c>
      <c r="I377" s="205">
        <f t="shared" ca="1" si="22"/>
        <v>44361</v>
      </c>
      <c r="J377" s="126">
        <v>3</v>
      </c>
      <c r="K377" s="126" t="b">
        <v>1</v>
      </c>
      <c r="L377" s="126" t="s">
        <v>4009</v>
      </c>
      <c r="M377" s="126" t="b">
        <v>1</v>
      </c>
      <c r="N377" s="126" t="s">
        <v>3687</v>
      </c>
      <c r="O377" s="309" t="str">
        <f>LEFT(DEDEL!D377,19)&amp;"."&amp;DEDELCR!F377</f>
        <v>Sunnyfields Primary.2070.DDEL5.E27.Ap21</v>
      </c>
      <c r="P377" s="312" t="str">
        <f>DEDEL!I377</f>
        <v>10162/543965</v>
      </c>
      <c r="Q377" s="126" t="b">
        <v>1</v>
      </c>
      <c r="R377" s="126" t="b">
        <v>1</v>
      </c>
      <c r="S377" s="126" t="b">
        <v>1</v>
      </c>
      <c r="U377" s="301">
        <f t="shared" si="24"/>
        <v>19</v>
      </c>
      <c r="V377" s="301">
        <f t="shared" si="25"/>
        <v>39</v>
      </c>
    </row>
    <row r="378" spans="1:22" x14ac:dyDescent="0.25">
      <c r="A378" s="126" t="s">
        <v>4008</v>
      </c>
      <c r="B378" s="200">
        <v>1</v>
      </c>
      <c r="C378" s="126">
        <v>2</v>
      </c>
      <c r="D378" s="308">
        <f>DEDEL!J378</f>
        <v>400012</v>
      </c>
      <c r="E378" s="126" t="b">
        <v>1</v>
      </c>
      <c r="F378" s="309" t="str">
        <f>RIGHT(DEDEL!C378,4)&amp;"."&amp;DEDEL!M378&amp;"."&amp;DEDEL!K378&amp;"."&amp;$C$5</f>
        <v>2071.DDEL5.E27.Ap21</v>
      </c>
      <c r="G378" s="310">
        <f t="shared" ca="1" si="23"/>
        <v>44361</v>
      </c>
      <c r="H378" s="311">
        <f>-DEDEL!Q378</f>
        <v>723.93</v>
      </c>
      <c r="I378" s="205">
        <f t="shared" ca="1" si="22"/>
        <v>44361</v>
      </c>
      <c r="J378" s="126">
        <v>3</v>
      </c>
      <c r="K378" s="126" t="b">
        <v>1</v>
      </c>
      <c r="L378" s="126" t="s">
        <v>4009</v>
      </c>
      <c r="M378" s="126" t="b">
        <v>1</v>
      </c>
      <c r="N378" s="126" t="s">
        <v>3687</v>
      </c>
      <c r="O378" s="309" t="str">
        <f>LEFT(DEDEL!D378,19)&amp;"."&amp;DEDELCR!F378</f>
        <v>Queenswell Infant &amp;.2071.DDEL5.E27.Ap21</v>
      </c>
      <c r="P378" s="312" t="str">
        <f>DEDEL!I378</f>
        <v>10162/543965</v>
      </c>
      <c r="Q378" s="126" t="b">
        <v>1</v>
      </c>
      <c r="R378" s="126" t="b">
        <v>1</v>
      </c>
      <c r="S378" s="126" t="b">
        <v>1</v>
      </c>
      <c r="U378" s="301">
        <f t="shared" si="24"/>
        <v>19</v>
      </c>
      <c r="V378" s="301">
        <f t="shared" si="25"/>
        <v>39</v>
      </c>
    </row>
    <row r="379" spans="1:22" x14ac:dyDescent="0.25">
      <c r="A379" s="126" t="s">
        <v>4008</v>
      </c>
      <c r="B379" s="200">
        <v>1</v>
      </c>
      <c r="C379" s="126">
        <v>2</v>
      </c>
      <c r="D379" s="308">
        <f>DEDEL!J379</f>
        <v>400012</v>
      </c>
      <c r="E379" s="126" t="b">
        <v>1</v>
      </c>
      <c r="F379" s="309" t="str">
        <f>RIGHT(DEDEL!C379,4)&amp;"."&amp;DEDEL!M379&amp;"."&amp;DEDEL!K379&amp;"."&amp;$C$5</f>
        <v>2072.DDEL5.E27.Ap21</v>
      </c>
      <c r="G379" s="310">
        <f t="shared" ca="1" si="23"/>
        <v>44361</v>
      </c>
      <c r="H379" s="311">
        <f>-DEDEL!Q379</f>
        <v>1329.25</v>
      </c>
      <c r="I379" s="205">
        <f t="shared" ca="1" si="22"/>
        <v>44361</v>
      </c>
      <c r="J379" s="126">
        <v>3</v>
      </c>
      <c r="K379" s="126" t="b">
        <v>1</v>
      </c>
      <c r="L379" s="126" t="s">
        <v>4009</v>
      </c>
      <c r="M379" s="126" t="b">
        <v>1</v>
      </c>
      <c r="N379" s="126" t="s">
        <v>3687</v>
      </c>
      <c r="O379" s="309" t="str">
        <f>LEFT(DEDEL!D379,19)&amp;"."&amp;DEDELCR!F379</f>
        <v>Queenswell Junior S.2072.DDEL5.E27.Ap21</v>
      </c>
      <c r="P379" s="312" t="str">
        <f>DEDEL!I379</f>
        <v>10162/543965</v>
      </c>
      <c r="Q379" s="126" t="b">
        <v>1</v>
      </c>
      <c r="R379" s="126" t="b">
        <v>1</v>
      </c>
      <c r="S379" s="126" t="b">
        <v>1</v>
      </c>
      <c r="U379" s="301">
        <f t="shared" si="24"/>
        <v>19</v>
      </c>
      <c r="V379" s="301">
        <f t="shared" si="25"/>
        <v>39</v>
      </c>
    </row>
    <row r="380" spans="1:22" x14ac:dyDescent="0.25">
      <c r="A380" s="126" t="s">
        <v>4008</v>
      </c>
      <c r="B380" s="200">
        <v>1</v>
      </c>
      <c r="C380" s="126">
        <v>2</v>
      </c>
      <c r="D380" s="308">
        <f>DEDEL!J380</f>
        <v>400105</v>
      </c>
      <c r="E380" s="126" t="b">
        <v>1</v>
      </c>
      <c r="F380" s="309" t="str">
        <f>RIGHT(DEDEL!C380,4)&amp;"."&amp;DEDEL!M380&amp;"."&amp;DEDEL!K380&amp;"."&amp;$C$5</f>
        <v>2073.DDEL5.E27.Ap21</v>
      </c>
      <c r="G380" s="310">
        <f t="shared" ca="1" si="23"/>
        <v>44361</v>
      </c>
      <c r="H380" s="311">
        <f>-DEDEL!Q380</f>
        <v>2543.98</v>
      </c>
      <c r="I380" s="205">
        <f t="shared" ca="1" si="22"/>
        <v>44361</v>
      </c>
      <c r="J380" s="126">
        <v>3</v>
      </c>
      <c r="K380" s="126" t="b">
        <v>1</v>
      </c>
      <c r="L380" s="126" t="s">
        <v>4009</v>
      </c>
      <c r="M380" s="126" t="b">
        <v>1</v>
      </c>
      <c r="N380" s="126" t="s">
        <v>3687</v>
      </c>
      <c r="O380" s="309" t="str">
        <f>LEFT(DEDEL!D380,19)&amp;"."&amp;DEDELCR!F380</f>
        <v>Danegrove Primary S.2073.DDEL5.E27.Ap21</v>
      </c>
      <c r="P380" s="312" t="str">
        <f>DEDEL!I380</f>
        <v>10162/543965</v>
      </c>
      <c r="Q380" s="126" t="b">
        <v>1</v>
      </c>
      <c r="R380" s="126" t="b">
        <v>1</v>
      </c>
      <c r="S380" s="126" t="b">
        <v>1</v>
      </c>
      <c r="U380" s="301">
        <f t="shared" si="24"/>
        <v>19</v>
      </c>
      <c r="V380" s="301">
        <f t="shared" si="25"/>
        <v>39</v>
      </c>
    </row>
    <row r="381" spans="1:22" x14ac:dyDescent="0.25">
      <c r="A381" s="126" t="s">
        <v>4008</v>
      </c>
      <c r="B381" s="200">
        <v>1</v>
      </c>
      <c r="C381" s="126">
        <v>2</v>
      </c>
      <c r="D381" s="308">
        <f>DEDEL!J381</f>
        <v>400111</v>
      </c>
      <c r="E381" s="126" t="b">
        <v>1</v>
      </c>
      <c r="F381" s="309" t="str">
        <f>RIGHT(DEDEL!C381,4)&amp;"."&amp;DEDEL!M381&amp;"."&amp;DEDEL!K381&amp;"."&amp;$C$5</f>
        <v>2076.DDEL5.E27.Ap21</v>
      </c>
      <c r="G381" s="310">
        <f t="shared" ca="1" si="23"/>
        <v>44361</v>
      </c>
      <c r="H381" s="311">
        <f>-DEDEL!Q381</f>
        <v>1443.77</v>
      </c>
      <c r="I381" s="205">
        <f t="shared" ca="1" si="22"/>
        <v>44361</v>
      </c>
      <c r="J381" s="126">
        <v>3</v>
      </c>
      <c r="K381" s="126" t="b">
        <v>1</v>
      </c>
      <c r="L381" s="126" t="s">
        <v>4009</v>
      </c>
      <c r="M381" s="126" t="b">
        <v>1</v>
      </c>
      <c r="N381" s="126" t="s">
        <v>3687</v>
      </c>
      <c r="O381" s="309" t="str">
        <f>LEFT(DEDEL!D381,19)&amp;"."&amp;DEDELCR!F381</f>
        <v>Wessex Gardens Prim.2076.DDEL5.E27.Ap21</v>
      </c>
      <c r="P381" s="312" t="str">
        <f>DEDEL!I381</f>
        <v>10162/543965</v>
      </c>
      <c r="Q381" s="126" t="b">
        <v>1</v>
      </c>
      <c r="R381" s="126" t="b">
        <v>1</v>
      </c>
      <c r="S381" s="126" t="b">
        <v>1</v>
      </c>
      <c r="U381" s="301">
        <f t="shared" si="24"/>
        <v>19</v>
      </c>
      <c r="V381" s="301">
        <f t="shared" si="25"/>
        <v>39</v>
      </c>
    </row>
    <row r="382" spans="1:22" x14ac:dyDescent="0.25">
      <c r="A382" s="126" t="s">
        <v>4008</v>
      </c>
      <c r="B382" s="200">
        <v>1</v>
      </c>
      <c r="C382" s="126">
        <v>2</v>
      </c>
      <c r="D382" s="308">
        <f>DEDEL!J382</f>
        <v>400113</v>
      </c>
      <c r="E382" s="126" t="b">
        <v>1</v>
      </c>
      <c r="F382" s="309" t="str">
        <f>RIGHT(DEDEL!C382,4)&amp;"."&amp;DEDEL!M382&amp;"."&amp;DEDEL!K382&amp;"."&amp;$C$5</f>
        <v>2077.DDEL5.E27.Ap21</v>
      </c>
      <c r="G382" s="310">
        <f t="shared" ca="1" si="23"/>
        <v>44361</v>
      </c>
      <c r="H382" s="311">
        <f>-DEDEL!Q382</f>
        <v>3541.94</v>
      </c>
      <c r="I382" s="205">
        <f t="shared" ca="1" si="22"/>
        <v>44361</v>
      </c>
      <c r="J382" s="126">
        <v>3</v>
      </c>
      <c r="K382" s="126" t="b">
        <v>1</v>
      </c>
      <c r="L382" s="126" t="s">
        <v>4009</v>
      </c>
      <c r="M382" s="126" t="b">
        <v>1</v>
      </c>
      <c r="N382" s="126" t="s">
        <v>3687</v>
      </c>
      <c r="O382" s="309" t="str">
        <f>LEFT(DEDEL!D382,19)&amp;"."&amp;DEDELCR!F382</f>
        <v>The Orion Primary S.2077.DDEL5.E27.Ap21</v>
      </c>
      <c r="P382" s="312" t="str">
        <f>DEDEL!I382</f>
        <v>10162/543965</v>
      </c>
      <c r="Q382" s="126" t="b">
        <v>1</v>
      </c>
      <c r="R382" s="126" t="b">
        <v>1</v>
      </c>
      <c r="S382" s="126" t="b">
        <v>1</v>
      </c>
      <c r="U382" s="301">
        <f t="shared" si="24"/>
        <v>19</v>
      </c>
      <c r="V382" s="301">
        <f t="shared" si="25"/>
        <v>39</v>
      </c>
    </row>
    <row r="383" spans="1:22" x14ac:dyDescent="0.25">
      <c r="A383" s="126" t="s">
        <v>4008</v>
      </c>
      <c r="B383" s="200">
        <v>1</v>
      </c>
      <c r="C383" s="126">
        <v>2</v>
      </c>
      <c r="D383" s="308">
        <f>DEDEL!J383</f>
        <v>400014</v>
      </c>
      <c r="E383" s="126" t="b">
        <v>1</v>
      </c>
      <c r="F383" s="309" t="str">
        <f>RIGHT(DEDEL!C383,4)&amp;"."&amp;DEDEL!M383&amp;"."&amp;DEDEL!K383&amp;"."&amp;$C$5</f>
        <v>2078.DDEL5.E27.Ap21</v>
      </c>
      <c r="G383" s="310">
        <f t="shared" ca="1" si="23"/>
        <v>44361</v>
      </c>
      <c r="H383" s="311">
        <f>-DEDEL!Q383</f>
        <v>1423.32</v>
      </c>
      <c r="I383" s="205">
        <f t="shared" ca="1" si="22"/>
        <v>44361</v>
      </c>
      <c r="J383" s="126">
        <v>3</v>
      </c>
      <c r="K383" s="126" t="b">
        <v>1</v>
      </c>
      <c r="L383" s="126" t="s">
        <v>4009</v>
      </c>
      <c r="M383" s="126" t="b">
        <v>1</v>
      </c>
      <c r="N383" s="126" t="s">
        <v>3687</v>
      </c>
      <c r="O383" s="309" t="str">
        <f>LEFT(DEDEL!D383,19)&amp;"."&amp;DEDELCR!F383</f>
        <v>Pardes House Primar.2078.DDEL5.E27.Ap21</v>
      </c>
      <c r="P383" s="312" t="str">
        <f>DEDEL!I383</f>
        <v>10162/543965</v>
      </c>
      <c r="Q383" s="126" t="b">
        <v>1</v>
      </c>
      <c r="R383" s="126" t="b">
        <v>1</v>
      </c>
      <c r="S383" s="126" t="b">
        <v>1</v>
      </c>
      <c r="U383" s="301">
        <f t="shared" si="24"/>
        <v>19</v>
      </c>
      <c r="V383" s="301">
        <f t="shared" si="25"/>
        <v>39</v>
      </c>
    </row>
    <row r="384" spans="1:22" x14ac:dyDescent="0.25">
      <c r="A384" s="126" t="s">
        <v>4008</v>
      </c>
      <c r="B384" s="200">
        <v>1</v>
      </c>
      <c r="C384" s="126">
        <v>2</v>
      </c>
      <c r="D384" s="308">
        <f>DEDEL!J384</f>
        <v>400070</v>
      </c>
      <c r="E384" s="126" t="b">
        <v>1</v>
      </c>
      <c r="F384" s="309" t="str">
        <f>RIGHT(DEDEL!C384,4)&amp;"."&amp;DEDEL!M384&amp;"."&amp;DEDEL!K384&amp;"."&amp;$C$5</f>
        <v>2079.DDEL5.E27.Ap21</v>
      </c>
      <c r="G384" s="310">
        <f t="shared" ca="1" si="23"/>
        <v>44361</v>
      </c>
      <c r="H384" s="311">
        <f>-DEDEL!Q384</f>
        <v>1775.06</v>
      </c>
      <c r="I384" s="205">
        <f t="shared" ca="1" si="22"/>
        <v>44361</v>
      </c>
      <c r="J384" s="126">
        <v>3</v>
      </c>
      <c r="K384" s="126" t="b">
        <v>1</v>
      </c>
      <c r="L384" s="126" t="s">
        <v>4009</v>
      </c>
      <c r="M384" s="126" t="b">
        <v>1</v>
      </c>
      <c r="N384" s="126" t="s">
        <v>3687</v>
      </c>
      <c r="O384" s="309" t="str">
        <f>LEFT(DEDEL!D384,19)&amp;"."&amp;DEDELCR!F384</f>
        <v>Beis Yaakov Primary.2079.DDEL5.E27.Ap21</v>
      </c>
      <c r="P384" s="312" t="str">
        <f>DEDEL!I384</f>
        <v>10162/543965</v>
      </c>
      <c r="Q384" s="126" t="b">
        <v>1</v>
      </c>
      <c r="R384" s="126" t="b">
        <v>1</v>
      </c>
      <c r="S384" s="126" t="b">
        <v>1</v>
      </c>
      <c r="U384" s="301">
        <f t="shared" si="24"/>
        <v>19</v>
      </c>
      <c r="V384" s="301">
        <f t="shared" si="25"/>
        <v>39</v>
      </c>
    </row>
    <row r="385" spans="1:22" x14ac:dyDescent="0.25">
      <c r="A385" s="126" t="s">
        <v>4008</v>
      </c>
      <c r="B385" s="200">
        <v>1</v>
      </c>
      <c r="C385" s="126">
        <v>2</v>
      </c>
      <c r="D385" s="308">
        <f>DEDEL!J385</f>
        <v>400069</v>
      </c>
      <c r="E385" s="126" t="b">
        <v>1</v>
      </c>
      <c r="F385" s="309" t="str">
        <f>RIGHT(DEDEL!C385,4)&amp;"."&amp;DEDEL!M385&amp;"."&amp;DEDEL!K385&amp;"."&amp;$C$5</f>
        <v>3300.DDEL5.E27.Ap21</v>
      </c>
      <c r="G385" s="310">
        <f t="shared" ca="1" si="23"/>
        <v>44361</v>
      </c>
      <c r="H385" s="311">
        <f>-DEDEL!Q385</f>
        <v>699.39</v>
      </c>
      <c r="I385" s="205">
        <f t="shared" ca="1" si="22"/>
        <v>44361</v>
      </c>
      <c r="J385" s="126">
        <v>3</v>
      </c>
      <c r="K385" s="126" t="b">
        <v>1</v>
      </c>
      <c r="L385" s="126" t="s">
        <v>4009</v>
      </c>
      <c r="M385" s="126" t="b">
        <v>1</v>
      </c>
      <c r="N385" s="126" t="s">
        <v>3687</v>
      </c>
      <c r="O385" s="309" t="str">
        <f>LEFT(DEDEL!D385,19)&amp;"."&amp;DEDELCR!F385</f>
        <v>All Saints' CofE Pr.3300.DDEL5.E27.Ap21</v>
      </c>
      <c r="P385" s="312" t="str">
        <f>DEDEL!I385</f>
        <v>10162/543965</v>
      </c>
      <c r="Q385" s="126" t="b">
        <v>1</v>
      </c>
      <c r="R385" s="126" t="b">
        <v>1</v>
      </c>
      <c r="S385" s="126" t="b">
        <v>1</v>
      </c>
      <c r="U385" s="301">
        <f t="shared" si="24"/>
        <v>19</v>
      </c>
      <c r="V385" s="301">
        <f t="shared" si="25"/>
        <v>39</v>
      </c>
    </row>
    <row r="386" spans="1:22" x14ac:dyDescent="0.25">
      <c r="A386" s="126" t="s">
        <v>4008</v>
      </c>
      <c r="B386" s="200">
        <v>1</v>
      </c>
      <c r="C386" s="126">
        <v>2</v>
      </c>
      <c r="D386" s="308">
        <f>DEDEL!J386</f>
        <v>400039</v>
      </c>
      <c r="E386" s="126" t="b">
        <v>1</v>
      </c>
      <c r="F386" s="309" t="str">
        <f>RIGHT(DEDEL!C386,4)&amp;"."&amp;DEDEL!M386&amp;"."&amp;DEDEL!K386&amp;"."&amp;$C$5</f>
        <v>3302.DDEL5.E27.Ap21</v>
      </c>
      <c r="G386" s="310">
        <f t="shared" ca="1" si="23"/>
        <v>44361</v>
      </c>
      <c r="H386" s="311">
        <f>-DEDEL!Q386</f>
        <v>854.81</v>
      </c>
      <c r="I386" s="205">
        <f t="shared" ca="1" si="22"/>
        <v>44361</v>
      </c>
      <c r="J386" s="126">
        <v>3</v>
      </c>
      <c r="K386" s="126" t="b">
        <v>1</v>
      </c>
      <c r="L386" s="126" t="s">
        <v>4009</v>
      </c>
      <c r="M386" s="126" t="b">
        <v>1</v>
      </c>
      <c r="N386" s="126" t="s">
        <v>3687</v>
      </c>
      <c r="O386" s="309" t="str">
        <f>LEFT(DEDEL!D386,19)&amp;"."&amp;DEDELCR!F386</f>
        <v>Christ Church Prima.3302.DDEL5.E27.Ap21</v>
      </c>
      <c r="P386" s="312" t="str">
        <f>DEDEL!I386</f>
        <v>10162/543965</v>
      </c>
      <c r="Q386" s="126" t="b">
        <v>1</v>
      </c>
      <c r="R386" s="126" t="b">
        <v>1</v>
      </c>
      <c r="S386" s="126" t="b">
        <v>1</v>
      </c>
      <c r="U386" s="301">
        <f t="shared" si="24"/>
        <v>19</v>
      </c>
      <c r="V386" s="301">
        <f t="shared" si="25"/>
        <v>39</v>
      </c>
    </row>
    <row r="387" spans="1:22" x14ac:dyDescent="0.25">
      <c r="A387" s="126" t="s">
        <v>4008</v>
      </c>
      <c r="B387" s="200">
        <v>1</v>
      </c>
      <c r="C387" s="126">
        <v>2</v>
      </c>
      <c r="D387" s="308">
        <f>DEDEL!J387</f>
        <v>400008</v>
      </c>
      <c r="E387" s="126" t="b">
        <v>1</v>
      </c>
      <c r="F387" s="309" t="str">
        <f>RIGHT(DEDEL!C387,4)&amp;"."&amp;DEDEL!M387&amp;"."&amp;DEDEL!K387&amp;"."&amp;$C$5</f>
        <v>3304.DDEL5.E27.Ap21</v>
      </c>
      <c r="G387" s="310">
        <f t="shared" ca="1" si="23"/>
        <v>44361</v>
      </c>
      <c r="H387" s="311">
        <f>-DEDEL!Q387</f>
        <v>813.91</v>
      </c>
      <c r="I387" s="205">
        <f t="shared" ca="1" si="22"/>
        <v>44361</v>
      </c>
      <c r="J387" s="126">
        <v>3</v>
      </c>
      <c r="K387" s="126" t="b">
        <v>1</v>
      </c>
      <c r="L387" s="126" t="s">
        <v>4009</v>
      </c>
      <c r="M387" s="126" t="b">
        <v>1</v>
      </c>
      <c r="N387" s="126" t="s">
        <v>3687</v>
      </c>
      <c r="O387" s="309" t="str">
        <f>LEFT(DEDEL!D387,19)&amp;"."&amp;DEDELCR!F387</f>
        <v>Holy Trinity CofE P.3304.DDEL5.E27.Ap21</v>
      </c>
      <c r="P387" s="312" t="str">
        <f>DEDEL!I387</f>
        <v>10162/543965</v>
      </c>
      <c r="Q387" s="126" t="b">
        <v>1</v>
      </c>
      <c r="R387" s="126" t="b">
        <v>1</v>
      </c>
      <c r="S387" s="126" t="b">
        <v>1</v>
      </c>
      <c r="U387" s="301">
        <f t="shared" si="24"/>
        <v>19</v>
      </c>
      <c r="V387" s="301">
        <f t="shared" si="25"/>
        <v>39</v>
      </c>
    </row>
    <row r="388" spans="1:22" x14ac:dyDescent="0.25">
      <c r="A388" s="126" t="s">
        <v>4008</v>
      </c>
      <c r="B388" s="200">
        <v>1</v>
      </c>
      <c r="C388" s="126">
        <v>2</v>
      </c>
      <c r="D388" s="308">
        <f>DEDEL!J388</f>
        <v>400086</v>
      </c>
      <c r="E388" s="126" t="b">
        <v>1</v>
      </c>
      <c r="F388" s="309" t="str">
        <f>RIGHT(DEDEL!C388,4)&amp;"."&amp;DEDEL!M388&amp;"."&amp;DEDEL!K388&amp;"."&amp;$C$5</f>
        <v>3305.DDEL5.E27.Ap21</v>
      </c>
      <c r="G388" s="310">
        <f t="shared" ca="1" si="23"/>
        <v>44361</v>
      </c>
      <c r="H388" s="311">
        <f>-DEDEL!Q388</f>
        <v>613.5</v>
      </c>
      <c r="I388" s="205">
        <f t="shared" ca="1" si="22"/>
        <v>44361</v>
      </c>
      <c r="J388" s="126">
        <v>3</v>
      </c>
      <c r="K388" s="126" t="b">
        <v>1</v>
      </c>
      <c r="L388" s="126" t="s">
        <v>4009</v>
      </c>
      <c r="M388" s="126" t="b">
        <v>1</v>
      </c>
      <c r="N388" s="126" t="s">
        <v>3687</v>
      </c>
      <c r="O388" s="309" t="str">
        <f>LEFT(DEDEL!D388,19)&amp;"."&amp;DEDELCR!F388</f>
        <v>Monken Hadley CofE .3305.DDEL5.E27.Ap21</v>
      </c>
      <c r="P388" s="312" t="str">
        <f>DEDEL!I388</f>
        <v>10162/543965</v>
      </c>
      <c r="Q388" s="126" t="b">
        <v>1</v>
      </c>
      <c r="R388" s="126" t="b">
        <v>1</v>
      </c>
      <c r="S388" s="126" t="b">
        <v>1</v>
      </c>
      <c r="U388" s="301">
        <f t="shared" si="24"/>
        <v>19</v>
      </c>
      <c r="V388" s="301">
        <f t="shared" si="25"/>
        <v>39</v>
      </c>
    </row>
    <row r="389" spans="1:22" x14ac:dyDescent="0.25">
      <c r="A389" s="126" t="s">
        <v>4008</v>
      </c>
      <c r="B389" s="200">
        <v>1</v>
      </c>
      <c r="C389" s="126">
        <v>2</v>
      </c>
      <c r="D389" s="308">
        <f>DEDEL!J389</f>
        <v>400114</v>
      </c>
      <c r="E389" s="126" t="b">
        <v>1</v>
      </c>
      <c r="F389" s="309" t="str">
        <f>RIGHT(DEDEL!C389,4)&amp;"."&amp;DEDEL!M389&amp;"."&amp;DEDEL!K389&amp;"."&amp;$C$5</f>
        <v>3307.DDEL5.E27.Ap21</v>
      </c>
      <c r="G389" s="310">
        <f t="shared" ca="1" si="23"/>
        <v>44361</v>
      </c>
      <c r="H389" s="311">
        <f>-DEDEL!Q389</f>
        <v>854.81</v>
      </c>
      <c r="I389" s="205">
        <f t="shared" ca="1" si="22"/>
        <v>44361</v>
      </c>
      <c r="J389" s="126">
        <v>3</v>
      </c>
      <c r="K389" s="126" t="b">
        <v>1</v>
      </c>
      <c r="L389" s="126" t="s">
        <v>4009</v>
      </c>
      <c r="M389" s="126" t="b">
        <v>1</v>
      </c>
      <c r="N389" s="126" t="s">
        <v>3687</v>
      </c>
      <c r="O389" s="309" t="str">
        <f>LEFT(DEDEL!D389,19)&amp;"."&amp;DEDELCR!F389</f>
        <v>St John's CofE Juni.3307.DDEL5.E27.Ap21</v>
      </c>
      <c r="P389" s="312" t="str">
        <f>DEDEL!I389</f>
        <v>10162/543965</v>
      </c>
      <c r="Q389" s="126" t="b">
        <v>1</v>
      </c>
      <c r="R389" s="126" t="b">
        <v>1</v>
      </c>
      <c r="S389" s="126" t="b">
        <v>1</v>
      </c>
      <c r="U389" s="301">
        <f t="shared" si="24"/>
        <v>19</v>
      </c>
      <c r="V389" s="301">
        <f t="shared" si="25"/>
        <v>39</v>
      </c>
    </row>
    <row r="390" spans="1:22" x14ac:dyDescent="0.25">
      <c r="A390" s="126" t="s">
        <v>4008</v>
      </c>
      <c r="B390" s="200">
        <v>1</v>
      </c>
      <c r="C390" s="126">
        <v>2</v>
      </c>
      <c r="D390" s="308">
        <f>DEDEL!J390</f>
        <v>400098</v>
      </c>
      <c r="E390" s="126" t="b">
        <v>1</v>
      </c>
      <c r="F390" s="309" t="str">
        <f>RIGHT(DEDEL!C390,4)&amp;"."&amp;DEDEL!M390&amp;"."&amp;DEDEL!K390&amp;"."&amp;$C$5</f>
        <v>3309.DDEL5.E27.Ap21</v>
      </c>
      <c r="G390" s="310">
        <f t="shared" ca="1" si="23"/>
        <v>44361</v>
      </c>
      <c r="H390" s="311">
        <f>-DEDEL!Q390</f>
        <v>862.99</v>
      </c>
      <c r="I390" s="205">
        <f t="shared" ca="1" si="22"/>
        <v>44361</v>
      </c>
      <c r="J390" s="126">
        <v>3</v>
      </c>
      <c r="K390" s="126" t="b">
        <v>1</v>
      </c>
      <c r="L390" s="126" t="s">
        <v>4009</v>
      </c>
      <c r="M390" s="126" t="b">
        <v>1</v>
      </c>
      <c r="N390" s="126" t="s">
        <v>3687</v>
      </c>
      <c r="O390" s="309" t="str">
        <f>LEFT(DEDEL!D390,19)&amp;"."&amp;DEDELCR!F390</f>
        <v>St John's CofE Prim.3309.DDEL5.E27.Ap21</v>
      </c>
      <c r="P390" s="312" t="str">
        <f>DEDEL!I390</f>
        <v>10162/543965</v>
      </c>
      <c r="Q390" s="126" t="b">
        <v>1</v>
      </c>
      <c r="R390" s="126" t="b">
        <v>1</v>
      </c>
      <c r="S390" s="126" t="b">
        <v>1</v>
      </c>
      <c r="U390" s="301">
        <f t="shared" si="24"/>
        <v>19</v>
      </c>
      <c r="V390" s="301">
        <f t="shared" si="25"/>
        <v>39</v>
      </c>
    </row>
    <row r="391" spans="1:22" x14ac:dyDescent="0.25">
      <c r="A391" s="126" t="s">
        <v>4008</v>
      </c>
      <c r="B391" s="200">
        <v>1</v>
      </c>
      <c r="C391" s="126">
        <v>2</v>
      </c>
      <c r="D391" s="308">
        <f>DEDEL!J391</f>
        <v>400058</v>
      </c>
      <c r="E391" s="126" t="b">
        <v>1</v>
      </c>
      <c r="F391" s="309" t="str">
        <f>RIGHT(DEDEL!C391,4)&amp;"."&amp;DEDEL!M391&amp;"."&amp;DEDEL!K391&amp;"."&amp;$C$5</f>
        <v>3311.DDEL5.E27.Ap21</v>
      </c>
      <c r="G391" s="310">
        <f t="shared" ca="1" si="23"/>
        <v>44361</v>
      </c>
      <c r="H391" s="311">
        <f>-DEDEL!Q391</f>
        <v>1680.99</v>
      </c>
      <c r="I391" s="205">
        <f t="shared" ca="1" si="22"/>
        <v>44361</v>
      </c>
      <c r="J391" s="126">
        <v>3</v>
      </c>
      <c r="K391" s="126" t="b">
        <v>1</v>
      </c>
      <c r="L391" s="126" t="s">
        <v>4009</v>
      </c>
      <c r="M391" s="126" t="b">
        <v>1</v>
      </c>
      <c r="N391" s="126" t="s">
        <v>3687</v>
      </c>
      <c r="O391" s="309" t="str">
        <f>LEFT(DEDEL!D391,19)&amp;"."&amp;DEDELCR!F391</f>
        <v>St Mary's CofE Prim.3311.DDEL5.E27.Ap21</v>
      </c>
      <c r="P391" s="312" t="str">
        <f>DEDEL!I391</f>
        <v>10162/543965</v>
      </c>
      <c r="Q391" s="126" t="b">
        <v>1</v>
      </c>
      <c r="R391" s="126" t="b">
        <v>1</v>
      </c>
      <c r="S391" s="126" t="b">
        <v>1</v>
      </c>
      <c r="U391" s="301">
        <f t="shared" si="24"/>
        <v>19</v>
      </c>
      <c r="V391" s="301">
        <f t="shared" si="25"/>
        <v>39</v>
      </c>
    </row>
    <row r="392" spans="1:22" x14ac:dyDescent="0.25">
      <c r="A392" s="126" t="s">
        <v>4008</v>
      </c>
      <c r="B392" s="200">
        <v>1</v>
      </c>
      <c r="C392" s="126">
        <v>2</v>
      </c>
      <c r="D392" s="308">
        <f>DEDEL!J392</f>
        <v>400017</v>
      </c>
      <c r="E392" s="126" t="b">
        <v>1</v>
      </c>
      <c r="F392" s="309" t="str">
        <f>RIGHT(DEDEL!C392,4)&amp;"."&amp;DEDEL!M392&amp;"."&amp;DEDEL!K392&amp;"."&amp;$C$5</f>
        <v>3312.DDEL5.E27.Ap21</v>
      </c>
      <c r="G392" s="310">
        <f t="shared" ca="1" si="23"/>
        <v>44361</v>
      </c>
      <c r="H392" s="311">
        <f>-DEDEL!Q392</f>
        <v>867.07999999999993</v>
      </c>
      <c r="I392" s="205">
        <f t="shared" ca="1" si="22"/>
        <v>44361</v>
      </c>
      <c r="J392" s="126">
        <v>3</v>
      </c>
      <c r="K392" s="126" t="b">
        <v>1</v>
      </c>
      <c r="L392" s="126" t="s">
        <v>4009</v>
      </c>
      <c r="M392" s="126" t="b">
        <v>1</v>
      </c>
      <c r="N392" s="126" t="s">
        <v>3687</v>
      </c>
      <c r="O392" s="309" t="str">
        <f>LEFT(DEDEL!D392,19)&amp;"."&amp;DEDELCR!F392</f>
        <v>St Mary's CofE Prim.3312.DDEL5.E27.Ap21</v>
      </c>
      <c r="P392" s="312" t="str">
        <f>DEDEL!I392</f>
        <v>10162/543965</v>
      </c>
      <c r="Q392" s="126" t="b">
        <v>1</v>
      </c>
      <c r="R392" s="126" t="b">
        <v>1</v>
      </c>
      <c r="S392" s="126" t="b">
        <v>1</v>
      </c>
      <c r="U392" s="301">
        <f t="shared" si="24"/>
        <v>19</v>
      </c>
      <c r="V392" s="301">
        <f t="shared" si="25"/>
        <v>39</v>
      </c>
    </row>
    <row r="393" spans="1:22" x14ac:dyDescent="0.25">
      <c r="A393" s="126" t="s">
        <v>4008</v>
      </c>
      <c r="B393" s="200">
        <v>1</v>
      </c>
      <c r="C393" s="126">
        <v>2</v>
      </c>
      <c r="D393" s="308">
        <f>DEDEL!J393</f>
        <v>400006</v>
      </c>
      <c r="E393" s="126" t="b">
        <v>1</v>
      </c>
      <c r="F393" s="309" t="str">
        <f>RIGHT(DEDEL!C393,4)&amp;"."&amp;DEDEL!M393&amp;"."&amp;DEDEL!K393&amp;"."&amp;$C$5</f>
        <v>3313.DDEL5.E27.Ap21</v>
      </c>
      <c r="G393" s="310">
        <f t="shared" ca="1" si="23"/>
        <v>44361</v>
      </c>
      <c r="H393" s="311">
        <f>-DEDEL!Q393</f>
        <v>760.74</v>
      </c>
      <c r="I393" s="205">
        <f t="shared" ca="1" si="22"/>
        <v>44361</v>
      </c>
      <c r="J393" s="126">
        <v>3</v>
      </c>
      <c r="K393" s="126" t="b">
        <v>1</v>
      </c>
      <c r="L393" s="126" t="s">
        <v>4009</v>
      </c>
      <c r="M393" s="126" t="b">
        <v>1</v>
      </c>
      <c r="N393" s="126" t="s">
        <v>3687</v>
      </c>
      <c r="O393" s="309" t="str">
        <f>LEFT(DEDEL!D393,19)&amp;"."&amp;DEDELCR!F393</f>
        <v>St Paul's CofE Prim.3313.DDEL5.E27.Ap21</v>
      </c>
      <c r="P393" s="312" t="str">
        <f>DEDEL!I393</f>
        <v>10162/543965</v>
      </c>
      <c r="Q393" s="126" t="b">
        <v>1</v>
      </c>
      <c r="R393" s="126" t="b">
        <v>1</v>
      </c>
      <c r="S393" s="126" t="b">
        <v>1</v>
      </c>
      <c r="U393" s="301">
        <f t="shared" si="24"/>
        <v>19</v>
      </c>
      <c r="V393" s="301">
        <f t="shared" si="25"/>
        <v>39</v>
      </c>
    </row>
    <row r="394" spans="1:22" x14ac:dyDescent="0.25">
      <c r="A394" s="126" t="s">
        <v>4008</v>
      </c>
      <c r="B394" s="200">
        <v>1</v>
      </c>
      <c r="C394" s="126">
        <v>2</v>
      </c>
      <c r="D394" s="308">
        <f>DEDEL!J394</f>
        <v>400094</v>
      </c>
      <c r="E394" s="126" t="b">
        <v>1</v>
      </c>
      <c r="F394" s="309" t="str">
        <f>RIGHT(DEDEL!C394,4)&amp;"."&amp;DEDEL!M394&amp;"."&amp;DEDEL!K394&amp;"."&amp;$C$5</f>
        <v>3314.DDEL5.E27.Ap21</v>
      </c>
      <c r="G394" s="310">
        <f t="shared" ca="1" si="23"/>
        <v>44361</v>
      </c>
      <c r="H394" s="311">
        <f>-DEDEL!Q394</f>
        <v>842.54</v>
      </c>
      <c r="I394" s="205">
        <f t="shared" ca="1" si="22"/>
        <v>44361</v>
      </c>
      <c r="J394" s="126">
        <v>3</v>
      </c>
      <c r="K394" s="126" t="b">
        <v>1</v>
      </c>
      <c r="L394" s="126" t="s">
        <v>4009</v>
      </c>
      <c r="M394" s="126" t="b">
        <v>1</v>
      </c>
      <c r="N394" s="126" t="s">
        <v>3687</v>
      </c>
      <c r="O394" s="309" t="str">
        <f>LEFT(DEDEL!D394,19)&amp;"."&amp;DEDELCR!F394</f>
        <v>St Paul's CofE Prim.3314.DDEL5.E27.Ap21</v>
      </c>
      <c r="P394" s="312" t="str">
        <f>DEDEL!I394</f>
        <v>10162/543965</v>
      </c>
      <c r="Q394" s="126" t="b">
        <v>1</v>
      </c>
      <c r="R394" s="126" t="b">
        <v>1</v>
      </c>
      <c r="S394" s="126" t="b">
        <v>1</v>
      </c>
      <c r="U394" s="301">
        <f t="shared" si="24"/>
        <v>19</v>
      </c>
      <c r="V394" s="301">
        <f t="shared" si="25"/>
        <v>39</v>
      </c>
    </row>
    <row r="395" spans="1:22" x14ac:dyDescent="0.25">
      <c r="A395" s="126" t="s">
        <v>4008</v>
      </c>
      <c r="B395" s="200">
        <v>1</v>
      </c>
      <c r="C395" s="126">
        <v>2</v>
      </c>
      <c r="D395" s="308">
        <f>DEDEL!J395</f>
        <v>400062</v>
      </c>
      <c r="E395" s="126" t="b">
        <v>1</v>
      </c>
      <c r="F395" s="309" t="str">
        <f>RIGHT(DEDEL!C395,4)&amp;"."&amp;DEDEL!M395&amp;"."&amp;DEDEL!K395&amp;"."&amp;$C$5</f>
        <v>3315.DDEL5.E27.Ap21</v>
      </c>
      <c r="G395" s="310">
        <f t="shared" ca="1" si="23"/>
        <v>44361</v>
      </c>
      <c r="H395" s="311">
        <f>-DEDEL!Q395</f>
        <v>850.72</v>
      </c>
      <c r="I395" s="205">
        <f t="shared" ca="1" si="22"/>
        <v>44361</v>
      </c>
      <c r="J395" s="126">
        <v>3</v>
      </c>
      <c r="K395" s="126" t="b">
        <v>1</v>
      </c>
      <c r="L395" s="126" t="s">
        <v>4009</v>
      </c>
      <c r="M395" s="126" t="b">
        <v>1</v>
      </c>
      <c r="N395" s="126" t="s">
        <v>3687</v>
      </c>
      <c r="O395" s="309" t="str">
        <f>LEFT(DEDEL!D395,19)&amp;"."&amp;DEDELCR!F395</f>
        <v>St Andrew's CofE Vo.3315.DDEL5.E27.Ap21</v>
      </c>
      <c r="P395" s="312" t="str">
        <f>DEDEL!I395</f>
        <v>10162/543965</v>
      </c>
      <c r="Q395" s="126" t="b">
        <v>1</v>
      </c>
      <c r="R395" s="126" t="b">
        <v>1</v>
      </c>
      <c r="S395" s="126" t="b">
        <v>1</v>
      </c>
      <c r="U395" s="301">
        <f t="shared" si="24"/>
        <v>19</v>
      </c>
      <c r="V395" s="301">
        <f t="shared" si="25"/>
        <v>39</v>
      </c>
    </row>
    <row r="396" spans="1:22" x14ac:dyDescent="0.25">
      <c r="A396" s="126" t="s">
        <v>4008</v>
      </c>
      <c r="B396" s="200">
        <v>1</v>
      </c>
      <c r="C396" s="126">
        <v>2</v>
      </c>
      <c r="D396" s="308">
        <f>DEDEL!J396</f>
        <v>400100</v>
      </c>
      <c r="E396" s="126" t="b">
        <v>1</v>
      </c>
      <c r="F396" s="309" t="str">
        <f>RIGHT(DEDEL!C396,4)&amp;"."&amp;DEDEL!M396&amp;"."&amp;DEDEL!K396&amp;"."&amp;$C$5</f>
        <v>3316.DDEL5.E27.Ap21</v>
      </c>
      <c r="G396" s="310">
        <f t="shared" ca="1" si="23"/>
        <v>44361</v>
      </c>
      <c r="H396" s="311">
        <f>-DEDEL!Q396</f>
        <v>867.07999999999993</v>
      </c>
      <c r="I396" s="205">
        <f t="shared" ref="I396:I459" ca="1" si="26">G396</f>
        <v>44361</v>
      </c>
      <c r="J396" s="126">
        <v>3</v>
      </c>
      <c r="K396" s="126" t="b">
        <v>1</v>
      </c>
      <c r="L396" s="126" t="s">
        <v>4009</v>
      </c>
      <c r="M396" s="126" t="b">
        <v>1</v>
      </c>
      <c r="N396" s="126" t="s">
        <v>3687</v>
      </c>
      <c r="O396" s="309" t="str">
        <f>LEFT(DEDEL!D396,19)&amp;"."&amp;DEDELCR!F396</f>
        <v>Trent CofE Primary .3316.DDEL5.E27.Ap21</v>
      </c>
      <c r="P396" s="312" t="str">
        <f>DEDEL!I396</f>
        <v>10162/543965</v>
      </c>
      <c r="Q396" s="126" t="b">
        <v>1</v>
      </c>
      <c r="R396" s="126" t="b">
        <v>1</v>
      </c>
      <c r="S396" s="126" t="b">
        <v>1</v>
      </c>
      <c r="U396" s="301">
        <f t="shared" si="24"/>
        <v>19</v>
      </c>
      <c r="V396" s="301">
        <f t="shared" si="25"/>
        <v>39</v>
      </c>
    </row>
    <row r="397" spans="1:22" x14ac:dyDescent="0.25">
      <c r="A397" s="126" t="s">
        <v>4008</v>
      </c>
      <c r="B397" s="200">
        <v>1</v>
      </c>
      <c r="C397" s="126">
        <v>2</v>
      </c>
      <c r="D397" s="308">
        <f>DEDEL!J397</f>
        <v>400015</v>
      </c>
      <c r="E397" s="126" t="b">
        <v>1</v>
      </c>
      <c r="F397" s="309" t="str">
        <f>RIGHT(DEDEL!C397,4)&amp;"."&amp;DEDEL!M397&amp;"."&amp;DEDEL!K397&amp;"."&amp;$C$5</f>
        <v>3317.DDEL5.E27.Ap21</v>
      </c>
      <c r="G397" s="310">
        <f t="shared" ca="1" si="23"/>
        <v>44361</v>
      </c>
      <c r="H397" s="311">
        <f>-DEDEL!Q397</f>
        <v>867.07999999999993</v>
      </c>
      <c r="I397" s="205">
        <f t="shared" ca="1" si="26"/>
        <v>44361</v>
      </c>
      <c r="J397" s="126">
        <v>3</v>
      </c>
      <c r="K397" s="126" t="b">
        <v>1</v>
      </c>
      <c r="L397" s="126" t="s">
        <v>4009</v>
      </c>
      <c r="M397" s="126" t="b">
        <v>1</v>
      </c>
      <c r="N397" s="126" t="s">
        <v>3687</v>
      </c>
      <c r="O397" s="309" t="str">
        <f>LEFT(DEDEL!D397,19)&amp;"."&amp;DEDELCR!F397</f>
        <v>All Saints' CofE Pr.3317.DDEL5.E27.Ap21</v>
      </c>
      <c r="P397" s="312" t="str">
        <f>DEDEL!I397</f>
        <v>10162/543965</v>
      </c>
      <c r="Q397" s="126" t="b">
        <v>1</v>
      </c>
      <c r="R397" s="126" t="b">
        <v>1</v>
      </c>
      <c r="S397" s="126" t="b">
        <v>1</v>
      </c>
      <c r="U397" s="301">
        <f t="shared" si="24"/>
        <v>19</v>
      </c>
      <c r="V397" s="301">
        <f t="shared" si="25"/>
        <v>39</v>
      </c>
    </row>
    <row r="398" spans="1:22" x14ac:dyDescent="0.25">
      <c r="A398" s="126" t="s">
        <v>4008</v>
      </c>
      <c r="B398" s="200">
        <v>1</v>
      </c>
      <c r="C398" s="126">
        <v>2</v>
      </c>
      <c r="D398" s="308">
        <f>DEDEL!J398</f>
        <v>400023</v>
      </c>
      <c r="E398" s="126" t="b">
        <v>1</v>
      </c>
      <c r="F398" s="309" t="str">
        <f>RIGHT(DEDEL!C398,4)&amp;"."&amp;DEDEL!M398&amp;"."&amp;DEDEL!K398&amp;"."&amp;$C$5</f>
        <v>3500.DDEL5.E27.Ap21</v>
      </c>
      <c r="G398" s="310">
        <f t="shared" ca="1" si="23"/>
        <v>44361</v>
      </c>
      <c r="H398" s="311">
        <f>-DEDEL!Q398</f>
        <v>527.61</v>
      </c>
      <c r="I398" s="205">
        <f t="shared" ca="1" si="26"/>
        <v>44361</v>
      </c>
      <c r="J398" s="126">
        <v>3</v>
      </c>
      <c r="K398" s="126" t="b">
        <v>1</v>
      </c>
      <c r="L398" s="126" t="s">
        <v>4009</v>
      </c>
      <c r="M398" s="126" t="b">
        <v>1</v>
      </c>
      <c r="N398" s="126" t="s">
        <v>3687</v>
      </c>
      <c r="O398" s="309" t="str">
        <f>LEFT(DEDEL!D398,19)&amp;"."&amp;DEDELCR!F398</f>
        <v>The Annunciation Ca.3500.DDEL5.E27.Ap21</v>
      </c>
      <c r="P398" s="312" t="str">
        <f>DEDEL!I398</f>
        <v>10162/543965</v>
      </c>
      <c r="Q398" s="126" t="b">
        <v>1</v>
      </c>
      <c r="R398" s="126" t="b">
        <v>1</v>
      </c>
      <c r="S398" s="126" t="b">
        <v>1</v>
      </c>
      <c r="U398" s="301">
        <f t="shared" si="24"/>
        <v>19</v>
      </c>
      <c r="V398" s="301">
        <f t="shared" si="25"/>
        <v>39</v>
      </c>
    </row>
    <row r="399" spans="1:22" x14ac:dyDescent="0.25">
      <c r="A399" s="126" t="s">
        <v>4008</v>
      </c>
      <c r="B399" s="200">
        <v>1</v>
      </c>
      <c r="C399" s="126">
        <v>2</v>
      </c>
      <c r="D399" s="308">
        <f>DEDEL!J399</f>
        <v>400003</v>
      </c>
      <c r="E399" s="126" t="b">
        <v>1</v>
      </c>
      <c r="F399" s="309" t="str">
        <f>RIGHT(DEDEL!C399,4)&amp;"."&amp;DEDEL!M399&amp;"."&amp;DEDEL!K399&amp;"."&amp;$C$5</f>
        <v>3501.DDEL5.E27.Ap21</v>
      </c>
      <c r="G399" s="310">
        <f t="shared" ca="1" si="23"/>
        <v>44361</v>
      </c>
      <c r="H399" s="311">
        <f>-DEDEL!Q399</f>
        <v>813.91</v>
      </c>
      <c r="I399" s="205">
        <f t="shared" ca="1" si="26"/>
        <v>44361</v>
      </c>
      <c r="J399" s="126">
        <v>3</v>
      </c>
      <c r="K399" s="126" t="b">
        <v>1</v>
      </c>
      <c r="L399" s="126" t="s">
        <v>4009</v>
      </c>
      <c r="M399" s="126" t="b">
        <v>1</v>
      </c>
      <c r="N399" s="126" t="s">
        <v>3687</v>
      </c>
      <c r="O399" s="309" t="str">
        <f>LEFT(DEDEL!D399,19)&amp;"."&amp;DEDELCR!F399</f>
        <v>Our Lady of Lourdes.3501.DDEL5.E27.Ap21</v>
      </c>
      <c r="P399" s="312" t="str">
        <f>DEDEL!I399</f>
        <v>10162/543965</v>
      </c>
      <c r="Q399" s="126" t="b">
        <v>1</v>
      </c>
      <c r="R399" s="126" t="b">
        <v>1</v>
      </c>
      <c r="S399" s="126" t="b">
        <v>1</v>
      </c>
      <c r="U399" s="301">
        <f t="shared" si="24"/>
        <v>19</v>
      </c>
      <c r="V399" s="301">
        <f t="shared" si="25"/>
        <v>39</v>
      </c>
    </row>
    <row r="400" spans="1:22" x14ac:dyDescent="0.25">
      <c r="A400" s="126" t="s">
        <v>4008</v>
      </c>
      <c r="B400" s="200">
        <v>1</v>
      </c>
      <c r="C400" s="126">
        <v>2</v>
      </c>
      <c r="D400" s="308">
        <f>DEDEL!J400</f>
        <v>400096</v>
      </c>
      <c r="E400" s="126" t="b">
        <v>1</v>
      </c>
      <c r="F400" s="309" t="str">
        <f>RIGHT(DEDEL!C400,4)&amp;"."&amp;DEDEL!M400&amp;"."&amp;DEDEL!K400&amp;"."&amp;$C$5</f>
        <v>3502.DDEL5.E27.Ap21</v>
      </c>
      <c r="G400" s="310">
        <f t="shared" ca="1" si="23"/>
        <v>44361</v>
      </c>
      <c r="H400" s="311">
        <f>-DEDEL!Q400</f>
        <v>1501.03</v>
      </c>
      <c r="I400" s="205">
        <f t="shared" ca="1" si="26"/>
        <v>44361</v>
      </c>
      <c r="J400" s="126">
        <v>3</v>
      </c>
      <c r="K400" s="126" t="b">
        <v>1</v>
      </c>
      <c r="L400" s="126" t="s">
        <v>4009</v>
      </c>
      <c r="M400" s="126" t="b">
        <v>1</v>
      </c>
      <c r="N400" s="126" t="s">
        <v>3687</v>
      </c>
      <c r="O400" s="309" t="str">
        <f>LEFT(DEDEL!D400,19)&amp;"."&amp;DEDELCR!F400</f>
        <v>St Agnes' Catholic .3502.DDEL5.E27.Ap21</v>
      </c>
      <c r="P400" s="312" t="str">
        <f>DEDEL!I400</f>
        <v>10162/543965</v>
      </c>
      <c r="Q400" s="126" t="b">
        <v>1</v>
      </c>
      <c r="R400" s="126" t="b">
        <v>1</v>
      </c>
      <c r="S400" s="126" t="b">
        <v>1</v>
      </c>
      <c r="U400" s="301">
        <f t="shared" si="24"/>
        <v>19</v>
      </c>
      <c r="V400" s="301">
        <f t="shared" si="25"/>
        <v>39</v>
      </c>
    </row>
    <row r="401" spans="1:22" x14ac:dyDescent="0.25">
      <c r="A401" s="126" t="s">
        <v>4008</v>
      </c>
      <c r="B401" s="200">
        <v>1</v>
      </c>
      <c r="C401" s="126">
        <v>2</v>
      </c>
      <c r="D401" s="308">
        <f>DEDEL!J401</f>
        <v>400064</v>
      </c>
      <c r="E401" s="126" t="b">
        <v>1</v>
      </c>
      <c r="F401" s="309" t="str">
        <f>RIGHT(DEDEL!C401,4)&amp;"."&amp;DEDEL!M401&amp;"."&amp;DEDEL!K401&amp;"."&amp;$C$5</f>
        <v>3504.DDEL5.E27.Ap21</v>
      </c>
      <c r="G401" s="310">
        <f t="shared" ca="1" si="23"/>
        <v>44361</v>
      </c>
      <c r="H401" s="311">
        <f>-DEDEL!Q401</f>
        <v>1705.53</v>
      </c>
      <c r="I401" s="205">
        <f t="shared" ca="1" si="26"/>
        <v>44361</v>
      </c>
      <c r="J401" s="126">
        <v>3</v>
      </c>
      <c r="K401" s="126" t="b">
        <v>1</v>
      </c>
      <c r="L401" s="126" t="s">
        <v>4009</v>
      </c>
      <c r="M401" s="126" t="b">
        <v>1</v>
      </c>
      <c r="N401" s="126" t="s">
        <v>3687</v>
      </c>
      <c r="O401" s="309" t="str">
        <f>LEFT(DEDEL!D401,19)&amp;"."&amp;DEDELCR!F401</f>
        <v>St Catherine's RC S.3504.DDEL5.E27.Ap21</v>
      </c>
      <c r="P401" s="312" t="str">
        <f>DEDEL!I401</f>
        <v>10162/543965</v>
      </c>
      <c r="Q401" s="126" t="b">
        <v>1</v>
      </c>
      <c r="R401" s="126" t="b">
        <v>1</v>
      </c>
      <c r="S401" s="126" t="b">
        <v>1</v>
      </c>
      <c r="U401" s="301">
        <f t="shared" si="24"/>
        <v>19</v>
      </c>
      <c r="V401" s="301">
        <f t="shared" si="25"/>
        <v>39</v>
      </c>
    </row>
    <row r="402" spans="1:22" x14ac:dyDescent="0.25">
      <c r="A402" s="126" t="s">
        <v>4008</v>
      </c>
      <c r="B402" s="200">
        <v>1</v>
      </c>
      <c r="C402" s="126">
        <v>2</v>
      </c>
      <c r="D402" s="308">
        <f>DEDEL!J402</f>
        <v>400009</v>
      </c>
      <c r="E402" s="126" t="b">
        <v>1</v>
      </c>
      <c r="F402" s="309" t="str">
        <f>RIGHT(DEDEL!C402,4)&amp;"."&amp;DEDEL!M402&amp;"."&amp;DEDEL!K402&amp;"."&amp;$C$5</f>
        <v>3506.DDEL5.E27.Ap21</v>
      </c>
      <c r="G402" s="310">
        <f t="shared" ca="1" si="23"/>
        <v>44361</v>
      </c>
      <c r="H402" s="311">
        <f>-DEDEL!Q402</f>
        <v>1161.56</v>
      </c>
      <c r="I402" s="205">
        <f t="shared" ca="1" si="26"/>
        <v>44361</v>
      </c>
      <c r="J402" s="126">
        <v>3</v>
      </c>
      <c r="K402" s="126" t="b">
        <v>1</v>
      </c>
      <c r="L402" s="126" t="s">
        <v>4009</v>
      </c>
      <c r="M402" s="126" t="b">
        <v>1</v>
      </c>
      <c r="N402" s="126" t="s">
        <v>3687</v>
      </c>
      <c r="O402" s="309" t="str">
        <f>LEFT(DEDEL!D402,19)&amp;"."&amp;DEDELCR!F402</f>
        <v>St Vincent's Cathol.3506.DDEL5.E27.Ap21</v>
      </c>
      <c r="P402" s="312" t="str">
        <f>DEDEL!I402</f>
        <v>10162/543965</v>
      </c>
      <c r="Q402" s="126" t="b">
        <v>1</v>
      </c>
      <c r="R402" s="126" t="b">
        <v>1</v>
      </c>
      <c r="S402" s="126" t="b">
        <v>1</v>
      </c>
      <c r="U402" s="301">
        <f t="shared" si="24"/>
        <v>19</v>
      </c>
      <c r="V402" s="301">
        <f t="shared" si="25"/>
        <v>39</v>
      </c>
    </row>
    <row r="403" spans="1:22" x14ac:dyDescent="0.25">
      <c r="A403" s="126" t="s">
        <v>4008</v>
      </c>
      <c r="B403" s="200">
        <v>1</v>
      </c>
      <c r="C403" s="126">
        <v>2</v>
      </c>
      <c r="D403" s="308">
        <f>DEDEL!J403</f>
        <v>400037</v>
      </c>
      <c r="E403" s="126" t="b">
        <v>1</v>
      </c>
      <c r="F403" s="309" t="str">
        <f>RIGHT(DEDEL!C403,4)&amp;"."&amp;DEDEL!M403&amp;"."&amp;DEDEL!K403&amp;"."&amp;$C$5</f>
        <v>3507.DDEL5.E27.Ap21</v>
      </c>
      <c r="G403" s="310">
        <f t="shared" ca="1" si="23"/>
        <v>44361</v>
      </c>
      <c r="H403" s="311">
        <f>-DEDEL!Q403</f>
        <v>719.83999999999992</v>
      </c>
      <c r="I403" s="205">
        <f t="shared" ca="1" si="26"/>
        <v>44361</v>
      </c>
      <c r="J403" s="126">
        <v>3</v>
      </c>
      <c r="K403" s="126" t="b">
        <v>1</v>
      </c>
      <c r="L403" s="126" t="s">
        <v>4009</v>
      </c>
      <c r="M403" s="126" t="b">
        <v>1</v>
      </c>
      <c r="N403" s="126" t="s">
        <v>3687</v>
      </c>
      <c r="O403" s="309" t="str">
        <f>LEFT(DEDEL!D403,19)&amp;"."&amp;DEDELCR!F403</f>
        <v>St Theresa's Cathol.3507.DDEL5.E27.Ap21</v>
      </c>
      <c r="P403" s="312" t="str">
        <f>DEDEL!I403</f>
        <v>10162/543965</v>
      </c>
      <c r="Q403" s="126" t="b">
        <v>1</v>
      </c>
      <c r="R403" s="126" t="b">
        <v>1</v>
      </c>
      <c r="S403" s="126" t="b">
        <v>1</v>
      </c>
      <c r="U403" s="301">
        <f t="shared" si="24"/>
        <v>19</v>
      </c>
      <c r="V403" s="301">
        <f t="shared" si="25"/>
        <v>39</v>
      </c>
    </row>
    <row r="404" spans="1:22" x14ac:dyDescent="0.25">
      <c r="A404" s="126" t="s">
        <v>4008</v>
      </c>
      <c r="B404" s="200">
        <v>1</v>
      </c>
      <c r="C404" s="126">
        <v>2</v>
      </c>
      <c r="D404" s="308">
        <f>DEDEL!J404</f>
        <v>400066</v>
      </c>
      <c r="E404" s="126" t="b">
        <v>1</v>
      </c>
      <c r="F404" s="309" t="str">
        <f>RIGHT(DEDEL!C404,4)&amp;"."&amp;DEDEL!M404&amp;"."&amp;DEDEL!K404&amp;"."&amp;$C$5</f>
        <v>3509.DDEL5.E27.Ap21</v>
      </c>
      <c r="G404" s="310">
        <f t="shared" ca="1" si="23"/>
        <v>44361</v>
      </c>
      <c r="H404" s="311">
        <f>-DEDEL!Q404</f>
        <v>1987.74</v>
      </c>
      <c r="I404" s="205">
        <f t="shared" ca="1" si="26"/>
        <v>44361</v>
      </c>
      <c r="J404" s="126">
        <v>3</v>
      </c>
      <c r="K404" s="126" t="b">
        <v>1</v>
      </c>
      <c r="L404" s="126" t="s">
        <v>4009</v>
      </c>
      <c r="M404" s="126" t="b">
        <v>1</v>
      </c>
      <c r="N404" s="126" t="s">
        <v>3687</v>
      </c>
      <c r="O404" s="309" t="str">
        <f>LEFT(DEDEL!D404,19)&amp;"."&amp;DEDELCR!F404</f>
        <v>St Joseph's Catholi.3509.DDEL5.E27.Ap21</v>
      </c>
      <c r="P404" s="312" t="str">
        <f>DEDEL!I404</f>
        <v>10162/543965</v>
      </c>
      <c r="Q404" s="126" t="b">
        <v>1</v>
      </c>
      <c r="R404" s="126" t="b">
        <v>1</v>
      </c>
      <c r="S404" s="126" t="b">
        <v>1</v>
      </c>
      <c r="U404" s="301">
        <f t="shared" si="24"/>
        <v>19</v>
      </c>
      <c r="V404" s="301">
        <f t="shared" si="25"/>
        <v>39</v>
      </c>
    </row>
    <row r="405" spans="1:22" x14ac:dyDescent="0.25">
      <c r="A405" s="126" t="s">
        <v>4008</v>
      </c>
      <c r="B405" s="200">
        <v>1</v>
      </c>
      <c r="C405" s="126">
        <v>2</v>
      </c>
      <c r="D405" s="308">
        <f>DEDEL!J405</f>
        <v>400071</v>
      </c>
      <c r="E405" s="126" t="b">
        <v>1</v>
      </c>
      <c r="F405" s="309" t="str">
        <f>RIGHT(DEDEL!C405,4)&amp;"."&amp;DEDEL!M405&amp;"."&amp;DEDEL!K405&amp;"."&amp;$C$5</f>
        <v>3510.DDEL5.E27.Ap21</v>
      </c>
      <c r="G405" s="310">
        <f t="shared" ref="G405:G468" ca="1" si="27">TODAY()</f>
        <v>44361</v>
      </c>
      <c r="H405" s="311">
        <f>-DEDEL!Q405</f>
        <v>1619.6399999999999</v>
      </c>
      <c r="I405" s="205">
        <f t="shared" ca="1" si="26"/>
        <v>44361</v>
      </c>
      <c r="J405" s="126">
        <v>3</v>
      </c>
      <c r="K405" s="126" t="b">
        <v>1</v>
      </c>
      <c r="L405" s="126" t="s">
        <v>4009</v>
      </c>
      <c r="M405" s="126" t="b">
        <v>1</v>
      </c>
      <c r="N405" s="126" t="s">
        <v>3687</v>
      </c>
      <c r="O405" s="309" t="str">
        <f>LEFT(DEDEL!D405,19)&amp;"."&amp;DEDELCR!F405</f>
        <v>Sacred Heart Roman .3510.DDEL5.E27.Ap21</v>
      </c>
      <c r="P405" s="312" t="str">
        <f>DEDEL!I405</f>
        <v>10162/543965</v>
      </c>
      <c r="Q405" s="126" t="b">
        <v>1</v>
      </c>
      <c r="R405" s="126" t="b">
        <v>1</v>
      </c>
      <c r="S405" s="126" t="b">
        <v>1</v>
      </c>
      <c r="U405" s="301">
        <f t="shared" si="24"/>
        <v>19</v>
      </c>
      <c r="V405" s="301">
        <f t="shared" si="25"/>
        <v>39</v>
      </c>
    </row>
    <row r="406" spans="1:22" x14ac:dyDescent="0.25">
      <c r="A406" s="126" t="s">
        <v>4008</v>
      </c>
      <c r="B406" s="200">
        <v>1</v>
      </c>
      <c r="C406" s="126">
        <v>2</v>
      </c>
      <c r="D406" s="308">
        <f>DEDEL!J406</f>
        <v>400024</v>
      </c>
      <c r="E406" s="126" t="b">
        <v>1</v>
      </c>
      <c r="F406" s="309" t="str">
        <f>RIGHT(DEDEL!C406,4)&amp;"."&amp;DEDEL!M406&amp;"."&amp;DEDEL!K406&amp;"."&amp;$C$5</f>
        <v>3511.DDEL5.E27.Ap21</v>
      </c>
      <c r="G406" s="310">
        <f t="shared" ca="1" si="27"/>
        <v>44361</v>
      </c>
      <c r="H406" s="311">
        <f>-DEDEL!Q406</f>
        <v>1656.45</v>
      </c>
      <c r="I406" s="205">
        <f t="shared" ca="1" si="26"/>
        <v>44361</v>
      </c>
      <c r="J406" s="126">
        <v>3</v>
      </c>
      <c r="K406" s="126" t="b">
        <v>1</v>
      </c>
      <c r="L406" s="126" t="s">
        <v>4009</v>
      </c>
      <c r="M406" s="126" t="b">
        <v>1</v>
      </c>
      <c r="N406" s="126" t="s">
        <v>3687</v>
      </c>
      <c r="O406" s="309" t="str">
        <f>LEFT(DEDEL!D406,19)&amp;"."&amp;DEDELCR!F406</f>
        <v>Blessed Dominic Cat.3511.DDEL5.E27.Ap21</v>
      </c>
      <c r="P406" s="312" t="str">
        <f>DEDEL!I406</f>
        <v>10162/543965</v>
      </c>
      <c r="Q406" s="126" t="b">
        <v>1</v>
      </c>
      <c r="R406" s="126" t="b">
        <v>1</v>
      </c>
      <c r="S406" s="126" t="b">
        <v>1</v>
      </c>
      <c r="U406" s="301">
        <f t="shared" si="24"/>
        <v>19</v>
      </c>
      <c r="V406" s="301">
        <f t="shared" si="25"/>
        <v>39</v>
      </c>
    </row>
    <row r="407" spans="1:22" x14ac:dyDescent="0.25">
      <c r="A407" s="126" t="s">
        <v>4008</v>
      </c>
      <c r="B407" s="200">
        <v>1</v>
      </c>
      <c r="C407" s="126">
        <v>2</v>
      </c>
      <c r="D407" s="308">
        <f>DEDEL!J407</f>
        <v>400093</v>
      </c>
      <c r="E407" s="126" t="b">
        <v>1</v>
      </c>
      <c r="F407" s="309" t="str">
        <f>RIGHT(DEDEL!C407,4)&amp;"."&amp;DEDEL!M407&amp;"."&amp;DEDEL!K407&amp;"."&amp;$C$5</f>
        <v>3512.DDEL5.E27.Ap21</v>
      </c>
      <c r="G407" s="310">
        <f t="shared" ca="1" si="27"/>
        <v>44361</v>
      </c>
      <c r="H407" s="311">
        <f>-DEDEL!Q407</f>
        <v>1529.6599999999999</v>
      </c>
      <c r="I407" s="205">
        <f t="shared" ca="1" si="26"/>
        <v>44361</v>
      </c>
      <c r="J407" s="126">
        <v>3</v>
      </c>
      <c r="K407" s="126" t="b">
        <v>1</v>
      </c>
      <c r="L407" s="126" t="s">
        <v>4009</v>
      </c>
      <c r="M407" s="126" t="b">
        <v>1</v>
      </c>
      <c r="N407" s="126" t="s">
        <v>3687</v>
      </c>
      <c r="O407" s="309" t="str">
        <f>LEFT(DEDEL!D407,19)&amp;"."&amp;DEDELCR!F407</f>
        <v>Rosh Pinah Primary .3512.DDEL5.E27.Ap21</v>
      </c>
      <c r="P407" s="312" t="str">
        <f>DEDEL!I407</f>
        <v>10162/543965</v>
      </c>
      <c r="Q407" s="126" t="b">
        <v>1</v>
      </c>
      <c r="R407" s="126" t="b">
        <v>1</v>
      </c>
      <c r="S407" s="126" t="b">
        <v>1</v>
      </c>
      <c r="U407" s="301">
        <f t="shared" si="24"/>
        <v>19</v>
      </c>
      <c r="V407" s="301">
        <f t="shared" si="25"/>
        <v>39</v>
      </c>
    </row>
    <row r="408" spans="1:22" x14ac:dyDescent="0.25">
      <c r="A408" s="126" t="s">
        <v>4008</v>
      </c>
      <c r="B408" s="200">
        <v>1</v>
      </c>
      <c r="C408" s="126">
        <v>2</v>
      </c>
      <c r="D408" s="308">
        <f>DEDEL!J408</f>
        <v>400007</v>
      </c>
      <c r="E408" s="126" t="b">
        <v>1</v>
      </c>
      <c r="F408" s="309" t="str">
        <f>RIGHT(DEDEL!C408,4)&amp;"."&amp;DEDEL!M408&amp;"."&amp;DEDEL!K408&amp;"."&amp;$C$5</f>
        <v>3513.DDEL5.E27.Ap21</v>
      </c>
      <c r="G408" s="310">
        <f t="shared" ca="1" si="27"/>
        <v>44361</v>
      </c>
      <c r="H408" s="311">
        <f>-DEDEL!Q408</f>
        <v>1554.2</v>
      </c>
      <c r="I408" s="205">
        <f t="shared" ca="1" si="26"/>
        <v>44361</v>
      </c>
      <c r="J408" s="126">
        <v>3</v>
      </c>
      <c r="K408" s="126" t="b">
        <v>1</v>
      </c>
      <c r="L408" s="126" t="s">
        <v>4009</v>
      </c>
      <c r="M408" s="126" t="b">
        <v>1</v>
      </c>
      <c r="N408" s="126" t="s">
        <v>3687</v>
      </c>
      <c r="O408" s="309" t="str">
        <f>LEFT(DEDEL!D408,19)&amp;"."&amp;DEDELCR!F408</f>
        <v>Menorah Primary Sch.3513.DDEL5.E27.Ap21</v>
      </c>
      <c r="P408" s="312" t="str">
        <f>DEDEL!I408</f>
        <v>10162/543965</v>
      </c>
      <c r="Q408" s="126" t="b">
        <v>1</v>
      </c>
      <c r="R408" s="126" t="b">
        <v>1</v>
      </c>
      <c r="S408" s="126" t="b">
        <v>1</v>
      </c>
      <c r="U408" s="301">
        <f t="shared" si="24"/>
        <v>19</v>
      </c>
      <c r="V408" s="301">
        <f t="shared" si="25"/>
        <v>39</v>
      </c>
    </row>
    <row r="409" spans="1:22" x14ac:dyDescent="0.25">
      <c r="A409" s="126" t="s">
        <v>4008</v>
      </c>
      <c r="B409" s="200">
        <v>1</v>
      </c>
      <c r="C409" s="126">
        <v>2</v>
      </c>
      <c r="D409" s="308">
        <f>DEDEL!J409</f>
        <v>400107</v>
      </c>
      <c r="E409" s="126" t="b">
        <v>1</v>
      </c>
      <c r="F409" s="309" t="str">
        <f>RIGHT(DEDEL!C409,4)&amp;"."&amp;DEDEL!M409&amp;"."&amp;DEDEL!K409&amp;"."&amp;$C$5</f>
        <v>3514.DDEL5.E27.Ap21</v>
      </c>
      <c r="G409" s="310">
        <f t="shared" ca="1" si="27"/>
        <v>44361</v>
      </c>
      <c r="H409" s="311">
        <f>-DEDEL!Q409</f>
        <v>846.63</v>
      </c>
      <c r="I409" s="205">
        <f t="shared" ca="1" si="26"/>
        <v>44361</v>
      </c>
      <c r="J409" s="126">
        <v>3</v>
      </c>
      <c r="K409" s="126" t="b">
        <v>1</v>
      </c>
      <c r="L409" s="126" t="s">
        <v>4009</v>
      </c>
      <c r="M409" s="126" t="b">
        <v>1</v>
      </c>
      <c r="N409" s="126" t="s">
        <v>3687</v>
      </c>
      <c r="O409" s="309" t="str">
        <f>LEFT(DEDEL!D409,19)&amp;"."&amp;DEDELCR!F409</f>
        <v>The Annunciation RC.3514.DDEL5.E27.Ap21</v>
      </c>
      <c r="P409" s="312" t="str">
        <f>DEDEL!I409</f>
        <v>10162/543965</v>
      </c>
      <c r="Q409" s="126" t="b">
        <v>1</v>
      </c>
      <c r="R409" s="126" t="b">
        <v>1</v>
      </c>
      <c r="S409" s="126" t="b">
        <v>1</v>
      </c>
      <c r="U409" s="301">
        <f t="shared" si="24"/>
        <v>19</v>
      </c>
      <c r="V409" s="301">
        <f t="shared" si="25"/>
        <v>39</v>
      </c>
    </row>
    <row r="410" spans="1:22" x14ac:dyDescent="0.25">
      <c r="A410" s="126" t="s">
        <v>4008</v>
      </c>
      <c r="B410" s="200">
        <v>1</v>
      </c>
      <c r="C410" s="126">
        <v>2</v>
      </c>
      <c r="D410" s="308">
        <f>DEDEL!J410</f>
        <v>400108</v>
      </c>
      <c r="E410" s="126" t="b">
        <v>1</v>
      </c>
      <c r="F410" s="309" t="str">
        <f>RIGHT(DEDEL!C410,4)&amp;"."&amp;DEDEL!M410&amp;"."&amp;DEDEL!K410&amp;"."&amp;$C$5</f>
        <v>3516.DDEL5.E27.Ap21</v>
      </c>
      <c r="G410" s="310">
        <f t="shared" ca="1" si="27"/>
        <v>44361</v>
      </c>
      <c r="H410" s="311">
        <f>-DEDEL!Q410</f>
        <v>834.36</v>
      </c>
      <c r="I410" s="205">
        <f t="shared" ca="1" si="26"/>
        <v>44361</v>
      </c>
      <c r="J410" s="126">
        <v>3</v>
      </c>
      <c r="K410" s="126" t="b">
        <v>1</v>
      </c>
      <c r="L410" s="126" t="s">
        <v>4009</v>
      </c>
      <c r="M410" s="126" t="b">
        <v>1</v>
      </c>
      <c r="N410" s="126" t="s">
        <v>3687</v>
      </c>
      <c r="O410" s="309" t="str">
        <f>LEFT(DEDEL!D410,19)&amp;"."&amp;DEDELCR!F410</f>
        <v>Hasmonean Primary S.3516.DDEL5.E27.Ap21</v>
      </c>
      <c r="P410" s="312" t="str">
        <f>DEDEL!I410</f>
        <v>10162/543965</v>
      </c>
      <c r="Q410" s="126" t="b">
        <v>1</v>
      </c>
      <c r="R410" s="126" t="b">
        <v>1</v>
      </c>
      <c r="S410" s="126" t="b">
        <v>1</v>
      </c>
      <c r="U410" s="301">
        <f t="shared" si="24"/>
        <v>19</v>
      </c>
      <c r="V410" s="301">
        <f t="shared" si="25"/>
        <v>39</v>
      </c>
    </row>
    <row r="411" spans="1:22" x14ac:dyDescent="0.25">
      <c r="A411" s="126" t="s">
        <v>4008</v>
      </c>
      <c r="B411" s="200">
        <v>1</v>
      </c>
      <c r="C411" s="126">
        <v>2</v>
      </c>
      <c r="D411" s="308">
        <f>DEDEL!J411</f>
        <v>400117</v>
      </c>
      <c r="E411" s="126" t="b">
        <v>1</v>
      </c>
      <c r="F411" s="309" t="str">
        <f>RIGHT(DEDEL!C411,4)&amp;"."&amp;DEDEL!M411&amp;"."&amp;DEDEL!K411&amp;"."&amp;$C$5</f>
        <v>3518.DDEL5.E27.Ap21</v>
      </c>
      <c r="G411" s="310">
        <f t="shared" ca="1" si="27"/>
        <v>44361</v>
      </c>
      <c r="H411" s="311">
        <f>-DEDEL!Q411</f>
        <v>1595.1</v>
      </c>
      <c r="I411" s="205">
        <f t="shared" ca="1" si="26"/>
        <v>44361</v>
      </c>
      <c r="J411" s="126">
        <v>3</v>
      </c>
      <c r="K411" s="126" t="b">
        <v>1</v>
      </c>
      <c r="L411" s="126" t="s">
        <v>4009</v>
      </c>
      <c r="M411" s="126" t="b">
        <v>1</v>
      </c>
      <c r="N411" s="126" t="s">
        <v>3687</v>
      </c>
      <c r="O411" s="309" t="str">
        <f>LEFT(DEDEL!D411,19)&amp;"."&amp;DEDELCR!F411</f>
        <v>Woodcroft Primary S.3518.DDEL5.E27.Ap21</v>
      </c>
      <c r="P411" s="312" t="str">
        <f>DEDEL!I411</f>
        <v>10162/543965</v>
      </c>
      <c r="Q411" s="126" t="b">
        <v>1</v>
      </c>
      <c r="R411" s="126" t="b">
        <v>1</v>
      </c>
      <c r="S411" s="126" t="b">
        <v>1</v>
      </c>
      <c r="U411" s="301">
        <f t="shared" si="24"/>
        <v>19</v>
      </c>
      <c r="V411" s="301">
        <f t="shared" si="25"/>
        <v>39</v>
      </c>
    </row>
    <row r="412" spans="1:22" x14ac:dyDescent="0.25">
      <c r="A412" s="126" t="s">
        <v>4008</v>
      </c>
      <c r="B412" s="200">
        <v>1</v>
      </c>
      <c r="C412" s="126">
        <v>2</v>
      </c>
      <c r="D412" s="308">
        <f>DEDEL!J412</f>
        <v>400125</v>
      </c>
      <c r="E412" s="126" t="b">
        <v>1</v>
      </c>
      <c r="F412" s="309" t="str">
        <f>RIGHT(DEDEL!C412,4)&amp;"."&amp;DEDEL!M412&amp;"."&amp;DEDEL!K412&amp;"."&amp;$C$5</f>
        <v>3520.DDEL5.E27.Ap21</v>
      </c>
      <c r="G412" s="310">
        <f t="shared" ca="1" si="27"/>
        <v>44361</v>
      </c>
      <c r="H412" s="311">
        <f>-DEDEL!Q412</f>
        <v>1717.8</v>
      </c>
      <c r="I412" s="205">
        <f t="shared" ca="1" si="26"/>
        <v>44361</v>
      </c>
      <c r="J412" s="126">
        <v>3</v>
      </c>
      <c r="K412" s="126" t="b">
        <v>1</v>
      </c>
      <c r="L412" s="126" t="s">
        <v>4009</v>
      </c>
      <c r="M412" s="126" t="b">
        <v>1</v>
      </c>
      <c r="N412" s="126" t="s">
        <v>3687</v>
      </c>
      <c r="O412" s="309" t="str">
        <f>LEFT(DEDEL!D412,19)&amp;"."&amp;DEDELCR!F412</f>
        <v>Akiva School.3520.DDEL5.E27.Ap21</v>
      </c>
      <c r="P412" s="312" t="str">
        <f>DEDEL!I412</f>
        <v>10162/543965</v>
      </c>
      <c r="Q412" s="126" t="b">
        <v>1</v>
      </c>
      <c r="R412" s="126" t="b">
        <v>1</v>
      </c>
      <c r="S412" s="126" t="b">
        <v>1</v>
      </c>
      <c r="U412" s="301">
        <f t="shared" si="24"/>
        <v>19</v>
      </c>
      <c r="V412" s="301">
        <f t="shared" si="25"/>
        <v>32</v>
      </c>
    </row>
    <row r="413" spans="1:22" x14ac:dyDescent="0.25">
      <c r="A413" s="126" t="s">
        <v>4008</v>
      </c>
      <c r="B413" s="200">
        <v>1</v>
      </c>
      <c r="C413" s="126">
        <v>2</v>
      </c>
      <c r="D413" s="308">
        <f>DEDEL!J413</f>
        <v>400130</v>
      </c>
      <c r="E413" s="126" t="b">
        <v>1</v>
      </c>
      <c r="F413" s="309" t="str">
        <f>RIGHT(DEDEL!C413,4)&amp;"."&amp;DEDEL!M413&amp;"."&amp;DEDEL!K413&amp;"."&amp;$C$5</f>
        <v>3523.DDEL5.E27.Ap21</v>
      </c>
      <c r="G413" s="310">
        <f t="shared" ca="1" si="27"/>
        <v>44361</v>
      </c>
      <c r="H413" s="311">
        <f>-DEDEL!Q413</f>
        <v>2539.89</v>
      </c>
      <c r="I413" s="205">
        <f t="shared" ca="1" si="26"/>
        <v>44361</v>
      </c>
      <c r="J413" s="126">
        <v>3</v>
      </c>
      <c r="K413" s="126" t="b">
        <v>1</v>
      </c>
      <c r="L413" s="126" t="s">
        <v>4009</v>
      </c>
      <c r="M413" s="126" t="b">
        <v>1</v>
      </c>
      <c r="N413" s="126" t="s">
        <v>3687</v>
      </c>
      <c r="O413" s="309" t="str">
        <f>LEFT(DEDEL!D413,19)&amp;"."&amp;DEDELCR!F413</f>
        <v>Martin Primary Scho.3523.DDEL5.E27.Ap21</v>
      </c>
      <c r="P413" s="312" t="str">
        <f>DEDEL!I413</f>
        <v>10162/543965</v>
      </c>
      <c r="Q413" s="126" t="b">
        <v>1</v>
      </c>
      <c r="R413" s="126" t="b">
        <v>1</v>
      </c>
      <c r="S413" s="126" t="b">
        <v>1</v>
      </c>
      <c r="U413" s="301">
        <f t="shared" si="24"/>
        <v>19</v>
      </c>
      <c r="V413" s="301">
        <f t="shared" si="25"/>
        <v>39</v>
      </c>
    </row>
    <row r="414" spans="1:22" x14ac:dyDescent="0.25">
      <c r="A414" s="126" t="s">
        <v>4008</v>
      </c>
      <c r="B414" s="200">
        <v>1</v>
      </c>
      <c r="C414" s="126">
        <v>2</v>
      </c>
      <c r="D414" s="308">
        <f>DEDEL!J414</f>
        <v>400150</v>
      </c>
      <c r="E414" s="126" t="b">
        <v>1</v>
      </c>
      <c r="F414" s="309" t="str">
        <f>RIGHT(DEDEL!C414,4)&amp;"."&amp;DEDEL!M414&amp;"."&amp;DEDEL!K414&amp;"."&amp;$C$5</f>
        <v>3524.DDEL5.E27.Ap21</v>
      </c>
      <c r="G414" s="310">
        <f t="shared" ca="1" si="27"/>
        <v>44361</v>
      </c>
      <c r="H414" s="311">
        <f>-DEDEL!Q414</f>
        <v>768.92</v>
      </c>
      <c r="I414" s="205">
        <f t="shared" ca="1" si="26"/>
        <v>44361</v>
      </c>
      <c r="J414" s="126">
        <v>3</v>
      </c>
      <c r="K414" s="126" t="b">
        <v>1</v>
      </c>
      <c r="L414" s="126" t="s">
        <v>4009</v>
      </c>
      <c r="M414" s="126" t="b">
        <v>1</v>
      </c>
      <c r="N414" s="126" t="s">
        <v>3687</v>
      </c>
      <c r="O414" s="309" t="str">
        <f>LEFT(DEDEL!D414,19)&amp;"."&amp;DEDELCR!F414</f>
        <v>Beit Shvidler Prima.3524.DDEL5.E27.Ap21</v>
      </c>
      <c r="P414" s="312" t="str">
        <f>DEDEL!I414</f>
        <v>10162/543965</v>
      </c>
      <c r="Q414" s="126" t="b">
        <v>1</v>
      </c>
      <c r="R414" s="126" t="b">
        <v>1</v>
      </c>
      <c r="S414" s="126" t="b">
        <v>1</v>
      </c>
      <c r="U414" s="301">
        <f t="shared" si="24"/>
        <v>19</v>
      </c>
      <c r="V414" s="301">
        <f t="shared" si="25"/>
        <v>39</v>
      </c>
    </row>
    <row r="415" spans="1:22" x14ac:dyDescent="0.25">
      <c r="A415" s="126" t="s">
        <v>4008</v>
      </c>
      <c r="B415" s="200">
        <v>1</v>
      </c>
      <c r="C415" s="126">
        <v>2</v>
      </c>
      <c r="D415" s="308">
        <f>DEDEL!J415</f>
        <v>400021</v>
      </c>
      <c r="E415" s="126" t="b">
        <v>1</v>
      </c>
      <c r="F415" s="309" t="str">
        <f>RIGHT(DEDEL!C415,4)&amp;"."&amp;DEDEL!M415&amp;"."&amp;DEDEL!K415&amp;"."&amp;$C$5</f>
        <v>5201.DDEL5.E27.Ap21</v>
      </c>
      <c r="G415" s="310">
        <f t="shared" ca="1" si="27"/>
        <v>44361</v>
      </c>
      <c r="H415" s="311">
        <f>-DEDEL!Q415</f>
        <v>1611.46</v>
      </c>
      <c r="I415" s="205">
        <f t="shared" ca="1" si="26"/>
        <v>44361</v>
      </c>
      <c r="J415" s="126">
        <v>3</v>
      </c>
      <c r="K415" s="126" t="b">
        <v>1</v>
      </c>
      <c r="L415" s="126" t="s">
        <v>4009</v>
      </c>
      <c r="M415" s="126" t="b">
        <v>1</v>
      </c>
      <c r="N415" s="126" t="s">
        <v>3687</v>
      </c>
      <c r="O415" s="309" t="str">
        <f>LEFT(DEDEL!D415,19)&amp;"."&amp;DEDELCR!F415</f>
        <v>Osidge Primary Scho.5201.DDEL5.E27.Ap21</v>
      </c>
      <c r="P415" s="312" t="str">
        <f>DEDEL!I415</f>
        <v>10162/543965</v>
      </c>
      <c r="Q415" s="126" t="b">
        <v>1</v>
      </c>
      <c r="R415" s="126" t="b">
        <v>1</v>
      </c>
      <c r="S415" s="126" t="b">
        <v>1</v>
      </c>
      <c r="U415" s="301">
        <f t="shared" si="24"/>
        <v>19</v>
      </c>
      <c r="V415" s="301">
        <f t="shared" si="25"/>
        <v>39</v>
      </c>
    </row>
    <row r="416" spans="1:22" x14ac:dyDescent="0.25">
      <c r="A416" s="126" t="s">
        <v>4008</v>
      </c>
      <c r="B416" s="200">
        <v>1</v>
      </c>
      <c r="C416" s="126">
        <v>2</v>
      </c>
      <c r="D416" s="308">
        <f>DEDEL!J416</f>
        <v>400112</v>
      </c>
      <c r="E416" s="126" t="b">
        <v>1</v>
      </c>
      <c r="F416" s="309" t="str">
        <f>RIGHT(DEDEL!C416,4)&amp;"."&amp;DEDEL!M416&amp;"."&amp;DEDEL!K416&amp;"."&amp;$C$5</f>
        <v>5948.DDEL5.E27.Ap21</v>
      </c>
      <c r="G416" s="310">
        <f t="shared" ca="1" si="27"/>
        <v>44361</v>
      </c>
      <c r="H416" s="311">
        <f>-DEDEL!Q416</f>
        <v>854.81</v>
      </c>
      <c r="I416" s="205">
        <f t="shared" ca="1" si="26"/>
        <v>44361</v>
      </c>
      <c r="J416" s="126">
        <v>3</v>
      </c>
      <c r="K416" s="126" t="b">
        <v>1</v>
      </c>
      <c r="L416" s="126" t="s">
        <v>4009</v>
      </c>
      <c r="M416" s="126" t="b">
        <v>1</v>
      </c>
      <c r="N416" s="126" t="s">
        <v>3687</v>
      </c>
      <c r="O416" s="309" t="str">
        <f>LEFT(DEDEL!D416,19)&amp;"."&amp;DEDELCR!F416</f>
        <v>Mathilda Marks-Kenn.5948.DDEL5.E27.Ap21</v>
      </c>
      <c r="P416" s="312" t="str">
        <f>DEDEL!I416</f>
        <v>10162/543965</v>
      </c>
      <c r="Q416" s="126" t="b">
        <v>1</v>
      </c>
      <c r="R416" s="126" t="b">
        <v>1</v>
      </c>
      <c r="S416" s="126" t="b">
        <v>1</v>
      </c>
      <c r="U416" s="301">
        <f t="shared" si="24"/>
        <v>19</v>
      </c>
      <c r="V416" s="301">
        <f t="shared" si="25"/>
        <v>39</v>
      </c>
    </row>
    <row r="417" spans="1:22" x14ac:dyDescent="0.25">
      <c r="A417" s="126" t="s">
        <v>4008</v>
      </c>
      <c r="B417" s="200">
        <v>1</v>
      </c>
      <c r="C417" s="126">
        <v>2</v>
      </c>
      <c r="D417" s="308">
        <f>DEDEL!J417</f>
        <v>400110</v>
      </c>
      <c r="E417" s="126" t="b">
        <v>1</v>
      </c>
      <c r="F417" s="309" t="str">
        <f>RIGHT(DEDEL!C417,4)&amp;"."&amp;DEDEL!M417&amp;"."&amp;DEDEL!K417&amp;"."&amp;$C$5</f>
        <v>5949.DDEL5.E27.Ap21</v>
      </c>
      <c r="G417" s="310">
        <f t="shared" ca="1" si="27"/>
        <v>44361</v>
      </c>
      <c r="H417" s="311">
        <f>-DEDEL!Q417</f>
        <v>1550.11</v>
      </c>
      <c r="I417" s="205">
        <f t="shared" ca="1" si="26"/>
        <v>44361</v>
      </c>
      <c r="J417" s="126">
        <v>3</v>
      </c>
      <c r="K417" s="126" t="b">
        <v>1</v>
      </c>
      <c r="L417" s="126" t="s">
        <v>4009</v>
      </c>
      <c r="M417" s="126" t="b">
        <v>1</v>
      </c>
      <c r="N417" s="126" t="s">
        <v>3687</v>
      </c>
      <c r="O417" s="309" t="str">
        <f>LEFT(DEDEL!D417,19)&amp;"."&amp;DEDELCR!F417</f>
        <v>Menorah Foundation .5949.DDEL5.E27.Ap21</v>
      </c>
      <c r="P417" s="312" t="str">
        <f>DEDEL!I417</f>
        <v>10162/543965</v>
      </c>
      <c r="Q417" s="126" t="b">
        <v>1</v>
      </c>
      <c r="R417" s="126" t="b">
        <v>1</v>
      </c>
      <c r="S417" s="126" t="b">
        <v>1</v>
      </c>
      <c r="U417" s="301">
        <f t="shared" si="24"/>
        <v>19</v>
      </c>
      <c r="V417" s="301">
        <f t="shared" si="25"/>
        <v>39</v>
      </c>
    </row>
    <row r="418" spans="1:22" x14ac:dyDescent="0.25">
      <c r="A418" s="126" t="s">
        <v>4008</v>
      </c>
      <c r="B418" s="200">
        <v>1</v>
      </c>
      <c r="C418" s="126">
        <v>2</v>
      </c>
      <c r="D418" s="308">
        <f>DEDEL!J418</f>
        <v>400033</v>
      </c>
      <c r="E418" s="126" t="b">
        <v>1</v>
      </c>
      <c r="F418" s="309" t="str">
        <f>RIGHT(DEDEL!C418,4)&amp;"."&amp;DEDEL!M418&amp;"."&amp;DEDEL!K418&amp;"."&amp;$C$5</f>
        <v>4003.DDEL5.E27.Ap21</v>
      </c>
      <c r="G418" s="310">
        <f t="shared" ca="1" si="27"/>
        <v>44361</v>
      </c>
      <c r="H418" s="311">
        <f>-DEDEL!Q418</f>
        <v>2781.6</v>
      </c>
      <c r="I418" s="205">
        <f t="shared" ca="1" si="26"/>
        <v>44361</v>
      </c>
      <c r="J418" s="126">
        <v>3</v>
      </c>
      <c r="K418" s="126" t="b">
        <v>1</v>
      </c>
      <c r="L418" s="126" t="s">
        <v>4009</v>
      </c>
      <c r="M418" s="126" t="b">
        <v>1</v>
      </c>
      <c r="N418" s="126" t="s">
        <v>3687</v>
      </c>
      <c r="O418" s="309" t="str">
        <f>LEFT(DEDEL!D418,19)&amp;"."&amp;DEDELCR!F418</f>
        <v>Friern Barnet Schoo.4003.DDEL5.E27.Ap21</v>
      </c>
      <c r="P418" s="312" t="str">
        <f>DEDEL!I418</f>
        <v>10163/543965</v>
      </c>
      <c r="Q418" s="126" t="b">
        <v>1</v>
      </c>
      <c r="R418" s="126" t="b">
        <v>1</v>
      </c>
      <c r="S418" s="126" t="b">
        <v>1</v>
      </c>
      <c r="U418" s="301">
        <f t="shared" si="24"/>
        <v>19</v>
      </c>
      <c r="V418" s="301">
        <f t="shared" si="25"/>
        <v>39</v>
      </c>
    </row>
    <row r="419" spans="1:22" x14ac:dyDescent="0.25">
      <c r="A419" s="126" t="s">
        <v>4008</v>
      </c>
      <c r="B419" s="200">
        <v>1</v>
      </c>
      <c r="C419" s="126">
        <v>2</v>
      </c>
      <c r="D419" s="308">
        <f>DEDEL!J419</f>
        <v>107953</v>
      </c>
      <c r="E419" s="126" t="b">
        <v>1</v>
      </c>
      <c r="F419" s="309" t="str">
        <f>RIGHT(DEDEL!C419,4)&amp;"."&amp;DEDEL!M419&amp;"."&amp;DEDEL!K419&amp;"."&amp;$C$5</f>
        <v>4004.DDEL5.E27.Ap21</v>
      </c>
      <c r="G419" s="310">
        <f t="shared" ca="1" si="27"/>
        <v>44361</v>
      </c>
      <c r="H419" s="311">
        <f>-DEDEL!Q419</f>
        <v>1017.48</v>
      </c>
      <c r="I419" s="205">
        <f t="shared" ca="1" si="26"/>
        <v>44361</v>
      </c>
      <c r="J419" s="126">
        <v>3</v>
      </c>
      <c r="K419" s="126" t="b">
        <v>1</v>
      </c>
      <c r="L419" s="126" t="s">
        <v>4009</v>
      </c>
      <c r="M419" s="126" t="b">
        <v>1</v>
      </c>
      <c r="N419" s="126" t="s">
        <v>3687</v>
      </c>
      <c r="O419" s="309" t="str">
        <f>LEFT(DEDEL!D419,19)&amp;"."&amp;DEDELCR!F419</f>
        <v>Menorah High School.4004.DDEL5.E27.Ap21</v>
      </c>
      <c r="P419" s="312" t="str">
        <f>DEDEL!I419</f>
        <v>10163/543965</v>
      </c>
      <c r="Q419" s="126" t="b">
        <v>1</v>
      </c>
      <c r="R419" s="126" t="b">
        <v>1</v>
      </c>
      <c r="S419" s="126" t="b">
        <v>1</v>
      </c>
      <c r="U419" s="301">
        <f t="shared" si="24"/>
        <v>19</v>
      </c>
      <c r="V419" s="301">
        <f t="shared" si="25"/>
        <v>39</v>
      </c>
    </row>
    <row r="420" spans="1:22" x14ac:dyDescent="0.25">
      <c r="A420" s="126" t="s">
        <v>4008</v>
      </c>
      <c r="B420" s="200">
        <v>1</v>
      </c>
      <c r="C420" s="126">
        <v>2</v>
      </c>
      <c r="D420" s="308">
        <f>DEDEL!J420</f>
        <v>400029</v>
      </c>
      <c r="E420" s="126" t="b">
        <v>1</v>
      </c>
      <c r="F420" s="309" t="str">
        <f>RIGHT(DEDEL!C420,4)&amp;"."&amp;DEDEL!M420&amp;"."&amp;DEDEL!K420&amp;"."&amp;$C$5</f>
        <v>5404.DDEL5.E27.Ap21</v>
      </c>
      <c r="G420" s="310">
        <f t="shared" ca="1" si="27"/>
        <v>44361</v>
      </c>
      <c r="H420" s="311">
        <f>-DEDEL!Q420</f>
        <v>2052.0400000000004</v>
      </c>
      <c r="I420" s="205">
        <f t="shared" ca="1" si="26"/>
        <v>44361</v>
      </c>
      <c r="J420" s="126">
        <v>3</v>
      </c>
      <c r="K420" s="126" t="b">
        <v>1</v>
      </c>
      <c r="L420" s="126" t="s">
        <v>4009</v>
      </c>
      <c r="M420" s="126" t="b">
        <v>1</v>
      </c>
      <c r="N420" s="126" t="s">
        <v>3687</v>
      </c>
      <c r="O420" s="309" t="str">
        <f>LEFT(DEDEL!D420,19)&amp;"."&amp;DEDELCR!F420</f>
        <v>St Michael's Cathol.5404.DDEL5.E27.Ap21</v>
      </c>
      <c r="P420" s="312" t="str">
        <f>DEDEL!I420</f>
        <v>10163/543965</v>
      </c>
      <c r="Q420" s="126" t="b">
        <v>1</v>
      </c>
      <c r="R420" s="126" t="b">
        <v>1</v>
      </c>
      <c r="S420" s="126" t="b">
        <v>1</v>
      </c>
      <c r="U420" s="301">
        <f t="shared" si="24"/>
        <v>19</v>
      </c>
      <c r="V420" s="301">
        <f t="shared" si="25"/>
        <v>39</v>
      </c>
    </row>
    <row r="421" spans="1:22" x14ac:dyDescent="0.25">
      <c r="A421" s="126" t="s">
        <v>4008</v>
      </c>
      <c r="B421" s="200">
        <v>1</v>
      </c>
      <c r="C421" s="126">
        <v>2</v>
      </c>
      <c r="D421" s="308">
        <f>DEDEL!J421</f>
        <v>400041</v>
      </c>
      <c r="E421" s="126" t="b">
        <v>1</v>
      </c>
      <c r="F421" s="309" t="str">
        <f>RIGHT(DEDEL!C421,4)&amp;"."&amp;DEDEL!M421&amp;"."&amp;DEDEL!K421&amp;"."&amp;$C$5</f>
        <v>5405.DDEL5.E27.Ap21</v>
      </c>
      <c r="G421" s="310">
        <f t="shared" ca="1" si="27"/>
        <v>44361</v>
      </c>
      <c r="H421" s="311">
        <f>-DEDEL!Q421</f>
        <v>3239.1</v>
      </c>
      <c r="I421" s="205">
        <f t="shared" ca="1" si="26"/>
        <v>44361</v>
      </c>
      <c r="J421" s="126">
        <v>3</v>
      </c>
      <c r="K421" s="126" t="b">
        <v>1</v>
      </c>
      <c r="L421" s="126" t="s">
        <v>4009</v>
      </c>
      <c r="M421" s="126" t="b">
        <v>1</v>
      </c>
      <c r="N421" s="126" t="s">
        <v>3687</v>
      </c>
      <c r="O421" s="309" t="str">
        <f>LEFT(DEDEL!D421,19)&amp;"."&amp;DEDELCR!F421</f>
        <v>Finchley Catholic H.5405.DDEL5.E27.Ap21</v>
      </c>
      <c r="P421" s="312" t="str">
        <f>DEDEL!I421</f>
        <v>10163/543965</v>
      </c>
      <c r="Q421" s="126" t="b">
        <v>1</v>
      </c>
      <c r="R421" s="126" t="b">
        <v>1</v>
      </c>
      <c r="S421" s="126" t="b">
        <v>1</v>
      </c>
      <c r="U421" s="301">
        <f t="shared" si="24"/>
        <v>19</v>
      </c>
      <c r="V421" s="301">
        <f t="shared" si="25"/>
        <v>39</v>
      </c>
    </row>
    <row r="422" spans="1:22" x14ac:dyDescent="0.25">
      <c r="A422" s="126" t="s">
        <v>4008</v>
      </c>
      <c r="B422" s="200">
        <v>1</v>
      </c>
      <c r="C422" s="126">
        <v>2</v>
      </c>
      <c r="D422" s="308">
        <f>DEDEL!J422</f>
        <v>400013</v>
      </c>
      <c r="E422" s="126" t="b">
        <v>1</v>
      </c>
      <c r="F422" s="309" t="str">
        <f>RIGHT(DEDEL!C422,4)&amp;"."&amp;DEDEL!M422&amp;"."&amp;DEDEL!K422&amp;"."&amp;$C$5</f>
        <v>5407.DDEL5.E27.Ap21</v>
      </c>
      <c r="G422" s="310">
        <f t="shared" ca="1" si="27"/>
        <v>44361</v>
      </c>
      <c r="H422" s="311">
        <f>-DEDEL!Q422</f>
        <v>3867.0949999999998</v>
      </c>
      <c r="I422" s="205">
        <f t="shared" ca="1" si="26"/>
        <v>44361</v>
      </c>
      <c r="J422" s="126">
        <v>3</v>
      </c>
      <c r="K422" s="126" t="b">
        <v>1</v>
      </c>
      <c r="L422" s="126" t="s">
        <v>4009</v>
      </c>
      <c r="M422" s="126" t="b">
        <v>1</v>
      </c>
      <c r="N422" s="126" t="s">
        <v>3687</v>
      </c>
      <c r="O422" s="309" t="str">
        <f>LEFT(DEDEL!D422,19)&amp;"."&amp;DEDELCR!F422</f>
        <v>St James' Catholic .5407.DDEL5.E27.Ap21</v>
      </c>
      <c r="P422" s="312" t="str">
        <f>DEDEL!I422</f>
        <v>10163/543965</v>
      </c>
      <c r="Q422" s="126" t="b">
        <v>1</v>
      </c>
      <c r="R422" s="126" t="b">
        <v>1</v>
      </c>
      <c r="S422" s="126" t="b">
        <v>1</v>
      </c>
      <c r="U422" s="301">
        <f t="shared" si="24"/>
        <v>19</v>
      </c>
      <c r="V422" s="301">
        <f t="shared" si="25"/>
        <v>39</v>
      </c>
    </row>
    <row r="423" spans="1:22" x14ac:dyDescent="0.25">
      <c r="A423" s="126" t="s">
        <v>4008</v>
      </c>
      <c r="B423" s="200">
        <v>1</v>
      </c>
      <c r="C423" s="126">
        <v>2</v>
      </c>
      <c r="D423" s="308">
        <f>DEDEL!J423</f>
        <v>400140</v>
      </c>
      <c r="E423" s="126" t="b">
        <v>1</v>
      </c>
      <c r="F423" s="309" t="str">
        <f>RIGHT(DEDEL!C423,4)&amp;"."&amp;DEDEL!M423&amp;"."&amp;DEDEL!K423&amp;"."&amp;$C$5</f>
        <v>5427.DDEL5.E27.Ap21</v>
      </c>
      <c r="G423" s="310">
        <f t="shared" ca="1" si="27"/>
        <v>44361</v>
      </c>
      <c r="H423" s="311">
        <f>-DEDEL!Q423</f>
        <v>3645.36</v>
      </c>
      <c r="I423" s="205">
        <f t="shared" ca="1" si="26"/>
        <v>44361</v>
      </c>
      <c r="J423" s="126">
        <v>3</v>
      </c>
      <c r="K423" s="126" t="b">
        <v>1</v>
      </c>
      <c r="L423" s="126" t="s">
        <v>4009</v>
      </c>
      <c r="M423" s="126" t="b">
        <v>1</v>
      </c>
      <c r="N423" s="126" t="s">
        <v>3687</v>
      </c>
      <c r="O423" s="309" t="str">
        <f>LEFT(DEDEL!D423,19)&amp;"."&amp;DEDELCR!F423</f>
        <v>JCoSS.5427.DDEL5.E27.Ap21</v>
      </c>
      <c r="P423" s="312" t="str">
        <f>DEDEL!I423</f>
        <v>10163/543965</v>
      </c>
      <c r="Q423" s="126" t="b">
        <v>1</v>
      </c>
      <c r="R423" s="126" t="b">
        <v>1</v>
      </c>
      <c r="S423" s="126" t="b">
        <v>1</v>
      </c>
      <c r="U423" s="301">
        <f t="shared" si="24"/>
        <v>19</v>
      </c>
      <c r="V423" s="301">
        <f t="shared" si="25"/>
        <v>25</v>
      </c>
    </row>
    <row r="424" spans="1:22" x14ac:dyDescent="0.25">
      <c r="A424" s="126" t="s">
        <v>4008</v>
      </c>
      <c r="B424" s="200">
        <v>1</v>
      </c>
      <c r="C424" s="126">
        <v>2</v>
      </c>
      <c r="D424" s="308">
        <f>DEDEL!J424</f>
        <v>400135</v>
      </c>
      <c r="E424" s="126" t="b">
        <v>1</v>
      </c>
      <c r="F424" s="309" t="str">
        <f>RIGHT(DEDEL!C424,4)&amp;"."&amp;DEDEL!M424&amp;"."&amp;DEDEL!K424&amp;"."&amp;$C$5</f>
        <v>3521.DDEL5.E27.Ap21</v>
      </c>
      <c r="G424" s="310">
        <f t="shared" ca="1" si="27"/>
        <v>44361</v>
      </c>
      <c r="H424" s="311">
        <f>-DEDEL!Q424</f>
        <v>5602.3899999999994</v>
      </c>
      <c r="I424" s="205">
        <f t="shared" ca="1" si="26"/>
        <v>44361</v>
      </c>
      <c r="J424" s="126">
        <v>3</v>
      </c>
      <c r="K424" s="126" t="b">
        <v>1</v>
      </c>
      <c r="L424" s="126" t="s">
        <v>4009</v>
      </c>
      <c r="M424" s="126" t="b">
        <v>1</v>
      </c>
      <c r="N424" s="126" t="s">
        <v>3687</v>
      </c>
      <c r="O424" s="309" t="str">
        <f>LEFT(DEDEL!D424,19)&amp;"."&amp;DEDELCR!F424</f>
        <v>St Mary's and St Jo.3521.DDEL5.E27.Ap21</v>
      </c>
      <c r="P424" s="312" t="str">
        <f>DEDEL!I424</f>
        <v>11510/543965</v>
      </c>
      <c r="Q424" s="126" t="b">
        <v>1</v>
      </c>
      <c r="R424" s="126" t="b">
        <v>1</v>
      </c>
      <c r="S424" s="126" t="b">
        <v>1</v>
      </c>
      <c r="U424" s="301">
        <f t="shared" si="24"/>
        <v>19</v>
      </c>
      <c r="V424" s="301">
        <f t="shared" si="25"/>
        <v>39</v>
      </c>
    </row>
    <row r="425" spans="1:22" x14ac:dyDescent="0.25">
      <c r="A425" s="126" t="s">
        <v>4008</v>
      </c>
      <c r="B425" s="200">
        <v>1</v>
      </c>
      <c r="C425" s="126">
        <v>2</v>
      </c>
      <c r="D425" s="308">
        <f>DEDEL!J425</f>
        <v>400005</v>
      </c>
      <c r="E425" s="126" t="b">
        <v>1</v>
      </c>
      <c r="F425" s="309" t="str">
        <f>RIGHT(DEDEL!C425,4)&amp;"."&amp;DEDEL!M425&amp;"."&amp;DEDEL!K425&amp;"."&amp;$C$5</f>
        <v>2002.DDEL6.E27.Ap21</v>
      </c>
      <c r="G425" s="310">
        <f t="shared" ca="1" si="27"/>
        <v>44361</v>
      </c>
      <c r="H425" s="311">
        <f>-DEDEL!Q425</f>
        <v>9798.15</v>
      </c>
      <c r="I425" s="205">
        <f t="shared" ca="1" si="26"/>
        <v>44361</v>
      </c>
      <c r="J425" s="126">
        <v>3</v>
      </c>
      <c r="K425" s="126" t="b">
        <v>1</v>
      </c>
      <c r="L425" s="126" t="s">
        <v>4009</v>
      </c>
      <c r="M425" s="126" t="b">
        <v>1</v>
      </c>
      <c r="N425" s="126" t="s">
        <v>3687</v>
      </c>
      <c r="O425" s="309" t="str">
        <f>LEFT(DEDEL!D425,19)&amp;"."&amp;DEDELCR!F425</f>
        <v>Barnfield Primary S.2002.DDEL6.E27.Ap21</v>
      </c>
      <c r="P425" s="312" t="str">
        <f>DEDEL!I425</f>
        <v>10162/543965</v>
      </c>
      <c r="Q425" s="126" t="b">
        <v>1</v>
      </c>
      <c r="R425" s="126" t="b">
        <v>1</v>
      </c>
      <c r="S425" s="126" t="b">
        <v>1</v>
      </c>
      <c r="U425" s="301">
        <f t="shared" si="24"/>
        <v>19</v>
      </c>
      <c r="V425" s="301">
        <f t="shared" si="25"/>
        <v>39</v>
      </c>
    </row>
    <row r="426" spans="1:22" x14ac:dyDescent="0.25">
      <c r="A426" s="126" t="s">
        <v>4008</v>
      </c>
      <c r="B426" s="200">
        <v>1</v>
      </c>
      <c r="C426" s="126">
        <v>2</v>
      </c>
      <c r="D426" s="308">
        <f>DEDEL!J426</f>
        <v>400051</v>
      </c>
      <c r="E426" s="126" t="b">
        <v>1</v>
      </c>
      <c r="F426" s="309" t="str">
        <f>RIGHT(DEDEL!C426,4)&amp;"."&amp;DEDEL!M426&amp;"."&amp;DEDEL!K426&amp;"."&amp;$C$5</f>
        <v>2003.DDEL6.E27.Ap21</v>
      </c>
      <c r="G426" s="310">
        <f t="shared" ca="1" si="27"/>
        <v>44361</v>
      </c>
      <c r="H426" s="311">
        <f>-DEDEL!Q426</f>
        <v>8334.33</v>
      </c>
      <c r="I426" s="205">
        <f t="shared" ca="1" si="26"/>
        <v>44361</v>
      </c>
      <c r="J426" s="126">
        <v>3</v>
      </c>
      <c r="K426" s="126" t="b">
        <v>1</v>
      </c>
      <c r="L426" s="126" t="s">
        <v>4009</v>
      </c>
      <c r="M426" s="126" t="b">
        <v>1</v>
      </c>
      <c r="N426" s="126" t="s">
        <v>3687</v>
      </c>
      <c r="O426" s="309" t="str">
        <f>LEFT(DEDEL!D426,19)&amp;"."&amp;DEDELCR!F426</f>
        <v>Bell Lane Primary S.2003.DDEL6.E27.Ap21</v>
      </c>
      <c r="P426" s="312" t="str">
        <f>DEDEL!I426</f>
        <v>10162/543965</v>
      </c>
      <c r="Q426" s="126" t="b">
        <v>1</v>
      </c>
      <c r="R426" s="126" t="b">
        <v>1</v>
      </c>
      <c r="S426" s="126" t="b">
        <v>1</v>
      </c>
      <c r="U426" s="301">
        <f t="shared" si="24"/>
        <v>19</v>
      </c>
      <c r="V426" s="301">
        <f t="shared" si="25"/>
        <v>39</v>
      </c>
    </row>
    <row r="427" spans="1:22" x14ac:dyDescent="0.25">
      <c r="A427" s="126" t="s">
        <v>4008</v>
      </c>
      <c r="B427" s="200">
        <v>1</v>
      </c>
      <c r="C427" s="126">
        <v>2</v>
      </c>
      <c r="D427" s="308">
        <f>DEDEL!J427</f>
        <v>400040</v>
      </c>
      <c r="E427" s="126" t="b">
        <v>1</v>
      </c>
      <c r="F427" s="309" t="str">
        <f>RIGHT(DEDEL!C427,4)&amp;"."&amp;DEDEL!M427&amp;"."&amp;DEDEL!K427&amp;"."&amp;$C$5</f>
        <v>2007.DDEL6.E27.Ap21</v>
      </c>
      <c r="G427" s="310">
        <f t="shared" ca="1" si="27"/>
        <v>44361</v>
      </c>
      <c r="H427" s="311">
        <f>-DEDEL!Q427</f>
        <v>8452.3799999999992</v>
      </c>
      <c r="I427" s="205">
        <f t="shared" ca="1" si="26"/>
        <v>44361</v>
      </c>
      <c r="J427" s="126">
        <v>3</v>
      </c>
      <c r="K427" s="126" t="b">
        <v>1</v>
      </c>
      <c r="L427" s="126" t="s">
        <v>4009</v>
      </c>
      <c r="M427" s="126" t="b">
        <v>1</v>
      </c>
      <c r="N427" s="126" t="s">
        <v>3687</v>
      </c>
      <c r="O427" s="309" t="str">
        <f>LEFT(DEDEL!D427,19)&amp;"."&amp;DEDELCR!F427</f>
        <v>Brookland Junior Sc.2007.DDEL6.E27.Ap21</v>
      </c>
      <c r="P427" s="312" t="str">
        <f>DEDEL!I427</f>
        <v>10162/543965</v>
      </c>
      <c r="Q427" s="126" t="b">
        <v>1</v>
      </c>
      <c r="R427" s="126" t="b">
        <v>1</v>
      </c>
      <c r="S427" s="126" t="b">
        <v>1</v>
      </c>
      <c r="U427" s="301">
        <f t="shared" si="24"/>
        <v>19</v>
      </c>
      <c r="V427" s="301">
        <f t="shared" si="25"/>
        <v>39</v>
      </c>
    </row>
    <row r="428" spans="1:22" x14ac:dyDescent="0.25">
      <c r="A428" s="126" t="s">
        <v>4008</v>
      </c>
      <c r="B428" s="200">
        <v>1</v>
      </c>
      <c r="C428" s="126">
        <v>2</v>
      </c>
      <c r="D428" s="308">
        <f>DEDEL!J428</f>
        <v>400057</v>
      </c>
      <c r="E428" s="126" t="b">
        <v>1</v>
      </c>
      <c r="F428" s="309" t="str">
        <f>RIGHT(DEDEL!C428,4)&amp;"."&amp;DEDEL!M428&amp;"."&amp;DEDEL!K428&amp;"."&amp;$C$5</f>
        <v>2008.DDEL6.E27.Ap21</v>
      </c>
      <c r="G428" s="310">
        <f t="shared" ca="1" si="27"/>
        <v>44361</v>
      </c>
      <c r="H428" s="311">
        <f>-DEDEL!Q428</f>
        <v>6351.09</v>
      </c>
      <c r="I428" s="205">
        <f t="shared" ca="1" si="26"/>
        <v>44361</v>
      </c>
      <c r="J428" s="126">
        <v>3</v>
      </c>
      <c r="K428" s="126" t="b">
        <v>1</v>
      </c>
      <c r="L428" s="126" t="s">
        <v>4009</v>
      </c>
      <c r="M428" s="126" t="b">
        <v>1</v>
      </c>
      <c r="N428" s="126" t="s">
        <v>3687</v>
      </c>
      <c r="O428" s="309" t="str">
        <f>LEFT(DEDEL!D428,19)&amp;"."&amp;DEDELCR!F428</f>
        <v>Brookland Infant an.2008.DDEL6.E27.Ap21</v>
      </c>
      <c r="P428" s="312" t="str">
        <f>DEDEL!I428</f>
        <v>10162/543965</v>
      </c>
      <c r="Q428" s="126" t="b">
        <v>1</v>
      </c>
      <c r="R428" s="126" t="b">
        <v>1</v>
      </c>
      <c r="S428" s="126" t="b">
        <v>1</v>
      </c>
      <c r="U428" s="301">
        <f t="shared" si="24"/>
        <v>19</v>
      </c>
      <c r="V428" s="301">
        <f t="shared" si="25"/>
        <v>39</v>
      </c>
    </row>
    <row r="429" spans="1:22" x14ac:dyDescent="0.25">
      <c r="A429" s="126" t="s">
        <v>4008</v>
      </c>
      <c r="B429" s="200">
        <v>1</v>
      </c>
      <c r="C429" s="126">
        <v>2</v>
      </c>
      <c r="D429" s="308">
        <f>DEDEL!J429</f>
        <v>400061</v>
      </c>
      <c r="E429" s="126" t="b">
        <v>1</v>
      </c>
      <c r="F429" s="309" t="str">
        <f>RIGHT(DEDEL!C429,4)&amp;"."&amp;DEDEL!M429&amp;"."&amp;DEDEL!K429&amp;"."&amp;$C$5</f>
        <v>2009.DDEL6.E27.Ap21</v>
      </c>
      <c r="G429" s="310">
        <f t="shared" ca="1" si="27"/>
        <v>44361</v>
      </c>
      <c r="H429" s="311">
        <f>-DEDEL!Q429</f>
        <v>9892.59</v>
      </c>
      <c r="I429" s="205">
        <f t="shared" ca="1" si="26"/>
        <v>44361</v>
      </c>
      <c r="J429" s="126">
        <v>3</v>
      </c>
      <c r="K429" s="126" t="b">
        <v>1</v>
      </c>
      <c r="L429" s="126" t="s">
        <v>4009</v>
      </c>
      <c r="M429" s="126" t="b">
        <v>1</v>
      </c>
      <c r="N429" s="126" t="s">
        <v>3687</v>
      </c>
      <c r="O429" s="309" t="str">
        <f>LEFT(DEDEL!D429,19)&amp;"."&amp;DEDELCR!F429</f>
        <v>Brunswick Park Prim.2009.DDEL6.E27.Ap21</v>
      </c>
      <c r="P429" s="312" t="str">
        <f>DEDEL!I429</f>
        <v>10162/543965</v>
      </c>
      <c r="Q429" s="126" t="b">
        <v>1</v>
      </c>
      <c r="R429" s="126" t="b">
        <v>1</v>
      </c>
      <c r="S429" s="126" t="b">
        <v>1</v>
      </c>
      <c r="U429" s="301">
        <f t="shared" si="24"/>
        <v>19</v>
      </c>
      <c r="V429" s="301">
        <f t="shared" si="25"/>
        <v>39</v>
      </c>
    </row>
    <row r="430" spans="1:22" x14ac:dyDescent="0.25">
      <c r="A430" s="126" t="s">
        <v>4008</v>
      </c>
      <c r="B430" s="200">
        <v>1</v>
      </c>
      <c r="C430" s="126">
        <v>2</v>
      </c>
      <c r="D430" s="308">
        <f>DEDEL!J430</f>
        <v>400020</v>
      </c>
      <c r="E430" s="126" t="b">
        <v>1</v>
      </c>
      <c r="F430" s="309" t="str">
        <f>RIGHT(DEDEL!C430,4)&amp;"."&amp;DEDEL!M430&amp;"."&amp;DEDEL!K430&amp;"."&amp;$C$5</f>
        <v>2011.DDEL6.E27.Ap21</v>
      </c>
      <c r="G430" s="310">
        <f t="shared" ca="1" si="27"/>
        <v>44361</v>
      </c>
      <c r="H430" s="311">
        <f>-DEDEL!Q430</f>
        <v>4934.49</v>
      </c>
      <c r="I430" s="205">
        <f t="shared" ca="1" si="26"/>
        <v>44361</v>
      </c>
      <c r="J430" s="126">
        <v>3</v>
      </c>
      <c r="K430" s="126" t="b">
        <v>1</v>
      </c>
      <c r="L430" s="126" t="s">
        <v>4009</v>
      </c>
      <c r="M430" s="126" t="b">
        <v>1</v>
      </c>
      <c r="N430" s="126" t="s">
        <v>3687</v>
      </c>
      <c r="O430" s="309" t="str">
        <f>LEFT(DEDEL!D430,19)&amp;"."&amp;DEDELCR!F430</f>
        <v>Church Hill School.2011.DDEL6.E27.Ap21</v>
      </c>
      <c r="P430" s="312" t="str">
        <f>DEDEL!I430</f>
        <v>10162/543965</v>
      </c>
      <c r="Q430" s="126" t="b">
        <v>1</v>
      </c>
      <c r="R430" s="126" t="b">
        <v>1</v>
      </c>
      <c r="S430" s="126" t="b">
        <v>1</v>
      </c>
      <c r="U430" s="301">
        <f t="shared" si="24"/>
        <v>19</v>
      </c>
      <c r="V430" s="301">
        <f t="shared" si="25"/>
        <v>38</v>
      </c>
    </row>
    <row r="431" spans="1:22" x14ac:dyDescent="0.25">
      <c r="A431" s="126" t="s">
        <v>4008</v>
      </c>
      <c r="B431" s="200">
        <v>1</v>
      </c>
      <c r="C431" s="126">
        <v>2</v>
      </c>
      <c r="D431" s="308">
        <f>DEDEL!J431</f>
        <v>400050</v>
      </c>
      <c r="E431" s="126" t="b">
        <v>1</v>
      </c>
      <c r="F431" s="309" t="str">
        <f>RIGHT(DEDEL!C431,4)&amp;"."&amp;DEDEL!M431&amp;"."&amp;DEDEL!K431&amp;"."&amp;$C$5</f>
        <v>2014.DDEL6.E27.Ap21</v>
      </c>
      <c r="G431" s="310">
        <f t="shared" ca="1" si="27"/>
        <v>44361</v>
      </c>
      <c r="H431" s="311">
        <f>-DEDEL!Q431</f>
        <v>14827.08</v>
      </c>
      <c r="I431" s="205">
        <f t="shared" ca="1" si="26"/>
        <v>44361</v>
      </c>
      <c r="J431" s="126">
        <v>3</v>
      </c>
      <c r="K431" s="126" t="b">
        <v>1</v>
      </c>
      <c r="L431" s="126" t="s">
        <v>4009</v>
      </c>
      <c r="M431" s="126" t="b">
        <v>1</v>
      </c>
      <c r="N431" s="126" t="s">
        <v>3687</v>
      </c>
      <c r="O431" s="309" t="str">
        <f>LEFT(DEDEL!D431,19)&amp;"."&amp;DEDELCR!F431</f>
        <v>Colindale Primary S.2014.DDEL6.E27.Ap21</v>
      </c>
      <c r="P431" s="312" t="str">
        <f>DEDEL!I431</f>
        <v>10162/543965</v>
      </c>
      <c r="Q431" s="126" t="b">
        <v>1</v>
      </c>
      <c r="R431" s="126" t="b">
        <v>1</v>
      </c>
      <c r="S431" s="126" t="b">
        <v>1</v>
      </c>
      <c r="U431" s="301">
        <f t="shared" si="24"/>
        <v>19</v>
      </c>
      <c r="V431" s="301">
        <f t="shared" si="25"/>
        <v>39</v>
      </c>
    </row>
    <row r="432" spans="1:22" x14ac:dyDescent="0.25">
      <c r="A432" s="126" t="s">
        <v>4008</v>
      </c>
      <c r="B432" s="200">
        <v>1</v>
      </c>
      <c r="C432" s="126">
        <v>2</v>
      </c>
      <c r="D432" s="308">
        <f>DEDEL!J432</f>
        <v>400059</v>
      </c>
      <c r="E432" s="126" t="b">
        <v>1</v>
      </c>
      <c r="F432" s="309" t="str">
        <f>RIGHT(DEDEL!C432,4)&amp;"."&amp;DEDEL!M432&amp;"."&amp;DEDEL!K432&amp;"."&amp;$C$5</f>
        <v>2015.DDEL6.E27.Ap21</v>
      </c>
      <c r="G432" s="310">
        <f t="shared" ca="1" si="27"/>
        <v>44361</v>
      </c>
      <c r="H432" s="311">
        <f>-DEDEL!Q432</f>
        <v>4958.0999999999995</v>
      </c>
      <c r="I432" s="205">
        <f t="shared" ca="1" si="26"/>
        <v>44361</v>
      </c>
      <c r="J432" s="126">
        <v>3</v>
      </c>
      <c r="K432" s="126" t="b">
        <v>1</v>
      </c>
      <c r="L432" s="126" t="s">
        <v>4009</v>
      </c>
      <c r="M432" s="126" t="b">
        <v>1</v>
      </c>
      <c r="N432" s="126" t="s">
        <v>3687</v>
      </c>
      <c r="O432" s="309" t="str">
        <f>LEFT(DEDEL!D432,19)&amp;"."&amp;DEDELCR!F432</f>
        <v>Coppetts Wood Prima.2015.DDEL6.E27.Ap21</v>
      </c>
      <c r="P432" s="312" t="str">
        <f>DEDEL!I432</f>
        <v>10162/543965</v>
      </c>
      <c r="Q432" s="126" t="b">
        <v>1</v>
      </c>
      <c r="R432" s="126" t="b">
        <v>1</v>
      </c>
      <c r="S432" s="126" t="b">
        <v>1</v>
      </c>
      <c r="U432" s="301">
        <f t="shared" si="24"/>
        <v>19</v>
      </c>
      <c r="V432" s="301">
        <f t="shared" si="25"/>
        <v>39</v>
      </c>
    </row>
    <row r="433" spans="1:22" x14ac:dyDescent="0.25">
      <c r="A433" s="126" t="s">
        <v>4008</v>
      </c>
      <c r="B433" s="200">
        <v>1</v>
      </c>
      <c r="C433" s="126">
        <v>2</v>
      </c>
      <c r="D433" s="308">
        <f>DEDEL!J433</f>
        <v>400049</v>
      </c>
      <c r="E433" s="126" t="b">
        <v>1</v>
      </c>
      <c r="F433" s="309" t="str">
        <f>RIGHT(DEDEL!C433,4)&amp;"."&amp;DEDEL!M433&amp;"."&amp;DEDEL!K433&amp;"."&amp;$C$5</f>
        <v>2016.DDEL6.E27.Ap21</v>
      </c>
      <c r="G433" s="310">
        <f t="shared" ca="1" si="27"/>
        <v>44361</v>
      </c>
      <c r="H433" s="311">
        <f>-DEDEL!Q433</f>
        <v>4958.0999999999995</v>
      </c>
      <c r="I433" s="205">
        <f t="shared" ca="1" si="26"/>
        <v>44361</v>
      </c>
      <c r="J433" s="126">
        <v>3</v>
      </c>
      <c r="K433" s="126" t="b">
        <v>1</v>
      </c>
      <c r="L433" s="126" t="s">
        <v>4009</v>
      </c>
      <c r="M433" s="126" t="b">
        <v>1</v>
      </c>
      <c r="N433" s="126" t="s">
        <v>3687</v>
      </c>
      <c r="O433" s="309" t="str">
        <f>LEFT(DEDEL!D433,19)&amp;"."&amp;DEDELCR!F433</f>
        <v>Courtland School.2016.DDEL6.E27.Ap21</v>
      </c>
      <c r="P433" s="312" t="str">
        <f>DEDEL!I433</f>
        <v>10162/543965</v>
      </c>
      <c r="Q433" s="126" t="b">
        <v>1</v>
      </c>
      <c r="R433" s="126" t="b">
        <v>1</v>
      </c>
      <c r="S433" s="126" t="b">
        <v>1</v>
      </c>
      <c r="U433" s="301">
        <f t="shared" si="24"/>
        <v>19</v>
      </c>
      <c r="V433" s="301">
        <f t="shared" si="25"/>
        <v>36</v>
      </c>
    </row>
    <row r="434" spans="1:22" x14ac:dyDescent="0.25">
      <c r="A434" s="126" t="s">
        <v>4008</v>
      </c>
      <c r="B434" s="200">
        <v>1</v>
      </c>
      <c r="C434" s="126">
        <v>2</v>
      </c>
      <c r="D434" s="308">
        <f>DEDEL!J434</f>
        <v>400080</v>
      </c>
      <c r="E434" s="126" t="b">
        <v>1</v>
      </c>
      <c r="F434" s="309" t="str">
        <f>RIGHT(DEDEL!C434,4)&amp;"."&amp;DEDEL!M434&amp;"."&amp;DEDEL!K434&amp;"."&amp;$C$5</f>
        <v>2017.DDEL6.E27.Ap21</v>
      </c>
      <c r="G434" s="310">
        <f t="shared" ca="1" si="27"/>
        <v>44361</v>
      </c>
      <c r="H434" s="311">
        <f>-DEDEL!Q434</f>
        <v>9491.2199999999993</v>
      </c>
      <c r="I434" s="205">
        <f t="shared" ca="1" si="26"/>
        <v>44361</v>
      </c>
      <c r="J434" s="126">
        <v>3</v>
      </c>
      <c r="K434" s="126" t="b">
        <v>1</v>
      </c>
      <c r="L434" s="126" t="s">
        <v>4009</v>
      </c>
      <c r="M434" s="126" t="b">
        <v>1</v>
      </c>
      <c r="N434" s="126" t="s">
        <v>3687</v>
      </c>
      <c r="O434" s="309" t="str">
        <f>LEFT(DEDEL!D434,19)&amp;"."&amp;DEDELCR!F434</f>
        <v>Cromer Road Primary.2017.DDEL6.E27.Ap21</v>
      </c>
      <c r="P434" s="312" t="str">
        <f>DEDEL!I434</f>
        <v>10162/543965</v>
      </c>
      <c r="Q434" s="126" t="b">
        <v>1</v>
      </c>
      <c r="R434" s="126" t="b">
        <v>1</v>
      </c>
      <c r="S434" s="126" t="b">
        <v>1</v>
      </c>
      <c r="U434" s="301">
        <f t="shared" si="24"/>
        <v>19</v>
      </c>
      <c r="V434" s="301">
        <f t="shared" si="25"/>
        <v>39</v>
      </c>
    </row>
    <row r="435" spans="1:22" x14ac:dyDescent="0.25">
      <c r="A435" s="126" t="s">
        <v>4008</v>
      </c>
      <c r="B435" s="200">
        <v>1</v>
      </c>
      <c r="C435" s="126">
        <v>2</v>
      </c>
      <c r="D435" s="308">
        <f>DEDEL!J435</f>
        <v>400036</v>
      </c>
      <c r="E435" s="126" t="b">
        <v>1</v>
      </c>
      <c r="F435" s="309" t="str">
        <f>RIGHT(DEDEL!C435,4)&amp;"."&amp;DEDEL!M435&amp;"."&amp;DEDEL!K435&amp;"."&amp;$C$5</f>
        <v>2019.DDEL6.E27.Ap21</v>
      </c>
      <c r="G435" s="310">
        <f t="shared" ca="1" si="27"/>
        <v>44361</v>
      </c>
      <c r="H435" s="311">
        <f>-DEDEL!Q435</f>
        <v>5028.93</v>
      </c>
      <c r="I435" s="205">
        <f t="shared" ca="1" si="26"/>
        <v>44361</v>
      </c>
      <c r="J435" s="126">
        <v>3</v>
      </c>
      <c r="K435" s="126" t="b">
        <v>1</v>
      </c>
      <c r="L435" s="126" t="s">
        <v>4009</v>
      </c>
      <c r="M435" s="126" t="b">
        <v>1</v>
      </c>
      <c r="N435" s="126" t="s">
        <v>3687</v>
      </c>
      <c r="O435" s="309" t="str">
        <f>LEFT(DEDEL!D435,19)&amp;"."&amp;DEDELCR!F435</f>
        <v>Deansbrook Infant S.2019.DDEL6.E27.Ap21</v>
      </c>
      <c r="P435" s="312" t="str">
        <f>DEDEL!I435</f>
        <v>10162/543965</v>
      </c>
      <c r="Q435" s="126" t="b">
        <v>1</v>
      </c>
      <c r="R435" s="126" t="b">
        <v>1</v>
      </c>
      <c r="S435" s="126" t="b">
        <v>1</v>
      </c>
      <c r="U435" s="301">
        <f t="shared" si="24"/>
        <v>19</v>
      </c>
      <c r="V435" s="301">
        <f t="shared" si="25"/>
        <v>39</v>
      </c>
    </row>
    <row r="436" spans="1:22" x14ac:dyDescent="0.25">
      <c r="A436" s="126" t="s">
        <v>4008</v>
      </c>
      <c r="B436" s="200">
        <v>1</v>
      </c>
      <c r="C436" s="126">
        <v>2</v>
      </c>
      <c r="D436" s="308">
        <f>DEDEL!J436</f>
        <v>400042</v>
      </c>
      <c r="E436" s="126" t="b">
        <v>1</v>
      </c>
      <c r="F436" s="309" t="str">
        <f>RIGHT(DEDEL!C436,4)&amp;"."&amp;DEDEL!M436&amp;"."&amp;DEDEL!K436&amp;"."&amp;$C$5</f>
        <v>2021.DDEL6.E27.Ap21</v>
      </c>
      <c r="G436" s="310">
        <f t="shared" ca="1" si="27"/>
        <v>44361</v>
      </c>
      <c r="H436" s="311">
        <f>-DEDEL!Q436</f>
        <v>10459.23</v>
      </c>
      <c r="I436" s="205">
        <f t="shared" ca="1" si="26"/>
        <v>44361</v>
      </c>
      <c r="J436" s="126">
        <v>3</v>
      </c>
      <c r="K436" s="126" t="b">
        <v>1</v>
      </c>
      <c r="L436" s="126" t="s">
        <v>4009</v>
      </c>
      <c r="M436" s="126" t="b">
        <v>1</v>
      </c>
      <c r="N436" s="126" t="s">
        <v>3687</v>
      </c>
      <c r="O436" s="309" t="str">
        <f>LEFT(DEDEL!D436,19)&amp;"."&amp;DEDELCR!F436</f>
        <v>Dollis Primary Scho.2021.DDEL6.E27.Ap21</v>
      </c>
      <c r="P436" s="312" t="str">
        <f>DEDEL!I436</f>
        <v>10162/543965</v>
      </c>
      <c r="Q436" s="126" t="b">
        <v>1</v>
      </c>
      <c r="R436" s="126" t="b">
        <v>1</v>
      </c>
      <c r="S436" s="126" t="b">
        <v>1</v>
      </c>
      <c r="U436" s="301">
        <f t="shared" si="24"/>
        <v>19</v>
      </c>
      <c r="V436" s="301">
        <f t="shared" si="25"/>
        <v>39</v>
      </c>
    </row>
    <row r="437" spans="1:22" x14ac:dyDescent="0.25">
      <c r="A437" s="126" t="s">
        <v>4008</v>
      </c>
      <c r="B437" s="200">
        <v>1</v>
      </c>
      <c r="C437" s="126">
        <v>2</v>
      </c>
      <c r="D437" s="308">
        <f>DEDEL!J437</f>
        <v>400159</v>
      </c>
      <c r="E437" s="126" t="b">
        <v>1</v>
      </c>
      <c r="F437" s="309" t="str">
        <f>RIGHT(DEDEL!C437,4)&amp;"."&amp;DEDEL!M437&amp;"."&amp;DEDEL!K437&amp;"."&amp;$C$5</f>
        <v>2023.DDEL6.E27.Ap21</v>
      </c>
      <c r="G437" s="310">
        <f t="shared" ca="1" si="27"/>
        <v>44361</v>
      </c>
      <c r="H437" s="311">
        <f>-DEDEL!Q437</f>
        <v>11852.22</v>
      </c>
      <c r="I437" s="205">
        <f t="shared" ca="1" si="26"/>
        <v>44361</v>
      </c>
      <c r="J437" s="126">
        <v>3</v>
      </c>
      <c r="K437" s="126" t="b">
        <v>1</v>
      </c>
      <c r="L437" s="126" t="s">
        <v>4009</v>
      </c>
      <c r="M437" s="126" t="b">
        <v>1</v>
      </c>
      <c r="N437" s="126" t="s">
        <v>3687</v>
      </c>
      <c r="O437" s="309" t="str">
        <f>LEFT(DEDEL!D437,19)&amp;"."&amp;DEDELCR!F437</f>
        <v>Edgware Primary Sch.2023.DDEL6.E27.Ap21</v>
      </c>
      <c r="P437" s="312" t="str">
        <f>DEDEL!I437</f>
        <v>10162/543965</v>
      </c>
      <c r="Q437" s="126" t="b">
        <v>1</v>
      </c>
      <c r="R437" s="126" t="b">
        <v>1</v>
      </c>
      <c r="S437" s="126" t="b">
        <v>1</v>
      </c>
      <c r="U437" s="301">
        <f t="shared" ref="U437:U500" si="28">LEN(F437)</f>
        <v>19</v>
      </c>
      <c r="V437" s="301">
        <f t="shared" ref="V437:V500" si="29">LEN(O437)</f>
        <v>39</v>
      </c>
    </row>
    <row r="438" spans="1:22" x14ac:dyDescent="0.25">
      <c r="A438" s="126" t="s">
        <v>4008</v>
      </c>
      <c r="B438" s="200">
        <v>1</v>
      </c>
      <c r="C438" s="126">
        <v>2</v>
      </c>
      <c r="D438" s="308">
        <f>DEDEL!J438</f>
        <v>400047</v>
      </c>
      <c r="E438" s="126" t="b">
        <v>1</v>
      </c>
      <c r="F438" s="309" t="str">
        <f>RIGHT(DEDEL!C438,4)&amp;"."&amp;DEDEL!M438&amp;"."&amp;DEDEL!K438&amp;"."&amp;$C$5</f>
        <v>2024.DDEL6.E27.Ap21</v>
      </c>
      <c r="G438" s="310">
        <f t="shared" ca="1" si="27"/>
        <v>44361</v>
      </c>
      <c r="H438" s="311">
        <f>-DEDEL!Q438</f>
        <v>4651.17</v>
      </c>
      <c r="I438" s="205">
        <f t="shared" ca="1" si="26"/>
        <v>44361</v>
      </c>
      <c r="J438" s="126">
        <v>3</v>
      </c>
      <c r="K438" s="126" t="b">
        <v>1</v>
      </c>
      <c r="L438" s="126" t="s">
        <v>4009</v>
      </c>
      <c r="M438" s="126" t="b">
        <v>1</v>
      </c>
      <c r="N438" s="126" t="s">
        <v>3687</v>
      </c>
      <c r="O438" s="309" t="str">
        <f>LEFT(DEDEL!D438,19)&amp;"."&amp;DEDELCR!F438</f>
        <v>Fairway Primary Sch.2024.DDEL6.E27.Ap21</v>
      </c>
      <c r="P438" s="312" t="str">
        <f>DEDEL!I438</f>
        <v>10162/543965</v>
      </c>
      <c r="Q438" s="126" t="b">
        <v>1</v>
      </c>
      <c r="R438" s="126" t="b">
        <v>1</v>
      </c>
      <c r="S438" s="126" t="b">
        <v>1</v>
      </c>
      <c r="U438" s="301">
        <f t="shared" si="28"/>
        <v>19</v>
      </c>
      <c r="V438" s="301">
        <f t="shared" si="29"/>
        <v>39</v>
      </c>
    </row>
    <row r="439" spans="1:22" x14ac:dyDescent="0.25">
      <c r="A439" s="126" t="s">
        <v>4008</v>
      </c>
      <c r="B439" s="200">
        <v>1</v>
      </c>
      <c r="C439" s="126">
        <v>2</v>
      </c>
      <c r="D439" s="308">
        <f>DEDEL!J439</f>
        <v>400001</v>
      </c>
      <c r="E439" s="126" t="b">
        <v>1</v>
      </c>
      <c r="F439" s="309" t="str">
        <f>RIGHT(DEDEL!C439,4)&amp;"."&amp;DEDEL!M439&amp;"."&amp;DEDEL!K439&amp;"."&amp;$C$5</f>
        <v>2025.DDEL6.E27.Ap21</v>
      </c>
      <c r="G439" s="310">
        <f t="shared" ca="1" si="27"/>
        <v>44361</v>
      </c>
      <c r="H439" s="311">
        <f>-DEDEL!Q439</f>
        <v>7507.98</v>
      </c>
      <c r="I439" s="205">
        <f t="shared" ca="1" si="26"/>
        <v>44361</v>
      </c>
      <c r="J439" s="126">
        <v>3</v>
      </c>
      <c r="K439" s="126" t="b">
        <v>1</v>
      </c>
      <c r="L439" s="126" t="s">
        <v>4009</v>
      </c>
      <c r="M439" s="126" t="b">
        <v>1</v>
      </c>
      <c r="N439" s="126" t="s">
        <v>3687</v>
      </c>
      <c r="O439" s="309" t="str">
        <f>LEFT(DEDEL!D439,19)&amp;"."&amp;DEDELCR!F439</f>
        <v>Foulds School.2025.DDEL6.E27.Ap21</v>
      </c>
      <c r="P439" s="312" t="str">
        <f>DEDEL!I439</f>
        <v>10162/543965</v>
      </c>
      <c r="Q439" s="126" t="b">
        <v>1</v>
      </c>
      <c r="R439" s="126" t="b">
        <v>1</v>
      </c>
      <c r="S439" s="126" t="b">
        <v>1</v>
      </c>
      <c r="U439" s="301">
        <f t="shared" si="28"/>
        <v>19</v>
      </c>
      <c r="V439" s="301">
        <f t="shared" si="29"/>
        <v>33</v>
      </c>
    </row>
    <row r="440" spans="1:22" x14ac:dyDescent="0.25">
      <c r="A440" s="126" t="s">
        <v>4008</v>
      </c>
      <c r="B440" s="200">
        <v>1</v>
      </c>
      <c r="C440" s="126">
        <v>2</v>
      </c>
      <c r="D440" s="308">
        <f>DEDEL!J440</f>
        <v>400082</v>
      </c>
      <c r="E440" s="126" t="b">
        <v>1</v>
      </c>
      <c r="F440" s="309" t="str">
        <f>RIGHT(DEDEL!C440,4)&amp;"."&amp;DEDEL!M440&amp;"."&amp;DEDEL!K440&amp;"."&amp;$C$5</f>
        <v>2026.DDEL6.E27.Ap21</v>
      </c>
      <c r="G440" s="310">
        <f t="shared" ca="1" si="27"/>
        <v>44361</v>
      </c>
      <c r="H440" s="311">
        <f>-DEDEL!Q440</f>
        <v>11734.17</v>
      </c>
      <c r="I440" s="205">
        <f t="shared" ca="1" si="26"/>
        <v>44361</v>
      </c>
      <c r="J440" s="126">
        <v>3</v>
      </c>
      <c r="K440" s="126" t="b">
        <v>1</v>
      </c>
      <c r="L440" s="126" t="s">
        <v>4009</v>
      </c>
      <c r="M440" s="126" t="b">
        <v>1</v>
      </c>
      <c r="N440" s="126" t="s">
        <v>3687</v>
      </c>
      <c r="O440" s="309" t="str">
        <f>LEFT(DEDEL!D440,19)&amp;"."&amp;DEDELCR!F440</f>
        <v>Frith Manor Primary.2026.DDEL6.E27.Ap21</v>
      </c>
      <c r="P440" s="312" t="str">
        <f>DEDEL!I440</f>
        <v>10162/543965</v>
      </c>
      <c r="Q440" s="126" t="b">
        <v>1</v>
      </c>
      <c r="R440" s="126" t="b">
        <v>1</v>
      </c>
      <c r="S440" s="126" t="b">
        <v>1</v>
      </c>
      <c r="U440" s="301">
        <f t="shared" si="28"/>
        <v>19</v>
      </c>
      <c r="V440" s="301">
        <f t="shared" si="29"/>
        <v>39</v>
      </c>
    </row>
    <row r="441" spans="1:22" x14ac:dyDescent="0.25">
      <c r="A441" s="126" t="s">
        <v>4008</v>
      </c>
      <c r="B441" s="200">
        <v>1</v>
      </c>
      <c r="C441" s="126">
        <v>2</v>
      </c>
      <c r="D441" s="308">
        <f>DEDEL!J441</f>
        <v>400002</v>
      </c>
      <c r="E441" s="126" t="b">
        <v>1</v>
      </c>
      <c r="F441" s="309" t="str">
        <f>RIGHT(DEDEL!C441,4)&amp;"."&amp;DEDEL!M441&amp;"."&amp;DEDEL!K441&amp;"."&amp;$C$5</f>
        <v>2027.DDEL6.E27.Ap21</v>
      </c>
      <c r="G441" s="310">
        <f t="shared" ca="1" si="27"/>
        <v>44361</v>
      </c>
      <c r="H441" s="311">
        <f>-DEDEL!Q441</f>
        <v>8287.11</v>
      </c>
      <c r="I441" s="205">
        <f t="shared" ca="1" si="26"/>
        <v>44361</v>
      </c>
      <c r="J441" s="126">
        <v>3</v>
      </c>
      <c r="K441" s="126" t="b">
        <v>1</v>
      </c>
      <c r="L441" s="126" t="s">
        <v>4009</v>
      </c>
      <c r="M441" s="126" t="b">
        <v>1</v>
      </c>
      <c r="N441" s="126" t="s">
        <v>3687</v>
      </c>
      <c r="O441" s="309" t="str">
        <f>LEFT(DEDEL!D441,19)&amp;"."&amp;DEDELCR!F441</f>
        <v>Garden Suburb Junio.2027.DDEL6.E27.Ap21</v>
      </c>
      <c r="P441" s="312" t="str">
        <f>DEDEL!I441</f>
        <v>10162/543965</v>
      </c>
      <c r="Q441" s="126" t="b">
        <v>1</v>
      </c>
      <c r="R441" s="126" t="b">
        <v>1</v>
      </c>
      <c r="S441" s="126" t="b">
        <v>1</v>
      </c>
      <c r="U441" s="301">
        <f t="shared" si="28"/>
        <v>19</v>
      </c>
      <c r="V441" s="301">
        <f t="shared" si="29"/>
        <v>39</v>
      </c>
    </row>
    <row r="442" spans="1:22" x14ac:dyDescent="0.25">
      <c r="A442" s="126" t="s">
        <v>4008</v>
      </c>
      <c r="B442" s="200">
        <v>1</v>
      </c>
      <c r="C442" s="126">
        <v>2</v>
      </c>
      <c r="D442" s="308">
        <f>DEDEL!J442</f>
        <v>400067</v>
      </c>
      <c r="E442" s="126" t="b">
        <v>1</v>
      </c>
      <c r="F442" s="309" t="str">
        <f>RIGHT(DEDEL!C442,4)&amp;"."&amp;DEDEL!M442&amp;"."&amp;DEDEL!K442&amp;"."&amp;$C$5</f>
        <v>2028.DDEL6.E27.Ap21</v>
      </c>
      <c r="G442" s="310">
        <f t="shared" ca="1" si="27"/>
        <v>44361</v>
      </c>
      <c r="H442" s="311">
        <f>-DEDEL!Q442</f>
        <v>5501.13</v>
      </c>
      <c r="I442" s="205">
        <f t="shared" ca="1" si="26"/>
        <v>44361</v>
      </c>
      <c r="J442" s="126">
        <v>3</v>
      </c>
      <c r="K442" s="126" t="b">
        <v>1</v>
      </c>
      <c r="L442" s="126" t="s">
        <v>4009</v>
      </c>
      <c r="M442" s="126" t="b">
        <v>1</v>
      </c>
      <c r="N442" s="126" t="s">
        <v>3687</v>
      </c>
      <c r="O442" s="309" t="str">
        <f>LEFT(DEDEL!D442,19)&amp;"."&amp;DEDELCR!F442</f>
        <v>Garden Suburb Infan.2028.DDEL6.E27.Ap21</v>
      </c>
      <c r="P442" s="312" t="str">
        <f>DEDEL!I442</f>
        <v>10162/543965</v>
      </c>
      <c r="Q442" s="126" t="b">
        <v>1</v>
      </c>
      <c r="R442" s="126" t="b">
        <v>1</v>
      </c>
      <c r="S442" s="126" t="b">
        <v>1</v>
      </c>
      <c r="U442" s="301">
        <f t="shared" si="28"/>
        <v>19</v>
      </c>
      <c r="V442" s="301">
        <f t="shared" si="29"/>
        <v>39</v>
      </c>
    </row>
    <row r="443" spans="1:22" x14ac:dyDescent="0.25">
      <c r="A443" s="126" t="s">
        <v>4008</v>
      </c>
      <c r="B443" s="200">
        <v>1</v>
      </c>
      <c r="C443" s="126">
        <v>2</v>
      </c>
      <c r="D443" s="308">
        <f>DEDEL!J443</f>
        <v>400035</v>
      </c>
      <c r="E443" s="126" t="b">
        <v>1</v>
      </c>
      <c r="F443" s="309" t="str">
        <f>RIGHT(DEDEL!C443,4)&amp;"."&amp;DEDEL!M443&amp;"."&amp;DEDEL!K443&amp;"."&amp;$C$5</f>
        <v>2029.DDEL6.E27.Ap21</v>
      </c>
      <c r="G443" s="310">
        <f t="shared" ca="1" si="27"/>
        <v>44361</v>
      </c>
      <c r="H443" s="311">
        <f>-DEDEL!Q443</f>
        <v>9774.5399999999991</v>
      </c>
      <c r="I443" s="205">
        <f t="shared" ca="1" si="26"/>
        <v>44361</v>
      </c>
      <c r="J443" s="126">
        <v>3</v>
      </c>
      <c r="K443" s="126" t="b">
        <v>1</v>
      </c>
      <c r="L443" s="126" t="s">
        <v>4009</v>
      </c>
      <c r="M443" s="126" t="b">
        <v>1</v>
      </c>
      <c r="N443" s="126" t="s">
        <v>3687</v>
      </c>
      <c r="O443" s="309" t="str">
        <f>LEFT(DEDEL!D443,19)&amp;"."&amp;DEDELCR!F443</f>
        <v>Goldbeaters Primary.2029.DDEL6.E27.Ap21</v>
      </c>
      <c r="P443" s="312" t="str">
        <f>DEDEL!I443</f>
        <v>10162/543965</v>
      </c>
      <c r="Q443" s="126" t="b">
        <v>1</v>
      </c>
      <c r="R443" s="126" t="b">
        <v>1</v>
      </c>
      <c r="S443" s="126" t="b">
        <v>1</v>
      </c>
      <c r="U443" s="301">
        <f t="shared" si="28"/>
        <v>19</v>
      </c>
      <c r="V443" s="301">
        <f t="shared" si="29"/>
        <v>39</v>
      </c>
    </row>
    <row r="444" spans="1:22" x14ac:dyDescent="0.25">
      <c r="A444" s="126" t="s">
        <v>4008</v>
      </c>
      <c r="B444" s="200">
        <v>1</v>
      </c>
      <c r="C444" s="126">
        <v>2</v>
      </c>
      <c r="D444" s="308">
        <f>DEDEL!J444</f>
        <v>400026</v>
      </c>
      <c r="E444" s="126" t="b">
        <v>1</v>
      </c>
      <c r="F444" s="309" t="str">
        <f>RIGHT(DEDEL!C444,4)&amp;"."&amp;DEDEL!M444&amp;"."&amp;DEDEL!K444&amp;"."&amp;$C$5</f>
        <v>2031.DDEL6.E27.Ap21</v>
      </c>
      <c r="G444" s="310">
        <f t="shared" ca="1" si="27"/>
        <v>44361</v>
      </c>
      <c r="H444" s="311">
        <f>-DEDEL!Q444</f>
        <v>4391.46</v>
      </c>
      <c r="I444" s="205">
        <f t="shared" ca="1" si="26"/>
        <v>44361</v>
      </c>
      <c r="J444" s="126">
        <v>3</v>
      </c>
      <c r="K444" s="126" t="b">
        <v>1</v>
      </c>
      <c r="L444" s="126" t="s">
        <v>4009</v>
      </c>
      <c r="M444" s="126" t="b">
        <v>1</v>
      </c>
      <c r="N444" s="126" t="s">
        <v>3687</v>
      </c>
      <c r="O444" s="309" t="str">
        <f>LEFT(DEDEL!D444,19)&amp;"."&amp;DEDELCR!F444</f>
        <v>Hollickwood Primary.2031.DDEL6.E27.Ap21</v>
      </c>
      <c r="P444" s="312" t="str">
        <f>DEDEL!I444</f>
        <v>10162/543965</v>
      </c>
      <c r="Q444" s="126" t="b">
        <v>1</v>
      </c>
      <c r="R444" s="126" t="b">
        <v>1</v>
      </c>
      <c r="S444" s="126" t="b">
        <v>1</v>
      </c>
      <c r="U444" s="301">
        <f t="shared" si="28"/>
        <v>19</v>
      </c>
      <c r="V444" s="301">
        <f t="shared" si="29"/>
        <v>39</v>
      </c>
    </row>
    <row r="445" spans="1:22" x14ac:dyDescent="0.25">
      <c r="A445" s="126" t="s">
        <v>4008</v>
      </c>
      <c r="B445" s="200">
        <v>1</v>
      </c>
      <c r="C445" s="126">
        <v>2</v>
      </c>
      <c r="D445" s="308">
        <f>DEDEL!J445</f>
        <v>400084</v>
      </c>
      <c r="E445" s="126" t="b">
        <v>1</v>
      </c>
      <c r="F445" s="309" t="str">
        <f>RIGHT(DEDEL!C445,4)&amp;"."&amp;DEDEL!M445&amp;"."&amp;DEDEL!K445&amp;"."&amp;$C$5</f>
        <v>2032.DDEL6.E27.Ap21</v>
      </c>
      <c r="G445" s="310">
        <f t="shared" ca="1" si="27"/>
        <v>44361</v>
      </c>
      <c r="H445" s="311">
        <f>-DEDEL!Q445</f>
        <v>10341.18</v>
      </c>
      <c r="I445" s="205">
        <f t="shared" ca="1" si="26"/>
        <v>44361</v>
      </c>
      <c r="J445" s="126">
        <v>3</v>
      </c>
      <c r="K445" s="126" t="b">
        <v>1</v>
      </c>
      <c r="L445" s="126" t="s">
        <v>4009</v>
      </c>
      <c r="M445" s="126" t="b">
        <v>1</v>
      </c>
      <c r="N445" s="126" t="s">
        <v>3687</v>
      </c>
      <c r="O445" s="309" t="str">
        <f>LEFT(DEDEL!D445,19)&amp;"."&amp;DEDELCR!F445</f>
        <v>Holly Park Primary .2032.DDEL6.E27.Ap21</v>
      </c>
      <c r="P445" s="312" t="str">
        <f>DEDEL!I445</f>
        <v>10162/543965</v>
      </c>
      <c r="Q445" s="126" t="b">
        <v>1</v>
      </c>
      <c r="R445" s="126" t="b">
        <v>1</v>
      </c>
      <c r="S445" s="126" t="b">
        <v>1</v>
      </c>
      <c r="U445" s="301">
        <f t="shared" si="28"/>
        <v>19</v>
      </c>
      <c r="V445" s="301">
        <f t="shared" si="29"/>
        <v>39</v>
      </c>
    </row>
    <row r="446" spans="1:22" x14ac:dyDescent="0.25">
      <c r="A446" s="126" t="s">
        <v>4008</v>
      </c>
      <c r="B446" s="200">
        <v>1</v>
      </c>
      <c r="C446" s="126">
        <v>2</v>
      </c>
      <c r="D446" s="308">
        <f>DEDEL!J446</f>
        <v>400046</v>
      </c>
      <c r="E446" s="126" t="b">
        <v>1</v>
      </c>
      <c r="F446" s="309" t="str">
        <f>RIGHT(DEDEL!C446,4)&amp;"."&amp;DEDEL!M446&amp;"."&amp;DEDEL!K446&amp;"."&amp;$C$5</f>
        <v>2036.DDEL6.E27.Ap21</v>
      </c>
      <c r="G446" s="310">
        <f t="shared" ca="1" si="27"/>
        <v>44361</v>
      </c>
      <c r="H446" s="311">
        <f>-DEDEL!Q446</f>
        <v>5571.96</v>
      </c>
      <c r="I446" s="205">
        <f t="shared" ca="1" si="26"/>
        <v>44361</v>
      </c>
      <c r="J446" s="126">
        <v>3</v>
      </c>
      <c r="K446" s="126" t="b">
        <v>1</v>
      </c>
      <c r="L446" s="126" t="s">
        <v>4009</v>
      </c>
      <c r="M446" s="126" t="b">
        <v>1</v>
      </c>
      <c r="N446" s="126" t="s">
        <v>3687</v>
      </c>
      <c r="O446" s="309" t="str">
        <f>LEFT(DEDEL!D446,19)&amp;"."&amp;DEDELCR!F446</f>
        <v>Livingstone Primary.2036.DDEL6.E27.Ap21</v>
      </c>
      <c r="P446" s="312" t="str">
        <f>DEDEL!I446</f>
        <v>10162/543965</v>
      </c>
      <c r="Q446" s="126" t="b">
        <v>1</v>
      </c>
      <c r="R446" s="126" t="b">
        <v>1</v>
      </c>
      <c r="S446" s="126" t="b">
        <v>1</v>
      </c>
      <c r="U446" s="301">
        <f t="shared" si="28"/>
        <v>19</v>
      </c>
      <c r="V446" s="301">
        <f t="shared" si="29"/>
        <v>39</v>
      </c>
    </row>
    <row r="447" spans="1:22" x14ac:dyDescent="0.25">
      <c r="A447" s="126" t="s">
        <v>4008</v>
      </c>
      <c r="B447" s="200">
        <v>1</v>
      </c>
      <c r="C447" s="126">
        <v>2</v>
      </c>
      <c r="D447" s="308">
        <f>DEDEL!J447</f>
        <v>400030</v>
      </c>
      <c r="E447" s="126" t="b">
        <v>1</v>
      </c>
      <c r="F447" s="309" t="str">
        <f>RIGHT(DEDEL!C447,4)&amp;"."&amp;DEDEL!M447&amp;"."&amp;DEDEL!K447&amp;"."&amp;$C$5</f>
        <v>2037.DDEL6.E27.Ap21</v>
      </c>
      <c r="G447" s="310">
        <f t="shared" ca="1" si="27"/>
        <v>44361</v>
      </c>
      <c r="H447" s="311">
        <f>-DEDEL!Q447</f>
        <v>6256.65</v>
      </c>
      <c r="I447" s="205">
        <f t="shared" ca="1" si="26"/>
        <v>44361</v>
      </c>
      <c r="J447" s="126">
        <v>3</v>
      </c>
      <c r="K447" s="126" t="b">
        <v>1</v>
      </c>
      <c r="L447" s="126" t="s">
        <v>4009</v>
      </c>
      <c r="M447" s="126" t="b">
        <v>1</v>
      </c>
      <c r="N447" s="126" t="s">
        <v>3687</v>
      </c>
      <c r="O447" s="309" t="str">
        <f>LEFT(DEDEL!D447,19)&amp;"."&amp;DEDELCR!F447</f>
        <v>Manorside Primary S.2037.DDEL6.E27.Ap21</v>
      </c>
      <c r="P447" s="312" t="str">
        <f>DEDEL!I447</f>
        <v>10162/543965</v>
      </c>
      <c r="Q447" s="126" t="b">
        <v>1</v>
      </c>
      <c r="R447" s="126" t="b">
        <v>1</v>
      </c>
      <c r="S447" s="126" t="b">
        <v>1</v>
      </c>
      <c r="U447" s="301">
        <f t="shared" si="28"/>
        <v>19</v>
      </c>
      <c r="V447" s="301">
        <f t="shared" si="29"/>
        <v>39</v>
      </c>
    </row>
    <row r="448" spans="1:22" x14ac:dyDescent="0.25">
      <c r="A448" s="126" t="s">
        <v>4008</v>
      </c>
      <c r="B448" s="200">
        <v>1</v>
      </c>
      <c r="C448" s="126">
        <v>2</v>
      </c>
      <c r="D448" s="308">
        <f>DEDEL!J448</f>
        <v>400048</v>
      </c>
      <c r="E448" s="126" t="b">
        <v>1</v>
      </c>
      <c r="F448" s="309" t="str">
        <f>RIGHT(DEDEL!C448,4)&amp;"."&amp;DEDEL!M448&amp;"."&amp;DEDEL!K448&amp;"."&amp;$C$5</f>
        <v>2042.DDEL6.E27.Ap21</v>
      </c>
      <c r="G448" s="310">
        <f t="shared" ca="1" si="27"/>
        <v>44361</v>
      </c>
      <c r="H448" s="311">
        <f>-DEDEL!Q448</f>
        <v>10034.25</v>
      </c>
      <c r="I448" s="205">
        <f t="shared" ca="1" si="26"/>
        <v>44361</v>
      </c>
      <c r="J448" s="126">
        <v>3</v>
      </c>
      <c r="K448" s="126" t="b">
        <v>1</v>
      </c>
      <c r="L448" s="126" t="s">
        <v>4009</v>
      </c>
      <c r="M448" s="126" t="b">
        <v>1</v>
      </c>
      <c r="N448" s="126" t="s">
        <v>3687</v>
      </c>
      <c r="O448" s="309" t="str">
        <f>LEFT(DEDEL!D448,19)&amp;"."&amp;DEDELCR!F448</f>
        <v>Monkfrith Primary S.2042.DDEL6.E27.Ap21</v>
      </c>
      <c r="P448" s="312" t="str">
        <f>DEDEL!I448</f>
        <v>10162/543965</v>
      </c>
      <c r="Q448" s="126" t="b">
        <v>1</v>
      </c>
      <c r="R448" s="126" t="b">
        <v>1</v>
      </c>
      <c r="S448" s="126" t="b">
        <v>1</v>
      </c>
      <c r="U448" s="301">
        <f t="shared" si="28"/>
        <v>19</v>
      </c>
      <c r="V448" s="301">
        <f t="shared" si="29"/>
        <v>39</v>
      </c>
    </row>
    <row r="449" spans="1:22" x14ac:dyDescent="0.25">
      <c r="A449" s="126" t="s">
        <v>4008</v>
      </c>
      <c r="B449" s="200">
        <v>1</v>
      </c>
      <c r="C449" s="126">
        <v>2</v>
      </c>
      <c r="D449" s="308">
        <f>DEDEL!J449</f>
        <v>400088</v>
      </c>
      <c r="E449" s="126" t="b">
        <v>1</v>
      </c>
      <c r="F449" s="309" t="str">
        <f>RIGHT(DEDEL!C449,4)&amp;"."&amp;DEDEL!M449&amp;"."&amp;DEDEL!K449&amp;"."&amp;$C$5</f>
        <v>2043.DDEL6.E27.Ap21</v>
      </c>
      <c r="G449" s="310">
        <f t="shared" ca="1" si="27"/>
        <v>44361</v>
      </c>
      <c r="H449" s="311">
        <f>-DEDEL!Q449</f>
        <v>10553.67</v>
      </c>
      <c r="I449" s="205">
        <f t="shared" ca="1" si="26"/>
        <v>44361</v>
      </c>
      <c r="J449" s="126">
        <v>3</v>
      </c>
      <c r="K449" s="126" t="b">
        <v>1</v>
      </c>
      <c r="L449" s="126" t="s">
        <v>4009</v>
      </c>
      <c r="M449" s="126" t="b">
        <v>1</v>
      </c>
      <c r="N449" s="126" t="s">
        <v>3687</v>
      </c>
      <c r="O449" s="309" t="str">
        <f>LEFT(DEDEL!D449,19)&amp;"."&amp;DEDELCR!F449</f>
        <v>Moss Hall Junior Sc.2043.DDEL6.E27.Ap21</v>
      </c>
      <c r="P449" s="312" t="str">
        <f>DEDEL!I449</f>
        <v>10162/543965</v>
      </c>
      <c r="Q449" s="126" t="b">
        <v>1</v>
      </c>
      <c r="R449" s="126" t="b">
        <v>1</v>
      </c>
      <c r="S449" s="126" t="b">
        <v>1</v>
      </c>
      <c r="U449" s="301">
        <f t="shared" si="28"/>
        <v>19</v>
      </c>
      <c r="V449" s="301">
        <f t="shared" si="29"/>
        <v>39</v>
      </c>
    </row>
    <row r="450" spans="1:22" x14ac:dyDescent="0.25">
      <c r="A450" s="126" t="s">
        <v>4008</v>
      </c>
      <c r="B450" s="200">
        <v>1</v>
      </c>
      <c r="C450" s="126">
        <v>2</v>
      </c>
      <c r="D450" s="308">
        <f>DEDEL!J450</f>
        <v>400087</v>
      </c>
      <c r="E450" s="126" t="b">
        <v>1</v>
      </c>
      <c r="F450" s="309" t="str">
        <f>RIGHT(DEDEL!C450,4)&amp;"."&amp;DEDEL!M450&amp;"."&amp;DEDEL!K450&amp;"."&amp;$C$5</f>
        <v>2044.DDEL6.E27.Ap21</v>
      </c>
      <c r="G450" s="310">
        <f t="shared" ca="1" si="27"/>
        <v>44361</v>
      </c>
      <c r="H450" s="311">
        <f>-DEDEL!Q450</f>
        <v>8287.11</v>
      </c>
      <c r="I450" s="205">
        <f t="shared" ca="1" si="26"/>
        <v>44361</v>
      </c>
      <c r="J450" s="126">
        <v>3</v>
      </c>
      <c r="K450" s="126" t="b">
        <v>1</v>
      </c>
      <c r="L450" s="126" t="s">
        <v>4009</v>
      </c>
      <c r="M450" s="126" t="b">
        <v>1</v>
      </c>
      <c r="N450" s="126" t="s">
        <v>3687</v>
      </c>
      <c r="O450" s="309" t="str">
        <f>LEFT(DEDEL!D450,19)&amp;"."&amp;DEDELCR!F450</f>
        <v>Moss Hall Infant Sc.2044.DDEL6.E27.Ap21</v>
      </c>
      <c r="P450" s="312" t="str">
        <f>DEDEL!I450</f>
        <v>10162/543965</v>
      </c>
      <c r="Q450" s="126" t="b">
        <v>1</v>
      </c>
      <c r="R450" s="126" t="b">
        <v>1</v>
      </c>
      <c r="S450" s="126" t="b">
        <v>1</v>
      </c>
      <c r="U450" s="301">
        <f t="shared" si="28"/>
        <v>19</v>
      </c>
      <c r="V450" s="301">
        <f t="shared" si="29"/>
        <v>39</v>
      </c>
    </row>
    <row r="451" spans="1:22" x14ac:dyDescent="0.25">
      <c r="A451" s="126" t="s">
        <v>4008</v>
      </c>
      <c r="B451" s="200">
        <v>1</v>
      </c>
      <c r="C451" s="126">
        <v>2</v>
      </c>
      <c r="D451" s="308">
        <f>DEDEL!J451</f>
        <v>400089</v>
      </c>
      <c r="E451" s="126" t="b">
        <v>1</v>
      </c>
      <c r="F451" s="309" t="str">
        <f>RIGHT(DEDEL!C451,4)&amp;"."&amp;DEDEL!M451&amp;"."&amp;DEDEL!K451&amp;"."&amp;$C$5</f>
        <v>2045.DDEL6.E27.Ap21</v>
      </c>
      <c r="G451" s="310">
        <f t="shared" ca="1" si="27"/>
        <v>44361</v>
      </c>
      <c r="H451" s="311">
        <f>-DEDEL!Q451</f>
        <v>4981.71</v>
      </c>
      <c r="I451" s="205">
        <f t="shared" ca="1" si="26"/>
        <v>44361</v>
      </c>
      <c r="J451" s="126">
        <v>3</v>
      </c>
      <c r="K451" s="126" t="b">
        <v>1</v>
      </c>
      <c r="L451" s="126" t="s">
        <v>4009</v>
      </c>
      <c r="M451" s="126" t="b">
        <v>1</v>
      </c>
      <c r="N451" s="126" t="s">
        <v>3687</v>
      </c>
      <c r="O451" s="309" t="str">
        <f>LEFT(DEDEL!D451,19)&amp;"."&amp;DEDELCR!F451</f>
        <v>Northside Primary S.2045.DDEL6.E27.Ap21</v>
      </c>
      <c r="P451" s="312" t="str">
        <f>DEDEL!I451</f>
        <v>10162/543965</v>
      </c>
      <c r="Q451" s="126" t="b">
        <v>1</v>
      </c>
      <c r="R451" s="126" t="b">
        <v>1</v>
      </c>
      <c r="S451" s="126" t="b">
        <v>1</v>
      </c>
      <c r="U451" s="301">
        <f t="shared" si="28"/>
        <v>19</v>
      </c>
      <c r="V451" s="301">
        <f t="shared" si="29"/>
        <v>39</v>
      </c>
    </row>
    <row r="452" spans="1:22" x14ac:dyDescent="0.25">
      <c r="A452" s="126" t="s">
        <v>4008</v>
      </c>
      <c r="B452" s="200">
        <v>1</v>
      </c>
      <c r="C452" s="126">
        <v>2</v>
      </c>
      <c r="D452" s="308">
        <f>DEDEL!J452</f>
        <v>158733</v>
      </c>
      <c r="E452" s="126" t="b">
        <v>1</v>
      </c>
      <c r="F452" s="309" t="str">
        <f>RIGHT(DEDEL!C452,4)&amp;"."&amp;DEDEL!M452&amp;"."&amp;DEDEL!K452&amp;"."&amp;$C$5</f>
        <v>2053.DDEL6.E27.Ap21</v>
      </c>
      <c r="G452" s="310">
        <f t="shared" ca="1" si="27"/>
        <v>44361</v>
      </c>
      <c r="H452" s="311">
        <f>-DEDEL!Q452</f>
        <v>4651.17</v>
      </c>
      <c r="I452" s="205">
        <f t="shared" ca="1" si="26"/>
        <v>44361</v>
      </c>
      <c r="J452" s="126">
        <v>3</v>
      </c>
      <c r="K452" s="126" t="b">
        <v>1</v>
      </c>
      <c r="L452" s="126" t="s">
        <v>4009</v>
      </c>
      <c r="M452" s="126" t="b">
        <v>1</v>
      </c>
      <c r="N452" s="126" t="s">
        <v>3687</v>
      </c>
      <c r="O452" s="309" t="str">
        <f>LEFT(DEDEL!D452,19)&amp;"."&amp;DEDELCR!F452</f>
        <v>The Noam Primary Sc.2053.DDEL6.E27.Ap21</v>
      </c>
      <c r="P452" s="312" t="str">
        <f>DEDEL!I452</f>
        <v>10162/543965</v>
      </c>
      <c r="Q452" s="126" t="b">
        <v>1</v>
      </c>
      <c r="R452" s="126" t="b">
        <v>1</v>
      </c>
      <c r="S452" s="126" t="b">
        <v>1</v>
      </c>
      <c r="U452" s="301">
        <f t="shared" si="28"/>
        <v>19</v>
      </c>
      <c r="V452" s="301">
        <f t="shared" si="29"/>
        <v>39</v>
      </c>
    </row>
    <row r="453" spans="1:22" x14ac:dyDescent="0.25">
      <c r="A453" s="126" t="s">
        <v>4008</v>
      </c>
      <c r="B453" s="200">
        <v>1</v>
      </c>
      <c r="C453" s="126">
        <v>2</v>
      </c>
      <c r="D453" s="308">
        <f>DEDEL!J453</f>
        <v>400004</v>
      </c>
      <c r="E453" s="126" t="b">
        <v>1</v>
      </c>
      <c r="F453" s="309" t="str">
        <f>RIGHT(DEDEL!C453,4)&amp;"."&amp;DEDEL!M453&amp;"."&amp;DEDEL!K453&amp;"."&amp;$C$5</f>
        <v>2054.DDEL6.E27.Ap21</v>
      </c>
      <c r="G453" s="310">
        <f t="shared" ca="1" si="27"/>
        <v>44361</v>
      </c>
      <c r="H453" s="311">
        <f>-DEDEL!Q453</f>
        <v>4887.2699999999995</v>
      </c>
      <c r="I453" s="205">
        <f t="shared" ca="1" si="26"/>
        <v>44361</v>
      </c>
      <c r="J453" s="126">
        <v>3</v>
      </c>
      <c r="K453" s="126" t="b">
        <v>1</v>
      </c>
      <c r="L453" s="126" t="s">
        <v>4009</v>
      </c>
      <c r="M453" s="126" t="b">
        <v>1</v>
      </c>
      <c r="N453" s="126" t="s">
        <v>3687</v>
      </c>
      <c r="O453" s="309" t="str">
        <f>LEFT(DEDEL!D453,19)&amp;"."&amp;DEDELCR!F453</f>
        <v>Woodridge Primary S.2054.DDEL6.E27.Ap21</v>
      </c>
      <c r="P453" s="312" t="str">
        <f>DEDEL!I453</f>
        <v>10162/543965</v>
      </c>
      <c r="Q453" s="126" t="b">
        <v>1</v>
      </c>
      <c r="R453" s="126" t="b">
        <v>1</v>
      </c>
      <c r="S453" s="126" t="b">
        <v>1</v>
      </c>
      <c r="U453" s="301">
        <f t="shared" si="28"/>
        <v>19</v>
      </c>
      <c r="V453" s="301">
        <f t="shared" si="29"/>
        <v>39</v>
      </c>
    </row>
    <row r="454" spans="1:22" x14ac:dyDescent="0.25">
      <c r="A454" s="126" t="s">
        <v>4008</v>
      </c>
      <c r="B454" s="200">
        <v>1</v>
      </c>
      <c r="C454" s="126">
        <v>2</v>
      </c>
      <c r="D454" s="308">
        <f>DEDEL!J454</f>
        <v>400101</v>
      </c>
      <c r="E454" s="126" t="b">
        <v>1</v>
      </c>
      <c r="F454" s="309" t="str">
        <f>RIGHT(DEDEL!C454,4)&amp;"."&amp;DEDEL!M454&amp;"."&amp;DEDEL!K454&amp;"."&amp;$C$5</f>
        <v>2055.DDEL6.E27.Ap21</v>
      </c>
      <c r="G454" s="310">
        <f t="shared" ca="1" si="27"/>
        <v>44361</v>
      </c>
      <c r="H454" s="311">
        <f>-DEDEL!Q454</f>
        <v>4722</v>
      </c>
      <c r="I454" s="205">
        <f t="shared" ca="1" si="26"/>
        <v>44361</v>
      </c>
      <c r="J454" s="126">
        <v>3</v>
      </c>
      <c r="K454" s="126" t="b">
        <v>1</v>
      </c>
      <c r="L454" s="126" t="s">
        <v>4009</v>
      </c>
      <c r="M454" s="126" t="b">
        <v>1</v>
      </c>
      <c r="N454" s="126" t="s">
        <v>3687</v>
      </c>
      <c r="O454" s="309" t="str">
        <f>LEFT(DEDEL!D454,19)&amp;"."&amp;DEDELCR!F454</f>
        <v>Tudor Primary Schoo.2055.DDEL6.E27.Ap21</v>
      </c>
      <c r="P454" s="312" t="str">
        <f>DEDEL!I454</f>
        <v>10162/543965</v>
      </c>
      <c r="Q454" s="126" t="b">
        <v>1</v>
      </c>
      <c r="R454" s="126" t="b">
        <v>1</v>
      </c>
      <c r="S454" s="126" t="b">
        <v>1</v>
      </c>
      <c r="U454" s="301">
        <f t="shared" si="28"/>
        <v>19</v>
      </c>
      <c r="V454" s="301">
        <f t="shared" si="29"/>
        <v>39</v>
      </c>
    </row>
    <row r="455" spans="1:22" x14ac:dyDescent="0.25">
      <c r="A455" s="126" t="s">
        <v>4008</v>
      </c>
      <c r="B455" s="200">
        <v>1</v>
      </c>
      <c r="C455" s="126">
        <v>2</v>
      </c>
      <c r="D455" s="308">
        <f>DEDEL!J455</f>
        <v>400053</v>
      </c>
      <c r="E455" s="126" t="b">
        <v>1</v>
      </c>
      <c r="F455" s="309" t="str">
        <f>RIGHT(DEDEL!C455,4)&amp;"."&amp;DEDEL!M455&amp;"."&amp;DEDEL!K455&amp;"."&amp;$C$5</f>
        <v>2057.DDEL6.E27.Ap21</v>
      </c>
      <c r="G455" s="310">
        <f t="shared" ca="1" si="27"/>
        <v>44361</v>
      </c>
      <c r="H455" s="311">
        <f>-DEDEL!Q455</f>
        <v>10600.89</v>
      </c>
      <c r="I455" s="205">
        <f t="shared" ca="1" si="26"/>
        <v>44361</v>
      </c>
      <c r="J455" s="126">
        <v>3</v>
      </c>
      <c r="K455" s="126" t="b">
        <v>1</v>
      </c>
      <c r="L455" s="126" t="s">
        <v>4009</v>
      </c>
      <c r="M455" s="126" t="b">
        <v>1</v>
      </c>
      <c r="N455" s="126" t="s">
        <v>3687</v>
      </c>
      <c r="O455" s="309" t="str">
        <f>LEFT(DEDEL!D455,19)&amp;"."&amp;DEDELCR!F455</f>
        <v>Underhill School.2057.DDEL6.E27.Ap21</v>
      </c>
      <c r="P455" s="312" t="str">
        <f>DEDEL!I455</f>
        <v>10162/543965</v>
      </c>
      <c r="Q455" s="126" t="b">
        <v>1</v>
      </c>
      <c r="R455" s="126" t="b">
        <v>1</v>
      </c>
      <c r="S455" s="126" t="b">
        <v>1</v>
      </c>
      <c r="U455" s="301">
        <f t="shared" si="28"/>
        <v>19</v>
      </c>
      <c r="V455" s="301">
        <f t="shared" si="29"/>
        <v>36</v>
      </c>
    </row>
    <row r="456" spans="1:22" x14ac:dyDescent="0.25">
      <c r="A456" s="126" t="s">
        <v>4008</v>
      </c>
      <c r="B456" s="200">
        <v>1</v>
      </c>
      <c r="C456" s="126">
        <v>2</v>
      </c>
      <c r="D456" s="308">
        <f>DEDEL!J456</f>
        <v>400011</v>
      </c>
      <c r="E456" s="126" t="b">
        <v>1</v>
      </c>
      <c r="F456" s="309" t="str">
        <f>RIGHT(DEDEL!C456,4)&amp;"."&amp;DEDEL!M456&amp;"."&amp;DEDEL!K456&amp;"."&amp;$C$5</f>
        <v>2060.DDEL6.E27.Ap21</v>
      </c>
      <c r="G456" s="310">
        <f t="shared" ca="1" si="27"/>
        <v>44361</v>
      </c>
      <c r="H456" s="311">
        <f>-DEDEL!Q456</f>
        <v>9939.81</v>
      </c>
      <c r="I456" s="205">
        <f t="shared" ca="1" si="26"/>
        <v>44361</v>
      </c>
      <c r="J456" s="126">
        <v>3</v>
      </c>
      <c r="K456" s="126" t="b">
        <v>1</v>
      </c>
      <c r="L456" s="126" t="s">
        <v>4009</v>
      </c>
      <c r="M456" s="126" t="b">
        <v>1</v>
      </c>
      <c r="N456" s="126" t="s">
        <v>3687</v>
      </c>
      <c r="O456" s="309" t="str">
        <f>LEFT(DEDEL!D456,19)&amp;"."&amp;DEDELCR!F456</f>
        <v>Whitings Hill Prima.2060.DDEL6.E27.Ap21</v>
      </c>
      <c r="P456" s="312" t="str">
        <f>DEDEL!I456</f>
        <v>10162/543965</v>
      </c>
      <c r="Q456" s="126" t="b">
        <v>1</v>
      </c>
      <c r="R456" s="126" t="b">
        <v>1</v>
      </c>
      <c r="S456" s="126" t="b">
        <v>1</v>
      </c>
      <c r="U456" s="301">
        <f t="shared" si="28"/>
        <v>19</v>
      </c>
      <c r="V456" s="301">
        <f t="shared" si="29"/>
        <v>39</v>
      </c>
    </row>
    <row r="457" spans="1:22" x14ac:dyDescent="0.25">
      <c r="A457" s="126" t="s">
        <v>4008</v>
      </c>
      <c r="B457" s="200">
        <v>1</v>
      </c>
      <c r="C457" s="126">
        <v>2</v>
      </c>
      <c r="D457" s="308">
        <f>DEDEL!J457</f>
        <v>400065</v>
      </c>
      <c r="E457" s="126" t="b">
        <v>1</v>
      </c>
      <c r="F457" s="309" t="str">
        <f>RIGHT(DEDEL!C457,4)&amp;"."&amp;DEDEL!M457&amp;"."&amp;DEDEL!K457&amp;"."&amp;$C$5</f>
        <v>2067.DDEL6.E27.Ap21</v>
      </c>
      <c r="G457" s="310">
        <f t="shared" ca="1" si="27"/>
        <v>44361</v>
      </c>
      <c r="H457" s="311">
        <f>-DEDEL!Q457</f>
        <v>5524.74</v>
      </c>
      <c r="I457" s="205">
        <f t="shared" ca="1" si="26"/>
        <v>44361</v>
      </c>
      <c r="J457" s="126">
        <v>3</v>
      </c>
      <c r="K457" s="126" t="b">
        <v>1</v>
      </c>
      <c r="L457" s="126" t="s">
        <v>4009</v>
      </c>
      <c r="M457" s="126" t="b">
        <v>1</v>
      </c>
      <c r="N457" s="126" t="s">
        <v>3687</v>
      </c>
      <c r="O457" s="309" t="str">
        <f>LEFT(DEDEL!D457,19)&amp;"."&amp;DEDELCR!F457</f>
        <v>Chalgrove Primary S.2067.DDEL6.E27.Ap21</v>
      </c>
      <c r="P457" s="312" t="str">
        <f>DEDEL!I457</f>
        <v>10162/543965</v>
      </c>
      <c r="Q457" s="126" t="b">
        <v>1</v>
      </c>
      <c r="R457" s="126" t="b">
        <v>1</v>
      </c>
      <c r="S457" s="126" t="b">
        <v>1</v>
      </c>
      <c r="U457" s="301">
        <f t="shared" si="28"/>
        <v>19</v>
      </c>
      <c r="V457" s="301">
        <f t="shared" si="29"/>
        <v>39</v>
      </c>
    </row>
    <row r="458" spans="1:22" x14ac:dyDescent="0.25">
      <c r="A458" s="126" t="s">
        <v>4008</v>
      </c>
      <c r="B458" s="200">
        <v>1</v>
      </c>
      <c r="C458" s="126">
        <v>2</v>
      </c>
      <c r="D458" s="308">
        <f>DEDEL!J458</f>
        <v>400038</v>
      </c>
      <c r="E458" s="126" t="b">
        <v>1</v>
      </c>
      <c r="F458" s="309" t="str">
        <f>RIGHT(DEDEL!C458,4)&amp;"."&amp;DEDEL!M458&amp;"."&amp;DEDEL!K458&amp;"."&amp;$C$5</f>
        <v>2070.DDEL6.E27.Ap21</v>
      </c>
      <c r="G458" s="310">
        <f t="shared" ca="1" si="27"/>
        <v>44361</v>
      </c>
      <c r="H458" s="311">
        <f>-DEDEL!Q458</f>
        <v>4934.49</v>
      </c>
      <c r="I458" s="205">
        <f t="shared" ca="1" si="26"/>
        <v>44361</v>
      </c>
      <c r="J458" s="126">
        <v>3</v>
      </c>
      <c r="K458" s="126" t="b">
        <v>1</v>
      </c>
      <c r="L458" s="126" t="s">
        <v>4009</v>
      </c>
      <c r="M458" s="126" t="b">
        <v>1</v>
      </c>
      <c r="N458" s="126" t="s">
        <v>3687</v>
      </c>
      <c r="O458" s="309" t="str">
        <f>LEFT(DEDEL!D458,19)&amp;"."&amp;DEDELCR!F458</f>
        <v>Sunnyfields Primary.2070.DDEL6.E27.Ap21</v>
      </c>
      <c r="P458" s="312" t="str">
        <f>DEDEL!I458</f>
        <v>10162/543965</v>
      </c>
      <c r="Q458" s="126" t="b">
        <v>1</v>
      </c>
      <c r="R458" s="126" t="b">
        <v>1</v>
      </c>
      <c r="S458" s="126" t="b">
        <v>1</v>
      </c>
      <c r="U458" s="301">
        <f t="shared" si="28"/>
        <v>19</v>
      </c>
      <c r="V458" s="301">
        <f t="shared" si="29"/>
        <v>39</v>
      </c>
    </row>
    <row r="459" spans="1:22" x14ac:dyDescent="0.25">
      <c r="A459" s="126" t="s">
        <v>4008</v>
      </c>
      <c r="B459" s="200">
        <v>1</v>
      </c>
      <c r="C459" s="126">
        <v>2</v>
      </c>
      <c r="D459" s="308">
        <f>DEDEL!J459</f>
        <v>400012</v>
      </c>
      <c r="E459" s="126" t="b">
        <v>1</v>
      </c>
      <c r="F459" s="309" t="str">
        <f>RIGHT(DEDEL!C459,4)&amp;"."&amp;DEDEL!M459&amp;"."&amp;DEDEL!K459&amp;"."&amp;$C$5</f>
        <v>2071.DDEL6.E27.Ap21</v>
      </c>
      <c r="G459" s="310">
        <f t="shared" ca="1" si="27"/>
        <v>44361</v>
      </c>
      <c r="H459" s="311">
        <f>-DEDEL!Q459</f>
        <v>4178.97</v>
      </c>
      <c r="I459" s="205">
        <f t="shared" ca="1" si="26"/>
        <v>44361</v>
      </c>
      <c r="J459" s="126">
        <v>3</v>
      </c>
      <c r="K459" s="126" t="b">
        <v>1</v>
      </c>
      <c r="L459" s="126" t="s">
        <v>4009</v>
      </c>
      <c r="M459" s="126" t="b">
        <v>1</v>
      </c>
      <c r="N459" s="126" t="s">
        <v>3687</v>
      </c>
      <c r="O459" s="309" t="str">
        <f>LEFT(DEDEL!D459,19)&amp;"."&amp;DEDELCR!F459</f>
        <v>Queenswell Infant &amp;.2071.DDEL6.E27.Ap21</v>
      </c>
      <c r="P459" s="312" t="str">
        <f>DEDEL!I459</f>
        <v>10162/543965</v>
      </c>
      <c r="Q459" s="126" t="b">
        <v>1</v>
      </c>
      <c r="R459" s="126" t="b">
        <v>1</v>
      </c>
      <c r="S459" s="126" t="b">
        <v>1</v>
      </c>
      <c r="U459" s="301">
        <f t="shared" si="28"/>
        <v>19</v>
      </c>
      <c r="V459" s="301">
        <f t="shared" si="29"/>
        <v>39</v>
      </c>
    </row>
    <row r="460" spans="1:22" x14ac:dyDescent="0.25">
      <c r="A460" s="126" t="s">
        <v>4008</v>
      </c>
      <c r="B460" s="200">
        <v>1</v>
      </c>
      <c r="C460" s="126">
        <v>2</v>
      </c>
      <c r="D460" s="308">
        <f>DEDEL!J460</f>
        <v>400012</v>
      </c>
      <c r="E460" s="126" t="b">
        <v>1</v>
      </c>
      <c r="F460" s="309" t="str">
        <f>RIGHT(DEDEL!C460,4)&amp;"."&amp;DEDEL!M460&amp;"."&amp;DEDEL!K460&amp;"."&amp;$C$5</f>
        <v>2072.DDEL6.E27.Ap21</v>
      </c>
      <c r="G460" s="310">
        <f t="shared" ca="1" si="27"/>
        <v>44361</v>
      </c>
      <c r="H460" s="311">
        <f>-DEDEL!Q460</f>
        <v>7673.25</v>
      </c>
      <c r="I460" s="205">
        <f t="shared" ref="I460:I523" ca="1" si="30">G460</f>
        <v>44361</v>
      </c>
      <c r="J460" s="126">
        <v>3</v>
      </c>
      <c r="K460" s="126" t="b">
        <v>1</v>
      </c>
      <c r="L460" s="126" t="s">
        <v>4009</v>
      </c>
      <c r="M460" s="126" t="b">
        <v>1</v>
      </c>
      <c r="N460" s="126" t="s">
        <v>3687</v>
      </c>
      <c r="O460" s="309" t="str">
        <f>LEFT(DEDEL!D460,19)&amp;"."&amp;DEDELCR!F460</f>
        <v>Queenswell Junior S.2072.DDEL6.E27.Ap21</v>
      </c>
      <c r="P460" s="312" t="str">
        <f>DEDEL!I460</f>
        <v>10162/543965</v>
      </c>
      <c r="Q460" s="126" t="b">
        <v>1</v>
      </c>
      <c r="R460" s="126" t="b">
        <v>1</v>
      </c>
      <c r="S460" s="126" t="b">
        <v>1</v>
      </c>
      <c r="U460" s="301">
        <f t="shared" si="28"/>
        <v>19</v>
      </c>
      <c r="V460" s="301">
        <f t="shared" si="29"/>
        <v>39</v>
      </c>
    </row>
    <row r="461" spans="1:22" x14ac:dyDescent="0.25">
      <c r="A461" s="126" t="s">
        <v>4008</v>
      </c>
      <c r="B461" s="200">
        <v>1</v>
      </c>
      <c r="C461" s="126">
        <v>2</v>
      </c>
      <c r="D461" s="308">
        <f>DEDEL!J461</f>
        <v>400105</v>
      </c>
      <c r="E461" s="126" t="b">
        <v>1</v>
      </c>
      <c r="F461" s="309" t="str">
        <f>RIGHT(DEDEL!C461,4)&amp;"."&amp;DEDEL!M461&amp;"."&amp;DEDEL!K461&amp;"."&amp;$C$5</f>
        <v>2073.DDEL6.E27.Ap21</v>
      </c>
      <c r="G461" s="310">
        <f t="shared" ca="1" si="27"/>
        <v>44361</v>
      </c>
      <c r="H461" s="311">
        <f>-DEDEL!Q461</f>
        <v>14685.42</v>
      </c>
      <c r="I461" s="205">
        <f t="shared" ca="1" si="30"/>
        <v>44361</v>
      </c>
      <c r="J461" s="126">
        <v>3</v>
      </c>
      <c r="K461" s="126" t="b">
        <v>1</v>
      </c>
      <c r="L461" s="126" t="s">
        <v>4009</v>
      </c>
      <c r="M461" s="126" t="b">
        <v>1</v>
      </c>
      <c r="N461" s="126" t="s">
        <v>3687</v>
      </c>
      <c r="O461" s="309" t="str">
        <f>LEFT(DEDEL!D461,19)&amp;"."&amp;DEDELCR!F461</f>
        <v>Danegrove Primary S.2073.DDEL6.E27.Ap21</v>
      </c>
      <c r="P461" s="312" t="str">
        <f>DEDEL!I461</f>
        <v>10162/543965</v>
      </c>
      <c r="Q461" s="126" t="b">
        <v>1</v>
      </c>
      <c r="R461" s="126" t="b">
        <v>1</v>
      </c>
      <c r="S461" s="126" t="b">
        <v>1</v>
      </c>
      <c r="U461" s="301">
        <f t="shared" si="28"/>
        <v>19</v>
      </c>
      <c r="V461" s="301">
        <f t="shared" si="29"/>
        <v>39</v>
      </c>
    </row>
    <row r="462" spans="1:22" x14ac:dyDescent="0.25">
      <c r="A462" s="126" t="s">
        <v>4008</v>
      </c>
      <c r="B462" s="200">
        <v>1</v>
      </c>
      <c r="C462" s="126">
        <v>2</v>
      </c>
      <c r="D462" s="308">
        <f>DEDEL!J462</f>
        <v>400111</v>
      </c>
      <c r="E462" s="126" t="b">
        <v>1</v>
      </c>
      <c r="F462" s="309" t="str">
        <f>RIGHT(DEDEL!C462,4)&amp;"."&amp;DEDEL!M462&amp;"."&amp;DEDEL!K462&amp;"."&amp;$C$5</f>
        <v>2076.DDEL6.E27.Ap21</v>
      </c>
      <c r="G462" s="310">
        <f t="shared" ca="1" si="27"/>
        <v>44361</v>
      </c>
      <c r="H462" s="311">
        <f>-DEDEL!Q462</f>
        <v>8334.33</v>
      </c>
      <c r="I462" s="205">
        <f t="shared" ca="1" si="30"/>
        <v>44361</v>
      </c>
      <c r="J462" s="126">
        <v>3</v>
      </c>
      <c r="K462" s="126" t="b">
        <v>1</v>
      </c>
      <c r="L462" s="126" t="s">
        <v>4009</v>
      </c>
      <c r="M462" s="126" t="b">
        <v>1</v>
      </c>
      <c r="N462" s="126" t="s">
        <v>3687</v>
      </c>
      <c r="O462" s="309" t="str">
        <f>LEFT(DEDEL!D462,19)&amp;"."&amp;DEDELCR!F462</f>
        <v>Wessex Gardens Prim.2076.DDEL6.E27.Ap21</v>
      </c>
      <c r="P462" s="312" t="str">
        <f>DEDEL!I462</f>
        <v>10162/543965</v>
      </c>
      <c r="Q462" s="126" t="b">
        <v>1</v>
      </c>
      <c r="R462" s="126" t="b">
        <v>1</v>
      </c>
      <c r="S462" s="126" t="b">
        <v>1</v>
      </c>
      <c r="U462" s="301">
        <f t="shared" si="28"/>
        <v>19</v>
      </c>
      <c r="V462" s="301">
        <f t="shared" si="29"/>
        <v>39</v>
      </c>
    </row>
    <row r="463" spans="1:22" x14ac:dyDescent="0.25">
      <c r="A463" s="126" t="s">
        <v>4008</v>
      </c>
      <c r="B463" s="200">
        <v>1</v>
      </c>
      <c r="C463" s="126">
        <v>2</v>
      </c>
      <c r="D463" s="308">
        <f>DEDEL!J463</f>
        <v>400113</v>
      </c>
      <c r="E463" s="126" t="b">
        <v>1</v>
      </c>
      <c r="F463" s="309" t="str">
        <f>RIGHT(DEDEL!C463,4)&amp;"."&amp;DEDEL!M463&amp;"."&amp;DEDEL!K463&amp;"."&amp;$C$5</f>
        <v>2077.DDEL6.E27.Ap21</v>
      </c>
      <c r="G463" s="310">
        <f t="shared" ca="1" si="27"/>
        <v>44361</v>
      </c>
      <c r="H463" s="311">
        <f>-DEDEL!Q463</f>
        <v>20446.259999999998</v>
      </c>
      <c r="I463" s="205">
        <f t="shared" ca="1" si="30"/>
        <v>44361</v>
      </c>
      <c r="J463" s="126">
        <v>3</v>
      </c>
      <c r="K463" s="126" t="b">
        <v>1</v>
      </c>
      <c r="L463" s="126" t="s">
        <v>4009</v>
      </c>
      <c r="M463" s="126" t="b">
        <v>1</v>
      </c>
      <c r="N463" s="126" t="s">
        <v>3687</v>
      </c>
      <c r="O463" s="309" t="str">
        <f>LEFT(DEDEL!D463,19)&amp;"."&amp;DEDELCR!F463</f>
        <v>The Orion Primary S.2077.DDEL6.E27.Ap21</v>
      </c>
      <c r="P463" s="312" t="str">
        <f>DEDEL!I463</f>
        <v>10162/543965</v>
      </c>
      <c r="Q463" s="126" t="b">
        <v>1</v>
      </c>
      <c r="R463" s="126" t="b">
        <v>1</v>
      </c>
      <c r="S463" s="126" t="b">
        <v>1</v>
      </c>
      <c r="U463" s="301">
        <f t="shared" si="28"/>
        <v>19</v>
      </c>
      <c r="V463" s="301">
        <f t="shared" si="29"/>
        <v>39</v>
      </c>
    </row>
    <row r="464" spans="1:22" x14ac:dyDescent="0.25">
      <c r="A464" s="126" t="s">
        <v>4008</v>
      </c>
      <c r="B464" s="200">
        <v>1</v>
      </c>
      <c r="C464" s="126">
        <v>2</v>
      </c>
      <c r="D464" s="308">
        <f>DEDEL!J464</f>
        <v>400014</v>
      </c>
      <c r="E464" s="126" t="b">
        <v>1</v>
      </c>
      <c r="F464" s="309" t="str">
        <f>RIGHT(DEDEL!C464,4)&amp;"."&amp;DEDEL!M464&amp;"."&amp;DEDEL!K464&amp;"."&amp;$C$5</f>
        <v>2078.DDEL6.E27.Ap21</v>
      </c>
      <c r="G464" s="310">
        <f t="shared" ca="1" si="27"/>
        <v>44361</v>
      </c>
      <c r="H464" s="311">
        <f>-DEDEL!Q464</f>
        <v>8216.2800000000007</v>
      </c>
      <c r="I464" s="205">
        <f t="shared" ca="1" si="30"/>
        <v>44361</v>
      </c>
      <c r="J464" s="126">
        <v>3</v>
      </c>
      <c r="K464" s="126" t="b">
        <v>1</v>
      </c>
      <c r="L464" s="126" t="s">
        <v>4009</v>
      </c>
      <c r="M464" s="126" t="b">
        <v>1</v>
      </c>
      <c r="N464" s="126" t="s">
        <v>3687</v>
      </c>
      <c r="O464" s="309" t="str">
        <f>LEFT(DEDEL!D464,19)&amp;"."&amp;DEDELCR!F464</f>
        <v>Pardes House Primar.2078.DDEL6.E27.Ap21</v>
      </c>
      <c r="P464" s="312" t="str">
        <f>DEDEL!I464</f>
        <v>10162/543965</v>
      </c>
      <c r="Q464" s="126" t="b">
        <v>1</v>
      </c>
      <c r="R464" s="126" t="b">
        <v>1</v>
      </c>
      <c r="S464" s="126" t="b">
        <v>1</v>
      </c>
      <c r="U464" s="301">
        <f t="shared" si="28"/>
        <v>19</v>
      </c>
      <c r="V464" s="301">
        <f t="shared" si="29"/>
        <v>39</v>
      </c>
    </row>
    <row r="465" spans="1:22" x14ac:dyDescent="0.25">
      <c r="A465" s="126" t="s">
        <v>4008</v>
      </c>
      <c r="B465" s="200">
        <v>1</v>
      </c>
      <c r="C465" s="126">
        <v>2</v>
      </c>
      <c r="D465" s="308">
        <f>DEDEL!J465</f>
        <v>400070</v>
      </c>
      <c r="E465" s="126" t="b">
        <v>1</v>
      </c>
      <c r="F465" s="309" t="str">
        <f>RIGHT(DEDEL!C465,4)&amp;"."&amp;DEDEL!M465&amp;"."&amp;DEDEL!K465&amp;"."&amp;$C$5</f>
        <v>2079.DDEL6.E27.Ap21</v>
      </c>
      <c r="G465" s="310">
        <f t="shared" ca="1" si="27"/>
        <v>44361</v>
      </c>
      <c r="H465" s="311">
        <f>-DEDEL!Q465</f>
        <v>10246.74</v>
      </c>
      <c r="I465" s="205">
        <f t="shared" ca="1" si="30"/>
        <v>44361</v>
      </c>
      <c r="J465" s="126">
        <v>3</v>
      </c>
      <c r="K465" s="126" t="b">
        <v>1</v>
      </c>
      <c r="L465" s="126" t="s">
        <v>4009</v>
      </c>
      <c r="M465" s="126" t="b">
        <v>1</v>
      </c>
      <c r="N465" s="126" t="s">
        <v>3687</v>
      </c>
      <c r="O465" s="309" t="str">
        <f>LEFT(DEDEL!D465,19)&amp;"."&amp;DEDELCR!F465</f>
        <v>Beis Yaakov Primary.2079.DDEL6.E27.Ap21</v>
      </c>
      <c r="P465" s="312" t="str">
        <f>DEDEL!I465</f>
        <v>10162/543965</v>
      </c>
      <c r="Q465" s="126" t="b">
        <v>1</v>
      </c>
      <c r="R465" s="126" t="b">
        <v>1</v>
      </c>
      <c r="S465" s="126" t="b">
        <v>1</v>
      </c>
      <c r="U465" s="301">
        <f t="shared" si="28"/>
        <v>19</v>
      </c>
      <c r="V465" s="301">
        <f t="shared" si="29"/>
        <v>39</v>
      </c>
    </row>
    <row r="466" spans="1:22" x14ac:dyDescent="0.25">
      <c r="A466" s="126" t="s">
        <v>4008</v>
      </c>
      <c r="B466" s="200">
        <v>1</v>
      </c>
      <c r="C466" s="126">
        <v>2</v>
      </c>
      <c r="D466" s="308">
        <f>DEDEL!J466</f>
        <v>400069</v>
      </c>
      <c r="E466" s="126" t="b">
        <v>1</v>
      </c>
      <c r="F466" s="309" t="str">
        <f>RIGHT(DEDEL!C466,4)&amp;"."&amp;DEDEL!M466&amp;"."&amp;DEDEL!K466&amp;"."&amp;$C$5</f>
        <v>3300.DDEL6.E27.Ap21</v>
      </c>
      <c r="G466" s="310">
        <f t="shared" ca="1" si="27"/>
        <v>44361</v>
      </c>
      <c r="H466" s="311">
        <f>-DEDEL!Q466</f>
        <v>4037.31</v>
      </c>
      <c r="I466" s="205">
        <f t="shared" ca="1" si="30"/>
        <v>44361</v>
      </c>
      <c r="J466" s="126">
        <v>3</v>
      </c>
      <c r="K466" s="126" t="b">
        <v>1</v>
      </c>
      <c r="L466" s="126" t="s">
        <v>4009</v>
      </c>
      <c r="M466" s="126" t="b">
        <v>1</v>
      </c>
      <c r="N466" s="126" t="s">
        <v>3687</v>
      </c>
      <c r="O466" s="309" t="str">
        <f>LEFT(DEDEL!D466,19)&amp;"."&amp;DEDELCR!F466</f>
        <v>All Saints' CofE Pr.3300.DDEL6.E27.Ap21</v>
      </c>
      <c r="P466" s="312" t="str">
        <f>DEDEL!I466</f>
        <v>10162/543965</v>
      </c>
      <c r="Q466" s="126" t="b">
        <v>1</v>
      </c>
      <c r="R466" s="126" t="b">
        <v>1</v>
      </c>
      <c r="S466" s="126" t="b">
        <v>1</v>
      </c>
      <c r="U466" s="301">
        <f t="shared" si="28"/>
        <v>19</v>
      </c>
      <c r="V466" s="301">
        <f t="shared" si="29"/>
        <v>39</v>
      </c>
    </row>
    <row r="467" spans="1:22" x14ac:dyDescent="0.25">
      <c r="A467" s="126" t="s">
        <v>4008</v>
      </c>
      <c r="B467" s="200">
        <v>1</v>
      </c>
      <c r="C467" s="126">
        <v>2</v>
      </c>
      <c r="D467" s="308">
        <f>DEDEL!J467</f>
        <v>400039</v>
      </c>
      <c r="E467" s="126" t="b">
        <v>1</v>
      </c>
      <c r="F467" s="309" t="str">
        <f>RIGHT(DEDEL!C467,4)&amp;"."&amp;DEDEL!M467&amp;"."&amp;DEDEL!K467&amp;"."&amp;$C$5</f>
        <v>3302.DDEL6.E27.Ap21</v>
      </c>
      <c r="G467" s="310">
        <f t="shared" ca="1" si="27"/>
        <v>44361</v>
      </c>
      <c r="H467" s="311">
        <f>-DEDEL!Q467</f>
        <v>4934.49</v>
      </c>
      <c r="I467" s="205">
        <f t="shared" ca="1" si="30"/>
        <v>44361</v>
      </c>
      <c r="J467" s="126">
        <v>3</v>
      </c>
      <c r="K467" s="126" t="b">
        <v>1</v>
      </c>
      <c r="L467" s="126" t="s">
        <v>4009</v>
      </c>
      <c r="M467" s="126" t="b">
        <v>1</v>
      </c>
      <c r="N467" s="126" t="s">
        <v>3687</v>
      </c>
      <c r="O467" s="309" t="str">
        <f>LEFT(DEDEL!D467,19)&amp;"."&amp;DEDELCR!F467</f>
        <v>Christ Church Prima.3302.DDEL6.E27.Ap21</v>
      </c>
      <c r="P467" s="312" t="str">
        <f>DEDEL!I467</f>
        <v>10162/543965</v>
      </c>
      <c r="Q467" s="126" t="b">
        <v>1</v>
      </c>
      <c r="R467" s="126" t="b">
        <v>1</v>
      </c>
      <c r="S467" s="126" t="b">
        <v>1</v>
      </c>
      <c r="U467" s="301">
        <f t="shared" si="28"/>
        <v>19</v>
      </c>
      <c r="V467" s="301">
        <f t="shared" si="29"/>
        <v>39</v>
      </c>
    </row>
    <row r="468" spans="1:22" x14ac:dyDescent="0.25">
      <c r="A468" s="126" t="s">
        <v>4008</v>
      </c>
      <c r="B468" s="200">
        <v>1</v>
      </c>
      <c r="C468" s="126">
        <v>2</v>
      </c>
      <c r="D468" s="308">
        <f>DEDEL!J468</f>
        <v>400008</v>
      </c>
      <c r="E468" s="126" t="b">
        <v>1</v>
      </c>
      <c r="F468" s="309" t="str">
        <f>RIGHT(DEDEL!C468,4)&amp;"."&amp;DEDEL!M468&amp;"."&amp;DEDEL!K468&amp;"."&amp;$C$5</f>
        <v>3304.DDEL6.E27.Ap21</v>
      </c>
      <c r="G468" s="310">
        <f t="shared" ca="1" si="27"/>
        <v>44361</v>
      </c>
      <c r="H468" s="311">
        <f>-DEDEL!Q468</f>
        <v>4698.3900000000003</v>
      </c>
      <c r="I468" s="205">
        <f t="shared" ca="1" si="30"/>
        <v>44361</v>
      </c>
      <c r="J468" s="126">
        <v>3</v>
      </c>
      <c r="K468" s="126" t="b">
        <v>1</v>
      </c>
      <c r="L468" s="126" t="s">
        <v>4009</v>
      </c>
      <c r="M468" s="126" t="b">
        <v>1</v>
      </c>
      <c r="N468" s="126" t="s">
        <v>3687</v>
      </c>
      <c r="O468" s="309" t="str">
        <f>LEFT(DEDEL!D468,19)&amp;"."&amp;DEDELCR!F468</f>
        <v>Holy Trinity CofE P.3304.DDEL6.E27.Ap21</v>
      </c>
      <c r="P468" s="312" t="str">
        <f>DEDEL!I468</f>
        <v>10162/543965</v>
      </c>
      <c r="Q468" s="126" t="b">
        <v>1</v>
      </c>
      <c r="R468" s="126" t="b">
        <v>1</v>
      </c>
      <c r="S468" s="126" t="b">
        <v>1</v>
      </c>
      <c r="U468" s="301">
        <f t="shared" si="28"/>
        <v>19</v>
      </c>
      <c r="V468" s="301">
        <f t="shared" si="29"/>
        <v>39</v>
      </c>
    </row>
    <row r="469" spans="1:22" x14ac:dyDescent="0.25">
      <c r="A469" s="126" t="s">
        <v>4008</v>
      </c>
      <c r="B469" s="200">
        <v>1</v>
      </c>
      <c r="C469" s="126">
        <v>2</v>
      </c>
      <c r="D469" s="308">
        <f>DEDEL!J469</f>
        <v>400086</v>
      </c>
      <c r="E469" s="126" t="b">
        <v>1</v>
      </c>
      <c r="F469" s="309" t="str">
        <f>RIGHT(DEDEL!C469,4)&amp;"."&amp;DEDEL!M469&amp;"."&amp;DEDEL!K469&amp;"."&amp;$C$5</f>
        <v>3305.DDEL6.E27.Ap21</v>
      </c>
      <c r="G469" s="310">
        <f t="shared" ref="G469:G532" ca="1" si="31">TODAY()</f>
        <v>44361</v>
      </c>
      <c r="H469" s="311">
        <f>-DEDEL!Q469</f>
        <v>3541.5</v>
      </c>
      <c r="I469" s="205">
        <f t="shared" ca="1" si="30"/>
        <v>44361</v>
      </c>
      <c r="J469" s="126">
        <v>3</v>
      </c>
      <c r="K469" s="126" t="b">
        <v>1</v>
      </c>
      <c r="L469" s="126" t="s">
        <v>4009</v>
      </c>
      <c r="M469" s="126" t="b">
        <v>1</v>
      </c>
      <c r="N469" s="126" t="s">
        <v>3687</v>
      </c>
      <c r="O469" s="309" t="str">
        <f>LEFT(DEDEL!D469,19)&amp;"."&amp;DEDELCR!F469</f>
        <v>Monken Hadley CofE .3305.DDEL6.E27.Ap21</v>
      </c>
      <c r="P469" s="312" t="str">
        <f>DEDEL!I469</f>
        <v>10162/543965</v>
      </c>
      <c r="Q469" s="126" t="b">
        <v>1</v>
      </c>
      <c r="R469" s="126" t="b">
        <v>1</v>
      </c>
      <c r="S469" s="126" t="b">
        <v>1</v>
      </c>
      <c r="U469" s="301">
        <f t="shared" si="28"/>
        <v>19</v>
      </c>
      <c r="V469" s="301">
        <f t="shared" si="29"/>
        <v>39</v>
      </c>
    </row>
    <row r="470" spans="1:22" x14ac:dyDescent="0.25">
      <c r="A470" s="126" t="s">
        <v>4008</v>
      </c>
      <c r="B470" s="200">
        <v>1</v>
      </c>
      <c r="C470" s="126">
        <v>2</v>
      </c>
      <c r="D470" s="308">
        <f>DEDEL!J470</f>
        <v>400114</v>
      </c>
      <c r="E470" s="126" t="b">
        <v>1</v>
      </c>
      <c r="F470" s="309" t="str">
        <f>RIGHT(DEDEL!C470,4)&amp;"."&amp;DEDEL!M470&amp;"."&amp;DEDEL!K470&amp;"."&amp;$C$5</f>
        <v>3307.DDEL6.E27.Ap21</v>
      </c>
      <c r="G470" s="310">
        <f t="shared" ca="1" si="31"/>
        <v>44361</v>
      </c>
      <c r="H470" s="311">
        <f>-DEDEL!Q470</f>
        <v>4934.49</v>
      </c>
      <c r="I470" s="205">
        <f t="shared" ca="1" si="30"/>
        <v>44361</v>
      </c>
      <c r="J470" s="126">
        <v>3</v>
      </c>
      <c r="K470" s="126" t="b">
        <v>1</v>
      </c>
      <c r="L470" s="126" t="s">
        <v>4009</v>
      </c>
      <c r="M470" s="126" t="b">
        <v>1</v>
      </c>
      <c r="N470" s="126" t="s">
        <v>3687</v>
      </c>
      <c r="O470" s="309" t="str">
        <f>LEFT(DEDEL!D470,19)&amp;"."&amp;DEDELCR!F470</f>
        <v>St John's CofE Juni.3307.DDEL6.E27.Ap21</v>
      </c>
      <c r="P470" s="312" t="str">
        <f>DEDEL!I470</f>
        <v>10162/543965</v>
      </c>
      <c r="Q470" s="126" t="b">
        <v>1</v>
      </c>
      <c r="R470" s="126" t="b">
        <v>1</v>
      </c>
      <c r="S470" s="126" t="b">
        <v>1</v>
      </c>
      <c r="U470" s="301">
        <f t="shared" si="28"/>
        <v>19</v>
      </c>
      <c r="V470" s="301">
        <f t="shared" si="29"/>
        <v>39</v>
      </c>
    </row>
    <row r="471" spans="1:22" x14ac:dyDescent="0.25">
      <c r="A471" s="126" t="s">
        <v>4008</v>
      </c>
      <c r="B471" s="200">
        <v>1</v>
      </c>
      <c r="C471" s="126">
        <v>2</v>
      </c>
      <c r="D471" s="308">
        <f>DEDEL!J471</f>
        <v>400098</v>
      </c>
      <c r="E471" s="126" t="b">
        <v>1</v>
      </c>
      <c r="F471" s="309" t="str">
        <f>RIGHT(DEDEL!C471,4)&amp;"."&amp;DEDEL!M471&amp;"."&amp;DEDEL!K471&amp;"."&amp;$C$5</f>
        <v>3309.DDEL6.E27.Ap21</v>
      </c>
      <c r="G471" s="310">
        <f t="shared" ca="1" si="31"/>
        <v>44361</v>
      </c>
      <c r="H471" s="311">
        <f>-DEDEL!Q471</f>
        <v>4981.71</v>
      </c>
      <c r="I471" s="205">
        <f t="shared" ca="1" si="30"/>
        <v>44361</v>
      </c>
      <c r="J471" s="126">
        <v>3</v>
      </c>
      <c r="K471" s="126" t="b">
        <v>1</v>
      </c>
      <c r="L471" s="126" t="s">
        <v>4009</v>
      </c>
      <c r="M471" s="126" t="b">
        <v>1</v>
      </c>
      <c r="N471" s="126" t="s">
        <v>3687</v>
      </c>
      <c r="O471" s="309" t="str">
        <f>LEFT(DEDEL!D471,19)&amp;"."&amp;DEDELCR!F471</f>
        <v>St John's CofE Prim.3309.DDEL6.E27.Ap21</v>
      </c>
      <c r="P471" s="312" t="str">
        <f>DEDEL!I471</f>
        <v>10162/543965</v>
      </c>
      <c r="Q471" s="126" t="b">
        <v>1</v>
      </c>
      <c r="R471" s="126" t="b">
        <v>1</v>
      </c>
      <c r="S471" s="126" t="b">
        <v>1</v>
      </c>
      <c r="U471" s="301">
        <f t="shared" si="28"/>
        <v>19</v>
      </c>
      <c r="V471" s="301">
        <f t="shared" si="29"/>
        <v>39</v>
      </c>
    </row>
    <row r="472" spans="1:22" x14ac:dyDescent="0.25">
      <c r="A472" s="126" t="s">
        <v>4008</v>
      </c>
      <c r="B472" s="200">
        <v>1</v>
      </c>
      <c r="C472" s="126">
        <v>2</v>
      </c>
      <c r="D472" s="308">
        <f>DEDEL!J472</f>
        <v>400058</v>
      </c>
      <c r="E472" s="126" t="b">
        <v>1</v>
      </c>
      <c r="F472" s="309" t="str">
        <f>RIGHT(DEDEL!C472,4)&amp;"."&amp;DEDEL!M472&amp;"."&amp;DEDEL!K472&amp;"."&amp;$C$5</f>
        <v>3311.DDEL6.E27.Ap21</v>
      </c>
      <c r="G472" s="310">
        <f t="shared" ca="1" si="31"/>
        <v>44361</v>
      </c>
      <c r="H472" s="311">
        <f>-DEDEL!Q472</f>
        <v>9703.7099999999991</v>
      </c>
      <c r="I472" s="205">
        <f t="shared" ca="1" si="30"/>
        <v>44361</v>
      </c>
      <c r="J472" s="126">
        <v>3</v>
      </c>
      <c r="K472" s="126" t="b">
        <v>1</v>
      </c>
      <c r="L472" s="126" t="s">
        <v>4009</v>
      </c>
      <c r="M472" s="126" t="b">
        <v>1</v>
      </c>
      <c r="N472" s="126" t="s">
        <v>3687</v>
      </c>
      <c r="O472" s="309" t="str">
        <f>LEFT(DEDEL!D472,19)&amp;"."&amp;DEDELCR!F472</f>
        <v>St Mary's CofE Prim.3311.DDEL6.E27.Ap21</v>
      </c>
      <c r="P472" s="312" t="str">
        <f>DEDEL!I472</f>
        <v>10162/543965</v>
      </c>
      <c r="Q472" s="126" t="b">
        <v>1</v>
      </c>
      <c r="R472" s="126" t="b">
        <v>1</v>
      </c>
      <c r="S472" s="126" t="b">
        <v>1</v>
      </c>
      <c r="U472" s="301">
        <f t="shared" si="28"/>
        <v>19</v>
      </c>
      <c r="V472" s="301">
        <f t="shared" si="29"/>
        <v>39</v>
      </c>
    </row>
    <row r="473" spans="1:22" x14ac:dyDescent="0.25">
      <c r="A473" s="126" t="s">
        <v>4008</v>
      </c>
      <c r="B473" s="200">
        <v>1</v>
      </c>
      <c r="C473" s="126">
        <v>2</v>
      </c>
      <c r="D473" s="308">
        <f>DEDEL!J473</f>
        <v>400017</v>
      </c>
      <c r="E473" s="126" t="b">
        <v>1</v>
      </c>
      <c r="F473" s="309" t="str">
        <f>RIGHT(DEDEL!C473,4)&amp;"."&amp;DEDEL!M473&amp;"."&amp;DEDEL!K473&amp;"."&amp;$C$5</f>
        <v>3312.DDEL6.E27.Ap21</v>
      </c>
      <c r="G473" s="310">
        <f t="shared" ca="1" si="31"/>
        <v>44361</v>
      </c>
      <c r="H473" s="311">
        <f>-DEDEL!Q473</f>
        <v>5005.32</v>
      </c>
      <c r="I473" s="205">
        <f t="shared" ca="1" si="30"/>
        <v>44361</v>
      </c>
      <c r="J473" s="126">
        <v>3</v>
      </c>
      <c r="K473" s="126" t="b">
        <v>1</v>
      </c>
      <c r="L473" s="126" t="s">
        <v>4009</v>
      </c>
      <c r="M473" s="126" t="b">
        <v>1</v>
      </c>
      <c r="N473" s="126" t="s">
        <v>3687</v>
      </c>
      <c r="O473" s="309" t="str">
        <f>LEFT(DEDEL!D473,19)&amp;"."&amp;DEDELCR!F473</f>
        <v>St Mary's CofE Prim.3312.DDEL6.E27.Ap21</v>
      </c>
      <c r="P473" s="312" t="str">
        <f>DEDEL!I473</f>
        <v>10162/543965</v>
      </c>
      <c r="Q473" s="126" t="b">
        <v>1</v>
      </c>
      <c r="R473" s="126" t="b">
        <v>1</v>
      </c>
      <c r="S473" s="126" t="b">
        <v>1</v>
      </c>
      <c r="U473" s="301">
        <f t="shared" si="28"/>
        <v>19</v>
      </c>
      <c r="V473" s="301">
        <f t="shared" si="29"/>
        <v>39</v>
      </c>
    </row>
    <row r="474" spans="1:22" x14ac:dyDescent="0.25">
      <c r="A474" s="126" t="s">
        <v>4008</v>
      </c>
      <c r="B474" s="200">
        <v>1</v>
      </c>
      <c r="C474" s="126">
        <v>2</v>
      </c>
      <c r="D474" s="308">
        <f>DEDEL!J474</f>
        <v>400006</v>
      </c>
      <c r="E474" s="126" t="b">
        <v>1</v>
      </c>
      <c r="F474" s="309" t="str">
        <f>RIGHT(DEDEL!C474,4)&amp;"."&amp;DEDEL!M474&amp;"."&amp;DEDEL!K474&amp;"."&amp;$C$5</f>
        <v>3313.DDEL6.E27.Ap21</v>
      </c>
      <c r="G474" s="310">
        <f t="shared" ca="1" si="31"/>
        <v>44361</v>
      </c>
      <c r="H474" s="311">
        <f>-DEDEL!Q474</f>
        <v>4391.46</v>
      </c>
      <c r="I474" s="205">
        <f t="shared" ca="1" si="30"/>
        <v>44361</v>
      </c>
      <c r="J474" s="126">
        <v>3</v>
      </c>
      <c r="K474" s="126" t="b">
        <v>1</v>
      </c>
      <c r="L474" s="126" t="s">
        <v>4009</v>
      </c>
      <c r="M474" s="126" t="b">
        <v>1</v>
      </c>
      <c r="N474" s="126" t="s">
        <v>3687</v>
      </c>
      <c r="O474" s="309" t="str">
        <f>LEFT(DEDEL!D474,19)&amp;"."&amp;DEDELCR!F474</f>
        <v>St Paul's CofE Prim.3313.DDEL6.E27.Ap21</v>
      </c>
      <c r="P474" s="312" t="str">
        <f>DEDEL!I474</f>
        <v>10162/543965</v>
      </c>
      <c r="Q474" s="126" t="b">
        <v>1</v>
      </c>
      <c r="R474" s="126" t="b">
        <v>1</v>
      </c>
      <c r="S474" s="126" t="b">
        <v>1</v>
      </c>
      <c r="U474" s="301">
        <f t="shared" si="28"/>
        <v>19</v>
      </c>
      <c r="V474" s="301">
        <f t="shared" si="29"/>
        <v>39</v>
      </c>
    </row>
    <row r="475" spans="1:22" x14ac:dyDescent="0.25">
      <c r="A475" s="126" t="s">
        <v>4008</v>
      </c>
      <c r="B475" s="200">
        <v>1</v>
      </c>
      <c r="C475" s="126">
        <v>2</v>
      </c>
      <c r="D475" s="308">
        <f>DEDEL!J475</f>
        <v>400094</v>
      </c>
      <c r="E475" s="126" t="b">
        <v>1</v>
      </c>
      <c r="F475" s="309" t="str">
        <f>RIGHT(DEDEL!C475,4)&amp;"."&amp;DEDEL!M475&amp;"."&amp;DEDEL!K475&amp;"."&amp;$C$5</f>
        <v>3314.DDEL6.E27.Ap21</v>
      </c>
      <c r="G475" s="310">
        <f t="shared" ca="1" si="31"/>
        <v>44361</v>
      </c>
      <c r="H475" s="311">
        <f>-DEDEL!Q475</f>
        <v>4863.66</v>
      </c>
      <c r="I475" s="205">
        <f t="shared" ca="1" si="30"/>
        <v>44361</v>
      </c>
      <c r="J475" s="126">
        <v>3</v>
      </c>
      <c r="K475" s="126" t="b">
        <v>1</v>
      </c>
      <c r="L475" s="126" t="s">
        <v>4009</v>
      </c>
      <c r="M475" s="126" t="b">
        <v>1</v>
      </c>
      <c r="N475" s="126" t="s">
        <v>3687</v>
      </c>
      <c r="O475" s="309" t="str">
        <f>LEFT(DEDEL!D475,19)&amp;"."&amp;DEDELCR!F475</f>
        <v>St Paul's CofE Prim.3314.DDEL6.E27.Ap21</v>
      </c>
      <c r="P475" s="312" t="str">
        <f>DEDEL!I475</f>
        <v>10162/543965</v>
      </c>
      <c r="Q475" s="126" t="b">
        <v>1</v>
      </c>
      <c r="R475" s="126" t="b">
        <v>1</v>
      </c>
      <c r="S475" s="126" t="b">
        <v>1</v>
      </c>
      <c r="U475" s="301">
        <f t="shared" si="28"/>
        <v>19</v>
      </c>
      <c r="V475" s="301">
        <f t="shared" si="29"/>
        <v>39</v>
      </c>
    </row>
    <row r="476" spans="1:22" x14ac:dyDescent="0.25">
      <c r="A476" s="126" t="s">
        <v>4008</v>
      </c>
      <c r="B476" s="200">
        <v>1</v>
      </c>
      <c r="C476" s="126">
        <v>2</v>
      </c>
      <c r="D476" s="308">
        <f>DEDEL!J476</f>
        <v>400062</v>
      </c>
      <c r="E476" s="126" t="b">
        <v>1</v>
      </c>
      <c r="F476" s="309" t="str">
        <f>RIGHT(DEDEL!C476,4)&amp;"."&amp;DEDEL!M476&amp;"."&amp;DEDEL!K476&amp;"."&amp;$C$5</f>
        <v>3315.DDEL6.E27.Ap21</v>
      </c>
      <c r="G476" s="310">
        <f t="shared" ca="1" si="31"/>
        <v>44361</v>
      </c>
      <c r="H476" s="311">
        <f>-DEDEL!Q476</f>
        <v>4910.88</v>
      </c>
      <c r="I476" s="205">
        <f t="shared" ca="1" si="30"/>
        <v>44361</v>
      </c>
      <c r="J476" s="126">
        <v>3</v>
      </c>
      <c r="K476" s="126" t="b">
        <v>1</v>
      </c>
      <c r="L476" s="126" t="s">
        <v>4009</v>
      </c>
      <c r="M476" s="126" t="b">
        <v>1</v>
      </c>
      <c r="N476" s="126" t="s">
        <v>3687</v>
      </c>
      <c r="O476" s="309" t="str">
        <f>LEFT(DEDEL!D476,19)&amp;"."&amp;DEDELCR!F476</f>
        <v>St Andrew's CofE Vo.3315.DDEL6.E27.Ap21</v>
      </c>
      <c r="P476" s="312" t="str">
        <f>DEDEL!I476</f>
        <v>10162/543965</v>
      </c>
      <c r="Q476" s="126" t="b">
        <v>1</v>
      </c>
      <c r="R476" s="126" t="b">
        <v>1</v>
      </c>
      <c r="S476" s="126" t="b">
        <v>1</v>
      </c>
      <c r="U476" s="301">
        <f t="shared" si="28"/>
        <v>19</v>
      </c>
      <c r="V476" s="301">
        <f t="shared" si="29"/>
        <v>39</v>
      </c>
    </row>
    <row r="477" spans="1:22" x14ac:dyDescent="0.25">
      <c r="A477" s="126" t="s">
        <v>4008</v>
      </c>
      <c r="B477" s="200">
        <v>1</v>
      </c>
      <c r="C477" s="126">
        <v>2</v>
      </c>
      <c r="D477" s="308">
        <f>DEDEL!J477</f>
        <v>400100</v>
      </c>
      <c r="E477" s="126" t="b">
        <v>1</v>
      </c>
      <c r="F477" s="309" t="str">
        <f>RIGHT(DEDEL!C477,4)&amp;"."&amp;DEDEL!M477&amp;"."&amp;DEDEL!K477&amp;"."&amp;$C$5</f>
        <v>3316.DDEL6.E27.Ap21</v>
      </c>
      <c r="G477" s="310">
        <f t="shared" ca="1" si="31"/>
        <v>44361</v>
      </c>
      <c r="H477" s="311">
        <f>-DEDEL!Q477</f>
        <v>5005.32</v>
      </c>
      <c r="I477" s="205">
        <f t="shared" ca="1" si="30"/>
        <v>44361</v>
      </c>
      <c r="J477" s="126">
        <v>3</v>
      </c>
      <c r="K477" s="126" t="b">
        <v>1</v>
      </c>
      <c r="L477" s="126" t="s">
        <v>4009</v>
      </c>
      <c r="M477" s="126" t="b">
        <v>1</v>
      </c>
      <c r="N477" s="126" t="s">
        <v>3687</v>
      </c>
      <c r="O477" s="309" t="str">
        <f>LEFT(DEDEL!D477,19)&amp;"."&amp;DEDELCR!F477</f>
        <v>Trent CofE Primary .3316.DDEL6.E27.Ap21</v>
      </c>
      <c r="P477" s="312" t="str">
        <f>DEDEL!I477</f>
        <v>10162/543965</v>
      </c>
      <c r="Q477" s="126" t="b">
        <v>1</v>
      </c>
      <c r="R477" s="126" t="b">
        <v>1</v>
      </c>
      <c r="S477" s="126" t="b">
        <v>1</v>
      </c>
      <c r="U477" s="301">
        <f t="shared" si="28"/>
        <v>19</v>
      </c>
      <c r="V477" s="301">
        <f t="shared" si="29"/>
        <v>39</v>
      </c>
    </row>
    <row r="478" spans="1:22" x14ac:dyDescent="0.25">
      <c r="A478" s="126" t="s">
        <v>4008</v>
      </c>
      <c r="B478" s="200">
        <v>1</v>
      </c>
      <c r="C478" s="126">
        <v>2</v>
      </c>
      <c r="D478" s="308">
        <f>DEDEL!J478</f>
        <v>400015</v>
      </c>
      <c r="E478" s="126" t="b">
        <v>1</v>
      </c>
      <c r="F478" s="309" t="str">
        <f>RIGHT(DEDEL!C478,4)&amp;"."&amp;DEDEL!M478&amp;"."&amp;DEDEL!K478&amp;"."&amp;$C$5</f>
        <v>3317.DDEL6.E27.Ap21</v>
      </c>
      <c r="G478" s="310">
        <f t="shared" ca="1" si="31"/>
        <v>44361</v>
      </c>
      <c r="H478" s="311">
        <f>-DEDEL!Q478</f>
        <v>5005.32</v>
      </c>
      <c r="I478" s="205">
        <f t="shared" ca="1" si="30"/>
        <v>44361</v>
      </c>
      <c r="J478" s="126">
        <v>3</v>
      </c>
      <c r="K478" s="126" t="b">
        <v>1</v>
      </c>
      <c r="L478" s="126" t="s">
        <v>4009</v>
      </c>
      <c r="M478" s="126" t="b">
        <v>1</v>
      </c>
      <c r="N478" s="126" t="s">
        <v>3687</v>
      </c>
      <c r="O478" s="309" t="str">
        <f>LEFT(DEDEL!D478,19)&amp;"."&amp;DEDELCR!F478</f>
        <v>All Saints' CofE Pr.3317.DDEL6.E27.Ap21</v>
      </c>
      <c r="P478" s="312" t="str">
        <f>DEDEL!I478</f>
        <v>10162/543965</v>
      </c>
      <c r="Q478" s="126" t="b">
        <v>1</v>
      </c>
      <c r="R478" s="126" t="b">
        <v>1</v>
      </c>
      <c r="S478" s="126" t="b">
        <v>1</v>
      </c>
      <c r="U478" s="301">
        <f t="shared" si="28"/>
        <v>19</v>
      </c>
      <c r="V478" s="301">
        <f t="shared" si="29"/>
        <v>39</v>
      </c>
    </row>
    <row r="479" spans="1:22" x14ac:dyDescent="0.25">
      <c r="A479" s="126" t="s">
        <v>4008</v>
      </c>
      <c r="B479" s="200">
        <v>1</v>
      </c>
      <c r="C479" s="126">
        <v>2</v>
      </c>
      <c r="D479" s="308">
        <f>DEDEL!J479</f>
        <v>400023</v>
      </c>
      <c r="E479" s="126" t="b">
        <v>1</v>
      </c>
      <c r="F479" s="309" t="str">
        <f>RIGHT(DEDEL!C479,4)&amp;"."&amp;DEDEL!M479&amp;"."&amp;DEDEL!K479&amp;"."&amp;$C$5</f>
        <v>3500.DDEL6.E27.Ap21</v>
      </c>
      <c r="G479" s="310">
        <f t="shared" ca="1" si="31"/>
        <v>44361</v>
      </c>
      <c r="H479" s="311">
        <f>-DEDEL!Q479</f>
        <v>3045.69</v>
      </c>
      <c r="I479" s="205">
        <f t="shared" ca="1" si="30"/>
        <v>44361</v>
      </c>
      <c r="J479" s="126">
        <v>3</v>
      </c>
      <c r="K479" s="126" t="b">
        <v>1</v>
      </c>
      <c r="L479" s="126" t="s">
        <v>4009</v>
      </c>
      <c r="M479" s="126" t="b">
        <v>1</v>
      </c>
      <c r="N479" s="126" t="s">
        <v>3687</v>
      </c>
      <c r="O479" s="309" t="str">
        <f>LEFT(DEDEL!D479,19)&amp;"."&amp;DEDELCR!F479</f>
        <v>The Annunciation Ca.3500.DDEL6.E27.Ap21</v>
      </c>
      <c r="P479" s="312" t="str">
        <f>DEDEL!I479</f>
        <v>10162/543965</v>
      </c>
      <c r="Q479" s="126" t="b">
        <v>1</v>
      </c>
      <c r="R479" s="126" t="b">
        <v>1</v>
      </c>
      <c r="S479" s="126" t="b">
        <v>1</v>
      </c>
      <c r="U479" s="301">
        <f t="shared" si="28"/>
        <v>19</v>
      </c>
      <c r="V479" s="301">
        <f t="shared" si="29"/>
        <v>39</v>
      </c>
    </row>
    <row r="480" spans="1:22" x14ac:dyDescent="0.25">
      <c r="A480" s="126" t="s">
        <v>4008</v>
      </c>
      <c r="B480" s="200">
        <v>1</v>
      </c>
      <c r="C480" s="126">
        <v>2</v>
      </c>
      <c r="D480" s="308">
        <f>DEDEL!J480</f>
        <v>400003</v>
      </c>
      <c r="E480" s="126" t="b">
        <v>1</v>
      </c>
      <c r="F480" s="309" t="str">
        <f>RIGHT(DEDEL!C480,4)&amp;"."&amp;DEDEL!M480&amp;"."&amp;DEDEL!K480&amp;"."&amp;$C$5</f>
        <v>3501.DDEL6.E27.Ap21</v>
      </c>
      <c r="G480" s="310">
        <f t="shared" ca="1" si="31"/>
        <v>44361</v>
      </c>
      <c r="H480" s="311">
        <f>-DEDEL!Q480</f>
        <v>4698.3900000000003</v>
      </c>
      <c r="I480" s="205">
        <f t="shared" ca="1" si="30"/>
        <v>44361</v>
      </c>
      <c r="J480" s="126">
        <v>3</v>
      </c>
      <c r="K480" s="126" t="b">
        <v>1</v>
      </c>
      <c r="L480" s="126" t="s">
        <v>4009</v>
      </c>
      <c r="M480" s="126" t="b">
        <v>1</v>
      </c>
      <c r="N480" s="126" t="s">
        <v>3687</v>
      </c>
      <c r="O480" s="309" t="str">
        <f>LEFT(DEDEL!D480,19)&amp;"."&amp;DEDELCR!F480</f>
        <v>Our Lady of Lourdes.3501.DDEL6.E27.Ap21</v>
      </c>
      <c r="P480" s="312" t="str">
        <f>DEDEL!I480</f>
        <v>10162/543965</v>
      </c>
      <c r="Q480" s="126" t="b">
        <v>1</v>
      </c>
      <c r="R480" s="126" t="b">
        <v>1</v>
      </c>
      <c r="S480" s="126" t="b">
        <v>1</v>
      </c>
      <c r="U480" s="301">
        <f t="shared" si="28"/>
        <v>19</v>
      </c>
      <c r="V480" s="301">
        <f t="shared" si="29"/>
        <v>39</v>
      </c>
    </row>
    <row r="481" spans="1:22" x14ac:dyDescent="0.25">
      <c r="A481" s="126" t="s">
        <v>4008</v>
      </c>
      <c r="B481" s="200">
        <v>1</v>
      </c>
      <c r="C481" s="126">
        <v>2</v>
      </c>
      <c r="D481" s="308">
        <f>DEDEL!J481</f>
        <v>400096</v>
      </c>
      <c r="E481" s="126" t="b">
        <v>1</v>
      </c>
      <c r="F481" s="309" t="str">
        <f>RIGHT(DEDEL!C481,4)&amp;"."&amp;DEDEL!M481&amp;"."&amp;DEDEL!K481&amp;"."&amp;$C$5</f>
        <v>3502.DDEL6.E27.Ap21</v>
      </c>
      <c r="G481" s="310">
        <f t="shared" ca="1" si="31"/>
        <v>44361</v>
      </c>
      <c r="H481" s="311">
        <f>-DEDEL!Q481</f>
        <v>8664.869999999999</v>
      </c>
      <c r="I481" s="205">
        <f t="shared" ca="1" si="30"/>
        <v>44361</v>
      </c>
      <c r="J481" s="126">
        <v>3</v>
      </c>
      <c r="K481" s="126" t="b">
        <v>1</v>
      </c>
      <c r="L481" s="126" t="s">
        <v>4009</v>
      </c>
      <c r="M481" s="126" t="b">
        <v>1</v>
      </c>
      <c r="N481" s="126" t="s">
        <v>3687</v>
      </c>
      <c r="O481" s="309" t="str">
        <f>LEFT(DEDEL!D481,19)&amp;"."&amp;DEDELCR!F481</f>
        <v>St Agnes' Catholic .3502.DDEL6.E27.Ap21</v>
      </c>
      <c r="P481" s="312" t="str">
        <f>DEDEL!I481</f>
        <v>10162/543965</v>
      </c>
      <c r="Q481" s="126" t="b">
        <v>1</v>
      </c>
      <c r="R481" s="126" t="b">
        <v>1</v>
      </c>
      <c r="S481" s="126" t="b">
        <v>1</v>
      </c>
      <c r="U481" s="301">
        <f t="shared" si="28"/>
        <v>19</v>
      </c>
      <c r="V481" s="301">
        <f t="shared" si="29"/>
        <v>39</v>
      </c>
    </row>
    <row r="482" spans="1:22" x14ac:dyDescent="0.25">
      <c r="A482" s="126" t="s">
        <v>4008</v>
      </c>
      <c r="B482" s="200">
        <v>1</v>
      </c>
      <c r="C482" s="126">
        <v>2</v>
      </c>
      <c r="D482" s="308">
        <f>DEDEL!J482</f>
        <v>400064</v>
      </c>
      <c r="E482" s="126" t="b">
        <v>1</v>
      </c>
      <c r="F482" s="309" t="str">
        <f>RIGHT(DEDEL!C482,4)&amp;"."&amp;DEDEL!M482&amp;"."&amp;DEDEL!K482&amp;"."&amp;$C$5</f>
        <v>3504.DDEL6.E27.Ap21</v>
      </c>
      <c r="G482" s="310">
        <f t="shared" ca="1" si="31"/>
        <v>44361</v>
      </c>
      <c r="H482" s="311">
        <f>-DEDEL!Q482</f>
        <v>9845.369999999999</v>
      </c>
      <c r="I482" s="205">
        <f t="shared" ca="1" si="30"/>
        <v>44361</v>
      </c>
      <c r="J482" s="126">
        <v>3</v>
      </c>
      <c r="K482" s="126" t="b">
        <v>1</v>
      </c>
      <c r="L482" s="126" t="s">
        <v>4009</v>
      </c>
      <c r="M482" s="126" t="b">
        <v>1</v>
      </c>
      <c r="N482" s="126" t="s">
        <v>3687</v>
      </c>
      <c r="O482" s="309" t="str">
        <f>LEFT(DEDEL!D482,19)&amp;"."&amp;DEDELCR!F482</f>
        <v>St Catherine's RC S.3504.DDEL6.E27.Ap21</v>
      </c>
      <c r="P482" s="312" t="str">
        <f>DEDEL!I482</f>
        <v>10162/543965</v>
      </c>
      <c r="Q482" s="126" t="b">
        <v>1</v>
      </c>
      <c r="R482" s="126" t="b">
        <v>1</v>
      </c>
      <c r="S482" s="126" t="b">
        <v>1</v>
      </c>
      <c r="U482" s="301">
        <f t="shared" si="28"/>
        <v>19</v>
      </c>
      <c r="V482" s="301">
        <f t="shared" si="29"/>
        <v>39</v>
      </c>
    </row>
    <row r="483" spans="1:22" x14ac:dyDescent="0.25">
      <c r="A483" s="126" t="s">
        <v>4008</v>
      </c>
      <c r="B483" s="200">
        <v>1</v>
      </c>
      <c r="C483" s="126">
        <v>2</v>
      </c>
      <c r="D483" s="308">
        <f>DEDEL!J483</f>
        <v>400009</v>
      </c>
      <c r="E483" s="126" t="b">
        <v>1</v>
      </c>
      <c r="F483" s="309" t="str">
        <f>RIGHT(DEDEL!C483,4)&amp;"."&amp;DEDEL!M483&amp;"."&amp;DEDEL!K483&amp;"."&amp;$C$5</f>
        <v>3506.DDEL6.E27.Ap21</v>
      </c>
      <c r="G483" s="310">
        <f t="shared" ca="1" si="31"/>
        <v>44361</v>
      </c>
      <c r="H483" s="311">
        <f>-DEDEL!Q483</f>
        <v>6705.24</v>
      </c>
      <c r="I483" s="205">
        <f t="shared" ca="1" si="30"/>
        <v>44361</v>
      </c>
      <c r="J483" s="126">
        <v>3</v>
      </c>
      <c r="K483" s="126" t="b">
        <v>1</v>
      </c>
      <c r="L483" s="126" t="s">
        <v>4009</v>
      </c>
      <c r="M483" s="126" t="b">
        <v>1</v>
      </c>
      <c r="N483" s="126" t="s">
        <v>3687</v>
      </c>
      <c r="O483" s="309" t="str">
        <f>LEFT(DEDEL!D483,19)&amp;"."&amp;DEDELCR!F483</f>
        <v>St Vincent's Cathol.3506.DDEL6.E27.Ap21</v>
      </c>
      <c r="P483" s="312" t="str">
        <f>DEDEL!I483</f>
        <v>10162/543965</v>
      </c>
      <c r="Q483" s="126" t="b">
        <v>1</v>
      </c>
      <c r="R483" s="126" t="b">
        <v>1</v>
      </c>
      <c r="S483" s="126" t="b">
        <v>1</v>
      </c>
      <c r="U483" s="301">
        <f t="shared" si="28"/>
        <v>19</v>
      </c>
      <c r="V483" s="301">
        <f t="shared" si="29"/>
        <v>39</v>
      </c>
    </row>
    <row r="484" spans="1:22" x14ac:dyDescent="0.25">
      <c r="A484" s="126" t="s">
        <v>4008</v>
      </c>
      <c r="B484" s="200">
        <v>1</v>
      </c>
      <c r="C484" s="126">
        <v>2</v>
      </c>
      <c r="D484" s="308">
        <f>DEDEL!J484</f>
        <v>400037</v>
      </c>
      <c r="E484" s="126" t="b">
        <v>1</v>
      </c>
      <c r="F484" s="309" t="str">
        <f>RIGHT(DEDEL!C484,4)&amp;"."&amp;DEDEL!M484&amp;"."&amp;DEDEL!K484&amp;"."&amp;$C$5</f>
        <v>3507.DDEL6.E27.Ap21</v>
      </c>
      <c r="G484" s="310">
        <f t="shared" ca="1" si="31"/>
        <v>44361</v>
      </c>
      <c r="H484" s="311">
        <f>-DEDEL!Q484</f>
        <v>4155.3599999999997</v>
      </c>
      <c r="I484" s="205">
        <f t="shared" ca="1" si="30"/>
        <v>44361</v>
      </c>
      <c r="J484" s="126">
        <v>3</v>
      </c>
      <c r="K484" s="126" t="b">
        <v>1</v>
      </c>
      <c r="L484" s="126" t="s">
        <v>4009</v>
      </c>
      <c r="M484" s="126" t="b">
        <v>1</v>
      </c>
      <c r="N484" s="126" t="s">
        <v>3687</v>
      </c>
      <c r="O484" s="309" t="str">
        <f>LEFT(DEDEL!D484,19)&amp;"."&amp;DEDELCR!F484</f>
        <v>St Theresa's Cathol.3507.DDEL6.E27.Ap21</v>
      </c>
      <c r="P484" s="312" t="str">
        <f>DEDEL!I484</f>
        <v>10162/543965</v>
      </c>
      <c r="Q484" s="126" t="b">
        <v>1</v>
      </c>
      <c r="R484" s="126" t="b">
        <v>1</v>
      </c>
      <c r="S484" s="126" t="b">
        <v>1</v>
      </c>
      <c r="U484" s="301">
        <f t="shared" si="28"/>
        <v>19</v>
      </c>
      <c r="V484" s="301">
        <f t="shared" si="29"/>
        <v>39</v>
      </c>
    </row>
    <row r="485" spans="1:22" x14ac:dyDescent="0.25">
      <c r="A485" s="126" t="s">
        <v>4008</v>
      </c>
      <c r="B485" s="200">
        <v>1</v>
      </c>
      <c r="C485" s="126">
        <v>2</v>
      </c>
      <c r="D485" s="308">
        <f>DEDEL!J485</f>
        <v>400066</v>
      </c>
      <c r="E485" s="126" t="b">
        <v>1</v>
      </c>
      <c r="F485" s="309" t="str">
        <f>RIGHT(DEDEL!C485,4)&amp;"."&amp;DEDEL!M485&amp;"."&amp;DEDEL!K485&amp;"."&amp;$C$5</f>
        <v>3509.DDEL6.E27.Ap21</v>
      </c>
      <c r="G485" s="310">
        <f t="shared" ca="1" si="31"/>
        <v>44361</v>
      </c>
      <c r="H485" s="311">
        <f>-DEDEL!Q485</f>
        <v>11474.46</v>
      </c>
      <c r="I485" s="205">
        <f t="shared" ca="1" si="30"/>
        <v>44361</v>
      </c>
      <c r="J485" s="126">
        <v>3</v>
      </c>
      <c r="K485" s="126" t="b">
        <v>1</v>
      </c>
      <c r="L485" s="126" t="s">
        <v>4009</v>
      </c>
      <c r="M485" s="126" t="b">
        <v>1</v>
      </c>
      <c r="N485" s="126" t="s">
        <v>3687</v>
      </c>
      <c r="O485" s="309" t="str">
        <f>LEFT(DEDEL!D485,19)&amp;"."&amp;DEDELCR!F485</f>
        <v>St Joseph's Catholi.3509.DDEL6.E27.Ap21</v>
      </c>
      <c r="P485" s="312" t="str">
        <f>DEDEL!I485</f>
        <v>10162/543965</v>
      </c>
      <c r="Q485" s="126" t="b">
        <v>1</v>
      </c>
      <c r="R485" s="126" t="b">
        <v>1</v>
      </c>
      <c r="S485" s="126" t="b">
        <v>1</v>
      </c>
      <c r="U485" s="301">
        <f t="shared" si="28"/>
        <v>19</v>
      </c>
      <c r="V485" s="301">
        <f t="shared" si="29"/>
        <v>39</v>
      </c>
    </row>
    <row r="486" spans="1:22" x14ac:dyDescent="0.25">
      <c r="A486" s="126" t="s">
        <v>4008</v>
      </c>
      <c r="B486" s="200">
        <v>1</v>
      </c>
      <c r="C486" s="126">
        <v>2</v>
      </c>
      <c r="D486" s="308">
        <f>DEDEL!J486</f>
        <v>400071</v>
      </c>
      <c r="E486" s="126" t="b">
        <v>1</v>
      </c>
      <c r="F486" s="309" t="str">
        <f>RIGHT(DEDEL!C486,4)&amp;"."&amp;DEDEL!M486&amp;"."&amp;DEDEL!K486&amp;"."&amp;$C$5</f>
        <v>3510.DDEL6.E27.Ap21</v>
      </c>
      <c r="G486" s="310">
        <f t="shared" ca="1" si="31"/>
        <v>44361</v>
      </c>
      <c r="H486" s="311">
        <f>-DEDEL!Q486</f>
        <v>9349.56</v>
      </c>
      <c r="I486" s="205">
        <f t="shared" ca="1" si="30"/>
        <v>44361</v>
      </c>
      <c r="J486" s="126">
        <v>3</v>
      </c>
      <c r="K486" s="126" t="b">
        <v>1</v>
      </c>
      <c r="L486" s="126" t="s">
        <v>4009</v>
      </c>
      <c r="M486" s="126" t="b">
        <v>1</v>
      </c>
      <c r="N486" s="126" t="s">
        <v>3687</v>
      </c>
      <c r="O486" s="309" t="str">
        <f>LEFT(DEDEL!D486,19)&amp;"."&amp;DEDELCR!F486</f>
        <v>Sacred Heart Roman .3510.DDEL6.E27.Ap21</v>
      </c>
      <c r="P486" s="312" t="str">
        <f>DEDEL!I486</f>
        <v>10162/543965</v>
      </c>
      <c r="Q486" s="126" t="b">
        <v>1</v>
      </c>
      <c r="R486" s="126" t="b">
        <v>1</v>
      </c>
      <c r="S486" s="126" t="b">
        <v>1</v>
      </c>
      <c r="U486" s="301">
        <f t="shared" si="28"/>
        <v>19</v>
      </c>
      <c r="V486" s="301">
        <f t="shared" si="29"/>
        <v>39</v>
      </c>
    </row>
    <row r="487" spans="1:22" x14ac:dyDescent="0.25">
      <c r="A487" s="126" t="s">
        <v>4008</v>
      </c>
      <c r="B487" s="200">
        <v>1</v>
      </c>
      <c r="C487" s="126">
        <v>2</v>
      </c>
      <c r="D487" s="308">
        <f>DEDEL!J487</f>
        <v>400024</v>
      </c>
      <c r="E487" s="126" t="b">
        <v>1</v>
      </c>
      <c r="F487" s="309" t="str">
        <f>RIGHT(DEDEL!C487,4)&amp;"."&amp;DEDEL!M487&amp;"."&amp;DEDEL!K487&amp;"."&amp;$C$5</f>
        <v>3511.DDEL6.E27.Ap21</v>
      </c>
      <c r="G487" s="310">
        <f t="shared" ca="1" si="31"/>
        <v>44361</v>
      </c>
      <c r="H487" s="311">
        <f>-DEDEL!Q487</f>
        <v>9562.0499999999993</v>
      </c>
      <c r="I487" s="205">
        <f t="shared" ca="1" si="30"/>
        <v>44361</v>
      </c>
      <c r="J487" s="126">
        <v>3</v>
      </c>
      <c r="K487" s="126" t="b">
        <v>1</v>
      </c>
      <c r="L487" s="126" t="s">
        <v>4009</v>
      </c>
      <c r="M487" s="126" t="b">
        <v>1</v>
      </c>
      <c r="N487" s="126" t="s">
        <v>3687</v>
      </c>
      <c r="O487" s="309" t="str">
        <f>LEFT(DEDEL!D487,19)&amp;"."&amp;DEDELCR!F487</f>
        <v>Blessed Dominic Cat.3511.DDEL6.E27.Ap21</v>
      </c>
      <c r="P487" s="312" t="str">
        <f>DEDEL!I487</f>
        <v>10162/543965</v>
      </c>
      <c r="Q487" s="126" t="b">
        <v>1</v>
      </c>
      <c r="R487" s="126" t="b">
        <v>1</v>
      </c>
      <c r="S487" s="126" t="b">
        <v>1</v>
      </c>
      <c r="U487" s="301">
        <f t="shared" si="28"/>
        <v>19</v>
      </c>
      <c r="V487" s="301">
        <f t="shared" si="29"/>
        <v>39</v>
      </c>
    </row>
    <row r="488" spans="1:22" x14ac:dyDescent="0.25">
      <c r="A488" s="126" t="s">
        <v>4008</v>
      </c>
      <c r="B488" s="200">
        <v>1</v>
      </c>
      <c r="C488" s="126">
        <v>2</v>
      </c>
      <c r="D488" s="308">
        <f>DEDEL!J488</f>
        <v>400093</v>
      </c>
      <c r="E488" s="126" t="b">
        <v>1</v>
      </c>
      <c r="F488" s="309" t="str">
        <f>RIGHT(DEDEL!C488,4)&amp;"."&amp;DEDEL!M488&amp;"."&amp;DEDEL!K488&amp;"."&amp;$C$5</f>
        <v>3512.DDEL6.E27.Ap21</v>
      </c>
      <c r="G488" s="310">
        <f t="shared" ca="1" si="31"/>
        <v>44361</v>
      </c>
      <c r="H488" s="311">
        <f>-DEDEL!Q488</f>
        <v>8830.14</v>
      </c>
      <c r="I488" s="205">
        <f t="shared" ca="1" si="30"/>
        <v>44361</v>
      </c>
      <c r="J488" s="126">
        <v>3</v>
      </c>
      <c r="K488" s="126" t="b">
        <v>1</v>
      </c>
      <c r="L488" s="126" t="s">
        <v>4009</v>
      </c>
      <c r="M488" s="126" t="b">
        <v>1</v>
      </c>
      <c r="N488" s="126" t="s">
        <v>3687</v>
      </c>
      <c r="O488" s="309" t="str">
        <f>LEFT(DEDEL!D488,19)&amp;"."&amp;DEDELCR!F488</f>
        <v>Rosh Pinah Primary .3512.DDEL6.E27.Ap21</v>
      </c>
      <c r="P488" s="312" t="str">
        <f>DEDEL!I488</f>
        <v>10162/543965</v>
      </c>
      <c r="Q488" s="126" t="b">
        <v>1</v>
      </c>
      <c r="R488" s="126" t="b">
        <v>1</v>
      </c>
      <c r="S488" s="126" t="b">
        <v>1</v>
      </c>
      <c r="U488" s="301">
        <f t="shared" si="28"/>
        <v>19</v>
      </c>
      <c r="V488" s="301">
        <f t="shared" si="29"/>
        <v>39</v>
      </c>
    </row>
    <row r="489" spans="1:22" x14ac:dyDescent="0.25">
      <c r="A489" s="126" t="s">
        <v>4008</v>
      </c>
      <c r="B489" s="200">
        <v>1</v>
      </c>
      <c r="C489" s="126">
        <v>2</v>
      </c>
      <c r="D489" s="308">
        <f>DEDEL!J489</f>
        <v>400007</v>
      </c>
      <c r="E489" s="126" t="b">
        <v>1</v>
      </c>
      <c r="F489" s="309" t="str">
        <f>RIGHT(DEDEL!C489,4)&amp;"."&amp;DEDEL!M489&amp;"."&amp;DEDEL!K489&amp;"."&amp;$C$5</f>
        <v>3513.DDEL6.E27.Ap21</v>
      </c>
      <c r="G489" s="310">
        <f t="shared" ca="1" si="31"/>
        <v>44361</v>
      </c>
      <c r="H489" s="311">
        <f>-DEDEL!Q489</f>
        <v>8971.7999999999993</v>
      </c>
      <c r="I489" s="205">
        <f t="shared" ca="1" si="30"/>
        <v>44361</v>
      </c>
      <c r="J489" s="126">
        <v>3</v>
      </c>
      <c r="K489" s="126" t="b">
        <v>1</v>
      </c>
      <c r="L489" s="126" t="s">
        <v>4009</v>
      </c>
      <c r="M489" s="126" t="b">
        <v>1</v>
      </c>
      <c r="N489" s="126" t="s">
        <v>3687</v>
      </c>
      <c r="O489" s="309" t="str">
        <f>LEFT(DEDEL!D489,19)&amp;"."&amp;DEDELCR!F489</f>
        <v>Menorah Primary Sch.3513.DDEL6.E27.Ap21</v>
      </c>
      <c r="P489" s="312" t="str">
        <f>DEDEL!I489</f>
        <v>10162/543965</v>
      </c>
      <c r="Q489" s="126" t="b">
        <v>1</v>
      </c>
      <c r="R489" s="126" t="b">
        <v>1</v>
      </c>
      <c r="S489" s="126" t="b">
        <v>1</v>
      </c>
      <c r="U489" s="301">
        <f t="shared" si="28"/>
        <v>19</v>
      </c>
      <c r="V489" s="301">
        <f t="shared" si="29"/>
        <v>39</v>
      </c>
    </row>
    <row r="490" spans="1:22" x14ac:dyDescent="0.25">
      <c r="A490" s="126" t="s">
        <v>4008</v>
      </c>
      <c r="B490" s="200">
        <v>1</v>
      </c>
      <c r="C490" s="126">
        <v>2</v>
      </c>
      <c r="D490" s="308">
        <f>DEDEL!J490</f>
        <v>400107</v>
      </c>
      <c r="E490" s="126" t="b">
        <v>1</v>
      </c>
      <c r="F490" s="309" t="str">
        <f>RIGHT(DEDEL!C490,4)&amp;"."&amp;DEDEL!M490&amp;"."&amp;DEDEL!K490&amp;"."&amp;$C$5</f>
        <v>3514.DDEL6.E27.Ap21</v>
      </c>
      <c r="G490" s="310">
        <f t="shared" ca="1" si="31"/>
        <v>44361</v>
      </c>
      <c r="H490" s="311">
        <f>-DEDEL!Q490</f>
        <v>4887.2699999999995</v>
      </c>
      <c r="I490" s="205">
        <f t="shared" ca="1" si="30"/>
        <v>44361</v>
      </c>
      <c r="J490" s="126">
        <v>3</v>
      </c>
      <c r="K490" s="126" t="b">
        <v>1</v>
      </c>
      <c r="L490" s="126" t="s">
        <v>4009</v>
      </c>
      <c r="M490" s="126" t="b">
        <v>1</v>
      </c>
      <c r="N490" s="126" t="s">
        <v>3687</v>
      </c>
      <c r="O490" s="309" t="str">
        <f>LEFT(DEDEL!D490,19)&amp;"."&amp;DEDELCR!F490</f>
        <v>The Annunciation RC.3514.DDEL6.E27.Ap21</v>
      </c>
      <c r="P490" s="312" t="str">
        <f>DEDEL!I490</f>
        <v>10162/543965</v>
      </c>
      <c r="Q490" s="126" t="b">
        <v>1</v>
      </c>
      <c r="R490" s="126" t="b">
        <v>1</v>
      </c>
      <c r="S490" s="126" t="b">
        <v>1</v>
      </c>
      <c r="U490" s="301">
        <f t="shared" si="28"/>
        <v>19</v>
      </c>
      <c r="V490" s="301">
        <f t="shared" si="29"/>
        <v>39</v>
      </c>
    </row>
    <row r="491" spans="1:22" x14ac:dyDescent="0.25">
      <c r="A491" s="126" t="s">
        <v>4008</v>
      </c>
      <c r="B491" s="200">
        <v>1</v>
      </c>
      <c r="C491" s="126">
        <v>2</v>
      </c>
      <c r="D491" s="308">
        <f>DEDEL!J491</f>
        <v>400108</v>
      </c>
      <c r="E491" s="126" t="b">
        <v>1</v>
      </c>
      <c r="F491" s="309" t="str">
        <f>RIGHT(DEDEL!C491,4)&amp;"."&amp;DEDEL!M491&amp;"."&amp;DEDEL!K491&amp;"."&amp;$C$5</f>
        <v>3516.DDEL6.E27.Ap21</v>
      </c>
      <c r="G491" s="310">
        <f t="shared" ca="1" si="31"/>
        <v>44361</v>
      </c>
      <c r="H491" s="311">
        <f>-DEDEL!Q491</f>
        <v>4816.4399999999996</v>
      </c>
      <c r="I491" s="205">
        <f t="shared" ca="1" si="30"/>
        <v>44361</v>
      </c>
      <c r="J491" s="126">
        <v>3</v>
      </c>
      <c r="K491" s="126" t="b">
        <v>1</v>
      </c>
      <c r="L491" s="126" t="s">
        <v>4009</v>
      </c>
      <c r="M491" s="126" t="b">
        <v>1</v>
      </c>
      <c r="N491" s="126" t="s">
        <v>3687</v>
      </c>
      <c r="O491" s="309" t="str">
        <f>LEFT(DEDEL!D491,19)&amp;"."&amp;DEDELCR!F491</f>
        <v>Hasmonean Primary S.3516.DDEL6.E27.Ap21</v>
      </c>
      <c r="P491" s="312" t="str">
        <f>DEDEL!I491</f>
        <v>10162/543965</v>
      </c>
      <c r="Q491" s="126" t="b">
        <v>1</v>
      </c>
      <c r="R491" s="126" t="b">
        <v>1</v>
      </c>
      <c r="S491" s="126" t="b">
        <v>1</v>
      </c>
      <c r="U491" s="301">
        <f t="shared" si="28"/>
        <v>19</v>
      </c>
      <c r="V491" s="301">
        <f t="shared" si="29"/>
        <v>39</v>
      </c>
    </row>
    <row r="492" spans="1:22" x14ac:dyDescent="0.25">
      <c r="A492" s="126" t="s">
        <v>4008</v>
      </c>
      <c r="B492" s="200">
        <v>1</v>
      </c>
      <c r="C492" s="126">
        <v>2</v>
      </c>
      <c r="D492" s="308">
        <f>DEDEL!J492</f>
        <v>400117</v>
      </c>
      <c r="E492" s="126" t="b">
        <v>1</v>
      </c>
      <c r="F492" s="309" t="str">
        <f>RIGHT(DEDEL!C492,4)&amp;"."&amp;DEDEL!M492&amp;"."&amp;DEDEL!K492&amp;"."&amp;$C$5</f>
        <v>3518.DDEL6.E27.Ap21</v>
      </c>
      <c r="G492" s="310">
        <f t="shared" ca="1" si="31"/>
        <v>44361</v>
      </c>
      <c r="H492" s="311">
        <f>-DEDEL!Q492</f>
        <v>9207.9</v>
      </c>
      <c r="I492" s="205">
        <f t="shared" ca="1" si="30"/>
        <v>44361</v>
      </c>
      <c r="J492" s="126">
        <v>3</v>
      </c>
      <c r="K492" s="126" t="b">
        <v>1</v>
      </c>
      <c r="L492" s="126" t="s">
        <v>4009</v>
      </c>
      <c r="M492" s="126" t="b">
        <v>1</v>
      </c>
      <c r="N492" s="126" t="s">
        <v>3687</v>
      </c>
      <c r="O492" s="309" t="str">
        <f>LEFT(DEDEL!D492,19)&amp;"."&amp;DEDELCR!F492</f>
        <v>Woodcroft Primary S.3518.DDEL6.E27.Ap21</v>
      </c>
      <c r="P492" s="312" t="str">
        <f>DEDEL!I492</f>
        <v>10162/543965</v>
      </c>
      <c r="Q492" s="126" t="b">
        <v>1</v>
      </c>
      <c r="R492" s="126" t="b">
        <v>1</v>
      </c>
      <c r="S492" s="126" t="b">
        <v>1</v>
      </c>
      <c r="U492" s="301">
        <f t="shared" si="28"/>
        <v>19</v>
      </c>
      <c r="V492" s="301">
        <f t="shared" si="29"/>
        <v>39</v>
      </c>
    </row>
    <row r="493" spans="1:22" x14ac:dyDescent="0.25">
      <c r="A493" s="126" t="s">
        <v>4008</v>
      </c>
      <c r="B493" s="200">
        <v>1</v>
      </c>
      <c r="C493" s="126">
        <v>2</v>
      </c>
      <c r="D493" s="308">
        <f>DEDEL!J493</f>
        <v>400125</v>
      </c>
      <c r="E493" s="126" t="b">
        <v>1</v>
      </c>
      <c r="F493" s="309" t="str">
        <f>RIGHT(DEDEL!C493,4)&amp;"."&amp;DEDEL!M493&amp;"."&amp;DEDEL!K493&amp;"."&amp;$C$5</f>
        <v>3520.DDEL6.E27.Ap21</v>
      </c>
      <c r="G493" s="310">
        <f t="shared" ca="1" si="31"/>
        <v>44361</v>
      </c>
      <c r="H493" s="311">
        <f>-DEDEL!Q493</f>
        <v>9916.1999999999989</v>
      </c>
      <c r="I493" s="205">
        <f t="shared" ca="1" si="30"/>
        <v>44361</v>
      </c>
      <c r="J493" s="126">
        <v>3</v>
      </c>
      <c r="K493" s="126" t="b">
        <v>1</v>
      </c>
      <c r="L493" s="126" t="s">
        <v>4009</v>
      </c>
      <c r="M493" s="126" t="b">
        <v>1</v>
      </c>
      <c r="N493" s="126" t="s">
        <v>3687</v>
      </c>
      <c r="O493" s="309" t="str">
        <f>LEFT(DEDEL!D493,19)&amp;"."&amp;DEDELCR!F493</f>
        <v>Akiva School.3520.DDEL6.E27.Ap21</v>
      </c>
      <c r="P493" s="312" t="str">
        <f>DEDEL!I493</f>
        <v>10162/543965</v>
      </c>
      <c r="Q493" s="126" t="b">
        <v>1</v>
      </c>
      <c r="R493" s="126" t="b">
        <v>1</v>
      </c>
      <c r="S493" s="126" t="b">
        <v>1</v>
      </c>
      <c r="U493" s="301">
        <f t="shared" si="28"/>
        <v>19</v>
      </c>
      <c r="V493" s="301">
        <f t="shared" si="29"/>
        <v>32</v>
      </c>
    </row>
    <row r="494" spans="1:22" x14ac:dyDescent="0.25">
      <c r="A494" s="126" t="s">
        <v>4008</v>
      </c>
      <c r="B494" s="200">
        <v>1</v>
      </c>
      <c r="C494" s="126">
        <v>2</v>
      </c>
      <c r="D494" s="308">
        <f>DEDEL!J494</f>
        <v>400130</v>
      </c>
      <c r="E494" s="126" t="b">
        <v>1</v>
      </c>
      <c r="F494" s="309" t="str">
        <f>RIGHT(DEDEL!C494,4)&amp;"."&amp;DEDEL!M494&amp;"."&amp;DEDEL!K494&amp;"."&amp;$C$5</f>
        <v>3523.DDEL6.E27.Ap21</v>
      </c>
      <c r="G494" s="310">
        <f t="shared" ca="1" si="31"/>
        <v>44361</v>
      </c>
      <c r="H494" s="311">
        <f>-DEDEL!Q494</f>
        <v>14661.81</v>
      </c>
      <c r="I494" s="205">
        <f t="shared" ca="1" si="30"/>
        <v>44361</v>
      </c>
      <c r="J494" s="126">
        <v>3</v>
      </c>
      <c r="K494" s="126" t="b">
        <v>1</v>
      </c>
      <c r="L494" s="126" t="s">
        <v>4009</v>
      </c>
      <c r="M494" s="126" t="b">
        <v>1</v>
      </c>
      <c r="N494" s="126" t="s">
        <v>3687</v>
      </c>
      <c r="O494" s="309" t="str">
        <f>LEFT(DEDEL!D494,19)&amp;"."&amp;DEDELCR!F494</f>
        <v>Martin Primary Scho.3523.DDEL6.E27.Ap21</v>
      </c>
      <c r="P494" s="312" t="str">
        <f>DEDEL!I494</f>
        <v>10162/543965</v>
      </c>
      <c r="Q494" s="126" t="b">
        <v>1</v>
      </c>
      <c r="R494" s="126" t="b">
        <v>1</v>
      </c>
      <c r="S494" s="126" t="b">
        <v>1</v>
      </c>
      <c r="U494" s="301">
        <f t="shared" si="28"/>
        <v>19</v>
      </c>
      <c r="V494" s="301">
        <f t="shared" si="29"/>
        <v>39</v>
      </c>
    </row>
    <row r="495" spans="1:22" x14ac:dyDescent="0.25">
      <c r="A495" s="126" t="s">
        <v>4008</v>
      </c>
      <c r="B495" s="200">
        <v>1</v>
      </c>
      <c r="C495" s="126">
        <v>2</v>
      </c>
      <c r="D495" s="308">
        <f>DEDEL!J495</f>
        <v>400150</v>
      </c>
      <c r="E495" s="126" t="b">
        <v>1</v>
      </c>
      <c r="F495" s="309" t="str">
        <f>RIGHT(DEDEL!C495,4)&amp;"."&amp;DEDEL!M495&amp;"."&amp;DEDEL!K495&amp;"."&amp;$C$5</f>
        <v>3524.DDEL6.E27.Ap21</v>
      </c>
      <c r="G495" s="310">
        <f t="shared" ca="1" si="31"/>
        <v>44361</v>
      </c>
      <c r="H495" s="311">
        <f>-DEDEL!Q495</f>
        <v>4438.68</v>
      </c>
      <c r="I495" s="205">
        <f t="shared" ca="1" si="30"/>
        <v>44361</v>
      </c>
      <c r="J495" s="126">
        <v>3</v>
      </c>
      <c r="K495" s="126" t="b">
        <v>1</v>
      </c>
      <c r="L495" s="126" t="s">
        <v>4009</v>
      </c>
      <c r="M495" s="126" t="b">
        <v>1</v>
      </c>
      <c r="N495" s="126" t="s">
        <v>3687</v>
      </c>
      <c r="O495" s="309" t="str">
        <f>LEFT(DEDEL!D495,19)&amp;"."&amp;DEDELCR!F495</f>
        <v>Beit Shvidler Prima.3524.DDEL6.E27.Ap21</v>
      </c>
      <c r="P495" s="312" t="str">
        <f>DEDEL!I495</f>
        <v>10162/543965</v>
      </c>
      <c r="Q495" s="126" t="b">
        <v>1</v>
      </c>
      <c r="R495" s="126" t="b">
        <v>1</v>
      </c>
      <c r="S495" s="126" t="b">
        <v>1</v>
      </c>
      <c r="U495" s="301">
        <f t="shared" si="28"/>
        <v>19</v>
      </c>
      <c r="V495" s="301">
        <f t="shared" si="29"/>
        <v>39</v>
      </c>
    </row>
    <row r="496" spans="1:22" x14ac:dyDescent="0.25">
      <c r="A496" s="126" t="s">
        <v>4008</v>
      </c>
      <c r="B496" s="200">
        <v>1</v>
      </c>
      <c r="C496" s="126">
        <v>2</v>
      </c>
      <c r="D496" s="308">
        <f>DEDEL!J496</f>
        <v>400021</v>
      </c>
      <c r="E496" s="126" t="b">
        <v>1</v>
      </c>
      <c r="F496" s="309" t="str">
        <f>RIGHT(DEDEL!C496,4)&amp;"."&amp;DEDEL!M496&amp;"."&amp;DEDEL!K496&amp;"."&amp;$C$5</f>
        <v>5201.DDEL6.E27.Ap21</v>
      </c>
      <c r="G496" s="310">
        <f t="shared" ca="1" si="31"/>
        <v>44361</v>
      </c>
      <c r="H496" s="311">
        <f>-DEDEL!Q496</f>
        <v>9302.34</v>
      </c>
      <c r="I496" s="205">
        <f t="shared" ca="1" si="30"/>
        <v>44361</v>
      </c>
      <c r="J496" s="126">
        <v>3</v>
      </c>
      <c r="K496" s="126" t="b">
        <v>1</v>
      </c>
      <c r="L496" s="126" t="s">
        <v>4009</v>
      </c>
      <c r="M496" s="126" t="b">
        <v>1</v>
      </c>
      <c r="N496" s="126" t="s">
        <v>3687</v>
      </c>
      <c r="O496" s="309" t="str">
        <f>LEFT(DEDEL!D496,19)&amp;"."&amp;DEDELCR!F496</f>
        <v>Osidge Primary Scho.5201.DDEL6.E27.Ap21</v>
      </c>
      <c r="P496" s="312" t="str">
        <f>DEDEL!I496</f>
        <v>10162/543965</v>
      </c>
      <c r="Q496" s="126" t="b">
        <v>1</v>
      </c>
      <c r="R496" s="126" t="b">
        <v>1</v>
      </c>
      <c r="S496" s="126" t="b">
        <v>1</v>
      </c>
      <c r="U496" s="301">
        <f t="shared" si="28"/>
        <v>19</v>
      </c>
      <c r="V496" s="301">
        <f t="shared" si="29"/>
        <v>39</v>
      </c>
    </row>
    <row r="497" spans="1:22" x14ac:dyDescent="0.25">
      <c r="A497" s="126" t="s">
        <v>4008</v>
      </c>
      <c r="B497" s="200">
        <v>1</v>
      </c>
      <c r="C497" s="126">
        <v>2</v>
      </c>
      <c r="D497" s="308">
        <f>DEDEL!J497</f>
        <v>400112</v>
      </c>
      <c r="E497" s="126" t="b">
        <v>1</v>
      </c>
      <c r="F497" s="309" t="str">
        <f>RIGHT(DEDEL!C497,4)&amp;"."&amp;DEDEL!M497&amp;"."&amp;DEDEL!K497&amp;"."&amp;$C$5</f>
        <v>5948.DDEL6.E27.Ap21</v>
      </c>
      <c r="G497" s="310">
        <f t="shared" ca="1" si="31"/>
        <v>44361</v>
      </c>
      <c r="H497" s="311">
        <f>-DEDEL!Q497</f>
        <v>4934.49</v>
      </c>
      <c r="I497" s="205">
        <f t="shared" ca="1" si="30"/>
        <v>44361</v>
      </c>
      <c r="J497" s="126">
        <v>3</v>
      </c>
      <c r="K497" s="126" t="b">
        <v>1</v>
      </c>
      <c r="L497" s="126" t="s">
        <v>4009</v>
      </c>
      <c r="M497" s="126" t="b">
        <v>1</v>
      </c>
      <c r="N497" s="126" t="s">
        <v>3687</v>
      </c>
      <c r="O497" s="309" t="str">
        <f>LEFT(DEDEL!D497,19)&amp;"."&amp;DEDELCR!F497</f>
        <v>Mathilda Marks-Kenn.5948.DDEL6.E27.Ap21</v>
      </c>
      <c r="P497" s="312" t="str">
        <f>DEDEL!I497</f>
        <v>10162/543965</v>
      </c>
      <c r="Q497" s="126" t="b">
        <v>1</v>
      </c>
      <c r="R497" s="126" t="b">
        <v>1</v>
      </c>
      <c r="S497" s="126" t="b">
        <v>1</v>
      </c>
      <c r="U497" s="301">
        <f t="shared" si="28"/>
        <v>19</v>
      </c>
      <c r="V497" s="301">
        <f t="shared" si="29"/>
        <v>39</v>
      </c>
    </row>
    <row r="498" spans="1:22" x14ac:dyDescent="0.25">
      <c r="A498" s="126" t="s">
        <v>4008</v>
      </c>
      <c r="B498" s="200">
        <v>1</v>
      </c>
      <c r="C498" s="126">
        <v>2</v>
      </c>
      <c r="D498" s="308">
        <f>DEDEL!J498</f>
        <v>400110</v>
      </c>
      <c r="E498" s="126" t="b">
        <v>1</v>
      </c>
      <c r="F498" s="309" t="str">
        <f>RIGHT(DEDEL!C498,4)&amp;"."&amp;DEDEL!M498&amp;"."&amp;DEDEL!K498&amp;"."&amp;$C$5</f>
        <v>5949.DDEL6.E27.Ap21</v>
      </c>
      <c r="G498" s="310">
        <f t="shared" ca="1" si="31"/>
        <v>44361</v>
      </c>
      <c r="H498" s="311">
        <f>-DEDEL!Q498</f>
        <v>8948.19</v>
      </c>
      <c r="I498" s="205">
        <f t="shared" ca="1" si="30"/>
        <v>44361</v>
      </c>
      <c r="J498" s="126">
        <v>3</v>
      </c>
      <c r="K498" s="126" t="b">
        <v>1</v>
      </c>
      <c r="L498" s="126" t="s">
        <v>4009</v>
      </c>
      <c r="M498" s="126" t="b">
        <v>1</v>
      </c>
      <c r="N498" s="126" t="s">
        <v>3687</v>
      </c>
      <c r="O498" s="309" t="str">
        <f>LEFT(DEDEL!D498,19)&amp;"."&amp;DEDELCR!F498</f>
        <v>Menorah Foundation .5949.DDEL6.E27.Ap21</v>
      </c>
      <c r="P498" s="312" t="str">
        <f>DEDEL!I498</f>
        <v>10162/543965</v>
      </c>
      <c r="Q498" s="126" t="b">
        <v>1</v>
      </c>
      <c r="R498" s="126" t="b">
        <v>1</v>
      </c>
      <c r="S498" s="126" t="b">
        <v>1</v>
      </c>
      <c r="U498" s="301">
        <f t="shared" si="28"/>
        <v>19</v>
      </c>
      <c r="V498" s="301">
        <f t="shared" si="29"/>
        <v>39</v>
      </c>
    </row>
    <row r="499" spans="1:22" x14ac:dyDescent="0.25">
      <c r="A499" s="126" t="s">
        <v>4008</v>
      </c>
      <c r="B499" s="200">
        <v>1</v>
      </c>
      <c r="C499" s="126">
        <v>2</v>
      </c>
      <c r="D499" s="308">
        <f>DEDEL!J499</f>
        <v>400033</v>
      </c>
      <c r="E499" s="126" t="b">
        <v>1</v>
      </c>
      <c r="F499" s="309" t="str">
        <f>RIGHT(DEDEL!C499,4)&amp;"."&amp;DEDEL!M499&amp;"."&amp;DEDEL!K499&amp;"."&amp;$C$5</f>
        <v>4003.DDEL6.E27.Ap21</v>
      </c>
      <c r="G499" s="310">
        <f t="shared" ca="1" si="31"/>
        <v>44361</v>
      </c>
      <c r="H499" s="311">
        <f>-DEDEL!Q499</f>
        <v>17943.599999999999</v>
      </c>
      <c r="I499" s="205">
        <f t="shared" ca="1" si="30"/>
        <v>44361</v>
      </c>
      <c r="J499" s="126">
        <v>3</v>
      </c>
      <c r="K499" s="126" t="b">
        <v>1</v>
      </c>
      <c r="L499" s="126" t="s">
        <v>4009</v>
      </c>
      <c r="M499" s="126" t="b">
        <v>1</v>
      </c>
      <c r="N499" s="126" t="s">
        <v>3687</v>
      </c>
      <c r="O499" s="309" t="str">
        <f>LEFT(DEDEL!D499,19)&amp;"."&amp;DEDELCR!F499</f>
        <v>Friern Barnet Schoo.4003.DDEL6.E27.Ap21</v>
      </c>
      <c r="P499" s="312" t="str">
        <f>DEDEL!I499</f>
        <v>10163/543965</v>
      </c>
      <c r="Q499" s="126" t="b">
        <v>1</v>
      </c>
      <c r="R499" s="126" t="b">
        <v>1</v>
      </c>
      <c r="S499" s="126" t="b">
        <v>1</v>
      </c>
      <c r="U499" s="301">
        <f t="shared" si="28"/>
        <v>19</v>
      </c>
      <c r="V499" s="301">
        <f t="shared" si="29"/>
        <v>39</v>
      </c>
    </row>
    <row r="500" spans="1:22" x14ac:dyDescent="0.25">
      <c r="A500" s="126" t="s">
        <v>4008</v>
      </c>
      <c r="B500" s="200">
        <v>1</v>
      </c>
      <c r="C500" s="126">
        <v>2</v>
      </c>
      <c r="D500" s="308">
        <f>DEDEL!J500</f>
        <v>107953</v>
      </c>
      <c r="E500" s="126" t="b">
        <v>1</v>
      </c>
      <c r="F500" s="309" t="str">
        <f>RIGHT(DEDEL!C500,4)&amp;"."&amp;DEDEL!M500&amp;"."&amp;DEDEL!K500&amp;"."&amp;$C$5</f>
        <v>4004.DDEL6.E27.Ap21</v>
      </c>
      <c r="G500" s="310">
        <f t="shared" ca="1" si="31"/>
        <v>44361</v>
      </c>
      <c r="H500" s="311">
        <f>-DEDEL!Q500</f>
        <v>6563.58</v>
      </c>
      <c r="I500" s="205">
        <f t="shared" ca="1" si="30"/>
        <v>44361</v>
      </c>
      <c r="J500" s="126">
        <v>3</v>
      </c>
      <c r="K500" s="126" t="b">
        <v>1</v>
      </c>
      <c r="L500" s="126" t="s">
        <v>4009</v>
      </c>
      <c r="M500" s="126" t="b">
        <v>1</v>
      </c>
      <c r="N500" s="126" t="s">
        <v>3687</v>
      </c>
      <c r="O500" s="309" t="str">
        <f>LEFT(DEDEL!D500,19)&amp;"."&amp;DEDELCR!F500</f>
        <v>Menorah High School.4004.DDEL6.E27.Ap21</v>
      </c>
      <c r="P500" s="312" t="str">
        <f>DEDEL!I500</f>
        <v>10163/543965</v>
      </c>
      <c r="Q500" s="126" t="b">
        <v>1</v>
      </c>
      <c r="R500" s="126" t="b">
        <v>1</v>
      </c>
      <c r="S500" s="126" t="b">
        <v>1</v>
      </c>
      <c r="U500" s="301">
        <f t="shared" si="28"/>
        <v>19</v>
      </c>
      <c r="V500" s="301">
        <f t="shared" si="29"/>
        <v>39</v>
      </c>
    </row>
    <row r="501" spans="1:22" x14ac:dyDescent="0.25">
      <c r="A501" s="126" t="s">
        <v>4008</v>
      </c>
      <c r="B501" s="200">
        <v>1</v>
      </c>
      <c r="C501" s="126">
        <v>2</v>
      </c>
      <c r="D501" s="308">
        <f>DEDEL!J501</f>
        <v>400029</v>
      </c>
      <c r="E501" s="126" t="b">
        <v>1</v>
      </c>
      <c r="F501" s="309" t="str">
        <f>RIGHT(DEDEL!C501,4)&amp;"."&amp;DEDEL!M501&amp;"."&amp;DEDEL!K501&amp;"."&amp;$C$5</f>
        <v>5404.DDEL6.E27.Ap21</v>
      </c>
      <c r="G501" s="310">
        <f t="shared" ca="1" si="31"/>
        <v>44361</v>
      </c>
      <c r="H501" s="311">
        <f>-DEDEL!Q501</f>
        <v>13237.340000000002</v>
      </c>
      <c r="I501" s="205">
        <f t="shared" ca="1" si="30"/>
        <v>44361</v>
      </c>
      <c r="J501" s="126">
        <v>3</v>
      </c>
      <c r="K501" s="126" t="b">
        <v>1</v>
      </c>
      <c r="L501" s="126" t="s">
        <v>4009</v>
      </c>
      <c r="M501" s="126" t="b">
        <v>1</v>
      </c>
      <c r="N501" s="126" t="s">
        <v>3687</v>
      </c>
      <c r="O501" s="309" t="str">
        <f>LEFT(DEDEL!D501,19)&amp;"."&amp;DEDELCR!F501</f>
        <v>St Michael's Cathol.5404.DDEL6.E27.Ap21</v>
      </c>
      <c r="P501" s="312" t="str">
        <f>DEDEL!I501</f>
        <v>10163/543965</v>
      </c>
      <c r="Q501" s="126" t="b">
        <v>1</v>
      </c>
      <c r="R501" s="126" t="b">
        <v>1</v>
      </c>
      <c r="S501" s="126" t="b">
        <v>1</v>
      </c>
      <c r="U501" s="301">
        <f>LEN(F501)</f>
        <v>19</v>
      </c>
      <c r="V501" s="301">
        <f>LEN(O501)</f>
        <v>39</v>
      </c>
    </row>
    <row r="502" spans="1:22" x14ac:dyDescent="0.25">
      <c r="A502" s="126" t="s">
        <v>4008</v>
      </c>
      <c r="B502" s="200">
        <v>1</v>
      </c>
      <c r="C502" s="126">
        <v>2</v>
      </c>
      <c r="D502" s="308">
        <f>DEDEL!J502</f>
        <v>400041</v>
      </c>
      <c r="E502" s="126" t="b">
        <v>1</v>
      </c>
      <c r="F502" s="309" t="str">
        <f>RIGHT(DEDEL!C502,4)&amp;"."&amp;DEDEL!M502&amp;"."&amp;DEDEL!K502&amp;"."&amp;$C$5</f>
        <v>5405.DDEL6.E27.Ap21</v>
      </c>
      <c r="G502" s="310">
        <f t="shared" ca="1" si="31"/>
        <v>44361</v>
      </c>
      <c r="H502" s="311">
        <f>-DEDEL!Q502</f>
        <v>20894.849999999999</v>
      </c>
      <c r="I502" s="205">
        <f t="shared" ca="1" si="30"/>
        <v>44361</v>
      </c>
      <c r="J502" s="126">
        <v>3</v>
      </c>
      <c r="K502" s="126" t="b">
        <v>1</v>
      </c>
      <c r="L502" s="126" t="s">
        <v>4009</v>
      </c>
      <c r="M502" s="126" t="b">
        <v>1</v>
      </c>
      <c r="N502" s="126" t="s">
        <v>3687</v>
      </c>
      <c r="O502" s="309" t="str">
        <f>LEFT(DEDEL!D502,19)&amp;"."&amp;DEDELCR!F502</f>
        <v>Finchley Catholic H.5405.DDEL6.E27.Ap21</v>
      </c>
      <c r="P502" s="312" t="str">
        <f>DEDEL!I502</f>
        <v>10163/543965</v>
      </c>
      <c r="Q502" s="126" t="b">
        <v>1</v>
      </c>
      <c r="R502" s="126" t="b">
        <v>1</v>
      </c>
      <c r="S502" s="126" t="b">
        <v>1</v>
      </c>
      <c r="U502" s="301">
        <f>LEN(F502)</f>
        <v>19</v>
      </c>
      <c r="V502" s="301">
        <f>LEN(O502)</f>
        <v>39</v>
      </c>
    </row>
    <row r="503" spans="1:22" x14ac:dyDescent="0.25">
      <c r="A503" s="126" t="s">
        <v>4008</v>
      </c>
      <c r="B503" s="200">
        <v>1</v>
      </c>
      <c r="C503" s="126">
        <v>2</v>
      </c>
      <c r="D503" s="308">
        <f>DEDEL!J503</f>
        <v>400013</v>
      </c>
      <c r="E503" s="126" t="b">
        <v>1</v>
      </c>
      <c r="F503" s="309" t="str">
        <f>RIGHT(DEDEL!C503,4)&amp;"."&amp;DEDEL!M503&amp;"."&amp;DEDEL!K503&amp;"."&amp;$C$5</f>
        <v>5407.DDEL6.E27.Ap21</v>
      </c>
      <c r="G503" s="310">
        <f t="shared" ca="1" si="31"/>
        <v>44361</v>
      </c>
      <c r="H503" s="311">
        <f>-DEDEL!Q503</f>
        <v>24945.932499999999</v>
      </c>
      <c r="I503" s="205">
        <f t="shared" ca="1" si="30"/>
        <v>44361</v>
      </c>
      <c r="J503" s="126">
        <v>3</v>
      </c>
      <c r="K503" s="126" t="b">
        <v>1</v>
      </c>
      <c r="L503" s="126" t="s">
        <v>4009</v>
      </c>
      <c r="M503" s="126" t="b">
        <v>1</v>
      </c>
      <c r="N503" s="126" t="s">
        <v>3687</v>
      </c>
      <c r="O503" s="309" t="str">
        <f>LEFT(DEDEL!D503,19)&amp;"."&amp;DEDELCR!F503</f>
        <v>St James' Catholic .5407.DDEL6.E27.Ap21</v>
      </c>
      <c r="P503" s="312" t="str">
        <f>DEDEL!I503</f>
        <v>10163/543965</v>
      </c>
      <c r="Q503" s="126" t="b">
        <v>1</v>
      </c>
      <c r="R503" s="126" t="b">
        <v>1</v>
      </c>
      <c r="S503" s="126" t="b">
        <v>1</v>
      </c>
      <c r="U503" s="301">
        <f>LEN(F503)</f>
        <v>19</v>
      </c>
      <c r="V503" s="301">
        <f>LEN(O503)</f>
        <v>39</v>
      </c>
    </row>
    <row r="504" spans="1:22" x14ac:dyDescent="0.25">
      <c r="A504" s="126" t="s">
        <v>4008</v>
      </c>
      <c r="B504" s="200">
        <v>1</v>
      </c>
      <c r="C504" s="126">
        <v>2</v>
      </c>
      <c r="D504" s="308">
        <f>DEDEL!J504</f>
        <v>400140</v>
      </c>
      <c r="E504" s="126" t="b">
        <v>1</v>
      </c>
      <c r="F504" s="309" t="str">
        <f>RIGHT(DEDEL!C504,4)&amp;"."&amp;DEDEL!M504&amp;"."&amp;DEDEL!K504&amp;"."&amp;$C$5</f>
        <v>5427.DDEL6.E27.Ap21</v>
      </c>
      <c r="G504" s="310">
        <f t="shared" ca="1" si="31"/>
        <v>44361</v>
      </c>
      <c r="H504" s="311">
        <f>-DEDEL!Q504</f>
        <v>23515.559999999998</v>
      </c>
      <c r="I504" s="205">
        <f t="shared" ca="1" si="30"/>
        <v>44361</v>
      </c>
      <c r="J504" s="126">
        <v>3</v>
      </c>
      <c r="K504" s="126" t="b">
        <v>1</v>
      </c>
      <c r="L504" s="126" t="s">
        <v>4009</v>
      </c>
      <c r="M504" s="126" t="b">
        <v>1</v>
      </c>
      <c r="N504" s="126" t="s">
        <v>3687</v>
      </c>
      <c r="O504" s="309" t="str">
        <f>LEFT(DEDEL!D504,19)&amp;"."&amp;DEDELCR!F504</f>
        <v>JCoSS.5427.DDEL6.E27.Ap21</v>
      </c>
      <c r="P504" s="312" t="str">
        <f>DEDEL!I504</f>
        <v>10163/543965</v>
      </c>
      <c r="Q504" s="126" t="b">
        <v>1</v>
      </c>
      <c r="R504" s="126" t="b">
        <v>1</v>
      </c>
      <c r="S504" s="126" t="b">
        <v>1</v>
      </c>
      <c r="U504" s="301">
        <f>LEN(F504)</f>
        <v>19</v>
      </c>
      <c r="V504" s="301">
        <f>LEN(O504)</f>
        <v>25</v>
      </c>
    </row>
    <row r="505" spans="1:22" x14ac:dyDescent="0.25">
      <c r="A505" s="126" t="s">
        <v>4008</v>
      </c>
      <c r="B505" s="200">
        <v>1</v>
      </c>
      <c r="C505" s="126">
        <v>2</v>
      </c>
      <c r="D505" s="308">
        <f>DEDEL!J505</f>
        <v>400135</v>
      </c>
      <c r="E505" s="126" t="b">
        <v>1</v>
      </c>
      <c r="F505" s="309" t="str">
        <f>RIGHT(DEDEL!C505,4)&amp;"."&amp;DEDEL!M505&amp;"."&amp;DEDEL!K505&amp;"."&amp;$C$5</f>
        <v>3521.DDEL6.E27.Ap21</v>
      </c>
      <c r="G505" s="310">
        <f t="shared" ca="1" si="31"/>
        <v>44361</v>
      </c>
      <c r="H505" s="311">
        <f>-DEDEL!Q505</f>
        <v>34478.47</v>
      </c>
      <c r="I505" s="205">
        <f t="shared" ca="1" si="30"/>
        <v>44361</v>
      </c>
      <c r="J505" s="126">
        <v>3</v>
      </c>
      <c r="K505" s="126" t="b">
        <v>1</v>
      </c>
      <c r="L505" s="126" t="s">
        <v>4009</v>
      </c>
      <c r="M505" s="126" t="b">
        <v>1</v>
      </c>
      <c r="N505" s="126" t="s">
        <v>3687</v>
      </c>
      <c r="O505" s="309" t="str">
        <f>LEFT(DEDEL!D505,19)&amp;"."&amp;DEDELCR!F505</f>
        <v>St Mary's and St Jo.3521.DDEL6.E27.Ap21</v>
      </c>
      <c r="P505" s="312" t="str">
        <f>DEDEL!I505</f>
        <v>11510/543965</v>
      </c>
      <c r="Q505" s="126" t="b">
        <v>1</v>
      </c>
      <c r="R505" s="126" t="b">
        <v>1</v>
      </c>
      <c r="S505" s="126" t="b">
        <v>1</v>
      </c>
      <c r="U505" s="301">
        <f>LEN(F505)</f>
        <v>19</v>
      </c>
      <c r="V505" s="301">
        <f>LEN(O505)</f>
        <v>39</v>
      </c>
    </row>
    <row r="506" spans="1:22" hidden="1" x14ac:dyDescent="0.25">
      <c r="A506" s="126" t="s">
        <v>4008</v>
      </c>
      <c r="B506" s="200">
        <v>1</v>
      </c>
      <c r="C506" s="126">
        <v>2</v>
      </c>
      <c r="D506" s="308">
        <f>DEDEL!J506</f>
        <v>0</v>
      </c>
      <c r="E506" s="126" t="b">
        <v>1</v>
      </c>
      <c r="F506" s="309" t="str">
        <f>RIGHT(DEDEL!C506,4)&amp;"."&amp;DEDEL!M506&amp;"."&amp;DEDEL!K506&amp;"."&amp;$C$5</f>
        <v>...Ap21</v>
      </c>
      <c r="G506" s="310">
        <f t="shared" ca="1" si="31"/>
        <v>44361</v>
      </c>
      <c r="H506" s="311">
        <f>-DEDEL!Q506</f>
        <v>0</v>
      </c>
      <c r="I506" s="205">
        <f t="shared" ca="1" si="30"/>
        <v>44361</v>
      </c>
      <c r="J506" s="126">
        <v>3</v>
      </c>
      <c r="K506" s="126" t="b">
        <v>1</v>
      </c>
      <c r="L506" s="126" t="s">
        <v>4009</v>
      </c>
      <c r="M506" s="126" t="b">
        <v>1</v>
      </c>
      <c r="N506" s="126" t="s">
        <v>3687</v>
      </c>
      <c r="O506" s="309" t="str">
        <f>LEFT(DEDEL!D506,19)&amp;"."&amp;DEDELCR!F506</f>
        <v>....Ap21</v>
      </c>
      <c r="P506" s="312">
        <f>DEDEL!I506</f>
        <v>0</v>
      </c>
      <c r="Q506" s="126" t="b">
        <v>1</v>
      </c>
      <c r="R506" s="126" t="b">
        <v>1</v>
      </c>
      <c r="S506" s="126" t="b">
        <v>1</v>
      </c>
    </row>
    <row r="507" spans="1:22" hidden="1" x14ac:dyDescent="0.25">
      <c r="A507" s="126" t="s">
        <v>4008</v>
      </c>
      <c r="B507" s="200">
        <v>1</v>
      </c>
      <c r="C507" s="126">
        <v>2</v>
      </c>
      <c r="D507" s="308">
        <f>DEDEL!J507</f>
        <v>0</v>
      </c>
      <c r="E507" s="126" t="b">
        <v>1</v>
      </c>
      <c r="F507" s="309" t="str">
        <f>RIGHT(DEDEL!C507,4)&amp;"."&amp;DEDEL!M507&amp;"."&amp;DEDEL!K507&amp;"."&amp;$C$5</f>
        <v>...Ap21</v>
      </c>
      <c r="G507" s="310">
        <f t="shared" ca="1" si="31"/>
        <v>44361</v>
      </c>
      <c r="H507" s="311">
        <f>-DEDEL!Q507</f>
        <v>0</v>
      </c>
      <c r="I507" s="205">
        <f t="shared" ca="1" si="30"/>
        <v>44361</v>
      </c>
      <c r="J507" s="126">
        <v>3</v>
      </c>
      <c r="K507" s="126" t="b">
        <v>1</v>
      </c>
      <c r="L507" s="126" t="s">
        <v>4009</v>
      </c>
      <c r="M507" s="126" t="b">
        <v>1</v>
      </c>
      <c r="N507" s="126" t="s">
        <v>3687</v>
      </c>
      <c r="O507" s="309" t="str">
        <f>LEFT(DEDEL!D507,19)&amp;"."&amp;DEDELCR!F507</f>
        <v>....Ap21</v>
      </c>
      <c r="P507" s="312">
        <f>DEDEL!I507</f>
        <v>0</v>
      </c>
      <c r="Q507" s="126" t="b">
        <v>1</v>
      </c>
      <c r="R507" s="126" t="b">
        <v>1</v>
      </c>
      <c r="S507" s="126" t="b">
        <v>1</v>
      </c>
    </row>
    <row r="508" spans="1:22" hidden="1" x14ac:dyDescent="0.25">
      <c r="A508" s="126" t="s">
        <v>4008</v>
      </c>
      <c r="B508" s="200">
        <v>1</v>
      </c>
      <c r="C508" s="126">
        <v>2</v>
      </c>
      <c r="D508" s="308">
        <f>DEDEL!J508</f>
        <v>0</v>
      </c>
      <c r="E508" s="126" t="b">
        <v>1</v>
      </c>
      <c r="F508" s="309" t="str">
        <f>RIGHT(DEDEL!C508,4)&amp;"."&amp;DEDEL!M508&amp;"."&amp;DEDEL!K508&amp;"."&amp;$C$5</f>
        <v>...Ap21</v>
      </c>
      <c r="G508" s="310">
        <f t="shared" ca="1" si="31"/>
        <v>44361</v>
      </c>
      <c r="H508" s="311">
        <f>-DEDEL!Q508</f>
        <v>0</v>
      </c>
      <c r="I508" s="205">
        <f t="shared" ca="1" si="30"/>
        <v>44361</v>
      </c>
      <c r="J508" s="126">
        <v>3</v>
      </c>
      <c r="K508" s="126" t="b">
        <v>1</v>
      </c>
      <c r="L508" s="126" t="s">
        <v>4009</v>
      </c>
      <c r="M508" s="126" t="b">
        <v>1</v>
      </c>
      <c r="N508" s="126" t="s">
        <v>3687</v>
      </c>
      <c r="O508" s="309" t="str">
        <f>LEFT(DEDEL!D508,19)&amp;"."&amp;DEDELCR!F508</f>
        <v>....Ap21</v>
      </c>
      <c r="P508" s="312">
        <f>DEDEL!I508</f>
        <v>0</v>
      </c>
      <c r="Q508" s="126" t="b">
        <v>1</v>
      </c>
      <c r="R508" s="126" t="b">
        <v>1</v>
      </c>
      <c r="S508" s="126" t="b">
        <v>1</v>
      </c>
    </row>
    <row r="509" spans="1:22" hidden="1" x14ac:dyDescent="0.25">
      <c r="A509" s="126" t="s">
        <v>4008</v>
      </c>
      <c r="B509" s="200">
        <v>1</v>
      </c>
      <c r="C509" s="126">
        <v>2</v>
      </c>
      <c r="D509" s="308">
        <f>DEDEL!J509</f>
        <v>0</v>
      </c>
      <c r="E509" s="126" t="b">
        <v>1</v>
      </c>
      <c r="F509" s="309" t="str">
        <f>RIGHT(DEDEL!C509,4)&amp;"."&amp;DEDEL!M509&amp;"."&amp;DEDEL!K509&amp;"."&amp;$C$5</f>
        <v>...Ap21</v>
      </c>
      <c r="G509" s="310">
        <f t="shared" ca="1" si="31"/>
        <v>44361</v>
      </c>
      <c r="H509" s="311">
        <f>-DEDEL!Q509</f>
        <v>0</v>
      </c>
      <c r="I509" s="205">
        <f t="shared" ca="1" si="30"/>
        <v>44361</v>
      </c>
      <c r="J509" s="126">
        <v>3</v>
      </c>
      <c r="K509" s="126" t="b">
        <v>1</v>
      </c>
      <c r="L509" s="126" t="s">
        <v>4009</v>
      </c>
      <c r="M509" s="126" t="b">
        <v>1</v>
      </c>
      <c r="N509" s="126" t="s">
        <v>3687</v>
      </c>
      <c r="O509" s="309" t="str">
        <f>LEFT(DEDEL!D509,19)&amp;"."&amp;DEDELCR!F509</f>
        <v>....Ap21</v>
      </c>
      <c r="P509" s="312">
        <f>DEDEL!I509</f>
        <v>0</v>
      </c>
      <c r="Q509" s="126" t="b">
        <v>1</v>
      </c>
      <c r="R509" s="126" t="b">
        <v>1</v>
      </c>
      <c r="S509" s="126" t="b">
        <v>1</v>
      </c>
    </row>
    <row r="510" spans="1:22" hidden="1" x14ac:dyDescent="0.25">
      <c r="A510" s="126" t="s">
        <v>4008</v>
      </c>
      <c r="B510" s="200">
        <v>1</v>
      </c>
      <c r="C510" s="126">
        <v>2</v>
      </c>
      <c r="D510" s="308">
        <f>DEDEL!J510</f>
        <v>0</v>
      </c>
      <c r="E510" s="126" t="b">
        <v>1</v>
      </c>
      <c r="F510" s="309" t="str">
        <f>RIGHT(DEDEL!C510,4)&amp;"."&amp;DEDEL!M510&amp;"."&amp;DEDEL!K510&amp;"."&amp;$C$5</f>
        <v>...Ap21</v>
      </c>
      <c r="G510" s="310">
        <f t="shared" ca="1" si="31"/>
        <v>44361</v>
      </c>
      <c r="H510" s="311">
        <f>-DEDEL!Q510</f>
        <v>0</v>
      </c>
      <c r="I510" s="205">
        <f t="shared" ca="1" si="30"/>
        <v>44361</v>
      </c>
      <c r="J510" s="126">
        <v>3</v>
      </c>
      <c r="K510" s="126" t="b">
        <v>1</v>
      </c>
      <c r="L510" s="126" t="s">
        <v>4009</v>
      </c>
      <c r="M510" s="126" t="b">
        <v>1</v>
      </c>
      <c r="N510" s="126" t="s">
        <v>3687</v>
      </c>
      <c r="O510" s="309" t="str">
        <f>LEFT(DEDEL!D510,19)&amp;"."&amp;DEDELCR!F510</f>
        <v>....Ap21</v>
      </c>
      <c r="P510" s="312">
        <f>DEDEL!I510</f>
        <v>0</v>
      </c>
      <c r="Q510" s="126" t="b">
        <v>1</v>
      </c>
      <c r="R510" s="126" t="b">
        <v>1</v>
      </c>
      <c r="S510" s="126" t="b">
        <v>1</v>
      </c>
    </row>
    <row r="511" spans="1:22" hidden="1" x14ac:dyDescent="0.25">
      <c r="A511" s="126" t="s">
        <v>4008</v>
      </c>
      <c r="B511" s="200">
        <v>1</v>
      </c>
      <c r="C511" s="126">
        <v>2</v>
      </c>
      <c r="D511" s="308">
        <f>DEDEL!J511</f>
        <v>0</v>
      </c>
      <c r="E511" s="126" t="b">
        <v>1</v>
      </c>
      <c r="F511" s="309" t="str">
        <f>RIGHT(DEDEL!C511,4)&amp;"."&amp;DEDEL!M511&amp;"."&amp;DEDEL!K511&amp;"."&amp;$C$5</f>
        <v>...Ap21</v>
      </c>
      <c r="G511" s="310">
        <f t="shared" ca="1" si="31"/>
        <v>44361</v>
      </c>
      <c r="H511" s="311">
        <f>-DEDEL!Q511</f>
        <v>0</v>
      </c>
      <c r="I511" s="205">
        <f t="shared" ca="1" si="30"/>
        <v>44361</v>
      </c>
      <c r="J511" s="126">
        <v>3</v>
      </c>
      <c r="K511" s="126" t="b">
        <v>1</v>
      </c>
      <c r="L511" s="126" t="s">
        <v>4009</v>
      </c>
      <c r="M511" s="126" t="b">
        <v>1</v>
      </c>
      <c r="N511" s="126" t="s">
        <v>3687</v>
      </c>
      <c r="O511" s="309" t="str">
        <f>LEFT(DEDEL!D511,19)&amp;"."&amp;DEDELCR!F511</f>
        <v>....Ap21</v>
      </c>
      <c r="P511" s="312">
        <f>DEDEL!I511</f>
        <v>0</v>
      </c>
      <c r="Q511" s="126" t="b">
        <v>1</v>
      </c>
      <c r="R511" s="126" t="b">
        <v>1</v>
      </c>
      <c r="S511" s="126" t="b">
        <v>1</v>
      </c>
    </row>
    <row r="512" spans="1:22" hidden="1" x14ac:dyDescent="0.25">
      <c r="A512" s="126" t="s">
        <v>4008</v>
      </c>
      <c r="B512" s="200">
        <v>1</v>
      </c>
      <c r="C512" s="126">
        <v>2</v>
      </c>
      <c r="D512" s="308">
        <f>DEDEL!J512</f>
        <v>0</v>
      </c>
      <c r="E512" s="126" t="b">
        <v>1</v>
      </c>
      <c r="F512" s="309" t="str">
        <f>RIGHT(DEDEL!C512,4)&amp;"."&amp;DEDEL!M512&amp;"."&amp;DEDEL!K512&amp;"."&amp;$C$5</f>
        <v>...Ap21</v>
      </c>
      <c r="G512" s="310">
        <f t="shared" ca="1" si="31"/>
        <v>44361</v>
      </c>
      <c r="H512" s="311">
        <f>-DEDEL!Q512</f>
        <v>0</v>
      </c>
      <c r="I512" s="205">
        <f t="shared" ca="1" si="30"/>
        <v>44361</v>
      </c>
      <c r="J512" s="126">
        <v>3</v>
      </c>
      <c r="K512" s="126" t="b">
        <v>1</v>
      </c>
      <c r="L512" s="126" t="s">
        <v>4009</v>
      </c>
      <c r="M512" s="126" t="b">
        <v>1</v>
      </c>
      <c r="N512" s="126" t="s">
        <v>3687</v>
      </c>
      <c r="O512" s="309" t="str">
        <f>LEFT(DEDEL!D512,19)&amp;"."&amp;DEDELCR!F512</f>
        <v>....Ap21</v>
      </c>
      <c r="P512" s="312">
        <f>DEDEL!I512</f>
        <v>0</v>
      </c>
      <c r="Q512" s="126" t="b">
        <v>1</v>
      </c>
      <c r="R512" s="126" t="b">
        <v>1</v>
      </c>
      <c r="S512" s="126" t="b">
        <v>1</v>
      </c>
    </row>
    <row r="513" spans="1:19" hidden="1" x14ac:dyDescent="0.25">
      <c r="A513" s="126" t="s">
        <v>4008</v>
      </c>
      <c r="B513" s="200">
        <v>1</v>
      </c>
      <c r="C513" s="126">
        <v>2</v>
      </c>
      <c r="D513" s="308">
        <f>DEDEL!J513</f>
        <v>0</v>
      </c>
      <c r="E513" s="126" t="b">
        <v>1</v>
      </c>
      <c r="F513" s="309" t="str">
        <f>RIGHT(DEDEL!C513,4)&amp;"."&amp;DEDEL!M513&amp;"."&amp;DEDEL!K513&amp;"."&amp;$C$5</f>
        <v>...Ap21</v>
      </c>
      <c r="G513" s="310">
        <f t="shared" ca="1" si="31"/>
        <v>44361</v>
      </c>
      <c r="H513" s="311">
        <f>-DEDEL!Q513</f>
        <v>0</v>
      </c>
      <c r="I513" s="205">
        <f t="shared" ca="1" si="30"/>
        <v>44361</v>
      </c>
      <c r="J513" s="126">
        <v>3</v>
      </c>
      <c r="K513" s="126" t="b">
        <v>1</v>
      </c>
      <c r="L513" s="126" t="s">
        <v>4009</v>
      </c>
      <c r="M513" s="126" t="b">
        <v>1</v>
      </c>
      <c r="N513" s="126" t="s">
        <v>3687</v>
      </c>
      <c r="O513" s="309" t="str">
        <f>LEFT(DEDEL!D513,19)&amp;"."&amp;DEDELCR!F513</f>
        <v>....Ap21</v>
      </c>
      <c r="P513" s="312">
        <f>DEDEL!I513</f>
        <v>0</v>
      </c>
      <c r="Q513" s="126" t="b">
        <v>1</v>
      </c>
      <c r="R513" s="126" t="b">
        <v>1</v>
      </c>
      <c r="S513" s="126" t="b">
        <v>1</v>
      </c>
    </row>
    <row r="514" spans="1:19" hidden="1" x14ac:dyDescent="0.25">
      <c r="A514" s="126" t="s">
        <v>4008</v>
      </c>
      <c r="B514" s="200">
        <v>1</v>
      </c>
      <c r="C514" s="126">
        <v>2</v>
      </c>
      <c r="D514" s="308">
        <f>DEDEL!J514</f>
        <v>0</v>
      </c>
      <c r="E514" s="126" t="b">
        <v>1</v>
      </c>
      <c r="F514" s="309" t="str">
        <f>RIGHT(DEDEL!C514,4)&amp;"."&amp;DEDEL!M514&amp;"."&amp;DEDEL!K514&amp;"."&amp;$C$5</f>
        <v>...Ap21</v>
      </c>
      <c r="G514" s="310">
        <f t="shared" ca="1" si="31"/>
        <v>44361</v>
      </c>
      <c r="H514" s="311">
        <f>-DEDEL!Q514</f>
        <v>0</v>
      </c>
      <c r="I514" s="205">
        <f t="shared" ca="1" si="30"/>
        <v>44361</v>
      </c>
      <c r="J514" s="126">
        <v>3</v>
      </c>
      <c r="K514" s="126" t="b">
        <v>1</v>
      </c>
      <c r="L514" s="126" t="s">
        <v>4009</v>
      </c>
      <c r="M514" s="126" t="b">
        <v>1</v>
      </c>
      <c r="N514" s="126" t="s">
        <v>3687</v>
      </c>
      <c r="O514" s="309" t="str">
        <f>LEFT(DEDEL!D514,19)&amp;"."&amp;DEDELCR!F514</f>
        <v>....Ap21</v>
      </c>
      <c r="P514" s="312">
        <f>DEDEL!I514</f>
        <v>0</v>
      </c>
      <c r="Q514" s="126" t="b">
        <v>1</v>
      </c>
      <c r="R514" s="126" t="b">
        <v>1</v>
      </c>
      <c r="S514" s="126" t="b">
        <v>1</v>
      </c>
    </row>
    <row r="515" spans="1:19" hidden="1" x14ac:dyDescent="0.25">
      <c r="A515" s="126" t="s">
        <v>4008</v>
      </c>
      <c r="B515" s="200">
        <v>1</v>
      </c>
      <c r="C515" s="126">
        <v>2</v>
      </c>
      <c r="D515" s="308">
        <f>DEDEL!J515</f>
        <v>0</v>
      </c>
      <c r="E515" s="126" t="b">
        <v>1</v>
      </c>
      <c r="F515" s="309" t="str">
        <f>RIGHT(DEDEL!C515,4)&amp;"."&amp;DEDEL!M515&amp;"."&amp;DEDEL!K515&amp;"."&amp;$C$5</f>
        <v>...Ap21</v>
      </c>
      <c r="G515" s="310">
        <f t="shared" ca="1" si="31"/>
        <v>44361</v>
      </c>
      <c r="H515" s="311">
        <f>-DEDEL!Q515</f>
        <v>0</v>
      </c>
      <c r="I515" s="205">
        <f t="shared" ca="1" si="30"/>
        <v>44361</v>
      </c>
      <c r="J515" s="126">
        <v>3</v>
      </c>
      <c r="K515" s="126" t="b">
        <v>1</v>
      </c>
      <c r="L515" s="126" t="s">
        <v>4009</v>
      </c>
      <c r="M515" s="126" t="b">
        <v>1</v>
      </c>
      <c r="N515" s="126" t="s">
        <v>3687</v>
      </c>
      <c r="O515" s="309" t="str">
        <f>LEFT(DEDEL!D515,19)&amp;"."&amp;DEDELCR!F515</f>
        <v>....Ap21</v>
      </c>
      <c r="P515" s="312">
        <f>DEDEL!I515</f>
        <v>0</v>
      </c>
      <c r="Q515" s="126" t="b">
        <v>1</v>
      </c>
      <c r="R515" s="126" t="b">
        <v>1</v>
      </c>
      <c r="S515" s="126" t="b">
        <v>1</v>
      </c>
    </row>
    <row r="516" spans="1:19" hidden="1" x14ac:dyDescent="0.25">
      <c r="A516" s="126" t="s">
        <v>4008</v>
      </c>
      <c r="B516" s="200">
        <v>1</v>
      </c>
      <c r="C516" s="126">
        <v>2</v>
      </c>
      <c r="D516" s="308">
        <f>DEDEL!J516</f>
        <v>0</v>
      </c>
      <c r="E516" s="126" t="b">
        <v>1</v>
      </c>
      <c r="F516" s="309" t="str">
        <f>RIGHT(DEDEL!C516,4)&amp;"."&amp;DEDEL!M516&amp;"."&amp;DEDEL!K516&amp;"."&amp;$C$5</f>
        <v>...Ap21</v>
      </c>
      <c r="G516" s="310">
        <f t="shared" ca="1" si="31"/>
        <v>44361</v>
      </c>
      <c r="H516" s="311">
        <f>-DEDEL!Q516</f>
        <v>0</v>
      </c>
      <c r="I516" s="205">
        <f t="shared" ca="1" si="30"/>
        <v>44361</v>
      </c>
      <c r="J516" s="126">
        <v>3</v>
      </c>
      <c r="K516" s="126" t="b">
        <v>1</v>
      </c>
      <c r="L516" s="126" t="s">
        <v>4009</v>
      </c>
      <c r="M516" s="126" t="b">
        <v>1</v>
      </c>
      <c r="N516" s="126" t="s">
        <v>3687</v>
      </c>
      <c r="O516" s="309" t="str">
        <f>LEFT(DEDEL!D516,19)&amp;"."&amp;DEDELCR!F516</f>
        <v>....Ap21</v>
      </c>
      <c r="P516" s="312">
        <f>DEDEL!I516</f>
        <v>0</v>
      </c>
      <c r="Q516" s="126" t="b">
        <v>1</v>
      </c>
      <c r="R516" s="126" t="b">
        <v>1</v>
      </c>
      <c r="S516" s="126" t="b">
        <v>1</v>
      </c>
    </row>
    <row r="517" spans="1:19" hidden="1" x14ac:dyDescent="0.25">
      <c r="A517" s="126" t="s">
        <v>4008</v>
      </c>
      <c r="B517" s="200">
        <v>1</v>
      </c>
      <c r="C517" s="126">
        <v>2</v>
      </c>
      <c r="D517" s="308">
        <f>DEDEL!J517</f>
        <v>0</v>
      </c>
      <c r="E517" s="126" t="b">
        <v>1</v>
      </c>
      <c r="F517" s="309" t="str">
        <f>RIGHT(DEDEL!C517,4)&amp;"."&amp;DEDEL!M517&amp;"."&amp;DEDEL!K517&amp;"."&amp;$C$5</f>
        <v>...Ap21</v>
      </c>
      <c r="G517" s="310">
        <f t="shared" ca="1" si="31"/>
        <v>44361</v>
      </c>
      <c r="H517" s="311">
        <f>-DEDEL!Q517</f>
        <v>0</v>
      </c>
      <c r="I517" s="205">
        <f t="shared" ca="1" si="30"/>
        <v>44361</v>
      </c>
      <c r="J517" s="126">
        <v>3</v>
      </c>
      <c r="K517" s="126" t="b">
        <v>1</v>
      </c>
      <c r="L517" s="126" t="s">
        <v>4009</v>
      </c>
      <c r="M517" s="126" t="b">
        <v>1</v>
      </c>
      <c r="N517" s="126" t="s">
        <v>3687</v>
      </c>
      <c r="O517" s="309" t="str">
        <f>LEFT(DEDEL!D517,19)&amp;"."&amp;DEDELCR!F517</f>
        <v>....Ap21</v>
      </c>
      <c r="P517" s="312">
        <f>DEDEL!I517</f>
        <v>0</v>
      </c>
      <c r="Q517" s="126" t="b">
        <v>1</v>
      </c>
      <c r="R517" s="126" t="b">
        <v>1</v>
      </c>
      <c r="S517" s="126" t="b">
        <v>1</v>
      </c>
    </row>
    <row r="518" spans="1:19" hidden="1" x14ac:dyDescent="0.25">
      <c r="A518" s="126" t="s">
        <v>4008</v>
      </c>
      <c r="B518" s="200">
        <v>1</v>
      </c>
      <c r="C518" s="126">
        <v>2</v>
      </c>
      <c r="D518" s="308">
        <f>DEDEL!J518</f>
        <v>0</v>
      </c>
      <c r="E518" s="126" t="b">
        <v>1</v>
      </c>
      <c r="F518" s="309" t="str">
        <f>RIGHT(DEDEL!C518,4)&amp;"."&amp;DEDEL!M518&amp;"."&amp;DEDEL!K518&amp;"."&amp;$C$5</f>
        <v>...Ap21</v>
      </c>
      <c r="G518" s="310">
        <f t="shared" ca="1" si="31"/>
        <v>44361</v>
      </c>
      <c r="H518" s="311">
        <f>-DEDEL!Q518</f>
        <v>0</v>
      </c>
      <c r="I518" s="205">
        <f t="shared" ca="1" si="30"/>
        <v>44361</v>
      </c>
      <c r="J518" s="126">
        <v>3</v>
      </c>
      <c r="K518" s="126" t="b">
        <v>1</v>
      </c>
      <c r="L518" s="126" t="s">
        <v>4009</v>
      </c>
      <c r="M518" s="126" t="b">
        <v>1</v>
      </c>
      <c r="N518" s="126" t="s">
        <v>3687</v>
      </c>
      <c r="O518" s="309" t="str">
        <f>LEFT(DEDEL!D518,19)&amp;"."&amp;DEDELCR!F518</f>
        <v>....Ap21</v>
      </c>
      <c r="P518" s="312">
        <f>DEDEL!I518</f>
        <v>0</v>
      </c>
      <c r="Q518" s="126" t="b">
        <v>1</v>
      </c>
      <c r="R518" s="126" t="b">
        <v>1</v>
      </c>
      <c r="S518" s="126" t="b">
        <v>1</v>
      </c>
    </row>
    <row r="519" spans="1:19" hidden="1" x14ac:dyDescent="0.25">
      <c r="A519" s="126" t="s">
        <v>4008</v>
      </c>
      <c r="B519" s="200">
        <v>1</v>
      </c>
      <c r="C519" s="126">
        <v>2</v>
      </c>
      <c r="D519" s="308">
        <f>DEDEL!J519</f>
        <v>0</v>
      </c>
      <c r="E519" s="126" t="b">
        <v>1</v>
      </c>
      <c r="F519" s="309" t="str">
        <f>RIGHT(DEDEL!C519,4)&amp;"."&amp;DEDEL!M519&amp;"."&amp;DEDEL!K519&amp;"."&amp;$C$5</f>
        <v>...Ap21</v>
      </c>
      <c r="G519" s="310">
        <f t="shared" ca="1" si="31"/>
        <v>44361</v>
      </c>
      <c r="H519" s="311">
        <f>-DEDEL!Q519</f>
        <v>0</v>
      </c>
      <c r="I519" s="205">
        <f t="shared" ca="1" si="30"/>
        <v>44361</v>
      </c>
      <c r="J519" s="126">
        <v>3</v>
      </c>
      <c r="K519" s="126" t="b">
        <v>1</v>
      </c>
      <c r="L519" s="126" t="s">
        <v>4009</v>
      </c>
      <c r="M519" s="126" t="b">
        <v>1</v>
      </c>
      <c r="N519" s="126" t="s">
        <v>3687</v>
      </c>
      <c r="O519" s="309" t="str">
        <f>LEFT(DEDEL!D519,19)&amp;"."&amp;DEDELCR!F519</f>
        <v>....Ap21</v>
      </c>
      <c r="P519" s="312">
        <f>DEDEL!I519</f>
        <v>0</v>
      </c>
      <c r="Q519" s="126" t="b">
        <v>1</v>
      </c>
      <c r="R519" s="126" t="b">
        <v>1</v>
      </c>
      <c r="S519" s="126" t="b">
        <v>1</v>
      </c>
    </row>
    <row r="520" spans="1:19" hidden="1" x14ac:dyDescent="0.25">
      <c r="A520" s="126" t="s">
        <v>4008</v>
      </c>
      <c r="B520" s="200">
        <v>1</v>
      </c>
      <c r="C520" s="126">
        <v>2</v>
      </c>
      <c r="D520" s="308">
        <f>DEDEL!J520</f>
        <v>0</v>
      </c>
      <c r="E520" s="126" t="b">
        <v>1</v>
      </c>
      <c r="F520" s="309" t="str">
        <f>RIGHT(DEDEL!C520,4)&amp;"."&amp;DEDEL!M520&amp;"."&amp;DEDEL!K520&amp;"."&amp;$C$5</f>
        <v>...Ap21</v>
      </c>
      <c r="G520" s="310">
        <f t="shared" ca="1" si="31"/>
        <v>44361</v>
      </c>
      <c r="H520" s="311">
        <f>-DEDEL!Q520</f>
        <v>0</v>
      </c>
      <c r="I520" s="205">
        <f t="shared" ca="1" si="30"/>
        <v>44361</v>
      </c>
      <c r="J520" s="126">
        <v>3</v>
      </c>
      <c r="K520" s="126" t="b">
        <v>1</v>
      </c>
      <c r="L520" s="126" t="s">
        <v>4009</v>
      </c>
      <c r="M520" s="126" t="b">
        <v>1</v>
      </c>
      <c r="N520" s="126" t="s">
        <v>3687</v>
      </c>
      <c r="O520" s="309" t="str">
        <f>LEFT(DEDEL!D520,19)&amp;"."&amp;DEDELCR!F520</f>
        <v>....Ap21</v>
      </c>
      <c r="P520" s="312">
        <f>DEDEL!I520</f>
        <v>0</v>
      </c>
      <c r="Q520" s="126" t="b">
        <v>1</v>
      </c>
      <c r="R520" s="126" t="b">
        <v>1</v>
      </c>
      <c r="S520" s="126" t="b">
        <v>1</v>
      </c>
    </row>
    <row r="521" spans="1:19" hidden="1" x14ac:dyDescent="0.25">
      <c r="A521" s="126" t="s">
        <v>4008</v>
      </c>
      <c r="B521" s="200">
        <v>1</v>
      </c>
      <c r="C521" s="126">
        <v>2</v>
      </c>
      <c r="D521" s="308">
        <f>DEDEL!J521</f>
        <v>0</v>
      </c>
      <c r="E521" s="126" t="b">
        <v>1</v>
      </c>
      <c r="F521" s="309" t="str">
        <f>RIGHT(DEDEL!C521,4)&amp;"."&amp;DEDEL!M521&amp;"."&amp;DEDEL!K521&amp;"."&amp;$C$5</f>
        <v>...Ap21</v>
      </c>
      <c r="G521" s="310">
        <f t="shared" ca="1" si="31"/>
        <v>44361</v>
      </c>
      <c r="H521" s="311">
        <f>-DEDEL!Q521</f>
        <v>0</v>
      </c>
      <c r="I521" s="205">
        <f t="shared" ca="1" si="30"/>
        <v>44361</v>
      </c>
      <c r="J521" s="126">
        <v>3</v>
      </c>
      <c r="K521" s="126" t="b">
        <v>1</v>
      </c>
      <c r="L521" s="126" t="s">
        <v>4009</v>
      </c>
      <c r="M521" s="126" t="b">
        <v>1</v>
      </c>
      <c r="N521" s="126" t="s">
        <v>3687</v>
      </c>
      <c r="O521" s="309" t="str">
        <f>LEFT(DEDEL!D521,19)&amp;"."&amp;DEDELCR!F521</f>
        <v>....Ap21</v>
      </c>
      <c r="P521" s="312">
        <f>DEDEL!I521</f>
        <v>0</v>
      </c>
      <c r="Q521" s="126" t="b">
        <v>1</v>
      </c>
      <c r="R521" s="126" t="b">
        <v>1</v>
      </c>
      <c r="S521" s="126" t="b">
        <v>1</v>
      </c>
    </row>
    <row r="522" spans="1:19" hidden="1" x14ac:dyDescent="0.25">
      <c r="A522" s="126" t="s">
        <v>4008</v>
      </c>
      <c r="B522" s="200">
        <v>1</v>
      </c>
      <c r="C522" s="126">
        <v>2</v>
      </c>
      <c r="D522" s="308">
        <f>DEDEL!J522</f>
        <v>0</v>
      </c>
      <c r="E522" s="126" t="b">
        <v>1</v>
      </c>
      <c r="F522" s="309" t="str">
        <f>RIGHT(DEDEL!C522,4)&amp;"."&amp;DEDEL!M522&amp;"."&amp;DEDEL!K522&amp;"."&amp;$C$5</f>
        <v>...Ap21</v>
      </c>
      <c r="G522" s="310">
        <f t="shared" ca="1" si="31"/>
        <v>44361</v>
      </c>
      <c r="H522" s="311">
        <f>-DEDEL!Q522</f>
        <v>0</v>
      </c>
      <c r="I522" s="205">
        <f t="shared" ca="1" si="30"/>
        <v>44361</v>
      </c>
      <c r="J522" s="126">
        <v>3</v>
      </c>
      <c r="K522" s="126" t="b">
        <v>1</v>
      </c>
      <c r="L522" s="126" t="s">
        <v>4009</v>
      </c>
      <c r="M522" s="126" t="b">
        <v>1</v>
      </c>
      <c r="N522" s="126" t="s">
        <v>3687</v>
      </c>
      <c r="O522" s="309" t="str">
        <f>LEFT(DEDEL!D522,19)&amp;"."&amp;DEDELCR!F522</f>
        <v>....Ap21</v>
      </c>
      <c r="P522" s="312">
        <f>DEDEL!I522</f>
        <v>0</v>
      </c>
      <c r="Q522" s="126" t="b">
        <v>1</v>
      </c>
      <c r="R522" s="126" t="b">
        <v>1</v>
      </c>
      <c r="S522" s="126" t="b">
        <v>1</v>
      </c>
    </row>
    <row r="523" spans="1:19" hidden="1" x14ac:dyDescent="0.25">
      <c r="A523" s="126" t="s">
        <v>4008</v>
      </c>
      <c r="B523" s="200">
        <v>1</v>
      </c>
      <c r="C523" s="126">
        <v>2</v>
      </c>
      <c r="D523" s="308">
        <f>DEDEL!J523</f>
        <v>0</v>
      </c>
      <c r="E523" s="126" t="b">
        <v>1</v>
      </c>
      <c r="F523" s="309" t="str">
        <f>RIGHT(DEDEL!C523,4)&amp;"."&amp;DEDEL!M523&amp;"."&amp;DEDEL!K523&amp;"."&amp;$C$5</f>
        <v>...Ap21</v>
      </c>
      <c r="G523" s="310">
        <f t="shared" ca="1" si="31"/>
        <v>44361</v>
      </c>
      <c r="H523" s="311">
        <f>-DEDEL!Q523</f>
        <v>0</v>
      </c>
      <c r="I523" s="205">
        <f t="shared" ca="1" si="30"/>
        <v>44361</v>
      </c>
      <c r="J523" s="126">
        <v>3</v>
      </c>
      <c r="K523" s="126" t="b">
        <v>1</v>
      </c>
      <c r="L523" s="126" t="s">
        <v>4009</v>
      </c>
      <c r="M523" s="126" t="b">
        <v>1</v>
      </c>
      <c r="N523" s="126" t="s">
        <v>3687</v>
      </c>
      <c r="O523" s="309" t="str">
        <f>LEFT(DEDEL!D523,19)&amp;"."&amp;DEDELCR!F523</f>
        <v>....Ap21</v>
      </c>
      <c r="P523" s="312">
        <f>DEDEL!I523</f>
        <v>0</v>
      </c>
      <c r="Q523" s="126" t="b">
        <v>1</v>
      </c>
      <c r="R523" s="126" t="b">
        <v>1</v>
      </c>
      <c r="S523" s="126" t="b">
        <v>1</v>
      </c>
    </row>
    <row r="524" spans="1:19" hidden="1" x14ac:dyDescent="0.25">
      <c r="A524" s="126" t="s">
        <v>4008</v>
      </c>
      <c r="B524" s="200">
        <v>1</v>
      </c>
      <c r="C524" s="126">
        <v>2</v>
      </c>
      <c r="D524" s="308">
        <f>DEDEL!J524</f>
        <v>0</v>
      </c>
      <c r="E524" s="126" t="b">
        <v>1</v>
      </c>
      <c r="F524" s="309" t="str">
        <f>RIGHT(DEDEL!C524,4)&amp;"."&amp;DEDEL!M524&amp;"."&amp;DEDEL!K524&amp;"."&amp;$C$5</f>
        <v>...Ap21</v>
      </c>
      <c r="G524" s="310">
        <f t="shared" ca="1" si="31"/>
        <v>44361</v>
      </c>
      <c r="H524" s="311">
        <f>-DEDEL!Q524</f>
        <v>0</v>
      </c>
      <c r="I524" s="205">
        <f t="shared" ref="I524:I587" ca="1" si="32">G524</f>
        <v>44361</v>
      </c>
      <c r="J524" s="126">
        <v>3</v>
      </c>
      <c r="K524" s="126" t="b">
        <v>1</v>
      </c>
      <c r="L524" s="126" t="s">
        <v>4009</v>
      </c>
      <c r="M524" s="126" t="b">
        <v>1</v>
      </c>
      <c r="N524" s="126" t="s">
        <v>3687</v>
      </c>
      <c r="O524" s="309" t="str">
        <f>LEFT(DEDEL!D524,19)&amp;"."&amp;DEDELCR!F524</f>
        <v>....Ap21</v>
      </c>
      <c r="P524" s="312">
        <f>DEDEL!I524</f>
        <v>0</v>
      </c>
      <c r="Q524" s="126" t="b">
        <v>1</v>
      </c>
      <c r="R524" s="126" t="b">
        <v>1</v>
      </c>
      <c r="S524" s="126" t="b">
        <v>1</v>
      </c>
    </row>
    <row r="525" spans="1:19" hidden="1" x14ac:dyDescent="0.25">
      <c r="A525" s="126" t="s">
        <v>4008</v>
      </c>
      <c r="B525" s="200">
        <v>1</v>
      </c>
      <c r="C525" s="126">
        <v>2</v>
      </c>
      <c r="D525" s="308">
        <f>DEDEL!J525</f>
        <v>0</v>
      </c>
      <c r="E525" s="126" t="b">
        <v>1</v>
      </c>
      <c r="F525" s="309" t="str">
        <f>RIGHT(DEDEL!C525,4)&amp;"."&amp;DEDEL!M525&amp;"."&amp;DEDEL!K525&amp;"."&amp;$C$5</f>
        <v>...Ap21</v>
      </c>
      <c r="G525" s="310">
        <f t="shared" ca="1" si="31"/>
        <v>44361</v>
      </c>
      <c r="H525" s="311">
        <f>-DEDEL!Q525</f>
        <v>0</v>
      </c>
      <c r="I525" s="205">
        <f t="shared" ca="1" si="32"/>
        <v>44361</v>
      </c>
      <c r="J525" s="126">
        <v>3</v>
      </c>
      <c r="K525" s="126" t="b">
        <v>1</v>
      </c>
      <c r="L525" s="126" t="s">
        <v>4009</v>
      </c>
      <c r="M525" s="126" t="b">
        <v>1</v>
      </c>
      <c r="N525" s="126" t="s">
        <v>3687</v>
      </c>
      <c r="O525" s="309" t="str">
        <f>LEFT(DEDEL!D525,19)&amp;"."&amp;DEDELCR!F525</f>
        <v>....Ap21</v>
      </c>
      <c r="P525" s="312">
        <f>DEDEL!I525</f>
        <v>0</v>
      </c>
      <c r="Q525" s="126" t="b">
        <v>1</v>
      </c>
      <c r="R525" s="126" t="b">
        <v>1</v>
      </c>
      <c r="S525" s="126" t="b">
        <v>1</v>
      </c>
    </row>
    <row r="526" spans="1:19" hidden="1" x14ac:dyDescent="0.25">
      <c r="A526" s="126" t="s">
        <v>4008</v>
      </c>
      <c r="B526" s="200">
        <v>1</v>
      </c>
      <c r="C526" s="126">
        <v>2</v>
      </c>
      <c r="D526" s="308">
        <f>DEDEL!J526</f>
        <v>0</v>
      </c>
      <c r="E526" s="126" t="b">
        <v>1</v>
      </c>
      <c r="F526" s="309" t="str">
        <f>RIGHT(DEDEL!C526,4)&amp;"."&amp;DEDEL!M526&amp;"."&amp;DEDEL!K526&amp;"."&amp;$C$5</f>
        <v>...Ap21</v>
      </c>
      <c r="G526" s="310">
        <f t="shared" ca="1" si="31"/>
        <v>44361</v>
      </c>
      <c r="H526" s="311">
        <f>-DEDEL!Q526</f>
        <v>0</v>
      </c>
      <c r="I526" s="205">
        <f t="shared" ca="1" si="32"/>
        <v>44361</v>
      </c>
      <c r="J526" s="126">
        <v>3</v>
      </c>
      <c r="K526" s="126" t="b">
        <v>1</v>
      </c>
      <c r="L526" s="126" t="s">
        <v>4009</v>
      </c>
      <c r="M526" s="126" t="b">
        <v>1</v>
      </c>
      <c r="N526" s="126" t="s">
        <v>3687</v>
      </c>
      <c r="O526" s="309" t="str">
        <f>LEFT(DEDEL!D526,19)&amp;"."&amp;DEDELCR!F526</f>
        <v>....Ap21</v>
      </c>
      <c r="P526" s="312">
        <f>DEDEL!I526</f>
        <v>0</v>
      </c>
      <c r="Q526" s="126" t="b">
        <v>1</v>
      </c>
      <c r="R526" s="126" t="b">
        <v>1</v>
      </c>
      <c r="S526" s="126" t="b">
        <v>1</v>
      </c>
    </row>
    <row r="527" spans="1:19" hidden="1" x14ac:dyDescent="0.25">
      <c r="A527" s="126" t="s">
        <v>4008</v>
      </c>
      <c r="B527" s="200">
        <v>1</v>
      </c>
      <c r="C527" s="126">
        <v>2</v>
      </c>
      <c r="D527" s="308">
        <f>DEDEL!J527</f>
        <v>0</v>
      </c>
      <c r="E527" s="126" t="b">
        <v>1</v>
      </c>
      <c r="F527" s="309" t="str">
        <f>RIGHT(DEDEL!C527,4)&amp;"."&amp;DEDEL!M527&amp;"."&amp;DEDEL!K527&amp;"."&amp;$C$5</f>
        <v>...Ap21</v>
      </c>
      <c r="G527" s="310">
        <f t="shared" ca="1" si="31"/>
        <v>44361</v>
      </c>
      <c r="H527" s="311">
        <f>-DEDEL!Q527</f>
        <v>0</v>
      </c>
      <c r="I527" s="205">
        <f t="shared" ca="1" si="32"/>
        <v>44361</v>
      </c>
      <c r="J527" s="126">
        <v>3</v>
      </c>
      <c r="K527" s="126" t="b">
        <v>1</v>
      </c>
      <c r="L527" s="126" t="s">
        <v>4009</v>
      </c>
      <c r="M527" s="126" t="b">
        <v>1</v>
      </c>
      <c r="N527" s="126" t="s">
        <v>3687</v>
      </c>
      <c r="O527" s="309" t="str">
        <f>LEFT(DEDEL!D527,19)&amp;"."&amp;DEDELCR!F527</f>
        <v>....Ap21</v>
      </c>
      <c r="P527" s="312">
        <f>DEDEL!I527</f>
        <v>0</v>
      </c>
      <c r="Q527" s="126" t="b">
        <v>1</v>
      </c>
      <c r="R527" s="126" t="b">
        <v>1</v>
      </c>
      <c r="S527" s="126" t="b">
        <v>1</v>
      </c>
    </row>
    <row r="528" spans="1:19" hidden="1" x14ac:dyDescent="0.25">
      <c r="A528" s="126" t="s">
        <v>4008</v>
      </c>
      <c r="B528" s="200">
        <v>1</v>
      </c>
      <c r="C528" s="126">
        <v>2</v>
      </c>
      <c r="D528" s="308">
        <f>DEDEL!J528</f>
        <v>0</v>
      </c>
      <c r="E528" s="126" t="b">
        <v>1</v>
      </c>
      <c r="F528" s="309" t="str">
        <f>RIGHT(DEDEL!C528,4)&amp;"."&amp;DEDEL!M528&amp;"."&amp;DEDEL!K528&amp;"."&amp;$C$5</f>
        <v>...Ap21</v>
      </c>
      <c r="G528" s="310">
        <f t="shared" ca="1" si="31"/>
        <v>44361</v>
      </c>
      <c r="H528" s="311">
        <f>-DEDEL!Q528</f>
        <v>0</v>
      </c>
      <c r="I528" s="205">
        <f t="shared" ca="1" si="32"/>
        <v>44361</v>
      </c>
      <c r="J528" s="126">
        <v>3</v>
      </c>
      <c r="K528" s="126" t="b">
        <v>1</v>
      </c>
      <c r="L528" s="126" t="s">
        <v>4009</v>
      </c>
      <c r="M528" s="126" t="b">
        <v>1</v>
      </c>
      <c r="N528" s="126" t="s">
        <v>3687</v>
      </c>
      <c r="O528" s="309" t="str">
        <f>LEFT(DEDEL!D528,19)&amp;"."&amp;DEDELCR!F528</f>
        <v>....Ap21</v>
      </c>
      <c r="P528" s="312">
        <f>DEDEL!I528</f>
        <v>0</v>
      </c>
      <c r="Q528" s="126" t="b">
        <v>1</v>
      </c>
      <c r="R528" s="126" t="b">
        <v>1</v>
      </c>
      <c r="S528" s="126" t="b">
        <v>1</v>
      </c>
    </row>
    <row r="529" spans="1:19" hidden="1" x14ac:dyDescent="0.25">
      <c r="A529" s="126" t="s">
        <v>4008</v>
      </c>
      <c r="B529" s="200">
        <v>1</v>
      </c>
      <c r="C529" s="126">
        <v>2</v>
      </c>
      <c r="D529" s="308">
        <f>DEDEL!J529</f>
        <v>0</v>
      </c>
      <c r="E529" s="126" t="b">
        <v>1</v>
      </c>
      <c r="F529" s="309" t="str">
        <f>RIGHT(DEDEL!C529,4)&amp;"."&amp;DEDEL!M529&amp;"."&amp;DEDEL!K529&amp;"."&amp;$C$5</f>
        <v>...Ap21</v>
      </c>
      <c r="G529" s="310">
        <f t="shared" ca="1" si="31"/>
        <v>44361</v>
      </c>
      <c r="H529" s="311">
        <f>-DEDEL!Q529</f>
        <v>0</v>
      </c>
      <c r="I529" s="205">
        <f t="shared" ca="1" si="32"/>
        <v>44361</v>
      </c>
      <c r="J529" s="126">
        <v>3</v>
      </c>
      <c r="K529" s="126" t="b">
        <v>1</v>
      </c>
      <c r="L529" s="126" t="s">
        <v>4009</v>
      </c>
      <c r="M529" s="126" t="b">
        <v>1</v>
      </c>
      <c r="N529" s="126" t="s">
        <v>3687</v>
      </c>
      <c r="O529" s="309" t="str">
        <f>LEFT(DEDEL!D529,19)&amp;"."&amp;DEDELCR!F529</f>
        <v>....Ap21</v>
      </c>
      <c r="P529" s="312">
        <f>DEDEL!I529</f>
        <v>0</v>
      </c>
      <c r="Q529" s="126" t="b">
        <v>1</v>
      </c>
      <c r="R529" s="126" t="b">
        <v>1</v>
      </c>
      <c r="S529" s="126" t="b">
        <v>1</v>
      </c>
    </row>
    <row r="530" spans="1:19" hidden="1" x14ac:dyDescent="0.25">
      <c r="A530" s="126" t="s">
        <v>4008</v>
      </c>
      <c r="B530" s="200">
        <v>1</v>
      </c>
      <c r="C530" s="126">
        <v>2</v>
      </c>
      <c r="D530" s="308">
        <f>DEDEL!J530</f>
        <v>0</v>
      </c>
      <c r="E530" s="126" t="b">
        <v>1</v>
      </c>
      <c r="F530" s="309" t="str">
        <f>RIGHT(DEDEL!C530,4)&amp;"."&amp;DEDEL!M530&amp;"."&amp;DEDEL!K530&amp;"."&amp;$C$5</f>
        <v>...Ap21</v>
      </c>
      <c r="G530" s="310">
        <f t="shared" ca="1" si="31"/>
        <v>44361</v>
      </c>
      <c r="H530" s="311">
        <f>-DEDEL!Q530</f>
        <v>0</v>
      </c>
      <c r="I530" s="205">
        <f t="shared" ca="1" si="32"/>
        <v>44361</v>
      </c>
      <c r="J530" s="126">
        <v>3</v>
      </c>
      <c r="K530" s="126" t="b">
        <v>1</v>
      </c>
      <c r="L530" s="126" t="s">
        <v>4009</v>
      </c>
      <c r="M530" s="126" t="b">
        <v>1</v>
      </c>
      <c r="N530" s="126" t="s">
        <v>3687</v>
      </c>
      <c r="O530" s="309" t="str">
        <f>LEFT(DEDEL!D530,19)&amp;"."&amp;DEDELCR!F530</f>
        <v>....Ap21</v>
      </c>
      <c r="P530" s="312">
        <f>DEDEL!I530</f>
        <v>0</v>
      </c>
      <c r="Q530" s="126" t="b">
        <v>1</v>
      </c>
      <c r="R530" s="126" t="b">
        <v>1</v>
      </c>
      <c r="S530" s="126" t="b">
        <v>1</v>
      </c>
    </row>
    <row r="531" spans="1:19" hidden="1" x14ac:dyDescent="0.25">
      <c r="A531" s="126" t="s">
        <v>4008</v>
      </c>
      <c r="B531" s="200">
        <v>1</v>
      </c>
      <c r="C531" s="126">
        <v>2</v>
      </c>
      <c r="D531" s="308">
        <f>DEDEL!J531</f>
        <v>0</v>
      </c>
      <c r="E531" s="126" t="b">
        <v>1</v>
      </c>
      <c r="F531" s="309" t="str">
        <f>RIGHT(DEDEL!C531,4)&amp;"."&amp;DEDEL!M531&amp;"."&amp;DEDEL!K531&amp;"."&amp;$C$5</f>
        <v>...Ap21</v>
      </c>
      <c r="G531" s="310">
        <f t="shared" ca="1" si="31"/>
        <v>44361</v>
      </c>
      <c r="H531" s="311">
        <f>-DEDEL!Q531</f>
        <v>0</v>
      </c>
      <c r="I531" s="205">
        <f t="shared" ca="1" si="32"/>
        <v>44361</v>
      </c>
      <c r="J531" s="126">
        <v>3</v>
      </c>
      <c r="K531" s="126" t="b">
        <v>1</v>
      </c>
      <c r="L531" s="126" t="s">
        <v>4009</v>
      </c>
      <c r="M531" s="126" t="b">
        <v>1</v>
      </c>
      <c r="N531" s="126" t="s">
        <v>3687</v>
      </c>
      <c r="O531" s="309" t="str">
        <f>LEFT(DEDEL!D531,19)&amp;"."&amp;DEDELCR!F531</f>
        <v>....Ap21</v>
      </c>
      <c r="P531" s="312">
        <f>DEDEL!I531</f>
        <v>0</v>
      </c>
      <c r="Q531" s="126" t="b">
        <v>1</v>
      </c>
      <c r="R531" s="126" t="b">
        <v>1</v>
      </c>
      <c r="S531" s="126" t="b">
        <v>1</v>
      </c>
    </row>
    <row r="532" spans="1:19" hidden="1" x14ac:dyDescent="0.25">
      <c r="A532" s="126" t="s">
        <v>4008</v>
      </c>
      <c r="B532" s="200">
        <v>1</v>
      </c>
      <c r="C532" s="126">
        <v>2</v>
      </c>
      <c r="D532" s="308">
        <f>DEDEL!J532</f>
        <v>0</v>
      </c>
      <c r="E532" s="126" t="b">
        <v>1</v>
      </c>
      <c r="F532" s="309" t="str">
        <f>RIGHT(DEDEL!C532,4)&amp;"."&amp;DEDEL!M532&amp;"."&amp;DEDEL!K532&amp;"."&amp;$C$5</f>
        <v>...Ap21</v>
      </c>
      <c r="G532" s="310">
        <f t="shared" ca="1" si="31"/>
        <v>44361</v>
      </c>
      <c r="H532" s="311">
        <f>-DEDEL!Q532</f>
        <v>0</v>
      </c>
      <c r="I532" s="205">
        <f t="shared" ca="1" si="32"/>
        <v>44361</v>
      </c>
      <c r="J532" s="126">
        <v>3</v>
      </c>
      <c r="K532" s="126" t="b">
        <v>1</v>
      </c>
      <c r="L532" s="126" t="s">
        <v>4009</v>
      </c>
      <c r="M532" s="126" t="b">
        <v>1</v>
      </c>
      <c r="N532" s="126" t="s">
        <v>3687</v>
      </c>
      <c r="O532" s="309" t="str">
        <f>LEFT(DEDEL!D532,19)&amp;"."&amp;DEDELCR!F532</f>
        <v>....Ap21</v>
      </c>
      <c r="P532" s="312">
        <f>DEDEL!I532</f>
        <v>0</v>
      </c>
      <c r="Q532" s="126" t="b">
        <v>1</v>
      </c>
      <c r="R532" s="126" t="b">
        <v>1</v>
      </c>
      <c r="S532" s="126" t="b">
        <v>1</v>
      </c>
    </row>
    <row r="533" spans="1:19" hidden="1" x14ac:dyDescent="0.25">
      <c r="A533" s="126" t="s">
        <v>4008</v>
      </c>
      <c r="B533" s="200">
        <v>1</v>
      </c>
      <c r="C533" s="126">
        <v>2</v>
      </c>
      <c r="D533" s="308">
        <f>DEDEL!J533</f>
        <v>0</v>
      </c>
      <c r="E533" s="126" t="b">
        <v>1</v>
      </c>
      <c r="F533" s="309" t="str">
        <f>RIGHT(DEDEL!C533,4)&amp;"."&amp;DEDEL!M533&amp;"."&amp;DEDEL!K533&amp;"."&amp;$C$5</f>
        <v>...Ap21</v>
      </c>
      <c r="G533" s="310">
        <f t="shared" ref="G533:G596" ca="1" si="33">TODAY()</f>
        <v>44361</v>
      </c>
      <c r="H533" s="311">
        <f>-DEDEL!Q533</f>
        <v>0</v>
      </c>
      <c r="I533" s="205">
        <f t="shared" ca="1" si="32"/>
        <v>44361</v>
      </c>
      <c r="J533" s="126">
        <v>3</v>
      </c>
      <c r="K533" s="126" t="b">
        <v>1</v>
      </c>
      <c r="L533" s="126" t="s">
        <v>4009</v>
      </c>
      <c r="M533" s="126" t="b">
        <v>1</v>
      </c>
      <c r="N533" s="126" t="s">
        <v>3687</v>
      </c>
      <c r="O533" s="309" t="str">
        <f>LEFT(DEDEL!D533,19)&amp;"."&amp;DEDELCR!F533</f>
        <v>....Ap21</v>
      </c>
      <c r="P533" s="312">
        <f>DEDEL!I533</f>
        <v>0</v>
      </c>
      <c r="Q533" s="126" t="b">
        <v>1</v>
      </c>
      <c r="R533" s="126" t="b">
        <v>1</v>
      </c>
      <c r="S533" s="126" t="b">
        <v>1</v>
      </c>
    </row>
    <row r="534" spans="1:19" hidden="1" x14ac:dyDescent="0.25">
      <c r="A534" s="126" t="s">
        <v>4008</v>
      </c>
      <c r="B534" s="200">
        <v>1</v>
      </c>
      <c r="C534" s="126">
        <v>2</v>
      </c>
      <c r="D534" s="308">
        <f>DEDEL!J534</f>
        <v>0</v>
      </c>
      <c r="E534" s="126" t="b">
        <v>1</v>
      </c>
      <c r="F534" s="309" t="str">
        <f>RIGHT(DEDEL!C534,4)&amp;"."&amp;DEDEL!M534&amp;"."&amp;DEDEL!K534&amp;"."&amp;$C$5</f>
        <v>...Ap21</v>
      </c>
      <c r="G534" s="310">
        <f t="shared" ca="1" si="33"/>
        <v>44361</v>
      </c>
      <c r="H534" s="311">
        <f>-DEDEL!Q534</f>
        <v>0</v>
      </c>
      <c r="I534" s="205">
        <f t="shared" ca="1" si="32"/>
        <v>44361</v>
      </c>
      <c r="J534" s="126">
        <v>3</v>
      </c>
      <c r="K534" s="126" t="b">
        <v>1</v>
      </c>
      <c r="L534" s="126" t="s">
        <v>4009</v>
      </c>
      <c r="M534" s="126" t="b">
        <v>1</v>
      </c>
      <c r="N534" s="126" t="s">
        <v>3687</v>
      </c>
      <c r="O534" s="309" t="str">
        <f>LEFT(DEDEL!D534,19)&amp;"."&amp;DEDELCR!F534</f>
        <v>....Ap21</v>
      </c>
      <c r="P534" s="312">
        <f>DEDEL!I534</f>
        <v>0</v>
      </c>
      <c r="Q534" s="126" t="b">
        <v>1</v>
      </c>
      <c r="R534" s="126" t="b">
        <v>1</v>
      </c>
      <c r="S534" s="126" t="b">
        <v>1</v>
      </c>
    </row>
    <row r="535" spans="1:19" hidden="1" x14ac:dyDescent="0.25">
      <c r="A535" s="126" t="s">
        <v>4008</v>
      </c>
      <c r="B535" s="200">
        <v>1</v>
      </c>
      <c r="C535" s="126">
        <v>2</v>
      </c>
      <c r="D535" s="308">
        <f>DEDEL!J535</f>
        <v>0</v>
      </c>
      <c r="E535" s="126" t="b">
        <v>1</v>
      </c>
      <c r="F535" s="309" t="str">
        <f>RIGHT(DEDEL!C535,4)&amp;"."&amp;DEDEL!M535&amp;"."&amp;DEDEL!K535&amp;"."&amp;$C$5</f>
        <v>...Ap21</v>
      </c>
      <c r="G535" s="310">
        <f t="shared" ca="1" si="33"/>
        <v>44361</v>
      </c>
      <c r="H535" s="311">
        <f>-DEDEL!Q535</f>
        <v>0</v>
      </c>
      <c r="I535" s="205">
        <f t="shared" ca="1" si="32"/>
        <v>44361</v>
      </c>
      <c r="J535" s="126">
        <v>3</v>
      </c>
      <c r="K535" s="126" t="b">
        <v>1</v>
      </c>
      <c r="L535" s="126" t="s">
        <v>4009</v>
      </c>
      <c r="M535" s="126" t="b">
        <v>1</v>
      </c>
      <c r="N535" s="126" t="s">
        <v>3687</v>
      </c>
      <c r="O535" s="309" t="str">
        <f>LEFT(DEDEL!D535,19)&amp;"."&amp;DEDELCR!F535</f>
        <v>....Ap21</v>
      </c>
      <c r="P535" s="312">
        <f>DEDEL!I535</f>
        <v>0</v>
      </c>
      <c r="Q535" s="126" t="b">
        <v>1</v>
      </c>
      <c r="R535" s="126" t="b">
        <v>1</v>
      </c>
      <c r="S535" s="126" t="b">
        <v>1</v>
      </c>
    </row>
    <row r="536" spans="1:19" hidden="1" x14ac:dyDescent="0.25">
      <c r="A536" s="126" t="s">
        <v>4008</v>
      </c>
      <c r="B536" s="200">
        <v>1</v>
      </c>
      <c r="C536" s="126">
        <v>2</v>
      </c>
      <c r="D536" s="308">
        <f>DEDEL!J536</f>
        <v>0</v>
      </c>
      <c r="E536" s="126" t="b">
        <v>1</v>
      </c>
      <c r="F536" s="309" t="str">
        <f>RIGHT(DEDEL!C536,4)&amp;"."&amp;DEDEL!M536&amp;"."&amp;DEDEL!K536&amp;"."&amp;$C$5</f>
        <v>...Ap21</v>
      </c>
      <c r="G536" s="310">
        <f t="shared" ca="1" si="33"/>
        <v>44361</v>
      </c>
      <c r="H536" s="311">
        <f>-DEDEL!Q536</f>
        <v>0</v>
      </c>
      <c r="I536" s="205">
        <f t="shared" ca="1" si="32"/>
        <v>44361</v>
      </c>
      <c r="J536" s="126">
        <v>3</v>
      </c>
      <c r="K536" s="126" t="b">
        <v>1</v>
      </c>
      <c r="L536" s="126" t="s">
        <v>4009</v>
      </c>
      <c r="M536" s="126" t="b">
        <v>1</v>
      </c>
      <c r="N536" s="126" t="s">
        <v>3687</v>
      </c>
      <c r="O536" s="309" t="str">
        <f>LEFT(DEDEL!D536,19)&amp;"."&amp;DEDELCR!F536</f>
        <v>....Ap21</v>
      </c>
      <c r="P536" s="312">
        <f>DEDEL!I536</f>
        <v>0</v>
      </c>
      <c r="Q536" s="126" t="b">
        <v>1</v>
      </c>
      <c r="R536" s="126" t="b">
        <v>1</v>
      </c>
      <c r="S536" s="126" t="b">
        <v>1</v>
      </c>
    </row>
    <row r="537" spans="1:19" hidden="1" x14ac:dyDescent="0.25">
      <c r="A537" s="126" t="s">
        <v>4008</v>
      </c>
      <c r="B537" s="200">
        <v>1</v>
      </c>
      <c r="C537" s="126">
        <v>2</v>
      </c>
      <c r="D537" s="308">
        <f>DEDEL!J537</f>
        <v>0</v>
      </c>
      <c r="E537" s="126" t="b">
        <v>1</v>
      </c>
      <c r="F537" s="309" t="str">
        <f>RIGHT(DEDEL!C537,4)&amp;"."&amp;DEDEL!M537&amp;"."&amp;DEDEL!K537&amp;"."&amp;$C$5</f>
        <v>...Ap21</v>
      </c>
      <c r="G537" s="310">
        <f t="shared" ca="1" si="33"/>
        <v>44361</v>
      </c>
      <c r="H537" s="311">
        <f>-DEDEL!Q537</f>
        <v>0</v>
      </c>
      <c r="I537" s="205">
        <f t="shared" ca="1" si="32"/>
        <v>44361</v>
      </c>
      <c r="J537" s="126">
        <v>3</v>
      </c>
      <c r="K537" s="126" t="b">
        <v>1</v>
      </c>
      <c r="L537" s="126" t="s">
        <v>4009</v>
      </c>
      <c r="M537" s="126" t="b">
        <v>1</v>
      </c>
      <c r="N537" s="126" t="s">
        <v>3687</v>
      </c>
      <c r="O537" s="309" t="str">
        <f>LEFT(DEDEL!D537,19)&amp;"."&amp;DEDELCR!F537</f>
        <v>....Ap21</v>
      </c>
      <c r="P537" s="312">
        <f>DEDEL!I537</f>
        <v>0</v>
      </c>
      <c r="Q537" s="126" t="b">
        <v>1</v>
      </c>
      <c r="R537" s="126" t="b">
        <v>1</v>
      </c>
      <c r="S537" s="126" t="b">
        <v>1</v>
      </c>
    </row>
    <row r="538" spans="1:19" hidden="1" x14ac:dyDescent="0.25">
      <c r="A538" s="126" t="s">
        <v>4008</v>
      </c>
      <c r="B538" s="200">
        <v>1</v>
      </c>
      <c r="C538" s="126">
        <v>2</v>
      </c>
      <c r="D538" s="308">
        <f>DEDEL!J538</f>
        <v>0</v>
      </c>
      <c r="E538" s="126" t="b">
        <v>1</v>
      </c>
      <c r="F538" s="309" t="str">
        <f>RIGHT(DEDEL!C538,4)&amp;"."&amp;DEDEL!M538&amp;"."&amp;DEDEL!K538&amp;"."&amp;$C$5</f>
        <v>...Ap21</v>
      </c>
      <c r="G538" s="310">
        <f t="shared" ca="1" si="33"/>
        <v>44361</v>
      </c>
      <c r="H538" s="311">
        <f>-DEDEL!Q538</f>
        <v>0</v>
      </c>
      <c r="I538" s="205">
        <f t="shared" ca="1" si="32"/>
        <v>44361</v>
      </c>
      <c r="J538" s="126">
        <v>3</v>
      </c>
      <c r="K538" s="126" t="b">
        <v>1</v>
      </c>
      <c r="L538" s="126" t="s">
        <v>4009</v>
      </c>
      <c r="M538" s="126" t="b">
        <v>1</v>
      </c>
      <c r="N538" s="126" t="s">
        <v>3687</v>
      </c>
      <c r="O538" s="309" t="str">
        <f>LEFT(DEDEL!D538,19)&amp;"."&amp;DEDELCR!F538</f>
        <v>....Ap21</v>
      </c>
      <c r="P538" s="312">
        <f>DEDEL!I538</f>
        <v>0</v>
      </c>
      <c r="Q538" s="126" t="b">
        <v>1</v>
      </c>
      <c r="R538" s="126" t="b">
        <v>1</v>
      </c>
      <c r="S538" s="126" t="b">
        <v>1</v>
      </c>
    </row>
    <row r="539" spans="1:19" hidden="1" x14ac:dyDescent="0.25">
      <c r="A539" s="126" t="s">
        <v>4008</v>
      </c>
      <c r="B539" s="200">
        <v>1</v>
      </c>
      <c r="C539" s="126">
        <v>2</v>
      </c>
      <c r="D539" s="308">
        <f>DEDEL!J539</f>
        <v>0</v>
      </c>
      <c r="E539" s="126" t="b">
        <v>1</v>
      </c>
      <c r="F539" s="309" t="str">
        <f>RIGHT(DEDEL!C539,4)&amp;"."&amp;DEDEL!M539&amp;"."&amp;DEDEL!K539&amp;"."&amp;$C$5</f>
        <v>...Ap21</v>
      </c>
      <c r="G539" s="310">
        <f t="shared" ca="1" si="33"/>
        <v>44361</v>
      </c>
      <c r="H539" s="311">
        <f>-DEDEL!Q539</f>
        <v>0</v>
      </c>
      <c r="I539" s="205">
        <f t="shared" ca="1" si="32"/>
        <v>44361</v>
      </c>
      <c r="J539" s="126">
        <v>3</v>
      </c>
      <c r="K539" s="126" t="b">
        <v>1</v>
      </c>
      <c r="L539" s="126" t="s">
        <v>4009</v>
      </c>
      <c r="M539" s="126" t="b">
        <v>1</v>
      </c>
      <c r="N539" s="126" t="s">
        <v>3687</v>
      </c>
      <c r="O539" s="309" t="str">
        <f>LEFT(DEDEL!D539,19)&amp;"."&amp;DEDELCR!F539</f>
        <v>....Ap21</v>
      </c>
      <c r="P539" s="312">
        <f>DEDEL!I539</f>
        <v>0</v>
      </c>
      <c r="Q539" s="126" t="b">
        <v>1</v>
      </c>
      <c r="R539" s="126" t="b">
        <v>1</v>
      </c>
      <c r="S539" s="126" t="b">
        <v>1</v>
      </c>
    </row>
    <row r="540" spans="1:19" hidden="1" x14ac:dyDescent="0.25">
      <c r="A540" s="126" t="s">
        <v>4008</v>
      </c>
      <c r="B540" s="200">
        <v>1</v>
      </c>
      <c r="C540" s="126">
        <v>2</v>
      </c>
      <c r="D540" s="308">
        <f>DEDEL!J540</f>
        <v>0</v>
      </c>
      <c r="E540" s="126" t="b">
        <v>1</v>
      </c>
      <c r="F540" s="309" t="str">
        <f>RIGHT(DEDEL!C540,4)&amp;"."&amp;DEDEL!M540&amp;"."&amp;DEDEL!K540&amp;"."&amp;$C$5</f>
        <v>...Ap21</v>
      </c>
      <c r="G540" s="310">
        <f t="shared" ca="1" si="33"/>
        <v>44361</v>
      </c>
      <c r="H540" s="311">
        <f>-DEDEL!Q540</f>
        <v>0</v>
      </c>
      <c r="I540" s="205">
        <f t="shared" ca="1" si="32"/>
        <v>44361</v>
      </c>
      <c r="J540" s="126">
        <v>3</v>
      </c>
      <c r="K540" s="126" t="b">
        <v>1</v>
      </c>
      <c r="L540" s="126" t="s">
        <v>4009</v>
      </c>
      <c r="M540" s="126" t="b">
        <v>1</v>
      </c>
      <c r="N540" s="126" t="s">
        <v>3687</v>
      </c>
      <c r="O540" s="309" t="str">
        <f>LEFT(DEDEL!D540,19)&amp;"."&amp;DEDELCR!F540</f>
        <v>....Ap21</v>
      </c>
      <c r="P540" s="312">
        <f>DEDEL!I540</f>
        <v>0</v>
      </c>
      <c r="Q540" s="126" t="b">
        <v>1</v>
      </c>
      <c r="R540" s="126" t="b">
        <v>1</v>
      </c>
      <c r="S540" s="126" t="b">
        <v>1</v>
      </c>
    </row>
    <row r="541" spans="1:19" hidden="1" x14ac:dyDescent="0.25">
      <c r="A541" s="126" t="s">
        <v>4008</v>
      </c>
      <c r="B541" s="200">
        <v>1</v>
      </c>
      <c r="C541" s="126">
        <v>2</v>
      </c>
      <c r="D541" s="308">
        <f>DEDEL!J541</f>
        <v>0</v>
      </c>
      <c r="E541" s="126" t="b">
        <v>1</v>
      </c>
      <c r="F541" s="309" t="str">
        <f>RIGHT(DEDEL!C541,4)&amp;"."&amp;DEDEL!M541&amp;"."&amp;DEDEL!K541&amp;"."&amp;$C$5</f>
        <v>...Ap21</v>
      </c>
      <c r="G541" s="310">
        <f t="shared" ca="1" si="33"/>
        <v>44361</v>
      </c>
      <c r="H541" s="311">
        <f>-DEDEL!Q541</f>
        <v>0</v>
      </c>
      <c r="I541" s="205">
        <f t="shared" ca="1" si="32"/>
        <v>44361</v>
      </c>
      <c r="J541" s="126">
        <v>3</v>
      </c>
      <c r="K541" s="126" t="b">
        <v>1</v>
      </c>
      <c r="L541" s="126" t="s">
        <v>4009</v>
      </c>
      <c r="M541" s="126" t="b">
        <v>1</v>
      </c>
      <c r="N541" s="126" t="s">
        <v>3687</v>
      </c>
      <c r="O541" s="309" t="str">
        <f>LEFT(DEDEL!D541,19)&amp;"."&amp;DEDELCR!F541</f>
        <v>....Ap21</v>
      </c>
      <c r="P541" s="312">
        <f>DEDEL!I541</f>
        <v>0</v>
      </c>
      <c r="Q541" s="126" t="b">
        <v>1</v>
      </c>
      <c r="R541" s="126" t="b">
        <v>1</v>
      </c>
      <c r="S541" s="126" t="b">
        <v>1</v>
      </c>
    </row>
    <row r="542" spans="1:19" hidden="1" x14ac:dyDescent="0.25">
      <c r="A542" s="126" t="s">
        <v>4008</v>
      </c>
      <c r="B542" s="200">
        <v>1</v>
      </c>
      <c r="C542" s="126">
        <v>2</v>
      </c>
      <c r="D542" s="308">
        <f>DEDEL!J542</f>
        <v>0</v>
      </c>
      <c r="E542" s="126" t="b">
        <v>1</v>
      </c>
      <c r="F542" s="309" t="str">
        <f>RIGHT(DEDEL!C542,4)&amp;"."&amp;DEDEL!M542&amp;"."&amp;DEDEL!K542&amp;"."&amp;$C$5</f>
        <v>...Ap21</v>
      </c>
      <c r="G542" s="310">
        <f t="shared" ca="1" si="33"/>
        <v>44361</v>
      </c>
      <c r="H542" s="311">
        <f>-DEDEL!Q542</f>
        <v>0</v>
      </c>
      <c r="I542" s="205">
        <f t="shared" ca="1" si="32"/>
        <v>44361</v>
      </c>
      <c r="J542" s="126">
        <v>3</v>
      </c>
      <c r="K542" s="126" t="b">
        <v>1</v>
      </c>
      <c r="L542" s="126" t="s">
        <v>4009</v>
      </c>
      <c r="M542" s="126" t="b">
        <v>1</v>
      </c>
      <c r="N542" s="126" t="s">
        <v>3687</v>
      </c>
      <c r="O542" s="309" t="str">
        <f>LEFT(DEDEL!D542,19)&amp;"."&amp;DEDELCR!F542</f>
        <v>....Ap21</v>
      </c>
      <c r="P542" s="312">
        <f>DEDEL!I542</f>
        <v>0</v>
      </c>
      <c r="Q542" s="126" t="b">
        <v>1</v>
      </c>
      <c r="R542" s="126" t="b">
        <v>1</v>
      </c>
      <c r="S542" s="126" t="b">
        <v>1</v>
      </c>
    </row>
    <row r="543" spans="1:19" hidden="1" x14ac:dyDescent="0.25">
      <c r="A543" s="126" t="s">
        <v>4008</v>
      </c>
      <c r="B543" s="200">
        <v>1</v>
      </c>
      <c r="C543" s="126">
        <v>2</v>
      </c>
      <c r="D543" s="308">
        <f>DEDEL!J543</f>
        <v>0</v>
      </c>
      <c r="E543" s="126" t="b">
        <v>1</v>
      </c>
      <c r="F543" s="309" t="str">
        <f>RIGHT(DEDEL!C543,4)&amp;"."&amp;DEDEL!M543&amp;"."&amp;DEDEL!K543&amp;"."&amp;$C$5</f>
        <v>...Ap21</v>
      </c>
      <c r="G543" s="310">
        <f t="shared" ca="1" si="33"/>
        <v>44361</v>
      </c>
      <c r="H543" s="311">
        <f>-DEDEL!Q543</f>
        <v>0</v>
      </c>
      <c r="I543" s="205">
        <f t="shared" ca="1" si="32"/>
        <v>44361</v>
      </c>
      <c r="J543" s="126">
        <v>3</v>
      </c>
      <c r="K543" s="126" t="b">
        <v>1</v>
      </c>
      <c r="L543" s="126" t="s">
        <v>4009</v>
      </c>
      <c r="M543" s="126" t="b">
        <v>1</v>
      </c>
      <c r="N543" s="126" t="s">
        <v>3687</v>
      </c>
      <c r="O543" s="309" t="str">
        <f>LEFT(DEDEL!D543,19)&amp;"."&amp;DEDELCR!F543</f>
        <v>....Ap21</v>
      </c>
      <c r="P543" s="312">
        <f>DEDEL!I543</f>
        <v>0</v>
      </c>
      <c r="Q543" s="126" t="b">
        <v>1</v>
      </c>
      <c r="R543" s="126" t="b">
        <v>1</v>
      </c>
      <c r="S543" s="126" t="b">
        <v>1</v>
      </c>
    </row>
    <row r="544" spans="1:19" hidden="1" x14ac:dyDescent="0.25">
      <c r="A544" s="126" t="s">
        <v>4008</v>
      </c>
      <c r="B544" s="200">
        <v>1</v>
      </c>
      <c r="C544" s="126">
        <v>2</v>
      </c>
      <c r="D544" s="308">
        <f>DEDEL!J544</f>
        <v>0</v>
      </c>
      <c r="E544" s="126" t="b">
        <v>1</v>
      </c>
      <c r="F544" s="309" t="str">
        <f>RIGHT(DEDEL!C544,4)&amp;"."&amp;DEDEL!M544&amp;"."&amp;DEDEL!K544&amp;"."&amp;$C$5</f>
        <v>...Ap21</v>
      </c>
      <c r="G544" s="310">
        <f t="shared" ca="1" si="33"/>
        <v>44361</v>
      </c>
      <c r="H544" s="311">
        <f>-DEDEL!Q544</f>
        <v>0</v>
      </c>
      <c r="I544" s="205">
        <f t="shared" ca="1" si="32"/>
        <v>44361</v>
      </c>
      <c r="J544" s="126">
        <v>3</v>
      </c>
      <c r="K544" s="126" t="b">
        <v>1</v>
      </c>
      <c r="L544" s="126" t="s">
        <v>4009</v>
      </c>
      <c r="M544" s="126" t="b">
        <v>1</v>
      </c>
      <c r="N544" s="126" t="s">
        <v>3687</v>
      </c>
      <c r="O544" s="309" t="str">
        <f>LEFT(DEDEL!D544,19)&amp;"."&amp;DEDELCR!F544</f>
        <v>....Ap21</v>
      </c>
      <c r="P544" s="312">
        <f>DEDEL!I544</f>
        <v>0</v>
      </c>
      <c r="Q544" s="126" t="b">
        <v>1</v>
      </c>
      <c r="R544" s="126" t="b">
        <v>1</v>
      </c>
      <c r="S544" s="126" t="b">
        <v>1</v>
      </c>
    </row>
    <row r="545" spans="1:19" hidden="1" x14ac:dyDescent="0.25">
      <c r="A545" s="126" t="s">
        <v>4008</v>
      </c>
      <c r="B545" s="200">
        <v>1</v>
      </c>
      <c r="C545" s="126">
        <v>2</v>
      </c>
      <c r="D545" s="308">
        <f>DEDEL!J545</f>
        <v>0</v>
      </c>
      <c r="E545" s="126" t="b">
        <v>1</v>
      </c>
      <c r="F545" s="309" t="str">
        <f>RIGHT(DEDEL!C545,4)&amp;"."&amp;DEDEL!M545&amp;"."&amp;DEDEL!K545&amp;"."&amp;$C$5</f>
        <v>...Ap21</v>
      </c>
      <c r="G545" s="310">
        <f t="shared" ca="1" si="33"/>
        <v>44361</v>
      </c>
      <c r="H545" s="311">
        <f>-DEDEL!Q545</f>
        <v>0</v>
      </c>
      <c r="I545" s="205">
        <f t="shared" ca="1" si="32"/>
        <v>44361</v>
      </c>
      <c r="J545" s="126">
        <v>3</v>
      </c>
      <c r="K545" s="126" t="b">
        <v>1</v>
      </c>
      <c r="L545" s="126" t="s">
        <v>4009</v>
      </c>
      <c r="M545" s="126" t="b">
        <v>1</v>
      </c>
      <c r="N545" s="126" t="s">
        <v>3687</v>
      </c>
      <c r="O545" s="309" t="str">
        <f>LEFT(DEDEL!D545,19)&amp;"."&amp;DEDELCR!F545</f>
        <v>....Ap21</v>
      </c>
      <c r="P545" s="312">
        <f>DEDEL!I545</f>
        <v>0</v>
      </c>
      <c r="Q545" s="126" t="b">
        <v>1</v>
      </c>
      <c r="R545" s="126" t="b">
        <v>1</v>
      </c>
      <c r="S545" s="126" t="b">
        <v>1</v>
      </c>
    </row>
    <row r="546" spans="1:19" hidden="1" x14ac:dyDescent="0.25">
      <c r="A546" s="126" t="s">
        <v>4008</v>
      </c>
      <c r="B546" s="200">
        <v>1</v>
      </c>
      <c r="C546" s="126">
        <v>2</v>
      </c>
      <c r="D546" s="308">
        <f>DEDEL!J546</f>
        <v>0</v>
      </c>
      <c r="E546" s="126" t="b">
        <v>1</v>
      </c>
      <c r="F546" s="309" t="str">
        <f>RIGHT(DEDEL!C546,4)&amp;"."&amp;DEDEL!M546&amp;"."&amp;DEDEL!K546&amp;"."&amp;$C$5</f>
        <v>...Ap21</v>
      </c>
      <c r="G546" s="310">
        <f t="shared" ca="1" si="33"/>
        <v>44361</v>
      </c>
      <c r="H546" s="311">
        <f>-DEDEL!Q546</f>
        <v>0</v>
      </c>
      <c r="I546" s="205">
        <f t="shared" ca="1" si="32"/>
        <v>44361</v>
      </c>
      <c r="J546" s="126">
        <v>3</v>
      </c>
      <c r="K546" s="126" t="b">
        <v>1</v>
      </c>
      <c r="L546" s="126" t="s">
        <v>4009</v>
      </c>
      <c r="M546" s="126" t="b">
        <v>1</v>
      </c>
      <c r="N546" s="126" t="s">
        <v>3687</v>
      </c>
      <c r="O546" s="309" t="str">
        <f>LEFT(DEDEL!D546,19)&amp;"."&amp;DEDELCR!F546</f>
        <v>....Ap21</v>
      </c>
      <c r="P546" s="312">
        <f>DEDEL!I546</f>
        <v>0</v>
      </c>
      <c r="Q546" s="126" t="b">
        <v>1</v>
      </c>
      <c r="R546" s="126" t="b">
        <v>1</v>
      </c>
      <c r="S546" s="126" t="b">
        <v>1</v>
      </c>
    </row>
    <row r="547" spans="1:19" hidden="1" x14ac:dyDescent="0.25">
      <c r="A547" s="126" t="s">
        <v>4008</v>
      </c>
      <c r="B547" s="200">
        <v>1</v>
      </c>
      <c r="C547" s="126">
        <v>2</v>
      </c>
      <c r="D547" s="308">
        <f>DEDEL!J547</f>
        <v>0</v>
      </c>
      <c r="E547" s="126" t="b">
        <v>1</v>
      </c>
      <c r="F547" s="309" t="str">
        <f>RIGHT(DEDEL!C547,4)&amp;"."&amp;DEDEL!M547&amp;"."&amp;DEDEL!K547&amp;"."&amp;$C$5</f>
        <v>...Ap21</v>
      </c>
      <c r="G547" s="310">
        <f t="shared" ca="1" si="33"/>
        <v>44361</v>
      </c>
      <c r="H547" s="311">
        <f>-DEDEL!Q547</f>
        <v>0</v>
      </c>
      <c r="I547" s="205">
        <f t="shared" ca="1" si="32"/>
        <v>44361</v>
      </c>
      <c r="J547" s="126">
        <v>3</v>
      </c>
      <c r="K547" s="126" t="b">
        <v>1</v>
      </c>
      <c r="L547" s="126" t="s">
        <v>4009</v>
      </c>
      <c r="M547" s="126" t="b">
        <v>1</v>
      </c>
      <c r="N547" s="126" t="s">
        <v>3687</v>
      </c>
      <c r="O547" s="309" t="str">
        <f>LEFT(DEDEL!D547,19)&amp;"."&amp;DEDELCR!F547</f>
        <v>....Ap21</v>
      </c>
      <c r="P547" s="312">
        <f>DEDEL!I547</f>
        <v>0</v>
      </c>
      <c r="Q547" s="126" t="b">
        <v>1</v>
      </c>
      <c r="R547" s="126" t="b">
        <v>1</v>
      </c>
      <c r="S547" s="126" t="b">
        <v>1</v>
      </c>
    </row>
    <row r="548" spans="1:19" hidden="1" x14ac:dyDescent="0.25">
      <c r="A548" s="126" t="s">
        <v>4008</v>
      </c>
      <c r="B548" s="200">
        <v>1</v>
      </c>
      <c r="C548" s="126">
        <v>2</v>
      </c>
      <c r="D548" s="308">
        <f>DEDEL!J548</f>
        <v>0</v>
      </c>
      <c r="E548" s="126" t="b">
        <v>1</v>
      </c>
      <c r="F548" s="309" t="str">
        <f>RIGHT(DEDEL!C548,4)&amp;"."&amp;DEDEL!M548&amp;"."&amp;DEDEL!K548&amp;"."&amp;$C$5</f>
        <v>...Ap21</v>
      </c>
      <c r="G548" s="310">
        <f t="shared" ca="1" si="33"/>
        <v>44361</v>
      </c>
      <c r="H548" s="311">
        <f>-DEDEL!Q548</f>
        <v>0</v>
      </c>
      <c r="I548" s="205">
        <f t="shared" ca="1" si="32"/>
        <v>44361</v>
      </c>
      <c r="J548" s="126">
        <v>3</v>
      </c>
      <c r="K548" s="126" t="b">
        <v>1</v>
      </c>
      <c r="L548" s="126" t="s">
        <v>4009</v>
      </c>
      <c r="M548" s="126" t="b">
        <v>1</v>
      </c>
      <c r="N548" s="126" t="s">
        <v>3687</v>
      </c>
      <c r="O548" s="309" t="str">
        <f>LEFT(DEDEL!D548,19)&amp;"."&amp;DEDELCR!F548</f>
        <v>....Ap21</v>
      </c>
      <c r="P548" s="312">
        <f>DEDEL!I548</f>
        <v>0</v>
      </c>
      <c r="Q548" s="126" t="b">
        <v>1</v>
      </c>
      <c r="R548" s="126" t="b">
        <v>1</v>
      </c>
      <c r="S548" s="126" t="b">
        <v>1</v>
      </c>
    </row>
    <row r="549" spans="1:19" hidden="1" x14ac:dyDescent="0.25">
      <c r="A549" s="126" t="s">
        <v>4008</v>
      </c>
      <c r="B549" s="200">
        <v>1</v>
      </c>
      <c r="C549" s="126">
        <v>2</v>
      </c>
      <c r="D549" s="308">
        <f>DEDEL!J549</f>
        <v>0</v>
      </c>
      <c r="E549" s="126" t="b">
        <v>1</v>
      </c>
      <c r="F549" s="309" t="str">
        <f>RIGHT(DEDEL!C549,4)&amp;"."&amp;DEDEL!M549&amp;"."&amp;DEDEL!K549&amp;"."&amp;$C$5</f>
        <v>...Ap21</v>
      </c>
      <c r="G549" s="310">
        <f t="shared" ca="1" si="33"/>
        <v>44361</v>
      </c>
      <c r="H549" s="311">
        <f>-DEDEL!Q549</f>
        <v>0</v>
      </c>
      <c r="I549" s="205">
        <f t="shared" ca="1" si="32"/>
        <v>44361</v>
      </c>
      <c r="J549" s="126">
        <v>3</v>
      </c>
      <c r="K549" s="126" t="b">
        <v>1</v>
      </c>
      <c r="L549" s="126" t="s">
        <v>4009</v>
      </c>
      <c r="M549" s="126" t="b">
        <v>1</v>
      </c>
      <c r="N549" s="126" t="s">
        <v>3687</v>
      </c>
      <c r="O549" s="309" t="str">
        <f>LEFT(DEDEL!D549,19)&amp;"."&amp;DEDELCR!F549</f>
        <v>....Ap21</v>
      </c>
      <c r="P549" s="312">
        <f>DEDEL!I549</f>
        <v>0</v>
      </c>
      <c r="Q549" s="126" t="b">
        <v>1</v>
      </c>
      <c r="R549" s="126" t="b">
        <v>1</v>
      </c>
      <c r="S549" s="126" t="b">
        <v>1</v>
      </c>
    </row>
    <row r="550" spans="1:19" hidden="1" x14ac:dyDescent="0.25">
      <c r="A550" s="126" t="s">
        <v>4008</v>
      </c>
      <c r="B550" s="200">
        <v>1</v>
      </c>
      <c r="C550" s="126">
        <v>2</v>
      </c>
      <c r="D550" s="308">
        <f>DEDEL!J550</f>
        <v>0</v>
      </c>
      <c r="E550" s="126" t="b">
        <v>1</v>
      </c>
      <c r="F550" s="309" t="str">
        <f>RIGHT(DEDEL!C550,4)&amp;"."&amp;DEDEL!M550&amp;"."&amp;DEDEL!K550&amp;"."&amp;$C$5</f>
        <v>...Ap21</v>
      </c>
      <c r="G550" s="310">
        <f t="shared" ca="1" si="33"/>
        <v>44361</v>
      </c>
      <c r="H550" s="311">
        <f>-DEDEL!Q550</f>
        <v>0</v>
      </c>
      <c r="I550" s="205">
        <f t="shared" ca="1" si="32"/>
        <v>44361</v>
      </c>
      <c r="J550" s="126">
        <v>3</v>
      </c>
      <c r="K550" s="126" t="b">
        <v>1</v>
      </c>
      <c r="L550" s="126" t="s">
        <v>4009</v>
      </c>
      <c r="M550" s="126" t="b">
        <v>1</v>
      </c>
      <c r="N550" s="126" t="s">
        <v>3687</v>
      </c>
      <c r="O550" s="309" t="str">
        <f>LEFT(DEDEL!D550,19)&amp;"."&amp;DEDELCR!F550</f>
        <v>....Ap21</v>
      </c>
      <c r="P550" s="312">
        <f>DEDEL!I550</f>
        <v>0</v>
      </c>
      <c r="Q550" s="126" t="b">
        <v>1</v>
      </c>
      <c r="R550" s="126" t="b">
        <v>1</v>
      </c>
      <c r="S550" s="126" t="b">
        <v>1</v>
      </c>
    </row>
    <row r="551" spans="1:19" hidden="1" x14ac:dyDescent="0.25">
      <c r="A551" s="126" t="s">
        <v>4008</v>
      </c>
      <c r="B551" s="200">
        <v>1</v>
      </c>
      <c r="C551" s="126">
        <v>2</v>
      </c>
      <c r="D551" s="308">
        <f>DEDEL!J551</f>
        <v>0</v>
      </c>
      <c r="E551" s="126" t="b">
        <v>1</v>
      </c>
      <c r="F551" s="309" t="str">
        <f>RIGHT(DEDEL!C551,4)&amp;"."&amp;DEDEL!M551&amp;"."&amp;DEDEL!K551&amp;"."&amp;$C$5</f>
        <v>...Ap21</v>
      </c>
      <c r="G551" s="310">
        <f t="shared" ca="1" si="33"/>
        <v>44361</v>
      </c>
      <c r="H551" s="311">
        <f>-DEDEL!Q551</f>
        <v>0</v>
      </c>
      <c r="I551" s="205">
        <f t="shared" ca="1" si="32"/>
        <v>44361</v>
      </c>
      <c r="J551" s="126">
        <v>3</v>
      </c>
      <c r="K551" s="126" t="b">
        <v>1</v>
      </c>
      <c r="L551" s="126" t="s">
        <v>4009</v>
      </c>
      <c r="M551" s="126" t="b">
        <v>1</v>
      </c>
      <c r="N551" s="126" t="s">
        <v>3687</v>
      </c>
      <c r="O551" s="309" t="str">
        <f>LEFT(DEDEL!D551,19)&amp;"."&amp;DEDELCR!F551</f>
        <v>....Ap21</v>
      </c>
      <c r="P551" s="312">
        <f>DEDEL!I551</f>
        <v>0</v>
      </c>
      <c r="Q551" s="126" t="b">
        <v>1</v>
      </c>
      <c r="R551" s="126" t="b">
        <v>1</v>
      </c>
      <c r="S551" s="126" t="b">
        <v>1</v>
      </c>
    </row>
    <row r="552" spans="1:19" hidden="1" x14ac:dyDescent="0.25">
      <c r="A552" s="126" t="s">
        <v>4008</v>
      </c>
      <c r="B552" s="200">
        <v>1</v>
      </c>
      <c r="C552" s="126">
        <v>2</v>
      </c>
      <c r="D552" s="308">
        <f>DEDEL!J552</f>
        <v>0</v>
      </c>
      <c r="E552" s="126" t="b">
        <v>1</v>
      </c>
      <c r="F552" s="309" t="str">
        <f>RIGHT(DEDEL!C552,4)&amp;"."&amp;DEDEL!M552&amp;"."&amp;DEDEL!K552&amp;"."&amp;$C$5</f>
        <v>...Ap21</v>
      </c>
      <c r="G552" s="310">
        <f t="shared" ca="1" si="33"/>
        <v>44361</v>
      </c>
      <c r="H552" s="311">
        <f>-DEDEL!Q552</f>
        <v>0</v>
      </c>
      <c r="I552" s="205">
        <f t="shared" ca="1" si="32"/>
        <v>44361</v>
      </c>
      <c r="J552" s="126">
        <v>3</v>
      </c>
      <c r="K552" s="126" t="b">
        <v>1</v>
      </c>
      <c r="L552" s="126" t="s">
        <v>4009</v>
      </c>
      <c r="M552" s="126" t="b">
        <v>1</v>
      </c>
      <c r="N552" s="126" t="s">
        <v>3687</v>
      </c>
      <c r="O552" s="309" t="str">
        <f>LEFT(DEDEL!D552,19)&amp;"."&amp;DEDELCR!F552</f>
        <v>....Ap21</v>
      </c>
      <c r="P552" s="312">
        <f>DEDEL!I552</f>
        <v>0</v>
      </c>
      <c r="Q552" s="126" t="b">
        <v>1</v>
      </c>
      <c r="R552" s="126" t="b">
        <v>1</v>
      </c>
      <c r="S552" s="126" t="b">
        <v>1</v>
      </c>
    </row>
    <row r="553" spans="1:19" hidden="1" x14ac:dyDescent="0.25">
      <c r="A553" s="126" t="s">
        <v>4008</v>
      </c>
      <c r="B553" s="200">
        <v>1</v>
      </c>
      <c r="C553" s="126">
        <v>2</v>
      </c>
      <c r="D553" s="308">
        <f>DEDEL!J553</f>
        <v>0</v>
      </c>
      <c r="E553" s="126" t="b">
        <v>1</v>
      </c>
      <c r="F553" s="309" t="str">
        <f>RIGHT(DEDEL!C553,4)&amp;"."&amp;DEDEL!M553&amp;"."&amp;DEDEL!K553&amp;"."&amp;$C$5</f>
        <v>...Ap21</v>
      </c>
      <c r="G553" s="310">
        <f t="shared" ca="1" si="33"/>
        <v>44361</v>
      </c>
      <c r="H553" s="311">
        <f>-DEDEL!Q553</f>
        <v>0</v>
      </c>
      <c r="I553" s="205">
        <f t="shared" ca="1" si="32"/>
        <v>44361</v>
      </c>
      <c r="J553" s="126">
        <v>3</v>
      </c>
      <c r="K553" s="126" t="b">
        <v>1</v>
      </c>
      <c r="L553" s="126" t="s">
        <v>4009</v>
      </c>
      <c r="M553" s="126" t="b">
        <v>1</v>
      </c>
      <c r="N553" s="126" t="s">
        <v>3687</v>
      </c>
      <c r="O553" s="309" t="str">
        <f>LEFT(DEDEL!D553,19)&amp;"."&amp;DEDELCR!F553</f>
        <v>....Ap21</v>
      </c>
      <c r="P553" s="312">
        <f>DEDEL!I553</f>
        <v>0</v>
      </c>
      <c r="Q553" s="126" t="b">
        <v>1</v>
      </c>
      <c r="R553" s="126" t="b">
        <v>1</v>
      </c>
      <c r="S553" s="126" t="b">
        <v>1</v>
      </c>
    </row>
    <row r="554" spans="1:19" hidden="1" x14ac:dyDescent="0.25">
      <c r="A554" s="126" t="s">
        <v>4008</v>
      </c>
      <c r="B554" s="200">
        <v>1</v>
      </c>
      <c r="C554" s="126">
        <v>2</v>
      </c>
      <c r="D554" s="308">
        <f>DEDEL!J554</f>
        <v>0</v>
      </c>
      <c r="E554" s="126" t="b">
        <v>1</v>
      </c>
      <c r="F554" s="309" t="str">
        <f>RIGHT(DEDEL!C554,4)&amp;"."&amp;DEDEL!M554&amp;"."&amp;DEDEL!K554&amp;"."&amp;$C$5</f>
        <v>...Ap21</v>
      </c>
      <c r="G554" s="310">
        <f t="shared" ca="1" si="33"/>
        <v>44361</v>
      </c>
      <c r="H554" s="311">
        <f>-DEDEL!Q554</f>
        <v>0</v>
      </c>
      <c r="I554" s="205">
        <f t="shared" ca="1" si="32"/>
        <v>44361</v>
      </c>
      <c r="J554" s="126">
        <v>3</v>
      </c>
      <c r="K554" s="126" t="b">
        <v>1</v>
      </c>
      <c r="L554" s="126" t="s">
        <v>4009</v>
      </c>
      <c r="M554" s="126" t="b">
        <v>1</v>
      </c>
      <c r="N554" s="126" t="s">
        <v>3687</v>
      </c>
      <c r="O554" s="309" t="str">
        <f>LEFT(DEDEL!D554,19)&amp;"."&amp;DEDELCR!F554</f>
        <v>....Ap21</v>
      </c>
      <c r="P554" s="312">
        <f>DEDEL!I554</f>
        <v>0</v>
      </c>
      <c r="Q554" s="126" t="b">
        <v>1</v>
      </c>
      <c r="R554" s="126" t="b">
        <v>1</v>
      </c>
      <c r="S554" s="126" t="b">
        <v>1</v>
      </c>
    </row>
    <row r="555" spans="1:19" hidden="1" x14ac:dyDescent="0.25">
      <c r="A555" s="126" t="s">
        <v>4008</v>
      </c>
      <c r="B555" s="200">
        <v>1</v>
      </c>
      <c r="C555" s="126">
        <v>2</v>
      </c>
      <c r="D555" s="308">
        <f>DEDEL!J555</f>
        <v>0</v>
      </c>
      <c r="E555" s="126" t="b">
        <v>1</v>
      </c>
      <c r="F555" s="309" t="str">
        <f>RIGHT(DEDEL!C555,4)&amp;"."&amp;DEDEL!M555&amp;"."&amp;DEDEL!K555&amp;"."&amp;$C$5</f>
        <v>...Ap21</v>
      </c>
      <c r="G555" s="310">
        <f t="shared" ca="1" si="33"/>
        <v>44361</v>
      </c>
      <c r="H555" s="311">
        <f>-DEDEL!Q555</f>
        <v>0</v>
      </c>
      <c r="I555" s="205">
        <f t="shared" ca="1" si="32"/>
        <v>44361</v>
      </c>
      <c r="J555" s="126">
        <v>3</v>
      </c>
      <c r="K555" s="126" t="b">
        <v>1</v>
      </c>
      <c r="L555" s="126" t="s">
        <v>4009</v>
      </c>
      <c r="M555" s="126" t="b">
        <v>1</v>
      </c>
      <c r="N555" s="126" t="s">
        <v>3687</v>
      </c>
      <c r="O555" s="309" t="str">
        <f>LEFT(DEDEL!D555,19)&amp;"."&amp;DEDELCR!F555</f>
        <v>....Ap21</v>
      </c>
      <c r="P555" s="312">
        <f>DEDEL!I555</f>
        <v>0</v>
      </c>
      <c r="Q555" s="126" t="b">
        <v>1</v>
      </c>
      <c r="R555" s="126" t="b">
        <v>1</v>
      </c>
      <c r="S555" s="126" t="b">
        <v>1</v>
      </c>
    </row>
    <row r="556" spans="1:19" hidden="1" x14ac:dyDescent="0.25">
      <c r="A556" s="126" t="s">
        <v>4008</v>
      </c>
      <c r="B556" s="200">
        <v>1</v>
      </c>
      <c r="C556" s="126">
        <v>2</v>
      </c>
      <c r="D556" s="308">
        <f>DEDEL!J556</f>
        <v>0</v>
      </c>
      <c r="E556" s="126" t="b">
        <v>1</v>
      </c>
      <c r="F556" s="309" t="str">
        <f>RIGHT(DEDEL!C556,4)&amp;"."&amp;DEDEL!M556&amp;"."&amp;DEDEL!K556&amp;"."&amp;$C$5</f>
        <v>...Ap21</v>
      </c>
      <c r="G556" s="310">
        <f t="shared" ca="1" si="33"/>
        <v>44361</v>
      </c>
      <c r="H556" s="311">
        <f>-DEDEL!Q556</f>
        <v>0</v>
      </c>
      <c r="I556" s="205">
        <f t="shared" ca="1" si="32"/>
        <v>44361</v>
      </c>
      <c r="J556" s="126">
        <v>3</v>
      </c>
      <c r="K556" s="126" t="b">
        <v>1</v>
      </c>
      <c r="L556" s="126" t="s">
        <v>4009</v>
      </c>
      <c r="M556" s="126" t="b">
        <v>1</v>
      </c>
      <c r="N556" s="126" t="s">
        <v>3687</v>
      </c>
      <c r="O556" s="309" t="str">
        <f>LEFT(DEDEL!D556,19)&amp;"."&amp;DEDELCR!F556</f>
        <v>....Ap21</v>
      </c>
      <c r="P556" s="312">
        <f>DEDEL!I556</f>
        <v>0</v>
      </c>
      <c r="Q556" s="126" t="b">
        <v>1</v>
      </c>
      <c r="R556" s="126" t="b">
        <v>1</v>
      </c>
      <c r="S556" s="126" t="b">
        <v>1</v>
      </c>
    </row>
    <row r="557" spans="1:19" hidden="1" x14ac:dyDescent="0.25">
      <c r="A557" s="126" t="s">
        <v>4008</v>
      </c>
      <c r="B557" s="200">
        <v>1</v>
      </c>
      <c r="C557" s="126">
        <v>2</v>
      </c>
      <c r="D557" s="308">
        <f>DEDEL!J557</f>
        <v>0</v>
      </c>
      <c r="E557" s="126" t="b">
        <v>1</v>
      </c>
      <c r="F557" s="309" t="str">
        <f>RIGHT(DEDEL!C557,4)&amp;"."&amp;DEDEL!M557&amp;"."&amp;DEDEL!K557&amp;"."&amp;$C$5</f>
        <v>...Ap21</v>
      </c>
      <c r="G557" s="310">
        <f t="shared" ca="1" si="33"/>
        <v>44361</v>
      </c>
      <c r="H557" s="311">
        <f>-DEDEL!Q557</f>
        <v>0</v>
      </c>
      <c r="I557" s="205">
        <f t="shared" ca="1" si="32"/>
        <v>44361</v>
      </c>
      <c r="J557" s="126">
        <v>3</v>
      </c>
      <c r="K557" s="126" t="b">
        <v>1</v>
      </c>
      <c r="L557" s="126" t="s">
        <v>4009</v>
      </c>
      <c r="M557" s="126" t="b">
        <v>1</v>
      </c>
      <c r="N557" s="126" t="s">
        <v>3687</v>
      </c>
      <c r="O557" s="309" t="str">
        <f>LEFT(DEDEL!D557,19)&amp;"."&amp;DEDELCR!F557</f>
        <v>....Ap21</v>
      </c>
      <c r="P557" s="312">
        <f>DEDEL!I557</f>
        <v>0</v>
      </c>
      <c r="Q557" s="126" t="b">
        <v>1</v>
      </c>
      <c r="R557" s="126" t="b">
        <v>1</v>
      </c>
      <c r="S557" s="126" t="b">
        <v>1</v>
      </c>
    </row>
    <row r="558" spans="1:19" hidden="1" x14ac:dyDescent="0.25">
      <c r="A558" s="126" t="s">
        <v>4008</v>
      </c>
      <c r="B558" s="200">
        <v>1</v>
      </c>
      <c r="C558" s="126">
        <v>2</v>
      </c>
      <c r="D558" s="308">
        <f>DEDEL!J558</f>
        <v>0</v>
      </c>
      <c r="E558" s="126" t="b">
        <v>1</v>
      </c>
      <c r="F558" s="309" t="str">
        <f>RIGHT(DEDEL!C558,4)&amp;"."&amp;DEDEL!M558&amp;"."&amp;DEDEL!K558&amp;"."&amp;$C$5</f>
        <v>...Ap21</v>
      </c>
      <c r="G558" s="310">
        <f t="shared" ca="1" si="33"/>
        <v>44361</v>
      </c>
      <c r="H558" s="311">
        <f>-DEDEL!Q558</f>
        <v>0</v>
      </c>
      <c r="I558" s="205">
        <f t="shared" ca="1" si="32"/>
        <v>44361</v>
      </c>
      <c r="J558" s="126">
        <v>3</v>
      </c>
      <c r="K558" s="126" t="b">
        <v>1</v>
      </c>
      <c r="L558" s="126" t="s">
        <v>4009</v>
      </c>
      <c r="M558" s="126" t="b">
        <v>1</v>
      </c>
      <c r="N558" s="126" t="s">
        <v>3687</v>
      </c>
      <c r="O558" s="309" t="str">
        <f>LEFT(DEDEL!D558,19)&amp;"."&amp;DEDELCR!F558</f>
        <v>....Ap21</v>
      </c>
      <c r="P558" s="312">
        <f>DEDEL!I558</f>
        <v>0</v>
      </c>
      <c r="Q558" s="126" t="b">
        <v>1</v>
      </c>
      <c r="R558" s="126" t="b">
        <v>1</v>
      </c>
      <c r="S558" s="126" t="b">
        <v>1</v>
      </c>
    </row>
    <row r="559" spans="1:19" hidden="1" x14ac:dyDescent="0.25">
      <c r="A559" s="126" t="s">
        <v>4008</v>
      </c>
      <c r="B559" s="200">
        <v>1</v>
      </c>
      <c r="C559" s="126">
        <v>2</v>
      </c>
      <c r="D559" s="308">
        <f>DEDEL!J559</f>
        <v>0</v>
      </c>
      <c r="E559" s="126" t="b">
        <v>1</v>
      </c>
      <c r="F559" s="309" t="str">
        <f>RIGHT(DEDEL!C559,4)&amp;"."&amp;DEDEL!M559&amp;"."&amp;DEDEL!K559&amp;"."&amp;$C$5</f>
        <v>...Ap21</v>
      </c>
      <c r="G559" s="310">
        <f t="shared" ca="1" si="33"/>
        <v>44361</v>
      </c>
      <c r="H559" s="311">
        <f>-DEDEL!Q559</f>
        <v>0</v>
      </c>
      <c r="I559" s="205">
        <f t="shared" ca="1" si="32"/>
        <v>44361</v>
      </c>
      <c r="J559" s="126">
        <v>3</v>
      </c>
      <c r="K559" s="126" t="b">
        <v>1</v>
      </c>
      <c r="L559" s="126" t="s">
        <v>4009</v>
      </c>
      <c r="M559" s="126" t="b">
        <v>1</v>
      </c>
      <c r="N559" s="126" t="s">
        <v>3687</v>
      </c>
      <c r="O559" s="309" t="str">
        <f>LEFT(DEDEL!D559,19)&amp;"."&amp;DEDELCR!F559</f>
        <v>....Ap21</v>
      </c>
      <c r="P559" s="312">
        <f>DEDEL!I559</f>
        <v>0</v>
      </c>
      <c r="Q559" s="126" t="b">
        <v>1</v>
      </c>
      <c r="R559" s="126" t="b">
        <v>1</v>
      </c>
      <c r="S559" s="126" t="b">
        <v>1</v>
      </c>
    </row>
    <row r="560" spans="1:19" hidden="1" x14ac:dyDescent="0.25">
      <c r="A560" s="126" t="s">
        <v>4008</v>
      </c>
      <c r="B560" s="200">
        <v>1</v>
      </c>
      <c r="C560" s="126">
        <v>2</v>
      </c>
      <c r="D560" s="308">
        <f>DEDEL!J560</f>
        <v>0</v>
      </c>
      <c r="E560" s="126" t="b">
        <v>1</v>
      </c>
      <c r="F560" s="309" t="str">
        <f>RIGHT(DEDEL!C560,4)&amp;"."&amp;DEDEL!M560&amp;"."&amp;DEDEL!K560&amp;"."&amp;$C$5</f>
        <v>...Ap21</v>
      </c>
      <c r="G560" s="310">
        <f t="shared" ca="1" si="33"/>
        <v>44361</v>
      </c>
      <c r="H560" s="311">
        <f>-DEDEL!Q560</f>
        <v>0</v>
      </c>
      <c r="I560" s="205">
        <f t="shared" ca="1" si="32"/>
        <v>44361</v>
      </c>
      <c r="J560" s="126">
        <v>3</v>
      </c>
      <c r="K560" s="126" t="b">
        <v>1</v>
      </c>
      <c r="L560" s="126" t="s">
        <v>4009</v>
      </c>
      <c r="M560" s="126" t="b">
        <v>1</v>
      </c>
      <c r="N560" s="126" t="s">
        <v>3687</v>
      </c>
      <c r="O560" s="309" t="str">
        <f>LEFT(DEDEL!D560,19)&amp;"."&amp;DEDELCR!F560</f>
        <v>....Ap21</v>
      </c>
      <c r="P560" s="312">
        <f>DEDEL!I560</f>
        <v>0</v>
      </c>
      <c r="Q560" s="126" t="b">
        <v>1</v>
      </c>
      <c r="R560" s="126" t="b">
        <v>1</v>
      </c>
      <c r="S560" s="126" t="b">
        <v>1</v>
      </c>
    </row>
    <row r="561" spans="1:19" hidden="1" x14ac:dyDescent="0.25">
      <c r="A561" s="126" t="s">
        <v>4008</v>
      </c>
      <c r="B561" s="200">
        <v>1</v>
      </c>
      <c r="C561" s="126">
        <v>2</v>
      </c>
      <c r="D561" s="308">
        <f>DEDEL!J561</f>
        <v>0</v>
      </c>
      <c r="E561" s="126" t="b">
        <v>1</v>
      </c>
      <c r="F561" s="309" t="str">
        <f>RIGHT(DEDEL!C561,4)&amp;"."&amp;DEDEL!M561&amp;"."&amp;DEDEL!K561&amp;"."&amp;$C$5</f>
        <v>...Ap21</v>
      </c>
      <c r="G561" s="310">
        <f t="shared" ca="1" si="33"/>
        <v>44361</v>
      </c>
      <c r="H561" s="311">
        <f>-DEDEL!Q561</f>
        <v>0</v>
      </c>
      <c r="I561" s="205">
        <f t="shared" ca="1" si="32"/>
        <v>44361</v>
      </c>
      <c r="J561" s="126">
        <v>3</v>
      </c>
      <c r="K561" s="126" t="b">
        <v>1</v>
      </c>
      <c r="L561" s="126" t="s">
        <v>4009</v>
      </c>
      <c r="M561" s="126" t="b">
        <v>1</v>
      </c>
      <c r="N561" s="126" t="s">
        <v>3687</v>
      </c>
      <c r="O561" s="309" t="str">
        <f>LEFT(DEDEL!D561,19)&amp;"."&amp;DEDELCR!F561</f>
        <v>....Ap21</v>
      </c>
      <c r="P561" s="312">
        <f>DEDEL!I561</f>
        <v>0</v>
      </c>
      <c r="Q561" s="126" t="b">
        <v>1</v>
      </c>
      <c r="R561" s="126" t="b">
        <v>1</v>
      </c>
      <c r="S561" s="126" t="b">
        <v>1</v>
      </c>
    </row>
    <row r="562" spans="1:19" hidden="1" x14ac:dyDescent="0.25">
      <c r="A562" s="126" t="s">
        <v>4008</v>
      </c>
      <c r="B562" s="200">
        <v>1</v>
      </c>
      <c r="C562" s="126">
        <v>2</v>
      </c>
      <c r="D562" s="308">
        <f>DEDEL!J562</f>
        <v>0</v>
      </c>
      <c r="E562" s="126" t="b">
        <v>1</v>
      </c>
      <c r="F562" s="309" t="str">
        <f>RIGHT(DEDEL!C562,4)&amp;"."&amp;DEDEL!M562&amp;"."&amp;DEDEL!K562&amp;"."&amp;$C$5</f>
        <v>...Ap21</v>
      </c>
      <c r="G562" s="310">
        <f t="shared" ca="1" si="33"/>
        <v>44361</v>
      </c>
      <c r="H562" s="311">
        <f>-DEDEL!Q562</f>
        <v>0</v>
      </c>
      <c r="I562" s="205">
        <f t="shared" ca="1" si="32"/>
        <v>44361</v>
      </c>
      <c r="J562" s="126">
        <v>3</v>
      </c>
      <c r="K562" s="126" t="b">
        <v>1</v>
      </c>
      <c r="L562" s="126" t="s">
        <v>4009</v>
      </c>
      <c r="M562" s="126" t="b">
        <v>1</v>
      </c>
      <c r="N562" s="126" t="s">
        <v>3687</v>
      </c>
      <c r="O562" s="309" t="str">
        <f>LEFT(DEDEL!D562,19)&amp;"."&amp;DEDELCR!F562</f>
        <v>....Ap21</v>
      </c>
      <c r="P562" s="312">
        <f>DEDEL!I562</f>
        <v>0</v>
      </c>
      <c r="Q562" s="126" t="b">
        <v>1</v>
      </c>
      <c r="R562" s="126" t="b">
        <v>1</v>
      </c>
      <c r="S562" s="126" t="b">
        <v>1</v>
      </c>
    </row>
    <row r="563" spans="1:19" hidden="1" x14ac:dyDescent="0.25">
      <c r="A563" s="126" t="s">
        <v>4008</v>
      </c>
      <c r="B563" s="200">
        <v>1</v>
      </c>
      <c r="C563" s="126">
        <v>2</v>
      </c>
      <c r="D563" s="308">
        <f>DEDEL!J563</f>
        <v>0</v>
      </c>
      <c r="E563" s="126" t="b">
        <v>1</v>
      </c>
      <c r="F563" s="309" t="str">
        <f>RIGHT(DEDEL!C563,4)&amp;"."&amp;DEDEL!M563&amp;"."&amp;DEDEL!K563&amp;"."&amp;$C$5</f>
        <v>...Ap21</v>
      </c>
      <c r="G563" s="310">
        <f t="shared" ca="1" si="33"/>
        <v>44361</v>
      </c>
      <c r="H563" s="311">
        <f>-DEDEL!Q563</f>
        <v>0</v>
      </c>
      <c r="I563" s="205">
        <f t="shared" ca="1" si="32"/>
        <v>44361</v>
      </c>
      <c r="J563" s="126">
        <v>3</v>
      </c>
      <c r="K563" s="126" t="b">
        <v>1</v>
      </c>
      <c r="L563" s="126" t="s">
        <v>4009</v>
      </c>
      <c r="M563" s="126" t="b">
        <v>1</v>
      </c>
      <c r="N563" s="126" t="s">
        <v>3687</v>
      </c>
      <c r="O563" s="309" t="str">
        <f>LEFT(DEDEL!D563,19)&amp;"."&amp;DEDELCR!F563</f>
        <v>....Ap21</v>
      </c>
      <c r="P563" s="312">
        <f>DEDEL!I563</f>
        <v>0</v>
      </c>
      <c r="Q563" s="126" t="b">
        <v>1</v>
      </c>
      <c r="R563" s="126" t="b">
        <v>1</v>
      </c>
      <c r="S563" s="126" t="b">
        <v>1</v>
      </c>
    </row>
    <row r="564" spans="1:19" hidden="1" x14ac:dyDescent="0.25">
      <c r="A564" s="126" t="s">
        <v>4008</v>
      </c>
      <c r="B564" s="200">
        <v>1</v>
      </c>
      <c r="C564" s="126">
        <v>2</v>
      </c>
      <c r="D564" s="308">
        <f>DEDEL!J564</f>
        <v>0</v>
      </c>
      <c r="E564" s="126" t="b">
        <v>1</v>
      </c>
      <c r="F564" s="309" t="str">
        <f>RIGHT(DEDEL!C564,4)&amp;"."&amp;DEDEL!M564&amp;"."&amp;DEDEL!K564&amp;"."&amp;$C$5</f>
        <v>...Ap21</v>
      </c>
      <c r="G564" s="310">
        <f t="shared" ca="1" si="33"/>
        <v>44361</v>
      </c>
      <c r="H564" s="311">
        <f>-DEDEL!Q564</f>
        <v>0</v>
      </c>
      <c r="I564" s="205">
        <f t="shared" ca="1" si="32"/>
        <v>44361</v>
      </c>
      <c r="J564" s="126">
        <v>3</v>
      </c>
      <c r="K564" s="126" t="b">
        <v>1</v>
      </c>
      <c r="L564" s="126" t="s">
        <v>4009</v>
      </c>
      <c r="M564" s="126" t="b">
        <v>1</v>
      </c>
      <c r="N564" s="126" t="s">
        <v>3687</v>
      </c>
      <c r="O564" s="309" t="str">
        <f>LEFT(DEDEL!D564,19)&amp;"."&amp;DEDELCR!F564</f>
        <v>....Ap21</v>
      </c>
      <c r="P564" s="312">
        <f>DEDEL!I564</f>
        <v>0</v>
      </c>
      <c r="Q564" s="126" t="b">
        <v>1</v>
      </c>
      <c r="R564" s="126" t="b">
        <v>1</v>
      </c>
      <c r="S564" s="126" t="b">
        <v>1</v>
      </c>
    </row>
    <row r="565" spans="1:19" hidden="1" x14ac:dyDescent="0.25">
      <c r="A565" s="126" t="s">
        <v>4008</v>
      </c>
      <c r="B565" s="200">
        <v>1</v>
      </c>
      <c r="C565" s="126">
        <v>2</v>
      </c>
      <c r="D565" s="308">
        <f>DEDEL!J565</f>
        <v>0</v>
      </c>
      <c r="E565" s="126" t="b">
        <v>1</v>
      </c>
      <c r="F565" s="309" t="str">
        <f>RIGHT(DEDEL!C565,4)&amp;"."&amp;DEDEL!M565&amp;"."&amp;DEDEL!K565&amp;"."&amp;$C$5</f>
        <v>...Ap21</v>
      </c>
      <c r="G565" s="310">
        <f t="shared" ca="1" si="33"/>
        <v>44361</v>
      </c>
      <c r="H565" s="311">
        <f>-DEDEL!Q565</f>
        <v>0</v>
      </c>
      <c r="I565" s="205">
        <f t="shared" ca="1" si="32"/>
        <v>44361</v>
      </c>
      <c r="J565" s="126">
        <v>3</v>
      </c>
      <c r="K565" s="126" t="b">
        <v>1</v>
      </c>
      <c r="L565" s="126" t="s">
        <v>4009</v>
      </c>
      <c r="M565" s="126" t="b">
        <v>1</v>
      </c>
      <c r="N565" s="126" t="s">
        <v>3687</v>
      </c>
      <c r="O565" s="309" t="str">
        <f>LEFT(DEDEL!D565,19)&amp;"."&amp;DEDELCR!F565</f>
        <v>....Ap21</v>
      </c>
      <c r="P565" s="312">
        <f>DEDEL!I565</f>
        <v>0</v>
      </c>
      <c r="Q565" s="126" t="b">
        <v>1</v>
      </c>
      <c r="R565" s="126" t="b">
        <v>1</v>
      </c>
      <c r="S565" s="126" t="b">
        <v>1</v>
      </c>
    </row>
    <row r="566" spans="1:19" hidden="1" x14ac:dyDescent="0.25">
      <c r="A566" s="126" t="s">
        <v>4008</v>
      </c>
      <c r="B566" s="200">
        <v>1</v>
      </c>
      <c r="C566" s="126">
        <v>2</v>
      </c>
      <c r="D566" s="308">
        <f>DEDEL!J566</f>
        <v>0</v>
      </c>
      <c r="E566" s="126" t="b">
        <v>1</v>
      </c>
      <c r="F566" s="309" t="str">
        <f>RIGHT(DEDEL!C566,4)&amp;"."&amp;DEDEL!M566&amp;"."&amp;DEDEL!K566&amp;"."&amp;$C$5</f>
        <v>...Ap21</v>
      </c>
      <c r="G566" s="310">
        <f t="shared" ca="1" si="33"/>
        <v>44361</v>
      </c>
      <c r="H566" s="311">
        <f>-DEDEL!Q566</f>
        <v>0</v>
      </c>
      <c r="I566" s="205">
        <f t="shared" ca="1" si="32"/>
        <v>44361</v>
      </c>
      <c r="J566" s="126">
        <v>3</v>
      </c>
      <c r="K566" s="126" t="b">
        <v>1</v>
      </c>
      <c r="L566" s="126" t="s">
        <v>4009</v>
      </c>
      <c r="M566" s="126" t="b">
        <v>1</v>
      </c>
      <c r="N566" s="126" t="s">
        <v>3687</v>
      </c>
      <c r="O566" s="309" t="str">
        <f>LEFT(DEDEL!D566,19)&amp;"."&amp;DEDELCR!F566</f>
        <v>....Ap21</v>
      </c>
      <c r="P566" s="312">
        <f>DEDEL!I566</f>
        <v>0</v>
      </c>
      <c r="Q566" s="126" t="b">
        <v>1</v>
      </c>
      <c r="R566" s="126" t="b">
        <v>1</v>
      </c>
      <c r="S566" s="126" t="b">
        <v>1</v>
      </c>
    </row>
    <row r="567" spans="1:19" hidden="1" x14ac:dyDescent="0.25">
      <c r="A567" s="126" t="s">
        <v>4008</v>
      </c>
      <c r="B567" s="200">
        <v>1</v>
      </c>
      <c r="C567" s="126">
        <v>2</v>
      </c>
      <c r="D567" s="308">
        <f>DEDEL!J567</f>
        <v>0</v>
      </c>
      <c r="E567" s="126" t="b">
        <v>1</v>
      </c>
      <c r="F567" s="309" t="str">
        <f>RIGHT(DEDEL!C567,4)&amp;"."&amp;DEDEL!M567&amp;"."&amp;DEDEL!K567&amp;"."&amp;$C$5</f>
        <v>...Ap21</v>
      </c>
      <c r="G567" s="310">
        <f t="shared" ca="1" si="33"/>
        <v>44361</v>
      </c>
      <c r="H567" s="311">
        <f>-DEDEL!Q567</f>
        <v>0</v>
      </c>
      <c r="I567" s="205">
        <f t="shared" ca="1" si="32"/>
        <v>44361</v>
      </c>
      <c r="J567" s="126">
        <v>3</v>
      </c>
      <c r="K567" s="126" t="b">
        <v>1</v>
      </c>
      <c r="L567" s="126" t="s">
        <v>4009</v>
      </c>
      <c r="M567" s="126" t="b">
        <v>1</v>
      </c>
      <c r="N567" s="126" t="s">
        <v>3687</v>
      </c>
      <c r="O567" s="309" t="str">
        <f>LEFT(DEDEL!D567,19)&amp;"."&amp;DEDELCR!F567</f>
        <v>....Ap21</v>
      </c>
      <c r="P567" s="312">
        <f>DEDEL!I567</f>
        <v>0</v>
      </c>
      <c r="Q567" s="126" t="b">
        <v>1</v>
      </c>
      <c r="R567" s="126" t="b">
        <v>1</v>
      </c>
      <c r="S567" s="126" t="b">
        <v>1</v>
      </c>
    </row>
    <row r="568" spans="1:19" hidden="1" x14ac:dyDescent="0.25">
      <c r="A568" s="126" t="s">
        <v>4008</v>
      </c>
      <c r="B568" s="200">
        <v>1</v>
      </c>
      <c r="C568" s="126">
        <v>2</v>
      </c>
      <c r="D568" s="308">
        <f>DEDEL!J568</f>
        <v>0</v>
      </c>
      <c r="E568" s="126" t="b">
        <v>1</v>
      </c>
      <c r="F568" s="309" t="str">
        <f>RIGHT(DEDEL!C568,4)&amp;"."&amp;DEDEL!M568&amp;"."&amp;DEDEL!K568&amp;"."&amp;$C$5</f>
        <v>...Ap21</v>
      </c>
      <c r="G568" s="310">
        <f t="shared" ca="1" si="33"/>
        <v>44361</v>
      </c>
      <c r="H568" s="311">
        <f>-DEDEL!Q568</f>
        <v>0</v>
      </c>
      <c r="I568" s="205">
        <f t="shared" ca="1" si="32"/>
        <v>44361</v>
      </c>
      <c r="J568" s="126">
        <v>3</v>
      </c>
      <c r="K568" s="126" t="b">
        <v>1</v>
      </c>
      <c r="L568" s="126" t="s">
        <v>4009</v>
      </c>
      <c r="M568" s="126" t="b">
        <v>1</v>
      </c>
      <c r="N568" s="126" t="s">
        <v>3687</v>
      </c>
      <c r="O568" s="309" t="str">
        <f>LEFT(DEDEL!D568,19)&amp;"."&amp;DEDELCR!F568</f>
        <v>....Ap21</v>
      </c>
      <c r="P568" s="312">
        <f>DEDEL!I568</f>
        <v>0</v>
      </c>
      <c r="Q568" s="126" t="b">
        <v>1</v>
      </c>
      <c r="R568" s="126" t="b">
        <v>1</v>
      </c>
      <c r="S568" s="126" t="b">
        <v>1</v>
      </c>
    </row>
    <row r="569" spans="1:19" hidden="1" x14ac:dyDescent="0.25">
      <c r="A569" s="126" t="s">
        <v>4008</v>
      </c>
      <c r="B569" s="200">
        <v>1</v>
      </c>
      <c r="C569" s="126">
        <v>2</v>
      </c>
      <c r="D569" s="308">
        <f>DEDEL!J569</f>
        <v>0</v>
      </c>
      <c r="E569" s="126" t="b">
        <v>1</v>
      </c>
      <c r="F569" s="309" t="str">
        <f>RIGHT(DEDEL!C569,4)&amp;"."&amp;DEDEL!M569&amp;"."&amp;DEDEL!K569&amp;"."&amp;$C$5</f>
        <v>...Ap21</v>
      </c>
      <c r="G569" s="310">
        <f t="shared" ca="1" si="33"/>
        <v>44361</v>
      </c>
      <c r="H569" s="311">
        <f>-DEDEL!Q569</f>
        <v>0</v>
      </c>
      <c r="I569" s="205">
        <f t="shared" ca="1" si="32"/>
        <v>44361</v>
      </c>
      <c r="J569" s="126">
        <v>3</v>
      </c>
      <c r="K569" s="126" t="b">
        <v>1</v>
      </c>
      <c r="L569" s="126" t="s">
        <v>4009</v>
      </c>
      <c r="M569" s="126" t="b">
        <v>1</v>
      </c>
      <c r="N569" s="126" t="s">
        <v>3687</v>
      </c>
      <c r="O569" s="309" t="str">
        <f>LEFT(DEDEL!D569,19)&amp;"."&amp;DEDELCR!F569</f>
        <v>....Ap21</v>
      </c>
      <c r="P569" s="312">
        <f>DEDEL!I569</f>
        <v>0</v>
      </c>
      <c r="Q569" s="126" t="b">
        <v>1</v>
      </c>
      <c r="R569" s="126" t="b">
        <v>1</v>
      </c>
      <c r="S569" s="126" t="b">
        <v>1</v>
      </c>
    </row>
    <row r="570" spans="1:19" hidden="1" x14ac:dyDescent="0.25">
      <c r="A570" s="126" t="s">
        <v>4008</v>
      </c>
      <c r="B570" s="200">
        <v>1</v>
      </c>
      <c r="C570" s="126">
        <v>2</v>
      </c>
      <c r="D570" s="308">
        <f>DEDEL!J570</f>
        <v>0</v>
      </c>
      <c r="E570" s="126" t="b">
        <v>1</v>
      </c>
      <c r="F570" s="309" t="str">
        <f>RIGHT(DEDEL!C570,4)&amp;"."&amp;DEDEL!M570&amp;"."&amp;DEDEL!K570&amp;"."&amp;$C$5</f>
        <v>...Ap21</v>
      </c>
      <c r="G570" s="310">
        <f t="shared" ca="1" si="33"/>
        <v>44361</v>
      </c>
      <c r="H570" s="311">
        <f>-DEDEL!Q570</f>
        <v>0</v>
      </c>
      <c r="I570" s="205">
        <f t="shared" ca="1" si="32"/>
        <v>44361</v>
      </c>
      <c r="J570" s="126">
        <v>3</v>
      </c>
      <c r="K570" s="126" t="b">
        <v>1</v>
      </c>
      <c r="L570" s="126" t="s">
        <v>4009</v>
      </c>
      <c r="M570" s="126" t="b">
        <v>1</v>
      </c>
      <c r="N570" s="126" t="s">
        <v>3687</v>
      </c>
      <c r="O570" s="309" t="str">
        <f>LEFT(DEDEL!D570,19)&amp;"."&amp;DEDELCR!F570</f>
        <v>....Ap21</v>
      </c>
      <c r="P570" s="312">
        <f>DEDEL!I570</f>
        <v>0</v>
      </c>
      <c r="Q570" s="126" t="b">
        <v>1</v>
      </c>
      <c r="R570" s="126" t="b">
        <v>1</v>
      </c>
      <c r="S570" s="126" t="b">
        <v>1</v>
      </c>
    </row>
    <row r="571" spans="1:19" hidden="1" x14ac:dyDescent="0.25">
      <c r="A571" s="126" t="s">
        <v>4008</v>
      </c>
      <c r="B571" s="200">
        <v>1</v>
      </c>
      <c r="C571" s="126">
        <v>2</v>
      </c>
      <c r="D571" s="308">
        <f>DEDEL!J571</f>
        <v>0</v>
      </c>
      <c r="E571" s="126" t="b">
        <v>1</v>
      </c>
      <c r="F571" s="309" t="str">
        <f>RIGHT(DEDEL!C571,4)&amp;"."&amp;DEDEL!M571&amp;"."&amp;DEDEL!K571&amp;"."&amp;$C$5</f>
        <v>...Ap21</v>
      </c>
      <c r="G571" s="310">
        <f t="shared" ca="1" si="33"/>
        <v>44361</v>
      </c>
      <c r="H571" s="311">
        <f>-DEDEL!Q571</f>
        <v>0</v>
      </c>
      <c r="I571" s="205">
        <f t="shared" ca="1" si="32"/>
        <v>44361</v>
      </c>
      <c r="J571" s="126">
        <v>3</v>
      </c>
      <c r="K571" s="126" t="b">
        <v>1</v>
      </c>
      <c r="L571" s="126" t="s">
        <v>4009</v>
      </c>
      <c r="M571" s="126" t="b">
        <v>1</v>
      </c>
      <c r="N571" s="126" t="s">
        <v>3687</v>
      </c>
      <c r="O571" s="309" t="str">
        <f>LEFT(DEDEL!D571,19)&amp;"."&amp;DEDELCR!F571</f>
        <v>....Ap21</v>
      </c>
      <c r="P571" s="312">
        <f>DEDEL!I571</f>
        <v>0</v>
      </c>
      <c r="Q571" s="126" t="b">
        <v>1</v>
      </c>
      <c r="R571" s="126" t="b">
        <v>1</v>
      </c>
      <c r="S571" s="126" t="b">
        <v>1</v>
      </c>
    </row>
    <row r="572" spans="1:19" hidden="1" x14ac:dyDescent="0.25">
      <c r="A572" s="126" t="s">
        <v>4008</v>
      </c>
      <c r="B572" s="200">
        <v>1</v>
      </c>
      <c r="C572" s="126">
        <v>2</v>
      </c>
      <c r="D572" s="308">
        <f>DEDEL!J572</f>
        <v>0</v>
      </c>
      <c r="E572" s="126" t="b">
        <v>1</v>
      </c>
      <c r="F572" s="309" t="str">
        <f>RIGHT(DEDEL!C572,4)&amp;"."&amp;DEDEL!M572&amp;"."&amp;DEDEL!K572&amp;"."&amp;$C$5</f>
        <v>...Ap21</v>
      </c>
      <c r="G572" s="310">
        <f t="shared" ca="1" si="33"/>
        <v>44361</v>
      </c>
      <c r="H572" s="311">
        <f>-DEDEL!Q572</f>
        <v>0</v>
      </c>
      <c r="I572" s="205">
        <f t="shared" ca="1" si="32"/>
        <v>44361</v>
      </c>
      <c r="J572" s="126">
        <v>3</v>
      </c>
      <c r="K572" s="126" t="b">
        <v>1</v>
      </c>
      <c r="L572" s="126" t="s">
        <v>4009</v>
      </c>
      <c r="M572" s="126" t="b">
        <v>1</v>
      </c>
      <c r="N572" s="126" t="s">
        <v>3687</v>
      </c>
      <c r="O572" s="309" t="str">
        <f>LEFT(DEDEL!D572,19)&amp;"."&amp;DEDELCR!F572</f>
        <v>....Ap21</v>
      </c>
      <c r="P572" s="312">
        <f>DEDEL!I572</f>
        <v>0</v>
      </c>
      <c r="Q572" s="126" t="b">
        <v>1</v>
      </c>
      <c r="R572" s="126" t="b">
        <v>1</v>
      </c>
      <c r="S572" s="126" t="b">
        <v>1</v>
      </c>
    </row>
    <row r="573" spans="1:19" hidden="1" x14ac:dyDescent="0.25">
      <c r="A573" s="126" t="s">
        <v>4008</v>
      </c>
      <c r="B573" s="200">
        <v>1</v>
      </c>
      <c r="C573" s="126">
        <v>2</v>
      </c>
      <c r="D573" s="308">
        <f>DEDEL!J573</f>
        <v>0</v>
      </c>
      <c r="E573" s="126" t="b">
        <v>1</v>
      </c>
      <c r="F573" s="309" t="str">
        <f>RIGHT(DEDEL!C573,4)&amp;"."&amp;DEDEL!M573&amp;"."&amp;DEDEL!K573&amp;"."&amp;$C$5</f>
        <v>...Ap21</v>
      </c>
      <c r="G573" s="310">
        <f t="shared" ca="1" si="33"/>
        <v>44361</v>
      </c>
      <c r="H573" s="311">
        <f>-DEDEL!Q573</f>
        <v>0</v>
      </c>
      <c r="I573" s="205">
        <f t="shared" ca="1" si="32"/>
        <v>44361</v>
      </c>
      <c r="J573" s="126">
        <v>3</v>
      </c>
      <c r="K573" s="126" t="b">
        <v>1</v>
      </c>
      <c r="L573" s="126" t="s">
        <v>4009</v>
      </c>
      <c r="M573" s="126" t="b">
        <v>1</v>
      </c>
      <c r="N573" s="126" t="s">
        <v>3687</v>
      </c>
      <c r="O573" s="309" t="str">
        <f>LEFT(DEDEL!D573,19)&amp;"."&amp;DEDELCR!F573</f>
        <v>....Ap21</v>
      </c>
      <c r="P573" s="312">
        <f>DEDEL!I573</f>
        <v>0</v>
      </c>
      <c r="Q573" s="126" t="b">
        <v>1</v>
      </c>
      <c r="R573" s="126" t="b">
        <v>1</v>
      </c>
      <c r="S573" s="126" t="b">
        <v>1</v>
      </c>
    </row>
    <row r="574" spans="1:19" hidden="1" x14ac:dyDescent="0.25">
      <c r="A574" s="126" t="s">
        <v>4008</v>
      </c>
      <c r="B574" s="200">
        <v>1</v>
      </c>
      <c r="C574" s="126">
        <v>2</v>
      </c>
      <c r="D574" s="308">
        <f>DEDEL!J574</f>
        <v>0</v>
      </c>
      <c r="E574" s="126" t="b">
        <v>1</v>
      </c>
      <c r="F574" s="309" t="str">
        <f>RIGHT(DEDEL!C574,4)&amp;"."&amp;DEDEL!M574&amp;"."&amp;DEDEL!K574&amp;"."&amp;$C$5</f>
        <v>...Ap21</v>
      </c>
      <c r="G574" s="310">
        <f t="shared" ca="1" si="33"/>
        <v>44361</v>
      </c>
      <c r="H574" s="311">
        <f>-DEDEL!Q574</f>
        <v>0</v>
      </c>
      <c r="I574" s="205">
        <f t="shared" ca="1" si="32"/>
        <v>44361</v>
      </c>
      <c r="J574" s="126">
        <v>3</v>
      </c>
      <c r="K574" s="126" t="b">
        <v>1</v>
      </c>
      <c r="L574" s="126" t="s">
        <v>4009</v>
      </c>
      <c r="M574" s="126" t="b">
        <v>1</v>
      </c>
      <c r="N574" s="126" t="s">
        <v>3687</v>
      </c>
      <c r="O574" s="309" t="str">
        <f>LEFT(DEDEL!D574,19)&amp;"."&amp;DEDELCR!F574</f>
        <v>....Ap21</v>
      </c>
      <c r="P574" s="312">
        <f>DEDEL!I574</f>
        <v>0</v>
      </c>
      <c r="Q574" s="126" t="b">
        <v>1</v>
      </c>
      <c r="R574" s="126" t="b">
        <v>1</v>
      </c>
      <c r="S574" s="126" t="b">
        <v>1</v>
      </c>
    </row>
    <row r="575" spans="1:19" hidden="1" x14ac:dyDescent="0.25">
      <c r="A575" s="126" t="s">
        <v>4008</v>
      </c>
      <c r="B575" s="200">
        <v>1</v>
      </c>
      <c r="C575" s="126">
        <v>2</v>
      </c>
      <c r="D575" s="308">
        <f>DEDEL!J575</f>
        <v>0</v>
      </c>
      <c r="E575" s="126" t="b">
        <v>1</v>
      </c>
      <c r="F575" s="309" t="str">
        <f>RIGHT(DEDEL!C575,4)&amp;"."&amp;DEDEL!M575&amp;"."&amp;DEDEL!K575&amp;"."&amp;$C$5</f>
        <v>...Ap21</v>
      </c>
      <c r="G575" s="310">
        <f t="shared" ca="1" si="33"/>
        <v>44361</v>
      </c>
      <c r="H575" s="311">
        <f>-DEDEL!Q575</f>
        <v>0</v>
      </c>
      <c r="I575" s="205">
        <f t="shared" ca="1" si="32"/>
        <v>44361</v>
      </c>
      <c r="J575" s="126">
        <v>3</v>
      </c>
      <c r="K575" s="126" t="b">
        <v>1</v>
      </c>
      <c r="L575" s="126" t="s">
        <v>4009</v>
      </c>
      <c r="M575" s="126" t="b">
        <v>1</v>
      </c>
      <c r="N575" s="126" t="s">
        <v>3687</v>
      </c>
      <c r="O575" s="309" t="str">
        <f>LEFT(DEDEL!D575,19)&amp;"."&amp;DEDELCR!F575</f>
        <v>....Ap21</v>
      </c>
      <c r="P575" s="312">
        <f>DEDEL!I575</f>
        <v>0</v>
      </c>
      <c r="Q575" s="126" t="b">
        <v>1</v>
      </c>
      <c r="R575" s="126" t="b">
        <v>1</v>
      </c>
      <c r="S575" s="126" t="b">
        <v>1</v>
      </c>
    </row>
    <row r="576" spans="1:19" hidden="1" x14ac:dyDescent="0.25">
      <c r="A576" s="126" t="s">
        <v>4008</v>
      </c>
      <c r="B576" s="200">
        <v>1</v>
      </c>
      <c r="C576" s="126">
        <v>2</v>
      </c>
      <c r="D576" s="308">
        <f>DEDEL!J576</f>
        <v>0</v>
      </c>
      <c r="E576" s="126" t="b">
        <v>1</v>
      </c>
      <c r="F576" s="309" t="str">
        <f>RIGHT(DEDEL!C576,4)&amp;"."&amp;DEDEL!M576&amp;"."&amp;DEDEL!K576&amp;"."&amp;$C$5</f>
        <v>...Ap21</v>
      </c>
      <c r="G576" s="310">
        <f t="shared" ca="1" si="33"/>
        <v>44361</v>
      </c>
      <c r="H576" s="311">
        <f>-DEDEL!Q576</f>
        <v>0</v>
      </c>
      <c r="I576" s="205">
        <f t="shared" ca="1" si="32"/>
        <v>44361</v>
      </c>
      <c r="J576" s="126">
        <v>3</v>
      </c>
      <c r="K576" s="126" t="b">
        <v>1</v>
      </c>
      <c r="L576" s="126" t="s">
        <v>4009</v>
      </c>
      <c r="M576" s="126" t="b">
        <v>1</v>
      </c>
      <c r="N576" s="126" t="s">
        <v>3687</v>
      </c>
      <c r="O576" s="309" t="str">
        <f>LEFT(DEDEL!D576,19)&amp;"."&amp;DEDELCR!F576</f>
        <v>....Ap21</v>
      </c>
      <c r="P576" s="312">
        <f>DEDEL!I576</f>
        <v>0</v>
      </c>
      <c r="Q576" s="126" t="b">
        <v>1</v>
      </c>
      <c r="R576" s="126" t="b">
        <v>1</v>
      </c>
      <c r="S576" s="126" t="b">
        <v>1</v>
      </c>
    </row>
    <row r="577" spans="1:19" hidden="1" x14ac:dyDescent="0.25">
      <c r="A577" s="126" t="s">
        <v>4008</v>
      </c>
      <c r="B577" s="200">
        <v>1</v>
      </c>
      <c r="C577" s="126">
        <v>2</v>
      </c>
      <c r="D577" s="308">
        <f>DEDEL!J577</f>
        <v>0</v>
      </c>
      <c r="E577" s="126" t="b">
        <v>1</v>
      </c>
      <c r="F577" s="309" t="str">
        <f>RIGHT(DEDEL!C577,4)&amp;"."&amp;DEDEL!M577&amp;"."&amp;DEDEL!K577&amp;"."&amp;$C$5</f>
        <v>...Ap21</v>
      </c>
      <c r="G577" s="310">
        <f t="shared" ca="1" si="33"/>
        <v>44361</v>
      </c>
      <c r="H577" s="311">
        <f>-DEDEL!Q577</f>
        <v>0</v>
      </c>
      <c r="I577" s="205">
        <f t="shared" ca="1" si="32"/>
        <v>44361</v>
      </c>
      <c r="J577" s="126">
        <v>3</v>
      </c>
      <c r="K577" s="126" t="b">
        <v>1</v>
      </c>
      <c r="L577" s="126" t="s">
        <v>4009</v>
      </c>
      <c r="M577" s="126" t="b">
        <v>1</v>
      </c>
      <c r="N577" s="126" t="s">
        <v>3687</v>
      </c>
      <c r="O577" s="309" t="str">
        <f>LEFT(DEDEL!D577,19)&amp;"."&amp;DEDELCR!F577</f>
        <v>....Ap21</v>
      </c>
      <c r="P577" s="312">
        <f>DEDEL!I577</f>
        <v>0</v>
      </c>
      <c r="Q577" s="126" t="b">
        <v>1</v>
      </c>
      <c r="R577" s="126" t="b">
        <v>1</v>
      </c>
      <c r="S577" s="126" t="b">
        <v>1</v>
      </c>
    </row>
    <row r="578" spans="1:19" hidden="1" x14ac:dyDescent="0.25">
      <c r="A578" s="126" t="s">
        <v>4008</v>
      </c>
      <c r="B578" s="200">
        <v>1</v>
      </c>
      <c r="C578" s="126">
        <v>2</v>
      </c>
      <c r="D578" s="308">
        <f>DEDEL!J578</f>
        <v>0</v>
      </c>
      <c r="E578" s="126" t="b">
        <v>1</v>
      </c>
      <c r="F578" s="309" t="str">
        <f>RIGHT(DEDEL!C578,4)&amp;"."&amp;DEDEL!M578&amp;"."&amp;DEDEL!K578&amp;"."&amp;$C$5</f>
        <v>...Ap21</v>
      </c>
      <c r="G578" s="310">
        <f t="shared" ca="1" si="33"/>
        <v>44361</v>
      </c>
      <c r="H578" s="311">
        <f>-DEDEL!Q578</f>
        <v>0</v>
      </c>
      <c r="I578" s="205">
        <f t="shared" ca="1" si="32"/>
        <v>44361</v>
      </c>
      <c r="J578" s="126">
        <v>3</v>
      </c>
      <c r="K578" s="126" t="b">
        <v>1</v>
      </c>
      <c r="L578" s="126" t="s">
        <v>4009</v>
      </c>
      <c r="M578" s="126" t="b">
        <v>1</v>
      </c>
      <c r="N578" s="126" t="s">
        <v>3687</v>
      </c>
      <c r="O578" s="309" t="str">
        <f>LEFT(DEDEL!D578,19)&amp;"."&amp;DEDELCR!F578</f>
        <v>....Ap21</v>
      </c>
      <c r="P578" s="312">
        <f>DEDEL!I578</f>
        <v>0</v>
      </c>
      <c r="Q578" s="126" t="b">
        <v>1</v>
      </c>
      <c r="R578" s="126" t="b">
        <v>1</v>
      </c>
      <c r="S578" s="126" t="b">
        <v>1</v>
      </c>
    </row>
    <row r="579" spans="1:19" hidden="1" x14ac:dyDescent="0.25">
      <c r="A579" s="126" t="s">
        <v>4008</v>
      </c>
      <c r="B579" s="200">
        <v>1</v>
      </c>
      <c r="C579" s="126">
        <v>2</v>
      </c>
      <c r="D579" s="308">
        <f>DEDEL!J579</f>
        <v>0</v>
      </c>
      <c r="E579" s="126" t="b">
        <v>1</v>
      </c>
      <c r="F579" s="309" t="str">
        <f>RIGHT(DEDEL!C579,4)&amp;"."&amp;DEDEL!M579&amp;"."&amp;DEDEL!K579&amp;"."&amp;$C$5</f>
        <v>...Ap21</v>
      </c>
      <c r="G579" s="310">
        <f t="shared" ca="1" si="33"/>
        <v>44361</v>
      </c>
      <c r="H579" s="311">
        <f>-DEDEL!Q579</f>
        <v>0</v>
      </c>
      <c r="I579" s="205">
        <f t="shared" ca="1" si="32"/>
        <v>44361</v>
      </c>
      <c r="J579" s="126">
        <v>3</v>
      </c>
      <c r="K579" s="126" t="b">
        <v>1</v>
      </c>
      <c r="L579" s="126" t="s">
        <v>4009</v>
      </c>
      <c r="M579" s="126" t="b">
        <v>1</v>
      </c>
      <c r="N579" s="126" t="s">
        <v>3687</v>
      </c>
      <c r="O579" s="309" t="str">
        <f>LEFT(DEDEL!D579,19)&amp;"."&amp;DEDELCR!F579</f>
        <v>....Ap21</v>
      </c>
      <c r="P579" s="312">
        <f>DEDEL!I579</f>
        <v>0</v>
      </c>
      <c r="Q579" s="126" t="b">
        <v>1</v>
      </c>
      <c r="R579" s="126" t="b">
        <v>1</v>
      </c>
      <c r="S579" s="126" t="b">
        <v>1</v>
      </c>
    </row>
    <row r="580" spans="1:19" hidden="1" x14ac:dyDescent="0.25">
      <c r="A580" s="126" t="s">
        <v>4008</v>
      </c>
      <c r="B580" s="200">
        <v>1</v>
      </c>
      <c r="C580" s="126">
        <v>2</v>
      </c>
      <c r="D580" s="308">
        <f>DEDEL!J580</f>
        <v>0</v>
      </c>
      <c r="E580" s="126" t="b">
        <v>1</v>
      </c>
      <c r="F580" s="309" t="str">
        <f>RIGHT(DEDEL!C580,4)&amp;"."&amp;DEDEL!M580&amp;"."&amp;DEDEL!K580&amp;"."&amp;$C$5</f>
        <v>...Ap21</v>
      </c>
      <c r="G580" s="310">
        <f t="shared" ca="1" si="33"/>
        <v>44361</v>
      </c>
      <c r="H580" s="311">
        <f>-DEDEL!Q580</f>
        <v>0</v>
      </c>
      <c r="I580" s="205">
        <f t="shared" ca="1" si="32"/>
        <v>44361</v>
      </c>
      <c r="J580" s="126">
        <v>3</v>
      </c>
      <c r="K580" s="126" t="b">
        <v>1</v>
      </c>
      <c r="L580" s="126" t="s">
        <v>4009</v>
      </c>
      <c r="M580" s="126" t="b">
        <v>1</v>
      </c>
      <c r="N580" s="126" t="s">
        <v>3687</v>
      </c>
      <c r="O580" s="309" t="str">
        <f>LEFT(DEDEL!D580,19)&amp;"."&amp;DEDELCR!F580</f>
        <v>....Ap21</v>
      </c>
      <c r="P580" s="312">
        <f>DEDEL!I580</f>
        <v>0</v>
      </c>
      <c r="Q580" s="126" t="b">
        <v>1</v>
      </c>
      <c r="R580" s="126" t="b">
        <v>1</v>
      </c>
      <c r="S580" s="126" t="b">
        <v>1</v>
      </c>
    </row>
    <row r="581" spans="1:19" hidden="1" x14ac:dyDescent="0.25">
      <c r="A581" s="126" t="s">
        <v>4008</v>
      </c>
      <c r="B581" s="200">
        <v>1</v>
      </c>
      <c r="C581" s="126">
        <v>2</v>
      </c>
      <c r="D581" s="308">
        <f>DEDEL!J581</f>
        <v>0</v>
      </c>
      <c r="E581" s="126" t="b">
        <v>1</v>
      </c>
      <c r="F581" s="309" t="str">
        <f>RIGHT(DEDEL!C581,4)&amp;"."&amp;DEDEL!M581&amp;"."&amp;DEDEL!K581&amp;"."&amp;$C$5</f>
        <v>...Ap21</v>
      </c>
      <c r="G581" s="310">
        <f t="shared" ca="1" si="33"/>
        <v>44361</v>
      </c>
      <c r="H581" s="311">
        <f>-DEDEL!Q581</f>
        <v>0</v>
      </c>
      <c r="I581" s="205">
        <f t="shared" ca="1" si="32"/>
        <v>44361</v>
      </c>
      <c r="J581" s="126">
        <v>3</v>
      </c>
      <c r="K581" s="126" t="b">
        <v>1</v>
      </c>
      <c r="L581" s="126" t="s">
        <v>4009</v>
      </c>
      <c r="M581" s="126" t="b">
        <v>1</v>
      </c>
      <c r="N581" s="126" t="s">
        <v>3687</v>
      </c>
      <c r="O581" s="309" t="str">
        <f>LEFT(DEDEL!D581,19)&amp;"."&amp;DEDELCR!F581</f>
        <v>....Ap21</v>
      </c>
      <c r="P581" s="312">
        <f>DEDEL!I581</f>
        <v>0</v>
      </c>
      <c r="Q581" s="126" t="b">
        <v>1</v>
      </c>
      <c r="R581" s="126" t="b">
        <v>1</v>
      </c>
      <c r="S581" s="126" t="b">
        <v>1</v>
      </c>
    </row>
    <row r="582" spans="1:19" hidden="1" x14ac:dyDescent="0.25">
      <c r="A582" s="126" t="s">
        <v>4008</v>
      </c>
      <c r="B582" s="200">
        <v>1</v>
      </c>
      <c r="C582" s="126">
        <v>2</v>
      </c>
      <c r="D582" s="308">
        <f>DEDEL!J582</f>
        <v>0</v>
      </c>
      <c r="E582" s="126" t="b">
        <v>1</v>
      </c>
      <c r="F582" s="309" t="str">
        <f>RIGHT(DEDEL!C582,4)&amp;"."&amp;DEDEL!M582&amp;"."&amp;DEDEL!K582&amp;"."&amp;$C$5</f>
        <v>...Ap21</v>
      </c>
      <c r="G582" s="310">
        <f t="shared" ca="1" si="33"/>
        <v>44361</v>
      </c>
      <c r="H582" s="311">
        <f>-DEDEL!Q582</f>
        <v>0</v>
      </c>
      <c r="I582" s="205">
        <f t="shared" ca="1" si="32"/>
        <v>44361</v>
      </c>
      <c r="J582" s="126">
        <v>3</v>
      </c>
      <c r="K582" s="126" t="b">
        <v>1</v>
      </c>
      <c r="L582" s="126" t="s">
        <v>4009</v>
      </c>
      <c r="M582" s="126" t="b">
        <v>1</v>
      </c>
      <c r="N582" s="126" t="s">
        <v>3687</v>
      </c>
      <c r="O582" s="309" t="str">
        <f>LEFT(DEDEL!D582,19)&amp;"."&amp;DEDELCR!F582</f>
        <v>....Ap21</v>
      </c>
      <c r="P582" s="312">
        <f>DEDEL!I582</f>
        <v>0</v>
      </c>
      <c r="Q582" s="126" t="b">
        <v>1</v>
      </c>
      <c r="R582" s="126" t="b">
        <v>1</v>
      </c>
      <c r="S582" s="126" t="b">
        <v>1</v>
      </c>
    </row>
    <row r="583" spans="1:19" hidden="1" x14ac:dyDescent="0.25">
      <c r="A583" s="126" t="s">
        <v>4008</v>
      </c>
      <c r="B583" s="200">
        <v>1</v>
      </c>
      <c r="C583" s="126">
        <v>2</v>
      </c>
      <c r="D583" s="308">
        <f>DEDEL!J583</f>
        <v>0</v>
      </c>
      <c r="E583" s="126" t="b">
        <v>1</v>
      </c>
      <c r="F583" s="309" t="str">
        <f>RIGHT(DEDEL!C583,4)&amp;"."&amp;DEDEL!M583&amp;"."&amp;DEDEL!K583&amp;"."&amp;$C$5</f>
        <v>...Ap21</v>
      </c>
      <c r="G583" s="310">
        <f t="shared" ca="1" si="33"/>
        <v>44361</v>
      </c>
      <c r="H583" s="311">
        <f>-DEDEL!Q583</f>
        <v>0</v>
      </c>
      <c r="I583" s="205">
        <f t="shared" ca="1" si="32"/>
        <v>44361</v>
      </c>
      <c r="J583" s="126">
        <v>3</v>
      </c>
      <c r="K583" s="126" t="b">
        <v>1</v>
      </c>
      <c r="L583" s="126" t="s">
        <v>4009</v>
      </c>
      <c r="M583" s="126" t="b">
        <v>1</v>
      </c>
      <c r="N583" s="126" t="s">
        <v>3687</v>
      </c>
      <c r="O583" s="309" t="str">
        <f>LEFT(DEDEL!D583,19)&amp;"."&amp;DEDELCR!F583</f>
        <v>....Ap21</v>
      </c>
      <c r="P583" s="312">
        <f>DEDEL!I583</f>
        <v>0</v>
      </c>
      <c r="Q583" s="126" t="b">
        <v>1</v>
      </c>
      <c r="R583" s="126" t="b">
        <v>1</v>
      </c>
      <c r="S583" s="126" t="b">
        <v>1</v>
      </c>
    </row>
    <row r="584" spans="1:19" hidden="1" x14ac:dyDescent="0.25">
      <c r="A584" s="126" t="s">
        <v>4008</v>
      </c>
      <c r="B584" s="200">
        <v>1</v>
      </c>
      <c r="C584" s="126">
        <v>2</v>
      </c>
      <c r="D584" s="308">
        <f>DEDEL!J584</f>
        <v>0</v>
      </c>
      <c r="E584" s="126" t="b">
        <v>1</v>
      </c>
      <c r="F584" s="309" t="str">
        <f>RIGHT(DEDEL!C584,4)&amp;"."&amp;DEDEL!M584&amp;"."&amp;DEDEL!K584&amp;"."&amp;$C$5</f>
        <v>...Ap21</v>
      </c>
      <c r="G584" s="310">
        <f t="shared" ca="1" si="33"/>
        <v>44361</v>
      </c>
      <c r="H584" s="311">
        <f>-DEDEL!Q584</f>
        <v>0</v>
      </c>
      <c r="I584" s="205">
        <f t="shared" ca="1" si="32"/>
        <v>44361</v>
      </c>
      <c r="J584" s="126">
        <v>3</v>
      </c>
      <c r="K584" s="126" t="b">
        <v>1</v>
      </c>
      <c r="L584" s="126" t="s">
        <v>4009</v>
      </c>
      <c r="M584" s="126" t="b">
        <v>1</v>
      </c>
      <c r="N584" s="126" t="s">
        <v>3687</v>
      </c>
      <c r="O584" s="309" t="str">
        <f>LEFT(DEDEL!D584,19)&amp;"."&amp;DEDELCR!F584</f>
        <v>....Ap21</v>
      </c>
      <c r="P584" s="312">
        <f>DEDEL!I584</f>
        <v>0</v>
      </c>
      <c r="Q584" s="126" t="b">
        <v>1</v>
      </c>
      <c r="R584" s="126" t="b">
        <v>1</v>
      </c>
      <c r="S584" s="126" t="b">
        <v>1</v>
      </c>
    </row>
    <row r="585" spans="1:19" hidden="1" x14ac:dyDescent="0.25">
      <c r="A585" s="126" t="s">
        <v>4008</v>
      </c>
      <c r="B585" s="200">
        <v>1</v>
      </c>
      <c r="C585" s="126">
        <v>2</v>
      </c>
      <c r="D585" s="308">
        <f>DEDEL!J585</f>
        <v>0</v>
      </c>
      <c r="E585" s="126" t="b">
        <v>1</v>
      </c>
      <c r="F585" s="309" t="str">
        <f>RIGHT(DEDEL!C585,4)&amp;"."&amp;DEDEL!M585&amp;"."&amp;DEDEL!K585&amp;"."&amp;$C$5</f>
        <v>...Ap21</v>
      </c>
      <c r="G585" s="310">
        <f t="shared" ca="1" si="33"/>
        <v>44361</v>
      </c>
      <c r="H585" s="311">
        <f>-DEDEL!Q585</f>
        <v>0</v>
      </c>
      <c r="I585" s="205">
        <f t="shared" ca="1" si="32"/>
        <v>44361</v>
      </c>
      <c r="J585" s="126">
        <v>3</v>
      </c>
      <c r="K585" s="126" t="b">
        <v>1</v>
      </c>
      <c r="L585" s="126" t="s">
        <v>4009</v>
      </c>
      <c r="M585" s="126" t="b">
        <v>1</v>
      </c>
      <c r="N585" s="126" t="s">
        <v>3687</v>
      </c>
      <c r="O585" s="309" t="str">
        <f>LEFT(DEDEL!D585,19)&amp;"."&amp;DEDELCR!F585</f>
        <v>....Ap21</v>
      </c>
      <c r="P585" s="312">
        <f>DEDEL!I585</f>
        <v>0</v>
      </c>
      <c r="Q585" s="126" t="b">
        <v>1</v>
      </c>
      <c r="R585" s="126" t="b">
        <v>1</v>
      </c>
      <c r="S585" s="126" t="b">
        <v>1</v>
      </c>
    </row>
    <row r="586" spans="1:19" hidden="1" x14ac:dyDescent="0.25">
      <c r="A586" s="126" t="s">
        <v>4008</v>
      </c>
      <c r="B586" s="200">
        <v>1</v>
      </c>
      <c r="C586" s="126">
        <v>2</v>
      </c>
      <c r="D586" s="308">
        <f>DEDEL!J586</f>
        <v>0</v>
      </c>
      <c r="E586" s="126" t="b">
        <v>1</v>
      </c>
      <c r="F586" s="309" t="str">
        <f>RIGHT(DEDEL!C586,4)&amp;"."&amp;DEDEL!M586&amp;"."&amp;DEDEL!K586&amp;"."&amp;$C$5</f>
        <v>...Ap21</v>
      </c>
      <c r="G586" s="310">
        <f t="shared" ca="1" si="33"/>
        <v>44361</v>
      </c>
      <c r="H586" s="311">
        <f>-DEDEL!Q586</f>
        <v>0</v>
      </c>
      <c r="I586" s="205">
        <f t="shared" ca="1" si="32"/>
        <v>44361</v>
      </c>
      <c r="J586" s="126">
        <v>3</v>
      </c>
      <c r="K586" s="126" t="b">
        <v>1</v>
      </c>
      <c r="L586" s="126" t="s">
        <v>4009</v>
      </c>
      <c r="M586" s="126" t="b">
        <v>1</v>
      </c>
      <c r="N586" s="126" t="s">
        <v>3687</v>
      </c>
      <c r="O586" s="309" t="str">
        <f>LEFT(DEDEL!D586,19)&amp;"."&amp;DEDELCR!F586</f>
        <v>....Ap21</v>
      </c>
      <c r="P586" s="312">
        <f>DEDEL!I586</f>
        <v>0</v>
      </c>
      <c r="Q586" s="126" t="b">
        <v>1</v>
      </c>
      <c r="R586" s="126" t="b">
        <v>1</v>
      </c>
      <c r="S586" s="126" t="b">
        <v>1</v>
      </c>
    </row>
    <row r="587" spans="1:19" hidden="1" x14ac:dyDescent="0.25">
      <c r="A587" s="126" t="s">
        <v>4008</v>
      </c>
      <c r="B587" s="200">
        <v>1</v>
      </c>
      <c r="C587" s="126">
        <v>2</v>
      </c>
      <c r="D587" s="308">
        <f>DEDEL!J587</f>
        <v>0</v>
      </c>
      <c r="E587" s="126" t="b">
        <v>1</v>
      </c>
      <c r="F587" s="309" t="str">
        <f>RIGHT(DEDEL!C587,4)&amp;"."&amp;DEDEL!M587&amp;"."&amp;DEDEL!K587&amp;"."&amp;$C$5</f>
        <v>...Ap21</v>
      </c>
      <c r="G587" s="310">
        <f t="shared" ca="1" si="33"/>
        <v>44361</v>
      </c>
      <c r="H587" s="311">
        <f>-DEDEL!Q587</f>
        <v>0</v>
      </c>
      <c r="I587" s="205">
        <f t="shared" ca="1" si="32"/>
        <v>44361</v>
      </c>
      <c r="J587" s="126">
        <v>3</v>
      </c>
      <c r="K587" s="126" t="b">
        <v>1</v>
      </c>
      <c r="L587" s="126" t="s">
        <v>4009</v>
      </c>
      <c r="M587" s="126" t="b">
        <v>1</v>
      </c>
      <c r="N587" s="126" t="s">
        <v>3687</v>
      </c>
      <c r="O587" s="309" t="str">
        <f>LEFT(DEDEL!D587,19)&amp;"."&amp;DEDELCR!F587</f>
        <v>....Ap21</v>
      </c>
      <c r="P587" s="312">
        <f>DEDEL!I587</f>
        <v>0</v>
      </c>
      <c r="Q587" s="126" t="b">
        <v>1</v>
      </c>
      <c r="R587" s="126" t="b">
        <v>1</v>
      </c>
      <c r="S587" s="126" t="b">
        <v>1</v>
      </c>
    </row>
    <row r="588" spans="1:19" hidden="1" x14ac:dyDescent="0.25">
      <c r="A588" s="126" t="s">
        <v>4008</v>
      </c>
      <c r="B588" s="200">
        <v>1</v>
      </c>
      <c r="C588" s="126">
        <v>2</v>
      </c>
      <c r="D588" s="308">
        <f>DEDEL!J588</f>
        <v>0</v>
      </c>
      <c r="E588" s="126" t="b">
        <v>1</v>
      </c>
      <c r="F588" s="309" t="str">
        <f>RIGHT(DEDEL!C588,4)&amp;"."&amp;DEDEL!M588&amp;"."&amp;DEDEL!K588&amp;"."&amp;$C$5</f>
        <v>...Ap21</v>
      </c>
      <c r="G588" s="310">
        <f t="shared" ca="1" si="33"/>
        <v>44361</v>
      </c>
      <c r="H588" s="311">
        <f>-DEDEL!Q588</f>
        <v>0</v>
      </c>
      <c r="I588" s="205">
        <f t="shared" ref="I588:I600" ca="1" si="34">G588</f>
        <v>44361</v>
      </c>
      <c r="J588" s="126">
        <v>3</v>
      </c>
      <c r="K588" s="126" t="b">
        <v>1</v>
      </c>
      <c r="L588" s="126" t="s">
        <v>4009</v>
      </c>
      <c r="M588" s="126" t="b">
        <v>1</v>
      </c>
      <c r="N588" s="126" t="s">
        <v>3687</v>
      </c>
      <c r="O588" s="309" t="str">
        <f>LEFT(DEDEL!D588,19)&amp;"."&amp;DEDELCR!F588</f>
        <v>....Ap21</v>
      </c>
      <c r="P588" s="312">
        <f>DEDEL!I588</f>
        <v>0</v>
      </c>
      <c r="Q588" s="126" t="b">
        <v>1</v>
      </c>
      <c r="R588" s="126" t="b">
        <v>1</v>
      </c>
      <c r="S588" s="126" t="b">
        <v>1</v>
      </c>
    </row>
    <row r="589" spans="1:19" hidden="1" x14ac:dyDescent="0.25">
      <c r="A589" s="126" t="s">
        <v>4008</v>
      </c>
      <c r="B589" s="200">
        <v>1</v>
      </c>
      <c r="C589" s="126">
        <v>2</v>
      </c>
      <c r="D589" s="308">
        <f>DEDEL!J589</f>
        <v>0</v>
      </c>
      <c r="E589" s="126" t="b">
        <v>1</v>
      </c>
      <c r="F589" s="309" t="str">
        <f>RIGHT(DEDEL!C589,4)&amp;"."&amp;DEDEL!M589&amp;"."&amp;DEDEL!K589&amp;"."&amp;$C$5</f>
        <v>...Ap21</v>
      </c>
      <c r="G589" s="310">
        <f t="shared" ca="1" si="33"/>
        <v>44361</v>
      </c>
      <c r="H589" s="311">
        <f>-DEDEL!Q589</f>
        <v>0</v>
      </c>
      <c r="I589" s="205">
        <f t="shared" ca="1" si="34"/>
        <v>44361</v>
      </c>
      <c r="J589" s="126">
        <v>3</v>
      </c>
      <c r="K589" s="126" t="b">
        <v>1</v>
      </c>
      <c r="L589" s="126" t="s">
        <v>4009</v>
      </c>
      <c r="M589" s="126" t="b">
        <v>1</v>
      </c>
      <c r="N589" s="126" t="s">
        <v>3687</v>
      </c>
      <c r="O589" s="309" t="str">
        <f>LEFT(DEDEL!D589,19)&amp;"."&amp;DEDELCR!F589</f>
        <v>....Ap21</v>
      </c>
      <c r="P589" s="312">
        <f>DEDEL!I589</f>
        <v>0</v>
      </c>
      <c r="Q589" s="126" t="b">
        <v>1</v>
      </c>
      <c r="R589" s="126" t="b">
        <v>1</v>
      </c>
      <c r="S589" s="126" t="b">
        <v>1</v>
      </c>
    </row>
    <row r="590" spans="1:19" hidden="1" x14ac:dyDescent="0.25">
      <c r="A590" s="126" t="s">
        <v>4008</v>
      </c>
      <c r="B590" s="200">
        <v>1</v>
      </c>
      <c r="C590" s="126">
        <v>2</v>
      </c>
      <c r="D590" s="308">
        <f>DEDEL!J590</f>
        <v>0</v>
      </c>
      <c r="E590" s="126" t="b">
        <v>1</v>
      </c>
      <c r="F590" s="309" t="str">
        <f>RIGHT(DEDEL!C590,4)&amp;"."&amp;DEDEL!M590&amp;"."&amp;DEDEL!K590&amp;"."&amp;$C$5</f>
        <v>...Ap21</v>
      </c>
      <c r="G590" s="310">
        <f t="shared" ca="1" si="33"/>
        <v>44361</v>
      </c>
      <c r="H590" s="311">
        <f>-DEDEL!Q590</f>
        <v>0</v>
      </c>
      <c r="I590" s="205">
        <f t="shared" ca="1" si="34"/>
        <v>44361</v>
      </c>
      <c r="J590" s="126">
        <v>3</v>
      </c>
      <c r="K590" s="126" t="b">
        <v>1</v>
      </c>
      <c r="L590" s="126" t="s">
        <v>4009</v>
      </c>
      <c r="M590" s="126" t="b">
        <v>1</v>
      </c>
      <c r="N590" s="126" t="s">
        <v>3687</v>
      </c>
      <c r="O590" s="309" t="str">
        <f>LEFT(DEDEL!D590,19)&amp;"."&amp;DEDELCR!F590</f>
        <v>....Ap21</v>
      </c>
      <c r="P590" s="312">
        <f>DEDEL!I590</f>
        <v>0</v>
      </c>
      <c r="Q590" s="126" t="b">
        <v>1</v>
      </c>
      <c r="R590" s="126" t="b">
        <v>1</v>
      </c>
      <c r="S590" s="126" t="b">
        <v>1</v>
      </c>
    </row>
    <row r="591" spans="1:19" hidden="1" x14ac:dyDescent="0.25">
      <c r="A591" s="126" t="s">
        <v>4008</v>
      </c>
      <c r="B591" s="200">
        <v>1</v>
      </c>
      <c r="C591" s="126">
        <v>2</v>
      </c>
      <c r="D591" s="308">
        <f>DEDEL!J591</f>
        <v>0</v>
      </c>
      <c r="E591" s="126" t="b">
        <v>1</v>
      </c>
      <c r="F591" s="309" t="str">
        <f>RIGHT(DEDEL!C591,4)&amp;"."&amp;DEDEL!M591&amp;"."&amp;DEDEL!K591&amp;"."&amp;$C$5</f>
        <v>...Ap21</v>
      </c>
      <c r="G591" s="310">
        <f t="shared" ca="1" si="33"/>
        <v>44361</v>
      </c>
      <c r="H591" s="311">
        <f>-DEDEL!Q591</f>
        <v>0</v>
      </c>
      <c r="I591" s="205">
        <f t="shared" ca="1" si="34"/>
        <v>44361</v>
      </c>
      <c r="J591" s="126">
        <v>3</v>
      </c>
      <c r="K591" s="126" t="b">
        <v>1</v>
      </c>
      <c r="L591" s="126" t="s">
        <v>4009</v>
      </c>
      <c r="M591" s="126" t="b">
        <v>1</v>
      </c>
      <c r="N591" s="126" t="s">
        <v>3687</v>
      </c>
      <c r="O591" s="309" t="str">
        <f>LEFT(DEDEL!D591,19)&amp;"."&amp;DEDELCR!F591</f>
        <v>....Ap21</v>
      </c>
      <c r="P591" s="312">
        <f>DEDEL!I591</f>
        <v>0</v>
      </c>
      <c r="Q591" s="126" t="b">
        <v>1</v>
      </c>
      <c r="R591" s="126" t="b">
        <v>1</v>
      </c>
      <c r="S591" s="126" t="b">
        <v>1</v>
      </c>
    </row>
    <row r="592" spans="1:19" hidden="1" x14ac:dyDescent="0.25">
      <c r="A592" s="126" t="s">
        <v>4008</v>
      </c>
      <c r="B592" s="200">
        <v>1</v>
      </c>
      <c r="C592" s="126">
        <v>2</v>
      </c>
      <c r="D592" s="308">
        <f>DEDEL!J592</f>
        <v>0</v>
      </c>
      <c r="E592" s="126" t="b">
        <v>1</v>
      </c>
      <c r="F592" s="309" t="str">
        <f>RIGHT(DEDEL!C592,4)&amp;"."&amp;DEDEL!M592&amp;"."&amp;DEDEL!K592&amp;"."&amp;$C$5</f>
        <v>...Ap21</v>
      </c>
      <c r="G592" s="310">
        <f t="shared" ca="1" si="33"/>
        <v>44361</v>
      </c>
      <c r="H592" s="311">
        <f>-DEDEL!Q592</f>
        <v>0</v>
      </c>
      <c r="I592" s="205">
        <f t="shared" ca="1" si="34"/>
        <v>44361</v>
      </c>
      <c r="J592" s="126">
        <v>3</v>
      </c>
      <c r="K592" s="126" t="b">
        <v>1</v>
      </c>
      <c r="L592" s="126" t="s">
        <v>4009</v>
      </c>
      <c r="M592" s="126" t="b">
        <v>1</v>
      </c>
      <c r="N592" s="126" t="s">
        <v>3687</v>
      </c>
      <c r="O592" s="309" t="str">
        <f>LEFT(DEDEL!D592,19)&amp;"."&amp;DEDELCR!F592</f>
        <v>....Ap21</v>
      </c>
      <c r="P592" s="312">
        <f>DEDEL!I592</f>
        <v>0</v>
      </c>
      <c r="Q592" s="126" t="b">
        <v>1</v>
      </c>
      <c r="R592" s="126" t="b">
        <v>1</v>
      </c>
      <c r="S592" s="126" t="b">
        <v>1</v>
      </c>
    </row>
    <row r="593" spans="1:19" hidden="1" x14ac:dyDescent="0.25">
      <c r="A593" s="126" t="s">
        <v>4008</v>
      </c>
      <c r="B593" s="200">
        <v>1</v>
      </c>
      <c r="C593" s="126">
        <v>2</v>
      </c>
      <c r="D593" s="308">
        <f>DEDEL!J593</f>
        <v>0</v>
      </c>
      <c r="E593" s="126" t="b">
        <v>1</v>
      </c>
      <c r="F593" s="309" t="str">
        <f>RIGHT(DEDEL!C593,4)&amp;"."&amp;DEDEL!M593&amp;"."&amp;DEDEL!K593&amp;"."&amp;$C$5</f>
        <v>...Ap21</v>
      </c>
      <c r="G593" s="310">
        <f t="shared" ca="1" si="33"/>
        <v>44361</v>
      </c>
      <c r="H593" s="311">
        <f>-DEDEL!Q593</f>
        <v>0</v>
      </c>
      <c r="I593" s="205">
        <f t="shared" ca="1" si="34"/>
        <v>44361</v>
      </c>
      <c r="J593" s="126">
        <v>3</v>
      </c>
      <c r="K593" s="126" t="b">
        <v>1</v>
      </c>
      <c r="L593" s="126" t="s">
        <v>4009</v>
      </c>
      <c r="M593" s="126" t="b">
        <v>1</v>
      </c>
      <c r="N593" s="126" t="s">
        <v>3687</v>
      </c>
      <c r="O593" s="309" t="str">
        <f>LEFT(DEDEL!D593,19)&amp;"."&amp;DEDELCR!F593</f>
        <v>....Ap21</v>
      </c>
      <c r="P593" s="312">
        <f>DEDEL!I593</f>
        <v>0</v>
      </c>
      <c r="Q593" s="126" t="b">
        <v>1</v>
      </c>
      <c r="R593" s="126" t="b">
        <v>1</v>
      </c>
      <c r="S593" s="126" t="b">
        <v>1</v>
      </c>
    </row>
    <row r="594" spans="1:19" hidden="1" x14ac:dyDescent="0.25">
      <c r="A594" s="126" t="s">
        <v>4008</v>
      </c>
      <c r="B594" s="200">
        <v>1</v>
      </c>
      <c r="C594" s="126">
        <v>2</v>
      </c>
      <c r="D594" s="308">
        <f>DEDEL!J594</f>
        <v>0</v>
      </c>
      <c r="E594" s="126" t="b">
        <v>1</v>
      </c>
      <c r="F594" s="309" t="str">
        <f>RIGHT(DEDEL!C594,4)&amp;"."&amp;DEDEL!M594&amp;"."&amp;DEDEL!K594&amp;"."&amp;$C$5</f>
        <v>...Ap21</v>
      </c>
      <c r="G594" s="310">
        <f t="shared" ca="1" si="33"/>
        <v>44361</v>
      </c>
      <c r="H594" s="311">
        <f>-DEDEL!Q594</f>
        <v>0</v>
      </c>
      <c r="I594" s="205">
        <f t="shared" ca="1" si="34"/>
        <v>44361</v>
      </c>
      <c r="J594" s="126">
        <v>3</v>
      </c>
      <c r="K594" s="126" t="b">
        <v>1</v>
      </c>
      <c r="L594" s="126" t="s">
        <v>4009</v>
      </c>
      <c r="M594" s="126" t="b">
        <v>1</v>
      </c>
      <c r="N594" s="126" t="s">
        <v>3687</v>
      </c>
      <c r="O594" s="309" t="str">
        <f>LEFT(DEDEL!D594,19)&amp;"."&amp;DEDELCR!F594</f>
        <v>....Ap21</v>
      </c>
      <c r="P594" s="312">
        <f>DEDEL!I594</f>
        <v>0</v>
      </c>
      <c r="Q594" s="126" t="b">
        <v>1</v>
      </c>
      <c r="R594" s="126" t="b">
        <v>1</v>
      </c>
      <c r="S594" s="126" t="b">
        <v>1</v>
      </c>
    </row>
    <row r="595" spans="1:19" hidden="1" x14ac:dyDescent="0.25">
      <c r="A595" s="126" t="s">
        <v>4008</v>
      </c>
      <c r="B595" s="200">
        <v>1</v>
      </c>
      <c r="C595" s="126">
        <v>2</v>
      </c>
      <c r="D595" s="308">
        <f>DEDEL!J595</f>
        <v>0</v>
      </c>
      <c r="E595" s="126" t="b">
        <v>1</v>
      </c>
      <c r="F595" s="309" t="str">
        <f>RIGHT(DEDEL!C595,4)&amp;"."&amp;DEDEL!M595&amp;"."&amp;DEDEL!K595&amp;"."&amp;$C$5</f>
        <v>...Ap21</v>
      </c>
      <c r="G595" s="310">
        <f t="shared" ca="1" si="33"/>
        <v>44361</v>
      </c>
      <c r="H595" s="311">
        <f>-DEDEL!Q595</f>
        <v>0</v>
      </c>
      <c r="I595" s="205">
        <f t="shared" ca="1" si="34"/>
        <v>44361</v>
      </c>
      <c r="J595" s="126">
        <v>3</v>
      </c>
      <c r="K595" s="126" t="b">
        <v>1</v>
      </c>
      <c r="L595" s="126" t="s">
        <v>4009</v>
      </c>
      <c r="M595" s="126" t="b">
        <v>1</v>
      </c>
      <c r="N595" s="126" t="s">
        <v>3687</v>
      </c>
      <c r="O595" s="309" t="str">
        <f>LEFT(DEDEL!D595,19)&amp;"."&amp;DEDELCR!F595</f>
        <v>....Ap21</v>
      </c>
      <c r="P595" s="312">
        <f>DEDEL!I595</f>
        <v>0</v>
      </c>
      <c r="Q595" s="126" t="b">
        <v>1</v>
      </c>
      <c r="R595" s="126" t="b">
        <v>1</v>
      </c>
      <c r="S595" s="126" t="b">
        <v>1</v>
      </c>
    </row>
    <row r="596" spans="1:19" hidden="1" x14ac:dyDescent="0.25">
      <c r="A596" s="126" t="s">
        <v>4008</v>
      </c>
      <c r="B596" s="200">
        <v>1</v>
      </c>
      <c r="C596" s="126">
        <v>2</v>
      </c>
      <c r="D596" s="308">
        <f>DEDEL!J596</f>
        <v>0</v>
      </c>
      <c r="E596" s="126" t="b">
        <v>1</v>
      </c>
      <c r="F596" s="309" t="str">
        <f>RIGHT(DEDEL!C596,4)&amp;"."&amp;DEDEL!M596&amp;"."&amp;DEDEL!K596&amp;"."&amp;$C$5</f>
        <v>...Ap21</v>
      </c>
      <c r="G596" s="310">
        <f t="shared" ca="1" si="33"/>
        <v>44361</v>
      </c>
      <c r="H596" s="311">
        <f>-DEDEL!Q596</f>
        <v>0</v>
      </c>
      <c r="I596" s="205">
        <f t="shared" ca="1" si="34"/>
        <v>44361</v>
      </c>
      <c r="J596" s="126">
        <v>3</v>
      </c>
      <c r="K596" s="126" t="b">
        <v>1</v>
      </c>
      <c r="L596" s="126" t="s">
        <v>4009</v>
      </c>
      <c r="M596" s="126" t="b">
        <v>1</v>
      </c>
      <c r="N596" s="126" t="s">
        <v>3687</v>
      </c>
      <c r="O596" s="309" t="str">
        <f>LEFT(DEDEL!D596,19)&amp;"."&amp;DEDELCR!F596</f>
        <v>....Ap21</v>
      </c>
      <c r="P596" s="312">
        <f>DEDEL!I596</f>
        <v>0</v>
      </c>
      <c r="Q596" s="126" t="b">
        <v>1</v>
      </c>
      <c r="R596" s="126" t="b">
        <v>1</v>
      </c>
      <c r="S596" s="126" t="b">
        <v>1</v>
      </c>
    </row>
    <row r="597" spans="1:19" hidden="1" x14ac:dyDescent="0.25">
      <c r="A597" s="126" t="s">
        <v>4008</v>
      </c>
      <c r="B597" s="200">
        <v>1</v>
      </c>
      <c r="C597" s="126">
        <v>2</v>
      </c>
      <c r="D597" s="308">
        <f>DEDEL!J597</f>
        <v>0</v>
      </c>
      <c r="E597" s="126" t="b">
        <v>1</v>
      </c>
      <c r="F597" s="309" t="str">
        <f>RIGHT(DEDEL!C597,4)&amp;"."&amp;DEDEL!M597&amp;"."&amp;DEDEL!K597&amp;"."&amp;$C$5</f>
        <v>...Ap21</v>
      </c>
      <c r="G597" s="310">
        <f ca="1">TODAY()</f>
        <v>44361</v>
      </c>
      <c r="H597" s="311">
        <f>-DEDEL!Q597</f>
        <v>0</v>
      </c>
      <c r="I597" s="205">
        <f t="shared" ca="1" si="34"/>
        <v>44361</v>
      </c>
      <c r="J597" s="126">
        <v>3</v>
      </c>
      <c r="K597" s="126" t="b">
        <v>1</v>
      </c>
      <c r="L597" s="126" t="s">
        <v>4009</v>
      </c>
      <c r="M597" s="126" t="b">
        <v>1</v>
      </c>
      <c r="N597" s="126" t="s">
        <v>3687</v>
      </c>
      <c r="O597" s="309" t="str">
        <f>LEFT(DEDEL!D597,19)&amp;"."&amp;DEDELCR!F597</f>
        <v>....Ap21</v>
      </c>
      <c r="P597" s="312">
        <f>DEDEL!I597</f>
        <v>0</v>
      </c>
      <c r="Q597" s="126" t="b">
        <v>1</v>
      </c>
      <c r="R597" s="126" t="b">
        <v>1</v>
      </c>
      <c r="S597" s="126" t="b">
        <v>1</v>
      </c>
    </row>
    <row r="598" spans="1:19" hidden="1" x14ac:dyDescent="0.25">
      <c r="A598" s="126" t="s">
        <v>4008</v>
      </c>
      <c r="B598" s="200">
        <v>1</v>
      </c>
      <c r="C598" s="126">
        <v>2</v>
      </c>
      <c r="D598" s="308">
        <f>DEDEL!J598</f>
        <v>0</v>
      </c>
      <c r="E598" s="126" t="b">
        <v>1</v>
      </c>
      <c r="F598" s="309" t="str">
        <f>RIGHT(DEDEL!C598,4)&amp;"."&amp;DEDEL!M598&amp;"."&amp;DEDEL!K598&amp;"."&amp;$C$5</f>
        <v>...Ap21</v>
      </c>
      <c r="G598" s="310">
        <f ca="1">TODAY()</f>
        <v>44361</v>
      </c>
      <c r="H598" s="311">
        <f>-DEDEL!Q598</f>
        <v>0</v>
      </c>
      <c r="I598" s="205">
        <f t="shared" ca="1" si="34"/>
        <v>44361</v>
      </c>
      <c r="J598" s="126">
        <v>3</v>
      </c>
      <c r="K598" s="126" t="b">
        <v>1</v>
      </c>
      <c r="L598" s="126" t="s">
        <v>4009</v>
      </c>
      <c r="M598" s="126" t="b">
        <v>1</v>
      </c>
      <c r="N598" s="126" t="s">
        <v>3687</v>
      </c>
      <c r="O598" s="309" t="str">
        <f>LEFT(DEDEL!D598,19)&amp;"."&amp;DEDELCR!F598</f>
        <v>....Ap21</v>
      </c>
      <c r="P598" s="312">
        <f>DEDEL!I598</f>
        <v>0</v>
      </c>
      <c r="Q598" s="126" t="b">
        <v>1</v>
      </c>
      <c r="R598" s="126" t="b">
        <v>1</v>
      </c>
      <c r="S598" s="126" t="b">
        <v>1</v>
      </c>
    </row>
    <row r="599" spans="1:19" hidden="1" x14ac:dyDescent="0.25">
      <c r="A599" s="126" t="s">
        <v>4008</v>
      </c>
      <c r="B599" s="200">
        <v>1</v>
      </c>
      <c r="C599" s="126">
        <v>2</v>
      </c>
      <c r="D599" s="308">
        <f>DEDEL!J599</f>
        <v>0</v>
      </c>
      <c r="E599" s="126" t="b">
        <v>1</v>
      </c>
      <c r="F599" s="309" t="str">
        <f>RIGHT(DEDEL!C599,4)&amp;"."&amp;DEDEL!M599&amp;"."&amp;DEDEL!K599&amp;"."&amp;$C$5</f>
        <v>...Ap21</v>
      </c>
      <c r="G599" s="310">
        <f ca="1">TODAY()</f>
        <v>44361</v>
      </c>
      <c r="H599" s="311">
        <f>-DEDEL!Q599</f>
        <v>0</v>
      </c>
      <c r="I599" s="205">
        <f t="shared" ca="1" si="34"/>
        <v>44361</v>
      </c>
      <c r="J599" s="126">
        <v>3</v>
      </c>
      <c r="K599" s="126" t="b">
        <v>1</v>
      </c>
      <c r="L599" s="126" t="s">
        <v>4009</v>
      </c>
      <c r="M599" s="126" t="b">
        <v>1</v>
      </c>
      <c r="N599" s="126" t="s">
        <v>3687</v>
      </c>
      <c r="O599" s="309" t="str">
        <f>LEFT(DEDEL!D599,19)&amp;"."&amp;DEDELCR!F599</f>
        <v>....Ap21</v>
      </c>
      <c r="P599" s="312">
        <f>DEDEL!I599</f>
        <v>0</v>
      </c>
      <c r="Q599" s="126" t="b">
        <v>1</v>
      </c>
      <c r="R599" s="126" t="b">
        <v>1</v>
      </c>
      <c r="S599" s="126" t="b">
        <v>1</v>
      </c>
    </row>
    <row r="600" spans="1:19" hidden="1" x14ac:dyDescent="0.25">
      <c r="A600" s="126" t="s">
        <v>4008</v>
      </c>
      <c r="B600" s="200">
        <v>1</v>
      </c>
      <c r="C600" s="126">
        <v>2</v>
      </c>
      <c r="D600" s="308">
        <f>DEDEL!J600</f>
        <v>0</v>
      </c>
      <c r="E600" s="126" t="b">
        <v>1</v>
      </c>
      <c r="F600" s="309" t="str">
        <f>RIGHT(DEDEL!C600,4)&amp;"."&amp;DEDEL!M600&amp;"."&amp;DEDEL!K600&amp;"."&amp;$C$5</f>
        <v>...Ap21</v>
      </c>
      <c r="G600" s="310">
        <f ca="1">TODAY()</f>
        <v>44361</v>
      </c>
      <c r="H600" s="311">
        <f>-DEDEL!Q600</f>
        <v>0</v>
      </c>
      <c r="I600" s="205">
        <f t="shared" ca="1" si="34"/>
        <v>44361</v>
      </c>
      <c r="J600" s="126">
        <v>3</v>
      </c>
      <c r="K600" s="126" t="b">
        <v>1</v>
      </c>
      <c r="L600" s="126" t="s">
        <v>4009</v>
      </c>
      <c r="M600" s="126" t="b">
        <v>1</v>
      </c>
      <c r="N600" s="126" t="s">
        <v>3687</v>
      </c>
      <c r="O600" s="309" t="str">
        <f>LEFT(DEDEL!D600,19)&amp;"."&amp;DEDELCR!F600</f>
        <v>....Ap21</v>
      </c>
      <c r="P600" s="312">
        <f>DEDEL!I600</f>
        <v>0</v>
      </c>
      <c r="Q600" s="126" t="b">
        <v>1</v>
      </c>
      <c r="R600" s="126" t="b">
        <v>1</v>
      </c>
      <c r="S600" s="126" t="b">
        <v>1</v>
      </c>
    </row>
  </sheetData>
  <autoFilter ref="A19:S600">
    <filterColumn colId="7">
      <filters>
        <filter val="10034.25"/>
        <filter val="1011.24"/>
        <filter val="1017.48"/>
        <filter val="1018.44"/>
        <filter val="1020.08"/>
        <filter val="1024.22"/>
        <filter val="10246.74"/>
        <filter val="1029.92"/>
        <filter val="1033.50"/>
        <filter val="10341.18"/>
        <filter val="10459.23"/>
        <filter val="1049.11"/>
        <filter val="1051.66"/>
        <filter val="1053.70"/>
        <filter val="10553.67"/>
        <filter val="10600.89"/>
        <filter val="1076.87"/>
        <filter val="1083.85"/>
        <filter val="1090.79"/>
        <filter val="1100.21"/>
        <filter val="1106.64"/>
        <filter val="1116.18"/>
        <filter val="1117.20"/>
        <filter val="1119.18"/>
        <filter val="112.68"/>
        <filter val="1122.54"/>
        <filter val="1138.44"/>
        <filter val="1144.23"/>
        <filter val="11474.46"/>
        <filter val="1161.56"/>
        <filter val="1167.06"/>
        <filter val="11734.17"/>
        <filter val="11852.22"/>
        <filter val="1189.32"/>
        <filter val="12.34"/>
        <filter val="1205.22"/>
        <filter val="1208.40"/>
        <filter val="1240.20"/>
        <filter val="1252.92"/>
        <filter val="12565.56"/>
        <filter val="1259.28"/>
        <filter val="1272.27"/>
        <filter val="1278.36"/>
        <filter val="1286.26"/>
        <filter val="1287.90"/>
        <filter val="13.36"/>
        <filter val="1300.62"/>
        <filter val="1300.95"/>
        <filter val="1306.98"/>
        <filter val="1314.19"/>
        <filter val="1316.52"/>
        <filter val="1319.70"/>
        <filter val="13237.34"/>
        <filter val="1326.06"/>
        <filter val="1329.25"/>
        <filter val="1330.50"/>
        <filter val="1332.42"/>
        <filter val="1335.60"/>
        <filter val="1338.78"/>
        <filter val="1351.50"/>
        <filter val="1352.24"/>
        <filter val="1380.12"/>
        <filter val="1392.84"/>
        <filter val="1396.79"/>
        <filter val="1408.74"/>
        <filter val="141.53"/>
        <filter val="1420.24"/>
        <filter val="1421.46"/>
        <filter val="1423.32"/>
        <filter val="1427.82"/>
        <filter val="1435.59"/>
        <filter val="1443.77"/>
        <filter val="1464.12"/>
        <filter val="1464.22"/>
        <filter val="14661.81"/>
        <filter val="14685.42"/>
        <filter val="1476.05"/>
        <filter val="14827.08"/>
        <filter val="1483.92"/>
        <filter val="149.67"/>
        <filter val="1501.03"/>
        <filter val="1516.77"/>
        <filter val="1529.66"/>
        <filter val="1545.48"/>
        <filter val="1550.11"/>
        <filter val="1553.18"/>
        <filter val="1554.20"/>
        <filter val="1561.12"/>
        <filter val="1569.99"/>
        <filter val="1580.46"/>
        <filter val="1589.10"/>
        <filter val="159.65"/>
        <filter val="1595.10"/>
        <filter val="1596.36"/>
        <filter val="1604.94"/>
        <filter val="1611.46"/>
        <filter val="1619.64"/>
        <filter val="1626.71"/>
        <filter val="1644.18"/>
        <filter val="1649.82"/>
        <filter val="1656.45"/>
        <filter val="1667.56"/>
        <filter val="1680.99"/>
        <filter val="1693.26"/>
        <filter val="1697.35"/>
        <filter val="1705.53"/>
        <filter val="171.93"/>
        <filter val="1713.71"/>
        <filter val="1717.80"/>
        <filter val="1721.89"/>
        <filter val="1738.25"/>
        <filter val="1747.39"/>
        <filter val="175.09"/>
        <filter val="1765.13"/>
        <filter val="1774.00"/>
        <filter val="1775.06"/>
        <filter val="1791.42"/>
        <filter val="17943.60"/>
        <filter val="1809.48"/>
        <filter val="1811.87"/>
        <filter val="1815.39"/>
        <filter val="1827.22"/>
        <filter val="1828.23"/>
        <filter val="1836.09"/>
        <filter val="1836.41"/>
        <filter val="1844.96"/>
        <filter val="1848.37"/>
        <filter val="1853.83"/>
        <filter val="1862.70"/>
        <filter val="1871.57"/>
        <filter val="1880.44"/>
        <filter val="1889.31"/>
        <filter val="1904.82"/>
        <filter val="1974.78"/>
        <filter val="1977.96"/>
        <filter val="198.48"/>
        <filter val="1987.74"/>
        <filter val="1997.04"/>
        <filter val="2032.73"/>
        <filter val="20446.26"/>
        <filter val="2052.04"/>
        <filter val="2053.18"/>
        <filter val="2066.71"/>
        <filter val="2068.98"/>
        <filter val="2070.14"/>
        <filter val="2075.58"/>
        <filter val="20894.85"/>
        <filter val="2093.32"/>
        <filter val="211.56"/>
        <filter val="2123.26"/>
        <filter val="2248.52"/>
        <filter val="234.42"/>
        <filter val="2340.76"/>
        <filter val="235.57"/>
        <filter val="2350.55"/>
        <filter val="23515.56"/>
        <filter val="236.31"/>
        <filter val="2364.47"/>
        <filter val="237.40"/>
        <filter val="237.84"/>
        <filter val="2386.03"/>
        <filter val="2406.30"/>
        <filter val="243.20"/>
        <filter val="246.00"/>
        <filter val="246.80"/>
        <filter val="24945.93"/>
        <filter val="2519.08"/>
        <filter val="2539.89"/>
        <filter val="2543.98"/>
        <filter val="2568.52"/>
        <filter val="257.91"/>
        <filter val="2753.88"/>
        <filter val="2781.60"/>
        <filter val="280.44"/>
        <filter val="2820.66"/>
        <filter val="288.64"/>
        <filter val="2882.75"/>
        <filter val="2887.59"/>
        <filter val="290.28"/>
        <filter val="3045.69"/>
        <filter val="305.04"/>
        <filter val="307.03"/>
        <filter val="308.32"/>
        <filter val="3086.76"/>
        <filter val="3113.37"/>
        <filter val="3131.11"/>
        <filter val="316.36"/>
        <filter val="3175.46"/>
        <filter val="323.08"/>
        <filter val="3239.10"/>
        <filter val="3255.29"/>
        <filter val="326.36"/>
        <filter val="328.00"/>
        <filter val="3317.38"/>
        <filter val="334.56"/>
        <filter val="3361.73"/>
        <filter val="337.84"/>
        <filter val="3370.60"/>
        <filter val="339.48"/>
        <filter val="341.12"/>
        <filter val="342.76"/>
        <filter val="344.40"/>
        <filter val="34478.47"/>
        <filter val="3459.30"/>
        <filter val="346.04"/>
        <filter val="347.68"/>
        <filter val="349.32"/>
        <filter val="3494.78"/>
        <filter val="3512.52"/>
        <filter val="3541.50"/>
        <filter val="3541.94"/>
        <filter val="3565.74"/>
        <filter val="3592.35"/>
        <filter val="3612.39"/>
        <filter val="3645.36"/>
        <filter val="3645.57"/>
        <filter val="3672.18"/>
        <filter val="3681.05"/>
        <filter val="3698.79"/>
        <filter val="3716.53"/>
        <filter val="3725.40"/>
        <filter val="3734.27"/>
        <filter val="3769.75"/>
        <filter val="382.12"/>
        <filter val="383.76"/>
        <filter val="3849.58"/>
        <filter val="385.87"/>
        <filter val="3867.10"/>
        <filter val="387.04"/>
        <filter val="3885.06"/>
        <filter val="3929.41"/>
        <filter val="3964.89"/>
        <filter val="3982.63"/>
        <filter val="4037.31"/>
        <filter val="408.66"/>
        <filter val="410.22"/>
        <filter val="411.01"/>
        <filter val="413.21"/>
        <filter val="415.58"/>
        <filter val="4155.36"/>
        <filter val="4178.97"/>
        <filter val="419.56"/>
        <filter val="4310.82"/>
        <filter val="434.35"/>
        <filter val="434.60"/>
        <filter val="4391.46"/>
        <filter val="4408.39"/>
        <filter val="441.16"/>
        <filter val="4438.68"/>
        <filter val="4452.74"/>
        <filter val="451.43"/>
        <filter val="454.86"/>
        <filter val="465.76"/>
        <filter val="4651.17"/>
        <filter val="4698.39"/>
        <filter val="4720.81"/>
        <filter val="4722.00"/>
        <filter val="477.00"/>
        <filter val="4816.44"/>
        <filter val="4863.66"/>
        <filter val="4887.27"/>
        <filter val="4910.88"/>
        <filter val="4934.49"/>
        <filter val="4958.10"/>
        <filter val="4981.71"/>
        <filter val="5005.32"/>
        <filter val="5028.93"/>
        <filter val="520.91"/>
        <filter val="521.52"/>
        <filter val="527.61"/>
        <filter val="5318.71"/>
        <filter val="533.00"/>
        <filter val="533.66"/>
        <filter val="535.38"/>
        <filter val="542.96"/>
        <filter val="543.78"/>
        <filter val="5501.13"/>
        <filter val="5508.27"/>
        <filter val="5517.14"/>
        <filter val="5524.74"/>
        <filter val="5570.36"/>
        <filter val="5571.96"/>
        <filter val="5580.46"/>
        <filter val="559.68"/>
        <filter val="5602.39"/>
        <filter val="562.86"/>
        <filter val="564.04"/>
        <filter val="570.72"/>
        <filter val="575.64"/>
        <filter val="578.88"/>
        <filter val="578.92"/>
        <filter val="579.98"/>
        <filter val="587.12"/>
        <filter val="591.48"/>
        <filter val="597.84"/>
        <filter val="601.88"/>
        <filter val="603.21"/>
        <filter val="613.28"/>
        <filter val="613.36"/>
        <filter val="613.50"/>
        <filter val="621.56"/>
        <filter val="623.20"/>
        <filter val="625.97"/>
        <filter val="6256.65"/>
        <filter val="626.46"/>
        <filter val="632.82"/>
        <filter val="6351.09"/>
        <filter val="636.00"/>
        <filter val="639.60"/>
        <filter val="6399.20"/>
        <filter val="646.16"/>
        <filter val="648.72"/>
        <filter val="649.44"/>
        <filter val="655.08"/>
        <filter val="6563.58"/>
        <filter val="658.26"/>
        <filter val="659.28"/>
        <filter val="661.44"/>
        <filter val="664.20"/>
        <filter val="664.62"/>
        <filter val="667.80"/>
        <filter val="668.30"/>
        <filter val="670.98"/>
        <filter val="6705.24"/>
        <filter val="674.04"/>
        <filter val="674.16"/>
        <filter val="677.34"/>
        <filter val="678.96"/>
        <filter val="680.60"/>
        <filter val="683.88"/>
        <filter val="687.16"/>
        <filter val="688.01"/>
        <filter val="688.80"/>
        <filter val="690.44"/>
        <filter val="694.39"/>
        <filter val="697.00"/>
        <filter val="699.39"/>
        <filter val="701.65"/>
        <filter val="711.76"/>
        <filter val="718.32"/>
        <filter val="719.84"/>
        <filter val="723.93"/>
        <filter val="726.52"/>
        <filter val="733.08"/>
        <filter val="736.36"/>
        <filter val="740.94"/>
        <filter val="744.12"/>
        <filter val="7451.70"/>
        <filter val="750.48"/>
        <filter val="7507.98"/>
        <filter val="753.45"/>
        <filter val="760.74"/>
        <filter val="7673.25"/>
        <filter val="768.92"/>
        <filter val="7681.42"/>
        <filter val="780.86"/>
        <filter val="788.67"/>
        <filter val="797.04"/>
        <filter val="805.73"/>
        <filter val="813.91"/>
        <filter val="815.08"/>
        <filter val="818.00"/>
        <filter val="8216.28"/>
        <filter val="823.28"/>
        <filter val="824.18"/>
        <filter val="8287.11"/>
        <filter val="8334.33"/>
        <filter val="834.36"/>
        <filter val="8386.32"/>
        <filter val="842.54"/>
        <filter val="842.70"/>
        <filter val="8452.38"/>
        <filter val="846.63"/>
        <filter val="85.84"/>
        <filter val="850.72"/>
        <filter val="854.81"/>
        <filter val="855.42"/>
        <filter val="857.99"/>
        <filter val="858.90"/>
        <filter val="862.99"/>
        <filter val="8664.87"/>
        <filter val="867.08"/>
        <filter val="871.17"/>
        <filter val="879.80"/>
        <filter val="882.86"/>
        <filter val="8830.14"/>
        <filter val="8896.43"/>
        <filter val="8948.19"/>
        <filter val="8971.80"/>
        <filter val="903.12"/>
        <filter val="915.72"/>
        <filter val="9207.90"/>
        <filter val="9302.34"/>
        <filter val="9349.56"/>
        <filter val="939.18"/>
        <filter val="9491.22"/>
        <filter val="950.18"/>
        <filter val="952.97"/>
        <filter val="9562.05"/>
        <filter val="957.06"/>
        <filter val="965.24"/>
        <filter val="9703.71"/>
        <filter val="9774.54"/>
        <filter val="9798.15"/>
        <filter val="98.72"/>
        <filter val="9845.37"/>
        <filter val="9892.59"/>
        <filter val="9916.20"/>
        <filter val="9939.81"/>
      </filters>
    </filterColumn>
  </autoFilter>
  <mergeCells count="5">
    <mergeCell ref="A1:N1"/>
    <mergeCell ref="B3:E3"/>
    <mergeCell ref="I3:L3"/>
    <mergeCell ref="C7:D8"/>
    <mergeCell ref="C10:D11"/>
  </mergeCells>
  <conditionalFormatting sqref="H20:H600">
    <cfRule type="cellIs" dxfId="41" priority="4" operator="equal">
      <formula>0</formula>
    </cfRule>
  </conditionalFormatting>
  <conditionalFormatting sqref="C7:D8">
    <cfRule type="cellIs" dxfId="40" priority="3" operator="equal">
      <formula>"Error"</formula>
    </cfRule>
  </conditionalFormatting>
  <conditionalFormatting sqref="C10:D11">
    <cfRule type="cellIs" dxfId="39" priority="2" operator="equal">
      <formula>"Error"</formula>
    </cfRule>
  </conditionalFormatting>
  <conditionalFormatting sqref="C7:D8 C10:D11">
    <cfRule type="cellIs" dxfId="38"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U645"/>
  <sheetViews>
    <sheetView zoomScale="85" zoomScaleNormal="85" workbookViewId="0">
      <pane xSplit="5" ySplit="19" topLeftCell="F194" activePane="bottomRight" state="frozen"/>
      <selection pane="topRight" activeCell="F1" sqref="F1"/>
      <selection pane="bottomLeft" activeCell="A20" sqref="A20"/>
      <selection pane="bottomRight" activeCell="H207" sqref="H207"/>
    </sheetView>
  </sheetViews>
  <sheetFormatPr defaultRowHeight="15" x14ac:dyDescent="0.25"/>
  <cols>
    <col min="1" max="1" width="28.7109375" bestFit="1" customWidth="1"/>
    <col min="2" max="2" width="10.85546875" bestFit="1" customWidth="1"/>
    <col min="3" max="3" width="12.5703125" bestFit="1" customWidth="1"/>
    <col min="4" max="4" width="22.7109375" customWidth="1"/>
    <col min="5" max="5" width="35.28515625" bestFit="1" customWidth="1"/>
    <col min="6" max="6" width="11.5703125" bestFit="1" customWidth="1"/>
    <col min="7" max="7" width="18" customWidth="1"/>
    <col min="8" max="8" width="11.5703125" customWidth="1"/>
    <col min="9" max="9" width="21.4257812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3" width="13.28515625" customWidth="1"/>
    <col min="24" max="25" width="13.28515625" style="301" customWidth="1"/>
    <col min="26" max="26" width="13.28515625" bestFit="1" customWidth="1"/>
    <col min="27" max="28" width="13.28515625" style="301" customWidth="1"/>
    <col min="29" max="29" width="13.28515625" bestFit="1" customWidth="1"/>
    <col min="30" max="31" width="14.28515625" bestFit="1" customWidth="1"/>
    <col min="32" max="32" width="13.5703125" bestFit="1" customWidth="1"/>
    <col min="36" max="36" width="12.42578125" bestFit="1" customWidth="1"/>
    <col min="37" max="41" width="9.5703125" style="7" bestFit="1" customWidth="1"/>
    <col min="42" max="42" width="10.5703125" style="7" bestFit="1" customWidth="1"/>
    <col min="43" max="47" width="9.5703125" style="7"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518" t="s">
        <v>3621</v>
      </c>
      <c r="B1" s="519"/>
      <c r="C1" s="519"/>
      <c r="D1" s="519"/>
      <c r="E1" s="519"/>
      <c r="F1" s="519"/>
      <c r="G1" s="519"/>
      <c r="H1" s="519"/>
      <c r="I1" s="519"/>
      <c r="J1" s="519"/>
      <c r="K1" s="519"/>
      <c r="L1" s="519"/>
      <c r="M1" s="519"/>
      <c r="N1" s="520"/>
      <c r="O1" s="29"/>
      <c r="P1" s="29"/>
      <c r="Q1" s="29"/>
      <c r="R1" t="s">
        <v>3541</v>
      </c>
      <c r="S1" t="s">
        <v>3542</v>
      </c>
      <c r="T1" t="s">
        <v>3543</v>
      </c>
      <c r="U1" t="s">
        <v>3544</v>
      </c>
      <c r="V1" t="s">
        <v>3545</v>
      </c>
      <c r="W1" t="s">
        <v>3550</v>
      </c>
      <c r="Z1" t="s">
        <v>3551</v>
      </c>
      <c r="AC1" t="s">
        <v>3552</v>
      </c>
      <c r="AF1" t="s">
        <v>3553</v>
      </c>
      <c r="AG1" t="s">
        <v>45</v>
      </c>
      <c r="AH1">
        <v>10166</v>
      </c>
      <c r="AI1" t="str">
        <f t="shared" ref="AI1:AI6" si="0">AG1</f>
        <v>Primary</v>
      </c>
      <c r="AJ1">
        <v>11331</v>
      </c>
    </row>
    <row r="2" spans="1:47" hidden="1" x14ac:dyDescent="0.25">
      <c r="AG2" t="s">
        <v>96</v>
      </c>
      <c r="AH2">
        <v>10167</v>
      </c>
      <c r="AI2" t="str">
        <f t="shared" si="0"/>
        <v>Secondary</v>
      </c>
      <c r="AJ2">
        <v>11339</v>
      </c>
    </row>
    <row r="3" spans="1:47" ht="26.25" hidden="1" thickTop="1" thickBot="1" x14ac:dyDescent="0.55000000000000004">
      <c r="A3" s="32" t="s">
        <v>3556</v>
      </c>
      <c r="B3" s="521" t="s">
        <v>65</v>
      </c>
      <c r="C3" s="521"/>
      <c r="D3" s="521"/>
      <c r="E3" s="521"/>
      <c r="F3" s="522"/>
      <c r="H3" s="33" t="s">
        <v>3558</v>
      </c>
      <c r="I3" s="34">
        <f>COUNTIF(D20:D914,"&gt;0")</f>
        <v>0</v>
      </c>
      <c r="J3" s="35" t="s">
        <v>3559</v>
      </c>
      <c r="K3" s="35"/>
      <c r="L3" s="35"/>
      <c r="M3" s="35"/>
      <c r="N3" s="36"/>
      <c r="O3" s="37"/>
      <c r="P3" s="37"/>
      <c r="Q3" s="37"/>
      <c r="AG3" t="s">
        <v>317</v>
      </c>
      <c r="AH3">
        <v>11329</v>
      </c>
      <c r="AI3" t="str">
        <f t="shared" si="0"/>
        <v>All through</v>
      </c>
    </row>
    <row r="4" spans="1:47" ht="16.5" hidden="1" thickTop="1" thickBot="1" x14ac:dyDescent="0.3">
      <c r="A4" s="32" t="s">
        <v>3561</v>
      </c>
      <c r="B4" s="523" t="s">
        <v>66</v>
      </c>
      <c r="C4" s="524"/>
      <c r="H4" s="32" t="s">
        <v>3562</v>
      </c>
      <c r="I4" s="34">
        <f>COUNTIF(G20:G958,"&gt;0")</f>
        <v>0</v>
      </c>
      <c r="J4" s="38" t="s">
        <v>3563</v>
      </c>
      <c r="K4" s="34">
        <f>COUNTIF(G20:G958,"&lt;0")</f>
        <v>0</v>
      </c>
      <c r="L4" s="38" t="s">
        <v>3564</v>
      </c>
      <c r="M4" s="34">
        <f>COUNTIF(G20:G958,"=0")</f>
        <v>0</v>
      </c>
      <c r="AG4" t="s">
        <v>71</v>
      </c>
      <c r="AH4">
        <v>10168</v>
      </c>
      <c r="AI4" t="str">
        <f t="shared" si="0"/>
        <v>Special</v>
      </c>
      <c r="AJ4">
        <v>11340</v>
      </c>
    </row>
    <row r="5" spans="1:47" ht="15.75" hidden="1" thickTop="1" x14ac:dyDescent="0.25">
      <c r="A5" s="32" t="s">
        <v>3566</v>
      </c>
      <c r="B5" s="545" t="s">
        <v>3573</v>
      </c>
      <c r="C5" s="546"/>
      <c r="D5" s="547" t="s">
        <v>3574</v>
      </c>
      <c r="E5" s="547"/>
      <c r="F5" s="40" t="s">
        <v>59</v>
      </c>
      <c r="G5" s="41" t="s">
        <v>3575</v>
      </c>
      <c r="H5" s="214" t="s">
        <v>4024</v>
      </c>
      <c r="I5" s="214"/>
      <c r="J5" s="214"/>
      <c r="K5" s="214"/>
      <c r="L5" s="214"/>
      <c r="M5" s="214"/>
      <c r="N5" s="215"/>
      <c r="O5" s="219"/>
      <c r="P5" s="219"/>
      <c r="Q5" s="219"/>
      <c r="AG5" t="s">
        <v>314</v>
      </c>
      <c r="AH5">
        <v>10168</v>
      </c>
      <c r="AI5" t="str">
        <f t="shared" si="0"/>
        <v>PRU</v>
      </c>
      <c r="AJ5">
        <v>11340</v>
      </c>
    </row>
    <row r="6" spans="1:47" hidden="1" x14ac:dyDescent="0.25">
      <c r="B6" s="542" t="s">
        <v>51</v>
      </c>
      <c r="C6" s="543"/>
      <c r="D6" s="544" t="s">
        <v>386</v>
      </c>
      <c r="E6" s="544"/>
      <c r="F6" s="43" t="s">
        <v>27</v>
      </c>
      <c r="G6" s="43" t="s">
        <v>3971</v>
      </c>
      <c r="H6" s="44">
        <f>SUMIF($M$20:$M$220,B6,$F$20:$F$220)/COUNTIF($M$20:$M$220,B6)</f>
        <v>8301.988627450979</v>
      </c>
      <c r="I6" s="43"/>
      <c r="J6" s="43"/>
      <c r="K6" s="43"/>
      <c r="L6" s="43"/>
      <c r="M6" s="43"/>
      <c r="N6" s="217"/>
      <c r="O6" s="219"/>
      <c r="P6" s="219"/>
      <c r="Q6" s="219"/>
      <c r="AG6" t="s">
        <v>57</v>
      </c>
      <c r="AI6" t="str">
        <f t="shared" si="0"/>
        <v>Nursery</v>
      </c>
      <c r="AJ6">
        <v>11327</v>
      </c>
    </row>
    <row r="7" spans="1:47" hidden="1" x14ac:dyDescent="0.25">
      <c r="B7" s="561" t="s">
        <v>4025</v>
      </c>
      <c r="C7" s="551"/>
      <c r="D7" s="529" t="s">
        <v>4026</v>
      </c>
      <c r="E7" s="529"/>
      <c r="F7" s="219"/>
      <c r="G7" s="219"/>
      <c r="H7" s="44">
        <f>SUMIF($M$20:$M$220,B7,$F$20:$F$220)/COUNTIF($M$20:$M$220,B7)</f>
        <v>7737.4999999999982</v>
      </c>
      <c r="I7" s="219"/>
      <c r="J7" s="219"/>
      <c r="K7" s="219"/>
      <c r="L7" s="219"/>
      <c r="M7" s="219"/>
      <c r="N7" s="220"/>
      <c r="O7" s="219"/>
      <c r="P7" s="219"/>
      <c r="Q7" s="219"/>
      <c r="AG7">
        <v>0</v>
      </c>
    </row>
    <row r="8" spans="1:47" hidden="1" x14ac:dyDescent="0.25">
      <c r="B8" s="561" t="s">
        <v>86</v>
      </c>
      <c r="C8" s="551"/>
      <c r="D8" s="529" t="s">
        <v>4027</v>
      </c>
      <c r="E8" s="529"/>
      <c r="F8" s="219" t="s">
        <v>3639</v>
      </c>
      <c r="G8" s="219"/>
      <c r="H8" s="44">
        <f>SUMIF($M$20:$M$220,B8,$F$20:$F$220)/COUNTIF($M$20:$M$220,B8)</f>
        <v>0</v>
      </c>
      <c r="I8" s="219"/>
      <c r="J8" s="219"/>
      <c r="K8" s="219"/>
      <c r="L8" s="219"/>
      <c r="M8" s="219"/>
      <c r="N8" s="220"/>
      <c r="O8" s="219"/>
      <c r="P8" s="219"/>
      <c r="Q8" s="219"/>
    </row>
    <row r="9" spans="1:47" hidden="1" x14ac:dyDescent="0.25">
      <c r="B9" s="562"/>
      <c r="C9" s="563"/>
      <c r="D9" s="222"/>
      <c r="E9" s="222"/>
      <c r="F9" s="222"/>
      <c r="G9" s="222"/>
      <c r="H9" s="222"/>
      <c r="I9" s="222"/>
      <c r="J9" s="222"/>
      <c r="K9" s="222"/>
      <c r="L9" s="222"/>
      <c r="M9" s="222"/>
      <c r="N9" s="223"/>
      <c r="O9" s="219"/>
      <c r="P9" s="219"/>
      <c r="Q9" s="219"/>
    </row>
    <row r="10" spans="1:47" hidden="1" x14ac:dyDescent="0.25">
      <c r="A10" s="37"/>
      <c r="B10" s="37"/>
      <c r="C10" s="37"/>
      <c r="D10" s="37"/>
      <c r="E10" s="37"/>
      <c r="F10" s="37"/>
      <c r="G10" s="37"/>
      <c r="H10" s="37"/>
      <c r="I10" s="46"/>
      <c r="J10" s="46"/>
      <c r="K10" s="46"/>
      <c r="L10" s="46"/>
      <c r="M10" s="46"/>
      <c r="N10" s="46"/>
      <c r="O10" s="46"/>
      <c r="P10" s="46"/>
      <c r="Q10" s="46"/>
    </row>
    <row r="11" spans="1:47" x14ac:dyDescent="0.25">
      <c r="A11" s="32" t="s">
        <v>3580</v>
      </c>
      <c r="B11" s="526"/>
      <c r="C11" s="527"/>
      <c r="D11" s="527"/>
      <c r="E11" s="528"/>
      <c r="F11" s="526"/>
      <c r="G11" s="527"/>
      <c r="H11" s="527"/>
      <c r="I11" s="527"/>
      <c r="J11" s="527"/>
      <c r="K11" s="527"/>
      <c r="L11" s="527"/>
      <c r="M11" s="527"/>
      <c r="N11" s="528"/>
      <c r="O11" s="46"/>
      <c r="P11" s="46"/>
      <c r="Q11" s="46"/>
      <c r="AK11"/>
      <c r="AL11"/>
      <c r="AM11"/>
      <c r="AN11"/>
      <c r="AO11"/>
      <c r="AP11"/>
      <c r="AQ11"/>
      <c r="AR11"/>
      <c r="AS11"/>
      <c r="AT11"/>
      <c r="AU11"/>
    </row>
    <row r="12" spans="1:47" x14ac:dyDescent="0.25">
      <c r="A12" s="37"/>
      <c r="B12" s="526"/>
      <c r="C12" s="527"/>
      <c r="D12" s="527"/>
      <c r="E12" s="528"/>
      <c r="F12" s="526"/>
      <c r="G12" s="527"/>
      <c r="H12" s="527"/>
      <c r="I12" s="527"/>
      <c r="J12" s="527"/>
      <c r="K12" s="527"/>
      <c r="L12" s="527"/>
      <c r="M12" s="527"/>
      <c r="N12" s="528"/>
      <c r="O12" s="46"/>
      <c r="P12" s="46"/>
      <c r="Q12" s="46"/>
      <c r="AK12"/>
      <c r="AL12"/>
      <c r="AM12"/>
      <c r="AN12"/>
      <c r="AO12"/>
      <c r="AP12"/>
      <c r="AQ12"/>
      <c r="AR12"/>
      <c r="AS12"/>
      <c r="AT12"/>
      <c r="AU12"/>
    </row>
    <row r="13" spans="1:47" x14ac:dyDescent="0.25">
      <c r="A13" s="37"/>
      <c r="B13" s="526"/>
      <c r="C13" s="527"/>
      <c r="D13" s="527"/>
      <c r="E13" s="528"/>
      <c r="F13" s="526"/>
      <c r="G13" s="527"/>
      <c r="H13" s="527"/>
      <c r="I13" s="527"/>
      <c r="J13" s="527"/>
      <c r="K13" s="527"/>
      <c r="L13" s="527"/>
      <c r="M13" s="527"/>
      <c r="N13" s="528"/>
      <c r="O13" s="46"/>
      <c r="P13" s="46"/>
      <c r="Q13" s="46"/>
      <c r="AK13"/>
      <c r="AL13"/>
      <c r="AM13"/>
      <c r="AN13"/>
      <c r="AO13"/>
      <c r="AP13"/>
      <c r="AQ13"/>
      <c r="AR13"/>
      <c r="AS13"/>
      <c r="AT13"/>
      <c r="AU13"/>
    </row>
    <row r="14" spans="1:47" x14ac:dyDescent="0.25">
      <c r="A14" s="37"/>
      <c r="B14" s="526"/>
      <c r="C14" s="527"/>
      <c r="D14" s="527"/>
      <c r="E14" s="528"/>
      <c r="F14" s="526"/>
      <c r="G14" s="527"/>
      <c r="H14" s="527"/>
      <c r="I14" s="527"/>
      <c r="J14" s="527"/>
      <c r="K14" s="527"/>
      <c r="L14" s="527"/>
      <c r="M14" s="527"/>
      <c r="N14" s="528"/>
      <c r="O14" s="46"/>
      <c r="P14" s="46"/>
      <c r="Q14" s="46"/>
      <c r="R14" s="47">
        <f t="shared" ref="R14:AF14" si="1">R15+R16</f>
        <v>603524.99999999988</v>
      </c>
      <c r="S14" s="47">
        <f t="shared" si="1"/>
        <v>0</v>
      </c>
      <c r="T14" s="47">
        <f t="shared" si="1"/>
        <v>423401.41999999993</v>
      </c>
      <c r="U14" s="47">
        <f t="shared" si="1"/>
        <v>0</v>
      </c>
      <c r="V14" s="47">
        <f t="shared" si="1"/>
        <v>0</v>
      </c>
      <c r="W14" s="47">
        <f t="shared" si="1"/>
        <v>0</v>
      </c>
      <c r="X14" s="47"/>
      <c r="Y14" s="47"/>
      <c r="Z14" s="47">
        <f t="shared" si="1"/>
        <v>0</v>
      </c>
      <c r="AA14" s="47"/>
      <c r="AB14" s="47"/>
      <c r="AC14" s="47">
        <f t="shared" si="1"/>
        <v>1026926.4200000004</v>
      </c>
      <c r="AD14" s="47">
        <f t="shared" si="1"/>
        <v>0</v>
      </c>
      <c r="AE14" s="47">
        <f t="shared" si="1"/>
        <v>0</v>
      </c>
      <c r="AF14" s="47">
        <f t="shared" si="1"/>
        <v>0</v>
      </c>
      <c r="AG14" s="48" t="s">
        <v>3582</v>
      </c>
      <c r="AK14"/>
      <c r="AL14"/>
      <c r="AM14"/>
      <c r="AN14"/>
      <c r="AO14"/>
      <c r="AP14"/>
      <c r="AQ14"/>
      <c r="AR14"/>
      <c r="AS14"/>
      <c r="AT14"/>
      <c r="AU14"/>
    </row>
    <row r="15" spans="1:47" x14ac:dyDescent="0.25">
      <c r="A15" s="37"/>
      <c r="B15" s="526"/>
      <c r="C15" s="527"/>
      <c r="D15" s="527"/>
      <c r="E15" s="528"/>
      <c r="F15" s="538" t="s">
        <v>4549</v>
      </c>
      <c r="G15" s="539"/>
      <c r="H15" s="539"/>
      <c r="I15" s="539"/>
      <c r="J15" s="539"/>
      <c r="K15" s="539"/>
      <c r="L15" s="539"/>
      <c r="M15" s="539"/>
      <c r="N15" s="540"/>
      <c r="O15" s="46"/>
      <c r="P15" s="46"/>
      <c r="Q15" s="46"/>
      <c r="R15" s="49">
        <f>SUMIF(R20:R535,"&gt;0")</f>
        <v>603524.99999999988</v>
      </c>
      <c r="S15" s="49">
        <f>SUMIF(S20:S535,"&gt;0")</f>
        <v>0</v>
      </c>
      <c r="T15" s="49">
        <f>SUMIF(T20:T535,"&gt;0")</f>
        <v>423401.41999999993</v>
      </c>
      <c r="U15" s="49">
        <f>SUMIF(U20:U535,"&gt;0")</f>
        <v>0</v>
      </c>
      <c r="V15" s="49">
        <f>SUMIF(V20:V535,"&gt;0")</f>
        <v>0</v>
      </c>
      <c r="W15" s="49">
        <f t="shared" ref="W15:AF15" si="2">SUMIF(W20:W535,"&gt;0")</f>
        <v>0</v>
      </c>
      <c r="X15" s="49"/>
      <c r="Y15" s="49"/>
      <c r="Z15" s="49">
        <f t="shared" si="2"/>
        <v>0</v>
      </c>
      <c r="AA15" s="49"/>
      <c r="AB15" s="49"/>
      <c r="AC15" s="49">
        <f t="shared" si="2"/>
        <v>1026926.4200000004</v>
      </c>
      <c r="AD15" s="49">
        <f t="shared" si="2"/>
        <v>0</v>
      </c>
      <c r="AE15" s="49">
        <f t="shared" si="2"/>
        <v>0</v>
      </c>
      <c r="AF15" s="49">
        <f t="shared" si="2"/>
        <v>0</v>
      </c>
      <c r="AG15" s="48" t="s">
        <v>3562</v>
      </c>
      <c r="AK15"/>
      <c r="AL15"/>
      <c r="AM15"/>
      <c r="AN15"/>
      <c r="AO15"/>
      <c r="AP15"/>
      <c r="AQ15"/>
      <c r="AR15"/>
      <c r="AS15"/>
      <c r="AT15"/>
      <c r="AU15"/>
    </row>
    <row r="16" spans="1:47" x14ac:dyDescent="0.25">
      <c r="A16" s="37"/>
      <c r="B16" s="526"/>
      <c r="C16" s="527"/>
      <c r="D16" s="527"/>
      <c r="E16" s="528"/>
      <c r="F16" s="538" t="s">
        <v>4165</v>
      </c>
      <c r="G16" s="539"/>
      <c r="H16" s="539"/>
      <c r="I16" s="539"/>
      <c r="J16" s="539"/>
      <c r="K16" s="539"/>
      <c r="L16" s="539"/>
      <c r="M16" s="539"/>
      <c r="N16" s="540"/>
      <c r="O16" s="46"/>
      <c r="P16" s="46"/>
      <c r="Q16" s="46"/>
      <c r="R16" s="49">
        <f>SUMIF(R20:R535,"&lt;0")</f>
        <v>0</v>
      </c>
      <c r="S16" s="49">
        <f>SUMIF(S20:S535,"&lt;0")</f>
        <v>0</v>
      </c>
      <c r="T16" s="49">
        <f>SUMIF(T20:T535,"&lt;0")</f>
        <v>0</v>
      </c>
      <c r="U16" s="49">
        <f>SUMIF(U20:U535,"&lt;0")</f>
        <v>0</v>
      </c>
      <c r="V16" s="49">
        <f>SUMIF(V20:V535,"&lt;0")</f>
        <v>0</v>
      </c>
      <c r="W16" s="49">
        <f t="shared" ref="W16:AF16" si="3">SUMIF(W20:W535,"&lt;0")</f>
        <v>0</v>
      </c>
      <c r="X16" s="49"/>
      <c r="Y16" s="49"/>
      <c r="Z16" s="49">
        <f t="shared" si="3"/>
        <v>0</v>
      </c>
      <c r="AA16" s="49"/>
      <c r="AB16" s="49"/>
      <c r="AC16" s="49">
        <f t="shared" si="3"/>
        <v>0</v>
      </c>
      <c r="AD16" s="49">
        <f t="shared" si="3"/>
        <v>0</v>
      </c>
      <c r="AE16" s="49">
        <f t="shared" si="3"/>
        <v>0</v>
      </c>
      <c r="AF16" s="49">
        <f t="shared" si="3"/>
        <v>0</v>
      </c>
      <c r="AG16" s="48" t="s">
        <v>3563</v>
      </c>
      <c r="AK16"/>
      <c r="AL16"/>
      <c r="AM16"/>
      <c r="AN16"/>
      <c r="AO16"/>
      <c r="AP16"/>
      <c r="AQ16"/>
      <c r="AR16"/>
      <c r="AS16"/>
      <c r="AT16"/>
      <c r="AU16"/>
    </row>
    <row r="17" spans="1:47" x14ac:dyDescent="0.25">
      <c r="A17" s="37">
        <f>COUNTIF(D20:D856,"&gt;0")</f>
        <v>0</v>
      </c>
      <c r="B17" s="526"/>
      <c r="C17" s="527"/>
      <c r="D17" s="527"/>
      <c r="E17" s="528"/>
      <c r="F17" s="538" t="s">
        <v>4164</v>
      </c>
      <c r="G17" s="539"/>
      <c r="H17" s="539"/>
      <c r="I17" s="539"/>
      <c r="J17" s="539"/>
      <c r="K17" s="539"/>
      <c r="L17" s="539"/>
      <c r="M17" s="539"/>
      <c r="N17" s="540"/>
      <c r="O17" s="46"/>
      <c r="P17" s="46"/>
      <c r="Q17" s="46"/>
      <c r="R17" s="530"/>
      <c r="S17" s="530"/>
      <c r="T17" s="530"/>
      <c r="U17" s="530"/>
      <c r="V17" s="530"/>
      <c r="W17" s="530"/>
      <c r="X17" s="530"/>
      <c r="Y17" s="530"/>
      <c r="Z17" s="530"/>
      <c r="AA17" s="530"/>
      <c r="AB17" s="530"/>
      <c r="AC17" s="530"/>
      <c r="AK17"/>
      <c r="AL17"/>
      <c r="AM17"/>
      <c r="AN17"/>
      <c r="AO17"/>
      <c r="AP17"/>
      <c r="AQ17"/>
      <c r="AR17"/>
      <c r="AS17"/>
      <c r="AT17"/>
      <c r="AU17"/>
    </row>
    <row r="18" spans="1:47" ht="15.75" thickBot="1" x14ac:dyDescent="0.3">
      <c r="A18" t="s">
        <v>3584</v>
      </c>
      <c r="G18" s="52">
        <f>SUM(G20:G535)</f>
        <v>0</v>
      </c>
      <c r="I18" s="52"/>
      <c r="R18" s="53">
        <f>2/13</f>
        <v>0.15384615384615385</v>
      </c>
      <c r="S18" s="53">
        <f>1/13</f>
        <v>7.6923076923076927E-2</v>
      </c>
      <c r="T18" s="53">
        <f t="shared" ref="T18:AC18" si="4">1/13</f>
        <v>7.6923076923076927E-2</v>
      </c>
      <c r="U18" s="53">
        <f t="shared" si="4"/>
        <v>7.6923076923076927E-2</v>
      </c>
      <c r="V18" s="53">
        <f t="shared" si="4"/>
        <v>7.6923076923076927E-2</v>
      </c>
      <c r="W18" s="53">
        <f t="shared" si="4"/>
        <v>7.6923076923076927E-2</v>
      </c>
      <c r="X18" s="53"/>
      <c r="Y18" s="53"/>
      <c r="Z18" s="53">
        <f t="shared" si="4"/>
        <v>7.6923076923076927E-2</v>
      </c>
      <c r="AA18" s="53"/>
      <c r="AB18" s="53"/>
      <c r="AC18" s="53">
        <f t="shared" si="4"/>
        <v>7.6923076923076927E-2</v>
      </c>
      <c r="AE18" s="302">
        <f>SUM(AE20:AE535)</f>
        <v>0</v>
      </c>
      <c r="AK18"/>
      <c r="AL18"/>
      <c r="AM18"/>
      <c r="AN18"/>
      <c r="AO18"/>
      <c r="AP18"/>
      <c r="AQ18"/>
      <c r="AR18"/>
      <c r="AS18"/>
      <c r="AT18"/>
      <c r="AU18"/>
    </row>
    <row r="19" spans="1:47"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1" t="s">
        <v>26</v>
      </c>
      <c r="R19" s="62" t="s">
        <v>27</v>
      </c>
      <c r="S19" s="62" t="s">
        <v>28</v>
      </c>
      <c r="T19" s="62" t="s">
        <v>29</v>
      </c>
      <c r="U19" s="62" t="s">
        <v>30</v>
      </c>
      <c r="V19" s="62" t="s">
        <v>4712</v>
      </c>
      <c r="W19" s="62" t="s">
        <v>4532</v>
      </c>
      <c r="X19" s="62" t="s">
        <v>3650</v>
      </c>
      <c r="Y19" s="62" t="s">
        <v>34</v>
      </c>
      <c r="Z19" s="62" t="s">
        <v>35</v>
      </c>
      <c r="AA19" s="62" t="s">
        <v>36</v>
      </c>
      <c r="AB19" s="62" t="s">
        <v>37</v>
      </c>
      <c r="AC19" s="62" t="s">
        <v>3603</v>
      </c>
      <c r="AD19" s="62" t="s">
        <v>3604</v>
      </c>
      <c r="AE19" s="302" t="s">
        <v>3605</v>
      </c>
      <c r="AF19" s="64" t="s">
        <v>3605</v>
      </c>
      <c r="AG19" s="64" t="s">
        <v>4708</v>
      </c>
      <c r="AH19" s="64" t="s">
        <v>4709</v>
      </c>
      <c r="AI19" s="64" t="s">
        <v>4710</v>
      </c>
      <c r="AJ19" s="64" t="s">
        <v>4711</v>
      </c>
    </row>
    <row r="20" spans="1:47" ht="15.75" customHeight="1" thickTop="1" x14ac:dyDescent="0.25">
      <c r="A20" t="str">
        <f t="shared" ref="A20:A80" si="5">$B$3</f>
        <v>GRANTS</v>
      </c>
      <c r="B20" s="75">
        <v>44314</v>
      </c>
      <c r="C20" s="74">
        <f>Schools!A9</f>
        <v>3021000</v>
      </c>
      <c r="D20" t="str">
        <f>VLOOKUP(C20,Schools!A:B,2,0)</f>
        <v>Brookhill Nursery</v>
      </c>
      <c r="E20" t="str">
        <f>VLOOKUP(C20,Schools!$A:$Z,3,0)</f>
        <v>M</v>
      </c>
      <c r="F20" s="76">
        <v>5043.1000000000004</v>
      </c>
      <c r="G20" s="74" t="s">
        <v>4703</v>
      </c>
      <c r="H20" s="74"/>
      <c r="I20" t="str">
        <f>O20&amp;"/"&amp;P20</f>
        <v>11327/543965</v>
      </c>
      <c r="J20">
        <f>VLOOKUP(C20,Schools!$A:$Z,9,0)</f>
        <v>400102</v>
      </c>
      <c r="K20" s="74" t="s">
        <v>58</v>
      </c>
      <c r="L20" s="74" t="s">
        <v>55</v>
      </c>
      <c r="M20" s="74" t="s">
        <v>51</v>
      </c>
      <c r="N20" s="77" t="str">
        <f>VLOOKUP(C20,Schools!A:D,4,0)</f>
        <v>Nursery</v>
      </c>
      <c r="O20" s="74">
        <f t="shared" ref="O20:O83" si="6">IF(M20="DFC",VLOOKUP(N20,$AI$1:$AJ$6,2,0),IF(E20="A","None",VLOOKUP(N20,$AG$1:$AH$7,2,0)))</f>
        <v>11327</v>
      </c>
      <c r="P20" s="77">
        <f>IF(E20="M",543965,516500)</f>
        <v>543965</v>
      </c>
      <c r="Q20" s="78">
        <v>0</v>
      </c>
      <c r="R20" s="286"/>
      <c r="S20" s="286"/>
      <c r="T20" s="465">
        <f>F20</f>
        <v>5043.1000000000004</v>
      </c>
      <c r="U20" s="78"/>
      <c r="V20" s="78"/>
      <c r="W20" s="78"/>
      <c r="X20" s="78"/>
      <c r="Y20" s="78"/>
      <c r="Z20" s="78"/>
      <c r="AA20" s="78"/>
      <c r="AB20" s="78"/>
      <c r="AC20" s="51">
        <f t="shared" ref="AC20:AC70" si="7">SUBTOTAL(9,Q20:AB20)</f>
        <v>5043.1000000000004</v>
      </c>
      <c r="AD20" s="51"/>
      <c r="AE20" s="78"/>
      <c r="AG20" s="51">
        <f>SUM(Q20:S20)</f>
        <v>0</v>
      </c>
      <c r="AH20" s="51">
        <f>SUM(Q20:V20)</f>
        <v>5043.1000000000004</v>
      </c>
      <c r="AI20" s="51">
        <f>SUM(Q20:Y20)</f>
        <v>5043.1000000000004</v>
      </c>
      <c r="AJ20" s="51">
        <f>SUM(Q20:AB20)</f>
        <v>5043.1000000000004</v>
      </c>
      <c r="AK20"/>
      <c r="AL20"/>
      <c r="AM20"/>
      <c r="AN20"/>
      <c r="AO20"/>
      <c r="AP20"/>
      <c r="AQ20"/>
      <c r="AR20"/>
      <c r="AS20"/>
      <c r="AT20"/>
      <c r="AU20"/>
    </row>
    <row r="21" spans="1:47" x14ac:dyDescent="0.25">
      <c r="A21" t="str">
        <f t="shared" si="5"/>
        <v>GRANTS</v>
      </c>
      <c r="B21" s="75">
        <v>44314</v>
      </c>
      <c r="C21" s="74">
        <f>Schools!A10</f>
        <v>3021001</v>
      </c>
      <c r="D21" t="str">
        <f>VLOOKUP(C21,Schools!A:B,2,0)</f>
        <v>Hampden Way Nursery</v>
      </c>
      <c r="E21" t="str">
        <f>VLOOKUP(C21,Schools!$A:$Z,3,0)</f>
        <v>M</v>
      </c>
      <c r="F21" s="76">
        <v>5090.3500000000004</v>
      </c>
      <c r="G21" s="295" t="s">
        <v>4703</v>
      </c>
      <c r="H21" s="74"/>
      <c r="I21" t="str">
        <f t="shared" ref="I21:I81" si="8">O21&amp;"/"&amp;P21</f>
        <v>11327/543965</v>
      </c>
      <c r="J21">
        <f>VLOOKUP(C21,Schools!$A:$Z,9,0)</f>
        <v>400102</v>
      </c>
      <c r="K21" s="74" t="s">
        <v>58</v>
      </c>
      <c r="L21" s="74" t="s">
        <v>55</v>
      </c>
      <c r="M21" s="74" t="s">
        <v>51</v>
      </c>
      <c r="N21" s="77" t="str">
        <f>VLOOKUP(C21,Schools!A:D,4,0)</f>
        <v>Nursery</v>
      </c>
      <c r="O21" s="74">
        <f t="shared" si="6"/>
        <v>11327</v>
      </c>
      <c r="P21" s="77">
        <f t="shared" ref="P21:P81" si="9">IF(E21="M",543965,516500)</f>
        <v>543965</v>
      </c>
      <c r="Q21" s="78">
        <v>0</v>
      </c>
      <c r="R21" s="286"/>
      <c r="S21" s="286"/>
      <c r="T21" s="465">
        <f t="shared" ref="T21:T70" si="10">F21</f>
        <v>5090.3500000000004</v>
      </c>
      <c r="U21" s="78"/>
      <c r="V21" s="78"/>
      <c r="W21" s="78"/>
      <c r="X21" s="78"/>
      <c r="Y21" s="78"/>
      <c r="Z21" s="78"/>
      <c r="AA21" s="78"/>
      <c r="AB21" s="78"/>
      <c r="AC21" s="51">
        <f t="shared" si="7"/>
        <v>5090.3500000000004</v>
      </c>
      <c r="AD21" s="51"/>
      <c r="AE21" s="78"/>
      <c r="AG21" s="51">
        <f t="shared" ref="AG21:AG84" si="11">SUM(Q21:S21)</f>
        <v>0</v>
      </c>
      <c r="AH21" s="51">
        <f t="shared" ref="AH21:AH84" si="12">SUM(Q21:V21)</f>
        <v>5090.3500000000004</v>
      </c>
      <c r="AI21" s="51">
        <f t="shared" ref="AI21:AI84" si="13">SUM(Q21:Y21)</f>
        <v>5090.3500000000004</v>
      </c>
      <c r="AJ21" s="51">
        <f t="shared" ref="AJ21:AJ84" si="14">SUM(Q21:AB21)</f>
        <v>5090.3500000000004</v>
      </c>
      <c r="AK21"/>
      <c r="AL21"/>
      <c r="AM21"/>
      <c r="AN21"/>
      <c r="AO21"/>
      <c r="AP21"/>
      <c r="AQ21"/>
      <c r="AR21"/>
      <c r="AS21"/>
      <c r="AT21"/>
      <c r="AU21"/>
    </row>
    <row r="22" spans="1:47" x14ac:dyDescent="0.25">
      <c r="A22" t="str">
        <f t="shared" si="5"/>
        <v>GRANTS</v>
      </c>
      <c r="B22" s="75">
        <v>44314</v>
      </c>
      <c r="C22" s="74">
        <f>Schools!A11</f>
        <v>3021003</v>
      </c>
      <c r="D22" t="str">
        <f>VLOOKUP(C22,Schools!A:B,2,0)</f>
        <v>St Margaret's Nursery</v>
      </c>
      <c r="E22" t="str">
        <f>VLOOKUP(C22,Schools!$A:$Z,3,0)</f>
        <v>M</v>
      </c>
      <c r="F22" s="76">
        <v>5127.25</v>
      </c>
      <c r="G22" s="295" t="s">
        <v>4703</v>
      </c>
      <c r="H22" s="74"/>
      <c r="I22" t="str">
        <f t="shared" si="8"/>
        <v>11327/543965</v>
      </c>
      <c r="J22">
        <f>VLOOKUP(C22,Schools!$A:$Z,9,0)</f>
        <v>400102</v>
      </c>
      <c r="K22" s="74" t="s">
        <v>58</v>
      </c>
      <c r="L22" s="74" t="s">
        <v>55</v>
      </c>
      <c r="M22" s="74" t="s">
        <v>51</v>
      </c>
      <c r="N22" s="77" t="str">
        <f>VLOOKUP(C22,Schools!A:D,4,0)</f>
        <v>Nursery</v>
      </c>
      <c r="O22" s="74">
        <f t="shared" si="6"/>
        <v>11327</v>
      </c>
      <c r="P22" s="77">
        <f t="shared" si="9"/>
        <v>543965</v>
      </c>
      <c r="Q22" s="78">
        <v>0</v>
      </c>
      <c r="R22" s="286"/>
      <c r="S22" s="286"/>
      <c r="T22" s="465">
        <f t="shared" si="10"/>
        <v>5127.25</v>
      </c>
      <c r="U22" s="78"/>
      <c r="V22" s="78"/>
      <c r="W22" s="78"/>
      <c r="X22" s="78"/>
      <c r="Y22" s="78"/>
      <c r="Z22" s="78"/>
      <c r="AA22" s="78"/>
      <c r="AB22" s="78"/>
      <c r="AC22" s="51">
        <f t="shared" si="7"/>
        <v>5127.25</v>
      </c>
      <c r="AD22" s="51"/>
      <c r="AE22" s="78"/>
      <c r="AG22" s="51">
        <f t="shared" si="11"/>
        <v>0</v>
      </c>
      <c r="AH22" s="51">
        <f t="shared" si="12"/>
        <v>5127.25</v>
      </c>
      <c r="AI22" s="51">
        <f t="shared" si="13"/>
        <v>5127.25</v>
      </c>
      <c r="AJ22" s="51">
        <f t="shared" si="14"/>
        <v>5127.25</v>
      </c>
      <c r="AK22"/>
      <c r="AL22"/>
      <c r="AM22"/>
      <c r="AN22"/>
      <c r="AO22"/>
      <c r="AP22"/>
      <c r="AQ22"/>
      <c r="AR22"/>
      <c r="AS22"/>
      <c r="AT22"/>
      <c r="AU22"/>
    </row>
    <row r="23" spans="1:47" x14ac:dyDescent="0.25">
      <c r="A23" t="str">
        <f t="shared" si="5"/>
        <v>GRANTS</v>
      </c>
      <c r="B23" s="75">
        <v>44314</v>
      </c>
      <c r="C23" s="74">
        <f>Schools!A12</f>
        <v>3021002</v>
      </c>
      <c r="D23" t="str">
        <f>VLOOKUP(C23,Schools!A:B,2,0)</f>
        <v>Moss Hall Nursery</v>
      </c>
      <c r="E23" t="str">
        <f>VLOOKUP(C23,Schools!$A:$Z,3,0)</f>
        <v>M</v>
      </c>
      <c r="F23" s="76">
        <v>4945</v>
      </c>
      <c r="G23" s="295" t="s">
        <v>4703</v>
      </c>
      <c r="H23" s="74"/>
      <c r="I23" t="str">
        <f t="shared" si="8"/>
        <v>11327/543965</v>
      </c>
      <c r="J23">
        <f>VLOOKUP(C23,Schools!$A:$Z,9,0)</f>
        <v>400072</v>
      </c>
      <c r="K23" s="74" t="s">
        <v>58</v>
      </c>
      <c r="L23" s="74" t="s">
        <v>55</v>
      </c>
      <c r="M23" s="74" t="s">
        <v>51</v>
      </c>
      <c r="N23" s="77" t="str">
        <f>VLOOKUP(C23,Schools!A:D,4,0)</f>
        <v>Nursery</v>
      </c>
      <c r="O23" s="74">
        <f t="shared" si="6"/>
        <v>11327</v>
      </c>
      <c r="P23" s="77">
        <f t="shared" si="9"/>
        <v>543965</v>
      </c>
      <c r="Q23" s="78">
        <v>0</v>
      </c>
      <c r="R23" s="286"/>
      <c r="S23" s="286"/>
      <c r="T23" s="465">
        <f t="shared" si="10"/>
        <v>4945</v>
      </c>
      <c r="U23" s="78"/>
      <c r="V23" s="78"/>
      <c r="W23" s="78"/>
      <c r="X23" s="78"/>
      <c r="Y23" s="78"/>
      <c r="Z23" s="78"/>
      <c r="AA23" s="78"/>
      <c r="AB23" s="78"/>
      <c r="AC23" s="51">
        <f t="shared" si="7"/>
        <v>4945</v>
      </c>
      <c r="AD23" s="51"/>
      <c r="AE23" s="78"/>
      <c r="AG23" s="51">
        <f t="shared" si="11"/>
        <v>0</v>
      </c>
      <c r="AH23" s="51">
        <f t="shared" si="12"/>
        <v>4945</v>
      </c>
      <c r="AI23" s="51">
        <f t="shared" si="13"/>
        <v>4945</v>
      </c>
      <c r="AJ23" s="51">
        <f t="shared" si="14"/>
        <v>4945</v>
      </c>
      <c r="AK23"/>
      <c r="AL23"/>
      <c r="AM23"/>
      <c r="AN23"/>
      <c r="AO23"/>
      <c r="AP23"/>
      <c r="AQ23"/>
      <c r="AR23"/>
      <c r="AS23"/>
      <c r="AT23"/>
      <c r="AU23"/>
    </row>
    <row r="24" spans="1:47" x14ac:dyDescent="0.25">
      <c r="A24" t="str">
        <f t="shared" si="5"/>
        <v>GRANTS</v>
      </c>
      <c r="B24" s="75">
        <v>44314</v>
      </c>
      <c r="C24" s="74">
        <f>Schools!A21</f>
        <v>3022002</v>
      </c>
      <c r="D24" t="str">
        <f>VLOOKUP(C24,Schools!A:B,2,0)</f>
        <v>Barnfield School</v>
      </c>
      <c r="E24" t="str">
        <f>VLOOKUP(C24,Schools!$A:$Z,3,0)</f>
        <v>M</v>
      </c>
      <c r="F24" s="76">
        <v>9067</v>
      </c>
      <c r="G24" s="295" t="s">
        <v>4703</v>
      </c>
      <c r="H24" s="74"/>
      <c r="I24" t="str">
        <f t="shared" si="8"/>
        <v>11331/543965</v>
      </c>
      <c r="J24">
        <f>VLOOKUP(C24,Schools!$A:$Z,9,0)</f>
        <v>400005</v>
      </c>
      <c r="K24" s="74" t="s">
        <v>58</v>
      </c>
      <c r="L24" s="74" t="s">
        <v>55</v>
      </c>
      <c r="M24" s="74" t="s">
        <v>51</v>
      </c>
      <c r="N24" s="77" t="str">
        <f>VLOOKUP(C24,Schools!A:D,4,0)</f>
        <v>Primary</v>
      </c>
      <c r="O24" s="74">
        <f t="shared" si="6"/>
        <v>11331</v>
      </c>
      <c r="P24" s="77">
        <f t="shared" si="9"/>
        <v>543965</v>
      </c>
      <c r="Q24" s="78">
        <v>0</v>
      </c>
      <c r="R24" s="286"/>
      <c r="S24" s="286"/>
      <c r="T24" s="465">
        <f t="shared" si="10"/>
        <v>9067</v>
      </c>
      <c r="U24" s="78"/>
      <c r="V24" s="78"/>
      <c r="W24" s="78"/>
      <c r="X24" s="78"/>
      <c r="Y24" s="78"/>
      <c r="Z24" s="78"/>
      <c r="AA24" s="78"/>
      <c r="AB24" s="78"/>
      <c r="AC24" s="51">
        <f t="shared" si="7"/>
        <v>9067</v>
      </c>
      <c r="AD24" s="51"/>
      <c r="AE24" s="78"/>
      <c r="AG24" s="51">
        <f t="shared" si="11"/>
        <v>0</v>
      </c>
      <c r="AH24" s="51">
        <f t="shared" si="12"/>
        <v>9067</v>
      </c>
      <c r="AI24" s="51">
        <f t="shared" si="13"/>
        <v>9067</v>
      </c>
      <c r="AJ24" s="51">
        <f t="shared" si="14"/>
        <v>9067</v>
      </c>
      <c r="AK24"/>
      <c r="AL24"/>
      <c r="AM24"/>
      <c r="AN24"/>
      <c r="AO24"/>
      <c r="AP24"/>
      <c r="AQ24"/>
      <c r="AR24"/>
      <c r="AS24"/>
      <c r="AT24"/>
      <c r="AU24"/>
    </row>
    <row r="25" spans="1:47" x14ac:dyDescent="0.25">
      <c r="A25" t="str">
        <f t="shared" si="5"/>
        <v>GRANTS</v>
      </c>
      <c r="B25" s="75">
        <v>44314</v>
      </c>
      <c r="C25" s="74">
        <f>Schools!A24</f>
        <v>3022003</v>
      </c>
      <c r="D25" t="str">
        <f>VLOOKUP(C25,Schools!A:B,2,0)</f>
        <v>Bell Lane Primary School</v>
      </c>
      <c r="E25" t="str">
        <f>VLOOKUP(C25,Schools!$A:$Z,3,0)</f>
        <v>M</v>
      </c>
      <c r="F25" s="76">
        <v>8581</v>
      </c>
      <c r="G25" s="295" t="s">
        <v>4703</v>
      </c>
      <c r="H25" s="74"/>
      <c r="I25" t="str">
        <f t="shared" si="8"/>
        <v>11331/543965</v>
      </c>
      <c r="J25">
        <f>VLOOKUP(C25,Schools!$A:$Z,9,0)</f>
        <v>400051</v>
      </c>
      <c r="K25" s="74" t="s">
        <v>58</v>
      </c>
      <c r="L25" s="74" t="s">
        <v>55</v>
      </c>
      <c r="M25" s="74" t="s">
        <v>51</v>
      </c>
      <c r="N25" s="77" t="str">
        <f>VLOOKUP(C25,Schools!A:D,4,0)</f>
        <v>Primary</v>
      </c>
      <c r="O25" s="74">
        <f t="shared" si="6"/>
        <v>11331</v>
      </c>
      <c r="P25" s="77">
        <f t="shared" si="9"/>
        <v>543965</v>
      </c>
      <c r="Q25" s="78">
        <v>0</v>
      </c>
      <c r="R25" s="286"/>
      <c r="S25" s="286"/>
      <c r="T25" s="465">
        <f t="shared" si="10"/>
        <v>8581</v>
      </c>
      <c r="U25" s="78"/>
      <c r="V25" s="78"/>
      <c r="W25" s="78"/>
      <c r="X25" s="78"/>
      <c r="Y25" s="78"/>
      <c r="Z25" s="78"/>
      <c r="AA25" s="78"/>
      <c r="AB25" s="78"/>
      <c r="AC25" s="51">
        <f t="shared" si="7"/>
        <v>8581</v>
      </c>
      <c r="AD25" s="51"/>
      <c r="AE25" s="78"/>
      <c r="AG25" s="51">
        <f t="shared" si="11"/>
        <v>0</v>
      </c>
      <c r="AH25" s="51">
        <f t="shared" si="12"/>
        <v>8581</v>
      </c>
      <c r="AI25" s="51">
        <f t="shared" si="13"/>
        <v>8581</v>
      </c>
      <c r="AJ25" s="51">
        <f t="shared" si="14"/>
        <v>8581</v>
      </c>
      <c r="AK25"/>
      <c r="AL25"/>
      <c r="AM25"/>
      <c r="AN25"/>
      <c r="AO25"/>
      <c r="AP25"/>
      <c r="AQ25"/>
      <c r="AR25"/>
      <c r="AS25"/>
      <c r="AT25"/>
      <c r="AU25"/>
    </row>
    <row r="26" spans="1:47" x14ac:dyDescent="0.25">
      <c r="A26" t="str">
        <f t="shared" si="5"/>
        <v>GRANTS</v>
      </c>
      <c r="B26" s="75">
        <v>44314</v>
      </c>
      <c r="C26" s="74">
        <f>Schools!A27</f>
        <v>3022008</v>
      </c>
      <c r="D26" t="str">
        <f>VLOOKUP(C26,Schools!A:B,2,0)</f>
        <v>Brookland Infant  &amp; Nursery School</v>
      </c>
      <c r="E26" t="str">
        <f>VLOOKUP(C26,Schools!$A:$Z,3,0)</f>
        <v>M</v>
      </c>
      <c r="F26" s="76">
        <v>7422.25</v>
      </c>
      <c r="G26" s="295" t="s">
        <v>4703</v>
      </c>
      <c r="H26" s="74"/>
      <c r="I26" t="str">
        <f t="shared" si="8"/>
        <v>11331/543965</v>
      </c>
      <c r="J26">
        <f>VLOOKUP(C26,Schools!$A:$Z,9,0)</f>
        <v>400057</v>
      </c>
      <c r="K26" s="74" t="s">
        <v>58</v>
      </c>
      <c r="L26" s="74" t="s">
        <v>55</v>
      </c>
      <c r="M26" s="74" t="s">
        <v>51</v>
      </c>
      <c r="N26" s="77" t="str">
        <f>VLOOKUP(C26,Schools!A:D,4,0)</f>
        <v>Primary</v>
      </c>
      <c r="O26" s="74">
        <f t="shared" si="6"/>
        <v>11331</v>
      </c>
      <c r="P26" s="77">
        <f t="shared" si="9"/>
        <v>543965</v>
      </c>
      <c r="Q26" s="78">
        <v>0</v>
      </c>
      <c r="R26" s="286"/>
      <c r="S26" s="286"/>
      <c r="T26" s="465">
        <f t="shared" si="10"/>
        <v>7422.25</v>
      </c>
      <c r="U26" s="78"/>
      <c r="V26" s="78"/>
      <c r="W26" s="78"/>
      <c r="X26" s="78"/>
      <c r="Y26" s="78"/>
      <c r="Z26" s="78"/>
      <c r="AA26" s="78"/>
      <c r="AB26" s="78"/>
      <c r="AC26" s="51">
        <f t="shared" si="7"/>
        <v>7422.25</v>
      </c>
      <c r="AD26" s="51"/>
      <c r="AE26" s="78"/>
      <c r="AG26" s="51">
        <f t="shared" si="11"/>
        <v>0</v>
      </c>
      <c r="AH26" s="51">
        <f t="shared" si="12"/>
        <v>7422.25</v>
      </c>
      <c r="AI26" s="51">
        <f t="shared" si="13"/>
        <v>7422.25</v>
      </c>
      <c r="AJ26" s="51">
        <f t="shared" si="14"/>
        <v>7422.25</v>
      </c>
      <c r="AK26"/>
      <c r="AL26"/>
      <c r="AM26"/>
      <c r="AN26"/>
      <c r="AO26"/>
      <c r="AP26"/>
      <c r="AQ26"/>
      <c r="AR26"/>
      <c r="AS26"/>
      <c r="AT26"/>
      <c r="AU26"/>
    </row>
    <row r="27" spans="1:47" x14ac:dyDescent="0.25">
      <c r="A27" t="str">
        <f t="shared" si="5"/>
        <v>GRANTS</v>
      </c>
      <c r="B27" s="75">
        <v>44314</v>
      </c>
      <c r="C27" s="74">
        <f>Schools!A28</f>
        <v>3022007</v>
      </c>
      <c r="D27" t="str">
        <f>VLOOKUP(C27,Schools!A:B,2,0)</f>
        <v>Brookland Junior School</v>
      </c>
      <c r="E27" t="str">
        <f>VLOOKUP(C27,Schools!$A:$Z,3,0)</f>
        <v>M</v>
      </c>
      <c r="F27" s="76">
        <v>8016.25</v>
      </c>
      <c r="G27" s="295" t="s">
        <v>4703</v>
      </c>
      <c r="H27" s="74"/>
      <c r="I27" t="str">
        <f t="shared" si="8"/>
        <v>11331/543965</v>
      </c>
      <c r="J27">
        <f>VLOOKUP(C27,Schools!$A:$Z,9,0)</f>
        <v>400040</v>
      </c>
      <c r="K27" s="74" t="s">
        <v>58</v>
      </c>
      <c r="L27" s="74" t="s">
        <v>55</v>
      </c>
      <c r="M27" s="74" t="s">
        <v>51</v>
      </c>
      <c r="N27" s="77" t="str">
        <f>VLOOKUP(C27,Schools!A:D,4,0)</f>
        <v>Primary</v>
      </c>
      <c r="O27" s="74">
        <f t="shared" si="6"/>
        <v>11331</v>
      </c>
      <c r="P27" s="77">
        <f t="shared" si="9"/>
        <v>543965</v>
      </c>
      <c r="Q27" s="78">
        <v>0</v>
      </c>
      <c r="R27" s="286"/>
      <c r="S27" s="286"/>
      <c r="T27" s="465">
        <f t="shared" si="10"/>
        <v>8016.25</v>
      </c>
      <c r="U27" s="78"/>
      <c r="V27" s="78"/>
      <c r="W27" s="78"/>
      <c r="X27" s="78"/>
      <c r="Y27" s="78"/>
      <c r="Z27" s="78"/>
      <c r="AA27" s="78"/>
      <c r="AB27" s="78"/>
      <c r="AC27" s="51">
        <f t="shared" si="7"/>
        <v>8016.25</v>
      </c>
      <c r="AD27" s="51"/>
      <c r="AE27" s="78"/>
      <c r="AG27" s="51">
        <f t="shared" si="11"/>
        <v>0</v>
      </c>
      <c r="AH27" s="51">
        <f t="shared" si="12"/>
        <v>8016.25</v>
      </c>
      <c r="AI27" s="51">
        <f t="shared" si="13"/>
        <v>8016.25</v>
      </c>
      <c r="AJ27" s="51">
        <f t="shared" si="14"/>
        <v>8016.25</v>
      </c>
      <c r="AK27"/>
      <c r="AL27"/>
      <c r="AM27"/>
      <c r="AN27"/>
      <c r="AO27"/>
      <c r="AP27"/>
      <c r="AQ27"/>
      <c r="AR27"/>
      <c r="AS27"/>
      <c r="AT27"/>
      <c r="AU27"/>
    </row>
    <row r="28" spans="1:47" x14ac:dyDescent="0.25">
      <c r="A28" t="str">
        <f t="shared" si="5"/>
        <v>GRANTS</v>
      </c>
      <c r="B28" s="75">
        <v>44314</v>
      </c>
      <c r="C28" s="74">
        <f>Schools!A29</f>
        <v>3022009</v>
      </c>
      <c r="D28" t="str">
        <f>VLOOKUP(C28,Schools!A:B,2,0)</f>
        <v>Brunswick Park Primary &amp; Nursery School</v>
      </c>
      <c r="E28" t="str">
        <f>VLOOKUP(C28,Schools!$A:$Z,3,0)</f>
        <v>M</v>
      </c>
      <c r="F28" s="76">
        <v>9077.1200000000008</v>
      </c>
      <c r="G28" s="295" t="s">
        <v>4703</v>
      </c>
      <c r="H28" s="74"/>
      <c r="I28" t="str">
        <f t="shared" si="8"/>
        <v>11331/543965</v>
      </c>
      <c r="J28">
        <f>VLOOKUP(C28,Schools!$A:$Z,9,0)</f>
        <v>400061</v>
      </c>
      <c r="K28" s="74" t="s">
        <v>58</v>
      </c>
      <c r="L28" s="74" t="s">
        <v>55</v>
      </c>
      <c r="M28" s="74" t="s">
        <v>51</v>
      </c>
      <c r="N28" s="77" t="str">
        <f>VLOOKUP(C28,Schools!A:D,4,0)</f>
        <v>Primary</v>
      </c>
      <c r="O28" s="74">
        <f t="shared" si="6"/>
        <v>11331</v>
      </c>
      <c r="P28" s="77">
        <f t="shared" si="9"/>
        <v>543965</v>
      </c>
      <c r="Q28" s="78">
        <v>0</v>
      </c>
      <c r="R28" s="286"/>
      <c r="S28" s="286"/>
      <c r="T28" s="465">
        <f t="shared" si="10"/>
        <v>9077.1200000000008</v>
      </c>
      <c r="U28" s="78"/>
      <c r="V28" s="78"/>
      <c r="W28" s="78"/>
      <c r="X28" s="78"/>
      <c r="Y28" s="78"/>
      <c r="Z28" s="78"/>
      <c r="AA28" s="78"/>
      <c r="AB28" s="78"/>
      <c r="AC28" s="51">
        <f t="shared" si="7"/>
        <v>9077.1200000000008</v>
      </c>
      <c r="AD28" s="51"/>
      <c r="AE28" s="78"/>
      <c r="AG28" s="51">
        <f t="shared" si="11"/>
        <v>0</v>
      </c>
      <c r="AH28" s="51">
        <f t="shared" si="12"/>
        <v>9077.1200000000008</v>
      </c>
      <c r="AI28" s="51">
        <f t="shared" si="13"/>
        <v>9077.1200000000008</v>
      </c>
      <c r="AJ28" s="51">
        <f t="shared" si="14"/>
        <v>9077.1200000000008</v>
      </c>
      <c r="AK28"/>
      <c r="AL28"/>
      <c r="AM28"/>
      <c r="AN28"/>
      <c r="AO28"/>
      <c r="AP28"/>
      <c r="AQ28"/>
      <c r="AR28"/>
      <c r="AS28"/>
      <c r="AT28"/>
      <c r="AU28"/>
    </row>
    <row r="29" spans="1:47" x14ac:dyDescent="0.25">
      <c r="A29" t="str">
        <f t="shared" si="5"/>
        <v>GRANTS</v>
      </c>
      <c r="B29" s="75">
        <v>44314</v>
      </c>
      <c r="C29" s="74">
        <f>Schools!A30</f>
        <v>3022067</v>
      </c>
      <c r="D29" t="str">
        <f>VLOOKUP(C29,Schools!A:B,2,0)</f>
        <v>Chalgrove Primary School</v>
      </c>
      <c r="E29" t="str">
        <f>VLOOKUP(C29,Schools!$A:$Z,3,0)</f>
        <v>M</v>
      </c>
      <c r="F29" s="76">
        <v>6576.25</v>
      </c>
      <c r="G29" s="295" t="s">
        <v>4703</v>
      </c>
      <c r="H29" s="74"/>
      <c r="I29" t="str">
        <f t="shared" si="8"/>
        <v>11331/543965</v>
      </c>
      <c r="J29">
        <f>VLOOKUP(C29,Schools!$A:$Z,9,0)</f>
        <v>400065</v>
      </c>
      <c r="K29" s="74" t="s">
        <v>58</v>
      </c>
      <c r="L29" s="74" t="s">
        <v>55</v>
      </c>
      <c r="M29" s="74" t="s">
        <v>51</v>
      </c>
      <c r="N29" s="77" t="str">
        <f>VLOOKUP(C29,Schools!A:D,4,0)</f>
        <v>Primary</v>
      </c>
      <c r="O29" s="74">
        <f t="shared" si="6"/>
        <v>11331</v>
      </c>
      <c r="P29" s="77">
        <f t="shared" si="9"/>
        <v>543965</v>
      </c>
      <c r="Q29" s="78">
        <v>0</v>
      </c>
      <c r="R29" s="286"/>
      <c r="S29" s="286"/>
      <c r="T29" s="465">
        <f t="shared" si="10"/>
        <v>6576.25</v>
      </c>
      <c r="U29" s="78"/>
      <c r="V29" s="78"/>
      <c r="W29" s="78"/>
      <c r="X29" s="78"/>
      <c r="Y29" s="78"/>
      <c r="Z29" s="78"/>
      <c r="AA29" s="78"/>
      <c r="AB29" s="78"/>
      <c r="AC29" s="51">
        <f t="shared" si="7"/>
        <v>6576.25</v>
      </c>
      <c r="AD29" s="51"/>
      <c r="AE29" s="78"/>
      <c r="AG29" s="51">
        <f t="shared" si="11"/>
        <v>0</v>
      </c>
      <c r="AH29" s="51">
        <f t="shared" si="12"/>
        <v>6576.25</v>
      </c>
      <c r="AI29" s="51">
        <f t="shared" si="13"/>
        <v>6576.25</v>
      </c>
      <c r="AJ29" s="51">
        <f t="shared" si="14"/>
        <v>6576.25</v>
      </c>
      <c r="AK29"/>
      <c r="AL29"/>
      <c r="AM29"/>
      <c r="AN29"/>
      <c r="AO29"/>
      <c r="AP29"/>
      <c r="AQ29"/>
      <c r="AR29"/>
      <c r="AS29"/>
      <c r="AT29"/>
      <c r="AU29"/>
    </row>
    <row r="30" spans="1:47" x14ac:dyDescent="0.25">
      <c r="A30" t="str">
        <f t="shared" si="5"/>
        <v>GRANTS</v>
      </c>
      <c r="B30" s="75">
        <v>44314</v>
      </c>
      <c r="C30" s="74">
        <f>Schools!A33</f>
        <v>3022011</v>
      </c>
      <c r="D30" t="str">
        <f>VLOOKUP(C30,Schools!A:B,2,0)</f>
        <v>Church Hill Primary School</v>
      </c>
      <c r="E30" t="str">
        <f>VLOOKUP(C30,Schools!$A:$Z,3,0)</f>
        <v>M</v>
      </c>
      <c r="F30" s="76">
        <v>6373.75</v>
      </c>
      <c r="G30" s="295" t="s">
        <v>4703</v>
      </c>
      <c r="H30" s="74"/>
      <c r="I30" t="str">
        <f t="shared" si="8"/>
        <v>11331/543965</v>
      </c>
      <c r="J30">
        <f>VLOOKUP(C30,Schools!$A:$Z,9,0)</f>
        <v>400020</v>
      </c>
      <c r="K30" s="74" t="s">
        <v>58</v>
      </c>
      <c r="L30" s="74" t="s">
        <v>55</v>
      </c>
      <c r="M30" s="74" t="s">
        <v>51</v>
      </c>
      <c r="N30" s="77" t="str">
        <f>VLOOKUP(C30,Schools!A:D,4,0)</f>
        <v>Primary</v>
      </c>
      <c r="O30" s="74">
        <f t="shared" si="6"/>
        <v>11331</v>
      </c>
      <c r="P30" s="77">
        <f t="shared" si="9"/>
        <v>543965</v>
      </c>
      <c r="Q30" s="78">
        <v>0</v>
      </c>
      <c r="R30" s="286"/>
      <c r="S30" s="286"/>
      <c r="T30" s="465">
        <f t="shared" si="10"/>
        <v>6373.75</v>
      </c>
      <c r="U30" s="78"/>
      <c r="V30" s="78"/>
      <c r="W30" s="78"/>
      <c r="X30" s="78"/>
      <c r="Y30" s="78"/>
      <c r="Z30" s="78"/>
      <c r="AA30" s="78"/>
      <c r="AB30" s="78"/>
      <c r="AC30" s="51">
        <f t="shared" si="7"/>
        <v>6373.75</v>
      </c>
      <c r="AD30" s="51"/>
      <c r="AE30" s="78"/>
      <c r="AG30" s="51">
        <f t="shared" si="11"/>
        <v>0</v>
      </c>
      <c r="AH30" s="51">
        <f t="shared" si="12"/>
        <v>6373.75</v>
      </c>
      <c r="AI30" s="51">
        <f t="shared" si="13"/>
        <v>6373.75</v>
      </c>
      <c r="AJ30" s="51">
        <f t="shared" si="14"/>
        <v>6373.75</v>
      </c>
      <c r="AK30"/>
      <c r="AL30"/>
      <c r="AM30"/>
      <c r="AN30"/>
      <c r="AO30"/>
      <c r="AP30"/>
      <c r="AQ30"/>
      <c r="AR30"/>
      <c r="AS30"/>
      <c r="AT30"/>
      <c r="AU30"/>
    </row>
    <row r="31" spans="1:47" x14ac:dyDescent="0.25">
      <c r="A31" t="str">
        <f t="shared" si="5"/>
        <v>GRANTS</v>
      </c>
      <c r="B31" s="75">
        <v>44314</v>
      </c>
      <c r="C31" s="74">
        <f>Schools!A35</f>
        <v>3022014</v>
      </c>
      <c r="D31" t="str">
        <f>VLOOKUP(C31,Schools!A:B,2,0)</f>
        <v>Colindale School</v>
      </c>
      <c r="E31" t="str">
        <f>VLOOKUP(C31,Schools!$A:$Z,3,0)</f>
        <v>M</v>
      </c>
      <c r="F31" s="76">
        <v>11511.62</v>
      </c>
      <c r="G31" s="295" t="s">
        <v>4703</v>
      </c>
      <c r="H31" s="74"/>
      <c r="I31" t="str">
        <f t="shared" si="8"/>
        <v>11331/543965</v>
      </c>
      <c r="J31">
        <f>VLOOKUP(C31,Schools!$A:$Z,9,0)</f>
        <v>400050</v>
      </c>
      <c r="K31" s="74" t="s">
        <v>58</v>
      </c>
      <c r="L31" s="74" t="s">
        <v>55</v>
      </c>
      <c r="M31" s="74" t="s">
        <v>51</v>
      </c>
      <c r="N31" s="77" t="str">
        <f>VLOOKUP(C31,Schools!A:D,4,0)</f>
        <v>Primary</v>
      </c>
      <c r="O31" s="74">
        <f t="shared" si="6"/>
        <v>11331</v>
      </c>
      <c r="P31" s="77">
        <f t="shared" si="9"/>
        <v>543965</v>
      </c>
      <c r="Q31" s="78">
        <v>0</v>
      </c>
      <c r="R31" s="286"/>
      <c r="S31" s="286"/>
      <c r="T31" s="465">
        <f t="shared" si="10"/>
        <v>11511.62</v>
      </c>
      <c r="U31" s="78"/>
      <c r="V31" s="78"/>
      <c r="W31" s="78"/>
      <c r="X31" s="78"/>
      <c r="Y31" s="78"/>
      <c r="Z31" s="78"/>
      <c r="AA31" s="78"/>
      <c r="AB31" s="78"/>
      <c r="AC31" s="51">
        <f t="shared" si="7"/>
        <v>11511.62</v>
      </c>
      <c r="AD31" s="51"/>
      <c r="AE31" s="78"/>
      <c r="AG31" s="51">
        <f t="shared" si="11"/>
        <v>0</v>
      </c>
      <c r="AH31" s="51">
        <f t="shared" si="12"/>
        <v>11511.62</v>
      </c>
      <c r="AI31" s="51">
        <f t="shared" si="13"/>
        <v>11511.62</v>
      </c>
      <c r="AJ31" s="51">
        <f t="shared" si="14"/>
        <v>11511.62</v>
      </c>
      <c r="AK31"/>
      <c r="AL31"/>
      <c r="AM31"/>
      <c r="AN31"/>
      <c r="AO31"/>
      <c r="AP31"/>
      <c r="AQ31"/>
      <c r="AR31"/>
      <c r="AS31"/>
      <c r="AT31"/>
      <c r="AU31"/>
    </row>
    <row r="32" spans="1:47" x14ac:dyDescent="0.25">
      <c r="A32" t="str">
        <f t="shared" si="5"/>
        <v>GRANTS</v>
      </c>
      <c r="B32" s="75">
        <v>44314</v>
      </c>
      <c r="C32" s="74">
        <f>Schools!A36</f>
        <v>3022015</v>
      </c>
      <c r="D32" t="str">
        <f>VLOOKUP(C32,Schools!A:B,2,0)</f>
        <v>Coppetts Wood</v>
      </c>
      <c r="E32" t="str">
        <f>VLOOKUP(C32,Schools!$A:$Z,3,0)</f>
        <v>M</v>
      </c>
      <c r="F32" s="76">
        <v>6740.5</v>
      </c>
      <c r="G32" s="295" t="s">
        <v>4703</v>
      </c>
      <c r="H32" s="74"/>
      <c r="I32" t="str">
        <f t="shared" si="8"/>
        <v>11331/543965</v>
      </c>
      <c r="J32">
        <f>VLOOKUP(C32,Schools!$A:$Z,9,0)</f>
        <v>400059</v>
      </c>
      <c r="K32" s="74" t="s">
        <v>58</v>
      </c>
      <c r="L32" s="74" t="s">
        <v>55</v>
      </c>
      <c r="M32" s="74" t="s">
        <v>51</v>
      </c>
      <c r="N32" s="77" t="str">
        <f>VLOOKUP(C32,Schools!A:D,4,0)</f>
        <v>Primary</v>
      </c>
      <c r="O32" s="74">
        <f t="shared" si="6"/>
        <v>11331</v>
      </c>
      <c r="P32" s="77">
        <f t="shared" si="9"/>
        <v>543965</v>
      </c>
      <c r="Q32" s="78">
        <v>0</v>
      </c>
      <c r="R32" s="286"/>
      <c r="S32" s="286"/>
      <c r="T32" s="465">
        <f t="shared" si="10"/>
        <v>6740.5</v>
      </c>
      <c r="U32" s="78"/>
      <c r="V32" s="78"/>
      <c r="W32" s="78"/>
      <c r="X32" s="78"/>
      <c r="Y32" s="78"/>
      <c r="Z32" s="78"/>
      <c r="AA32" s="78"/>
      <c r="AB32" s="78"/>
      <c r="AC32" s="51">
        <f t="shared" si="7"/>
        <v>6740.5</v>
      </c>
      <c r="AD32" s="51"/>
      <c r="AE32" s="78"/>
      <c r="AG32" s="51">
        <f t="shared" si="11"/>
        <v>0</v>
      </c>
      <c r="AH32" s="51">
        <f t="shared" si="12"/>
        <v>6740.5</v>
      </c>
      <c r="AI32" s="51">
        <f t="shared" si="13"/>
        <v>6740.5</v>
      </c>
      <c r="AJ32" s="51">
        <f t="shared" si="14"/>
        <v>6740.5</v>
      </c>
      <c r="AK32"/>
      <c r="AL32"/>
      <c r="AM32"/>
      <c r="AN32"/>
      <c r="AO32"/>
      <c r="AP32"/>
      <c r="AQ32"/>
      <c r="AR32"/>
      <c r="AS32"/>
      <c r="AT32"/>
      <c r="AU32"/>
    </row>
    <row r="33" spans="1:47" x14ac:dyDescent="0.25">
      <c r="A33" t="str">
        <f t="shared" si="5"/>
        <v>GRANTS</v>
      </c>
      <c r="B33" s="75">
        <v>44314</v>
      </c>
      <c r="C33" s="74">
        <f>Schools!A37</f>
        <v>3022016</v>
      </c>
      <c r="D33" t="str">
        <f>VLOOKUP(C33,Schools!A:B,2,0)</f>
        <v>Courtland School</v>
      </c>
      <c r="E33" t="str">
        <f>VLOOKUP(C33,Schools!$A:$Z,3,0)</f>
        <v>M</v>
      </c>
      <c r="F33" s="76">
        <v>6373.75</v>
      </c>
      <c r="G33" s="295" t="s">
        <v>4703</v>
      </c>
      <c r="H33" s="74"/>
      <c r="I33" t="str">
        <f t="shared" si="8"/>
        <v>11331/543965</v>
      </c>
      <c r="J33">
        <f>VLOOKUP(C33,Schools!$A:$Z,9,0)</f>
        <v>400049</v>
      </c>
      <c r="K33" s="74" t="s">
        <v>58</v>
      </c>
      <c r="L33" s="74" t="s">
        <v>55</v>
      </c>
      <c r="M33" s="74" t="s">
        <v>51</v>
      </c>
      <c r="N33" s="77" t="str">
        <f>VLOOKUP(C33,Schools!A:D,4,0)</f>
        <v>Primary</v>
      </c>
      <c r="O33" s="74">
        <f t="shared" si="6"/>
        <v>11331</v>
      </c>
      <c r="P33" s="77">
        <f t="shared" si="9"/>
        <v>543965</v>
      </c>
      <c r="Q33" s="78">
        <v>0</v>
      </c>
      <c r="R33" s="286"/>
      <c r="S33" s="286"/>
      <c r="T33" s="465">
        <f t="shared" si="10"/>
        <v>6373.75</v>
      </c>
      <c r="U33" s="78"/>
      <c r="V33" s="78"/>
      <c r="W33" s="78"/>
      <c r="X33" s="78"/>
      <c r="Y33" s="78"/>
      <c r="Z33" s="78"/>
      <c r="AA33" s="78"/>
      <c r="AB33" s="78"/>
      <c r="AC33" s="51">
        <f t="shared" si="7"/>
        <v>6373.75</v>
      </c>
      <c r="AD33" s="51"/>
      <c r="AE33" s="78"/>
      <c r="AG33" s="51">
        <f t="shared" si="11"/>
        <v>0</v>
      </c>
      <c r="AH33" s="51">
        <f t="shared" si="12"/>
        <v>6373.75</v>
      </c>
      <c r="AI33" s="51">
        <f t="shared" si="13"/>
        <v>6373.75</v>
      </c>
      <c r="AJ33" s="51">
        <f t="shared" si="14"/>
        <v>6373.75</v>
      </c>
      <c r="AK33"/>
      <c r="AL33"/>
      <c r="AM33"/>
      <c r="AN33"/>
      <c r="AO33"/>
      <c r="AP33"/>
      <c r="AQ33"/>
      <c r="AR33"/>
      <c r="AS33"/>
      <c r="AT33"/>
      <c r="AU33"/>
    </row>
    <row r="34" spans="1:47" x14ac:dyDescent="0.25">
      <c r="A34" t="str">
        <f t="shared" si="5"/>
        <v>GRANTS</v>
      </c>
      <c r="B34" s="75">
        <v>44314</v>
      </c>
      <c r="C34" s="74">
        <f>Schools!A38</f>
        <v>3022017</v>
      </c>
      <c r="D34" t="str">
        <f>VLOOKUP(C34,Schools!A:B,2,0)</f>
        <v>Cromer Road Primary School</v>
      </c>
      <c r="E34" t="str">
        <f>VLOOKUP(C34,Schools!$A:$Z,3,0)</f>
        <v>M</v>
      </c>
      <c r="F34" s="76">
        <v>8781.25</v>
      </c>
      <c r="G34" s="295" t="s">
        <v>4703</v>
      </c>
      <c r="H34" s="74"/>
      <c r="I34" t="str">
        <f t="shared" si="8"/>
        <v>11331/543965</v>
      </c>
      <c r="J34">
        <f>VLOOKUP(C34,Schools!$A:$Z,9,0)</f>
        <v>400080</v>
      </c>
      <c r="K34" s="74" t="s">
        <v>58</v>
      </c>
      <c r="L34" s="74" t="s">
        <v>55</v>
      </c>
      <c r="M34" s="74" t="s">
        <v>51</v>
      </c>
      <c r="N34" s="77" t="str">
        <f>VLOOKUP(C34,Schools!A:D,4,0)</f>
        <v>Primary</v>
      </c>
      <c r="O34" s="74">
        <f t="shared" si="6"/>
        <v>11331</v>
      </c>
      <c r="P34" s="77">
        <f t="shared" si="9"/>
        <v>543965</v>
      </c>
      <c r="Q34" s="78">
        <v>0</v>
      </c>
      <c r="R34" s="286"/>
      <c r="S34" s="286"/>
      <c r="T34" s="465">
        <f t="shared" si="10"/>
        <v>8781.25</v>
      </c>
      <c r="U34" s="78"/>
      <c r="V34" s="78"/>
      <c r="W34" s="78"/>
      <c r="X34" s="78"/>
      <c r="Y34" s="78"/>
      <c r="Z34" s="78"/>
      <c r="AA34" s="78"/>
      <c r="AB34" s="78"/>
      <c r="AC34" s="51">
        <f t="shared" si="7"/>
        <v>8781.25</v>
      </c>
      <c r="AD34" s="51"/>
      <c r="AE34" s="78"/>
      <c r="AG34" s="51">
        <f t="shared" si="11"/>
        <v>0</v>
      </c>
      <c r="AH34" s="51">
        <f t="shared" si="12"/>
        <v>8781.25</v>
      </c>
      <c r="AI34" s="51">
        <f t="shared" si="13"/>
        <v>8781.25</v>
      </c>
      <c r="AJ34" s="51">
        <f t="shared" si="14"/>
        <v>8781.25</v>
      </c>
      <c r="AK34"/>
      <c r="AL34"/>
      <c r="AM34"/>
      <c r="AN34"/>
      <c r="AO34"/>
      <c r="AP34"/>
      <c r="AQ34"/>
      <c r="AR34"/>
      <c r="AS34"/>
      <c r="AT34"/>
      <c r="AU34"/>
    </row>
    <row r="35" spans="1:47" x14ac:dyDescent="0.25">
      <c r="A35" t="str">
        <f t="shared" si="5"/>
        <v>GRANTS</v>
      </c>
      <c r="B35" s="75">
        <v>44314</v>
      </c>
      <c r="C35" s="74">
        <f>Schools!A39</f>
        <v>3022073</v>
      </c>
      <c r="D35" t="str">
        <f>VLOOKUP(C35,Schools!A:B,2,0)</f>
        <v>Danegrove JMI School</v>
      </c>
      <c r="E35" t="str">
        <f>VLOOKUP(C35,Schools!$A:$Z,3,0)</f>
        <v>M</v>
      </c>
      <c r="F35" s="76">
        <v>11076.25</v>
      </c>
      <c r="G35" s="295" t="s">
        <v>4703</v>
      </c>
      <c r="H35" s="74"/>
      <c r="I35" t="str">
        <f t="shared" si="8"/>
        <v>11331/543965</v>
      </c>
      <c r="J35">
        <f>VLOOKUP(C35,Schools!$A:$Z,9,0)</f>
        <v>400105</v>
      </c>
      <c r="K35" s="74" t="s">
        <v>58</v>
      </c>
      <c r="L35" s="74" t="s">
        <v>55</v>
      </c>
      <c r="M35" s="74" t="s">
        <v>51</v>
      </c>
      <c r="N35" s="77" t="str">
        <f>VLOOKUP(C35,Schools!A:D,4,0)</f>
        <v>Primary</v>
      </c>
      <c r="O35" s="74">
        <f t="shared" si="6"/>
        <v>11331</v>
      </c>
      <c r="P35" s="77">
        <f t="shared" si="9"/>
        <v>543965</v>
      </c>
      <c r="Q35" s="78">
        <v>0</v>
      </c>
      <c r="R35" s="286"/>
      <c r="S35" s="286"/>
      <c r="T35" s="465">
        <f t="shared" si="10"/>
        <v>11076.25</v>
      </c>
      <c r="U35" s="78"/>
      <c r="V35" s="78"/>
      <c r="W35" s="78"/>
      <c r="X35" s="78"/>
      <c r="Y35" s="78"/>
      <c r="Z35" s="78"/>
      <c r="AA35" s="78"/>
      <c r="AB35" s="78"/>
      <c r="AC35" s="51">
        <f t="shared" si="7"/>
        <v>11076.25</v>
      </c>
      <c r="AD35" s="51"/>
      <c r="AE35" s="78"/>
      <c r="AG35" s="51">
        <f t="shared" si="11"/>
        <v>0</v>
      </c>
      <c r="AH35" s="51">
        <f t="shared" si="12"/>
        <v>11076.25</v>
      </c>
      <c r="AI35" s="51">
        <f t="shared" si="13"/>
        <v>11076.25</v>
      </c>
      <c r="AJ35" s="51">
        <f t="shared" si="14"/>
        <v>11076.25</v>
      </c>
      <c r="AK35"/>
      <c r="AL35"/>
      <c r="AM35"/>
      <c r="AN35"/>
      <c r="AO35"/>
      <c r="AP35"/>
      <c r="AQ35"/>
      <c r="AR35"/>
      <c r="AS35"/>
      <c r="AT35"/>
      <c r="AU35"/>
    </row>
    <row r="36" spans="1:47" x14ac:dyDescent="0.25">
      <c r="A36" t="str">
        <f t="shared" si="5"/>
        <v>GRANTS</v>
      </c>
      <c r="B36" s="75">
        <v>44314</v>
      </c>
      <c r="C36" s="74">
        <f>Schools!A40</f>
        <v>3022019</v>
      </c>
      <c r="D36" t="str">
        <f>VLOOKUP(C36,Schools!A:B,2,0)</f>
        <v>Deansbrook Infant School</v>
      </c>
      <c r="E36" t="str">
        <f>VLOOKUP(C36,Schools!$A:$Z,3,0)</f>
        <v>M</v>
      </c>
      <c r="F36" s="76">
        <v>7019.5</v>
      </c>
      <c r="G36" s="295" t="s">
        <v>4703</v>
      </c>
      <c r="H36" s="74"/>
      <c r="I36" t="str">
        <f t="shared" si="8"/>
        <v>11331/543965</v>
      </c>
      <c r="J36">
        <f>VLOOKUP(C36,Schools!$A:$Z,9,0)</f>
        <v>400036</v>
      </c>
      <c r="K36" s="74" t="s">
        <v>58</v>
      </c>
      <c r="L36" s="74" t="s">
        <v>55</v>
      </c>
      <c r="M36" s="74" t="s">
        <v>51</v>
      </c>
      <c r="N36" s="77" t="str">
        <f>VLOOKUP(C36,Schools!A:D,4,0)</f>
        <v>Primary</v>
      </c>
      <c r="O36" s="74">
        <f t="shared" si="6"/>
        <v>11331</v>
      </c>
      <c r="P36" s="77">
        <f t="shared" si="9"/>
        <v>543965</v>
      </c>
      <c r="Q36" s="78">
        <v>0</v>
      </c>
      <c r="R36" s="286"/>
      <c r="S36" s="286"/>
      <c r="T36" s="465">
        <f t="shared" si="10"/>
        <v>7019.5</v>
      </c>
      <c r="U36" s="78"/>
      <c r="V36" s="78"/>
      <c r="W36" s="78"/>
      <c r="X36" s="78"/>
      <c r="Y36" s="78"/>
      <c r="Z36" s="78"/>
      <c r="AA36" s="78"/>
      <c r="AB36" s="78"/>
      <c r="AC36" s="51">
        <f t="shared" si="7"/>
        <v>7019.5</v>
      </c>
      <c r="AD36" s="51"/>
      <c r="AE36" s="78"/>
      <c r="AG36" s="51">
        <f t="shared" si="11"/>
        <v>0</v>
      </c>
      <c r="AH36" s="51">
        <f t="shared" si="12"/>
        <v>7019.5</v>
      </c>
      <c r="AI36" s="51">
        <f t="shared" si="13"/>
        <v>7019.5</v>
      </c>
      <c r="AJ36" s="51">
        <f t="shared" si="14"/>
        <v>7019.5</v>
      </c>
      <c r="AK36"/>
      <c r="AL36"/>
      <c r="AM36"/>
      <c r="AN36"/>
      <c r="AO36"/>
      <c r="AP36"/>
      <c r="AQ36"/>
      <c r="AR36"/>
      <c r="AS36"/>
      <c r="AT36"/>
      <c r="AU36"/>
    </row>
    <row r="37" spans="1:47" x14ac:dyDescent="0.25">
      <c r="A37" t="str">
        <f t="shared" si="5"/>
        <v>GRANTS</v>
      </c>
      <c r="B37" s="75">
        <v>44314</v>
      </c>
      <c r="C37" s="74">
        <f>Schools!A42</f>
        <v>3022021</v>
      </c>
      <c r="D37" t="str">
        <f>VLOOKUP(C37,Schools!A:B,2,0)</f>
        <v>Dollis Primary School</v>
      </c>
      <c r="E37" t="str">
        <f>VLOOKUP(C37,Schools!$A:$Z,3,0)</f>
        <v>M</v>
      </c>
      <c r="F37" s="76">
        <v>10077.25</v>
      </c>
      <c r="G37" s="295" t="s">
        <v>4703</v>
      </c>
      <c r="H37" s="74"/>
      <c r="I37" t="str">
        <f t="shared" si="8"/>
        <v>11331/543965</v>
      </c>
      <c r="J37">
        <f>VLOOKUP(C37,Schools!$A:$Z,9,0)</f>
        <v>400042</v>
      </c>
      <c r="K37" s="74" t="s">
        <v>58</v>
      </c>
      <c r="L37" s="74" t="s">
        <v>55</v>
      </c>
      <c r="M37" s="74" t="s">
        <v>51</v>
      </c>
      <c r="N37" s="77" t="str">
        <f>VLOOKUP(C37,Schools!A:D,4,0)</f>
        <v>Primary</v>
      </c>
      <c r="O37" s="74">
        <f t="shared" si="6"/>
        <v>11331</v>
      </c>
      <c r="P37" s="77">
        <f t="shared" si="9"/>
        <v>543965</v>
      </c>
      <c r="Q37" s="78">
        <v>0</v>
      </c>
      <c r="R37" s="286"/>
      <c r="S37" s="286"/>
      <c r="T37" s="465">
        <f t="shared" si="10"/>
        <v>10077.25</v>
      </c>
      <c r="U37" s="78"/>
      <c r="V37" s="78"/>
      <c r="W37" s="78"/>
      <c r="X37" s="78"/>
      <c r="Y37" s="78"/>
      <c r="Z37" s="78"/>
      <c r="AA37" s="78"/>
      <c r="AB37" s="78"/>
      <c r="AC37" s="51">
        <f t="shared" si="7"/>
        <v>10077.25</v>
      </c>
      <c r="AD37" s="51"/>
      <c r="AE37" s="78"/>
      <c r="AG37" s="51">
        <f t="shared" si="11"/>
        <v>0</v>
      </c>
      <c r="AH37" s="51">
        <f t="shared" si="12"/>
        <v>10077.25</v>
      </c>
      <c r="AI37" s="51">
        <f t="shared" si="13"/>
        <v>10077.25</v>
      </c>
      <c r="AJ37" s="51">
        <f t="shared" si="14"/>
        <v>10077.25</v>
      </c>
      <c r="AK37"/>
      <c r="AL37"/>
      <c r="AM37"/>
      <c r="AN37"/>
      <c r="AO37"/>
      <c r="AP37"/>
      <c r="AQ37"/>
      <c r="AR37"/>
      <c r="AS37"/>
      <c r="AT37"/>
      <c r="AU37"/>
    </row>
    <row r="38" spans="1:47" x14ac:dyDescent="0.25">
      <c r="A38" t="str">
        <f t="shared" si="5"/>
        <v>GRANTS</v>
      </c>
      <c r="B38" s="75">
        <v>44314</v>
      </c>
      <c r="C38" s="74">
        <f>Schools!A43</f>
        <v>3022023</v>
      </c>
      <c r="D38" t="str">
        <f>VLOOKUP(C38,Schools!A:B,2,0)</f>
        <v>Edgware Primary School</v>
      </c>
      <c r="E38" t="str">
        <f>VLOOKUP(C38,Schools!$A:$Z,3,0)</f>
        <v>M</v>
      </c>
      <c r="F38" s="76">
        <v>10414.75</v>
      </c>
      <c r="G38" s="295" t="s">
        <v>4703</v>
      </c>
      <c r="H38" s="74"/>
      <c r="I38" t="str">
        <f t="shared" si="8"/>
        <v>11331/543965</v>
      </c>
      <c r="J38">
        <f>VLOOKUP(C38,Schools!$A:$Z,9,0)</f>
        <v>400159</v>
      </c>
      <c r="K38" s="74" t="s">
        <v>58</v>
      </c>
      <c r="L38" s="74" t="s">
        <v>55</v>
      </c>
      <c r="M38" s="74" t="s">
        <v>51</v>
      </c>
      <c r="N38" s="77" t="str">
        <f>VLOOKUP(C38,Schools!A:D,4,0)</f>
        <v>Primary</v>
      </c>
      <c r="O38" s="74">
        <f t="shared" si="6"/>
        <v>11331</v>
      </c>
      <c r="P38" s="77">
        <f t="shared" si="9"/>
        <v>543965</v>
      </c>
      <c r="Q38" s="78">
        <v>0</v>
      </c>
      <c r="R38" s="286"/>
      <c r="S38" s="286"/>
      <c r="T38" s="465">
        <f t="shared" si="10"/>
        <v>10414.75</v>
      </c>
      <c r="U38" s="78"/>
      <c r="V38" s="78"/>
      <c r="W38" s="78"/>
      <c r="X38" s="78"/>
      <c r="Y38" s="78"/>
      <c r="Z38" s="78"/>
      <c r="AA38" s="78"/>
      <c r="AB38" s="78"/>
      <c r="AC38" s="51">
        <f t="shared" si="7"/>
        <v>10414.75</v>
      </c>
      <c r="AD38" s="51"/>
      <c r="AE38" s="78"/>
      <c r="AG38" s="51">
        <f t="shared" si="11"/>
        <v>0</v>
      </c>
      <c r="AH38" s="51">
        <f t="shared" si="12"/>
        <v>10414.75</v>
      </c>
      <c r="AI38" s="51">
        <f t="shared" si="13"/>
        <v>10414.75</v>
      </c>
      <c r="AJ38" s="51">
        <f t="shared" si="14"/>
        <v>10414.75</v>
      </c>
      <c r="AK38"/>
      <c r="AL38"/>
      <c r="AM38"/>
      <c r="AN38"/>
      <c r="AO38"/>
      <c r="AP38"/>
      <c r="AQ38"/>
      <c r="AR38"/>
      <c r="AS38"/>
      <c r="AT38"/>
      <c r="AU38"/>
    </row>
    <row r="39" spans="1:47" x14ac:dyDescent="0.25">
      <c r="A39" t="str">
        <f t="shared" si="5"/>
        <v>GRANTS</v>
      </c>
      <c r="B39" s="75">
        <v>44314</v>
      </c>
      <c r="C39" s="74">
        <f>Schools!A45</f>
        <v>3022024</v>
      </c>
      <c r="D39" t="str">
        <f>VLOOKUP(C39,Schools!A:B,2,0)</f>
        <v>Fairway Primary School</v>
      </c>
      <c r="E39" t="str">
        <f>VLOOKUP(C39,Schools!$A:$Z,3,0)</f>
        <v>M</v>
      </c>
      <c r="F39" s="76">
        <v>6992.16</v>
      </c>
      <c r="G39" s="295" t="s">
        <v>4703</v>
      </c>
      <c r="H39" s="74"/>
      <c r="I39" t="str">
        <f t="shared" si="8"/>
        <v>11331/543965</v>
      </c>
      <c r="J39">
        <f>VLOOKUP(C39,Schools!$A:$Z,9,0)</f>
        <v>400047</v>
      </c>
      <c r="K39" s="74" t="s">
        <v>58</v>
      </c>
      <c r="L39" s="74" t="s">
        <v>55</v>
      </c>
      <c r="M39" s="74" t="s">
        <v>51</v>
      </c>
      <c r="N39" s="77" t="str">
        <f>VLOOKUP(C39,Schools!A:D,4,0)</f>
        <v>Primary</v>
      </c>
      <c r="O39" s="74">
        <f t="shared" si="6"/>
        <v>11331</v>
      </c>
      <c r="P39" s="77">
        <f t="shared" si="9"/>
        <v>543965</v>
      </c>
      <c r="Q39" s="78">
        <v>0</v>
      </c>
      <c r="R39" s="286"/>
      <c r="S39" s="286"/>
      <c r="T39" s="465">
        <f t="shared" si="10"/>
        <v>6992.16</v>
      </c>
      <c r="U39" s="78"/>
      <c r="V39" s="78"/>
      <c r="W39" s="78"/>
      <c r="X39" s="78"/>
      <c r="Y39" s="78"/>
      <c r="Z39" s="78"/>
      <c r="AA39" s="78"/>
      <c r="AB39" s="78"/>
      <c r="AC39" s="51">
        <f t="shared" si="7"/>
        <v>6992.16</v>
      </c>
      <c r="AD39" s="51"/>
      <c r="AE39" s="78"/>
      <c r="AG39" s="51">
        <f t="shared" si="11"/>
        <v>0</v>
      </c>
      <c r="AH39" s="51">
        <f t="shared" si="12"/>
        <v>6992.16</v>
      </c>
      <c r="AI39" s="51">
        <f t="shared" si="13"/>
        <v>6992.16</v>
      </c>
      <c r="AJ39" s="51">
        <f t="shared" si="14"/>
        <v>6992.16</v>
      </c>
      <c r="AK39"/>
      <c r="AL39"/>
      <c r="AM39"/>
      <c r="AN39"/>
      <c r="AO39"/>
      <c r="AP39"/>
      <c r="AQ39"/>
      <c r="AR39"/>
      <c r="AS39"/>
      <c r="AT39"/>
      <c r="AU39"/>
    </row>
    <row r="40" spans="1:47" x14ac:dyDescent="0.25">
      <c r="A40" t="str">
        <f t="shared" si="5"/>
        <v>GRANTS</v>
      </c>
      <c r="B40" s="75">
        <v>44314</v>
      </c>
      <c r="C40" s="74">
        <f>Schools!A46</f>
        <v>3022025</v>
      </c>
      <c r="D40" t="str">
        <f>VLOOKUP(C40,Schools!A:B,2,0)</f>
        <v>Foulds</v>
      </c>
      <c r="E40" t="str">
        <f>VLOOKUP(C40,Schools!$A:$Z,3,0)</f>
        <v>M</v>
      </c>
      <c r="F40" s="76">
        <v>7600</v>
      </c>
      <c r="G40" s="295" t="s">
        <v>4703</v>
      </c>
      <c r="H40" s="74"/>
      <c r="I40" t="str">
        <f t="shared" si="8"/>
        <v>11331/543965</v>
      </c>
      <c r="J40">
        <f>VLOOKUP(C40,Schools!$A:$Z,9,0)</f>
        <v>400001</v>
      </c>
      <c r="K40" s="74" t="s">
        <v>58</v>
      </c>
      <c r="L40" s="74" t="s">
        <v>55</v>
      </c>
      <c r="M40" s="74" t="s">
        <v>51</v>
      </c>
      <c r="N40" s="77" t="str">
        <f>VLOOKUP(C40,Schools!A:D,4,0)</f>
        <v>Primary</v>
      </c>
      <c r="O40" s="74">
        <f t="shared" si="6"/>
        <v>11331</v>
      </c>
      <c r="P40" s="77">
        <f t="shared" si="9"/>
        <v>543965</v>
      </c>
      <c r="Q40" s="78">
        <v>0</v>
      </c>
      <c r="R40" s="286"/>
      <c r="S40" s="286"/>
      <c r="T40" s="465">
        <f t="shared" si="10"/>
        <v>7600</v>
      </c>
      <c r="U40" s="78"/>
      <c r="V40" s="78"/>
      <c r="W40" s="78"/>
      <c r="X40" s="78"/>
      <c r="Y40" s="78"/>
      <c r="Z40" s="78"/>
      <c r="AA40" s="78"/>
      <c r="AB40" s="78"/>
      <c r="AC40" s="51">
        <f t="shared" si="7"/>
        <v>7600</v>
      </c>
      <c r="AD40" s="51"/>
      <c r="AE40" s="78"/>
      <c r="AG40" s="51">
        <f t="shared" si="11"/>
        <v>0</v>
      </c>
      <c r="AH40" s="51">
        <f t="shared" si="12"/>
        <v>7600</v>
      </c>
      <c r="AI40" s="51">
        <f t="shared" si="13"/>
        <v>7600</v>
      </c>
      <c r="AJ40" s="51">
        <f t="shared" si="14"/>
        <v>7600</v>
      </c>
      <c r="AK40"/>
      <c r="AL40"/>
      <c r="AM40"/>
      <c r="AN40"/>
      <c r="AO40"/>
      <c r="AP40"/>
      <c r="AQ40"/>
      <c r="AR40"/>
      <c r="AS40"/>
      <c r="AT40"/>
      <c r="AU40"/>
    </row>
    <row r="41" spans="1:47" x14ac:dyDescent="0.25">
      <c r="A41" t="str">
        <f t="shared" si="5"/>
        <v>GRANTS</v>
      </c>
      <c r="B41" s="75">
        <v>44314</v>
      </c>
      <c r="C41" s="74">
        <f>Schools!A47</f>
        <v>3022026</v>
      </c>
      <c r="D41" t="str">
        <f>VLOOKUP(C41,Schools!A:B,2,0)</f>
        <v>Frith Manor School</v>
      </c>
      <c r="E41" t="str">
        <f>VLOOKUP(C41,Schools!$A:$Z,3,0)</f>
        <v>M</v>
      </c>
      <c r="F41" s="76">
        <v>10536.25</v>
      </c>
      <c r="G41" s="295" t="s">
        <v>4703</v>
      </c>
      <c r="H41" s="74"/>
      <c r="I41" t="str">
        <f t="shared" si="8"/>
        <v>11331/543965</v>
      </c>
      <c r="J41">
        <f>VLOOKUP(C41,Schools!$A:$Z,9,0)</f>
        <v>400082</v>
      </c>
      <c r="K41" s="74" t="s">
        <v>58</v>
      </c>
      <c r="L41" s="74" t="s">
        <v>55</v>
      </c>
      <c r="M41" s="74" t="s">
        <v>51</v>
      </c>
      <c r="N41" s="77" t="str">
        <f>VLOOKUP(C41,Schools!A:D,4,0)</f>
        <v>Primary</v>
      </c>
      <c r="O41" s="74">
        <f t="shared" si="6"/>
        <v>11331</v>
      </c>
      <c r="P41" s="77">
        <f t="shared" si="9"/>
        <v>543965</v>
      </c>
      <c r="Q41" s="78">
        <v>0</v>
      </c>
      <c r="R41" s="286"/>
      <c r="S41" s="286"/>
      <c r="T41" s="465">
        <f t="shared" si="10"/>
        <v>10536.25</v>
      </c>
      <c r="U41" s="78"/>
      <c r="V41" s="78"/>
      <c r="W41" s="78"/>
      <c r="X41" s="78"/>
      <c r="Y41" s="78"/>
      <c r="Z41" s="78"/>
      <c r="AA41" s="78"/>
      <c r="AB41" s="78"/>
      <c r="AC41" s="51">
        <f t="shared" si="7"/>
        <v>10536.25</v>
      </c>
      <c r="AD41" s="51"/>
      <c r="AE41" s="78"/>
      <c r="AG41" s="51">
        <f t="shared" si="11"/>
        <v>0</v>
      </c>
      <c r="AH41" s="51">
        <f t="shared" si="12"/>
        <v>10536.25</v>
      </c>
      <c r="AI41" s="51">
        <f t="shared" si="13"/>
        <v>10536.25</v>
      </c>
      <c r="AJ41" s="51">
        <f t="shared" si="14"/>
        <v>10536.25</v>
      </c>
      <c r="AK41"/>
      <c r="AL41"/>
      <c r="AM41"/>
      <c r="AN41"/>
      <c r="AO41"/>
      <c r="AP41"/>
      <c r="AQ41"/>
      <c r="AR41"/>
      <c r="AS41"/>
      <c r="AT41"/>
      <c r="AU41"/>
    </row>
    <row r="42" spans="1:47" x14ac:dyDescent="0.25">
      <c r="A42" t="str">
        <f t="shared" si="5"/>
        <v>GRANTS</v>
      </c>
      <c r="B42" s="75">
        <v>44314</v>
      </c>
      <c r="C42" s="74">
        <f>Schools!A48</f>
        <v>3022028</v>
      </c>
      <c r="D42" t="str">
        <f>VLOOKUP(C42,Schools!A:B,2,0)</f>
        <v>Garden Suburb Infant School</v>
      </c>
      <c r="E42" t="str">
        <f>VLOOKUP(C42,Schools!$A:$Z,3,0)</f>
        <v>M</v>
      </c>
      <c r="F42" s="76">
        <v>6835</v>
      </c>
      <c r="G42" s="295" t="s">
        <v>4703</v>
      </c>
      <c r="H42" s="74"/>
      <c r="I42" t="str">
        <f t="shared" si="8"/>
        <v>11331/543965</v>
      </c>
      <c r="J42">
        <f>VLOOKUP(C42,Schools!$A:$Z,9,0)</f>
        <v>400067</v>
      </c>
      <c r="K42" s="74" t="s">
        <v>58</v>
      </c>
      <c r="L42" s="74" t="s">
        <v>55</v>
      </c>
      <c r="M42" s="74" t="s">
        <v>51</v>
      </c>
      <c r="N42" s="77" t="str">
        <f>VLOOKUP(C42,Schools!A:D,4,0)</f>
        <v>Primary</v>
      </c>
      <c r="O42" s="74">
        <f t="shared" si="6"/>
        <v>11331</v>
      </c>
      <c r="P42" s="77">
        <f t="shared" si="9"/>
        <v>543965</v>
      </c>
      <c r="Q42" s="78">
        <v>0</v>
      </c>
      <c r="R42" s="286"/>
      <c r="S42" s="286"/>
      <c r="T42" s="465">
        <f t="shared" si="10"/>
        <v>6835</v>
      </c>
      <c r="U42" s="78"/>
      <c r="V42" s="78"/>
      <c r="W42" s="78"/>
      <c r="X42" s="78"/>
      <c r="Y42" s="78"/>
      <c r="Z42" s="78"/>
      <c r="AA42" s="78"/>
      <c r="AB42" s="78"/>
      <c r="AC42" s="51">
        <f t="shared" si="7"/>
        <v>6835</v>
      </c>
      <c r="AD42" s="51"/>
      <c r="AE42" s="78"/>
      <c r="AG42" s="51">
        <f t="shared" si="11"/>
        <v>0</v>
      </c>
      <c r="AH42" s="51">
        <f t="shared" si="12"/>
        <v>6835</v>
      </c>
      <c r="AI42" s="51">
        <f t="shared" si="13"/>
        <v>6835</v>
      </c>
      <c r="AJ42" s="51">
        <f t="shared" si="14"/>
        <v>6835</v>
      </c>
      <c r="AK42"/>
      <c r="AL42"/>
      <c r="AM42"/>
      <c r="AN42"/>
      <c r="AO42"/>
      <c r="AP42"/>
      <c r="AQ42"/>
      <c r="AR42"/>
      <c r="AS42"/>
      <c r="AT42"/>
      <c r="AU42"/>
    </row>
    <row r="43" spans="1:47" x14ac:dyDescent="0.25">
      <c r="A43" t="str">
        <f t="shared" si="5"/>
        <v>GRANTS</v>
      </c>
      <c r="B43" s="75">
        <v>44314</v>
      </c>
      <c r="C43" s="74">
        <f>Schools!A49</f>
        <v>3022027</v>
      </c>
      <c r="D43" t="str">
        <f>VLOOKUP(C43,Schools!A:B,2,0)</f>
        <v>Garden Suburb Junior</v>
      </c>
      <c r="E43" t="str">
        <f>VLOOKUP(C43,Schools!$A:$Z,3,0)</f>
        <v>M</v>
      </c>
      <c r="F43" s="76">
        <v>7993.75</v>
      </c>
      <c r="G43" s="295" t="s">
        <v>4703</v>
      </c>
      <c r="H43" s="74"/>
      <c r="I43" t="str">
        <f t="shared" si="8"/>
        <v>11331/543965</v>
      </c>
      <c r="J43">
        <f>VLOOKUP(C43,Schools!$A:$Z,9,0)</f>
        <v>400002</v>
      </c>
      <c r="K43" s="74" t="s">
        <v>58</v>
      </c>
      <c r="L43" s="74" t="s">
        <v>55</v>
      </c>
      <c r="M43" s="74" t="s">
        <v>51</v>
      </c>
      <c r="N43" s="77" t="str">
        <f>VLOOKUP(C43,Schools!A:D,4,0)</f>
        <v>Primary</v>
      </c>
      <c r="O43" s="74">
        <f t="shared" si="6"/>
        <v>11331</v>
      </c>
      <c r="P43" s="77">
        <f t="shared" si="9"/>
        <v>543965</v>
      </c>
      <c r="Q43" s="78">
        <v>0</v>
      </c>
      <c r="R43" s="286"/>
      <c r="S43" s="286"/>
      <c r="T43" s="465">
        <f t="shared" si="10"/>
        <v>7993.75</v>
      </c>
      <c r="U43" s="78"/>
      <c r="V43" s="78"/>
      <c r="W43" s="78"/>
      <c r="X43" s="78"/>
      <c r="Y43" s="78"/>
      <c r="Z43" s="78"/>
      <c r="AA43" s="78"/>
      <c r="AB43" s="78"/>
      <c r="AC43" s="51">
        <f t="shared" si="7"/>
        <v>7993.75</v>
      </c>
      <c r="AD43" s="51"/>
      <c r="AE43" s="78"/>
      <c r="AG43" s="51">
        <f t="shared" si="11"/>
        <v>0</v>
      </c>
      <c r="AH43" s="51">
        <f t="shared" si="12"/>
        <v>7993.75</v>
      </c>
      <c r="AI43" s="51">
        <f t="shared" si="13"/>
        <v>7993.75</v>
      </c>
      <c r="AJ43" s="51">
        <f t="shared" si="14"/>
        <v>7993.75</v>
      </c>
      <c r="AK43"/>
      <c r="AL43"/>
      <c r="AM43"/>
      <c r="AN43"/>
      <c r="AO43"/>
      <c r="AP43"/>
      <c r="AQ43"/>
      <c r="AR43"/>
      <c r="AS43"/>
      <c r="AT43"/>
      <c r="AU43"/>
    </row>
    <row r="44" spans="1:47" x14ac:dyDescent="0.25">
      <c r="A44" t="str">
        <f t="shared" si="5"/>
        <v>GRANTS</v>
      </c>
      <c r="B44" s="75">
        <v>44314</v>
      </c>
      <c r="C44" s="74">
        <f>Schools!A50</f>
        <v>3022029</v>
      </c>
      <c r="D44" t="str">
        <f>VLOOKUP(C44,Schools!A:B,2,0)</f>
        <v>Goldbeaters Primary School</v>
      </c>
      <c r="E44" t="str">
        <f>VLOOKUP(C44,Schools!$A:$Z,3,0)</f>
        <v>M</v>
      </c>
      <c r="F44" s="76">
        <v>9172.75</v>
      </c>
      <c r="G44" s="295" t="s">
        <v>4703</v>
      </c>
      <c r="H44" s="74"/>
      <c r="I44" t="str">
        <f t="shared" si="8"/>
        <v>11331/543965</v>
      </c>
      <c r="J44">
        <f>VLOOKUP(C44,Schools!$A:$Z,9,0)</f>
        <v>400035</v>
      </c>
      <c r="K44" s="74" t="s">
        <v>58</v>
      </c>
      <c r="L44" s="74" t="s">
        <v>55</v>
      </c>
      <c r="M44" s="74" t="s">
        <v>51</v>
      </c>
      <c r="N44" s="77" t="str">
        <f>VLOOKUP(C44,Schools!A:D,4,0)</f>
        <v>Primary</v>
      </c>
      <c r="O44" s="74">
        <f t="shared" si="6"/>
        <v>11331</v>
      </c>
      <c r="P44" s="77">
        <f t="shared" si="9"/>
        <v>543965</v>
      </c>
      <c r="Q44" s="78">
        <v>0</v>
      </c>
      <c r="R44" s="286"/>
      <c r="S44" s="286"/>
      <c r="T44" s="465">
        <f t="shared" si="10"/>
        <v>9172.75</v>
      </c>
      <c r="U44" s="78"/>
      <c r="V44" s="78"/>
      <c r="W44" s="78"/>
      <c r="X44" s="78"/>
      <c r="Y44" s="78"/>
      <c r="Z44" s="78"/>
      <c r="AA44" s="78"/>
      <c r="AB44" s="78"/>
      <c r="AC44" s="51">
        <f t="shared" si="7"/>
        <v>9172.75</v>
      </c>
      <c r="AD44" s="51"/>
      <c r="AE44" s="78"/>
      <c r="AG44" s="51">
        <f t="shared" si="11"/>
        <v>0</v>
      </c>
      <c r="AH44" s="51">
        <f t="shared" si="12"/>
        <v>9172.75</v>
      </c>
      <c r="AI44" s="51">
        <f t="shared" si="13"/>
        <v>9172.75</v>
      </c>
      <c r="AJ44" s="51">
        <f t="shared" si="14"/>
        <v>9172.75</v>
      </c>
      <c r="AK44"/>
      <c r="AL44"/>
      <c r="AM44"/>
      <c r="AN44"/>
      <c r="AO44"/>
      <c r="AP44"/>
      <c r="AQ44"/>
      <c r="AR44"/>
      <c r="AS44"/>
      <c r="AT44"/>
      <c r="AU44"/>
    </row>
    <row r="45" spans="1:47" x14ac:dyDescent="0.25">
      <c r="A45" t="str">
        <f t="shared" si="5"/>
        <v>GRANTS</v>
      </c>
      <c r="B45" s="75">
        <v>44314</v>
      </c>
      <c r="C45" s="74">
        <f>Schools!A53</f>
        <v>3022031</v>
      </c>
      <c r="D45" t="str">
        <f>VLOOKUP(C45,Schools!A:B,2,0)</f>
        <v>Hollickwood JMI School</v>
      </c>
      <c r="E45" t="str">
        <f>VLOOKUP(C45,Schools!$A:$Z,3,0)</f>
        <v>M</v>
      </c>
      <c r="F45" s="76">
        <v>6461.5</v>
      </c>
      <c r="G45" s="295" t="s">
        <v>4703</v>
      </c>
      <c r="H45" s="74"/>
      <c r="I45" t="str">
        <f t="shared" si="8"/>
        <v>11331/543965</v>
      </c>
      <c r="J45">
        <f>VLOOKUP(C45,Schools!$A:$Z,9,0)</f>
        <v>400026</v>
      </c>
      <c r="K45" s="295" t="s">
        <v>58</v>
      </c>
      <c r="L45" s="74" t="s">
        <v>55</v>
      </c>
      <c r="M45" s="74" t="s">
        <v>51</v>
      </c>
      <c r="N45" s="77" t="str">
        <f>VLOOKUP(C45,Schools!A:D,4,0)</f>
        <v>Primary</v>
      </c>
      <c r="O45" s="74">
        <f t="shared" si="6"/>
        <v>11331</v>
      </c>
      <c r="P45" s="77">
        <f t="shared" si="9"/>
        <v>543965</v>
      </c>
      <c r="Q45" s="78">
        <v>0</v>
      </c>
      <c r="R45" s="286"/>
      <c r="S45" s="286"/>
      <c r="T45" s="465">
        <f t="shared" si="10"/>
        <v>6461.5</v>
      </c>
      <c r="U45" s="78"/>
      <c r="V45" s="78"/>
      <c r="W45" s="78"/>
      <c r="X45" s="78"/>
      <c r="Y45" s="78"/>
      <c r="Z45" s="78"/>
      <c r="AA45" s="78"/>
      <c r="AB45" s="78"/>
      <c r="AC45" s="51">
        <f t="shared" si="7"/>
        <v>6461.5</v>
      </c>
      <c r="AD45" s="51"/>
      <c r="AE45" s="78"/>
      <c r="AG45" s="51">
        <f t="shared" si="11"/>
        <v>0</v>
      </c>
      <c r="AH45" s="51">
        <f t="shared" si="12"/>
        <v>6461.5</v>
      </c>
      <c r="AI45" s="51">
        <f t="shared" si="13"/>
        <v>6461.5</v>
      </c>
      <c r="AJ45" s="51">
        <f t="shared" si="14"/>
        <v>6461.5</v>
      </c>
      <c r="AK45"/>
      <c r="AL45"/>
      <c r="AM45"/>
      <c r="AN45"/>
      <c r="AO45"/>
      <c r="AP45"/>
      <c r="AQ45"/>
      <c r="AR45"/>
      <c r="AS45"/>
      <c r="AT45"/>
      <c r="AU45"/>
    </row>
    <row r="46" spans="1:47" x14ac:dyDescent="0.25">
      <c r="A46" t="str">
        <f t="shared" si="5"/>
        <v>GRANTS</v>
      </c>
      <c r="B46" s="75">
        <v>44314</v>
      </c>
      <c r="C46" s="74">
        <f>Schools!A54</f>
        <v>3022032</v>
      </c>
      <c r="D46" t="str">
        <f>VLOOKUP(C46,Schools!A:B,2,0)</f>
        <v>Holly Park School</v>
      </c>
      <c r="E46" t="str">
        <f>VLOOKUP(C46,Schools!$A:$Z,3,0)</f>
        <v>M</v>
      </c>
      <c r="F46" s="76">
        <v>9488.8799999999992</v>
      </c>
      <c r="G46" s="295" t="s">
        <v>4703</v>
      </c>
      <c r="H46" s="74"/>
      <c r="I46" t="str">
        <f t="shared" si="8"/>
        <v>11331/543965</v>
      </c>
      <c r="J46">
        <f>VLOOKUP(C46,Schools!$A:$Z,9,0)</f>
        <v>400084</v>
      </c>
      <c r="K46" s="295" t="s">
        <v>58</v>
      </c>
      <c r="L46" s="74" t="s">
        <v>55</v>
      </c>
      <c r="M46" s="74" t="s">
        <v>51</v>
      </c>
      <c r="N46" s="77" t="str">
        <f>VLOOKUP(C46,Schools!A:D,4,0)</f>
        <v>Primary</v>
      </c>
      <c r="O46" s="74">
        <f t="shared" si="6"/>
        <v>11331</v>
      </c>
      <c r="P46" s="77">
        <f t="shared" si="9"/>
        <v>543965</v>
      </c>
      <c r="Q46" s="78">
        <v>0</v>
      </c>
      <c r="R46" s="286"/>
      <c r="S46" s="286"/>
      <c r="T46" s="465">
        <f t="shared" si="10"/>
        <v>9488.8799999999992</v>
      </c>
      <c r="U46" s="78"/>
      <c r="V46" s="78"/>
      <c r="W46" s="78"/>
      <c r="X46" s="78"/>
      <c r="Y46" s="78"/>
      <c r="Z46" s="78"/>
      <c r="AA46" s="78"/>
      <c r="AB46" s="78"/>
      <c r="AC46" s="51">
        <f t="shared" si="7"/>
        <v>9488.8799999999992</v>
      </c>
      <c r="AD46" s="51"/>
      <c r="AE46" s="78"/>
      <c r="AG46" s="51">
        <f t="shared" si="11"/>
        <v>0</v>
      </c>
      <c r="AH46" s="51">
        <f t="shared" si="12"/>
        <v>9488.8799999999992</v>
      </c>
      <c r="AI46" s="51">
        <f t="shared" si="13"/>
        <v>9488.8799999999992</v>
      </c>
      <c r="AJ46" s="51">
        <f t="shared" si="14"/>
        <v>9488.8799999999992</v>
      </c>
      <c r="AK46"/>
      <c r="AL46"/>
      <c r="AM46"/>
      <c r="AN46"/>
      <c r="AO46"/>
      <c r="AP46"/>
      <c r="AQ46"/>
      <c r="AR46"/>
      <c r="AS46"/>
      <c r="AT46"/>
      <c r="AU46"/>
    </row>
    <row r="47" spans="1:47" x14ac:dyDescent="0.25">
      <c r="A47" t="str">
        <f t="shared" si="5"/>
        <v>GRANTS</v>
      </c>
      <c r="B47" s="75">
        <v>44314</v>
      </c>
      <c r="C47" s="74">
        <f>Schools!A58</f>
        <v>3022036</v>
      </c>
      <c r="D47" t="str">
        <f>VLOOKUP(C47,Schools!A:B,2,0)</f>
        <v>Livingstone School</v>
      </c>
      <c r="E47" t="str">
        <f>VLOOKUP(C47,Schools!$A:$Z,3,0)</f>
        <v>M</v>
      </c>
      <c r="F47" s="76">
        <v>7552.75</v>
      </c>
      <c r="G47" s="295" t="s">
        <v>4703</v>
      </c>
      <c r="H47" s="74"/>
      <c r="I47" t="str">
        <f t="shared" si="8"/>
        <v>11331/543965</v>
      </c>
      <c r="J47">
        <f>VLOOKUP(C47,Schools!$A:$Z,9,0)</f>
        <v>400046</v>
      </c>
      <c r="K47" s="295" t="s">
        <v>58</v>
      </c>
      <c r="L47" s="74" t="s">
        <v>55</v>
      </c>
      <c r="M47" s="74" t="s">
        <v>51</v>
      </c>
      <c r="N47" s="77" t="str">
        <f>VLOOKUP(C47,Schools!A:D,4,0)</f>
        <v>Primary</v>
      </c>
      <c r="O47" s="74">
        <f t="shared" si="6"/>
        <v>11331</v>
      </c>
      <c r="P47" s="77">
        <f t="shared" si="9"/>
        <v>543965</v>
      </c>
      <c r="Q47" s="78">
        <v>0</v>
      </c>
      <c r="R47" s="286"/>
      <c r="S47" s="286"/>
      <c r="T47" s="465">
        <f t="shared" si="10"/>
        <v>7552.75</v>
      </c>
      <c r="U47" s="78"/>
      <c r="V47" s="78"/>
      <c r="W47" s="78"/>
      <c r="X47" s="78"/>
      <c r="Y47" s="78"/>
      <c r="Z47" s="78"/>
      <c r="AA47" s="78"/>
      <c r="AB47" s="78"/>
      <c r="AC47" s="51">
        <f t="shared" si="7"/>
        <v>7552.75</v>
      </c>
      <c r="AD47" s="51"/>
      <c r="AE47" s="78"/>
      <c r="AG47" s="51">
        <f t="shared" si="11"/>
        <v>0</v>
      </c>
      <c r="AH47" s="51">
        <f t="shared" si="12"/>
        <v>7552.75</v>
      </c>
      <c r="AI47" s="51">
        <f t="shared" si="13"/>
        <v>7552.75</v>
      </c>
      <c r="AJ47" s="51">
        <f t="shared" si="14"/>
        <v>7552.75</v>
      </c>
      <c r="AK47"/>
      <c r="AL47"/>
      <c r="AM47"/>
      <c r="AN47"/>
      <c r="AO47"/>
      <c r="AP47"/>
      <c r="AQ47"/>
      <c r="AR47"/>
      <c r="AS47"/>
      <c r="AT47"/>
      <c r="AU47"/>
    </row>
    <row r="48" spans="1:47" x14ac:dyDescent="0.25">
      <c r="A48" t="str">
        <f t="shared" si="5"/>
        <v>GRANTS</v>
      </c>
      <c r="B48" s="75">
        <v>44314</v>
      </c>
      <c r="C48" s="74">
        <f>Schools!A59</f>
        <v>3022037</v>
      </c>
      <c r="D48" t="str">
        <f>VLOOKUP(C48,Schools!A:B,2,0)</f>
        <v>Manorside Primary School</v>
      </c>
      <c r="E48" t="str">
        <f>VLOOKUP(C48,Schools!$A:$Z,3,0)</f>
        <v>M</v>
      </c>
      <c r="F48" s="76">
        <v>7208.5</v>
      </c>
      <c r="G48" s="295" t="s">
        <v>4703</v>
      </c>
      <c r="H48" s="74"/>
      <c r="I48" t="str">
        <f t="shared" si="8"/>
        <v>11331/543965</v>
      </c>
      <c r="J48">
        <f>VLOOKUP(C48,Schools!$A:$Z,9,0)</f>
        <v>400030</v>
      </c>
      <c r="K48" s="295" t="s">
        <v>58</v>
      </c>
      <c r="L48" s="74" t="s">
        <v>55</v>
      </c>
      <c r="M48" s="74" t="s">
        <v>51</v>
      </c>
      <c r="N48" s="77" t="str">
        <f>VLOOKUP(C48,Schools!A:D,4,0)</f>
        <v>Primary</v>
      </c>
      <c r="O48" s="74">
        <f t="shared" si="6"/>
        <v>11331</v>
      </c>
      <c r="P48" s="77">
        <f t="shared" si="9"/>
        <v>543965</v>
      </c>
      <c r="Q48" s="78">
        <v>0</v>
      </c>
      <c r="R48" s="286"/>
      <c r="S48" s="286"/>
      <c r="T48" s="465">
        <f t="shared" si="10"/>
        <v>7208.5</v>
      </c>
      <c r="U48" s="78"/>
      <c r="V48" s="78"/>
      <c r="W48" s="78"/>
      <c r="X48" s="78"/>
      <c r="Y48" s="78"/>
      <c r="Z48" s="78"/>
      <c r="AA48" s="78"/>
      <c r="AB48" s="78"/>
      <c r="AC48" s="51">
        <f t="shared" si="7"/>
        <v>7208.5</v>
      </c>
      <c r="AD48" s="51"/>
      <c r="AE48" s="78"/>
      <c r="AG48" s="51">
        <f t="shared" si="11"/>
        <v>0</v>
      </c>
      <c r="AH48" s="51">
        <f t="shared" si="12"/>
        <v>7208.5</v>
      </c>
      <c r="AI48" s="51">
        <f t="shared" si="13"/>
        <v>7208.5</v>
      </c>
      <c r="AJ48" s="51">
        <f t="shared" si="14"/>
        <v>7208.5</v>
      </c>
      <c r="AK48"/>
      <c r="AL48"/>
      <c r="AM48"/>
      <c r="AN48"/>
      <c r="AO48"/>
      <c r="AP48"/>
      <c r="AQ48"/>
      <c r="AR48"/>
      <c r="AS48"/>
      <c r="AT48"/>
      <c r="AU48"/>
    </row>
    <row r="49" spans="1:47" x14ac:dyDescent="0.25">
      <c r="A49" t="str">
        <f t="shared" si="5"/>
        <v>GRANTS</v>
      </c>
      <c r="B49" s="75">
        <v>44314</v>
      </c>
      <c r="C49" s="74">
        <f>Schools!A60</f>
        <v>3023523</v>
      </c>
      <c r="D49" t="str">
        <f>VLOOKUP(C49,Schools!A:B,2,0)</f>
        <v>Martin Primary School</v>
      </c>
      <c r="E49" t="str">
        <f>VLOOKUP(C49,Schools!$A:$Z,3,0)</f>
        <v>M</v>
      </c>
      <c r="F49" s="76">
        <v>11461</v>
      </c>
      <c r="G49" s="295" t="s">
        <v>4703</v>
      </c>
      <c r="H49" s="74"/>
      <c r="I49" t="str">
        <f t="shared" si="8"/>
        <v>11331/543965</v>
      </c>
      <c r="J49">
        <f>VLOOKUP(C49,Schools!$A:$Z,9,0)</f>
        <v>400130</v>
      </c>
      <c r="K49" s="295" t="s">
        <v>58</v>
      </c>
      <c r="L49" s="74" t="s">
        <v>55</v>
      </c>
      <c r="M49" s="74" t="s">
        <v>51</v>
      </c>
      <c r="N49" s="77" t="str">
        <f>VLOOKUP(C49,Schools!A:D,4,0)</f>
        <v>Primary</v>
      </c>
      <c r="O49" s="74">
        <f t="shared" si="6"/>
        <v>11331</v>
      </c>
      <c r="P49" s="77">
        <f t="shared" si="9"/>
        <v>543965</v>
      </c>
      <c r="Q49" s="78">
        <v>0</v>
      </c>
      <c r="R49" s="286"/>
      <c r="S49" s="286"/>
      <c r="T49" s="465">
        <f t="shared" si="10"/>
        <v>11461</v>
      </c>
      <c r="U49" s="78"/>
      <c r="V49" s="78"/>
      <c r="W49" s="78"/>
      <c r="X49" s="78"/>
      <c r="Y49" s="78"/>
      <c r="Z49" s="78"/>
      <c r="AA49" s="78"/>
      <c r="AB49" s="78"/>
      <c r="AC49" s="51">
        <f t="shared" si="7"/>
        <v>11461</v>
      </c>
      <c r="AD49" s="51"/>
      <c r="AE49" s="78"/>
      <c r="AG49" s="51">
        <f t="shared" si="11"/>
        <v>0</v>
      </c>
      <c r="AH49" s="51">
        <f t="shared" si="12"/>
        <v>11461</v>
      </c>
      <c r="AI49" s="51">
        <f t="shared" si="13"/>
        <v>11461</v>
      </c>
      <c r="AJ49" s="51">
        <f t="shared" si="14"/>
        <v>11461</v>
      </c>
      <c r="AK49"/>
      <c r="AL49"/>
      <c r="AM49"/>
      <c r="AN49"/>
      <c r="AO49"/>
      <c r="AP49"/>
      <c r="AQ49"/>
      <c r="AR49"/>
      <c r="AS49"/>
      <c r="AT49"/>
      <c r="AU49"/>
    </row>
    <row r="50" spans="1:47" x14ac:dyDescent="0.25">
      <c r="A50" t="str">
        <f t="shared" si="5"/>
        <v>GRANTS</v>
      </c>
      <c r="B50" s="75">
        <v>44314</v>
      </c>
      <c r="C50" s="74">
        <f>Schools!A66</f>
        <v>3022042</v>
      </c>
      <c r="D50" t="str">
        <f>VLOOKUP(C50,Schools!A:B,2,0)</f>
        <v>Monkfrith School</v>
      </c>
      <c r="E50" t="str">
        <f>VLOOKUP(C50,Schools!$A:$Z,3,0)</f>
        <v>M</v>
      </c>
      <c r="F50" s="76">
        <v>8438.1200000000008</v>
      </c>
      <c r="G50" s="295" t="s">
        <v>4703</v>
      </c>
      <c r="H50" s="74"/>
      <c r="I50" t="str">
        <f t="shared" si="8"/>
        <v>11331/543965</v>
      </c>
      <c r="J50">
        <f>VLOOKUP(C50,Schools!$A:$Z,9,0)</f>
        <v>400048</v>
      </c>
      <c r="K50" s="295" t="s">
        <v>58</v>
      </c>
      <c r="L50" s="74" t="s">
        <v>55</v>
      </c>
      <c r="M50" s="74" t="s">
        <v>51</v>
      </c>
      <c r="N50" s="77" t="str">
        <f>VLOOKUP(C50,Schools!A:D,4,0)</f>
        <v>Primary</v>
      </c>
      <c r="O50" s="74">
        <f t="shared" si="6"/>
        <v>11331</v>
      </c>
      <c r="P50" s="77">
        <f t="shared" si="9"/>
        <v>543965</v>
      </c>
      <c r="Q50" s="78">
        <v>0</v>
      </c>
      <c r="R50" s="286"/>
      <c r="S50" s="286"/>
      <c r="T50" s="465">
        <f t="shared" si="10"/>
        <v>8438.1200000000008</v>
      </c>
      <c r="U50" s="78"/>
      <c r="V50" s="78"/>
      <c r="W50" s="78"/>
      <c r="X50" s="78"/>
      <c r="Y50" s="78"/>
      <c r="Z50" s="78"/>
      <c r="AA50" s="78"/>
      <c r="AB50" s="78"/>
      <c r="AC50" s="51">
        <f t="shared" si="7"/>
        <v>8438.1200000000008</v>
      </c>
      <c r="AD50" s="51"/>
      <c r="AE50" s="78"/>
      <c r="AG50" s="51">
        <f t="shared" si="11"/>
        <v>0</v>
      </c>
      <c r="AH50" s="51">
        <f t="shared" si="12"/>
        <v>8438.1200000000008</v>
      </c>
      <c r="AI50" s="51">
        <f t="shared" si="13"/>
        <v>8438.1200000000008</v>
      </c>
      <c r="AJ50" s="51">
        <f t="shared" si="14"/>
        <v>8438.1200000000008</v>
      </c>
      <c r="AK50"/>
      <c r="AL50"/>
      <c r="AM50"/>
      <c r="AN50"/>
      <c r="AO50"/>
      <c r="AP50"/>
      <c r="AQ50"/>
      <c r="AR50"/>
      <c r="AS50"/>
      <c r="AT50"/>
      <c r="AU50"/>
    </row>
    <row r="51" spans="1:47" x14ac:dyDescent="0.25">
      <c r="A51" t="str">
        <f t="shared" si="5"/>
        <v>GRANTS</v>
      </c>
      <c r="B51" s="75">
        <v>44314</v>
      </c>
      <c r="C51" s="74">
        <f>Schools!A67</f>
        <v>3022044</v>
      </c>
      <c r="D51" t="str">
        <f>VLOOKUP(C51,Schools!A:B,2,0)</f>
        <v>Moss Hall Infant School</v>
      </c>
      <c r="E51" t="str">
        <f>VLOOKUP(C51,Schools!$A:$Z,3,0)</f>
        <v>M</v>
      </c>
      <c r="F51" s="76">
        <v>7926.25</v>
      </c>
      <c r="G51" s="295" t="s">
        <v>4703</v>
      </c>
      <c r="H51" s="74"/>
      <c r="I51" t="str">
        <f t="shared" si="8"/>
        <v>11331/543965</v>
      </c>
      <c r="J51">
        <f>VLOOKUP(C51,Schools!$A:$Z,9,0)</f>
        <v>400087</v>
      </c>
      <c r="K51" s="295" t="s">
        <v>58</v>
      </c>
      <c r="L51" s="74" t="s">
        <v>55</v>
      </c>
      <c r="M51" s="74" t="s">
        <v>51</v>
      </c>
      <c r="N51" s="77" t="str">
        <f>VLOOKUP(C51,Schools!A:D,4,0)</f>
        <v>Primary</v>
      </c>
      <c r="O51" s="74">
        <f t="shared" si="6"/>
        <v>11331</v>
      </c>
      <c r="P51" s="77">
        <f t="shared" si="9"/>
        <v>543965</v>
      </c>
      <c r="Q51" s="78">
        <v>0</v>
      </c>
      <c r="R51" s="286"/>
      <c r="S51" s="286"/>
      <c r="T51" s="465">
        <f t="shared" si="10"/>
        <v>7926.25</v>
      </c>
      <c r="U51" s="78"/>
      <c r="V51" s="78"/>
      <c r="W51" s="78"/>
      <c r="X51" s="78"/>
      <c r="Y51" s="78"/>
      <c r="Z51" s="78"/>
      <c r="AA51" s="78"/>
      <c r="AB51" s="78"/>
      <c r="AC51" s="51">
        <f t="shared" si="7"/>
        <v>7926.25</v>
      </c>
      <c r="AD51" s="51"/>
      <c r="AE51" s="78"/>
      <c r="AG51" s="51">
        <f t="shared" si="11"/>
        <v>0</v>
      </c>
      <c r="AH51" s="51">
        <f t="shared" si="12"/>
        <v>7926.25</v>
      </c>
      <c r="AI51" s="51">
        <f t="shared" si="13"/>
        <v>7926.25</v>
      </c>
      <c r="AJ51" s="51">
        <f t="shared" si="14"/>
        <v>7926.25</v>
      </c>
      <c r="AK51"/>
      <c r="AL51"/>
      <c r="AM51"/>
      <c r="AN51"/>
      <c r="AO51"/>
      <c r="AP51"/>
      <c r="AQ51"/>
      <c r="AR51"/>
      <c r="AS51"/>
      <c r="AT51"/>
      <c r="AU51"/>
    </row>
    <row r="52" spans="1:47" x14ac:dyDescent="0.25">
      <c r="A52" t="str">
        <f t="shared" si="5"/>
        <v>GRANTS</v>
      </c>
      <c r="B52" s="75">
        <v>44314</v>
      </c>
      <c r="C52" s="74">
        <f>Schools!A68</f>
        <v>3022043</v>
      </c>
      <c r="D52" t="str">
        <f>VLOOKUP(C52,Schools!A:B,2,0)</f>
        <v>Moss Hall Junior School</v>
      </c>
      <c r="E52" t="str">
        <f>VLOOKUP(C52,Schools!$A:$Z,3,0)</f>
        <v>M</v>
      </c>
      <c r="F52" s="76">
        <v>9186.25</v>
      </c>
      <c r="G52" s="295" t="s">
        <v>4703</v>
      </c>
      <c r="H52" s="74"/>
      <c r="I52" t="str">
        <f t="shared" si="8"/>
        <v>11331/543965</v>
      </c>
      <c r="J52">
        <f>VLOOKUP(C52,Schools!$A:$Z,9,0)</f>
        <v>400088</v>
      </c>
      <c r="K52" s="295" t="s">
        <v>58</v>
      </c>
      <c r="L52" s="74" t="s">
        <v>55</v>
      </c>
      <c r="M52" s="74" t="s">
        <v>51</v>
      </c>
      <c r="N52" s="77" t="str">
        <f>VLOOKUP(C52,Schools!A:D,4,0)</f>
        <v>Primary</v>
      </c>
      <c r="O52" s="74">
        <f t="shared" si="6"/>
        <v>11331</v>
      </c>
      <c r="P52" s="77">
        <f t="shared" si="9"/>
        <v>543965</v>
      </c>
      <c r="Q52" s="78">
        <v>0</v>
      </c>
      <c r="R52" s="286"/>
      <c r="S52" s="286"/>
      <c r="T52" s="465">
        <f t="shared" si="10"/>
        <v>9186.25</v>
      </c>
      <c r="U52" s="78"/>
      <c r="V52" s="78"/>
      <c r="W52" s="78"/>
      <c r="X52" s="78"/>
      <c r="Y52" s="78"/>
      <c r="Z52" s="78"/>
      <c r="AA52" s="78"/>
      <c r="AB52" s="78"/>
      <c r="AC52" s="51">
        <f t="shared" si="7"/>
        <v>9186.25</v>
      </c>
      <c r="AD52" s="51"/>
      <c r="AE52" s="78"/>
      <c r="AG52" s="51">
        <f t="shared" si="11"/>
        <v>0</v>
      </c>
      <c r="AH52" s="51">
        <f t="shared" si="12"/>
        <v>9186.25</v>
      </c>
      <c r="AI52" s="51">
        <f t="shared" si="13"/>
        <v>9186.25</v>
      </c>
      <c r="AJ52" s="51">
        <f t="shared" si="14"/>
        <v>9186.25</v>
      </c>
      <c r="AK52"/>
      <c r="AL52"/>
      <c r="AM52"/>
      <c r="AN52"/>
      <c r="AO52"/>
      <c r="AP52"/>
      <c r="AQ52"/>
      <c r="AR52"/>
      <c r="AS52"/>
      <c r="AT52"/>
      <c r="AU52"/>
    </row>
    <row r="53" spans="1:47" x14ac:dyDescent="0.25">
      <c r="A53" t="str">
        <f t="shared" si="5"/>
        <v>GRANTS</v>
      </c>
      <c r="B53" s="75">
        <v>44314</v>
      </c>
      <c r="C53" s="74">
        <f>Schools!A70</f>
        <v>3022045</v>
      </c>
      <c r="D53" t="str">
        <f>VLOOKUP(C53,Schools!A:B,2,0)</f>
        <v>Northside School</v>
      </c>
      <c r="E53" t="str">
        <f>VLOOKUP(C53,Schools!$A:$Z,3,0)</f>
        <v>M</v>
      </c>
      <c r="F53" s="76">
        <v>7073.5</v>
      </c>
      <c r="G53" s="295" t="s">
        <v>4703</v>
      </c>
      <c r="H53" s="74"/>
      <c r="I53" t="str">
        <f t="shared" si="8"/>
        <v>11331/543965</v>
      </c>
      <c r="J53">
        <f>VLOOKUP(C53,Schools!$A:$Z,9,0)</f>
        <v>400089</v>
      </c>
      <c r="K53" s="295" t="s">
        <v>58</v>
      </c>
      <c r="L53" s="74" t="s">
        <v>55</v>
      </c>
      <c r="M53" s="74" t="s">
        <v>51</v>
      </c>
      <c r="N53" s="77" t="str">
        <f>VLOOKUP(C53,Schools!A:D,4,0)</f>
        <v>Primary</v>
      </c>
      <c r="O53" s="74">
        <f t="shared" si="6"/>
        <v>11331</v>
      </c>
      <c r="P53" s="77">
        <f t="shared" si="9"/>
        <v>543965</v>
      </c>
      <c r="Q53" s="78">
        <v>0</v>
      </c>
      <c r="R53" s="286"/>
      <c r="S53" s="286"/>
      <c r="T53" s="465">
        <f t="shared" si="10"/>
        <v>7073.5</v>
      </c>
      <c r="U53" s="78"/>
      <c r="V53" s="78"/>
      <c r="W53" s="78"/>
      <c r="X53" s="78"/>
      <c r="Y53" s="78"/>
      <c r="Z53" s="78"/>
      <c r="AA53" s="78"/>
      <c r="AB53" s="78"/>
      <c r="AC53" s="51">
        <f t="shared" si="7"/>
        <v>7073.5</v>
      </c>
      <c r="AD53" s="51"/>
      <c r="AE53" s="78"/>
      <c r="AG53" s="51">
        <f t="shared" si="11"/>
        <v>0</v>
      </c>
      <c r="AH53" s="51">
        <f t="shared" si="12"/>
        <v>7073.5</v>
      </c>
      <c r="AI53" s="51">
        <f t="shared" si="13"/>
        <v>7073.5</v>
      </c>
      <c r="AJ53" s="51">
        <f t="shared" si="14"/>
        <v>7073.5</v>
      </c>
      <c r="AK53"/>
      <c r="AL53"/>
      <c r="AM53"/>
      <c r="AN53"/>
      <c r="AO53"/>
      <c r="AP53"/>
      <c r="AQ53"/>
      <c r="AR53"/>
      <c r="AS53"/>
      <c r="AT53"/>
      <c r="AU53"/>
    </row>
    <row r="54" spans="1:47" x14ac:dyDescent="0.25">
      <c r="A54" t="str">
        <f t="shared" si="5"/>
        <v>GRANTS</v>
      </c>
      <c r="B54" s="75">
        <v>44314</v>
      </c>
      <c r="C54" s="74">
        <f>Schools!A71</f>
        <v>3022077</v>
      </c>
      <c r="D54" t="str">
        <f>VLOOKUP(C54,Schools!A:B,2,0)</f>
        <v>Orion Primary School</v>
      </c>
      <c r="E54" t="str">
        <f>VLOOKUP(C54,Schools!$A:$Z,3,0)</f>
        <v>M</v>
      </c>
      <c r="F54" s="76">
        <v>14775.25</v>
      </c>
      <c r="G54" s="295" t="s">
        <v>4703</v>
      </c>
      <c r="H54" s="74"/>
      <c r="I54" t="str">
        <f t="shared" si="8"/>
        <v>11331/543965</v>
      </c>
      <c r="J54">
        <f>VLOOKUP(C54,Schools!$A:$Z,9,0)</f>
        <v>400113</v>
      </c>
      <c r="K54" s="295" t="s">
        <v>58</v>
      </c>
      <c r="L54" s="74" t="s">
        <v>55</v>
      </c>
      <c r="M54" s="74" t="s">
        <v>51</v>
      </c>
      <c r="N54" s="77" t="str">
        <f>VLOOKUP(C54,Schools!A:D,4,0)</f>
        <v>Primary</v>
      </c>
      <c r="O54" s="74">
        <f t="shared" si="6"/>
        <v>11331</v>
      </c>
      <c r="P54" s="77">
        <f t="shared" si="9"/>
        <v>543965</v>
      </c>
      <c r="Q54" s="78">
        <v>0</v>
      </c>
      <c r="R54" s="286"/>
      <c r="S54" s="286"/>
      <c r="T54" s="465">
        <f t="shared" si="10"/>
        <v>14775.25</v>
      </c>
      <c r="U54" s="78"/>
      <c r="V54" s="78"/>
      <c r="W54" s="78"/>
      <c r="X54" s="78"/>
      <c r="Y54" s="78"/>
      <c r="Z54" s="78"/>
      <c r="AA54" s="78"/>
      <c r="AB54" s="78"/>
      <c r="AC54" s="51">
        <f t="shared" si="7"/>
        <v>14775.25</v>
      </c>
      <c r="AD54" s="51"/>
      <c r="AE54" s="78"/>
      <c r="AG54" s="51">
        <f t="shared" si="11"/>
        <v>0</v>
      </c>
      <c r="AH54" s="51">
        <f t="shared" si="12"/>
        <v>14775.25</v>
      </c>
      <c r="AI54" s="51">
        <f t="shared" si="13"/>
        <v>14775.25</v>
      </c>
      <c r="AJ54" s="51">
        <f t="shared" si="14"/>
        <v>14775.25</v>
      </c>
      <c r="AK54"/>
      <c r="AL54"/>
      <c r="AM54"/>
      <c r="AN54"/>
      <c r="AO54"/>
      <c r="AP54"/>
      <c r="AQ54"/>
      <c r="AR54"/>
      <c r="AS54"/>
      <c r="AT54"/>
      <c r="AU54"/>
    </row>
    <row r="55" spans="1:47" x14ac:dyDescent="0.25">
      <c r="A55" t="str">
        <f t="shared" si="5"/>
        <v>GRANTS</v>
      </c>
      <c r="B55" s="75">
        <v>44314</v>
      </c>
      <c r="C55" s="74">
        <f>Schools!A72</f>
        <v>3025201</v>
      </c>
      <c r="D55" t="str">
        <f>VLOOKUP(C55,Schools!A:B,2,0)</f>
        <v>Osidge Primary School</v>
      </c>
      <c r="E55" t="str">
        <f>VLOOKUP(C55,Schools!$A:$Z,3,0)</f>
        <v>M</v>
      </c>
      <c r="F55" s="76">
        <v>8398.75</v>
      </c>
      <c r="G55" s="295" t="s">
        <v>4703</v>
      </c>
      <c r="H55" s="74"/>
      <c r="I55" t="str">
        <f t="shared" si="8"/>
        <v>11331/543965</v>
      </c>
      <c r="J55">
        <f>VLOOKUP(C55,Schools!$A:$Z,9,0)</f>
        <v>400021</v>
      </c>
      <c r="K55" s="295" t="s">
        <v>58</v>
      </c>
      <c r="L55" s="74" t="s">
        <v>55</v>
      </c>
      <c r="M55" s="74" t="s">
        <v>51</v>
      </c>
      <c r="N55" s="77" t="str">
        <f>VLOOKUP(C55,Schools!A:D,4,0)</f>
        <v>Primary</v>
      </c>
      <c r="O55" s="74">
        <f t="shared" si="6"/>
        <v>11331</v>
      </c>
      <c r="P55" s="77">
        <f t="shared" si="9"/>
        <v>543965</v>
      </c>
      <c r="Q55" s="78">
        <v>0</v>
      </c>
      <c r="R55" s="286"/>
      <c r="S55" s="286"/>
      <c r="T55" s="465">
        <f t="shared" si="10"/>
        <v>8398.75</v>
      </c>
      <c r="U55" s="78"/>
      <c r="V55" s="78"/>
      <c r="W55" s="78"/>
      <c r="X55" s="78"/>
      <c r="Y55" s="78"/>
      <c r="Z55" s="78"/>
      <c r="AA55" s="78"/>
      <c r="AB55" s="78"/>
      <c r="AC55" s="51">
        <f t="shared" si="7"/>
        <v>8398.75</v>
      </c>
      <c r="AD55" s="51"/>
      <c r="AE55" s="78"/>
      <c r="AG55" s="51">
        <f t="shared" si="11"/>
        <v>0</v>
      </c>
      <c r="AH55" s="51">
        <f t="shared" si="12"/>
        <v>8398.75</v>
      </c>
      <c r="AI55" s="51">
        <f t="shared" si="13"/>
        <v>8398.75</v>
      </c>
      <c r="AJ55" s="51">
        <f t="shared" si="14"/>
        <v>8398.75</v>
      </c>
      <c r="AK55"/>
      <c r="AL55"/>
      <c r="AM55"/>
      <c r="AN55"/>
      <c r="AO55"/>
      <c r="AP55"/>
      <c r="AQ55"/>
      <c r="AR55"/>
      <c r="AS55"/>
      <c r="AT55"/>
      <c r="AU55"/>
    </row>
    <row r="56" spans="1:47" x14ac:dyDescent="0.25">
      <c r="A56" t="str">
        <f t="shared" si="5"/>
        <v>GRANTS</v>
      </c>
      <c r="B56" s="75">
        <v>44314</v>
      </c>
      <c r="C56" s="74">
        <f>Schools!A76</f>
        <v>3022071</v>
      </c>
      <c r="D56" t="str">
        <f>VLOOKUP(C56,Schools!A:B,2,0)</f>
        <v>Queenswell Infant and Nursery School</v>
      </c>
      <c r="E56" t="str">
        <f>VLOOKUP(C56,Schools!$A:$Z,3,0)</f>
        <v>M</v>
      </c>
      <c r="F56" s="76">
        <v>6405.25</v>
      </c>
      <c r="G56" s="295" t="s">
        <v>4703</v>
      </c>
      <c r="H56" s="74"/>
      <c r="I56" t="str">
        <f t="shared" si="8"/>
        <v>11331/543965</v>
      </c>
      <c r="J56">
        <f>VLOOKUP(C56,Schools!$A:$Z,9,0)</f>
        <v>400012</v>
      </c>
      <c r="K56" s="295" t="s">
        <v>58</v>
      </c>
      <c r="L56" s="74" t="s">
        <v>55</v>
      </c>
      <c r="M56" s="74" t="s">
        <v>51</v>
      </c>
      <c r="N56" s="77" t="str">
        <f>VLOOKUP(C56,Schools!A:D,4,0)</f>
        <v>Primary</v>
      </c>
      <c r="O56" s="74">
        <f t="shared" si="6"/>
        <v>11331</v>
      </c>
      <c r="P56" s="77">
        <f t="shared" si="9"/>
        <v>543965</v>
      </c>
      <c r="Q56" s="78">
        <v>0</v>
      </c>
      <c r="R56" s="286"/>
      <c r="S56" s="286"/>
      <c r="T56" s="465">
        <f t="shared" si="10"/>
        <v>6405.25</v>
      </c>
      <c r="U56" s="78"/>
      <c r="V56" s="78"/>
      <c r="W56" s="78"/>
      <c r="X56" s="78"/>
      <c r="Y56" s="78"/>
      <c r="Z56" s="78"/>
      <c r="AA56" s="78"/>
      <c r="AB56" s="78"/>
      <c r="AC56" s="51">
        <f t="shared" si="7"/>
        <v>6405.25</v>
      </c>
      <c r="AD56" s="51"/>
      <c r="AE56" s="78"/>
      <c r="AG56" s="51">
        <f t="shared" si="11"/>
        <v>0</v>
      </c>
      <c r="AH56" s="51">
        <f t="shared" si="12"/>
        <v>6405.25</v>
      </c>
      <c r="AI56" s="51">
        <f t="shared" si="13"/>
        <v>6405.25</v>
      </c>
      <c r="AJ56" s="51">
        <f t="shared" si="14"/>
        <v>6405.25</v>
      </c>
      <c r="AK56"/>
      <c r="AL56"/>
      <c r="AM56"/>
      <c r="AN56"/>
      <c r="AO56"/>
      <c r="AP56"/>
      <c r="AQ56"/>
      <c r="AR56"/>
      <c r="AS56"/>
      <c r="AT56"/>
      <c r="AU56"/>
    </row>
    <row r="57" spans="1:47" x14ac:dyDescent="0.25">
      <c r="A57" t="str">
        <f t="shared" si="5"/>
        <v>GRANTS</v>
      </c>
      <c r="B57" s="75">
        <v>44314</v>
      </c>
      <c r="C57" s="74">
        <f>Schools!A77</f>
        <v>3022072</v>
      </c>
      <c r="D57" t="str">
        <f>VLOOKUP(C57,Schools!A:B,2,0)</f>
        <v>Queenswell Junior School</v>
      </c>
      <c r="E57" t="str">
        <f>VLOOKUP(C57,Schools!$A:$Z,3,0)</f>
        <v>M</v>
      </c>
      <c r="F57" s="76">
        <v>7903.75</v>
      </c>
      <c r="G57" s="295" t="s">
        <v>4703</v>
      </c>
      <c r="H57" s="74"/>
      <c r="I57" t="str">
        <f t="shared" si="8"/>
        <v>11331/543965</v>
      </c>
      <c r="J57">
        <f>VLOOKUP(C57,Schools!$A:$Z,9,0)</f>
        <v>400012</v>
      </c>
      <c r="K57" s="295" t="s">
        <v>58</v>
      </c>
      <c r="L57" s="74" t="s">
        <v>55</v>
      </c>
      <c r="M57" s="74" t="s">
        <v>51</v>
      </c>
      <c r="N57" s="77" t="str">
        <f>VLOOKUP(C57,Schools!A:D,4,0)</f>
        <v>Primary</v>
      </c>
      <c r="O57" s="74">
        <f t="shared" si="6"/>
        <v>11331</v>
      </c>
      <c r="P57" s="77">
        <f t="shared" si="9"/>
        <v>543965</v>
      </c>
      <c r="Q57" s="78">
        <v>0</v>
      </c>
      <c r="R57" s="286"/>
      <c r="S57" s="286"/>
      <c r="T57" s="465">
        <f t="shared" si="10"/>
        <v>7903.75</v>
      </c>
      <c r="U57" s="78"/>
      <c r="V57" s="78"/>
      <c r="W57" s="78"/>
      <c r="X57" s="78"/>
      <c r="Y57" s="78"/>
      <c r="Z57" s="78"/>
      <c r="AA57" s="78"/>
      <c r="AB57" s="78"/>
      <c r="AC57" s="51">
        <f t="shared" si="7"/>
        <v>7903.75</v>
      </c>
      <c r="AD57" s="51"/>
      <c r="AE57" s="78"/>
      <c r="AG57" s="51">
        <f t="shared" si="11"/>
        <v>0</v>
      </c>
      <c r="AH57" s="51">
        <f t="shared" si="12"/>
        <v>7903.75</v>
      </c>
      <c r="AI57" s="51">
        <f t="shared" si="13"/>
        <v>7903.75</v>
      </c>
      <c r="AJ57" s="51">
        <f t="shared" si="14"/>
        <v>7903.75</v>
      </c>
      <c r="AK57"/>
      <c r="AL57"/>
      <c r="AM57"/>
      <c r="AN57"/>
      <c r="AO57"/>
      <c r="AP57"/>
      <c r="AQ57"/>
      <c r="AR57"/>
      <c r="AS57"/>
      <c r="AT57"/>
      <c r="AU57"/>
    </row>
    <row r="58" spans="1:47" x14ac:dyDescent="0.25">
      <c r="A58" t="str">
        <f t="shared" si="5"/>
        <v>GRANTS</v>
      </c>
      <c r="B58" s="75">
        <v>44314</v>
      </c>
      <c r="C58" s="74">
        <f>Schools!A95</f>
        <v>3022070</v>
      </c>
      <c r="D58" t="str">
        <f>VLOOKUP(C58,Schools!A:B,2,0)</f>
        <v>Sunnyfields Primary School</v>
      </c>
      <c r="E58" t="str">
        <f>VLOOKUP(C58,Schools!$A:$Z,3,0)</f>
        <v>M</v>
      </c>
      <c r="F58" s="76">
        <v>6709</v>
      </c>
      <c r="G58" s="295" t="s">
        <v>4703</v>
      </c>
      <c r="H58" s="74"/>
      <c r="I58" t="str">
        <f t="shared" si="8"/>
        <v>11331/543965</v>
      </c>
      <c r="J58">
        <f>VLOOKUP(C58,Schools!$A:$Z,9,0)</f>
        <v>400038</v>
      </c>
      <c r="K58" s="295" t="s">
        <v>58</v>
      </c>
      <c r="L58" s="74" t="s">
        <v>55</v>
      </c>
      <c r="M58" s="74" t="s">
        <v>51</v>
      </c>
      <c r="N58" s="77" t="str">
        <f>VLOOKUP(C58,Schools!A:D,4,0)</f>
        <v>Primary</v>
      </c>
      <c r="O58" s="74">
        <f t="shared" si="6"/>
        <v>11331</v>
      </c>
      <c r="P58" s="77">
        <f t="shared" si="9"/>
        <v>543965</v>
      </c>
      <c r="Q58" s="78">
        <v>0</v>
      </c>
      <c r="R58" s="286"/>
      <c r="S58" s="286"/>
      <c r="T58" s="465">
        <f t="shared" si="10"/>
        <v>6709</v>
      </c>
      <c r="U58" s="78"/>
      <c r="V58" s="78"/>
      <c r="W58" s="78"/>
      <c r="X58" s="78"/>
      <c r="Y58" s="78"/>
      <c r="Z58" s="78"/>
      <c r="AA58" s="78"/>
      <c r="AB58" s="78"/>
      <c r="AC58" s="51">
        <f t="shared" si="7"/>
        <v>6709</v>
      </c>
      <c r="AD58" s="51"/>
      <c r="AE58" s="78"/>
      <c r="AG58" s="51">
        <f t="shared" si="11"/>
        <v>0</v>
      </c>
      <c r="AH58" s="51">
        <f t="shared" si="12"/>
        <v>6709</v>
      </c>
      <c r="AI58" s="51">
        <f t="shared" si="13"/>
        <v>6709</v>
      </c>
      <c r="AJ58" s="51">
        <f t="shared" si="14"/>
        <v>6709</v>
      </c>
      <c r="AK58"/>
      <c r="AL58"/>
      <c r="AM58"/>
      <c r="AN58"/>
      <c r="AO58"/>
      <c r="AP58"/>
      <c r="AQ58"/>
      <c r="AR58"/>
      <c r="AS58"/>
      <c r="AT58"/>
      <c r="AU58"/>
    </row>
    <row r="59" spans="1:47" x14ac:dyDescent="0.25">
      <c r="A59" t="str">
        <f t="shared" si="5"/>
        <v>GRANTS</v>
      </c>
      <c r="B59" s="75">
        <v>44314</v>
      </c>
      <c r="C59" s="74">
        <f>Schools!A97</f>
        <v>3022055</v>
      </c>
      <c r="D59" t="str">
        <f>VLOOKUP(C59,Schools!A:B,2,0)</f>
        <v>Tudor School</v>
      </c>
      <c r="E59" t="str">
        <f>VLOOKUP(C59,Schools!$A:$Z,3,0)</f>
        <v>M</v>
      </c>
      <c r="F59" s="76">
        <v>6613.6</v>
      </c>
      <c r="G59" s="295" t="s">
        <v>4703</v>
      </c>
      <c r="H59" s="74"/>
      <c r="I59" t="str">
        <f t="shared" si="8"/>
        <v>11331/543965</v>
      </c>
      <c r="J59">
        <f>VLOOKUP(C59,Schools!$A:$Z,9,0)</f>
        <v>400101</v>
      </c>
      <c r="K59" s="295" t="s">
        <v>58</v>
      </c>
      <c r="L59" s="74" t="s">
        <v>55</v>
      </c>
      <c r="M59" s="74" t="s">
        <v>51</v>
      </c>
      <c r="N59" s="77" t="str">
        <f>VLOOKUP(C59,Schools!A:D,4,0)</f>
        <v>Primary</v>
      </c>
      <c r="O59" s="74">
        <f t="shared" si="6"/>
        <v>11331</v>
      </c>
      <c r="P59" s="77">
        <f t="shared" si="9"/>
        <v>543965</v>
      </c>
      <c r="Q59" s="78">
        <v>0</v>
      </c>
      <c r="R59" s="286"/>
      <c r="S59" s="286"/>
      <c r="T59" s="465">
        <f t="shared" si="10"/>
        <v>6613.6</v>
      </c>
      <c r="U59" s="78"/>
      <c r="V59" s="78"/>
      <c r="W59" s="78"/>
      <c r="X59" s="78"/>
      <c r="Y59" s="78"/>
      <c r="Z59" s="78"/>
      <c r="AA59" s="78"/>
      <c r="AB59" s="78"/>
      <c r="AC59" s="51">
        <f t="shared" si="7"/>
        <v>6613.6</v>
      </c>
      <c r="AD59" s="51"/>
      <c r="AE59" s="78"/>
      <c r="AG59" s="51">
        <f t="shared" si="11"/>
        <v>0</v>
      </c>
      <c r="AH59" s="51">
        <f t="shared" si="12"/>
        <v>6613.6</v>
      </c>
      <c r="AI59" s="51">
        <f t="shared" si="13"/>
        <v>6613.6</v>
      </c>
      <c r="AJ59" s="51">
        <f t="shared" si="14"/>
        <v>6613.6</v>
      </c>
      <c r="AK59"/>
      <c r="AL59"/>
      <c r="AM59"/>
      <c r="AN59"/>
      <c r="AO59"/>
      <c r="AP59"/>
      <c r="AQ59"/>
      <c r="AR59"/>
      <c r="AS59"/>
      <c r="AT59"/>
      <c r="AU59"/>
    </row>
    <row r="60" spans="1:47" x14ac:dyDescent="0.25">
      <c r="A60" t="str">
        <f t="shared" si="5"/>
        <v>GRANTS</v>
      </c>
      <c r="B60" s="75">
        <v>44314</v>
      </c>
      <c r="C60" s="74">
        <f>Schools!A98</f>
        <v>3022057</v>
      </c>
      <c r="D60" t="str">
        <f>VLOOKUP(C60,Schools!A:B,2,0)</f>
        <v>Underhill School</v>
      </c>
      <c r="E60" t="str">
        <f>VLOOKUP(C60,Schools!$A:$Z,3,0)</f>
        <v>M</v>
      </c>
      <c r="F60" s="76">
        <v>9616.23</v>
      </c>
      <c r="G60" s="295" t="s">
        <v>4703</v>
      </c>
      <c r="H60" s="74"/>
      <c r="I60" t="str">
        <f t="shared" si="8"/>
        <v>11331/543965</v>
      </c>
      <c r="J60">
        <f>VLOOKUP(C60,Schools!$A:$Z,9,0)</f>
        <v>400053</v>
      </c>
      <c r="K60" s="295" t="s">
        <v>58</v>
      </c>
      <c r="L60" s="74" t="s">
        <v>55</v>
      </c>
      <c r="M60" s="74" t="s">
        <v>51</v>
      </c>
      <c r="N60" s="77" t="str">
        <f>VLOOKUP(C60,Schools!A:D,4,0)</f>
        <v>Primary</v>
      </c>
      <c r="O60" s="74">
        <f t="shared" si="6"/>
        <v>11331</v>
      </c>
      <c r="P60" s="77">
        <f t="shared" si="9"/>
        <v>543965</v>
      </c>
      <c r="Q60" s="78">
        <v>0</v>
      </c>
      <c r="R60" s="286"/>
      <c r="S60" s="286"/>
      <c r="T60" s="465">
        <f t="shared" si="10"/>
        <v>9616.23</v>
      </c>
      <c r="U60" s="78"/>
      <c r="V60" s="78"/>
      <c r="W60" s="78"/>
      <c r="X60" s="78"/>
      <c r="Y60" s="78"/>
      <c r="Z60" s="78"/>
      <c r="AA60" s="78"/>
      <c r="AB60" s="78"/>
      <c r="AC60" s="51">
        <f t="shared" si="7"/>
        <v>9616.23</v>
      </c>
      <c r="AD60" s="51"/>
      <c r="AE60" s="78"/>
      <c r="AG60" s="51">
        <f t="shared" si="11"/>
        <v>0</v>
      </c>
      <c r="AH60" s="51">
        <f t="shared" si="12"/>
        <v>9616.23</v>
      </c>
      <c r="AI60" s="51">
        <f t="shared" si="13"/>
        <v>9616.23</v>
      </c>
      <c r="AJ60" s="51">
        <f t="shared" si="14"/>
        <v>9616.23</v>
      </c>
      <c r="AK60"/>
      <c r="AL60"/>
      <c r="AM60"/>
      <c r="AN60"/>
      <c r="AO60"/>
      <c r="AP60"/>
      <c r="AQ60"/>
      <c r="AR60"/>
      <c r="AS60"/>
      <c r="AT60"/>
      <c r="AU60"/>
    </row>
    <row r="61" spans="1:47" x14ac:dyDescent="0.25">
      <c r="A61" t="str">
        <f t="shared" si="5"/>
        <v>GRANTS</v>
      </c>
      <c r="B61" s="75">
        <v>44314</v>
      </c>
      <c r="C61" s="74">
        <f>Schools!A100</f>
        <v>3022076</v>
      </c>
      <c r="D61" t="str">
        <f>VLOOKUP(C61,Schools!A:B,2,0)</f>
        <v>Wessex  Gardens Primary School</v>
      </c>
      <c r="E61" t="str">
        <f>VLOOKUP(C61,Schools!$A:$Z,3,0)</f>
        <v>M</v>
      </c>
      <c r="F61" s="76">
        <v>8419</v>
      </c>
      <c r="G61" s="295" t="s">
        <v>4703</v>
      </c>
      <c r="H61" s="74"/>
      <c r="I61" t="str">
        <f t="shared" si="8"/>
        <v>11331/543965</v>
      </c>
      <c r="J61">
        <f>VLOOKUP(C61,Schools!$A:$Z,9,0)</f>
        <v>400111</v>
      </c>
      <c r="K61" s="295" t="s">
        <v>58</v>
      </c>
      <c r="L61" s="74" t="s">
        <v>55</v>
      </c>
      <c r="M61" s="74" t="s">
        <v>51</v>
      </c>
      <c r="N61" s="77" t="str">
        <f>VLOOKUP(C61,Schools!A:D,4,0)</f>
        <v>Primary</v>
      </c>
      <c r="O61" s="74">
        <f t="shared" si="6"/>
        <v>11331</v>
      </c>
      <c r="P61" s="77">
        <f t="shared" si="9"/>
        <v>543965</v>
      </c>
      <c r="Q61" s="78">
        <v>0</v>
      </c>
      <c r="R61" s="286"/>
      <c r="S61" s="286"/>
      <c r="T61" s="465">
        <f t="shared" si="10"/>
        <v>8419</v>
      </c>
      <c r="U61" s="78"/>
      <c r="V61" s="78"/>
      <c r="W61" s="78"/>
      <c r="X61" s="78"/>
      <c r="Y61" s="78"/>
      <c r="Z61" s="78"/>
      <c r="AA61" s="78"/>
      <c r="AB61" s="78"/>
      <c r="AC61" s="51">
        <f t="shared" si="7"/>
        <v>8419</v>
      </c>
      <c r="AD61" s="51"/>
      <c r="AE61" s="78"/>
      <c r="AG61" s="51">
        <f t="shared" si="11"/>
        <v>0</v>
      </c>
      <c r="AH61" s="51">
        <f t="shared" si="12"/>
        <v>8419</v>
      </c>
      <c r="AI61" s="51">
        <f t="shared" si="13"/>
        <v>8419</v>
      </c>
      <c r="AJ61" s="51">
        <f t="shared" si="14"/>
        <v>8419</v>
      </c>
      <c r="AK61"/>
      <c r="AL61"/>
      <c r="AM61"/>
      <c r="AN61"/>
      <c r="AO61"/>
      <c r="AP61"/>
      <c r="AQ61"/>
      <c r="AR61"/>
      <c r="AS61"/>
      <c r="AT61"/>
      <c r="AU61"/>
    </row>
    <row r="62" spans="1:47" x14ac:dyDescent="0.25">
      <c r="A62" t="str">
        <f t="shared" si="5"/>
        <v>GRANTS</v>
      </c>
      <c r="B62" s="75">
        <v>44314</v>
      </c>
      <c r="C62" s="74">
        <f>Schools!A101</f>
        <v>3022060</v>
      </c>
      <c r="D62" t="str">
        <f>VLOOKUP(C62,Schools!A:B,2,0)</f>
        <v>Whitings Hill Primary School</v>
      </c>
      <c r="E62" t="str">
        <f>VLOOKUP(C62,Schools!$A:$Z,3,0)</f>
        <v>M</v>
      </c>
      <c r="F62" s="76">
        <v>9226.75</v>
      </c>
      <c r="G62" s="295" t="s">
        <v>4703</v>
      </c>
      <c r="H62" s="74"/>
      <c r="I62" t="str">
        <f t="shared" si="8"/>
        <v>11331/543965</v>
      </c>
      <c r="J62">
        <f>VLOOKUP(C62,Schools!$A:$Z,9,0)</f>
        <v>400011</v>
      </c>
      <c r="K62" s="295" t="s">
        <v>58</v>
      </c>
      <c r="L62" s="74" t="s">
        <v>55</v>
      </c>
      <c r="M62" s="74" t="s">
        <v>51</v>
      </c>
      <c r="N62" s="77" t="str">
        <f>VLOOKUP(C62,Schools!A:D,4,0)</f>
        <v>Primary</v>
      </c>
      <c r="O62" s="74">
        <f t="shared" si="6"/>
        <v>11331</v>
      </c>
      <c r="P62" s="77">
        <f t="shared" si="9"/>
        <v>543965</v>
      </c>
      <c r="Q62" s="78">
        <v>0</v>
      </c>
      <c r="R62" s="286"/>
      <c r="S62" s="286"/>
      <c r="T62" s="465">
        <f t="shared" si="10"/>
        <v>9226.75</v>
      </c>
      <c r="U62" s="78"/>
      <c r="V62" s="78"/>
      <c r="W62" s="78"/>
      <c r="X62" s="78"/>
      <c r="Y62" s="78"/>
      <c r="Z62" s="78"/>
      <c r="AA62" s="78"/>
      <c r="AB62" s="78"/>
      <c r="AC62" s="51">
        <f t="shared" si="7"/>
        <v>9226.75</v>
      </c>
      <c r="AD62" s="51"/>
      <c r="AE62" s="78"/>
      <c r="AG62" s="51">
        <f t="shared" si="11"/>
        <v>0</v>
      </c>
      <c r="AH62" s="51">
        <f t="shared" si="12"/>
        <v>9226.75</v>
      </c>
      <c r="AI62" s="51">
        <f t="shared" si="13"/>
        <v>9226.75</v>
      </c>
      <c r="AJ62" s="51">
        <f t="shared" si="14"/>
        <v>9226.75</v>
      </c>
      <c r="AK62"/>
      <c r="AL62"/>
      <c r="AM62"/>
      <c r="AN62"/>
      <c r="AO62"/>
      <c r="AP62"/>
      <c r="AQ62"/>
      <c r="AR62"/>
      <c r="AS62"/>
      <c r="AT62"/>
      <c r="AU62"/>
    </row>
    <row r="63" spans="1:47" x14ac:dyDescent="0.25">
      <c r="A63" t="str">
        <f t="shared" si="5"/>
        <v>GRANTS</v>
      </c>
      <c r="B63" s="75">
        <v>44314</v>
      </c>
      <c r="C63" s="74">
        <f>Schools!A102</f>
        <v>3023518</v>
      </c>
      <c r="D63" t="str">
        <f>VLOOKUP(C63,Schools!A:B,2,0)</f>
        <v>Woodcroft Primary School</v>
      </c>
      <c r="E63" t="str">
        <f>VLOOKUP(C63,Schools!$A:$Z,3,0)</f>
        <v>M</v>
      </c>
      <c r="F63" s="76">
        <v>8761</v>
      </c>
      <c r="G63" s="295" t="s">
        <v>4703</v>
      </c>
      <c r="H63" s="74"/>
      <c r="I63" t="str">
        <f t="shared" si="8"/>
        <v>11331/543965</v>
      </c>
      <c r="J63">
        <f>VLOOKUP(C63,Schools!$A:$Z,9,0)</f>
        <v>400117</v>
      </c>
      <c r="K63" s="295" t="s">
        <v>58</v>
      </c>
      <c r="L63" s="74" t="s">
        <v>55</v>
      </c>
      <c r="M63" s="74" t="s">
        <v>51</v>
      </c>
      <c r="N63" s="77" t="str">
        <f>VLOOKUP(C63,Schools!A:D,4,0)</f>
        <v>Primary</v>
      </c>
      <c r="O63" s="74">
        <f t="shared" si="6"/>
        <v>11331</v>
      </c>
      <c r="P63" s="77">
        <f t="shared" si="9"/>
        <v>543965</v>
      </c>
      <c r="Q63" s="78">
        <v>0</v>
      </c>
      <c r="R63" s="286"/>
      <c r="S63" s="286"/>
      <c r="T63" s="465">
        <f t="shared" si="10"/>
        <v>8761</v>
      </c>
      <c r="U63" s="78"/>
      <c r="V63" s="78"/>
      <c r="W63" s="78"/>
      <c r="X63" s="78"/>
      <c r="Y63" s="78"/>
      <c r="Z63" s="78"/>
      <c r="AA63" s="78"/>
      <c r="AB63" s="78"/>
      <c r="AC63" s="51">
        <f t="shared" si="7"/>
        <v>8761</v>
      </c>
      <c r="AD63" s="51"/>
      <c r="AE63" s="78"/>
      <c r="AG63" s="51">
        <f t="shared" si="11"/>
        <v>0</v>
      </c>
      <c r="AH63" s="51">
        <f t="shared" si="12"/>
        <v>8761</v>
      </c>
      <c r="AI63" s="51">
        <f t="shared" si="13"/>
        <v>8761</v>
      </c>
      <c r="AJ63" s="51">
        <f t="shared" si="14"/>
        <v>8761</v>
      </c>
      <c r="AK63"/>
      <c r="AL63"/>
      <c r="AM63"/>
      <c r="AN63"/>
      <c r="AO63"/>
      <c r="AP63"/>
      <c r="AQ63"/>
      <c r="AR63"/>
      <c r="AS63"/>
      <c r="AT63"/>
      <c r="AU63"/>
    </row>
    <row r="64" spans="1:47" x14ac:dyDescent="0.25">
      <c r="A64" t="str">
        <f t="shared" si="5"/>
        <v>GRANTS</v>
      </c>
      <c r="B64" s="75">
        <v>44314</v>
      </c>
      <c r="C64" s="74">
        <f>Schools!A103</f>
        <v>3022054</v>
      </c>
      <c r="D64" t="str">
        <f>VLOOKUP(C64,Schools!A:B,2,0)</f>
        <v>Woodridge  Primary School</v>
      </c>
      <c r="E64" t="str">
        <f>VLOOKUP(C64,Schools!$A:$Z,3,0)</f>
        <v>M</v>
      </c>
      <c r="F64" s="76">
        <v>6340</v>
      </c>
      <c r="G64" s="295" t="s">
        <v>4703</v>
      </c>
      <c r="H64" s="74"/>
      <c r="I64" t="str">
        <f t="shared" si="8"/>
        <v>11331/543965</v>
      </c>
      <c r="J64">
        <f>VLOOKUP(C64,Schools!$A:$Z,9,0)</f>
        <v>400004</v>
      </c>
      <c r="K64" s="295" t="s">
        <v>58</v>
      </c>
      <c r="L64" s="74" t="s">
        <v>55</v>
      </c>
      <c r="M64" s="74" t="s">
        <v>51</v>
      </c>
      <c r="N64" s="77" t="str">
        <f>VLOOKUP(C64,Schools!A:D,4,0)</f>
        <v>Primary</v>
      </c>
      <c r="O64" s="74">
        <f t="shared" si="6"/>
        <v>11331</v>
      </c>
      <c r="P64" s="77">
        <f t="shared" si="9"/>
        <v>543965</v>
      </c>
      <c r="Q64" s="78">
        <v>0</v>
      </c>
      <c r="R64" s="286"/>
      <c r="S64" s="286"/>
      <c r="T64" s="465">
        <f t="shared" si="10"/>
        <v>6340</v>
      </c>
      <c r="U64" s="78"/>
      <c r="V64" s="78"/>
      <c r="W64" s="78"/>
      <c r="X64" s="78"/>
      <c r="Y64" s="78"/>
      <c r="Z64" s="78"/>
      <c r="AA64" s="78"/>
      <c r="AB64" s="78"/>
      <c r="AC64" s="51">
        <f t="shared" si="7"/>
        <v>6340</v>
      </c>
      <c r="AD64" s="51"/>
      <c r="AE64" s="78"/>
      <c r="AG64" s="51">
        <f t="shared" si="11"/>
        <v>0</v>
      </c>
      <c r="AH64" s="51">
        <f t="shared" si="12"/>
        <v>6340</v>
      </c>
      <c r="AI64" s="51">
        <f t="shared" si="13"/>
        <v>6340</v>
      </c>
      <c r="AJ64" s="51">
        <f t="shared" si="14"/>
        <v>6340</v>
      </c>
      <c r="AK64"/>
      <c r="AL64"/>
      <c r="AM64"/>
      <c r="AN64"/>
      <c r="AO64"/>
      <c r="AP64"/>
      <c r="AQ64"/>
      <c r="AR64"/>
      <c r="AS64"/>
      <c r="AT64"/>
      <c r="AU64"/>
    </row>
    <row r="65" spans="1:47" x14ac:dyDescent="0.25">
      <c r="A65" t="str">
        <f t="shared" si="5"/>
        <v>GRANTS</v>
      </c>
      <c r="B65" s="75">
        <v>44314</v>
      </c>
      <c r="C65" s="74">
        <f>Schools!A105</f>
        <v>3021102</v>
      </c>
      <c r="D65" t="str">
        <f>VLOOKUP(C65,Schools!A:B,2,0)</f>
        <v>Northgate</v>
      </c>
      <c r="E65" t="str">
        <f>VLOOKUP(C65,Schools!$A:$Z,3,0)</f>
        <v>M</v>
      </c>
      <c r="F65" s="76">
        <v>4835.3100000000004</v>
      </c>
      <c r="G65" s="295" t="s">
        <v>4703</v>
      </c>
      <c r="H65" s="74"/>
      <c r="I65" t="str">
        <f t="shared" si="8"/>
        <v>11340/543965</v>
      </c>
      <c r="J65">
        <f>VLOOKUP(C65,Schools!$A:$Z,9,0)</f>
        <v>400157</v>
      </c>
      <c r="K65" s="295" t="s">
        <v>58</v>
      </c>
      <c r="L65" s="74" t="s">
        <v>55</v>
      </c>
      <c r="M65" s="74" t="s">
        <v>51</v>
      </c>
      <c r="N65" s="77" t="str">
        <f>VLOOKUP(C65,Schools!A:D,4,0)</f>
        <v>PRU</v>
      </c>
      <c r="O65" s="74">
        <f t="shared" si="6"/>
        <v>11340</v>
      </c>
      <c r="P65" s="77">
        <f t="shared" si="9"/>
        <v>543965</v>
      </c>
      <c r="Q65" s="78">
        <v>0</v>
      </c>
      <c r="R65" s="286"/>
      <c r="S65" s="286"/>
      <c r="T65" s="465">
        <f t="shared" si="10"/>
        <v>4835.3100000000004</v>
      </c>
      <c r="U65" s="78"/>
      <c r="V65" s="78"/>
      <c r="W65" s="78"/>
      <c r="X65" s="78"/>
      <c r="Y65" s="78"/>
      <c r="Z65" s="78"/>
      <c r="AA65" s="78"/>
      <c r="AB65" s="78"/>
      <c r="AC65" s="51">
        <f t="shared" si="7"/>
        <v>4835.3100000000004</v>
      </c>
      <c r="AD65" s="51"/>
      <c r="AE65" s="78"/>
      <c r="AG65" s="51">
        <f t="shared" si="11"/>
        <v>0</v>
      </c>
      <c r="AH65" s="51">
        <f t="shared" si="12"/>
        <v>4835.3100000000004</v>
      </c>
      <c r="AI65" s="51">
        <f t="shared" si="13"/>
        <v>4835.3100000000004</v>
      </c>
      <c r="AJ65" s="51">
        <f t="shared" si="14"/>
        <v>4835.3100000000004</v>
      </c>
      <c r="AK65"/>
      <c r="AL65"/>
      <c r="AM65"/>
      <c r="AN65"/>
      <c r="AO65"/>
      <c r="AP65"/>
      <c r="AQ65"/>
      <c r="AR65"/>
      <c r="AS65"/>
      <c r="AT65"/>
      <c r="AU65"/>
    </row>
    <row r="66" spans="1:47" x14ac:dyDescent="0.25">
      <c r="A66" t="str">
        <f t="shared" si="5"/>
        <v>GRANTS</v>
      </c>
      <c r="B66" s="75">
        <v>44314</v>
      </c>
      <c r="C66" s="74">
        <f>Schools!A106</f>
        <v>3021100</v>
      </c>
      <c r="D66" t="str">
        <f>VLOOKUP(C66,Schools!A:B,2,0)</f>
        <v>Pavilion</v>
      </c>
      <c r="E66" t="str">
        <f>VLOOKUP(C66,Schools!$A:$Z,3,0)</f>
        <v>M</v>
      </c>
      <c r="F66" s="76">
        <v>8505.6200000000008</v>
      </c>
      <c r="G66" s="295" t="s">
        <v>4703</v>
      </c>
      <c r="H66" s="74"/>
      <c r="I66" t="str">
        <f t="shared" si="8"/>
        <v>11340/543965</v>
      </c>
      <c r="J66">
        <f>VLOOKUP(C66,Schools!$A:$Z,9,0)</f>
        <v>400156</v>
      </c>
      <c r="K66" s="295" t="s">
        <v>58</v>
      </c>
      <c r="L66" s="74" t="s">
        <v>55</v>
      </c>
      <c r="M66" s="74" t="s">
        <v>51</v>
      </c>
      <c r="N66" s="77" t="str">
        <f>VLOOKUP(C66,Schools!A:D,4,0)</f>
        <v>PRU</v>
      </c>
      <c r="O66" s="74">
        <f t="shared" si="6"/>
        <v>11340</v>
      </c>
      <c r="P66" s="77">
        <f t="shared" si="9"/>
        <v>543965</v>
      </c>
      <c r="Q66" s="78">
        <v>0</v>
      </c>
      <c r="R66" s="286"/>
      <c r="S66" s="286"/>
      <c r="T66" s="465">
        <f t="shared" si="10"/>
        <v>8505.6200000000008</v>
      </c>
      <c r="U66" s="78"/>
      <c r="V66" s="78"/>
      <c r="W66" s="78"/>
      <c r="X66" s="78"/>
      <c r="Y66" s="78"/>
      <c r="Z66" s="78"/>
      <c r="AA66" s="78"/>
      <c r="AB66" s="78"/>
      <c r="AC66" s="51">
        <f t="shared" si="7"/>
        <v>8505.6200000000008</v>
      </c>
      <c r="AD66" s="51"/>
      <c r="AE66" s="78"/>
      <c r="AG66" s="51">
        <f t="shared" si="11"/>
        <v>0</v>
      </c>
      <c r="AH66" s="51">
        <f t="shared" si="12"/>
        <v>8505.6200000000008</v>
      </c>
      <c r="AI66" s="51">
        <f t="shared" si="13"/>
        <v>8505.6200000000008</v>
      </c>
      <c r="AJ66" s="51">
        <f t="shared" si="14"/>
        <v>8505.6200000000008</v>
      </c>
      <c r="AK66"/>
      <c r="AL66"/>
      <c r="AM66"/>
      <c r="AN66"/>
      <c r="AO66"/>
      <c r="AP66"/>
      <c r="AQ66"/>
      <c r="AR66"/>
      <c r="AS66"/>
      <c r="AT66"/>
      <c r="AU66"/>
    </row>
    <row r="67" spans="1:47" x14ac:dyDescent="0.25">
      <c r="A67" t="str">
        <f t="shared" si="5"/>
        <v>GRANTS</v>
      </c>
      <c r="B67" s="75">
        <v>44314</v>
      </c>
      <c r="C67" s="74">
        <f>Schools!A117</f>
        <v>3024003</v>
      </c>
      <c r="D67" t="str">
        <f>VLOOKUP(C67,Schools!A:B,2,0)</f>
        <v>Friern Barnet School</v>
      </c>
      <c r="E67" t="str">
        <f>VLOOKUP(C67,Schools!$A:$Z,3,0)</f>
        <v>M</v>
      </c>
      <c r="F67" s="76">
        <v>17289.060000000001</v>
      </c>
      <c r="G67" s="295" t="s">
        <v>4703</v>
      </c>
      <c r="H67" s="74"/>
      <c r="I67" t="str">
        <f t="shared" si="8"/>
        <v>11339/543965</v>
      </c>
      <c r="J67">
        <f>VLOOKUP(C67,Schools!$A:$Z,9,0)</f>
        <v>400033</v>
      </c>
      <c r="K67" s="295" t="s">
        <v>58</v>
      </c>
      <c r="L67" s="74" t="s">
        <v>55</v>
      </c>
      <c r="M67" s="74" t="s">
        <v>51</v>
      </c>
      <c r="N67" s="77" t="str">
        <f>VLOOKUP(C67,Schools!A:D,4,0)</f>
        <v>Secondary</v>
      </c>
      <c r="O67" s="74">
        <f t="shared" si="6"/>
        <v>11339</v>
      </c>
      <c r="P67" s="77">
        <f t="shared" si="9"/>
        <v>543965</v>
      </c>
      <c r="Q67" s="78">
        <v>0</v>
      </c>
      <c r="R67" s="286"/>
      <c r="S67" s="286"/>
      <c r="T67" s="465">
        <f t="shared" si="10"/>
        <v>17289.060000000001</v>
      </c>
      <c r="U67" s="78"/>
      <c r="V67" s="78"/>
      <c r="W67" s="78"/>
      <c r="X67" s="78"/>
      <c r="Y67" s="78"/>
      <c r="Z67" s="78"/>
      <c r="AA67" s="78"/>
      <c r="AB67" s="78"/>
      <c r="AC67" s="51">
        <f t="shared" si="7"/>
        <v>17289.060000000001</v>
      </c>
      <c r="AD67" s="51"/>
      <c r="AE67" s="78"/>
      <c r="AG67" s="51">
        <f t="shared" si="11"/>
        <v>0</v>
      </c>
      <c r="AH67" s="51">
        <f t="shared" si="12"/>
        <v>17289.060000000001</v>
      </c>
      <c r="AI67" s="51">
        <f t="shared" si="13"/>
        <v>17289.060000000001</v>
      </c>
      <c r="AJ67" s="51">
        <f t="shared" si="14"/>
        <v>17289.060000000001</v>
      </c>
      <c r="AK67"/>
      <c r="AL67"/>
      <c r="AM67"/>
      <c r="AN67"/>
      <c r="AO67"/>
      <c r="AP67"/>
      <c r="AQ67"/>
      <c r="AR67"/>
      <c r="AS67"/>
      <c r="AT67"/>
      <c r="AU67"/>
    </row>
    <row r="68" spans="1:47" x14ac:dyDescent="0.25">
      <c r="A68" t="str">
        <f t="shared" si="5"/>
        <v>GRANTS</v>
      </c>
      <c r="B68" s="75">
        <v>44314</v>
      </c>
      <c r="C68" s="74">
        <f>Schools!A135</f>
        <v>3027010</v>
      </c>
      <c r="D68" t="str">
        <f>VLOOKUP(C68,Schools!A:B,2,0)</f>
        <v>Mapledown</v>
      </c>
      <c r="E68" t="str">
        <f>VLOOKUP(C68,Schools!$A:$Z,3,0)</f>
        <v>M</v>
      </c>
      <c r="F68" s="76">
        <v>8303.1200000000008</v>
      </c>
      <c r="G68" s="295" t="s">
        <v>4703</v>
      </c>
      <c r="H68" s="74"/>
      <c r="I68" t="str">
        <f t="shared" si="8"/>
        <v>11340/543965</v>
      </c>
      <c r="J68">
        <f>VLOOKUP(C68,Schools!$A:$Z,9,0)</f>
        <v>400063</v>
      </c>
      <c r="K68" s="295" t="s">
        <v>58</v>
      </c>
      <c r="L68" s="74" t="s">
        <v>55</v>
      </c>
      <c r="M68" s="74" t="s">
        <v>51</v>
      </c>
      <c r="N68" s="77" t="str">
        <f>VLOOKUP(C68,Schools!A:D,4,0)</f>
        <v>Special</v>
      </c>
      <c r="O68" s="74">
        <f t="shared" si="6"/>
        <v>11340</v>
      </c>
      <c r="P68" s="77">
        <f t="shared" si="9"/>
        <v>543965</v>
      </c>
      <c r="Q68" s="78">
        <v>0</v>
      </c>
      <c r="R68" s="286"/>
      <c r="S68" s="286"/>
      <c r="T68" s="465">
        <f t="shared" si="10"/>
        <v>8303.1200000000008</v>
      </c>
      <c r="U68" s="78"/>
      <c r="V68" s="78"/>
      <c r="W68" s="78"/>
      <c r="X68" s="78"/>
      <c r="Y68" s="78"/>
      <c r="Z68" s="78"/>
      <c r="AA68" s="78"/>
      <c r="AB68" s="78"/>
      <c r="AC68" s="51">
        <f t="shared" si="7"/>
        <v>8303.1200000000008</v>
      </c>
      <c r="AD68" s="51"/>
      <c r="AE68" s="78"/>
      <c r="AG68" s="51">
        <f t="shared" si="11"/>
        <v>0</v>
      </c>
      <c r="AH68" s="51">
        <f t="shared" si="12"/>
        <v>8303.1200000000008</v>
      </c>
      <c r="AI68" s="51">
        <f t="shared" si="13"/>
        <v>8303.1200000000008</v>
      </c>
      <c r="AJ68" s="51">
        <f t="shared" si="14"/>
        <v>8303.1200000000008</v>
      </c>
      <c r="AK68"/>
      <c r="AL68"/>
      <c r="AM68"/>
      <c r="AN68"/>
      <c r="AO68"/>
      <c r="AP68"/>
      <c r="AQ68"/>
      <c r="AR68"/>
      <c r="AS68"/>
      <c r="AT68"/>
      <c r="AU68"/>
    </row>
    <row r="69" spans="1:47" x14ac:dyDescent="0.25">
      <c r="A69" t="str">
        <f t="shared" si="5"/>
        <v>GRANTS</v>
      </c>
      <c r="B69" s="75">
        <v>44314</v>
      </c>
      <c r="C69" s="74">
        <f>Schools!A136</f>
        <v>3027005</v>
      </c>
      <c r="D69" t="str">
        <f>VLOOKUP(C69,Schools!A:B,2,0)</f>
        <v>Northway</v>
      </c>
      <c r="E69" t="str">
        <f>VLOOKUP(C69,Schools!$A:$Z,3,0)</f>
        <v>M</v>
      </c>
      <c r="F69" s="76">
        <v>9670</v>
      </c>
      <c r="G69" s="295" t="s">
        <v>4703</v>
      </c>
      <c r="H69" s="74"/>
      <c r="I69" t="str">
        <f t="shared" si="8"/>
        <v>11340/543965</v>
      </c>
      <c r="J69">
        <f>VLOOKUP(C69,Schools!$A:$Z,9,0)</f>
        <v>400034</v>
      </c>
      <c r="K69" s="295" t="s">
        <v>58</v>
      </c>
      <c r="L69" s="74" t="s">
        <v>55</v>
      </c>
      <c r="M69" s="74" t="s">
        <v>51</v>
      </c>
      <c r="N69" s="77" t="str">
        <f>VLOOKUP(C69,Schools!A:D,4,0)</f>
        <v>Special</v>
      </c>
      <c r="O69" s="74">
        <f t="shared" si="6"/>
        <v>11340</v>
      </c>
      <c r="P69" s="77">
        <f t="shared" si="9"/>
        <v>543965</v>
      </c>
      <c r="Q69" s="78">
        <v>0</v>
      </c>
      <c r="R69" s="286"/>
      <c r="S69" s="286"/>
      <c r="T69" s="465">
        <f t="shared" si="10"/>
        <v>9670</v>
      </c>
      <c r="U69" s="78"/>
      <c r="V69" s="78"/>
      <c r="W69" s="78"/>
      <c r="X69" s="78"/>
      <c r="Y69" s="78"/>
      <c r="Z69" s="78"/>
      <c r="AA69" s="78"/>
      <c r="AB69" s="78"/>
      <c r="AC69" s="51">
        <f t="shared" si="7"/>
        <v>9670</v>
      </c>
      <c r="AD69" s="51"/>
      <c r="AE69" s="78"/>
      <c r="AG69" s="51">
        <f t="shared" si="11"/>
        <v>0</v>
      </c>
      <c r="AH69" s="51">
        <f t="shared" si="12"/>
        <v>9670</v>
      </c>
      <c r="AI69" s="51">
        <f t="shared" si="13"/>
        <v>9670</v>
      </c>
      <c r="AJ69" s="51">
        <f t="shared" si="14"/>
        <v>9670</v>
      </c>
      <c r="AK69"/>
      <c r="AL69"/>
      <c r="AM69"/>
      <c r="AN69"/>
      <c r="AO69"/>
      <c r="AP69"/>
      <c r="AQ69"/>
      <c r="AR69"/>
      <c r="AS69"/>
      <c r="AT69"/>
      <c r="AU69"/>
    </row>
    <row r="70" spans="1:47" x14ac:dyDescent="0.25">
      <c r="A70" t="str">
        <f t="shared" si="5"/>
        <v>GRANTS</v>
      </c>
      <c r="B70" s="75">
        <v>44314</v>
      </c>
      <c r="C70" s="74">
        <f>Schools!A139</f>
        <v>3027009</v>
      </c>
      <c r="D70" t="str">
        <f>VLOOKUP(C70,Schools!A:B,2,0)</f>
        <v>Oakleigh</v>
      </c>
      <c r="E70" t="str">
        <f>VLOOKUP(C70,Schools!$A:$Z,3,0)</f>
        <v>M</v>
      </c>
      <c r="F70" s="76">
        <v>10388.879999999999</v>
      </c>
      <c r="G70" s="295" t="s">
        <v>4703</v>
      </c>
      <c r="H70" s="74"/>
      <c r="I70" t="str">
        <f t="shared" si="8"/>
        <v>11340/543965</v>
      </c>
      <c r="J70">
        <f>VLOOKUP(C70,Schools!$A:$Z,9,0)</f>
        <v>400091</v>
      </c>
      <c r="K70" s="295" t="s">
        <v>58</v>
      </c>
      <c r="L70" s="74" t="s">
        <v>55</v>
      </c>
      <c r="M70" s="74" t="s">
        <v>51</v>
      </c>
      <c r="N70" s="77" t="str">
        <f>VLOOKUP(C70,Schools!A:D,4,0)</f>
        <v>Special</v>
      </c>
      <c r="O70" s="74">
        <f t="shared" si="6"/>
        <v>11340</v>
      </c>
      <c r="P70" s="77">
        <f t="shared" si="9"/>
        <v>543965</v>
      </c>
      <c r="Q70" s="78">
        <v>0</v>
      </c>
      <c r="R70" s="286"/>
      <c r="S70" s="286"/>
      <c r="T70" s="465">
        <f t="shared" si="10"/>
        <v>10388.879999999999</v>
      </c>
      <c r="U70" s="78"/>
      <c r="V70" s="78"/>
      <c r="W70" s="78"/>
      <c r="X70" s="78"/>
      <c r="Y70" s="78"/>
      <c r="Z70" s="78"/>
      <c r="AA70" s="78"/>
      <c r="AB70" s="78"/>
      <c r="AC70" s="51">
        <f t="shared" si="7"/>
        <v>10388.879999999999</v>
      </c>
      <c r="AD70" s="51"/>
      <c r="AE70" s="78"/>
      <c r="AG70" s="51">
        <f t="shared" si="11"/>
        <v>0</v>
      </c>
      <c r="AH70" s="51">
        <f t="shared" si="12"/>
        <v>10388.879999999999</v>
      </c>
      <c r="AI70" s="51">
        <f t="shared" si="13"/>
        <v>10388.879999999999</v>
      </c>
      <c r="AJ70" s="51">
        <f t="shared" si="14"/>
        <v>10388.879999999999</v>
      </c>
      <c r="AK70"/>
      <c r="AL70"/>
      <c r="AM70"/>
      <c r="AN70"/>
      <c r="AO70"/>
      <c r="AP70"/>
      <c r="AQ70"/>
      <c r="AR70"/>
      <c r="AS70"/>
      <c r="AT70"/>
      <c r="AU70"/>
    </row>
    <row r="71" spans="1:47" s="77" customFormat="1" x14ac:dyDescent="0.25">
      <c r="A71" s="159" t="str">
        <f t="shared" si="5"/>
        <v>GRANTS</v>
      </c>
      <c r="B71" s="225">
        <v>44314</v>
      </c>
      <c r="C71" s="159">
        <f>Schools!A14</f>
        <v>3023520</v>
      </c>
      <c r="D71" s="159" t="str">
        <f>VLOOKUP(C71,Schools!A:B,2,0)</f>
        <v>Akiva School</v>
      </c>
      <c r="E71" s="159" t="str">
        <f>VLOOKUP(C71,Schools!$A:$Z,3,0)</f>
        <v>M</v>
      </c>
      <c r="F71" s="226">
        <v>8166.6666666666661</v>
      </c>
      <c r="G71" s="159" t="s">
        <v>4703</v>
      </c>
      <c r="H71" s="159"/>
      <c r="I71" s="159" t="str">
        <f t="shared" si="8"/>
        <v>10166/543965</v>
      </c>
      <c r="J71" s="159">
        <f>VLOOKUP(C71,Schools!$A:$Z,9,0)</f>
        <v>400125</v>
      </c>
      <c r="K71" s="159" t="s">
        <v>85</v>
      </c>
      <c r="L71" s="159" t="s">
        <v>83</v>
      </c>
      <c r="M71" s="159" t="s">
        <v>4025</v>
      </c>
      <c r="N71" s="159" t="str">
        <f>VLOOKUP(C71,Schools!A:D,4,0)</f>
        <v>Primary</v>
      </c>
      <c r="O71" s="159">
        <f t="shared" si="6"/>
        <v>10166</v>
      </c>
      <c r="P71" s="159">
        <f t="shared" si="9"/>
        <v>543965</v>
      </c>
      <c r="Q71" s="78">
        <v>0</v>
      </c>
      <c r="R71" s="464">
        <f>F71</f>
        <v>8166.6666666666661</v>
      </c>
      <c r="S71" s="227"/>
      <c r="T71" s="227"/>
      <c r="U71" s="227"/>
      <c r="V71" s="227"/>
      <c r="W71" s="227"/>
      <c r="X71" s="227"/>
      <c r="Y71" s="227"/>
      <c r="Z71" s="227"/>
      <c r="AA71" s="227"/>
      <c r="AB71" s="227"/>
      <c r="AC71" s="51">
        <f t="shared" ref="AC71:AC102" si="15">SUBTOTAL(9,Q71:AB71)</f>
        <v>8166.6666666666661</v>
      </c>
      <c r="AD71" s="51">
        <f t="shared" ref="AD71:AD102" si="16">AC71-F71</f>
        <v>0</v>
      </c>
      <c r="AE71" s="227"/>
      <c r="AF71" s="159"/>
      <c r="AG71" s="51">
        <f t="shared" si="11"/>
        <v>8166.6666666666661</v>
      </c>
      <c r="AH71" s="51">
        <f t="shared" si="12"/>
        <v>8166.6666666666661</v>
      </c>
      <c r="AI71" s="51">
        <f t="shared" si="13"/>
        <v>8166.6666666666661</v>
      </c>
      <c r="AJ71" s="51">
        <f t="shared" si="14"/>
        <v>8166.6666666666661</v>
      </c>
    </row>
    <row r="72" spans="1:47" x14ac:dyDescent="0.25">
      <c r="A72" t="str">
        <f t="shared" si="5"/>
        <v>GRANTS</v>
      </c>
      <c r="B72" s="75">
        <v>44314</v>
      </c>
      <c r="C72" s="211">
        <f>Schools!A15</f>
        <v>3023300</v>
      </c>
      <c r="D72" t="str">
        <f>VLOOKUP(C72,Schools!A:B,2,0)</f>
        <v>All Saints' CE Primary School NW2</v>
      </c>
      <c r="E72" t="str">
        <f>VLOOKUP(C72,Schools!$A:$Z,3,0)</f>
        <v>M</v>
      </c>
      <c r="F72" s="226">
        <v>7316.6666666666661</v>
      </c>
      <c r="G72" s="74" t="s">
        <v>4703</v>
      </c>
      <c r="H72" s="74"/>
      <c r="I72" t="str">
        <f t="shared" si="8"/>
        <v>10166/543965</v>
      </c>
      <c r="J72">
        <f>VLOOKUP(C72,Schools!$A:$Z,9,0)</f>
        <v>400069</v>
      </c>
      <c r="K72" s="74" t="s">
        <v>85</v>
      </c>
      <c r="L72" s="159" t="s">
        <v>83</v>
      </c>
      <c r="M72" s="74" t="s">
        <v>4025</v>
      </c>
      <c r="N72" s="77" t="str">
        <f>VLOOKUP(C72,Schools!A:D,4,0)</f>
        <v>Primary</v>
      </c>
      <c r="O72" s="74">
        <f t="shared" si="6"/>
        <v>10166</v>
      </c>
      <c r="P72" s="77">
        <f t="shared" si="9"/>
        <v>543965</v>
      </c>
      <c r="Q72" s="78">
        <v>0</v>
      </c>
      <c r="R72" s="464">
        <f t="shared" ref="R72:R135" si="17">F72</f>
        <v>7316.6666666666661</v>
      </c>
      <c r="S72" s="227"/>
      <c r="T72" s="227"/>
      <c r="U72" s="227"/>
      <c r="V72" s="227"/>
      <c r="W72" s="227"/>
      <c r="X72" s="227"/>
      <c r="Y72" s="227"/>
      <c r="Z72" s="227"/>
      <c r="AA72" s="227"/>
      <c r="AB72" s="227"/>
      <c r="AC72" s="51">
        <f t="shared" si="15"/>
        <v>7316.6666666666661</v>
      </c>
      <c r="AD72" s="51">
        <f t="shared" si="16"/>
        <v>0</v>
      </c>
      <c r="AE72" s="78"/>
      <c r="AG72" s="51">
        <f t="shared" si="11"/>
        <v>7316.6666666666661</v>
      </c>
      <c r="AH72" s="51">
        <f t="shared" si="12"/>
        <v>7316.6666666666661</v>
      </c>
      <c r="AI72" s="51">
        <f t="shared" si="13"/>
        <v>7316.6666666666661</v>
      </c>
      <c r="AJ72" s="51">
        <f t="shared" si="14"/>
        <v>7316.6666666666661</v>
      </c>
      <c r="AK72"/>
      <c r="AL72"/>
      <c r="AM72"/>
      <c r="AN72"/>
      <c r="AO72"/>
      <c r="AP72"/>
      <c r="AQ72"/>
      <c r="AR72"/>
      <c r="AS72"/>
      <c r="AT72"/>
      <c r="AU72"/>
    </row>
    <row r="73" spans="1:47" x14ac:dyDescent="0.25">
      <c r="A73" t="str">
        <f t="shared" si="5"/>
        <v>GRANTS</v>
      </c>
      <c r="B73" s="75">
        <v>44314</v>
      </c>
      <c r="C73" s="211">
        <f>Schools!A16</f>
        <v>3023317</v>
      </c>
      <c r="D73" t="str">
        <f>VLOOKUP(C73,Schools!A:B,2,0)</f>
        <v>All Saints' CE Primary School, N20</v>
      </c>
      <c r="E73" t="str">
        <f>VLOOKUP(C73,Schools!$A:$Z,3,0)</f>
        <v>M</v>
      </c>
      <c r="F73" s="226">
        <v>7520.8333333333339</v>
      </c>
      <c r="G73" s="74" t="s">
        <v>4703</v>
      </c>
      <c r="H73" s="74"/>
      <c r="I73" t="str">
        <f t="shared" si="8"/>
        <v>10166/543965</v>
      </c>
      <c r="J73">
        <f>VLOOKUP(C73,Schools!$A:$Z,9,0)</f>
        <v>400015</v>
      </c>
      <c r="K73" s="74" t="s">
        <v>85</v>
      </c>
      <c r="L73" s="159" t="s">
        <v>83</v>
      </c>
      <c r="M73" s="74" t="s">
        <v>4025</v>
      </c>
      <c r="N73" s="77" t="str">
        <f>VLOOKUP(C73,Schools!A:D,4,0)</f>
        <v>Primary</v>
      </c>
      <c r="O73" s="74">
        <f t="shared" si="6"/>
        <v>10166</v>
      </c>
      <c r="P73" s="77">
        <f t="shared" si="9"/>
        <v>543965</v>
      </c>
      <c r="Q73" s="78">
        <v>0</v>
      </c>
      <c r="R73" s="464">
        <f t="shared" si="17"/>
        <v>7520.8333333333339</v>
      </c>
      <c r="S73" s="227"/>
      <c r="T73" s="227"/>
      <c r="U73" s="227"/>
      <c r="V73" s="227"/>
      <c r="W73" s="227"/>
      <c r="X73" s="227"/>
      <c r="Y73" s="227"/>
      <c r="Z73" s="227"/>
      <c r="AA73" s="227"/>
      <c r="AB73" s="227"/>
      <c r="AC73" s="51">
        <f t="shared" si="15"/>
        <v>7520.8333333333339</v>
      </c>
      <c r="AD73" s="51">
        <f t="shared" si="16"/>
        <v>0</v>
      </c>
      <c r="AE73" s="78"/>
      <c r="AG73" s="51">
        <f t="shared" si="11"/>
        <v>7520.8333333333339</v>
      </c>
      <c r="AH73" s="51">
        <f t="shared" si="12"/>
        <v>7520.8333333333339</v>
      </c>
      <c r="AI73" s="51">
        <f t="shared" si="13"/>
        <v>7520.8333333333339</v>
      </c>
      <c r="AJ73" s="51">
        <f t="shared" si="14"/>
        <v>7520.8333333333339</v>
      </c>
      <c r="AK73"/>
      <c r="AL73"/>
      <c r="AM73"/>
      <c r="AN73"/>
      <c r="AO73"/>
      <c r="AP73"/>
      <c r="AQ73"/>
      <c r="AR73"/>
      <c r="AS73"/>
      <c r="AT73"/>
      <c r="AU73"/>
    </row>
    <row r="74" spans="1:47" x14ac:dyDescent="0.25">
      <c r="A74" t="str">
        <f t="shared" si="5"/>
        <v>GRANTS</v>
      </c>
      <c r="B74" s="75">
        <v>44314</v>
      </c>
      <c r="C74" s="211">
        <f>Schools!A18</f>
        <v>3023500</v>
      </c>
      <c r="D74" t="str">
        <f>VLOOKUP(C74,Schools!A:B,2,0)</f>
        <v>Annunciation Catholic Infant School</v>
      </c>
      <c r="E74" t="str">
        <f>VLOOKUP(C74,Schools!$A:$Z,3,0)</f>
        <v>M</v>
      </c>
      <c r="F74" s="226">
        <v>7054.1666666666661</v>
      </c>
      <c r="G74" s="74" t="s">
        <v>4703</v>
      </c>
      <c r="H74" s="74"/>
      <c r="I74" t="str">
        <f t="shared" si="8"/>
        <v>10166/543965</v>
      </c>
      <c r="J74">
        <f>VLOOKUP(C74,Schools!$A:$Z,9,0)</f>
        <v>400023</v>
      </c>
      <c r="K74" s="74" t="s">
        <v>85</v>
      </c>
      <c r="L74" s="159" t="s">
        <v>83</v>
      </c>
      <c r="M74" s="74" t="s">
        <v>4025</v>
      </c>
      <c r="N74" s="77" t="str">
        <f>VLOOKUP(C74,Schools!A:D,4,0)</f>
        <v>Primary</v>
      </c>
      <c r="O74" s="74">
        <f t="shared" si="6"/>
        <v>10166</v>
      </c>
      <c r="P74" s="77">
        <f t="shared" si="9"/>
        <v>543965</v>
      </c>
      <c r="Q74" s="78">
        <v>0</v>
      </c>
      <c r="R74" s="464">
        <f t="shared" si="17"/>
        <v>7054.1666666666661</v>
      </c>
      <c r="S74" s="227"/>
      <c r="T74" s="227"/>
      <c r="U74" s="227"/>
      <c r="V74" s="227"/>
      <c r="W74" s="227"/>
      <c r="X74" s="227"/>
      <c r="Y74" s="227"/>
      <c r="Z74" s="227"/>
      <c r="AA74" s="227"/>
      <c r="AB74" s="227"/>
      <c r="AC74" s="51">
        <f t="shared" si="15"/>
        <v>7054.1666666666661</v>
      </c>
      <c r="AD74" s="51">
        <f t="shared" si="16"/>
        <v>0</v>
      </c>
      <c r="AE74" s="78"/>
      <c r="AG74" s="51">
        <f t="shared" si="11"/>
        <v>7054.1666666666661</v>
      </c>
      <c r="AH74" s="51">
        <f t="shared" si="12"/>
        <v>7054.1666666666661</v>
      </c>
      <c r="AI74" s="51">
        <f t="shared" si="13"/>
        <v>7054.1666666666661</v>
      </c>
      <c r="AJ74" s="51">
        <f t="shared" si="14"/>
        <v>7054.1666666666661</v>
      </c>
      <c r="AK74"/>
      <c r="AL74"/>
      <c r="AM74"/>
      <c r="AN74"/>
      <c r="AO74"/>
      <c r="AP74"/>
      <c r="AQ74"/>
      <c r="AR74"/>
      <c r="AS74"/>
      <c r="AT74"/>
      <c r="AU74"/>
    </row>
    <row r="75" spans="1:47" x14ac:dyDescent="0.25">
      <c r="A75" t="str">
        <f t="shared" si="5"/>
        <v>GRANTS</v>
      </c>
      <c r="B75" s="75">
        <v>44314</v>
      </c>
      <c r="C75" s="211">
        <f>Schools!A19</f>
        <v>3023514</v>
      </c>
      <c r="D75" t="str">
        <f>VLOOKUP(C75,Schools!A:B,2,0)</f>
        <v>Annunciation Catholic Junior School</v>
      </c>
      <c r="E75" t="str">
        <f>VLOOKUP(C75,Schools!$A:$Z,3,0)</f>
        <v>M</v>
      </c>
      <c r="F75" s="226">
        <v>7525</v>
      </c>
      <c r="G75" s="74" t="s">
        <v>4703</v>
      </c>
      <c r="H75" s="74"/>
      <c r="I75" t="str">
        <f t="shared" si="8"/>
        <v>10166/543965</v>
      </c>
      <c r="J75">
        <f>VLOOKUP(C75,Schools!$A:$Z,9,0)</f>
        <v>400107</v>
      </c>
      <c r="K75" s="74" t="s">
        <v>85</v>
      </c>
      <c r="L75" s="159" t="s">
        <v>83</v>
      </c>
      <c r="M75" s="74" t="s">
        <v>4025</v>
      </c>
      <c r="N75" s="77" t="str">
        <f>VLOOKUP(C75,Schools!A:D,4,0)</f>
        <v>Primary</v>
      </c>
      <c r="O75" s="74">
        <f t="shared" si="6"/>
        <v>10166</v>
      </c>
      <c r="P75" s="77">
        <f t="shared" si="9"/>
        <v>543965</v>
      </c>
      <c r="Q75" s="78">
        <v>0</v>
      </c>
      <c r="R75" s="464">
        <f t="shared" si="17"/>
        <v>7525</v>
      </c>
      <c r="S75" s="227"/>
      <c r="T75" s="227"/>
      <c r="U75" s="227"/>
      <c r="V75" s="227"/>
      <c r="W75" s="227"/>
      <c r="X75" s="227"/>
      <c r="Y75" s="227"/>
      <c r="Z75" s="227"/>
      <c r="AA75" s="227"/>
      <c r="AB75" s="227"/>
      <c r="AC75" s="51">
        <f t="shared" si="15"/>
        <v>7525</v>
      </c>
      <c r="AD75" s="51">
        <f t="shared" si="16"/>
        <v>0</v>
      </c>
      <c r="AE75" s="78"/>
      <c r="AG75" s="51">
        <f t="shared" si="11"/>
        <v>7525</v>
      </c>
      <c r="AH75" s="51">
        <f t="shared" si="12"/>
        <v>7525</v>
      </c>
      <c r="AI75" s="51">
        <f t="shared" si="13"/>
        <v>7525</v>
      </c>
      <c r="AJ75" s="51">
        <f t="shared" si="14"/>
        <v>7525</v>
      </c>
      <c r="AK75"/>
      <c r="AL75"/>
      <c r="AM75"/>
      <c r="AN75"/>
      <c r="AO75"/>
      <c r="AP75"/>
      <c r="AQ75"/>
      <c r="AR75"/>
      <c r="AS75"/>
      <c r="AT75"/>
      <c r="AU75"/>
    </row>
    <row r="76" spans="1:47" x14ac:dyDescent="0.25">
      <c r="A76" t="str">
        <f t="shared" si="5"/>
        <v>GRANTS</v>
      </c>
      <c r="B76" s="75">
        <v>44314</v>
      </c>
      <c r="C76" s="211">
        <f>Schools!A21</f>
        <v>3022002</v>
      </c>
      <c r="D76" t="str">
        <f>VLOOKUP(C76,Schools!A:B,2,0)</f>
        <v>Barnfield School</v>
      </c>
      <c r="E76" t="str">
        <f>VLOOKUP(C76,Schools!$A:$Z,3,0)</f>
        <v>M</v>
      </c>
      <c r="F76" s="226">
        <v>8158.3333333333339</v>
      </c>
      <c r="G76" s="74" t="s">
        <v>4703</v>
      </c>
      <c r="H76" s="74"/>
      <c r="I76" t="str">
        <f t="shared" si="8"/>
        <v>10166/543965</v>
      </c>
      <c r="J76">
        <f>VLOOKUP(C76,Schools!$A:$Z,9,0)</f>
        <v>400005</v>
      </c>
      <c r="K76" s="74" t="s">
        <v>85</v>
      </c>
      <c r="L76" s="159" t="s">
        <v>83</v>
      </c>
      <c r="M76" s="74" t="s">
        <v>4025</v>
      </c>
      <c r="N76" s="77" t="str">
        <f>VLOOKUP(C76,Schools!A:D,4,0)</f>
        <v>Primary</v>
      </c>
      <c r="O76" s="74">
        <f t="shared" si="6"/>
        <v>10166</v>
      </c>
      <c r="P76" s="77">
        <f t="shared" si="9"/>
        <v>543965</v>
      </c>
      <c r="Q76" s="78">
        <v>0</v>
      </c>
      <c r="R76" s="464">
        <f t="shared" si="17"/>
        <v>8158.3333333333339</v>
      </c>
      <c r="S76" s="227"/>
      <c r="T76" s="227"/>
      <c r="U76" s="227"/>
      <c r="V76" s="227"/>
      <c r="W76" s="227"/>
      <c r="X76" s="227"/>
      <c r="Y76" s="227"/>
      <c r="Z76" s="227"/>
      <c r="AA76" s="227"/>
      <c r="AB76" s="227"/>
      <c r="AC76" s="51">
        <f t="shared" si="15"/>
        <v>8158.3333333333339</v>
      </c>
      <c r="AD76" s="51">
        <f t="shared" si="16"/>
        <v>0</v>
      </c>
      <c r="AE76" s="78"/>
      <c r="AG76" s="51">
        <f t="shared" si="11"/>
        <v>8158.3333333333339</v>
      </c>
      <c r="AH76" s="51">
        <f t="shared" si="12"/>
        <v>8158.3333333333339</v>
      </c>
      <c r="AI76" s="51">
        <f t="shared" si="13"/>
        <v>8158.3333333333339</v>
      </c>
      <c r="AJ76" s="51">
        <f t="shared" si="14"/>
        <v>8158.3333333333339</v>
      </c>
      <c r="AK76"/>
      <c r="AL76"/>
      <c r="AM76"/>
      <c r="AN76"/>
      <c r="AO76"/>
      <c r="AP76"/>
      <c r="AQ76"/>
      <c r="AR76"/>
      <c r="AS76"/>
      <c r="AT76"/>
      <c r="AU76"/>
    </row>
    <row r="77" spans="1:47" x14ac:dyDescent="0.25">
      <c r="A77" t="str">
        <f t="shared" si="5"/>
        <v>GRANTS</v>
      </c>
      <c r="B77" s="75">
        <v>44314</v>
      </c>
      <c r="C77" s="211">
        <f>Schools!A22</f>
        <v>3022079</v>
      </c>
      <c r="D77" t="str">
        <f>VLOOKUP(C77,Schools!A:B,2,0)</f>
        <v>Beis Yaakov</v>
      </c>
      <c r="E77" t="str">
        <f>VLOOKUP(C77,Schools!$A:$Z,3,0)</f>
        <v>M</v>
      </c>
      <c r="F77" s="226">
        <v>8233.3333333333339</v>
      </c>
      <c r="G77" s="74" t="s">
        <v>4703</v>
      </c>
      <c r="H77" s="74"/>
      <c r="I77" t="str">
        <f t="shared" si="8"/>
        <v>10166/543965</v>
      </c>
      <c r="J77">
        <f>VLOOKUP(C77,Schools!$A:$Z,9,0)</f>
        <v>400070</v>
      </c>
      <c r="K77" s="74" t="s">
        <v>85</v>
      </c>
      <c r="L77" s="159" t="s">
        <v>83</v>
      </c>
      <c r="M77" s="74" t="s">
        <v>4025</v>
      </c>
      <c r="N77" s="77" t="str">
        <f>VLOOKUP(C77,Schools!A:D,4,0)</f>
        <v>Primary</v>
      </c>
      <c r="O77" s="74">
        <f t="shared" si="6"/>
        <v>10166</v>
      </c>
      <c r="P77" s="77">
        <f t="shared" si="9"/>
        <v>543965</v>
      </c>
      <c r="Q77" s="78">
        <v>0</v>
      </c>
      <c r="R77" s="464">
        <f t="shared" si="17"/>
        <v>8233.3333333333339</v>
      </c>
      <c r="S77" s="227"/>
      <c r="T77" s="227"/>
      <c r="U77" s="227"/>
      <c r="V77" s="227"/>
      <c r="W77" s="227"/>
      <c r="X77" s="227"/>
      <c r="Y77" s="227"/>
      <c r="Z77" s="227"/>
      <c r="AA77" s="227"/>
      <c r="AB77" s="227"/>
      <c r="AC77" s="51">
        <f t="shared" si="15"/>
        <v>8233.3333333333339</v>
      </c>
      <c r="AD77" s="51">
        <f t="shared" si="16"/>
        <v>0</v>
      </c>
      <c r="AE77" s="78"/>
      <c r="AG77" s="51">
        <f t="shared" si="11"/>
        <v>8233.3333333333339</v>
      </c>
      <c r="AH77" s="51">
        <f t="shared" si="12"/>
        <v>8233.3333333333339</v>
      </c>
      <c r="AI77" s="51">
        <f t="shared" si="13"/>
        <v>8233.3333333333339</v>
      </c>
      <c r="AJ77" s="51">
        <f t="shared" si="14"/>
        <v>8233.3333333333339</v>
      </c>
      <c r="AK77"/>
      <c r="AL77"/>
      <c r="AM77"/>
      <c r="AN77"/>
      <c r="AO77"/>
      <c r="AP77"/>
      <c r="AQ77"/>
      <c r="AR77"/>
      <c r="AS77"/>
      <c r="AT77"/>
      <c r="AU77"/>
    </row>
    <row r="78" spans="1:47" x14ac:dyDescent="0.25">
      <c r="A78" t="str">
        <f t="shared" si="5"/>
        <v>GRANTS</v>
      </c>
      <c r="B78" s="75">
        <v>44314</v>
      </c>
      <c r="C78" s="211">
        <f>Schools!A23</f>
        <v>3023524</v>
      </c>
      <c r="D78" t="str">
        <f>VLOOKUP(C78,Schools!A:B,2,0)</f>
        <v>Beit Shvidler Primary School</v>
      </c>
      <c r="E78" t="str">
        <f>VLOOKUP(C78,Schools!$A:$Z,3,0)</f>
        <v>M</v>
      </c>
      <c r="F78" s="226">
        <v>7333.3333333333339</v>
      </c>
      <c r="G78" s="74" t="s">
        <v>4703</v>
      </c>
      <c r="H78" s="74"/>
      <c r="I78" t="str">
        <f t="shared" si="8"/>
        <v>10166/543965</v>
      </c>
      <c r="J78">
        <f>VLOOKUP(C78,Schools!$A:$Z,9,0)</f>
        <v>400150</v>
      </c>
      <c r="K78" s="74" t="s">
        <v>85</v>
      </c>
      <c r="L78" s="159" t="s">
        <v>83</v>
      </c>
      <c r="M78" s="74" t="s">
        <v>4025</v>
      </c>
      <c r="N78" s="77" t="str">
        <f>VLOOKUP(C78,Schools!A:D,4,0)</f>
        <v>Primary</v>
      </c>
      <c r="O78" s="74">
        <f t="shared" si="6"/>
        <v>10166</v>
      </c>
      <c r="P78" s="77">
        <f t="shared" si="9"/>
        <v>543965</v>
      </c>
      <c r="Q78" s="78">
        <v>0</v>
      </c>
      <c r="R78" s="464">
        <f t="shared" si="17"/>
        <v>7333.3333333333339</v>
      </c>
      <c r="S78" s="227"/>
      <c r="T78" s="227"/>
      <c r="U78" s="227"/>
      <c r="V78" s="227"/>
      <c r="W78" s="227"/>
      <c r="X78" s="227"/>
      <c r="Y78" s="227"/>
      <c r="Z78" s="227"/>
      <c r="AA78" s="227"/>
      <c r="AB78" s="227"/>
      <c r="AC78" s="51">
        <f t="shared" si="15"/>
        <v>7333.3333333333339</v>
      </c>
      <c r="AD78" s="51">
        <f t="shared" si="16"/>
        <v>0</v>
      </c>
      <c r="AE78" s="78"/>
      <c r="AG78" s="51">
        <f t="shared" si="11"/>
        <v>7333.3333333333339</v>
      </c>
      <c r="AH78" s="51">
        <f t="shared" si="12"/>
        <v>7333.3333333333339</v>
      </c>
      <c r="AI78" s="51">
        <f t="shared" si="13"/>
        <v>7333.3333333333339</v>
      </c>
      <c r="AJ78" s="51">
        <f t="shared" si="14"/>
        <v>7333.3333333333339</v>
      </c>
      <c r="AK78"/>
      <c r="AL78"/>
      <c r="AM78"/>
      <c r="AN78"/>
      <c r="AO78"/>
      <c r="AP78"/>
      <c r="AQ78"/>
      <c r="AR78"/>
      <c r="AS78"/>
      <c r="AT78"/>
      <c r="AU78"/>
    </row>
    <row r="79" spans="1:47" x14ac:dyDescent="0.25">
      <c r="A79" t="str">
        <f t="shared" si="5"/>
        <v>GRANTS</v>
      </c>
      <c r="B79" s="75">
        <v>44314</v>
      </c>
      <c r="C79" s="211">
        <f>Schools!A24</f>
        <v>3022003</v>
      </c>
      <c r="D79" t="str">
        <f>VLOOKUP(C79,Schools!A:B,2,0)</f>
        <v>Bell Lane Primary School</v>
      </c>
      <c r="E79" t="str">
        <f>VLOOKUP(C79,Schools!$A:$Z,3,0)</f>
        <v>M</v>
      </c>
      <c r="F79" s="226">
        <v>7975</v>
      </c>
      <c r="G79" s="74" t="s">
        <v>4703</v>
      </c>
      <c r="H79" s="74"/>
      <c r="I79" t="str">
        <f t="shared" si="8"/>
        <v>10166/543965</v>
      </c>
      <c r="J79">
        <f>VLOOKUP(C79,Schools!$A:$Z,9,0)</f>
        <v>400051</v>
      </c>
      <c r="K79" s="74" t="s">
        <v>85</v>
      </c>
      <c r="L79" s="159" t="s">
        <v>83</v>
      </c>
      <c r="M79" s="74" t="s">
        <v>4025</v>
      </c>
      <c r="N79" s="77" t="str">
        <f>VLOOKUP(C79,Schools!A:D,4,0)</f>
        <v>Primary</v>
      </c>
      <c r="O79" s="74">
        <f t="shared" si="6"/>
        <v>10166</v>
      </c>
      <c r="P79" s="77">
        <f t="shared" si="9"/>
        <v>543965</v>
      </c>
      <c r="Q79" s="78">
        <v>0</v>
      </c>
      <c r="R79" s="464">
        <f t="shared" si="17"/>
        <v>7975</v>
      </c>
      <c r="S79" s="227"/>
      <c r="T79" s="227"/>
      <c r="U79" s="227"/>
      <c r="V79" s="227"/>
      <c r="W79" s="227"/>
      <c r="X79" s="227"/>
      <c r="Y79" s="227"/>
      <c r="Z79" s="227"/>
      <c r="AA79" s="227"/>
      <c r="AB79" s="227"/>
      <c r="AC79" s="51">
        <f t="shared" si="15"/>
        <v>7975</v>
      </c>
      <c r="AD79" s="51">
        <f t="shared" si="16"/>
        <v>0</v>
      </c>
      <c r="AE79" s="78"/>
      <c r="AG79" s="51">
        <f t="shared" si="11"/>
        <v>7975</v>
      </c>
      <c r="AH79" s="51">
        <f t="shared" si="12"/>
        <v>7975</v>
      </c>
      <c r="AI79" s="51">
        <f t="shared" si="13"/>
        <v>7975</v>
      </c>
      <c r="AJ79" s="51">
        <f t="shared" si="14"/>
        <v>7975</v>
      </c>
      <c r="AK79"/>
      <c r="AL79"/>
      <c r="AM79"/>
      <c r="AN79"/>
      <c r="AO79"/>
      <c r="AP79"/>
      <c r="AQ79"/>
      <c r="AR79"/>
      <c r="AS79"/>
      <c r="AT79"/>
      <c r="AU79"/>
    </row>
    <row r="80" spans="1:47" x14ac:dyDescent="0.25">
      <c r="A80" t="str">
        <f t="shared" si="5"/>
        <v>GRANTS</v>
      </c>
      <c r="B80" s="75">
        <v>44314</v>
      </c>
      <c r="C80" s="211">
        <f>Schools!A25</f>
        <v>3023511</v>
      </c>
      <c r="D80" t="str">
        <f>VLOOKUP(C80,Schools!A:B,2,0)</f>
        <v>Blessed Dominic School</v>
      </c>
      <c r="E80" t="str">
        <f>VLOOKUP(C80,Schools!$A:$Z,3,0)</f>
        <v>M</v>
      </c>
      <c r="F80" s="226">
        <v>8041.6666666666661</v>
      </c>
      <c r="G80" s="74" t="s">
        <v>4703</v>
      </c>
      <c r="H80" s="74"/>
      <c r="I80" t="str">
        <f t="shared" si="8"/>
        <v>10166/543965</v>
      </c>
      <c r="J80">
        <f>VLOOKUP(C80,Schools!$A:$Z,9,0)</f>
        <v>400024</v>
      </c>
      <c r="K80" s="74" t="s">
        <v>85</v>
      </c>
      <c r="L80" s="159" t="s">
        <v>83</v>
      </c>
      <c r="M80" s="74" t="s">
        <v>4025</v>
      </c>
      <c r="N80" s="77" t="str">
        <f>VLOOKUP(C80,Schools!A:D,4,0)</f>
        <v>Primary</v>
      </c>
      <c r="O80" s="74">
        <f t="shared" si="6"/>
        <v>10166</v>
      </c>
      <c r="P80" s="77">
        <f t="shared" si="9"/>
        <v>543965</v>
      </c>
      <c r="Q80" s="78">
        <v>0</v>
      </c>
      <c r="R80" s="464">
        <f t="shared" si="17"/>
        <v>8041.6666666666661</v>
      </c>
      <c r="S80" s="227"/>
      <c r="T80" s="227"/>
      <c r="U80" s="227"/>
      <c r="V80" s="227"/>
      <c r="W80" s="227"/>
      <c r="X80" s="227"/>
      <c r="Y80" s="227"/>
      <c r="Z80" s="227"/>
      <c r="AA80" s="227"/>
      <c r="AB80" s="227"/>
      <c r="AC80" s="51">
        <f t="shared" si="15"/>
        <v>8041.6666666666661</v>
      </c>
      <c r="AD80" s="51">
        <f t="shared" si="16"/>
        <v>0</v>
      </c>
      <c r="AE80" s="78"/>
      <c r="AG80" s="51">
        <f t="shared" si="11"/>
        <v>8041.6666666666661</v>
      </c>
      <c r="AH80" s="51">
        <f t="shared" si="12"/>
        <v>8041.6666666666661</v>
      </c>
      <c r="AI80" s="51">
        <f t="shared" si="13"/>
        <v>8041.6666666666661</v>
      </c>
      <c r="AJ80" s="51">
        <f t="shared" si="14"/>
        <v>8041.6666666666661</v>
      </c>
      <c r="AK80"/>
      <c r="AL80"/>
      <c r="AM80"/>
      <c r="AN80"/>
      <c r="AO80"/>
      <c r="AP80"/>
      <c r="AQ80"/>
      <c r="AR80"/>
      <c r="AS80"/>
      <c r="AT80"/>
      <c r="AU80"/>
    </row>
    <row r="81" spans="1:47" x14ac:dyDescent="0.25">
      <c r="A81" t="str">
        <f t="shared" ref="A81:A133" si="18">$B$3</f>
        <v>GRANTS</v>
      </c>
      <c r="B81" s="75">
        <v>44314</v>
      </c>
      <c r="C81" s="211">
        <f>Schools!A27</f>
        <v>3022008</v>
      </c>
      <c r="D81" t="str">
        <f>VLOOKUP(C81,Schools!A:B,2,0)</f>
        <v>Brookland Infant  &amp; Nursery School</v>
      </c>
      <c r="E81" t="str">
        <f>VLOOKUP(C81,Schools!$A:$Z,3,0)</f>
        <v>M</v>
      </c>
      <c r="F81" s="226">
        <v>7408.3333333333339</v>
      </c>
      <c r="G81" s="74" t="s">
        <v>4703</v>
      </c>
      <c r="H81" s="74"/>
      <c r="I81" t="str">
        <f t="shared" si="8"/>
        <v>10166/543965</v>
      </c>
      <c r="J81">
        <f>VLOOKUP(C81,Schools!$A:$Z,9,0)</f>
        <v>400057</v>
      </c>
      <c r="K81" s="74" t="s">
        <v>85</v>
      </c>
      <c r="L81" s="159" t="s">
        <v>83</v>
      </c>
      <c r="M81" s="74" t="s">
        <v>4025</v>
      </c>
      <c r="N81" s="77" t="str">
        <f>VLOOKUP(C81,Schools!A:D,4,0)</f>
        <v>Primary</v>
      </c>
      <c r="O81" s="74">
        <f t="shared" si="6"/>
        <v>10166</v>
      </c>
      <c r="P81" s="77">
        <f t="shared" si="9"/>
        <v>543965</v>
      </c>
      <c r="Q81" s="78">
        <v>0</v>
      </c>
      <c r="R81" s="464">
        <f t="shared" si="17"/>
        <v>7408.3333333333339</v>
      </c>
      <c r="S81" s="227"/>
      <c r="T81" s="227"/>
      <c r="U81" s="227"/>
      <c r="V81" s="227"/>
      <c r="W81" s="227"/>
      <c r="X81" s="227"/>
      <c r="Y81" s="227"/>
      <c r="Z81" s="227"/>
      <c r="AA81" s="227"/>
      <c r="AB81" s="227"/>
      <c r="AC81" s="51">
        <f t="shared" si="15"/>
        <v>7408.3333333333339</v>
      </c>
      <c r="AD81" s="51">
        <f t="shared" si="16"/>
        <v>0</v>
      </c>
      <c r="AE81" s="78"/>
      <c r="AG81" s="51">
        <f t="shared" si="11"/>
        <v>7408.3333333333339</v>
      </c>
      <c r="AH81" s="51">
        <f t="shared" si="12"/>
        <v>7408.3333333333339</v>
      </c>
      <c r="AI81" s="51">
        <f t="shared" si="13"/>
        <v>7408.3333333333339</v>
      </c>
      <c r="AJ81" s="51">
        <f t="shared" si="14"/>
        <v>7408.3333333333339</v>
      </c>
      <c r="AK81"/>
      <c r="AL81"/>
      <c r="AM81"/>
      <c r="AN81"/>
      <c r="AO81"/>
      <c r="AP81"/>
      <c r="AQ81"/>
      <c r="AR81"/>
      <c r="AS81"/>
      <c r="AT81"/>
      <c r="AU81"/>
    </row>
    <row r="82" spans="1:47" x14ac:dyDescent="0.25">
      <c r="A82" t="str">
        <f t="shared" si="18"/>
        <v>GRANTS</v>
      </c>
      <c r="B82" s="75">
        <v>44314</v>
      </c>
      <c r="C82" s="211">
        <f>Schools!A28</f>
        <v>3022007</v>
      </c>
      <c r="D82" t="str">
        <f>VLOOKUP(C82,Schools!A:B,2,0)</f>
        <v>Brookland Junior School</v>
      </c>
      <c r="E82" t="str">
        <f>VLOOKUP(C82,Schools!$A:$Z,3,0)</f>
        <v>M</v>
      </c>
      <c r="F82" s="226">
        <v>8154.1666666666661</v>
      </c>
      <c r="G82" s="74" t="s">
        <v>4703</v>
      </c>
      <c r="H82" s="74"/>
      <c r="I82" t="str">
        <f t="shared" ref="I82:I134" si="19">O82&amp;"/"&amp;P82</f>
        <v>10166/543965</v>
      </c>
      <c r="J82">
        <f>VLOOKUP(C82,Schools!$A:$Z,9,0)</f>
        <v>400040</v>
      </c>
      <c r="K82" s="74" t="s">
        <v>85</v>
      </c>
      <c r="L82" s="159" t="s">
        <v>83</v>
      </c>
      <c r="M82" s="74" t="s">
        <v>4025</v>
      </c>
      <c r="N82" s="77" t="str">
        <f>VLOOKUP(C82,Schools!A:D,4,0)</f>
        <v>Primary</v>
      </c>
      <c r="O82" s="74">
        <f t="shared" si="6"/>
        <v>10166</v>
      </c>
      <c r="P82" s="77">
        <f t="shared" ref="P82:P134" si="20">IF(E82="M",543965,516500)</f>
        <v>543965</v>
      </c>
      <c r="Q82" s="78">
        <v>0</v>
      </c>
      <c r="R82" s="464">
        <f t="shared" si="17"/>
        <v>8154.1666666666661</v>
      </c>
      <c r="S82" s="227"/>
      <c r="T82" s="227"/>
      <c r="U82" s="227"/>
      <c r="V82" s="227"/>
      <c r="W82" s="227"/>
      <c r="X82" s="227"/>
      <c r="Y82" s="227"/>
      <c r="Z82" s="227"/>
      <c r="AA82" s="227"/>
      <c r="AB82" s="227"/>
      <c r="AC82" s="51">
        <f t="shared" si="15"/>
        <v>8154.1666666666661</v>
      </c>
      <c r="AD82" s="51">
        <f t="shared" si="16"/>
        <v>0</v>
      </c>
      <c r="AE82" s="78"/>
      <c r="AG82" s="51">
        <f t="shared" si="11"/>
        <v>8154.1666666666661</v>
      </c>
      <c r="AH82" s="51">
        <f t="shared" si="12"/>
        <v>8154.1666666666661</v>
      </c>
      <c r="AI82" s="51">
        <f t="shared" si="13"/>
        <v>8154.1666666666661</v>
      </c>
      <c r="AJ82" s="51">
        <f t="shared" si="14"/>
        <v>8154.1666666666661</v>
      </c>
      <c r="AK82"/>
      <c r="AL82"/>
      <c r="AM82"/>
      <c r="AN82"/>
      <c r="AO82"/>
      <c r="AP82"/>
      <c r="AQ82"/>
      <c r="AR82"/>
      <c r="AS82"/>
      <c r="AT82"/>
      <c r="AU82"/>
    </row>
    <row r="83" spans="1:47" x14ac:dyDescent="0.25">
      <c r="A83" t="str">
        <f t="shared" si="18"/>
        <v>GRANTS</v>
      </c>
      <c r="B83" s="75">
        <v>44314</v>
      </c>
      <c r="C83" s="211">
        <f>Schools!A29</f>
        <v>3022009</v>
      </c>
      <c r="D83" t="str">
        <f>VLOOKUP(C83,Schools!A:B,2,0)</f>
        <v>Brunswick Park Primary &amp; Nursery School</v>
      </c>
      <c r="E83" t="str">
        <f>VLOOKUP(C83,Schools!$A:$Z,3,0)</f>
        <v>M</v>
      </c>
      <c r="F83" s="226">
        <v>8175</v>
      </c>
      <c r="G83" s="74" t="s">
        <v>4703</v>
      </c>
      <c r="H83" s="74"/>
      <c r="I83" t="str">
        <f t="shared" si="19"/>
        <v>10166/543965</v>
      </c>
      <c r="J83">
        <f>VLOOKUP(C83,Schools!$A:$Z,9,0)</f>
        <v>400061</v>
      </c>
      <c r="K83" s="74" t="s">
        <v>85</v>
      </c>
      <c r="L83" s="159" t="s">
        <v>83</v>
      </c>
      <c r="M83" s="74" t="s">
        <v>4025</v>
      </c>
      <c r="N83" s="77" t="str">
        <f>VLOOKUP(C83,Schools!A:D,4,0)</f>
        <v>Primary</v>
      </c>
      <c r="O83" s="74">
        <f t="shared" si="6"/>
        <v>10166</v>
      </c>
      <c r="P83" s="77">
        <f t="shared" si="20"/>
        <v>543965</v>
      </c>
      <c r="Q83" s="78">
        <v>0</v>
      </c>
      <c r="R83" s="464">
        <f t="shared" si="17"/>
        <v>8175</v>
      </c>
      <c r="S83" s="227"/>
      <c r="T83" s="227"/>
      <c r="U83" s="227"/>
      <c r="V83" s="227"/>
      <c r="W83" s="227"/>
      <c r="X83" s="227"/>
      <c r="Y83" s="227"/>
      <c r="Z83" s="227"/>
      <c r="AA83" s="227"/>
      <c r="AB83" s="227"/>
      <c r="AC83" s="51">
        <f t="shared" si="15"/>
        <v>8175</v>
      </c>
      <c r="AD83" s="51">
        <f t="shared" si="16"/>
        <v>0</v>
      </c>
      <c r="AE83" s="78"/>
      <c r="AG83" s="51">
        <f t="shared" si="11"/>
        <v>8175</v>
      </c>
      <c r="AH83" s="51">
        <f t="shared" si="12"/>
        <v>8175</v>
      </c>
      <c r="AI83" s="51">
        <f t="shared" si="13"/>
        <v>8175</v>
      </c>
      <c r="AJ83" s="51">
        <f t="shared" si="14"/>
        <v>8175</v>
      </c>
      <c r="AK83"/>
      <c r="AL83"/>
      <c r="AM83"/>
      <c r="AN83"/>
      <c r="AO83"/>
      <c r="AP83"/>
      <c r="AQ83"/>
      <c r="AR83"/>
      <c r="AS83"/>
      <c r="AT83"/>
      <c r="AU83"/>
    </row>
    <row r="84" spans="1:47" x14ac:dyDescent="0.25">
      <c r="A84" t="str">
        <f t="shared" si="18"/>
        <v>GRANTS</v>
      </c>
      <c r="B84" s="75">
        <v>44314</v>
      </c>
      <c r="C84" s="211">
        <f>Schools!A30</f>
        <v>3022067</v>
      </c>
      <c r="D84" t="str">
        <f>VLOOKUP(C84,Schools!A:B,2,0)</f>
        <v>Chalgrove Primary School</v>
      </c>
      <c r="E84" t="str">
        <f>VLOOKUP(C84,Schools!$A:$Z,3,0)</f>
        <v>M</v>
      </c>
      <c r="F84" s="226">
        <v>7495.8333333333339</v>
      </c>
      <c r="G84" s="74" t="s">
        <v>4703</v>
      </c>
      <c r="H84" s="74"/>
      <c r="I84" t="str">
        <f t="shared" si="19"/>
        <v>10166/543965</v>
      </c>
      <c r="J84">
        <f>VLOOKUP(C84,Schools!$A:$Z,9,0)</f>
        <v>400065</v>
      </c>
      <c r="K84" s="74" t="s">
        <v>85</v>
      </c>
      <c r="L84" s="159" t="s">
        <v>83</v>
      </c>
      <c r="M84" s="74" t="s">
        <v>4025</v>
      </c>
      <c r="N84" s="77" t="str">
        <f>VLOOKUP(C84,Schools!A:D,4,0)</f>
        <v>Primary</v>
      </c>
      <c r="O84" s="74">
        <f t="shared" ref="O84:O147" si="21">IF(M84="DFC",VLOOKUP(N84,$AI$1:$AJ$6,2,0),IF(E84="A","None",VLOOKUP(N84,$AG$1:$AH$7,2,0)))</f>
        <v>10166</v>
      </c>
      <c r="P84" s="77">
        <f t="shared" si="20"/>
        <v>543965</v>
      </c>
      <c r="Q84" s="78">
        <v>0</v>
      </c>
      <c r="R84" s="464">
        <f t="shared" si="17"/>
        <v>7495.8333333333339</v>
      </c>
      <c r="S84" s="227"/>
      <c r="T84" s="227"/>
      <c r="U84" s="227"/>
      <c r="V84" s="227"/>
      <c r="W84" s="227"/>
      <c r="X84" s="227"/>
      <c r="Y84" s="227"/>
      <c r="Z84" s="227"/>
      <c r="AA84" s="227"/>
      <c r="AB84" s="227"/>
      <c r="AC84" s="51">
        <f t="shared" si="15"/>
        <v>7495.8333333333339</v>
      </c>
      <c r="AD84" s="51">
        <f t="shared" si="16"/>
        <v>0</v>
      </c>
      <c r="AE84" s="78"/>
      <c r="AG84" s="51">
        <f t="shared" si="11"/>
        <v>7495.8333333333339</v>
      </c>
      <c r="AH84" s="51">
        <f t="shared" si="12"/>
        <v>7495.8333333333339</v>
      </c>
      <c r="AI84" s="51">
        <f t="shared" si="13"/>
        <v>7495.8333333333339</v>
      </c>
      <c r="AJ84" s="51">
        <f t="shared" si="14"/>
        <v>7495.8333333333339</v>
      </c>
      <c r="AK84"/>
      <c r="AL84"/>
      <c r="AM84"/>
      <c r="AN84"/>
      <c r="AO84"/>
      <c r="AP84"/>
      <c r="AQ84"/>
      <c r="AR84"/>
      <c r="AS84"/>
      <c r="AT84"/>
      <c r="AU84"/>
    </row>
    <row r="85" spans="1:47" x14ac:dyDescent="0.25">
      <c r="A85" t="str">
        <f t="shared" si="18"/>
        <v>GRANTS</v>
      </c>
      <c r="B85" s="75">
        <v>44314</v>
      </c>
      <c r="C85" s="211">
        <f>Schools!A32</f>
        <v>3023302</v>
      </c>
      <c r="D85" t="str">
        <f>VLOOKUP(C85,Schools!A:B,2,0)</f>
        <v>Christ Church CE Primary School</v>
      </c>
      <c r="E85" t="str">
        <f>VLOOKUP(C85,Schools!$A:$Z,3,0)</f>
        <v>M</v>
      </c>
      <c r="F85" s="226">
        <v>7425</v>
      </c>
      <c r="G85" s="74" t="s">
        <v>4703</v>
      </c>
      <c r="H85" s="74"/>
      <c r="I85" t="str">
        <f t="shared" si="19"/>
        <v>10166/543965</v>
      </c>
      <c r="J85">
        <f>VLOOKUP(C85,Schools!$A:$Z,9,0)</f>
        <v>400039</v>
      </c>
      <c r="K85" s="74" t="s">
        <v>85</v>
      </c>
      <c r="L85" s="159" t="s">
        <v>83</v>
      </c>
      <c r="M85" s="74" t="s">
        <v>4025</v>
      </c>
      <c r="N85" s="77" t="str">
        <f>VLOOKUP(C85,Schools!A:D,4,0)</f>
        <v>Primary</v>
      </c>
      <c r="O85" s="74">
        <f t="shared" si="21"/>
        <v>10166</v>
      </c>
      <c r="P85" s="77">
        <f t="shared" si="20"/>
        <v>543965</v>
      </c>
      <c r="Q85" s="78">
        <v>0</v>
      </c>
      <c r="R85" s="464">
        <f t="shared" si="17"/>
        <v>7425</v>
      </c>
      <c r="S85" s="227"/>
      <c r="T85" s="227"/>
      <c r="U85" s="227"/>
      <c r="V85" s="227"/>
      <c r="W85" s="227"/>
      <c r="X85" s="227"/>
      <c r="Y85" s="227"/>
      <c r="Z85" s="227"/>
      <c r="AA85" s="227"/>
      <c r="AB85" s="227"/>
      <c r="AC85" s="51">
        <f t="shared" si="15"/>
        <v>7425</v>
      </c>
      <c r="AD85" s="51">
        <f t="shared" si="16"/>
        <v>0</v>
      </c>
      <c r="AE85" s="78"/>
      <c r="AG85" s="51">
        <f t="shared" ref="AG85:AG148" si="22">SUM(Q85:S85)</f>
        <v>7425</v>
      </c>
      <c r="AH85" s="51">
        <f t="shared" ref="AH85:AH148" si="23">SUM(Q85:V85)</f>
        <v>7425</v>
      </c>
      <c r="AI85" s="51">
        <f t="shared" ref="AI85:AI148" si="24">SUM(Q85:Y85)</f>
        <v>7425</v>
      </c>
      <c r="AJ85" s="51">
        <f t="shared" ref="AJ85:AJ148" si="25">SUM(Q85:AB85)</f>
        <v>7425</v>
      </c>
      <c r="AK85"/>
      <c r="AL85"/>
      <c r="AM85"/>
      <c r="AN85"/>
      <c r="AO85"/>
      <c r="AP85"/>
      <c r="AQ85"/>
      <c r="AR85"/>
      <c r="AS85"/>
      <c r="AT85"/>
      <c r="AU85"/>
    </row>
    <row r="86" spans="1:47" x14ac:dyDescent="0.25">
      <c r="A86" t="str">
        <f t="shared" si="18"/>
        <v>GRANTS</v>
      </c>
      <c r="B86" s="75">
        <v>44314</v>
      </c>
      <c r="C86" s="211">
        <f>Schools!A33</f>
        <v>3022011</v>
      </c>
      <c r="D86" t="str">
        <f>VLOOKUP(C86,Schools!A:B,2,0)</f>
        <v>Church Hill Primary School</v>
      </c>
      <c r="E86" t="str">
        <f>VLOOKUP(C86,Schools!$A:$Z,3,0)</f>
        <v>M</v>
      </c>
      <c r="F86" s="226">
        <v>7420.8333333333339</v>
      </c>
      <c r="G86" s="74" t="s">
        <v>4703</v>
      </c>
      <c r="H86" s="74"/>
      <c r="I86" t="str">
        <f t="shared" si="19"/>
        <v>10166/543965</v>
      </c>
      <c r="J86">
        <f>VLOOKUP(C86,Schools!$A:$Z,9,0)</f>
        <v>400020</v>
      </c>
      <c r="K86" s="74" t="s">
        <v>85</v>
      </c>
      <c r="L86" s="159" t="s">
        <v>83</v>
      </c>
      <c r="M86" s="74" t="s">
        <v>4025</v>
      </c>
      <c r="N86" s="77" t="str">
        <f>VLOOKUP(C86,Schools!A:D,4,0)</f>
        <v>Primary</v>
      </c>
      <c r="O86" s="74">
        <f t="shared" si="21"/>
        <v>10166</v>
      </c>
      <c r="P86" s="77">
        <f t="shared" si="20"/>
        <v>543965</v>
      </c>
      <c r="Q86" s="78">
        <v>0</v>
      </c>
      <c r="R86" s="464">
        <f t="shared" si="17"/>
        <v>7420.8333333333339</v>
      </c>
      <c r="S86" s="227"/>
      <c r="T86" s="227"/>
      <c r="U86" s="227"/>
      <c r="V86" s="227"/>
      <c r="W86" s="227"/>
      <c r="X86" s="227"/>
      <c r="Y86" s="227"/>
      <c r="Z86" s="227"/>
      <c r="AA86" s="227"/>
      <c r="AB86" s="227"/>
      <c r="AC86" s="51">
        <f t="shared" si="15"/>
        <v>7420.8333333333339</v>
      </c>
      <c r="AD86" s="51">
        <f t="shared" si="16"/>
        <v>0</v>
      </c>
      <c r="AE86" s="78"/>
      <c r="AG86" s="51">
        <f t="shared" si="22"/>
        <v>7420.8333333333339</v>
      </c>
      <c r="AH86" s="51">
        <f t="shared" si="23"/>
        <v>7420.8333333333339</v>
      </c>
      <c r="AI86" s="51">
        <f t="shared" si="24"/>
        <v>7420.8333333333339</v>
      </c>
      <c r="AJ86" s="51">
        <f t="shared" si="25"/>
        <v>7420.8333333333339</v>
      </c>
      <c r="AK86"/>
      <c r="AL86"/>
      <c r="AM86"/>
      <c r="AN86"/>
      <c r="AO86"/>
      <c r="AP86"/>
      <c r="AQ86"/>
      <c r="AR86"/>
      <c r="AS86"/>
      <c r="AT86"/>
      <c r="AU86"/>
    </row>
    <row r="87" spans="1:47" x14ac:dyDescent="0.25">
      <c r="A87" t="str">
        <f t="shared" si="18"/>
        <v>GRANTS</v>
      </c>
      <c r="B87" s="75">
        <v>44314</v>
      </c>
      <c r="C87" s="211">
        <f>Schools!A35</f>
        <v>3022014</v>
      </c>
      <c r="D87" t="str">
        <f>VLOOKUP(C87,Schools!A:B,2,0)</f>
        <v>Colindale School</v>
      </c>
      <c r="E87" t="str">
        <f>VLOOKUP(C87,Schools!$A:$Z,3,0)</f>
        <v>M</v>
      </c>
      <c r="F87" s="226">
        <v>8904.1666666666661</v>
      </c>
      <c r="G87" s="74" t="s">
        <v>4703</v>
      </c>
      <c r="H87" s="74"/>
      <c r="I87" t="str">
        <f t="shared" si="19"/>
        <v>10166/543965</v>
      </c>
      <c r="J87">
        <f>VLOOKUP(C87,Schools!$A:$Z,9,0)</f>
        <v>400050</v>
      </c>
      <c r="K87" s="74" t="s">
        <v>85</v>
      </c>
      <c r="L87" s="159" t="s">
        <v>83</v>
      </c>
      <c r="M87" s="74" t="s">
        <v>4025</v>
      </c>
      <c r="N87" s="77" t="str">
        <f>VLOOKUP(C87,Schools!A:D,4,0)</f>
        <v>Primary</v>
      </c>
      <c r="O87" s="74">
        <f t="shared" si="21"/>
        <v>10166</v>
      </c>
      <c r="P87" s="77">
        <f t="shared" si="20"/>
        <v>543965</v>
      </c>
      <c r="Q87" s="78">
        <v>0</v>
      </c>
      <c r="R87" s="464">
        <f t="shared" si="17"/>
        <v>8904.1666666666661</v>
      </c>
      <c r="S87" s="227"/>
      <c r="T87" s="227"/>
      <c r="U87" s="227"/>
      <c r="V87" s="227"/>
      <c r="W87" s="227"/>
      <c r="X87" s="227"/>
      <c r="Y87" s="227"/>
      <c r="Z87" s="227"/>
      <c r="AA87" s="227"/>
      <c r="AB87" s="227"/>
      <c r="AC87" s="51">
        <f t="shared" si="15"/>
        <v>8904.1666666666661</v>
      </c>
      <c r="AD87" s="51">
        <f t="shared" si="16"/>
        <v>0</v>
      </c>
      <c r="AE87" s="78"/>
      <c r="AG87" s="51">
        <f t="shared" si="22"/>
        <v>8904.1666666666661</v>
      </c>
      <c r="AH87" s="51">
        <f t="shared" si="23"/>
        <v>8904.1666666666661</v>
      </c>
      <c r="AI87" s="51">
        <f t="shared" si="24"/>
        <v>8904.1666666666661</v>
      </c>
      <c r="AJ87" s="51">
        <f t="shared" si="25"/>
        <v>8904.1666666666661</v>
      </c>
      <c r="AK87"/>
      <c r="AL87"/>
      <c r="AM87"/>
      <c r="AN87"/>
      <c r="AO87"/>
      <c r="AP87"/>
      <c r="AQ87"/>
      <c r="AR87"/>
      <c r="AS87"/>
      <c r="AT87"/>
      <c r="AU87"/>
    </row>
    <row r="88" spans="1:47" x14ac:dyDescent="0.25">
      <c r="A88" t="str">
        <f t="shared" si="18"/>
        <v>GRANTS</v>
      </c>
      <c r="B88" s="75">
        <v>44314</v>
      </c>
      <c r="C88" s="211">
        <f>Schools!A36</f>
        <v>3022015</v>
      </c>
      <c r="D88" t="str">
        <f>VLOOKUP(C88,Schools!A:B,2,0)</f>
        <v>Coppetts Wood</v>
      </c>
      <c r="E88" t="str">
        <f>VLOOKUP(C88,Schools!$A:$Z,3,0)</f>
        <v>M</v>
      </c>
      <c r="F88" s="226">
        <v>7420.8333333333339</v>
      </c>
      <c r="G88" s="74" t="s">
        <v>4703</v>
      </c>
      <c r="H88" s="74"/>
      <c r="I88" t="str">
        <f t="shared" si="19"/>
        <v>10166/543965</v>
      </c>
      <c r="J88">
        <f>VLOOKUP(C88,Schools!$A:$Z,9,0)</f>
        <v>400059</v>
      </c>
      <c r="K88" s="74" t="s">
        <v>85</v>
      </c>
      <c r="L88" s="159" t="s">
        <v>83</v>
      </c>
      <c r="M88" s="74" t="s">
        <v>4025</v>
      </c>
      <c r="N88" s="77" t="str">
        <f>VLOOKUP(C88,Schools!A:D,4,0)</f>
        <v>Primary</v>
      </c>
      <c r="O88" s="74">
        <f t="shared" si="21"/>
        <v>10166</v>
      </c>
      <c r="P88" s="77">
        <f t="shared" si="20"/>
        <v>543965</v>
      </c>
      <c r="Q88" s="78">
        <v>0</v>
      </c>
      <c r="R88" s="464">
        <f t="shared" si="17"/>
        <v>7420.8333333333339</v>
      </c>
      <c r="S88" s="227"/>
      <c r="T88" s="227"/>
      <c r="U88" s="227"/>
      <c r="V88" s="227"/>
      <c r="W88" s="227"/>
      <c r="X88" s="227"/>
      <c r="Y88" s="227"/>
      <c r="Z88" s="227"/>
      <c r="AA88" s="227"/>
      <c r="AB88" s="227"/>
      <c r="AC88" s="51">
        <f t="shared" si="15"/>
        <v>7420.8333333333339</v>
      </c>
      <c r="AD88" s="51">
        <f t="shared" si="16"/>
        <v>0</v>
      </c>
      <c r="AE88" s="78"/>
      <c r="AG88" s="51">
        <f t="shared" si="22"/>
        <v>7420.8333333333339</v>
      </c>
      <c r="AH88" s="51">
        <f t="shared" si="23"/>
        <v>7420.8333333333339</v>
      </c>
      <c r="AI88" s="51">
        <f t="shared" si="24"/>
        <v>7420.8333333333339</v>
      </c>
      <c r="AJ88" s="51">
        <f t="shared" si="25"/>
        <v>7420.8333333333339</v>
      </c>
      <c r="AK88"/>
      <c r="AL88"/>
      <c r="AM88"/>
      <c r="AN88"/>
      <c r="AO88"/>
      <c r="AP88"/>
      <c r="AQ88"/>
      <c r="AR88"/>
      <c r="AS88"/>
      <c r="AT88"/>
      <c r="AU88"/>
    </row>
    <row r="89" spans="1:47" x14ac:dyDescent="0.25">
      <c r="A89" t="str">
        <f t="shared" si="18"/>
        <v>GRANTS</v>
      </c>
      <c r="B89" s="75">
        <v>44314</v>
      </c>
      <c r="C89" s="211">
        <f>Schools!A37</f>
        <v>3022016</v>
      </c>
      <c r="D89" t="str">
        <f>VLOOKUP(C89,Schools!A:B,2,0)</f>
        <v>Courtland School</v>
      </c>
      <c r="E89" t="str">
        <f>VLOOKUP(C89,Schools!$A:$Z,3,0)</f>
        <v>M</v>
      </c>
      <c r="F89" s="226">
        <v>7420.8333333333339</v>
      </c>
      <c r="G89" s="74" t="s">
        <v>4703</v>
      </c>
      <c r="H89" s="74"/>
      <c r="I89" t="str">
        <f t="shared" si="19"/>
        <v>10166/543965</v>
      </c>
      <c r="J89">
        <f>VLOOKUP(C89,Schools!$A:$Z,9,0)</f>
        <v>400049</v>
      </c>
      <c r="K89" s="74" t="s">
        <v>85</v>
      </c>
      <c r="L89" s="159" t="s">
        <v>83</v>
      </c>
      <c r="M89" s="74" t="s">
        <v>4025</v>
      </c>
      <c r="N89" s="77" t="str">
        <f>VLOOKUP(C89,Schools!A:D,4,0)</f>
        <v>Primary</v>
      </c>
      <c r="O89" s="74">
        <f t="shared" si="21"/>
        <v>10166</v>
      </c>
      <c r="P89" s="77">
        <f t="shared" si="20"/>
        <v>543965</v>
      </c>
      <c r="Q89" s="78">
        <v>0</v>
      </c>
      <c r="R89" s="464">
        <f t="shared" si="17"/>
        <v>7420.8333333333339</v>
      </c>
      <c r="S89" s="227"/>
      <c r="T89" s="227"/>
      <c r="U89" s="227"/>
      <c r="V89" s="227"/>
      <c r="W89" s="227"/>
      <c r="X89" s="227"/>
      <c r="Y89" s="227"/>
      <c r="Z89" s="227"/>
      <c r="AA89" s="227"/>
      <c r="AB89" s="227"/>
      <c r="AC89" s="51">
        <f t="shared" si="15"/>
        <v>7420.8333333333339</v>
      </c>
      <c r="AD89" s="51">
        <f t="shared" si="16"/>
        <v>0</v>
      </c>
      <c r="AE89" s="78"/>
      <c r="AG89" s="51">
        <f t="shared" si="22"/>
        <v>7420.8333333333339</v>
      </c>
      <c r="AH89" s="51">
        <f t="shared" si="23"/>
        <v>7420.8333333333339</v>
      </c>
      <c r="AI89" s="51">
        <f t="shared" si="24"/>
        <v>7420.8333333333339</v>
      </c>
      <c r="AJ89" s="51">
        <f t="shared" si="25"/>
        <v>7420.8333333333339</v>
      </c>
      <c r="AK89"/>
      <c r="AL89"/>
      <c r="AM89"/>
      <c r="AN89"/>
      <c r="AO89"/>
      <c r="AP89"/>
      <c r="AQ89"/>
      <c r="AR89"/>
      <c r="AS89"/>
      <c r="AT89"/>
      <c r="AU89"/>
    </row>
    <row r="90" spans="1:47" x14ac:dyDescent="0.25">
      <c r="A90" t="str">
        <f t="shared" si="18"/>
        <v>GRANTS</v>
      </c>
      <c r="B90" s="75">
        <v>44314</v>
      </c>
      <c r="C90" s="211">
        <f>Schools!A38</f>
        <v>3022017</v>
      </c>
      <c r="D90" t="str">
        <f>VLOOKUP(C90,Schools!A:B,2,0)</f>
        <v>Cromer Road Primary School</v>
      </c>
      <c r="E90" t="str">
        <f>VLOOKUP(C90,Schools!$A:$Z,3,0)</f>
        <v>M</v>
      </c>
      <c r="F90" s="226">
        <v>8183.3333333333339</v>
      </c>
      <c r="G90" s="74" t="s">
        <v>4703</v>
      </c>
      <c r="H90" s="74"/>
      <c r="I90" t="str">
        <f t="shared" si="19"/>
        <v>10166/543965</v>
      </c>
      <c r="J90">
        <f>VLOOKUP(C90,Schools!$A:$Z,9,0)</f>
        <v>400080</v>
      </c>
      <c r="K90" s="74" t="s">
        <v>85</v>
      </c>
      <c r="L90" s="159" t="s">
        <v>83</v>
      </c>
      <c r="M90" s="74" t="s">
        <v>4025</v>
      </c>
      <c r="N90" s="77" t="str">
        <f>VLOOKUP(C90,Schools!A:D,4,0)</f>
        <v>Primary</v>
      </c>
      <c r="O90" s="74">
        <f t="shared" si="21"/>
        <v>10166</v>
      </c>
      <c r="P90" s="77">
        <f t="shared" si="20"/>
        <v>543965</v>
      </c>
      <c r="Q90" s="78">
        <v>0</v>
      </c>
      <c r="R90" s="464">
        <f t="shared" si="17"/>
        <v>8183.3333333333339</v>
      </c>
      <c r="S90" s="227"/>
      <c r="T90" s="227"/>
      <c r="U90" s="227"/>
      <c r="V90" s="227"/>
      <c r="W90" s="227"/>
      <c r="X90" s="227"/>
      <c r="Y90" s="227"/>
      <c r="Z90" s="227"/>
      <c r="AA90" s="227"/>
      <c r="AB90" s="227"/>
      <c r="AC90" s="51">
        <f t="shared" si="15"/>
        <v>8183.3333333333339</v>
      </c>
      <c r="AD90" s="51">
        <f t="shared" si="16"/>
        <v>0</v>
      </c>
      <c r="AE90" s="78"/>
      <c r="AG90" s="51">
        <f t="shared" si="22"/>
        <v>8183.3333333333339</v>
      </c>
      <c r="AH90" s="51">
        <f t="shared" si="23"/>
        <v>8183.3333333333339</v>
      </c>
      <c r="AI90" s="51">
        <f t="shared" si="24"/>
        <v>8183.3333333333339</v>
      </c>
      <c r="AJ90" s="51">
        <f t="shared" si="25"/>
        <v>8183.3333333333339</v>
      </c>
      <c r="AK90"/>
      <c r="AL90"/>
      <c r="AM90"/>
      <c r="AN90"/>
      <c r="AO90"/>
      <c r="AP90"/>
      <c r="AQ90"/>
      <c r="AR90"/>
      <c r="AS90"/>
      <c r="AT90"/>
      <c r="AU90"/>
    </row>
    <row r="91" spans="1:47" x14ac:dyDescent="0.25">
      <c r="A91" t="str">
        <f t="shared" si="18"/>
        <v>GRANTS</v>
      </c>
      <c r="B91" s="75">
        <v>44314</v>
      </c>
      <c r="C91" s="211">
        <f>Schools!A39</f>
        <v>3022073</v>
      </c>
      <c r="D91" t="str">
        <f>VLOOKUP(C91,Schools!A:B,2,0)</f>
        <v>Danegrove JMI School</v>
      </c>
      <c r="E91" t="str">
        <f>VLOOKUP(C91,Schools!$A:$Z,3,0)</f>
        <v>M</v>
      </c>
      <c r="F91" s="226">
        <v>8912.5</v>
      </c>
      <c r="G91" s="74" t="s">
        <v>4703</v>
      </c>
      <c r="H91" s="74"/>
      <c r="I91" t="str">
        <f t="shared" si="19"/>
        <v>10166/543965</v>
      </c>
      <c r="J91">
        <f>VLOOKUP(C91,Schools!$A:$Z,9,0)</f>
        <v>400105</v>
      </c>
      <c r="K91" s="74" t="s">
        <v>85</v>
      </c>
      <c r="L91" s="159" t="s">
        <v>83</v>
      </c>
      <c r="M91" s="74" t="s">
        <v>4025</v>
      </c>
      <c r="N91" s="77" t="str">
        <f>VLOOKUP(C91,Schools!A:D,4,0)</f>
        <v>Primary</v>
      </c>
      <c r="O91" s="74">
        <f t="shared" si="21"/>
        <v>10166</v>
      </c>
      <c r="P91" s="77">
        <f t="shared" si="20"/>
        <v>543965</v>
      </c>
      <c r="Q91" s="78">
        <v>0</v>
      </c>
      <c r="R91" s="464">
        <f t="shared" si="17"/>
        <v>8912.5</v>
      </c>
      <c r="S91" s="227"/>
      <c r="T91" s="227"/>
      <c r="U91" s="227"/>
      <c r="V91" s="227"/>
      <c r="W91" s="227"/>
      <c r="X91" s="227"/>
      <c r="Y91" s="227"/>
      <c r="Z91" s="227"/>
      <c r="AA91" s="227"/>
      <c r="AB91" s="227"/>
      <c r="AC91" s="51">
        <f t="shared" si="15"/>
        <v>8912.5</v>
      </c>
      <c r="AD91" s="51">
        <f t="shared" si="16"/>
        <v>0</v>
      </c>
      <c r="AE91" s="78"/>
      <c r="AG91" s="51">
        <f t="shared" si="22"/>
        <v>8912.5</v>
      </c>
      <c r="AH91" s="51">
        <f t="shared" si="23"/>
        <v>8912.5</v>
      </c>
      <c r="AI91" s="51">
        <f t="shared" si="24"/>
        <v>8912.5</v>
      </c>
      <c r="AJ91" s="51">
        <f t="shared" si="25"/>
        <v>8912.5</v>
      </c>
      <c r="AK91"/>
      <c r="AL91"/>
      <c r="AM91"/>
      <c r="AN91"/>
      <c r="AO91"/>
      <c r="AP91"/>
      <c r="AQ91"/>
      <c r="AR91"/>
      <c r="AS91"/>
      <c r="AT91"/>
      <c r="AU91"/>
    </row>
    <row r="92" spans="1:47" x14ac:dyDescent="0.25">
      <c r="A92" t="str">
        <f t="shared" si="18"/>
        <v>GRANTS</v>
      </c>
      <c r="B92" s="75">
        <v>44314</v>
      </c>
      <c r="C92" s="211">
        <f>Schools!A40</f>
        <v>3022019</v>
      </c>
      <c r="D92" t="str">
        <f>VLOOKUP(C92,Schools!A:B,2,0)</f>
        <v>Deansbrook Infant School</v>
      </c>
      <c r="E92" t="str">
        <f>VLOOKUP(C92,Schools!$A:$Z,3,0)</f>
        <v>M</v>
      </c>
      <c r="F92" s="226">
        <v>7337.5</v>
      </c>
      <c r="G92" s="74" t="s">
        <v>4703</v>
      </c>
      <c r="H92" s="74"/>
      <c r="I92" t="str">
        <f t="shared" si="19"/>
        <v>10166/543965</v>
      </c>
      <c r="J92">
        <f>VLOOKUP(C92,Schools!$A:$Z,9,0)</f>
        <v>400036</v>
      </c>
      <c r="K92" s="74" t="s">
        <v>85</v>
      </c>
      <c r="L92" s="159" t="s">
        <v>83</v>
      </c>
      <c r="M92" s="74" t="s">
        <v>4025</v>
      </c>
      <c r="N92" s="77" t="str">
        <f>VLOOKUP(C92,Schools!A:D,4,0)</f>
        <v>Primary</v>
      </c>
      <c r="O92" s="74">
        <f t="shared" si="21"/>
        <v>10166</v>
      </c>
      <c r="P92" s="77">
        <f t="shared" si="20"/>
        <v>543965</v>
      </c>
      <c r="Q92" s="78">
        <v>0</v>
      </c>
      <c r="R92" s="464">
        <f t="shared" si="17"/>
        <v>7337.5</v>
      </c>
      <c r="S92" s="227"/>
      <c r="T92" s="227"/>
      <c r="U92" s="227"/>
      <c r="V92" s="227"/>
      <c r="W92" s="227"/>
      <c r="X92" s="227"/>
      <c r="Y92" s="227"/>
      <c r="Z92" s="227"/>
      <c r="AA92" s="227"/>
      <c r="AB92" s="227"/>
      <c r="AC92" s="51">
        <f t="shared" si="15"/>
        <v>7337.5</v>
      </c>
      <c r="AD92" s="51">
        <f t="shared" si="16"/>
        <v>0</v>
      </c>
      <c r="AE92" s="78"/>
      <c r="AG92" s="51">
        <f t="shared" si="22"/>
        <v>7337.5</v>
      </c>
      <c r="AH92" s="51">
        <f t="shared" si="23"/>
        <v>7337.5</v>
      </c>
      <c r="AI92" s="51">
        <f t="shared" si="24"/>
        <v>7337.5</v>
      </c>
      <c r="AJ92" s="51">
        <f t="shared" si="25"/>
        <v>7337.5</v>
      </c>
      <c r="AK92"/>
      <c r="AL92"/>
      <c r="AM92"/>
      <c r="AN92"/>
      <c r="AO92"/>
      <c r="AP92"/>
      <c r="AQ92"/>
      <c r="AR92"/>
      <c r="AS92"/>
      <c r="AT92"/>
      <c r="AU92"/>
    </row>
    <row r="93" spans="1:47" x14ac:dyDescent="0.25">
      <c r="A93" t="str">
        <f t="shared" si="18"/>
        <v>GRANTS</v>
      </c>
      <c r="B93" s="75">
        <v>44314</v>
      </c>
      <c r="C93" s="211">
        <f>Schools!A42</f>
        <v>3022021</v>
      </c>
      <c r="D93" t="str">
        <f>VLOOKUP(C93,Schools!A:B,2,0)</f>
        <v>Dollis Primary School</v>
      </c>
      <c r="E93" t="str">
        <f>VLOOKUP(C93,Schools!$A:$Z,3,0)</f>
        <v>M</v>
      </c>
      <c r="F93" s="226">
        <v>8508.3333333333339</v>
      </c>
      <c r="G93" s="74" t="s">
        <v>4703</v>
      </c>
      <c r="H93" s="74"/>
      <c r="I93" t="str">
        <f t="shared" si="19"/>
        <v>10166/543965</v>
      </c>
      <c r="J93">
        <f>VLOOKUP(C93,Schools!$A:$Z,9,0)</f>
        <v>400042</v>
      </c>
      <c r="K93" s="74" t="s">
        <v>85</v>
      </c>
      <c r="L93" s="159" t="s">
        <v>83</v>
      </c>
      <c r="M93" s="74" t="s">
        <v>4025</v>
      </c>
      <c r="N93" s="77" t="str">
        <f>VLOOKUP(C93,Schools!A:D,4,0)</f>
        <v>Primary</v>
      </c>
      <c r="O93" s="74">
        <f t="shared" si="21"/>
        <v>10166</v>
      </c>
      <c r="P93" s="77">
        <f t="shared" si="20"/>
        <v>543965</v>
      </c>
      <c r="Q93" s="78">
        <v>0</v>
      </c>
      <c r="R93" s="464">
        <f t="shared" si="17"/>
        <v>8508.3333333333339</v>
      </c>
      <c r="S93" s="227"/>
      <c r="T93" s="227"/>
      <c r="U93" s="227"/>
      <c r="V93" s="227"/>
      <c r="W93" s="227"/>
      <c r="X93" s="227"/>
      <c r="Y93" s="227"/>
      <c r="Z93" s="227"/>
      <c r="AA93" s="227"/>
      <c r="AB93" s="227"/>
      <c r="AC93" s="51">
        <f t="shared" si="15"/>
        <v>8508.3333333333339</v>
      </c>
      <c r="AD93" s="51">
        <f t="shared" si="16"/>
        <v>0</v>
      </c>
      <c r="AE93" s="78"/>
      <c r="AG93" s="51">
        <f t="shared" si="22"/>
        <v>8508.3333333333339</v>
      </c>
      <c r="AH93" s="51">
        <f t="shared" si="23"/>
        <v>8508.3333333333339</v>
      </c>
      <c r="AI93" s="51">
        <f t="shared" si="24"/>
        <v>8508.3333333333339</v>
      </c>
      <c r="AJ93" s="51">
        <f t="shared" si="25"/>
        <v>8508.3333333333339</v>
      </c>
      <c r="AK93"/>
      <c r="AL93"/>
      <c r="AM93"/>
      <c r="AN93"/>
      <c r="AO93"/>
      <c r="AP93"/>
      <c r="AQ93"/>
      <c r="AR93"/>
      <c r="AS93"/>
      <c r="AT93"/>
      <c r="AU93"/>
    </row>
    <row r="94" spans="1:47" x14ac:dyDescent="0.25">
      <c r="A94" t="str">
        <f t="shared" si="18"/>
        <v>GRANTS</v>
      </c>
      <c r="B94" s="75">
        <v>44314</v>
      </c>
      <c r="C94" s="211">
        <f>Schools!A43</f>
        <v>3022023</v>
      </c>
      <c r="D94" t="str">
        <f>VLOOKUP(C94,Schools!A:B,2,0)</f>
        <v>Edgware Primary School</v>
      </c>
      <c r="E94" t="str">
        <f>VLOOKUP(C94,Schools!$A:$Z,3,0)</f>
        <v>M</v>
      </c>
      <c r="F94" s="226">
        <v>8670.8333333333339</v>
      </c>
      <c r="G94" s="74" t="s">
        <v>4703</v>
      </c>
      <c r="H94" s="74"/>
      <c r="I94" t="str">
        <f t="shared" si="19"/>
        <v>10166/543965</v>
      </c>
      <c r="J94">
        <f>VLOOKUP(C94,Schools!$A:$Z,9,0)</f>
        <v>400159</v>
      </c>
      <c r="K94" s="74" t="s">
        <v>85</v>
      </c>
      <c r="L94" s="159" t="s">
        <v>83</v>
      </c>
      <c r="M94" s="74" t="s">
        <v>4025</v>
      </c>
      <c r="N94" s="77" t="str">
        <f>VLOOKUP(C94,Schools!A:D,4,0)</f>
        <v>Primary</v>
      </c>
      <c r="O94" s="74">
        <f t="shared" si="21"/>
        <v>10166</v>
      </c>
      <c r="P94" s="77">
        <f t="shared" si="20"/>
        <v>543965</v>
      </c>
      <c r="Q94" s="78">
        <v>0</v>
      </c>
      <c r="R94" s="464">
        <f t="shared" si="17"/>
        <v>8670.8333333333339</v>
      </c>
      <c r="S94" s="227"/>
      <c r="T94" s="227"/>
      <c r="U94" s="227"/>
      <c r="V94" s="227"/>
      <c r="W94" s="227"/>
      <c r="X94" s="227"/>
      <c r="Y94" s="227"/>
      <c r="Z94" s="227"/>
      <c r="AA94" s="227"/>
      <c r="AB94" s="227"/>
      <c r="AC94" s="51">
        <f t="shared" si="15"/>
        <v>8670.8333333333339</v>
      </c>
      <c r="AD94" s="51">
        <f t="shared" si="16"/>
        <v>0</v>
      </c>
      <c r="AE94" s="78"/>
      <c r="AG94" s="51">
        <f t="shared" si="22"/>
        <v>8670.8333333333339</v>
      </c>
      <c r="AH94" s="51">
        <f t="shared" si="23"/>
        <v>8670.8333333333339</v>
      </c>
      <c r="AI94" s="51">
        <f t="shared" si="24"/>
        <v>8670.8333333333339</v>
      </c>
      <c r="AJ94" s="51">
        <f t="shared" si="25"/>
        <v>8670.8333333333339</v>
      </c>
      <c r="AK94"/>
      <c r="AL94"/>
      <c r="AM94"/>
      <c r="AN94"/>
      <c r="AO94"/>
      <c r="AP94"/>
      <c r="AQ94"/>
      <c r="AR94"/>
      <c r="AS94"/>
      <c r="AT94"/>
      <c r="AU94"/>
    </row>
    <row r="95" spans="1:47" x14ac:dyDescent="0.25">
      <c r="A95" t="str">
        <f t="shared" si="18"/>
        <v>GRANTS</v>
      </c>
      <c r="B95" s="75">
        <v>44314</v>
      </c>
      <c r="C95" s="211">
        <f>Schools!A45</f>
        <v>3022024</v>
      </c>
      <c r="D95" t="str">
        <f>VLOOKUP(C95,Schools!A:B,2,0)</f>
        <v>Fairway Primary School</v>
      </c>
      <c r="E95" t="str">
        <f>VLOOKUP(C95,Schools!$A:$Z,3,0)</f>
        <v>M</v>
      </c>
      <c r="F95" s="226">
        <v>7391.6666666666661</v>
      </c>
      <c r="G95" s="74" t="s">
        <v>4703</v>
      </c>
      <c r="H95" s="74"/>
      <c r="I95" t="str">
        <f t="shared" si="19"/>
        <v>10166/543965</v>
      </c>
      <c r="J95">
        <f>VLOOKUP(C95,Schools!$A:$Z,9,0)</f>
        <v>400047</v>
      </c>
      <c r="K95" s="74" t="s">
        <v>85</v>
      </c>
      <c r="L95" s="159" t="s">
        <v>83</v>
      </c>
      <c r="M95" s="74" t="s">
        <v>4025</v>
      </c>
      <c r="N95" s="77" t="str">
        <f>VLOOKUP(C95,Schools!A:D,4,0)</f>
        <v>Primary</v>
      </c>
      <c r="O95" s="74">
        <f t="shared" si="21"/>
        <v>10166</v>
      </c>
      <c r="P95" s="77">
        <f t="shared" si="20"/>
        <v>543965</v>
      </c>
      <c r="Q95" s="78">
        <v>0</v>
      </c>
      <c r="R95" s="464">
        <f t="shared" si="17"/>
        <v>7391.6666666666661</v>
      </c>
      <c r="S95" s="227"/>
      <c r="T95" s="227"/>
      <c r="U95" s="227"/>
      <c r="V95" s="227"/>
      <c r="W95" s="227"/>
      <c r="X95" s="227"/>
      <c r="Y95" s="227"/>
      <c r="Z95" s="227"/>
      <c r="AA95" s="227"/>
      <c r="AB95" s="227"/>
      <c r="AC95" s="51">
        <f t="shared" si="15"/>
        <v>7391.6666666666661</v>
      </c>
      <c r="AD95" s="51">
        <f t="shared" si="16"/>
        <v>0</v>
      </c>
      <c r="AE95" s="78"/>
      <c r="AG95" s="51">
        <f t="shared" si="22"/>
        <v>7391.6666666666661</v>
      </c>
      <c r="AH95" s="51">
        <f t="shared" si="23"/>
        <v>7391.6666666666661</v>
      </c>
      <c r="AI95" s="51">
        <f t="shared" si="24"/>
        <v>7391.6666666666661</v>
      </c>
      <c r="AJ95" s="51">
        <f t="shared" si="25"/>
        <v>7391.6666666666661</v>
      </c>
      <c r="AK95"/>
      <c r="AL95"/>
      <c r="AM95"/>
      <c r="AN95"/>
      <c r="AO95"/>
      <c r="AP95"/>
      <c r="AQ95"/>
      <c r="AR95"/>
      <c r="AS95"/>
      <c r="AT95"/>
      <c r="AU95"/>
    </row>
    <row r="96" spans="1:47" x14ac:dyDescent="0.25">
      <c r="A96" t="str">
        <f t="shared" si="18"/>
        <v>GRANTS</v>
      </c>
      <c r="B96" s="75">
        <v>44314</v>
      </c>
      <c r="C96" s="211">
        <f>Schools!A46</f>
        <v>3022025</v>
      </c>
      <c r="D96" t="str">
        <f>VLOOKUP(C96,Schools!A:B,2,0)</f>
        <v>Foulds</v>
      </c>
      <c r="E96" t="str">
        <f>VLOOKUP(C96,Schools!$A:$Z,3,0)</f>
        <v>M</v>
      </c>
      <c r="F96" s="226">
        <v>7812.5</v>
      </c>
      <c r="G96" s="74" t="s">
        <v>4703</v>
      </c>
      <c r="H96" s="74"/>
      <c r="I96" t="str">
        <f t="shared" si="19"/>
        <v>10166/543965</v>
      </c>
      <c r="J96">
        <f>VLOOKUP(C96,Schools!$A:$Z,9,0)</f>
        <v>400001</v>
      </c>
      <c r="K96" s="74" t="s">
        <v>85</v>
      </c>
      <c r="L96" s="159" t="s">
        <v>83</v>
      </c>
      <c r="M96" s="74" t="s">
        <v>4025</v>
      </c>
      <c r="N96" s="77" t="str">
        <f>VLOOKUP(C96,Schools!A:D,4,0)</f>
        <v>Primary</v>
      </c>
      <c r="O96" s="74">
        <f t="shared" si="21"/>
        <v>10166</v>
      </c>
      <c r="P96" s="77">
        <f t="shared" si="20"/>
        <v>543965</v>
      </c>
      <c r="Q96" s="78">
        <v>0</v>
      </c>
      <c r="R96" s="464">
        <f t="shared" si="17"/>
        <v>7812.5</v>
      </c>
      <c r="S96" s="227"/>
      <c r="T96" s="227"/>
      <c r="U96" s="227"/>
      <c r="V96" s="227"/>
      <c r="W96" s="227"/>
      <c r="X96" s="227"/>
      <c r="Y96" s="227"/>
      <c r="Z96" s="227"/>
      <c r="AA96" s="227"/>
      <c r="AB96" s="227"/>
      <c r="AC96" s="51">
        <f t="shared" si="15"/>
        <v>7812.5</v>
      </c>
      <c r="AD96" s="51">
        <f t="shared" si="16"/>
        <v>0</v>
      </c>
      <c r="AE96" s="78"/>
      <c r="AG96" s="51">
        <f t="shared" si="22"/>
        <v>7812.5</v>
      </c>
      <c r="AH96" s="51">
        <f t="shared" si="23"/>
        <v>7812.5</v>
      </c>
      <c r="AI96" s="51">
        <f t="shared" si="24"/>
        <v>7812.5</v>
      </c>
      <c r="AJ96" s="51">
        <f t="shared" si="25"/>
        <v>7812.5</v>
      </c>
      <c r="AK96"/>
      <c r="AL96"/>
      <c r="AM96"/>
      <c r="AN96"/>
      <c r="AO96"/>
      <c r="AP96"/>
      <c r="AQ96"/>
      <c r="AR96"/>
      <c r="AS96"/>
      <c r="AT96"/>
      <c r="AU96"/>
    </row>
    <row r="97" spans="1:47" x14ac:dyDescent="0.25">
      <c r="A97" t="str">
        <f t="shared" si="18"/>
        <v>GRANTS</v>
      </c>
      <c r="B97" s="75">
        <v>44314</v>
      </c>
      <c r="C97" s="211">
        <f>Schools!A47</f>
        <v>3022026</v>
      </c>
      <c r="D97" t="str">
        <f>VLOOKUP(C97,Schools!A:B,2,0)</f>
        <v>Frith Manor School</v>
      </c>
      <c r="E97" t="str">
        <f>VLOOKUP(C97,Schools!$A:$Z,3,0)</f>
        <v>M</v>
      </c>
      <c r="F97" s="226">
        <v>8675</v>
      </c>
      <c r="G97" s="74" t="s">
        <v>4703</v>
      </c>
      <c r="H97" s="74"/>
      <c r="I97" t="str">
        <f t="shared" si="19"/>
        <v>10166/543965</v>
      </c>
      <c r="J97">
        <f>VLOOKUP(C97,Schools!$A:$Z,9,0)</f>
        <v>400082</v>
      </c>
      <c r="K97" s="74" t="s">
        <v>85</v>
      </c>
      <c r="L97" s="159" t="s">
        <v>83</v>
      </c>
      <c r="M97" s="74" t="s">
        <v>4025</v>
      </c>
      <c r="N97" s="77" t="str">
        <f>VLOOKUP(C97,Schools!A:D,4,0)</f>
        <v>Primary</v>
      </c>
      <c r="O97" s="74">
        <f t="shared" si="21"/>
        <v>10166</v>
      </c>
      <c r="P97" s="77">
        <f t="shared" si="20"/>
        <v>543965</v>
      </c>
      <c r="Q97" s="78">
        <v>0</v>
      </c>
      <c r="R97" s="464">
        <f t="shared" si="17"/>
        <v>8675</v>
      </c>
      <c r="S97" s="227"/>
      <c r="T97" s="227"/>
      <c r="U97" s="227"/>
      <c r="V97" s="227"/>
      <c r="W97" s="227"/>
      <c r="X97" s="227"/>
      <c r="Y97" s="227"/>
      <c r="Z97" s="227"/>
      <c r="AA97" s="227"/>
      <c r="AB97" s="227"/>
      <c r="AC97" s="51">
        <f t="shared" si="15"/>
        <v>8675</v>
      </c>
      <c r="AD97" s="51">
        <f t="shared" si="16"/>
        <v>0</v>
      </c>
      <c r="AE97" s="78"/>
      <c r="AG97" s="51">
        <f t="shared" si="22"/>
        <v>8675</v>
      </c>
      <c r="AH97" s="51">
        <f t="shared" si="23"/>
        <v>8675</v>
      </c>
      <c r="AI97" s="51">
        <f t="shared" si="24"/>
        <v>8675</v>
      </c>
      <c r="AJ97" s="51">
        <f t="shared" si="25"/>
        <v>8675</v>
      </c>
      <c r="AK97"/>
      <c r="AL97"/>
      <c r="AM97"/>
      <c r="AN97"/>
      <c r="AO97"/>
      <c r="AP97"/>
      <c r="AQ97"/>
      <c r="AR97"/>
      <c r="AS97"/>
      <c r="AT97"/>
      <c r="AU97"/>
    </row>
    <row r="98" spans="1:47" x14ac:dyDescent="0.25">
      <c r="A98" t="str">
        <f t="shared" si="18"/>
        <v>GRANTS</v>
      </c>
      <c r="B98" s="75">
        <v>44314</v>
      </c>
      <c r="C98" s="211">
        <f>Schools!A48</f>
        <v>3022028</v>
      </c>
      <c r="D98" t="str">
        <f>VLOOKUP(C98,Schools!A:B,2,0)</f>
        <v>Garden Suburb Infant School</v>
      </c>
      <c r="E98" t="str">
        <f>VLOOKUP(C98,Schools!$A:$Z,3,0)</f>
        <v>M</v>
      </c>
      <c r="F98" s="226">
        <v>7354.1666666666661</v>
      </c>
      <c r="G98" s="74" t="s">
        <v>4703</v>
      </c>
      <c r="H98" s="74"/>
      <c r="I98" t="str">
        <f t="shared" si="19"/>
        <v>10166/543965</v>
      </c>
      <c r="J98">
        <f>VLOOKUP(C98,Schools!$A:$Z,9,0)</f>
        <v>400067</v>
      </c>
      <c r="K98" s="74" t="s">
        <v>85</v>
      </c>
      <c r="L98" s="159" t="s">
        <v>83</v>
      </c>
      <c r="M98" s="74" t="s">
        <v>4025</v>
      </c>
      <c r="N98" s="77" t="str">
        <f>VLOOKUP(C98,Schools!A:D,4,0)</f>
        <v>Primary</v>
      </c>
      <c r="O98" s="74">
        <f t="shared" si="21"/>
        <v>10166</v>
      </c>
      <c r="P98" s="77">
        <f t="shared" si="20"/>
        <v>543965</v>
      </c>
      <c r="Q98" s="78">
        <v>0</v>
      </c>
      <c r="R98" s="464">
        <f t="shared" si="17"/>
        <v>7354.1666666666661</v>
      </c>
      <c r="S98" s="227"/>
      <c r="T98" s="227"/>
      <c r="U98" s="227"/>
      <c r="V98" s="227"/>
      <c r="W98" s="227"/>
      <c r="X98" s="227"/>
      <c r="Y98" s="227"/>
      <c r="Z98" s="227"/>
      <c r="AA98" s="227"/>
      <c r="AB98" s="227"/>
      <c r="AC98" s="51">
        <f t="shared" si="15"/>
        <v>7354.1666666666661</v>
      </c>
      <c r="AD98" s="51">
        <f t="shared" si="16"/>
        <v>0</v>
      </c>
      <c r="AE98" s="78"/>
      <c r="AG98" s="51">
        <f t="shared" si="22"/>
        <v>7354.1666666666661</v>
      </c>
      <c r="AH98" s="51">
        <f t="shared" si="23"/>
        <v>7354.1666666666661</v>
      </c>
      <c r="AI98" s="51">
        <f t="shared" si="24"/>
        <v>7354.1666666666661</v>
      </c>
      <c r="AJ98" s="51">
        <f t="shared" si="25"/>
        <v>7354.1666666666661</v>
      </c>
      <c r="AK98"/>
      <c r="AL98"/>
      <c r="AM98"/>
      <c r="AN98"/>
      <c r="AO98"/>
      <c r="AP98"/>
      <c r="AQ98"/>
      <c r="AR98"/>
      <c r="AS98"/>
      <c r="AT98"/>
      <c r="AU98"/>
    </row>
    <row r="99" spans="1:47" x14ac:dyDescent="0.25">
      <c r="A99" t="str">
        <f t="shared" si="18"/>
        <v>GRANTS</v>
      </c>
      <c r="B99" s="75">
        <v>44314</v>
      </c>
      <c r="C99" s="211">
        <f>Schools!A49</f>
        <v>3022027</v>
      </c>
      <c r="D99" t="str">
        <f>VLOOKUP(C99,Schools!A:B,2,0)</f>
        <v>Garden Suburb Junior</v>
      </c>
      <c r="E99" t="str">
        <f>VLOOKUP(C99,Schools!$A:$Z,3,0)</f>
        <v>M</v>
      </c>
      <c r="F99" s="226">
        <v>8145.8333333333339</v>
      </c>
      <c r="G99" s="74" t="s">
        <v>4703</v>
      </c>
      <c r="H99" s="74"/>
      <c r="I99" t="str">
        <f t="shared" si="19"/>
        <v>10166/543965</v>
      </c>
      <c r="J99">
        <f>VLOOKUP(C99,Schools!$A:$Z,9,0)</f>
        <v>400002</v>
      </c>
      <c r="K99" s="74" t="s">
        <v>85</v>
      </c>
      <c r="L99" s="159" t="s">
        <v>83</v>
      </c>
      <c r="M99" s="74" t="s">
        <v>4025</v>
      </c>
      <c r="N99" s="77" t="str">
        <f>VLOOKUP(C99,Schools!A:D,4,0)</f>
        <v>Primary</v>
      </c>
      <c r="O99" s="74">
        <f t="shared" si="21"/>
        <v>10166</v>
      </c>
      <c r="P99" s="77">
        <f t="shared" si="20"/>
        <v>543965</v>
      </c>
      <c r="Q99" s="78">
        <v>0</v>
      </c>
      <c r="R99" s="464">
        <f t="shared" si="17"/>
        <v>8145.8333333333339</v>
      </c>
      <c r="S99" s="227"/>
      <c r="T99" s="227"/>
      <c r="U99" s="227"/>
      <c r="V99" s="227"/>
      <c r="W99" s="227"/>
      <c r="X99" s="227"/>
      <c r="Y99" s="227"/>
      <c r="Z99" s="227"/>
      <c r="AA99" s="227"/>
      <c r="AB99" s="227"/>
      <c r="AC99" s="51">
        <f t="shared" si="15"/>
        <v>8145.8333333333339</v>
      </c>
      <c r="AD99" s="51">
        <f t="shared" si="16"/>
        <v>0</v>
      </c>
      <c r="AE99" s="78"/>
      <c r="AG99" s="51">
        <f t="shared" si="22"/>
        <v>8145.8333333333339</v>
      </c>
      <c r="AH99" s="51">
        <f t="shared" si="23"/>
        <v>8145.8333333333339</v>
      </c>
      <c r="AI99" s="51">
        <f t="shared" si="24"/>
        <v>8145.8333333333339</v>
      </c>
      <c r="AJ99" s="51">
        <f t="shared" si="25"/>
        <v>8145.8333333333339</v>
      </c>
      <c r="AK99"/>
      <c r="AL99"/>
      <c r="AM99"/>
      <c r="AN99"/>
      <c r="AO99"/>
      <c r="AP99"/>
      <c r="AQ99"/>
      <c r="AR99"/>
      <c r="AS99"/>
      <c r="AT99"/>
      <c r="AU99"/>
    </row>
    <row r="100" spans="1:47" x14ac:dyDescent="0.25">
      <c r="A100" t="str">
        <f t="shared" si="18"/>
        <v>GRANTS</v>
      </c>
      <c r="B100" s="75">
        <v>44314</v>
      </c>
      <c r="C100" s="211">
        <f>Schools!A50</f>
        <v>3022029</v>
      </c>
      <c r="D100" t="str">
        <f>VLOOKUP(C100,Schools!A:B,2,0)</f>
        <v>Goldbeaters Primary School</v>
      </c>
      <c r="E100" t="str">
        <f>VLOOKUP(C100,Schools!$A:$Z,3,0)</f>
        <v>M</v>
      </c>
      <c r="F100" s="226">
        <v>8175</v>
      </c>
      <c r="G100" s="74" t="s">
        <v>4703</v>
      </c>
      <c r="H100" s="74"/>
      <c r="I100" t="str">
        <f t="shared" si="19"/>
        <v>10166/543965</v>
      </c>
      <c r="J100">
        <f>VLOOKUP(C100,Schools!$A:$Z,9,0)</f>
        <v>400035</v>
      </c>
      <c r="K100" s="74" t="s">
        <v>85</v>
      </c>
      <c r="L100" s="159" t="s">
        <v>83</v>
      </c>
      <c r="M100" s="74" t="s">
        <v>4025</v>
      </c>
      <c r="N100" s="77" t="str">
        <f>VLOOKUP(C100,Schools!A:D,4,0)</f>
        <v>Primary</v>
      </c>
      <c r="O100" s="74">
        <f t="shared" si="21"/>
        <v>10166</v>
      </c>
      <c r="P100" s="77">
        <f t="shared" si="20"/>
        <v>543965</v>
      </c>
      <c r="Q100" s="78">
        <v>0</v>
      </c>
      <c r="R100" s="464">
        <f t="shared" si="17"/>
        <v>8175</v>
      </c>
      <c r="S100" s="227"/>
      <c r="T100" s="227"/>
      <c r="U100" s="227"/>
      <c r="V100" s="227"/>
      <c r="W100" s="227"/>
      <c r="X100" s="227"/>
      <c r="Y100" s="227"/>
      <c r="Z100" s="227"/>
      <c r="AA100" s="227"/>
      <c r="AB100" s="227"/>
      <c r="AC100" s="51">
        <f t="shared" si="15"/>
        <v>8175</v>
      </c>
      <c r="AD100" s="51">
        <f t="shared" si="16"/>
        <v>0</v>
      </c>
      <c r="AE100" s="78"/>
      <c r="AG100" s="51">
        <f t="shared" si="22"/>
        <v>8175</v>
      </c>
      <c r="AH100" s="51">
        <f t="shared" si="23"/>
        <v>8175</v>
      </c>
      <c r="AI100" s="51">
        <f t="shared" si="24"/>
        <v>8175</v>
      </c>
      <c r="AJ100" s="51">
        <f t="shared" si="25"/>
        <v>8175</v>
      </c>
      <c r="AK100"/>
      <c r="AL100"/>
      <c r="AM100"/>
      <c r="AN100"/>
      <c r="AO100"/>
      <c r="AP100"/>
      <c r="AQ100"/>
      <c r="AR100"/>
      <c r="AS100"/>
      <c r="AT100"/>
      <c r="AU100"/>
    </row>
    <row r="101" spans="1:47" x14ac:dyDescent="0.25">
      <c r="A101" t="str">
        <f t="shared" si="18"/>
        <v>GRANTS</v>
      </c>
      <c r="B101" s="75">
        <v>44314</v>
      </c>
      <c r="C101" s="211">
        <f>Schools!A52</f>
        <v>3023516</v>
      </c>
      <c r="D101" t="str">
        <f>VLOOKUP(C101,Schools!A:B,2,0)</f>
        <v>Hasmonean Primary School</v>
      </c>
      <c r="E101" t="str">
        <f>VLOOKUP(C101,Schools!$A:$Z,3,0)</f>
        <v>M</v>
      </c>
      <c r="F101" s="226">
        <v>7391.6666666666661</v>
      </c>
      <c r="G101" s="74" t="s">
        <v>4703</v>
      </c>
      <c r="H101" s="74"/>
      <c r="I101" t="str">
        <f t="shared" si="19"/>
        <v>10166/543965</v>
      </c>
      <c r="J101">
        <f>VLOOKUP(C101,Schools!$A:$Z,9,0)</f>
        <v>400108</v>
      </c>
      <c r="K101" s="74" t="s">
        <v>85</v>
      </c>
      <c r="L101" s="159" t="s">
        <v>83</v>
      </c>
      <c r="M101" s="74" t="s">
        <v>4025</v>
      </c>
      <c r="N101" s="77" t="str">
        <f>VLOOKUP(C101,Schools!A:D,4,0)</f>
        <v>Primary</v>
      </c>
      <c r="O101" s="74">
        <f t="shared" si="21"/>
        <v>10166</v>
      </c>
      <c r="P101" s="77">
        <f t="shared" si="20"/>
        <v>543965</v>
      </c>
      <c r="Q101" s="78">
        <v>0</v>
      </c>
      <c r="R101" s="464">
        <f t="shared" si="17"/>
        <v>7391.6666666666661</v>
      </c>
      <c r="S101" s="227"/>
      <c r="T101" s="227"/>
      <c r="U101" s="227"/>
      <c r="V101" s="227"/>
      <c r="W101" s="227"/>
      <c r="X101" s="227"/>
      <c r="Y101" s="227"/>
      <c r="Z101" s="227"/>
      <c r="AA101" s="227"/>
      <c r="AB101" s="227"/>
      <c r="AC101" s="51">
        <f t="shared" si="15"/>
        <v>7391.6666666666661</v>
      </c>
      <c r="AD101" s="51">
        <f t="shared" si="16"/>
        <v>0</v>
      </c>
      <c r="AE101" s="78"/>
      <c r="AG101" s="51">
        <f t="shared" si="22"/>
        <v>7391.6666666666661</v>
      </c>
      <c r="AH101" s="51">
        <f t="shared" si="23"/>
        <v>7391.6666666666661</v>
      </c>
      <c r="AI101" s="51">
        <f t="shared" si="24"/>
        <v>7391.6666666666661</v>
      </c>
      <c r="AJ101" s="51">
        <f t="shared" si="25"/>
        <v>7391.6666666666661</v>
      </c>
      <c r="AK101"/>
      <c r="AL101"/>
      <c r="AM101"/>
      <c r="AN101"/>
      <c r="AO101"/>
      <c r="AP101"/>
      <c r="AQ101"/>
      <c r="AR101"/>
      <c r="AS101"/>
      <c r="AT101"/>
      <c r="AU101"/>
    </row>
    <row r="102" spans="1:47" x14ac:dyDescent="0.25">
      <c r="A102" t="str">
        <f t="shared" si="18"/>
        <v>GRANTS</v>
      </c>
      <c r="B102" s="75">
        <v>44314</v>
      </c>
      <c r="C102" s="211">
        <f>Schools!A53</f>
        <v>3022031</v>
      </c>
      <c r="D102" t="str">
        <f>VLOOKUP(C102,Schools!A:B,2,0)</f>
        <v>Hollickwood JMI School</v>
      </c>
      <c r="E102" t="str">
        <f>VLOOKUP(C102,Schools!$A:$Z,3,0)</f>
        <v>M</v>
      </c>
      <c r="F102" s="226">
        <v>7345.8333333333339</v>
      </c>
      <c r="G102" s="74" t="s">
        <v>4703</v>
      </c>
      <c r="H102" s="74"/>
      <c r="I102" t="str">
        <f t="shared" si="19"/>
        <v>10166/543965</v>
      </c>
      <c r="J102">
        <f>VLOOKUP(C102,Schools!$A:$Z,9,0)</f>
        <v>400026</v>
      </c>
      <c r="K102" s="74" t="s">
        <v>85</v>
      </c>
      <c r="L102" s="159" t="s">
        <v>83</v>
      </c>
      <c r="M102" s="74" t="s">
        <v>4025</v>
      </c>
      <c r="N102" s="77" t="str">
        <f>VLOOKUP(C102,Schools!A:D,4,0)</f>
        <v>Primary</v>
      </c>
      <c r="O102" s="74">
        <f t="shared" si="21"/>
        <v>10166</v>
      </c>
      <c r="P102" s="77">
        <f t="shared" si="20"/>
        <v>543965</v>
      </c>
      <c r="Q102" s="78">
        <v>0</v>
      </c>
      <c r="R102" s="464">
        <f t="shared" si="17"/>
        <v>7345.8333333333339</v>
      </c>
      <c r="S102" s="227"/>
      <c r="T102" s="227"/>
      <c r="U102" s="227"/>
      <c r="V102" s="227"/>
      <c r="W102" s="227"/>
      <c r="X102" s="227"/>
      <c r="Y102" s="227"/>
      <c r="Z102" s="227"/>
      <c r="AA102" s="227"/>
      <c r="AB102" s="227"/>
      <c r="AC102" s="51">
        <f t="shared" si="15"/>
        <v>7345.8333333333339</v>
      </c>
      <c r="AD102" s="51">
        <f t="shared" si="16"/>
        <v>0</v>
      </c>
      <c r="AE102" s="78"/>
      <c r="AG102" s="51">
        <f t="shared" si="22"/>
        <v>7345.8333333333339</v>
      </c>
      <c r="AH102" s="51">
        <f t="shared" si="23"/>
        <v>7345.8333333333339</v>
      </c>
      <c r="AI102" s="51">
        <f t="shared" si="24"/>
        <v>7345.8333333333339</v>
      </c>
      <c r="AJ102" s="51">
        <f t="shared" si="25"/>
        <v>7345.8333333333339</v>
      </c>
      <c r="AK102"/>
      <c r="AL102"/>
      <c r="AM102"/>
      <c r="AN102"/>
      <c r="AO102"/>
      <c r="AP102"/>
      <c r="AQ102"/>
      <c r="AR102"/>
      <c r="AS102"/>
      <c r="AT102"/>
      <c r="AU102"/>
    </row>
    <row r="103" spans="1:47" x14ac:dyDescent="0.25">
      <c r="A103" t="str">
        <f t="shared" si="18"/>
        <v>GRANTS</v>
      </c>
      <c r="B103" s="75">
        <v>44314</v>
      </c>
      <c r="C103" s="211">
        <f>Schools!A54</f>
        <v>3022032</v>
      </c>
      <c r="D103" t="str">
        <f>VLOOKUP(C103,Schools!A:B,2,0)</f>
        <v>Holly Park School</v>
      </c>
      <c r="E103" t="str">
        <f>VLOOKUP(C103,Schools!$A:$Z,3,0)</f>
        <v>M</v>
      </c>
      <c r="F103" s="226">
        <v>8254.1666666666661</v>
      </c>
      <c r="G103" s="74" t="s">
        <v>4703</v>
      </c>
      <c r="H103" s="74"/>
      <c r="I103" t="str">
        <f t="shared" si="19"/>
        <v>10166/543965</v>
      </c>
      <c r="J103">
        <f>VLOOKUP(C103,Schools!$A:$Z,9,0)</f>
        <v>400084</v>
      </c>
      <c r="K103" s="74" t="s">
        <v>85</v>
      </c>
      <c r="L103" s="159" t="s">
        <v>83</v>
      </c>
      <c r="M103" s="74" t="s">
        <v>4025</v>
      </c>
      <c r="N103" s="77" t="str">
        <f>VLOOKUP(C103,Schools!A:D,4,0)</f>
        <v>Primary</v>
      </c>
      <c r="O103" s="74">
        <f t="shared" si="21"/>
        <v>10166</v>
      </c>
      <c r="P103" s="77">
        <f t="shared" si="20"/>
        <v>543965</v>
      </c>
      <c r="Q103" s="78">
        <v>0</v>
      </c>
      <c r="R103" s="464">
        <f t="shared" si="17"/>
        <v>8254.1666666666661</v>
      </c>
      <c r="S103" s="227"/>
      <c r="T103" s="227"/>
      <c r="U103" s="227"/>
      <c r="V103" s="227"/>
      <c r="W103" s="227"/>
      <c r="X103" s="227"/>
      <c r="Y103" s="227"/>
      <c r="Z103" s="227"/>
      <c r="AA103" s="227"/>
      <c r="AB103" s="227"/>
      <c r="AC103" s="51">
        <f t="shared" ref="AC103:AC134" si="26">SUBTOTAL(9,Q103:AB103)</f>
        <v>8254.1666666666661</v>
      </c>
      <c r="AD103" s="51">
        <f t="shared" ref="AD103:AD134" si="27">AC103-F103</f>
        <v>0</v>
      </c>
      <c r="AE103" s="78"/>
      <c r="AG103" s="51">
        <f t="shared" si="22"/>
        <v>8254.1666666666661</v>
      </c>
      <c r="AH103" s="51">
        <f t="shared" si="23"/>
        <v>8254.1666666666661</v>
      </c>
      <c r="AI103" s="51">
        <f t="shared" si="24"/>
        <v>8254.1666666666661</v>
      </c>
      <c r="AJ103" s="51">
        <f t="shared" si="25"/>
        <v>8254.1666666666661</v>
      </c>
      <c r="AK103"/>
      <c r="AL103"/>
      <c r="AM103"/>
      <c r="AN103"/>
      <c r="AO103"/>
      <c r="AP103"/>
      <c r="AQ103"/>
      <c r="AR103"/>
      <c r="AS103"/>
      <c r="AT103"/>
      <c r="AU103"/>
    </row>
    <row r="104" spans="1:47" x14ac:dyDescent="0.25">
      <c r="A104" t="str">
        <f t="shared" si="18"/>
        <v>GRANTS</v>
      </c>
      <c r="B104" s="75">
        <v>44314</v>
      </c>
      <c r="C104" s="211">
        <f>Schools!A55</f>
        <v>3023304</v>
      </c>
      <c r="D104" t="str">
        <f>VLOOKUP(C104,Schools!A:B,2,0)</f>
        <v>Holy Trinity School</v>
      </c>
      <c r="E104" t="str">
        <f>VLOOKUP(C104,Schools!$A:$Z,3,0)</f>
        <v>M</v>
      </c>
      <c r="F104" s="226">
        <v>7504.1666666666661</v>
      </c>
      <c r="G104" s="74" t="s">
        <v>4703</v>
      </c>
      <c r="H104" s="74"/>
      <c r="I104" t="str">
        <f t="shared" si="19"/>
        <v>10166/543965</v>
      </c>
      <c r="J104">
        <f>VLOOKUP(C104,Schools!$A:$Z,9,0)</f>
        <v>400008</v>
      </c>
      <c r="K104" s="74" t="s">
        <v>85</v>
      </c>
      <c r="L104" s="159" t="s">
        <v>83</v>
      </c>
      <c r="M104" s="74" t="s">
        <v>4025</v>
      </c>
      <c r="N104" s="77" t="str">
        <f>VLOOKUP(C104,Schools!A:D,4,0)</f>
        <v>Primary</v>
      </c>
      <c r="O104" s="74">
        <f t="shared" si="21"/>
        <v>10166</v>
      </c>
      <c r="P104" s="77">
        <f t="shared" si="20"/>
        <v>543965</v>
      </c>
      <c r="Q104" s="78">
        <v>0</v>
      </c>
      <c r="R104" s="464">
        <f t="shared" si="17"/>
        <v>7504.1666666666661</v>
      </c>
      <c r="S104" s="227"/>
      <c r="T104" s="227"/>
      <c r="U104" s="227"/>
      <c r="V104" s="227"/>
      <c r="W104" s="227"/>
      <c r="X104" s="227"/>
      <c r="Y104" s="227"/>
      <c r="Z104" s="227"/>
      <c r="AA104" s="227"/>
      <c r="AB104" s="227"/>
      <c r="AC104" s="51">
        <f t="shared" si="26"/>
        <v>7504.1666666666661</v>
      </c>
      <c r="AD104" s="51">
        <f t="shared" si="27"/>
        <v>0</v>
      </c>
      <c r="AE104" s="78"/>
      <c r="AG104" s="51">
        <f t="shared" si="22"/>
        <v>7504.1666666666661</v>
      </c>
      <c r="AH104" s="51">
        <f t="shared" si="23"/>
        <v>7504.1666666666661</v>
      </c>
      <c r="AI104" s="51">
        <f t="shared" si="24"/>
        <v>7504.1666666666661</v>
      </c>
      <c r="AJ104" s="51">
        <f t="shared" si="25"/>
        <v>7504.1666666666661</v>
      </c>
      <c r="AK104"/>
      <c r="AL104"/>
      <c r="AM104"/>
      <c r="AN104"/>
      <c r="AO104"/>
      <c r="AP104"/>
      <c r="AQ104"/>
      <c r="AR104"/>
      <c r="AS104"/>
      <c r="AT104"/>
      <c r="AU104"/>
    </row>
    <row r="105" spans="1:47" x14ac:dyDescent="0.25">
      <c r="A105" t="str">
        <f t="shared" si="18"/>
        <v>GRANTS</v>
      </c>
      <c r="B105" s="75">
        <v>44314</v>
      </c>
      <c r="C105" s="211">
        <f>Schools!A58</f>
        <v>3022036</v>
      </c>
      <c r="D105" t="str">
        <f>VLOOKUP(C105,Schools!A:B,2,0)</f>
        <v>Livingstone School</v>
      </c>
      <c r="E105" t="str">
        <f>VLOOKUP(C105,Schools!$A:$Z,3,0)</f>
        <v>M</v>
      </c>
      <c r="F105" s="226">
        <v>7683.3333333333339</v>
      </c>
      <c r="G105" s="74" t="s">
        <v>4703</v>
      </c>
      <c r="H105" s="74"/>
      <c r="I105" t="str">
        <f t="shared" si="19"/>
        <v>10166/543965</v>
      </c>
      <c r="J105">
        <f>VLOOKUP(C105,Schools!$A:$Z,9,0)</f>
        <v>400046</v>
      </c>
      <c r="K105" s="74" t="s">
        <v>85</v>
      </c>
      <c r="L105" s="159" t="s">
        <v>83</v>
      </c>
      <c r="M105" s="74" t="s">
        <v>4025</v>
      </c>
      <c r="N105" s="77" t="str">
        <f>VLOOKUP(C105,Schools!A:D,4,0)</f>
        <v>Primary</v>
      </c>
      <c r="O105" s="74">
        <f t="shared" si="21"/>
        <v>10166</v>
      </c>
      <c r="P105" s="77">
        <f t="shared" si="20"/>
        <v>543965</v>
      </c>
      <c r="Q105" s="78">
        <v>0</v>
      </c>
      <c r="R105" s="464">
        <f t="shared" si="17"/>
        <v>7683.3333333333339</v>
      </c>
      <c r="S105" s="227"/>
      <c r="T105" s="227"/>
      <c r="U105" s="227"/>
      <c r="V105" s="227"/>
      <c r="W105" s="227"/>
      <c r="X105" s="227"/>
      <c r="Y105" s="227"/>
      <c r="Z105" s="227"/>
      <c r="AA105" s="227"/>
      <c r="AB105" s="227"/>
      <c r="AC105" s="51">
        <f t="shared" si="26"/>
        <v>7683.3333333333339</v>
      </c>
      <c r="AD105" s="51">
        <f t="shared" si="27"/>
        <v>0</v>
      </c>
      <c r="AE105" s="78"/>
      <c r="AG105" s="51">
        <f t="shared" si="22"/>
        <v>7683.3333333333339</v>
      </c>
      <c r="AH105" s="51">
        <f t="shared" si="23"/>
        <v>7683.3333333333339</v>
      </c>
      <c r="AI105" s="51">
        <f t="shared" si="24"/>
        <v>7683.3333333333339</v>
      </c>
      <c r="AJ105" s="51">
        <f t="shared" si="25"/>
        <v>7683.3333333333339</v>
      </c>
      <c r="AK105"/>
      <c r="AL105"/>
      <c r="AM105"/>
      <c r="AN105"/>
      <c r="AO105"/>
      <c r="AP105"/>
      <c r="AQ105"/>
      <c r="AR105"/>
      <c r="AS105"/>
      <c r="AT105"/>
      <c r="AU105"/>
    </row>
    <row r="106" spans="1:47" x14ac:dyDescent="0.25">
      <c r="A106" t="str">
        <f t="shared" si="18"/>
        <v>GRANTS</v>
      </c>
      <c r="B106" s="75">
        <v>44314</v>
      </c>
      <c r="C106" s="211">
        <f>Schools!A59</f>
        <v>3022037</v>
      </c>
      <c r="D106" t="str">
        <f>VLOOKUP(C106,Schools!A:B,2,0)</f>
        <v>Manorside Primary School</v>
      </c>
      <c r="E106" t="str">
        <f>VLOOKUP(C106,Schools!$A:$Z,3,0)</f>
        <v>M</v>
      </c>
      <c r="F106" s="226">
        <v>7650</v>
      </c>
      <c r="G106" s="74" t="s">
        <v>4703</v>
      </c>
      <c r="H106" s="74"/>
      <c r="I106" t="str">
        <f t="shared" si="19"/>
        <v>10166/543965</v>
      </c>
      <c r="J106">
        <f>VLOOKUP(C106,Schools!$A:$Z,9,0)</f>
        <v>400030</v>
      </c>
      <c r="K106" s="74" t="s">
        <v>85</v>
      </c>
      <c r="L106" s="159" t="s">
        <v>83</v>
      </c>
      <c r="M106" s="74" t="s">
        <v>4025</v>
      </c>
      <c r="N106" s="77" t="str">
        <f>VLOOKUP(C106,Schools!A:D,4,0)</f>
        <v>Primary</v>
      </c>
      <c r="O106" s="74">
        <f t="shared" si="21"/>
        <v>10166</v>
      </c>
      <c r="P106" s="77">
        <f t="shared" si="20"/>
        <v>543965</v>
      </c>
      <c r="Q106" s="78">
        <v>0</v>
      </c>
      <c r="R106" s="464">
        <f t="shared" si="17"/>
        <v>7650</v>
      </c>
      <c r="S106" s="227"/>
      <c r="T106" s="227"/>
      <c r="U106" s="227"/>
      <c r="V106" s="227"/>
      <c r="W106" s="227"/>
      <c r="X106" s="227"/>
      <c r="Y106" s="227"/>
      <c r="Z106" s="227"/>
      <c r="AA106" s="227"/>
      <c r="AB106" s="227"/>
      <c r="AC106" s="51">
        <f t="shared" si="26"/>
        <v>7650</v>
      </c>
      <c r="AD106" s="51">
        <f t="shared" si="27"/>
        <v>0</v>
      </c>
      <c r="AE106" s="78"/>
      <c r="AG106" s="51">
        <f t="shared" si="22"/>
        <v>7650</v>
      </c>
      <c r="AH106" s="51">
        <f t="shared" si="23"/>
        <v>7650</v>
      </c>
      <c r="AI106" s="51">
        <f t="shared" si="24"/>
        <v>7650</v>
      </c>
      <c r="AJ106" s="51">
        <f t="shared" si="25"/>
        <v>7650</v>
      </c>
      <c r="AK106"/>
      <c r="AL106"/>
      <c r="AM106"/>
      <c r="AN106"/>
      <c r="AO106"/>
      <c r="AP106"/>
      <c r="AQ106"/>
      <c r="AR106"/>
      <c r="AS106"/>
      <c r="AT106"/>
      <c r="AU106"/>
    </row>
    <row r="107" spans="1:47" x14ac:dyDescent="0.25">
      <c r="A107" t="str">
        <f t="shared" si="18"/>
        <v>GRANTS</v>
      </c>
      <c r="B107" s="75">
        <v>44314</v>
      </c>
      <c r="C107" s="211">
        <f>Schools!A60</f>
        <v>3023523</v>
      </c>
      <c r="D107" t="str">
        <f>VLOOKUP(C107,Schools!A:B,2,0)</f>
        <v>Martin Primary School</v>
      </c>
      <c r="E107" t="str">
        <f>VLOOKUP(C107,Schools!$A:$Z,3,0)</f>
        <v>M</v>
      </c>
      <c r="F107" s="226">
        <v>8883.3333333333339</v>
      </c>
      <c r="G107" s="74" t="s">
        <v>4703</v>
      </c>
      <c r="H107" s="74"/>
      <c r="I107" t="str">
        <f t="shared" si="19"/>
        <v>10166/543965</v>
      </c>
      <c r="J107">
        <f>VLOOKUP(C107,Schools!$A:$Z,9,0)</f>
        <v>400130</v>
      </c>
      <c r="K107" s="74" t="s">
        <v>85</v>
      </c>
      <c r="L107" s="159" t="s">
        <v>83</v>
      </c>
      <c r="M107" s="74" t="s">
        <v>4025</v>
      </c>
      <c r="N107" s="77" t="str">
        <f>VLOOKUP(C107,Schools!A:D,4,0)</f>
        <v>Primary</v>
      </c>
      <c r="O107" s="74">
        <f t="shared" si="21"/>
        <v>10166</v>
      </c>
      <c r="P107" s="77">
        <f t="shared" si="20"/>
        <v>543965</v>
      </c>
      <c r="Q107" s="78">
        <v>0</v>
      </c>
      <c r="R107" s="464">
        <f t="shared" si="17"/>
        <v>8883.3333333333339</v>
      </c>
      <c r="S107" s="227"/>
      <c r="T107" s="227"/>
      <c r="U107" s="227"/>
      <c r="V107" s="227"/>
      <c r="W107" s="227"/>
      <c r="X107" s="227"/>
      <c r="Y107" s="227"/>
      <c r="Z107" s="227"/>
      <c r="AA107" s="227"/>
      <c r="AB107" s="227"/>
      <c r="AC107" s="51">
        <f t="shared" si="26"/>
        <v>8883.3333333333339</v>
      </c>
      <c r="AD107" s="51">
        <f t="shared" si="27"/>
        <v>0</v>
      </c>
      <c r="AE107" s="78"/>
      <c r="AG107" s="51">
        <f t="shared" si="22"/>
        <v>8883.3333333333339</v>
      </c>
      <c r="AH107" s="51">
        <f t="shared" si="23"/>
        <v>8883.3333333333339</v>
      </c>
      <c r="AI107" s="51">
        <f t="shared" si="24"/>
        <v>8883.3333333333339</v>
      </c>
      <c r="AJ107" s="51">
        <f t="shared" si="25"/>
        <v>8883.3333333333339</v>
      </c>
      <c r="AK107"/>
      <c r="AL107"/>
      <c r="AM107"/>
      <c r="AN107"/>
      <c r="AO107"/>
      <c r="AP107"/>
      <c r="AQ107"/>
      <c r="AR107"/>
      <c r="AS107"/>
      <c r="AT107"/>
      <c r="AU107"/>
    </row>
    <row r="108" spans="1:47" x14ac:dyDescent="0.25">
      <c r="A108" t="str">
        <f t="shared" si="18"/>
        <v>GRANTS</v>
      </c>
      <c r="B108" s="75">
        <v>44314</v>
      </c>
      <c r="C108" s="211">
        <f>Schools!A61</f>
        <v>3025948</v>
      </c>
      <c r="D108" t="str">
        <f>VLOOKUP(C108,Schools!A:B,2,0)</f>
        <v>Mathilda Marks-Kennedy School</v>
      </c>
      <c r="E108" t="str">
        <f>VLOOKUP(C108,Schools!$A:$Z,3,0)</f>
        <v>M</v>
      </c>
      <c r="F108" s="226">
        <v>7400</v>
      </c>
      <c r="G108" s="74" t="s">
        <v>4703</v>
      </c>
      <c r="H108" s="74"/>
      <c r="I108" t="str">
        <f t="shared" si="19"/>
        <v>10166/543965</v>
      </c>
      <c r="J108">
        <f>VLOOKUP(C108,Schools!$A:$Z,9,0)</f>
        <v>400112</v>
      </c>
      <c r="K108" s="74" t="s">
        <v>85</v>
      </c>
      <c r="L108" s="159" t="s">
        <v>83</v>
      </c>
      <c r="M108" s="74" t="s">
        <v>4025</v>
      </c>
      <c r="N108" s="77" t="str">
        <f>VLOOKUP(C108,Schools!A:D,4,0)</f>
        <v>Primary</v>
      </c>
      <c r="O108" s="74">
        <f t="shared" si="21"/>
        <v>10166</v>
      </c>
      <c r="P108" s="77">
        <f t="shared" si="20"/>
        <v>543965</v>
      </c>
      <c r="Q108" s="78">
        <v>0</v>
      </c>
      <c r="R108" s="464">
        <f t="shared" si="17"/>
        <v>7400</v>
      </c>
      <c r="S108" s="227"/>
      <c r="T108" s="227"/>
      <c r="U108" s="227"/>
      <c r="V108" s="227"/>
      <c r="W108" s="227"/>
      <c r="X108" s="227"/>
      <c r="Y108" s="227"/>
      <c r="Z108" s="227"/>
      <c r="AA108" s="227"/>
      <c r="AB108" s="227"/>
      <c r="AC108" s="51">
        <f t="shared" si="26"/>
        <v>7400</v>
      </c>
      <c r="AD108" s="51">
        <f t="shared" si="27"/>
        <v>0</v>
      </c>
      <c r="AE108" s="78"/>
      <c r="AG108" s="51">
        <f t="shared" si="22"/>
        <v>7400</v>
      </c>
      <c r="AH108" s="51">
        <f t="shared" si="23"/>
        <v>7400</v>
      </c>
      <c r="AI108" s="51">
        <f t="shared" si="24"/>
        <v>7400</v>
      </c>
      <c r="AJ108" s="51">
        <f t="shared" si="25"/>
        <v>7400</v>
      </c>
      <c r="AK108"/>
      <c r="AL108"/>
      <c r="AM108"/>
      <c r="AN108"/>
      <c r="AO108"/>
      <c r="AP108"/>
      <c r="AQ108"/>
      <c r="AR108"/>
      <c r="AS108"/>
      <c r="AT108"/>
      <c r="AU108"/>
    </row>
    <row r="109" spans="1:47" x14ac:dyDescent="0.25">
      <c r="A109" t="str">
        <f t="shared" si="18"/>
        <v>GRANTS</v>
      </c>
      <c r="B109" s="75">
        <v>44314</v>
      </c>
      <c r="C109" s="211">
        <f>Schools!A62</f>
        <v>3025949</v>
      </c>
      <c r="D109" t="str">
        <f>VLOOKUP(C109,Schools!A:B,2,0)</f>
        <v>Menorah Foundation School</v>
      </c>
      <c r="E109" t="str">
        <f>VLOOKUP(C109,Schools!$A:$Z,3,0)</f>
        <v>M</v>
      </c>
      <c r="F109" s="226">
        <v>8070.8333333333339</v>
      </c>
      <c r="G109" s="74" t="s">
        <v>4703</v>
      </c>
      <c r="H109" s="74"/>
      <c r="I109" t="str">
        <f t="shared" si="19"/>
        <v>10166/543965</v>
      </c>
      <c r="J109">
        <f>VLOOKUP(C109,Schools!$A:$Z,9,0)</f>
        <v>400110</v>
      </c>
      <c r="K109" s="74" t="s">
        <v>85</v>
      </c>
      <c r="L109" s="159" t="s">
        <v>83</v>
      </c>
      <c r="M109" s="74" t="s">
        <v>4025</v>
      </c>
      <c r="N109" s="77" t="str">
        <f>VLOOKUP(C109,Schools!A:D,4,0)</f>
        <v>Primary</v>
      </c>
      <c r="O109" s="74">
        <f t="shared" si="21"/>
        <v>10166</v>
      </c>
      <c r="P109" s="77">
        <f t="shared" si="20"/>
        <v>543965</v>
      </c>
      <c r="Q109" s="78">
        <v>0</v>
      </c>
      <c r="R109" s="464">
        <f t="shared" si="17"/>
        <v>8070.8333333333339</v>
      </c>
      <c r="S109" s="227"/>
      <c r="T109" s="227"/>
      <c r="U109" s="227"/>
      <c r="V109" s="227"/>
      <c r="W109" s="227"/>
      <c r="X109" s="227"/>
      <c r="Y109" s="227"/>
      <c r="Z109" s="227"/>
      <c r="AA109" s="227"/>
      <c r="AB109" s="227"/>
      <c r="AC109" s="51">
        <f t="shared" si="26"/>
        <v>8070.8333333333339</v>
      </c>
      <c r="AD109" s="51">
        <f t="shared" si="27"/>
        <v>0</v>
      </c>
      <c r="AE109" s="78"/>
      <c r="AG109" s="51">
        <f t="shared" si="22"/>
        <v>8070.8333333333339</v>
      </c>
      <c r="AH109" s="51">
        <f t="shared" si="23"/>
        <v>8070.8333333333339</v>
      </c>
      <c r="AI109" s="51">
        <f t="shared" si="24"/>
        <v>8070.8333333333339</v>
      </c>
      <c r="AJ109" s="51">
        <f t="shared" si="25"/>
        <v>8070.8333333333339</v>
      </c>
      <c r="AK109"/>
      <c r="AL109"/>
      <c r="AM109"/>
      <c r="AN109"/>
      <c r="AO109"/>
      <c r="AP109"/>
      <c r="AQ109"/>
      <c r="AR109"/>
      <c r="AS109"/>
      <c r="AT109"/>
      <c r="AU109"/>
    </row>
    <row r="110" spans="1:47" x14ac:dyDescent="0.25">
      <c r="A110" t="str">
        <f t="shared" si="18"/>
        <v>GRANTS</v>
      </c>
      <c r="B110" s="75">
        <v>44314</v>
      </c>
      <c r="C110" s="211">
        <f>Schools!A63</f>
        <v>3023513</v>
      </c>
      <c r="D110" t="str">
        <f>VLOOKUP(C110,Schools!A:B,2,0)</f>
        <v>Menorah Primary School</v>
      </c>
      <c r="E110" t="str">
        <f>VLOOKUP(C110,Schools!$A:$Z,3,0)</f>
        <v>M</v>
      </c>
      <c r="F110" s="226">
        <v>8033.3333333333339</v>
      </c>
      <c r="G110" s="74" t="s">
        <v>4703</v>
      </c>
      <c r="H110" s="74"/>
      <c r="I110" t="str">
        <f t="shared" si="19"/>
        <v>10166/543965</v>
      </c>
      <c r="J110">
        <f>VLOOKUP(C110,Schools!$A:$Z,9,0)</f>
        <v>400007</v>
      </c>
      <c r="K110" s="74" t="s">
        <v>85</v>
      </c>
      <c r="L110" s="159" t="s">
        <v>83</v>
      </c>
      <c r="M110" s="74" t="s">
        <v>4025</v>
      </c>
      <c r="N110" s="77" t="str">
        <f>VLOOKUP(C110,Schools!A:D,4,0)</f>
        <v>Primary</v>
      </c>
      <c r="O110" s="74">
        <f t="shared" si="21"/>
        <v>10166</v>
      </c>
      <c r="P110" s="77">
        <f t="shared" si="20"/>
        <v>543965</v>
      </c>
      <c r="Q110" s="78">
        <v>0</v>
      </c>
      <c r="R110" s="464">
        <f t="shared" si="17"/>
        <v>8033.3333333333339</v>
      </c>
      <c r="S110" s="227"/>
      <c r="T110" s="227"/>
      <c r="U110" s="227"/>
      <c r="V110" s="227"/>
      <c r="W110" s="227"/>
      <c r="X110" s="227"/>
      <c r="Y110" s="227"/>
      <c r="Z110" s="227"/>
      <c r="AA110" s="227"/>
      <c r="AB110" s="227"/>
      <c r="AC110" s="51">
        <f t="shared" si="26"/>
        <v>8033.3333333333339</v>
      </c>
      <c r="AD110" s="51">
        <f t="shared" si="27"/>
        <v>0</v>
      </c>
      <c r="AE110" s="78"/>
      <c r="AG110" s="51">
        <f t="shared" si="22"/>
        <v>8033.3333333333339</v>
      </c>
      <c r="AH110" s="51">
        <f t="shared" si="23"/>
        <v>8033.3333333333339</v>
      </c>
      <c r="AI110" s="51">
        <f t="shared" si="24"/>
        <v>8033.3333333333339</v>
      </c>
      <c r="AJ110" s="51">
        <f t="shared" si="25"/>
        <v>8033.3333333333339</v>
      </c>
      <c r="AK110"/>
      <c r="AL110"/>
      <c r="AM110"/>
      <c r="AN110"/>
      <c r="AO110"/>
      <c r="AP110"/>
      <c r="AQ110"/>
      <c r="AR110"/>
      <c r="AS110"/>
      <c r="AT110"/>
      <c r="AU110"/>
    </row>
    <row r="111" spans="1:47" x14ac:dyDescent="0.25">
      <c r="A111" t="str">
        <f t="shared" si="18"/>
        <v>GRANTS</v>
      </c>
      <c r="B111" s="75">
        <v>44314</v>
      </c>
      <c r="C111" s="211">
        <f>Schools!A65</f>
        <v>3023305</v>
      </c>
      <c r="D111" t="str">
        <f>VLOOKUP(C111,Schools!A:B,2,0)</f>
        <v>Monken Hadley C E Primary School</v>
      </c>
      <c r="E111" t="str">
        <f>VLOOKUP(C111,Schools!$A:$Z,3,0)</f>
        <v>M</v>
      </c>
      <c r="F111" s="226">
        <v>7204.1666666666661</v>
      </c>
      <c r="G111" s="74" t="s">
        <v>4703</v>
      </c>
      <c r="H111" s="74"/>
      <c r="I111" t="str">
        <f t="shared" si="19"/>
        <v>10166/543965</v>
      </c>
      <c r="J111">
        <f>VLOOKUP(C111,Schools!$A:$Z,9,0)</f>
        <v>400086</v>
      </c>
      <c r="K111" s="74" t="s">
        <v>85</v>
      </c>
      <c r="L111" s="159" t="s">
        <v>83</v>
      </c>
      <c r="M111" s="74" t="s">
        <v>4025</v>
      </c>
      <c r="N111" s="77" t="str">
        <f>VLOOKUP(C111,Schools!A:D,4,0)</f>
        <v>Primary</v>
      </c>
      <c r="O111" s="74">
        <f t="shared" si="21"/>
        <v>10166</v>
      </c>
      <c r="P111" s="77">
        <f t="shared" si="20"/>
        <v>543965</v>
      </c>
      <c r="Q111" s="78">
        <v>0</v>
      </c>
      <c r="R111" s="464">
        <f t="shared" si="17"/>
        <v>7204.1666666666661</v>
      </c>
      <c r="S111" s="227"/>
      <c r="T111" s="227"/>
      <c r="U111" s="227"/>
      <c r="V111" s="227"/>
      <c r="W111" s="227"/>
      <c r="X111" s="227"/>
      <c r="Y111" s="227"/>
      <c r="Z111" s="227"/>
      <c r="AA111" s="227"/>
      <c r="AB111" s="227"/>
      <c r="AC111" s="51">
        <f t="shared" si="26"/>
        <v>7204.1666666666661</v>
      </c>
      <c r="AD111" s="51">
        <f t="shared" si="27"/>
        <v>0</v>
      </c>
      <c r="AE111" s="78"/>
      <c r="AG111" s="51">
        <f t="shared" si="22"/>
        <v>7204.1666666666661</v>
      </c>
      <c r="AH111" s="51">
        <f t="shared" si="23"/>
        <v>7204.1666666666661</v>
      </c>
      <c r="AI111" s="51">
        <f t="shared" si="24"/>
        <v>7204.1666666666661</v>
      </c>
      <c r="AJ111" s="51">
        <f t="shared" si="25"/>
        <v>7204.1666666666661</v>
      </c>
      <c r="AK111"/>
      <c r="AL111"/>
      <c r="AM111"/>
      <c r="AN111"/>
      <c r="AO111"/>
      <c r="AP111"/>
      <c r="AQ111"/>
      <c r="AR111"/>
      <c r="AS111"/>
      <c r="AT111"/>
      <c r="AU111"/>
    </row>
    <row r="112" spans="1:47" x14ac:dyDescent="0.25">
      <c r="A112" t="str">
        <f t="shared" si="18"/>
        <v>GRANTS</v>
      </c>
      <c r="B112" s="75">
        <v>44314</v>
      </c>
      <c r="C112" s="211">
        <f>Schools!A66</f>
        <v>3022042</v>
      </c>
      <c r="D112" t="str">
        <f>VLOOKUP(C112,Schools!A:B,2,0)</f>
        <v>Monkfrith School</v>
      </c>
      <c r="E112" t="str">
        <f>VLOOKUP(C112,Schools!$A:$Z,3,0)</f>
        <v>M</v>
      </c>
      <c r="F112" s="226">
        <v>8058.3333333333339</v>
      </c>
      <c r="G112" s="74" t="s">
        <v>4703</v>
      </c>
      <c r="H112" s="74"/>
      <c r="I112" t="str">
        <f t="shared" si="19"/>
        <v>10166/543965</v>
      </c>
      <c r="J112">
        <f>VLOOKUP(C112,Schools!$A:$Z,9,0)</f>
        <v>400048</v>
      </c>
      <c r="K112" s="74" t="s">
        <v>85</v>
      </c>
      <c r="L112" s="159" t="s">
        <v>83</v>
      </c>
      <c r="M112" s="74" t="s">
        <v>4025</v>
      </c>
      <c r="N112" s="77" t="str">
        <f>VLOOKUP(C112,Schools!A:D,4,0)</f>
        <v>Primary</v>
      </c>
      <c r="O112" s="74">
        <f t="shared" si="21"/>
        <v>10166</v>
      </c>
      <c r="P112" s="77">
        <f t="shared" si="20"/>
        <v>543965</v>
      </c>
      <c r="Q112" s="78">
        <v>0</v>
      </c>
      <c r="R112" s="464">
        <f t="shared" si="17"/>
        <v>8058.3333333333339</v>
      </c>
      <c r="S112" s="227"/>
      <c r="T112" s="227"/>
      <c r="U112" s="227"/>
      <c r="V112" s="227"/>
      <c r="W112" s="227"/>
      <c r="X112" s="227"/>
      <c r="Y112" s="227"/>
      <c r="Z112" s="227"/>
      <c r="AA112" s="227"/>
      <c r="AB112" s="227"/>
      <c r="AC112" s="51">
        <f t="shared" si="26"/>
        <v>8058.3333333333339</v>
      </c>
      <c r="AD112" s="51">
        <f t="shared" si="27"/>
        <v>0</v>
      </c>
      <c r="AE112" s="78"/>
      <c r="AG112" s="51">
        <f t="shared" si="22"/>
        <v>8058.3333333333339</v>
      </c>
      <c r="AH112" s="51">
        <f t="shared" si="23"/>
        <v>8058.3333333333339</v>
      </c>
      <c r="AI112" s="51">
        <f t="shared" si="24"/>
        <v>8058.3333333333339</v>
      </c>
      <c r="AJ112" s="51">
        <f t="shared" si="25"/>
        <v>8058.3333333333339</v>
      </c>
      <c r="AK112"/>
      <c r="AL112"/>
      <c r="AM112"/>
      <c r="AN112"/>
      <c r="AO112"/>
      <c r="AP112"/>
      <c r="AQ112"/>
      <c r="AR112"/>
      <c r="AS112"/>
      <c r="AT112"/>
      <c r="AU112"/>
    </row>
    <row r="113" spans="1:47" x14ac:dyDescent="0.25">
      <c r="A113" t="str">
        <f t="shared" si="18"/>
        <v>GRANTS</v>
      </c>
      <c r="B113" s="75">
        <v>44314</v>
      </c>
      <c r="C113" s="211">
        <f>Schools!A67</f>
        <v>3022044</v>
      </c>
      <c r="D113" t="str">
        <f>VLOOKUP(C113,Schools!A:B,2,0)</f>
        <v>Moss Hall Infant School</v>
      </c>
      <c r="E113" t="str">
        <f>VLOOKUP(C113,Schools!$A:$Z,3,0)</f>
        <v>M</v>
      </c>
      <c r="F113" s="226">
        <v>7625</v>
      </c>
      <c r="G113" s="74" t="s">
        <v>4703</v>
      </c>
      <c r="H113" s="74"/>
      <c r="I113" t="str">
        <f t="shared" si="19"/>
        <v>10166/543965</v>
      </c>
      <c r="J113">
        <f>VLOOKUP(C113,Schools!$A:$Z,9,0)</f>
        <v>400087</v>
      </c>
      <c r="K113" s="74" t="s">
        <v>85</v>
      </c>
      <c r="L113" s="159" t="s">
        <v>83</v>
      </c>
      <c r="M113" s="74" t="s">
        <v>4025</v>
      </c>
      <c r="N113" s="77" t="str">
        <f>VLOOKUP(C113,Schools!A:D,4,0)</f>
        <v>Primary</v>
      </c>
      <c r="O113" s="74">
        <f t="shared" si="21"/>
        <v>10166</v>
      </c>
      <c r="P113" s="77">
        <f t="shared" si="20"/>
        <v>543965</v>
      </c>
      <c r="Q113" s="78">
        <v>0</v>
      </c>
      <c r="R113" s="464">
        <f t="shared" si="17"/>
        <v>7625</v>
      </c>
      <c r="S113" s="227"/>
      <c r="T113" s="227"/>
      <c r="U113" s="227"/>
      <c r="V113" s="227"/>
      <c r="W113" s="227"/>
      <c r="X113" s="227"/>
      <c r="Y113" s="227"/>
      <c r="Z113" s="227"/>
      <c r="AA113" s="227"/>
      <c r="AB113" s="227"/>
      <c r="AC113" s="51">
        <f t="shared" si="26"/>
        <v>7625</v>
      </c>
      <c r="AD113" s="51">
        <f t="shared" si="27"/>
        <v>0</v>
      </c>
      <c r="AE113" s="78"/>
      <c r="AG113" s="51">
        <f t="shared" si="22"/>
        <v>7625</v>
      </c>
      <c r="AH113" s="51">
        <f t="shared" si="23"/>
        <v>7625</v>
      </c>
      <c r="AI113" s="51">
        <f t="shared" si="24"/>
        <v>7625</v>
      </c>
      <c r="AJ113" s="51">
        <f t="shared" si="25"/>
        <v>7625</v>
      </c>
      <c r="AK113"/>
      <c r="AL113"/>
      <c r="AM113"/>
      <c r="AN113"/>
      <c r="AO113"/>
      <c r="AP113"/>
      <c r="AQ113"/>
      <c r="AR113"/>
      <c r="AS113"/>
      <c r="AT113"/>
      <c r="AU113"/>
    </row>
    <row r="114" spans="1:47" x14ac:dyDescent="0.25">
      <c r="A114" t="str">
        <f t="shared" si="18"/>
        <v>GRANTS</v>
      </c>
      <c r="B114" s="75">
        <v>44314</v>
      </c>
      <c r="C114" s="211">
        <f>Schools!A68</f>
        <v>3022043</v>
      </c>
      <c r="D114" t="str">
        <f>VLOOKUP(C114,Schools!A:B,2,0)</f>
        <v>Moss Hall Junior School</v>
      </c>
      <c r="E114" t="str">
        <f>VLOOKUP(C114,Schools!$A:$Z,3,0)</f>
        <v>M</v>
      </c>
      <c r="F114" s="226">
        <v>8587.5</v>
      </c>
      <c r="G114" s="74" t="s">
        <v>4703</v>
      </c>
      <c r="H114" s="74"/>
      <c r="I114" t="str">
        <f t="shared" si="19"/>
        <v>10166/543965</v>
      </c>
      <c r="J114">
        <f>VLOOKUP(C114,Schools!$A:$Z,9,0)</f>
        <v>400088</v>
      </c>
      <c r="K114" s="74" t="s">
        <v>85</v>
      </c>
      <c r="L114" s="159" t="s">
        <v>83</v>
      </c>
      <c r="M114" s="74" t="s">
        <v>4025</v>
      </c>
      <c r="N114" s="77" t="str">
        <f>VLOOKUP(C114,Schools!A:D,4,0)</f>
        <v>Primary</v>
      </c>
      <c r="O114" s="74">
        <f t="shared" si="21"/>
        <v>10166</v>
      </c>
      <c r="P114" s="77">
        <f t="shared" si="20"/>
        <v>543965</v>
      </c>
      <c r="Q114" s="78">
        <v>0</v>
      </c>
      <c r="R114" s="464">
        <f t="shared" si="17"/>
        <v>8587.5</v>
      </c>
      <c r="S114" s="227"/>
      <c r="T114" s="227"/>
      <c r="U114" s="227"/>
      <c r="V114" s="227"/>
      <c r="W114" s="227"/>
      <c r="X114" s="227"/>
      <c r="Y114" s="227"/>
      <c r="Z114" s="227"/>
      <c r="AA114" s="227"/>
      <c r="AB114" s="227"/>
      <c r="AC114" s="51">
        <f t="shared" si="26"/>
        <v>8587.5</v>
      </c>
      <c r="AD114" s="51">
        <f t="shared" si="27"/>
        <v>0</v>
      </c>
      <c r="AE114" s="78"/>
      <c r="AG114" s="51">
        <f t="shared" si="22"/>
        <v>8587.5</v>
      </c>
      <c r="AH114" s="51">
        <f t="shared" si="23"/>
        <v>8587.5</v>
      </c>
      <c r="AI114" s="51">
        <f t="shared" si="24"/>
        <v>8587.5</v>
      </c>
      <c r="AJ114" s="51">
        <f t="shared" si="25"/>
        <v>8587.5</v>
      </c>
      <c r="AK114"/>
      <c r="AL114"/>
      <c r="AM114"/>
      <c r="AN114"/>
      <c r="AO114"/>
      <c r="AP114"/>
      <c r="AQ114"/>
      <c r="AR114"/>
      <c r="AS114"/>
      <c r="AT114"/>
      <c r="AU114"/>
    </row>
    <row r="115" spans="1:47" x14ac:dyDescent="0.25">
      <c r="A115" t="str">
        <f t="shared" si="18"/>
        <v>GRANTS</v>
      </c>
      <c r="B115" s="75">
        <v>44314</v>
      </c>
      <c r="C115" s="211">
        <f>Schools!A69</f>
        <v>3022053</v>
      </c>
      <c r="D115" t="str">
        <f>VLOOKUP(C115,Schools!A:B,2,0)</f>
        <v>Noam Primary School</v>
      </c>
      <c r="E115" t="str">
        <f>VLOOKUP(C115,Schools!$A:$Z,3,0)</f>
        <v>M</v>
      </c>
      <c r="F115" s="226">
        <v>7308.3333333333339</v>
      </c>
      <c r="G115" s="74" t="s">
        <v>4703</v>
      </c>
      <c r="H115" s="74"/>
      <c r="I115" t="str">
        <f t="shared" si="19"/>
        <v>10166/543965</v>
      </c>
      <c r="J115">
        <f>VLOOKUP(C115,Schools!$A:$Z,9,0)</f>
        <v>158733</v>
      </c>
      <c r="K115" s="74" t="s">
        <v>85</v>
      </c>
      <c r="L115" s="159" t="s">
        <v>83</v>
      </c>
      <c r="M115" s="74" t="s">
        <v>4025</v>
      </c>
      <c r="N115" s="77" t="str">
        <f>VLOOKUP(C115,Schools!A:D,4,0)</f>
        <v>Primary</v>
      </c>
      <c r="O115" s="74">
        <f t="shared" si="21"/>
        <v>10166</v>
      </c>
      <c r="P115" s="77">
        <f t="shared" si="20"/>
        <v>543965</v>
      </c>
      <c r="Q115" s="78">
        <v>0</v>
      </c>
      <c r="R115" s="464">
        <f t="shared" si="17"/>
        <v>7308.3333333333339</v>
      </c>
      <c r="S115" s="227"/>
      <c r="T115" s="227"/>
      <c r="U115" s="227"/>
      <c r="V115" s="227"/>
      <c r="W115" s="227"/>
      <c r="X115" s="227"/>
      <c r="Y115" s="227"/>
      <c r="Z115" s="227"/>
      <c r="AA115" s="227"/>
      <c r="AB115" s="227"/>
      <c r="AC115" s="51">
        <f t="shared" si="26"/>
        <v>7308.3333333333339</v>
      </c>
      <c r="AD115" s="51">
        <f t="shared" si="27"/>
        <v>0</v>
      </c>
      <c r="AE115" s="78"/>
      <c r="AG115" s="51">
        <f t="shared" si="22"/>
        <v>7308.3333333333339</v>
      </c>
      <c r="AH115" s="51">
        <f t="shared" si="23"/>
        <v>7308.3333333333339</v>
      </c>
      <c r="AI115" s="51">
        <f t="shared" si="24"/>
        <v>7308.3333333333339</v>
      </c>
      <c r="AJ115" s="51">
        <f t="shared" si="25"/>
        <v>7308.3333333333339</v>
      </c>
      <c r="AK115"/>
      <c r="AL115"/>
      <c r="AM115"/>
      <c r="AN115"/>
      <c r="AO115"/>
      <c r="AP115"/>
      <c r="AQ115"/>
      <c r="AR115"/>
      <c r="AS115"/>
      <c r="AT115"/>
      <c r="AU115"/>
    </row>
    <row r="116" spans="1:47" x14ac:dyDescent="0.25">
      <c r="A116" t="str">
        <f t="shared" si="18"/>
        <v>GRANTS</v>
      </c>
      <c r="B116" s="75">
        <v>44314</v>
      </c>
      <c r="C116" s="211">
        <f>Schools!A70</f>
        <v>3022045</v>
      </c>
      <c r="D116" t="str">
        <f>VLOOKUP(C116,Schools!A:B,2,0)</f>
        <v>Northside School</v>
      </c>
      <c r="E116" t="str">
        <f>VLOOKUP(C116,Schools!$A:$Z,3,0)</f>
        <v>M</v>
      </c>
      <c r="F116" s="226">
        <v>7550</v>
      </c>
      <c r="G116" s="74" t="s">
        <v>4703</v>
      </c>
      <c r="H116" s="74"/>
      <c r="I116" t="str">
        <f t="shared" si="19"/>
        <v>10166/543965</v>
      </c>
      <c r="J116">
        <f>VLOOKUP(C116,Schools!$A:$Z,9,0)</f>
        <v>400089</v>
      </c>
      <c r="K116" s="74" t="s">
        <v>85</v>
      </c>
      <c r="L116" s="159" t="s">
        <v>83</v>
      </c>
      <c r="M116" s="74" t="s">
        <v>4025</v>
      </c>
      <c r="N116" s="77" t="str">
        <f>VLOOKUP(C116,Schools!A:D,4,0)</f>
        <v>Primary</v>
      </c>
      <c r="O116" s="74">
        <f t="shared" si="21"/>
        <v>10166</v>
      </c>
      <c r="P116" s="77">
        <f t="shared" si="20"/>
        <v>543965</v>
      </c>
      <c r="Q116" s="78">
        <v>0</v>
      </c>
      <c r="R116" s="464">
        <f t="shared" si="17"/>
        <v>7550</v>
      </c>
      <c r="S116" s="227"/>
      <c r="T116" s="227"/>
      <c r="U116" s="227"/>
      <c r="V116" s="227"/>
      <c r="W116" s="227"/>
      <c r="X116" s="227"/>
      <c r="Y116" s="227"/>
      <c r="Z116" s="227"/>
      <c r="AA116" s="227"/>
      <c r="AB116" s="227"/>
      <c r="AC116" s="51">
        <f t="shared" si="26"/>
        <v>7550</v>
      </c>
      <c r="AD116" s="51">
        <f t="shared" si="27"/>
        <v>0</v>
      </c>
      <c r="AE116" s="78"/>
      <c r="AG116" s="51">
        <f t="shared" si="22"/>
        <v>7550</v>
      </c>
      <c r="AH116" s="51">
        <f t="shared" si="23"/>
        <v>7550</v>
      </c>
      <c r="AI116" s="51">
        <f t="shared" si="24"/>
        <v>7550</v>
      </c>
      <c r="AJ116" s="51">
        <f t="shared" si="25"/>
        <v>7550</v>
      </c>
      <c r="AK116"/>
      <c r="AL116"/>
      <c r="AM116"/>
      <c r="AN116"/>
      <c r="AO116"/>
      <c r="AP116"/>
      <c r="AQ116"/>
      <c r="AR116"/>
      <c r="AS116"/>
      <c r="AT116"/>
      <c r="AU116"/>
    </row>
    <row r="117" spans="1:47" x14ac:dyDescent="0.25">
      <c r="A117" t="str">
        <f t="shared" si="18"/>
        <v>GRANTS</v>
      </c>
      <c r="B117" s="75">
        <v>44314</v>
      </c>
      <c r="C117" s="211">
        <f>Schools!A71</f>
        <v>3022077</v>
      </c>
      <c r="D117" t="str">
        <f>VLOOKUP(C117,Schools!A:B,2,0)</f>
        <v>Orion Primary School</v>
      </c>
      <c r="E117" t="str">
        <f>VLOOKUP(C117,Schools!$A:$Z,3,0)</f>
        <v>M</v>
      </c>
      <c r="F117" s="226">
        <v>9795.8333333333339</v>
      </c>
      <c r="G117" s="74" t="s">
        <v>4703</v>
      </c>
      <c r="H117" s="74"/>
      <c r="I117" t="str">
        <f t="shared" si="19"/>
        <v>10166/543965</v>
      </c>
      <c r="J117">
        <f>VLOOKUP(C117,Schools!$A:$Z,9,0)</f>
        <v>400113</v>
      </c>
      <c r="K117" s="74" t="s">
        <v>85</v>
      </c>
      <c r="L117" s="159" t="s">
        <v>83</v>
      </c>
      <c r="M117" s="74" t="s">
        <v>4025</v>
      </c>
      <c r="N117" s="77" t="str">
        <f>VLOOKUP(C117,Schools!A:D,4,0)</f>
        <v>Primary</v>
      </c>
      <c r="O117" s="74">
        <f t="shared" si="21"/>
        <v>10166</v>
      </c>
      <c r="P117" s="77">
        <f t="shared" si="20"/>
        <v>543965</v>
      </c>
      <c r="Q117" s="78">
        <v>0</v>
      </c>
      <c r="R117" s="464">
        <f t="shared" si="17"/>
        <v>9795.8333333333339</v>
      </c>
      <c r="S117" s="227"/>
      <c r="T117" s="227"/>
      <c r="U117" s="227"/>
      <c r="V117" s="227"/>
      <c r="W117" s="227"/>
      <c r="X117" s="227"/>
      <c r="Y117" s="227"/>
      <c r="Z117" s="227"/>
      <c r="AA117" s="227"/>
      <c r="AB117" s="227"/>
      <c r="AC117" s="51">
        <f t="shared" si="26"/>
        <v>9795.8333333333339</v>
      </c>
      <c r="AD117" s="51">
        <f t="shared" si="27"/>
        <v>0</v>
      </c>
      <c r="AE117" s="78"/>
      <c r="AG117" s="51">
        <f t="shared" si="22"/>
        <v>9795.8333333333339</v>
      </c>
      <c r="AH117" s="51">
        <f t="shared" si="23"/>
        <v>9795.8333333333339</v>
      </c>
      <c r="AI117" s="51">
        <f t="shared" si="24"/>
        <v>9795.8333333333339</v>
      </c>
      <c r="AJ117" s="51">
        <f t="shared" si="25"/>
        <v>9795.8333333333339</v>
      </c>
      <c r="AK117"/>
      <c r="AL117"/>
      <c r="AM117"/>
      <c r="AN117"/>
      <c r="AO117"/>
      <c r="AP117"/>
      <c r="AQ117"/>
      <c r="AR117"/>
      <c r="AS117"/>
      <c r="AT117"/>
      <c r="AU117"/>
    </row>
    <row r="118" spans="1:47" x14ac:dyDescent="0.25">
      <c r="A118" t="str">
        <f t="shared" si="18"/>
        <v>GRANTS</v>
      </c>
      <c r="B118" s="75">
        <v>44314</v>
      </c>
      <c r="C118" s="211">
        <f>Schools!A72</f>
        <v>3025201</v>
      </c>
      <c r="D118" t="str">
        <f>VLOOKUP(C118,Schools!A:B,2,0)</f>
        <v>Osidge Primary School</v>
      </c>
      <c r="E118" t="str">
        <f>VLOOKUP(C118,Schools!$A:$Z,3,0)</f>
        <v>M</v>
      </c>
      <c r="F118" s="226">
        <v>8050</v>
      </c>
      <c r="G118" s="74" t="s">
        <v>4703</v>
      </c>
      <c r="H118" s="74"/>
      <c r="I118" t="str">
        <f t="shared" si="19"/>
        <v>10166/543965</v>
      </c>
      <c r="J118">
        <f>VLOOKUP(C118,Schools!$A:$Z,9,0)</f>
        <v>400021</v>
      </c>
      <c r="K118" s="74" t="s">
        <v>85</v>
      </c>
      <c r="L118" s="159" t="s">
        <v>83</v>
      </c>
      <c r="M118" s="74" t="s">
        <v>4025</v>
      </c>
      <c r="N118" s="77" t="str">
        <f>VLOOKUP(C118,Schools!A:D,4,0)</f>
        <v>Primary</v>
      </c>
      <c r="O118" s="74">
        <f t="shared" si="21"/>
        <v>10166</v>
      </c>
      <c r="P118" s="77">
        <f t="shared" si="20"/>
        <v>543965</v>
      </c>
      <c r="Q118" s="78">
        <v>0</v>
      </c>
      <c r="R118" s="464">
        <f t="shared" si="17"/>
        <v>8050</v>
      </c>
      <c r="S118" s="227"/>
      <c r="T118" s="227"/>
      <c r="U118" s="227"/>
      <c r="V118" s="227"/>
      <c r="W118" s="227"/>
      <c r="X118" s="227"/>
      <c r="Y118" s="227"/>
      <c r="Z118" s="227"/>
      <c r="AA118" s="227"/>
      <c r="AB118" s="227"/>
      <c r="AC118" s="51">
        <f t="shared" si="26"/>
        <v>8050</v>
      </c>
      <c r="AD118" s="51">
        <f t="shared" si="27"/>
        <v>0</v>
      </c>
      <c r="AE118" s="78"/>
      <c r="AG118" s="51">
        <f t="shared" si="22"/>
        <v>8050</v>
      </c>
      <c r="AH118" s="51">
        <f t="shared" si="23"/>
        <v>8050</v>
      </c>
      <c r="AI118" s="51">
        <f t="shared" si="24"/>
        <v>8050</v>
      </c>
      <c r="AJ118" s="51">
        <f t="shared" si="25"/>
        <v>8050</v>
      </c>
      <c r="AK118"/>
      <c r="AL118"/>
      <c r="AM118"/>
      <c r="AN118"/>
      <c r="AO118"/>
      <c r="AP118"/>
      <c r="AQ118"/>
      <c r="AR118"/>
      <c r="AS118"/>
      <c r="AT118"/>
      <c r="AU118"/>
    </row>
    <row r="119" spans="1:47" x14ac:dyDescent="0.25">
      <c r="A119" t="str">
        <f t="shared" si="18"/>
        <v>GRANTS</v>
      </c>
      <c r="B119" s="75">
        <v>44314</v>
      </c>
      <c r="C119" s="211">
        <f>Schools!A73</f>
        <v>3023501</v>
      </c>
      <c r="D119" t="str">
        <f>VLOOKUP(C119,Schools!A:B,2,0)</f>
        <v>Our Lady of Lourdes School</v>
      </c>
      <c r="E119" t="str">
        <f>VLOOKUP(C119,Schools!$A:$Z,3,0)</f>
        <v>M</v>
      </c>
      <c r="F119" s="226">
        <v>7408.3333333333339</v>
      </c>
      <c r="G119" s="74" t="s">
        <v>4703</v>
      </c>
      <c r="H119" s="74"/>
      <c r="I119" t="str">
        <f t="shared" si="19"/>
        <v>10166/543965</v>
      </c>
      <c r="J119">
        <f>VLOOKUP(C119,Schools!$A:$Z,9,0)</f>
        <v>400003</v>
      </c>
      <c r="K119" s="74" t="s">
        <v>85</v>
      </c>
      <c r="L119" s="159" t="s">
        <v>83</v>
      </c>
      <c r="M119" s="74" t="s">
        <v>4025</v>
      </c>
      <c r="N119" s="77" t="str">
        <f>VLOOKUP(C119,Schools!A:D,4,0)</f>
        <v>Primary</v>
      </c>
      <c r="O119" s="74">
        <f t="shared" si="21"/>
        <v>10166</v>
      </c>
      <c r="P119" s="77">
        <f t="shared" si="20"/>
        <v>543965</v>
      </c>
      <c r="Q119" s="78">
        <v>0</v>
      </c>
      <c r="R119" s="464">
        <f t="shared" si="17"/>
        <v>7408.3333333333339</v>
      </c>
      <c r="S119" s="227"/>
      <c r="T119" s="227"/>
      <c r="U119" s="227"/>
      <c r="V119" s="227"/>
      <c r="W119" s="227"/>
      <c r="X119" s="227"/>
      <c r="Y119" s="227"/>
      <c r="Z119" s="227"/>
      <c r="AA119" s="227"/>
      <c r="AB119" s="227"/>
      <c r="AC119" s="51">
        <f t="shared" si="26"/>
        <v>7408.3333333333339</v>
      </c>
      <c r="AD119" s="51">
        <f t="shared" si="27"/>
        <v>0</v>
      </c>
      <c r="AE119" s="78"/>
      <c r="AG119" s="51">
        <f t="shared" si="22"/>
        <v>7408.3333333333339</v>
      </c>
      <c r="AH119" s="51">
        <f t="shared" si="23"/>
        <v>7408.3333333333339</v>
      </c>
      <c r="AI119" s="51">
        <f t="shared" si="24"/>
        <v>7408.3333333333339</v>
      </c>
      <c r="AJ119" s="51">
        <f t="shared" si="25"/>
        <v>7408.3333333333339</v>
      </c>
      <c r="AK119"/>
      <c r="AL119"/>
      <c r="AM119"/>
      <c r="AN119"/>
      <c r="AO119"/>
      <c r="AP119"/>
      <c r="AQ119"/>
      <c r="AR119"/>
      <c r="AS119"/>
      <c r="AT119"/>
      <c r="AU119"/>
    </row>
    <row r="120" spans="1:47" x14ac:dyDescent="0.25">
      <c r="A120" t="str">
        <f t="shared" si="18"/>
        <v>GRANTS</v>
      </c>
      <c r="B120" s="75">
        <v>44314</v>
      </c>
      <c r="C120" s="211">
        <f>Schools!A74</f>
        <v>3022078</v>
      </c>
      <c r="D120" t="str">
        <f>VLOOKUP(C120,Schools!A:B,2,0)</f>
        <v>Pardes House School</v>
      </c>
      <c r="E120" t="str">
        <f>VLOOKUP(C120,Schools!$A:$Z,3,0)</f>
        <v>M</v>
      </c>
      <c r="F120" s="226">
        <v>7912.5</v>
      </c>
      <c r="G120" s="74" t="s">
        <v>4703</v>
      </c>
      <c r="H120" s="74"/>
      <c r="I120" t="str">
        <f t="shared" si="19"/>
        <v>10166/543965</v>
      </c>
      <c r="J120">
        <f>VLOOKUP(C120,Schools!$A:$Z,9,0)</f>
        <v>400014</v>
      </c>
      <c r="K120" s="74" t="s">
        <v>85</v>
      </c>
      <c r="L120" s="159" t="s">
        <v>83</v>
      </c>
      <c r="M120" s="74" t="s">
        <v>4025</v>
      </c>
      <c r="N120" s="77" t="str">
        <f>VLOOKUP(C120,Schools!A:D,4,0)</f>
        <v>Primary</v>
      </c>
      <c r="O120" s="74">
        <f t="shared" si="21"/>
        <v>10166</v>
      </c>
      <c r="P120" s="77">
        <f t="shared" si="20"/>
        <v>543965</v>
      </c>
      <c r="Q120" s="78">
        <v>0</v>
      </c>
      <c r="R120" s="464">
        <f t="shared" si="17"/>
        <v>7912.5</v>
      </c>
      <c r="S120" s="227"/>
      <c r="T120" s="227"/>
      <c r="U120" s="227"/>
      <c r="V120" s="227"/>
      <c r="W120" s="227"/>
      <c r="X120" s="227"/>
      <c r="Y120" s="227"/>
      <c r="Z120" s="227"/>
      <c r="AA120" s="227"/>
      <c r="AB120" s="227"/>
      <c r="AC120" s="51">
        <f t="shared" si="26"/>
        <v>7912.5</v>
      </c>
      <c r="AD120" s="51">
        <f t="shared" si="27"/>
        <v>0</v>
      </c>
      <c r="AE120" s="78"/>
      <c r="AG120" s="51">
        <f t="shared" si="22"/>
        <v>7912.5</v>
      </c>
      <c r="AH120" s="51">
        <f t="shared" si="23"/>
        <v>7912.5</v>
      </c>
      <c r="AI120" s="51">
        <f t="shared" si="24"/>
        <v>7912.5</v>
      </c>
      <c r="AJ120" s="51">
        <f t="shared" si="25"/>
        <v>7912.5</v>
      </c>
      <c r="AK120"/>
      <c r="AL120"/>
      <c r="AM120"/>
      <c r="AN120"/>
      <c r="AO120"/>
      <c r="AP120"/>
      <c r="AQ120"/>
      <c r="AR120"/>
      <c r="AS120"/>
      <c r="AT120"/>
      <c r="AU120"/>
    </row>
    <row r="121" spans="1:47" x14ac:dyDescent="0.25">
      <c r="A121" t="str">
        <f t="shared" si="18"/>
        <v>GRANTS</v>
      </c>
      <c r="B121" s="75">
        <v>44314</v>
      </c>
      <c r="C121" s="211">
        <f>Schools!A76</f>
        <v>3022071</v>
      </c>
      <c r="D121" t="str">
        <f>VLOOKUP(C121,Schools!A:B,2,0)</f>
        <v>Queenswell Infant and Nursery School</v>
      </c>
      <c r="E121" t="str">
        <f>VLOOKUP(C121,Schools!$A:$Z,3,0)</f>
        <v>M</v>
      </c>
      <c r="F121" s="226">
        <v>7150</v>
      </c>
      <c r="G121" s="74" t="s">
        <v>4703</v>
      </c>
      <c r="H121" s="74"/>
      <c r="I121" t="str">
        <f t="shared" si="19"/>
        <v>10166/543965</v>
      </c>
      <c r="J121">
        <f>VLOOKUP(C121,Schools!$A:$Z,9,0)</f>
        <v>400012</v>
      </c>
      <c r="K121" s="74" t="s">
        <v>85</v>
      </c>
      <c r="L121" s="159" t="s">
        <v>83</v>
      </c>
      <c r="M121" s="74" t="s">
        <v>4025</v>
      </c>
      <c r="N121" s="77" t="str">
        <f>VLOOKUP(C121,Schools!A:D,4,0)</f>
        <v>Primary</v>
      </c>
      <c r="O121" s="74">
        <f t="shared" si="21"/>
        <v>10166</v>
      </c>
      <c r="P121" s="77">
        <f t="shared" si="20"/>
        <v>543965</v>
      </c>
      <c r="Q121" s="78">
        <v>0</v>
      </c>
      <c r="R121" s="464">
        <f t="shared" si="17"/>
        <v>7150</v>
      </c>
      <c r="S121" s="227"/>
      <c r="T121" s="227"/>
      <c r="U121" s="227"/>
      <c r="V121" s="227"/>
      <c r="W121" s="227"/>
      <c r="X121" s="227"/>
      <c r="Y121" s="227"/>
      <c r="Z121" s="227"/>
      <c r="AA121" s="227"/>
      <c r="AB121" s="227"/>
      <c r="AC121" s="51">
        <f t="shared" si="26"/>
        <v>7150</v>
      </c>
      <c r="AD121" s="51">
        <f t="shared" si="27"/>
        <v>0</v>
      </c>
      <c r="AE121" s="78"/>
      <c r="AG121" s="51">
        <f t="shared" si="22"/>
        <v>7150</v>
      </c>
      <c r="AH121" s="51">
        <f t="shared" si="23"/>
        <v>7150</v>
      </c>
      <c r="AI121" s="51">
        <f t="shared" si="24"/>
        <v>7150</v>
      </c>
      <c r="AJ121" s="51">
        <f t="shared" si="25"/>
        <v>7150</v>
      </c>
      <c r="AK121"/>
      <c r="AL121"/>
      <c r="AM121"/>
      <c r="AN121"/>
      <c r="AO121"/>
      <c r="AP121"/>
      <c r="AQ121"/>
      <c r="AR121"/>
      <c r="AS121"/>
      <c r="AT121"/>
      <c r="AU121"/>
    </row>
    <row r="122" spans="1:47" x14ac:dyDescent="0.25">
      <c r="A122" t="str">
        <f t="shared" si="18"/>
        <v>GRANTS</v>
      </c>
      <c r="B122" s="75">
        <v>44314</v>
      </c>
      <c r="C122" s="211">
        <f>Schools!A77</f>
        <v>3022072</v>
      </c>
      <c r="D122" t="str">
        <f>VLOOKUP(C122,Schools!A:B,2,0)</f>
        <v>Queenswell Junior School</v>
      </c>
      <c r="E122" t="str">
        <f>VLOOKUP(C122,Schools!$A:$Z,3,0)</f>
        <v>M</v>
      </c>
      <c r="F122" s="226">
        <v>8112.5</v>
      </c>
      <c r="G122" s="74" t="s">
        <v>4703</v>
      </c>
      <c r="H122" s="74"/>
      <c r="I122" t="str">
        <f t="shared" si="19"/>
        <v>10166/543965</v>
      </c>
      <c r="J122">
        <f>VLOOKUP(C122,Schools!$A:$Z,9,0)</f>
        <v>400012</v>
      </c>
      <c r="K122" s="74" t="s">
        <v>85</v>
      </c>
      <c r="L122" s="159" t="s">
        <v>83</v>
      </c>
      <c r="M122" s="74" t="s">
        <v>4025</v>
      </c>
      <c r="N122" s="77" t="str">
        <f>VLOOKUP(C122,Schools!A:D,4,0)</f>
        <v>Primary</v>
      </c>
      <c r="O122" s="74">
        <f t="shared" si="21"/>
        <v>10166</v>
      </c>
      <c r="P122" s="77">
        <f t="shared" si="20"/>
        <v>543965</v>
      </c>
      <c r="Q122" s="78">
        <v>0</v>
      </c>
      <c r="R122" s="464">
        <f t="shared" si="17"/>
        <v>8112.5</v>
      </c>
      <c r="S122" s="227"/>
      <c r="T122" s="227"/>
      <c r="U122" s="227"/>
      <c r="V122" s="227"/>
      <c r="W122" s="227"/>
      <c r="X122" s="227"/>
      <c r="Y122" s="227"/>
      <c r="Z122" s="227"/>
      <c r="AA122" s="227"/>
      <c r="AB122" s="227"/>
      <c r="AC122" s="51">
        <f t="shared" si="26"/>
        <v>8112.5</v>
      </c>
      <c r="AD122" s="51">
        <f t="shared" si="27"/>
        <v>0</v>
      </c>
      <c r="AE122" s="78"/>
      <c r="AG122" s="51">
        <f t="shared" si="22"/>
        <v>8112.5</v>
      </c>
      <c r="AH122" s="51">
        <f t="shared" si="23"/>
        <v>8112.5</v>
      </c>
      <c r="AI122" s="51">
        <f t="shared" si="24"/>
        <v>8112.5</v>
      </c>
      <c r="AJ122" s="51">
        <f t="shared" si="25"/>
        <v>8112.5</v>
      </c>
      <c r="AK122"/>
      <c r="AL122"/>
      <c r="AM122"/>
      <c r="AN122"/>
      <c r="AO122"/>
      <c r="AP122"/>
      <c r="AQ122"/>
      <c r="AR122"/>
      <c r="AS122"/>
      <c r="AT122"/>
      <c r="AU122"/>
    </row>
    <row r="123" spans="1:47" x14ac:dyDescent="0.25">
      <c r="A123" t="str">
        <f t="shared" si="18"/>
        <v>GRANTS</v>
      </c>
      <c r="B123" s="75">
        <v>44314</v>
      </c>
      <c r="C123" s="211">
        <f>Schools!A79</f>
        <v>3023512</v>
      </c>
      <c r="D123" t="str">
        <f>VLOOKUP(C123,Schools!A:B,2,0)</f>
        <v>Rosh Pinah</v>
      </c>
      <c r="E123" t="str">
        <f>VLOOKUP(C123,Schools!$A:$Z,3,0)</f>
        <v>M</v>
      </c>
      <c r="F123" s="226">
        <v>8083.3333333333339</v>
      </c>
      <c r="G123" s="74" t="s">
        <v>4703</v>
      </c>
      <c r="H123" s="74"/>
      <c r="I123" t="str">
        <f t="shared" si="19"/>
        <v>10166/543965</v>
      </c>
      <c r="J123">
        <f>VLOOKUP(C123,Schools!$A:$Z,9,0)</f>
        <v>400093</v>
      </c>
      <c r="K123" s="74" t="s">
        <v>85</v>
      </c>
      <c r="L123" s="159" t="s">
        <v>83</v>
      </c>
      <c r="M123" s="74" t="s">
        <v>4025</v>
      </c>
      <c r="N123" s="77" t="str">
        <f>VLOOKUP(C123,Schools!A:D,4,0)</f>
        <v>Primary</v>
      </c>
      <c r="O123" s="74">
        <f t="shared" si="21"/>
        <v>10166</v>
      </c>
      <c r="P123" s="77">
        <f t="shared" si="20"/>
        <v>543965</v>
      </c>
      <c r="Q123" s="78">
        <v>0</v>
      </c>
      <c r="R123" s="464">
        <f t="shared" si="17"/>
        <v>8083.3333333333339</v>
      </c>
      <c r="S123" s="227"/>
      <c r="T123" s="227"/>
      <c r="U123" s="227"/>
      <c r="V123" s="227"/>
      <c r="W123" s="227"/>
      <c r="X123" s="227"/>
      <c r="Y123" s="227"/>
      <c r="Z123" s="227"/>
      <c r="AA123" s="227"/>
      <c r="AB123" s="227"/>
      <c r="AC123" s="51">
        <f t="shared" si="26"/>
        <v>8083.3333333333339</v>
      </c>
      <c r="AD123" s="51">
        <f t="shared" si="27"/>
        <v>0</v>
      </c>
      <c r="AE123" s="78"/>
      <c r="AG123" s="51">
        <f t="shared" si="22"/>
        <v>8083.3333333333339</v>
      </c>
      <c r="AH123" s="51">
        <f t="shared" si="23"/>
        <v>8083.3333333333339</v>
      </c>
      <c r="AI123" s="51">
        <f t="shared" si="24"/>
        <v>8083.3333333333339</v>
      </c>
      <c r="AJ123" s="51">
        <f t="shared" si="25"/>
        <v>8083.3333333333339</v>
      </c>
      <c r="AK123"/>
      <c r="AL123"/>
      <c r="AM123"/>
      <c r="AN123"/>
      <c r="AO123"/>
      <c r="AP123"/>
      <c r="AQ123"/>
      <c r="AR123"/>
      <c r="AS123"/>
      <c r="AT123"/>
      <c r="AU123"/>
    </row>
    <row r="124" spans="1:47" x14ac:dyDescent="0.25">
      <c r="A124" t="str">
        <f t="shared" si="18"/>
        <v>GRANTS</v>
      </c>
      <c r="B124" s="75">
        <v>44314</v>
      </c>
      <c r="C124" s="211">
        <f>Schools!A81</f>
        <v>3023510</v>
      </c>
      <c r="D124" t="str">
        <f>VLOOKUP(C124,Schools!A:B,2,0)</f>
        <v>Sacred Heart School</v>
      </c>
      <c r="E124" t="str">
        <f>VLOOKUP(C124,Schools!$A:$Z,3,0)</f>
        <v>M</v>
      </c>
      <c r="F124" s="226">
        <v>8120.8333333333339</v>
      </c>
      <c r="G124" s="74" t="s">
        <v>4703</v>
      </c>
      <c r="H124" s="74"/>
      <c r="I124" t="str">
        <f t="shared" si="19"/>
        <v>10166/543965</v>
      </c>
      <c r="J124">
        <f>VLOOKUP(C124,Schools!$A:$Z,9,0)</f>
        <v>400071</v>
      </c>
      <c r="K124" s="74" t="s">
        <v>85</v>
      </c>
      <c r="L124" s="159" t="s">
        <v>83</v>
      </c>
      <c r="M124" s="74" t="s">
        <v>4025</v>
      </c>
      <c r="N124" s="77" t="str">
        <f>VLOOKUP(C124,Schools!A:D,4,0)</f>
        <v>Primary</v>
      </c>
      <c r="O124" s="74">
        <f t="shared" si="21"/>
        <v>10166</v>
      </c>
      <c r="P124" s="77">
        <f t="shared" si="20"/>
        <v>543965</v>
      </c>
      <c r="Q124" s="78">
        <v>0</v>
      </c>
      <c r="R124" s="464">
        <f t="shared" si="17"/>
        <v>8120.8333333333339</v>
      </c>
      <c r="S124" s="227"/>
      <c r="T124" s="227"/>
      <c r="U124" s="227"/>
      <c r="V124" s="227"/>
      <c r="W124" s="227"/>
      <c r="X124" s="227"/>
      <c r="Y124" s="227"/>
      <c r="Z124" s="227"/>
      <c r="AA124" s="227"/>
      <c r="AB124" s="227"/>
      <c r="AC124" s="51">
        <f t="shared" si="26"/>
        <v>8120.8333333333339</v>
      </c>
      <c r="AD124" s="51">
        <f t="shared" si="27"/>
        <v>0</v>
      </c>
      <c r="AE124" s="78"/>
      <c r="AG124" s="51">
        <f t="shared" si="22"/>
        <v>8120.8333333333339</v>
      </c>
      <c r="AH124" s="51">
        <f t="shared" si="23"/>
        <v>8120.8333333333339</v>
      </c>
      <c r="AI124" s="51">
        <f t="shared" si="24"/>
        <v>8120.8333333333339</v>
      </c>
      <c r="AJ124" s="51">
        <f t="shared" si="25"/>
        <v>8120.8333333333339</v>
      </c>
      <c r="AK124"/>
      <c r="AL124"/>
      <c r="AM124"/>
      <c r="AN124"/>
      <c r="AO124"/>
      <c r="AP124"/>
      <c r="AQ124"/>
      <c r="AR124"/>
      <c r="AS124"/>
      <c r="AT124"/>
      <c r="AU124"/>
    </row>
    <row r="125" spans="1:47" x14ac:dyDescent="0.25">
      <c r="A125" t="str">
        <f t="shared" si="18"/>
        <v>GRANTS</v>
      </c>
      <c r="B125" s="75">
        <v>44314</v>
      </c>
      <c r="C125" s="211">
        <f>Schools!A82</f>
        <v>3023502</v>
      </c>
      <c r="D125" t="str">
        <f>VLOOKUP(C125,Schools!A:B,2,0)</f>
        <v>St Agnes RC Primary School</v>
      </c>
      <c r="E125" t="str">
        <f>VLOOKUP(C125,Schools!$A:$Z,3,0)</f>
        <v>M</v>
      </c>
      <c r="F125" s="226">
        <v>7866.6666666666661</v>
      </c>
      <c r="G125" s="74" t="s">
        <v>4703</v>
      </c>
      <c r="H125" s="74"/>
      <c r="I125" t="str">
        <f t="shared" si="19"/>
        <v>10166/543965</v>
      </c>
      <c r="J125">
        <f>VLOOKUP(C125,Schools!$A:$Z,9,0)</f>
        <v>400096</v>
      </c>
      <c r="K125" s="74" t="s">
        <v>85</v>
      </c>
      <c r="L125" s="159" t="s">
        <v>83</v>
      </c>
      <c r="M125" s="74" t="s">
        <v>4025</v>
      </c>
      <c r="N125" s="77" t="str">
        <f>VLOOKUP(C125,Schools!A:D,4,0)</f>
        <v>Primary</v>
      </c>
      <c r="O125" s="74">
        <f t="shared" si="21"/>
        <v>10166</v>
      </c>
      <c r="P125" s="77">
        <f t="shared" si="20"/>
        <v>543965</v>
      </c>
      <c r="Q125" s="78">
        <v>0</v>
      </c>
      <c r="R125" s="464">
        <f t="shared" si="17"/>
        <v>7866.6666666666661</v>
      </c>
      <c r="S125" s="227"/>
      <c r="T125" s="227"/>
      <c r="U125" s="227"/>
      <c r="V125" s="227"/>
      <c r="W125" s="227"/>
      <c r="X125" s="227"/>
      <c r="Y125" s="227"/>
      <c r="Z125" s="227"/>
      <c r="AA125" s="227"/>
      <c r="AB125" s="227"/>
      <c r="AC125" s="51">
        <f t="shared" si="26"/>
        <v>7866.6666666666661</v>
      </c>
      <c r="AD125" s="51">
        <f t="shared" si="27"/>
        <v>0</v>
      </c>
      <c r="AE125" s="78"/>
      <c r="AG125" s="51">
        <f t="shared" si="22"/>
        <v>7866.6666666666661</v>
      </c>
      <c r="AH125" s="51">
        <f t="shared" si="23"/>
        <v>7866.6666666666661</v>
      </c>
      <c r="AI125" s="51">
        <f t="shared" si="24"/>
        <v>7866.6666666666661</v>
      </c>
      <c r="AJ125" s="51">
        <f t="shared" si="25"/>
        <v>7866.6666666666661</v>
      </c>
      <c r="AK125"/>
      <c r="AL125"/>
      <c r="AM125"/>
      <c r="AN125"/>
      <c r="AO125"/>
      <c r="AP125"/>
      <c r="AQ125"/>
      <c r="AR125"/>
      <c r="AS125"/>
      <c r="AT125"/>
      <c r="AU125"/>
    </row>
    <row r="126" spans="1:47" x14ac:dyDescent="0.25">
      <c r="A126" t="str">
        <f t="shared" si="18"/>
        <v>GRANTS</v>
      </c>
      <c r="B126" s="75">
        <v>44314</v>
      </c>
      <c r="C126" s="211">
        <f>Schools!A83</f>
        <v>3023315</v>
      </c>
      <c r="D126" t="str">
        <f>VLOOKUP(C126,Schools!A:B,2,0)</f>
        <v>St Andrew's C E</v>
      </c>
      <c r="E126" t="str">
        <f>VLOOKUP(C126,Schools!$A:$Z,3,0)</f>
        <v>M</v>
      </c>
      <c r="F126" s="226">
        <v>7412.5</v>
      </c>
      <c r="G126" s="74" t="s">
        <v>4703</v>
      </c>
      <c r="H126" s="74"/>
      <c r="I126" t="str">
        <f t="shared" si="19"/>
        <v>10166/543965</v>
      </c>
      <c r="J126">
        <f>VLOOKUP(C126,Schools!$A:$Z,9,0)</f>
        <v>400062</v>
      </c>
      <c r="K126" s="74" t="s">
        <v>85</v>
      </c>
      <c r="L126" s="159" t="s">
        <v>83</v>
      </c>
      <c r="M126" s="74" t="s">
        <v>4025</v>
      </c>
      <c r="N126" s="77" t="str">
        <f>VLOOKUP(C126,Schools!A:D,4,0)</f>
        <v>Primary</v>
      </c>
      <c r="O126" s="74">
        <f t="shared" si="21"/>
        <v>10166</v>
      </c>
      <c r="P126" s="77">
        <f t="shared" si="20"/>
        <v>543965</v>
      </c>
      <c r="Q126" s="78">
        <v>0</v>
      </c>
      <c r="R126" s="464">
        <f t="shared" si="17"/>
        <v>7412.5</v>
      </c>
      <c r="S126" s="227"/>
      <c r="T126" s="227"/>
      <c r="U126" s="227"/>
      <c r="V126" s="227"/>
      <c r="W126" s="227"/>
      <c r="X126" s="227"/>
      <c r="Y126" s="227"/>
      <c r="Z126" s="227"/>
      <c r="AA126" s="227"/>
      <c r="AB126" s="227"/>
      <c r="AC126" s="51">
        <f t="shared" si="26"/>
        <v>7412.5</v>
      </c>
      <c r="AD126" s="51">
        <f t="shared" si="27"/>
        <v>0</v>
      </c>
      <c r="AE126" s="78"/>
      <c r="AG126" s="51">
        <f t="shared" si="22"/>
        <v>7412.5</v>
      </c>
      <c r="AH126" s="51">
        <f t="shared" si="23"/>
        <v>7412.5</v>
      </c>
      <c r="AI126" s="51">
        <f t="shared" si="24"/>
        <v>7412.5</v>
      </c>
      <c r="AJ126" s="51">
        <f t="shared" si="25"/>
        <v>7412.5</v>
      </c>
      <c r="AK126"/>
      <c r="AL126"/>
      <c r="AM126"/>
      <c r="AN126"/>
      <c r="AO126"/>
      <c r="AP126"/>
      <c r="AQ126"/>
      <c r="AR126"/>
      <c r="AS126"/>
      <c r="AT126"/>
      <c r="AU126"/>
    </row>
    <row r="127" spans="1:47" x14ac:dyDescent="0.25">
      <c r="A127" t="str">
        <f t="shared" si="18"/>
        <v>GRANTS</v>
      </c>
      <c r="B127" s="75">
        <v>44314</v>
      </c>
      <c r="C127" s="211">
        <f>Schools!A84</f>
        <v>3023504</v>
      </c>
      <c r="D127" t="str">
        <f>VLOOKUP(C127,Schools!A:B,2,0)</f>
        <v>St Catherines R C Primary</v>
      </c>
      <c r="E127" t="str">
        <f>VLOOKUP(C127,Schools!$A:$Z,3,0)</f>
        <v>M</v>
      </c>
      <c r="F127" s="226">
        <v>8158.3333333333339</v>
      </c>
      <c r="G127" s="74" t="s">
        <v>4703</v>
      </c>
      <c r="H127" s="74"/>
      <c r="I127" t="str">
        <f t="shared" si="19"/>
        <v>10166/543965</v>
      </c>
      <c r="J127">
        <f>VLOOKUP(C127,Schools!$A:$Z,9,0)</f>
        <v>400064</v>
      </c>
      <c r="K127" s="74" t="s">
        <v>85</v>
      </c>
      <c r="L127" s="159" t="s">
        <v>83</v>
      </c>
      <c r="M127" s="74" t="s">
        <v>4025</v>
      </c>
      <c r="N127" s="77" t="str">
        <f>VLOOKUP(C127,Schools!A:D,4,0)</f>
        <v>Primary</v>
      </c>
      <c r="O127" s="74">
        <f t="shared" si="21"/>
        <v>10166</v>
      </c>
      <c r="P127" s="77">
        <f t="shared" si="20"/>
        <v>543965</v>
      </c>
      <c r="Q127" s="78">
        <v>0</v>
      </c>
      <c r="R127" s="464">
        <f t="shared" si="17"/>
        <v>8158.3333333333339</v>
      </c>
      <c r="S127" s="227"/>
      <c r="T127" s="227"/>
      <c r="U127" s="227"/>
      <c r="V127" s="227"/>
      <c r="W127" s="227"/>
      <c r="X127" s="227"/>
      <c r="Y127" s="227"/>
      <c r="Z127" s="227"/>
      <c r="AA127" s="227"/>
      <c r="AB127" s="227"/>
      <c r="AC127" s="51">
        <f t="shared" si="26"/>
        <v>8158.3333333333339</v>
      </c>
      <c r="AD127" s="51">
        <f t="shared" si="27"/>
        <v>0</v>
      </c>
      <c r="AE127" s="78"/>
      <c r="AG127" s="51">
        <f t="shared" si="22"/>
        <v>8158.3333333333339</v>
      </c>
      <c r="AH127" s="51">
        <f t="shared" si="23"/>
        <v>8158.3333333333339</v>
      </c>
      <c r="AI127" s="51">
        <f t="shared" si="24"/>
        <v>8158.3333333333339</v>
      </c>
      <c r="AJ127" s="51">
        <f t="shared" si="25"/>
        <v>8158.3333333333339</v>
      </c>
      <c r="AK127"/>
      <c r="AL127"/>
      <c r="AM127"/>
      <c r="AN127"/>
      <c r="AO127"/>
      <c r="AP127"/>
      <c r="AQ127"/>
      <c r="AR127"/>
      <c r="AS127"/>
      <c r="AT127"/>
      <c r="AU127"/>
    </row>
    <row r="128" spans="1:47" x14ac:dyDescent="0.25">
      <c r="A128" t="str">
        <f t="shared" si="18"/>
        <v>GRANTS</v>
      </c>
      <c r="B128" s="75">
        <v>44314</v>
      </c>
      <c r="C128" s="211">
        <f>Schools!A85</f>
        <v>3023309</v>
      </c>
      <c r="D128" t="str">
        <f>VLOOKUP(C128,Schools!A:B,2,0)</f>
        <v>St Johns CE N20</v>
      </c>
      <c r="E128" t="str">
        <f>VLOOKUP(C128,Schools!$A:$Z,3,0)</f>
        <v>M</v>
      </c>
      <c r="F128" s="226">
        <v>7408.3333333333339</v>
      </c>
      <c r="G128" s="74" t="s">
        <v>4703</v>
      </c>
      <c r="H128" s="74"/>
      <c r="I128" t="str">
        <f t="shared" si="19"/>
        <v>10166/543965</v>
      </c>
      <c r="J128">
        <f>VLOOKUP(C128,Schools!$A:$Z,9,0)</f>
        <v>400098</v>
      </c>
      <c r="K128" s="74" t="s">
        <v>85</v>
      </c>
      <c r="L128" s="159" t="s">
        <v>83</v>
      </c>
      <c r="M128" s="74" t="s">
        <v>4025</v>
      </c>
      <c r="N128" s="77" t="str">
        <f>VLOOKUP(C128,Schools!A:D,4,0)</f>
        <v>Primary</v>
      </c>
      <c r="O128" s="74">
        <f t="shared" si="21"/>
        <v>10166</v>
      </c>
      <c r="P128" s="77">
        <f t="shared" si="20"/>
        <v>543965</v>
      </c>
      <c r="Q128" s="78">
        <v>0</v>
      </c>
      <c r="R128" s="464">
        <f t="shared" si="17"/>
        <v>7408.3333333333339</v>
      </c>
      <c r="S128" s="227"/>
      <c r="T128" s="227"/>
      <c r="U128" s="227"/>
      <c r="V128" s="227"/>
      <c r="W128" s="227"/>
      <c r="X128" s="227"/>
      <c r="Y128" s="227"/>
      <c r="Z128" s="227"/>
      <c r="AA128" s="227"/>
      <c r="AB128" s="227"/>
      <c r="AC128" s="51">
        <f t="shared" si="26"/>
        <v>7408.3333333333339</v>
      </c>
      <c r="AD128" s="51">
        <f t="shared" si="27"/>
        <v>0</v>
      </c>
      <c r="AE128" s="78"/>
      <c r="AG128" s="51">
        <f t="shared" si="22"/>
        <v>7408.3333333333339</v>
      </c>
      <c r="AH128" s="51">
        <f t="shared" si="23"/>
        <v>7408.3333333333339</v>
      </c>
      <c r="AI128" s="51">
        <f t="shared" si="24"/>
        <v>7408.3333333333339</v>
      </c>
      <c r="AJ128" s="51">
        <f t="shared" si="25"/>
        <v>7408.3333333333339</v>
      </c>
      <c r="AK128"/>
      <c r="AL128"/>
      <c r="AM128"/>
      <c r="AN128"/>
      <c r="AO128"/>
      <c r="AP128"/>
      <c r="AQ128"/>
      <c r="AR128"/>
      <c r="AS128"/>
      <c r="AT128"/>
      <c r="AU128"/>
    </row>
    <row r="129" spans="1:47" x14ac:dyDescent="0.25">
      <c r="A129" t="str">
        <f t="shared" si="18"/>
        <v>GRANTS</v>
      </c>
      <c r="B129" s="75">
        <v>44314</v>
      </c>
      <c r="C129" s="211">
        <f>Schools!A86</f>
        <v>3023307</v>
      </c>
      <c r="D129" t="str">
        <f>VLOOKUP(C129,Schools!A:B,2,0)</f>
        <v>St John's CE School N11</v>
      </c>
      <c r="E129" t="str">
        <f>VLOOKUP(C129,Schools!$A:$Z,3,0)</f>
        <v>M</v>
      </c>
      <c r="F129" s="226">
        <v>7416.6666666666661</v>
      </c>
      <c r="G129" s="74" t="s">
        <v>4703</v>
      </c>
      <c r="H129" s="74"/>
      <c r="I129" t="str">
        <f t="shared" si="19"/>
        <v>10166/543965</v>
      </c>
      <c r="J129">
        <f>VLOOKUP(C129,Schools!$A:$Z,9,0)</f>
        <v>400114</v>
      </c>
      <c r="K129" s="74" t="s">
        <v>85</v>
      </c>
      <c r="L129" s="159" t="s">
        <v>83</v>
      </c>
      <c r="M129" s="74" t="s">
        <v>4025</v>
      </c>
      <c r="N129" s="77" t="str">
        <f>VLOOKUP(C129,Schools!A:D,4,0)</f>
        <v>Primary</v>
      </c>
      <c r="O129" s="74">
        <f t="shared" si="21"/>
        <v>10166</v>
      </c>
      <c r="P129" s="77">
        <f t="shared" si="20"/>
        <v>543965</v>
      </c>
      <c r="Q129" s="78">
        <v>0</v>
      </c>
      <c r="R129" s="464">
        <f t="shared" si="17"/>
        <v>7416.6666666666661</v>
      </c>
      <c r="S129" s="227"/>
      <c r="T129" s="227"/>
      <c r="U129" s="227"/>
      <c r="V129" s="227"/>
      <c r="W129" s="227"/>
      <c r="X129" s="227"/>
      <c r="Y129" s="227"/>
      <c r="Z129" s="227"/>
      <c r="AA129" s="227"/>
      <c r="AB129" s="227"/>
      <c r="AC129" s="51">
        <f t="shared" si="26"/>
        <v>7416.6666666666661</v>
      </c>
      <c r="AD129" s="51">
        <f t="shared" si="27"/>
        <v>0</v>
      </c>
      <c r="AE129" s="78"/>
      <c r="AG129" s="51">
        <f t="shared" si="22"/>
        <v>7416.6666666666661</v>
      </c>
      <c r="AH129" s="51">
        <f t="shared" si="23"/>
        <v>7416.6666666666661</v>
      </c>
      <c r="AI129" s="51">
        <f t="shared" si="24"/>
        <v>7416.6666666666661</v>
      </c>
      <c r="AJ129" s="51">
        <f t="shared" si="25"/>
        <v>7416.6666666666661</v>
      </c>
      <c r="AK129"/>
      <c r="AL129"/>
      <c r="AM129"/>
      <c r="AN129"/>
      <c r="AO129"/>
      <c r="AP129"/>
      <c r="AQ129"/>
      <c r="AR129"/>
      <c r="AS129"/>
      <c r="AT129"/>
      <c r="AU129"/>
    </row>
    <row r="130" spans="1:47" x14ac:dyDescent="0.25">
      <c r="A130" t="str">
        <f t="shared" si="18"/>
        <v>GRANTS</v>
      </c>
      <c r="B130" s="75">
        <v>44314</v>
      </c>
      <c r="C130" s="211">
        <f>Schools!A87</f>
        <v>3023509</v>
      </c>
      <c r="D130" t="str">
        <f>VLOOKUP(C130,Schools!A:B,2,0)</f>
        <v>St Joseph's Primary School</v>
      </c>
      <c r="E130" t="str">
        <f>VLOOKUP(C130,Schools!$A:$Z,3,0)</f>
        <v>M</v>
      </c>
      <c r="F130" s="226">
        <v>8525</v>
      </c>
      <c r="G130" s="74" t="s">
        <v>4703</v>
      </c>
      <c r="H130" s="74"/>
      <c r="I130" t="str">
        <f t="shared" si="19"/>
        <v>10166/543965</v>
      </c>
      <c r="J130">
        <f>VLOOKUP(C130,Schools!$A:$Z,9,0)</f>
        <v>400066</v>
      </c>
      <c r="K130" s="74" t="s">
        <v>85</v>
      </c>
      <c r="L130" s="159" t="s">
        <v>83</v>
      </c>
      <c r="M130" s="74" t="s">
        <v>4025</v>
      </c>
      <c r="N130" s="77" t="str">
        <f>VLOOKUP(C130,Schools!A:D,4,0)</f>
        <v>Primary</v>
      </c>
      <c r="O130" s="74">
        <f t="shared" si="21"/>
        <v>10166</v>
      </c>
      <c r="P130" s="77">
        <f t="shared" si="20"/>
        <v>543965</v>
      </c>
      <c r="Q130" s="78">
        <v>0</v>
      </c>
      <c r="R130" s="464">
        <f t="shared" si="17"/>
        <v>8525</v>
      </c>
      <c r="S130" s="227"/>
      <c r="T130" s="227"/>
      <c r="U130" s="227"/>
      <c r="V130" s="227"/>
      <c r="W130" s="227"/>
      <c r="X130" s="227"/>
      <c r="Y130" s="227"/>
      <c r="Z130" s="227"/>
      <c r="AA130" s="227"/>
      <c r="AB130" s="227"/>
      <c r="AC130" s="51">
        <f t="shared" si="26"/>
        <v>8525</v>
      </c>
      <c r="AD130" s="51">
        <f t="shared" si="27"/>
        <v>0</v>
      </c>
      <c r="AE130" s="78"/>
      <c r="AG130" s="51">
        <f t="shared" si="22"/>
        <v>8525</v>
      </c>
      <c r="AH130" s="51">
        <f t="shared" si="23"/>
        <v>8525</v>
      </c>
      <c r="AI130" s="51">
        <f t="shared" si="24"/>
        <v>8525</v>
      </c>
      <c r="AJ130" s="51">
        <f t="shared" si="25"/>
        <v>8525</v>
      </c>
      <c r="AK130"/>
      <c r="AL130"/>
      <c r="AM130"/>
      <c r="AN130"/>
      <c r="AO130"/>
      <c r="AP130"/>
      <c r="AQ130"/>
      <c r="AR130"/>
      <c r="AS130"/>
      <c r="AT130"/>
      <c r="AU130"/>
    </row>
    <row r="131" spans="1:47" x14ac:dyDescent="0.25">
      <c r="A131" t="str">
        <f t="shared" si="18"/>
        <v>GRANTS</v>
      </c>
      <c r="B131" s="75">
        <v>44314</v>
      </c>
      <c r="C131" s="211">
        <f>Schools!A88</f>
        <v>3023311</v>
      </c>
      <c r="D131" t="str">
        <f>VLOOKUP(C131,Schools!A:B,2,0)</f>
        <v>St Mary's C E Primary School N3</v>
      </c>
      <c r="E131" t="str">
        <f>VLOOKUP(C131,Schools!$A:$Z,3,0)</f>
        <v>M</v>
      </c>
      <c r="F131" s="226">
        <v>8162.5</v>
      </c>
      <c r="G131" s="74" t="s">
        <v>4703</v>
      </c>
      <c r="H131" s="74"/>
      <c r="I131" t="str">
        <f t="shared" si="19"/>
        <v>10166/543965</v>
      </c>
      <c r="J131">
        <f>VLOOKUP(C131,Schools!$A:$Z,9,0)</f>
        <v>400058</v>
      </c>
      <c r="K131" s="74" t="s">
        <v>85</v>
      </c>
      <c r="L131" s="159" t="s">
        <v>83</v>
      </c>
      <c r="M131" s="74" t="s">
        <v>4025</v>
      </c>
      <c r="N131" s="77" t="str">
        <f>VLOOKUP(C131,Schools!A:D,4,0)</f>
        <v>Primary</v>
      </c>
      <c r="O131" s="74">
        <f t="shared" si="21"/>
        <v>10166</v>
      </c>
      <c r="P131" s="77">
        <f t="shared" si="20"/>
        <v>543965</v>
      </c>
      <c r="Q131" s="78">
        <v>0</v>
      </c>
      <c r="R131" s="464">
        <f t="shared" si="17"/>
        <v>8162.5</v>
      </c>
      <c r="S131" s="227"/>
      <c r="T131" s="227"/>
      <c r="U131" s="227"/>
      <c r="V131" s="227"/>
      <c r="W131" s="227"/>
      <c r="X131" s="227"/>
      <c r="Y131" s="227"/>
      <c r="Z131" s="227"/>
      <c r="AA131" s="227"/>
      <c r="AB131" s="227"/>
      <c r="AC131" s="51">
        <f t="shared" si="26"/>
        <v>8162.5</v>
      </c>
      <c r="AD131" s="51">
        <f t="shared" si="27"/>
        <v>0</v>
      </c>
      <c r="AE131" s="78"/>
      <c r="AG131" s="51">
        <f t="shared" si="22"/>
        <v>8162.5</v>
      </c>
      <c r="AH131" s="51">
        <f t="shared" si="23"/>
        <v>8162.5</v>
      </c>
      <c r="AI131" s="51">
        <f t="shared" si="24"/>
        <v>8162.5</v>
      </c>
      <c r="AJ131" s="51">
        <f t="shared" si="25"/>
        <v>8162.5</v>
      </c>
      <c r="AK131"/>
      <c r="AL131"/>
      <c r="AM131"/>
      <c r="AN131"/>
      <c r="AO131"/>
      <c r="AP131"/>
      <c r="AQ131"/>
      <c r="AR131"/>
      <c r="AS131"/>
      <c r="AT131"/>
      <c r="AU131"/>
    </row>
    <row r="132" spans="1:47" x14ac:dyDescent="0.25">
      <c r="A132" t="str">
        <f t="shared" si="18"/>
        <v>GRANTS</v>
      </c>
      <c r="B132" s="75">
        <v>44314</v>
      </c>
      <c r="C132" s="211">
        <f>Schools!A89</f>
        <v>3023312</v>
      </c>
      <c r="D132" t="str">
        <f>VLOOKUP(C132,Schools!A:B,2,0)</f>
        <v>St Mary's School EN4</v>
      </c>
      <c r="E132" t="str">
        <f>VLOOKUP(C132,Schools!$A:$Z,3,0)</f>
        <v>M</v>
      </c>
      <c r="F132" s="226">
        <v>7437.5</v>
      </c>
      <c r="G132" s="74" t="s">
        <v>4703</v>
      </c>
      <c r="H132" s="74"/>
      <c r="I132" t="str">
        <f t="shared" si="19"/>
        <v>10166/543965</v>
      </c>
      <c r="J132">
        <f>VLOOKUP(C132,Schools!$A:$Z,9,0)</f>
        <v>400017</v>
      </c>
      <c r="K132" s="74" t="s">
        <v>85</v>
      </c>
      <c r="L132" s="159" t="s">
        <v>83</v>
      </c>
      <c r="M132" s="74" t="s">
        <v>4025</v>
      </c>
      <c r="N132" s="77" t="str">
        <f>VLOOKUP(C132,Schools!A:D,4,0)</f>
        <v>Primary</v>
      </c>
      <c r="O132" s="74">
        <f t="shared" si="21"/>
        <v>10166</v>
      </c>
      <c r="P132" s="77">
        <f t="shared" si="20"/>
        <v>543965</v>
      </c>
      <c r="Q132" s="78">
        <v>0</v>
      </c>
      <c r="R132" s="464">
        <f t="shared" si="17"/>
        <v>7437.5</v>
      </c>
      <c r="S132" s="227"/>
      <c r="T132" s="227"/>
      <c r="U132" s="227"/>
      <c r="V132" s="227"/>
      <c r="W132" s="227"/>
      <c r="X132" s="227"/>
      <c r="Y132" s="227"/>
      <c r="Z132" s="227"/>
      <c r="AA132" s="227"/>
      <c r="AB132" s="227"/>
      <c r="AC132" s="51">
        <f t="shared" si="26"/>
        <v>7437.5</v>
      </c>
      <c r="AD132" s="51">
        <f t="shared" si="27"/>
        <v>0</v>
      </c>
      <c r="AE132" s="78"/>
      <c r="AG132" s="51">
        <f t="shared" si="22"/>
        <v>7437.5</v>
      </c>
      <c r="AH132" s="51">
        <f t="shared" si="23"/>
        <v>7437.5</v>
      </c>
      <c r="AI132" s="51">
        <f t="shared" si="24"/>
        <v>7437.5</v>
      </c>
      <c r="AJ132" s="51">
        <f t="shared" si="25"/>
        <v>7437.5</v>
      </c>
      <c r="AK132"/>
      <c r="AL132"/>
      <c r="AM132"/>
      <c r="AN132"/>
      <c r="AO132"/>
      <c r="AP132"/>
      <c r="AQ132"/>
      <c r="AR132"/>
      <c r="AS132"/>
      <c r="AT132"/>
      <c r="AU132"/>
    </row>
    <row r="133" spans="1:47" x14ac:dyDescent="0.25">
      <c r="A133" t="str">
        <f t="shared" si="18"/>
        <v>GRANTS</v>
      </c>
      <c r="B133" s="75">
        <v>44314</v>
      </c>
      <c r="C133" s="211">
        <f>Schools!A90</f>
        <v>3023314</v>
      </c>
      <c r="D133" t="str">
        <f>VLOOKUP(C133,Schools!A:B,2,0)</f>
        <v>St Pauls CE Primary, NW7</v>
      </c>
      <c r="E133" t="str">
        <f>VLOOKUP(C133,Schools!$A:$Z,3,0)</f>
        <v>M</v>
      </c>
      <c r="F133" s="226">
        <v>7408.3333333333339</v>
      </c>
      <c r="G133" s="74" t="s">
        <v>4703</v>
      </c>
      <c r="H133" s="74"/>
      <c r="I133" t="str">
        <f t="shared" si="19"/>
        <v>10166/543965</v>
      </c>
      <c r="J133">
        <f>VLOOKUP(C133,Schools!$A:$Z,9,0)</f>
        <v>400094</v>
      </c>
      <c r="K133" s="74" t="s">
        <v>85</v>
      </c>
      <c r="L133" s="159" t="s">
        <v>83</v>
      </c>
      <c r="M133" s="74" t="s">
        <v>4025</v>
      </c>
      <c r="N133" s="77" t="str">
        <f>VLOOKUP(C133,Schools!A:D,4,0)</f>
        <v>Primary</v>
      </c>
      <c r="O133" s="74">
        <f t="shared" si="21"/>
        <v>10166</v>
      </c>
      <c r="P133" s="77">
        <f t="shared" si="20"/>
        <v>543965</v>
      </c>
      <c r="Q133" s="78">
        <v>0</v>
      </c>
      <c r="R133" s="464">
        <f t="shared" si="17"/>
        <v>7408.3333333333339</v>
      </c>
      <c r="S133" s="227"/>
      <c r="T133" s="227"/>
      <c r="U133" s="227"/>
      <c r="V133" s="227"/>
      <c r="W133" s="227"/>
      <c r="X133" s="227"/>
      <c r="Y133" s="227"/>
      <c r="Z133" s="227"/>
      <c r="AA133" s="227"/>
      <c r="AB133" s="227"/>
      <c r="AC133" s="51">
        <f t="shared" si="26"/>
        <v>7408.3333333333339</v>
      </c>
      <c r="AD133" s="51">
        <f t="shared" si="27"/>
        <v>0</v>
      </c>
      <c r="AE133" s="78"/>
      <c r="AG133" s="51">
        <f t="shared" si="22"/>
        <v>7408.3333333333339</v>
      </c>
      <c r="AH133" s="51">
        <f t="shared" si="23"/>
        <v>7408.3333333333339</v>
      </c>
      <c r="AI133" s="51">
        <f t="shared" si="24"/>
        <v>7408.3333333333339</v>
      </c>
      <c r="AJ133" s="51">
        <f t="shared" si="25"/>
        <v>7408.3333333333339</v>
      </c>
      <c r="AK133"/>
      <c r="AL133"/>
      <c r="AM133"/>
      <c r="AN133"/>
      <c r="AO133"/>
      <c r="AP133"/>
      <c r="AQ133"/>
      <c r="AR133"/>
      <c r="AS133"/>
      <c r="AT133"/>
      <c r="AU133"/>
    </row>
    <row r="134" spans="1:47" x14ac:dyDescent="0.25">
      <c r="A134" t="str">
        <f t="shared" ref="A134:A191" si="28">$B$3</f>
        <v>GRANTS</v>
      </c>
      <c r="B134" s="75">
        <v>44314</v>
      </c>
      <c r="C134" s="211">
        <f>Schools!A91</f>
        <v>3023313</v>
      </c>
      <c r="D134" t="str">
        <f>VLOOKUP(C134,Schools!A:B,2,0)</f>
        <v>St. Pauls CE Primary School (N11)</v>
      </c>
      <c r="E134" t="str">
        <f>VLOOKUP(C134,Schools!$A:$Z,3,0)</f>
        <v>M</v>
      </c>
      <c r="F134" s="226">
        <v>7354.1666666666661</v>
      </c>
      <c r="G134" s="74" t="s">
        <v>4703</v>
      </c>
      <c r="H134" s="74"/>
      <c r="I134" t="str">
        <f t="shared" si="19"/>
        <v>10166/543965</v>
      </c>
      <c r="J134">
        <f>VLOOKUP(C134,Schools!$A:$Z,9,0)</f>
        <v>400006</v>
      </c>
      <c r="K134" s="74" t="s">
        <v>85</v>
      </c>
      <c r="L134" s="159" t="s">
        <v>83</v>
      </c>
      <c r="M134" s="74" t="s">
        <v>4025</v>
      </c>
      <c r="N134" s="77" t="str">
        <f>VLOOKUP(C134,Schools!A:D,4,0)</f>
        <v>Primary</v>
      </c>
      <c r="O134" s="74">
        <f t="shared" si="21"/>
        <v>10166</v>
      </c>
      <c r="P134" s="77">
        <f t="shared" si="20"/>
        <v>543965</v>
      </c>
      <c r="Q134" s="78">
        <v>0</v>
      </c>
      <c r="R134" s="464">
        <f t="shared" si="17"/>
        <v>7354.1666666666661</v>
      </c>
      <c r="S134" s="227"/>
      <c r="T134" s="227"/>
      <c r="U134" s="227"/>
      <c r="V134" s="227"/>
      <c r="W134" s="227"/>
      <c r="X134" s="227"/>
      <c r="Y134" s="227"/>
      <c r="Z134" s="227"/>
      <c r="AA134" s="227"/>
      <c r="AB134" s="227"/>
      <c r="AC134" s="51">
        <f t="shared" si="26"/>
        <v>7354.1666666666661</v>
      </c>
      <c r="AD134" s="51">
        <f t="shared" si="27"/>
        <v>0</v>
      </c>
      <c r="AE134" s="78"/>
      <c r="AG134" s="51">
        <f t="shared" si="22"/>
        <v>7354.1666666666661</v>
      </c>
      <c r="AH134" s="51">
        <f t="shared" si="23"/>
        <v>7354.1666666666661</v>
      </c>
      <c r="AI134" s="51">
        <f t="shared" si="24"/>
        <v>7354.1666666666661</v>
      </c>
      <c r="AJ134" s="51">
        <f t="shared" si="25"/>
        <v>7354.1666666666661</v>
      </c>
      <c r="AK134"/>
      <c r="AL134"/>
      <c r="AM134"/>
      <c r="AN134"/>
      <c r="AO134"/>
      <c r="AP134"/>
      <c r="AQ134"/>
      <c r="AR134"/>
      <c r="AS134"/>
      <c r="AT134"/>
      <c r="AU134"/>
    </row>
    <row r="135" spans="1:47" x14ac:dyDescent="0.25">
      <c r="A135" t="str">
        <f t="shared" si="28"/>
        <v>GRANTS</v>
      </c>
      <c r="B135" s="75">
        <v>44314</v>
      </c>
      <c r="C135" s="211">
        <f>Schools!A92</f>
        <v>3023507</v>
      </c>
      <c r="D135" t="str">
        <f>VLOOKUP(C135,Schools!A:B,2,0)</f>
        <v>St Theresa's R.C. Primary School</v>
      </c>
      <c r="E135" t="str">
        <f>VLOOKUP(C135,Schools!$A:$Z,3,0)</f>
        <v>M</v>
      </c>
      <c r="F135" s="226">
        <v>7362.5</v>
      </c>
      <c r="G135" s="74" t="s">
        <v>4703</v>
      </c>
      <c r="H135" s="74"/>
      <c r="I135" t="str">
        <f t="shared" ref="I135:I192" si="29">O135&amp;"/"&amp;P135</f>
        <v>10166/543965</v>
      </c>
      <c r="J135">
        <f>VLOOKUP(C135,Schools!$A:$Z,9,0)</f>
        <v>400037</v>
      </c>
      <c r="K135" s="74" t="s">
        <v>85</v>
      </c>
      <c r="L135" s="159" t="s">
        <v>83</v>
      </c>
      <c r="M135" s="74" t="s">
        <v>4025</v>
      </c>
      <c r="N135" s="77" t="str">
        <f>VLOOKUP(C135,Schools!A:D,4,0)</f>
        <v>Primary</v>
      </c>
      <c r="O135" s="74">
        <f t="shared" si="21"/>
        <v>10166</v>
      </c>
      <c r="P135" s="77">
        <f t="shared" ref="P135:P192" si="30">IF(E135="M",543965,516500)</f>
        <v>543965</v>
      </c>
      <c r="Q135" s="78">
        <v>0</v>
      </c>
      <c r="R135" s="464">
        <f t="shared" si="17"/>
        <v>7362.5</v>
      </c>
      <c r="S135" s="227"/>
      <c r="T135" s="227"/>
      <c r="U135" s="227"/>
      <c r="V135" s="227"/>
      <c r="W135" s="227"/>
      <c r="X135" s="227"/>
      <c r="Y135" s="227"/>
      <c r="Z135" s="227"/>
      <c r="AA135" s="227"/>
      <c r="AB135" s="227"/>
      <c r="AC135" s="51">
        <f t="shared" ref="AC135:AC148" si="31">SUBTOTAL(9,Q135:AB135)</f>
        <v>7362.5</v>
      </c>
      <c r="AD135" s="51">
        <f t="shared" ref="AD135:AD148" si="32">AC135-F135</f>
        <v>0</v>
      </c>
      <c r="AE135" s="78"/>
      <c r="AG135" s="51">
        <f t="shared" si="22"/>
        <v>7362.5</v>
      </c>
      <c r="AH135" s="51">
        <f t="shared" si="23"/>
        <v>7362.5</v>
      </c>
      <c r="AI135" s="51">
        <f t="shared" si="24"/>
        <v>7362.5</v>
      </c>
      <c r="AJ135" s="51">
        <f t="shared" si="25"/>
        <v>7362.5</v>
      </c>
      <c r="AK135"/>
      <c r="AL135"/>
      <c r="AM135"/>
      <c r="AN135"/>
      <c r="AO135"/>
      <c r="AP135"/>
      <c r="AQ135"/>
      <c r="AR135"/>
      <c r="AS135"/>
      <c r="AT135"/>
      <c r="AU135"/>
    </row>
    <row r="136" spans="1:47" x14ac:dyDescent="0.25">
      <c r="A136" t="str">
        <f t="shared" si="28"/>
        <v>GRANTS</v>
      </c>
      <c r="B136" s="75">
        <v>44314</v>
      </c>
      <c r="C136" s="211">
        <f>Schools!A93</f>
        <v>3023506</v>
      </c>
      <c r="D136" t="str">
        <f>VLOOKUP(C136,Schools!A:B,2,0)</f>
        <v>St Vincent's Catholic Primary School</v>
      </c>
      <c r="E136" t="str">
        <f>VLOOKUP(C136,Schools!$A:$Z,3,0)</f>
        <v>M</v>
      </c>
      <c r="F136" s="226">
        <v>7783.3333333333339</v>
      </c>
      <c r="G136" s="74" t="s">
        <v>4703</v>
      </c>
      <c r="H136" s="74"/>
      <c r="I136" t="str">
        <f t="shared" si="29"/>
        <v>10166/543965</v>
      </c>
      <c r="J136">
        <f>VLOOKUP(C136,Schools!$A:$Z,9,0)</f>
        <v>400009</v>
      </c>
      <c r="K136" s="74" t="s">
        <v>85</v>
      </c>
      <c r="L136" s="159" t="s">
        <v>83</v>
      </c>
      <c r="M136" s="74" t="s">
        <v>4025</v>
      </c>
      <c r="N136" s="77" t="str">
        <f>VLOOKUP(C136,Schools!A:D,4,0)</f>
        <v>Primary</v>
      </c>
      <c r="O136" s="74">
        <f t="shared" si="21"/>
        <v>10166</v>
      </c>
      <c r="P136" s="77">
        <f t="shared" si="30"/>
        <v>543965</v>
      </c>
      <c r="Q136" s="78">
        <v>0</v>
      </c>
      <c r="R136" s="464">
        <f t="shared" ref="R136:R148" si="33">F136</f>
        <v>7783.3333333333339</v>
      </c>
      <c r="S136" s="227"/>
      <c r="T136" s="227"/>
      <c r="U136" s="227"/>
      <c r="V136" s="227"/>
      <c r="W136" s="227"/>
      <c r="X136" s="227"/>
      <c r="Y136" s="227"/>
      <c r="Z136" s="227"/>
      <c r="AA136" s="227"/>
      <c r="AB136" s="227"/>
      <c r="AC136" s="51">
        <f t="shared" si="31"/>
        <v>7783.3333333333339</v>
      </c>
      <c r="AD136" s="51">
        <f t="shared" si="32"/>
        <v>0</v>
      </c>
      <c r="AE136" s="78"/>
      <c r="AG136" s="51">
        <f t="shared" si="22"/>
        <v>7783.3333333333339</v>
      </c>
      <c r="AH136" s="51">
        <f t="shared" si="23"/>
        <v>7783.3333333333339</v>
      </c>
      <c r="AI136" s="51">
        <f t="shared" si="24"/>
        <v>7783.3333333333339</v>
      </c>
      <c r="AJ136" s="51">
        <f t="shared" si="25"/>
        <v>7783.3333333333339</v>
      </c>
      <c r="AK136"/>
      <c r="AL136"/>
      <c r="AM136"/>
      <c r="AN136"/>
      <c r="AO136"/>
      <c r="AP136"/>
      <c r="AQ136"/>
      <c r="AR136"/>
      <c r="AS136"/>
      <c r="AT136"/>
      <c r="AU136"/>
    </row>
    <row r="137" spans="1:47" x14ac:dyDescent="0.25">
      <c r="A137" t="str">
        <f t="shared" si="28"/>
        <v>GRANTS</v>
      </c>
      <c r="B137" s="75">
        <v>44314</v>
      </c>
      <c r="C137" s="211">
        <f>Schools!A95</f>
        <v>3022070</v>
      </c>
      <c r="D137" t="str">
        <f>VLOOKUP(C137,Schools!A:B,2,0)</f>
        <v>Sunnyfields Primary School</v>
      </c>
      <c r="E137" t="str">
        <f>VLOOKUP(C137,Schools!$A:$Z,3,0)</f>
        <v>M</v>
      </c>
      <c r="F137" s="226">
        <v>7400</v>
      </c>
      <c r="G137" s="74" t="s">
        <v>4703</v>
      </c>
      <c r="H137" s="74"/>
      <c r="I137" t="str">
        <f t="shared" si="29"/>
        <v>10166/543965</v>
      </c>
      <c r="J137">
        <f>VLOOKUP(C137,Schools!$A:$Z,9,0)</f>
        <v>400038</v>
      </c>
      <c r="K137" s="74" t="s">
        <v>85</v>
      </c>
      <c r="L137" s="159" t="s">
        <v>83</v>
      </c>
      <c r="M137" s="74" t="s">
        <v>4025</v>
      </c>
      <c r="N137" s="77" t="str">
        <f>VLOOKUP(C137,Schools!A:D,4,0)</f>
        <v>Primary</v>
      </c>
      <c r="O137" s="74">
        <f t="shared" si="21"/>
        <v>10166</v>
      </c>
      <c r="P137" s="77">
        <f t="shared" si="30"/>
        <v>543965</v>
      </c>
      <c r="Q137" s="78">
        <v>0</v>
      </c>
      <c r="R137" s="464">
        <f t="shared" si="33"/>
        <v>7400</v>
      </c>
      <c r="S137" s="227"/>
      <c r="T137" s="227"/>
      <c r="U137" s="227"/>
      <c r="V137" s="227"/>
      <c r="W137" s="227"/>
      <c r="X137" s="227"/>
      <c r="Y137" s="227"/>
      <c r="Z137" s="227"/>
      <c r="AA137" s="227"/>
      <c r="AB137" s="227"/>
      <c r="AC137" s="51">
        <f t="shared" si="31"/>
        <v>7400</v>
      </c>
      <c r="AD137" s="51">
        <f t="shared" si="32"/>
        <v>0</v>
      </c>
      <c r="AE137" s="78"/>
      <c r="AG137" s="51">
        <f t="shared" si="22"/>
        <v>7400</v>
      </c>
      <c r="AH137" s="51">
        <f t="shared" si="23"/>
        <v>7400</v>
      </c>
      <c r="AI137" s="51">
        <f t="shared" si="24"/>
        <v>7400</v>
      </c>
      <c r="AJ137" s="51">
        <f t="shared" si="25"/>
        <v>7400</v>
      </c>
      <c r="AK137"/>
      <c r="AL137"/>
      <c r="AM137"/>
      <c r="AN137"/>
      <c r="AO137"/>
      <c r="AP137"/>
      <c r="AQ137"/>
      <c r="AR137"/>
      <c r="AS137"/>
      <c r="AT137"/>
      <c r="AU137"/>
    </row>
    <row r="138" spans="1:47" x14ac:dyDescent="0.25">
      <c r="A138" t="str">
        <f t="shared" si="28"/>
        <v>GRANTS</v>
      </c>
      <c r="B138" s="75">
        <v>44314</v>
      </c>
      <c r="C138" s="211">
        <f>Schools!A96</f>
        <v>3023316</v>
      </c>
      <c r="D138" t="str">
        <f>VLOOKUP(C138,Schools!A:B,2,0)</f>
        <v>Trent  C of E Primary School</v>
      </c>
      <c r="E138" t="str">
        <f>VLOOKUP(C138,Schools!$A:$Z,3,0)</f>
        <v>M</v>
      </c>
      <c r="F138" s="226">
        <v>7416.6666666666661</v>
      </c>
      <c r="G138" s="74" t="s">
        <v>4703</v>
      </c>
      <c r="H138" s="74"/>
      <c r="I138" t="str">
        <f t="shared" si="29"/>
        <v>10166/543965</v>
      </c>
      <c r="J138">
        <f>VLOOKUP(C138,Schools!$A:$Z,9,0)</f>
        <v>400100</v>
      </c>
      <c r="K138" s="74" t="s">
        <v>85</v>
      </c>
      <c r="L138" s="159" t="s">
        <v>83</v>
      </c>
      <c r="M138" s="74" t="s">
        <v>4025</v>
      </c>
      <c r="N138" s="77" t="str">
        <f>VLOOKUP(C138,Schools!A:D,4,0)</f>
        <v>Primary</v>
      </c>
      <c r="O138" s="74">
        <f t="shared" si="21"/>
        <v>10166</v>
      </c>
      <c r="P138" s="77">
        <f t="shared" si="30"/>
        <v>543965</v>
      </c>
      <c r="Q138" s="78">
        <v>0</v>
      </c>
      <c r="R138" s="464">
        <f t="shared" si="33"/>
        <v>7416.6666666666661</v>
      </c>
      <c r="S138" s="227"/>
      <c r="T138" s="227"/>
      <c r="U138" s="227"/>
      <c r="V138" s="227"/>
      <c r="W138" s="227"/>
      <c r="X138" s="227"/>
      <c r="Y138" s="227"/>
      <c r="Z138" s="227"/>
      <c r="AA138" s="227"/>
      <c r="AB138" s="227"/>
      <c r="AC138" s="51">
        <f t="shared" si="31"/>
        <v>7416.6666666666661</v>
      </c>
      <c r="AD138" s="51">
        <f t="shared" si="32"/>
        <v>0</v>
      </c>
      <c r="AE138" s="78"/>
      <c r="AG138" s="51">
        <f t="shared" si="22"/>
        <v>7416.6666666666661</v>
      </c>
      <c r="AH138" s="51">
        <f t="shared" si="23"/>
        <v>7416.6666666666661</v>
      </c>
      <c r="AI138" s="51">
        <f t="shared" si="24"/>
        <v>7416.6666666666661</v>
      </c>
      <c r="AJ138" s="51">
        <f t="shared" si="25"/>
        <v>7416.6666666666661</v>
      </c>
      <c r="AK138"/>
      <c r="AL138"/>
      <c r="AM138"/>
      <c r="AN138"/>
      <c r="AO138"/>
      <c r="AP138"/>
      <c r="AQ138"/>
      <c r="AR138"/>
      <c r="AS138"/>
      <c r="AT138"/>
      <c r="AU138"/>
    </row>
    <row r="139" spans="1:47" x14ac:dyDescent="0.25">
      <c r="A139" t="str">
        <f t="shared" si="28"/>
        <v>GRANTS</v>
      </c>
      <c r="B139" s="75">
        <v>44314</v>
      </c>
      <c r="C139" s="211">
        <f>Schools!A97</f>
        <v>3022055</v>
      </c>
      <c r="D139" t="str">
        <f>VLOOKUP(C139,Schools!A:B,2,0)</f>
        <v>Tudor School</v>
      </c>
      <c r="E139" t="str">
        <f>VLOOKUP(C139,Schools!$A:$Z,3,0)</f>
        <v>M</v>
      </c>
      <c r="F139" s="226">
        <v>7441.6666666666661</v>
      </c>
      <c r="G139" s="74" t="s">
        <v>4703</v>
      </c>
      <c r="H139" s="74"/>
      <c r="I139" t="str">
        <f t="shared" si="29"/>
        <v>10166/543965</v>
      </c>
      <c r="J139">
        <f>VLOOKUP(C139,Schools!$A:$Z,9,0)</f>
        <v>400101</v>
      </c>
      <c r="K139" s="74" t="s">
        <v>85</v>
      </c>
      <c r="L139" s="159" t="s">
        <v>83</v>
      </c>
      <c r="M139" s="74" t="s">
        <v>4025</v>
      </c>
      <c r="N139" s="77" t="str">
        <f>VLOOKUP(C139,Schools!A:D,4,0)</f>
        <v>Primary</v>
      </c>
      <c r="O139" s="74">
        <f t="shared" si="21"/>
        <v>10166</v>
      </c>
      <c r="P139" s="77">
        <f t="shared" si="30"/>
        <v>543965</v>
      </c>
      <c r="Q139" s="78">
        <v>0</v>
      </c>
      <c r="R139" s="464">
        <f t="shared" si="33"/>
        <v>7441.6666666666661</v>
      </c>
      <c r="S139" s="227"/>
      <c r="T139" s="227"/>
      <c r="U139" s="227"/>
      <c r="V139" s="227"/>
      <c r="W139" s="227"/>
      <c r="X139" s="227"/>
      <c r="Y139" s="227"/>
      <c r="Z139" s="227"/>
      <c r="AA139" s="227"/>
      <c r="AB139" s="227"/>
      <c r="AC139" s="51">
        <f t="shared" si="31"/>
        <v>7441.6666666666661</v>
      </c>
      <c r="AD139" s="51">
        <f t="shared" si="32"/>
        <v>0</v>
      </c>
      <c r="AE139" s="78"/>
      <c r="AG139" s="51">
        <f t="shared" si="22"/>
        <v>7441.6666666666661</v>
      </c>
      <c r="AH139" s="51">
        <f t="shared" si="23"/>
        <v>7441.6666666666661</v>
      </c>
      <c r="AI139" s="51">
        <f t="shared" si="24"/>
        <v>7441.6666666666661</v>
      </c>
      <c r="AJ139" s="51">
        <f t="shared" si="25"/>
        <v>7441.6666666666661</v>
      </c>
      <c r="AK139"/>
      <c r="AL139"/>
      <c r="AM139"/>
      <c r="AN139"/>
      <c r="AO139"/>
      <c r="AP139"/>
      <c r="AQ139"/>
      <c r="AR139"/>
      <c r="AS139"/>
      <c r="AT139"/>
      <c r="AU139"/>
    </row>
    <row r="140" spans="1:47" x14ac:dyDescent="0.25">
      <c r="A140" t="str">
        <f t="shared" si="28"/>
        <v>GRANTS</v>
      </c>
      <c r="B140" s="75">
        <v>44314</v>
      </c>
      <c r="C140" s="211">
        <f>Schools!A98</f>
        <v>3022057</v>
      </c>
      <c r="D140" t="str">
        <f>VLOOKUP(C140,Schools!A:B,2,0)</f>
        <v>Underhill School</v>
      </c>
      <c r="E140" t="str">
        <f>VLOOKUP(C140,Schools!$A:$Z,3,0)</f>
        <v>M</v>
      </c>
      <c r="F140" s="226">
        <v>8437.5</v>
      </c>
      <c r="G140" s="74" t="s">
        <v>4703</v>
      </c>
      <c r="H140" s="74"/>
      <c r="I140" t="str">
        <f t="shared" si="29"/>
        <v>10166/543965</v>
      </c>
      <c r="J140">
        <f>VLOOKUP(C140,Schools!$A:$Z,9,0)</f>
        <v>400053</v>
      </c>
      <c r="K140" s="74" t="s">
        <v>85</v>
      </c>
      <c r="L140" s="159" t="s">
        <v>83</v>
      </c>
      <c r="M140" s="74" t="s">
        <v>4025</v>
      </c>
      <c r="N140" s="77" t="str">
        <f>VLOOKUP(C140,Schools!A:D,4,0)</f>
        <v>Primary</v>
      </c>
      <c r="O140" s="74">
        <f t="shared" si="21"/>
        <v>10166</v>
      </c>
      <c r="P140" s="77">
        <f t="shared" si="30"/>
        <v>543965</v>
      </c>
      <c r="Q140" s="78">
        <v>0</v>
      </c>
      <c r="R140" s="464">
        <f t="shared" si="33"/>
        <v>8437.5</v>
      </c>
      <c r="S140" s="227"/>
      <c r="T140" s="227"/>
      <c r="U140" s="227"/>
      <c r="V140" s="227"/>
      <c r="W140" s="227"/>
      <c r="X140" s="227"/>
      <c r="Y140" s="227"/>
      <c r="Z140" s="227"/>
      <c r="AA140" s="227"/>
      <c r="AB140" s="227"/>
      <c r="AC140" s="51">
        <f t="shared" si="31"/>
        <v>8437.5</v>
      </c>
      <c r="AD140" s="51">
        <f t="shared" si="32"/>
        <v>0</v>
      </c>
      <c r="AE140" s="78"/>
      <c r="AG140" s="51">
        <f t="shared" si="22"/>
        <v>8437.5</v>
      </c>
      <c r="AH140" s="51">
        <f t="shared" si="23"/>
        <v>8437.5</v>
      </c>
      <c r="AI140" s="51">
        <f t="shared" si="24"/>
        <v>8437.5</v>
      </c>
      <c r="AJ140" s="51">
        <f t="shared" si="25"/>
        <v>8437.5</v>
      </c>
      <c r="AK140"/>
      <c r="AL140"/>
      <c r="AM140"/>
      <c r="AN140"/>
      <c r="AO140"/>
      <c r="AP140"/>
      <c r="AQ140"/>
      <c r="AR140"/>
      <c r="AS140"/>
      <c r="AT140"/>
      <c r="AU140"/>
    </row>
    <row r="141" spans="1:47" x14ac:dyDescent="0.25">
      <c r="A141" t="str">
        <f t="shared" si="28"/>
        <v>GRANTS</v>
      </c>
      <c r="B141" s="75">
        <v>44314</v>
      </c>
      <c r="C141" s="211">
        <f>Schools!A100</f>
        <v>3022076</v>
      </c>
      <c r="D141" t="str">
        <f>VLOOKUP(C141,Schools!A:B,2,0)</f>
        <v>Wessex  Gardens Primary School</v>
      </c>
      <c r="E141" t="str">
        <f>VLOOKUP(C141,Schools!$A:$Z,3,0)</f>
        <v>M</v>
      </c>
      <c r="F141" s="226">
        <v>8012.5</v>
      </c>
      <c r="G141" s="74" t="s">
        <v>4703</v>
      </c>
      <c r="H141" s="74"/>
      <c r="I141" t="str">
        <f t="shared" si="29"/>
        <v>10166/543965</v>
      </c>
      <c r="J141">
        <f>VLOOKUP(C141,Schools!$A:$Z,9,0)</f>
        <v>400111</v>
      </c>
      <c r="K141" s="74" t="s">
        <v>85</v>
      </c>
      <c r="L141" s="159" t="s">
        <v>83</v>
      </c>
      <c r="M141" s="74" t="s">
        <v>4025</v>
      </c>
      <c r="N141" s="77" t="str">
        <f>VLOOKUP(C141,Schools!A:D,4,0)</f>
        <v>Primary</v>
      </c>
      <c r="O141" s="74">
        <f t="shared" si="21"/>
        <v>10166</v>
      </c>
      <c r="P141" s="77">
        <f t="shared" si="30"/>
        <v>543965</v>
      </c>
      <c r="Q141" s="78">
        <v>0</v>
      </c>
      <c r="R141" s="464">
        <f t="shared" si="33"/>
        <v>8012.5</v>
      </c>
      <c r="S141" s="227"/>
      <c r="T141" s="227"/>
      <c r="U141" s="227"/>
      <c r="V141" s="227"/>
      <c r="W141" s="227"/>
      <c r="X141" s="227"/>
      <c r="Y141" s="227"/>
      <c r="Z141" s="227"/>
      <c r="AA141" s="227"/>
      <c r="AB141" s="227"/>
      <c r="AC141" s="51">
        <f t="shared" si="31"/>
        <v>8012.5</v>
      </c>
      <c r="AD141" s="51">
        <f t="shared" si="32"/>
        <v>0</v>
      </c>
      <c r="AE141" s="78"/>
      <c r="AG141" s="51">
        <f t="shared" si="22"/>
        <v>8012.5</v>
      </c>
      <c r="AH141" s="51">
        <f t="shared" si="23"/>
        <v>8012.5</v>
      </c>
      <c r="AI141" s="51">
        <f t="shared" si="24"/>
        <v>8012.5</v>
      </c>
      <c r="AJ141" s="51">
        <f t="shared" si="25"/>
        <v>8012.5</v>
      </c>
      <c r="AK141"/>
      <c r="AL141"/>
      <c r="AM141"/>
      <c r="AN141"/>
      <c r="AO141"/>
      <c r="AP141"/>
      <c r="AQ141"/>
      <c r="AR141"/>
      <c r="AS141"/>
      <c r="AT141"/>
      <c r="AU141"/>
    </row>
    <row r="142" spans="1:47" x14ac:dyDescent="0.25">
      <c r="A142" t="str">
        <f t="shared" si="28"/>
        <v>GRANTS</v>
      </c>
      <c r="B142" s="75">
        <v>44314</v>
      </c>
      <c r="C142" s="211">
        <f>Schools!A101</f>
        <v>3022060</v>
      </c>
      <c r="D142" t="str">
        <f>VLOOKUP(C142,Schools!A:B,2,0)</f>
        <v>Whitings Hill Primary School</v>
      </c>
      <c r="E142" t="str">
        <f>VLOOKUP(C142,Schools!$A:$Z,3,0)</f>
        <v>M</v>
      </c>
      <c r="F142" s="226">
        <v>8187.5</v>
      </c>
      <c r="G142" s="74" t="s">
        <v>4703</v>
      </c>
      <c r="H142" s="74"/>
      <c r="I142" t="str">
        <f t="shared" si="29"/>
        <v>10166/543965</v>
      </c>
      <c r="J142">
        <f>VLOOKUP(C142,Schools!$A:$Z,9,0)</f>
        <v>400011</v>
      </c>
      <c r="K142" s="74" t="s">
        <v>85</v>
      </c>
      <c r="L142" s="159" t="s">
        <v>83</v>
      </c>
      <c r="M142" s="74" t="s">
        <v>4025</v>
      </c>
      <c r="N142" s="77" t="str">
        <f>VLOOKUP(C142,Schools!A:D,4,0)</f>
        <v>Primary</v>
      </c>
      <c r="O142" s="74">
        <f t="shared" si="21"/>
        <v>10166</v>
      </c>
      <c r="P142" s="77">
        <f t="shared" si="30"/>
        <v>543965</v>
      </c>
      <c r="Q142" s="78">
        <v>0</v>
      </c>
      <c r="R142" s="464">
        <f t="shared" si="33"/>
        <v>8187.5</v>
      </c>
      <c r="S142" s="227"/>
      <c r="T142" s="227"/>
      <c r="U142" s="227"/>
      <c r="V142" s="227"/>
      <c r="W142" s="227"/>
      <c r="X142" s="227"/>
      <c r="Y142" s="227"/>
      <c r="Z142" s="227"/>
      <c r="AA142" s="227"/>
      <c r="AB142" s="227"/>
      <c r="AC142" s="51">
        <f t="shared" si="31"/>
        <v>8187.5</v>
      </c>
      <c r="AD142" s="51">
        <f t="shared" si="32"/>
        <v>0</v>
      </c>
      <c r="AE142" s="78"/>
      <c r="AG142" s="51">
        <f t="shared" si="22"/>
        <v>8187.5</v>
      </c>
      <c r="AH142" s="51">
        <f t="shared" si="23"/>
        <v>8187.5</v>
      </c>
      <c r="AI142" s="51">
        <f t="shared" si="24"/>
        <v>8187.5</v>
      </c>
      <c r="AJ142" s="51">
        <f t="shared" si="25"/>
        <v>8187.5</v>
      </c>
      <c r="AK142"/>
      <c r="AL142"/>
      <c r="AM142"/>
      <c r="AN142"/>
      <c r="AO142"/>
      <c r="AP142"/>
      <c r="AQ142"/>
      <c r="AR142"/>
      <c r="AS142"/>
      <c r="AT142"/>
      <c r="AU142"/>
    </row>
    <row r="143" spans="1:47" x14ac:dyDescent="0.25">
      <c r="A143" t="str">
        <f t="shared" si="28"/>
        <v>GRANTS</v>
      </c>
      <c r="B143" s="75">
        <v>44314</v>
      </c>
      <c r="C143" s="211">
        <f>Schools!A102</f>
        <v>3023518</v>
      </c>
      <c r="D143" t="str">
        <f>VLOOKUP(C143,Schools!A:B,2,0)</f>
        <v>Woodcroft Primary School</v>
      </c>
      <c r="E143" t="str">
        <f>VLOOKUP(C143,Schools!$A:$Z,3,0)</f>
        <v>M</v>
      </c>
      <c r="F143" s="226">
        <v>8095.8333333333339</v>
      </c>
      <c r="G143" s="74" t="s">
        <v>4703</v>
      </c>
      <c r="H143" s="74"/>
      <c r="I143" t="str">
        <f t="shared" si="29"/>
        <v>10166/543965</v>
      </c>
      <c r="J143">
        <f>VLOOKUP(C143,Schools!$A:$Z,9,0)</f>
        <v>400117</v>
      </c>
      <c r="K143" s="74" t="s">
        <v>85</v>
      </c>
      <c r="L143" s="159" t="s">
        <v>83</v>
      </c>
      <c r="M143" s="74" t="s">
        <v>4025</v>
      </c>
      <c r="N143" s="77" t="str">
        <f>VLOOKUP(C143,Schools!A:D,4,0)</f>
        <v>Primary</v>
      </c>
      <c r="O143" s="74">
        <f t="shared" si="21"/>
        <v>10166</v>
      </c>
      <c r="P143" s="77">
        <f t="shared" si="30"/>
        <v>543965</v>
      </c>
      <c r="Q143" s="78">
        <v>0</v>
      </c>
      <c r="R143" s="464">
        <f t="shared" si="33"/>
        <v>8095.8333333333339</v>
      </c>
      <c r="S143" s="227"/>
      <c r="T143" s="227"/>
      <c r="U143" s="227"/>
      <c r="V143" s="227"/>
      <c r="W143" s="227"/>
      <c r="X143" s="227"/>
      <c r="Y143" s="227"/>
      <c r="Z143" s="227"/>
      <c r="AA143" s="227"/>
      <c r="AB143" s="227"/>
      <c r="AC143" s="51">
        <f t="shared" si="31"/>
        <v>8095.8333333333339</v>
      </c>
      <c r="AD143" s="51">
        <f t="shared" si="32"/>
        <v>0</v>
      </c>
      <c r="AE143" s="78"/>
      <c r="AG143" s="51">
        <f t="shared" si="22"/>
        <v>8095.8333333333339</v>
      </c>
      <c r="AH143" s="51">
        <f t="shared" si="23"/>
        <v>8095.8333333333339</v>
      </c>
      <c r="AI143" s="51">
        <f t="shared" si="24"/>
        <v>8095.8333333333339</v>
      </c>
      <c r="AJ143" s="51">
        <f t="shared" si="25"/>
        <v>8095.8333333333339</v>
      </c>
      <c r="AK143"/>
      <c r="AL143"/>
      <c r="AM143"/>
      <c r="AN143"/>
      <c r="AO143"/>
      <c r="AP143"/>
      <c r="AQ143"/>
      <c r="AR143"/>
      <c r="AS143"/>
      <c r="AT143"/>
      <c r="AU143"/>
    </row>
    <row r="144" spans="1:47" x14ac:dyDescent="0.25">
      <c r="A144" t="str">
        <f t="shared" si="28"/>
        <v>GRANTS</v>
      </c>
      <c r="B144" s="75">
        <v>44314</v>
      </c>
      <c r="C144" s="211">
        <f>Schools!A103</f>
        <v>3022054</v>
      </c>
      <c r="D144" t="str">
        <f>VLOOKUP(C144,Schools!A:B,2,0)</f>
        <v>Woodridge  Primary School</v>
      </c>
      <c r="E144" t="str">
        <f>VLOOKUP(C144,Schools!$A:$Z,3,0)</f>
        <v>M</v>
      </c>
      <c r="F144" s="226">
        <v>7408.3333333333339</v>
      </c>
      <c r="G144" s="74" t="s">
        <v>4703</v>
      </c>
      <c r="H144" s="74"/>
      <c r="I144" t="str">
        <f t="shared" si="29"/>
        <v>10166/543965</v>
      </c>
      <c r="J144">
        <f>VLOOKUP(C144,Schools!$A:$Z,9,0)</f>
        <v>400004</v>
      </c>
      <c r="K144" s="74" t="s">
        <v>85</v>
      </c>
      <c r="L144" s="159" t="s">
        <v>83</v>
      </c>
      <c r="M144" s="74" t="s">
        <v>4025</v>
      </c>
      <c r="N144" s="77" t="str">
        <f>VLOOKUP(C144,Schools!A:D,4,0)</f>
        <v>Primary</v>
      </c>
      <c r="O144" s="74">
        <f t="shared" si="21"/>
        <v>10166</v>
      </c>
      <c r="P144" s="77">
        <f t="shared" si="30"/>
        <v>543965</v>
      </c>
      <c r="Q144" s="78">
        <v>0</v>
      </c>
      <c r="R144" s="464">
        <f t="shared" si="33"/>
        <v>7408.3333333333339</v>
      </c>
      <c r="S144" s="227"/>
      <c r="T144" s="227"/>
      <c r="U144" s="227"/>
      <c r="V144" s="227"/>
      <c r="W144" s="227"/>
      <c r="X144" s="227"/>
      <c r="Y144" s="227"/>
      <c r="Z144" s="227"/>
      <c r="AA144" s="227"/>
      <c r="AB144" s="227"/>
      <c r="AC144" s="51">
        <f t="shared" si="31"/>
        <v>7408.3333333333339</v>
      </c>
      <c r="AD144" s="51">
        <f t="shared" si="32"/>
        <v>0</v>
      </c>
      <c r="AE144" s="78"/>
      <c r="AG144" s="51">
        <f t="shared" si="22"/>
        <v>7408.3333333333339</v>
      </c>
      <c r="AH144" s="51">
        <f t="shared" si="23"/>
        <v>7408.3333333333339</v>
      </c>
      <c r="AI144" s="51">
        <f t="shared" si="24"/>
        <v>7408.3333333333339</v>
      </c>
      <c r="AJ144" s="51">
        <f t="shared" si="25"/>
        <v>7408.3333333333339</v>
      </c>
      <c r="AK144"/>
      <c r="AL144"/>
      <c r="AM144"/>
      <c r="AN144"/>
      <c r="AO144"/>
      <c r="AP144"/>
      <c r="AQ144"/>
      <c r="AR144"/>
      <c r="AS144"/>
      <c r="AT144"/>
      <c r="AU144"/>
    </row>
    <row r="145" spans="1:47" x14ac:dyDescent="0.25">
      <c r="A145" t="str">
        <f t="shared" si="28"/>
        <v>GRANTS</v>
      </c>
      <c r="B145" s="75">
        <v>44314</v>
      </c>
      <c r="C145" s="211">
        <f>Schools!A106</f>
        <v>3021100</v>
      </c>
      <c r="D145" t="str">
        <f>VLOOKUP(C145,Schools!A:B,2,0)</f>
        <v>Pavilion</v>
      </c>
      <c r="E145" t="str">
        <f>VLOOKUP(C145,Schools!$A:$Z,3,0)</f>
        <v>M</v>
      </c>
      <c r="F145" s="226">
        <v>416.66666666666663</v>
      </c>
      <c r="G145" s="74" t="s">
        <v>4703</v>
      </c>
      <c r="H145" s="74"/>
      <c r="I145" t="str">
        <f t="shared" si="29"/>
        <v>10168/543965</v>
      </c>
      <c r="J145">
        <f>VLOOKUP(C145,Schools!$A:$Z,9,0)</f>
        <v>400156</v>
      </c>
      <c r="K145" s="74" t="s">
        <v>85</v>
      </c>
      <c r="L145" s="159" t="s">
        <v>83</v>
      </c>
      <c r="M145" s="74" t="s">
        <v>4025</v>
      </c>
      <c r="N145" s="77" t="str">
        <f>VLOOKUP(C145,Schools!A:D,4,0)</f>
        <v>PRU</v>
      </c>
      <c r="O145" s="74">
        <f t="shared" si="21"/>
        <v>10168</v>
      </c>
      <c r="P145" s="77">
        <f t="shared" si="30"/>
        <v>543965</v>
      </c>
      <c r="Q145" s="78">
        <v>0</v>
      </c>
      <c r="R145" s="464">
        <f t="shared" si="33"/>
        <v>416.66666666666663</v>
      </c>
      <c r="S145" s="227"/>
      <c r="T145" s="227"/>
      <c r="U145" s="227"/>
      <c r="V145" s="227"/>
      <c r="W145" s="227"/>
      <c r="X145" s="227"/>
      <c r="Y145" s="227"/>
      <c r="Z145" s="227"/>
      <c r="AA145" s="227"/>
      <c r="AB145" s="227"/>
      <c r="AC145" s="51">
        <f t="shared" si="31"/>
        <v>416.66666666666663</v>
      </c>
      <c r="AD145" s="51">
        <f t="shared" si="32"/>
        <v>0</v>
      </c>
      <c r="AE145" s="78"/>
      <c r="AG145" s="51">
        <f t="shared" si="22"/>
        <v>416.66666666666663</v>
      </c>
      <c r="AH145" s="51">
        <f t="shared" si="23"/>
        <v>416.66666666666663</v>
      </c>
      <c r="AI145" s="51">
        <f t="shared" si="24"/>
        <v>416.66666666666663</v>
      </c>
      <c r="AJ145" s="51">
        <f t="shared" si="25"/>
        <v>416.66666666666663</v>
      </c>
      <c r="AK145"/>
      <c r="AL145"/>
      <c r="AM145"/>
      <c r="AN145"/>
      <c r="AO145"/>
      <c r="AP145"/>
      <c r="AQ145"/>
      <c r="AR145"/>
      <c r="AS145"/>
      <c r="AT145"/>
      <c r="AU145"/>
    </row>
    <row r="146" spans="1:47" x14ac:dyDescent="0.25">
      <c r="A146" t="str">
        <f t="shared" si="28"/>
        <v>GRANTS</v>
      </c>
      <c r="B146" s="75">
        <v>44314</v>
      </c>
      <c r="C146" s="211">
        <f>Schools!A136</f>
        <v>3027005</v>
      </c>
      <c r="D146" t="str">
        <f>VLOOKUP(C146,Schools!A:B,2,0)</f>
        <v>Northway</v>
      </c>
      <c r="E146" t="str">
        <f>VLOOKUP(C146,Schools!$A:$Z,3,0)</f>
        <v>M</v>
      </c>
      <c r="F146" s="226">
        <v>7087.5</v>
      </c>
      <c r="G146" s="74" t="s">
        <v>4703</v>
      </c>
      <c r="H146" s="74"/>
      <c r="I146" t="str">
        <f t="shared" si="29"/>
        <v>10168/543965</v>
      </c>
      <c r="J146">
        <f>VLOOKUP(C146,Schools!$A:$Z,9,0)</f>
        <v>400034</v>
      </c>
      <c r="K146" s="74" t="s">
        <v>85</v>
      </c>
      <c r="L146" s="159" t="s">
        <v>83</v>
      </c>
      <c r="M146" s="74" t="s">
        <v>4025</v>
      </c>
      <c r="N146" s="77" t="str">
        <f>VLOOKUP(C146,Schools!A:D,4,0)</f>
        <v>Special</v>
      </c>
      <c r="O146" s="74">
        <f t="shared" si="21"/>
        <v>10168</v>
      </c>
      <c r="P146" s="77">
        <f t="shared" si="30"/>
        <v>543965</v>
      </c>
      <c r="Q146" s="78">
        <v>0</v>
      </c>
      <c r="R146" s="464">
        <f t="shared" si="33"/>
        <v>7087.5</v>
      </c>
      <c r="S146" s="227"/>
      <c r="T146" s="227"/>
      <c r="U146" s="227"/>
      <c r="V146" s="227"/>
      <c r="W146" s="227"/>
      <c r="X146" s="227"/>
      <c r="Y146" s="227"/>
      <c r="Z146" s="227"/>
      <c r="AA146" s="227"/>
      <c r="AB146" s="227"/>
      <c r="AC146" s="51">
        <f t="shared" si="31"/>
        <v>7087.5</v>
      </c>
      <c r="AD146" s="51">
        <f t="shared" si="32"/>
        <v>0</v>
      </c>
      <c r="AE146" s="78"/>
      <c r="AG146" s="51">
        <f t="shared" si="22"/>
        <v>7087.5</v>
      </c>
      <c r="AH146" s="51">
        <f t="shared" si="23"/>
        <v>7087.5</v>
      </c>
      <c r="AI146" s="51">
        <f t="shared" si="24"/>
        <v>7087.5</v>
      </c>
      <c r="AJ146" s="51">
        <f t="shared" si="25"/>
        <v>7087.5</v>
      </c>
      <c r="AK146"/>
      <c r="AL146"/>
      <c r="AM146"/>
      <c r="AN146"/>
      <c r="AO146"/>
      <c r="AP146"/>
      <c r="AQ146"/>
      <c r="AR146"/>
      <c r="AS146"/>
      <c r="AT146"/>
      <c r="AU146"/>
    </row>
    <row r="147" spans="1:47" x14ac:dyDescent="0.25">
      <c r="A147" t="str">
        <f t="shared" si="28"/>
        <v>GRANTS</v>
      </c>
      <c r="B147" s="75">
        <v>44314</v>
      </c>
      <c r="C147" s="211">
        <f>Schools!A139</f>
        <v>3027009</v>
      </c>
      <c r="D147" t="str">
        <f>VLOOKUP(C147,Schools!A:B,2,0)</f>
        <v>Oakleigh</v>
      </c>
      <c r="E147" t="str">
        <f>VLOOKUP(C147,Schools!$A:$Z,3,0)</f>
        <v>M</v>
      </c>
      <c r="F147" s="226">
        <v>7000</v>
      </c>
      <c r="G147" s="74" t="s">
        <v>4703</v>
      </c>
      <c r="H147" s="74"/>
      <c r="I147" t="str">
        <f t="shared" si="29"/>
        <v>10168/543965</v>
      </c>
      <c r="J147">
        <f>VLOOKUP(C147,Schools!$A:$Z,9,0)</f>
        <v>400091</v>
      </c>
      <c r="K147" s="74" t="s">
        <v>85</v>
      </c>
      <c r="L147" s="159" t="s">
        <v>83</v>
      </c>
      <c r="M147" s="74" t="s">
        <v>4025</v>
      </c>
      <c r="N147" s="77" t="str">
        <f>VLOOKUP(C147,Schools!A:D,4,0)</f>
        <v>Special</v>
      </c>
      <c r="O147" s="74">
        <f t="shared" si="21"/>
        <v>10168</v>
      </c>
      <c r="P147" s="77">
        <f t="shared" si="30"/>
        <v>543965</v>
      </c>
      <c r="Q147" s="78">
        <v>0</v>
      </c>
      <c r="R147" s="464">
        <f t="shared" si="33"/>
        <v>7000</v>
      </c>
      <c r="S147" s="227"/>
      <c r="T147" s="227"/>
      <c r="U147" s="227"/>
      <c r="V147" s="227"/>
      <c r="W147" s="227"/>
      <c r="X147" s="227"/>
      <c r="Y147" s="227"/>
      <c r="Z147" s="227"/>
      <c r="AA147" s="227"/>
      <c r="AB147" s="227"/>
      <c r="AC147" s="51">
        <f t="shared" si="31"/>
        <v>7000</v>
      </c>
      <c r="AD147" s="51">
        <f t="shared" si="32"/>
        <v>0</v>
      </c>
      <c r="AE147" s="78"/>
      <c r="AG147" s="51">
        <f t="shared" si="22"/>
        <v>7000</v>
      </c>
      <c r="AH147" s="51">
        <f t="shared" si="23"/>
        <v>7000</v>
      </c>
      <c r="AI147" s="51">
        <f t="shared" si="24"/>
        <v>7000</v>
      </c>
      <c r="AJ147" s="51">
        <f t="shared" si="25"/>
        <v>7000</v>
      </c>
      <c r="AK147"/>
      <c r="AL147"/>
      <c r="AM147"/>
      <c r="AN147"/>
      <c r="AO147"/>
      <c r="AP147"/>
      <c r="AQ147"/>
      <c r="AR147"/>
      <c r="AS147"/>
      <c r="AT147"/>
      <c r="AU147"/>
    </row>
    <row r="148" spans="1:47" x14ac:dyDescent="0.25">
      <c r="A148" t="str">
        <f t="shared" si="28"/>
        <v>GRANTS</v>
      </c>
      <c r="B148" s="75">
        <v>44314</v>
      </c>
      <c r="C148" s="211">
        <f>Schools!A142</f>
        <v>3023521</v>
      </c>
      <c r="D148" t="str">
        <f>VLOOKUP(C148,Schools!A:B,2,0)</f>
        <v>St Mary's &amp; St John's CE School</v>
      </c>
      <c r="E148" t="str">
        <f>VLOOKUP(C148,Schools!$A:$Z,3,0)</f>
        <v>M</v>
      </c>
      <c r="F148" s="226">
        <v>8825</v>
      </c>
      <c r="G148" s="74" t="s">
        <v>4703</v>
      </c>
      <c r="H148" s="74"/>
      <c r="I148" t="str">
        <f t="shared" si="29"/>
        <v>11329/543965</v>
      </c>
      <c r="J148">
        <f>VLOOKUP(C148,Schools!$A:$Z,9,0)</f>
        <v>400135</v>
      </c>
      <c r="K148" s="74" t="s">
        <v>85</v>
      </c>
      <c r="L148" s="159" t="s">
        <v>83</v>
      </c>
      <c r="M148" s="74" t="s">
        <v>4025</v>
      </c>
      <c r="N148" s="77" t="str">
        <f>VLOOKUP(C148,Schools!A:D,4,0)</f>
        <v>All through</v>
      </c>
      <c r="O148" s="74">
        <f t="shared" ref="O148:O211" si="34">IF(M148="DFC",VLOOKUP(N148,$AI$1:$AJ$6,2,0),IF(E148="A","None",VLOOKUP(N148,$AG$1:$AH$7,2,0)))</f>
        <v>11329</v>
      </c>
      <c r="P148" s="77">
        <f t="shared" si="30"/>
        <v>543965</v>
      </c>
      <c r="Q148" s="78">
        <v>0</v>
      </c>
      <c r="R148" s="464">
        <f t="shared" si="33"/>
        <v>8825</v>
      </c>
      <c r="S148" s="227"/>
      <c r="T148" s="227"/>
      <c r="U148" s="227"/>
      <c r="V148" s="227"/>
      <c r="W148" s="227"/>
      <c r="X148" s="227"/>
      <c r="Y148" s="227"/>
      <c r="Z148" s="227"/>
      <c r="AA148" s="227"/>
      <c r="AB148" s="227"/>
      <c r="AC148" s="51">
        <f t="shared" si="31"/>
        <v>8825</v>
      </c>
      <c r="AD148" s="51">
        <f t="shared" si="32"/>
        <v>0</v>
      </c>
      <c r="AE148" s="78"/>
      <c r="AG148" s="51">
        <f t="shared" si="22"/>
        <v>8825</v>
      </c>
      <c r="AH148" s="51">
        <f t="shared" si="23"/>
        <v>8825</v>
      </c>
      <c r="AI148" s="51">
        <f t="shared" si="24"/>
        <v>8825</v>
      </c>
      <c r="AJ148" s="51">
        <f t="shared" si="25"/>
        <v>8825</v>
      </c>
      <c r="AK148"/>
      <c r="AL148"/>
      <c r="AM148"/>
      <c r="AN148"/>
      <c r="AO148"/>
      <c r="AP148"/>
      <c r="AQ148"/>
      <c r="AR148"/>
      <c r="AS148"/>
      <c r="AT148"/>
      <c r="AU148"/>
    </row>
    <row r="149" spans="1:47" s="228" customFormat="1" x14ac:dyDescent="0.25">
      <c r="A149" s="228" t="str">
        <f t="shared" si="28"/>
        <v>GRANTS</v>
      </c>
      <c r="B149" s="229">
        <v>44027</v>
      </c>
      <c r="C149" s="228">
        <f>Schools!A14</f>
        <v>3023520</v>
      </c>
      <c r="D149" s="228" t="str">
        <f>VLOOKUP(C149,Schools!A:B,2,0)</f>
        <v>Akiva School</v>
      </c>
      <c r="E149" s="228" t="str">
        <f>VLOOKUP(C149,Schools!$A:$Z,3,0)</f>
        <v>M</v>
      </c>
      <c r="F149" s="230"/>
      <c r="G149" s="228" t="s">
        <v>3620</v>
      </c>
      <c r="H149" s="74"/>
      <c r="I149" t="str">
        <f t="shared" si="29"/>
        <v>10166/543965</v>
      </c>
      <c r="J149" s="228">
        <f>VLOOKUP(C149,Schools!$A:$Z,9,0)</f>
        <v>400125</v>
      </c>
      <c r="K149" s="228" t="s">
        <v>85</v>
      </c>
      <c r="L149" s="228" t="s">
        <v>86</v>
      </c>
      <c r="M149" s="228" t="s">
        <v>4028</v>
      </c>
      <c r="N149" s="77" t="str">
        <f>VLOOKUP(C149,Schools!A:D,4,0)</f>
        <v>Primary</v>
      </c>
      <c r="O149" s="74">
        <f t="shared" si="34"/>
        <v>10166</v>
      </c>
      <c r="P149" s="77">
        <f t="shared" si="30"/>
        <v>543965</v>
      </c>
      <c r="Q149" s="227"/>
      <c r="R149" s="231"/>
      <c r="S149" s="465"/>
      <c r="T149" s="231"/>
      <c r="U149" s="231"/>
      <c r="V149" s="231"/>
      <c r="W149" s="78"/>
      <c r="X149" s="78"/>
      <c r="Y149" s="231"/>
      <c r="Z149" s="231"/>
      <c r="AA149" s="231"/>
      <c r="AB149" s="231"/>
      <c r="AC149" s="51"/>
      <c r="AD149" s="51"/>
      <c r="AE149" s="231"/>
      <c r="AG149" s="51">
        <f t="shared" ref="AG149:AG212" si="35">SUM(Q149:S149)</f>
        <v>0</v>
      </c>
      <c r="AH149" s="51">
        <f t="shared" ref="AH149:AH212" si="36">SUM(Q149:V149)</f>
        <v>0</v>
      </c>
      <c r="AI149" s="51">
        <f t="shared" ref="AI149:AI212" si="37">SUM(Q149:Y149)</f>
        <v>0</v>
      </c>
      <c r="AJ149" s="51">
        <f t="shared" ref="AJ149:AJ212" si="38">SUM(Q149:AB149)</f>
        <v>0</v>
      </c>
    </row>
    <row r="150" spans="1:47" x14ac:dyDescent="0.25">
      <c r="A150" t="str">
        <f t="shared" si="28"/>
        <v>GRANTS</v>
      </c>
      <c r="B150" s="75">
        <v>44027</v>
      </c>
      <c r="C150" s="228">
        <f>Schools!A15</f>
        <v>3023300</v>
      </c>
      <c r="D150" t="str">
        <f>VLOOKUP(C150,Schools!A:B,2,0)</f>
        <v>All Saints' CE Primary School NW2</v>
      </c>
      <c r="E150" t="str">
        <f>VLOOKUP(C150,Schools!$A:$Z,3,0)</f>
        <v>M</v>
      </c>
      <c r="F150" s="78"/>
      <c r="G150" s="74" t="s">
        <v>3620</v>
      </c>
      <c r="H150" s="74"/>
      <c r="I150" t="str">
        <f t="shared" si="29"/>
        <v>10166/543965</v>
      </c>
      <c r="J150">
        <f>VLOOKUP(C150,Schools!$A:$Z,9,0)</f>
        <v>400069</v>
      </c>
      <c r="K150" s="74" t="s">
        <v>85</v>
      </c>
      <c r="L150" s="159" t="s">
        <v>86</v>
      </c>
      <c r="M150" s="74" t="s">
        <v>4028</v>
      </c>
      <c r="N150" s="77" t="str">
        <f>VLOOKUP(C150,Schools!A:D,4,0)</f>
        <v>Primary</v>
      </c>
      <c r="O150" s="74">
        <f t="shared" si="34"/>
        <v>10166</v>
      </c>
      <c r="P150" s="77">
        <f t="shared" si="30"/>
        <v>543965</v>
      </c>
      <c r="Q150" s="227"/>
      <c r="R150" s="78"/>
      <c r="S150" s="465"/>
      <c r="T150" s="78"/>
      <c r="U150" s="78"/>
      <c r="V150" s="78"/>
      <c r="W150" s="78"/>
      <c r="X150" s="78"/>
      <c r="Y150" s="78"/>
      <c r="Z150" s="78"/>
      <c r="AA150" s="78"/>
      <c r="AB150" s="78"/>
      <c r="AC150" s="51"/>
      <c r="AD150" s="51"/>
      <c r="AE150" s="78"/>
      <c r="AG150" s="51">
        <f t="shared" si="35"/>
        <v>0</v>
      </c>
      <c r="AH150" s="51">
        <f t="shared" si="36"/>
        <v>0</v>
      </c>
      <c r="AI150" s="51">
        <f t="shared" si="37"/>
        <v>0</v>
      </c>
      <c r="AJ150" s="51">
        <f t="shared" si="38"/>
        <v>0</v>
      </c>
      <c r="AK150"/>
      <c r="AL150"/>
      <c r="AM150"/>
      <c r="AN150"/>
      <c r="AO150"/>
      <c r="AP150"/>
      <c r="AQ150"/>
      <c r="AR150"/>
      <c r="AS150"/>
      <c r="AT150"/>
      <c r="AU150"/>
    </row>
    <row r="151" spans="1:47" x14ac:dyDescent="0.25">
      <c r="A151" t="str">
        <f t="shared" si="28"/>
        <v>GRANTS</v>
      </c>
      <c r="B151" s="75">
        <v>44027</v>
      </c>
      <c r="C151" s="228">
        <f>Schools!A16</f>
        <v>3023317</v>
      </c>
      <c r="D151" t="str">
        <f>VLOOKUP(C151,Schools!A:B,2,0)</f>
        <v>All Saints' CE Primary School, N20</v>
      </c>
      <c r="E151" t="str">
        <f>VLOOKUP(C151,Schools!$A:$Z,3,0)</f>
        <v>M</v>
      </c>
      <c r="F151" s="78"/>
      <c r="G151" s="74" t="s">
        <v>3620</v>
      </c>
      <c r="H151" s="74"/>
      <c r="I151" t="str">
        <f t="shared" si="29"/>
        <v>10166/543965</v>
      </c>
      <c r="J151">
        <f>VLOOKUP(C151,Schools!$A:$Z,9,0)</f>
        <v>400015</v>
      </c>
      <c r="K151" s="74" t="s">
        <v>85</v>
      </c>
      <c r="L151" s="159" t="s">
        <v>86</v>
      </c>
      <c r="M151" s="74" t="s">
        <v>4028</v>
      </c>
      <c r="N151" s="77" t="str">
        <f>VLOOKUP(C151,Schools!A:D,4,0)</f>
        <v>Primary</v>
      </c>
      <c r="O151" s="74">
        <f t="shared" si="34"/>
        <v>10166</v>
      </c>
      <c r="P151" s="77">
        <f t="shared" si="30"/>
        <v>543965</v>
      </c>
      <c r="Q151" s="227"/>
      <c r="R151" s="78"/>
      <c r="S151" s="465"/>
      <c r="T151" s="78"/>
      <c r="U151" s="78"/>
      <c r="V151" s="78"/>
      <c r="W151" s="78"/>
      <c r="X151" s="78"/>
      <c r="Y151" s="78"/>
      <c r="Z151" s="78"/>
      <c r="AA151" s="78"/>
      <c r="AB151" s="78"/>
      <c r="AC151" s="51"/>
      <c r="AD151" s="51"/>
      <c r="AE151" s="78"/>
      <c r="AG151" s="51">
        <f t="shared" si="35"/>
        <v>0</v>
      </c>
      <c r="AH151" s="51">
        <f t="shared" si="36"/>
        <v>0</v>
      </c>
      <c r="AI151" s="51">
        <f t="shared" si="37"/>
        <v>0</v>
      </c>
      <c r="AJ151" s="51">
        <f t="shared" si="38"/>
        <v>0</v>
      </c>
      <c r="AK151"/>
      <c r="AL151"/>
      <c r="AM151"/>
      <c r="AN151"/>
      <c r="AO151"/>
      <c r="AP151"/>
      <c r="AQ151"/>
      <c r="AR151"/>
      <c r="AS151"/>
      <c r="AT151"/>
      <c r="AU151"/>
    </row>
    <row r="152" spans="1:47" x14ac:dyDescent="0.25">
      <c r="A152" t="str">
        <f t="shared" si="28"/>
        <v>GRANTS</v>
      </c>
      <c r="B152" s="75">
        <v>44027</v>
      </c>
      <c r="C152" s="228">
        <f>Schools!A18</f>
        <v>3023500</v>
      </c>
      <c r="D152" t="str">
        <f>VLOOKUP(C152,Schools!A:B,2,0)</f>
        <v>Annunciation Catholic Infant School</v>
      </c>
      <c r="E152" t="str">
        <f>VLOOKUP(C152,Schools!$A:$Z,3,0)</f>
        <v>M</v>
      </c>
      <c r="F152" s="78"/>
      <c r="G152" s="74" t="s">
        <v>3620</v>
      </c>
      <c r="H152" s="74"/>
      <c r="I152" t="str">
        <f t="shared" si="29"/>
        <v>10166/543965</v>
      </c>
      <c r="J152">
        <f>VLOOKUP(C152,Schools!$A:$Z,9,0)</f>
        <v>400023</v>
      </c>
      <c r="K152" s="74" t="s">
        <v>85</v>
      </c>
      <c r="L152" s="159" t="s">
        <v>86</v>
      </c>
      <c r="M152" s="74" t="s">
        <v>4028</v>
      </c>
      <c r="N152" s="77" t="str">
        <f>VLOOKUP(C152,Schools!A:D,4,0)</f>
        <v>Primary</v>
      </c>
      <c r="O152" s="74">
        <f t="shared" si="34"/>
        <v>10166</v>
      </c>
      <c r="P152" s="77">
        <f t="shared" si="30"/>
        <v>543965</v>
      </c>
      <c r="Q152" s="227"/>
      <c r="R152" s="78"/>
      <c r="S152" s="465"/>
      <c r="T152" s="78"/>
      <c r="U152" s="78"/>
      <c r="V152" s="78"/>
      <c r="W152" s="78"/>
      <c r="X152" s="78"/>
      <c r="Y152" s="78"/>
      <c r="Z152" s="78"/>
      <c r="AA152" s="78"/>
      <c r="AB152" s="78"/>
      <c r="AC152" s="51"/>
      <c r="AD152" s="51"/>
      <c r="AE152" s="78"/>
      <c r="AG152" s="51">
        <f t="shared" si="35"/>
        <v>0</v>
      </c>
      <c r="AH152" s="51">
        <f t="shared" si="36"/>
        <v>0</v>
      </c>
      <c r="AI152" s="51">
        <f t="shared" si="37"/>
        <v>0</v>
      </c>
      <c r="AJ152" s="51">
        <f t="shared" si="38"/>
        <v>0</v>
      </c>
      <c r="AK152"/>
      <c r="AL152"/>
      <c r="AM152"/>
      <c r="AN152"/>
      <c r="AO152"/>
      <c r="AP152"/>
      <c r="AQ152"/>
      <c r="AR152"/>
      <c r="AS152"/>
      <c r="AT152"/>
      <c r="AU152"/>
    </row>
    <row r="153" spans="1:47" x14ac:dyDescent="0.25">
      <c r="A153" t="str">
        <f t="shared" si="28"/>
        <v>GRANTS</v>
      </c>
      <c r="B153" s="75">
        <v>44027</v>
      </c>
      <c r="C153" s="228">
        <f>Schools!A21</f>
        <v>3022002</v>
      </c>
      <c r="D153" t="str">
        <f>VLOOKUP(C153,Schools!A:B,2,0)</f>
        <v>Barnfield School</v>
      </c>
      <c r="E153" t="str">
        <f>VLOOKUP(C153,Schools!$A:$Z,3,0)</f>
        <v>M</v>
      </c>
      <c r="F153" s="78"/>
      <c r="G153" s="74" t="s">
        <v>3620</v>
      </c>
      <c r="H153" s="74"/>
      <c r="I153" t="str">
        <f t="shared" si="29"/>
        <v>10166/543965</v>
      </c>
      <c r="J153">
        <f>VLOOKUP(C153,Schools!$A:$Z,9,0)</f>
        <v>400005</v>
      </c>
      <c r="K153" s="74" t="s">
        <v>85</v>
      </c>
      <c r="L153" s="159" t="s">
        <v>86</v>
      </c>
      <c r="M153" s="74" t="s">
        <v>4028</v>
      </c>
      <c r="N153" s="77" t="str">
        <f>VLOOKUP(C153,Schools!A:D,4,0)</f>
        <v>Primary</v>
      </c>
      <c r="O153" s="74">
        <f t="shared" si="34"/>
        <v>10166</v>
      </c>
      <c r="P153" s="77">
        <f t="shared" si="30"/>
        <v>543965</v>
      </c>
      <c r="Q153" s="227"/>
      <c r="R153" s="78"/>
      <c r="S153" s="465"/>
      <c r="T153" s="78"/>
      <c r="U153" s="78"/>
      <c r="V153" s="78"/>
      <c r="W153" s="78"/>
      <c r="X153" s="78"/>
      <c r="Y153" s="78"/>
      <c r="Z153" s="78"/>
      <c r="AA153" s="78"/>
      <c r="AB153" s="78"/>
      <c r="AC153" s="51"/>
      <c r="AD153" s="51"/>
      <c r="AE153" s="78"/>
      <c r="AG153" s="51">
        <f t="shared" si="35"/>
        <v>0</v>
      </c>
      <c r="AH153" s="51">
        <f t="shared" si="36"/>
        <v>0</v>
      </c>
      <c r="AI153" s="51">
        <f t="shared" si="37"/>
        <v>0</v>
      </c>
      <c r="AJ153" s="51">
        <f t="shared" si="38"/>
        <v>0</v>
      </c>
      <c r="AK153"/>
      <c r="AL153"/>
      <c r="AM153"/>
      <c r="AN153"/>
      <c r="AO153"/>
      <c r="AP153"/>
      <c r="AQ153"/>
      <c r="AR153"/>
      <c r="AS153"/>
      <c r="AT153"/>
      <c r="AU153"/>
    </row>
    <row r="154" spans="1:47" x14ac:dyDescent="0.25">
      <c r="A154" t="str">
        <f t="shared" si="28"/>
        <v>GRANTS</v>
      </c>
      <c r="B154" s="75">
        <v>44027</v>
      </c>
      <c r="C154" s="228">
        <f>Schools!A22</f>
        <v>3022079</v>
      </c>
      <c r="D154" t="str">
        <f>VLOOKUP(C154,Schools!A:B,2,0)</f>
        <v>Beis Yaakov</v>
      </c>
      <c r="E154" t="str">
        <f>VLOOKUP(C154,Schools!$A:$Z,3,0)</f>
        <v>M</v>
      </c>
      <c r="F154" s="78"/>
      <c r="G154" s="74" t="s">
        <v>3620</v>
      </c>
      <c r="H154" s="74"/>
      <c r="I154" t="str">
        <f t="shared" si="29"/>
        <v>10166/543965</v>
      </c>
      <c r="J154">
        <f>VLOOKUP(C154,Schools!$A:$Z,9,0)</f>
        <v>400070</v>
      </c>
      <c r="K154" s="74" t="s">
        <v>85</v>
      </c>
      <c r="L154" s="159" t="s">
        <v>86</v>
      </c>
      <c r="M154" s="74" t="s">
        <v>4028</v>
      </c>
      <c r="N154" s="77" t="str">
        <f>VLOOKUP(C154,Schools!A:D,4,0)</f>
        <v>Primary</v>
      </c>
      <c r="O154" s="74">
        <f t="shared" si="34"/>
        <v>10166</v>
      </c>
      <c r="P154" s="77">
        <f t="shared" si="30"/>
        <v>543965</v>
      </c>
      <c r="Q154" s="227"/>
      <c r="R154" s="78"/>
      <c r="S154" s="465"/>
      <c r="T154" s="78"/>
      <c r="U154" s="78"/>
      <c r="V154" s="78"/>
      <c r="W154" s="78"/>
      <c r="X154" s="78"/>
      <c r="Y154" s="78"/>
      <c r="Z154" s="78"/>
      <c r="AA154" s="78"/>
      <c r="AB154" s="78"/>
      <c r="AC154" s="51"/>
      <c r="AD154" s="51"/>
      <c r="AE154" s="78"/>
      <c r="AG154" s="51">
        <f t="shared" si="35"/>
        <v>0</v>
      </c>
      <c r="AH154" s="51">
        <f t="shared" si="36"/>
        <v>0</v>
      </c>
      <c r="AI154" s="51">
        <f t="shared" si="37"/>
        <v>0</v>
      </c>
      <c r="AJ154" s="51">
        <f t="shared" si="38"/>
        <v>0</v>
      </c>
      <c r="AK154"/>
      <c r="AL154"/>
      <c r="AM154"/>
      <c r="AN154"/>
      <c r="AO154"/>
      <c r="AP154"/>
      <c r="AQ154"/>
      <c r="AR154"/>
      <c r="AS154"/>
      <c r="AT154"/>
      <c r="AU154"/>
    </row>
    <row r="155" spans="1:47" x14ac:dyDescent="0.25">
      <c r="A155" t="str">
        <f t="shared" si="28"/>
        <v>GRANTS</v>
      </c>
      <c r="B155" s="75">
        <v>44027</v>
      </c>
      <c r="C155" s="228">
        <f>Schools!A23</f>
        <v>3023524</v>
      </c>
      <c r="D155" t="str">
        <f>VLOOKUP(C155,Schools!A:B,2,0)</f>
        <v>Beit Shvidler Primary School</v>
      </c>
      <c r="E155" t="str">
        <f>VLOOKUP(C155,Schools!$A:$Z,3,0)</f>
        <v>M</v>
      </c>
      <c r="F155" s="78"/>
      <c r="G155" s="74" t="s">
        <v>3620</v>
      </c>
      <c r="H155" s="74"/>
      <c r="I155" t="str">
        <f t="shared" si="29"/>
        <v>10166/543965</v>
      </c>
      <c r="J155">
        <f>VLOOKUP(C155,Schools!$A:$Z,9,0)</f>
        <v>400150</v>
      </c>
      <c r="K155" s="74" t="s">
        <v>85</v>
      </c>
      <c r="L155" s="159" t="s">
        <v>86</v>
      </c>
      <c r="M155" s="74" t="s">
        <v>4028</v>
      </c>
      <c r="N155" s="77" t="str">
        <f>VLOOKUP(C155,Schools!A:D,4,0)</f>
        <v>Primary</v>
      </c>
      <c r="O155" s="74">
        <f t="shared" si="34"/>
        <v>10166</v>
      </c>
      <c r="P155" s="77">
        <f t="shared" si="30"/>
        <v>543965</v>
      </c>
      <c r="Q155" s="227"/>
      <c r="R155" s="78"/>
      <c r="S155" s="465"/>
      <c r="T155" s="78"/>
      <c r="U155" s="78"/>
      <c r="V155" s="78"/>
      <c r="W155" s="78"/>
      <c r="X155" s="78"/>
      <c r="Y155" s="78"/>
      <c r="Z155" s="78"/>
      <c r="AA155" s="78"/>
      <c r="AB155" s="78"/>
      <c r="AC155" s="51"/>
      <c r="AD155" s="51"/>
      <c r="AE155" s="78"/>
      <c r="AG155" s="51">
        <f t="shared" si="35"/>
        <v>0</v>
      </c>
      <c r="AH155" s="51">
        <f t="shared" si="36"/>
        <v>0</v>
      </c>
      <c r="AI155" s="51">
        <f t="shared" si="37"/>
        <v>0</v>
      </c>
      <c r="AJ155" s="51">
        <f t="shared" si="38"/>
        <v>0</v>
      </c>
      <c r="AK155"/>
      <c r="AL155"/>
      <c r="AM155"/>
      <c r="AN155"/>
      <c r="AO155"/>
      <c r="AP155"/>
      <c r="AQ155"/>
      <c r="AR155"/>
      <c r="AS155"/>
      <c r="AT155"/>
      <c r="AU155"/>
    </row>
    <row r="156" spans="1:47" x14ac:dyDescent="0.25">
      <c r="A156" t="str">
        <f t="shared" si="28"/>
        <v>GRANTS</v>
      </c>
      <c r="B156" s="75">
        <v>44027</v>
      </c>
      <c r="C156" s="228">
        <f>Schools!A24</f>
        <v>3022003</v>
      </c>
      <c r="D156" t="str">
        <f>VLOOKUP(C156,Schools!A:B,2,0)</f>
        <v>Bell Lane Primary School</v>
      </c>
      <c r="E156" t="str">
        <f>VLOOKUP(C156,Schools!$A:$Z,3,0)</f>
        <v>M</v>
      </c>
      <c r="F156" s="78"/>
      <c r="G156" s="74" t="s">
        <v>3620</v>
      </c>
      <c r="H156" s="74"/>
      <c r="I156" t="str">
        <f t="shared" si="29"/>
        <v>10166/543965</v>
      </c>
      <c r="J156">
        <f>VLOOKUP(C156,Schools!$A:$Z,9,0)</f>
        <v>400051</v>
      </c>
      <c r="K156" s="74" t="s">
        <v>85</v>
      </c>
      <c r="L156" s="159" t="s">
        <v>86</v>
      </c>
      <c r="M156" s="74" t="s">
        <v>4028</v>
      </c>
      <c r="N156" s="77" t="str">
        <f>VLOOKUP(C156,Schools!A:D,4,0)</f>
        <v>Primary</v>
      </c>
      <c r="O156" s="74">
        <f t="shared" si="34"/>
        <v>10166</v>
      </c>
      <c r="P156" s="77">
        <f t="shared" si="30"/>
        <v>543965</v>
      </c>
      <c r="Q156" s="227"/>
      <c r="R156" s="78"/>
      <c r="S156" s="465"/>
      <c r="T156" s="78"/>
      <c r="U156" s="78"/>
      <c r="V156" s="78"/>
      <c r="W156" s="78"/>
      <c r="X156" s="78"/>
      <c r="Y156" s="78"/>
      <c r="Z156" s="78"/>
      <c r="AA156" s="78"/>
      <c r="AB156" s="78"/>
      <c r="AC156" s="51"/>
      <c r="AD156" s="51"/>
      <c r="AE156" s="78"/>
      <c r="AG156" s="51">
        <f t="shared" si="35"/>
        <v>0</v>
      </c>
      <c r="AH156" s="51">
        <f t="shared" si="36"/>
        <v>0</v>
      </c>
      <c r="AI156" s="51">
        <f t="shared" si="37"/>
        <v>0</v>
      </c>
      <c r="AJ156" s="51">
        <f t="shared" si="38"/>
        <v>0</v>
      </c>
      <c r="AK156"/>
      <c r="AL156"/>
      <c r="AM156"/>
      <c r="AN156"/>
      <c r="AO156"/>
      <c r="AP156"/>
      <c r="AQ156"/>
      <c r="AR156"/>
      <c r="AS156"/>
      <c r="AT156"/>
      <c r="AU156"/>
    </row>
    <row r="157" spans="1:47" x14ac:dyDescent="0.25">
      <c r="A157" t="str">
        <f t="shared" si="28"/>
        <v>GRANTS</v>
      </c>
      <c r="B157" s="75">
        <v>44027</v>
      </c>
      <c r="C157" s="228">
        <f>Schools!A25</f>
        <v>3023511</v>
      </c>
      <c r="D157" t="str">
        <f>VLOOKUP(C157,Schools!A:B,2,0)</f>
        <v>Blessed Dominic School</v>
      </c>
      <c r="E157" t="str">
        <f>VLOOKUP(C157,Schools!$A:$Z,3,0)</f>
        <v>M</v>
      </c>
      <c r="F157" s="78"/>
      <c r="G157" s="74" t="s">
        <v>3620</v>
      </c>
      <c r="H157" s="74"/>
      <c r="I157" t="str">
        <f t="shared" si="29"/>
        <v>10166/543965</v>
      </c>
      <c r="J157">
        <f>VLOOKUP(C157,Schools!$A:$Z,9,0)</f>
        <v>400024</v>
      </c>
      <c r="K157" s="74" t="s">
        <v>85</v>
      </c>
      <c r="L157" s="159" t="s">
        <v>86</v>
      </c>
      <c r="M157" s="74" t="s">
        <v>4028</v>
      </c>
      <c r="N157" s="77" t="str">
        <f>VLOOKUP(C157,Schools!A:D,4,0)</f>
        <v>Primary</v>
      </c>
      <c r="O157" s="74">
        <f t="shared" si="34"/>
        <v>10166</v>
      </c>
      <c r="P157" s="77">
        <f t="shared" si="30"/>
        <v>543965</v>
      </c>
      <c r="Q157" s="227"/>
      <c r="R157" s="78"/>
      <c r="S157" s="465"/>
      <c r="T157" s="78"/>
      <c r="U157" s="78"/>
      <c r="V157" s="78"/>
      <c r="W157" s="78"/>
      <c r="X157" s="78"/>
      <c r="Y157" s="78"/>
      <c r="Z157" s="78"/>
      <c r="AA157" s="78"/>
      <c r="AB157" s="78"/>
      <c r="AC157" s="51"/>
      <c r="AD157" s="51"/>
      <c r="AE157" s="78"/>
      <c r="AG157" s="51">
        <f t="shared" si="35"/>
        <v>0</v>
      </c>
      <c r="AH157" s="51">
        <f t="shared" si="36"/>
        <v>0</v>
      </c>
      <c r="AI157" s="51">
        <f t="shared" si="37"/>
        <v>0</v>
      </c>
      <c r="AJ157" s="51">
        <f t="shared" si="38"/>
        <v>0</v>
      </c>
      <c r="AK157"/>
      <c r="AL157"/>
      <c r="AM157"/>
      <c r="AN157"/>
      <c r="AO157"/>
      <c r="AP157"/>
      <c r="AQ157"/>
      <c r="AR157"/>
      <c r="AS157"/>
      <c r="AT157"/>
      <c r="AU157"/>
    </row>
    <row r="158" spans="1:47" x14ac:dyDescent="0.25">
      <c r="A158" t="str">
        <f t="shared" si="28"/>
        <v>GRANTS</v>
      </c>
      <c r="B158" s="75">
        <v>44027</v>
      </c>
      <c r="C158" s="228">
        <f>Schools!A27</f>
        <v>3022008</v>
      </c>
      <c r="D158" t="str">
        <f>VLOOKUP(C158,Schools!A:B,2,0)</f>
        <v>Brookland Infant  &amp; Nursery School</v>
      </c>
      <c r="E158" t="str">
        <f>VLOOKUP(C158,Schools!$A:$Z,3,0)</f>
        <v>M</v>
      </c>
      <c r="F158" s="78"/>
      <c r="G158" s="74" t="s">
        <v>3620</v>
      </c>
      <c r="H158" s="74"/>
      <c r="I158" t="str">
        <f t="shared" si="29"/>
        <v>10166/543965</v>
      </c>
      <c r="J158">
        <f>VLOOKUP(C158,Schools!$A:$Z,9,0)</f>
        <v>400057</v>
      </c>
      <c r="K158" s="74" t="s">
        <v>85</v>
      </c>
      <c r="L158" s="159" t="s">
        <v>86</v>
      </c>
      <c r="M158" s="74" t="s">
        <v>4028</v>
      </c>
      <c r="N158" s="77" t="str">
        <f>VLOOKUP(C158,Schools!A:D,4,0)</f>
        <v>Primary</v>
      </c>
      <c r="O158" s="74">
        <f t="shared" si="34"/>
        <v>10166</v>
      </c>
      <c r="P158" s="77">
        <f t="shared" si="30"/>
        <v>543965</v>
      </c>
      <c r="Q158" s="227"/>
      <c r="R158" s="78"/>
      <c r="S158" s="465"/>
      <c r="T158" s="78"/>
      <c r="U158" s="78"/>
      <c r="V158" s="78"/>
      <c r="W158" s="78"/>
      <c r="X158" s="78"/>
      <c r="Y158" s="78"/>
      <c r="Z158" s="78"/>
      <c r="AA158" s="78"/>
      <c r="AB158" s="78"/>
      <c r="AC158" s="51"/>
      <c r="AD158" s="51"/>
      <c r="AE158" s="78"/>
      <c r="AG158" s="51">
        <f t="shared" si="35"/>
        <v>0</v>
      </c>
      <c r="AH158" s="51">
        <f t="shared" si="36"/>
        <v>0</v>
      </c>
      <c r="AI158" s="51">
        <f t="shared" si="37"/>
        <v>0</v>
      </c>
      <c r="AJ158" s="51">
        <f t="shared" si="38"/>
        <v>0</v>
      </c>
      <c r="AK158"/>
      <c r="AL158"/>
      <c r="AM158"/>
      <c r="AN158"/>
      <c r="AO158"/>
      <c r="AP158"/>
      <c r="AQ158"/>
      <c r="AR158"/>
      <c r="AS158"/>
      <c r="AT158"/>
      <c r="AU158"/>
    </row>
    <row r="159" spans="1:47" x14ac:dyDescent="0.25">
      <c r="A159" t="str">
        <f t="shared" si="28"/>
        <v>GRANTS</v>
      </c>
      <c r="B159" s="75">
        <v>44027</v>
      </c>
      <c r="C159" s="228">
        <f>Schools!A29</f>
        <v>3022009</v>
      </c>
      <c r="D159" t="str">
        <f>VLOOKUP(C159,Schools!A:B,2,0)</f>
        <v>Brunswick Park Primary &amp; Nursery School</v>
      </c>
      <c r="E159" t="str">
        <f>VLOOKUP(C159,Schools!$A:$Z,3,0)</f>
        <v>M</v>
      </c>
      <c r="F159" s="78"/>
      <c r="G159" s="74" t="s">
        <v>3620</v>
      </c>
      <c r="H159" s="74"/>
      <c r="I159" t="str">
        <f t="shared" si="29"/>
        <v>10166/543965</v>
      </c>
      <c r="J159">
        <f>VLOOKUP(C159,Schools!$A:$Z,9,0)</f>
        <v>400061</v>
      </c>
      <c r="K159" s="74" t="s">
        <v>85</v>
      </c>
      <c r="L159" s="159" t="s">
        <v>86</v>
      </c>
      <c r="M159" s="74" t="s">
        <v>4028</v>
      </c>
      <c r="N159" s="77" t="str">
        <f>VLOOKUP(C159,Schools!A:D,4,0)</f>
        <v>Primary</v>
      </c>
      <c r="O159" s="74">
        <f t="shared" si="34"/>
        <v>10166</v>
      </c>
      <c r="P159" s="77">
        <f t="shared" si="30"/>
        <v>543965</v>
      </c>
      <c r="Q159" s="227"/>
      <c r="R159" s="78"/>
      <c r="S159" s="465"/>
      <c r="T159" s="78"/>
      <c r="U159" s="78"/>
      <c r="V159" s="78"/>
      <c r="W159" s="78"/>
      <c r="X159" s="78"/>
      <c r="Y159" s="78"/>
      <c r="Z159" s="78"/>
      <c r="AA159" s="78"/>
      <c r="AB159" s="78"/>
      <c r="AC159" s="51"/>
      <c r="AD159" s="51"/>
      <c r="AE159" s="78"/>
      <c r="AG159" s="51">
        <f t="shared" si="35"/>
        <v>0</v>
      </c>
      <c r="AH159" s="51">
        <f t="shared" si="36"/>
        <v>0</v>
      </c>
      <c r="AI159" s="51">
        <f t="shared" si="37"/>
        <v>0</v>
      </c>
      <c r="AJ159" s="51">
        <f t="shared" si="38"/>
        <v>0</v>
      </c>
      <c r="AK159"/>
      <c r="AL159"/>
      <c r="AM159"/>
      <c r="AN159"/>
      <c r="AO159"/>
      <c r="AP159"/>
      <c r="AQ159"/>
      <c r="AR159"/>
      <c r="AS159"/>
      <c r="AT159"/>
      <c r="AU159"/>
    </row>
    <row r="160" spans="1:47" x14ac:dyDescent="0.25">
      <c r="A160" t="str">
        <f t="shared" si="28"/>
        <v>GRANTS</v>
      </c>
      <c r="B160" s="75">
        <v>44027</v>
      </c>
      <c r="C160" s="228">
        <f>Schools!A30</f>
        <v>3022067</v>
      </c>
      <c r="D160" t="str">
        <f>VLOOKUP(C160,Schools!A:B,2,0)</f>
        <v>Chalgrove Primary School</v>
      </c>
      <c r="E160" t="str">
        <f>VLOOKUP(C160,Schools!$A:$Z,3,0)</f>
        <v>M</v>
      </c>
      <c r="F160" s="78"/>
      <c r="G160" s="74" t="s">
        <v>3620</v>
      </c>
      <c r="H160" s="74"/>
      <c r="I160" t="str">
        <f t="shared" si="29"/>
        <v>10166/543965</v>
      </c>
      <c r="J160">
        <f>VLOOKUP(C160,Schools!$A:$Z,9,0)</f>
        <v>400065</v>
      </c>
      <c r="K160" s="74" t="s">
        <v>85</v>
      </c>
      <c r="L160" s="159" t="s">
        <v>86</v>
      </c>
      <c r="M160" s="74" t="s">
        <v>4028</v>
      </c>
      <c r="N160" s="77" t="str">
        <f>VLOOKUP(C160,Schools!A:D,4,0)</f>
        <v>Primary</v>
      </c>
      <c r="O160" s="74">
        <f t="shared" si="34"/>
        <v>10166</v>
      </c>
      <c r="P160" s="77">
        <f t="shared" si="30"/>
        <v>543965</v>
      </c>
      <c r="Q160" s="227"/>
      <c r="R160" s="78"/>
      <c r="S160" s="465"/>
      <c r="T160" s="78"/>
      <c r="U160" s="78"/>
      <c r="V160" s="78"/>
      <c r="W160" s="78"/>
      <c r="X160" s="78"/>
      <c r="Y160" s="78"/>
      <c r="Z160" s="78"/>
      <c r="AA160" s="78"/>
      <c r="AB160" s="78"/>
      <c r="AC160" s="51"/>
      <c r="AD160" s="51"/>
      <c r="AE160" s="78"/>
      <c r="AG160" s="51">
        <f t="shared" si="35"/>
        <v>0</v>
      </c>
      <c r="AH160" s="51">
        <f t="shared" si="36"/>
        <v>0</v>
      </c>
      <c r="AI160" s="51">
        <f t="shared" si="37"/>
        <v>0</v>
      </c>
      <c r="AJ160" s="51">
        <f t="shared" si="38"/>
        <v>0</v>
      </c>
      <c r="AK160"/>
      <c r="AL160"/>
      <c r="AM160"/>
      <c r="AN160"/>
      <c r="AO160"/>
      <c r="AP160"/>
      <c r="AQ160"/>
      <c r="AR160"/>
      <c r="AS160"/>
      <c r="AT160"/>
      <c r="AU160"/>
    </row>
    <row r="161" spans="1:47" x14ac:dyDescent="0.25">
      <c r="A161" t="str">
        <f t="shared" si="28"/>
        <v>GRANTS</v>
      </c>
      <c r="B161" s="75">
        <v>44027</v>
      </c>
      <c r="C161" s="228">
        <f>Schools!A32</f>
        <v>3023302</v>
      </c>
      <c r="D161" t="str">
        <f>VLOOKUP(C161,Schools!A:B,2,0)</f>
        <v>Christ Church CE Primary School</v>
      </c>
      <c r="E161" t="str">
        <f>VLOOKUP(C161,Schools!$A:$Z,3,0)</f>
        <v>M</v>
      </c>
      <c r="F161" s="78"/>
      <c r="G161" s="74" t="s">
        <v>3620</v>
      </c>
      <c r="H161" s="74"/>
      <c r="I161" t="str">
        <f t="shared" si="29"/>
        <v>10166/543965</v>
      </c>
      <c r="J161">
        <f>VLOOKUP(C161,Schools!$A:$Z,9,0)</f>
        <v>400039</v>
      </c>
      <c r="K161" s="74" t="s">
        <v>85</v>
      </c>
      <c r="L161" s="159" t="s">
        <v>86</v>
      </c>
      <c r="M161" s="74" t="s">
        <v>4028</v>
      </c>
      <c r="N161" s="77" t="str">
        <f>VLOOKUP(C161,Schools!A:D,4,0)</f>
        <v>Primary</v>
      </c>
      <c r="O161" s="74">
        <f t="shared" si="34"/>
        <v>10166</v>
      </c>
      <c r="P161" s="77">
        <f t="shared" si="30"/>
        <v>543965</v>
      </c>
      <c r="Q161" s="227"/>
      <c r="R161" s="78"/>
      <c r="S161" s="465"/>
      <c r="T161" s="78"/>
      <c r="U161" s="78"/>
      <c r="V161" s="78"/>
      <c r="W161" s="78"/>
      <c r="X161" s="78"/>
      <c r="Y161" s="78"/>
      <c r="Z161" s="78"/>
      <c r="AA161" s="78"/>
      <c r="AB161" s="78"/>
      <c r="AC161" s="51"/>
      <c r="AD161" s="51"/>
      <c r="AE161" s="78"/>
      <c r="AG161" s="51">
        <f t="shared" si="35"/>
        <v>0</v>
      </c>
      <c r="AH161" s="51">
        <f t="shared" si="36"/>
        <v>0</v>
      </c>
      <c r="AI161" s="51">
        <f t="shared" si="37"/>
        <v>0</v>
      </c>
      <c r="AJ161" s="51">
        <f t="shared" si="38"/>
        <v>0</v>
      </c>
      <c r="AK161"/>
      <c r="AL161"/>
      <c r="AM161"/>
      <c r="AN161"/>
      <c r="AO161"/>
      <c r="AP161"/>
      <c r="AQ161"/>
      <c r="AR161"/>
      <c r="AS161"/>
      <c r="AT161"/>
      <c r="AU161"/>
    </row>
    <row r="162" spans="1:47" x14ac:dyDescent="0.25">
      <c r="A162" t="str">
        <f t="shared" si="28"/>
        <v>GRANTS</v>
      </c>
      <c r="B162" s="75">
        <v>44027</v>
      </c>
      <c r="C162" s="228">
        <f>Schools!A33</f>
        <v>3022011</v>
      </c>
      <c r="D162" t="str">
        <f>VLOOKUP(C162,Schools!A:B,2,0)</f>
        <v>Church Hill Primary School</v>
      </c>
      <c r="E162" t="str">
        <f>VLOOKUP(C162,Schools!$A:$Z,3,0)</f>
        <v>M</v>
      </c>
      <c r="F162" s="78"/>
      <c r="G162" s="74" t="s">
        <v>3620</v>
      </c>
      <c r="H162" s="74"/>
      <c r="I162" t="str">
        <f t="shared" si="29"/>
        <v>10166/543965</v>
      </c>
      <c r="J162">
        <f>VLOOKUP(C162,Schools!$A:$Z,9,0)</f>
        <v>400020</v>
      </c>
      <c r="K162" s="74" t="s">
        <v>85</v>
      </c>
      <c r="L162" s="159" t="s">
        <v>86</v>
      </c>
      <c r="M162" s="74" t="s">
        <v>4028</v>
      </c>
      <c r="N162" s="77" t="str">
        <f>VLOOKUP(C162,Schools!A:D,4,0)</f>
        <v>Primary</v>
      </c>
      <c r="O162" s="74">
        <f t="shared" si="34"/>
        <v>10166</v>
      </c>
      <c r="P162" s="77">
        <f t="shared" si="30"/>
        <v>543965</v>
      </c>
      <c r="Q162" s="227"/>
      <c r="R162" s="78"/>
      <c r="S162" s="465"/>
      <c r="T162" s="78"/>
      <c r="U162" s="78"/>
      <c r="V162" s="78"/>
      <c r="W162" s="78"/>
      <c r="X162" s="78"/>
      <c r="Y162" s="78"/>
      <c r="Z162" s="78"/>
      <c r="AA162" s="78"/>
      <c r="AB162" s="78"/>
      <c r="AC162" s="51"/>
      <c r="AD162" s="51"/>
      <c r="AE162" s="78"/>
      <c r="AG162" s="51">
        <f t="shared" si="35"/>
        <v>0</v>
      </c>
      <c r="AH162" s="51">
        <f t="shared" si="36"/>
        <v>0</v>
      </c>
      <c r="AI162" s="51">
        <f t="shared" si="37"/>
        <v>0</v>
      </c>
      <c r="AJ162" s="51">
        <f t="shared" si="38"/>
        <v>0</v>
      </c>
      <c r="AK162"/>
      <c r="AL162"/>
      <c r="AM162"/>
      <c r="AN162"/>
      <c r="AO162"/>
      <c r="AP162"/>
      <c r="AQ162"/>
      <c r="AR162"/>
      <c r="AS162"/>
      <c r="AT162"/>
      <c r="AU162"/>
    </row>
    <row r="163" spans="1:47" x14ac:dyDescent="0.25">
      <c r="A163" t="str">
        <f t="shared" si="28"/>
        <v>GRANTS</v>
      </c>
      <c r="B163" s="75">
        <v>44027</v>
      </c>
      <c r="C163" s="228">
        <f>Schools!A35</f>
        <v>3022014</v>
      </c>
      <c r="D163" t="str">
        <f>VLOOKUP(C163,Schools!A:B,2,0)</f>
        <v>Colindale School</v>
      </c>
      <c r="E163" t="str">
        <f>VLOOKUP(C163,Schools!$A:$Z,3,0)</f>
        <v>M</v>
      </c>
      <c r="F163" s="78"/>
      <c r="G163" s="74" t="s">
        <v>3620</v>
      </c>
      <c r="H163" s="74"/>
      <c r="I163" t="str">
        <f t="shared" si="29"/>
        <v>10166/543965</v>
      </c>
      <c r="J163">
        <f>VLOOKUP(C163,Schools!$A:$Z,9,0)</f>
        <v>400050</v>
      </c>
      <c r="K163" s="74" t="s">
        <v>85</v>
      </c>
      <c r="L163" s="159" t="s">
        <v>86</v>
      </c>
      <c r="M163" s="74" t="s">
        <v>4028</v>
      </c>
      <c r="N163" s="77" t="str">
        <f>VLOOKUP(C163,Schools!A:D,4,0)</f>
        <v>Primary</v>
      </c>
      <c r="O163" s="74">
        <f t="shared" si="34"/>
        <v>10166</v>
      </c>
      <c r="P163" s="77">
        <f t="shared" si="30"/>
        <v>543965</v>
      </c>
      <c r="Q163" s="227"/>
      <c r="R163" s="78"/>
      <c r="S163" s="465"/>
      <c r="T163" s="78"/>
      <c r="U163" s="78"/>
      <c r="V163" s="78"/>
      <c r="W163" s="78"/>
      <c r="X163" s="78"/>
      <c r="Y163" s="78"/>
      <c r="Z163" s="78"/>
      <c r="AA163" s="78"/>
      <c r="AB163" s="78"/>
      <c r="AC163" s="51"/>
      <c r="AD163" s="51"/>
      <c r="AE163" s="78"/>
      <c r="AG163" s="51">
        <f t="shared" si="35"/>
        <v>0</v>
      </c>
      <c r="AH163" s="51">
        <f t="shared" si="36"/>
        <v>0</v>
      </c>
      <c r="AI163" s="51">
        <f t="shared" si="37"/>
        <v>0</v>
      </c>
      <c r="AJ163" s="51">
        <f t="shared" si="38"/>
        <v>0</v>
      </c>
      <c r="AK163"/>
      <c r="AL163"/>
      <c r="AM163"/>
      <c r="AN163"/>
      <c r="AO163"/>
      <c r="AP163"/>
      <c r="AQ163"/>
      <c r="AR163"/>
      <c r="AS163"/>
      <c r="AT163"/>
      <c r="AU163"/>
    </row>
    <row r="164" spans="1:47" x14ac:dyDescent="0.25">
      <c r="A164" t="str">
        <f t="shared" si="28"/>
        <v>GRANTS</v>
      </c>
      <c r="B164" s="75">
        <v>44027</v>
      </c>
      <c r="C164" s="228">
        <f>Schools!A36</f>
        <v>3022015</v>
      </c>
      <c r="D164" t="str">
        <f>VLOOKUP(C164,Schools!A:B,2,0)</f>
        <v>Coppetts Wood</v>
      </c>
      <c r="E164" t="str">
        <f>VLOOKUP(C164,Schools!$A:$Z,3,0)</f>
        <v>M</v>
      </c>
      <c r="F164" s="78"/>
      <c r="G164" s="74" t="s">
        <v>3620</v>
      </c>
      <c r="H164" s="74"/>
      <c r="I164" t="str">
        <f t="shared" si="29"/>
        <v>10166/543965</v>
      </c>
      <c r="J164">
        <f>VLOOKUP(C164,Schools!$A:$Z,9,0)</f>
        <v>400059</v>
      </c>
      <c r="K164" s="74" t="s">
        <v>85</v>
      </c>
      <c r="L164" s="159" t="s">
        <v>86</v>
      </c>
      <c r="M164" s="74" t="s">
        <v>4028</v>
      </c>
      <c r="N164" s="77" t="str">
        <f>VLOOKUP(C164,Schools!A:D,4,0)</f>
        <v>Primary</v>
      </c>
      <c r="O164" s="74">
        <f t="shared" si="34"/>
        <v>10166</v>
      </c>
      <c r="P164" s="77">
        <f t="shared" si="30"/>
        <v>543965</v>
      </c>
      <c r="Q164" s="227"/>
      <c r="R164" s="78"/>
      <c r="S164" s="465"/>
      <c r="T164" s="78"/>
      <c r="U164" s="78"/>
      <c r="V164" s="78"/>
      <c r="W164" s="78"/>
      <c r="X164" s="78"/>
      <c r="Y164" s="78"/>
      <c r="Z164" s="78"/>
      <c r="AA164" s="78"/>
      <c r="AB164" s="78"/>
      <c r="AC164" s="51"/>
      <c r="AD164" s="51"/>
      <c r="AE164" s="78"/>
      <c r="AG164" s="51">
        <f t="shared" si="35"/>
        <v>0</v>
      </c>
      <c r="AH164" s="51">
        <f t="shared" si="36"/>
        <v>0</v>
      </c>
      <c r="AI164" s="51">
        <f t="shared" si="37"/>
        <v>0</v>
      </c>
      <c r="AJ164" s="51">
        <f t="shared" si="38"/>
        <v>0</v>
      </c>
      <c r="AK164"/>
      <c r="AL164"/>
      <c r="AM164"/>
      <c r="AN164"/>
      <c r="AO164"/>
      <c r="AP164"/>
      <c r="AQ164"/>
      <c r="AR164"/>
      <c r="AS164"/>
      <c r="AT164"/>
      <c r="AU164"/>
    </row>
    <row r="165" spans="1:47" x14ac:dyDescent="0.25">
      <c r="A165" t="str">
        <f t="shared" si="28"/>
        <v>GRANTS</v>
      </c>
      <c r="B165" s="75">
        <v>44027</v>
      </c>
      <c r="C165" s="228">
        <f>Schools!A37</f>
        <v>3022016</v>
      </c>
      <c r="D165" t="str">
        <f>VLOOKUP(C165,Schools!A:B,2,0)</f>
        <v>Courtland School</v>
      </c>
      <c r="E165" t="str">
        <f>VLOOKUP(C165,Schools!$A:$Z,3,0)</f>
        <v>M</v>
      </c>
      <c r="F165" s="78"/>
      <c r="G165" s="74" t="s">
        <v>3620</v>
      </c>
      <c r="H165" s="74"/>
      <c r="I165" t="str">
        <f t="shared" si="29"/>
        <v>10166/543965</v>
      </c>
      <c r="J165">
        <f>VLOOKUP(C165,Schools!$A:$Z,9,0)</f>
        <v>400049</v>
      </c>
      <c r="K165" s="74" t="s">
        <v>85</v>
      </c>
      <c r="L165" s="159" t="s">
        <v>86</v>
      </c>
      <c r="M165" s="74" t="s">
        <v>4028</v>
      </c>
      <c r="N165" s="77" t="str">
        <f>VLOOKUP(C165,Schools!A:D,4,0)</f>
        <v>Primary</v>
      </c>
      <c r="O165" s="74">
        <f t="shared" si="34"/>
        <v>10166</v>
      </c>
      <c r="P165" s="77">
        <f t="shared" si="30"/>
        <v>543965</v>
      </c>
      <c r="Q165" s="227"/>
      <c r="R165" s="78"/>
      <c r="S165" s="465"/>
      <c r="T165" s="78"/>
      <c r="U165" s="78"/>
      <c r="V165" s="78"/>
      <c r="W165" s="78"/>
      <c r="X165" s="78"/>
      <c r="Y165" s="78"/>
      <c r="Z165" s="78"/>
      <c r="AA165" s="78"/>
      <c r="AB165" s="78"/>
      <c r="AC165" s="51"/>
      <c r="AD165" s="51"/>
      <c r="AE165" s="78"/>
      <c r="AG165" s="51">
        <f t="shared" si="35"/>
        <v>0</v>
      </c>
      <c r="AH165" s="51">
        <f t="shared" si="36"/>
        <v>0</v>
      </c>
      <c r="AI165" s="51">
        <f t="shared" si="37"/>
        <v>0</v>
      </c>
      <c r="AJ165" s="51">
        <f t="shared" si="38"/>
        <v>0</v>
      </c>
      <c r="AK165"/>
      <c r="AL165"/>
      <c r="AM165"/>
      <c r="AN165"/>
      <c r="AO165"/>
      <c r="AP165"/>
      <c r="AQ165"/>
      <c r="AR165"/>
      <c r="AS165"/>
      <c r="AT165"/>
      <c r="AU165"/>
    </row>
    <row r="166" spans="1:47" x14ac:dyDescent="0.25">
      <c r="A166" t="str">
        <f t="shared" si="28"/>
        <v>GRANTS</v>
      </c>
      <c r="B166" s="75">
        <v>44027</v>
      </c>
      <c r="C166" s="228">
        <f>Schools!A38</f>
        <v>3022017</v>
      </c>
      <c r="D166" t="str">
        <f>VLOOKUP(C166,Schools!A:B,2,0)</f>
        <v>Cromer Road Primary School</v>
      </c>
      <c r="E166" t="str">
        <f>VLOOKUP(C166,Schools!$A:$Z,3,0)</f>
        <v>M</v>
      </c>
      <c r="F166" s="78"/>
      <c r="G166" s="74" t="s">
        <v>3620</v>
      </c>
      <c r="H166" s="74"/>
      <c r="I166" t="str">
        <f t="shared" si="29"/>
        <v>10166/543965</v>
      </c>
      <c r="J166">
        <f>VLOOKUP(C166,Schools!$A:$Z,9,0)</f>
        <v>400080</v>
      </c>
      <c r="K166" s="74" t="s">
        <v>85</v>
      </c>
      <c r="L166" s="159" t="s">
        <v>86</v>
      </c>
      <c r="M166" s="74" t="s">
        <v>4028</v>
      </c>
      <c r="N166" s="77" t="str">
        <f>VLOOKUP(C166,Schools!A:D,4,0)</f>
        <v>Primary</v>
      </c>
      <c r="O166" s="74">
        <f t="shared" si="34"/>
        <v>10166</v>
      </c>
      <c r="P166" s="77">
        <f t="shared" si="30"/>
        <v>543965</v>
      </c>
      <c r="Q166" s="227"/>
      <c r="R166" s="78"/>
      <c r="S166" s="465"/>
      <c r="T166" s="78"/>
      <c r="U166" s="78"/>
      <c r="V166" s="78"/>
      <c r="W166" s="78"/>
      <c r="X166" s="78"/>
      <c r="Y166" s="78"/>
      <c r="Z166" s="78"/>
      <c r="AA166" s="78"/>
      <c r="AB166" s="78"/>
      <c r="AC166" s="51"/>
      <c r="AD166" s="51"/>
      <c r="AE166" s="78"/>
      <c r="AG166" s="51">
        <f t="shared" si="35"/>
        <v>0</v>
      </c>
      <c r="AH166" s="51">
        <f t="shared" si="36"/>
        <v>0</v>
      </c>
      <c r="AI166" s="51">
        <f t="shared" si="37"/>
        <v>0</v>
      </c>
      <c r="AJ166" s="51">
        <f t="shared" si="38"/>
        <v>0</v>
      </c>
      <c r="AK166"/>
      <c r="AL166"/>
      <c r="AM166"/>
      <c r="AN166"/>
      <c r="AO166"/>
      <c r="AP166"/>
      <c r="AQ166"/>
      <c r="AR166"/>
      <c r="AS166"/>
      <c r="AT166"/>
      <c r="AU166"/>
    </row>
    <row r="167" spans="1:47" x14ac:dyDescent="0.25">
      <c r="A167" t="str">
        <f t="shared" si="28"/>
        <v>GRANTS</v>
      </c>
      <c r="B167" s="75">
        <v>44027</v>
      </c>
      <c r="C167" s="228">
        <f>Schools!A39</f>
        <v>3022073</v>
      </c>
      <c r="D167" t="str">
        <f>VLOOKUP(C167,Schools!A:B,2,0)</f>
        <v>Danegrove JMI School</v>
      </c>
      <c r="E167" t="str">
        <f>VLOOKUP(C167,Schools!$A:$Z,3,0)</f>
        <v>M</v>
      </c>
      <c r="F167" s="78"/>
      <c r="G167" s="74" t="s">
        <v>3620</v>
      </c>
      <c r="H167" s="74"/>
      <c r="I167" t="str">
        <f t="shared" si="29"/>
        <v>10166/543965</v>
      </c>
      <c r="J167">
        <f>VLOOKUP(C167,Schools!$A:$Z,9,0)</f>
        <v>400105</v>
      </c>
      <c r="K167" s="74" t="s">
        <v>85</v>
      </c>
      <c r="L167" s="159" t="s">
        <v>86</v>
      </c>
      <c r="M167" s="74" t="s">
        <v>4028</v>
      </c>
      <c r="N167" s="77" t="str">
        <f>VLOOKUP(C167,Schools!A:D,4,0)</f>
        <v>Primary</v>
      </c>
      <c r="O167" s="74">
        <f t="shared" si="34"/>
        <v>10166</v>
      </c>
      <c r="P167" s="77">
        <f t="shared" si="30"/>
        <v>543965</v>
      </c>
      <c r="Q167" s="227"/>
      <c r="R167" s="78"/>
      <c r="S167" s="465"/>
      <c r="T167" s="78"/>
      <c r="U167" s="78"/>
      <c r="V167" s="78"/>
      <c r="W167" s="78"/>
      <c r="X167" s="78"/>
      <c r="Y167" s="78"/>
      <c r="Z167" s="78"/>
      <c r="AA167" s="78"/>
      <c r="AB167" s="78"/>
      <c r="AC167" s="51"/>
      <c r="AD167" s="51"/>
      <c r="AE167" s="78"/>
      <c r="AG167" s="51">
        <f t="shared" si="35"/>
        <v>0</v>
      </c>
      <c r="AH167" s="51">
        <f t="shared" si="36"/>
        <v>0</v>
      </c>
      <c r="AI167" s="51">
        <f t="shared" si="37"/>
        <v>0</v>
      </c>
      <c r="AJ167" s="51">
        <f t="shared" si="38"/>
        <v>0</v>
      </c>
      <c r="AK167"/>
      <c r="AL167"/>
      <c r="AM167"/>
      <c r="AN167"/>
      <c r="AO167"/>
      <c r="AP167"/>
      <c r="AQ167"/>
      <c r="AR167"/>
      <c r="AS167"/>
      <c r="AT167"/>
      <c r="AU167"/>
    </row>
    <row r="168" spans="1:47" x14ac:dyDescent="0.25">
      <c r="A168" t="str">
        <f t="shared" si="28"/>
        <v>GRANTS</v>
      </c>
      <c r="B168" s="75">
        <v>44027</v>
      </c>
      <c r="C168" s="228">
        <f>Schools!A40</f>
        <v>3022019</v>
      </c>
      <c r="D168" t="str">
        <f>VLOOKUP(C168,Schools!A:B,2,0)</f>
        <v>Deansbrook Infant School</v>
      </c>
      <c r="E168" t="str">
        <f>VLOOKUP(C168,Schools!$A:$Z,3,0)</f>
        <v>M</v>
      </c>
      <c r="F168" s="78"/>
      <c r="G168" s="74" t="s">
        <v>3620</v>
      </c>
      <c r="H168" s="74"/>
      <c r="I168" t="str">
        <f t="shared" si="29"/>
        <v>10166/543965</v>
      </c>
      <c r="J168">
        <f>VLOOKUP(C168,Schools!$A:$Z,9,0)</f>
        <v>400036</v>
      </c>
      <c r="K168" s="74" t="s">
        <v>85</v>
      </c>
      <c r="L168" s="159" t="s">
        <v>86</v>
      </c>
      <c r="M168" s="74" t="s">
        <v>4028</v>
      </c>
      <c r="N168" s="77" t="str">
        <f>VLOOKUP(C168,Schools!A:D,4,0)</f>
        <v>Primary</v>
      </c>
      <c r="O168" s="74">
        <f t="shared" si="34"/>
        <v>10166</v>
      </c>
      <c r="P168" s="77">
        <f t="shared" si="30"/>
        <v>543965</v>
      </c>
      <c r="Q168" s="227"/>
      <c r="R168" s="78"/>
      <c r="S168" s="465"/>
      <c r="T168" s="78"/>
      <c r="U168" s="78"/>
      <c r="V168" s="78"/>
      <c r="W168" s="78"/>
      <c r="X168" s="78"/>
      <c r="Y168" s="78"/>
      <c r="Z168" s="78"/>
      <c r="AA168" s="78"/>
      <c r="AB168" s="78"/>
      <c r="AC168" s="51"/>
      <c r="AD168" s="51"/>
      <c r="AE168" s="78"/>
      <c r="AG168" s="51">
        <f t="shared" si="35"/>
        <v>0</v>
      </c>
      <c r="AH168" s="51">
        <f t="shared" si="36"/>
        <v>0</v>
      </c>
      <c r="AI168" s="51">
        <f t="shared" si="37"/>
        <v>0</v>
      </c>
      <c r="AJ168" s="51">
        <f t="shared" si="38"/>
        <v>0</v>
      </c>
      <c r="AK168"/>
      <c r="AL168"/>
      <c r="AM168"/>
      <c r="AN168"/>
      <c r="AO168"/>
      <c r="AP168"/>
      <c r="AQ168"/>
      <c r="AR168"/>
      <c r="AS168"/>
      <c r="AT168"/>
      <c r="AU168"/>
    </row>
    <row r="169" spans="1:47" x14ac:dyDescent="0.25">
      <c r="A169" t="str">
        <f t="shared" si="28"/>
        <v>GRANTS</v>
      </c>
      <c r="B169" s="75">
        <v>44027</v>
      </c>
      <c r="C169" s="228">
        <f>Schools!A42</f>
        <v>3022021</v>
      </c>
      <c r="D169" t="str">
        <f>VLOOKUP(C169,Schools!A:B,2,0)</f>
        <v>Dollis Primary School</v>
      </c>
      <c r="E169" t="str">
        <f>VLOOKUP(C169,Schools!$A:$Z,3,0)</f>
        <v>M</v>
      </c>
      <c r="F169" s="78"/>
      <c r="G169" s="74" t="s">
        <v>3620</v>
      </c>
      <c r="H169" s="74"/>
      <c r="I169" t="str">
        <f t="shared" si="29"/>
        <v>10166/543965</v>
      </c>
      <c r="J169">
        <f>VLOOKUP(C169,Schools!$A:$Z,9,0)</f>
        <v>400042</v>
      </c>
      <c r="K169" s="74" t="s">
        <v>85</v>
      </c>
      <c r="L169" s="159" t="s">
        <v>86</v>
      </c>
      <c r="M169" s="74" t="s">
        <v>4028</v>
      </c>
      <c r="N169" s="77" t="str">
        <f>VLOOKUP(C169,Schools!A:D,4,0)</f>
        <v>Primary</v>
      </c>
      <c r="O169" s="74">
        <f t="shared" si="34"/>
        <v>10166</v>
      </c>
      <c r="P169" s="77">
        <f t="shared" si="30"/>
        <v>543965</v>
      </c>
      <c r="Q169" s="227"/>
      <c r="R169" s="78"/>
      <c r="S169" s="465"/>
      <c r="T169" s="78"/>
      <c r="U169" s="78"/>
      <c r="V169" s="78"/>
      <c r="W169" s="78"/>
      <c r="X169" s="78"/>
      <c r="Y169" s="78"/>
      <c r="Z169" s="78"/>
      <c r="AA169" s="78"/>
      <c r="AB169" s="78"/>
      <c r="AC169" s="51"/>
      <c r="AD169" s="51"/>
      <c r="AE169" s="78"/>
      <c r="AG169" s="51">
        <f t="shared" si="35"/>
        <v>0</v>
      </c>
      <c r="AH169" s="51">
        <f t="shared" si="36"/>
        <v>0</v>
      </c>
      <c r="AI169" s="51">
        <f t="shared" si="37"/>
        <v>0</v>
      </c>
      <c r="AJ169" s="51">
        <f t="shared" si="38"/>
        <v>0</v>
      </c>
      <c r="AK169"/>
      <c r="AL169"/>
      <c r="AM169"/>
      <c r="AN169"/>
      <c r="AO169"/>
      <c r="AP169"/>
      <c r="AQ169"/>
      <c r="AR169"/>
      <c r="AS169"/>
      <c r="AT169"/>
      <c r="AU169"/>
    </row>
    <row r="170" spans="1:47" x14ac:dyDescent="0.25">
      <c r="A170" t="str">
        <f t="shared" si="28"/>
        <v>GRANTS</v>
      </c>
      <c r="B170" s="75">
        <v>44027</v>
      </c>
      <c r="C170" s="228">
        <f>Schools!A43</f>
        <v>3022023</v>
      </c>
      <c r="D170" t="str">
        <f>VLOOKUP(C170,Schools!A:B,2,0)</f>
        <v>Edgware Primary School</v>
      </c>
      <c r="E170" t="str">
        <f>VLOOKUP(C170,Schools!$A:$Z,3,0)</f>
        <v>M</v>
      </c>
      <c r="F170" s="78"/>
      <c r="G170" s="74" t="s">
        <v>3620</v>
      </c>
      <c r="H170" s="74"/>
      <c r="I170" t="str">
        <f t="shared" si="29"/>
        <v>10166/543965</v>
      </c>
      <c r="J170">
        <f>VLOOKUP(C170,Schools!$A:$Z,9,0)</f>
        <v>400159</v>
      </c>
      <c r="K170" s="74" t="s">
        <v>85</v>
      </c>
      <c r="L170" s="159" t="s">
        <v>86</v>
      </c>
      <c r="M170" s="74" t="s">
        <v>4028</v>
      </c>
      <c r="N170" s="77" t="str">
        <f>VLOOKUP(C170,Schools!A:D,4,0)</f>
        <v>Primary</v>
      </c>
      <c r="O170" s="74">
        <f t="shared" si="34"/>
        <v>10166</v>
      </c>
      <c r="P170" s="77">
        <f t="shared" si="30"/>
        <v>543965</v>
      </c>
      <c r="Q170" s="227"/>
      <c r="R170" s="78"/>
      <c r="S170" s="465"/>
      <c r="T170" s="78"/>
      <c r="U170" s="78"/>
      <c r="V170" s="78"/>
      <c r="W170" s="78"/>
      <c r="X170" s="78"/>
      <c r="Y170" s="78"/>
      <c r="Z170" s="78"/>
      <c r="AA170" s="78"/>
      <c r="AB170" s="78"/>
      <c r="AC170" s="51"/>
      <c r="AD170" s="51"/>
      <c r="AE170" s="78"/>
      <c r="AG170" s="51">
        <f t="shared" si="35"/>
        <v>0</v>
      </c>
      <c r="AH170" s="51">
        <f t="shared" si="36"/>
        <v>0</v>
      </c>
      <c r="AI170" s="51">
        <f t="shared" si="37"/>
        <v>0</v>
      </c>
      <c r="AJ170" s="51">
        <f t="shared" si="38"/>
        <v>0</v>
      </c>
      <c r="AK170"/>
      <c r="AL170"/>
      <c r="AM170"/>
      <c r="AN170"/>
      <c r="AO170"/>
      <c r="AP170"/>
      <c r="AQ170"/>
      <c r="AR170"/>
      <c r="AS170"/>
      <c r="AT170"/>
      <c r="AU170"/>
    </row>
    <row r="171" spans="1:47" x14ac:dyDescent="0.25">
      <c r="A171" t="str">
        <f t="shared" si="28"/>
        <v>GRANTS</v>
      </c>
      <c r="B171" s="75">
        <v>44027</v>
      </c>
      <c r="C171" s="228">
        <f>Schools!A45</f>
        <v>3022024</v>
      </c>
      <c r="D171" t="str">
        <f>VLOOKUP(C171,Schools!A:B,2,0)</f>
        <v>Fairway Primary School</v>
      </c>
      <c r="E171" t="str">
        <f>VLOOKUP(C171,Schools!$A:$Z,3,0)</f>
        <v>M</v>
      </c>
      <c r="F171" s="78"/>
      <c r="G171" s="74" t="s">
        <v>3620</v>
      </c>
      <c r="H171" s="74"/>
      <c r="I171" t="str">
        <f t="shared" si="29"/>
        <v>10166/543965</v>
      </c>
      <c r="J171">
        <f>VLOOKUP(C171,Schools!$A:$Z,9,0)</f>
        <v>400047</v>
      </c>
      <c r="K171" s="74" t="s">
        <v>85</v>
      </c>
      <c r="L171" s="159" t="s">
        <v>86</v>
      </c>
      <c r="M171" s="74" t="s">
        <v>4028</v>
      </c>
      <c r="N171" s="77" t="str">
        <f>VLOOKUP(C171,Schools!A:D,4,0)</f>
        <v>Primary</v>
      </c>
      <c r="O171" s="74">
        <f t="shared" si="34"/>
        <v>10166</v>
      </c>
      <c r="P171" s="77">
        <f t="shared" si="30"/>
        <v>543965</v>
      </c>
      <c r="Q171" s="227"/>
      <c r="R171" s="78"/>
      <c r="S171" s="465"/>
      <c r="T171" s="78"/>
      <c r="U171" s="78"/>
      <c r="V171" s="78"/>
      <c r="W171" s="78"/>
      <c r="X171" s="78"/>
      <c r="Y171" s="78"/>
      <c r="Z171" s="78"/>
      <c r="AA171" s="78"/>
      <c r="AB171" s="78"/>
      <c r="AC171" s="51"/>
      <c r="AD171" s="51"/>
      <c r="AE171" s="78"/>
      <c r="AG171" s="51">
        <f t="shared" si="35"/>
        <v>0</v>
      </c>
      <c r="AH171" s="51">
        <f t="shared" si="36"/>
        <v>0</v>
      </c>
      <c r="AI171" s="51">
        <f t="shared" si="37"/>
        <v>0</v>
      </c>
      <c r="AJ171" s="51">
        <f t="shared" si="38"/>
        <v>0</v>
      </c>
      <c r="AK171"/>
      <c r="AL171"/>
      <c r="AM171"/>
      <c r="AN171"/>
      <c r="AO171"/>
      <c r="AP171"/>
      <c r="AQ171"/>
      <c r="AR171"/>
      <c r="AS171"/>
      <c r="AT171"/>
      <c r="AU171"/>
    </row>
    <row r="172" spans="1:47" x14ac:dyDescent="0.25">
      <c r="A172" t="str">
        <f t="shared" si="28"/>
        <v>GRANTS</v>
      </c>
      <c r="B172" s="75">
        <v>44027</v>
      </c>
      <c r="C172" s="228">
        <f>Schools!A46</f>
        <v>3022025</v>
      </c>
      <c r="D172" t="str">
        <f>VLOOKUP(C172,Schools!A:B,2,0)</f>
        <v>Foulds</v>
      </c>
      <c r="E172" t="str">
        <f>VLOOKUP(C172,Schools!$A:$Z,3,0)</f>
        <v>M</v>
      </c>
      <c r="F172" s="78"/>
      <c r="G172" s="74" t="s">
        <v>3620</v>
      </c>
      <c r="H172" s="74"/>
      <c r="I172" t="str">
        <f t="shared" si="29"/>
        <v>10166/543965</v>
      </c>
      <c r="J172">
        <f>VLOOKUP(C172,Schools!$A:$Z,9,0)</f>
        <v>400001</v>
      </c>
      <c r="K172" s="74" t="s">
        <v>85</v>
      </c>
      <c r="L172" s="159" t="s">
        <v>86</v>
      </c>
      <c r="M172" s="74" t="s">
        <v>4028</v>
      </c>
      <c r="N172" s="77" t="str">
        <f>VLOOKUP(C172,Schools!A:D,4,0)</f>
        <v>Primary</v>
      </c>
      <c r="O172" s="74">
        <f t="shared" si="34"/>
        <v>10166</v>
      </c>
      <c r="P172" s="77">
        <f t="shared" si="30"/>
        <v>543965</v>
      </c>
      <c r="Q172" s="227"/>
      <c r="R172" s="78"/>
      <c r="S172" s="465"/>
      <c r="T172" s="78"/>
      <c r="U172" s="78"/>
      <c r="V172" s="78"/>
      <c r="W172" s="78"/>
      <c r="X172" s="78"/>
      <c r="Y172" s="78"/>
      <c r="Z172" s="78"/>
      <c r="AA172" s="78"/>
      <c r="AB172" s="78"/>
      <c r="AC172" s="51"/>
      <c r="AD172" s="51"/>
      <c r="AE172" s="78"/>
      <c r="AG172" s="51">
        <f t="shared" si="35"/>
        <v>0</v>
      </c>
      <c r="AH172" s="51">
        <f t="shared" si="36"/>
        <v>0</v>
      </c>
      <c r="AI172" s="51">
        <f t="shared" si="37"/>
        <v>0</v>
      </c>
      <c r="AJ172" s="51">
        <f t="shared" si="38"/>
        <v>0</v>
      </c>
      <c r="AK172"/>
      <c r="AL172"/>
      <c r="AM172"/>
      <c r="AN172"/>
      <c r="AO172"/>
      <c r="AP172"/>
      <c r="AQ172"/>
      <c r="AR172"/>
      <c r="AS172"/>
      <c r="AT172"/>
      <c r="AU172"/>
    </row>
    <row r="173" spans="1:47" x14ac:dyDescent="0.25">
      <c r="A173" t="str">
        <f t="shared" si="28"/>
        <v>GRANTS</v>
      </c>
      <c r="B173" s="75">
        <v>44027</v>
      </c>
      <c r="C173" s="228">
        <f>Schools!A47</f>
        <v>3022026</v>
      </c>
      <c r="D173" t="str">
        <f>VLOOKUP(C173,Schools!A:B,2,0)</f>
        <v>Frith Manor School</v>
      </c>
      <c r="E173" t="str">
        <f>VLOOKUP(C173,Schools!$A:$Z,3,0)</f>
        <v>M</v>
      </c>
      <c r="F173" s="78"/>
      <c r="G173" s="74" t="s">
        <v>3620</v>
      </c>
      <c r="H173" s="74"/>
      <c r="I173" t="str">
        <f t="shared" si="29"/>
        <v>10166/543965</v>
      </c>
      <c r="J173">
        <f>VLOOKUP(C173,Schools!$A:$Z,9,0)</f>
        <v>400082</v>
      </c>
      <c r="K173" s="74" t="s">
        <v>85</v>
      </c>
      <c r="L173" s="159" t="s">
        <v>86</v>
      </c>
      <c r="M173" s="74" t="s">
        <v>4028</v>
      </c>
      <c r="N173" s="77" t="str">
        <f>VLOOKUP(C173,Schools!A:D,4,0)</f>
        <v>Primary</v>
      </c>
      <c r="O173" s="74">
        <f t="shared" si="34"/>
        <v>10166</v>
      </c>
      <c r="P173" s="77">
        <f t="shared" si="30"/>
        <v>543965</v>
      </c>
      <c r="Q173" s="227"/>
      <c r="R173" s="78"/>
      <c r="S173" s="465"/>
      <c r="T173" s="78"/>
      <c r="U173" s="78"/>
      <c r="V173" s="78"/>
      <c r="W173" s="78"/>
      <c r="X173" s="78"/>
      <c r="Y173" s="78"/>
      <c r="Z173" s="78"/>
      <c r="AA173" s="78"/>
      <c r="AB173" s="78"/>
      <c r="AC173" s="51"/>
      <c r="AD173" s="51"/>
      <c r="AE173" s="78"/>
      <c r="AG173" s="51">
        <f t="shared" si="35"/>
        <v>0</v>
      </c>
      <c r="AH173" s="51">
        <f t="shared" si="36"/>
        <v>0</v>
      </c>
      <c r="AI173" s="51">
        <f t="shared" si="37"/>
        <v>0</v>
      </c>
      <c r="AJ173" s="51">
        <f t="shared" si="38"/>
        <v>0</v>
      </c>
      <c r="AK173"/>
      <c r="AL173"/>
      <c r="AM173"/>
      <c r="AN173"/>
      <c r="AO173"/>
      <c r="AP173"/>
      <c r="AQ173"/>
      <c r="AR173"/>
      <c r="AS173"/>
      <c r="AT173"/>
      <c r="AU173"/>
    </row>
    <row r="174" spans="1:47" x14ac:dyDescent="0.25">
      <c r="A174" t="str">
        <f t="shared" si="28"/>
        <v>GRANTS</v>
      </c>
      <c r="B174" s="75">
        <v>44027</v>
      </c>
      <c r="C174" s="228">
        <f>Schools!A48</f>
        <v>3022028</v>
      </c>
      <c r="D174" t="str">
        <f>VLOOKUP(C174,Schools!A:B,2,0)</f>
        <v>Garden Suburb Infant School</v>
      </c>
      <c r="E174" t="str">
        <f>VLOOKUP(C174,Schools!$A:$Z,3,0)</f>
        <v>M</v>
      </c>
      <c r="F174" s="78"/>
      <c r="G174" s="74" t="s">
        <v>3620</v>
      </c>
      <c r="H174" s="74"/>
      <c r="I174" t="str">
        <f t="shared" si="29"/>
        <v>10166/543965</v>
      </c>
      <c r="J174">
        <f>VLOOKUP(C174,Schools!$A:$Z,9,0)</f>
        <v>400067</v>
      </c>
      <c r="K174" s="74" t="s">
        <v>85</v>
      </c>
      <c r="L174" s="159" t="s">
        <v>86</v>
      </c>
      <c r="M174" s="74" t="s">
        <v>4028</v>
      </c>
      <c r="N174" s="77" t="str">
        <f>VLOOKUP(C174,Schools!A:D,4,0)</f>
        <v>Primary</v>
      </c>
      <c r="O174" s="74">
        <f t="shared" si="34"/>
        <v>10166</v>
      </c>
      <c r="P174" s="77">
        <f t="shared" si="30"/>
        <v>543965</v>
      </c>
      <c r="Q174" s="227"/>
      <c r="R174" s="78"/>
      <c r="S174" s="465"/>
      <c r="T174" s="78"/>
      <c r="U174" s="78"/>
      <c r="V174" s="78"/>
      <c r="W174" s="78"/>
      <c r="X174" s="78"/>
      <c r="Y174" s="78"/>
      <c r="Z174" s="78"/>
      <c r="AA174" s="78"/>
      <c r="AB174" s="78"/>
      <c r="AC174" s="51"/>
      <c r="AD174" s="51"/>
      <c r="AE174" s="78"/>
      <c r="AG174" s="51">
        <f t="shared" si="35"/>
        <v>0</v>
      </c>
      <c r="AH174" s="51">
        <f t="shared" si="36"/>
        <v>0</v>
      </c>
      <c r="AI174" s="51">
        <f t="shared" si="37"/>
        <v>0</v>
      </c>
      <c r="AJ174" s="51">
        <f t="shared" si="38"/>
        <v>0</v>
      </c>
      <c r="AK174"/>
      <c r="AL174"/>
      <c r="AM174"/>
      <c r="AN174"/>
      <c r="AO174"/>
      <c r="AP174"/>
      <c r="AQ174"/>
      <c r="AR174"/>
      <c r="AS174"/>
      <c r="AT174"/>
      <c r="AU174"/>
    </row>
    <row r="175" spans="1:47" x14ac:dyDescent="0.25">
      <c r="A175" t="str">
        <f t="shared" si="28"/>
        <v>GRANTS</v>
      </c>
      <c r="B175" s="75">
        <v>44027</v>
      </c>
      <c r="C175" s="228">
        <f>Schools!A50</f>
        <v>3022029</v>
      </c>
      <c r="D175" t="str">
        <f>VLOOKUP(C175,Schools!A:B,2,0)</f>
        <v>Goldbeaters Primary School</v>
      </c>
      <c r="E175" t="str">
        <f>VLOOKUP(C175,Schools!$A:$Z,3,0)</f>
        <v>M</v>
      </c>
      <c r="F175" s="78"/>
      <c r="G175" s="74" t="s">
        <v>3620</v>
      </c>
      <c r="H175" s="74"/>
      <c r="I175" t="str">
        <f t="shared" si="29"/>
        <v>10166/543965</v>
      </c>
      <c r="J175">
        <f>VLOOKUP(C175,Schools!$A:$Z,9,0)</f>
        <v>400035</v>
      </c>
      <c r="K175" s="74" t="s">
        <v>85</v>
      </c>
      <c r="L175" s="159" t="s">
        <v>86</v>
      </c>
      <c r="M175" s="74" t="s">
        <v>4028</v>
      </c>
      <c r="N175" s="77" t="str">
        <f>VLOOKUP(C175,Schools!A:D,4,0)</f>
        <v>Primary</v>
      </c>
      <c r="O175" s="74">
        <f t="shared" si="34"/>
        <v>10166</v>
      </c>
      <c r="P175" s="77">
        <f t="shared" si="30"/>
        <v>543965</v>
      </c>
      <c r="Q175" s="227"/>
      <c r="R175" s="78"/>
      <c r="S175" s="465"/>
      <c r="T175" s="78"/>
      <c r="U175" s="78"/>
      <c r="V175" s="78"/>
      <c r="W175" s="78"/>
      <c r="X175" s="78"/>
      <c r="Y175" s="78"/>
      <c r="Z175" s="78"/>
      <c r="AA175" s="78"/>
      <c r="AB175" s="78"/>
      <c r="AC175" s="51"/>
      <c r="AD175" s="51"/>
      <c r="AE175" s="78"/>
      <c r="AG175" s="51">
        <f t="shared" si="35"/>
        <v>0</v>
      </c>
      <c r="AH175" s="51">
        <f t="shared" si="36"/>
        <v>0</v>
      </c>
      <c r="AI175" s="51">
        <f t="shared" si="37"/>
        <v>0</v>
      </c>
      <c r="AJ175" s="51">
        <f t="shared" si="38"/>
        <v>0</v>
      </c>
      <c r="AK175"/>
      <c r="AL175"/>
      <c r="AM175"/>
      <c r="AN175"/>
      <c r="AO175"/>
      <c r="AP175"/>
      <c r="AQ175"/>
      <c r="AR175"/>
      <c r="AS175"/>
      <c r="AT175"/>
      <c r="AU175"/>
    </row>
    <row r="176" spans="1:47" x14ac:dyDescent="0.25">
      <c r="A176" t="str">
        <f t="shared" si="28"/>
        <v>GRANTS</v>
      </c>
      <c r="B176" s="75">
        <v>44027</v>
      </c>
      <c r="C176" s="228">
        <f>Schools!A52</f>
        <v>3023516</v>
      </c>
      <c r="D176" t="str">
        <f>VLOOKUP(C176,Schools!A:B,2,0)</f>
        <v>Hasmonean Primary School</v>
      </c>
      <c r="E176" t="str">
        <f>VLOOKUP(C176,Schools!$A:$Z,3,0)</f>
        <v>M</v>
      </c>
      <c r="F176" s="78"/>
      <c r="G176" s="74" t="s">
        <v>3620</v>
      </c>
      <c r="H176" s="74"/>
      <c r="I176" t="str">
        <f t="shared" si="29"/>
        <v>10166/543965</v>
      </c>
      <c r="J176">
        <f>VLOOKUP(C176,Schools!$A:$Z,9,0)</f>
        <v>400108</v>
      </c>
      <c r="K176" s="74" t="s">
        <v>85</v>
      </c>
      <c r="L176" s="159" t="s">
        <v>86</v>
      </c>
      <c r="M176" s="74" t="s">
        <v>4028</v>
      </c>
      <c r="N176" s="77" t="str">
        <f>VLOOKUP(C176,Schools!A:D,4,0)</f>
        <v>Primary</v>
      </c>
      <c r="O176" s="74">
        <f t="shared" si="34"/>
        <v>10166</v>
      </c>
      <c r="P176" s="77">
        <f t="shared" si="30"/>
        <v>543965</v>
      </c>
      <c r="Q176" s="227"/>
      <c r="R176" s="78"/>
      <c r="S176" s="465"/>
      <c r="T176" s="78"/>
      <c r="U176" s="78"/>
      <c r="V176" s="78"/>
      <c r="W176" s="78"/>
      <c r="X176" s="78"/>
      <c r="Y176" s="78"/>
      <c r="Z176" s="78"/>
      <c r="AA176" s="78"/>
      <c r="AB176" s="78"/>
      <c r="AC176" s="51"/>
      <c r="AD176" s="51"/>
      <c r="AE176" s="78"/>
      <c r="AG176" s="51">
        <f t="shared" si="35"/>
        <v>0</v>
      </c>
      <c r="AH176" s="51">
        <f t="shared" si="36"/>
        <v>0</v>
      </c>
      <c r="AI176" s="51">
        <f t="shared" si="37"/>
        <v>0</v>
      </c>
      <c r="AJ176" s="51">
        <f t="shared" si="38"/>
        <v>0</v>
      </c>
      <c r="AK176"/>
      <c r="AL176"/>
      <c r="AM176"/>
      <c r="AN176"/>
      <c r="AO176"/>
      <c r="AP176"/>
      <c r="AQ176"/>
      <c r="AR176"/>
      <c r="AS176"/>
      <c r="AT176"/>
      <c r="AU176"/>
    </row>
    <row r="177" spans="1:47" x14ac:dyDescent="0.25">
      <c r="A177" t="str">
        <f t="shared" si="28"/>
        <v>GRANTS</v>
      </c>
      <c r="B177" s="75">
        <v>44027</v>
      </c>
      <c r="C177" s="228">
        <f>Schools!A53</f>
        <v>3022031</v>
      </c>
      <c r="D177" t="str">
        <f>VLOOKUP(C177,Schools!A:B,2,0)</f>
        <v>Hollickwood JMI School</v>
      </c>
      <c r="E177" t="str">
        <f>VLOOKUP(C177,Schools!$A:$Z,3,0)</f>
        <v>M</v>
      </c>
      <c r="F177" s="78"/>
      <c r="G177" s="74" t="s">
        <v>3620</v>
      </c>
      <c r="H177" s="74"/>
      <c r="I177" t="str">
        <f t="shared" si="29"/>
        <v>10166/543965</v>
      </c>
      <c r="J177">
        <f>VLOOKUP(C177,Schools!$A:$Z,9,0)</f>
        <v>400026</v>
      </c>
      <c r="K177" s="74" t="s">
        <v>85</v>
      </c>
      <c r="L177" s="159" t="s">
        <v>86</v>
      </c>
      <c r="M177" s="74" t="s">
        <v>4028</v>
      </c>
      <c r="N177" s="77" t="str">
        <f>VLOOKUP(C177,Schools!A:D,4,0)</f>
        <v>Primary</v>
      </c>
      <c r="O177" s="74">
        <f t="shared" si="34"/>
        <v>10166</v>
      </c>
      <c r="P177" s="77">
        <f t="shared" si="30"/>
        <v>543965</v>
      </c>
      <c r="Q177" s="227"/>
      <c r="R177" s="78"/>
      <c r="S177" s="465"/>
      <c r="T177" s="78"/>
      <c r="U177" s="78"/>
      <c r="V177" s="78"/>
      <c r="W177" s="78"/>
      <c r="X177" s="78"/>
      <c r="Y177" s="78"/>
      <c r="Z177" s="78"/>
      <c r="AA177" s="78"/>
      <c r="AB177" s="78"/>
      <c r="AC177" s="51"/>
      <c r="AD177" s="51"/>
      <c r="AE177" s="78"/>
      <c r="AG177" s="51">
        <f t="shared" si="35"/>
        <v>0</v>
      </c>
      <c r="AH177" s="51">
        <f t="shared" si="36"/>
        <v>0</v>
      </c>
      <c r="AI177" s="51">
        <f t="shared" si="37"/>
        <v>0</v>
      </c>
      <c r="AJ177" s="51">
        <f t="shared" si="38"/>
        <v>0</v>
      </c>
      <c r="AK177"/>
      <c r="AL177"/>
      <c r="AM177"/>
      <c r="AN177"/>
      <c r="AO177"/>
      <c r="AP177"/>
      <c r="AQ177"/>
      <c r="AR177"/>
      <c r="AS177"/>
      <c r="AT177"/>
      <c r="AU177"/>
    </row>
    <row r="178" spans="1:47" x14ac:dyDescent="0.25">
      <c r="A178" t="str">
        <f t="shared" si="28"/>
        <v>GRANTS</v>
      </c>
      <c r="B178" s="75">
        <v>44027</v>
      </c>
      <c r="C178" s="228">
        <f>Schools!A54</f>
        <v>3022032</v>
      </c>
      <c r="D178" t="str">
        <f>VLOOKUP(C178,Schools!A:B,2,0)</f>
        <v>Holly Park School</v>
      </c>
      <c r="E178" t="str">
        <f>VLOOKUP(C178,Schools!$A:$Z,3,0)</f>
        <v>M</v>
      </c>
      <c r="F178" s="78"/>
      <c r="G178" s="74" t="s">
        <v>3620</v>
      </c>
      <c r="H178" s="74"/>
      <c r="I178" t="str">
        <f t="shared" si="29"/>
        <v>10166/543965</v>
      </c>
      <c r="J178">
        <f>VLOOKUP(C178,Schools!$A:$Z,9,0)</f>
        <v>400084</v>
      </c>
      <c r="K178" s="74" t="s">
        <v>85</v>
      </c>
      <c r="L178" s="159" t="s">
        <v>86</v>
      </c>
      <c r="M178" s="74" t="s">
        <v>4028</v>
      </c>
      <c r="N178" s="77" t="str">
        <f>VLOOKUP(C178,Schools!A:D,4,0)</f>
        <v>Primary</v>
      </c>
      <c r="O178" s="74">
        <f t="shared" si="34"/>
        <v>10166</v>
      </c>
      <c r="P178" s="77">
        <f t="shared" si="30"/>
        <v>543965</v>
      </c>
      <c r="Q178" s="227"/>
      <c r="R178" s="78"/>
      <c r="S178" s="465"/>
      <c r="T178" s="78"/>
      <c r="U178" s="78"/>
      <c r="V178" s="78"/>
      <c r="W178" s="78"/>
      <c r="X178" s="78"/>
      <c r="Y178" s="78"/>
      <c r="Z178" s="78"/>
      <c r="AA178" s="78"/>
      <c r="AB178" s="78"/>
      <c r="AC178" s="51"/>
      <c r="AD178" s="51"/>
      <c r="AE178" s="78"/>
      <c r="AG178" s="51">
        <f t="shared" si="35"/>
        <v>0</v>
      </c>
      <c r="AH178" s="51">
        <f t="shared" si="36"/>
        <v>0</v>
      </c>
      <c r="AI178" s="51">
        <f t="shared" si="37"/>
        <v>0</v>
      </c>
      <c r="AJ178" s="51">
        <f t="shared" si="38"/>
        <v>0</v>
      </c>
      <c r="AK178"/>
      <c r="AL178"/>
      <c r="AM178"/>
      <c r="AN178"/>
      <c r="AO178"/>
      <c r="AP178"/>
      <c r="AQ178"/>
      <c r="AR178"/>
      <c r="AS178"/>
      <c r="AT178"/>
      <c r="AU178"/>
    </row>
    <row r="179" spans="1:47" x14ac:dyDescent="0.25">
      <c r="A179" t="str">
        <f t="shared" si="28"/>
        <v>GRANTS</v>
      </c>
      <c r="B179" s="75">
        <v>44027</v>
      </c>
      <c r="C179" s="228">
        <f>Schools!A55</f>
        <v>3023304</v>
      </c>
      <c r="D179" t="str">
        <f>VLOOKUP(C179,Schools!A:B,2,0)</f>
        <v>Holy Trinity School</v>
      </c>
      <c r="E179" t="str">
        <f>VLOOKUP(C179,Schools!$A:$Z,3,0)</f>
        <v>M</v>
      </c>
      <c r="F179" s="78"/>
      <c r="G179" s="74" t="s">
        <v>3620</v>
      </c>
      <c r="H179" s="74"/>
      <c r="I179" t="str">
        <f t="shared" si="29"/>
        <v>10166/543965</v>
      </c>
      <c r="J179">
        <f>VLOOKUP(C179,Schools!$A:$Z,9,0)</f>
        <v>400008</v>
      </c>
      <c r="K179" s="74" t="s">
        <v>85</v>
      </c>
      <c r="L179" s="159" t="s">
        <v>86</v>
      </c>
      <c r="M179" s="74" t="s">
        <v>4028</v>
      </c>
      <c r="N179" s="77" t="str">
        <f>VLOOKUP(C179,Schools!A:D,4,0)</f>
        <v>Primary</v>
      </c>
      <c r="O179" s="74">
        <f t="shared" si="34"/>
        <v>10166</v>
      </c>
      <c r="P179" s="77">
        <f t="shared" si="30"/>
        <v>543965</v>
      </c>
      <c r="Q179" s="227"/>
      <c r="R179" s="78"/>
      <c r="S179" s="465"/>
      <c r="T179" s="78"/>
      <c r="U179" s="78"/>
      <c r="V179" s="78"/>
      <c r="W179" s="78"/>
      <c r="X179" s="78"/>
      <c r="Y179" s="78"/>
      <c r="Z179" s="78"/>
      <c r="AA179" s="78"/>
      <c r="AB179" s="78"/>
      <c r="AC179" s="51"/>
      <c r="AD179" s="51"/>
      <c r="AE179" s="78"/>
      <c r="AG179" s="51">
        <f t="shared" si="35"/>
        <v>0</v>
      </c>
      <c r="AH179" s="51">
        <f t="shared" si="36"/>
        <v>0</v>
      </c>
      <c r="AI179" s="51">
        <f t="shared" si="37"/>
        <v>0</v>
      </c>
      <c r="AJ179" s="51">
        <f t="shared" si="38"/>
        <v>0</v>
      </c>
      <c r="AK179"/>
      <c r="AL179"/>
      <c r="AM179"/>
      <c r="AN179"/>
      <c r="AO179"/>
      <c r="AP179"/>
      <c r="AQ179"/>
      <c r="AR179"/>
      <c r="AS179"/>
      <c r="AT179"/>
      <c r="AU179"/>
    </row>
    <row r="180" spans="1:47" x14ac:dyDescent="0.25">
      <c r="A180" t="str">
        <f t="shared" si="28"/>
        <v>GRANTS</v>
      </c>
      <c r="B180" s="75">
        <v>44027</v>
      </c>
      <c r="C180" s="228">
        <f>Schools!A58</f>
        <v>3022036</v>
      </c>
      <c r="D180" t="str">
        <f>VLOOKUP(C180,Schools!A:B,2,0)</f>
        <v>Livingstone School</v>
      </c>
      <c r="E180" t="str">
        <f>VLOOKUP(C180,Schools!$A:$Z,3,0)</f>
        <v>M</v>
      </c>
      <c r="F180" s="78"/>
      <c r="G180" s="74" t="s">
        <v>3620</v>
      </c>
      <c r="H180" s="74"/>
      <c r="I180" t="str">
        <f t="shared" si="29"/>
        <v>10166/543965</v>
      </c>
      <c r="J180">
        <f>VLOOKUP(C180,Schools!$A:$Z,9,0)</f>
        <v>400046</v>
      </c>
      <c r="K180" s="74" t="s">
        <v>85</v>
      </c>
      <c r="L180" s="159" t="s">
        <v>86</v>
      </c>
      <c r="M180" s="74" t="s">
        <v>4028</v>
      </c>
      <c r="N180" s="77" t="str">
        <f>VLOOKUP(C180,Schools!A:D,4,0)</f>
        <v>Primary</v>
      </c>
      <c r="O180" s="74">
        <f t="shared" si="34"/>
        <v>10166</v>
      </c>
      <c r="P180" s="77">
        <f t="shared" si="30"/>
        <v>543965</v>
      </c>
      <c r="Q180" s="227"/>
      <c r="R180" s="78"/>
      <c r="S180" s="465"/>
      <c r="T180" s="78"/>
      <c r="U180" s="78"/>
      <c r="V180" s="78"/>
      <c r="W180" s="78"/>
      <c r="X180" s="78"/>
      <c r="Y180" s="78"/>
      <c r="Z180" s="78"/>
      <c r="AA180" s="78"/>
      <c r="AB180" s="78"/>
      <c r="AC180" s="51"/>
      <c r="AD180" s="51"/>
      <c r="AE180" s="78"/>
      <c r="AG180" s="51">
        <f t="shared" si="35"/>
        <v>0</v>
      </c>
      <c r="AH180" s="51">
        <f t="shared" si="36"/>
        <v>0</v>
      </c>
      <c r="AI180" s="51">
        <f t="shared" si="37"/>
        <v>0</v>
      </c>
      <c r="AJ180" s="51">
        <f t="shared" si="38"/>
        <v>0</v>
      </c>
      <c r="AK180"/>
      <c r="AL180"/>
      <c r="AM180"/>
      <c r="AN180"/>
      <c r="AO180"/>
      <c r="AP180"/>
      <c r="AQ180"/>
      <c r="AR180"/>
      <c r="AS180"/>
      <c r="AT180"/>
      <c r="AU180"/>
    </row>
    <row r="181" spans="1:47" x14ac:dyDescent="0.25">
      <c r="A181" t="str">
        <f t="shared" si="28"/>
        <v>GRANTS</v>
      </c>
      <c r="B181" s="75">
        <v>44027</v>
      </c>
      <c r="C181" s="228">
        <f>Schools!A59</f>
        <v>3022037</v>
      </c>
      <c r="D181" t="str">
        <f>VLOOKUP(C181,Schools!A:B,2,0)</f>
        <v>Manorside Primary School</v>
      </c>
      <c r="E181" t="str">
        <f>VLOOKUP(C181,Schools!$A:$Z,3,0)</f>
        <v>M</v>
      </c>
      <c r="F181" s="78"/>
      <c r="G181" s="74" t="s">
        <v>3620</v>
      </c>
      <c r="H181" s="74"/>
      <c r="I181" t="str">
        <f t="shared" si="29"/>
        <v>10166/543965</v>
      </c>
      <c r="J181">
        <f>VLOOKUP(C181,Schools!$A:$Z,9,0)</f>
        <v>400030</v>
      </c>
      <c r="K181" s="74" t="s">
        <v>85</v>
      </c>
      <c r="L181" s="159" t="s">
        <v>86</v>
      </c>
      <c r="M181" s="74" t="s">
        <v>4028</v>
      </c>
      <c r="N181" s="77" t="str">
        <f>VLOOKUP(C181,Schools!A:D,4,0)</f>
        <v>Primary</v>
      </c>
      <c r="O181" s="74">
        <f t="shared" si="34"/>
        <v>10166</v>
      </c>
      <c r="P181" s="77">
        <f t="shared" si="30"/>
        <v>543965</v>
      </c>
      <c r="Q181" s="227"/>
      <c r="R181" s="78"/>
      <c r="S181" s="465"/>
      <c r="T181" s="78"/>
      <c r="U181" s="78"/>
      <c r="V181" s="78"/>
      <c r="W181" s="78"/>
      <c r="X181" s="78"/>
      <c r="Y181" s="78"/>
      <c r="Z181" s="78"/>
      <c r="AA181" s="78"/>
      <c r="AB181" s="78"/>
      <c r="AC181" s="51"/>
      <c r="AD181" s="51"/>
      <c r="AE181" s="78"/>
      <c r="AG181" s="51">
        <f t="shared" si="35"/>
        <v>0</v>
      </c>
      <c r="AH181" s="51">
        <f t="shared" si="36"/>
        <v>0</v>
      </c>
      <c r="AI181" s="51">
        <f t="shared" si="37"/>
        <v>0</v>
      </c>
      <c r="AJ181" s="51">
        <f t="shared" si="38"/>
        <v>0</v>
      </c>
      <c r="AK181"/>
      <c r="AL181"/>
      <c r="AM181"/>
      <c r="AN181"/>
      <c r="AO181"/>
      <c r="AP181"/>
      <c r="AQ181"/>
      <c r="AR181"/>
      <c r="AS181"/>
      <c r="AT181"/>
      <c r="AU181"/>
    </row>
    <row r="182" spans="1:47" x14ac:dyDescent="0.25">
      <c r="A182" t="str">
        <f t="shared" si="28"/>
        <v>GRANTS</v>
      </c>
      <c r="B182" s="75">
        <v>44027</v>
      </c>
      <c r="C182" s="228">
        <f>Schools!A60</f>
        <v>3023523</v>
      </c>
      <c r="D182" t="str">
        <f>VLOOKUP(C182,Schools!A:B,2,0)</f>
        <v>Martin Primary School</v>
      </c>
      <c r="E182" t="str">
        <f>VLOOKUP(C182,Schools!$A:$Z,3,0)</f>
        <v>M</v>
      </c>
      <c r="F182" s="78"/>
      <c r="G182" s="74" t="s">
        <v>3620</v>
      </c>
      <c r="H182" s="74"/>
      <c r="I182" t="str">
        <f t="shared" si="29"/>
        <v>10166/543965</v>
      </c>
      <c r="J182">
        <f>VLOOKUP(C182,Schools!$A:$Z,9,0)</f>
        <v>400130</v>
      </c>
      <c r="K182" s="74" t="s">
        <v>85</v>
      </c>
      <c r="L182" s="159" t="s">
        <v>86</v>
      </c>
      <c r="M182" s="74" t="s">
        <v>4028</v>
      </c>
      <c r="N182" s="77" t="str">
        <f>VLOOKUP(C182,Schools!A:D,4,0)</f>
        <v>Primary</v>
      </c>
      <c r="O182" s="74">
        <f t="shared" si="34"/>
        <v>10166</v>
      </c>
      <c r="P182" s="77">
        <f t="shared" si="30"/>
        <v>543965</v>
      </c>
      <c r="Q182" s="227"/>
      <c r="R182" s="78"/>
      <c r="S182" s="465"/>
      <c r="T182" s="78"/>
      <c r="U182" s="78"/>
      <c r="V182" s="78"/>
      <c r="W182" s="78"/>
      <c r="X182" s="78"/>
      <c r="Y182" s="78"/>
      <c r="Z182" s="78"/>
      <c r="AA182" s="78"/>
      <c r="AB182" s="78"/>
      <c r="AC182" s="51"/>
      <c r="AD182" s="51"/>
      <c r="AE182" s="78"/>
      <c r="AG182" s="51">
        <f t="shared" si="35"/>
        <v>0</v>
      </c>
      <c r="AH182" s="51">
        <f t="shared" si="36"/>
        <v>0</v>
      </c>
      <c r="AI182" s="51">
        <f t="shared" si="37"/>
        <v>0</v>
      </c>
      <c r="AJ182" s="51">
        <f t="shared" si="38"/>
        <v>0</v>
      </c>
      <c r="AK182"/>
      <c r="AL182"/>
      <c r="AM182"/>
      <c r="AN182"/>
      <c r="AO182"/>
      <c r="AP182"/>
      <c r="AQ182"/>
      <c r="AR182"/>
      <c r="AS182"/>
      <c r="AT182"/>
      <c r="AU182"/>
    </row>
    <row r="183" spans="1:47" x14ac:dyDescent="0.25">
      <c r="A183" t="str">
        <f t="shared" si="28"/>
        <v>GRANTS</v>
      </c>
      <c r="B183" s="75">
        <v>44027</v>
      </c>
      <c r="C183" s="228">
        <f>Schools!A61</f>
        <v>3025948</v>
      </c>
      <c r="D183" t="str">
        <f>VLOOKUP(C183,Schools!A:B,2,0)</f>
        <v>Mathilda Marks-Kennedy School</v>
      </c>
      <c r="E183" t="str">
        <f>VLOOKUP(C183,Schools!$A:$Z,3,0)</f>
        <v>M</v>
      </c>
      <c r="F183" s="78"/>
      <c r="G183" s="74" t="s">
        <v>3620</v>
      </c>
      <c r="H183" s="74"/>
      <c r="I183" t="str">
        <f t="shared" si="29"/>
        <v>10166/543965</v>
      </c>
      <c r="J183">
        <f>VLOOKUP(C183,Schools!$A:$Z,9,0)</f>
        <v>400112</v>
      </c>
      <c r="K183" s="74" t="s">
        <v>85</v>
      </c>
      <c r="L183" s="159" t="s">
        <v>86</v>
      </c>
      <c r="M183" s="74" t="s">
        <v>4028</v>
      </c>
      <c r="N183" s="77" t="str">
        <f>VLOOKUP(C183,Schools!A:D,4,0)</f>
        <v>Primary</v>
      </c>
      <c r="O183" s="74">
        <f t="shared" si="34"/>
        <v>10166</v>
      </c>
      <c r="P183" s="77">
        <f t="shared" si="30"/>
        <v>543965</v>
      </c>
      <c r="Q183" s="227"/>
      <c r="R183" s="78"/>
      <c r="S183" s="465"/>
      <c r="T183" s="78"/>
      <c r="U183" s="78"/>
      <c r="V183" s="78"/>
      <c r="W183" s="78"/>
      <c r="X183" s="78"/>
      <c r="Y183" s="78"/>
      <c r="Z183" s="78"/>
      <c r="AA183" s="78"/>
      <c r="AB183" s="78"/>
      <c r="AC183" s="51"/>
      <c r="AD183" s="51"/>
      <c r="AE183" s="78"/>
      <c r="AG183" s="51">
        <f t="shared" si="35"/>
        <v>0</v>
      </c>
      <c r="AH183" s="51">
        <f t="shared" si="36"/>
        <v>0</v>
      </c>
      <c r="AI183" s="51">
        <f t="shared" si="37"/>
        <v>0</v>
      </c>
      <c r="AJ183" s="51">
        <f t="shared" si="38"/>
        <v>0</v>
      </c>
      <c r="AK183"/>
      <c r="AL183"/>
      <c r="AM183"/>
      <c r="AN183"/>
      <c r="AO183"/>
      <c r="AP183"/>
      <c r="AQ183"/>
      <c r="AR183"/>
      <c r="AS183"/>
      <c r="AT183"/>
      <c r="AU183"/>
    </row>
    <row r="184" spans="1:47" x14ac:dyDescent="0.25">
      <c r="A184" t="str">
        <f t="shared" si="28"/>
        <v>GRANTS</v>
      </c>
      <c r="B184" s="75">
        <v>44027</v>
      </c>
      <c r="C184" s="228">
        <f>Schools!A62</f>
        <v>3025949</v>
      </c>
      <c r="D184" t="str">
        <f>VLOOKUP(C184,Schools!A:B,2,0)</f>
        <v>Menorah Foundation School</v>
      </c>
      <c r="E184" t="str">
        <f>VLOOKUP(C184,Schools!$A:$Z,3,0)</f>
        <v>M</v>
      </c>
      <c r="F184" s="78"/>
      <c r="G184" s="74" t="s">
        <v>3620</v>
      </c>
      <c r="H184" s="74"/>
      <c r="I184" t="str">
        <f t="shared" si="29"/>
        <v>10166/543965</v>
      </c>
      <c r="J184">
        <f>VLOOKUP(C184,Schools!$A:$Z,9,0)</f>
        <v>400110</v>
      </c>
      <c r="K184" s="74" t="s">
        <v>85</v>
      </c>
      <c r="L184" s="159" t="s">
        <v>86</v>
      </c>
      <c r="M184" s="74" t="s">
        <v>4028</v>
      </c>
      <c r="N184" s="77" t="str">
        <f>VLOOKUP(C184,Schools!A:D,4,0)</f>
        <v>Primary</v>
      </c>
      <c r="O184" s="74">
        <f t="shared" si="34"/>
        <v>10166</v>
      </c>
      <c r="P184" s="77">
        <f t="shared" si="30"/>
        <v>543965</v>
      </c>
      <c r="Q184" s="227"/>
      <c r="R184" s="78"/>
      <c r="S184" s="465"/>
      <c r="T184" s="78"/>
      <c r="U184" s="78"/>
      <c r="V184" s="78"/>
      <c r="W184" s="78"/>
      <c r="X184" s="78"/>
      <c r="Y184" s="78"/>
      <c r="Z184" s="78"/>
      <c r="AA184" s="78"/>
      <c r="AB184" s="78"/>
      <c r="AC184" s="51"/>
      <c r="AD184" s="51"/>
      <c r="AE184" s="78"/>
      <c r="AG184" s="51">
        <f t="shared" si="35"/>
        <v>0</v>
      </c>
      <c r="AH184" s="51">
        <f t="shared" si="36"/>
        <v>0</v>
      </c>
      <c r="AI184" s="51">
        <f t="shared" si="37"/>
        <v>0</v>
      </c>
      <c r="AJ184" s="51">
        <f t="shared" si="38"/>
        <v>0</v>
      </c>
      <c r="AK184"/>
      <c r="AL184"/>
      <c r="AM184"/>
      <c r="AN184"/>
      <c r="AO184"/>
      <c r="AP184"/>
      <c r="AQ184"/>
      <c r="AR184"/>
      <c r="AS184"/>
      <c r="AT184"/>
      <c r="AU184"/>
    </row>
    <row r="185" spans="1:47" x14ac:dyDescent="0.25">
      <c r="A185" t="str">
        <f t="shared" si="28"/>
        <v>GRANTS</v>
      </c>
      <c r="B185" s="75">
        <v>44027</v>
      </c>
      <c r="C185" s="228">
        <f>Schools!A63</f>
        <v>3023513</v>
      </c>
      <c r="D185" t="str">
        <f>VLOOKUP(C185,Schools!A:B,2,0)</f>
        <v>Menorah Primary School</v>
      </c>
      <c r="E185" t="str">
        <f>VLOOKUP(C185,Schools!$A:$Z,3,0)</f>
        <v>M</v>
      </c>
      <c r="F185" s="78"/>
      <c r="G185" s="74" t="s">
        <v>3620</v>
      </c>
      <c r="H185" s="74"/>
      <c r="I185" t="str">
        <f t="shared" si="29"/>
        <v>10166/543965</v>
      </c>
      <c r="J185">
        <f>VLOOKUP(C185,Schools!$A:$Z,9,0)</f>
        <v>400007</v>
      </c>
      <c r="K185" s="74" t="s">
        <v>85</v>
      </c>
      <c r="L185" s="159" t="s">
        <v>86</v>
      </c>
      <c r="M185" s="74" t="s">
        <v>4028</v>
      </c>
      <c r="N185" s="77" t="str">
        <f>VLOOKUP(C185,Schools!A:D,4,0)</f>
        <v>Primary</v>
      </c>
      <c r="O185" s="74">
        <f t="shared" si="34"/>
        <v>10166</v>
      </c>
      <c r="P185" s="77">
        <f t="shared" si="30"/>
        <v>543965</v>
      </c>
      <c r="Q185" s="227"/>
      <c r="R185" s="78"/>
      <c r="S185" s="465"/>
      <c r="T185" s="78"/>
      <c r="U185" s="78"/>
      <c r="V185" s="78"/>
      <c r="W185" s="78"/>
      <c r="X185" s="78"/>
      <c r="Y185" s="78"/>
      <c r="Z185" s="78"/>
      <c r="AA185" s="78"/>
      <c r="AB185" s="78"/>
      <c r="AC185" s="51"/>
      <c r="AD185" s="51"/>
      <c r="AE185" s="78"/>
      <c r="AG185" s="51">
        <f t="shared" si="35"/>
        <v>0</v>
      </c>
      <c r="AH185" s="51">
        <f t="shared" si="36"/>
        <v>0</v>
      </c>
      <c r="AI185" s="51">
        <f t="shared" si="37"/>
        <v>0</v>
      </c>
      <c r="AJ185" s="51">
        <f t="shared" si="38"/>
        <v>0</v>
      </c>
      <c r="AK185"/>
      <c r="AL185"/>
      <c r="AM185"/>
      <c r="AN185"/>
      <c r="AO185"/>
      <c r="AP185"/>
      <c r="AQ185"/>
      <c r="AR185"/>
      <c r="AS185"/>
      <c r="AT185"/>
      <c r="AU185"/>
    </row>
    <row r="186" spans="1:47" x14ac:dyDescent="0.25">
      <c r="A186" t="str">
        <f t="shared" si="28"/>
        <v>GRANTS</v>
      </c>
      <c r="B186" s="75">
        <v>44027</v>
      </c>
      <c r="C186" s="228">
        <f>Schools!A65</f>
        <v>3023305</v>
      </c>
      <c r="D186" t="str">
        <f>VLOOKUP(C186,Schools!A:B,2,0)</f>
        <v>Monken Hadley C E Primary School</v>
      </c>
      <c r="E186" t="str">
        <f>VLOOKUP(C186,Schools!$A:$Z,3,0)</f>
        <v>M</v>
      </c>
      <c r="F186" s="78"/>
      <c r="G186" s="74" t="s">
        <v>3620</v>
      </c>
      <c r="H186" s="74"/>
      <c r="I186" t="str">
        <f t="shared" si="29"/>
        <v>10166/543965</v>
      </c>
      <c r="J186">
        <f>VLOOKUP(C186,Schools!$A:$Z,9,0)</f>
        <v>400086</v>
      </c>
      <c r="K186" s="74" t="s">
        <v>85</v>
      </c>
      <c r="L186" s="159" t="s">
        <v>86</v>
      </c>
      <c r="M186" s="74" t="s">
        <v>4028</v>
      </c>
      <c r="N186" s="77" t="str">
        <f>VLOOKUP(C186,Schools!A:D,4,0)</f>
        <v>Primary</v>
      </c>
      <c r="O186" s="74">
        <f t="shared" si="34"/>
        <v>10166</v>
      </c>
      <c r="P186" s="77">
        <f t="shared" si="30"/>
        <v>543965</v>
      </c>
      <c r="Q186" s="227"/>
      <c r="R186" s="78"/>
      <c r="S186" s="465"/>
      <c r="T186" s="78"/>
      <c r="U186" s="78"/>
      <c r="V186" s="78"/>
      <c r="W186" s="78"/>
      <c r="X186" s="78"/>
      <c r="Y186" s="78"/>
      <c r="Z186" s="78"/>
      <c r="AA186" s="78"/>
      <c r="AB186" s="78"/>
      <c r="AC186" s="51"/>
      <c r="AD186" s="51"/>
      <c r="AE186" s="78"/>
      <c r="AG186" s="51">
        <f t="shared" si="35"/>
        <v>0</v>
      </c>
      <c r="AH186" s="51">
        <f t="shared" si="36"/>
        <v>0</v>
      </c>
      <c r="AI186" s="51">
        <f t="shared" si="37"/>
        <v>0</v>
      </c>
      <c r="AJ186" s="51">
        <f t="shared" si="38"/>
        <v>0</v>
      </c>
      <c r="AK186"/>
      <c r="AL186"/>
      <c r="AM186"/>
      <c r="AN186"/>
      <c r="AO186"/>
      <c r="AP186"/>
      <c r="AQ186"/>
      <c r="AR186"/>
      <c r="AS186"/>
      <c r="AT186"/>
      <c r="AU186"/>
    </row>
    <row r="187" spans="1:47" x14ac:dyDescent="0.25">
      <c r="A187" t="str">
        <f t="shared" si="28"/>
        <v>GRANTS</v>
      </c>
      <c r="B187" s="75">
        <v>44027</v>
      </c>
      <c r="C187" s="228">
        <f>Schools!A66</f>
        <v>3022042</v>
      </c>
      <c r="D187" t="str">
        <f>VLOOKUP(C187,Schools!A:B,2,0)</f>
        <v>Monkfrith School</v>
      </c>
      <c r="E187" t="str">
        <f>VLOOKUP(C187,Schools!$A:$Z,3,0)</f>
        <v>M</v>
      </c>
      <c r="F187" s="78"/>
      <c r="G187" s="74" t="s">
        <v>3620</v>
      </c>
      <c r="H187" s="74"/>
      <c r="I187" t="str">
        <f t="shared" si="29"/>
        <v>10166/543965</v>
      </c>
      <c r="J187">
        <f>VLOOKUP(C187,Schools!$A:$Z,9,0)</f>
        <v>400048</v>
      </c>
      <c r="K187" s="74" t="s">
        <v>85</v>
      </c>
      <c r="L187" s="159" t="s">
        <v>86</v>
      </c>
      <c r="M187" s="74" t="s">
        <v>4028</v>
      </c>
      <c r="N187" s="77" t="str">
        <f>VLOOKUP(C187,Schools!A:D,4,0)</f>
        <v>Primary</v>
      </c>
      <c r="O187" s="74">
        <f t="shared" si="34"/>
        <v>10166</v>
      </c>
      <c r="P187" s="77">
        <f t="shared" si="30"/>
        <v>543965</v>
      </c>
      <c r="Q187" s="227"/>
      <c r="R187" s="78"/>
      <c r="S187" s="465"/>
      <c r="T187" s="78"/>
      <c r="U187" s="78"/>
      <c r="V187" s="78"/>
      <c r="W187" s="78"/>
      <c r="X187" s="78"/>
      <c r="Y187" s="78"/>
      <c r="Z187" s="78"/>
      <c r="AA187" s="78"/>
      <c r="AB187" s="78"/>
      <c r="AC187" s="51"/>
      <c r="AD187" s="51"/>
      <c r="AE187" s="78"/>
      <c r="AG187" s="51">
        <f t="shared" si="35"/>
        <v>0</v>
      </c>
      <c r="AH187" s="51">
        <f t="shared" si="36"/>
        <v>0</v>
      </c>
      <c r="AI187" s="51">
        <f t="shared" si="37"/>
        <v>0</v>
      </c>
      <c r="AJ187" s="51">
        <f t="shared" si="38"/>
        <v>0</v>
      </c>
      <c r="AK187"/>
      <c r="AL187"/>
      <c r="AM187"/>
      <c r="AN187"/>
      <c r="AO187"/>
      <c r="AP187"/>
      <c r="AQ187"/>
      <c r="AR187"/>
      <c r="AS187"/>
      <c r="AT187"/>
      <c r="AU187"/>
    </row>
    <row r="188" spans="1:47" x14ac:dyDescent="0.25">
      <c r="A188" t="str">
        <f t="shared" si="28"/>
        <v>GRANTS</v>
      </c>
      <c r="B188" s="75">
        <v>44027</v>
      </c>
      <c r="C188" s="228">
        <f>Schools!A67</f>
        <v>3022044</v>
      </c>
      <c r="D188" t="str">
        <f>VLOOKUP(C188,Schools!A:B,2,0)</f>
        <v>Moss Hall Infant School</v>
      </c>
      <c r="E188" t="str">
        <f>VLOOKUP(C188,Schools!$A:$Z,3,0)</f>
        <v>M</v>
      </c>
      <c r="F188" s="78"/>
      <c r="G188" s="74" t="s">
        <v>3620</v>
      </c>
      <c r="H188" s="74"/>
      <c r="I188" t="str">
        <f t="shared" si="29"/>
        <v>10166/543965</v>
      </c>
      <c r="J188">
        <f>VLOOKUP(C188,Schools!$A:$Z,9,0)</f>
        <v>400087</v>
      </c>
      <c r="K188" s="74" t="s">
        <v>85</v>
      </c>
      <c r="L188" s="159" t="s">
        <v>86</v>
      </c>
      <c r="M188" s="74" t="s">
        <v>4028</v>
      </c>
      <c r="N188" s="77" t="str">
        <f>VLOOKUP(C188,Schools!A:D,4,0)</f>
        <v>Primary</v>
      </c>
      <c r="O188" s="74">
        <f t="shared" si="34"/>
        <v>10166</v>
      </c>
      <c r="P188" s="77">
        <f t="shared" si="30"/>
        <v>543965</v>
      </c>
      <c r="Q188" s="227"/>
      <c r="R188" s="78"/>
      <c r="S188" s="465"/>
      <c r="T188" s="78"/>
      <c r="U188" s="78"/>
      <c r="V188" s="78"/>
      <c r="W188" s="78"/>
      <c r="X188" s="78"/>
      <c r="Y188" s="78"/>
      <c r="Z188" s="78"/>
      <c r="AA188" s="78"/>
      <c r="AB188" s="78"/>
      <c r="AC188" s="51"/>
      <c r="AD188" s="51"/>
      <c r="AE188" s="78"/>
      <c r="AG188" s="51">
        <f t="shared" si="35"/>
        <v>0</v>
      </c>
      <c r="AH188" s="51">
        <f t="shared" si="36"/>
        <v>0</v>
      </c>
      <c r="AI188" s="51">
        <f t="shared" si="37"/>
        <v>0</v>
      </c>
      <c r="AJ188" s="51">
        <f t="shared" si="38"/>
        <v>0</v>
      </c>
      <c r="AK188"/>
      <c r="AL188"/>
      <c r="AM188"/>
      <c r="AN188"/>
      <c r="AO188"/>
      <c r="AP188"/>
      <c r="AQ188"/>
      <c r="AR188"/>
      <c r="AS188"/>
      <c r="AT188"/>
      <c r="AU188"/>
    </row>
    <row r="189" spans="1:47" x14ac:dyDescent="0.25">
      <c r="A189" t="str">
        <f t="shared" si="28"/>
        <v>GRANTS</v>
      </c>
      <c r="B189" s="75">
        <v>44027</v>
      </c>
      <c r="C189" s="228">
        <f>Schools!A69</f>
        <v>3022053</v>
      </c>
      <c r="D189" t="str">
        <f>VLOOKUP(C189,Schools!A:B,2,0)</f>
        <v>Noam Primary School</v>
      </c>
      <c r="E189" t="str">
        <f>VLOOKUP(C189,Schools!$A:$Z,3,0)</f>
        <v>M</v>
      </c>
      <c r="F189" s="78"/>
      <c r="G189" s="74" t="s">
        <v>3620</v>
      </c>
      <c r="H189" s="74"/>
      <c r="I189" t="str">
        <f t="shared" si="29"/>
        <v>10166/543965</v>
      </c>
      <c r="J189">
        <f>VLOOKUP(C189,Schools!$A:$Z,9,0)</f>
        <v>158733</v>
      </c>
      <c r="K189" s="74" t="s">
        <v>85</v>
      </c>
      <c r="L189" s="159" t="s">
        <v>86</v>
      </c>
      <c r="M189" s="74" t="s">
        <v>4028</v>
      </c>
      <c r="N189" s="77" t="str">
        <f>VLOOKUP(C189,Schools!A:D,4,0)</f>
        <v>Primary</v>
      </c>
      <c r="O189" s="74">
        <f t="shared" si="34"/>
        <v>10166</v>
      </c>
      <c r="P189" s="77">
        <f t="shared" si="30"/>
        <v>543965</v>
      </c>
      <c r="Q189" s="227"/>
      <c r="R189" s="78"/>
      <c r="S189" s="465"/>
      <c r="T189" s="78"/>
      <c r="U189" s="78"/>
      <c r="V189" s="78"/>
      <c r="W189" s="78"/>
      <c r="X189" s="78"/>
      <c r="Y189" s="78"/>
      <c r="Z189" s="78"/>
      <c r="AA189" s="78"/>
      <c r="AB189" s="78"/>
      <c r="AC189" s="51"/>
      <c r="AD189" s="51"/>
      <c r="AE189" s="78"/>
      <c r="AG189" s="51">
        <f t="shared" si="35"/>
        <v>0</v>
      </c>
      <c r="AH189" s="51">
        <f t="shared" si="36"/>
        <v>0</v>
      </c>
      <c r="AI189" s="51">
        <f t="shared" si="37"/>
        <v>0</v>
      </c>
      <c r="AJ189" s="51">
        <f t="shared" si="38"/>
        <v>0</v>
      </c>
      <c r="AK189"/>
      <c r="AL189"/>
      <c r="AM189"/>
      <c r="AN189"/>
      <c r="AO189"/>
      <c r="AP189"/>
      <c r="AQ189"/>
      <c r="AR189"/>
      <c r="AS189"/>
      <c r="AT189"/>
      <c r="AU189"/>
    </row>
    <row r="190" spans="1:47" x14ac:dyDescent="0.25">
      <c r="A190" t="str">
        <f t="shared" si="28"/>
        <v>GRANTS</v>
      </c>
      <c r="B190" s="75">
        <v>44027</v>
      </c>
      <c r="C190" s="228">
        <f>Schools!A70</f>
        <v>3022045</v>
      </c>
      <c r="D190" t="str">
        <f>VLOOKUP(C190,Schools!A:B,2,0)</f>
        <v>Northside School</v>
      </c>
      <c r="E190" t="str">
        <f>VLOOKUP(C190,Schools!$A:$Z,3,0)</f>
        <v>M</v>
      </c>
      <c r="F190" s="78"/>
      <c r="G190" s="74" t="s">
        <v>3620</v>
      </c>
      <c r="H190" s="74"/>
      <c r="I190" t="str">
        <f t="shared" si="29"/>
        <v>10166/543965</v>
      </c>
      <c r="J190">
        <f>VLOOKUP(C190,Schools!$A:$Z,9,0)</f>
        <v>400089</v>
      </c>
      <c r="K190" s="74" t="s">
        <v>85</v>
      </c>
      <c r="L190" s="159" t="s">
        <v>86</v>
      </c>
      <c r="M190" s="74" t="s">
        <v>4028</v>
      </c>
      <c r="N190" s="77" t="str">
        <f>VLOOKUP(C190,Schools!A:D,4,0)</f>
        <v>Primary</v>
      </c>
      <c r="O190" s="74">
        <f t="shared" si="34"/>
        <v>10166</v>
      </c>
      <c r="P190" s="77">
        <f t="shared" si="30"/>
        <v>543965</v>
      </c>
      <c r="Q190" s="227"/>
      <c r="R190" s="78"/>
      <c r="S190" s="465"/>
      <c r="T190" s="78"/>
      <c r="U190" s="78"/>
      <c r="V190" s="78"/>
      <c r="W190" s="78"/>
      <c r="X190" s="78"/>
      <c r="Y190" s="78"/>
      <c r="Z190" s="78"/>
      <c r="AA190" s="78"/>
      <c r="AB190" s="78"/>
      <c r="AC190" s="51"/>
      <c r="AD190" s="51"/>
      <c r="AE190" s="78"/>
      <c r="AG190" s="51">
        <f t="shared" si="35"/>
        <v>0</v>
      </c>
      <c r="AH190" s="51">
        <f t="shared" si="36"/>
        <v>0</v>
      </c>
      <c r="AI190" s="51">
        <f t="shared" si="37"/>
        <v>0</v>
      </c>
      <c r="AJ190" s="51">
        <f t="shared" si="38"/>
        <v>0</v>
      </c>
      <c r="AK190"/>
      <c r="AL190"/>
      <c r="AM190"/>
      <c r="AN190"/>
      <c r="AO190"/>
      <c r="AP190"/>
      <c r="AQ190"/>
      <c r="AR190"/>
      <c r="AS190"/>
      <c r="AT190"/>
      <c r="AU190"/>
    </row>
    <row r="191" spans="1:47" x14ac:dyDescent="0.25">
      <c r="A191" t="str">
        <f t="shared" si="28"/>
        <v>GRANTS</v>
      </c>
      <c r="B191" s="75">
        <v>44027</v>
      </c>
      <c r="C191" s="228">
        <f>Schools!A71</f>
        <v>3022077</v>
      </c>
      <c r="D191" t="str">
        <f>VLOOKUP(C191,Schools!A:B,2,0)</f>
        <v>Orion Primary School</v>
      </c>
      <c r="E191" t="str">
        <f>VLOOKUP(C191,Schools!$A:$Z,3,0)</f>
        <v>M</v>
      </c>
      <c r="F191" s="78"/>
      <c r="G191" s="74" t="s">
        <v>3620</v>
      </c>
      <c r="H191" s="74"/>
      <c r="I191" t="str">
        <f t="shared" si="29"/>
        <v>10166/543965</v>
      </c>
      <c r="J191">
        <f>VLOOKUP(C191,Schools!$A:$Z,9,0)</f>
        <v>400113</v>
      </c>
      <c r="K191" s="74" t="s">
        <v>85</v>
      </c>
      <c r="L191" s="159" t="s">
        <v>86</v>
      </c>
      <c r="M191" s="74" t="s">
        <v>4028</v>
      </c>
      <c r="N191" s="77" t="str">
        <f>VLOOKUP(C191,Schools!A:D,4,0)</f>
        <v>Primary</v>
      </c>
      <c r="O191" s="74">
        <f t="shared" si="34"/>
        <v>10166</v>
      </c>
      <c r="P191" s="77">
        <f t="shared" si="30"/>
        <v>543965</v>
      </c>
      <c r="Q191" s="227"/>
      <c r="R191" s="78"/>
      <c r="S191" s="465"/>
      <c r="T191" s="78"/>
      <c r="U191" s="78"/>
      <c r="V191" s="78"/>
      <c r="W191" s="78"/>
      <c r="X191" s="78"/>
      <c r="Y191" s="78"/>
      <c r="Z191" s="78"/>
      <c r="AA191" s="78"/>
      <c r="AB191" s="78"/>
      <c r="AC191" s="51"/>
      <c r="AD191" s="51"/>
      <c r="AE191" s="78"/>
      <c r="AG191" s="51">
        <f t="shared" si="35"/>
        <v>0</v>
      </c>
      <c r="AH191" s="51">
        <f t="shared" si="36"/>
        <v>0</v>
      </c>
      <c r="AI191" s="51">
        <f t="shared" si="37"/>
        <v>0</v>
      </c>
      <c r="AJ191" s="51">
        <f t="shared" si="38"/>
        <v>0</v>
      </c>
      <c r="AK191"/>
      <c r="AL191"/>
      <c r="AM191"/>
      <c r="AN191"/>
      <c r="AO191"/>
      <c r="AP191"/>
      <c r="AQ191"/>
      <c r="AR191"/>
      <c r="AS191"/>
      <c r="AT191"/>
      <c r="AU191"/>
    </row>
    <row r="192" spans="1:47" x14ac:dyDescent="0.25">
      <c r="A192" t="str">
        <f t="shared" ref="A192:A220" si="39">$B$3</f>
        <v>GRANTS</v>
      </c>
      <c r="B192" s="75">
        <v>44027</v>
      </c>
      <c r="C192" s="228">
        <f>Schools!A72</f>
        <v>3025201</v>
      </c>
      <c r="D192" t="str">
        <f>VLOOKUP(C192,Schools!A:B,2,0)</f>
        <v>Osidge Primary School</v>
      </c>
      <c r="E192" t="str">
        <f>VLOOKUP(C192,Schools!$A:$Z,3,0)</f>
        <v>M</v>
      </c>
      <c r="F192" s="78"/>
      <c r="G192" s="74" t="s">
        <v>3620</v>
      </c>
      <c r="H192" s="74"/>
      <c r="I192" t="str">
        <f t="shared" si="29"/>
        <v>10166/543965</v>
      </c>
      <c r="J192">
        <f>VLOOKUP(C192,Schools!$A:$Z,9,0)</f>
        <v>400021</v>
      </c>
      <c r="K192" s="74" t="s">
        <v>85</v>
      </c>
      <c r="L192" s="159" t="s">
        <v>86</v>
      </c>
      <c r="M192" s="74" t="s">
        <v>4028</v>
      </c>
      <c r="N192" s="77" t="str">
        <f>VLOOKUP(C192,Schools!A:D,4,0)</f>
        <v>Primary</v>
      </c>
      <c r="O192" s="74">
        <f t="shared" si="34"/>
        <v>10166</v>
      </c>
      <c r="P192" s="77">
        <f t="shared" si="30"/>
        <v>543965</v>
      </c>
      <c r="Q192" s="227"/>
      <c r="R192" s="78"/>
      <c r="S192" s="465"/>
      <c r="T192" s="78"/>
      <c r="U192" s="78"/>
      <c r="V192" s="78"/>
      <c r="W192" s="78"/>
      <c r="X192" s="78"/>
      <c r="Y192" s="78"/>
      <c r="Z192" s="78"/>
      <c r="AA192" s="78"/>
      <c r="AB192" s="78"/>
      <c r="AC192" s="51"/>
      <c r="AD192" s="51"/>
      <c r="AE192" s="78"/>
      <c r="AG192" s="51">
        <f t="shared" si="35"/>
        <v>0</v>
      </c>
      <c r="AH192" s="51">
        <f t="shared" si="36"/>
        <v>0</v>
      </c>
      <c r="AI192" s="51">
        <f t="shared" si="37"/>
        <v>0</v>
      </c>
      <c r="AJ192" s="51">
        <f t="shared" si="38"/>
        <v>0</v>
      </c>
      <c r="AK192"/>
      <c r="AL192"/>
      <c r="AM192"/>
      <c r="AN192"/>
      <c r="AO192"/>
      <c r="AP192"/>
      <c r="AQ192"/>
      <c r="AR192"/>
      <c r="AS192"/>
      <c r="AT192"/>
      <c r="AU192"/>
    </row>
    <row r="193" spans="1:47" x14ac:dyDescent="0.25">
      <c r="A193" t="str">
        <f t="shared" si="39"/>
        <v>GRANTS</v>
      </c>
      <c r="B193" s="75">
        <v>44027</v>
      </c>
      <c r="C193" s="228">
        <f>Schools!A73</f>
        <v>3023501</v>
      </c>
      <c r="D193" t="str">
        <f>VLOOKUP(C193,Schools!A:B,2,0)</f>
        <v>Our Lady of Lourdes School</v>
      </c>
      <c r="E193" t="str">
        <f>VLOOKUP(C193,Schools!$A:$Z,3,0)</f>
        <v>M</v>
      </c>
      <c r="F193" s="78"/>
      <c r="G193" s="74" t="s">
        <v>3620</v>
      </c>
      <c r="H193" s="74"/>
      <c r="I193" t="str">
        <f t="shared" ref="I193:I220" si="40">O193&amp;"/"&amp;P193</f>
        <v>10166/543965</v>
      </c>
      <c r="J193">
        <f>VLOOKUP(C193,Schools!$A:$Z,9,0)</f>
        <v>400003</v>
      </c>
      <c r="K193" s="74" t="s">
        <v>85</v>
      </c>
      <c r="L193" s="159" t="s">
        <v>86</v>
      </c>
      <c r="M193" s="74" t="s">
        <v>4028</v>
      </c>
      <c r="N193" s="77" t="str">
        <f>VLOOKUP(C193,Schools!A:D,4,0)</f>
        <v>Primary</v>
      </c>
      <c r="O193" s="74">
        <f t="shared" si="34"/>
        <v>10166</v>
      </c>
      <c r="P193" s="77">
        <f t="shared" ref="P193:P220" si="41">IF(E193="M",543965,516500)</f>
        <v>543965</v>
      </c>
      <c r="Q193" s="227"/>
      <c r="R193" s="78"/>
      <c r="S193" s="465"/>
      <c r="T193" s="78"/>
      <c r="U193" s="78"/>
      <c r="V193" s="78"/>
      <c r="W193" s="78"/>
      <c r="X193" s="78"/>
      <c r="Y193" s="78"/>
      <c r="Z193" s="78"/>
      <c r="AA193" s="78"/>
      <c r="AB193" s="78"/>
      <c r="AC193" s="51"/>
      <c r="AD193" s="51"/>
      <c r="AE193" s="78"/>
      <c r="AG193" s="51">
        <f t="shared" si="35"/>
        <v>0</v>
      </c>
      <c r="AH193" s="51">
        <f t="shared" si="36"/>
        <v>0</v>
      </c>
      <c r="AI193" s="51">
        <f t="shared" si="37"/>
        <v>0</v>
      </c>
      <c r="AJ193" s="51">
        <f t="shared" si="38"/>
        <v>0</v>
      </c>
      <c r="AK193"/>
      <c r="AL193"/>
      <c r="AM193"/>
      <c r="AN193"/>
      <c r="AO193"/>
      <c r="AP193"/>
      <c r="AQ193"/>
      <c r="AR193"/>
      <c r="AS193"/>
      <c r="AT193"/>
      <c r="AU193"/>
    </row>
    <row r="194" spans="1:47" x14ac:dyDescent="0.25">
      <c r="A194" t="str">
        <f t="shared" si="39"/>
        <v>GRANTS</v>
      </c>
      <c r="B194" s="75">
        <v>44027</v>
      </c>
      <c r="C194" s="228">
        <f>Schools!A74</f>
        <v>3022078</v>
      </c>
      <c r="D194" t="str">
        <f>VLOOKUP(C194,Schools!A:B,2,0)</f>
        <v>Pardes House School</v>
      </c>
      <c r="E194" t="str">
        <f>VLOOKUP(C194,Schools!$A:$Z,3,0)</f>
        <v>M</v>
      </c>
      <c r="F194" s="78"/>
      <c r="G194" s="74" t="s">
        <v>3620</v>
      </c>
      <c r="H194" s="74"/>
      <c r="I194" t="str">
        <f t="shared" si="40"/>
        <v>10166/543965</v>
      </c>
      <c r="J194">
        <f>VLOOKUP(C194,Schools!$A:$Z,9,0)</f>
        <v>400014</v>
      </c>
      <c r="K194" s="74" t="s">
        <v>85</v>
      </c>
      <c r="L194" s="159" t="s">
        <v>86</v>
      </c>
      <c r="M194" s="74" t="s">
        <v>4028</v>
      </c>
      <c r="N194" s="77" t="str">
        <f>VLOOKUP(C194,Schools!A:D,4,0)</f>
        <v>Primary</v>
      </c>
      <c r="O194" s="74">
        <f t="shared" si="34"/>
        <v>10166</v>
      </c>
      <c r="P194" s="77">
        <f t="shared" si="41"/>
        <v>543965</v>
      </c>
      <c r="Q194" s="227"/>
      <c r="R194" s="78"/>
      <c r="S194" s="465"/>
      <c r="T194" s="78"/>
      <c r="U194" s="78"/>
      <c r="V194" s="78"/>
      <c r="W194" s="78"/>
      <c r="X194" s="78"/>
      <c r="Y194" s="78"/>
      <c r="Z194" s="78"/>
      <c r="AA194" s="78"/>
      <c r="AB194" s="78"/>
      <c r="AC194" s="51"/>
      <c r="AD194" s="51"/>
      <c r="AE194" s="78"/>
      <c r="AG194" s="51">
        <f t="shared" si="35"/>
        <v>0</v>
      </c>
      <c r="AH194" s="51">
        <f t="shared" si="36"/>
        <v>0</v>
      </c>
      <c r="AI194" s="51">
        <f t="shared" si="37"/>
        <v>0</v>
      </c>
      <c r="AJ194" s="51">
        <f t="shared" si="38"/>
        <v>0</v>
      </c>
      <c r="AK194"/>
      <c r="AL194"/>
      <c r="AM194"/>
      <c r="AN194"/>
      <c r="AO194"/>
      <c r="AP194"/>
      <c r="AQ194"/>
      <c r="AR194"/>
      <c r="AS194"/>
      <c r="AT194"/>
      <c r="AU194"/>
    </row>
    <row r="195" spans="1:47" x14ac:dyDescent="0.25">
      <c r="A195" t="str">
        <f t="shared" si="39"/>
        <v>GRANTS</v>
      </c>
      <c r="B195" s="75">
        <v>44027</v>
      </c>
      <c r="C195" s="228">
        <f>Schools!A76</f>
        <v>3022071</v>
      </c>
      <c r="D195" t="str">
        <f>VLOOKUP(C195,Schools!A:B,2,0)</f>
        <v>Queenswell Infant and Nursery School</v>
      </c>
      <c r="E195" t="str">
        <f>VLOOKUP(C195,Schools!$A:$Z,3,0)</f>
        <v>M</v>
      </c>
      <c r="F195" s="78"/>
      <c r="G195" s="74" t="s">
        <v>3620</v>
      </c>
      <c r="H195" s="74"/>
      <c r="I195" t="str">
        <f t="shared" si="40"/>
        <v>10166/543965</v>
      </c>
      <c r="J195">
        <f>VLOOKUP(C195,Schools!$A:$Z,9,0)</f>
        <v>400012</v>
      </c>
      <c r="K195" s="74" t="s">
        <v>85</v>
      </c>
      <c r="L195" s="159" t="s">
        <v>86</v>
      </c>
      <c r="M195" s="74" t="s">
        <v>4028</v>
      </c>
      <c r="N195" s="77" t="str">
        <f>VLOOKUP(C195,Schools!A:D,4,0)</f>
        <v>Primary</v>
      </c>
      <c r="O195" s="74">
        <f t="shared" si="34"/>
        <v>10166</v>
      </c>
      <c r="P195" s="77">
        <f t="shared" si="41"/>
        <v>543965</v>
      </c>
      <c r="Q195" s="227"/>
      <c r="R195" s="78"/>
      <c r="S195" s="465"/>
      <c r="T195" s="78"/>
      <c r="U195" s="78"/>
      <c r="V195" s="78"/>
      <c r="W195" s="78"/>
      <c r="X195" s="78"/>
      <c r="Y195" s="78"/>
      <c r="Z195" s="78"/>
      <c r="AA195" s="78"/>
      <c r="AB195" s="78"/>
      <c r="AC195" s="51"/>
      <c r="AD195" s="51"/>
      <c r="AE195" s="78"/>
      <c r="AG195" s="51">
        <f t="shared" si="35"/>
        <v>0</v>
      </c>
      <c r="AH195" s="51">
        <f t="shared" si="36"/>
        <v>0</v>
      </c>
      <c r="AI195" s="51">
        <f t="shared" si="37"/>
        <v>0</v>
      </c>
      <c r="AJ195" s="51">
        <f t="shared" si="38"/>
        <v>0</v>
      </c>
      <c r="AK195"/>
      <c r="AL195"/>
      <c r="AM195"/>
      <c r="AN195"/>
      <c r="AO195"/>
      <c r="AP195"/>
      <c r="AQ195"/>
      <c r="AR195"/>
      <c r="AS195"/>
      <c r="AT195"/>
      <c r="AU195"/>
    </row>
    <row r="196" spans="1:47" x14ac:dyDescent="0.25">
      <c r="A196" t="str">
        <f t="shared" si="39"/>
        <v>GRANTS</v>
      </c>
      <c r="B196" s="75">
        <v>44027</v>
      </c>
      <c r="C196" s="228">
        <f>Schools!A79</f>
        <v>3023512</v>
      </c>
      <c r="D196" t="str">
        <f>VLOOKUP(C196,Schools!A:B,2,0)</f>
        <v>Rosh Pinah</v>
      </c>
      <c r="E196" t="str">
        <f>VLOOKUP(C196,Schools!$A:$Z,3,0)</f>
        <v>M</v>
      </c>
      <c r="F196" s="78"/>
      <c r="G196" s="74" t="s">
        <v>3620</v>
      </c>
      <c r="H196" s="74"/>
      <c r="I196" t="str">
        <f t="shared" si="40"/>
        <v>10166/543965</v>
      </c>
      <c r="J196">
        <f>VLOOKUP(C196,Schools!$A:$Z,9,0)</f>
        <v>400093</v>
      </c>
      <c r="K196" s="74" t="s">
        <v>85</v>
      </c>
      <c r="L196" s="159" t="s">
        <v>86</v>
      </c>
      <c r="M196" s="74" t="s">
        <v>4028</v>
      </c>
      <c r="N196" s="77" t="str">
        <f>VLOOKUP(C196,Schools!A:D,4,0)</f>
        <v>Primary</v>
      </c>
      <c r="O196" s="74">
        <f t="shared" si="34"/>
        <v>10166</v>
      </c>
      <c r="P196" s="77">
        <f t="shared" si="41"/>
        <v>543965</v>
      </c>
      <c r="Q196" s="227"/>
      <c r="R196" s="78"/>
      <c r="S196" s="465"/>
      <c r="T196" s="78"/>
      <c r="U196" s="78"/>
      <c r="V196" s="78"/>
      <c r="W196" s="78"/>
      <c r="X196" s="78"/>
      <c r="Y196" s="78"/>
      <c r="Z196" s="78"/>
      <c r="AA196" s="78"/>
      <c r="AB196" s="78"/>
      <c r="AC196" s="51"/>
      <c r="AD196" s="51"/>
      <c r="AE196" s="78"/>
      <c r="AG196" s="51">
        <f t="shared" si="35"/>
        <v>0</v>
      </c>
      <c r="AH196" s="51">
        <f t="shared" si="36"/>
        <v>0</v>
      </c>
      <c r="AI196" s="51">
        <f t="shared" si="37"/>
        <v>0</v>
      </c>
      <c r="AJ196" s="51">
        <f t="shared" si="38"/>
        <v>0</v>
      </c>
      <c r="AK196"/>
      <c r="AL196"/>
      <c r="AM196"/>
      <c r="AN196"/>
      <c r="AO196"/>
      <c r="AP196"/>
      <c r="AQ196"/>
      <c r="AR196"/>
      <c r="AS196"/>
      <c r="AT196"/>
      <c r="AU196"/>
    </row>
    <row r="197" spans="1:47" x14ac:dyDescent="0.25">
      <c r="A197" t="str">
        <f t="shared" si="39"/>
        <v>GRANTS</v>
      </c>
      <c r="B197" s="75">
        <v>44027</v>
      </c>
      <c r="C197" s="228">
        <f>Schools!A81</f>
        <v>3023510</v>
      </c>
      <c r="D197" t="str">
        <f>VLOOKUP(C197,Schools!A:B,2,0)</f>
        <v>Sacred Heart School</v>
      </c>
      <c r="E197" t="str">
        <f>VLOOKUP(C197,Schools!$A:$Z,3,0)</f>
        <v>M</v>
      </c>
      <c r="F197" s="78"/>
      <c r="G197" s="74" t="s">
        <v>3620</v>
      </c>
      <c r="H197" s="74"/>
      <c r="I197" t="str">
        <f t="shared" si="40"/>
        <v>10166/543965</v>
      </c>
      <c r="J197">
        <f>VLOOKUP(C197,Schools!$A:$Z,9,0)</f>
        <v>400071</v>
      </c>
      <c r="K197" s="74" t="s">
        <v>85</v>
      </c>
      <c r="L197" s="159" t="s">
        <v>86</v>
      </c>
      <c r="M197" s="74" t="s">
        <v>4028</v>
      </c>
      <c r="N197" s="77" t="str">
        <f>VLOOKUP(C197,Schools!A:D,4,0)</f>
        <v>Primary</v>
      </c>
      <c r="O197" s="74">
        <f t="shared" si="34"/>
        <v>10166</v>
      </c>
      <c r="P197" s="77">
        <f t="shared" si="41"/>
        <v>543965</v>
      </c>
      <c r="Q197" s="227"/>
      <c r="R197" s="78"/>
      <c r="S197" s="465"/>
      <c r="T197" s="78"/>
      <c r="U197" s="78"/>
      <c r="V197" s="78"/>
      <c r="W197" s="78"/>
      <c r="X197" s="78"/>
      <c r="Y197" s="78"/>
      <c r="Z197" s="78"/>
      <c r="AA197" s="78"/>
      <c r="AB197" s="78"/>
      <c r="AC197" s="51"/>
      <c r="AD197" s="51"/>
      <c r="AE197" s="78"/>
      <c r="AG197" s="51">
        <f t="shared" si="35"/>
        <v>0</v>
      </c>
      <c r="AH197" s="51">
        <f t="shared" si="36"/>
        <v>0</v>
      </c>
      <c r="AI197" s="51">
        <f t="shared" si="37"/>
        <v>0</v>
      </c>
      <c r="AJ197" s="51">
        <f t="shared" si="38"/>
        <v>0</v>
      </c>
      <c r="AK197"/>
      <c r="AL197"/>
      <c r="AM197"/>
      <c r="AN197"/>
      <c r="AO197"/>
      <c r="AP197"/>
      <c r="AQ197"/>
      <c r="AR197"/>
      <c r="AS197"/>
      <c r="AT197"/>
      <c r="AU197"/>
    </row>
    <row r="198" spans="1:47" x14ac:dyDescent="0.25">
      <c r="A198" t="str">
        <f t="shared" si="39"/>
        <v>GRANTS</v>
      </c>
      <c r="B198" s="75">
        <v>44027</v>
      </c>
      <c r="C198" s="228">
        <f>Schools!A82</f>
        <v>3023502</v>
      </c>
      <c r="D198" t="str">
        <f>VLOOKUP(C198,Schools!A:B,2,0)</f>
        <v>St Agnes RC Primary School</v>
      </c>
      <c r="E198" t="str">
        <f>VLOOKUP(C198,Schools!$A:$Z,3,0)</f>
        <v>M</v>
      </c>
      <c r="F198" s="78"/>
      <c r="G198" s="74" t="s">
        <v>3620</v>
      </c>
      <c r="H198" s="74"/>
      <c r="I198" t="str">
        <f t="shared" si="40"/>
        <v>10166/543965</v>
      </c>
      <c r="J198">
        <f>VLOOKUP(C198,Schools!$A:$Z,9,0)</f>
        <v>400096</v>
      </c>
      <c r="K198" s="74" t="s">
        <v>85</v>
      </c>
      <c r="L198" s="159" t="s">
        <v>86</v>
      </c>
      <c r="M198" s="74" t="s">
        <v>4028</v>
      </c>
      <c r="N198" s="77" t="str">
        <f>VLOOKUP(C198,Schools!A:D,4,0)</f>
        <v>Primary</v>
      </c>
      <c r="O198" s="74">
        <f t="shared" si="34"/>
        <v>10166</v>
      </c>
      <c r="P198" s="77">
        <f t="shared" si="41"/>
        <v>543965</v>
      </c>
      <c r="Q198" s="227"/>
      <c r="R198" s="78"/>
      <c r="S198" s="465"/>
      <c r="T198" s="78"/>
      <c r="U198" s="78"/>
      <c r="V198" s="78"/>
      <c r="W198" s="78"/>
      <c r="X198" s="78"/>
      <c r="Y198" s="78"/>
      <c r="Z198" s="78"/>
      <c r="AA198" s="78"/>
      <c r="AB198" s="78"/>
      <c r="AC198" s="51"/>
      <c r="AD198" s="51"/>
      <c r="AE198" s="78"/>
      <c r="AG198" s="51">
        <f t="shared" si="35"/>
        <v>0</v>
      </c>
      <c r="AH198" s="51">
        <f t="shared" si="36"/>
        <v>0</v>
      </c>
      <c r="AI198" s="51">
        <f t="shared" si="37"/>
        <v>0</v>
      </c>
      <c r="AJ198" s="51">
        <f t="shared" si="38"/>
        <v>0</v>
      </c>
      <c r="AK198"/>
      <c r="AL198"/>
      <c r="AM198"/>
      <c r="AN198"/>
      <c r="AO198"/>
      <c r="AP198"/>
      <c r="AQ198"/>
      <c r="AR198"/>
      <c r="AS198"/>
      <c r="AT198"/>
      <c r="AU198"/>
    </row>
    <row r="199" spans="1:47" x14ac:dyDescent="0.25">
      <c r="A199" t="str">
        <f t="shared" si="39"/>
        <v>GRANTS</v>
      </c>
      <c r="B199" s="75">
        <v>44027</v>
      </c>
      <c r="C199" s="228">
        <f>Schools!A83</f>
        <v>3023315</v>
      </c>
      <c r="D199" t="str">
        <f>VLOOKUP(C199,Schools!A:B,2,0)</f>
        <v>St Andrew's C E</v>
      </c>
      <c r="E199" t="str">
        <f>VLOOKUP(C199,Schools!$A:$Z,3,0)</f>
        <v>M</v>
      </c>
      <c r="F199" s="78"/>
      <c r="G199" s="74" t="s">
        <v>3620</v>
      </c>
      <c r="H199" s="74"/>
      <c r="I199" t="str">
        <f t="shared" si="40"/>
        <v>10166/543965</v>
      </c>
      <c r="J199">
        <f>VLOOKUP(C199,Schools!$A:$Z,9,0)</f>
        <v>400062</v>
      </c>
      <c r="K199" s="74" t="s">
        <v>85</v>
      </c>
      <c r="L199" s="159" t="s">
        <v>86</v>
      </c>
      <c r="M199" s="74" t="s">
        <v>4028</v>
      </c>
      <c r="N199" s="77" t="str">
        <f>VLOOKUP(C199,Schools!A:D,4,0)</f>
        <v>Primary</v>
      </c>
      <c r="O199" s="74">
        <f t="shared" si="34"/>
        <v>10166</v>
      </c>
      <c r="P199" s="77">
        <f t="shared" si="41"/>
        <v>543965</v>
      </c>
      <c r="Q199" s="227"/>
      <c r="R199" s="78"/>
      <c r="S199" s="465"/>
      <c r="T199" s="78"/>
      <c r="U199" s="78"/>
      <c r="V199" s="78"/>
      <c r="W199" s="78"/>
      <c r="X199" s="78"/>
      <c r="Y199" s="78"/>
      <c r="Z199" s="78"/>
      <c r="AA199" s="78"/>
      <c r="AB199" s="78"/>
      <c r="AC199" s="51"/>
      <c r="AD199" s="51"/>
      <c r="AE199" s="78"/>
      <c r="AG199" s="51">
        <f t="shared" si="35"/>
        <v>0</v>
      </c>
      <c r="AH199" s="51">
        <f t="shared" si="36"/>
        <v>0</v>
      </c>
      <c r="AI199" s="51">
        <f t="shared" si="37"/>
        <v>0</v>
      </c>
      <c r="AJ199" s="51">
        <f t="shared" si="38"/>
        <v>0</v>
      </c>
      <c r="AK199"/>
      <c r="AL199"/>
      <c r="AM199"/>
      <c r="AN199"/>
      <c r="AO199"/>
      <c r="AP199"/>
      <c r="AQ199"/>
      <c r="AR199"/>
      <c r="AS199"/>
      <c r="AT199"/>
      <c r="AU199"/>
    </row>
    <row r="200" spans="1:47" x14ac:dyDescent="0.25">
      <c r="A200" t="str">
        <f t="shared" si="39"/>
        <v>GRANTS</v>
      </c>
      <c r="B200" s="75">
        <v>44027</v>
      </c>
      <c r="C200" s="228">
        <f>Schools!A84</f>
        <v>3023504</v>
      </c>
      <c r="D200" t="str">
        <f>VLOOKUP(C200,Schools!A:B,2,0)</f>
        <v>St Catherines R C Primary</v>
      </c>
      <c r="E200" t="str">
        <f>VLOOKUP(C200,Schools!$A:$Z,3,0)</f>
        <v>M</v>
      </c>
      <c r="F200" s="78"/>
      <c r="G200" s="74" t="s">
        <v>3620</v>
      </c>
      <c r="H200" s="74"/>
      <c r="I200" t="str">
        <f t="shared" si="40"/>
        <v>10166/543965</v>
      </c>
      <c r="J200">
        <f>VLOOKUP(C200,Schools!$A:$Z,9,0)</f>
        <v>400064</v>
      </c>
      <c r="K200" s="74" t="s">
        <v>85</v>
      </c>
      <c r="L200" s="159" t="s">
        <v>86</v>
      </c>
      <c r="M200" s="74" t="s">
        <v>4028</v>
      </c>
      <c r="N200" s="77" t="str">
        <f>VLOOKUP(C200,Schools!A:D,4,0)</f>
        <v>Primary</v>
      </c>
      <c r="O200" s="74">
        <f t="shared" si="34"/>
        <v>10166</v>
      </c>
      <c r="P200" s="77">
        <f t="shared" si="41"/>
        <v>543965</v>
      </c>
      <c r="Q200" s="227"/>
      <c r="R200" s="78"/>
      <c r="S200" s="465"/>
      <c r="T200" s="78"/>
      <c r="U200" s="78"/>
      <c r="V200" s="78"/>
      <c r="W200" s="78"/>
      <c r="X200" s="78"/>
      <c r="Y200" s="78"/>
      <c r="Z200" s="78"/>
      <c r="AA200" s="78"/>
      <c r="AB200" s="78"/>
      <c r="AC200" s="51"/>
      <c r="AD200" s="51"/>
      <c r="AE200" s="78"/>
      <c r="AG200" s="51">
        <f t="shared" si="35"/>
        <v>0</v>
      </c>
      <c r="AH200" s="51">
        <f t="shared" si="36"/>
        <v>0</v>
      </c>
      <c r="AI200" s="51">
        <f t="shared" si="37"/>
        <v>0</v>
      </c>
      <c r="AJ200" s="51">
        <f t="shared" si="38"/>
        <v>0</v>
      </c>
      <c r="AK200"/>
      <c r="AL200"/>
      <c r="AM200"/>
      <c r="AN200"/>
      <c r="AO200"/>
      <c r="AP200"/>
      <c r="AQ200"/>
      <c r="AR200"/>
      <c r="AS200"/>
      <c r="AT200"/>
      <c r="AU200"/>
    </row>
    <row r="201" spans="1:47" x14ac:dyDescent="0.25">
      <c r="A201" t="str">
        <f t="shared" si="39"/>
        <v>GRANTS</v>
      </c>
      <c r="B201" s="75">
        <v>44027</v>
      </c>
      <c r="C201" s="228">
        <f>Schools!A85</f>
        <v>3023309</v>
      </c>
      <c r="D201" t="str">
        <f>VLOOKUP(C201,Schools!A:B,2,0)</f>
        <v>St Johns CE N20</v>
      </c>
      <c r="E201" t="str">
        <f>VLOOKUP(C201,Schools!$A:$Z,3,0)</f>
        <v>M</v>
      </c>
      <c r="F201" s="78"/>
      <c r="G201" s="74" t="s">
        <v>3620</v>
      </c>
      <c r="H201" s="74"/>
      <c r="I201" t="str">
        <f t="shared" si="40"/>
        <v>10166/543965</v>
      </c>
      <c r="J201">
        <f>VLOOKUP(C201,Schools!$A:$Z,9,0)</f>
        <v>400098</v>
      </c>
      <c r="K201" s="74" t="s">
        <v>85</v>
      </c>
      <c r="L201" s="159" t="s">
        <v>86</v>
      </c>
      <c r="M201" s="74" t="s">
        <v>4028</v>
      </c>
      <c r="N201" s="77" t="str">
        <f>VLOOKUP(C201,Schools!A:D,4,0)</f>
        <v>Primary</v>
      </c>
      <c r="O201" s="74">
        <f t="shared" si="34"/>
        <v>10166</v>
      </c>
      <c r="P201" s="77">
        <f t="shared" si="41"/>
        <v>543965</v>
      </c>
      <c r="Q201" s="227"/>
      <c r="R201" s="78"/>
      <c r="S201" s="465"/>
      <c r="T201" s="78"/>
      <c r="U201" s="78"/>
      <c r="V201" s="78"/>
      <c r="W201" s="78"/>
      <c r="X201" s="78"/>
      <c r="Y201" s="78"/>
      <c r="Z201" s="78"/>
      <c r="AA201" s="78"/>
      <c r="AB201" s="78"/>
      <c r="AC201" s="51"/>
      <c r="AD201" s="51"/>
      <c r="AE201" s="78"/>
      <c r="AG201" s="51">
        <f t="shared" si="35"/>
        <v>0</v>
      </c>
      <c r="AH201" s="51">
        <f t="shared" si="36"/>
        <v>0</v>
      </c>
      <c r="AI201" s="51">
        <f t="shared" si="37"/>
        <v>0</v>
      </c>
      <c r="AJ201" s="51">
        <f t="shared" si="38"/>
        <v>0</v>
      </c>
      <c r="AK201"/>
      <c r="AL201"/>
      <c r="AM201"/>
      <c r="AN201"/>
      <c r="AO201"/>
      <c r="AP201"/>
      <c r="AQ201"/>
      <c r="AR201"/>
      <c r="AS201"/>
      <c r="AT201"/>
      <c r="AU201"/>
    </row>
    <row r="202" spans="1:47" x14ac:dyDescent="0.25">
      <c r="A202" t="str">
        <f t="shared" si="39"/>
        <v>GRANTS</v>
      </c>
      <c r="B202" s="75">
        <v>44027</v>
      </c>
      <c r="C202" s="228">
        <f>Schools!A86</f>
        <v>3023307</v>
      </c>
      <c r="D202" t="str">
        <f>VLOOKUP(C202,Schools!A:B,2,0)</f>
        <v>St John's CE School N11</v>
      </c>
      <c r="E202" t="str">
        <f>VLOOKUP(C202,Schools!$A:$Z,3,0)</f>
        <v>M</v>
      </c>
      <c r="F202" s="78"/>
      <c r="G202" s="74" t="s">
        <v>3620</v>
      </c>
      <c r="H202" s="74"/>
      <c r="I202" t="str">
        <f t="shared" si="40"/>
        <v>10166/543965</v>
      </c>
      <c r="J202">
        <f>VLOOKUP(C202,Schools!$A:$Z,9,0)</f>
        <v>400114</v>
      </c>
      <c r="K202" s="74" t="s">
        <v>85</v>
      </c>
      <c r="L202" s="159" t="s">
        <v>86</v>
      </c>
      <c r="M202" s="74" t="s">
        <v>4028</v>
      </c>
      <c r="N202" s="77" t="str">
        <f>VLOOKUP(C202,Schools!A:D,4,0)</f>
        <v>Primary</v>
      </c>
      <c r="O202" s="74">
        <f t="shared" si="34"/>
        <v>10166</v>
      </c>
      <c r="P202" s="77">
        <f t="shared" si="41"/>
        <v>543965</v>
      </c>
      <c r="Q202" s="227"/>
      <c r="R202" s="78"/>
      <c r="S202" s="465"/>
      <c r="T202" s="78"/>
      <c r="U202" s="78"/>
      <c r="V202" s="78"/>
      <c r="W202" s="78"/>
      <c r="X202" s="78"/>
      <c r="Y202" s="78"/>
      <c r="Z202" s="78"/>
      <c r="AA202" s="78"/>
      <c r="AB202" s="78"/>
      <c r="AC202" s="51"/>
      <c r="AD202" s="51"/>
      <c r="AE202" s="78"/>
      <c r="AG202" s="51">
        <f t="shared" si="35"/>
        <v>0</v>
      </c>
      <c r="AH202" s="51">
        <f t="shared" si="36"/>
        <v>0</v>
      </c>
      <c r="AI202" s="51">
        <f t="shared" si="37"/>
        <v>0</v>
      </c>
      <c r="AJ202" s="51">
        <f t="shared" si="38"/>
        <v>0</v>
      </c>
      <c r="AK202"/>
      <c r="AL202"/>
      <c r="AM202"/>
      <c r="AN202"/>
      <c r="AO202"/>
      <c r="AP202"/>
      <c r="AQ202"/>
      <c r="AR202"/>
      <c r="AS202"/>
      <c r="AT202"/>
      <c r="AU202"/>
    </row>
    <row r="203" spans="1:47" x14ac:dyDescent="0.25">
      <c r="A203" t="str">
        <f t="shared" si="39"/>
        <v>GRANTS</v>
      </c>
      <c r="B203" s="75">
        <v>44027</v>
      </c>
      <c r="C203" s="228">
        <f>Schools!A87</f>
        <v>3023509</v>
      </c>
      <c r="D203" t="str">
        <f>VLOOKUP(C203,Schools!A:B,2,0)</f>
        <v>St Joseph's Primary School</v>
      </c>
      <c r="E203" t="str">
        <f>VLOOKUP(C203,Schools!$A:$Z,3,0)</f>
        <v>M</v>
      </c>
      <c r="F203" s="78"/>
      <c r="G203" s="74" t="s">
        <v>3620</v>
      </c>
      <c r="H203" s="74"/>
      <c r="I203" t="str">
        <f t="shared" si="40"/>
        <v>10166/543965</v>
      </c>
      <c r="J203">
        <f>VLOOKUP(C203,Schools!$A:$Z,9,0)</f>
        <v>400066</v>
      </c>
      <c r="K203" s="74" t="s">
        <v>85</v>
      </c>
      <c r="L203" s="159" t="s">
        <v>86</v>
      </c>
      <c r="M203" s="74" t="s">
        <v>4028</v>
      </c>
      <c r="N203" s="77" t="str">
        <f>VLOOKUP(C203,Schools!A:D,4,0)</f>
        <v>Primary</v>
      </c>
      <c r="O203" s="74">
        <f t="shared" si="34"/>
        <v>10166</v>
      </c>
      <c r="P203" s="77">
        <f t="shared" si="41"/>
        <v>543965</v>
      </c>
      <c r="Q203" s="227"/>
      <c r="R203" s="78"/>
      <c r="S203" s="465"/>
      <c r="T203" s="78"/>
      <c r="U203" s="78"/>
      <c r="V203" s="78"/>
      <c r="W203" s="78"/>
      <c r="X203" s="78"/>
      <c r="Y203" s="78"/>
      <c r="Z203" s="78"/>
      <c r="AA203" s="78"/>
      <c r="AB203" s="78"/>
      <c r="AC203" s="51"/>
      <c r="AD203" s="51"/>
      <c r="AE203" s="78"/>
      <c r="AG203" s="51">
        <f t="shared" si="35"/>
        <v>0</v>
      </c>
      <c r="AH203" s="51">
        <f t="shared" si="36"/>
        <v>0</v>
      </c>
      <c r="AI203" s="51">
        <f t="shared" si="37"/>
        <v>0</v>
      </c>
      <c r="AJ203" s="51">
        <f t="shared" si="38"/>
        <v>0</v>
      </c>
      <c r="AK203"/>
      <c r="AL203"/>
      <c r="AM203"/>
      <c r="AN203"/>
      <c r="AO203"/>
      <c r="AP203"/>
      <c r="AQ203"/>
      <c r="AR203"/>
      <c r="AS203"/>
      <c r="AT203"/>
      <c r="AU203"/>
    </row>
    <row r="204" spans="1:47" x14ac:dyDescent="0.25">
      <c r="A204" t="str">
        <f t="shared" si="39"/>
        <v>GRANTS</v>
      </c>
      <c r="B204" s="75">
        <v>44027</v>
      </c>
      <c r="C204" s="228">
        <f>Schools!A88</f>
        <v>3023311</v>
      </c>
      <c r="D204" t="str">
        <f>VLOOKUP(C204,Schools!A:B,2,0)</f>
        <v>St Mary's C E Primary School N3</v>
      </c>
      <c r="E204" t="str">
        <f>VLOOKUP(C204,Schools!$A:$Z,3,0)</f>
        <v>M</v>
      </c>
      <c r="F204" s="78"/>
      <c r="G204" s="74" t="s">
        <v>3620</v>
      </c>
      <c r="H204" s="74"/>
      <c r="I204" t="str">
        <f t="shared" si="40"/>
        <v>10166/543965</v>
      </c>
      <c r="J204">
        <f>VLOOKUP(C204,Schools!$A:$Z,9,0)</f>
        <v>400058</v>
      </c>
      <c r="K204" s="74" t="s">
        <v>85</v>
      </c>
      <c r="L204" s="159" t="s">
        <v>86</v>
      </c>
      <c r="M204" s="74" t="s">
        <v>4028</v>
      </c>
      <c r="N204" s="77" t="str">
        <f>VLOOKUP(C204,Schools!A:D,4,0)</f>
        <v>Primary</v>
      </c>
      <c r="O204" s="74">
        <f t="shared" si="34"/>
        <v>10166</v>
      </c>
      <c r="P204" s="77">
        <f t="shared" si="41"/>
        <v>543965</v>
      </c>
      <c r="Q204" s="227"/>
      <c r="R204" s="78"/>
      <c r="S204" s="465"/>
      <c r="T204" s="78"/>
      <c r="U204" s="78"/>
      <c r="V204" s="78"/>
      <c r="W204" s="78"/>
      <c r="X204" s="78"/>
      <c r="Y204" s="78"/>
      <c r="Z204" s="78"/>
      <c r="AA204" s="78"/>
      <c r="AB204" s="78"/>
      <c r="AC204" s="51"/>
      <c r="AD204" s="51"/>
      <c r="AE204" s="78"/>
      <c r="AG204" s="51">
        <f t="shared" si="35"/>
        <v>0</v>
      </c>
      <c r="AH204" s="51">
        <f t="shared" si="36"/>
        <v>0</v>
      </c>
      <c r="AI204" s="51">
        <f t="shared" si="37"/>
        <v>0</v>
      </c>
      <c r="AJ204" s="51">
        <f t="shared" si="38"/>
        <v>0</v>
      </c>
      <c r="AK204"/>
      <c r="AL204"/>
      <c r="AM204"/>
      <c r="AN204"/>
      <c r="AO204"/>
      <c r="AP204"/>
      <c r="AQ204"/>
      <c r="AR204"/>
      <c r="AS204"/>
      <c r="AT204"/>
      <c r="AU204"/>
    </row>
    <row r="205" spans="1:47" x14ac:dyDescent="0.25">
      <c r="A205" t="str">
        <f t="shared" si="39"/>
        <v>GRANTS</v>
      </c>
      <c r="B205" s="75">
        <v>44027</v>
      </c>
      <c r="C205" s="228">
        <f>Schools!A89</f>
        <v>3023312</v>
      </c>
      <c r="D205" t="str">
        <f>VLOOKUP(C205,Schools!A:B,2,0)</f>
        <v>St Mary's School EN4</v>
      </c>
      <c r="E205" t="str">
        <f>VLOOKUP(C205,Schools!$A:$Z,3,0)</f>
        <v>M</v>
      </c>
      <c r="F205" s="78"/>
      <c r="G205" s="74" t="s">
        <v>3620</v>
      </c>
      <c r="H205" s="74"/>
      <c r="I205" t="str">
        <f t="shared" si="40"/>
        <v>10166/543965</v>
      </c>
      <c r="J205">
        <f>VLOOKUP(C205,Schools!$A:$Z,9,0)</f>
        <v>400017</v>
      </c>
      <c r="K205" s="74" t="s">
        <v>85</v>
      </c>
      <c r="L205" s="159" t="s">
        <v>86</v>
      </c>
      <c r="M205" s="74" t="s">
        <v>4028</v>
      </c>
      <c r="N205" s="77" t="str">
        <f>VLOOKUP(C205,Schools!A:D,4,0)</f>
        <v>Primary</v>
      </c>
      <c r="O205" s="74">
        <f t="shared" si="34"/>
        <v>10166</v>
      </c>
      <c r="P205" s="77">
        <f t="shared" si="41"/>
        <v>543965</v>
      </c>
      <c r="Q205" s="227"/>
      <c r="R205" s="78"/>
      <c r="S205" s="465"/>
      <c r="T205" s="78"/>
      <c r="U205" s="78"/>
      <c r="V205" s="78"/>
      <c r="W205" s="78"/>
      <c r="X205" s="78"/>
      <c r="Y205" s="78"/>
      <c r="Z205" s="78"/>
      <c r="AA205" s="78"/>
      <c r="AB205" s="78"/>
      <c r="AC205" s="51"/>
      <c r="AD205" s="51"/>
      <c r="AE205" s="78"/>
      <c r="AG205" s="51">
        <f t="shared" si="35"/>
        <v>0</v>
      </c>
      <c r="AH205" s="51">
        <f t="shared" si="36"/>
        <v>0</v>
      </c>
      <c r="AI205" s="51">
        <f t="shared" si="37"/>
        <v>0</v>
      </c>
      <c r="AJ205" s="51">
        <f t="shared" si="38"/>
        <v>0</v>
      </c>
      <c r="AK205"/>
      <c r="AL205"/>
      <c r="AM205"/>
      <c r="AN205"/>
      <c r="AO205"/>
      <c r="AP205"/>
      <c r="AQ205"/>
      <c r="AR205"/>
      <c r="AS205"/>
      <c r="AT205"/>
      <c r="AU205"/>
    </row>
    <row r="206" spans="1:47" x14ac:dyDescent="0.25">
      <c r="A206" t="str">
        <f t="shared" si="39"/>
        <v>GRANTS</v>
      </c>
      <c r="B206" s="75">
        <v>44027</v>
      </c>
      <c r="C206" s="228">
        <f>Schools!A90</f>
        <v>3023314</v>
      </c>
      <c r="D206" t="str">
        <f>VLOOKUP(C206,Schools!A:B,2,0)</f>
        <v>St Pauls CE Primary, NW7</v>
      </c>
      <c r="E206" t="str">
        <f>VLOOKUP(C206,Schools!$A:$Z,3,0)</f>
        <v>M</v>
      </c>
      <c r="F206" s="78"/>
      <c r="G206" s="74" t="s">
        <v>3620</v>
      </c>
      <c r="H206" s="74"/>
      <c r="I206" t="str">
        <f t="shared" si="40"/>
        <v>10166/543965</v>
      </c>
      <c r="J206">
        <f>VLOOKUP(C206,Schools!$A:$Z,9,0)</f>
        <v>400094</v>
      </c>
      <c r="K206" s="74" t="s">
        <v>85</v>
      </c>
      <c r="L206" s="159" t="s">
        <v>86</v>
      </c>
      <c r="M206" s="74" t="s">
        <v>4028</v>
      </c>
      <c r="N206" s="77" t="str">
        <f>VLOOKUP(C206,Schools!A:D,4,0)</f>
        <v>Primary</v>
      </c>
      <c r="O206" s="74">
        <f t="shared" si="34"/>
        <v>10166</v>
      </c>
      <c r="P206" s="77">
        <f t="shared" si="41"/>
        <v>543965</v>
      </c>
      <c r="Q206" s="227"/>
      <c r="R206" s="78"/>
      <c r="S206" s="465"/>
      <c r="T206" s="78"/>
      <c r="U206" s="78"/>
      <c r="V206" s="78"/>
      <c r="W206" s="78"/>
      <c r="X206" s="78"/>
      <c r="Y206" s="78"/>
      <c r="Z206" s="78"/>
      <c r="AA206" s="78"/>
      <c r="AB206" s="78"/>
      <c r="AC206" s="51"/>
      <c r="AD206" s="51"/>
      <c r="AE206" s="78"/>
      <c r="AG206" s="51">
        <f t="shared" si="35"/>
        <v>0</v>
      </c>
      <c r="AH206" s="51">
        <f t="shared" si="36"/>
        <v>0</v>
      </c>
      <c r="AI206" s="51">
        <f t="shared" si="37"/>
        <v>0</v>
      </c>
      <c r="AJ206" s="51">
        <f t="shared" si="38"/>
        <v>0</v>
      </c>
      <c r="AK206"/>
      <c r="AL206"/>
      <c r="AM206"/>
      <c r="AN206"/>
      <c r="AO206"/>
      <c r="AP206"/>
      <c r="AQ206"/>
      <c r="AR206"/>
      <c r="AS206"/>
      <c r="AT206"/>
      <c r="AU206"/>
    </row>
    <row r="207" spans="1:47" x14ac:dyDescent="0.25">
      <c r="A207" t="str">
        <f t="shared" si="39"/>
        <v>GRANTS</v>
      </c>
      <c r="B207" s="75">
        <v>44027</v>
      </c>
      <c r="C207" s="228">
        <f>Schools!A91</f>
        <v>3023313</v>
      </c>
      <c r="D207" t="str">
        <f>VLOOKUP(C207,Schools!A:B,2,0)</f>
        <v>St. Pauls CE Primary School (N11)</v>
      </c>
      <c r="E207" t="str">
        <f>VLOOKUP(C207,Schools!$A:$Z,3,0)</f>
        <v>M</v>
      </c>
      <c r="F207" s="78"/>
      <c r="G207" s="74" t="s">
        <v>3620</v>
      </c>
      <c r="H207" s="74"/>
      <c r="I207" t="str">
        <f t="shared" si="40"/>
        <v>10166/543965</v>
      </c>
      <c r="J207">
        <f>VLOOKUP(C207,Schools!$A:$Z,9,0)</f>
        <v>400006</v>
      </c>
      <c r="K207" s="74" t="s">
        <v>85</v>
      </c>
      <c r="L207" s="159" t="s">
        <v>86</v>
      </c>
      <c r="M207" s="74" t="s">
        <v>4028</v>
      </c>
      <c r="N207" s="77" t="str">
        <f>VLOOKUP(C207,Schools!A:D,4,0)</f>
        <v>Primary</v>
      </c>
      <c r="O207" s="74">
        <f t="shared" si="34"/>
        <v>10166</v>
      </c>
      <c r="P207" s="77">
        <f t="shared" si="41"/>
        <v>543965</v>
      </c>
      <c r="Q207" s="227"/>
      <c r="R207" s="78"/>
      <c r="S207" s="465"/>
      <c r="T207" s="78"/>
      <c r="U207" s="78"/>
      <c r="V207" s="78"/>
      <c r="W207" s="78"/>
      <c r="X207" s="78"/>
      <c r="Y207" s="78"/>
      <c r="Z207" s="78"/>
      <c r="AA207" s="78"/>
      <c r="AB207" s="78"/>
      <c r="AC207" s="51"/>
      <c r="AD207" s="51"/>
      <c r="AE207" s="78"/>
      <c r="AG207" s="51">
        <f t="shared" si="35"/>
        <v>0</v>
      </c>
      <c r="AH207" s="51">
        <f t="shared" si="36"/>
        <v>0</v>
      </c>
      <c r="AI207" s="51">
        <f t="shared" si="37"/>
        <v>0</v>
      </c>
      <c r="AJ207" s="51">
        <f t="shared" si="38"/>
        <v>0</v>
      </c>
      <c r="AK207"/>
      <c r="AL207"/>
      <c r="AM207"/>
      <c r="AN207"/>
      <c r="AO207"/>
      <c r="AP207"/>
      <c r="AQ207"/>
      <c r="AR207"/>
      <c r="AS207"/>
      <c r="AT207"/>
      <c r="AU207"/>
    </row>
    <row r="208" spans="1:47" x14ac:dyDescent="0.25">
      <c r="A208" t="str">
        <f t="shared" si="39"/>
        <v>GRANTS</v>
      </c>
      <c r="B208" s="75">
        <v>44027</v>
      </c>
      <c r="C208" s="228">
        <f>Schools!A92</f>
        <v>3023507</v>
      </c>
      <c r="D208" t="str">
        <f>VLOOKUP(C208,Schools!A:B,2,0)</f>
        <v>St Theresa's R.C. Primary School</v>
      </c>
      <c r="E208" t="str">
        <f>VLOOKUP(C208,Schools!$A:$Z,3,0)</f>
        <v>M</v>
      </c>
      <c r="F208" s="78"/>
      <c r="G208" s="74" t="s">
        <v>3620</v>
      </c>
      <c r="H208" s="74"/>
      <c r="I208" t="str">
        <f t="shared" si="40"/>
        <v>10166/543965</v>
      </c>
      <c r="J208">
        <f>VLOOKUP(C208,Schools!$A:$Z,9,0)</f>
        <v>400037</v>
      </c>
      <c r="K208" s="74" t="s">
        <v>85</v>
      </c>
      <c r="L208" s="159" t="s">
        <v>86</v>
      </c>
      <c r="M208" s="74" t="s">
        <v>4028</v>
      </c>
      <c r="N208" s="77" t="str">
        <f>VLOOKUP(C208,Schools!A:D,4,0)</f>
        <v>Primary</v>
      </c>
      <c r="O208" s="74">
        <f t="shared" si="34"/>
        <v>10166</v>
      </c>
      <c r="P208" s="77">
        <f t="shared" si="41"/>
        <v>543965</v>
      </c>
      <c r="Q208" s="227"/>
      <c r="R208" s="78"/>
      <c r="S208" s="465"/>
      <c r="T208" s="78"/>
      <c r="U208" s="78"/>
      <c r="V208" s="78"/>
      <c r="W208" s="78"/>
      <c r="X208" s="78"/>
      <c r="Y208" s="78"/>
      <c r="Z208" s="78"/>
      <c r="AA208" s="78"/>
      <c r="AB208" s="78"/>
      <c r="AC208" s="51"/>
      <c r="AD208" s="51"/>
      <c r="AE208" s="78"/>
      <c r="AG208" s="51">
        <f t="shared" si="35"/>
        <v>0</v>
      </c>
      <c r="AH208" s="51">
        <f t="shared" si="36"/>
        <v>0</v>
      </c>
      <c r="AI208" s="51">
        <f t="shared" si="37"/>
        <v>0</v>
      </c>
      <c r="AJ208" s="51">
        <f t="shared" si="38"/>
        <v>0</v>
      </c>
      <c r="AK208"/>
      <c r="AL208"/>
      <c r="AM208"/>
      <c r="AN208"/>
      <c r="AO208"/>
      <c r="AP208"/>
      <c r="AQ208"/>
      <c r="AR208"/>
      <c r="AS208"/>
      <c r="AT208"/>
      <c r="AU208"/>
    </row>
    <row r="209" spans="1:47" x14ac:dyDescent="0.25">
      <c r="A209" t="str">
        <f t="shared" si="39"/>
        <v>GRANTS</v>
      </c>
      <c r="B209" s="75">
        <v>44027</v>
      </c>
      <c r="C209" s="228">
        <f>Schools!A93</f>
        <v>3023506</v>
      </c>
      <c r="D209" t="str">
        <f>VLOOKUP(C209,Schools!A:B,2,0)</f>
        <v>St Vincent's Catholic Primary School</v>
      </c>
      <c r="E209" t="str">
        <f>VLOOKUP(C209,Schools!$A:$Z,3,0)</f>
        <v>M</v>
      </c>
      <c r="F209" s="78"/>
      <c r="G209" s="74" t="s">
        <v>3620</v>
      </c>
      <c r="H209" s="74"/>
      <c r="I209" t="str">
        <f t="shared" si="40"/>
        <v>10166/543965</v>
      </c>
      <c r="J209">
        <f>VLOOKUP(C209,Schools!$A:$Z,9,0)</f>
        <v>400009</v>
      </c>
      <c r="K209" s="74" t="s">
        <v>85</v>
      </c>
      <c r="L209" s="159" t="s">
        <v>86</v>
      </c>
      <c r="M209" s="74" t="s">
        <v>4028</v>
      </c>
      <c r="N209" s="77" t="str">
        <f>VLOOKUP(C209,Schools!A:D,4,0)</f>
        <v>Primary</v>
      </c>
      <c r="O209" s="74">
        <f t="shared" si="34"/>
        <v>10166</v>
      </c>
      <c r="P209" s="77">
        <f t="shared" si="41"/>
        <v>543965</v>
      </c>
      <c r="Q209" s="227"/>
      <c r="R209" s="78"/>
      <c r="S209" s="465"/>
      <c r="T209" s="78"/>
      <c r="U209" s="78"/>
      <c r="V209" s="78"/>
      <c r="W209" s="78"/>
      <c r="X209" s="78"/>
      <c r="Y209" s="78"/>
      <c r="Z209" s="78"/>
      <c r="AA209" s="78"/>
      <c r="AB209" s="78"/>
      <c r="AC209" s="51"/>
      <c r="AD209" s="51"/>
      <c r="AE209" s="78"/>
      <c r="AG209" s="51">
        <f t="shared" si="35"/>
        <v>0</v>
      </c>
      <c r="AH209" s="51">
        <f t="shared" si="36"/>
        <v>0</v>
      </c>
      <c r="AI209" s="51">
        <f t="shared" si="37"/>
        <v>0</v>
      </c>
      <c r="AJ209" s="51">
        <f t="shared" si="38"/>
        <v>0</v>
      </c>
      <c r="AK209"/>
      <c r="AL209"/>
      <c r="AM209"/>
      <c r="AN209"/>
      <c r="AO209"/>
      <c r="AP209"/>
      <c r="AQ209"/>
      <c r="AR209"/>
      <c r="AS209"/>
      <c r="AT209"/>
      <c r="AU209"/>
    </row>
    <row r="210" spans="1:47" x14ac:dyDescent="0.25">
      <c r="A210" t="str">
        <f t="shared" si="39"/>
        <v>GRANTS</v>
      </c>
      <c r="B210" s="75">
        <v>44027</v>
      </c>
      <c r="C210" s="228">
        <f>Schools!A95</f>
        <v>3022070</v>
      </c>
      <c r="D210" t="str">
        <f>VLOOKUP(C210,Schools!A:B,2,0)</f>
        <v>Sunnyfields Primary School</v>
      </c>
      <c r="E210" t="str">
        <f>VLOOKUP(C210,Schools!$A:$Z,3,0)</f>
        <v>M</v>
      </c>
      <c r="F210" s="78"/>
      <c r="G210" s="74" t="s">
        <v>3620</v>
      </c>
      <c r="H210" s="74"/>
      <c r="I210" t="str">
        <f t="shared" si="40"/>
        <v>10166/543965</v>
      </c>
      <c r="J210">
        <f>VLOOKUP(C210,Schools!$A:$Z,9,0)</f>
        <v>400038</v>
      </c>
      <c r="K210" s="74" t="s">
        <v>85</v>
      </c>
      <c r="L210" s="159" t="s">
        <v>86</v>
      </c>
      <c r="M210" s="74" t="s">
        <v>4028</v>
      </c>
      <c r="N210" s="77" t="str">
        <f>VLOOKUP(C210,Schools!A:D,4,0)</f>
        <v>Primary</v>
      </c>
      <c r="O210" s="74">
        <f t="shared" si="34"/>
        <v>10166</v>
      </c>
      <c r="P210" s="77">
        <f t="shared" si="41"/>
        <v>543965</v>
      </c>
      <c r="Q210" s="227"/>
      <c r="R210" s="78"/>
      <c r="S210" s="465"/>
      <c r="T210" s="78"/>
      <c r="U210" s="78"/>
      <c r="V210" s="78"/>
      <c r="W210" s="78"/>
      <c r="X210" s="78"/>
      <c r="Y210" s="78"/>
      <c r="Z210" s="78"/>
      <c r="AA210" s="78"/>
      <c r="AB210" s="78"/>
      <c r="AC210" s="51"/>
      <c r="AD210" s="51"/>
      <c r="AE210" s="78"/>
      <c r="AG210" s="51">
        <f t="shared" si="35"/>
        <v>0</v>
      </c>
      <c r="AH210" s="51">
        <f t="shared" si="36"/>
        <v>0</v>
      </c>
      <c r="AI210" s="51">
        <f t="shared" si="37"/>
        <v>0</v>
      </c>
      <c r="AJ210" s="51">
        <f t="shared" si="38"/>
        <v>0</v>
      </c>
      <c r="AK210"/>
      <c r="AL210"/>
      <c r="AM210"/>
      <c r="AN210"/>
      <c r="AO210"/>
      <c r="AP210"/>
      <c r="AQ210"/>
      <c r="AR210"/>
      <c r="AS210"/>
      <c r="AT210"/>
      <c r="AU210"/>
    </row>
    <row r="211" spans="1:47" x14ac:dyDescent="0.25">
      <c r="A211" t="str">
        <f t="shared" si="39"/>
        <v>GRANTS</v>
      </c>
      <c r="B211" s="75">
        <v>44027</v>
      </c>
      <c r="C211" s="228">
        <f>Schools!A96</f>
        <v>3023316</v>
      </c>
      <c r="D211" t="str">
        <f>VLOOKUP(C211,Schools!A:B,2,0)</f>
        <v>Trent  C of E Primary School</v>
      </c>
      <c r="E211" t="str">
        <f>VLOOKUP(C211,Schools!$A:$Z,3,0)</f>
        <v>M</v>
      </c>
      <c r="F211" s="78"/>
      <c r="G211" s="74" t="s">
        <v>3620</v>
      </c>
      <c r="H211" s="74"/>
      <c r="I211" t="str">
        <f t="shared" si="40"/>
        <v>10166/543965</v>
      </c>
      <c r="J211">
        <f>VLOOKUP(C211,Schools!$A:$Z,9,0)</f>
        <v>400100</v>
      </c>
      <c r="K211" s="74" t="s">
        <v>85</v>
      </c>
      <c r="L211" s="159" t="s">
        <v>86</v>
      </c>
      <c r="M211" s="74" t="s">
        <v>4028</v>
      </c>
      <c r="N211" s="77" t="str">
        <f>VLOOKUP(C211,Schools!A:D,4,0)</f>
        <v>Primary</v>
      </c>
      <c r="O211" s="74">
        <f t="shared" si="34"/>
        <v>10166</v>
      </c>
      <c r="P211" s="77">
        <f t="shared" si="41"/>
        <v>543965</v>
      </c>
      <c r="Q211" s="227"/>
      <c r="R211" s="78"/>
      <c r="S211" s="465"/>
      <c r="T211" s="78"/>
      <c r="U211" s="78"/>
      <c r="V211" s="78"/>
      <c r="W211" s="78"/>
      <c r="X211" s="78"/>
      <c r="Y211" s="78"/>
      <c r="Z211" s="78"/>
      <c r="AA211" s="78"/>
      <c r="AB211" s="78"/>
      <c r="AC211" s="51"/>
      <c r="AD211" s="51"/>
      <c r="AE211" s="78"/>
      <c r="AG211" s="51">
        <f t="shared" si="35"/>
        <v>0</v>
      </c>
      <c r="AH211" s="51">
        <f t="shared" si="36"/>
        <v>0</v>
      </c>
      <c r="AI211" s="51">
        <f t="shared" si="37"/>
        <v>0</v>
      </c>
      <c r="AJ211" s="51">
        <f t="shared" si="38"/>
        <v>0</v>
      </c>
      <c r="AK211"/>
      <c r="AL211"/>
      <c r="AM211"/>
      <c r="AN211"/>
      <c r="AO211"/>
      <c r="AP211"/>
      <c r="AQ211"/>
      <c r="AR211"/>
      <c r="AS211"/>
      <c r="AT211"/>
      <c r="AU211"/>
    </row>
    <row r="212" spans="1:47" x14ac:dyDescent="0.25">
      <c r="A212" t="str">
        <f t="shared" si="39"/>
        <v>GRANTS</v>
      </c>
      <c r="B212" s="75">
        <v>44027</v>
      </c>
      <c r="C212" s="228">
        <f>Schools!A97</f>
        <v>3022055</v>
      </c>
      <c r="D212" t="str">
        <f>VLOOKUP(C212,Schools!A:B,2,0)</f>
        <v>Tudor School</v>
      </c>
      <c r="E212" t="str">
        <f>VLOOKUP(C212,Schools!$A:$Z,3,0)</f>
        <v>M</v>
      </c>
      <c r="F212" s="78"/>
      <c r="G212" s="74" t="s">
        <v>3620</v>
      </c>
      <c r="H212" s="74"/>
      <c r="I212" t="str">
        <f t="shared" si="40"/>
        <v>10166/543965</v>
      </c>
      <c r="J212">
        <f>VLOOKUP(C212,Schools!$A:$Z,9,0)</f>
        <v>400101</v>
      </c>
      <c r="K212" s="74" t="s">
        <v>85</v>
      </c>
      <c r="L212" s="159" t="s">
        <v>86</v>
      </c>
      <c r="M212" s="74" t="s">
        <v>4028</v>
      </c>
      <c r="N212" s="77" t="str">
        <f>VLOOKUP(C212,Schools!A:D,4,0)</f>
        <v>Primary</v>
      </c>
      <c r="O212" s="74">
        <f t="shared" ref="O212:O220" si="42">IF(M212="DFC",VLOOKUP(N212,$AI$1:$AJ$6,2,0),IF(E212="A","None",VLOOKUP(N212,$AG$1:$AH$7,2,0)))</f>
        <v>10166</v>
      </c>
      <c r="P212" s="77">
        <f t="shared" si="41"/>
        <v>543965</v>
      </c>
      <c r="Q212" s="227"/>
      <c r="R212" s="78"/>
      <c r="S212" s="465"/>
      <c r="T212" s="78"/>
      <c r="U212" s="78"/>
      <c r="V212" s="78"/>
      <c r="W212" s="78"/>
      <c r="X212" s="78"/>
      <c r="Y212" s="78"/>
      <c r="Z212" s="78"/>
      <c r="AA212" s="78"/>
      <c r="AB212" s="78"/>
      <c r="AC212" s="51"/>
      <c r="AD212" s="51"/>
      <c r="AE212" s="78"/>
      <c r="AG212" s="51">
        <f t="shared" si="35"/>
        <v>0</v>
      </c>
      <c r="AH212" s="51">
        <f t="shared" si="36"/>
        <v>0</v>
      </c>
      <c r="AI212" s="51">
        <f t="shared" si="37"/>
        <v>0</v>
      </c>
      <c r="AJ212" s="51">
        <f t="shared" si="38"/>
        <v>0</v>
      </c>
      <c r="AK212"/>
      <c r="AL212"/>
      <c r="AM212"/>
      <c r="AN212"/>
      <c r="AO212"/>
      <c r="AP212"/>
      <c r="AQ212"/>
      <c r="AR212"/>
      <c r="AS212"/>
      <c r="AT212"/>
      <c r="AU212"/>
    </row>
    <row r="213" spans="1:47" x14ac:dyDescent="0.25">
      <c r="A213" t="str">
        <f t="shared" si="39"/>
        <v>GRANTS</v>
      </c>
      <c r="B213" s="75">
        <v>44027</v>
      </c>
      <c r="C213" s="228">
        <f>Schools!A98</f>
        <v>3022057</v>
      </c>
      <c r="D213" t="str">
        <f>VLOOKUP(C213,Schools!A:B,2,0)</f>
        <v>Underhill School</v>
      </c>
      <c r="E213" t="str">
        <f>VLOOKUP(C213,Schools!$A:$Z,3,0)</f>
        <v>M</v>
      </c>
      <c r="F213" s="78"/>
      <c r="G213" s="74" t="s">
        <v>3620</v>
      </c>
      <c r="H213" s="74"/>
      <c r="I213" t="str">
        <f t="shared" si="40"/>
        <v>10166/543965</v>
      </c>
      <c r="J213">
        <f>VLOOKUP(C213,Schools!$A:$Z,9,0)</f>
        <v>400053</v>
      </c>
      <c r="K213" s="74" t="s">
        <v>85</v>
      </c>
      <c r="L213" s="159" t="s">
        <v>86</v>
      </c>
      <c r="M213" s="74" t="s">
        <v>4028</v>
      </c>
      <c r="N213" s="77" t="str">
        <f>VLOOKUP(C213,Schools!A:D,4,0)</f>
        <v>Primary</v>
      </c>
      <c r="O213" s="74">
        <f t="shared" si="42"/>
        <v>10166</v>
      </c>
      <c r="P213" s="77">
        <f t="shared" si="41"/>
        <v>543965</v>
      </c>
      <c r="Q213" s="227"/>
      <c r="R213" s="78"/>
      <c r="S213" s="465"/>
      <c r="T213" s="78"/>
      <c r="U213" s="78"/>
      <c r="V213" s="78"/>
      <c r="W213" s="78"/>
      <c r="X213" s="78"/>
      <c r="Y213" s="78"/>
      <c r="Z213" s="78"/>
      <c r="AA213" s="78"/>
      <c r="AB213" s="78"/>
      <c r="AC213" s="51"/>
      <c r="AD213" s="51"/>
      <c r="AE213" s="78"/>
      <c r="AG213" s="51">
        <f t="shared" ref="AG213:AG220" si="43">SUM(Q213:S213)</f>
        <v>0</v>
      </c>
      <c r="AH213" s="51">
        <f t="shared" ref="AH213:AH220" si="44">SUM(Q213:V213)</f>
        <v>0</v>
      </c>
      <c r="AI213" s="51">
        <f t="shared" ref="AI213:AI220" si="45">SUM(Q213:Y213)</f>
        <v>0</v>
      </c>
      <c r="AJ213" s="51">
        <f t="shared" ref="AJ213:AJ220" si="46">SUM(Q213:AB213)</f>
        <v>0</v>
      </c>
      <c r="AK213"/>
      <c r="AL213"/>
      <c r="AM213"/>
      <c r="AN213"/>
      <c r="AO213"/>
      <c r="AP213"/>
      <c r="AQ213"/>
      <c r="AR213"/>
      <c r="AS213"/>
      <c r="AT213"/>
      <c r="AU213"/>
    </row>
    <row r="214" spans="1:47" x14ac:dyDescent="0.25">
      <c r="A214" t="str">
        <f t="shared" si="39"/>
        <v>GRANTS</v>
      </c>
      <c r="B214" s="75">
        <v>44027</v>
      </c>
      <c r="C214" s="228">
        <f>Schools!A100</f>
        <v>3022076</v>
      </c>
      <c r="D214" t="str">
        <f>VLOOKUP(C214,Schools!A:B,2,0)</f>
        <v>Wessex  Gardens Primary School</v>
      </c>
      <c r="E214" t="str">
        <f>VLOOKUP(C214,Schools!$A:$Z,3,0)</f>
        <v>M</v>
      </c>
      <c r="F214" s="78"/>
      <c r="G214" s="74" t="s">
        <v>3620</v>
      </c>
      <c r="H214" s="74"/>
      <c r="I214" t="str">
        <f t="shared" si="40"/>
        <v>10166/543965</v>
      </c>
      <c r="J214">
        <f>VLOOKUP(C214,Schools!$A:$Z,9,0)</f>
        <v>400111</v>
      </c>
      <c r="K214" s="74" t="s">
        <v>85</v>
      </c>
      <c r="L214" s="159" t="s">
        <v>86</v>
      </c>
      <c r="M214" s="74" t="s">
        <v>4028</v>
      </c>
      <c r="N214" s="77" t="str">
        <f>VLOOKUP(C214,Schools!A:D,4,0)</f>
        <v>Primary</v>
      </c>
      <c r="O214" s="74">
        <f t="shared" si="42"/>
        <v>10166</v>
      </c>
      <c r="P214" s="77">
        <f t="shared" si="41"/>
        <v>543965</v>
      </c>
      <c r="Q214" s="227"/>
      <c r="R214" s="78"/>
      <c r="S214" s="465"/>
      <c r="T214" s="78"/>
      <c r="U214" s="78"/>
      <c r="V214" s="78"/>
      <c r="W214" s="78"/>
      <c r="X214" s="78"/>
      <c r="Y214" s="78"/>
      <c r="Z214" s="78"/>
      <c r="AA214" s="78"/>
      <c r="AB214" s="78"/>
      <c r="AC214" s="51"/>
      <c r="AD214" s="51"/>
      <c r="AE214" s="78"/>
      <c r="AG214" s="51">
        <f t="shared" si="43"/>
        <v>0</v>
      </c>
      <c r="AH214" s="51">
        <f t="shared" si="44"/>
        <v>0</v>
      </c>
      <c r="AI214" s="51">
        <f t="shared" si="45"/>
        <v>0</v>
      </c>
      <c r="AJ214" s="51">
        <f t="shared" si="46"/>
        <v>0</v>
      </c>
      <c r="AK214"/>
      <c r="AL214"/>
      <c r="AM214"/>
      <c r="AN214"/>
      <c r="AO214"/>
      <c r="AP214"/>
      <c r="AQ214"/>
      <c r="AR214"/>
      <c r="AS214"/>
      <c r="AT214"/>
      <c r="AU214"/>
    </row>
    <row r="215" spans="1:47" x14ac:dyDescent="0.25">
      <c r="A215" t="str">
        <f t="shared" si="39"/>
        <v>GRANTS</v>
      </c>
      <c r="B215" s="75">
        <v>44027</v>
      </c>
      <c r="C215" s="228">
        <f>Schools!A101</f>
        <v>3022060</v>
      </c>
      <c r="D215" t="str">
        <f>VLOOKUP(C215,Schools!A:B,2,0)</f>
        <v>Whitings Hill Primary School</v>
      </c>
      <c r="E215" t="str">
        <f>VLOOKUP(C215,Schools!$A:$Z,3,0)</f>
        <v>M</v>
      </c>
      <c r="F215" s="78"/>
      <c r="G215" s="74" t="s">
        <v>3620</v>
      </c>
      <c r="H215" s="74"/>
      <c r="I215" t="str">
        <f t="shared" si="40"/>
        <v>10166/543965</v>
      </c>
      <c r="J215">
        <f>VLOOKUP(C215,Schools!$A:$Z,9,0)</f>
        <v>400011</v>
      </c>
      <c r="K215" s="74" t="s">
        <v>85</v>
      </c>
      <c r="L215" s="159" t="s">
        <v>86</v>
      </c>
      <c r="M215" s="74" t="s">
        <v>4028</v>
      </c>
      <c r="N215" s="77" t="str">
        <f>VLOOKUP(C215,Schools!A:D,4,0)</f>
        <v>Primary</v>
      </c>
      <c r="O215" s="74">
        <f t="shared" si="42"/>
        <v>10166</v>
      </c>
      <c r="P215" s="77">
        <f t="shared" si="41"/>
        <v>543965</v>
      </c>
      <c r="Q215" s="227"/>
      <c r="R215" s="78"/>
      <c r="S215" s="465"/>
      <c r="T215" s="78"/>
      <c r="U215" s="78"/>
      <c r="V215" s="78"/>
      <c r="W215" s="78"/>
      <c r="X215" s="78"/>
      <c r="Y215" s="78"/>
      <c r="Z215" s="78"/>
      <c r="AA215" s="78"/>
      <c r="AB215" s="78"/>
      <c r="AC215" s="51"/>
      <c r="AD215" s="51"/>
      <c r="AE215" s="78"/>
      <c r="AG215" s="51">
        <f t="shared" si="43"/>
        <v>0</v>
      </c>
      <c r="AH215" s="51">
        <f t="shared" si="44"/>
        <v>0</v>
      </c>
      <c r="AI215" s="51">
        <f t="shared" si="45"/>
        <v>0</v>
      </c>
      <c r="AJ215" s="51">
        <f t="shared" si="46"/>
        <v>0</v>
      </c>
      <c r="AK215"/>
      <c r="AL215"/>
      <c r="AM215"/>
      <c r="AN215"/>
      <c r="AO215"/>
      <c r="AP215"/>
      <c r="AQ215"/>
      <c r="AR215"/>
      <c r="AS215"/>
      <c r="AT215"/>
      <c r="AU215"/>
    </row>
    <row r="216" spans="1:47" x14ac:dyDescent="0.25">
      <c r="A216" t="str">
        <f t="shared" si="39"/>
        <v>GRANTS</v>
      </c>
      <c r="B216" s="75">
        <v>44027</v>
      </c>
      <c r="C216" s="228">
        <f>Schools!A102</f>
        <v>3023518</v>
      </c>
      <c r="D216" t="str">
        <f>VLOOKUP(C216,Schools!A:B,2,0)</f>
        <v>Woodcroft Primary School</v>
      </c>
      <c r="E216" t="str">
        <f>VLOOKUP(C216,Schools!$A:$Z,3,0)</f>
        <v>M</v>
      </c>
      <c r="F216" s="78"/>
      <c r="G216" s="74" t="s">
        <v>3620</v>
      </c>
      <c r="H216" s="74"/>
      <c r="I216" t="str">
        <f t="shared" si="40"/>
        <v>10166/543965</v>
      </c>
      <c r="J216">
        <f>VLOOKUP(C216,Schools!$A:$Z,9,0)</f>
        <v>400117</v>
      </c>
      <c r="K216" s="74" t="s">
        <v>85</v>
      </c>
      <c r="L216" s="159" t="s">
        <v>86</v>
      </c>
      <c r="M216" s="74" t="s">
        <v>4028</v>
      </c>
      <c r="N216" s="77" t="str">
        <f>VLOOKUP(C216,Schools!A:D,4,0)</f>
        <v>Primary</v>
      </c>
      <c r="O216" s="74">
        <f t="shared" si="42"/>
        <v>10166</v>
      </c>
      <c r="P216" s="77">
        <f t="shared" si="41"/>
        <v>543965</v>
      </c>
      <c r="Q216" s="227"/>
      <c r="R216" s="78"/>
      <c r="S216" s="465"/>
      <c r="T216" s="78"/>
      <c r="U216" s="78"/>
      <c r="V216" s="78"/>
      <c r="W216" s="78"/>
      <c r="X216" s="78"/>
      <c r="Y216" s="78"/>
      <c r="Z216" s="78"/>
      <c r="AA216" s="78"/>
      <c r="AB216" s="78"/>
      <c r="AC216" s="51"/>
      <c r="AD216" s="51"/>
      <c r="AE216" s="78"/>
      <c r="AG216" s="51">
        <f t="shared" si="43"/>
        <v>0</v>
      </c>
      <c r="AH216" s="51">
        <f t="shared" si="44"/>
        <v>0</v>
      </c>
      <c r="AI216" s="51">
        <f t="shared" si="45"/>
        <v>0</v>
      </c>
      <c r="AJ216" s="51">
        <f t="shared" si="46"/>
        <v>0</v>
      </c>
      <c r="AK216"/>
      <c r="AL216"/>
      <c r="AM216"/>
      <c r="AN216"/>
      <c r="AO216"/>
      <c r="AP216"/>
      <c r="AQ216"/>
      <c r="AR216"/>
      <c r="AS216"/>
      <c r="AT216"/>
      <c r="AU216"/>
    </row>
    <row r="217" spans="1:47" x14ac:dyDescent="0.25">
      <c r="A217" t="str">
        <f t="shared" si="39"/>
        <v>GRANTS</v>
      </c>
      <c r="B217" s="75">
        <v>44027</v>
      </c>
      <c r="C217" s="228">
        <f>Schools!A103</f>
        <v>3022054</v>
      </c>
      <c r="D217" t="str">
        <f>VLOOKUP(C217,Schools!A:B,2,0)</f>
        <v>Woodridge  Primary School</v>
      </c>
      <c r="E217" t="str">
        <f>VLOOKUP(C217,Schools!$A:$Z,3,0)</f>
        <v>M</v>
      </c>
      <c r="F217" s="78"/>
      <c r="G217" s="74" t="s">
        <v>3620</v>
      </c>
      <c r="H217" s="74"/>
      <c r="I217" t="str">
        <f t="shared" si="40"/>
        <v>10166/543965</v>
      </c>
      <c r="J217">
        <f>VLOOKUP(C217,Schools!$A:$Z,9,0)</f>
        <v>400004</v>
      </c>
      <c r="K217" s="74" t="s">
        <v>85</v>
      </c>
      <c r="L217" s="159" t="s">
        <v>86</v>
      </c>
      <c r="M217" s="74" t="s">
        <v>4028</v>
      </c>
      <c r="N217" s="77" t="str">
        <f>VLOOKUP(C217,Schools!A:D,4,0)</f>
        <v>Primary</v>
      </c>
      <c r="O217" s="74">
        <f t="shared" si="42"/>
        <v>10166</v>
      </c>
      <c r="P217" s="77">
        <f t="shared" si="41"/>
        <v>543965</v>
      </c>
      <c r="Q217" s="227"/>
      <c r="R217" s="78"/>
      <c r="S217" s="465"/>
      <c r="T217" s="78"/>
      <c r="U217" s="78"/>
      <c r="V217" s="78"/>
      <c r="W217" s="78"/>
      <c r="X217" s="78"/>
      <c r="Y217" s="78"/>
      <c r="Z217" s="78"/>
      <c r="AA217" s="78"/>
      <c r="AB217" s="78"/>
      <c r="AC217" s="51"/>
      <c r="AD217" s="51"/>
      <c r="AE217" s="78"/>
      <c r="AG217" s="51">
        <f t="shared" si="43"/>
        <v>0</v>
      </c>
      <c r="AH217" s="51">
        <f t="shared" si="44"/>
        <v>0</v>
      </c>
      <c r="AI217" s="51">
        <f t="shared" si="45"/>
        <v>0</v>
      </c>
      <c r="AJ217" s="51">
        <f t="shared" si="46"/>
        <v>0</v>
      </c>
      <c r="AK217"/>
      <c r="AL217"/>
      <c r="AM217"/>
      <c r="AN217"/>
      <c r="AO217"/>
      <c r="AP217"/>
      <c r="AQ217"/>
      <c r="AR217"/>
      <c r="AS217"/>
      <c r="AT217"/>
      <c r="AU217"/>
    </row>
    <row r="218" spans="1:47" x14ac:dyDescent="0.25">
      <c r="A218" t="str">
        <f t="shared" si="39"/>
        <v>GRANTS</v>
      </c>
      <c r="B218" s="75">
        <v>44027</v>
      </c>
      <c r="C218" s="228">
        <f>Schools!A136</f>
        <v>3027005</v>
      </c>
      <c r="D218" t="str">
        <f>VLOOKUP(C218,Schools!A:B,2,0)</f>
        <v>Northway</v>
      </c>
      <c r="E218" t="str">
        <f>VLOOKUP(C218,Schools!$A:$Z,3,0)</f>
        <v>M</v>
      </c>
      <c r="F218" s="78"/>
      <c r="G218" s="74" t="s">
        <v>3620</v>
      </c>
      <c r="H218" s="74"/>
      <c r="I218" t="str">
        <f t="shared" si="40"/>
        <v>10168/543965</v>
      </c>
      <c r="J218">
        <f>VLOOKUP(C218,Schools!$A:$Z,9,0)</f>
        <v>400034</v>
      </c>
      <c r="K218" s="74" t="s">
        <v>85</v>
      </c>
      <c r="L218" s="159" t="s">
        <v>86</v>
      </c>
      <c r="M218" s="74" t="s">
        <v>4028</v>
      </c>
      <c r="N218" s="77" t="str">
        <f>VLOOKUP(C218,Schools!A:D,4,0)</f>
        <v>Special</v>
      </c>
      <c r="O218" s="74">
        <f t="shared" si="42"/>
        <v>10168</v>
      </c>
      <c r="P218" s="77">
        <f t="shared" si="41"/>
        <v>543965</v>
      </c>
      <c r="Q218" s="227"/>
      <c r="R218" s="78"/>
      <c r="S218" s="465"/>
      <c r="T218" s="78"/>
      <c r="U218" s="78"/>
      <c r="V218" s="78"/>
      <c r="W218" s="78"/>
      <c r="X218" s="78"/>
      <c r="Y218" s="78"/>
      <c r="Z218" s="78"/>
      <c r="AA218" s="78"/>
      <c r="AB218" s="78"/>
      <c r="AC218" s="51"/>
      <c r="AD218" s="51"/>
      <c r="AE218" s="78"/>
      <c r="AG218" s="51">
        <f t="shared" si="43"/>
        <v>0</v>
      </c>
      <c r="AH218" s="51">
        <f t="shared" si="44"/>
        <v>0</v>
      </c>
      <c r="AI218" s="51">
        <f t="shared" si="45"/>
        <v>0</v>
      </c>
      <c r="AJ218" s="51">
        <f t="shared" si="46"/>
        <v>0</v>
      </c>
      <c r="AK218"/>
      <c r="AL218"/>
      <c r="AM218"/>
      <c r="AN218"/>
      <c r="AO218"/>
      <c r="AP218"/>
      <c r="AQ218"/>
      <c r="AR218"/>
      <c r="AS218"/>
      <c r="AT218"/>
      <c r="AU218"/>
    </row>
    <row r="219" spans="1:47" x14ac:dyDescent="0.25">
      <c r="A219" t="str">
        <f t="shared" si="39"/>
        <v>GRANTS</v>
      </c>
      <c r="B219" s="75">
        <v>44027</v>
      </c>
      <c r="C219" s="228">
        <f>Schools!A139</f>
        <v>3027009</v>
      </c>
      <c r="D219" t="str">
        <f>VLOOKUP(C219,Schools!A:B,2,0)</f>
        <v>Oakleigh</v>
      </c>
      <c r="E219" t="str">
        <f>VLOOKUP(C219,Schools!$A:$Z,3,0)</f>
        <v>M</v>
      </c>
      <c r="F219" s="78"/>
      <c r="G219" s="74" t="s">
        <v>3620</v>
      </c>
      <c r="H219" s="74"/>
      <c r="I219" t="str">
        <f t="shared" si="40"/>
        <v>10168/543965</v>
      </c>
      <c r="J219">
        <f>VLOOKUP(C219,Schools!$A:$Z,9,0)</f>
        <v>400091</v>
      </c>
      <c r="K219" s="74" t="s">
        <v>85</v>
      </c>
      <c r="L219" s="159" t="s">
        <v>86</v>
      </c>
      <c r="M219" s="74" t="s">
        <v>4028</v>
      </c>
      <c r="N219" s="77" t="str">
        <f>VLOOKUP(C219,Schools!A:D,4,0)</f>
        <v>Special</v>
      </c>
      <c r="O219" s="74">
        <f t="shared" si="42"/>
        <v>10168</v>
      </c>
      <c r="P219" s="77">
        <f t="shared" si="41"/>
        <v>543965</v>
      </c>
      <c r="Q219" s="227"/>
      <c r="R219" s="78"/>
      <c r="S219" s="465"/>
      <c r="T219" s="78"/>
      <c r="U219" s="78"/>
      <c r="V219" s="78"/>
      <c r="W219" s="78"/>
      <c r="X219" s="78"/>
      <c r="Y219" s="78"/>
      <c r="Z219" s="78"/>
      <c r="AA219" s="78"/>
      <c r="AB219" s="78"/>
      <c r="AC219" s="51"/>
      <c r="AD219" s="51"/>
      <c r="AE219" s="78"/>
      <c r="AG219" s="51">
        <f t="shared" si="43"/>
        <v>0</v>
      </c>
      <c r="AH219" s="51">
        <f t="shared" si="44"/>
        <v>0</v>
      </c>
      <c r="AI219" s="51">
        <f t="shared" si="45"/>
        <v>0</v>
      </c>
      <c r="AJ219" s="51">
        <f t="shared" si="46"/>
        <v>0</v>
      </c>
      <c r="AK219"/>
      <c r="AL219"/>
      <c r="AM219"/>
      <c r="AN219"/>
      <c r="AO219"/>
      <c r="AP219"/>
      <c r="AQ219"/>
      <c r="AR219"/>
      <c r="AS219"/>
      <c r="AT219"/>
      <c r="AU219"/>
    </row>
    <row r="220" spans="1:47" x14ac:dyDescent="0.25">
      <c r="A220" t="str">
        <f t="shared" si="39"/>
        <v>GRANTS</v>
      </c>
      <c r="B220" s="75">
        <v>44027</v>
      </c>
      <c r="C220" s="228">
        <f>Schools!A142</f>
        <v>3023521</v>
      </c>
      <c r="D220" t="str">
        <f>VLOOKUP(C220,Schools!A:B,2,0)</f>
        <v>St Mary's &amp; St John's CE School</v>
      </c>
      <c r="E220" t="str">
        <f>VLOOKUP(C220,Schools!$A:$Z,3,0)</f>
        <v>M</v>
      </c>
      <c r="F220" s="230"/>
      <c r="G220" s="74" t="s">
        <v>3620</v>
      </c>
      <c r="H220" s="74"/>
      <c r="I220" t="str">
        <f t="shared" si="40"/>
        <v>11329/543965</v>
      </c>
      <c r="J220">
        <f>VLOOKUP(C220,Schools!$A:$Z,9,0)</f>
        <v>400135</v>
      </c>
      <c r="K220" s="74" t="s">
        <v>85</v>
      </c>
      <c r="L220" s="159" t="s">
        <v>86</v>
      </c>
      <c r="M220" s="74" t="s">
        <v>4028</v>
      </c>
      <c r="N220" s="77" t="str">
        <f>VLOOKUP(C220,Schools!A:D,4,0)</f>
        <v>All through</v>
      </c>
      <c r="O220" s="74">
        <f t="shared" si="42"/>
        <v>11329</v>
      </c>
      <c r="P220" s="77">
        <f t="shared" si="41"/>
        <v>543965</v>
      </c>
      <c r="Q220" s="227"/>
      <c r="R220" s="78"/>
      <c r="S220" s="465"/>
      <c r="T220" s="78"/>
      <c r="U220" s="78"/>
      <c r="V220" s="78"/>
      <c r="W220" s="78"/>
      <c r="X220" s="78"/>
      <c r="Y220" s="78"/>
      <c r="Z220" s="78"/>
      <c r="AA220" s="78"/>
      <c r="AB220" s="78"/>
      <c r="AC220" s="51"/>
      <c r="AD220" s="51"/>
      <c r="AE220" s="78"/>
      <c r="AG220" s="51">
        <f t="shared" si="43"/>
        <v>0</v>
      </c>
      <c r="AH220" s="51">
        <f t="shared" si="44"/>
        <v>0</v>
      </c>
      <c r="AI220" s="51">
        <f t="shared" si="45"/>
        <v>0</v>
      </c>
      <c r="AJ220" s="51">
        <f t="shared" si="46"/>
        <v>0</v>
      </c>
      <c r="AK220"/>
      <c r="AL220"/>
      <c r="AM220"/>
      <c r="AN220"/>
      <c r="AO220"/>
      <c r="AP220"/>
      <c r="AQ220"/>
      <c r="AR220"/>
      <c r="AS220"/>
      <c r="AT220"/>
      <c r="AU220"/>
    </row>
    <row r="221" spans="1:47" x14ac:dyDescent="0.25">
      <c r="O221" s="77"/>
      <c r="Q221" s="77"/>
      <c r="R221" s="78"/>
      <c r="S221" s="78"/>
      <c r="T221" s="78"/>
      <c r="U221" s="78"/>
      <c r="V221" s="78"/>
      <c r="W221" s="78"/>
      <c r="X221" s="78"/>
      <c r="Y221" s="78"/>
      <c r="Z221" s="78"/>
      <c r="AA221" s="78"/>
      <c r="AB221" s="78"/>
      <c r="AC221" s="78"/>
      <c r="AD221" s="51"/>
      <c r="AE221" s="51"/>
      <c r="AF221" s="78"/>
    </row>
    <row r="222" spans="1:47" x14ac:dyDescent="0.25">
      <c r="O222" s="77"/>
      <c r="Q222" s="77"/>
      <c r="R222" s="78"/>
      <c r="S222" s="78"/>
      <c r="T222" s="78"/>
      <c r="U222" s="78"/>
      <c r="V222" s="78"/>
      <c r="W222" s="78"/>
      <c r="X222" s="78"/>
      <c r="Y222" s="78"/>
      <c r="Z222" s="78"/>
      <c r="AA222" s="78"/>
      <c r="AB222" s="78"/>
      <c r="AC222" s="78"/>
      <c r="AD222" s="51"/>
      <c r="AE222" s="51"/>
      <c r="AF222" s="78"/>
    </row>
    <row r="223" spans="1:47" x14ac:dyDescent="0.25">
      <c r="O223" s="77"/>
      <c r="Q223" s="77"/>
      <c r="R223" s="78"/>
      <c r="S223" s="78"/>
      <c r="T223" s="78"/>
      <c r="U223" s="78"/>
      <c r="V223" s="78"/>
      <c r="W223" s="78"/>
      <c r="X223" s="78"/>
      <c r="Y223" s="78"/>
      <c r="Z223" s="78"/>
      <c r="AA223" s="78"/>
      <c r="AB223" s="78"/>
      <c r="AC223" s="78"/>
      <c r="AD223" s="51"/>
      <c r="AE223" s="51"/>
      <c r="AF223" s="78"/>
    </row>
    <row r="224" spans="1:47" x14ac:dyDescent="0.25">
      <c r="O224" s="77"/>
      <c r="Q224" s="77"/>
      <c r="R224" s="78"/>
      <c r="S224" s="78"/>
      <c r="T224" s="78"/>
      <c r="U224" s="78"/>
      <c r="V224" s="78"/>
      <c r="W224" s="78"/>
      <c r="X224" s="78"/>
      <c r="Y224" s="78"/>
      <c r="Z224" s="78"/>
      <c r="AA224" s="78"/>
      <c r="AB224" s="78"/>
      <c r="AC224" s="78"/>
      <c r="AD224" s="51"/>
      <c r="AE224" s="51"/>
      <c r="AF224" s="78"/>
    </row>
    <row r="225" spans="15:32" x14ac:dyDescent="0.25">
      <c r="O225" s="77"/>
      <c r="Q225" s="77"/>
      <c r="R225" s="78"/>
      <c r="S225" s="78"/>
      <c r="T225" s="78"/>
      <c r="U225" s="78"/>
      <c r="V225" s="78"/>
      <c r="W225" s="78"/>
      <c r="X225" s="78"/>
      <c r="Y225" s="78"/>
      <c r="Z225" s="78"/>
      <c r="AA225" s="78"/>
      <c r="AB225" s="78"/>
      <c r="AC225" s="78"/>
      <c r="AD225" s="51"/>
      <c r="AE225" s="51"/>
      <c r="AF225" s="78"/>
    </row>
    <row r="226" spans="15:32" x14ac:dyDescent="0.25">
      <c r="O226" s="77"/>
      <c r="Q226" s="77"/>
      <c r="R226" s="78"/>
      <c r="S226" s="78"/>
      <c r="T226" s="78"/>
      <c r="U226" s="78"/>
      <c r="V226" s="78"/>
      <c r="W226" s="78"/>
      <c r="X226" s="78"/>
      <c r="Y226" s="78"/>
      <c r="Z226" s="78"/>
      <c r="AA226" s="78"/>
      <c r="AB226" s="78"/>
      <c r="AC226" s="78"/>
      <c r="AD226" s="51"/>
      <c r="AE226" s="51"/>
      <c r="AF226" s="78"/>
    </row>
    <row r="227" spans="15:32" x14ac:dyDescent="0.25">
      <c r="Q227" s="77"/>
      <c r="R227" s="78"/>
      <c r="S227" s="78"/>
      <c r="T227" s="78"/>
      <c r="U227" s="78"/>
      <c r="V227" s="78"/>
      <c r="W227" s="78"/>
      <c r="X227" s="78"/>
      <c r="Y227" s="78"/>
      <c r="Z227" s="78"/>
      <c r="AA227" s="78"/>
      <c r="AB227" s="78"/>
      <c r="AC227" s="78"/>
      <c r="AD227" s="51"/>
      <c r="AE227" s="51"/>
      <c r="AF227" s="78"/>
    </row>
    <row r="228" spans="15:32" x14ac:dyDescent="0.25">
      <c r="Q228" s="77"/>
      <c r="R228" s="78"/>
      <c r="S228" s="78"/>
      <c r="T228" s="78"/>
      <c r="U228" s="78"/>
      <c r="V228" s="78"/>
      <c r="W228" s="78"/>
      <c r="X228" s="78"/>
      <c r="Y228" s="78"/>
      <c r="Z228" s="78"/>
      <c r="AA228" s="78"/>
      <c r="AB228" s="78"/>
      <c r="AC228" s="78"/>
      <c r="AD228" s="51"/>
      <c r="AE228" s="51"/>
      <c r="AF228" s="78"/>
    </row>
    <row r="229" spans="15:32" x14ac:dyDescent="0.25">
      <c r="Q229" s="77"/>
      <c r="R229" s="78"/>
      <c r="S229" s="78"/>
      <c r="T229" s="78"/>
      <c r="U229" s="78"/>
      <c r="V229" s="78"/>
      <c r="W229" s="78"/>
      <c r="X229" s="78"/>
      <c r="Y229" s="78"/>
      <c r="Z229" s="78"/>
      <c r="AA229" s="78"/>
      <c r="AB229" s="78"/>
      <c r="AC229" s="78"/>
      <c r="AD229" s="51"/>
      <c r="AE229" s="51"/>
      <c r="AF229" s="78"/>
    </row>
    <row r="230" spans="15:32" x14ac:dyDescent="0.25">
      <c r="Q230" s="77"/>
      <c r="R230" s="78"/>
      <c r="S230" s="78"/>
      <c r="T230" s="78"/>
      <c r="U230" s="78"/>
      <c r="V230" s="78"/>
      <c r="W230" s="78"/>
      <c r="X230" s="78"/>
      <c r="Y230" s="78"/>
      <c r="Z230" s="78"/>
      <c r="AA230" s="78"/>
      <c r="AB230" s="78"/>
      <c r="AC230" s="78"/>
      <c r="AD230" s="51"/>
      <c r="AE230" s="51"/>
      <c r="AF230" s="78"/>
    </row>
    <row r="231" spans="15:32" x14ac:dyDescent="0.25">
      <c r="Q231" s="77"/>
      <c r="R231" s="78"/>
      <c r="S231" s="78"/>
      <c r="T231" s="78"/>
      <c r="U231" s="78"/>
      <c r="V231" s="78"/>
      <c r="W231" s="78"/>
      <c r="X231" s="78"/>
      <c r="Y231" s="78"/>
      <c r="Z231" s="78"/>
      <c r="AA231" s="78"/>
      <c r="AB231" s="78"/>
      <c r="AC231" s="78"/>
      <c r="AD231" s="51"/>
      <c r="AE231" s="51"/>
      <c r="AF231" s="78"/>
    </row>
    <row r="232" spans="15:32" x14ac:dyDescent="0.25">
      <c r="Q232" s="77"/>
      <c r="R232" s="78"/>
      <c r="S232" s="78"/>
      <c r="T232" s="78"/>
      <c r="U232" s="78"/>
      <c r="V232" s="78"/>
      <c r="W232" s="78"/>
      <c r="X232" s="78"/>
      <c r="Y232" s="78"/>
      <c r="Z232" s="78"/>
      <c r="AA232" s="78"/>
      <c r="AB232" s="78"/>
      <c r="AC232" s="78"/>
      <c r="AD232" s="51"/>
      <c r="AE232" s="51"/>
      <c r="AF232" s="78"/>
    </row>
    <row r="233" spans="15:32" x14ac:dyDescent="0.25">
      <c r="Q233" s="77"/>
      <c r="R233" s="78"/>
      <c r="S233" s="78"/>
      <c r="T233" s="78"/>
      <c r="U233" s="78"/>
      <c r="V233" s="78"/>
      <c r="W233" s="78"/>
      <c r="X233" s="78"/>
      <c r="Y233" s="78"/>
      <c r="Z233" s="78"/>
      <c r="AA233" s="78"/>
      <c r="AB233" s="78"/>
      <c r="AC233" s="78"/>
      <c r="AD233" s="51"/>
      <c r="AE233" s="51"/>
      <c r="AF233" s="78"/>
    </row>
    <row r="234" spans="15:32" x14ac:dyDescent="0.25">
      <c r="Q234" s="77"/>
      <c r="R234" s="78"/>
      <c r="S234" s="78"/>
      <c r="T234" s="78"/>
      <c r="U234" s="78"/>
      <c r="V234" s="78"/>
      <c r="W234" s="78"/>
      <c r="X234" s="78"/>
      <c r="Y234" s="78"/>
      <c r="Z234" s="78"/>
      <c r="AA234" s="78"/>
      <c r="AB234" s="78"/>
      <c r="AC234" s="78"/>
      <c r="AD234" s="51"/>
      <c r="AE234" s="51"/>
      <c r="AF234" s="78"/>
    </row>
    <row r="235" spans="15:32" x14ac:dyDescent="0.25">
      <c r="Q235" s="77"/>
      <c r="R235" s="78"/>
      <c r="S235" s="78"/>
      <c r="T235" s="78"/>
      <c r="U235" s="78"/>
      <c r="V235" s="78"/>
      <c r="W235" s="78"/>
      <c r="X235" s="78"/>
      <c r="Y235" s="78"/>
      <c r="Z235" s="78"/>
      <c r="AA235" s="78"/>
      <c r="AB235" s="78"/>
      <c r="AC235" s="78"/>
      <c r="AD235" s="51"/>
      <c r="AE235" s="51"/>
      <c r="AF235" s="78"/>
    </row>
    <row r="236" spans="15:32" x14ac:dyDescent="0.25">
      <c r="Q236" s="77"/>
      <c r="R236" s="78"/>
      <c r="S236" s="78"/>
      <c r="T236" s="78"/>
      <c r="U236" s="78"/>
      <c r="V236" s="78"/>
      <c r="W236" s="78"/>
      <c r="X236" s="78"/>
      <c r="Y236" s="78"/>
      <c r="Z236" s="78"/>
      <c r="AA236" s="78"/>
      <c r="AB236" s="78"/>
      <c r="AC236" s="78"/>
      <c r="AD236" s="51"/>
      <c r="AE236" s="51"/>
      <c r="AF236" s="78"/>
    </row>
    <row r="237" spans="15:32" x14ac:dyDescent="0.25">
      <c r="Q237" s="77"/>
      <c r="R237" s="78"/>
      <c r="S237" s="78"/>
      <c r="T237" s="78"/>
      <c r="U237" s="78"/>
      <c r="V237" s="78"/>
      <c r="W237" s="78"/>
      <c r="X237" s="78"/>
      <c r="Y237" s="78"/>
      <c r="Z237" s="78"/>
      <c r="AA237" s="78"/>
      <c r="AB237" s="78"/>
      <c r="AC237" s="78"/>
      <c r="AD237" s="51"/>
      <c r="AE237" s="51"/>
      <c r="AF237" s="78"/>
    </row>
    <row r="238" spans="15:32" x14ac:dyDescent="0.25">
      <c r="Q238" s="77"/>
      <c r="R238" s="78"/>
      <c r="S238" s="78"/>
      <c r="T238" s="78"/>
      <c r="U238" s="78"/>
      <c r="V238" s="78"/>
      <c r="W238" s="78"/>
      <c r="X238" s="78"/>
      <c r="Y238" s="78"/>
      <c r="Z238" s="78"/>
      <c r="AA238" s="78"/>
      <c r="AB238" s="78"/>
      <c r="AC238" s="78"/>
      <c r="AD238" s="51"/>
      <c r="AE238" s="51"/>
      <c r="AF238" s="78"/>
    </row>
    <row r="239" spans="15:32" x14ac:dyDescent="0.25">
      <c r="Q239" s="77"/>
      <c r="R239" s="78"/>
      <c r="S239" s="78"/>
      <c r="T239" s="78"/>
      <c r="U239" s="78"/>
      <c r="V239" s="78"/>
      <c r="W239" s="78"/>
      <c r="X239" s="78"/>
      <c r="Y239" s="78"/>
      <c r="Z239" s="78"/>
      <c r="AA239" s="78"/>
      <c r="AB239" s="78"/>
      <c r="AC239" s="78"/>
      <c r="AD239" s="51"/>
      <c r="AE239" s="51"/>
      <c r="AF239" s="78"/>
    </row>
    <row r="240" spans="15:32" x14ac:dyDescent="0.25">
      <c r="Q240" s="77"/>
      <c r="R240" s="78"/>
      <c r="S240" s="78"/>
      <c r="T240" s="78"/>
      <c r="U240" s="78"/>
      <c r="V240" s="78"/>
      <c r="W240" s="78"/>
      <c r="X240" s="78"/>
      <c r="Y240" s="78"/>
      <c r="Z240" s="78"/>
      <c r="AA240" s="78"/>
      <c r="AB240" s="78"/>
      <c r="AC240" s="78"/>
      <c r="AD240" s="51"/>
      <c r="AE240" s="51"/>
      <c r="AF240" s="78"/>
    </row>
    <row r="241" spans="17:32" x14ac:dyDescent="0.25">
      <c r="Q241" s="77"/>
      <c r="R241" s="78"/>
      <c r="S241" s="78"/>
      <c r="T241" s="78"/>
      <c r="U241" s="78"/>
      <c r="V241" s="78"/>
      <c r="W241" s="78"/>
      <c r="X241" s="78"/>
      <c r="Y241" s="78"/>
      <c r="Z241" s="78"/>
      <c r="AA241" s="78"/>
      <c r="AB241" s="78"/>
      <c r="AC241" s="78"/>
      <c r="AD241" s="51"/>
      <c r="AE241" s="51"/>
      <c r="AF241" s="78"/>
    </row>
    <row r="242" spans="17:32" x14ac:dyDescent="0.25">
      <c r="Q242" s="77"/>
      <c r="R242" s="78"/>
      <c r="S242" s="78"/>
      <c r="T242" s="78"/>
      <c r="U242" s="78"/>
      <c r="V242" s="78"/>
      <c r="W242" s="78"/>
      <c r="X242" s="78"/>
      <c r="Y242" s="78"/>
      <c r="Z242" s="78"/>
      <c r="AA242" s="78"/>
      <c r="AB242" s="78"/>
      <c r="AC242" s="78"/>
      <c r="AD242" s="51"/>
      <c r="AE242" s="51"/>
      <c r="AF242" s="78"/>
    </row>
    <row r="243" spans="17:32" x14ac:dyDescent="0.25">
      <c r="Q243" s="77"/>
      <c r="R243" s="78"/>
      <c r="S243" s="78"/>
      <c r="T243" s="78"/>
      <c r="U243" s="78"/>
      <c r="V243" s="78"/>
      <c r="W243" s="78"/>
      <c r="X243" s="78"/>
      <c r="Y243" s="78"/>
      <c r="Z243" s="78"/>
      <c r="AA243" s="78"/>
      <c r="AB243" s="78"/>
      <c r="AC243" s="78"/>
      <c r="AD243" s="51"/>
      <c r="AE243" s="51"/>
      <c r="AF243" s="78"/>
    </row>
    <row r="244" spans="17:32" x14ac:dyDescent="0.25">
      <c r="Q244" s="77"/>
      <c r="R244" s="78"/>
      <c r="S244" s="78"/>
      <c r="T244" s="78"/>
      <c r="U244" s="78"/>
      <c r="V244" s="78"/>
      <c r="W244" s="78"/>
      <c r="X244" s="78"/>
      <c r="Y244" s="78"/>
      <c r="Z244" s="78"/>
      <c r="AA244" s="78"/>
      <c r="AB244" s="78"/>
      <c r="AC244" s="78"/>
      <c r="AD244" s="51"/>
      <c r="AE244" s="51"/>
      <c r="AF244" s="78"/>
    </row>
    <row r="245" spans="17:32" x14ac:dyDescent="0.25">
      <c r="Q245" s="77"/>
      <c r="R245" s="78"/>
      <c r="S245" s="78"/>
      <c r="T245" s="78"/>
      <c r="U245" s="78"/>
      <c r="V245" s="78"/>
      <c r="W245" s="78"/>
      <c r="X245" s="78"/>
      <c r="Y245" s="78"/>
      <c r="Z245" s="78"/>
      <c r="AA245" s="78"/>
      <c r="AB245" s="78"/>
      <c r="AC245" s="78"/>
      <c r="AD245" s="51"/>
      <c r="AE245" s="51"/>
      <c r="AF245" s="78"/>
    </row>
    <row r="246" spans="17:32" x14ac:dyDescent="0.25">
      <c r="Q246" s="77"/>
      <c r="R246" s="78"/>
      <c r="S246" s="78"/>
      <c r="T246" s="78"/>
      <c r="U246" s="78"/>
      <c r="V246" s="78"/>
      <c r="W246" s="78"/>
      <c r="X246" s="78"/>
      <c r="Y246" s="78"/>
      <c r="Z246" s="78"/>
      <c r="AA246" s="78"/>
      <c r="AB246" s="78"/>
      <c r="AC246" s="78"/>
      <c r="AD246" s="51"/>
      <c r="AE246" s="51"/>
      <c r="AF246" s="78"/>
    </row>
    <row r="247" spans="17:32" x14ac:dyDescent="0.25">
      <c r="Q247" s="77"/>
      <c r="R247" s="78"/>
      <c r="S247" s="78"/>
      <c r="T247" s="78"/>
      <c r="U247" s="78"/>
      <c r="V247" s="78"/>
      <c r="W247" s="78"/>
      <c r="X247" s="78"/>
      <c r="Y247" s="78"/>
      <c r="Z247" s="78"/>
      <c r="AA247" s="78"/>
      <c r="AB247" s="78"/>
      <c r="AC247" s="78"/>
      <c r="AD247" s="51"/>
      <c r="AE247" s="51"/>
      <c r="AF247" s="78"/>
    </row>
    <row r="248" spans="17:32" x14ac:dyDescent="0.25">
      <c r="Q248" s="77"/>
      <c r="R248" s="78"/>
      <c r="S248" s="78"/>
      <c r="T248" s="78"/>
      <c r="U248" s="78"/>
      <c r="V248" s="78"/>
      <c r="W248" s="78"/>
      <c r="X248" s="78"/>
      <c r="Y248" s="78"/>
      <c r="Z248" s="78"/>
      <c r="AA248" s="78"/>
      <c r="AB248" s="78"/>
      <c r="AC248" s="78"/>
      <c r="AD248" s="51"/>
      <c r="AE248" s="51"/>
      <c r="AF248" s="78"/>
    </row>
    <row r="249" spans="17:32" x14ac:dyDescent="0.25">
      <c r="Q249" s="77"/>
      <c r="R249" s="78"/>
      <c r="S249" s="78"/>
      <c r="T249" s="78"/>
      <c r="U249" s="78"/>
      <c r="V249" s="78"/>
      <c r="W249" s="78"/>
      <c r="X249" s="78"/>
      <c r="Y249" s="78"/>
      <c r="Z249" s="78"/>
      <c r="AA249" s="78"/>
      <c r="AB249" s="78"/>
      <c r="AC249" s="78"/>
      <c r="AD249" s="51"/>
      <c r="AE249" s="51"/>
      <c r="AF249" s="78"/>
    </row>
    <row r="250" spans="17:32" x14ac:dyDescent="0.25">
      <c r="Q250" s="77"/>
      <c r="R250" s="78"/>
      <c r="S250" s="78"/>
      <c r="T250" s="78"/>
      <c r="U250" s="78"/>
      <c r="V250" s="78"/>
      <c r="W250" s="78"/>
      <c r="X250" s="78"/>
      <c r="Y250" s="78"/>
      <c r="Z250" s="78"/>
      <c r="AA250" s="78"/>
      <c r="AB250" s="78"/>
      <c r="AC250" s="78"/>
      <c r="AD250" s="51"/>
      <c r="AE250" s="51"/>
      <c r="AF250" s="78"/>
    </row>
    <row r="251" spans="17:32" x14ac:dyDescent="0.25">
      <c r="Q251" s="77"/>
      <c r="R251" s="78"/>
      <c r="S251" s="78"/>
      <c r="T251" s="78"/>
      <c r="U251" s="78"/>
      <c r="V251" s="78"/>
      <c r="W251" s="78"/>
      <c r="X251" s="78"/>
      <c r="Y251" s="78"/>
      <c r="Z251" s="78"/>
      <c r="AA251" s="78"/>
      <c r="AB251" s="78"/>
      <c r="AC251" s="78"/>
      <c r="AD251" s="51"/>
      <c r="AE251" s="51"/>
      <c r="AF251" s="78"/>
    </row>
    <row r="252" spans="17:32" x14ac:dyDescent="0.25">
      <c r="Q252" s="77"/>
      <c r="R252" s="78"/>
      <c r="S252" s="78"/>
      <c r="T252" s="78"/>
      <c r="U252" s="78"/>
      <c r="V252" s="78"/>
      <c r="W252" s="78"/>
      <c r="X252" s="78"/>
      <c r="Y252" s="78"/>
      <c r="Z252" s="78"/>
      <c r="AA252" s="78"/>
      <c r="AB252" s="78"/>
      <c r="AC252" s="78"/>
      <c r="AD252" s="51"/>
      <c r="AE252" s="51"/>
      <c r="AF252" s="78"/>
    </row>
    <row r="253" spans="17:32" x14ac:dyDescent="0.25">
      <c r="Q253" s="77"/>
      <c r="R253" s="78"/>
      <c r="S253" s="78"/>
      <c r="T253" s="78"/>
      <c r="U253" s="78"/>
      <c r="V253" s="78"/>
      <c r="W253" s="78"/>
      <c r="X253" s="78"/>
      <c r="Y253" s="78"/>
      <c r="Z253" s="78"/>
      <c r="AA253" s="78"/>
      <c r="AB253" s="78"/>
      <c r="AC253" s="78"/>
      <c r="AD253" s="51"/>
      <c r="AE253" s="51"/>
      <c r="AF253" s="78"/>
    </row>
    <row r="254" spans="17:32" x14ac:dyDescent="0.25">
      <c r="Q254" s="77"/>
      <c r="R254" s="78"/>
      <c r="S254" s="78"/>
      <c r="T254" s="78"/>
      <c r="U254" s="78"/>
      <c r="V254" s="78"/>
      <c r="W254" s="78"/>
      <c r="X254" s="78"/>
      <c r="Y254" s="78"/>
      <c r="Z254" s="78"/>
      <c r="AA254" s="78"/>
      <c r="AB254" s="78"/>
      <c r="AC254" s="78"/>
      <c r="AD254" s="51"/>
      <c r="AE254" s="51"/>
      <c r="AF254" s="78"/>
    </row>
    <row r="255" spans="17:32" x14ac:dyDescent="0.25">
      <c r="Q255" s="77"/>
      <c r="R255" s="78"/>
      <c r="S255" s="78"/>
      <c r="T255" s="78"/>
      <c r="U255" s="78"/>
      <c r="V255" s="78"/>
      <c r="W255" s="78"/>
      <c r="X255" s="78"/>
      <c r="Y255" s="78"/>
      <c r="Z255" s="78"/>
      <c r="AA255" s="78"/>
      <c r="AB255" s="78"/>
      <c r="AC255" s="78"/>
      <c r="AD255" s="51"/>
      <c r="AE255" s="51"/>
      <c r="AF255" s="78"/>
    </row>
    <row r="256" spans="17:32" x14ac:dyDescent="0.25">
      <c r="Q256" s="77"/>
      <c r="R256" s="78"/>
      <c r="S256" s="78"/>
      <c r="T256" s="78"/>
      <c r="U256" s="78"/>
      <c r="V256" s="78"/>
      <c r="W256" s="78"/>
      <c r="X256" s="78"/>
      <c r="Y256" s="78"/>
      <c r="Z256" s="78"/>
      <c r="AA256" s="78"/>
      <c r="AB256" s="78"/>
      <c r="AC256" s="78"/>
      <c r="AD256" s="51"/>
      <c r="AE256" s="51"/>
      <c r="AF256" s="78"/>
    </row>
    <row r="257" spans="17:32" x14ac:dyDescent="0.25">
      <c r="Q257" s="77"/>
      <c r="R257" s="78"/>
      <c r="S257" s="78"/>
      <c r="T257" s="78"/>
      <c r="U257" s="78"/>
      <c r="V257" s="78"/>
      <c r="W257" s="78"/>
      <c r="X257" s="78"/>
      <c r="Y257" s="78"/>
      <c r="Z257" s="78"/>
      <c r="AA257" s="78"/>
      <c r="AB257" s="78"/>
      <c r="AC257" s="78"/>
      <c r="AD257" s="51"/>
      <c r="AE257" s="51"/>
      <c r="AF257" s="78"/>
    </row>
    <row r="258" spans="17:32" x14ac:dyDescent="0.25">
      <c r="Q258" s="77"/>
      <c r="R258" s="78"/>
      <c r="S258" s="78"/>
      <c r="T258" s="78"/>
      <c r="U258" s="78"/>
      <c r="V258" s="78"/>
      <c r="W258" s="78"/>
      <c r="X258" s="78"/>
      <c r="Y258" s="78"/>
      <c r="Z258" s="78"/>
      <c r="AA258" s="78"/>
      <c r="AB258" s="78"/>
      <c r="AC258" s="78"/>
      <c r="AD258" s="51"/>
      <c r="AE258" s="51"/>
      <c r="AF258" s="78"/>
    </row>
    <row r="259" spans="17:32" x14ac:dyDescent="0.25">
      <c r="Q259" s="77"/>
      <c r="R259" s="78"/>
      <c r="S259" s="78"/>
      <c r="T259" s="78"/>
      <c r="U259" s="78"/>
      <c r="V259" s="78"/>
      <c r="W259" s="78"/>
      <c r="X259" s="78"/>
      <c r="Y259" s="78"/>
      <c r="Z259" s="78"/>
      <c r="AA259" s="78"/>
      <c r="AB259" s="78"/>
      <c r="AC259" s="78"/>
      <c r="AD259" s="51"/>
      <c r="AE259" s="51"/>
      <c r="AF259" s="78"/>
    </row>
    <row r="260" spans="17:32" x14ac:dyDescent="0.25">
      <c r="Q260" s="77"/>
      <c r="R260" s="78"/>
      <c r="S260" s="78"/>
      <c r="T260" s="78"/>
      <c r="U260" s="78"/>
      <c r="V260" s="78"/>
      <c r="W260" s="78"/>
      <c r="X260" s="78"/>
      <c r="Y260" s="78"/>
      <c r="Z260" s="78"/>
      <c r="AA260" s="78"/>
      <c r="AB260" s="78"/>
      <c r="AC260" s="78"/>
      <c r="AD260" s="51"/>
      <c r="AE260" s="51"/>
      <c r="AF260" s="78"/>
    </row>
    <row r="261" spans="17:32" x14ac:dyDescent="0.25">
      <c r="Q261" s="77"/>
      <c r="R261" s="78"/>
      <c r="S261" s="78"/>
      <c r="T261" s="78"/>
      <c r="U261" s="78"/>
      <c r="V261" s="78"/>
      <c r="W261" s="78"/>
      <c r="X261" s="78"/>
      <c r="Y261" s="78"/>
      <c r="Z261" s="78"/>
      <c r="AA261" s="78"/>
      <c r="AB261" s="78"/>
      <c r="AC261" s="78"/>
      <c r="AD261" s="51"/>
      <c r="AE261" s="51"/>
      <c r="AF261" s="78"/>
    </row>
    <row r="262" spans="17:32" x14ac:dyDescent="0.25">
      <c r="Q262" s="77"/>
      <c r="R262" s="78"/>
      <c r="S262" s="78"/>
      <c r="T262" s="78"/>
      <c r="U262" s="78"/>
      <c r="V262" s="78"/>
      <c r="W262" s="78"/>
      <c r="X262" s="78"/>
      <c r="Y262" s="78"/>
      <c r="Z262" s="78"/>
      <c r="AA262" s="78"/>
      <c r="AB262" s="78"/>
      <c r="AC262" s="78"/>
      <c r="AD262" s="51"/>
      <c r="AE262" s="51"/>
      <c r="AF262" s="78"/>
    </row>
    <row r="263" spans="17:32" x14ac:dyDescent="0.25">
      <c r="Q263" s="77"/>
      <c r="R263" s="78"/>
      <c r="S263" s="78"/>
      <c r="T263" s="78"/>
      <c r="U263" s="78"/>
      <c r="V263" s="78"/>
      <c r="W263" s="78"/>
      <c r="X263" s="78"/>
      <c r="Y263" s="78"/>
      <c r="Z263" s="78"/>
      <c r="AA263" s="78"/>
      <c r="AB263" s="78"/>
      <c r="AC263" s="78"/>
      <c r="AD263" s="51"/>
      <c r="AE263" s="51"/>
      <c r="AF263" s="78"/>
    </row>
    <row r="264" spans="17:32" x14ac:dyDescent="0.25">
      <c r="Q264" s="77"/>
      <c r="R264" s="78"/>
      <c r="S264" s="78"/>
      <c r="T264" s="78"/>
      <c r="U264" s="78"/>
      <c r="V264" s="78"/>
      <c r="W264" s="78"/>
      <c r="X264" s="78"/>
      <c r="Y264" s="78"/>
      <c r="Z264" s="78"/>
      <c r="AA264" s="78"/>
      <c r="AB264" s="78"/>
      <c r="AC264" s="78"/>
      <c r="AD264" s="51"/>
      <c r="AE264" s="51"/>
      <c r="AF264" s="78"/>
    </row>
    <row r="265" spans="17:32" x14ac:dyDescent="0.25">
      <c r="Q265" s="77"/>
      <c r="R265" s="78"/>
      <c r="S265" s="78"/>
      <c r="T265" s="78"/>
      <c r="U265" s="78"/>
      <c r="V265" s="78"/>
      <c r="W265" s="78"/>
      <c r="X265" s="78"/>
      <c r="Y265" s="78"/>
      <c r="Z265" s="78"/>
      <c r="AA265" s="78"/>
      <c r="AB265" s="78"/>
      <c r="AC265" s="78"/>
      <c r="AD265" s="51"/>
      <c r="AE265" s="51"/>
      <c r="AF265" s="78"/>
    </row>
    <row r="266" spans="17:32" x14ac:dyDescent="0.25">
      <c r="Q266" s="77"/>
      <c r="R266" s="78"/>
      <c r="S266" s="78"/>
      <c r="T266" s="78"/>
      <c r="U266" s="78"/>
      <c r="V266" s="78"/>
      <c r="W266" s="78"/>
      <c r="X266" s="78"/>
      <c r="Y266" s="78"/>
      <c r="Z266" s="78"/>
      <c r="AA266" s="78"/>
      <c r="AB266" s="78"/>
      <c r="AC266" s="78"/>
      <c r="AD266" s="51"/>
      <c r="AE266" s="51"/>
      <c r="AF266" s="78"/>
    </row>
    <row r="267" spans="17:32" x14ac:dyDescent="0.25">
      <c r="Q267" s="77"/>
      <c r="R267" s="78"/>
      <c r="S267" s="78"/>
      <c r="T267" s="78"/>
      <c r="U267" s="78"/>
      <c r="V267" s="78"/>
      <c r="W267" s="78"/>
      <c r="X267" s="78"/>
      <c r="Y267" s="78"/>
      <c r="Z267" s="78"/>
      <c r="AA267" s="78"/>
      <c r="AB267" s="78"/>
      <c r="AC267" s="78"/>
      <c r="AD267" s="51"/>
      <c r="AE267" s="51"/>
      <c r="AF267" s="78"/>
    </row>
    <row r="268" spans="17:32" x14ac:dyDescent="0.25">
      <c r="Q268" s="77"/>
      <c r="R268" s="78"/>
      <c r="S268" s="78"/>
      <c r="T268" s="78"/>
      <c r="U268" s="78"/>
      <c r="V268" s="78"/>
      <c r="W268" s="78"/>
      <c r="X268" s="78"/>
      <c r="Y268" s="78"/>
      <c r="Z268" s="78"/>
      <c r="AA268" s="78"/>
      <c r="AB268" s="78"/>
      <c r="AC268" s="78"/>
      <c r="AD268" s="51"/>
      <c r="AE268" s="51"/>
      <c r="AF268" s="78"/>
    </row>
    <row r="269" spans="17:32" x14ac:dyDescent="0.25">
      <c r="Q269" s="77"/>
      <c r="R269" s="78"/>
      <c r="S269" s="78"/>
      <c r="T269" s="78"/>
      <c r="U269" s="78"/>
      <c r="V269" s="78"/>
      <c r="W269" s="78"/>
      <c r="X269" s="78"/>
      <c r="Y269" s="78"/>
      <c r="Z269" s="78"/>
      <c r="AA269" s="78"/>
      <c r="AB269" s="78"/>
      <c r="AC269" s="78"/>
      <c r="AD269" s="51"/>
      <c r="AE269" s="51"/>
      <c r="AF269" s="78"/>
    </row>
    <row r="270" spans="17:32" x14ac:dyDescent="0.25">
      <c r="Q270" s="77"/>
      <c r="R270" s="78"/>
      <c r="S270" s="78"/>
      <c r="T270" s="78"/>
      <c r="U270" s="78"/>
      <c r="V270" s="78"/>
      <c r="W270" s="78"/>
      <c r="X270" s="78"/>
      <c r="Y270" s="78"/>
      <c r="Z270" s="78"/>
      <c r="AA270" s="78"/>
      <c r="AB270" s="78"/>
      <c r="AC270" s="78"/>
      <c r="AD270" s="51"/>
      <c r="AE270" s="51"/>
      <c r="AF270" s="78"/>
    </row>
    <row r="271" spans="17:32" x14ac:dyDescent="0.25">
      <c r="Q271" s="77"/>
      <c r="R271" s="78"/>
      <c r="S271" s="78"/>
      <c r="T271" s="78"/>
      <c r="U271" s="78"/>
      <c r="V271" s="78"/>
      <c r="W271" s="78"/>
      <c r="X271" s="78"/>
      <c r="Y271" s="78"/>
      <c r="Z271" s="78"/>
      <c r="AA271" s="78"/>
      <c r="AB271" s="78"/>
      <c r="AC271" s="78"/>
      <c r="AD271" s="51"/>
      <c r="AE271" s="51"/>
      <c r="AF271" s="78"/>
    </row>
    <row r="272" spans="17:32" x14ac:dyDescent="0.25">
      <c r="Q272" s="77"/>
      <c r="R272" s="78"/>
      <c r="S272" s="78"/>
      <c r="T272" s="78"/>
      <c r="U272" s="78"/>
      <c r="V272" s="78"/>
      <c r="W272" s="78"/>
      <c r="X272" s="78"/>
      <c r="Y272" s="78"/>
      <c r="Z272" s="78"/>
      <c r="AA272" s="78"/>
      <c r="AB272" s="78"/>
      <c r="AC272" s="78"/>
      <c r="AD272" s="51"/>
      <c r="AE272" s="51"/>
      <c r="AF272" s="78"/>
    </row>
    <row r="273" spans="17:32" x14ac:dyDescent="0.25">
      <c r="Q273" s="77"/>
      <c r="R273" s="78"/>
      <c r="S273" s="78"/>
      <c r="T273" s="78"/>
      <c r="U273" s="78"/>
      <c r="V273" s="78"/>
      <c r="W273" s="78"/>
      <c r="X273" s="78"/>
      <c r="Y273" s="78"/>
      <c r="Z273" s="78"/>
      <c r="AA273" s="78"/>
      <c r="AB273" s="78"/>
      <c r="AC273" s="78"/>
      <c r="AD273" s="51"/>
      <c r="AE273" s="51"/>
      <c r="AF273" s="78"/>
    </row>
    <row r="274" spans="17:32" x14ac:dyDescent="0.25">
      <c r="Q274" s="77"/>
      <c r="R274" s="78"/>
      <c r="S274" s="78"/>
      <c r="T274" s="78"/>
      <c r="U274" s="78"/>
      <c r="V274" s="78"/>
      <c r="W274" s="78"/>
      <c r="X274" s="78"/>
      <c r="Y274" s="78"/>
      <c r="Z274" s="78"/>
      <c r="AA274" s="78"/>
      <c r="AB274" s="78"/>
      <c r="AC274" s="78"/>
      <c r="AD274" s="51"/>
      <c r="AE274" s="51"/>
      <c r="AF274" s="78"/>
    </row>
    <row r="275" spans="17:32" x14ac:dyDescent="0.25">
      <c r="Q275" s="77"/>
      <c r="R275" s="78"/>
      <c r="S275" s="78"/>
      <c r="T275" s="78"/>
      <c r="U275" s="78"/>
      <c r="V275" s="78"/>
      <c r="W275" s="78"/>
      <c r="X275" s="78"/>
      <c r="Y275" s="78"/>
      <c r="Z275" s="78"/>
      <c r="AA275" s="78"/>
      <c r="AB275" s="78"/>
      <c r="AC275" s="78"/>
      <c r="AD275" s="51"/>
      <c r="AE275" s="51"/>
      <c r="AF275" s="78"/>
    </row>
    <row r="276" spans="17:32" x14ac:dyDescent="0.25">
      <c r="Q276" s="77"/>
      <c r="R276" s="78"/>
      <c r="S276" s="78"/>
      <c r="T276" s="78"/>
      <c r="U276" s="78"/>
      <c r="V276" s="78"/>
      <c r="W276" s="78"/>
      <c r="X276" s="78"/>
      <c r="Y276" s="78"/>
      <c r="Z276" s="78"/>
      <c r="AA276" s="78"/>
      <c r="AB276" s="78"/>
      <c r="AC276" s="78"/>
      <c r="AD276" s="51"/>
      <c r="AE276" s="51"/>
      <c r="AF276" s="78"/>
    </row>
    <row r="277" spans="17:32" x14ac:dyDescent="0.25">
      <c r="Q277" s="77"/>
      <c r="R277" s="78"/>
      <c r="S277" s="78"/>
      <c r="T277" s="78"/>
      <c r="U277" s="78"/>
      <c r="V277" s="78"/>
      <c r="W277" s="78"/>
      <c r="X277" s="78"/>
      <c r="Y277" s="78"/>
      <c r="Z277" s="78"/>
      <c r="AA277" s="78"/>
      <c r="AB277" s="78"/>
      <c r="AC277" s="78"/>
      <c r="AD277" s="51"/>
      <c r="AE277" s="51"/>
      <c r="AF277" s="78"/>
    </row>
    <row r="278" spans="17:32" x14ac:dyDescent="0.25">
      <c r="Q278" s="77"/>
      <c r="R278" s="78"/>
      <c r="S278" s="78"/>
      <c r="T278" s="78"/>
      <c r="U278" s="78"/>
      <c r="V278" s="78"/>
      <c r="W278" s="78"/>
      <c r="X278" s="78"/>
      <c r="Y278" s="78"/>
      <c r="Z278" s="78"/>
      <c r="AA278" s="78"/>
      <c r="AB278" s="78"/>
      <c r="AC278" s="78"/>
      <c r="AD278" s="51"/>
      <c r="AE278" s="51"/>
      <c r="AF278" s="78"/>
    </row>
    <row r="279" spans="17:32" x14ac:dyDescent="0.25">
      <c r="Q279" s="77"/>
      <c r="R279" s="78"/>
      <c r="S279" s="78"/>
      <c r="T279" s="78"/>
      <c r="U279" s="78"/>
      <c r="V279" s="78"/>
      <c r="W279" s="78"/>
      <c r="X279" s="78"/>
      <c r="Y279" s="78"/>
      <c r="Z279" s="78"/>
      <c r="AA279" s="78"/>
      <c r="AB279" s="78"/>
      <c r="AC279" s="78"/>
      <c r="AD279" s="51"/>
      <c r="AE279" s="51"/>
      <c r="AF279" s="78"/>
    </row>
    <row r="280" spans="17:32" x14ac:dyDescent="0.25">
      <c r="Q280" s="77"/>
      <c r="R280" s="78"/>
      <c r="S280" s="78"/>
      <c r="T280" s="78"/>
      <c r="U280" s="78"/>
      <c r="V280" s="78"/>
      <c r="W280" s="78"/>
      <c r="X280" s="78"/>
      <c r="Y280" s="78"/>
      <c r="Z280" s="78"/>
      <c r="AA280" s="78"/>
      <c r="AB280" s="78"/>
      <c r="AC280" s="78"/>
      <c r="AD280" s="51"/>
      <c r="AE280" s="51"/>
      <c r="AF280" s="78"/>
    </row>
    <row r="281" spans="17:32" x14ac:dyDescent="0.25">
      <c r="Q281" s="77"/>
      <c r="R281" s="78"/>
      <c r="S281" s="78"/>
      <c r="T281" s="78"/>
      <c r="U281" s="78"/>
      <c r="V281" s="78"/>
      <c r="W281" s="78"/>
      <c r="X281" s="78"/>
      <c r="Y281" s="78"/>
      <c r="Z281" s="78"/>
      <c r="AA281" s="78"/>
      <c r="AB281" s="78"/>
      <c r="AC281" s="78"/>
      <c r="AD281" s="51"/>
      <c r="AE281" s="51"/>
      <c r="AF281" s="78"/>
    </row>
    <row r="282" spans="17:32" x14ac:dyDescent="0.25">
      <c r="Q282" s="77"/>
      <c r="R282" s="78"/>
      <c r="S282" s="78"/>
      <c r="T282" s="78"/>
      <c r="U282" s="78"/>
      <c r="V282" s="78"/>
      <c r="W282" s="78"/>
      <c r="X282" s="78"/>
      <c r="Y282" s="78"/>
      <c r="Z282" s="78"/>
      <c r="AA282" s="78"/>
      <c r="AB282" s="78"/>
      <c r="AC282" s="78"/>
      <c r="AD282" s="51"/>
      <c r="AE282" s="51"/>
      <c r="AF282" s="78"/>
    </row>
    <row r="283" spans="17:32" x14ac:dyDescent="0.25">
      <c r="Q283" s="77"/>
      <c r="R283" s="78"/>
      <c r="S283" s="78"/>
      <c r="T283" s="78"/>
      <c r="U283" s="78"/>
      <c r="V283" s="78"/>
      <c r="W283" s="78"/>
      <c r="X283" s="78"/>
      <c r="Y283" s="78"/>
      <c r="Z283" s="78"/>
      <c r="AA283" s="78"/>
      <c r="AB283" s="78"/>
      <c r="AC283" s="78"/>
      <c r="AD283" s="51"/>
      <c r="AE283" s="51"/>
      <c r="AF283" s="78"/>
    </row>
    <row r="284" spans="17:32" x14ac:dyDescent="0.25">
      <c r="Q284" s="77"/>
      <c r="R284" s="78"/>
      <c r="S284" s="78"/>
      <c r="T284" s="78"/>
      <c r="U284" s="78"/>
      <c r="V284" s="78"/>
      <c r="W284" s="78"/>
      <c r="X284" s="78"/>
      <c r="Y284" s="78"/>
      <c r="Z284" s="78"/>
      <c r="AA284" s="78"/>
      <c r="AB284" s="78"/>
      <c r="AC284" s="78"/>
      <c r="AD284" s="51"/>
      <c r="AE284" s="51"/>
      <c r="AF284" s="78"/>
    </row>
    <row r="285" spans="17:32" x14ac:dyDescent="0.25">
      <c r="Q285" s="77"/>
      <c r="R285" s="78"/>
      <c r="S285" s="78"/>
      <c r="T285" s="78"/>
      <c r="U285" s="78"/>
      <c r="V285" s="78"/>
      <c r="W285" s="78"/>
      <c r="X285" s="78"/>
      <c r="Y285" s="78"/>
      <c r="Z285" s="78"/>
      <c r="AA285" s="78"/>
      <c r="AB285" s="78"/>
      <c r="AC285" s="78"/>
      <c r="AD285" s="51"/>
      <c r="AE285" s="51"/>
      <c r="AF285" s="78"/>
    </row>
    <row r="286" spans="17:32" x14ac:dyDescent="0.25">
      <c r="Q286" s="77"/>
      <c r="R286" s="78"/>
      <c r="S286" s="78"/>
      <c r="T286" s="78"/>
      <c r="U286" s="78"/>
      <c r="V286" s="78"/>
      <c r="W286" s="78"/>
      <c r="X286" s="78"/>
      <c r="Y286" s="78"/>
      <c r="Z286" s="78"/>
      <c r="AA286" s="78"/>
      <c r="AB286" s="78"/>
      <c r="AC286" s="78"/>
      <c r="AD286" s="51"/>
      <c r="AE286" s="51"/>
      <c r="AF286" s="78"/>
    </row>
    <row r="287" spans="17:32" x14ac:dyDescent="0.25">
      <c r="Q287" s="77"/>
      <c r="R287" s="78"/>
      <c r="S287" s="78"/>
      <c r="T287" s="78"/>
      <c r="U287" s="78"/>
      <c r="V287" s="78"/>
      <c r="W287" s="78"/>
      <c r="X287" s="78"/>
      <c r="Y287" s="78"/>
      <c r="Z287" s="78"/>
      <c r="AA287" s="78"/>
      <c r="AB287" s="78"/>
      <c r="AC287" s="78"/>
      <c r="AD287" s="51"/>
      <c r="AE287" s="51"/>
      <c r="AF287" s="78"/>
    </row>
    <row r="288" spans="17:32" x14ac:dyDescent="0.25">
      <c r="Q288" s="77"/>
      <c r="R288" s="78"/>
      <c r="S288" s="78"/>
      <c r="T288" s="78"/>
      <c r="U288" s="78"/>
      <c r="V288" s="78"/>
      <c r="W288" s="78"/>
      <c r="X288" s="78"/>
      <c r="Y288" s="78"/>
      <c r="Z288" s="78"/>
      <c r="AA288" s="78"/>
      <c r="AB288" s="78"/>
      <c r="AC288" s="78"/>
      <c r="AD288" s="51"/>
      <c r="AE288" s="51"/>
      <c r="AF288" s="78"/>
    </row>
    <row r="289" spans="17:32" x14ac:dyDescent="0.25">
      <c r="Q289" s="77"/>
      <c r="R289" s="78"/>
      <c r="S289" s="78"/>
      <c r="T289" s="78"/>
      <c r="U289" s="78"/>
      <c r="V289" s="78"/>
      <c r="W289" s="78"/>
      <c r="X289" s="78"/>
      <c r="Y289" s="78"/>
      <c r="Z289" s="78"/>
      <c r="AA289" s="78"/>
      <c r="AB289" s="78"/>
      <c r="AC289" s="78"/>
      <c r="AD289" s="51"/>
      <c r="AE289" s="51"/>
      <c r="AF289" s="78"/>
    </row>
    <row r="290" spans="17:32" x14ac:dyDescent="0.25">
      <c r="Q290" s="77"/>
      <c r="R290" s="78"/>
      <c r="S290" s="78"/>
      <c r="T290" s="78"/>
      <c r="U290" s="78"/>
      <c r="V290" s="78"/>
      <c r="W290" s="78"/>
      <c r="X290" s="78"/>
      <c r="Y290" s="78"/>
      <c r="Z290" s="78"/>
      <c r="AA290" s="78"/>
      <c r="AB290" s="78"/>
      <c r="AC290" s="78"/>
      <c r="AD290" s="51"/>
      <c r="AE290" s="51"/>
      <c r="AF290" s="78"/>
    </row>
    <row r="291" spans="17:32" x14ac:dyDescent="0.25">
      <c r="Q291" s="77"/>
      <c r="R291" s="78"/>
      <c r="S291" s="78"/>
      <c r="T291" s="78"/>
      <c r="U291" s="78"/>
      <c r="V291" s="78"/>
      <c r="W291" s="78"/>
      <c r="X291" s="78"/>
      <c r="Y291" s="78"/>
      <c r="Z291" s="78"/>
      <c r="AA291" s="78"/>
      <c r="AB291" s="78"/>
      <c r="AC291" s="78"/>
      <c r="AD291" s="51"/>
      <c r="AE291" s="51"/>
      <c r="AF291" s="78"/>
    </row>
    <row r="292" spans="17:32" x14ac:dyDescent="0.25">
      <c r="Q292" s="77"/>
      <c r="R292" s="78"/>
      <c r="S292" s="78"/>
      <c r="T292" s="78"/>
      <c r="U292" s="78"/>
      <c r="V292" s="78"/>
      <c r="W292" s="78"/>
      <c r="X292" s="78"/>
      <c r="Y292" s="78"/>
      <c r="Z292" s="78"/>
      <c r="AA292" s="78"/>
      <c r="AB292" s="78"/>
      <c r="AC292" s="78"/>
      <c r="AD292" s="51"/>
      <c r="AE292" s="51"/>
      <c r="AF292" s="78"/>
    </row>
    <row r="293" spans="17:32" x14ac:dyDescent="0.25">
      <c r="Q293" s="77"/>
      <c r="R293" s="78"/>
      <c r="S293" s="78"/>
      <c r="T293" s="78"/>
      <c r="U293" s="78"/>
      <c r="V293" s="78"/>
      <c r="W293" s="78"/>
      <c r="X293" s="78"/>
      <c r="Y293" s="78"/>
      <c r="Z293" s="78"/>
      <c r="AA293" s="78"/>
      <c r="AB293" s="78"/>
      <c r="AC293" s="78"/>
      <c r="AD293" s="51"/>
      <c r="AE293" s="51"/>
      <c r="AF293" s="78"/>
    </row>
    <row r="294" spans="17:32" x14ac:dyDescent="0.25">
      <c r="Q294" s="77"/>
      <c r="R294" s="78"/>
      <c r="S294" s="78"/>
      <c r="T294" s="78"/>
      <c r="U294" s="78"/>
      <c r="V294" s="78"/>
      <c r="W294" s="78"/>
      <c r="X294" s="78"/>
      <c r="Y294" s="78"/>
      <c r="Z294" s="78"/>
      <c r="AA294" s="78"/>
      <c r="AB294" s="78"/>
      <c r="AC294" s="78"/>
      <c r="AD294" s="51"/>
      <c r="AE294" s="51"/>
      <c r="AF294" s="78"/>
    </row>
    <row r="295" spans="17:32" x14ac:dyDescent="0.25">
      <c r="Q295" s="77"/>
      <c r="R295" s="78"/>
      <c r="S295" s="78"/>
      <c r="T295" s="78"/>
      <c r="U295" s="78"/>
      <c r="V295" s="78"/>
      <c r="W295" s="78"/>
      <c r="X295" s="78"/>
      <c r="Y295" s="78"/>
      <c r="Z295" s="78"/>
      <c r="AA295" s="78"/>
      <c r="AB295" s="78"/>
      <c r="AC295" s="78"/>
      <c r="AD295" s="51"/>
      <c r="AE295" s="51"/>
      <c r="AF295" s="78"/>
    </row>
    <row r="296" spans="17:32" x14ac:dyDescent="0.25">
      <c r="Q296" s="77"/>
      <c r="R296" s="78"/>
      <c r="S296" s="78"/>
      <c r="T296" s="78"/>
      <c r="U296" s="78"/>
      <c r="V296" s="78"/>
      <c r="W296" s="78"/>
      <c r="X296" s="78"/>
      <c r="Y296" s="78"/>
      <c r="Z296" s="78"/>
      <c r="AA296" s="78"/>
      <c r="AB296" s="78"/>
      <c r="AC296" s="78"/>
      <c r="AD296" s="51"/>
      <c r="AE296" s="51"/>
      <c r="AF296" s="78"/>
    </row>
    <row r="297" spans="17:32" x14ac:dyDescent="0.25">
      <c r="Q297" s="77"/>
      <c r="R297" s="78"/>
      <c r="S297" s="78"/>
      <c r="T297" s="78"/>
      <c r="U297" s="78"/>
      <c r="V297" s="78"/>
      <c r="W297" s="78"/>
      <c r="X297" s="78"/>
      <c r="Y297" s="78"/>
      <c r="Z297" s="78"/>
      <c r="AA297" s="78"/>
      <c r="AB297" s="78"/>
      <c r="AC297" s="78"/>
      <c r="AD297" s="51"/>
      <c r="AE297" s="51"/>
      <c r="AF297" s="78"/>
    </row>
    <row r="298" spans="17:32" x14ac:dyDescent="0.25">
      <c r="Q298" s="77"/>
      <c r="R298" s="78"/>
      <c r="S298" s="78"/>
      <c r="T298" s="78"/>
      <c r="U298" s="78"/>
      <c r="V298" s="78"/>
      <c r="W298" s="78"/>
      <c r="X298" s="78"/>
      <c r="Y298" s="78"/>
      <c r="Z298" s="78"/>
      <c r="AA298" s="78"/>
      <c r="AB298" s="78"/>
      <c r="AC298" s="78"/>
      <c r="AD298" s="51"/>
      <c r="AE298" s="51"/>
      <c r="AF298" s="78"/>
    </row>
    <row r="299" spans="17:32" x14ac:dyDescent="0.25">
      <c r="Q299" s="77"/>
      <c r="R299" s="78"/>
      <c r="S299" s="78"/>
      <c r="T299" s="78"/>
      <c r="U299" s="78"/>
      <c r="V299" s="78"/>
      <c r="W299" s="78"/>
      <c r="X299" s="78"/>
      <c r="Y299" s="78"/>
      <c r="Z299" s="78"/>
      <c r="AA299" s="78"/>
      <c r="AB299" s="78"/>
      <c r="AC299" s="78"/>
      <c r="AD299" s="51"/>
      <c r="AE299" s="51"/>
      <c r="AF299" s="78"/>
    </row>
    <row r="300" spans="17:32" x14ac:dyDescent="0.25">
      <c r="Q300" s="77"/>
      <c r="R300" s="78"/>
      <c r="S300" s="78"/>
      <c r="T300" s="78"/>
      <c r="U300" s="78"/>
      <c r="V300" s="78"/>
      <c r="W300" s="78"/>
      <c r="X300" s="78"/>
      <c r="Y300" s="78"/>
      <c r="Z300" s="78"/>
      <c r="AA300" s="78"/>
      <c r="AB300" s="78"/>
      <c r="AC300" s="78"/>
      <c r="AD300" s="51"/>
      <c r="AE300" s="51"/>
      <c r="AF300" s="78"/>
    </row>
    <row r="301" spans="17:32" x14ac:dyDescent="0.25">
      <c r="Q301" s="77"/>
      <c r="R301" s="78"/>
      <c r="S301" s="78"/>
      <c r="T301" s="78"/>
      <c r="U301" s="78"/>
      <c r="V301" s="78"/>
      <c r="W301" s="78"/>
      <c r="X301" s="78"/>
      <c r="Y301" s="78"/>
      <c r="Z301" s="78"/>
      <c r="AA301" s="78"/>
      <c r="AB301" s="78"/>
      <c r="AC301" s="78"/>
      <c r="AD301" s="51"/>
      <c r="AE301" s="51"/>
      <c r="AF301" s="78"/>
    </row>
    <row r="302" spans="17:32" x14ac:dyDescent="0.25">
      <c r="Q302" s="77"/>
      <c r="R302" s="78"/>
      <c r="S302" s="78"/>
      <c r="T302" s="78"/>
      <c r="U302" s="78"/>
      <c r="V302" s="78"/>
      <c r="W302" s="78"/>
      <c r="X302" s="78"/>
      <c r="Y302" s="78"/>
      <c r="Z302" s="78"/>
      <c r="AA302" s="78"/>
      <c r="AB302" s="78"/>
      <c r="AC302" s="78"/>
      <c r="AD302" s="51"/>
      <c r="AE302" s="51"/>
      <c r="AF302" s="78"/>
    </row>
    <row r="303" spans="17:32" x14ac:dyDescent="0.25">
      <c r="Q303" s="77"/>
      <c r="R303" s="78"/>
      <c r="S303" s="78"/>
      <c r="T303" s="78"/>
      <c r="U303" s="78"/>
      <c r="V303" s="78"/>
      <c r="W303" s="78"/>
      <c r="X303" s="78"/>
      <c r="Y303" s="78"/>
      <c r="Z303" s="78"/>
      <c r="AA303" s="78"/>
      <c r="AB303" s="78"/>
      <c r="AC303" s="78"/>
      <c r="AD303" s="51"/>
      <c r="AE303" s="51"/>
      <c r="AF303" s="78"/>
    </row>
    <row r="304" spans="17:32" x14ac:dyDescent="0.25">
      <c r="Q304" s="77"/>
      <c r="R304" s="78"/>
      <c r="S304" s="78"/>
      <c r="T304" s="78"/>
      <c r="U304" s="78"/>
      <c r="V304" s="78"/>
      <c r="W304" s="78"/>
      <c r="X304" s="78"/>
      <c r="Y304" s="78"/>
      <c r="Z304" s="78"/>
      <c r="AA304" s="78"/>
      <c r="AB304" s="78"/>
      <c r="AC304" s="78"/>
      <c r="AD304" s="51"/>
      <c r="AE304" s="51"/>
      <c r="AF304" s="78"/>
    </row>
    <row r="305" spans="17:32" x14ac:dyDescent="0.25">
      <c r="Q305" s="77"/>
      <c r="R305" s="78"/>
      <c r="S305" s="78"/>
      <c r="T305" s="78"/>
      <c r="U305" s="78"/>
      <c r="V305" s="78"/>
      <c r="W305" s="78"/>
      <c r="X305" s="78"/>
      <c r="Y305" s="78"/>
      <c r="Z305" s="78"/>
      <c r="AA305" s="78"/>
      <c r="AB305" s="78"/>
      <c r="AC305" s="78"/>
      <c r="AD305" s="51"/>
      <c r="AE305" s="51"/>
      <c r="AF305" s="78"/>
    </row>
    <row r="306" spans="17:32" x14ac:dyDescent="0.25">
      <c r="Q306" s="77"/>
      <c r="R306" s="78"/>
      <c r="S306" s="78"/>
      <c r="T306" s="78"/>
      <c r="U306" s="78"/>
      <c r="V306" s="78"/>
      <c r="W306" s="78"/>
      <c r="X306" s="78"/>
      <c r="Y306" s="78"/>
      <c r="Z306" s="78"/>
      <c r="AA306" s="78"/>
      <c r="AB306" s="78"/>
      <c r="AC306" s="78"/>
      <c r="AD306" s="51"/>
      <c r="AE306" s="51"/>
      <c r="AF306" s="78"/>
    </row>
    <row r="307" spans="17:32" x14ac:dyDescent="0.25">
      <c r="Q307" s="77"/>
      <c r="R307" s="78"/>
      <c r="S307" s="78"/>
      <c r="T307" s="78"/>
      <c r="U307" s="78"/>
      <c r="V307" s="78"/>
      <c r="W307" s="78"/>
      <c r="X307" s="78"/>
      <c r="Y307" s="78"/>
      <c r="Z307" s="78"/>
      <c r="AA307" s="78"/>
      <c r="AB307" s="78"/>
      <c r="AC307" s="78"/>
      <c r="AD307" s="51"/>
      <c r="AE307" s="51"/>
      <c r="AF307" s="78"/>
    </row>
    <row r="308" spans="17:32" x14ac:dyDescent="0.25">
      <c r="Q308" s="77"/>
      <c r="R308" s="78"/>
      <c r="S308" s="78"/>
      <c r="T308" s="78"/>
      <c r="U308" s="78"/>
      <c r="V308" s="78"/>
      <c r="W308" s="78"/>
      <c r="X308" s="78"/>
      <c r="Y308" s="78"/>
      <c r="Z308" s="78"/>
      <c r="AA308" s="78"/>
      <c r="AB308" s="78"/>
      <c r="AC308" s="78"/>
      <c r="AD308" s="51"/>
      <c r="AE308" s="51"/>
      <c r="AF308" s="78"/>
    </row>
    <row r="309" spans="17:32" x14ac:dyDescent="0.25">
      <c r="Q309" s="77"/>
      <c r="R309" s="78"/>
      <c r="S309" s="78"/>
      <c r="T309" s="78"/>
      <c r="U309" s="78"/>
      <c r="V309" s="78"/>
      <c r="W309" s="78"/>
      <c r="X309" s="78"/>
      <c r="Y309" s="78"/>
      <c r="Z309" s="78"/>
      <c r="AA309" s="78"/>
      <c r="AB309" s="78"/>
      <c r="AC309" s="78"/>
      <c r="AD309" s="51"/>
      <c r="AE309" s="51"/>
      <c r="AF309" s="78"/>
    </row>
    <row r="310" spans="17:32" x14ac:dyDescent="0.25">
      <c r="Q310" s="77"/>
      <c r="R310" s="78"/>
      <c r="S310" s="78"/>
      <c r="T310" s="78"/>
      <c r="U310" s="78"/>
      <c r="V310" s="78"/>
      <c r="W310" s="78"/>
      <c r="X310" s="78"/>
      <c r="Y310" s="78"/>
      <c r="Z310" s="78"/>
      <c r="AA310" s="78"/>
      <c r="AB310" s="78"/>
      <c r="AC310" s="78"/>
      <c r="AD310" s="51"/>
      <c r="AE310" s="51"/>
      <c r="AF310" s="78"/>
    </row>
    <row r="311" spans="17:32" x14ac:dyDescent="0.25">
      <c r="Q311" s="77"/>
      <c r="R311" s="78"/>
      <c r="S311" s="78"/>
      <c r="T311" s="78"/>
      <c r="U311" s="78"/>
      <c r="V311" s="78"/>
      <c r="W311" s="78"/>
      <c r="X311" s="78"/>
      <c r="Y311" s="78"/>
      <c r="Z311" s="78"/>
      <c r="AA311" s="78"/>
      <c r="AB311" s="78"/>
      <c r="AC311" s="78"/>
      <c r="AD311" s="51"/>
      <c r="AE311" s="51"/>
      <c r="AF311" s="78"/>
    </row>
    <row r="312" spans="17:32" x14ac:dyDescent="0.25">
      <c r="Q312" s="77"/>
      <c r="R312" s="78"/>
      <c r="S312" s="78"/>
      <c r="T312" s="78"/>
      <c r="U312" s="78"/>
      <c r="V312" s="78"/>
      <c r="W312" s="78"/>
      <c r="X312" s="78"/>
      <c r="Y312" s="78"/>
      <c r="Z312" s="78"/>
      <c r="AA312" s="78"/>
      <c r="AB312" s="78"/>
      <c r="AC312" s="78"/>
      <c r="AD312" s="51"/>
      <c r="AE312" s="51"/>
      <c r="AF312" s="78"/>
    </row>
    <row r="313" spans="17:32" x14ac:dyDescent="0.25">
      <c r="Q313" s="77"/>
      <c r="R313" s="78"/>
      <c r="S313" s="78"/>
      <c r="T313" s="78"/>
      <c r="U313" s="78"/>
      <c r="V313" s="78"/>
      <c r="W313" s="78"/>
      <c r="X313" s="78"/>
      <c r="Y313" s="78"/>
      <c r="Z313" s="78"/>
      <c r="AA313" s="78"/>
      <c r="AB313" s="78"/>
      <c r="AC313" s="78"/>
      <c r="AD313" s="51"/>
      <c r="AE313" s="51"/>
      <c r="AF313" s="78"/>
    </row>
    <row r="314" spans="17:32" x14ac:dyDescent="0.25">
      <c r="Q314" s="77"/>
      <c r="R314" s="78"/>
      <c r="S314" s="78"/>
      <c r="T314" s="78"/>
      <c r="U314" s="78"/>
      <c r="V314" s="78"/>
      <c r="W314" s="78"/>
      <c r="X314" s="78"/>
      <c r="Y314" s="78"/>
      <c r="Z314" s="78"/>
      <c r="AA314" s="78"/>
      <c r="AB314" s="78"/>
      <c r="AC314" s="78"/>
      <c r="AD314" s="51"/>
      <c r="AE314" s="51"/>
      <c r="AF314" s="78"/>
    </row>
    <row r="315" spans="17:32" x14ac:dyDescent="0.25">
      <c r="Q315" s="77"/>
      <c r="R315" s="78"/>
      <c r="S315" s="78"/>
      <c r="T315" s="78"/>
      <c r="U315" s="78"/>
      <c r="V315" s="78"/>
      <c r="W315" s="78"/>
      <c r="X315" s="78"/>
      <c r="Y315" s="78"/>
      <c r="Z315" s="78"/>
      <c r="AA315" s="78"/>
      <c r="AB315" s="78"/>
      <c r="AC315" s="78"/>
      <c r="AD315" s="51"/>
      <c r="AE315" s="51"/>
      <c r="AF315" s="78"/>
    </row>
    <row r="316" spans="17:32" x14ac:dyDescent="0.25">
      <c r="Q316" s="77"/>
      <c r="R316" s="78"/>
      <c r="S316" s="78"/>
      <c r="T316" s="78"/>
      <c r="U316" s="78"/>
      <c r="V316" s="78"/>
      <c r="W316" s="78"/>
      <c r="X316" s="78"/>
      <c r="Y316" s="78"/>
      <c r="Z316" s="78"/>
      <c r="AA316" s="78"/>
      <c r="AB316" s="78"/>
      <c r="AC316" s="78"/>
      <c r="AD316" s="51"/>
      <c r="AE316" s="51"/>
      <c r="AF316" s="78"/>
    </row>
    <row r="317" spans="17:32" x14ac:dyDescent="0.25">
      <c r="Q317" s="77"/>
      <c r="R317" s="78"/>
      <c r="S317" s="78"/>
      <c r="T317" s="78"/>
      <c r="U317" s="78"/>
      <c r="V317" s="78"/>
      <c r="W317" s="78"/>
      <c r="X317" s="78"/>
      <c r="Y317" s="78"/>
      <c r="Z317" s="78"/>
      <c r="AA317" s="78"/>
      <c r="AB317" s="78"/>
      <c r="AC317" s="78"/>
      <c r="AD317" s="51"/>
      <c r="AE317" s="51"/>
      <c r="AF317" s="78"/>
    </row>
    <row r="318" spans="17:32" x14ac:dyDescent="0.25">
      <c r="Q318" s="77"/>
      <c r="R318" s="78"/>
      <c r="S318" s="78"/>
      <c r="T318" s="78"/>
      <c r="U318" s="78"/>
      <c r="V318" s="78"/>
      <c r="W318" s="78"/>
      <c r="X318" s="78"/>
      <c r="Y318" s="78"/>
      <c r="Z318" s="78"/>
      <c r="AA318" s="78"/>
      <c r="AB318" s="78"/>
      <c r="AC318" s="78"/>
      <c r="AD318" s="51"/>
      <c r="AE318" s="51"/>
      <c r="AF318" s="78"/>
    </row>
    <row r="319" spans="17:32" x14ac:dyDescent="0.25">
      <c r="Q319" s="77"/>
      <c r="R319" s="78"/>
      <c r="S319" s="78"/>
      <c r="T319" s="78"/>
      <c r="U319" s="78"/>
      <c r="V319" s="78"/>
      <c r="W319" s="78"/>
      <c r="X319" s="78"/>
      <c r="Y319" s="78"/>
      <c r="Z319" s="78"/>
      <c r="AA319" s="78"/>
      <c r="AB319" s="78"/>
      <c r="AC319" s="78"/>
      <c r="AD319" s="51"/>
      <c r="AE319" s="51"/>
      <c r="AF319" s="78"/>
    </row>
    <row r="320" spans="17:32" x14ac:dyDescent="0.25">
      <c r="Q320" s="77"/>
      <c r="R320" s="78"/>
      <c r="S320" s="78"/>
      <c r="T320" s="78"/>
      <c r="U320" s="78"/>
      <c r="V320" s="78"/>
      <c r="W320" s="78"/>
      <c r="X320" s="78"/>
      <c r="Y320" s="78"/>
      <c r="Z320" s="78"/>
      <c r="AA320" s="78"/>
      <c r="AB320" s="78"/>
      <c r="AC320" s="78"/>
      <c r="AD320" s="51"/>
      <c r="AE320" s="51"/>
      <c r="AF320" s="78"/>
    </row>
    <row r="321" spans="17:32" x14ac:dyDescent="0.25">
      <c r="Q321" s="77"/>
      <c r="R321" s="78"/>
      <c r="S321" s="78"/>
      <c r="T321" s="78"/>
      <c r="U321" s="78"/>
      <c r="V321" s="78"/>
      <c r="W321" s="78"/>
      <c r="X321" s="78"/>
      <c r="Y321" s="78"/>
      <c r="Z321" s="78"/>
      <c r="AA321" s="78"/>
      <c r="AB321" s="78"/>
      <c r="AC321" s="78"/>
      <c r="AD321" s="51"/>
      <c r="AE321" s="51"/>
      <c r="AF321" s="78"/>
    </row>
    <row r="322" spans="17:32" x14ac:dyDescent="0.25">
      <c r="Q322" s="77"/>
      <c r="R322" s="78"/>
      <c r="S322" s="78"/>
      <c r="T322" s="78"/>
      <c r="U322" s="78"/>
      <c r="V322" s="78"/>
      <c r="W322" s="78"/>
      <c r="X322" s="78"/>
      <c r="Y322" s="78"/>
      <c r="Z322" s="78"/>
      <c r="AA322" s="78"/>
      <c r="AB322" s="78"/>
      <c r="AC322" s="78"/>
      <c r="AD322" s="51"/>
      <c r="AE322" s="51"/>
      <c r="AF322" s="78"/>
    </row>
    <row r="323" spans="17:32" x14ac:dyDescent="0.25">
      <c r="Q323" s="77"/>
      <c r="R323" s="78"/>
      <c r="S323" s="78"/>
      <c r="T323" s="78"/>
      <c r="U323" s="78"/>
      <c r="V323" s="78"/>
      <c r="W323" s="78"/>
      <c r="X323" s="78"/>
      <c r="Y323" s="78"/>
      <c r="Z323" s="78"/>
      <c r="AA323" s="78"/>
      <c r="AB323" s="78"/>
      <c r="AC323" s="78"/>
      <c r="AD323" s="51"/>
      <c r="AE323" s="51"/>
      <c r="AF323" s="78"/>
    </row>
    <row r="324" spans="17:32" x14ac:dyDescent="0.25">
      <c r="Q324" s="77"/>
      <c r="R324" s="78"/>
      <c r="S324" s="78"/>
      <c r="T324" s="78"/>
      <c r="U324" s="78"/>
      <c r="V324" s="78"/>
      <c r="W324" s="78"/>
      <c r="X324" s="78"/>
      <c r="Y324" s="78"/>
      <c r="Z324" s="78"/>
      <c r="AA324" s="78"/>
      <c r="AB324" s="78"/>
      <c r="AC324" s="78"/>
      <c r="AD324" s="51"/>
      <c r="AE324" s="51"/>
      <c r="AF324" s="78"/>
    </row>
    <row r="325" spans="17:32" x14ac:dyDescent="0.25">
      <c r="Q325" s="77"/>
      <c r="R325" s="78"/>
      <c r="S325" s="78"/>
      <c r="T325" s="78"/>
      <c r="U325" s="78"/>
      <c r="V325" s="78"/>
      <c r="W325" s="78"/>
      <c r="X325" s="78"/>
      <c r="Y325" s="78"/>
      <c r="Z325" s="78"/>
      <c r="AA325" s="78"/>
      <c r="AB325" s="78"/>
      <c r="AC325" s="78"/>
      <c r="AD325" s="51"/>
      <c r="AE325" s="51"/>
      <c r="AF325" s="78"/>
    </row>
    <row r="326" spans="17:32" x14ac:dyDescent="0.25">
      <c r="Q326" s="77"/>
      <c r="R326" s="78"/>
      <c r="S326" s="78"/>
      <c r="T326" s="78"/>
      <c r="U326" s="78"/>
      <c r="V326" s="78"/>
      <c r="W326" s="78"/>
      <c r="X326" s="78"/>
      <c r="Y326" s="78"/>
      <c r="Z326" s="78"/>
      <c r="AA326" s="78"/>
      <c r="AB326" s="78"/>
      <c r="AC326" s="78"/>
      <c r="AD326" s="51"/>
      <c r="AE326" s="51"/>
      <c r="AF326" s="78"/>
    </row>
    <row r="327" spans="17:32" x14ac:dyDescent="0.25">
      <c r="Q327" s="77"/>
      <c r="R327" s="78"/>
      <c r="S327" s="78"/>
      <c r="T327" s="78"/>
      <c r="U327" s="78"/>
      <c r="V327" s="78"/>
      <c r="W327" s="78"/>
      <c r="X327" s="78"/>
      <c r="Y327" s="78"/>
      <c r="Z327" s="78"/>
      <c r="AA327" s="78"/>
      <c r="AB327" s="78"/>
      <c r="AC327" s="78"/>
      <c r="AD327" s="51"/>
      <c r="AE327" s="51"/>
      <c r="AF327" s="78"/>
    </row>
    <row r="328" spans="17:32" x14ac:dyDescent="0.25">
      <c r="Q328" s="77"/>
      <c r="R328" s="78"/>
      <c r="S328" s="78"/>
      <c r="T328" s="78"/>
      <c r="U328" s="78"/>
      <c r="V328" s="78"/>
      <c r="W328" s="78"/>
      <c r="X328" s="78"/>
      <c r="Y328" s="78"/>
      <c r="Z328" s="78"/>
      <c r="AA328" s="78"/>
      <c r="AB328" s="78"/>
      <c r="AC328" s="78"/>
      <c r="AD328" s="51"/>
      <c r="AE328" s="51"/>
      <c r="AF328" s="78"/>
    </row>
    <row r="329" spans="17:32" x14ac:dyDescent="0.25">
      <c r="Q329" s="77"/>
      <c r="R329" s="78"/>
      <c r="S329" s="78"/>
      <c r="T329" s="78"/>
      <c r="U329" s="78"/>
      <c r="V329" s="78"/>
      <c r="W329" s="78"/>
      <c r="X329" s="78"/>
      <c r="Y329" s="78"/>
      <c r="Z329" s="78"/>
      <c r="AA329" s="78"/>
      <c r="AB329" s="78"/>
      <c r="AC329" s="78"/>
      <c r="AD329" s="51"/>
      <c r="AE329" s="51"/>
      <c r="AF329" s="78"/>
    </row>
    <row r="330" spans="17:32" x14ac:dyDescent="0.25">
      <c r="Q330" s="77"/>
      <c r="R330" s="78"/>
      <c r="S330" s="78"/>
      <c r="T330" s="78"/>
      <c r="U330" s="78"/>
      <c r="V330" s="78"/>
      <c r="W330" s="78"/>
      <c r="X330" s="78"/>
      <c r="Y330" s="78"/>
      <c r="Z330" s="78"/>
      <c r="AA330" s="78"/>
      <c r="AB330" s="78"/>
      <c r="AC330" s="78"/>
      <c r="AD330" s="51"/>
      <c r="AE330" s="51"/>
      <c r="AF330" s="78"/>
    </row>
    <row r="331" spans="17:32" x14ac:dyDescent="0.25">
      <c r="Q331" s="77"/>
      <c r="R331" s="78"/>
      <c r="S331" s="78"/>
      <c r="T331" s="78"/>
      <c r="U331" s="78"/>
      <c r="V331" s="78"/>
      <c r="W331" s="78"/>
      <c r="X331" s="78"/>
      <c r="Y331" s="78"/>
      <c r="Z331" s="78"/>
      <c r="AA331" s="78"/>
      <c r="AB331" s="78"/>
      <c r="AC331" s="78"/>
      <c r="AD331" s="51"/>
      <c r="AE331" s="51"/>
      <c r="AF331" s="78"/>
    </row>
    <row r="332" spans="17:32" x14ac:dyDescent="0.25">
      <c r="Q332" s="77"/>
      <c r="R332" s="78"/>
      <c r="S332" s="78"/>
      <c r="T332" s="78"/>
      <c r="U332" s="78"/>
      <c r="V332" s="78"/>
      <c r="W332" s="78"/>
      <c r="X332" s="78"/>
      <c r="Y332" s="78"/>
      <c r="Z332" s="78"/>
      <c r="AA332" s="78"/>
      <c r="AB332" s="78"/>
      <c r="AC332" s="78"/>
      <c r="AD332" s="51"/>
      <c r="AE332" s="51"/>
      <c r="AF332" s="78"/>
    </row>
    <row r="333" spans="17:32" x14ac:dyDescent="0.25">
      <c r="Q333" s="77"/>
      <c r="R333" s="78"/>
      <c r="S333" s="78"/>
      <c r="T333" s="78"/>
      <c r="U333" s="78"/>
      <c r="V333" s="78"/>
      <c r="W333" s="78"/>
      <c r="X333" s="78"/>
      <c r="Y333" s="78"/>
      <c r="Z333" s="78"/>
      <c r="AA333" s="78"/>
      <c r="AB333" s="78"/>
      <c r="AC333" s="78"/>
      <c r="AD333" s="51"/>
      <c r="AE333" s="51"/>
      <c r="AF333" s="78"/>
    </row>
    <row r="334" spans="17:32" x14ac:dyDescent="0.25">
      <c r="Q334" s="77"/>
      <c r="R334" s="78"/>
      <c r="S334" s="78"/>
      <c r="T334" s="78"/>
      <c r="U334" s="78"/>
      <c r="V334" s="78"/>
      <c r="W334" s="78"/>
      <c r="X334" s="78"/>
      <c r="Y334" s="78"/>
      <c r="Z334" s="78"/>
      <c r="AA334" s="78"/>
      <c r="AB334" s="78"/>
      <c r="AC334" s="78"/>
      <c r="AD334" s="51"/>
      <c r="AE334" s="51"/>
      <c r="AF334" s="78"/>
    </row>
    <row r="335" spans="17:32" x14ac:dyDescent="0.25">
      <c r="Q335" s="77"/>
      <c r="R335" s="78"/>
      <c r="S335" s="78"/>
      <c r="T335" s="78"/>
      <c r="U335" s="78"/>
      <c r="V335" s="78"/>
      <c r="W335" s="78"/>
      <c r="X335" s="78"/>
      <c r="Y335" s="78"/>
      <c r="Z335" s="78"/>
      <c r="AA335" s="78"/>
      <c r="AB335" s="78"/>
      <c r="AC335" s="78"/>
      <c r="AD335" s="51"/>
      <c r="AE335" s="51"/>
      <c r="AF335" s="78"/>
    </row>
    <row r="336" spans="17:32" x14ac:dyDescent="0.25">
      <c r="Q336" s="77"/>
      <c r="R336" s="78"/>
      <c r="S336" s="78"/>
      <c r="T336" s="78"/>
      <c r="U336" s="78"/>
      <c r="V336" s="78"/>
      <c r="W336" s="78"/>
      <c r="X336" s="78"/>
      <c r="Y336" s="78"/>
      <c r="Z336" s="78"/>
      <c r="AA336" s="78"/>
      <c r="AB336" s="78"/>
      <c r="AC336" s="78"/>
      <c r="AD336" s="51"/>
      <c r="AE336" s="51"/>
      <c r="AF336" s="78"/>
    </row>
    <row r="337" spans="17:32" x14ac:dyDescent="0.25">
      <c r="Q337" s="77"/>
      <c r="R337" s="78"/>
      <c r="S337" s="78"/>
      <c r="T337" s="78"/>
      <c r="U337" s="78"/>
      <c r="V337" s="78"/>
      <c r="W337" s="78"/>
      <c r="X337" s="78"/>
      <c r="Y337" s="78"/>
      <c r="Z337" s="78"/>
      <c r="AA337" s="78"/>
      <c r="AB337" s="78"/>
      <c r="AC337" s="78"/>
      <c r="AD337" s="51"/>
      <c r="AE337" s="51"/>
      <c r="AF337" s="78"/>
    </row>
    <row r="338" spans="17:32" x14ac:dyDescent="0.25">
      <c r="Q338" s="77"/>
      <c r="R338" s="78"/>
      <c r="S338" s="78"/>
      <c r="T338" s="78"/>
      <c r="U338" s="78"/>
      <c r="V338" s="78"/>
      <c r="W338" s="78"/>
      <c r="X338" s="78"/>
      <c r="Y338" s="78"/>
      <c r="Z338" s="78"/>
      <c r="AA338" s="78"/>
      <c r="AB338" s="78"/>
      <c r="AC338" s="78"/>
      <c r="AD338" s="51"/>
      <c r="AE338" s="51"/>
      <c r="AF338" s="78"/>
    </row>
    <row r="339" spans="17:32" x14ac:dyDescent="0.25">
      <c r="Q339" s="77"/>
      <c r="R339" s="78"/>
      <c r="S339" s="78"/>
      <c r="T339" s="78"/>
      <c r="U339" s="78"/>
      <c r="V339" s="78"/>
      <c r="W339" s="78"/>
      <c r="X339" s="78"/>
      <c r="Y339" s="78"/>
      <c r="Z339" s="78"/>
      <c r="AA339" s="78"/>
      <c r="AB339" s="78"/>
      <c r="AC339" s="78"/>
      <c r="AD339" s="51"/>
      <c r="AE339" s="51"/>
      <c r="AF339" s="78"/>
    </row>
    <row r="340" spans="17:32" x14ac:dyDescent="0.25">
      <c r="Q340" s="77"/>
      <c r="R340" s="78"/>
      <c r="S340" s="78"/>
      <c r="T340" s="78"/>
      <c r="U340" s="78"/>
      <c r="V340" s="78"/>
      <c r="W340" s="78"/>
      <c r="X340" s="78"/>
      <c r="Y340" s="78"/>
      <c r="Z340" s="78"/>
      <c r="AA340" s="78"/>
      <c r="AB340" s="78"/>
      <c r="AC340" s="78"/>
      <c r="AD340" s="51"/>
      <c r="AE340" s="51"/>
      <c r="AF340" s="78"/>
    </row>
    <row r="341" spans="17:32" x14ac:dyDescent="0.25">
      <c r="Q341" s="77"/>
      <c r="R341" s="78"/>
      <c r="S341" s="78"/>
      <c r="T341" s="78"/>
      <c r="U341" s="78"/>
      <c r="V341" s="78"/>
      <c r="W341" s="78"/>
      <c r="X341" s="78"/>
      <c r="Y341" s="78"/>
      <c r="Z341" s="78"/>
      <c r="AA341" s="78"/>
      <c r="AB341" s="78"/>
      <c r="AC341" s="78"/>
      <c r="AD341" s="51"/>
      <c r="AE341" s="51"/>
      <c r="AF341" s="78"/>
    </row>
    <row r="342" spans="17:32" x14ac:dyDescent="0.25">
      <c r="Q342" s="77"/>
      <c r="R342" s="78"/>
      <c r="S342" s="78"/>
      <c r="T342" s="78"/>
      <c r="U342" s="78"/>
      <c r="V342" s="78"/>
      <c r="W342" s="78"/>
      <c r="X342" s="78"/>
      <c r="Y342" s="78"/>
      <c r="Z342" s="78"/>
      <c r="AA342" s="78"/>
      <c r="AB342" s="78"/>
      <c r="AC342" s="78"/>
      <c r="AD342" s="51"/>
      <c r="AE342" s="51"/>
      <c r="AF342" s="78"/>
    </row>
    <row r="343" spans="17:32" x14ac:dyDescent="0.25">
      <c r="Q343" s="77"/>
      <c r="R343" s="78"/>
      <c r="S343" s="78"/>
      <c r="T343" s="78"/>
      <c r="U343" s="78"/>
      <c r="V343" s="78"/>
      <c r="W343" s="78"/>
      <c r="X343" s="78"/>
      <c r="Y343" s="78"/>
      <c r="Z343" s="78"/>
      <c r="AA343" s="78"/>
      <c r="AB343" s="78"/>
      <c r="AC343" s="78"/>
      <c r="AD343" s="51"/>
      <c r="AE343" s="51"/>
      <c r="AF343" s="78"/>
    </row>
    <row r="344" spans="17:32" x14ac:dyDescent="0.25">
      <c r="Q344" s="77"/>
      <c r="R344" s="78"/>
      <c r="S344" s="78"/>
      <c r="T344" s="78"/>
      <c r="U344" s="78"/>
      <c r="V344" s="78"/>
      <c r="W344" s="78"/>
      <c r="X344" s="78"/>
      <c r="Y344" s="78"/>
      <c r="Z344" s="78"/>
      <c r="AA344" s="78"/>
      <c r="AB344" s="78"/>
      <c r="AC344" s="78"/>
      <c r="AD344" s="51"/>
      <c r="AE344" s="51"/>
      <c r="AF344" s="78"/>
    </row>
    <row r="345" spans="17:32" x14ac:dyDescent="0.25">
      <c r="Q345" s="77"/>
      <c r="R345" s="78"/>
      <c r="S345" s="78"/>
      <c r="T345" s="78"/>
      <c r="U345" s="78"/>
      <c r="V345" s="78"/>
      <c r="W345" s="78"/>
      <c r="X345" s="78"/>
      <c r="Y345" s="78"/>
      <c r="Z345" s="78"/>
      <c r="AA345" s="78"/>
      <c r="AB345" s="78"/>
      <c r="AC345" s="78"/>
      <c r="AD345" s="51"/>
      <c r="AE345" s="51"/>
      <c r="AF345" s="78"/>
    </row>
    <row r="346" spans="17:32" x14ac:dyDescent="0.25">
      <c r="Q346" s="77"/>
      <c r="R346" s="78"/>
      <c r="S346" s="78"/>
      <c r="T346" s="78"/>
      <c r="U346" s="78"/>
      <c r="V346" s="78"/>
      <c r="W346" s="78"/>
      <c r="X346" s="78"/>
      <c r="Y346" s="78"/>
      <c r="Z346" s="78"/>
      <c r="AA346" s="78"/>
      <c r="AB346" s="78"/>
      <c r="AC346" s="78"/>
      <c r="AD346" s="51"/>
      <c r="AE346" s="51"/>
      <c r="AF346" s="78"/>
    </row>
    <row r="347" spans="17:32" x14ac:dyDescent="0.25">
      <c r="Q347" s="77"/>
      <c r="R347" s="78"/>
      <c r="S347" s="78"/>
      <c r="T347" s="78"/>
      <c r="U347" s="78"/>
      <c r="V347" s="78"/>
      <c r="W347" s="78"/>
      <c r="X347" s="78"/>
      <c r="Y347" s="78"/>
      <c r="Z347" s="78"/>
      <c r="AA347" s="78"/>
      <c r="AB347" s="78"/>
      <c r="AC347" s="78"/>
      <c r="AD347" s="51"/>
      <c r="AE347" s="51"/>
      <c r="AF347" s="78"/>
    </row>
    <row r="348" spans="17:32" x14ac:dyDescent="0.25">
      <c r="Q348" s="77"/>
      <c r="R348" s="78"/>
      <c r="S348" s="78"/>
      <c r="T348" s="78"/>
      <c r="U348" s="78"/>
      <c r="V348" s="78"/>
      <c r="W348" s="78"/>
      <c r="X348" s="78"/>
      <c r="Y348" s="78"/>
      <c r="Z348" s="78"/>
      <c r="AA348" s="78"/>
      <c r="AB348" s="78"/>
      <c r="AC348" s="78"/>
      <c r="AD348" s="51"/>
      <c r="AE348" s="51"/>
      <c r="AF348" s="78"/>
    </row>
    <row r="349" spans="17:32" x14ac:dyDescent="0.25">
      <c r="Q349" s="77"/>
      <c r="R349" s="78"/>
      <c r="S349" s="78"/>
      <c r="T349" s="78"/>
      <c r="U349" s="78"/>
      <c r="V349" s="78"/>
      <c r="W349" s="78"/>
      <c r="X349" s="78"/>
      <c r="Y349" s="78"/>
      <c r="Z349" s="78"/>
      <c r="AA349" s="78"/>
      <c r="AB349" s="78"/>
      <c r="AC349" s="78"/>
      <c r="AD349" s="51"/>
      <c r="AE349" s="51"/>
      <c r="AF349" s="78"/>
    </row>
    <row r="350" spans="17:32" x14ac:dyDescent="0.25">
      <c r="Q350" s="77"/>
      <c r="R350" s="78"/>
      <c r="S350" s="78"/>
      <c r="T350" s="78"/>
      <c r="U350" s="78"/>
      <c r="V350" s="78"/>
      <c r="W350" s="78"/>
      <c r="X350" s="78"/>
      <c r="Y350" s="78"/>
      <c r="Z350" s="78"/>
      <c r="AA350" s="78"/>
      <c r="AB350" s="78"/>
      <c r="AC350" s="78"/>
      <c r="AD350" s="51"/>
      <c r="AE350" s="51"/>
      <c r="AF350" s="78"/>
    </row>
    <row r="351" spans="17:32" x14ac:dyDescent="0.25">
      <c r="Q351" s="77"/>
      <c r="R351" s="78"/>
      <c r="S351" s="78"/>
      <c r="T351" s="78"/>
      <c r="U351" s="78"/>
      <c r="V351" s="78"/>
      <c r="W351" s="78"/>
      <c r="X351" s="78"/>
      <c r="Y351" s="78"/>
      <c r="Z351" s="78"/>
      <c r="AA351" s="78"/>
      <c r="AB351" s="78"/>
      <c r="AC351" s="78"/>
      <c r="AD351" s="51"/>
      <c r="AE351" s="51"/>
      <c r="AF351" s="78"/>
    </row>
    <row r="352" spans="17:32" x14ac:dyDescent="0.25">
      <c r="Q352" s="77"/>
      <c r="R352" s="78"/>
      <c r="S352" s="78"/>
      <c r="T352" s="78"/>
      <c r="U352" s="78"/>
      <c r="V352" s="78"/>
      <c r="W352" s="78"/>
      <c r="X352" s="78"/>
      <c r="Y352" s="78"/>
      <c r="Z352" s="78"/>
      <c r="AA352" s="78"/>
      <c r="AB352" s="78"/>
      <c r="AC352" s="78"/>
      <c r="AD352" s="51"/>
      <c r="AE352" s="51"/>
      <c r="AF352" s="78"/>
    </row>
    <row r="353" spans="17:32" x14ac:dyDescent="0.25">
      <c r="Q353" s="77"/>
      <c r="R353" s="78"/>
      <c r="S353" s="78"/>
      <c r="T353" s="78"/>
      <c r="U353" s="78"/>
      <c r="V353" s="78"/>
      <c r="W353" s="78"/>
      <c r="X353" s="78"/>
      <c r="Y353" s="78"/>
      <c r="Z353" s="78"/>
      <c r="AA353" s="78"/>
      <c r="AB353" s="78"/>
      <c r="AC353" s="78"/>
      <c r="AD353" s="51"/>
      <c r="AE353" s="51"/>
      <c r="AF353" s="78"/>
    </row>
    <row r="354" spans="17:32" x14ac:dyDescent="0.25">
      <c r="Q354" s="77"/>
      <c r="R354" s="78"/>
      <c r="S354" s="78"/>
      <c r="T354" s="78"/>
      <c r="U354" s="78"/>
      <c r="V354" s="78"/>
      <c r="W354" s="78"/>
      <c r="X354" s="78"/>
      <c r="Y354" s="78"/>
      <c r="Z354" s="78"/>
      <c r="AA354" s="78"/>
      <c r="AB354" s="78"/>
      <c r="AC354" s="78"/>
      <c r="AD354" s="51"/>
      <c r="AE354" s="51"/>
      <c r="AF354" s="78"/>
    </row>
    <row r="355" spans="17:32" x14ac:dyDescent="0.25">
      <c r="Q355" s="77"/>
      <c r="R355" s="78"/>
      <c r="S355" s="78"/>
      <c r="T355" s="78"/>
      <c r="U355" s="78"/>
      <c r="V355" s="78"/>
      <c r="W355" s="78"/>
      <c r="X355" s="78"/>
      <c r="Y355" s="78"/>
      <c r="Z355" s="78"/>
      <c r="AA355" s="78"/>
      <c r="AB355" s="78"/>
      <c r="AC355" s="78"/>
      <c r="AD355" s="51"/>
      <c r="AE355" s="51"/>
      <c r="AF355" s="78"/>
    </row>
    <row r="356" spans="17:32" x14ac:dyDescent="0.25">
      <c r="Q356" s="77"/>
      <c r="R356" s="78"/>
      <c r="S356" s="78"/>
      <c r="T356" s="78"/>
      <c r="U356" s="78"/>
      <c r="V356" s="78"/>
      <c r="W356" s="78"/>
      <c r="X356" s="78"/>
      <c r="Y356" s="78"/>
      <c r="Z356" s="78"/>
      <c r="AA356" s="78"/>
      <c r="AB356" s="78"/>
      <c r="AC356" s="78"/>
      <c r="AD356" s="51"/>
      <c r="AE356" s="51"/>
      <c r="AF356" s="78"/>
    </row>
    <row r="357" spans="17:32" x14ac:dyDescent="0.25">
      <c r="Q357" s="77"/>
      <c r="R357" s="78"/>
      <c r="S357" s="78"/>
      <c r="T357" s="78"/>
      <c r="U357" s="78"/>
      <c r="V357" s="78"/>
      <c r="W357" s="78"/>
      <c r="X357" s="78"/>
      <c r="Y357" s="78"/>
      <c r="Z357" s="78"/>
      <c r="AA357" s="78"/>
      <c r="AB357" s="78"/>
      <c r="AC357" s="78"/>
      <c r="AD357" s="51"/>
      <c r="AE357" s="51"/>
      <c r="AF357" s="78"/>
    </row>
    <row r="358" spans="17:32" x14ac:dyDescent="0.25">
      <c r="Q358" s="77"/>
      <c r="R358" s="78"/>
      <c r="S358" s="78"/>
      <c r="T358" s="78"/>
      <c r="U358" s="78"/>
      <c r="V358" s="78"/>
      <c r="W358" s="78"/>
      <c r="X358" s="78"/>
      <c r="Y358" s="78"/>
      <c r="Z358" s="78"/>
      <c r="AA358" s="78"/>
      <c r="AB358" s="78"/>
      <c r="AC358" s="78"/>
      <c r="AD358" s="51"/>
      <c r="AE358" s="51"/>
      <c r="AF358" s="78"/>
    </row>
    <row r="359" spans="17:32" x14ac:dyDescent="0.25">
      <c r="Q359" s="77"/>
      <c r="R359" s="78"/>
      <c r="S359" s="78"/>
      <c r="T359" s="78"/>
      <c r="U359" s="78"/>
      <c r="V359" s="78"/>
      <c r="W359" s="78"/>
      <c r="X359" s="78"/>
      <c r="Y359" s="78"/>
      <c r="Z359" s="78"/>
      <c r="AA359" s="78"/>
      <c r="AB359" s="78"/>
      <c r="AC359" s="78"/>
      <c r="AD359" s="51"/>
      <c r="AE359" s="51"/>
      <c r="AF359" s="78"/>
    </row>
    <row r="360" spans="17:32" x14ac:dyDescent="0.25">
      <c r="Q360" s="77"/>
      <c r="R360" s="78"/>
      <c r="S360" s="78"/>
      <c r="T360" s="78"/>
      <c r="U360" s="78"/>
      <c r="V360" s="78"/>
      <c r="W360" s="78"/>
      <c r="X360" s="78"/>
      <c r="Y360" s="78"/>
      <c r="Z360" s="78"/>
      <c r="AA360" s="78"/>
      <c r="AB360" s="78"/>
      <c r="AC360" s="78"/>
      <c r="AD360" s="51"/>
      <c r="AE360" s="51"/>
      <c r="AF360" s="78"/>
    </row>
    <row r="361" spans="17:32" x14ac:dyDescent="0.25">
      <c r="Q361" s="77"/>
      <c r="R361" s="78"/>
      <c r="S361" s="78"/>
      <c r="T361" s="78"/>
      <c r="U361" s="78"/>
      <c r="V361" s="78"/>
      <c r="W361" s="78"/>
      <c r="X361" s="78"/>
      <c r="Y361" s="78"/>
      <c r="Z361" s="78"/>
      <c r="AA361" s="78"/>
      <c r="AB361" s="78"/>
      <c r="AC361" s="78"/>
      <c r="AD361" s="51"/>
      <c r="AE361" s="51"/>
      <c r="AF361" s="78"/>
    </row>
    <row r="362" spans="17:32" x14ac:dyDescent="0.25">
      <c r="Q362" s="77"/>
      <c r="R362" s="78"/>
      <c r="S362" s="78"/>
      <c r="T362" s="78"/>
      <c r="U362" s="78"/>
      <c r="V362" s="78"/>
      <c r="W362" s="78"/>
      <c r="X362" s="78"/>
      <c r="Y362" s="78"/>
      <c r="Z362" s="78"/>
      <c r="AA362" s="78"/>
      <c r="AB362" s="78"/>
      <c r="AC362" s="78"/>
      <c r="AD362" s="51"/>
      <c r="AE362" s="51"/>
      <c r="AF362" s="78"/>
    </row>
    <row r="363" spans="17:32" x14ac:dyDescent="0.25">
      <c r="Q363" s="77"/>
      <c r="R363" s="78"/>
      <c r="S363" s="78"/>
      <c r="T363" s="78"/>
      <c r="U363" s="78"/>
      <c r="V363" s="78"/>
      <c r="W363" s="78"/>
      <c r="X363" s="78"/>
      <c r="Y363" s="78"/>
      <c r="Z363" s="78"/>
      <c r="AA363" s="78"/>
      <c r="AB363" s="78"/>
      <c r="AC363" s="78"/>
      <c r="AD363" s="51"/>
      <c r="AE363" s="51"/>
      <c r="AF363" s="78"/>
    </row>
    <row r="364" spans="17:32" x14ac:dyDescent="0.25">
      <c r="Q364" s="77"/>
      <c r="R364" s="78"/>
      <c r="S364" s="78"/>
      <c r="T364" s="78"/>
      <c r="U364" s="78"/>
      <c r="V364" s="78"/>
      <c r="W364" s="78"/>
      <c r="X364" s="78"/>
      <c r="Y364" s="78"/>
      <c r="Z364" s="78"/>
      <c r="AA364" s="78"/>
      <c r="AB364" s="78"/>
      <c r="AC364" s="78"/>
      <c r="AD364" s="51"/>
      <c r="AE364" s="51"/>
      <c r="AF364" s="78"/>
    </row>
    <row r="365" spans="17:32" x14ac:dyDescent="0.25">
      <c r="Q365" s="77"/>
      <c r="R365" s="78"/>
      <c r="S365" s="78"/>
      <c r="T365" s="78"/>
      <c r="U365" s="78"/>
      <c r="V365" s="78"/>
      <c r="W365" s="78"/>
      <c r="X365" s="78"/>
      <c r="Y365" s="78"/>
      <c r="Z365" s="78"/>
      <c r="AA365" s="78"/>
      <c r="AB365" s="78"/>
      <c r="AC365" s="78"/>
      <c r="AD365" s="51"/>
      <c r="AE365" s="51"/>
      <c r="AF365" s="78"/>
    </row>
    <row r="366" spans="17:32" x14ac:dyDescent="0.25">
      <c r="Q366" s="77"/>
      <c r="R366" s="78"/>
      <c r="S366" s="78"/>
      <c r="T366" s="78"/>
      <c r="U366" s="78"/>
      <c r="V366" s="78"/>
      <c r="W366" s="78"/>
      <c r="X366" s="78"/>
      <c r="Y366" s="78"/>
      <c r="Z366" s="78"/>
      <c r="AA366" s="78"/>
      <c r="AB366" s="78"/>
      <c r="AC366" s="78"/>
      <c r="AD366" s="51"/>
      <c r="AE366" s="51"/>
      <c r="AF366" s="78"/>
    </row>
    <row r="367" spans="17:32" x14ac:dyDescent="0.25">
      <c r="Q367" s="77"/>
      <c r="R367" s="78"/>
      <c r="S367" s="78"/>
      <c r="T367" s="78"/>
      <c r="U367" s="78"/>
      <c r="V367" s="78"/>
      <c r="W367" s="78"/>
      <c r="X367" s="78"/>
      <c r="Y367" s="78"/>
      <c r="Z367" s="78"/>
      <c r="AA367" s="78"/>
      <c r="AB367" s="78"/>
      <c r="AC367" s="78"/>
      <c r="AD367" s="51"/>
      <c r="AE367" s="51"/>
      <c r="AF367" s="78"/>
    </row>
    <row r="368" spans="17:32" x14ac:dyDescent="0.25">
      <c r="Q368" s="77"/>
      <c r="R368" s="78"/>
      <c r="S368" s="78"/>
      <c r="T368" s="78"/>
      <c r="U368" s="78"/>
      <c r="V368" s="78"/>
      <c r="W368" s="78"/>
      <c r="X368" s="78"/>
      <c r="Y368" s="78"/>
      <c r="Z368" s="78"/>
      <c r="AA368" s="78"/>
      <c r="AB368" s="78"/>
      <c r="AC368" s="78"/>
      <c r="AD368" s="51"/>
      <c r="AE368" s="51"/>
      <c r="AF368" s="78"/>
    </row>
    <row r="369" spans="17:32" x14ac:dyDescent="0.25">
      <c r="Q369" s="77"/>
      <c r="R369" s="78"/>
      <c r="S369" s="78"/>
      <c r="T369" s="78"/>
      <c r="U369" s="78"/>
      <c r="V369" s="78"/>
      <c r="W369" s="78"/>
      <c r="X369" s="78"/>
      <c r="Y369" s="78"/>
      <c r="Z369" s="78"/>
      <c r="AA369" s="78"/>
      <c r="AB369" s="78"/>
      <c r="AC369" s="78"/>
      <c r="AD369" s="51"/>
      <c r="AE369" s="51"/>
      <c r="AF369" s="78"/>
    </row>
    <row r="370" spans="17:32" x14ac:dyDescent="0.25">
      <c r="Q370" s="77"/>
      <c r="R370" s="78"/>
      <c r="S370" s="78"/>
      <c r="T370" s="78"/>
      <c r="U370" s="78"/>
      <c r="V370" s="78"/>
      <c r="W370" s="78"/>
      <c r="X370" s="78"/>
      <c r="Y370" s="78"/>
      <c r="Z370" s="78"/>
      <c r="AA370" s="78"/>
      <c r="AB370" s="78"/>
      <c r="AC370" s="78"/>
      <c r="AD370" s="51"/>
      <c r="AE370" s="51"/>
      <c r="AF370" s="78"/>
    </row>
    <row r="371" spans="17:32" x14ac:dyDescent="0.25">
      <c r="Q371" s="77"/>
      <c r="R371" s="78"/>
      <c r="S371" s="78"/>
      <c r="T371" s="78"/>
      <c r="U371" s="78"/>
      <c r="V371" s="78"/>
      <c r="W371" s="78"/>
      <c r="X371" s="78"/>
      <c r="Y371" s="78"/>
      <c r="Z371" s="78"/>
      <c r="AA371" s="78"/>
      <c r="AB371" s="78"/>
      <c r="AC371" s="78"/>
      <c r="AD371" s="51"/>
      <c r="AE371" s="51"/>
      <c r="AF371" s="78"/>
    </row>
    <row r="372" spans="17:32" x14ac:dyDescent="0.25">
      <c r="Q372" s="77"/>
      <c r="R372" s="78"/>
      <c r="S372" s="78"/>
      <c r="T372" s="78"/>
      <c r="U372" s="78"/>
      <c r="V372" s="78"/>
      <c r="W372" s="78"/>
      <c r="X372" s="78"/>
      <c r="Y372" s="78"/>
      <c r="Z372" s="78"/>
      <c r="AA372" s="78"/>
      <c r="AB372" s="78"/>
      <c r="AC372" s="78"/>
      <c r="AD372" s="51"/>
      <c r="AE372" s="51"/>
      <c r="AF372" s="78"/>
    </row>
    <row r="373" spans="17:32" x14ac:dyDescent="0.25">
      <c r="Q373" s="77"/>
      <c r="R373" s="78"/>
      <c r="S373" s="78"/>
      <c r="T373" s="78"/>
      <c r="U373" s="78"/>
      <c r="V373" s="78"/>
      <c r="W373" s="78"/>
      <c r="X373" s="78"/>
      <c r="Y373" s="78"/>
      <c r="Z373" s="78"/>
      <c r="AA373" s="78"/>
      <c r="AB373" s="78"/>
      <c r="AC373" s="78"/>
      <c r="AD373" s="51"/>
      <c r="AE373" s="51"/>
      <c r="AF373" s="78"/>
    </row>
    <row r="374" spans="17:32" x14ac:dyDescent="0.25">
      <c r="Q374" s="77"/>
      <c r="R374" s="78"/>
      <c r="S374" s="78"/>
      <c r="T374" s="78"/>
      <c r="U374" s="78"/>
      <c r="V374" s="78"/>
      <c r="W374" s="78"/>
      <c r="X374" s="78"/>
      <c r="Y374" s="78"/>
      <c r="Z374" s="78"/>
      <c r="AA374" s="78"/>
      <c r="AB374" s="78"/>
      <c r="AC374" s="78"/>
      <c r="AD374" s="51"/>
      <c r="AE374" s="51"/>
      <c r="AF374" s="78"/>
    </row>
    <row r="375" spans="17:32" x14ac:dyDescent="0.25">
      <c r="Q375" s="77"/>
      <c r="R375" s="78"/>
      <c r="S375" s="78"/>
      <c r="T375" s="78"/>
      <c r="U375" s="78"/>
      <c r="V375" s="78"/>
      <c r="W375" s="78"/>
      <c r="X375" s="78"/>
      <c r="Y375" s="78"/>
      <c r="Z375" s="78"/>
      <c r="AA375" s="78"/>
      <c r="AB375" s="78"/>
      <c r="AC375" s="78"/>
      <c r="AD375" s="51"/>
      <c r="AE375" s="51"/>
      <c r="AF375" s="78"/>
    </row>
    <row r="376" spans="17:32" x14ac:dyDescent="0.25">
      <c r="Q376" s="77"/>
      <c r="R376" s="78"/>
      <c r="S376" s="78"/>
      <c r="T376" s="78"/>
      <c r="U376" s="78"/>
      <c r="V376" s="78"/>
      <c r="W376" s="78"/>
      <c r="X376" s="78"/>
      <c r="Y376" s="78"/>
      <c r="Z376" s="78"/>
      <c r="AA376" s="78"/>
      <c r="AB376" s="78"/>
      <c r="AC376" s="78"/>
      <c r="AD376" s="51"/>
      <c r="AE376" s="51"/>
      <c r="AF376" s="78"/>
    </row>
    <row r="377" spans="17:32" x14ac:dyDescent="0.25">
      <c r="Q377" s="77"/>
      <c r="R377" s="78"/>
      <c r="S377" s="78"/>
      <c r="T377" s="78"/>
      <c r="U377" s="78"/>
      <c r="V377" s="78"/>
      <c r="W377" s="78"/>
      <c r="X377" s="78"/>
      <c r="Y377" s="78"/>
      <c r="Z377" s="78"/>
      <c r="AA377" s="78"/>
      <c r="AB377" s="78"/>
      <c r="AC377" s="78"/>
      <c r="AD377" s="51"/>
      <c r="AE377" s="51"/>
      <c r="AF377" s="78"/>
    </row>
    <row r="378" spans="17:32" x14ac:dyDescent="0.25">
      <c r="Q378" s="77"/>
      <c r="R378" s="78"/>
      <c r="S378" s="78"/>
      <c r="T378" s="78"/>
      <c r="U378" s="78"/>
      <c r="V378" s="78"/>
      <c r="W378" s="78"/>
      <c r="X378" s="78"/>
      <c r="Y378" s="78"/>
      <c r="Z378" s="78"/>
      <c r="AA378" s="78"/>
      <c r="AB378" s="78"/>
      <c r="AC378" s="78"/>
      <c r="AD378" s="51"/>
      <c r="AE378" s="51"/>
      <c r="AF378" s="78"/>
    </row>
    <row r="379" spans="17:32" x14ac:dyDescent="0.25">
      <c r="Q379" s="77"/>
      <c r="R379" s="78"/>
      <c r="S379" s="78"/>
      <c r="T379" s="78"/>
      <c r="U379" s="78"/>
      <c r="V379" s="78"/>
      <c r="W379" s="78"/>
      <c r="X379" s="78"/>
      <c r="Y379" s="78"/>
      <c r="Z379" s="78"/>
      <c r="AA379" s="78"/>
      <c r="AB379" s="78"/>
      <c r="AC379" s="78"/>
      <c r="AD379" s="51"/>
      <c r="AE379" s="51"/>
      <c r="AF379" s="78"/>
    </row>
    <row r="380" spans="17:32" x14ac:dyDescent="0.25">
      <c r="Q380" s="77"/>
      <c r="R380" s="78"/>
      <c r="S380" s="78"/>
      <c r="T380" s="78"/>
      <c r="U380" s="78"/>
      <c r="V380" s="78"/>
      <c r="W380" s="78"/>
      <c r="X380" s="78"/>
      <c r="Y380" s="78"/>
      <c r="Z380" s="78"/>
      <c r="AA380" s="78"/>
      <c r="AB380" s="78"/>
      <c r="AC380" s="78"/>
      <c r="AD380" s="51"/>
      <c r="AE380" s="51"/>
      <c r="AF380" s="78"/>
    </row>
    <row r="381" spans="17:32" x14ac:dyDescent="0.25">
      <c r="Q381" s="77"/>
      <c r="R381" s="78"/>
      <c r="S381" s="78"/>
      <c r="T381" s="78"/>
      <c r="U381" s="78"/>
      <c r="V381" s="78"/>
      <c r="W381" s="78"/>
      <c r="X381" s="78"/>
      <c r="Y381" s="78"/>
      <c r="Z381" s="78"/>
      <c r="AA381" s="78"/>
      <c r="AB381" s="78"/>
      <c r="AC381" s="78"/>
      <c r="AD381" s="51"/>
      <c r="AE381" s="51"/>
      <c r="AF381" s="78"/>
    </row>
    <row r="382" spans="17:32" x14ac:dyDescent="0.25">
      <c r="Q382" s="77"/>
      <c r="R382" s="78"/>
      <c r="S382" s="78"/>
      <c r="T382" s="78"/>
      <c r="U382" s="78"/>
      <c r="V382" s="78"/>
      <c r="W382" s="78"/>
      <c r="X382" s="78"/>
      <c r="Y382" s="78"/>
      <c r="Z382" s="78"/>
      <c r="AA382" s="78"/>
      <c r="AB382" s="78"/>
      <c r="AC382" s="78"/>
      <c r="AD382" s="51"/>
      <c r="AE382" s="51"/>
      <c r="AF382" s="78"/>
    </row>
    <row r="383" spans="17:32" x14ac:dyDescent="0.25">
      <c r="Q383" s="77"/>
      <c r="R383" s="78"/>
      <c r="S383" s="78"/>
      <c r="T383" s="78"/>
      <c r="U383" s="78"/>
      <c r="V383" s="78"/>
      <c r="W383" s="78"/>
      <c r="X383" s="78"/>
      <c r="Y383" s="78"/>
      <c r="Z383" s="78"/>
      <c r="AA383" s="78"/>
      <c r="AB383" s="78"/>
      <c r="AC383" s="78"/>
      <c r="AD383" s="51"/>
      <c r="AE383" s="51"/>
      <c r="AF383" s="78"/>
    </row>
    <row r="384" spans="17:32" x14ac:dyDescent="0.25">
      <c r="Q384" s="77"/>
      <c r="R384" s="78"/>
      <c r="S384" s="78"/>
      <c r="T384" s="78"/>
      <c r="U384" s="78"/>
      <c r="V384" s="78"/>
      <c r="W384" s="78"/>
      <c r="X384" s="78"/>
      <c r="Y384" s="78"/>
      <c r="Z384" s="78"/>
      <c r="AA384" s="78"/>
      <c r="AB384" s="78"/>
      <c r="AC384" s="78"/>
      <c r="AD384" s="51"/>
      <c r="AE384" s="51"/>
      <c r="AF384" s="78"/>
    </row>
    <row r="385" spans="17:32" x14ac:dyDescent="0.25">
      <c r="Q385" s="77"/>
      <c r="R385" s="78"/>
      <c r="S385" s="78"/>
      <c r="T385" s="78"/>
      <c r="U385" s="78"/>
      <c r="V385" s="78"/>
      <c r="W385" s="78"/>
      <c r="X385" s="78"/>
      <c r="Y385" s="78"/>
      <c r="Z385" s="78"/>
      <c r="AA385" s="78"/>
      <c r="AB385" s="78"/>
      <c r="AC385" s="78"/>
      <c r="AD385" s="51"/>
      <c r="AE385" s="51"/>
      <c r="AF385" s="78"/>
    </row>
    <row r="386" spans="17:32" x14ac:dyDescent="0.25">
      <c r="Q386" s="77"/>
      <c r="R386" s="78"/>
      <c r="S386" s="78"/>
      <c r="T386" s="78"/>
      <c r="U386" s="78"/>
      <c r="V386" s="78"/>
      <c r="W386" s="78"/>
      <c r="X386" s="78"/>
      <c r="Y386" s="78"/>
      <c r="Z386" s="78"/>
      <c r="AA386" s="78"/>
      <c r="AB386" s="78"/>
      <c r="AC386" s="78"/>
      <c r="AD386" s="51"/>
      <c r="AE386" s="51"/>
      <c r="AF386" s="78"/>
    </row>
    <row r="387" spans="17:32" x14ac:dyDescent="0.25">
      <c r="Q387" s="77"/>
      <c r="R387" s="78"/>
      <c r="S387" s="78"/>
      <c r="T387" s="78"/>
      <c r="U387" s="78"/>
      <c r="V387" s="78"/>
      <c r="W387" s="78"/>
      <c r="X387" s="78"/>
      <c r="Y387" s="78"/>
      <c r="Z387" s="78"/>
      <c r="AA387" s="78"/>
      <c r="AB387" s="78"/>
      <c r="AC387" s="78"/>
      <c r="AD387" s="51"/>
      <c r="AE387" s="51"/>
      <c r="AF387" s="78"/>
    </row>
    <row r="388" spans="17:32" x14ac:dyDescent="0.25">
      <c r="Q388" s="77"/>
      <c r="R388" s="78"/>
      <c r="S388" s="78"/>
      <c r="T388" s="78"/>
      <c r="U388" s="78"/>
      <c r="V388" s="78"/>
      <c r="W388" s="78"/>
      <c r="X388" s="78"/>
      <c r="Y388" s="78"/>
      <c r="Z388" s="78"/>
      <c r="AA388" s="78"/>
      <c r="AB388" s="78"/>
      <c r="AC388" s="78"/>
      <c r="AD388" s="51"/>
      <c r="AE388" s="51"/>
      <c r="AF388" s="78"/>
    </row>
    <row r="389" spans="17:32" x14ac:dyDescent="0.25">
      <c r="Q389" s="77"/>
      <c r="R389" s="78"/>
      <c r="S389" s="78"/>
      <c r="T389" s="78"/>
      <c r="U389" s="78"/>
      <c r="V389" s="78"/>
      <c r="W389" s="78"/>
      <c r="X389" s="78"/>
      <c r="Y389" s="78"/>
      <c r="Z389" s="78"/>
      <c r="AA389" s="78"/>
      <c r="AB389" s="78"/>
      <c r="AC389" s="78"/>
      <c r="AD389" s="51"/>
      <c r="AE389" s="51"/>
      <c r="AF389" s="78"/>
    </row>
    <row r="390" spans="17:32" x14ac:dyDescent="0.25">
      <c r="Q390" s="77"/>
      <c r="R390" s="78"/>
      <c r="S390" s="78"/>
      <c r="T390" s="78"/>
      <c r="U390" s="78"/>
      <c r="V390" s="78"/>
      <c r="W390" s="78"/>
      <c r="X390" s="78"/>
      <c r="Y390" s="78"/>
      <c r="Z390" s="78"/>
      <c r="AA390" s="78"/>
      <c r="AB390" s="78"/>
      <c r="AC390" s="78"/>
      <c r="AD390" s="51"/>
      <c r="AE390" s="51"/>
      <c r="AF390" s="78"/>
    </row>
    <row r="391" spans="17:32" x14ac:dyDescent="0.25">
      <c r="Q391" s="77"/>
      <c r="R391" s="78"/>
      <c r="S391" s="78"/>
      <c r="T391" s="78"/>
      <c r="U391" s="78"/>
      <c r="V391" s="78"/>
      <c r="W391" s="78"/>
      <c r="X391" s="78"/>
      <c r="Y391" s="78"/>
      <c r="Z391" s="78"/>
      <c r="AA391" s="78"/>
      <c r="AB391" s="78"/>
      <c r="AC391" s="78"/>
      <c r="AD391" s="51"/>
      <c r="AE391" s="51"/>
      <c r="AF391" s="78"/>
    </row>
    <row r="392" spans="17:32" x14ac:dyDescent="0.25">
      <c r="Q392" s="77"/>
      <c r="R392" s="78"/>
      <c r="S392" s="78"/>
      <c r="T392" s="78"/>
      <c r="U392" s="78"/>
      <c r="V392" s="78"/>
      <c r="W392" s="78"/>
      <c r="X392" s="78"/>
      <c r="Y392" s="78"/>
      <c r="Z392" s="78"/>
      <c r="AA392" s="78"/>
      <c r="AB392" s="78"/>
      <c r="AC392" s="78"/>
      <c r="AD392" s="51"/>
      <c r="AE392" s="51"/>
      <c r="AF392" s="78"/>
    </row>
    <row r="393" spans="17:32" x14ac:dyDescent="0.25">
      <c r="Q393" s="77"/>
      <c r="R393" s="78"/>
      <c r="S393" s="78"/>
      <c r="T393" s="78"/>
      <c r="U393" s="78"/>
      <c r="V393" s="78"/>
      <c r="W393" s="78"/>
      <c r="X393" s="78"/>
      <c r="Y393" s="78"/>
      <c r="Z393" s="78"/>
      <c r="AA393" s="78"/>
      <c r="AB393" s="78"/>
      <c r="AC393" s="78"/>
      <c r="AD393" s="51"/>
      <c r="AE393" s="51"/>
      <c r="AF393" s="78"/>
    </row>
    <row r="394" spans="17:32" x14ac:dyDescent="0.25">
      <c r="Q394" s="77"/>
      <c r="R394" s="78"/>
      <c r="S394" s="78"/>
      <c r="T394" s="78"/>
      <c r="U394" s="78"/>
      <c r="V394" s="78"/>
      <c r="W394" s="78"/>
      <c r="X394" s="78"/>
      <c r="Y394" s="78"/>
      <c r="Z394" s="78"/>
      <c r="AA394" s="78"/>
      <c r="AB394" s="78"/>
      <c r="AC394" s="78"/>
      <c r="AD394" s="51"/>
      <c r="AE394" s="51"/>
      <c r="AF394" s="78"/>
    </row>
    <row r="395" spans="17:32" x14ac:dyDescent="0.25">
      <c r="Q395" s="77"/>
      <c r="R395" s="78"/>
      <c r="S395" s="78"/>
      <c r="T395" s="78"/>
      <c r="U395" s="78"/>
      <c r="V395" s="78"/>
      <c r="W395" s="78"/>
      <c r="X395" s="78"/>
      <c r="Y395" s="78"/>
      <c r="Z395" s="78"/>
      <c r="AA395" s="78"/>
      <c r="AB395" s="78"/>
      <c r="AC395" s="78"/>
      <c r="AD395" s="51"/>
      <c r="AE395" s="51"/>
      <c r="AF395" s="78"/>
    </row>
    <row r="396" spans="17:32" x14ac:dyDescent="0.25">
      <c r="Q396" s="77"/>
      <c r="R396" s="78"/>
      <c r="S396" s="78"/>
      <c r="T396" s="78"/>
      <c r="U396" s="78"/>
      <c r="V396" s="78"/>
      <c r="W396" s="78"/>
      <c r="X396" s="78"/>
      <c r="Y396" s="78"/>
      <c r="Z396" s="78"/>
      <c r="AA396" s="78"/>
      <c r="AB396" s="78"/>
      <c r="AC396" s="78"/>
      <c r="AD396" s="51"/>
      <c r="AE396" s="51"/>
      <c r="AF396" s="78"/>
    </row>
    <row r="397" spans="17:32" x14ac:dyDescent="0.25">
      <c r="Q397" s="77"/>
      <c r="R397" s="78"/>
      <c r="S397" s="78"/>
      <c r="T397" s="78"/>
      <c r="U397" s="78"/>
      <c r="V397" s="78"/>
      <c r="W397" s="78"/>
      <c r="X397" s="78"/>
      <c r="Y397" s="78"/>
      <c r="Z397" s="78"/>
      <c r="AA397" s="78"/>
      <c r="AB397" s="78"/>
      <c r="AC397" s="78"/>
      <c r="AD397" s="51"/>
      <c r="AE397" s="51"/>
      <c r="AF397" s="78"/>
    </row>
    <row r="398" spans="17:32" x14ac:dyDescent="0.25">
      <c r="Q398" s="77"/>
      <c r="R398" s="78"/>
      <c r="S398" s="78"/>
      <c r="T398" s="78"/>
      <c r="U398" s="78"/>
      <c r="V398" s="78"/>
      <c r="W398" s="78"/>
      <c r="X398" s="78"/>
      <c r="Y398" s="78"/>
      <c r="Z398" s="78"/>
      <c r="AA398" s="78"/>
      <c r="AB398" s="78"/>
      <c r="AC398" s="78"/>
      <c r="AD398" s="51"/>
      <c r="AE398" s="51"/>
      <c r="AF398" s="78"/>
    </row>
    <row r="399" spans="17:32" x14ac:dyDescent="0.25">
      <c r="Q399" s="77"/>
      <c r="R399" s="78"/>
      <c r="S399" s="78"/>
      <c r="T399" s="78"/>
      <c r="U399" s="78"/>
      <c r="V399" s="78"/>
      <c r="W399" s="78"/>
      <c r="X399" s="78"/>
      <c r="Y399" s="78"/>
      <c r="Z399" s="78"/>
      <c r="AA399" s="78"/>
      <c r="AB399" s="78"/>
      <c r="AC399" s="78"/>
      <c r="AD399" s="51"/>
      <c r="AE399" s="51"/>
      <c r="AF399" s="78"/>
    </row>
    <row r="400" spans="17:32" x14ac:dyDescent="0.25">
      <c r="Q400" s="77"/>
      <c r="R400" s="78"/>
      <c r="S400" s="78"/>
      <c r="T400" s="78"/>
      <c r="U400" s="78"/>
      <c r="V400" s="78"/>
      <c r="W400" s="78"/>
      <c r="X400" s="78"/>
      <c r="Y400" s="78"/>
      <c r="Z400" s="78"/>
      <c r="AA400" s="78"/>
      <c r="AB400" s="78"/>
      <c r="AC400" s="78"/>
      <c r="AD400" s="51"/>
      <c r="AE400" s="51"/>
      <c r="AF400" s="78"/>
    </row>
    <row r="401" spans="17:32" x14ac:dyDescent="0.25">
      <c r="Q401" s="77"/>
      <c r="R401" s="78"/>
      <c r="S401" s="78"/>
      <c r="T401" s="78"/>
      <c r="U401" s="78"/>
      <c r="V401" s="78"/>
      <c r="W401" s="78"/>
      <c r="X401" s="78"/>
      <c r="Y401" s="78"/>
      <c r="Z401" s="78"/>
      <c r="AA401" s="78"/>
      <c r="AB401" s="78"/>
      <c r="AC401" s="78"/>
      <c r="AD401" s="51"/>
      <c r="AE401" s="51"/>
      <c r="AF401" s="78"/>
    </row>
    <row r="402" spans="17:32" x14ac:dyDescent="0.25">
      <c r="Q402" s="77"/>
      <c r="R402" s="78"/>
      <c r="S402" s="78"/>
      <c r="T402" s="78"/>
      <c r="U402" s="78"/>
      <c r="V402" s="78"/>
      <c r="W402" s="78"/>
      <c r="X402" s="78"/>
      <c r="Y402" s="78"/>
      <c r="Z402" s="78"/>
      <c r="AA402" s="78"/>
      <c r="AB402" s="78"/>
      <c r="AC402" s="78"/>
      <c r="AD402" s="51"/>
      <c r="AE402" s="51"/>
      <c r="AF402" s="78"/>
    </row>
    <row r="403" spans="17:32" x14ac:dyDescent="0.25">
      <c r="Q403" s="77"/>
      <c r="R403" s="78"/>
      <c r="S403" s="78"/>
      <c r="T403" s="78"/>
      <c r="U403" s="78"/>
      <c r="V403" s="78"/>
      <c r="W403" s="78"/>
      <c r="X403" s="78"/>
      <c r="Y403" s="78"/>
      <c r="Z403" s="78"/>
      <c r="AA403" s="78"/>
      <c r="AB403" s="78"/>
      <c r="AC403" s="78"/>
      <c r="AD403" s="51"/>
      <c r="AE403" s="51"/>
      <c r="AF403" s="78"/>
    </row>
    <row r="404" spans="17:32" x14ac:dyDescent="0.25">
      <c r="Q404" s="77"/>
      <c r="R404" s="78"/>
      <c r="S404" s="78"/>
      <c r="T404" s="78"/>
      <c r="U404" s="78"/>
      <c r="V404" s="78"/>
      <c r="W404" s="78"/>
      <c r="X404" s="78"/>
      <c r="Y404" s="78"/>
      <c r="Z404" s="78"/>
      <c r="AA404" s="78"/>
      <c r="AB404" s="78"/>
      <c r="AC404" s="78"/>
      <c r="AD404" s="51"/>
      <c r="AE404" s="51"/>
      <c r="AF404" s="78"/>
    </row>
    <row r="405" spans="17:32" x14ac:dyDescent="0.25">
      <c r="Q405" s="77"/>
      <c r="R405" s="78"/>
      <c r="S405" s="78"/>
      <c r="T405" s="78"/>
      <c r="U405" s="78"/>
      <c r="V405" s="78"/>
      <c r="W405" s="78"/>
      <c r="X405" s="78"/>
      <c r="Y405" s="78"/>
      <c r="Z405" s="78"/>
      <c r="AA405" s="78"/>
      <c r="AB405" s="78"/>
      <c r="AC405" s="78"/>
      <c r="AD405" s="51"/>
      <c r="AE405" s="51"/>
      <c r="AF405" s="78"/>
    </row>
    <row r="406" spans="17:32" x14ac:dyDescent="0.25">
      <c r="Q406" s="77"/>
      <c r="R406" s="78"/>
      <c r="S406" s="78"/>
      <c r="T406" s="78"/>
      <c r="U406" s="78"/>
      <c r="V406" s="78"/>
      <c r="W406" s="78"/>
      <c r="X406" s="78"/>
      <c r="Y406" s="78"/>
      <c r="Z406" s="78"/>
      <c r="AA406" s="78"/>
      <c r="AB406" s="78"/>
      <c r="AC406" s="78"/>
      <c r="AD406" s="51"/>
      <c r="AE406" s="51"/>
      <c r="AF406" s="78"/>
    </row>
    <row r="407" spans="17:32" x14ac:dyDescent="0.25">
      <c r="Q407" s="77"/>
      <c r="R407" s="78"/>
      <c r="S407" s="78"/>
      <c r="T407" s="78"/>
      <c r="U407" s="78"/>
      <c r="V407" s="78"/>
      <c r="W407" s="78"/>
      <c r="X407" s="78"/>
      <c r="Y407" s="78"/>
      <c r="Z407" s="78"/>
      <c r="AA407" s="78"/>
      <c r="AB407" s="78"/>
      <c r="AC407" s="78"/>
      <c r="AD407" s="51"/>
      <c r="AE407" s="51"/>
      <c r="AF407" s="78"/>
    </row>
    <row r="408" spans="17:32" x14ac:dyDescent="0.25">
      <c r="Q408" s="77"/>
      <c r="R408" s="78"/>
      <c r="S408" s="78"/>
      <c r="T408" s="78"/>
      <c r="U408" s="78"/>
      <c r="V408" s="78"/>
      <c r="W408" s="78"/>
      <c r="X408" s="78"/>
      <c r="Y408" s="78"/>
      <c r="Z408" s="78"/>
      <c r="AA408" s="78"/>
      <c r="AB408" s="78"/>
      <c r="AC408" s="78"/>
      <c r="AD408" s="51"/>
      <c r="AE408" s="51"/>
      <c r="AF408" s="78"/>
    </row>
    <row r="409" spans="17:32" x14ac:dyDescent="0.25">
      <c r="Q409" s="77"/>
      <c r="R409" s="78"/>
      <c r="S409" s="78"/>
      <c r="T409" s="78"/>
      <c r="U409" s="78"/>
      <c r="V409" s="78"/>
      <c r="W409" s="78"/>
      <c r="X409" s="78"/>
      <c r="Y409" s="78"/>
      <c r="Z409" s="78"/>
      <c r="AA409" s="78"/>
      <c r="AB409" s="78"/>
      <c r="AC409" s="78"/>
      <c r="AD409" s="51"/>
      <c r="AE409" s="51"/>
      <c r="AF409" s="78"/>
    </row>
    <row r="410" spans="17:32" x14ac:dyDescent="0.25">
      <c r="Q410" s="77"/>
      <c r="R410" s="78"/>
      <c r="S410" s="78"/>
      <c r="T410" s="78"/>
      <c r="U410" s="78"/>
      <c r="V410" s="78"/>
      <c r="W410" s="78"/>
      <c r="X410" s="78"/>
      <c r="Y410" s="78"/>
      <c r="Z410" s="78"/>
      <c r="AA410" s="78"/>
      <c r="AB410" s="78"/>
      <c r="AC410" s="78"/>
      <c r="AD410" s="51"/>
      <c r="AE410" s="51"/>
      <c r="AF410" s="78"/>
    </row>
    <row r="411" spans="17:32" x14ac:dyDescent="0.25">
      <c r="Q411" s="77"/>
      <c r="R411" s="78"/>
      <c r="S411" s="78"/>
      <c r="T411" s="78"/>
      <c r="U411" s="78"/>
      <c r="V411" s="78"/>
      <c r="W411" s="78"/>
      <c r="X411" s="78"/>
      <c r="Y411" s="78"/>
      <c r="Z411" s="78"/>
      <c r="AA411" s="78"/>
      <c r="AB411" s="78"/>
      <c r="AC411" s="78"/>
      <c r="AD411" s="51"/>
      <c r="AE411" s="51"/>
      <c r="AF411" s="78"/>
    </row>
    <row r="412" spans="17:32" x14ac:dyDescent="0.25">
      <c r="Q412" s="77"/>
      <c r="R412" s="78"/>
      <c r="S412" s="78"/>
      <c r="T412" s="78"/>
      <c r="U412" s="78"/>
      <c r="V412" s="78"/>
      <c r="W412" s="78"/>
      <c r="X412" s="78"/>
      <c r="Y412" s="78"/>
      <c r="Z412" s="78"/>
      <c r="AA412" s="78"/>
      <c r="AB412" s="78"/>
      <c r="AC412" s="78"/>
      <c r="AD412" s="51"/>
      <c r="AE412" s="51"/>
      <c r="AF412" s="78"/>
    </row>
    <row r="413" spans="17:32" x14ac:dyDescent="0.25">
      <c r="Q413" s="77"/>
      <c r="R413" s="78"/>
      <c r="S413" s="78"/>
      <c r="T413" s="78"/>
      <c r="U413" s="78"/>
      <c r="V413" s="78"/>
      <c r="W413" s="78"/>
      <c r="X413" s="78"/>
      <c r="Y413" s="78"/>
      <c r="Z413" s="78"/>
      <c r="AA413" s="78"/>
      <c r="AB413" s="78"/>
      <c r="AC413" s="78"/>
      <c r="AD413" s="51"/>
      <c r="AE413" s="51"/>
      <c r="AF413" s="78"/>
    </row>
    <row r="414" spans="17:32" x14ac:dyDescent="0.25">
      <c r="Q414" s="77"/>
      <c r="R414" s="78"/>
      <c r="S414" s="78"/>
      <c r="T414" s="78"/>
      <c r="U414" s="78"/>
      <c r="V414" s="78"/>
      <c r="W414" s="78"/>
      <c r="X414" s="78"/>
      <c r="Y414" s="78"/>
      <c r="Z414" s="78"/>
      <c r="AA414" s="78"/>
      <c r="AB414" s="78"/>
      <c r="AC414" s="78"/>
      <c r="AD414" s="51"/>
      <c r="AE414" s="51"/>
      <c r="AF414" s="78"/>
    </row>
    <row r="415" spans="17:32" x14ac:dyDescent="0.25">
      <c r="Q415" s="77"/>
      <c r="R415" s="78"/>
      <c r="S415" s="78"/>
      <c r="T415" s="78"/>
      <c r="U415" s="78"/>
      <c r="V415" s="78"/>
      <c r="W415" s="78"/>
      <c r="X415" s="78"/>
      <c r="Y415" s="78"/>
      <c r="Z415" s="78"/>
      <c r="AA415" s="78"/>
      <c r="AB415" s="78"/>
      <c r="AC415" s="78"/>
      <c r="AD415" s="51"/>
      <c r="AE415" s="51"/>
      <c r="AF415" s="78"/>
    </row>
    <row r="416" spans="17:32" x14ac:dyDescent="0.25">
      <c r="Q416" s="77"/>
      <c r="R416" s="78"/>
      <c r="S416" s="78"/>
      <c r="T416" s="78"/>
      <c r="U416" s="78"/>
      <c r="V416" s="78"/>
      <c r="W416" s="78"/>
      <c r="X416" s="78"/>
      <c r="Y416" s="78"/>
      <c r="Z416" s="78"/>
      <c r="AA416" s="78"/>
      <c r="AB416" s="78"/>
      <c r="AC416" s="78"/>
      <c r="AD416" s="51"/>
      <c r="AE416" s="51"/>
      <c r="AF416" s="78"/>
    </row>
    <row r="417" spans="17:32" x14ac:dyDescent="0.25">
      <c r="Q417" s="77"/>
      <c r="R417" s="78"/>
      <c r="S417" s="78"/>
      <c r="T417" s="78"/>
      <c r="U417" s="78"/>
      <c r="V417" s="78"/>
      <c r="W417" s="78"/>
      <c r="X417" s="78"/>
      <c r="Y417" s="78"/>
      <c r="Z417" s="78"/>
      <c r="AA417" s="78"/>
      <c r="AB417" s="78"/>
      <c r="AC417" s="78"/>
      <c r="AD417" s="51"/>
      <c r="AE417" s="51"/>
      <c r="AF417" s="78"/>
    </row>
    <row r="418" spans="17:32" x14ac:dyDescent="0.25">
      <c r="Q418" s="77"/>
      <c r="R418" s="78"/>
      <c r="S418" s="78"/>
      <c r="T418" s="78"/>
      <c r="U418" s="78"/>
      <c r="V418" s="78"/>
      <c r="W418" s="78"/>
      <c r="X418" s="78"/>
      <c r="Y418" s="78"/>
      <c r="Z418" s="78"/>
      <c r="AA418" s="78"/>
      <c r="AB418" s="78"/>
      <c r="AC418" s="78"/>
      <c r="AD418" s="51"/>
      <c r="AE418" s="51"/>
      <c r="AF418" s="78"/>
    </row>
    <row r="419" spans="17:32" x14ac:dyDescent="0.25">
      <c r="Q419" s="77"/>
      <c r="R419" s="78"/>
      <c r="S419" s="78"/>
      <c r="T419" s="78"/>
      <c r="U419" s="78"/>
      <c r="V419" s="78"/>
      <c r="W419" s="78"/>
      <c r="X419" s="78"/>
      <c r="Y419" s="78"/>
      <c r="Z419" s="78"/>
      <c r="AA419" s="78"/>
      <c r="AB419" s="78"/>
      <c r="AC419" s="78"/>
      <c r="AD419" s="51"/>
      <c r="AE419" s="51"/>
      <c r="AF419" s="78"/>
    </row>
    <row r="420" spans="17:32" x14ac:dyDescent="0.25">
      <c r="Q420" s="77"/>
      <c r="R420" s="78"/>
      <c r="S420" s="78"/>
      <c r="T420" s="78"/>
      <c r="U420" s="78"/>
      <c r="V420" s="78"/>
      <c r="W420" s="78"/>
      <c r="X420" s="78"/>
      <c r="Y420" s="78"/>
      <c r="Z420" s="78"/>
      <c r="AA420" s="78"/>
      <c r="AB420" s="78"/>
      <c r="AC420" s="78"/>
      <c r="AD420" s="51"/>
      <c r="AE420" s="51"/>
      <c r="AF420" s="78"/>
    </row>
    <row r="421" spans="17:32" x14ac:dyDescent="0.25">
      <c r="Q421" s="77"/>
      <c r="R421" s="78"/>
      <c r="S421" s="78"/>
      <c r="T421" s="78"/>
      <c r="U421" s="78"/>
      <c r="V421" s="78"/>
      <c r="W421" s="78"/>
      <c r="X421" s="78"/>
      <c r="Y421" s="78"/>
      <c r="Z421" s="78"/>
      <c r="AA421" s="78"/>
      <c r="AB421" s="78"/>
      <c r="AC421" s="78"/>
      <c r="AD421" s="51"/>
      <c r="AE421" s="51"/>
      <c r="AF421" s="78"/>
    </row>
    <row r="422" spans="17:32" x14ac:dyDescent="0.25">
      <c r="Q422" s="77"/>
      <c r="R422" s="78"/>
      <c r="S422" s="78"/>
      <c r="T422" s="78"/>
      <c r="U422" s="78"/>
      <c r="V422" s="78"/>
      <c r="W422" s="78"/>
      <c r="X422" s="78"/>
      <c r="Y422" s="78"/>
      <c r="Z422" s="78"/>
      <c r="AA422" s="78"/>
      <c r="AB422" s="78"/>
      <c r="AC422" s="78"/>
      <c r="AD422" s="51"/>
      <c r="AE422" s="51"/>
      <c r="AF422" s="78"/>
    </row>
    <row r="423" spans="17:32" x14ac:dyDescent="0.25">
      <c r="Q423" s="77"/>
      <c r="R423" s="78"/>
      <c r="S423" s="78"/>
      <c r="T423" s="78"/>
      <c r="U423" s="78"/>
      <c r="V423" s="78"/>
      <c r="W423" s="78"/>
      <c r="X423" s="78"/>
      <c r="Y423" s="78"/>
      <c r="Z423" s="78"/>
      <c r="AA423" s="78"/>
      <c r="AB423" s="78"/>
      <c r="AC423" s="78"/>
      <c r="AD423" s="51"/>
      <c r="AE423" s="51"/>
      <c r="AF423" s="78"/>
    </row>
    <row r="424" spans="17:32" x14ac:dyDescent="0.25">
      <c r="Q424" s="77"/>
      <c r="R424" s="78"/>
      <c r="S424" s="78"/>
      <c r="T424" s="78"/>
      <c r="U424" s="78"/>
      <c r="V424" s="78"/>
      <c r="W424" s="78"/>
      <c r="X424" s="78"/>
      <c r="Y424" s="78"/>
      <c r="Z424" s="78"/>
      <c r="AA424" s="78"/>
      <c r="AB424" s="78"/>
      <c r="AC424" s="78"/>
      <c r="AD424" s="51"/>
      <c r="AE424" s="51"/>
      <c r="AF424" s="78"/>
    </row>
    <row r="425" spans="17:32" x14ac:dyDescent="0.25">
      <c r="Q425" s="77"/>
      <c r="R425" s="78"/>
      <c r="S425" s="78"/>
      <c r="T425" s="78"/>
      <c r="U425" s="78"/>
      <c r="V425" s="78"/>
      <c r="W425" s="78"/>
      <c r="X425" s="78"/>
      <c r="Y425" s="78"/>
      <c r="Z425" s="78"/>
      <c r="AA425" s="78"/>
      <c r="AB425" s="78"/>
      <c r="AC425" s="78"/>
      <c r="AD425" s="51"/>
      <c r="AE425" s="51"/>
      <c r="AF425" s="78"/>
    </row>
    <row r="426" spans="17:32" x14ac:dyDescent="0.25">
      <c r="Q426" s="77"/>
      <c r="R426" s="78"/>
      <c r="S426" s="78"/>
      <c r="T426" s="78"/>
      <c r="U426" s="78"/>
      <c r="V426" s="78"/>
      <c r="W426" s="78"/>
      <c r="X426" s="78"/>
      <c r="Y426" s="78"/>
      <c r="Z426" s="78"/>
      <c r="AA426" s="78"/>
      <c r="AB426" s="78"/>
      <c r="AC426" s="78"/>
      <c r="AD426" s="51"/>
      <c r="AE426" s="51"/>
      <c r="AF426" s="78"/>
    </row>
    <row r="427" spans="17:32" x14ac:dyDescent="0.25">
      <c r="Q427" s="77"/>
      <c r="R427" s="78"/>
      <c r="S427" s="78"/>
      <c r="T427" s="78"/>
      <c r="U427" s="78"/>
      <c r="V427" s="78"/>
      <c r="W427" s="78"/>
      <c r="X427" s="78"/>
      <c r="Y427" s="78"/>
      <c r="Z427" s="78"/>
      <c r="AA427" s="78"/>
      <c r="AB427" s="78"/>
      <c r="AC427" s="78"/>
      <c r="AD427" s="51"/>
      <c r="AE427" s="51"/>
      <c r="AF427" s="78"/>
    </row>
    <row r="428" spans="17:32" x14ac:dyDescent="0.25">
      <c r="Q428" s="77"/>
      <c r="R428" s="78"/>
      <c r="S428" s="78"/>
      <c r="T428" s="78"/>
      <c r="U428" s="78"/>
      <c r="V428" s="78"/>
      <c r="W428" s="78"/>
      <c r="X428" s="78"/>
      <c r="Y428" s="78"/>
      <c r="Z428" s="78"/>
      <c r="AA428" s="78"/>
      <c r="AB428" s="78"/>
      <c r="AC428" s="78"/>
      <c r="AD428" s="51"/>
      <c r="AE428" s="51"/>
      <c r="AF428" s="78"/>
    </row>
    <row r="429" spans="17:32" x14ac:dyDescent="0.25">
      <c r="Q429" s="77"/>
      <c r="R429" s="78"/>
      <c r="S429" s="78"/>
      <c r="T429" s="78"/>
      <c r="U429" s="78"/>
      <c r="V429" s="78"/>
      <c r="W429" s="78"/>
      <c r="X429" s="78"/>
      <c r="Y429" s="78"/>
      <c r="Z429" s="78"/>
      <c r="AA429" s="78"/>
      <c r="AB429" s="78"/>
      <c r="AC429" s="78"/>
      <c r="AD429" s="51"/>
      <c r="AE429" s="51"/>
      <c r="AF429" s="78"/>
    </row>
    <row r="430" spans="17:32" x14ac:dyDescent="0.25">
      <c r="Q430" s="77"/>
      <c r="R430" s="78"/>
      <c r="S430" s="78"/>
      <c r="T430" s="78"/>
      <c r="U430" s="78"/>
      <c r="V430" s="78"/>
      <c r="W430" s="78"/>
      <c r="X430" s="78"/>
      <c r="Y430" s="78"/>
      <c r="Z430" s="78"/>
      <c r="AA430" s="78"/>
      <c r="AB430" s="78"/>
      <c r="AC430" s="78"/>
      <c r="AD430" s="51"/>
      <c r="AE430" s="51"/>
      <c r="AF430" s="78"/>
    </row>
    <row r="431" spans="17:32" x14ac:dyDescent="0.25">
      <c r="Q431" s="77"/>
      <c r="R431" s="78"/>
      <c r="S431" s="78"/>
      <c r="T431" s="78"/>
      <c r="U431" s="78"/>
      <c r="V431" s="78"/>
      <c r="W431" s="78"/>
      <c r="X431" s="78"/>
      <c r="Y431" s="78"/>
      <c r="Z431" s="78"/>
      <c r="AA431" s="78"/>
      <c r="AB431" s="78"/>
      <c r="AC431" s="78"/>
      <c r="AD431" s="51"/>
      <c r="AE431" s="51"/>
      <c r="AF431" s="78"/>
    </row>
    <row r="432" spans="17:32" x14ac:dyDescent="0.25">
      <c r="Q432" s="77"/>
      <c r="R432" s="78"/>
      <c r="S432" s="78"/>
      <c r="T432" s="78"/>
      <c r="U432" s="78"/>
      <c r="V432" s="78"/>
      <c r="W432" s="78"/>
      <c r="X432" s="78"/>
      <c r="Y432" s="78"/>
      <c r="Z432" s="78"/>
      <c r="AA432" s="78"/>
      <c r="AB432" s="78"/>
      <c r="AC432" s="78"/>
      <c r="AD432" s="51"/>
      <c r="AE432" s="51"/>
      <c r="AF432" s="78"/>
    </row>
    <row r="433" spans="17:32" x14ac:dyDescent="0.25">
      <c r="Q433" s="77"/>
      <c r="R433" s="78"/>
      <c r="S433" s="78"/>
      <c r="T433" s="78"/>
      <c r="U433" s="78"/>
      <c r="V433" s="78"/>
      <c r="W433" s="78"/>
      <c r="X433" s="78"/>
      <c r="Y433" s="78"/>
      <c r="Z433" s="78"/>
      <c r="AA433" s="78"/>
      <c r="AB433" s="78"/>
      <c r="AC433" s="78"/>
      <c r="AD433" s="51"/>
      <c r="AE433" s="51"/>
      <c r="AF433" s="78"/>
    </row>
    <row r="434" spans="17:32" x14ac:dyDescent="0.25">
      <c r="Q434" s="77"/>
      <c r="R434" s="78"/>
      <c r="S434" s="78"/>
      <c r="T434" s="78"/>
      <c r="U434" s="78"/>
      <c r="V434" s="78"/>
      <c r="W434" s="78"/>
      <c r="X434" s="78"/>
      <c r="Y434" s="78"/>
      <c r="Z434" s="78"/>
      <c r="AA434" s="78"/>
      <c r="AB434" s="78"/>
      <c r="AC434" s="78"/>
      <c r="AD434" s="51"/>
      <c r="AE434" s="51"/>
      <c r="AF434" s="78"/>
    </row>
    <row r="435" spans="17:32" x14ac:dyDescent="0.25">
      <c r="Q435" s="77"/>
      <c r="R435" s="78"/>
      <c r="S435" s="78"/>
      <c r="T435" s="78"/>
      <c r="U435" s="78"/>
      <c r="V435" s="78"/>
      <c r="W435" s="78"/>
      <c r="X435" s="78"/>
      <c r="Y435" s="78"/>
      <c r="Z435" s="78"/>
      <c r="AA435" s="78"/>
      <c r="AB435" s="78"/>
      <c r="AC435" s="78"/>
      <c r="AD435" s="51"/>
      <c r="AE435" s="51"/>
      <c r="AF435" s="78"/>
    </row>
    <row r="436" spans="17:32" x14ac:dyDescent="0.25">
      <c r="Q436" s="77"/>
      <c r="R436" s="78"/>
      <c r="S436" s="78"/>
      <c r="T436" s="78"/>
      <c r="U436" s="78"/>
      <c r="V436" s="78"/>
      <c r="W436" s="78"/>
      <c r="X436" s="78"/>
      <c r="Y436" s="78"/>
      <c r="Z436" s="78"/>
      <c r="AA436" s="78"/>
      <c r="AB436" s="78"/>
      <c r="AC436" s="78"/>
      <c r="AD436" s="51"/>
      <c r="AE436" s="51"/>
      <c r="AF436" s="78"/>
    </row>
    <row r="437" spans="17:32" x14ac:dyDescent="0.25">
      <c r="Q437" s="77"/>
      <c r="R437" s="78"/>
      <c r="S437" s="78"/>
      <c r="T437" s="78"/>
      <c r="U437" s="78"/>
      <c r="V437" s="78"/>
      <c r="W437" s="78"/>
      <c r="X437" s="78"/>
      <c r="Y437" s="78"/>
      <c r="Z437" s="78"/>
      <c r="AA437" s="78"/>
      <c r="AB437" s="78"/>
      <c r="AC437" s="78"/>
      <c r="AD437" s="51"/>
      <c r="AE437" s="51"/>
      <c r="AF437" s="78"/>
    </row>
    <row r="438" spans="17:32" x14ac:dyDescent="0.25">
      <c r="Q438" s="77"/>
      <c r="R438" s="78"/>
      <c r="S438" s="78"/>
      <c r="T438" s="78"/>
      <c r="U438" s="78"/>
      <c r="V438" s="78"/>
      <c r="W438" s="78"/>
      <c r="X438" s="78"/>
      <c r="Y438" s="78"/>
      <c r="Z438" s="78"/>
      <c r="AA438" s="78"/>
      <c r="AB438" s="78"/>
      <c r="AC438" s="78"/>
      <c r="AD438" s="51"/>
      <c r="AE438" s="51"/>
      <c r="AF438" s="78"/>
    </row>
    <row r="439" spans="17:32" x14ac:dyDescent="0.25">
      <c r="Q439" s="77"/>
      <c r="R439" s="78"/>
      <c r="S439" s="78"/>
      <c r="T439" s="78"/>
      <c r="U439" s="78"/>
      <c r="V439" s="78"/>
      <c r="W439" s="78"/>
      <c r="X439" s="78"/>
      <c r="Y439" s="78"/>
      <c r="Z439" s="78"/>
      <c r="AA439" s="78"/>
      <c r="AB439" s="78"/>
      <c r="AC439" s="78"/>
      <c r="AD439" s="51"/>
      <c r="AE439" s="51"/>
      <c r="AF439" s="78"/>
    </row>
    <row r="440" spans="17:32" x14ac:dyDescent="0.25">
      <c r="Q440" s="77"/>
      <c r="R440" s="78"/>
      <c r="S440" s="78"/>
      <c r="T440" s="78"/>
      <c r="U440" s="78"/>
      <c r="V440" s="78"/>
      <c r="W440" s="78"/>
      <c r="X440" s="78"/>
      <c r="Y440" s="78"/>
      <c r="Z440" s="78"/>
      <c r="AA440" s="78"/>
      <c r="AB440" s="78"/>
      <c r="AC440" s="78"/>
      <c r="AD440" s="51"/>
      <c r="AE440" s="51"/>
      <c r="AF440" s="78"/>
    </row>
    <row r="441" spans="17:32" x14ac:dyDescent="0.25">
      <c r="Q441" s="77"/>
      <c r="R441" s="78"/>
      <c r="S441" s="78"/>
      <c r="T441" s="78"/>
      <c r="U441" s="78"/>
      <c r="V441" s="78"/>
      <c r="W441" s="78"/>
      <c r="X441" s="78"/>
      <c r="Y441" s="78"/>
      <c r="Z441" s="78"/>
      <c r="AA441" s="78"/>
      <c r="AB441" s="78"/>
      <c r="AC441" s="78"/>
      <c r="AD441" s="51"/>
      <c r="AE441" s="51"/>
      <c r="AF441" s="78"/>
    </row>
    <row r="442" spans="17:32" x14ac:dyDescent="0.25">
      <c r="Q442" s="77"/>
      <c r="R442" s="78"/>
      <c r="S442" s="78"/>
      <c r="T442" s="78"/>
      <c r="U442" s="78"/>
      <c r="V442" s="78"/>
      <c r="W442" s="78"/>
      <c r="X442" s="78"/>
      <c r="Y442" s="78"/>
      <c r="Z442" s="78"/>
      <c r="AA442" s="78"/>
      <c r="AB442" s="78"/>
      <c r="AC442" s="78"/>
      <c r="AD442" s="51"/>
      <c r="AE442" s="51"/>
      <c r="AF442" s="78"/>
    </row>
    <row r="443" spans="17:32" x14ac:dyDescent="0.25">
      <c r="Q443" s="77"/>
      <c r="R443" s="78"/>
      <c r="S443" s="78"/>
      <c r="T443" s="78"/>
      <c r="U443" s="78"/>
      <c r="V443" s="78"/>
      <c r="W443" s="78"/>
      <c r="X443" s="78"/>
      <c r="Y443" s="78"/>
      <c r="Z443" s="78"/>
      <c r="AA443" s="78"/>
      <c r="AB443" s="78"/>
      <c r="AC443" s="78"/>
      <c r="AD443" s="51"/>
      <c r="AE443" s="51"/>
      <c r="AF443" s="78"/>
    </row>
    <row r="444" spans="17:32" x14ac:dyDescent="0.25">
      <c r="Q444" s="77"/>
      <c r="R444" s="78"/>
      <c r="S444" s="78"/>
      <c r="T444" s="78"/>
      <c r="U444" s="78"/>
      <c r="V444" s="78"/>
      <c r="W444" s="78"/>
      <c r="X444" s="78"/>
      <c r="Y444" s="78"/>
      <c r="Z444" s="78"/>
      <c r="AA444" s="78"/>
      <c r="AB444" s="78"/>
      <c r="AC444" s="78"/>
      <c r="AD444" s="51"/>
      <c r="AE444" s="51"/>
      <c r="AF444" s="78"/>
    </row>
    <row r="445" spans="17:32" x14ac:dyDescent="0.25">
      <c r="Q445" s="77"/>
      <c r="R445" s="78"/>
      <c r="S445" s="78"/>
      <c r="T445" s="78"/>
      <c r="U445" s="78"/>
      <c r="V445" s="78"/>
      <c r="W445" s="78"/>
      <c r="X445" s="78"/>
      <c r="Y445" s="78"/>
      <c r="Z445" s="78"/>
      <c r="AA445" s="78"/>
      <c r="AB445" s="78"/>
      <c r="AC445" s="78"/>
      <c r="AD445" s="51"/>
      <c r="AE445" s="51"/>
      <c r="AF445" s="78"/>
    </row>
    <row r="446" spans="17:32" x14ac:dyDescent="0.25">
      <c r="Q446" s="77"/>
      <c r="R446" s="78"/>
      <c r="S446" s="78"/>
      <c r="T446" s="78"/>
      <c r="U446" s="78"/>
      <c r="V446" s="78"/>
      <c r="W446" s="78"/>
      <c r="X446" s="78"/>
      <c r="Y446" s="78"/>
      <c r="Z446" s="78"/>
      <c r="AA446" s="78"/>
      <c r="AB446" s="78"/>
      <c r="AC446" s="78"/>
      <c r="AD446" s="51"/>
      <c r="AE446" s="51"/>
      <c r="AF446" s="78"/>
    </row>
    <row r="447" spans="17:32" x14ac:dyDescent="0.25">
      <c r="Q447" s="77"/>
      <c r="R447" s="78"/>
      <c r="S447" s="78"/>
      <c r="T447" s="78"/>
      <c r="U447" s="78"/>
      <c r="V447" s="78"/>
      <c r="W447" s="78"/>
      <c r="X447" s="78"/>
      <c r="Y447" s="78"/>
      <c r="Z447" s="78"/>
      <c r="AA447" s="78"/>
      <c r="AB447" s="78"/>
      <c r="AC447" s="78"/>
      <c r="AD447" s="51"/>
      <c r="AE447" s="51"/>
      <c r="AF447" s="78"/>
    </row>
    <row r="448" spans="17:32" x14ac:dyDescent="0.25">
      <c r="Q448" s="77"/>
      <c r="R448" s="78"/>
      <c r="S448" s="78"/>
      <c r="T448" s="78"/>
      <c r="U448" s="78"/>
      <c r="V448" s="78"/>
      <c r="W448" s="78"/>
      <c r="X448" s="78"/>
      <c r="Y448" s="78"/>
      <c r="Z448" s="78"/>
      <c r="AA448" s="78"/>
      <c r="AB448" s="78"/>
      <c r="AC448" s="78"/>
      <c r="AD448" s="51"/>
      <c r="AE448" s="51"/>
      <c r="AF448" s="78"/>
    </row>
    <row r="449" spans="17:32" x14ac:dyDescent="0.25">
      <c r="Q449" s="77"/>
      <c r="R449" s="78"/>
      <c r="S449" s="78"/>
      <c r="T449" s="78"/>
      <c r="U449" s="78"/>
      <c r="V449" s="78"/>
      <c r="W449" s="78"/>
      <c r="X449" s="78"/>
      <c r="Y449" s="78"/>
      <c r="Z449" s="78"/>
      <c r="AA449" s="78"/>
      <c r="AB449" s="78"/>
      <c r="AC449" s="78"/>
      <c r="AD449" s="51"/>
      <c r="AE449" s="51"/>
      <c r="AF449" s="78"/>
    </row>
    <row r="450" spans="17:32" x14ac:dyDescent="0.25">
      <c r="Q450" s="77"/>
      <c r="R450" s="78"/>
      <c r="S450" s="78"/>
      <c r="T450" s="78"/>
      <c r="U450" s="78"/>
      <c r="V450" s="78"/>
      <c r="W450" s="78"/>
      <c r="X450" s="78"/>
      <c r="Y450" s="78"/>
      <c r="Z450" s="78"/>
      <c r="AA450" s="78"/>
      <c r="AB450" s="78"/>
      <c r="AC450" s="78"/>
      <c r="AD450" s="51"/>
      <c r="AE450" s="51"/>
      <c r="AF450" s="78"/>
    </row>
    <row r="451" spans="17:32" x14ac:dyDescent="0.25">
      <c r="Q451" s="77"/>
      <c r="R451" s="78"/>
      <c r="S451" s="78"/>
      <c r="T451" s="78"/>
      <c r="U451" s="78"/>
      <c r="V451" s="78"/>
      <c r="W451" s="78"/>
      <c r="X451" s="78"/>
      <c r="Y451" s="78"/>
      <c r="Z451" s="78"/>
      <c r="AA451" s="78"/>
      <c r="AB451" s="78"/>
      <c r="AC451" s="78"/>
      <c r="AD451" s="51"/>
      <c r="AE451" s="51"/>
      <c r="AF451" s="78"/>
    </row>
    <row r="452" spans="17:32" x14ac:dyDescent="0.25">
      <c r="Q452" s="77"/>
      <c r="R452" s="78"/>
      <c r="S452" s="78"/>
      <c r="T452" s="78"/>
      <c r="U452" s="78"/>
      <c r="V452" s="78"/>
      <c r="W452" s="78"/>
      <c r="X452" s="78"/>
      <c r="Y452" s="78"/>
      <c r="Z452" s="78"/>
      <c r="AA452" s="78"/>
      <c r="AB452" s="78"/>
      <c r="AC452" s="78"/>
      <c r="AD452" s="51"/>
      <c r="AE452" s="51"/>
      <c r="AF452" s="78"/>
    </row>
    <row r="453" spans="17:32" x14ac:dyDescent="0.25">
      <c r="Q453" s="77"/>
      <c r="R453" s="78"/>
      <c r="S453" s="78"/>
      <c r="T453" s="78"/>
      <c r="U453" s="78"/>
      <c r="V453" s="78"/>
      <c r="W453" s="78"/>
      <c r="X453" s="78"/>
      <c r="Y453" s="78"/>
      <c r="Z453" s="78"/>
      <c r="AA453" s="78"/>
      <c r="AB453" s="78"/>
      <c r="AC453" s="78"/>
      <c r="AD453" s="51"/>
      <c r="AE453" s="51"/>
      <c r="AF453" s="78"/>
    </row>
    <row r="454" spans="17:32" x14ac:dyDescent="0.25">
      <c r="Q454" s="77"/>
      <c r="R454" s="78"/>
      <c r="S454" s="78"/>
      <c r="T454" s="78"/>
      <c r="U454" s="78"/>
      <c r="V454" s="78"/>
      <c r="W454" s="78"/>
      <c r="X454" s="78"/>
      <c r="Y454" s="78"/>
      <c r="Z454" s="78"/>
      <c r="AA454" s="78"/>
      <c r="AB454" s="78"/>
      <c r="AC454" s="78"/>
      <c r="AD454" s="51"/>
      <c r="AE454" s="51"/>
      <c r="AF454" s="78"/>
    </row>
    <row r="455" spans="17:32" x14ac:dyDescent="0.25">
      <c r="Q455" s="77"/>
      <c r="R455" s="78"/>
      <c r="S455" s="78"/>
      <c r="T455" s="78"/>
      <c r="U455" s="78"/>
      <c r="V455" s="78"/>
      <c r="W455" s="78"/>
      <c r="X455" s="78"/>
      <c r="Y455" s="78"/>
      <c r="Z455" s="78"/>
      <c r="AA455" s="78"/>
      <c r="AB455" s="78"/>
      <c r="AC455" s="78"/>
      <c r="AD455" s="51"/>
      <c r="AE455" s="51"/>
      <c r="AF455" s="78"/>
    </row>
    <row r="456" spans="17:32" x14ac:dyDescent="0.25">
      <c r="Q456" s="77"/>
      <c r="R456" s="78"/>
      <c r="S456" s="78"/>
      <c r="T456" s="78"/>
      <c r="U456" s="78"/>
      <c r="V456" s="78"/>
      <c r="W456" s="78"/>
      <c r="X456" s="78"/>
      <c r="Y456" s="78"/>
      <c r="Z456" s="78"/>
      <c r="AA456" s="78"/>
      <c r="AB456" s="78"/>
      <c r="AC456" s="78"/>
      <c r="AD456" s="51"/>
      <c r="AE456" s="51"/>
      <c r="AF456" s="78"/>
    </row>
    <row r="457" spans="17:32" x14ac:dyDescent="0.25">
      <c r="Q457" s="77"/>
      <c r="R457" s="78"/>
      <c r="S457" s="78"/>
      <c r="T457" s="78"/>
      <c r="U457" s="78"/>
      <c r="V457" s="78"/>
      <c r="W457" s="78"/>
      <c r="X457" s="78"/>
      <c r="Y457" s="78"/>
      <c r="Z457" s="78"/>
      <c r="AA457" s="78"/>
      <c r="AB457" s="78"/>
      <c r="AC457" s="78"/>
      <c r="AD457" s="51"/>
      <c r="AE457" s="51"/>
      <c r="AF457" s="78"/>
    </row>
    <row r="458" spans="17:32" x14ac:dyDescent="0.25">
      <c r="Q458" s="77"/>
      <c r="R458" s="78"/>
      <c r="S458" s="78"/>
      <c r="T458" s="78"/>
      <c r="U458" s="78"/>
      <c r="V458" s="78"/>
      <c r="W458" s="78"/>
      <c r="X458" s="78"/>
      <c r="Y458" s="78"/>
      <c r="Z458" s="78"/>
      <c r="AA458" s="78"/>
      <c r="AB458" s="78"/>
      <c r="AC458" s="78"/>
      <c r="AD458" s="51"/>
      <c r="AE458" s="51"/>
      <c r="AF458" s="78"/>
    </row>
    <row r="459" spans="17:32" x14ac:dyDescent="0.25">
      <c r="Q459" s="77"/>
      <c r="R459" s="78"/>
      <c r="S459" s="78"/>
      <c r="T459" s="78"/>
      <c r="U459" s="78"/>
      <c r="V459" s="78"/>
      <c r="W459" s="78"/>
      <c r="X459" s="78"/>
      <c r="Y459" s="78"/>
      <c r="Z459" s="78"/>
      <c r="AA459" s="78"/>
      <c r="AB459" s="78"/>
      <c r="AC459" s="78"/>
      <c r="AD459" s="51"/>
      <c r="AE459" s="51"/>
      <c r="AF459" s="78"/>
    </row>
    <row r="460" spans="17:32" x14ac:dyDescent="0.25">
      <c r="Q460" s="77"/>
      <c r="R460" s="78"/>
      <c r="S460" s="78"/>
      <c r="T460" s="78"/>
      <c r="U460" s="78"/>
      <c r="V460" s="78"/>
      <c r="W460" s="78"/>
      <c r="X460" s="78"/>
      <c r="Y460" s="78"/>
      <c r="Z460" s="78"/>
      <c r="AA460" s="78"/>
      <c r="AB460" s="78"/>
      <c r="AC460" s="78"/>
      <c r="AD460" s="51"/>
      <c r="AE460" s="51"/>
      <c r="AF460" s="78"/>
    </row>
    <row r="461" spans="17:32" x14ac:dyDescent="0.25">
      <c r="Q461" s="77"/>
      <c r="R461" s="78"/>
      <c r="S461" s="78"/>
      <c r="T461" s="78"/>
      <c r="U461" s="78"/>
      <c r="V461" s="78"/>
      <c r="W461" s="78"/>
      <c r="X461" s="78"/>
      <c r="Y461" s="78"/>
      <c r="Z461" s="78"/>
      <c r="AA461" s="78"/>
      <c r="AB461" s="78"/>
      <c r="AC461" s="78"/>
      <c r="AD461" s="51"/>
      <c r="AE461" s="51"/>
      <c r="AF461" s="78"/>
    </row>
    <row r="462" spans="17:32" x14ac:dyDescent="0.25">
      <c r="Q462" s="77"/>
      <c r="R462" s="78"/>
      <c r="S462" s="78"/>
      <c r="T462" s="78"/>
      <c r="U462" s="78"/>
      <c r="V462" s="78"/>
      <c r="W462" s="78"/>
      <c r="X462" s="78"/>
      <c r="Y462" s="78"/>
      <c r="Z462" s="78"/>
      <c r="AA462" s="78"/>
      <c r="AB462" s="78"/>
      <c r="AC462" s="78"/>
      <c r="AD462" s="51"/>
      <c r="AE462" s="51"/>
      <c r="AF462" s="78"/>
    </row>
    <row r="463" spans="17:32" x14ac:dyDescent="0.25">
      <c r="Q463" s="77"/>
      <c r="R463" s="78"/>
      <c r="S463" s="78"/>
      <c r="T463" s="78"/>
      <c r="U463" s="78"/>
      <c r="V463" s="78"/>
      <c r="W463" s="78"/>
      <c r="X463" s="78"/>
      <c r="Y463" s="78"/>
      <c r="Z463" s="78"/>
      <c r="AA463" s="78"/>
      <c r="AB463" s="78"/>
      <c r="AC463" s="78"/>
      <c r="AD463" s="51"/>
      <c r="AE463" s="51"/>
      <c r="AF463" s="78"/>
    </row>
    <row r="464" spans="17:32" x14ac:dyDescent="0.25">
      <c r="Q464" s="77"/>
      <c r="R464" s="78"/>
      <c r="S464" s="78"/>
      <c r="T464" s="78"/>
      <c r="U464" s="78"/>
      <c r="V464" s="78"/>
      <c r="W464" s="78"/>
      <c r="X464" s="78"/>
      <c r="Y464" s="78"/>
      <c r="Z464" s="78"/>
      <c r="AA464" s="78"/>
      <c r="AB464" s="78"/>
      <c r="AC464" s="78"/>
      <c r="AD464" s="51"/>
      <c r="AE464" s="51"/>
      <c r="AF464" s="78"/>
    </row>
    <row r="465" spans="17:32" x14ac:dyDescent="0.25">
      <c r="Q465" s="77"/>
      <c r="R465" s="78"/>
      <c r="S465" s="78"/>
      <c r="T465" s="78"/>
      <c r="U465" s="78"/>
      <c r="V465" s="78"/>
      <c r="W465" s="78"/>
      <c r="X465" s="78"/>
      <c r="Y465" s="78"/>
      <c r="Z465" s="78"/>
      <c r="AA465" s="78"/>
      <c r="AB465" s="78"/>
      <c r="AC465" s="78"/>
      <c r="AD465" s="51"/>
      <c r="AE465" s="51"/>
      <c r="AF465" s="78"/>
    </row>
    <row r="466" spans="17:32" x14ac:dyDescent="0.25">
      <c r="Q466" s="77"/>
      <c r="R466" s="78"/>
      <c r="S466" s="78"/>
      <c r="T466" s="78"/>
      <c r="U466" s="78"/>
      <c r="V466" s="78"/>
      <c r="W466" s="78"/>
      <c r="X466" s="78"/>
      <c r="Y466" s="78"/>
      <c r="Z466" s="78"/>
      <c r="AA466" s="78"/>
      <c r="AB466" s="78"/>
      <c r="AC466" s="78"/>
      <c r="AD466" s="51"/>
      <c r="AE466" s="51"/>
      <c r="AF466" s="78"/>
    </row>
    <row r="467" spans="17:32" x14ac:dyDescent="0.25">
      <c r="Q467" s="77"/>
      <c r="R467" s="78"/>
      <c r="S467" s="78"/>
      <c r="T467" s="78"/>
      <c r="U467" s="78"/>
      <c r="V467" s="78"/>
      <c r="W467" s="78"/>
      <c r="X467" s="78"/>
      <c r="Y467" s="78"/>
      <c r="Z467" s="78"/>
      <c r="AA467" s="78"/>
      <c r="AB467" s="78"/>
      <c r="AC467" s="78"/>
      <c r="AD467" s="51"/>
      <c r="AE467" s="51"/>
      <c r="AF467" s="78"/>
    </row>
    <row r="468" spans="17:32" x14ac:dyDescent="0.25">
      <c r="Q468" s="77"/>
      <c r="R468" s="78"/>
      <c r="S468" s="78"/>
      <c r="T468" s="78"/>
      <c r="U468" s="78"/>
      <c r="V468" s="78"/>
      <c r="W468" s="78"/>
      <c r="X468" s="78"/>
      <c r="Y468" s="78"/>
      <c r="Z468" s="78"/>
      <c r="AA468" s="78"/>
      <c r="AB468" s="78"/>
      <c r="AC468" s="78"/>
      <c r="AD468" s="51"/>
      <c r="AE468" s="51"/>
      <c r="AF468" s="78"/>
    </row>
    <row r="469" spans="17:32" x14ac:dyDescent="0.25">
      <c r="Q469" s="77"/>
      <c r="R469" s="78"/>
      <c r="S469" s="78"/>
      <c r="T469" s="78"/>
      <c r="U469" s="78"/>
      <c r="V469" s="78"/>
      <c r="W469" s="78"/>
      <c r="X469" s="78"/>
      <c r="Y469" s="78"/>
      <c r="Z469" s="78"/>
      <c r="AA469" s="78"/>
      <c r="AB469" s="78"/>
      <c r="AC469" s="78"/>
      <c r="AD469" s="51"/>
      <c r="AE469" s="51"/>
      <c r="AF469" s="78"/>
    </row>
    <row r="470" spans="17:32" x14ac:dyDescent="0.25">
      <c r="Q470" s="77"/>
      <c r="R470" s="78"/>
      <c r="S470" s="78"/>
      <c r="T470" s="78"/>
      <c r="U470" s="78"/>
      <c r="V470" s="78"/>
      <c r="W470" s="78"/>
      <c r="X470" s="78"/>
      <c r="Y470" s="78"/>
      <c r="Z470" s="78"/>
      <c r="AA470" s="78"/>
      <c r="AB470" s="78"/>
      <c r="AC470" s="78"/>
      <c r="AD470" s="51"/>
      <c r="AE470" s="51"/>
      <c r="AF470" s="78"/>
    </row>
    <row r="471" spans="17:32" x14ac:dyDescent="0.25">
      <c r="Q471" s="77"/>
      <c r="R471" s="78"/>
      <c r="S471" s="78"/>
      <c r="T471" s="78"/>
      <c r="U471" s="78"/>
      <c r="V471" s="78"/>
      <c r="W471" s="78"/>
      <c r="X471" s="78"/>
      <c r="Y471" s="78"/>
      <c r="Z471" s="78"/>
      <c r="AA471" s="78"/>
      <c r="AB471" s="78"/>
      <c r="AC471" s="78"/>
      <c r="AD471" s="51"/>
      <c r="AE471" s="51"/>
      <c r="AF471" s="78"/>
    </row>
    <row r="472" spans="17:32" x14ac:dyDescent="0.25">
      <c r="Q472" s="77"/>
      <c r="R472" s="78"/>
      <c r="S472" s="78"/>
      <c r="T472" s="78"/>
      <c r="U472" s="78"/>
      <c r="V472" s="78"/>
      <c r="W472" s="78"/>
      <c r="X472" s="78"/>
      <c r="Y472" s="78"/>
      <c r="Z472" s="78"/>
      <c r="AA472" s="78"/>
      <c r="AB472" s="78"/>
      <c r="AC472" s="78"/>
      <c r="AD472" s="51"/>
      <c r="AE472" s="51"/>
      <c r="AF472" s="78"/>
    </row>
    <row r="473" spans="17:32" x14ac:dyDescent="0.25">
      <c r="Q473" s="77"/>
      <c r="R473" s="78"/>
      <c r="S473" s="78"/>
      <c r="T473" s="78"/>
      <c r="U473" s="78"/>
      <c r="V473" s="78"/>
      <c r="W473" s="78"/>
      <c r="X473" s="78"/>
      <c r="Y473" s="78"/>
      <c r="Z473" s="78"/>
      <c r="AA473" s="78"/>
      <c r="AB473" s="78"/>
      <c r="AC473" s="78"/>
      <c r="AD473" s="51"/>
      <c r="AE473" s="51"/>
      <c r="AF473" s="78"/>
    </row>
    <row r="474" spans="17:32" x14ac:dyDescent="0.25">
      <c r="Q474" s="77"/>
      <c r="R474" s="78"/>
      <c r="S474" s="78"/>
      <c r="T474" s="78"/>
      <c r="U474" s="78"/>
      <c r="V474" s="78"/>
      <c r="W474" s="78"/>
      <c r="X474" s="78"/>
      <c r="Y474" s="78"/>
      <c r="Z474" s="78"/>
      <c r="AA474" s="78"/>
      <c r="AB474" s="78"/>
      <c r="AC474" s="78"/>
      <c r="AD474" s="51"/>
      <c r="AE474" s="51"/>
      <c r="AF474" s="78"/>
    </row>
    <row r="475" spans="17:32" x14ac:dyDescent="0.25">
      <c r="Q475" s="77"/>
      <c r="R475" s="78"/>
      <c r="S475" s="78"/>
      <c r="T475" s="78"/>
      <c r="U475" s="78"/>
      <c r="V475" s="78"/>
      <c r="W475" s="78"/>
      <c r="X475" s="78"/>
      <c r="Y475" s="78"/>
      <c r="Z475" s="78"/>
      <c r="AA475" s="78"/>
      <c r="AB475" s="78"/>
      <c r="AC475" s="78"/>
      <c r="AD475" s="51"/>
      <c r="AE475" s="51"/>
      <c r="AF475" s="78"/>
    </row>
    <row r="476" spans="17:32" x14ac:dyDescent="0.25">
      <c r="Q476" s="77"/>
      <c r="R476" s="78"/>
      <c r="S476" s="78"/>
      <c r="T476" s="78"/>
      <c r="U476" s="78"/>
      <c r="V476" s="78"/>
      <c r="W476" s="78"/>
      <c r="X476" s="78"/>
      <c r="Y476" s="78"/>
      <c r="Z476" s="78"/>
      <c r="AA476" s="78"/>
      <c r="AB476" s="78"/>
      <c r="AC476" s="78"/>
      <c r="AD476" s="51"/>
      <c r="AE476" s="51"/>
      <c r="AF476" s="78"/>
    </row>
    <row r="477" spans="17:32" x14ac:dyDescent="0.25">
      <c r="Q477" s="77"/>
      <c r="R477" s="78"/>
      <c r="S477" s="78"/>
      <c r="T477" s="78"/>
      <c r="U477" s="78"/>
      <c r="V477" s="78"/>
      <c r="W477" s="78"/>
      <c r="X477" s="78"/>
      <c r="Y477" s="78"/>
      <c r="Z477" s="78"/>
      <c r="AA477" s="78"/>
      <c r="AB477" s="78"/>
      <c r="AC477" s="78"/>
      <c r="AD477" s="51"/>
      <c r="AE477" s="51"/>
      <c r="AF477" s="78"/>
    </row>
    <row r="478" spans="17:32" x14ac:dyDescent="0.25">
      <c r="Q478" s="77"/>
      <c r="R478" s="78"/>
      <c r="S478" s="78"/>
      <c r="T478" s="78"/>
      <c r="U478" s="78"/>
      <c r="V478" s="78"/>
      <c r="W478" s="78"/>
      <c r="X478" s="78"/>
      <c r="Y478" s="78"/>
      <c r="Z478" s="78"/>
      <c r="AA478" s="78"/>
      <c r="AB478" s="78"/>
      <c r="AC478" s="78"/>
      <c r="AD478" s="51"/>
      <c r="AE478" s="51"/>
      <c r="AF478" s="78"/>
    </row>
    <row r="479" spans="17:32" x14ac:dyDescent="0.25">
      <c r="Q479" s="77"/>
      <c r="R479" s="78"/>
      <c r="S479" s="78"/>
      <c r="T479" s="78"/>
      <c r="U479" s="78"/>
      <c r="V479" s="78"/>
      <c r="W479" s="78"/>
      <c r="X479" s="78"/>
      <c r="Y479" s="78"/>
      <c r="Z479" s="78"/>
      <c r="AA479" s="78"/>
      <c r="AB479" s="78"/>
      <c r="AC479" s="78"/>
      <c r="AD479" s="51"/>
      <c r="AE479" s="51"/>
      <c r="AF479" s="78"/>
    </row>
    <row r="480" spans="17:32" x14ac:dyDescent="0.25">
      <c r="Q480" s="77"/>
      <c r="R480" s="78"/>
      <c r="S480" s="78"/>
      <c r="T480" s="78"/>
      <c r="U480" s="78"/>
      <c r="V480" s="78"/>
      <c r="W480" s="78"/>
      <c r="X480" s="78"/>
      <c r="Y480" s="78"/>
      <c r="Z480" s="78"/>
      <c r="AA480" s="78"/>
      <c r="AB480" s="78"/>
      <c r="AC480" s="78"/>
      <c r="AD480" s="51"/>
      <c r="AE480" s="51"/>
      <c r="AF480" s="78"/>
    </row>
    <row r="481" spans="17:32" x14ac:dyDescent="0.25">
      <c r="Q481" s="77"/>
      <c r="R481" s="78"/>
      <c r="S481" s="78"/>
      <c r="T481" s="78"/>
      <c r="U481" s="78"/>
      <c r="V481" s="78"/>
      <c r="W481" s="78"/>
      <c r="X481" s="78"/>
      <c r="Y481" s="78"/>
      <c r="Z481" s="78"/>
      <c r="AA481" s="78"/>
      <c r="AB481" s="78"/>
      <c r="AC481" s="78"/>
      <c r="AD481" s="51"/>
      <c r="AE481" s="51"/>
      <c r="AF481" s="78"/>
    </row>
    <row r="482" spans="17:32" x14ac:dyDescent="0.25">
      <c r="Q482" s="77"/>
      <c r="R482" s="78"/>
      <c r="S482" s="78"/>
      <c r="T482" s="78"/>
      <c r="U482" s="78"/>
      <c r="V482" s="78"/>
      <c r="W482" s="78"/>
      <c r="X482" s="78"/>
      <c r="Y482" s="78"/>
      <c r="Z482" s="78"/>
      <c r="AA482" s="78"/>
      <c r="AB482" s="78"/>
      <c r="AC482" s="78"/>
      <c r="AD482" s="51"/>
      <c r="AE482" s="51"/>
      <c r="AF482" s="78"/>
    </row>
    <row r="483" spans="17:32" x14ac:dyDescent="0.25">
      <c r="Q483" s="77"/>
      <c r="R483" s="78"/>
      <c r="S483" s="78"/>
      <c r="T483" s="78"/>
      <c r="U483" s="78"/>
      <c r="V483" s="78"/>
      <c r="W483" s="78"/>
      <c r="X483" s="78"/>
      <c r="Y483" s="78"/>
      <c r="Z483" s="78"/>
      <c r="AA483" s="78"/>
      <c r="AB483" s="78"/>
      <c r="AC483" s="78"/>
      <c r="AD483" s="51"/>
      <c r="AE483" s="51"/>
      <c r="AF483" s="78"/>
    </row>
    <row r="484" spans="17:32" x14ac:dyDescent="0.25">
      <c r="Q484" s="77"/>
      <c r="R484" s="78"/>
      <c r="S484" s="78"/>
      <c r="T484" s="78"/>
      <c r="U484" s="78"/>
      <c r="V484" s="78"/>
      <c r="W484" s="78"/>
      <c r="X484" s="78"/>
      <c r="Y484" s="78"/>
      <c r="Z484" s="78"/>
      <c r="AA484" s="78"/>
      <c r="AB484" s="78"/>
      <c r="AC484" s="78"/>
      <c r="AD484" s="51"/>
      <c r="AE484" s="51"/>
      <c r="AF484" s="78"/>
    </row>
    <row r="485" spans="17:32" x14ac:dyDescent="0.25">
      <c r="Q485" s="77"/>
      <c r="R485" s="78"/>
      <c r="S485" s="78"/>
      <c r="T485" s="78"/>
      <c r="U485" s="78"/>
      <c r="V485" s="78"/>
      <c r="W485" s="78"/>
      <c r="X485" s="78"/>
      <c r="Y485" s="78"/>
      <c r="Z485" s="78"/>
      <c r="AA485" s="78"/>
      <c r="AB485" s="78"/>
      <c r="AC485" s="78"/>
      <c r="AD485" s="51"/>
      <c r="AE485" s="51"/>
      <c r="AF485" s="78"/>
    </row>
    <row r="486" spans="17:32" x14ac:dyDescent="0.25">
      <c r="Q486" s="77"/>
      <c r="R486" s="78"/>
      <c r="S486" s="78"/>
      <c r="T486" s="78"/>
      <c r="U486" s="78"/>
      <c r="V486" s="78"/>
      <c r="W486" s="78"/>
      <c r="X486" s="78"/>
      <c r="Y486" s="78"/>
      <c r="Z486" s="78"/>
      <c r="AA486" s="78"/>
      <c r="AB486" s="78"/>
      <c r="AC486" s="78"/>
      <c r="AD486" s="51"/>
      <c r="AE486" s="51"/>
      <c r="AF486" s="78"/>
    </row>
    <row r="487" spans="17:32" x14ac:dyDescent="0.25">
      <c r="Q487" s="77"/>
      <c r="R487" s="78"/>
      <c r="S487" s="78"/>
      <c r="T487" s="78"/>
      <c r="U487" s="78"/>
      <c r="V487" s="78"/>
      <c r="W487" s="78"/>
      <c r="X487" s="78"/>
      <c r="Y487" s="78"/>
      <c r="Z487" s="78"/>
      <c r="AA487" s="78"/>
      <c r="AB487" s="78"/>
      <c r="AC487" s="78"/>
      <c r="AD487" s="51"/>
      <c r="AE487" s="51"/>
      <c r="AF487" s="78"/>
    </row>
    <row r="488" spans="17:32" x14ac:dyDescent="0.25">
      <c r="Q488" s="77"/>
      <c r="R488" s="78"/>
      <c r="S488" s="78"/>
      <c r="T488" s="78"/>
      <c r="U488" s="78"/>
      <c r="V488" s="78"/>
      <c r="W488" s="78"/>
      <c r="X488" s="78"/>
      <c r="Y488" s="78"/>
      <c r="Z488" s="78"/>
      <c r="AA488" s="78"/>
      <c r="AB488" s="78"/>
      <c r="AC488" s="78"/>
      <c r="AD488" s="51"/>
      <c r="AE488" s="51"/>
      <c r="AF488" s="78"/>
    </row>
    <row r="489" spans="17:32" x14ac:dyDescent="0.25">
      <c r="Q489" s="77"/>
      <c r="R489" s="78"/>
      <c r="S489" s="78"/>
      <c r="T489" s="78"/>
      <c r="U489" s="78"/>
      <c r="V489" s="78"/>
      <c r="W489" s="78"/>
      <c r="X489" s="78"/>
      <c r="Y489" s="78"/>
      <c r="Z489" s="78"/>
      <c r="AA489" s="78"/>
      <c r="AB489" s="78"/>
      <c r="AC489" s="78"/>
      <c r="AD489" s="51"/>
      <c r="AE489" s="51"/>
      <c r="AF489" s="78"/>
    </row>
    <row r="490" spans="17:32" x14ac:dyDescent="0.25">
      <c r="Q490" s="77"/>
      <c r="R490" s="78"/>
      <c r="S490" s="78"/>
      <c r="T490" s="78"/>
      <c r="U490" s="78"/>
      <c r="V490" s="78"/>
      <c r="W490" s="78"/>
      <c r="X490" s="78"/>
      <c r="Y490" s="78"/>
      <c r="Z490" s="78"/>
      <c r="AA490" s="78"/>
      <c r="AB490" s="78"/>
      <c r="AC490" s="78"/>
      <c r="AD490" s="51"/>
      <c r="AE490" s="51"/>
      <c r="AF490" s="78"/>
    </row>
    <row r="491" spans="17:32" x14ac:dyDescent="0.25">
      <c r="Q491" s="77"/>
      <c r="R491" s="78"/>
      <c r="S491" s="78"/>
      <c r="T491" s="78"/>
      <c r="U491" s="78"/>
      <c r="V491" s="78"/>
      <c r="W491" s="78"/>
      <c r="X491" s="78"/>
      <c r="Y491" s="78"/>
      <c r="Z491" s="78"/>
      <c r="AA491" s="78"/>
      <c r="AB491" s="78"/>
      <c r="AC491" s="78"/>
      <c r="AD491" s="51"/>
      <c r="AE491" s="51"/>
      <c r="AF491" s="78"/>
    </row>
    <row r="492" spans="17:32" x14ac:dyDescent="0.25">
      <c r="Q492" s="77"/>
      <c r="R492" s="78"/>
      <c r="S492" s="78"/>
      <c r="T492" s="78"/>
      <c r="U492" s="78"/>
      <c r="V492" s="78"/>
      <c r="W492" s="78"/>
      <c r="X492" s="78"/>
      <c r="Y492" s="78"/>
      <c r="Z492" s="78"/>
      <c r="AA492" s="78"/>
      <c r="AB492" s="78"/>
      <c r="AC492" s="78"/>
      <c r="AD492" s="51"/>
      <c r="AE492" s="51"/>
      <c r="AF492" s="78"/>
    </row>
    <row r="493" spans="17:32" x14ac:dyDescent="0.25">
      <c r="Q493" s="77"/>
      <c r="R493" s="78"/>
      <c r="S493" s="78"/>
      <c r="T493" s="78"/>
      <c r="U493" s="78"/>
      <c r="V493" s="78"/>
      <c r="W493" s="78"/>
      <c r="X493" s="78"/>
      <c r="Y493" s="78"/>
      <c r="Z493" s="78"/>
      <c r="AA493" s="78"/>
      <c r="AB493" s="78"/>
      <c r="AC493" s="78"/>
      <c r="AD493" s="51"/>
      <c r="AE493" s="51"/>
      <c r="AF493" s="78"/>
    </row>
    <row r="494" spans="17:32" x14ac:dyDescent="0.25">
      <c r="Q494" s="77"/>
      <c r="R494" s="78"/>
      <c r="S494" s="78"/>
      <c r="T494" s="78"/>
      <c r="U494" s="78"/>
      <c r="V494" s="78"/>
      <c r="W494" s="78"/>
      <c r="X494" s="78"/>
      <c r="Y494" s="78"/>
      <c r="Z494" s="78"/>
      <c r="AA494" s="78"/>
      <c r="AB494" s="78"/>
      <c r="AC494" s="78"/>
      <c r="AD494" s="51"/>
      <c r="AE494" s="51"/>
      <c r="AF494" s="78"/>
    </row>
    <row r="495" spans="17:32" x14ac:dyDescent="0.25">
      <c r="Q495" s="77"/>
      <c r="R495" s="78"/>
      <c r="S495" s="78"/>
      <c r="T495" s="78"/>
      <c r="U495" s="78"/>
      <c r="V495" s="78"/>
      <c r="W495" s="78"/>
      <c r="X495" s="78"/>
      <c r="Y495" s="78"/>
      <c r="Z495" s="78"/>
      <c r="AA495" s="78"/>
      <c r="AB495" s="78"/>
      <c r="AC495" s="78"/>
      <c r="AD495" s="51"/>
      <c r="AE495" s="51"/>
      <c r="AF495" s="78"/>
    </row>
    <row r="496" spans="17:32" x14ac:dyDescent="0.25">
      <c r="Q496" s="77"/>
      <c r="R496" s="78"/>
      <c r="S496" s="78"/>
      <c r="T496" s="78"/>
      <c r="U496" s="78"/>
      <c r="V496" s="78"/>
      <c r="W496" s="78"/>
      <c r="X496" s="78"/>
      <c r="Y496" s="78"/>
      <c r="Z496" s="78"/>
      <c r="AA496" s="78"/>
      <c r="AB496" s="78"/>
      <c r="AC496" s="78"/>
      <c r="AD496" s="51"/>
      <c r="AE496" s="51"/>
      <c r="AF496" s="78"/>
    </row>
    <row r="497" spans="17:32" x14ac:dyDescent="0.25">
      <c r="Q497" s="77"/>
      <c r="R497" s="78"/>
      <c r="S497" s="78"/>
      <c r="T497" s="78"/>
      <c r="U497" s="78"/>
      <c r="V497" s="78"/>
      <c r="W497" s="78"/>
      <c r="X497" s="78"/>
      <c r="Y497" s="78"/>
      <c r="Z497" s="78"/>
      <c r="AA497" s="78"/>
      <c r="AB497" s="78"/>
      <c r="AC497" s="78"/>
      <c r="AD497" s="51"/>
      <c r="AE497" s="51"/>
      <c r="AF497" s="78"/>
    </row>
    <row r="498" spans="17:32" x14ac:dyDescent="0.25">
      <c r="Q498" s="77"/>
      <c r="R498" s="78"/>
      <c r="S498" s="78"/>
      <c r="T498" s="78"/>
      <c r="U498" s="78"/>
      <c r="V498" s="78"/>
      <c r="W498" s="78"/>
      <c r="X498" s="78"/>
      <c r="Y498" s="78"/>
      <c r="Z498" s="78"/>
      <c r="AA498" s="78"/>
      <c r="AB498" s="78"/>
      <c r="AC498" s="78"/>
      <c r="AD498" s="51"/>
      <c r="AE498" s="51"/>
      <c r="AF498" s="78"/>
    </row>
    <row r="499" spans="17:32" x14ac:dyDescent="0.25">
      <c r="Q499" s="77"/>
      <c r="R499" s="78"/>
      <c r="S499" s="78"/>
      <c r="T499" s="78"/>
      <c r="U499" s="78"/>
      <c r="V499" s="78"/>
      <c r="W499" s="78"/>
      <c r="X499" s="78"/>
      <c r="Y499" s="78"/>
      <c r="Z499" s="78"/>
      <c r="AA499" s="78"/>
      <c r="AB499" s="78"/>
      <c r="AC499" s="78"/>
      <c r="AD499" s="51"/>
      <c r="AE499" s="51"/>
      <c r="AF499" s="78"/>
    </row>
    <row r="500" spans="17:32" x14ac:dyDescent="0.25">
      <c r="Q500" s="77"/>
      <c r="R500" s="78"/>
      <c r="S500" s="78"/>
      <c r="T500" s="78"/>
      <c r="U500" s="78"/>
      <c r="V500" s="78"/>
      <c r="W500" s="78"/>
      <c r="X500" s="78"/>
      <c r="Y500" s="78"/>
      <c r="Z500" s="78"/>
      <c r="AA500" s="78"/>
      <c r="AB500" s="78"/>
      <c r="AC500" s="78"/>
      <c r="AD500" s="51"/>
      <c r="AE500" s="51"/>
      <c r="AF500" s="78"/>
    </row>
    <row r="501" spans="17:32" x14ac:dyDescent="0.25">
      <c r="Q501" s="77"/>
      <c r="R501" s="78"/>
      <c r="S501" s="78"/>
      <c r="T501" s="78"/>
      <c r="U501" s="78"/>
      <c r="V501" s="78"/>
      <c r="W501" s="78"/>
      <c r="X501" s="78"/>
      <c r="Y501" s="78"/>
      <c r="Z501" s="78"/>
      <c r="AA501" s="78"/>
      <c r="AB501" s="78"/>
      <c r="AC501" s="78"/>
      <c r="AD501" s="51"/>
      <c r="AE501" s="51"/>
      <c r="AF501" s="78"/>
    </row>
    <row r="502" spans="17:32" x14ac:dyDescent="0.25">
      <c r="Q502" s="77"/>
      <c r="R502" s="78"/>
      <c r="S502" s="78"/>
      <c r="T502" s="78"/>
      <c r="U502" s="78"/>
      <c r="V502" s="78"/>
      <c r="W502" s="78"/>
      <c r="X502" s="78"/>
      <c r="Y502" s="78"/>
      <c r="Z502" s="78"/>
      <c r="AA502" s="78"/>
      <c r="AB502" s="78"/>
      <c r="AC502" s="78"/>
      <c r="AD502" s="51"/>
      <c r="AE502" s="51"/>
      <c r="AF502" s="78"/>
    </row>
    <row r="503" spans="17:32" x14ac:dyDescent="0.25">
      <c r="Q503" s="77"/>
      <c r="R503" s="78"/>
      <c r="S503" s="78"/>
      <c r="T503" s="78"/>
      <c r="U503" s="78"/>
      <c r="V503" s="78"/>
      <c r="W503" s="78"/>
      <c r="X503" s="78"/>
      <c r="Y503" s="78"/>
      <c r="Z503" s="78"/>
      <c r="AA503" s="78"/>
      <c r="AB503" s="78"/>
      <c r="AC503" s="78"/>
      <c r="AD503" s="51"/>
      <c r="AE503" s="51"/>
      <c r="AF503" s="78"/>
    </row>
    <row r="504" spans="17:32" x14ac:dyDescent="0.25">
      <c r="Q504" s="77"/>
      <c r="R504" s="78"/>
      <c r="S504" s="78"/>
      <c r="T504" s="78"/>
      <c r="U504" s="78"/>
      <c r="V504" s="78"/>
      <c r="W504" s="78"/>
      <c r="X504" s="78"/>
      <c r="Y504" s="78"/>
      <c r="Z504" s="78"/>
      <c r="AA504" s="78"/>
      <c r="AB504" s="78"/>
      <c r="AC504" s="78"/>
      <c r="AD504" s="51"/>
      <c r="AE504" s="51"/>
      <c r="AF504" s="78"/>
    </row>
    <row r="505" spans="17:32" x14ac:dyDescent="0.25">
      <c r="Q505" s="77"/>
      <c r="R505" s="78"/>
      <c r="S505" s="78"/>
      <c r="T505" s="78"/>
      <c r="U505" s="78"/>
      <c r="V505" s="78"/>
      <c r="W505" s="78"/>
      <c r="X505" s="78"/>
      <c r="Y505" s="78"/>
      <c r="Z505" s="78"/>
      <c r="AA505" s="78"/>
      <c r="AB505" s="78"/>
      <c r="AC505" s="78"/>
      <c r="AD505" s="51"/>
      <c r="AE505" s="51"/>
      <c r="AF505" s="78"/>
    </row>
    <row r="506" spans="17:32" x14ac:dyDescent="0.25">
      <c r="Q506" s="77"/>
      <c r="R506" s="78"/>
      <c r="S506" s="78"/>
      <c r="T506" s="78"/>
      <c r="U506" s="78"/>
      <c r="V506" s="78"/>
      <c r="W506" s="78"/>
      <c r="X506" s="78"/>
      <c r="Y506" s="78"/>
      <c r="Z506" s="78"/>
      <c r="AA506" s="78"/>
      <c r="AB506" s="78"/>
      <c r="AC506" s="78"/>
      <c r="AD506" s="51"/>
      <c r="AE506" s="51"/>
      <c r="AF506" s="78"/>
    </row>
    <row r="507" spans="17:32" x14ac:dyDescent="0.25">
      <c r="Q507" s="77"/>
      <c r="R507" s="78"/>
      <c r="S507" s="78"/>
      <c r="T507" s="78"/>
      <c r="U507" s="78"/>
      <c r="V507" s="78"/>
      <c r="W507" s="78"/>
      <c r="X507" s="78"/>
      <c r="Y507" s="78"/>
      <c r="Z507" s="78"/>
      <c r="AA507" s="78"/>
      <c r="AB507" s="78"/>
      <c r="AC507" s="78"/>
      <c r="AD507" s="51"/>
      <c r="AE507" s="51"/>
      <c r="AF507" s="78"/>
    </row>
    <row r="508" spans="17:32" x14ac:dyDescent="0.25">
      <c r="Q508" s="77"/>
      <c r="R508" s="78"/>
      <c r="S508" s="78"/>
      <c r="T508" s="78"/>
      <c r="U508" s="78"/>
      <c r="V508" s="78"/>
      <c r="W508" s="78"/>
      <c r="X508" s="78"/>
      <c r="Y508" s="78"/>
      <c r="Z508" s="78"/>
      <c r="AA508" s="78"/>
      <c r="AB508" s="78"/>
      <c r="AC508" s="78"/>
      <c r="AD508" s="51"/>
      <c r="AE508" s="51"/>
      <c r="AF508" s="78"/>
    </row>
    <row r="509" spans="17:32" x14ac:dyDescent="0.25">
      <c r="Q509" s="77"/>
      <c r="R509" s="78"/>
      <c r="S509" s="78"/>
      <c r="T509" s="78"/>
      <c r="U509" s="78"/>
      <c r="V509" s="78"/>
      <c r="W509" s="78"/>
      <c r="X509" s="78"/>
      <c r="Y509" s="78"/>
      <c r="Z509" s="78"/>
      <c r="AA509" s="78"/>
      <c r="AB509" s="78"/>
      <c r="AC509" s="78"/>
      <c r="AD509" s="51"/>
      <c r="AE509" s="51"/>
      <c r="AF509" s="78"/>
    </row>
    <row r="510" spans="17:32" x14ac:dyDescent="0.25">
      <c r="Q510" s="77"/>
      <c r="R510" s="78"/>
      <c r="S510" s="78"/>
      <c r="T510" s="78"/>
      <c r="U510" s="78"/>
      <c r="V510" s="78"/>
      <c r="W510" s="78"/>
      <c r="X510" s="78"/>
      <c r="Y510" s="78"/>
      <c r="Z510" s="78"/>
      <c r="AA510" s="78"/>
      <c r="AB510" s="78"/>
      <c r="AC510" s="78"/>
      <c r="AD510" s="51"/>
      <c r="AE510" s="51"/>
      <c r="AF510" s="78"/>
    </row>
    <row r="511" spans="17:32" x14ac:dyDescent="0.25">
      <c r="Q511" s="77"/>
      <c r="R511" s="78"/>
      <c r="S511" s="78"/>
      <c r="T511" s="78"/>
      <c r="U511" s="78"/>
      <c r="V511" s="78"/>
      <c r="W511" s="78"/>
      <c r="X511" s="78"/>
      <c r="Y511" s="78"/>
      <c r="Z511" s="78"/>
      <c r="AA511" s="78"/>
      <c r="AB511" s="78"/>
      <c r="AC511" s="78"/>
      <c r="AD511" s="51"/>
      <c r="AE511" s="51"/>
      <c r="AF511" s="78"/>
    </row>
    <row r="512" spans="17:32" x14ac:dyDescent="0.25">
      <c r="Q512" s="77"/>
      <c r="R512" s="78"/>
      <c r="S512" s="78"/>
      <c r="T512" s="78"/>
      <c r="U512" s="78"/>
      <c r="V512" s="78"/>
      <c r="W512" s="78"/>
      <c r="X512" s="78"/>
      <c r="Y512" s="78"/>
      <c r="Z512" s="78"/>
      <c r="AA512" s="78"/>
      <c r="AB512" s="78"/>
      <c r="AC512" s="78"/>
      <c r="AD512" s="51"/>
      <c r="AE512" s="51"/>
      <c r="AF512" s="78"/>
    </row>
    <row r="513" spans="17:32" x14ac:dyDescent="0.25">
      <c r="Q513" s="77"/>
      <c r="R513" s="78"/>
      <c r="S513" s="78"/>
      <c r="T513" s="78"/>
      <c r="U513" s="78"/>
      <c r="V513" s="78"/>
      <c r="W513" s="78"/>
      <c r="X513" s="78"/>
      <c r="Y513" s="78"/>
      <c r="Z513" s="78"/>
      <c r="AA513" s="78"/>
      <c r="AB513" s="78"/>
      <c r="AC513" s="78"/>
      <c r="AD513" s="51"/>
      <c r="AE513" s="51"/>
      <c r="AF513" s="78"/>
    </row>
    <row r="514" spans="17:32" x14ac:dyDescent="0.25">
      <c r="Q514" s="77"/>
      <c r="R514" s="78"/>
      <c r="S514" s="78"/>
      <c r="T514" s="78"/>
      <c r="U514" s="78"/>
      <c r="V514" s="78"/>
      <c r="W514" s="78"/>
      <c r="X514" s="78"/>
      <c r="Y514" s="78"/>
      <c r="Z514" s="78"/>
      <c r="AA514" s="78"/>
      <c r="AB514" s="78"/>
      <c r="AC514" s="78"/>
      <c r="AD514" s="51"/>
      <c r="AE514" s="51"/>
      <c r="AF514" s="78"/>
    </row>
    <row r="515" spans="17:32" x14ac:dyDescent="0.25">
      <c r="Q515" s="77"/>
      <c r="R515" s="78"/>
      <c r="S515" s="78"/>
      <c r="T515" s="78"/>
      <c r="U515" s="78"/>
      <c r="V515" s="78"/>
      <c r="W515" s="78"/>
      <c r="X515" s="78"/>
      <c r="Y515" s="78"/>
      <c r="Z515" s="78"/>
      <c r="AA515" s="78"/>
      <c r="AB515" s="78"/>
      <c r="AC515" s="78"/>
      <c r="AD515" s="51"/>
      <c r="AE515" s="51"/>
      <c r="AF515" s="78"/>
    </row>
    <row r="516" spans="17:32" x14ac:dyDescent="0.25">
      <c r="Q516" s="77"/>
      <c r="R516" s="78"/>
      <c r="S516" s="78"/>
      <c r="T516" s="78"/>
      <c r="U516" s="78"/>
      <c r="V516" s="78"/>
      <c r="W516" s="78"/>
      <c r="X516" s="78"/>
      <c r="Y516" s="78"/>
      <c r="Z516" s="78"/>
      <c r="AA516" s="78"/>
      <c r="AB516" s="78"/>
      <c r="AC516" s="78"/>
      <c r="AD516" s="51"/>
      <c r="AE516" s="51"/>
      <c r="AF516" s="78"/>
    </row>
    <row r="517" spans="17:32" x14ac:dyDescent="0.25">
      <c r="Q517" s="77"/>
      <c r="R517" s="78"/>
      <c r="S517" s="78"/>
      <c r="T517" s="78"/>
      <c r="U517" s="78"/>
      <c r="V517" s="78"/>
      <c r="W517" s="78"/>
      <c r="X517" s="78"/>
      <c r="Y517" s="78"/>
      <c r="Z517" s="78"/>
      <c r="AA517" s="78"/>
      <c r="AB517" s="78"/>
      <c r="AC517" s="78"/>
      <c r="AD517" s="51"/>
      <c r="AE517" s="51"/>
      <c r="AF517" s="78"/>
    </row>
    <row r="518" spans="17:32" x14ac:dyDescent="0.25">
      <c r="Q518" s="77"/>
      <c r="R518" s="78"/>
      <c r="S518" s="78"/>
      <c r="T518" s="78"/>
      <c r="U518" s="78"/>
      <c r="V518" s="78"/>
      <c r="W518" s="78"/>
      <c r="X518" s="78"/>
      <c r="Y518" s="78"/>
      <c r="Z518" s="78"/>
      <c r="AA518" s="78"/>
      <c r="AB518" s="78"/>
      <c r="AC518" s="78"/>
      <c r="AD518" s="51"/>
      <c r="AE518" s="51"/>
      <c r="AF518" s="78"/>
    </row>
    <row r="519" spans="17:32" x14ac:dyDescent="0.25">
      <c r="Q519" s="77"/>
      <c r="R519" s="78"/>
      <c r="S519" s="78"/>
      <c r="T519" s="78"/>
      <c r="U519" s="78"/>
      <c r="V519" s="78"/>
      <c r="W519" s="78"/>
      <c r="X519" s="78"/>
      <c r="Y519" s="78"/>
      <c r="Z519" s="78"/>
      <c r="AA519" s="78"/>
      <c r="AB519" s="78"/>
      <c r="AC519" s="78"/>
      <c r="AD519" s="51"/>
      <c r="AE519" s="51"/>
      <c r="AF519" s="78"/>
    </row>
    <row r="520" spans="17:32" x14ac:dyDescent="0.25">
      <c r="Q520" s="77"/>
      <c r="R520" s="78"/>
      <c r="S520" s="78"/>
      <c r="T520" s="78"/>
      <c r="U520" s="78"/>
      <c r="V520" s="78"/>
      <c r="W520" s="78"/>
      <c r="X520" s="78"/>
      <c r="Y520" s="78"/>
      <c r="Z520" s="78"/>
      <c r="AA520" s="78"/>
      <c r="AB520" s="78"/>
      <c r="AC520" s="78"/>
      <c r="AD520" s="51"/>
      <c r="AE520" s="51"/>
      <c r="AF520" s="78"/>
    </row>
    <row r="521" spans="17:32" x14ac:dyDescent="0.25">
      <c r="Q521" s="77"/>
      <c r="R521" s="78"/>
      <c r="S521" s="78"/>
      <c r="T521" s="78"/>
      <c r="U521" s="78"/>
      <c r="V521" s="78"/>
      <c r="W521" s="78"/>
      <c r="X521" s="78"/>
      <c r="Y521" s="78"/>
      <c r="Z521" s="78"/>
      <c r="AA521" s="78"/>
      <c r="AB521" s="78"/>
      <c r="AC521" s="78"/>
      <c r="AD521" s="51"/>
      <c r="AE521" s="51"/>
      <c r="AF521" s="78"/>
    </row>
    <row r="522" spans="17:32" x14ac:dyDescent="0.25">
      <c r="Q522" s="77"/>
      <c r="R522" s="78"/>
      <c r="S522" s="78"/>
      <c r="T522" s="78"/>
      <c r="U522" s="78"/>
      <c r="V522" s="78"/>
      <c r="W522" s="78"/>
      <c r="X522" s="78"/>
      <c r="Y522" s="78"/>
      <c r="Z522" s="78"/>
      <c r="AA522" s="78"/>
      <c r="AB522" s="78"/>
      <c r="AC522" s="78"/>
      <c r="AD522" s="51"/>
      <c r="AE522" s="51"/>
      <c r="AF522" s="78"/>
    </row>
    <row r="523" spans="17:32" x14ac:dyDescent="0.25">
      <c r="Q523" s="77"/>
      <c r="R523" s="78"/>
      <c r="S523" s="78"/>
      <c r="T523" s="78"/>
      <c r="U523" s="78"/>
      <c r="V523" s="78"/>
      <c r="W523" s="78"/>
      <c r="X523" s="78"/>
      <c r="Y523" s="78"/>
      <c r="Z523" s="78"/>
      <c r="AA523" s="78"/>
      <c r="AB523" s="78"/>
      <c r="AC523" s="78"/>
      <c r="AD523" s="51"/>
      <c r="AE523" s="51"/>
      <c r="AF523" s="78"/>
    </row>
    <row r="524" spans="17:32" x14ac:dyDescent="0.25">
      <c r="Q524" s="77"/>
      <c r="R524" s="78"/>
      <c r="S524" s="78"/>
      <c r="T524" s="78"/>
      <c r="U524" s="78"/>
      <c r="V524" s="78"/>
      <c r="W524" s="78"/>
      <c r="X524" s="78"/>
      <c r="Y524" s="78"/>
      <c r="Z524" s="78"/>
      <c r="AA524" s="78"/>
      <c r="AB524" s="78"/>
      <c r="AC524" s="78"/>
      <c r="AD524" s="51"/>
      <c r="AE524" s="51"/>
      <c r="AF524" s="78"/>
    </row>
    <row r="525" spans="17:32" x14ac:dyDescent="0.25">
      <c r="Q525" s="77"/>
      <c r="R525" s="78"/>
      <c r="S525" s="78"/>
      <c r="T525" s="78"/>
      <c r="U525" s="78"/>
      <c r="V525" s="78"/>
      <c r="W525" s="78"/>
      <c r="X525" s="78"/>
      <c r="Y525" s="78"/>
      <c r="Z525" s="78"/>
      <c r="AA525" s="78"/>
      <c r="AB525" s="78"/>
      <c r="AC525" s="78"/>
      <c r="AD525" s="51"/>
      <c r="AE525" s="51"/>
      <c r="AF525" s="78"/>
    </row>
    <row r="526" spans="17:32" x14ac:dyDescent="0.25">
      <c r="Q526" s="77"/>
      <c r="R526" s="78"/>
      <c r="S526" s="78"/>
      <c r="T526" s="78"/>
      <c r="U526" s="78"/>
      <c r="V526" s="78"/>
      <c r="W526" s="78"/>
      <c r="X526" s="78"/>
      <c r="Y526" s="78"/>
      <c r="Z526" s="78"/>
      <c r="AA526" s="78"/>
      <c r="AB526" s="78"/>
      <c r="AC526" s="78"/>
      <c r="AD526" s="51"/>
      <c r="AE526" s="51"/>
      <c r="AF526" s="78"/>
    </row>
    <row r="527" spans="17:32" x14ac:dyDescent="0.25">
      <c r="Q527" s="77"/>
      <c r="R527" s="78"/>
      <c r="S527" s="78"/>
      <c r="T527" s="78"/>
      <c r="U527" s="78"/>
      <c r="V527" s="78"/>
      <c r="W527" s="78"/>
      <c r="X527" s="78"/>
      <c r="Y527" s="78"/>
      <c r="Z527" s="78"/>
      <c r="AA527" s="78"/>
      <c r="AB527" s="78"/>
      <c r="AC527" s="78"/>
      <c r="AD527" s="51"/>
      <c r="AE527" s="51"/>
      <c r="AF527" s="78"/>
    </row>
    <row r="528" spans="17:32" x14ac:dyDescent="0.25">
      <c r="Q528" s="77"/>
      <c r="R528" s="78"/>
      <c r="S528" s="78"/>
      <c r="T528" s="78"/>
      <c r="U528" s="78"/>
      <c r="V528" s="78"/>
      <c r="W528" s="78"/>
      <c r="X528" s="78"/>
      <c r="Y528" s="78"/>
      <c r="Z528" s="78"/>
      <c r="AA528" s="78"/>
      <c r="AB528" s="78"/>
      <c r="AC528" s="78"/>
      <c r="AD528" s="51"/>
      <c r="AE528" s="51"/>
      <c r="AF528" s="78"/>
    </row>
    <row r="529" spans="17:32" x14ac:dyDescent="0.25">
      <c r="Q529" s="77"/>
      <c r="R529" s="78"/>
      <c r="S529" s="78"/>
      <c r="T529" s="78"/>
      <c r="U529" s="78"/>
      <c r="V529" s="78"/>
      <c r="W529" s="78"/>
      <c r="X529" s="78"/>
      <c r="Y529" s="78"/>
      <c r="Z529" s="78"/>
      <c r="AA529" s="78"/>
      <c r="AB529" s="78"/>
      <c r="AC529" s="78"/>
      <c r="AD529" s="51"/>
      <c r="AE529" s="51"/>
      <c r="AF529" s="78"/>
    </row>
    <row r="530" spans="17:32" x14ac:dyDescent="0.25">
      <c r="Q530" s="77"/>
      <c r="R530" s="78"/>
      <c r="S530" s="78"/>
      <c r="T530" s="78"/>
      <c r="U530" s="78"/>
      <c r="V530" s="78"/>
      <c r="W530" s="78"/>
      <c r="X530" s="78"/>
      <c r="Y530" s="78"/>
      <c r="Z530" s="78"/>
      <c r="AA530" s="78"/>
      <c r="AB530" s="78"/>
      <c r="AC530" s="78"/>
      <c r="AD530" s="51"/>
      <c r="AE530" s="51"/>
      <c r="AF530" s="78"/>
    </row>
    <row r="531" spans="17:32" x14ac:dyDescent="0.25">
      <c r="Q531" s="77"/>
      <c r="R531" s="78"/>
      <c r="S531" s="78"/>
      <c r="T531" s="78"/>
      <c r="U531" s="78"/>
      <c r="V531" s="78"/>
      <c r="W531" s="78"/>
      <c r="X531" s="78"/>
      <c r="Y531" s="78"/>
      <c r="Z531" s="78"/>
      <c r="AA531" s="78"/>
      <c r="AB531" s="78"/>
      <c r="AC531" s="78"/>
      <c r="AD531" s="51"/>
      <c r="AE531" s="51"/>
      <c r="AF531" s="78"/>
    </row>
    <row r="532" spans="17:32" x14ac:dyDescent="0.25">
      <c r="Q532" s="77"/>
      <c r="R532" s="78"/>
      <c r="S532" s="78"/>
      <c r="T532" s="78"/>
      <c r="U532" s="78"/>
      <c r="V532" s="78"/>
      <c r="W532" s="78"/>
      <c r="X532" s="78"/>
      <c r="Y532" s="78"/>
      <c r="Z532" s="78"/>
      <c r="AA532" s="78"/>
      <c r="AB532" s="78"/>
      <c r="AC532" s="78"/>
      <c r="AD532" s="51"/>
      <c r="AE532" s="51"/>
      <c r="AF532" s="78"/>
    </row>
    <row r="533" spans="17:32" x14ac:dyDescent="0.25">
      <c r="Q533" s="77"/>
      <c r="R533" s="78"/>
      <c r="S533" s="78"/>
      <c r="T533" s="78"/>
      <c r="U533" s="78"/>
      <c r="V533" s="78"/>
      <c r="W533" s="78"/>
      <c r="X533" s="78"/>
      <c r="Y533" s="78"/>
      <c r="Z533" s="78"/>
      <c r="AA533" s="78"/>
      <c r="AB533" s="78"/>
      <c r="AC533" s="78"/>
      <c r="AD533" s="51"/>
      <c r="AE533" s="51"/>
      <c r="AF533" s="78"/>
    </row>
    <row r="534" spans="17:32" x14ac:dyDescent="0.25">
      <c r="Q534" s="77"/>
      <c r="R534" s="78"/>
      <c r="S534" s="78"/>
      <c r="T534" s="78"/>
      <c r="U534" s="78"/>
      <c r="V534" s="78"/>
      <c r="W534" s="78"/>
      <c r="X534" s="78"/>
      <c r="Y534" s="78"/>
      <c r="Z534" s="78"/>
      <c r="AA534" s="78"/>
      <c r="AB534" s="78"/>
      <c r="AC534" s="78"/>
      <c r="AD534" s="51"/>
      <c r="AE534" s="51"/>
      <c r="AF534" s="78"/>
    </row>
    <row r="535" spans="17:32" x14ac:dyDescent="0.25">
      <c r="Q535" s="77"/>
      <c r="R535" s="78"/>
      <c r="S535" s="78"/>
      <c r="T535" s="78"/>
      <c r="U535" s="78"/>
      <c r="V535" s="78"/>
      <c r="W535" s="78"/>
      <c r="X535" s="78"/>
      <c r="Y535" s="78"/>
      <c r="Z535" s="78"/>
      <c r="AA535" s="78"/>
      <c r="AB535" s="78"/>
      <c r="AC535" s="78"/>
      <c r="AD535" s="51"/>
      <c r="AE535" s="51"/>
      <c r="AF535" s="78"/>
    </row>
    <row r="536" spans="17:32" x14ac:dyDescent="0.25">
      <c r="Q536" s="77"/>
    </row>
    <row r="537" spans="17:32" x14ac:dyDescent="0.25">
      <c r="Q537" s="77"/>
    </row>
    <row r="538" spans="17:32" x14ac:dyDescent="0.25">
      <c r="Q538" s="77"/>
    </row>
    <row r="539" spans="17:32" x14ac:dyDescent="0.25">
      <c r="Q539" s="77"/>
    </row>
    <row r="540" spans="17:32" x14ac:dyDescent="0.25">
      <c r="Q540" s="77"/>
    </row>
    <row r="541" spans="17:32" x14ac:dyDescent="0.25">
      <c r="Q541" s="77"/>
    </row>
    <row r="542" spans="17:32" x14ac:dyDescent="0.25">
      <c r="Q542" s="77"/>
    </row>
    <row r="543" spans="17:32" x14ac:dyDescent="0.25">
      <c r="Q543" s="77"/>
    </row>
    <row r="544" spans="17:32"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sheetData>
  <autoFilter ref="A19:AF220"/>
  <mergeCells count="27">
    <mergeCell ref="B6:C6"/>
    <mergeCell ref="D6:E6"/>
    <mergeCell ref="A1:N1"/>
    <mergeCell ref="B3:F3"/>
    <mergeCell ref="B4:C4"/>
    <mergeCell ref="B5:C5"/>
    <mergeCell ref="D5:E5"/>
    <mergeCell ref="B11:E11"/>
    <mergeCell ref="F11:N11"/>
    <mergeCell ref="B12:E12"/>
    <mergeCell ref="F12:N12"/>
    <mergeCell ref="B13:E13"/>
    <mergeCell ref="F13:N13"/>
    <mergeCell ref="B7:C7"/>
    <mergeCell ref="D7:E7"/>
    <mergeCell ref="B8:C8"/>
    <mergeCell ref="D8:E8"/>
    <mergeCell ref="B9:C9"/>
    <mergeCell ref="B17:E17"/>
    <mergeCell ref="F17:N17"/>
    <mergeCell ref="R17:AC17"/>
    <mergeCell ref="B14:E14"/>
    <mergeCell ref="F14:N14"/>
    <mergeCell ref="B15:E15"/>
    <mergeCell ref="F15:N15"/>
    <mergeCell ref="B16:E16"/>
    <mergeCell ref="F16:N16"/>
  </mergeCells>
  <hyperlinks>
    <hyperlink ref="F17:N17" r:id="rId1" display="UIFSM Allocations in Column G are from allocatiosn released in July"/>
    <hyperlink ref="F16:N16" r:id="rId2" display="DFC final allocations"/>
    <hyperlink ref="F15:N15" r:id="rId3" display="PE Grant allocatoins "/>
  </hyperlinks>
  <pageMargins left="0.7" right="0.7" top="0.75" bottom="0.75" header="0.3" footer="0.3"/>
  <pageSetup paperSize="9" orientation="portrait"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V243"/>
  <sheetViews>
    <sheetView topLeftCell="A7" workbookViewId="0">
      <selection activeCell="G152" sqref="G151:G152"/>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3621</v>
      </c>
      <c r="B1" s="519"/>
      <c r="C1" s="519"/>
      <c r="D1" s="519"/>
      <c r="E1" s="519"/>
      <c r="F1" s="519"/>
      <c r="G1" s="519"/>
      <c r="H1" s="519"/>
      <c r="I1" s="519"/>
      <c r="J1" s="519"/>
      <c r="K1" s="519"/>
      <c r="L1" s="519"/>
      <c r="M1" s="519"/>
      <c r="N1" s="52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1" t="s">
        <v>65</v>
      </c>
      <c r="C3" s="532"/>
      <c r="D3" s="532"/>
      <c r="E3" s="533"/>
      <c r="F3" s="82"/>
      <c r="H3" s="534" t="s">
        <v>3998</v>
      </c>
      <c r="I3" s="535"/>
      <c r="P3" s="30" t="s">
        <v>26</v>
      </c>
      <c r="Q3" s="30">
        <v>17</v>
      </c>
      <c r="R3" s="30" t="s">
        <v>4714</v>
      </c>
      <c r="S3" s="30" t="s">
        <v>4550</v>
      </c>
      <c r="U3" s="30" t="s">
        <v>3560</v>
      </c>
      <c r="V3" s="31">
        <v>10161</v>
      </c>
    </row>
    <row r="4" spans="1:22" ht="16.5" thickTop="1" thickBot="1" x14ac:dyDescent="0.3">
      <c r="P4" s="30" t="s">
        <v>27</v>
      </c>
      <c r="Q4" s="30">
        <v>18</v>
      </c>
      <c r="R4" s="30" t="s">
        <v>4715</v>
      </c>
      <c r="S4" s="30" t="s">
        <v>3623</v>
      </c>
      <c r="U4" s="30" t="s">
        <v>3565</v>
      </c>
      <c r="V4" s="31">
        <v>11438</v>
      </c>
    </row>
    <row r="5" spans="1:22" ht="16.5" thickTop="1" thickBot="1" x14ac:dyDescent="0.3">
      <c r="A5" s="83" t="s">
        <v>3631</v>
      </c>
      <c r="B5" s="84" t="s">
        <v>4953</v>
      </c>
      <c r="C5" s="82" t="str">
        <f>VLOOKUP(B5,P1:R14,3,0)</f>
        <v>Jn21</v>
      </c>
      <c r="D5" s="82" t="str">
        <f>VLOOKUP(B5,P1:S14,4,0)</f>
        <v>S</v>
      </c>
      <c r="P5" s="30" t="s">
        <v>3632</v>
      </c>
      <c r="Q5" s="30">
        <v>19</v>
      </c>
      <c r="R5" s="30" t="s">
        <v>4716</v>
      </c>
      <c r="S5" s="30" t="s">
        <v>3625</v>
      </c>
      <c r="U5" s="30" t="s">
        <v>3568</v>
      </c>
      <c r="V5" s="31">
        <v>11438</v>
      </c>
    </row>
    <row r="6" spans="1:22" ht="16.5" thickTop="1" thickBot="1" x14ac:dyDescent="0.3">
      <c r="P6" s="30" t="s">
        <v>3635</v>
      </c>
      <c r="Q6" s="30">
        <v>20</v>
      </c>
      <c r="R6" s="30" t="s">
        <v>4717</v>
      </c>
      <c r="S6" s="30" t="s">
        <v>3628</v>
      </c>
      <c r="U6" s="30" t="s">
        <v>3570</v>
      </c>
      <c r="V6" s="31">
        <v>11336</v>
      </c>
    </row>
    <row r="7" spans="1:22" ht="16.5" customHeight="1" thickTop="1" thickBot="1" x14ac:dyDescent="0.3">
      <c r="A7" s="83" t="s">
        <v>3638</v>
      </c>
      <c r="B7" s="85">
        <f>SUMIF(GRANTS!S20:S220,"&gt;0")</f>
        <v>0</v>
      </c>
      <c r="C7" s="536" t="str">
        <f>IF(ROUND(ABS(B7-B8),0)&gt;0,"Error","OK")</f>
        <v>OK</v>
      </c>
      <c r="D7" s="537"/>
      <c r="P7" s="30" t="s">
        <v>3639</v>
      </c>
      <c r="Q7" s="30">
        <v>21</v>
      </c>
      <c r="R7" s="30" t="s">
        <v>4718</v>
      </c>
      <c r="S7" s="30" t="s">
        <v>3630</v>
      </c>
    </row>
    <row r="8" spans="1:22" ht="16.5" thickTop="1" thickBot="1" x14ac:dyDescent="0.3">
      <c r="A8" s="83" t="s">
        <v>3642</v>
      </c>
      <c r="B8" s="85">
        <f>SUM(G20:G565)</f>
        <v>0</v>
      </c>
      <c r="C8" s="536"/>
      <c r="D8" s="537"/>
      <c r="P8" s="30" t="s">
        <v>3643</v>
      </c>
      <c r="Q8" s="30">
        <v>22</v>
      </c>
      <c r="R8" s="30" t="s">
        <v>4719</v>
      </c>
      <c r="S8" s="30" t="s">
        <v>3634</v>
      </c>
    </row>
    <row r="9" spans="1:22" ht="16.5" thickTop="1" thickBot="1" x14ac:dyDescent="0.3">
      <c r="P9" s="30" t="s">
        <v>3646</v>
      </c>
      <c r="Q9" s="30">
        <v>23</v>
      </c>
      <c r="R9" s="30" t="s">
        <v>4720</v>
      </c>
      <c r="S9" s="30" t="s">
        <v>3637</v>
      </c>
    </row>
    <row r="10" spans="1:22" ht="16.5" thickTop="1" thickBot="1" x14ac:dyDescent="0.3">
      <c r="A10" s="83" t="s">
        <v>3649</v>
      </c>
      <c r="B10" s="83">
        <f>COUNTIF(GRANTS!S20:S220,"&gt;0")</f>
        <v>0</v>
      </c>
      <c r="C10" s="536" t="str">
        <f>IF(ROUND(ABS(B10-B11),0)&gt;0,"Error","OK")</f>
        <v>OK</v>
      </c>
      <c r="D10" s="537"/>
      <c r="P10" s="30" t="s">
        <v>3650</v>
      </c>
      <c r="Q10" s="30">
        <v>24</v>
      </c>
      <c r="R10" s="30" t="s">
        <v>4721</v>
      </c>
      <c r="S10" s="30" t="s">
        <v>3641</v>
      </c>
    </row>
    <row r="11" spans="1:22" ht="16.5" thickTop="1" thickBot="1" x14ac:dyDescent="0.3">
      <c r="A11" s="83" t="s">
        <v>3653</v>
      </c>
      <c r="B11" s="83">
        <f>COUNTIF(G20:G220,"&gt;0")</f>
        <v>0</v>
      </c>
      <c r="C11" s="536"/>
      <c r="D11" s="537"/>
      <c r="K11" s="86"/>
      <c r="L11" s="86"/>
      <c r="M11" s="86"/>
      <c r="N11" s="86"/>
      <c r="O11" s="87"/>
      <c r="P11" s="30" t="s">
        <v>3654</v>
      </c>
      <c r="Q11" s="30">
        <v>25</v>
      </c>
      <c r="R11" s="88" t="s">
        <v>4722</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4723</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4724</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4725</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SUM(G20:G575)</f>
        <v>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GRANTS!J20</f>
        <v>400102</v>
      </c>
      <c r="D20" s="120" t="b">
        <v>1</v>
      </c>
      <c r="E20" s="121" t="str">
        <f>RIGHT(GRANTS!C20,4)&amp;"."&amp;GRANTS!M20&amp;"."&amp;GRANTS!K20&amp;"."&amp;$C$5</f>
        <v>1000.DFC.CI01.Jn21</v>
      </c>
      <c r="F20" s="122">
        <f ca="1">TODAY()</f>
        <v>44361</v>
      </c>
      <c r="G20" s="123">
        <f>GRANTS!S20</f>
        <v>0</v>
      </c>
      <c r="H20" s="124">
        <f ca="1">F20</f>
        <v>44361</v>
      </c>
      <c r="I20" s="125">
        <v>0</v>
      </c>
      <c r="J20" s="121" t="str">
        <f>LEFT(GRANTS!D20,20)&amp;"."&amp;GRANTSPAY!E20</f>
        <v>Brookhill Nursery.1000.DFC.CI01.Jn21</v>
      </c>
      <c r="K20" s="120" t="b">
        <v>1</v>
      </c>
      <c r="L20" s="126" t="s">
        <v>3686</v>
      </c>
      <c r="M20" s="120" t="b">
        <v>1</v>
      </c>
      <c r="N20" s="120" t="s">
        <v>3687</v>
      </c>
      <c r="O20" s="127" t="str">
        <f>GRANTS!I20</f>
        <v>11327/543965</v>
      </c>
      <c r="P20" s="120" t="b">
        <v>1</v>
      </c>
      <c r="Q20" s="120" t="b">
        <v>1</v>
      </c>
      <c r="R20" s="120" t="b">
        <v>1</v>
      </c>
      <c r="T20" s="11">
        <f>LEN(E20)</f>
        <v>18</v>
      </c>
      <c r="U20" s="1">
        <f>LEN(J20)</f>
        <v>36</v>
      </c>
    </row>
    <row r="21" spans="1:21" x14ac:dyDescent="0.25">
      <c r="A21" s="117">
        <v>1</v>
      </c>
      <c r="B21" s="118">
        <v>2</v>
      </c>
      <c r="C21" s="303">
        <f>GRANTS!J21</f>
        <v>400102</v>
      </c>
      <c r="D21" s="120" t="b">
        <v>1</v>
      </c>
      <c r="E21" s="304" t="str">
        <f>RIGHT(GRANTS!C21,4)&amp;"."&amp;GRANTS!M21&amp;"."&amp;GRANTS!K21&amp;"."&amp;$C$5</f>
        <v>1001.DFC.CI01.Jn21</v>
      </c>
      <c r="F21" s="305">
        <f t="shared" ref="F21:F84" ca="1" si="0">TODAY()</f>
        <v>44361</v>
      </c>
      <c r="G21" s="306">
        <f>GRANTS!S21</f>
        <v>0</v>
      </c>
      <c r="H21" s="124">
        <f t="shared" ref="H21:H84" ca="1" si="1">F21</f>
        <v>44361</v>
      </c>
      <c r="I21" s="125">
        <v>0</v>
      </c>
      <c r="J21" s="304" t="str">
        <f>LEFT(GRANTS!D21,20)&amp;"."&amp;GRANTSPAY!E21</f>
        <v>Hampden Way Nursery.1001.DFC.CI01.Jn21</v>
      </c>
      <c r="K21" s="120" t="b">
        <v>1</v>
      </c>
      <c r="L21" s="126" t="s">
        <v>3686</v>
      </c>
      <c r="M21" s="120" t="b">
        <v>1</v>
      </c>
      <c r="N21" s="120" t="s">
        <v>3687</v>
      </c>
      <c r="O21" s="307" t="str">
        <f>GRANTS!I21</f>
        <v>11327/543965</v>
      </c>
      <c r="P21" s="120" t="b">
        <v>1</v>
      </c>
      <c r="Q21" s="120" t="b">
        <v>1</v>
      </c>
      <c r="R21" s="120" t="b">
        <v>1</v>
      </c>
      <c r="T21" s="11">
        <f t="shared" ref="T21:T84" si="2">LEN(E21)</f>
        <v>18</v>
      </c>
      <c r="U21" s="1">
        <f t="shared" ref="U21:U84" si="3">LEN(J21)</f>
        <v>38</v>
      </c>
    </row>
    <row r="22" spans="1:21" x14ac:dyDescent="0.25">
      <c r="A22" s="117">
        <v>1</v>
      </c>
      <c r="B22" s="118">
        <v>2</v>
      </c>
      <c r="C22" s="303">
        <f>GRANTS!J22</f>
        <v>400102</v>
      </c>
      <c r="D22" s="120" t="b">
        <v>1</v>
      </c>
      <c r="E22" s="304" t="str">
        <f>RIGHT(GRANTS!C22,4)&amp;"."&amp;GRANTS!M22&amp;"."&amp;GRANTS!K22&amp;"."&amp;$C$5</f>
        <v>1003.DFC.CI01.Jn21</v>
      </c>
      <c r="F22" s="305">
        <f t="shared" ca="1" si="0"/>
        <v>44361</v>
      </c>
      <c r="G22" s="306">
        <f>GRANTS!S22</f>
        <v>0</v>
      </c>
      <c r="H22" s="124">
        <f t="shared" ca="1" si="1"/>
        <v>44361</v>
      </c>
      <c r="I22" s="125">
        <v>0</v>
      </c>
      <c r="J22" s="304" t="str">
        <f>LEFT(GRANTS!D22,20)&amp;"."&amp;GRANTSPAY!E22</f>
        <v>St Margaret's Nurser.1003.DFC.CI01.Jn21</v>
      </c>
      <c r="K22" s="120" t="b">
        <v>1</v>
      </c>
      <c r="L22" s="126" t="s">
        <v>3686</v>
      </c>
      <c r="M22" s="120" t="b">
        <v>1</v>
      </c>
      <c r="N22" s="120" t="s">
        <v>3687</v>
      </c>
      <c r="O22" s="307" t="str">
        <f>GRANTS!I22</f>
        <v>11327/543965</v>
      </c>
      <c r="P22" s="120" t="b">
        <v>1</v>
      </c>
      <c r="Q22" s="120" t="b">
        <v>1</v>
      </c>
      <c r="R22" s="120" t="b">
        <v>1</v>
      </c>
      <c r="T22" s="11">
        <f t="shared" si="2"/>
        <v>18</v>
      </c>
      <c r="U22" s="1">
        <f t="shared" si="3"/>
        <v>39</v>
      </c>
    </row>
    <row r="23" spans="1:21" x14ac:dyDescent="0.25">
      <c r="A23" s="117">
        <v>1</v>
      </c>
      <c r="B23" s="118">
        <v>2</v>
      </c>
      <c r="C23" s="303">
        <f>GRANTS!J23</f>
        <v>400072</v>
      </c>
      <c r="D23" s="120" t="b">
        <v>1</v>
      </c>
      <c r="E23" s="304" t="str">
        <f>RIGHT(GRANTS!C23,4)&amp;"."&amp;GRANTS!M23&amp;"."&amp;GRANTS!K23&amp;"."&amp;$C$5</f>
        <v>1002.DFC.CI01.Jn21</v>
      </c>
      <c r="F23" s="305">
        <f t="shared" ca="1" si="0"/>
        <v>44361</v>
      </c>
      <c r="G23" s="306">
        <f>GRANTS!S23</f>
        <v>0</v>
      </c>
      <c r="H23" s="124">
        <f t="shared" ca="1" si="1"/>
        <v>44361</v>
      </c>
      <c r="I23" s="125">
        <v>0</v>
      </c>
      <c r="J23" s="304" t="str">
        <f>LEFT(GRANTS!D23,20)&amp;"."&amp;GRANTSPAY!E23</f>
        <v>Moss Hall Nursery.1002.DFC.CI01.Jn21</v>
      </c>
      <c r="K23" s="120" t="b">
        <v>1</v>
      </c>
      <c r="L23" s="126" t="s">
        <v>3686</v>
      </c>
      <c r="M23" s="120" t="b">
        <v>1</v>
      </c>
      <c r="N23" s="120" t="s">
        <v>3687</v>
      </c>
      <c r="O23" s="307" t="str">
        <f>GRANTS!I23</f>
        <v>11327/543965</v>
      </c>
      <c r="P23" s="120" t="b">
        <v>1</v>
      </c>
      <c r="Q23" s="120" t="b">
        <v>1</v>
      </c>
      <c r="R23" s="120" t="b">
        <v>1</v>
      </c>
      <c r="T23" s="11">
        <f t="shared" si="2"/>
        <v>18</v>
      </c>
      <c r="U23" s="1">
        <f t="shared" si="3"/>
        <v>36</v>
      </c>
    </row>
    <row r="24" spans="1:21" x14ac:dyDescent="0.25">
      <c r="A24" s="117">
        <v>1</v>
      </c>
      <c r="B24" s="118">
        <v>2</v>
      </c>
      <c r="C24" s="303">
        <f>GRANTS!J24</f>
        <v>400005</v>
      </c>
      <c r="D24" s="120" t="b">
        <v>1</v>
      </c>
      <c r="E24" s="304" t="str">
        <f>RIGHT(GRANTS!C24,4)&amp;"."&amp;GRANTS!M24&amp;"."&amp;GRANTS!K24&amp;"."&amp;$C$5</f>
        <v>2002.DFC.CI01.Jn21</v>
      </c>
      <c r="F24" s="305">
        <f t="shared" ca="1" si="0"/>
        <v>44361</v>
      </c>
      <c r="G24" s="306">
        <f>GRANTS!S24</f>
        <v>0</v>
      </c>
      <c r="H24" s="124">
        <f t="shared" ca="1" si="1"/>
        <v>44361</v>
      </c>
      <c r="I24" s="125">
        <v>0</v>
      </c>
      <c r="J24" s="304" t="str">
        <f>LEFT(GRANTS!D24,20)&amp;"."&amp;GRANTSPAY!E24</f>
        <v>Barnfield School.2002.DFC.CI01.Jn21</v>
      </c>
      <c r="K24" s="120" t="b">
        <v>1</v>
      </c>
      <c r="L24" s="126" t="s">
        <v>3686</v>
      </c>
      <c r="M24" s="120" t="b">
        <v>1</v>
      </c>
      <c r="N24" s="120" t="s">
        <v>3687</v>
      </c>
      <c r="O24" s="307" t="str">
        <f>GRANTS!I24</f>
        <v>11331/543965</v>
      </c>
      <c r="P24" s="120" t="b">
        <v>1</v>
      </c>
      <c r="Q24" s="120" t="b">
        <v>1</v>
      </c>
      <c r="R24" s="120" t="b">
        <v>1</v>
      </c>
      <c r="T24" s="11">
        <f t="shared" si="2"/>
        <v>18</v>
      </c>
      <c r="U24" s="1">
        <f t="shared" si="3"/>
        <v>35</v>
      </c>
    </row>
    <row r="25" spans="1:21" x14ac:dyDescent="0.25">
      <c r="A25" s="117">
        <v>1</v>
      </c>
      <c r="B25" s="118">
        <v>2</v>
      </c>
      <c r="C25" s="303">
        <f>GRANTS!J25</f>
        <v>400051</v>
      </c>
      <c r="D25" s="120" t="b">
        <v>1</v>
      </c>
      <c r="E25" s="304" t="str">
        <f>RIGHT(GRANTS!C25,4)&amp;"."&amp;GRANTS!M25&amp;"."&amp;GRANTS!K25&amp;"."&amp;$C$5</f>
        <v>2003.DFC.CI01.Jn21</v>
      </c>
      <c r="F25" s="305">
        <f t="shared" ca="1" si="0"/>
        <v>44361</v>
      </c>
      <c r="G25" s="306">
        <f>GRANTS!S25</f>
        <v>0</v>
      </c>
      <c r="H25" s="124">
        <f t="shared" ca="1" si="1"/>
        <v>44361</v>
      </c>
      <c r="I25" s="125">
        <v>0</v>
      </c>
      <c r="J25" s="304" t="str">
        <f>LEFT(GRANTS!D25,20)&amp;"."&amp;GRANTSPAY!E25</f>
        <v>Bell Lane Primary Sc.2003.DFC.CI01.Jn21</v>
      </c>
      <c r="K25" s="120" t="b">
        <v>1</v>
      </c>
      <c r="L25" s="126" t="s">
        <v>3686</v>
      </c>
      <c r="M25" s="120" t="b">
        <v>1</v>
      </c>
      <c r="N25" s="120" t="s">
        <v>3687</v>
      </c>
      <c r="O25" s="307" t="str">
        <f>GRANTS!I25</f>
        <v>11331/543965</v>
      </c>
      <c r="P25" s="120" t="b">
        <v>1</v>
      </c>
      <c r="Q25" s="120" t="b">
        <v>1</v>
      </c>
      <c r="R25" s="120" t="b">
        <v>1</v>
      </c>
      <c r="T25" s="11">
        <f t="shared" si="2"/>
        <v>18</v>
      </c>
      <c r="U25" s="1">
        <f t="shared" si="3"/>
        <v>39</v>
      </c>
    </row>
    <row r="26" spans="1:21" x14ac:dyDescent="0.25">
      <c r="A26" s="117">
        <v>1</v>
      </c>
      <c r="B26" s="118">
        <v>2</v>
      </c>
      <c r="C26" s="303">
        <f>GRANTS!J26</f>
        <v>400057</v>
      </c>
      <c r="D26" s="120" t="b">
        <v>1</v>
      </c>
      <c r="E26" s="304" t="str">
        <f>RIGHT(GRANTS!C26,4)&amp;"."&amp;GRANTS!M26&amp;"."&amp;GRANTS!K26&amp;"."&amp;$C$5</f>
        <v>2008.DFC.CI01.Jn21</v>
      </c>
      <c r="F26" s="305">
        <f t="shared" ca="1" si="0"/>
        <v>44361</v>
      </c>
      <c r="G26" s="306">
        <f>GRANTS!S26</f>
        <v>0</v>
      </c>
      <c r="H26" s="124">
        <f t="shared" ca="1" si="1"/>
        <v>44361</v>
      </c>
      <c r="I26" s="125">
        <v>0</v>
      </c>
      <c r="J26" s="304" t="str">
        <f>LEFT(GRANTS!D26,20)&amp;"."&amp;GRANTSPAY!E26</f>
        <v>Brookland Infant  &amp; .2008.DFC.CI01.Jn21</v>
      </c>
      <c r="K26" s="120" t="b">
        <v>1</v>
      </c>
      <c r="L26" s="126" t="s">
        <v>3686</v>
      </c>
      <c r="M26" s="120" t="b">
        <v>1</v>
      </c>
      <c r="N26" s="120" t="s">
        <v>3687</v>
      </c>
      <c r="O26" s="307" t="str">
        <f>GRANTS!I26</f>
        <v>11331/543965</v>
      </c>
      <c r="P26" s="120" t="b">
        <v>1</v>
      </c>
      <c r="Q26" s="120" t="b">
        <v>1</v>
      </c>
      <c r="R26" s="120" t="b">
        <v>1</v>
      </c>
      <c r="T26" s="11">
        <f t="shared" si="2"/>
        <v>18</v>
      </c>
      <c r="U26" s="1">
        <f t="shared" si="3"/>
        <v>39</v>
      </c>
    </row>
    <row r="27" spans="1:21" x14ac:dyDescent="0.25">
      <c r="A27" s="117">
        <v>1</v>
      </c>
      <c r="B27" s="118">
        <v>2</v>
      </c>
      <c r="C27" s="303">
        <f>GRANTS!J27</f>
        <v>400040</v>
      </c>
      <c r="D27" s="120" t="b">
        <v>1</v>
      </c>
      <c r="E27" s="304" t="str">
        <f>RIGHT(GRANTS!C27,4)&amp;"."&amp;GRANTS!M27&amp;"."&amp;GRANTS!K27&amp;"."&amp;$C$5</f>
        <v>2007.DFC.CI01.Jn21</v>
      </c>
      <c r="F27" s="305">
        <f t="shared" ca="1" si="0"/>
        <v>44361</v>
      </c>
      <c r="G27" s="306">
        <f>GRANTS!S27</f>
        <v>0</v>
      </c>
      <c r="H27" s="124">
        <f t="shared" ca="1" si="1"/>
        <v>44361</v>
      </c>
      <c r="I27" s="125">
        <v>0</v>
      </c>
      <c r="J27" s="304" t="str">
        <f>LEFT(GRANTS!D27,20)&amp;"."&amp;GRANTSPAY!E27</f>
        <v>Brookland Junior Sch.2007.DFC.CI01.Jn21</v>
      </c>
      <c r="K27" s="120" t="b">
        <v>1</v>
      </c>
      <c r="L27" s="126" t="s">
        <v>3686</v>
      </c>
      <c r="M27" s="120" t="b">
        <v>1</v>
      </c>
      <c r="N27" s="120" t="s">
        <v>3687</v>
      </c>
      <c r="O27" s="307" t="str">
        <f>GRANTS!I27</f>
        <v>11331/543965</v>
      </c>
      <c r="P27" s="120" t="b">
        <v>1</v>
      </c>
      <c r="Q27" s="120" t="b">
        <v>1</v>
      </c>
      <c r="R27" s="120" t="b">
        <v>1</v>
      </c>
      <c r="T27" s="11">
        <f t="shared" si="2"/>
        <v>18</v>
      </c>
      <c r="U27" s="1">
        <f t="shared" si="3"/>
        <v>39</v>
      </c>
    </row>
    <row r="28" spans="1:21" x14ac:dyDescent="0.25">
      <c r="A28" s="117">
        <v>1</v>
      </c>
      <c r="B28" s="118">
        <v>2</v>
      </c>
      <c r="C28" s="303">
        <f>GRANTS!J28</f>
        <v>400061</v>
      </c>
      <c r="D28" s="120" t="b">
        <v>1</v>
      </c>
      <c r="E28" s="304" t="str">
        <f>RIGHT(GRANTS!C28,4)&amp;"."&amp;GRANTS!M28&amp;"."&amp;GRANTS!K28&amp;"."&amp;$C$5</f>
        <v>2009.DFC.CI01.Jn21</v>
      </c>
      <c r="F28" s="305">
        <f t="shared" ca="1" si="0"/>
        <v>44361</v>
      </c>
      <c r="G28" s="306">
        <f>GRANTS!S28</f>
        <v>0</v>
      </c>
      <c r="H28" s="124">
        <f t="shared" ca="1" si="1"/>
        <v>44361</v>
      </c>
      <c r="I28" s="125">
        <v>0</v>
      </c>
      <c r="J28" s="304" t="str">
        <f>LEFT(GRANTS!D28,20)&amp;"."&amp;GRANTSPAY!E28</f>
        <v>Brunswick Park Prima.2009.DFC.CI01.Jn21</v>
      </c>
      <c r="K28" s="120" t="b">
        <v>1</v>
      </c>
      <c r="L28" s="126" t="s">
        <v>3686</v>
      </c>
      <c r="M28" s="120" t="b">
        <v>1</v>
      </c>
      <c r="N28" s="120" t="s">
        <v>3687</v>
      </c>
      <c r="O28" s="307" t="str">
        <f>GRANTS!I28</f>
        <v>11331/543965</v>
      </c>
      <c r="P28" s="120" t="b">
        <v>1</v>
      </c>
      <c r="Q28" s="120" t="b">
        <v>1</v>
      </c>
      <c r="R28" s="120" t="b">
        <v>1</v>
      </c>
      <c r="T28" s="11">
        <f t="shared" si="2"/>
        <v>18</v>
      </c>
      <c r="U28" s="1">
        <f t="shared" si="3"/>
        <v>39</v>
      </c>
    </row>
    <row r="29" spans="1:21" x14ac:dyDescent="0.25">
      <c r="A29" s="117">
        <v>1</v>
      </c>
      <c r="B29" s="118">
        <v>2</v>
      </c>
      <c r="C29" s="303">
        <f>GRANTS!J29</f>
        <v>400065</v>
      </c>
      <c r="D29" s="120" t="b">
        <v>1</v>
      </c>
      <c r="E29" s="304" t="str">
        <f>RIGHT(GRANTS!C29,4)&amp;"."&amp;GRANTS!M29&amp;"."&amp;GRANTS!K29&amp;"."&amp;$C$5</f>
        <v>2067.DFC.CI01.Jn21</v>
      </c>
      <c r="F29" s="305">
        <f t="shared" ca="1" si="0"/>
        <v>44361</v>
      </c>
      <c r="G29" s="306">
        <f>GRANTS!S29</f>
        <v>0</v>
      </c>
      <c r="H29" s="124">
        <f t="shared" ca="1" si="1"/>
        <v>44361</v>
      </c>
      <c r="I29" s="125">
        <v>0</v>
      </c>
      <c r="J29" s="304" t="str">
        <f>LEFT(GRANTS!D29,20)&amp;"."&amp;GRANTSPAY!E29</f>
        <v>Chalgrove Primary Sc.2067.DFC.CI01.Jn21</v>
      </c>
      <c r="K29" s="120" t="b">
        <v>1</v>
      </c>
      <c r="L29" s="126" t="s">
        <v>3686</v>
      </c>
      <c r="M29" s="120" t="b">
        <v>1</v>
      </c>
      <c r="N29" s="120" t="s">
        <v>3687</v>
      </c>
      <c r="O29" s="307" t="str">
        <f>GRANTS!I29</f>
        <v>11331/543965</v>
      </c>
      <c r="P29" s="120" t="b">
        <v>1</v>
      </c>
      <c r="Q29" s="120" t="b">
        <v>1</v>
      </c>
      <c r="R29" s="120" t="b">
        <v>1</v>
      </c>
      <c r="T29" s="11">
        <f t="shared" si="2"/>
        <v>18</v>
      </c>
      <c r="U29" s="1">
        <f t="shared" si="3"/>
        <v>39</v>
      </c>
    </row>
    <row r="30" spans="1:21" x14ac:dyDescent="0.25">
      <c r="A30" s="117">
        <v>1</v>
      </c>
      <c r="B30" s="118">
        <v>2</v>
      </c>
      <c r="C30" s="303">
        <f>GRANTS!J30</f>
        <v>400020</v>
      </c>
      <c r="D30" s="120" t="b">
        <v>1</v>
      </c>
      <c r="E30" s="304" t="str">
        <f>RIGHT(GRANTS!C30,4)&amp;"."&amp;GRANTS!M30&amp;"."&amp;GRANTS!K30&amp;"."&amp;$C$5</f>
        <v>2011.DFC.CI01.Jn21</v>
      </c>
      <c r="F30" s="305">
        <f t="shared" ca="1" si="0"/>
        <v>44361</v>
      </c>
      <c r="G30" s="306">
        <f>GRANTS!S30</f>
        <v>0</v>
      </c>
      <c r="H30" s="124">
        <f t="shared" ca="1" si="1"/>
        <v>44361</v>
      </c>
      <c r="I30" s="125">
        <v>0</v>
      </c>
      <c r="J30" s="304" t="str">
        <f>LEFT(GRANTS!D30,20)&amp;"."&amp;GRANTSPAY!E30</f>
        <v>Church Hill Primary .2011.DFC.CI01.Jn21</v>
      </c>
      <c r="K30" s="120" t="b">
        <v>1</v>
      </c>
      <c r="L30" s="126" t="s">
        <v>3686</v>
      </c>
      <c r="M30" s="120" t="b">
        <v>1</v>
      </c>
      <c r="N30" s="120" t="s">
        <v>3687</v>
      </c>
      <c r="O30" s="307" t="str">
        <f>GRANTS!I30</f>
        <v>11331/543965</v>
      </c>
      <c r="P30" s="120" t="b">
        <v>1</v>
      </c>
      <c r="Q30" s="120" t="b">
        <v>1</v>
      </c>
      <c r="R30" s="120" t="b">
        <v>1</v>
      </c>
      <c r="T30" s="11">
        <f t="shared" si="2"/>
        <v>18</v>
      </c>
      <c r="U30" s="1">
        <f t="shared" si="3"/>
        <v>39</v>
      </c>
    </row>
    <row r="31" spans="1:21" x14ac:dyDescent="0.25">
      <c r="A31" s="117">
        <v>1</v>
      </c>
      <c r="B31" s="118">
        <v>2</v>
      </c>
      <c r="C31" s="303">
        <f>GRANTS!J31</f>
        <v>400050</v>
      </c>
      <c r="D31" s="120" t="b">
        <v>1</v>
      </c>
      <c r="E31" s="304" t="str">
        <f>RIGHT(GRANTS!C31,4)&amp;"."&amp;GRANTS!M31&amp;"."&amp;GRANTS!K31&amp;"."&amp;$C$5</f>
        <v>2014.DFC.CI01.Jn21</v>
      </c>
      <c r="F31" s="305">
        <f t="shared" ca="1" si="0"/>
        <v>44361</v>
      </c>
      <c r="G31" s="306">
        <f>GRANTS!S31</f>
        <v>0</v>
      </c>
      <c r="H31" s="124">
        <f t="shared" ca="1" si="1"/>
        <v>44361</v>
      </c>
      <c r="I31" s="125">
        <v>0</v>
      </c>
      <c r="J31" s="304" t="str">
        <f>LEFT(GRANTS!D31,20)&amp;"."&amp;GRANTSPAY!E31</f>
        <v>Colindale School.2014.DFC.CI01.Jn21</v>
      </c>
      <c r="K31" s="120" t="b">
        <v>1</v>
      </c>
      <c r="L31" s="126" t="s">
        <v>3686</v>
      </c>
      <c r="M31" s="120" t="b">
        <v>1</v>
      </c>
      <c r="N31" s="120" t="s">
        <v>3687</v>
      </c>
      <c r="O31" s="307" t="str">
        <f>GRANTS!I31</f>
        <v>11331/543965</v>
      </c>
      <c r="P31" s="120" t="b">
        <v>1</v>
      </c>
      <c r="Q31" s="120" t="b">
        <v>1</v>
      </c>
      <c r="R31" s="120" t="b">
        <v>1</v>
      </c>
      <c r="T31" s="11">
        <f t="shared" si="2"/>
        <v>18</v>
      </c>
      <c r="U31" s="1">
        <f t="shared" si="3"/>
        <v>35</v>
      </c>
    </row>
    <row r="32" spans="1:21" x14ac:dyDescent="0.25">
      <c r="A32" s="117">
        <v>1</v>
      </c>
      <c r="B32" s="118">
        <v>2</v>
      </c>
      <c r="C32" s="303">
        <f>GRANTS!J32</f>
        <v>400059</v>
      </c>
      <c r="D32" s="120" t="b">
        <v>1</v>
      </c>
      <c r="E32" s="304" t="str">
        <f>RIGHT(GRANTS!C32,4)&amp;"."&amp;GRANTS!M32&amp;"."&amp;GRANTS!K32&amp;"."&amp;$C$5</f>
        <v>2015.DFC.CI01.Jn21</v>
      </c>
      <c r="F32" s="305">
        <f t="shared" ca="1" si="0"/>
        <v>44361</v>
      </c>
      <c r="G32" s="306">
        <f>GRANTS!S32</f>
        <v>0</v>
      </c>
      <c r="H32" s="124">
        <f t="shared" ca="1" si="1"/>
        <v>44361</v>
      </c>
      <c r="I32" s="125">
        <v>0</v>
      </c>
      <c r="J32" s="304" t="str">
        <f>LEFT(GRANTS!D32,20)&amp;"."&amp;GRANTSPAY!E32</f>
        <v>Coppetts Wood.2015.DFC.CI01.Jn21</v>
      </c>
      <c r="K32" s="120" t="b">
        <v>1</v>
      </c>
      <c r="L32" s="126" t="s">
        <v>3686</v>
      </c>
      <c r="M32" s="120" t="b">
        <v>1</v>
      </c>
      <c r="N32" s="120" t="s">
        <v>3687</v>
      </c>
      <c r="O32" s="307" t="str">
        <f>GRANTS!I32</f>
        <v>11331/543965</v>
      </c>
      <c r="P32" s="120" t="b">
        <v>1</v>
      </c>
      <c r="Q32" s="120" t="b">
        <v>1</v>
      </c>
      <c r="R32" s="120" t="b">
        <v>1</v>
      </c>
      <c r="T32" s="11">
        <f t="shared" si="2"/>
        <v>18</v>
      </c>
      <c r="U32" s="1">
        <f t="shared" si="3"/>
        <v>32</v>
      </c>
    </row>
    <row r="33" spans="1:21" x14ac:dyDescent="0.25">
      <c r="A33" s="117">
        <v>1</v>
      </c>
      <c r="B33" s="118">
        <v>2</v>
      </c>
      <c r="C33" s="303">
        <f>GRANTS!J33</f>
        <v>400049</v>
      </c>
      <c r="D33" s="120" t="b">
        <v>1</v>
      </c>
      <c r="E33" s="304" t="str">
        <f>RIGHT(GRANTS!C33,4)&amp;"."&amp;GRANTS!M33&amp;"."&amp;GRANTS!K33&amp;"."&amp;$C$5</f>
        <v>2016.DFC.CI01.Jn21</v>
      </c>
      <c r="F33" s="305">
        <f t="shared" ca="1" si="0"/>
        <v>44361</v>
      </c>
      <c r="G33" s="306">
        <f>GRANTS!S33</f>
        <v>0</v>
      </c>
      <c r="H33" s="124">
        <f t="shared" ca="1" si="1"/>
        <v>44361</v>
      </c>
      <c r="I33" s="125">
        <v>0</v>
      </c>
      <c r="J33" s="304" t="str">
        <f>LEFT(GRANTS!D33,20)&amp;"."&amp;GRANTSPAY!E33</f>
        <v>Courtland School.2016.DFC.CI01.Jn21</v>
      </c>
      <c r="K33" s="120" t="b">
        <v>1</v>
      </c>
      <c r="L33" s="126" t="s">
        <v>3686</v>
      </c>
      <c r="M33" s="120" t="b">
        <v>1</v>
      </c>
      <c r="N33" s="120" t="s">
        <v>3687</v>
      </c>
      <c r="O33" s="307" t="str">
        <f>GRANTS!I33</f>
        <v>11331/543965</v>
      </c>
      <c r="P33" s="120" t="b">
        <v>1</v>
      </c>
      <c r="Q33" s="120" t="b">
        <v>1</v>
      </c>
      <c r="R33" s="120" t="b">
        <v>1</v>
      </c>
      <c r="T33" s="11">
        <f t="shared" si="2"/>
        <v>18</v>
      </c>
      <c r="U33" s="1">
        <f t="shared" si="3"/>
        <v>35</v>
      </c>
    </row>
    <row r="34" spans="1:21" x14ac:dyDescent="0.25">
      <c r="A34" s="117">
        <v>1</v>
      </c>
      <c r="B34" s="118">
        <v>2</v>
      </c>
      <c r="C34" s="303">
        <f>GRANTS!J34</f>
        <v>400080</v>
      </c>
      <c r="D34" s="120" t="b">
        <v>1</v>
      </c>
      <c r="E34" s="304" t="str">
        <f>RIGHT(GRANTS!C34,4)&amp;"."&amp;GRANTS!M34&amp;"."&amp;GRANTS!K34&amp;"."&amp;$C$5</f>
        <v>2017.DFC.CI01.Jn21</v>
      </c>
      <c r="F34" s="305">
        <f t="shared" ca="1" si="0"/>
        <v>44361</v>
      </c>
      <c r="G34" s="306">
        <f>GRANTS!S34</f>
        <v>0</v>
      </c>
      <c r="H34" s="124">
        <f t="shared" ca="1" si="1"/>
        <v>44361</v>
      </c>
      <c r="I34" s="125">
        <v>0</v>
      </c>
      <c r="J34" s="304" t="str">
        <f>LEFT(GRANTS!D34,20)&amp;"."&amp;GRANTSPAY!E34</f>
        <v>Cromer Road Primary .2017.DFC.CI01.Jn21</v>
      </c>
      <c r="K34" s="120" t="b">
        <v>1</v>
      </c>
      <c r="L34" s="126" t="s">
        <v>3686</v>
      </c>
      <c r="M34" s="120" t="b">
        <v>1</v>
      </c>
      <c r="N34" s="120" t="s">
        <v>3687</v>
      </c>
      <c r="O34" s="307" t="str">
        <f>GRANTS!I34</f>
        <v>11331/543965</v>
      </c>
      <c r="P34" s="120" t="b">
        <v>1</v>
      </c>
      <c r="Q34" s="120" t="b">
        <v>1</v>
      </c>
      <c r="R34" s="120" t="b">
        <v>1</v>
      </c>
      <c r="T34" s="11">
        <f t="shared" si="2"/>
        <v>18</v>
      </c>
      <c r="U34" s="1">
        <f t="shared" si="3"/>
        <v>39</v>
      </c>
    </row>
    <row r="35" spans="1:21" x14ac:dyDescent="0.25">
      <c r="A35" s="117">
        <v>1</v>
      </c>
      <c r="B35" s="118">
        <v>2</v>
      </c>
      <c r="C35" s="303">
        <f>GRANTS!J35</f>
        <v>400105</v>
      </c>
      <c r="D35" s="120" t="b">
        <v>1</v>
      </c>
      <c r="E35" s="304" t="str">
        <f>RIGHT(GRANTS!C35,4)&amp;"."&amp;GRANTS!M35&amp;"."&amp;GRANTS!K35&amp;"."&amp;$C$5</f>
        <v>2073.DFC.CI01.Jn21</v>
      </c>
      <c r="F35" s="305">
        <f t="shared" ca="1" si="0"/>
        <v>44361</v>
      </c>
      <c r="G35" s="306">
        <f>GRANTS!S35</f>
        <v>0</v>
      </c>
      <c r="H35" s="124">
        <f t="shared" ca="1" si="1"/>
        <v>44361</v>
      </c>
      <c r="I35" s="125">
        <v>0</v>
      </c>
      <c r="J35" s="304" t="str">
        <f>LEFT(GRANTS!D35,20)&amp;"."&amp;GRANTSPAY!E35</f>
        <v>Danegrove JMI School.2073.DFC.CI01.Jn21</v>
      </c>
      <c r="K35" s="120" t="b">
        <v>1</v>
      </c>
      <c r="L35" s="126" t="s">
        <v>3686</v>
      </c>
      <c r="M35" s="120" t="b">
        <v>1</v>
      </c>
      <c r="N35" s="120" t="s">
        <v>3687</v>
      </c>
      <c r="O35" s="307" t="str">
        <f>GRANTS!I35</f>
        <v>11331/543965</v>
      </c>
      <c r="P35" s="120" t="b">
        <v>1</v>
      </c>
      <c r="Q35" s="120" t="b">
        <v>1</v>
      </c>
      <c r="R35" s="120" t="b">
        <v>1</v>
      </c>
      <c r="T35" s="11">
        <f t="shared" si="2"/>
        <v>18</v>
      </c>
      <c r="U35" s="1">
        <f t="shared" si="3"/>
        <v>39</v>
      </c>
    </row>
    <row r="36" spans="1:21" x14ac:dyDescent="0.25">
      <c r="A36" s="117">
        <v>1</v>
      </c>
      <c r="B36" s="118">
        <v>2</v>
      </c>
      <c r="C36" s="303">
        <f>GRANTS!J36</f>
        <v>400036</v>
      </c>
      <c r="D36" s="120" t="b">
        <v>1</v>
      </c>
      <c r="E36" s="304" t="str">
        <f>RIGHT(GRANTS!C36,4)&amp;"."&amp;GRANTS!M36&amp;"."&amp;GRANTS!K36&amp;"."&amp;$C$5</f>
        <v>2019.DFC.CI01.Jn21</v>
      </c>
      <c r="F36" s="305">
        <f t="shared" ca="1" si="0"/>
        <v>44361</v>
      </c>
      <c r="G36" s="306">
        <f>GRANTS!S36</f>
        <v>0</v>
      </c>
      <c r="H36" s="124">
        <f t="shared" ca="1" si="1"/>
        <v>44361</v>
      </c>
      <c r="I36" s="125">
        <v>0</v>
      </c>
      <c r="J36" s="304" t="str">
        <f>LEFT(GRANTS!D36,20)&amp;"."&amp;GRANTSPAY!E36</f>
        <v>Deansbrook Infant Sc.2019.DFC.CI01.Jn21</v>
      </c>
      <c r="K36" s="120" t="b">
        <v>1</v>
      </c>
      <c r="L36" s="126" t="s">
        <v>3686</v>
      </c>
      <c r="M36" s="120" t="b">
        <v>1</v>
      </c>
      <c r="N36" s="120" t="s">
        <v>3687</v>
      </c>
      <c r="O36" s="307" t="str">
        <f>GRANTS!I36</f>
        <v>11331/543965</v>
      </c>
      <c r="P36" s="120" t="b">
        <v>1</v>
      </c>
      <c r="Q36" s="120" t="b">
        <v>1</v>
      </c>
      <c r="R36" s="120" t="b">
        <v>1</v>
      </c>
      <c r="T36" s="11">
        <f t="shared" si="2"/>
        <v>18</v>
      </c>
      <c r="U36" s="1">
        <f t="shared" si="3"/>
        <v>39</v>
      </c>
    </row>
    <row r="37" spans="1:21" x14ac:dyDescent="0.25">
      <c r="A37" s="117">
        <v>1</v>
      </c>
      <c r="B37" s="118">
        <v>2</v>
      </c>
      <c r="C37" s="303">
        <f>GRANTS!J37</f>
        <v>400042</v>
      </c>
      <c r="D37" s="120" t="b">
        <v>1</v>
      </c>
      <c r="E37" s="304" t="str">
        <f>RIGHT(GRANTS!C37,4)&amp;"."&amp;GRANTS!M37&amp;"."&amp;GRANTS!K37&amp;"."&amp;$C$5</f>
        <v>2021.DFC.CI01.Jn21</v>
      </c>
      <c r="F37" s="305">
        <f t="shared" ca="1" si="0"/>
        <v>44361</v>
      </c>
      <c r="G37" s="306">
        <f>GRANTS!S37</f>
        <v>0</v>
      </c>
      <c r="H37" s="124">
        <f t="shared" ca="1" si="1"/>
        <v>44361</v>
      </c>
      <c r="I37" s="125">
        <v>0</v>
      </c>
      <c r="J37" s="304" t="str">
        <f>LEFT(GRANTS!D37,20)&amp;"."&amp;GRANTSPAY!E37</f>
        <v>Dollis Primary Schoo.2021.DFC.CI01.Jn21</v>
      </c>
      <c r="K37" s="120" t="b">
        <v>1</v>
      </c>
      <c r="L37" s="126" t="s">
        <v>3686</v>
      </c>
      <c r="M37" s="120" t="b">
        <v>1</v>
      </c>
      <c r="N37" s="120" t="s">
        <v>3687</v>
      </c>
      <c r="O37" s="307" t="str">
        <f>GRANTS!I37</f>
        <v>11331/543965</v>
      </c>
      <c r="P37" s="120" t="b">
        <v>1</v>
      </c>
      <c r="Q37" s="120" t="b">
        <v>1</v>
      </c>
      <c r="R37" s="120" t="b">
        <v>1</v>
      </c>
      <c r="T37" s="11">
        <f t="shared" si="2"/>
        <v>18</v>
      </c>
      <c r="U37" s="1">
        <f t="shared" si="3"/>
        <v>39</v>
      </c>
    </row>
    <row r="38" spans="1:21" x14ac:dyDescent="0.25">
      <c r="A38" s="117">
        <v>1</v>
      </c>
      <c r="B38" s="118">
        <v>2</v>
      </c>
      <c r="C38" s="303">
        <f>GRANTS!J38</f>
        <v>400159</v>
      </c>
      <c r="D38" s="120" t="b">
        <v>1</v>
      </c>
      <c r="E38" s="304" t="str">
        <f>RIGHT(GRANTS!C38,4)&amp;"."&amp;GRANTS!M38&amp;"."&amp;GRANTS!K38&amp;"."&amp;$C$5</f>
        <v>2023.DFC.CI01.Jn21</v>
      </c>
      <c r="F38" s="305">
        <f t="shared" ca="1" si="0"/>
        <v>44361</v>
      </c>
      <c r="G38" s="306">
        <f>GRANTS!S38</f>
        <v>0</v>
      </c>
      <c r="H38" s="124">
        <f t="shared" ca="1" si="1"/>
        <v>44361</v>
      </c>
      <c r="I38" s="125">
        <v>0</v>
      </c>
      <c r="J38" s="304" t="str">
        <f>LEFT(GRANTS!D38,20)&amp;"."&amp;GRANTSPAY!E38</f>
        <v>Edgware Primary Scho.2023.DFC.CI01.Jn21</v>
      </c>
      <c r="K38" s="120" t="b">
        <v>1</v>
      </c>
      <c r="L38" s="126" t="s">
        <v>3686</v>
      </c>
      <c r="M38" s="120" t="b">
        <v>1</v>
      </c>
      <c r="N38" s="120" t="s">
        <v>3687</v>
      </c>
      <c r="O38" s="307" t="str">
        <f>GRANTS!I38</f>
        <v>11331/543965</v>
      </c>
      <c r="P38" s="120" t="b">
        <v>1</v>
      </c>
      <c r="Q38" s="120" t="b">
        <v>1</v>
      </c>
      <c r="R38" s="120" t="b">
        <v>1</v>
      </c>
      <c r="T38" s="11">
        <f t="shared" si="2"/>
        <v>18</v>
      </c>
      <c r="U38" s="1">
        <f t="shared" si="3"/>
        <v>39</v>
      </c>
    </row>
    <row r="39" spans="1:21" x14ac:dyDescent="0.25">
      <c r="A39" s="117">
        <v>1</v>
      </c>
      <c r="B39" s="118">
        <v>2</v>
      </c>
      <c r="C39" s="303">
        <f>GRANTS!J39</f>
        <v>400047</v>
      </c>
      <c r="D39" s="120" t="b">
        <v>1</v>
      </c>
      <c r="E39" s="304" t="str">
        <f>RIGHT(GRANTS!C39,4)&amp;"."&amp;GRANTS!M39&amp;"."&amp;GRANTS!K39&amp;"."&amp;$C$5</f>
        <v>2024.DFC.CI01.Jn21</v>
      </c>
      <c r="F39" s="305">
        <f t="shared" ca="1" si="0"/>
        <v>44361</v>
      </c>
      <c r="G39" s="306">
        <f>GRANTS!S39</f>
        <v>0</v>
      </c>
      <c r="H39" s="124">
        <f t="shared" ca="1" si="1"/>
        <v>44361</v>
      </c>
      <c r="I39" s="125">
        <v>0</v>
      </c>
      <c r="J39" s="304" t="str">
        <f>LEFT(GRANTS!D39,20)&amp;"."&amp;GRANTSPAY!E39</f>
        <v>Fairway Primary Scho.2024.DFC.CI01.Jn21</v>
      </c>
      <c r="K39" s="120" t="b">
        <v>1</v>
      </c>
      <c r="L39" s="126" t="s">
        <v>3686</v>
      </c>
      <c r="M39" s="120" t="b">
        <v>1</v>
      </c>
      <c r="N39" s="120" t="s">
        <v>3687</v>
      </c>
      <c r="O39" s="307" t="str">
        <f>GRANTS!I39</f>
        <v>11331/543965</v>
      </c>
      <c r="P39" s="120" t="b">
        <v>1</v>
      </c>
      <c r="Q39" s="120" t="b">
        <v>1</v>
      </c>
      <c r="R39" s="120" t="b">
        <v>1</v>
      </c>
      <c r="T39" s="11">
        <f t="shared" si="2"/>
        <v>18</v>
      </c>
      <c r="U39" s="1">
        <f t="shared" si="3"/>
        <v>39</v>
      </c>
    </row>
    <row r="40" spans="1:21" x14ac:dyDescent="0.25">
      <c r="A40" s="117">
        <v>1</v>
      </c>
      <c r="B40" s="118">
        <v>2</v>
      </c>
      <c r="C40" s="303">
        <f>GRANTS!J40</f>
        <v>400001</v>
      </c>
      <c r="D40" s="120" t="b">
        <v>1</v>
      </c>
      <c r="E40" s="304" t="str">
        <f>RIGHT(GRANTS!C40,4)&amp;"."&amp;GRANTS!M40&amp;"."&amp;GRANTS!K40&amp;"."&amp;$C$5</f>
        <v>2025.DFC.CI01.Jn21</v>
      </c>
      <c r="F40" s="305">
        <f t="shared" ca="1" si="0"/>
        <v>44361</v>
      </c>
      <c r="G40" s="306">
        <f>GRANTS!S40</f>
        <v>0</v>
      </c>
      <c r="H40" s="124">
        <f t="shared" ca="1" si="1"/>
        <v>44361</v>
      </c>
      <c r="I40" s="125">
        <v>0</v>
      </c>
      <c r="J40" s="304" t="str">
        <f>LEFT(GRANTS!D40,20)&amp;"."&amp;GRANTSPAY!E40</f>
        <v>Foulds.2025.DFC.CI01.Jn21</v>
      </c>
      <c r="K40" s="120" t="b">
        <v>1</v>
      </c>
      <c r="L40" s="126" t="s">
        <v>3686</v>
      </c>
      <c r="M40" s="120" t="b">
        <v>1</v>
      </c>
      <c r="N40" s="120" t="s">
        <v>3687</v>
      </c>
      <c r="O40" s="307" t="str">
        <f>GRANTS!I40</f>
        <v>11331/543965</v>
      </c>
      <c r="P40" s="120" t="b">
        <v>1</v>
      </c>
      <c r="Q40" s="120" t="b">
        <v>1</v>
      </c>
      <c r="R40" s="120" t="b">
        <v>1</v>
      </c>
      <c r="T40" s="11">
        <f t="shared" si="2"/>
        <v>18</v>
      </c>
      <c r="U40" s="1">
        <f t="shared" si="3"/>
        <v>25</v>
      </c>
    </row>
    <row r="41" spans="1:21" x14ac:dyDescent="0.25">
      <c r="A41" s="117">
        <v>1</v>
      </c>
      <c r="B41" s="118">
        <v>2</v>
      </c>
      <c r="C41" s="303">
        <f>GRANTS!J41</f>
        <v>400082</v>
      </c>
      <c r="D41" s="120" t="b">
        <v>1</v>
      </c>
      <c r="E41" s="304" t="str">
        <f>RIGHT(GRANTS!C41,4)&amp;"."&amp;GRANTS!M41&amp;"."&amp;GRANTS!K41&amp;"."&amp;$C$5</f>
        <v>2026.DFC.CI01.Jn21</v>
      </c>
      <c r="F41" s="305">
        <f t="shared" ca="1" si="0"/>
        <v>44361</v>
      </c>
      <c r="G41" s="306">
        <f>GRANTS!S41</f>
        <v>0</v>
      </c>
      <c r="H41" s="124">
        <f t="shared" ca="1" si="1"/>
        <v>44361</v>
      </c>
      <c r="I41" s="125">
        <v>0</v>
      </c>
      <c r="J41" s="304" t="str">
        <f>LEFT(GRANTS!D41,20)&amp;"."&amp;GRANTSPAY!E41</f>
        <v>Frith Manor School.2026.DFC.CI01.Jn21</v>
      </c>
      <c r="K41" s="120" t="b">
        <v>1</v>
      </c>
      <c r="L41" s="126" t="s">
        <v>3686</v>
      </c>
      <c r="M41" s="120" t="b">
        <v>1</v>
      </c>
      <c r="N41" s="120" t="s">
        <v>3687</v>
      </c>
      <c r="O41" s="307" t="str">
        <f>GRANTS!I41</f>
        <v>11331/543965</v>
      </c>
      <c r="P41" s="120" t="b">
        <v>1</v>
      </c>
      <c r="Q41" s="120" t="b">
        <v>1</v>
      </c>
      <c r="R41" s="120" t="b">
        <v>1</v>
      </c>
      <c r="T41" s="11">
        <f t="shared" si="2"/>
        <v>18</v>
      </c>
      <c r="U41" s="1">
        <f t="shared" si="3"/>
        <v>37</v>
      </c>
    </row>
    <row r="42" spans="1:21" x14ac:dyDescent="0.25">
      <c r="A42" s="117">
        <v>1</v>
      </c>
      <c r="B42" s="118">
        <v>2</v>
      </c>
      <c r="C42" s="303">
        <f>GRANTS!J42</f>
        <v>400067</v>
      </c>
      <c r="D42" s="120" t="b">
        <v>1</v>
      </c>
      <c r="E42" s="304" t="str">
        <f>RIGHT(GRANTS!C42,4)&amp;"."&amp;GRANTS!M42&amp;"."&amp;GRANTS!K42&amp;"."&amp;$C$5</f>
        <v>2028.DFC.CI01.Jn21</v>
      </c>
      <c r="F42" s="305">
        <f t="shared" ca="1" si="0"/>
        <v>44361</v>
      </c>
      <c r="G42" s="306">
        <f>GRANTS!S42</f>
        <v>0</v>
      </c>
      <c r="H42" s="124">
        <f t="shared" ca="1" si="1"/>
        <v>44361</v>
      </c>
      <c r="I42" s="125">
        <v>0</v>
      </c>
      <c r="J42" s="304" t="str">
        <f>LEFT(GRANTS!D42,20)&amp;"."&amp;GRANTSPAY!E42</f>
        <v>Garden Suburb Infant.2028.DFC.CI01.Jn21</v>
      </c>
      <c r="K42" s="120" t="b">
        <v>1</v>
      </c>
      <c r="L42" s="126" t="s">
        <v>3686</v>
      </c>
      <c r="M42" s="120" t="b">
        <v>1</v>
      </c>
      <c r="N42" s="120" t="s">
        <v>3687</v>
      </c>
      <c r="O42" s="307" t="str">
        <f>GRANTS!I42</f>
        <v>11331/543965</v>
      </c>
      <c r="P42" s="120" t="b">
        <v>1</v>
      </c>
      <c r="Q42" s="120" t="b">
        <v>1</v>
      </c>
      <c r="R42" s="120" t="b">
        <v>1</v>
      </c>
      <c r="T42" s="11">
        <f t="shared" si="2"/>
        <v>18</v>
      </c>
      <c r="U42" s="1">
        <f t="shared" si="3"/>
        <v>39</v>
      </c>
    </row>
    <row r="43" spans="1:21" x14ac:dyDescent="0.25">
      <c r="A43" s="117">
        <v>1</v>
      </c>
      <c r="B43" s="118">
        <v>2</v>
      </c>
      <c r="C43" s="303">
        <f>GRANTS!J43</f>
        <v>400002</v>
      </c>
      <c r="D43" s="120" t="b">
        <v>1</v>
      </c>
      <c r="E43" s="304" t="str">
        <f>RIGHT(GRANTS!C43,4)&amp;"."&amp;GRANTS!M43&amp;"."&amp;GRANTS!K43&amp;"."&amp;$C$5</f>
        <v>2027.DFC.CI01.Jn21</v>
      </c>
      <c r="F43" s="305">
        <f t="shared" ca="1" si="0"/>
        <v>44361</v>
      </c>
      <c r="G43" s="306">
        <f>GRANTS!S43</f>
        <v>0</v>
      </c>
      <c r="H43" s="124">
        <f t="shared" ca="1" si="1"/>
        <v>44361</v>
      </c>
      <c r="I43" s="125">
        <v>0</v>
      </c>
      <c r="J43" s="304" t="str">
        <f>LEFT(GRANTS!D43,20)&amp;"."&amp;GRANTSPAY!E43</f>
        <v>Garden Suburb Junior.2027.DFC.CI01.Jn21</v>
      </c>
      <c r="K43" s="120" t="b">
        <v>1</v>
      </c>
      <c r="L43" s="126" t="s">
        <v>3686</v>
      </c>
      <c r="M43" s="120" t="b">
        <v>1</v>
      </c>
      <c r="N43" s="120" t="s">
        <v>3687</v>
      </c>
      <c r="O43" s="307" t="str">
        <f>GRANTS!I43</f>
        <v>11331/543965</v>
      </c>
      <c r="P43" s="120" t="b">
        <v>1</v>
      </c>
      <c r="Q43" s="120" t="b">
        <v>1</v>
      </c>
      <c r="R43" s="120" t="b">
        <v>1</v>
      </c>
      <c r="T43" s="11">
        <f t="shared" si="2"/>
        <v>18</v>
      </c>
      <c r="U43" s="1">
        <f t="shared" si="3"/>
        <v>39</v>
      </c>
    </row>
    <row r="44" spans="1:21" x14ac:dyDescent="0.25">
      <c r="A44" s="117">
        <v>1</v>
      </c>
      <c r="B44" s="118">
        <v>2</v>
      </c>
      <c r="C44" s="303">
        <f>GRANTS!J44</f>
        <v>400035</v>
      </c>
      <c r="D44" s="120" t="b">
        <v>1</v>
      </c>
      <c r="E44" s="304" t="str">
        <f>RIGHT(GRANTS!C44,4)&amp;"."&amp;GRANTS!M44&amp;"."&amp;GRANTS!K44&amp;"."&amp;$C$5</f>
        <v>2029.DFC.CI01.Jn21</v>
      </c>
      <c r="F44" s="305">
        <f t="shared" ca="1" si="0"/>
        <v>44361</v>
      </c>
      <c r="G44" s="306">
        <f>GRANTS!S44</f>
        <v>0</v>
      </c>
      <c r="H44" s="124">
        <f t="shared" ca="1" si="1"/>
        <v>44361</v>
      </c>
      <c r="I44" s="125">
        <v>0</v>
      </c>
      <c r="J44" s="304" t="str">
        <f>LEFT(GRANTS!D44,20)&amp;"."&amp;GRANTSPAY!E44</f>
        <v>Goldbeaters Primary .2029.DFC.CI01.Jn21</v>
      </c>
      <c r="K44" s="120" t="b">
        <v>1</v>
      </c>
      <c r="L44" s="126" t="s">
        <v>3686</v>
      </c>
      <c r="M44" s="120" t="b">
        <v>1</v>
      </c>
      <c r="N44" s="120" t="s">
        <v>3687</v>
      </c>
      <c r="O44" s="307" t="str">
        <f>GRANTS!I44</f>
        <v>11331/543965</v>
      </c>
      <c r="P44" s="120" t="b">
        <v>1</v>
      </c>
      <c r="Q44" s="120" t="b">
        <v>1</v>
      </c>
      <c r="R44" s="120" t="b">
        <v>1</v>
      </c>
      <c r="T44" s="11">
        <f t="shared" si="2"/>
        <v>18</v>
      </c>
      <c r="U44" s="1">
        <f t="shared" si="3"/>
        <v>39</v>
      </c>
    </row>
    <row r="45" spans="1:21" x14ac:dyDescent="0.25">
      <c r="A45" s="117">
        <v>1</v>
      </c>
      <c r="B45" s="118">
        <v>2</v>
      </c>
      <c r="C45" s="303">
        <f>GRANTS!J45</f>
        <v>400026</v>
      </c>
      <c r="D45" s="120" t="b">
        <v>1</v>
      </c>
      <c r="E45" s="304" t="str">
        <f>RIGHT(GRANTS!C45,4)&amp;"."&amp;GRANTS!M45&amp;"."&amp;GRANTS!K45&amp;"."&amp;$C$5</f>
        <v>2031.DFC.CI01.Jn21</v>
      </c>
      <c r="F45" s="305">
        <f t="shared" ca="1" si="0"/>
        <v>44361</v>
      </c>
      <c r="G45" s="306">
        <f>GRANTS!S45</f>
        <v>0</v>
      </c>
      <c r="H45" s="124">
        <f t="shared" ca="1" si="1"/>
        <v>44361</v>
      </c>
      <c r="I45" s="125">
        <v>0</v>
      </c>
      <c r="J45" s="304" t="str">
        <f>LEFT(GRANTS!D45,20)&amp;"."&amp;GRANTSPAY!E45</f>
        <v>Hollickwood JMI Scho.2031.DFC.CI01.Jn21</v>
      </c>
      <c r="K45" s="120" t="b">
        <v>1</v>
      </c>
      <c r="L45" s="126" t="s">
        <v>3686</v>
      </c>
      <c r="M45" s="120" t="b">
        <v>1</v>
      </c>
      <c r="N45" s="120" t="s">
        <v>3687</v>
      </c>
      <c r="O45" s="307" t="str">
        <f>GRANTS!I45</f>
        <v>11331/543965</v>
      </c>
      <c r="P45" s="120" t="b">
        <v>1</v>
      </c>
      <c r="Q45" s="120" t="b">
        <v>1</v>
      </c>
      <c r="R45" s="120" t="b">
        <v>1</v>
      </c>
      <c r="T45" s="11">
        <f t="shared" si="2"/>
        <v>18</v>
      </c>
      <c r="U45" s="1">
        <f t="shared" si="3"/>
        <v>39</v>
      </c>
    </row>
    <row r="46" spans="1:21" x14ac:dyDescent="0.25">
      <c r="A46" s="117">
        <v>1</v>
      </c>
      <c r="B46" s="118">
        <v>2</v>
      </c>
      <c r="C46" s="303">
        <f>GRANTS!J46</f>
        <v>400084</v>
      </c>
      <c r="D46" s="120" t="b">
        <v>1</v>
      </c>
      <c r="E46" s="304" t="str">
        <f>RIGHT(GRANTS!C46,4)&amp;"."&amp;GRANTS!M46&amp;"."&amp;GRANTS!K46&amp;"."&amp;$C$5</f>
        <v>2032.DFC.CI01.Jn21</v>
      </c>
      <c r="F46" s="305">
        <f t="shared" ca="1" si="0"/>
        <v>44361</v>
      </c>
      <c r="G46" s="306">
        <f>GRANTS!S46</f>
        <v>0</v>
      </c>
      <c r="H46" s="124">
        <f t="shared" ca="1" si="1"/>
        <v>44361</v>
      </c>
      <c r="I46" s="125">
        <v>0</v>
      </c>
      <c r="J46" s="304" t="str">
        <f>LEFT(GRANTS!D46,20)&amp;"."&amp;GRANTSPAY!E46</f>
        <v>Holly Park School.2032.DFC.CI01.Jn21</v>
      </c>
      <c r="K46" s="120" t="b">
        <v>1</v>
      </c>
      <c r="L46" s="126" t="s">
        <v>3686</v>
      </c>
      <c r="M46" s="120" t="b">
        <v>1</v>
      </c>
      <c r="N46" s="120" t="s">
        <v>3687</v>
      </c>
      <c r="O46" s="307" t="str">
        <f>GRANTS!I46</f>
        <v>11331/543965</v>
      </c>
      <c r="P46" s="120" t="b">
        <v>1</v>
      </c>
      <c r="Q46" s="120" t="b">
        <v>1</v>
      </c>
      <c r="R46" s="120" t="b">
        <v>1</v>
      </c>
      <c r="T46" s="11">
        <f t="shared" si="2"/>
        <v>18</v>
      </c>
      <c r="U46" s="1">
        <f t="shared" si="3"/>
        <v>36</v>
      </c>
    </row>
    <row r="47" spans="1:21" x14ac:dyDescent="0.25">
      <c r="A47" s="117">
        <v>1</v>
      </c>
      <c r="B47" s="118">
        <v>2</v>
      </c>
      <c r="C47" s="303">
        <f>GRANTS!J47</f>
        <v>400046</v>
      </c>
      <c r="D47" s="120" t="b">
        <v>1</v>
      </c>
      <c r="E47" s="304" t="str">
        <f>RIGHT(GRANTS!C47,4)&amp;"."&amp;GRANTS!M47&amp;"."&amp;GRANTS!K47&amp;"."&amp;$C$5</f>
        <v>2036.DFC.CI01.Jn21</v>
      </c>
      <c r="F47" s="305">
        <f t="shared" ca="1" si="0"/>
        <v>44361</v>
      </c>
      <c r="G47" s="306">
        <f>GRANTS!S47</f>
        <v>0</v>
      </c>
      <c r="H47" s="124">
        <f t="shared" ca="1" si="1"/>
        <v>44361</v>
      </c>
      <c r="I47" s="125">
        <v>0</v>
      </c>
      <c r="J47" s="304" t="str">
        <f>LEFT(GRANTS!D47,20)&amp;"."&amp;GRANTSPAY!E47</f>
        <v>Livingstone School.2036.DFC.CI01.Jn21</v>
      </c>
      <c r="K47" s="120" t="b">
        <v>1</v>
      </c>
      <c r="L47" s="126" t="s">
        <v>3686</v>
      </c>
      <c r="M47" s="120" t="b">
        <v>1</v>
      </c>
      <c r="N47" s="120" t="s">
        <v>3687</v>
      </c>
      <c r="O47" s="307" t="str">
        <f>GRANTS!I47</f>
        <v>11331/543965</v>
      </c>
      <c r="P47" s="120" t="b">
        <v>1</v>
      </c>
      <c r="Q47" s="120" t="b">
        <v>1</v>
      </c>
      <c r="R47" s="120" t="b">
        <v>1</v>
      </c>
      <c r="T47" s="11">
        <f t="shared" si="2"/>
        <v>18</v>
      </c>
      <c r="U47" s="1">
        <f t="shared" si="3"/>
        <v>37</v>
      </c>
    </row>
    <row r="48" spans="1:21" x14ac:dyDescent="0.25">
      <c r="A48" s="117">
        <v>1</v>
      </c>
      <c r="B48" s="118">
        <v>2</v>
      </c>
      <c r="C48" s="303">
        <f>GRANTS!J48</f>
        <v>400030</v>
      </c>
      <c r="D48" s="120" t="b">
        <v>1</v>
      </c>
      <c r="E48" s="304" t="str">
        <f>RIGHT(GRANTS!C48,4)&amp;"."&amp;GRANTS!M48&amp;"."&amp;GRANTS!K48&amp;"."&amp;$C$5</f>
        <v>2037.DFC.CI01.Jn21</v>
      </c>
      <c r="F48" s="305">
        <f t="shared" ca="1" si="0"/>
        <v>44361</v>
      </c>
      <c r="G48" s="306">
        <f>GRANTS!S48</f>
        <v>0</v>
      </c>
      <c r="H48" s="124">
        <f t="shared" ca="1" si="1"/>
        <v>44361</v>
      </c>
      <c r="I48" s="125">
        <v>0</v>
      </c>
      <c r="J48" s="304" t="str">
        <f>LEFT(GRANTS!D48,20)&amp;"."&amp;GRANTSPAY!E48</f>
        <v>Manorside Primary Sc.2037.DFC.CI01.Jn21</v>
      </c>
      <c r="K48" s="120" t="b">
        <v>1</v>
      </c>
      <c r="L48" s="126" t="s">
        <v>3686</v>
      </c>
      <c r="M48" s="120" t="b">
        <v>1</v>
      </c>
      <c r="N48" s="120" t="s">
        <v>3687</v>
      </c>
      <c r="O48" s="307" t="str">
        <f>GRANTS!I48</f>
        <v>11331/543965</v>
      </c>
      <c r="P48" s="120" t="b">
        <v>1</v>
      </c>
      <c r="Q48" s="120" t="b">
        <v>1</v>
      </c>
      <c r="R48" s="120" t="b">
        <v>1</v>
      </c>
      <c r="T48" s="11">
        <f t="shared" si="2"/>
        <v>18</v>
      </c>
      <c r="U48" s="1">
        <f t="shared" si="3"/>
        <v>39</v>
      </c>
    </row>
    <row r="49" spans="1:21" x14ac:dyDescent="0.25">
      <c r="A49" s="117">
        <v>1</v>
      </c>
      <c r="B49" s="118">
        <v>2</v>
      </c>
      <c r="C49" s="303">
        <f>GRANTS!J49</f>
        <v>400130</v>
      </c>
      <c r="D49" s="120" t="b">
        <v>1</v>
      </c>
      <c r="E49" s="304" t="str">
        <f>RIGHT(GRANTS!C49,4)&amp;"."&amp;GRANTS!M49&amp;"."&amp;GRANTS!K49&amp;"."&amp;$C$5</f>
        <v>3523.DFC.CI01.Jn21</v>
      </c>
      <c r="F49" s="305">
        <f t="shared" ca="1" si="0"/>
        <v>44361</v>
      </c>
      <c r="G49" s="306">
        <f>GRANTS!S49</f>
        <v>0</v>
      </c>
      <c r="H49" s="124">
        <f t="shared" ca="1" si="1"/>
        <v>44361</v>
      </c>
      <c r="I49" s="125">
        <v>0</v>
      </c>
      <c r="J49" s="304" t="str">
        <f>LEFT(GRANTS!D49,20)&amp;"."&amp;GRANTSPAY!E49</f>
        <v>Martin Primary Schoo.3523.DFC.CI01.Jn21</v>
      </c>
      <c r="K49" s="120" t="b">
        <v>1</v>
      </c>
      <c r="L49" s="126" t="s">
        <v>3686</v>
      </c>
      <c r="M49" s="120" t="b">
        <v>1</v>
      </c>
      <c r="N49" s="120" t="s">
        <v>3687</v>
      </c>
      <c r="O49" s="307" t="str">
        <f>GRANTS!I49</f>
        <v>11331/543965</v>
      </c>
      <c r="P49" s="120" t="b">
        <v>1</v>
      </c>
      <c r="Q49" s="120" t="b">
        <v>1</v>
      </c>
      <c r="R49" s="120" t="b">
        <v>1</v>
      </c>
      <c r="T49" s="11">
        <f t="shared" si="2"/>
        <v>18</v>
      </c>
      <c r="U49" s="1">
        <f t="shared" si="3"/>
        <v>39</v>
      </c>
    </row>
    <row r="50" spans="1:21" x14ac:dyDescent="0.25">
      <c r="A50" s="117">
        <v>1</v>
      </c>
      <c r="B50" s="118">
        <v>2</v>
      </c>
      <c r="C50" s="303">
        <f>GRANTS!J50</f>
        <v>400048</v>
      </c>
      <c r="D50" s="120" t="b">
        <v>1</v>
      </c>
      <c r="E50" s="304" t="str">
        <f>RIGHT(GRANTS!C50,4)&amp;"."&amp;GRANTS!M50&amp;"."&amp;GRANTS!K50&amp;"."&amp;$C$5</f>
        <v>2042.DFC.CI01.Jn21</v>
      </c>
      <c r="F50" s="305">
        <f t="shared" ca="1" si="0"/>
        <v>44361</v>
      </c>
      <c r="G50" s="306">
        <f>GRANTS!S50</f>
        <v>0</v>
      </c>
      <c r="H50" s="124">
        <f t="shared" ca="1" si="1"/>
        <v>44361</v>
      </c>
      <c r="I50" s="125">
        <v>0</v>
      </c>
      <c r="J50" s="304" t="str">
        <f>LEFT(GRANTS!D50,20)&amp;"."&amp;GRANTSPAY!E50</f>
        <v>Monkfrith School.2042.DFC.CI01.Jn21</v>
      </c>
      <c r="K50" s="120" t="b">
        <v>1</v>
      </c>
      <c r="L50" s="126" t="s">
        <v>3686</v>
      </c>
      <c r="M50" s="120" t="b">
        <v>1</v>
      </c>
      <c r="N50" s="120" t="s">
        <v>3687</v>
      </c>
      <c r="O50" s="307" t="str">
        <f>GRANTS!I50</f>
        <v>11331/543965</v>
      </c>
      <c r="P50" s="120" t="b">
        <v>1</v>
      </c>
      <c r="Q50" s="120" t="b">
        <v>1</v>
      </c>
      <c r="R50" s="120" t="b">
        <v>1</v>
      </c>
      <c r="T50" s="11">
        <f t="shared" si="2"/>
        <v>18</v>
      </c>
      <c r="U50" s="1">
        <f t="shared" si="3"/>
        <v>35</v>
      </c>
    </row>
    <row r="51" spans="1:21" x14ac:dyDescent="0.25">
      <c r="A51" s="117">
        <v>1</v>
      </c>
      <c r="B51" s="118">
        <v>2</v>
      </c>
      <c r="C51" s="303">
        <f>GRANTS!J51</f>
        <v>400087</v>
      </c>
      <c r="D51" s="120" t="b">
        <v>1</v>
      </c>
      <c r="E51" s="304" t="str">
        <f>RIGHT(GRANTS!C51,4)&amp;"."&amp;GRANTS!M51&amp;"."&amp;GRANTS!K51&amp;"."&amp;$C$5</f>
        <v>2044.DFC.CI01.Jn21</v>
      </c>
      <c r="F51" s="305">
        <f t="shared" ca="1" si="0"/>
        <v>44361</v>
      </c>
      <c r="G51" s="306">
        <f>GRANTS!S51</f>
        <v>0</v>
      </c>
      <c r="H51" s="124">
        <f t="shared" ca="1" si="1"/>
        <v>44361</v>
      </c>
      <c r="I51" s="125">
        <v>0</v>
      </c>
      <c r="J51" s="304" t="str">
        <f>LEFT(GRANTS!D51,20)&amp;"."&amp;GRANTSPAY!E51</f>
        <v>Moss Hall Infant Sch.2044.DFC.CI01.Jn21</v>
      </c>
      <c r="K51" s="120" t="b">
        <v>1</v>
      </c>
      <c r="L51" s="126" t="s">
        <v>3686</v>
      </c>
      <c r="M51" s="120" t="b">
        <v>1</v>
      </c>
      <c r="N51" s="120" t="s">
        <v>3687</v>
      </c>
      <c r="O51" s="307" t="str">
        <f>GRANTS!I51</f>
        <v>11331/543965</v>
      </c>
      <c r="P51" s="120" t="b">
        <v>1</v>
      </c>
      <c r="Q51" s="120" t="b">
        <v>1</v>
      </c>
      <c r="R51" s="120" t="b">
        <v>1</v>
      </c>
      <c r="T51" s="11">
        <f t="shared" si="2"/>
        <v>18</v>
      </c>
      <c r="U51" s="1">
        <f t="shared" si="3"/>
        <v>39</v>
      </c>
    </row>
    <row r="52" spans="1:21" x14ac:dyDescent="0.25">
      <c r="A52" s="117">
        <v>1</v>
      </c>
      <c r="B52" s="118">
        <v>2</v>
      </c>
      <c r="C52" s="303">
        <f>GRANTS!J52</f>
        <v>400088</v>
      </c>
      <c r="D52" s="120" t="b">
        <v>1</v>
      </c>
      <c r="E52" s="304" t="str">
        <f>RIGHT(GRANTS!C52,4)&amp;"."&amp;GRANTS!M52&amp;"."&amp;GRANTS!K52&amp;"."&amp;$C$5</f>
        <v>2043.DFC.CI01.Jn21</v>
      </c>
      <c r="F52" s="305">
        <f t="shared" ca="1" si="0"/>
        <v>44361</v>
      </c>
      <c r="G52" s="306">
        <f>GRANTS!S52</f>
        <v>0</v>
      </c>
      <c r="H52" s="124">
        <f t="shared" ca="1" si="1"/>
        <v>44361</v>
      </c>
      <c r="I52" s="125">
        <v>0</v>
      </c>
      <c r="J52" s="304" t="str">
        <f>LEFT(GRANTS!D52,20)&amp;"."&amp;GRANTSPAY!E52</f>
        <v>Moss Hall Junior Sch.2043.DFC.CI01.Jn21</v>
      </c>
      <c r="K52" s="120" t="b">
        <v>1</v>
      </c>
      <c r="L52" s="126" t="s">
        <v>3686</v>
      </c>
      <c r="M52" s="120" t="b">
        <v>1</v>
      </c>
      <c r="N52" s="120" t="s">
        <v>3687</v>
      </c>
      <c r="O52" s="307" t="str">
        <f>GRANTS!I52</f>
        <v>11331/543965</v>
      </c>
      <c r="P52" s="120" t="b">
        <v>1</v>
      </c>
      <c r="Q52" s="120" t="b">
        <v>1</v>
      </c>
      <c r="R52" s="120" t="b">
        <v>1</v>
      </c>
      <c r="T52" s="11">
        <f t="shared" si="2"/>
        <v>18</v>
      </c>
      <c r="U52" s="1">
        <f t="shared" si="3"/>
        <v>39</v>
      </c>
    </row>
    <row r="53" spans="1:21" x14ac:dyDescent="0.25">
      <c r="A53" s="117">
        <v>1</v>
      </c>
      <c r="B53" s="118">
        <v>2</v>
      </c>
      <c r="C53" s="303">
        <f>GRANTS!J53</f>
        <v>400089</v>
      </c>
      <c r="D53" s="120" t="b">
        <v>1</v>
      </c>
      <c r="E53" s="304" t="str">
        <f>RIGHT(GRANTS!C53,4)&amp;"."&amp;GRANTS!M53&amp;"."&amp;GRANTS!K53&amp;"."&amp;$C$5</f>
        <v>2045.DFC.CI01.Jn21</v>
      </c>
      <c r="F53" s="305">
        <f t="shared" ca="1" si="0"/>
        <v>44361</v>
      </c>
      <c r="G53" s="306">
        <f>GRANTS!S53</f>
        <v>0</v>
      </c>
      <c r="H53" s="124">
        <f t="shared" ca="1" si="1"/>
        <v>44361</v>
      </c>
      <c r="I53" s="125">
        <v>0</v>
      </c>
      <c r="J53" s="304" t="str">
        <f>LEFT(GRANTS!D53,20)&amp;"."&amp;GRANTSPAY!E53</f>
        <v>Northside School.2045.DFC.CI01.Jn21</v>
      </c>
      <c r="K53" s="120" t="b">
        <v>1</v>
      </c>
      <c r="L53" s="126" t="s">
        <v>3686</v>
      </c>
      <c r="M53" s="120" t="b">
        <v>1</v>
      </c>
      <c r="N53" s="120" t="s">
        <v>3687</v>
      </c>
      <c r="O53" s="307" t="str">
        <f>GRANTS!I53</f>
        <v>11331/543965</v>
      </c>
      <c r="P53" s="120" t="b">
        <v>1</v>
      </c>
      <c r="Q53" s="120" t="b">
        <v>1</v>
      </c>
      <c r="R53" s="120" t="b">
        <v>1</v>
      </c>
      <c r="T53" s="11">
        <f t="shared" si="2"/>
        <v>18</v>
      </c>
      <c r="U53" s="1">
        <f t="shared" si="3"/>
        <v>35</v>
      </c>
    </row>
    <row r="54" spans="1:21" x14ac:dyDescent="0.25">
      <c r="A54" s="117">
        <v>1</v>
      </c>
      <c r="B54" s="118">
        <v>2</v>
      </c>
      <c r="C54" s="303">
        <f>GRANTS!J54</f>
        <v>400113</v>
      </c>
      <c r="D54" s="120" t="b">
        <v>1</v>
      </c>
      <c r="E54" s="304" t="str">
        <f>RIGHT(GRANTS!C54,4)&amp;"."&amp;GRANTS!M54&amp;"."&amp;GRANTS!K54&amp;"."&amp;$C$5</f>
        <v>2077.DFC.CI01.Jn21</v>
      </c>
      <c r="F54" s="305">
        <f t="shared" ca="1" si="0"/>
        <v>44361</v>
      </c>
      <c r="G54" s="306">
        <f>GRANTS!S54</f>
        <v>0</v>
      </c>
      <c r="H54" s="124">
        <f t="shared" ca="1" si="1"/>
        <v>44361</v>
      </c>
      <c r="I54" s="125">
        <v>0</v>
      </c>
      <c r="J54" s="304" t="str">
        <f>LEFT(GRANTS!D54,20)&amp;"."&amp;GRANTSPAY!E54</f>
        <v>Orion Primary School.2077.DFC.CI01.Jn21</v>
      </c>
      <c r="K54" s="120" t="b">
        <v>1</v>
      </c>
      <c r="L54" s="126" t="s">
        <v>3686</v>
      </c>
      <c r="M54" s="120" t="b">
        <v>1</v>
      </c>
      <c r="N54" s="120" t="s">
        <v>3687</v>
      </c>
      <c r="O54" s="307" t="str">
        <f>GRANTS!I54</f>
        <v>11331/543965</v>
      </c>
      <c r="P54" s="120" t="b">
        <v>1</v>
      </c>
      <c r="Q54" s="120" t="b">
        <v>1</v>
      </c>
      <c r="R54" s="120" t="b">
        <v>1</v>
      </c>
      <c r="T54" s="11">
        <f t="shared" si="2"/>
        <v>18</v>
      </c>
      <c r="U54" s="1">
        <f t="shared" si="3"/>
        <v>39</v>
      </c>
    </row>
    <row r="55" spans="1:21" x14ac:dyDescent="0.25">
      <c r="A55" s="117">
        <v>1</v>
      </c>
      <c r="B55" s="118">
        <v>2</v>
      </c>
      <c r="C55" s="303">
        <f>GRANTS!J55</f>
        <v>400021</v>
      </c>
      <c r="D55" s="120" t="b">
        <v>1</v>
      </c>
      <c r="E55" s="304" t="str">
        <f>RIGHT(GRANTS!C55,4)&amp;"."&amp;GRANTS!M55&amp;"."&amp;GRANTS!K55&amp;"."&amp;$C$5</f>
        <v>5201.DFC.CI01.Jn21</v>
      </c>
      <c r="F55" s="305">
        <f t="shared" ca="1" si="0"/>
        <v>44361</v>
      </c>
      <c r="G55" s="306">
        <f>GRANTS!S55</f>
        <v>0</v>
      </c>
      <c r="H55" s="124">
        <f t="shared" ca="1" si="1"/>
        <v>44361</v>
      </c>
      <c r="I55" s="125">
        <v>0</v>
      </c>
      <c r="J55" s="304" t="str">
        <f>LEFT(GRANTS!D55,20)&amp;"."&amp;GRANTSPAY!E55</f>
        <v>Osidge Primary Schoo.5201.DFC.CI01.Jn21</v>
      </c>
      <c r="K55" s="120" t="b">
        <v>1</v>
      </c>
      <c r="L55" s="126" t="s">
        <v>3686</v>
      </c>
      <c r="M55" s="120" t="b">
        <v>1</v>
      </c>
      <c r="N55" s="120" t="s">
        <v>3687</v>
      </c>
      <c r="O55" s="307" t="str">
        <f>GRANTS!I55</f>
        <v>11331/543965</v>
      </c>
      <c r="P55" s="120" t="b">
        <v>1</v>
      </c>
      <c r="Q55" s="120" t="b">
        <v>1</v>
      </c>
      <c r="R55" s="120" t="b">
        <v>1</v>
      </c>
      <c r="T55" s="11">
        <f t="shared" si="2"/>
        <v>18</v>
      </c>
      <c r="U55" s="1">
        <f t="shared" si="3"/>
        <v>39</v>
      </c>
    </row>
    <row r="56" spans="1:21" x14ac:dyDescent="0.25">
      <c r="A56" s="117">
        <v>1</v>
      </c>
      <c r="B56" s="118">
        <v>2</v>
      </c>
      <c r="C56" s="303">
        <f>GRANTS!J56</f>
        <v>400012</v>
      </c>
      <c r="D56" s="120" t="b">
        <v>1</v>
      </c>
      <c r="E56" s="304" t="str">
        <f>RIGHT(GRANTS!C56,4)&amp;"."&amp;GRANTS!M56&amp;"."&amp;GRANTS!K56&amp;"."&amp;$C$5</f>
        <v>2071.DFC.CI01.Jn21</v>
      </c>
      <c r="F56" s="305">
        <f t="shared" ca="1" si="0"/>
        <v>44361</v>
      </c>
      <c r="G56" s="306">
        <f>GRANTS!S56</f>
        <v>0</v>
      </c>
      <c r="H56" s="124">
        <f t="shared" ca="1" si="1"/>
        <v>44361</v>
      </c>
      <c r="I56" s="125">
        <v>0</v>
      </c>
      <c r="J56" s="304" t="str">
        <f>LEFT(GRANTS!D56,20)&amp;"."&amp;GRANTSPAY!E56</f>
        <v>Queenswell Infant an.2071.DFC.CI01.Jn21</v>
      </c>
      <c r="K56" s="120" t="b">
        <v>1</v>
      </c>
      <c r="L56" s="126" t="s">
        <v>3686</v>
      </c>
      <c r="M56" s="120" t="b">
        <v>1</v>
      </c>
      <c r="N56" s="120" t="s">
        <v>3687</v>
      </c>
      <c r="O56" s="307" t="str">
        <f>GRANTS!I56</f>
        <v>11331/543965</v>
      </c>
      <c r="P56" s="120" t="b">
        <v>1</v>
      </c>
      <c r="Q56" s="120" t="b">
        <v>1</v>
      </c>
      <c r="R56" s="120" t="b">
        <v>1</v>
      </c>
      <c r="T56" s="11">
        <f t="shared" si="2"/>
        <v>18</v>
      </c>
      <c r="U56" s="1">
        <f t="shared" si="3"/>
        <v>39</v>
      </c>
    </row>
    <row r="57" spans="1:21" x14ac:dyDescent="0.25">
      <c r="A57" s="117">
        <v>1</v>
      </c>
      <c r="B57" s="118">
        <v>2</v>
      </c>
      <c r="C57" s="303">
        <f>GRANTS!J57</f>
        <v>400012</v>
      </c>
      <c r="D57" s="120" t="b">
        <v>1</v>
      </c>
      <c r="E57" s="304" t="str">
        <f>RIGHT(GRANTS!C57,4)&amp;"."&amp;GRANTS!M57&amp;"."&amp;GRANTS!K57&amp;"."&amp;$C$5</f>
        <v>2072.DFC.CI01.Jn21</v>
      </c>
      <c r="F57" s="305">
        <f t="shared" ca="1" si="0"/>
        <v>44361</v>
      </c>
      <c r="G57" s="306">
        <f>GRANTS!S57</f>
        <v>0</v>
      </c>
      <c r="H57" s="124">
        <f t="shared" ca="1" si="1"/>
        <v>44361</v>
      </c>
      <c r="I57" s="125">
        <v>0</v>
      </c>
      <c r="J57" s="304" t="str">
        <f>LEFT(GRANTS!D57,20)&amp;"."&amp;GRANTSPAY!E57</f>
        <v>Queenswell Junior Sc.2072.DFC.CI01.Jn21</v>
      </c>
      <c r="K57" s="120" t="b">
        <v>1</v>
      </c>
      <c r="L57" s="126" t="s">
        <v>3686</v>
      </c>
      <c r="M57" s="120" t="b">
        <v>1</v>
      </c>
      <c r="N57" s="120" t="s">
        <v>3687</v>
      </c>
      <c r="O57" s="307" t="str">
        <f>GRANTS!I57</f>
        <v>11331/543965</v>
      </c>
      <c r="P57" s="120" t="b">
        <v>1</v>
      </c>
      <c r="Q57" s="120" t="b">
        <v>1</v>
      </c>
      <c r="R57" s="120" t="b">
        <v>1</v>
      </c>
      <c r="T57" s="11">
        <f t="shared" si="2"/>
        <v>18</v>
      </c>
      <c r="U57" s="1">
        <f t="shared" si="3"/>
        <v>39</v>
      </c>
    </row>
    <row r="58" spans="1:21" x14ac:dyDescent="0.25">
      <c r="A58" s="117">
        <v>1</v>
      </c>
      <c r="B58" s="118">
        <v>2</v>
      </c>
      <c r="C58" s="303">
        <f>GRANTS!J58</f>
        <v>400038</v>
      </c>
      <c r="D58" s="120" t="b">
        <v>1</v>
      </c>
      <c r="E58" s="304" t="str">
        <f>RIGHT(GRANTS!C58,4)&amp;"."&amp;GRANTS!M58&amp;"."&amp;GRANTS!K58&amp;"."&amp;$C$5</f>
        <v>2070.DFC.CI01.Jn21</v>
      </c>
      <c r="F58" s="305">
        <f t="shared" ca="1" si="0"/>
        <v>44361</v>
      </c>
      <c r="G58" s="306">
        <f>GRANTS!S58</f>
        <v>0</v>
      </c>
      <c r="H58" s="124">
        <f t="shared" ca="1" si="1"/>
        <v>44361</v>
      </c>
      <c r="I58" s="125">
        <v>0</v>
      </c>
      <c r="J58" s="304" t="str">
        <f>LEFT(GRANTS!D58,20)&amp;"."&amp;GRANTSPAY!E58</f>
        <v>Sunnyfields Primary .2070.DFC.CI01.Jn21</v>
      </c>
      <c r="K58" s="120" t="b">
        <v>1</v>
      </c>
      <c r="L58" s="126" t="s">
        <v>3686</v>
      </c>
      <c r="M58" s="120" t="b">
        <v>1</v>
      </c>
      <c r="N58" s="120" t="s">
        <v>3687</v>
      </c>
      <c r="O58" s="307" t="str">
        <f>GRANTS!I58</f>
        <v>11331/543965</v>
      </c>
      <c r="P58" s="120" t="b">
        <v>1</v>
      </c>
      <c r="Q58" s="120" t="b">
        <v>1</v>
      </c>
      <c r="R58" s="120" t="b">
        <v>1</v>
      </c>
      <c r="T58" s="11">
        <f t="shared" si="2"/>
        <v>18</v>
      </c>
      <c r="U58" s="1">
        <f t="shared" si="3"/>
        <v>39</v>
      </c>
    </row>
    <row r="59" spans="1:21" x14ac:dyDescent="0.25">
      <c r="A59" s="117">
        <v>1</v>
      </c>
      <c r="B59" s="118">
        <v>2</v>
      </c>
      <c r="C59" s="303">
        <f>GRANTS!J59</f>
        <v>400101</v>
      </c>
      <c r="D59" s="120" t="b">
        <v>1</v>
      </c>
      <c r="E59" s="304" t="str">
        <f>RIGHT(GRANTS!C59,4)&amp;"."&amp;GRANTS!M59&amp;"."&amp;GRANTS!K59&amp;"."&amp;$C$5</f>
        <v>2055.DFC.CI01.Jn21</v>
      </c>
      <c r="F59" s="305">
        <f t="shared" ca="1" si="0"/>
        <v>44361</v>
      </c>
      <c r="G59" s="306">
        <f>GRANTS!S59</f>
        <v>0</v>
      </c>
      <c r="H59" s="124">
        <f t="shared" ca="1" si="1"/>
        <v>44361</v>
      </c>
      <c r="I59" s="125">
        <v>0</v>
      </c>
      <c r="J59" s="304" t="str">
        <f>LEFT(GRANTS!D59,20)&amp;"."&amp;GRANTSPAY!E59</f>
        <v>Tudor School.2055.DFC.CI01.Jn21</v>
      </c>
      <c r="K59" s="120" t="b">
        <v>1</v>
      </c>
      <c r="L59" s="126" t="s">
        <v>3686</v>
      </c>
      <c r="M59" s="120" t="b">
        <v>1</v>
      </c>
      <c r="N59" s="120" t="s">
        <v>3687</v>
      </c>
      <c r="O59" s="307" t="str">
        <f>GRANTS!I59</f>
        <v>11331/543965</v>
      </c>
      <c r="P59" s="120" t="b">
        <v>1</v>
      </c>
      <c r="Q59" s="120" t="b">
        <v>1</v>
      </c>
      <c r="R59" s="120" t="b">
        <v>1</v>
      </c>
      <c r="T59" s="11">
        <f t="shared" si="2"/>
        <v>18</v>
      </c>
      <c r="U59" s="1">
        <f t="shared" si="3"/>
        <v>31</v>
      </c>
    </row>
    <row r="60" spans="1:21" x14ac:dyDescent="0.25">
      <c r="A60" s="117">
        <v>1</v>
      </c>
      <c r="B60" s="118">
        <v>2</v>
      </c>
      <c r="C60" s="303">
        <f>GRANTS!J60</f>
        <v>400053</v>
      </c>
      <c r="D60" s="120" t="b">
        <v>1</v>
      </c>
      <c r="E60" s="304" t="str">
        <f>RIGHT(GRANTS!C60,4)&amp;"."&amp;GRANTS!M60&amp;"."&amp;GRANTS!K60&amp;"."&amp;$C$5</f>
        <v>2057.DFC.CI01.Jn21</v>
      </c>
      <c r="F60" s="305">
        <f t="shared" ca="1" si="0"/>
        <v>44361</v>
      </c>
      <c r="G60" s="306">
        <f>GRANTS!S60</f>
        <v>0</v>
      </c>
      <c r="H60" s="124">
        <f t="shared" ca="1" si="1"/>
        <v>44361</v>
      </c>
      <c r="I60" s="125">
        <v>0</v>
      </c>
      <c r="J60" s="304" t="str">
        <f>LEFT(GRANTS!D60,20)&amp;"."&amp;GRANTSPAY!E60</f>
        <v>Underhill School.2057.DFC.CI01.Jn21</v>
      </c>
      <c r="K60" s="120" t="b">
        <v>1</v>
      </c>
      <c r="L60" s="126" t="s">
        <v>3686</v>
      </c>
      <c r="M60" s="120" t="b">
        <v>1</v>
      </c>
      <c r="N60" s="120" t="s">
        <v>3687</v>
      </c>
      <c r="O60" s="307" t="str">
        <f>GRANTS!I60</f>
        <v>11331/543965</v>
      </c>
      <c r="P60" s="120" t="b">
        <v>1</v>
      </c>
      <c r="Q60" s="120" t="b">
        <v>1</v>
      </c>
      <c r="R60" s="120" t="b">
        <v>1</v>
      </c>
      <c r="T60" s="11">
        <f t="shared" si="2"/>
        <v>18</v>
      </c>
      <c r="U60" s="1">
        <f t="shared" si="3"/>
        <v>35</v>
      </c>
    </row>
    <row r="61" spans="1:21" x14ac:dyDescent="0.25">
      <c r="A61" s="117">
        <v>1</v>
      </c>
      <c r="B61" s="118">
        <v>2</v>
      </c>
      <c r="C61" s="303">
        <f>GRANTS!J61</f>
        <v>400111</v>
      </c>
      <c r="D61" s="120" t="b">
        <v>1</v>
      </c>
      <c r="E61" s="304" t="str">
        <f>RIGHT(GRANTS!C61,4)&amp;"."&amp;GRANTS!M61&amp;"."&amp;GRANTS!K61&amp;"."&amp;$C$5</f>
        <v>2076.DFC.CI01.Jn21</v>
      </c>
      <c r="F61" s="305">
        <f t="shared" ca="1" si="0"/>
        <v>44361</v>
      </c>
      <c r="G61" s="306">
        <f>GRANTS!S61</f>
        <v>0</v>
      </c>
      <c r="H61" s="124">
        <f t="shared" ca="1" si="1"/>
        <v>44361</v>
      </c>
      <c r="I61" s="125">
        <v>0</v>
      </c>
      <c r="J61" s="304" t="str">
        <f>LEFT(GRANTS!D61,20)&amp;"."&amp;GRANTSPAY!E61</f>
        <v>Wessex  Gardens Prim.2076.DFC.CI01.Jn21</v>
      </c>
      <c r="K61" s="120" t="b">
        <v>1</v>
      </c>
      <c r="L61" s="126" t="s">
        <v>3686</v>
      </c>
      <c r="M61" s="120" t="b">
        <v>1</v>
      </c>
      <c r="N61" s="120" t="s">
        <v>3687</v>
      </c>
      <c r="O61" s="307" t="str">
        <f>GRANTS!I61</f>
        <v>11331/543965</v>
      </c>
      <c r="P61" s="120" t="b">
        <v>1</v>
      </c>
      <c r="Q61" s="120" t="b">
        <v>1</v>
      </c>
      <c r="R61" s="120" t="b">
        <v>1</v>
      </c>
      <c r="T61" s="11">
        <f t="shared" si="2"/>
        <v>18</v>
      </c>
      <c r="U61" s="1">
        <f t="shared" si="3"/>
        <v>39</v>
      </c>
    </row>
    <row r="62" spans="1:21" x14ac:dyDescent="0.25">
      <c r="A62" s="117">
        <v>1</v>
      </c>
      <c r="B62" s="118">
        <v>2</v>
      </c>
      <c r="C62" s="303">
        <f>GRANTS!J62</f>
        <v>400011</v>
      </c>
      <c r="D62" s="120" t="b">
        <v>1</v>
      </c>
      <c r="E62" s="304" t="str">
        <f>RIGHT(GRANTS!C62,4)&amp;"."&amp;GRANTS!M62&amp;"."&amp;GRANTS!K62&amp;"."&amp;$C$5</f>
        <v>2060.DFC.CI01.Jn21</v>
      </c>
      <c r="F62" s="305">
        <f t="shared" ca="1" si="0"/>
        <v>44361</v>
      </c>
      <c r="G62" s="306">
        <f>GRANTS!S62</f>
        <v>0</v>
      </c>
      <c r="H62" s="124">
        <f t="shared" ca="1" si="1"/>
        <v>44361</v>
      </c>
      <c r="I62" s="125">
        <v>0</v>
      </c>
      <c r="J62" s="304" t="str">
        <f>LEFT(GRANTS!D62,20)&amp;"."&amp;GRANTSPAY!E62</f>
        <v>Whitings Hill Primar.2060.DFC.CI01.Jn21</v>
      </c>
      <c r="K62" s="120" t="b">
        <v>1</v>
      </c>
      <c r="L62" s="126" t="s">
        <v>3686</v>
      </c>
      <c r="M62" s="120" t="b">
        <v>1</v>
      </c>
      <c r="N62" s="120" t="s">
        <v>3687</v>
      </c>
      <c r="O62" s="307" t="str">
        <f>GRANTS!I62</f>
        <v>11331/543965</v>
      </c>
      <c r="P62" s="120" t="b">
        <v>1</v>
      </c>
      <c r="Q62" s="120" t="b">
        <v>1</v>
      </c>
      <c r="R62" s="120" t="b">
        <v>1</v>
      </c>
      <c r="T62" s="11">
        <f t="shared" si="2"/>
        <v>18</v>
      </c>
      <c r="U62" s="1">
        <f t="shared" si="3"/>
        <v>39</v>
      </c>
    </row>
    <row r="63" spans="1:21" x14ac:dyDescent="0.25">
      <c r="A63" s="117">
        <v>1</v>
      </c>
      <c r="B63" s="118">
        <v>2</v>
      </c>
      <c r="C63" s="303">
        <f>GRANTS!J63</f>
        <v>400117</v>
      </c>
      <c r="D63" s="120" t="b">
        <v>1</v>
      </c>
      <c r="E63" s="304" t="str">
        <f>RIGHT(GRANTS!C63,4)&amp;"."&amp;GRANTS!M63&amp;"."&amp;GRANTS!K63&amp;"."&amp;$C$5</f>
        <v>3518.DFC.CI01.Jn21</v>
      </c>
      <c r="F63" s="305">
        <f t="shared" ca="1" si="0"/>
        <v>44361</v>
      </c>
      <c r="G63" s="306">
        <f>GRANTS!S63</f>
        <v>0</v>
      </c>
      <c r="H63" s="124">
        <f t="shared" ca="1" si="1"/>
        <v>44361</v>
      </c>
      <c r="I63" s="125">
        <v>0</v>
      </c>
      <c r="J63" s="304" t="str">
        <f>LEFT(GRANTS!D63,20)&amp;"."&amp;GRANTSPAY!E63</f>
        <v>Woodcroft Primary Sc.3518.DFC.CI01.Jn21</v>
      </c>
      <c r="K63" s="120" t="b">
        <v>1</v>
      </c>
      <c r="L63" s="126" t="s">
        <v>3686</v>
      </c>
      <c r="M63" s="120" t="b">
        <v>1</v>
      </c>
      <c r="N63" s="120" t="s">
        <v>3687</v>
      </c>
      <c r="O63" s="307" t="str">
        <f>GRANTS!I63</f>
        <v>11331/543965</v>
      </c>
      <c r="P63" s="120" t="b">
        <v>1</v>
      </c>
      <c r="Q63" s="120" t="b">
        <v>1</v>
      </c>
      <c r="R63" s="120" t="b">
        <v>1</v>
      </c>
      <c r="T63" s="11">
        <f t="shared" si="2"/>
        <v>18</v>
      </c>
      <c r="U63" s="1">
        <f t="shared" si="3"/>
        <v>39</v>
      </c>
    </row>
    <row r="64" spans="1:21" x14ac:dyDescent="0.25">
      <c r="A64" s="117">
        <v>1</v>
      </c>
      <c r="B64" s="118">
        <v>2</v>
      </c>
      <c r="C64" s="303">
        <f>GRANTS!J64</f>
        <v>400004</v>
      </c>
      <c r="D64" s="120" t="b">
        <v>1</v>
      </c>
      <c r="E64" s="304" t="str">
        <f>RIGHT(GRANTS!C64,4)&amp;"."&amp;GRANTS!M64&amp;"."&amp;GRANTS!K64&amp;"."&amp;$C$5</f>
        <v>2054.DFC.CI01.Jn21</v>
      </c>
      <c r="F64" s="305">
        <f t="shared" ca="1" si="0"/>
        <v>44361</v>
      </c>
      <c r="G64" s="306">
        <f>GRANTS!S64</f>
        <v>0</v>
      </c>
      <c r="H64" s="124">
        <f t="shared" ca="1" si="1"/>
        <v>44361</v>
      </c>
      <c r="I64" s="125">
        <v>0</v>
      </c>
      <c r="J64" s="304" t="str">
        <f>LEFT(GRANTS!D64,20)&amp;"."&amp;GRANTSPAY!E64</f>
        <v>Woodridge  Primary S.2054.DFC.CI01.Jn21</v>
      </c>
      <c r="K64" s="120" t="b">
        <v>1</v>
      </c>
      <c r="L64" s="126" t="s">
        <v>3686</v>
      </c>
      <c r="M64" s="120" t="b">
        <v>1</v>
      </c>
      <c r="N64" s="120" t="s">
        <v>3687</v>
      </c>
      <c r="O64" s="307" t="str">
        <f>GRANTS!I64</f>
        <v>11331/543965</v>
      </c>
      <c r="P64" s="120" t="b">
        <v>1</v>
      </c>
      <c r="Q64" s="120" t="b">
        <v>1</v>
      </c>
      <c r="R64" s="120" t="b">
        <v>1</v>
      </c>
      <c r="T64" s="11">
        <f t="shared" si="2"/>
        <v>18</v>
      </c>
      <c r="U64" s="1">
        <f t="shared" si="3"/>
        <v>39</v>
      </c>
    </row>
    <row r="65" spans="1:21" x14ac:dyDescent="0.25">
      <c r="A65" s="117">
        <v>1</v>
      </c>
      <c r="B65" s="118">
        <v>2</v>
      </c>
      <c r="C65" s="303">
        <f>GRANTS!J65</f>
        <v>400157</v>
      </c>
      <c r="D65" s="120" t="b">
        <v>1</v>
      </c>
      <c r="E65" s="304" t="str">
        <f>RIGHT(GRANTS!C65,4)&amp;"."&amp;GRANTS!M65&amp;"."&amp;GRANTS!K65&amp;"."&amp;$C$5</f>
        <v>1102.DFC.CI01.Jn21</v>
      </c>
      <c r="F65" s="305">
        <f t="shared" ca="1" si="0"/>
        <v>44361</v>
      </c>
      <c r="G65" s="306">
        <f>GRANTS!S65</f>
        <v>0</v>
      </c>
      <c r="H65" s="124">
        <f t="shared" ca="1" si="1"/>
        <v>44361</v>
      </c>
      <c r="I65" s="125">
        <v>0</v>
      </c>
      <c r="J65" s="304" t="str">
        <f>LEFT(GRANTS!D65,20)&amp;"."&amp;GRANTSPAY!E65</f>
        <v>Northgate.1102.DFC.CI01.Jn21</v>
      </c>
      <c r="K65" s="120" t="b">
        <v>1</v>
      </c>
      <c r="L65" s="126" t="s">
        <v>3686</v>
      </c>
      <c r="M65" s="120" t="b">
        <v>1</v>
      </c>
      <c r="N65" s="120" t="s">
        <v>3687</v>
      </c>
      <c r="O65" s="307" t="str">
        <f>GRANTS!I65</f>
        <v>11340/543965</v>
      </c>
      <c r="P65" s="120" t="b">
        <v>1</v>
      </c>
      <c r="Q65" s="120" t="b">
        <v>1</v>
      </c>
      <c r="R65" s="120" t="b">
        <v>1</v>
      </c>
      <c r="T65" s="11">
        <f t="shared" si="2"/>
        <v>18</v>
      </c>
      <c r="U65" s="1">
        <f t="shared" si="3"/>
        <v>28</v>
      </c>
    </row>
    <row r="66" spans="1:21" x14ac:dyDescent="0.25">
      <c r="A66" s="117">
        <v>1</v>
      </c>
      <c r="B66" s="118">
        <v>2</v>
      </c>
      <c r="C66" s="303">
        <f>GRANTS!J66</f>
        <v>400156</v>
      </c>
      <c r="D66" s="120" t="b">
        <v>1</v>
      </c>
      <c r="E66" s="304" t="str">
        <f>RIGHT(GRANTS!C66,4)&amp;"."&amp;GRANTS!M66&amp;"."&amp;GRANTS!K66&amp;"."&amp;$C$5</f>
        <v>1100.DFC.CI01.Jn21</v>
      </c>
      <c r="F66" s="305">
        <f t="shared" ca="1" si="0"/>
        <v>44361</v>
      </c>
      <c r="G66" s="306">
        <f>GRANTS!S66</f>
        <v>0</v>
      </c>
      <c r="H66" s="124">
        <f t="shared" ca="1" si="1"/>
        <v>44361</v>
      </c>
      <c r="I66" s="125">
        <v>0</v>
      </c>
      <c r="J66" s="304" t="str">
        <f>LEFT(GRANTS!D66,20)&amp;"."&amp;GRANTSPAY!E66</f>
        <v>Pavilion.1100.DFC.CI01.Jn21</v>
      </c>
      <c r="K66" s="120" t="b">
        <v>1</v>
      </c>
      <c r="L66" s="126" t="s">
        <v>3686</v>
      </c>
      <c r="M66" s="120" t="b">
        <v>1</v>
      </c>
      <c r="N66" s="120" t="s">
        <v>3687</v>
      </c>
      <c r="O66" s="307" t="str">
        <f>GRANTS!I66</f>
        <v>11340/543965</v>
      </c>
      <c r="P66" s="120" t="b">
        <v>1</v>
      </c>
      <c r="Q66" s="120" t="b">
        <v>1</v>
      </c>
      <c r="R66" s="120" t="b">
        <v>1</v>
      </c>
      <c r="T66" s="11">
        <f t="shared" si="2"/>
        <v>18</v>
      </c>
      <c r="U66" s="1">
        <f t="shared" si="3"/>
        <v>27</v>
      </c>
    </row>
    <row r="67" spans="1:21" x14ac:dyDescent="0.25">
      <c r="A67" s="117">
        <v>1</v>
      </c>
      <c r="B67" s="118">
        <v>2</v>
      </c>
      <c r="C67" s="303">
        <f>GRANTS!J67</f>
        <v>400033</v>
      </c>
      <c r="D67" s="120" t="b">
        <v>1</v>
      </c>
      <c r="E67" s="304" t="str">
        <f>RIGHT(GRANTS!C67,4)&amp;"."&amp;GRANTS!M67&amp;"."&amp;GRANTS!K67&amp;"."&amp;$C$5</f>
        <v>4003.DFC.CI01.Jn21</v>
      </c>
      <c r="F67" s="305">
        <f t="shared" ca="1" si="0"/>
        <v>44361</v>
      </c>
      <c r="G67" s="306">
        <f>GRANTS!S67</f>
        <v>0</v>
      </c>
      <c r="H67" s="124">
        <f t="shared" ca="1" si="1"/>
        <v>44361</v>
      </c>
      <c r="I67" s="125">
        <v>0</v>
      </c>
      <c r="J67" s="304" t="str">
        <f>LEFT(GRANTS!D67,20)&amp;"."&amp;GRANTSPAY!E67</f>
        <v>Friern Barnet School.4003.DFC.CI01.Jn21</v>
      </c>
      <c r="K67" s="120" t="b">
        <v>1</v>
      </c>
      <c r="L67" s="126" t="s">
        <v>3686</v>
      </c>
      <c r="M67" s="120" t="b">
        <v>1</v>
      </c>
      <c r="N67" s="120" t="s">
        <v>3687</v>
      </c>
      <c r="O67" s="307" t="str">
        <f>GRANTS!I67</f>
        <v>11339/543965</v>
      </c>
      <c r="P67" s="120" t="b">
        <v>1</v>
      </c>
      <c r="Q67" s="120" t="b">
        <v>1</v>
      </c>
      <c r="R67" s="120" t="b">
        <v>1</v>
      </c>
      <c r="T67" s="11">
        <f t="shared" si="2"/>
        <v>18</v>
      </c>
      <c r="U67" s="1">
        <f t="shared" si="3"/>
        <v>39</v>
      </c>
    </row>
    <row r="68" spans="1:21" x14ac:dyDescent="0.25">
      <c r="A68" s="117">
        <v>1</v>
      </c>
      <c r="B68" s="118">
        <v>2</v>
      </c>
      <c r="C68" s="303">
        <f>GRANTS!J68</f>
        <v>400063</v>
      </c>
      <c r="D68" s="120" t="b">
        <v>1</v>
      </c>
      <c r="E68" s="304" t="str">
        <f>RIGHT(GRANTS!C68,4)&amp;"."&amp;GRANTS!M68&amp;"."&amp;GRANTS!K68&amp;"."&amp;$C$5</f>
        <v>7010.DFC.CI01.Jn21</v>
      </c>
      <c r="F68" s="305">
        <f t="shared" ca="1" si="0"/>
        <v>44361</v>
      </c>
      <c r="G68" s="306">
        <f>GRANTS!S68</f>
        <v>0</v>
      </c>
      <c r="H68" s="124">
        <f t="shared" ca="1" si="1"/>
        <v>44361</v>
      </c>
      <c r="I68" s="125">
        <v>0</v>
      </c>
      <c r="J68" s="304" t="str">
        <f>LEFT(GRANTS!D68,20)&amp;"."&amp;GRANTSPAY!E68</f>
        <v>Mapledown.7010.DFC.CI01.Jn21</v>
      </c>
      <c r="K68" s="120" t="b">
        <v>1</v>
      </c>
      <c r="L68" s="126" t="s">
        <v>3686</v>
      </c>
      <c r="M68" s="120" t="b">
        <v>1</v>
      </c>
      <c r="N68" s="120" t="s">
        <v>3687</v>
      </c>
      <c r="O68" s="307" t="str">
        <f>GRANTS!I68</f>
        <v>11340/543965</v>
      </c>
      <c r="P68" s="120" t="b">
        <v>1</v>
      </c>
      <c r="Q68" s="120" t="b">
        <v>1</v>
      </c>
      <c r="R68" s="120" t="b">
        <v>1</v>
      </c>
      <c r="T68" s="11">
        <f t="shared" si="2"/>
        <v>18</v>
      </c>
      <c r="U68" s="1">
        <f t="shared" si="3"/>
        <v>28</v>
      </c>
    </row>
    <row r="69" spans="1:21" x14ac:dyDescent="0.25">
      <c r="A69" s="117">
        <v>1</v>
      </c>
      <c r="B69" s="118">
        <v>2</v>
      </c>
      <c r="C69" s="303">
        <f>GRANTS!J69</f>
        <v>400034</v>
      </c>
      <c r="D69" s="120" t="b">
        <v>1</v>
      </c>
      <c r="E69" s="304" t="str">
        <f>RIGHT(GRANTS!C69,4)&amp;"."&amp;GRANTS!M69&amp;"."&amp;GRANTS!K69&amp;"."&amp;$C$5</f>
        <v>7005.DFC.CI01.Jn21</v>
      </c>
      <c r="F69" s="305">
        <f t="shared" ca="1" si="0"/>
        <v>44361</v>
      </c>
      <c r="G69" s="306">
        <f>GRANTS!S69</f>
        <v>0</v>
      </c>
      <c r="H69" s="124">
        <f t="shared" ca="1" si="1"/>
        <v>44361</v>
      </c>
      <c r="I69" s="125">
        <v>0</v>
      </c>
      <c r="J69" s="304" t="str">
        <f>LEFT(GRANTS!D69,20)&amp;"."&amp;GRANTSPAY!E69</f>
        <v>Northway.7005.DFC.CI01.Jn21</v>
      </c>
      <c r="K69" s="120" t="b">
        <v>1</v>
      </c>
      <c r="L69" s="126" t="s">
        <v>3686</v>
      </c>
      <c r="M69" s="120" t="b">
        <v>1</v>
      </c>
      <c r="N69" s="120" t="s">
        <v>3687</v>
      </c>
      <c r="O69" s="307" t="str">
        <f>GRANTS!I69</f>
        <v>11340/543965</v>
      </c>
      <c r="P69" s="120" t="b">
        <v>1</v>
      </c>
      <c r="Q69" s="120" t="b">
        <v>1</v>
      </c>
      <c r="R69" s="120" t="b">
        <v>1</v>
      </c>
      <c r="T69" s="11">
        <f t="shared" si="2"/>
        <v>18</v>
      </c>
      <c r="U69" s="1">
        <f t="shared" si="3"/>
        <v>27</v>
      </c>
    </row>
    <row r="70" spans="1:21" x14ac:dyDescent="0.25">
      <c r="A70" s="117">
        <v>1</v>
      </c>
      <c r="B70" s="118">
        <v>2</v>
      </c>
      <c r="C70" s="303">
        <f>GRANTS!J70</f>
        <v>400091</v>
      </c>
      <c r="D70" s="120" t="b">
        <v>1</v>
      </c>
      <c r="E70" s="304" t="str">
        <f>RIGHT(GRANTS!C70,4)&amp;"."&amp;GRANTS!M70&amp;"."&amp;GRANTS!K70&amp;"."&amp;$C$5</f>
        <v>7009.DFC.CI01.Jn21</v>
      </c>
      <c r="F70" s="305">
        <f t="shared" ca="1" si="0"/>
        <v>44361</v>
      </c>
      <c r="G70" s="306">
        <f>GRANTS!S70</f>
        <v>0</v>
      </c>
      <c r="H70" s="124">
        <f t="shared" ca="1" si="1"/>
        <v>44361</v>
      </c>
      <c r="I70" s="125">
        <v>0</v>
      </c>
      <c r="J70" s="304" t="str">
        <f>LEFT(GRANTS!D70,20)&amp;"."&amp;GRANTSPAY!E70</f>
        <v>Oakleigh.7009.DFC.CI01.Jn21</v>
      </c>
      <c r="K70" s="120" t="b">
        <v>1</v>
      </c>
      <c r="L70" s="126" t="s">
        <v>3686</v>
      </c>
      <c r="M70" s="120" t="b">
        <v>1</v>
      </c>
      <c r="N70" s="120" t="s">
        <v>3687</v>
      </c>
      <c r="O70" s="307" t="str">
        <f>GRANTS!I70</f>
        <v>11340/543965</v>
      </c>
      <c r="P70" s="120" t="b">
        <v>1</v>
      </c>
      <c r="Q70" s="120" t="b">
        <v>1</v>
      </c>
      <c r="R70" s="120" t="b">
        <v>1</v>
      </c>
      <c r="T70" s="11">
        <f t="shared" si="2"/>
        <v>18</v>
      </c>
      <c r="U70" s="1">
        <f t="shared" si="3"/>
        <v>27</v>
      </c>
    </row>
    <row r="71" spans="1:21" x14ac:dyDescent="0.25">
      <c r="A71" s="117">
        <v>1</v>
      </c>
      <c r="B71" s="118">
        <v>2</v>
      </c>
      <c r="C71" s="303">
        <f>GRANTS!J71</f>
        <v>400125</v>
      </c>
      <c r="D71" s="120" t="b">
        <v>1</v>
      </c>
      <c r="E71" s="304" t="str">
        <f>RIGHT(GRANTS!C71,4)&amp;"."&amp;GRANTS!M71&amp;"."&amp;GRANTS!K71&amp;"."&amp;$C$5</f>
        <v>3520.PEGrt.I18.Jn21</v>
      </c>
      <c r="F71" s="305">
        <f t="shared" ca="1" si="0"/>
        <v>44361</v>
      </c>
      <c r="G71" s="306">
        <f>GRANTS!S71</f>
        <v>0</v>
      </c>
      <c r="H71" s="124">
        <f t="shared" ca="1" si="1"/>
        <v>44361</v>
      </c>
      <c r="I71" s="125">
        <v>0</v>
      </c>
      <c r="J71" s="304" t="str">
        <f>LEFT(GRANTS!D71,20)&amp;"."&amp;GRANTSPAY!E71</f>
        <v>Akiva School.3520.PEGrt.I18.Jn21</v>
      </c>
      <c r="K71" s="120" t="b">
        <v>1</v>
      </c>
      <c r="L71" s="126" t="s">
        <v>3686</v>
      </c>
      <c r="M71" s="120" t="b">
        <v>1</v>
      </c>
      <c r="N71" s="120" t="s">
        <v>3687</v>
      </c>
      <c r="O71" s="307" t="str">
        <f>GRANTS!I71</f>
        <v>10166/543965</v>
      </c>
      <c r="P71" s="120" t="b">
        <v>1</v>
      </c>
      <c r="Q71" s="120" t="b">
        <v>1</v>
      </c>
      <c r="R71" s="120" t="b">
        <v>1</v>
      </c>
      <c r="T71" s="11">
        <f t="shared" si="2"/>
        <v>19</v>
      </c>
      <c r="U71" s="1">
        <f t="shared" si="3"/>
        <v>32</v>
      </c>
    </row>
    <row r="72" spans="1:21" x14ac:dyDescent="0.25">
      <c r="A72" s="117">
        <v>1</v>
      </c>
      <c r="B72" s="118">
        <v>2</v>
      </c>
      <c r="C72" s="303">
        <f>GRANTS!J72</f>
        <v>400069</v>
      </c>
      <c r="D72" s="120" t="b">
        <v>1</v>
      </c>
      <c r="E72" s="304" t="str">
        <f>RIGHT(GRANTS!C72,4)&amp;"."&amp;GRANTS!M72&amp;"."&amp;GRANTS!K72&amp;"."&amp;$C$5</f>
        <v>3300.PEGrt.I18.Jn21</v>
      </c>
      <c r="F72" s="305">
        <f t="shared" ca="1" si="0"/>
        <v>44361</v>
      </c>
      <c r="G72" s="306">
        <f>GRANTS!S72</f>
        <v>0</v>
      </c>
      <c r="H72" s="124">
        <f t="shared" ca="1" si="1"/>
        <v>44361</v>
      </c>
      <c r="I72" s="125">
        <v>0</v>
      </c>
      <c r="J72" s="304" t="str">
        <f>LEFT(GRANTS!D72,20)&amp;"."&amp;GRANTSPAY!E72</f>
        <v>All Saints' CE Prima.3300.PEGrt.I18.Jn21</v>
      </c>
      <c r="K72" s="120" t="b">
        <v>1</v>
      </c>
      <c r="L72" s="126" t="s">
        <v>3686</v>
      </c>
      <c r="M72" s="120" t="b">
        <v>1</v>
      </c>
      <c r="N72" s="120" t="s">
        <v>3687</v>
      </c>
      <c r="O72" s="307" t="str">
        <f>GRANTS!I72</f>
        <v>10166/543965</v>
      </c>
      <c r="P72" s="120" t="b">
        <v>1</v>
      </c>
      <c r="Q72" s="120" t="b">
        <v>1</v>
      </c>
      <c r="R72" s="120" t="b">
        <v>1</v>
      </c>
      <c r="T72" s="11">
        <f t="shared" si="2"/>
        <v>19</v>
      </c>
      <c r="U72" s="1">
        <f t="shared" si="3"/>
        <v>40</v>
      </c>
    </row>
    <row r="73" spans="1:21" x14ac:dyDescent="0.25">
      <c r="A73" s="117">
        <v>1</v>
      </c>
      <c r="B73" s="118">
        <v>2</v>
      </c>
      <c r="C73" s="303">
        <f>GRANTS!J73</f>
        <v>400015</v>
      </c>
      <c r="D73" s="120" t="b">
        <v>1</v>
      </c>
      <c r="E73" s="304" t="str">
        <f>RIGHT(GRANTS!C73,4)&amp;"."&amp;GRANTS!M73&amp;"."&amp;GRANTS!K73&amp;"."&amp;$C$5</f>
        <v>3317.PEGrt.I18.Jn21</v>
      </c>
      <c r="F73" s="305">
        <f t="shared" ca="1" si="0"/>
        <v>44361</v>
      </c>
      <c r="G73" s="306">
        <f>GRANTS!S73</f>
        <v>0</v>
      </c>
      <c r="H73" s="124">
        <f t="shared" ca="1" si="1"/>
        <v>44361</v>
      </c>
      <c r="I73" s="125">
        <v>0</v>
      </c>
      <c r="J73" s="304" t="str">
        <f>LEFT(GRANTS!D73,20)&amp;"."&amp;GRANTSPAY!E73</f>
        <v>All Saints' CE Prima.3317.PEGrt.I18.Jn21</v>
      </c>
      <c r="K73" s="120" t="b">
        <v>1</v>
      </c>
      <c r="L73" s="126" t="s">
        <v>3686</v>
      </c>
      <c r="M73" s="120" t="b">
        <v>1</v>
      </c>
      <c r="N73" s="120" t="s">
        <v>3687</v>
      </c>
      <c r="O73" s="307" t="str">
        <f>GRANTS!I73</f>
        <v>10166/543965</v>
      </c>
      <c r="P73" s="120" t="b">
        <v>1</v>
      </c>
      <c r="Q73" s="120" t="b">
        <v>1</v>
      </c>
      <c r="R73" s="120" t="b">
        <v>1</v>
      </c>
      <c r="T73" s="11">
        <f t="shared" si="2"/>
        <v>19</v>
      </c>
      <c r="U73" s="1">
        <f t="shared" si="3"/>
        <v>40</v>
      </c>
    </row>
    <row r="74" spans="1:21" x14ac:dyDescent="0.25">
      <c r="A74" s="117">
        <v>1</v>
      </c>
      <c r="B74" s="118">
        <v>2</v>
      </c>
      <c r="C74" s="303">
        <f>GRANTS!J74</f>
        <v>400023</v>
      </c>
      <c r="D74" s="120" t="b">
        <v>1</v>
      </c>
      <c r="E74" s="304" t="str">
        <f>RIGHT(GRANTS!C74,4)&amp;"."&amp;GRANTS!M74&amp;"."&amp;GRANTS!K74&amp;"."&amp;$C$5</f>
        <v>3500.PEGrt.I18.Jn21</v>
      </c>
      <c r="F74" s="305">
        <f t="shared" ca="1" si="0"/>
        <v>44361</v>
      </c>
      <c r="G74" s="306">
        <f>GRANTS!S74</f>
        <v>0</v>
      </c>
      <c r="H74" s="124">
        <f t="shared" ca="1" si="1"/>
        <v>44361</v>
      </c>
      <c r="I74" s="125">
        <v>0</v>
      </c>
      <c r="J74" s="304" t="str">
        <f>LEFT(GRANTS!D74,20)&amp;"."&amp;GRANTSPAY!E74</f>
        <v>Annunciation Catholi.3500.PEGrt.I18.Jn21</v>
      </c>
      <c r="K74" s="120" t="b">
        <v>1</v>
      </c>
      <c r="L74" s="126" t="s">
        <v>3686</v>
      </c>
      <c r="M74" s="120" t="b">
        <v>1</v>
      </c>
      <c r="N74" s="120" t="s">
        <v>3687</v>
      </c>
      <c r="O74" s="307" t="str">
        <f>GRANTS!I74</f>
        <v>10166/543965</v>
      </c>
      <c r="P74" s="120" t="b">
        <v>1</v>
      </c>
      <c r="Q74" s="120" t="b">
        <v>1</v>
      </c>
      <c r="R74" s="120" t="b">
        <v>1</v>
      </c>
      <c r="T74" s="11">
        <f t="shared" si="2"/>
        <v>19</v>
      </c>
      <c r="U74" s="1">
        <f t="shared" si="3"/>
        <v>40</v>
      </c>
    </row>
    <row r="75" spans="1:21" x14ac:dyDescent="0.25">
      <c r="A75" s="117">
        <v>1</v>
      </c>
      <c r="B75" s="118">
        <v>2</v>
      </c>
      <c r="C75" s="303">
        <f>GRANTS!J75</f>
        <v>400107</v>
      </c>
      <c r="D75" s="120" t="b">
        <v>1</v>
      </c>
      <c r="E75" s="304" t="str">
        <f>RIGHT(GRANTS!C75,4)&amp;"."&amp;GRANTS!M75&amp;"."&amp;GRANTS!K75&amp;"."&amp;$C$5</f>
        <v>3514.PEGrt.I18.Jn21</v>
      </c>
      <c r="F75" s="305">
        <f t="shared" ca="1" si="0"/>
        <v>44361</v>
      </c>
      <c r="G75" s="306">
        <f>GRANTS!S75</f>
        <v>0</v>
      </c>
      <c r="H75" s="124">
        <f t="shared" ca="1" si="1"/>
        <v>44361</v>
      </c>
      <c r="I75" s="125">
        <v>0</v>
      </c>
      <c r="J75" s="304" t="str">
        <f>LEFT(GRANTS!D75,20)&amp;"."&amp;GRANTSPAY!E75</f>
        <v>Annunciation Catholi.3514.PEGrt.I18.Jn21</v>
      </c>
      <c r="K75" s="120" t="b">
        <v>1</v>
      </c>
      <c r="L75" s="126" t="s">
        <v>3686</v>
      </c>
      <c r="M75" s="120" t="b">
        <v>1</v>
      </c>
      <c r="N75" s="120" t="s">
        <v>3687</v>
      </c>
      <c r="O75" s="307" t="str">
        <f>GRANTS!I75</f>
        <v>10166/543965</v>
      </c>
      <c r="P75" s="120" t="b">
        <v>1</v>
      </c>
      <c r="Q75" s="120" t="b">
        <v>1</v>
      </c>
      <c r="R75" s="120" t="b">
        <v>1</v>
      </c>
      <c r="T75" s="11">
        <f t="shared" si="2"/>
        <v>19</v>
      </c>
      <c r="U75" s="1">
        <f t="shared" si="3"/>
        <v>40</v>
      </c>
    </row>
    <row r="76" spans="1:21" x14ac:dyDescent="0.25">
      <c r="A76" s="117">
        <v>1</v>
      </c>
      <c r="B76" s="118">
        <v>2</v>
      </c>
      <c r="C76" s="303">
        <f>GRANTS!J76</f>
        <v>400005</v>
      </c>
      <c r="D76" s="120" t="b">
        <v>1</v>
      </c>
      <c r="E76" s="304" t="str">
        <f>RIGHT(GRANTS!C76,4)&amp;"."&amp;GRANTS!M76&amp;"."&amp;GRANTS!K76&amp;"."&amp;$C$5</f>
        <v>2002.PEGrt.I18.Jn21</v>
      </c>
      <c r="F76" s="305">
        <f t="shared" ca="1" si="0"/>
        <v>44361</v>
      </c>
      <c r="G76" s="306">
        <f>GRANTS!S76</f>
        <v>0</v>
      </c>
      <c r="H76" s="124">
        <f t="shared" ca="1" si="1"/>
        <v>44361</v>
      </c>
      <c r="I76" s="125">
        <v>0</v>
      </c>
      <c r="J76" s="304" t="str">
        <f>LEFT(GRANTS!D76,20)&amp;"."&amp;GRANTSPAY!E76</f>
        <v>Barnfield School.2002.PEGrt.I18.Jn21</v>
      </c>
      <c r="K76" s="120" t="b">
        <v>1</v>
      </c>
      <c r="L76" s="126" t="s">
        <v>3686</v>
      </c>
      <c r="M76" s="120" t="b">
        <v>1</v>
      </c>
      <c r="N76" s="120" t="s">
        <v>3687</v>
      </c>
      <c r="O76" s="307" t="str">
        <f>GRANTS!I76</f>
        <v>10166/543965</v>
      </c>
      <c r="P76" s="120" t="b">
        <v>1</v>
      </c>
      <c r="Q76" s="120" t="b">
        <v>1</v>
      </c>
      <c r="R76" s="120" t="b">
        <v>1</v>
      </c>
      <c r="T76" s="11">
        <f t="shared" si="2"/>
        <v>19</v>
      </c>
      <c r="U76" s="1">
        <f t="shared" si="3"/>
        <v>36</v>
      </c>
    </row>
    <row r="77" spans="1:21" x14ac:dyDescent="0.25">
      <c r="A77" s="117">
        <v>1</v>
      </c>
      <c r="B77" s="118">
        <v>2</v>
      </c>
      <c r="C77" s="303">
        <f>GRANTS!J77</f>
        <v>400070</v>
      </c>
      <c r="D77" s="120" t="b">
        <v>1</v>
      </c>
      <c r="E77" s="304" t="str">
        <f>RIGHT(GRANTS!C77,4)&amp;"."&amp;GRANTS!M77&amp;"."&amp;GRANTS!K77&amp;"."&amp;$C$5</f>
        <v>2079.PEGrt.I18.Jn21</v>
      </c>
      <c r="F77" s="305">
        <f t="shared" ca="1" si="0"/>
        <v>44361</v>
      </c>
      <c r="G77" s="306">
        <f>GRANTS!S77</f>
        <v>0</v>
      </c>
      <c r="H77" s="124">
        <f t="shared" ca="1" si="1"/>
        <v>44361</v>
      </c>
      <c r="I77" s="125">
        <v>0</v>
      </c>
      <c r="J77" s="304" t="str">
        <f>LEFT(GRANTS!D77,20)&amp;"."&amp;GRANTSPAY!E77</f>
        <v>Beis Yaakov.2079.PEGrt.I18.Jn21</v>
      </c>
      <c r="K77" s="120" t="b">
        <v>1</v>
      </c>
      <c r="L77" s="126" t="s">
        <v>3686</v>
      </c>
      <c r="M77" s="120" t="b">
        <v>1</v>
      </c>
      <c r="N77" s="120" t="s">
        <v>3687</v>
      </c>
      <c r="O77" s="307" t="str">
        <f>GRANTS!I77</f>
        <v>10166/543965</v>
      </c>
      <c r="P77" s="120" t="b">
        <v>1</v>
      </c>
      <c r="Q77" s="120" t="b">
        <v>1</v>
      </c>
      <c r="R77" s="120" t="b">
        <v>1</v>
      </c>
      <c r="T77" s="11">
        <f t="shared" si="2"/>
        <v>19</v>
      </c>
      <c r="U77" s="1">
        <f t="shared" si="3"/>
        <v>31</v>
      </c>
    </row>
    <row r="78" spans="1:21" x14ac:dyDescent="0.25">
      <c r="A78" s="117">
        <v>1</v>
      </c>
      <c r="B78" s="118">
        <v>2</v>
      </c>
      <c r="C78" s="303">
        <f>GRANTS!J78</f>
        <v>400150</v>
      </c>
      <c r="D78" s="120" t="b">
        <v>1</v>
      </c>
      <c r="E78" s="304" t="str">
        <f>RIGHT(GRANTS!C78,4)&amp;"."&amp;GRANTS!M78&amp;"."&amp;GRANTS!K78&amp;"."&amp;$C$5</f>
        <v>3524.PEGrt.I18.Jn21</v>
      </c>
      <c r="F78" s="305">
        <f t="shared" ca="1" si="0"/>
        <v>44361</v>
      </c>
      <c r="G78" s="306">
        <f>GRANTS!S78</f>
        <v>0</v>
      </c>
      <c r="H78" s="124">
        <f t="shared" ca="1" si="1"/>
        <v>44361</v>
      </c>
      <c r="I78" s="125">
        <v>0</v>
      </c>
      <c r="J78" s="304" t="str">
        <f>LEFT(GRANTS!D78,20)&amp;"."&amp;GRANTSPAY!E78</f>
        <v>Beit Shvidler Primar.3524.PEGrt.I18.Jn21</v>
      </c>
      <c r="K78" s="120" t="b">
        <v>1</v>
      </c>
      <c r="L78" s="126" t="s">
        <v>3686</v>
      </c>
      <c r="M78" s="120" t="b">
        <v>1</v>
      </c>
      <c r="N78" s="120" t="s">
        <v>3687</v>
      </c>
      <c r="O78" s="307" t="str">
        <f>GRANTS!I78</f>
        <v>10166/543965</v>
      </c>
      <c r="P78" s="120" t="b">
        <v>1</v>
      </c>
      <c r="Q78" s="120" t="b">
        <v>1</v>
      </c>
      <c r="R78" s="120" t="b">
        <v>1</v>
      </c>
      <c r="T78" s="11">
        <f t="shared" si="2"/>
        <v>19</v>
      </c>
      <c r="U78" s="1">
        <f t="shared" si="3"/>
        <v>40</v>
      </c>
    </row>
    <row r="79" spans="1:21" x14ac:dyDescent="0.25">
      <c r="A79" s="117">
        <v>1</v>
      </c>
      <c r="B79" s="118">
        <v>2</v>
      </c>
      <c r="C79" s="303">
        <f>GRANTS!J79</f>
        <v>400051</v>
      </c>
      <c r="D79" s="120" t="b">
        <v>1</v>
      </c>
      <c r="E79" s="304" t="str">
        <f>RIGHT(GRANTS!C79,4)&amp;"."&amp;GRANTS!M79&amp;"."&amp;GRANTS!K79&amp;"."&amp;$C$5</f>
        <v>2003.PEGrt.I18.Jn21</v>
      </c>
      <c r="F79" s="305">
        <f t="shared" ca="1" si="0"/>
        <v>44361</v>
      </c>
      <c r="G79" s="306">
        <f>GRANTS!S79</f>
        <v>0</v>
      </c>
      <c r="H79" s="124">
        <f t="shared" ca="1" si="1"/>
        <v>44361</v>
      </c>
      <c r="I79" s="125">
        <v>0</v>
      </c>
      <c r="J79" s="304" t="str">
        <f>LEFT(GRANTS!D79,20)&amp;"."&amp;GRANTSPAY!E79</f>
        <v>Bell Lane Primary Sc.2003.PEGrt.I18.Jn21</v>
      </c>
      <c r="K79" s="120" t="b">
        <v>1</v>
      </c>
      <c r="L79" s="126" t="s">
        <v>3686</v>
      </c>
      <c r="M79" s="120" t="b">
        <v>1</v>
      </c>
      <c r="N79" s="120" t="s">
        <v>3687</v>
      </c>
      <c r="O79" s="307" t="str">
        <f>GRANTS!I79</f>
        <v>10166/543965</v>
      </c>
      <c r="P79" s="120" t="b">
        <v>1</v>
      </c>
      <c r="Q79" s="120" t="b">
        <v>1</v>
      </c>
      <c r="R79" s="120" t="b">
        <v>1</v>
      </c>
      <c r="T79" s="11">
        <f t="shared" si="2"/>
        <v>19</v>
      </c>
      <c r="U79" s="1">
        <f t="shared" si="3"/>
        <v>40</v>
      </c>
    </row>
    <row r="80" spans="1:21" x14ac:dyDescent="0.25">
      <c r="A80" s="117">
        <v>1</v>
      </c>
      <c r="B80" s="118">
        <v>2</v>
      </c>
      <c r="C80" s="303">
        <f>GRANTS!J80</f>
        <v>400024</v>
      </c>
      <c r="D80" s="120" t="b">
        <v>1</v>
      </c>
      <c r="E80" s="304" t="str">
        <f>RIGHT(GRANTS!C80,4)&amp;"."&amp;GRANTS!M80&amp;"."&amp;GRANTS!K80&amp;"."&amp;$C$5</f>
        <v>3511.PEGrt.I18.Jn21</v>
      </c>
      <c r="F80" s="305">
        <f t="shared" ca="1" si="0"/>
        <v>44361</v>
      </c>
      <c r="G80" s="306">
        <f>GRANTS!S80</f>
        <v>0</v>
      </c>
      <c r="H80" s="124">
        <f t="shared" ca="1" si="1"/>
        <v>44361</v>
      </c>
      <c r="I80" s="125">
        <v>0</v>
      </c>
      <c r="J80" s="304" t="str">
        <f>LEFT(GRANTS!D80,20)&amp;"."&amp;GRANTSPAY!E80</f>
        <v>Blessed Dominic Scho.3511.PEGrt.I18.Jn21</v>
      </c>
      <c r="K80" s="120" t="b">
        <v>1</v>
      </c>
      <c r="L80" s="126" t="s">
        <v>3686</v>
      </c>
      <c r="M80" s="120" t="b">
        <v>1</v>
      </c>
      <c r="N80" s="120" t="s">
        <v>3687</v>
      </c>
      <c r="O80" s="307" t="str">
        <f>GRANTS!I80</f>
        <v>10166/543965</v>
      </c>
      <c r="P80" s="120" t="b">
        <v>1</v>
      </c>
      <c r="Q80" s="120" t="b">
        <v>1</v>
      </c>
      <c r="R80" s="120" t="b">
        <v>1</v>
      </c>
      <c r="T80" s="11">
        <f t="shared" si="2"/>
        <v>19</v>
      </c>
      <c r="U80" s="1">
        <f t="shared" si="3"/>
        <v>40</v>
      </c>
    </row>
    <row r="81" spans="1:21" x14ac:dyDescent="0.25">
      <c r="A81" s="117">
        <v>1</v>
      </c>
      <c r="B81" s="118">
        <v>2</v>
      </c>
      <c r="C81" s="303">
        <f>GRANTS!J81</f>
        <v>400057</v>
      </c>
      <c r="D81" s="120" t="b">
        <v>1</v>
      </c>
      <c r="E81" s="304" t="str">
        <f>RIGHT(GRANTS!C81,4)&amp;"."&amp;GRANTS!M81&amp;"."&amp;GRANTS!K81&amp;"."&amp;$C$5</f>
        <v>2008.PEGrt.I18.Jn21</v>
      </c>
      <c r="F81" s="305">
        <f t="shared" ca="1" si="0"/>
        <v>44361</v>
      </c>
      <c r="G81" s="306">
        <f>GRANTS!S81</f>
        <v>0</v>
      </c>
      <c r="H81" s="124">
        <f t="shared" ca="1" si="1"/>
        <v>44361</v>
      </c>
      <c r="I81" s="125">
        <v>0</v>
      </c>
      <c r="J81" s="304" t="str">
        <f>LEFT(GRANTS!D81,20)&amp;"."&amp;GRANTSPAY!E81</f>
        <v>Brookland Infant  &amp; .2008.PEGrt.I18.Jn21</v>
      </c>
      <c r="K81" s="120" t="b">
        <v>1</v>
      </c>
      <c r="L81" s="126" t="s">
        <v>3686</v>
      </c>
      <c r="M81" s="120" t="b">
        <v>1</v>
      </c>
      <c r="N81" s="120" t="s">
        <v>3687</v>
      </c>
      <c r="O81" s="307" t="str">
        <f>GRANTS!I81</f>
        <v>10166/543965</v>
      </c>
      <c r="P81" s="120" t="b">
        <v>1</v>
      </c>
      <c r="Q81" s="120" t="b">
        <v>1</v>
      </c>
      <c r="R81" s="120" t="b">
        <v>1</v>
      </c>
      <c r="T81" s="11">
        <f t="shared" si="2"/>
        <v>19</v>
      </c>
      <c r="U81" s="1">
        <f t="shared" si="3"/>
        <v>40</v>
      </c>
    </row>
    <row r="82" spans="1:21" x14ac:dyDescent="0.25">
      <c r="A82" s="117">
        <v>1</v>
      </c>
      <c r="B82" s="118">
        <v>2</v>
      </c>
      <c r="C82" s="303">
        <f>GRANTS!J82</f>
        <v>400040</v>
      </c>
      <c r="D82" s="120" t="b">
        <v>1</v>
      </c>
      <c r="E82" s="304" t="str">
        <f>RIGHT(GRANTS!C82,4)&amp;"."&amp;GRANTS!M82&amp;"."&amp;GRANTS!K82&amp;"."&amp;$C$5</f>
        <v>2007.PEGrt.I18.Jn21</v>
      </c>
      <c r="F82" s="305">
        <f t="shared" ca="1" si="0"/>
        <v>44361</v>
      </c>
      <c r="G82" s="306">
        <f>GRANTS!S82</f>
        <v>0</v>
      </c>
      <c r="H82" s="124">
        <f t="shared" ca="1" si="1"/>
        <v>44361</v>
      </c>
      <c r="I82" s="125">
        <v>0</v>
      </c>
      <c r="J82" s="304" t="str">
        <f>LEFT(GRANTS!D82,20)&amp;"."&amp;GRANTSPAY!E82</f>
        <v>Brookland Junior Sch.2007.PEGrt.I18.Jn21</v>
      </c>
      <c r="K82" s="120" t="b">
        <v>1</v>
      </c>
      <c r="L82" s="126" t="s">
        <v>3686</v>
      </c>
      <c r="M82" s="120" t="b">
        <v>1</v>
      </c>
      <c r="N82" s="120" t="s">
        <v>3687</v>
      </c>
      <c r="O82" s="307" t="str">
        <f>GRANTS!I82</f>
        <v>10166/543965</v>
      </c>
      <c r="P82" s="120" t="b">
        <v>1</v>
      </c>
      <c r="Q82" s="120" t="b">
        <v>1</v>
      </c>
      <c r="R82" s="120" t="b">
        <v>1</v>
      </c>
      <c r="T82" s="11">
        <f t="shared" si="2"/>
        <v>19</v>
      </c>
      <c r="U82" s="1">
        <f t="shared" si="3"/>
        <v>40</v>
      </c>
    </row>
    <row r="83" spans="1:21" x14ac:dyDescent="0.25">
      <c r="A83" s="117">
        <v>1</v>
      </c>
      <c r="B83" s="118">
        <v>2</v>
      </c>
      <c r="C83" s="303">
        <f>GRANTS!J83</f>
        <v>400061</v>
      </c>
      <c r="D83" s="120" t="b">
        <v>1</v>
      </c>
      <c r="E83" s="304" t="str">
        <f>RIGHT(GRANTS!C83,4)&amp;"."&amp;GRANTS!M83&amp;"."&amp;GRANTS!K83&amp;"."&amp;$C$5</f>
        <v>2009.PEGrt.I18.Jn21</v>
      </c>
      <c r="F83" s="305">
        <f t="shared" ca="1" si="0"/>
        <v>44361</v>
      </c>
      <c r="G83" s="306">
        <f>GRANTS!S83</f>
        <v>0</v>
      </c>
      <c r="H83" s="124">
        <f t="shared" ca="1" si="1"/>
        <v>44361</v>
      </c>
      <c r="I83" s="125">
        <v>0</v>
      </c>
      <c r="J83" s="304" t="str">
        <f>LEFT(GRANTS!D83,20)&amp;"."&amp;GRANTSPAY!E83</f>
        <v>Brunswick Park Prima.2009.PEGrt.I18.Jn21</v>
      </c>
      <c r="K83" s="120" t="b">
        <v>1</v>
      </c>
      <c r="L83" s="126" t="s">
        <v>3686</v>
      </c>
      <c r="M83" s="120" t="b">
        <v>1</v>
      </c>
      <c r="N83" s="120" t="s">
        <v>3687</v>
      </c>
      <c r="O83" s="307" t="str">
        <f>GRANTS!I83</f>
        <v>10166/543965</v>
      </c>
      <c r="P83" s="120" t="b">
        <v>1</v>
      </c>
      <c r="Q83" s="120" t="b">
        <v>1</v>
      </c>
      <c r="R83" s="120" t="b">
        <v>1</v>
      </c>
      <c r="T83" s="11">
        <f t="shared" si="2"/>
        <v>19</v>
      </c>
      <c r="U83" s="1">
        <f t="shared" si="3"/>
        <v>40</v>
      </c>
    </row>
    <row r="84" spans="1:21" x14ac:dyDescent="0.25">
      <c r="A84" s="117">
        <v>1</v>
      </c>
      <c r="B84" s="118">
        <v>2</v>
      </c>
      <c r="C84" s="303">
        <f>GRANTS!J84</f>
        <v>400065</v>
      </c>
      <c r="D84" s="120" t="b">
        <v>1</v>
      </c>
      <c r="E84" s="304" t="str">
        <f>RIGHT(GRANTS!C84,4)&amp;"."&amp;GRANTS!M84&amp;"."&amp;GRANTS!K84&amp;"."&amp;$C$5</f>
        <v>2067.PEGrt.I18.Jn21</v>
      </c>
      <c r="F84" s="305">
        <f t="shared" ca="1" si="0"/>
        <v>44361</v>
      </c>
      <c r="G84" s="306">
        <f>GRANTS!S84</f>
        <v>0</v>
      </c>
      <c r="H84" s="124">
        <f t="shared" ca="1" si="1"/>
        <v>44361</v>
      </c>
      <c r="I84" s="125">
        <v>0</v>
      </c>
      <c r="J84" s="304" t="str">
        <f>LEFT(GRANTS!D84,20)&amp;"."&amp;GRANTSPAY!E84</f>
        <v>Chalgrove Primary Sc.2067.PEGrt.I18.Jn21</v>
      </c>
      <c r="K84" s="120" t="b">
        <v>1</v>
      </c>
      <c r="L84" s="126" t="s">
        <v>3686</v>
      </c>
      <c r="M84" s="120" t="b">
        <v>1</v>
      </c>
      <c r="N84" s="120" t="s">
        <v>3687</v>
      </c>
      <c r="O84" s="307" t="str">
        <f>GRANTS!I84</f>
        <v>10166/543965</v>
      </c>
      <c r="P84" s="120" t="b">
        <v>1</v>
      </c>
      <c r="Q84" s="120" t="b">
        <v>1</v>
      </c>
      <c r="R84" s="120" t="b">
        <v>1</v>
      </c>
      <c r="T84" s="11">
        <f t="shared" si="2"/>
        <v>19</v>
      </c>
      <c r="U84" s="1">
        <f t="shared" si="3"/>
        <v>40</v>
      </c>
    </row>
    <row r="85" spans="1:21" x14ac:dyDescent="0.25">
      <c r="A85" s="117">
        <v>1</v>
      </c>
      <c r="B85" s="118">
        <v>2</v>
      </c>
      <c r="C85" s="303">
        <f>GRANTS!J85</f>
        <v>400039</v>
      </c>
      <c r="D85" s="120" t="b">
        <v>1</v>
      </c>
      <c r="E85" s="304" t="str">
        <f>RIGHT(GRANTS!C85,4)&amp;"."&amp;GRANTS!M85&amp;"."&amp;GRANTS!K85&amp;"."&amp;$C$5</f>
        <v>3302.PEGrt.I18.Jn21</v>
      </c>
      <c r="F85" s="305">
        <f t="shared" ref="F85:F148" ca="1" si="4">TODAY()</f>
        <v>44361</v>
      </c>
      <c r="G85" s="306">
        <f>GRANTS!S85</f>
        <v>0</v>
      </c>
      <c r="H85" s="124">
        <f t="shared" ref="H85:H148" ca="1" si="5">F85</f>
        <v>44361</v>
      </c>
      <c r="I85" s="125">
        <v>0</v>
      </c>
      <c r="J85" s="304" t="str">
        <f>LEFT(GRANTS!D85,20)&amp;"."&amp;GRANTSPAY!E85</f>
        <v>Christ Church CE Pri.3302.PEGrt.I18.Jn21</v>
      </c>
      <c r="K85" s="120" t="b">
        <v>1</v>
      </c>
      <c r="L85" s="126" t="s">
        <v>3686</v>
      </c>
      <c r="M85" s="120" t="b">
        <v>1</v>
      </c>
      <c r="N85" s="120" t="s">
        <v>3687</v>
      </c>
      <c r="O85" s="307" t="str">
        <f>GRANTS!I85</f>
        <v>10166/543965</v>
      </c>
      <c r="P85" s="120" t="b">
        <v>1</v>
      </c>
      <c r="Q85" s="120" t="b">
        <v>1</v>
      </c>
      <c r="R85" s="120" t="b">
        <v>1</v>
      </c>
      <c r="T85" s="11">
        <f t="shared" ref="T85:T148" si="6">LEN(E85)</f>
        <v>19</v>
      </c>
      <c r="U85" s="1">
        <f t="shared" ref="U85:U148" si="7">LEN(J85)</f>
        <v>40</v>
      </c>
    </row>
    <row r="86" spans="1:21" x14ac:dyDescent="0.25">
      <c r="A86" s="117">
        <v>1</v>
      </c>
      <c r="B86" s="118">
        <v>2</v>
      </c>
      <c r="C86" s="303">
        <f>GRANTS!J86</f>
        <v>400020</v>
      </c>
      <c r="D86" s="120" t="b">
        <v>1</v>
      </c>
      <c r="E86" s="304" t="str">
        <f>RIGHT(GRANTS!C86,4)&amp;"."&amp;GRANTS!M86&amp;"."&amp;GRANTS!K86&amp;"."&amp;$C$5</f>
        <v>2011.PEGrt.I18.Jn21</v>
      </c>
      <c r="F86" s="305">
        <f t="shared" ca="1" si="4"/>
        <v>44361</v>
      </c>
      <c r="G86" s="306">
        <f>GRANTS!S86</f>
        <v>0</v>
      </c>
      <c r="H86" s="124">
        <f t="shared" ca="1" si="5"/>
        <v>44361</v>
      </c>
      <c r="I86" s="125">
        <v>0</v>
      </c>
      <c r="J86" s="304" t="str">
        <f>LEFT(GRANTS!D86,20)&amp;"."&amp;GRANTSPAY!E86</f>
        <v>Church Hill Primary .2011.PEGrt.I18.Jn21</v>
      </c>
      <c r="K86" s="120" t="b">
        <v>1</v>
      </c>
      <c r="L86" s="126" t="s">
        <v>3686</v>
      </c>
      <c r="M86" s="120" t="b">
        <v>1</v>
      </c>
      <c r="N86" s="120" t="s">
        <v>3687</v>
      </c>
      <c r="O86" s="307" t="str">
        <f>GRANTS!I86</f>
        <v>10166/543965</v>
      </c>
      <c r="P86" s="120" t="b">
        <v>1</v>
      </c>
      <c r="Q86" s="120" t="b">
        <v>1</v>
      </c>
      <c r="R86" s="120" t="b">
        <v>1</v>
      </c>
      <c r="T86" s="11">
        <f t="shared" si="6"/>
        <v>19</v>
      </c>
      <c r="U86" s="1">
        <f t="shared" si="7"/>
        <v>40</v>
      </c>
    </row>
    <row r="87" spans="1:21" x14ac:dyDescent="0.25">
      <c r="A87" s="117">
        <v>1</v>
      </c>
      <c r="B87" s="118">
        <v>2</v>
      </c>
      <c r="C87" s="303">
        <f>GRANTS!J87</f>
        <v>400050</v>
      </c>
      <c r="D87" s="120" t="b">
        <v>1</v>
      </c>
      <c r="E87" s="304" t="str">
        <f>RIGHT(GRANTS!C87,4)&amp;"."&amp;GRANTS!M87&amp;"."&amp;GRANTS!K87&amp;"."&amp;$C$5</f>
        <v>2014.PEGrt.I18.Jn21</v>
      </c>
      <c r="F87" s="305">
        <f t="shared" ca="1" si="4"/>
        <v>44361</v>
      </c>
      <c r="G87" s="306">
        <f>GRANTS!S87</f>
        <v>0</v>
      </c>
      <c r="H87" s="124">
        <f t="shared" ca="1" si="5"/>
        <v>44361</v>
      </c>
      <c r="I87" s="125">
        <v>0</v>
      </c>
      <c r="J87" s="304" t="str">
        <f>LEFT(GRANTS!D87,20)&amp;"."&amp;GRANTSPAY!E87</f>
        <v>Colindale School.2014.PEGrt.I18.Jn21</v>
      </c>
      <c r="K87" s="120" t="b">
        <v>1</v>
      </c>
      <c r="L87" s="126" t="s">
        <v>3686</v>
      </c>
      <c r="M87" s="120" t="b">
        <v>1</v>
      </c>
      <c r="N87" s="120" t="s">
        <v>3687</v>
      </c>
      <c r="O87" s="307" t="str">
        <f>GRANTS!I87</f>
        <v>10166/543965</v>
      </c>
      <c r="P87" s="120" t="b">
        <v>1</v>
      </c>
      <c r="Q87" s="120" t="b">
        <v>1</v>
      </c>
      <c r="R87" s="120" t="b">
        <v>1</v>
      </c>
      <c r="T87" s="11">
        <f t="shared" si="6"/>
        <v>19</v>
      </c>
      <c r="U87" s="1">
        <f t="shared" si="7"/>
        <v>36</v>
      </c>
    </row>
    <row r="88" spans="1:21" x14ac:dyDescent="0.25">
      <c r="A88" s="117">
        <v>1</v>
      </c>
      <c r="B88" s="118">
        <v>2</v>
      </c>
      <c r="C88" s="303">
        <f>GRANTS!J88</f>
        <v>400059</v>
      </c>
      <c r="D88" s="120" t="b">
        <v>1</v>
      </c>
      <c r="E88" s="304" t="str">
        <f>RIGHT(GRANTS!C88,4)&amp;"."&amp;GRANTS!M88&amp;"."&amp;GRANTS!K88&amp;"."&amp;$C$5</f>
        <v>2015.PEGrt.I18.Jn21</v>
      </c>
      <c r="F88" s="305">
        <f t="shared" ca="1" si="4"/>
        <v>44361</v>
      </c>
      <c r="G88" s="306">
        <f>GRANTS!S88</f>
        <v>0</v>
      </c>
      <c r="H88" s="124">
        <f t="shared" ca="1" si="5"/>
        <v>44361</v>
      </c>
      <c r="I88" s="125">
        <v>0</v>
      </c>
      <c r="J88" s="304" t="str">
        <f>LEFT(GRANTS!D88,20)&amp;"."&amp;GRANTSPAY!E88</f>
        <v>Coppetts Wood.2015.PEGrt.I18.Jn21</v>
      </c>
      <c r="K88" s="120" t="b">
        <v>1</v>
      </c>
      <c r="L88" s="126" t="s">
        <v>3686</v>
      </c>
      <c r="M88" s="120" t="b">
        <v>1</v>
      </c>
      <c r="N88" s="120" t="s">
        <v>3687</v>
      </c>
      <c r="O88" s="307" t="str">
        <f>GRANTS!I88</f>
        <v>10166/543965</v>
      </c>
      <c r="P88" s="120" t="b">
        <v>1</v>
      </c>
      <c r="Q88" s="120" t="b">
        <v>1</v>
      </c>
      <c r="R88" s="120" t="b">
        <v>1</v>
      </c>
      <c r="T88" s="11">
        <f t="shared" si="6"/>
        <v>19</v>
      </c>
      <c r="U88" s="1">
        <f t="shared" si="7"/>
        <v>33</v>
      </c>
    </row>
    <row r="89" spans="1:21" x14ac:dyDescent="0.25">
      <c r="A89" s="117">
        <v>1</v>
      </c>
      <c r="B89" s="118">
        <v>2</v>
      </c>
      <c r="C89" s="303">
        <f>GRANTS!J89</f>
        <v>400049</v>
      </c>
      <c r="D89" s="120" t="b">
        <v>1</v>
      </c>
      <c r="E89" s="304" t="str">
        <f>RIGHT(GRANTS!C89,4)&amp;"."&amp;GRANTS!M89&amp;"."&amp;GRANTS!K89&amp;"."&amp;$C$5</f>
        <v>2016.PEGrt.I18.Jn21</v>
      </c>
      <c r="F89" s="305">
        <f t="shared" ca="1" si="4"/>
        <v>44361</v>
      </c>
      <c r="G89" s="306">
        <f>GRANTS!S89</f>
        <v>0</v>
      </c>
      <c r="H89" s="124">
        <f t="shared" ca="1" si="5"/>
        <v>44361</v>
      </c>
      <c r="I89" s="125">
        <v>0</v>
      </c>
      <c r="J89" s="304" t="str">
        <f>LEFT(GRANTS!D89,20)&amp;"."&amp;GRANTSPAY!E89</f>
        <v>Courtland School.2016.PEGrt.I18.Jn21</v>
      </c>
      <c r="K89" s="120" t="b">
        <v>1</v>
      </c>
      <c r="L89" s="126" t="s">
        <v>3686</v>
      </c>
      <c r="M89" s="120" t="b">
        <v>1</v>
      </c>
      <c r="N89" s="120" t="s">
        <v>3687</v>
      </c>
      <c r="O89" s="307" t="str">
        <f>GRANTS!I89</f>
        <v>10166/543965</v>
      </c>
      <c r="P89" s="120" t="b">
        <v>1</v>
      </c>
      <c r="Q89" s="120" t="b">
        <v>1</v>
      </c>
      <c r="R89" s="120" t="b">
        <v>1</v>
      </c>
      <c r="T89" s="11">
        <f t="shared" si="6"/>
        <v>19</v>
      </c>
      <c r="U89" s="1">
        <f t="shared" si="7"/>
        <v>36</v>
      </c>
    </row>
    <row r="90" spans="1:21" x14ac:dyDescent="0.25">
      <c r="A90" s="117">
        <v>1</v>
      </c>
      <c r="B90" s="118">
        <v>2</v>
      </c>
      <c r="C90" s="303">
        <f>GRANTS!J90</f>
        <v>400080</v>
      </c>
      <c r="D90" s="120" t="b">
        <v>1</v>
      </c>
      <c r="E90" s="304" t="str">
        <f>RIGHT(GRANTS!C90,4)&amp;"."&amp;GRANTS!M90&amp;"."&amp;GRANTS!K90&amp;"."&amp;$C$5</f>
        <v>2017.PEGrt.I18.Jn21</v>
      </c>
      <c r="F90" s="305">
        <f t="shared" ca="1" si="4"/>
        <v>44361</v>
      </c>
      <c r="G90" s="306">
        <f>GRANTS!S90</f>
        <v>0</v>
      </c>
      <c r="H90" s="124">
        <f t="shared" ca="1" si="5"/>
        <v>44361</v>
      </c>
      <c r="I90" s="125">
        <v>0</v>
      </c>
      <c r="J90" s="304" t="str">
        <f>LEFT(GRANTS!D90,20)&amp;"."&amp;GRANTSPAY!E90</f>
        <v>Cromer Road Primary .2017.PEGrt.I18.Jn21</v>
      </c>
      <c r="K90" s="120" t="b">
        <v>1</v>
      </c>
      <c r="L90" s="126" t="s">
        <v>3686</v>
      </c>
      <c r="M90" s="120" t="b">
        <v>1</v>
      </c>
      <c r="N90" s="120" t="s">
        <v>3687</v>
      </c>
      <c r="O90" s="307" t="str">
        <f>GRANTS!I90</f>
        <v>10166/543965</v>
      </c>
      <c r="P90" s="120" t="b">
        <v>1</v>
      </c>
      <c r="Q90" s="120" t="b">
        <v>1</v>
      </c>
      <c r="R90" s="120" t="b">
        <v>1</v>
      </c>
      <c r="T90" s="11">
        <f t="shared" si="6"/>
        <v>19</v>
      </c>
      <c r="U90" s="1">
        <f t="shared" si="7"/>
        <v>40</v>
      </c>
    </row>
    <row r="91" spans="1:21" x14ac:dyDescent="0.25">
      <c r="A91" s="117">
        <v>1</v>
      </c>
      <c r="B91" s="118">
        <v>2</v>
      </c>
      <c r="C91" s="303">
        <f>GRANTS!J91</f>
        <v>400105</v>
      </c>
      <c r="D91" s="120" t="b">
        <v>1</v>
      </c>
      <c r="E91" s="304" t="str">
        <f>RIGHT(GRANTS!C91,4)&amp;"."&amp;GRANTS!M91&amp;"."&amp;GRANTS!K91&amp;"."&amp;$C$5</f>
        <v>2073.PEGrt.I18.Jn21</v>
      </c>
      <c r="F91" s="305">
        <f t="shared" ca="1" si="4"/>
        <v>44361</v>
      </c>
      <c r="G91" s="306">
        <f>GRANTS!S91</f>
        <v>0</v>
      </c>
      <c r="H91" s="124">
        <f t="shared" ca="1" si="5"/>
        <v>44361</v>
      </c>
      <c r="I91" s="125">
        <v>0</v>
      </c>
      <c r="J91" s="304" t="str">
        <f>LEFT(GRANTS!D91,20)&amp;"."&amp;GRANTSPAY!E91</f>
        <v>Danegrove JMI School.2073.PEGrt.I18.Jn21</v>
      </c>
      <c r="K91" s="120" t="b">
        <v>1</v>
      </c>
      <c r="L91" s="126" t="s">
        <v>3686</v>
      </c>
      <c r="M91" s="120" t="b">
        <v>1</v>
      </c>
      <c r="N91" s="120" t="s">
        <v>3687</v>
      </c>
      <c r="O91" s="307" t="str">
        <f>GRANTS!I91</f>
        <v>10166/543965</v>
      </c>
      <c r="P91" s="120" t="b">
        <v>1</v>
      </c>
      <c r="Q91" s="120" t="b">
        <v>1</v>
      </c>
      <c r="R91" s="120" t="b">
        <v>1</v>
      </c>
      <c r="T91" s="11">
        <f t="shared" si="6"/>
        <v>19</v>
      </c>
      <c r="U91" s="1">
        <f t="shared" si="7"/>
        <v>40</v>
      </c>
    </row>
    <row r="92" spans="1:21" x14ac:dyDescent="0.25">
      <c r="A92" s="117">
        <v>1</v>
      </c>
      <c r="B92" s="118">
        <v>2</v>
      </c>
      <c r="C92" s="303">
        <f>GRANTS!J92</f>
        <v>400036</v>
      </c>
      <c r="D92" s="120" t="b">
        <v>1</v>
      </c>
      <c r="E92" s="304" t="str">
        <f>RIGHT(GRANTS!C92,4)&amp;"."&amp;GRANTS!M92&amp;"."&amp;GRANTS!K92&amp;"."&amp;$C$5</f>
        <v>2019.PEGrt.I18.Jn21</v>
      </c>
      <c r="F92" s="305">
        <f t="shared" ca="1" si="4"/>
        <v>44361</v>
      </c>
      <c r="G92" s="306">
        <f>GRANTS!S92</f>
        <v>0</v>
      </c>
      <c r="H92" s="124">
        <f t="shared" ca="1" si="5"/>
        <v>44361</v>
      </c>
      <c r="I92" s="125">
        <v>0</v>
      </c>
      <c r="J92" s="304" t="str">
        <f>LEFT(GRANTS!D92,20)&amp;"."&amp;GRANTSPAY!E92</f>
        <v>Deansbrook Infant Sc.2019.PEGrt.I18.Jn21</v>
      </c>
      <c r="K92" s="120" t="b">
        <v>1</v>
      </c>
      <c r="L92" s="126" t="s">
        <v>3686</v>
      </c>
      <c r="M92" s="120" t="b">
        <v>1</v>
      </c>
      <c r="N92" s="120" t="s">
        <v>3687</v>
      </c>
      <c r="O92" s="307" t="str">
        <f>GRANTS!I92</f>
        <v>10166/543965</v>
      </c>
      <c r="P92" s="120" t="b">
        <v>1</v>
      </c>
      <c r="Q92" s="120" t="b">
        <v>1</v>
      </c>
      <c r="R92" s="120" t="b">
        <v>1</v>
      </c>
      <c r="T92" s="11">
        <f t="shared" si="6"/>
        <v>19</v>
      </c>
      <c r="U92" s="1">
        <f t="shared" si="7"/>
        <v>40</v>
      </c>
    </row>
    <row r="93" spans="1:21" x14ac:dyDescent="0.25">
      <c r="A93" s="117">
        <v>1</v>
      </c>
      <c r="B93" s="118">
        <v>2</v>
      </c>
      <c r="C93" s="303">
        <f>GRANTS!J93</f>
        <v>400042</v>
      </c>
      <c r="D93" s="120" t="b">
        <v>1</v>
      </c>
      <c r="E93" s="304" t="str">
        <f>RIGHT(GRANTS!C93,4)&amp;"."&amp;GRANTS!M93&amp;"."&amp;GRANTS!K93&amp;"."&amp;$C$5</f>
        <v>2021.PEGrt.I18.Jn21</v>
      </c>
      <c r="F93" s="305">
        <f t="shared" ca="1" si="4"/>
        <v>44361</v>
      </c>
      <c r="G93" s="306">
        <f>GRANTS!S93</f>
        <v>0</v>
      </c>
      <c r="H93" s="124">
        <f t="shared" ca="1" si="5"/>
        <v>44361</v>
      </c>
      <c r="I93" s="125">
        <v>0</v>
      </c>
      <c r="J93" s="304" t="str">
        <f>LEFT(GRANTS!D93,20)&amp;"."&amp;GRANTSPAY!E93</f>
        <v>Dollis Primary Schoo.2021.PEGrt.I18.Jn21</v>
      </c>
      <c r="K93" s="120" t="b">
        <v>1</v>
      </c>
      <c r="L93" s="126" t="s">
        <v>3686</v>
      </c>
      <c r="M93" s="120" t="b">
        <v>1</v>
      </c>
      <c r="N93" s="120" t="s">
        <v>3687</v>
      </c>
      <c r="O93" s="307" t="str">
        <f>GRANTS!I93</f>
        <v>10166/543965</v>
      </c>
      <c r="P93" s="120" t="b">
        <v>1</v>
      </c>
      <c r="Q93" s="120" t="b">
        <v>1</v>
      </c>
      <c r="R93" s="120" t="b">
        <v>1</v>
      </c>
      <c r="T93" s="11">
        <f t="shared" si="6"/>
        <v>19</v>
      </c>
      <c r="U93" s="1">
        <f t="shared" si="7"/>
        <v>40</v>
      </c>
    </row>
    <row r="94" spans="1:21" x14ac:dyDescent="0.25">
      <c r="A94" s="117">
        <v>1</v>
      </c>
      <c r="B94" s="118">
        <v>2</v>
      </c>
      <c r="C94" s="303">
        <f>GRANTS!J94</f>
        <v>400159</v>
      </c>
      <c r="D94" s="120" t="b">
        <v>1</v>
      </c>
      <c r="E94" s="304" t="str">
        <f>RIGHT(GRANTS!C94,4)&amp;"."&amp;GRANTS!M94&amp;"."&amp;GRANTS!K94&amp;"."&amp;$C$5</f>
        <v>2023.PEGrt.I18.Jn21</v>
      </c>
      <c r="F94" s="305">
        <f t="shared" ca="1" si="4"/>
        <v>44361</v>
      </c>
      <c r="G94" s="306">
        <f>GRANTS!S94</f>
        <v>0</v>
      </c>
      <c r="H94" s="124">
        <f t="shared" ca="1" si="5"/>
        <v>44361</v>
      </c>
      <c r="I94" s="125">
        <v>0</v>
      </c>
      <c r="J94" s="304" t="str">
        <f>LEFT(GRANTS!D94,20)&amp;"."&amp;GRANTSPAY!E94</f>
        <v>Edgware Primary Scho.2023.PEGrt.I18.Jn21</v>
      </c>
      <c r="K94" s="120" t="b">
        <v>1</v>
      </c>
      <c r="L94" s="126" t="s">
        <v>3686</v>
      </c>
      <c r="M94" s="120" t="b">
        <v>1</v>
      </c>
      <c r="N94" s="120" t="s">
        <v>3687</v>
      </c>
      <c r="O94" s="307" t="str">
        <f>GRANTS!I94</f>
        <v>10166/543965</v>
      </c>
      <c r="P94" s="120" t="b">
        <v>1</v>
      </c>
      <c r="Q94" s="120" t="b">
        <v>1</v>
      </c>
      <c r="R94" s="120" t="b">
        <v>1</v>
      </c>
      <c r="T94" s="11">
        <f t="shared" si="6"/>
        <v>19</v>
      </c>
      <c r="U94" s="1">
        <f t="shared" si="7"/>
        <v>40</v>
      </c>
    </row>
    <row r="95" spans="1:21" x14ac:dyDescent="0.25">
      <c r="A95" s="117">
        <v>1</v>
      </c>
      <c r="B95" s="118">
        <v>2</v>
      </c>
      <c r="C95" s="303">
        <f>GRANTS!J95</f>
        <v>400047</v>
      </c>
      <c r="D95" s="120" t="b">
        <v>1</v>
      </c>
      <c r="E95" s="304" t="str">
        <f>RIGHT(GRANTS!C95,4)&amp;"."&amp;GRANTS!M95&amp;"."&amp;GRANTS!K95&amp;"."&amp;$C$5</f>
        <v>2024.PEGrt.I18.Jn21</v>
      </c>
      <c r="F95" s="305">
        <f t="shared" ca="1" si="4"/>
        <v>44361</v>
      </c>
      <c r="G95" s="306">
        <f>GRANTS!S95</f>
        <v>0</v>
      </c>
      <c r="H95" s="124">
        <f t="shared" ca="1" si="5"/>
        <v>44361</v>
      </c>
      <c r="I95" s="125">
        <v>0</v>
      </c>
      <c r="J95" s="304" t="str">
        <f>LEFT(GRANTS!D95,20)&amp;"."&amp;GRANTSPAY!E95</f>
        <v>Fairway Primary Scho.2024.PEGrt.I18.Jn21</v>
      </c>
      <c r="K95" s="120" t="b">
        <v>1</v>
      </c>
      <c r="L95" s="126" t="s">
        <v>3686</v>
      </c>
      <c r="M95" s="120" t="b">
        <v>1</v>
      </c>
      <c r="N95" s="120" t="s">
        <v>3687</v>
      </c>
      <c r="O95" s="307" t="str">
        <f>GRANTS!I95</f>
        <v>10166/543965</v>
      </c>
      <c r="P95" s="120" t="b">
        <v>1</v>
      </c>
      <c r="Q95" s="120" t="b">
        <v>1</v>
      </c>
      <c r="R95" s="120" t="b">
        <v>1</v>
      </c>
      <c r="T95" s="11">
        <f t="shared" si="6"/>
        <v>19</v>
      </c>
      <c r="U95" s="1">
        <f t="shared" si="7"/>
        <v>40</v>
      </c>
    </row>
    <row r="96" spans="1:21" x14ac:dyDescent="0.25">
      <c r="A96" s="117">
        <v>1</v>
      </c>
      <c r="B96" s="118">
        <v>2</v>
      </c>
      <c r="C96" s="303">
        <f>GRANTS!J96</f>
        <v>400001</v>
      </c>
      <c r="D96" s="120" t="b">
        <v>1</v>
      </c>
      <c r="E96" s="304" t="str">
        <f>RIGHT(GRANTS!C96,4)&amp;"."&amp;GRANTS!M96&amp;"."&amp;GRANTS!K96&amp;"."&amp;$C$5</f>
        <v>2025.PEGrt.I18.Jn21</v>
      </c>
      <c r="F96" s="305">
        <f t="shared" ca="1" si="4"/>
        <v>44361</v>
      </c>
      <c r="G96" s="306">
        <f>GRANTS!S96</f>
        <v>0</v>
      </c>
      <c r="H96" s="124">
        <f t="shared" ca="1" si="5"/>
        <v>44361</v>
      </c>
      <c r="I96" s="125">
        <v>0</v>
      </c>
      <c r="J96" s="304" t="str">
        <f>LEFT(GRANTS!D96,20)&amp;"."&amp;GRANTSPAY!E96</f>
        <v>Foulds.2025.PEGrt.I18.Jn21</v>
      </c>
      <c r="K96" s="120" t="b">
        <v>1</v>
      </c>
      <c r="L96" s="126" t="s">
        <v>3686</v>
      </c>
      <c r="M96" s="120" t="b">
        <v>1</v>
      </c>
      <c r="N96" s="120" t="s">
        <v>3687</v>
      </c>
      <c r="O96" s="307" t="str">
        <f>GRANTS!I96</f>
        <v>10166/543965</v>
      </c>
      <c r="P96" s="120" t="b">
        <v>1</v>
      </c>
      <c r="Q96" s="120" t="b">
        <v>1</v>
      </c>
      <c r="R96" s="120" t="b">
        <v>1</v>
      </c>
      <c r="T96" s="11">
        <f t="shared" si="6"/>
        <v>19</v>
      </c>
      <c r="U96" s="1">
        <f t="shared" si="7"/>
        <v>26</v>
      </c>
    </row>
    <row r="97" spans="1:21" x14ac:dyDescent="0.25">
      <c r="A97" s="117">
        <v>1</v>
      </c>
      <c r="B97" s="118">
        <v>2</v>
      </c>
      <c r="C97" s="303">
        <f>GRANTS!J97</f>
        <v>400082</v>
      </c>
      <c r="D97" s="120" t="b">
        <v>1</v>
      </c>
      <c r="E97" s="304" t="str">
        <f>RIGHT(GRANTS!C97,4)&amp;"."&amp;GRANTS!M97&amp;"."&amp;GRANTS!K97&amp;"."&amp;$C$5</f>
        <v>2026.PEGrt.I18.Jn21</v>
      </c>
      <c r="F97" s="305">
        <f t="shared" ca="1" si="4"/>
        <v>44361</v>
      </c>
      <c r="G97" s="306">
        <f>GRANTS!S97</f>
        <v>0</v>
      </c>
      <c r="H97" s="124">
        <f t="shared" ca="1" si="5"/>
        <v>44361</v>
      </c>
      <c r="I97" s="125">
        <v>0</v>
      </c>
      <c r="J97" s="304" t="str">
        <f>LEFT(GRANTS!D97,20)&amp;"."&amp;GRANTSPAY!E97</f>
        <v>Frith Manor School.2026.PEGrt.I18.Jn21</v>
      </c>
      <c r="K97" s="120" t="b">
        <v>1</v>
      </c>
      <c r="L97" s="126" t="s">
        <v>3686</v>
      </c>
      <c r="M97" s="120" t="b">
        <v>1</v>
      </c>
      <c r="N97" s="120" t="s">
        <v>3687</v>
      </c>
      <c r="O97" s="307" t="str">
        <f>GRANTS!I97</f>
        <v>10166/543965</v>
      </c>
      <c r="P97" s="120" t="b">
        <v>1</v>
      </c>
      <c r="Q97" s="120" t="b">
        <v>1</v>
      </c>
      <c r="R97" s="120" t="b">
        <v>1</v>
      </c>
      <c r="T97" s="11">
        <f t="shared" si="6"/>
        <v>19</v>
      </c>
      <c r="U97" s="1">
        <f t="shared" si="7"/>
        <v>38</v>
      </c>
    </row>
    <row r="98" spans="1:21" x14ac:dyDescent="0.25">
      <c r="A98" s="117">
        <v>1</v>
      </c>
      <c r="B98" s="118">
        <v>2</v>
      </c>
      <c r="C98" s="303">
        <f>GRANTS!J98</f>
        <v>400067</v>
      </c>
      <c r="D98" s="120" t="b">
        <v>1</v>
      </c>
      <c r="E98" s="304" t="str">
        <f>RIGHT(GRANTS!C98,4)&amp;"."&amp;GRANTS!M98&amp;"."&amp;GRANTS!K98&amp;"."&amp;$C$5</f>
        <v>2028.PEGrt.I18.Jn21</v>
      </c>
      <c r="F98" s="305">
        <f t="shared" ca="1" si="4"/>
        <v>44361</v>
      </c>
      <c r="G98" s="306">
        <f>GRANTS!S98</f>
        <v>0</v>
      </c>
      <c r="H98" s="124">
        <f t="shared" ca="1" si="5"/>
        <v>44361</v>
      </c>
      <c r="I98" s="125">
        <v>0</v>
      </c>
      <c r="J98" s="304" t="str">
        <f>LEFT(GRANTS!D98,20)&amp;"."&amp;GRANTSPAY!E98</f>
        <v>Garden Suburb Infant.2028.PEGrt.I18.Jn21</v>
      </c>
      <c r="K98" s="120" t="b">
        <v>1</v>
      </c>
      <c r="L98" s="126" t="s">
        <v>3686</v>
      </c>
      <c r="M98" s="120" t="b">
        <v>1</v>
      </c>
      <c r="N98" s="120" t="s">
        <v>3687</v>
      </c>
      <c r="O98" s="307" t="str">
        <f>GRANTS!I98</f>
        <v>10166/543965</v>
      </c>
      <c r="P98" s="120" t="b">
        <v>1</v>
      </c>
      <c r="Q98" s="120" t="b">
        <v>1</v>
      </c>
      <c r="R98" s="120" t="b">
        <v>1</v>
      </c>
      <c r="T98" s="11">
        <f t="shared" si="6"/>
        <v>19</v>
      </c>
      <c r="U98" s="1">
        <f t="shared" si="7"/>
        <v>40</v>
      </c>
    </row>
    <row r="99" spans="1:21" x14ac:dyDescent="0.25">
      <c r="A99" s="117">
        <v>1</v>
      </c>
      <c r="B99" s="118">
        <v>2</v>
      </c>
      <c r="C99" s="303">
        <f>GRANTS!J99</f>
        <v>400002</v>
      </c>
      <c r="D99" s="120" t="b">
        <v>1</v>
      </c>
      <c r="E99" s="304" t="str">
        <f>RIGHT(GRANTS!C99,4)&amp;"."&amp;GRANTS!M99&amp;"."&amp;GRANTS!K99&amp;"."&amp;$C$5</f>
        <v>2027.PEGrt.I18.Jn21</v>
      </c>
      <c r="F99" s="305">
        <f t="shared" ca="1" si="4"/>
        <v>44361</v>
      </c>
      <c r="G99" s="306">
        <f>GRANTS!S99</f>
        <v>0</v>
      </c>
      <c r="H99" s="124">
        <f t="shared" ca="1" si="5"/>
        <v>44361</v>
      </c>
      <c r="I99" s="125">
        <v>0</v>
      </c>
      <c r="J99" s="304" t="str">
        <f>LEFT(GRANTS!D99,20)&amp;"."&amp;GRANTSPAY!E99</f>
        <v>Garden Suburb Junior.2027.PEGrt.I18.Jn21</v>
      </c>
      <c r="K99" s="120" t="b">
        <v>1</v>
      </c>
      <c r="L99" s="126" t="s">
        <v>3686</v>
      </c>
      <c r="M99" s="120" t="b">
        <v>1</v>
      </c>
      <c r="N99" s="120" t="s">
        <v>3687</v>
      </c>
      <c r="O99" s="307" t="str">
        <f>GRANTS!I99</f>
        <v>10166/543965</v>
      </c>
      <c r="P99" s="120" t="b">
        <v>1</v>
      </c>
      <c r="Q99" s="120" t="b">
        <v>1</v>
      </c>
      <c r="R99" s="120" t="b">
        <v>1</v>
      </c>
      <c r="T99" s="11">
        <f t="shared" si="6"/>
        <v>19</v>
      </c>
      <c r="U99" s="1">
        <f t="shared" si="7"/>
        <v>40</v>
      </c>
    </row>
    <row r="100" spans="1:21" x14ac:dyDescent="0.25">
      <c r="A100" s="117">
        <v>1</v>
      </c>
      <c r="B100" s="118">
        <v>2</v>
      </c>
      <c r="C100" s="303">
        <f>GRANTS!J100</f>
        <v>400035</v>
      </c>
      <c r="D100" s="120" t="b">
        <v>1</v>
      </c>
      <c r="E100" s="304" t="str">
        <f>RIGHT(GRANTS!C100,4)&amp;"."&amp;GRANTS!M100&amp;"."&amp;GRANTS!K100&amp;"."&amp;$C$5</f>
        <v>2029.PEGrt.I18.Jn21</v>
      </c>
      <c r="F100" s="305">
        <f t="shared" ca="1" si="4"/>
        <v>44361</v>
      </c>
      <c r="G100" s="306">
        <f>GRANTS!S100</f>
        <v>0</v>
      </c>
      <c r="H100" s="124">
        <f t="shared" ca="1" si="5"/>
        <v>44361</v>
      </c>
      <c r="I100" s="125">
        <v>0</v>
      </c>
      <c r="J100" s="304" t="str">
        <f>LEFT(GRANTS!D100,20)&amp;"."&amp;GRANTSPAY!E100</f>
        <v>Goldbeaters Primary .2029.PEGrt.I18.Jn21</v>
      </c>
      <c r="K100" s="120" t="b">
        <v>1</v>
      </c>
      <c r="L100" s="126" t="s">
        <v>3686</v>
      </c>
      <c r="M100" s="120" t="b">
        <v>1</v>
      </c>
      <c r="N100" s="120" t="s">
        <v>3687</v>
      </c>
      <c r="O100" s="307" t="str">
        <f>GRANTS!I100</f>
        <v>10166/543965</v>
      </c>
      <c r="P100" s="120" t="b">
        <v>1</v>
      </c>
      <c r="Q100" s="120" t="b">
        <v>1</v>
      </c>
      <c r="R100" s="120" t="b">
        <v>1</v>
      </c>
      <c r="T100" s="11">
        <f t="shared" si="6"/>
        <v>19</v>
      </c>
      <c r="U100" s="1">
        <f t="shared" si="7"/>
        <v>40</v>
      </c>
    </row>
    <row r="101" spans="1:21" x14ac:dyDescent="0.25">
      <c r="A101" s="117">
        <v>1</v>
      </c>
      <c r="B101" s="118">
        <v>2</v>
      </c>
      <c r="C101" s="303">
        <f>GRANTS!J101</f>
        <v>400108</v>
      </c>
      <c r="D101" s="120" t="b">
        <v>1</v>
      </c>
      <c r="E101" s="304" t="str">
        <f>RIGHT(GRANTS!C101,4)&amp;"."&amp;GRANTS!M101&amp;"."&amp;GRANTS!K101&amp;"."&amp;$C$5</f>
        <v>3516.PEGrt.I18.Jn21</v>
      </c>
      <c r="F101" s="305">
        <f t="shared" ca="1" si="4"/>
        <v>44361</v>
      </c>
      <c r="G101" s="306">
        <f>GRANTS!S101</f>
        <v>0</v>
      </c>
      <c r="H101" s="124">
        <f t="shared" ca="1" si="5"/>
        <v>44361</v>
      </c>
      <c r="I101" s="125">
        <v>0</v>
      </c>
      <c r="J101" s="304" t="str">
        <f>LEFT(GRANTS!D101,20)&amp;"."&amp;GRANTSPAY!E101</f>
        <v>Hasmonean Primary Sc.3516.PEGrt.I18.Jn21</v>
      </c>
      <c r="K101" s="120" t="b">
        <v>1</v>
      </c>
      <c r="L101" s="126" t="s">
        <v>3686</v>
      </c>
      <c r="M101" s="120" t="b">
        <v>1</v>
      </c>
      <c r="N101" s="120" t="s">
        <v>3687</v>
      </c>
      <c r="O101" s="307" t="str">
        <f>GRANTS!I101</f>
        <v>10166/543965</v>
      </c>
      <c r="P101" s="120" t="b">
        <v>1</v>
      </c>
      <c r="Q101" s="120" t="b">
        <v>1</v>
      </c>
      <c r="R101" s="120" t="b">
        <v>1</v>
      </c>
      <c r="T101" s="11">
        <f t="shared" si="6"/>
        <v>19</v>
      </c>
      <c r="U101" s="1">
        <f t="shared" si="7"/>
        <v>40</v>
      </c>
    </row>
    <row r="102" spans="1:21" x14ac:dyDescent="0.25">
      <c r="A102" s="117">
        <v>1</v>
      </c>
      <c r="B102" s="118">
        <v>2</v>
      </c>
      <c r="C102" s="303">
        <f>GRANTS!J102</f>
        <v>400026</v>
      </c>
      <c r="D102" s="120" t="b">
        <v>1</v>
      </c>
      <c r="E102" s="304" t="str">
        <f>RIGHT(GRANTS!C102,4)&amp;"."&amp;GRANTS!M102&amp;"."&amp;GRANTS!K102&amp;"."&amp;$C$5</f>
        <v>2031.PEGrt.I18.Jn21</v>
      </c>
      <c r="F102" s="305">
        <f t="shared" ca="1" si="4"/>
        <v>44361</v>
      </c>
      <c r="G102" s="306">
        <f>GRANTS!S102</f>
        <v>0</v>
      </c>
      <c r="H102" s="124">
        <f t="shared" ca="1" si="5"/>
        <v>44361</v>
      </c>
      <c r="I102" s="125">
        <v>0</v>
      </c>
      <c r="J102" s="304" t="str">
        <f>LEFT(GRANTS!D102,20)&amp;"."&amp;GRANTSPAY!E102</f>
        <v>Hollickwood JMI Scho.2031.PEGrt.I18.Jn21</v>
      </c>
      <c r="K102" s="120" t="b">
        <v>1</v>
      </c>
      <c r="L102" s="126" t="s">
        <v>3686</v>
      </c>
      <c r="M102" s="120" t="b">
        <v>1</v>
      </c>
      <c r="N102" s="120" t="s">
        <v>3687</v>
      </c>
      <c r="O102" s="307" t="str">
        <f>GRANTS!I102</f>
        <v>10166/543965</v>
      </c>
      <c r="P102" s="120" t="b">
        <v>1</v>
      </c>
      <c r="Q102" s="120" t="b">
        <v>1</v>
      </c>
      <c r="R102" s="120" t="b">
        <v>1</v>
      </c>
      <c r="T102" s="11">
        <f t="shared" si="6"/>
        <v>19</v>
      </c>
      <c r="U102" s="1">
        <f t="shared" si="7"/>
        <v>40</v>
      </c>
    </row>
    <row r="103" spans="1:21" x14ac:dyDescent="0.25">
      <c r="A103" s="117">
        <v>1</v>
      </c>
      <c r="B103" s="118">
        <v>2</v>
      </c>
      <c r="C103" s="303">
        <f>GRANTS!J103</f>
        <v>400084</v>
      </c>
      <c r="D103" s="120" t="b">
        <v>1</v>
      </c>
      <c r="E103" s="304" t="str">
        <f>RIGHT(GRANTS!C103,4)&amp;"."&amp;GRANTS!M103&amp;"."&amp;GRANTS!K103&amp;"."&amp;$C$5</f>
        <v>2032.PEGrt.I18.Jn21</v>
      </c>
      <c r="F103" s="305">
        <f t="shared" ca="1" si="4"/>
        <v>44361</v>
      </c>
      <c r="G103" s="306">
        <f>GRANTS!S103</f>
        <v>0</v>
      </c>
      <c r="H103" s="124">
        <f t="shared" ca="1" si="5"/>
        <v>44361</v>
      </c>
      <c r="I103" s="125">
        <v>0</v>
      </c>
      <c r="J103" s="304" t="str">
        <f>LEFT(GRANTS!D103,20)&amp;"."&amp;GRANTSPAY!E103</f>
        <v>Holly Park School.2032.PEGrt.I18.Jn21</v>
      </c>
      <c r="K103" s="120" t="b">
        <v>1</v>
      </c>
      <c r="L103" s="126" t="s">
        <v>3686</v>
      </c>
      <c r="M103" s="120" t="b">
        <v>1</v>
      </c>
      <c r="N103" s="120" t="s">
        <v>3687</v>
      </c>
      <c r="O103" s="307" t="str">
        <f>GRANTS!I103</f>
        <v>10166/543965</v>
      </c>
      <c r="P103" s="120" t="b">
        <v>1</v>
      </c>
      <c r="Q103" s="120" t="b">
        <v>1</v>
      </c>
      <c r="R103" s="120" t="b">
        <v>1</v>
      </c>
      <c r="T103" s="11">
        <f t="shared" si="6"/>
        <v>19</v>
      </c>
      <c r="U103" s="1">
        <f t="shared" si="7"/>
        <v>37</v>
      </c>
    </row>
    <row r="104" spans="1:21" x14ac:dyDescent="0.25">
      <c r="A104" s="117">
        <v>1</v>
      </c>
      <c r="B104" s="118">
        <v>2</v>
      </c>
      <c r="C104" s="303">
        <f>GRANTS!J104</f>
        <v>400008</v>
      </c>
      <c r="D104" s="120" t="b">
        <v>1</v>
      </c>
      <c r="E104" s="304" t="str">
        <f>RIGHT(GRANTS!C104,4)&amp;"."&amp;GRANTS!M104&amp;"."&amp;GRANTS!K104&amp;"."&amp;$C$5</f>
        <v>3304.PEGrt.I18.Jn21</v>
      </c>
      <c r="F104" s="305">
        <f t="shared" ca="1" si="4"/>
        <v>44361</v>
      </c>
      <c r="G104" s="306">
        <f>GRANTS!S104</f>
        <v>0</v>
      </c>
      <c r="H104" s="124">
        <f t="shared" ca="1" si="5"/>
        <v>44361</v>
      </c>
      <c r="I104" s="125">
        <v>0</v>
      </c>
      <c r="J104" s="304" t="str">
        <f>LEFT(GRANTS!D104,20)&amp;"."&amp;GRANTSPAY!E104</f>
        <v>Holy Trinity School.3304.PEGrt.I18.Jn21</v>
      </c>
      <c r="K104" s="120" t="b">
        <v>1</v>
      </c>
      <c r="L104" s="126" t="s">
        <v>3686</v>
      </c>
      <c r="M104" s="120" t="b">
        <v>1</v>
      </c>
      <c r="N104" s="120" t="s">
        <v>3687</v>
      </c>
      <c r="O104" s="307" t="str">
        <f>GRANTS!I104</f>
        <v>10166/543965</v>
      </c>
      <c r="P104" s="120" t="b">
        <v>1</v>
      </c>
      <c r="Q104" s="120" t="b">
        <v>1</v>
      </c>
      <c r="R104" s="120" t="b">
        <v>1</v>
      </c>
      <c r="T104" s="11">
        <f t="shared" si="6"/>
        <v>19</v>
      </c>
      <c r="U104" s="1">
        <f t="shared" si="7"/>
        <v>39</v>
      </c>
    </row>
    <row r="105" spans="1:21" x14ac:dyDescent="0.25">
      <c r="A105" s="117">
        <v>1</v>
      </c>
      <c r="B105" s="118">
        <v>2</v>
      </c>
      <c r="C105" s="303">
        <f>GRANTS!J105</f>
        <v>400046</v>
      </c>
      <c r="D105" s="120" t="b">
        <v>1</v>
      </c>
      <c r="E105" s="304" t="str">
        <f>RIGHT(GRANTS!C105,4)&amp;"."&amp;GRANTS!M105&amp;"."&amp;GRANTS!K105&amp;"."&amp;$C$5</f>
        <v>2036.PEGrt.I18.Jn21</v>
      </c>
      <c r="F105" s="305">
        <f t="shared" ca="1" si="4"/>
        <v>44361</v>
      </c>
      <c r="G105" s="306">
        <f>GRANTS!S105</f>
        <v>0</v>
      </c>
      <c r="H105" s="124">
        <f t="shared" ca="1" si="5"/>
        <v>44361</v>
      </c>
      <c r="I105" s="125">
        <v>0</v>
      </c>
      <c r="J105" s="304" t="str">
        <f>LEFT(GRANTS!D105,20)&amp;"."&amp;GRANTSPAY!E105</f>
        <v>Livingstone School.2036.PEGrt.I18.Jn21</v>
      </c>
      <c r="K105" s="120" t="b">
        <v>1</v>
      </c>
      <c r="L105" s="126" t="s">
        <v>3686</v>
      </c>
      <c r="M105" s="120" t="b">
        <v>1</v>
      </c>
      <c r="N105" s="120" t="s">
        <v>3687</v>
      </c>
      <c r="O105" s="307" t="str">
        <f>GRANTS!I105</f>
        <v>10166/543965</v>
      </c>
      <c r="P105" s="120" t="b">
        <v>1</v>
      </c>
      <c r="Q105" s="120" t="b">
        <v>1</v>
      </c>
      <c r="R105" s="120" t="b">
        <v>1</v>
      </c>
      <c r="T105" s="11">
        <f t="shared" si="6"/>
        <v>19</v>
      </c>
      <c r="U105" s="1">
        <f t="shared" si="7"/>
        <v>38</v>
      </c>
    </row>
    <row r="106" spans="1:21" x14ac:dyDescent="0.25">
      <c r="A106" s="117">
        <v>1</v>
      </c>
      <c r="B106" s="118">
        <v>2</v>
      </c>
      <c r="C106" s="303">
        <f>GRANTS!J106</f>
        <v>400030</v>
      </c>
      <c r="D106" s="120" t="b">
        <v>1</v>
      </c>
      <c r="E106" s="304" t="str">
        <f>RIGHT(GRANTS!C106,4)&amp;"."&amp;GRANTS!M106&amp;"."&amp;GRANTS!K106&amp;"."&amp;$C$5</f>
        <v>2037.PEGrt.I18.Jn21</v>
      </c>
      <c r="F106" s="305">
        <f t="shared" ca="1" si="4"/>
        <v>44361</v>
      </c>
      <c r="G106" s="306">
        <f>GRANTS!S106</f>
        <v>0</v>
      </c>
      <c r="H106" s="124">
        <f t="shared" ca="1" si="5"/>
        <v>44361</v>
      </c>
      <c r="I106" s="125">
        <v>0</v>
      </c>
      <c r="J106" s="304" t="str">
        <f>LEFT(GRANTS!D106,20)&amp;"."&amp;GRANTSPAY!E106</f>
        <v>Manorside Primary Sc.2037.PEGrt.I18.Jn21</v>
      </c>
      <c r="K106" s="120" t="b">
        <v>1</v>
      </c>
      <c r="L106" s="126" t="s">
        <v>3686</v>
      </c>
      <c r="M106" s="120" t="b">
        <v>1</v>
      </c>
      <c r="N106" s="120" t="s">
        <v>3687</v>
      </c>
      <c r="O106" s="307" t="str">
        <f>GRANTS!I106</f>
        <v>10166/543965</v>
      </c>
      <c r="P106" s="120" t="b">
        <v>1</v>
      </c>
      <c r="Q106" s="120" t="b">
        <v>1</v>
      </c>
      <c r="R106" s="120" t="b">
        <v>1</v>
      </c>
      <c r="T106" s="11">
        <f t="shared" si="6"/>
        <v>19</v>
      </c>
      <c r="U106" s="1">
        <f t="shared" si="7"/>
        <v>40</v>
      </c>
    </row>
    <row r="107" spans="1:21" x14ac:dyDescent="0.25">
      <c r="A107" s="117">
        <v>1</v>
      </c>
      <c r="B107" s="118">
        <v>2</v>
      </c>
      <c r="C107" s="303">
        <f>GRANTS!J107</f>
        <v>400130</v>
      </c>
      <c r="D107" s="120" t="b">
        <v>1</v>
      </c>
      <c r="E107" s="304" t="str">
        <f>RIGHT(GRANTS!C107,4)&amp;"."&amp;GRANTS!M107&amp;"."&amp;GRANTS!K107&amp;"."&amp;$C$5</f>
        <v>3523.PEGrt.I18.Jn21</v>
      </c>
      <c r="F107" s="305">
        <f t="shared" ca="1" si="4"/>
        <v>44361</v>
      </c>
      <c r="G107" s="306">
        <f>GRANTS!S107</f>
        <v>0</v>
      </c>
      <c r="H107" s="124">
        <f t="shared" ca="1" si="5"/>
        <v>44361</v>
      </c>
      <c r="I107" s="125">
        <v>0</v>
      </c>
      <c r="J107" s="304" t="str">
        <f>LEFT(GRANTS!D107,20)&amp;"."&amp;GRANTSPAY!E107</f>
        <v>Martin Primary Schoo.3523.PEGrt.I18.Jn21</v>
      </c>
      <c r="K107" s="120" t="b">
        <v>1</v>
      </c>
      <c r="L107" s="126" t="s">
        <v>3686</v>
      </c>
      <c r="M107" s="120" t="b">
        <v>1</v>
      </c>
      <c r="N107" s="120" t="s">
        <v>3687</v>
      </c>
      <c r="O107" s="307" t="str">
        <f>GRANTS!I107</f>
        <v>10166/543965</v>
      </c>
      <c r="P107" s="120" t="b">
        <v>1</v>
      </c>
      <c r="Q107" s="120" t="b">
        <v>1</v>
      </c>
      <c r="R107" s="120" t="b">
        <v>1</v>
      </c>
      <c r="T107" s="11">
        <f t="shared" si="6"/>
        <v>19</v>
      </c>
      <c r="U107" s="1">
        <f t="shared" si="7"/>
        <v>40</v>
      </c>
    </row>
    <row r="108" spans="1:21" x14ac:dyDescent="0.25">
      <c r="A108" s="117">
        <v>1</v>
      </c>
      <c r="B108" s="118">
        <v>2</v>
      </c>
      <c r="C108" s="303">
        <f>GRANTS!J108</f>
        <v>400112</v>
      </c>
      <c r="D108" s="120" t="b">
        <v>1</v>
      </c>
      <c r="E108" s="304" t="str">
        <f>RIGHT(GRANTS!C108,4)&amp;"."&amp;GRANTS!M108&amp;"."&amp;GRANTS!K108&amp;"."&amp;$C$5</f>
        <v>5948.PEGrt.I18.Jn21</v>
      </c>
      <c r="F108" s="305">
        <f t="shared" ca="1" si="4"/>
        <v>44361</v>
      </c>
      <c r="G108" s="306">
        <f>GRANTS!S108</f>
        <v>0</v>
      </c>
      <c r="H108" s="124">
        <f t="shared" ca="1" si="5"/>
        <v>44361</v>
      </c>
      <c r="I108" s="125">
        <v>0</v>
      </c>
      <c r="J108" s="304" t="str">
        <f>LEFT(GRANTS!D108,20)&amp;"."&amp;GRANTSPAY!E108</f>
        <v>Mathilda Marks-Kenne.5948.PEGrt.I18.Jn21</v>
      </c>
      <c r="K108" s="120" t="b">
        <v>1</v>
      </c>
      <c r="L108" s="126" t="s">
        <v>3686</v>
      </c>
      <c r="M108" s="120" t="b">
        <v>1</v>
      </c>
      <c r="N108" s="120" t="s">
        <v>3687</v>
      </c>
      <c r="O108" s="307" t="str">
        <f>GRANTS!I108</f>
        <v>10166/543965</v>
      </c>
      <c r="P108" s="120" t="b">
        <v>1</v>
      </c>
      <c r="Q108" s="120" t="b">
        <v>1</v>
      </c>
      <c r="R108" s="120" t="b">
        <v>1</v>
      </c>
      <c r="T108" s="11">
        <f t="shared" si="6"/>
        <v>19</v>
      </c>
      <c r="U108" s="1">
        <f t="shared" si="7"/>
        <v>40</v>
      </c>
    </row>
    <row r="109" spans="1:21" x14ac:dyDescent="0.25">
      <c r="A109" s="117">
        <v>1</v>
      </c>
      <c r="B109" s="118">
        <v>2</v>
      </c>
      <c r="C109" s="303">
        <f>GRANTS!J109</f>
        <v>400110</v>
      </c>
      <c r="D109" s="120" t="b">
        <v>1</v>
      </c>
      <c r="E109" s="304" t="str">
        <f>RIGHT(GRANTS!C109,4)&amp;"."&amp;GRANTS!M109&amp;"."&amp;GRANTS!K109&amp;"."&amp;$C$5</f>
        <v>5949.PEGrt.I18.Jn21</v>
      </c>
      <c r="F109" s="305">
        <f t="shared" ca="1" si="4"/>
        <v>44361</v>
      </c>
      <c r="G109" s="306">
        <f>GRANTS!S109</f>
        <v>0</v>
      </c>
      <c r="H109" s="124">
        <f t="shared" ca="1" si="5"/>
        <v>44361</v>
      </c>
      <c r="I109" s="125">
        <v>0</v>
      </c>
      <c r="J109" s="304" t="str">
        <f>LEFT(GRANTS!D109,20)&amp;"."&amp;GRANTSPAY!E109</f>
        <v>Menorah Foundation S.5949.PEGrt.I18.Jn21</v>
      </c>
      <c r="K109" s="120" t="b">
        <v>1</v>
      </c>
      <c r="L109" s="126" t="s">
        <v>3686</v>
      </c>
      <c r="M109" s="120" t="b">
        <v>1</v>
      </c>
      <c r="N109" s="120" t="s">
        <v>3687</v>
      </c>
      <c r="O109" s="307" t="str">
        <f>GRANTS!I109</f>
        <v>10166/543965</v>
      </c>
      <c r="P109" s="120" t="b">
        <v>1</v>
      </c>
      <c r="Q109" s="120" t="b">
        <v>1</v>
      </c>
      <c r="R109" s="120" t="b">
        <v>1</v>
      </c>
      <c r="T109" s="11">
        <f t="shared" si="6"/>
        <v>19</v>
      </c>
      <c r="U109" s="1">
        <f t="shared" si="7"/>
        <v>40</v>
      </c>
    </row>
    <row r="110" spans="1:21" x14ac:dyDescent="0.25">
      <c r="A110" s="117">
        <v>1</v>
      </c>
      <c r="B110" s="118">
        <v>2</v>
      </c>
      <c r="C110" s="303">
        <f>GRANTS!J110</f>
        <v>400007</v>
      </c>
      <c r="D110" s="120" t="b">
        <v>1</v>
      </c>
      <c r="E110" s="304" t="str">
        <f>RIGHT(GRANTS!C110,4)&amp;"."&amp;GRANTS!M110&amp;"."&amp;GRANTS!K110&amp;"."&amp;$C$5</f>
        <v>3513.PEGrt.I18.Jn21</v>
      </c>
      <c r="F110" s="305">
        <f t="shared" ca="1" si="4"/>
        <v>44361</v>
      </c>
      <c r="G110" s="306">
        <f>GRANTS!S110</f>
        <v>0</v>
      </c>
      <c r="H110" s="124">
        <f t="shared" ca="1" si="5"/>
        <v>44361</v>
      </c>
      <c r="I110" s="125">
        <v>0</v>
      </c>
      <c r="J110" s="304" t="str">
        <f>LEFT(GRANTS!D110,20)&amp;"."&amp;GRANTSPAY!E110</f>
        <v>Menorah Primary Scho.3513.PEGrt.I18.Jn21</v>
      </c>
      <c r="K110" s="120" t="b">
        <v>1</v>
      </c>
      <c r="L110" s="126" t="s">
        <v>3686</v>
      </c>
      <c r="M110" s="120" t="b">
        <v>1</v>
      </c>
      <c r="N110" s="120" t="s">
        <v>3687</v>
      </c>
      <c r="O110" s="307" t="str">
        <f>GRANTS!I110</f>
        <v>10166/543965</v>
      </c>
      <c r="P110" s="120" t="b">
        <v>1</v>
      </c>
      <c r="Q110" s="120" t="b">
        <v>1</v>
      </c>
      <c r="R110" s="120" t="b">
        <v>1</v>
      </c>
      <c r="T110" s="11">
        <f t="shared" si="6"/>
        <v>19</v>
      </c>
      <c r="U110" s="1">
        <f t="shared" si="7"/>
        <v>40</v>
      </c>
    </row>
    <row r="111" spans="1:21" x14ac:dyDescent="0.25">
      <c r="A111" s="117">
        <v>1</v>
      </c>
      <c r="B111" s="118">
        <v>2</v>
      </c>
      <c r="C111" s="303">
        <f>GRANTS!J111</f>
        <v>400086</v>
      </c>
      <c r="D111" s="120" t="b">
        <v>1</v>
      </c>
      <c r="E111" s="304" t="str">
        <f>RIGHT(GRANTS!C111,4)&amp;"."&amp;GRANTS!M111&amp;"."&amp;GRANTS!K111&amp;"."&amp;$C$5</f>
        <v>3305.PEGrt.I18.Jn21</v>
      </c>
      <c r="F111" s="305">
        <f t="shared" ca="1" si="4"/>
        <v>44361</v>
      </c>
      <c r="G111" s="306">
        <f>GRANTS!S111</f>
        <v>0</v>
      </c>
      <c r="H111" s="124">
        <f t="shared" ca="1" si="5"/>
        <v>44361</v>
      </c>
      <c r="I111" s="125">
        <v>0</v>
      </c>
      <c r="J111" s="304" t="str">
        <f>LEFT(GRANTS!D111,20)&amp;"."&amp;GRANTSPAY!E111</f>
        <v>Monken Hadley C E Pr.3305.PEGrt.I18.Jn21</v>
      </c>
      <c r="K111" s="120" t="b">
        <v>1</v>
      </c>
      <c r="L111" s="126" t="s">
        <v>3686</v>
      </c>
      <c r="M111" s="120" t="b">
        <v>1</v>
      </c>
      <c r="N111" s="120" t="s">
        <v>3687</v>
      </c>
      <c r="O111" s="307" t="str">
        <f>GRANTS!I111</f>
        <v>10166/543965</v>
      </c>
      <c r="P111" s="120" t="b">
        <v>1</v>
      </c>
      <c r="Q111" s="120" t="b">
        <v>1</v>
      </c>
      <c r="R111" s="120" t="b">
        <v>1</v>
      </c>
      <c r="T111" s="11">
        <f t="shared" si="6"/>
        <v>19</v>
      </c>
      <c r="U111" s="1">
        <f t="shared" si="7"/>
        <v>40</v>
      </c>
    </row>
    <row r="112" spans="1:21" x14ac:dyDescent="0.25">
      <c r="A112" s="117">
        <v>1</v>
      </c>
      <c r="B112" s="118">
        <v>2</v>
      </c>
      <c r="C112" s="303">
        <f>GRANTS!J112</f>
        <v>400048</v>
      </c>
      <c r="D112" s="120" t="b">
        <v>1</v>
      </c>
      <c r="E112" s="304" t="str">
        <f>RIGHT(GRANTS!C112,4)&amp;"."&amp;GRANTS!M112&amp;"."&amp;GRANTS!K112&amp;"."&amp;$C$5</f>
        <v>2042.PEGrt.I18.Jn21</v>
      </c>
      <c r="F112" s="305">
        <f t="shared" ca="1" si="4"/>
        <v>44361</v>
      </c>
      <c r="G112" s="306">
        <f>GRANTS!S112</f>
        <v>0</v>
      </c>
      <c r="H112" s="124">
        <f t="shared" ca="1" si="5"/>
        <v>44361</v>
      </c>
      <c r="I112" s="125">
        <v>0</v>
      </c>
      <c r="J112" s="304" t="str">
        <f>LEFT(GRANTS!D112,20)&amp;"."&amp;GRANTSPAY!E112</f>
        <v>Monkfrith School.2042.PEGrt.I18.Jn21</v>
      </c>
      <c r="K112" s="120" t="b">
        <v>1</v>
      </c>
      <c r="L112" s="126" t="s">
        <v>3686</v>
      </c>
      <c r="M112" s="120" t="b">
        <v>1</v>
      </c>
      <c r="N112" s="120" t="s">
        <v>3687</v>
      </c>
      <c r="O112" s="307" t="str">
        <f>GRANTS!I112</f>
        <v>10166/543965</v>
      </c>
      <c r="P112" s="120" t="b">
        <v>1</v>
      </c>
      <c r="Q112" s="120" t="b">
        <v>1</v>
      </c>
      <c r="R112" s="120" t="b">
        <v>1</v>
      </c>
      <c r="T112" s="11">
        <f t="shared" si="6"/>
        <v>19</v>
      </c>
      <c r="U112" s="1">
        <f t="shared" si="7"/>
        <v>36</v>
      </c>
    </row>
    <row r="113" spans="1:21" x14ac:dyDescent="0.25">
      <c r="A113" s="117">
        <v>1</v>
      </c>
      <c r="B113" s="118">
        <v>2</v>
      </c>
      <c r="C113" s="303">
        <f>GRANTS!J113</f>
        <v>400087</v>
      </c>
      <c r="D113" s="120" t="b">
        <v>1</v>
      </c>
      <c r="E113" s="304" t="str">
        <f>RIGHT(GRANTS!C113,4)&amp;"."&amp;GRANTS!M113&amp;"."&amp;GRANTS!K113&amp;"."&amp;$C$5</f>
        <v>2044.PEGrt.I18.Jn21</v>
      </c>
      <c r="F113" s="305">
        <f t="shared" ca="1" si="4"/>
        <v>44361</v>
      </c>
      <c r="G113" s="306">
        <f>GRANTS!S113</f>
        <v>0</v>
      </c>
      <c r="H113" s="124">
        <f t="shared" ca="1" si="5"/>
        <v>44361</v>
      </c>
      <c r="I113" s="125">
        <v>0</v>
      </c>
      <c r="J113" s="304" t="str">
        <f>LEFT(GRANTS!D113,20)&amp;"."&amp;GRANTSPAY!E113</f>
        <v>Moss Hall Infant Sch.2044.PEGrt.I18.Jn21</v>
      </c>
      <c r="K113" s="120" t="b">
        <v>1</v>
      </c>
      <c r="L113" s="126" t="s">
        <v>3686</v>
      </c>
      <c r="M113" s="120" t="b">
        <v>1</v>
      </c>
      <c r="N113" s="120" t="s">
        <v>3687</v>
      </c>
      <c r="O113" s="307" t="str">
        <f>GRANTS!I113</f>
        <v>10166/543965</v>
      </c>
      <c r="P113" s="120" t="b">
        <v>1</v>
      </c>
      <c r="Q113" s="120" t="b">
        <v>1</v>
      </c>
      <c r="R113" s="120" t="b">
        <v>1</v>
      </c>
      <c r="T113" s="11">
        <f t="shared" si="6"/>
        <v>19</v>
      </c>
      <c r="U113" s="1">
        <f t="shared" si="7"/>
        <v>40</v>
      </c>
    </row>
    <row r="114" spans="1:21" x14ac:dyDescent="0.25">
      <c r="A114" s="117">
        <v>1</v>
      </c>
      <c r="B114" s="118">
        <v>2</v>
      </c>
      <c r="C114" s="303">
        <f>GRANTS!J114</f>
        <v>400088</v>
      </c>
      <c r="D114" s="120" t="b">
        <v>1</v>
      </c>
      <c r="E114" s="304" t="str">
        <f>RIGHT(GRANTS!C114,4)&amp;"."&amp;GRANTS!M114&amp;"."&amp;GRANTS!K114&amp;"."&amp;$C$5</f>
        <v>2043.PEGrt.I18.Jn21</v>
      </c>
      <c r="F114" s="305">
        <f t="shared" ca="1" si="4"/>
        <v>44361</v>
      </c>
      <c r="G114" s="306">
        <f>GRANTS!S114</f>
        <v>0</v>
      </c>
      <c r="H114" s="124">
        <f t="shared" ca="1" si="5"/>
        <v>44361</v>
      </c>
      <c r="I114" s="125">
        <v>0</v>
      </c>
      <c r="J114" s="304" t="str">
        <f>LEFT(GRANTS!D114,20)&amp;"."&amp;GRANTSPAY!E114</f>
        <v>Moss Hall Junior Sch.2043.PEGrt.I18.Jn21</v>
      </c>
      <c r="K114" s="120" t="b">
        <v>1</v>
      </c>
      <c r="L114" s="126" t="s">
        <v>3686</v>
      </c>
      <c r="M114" s="120" t="b">
        <v>1</v>
      </c>
      <c r="N114" s="120" t="s">
        <v>3687</v>
      </c>
      <c r="O114" s="307" t="str">
        <f>GRANTS!I114</f>
        <v>10166/543965</v>
      </c>
      <c r="P114" s="120" t="b">
        <v>1</v>
      </c>
      <c r="Q114" s="120" t="b">
        <v>1</v>
      </c>
      <c r="R114" s="120" t="b">
        <v>1</v>
      </c>
      <c r="T114" s="11">
        <f t="shared" si="6"/>
        <v>19</v>
      </c>
      <c r="U114" s="1">
        <f t="shared" si="7"/>
        <v>40</v>
      </c>
    </row>
    <row r="115" spans="1:21" x14ac:dyDescent="0.25">
      <c r="A115" s="117">
        <v>1</v>
      </c>
      <c r="B115" s="118">
        <v>2</v>
      </c>
      <c r="C115" s="303">
        <f>GRANTS!J115</f>
        <v>158733</v>
      </c>
      <c r="D115" s="120" t="b">
        <v>1</v>
      </c>
      <c r="E115" s="304" t="str">
        <f>RIGHT(GRANTS!C115,4)&amp;"."&amp;GRANTS!M115&amp;"."&amp;GRANTS!K115&amp;"."&amp;$C$5</f>
        <v>2053.PEGrt.I18.Jn21</v>
      </c>
      <c r="F115" s="305">
        <f t="shared" ca="1" si="4"/>
        <v>44361</v>
      </c>
      <c r="G115" s="306">
        <f>GRANTS!S115</f>
        <v>0</v>
      </c>
      <c r="H115" s="124">
        <f t="shared" ca="1" si="5"/>
        <v>44361</v>
      </c>
      <c r="I115" s="125">
        <v>0</v>
      </c>
      <c r="J115" s="304" t="str">
        <f>LEFT(GRANTS!D115,20)&amp;"."&amp;GRANTSPAY!E115</f>
        <v>Noam Primary School.2053.PEGrt.I18.Jn21</v>
      </c>
      <c r="K115" s="120" t="b">
        <v>1</v>
      </c>
      <c r="L115" s="126" t="s">
        <v>3686</v>
      </c>
      <c r="M115" s="120" t="b">
        <v>1</v>
      </c>
      <c r="N115" s="120" t="s">
        <v>3687</v>
      </c>
      <c r="O115" s="307" t="str">
        <f>GRANTS!I115</f>
        <v>10166/543965</v>
      </c>
      <c r="P115" s="120" t="b">
        <v>1</v>
      </c>
      <c r="Q115" s="120" t="b">
        <v>1</v>
      </c>
      <c r="R115" s="120" t="b">
        <v>1</v>
      </c>
      <c r="T115" s="11">
        <f t="shared" si="6"/>
        <v>19</v>
      </c>
      <c r="U115" s="1">
        <f t="shared" si="7"/>
        <v>39</v>
      </c>
    </row>
    <row r="116" spans="1:21" x14ac:dyDescent="0.25">
      <c r="A116" s="117">
        <v>1</v>
      </c>
      <c r="B116" s="118">
        <v>2</v>
      </c>
      <c r="C116" s="303">
        <f>GRANTS!J116</f>
        <v>400089</v>
      </c>
      <c r="D116" s="120" t="b">
        <v>1</v>
      </c>
      <c r="E116" s="304" t="str">
        <f>RIGHT(GRANTS!C116,4)&amp;"."&amp;GRANTS!M116&amp;"."&amp;GRANTS!K116&amp;"."&amp;$C$5</f>
        <v>2045.PEGrt.I18.Jn21</v>
      </c>
      <c r="F116" s="305">
        <f t="shared" ca="1" si="4"/>
        <v>44361</v>
      </c>
      <c r="G116" s="306">
        <f>GRANTS!S116</f>
        <v>0</v>
      </c>
      <c r="H116" s="124">
        <f t="shared" ca="1" si="5"/>
        <v>44361</v>
      </c>
      <c r="I116" s="125">
        <v>0</v>
      </c>
      <c r="J116" s="304" t="str">
        <f>LEFT(GRANTS!D116,20)&amp;"."&amp;GRANTSPAY!E116</f>
        <v>Northside School.2045.PEGrt.I18.Jn21</v>
      </c>
      <c r="K116" s="120" t="b">
        <v>1</v>
      </c>
      <c r="L116" s="126" t="s">
        <v>3686</v>
      </c>
      <c r="M116" s="120" t="b">
        <v>1</v>
      </c>
      <c r="N116" s="120" t="s">
        <v>3687</v>
      </c>
      <c r="O116" s="307" t="str">
        <f>GRANTS!I116</f>
        <v>10166/543965</v>
      </c>
      <c r="P116" s="120" t="b">
        <v>1</v>
      </c>
      <c r="Q116" s="120" t="b">
        <v>1</v>
      </c>
      <c r="R116" s="120" t="b">
        <v>1</v>
      </c>
      <c r="T116" s="11">
        <f t="shared" si="6"/>
        <v>19</v>
      </c>
      <c r="U116" s="1">
        <f t="shared" si="7"/>
        <v>36</v>
      </c>
    </row>
    <row r="117" spans="1:21" x14ac:dyDescent="0.25">
      <c r="A117" s="117">
        <v>1</v>
      </c>
      <c r="B117" s="118">
        <v>2</v>
      </c>
      <c r="C117" s="303">
        <f>GRANTS!J117</f>
        <v>400113</v>
      </c>
      <c r="D117" s="120" t="b">
        <v>1</v>
      </c>
      <c r="E117" s="304" t="str">
        <f>RIGHT(GRANTS!C117,4)&amp;"."&amp;GRANTS!M117&amp;"."&amp;GRANTS!K117&amp;"."&amp;$C$5</f>
        <v>2077.PEGrt.I18.Jn21</v>
      </c>
      <c r="F117" s="305">
        <f t="shared" ca="1" si="4"/>
        <v>44361</v>
      </c>
      <c r="G117" s="306">
        <f>GRANTS!S117</f>
        <v>0</v>
      </c>
      <c r="H117" s="124">
        <f t="shared" ca="1" si="5"/>
        <v>44361</v>
      </c>
      <c r="I117" s="125">
        <v>0</v>
      </c>
      <c r="J117" s="304" t="str">
        <f>LEFT(GRANTS!D117,20)&amp;"."&amp;GRANTSPAY!E117</f>
        <v>Orion Primary School.2077.PEGrt.I18.Jn21</v>
      </c>
      <c r="K117" s="120" t="b">
        <v>1</v>
      </c>
      <c r="L117" s="126" t="s">
        <v>3686</v>
      </c>
      <c r="M117" s="120" t="b">
        <v>1</v>
      </c>
      <c r="N117" s="120" t="s">
        <v>3687</v>
      </c>
      <c r="O117" s="307" t="str">
        <f>GRANTS!I117</f>
        <v>10166/543965</v>
      </c>
      <c r="P117" s="120" t="b">
        <v>1</v>
      </c>
      <c r="Q117" s="120" t="b">
        <v>1</v>
      </c>
      <c r="R117" s="120" t="b">
        <v>1</v>
      </c>
      <c r="T117" s="11">
        <f t="shared" si="6"/>
        <v>19</v>
      </c>
      <c r="U117" s="1">
        <f t="shared" si="7"/>
        <v>40</v>
      </c>
    </row>
    <row r="118" spans="1:21" x14ac:dyDescent="0.25">
      <c r="A118" s="117">
        <v>1</v>
      </c>
      <c r="B118" s="118">
        <v>2</v>
      </c>
      <c r="C118" s="303">
        <f>GRANTS!J118</f>
        <v>400021</v>
      </c>
      <c r="D118" s="120" t="b">
        <v>1</v>
      </c>
      <c r="E118" s="304" t="str">
        <f>RIGHT(GRANTS!C118,4)&amp;"."&amp;GRANTS!M118&amp;"."&amp;GRANTS!K118&amp;"."&amp;$C$5</f>
        <v>5201.PEGrt.I18.Jn21</v>
      </c>
      <c r="F118" s="305">
        <f t="shared" ca="1" si="4"/>
        <v>44361</v>
      </c>
      <c r="G118" s="306">
        <f>GRANTS!S118</f>
        <v>0</v>
      </c>
      <c r="H118" s="124">
        <f t="shared" ca="1" si="5"/>
        <v>44361</v>
      </c>
      <c r="I118" s="125">
        <v>0</v>
      </c>
      <c r="J118" s="304" t="str">
        <f>LEFT(GRANTS!D118,20)&amp;"."&amp;GRANTSPAY!E118</f>
        <v>Osidge Primary Schoo.5201.PEGrt.I18.Jn21</v>
      </c>
      <c r="K118" s="120" t="b">
        <v>1</v>
      </c>
      <c r="L118" s="126" t="s">
        <v>3686</v>
      </c>
      <c r="M118" s="120" t="b">
        <v>1</v>
      </c>
      <c r="N118" s="120" t="s">
        <v>3687</v>
      </c>
      <c r="O118" s="307" t="str">
        <f>GRANTS!I118</f>
        <v>10166/543965</v>
      </c>
      <c r="P118" s="120" t="b">
        <v>1</v>
      </c>
      <c r="Q118" s="120" t="b">
        <v>1</v>
      </c>
      <c r="R118" s="120" t="b">
        <v>1</v>
      </c>
      <c r="T118" s="11">
        <f t="shared" si="6"/>
        <v>19</v>
      </c>
      <c r="U118" s="1">
        <f t="shared" si="7"/>
        <v>40</v>
      </c>
    </row>
    <row r="119" spans="1:21" x14ac:dyDescent="0.25">
      <c r="A119" s="117">
        <v>1</v>
      </c>
      <c r="B119" s="118">
        <v>2</v>
      </c>
      <c r="C119" s="303">
        <f>GRANTS!J119</f>
        <v>400003</v>
      </c>
      <c r="D119" s="120" t="b">
        <v>1</v>
      </c>
      <c r="E119" s="304" t="str">
        <f>RIGHT(GRANTS!C119,4)&amp;"."&amp;GRANTS!M119&amp;"."&amp;GRANTS!K119&amp;"."&amp;$C$5</f>
        <v>3501.PEGrt.I18.Jn21</v>
      </c>
      <c r="F119" s="305">
        <f t="shared" ca="1" si="4"/>
        <v>44361</v>
      </c>
      <c r="G119" s="306">
        <f>GRANTS!S119</f>
        <v>0</v>
      </c>
      <c r="H119" s="124">
        <f t="shared" ca="1" si="5"/>
        <v>44361</v>
      </c>
      <c r="I119" s="125">
        <v>0</v>
      </c>
      <c r="J119" s="304" t="str">
        <f>LEFT(GRANTS!D119,20)&amp;"."&amp;GRANTSPAY!E119</f>
        <v>Our Lady of Lourdes .3501.PEGrt.I18.Jn21</v>
      </c>
      <c r="K119" s="120" t="b">
        <v>1</v>
      </c>
      <c r="L119" s="126" t="s">
        <v>3686</v>
      </c>
      <c r="M119" s="120" t="b">
        <v>1</v>
      </c>
      <c r="N119" s="120" t="s">
        <v>3687</v>
      </c>
      <c r="O119" s="307" t="str">
        <f>GRANTS!I119</f>
        <v>10166/543965</v>
      </c>
      <c r="P119" s="120" t="b">
        <v>1</v>
      </c>
      <c r="Q119" s="120" t="b">
        <v>1</v>
      </c>
      <c r="R119" s="120" t="b">
        <v>1</v>
      </c>
      <c r="T119" s="11">
        <f t="shared" si="6"/>
        <v>19</v>
      </c>
      <c r="U119" s="1">
        <f t="shared" si="7"/>
        <v>40</v>
      </c>
    </row>
    <row r="120" spans="1:21" x14ac:dyDescent="0.25">
      <c r="A120" s="117">
        <v>1</v>
      </c>
      <c r="B120" s="118">
        <v>2</v>
      </c>
      <c r="C120" s="303">
        <f>GRANTS!J120</f>
        <v>400014</v>
      </c>
      <c r="D120" s="120" t="b">
        <v>1</v>
      </c>
      <c r="E120" s="304" t="str">
        <f>RIGHT(GRANTS!C120,4)&amp;"."&amp;GRANTS!M120&amp;"."&amp;GRANTS!K120&amp;"."&amp;$C$5</f>
        <v>2078.PEGrt.I18.Jn21</v>
      </c>
      <c r="F120" s="305">
        <f t="shared" ca="1" si="4"/>
        <v>44361</v>
      </c>
      <c r="G120" s="306">
        <f>GRANTS!S120</f>
        <v>0</v>
      </c>
      <c r="H120" s="124">
        <f t="shared" ca="1" si="5"/>
        <v>44361</v>
      </c>
      <c r="I120" s="125">
        <v>0</v>
      </c>
      <c r="J120" s="304" t="str">
        <f>LEFT(GRANTS!D120,20)&amp;"."&amp;GRANTSPAY!E120</f>
        <v>Pardes House School.2078.PEGrt.I18.Jn21</v>
      </c>
      <c r="K120" s="120" t="b">
        <v>1</v>
      </c>
      <c r="L120" s="126" t="s">
        <v>3686</v>
      </c>
      <c r="M120" s="120" t="b">
        <v>1</v>
      </c>
      <c r="N120" s="120" t="s">
        <v>3687</v>
      </c>
      <c r="O120" s="307" t="str">
        <f>GRANTS!I120</f>
        <v>10166/543965</v>
      </c>
      <c r="P120" s="120" t="b">
        <v>1</v>
      </c>
      <c r="Q120" s="120" t="b">
        <v>1</v>
      </c>
      <c r="R120" s="120" t="b">
        <v>1</v>
      </c>
      <c r="T120" s="11">
        <f t="shared" si="6"/>
        <v>19</v>
      </c>
      <c r="U120" s="1">
        <f t="shared" si="7"/>
        <v>39</v>
      </c>
    </row>
    <row r="121" spans="1:21" x14ac:dyDescent="0.25">
      <c r="A121" s="117">
        <v>1</v>
      </c>
      <c r="B121" s="118">
        <v>2</v>
      </c>
      <c r="C121" s="303">
        <f>GRANTS!J121</f>
        <v>400012</v>
      </c>
      <c r="D121" s="120" t="b">
        <v>1</v>
      </c>
      <c r="E121" s="304" t="str">
        <f>RIGHT(GRANTS!C121,4)&amp;"."&amp;GRANTS!M121&amp;"."&amp;GRANTS!K121&amp;"."&amp;$C$5</f>
        <v>2071.PEGrt.I18.Jn21</v>
      </c>
      <c r="F121" s="305">
        <f t="shared" ca="1" si="4"/>
        <v>44361</v>
      </c>
      <c r="G121" s="306">
        <f>GRANTS!S121</f>
        <v>0</v>
      </c>
      <c r="H121" s="124">
        <f t="shared" ca="1" si="5"/>
        <v>44361</v>
      </c>
      <c r="I121" s="125">
        <v>0</v>
      </c>
      <c r="J121" s="304" t="str">
        <f>LEFT(GRANTS!D121,20)&amp;"."&amp;GRANTSPAY!E121</f>
        <v>Queenswell Infant an.2071.PEGrt.I18.Jn21</v>
      </c>
      <c r="K121" s="120" t="b">
        <v>1</v>
      </c>
      <c r="L121" s="126" t="s">
        <v>3686</v>
      </c>
      <c r="M121" s="120" t="b">
        <v>1</v>
      </c>
      <c r="N121" s="120" t="s">
        <v>3687</v>
      </c>
      <c r="O121" s="307" t="str">
        <f>GRANTS!I121</f>
        <v>10166/543965</v>
      </c>
      <c r="P121" s="120" t="b">
        <v>1</v>
      </c>
      <c r="Q121" s="120" t="b">
        <v>1</v>
      </c>
      <c r="R121" s="120" t="b">
        <v>1</v>
      </c>
      <c r="T121" s="11">
        <f t="shared" si="6"/>
        <v>19</v>
      </c>
      <c r="U121" s="1">
        <f t="shared" si="7"/>
        <v>40</v>
      </c>
    </row>
    <row r="122" spans="1:21" x14ac:dyDescent="0.25">
      <c r="A122" s="117">
        <v>1</v>
      </c>
      <c r="B122" s="118">
        <v>2</v>
      </c>
      <c r="C122" s="303">
        <f>GRANTS!J122</f>
        <v>400012</v>
      </c>
      <c r="D122" s="120" t="b">
        <v>1</v>
      </c>
      <c r="E122" s="304" t="str">
        <f>RIGHT(GRANTS!C122,4)&amp;"."&amp;GRANTS!M122&amp;"."&amp;GRANTS!K122&amp;"."&amp;$C$5</f>
        <v>2072.PEGrt.I18.Jn21</v>
      </c>
      <c r="F122" s="305">
        <f t="shared" ca="1" si="4"/>
        <v>44361</v>
      </c>
      <c r="G122" s="306">
        <f>GRANTS!S122</f>
        <v>0</v>
      </c>
      <c r="H122" s="124">
        <f t="shared" ca="1" si="5"/>
        <v>44361</v>
      </c>
      <c r="I122" s="125">
        <v>0</v>
      </c>
      <c r="J122" s="304" t="str">
        <f>LEFT(GRANTS!D122,20)&amp;"."&amp;GRANTSPAY!E122</f>
        <v>Queenswell Junior Sc.2072.PEGrt.I18.Jn21</v>
      </c>
      <c r="K122" s="120" t="b">
        <v>1</v>
      </c>
      <c r="L122" s="126" t="s">
        <v>3686</v>
      </c>
      <c r="M122" s="120" t="b">
        <v>1</v>
      </c>
      <c r="N122" s="120" t="s">
        <v>3687</v>
      </c>
      <c r="O122" s="307" t="str">
        <f>GRANTS!I122</f>
        <v>10166/543965</v>
      </c>
      <c r="P122" s="120" t="b">
        <v>1</v>
      </c>
      <c r="Q122" s="120" t="b">
        <v>1</v>
      </c>
      <c r="R122" s="120" t="b">
        <v>1</v>
      </c>
      <c r="T122" s="11">
        <f t="shared" si="6"/>
        <v>19</v>
      </c>
      <c r="U122" s="1">
        <f t="shared" si="7"/>
        <v>40</v>
      </c>
    </row>
    <row r="123" spans="1:21" x14ac:dyDescent="0.25">
      <c r="A123" s="117">
        <v>1</v>
      </c>
      <c r="B123" s="118">
        <v>2</v>
      </c>
      <c r="C123" s="303">
        <f>GRANTS!J123</f>
        <v>400093</v>
      </c>
      <c r="D123" s="120" t="b">
        <v>1</v>
      </c>
      <c r="E123" s="304" t="str">
        <f>RIGHT(GRANTS!C123,4)&amp;"."&amp;GRANTS!M123&amp;"."&amp;GRANTS!K123&amp;"."&amp;$C$5</f>
        <v>3512.PEGrt.I18.Jn21</v>
      </c>
      <c r="F123" s="305">
        <f t="shared" ca="1" si="4"/>
        <v>44361</v>
      </c>
      <c r="G123" s="306">
        <f>GRANTS!S123</f>
        <v>0</v>
      </c>
      <c r="H123" s="124">
        <f t="shared" ca="1" si="5"/>
        <v>44361</v>
      </c>
      <c r="I123" s="125">
        <v>0</v>
      </c>
      <c r="J123" s="304" t="str">
        <f>LEFT(GRANTS!D123,20)&amp;"."&amp;GRANTSPAY!E123</f>
        <v>Rosh Pinah.3512.PEGrt.I18.Jn21</v>
      </c>
      <c r="K123" s="120" t="b">
        <v>1</v>
      </c>
      <c r="L123" s="126" t="s">
        <v>3686</v>
      </c>
      <c r="M123" s="120" t="b">
        <v>1</v>
      </c>
      <c r="N123" s="120" t="s">
        <v>3687</v>
      </c>
      <c r="O123" s="307" t="str">
        <f>GRANTS!I123</f>
        <v>10166/543965</v>
      </c>
      <c r="P123" s="120" t="b">
        <v>1</v>
      </c>
      <c r="Q123" s="120" t="b">
        <v>1</v>
      </c>
      <c r="R123" s="120" t="b">
        <v>1</v>
      </c>
      <c r="T123" s="11">
        <f t="shared" si="6"/>
        <v>19</v>
      </c>
      <c r="U123" s="1">
        <f t="shared" si="7"/>
        <v>30</v>
      </c>
    </row>
    <row r="124" spans="1:21" x14ac:dyDescent="0.25">
      <c r="A124" s="117">
        <v>1</v>
      </c>
      <c r="B124" s="118">
        <v>2</v>
      </c>
      <c r="C124" s="303">
        <f>GRANTS!J124</f>
        <v>400071</v>
      </c>
      <c r="D124" s="120" t="b">
        <v>1</v>
      </c>
      <c r="E124" s="304" t="str">
        <f>RIGHT(GRANTS!C124,4)&amp;"."&amp;GRANTS!M124&amp;"."&amp;GRANTS!K124&amp;"."&amp;$C$5</f>
        <v>3510.PEGrt.I18.Jn21</v>
      </c>
      <c r="F124" s="305">
        <f t="shared" ca="1" si="4"/>
        <v>44361</v>
      </c>
      <c r="G124" s="306">
        <f>GRANTS!S124</f>
        <v>0</v>
      </c>
      <c r="H124" s="124">
        <f t="shared" ca="1" si="5"/>
        <v>44361</v>
      </c>
      <c r="I124" s="125">
        <v>0</v>
      </c>
      <c r="J124" s="304" t="str">
        <f>LEFT(GRANTS!D124,20)&amp;"."&amp;GRANTSPAY!E124</f>
        <v>Sacred Heart School.3510.PEGrt.I18.Jn21</v>
      </c>
      <c r="K124" s="120" t="b">
        <v>1</v>
      </c>
      <c r="L124" s="126" t="s">
        <v>3686</v>
      </c>
      <c r="M124" s="120" t="b">
        <v>1</v>
      </c>
      <c r="N124" s="120" t="s">
        <v>3687</v>
      </c>
      <c r="O124" s="307" t="str">
        <f>GRANTS!I124</f>
        <v>10166/543965</v>
      </c>
      <c r="P124" s="120" t="b">
        <v>1</v>
      </c>
      <c r="Q124" s="120" t="b">
        <v>1</v>
      </c>
      <c r="R124" s="120" t="b">
        <v>1</v>
      </c>
      <c r="T124" s="11">
        <f t="shared" si="6"/>
        <v>19</v>
      </c>
      <c r="U124" s="1">
        <f t="shared" si="7"/>
        <v>39</v>
      </c>
    </row>
    <row r="125" spans="1:21" x14ac:dyDescent="0.25">
      <c r="A125" s="117">
        <v>1</v>
      </c>
      <c r="B125" s="118">
        <v>2</v>
      </c>
      <c r="C125" s="303">
        <f>GRANTS!J125</f>
        <v>400096</v>
      </c>
      <c r="D125" s="120" t="b">
        <v>1</v>
      </c>
      <c r="E125" s="304" t="str">
        <f>RIGHT(GRANTS!C125,4)&amp;"."&amp;GRANTS!M125&amp;"."&amp;GRANTS!K125&amp;"."&amp;$C$5</f>
        <v>3502.PEGrt.I18.Jn21</v>
      </c>
      <c r="F125" s="305">
        <f t="shared" ca="1" si="4"/>
        <v>44361</v>
      </c>
      <c r="G125" s="306">
        <f>GRANTS!S125</f>
        <v>0</v>
      </c>
      <c r="H125" s="124">
        <f t="shared" ca="1" si="5"/>
        <v>44361</v>
      </c>
      <c r="I125" s="125">
        <v>0</v>
      </c>
      <c r="J125" s="304" t="str">
        <f>LEFT(GRANTS!D125,20)&amp;"."&amp;GRANTSPAY!E125</f>
        <v>St Agnes RC Primary .3502.PEGrt.I18.Jn21</v>
      </c>
      <c r="K125" s="120" t="b">
        <v>1</v>
      </c>
      <c r="L125" s="126" t="s">
        <v>3686</v>
      </c>
      <c r="M125" s="120" t="b">
        <v>1</v>
      </c>
      <c r="N125" s="120" t="s">
        <v>3687</v>
      </c>
      <c r="O125" s="307" t="str">
        <f>GRANTS!I125</f>
        <v>10166/543965</v>
      </c>
      <c r="P125" s="120" t="b">
        <v>1</v>
      </c>
      <c r="Q125" s="120" t="b">
        <v>1</v>
      </c>
      <c r="R125" s="120" t="b">
        <v>1</v>
      </c>
      <c r="T125" s="11">
        <f t="shared" si="6"/>
        <v>19</v>
      </c>
      <c r="U125" s="1">
        <f t="shared" si="7"/>
        <v>40</v>
      </c>
    </row>
    <row r="126" spans="1:21" x14ac:dyDescent="0.25">
      <c r="A126" s="117">
        <v>1</v>
      </c>
      <c r="B126" s="118">
        <v>2</v>
      </c>
      <c r="C126" s="303">
        <f>GRANTS!J126</f>
        <v>400062</v>
      </c>
      <c r="D126" s="120" t="b">
        <v>1</v>
      </c>
      <c r="E126" s="304" t="str">
        <f>RIGHT(GRANTS!C126,4)&amp;"."&amp;GRANTS!M126&amp;"."&amp;GRANTS!K126&amp;"."&amp;$C$5</f>
        <v>3315.PEGrt.I18.Jn21</v>
      </c>
      <c r="F126" s="305">
        <f t="shared" ca="1" si="4"/>
        <v>44361</v>
      </c>
      <c r="G126" s="306">
        <f>GRANTS!S126</f>
        <v>0</v>
      </c>
      <c r="H126" s="124">
        <f t="shared" ca="1" si="5"/>
        <v>44361</v>
      </c>
      <c r="I126" s="125">
        <v>0</v>
      </c>
      <c r="J126" s="304" t="str">
        <f>LEFT(GRANTS!D126,20)&amp;"."&amp;GRANTSPAY!E126</f>
        <v>St Andrew's C E.3315.PEGrt.I18.Jn21</v>
      </c>
      <c r="K126" s="120" t="b">
        <v>1</v>
      </c>
      <c r="L126" s="126" t="s">
        <v>3686</v>
      </c>
      <c r="M126" s="120" t="b">
        <v>1</v>
      </c>
      <c r="N126" s="120" t="s">
        <v>3687</v>
      </c>
      <c r="O126" s="307" t="str">
        <f>GRANTS!I126</f>
        <v>10166/543965</v>
      </c>
      <c r="P126" s="120" t="b">
        <v>1</v>
      </c>
      <c r="Q126" s="120" t="b">
        <v>1</v>
      </c>
      <c r="R126" s="120" t="b">
        <v>1</v>
      </c>
      <c r="T126" s="11">
        <f t="shared" si="6"/>
        <v>19</v>
      </c>
      <c r="U126" s="1">
        <f t="shared" si="7"/>
        <v>35</v>
      </c>
    </row>
    <row r="127" spans="1:21" x14ac:dyDescent="0.25">
      <c r="A127" s="117">
        <v>1</v>
      </c>
      <c r="B127" s="118">
        <v>2</v>
      </c>
      <c r="C127" s="303">
        <f>GRANTS!J127</f>
        <v>400064</v>
      </c>
      <c r="D127" s="120" t="b">
        <v>1</v>
      </c>
      <c r="E127" s="304" t="str">
        <f>RIGHT(GRANTS!C127,4)&amp;"."&amp;GRANTS!M127&amp;"."&amp;GRANTS!K127&amp;"."&amp;$C$5</f>
        <v>3504.PEGrt.I18.Jn21</v>
      </c>
      <c r="F127" s="305">
        <f t="shared" ca="1" si="4"/>
        <v>44361</v>
      </c>
      <c r="G127" s="306">
        <f>GRANTS!S127</f>
        <v>0</v>
      </c>
      <c r="H127" s="124">
        <f t="shared" ca="1" si="5"/>
        <v>44361</v>
      </c>
      <c r="I127" s="125">
        <v>0</v>
      </c>
      <c r="J127" s="304" t="str">
        <f>LEFT(GRANTS!D127,20)&amp;"."&amp;GRANTSPAY!E127</f>
        <v>St Catherines R C Pr.3504.PEGrt.I18.Jn21</v>
      </c>
      <c r="K127" s="120" t="b">
        <v>1</v>
      </c>
      <c r="L127" s="126" t="s">
        <v>3686</v>
      </c>
      <c r="M127" s="120" t="b">
        <v>1</v>
      </c>
      <c r="N127" s="120" t="s">
        <v>3687</v>
      </c>
      <c r="O127" s="307" t="str">
        <f>GRANTS!I127</f>
        <v>10166/543965</v>
      </c>
      <c r="P127" s="120" t="b">
        <v>1</v>
      </c>
      <c r="Q127" s="120" t="b">
        <v>1</v>
      </c>
      <c r="R127" s="120" t="b">
        <v>1</v>
      </c>
      <c r="T127" s="11">
        <f t="shared" si="6"/>
        <v>19</v>
      </c>
      <c r="U127" s="1">
        <f t="shared" si="7"/>
        <v>40</v>
      </c>
    </row>
    <row r="128" spans="1:21" x14ac:dyDescent="0.25">
      <c r="A128" s="117">
        <v>1</v>
      </c>
      <c r="B128" s="118">
        <v>2</v>
      </c>
      <c r="C128" s="303">
        <f>GRANTS!J128</f>
        <v>400098</v>
      </c>
      <c r="D128" s="120" t="b">
        <v>1</v>
      </c>
      <c r="E128" s="304" t="str">
        <f>RIGHT(GRANTS!C128,4)&amp;"."&amp;GRANTS!M128&amp;"."&amp;GRANTS!K128&amp;"."&amp;$C$5</f>
        <v>3309.PEGrt.I18.Jn21</v>
      </c>
      <c r="F128" s="305">
        <f t="shared" ca="1" si="4"/>
        <v>44361</v>
      </c>
      <c r="G128" s="306">
        <f>GRANTS!S128</f>
        <v>0</v>
      </c>
      <c r="H128" s="124">
        <f t="shared" ca="1" si="5"/>
        <v>44361</v>
      </c>
      <c r="I128" s="125">
        <v>0</v>
      </c>
      <c r="J128" s="304" t="str">
        <f>LEFT(GRANTS!D128,20)&amp;"."&amp;GRANTSPAY!E128</f>
        <v>St Johns CE N20.3309.PEGrt.I18.Jn21</v>
      </c>
      <c r="K128" s="120" t="b">
        <v>1</v>
      </c>
      <c r="L128" s="126" t="s">
        <v>3686</v>
      </c>
      <c r="M128" s="120" t="b">
        <v>1</v>
      </c>
      <c r="N128" s="120" t="s">
        <v>3687</v>
      </c>
      <c r="O128" s="307" t="str">
        <f>GRANTS!I128</f>
        <v>10166/543965</v>
      </c>
      <c r="P128" s="120" t="b">
        <v>1</v>
      </c>
      <c r="Q128" s="120" t="b">
        <v>1</v>
      </c>
      <c r="R128" s="120" t="b">
        <v>1</v>
      </c>
      <c r="T128" s="11">
        <f t="shared" si="6"/>
        <v>19</v>
      </c>
      <c r="U128" s="1">
        <f t="shared" si="7"/>
        <v>35</v>
      </c>
    </row>
    <row r="129" spans="1:21" x14ac:dyDescent="0.25">
      <c r="A129" s="117">
        <v>1</v>
      </c>
      <c r="B129" s="118">
        <v>2</v>
      </c>
      <c r="C129" s="303">
        <f>GRANTS!J129</f>
        <v>400114</v>
      </c>
      <c r="D129" s="120" t="b">
        <v>1</v>
      </c>
      <c r="E129" s="304" t="str">
        <f>RIGHT(GRANTS!C129,4)&amp;"."&amp;GRANTS!M129&amp;"."&amp;GRANTS!K129&amp;"."&amp;$C$5</f>
        <v>3307.PEGrt.I18.Jn21</v>
      </c>
      <c r="F129" s="305">
        <f t="shared" ca="1" si="4"/>
        <v>44361</v>
      </c>
      <c r="G129" s="306">
        <f>GRANTS!S129</f>
        <v>0</v>
      </c>
      <c r="H129" s="124">
        <f t="shared" ca="1" si="5"/>
        <v>44361</v>
      </c>
      <c r="I129" s="125">
        <v>0</v>
      </c>
      <c r="J129" s="304" t="str">
        <f>LEFT(GRANTS!D129,20)&amp;"."&amp;GRANTSPAY!E129</f>
        <v>St John's CE School .3307.PEGrt.I18.Jn21</v>
      </c>
      <c r="K129" s="120" t="b">
        <v>1</v>
      </c>
      <c r="L129" s="126" t="s">
        <v>3686</v>
      </c>
      <c r="M129" s="120" t="b">
        <v>1</v>
      </c>
      <c r="N129" s="120" t="s">
        <v>3687</v>
      </c>
      <c r="O129" s="307" t="str">
        <f>GRANTS!I129</f>
        <v>10166/543965</v>
      </c>
      <c r="P129" s="120" t="b">
        <v>1</v>
      </c>
      <c r="Q129" s="120" t="b">
        <v>1</v>
      </c>
      <c r="R129" s="120" t="b">
        <v>1</v>
      </c>
      <c r="T129" s="11">
        <f t="shared" si="6"/>
        <v>19</v>
      </c>
      <c r="U129" s="1">
        <f t="shared" si="7"/>
        <v>40</v>
      </c>
    </row>
    <row r="130" spans="1:21" x14ac:dyDescent="0.25">
      <c r="A130" s="117">
        <v>1</v>
      </c>
      <c r="B130" s="118">
        <v>2</v>
      </c>
      <c r="C130" s="303">
        <f>GRANTS!J130</f>
        <v>400066</v>
      </c>
      <c r="D130" s="120" t="b">
        <v>1</v>
      </c>
      <c r="E130" s="304" t="str">
        <f>RIGHT(GRANTS!C130,4)&amp;"."&amp;GRANTS!M130&amp;"."&amp;GRANTS!K130&amp;"."&amp;$C$5</f>
        <v>3509.PEGrt.I18.Jn21</v>
      </c>
      <c r="F130" s="305">
        <f t="shared" ca="1" si="4"/>
        <v>44361</v>
      </c>
      <c r="G130" s="306">
        <f>GRANTS!S130</f>
        <v>0</v>
      </c>
      <c r="H130" s="124">
        <f t="shared" ca="1" si="5"/>
        <v>44361</v>
      </c>
      <c r="I130" s="125">
        <v>0</v>
      </c>
      <c r="J130" s="304" t="str">
        <f>LEFT(GRANTS!D130,20)&amp;"."&amp;GRANTSPAY!E130</f>
        <v>St Joseph's Primary .3509.PEGrt.I18.Jn21</v>
      </c>
      <c r="K130" s="120" t="b">
        <v>1</v>
      </c>
      <c r="L130" s="126" t="s">
        <v>3686</v>
      </c>
      <c r="M130" s="120" t="b">
        <v>1</v>
      </c>
      <c r="N130" s="120" t="s">
        <v>3687</v>
      </c>
      <c r="O130" s="307" t="str">
        <f>GRANTS!I130</f>
        <v>10166/543965</v>
      </c>
      <c r="P130" s="120" t="b">
        <v>1</v>
      </c>
      <c r="Q130" s="120" t="b">
        <v>1</v>
      </c>
      <c r="R130" s="120" t="b">
        <v>1</v>
      </c>
      <c r="T130" s="11">
        <f t="shared" si="6"/>
        <v>19</v>
      </c>
      <c r="U130" s="1">
        <f t="shared" si="7"/>
        <v>40</v>
      </c>
    </row>
    <row r="131" spans="1:21" x14ac:dyDescent="0.25">
      <c r="A131" s="117">
        <v>1</v>
      </c>
      <c r="B131" s="118">
        <v>2</v>
      </c>
      <c r="C131" s="303">
        <f>GRANTS!J131</f>
        <v>400058</v>
      </c>
      <c r="D131" s="120" t="b">
        <v>1</v>
      </c>
      <c r="E131" s="304" t="str">
        <f>RIGHT(GRANTS!C131,4)&amp;"."&amp;GRANTS!M131&amp;"."&amp;GRANTS!K131&amp;"."&amp;$C$5</f>
        <v>3311.PEGrt.I18.Jn21</v>
      </c>
      <c r="F131" s="305">
        <f t="shared" ca="1" si="4"/>
        <v>44361</v>
      </c>
      <c r="G131" s="306">
        <f>GRANTS!S131</f>
        <v>0</v>
      </c>
      <c r="H131" s="124">
        <f t="shared" ca="1" si="5"/>
        <v>44361</v>
      </c>
      <c r="I131" s="125">
        <v>0</v>
      </c>
      <c r="J131" s="304" t="str">
        <f>LEFT(GRANTS!D131,20)&amp;"."&amp;GRANTSPAY!E131</f>
        <v>St Mary's C E Primar.3311.PEGrt.I18.Jn21</v>
      </c>
      <c r="K131" s="120" t="b">
        <v>1</v>
      </c>
      <c r="L131" s="126" t="s">
        <v>3686</v>
      </c>
      <c r="M131" s="120" t="b">
        <v>1</v>
      </c>
      <c r="N131" s="120" t="s">
        <v>3687</v>
      </c>
      <c r="O131" s="307" t="str">
        <f>GRANTS!I131</f>
        <v>10166/543965</v>
      </c>
      <c r="P131" s="120" t="b">
        <v>1</v>
      </c>
      <c r="Q131" s="120" t="b">
        <v>1</v>
      </c>
      <c r="R131" s="120" t="b">
        <v>1</v>
      </c>
      <c r="T131" s="11">
        <f t="shared" si="6"/>
        <v>19</v>
      </c>
      <c r="U131" s="1">
        <f t="shared" si="7"/>
        <v>40</v>
      </c>
    </row>
    <row r="132" spans="1:21" x14ac:dyDescent="0.25">
      <c r="A132" s="117">
        <v>1</v>
      </c>
      <c r="B132" s="118">
        <v>2</v>
      </c>
      <c r="C132" s="303">
        <f>GRANTS!J132</f>
        <v>400017</v>
      </c>
      <c r="D132" s="120" t="b">
        <v>1</v>
      </c>
      <c r="E132" s="304" t="str">
        <f>RIGHT(GRANTS!C132,4)&amp;"."&amp;GRANTS!M132&amp;"."&amp;GRANTS!K132&amp;"."&amp;$C$5</f>
        <v>3312.PEGrt.I18.Jn21</v>
      </c>
      <c r="F132" s="305">
        <f t="shared" ca="1" si="4"/>
        <v>44361</v>
      </c>
      <c r="G132" s="306">
        <f>GRANTS!S132</f>
        <v>0</v>
      </c>
      <c r="H132" s="124">
        <f t="shared" ca="1" si="5"/>
        <v>44361</v>
      </c>
      <c r="I132" s="125">
        <v>0</v>
      </c>
      <c r="J132" s="304" t="str">
        <f>LEFT(GRANTS!D132,20)&amp;"."&amp;GRANTSPAY!E132</f>
        <v>St Mary's School EN4.3312.PEGrt.I18.Jn21</v>
      </c>
      <c r="K132" s="120" t="b">
        <v>1</v>
      </c>
      <c r="L132" s="126" t="s">
        <v>3686</v>
      </c>
      <c r="M132" s="120" t="b">
        <v>1</v>
      </c>
      <c r="N132" s="120" t="s">
        <v>3687</v>
      </c>
      <c r="O132" s="307" t="str">
        <f>GRANTS!I132</f>
        <v>10166/543965</v>
      </c>
      <c r="P132" s="120" t="b">
        <v>1</v>
      </c>
      <c r="Q132" s="120" t="b">
        <v>1</v>
      </c>
      <c r="R132" s="120" t="b">
        <v>1</v>
      </c>
      <c r="T132" s="11">
        <f t="shared" si="6"/>
        <v>19</v>
      </c>
      <c r="U132" s="1">
        <f t="shared" si="7"/>
        <v>40</v>
      </c>
    </row>
    <row r="133" spans="1:21" x14ac:dyDescent="0.25">
      <c r="A133" s="117">
        <v>1</v>
      </c>
      <c r="B133" s="118">
        <v>2</v>
      </c>
      <c r="C133" s="303">
        <f>GRANTS!J133</f>
        <v>400094</v>
      </c>
      <c r="D133" s="120" t="b">
        <v>1</v>
      </c>
      <c r="E133" s="304" t="str">
        <f>RIGHT(GRANTS!C133,4)&amp;"."&amp;GRANTS!M133&amp;"."&amp;GRANTS!K133&amp;"."&amp;$C$5</f>
        <v>3314.PEGrt.I18.Jn21</v>
      </c>
      <c r="F133" s="305">
        <f t="shared" ca="1" si="4"/>
        <v>44361</v>
      </c>
      <c r="G133" s="306">
        <f>GRANTS!S133</f>
        <v>0</v>
      </c>
      <c r="H133" s="124">
        <f t="shared" ca="1" si="5"/>
        <v>44361</v>
      </c>
      <c r="I133" s="125">
        <v>0</v>
      </c>
      <c r="J133" s="304" t="str">
        <f>LEFT(GRANTS!D133,20)&amp;"."&amp;GRANTSPAY!E133</f>
        <v>St Pauls CE Primary,.3314.PEGrt.I18.Jn21</v>
      </c>
      <c r="K133" s="120" t="b">
        <v>1</v>
      </c>
      <c r="L133" s="126" t="s">
        <v>3686</v>
      </c>
      <c r="M133" s="120" t="b">
        <v>1</v>
      </c>
      <c r="N133" s="120" t="s">
        <v>3687</v>
      </c>
      <c r="O133" s="307" t="str">
        <f>GRANTS!I133</f>
        <v>10166/543965</v>
      </c>
      <c r="P133" s="120" t="b">
        <v>1</v>
      </c>
      <c r="Q133" s="120" t="b">
        <v>1</v>
      </c>
      <c r="R133" s="120" t="b">
        <v>1</v>
      </c>
      <c r="T133" s="11">
        <f t="shared" si="6"/>
        <v>19</v>
      </c>
      <c r="U133" s="1">
        <f t="shared" si="7"/>
        <v>40</v>
      </c>
    </row>
    <row r="134" spans="1:21" x14ac:dyDescent="0.25">
      <c r="A134" s="117">
        <v>1</v>
      </c>
      <c r="B134" s="118">
        <v>2</v>
      </c>
      <c r="C134" s="303">
        <f>GRANTS!J134</f>
        <v>400006</v>
      </c>
      <c r="D134" s="120" t="b">
        <v>1</v>
      </c>
      <c r="E134" s="304" t="str">
        <f>RIGHT(GRANTS!C134,4)&amp;"."&amp;GRANTS!M134&amp;"."&amp;GRANTS!K134&amp;"."&amp;$C$5</f>
        <v>3313.PEGrt.I18.Jn21</v>
      </c>
      <c r="F134" s="305">
        <f t="shared" ca="1" si="4"/>
        <v>44361</v>
      </c>
      <c r="G134" s="306">
        <f>GRANTS!S134</f>
        <v>0</v>
      </c>
      <c r="H134" s="124">
        <f t="shared" ca="1" si="5"/>
        <v>44361</v>
      </c>
      <c r="I134" s="125">
        <v>0</v>
      </c>
      <c r="J134" s="304" t="str">
        <f>LEFT(GRANTS!D134,20)&amp;"."&amp;GRANTSPAY!E134</f>
        <v>St. Pauls CE Primary.3313.PEGrt.I18.Jn21</v>
      </c>
      <c r="K134" s="120" t="b">
        <v>1</v>
      </c>
      <c r="L134" s="126" t="s">
        <v>3686</v>
      </c>
      <c r="M134" s="120" t="b">
        <v>1</v>
      </c>
      <c r="N134" s="120" t="s">
        <v>3687</v>
      </c>
      <c r="O134" s="307" t="str">
        <f>GRANTS!I134</f>
        <v>10166/543965</v>
      </c>
      <c r="P134" s="120" t="b">
        <v>1</v>
      </c>
      <c r="Q134" s="120" t="b">
        <v>1</v>
      </c>
      <c r="R134" s="120" t="b">
        <v>1</v>
      </c>
      <c r="T134" s="11">
        <f t="shared" si="6"/>
        <v>19</v>
      </c>
      <c r="U134" s="1">
        <f t="shared" si="7"/>
        <v>40</v>
      </c>
    </row>
    <row r="135" spans="1:21" x14ac:dyDescent="0.25">
      <c r="A135" s="117">
        <v>1</v>
      </c>
      <c r="B135" s="118">
        <v>2</v>
      </c>
      <c r="C135" s="303">
        <f>GRANTS!J135</f>
        <v>400037</v>
      </c>
      <c r="D135" s="120" t="b">
        <v>1</v>
      </c>
      <c r="E135" s="304" t="str">
        <f>RIGHT(GRANTS!C135,4)&amp;"."&amp;GRANTS!M135&amp;"."&amp;GRANTS!K135&amp;"."&amp;$C$5</f>
        <v>3507.PEGrt.I18.Jn21</v>
      </c>
      <c r="F135" s="305">
        <f t="shared" ca="1" si="4"/>
        <v>44361</v>
      </c>
      <c r="G135" s="306">
        <f>GRANTS!S135</f>
        <v>0</v>
      </c>
      <c r="H135" s="124">
        <f t="shared" ca="1" si="5"/>
        <v>44361</v>
      </c>
      <c r="I135" s="125">
        <v>0</v>
      </c>
      <c r="J135" s="304" t="str">
        <f>LEFT(GRANTS!D135,20)&amp;"."&amp;GRANTSPAY!E135</f>
        <v>St Theresa's R.C. Pr.3507.PEGrt.I18.Jn21</v>
      </c>
      <c r="K135" s="120" t="b">
        <v>1</v>
      </c>
      <c r="L135" s="126" t="s">
        <v>3686</v>
      </c>
      <c r="M135" s="120" t="b">
        <v>1</v>
      </c>
      <c r="N135" s="120" t="s">
        <v>3687</v>
      </c>
      <c r="O135" s="307" t="str">
        <f>GRANTS!I135</f>
        <v>10166/543965</v>
      </c>
      <c r="P135" s="120" t="b">
        <v>1</v>
      </c>
      <c r="Q135" s="120" t="b">
        <v>1</v>
      </c>
      <c r="R135" s="120" t="b">
        <v>1</v>
      </c>
      <c r="T135" s="11">
        <f t="shared" si="6"/>
        <v>19</v>
      </c>
      <c r="U135" s="1">
        <f t="shared" si="7"/>
        <v>40</v>
      </c>
    </row>
    <row r="136" spans="1:21" x14ac:dyDescent="0.25">
      <c r="A136" s="117">
        <v>1</v>
      </c>
      <c r="B136" s="118">
        <v>2</v>
      </c>
      <c r="C136" s="303">
        <f>GRANTS!J136</f>
        <v>400009</v>
      </c>
      <c r="D136" s="120" t="b">
        <v>1</v>
      </c>
      <c r="E136" s="304" t="str">
        <f>RIGHT(GRANTS!C136,4)&amp;"."&amp;GRANTS!M136&amp;"."&amp;GRANTS!K136&amp;"."&amp;$C$5</f>
        <v>3506.PEGrt.I18.Jn21</v>
      </c>
      <c r="F136" s="305">
        <f t="shared" ca="1" si="4"/>
        <v>44361</v>
      </c>
      <c r="G136" s="306">
        <f>GRANTS!S136</f>
        <v>0</v>
      </c>
      <c r="H136" s="124">
        <f t="shared" ca="1" si="5"/>
        <v>44361</v>
      </c>
      <c r="I136" s="125">
        <v>0</v>
      </c>
      <c r="J136" s="304" t="str">
        <f>LEFT(GRANTS!D136,20)&amp;"."&amp;GRANTSPAY!E136</f>
        <v>St Vincent's Catholi.3506.PEGrt.I18.Jn21</v>
      </c>
      <c r="K136" s="120" t="b">
        <v>1</v>
      </c>
      <c r="L136" s="126" t="s">
        <v>3686</v>
      </c>
      <c r="M136" s="120" t="b">
        <v>1</v>
      </c>
      <c r="N136" s="120" t="s">
        <v>3687</v>
      </c>
      <c r="O136" s="307" t="str">
        <f>GRANTS!I136</f>
        <v>10166/543965</v>
      </c>
      <c r="P136" s="120" t="b">
        <v>1</v>
      </c>
      <c r="Q136" s="120" t="b">
        <v>1</v>
      </c>
      <c r="R136" s="120" t="b">
        <v>1</v>
      </c>
      <c r="T136" s="11">
        <f t="shared" si="6"/>
        <v>19</v>
      </c>
      <c r="U136" s="1">
        <f t="shared" si="7"/>
        <v>40</v>
      </c>
    </row>
    <row r="137" spans="1:21" x14ac:dyDescent="0.25">
      <c r="A137" s="117">
        <v>1</v>
      </c>
      <c r="B137" s="118">
        <v>2</v>
      </c>
      <c r="C137" s="303">
        <f>GRANTS!J137</f>
        <v>400038</v>
      </c>
      <c r="D137" s="120" t="b">
        <v>1</v>
      </c>
      <c r="E137" s="304" t="str">
        <f>RIGHT(GRANTS!C137,4)&amp;"."&amp;GRANTS!M137&amp;"."&amp;GRANTS!K137&amp;"."&amp;$C$5</f>
        <v>2070.PEGrt.I18.Jn21</v>
      </c>
      <c r="F137" s="305">
        <f t="shared" ca="1" si="4"/>
        <v>44361</v>
      </c>
      <c r="G137" s="306">
        <f>GRANTS!S137</f>
        <v>0</v>
      </c>
      <c r="H137" s="124">
        <f t="shared" ca="1" si="5"/>
        <v>44361</v>
      </c>
      <c r="I137" s="125">
        <v>0</v>
      </c>
      <c r="J137" s="304" t="str">
        <f>LEFT(GRANTS!D137,20)&amp;"."&amp;GRANTSPAY!E137</f>
        <v>Sunnyfields Primary .2070.PEGrt.I18.Jn21</v>
      </c>
      <c r="K137" s="120" t="b">
        <v>1</v>
      </c>
      <c r="L137" s="126" t="s">
        <v>3686</v>
      </c>
      <c r="M137" s="120" t="b">
        <v>1</v>
      </c>
      <c r="N137" s="120" t="s">
        <v>3687</v>
      </c>
      <c r="O137" s="307" t="str">
        <f>GRANTS!I137</f>
        <v>10166/543965</v>
      </c>
      <c r="P137" s="120" t="b">
        <v>1</v>
      </c>
      <c r="Q137" s="120" t="b">
        <v>1</v>
      </c>
      <c r="R137" s="120" t="b">
        <v>1</v>
      </c>
      <c r="T137" s="11">
        <f t="shared" si="6"/>
        <v>19</v>
      </c>
      <c r="U137" s="1">
        <f t="shared" si="7"/>
        <v>40</v>
      </c>
    </row>
    <row r="138" spans="1:21" x14ac:dyDescent="0.25">
      <c r="A138" s="117">
        <v>1</v>
      </c>
      <c r="B138" s="118">
        <v>2</v>
      </c>
      <c r="C138" s="303">
        <f>GRANTS!J138</f>
        <v>400100</v>
      </c>
      <c r="D138" s="120" t="b">
        <v>1</v>
      </c>
      <c r="E138" s="304" t="str">
        <f>RIGHT(GRANTS!C138,4)&amp;"."&amp;GRANTS!M138&amp;"."&amp;GRANTS!K138&amp;"."&amp;$C$5</f>
        <v>3316.PEGrt.I18.Jn21</v>
      </c>
      <c r="F138" s="305">
        <f t="shared" ca="1" si="4"/>
        <v>44361</v>
      </c>
      <c r="G138" s="306">
        <f>GRANTS!S138</f>
        <v>0</v>
      </c>
      <c r="H138" s="124">
        <f t="shared" ca="1" si="5"/>
        <v>44361</v>
      </c>
      <c r="I138" s="125">
        <v>0</v>
      </c>
      <c r="J138" s="304" t="str">
        <f>LEFT(GRANTS!D138,20)&amp;"."&amp;GRANTSPAY!E138</f>
        <v>Trent  C of E Primar.3316.PEGrt.I18.Jn21</v>
      </c>
      <c r="K138" s="120" t="b">
        <v>1</v>
      </c>
      <c r="L138" s="126" t="s">
        <v>3686</v>
      </c>
      <c r="M138" s="120" t="b">
        <v>1</v>
      </c>
      <c r="N138" s="120" t="s">
        <v>3687</v>
      </c>
      <c r="O138" s="307" t="str">
        <f>GRANTS!I138</f>
        <v>10166/543965</v>
      </c>
      <c r="P138" s="120" t="b">
        <v>1</v>
      </c>
      <c r="Q138" s="120" t="b">
        <v>1</v>
      </c>
      <c r="R138" s="120" t="b">
        <v>1</v>
      </c>
      <c r="T138" s="11">
        <f t="shared" si="6"/>
        <v>19</v>
      </c>
      <c r="U138" s="1">
        <f t="shared" si="7"/>
        <v>40</v>
      </c>
    </row>
    <row r="139" spans="1:21" x14ac:dyDescent="0.25">
      <c r="A139" s="117">
        <v>1</v>
      </c>
      <c r="B139" s="118">
        <v>2</v>
      </c>
      <c r="C139" s="303">
        <f>GRANTS!J139</f>
        <v>400101</v>
      </c>
      <c r="D139" s="120" t="b">
        <v>1</v>
      </c>
      <c r="E139" s="304" t="str">
        <f>RIGHT(GRANTS!C139,4)&amp;"."&amp;GRANTS!M139&amp;"."&amp;GRANTS!K139&amp;"."&amp;$C$5</f>
        <v>2055.PEGrt.I18.Jn21</v>
      </c>
      <c r="F139" s="305">
        <f t="shared" ca="1" si="4"/>
        <v>44361</v>
      </c>
      <c r="G139" s="306">
        <f>GRANTS!S139</f>
        <v>0</v>
      </c>
      <c r="H139" s="124">
        <f t="shared" ca="1" si="5"/>
        <v>44361</v>
      </c>
      <c r="I139" s="125">
        <v>0</v>
      </c>
      <c r="J139" s="304" t="str">
        <f>LEFT(GRANTS!D139,20)&amp;"."&amp;GRANTSPAY!E139</f>
        <v>Tudor School.2055.PEGrt.I18.Jn21</v>
      </c>
      <c r="K139" s="120" t="b">
        <v>1</v>
      </c>
      <c r="L139" s="126" t="s">
        <v>3686</v>
      </c>
      <c r="M139" s="120" t="b">
        <v>1</v>
      </c>
      <c r="N139" s="120" t="s">
        <v>3687</v>
      </c>
      <c r="O139" s="307" t="str">
        <f>GRANTS!I139</f>
        <v>10166/543965</v>
      </c>
      <c r="P139" s="120" t="b">
        <v>1</v>
      </c>
      <c r="Q139" s="120" t="b">
        <v>1</v>
      </c>
      <c r="R139" s="120" t="b">
        <v>1</v>
      </c>
      <c r="T139" s="11">
        <f t="shared" si="6"/>
        <v>19</v>
      </c>
      <c r="U139" s="1">
        <f t="shared" si="7"/>
        <v>32</v>
      </c>
    </row>
    <row r="140" spans="1:21" x14ac:dyDescent="0.25">
      <c r="A140" s="117">
        <v>1</v>
      </c>
      <c r="B140" s="118">
        <v>2</v>
      </c>
      <c r="C140" s="303">
        <f>GRANTS!J140</f>
        <v>400053</v>
      </c>
      <c r="D140" s="120" t="b">
        <v>1</v>
      </c>
      <c r="E140" s="304" t="str">
        <f>RIGHT(GRANTS!C140,4)&amp;"."&amp;GRANTS!M140&amp;"."&amp;GRANTS!K140&amp;"."&amp;$C$5</f>
        <v>2057.PEGrt.I18.Jn21</v>
      </c>
      <c r="F140" s="305">
        <f t="shared" ca="1" si="4"/>
        <v>44361</v>
      </c>
      <c r="G140" s="306">
        <f>GRANTS!S140</f>
        <v>0</v>
      </c>
      <c r="H140" s="124">
        <f t="shared" ca="1" si="5"/>
        <v>44361</v>
      </c>
      <c r="I140" s="125">
        <v>0</v>
      </c>
      <c r="J140" s="304" t="str">
        <f>LEFT(GRANTS!D140,20)&amp;"."&amp;GRANTSPAY!E140</f>
        <v>Underhill School.2057.PEGrt.I18.Jn21</v>
      </c>
      <c r="K140" s="120" t="b">
        <v>1</v>
      </c>
      <c r="L140" s="126" t="s">
        <v>3686</v>
      </c>
      <c r="M140" s="120" t="b">
        <v>1</v>
      </c>
      <c r="N140" s="120" t="s">
        <v>3687</v>
      </c>
      <c r="O140" s="307" t="str">
        <f>GRANTS!I140</f>
        <v>10166/543965</v>
      </c>
      <c r="P140" s="120" t="b">
        <v>1</v>
      </c>
      <c r="Q140" s="120" t="b">
        <v>1</v>
      </c>
      <c r="R140" s="120" t="b">
        <v>1</v>
      </c>
      <c r="T140" s="11">
        <f t="shared" si="6"/>
        <v>19</v>
      </c>
      <c r="U140" s="1">
        <f t="shared" si="7"/>
        <v>36</v>
      </c>
    </row>
    <row r="141" spans="1:21" x14ac:dyDescent="0.25">
      <c r="A141" s="117">
        <v>1</v>
      </c>
      <c r="B141" s="118">
        <v>2</v>
      </c>
      <c r="C141" s="303">
        <f>GRANTS!J141</f>
        <v>400111</v>
      </c>
      <c r="D141" s="120" t="b">
        <v>1</v>
      </c>
      <c r="E141" s="304" t="str">
        <f>RIGHT(GRANTS!C141,4)&amp;"."&amp;GRANTS!M141&amp;"."&amp;GRANTS!K141&amp;"."&amp;$C$5</f>
        <v>2076.PEGrt.I18.Jn21</v>
      </c>
      <c r="F141" s="305">
        <f t="shared" ca="1" si="4"/>
        <v>44361</v>
      </c>
      <c r="G141" s="306">
        <f>GRANTS!S141</f>
        <v>0</v>
      </c>
      <c r="H141" s="124">
        <f t="shared" ca="1" si="5"/>
        <v>44361</v>
      </c>
      <c r="I141" s="125">
        <v>0</v>
      </c>
      <c r="J141" s="304" t="str">
        <f>LEFT(GRANTS!D141,20)&amp;"."&amp;GRANTSPAY!E141</f>
        <v>Wessex  Gardens Prim.2076.PEGrt.I18.Jn21</v>
      </c>
      <c r="K141" s="120" t="b">
        <v>1</v>
      </c>
      <c r="L141" s="126" t="s">
        <v>3686</v>
      </c>
      <c r="M141" s="120" t="b">
        <v>1</v>
      </c>
      <c r="N141" s="120" t="s">
        <v>3687</v>
      </c>
      <c r="O141" s="307" t="str">
        <f>GRANTS!I141</f>
        <v>10166/543965</v>
      </c>
      <c r="P141" s="120" t="b">
        <v>1</v>
      </c>
      <c r="Q141" s="120" t="b">
        <v>1</v>
      </c>
      <c r="R141" s="120" t="b">
        <v>1</v>
      </c>
      <c r="T141" s="11">
        <f t="shared" si="6"/>
        <v>19</v>
      </c>
      <c r="U141" s="1">
        <f t="shared" si="7"/>
        <v>40</v>
      </c>
    </row>
    <row r="142" spans="1:21" x14ac:dyDescent="0.25">
      <c r="A142" s="117">
        <v>1</v>
      </c>
      <c r="B142" s="118">
        <v>2</v>
      </c>
      <c r="C142" s="303">
        <f>GRANTS!J142</f>
        <v>400011</v>
      </c>
      <c r="D142" s="120" t="b">
        <v>1</v>
      </c>
      <c r="E142" s="304" t="str">
        <f>RIGHT(GRANTS!C142,4)&amp;"."&amp;GRANTS!M142&amp;"."&amp;GRANTS!K142&amp;"."&amp;$C$5</f>
        <v>2060.PEGrt.I18.Jn21</v>
      </c>
      <c r="F142" s="305">
        <f t="shared" ca="1" si="4"/>
        <v>44361</v>
      </c>
      <c r="G142" s="306">
        <f>GRANTS!S142</f>
        <v>0</v>
      </c>
      <c r="H142" s="124">
        <f t="shared" ca="1" si="5"/>
        <v>44361</v>
      </c>
      <c r="I142" s="125">
        <v>0</v>
      </c>
      <c r="J142" s="304" t="str">
        <f>LEFT(GRANTS!D142,20)&amp;"."&amp;GRANTSPAY!E142</f>
        <v>Whitings Hill Primar.2060.PEGrt.I18.Jn21</v>
      </c>
      <c r="K142" s="120" t="b">
        <v>1</v>
      </c>
      <c r="L142" s="126" t="s">
        <v>3686</v>
      </c>
      <c r="M142" s="120" t="b">
        <v>1</v>
      </c>
      <c r="N142" s="120" t="s">
        <v>3687</v>
      </c>
      <c r="O142" s="307" t="str">
        <f>GRANTS!I142</f>
        <v>10166/543965</v>
      </c>
      <c r="P142" s="120" t="b">
        <v>1</v>
      </c>
      <c r="Q142" s="120" t="b">
        <v>1</v>
      </c>
      <c r="R142" s="120" t="b">
        <v>1</v>
      </c>
      <c r="T142" s="11">
        <f t="shared" si="6"/>
        <v>19</v>
      </c>
      <c r="U142" s="1">
        <f t="shared" si="7"/>
        <v>40</v>
      </c>
    </row>
    <row r="143" spans="1:21" x14ac:dyDescent="0.25">
      <c r="A143" s="117">
        <v>1</v>
      </c>
      <c r="B143" s="118">
        <v>2</v>
      </c>
      <c r="C143" s="303">
        <f>GRANTS!J143</f>
        <v>400117</v>
      </c>
      <c r="D143" s="120" t="b">
        <v>1</v>
      </c>
      <c r="E143" s="304" t="str">
        <f>RIGHT(GRANTS!C143,4)&amp;"."&amp;GRANTS!M143&amp;"."&amp;GRANTS!K143&amp;"."&amp;$C$5</f>
        <v>3518.PEGrt.I18.Jn21</v>
      </c>
      <c r="F143" s="305">
        <f t="shared" ca="1" si="4"/>
        <v>44361</v>
      </c>
      <c r="G143" s="306">
        <f>GRANTS!S143</f>
        <v>0</v>
      </c>
      <c r="H143" s="124">
        <f t="shared" ca="1" si="5"/>
        <v>44361</v>
      </c>
      <c r="I143" s="125">
        <v>0</v>
      </c>
      <c r="J143" s="304" t="str">
        <f>LEFT(GRANTS!D143,20)&amp;"."&amp;GRANTSPAY!E143</f>
        <v>Woodcroft Primary Sc.3518.PEGrt.I18.Jn21</v>
      </c>
      <c r="K143" s="120" t="b">
        <v>1</v>
      </c>
      <c r="L143" s="126" t="s">
        <v>3686</v>
      </c>
      <c r="M143" s="120" t="b">
        <v>1</v>
      </c>
      <c r="N143" s="120" t="s">
        <v>3687</v>
      </c>
      <c r="O143" s="307" t="str">
        <f>GRANTS!I143</f>
        <v>10166/543965</v>
      </c>
      <c r="P143" s="120" t="b">
        <v>1</v>
      </c>
      <c r="Q143" s="120" t="b">
        <v>1</v>
      </c>
      <c r="R143" s="120" t="b">
        <v>1</v>
      </c>
      <c r="T143" s="11">
        <f t="shared" si="6"/>
        <v>19</v>
      </c>
      <c r="U143" s="1">
        <f t="shared" si="7"/>
        <v>40</v>
      </c>
    </row>
    <row r="144" spans="1:21" x14ac:dyDescent="0.25">
      <c r="A144" s="117">
        <v>1</v>
      </c>
      <c r="B144" s="118">
        <v>2</v>
      </c>
      <c r="C144" s="303">
        <f>GRANTS!J144</f>
        <v>400004</v>
      </c>
      <c r="D144" s="120" t="b">
        <v>1</v>
      </c>
      <c r="E144" s="304" t="str">
        <f>RIGHT(GRANTS!C144,4)&amp;"."&amp;GRANTS!M144&amp;"."&amp;GRANTS!K144&amp;"."&amp;$C$5</f>
        <v>2054.PEGrt.I18.Jn21</v>
      </c>
      <c r="F144" s="305">
        <f t="shared" ca="1" si="4"/>
        <v>44361</v>
      </c>
      <c r="G144" s="306">
        <f>GRANTS!S144</f>
        <v>0</v>
      </c>
      <c r="H144" s="124">
        <f t="shared" ca="1" si="5"/>
        <v>44361</v>
      </c>
      <c r="I144" s="125">
        <v>0</v>
      </c>
      <c r="J144" s="304" t="str">
        <f>LEFT(GRANTS!D144,20)&amp;"."&amp;GRANTSPAY!E144</f>
        <v>Woodridge  Primary S.2054.PEGrt.I18.Jn21</v>
      </c>
      <c r="K144" s="120" t="b">
        <v>1</v>
      </c>
      <c r="L144" s="126" t="s">
        <v>3686</v>
      </c>
      <c r="M144" s="120" t="b">
        <v>1</v>
      </c>
      <c r="N144" s="120" t="s">
        <v>3687</v>
      </c>
      <c r="O144" s="307" t="str">
        <f>GRANTS!I144</f>
        <v>10166/543965</v>
      </c>
      <c r="P144" s="120" t="b">
        <v>1</v>
      </c>
      <c r="Q144" s="120" t="b">
        <v>1</v>
      </c>
      <c r="R144" s="120" t="b">
        <v>1</v>
      </c>
      <c r="T144" s="11">
        <f t="shared" si="6"/>
        <v>19</v>
      </c>
      <c r="U144" s="1">
        <f t="shared" si="7"/>
        <v>40</v>
      </c>
    </row>
    <row r="145" spans="1:21" x14ac:dyDescent="0.25">
      <c r="A145" s="117">
        <v>1</v>
      </c>
      <c r="B145" s="118">
        <v>2</v>
      </c>
      <c r="C145" s="303">
        <f>GRANTS!J145</f>
        <v>400156</v>
      </c>
      <c r="D145" s="120" t="b">
        <v>1</v>
      </c>
      <c r="E145" s="304" t="str">
        <f>RIGHT(GRANTS!C145,4)&amp;"."&amp;GRANTS!M145&amp;"."&amp;GRANTS!K145&amp;"."&amp;$C$5</f>
        <v>1100.PEGrt.I18.Jn21</v>
      </c>
      <c r="F145" s="305">
        <f t="shared" ca="1" si="4"/>
        <v>44361</v>
      </c>
      <c r="G145" s="306">
        <f>GRANTS!S145</f>
        <v>0</v>
      </c>
      <c r="H145" s="124">
        <f t="shared" ca="1" si="5"/>
        <v>44361</v>
      </c>
      <c r="I145" s="125">
        <v>0</v>
      </c>
      <c r="J145" s="304" t="str">
        <f>LEFT(GRANTS!D145,20)&amp;"."&amp;GRANTSPAY!E145</f>
        <v>Pavilion.1100.PEGrt.I18.Jn21</v>
      </c>
      <c r="K145" s="120" t="b">
        <v>1</v>
      </c>
      <c r="L145" s="126" t="s">
        <v>3686</v>
      </c>
      <c r="M145" s="120" t="b">
        <v>1</v>
      </c>
      <c r="N145" s="120" t="s">
        <v>3687</v>
      </c>
      <c r="O145" s="307" t="str">
        <f>GRANTS!I145</f>
        <v>10168/543965</v>
      </c>
      <c r="P145" s="120" t="b">
        <v>1</v>
      </c>
      <c r="Q145" s="120" t="b">
        <v>1</v>
      </c>
      <c r="R145" s="120" t="b">
        <v>1</v>
      </c>
      <c r="T145" s="11">
        <f t="shared" si="6"/>
        <v>19</v>
      </c>
      <c r="U145" s="1">
        <f t="shared" si="7"/>
        <v>28</v>
      </c>
    </row>
    <row r="146" spans="1:21" x14ac:dyDescent="0.25">
      <c r="A146" s="117">
        <v>1</v>
      </c>
      <c r="B146" s="118">
        <v>2</v>
      </c>
      <c r="C146" s="303">
        <f>GRANTS!J146</f>
        <v>400034</v>
      </c>
      <c r="D146" s="120" t="b">
        <v>1</v>
      </c>
      <c r="E146" s="304" t="str">
        <f>RIGHT(GRANTS!C146,4)&amp;"."&amp;GRANTS!M146&amp;"."&amp;GRANTS!K146&amp;"."&amp;$C$5</f>
        <v>7005.PEGrt.I18.Jn21</v>
      </c>
      <c r="F146" s="305">
        <f t="shared" ca="1" si="4"/>
        <v>44361</v>
      </c>
      <c r="G146" s="306">
        <f>GRANTS!S146</f>
        <v>0</v>
      </c>
      <c r="H146" s="124">
        <f t="shared" ca="1" si="5"/>
        <v>44361</v>
      </c>
      <c r="I146" s="125">
        <v>0</v>
      </c>
      <c r="J146" s="304" t="str">
        <f>LEFT(GRANTS!D146,20)&amp;"."&amp;GRANTSPAY!E146</f>
        <v>Northway.7005.PEGrt.I18.Jn21</v>
      </c>
      <c r="K146" s="120" t="b">
        <v>1</v>
      </c>
      <c r="L146" s="126" t="s">
        <v>3686</v>
      </c>
      <c r="M146" s="120" t="b">
        <v>1</v>
      </c>
      <c r="N146" s="120" t="s">
        <v>3687</v>
      </c>
      <c r="O146" s="307" t="str">
        <f>GRANTS!I146</f>
        <v>10168/543965</v>
      </c>
      <c r="P146" s="120" t="b">
        <v>1</v>
      </c>
      <c r="Q146" s="120" t="b">
        <v>1</v>
      </c>
      <c r="R146" s="120" t="b">
        <v>1</v>
      </c>
      <c r="T146" s="11">
        <f t="shared" si="6"/>
        <v>19</v>
      </c>
      <c r="U146" s="1">
        <f t="shared" si="7"/>
        <v>28</v>
      </c>
    </row>
    <row r="147" spans="1:21" x14ac:dyDescent="0.25">
      <c r="A147" s="117">
        <v>1</v>
      </c>
      <c r="B147" s="118">
        <v>2</v>
      </c>
      <c r="C147" s="303">
        <f>GRANTS!J147</f>
        <v>400091</v>
      </c>
      <c r="D147" s="120" t="b">
        <v>1</v>
      </c>
      <c r="E147" s="304" t="str">
        <f>RIGHT(GRANTS!C147,4)&amp;"."&amp;GRANTS!M147&amp;"."&amp;GRANTS!K147&amp;"."&amp;$C$5</f>
        <v>7009.PEGrt.I18.Jn21</v>
      </c>
      <c r="F147" s="305">
        <f t="shared" ca="1" si="4"/>
        <v>44361</v>
      </c>
      <c r="G147" s="306">
        <f>GRANTS!S147</f>
        <v>0</v>
      </c>
      <c r="H147" s="124">
        <f t="shared" ca="1" si="5"/>
        <v>44361</v>
      </c>
      <c r="I147" s="125">
        <v>0</v>
      </c>
      <c r="J147" s="304" t="str">
        <f>LEFT(GRANTS!D147,20)&amp;"."&amp;GRANTSPAY!E147</f>
        <v>Oakleigh.7009.PEGrt.I18.Jn21</v>
      </c>
      <c r="K147" s="120" t="b">
        <v>1</v>
      </c>
      <c r="L147" s="126" t="s">
        <v>3686</v>
      </c>
      <c r="M147" s="120" t="b">
        <v>1</v>
      </c>
      <c r="N147" s="120" t="s">
        <v>3687</v>
      </c>
      <c r="O147" s="307" t="str">
        <f>GRANTS!I147</f>
        <v>10168/543965</v>
      </c>
      <c r="P147" s="120" t="b">
        <v>1</v>
      </c>
      <c r="Q147" s="120" t="b">
        <v>1</v>
      </c>
      <c r="R147" s="120" t="b">
        <v>1</v>
      </c>
      <c r="T147" s="11">
        <f t="shared" si="6"/>
        <v>19</v>
      </c>
      <c r="U147" s="1">
        <f t="shared" si="7"/>
        <v>28</v>
      </c>
    </row>
    <row r="148" spans="1:21" x14ac:dyDescent="0.25">
      <c r="A148" s="117">
        <v>1</v>
      </c>
      <c r="B148" s="118">
        <v>2</v>
      </c>
      <c r="C148" s="303">
        <f>GRANTS!J148</f>
        <v>400135</v>
      </c>
      <c r="D148" s="120" t="b">
        <v>1</v>
      </c>
      <c r="E148" s="304" t="str">
        <f>RIGHT(GRANTS!C148,4)&amp;"."&amp;GRANTS!M148&amp;"."&amp;GRANTS!K148&amp;"."&amp;$C$5</f>
        <v>3521.PEGrt.I18.Jn21</v>
      </c>
      <c r="F148" s="305">
        <f t="shared" ca="1" si="4"/>
        <v>44361</v>
      </c>
      <c r="G148" s="306">
        <f>GRANTS!S148</f>
        <v>0</v>
      </c>
      <c r="H148" s="124">
        <f t="shared" ca="1" si="5"/>
        <v>44361</v>
      </c>
      <c r="I148" s="125">
        <v>0</v>
      </c>
      <c r="J148" s="304" t="str">
        <f>LEFT(GRANTS!D148,20)&amp;"."&amp;GRANTSPAY!E148</f>
        <v>St Mary's &amp; St John'.3521.PEGrt.I18.Jn21</v>
      </c>
      <c r="K148" s="120" t="b">
        <v>1</v>
      </c>
      <c r="L148" s="126" t="s">
        <v>3686</v>
      </c>
      <c r="M148" s="120" t="b">
        <v>1</v>
      </c>
      <c r="N148" s="120" t="s">
        <v>3687</v>
      </c>
      <c r="O148" s="307" t="str">
        <f>GRANTS!I148</f>
        <v>11329/543965</v>
      </c>
      <c r="P148" s="120" t="b">
        <v>1</v>
      </c>
      <c r="Q148" s="120" t="b">
        <v>1</v>
      </c>
      <c r="R148" s="120" t="b">
        <v>1</v>
      </c>
      <c r="T148" s="11">
        <f t="shared" si="6"/>
        <v>19</v>
      </c>
      <c r="U148" s="1">
        <f t="shared" si="7"/>
        <v>40</v>
      </c>
    </row>
    <row r="149" spans="1:21" x14ac:dyDescent="0.25">
      <c r="A149" s="117">
        <v>1</v>
      </c>
      <c r="B149" s="118">
        <v>2</v>
      </c>
      <c r="C149" s="303">
        <f>GRANTS!J149</f>
        <v>400125</v>
      </c>
      <c r="D149" s="120" t="b">
        <v>1</v>
      </c>
      <c r="E149" s="304" t="str">
        <f>RIGHT(GRANTS!C149,4)&amp;"."&amp;GRANTS!M149&amp;"."&amp;GRANTS!K149&amp;"."&amp;$C$5</f>
        <v>3520.uifsm.I18.Jn21</v>
      </c>
      <c r="F149" s="305">
        <f t="shared" ref="F149:F212" ca="1" si="8">TODAY()</f>
        <v>44361</v>
      </c>
      <c r="G149" s="306">
        <f>GRANTS!S149</f>
        <v>0</v>
      </c>
      <c r="H149" s="124">
        <f t="shared" ref="H149:H212" ca="1" si="9">F149</f>
        <v>44361</v>
      </c>
      <c r="I149" s="125">
        <v>0</v>
      </c>
      <c r="J149" s="304" t="str">
        <f>LEFT(GRANTS!D149,20)&amp;"."&amp;GRANTSPAY!E149</f>
        <v>Akiva School.3520.uifsm.I18.Jn21</v>
      </c>
      <c r="K149" s="120" t="b">
        <v>1</v>
      </c>
      <c r="L149" s="126" t="s">
        <v>3686</v>
      </c>
      <c r="M149" s="120" t="b">
        <v>1</v>
      </c>
      <c r="N149" s="120" t="s">
        <v>3687</v>
      </c>
      <c r="O149" s="307" t="str">
        <f>GRANTS!I149</f>
        <v>10166/543965</v>
      </c>
      <c r="P149" s="120" t="b">
        <v>1</v>
      </c>
      <c r="Q149" s="120" t="b">
        <v>1</v>
      </c>
      <c r="R149" s="120" t="b">
        <v>1</v>
      </c>
      <c r="T149" s="11">
        <f t="shared" ref="T149:T212" si="10">LEN(E149)</f>
        <v>19</v>
      </c>
      <c r="U149" s="1">
        <f t="shared" ref="U149:U212" si="11">LEN(J149)</f>
        <v>32</v>
      </c>
    </row>
    <row r="150" spans="1:21" x14ac:dyDescent="0.25">
      <c r="A150" s="117">
        <v>1</v>
      </c>
      <c r="B150" s="118">
        <v>2</v>
      </c>
      <c r="C150" s="303">
        <f>GRANTS!J150</f>
        <v>400069</v>
      </c>
      <c r="D150" s="120" t="b">
        <v>1</v>
      </c>
      <c r="E150" s="304" t="str">
        <f>RIGHT(GRANTS!C150,4)&amp;"."&amp;GRANTS!M150&amp;"."&amp;GRANTS!K150&amp;"."&amp;$C$5</f>
        <v>3300.uifsm.I18.Jn21</v>
      </c>
      <c r="F150" s="305">
        <f t="shared" ca="1" si="8"/>
        <v>44361</v>
      </c>
      <c r="G150" s="306">
        <f>GRANTS!S150</f>
        <v>0</v>
      </c>
      <c r="H150" s="124">
        <f t="shared" ca="1" si="9"/>
        <v>44361</v>
      </c>
      <c r="I150" s="125">
        <v>0</v>
      </c>
      <c r="J150" s="304" t="str">
        <f>LEFT(GRANTS!D150,20)&amp;"."&amp;GRANTSPAY!E150</f>
        <v>All Saints' CE Prima.3300.uifsm.I18.Jn21</v>
      </c>
      <c r="K150" s="120" t="b">
        <v>1</v>
      </c>
      <c r="L150" s="126" t="s">
        <v>3686</v>
      </c>
      <c r="M150" s="120" t="b">
        <v>1</v>
      </c>
      <c r="N150" s="120" t="s">
        <v>3687</v>
      </c>
      <c r="O150" s="307" t="str">
        <f>GRANTS!I150</f>
        <v>10166/543965</v>
      </c>
      <c r="P150" s="120" t="b">
        <v>1</v>
      </c>
      <c r="Q150" s="120" t="b">
        <v>1</v>
      </c>
      <c r="R150" s="120" t="b">
        <v>1</v>
      </c>
      <c r="T150" s="11">
        <f t="shared" si="10"/>
        <v>19</v>
      </c>
      <c r="U150" s="1">
        <f t="shared" si="11"/>
        <v>40</v>
      </c>
    </row>
    <row r="151" spans="1:21" x14ac:dyDescent="0.25">
      <c r="A151" s="117">
        <v>1</v>
      </c>
      <c r="B151" s="118">
        <v>2</v>
      </c>
      <c r="C151" s="303">
        <f>GRANTS!J151</f>
        <v>400015</v>
      </c>
      <c r="D151" s="120" t="b">
        <v>1</v>
      </c>
      <c r="E151" s="304" t="str">
        <f>RIGHT(GRANTS!C151,4)&amp;"."&amp;GRANTS!M151&amp;"."&amp;GRANTS!K151&amp;"."&amp;$C$5</f>
        <v>3317.uifsm.I18.Jn21</v>
      </c>
      <c r="F151" s="305">
        <f t="shared" ca="1" si="8"/>
        <v>44361</v>
      </c>
      <c r="G151" s="306">
        <f>GRANTS!S151</f>
        <v>0</v>
      </c>
      <c r="H151" s="124">
        <f t="shared" ca="1" si="9"/>
        <v>44361</v>
      </c>
      <c r="I151" s="125">
        <v>0</v>
      </c>
      <c r="J151" s="304" t="str">
        <f>LEFT(GRANTS!D151,20)&amp;"."&amp;GRANTSPAY!E151</f>
        <v>All Saints' CE Prima.3317.uifsm.I18.Jn21</v>
      </c>
      <c r="K151" s="120" t="b">
        <v>1</v>
      </c>
      <c r="L151" s="126" t="s">
        <v>3686</v>
      </c>
      <c r="M151" s="120" t="b">
        <v>1</v>
      </c>
      <c r="N151" s="120" t="s">
        <v>3687</v>
      </c>
      <c r="O151" s="307" t="str">
        <f>GRANTS!I151</f>
        <v>10166/543965</v>
      </c>
      <c r="P151" s="120" t="b">
        <v>1</v>
      </c>
      <c r="Q151" s="120" t="b">
        <v>1</v>
      </c>
      <c r="R151" s="120" t="b">
        <v>1</v>
      </c>
      <c r="T151" s="11">
        <f t="shared" si="10"/>
        <v>19</v>
      </c>
      <c r="U151" s="1">
        <f t="shared" si="11"/>
        <v>40</v>
      </c>
    </row>
    <row r="152" spans="1:21" x14ac:dyDescent="0.25">
      <c r="A152" s="117">
        <v>1</v>
      </c>
      <c r="B152" s="118">
        <v>2</v>
      </c>
      <c r="C152" s="303">
        <f>GRANTS!J152</f>
        <v>400023</v>
      </c>
      <c r="D152" s="120" t="b">
        <v>1</v>
      </c>
      <c r="E152" s="304" t="str">
        <f>RIGHT(GRANTS!C152,4)&amp;"."&amp;GRANTS!M152&amp;"."&amp;GRANTS!K152&amp;"."&amp;$C$5</f>
        <v>3500.uifsm.I18.Jn21</v>
      </c>
      <c r="F152" s="305">
        <f t="shared" ca="1" si="8"/>
        <v>44361</v>
      </c>
      <c r="G152" s="306">
        <f>GRANTS!S152</f>
        <v>0</v>
      </c>
      <c r="H152" s="124">
        <f t="shared" ca="1" si="9"/>
        <v>44361</v>
      </c>
      <c r="I152" s="125">
        <v>0</v>
      </c>
      <c r="J152" s="304" t="str">
        <f>LEFT(GRANTS!D152,20)&amp;"."&amp;GRANTSPAY!E152</f>
        <v>Annunciation Catholi.3500.uifsm.I18.Jn21</v>
      </c>
      <c r="K152" s="120" t="b">
        <v>1</v>
      </c>
      <c r="L152" s="126" t="s">
        <v>3686</v>
      </c>
      <c r="M152" s="120" t="b">
        <v>1</v>
      </c>
      <c r="N152" s="120" t="s">
        <v>3687</v>
      </c>
      <c r="O152" s="307" t="str">
        <f>GRANTS!I152</f>
        <v>10166/543965</v>
      </c>
      <c r="P152" s="120" t="b">
        <v>1</v>
      </c>
      <c r="Q152" s="120" t="b">
        <v>1</v>
      </c>
      <c r="R152" s="120" t="b">
        <v>1</v>
      </c>
      <c r="T152" s="11">
        <f t="shared" si="10"/>
        <v>19</v>
      </c>
      <c r="U152" s="1">
        <f t="shared" si="11"/>
        <v>40</v>
      </c>
    </row>
    <row r="153" spans="1:21" x14ac:dyDescent="0.25">
      <c r="A153" s="117">
        <v>1</v>
      </c>
      <c r="B153" s="118">
        <v>2</v>
      </c>
      <c r="C153" s="303">
        <f>GRANTS!J153</f>
        <v>400005</v>
      </c>
      <c r="D153" s="120" t="b">
        <v>1</v>
      </c>
      <c r="E153" s="304" t="str">
        <f>RIGHT(GRANTS!C153,4)&amp;"."&amp;GRANTS!M153&amp;"."&amp;GRANTS!K153&amp;"."&amp;$C$5</f>
        <v>2002.uifsm.I18.Jn21</v>
      </c>
      <c r="F153" s="305">
        <f t="shared" ca="1" si="8"/>
        <v>44361</v>
      </c>
      <c r="G153" s="306">
        <f>GRANTS!S153</f>
        <v>0</v>
      </c>
      <c r="H153" s="124">
        <f t="shared" ca="1" si="9"/>
        <v>44361</v>
      </c>
      <c r="I153" s="125">
        <v>0</v>
      </c>
      <c r="J153" s="304" t="str">
        <f>LEFT(GRANTS!D153,20)&amp;"."&amp;GRANTSPAY!E153</f>
        <v>Barnfield School.2002.uifsm.I18.Jn21</v>
      </c>
      <c r="K153" s="120" t="b">
        <v>1</v>
      </c>
      <c r="L153" s="126" t="s">
        <v>3686</v>
      </c>
      <c r="M153" s="120" t="b">
        <v>1</v>
      </c>
      <c r="N153" s="120" t="s">
        <v>3687</v>
      </c>
      <c r="O153" s="307" t="str">
        <f>GRANTS!I153</f>
        <v>10166/543965</v>
      </c>
      <c r="P153" s="120" t="b">
        <v>1</v>
      </c>
      <c r="Q153" s="120" t="b">
        <v>1</v>
      </c>
      <c r="R153" s="120" t="b">
        <v>1</v>
      </c>
      <c r="T153" s="11">
        <f t="shared" si="10"/>
        <v>19</v>
      </c>
      <c r="U153" s="1">
        <f t="shared" si="11"/>
        <v>36</v>
      </c>
    </row>
    <row r="154" spans="1:21" x14ac:dyDescent="0.25">
      <c r="A154" s="117">
        <v>1</v>
      </c>
      <c r="B154" s="118">
        <v>2</v>
      </c>
      <c r="C154" s="303">
        <f>GRANTS!J154</f>
        <v>400070</v>
      </c>
      <c r="D154" s="120" t="b">
        <v>1</v>
      </c>
      <c r="E154" s="304" t="str">
        <f>RIGHT(GRANTS!C154,4)&amp;"."&amp;GRANTS!M154&amp;"."&amp;GRANTS!K154&amp;"."&amp;$C$5</f>
        <v>2079.uifsm.I18.Jn21</v>
      </c>
      <c r="F154" s="305">
        <f t="shared" ca="1" si="8"/>
        <v>44361</v>
      </c>
      <c r="G154" s="306">
        <f>GRANTS!S154</f>
        <v>0</v>
      </c>
      <c r="H154" s="124">
        <f t="shared" ca="1" si="9"/>
        <v>44361</v>
      </c>
      <c r="I154" s="125">
        <v>0</v>
      </c>
      <c r="J154" s="304" t="str">
        <f>LEFT(GRANTS!D154,20)&amp;"."&amp;GRANTSPAY!E154</f>
        <v>Beis Yaakov.2079.uifsm.I18.Jn21</v>
      </c>
      <c r="K154" s="120" t="b">
        <v>1</v>
      </c>
      <c r="L154" s="126" t="s">
        <v>3686</v>
      </c>
      <c r="M154" s="120" t="b">
        <v>1</v>
      </c>
      <c r="N154" s="120" t="s">
        <v>3687</v>
      </c>
      <c r="O154" s="307" t="str">
        <f>GRANTS!I154</f>
        <v>10166/543965</v>
      </c>
      <c r="P154" s="120" t="b">
        <v>1</v>
      </c>
      <c r="Q154" s="120" t="b">
        <v>1</v>
      </c>
      <c r="R154" s="120" t="b">
        <v>1</v>
      </c>
      <c r="T154" s="11">
        <f t="shared" si="10"/>
        <v>19</v>
      </c>
      <c r="U154" s="1">
        <f t="shared" si="11"/>
        <v>31</v>
      </c>
    </row>
    <row r="155" spans="1:21" x14ac:dyDescent="0.25">
      <c r="A155" s="117">
        <v>1</v>
      </c>
      <c r="B155" s="118">
        <v>2</v>
      </c>
      <c r="C155" s="303">
        <f>GRANTS!J155</f>
        <v>400150</v>
      </c>
      <c r="D155" s="120" t="b">
        <v>1</v>
      </c>
      <c r="E155" s="304" t="str">
        <f>RIGHT(GRANTS!C155,4)&amp;"."&amp;GRANTS!M155&amp;"."&amp;GRANTS!K155&amp;"."&amp;$C$5</f>
        <v>3524.uifsm.I18.Jn21</v>
      </c>
      <c r="F155" s="305">
        <f t="shared" ca="1" si="8"/>
        <v>44361</v>
      </c>
      <c r="G155" s="306">
        <f>GRANTS!S155</f>
        <v>0</v>
      </c>
      <c r="H155" s="124">
        <f t="shared" ca="1" si="9"/>
        <v>44361</v>
      </c>
      <c r="I155" s="125">
        <v>0</v>
      </c>
      <c r="J155" s="304" t="str">
        <f>LEFT(GRANTS!D155,20)&amp;"."&amp;GRANTSPAY!E155</f>
        <v>Beit Shvidler Primar.3524.uifsm.I18.Jn21</v>
      </c>
      <c r="K155" s="120" t="b">
        <v>1</v>
      </c>
      <c r="L155" s="126" t="s">
        <v>3686</v>
      </c>
      <c r="M155" s="120" t="b">
        <v>1</v>
      </c>
      <c r="N155" s="120" t="s">
        <v>3687</v>
      </c>
      <c r="O155" s="307" t="str">
        <f>GRANTS!I155</f>
        <v>10166/543965</v>
      </c>
      <c r="P155" s="120" t="b">
        <v>1</v>
      </c>
      <c r="Q155" s="120" t="b">
        <v>1</v>
      </c>
      <c r="R155" s="120" t="b">
        <v>1</v>
      </c>
      <c r="T155" s="11">
        <f t="shared" si="10"/>
        <v>19</v>
      </c>
      <c r="U155" s="1">
        <f t="shared" si="11"/>
        <v>40</v>
      </c>
    </row>
    <row r="156" spans="1:21" x14ac:dyDescent="0.25">
      <c r="A156" s="117">
        <v>1</v>
      </c>
      <c r="B156" s="118">
        <v>2</v>
      </c>
      <c r="C156" s="303">
        <f>GRANTS!J156</f>
        <v>400051</v>
      </c>
      <c r="D156" s="120" t="b">
        <v>1</v>
      </c>
      <c r="E156" s="304" t="str">
        <f>RIGHT(GRANTS!C156,4)&amp;"."&amp;GRANTS!M156&amp;"."&amp;GRANTS!K156&amp;"."&amp;$C$5</f>
        <v>2003.uifsm.I18.Jn21</v>
      </c>
      <c r="F156" s="305">
        <f t="shared" ca="1" si="8"/>
        <v>44361</v>
      </c>
      <c r="G156" s="306">
        <f>GRANTS!S156</f>
        <v>0</v>
      </c>
      <c r="H156" s="124">
        <f t="shared" ca="1" si="9"/>
        <v>44361</v>
      </c>
      <c r="I156" s="125">
        <v>0</v>
      </c>
      <c r="J156" s="304" t="str">
        <f>LEFT(GRANTS!D156,20)&amp;"."&amp;GRANTSPAY!E156</f>
        <v>Bell Lane Primary Sc.2003.uifsm.I18.Jn21</v>
      </c>
      <c r="K156" s="120" t="b">
        <v>1</v>
      </c>
      <c r="L156" s="126" t="s">
        <v>3686</v>
      </c>
      <c r="M156" s="120" t="b">
        <v>1</v>
      </c>
      <c r="N156" s="120" t="s">
        <v>3687</v>
      </c>
      <c r="O156" s="307" t="str">
        <f>GRANTS!I156</f>
        <v>10166/543965</v>
      </c>
      <c r="P156" s="120" t="b">
        <v>1</v>
      </c>
      <c r="Q156" s="120" t="b">
        <v>1</v>
      </c>
      <c r="R156" s="120" t="b">
        <v>1</v>
      </c>
      <c r="T156" s="11">
        <f t="shared" si="10"/>
        <v>19</v>
      </c>
      <c r="U156" s="1">
        <f t="shared" si="11"/>
        <v>40</v>
      </c>
    </row>
    <row r="157" spans="1:21" x14ac:dyDescent="0.25">
      <c r="A157" s="117">
        <v>1</v>
      </c>
      <c r="B157" s="118">
        <v>2</v>
      </c>
      <c r="C157" s="303">
        <f>GRANTS!J157</f>
        <v>400024</v>
      </c>
      <c r="D157" s="120" t="b">
        <v>1</v>
      </c>
      <c r="E157" s="304" t="str">
        <f>RIGHT(GRANTS!C157,4)&amp;"."&amp;GRANTS!M157&amp;"."&amp;GRANTS!K157&amp;"."&amp;$C$5</f>
        <v>3511.uifsm.I18.Jn21</v>
      </c>
      <c r="F157" s="305">
        <f t="shared" ca="1" si="8"/>
        <v>44361</v>
      </c>
      <c r="G157" s="306">
        <f>GRANTS!S157</f>
        <v>0</v>
      </c>
      <c r="H157" s="124">
        <f t="shared" ca="1" si="9"/>
        <v>44361</v>
      </c>
      <c r="I157" s="125">
        <v>0</v>
      </c>
      <c r="J157" s="304" t="str">
        <f>LEFT(GRANTS!D157,20)&amp;"."&amp;GRANTSPAY!E157</f>
        <v>Blessed Dominic Scho.3511.uifsm.I18.Jn21</v>
      </c>
      <c r="K157" s="120" t="b">
        <v>1</v>
      </c>
      <c r="L157" s="126" t="s">
        <v>3686</v>
      </c>
      <c r="M157" s="120" t="b">
        <v>1</v>
      </c>
      <c r="N157" s="120" t="s">
        <v>3687</v>
      </c>
      <c r="O157" s="307" t="str">
        <f>GRANTS!I157</f>
        <v>10166/543965</v>
      </c>
      <c r="P157" s="120" t="b">
        <v>1</v>
      </c>
      <c r="Q157" s="120" t="b">
        <v>1</v>
      </c>
      <c r="R157" s="120" t="b">
        <v>1</v>
      </c>
      <c r="T157" s="11">
        <f t="shared" si="10"/>
        <v>19</v>
      </c>
      <c r="U157" s="1">
        <f t="shared" si="11"/>
        <v>40</v>
      </c>
    </row>
    <row r="158" spans="1:21" x14ac:dyDescent="0.25">
      <c r="A158" s="117">
        <v>1</v>
      </c>
      <c r="B158" s="118">
        <v>2</v>
      </c>
      <c r="C158" s="303">
        <f>GRANTS!J158</f>
        <v>400057</v>
      </c>
      <c r="D158" s="120" t="b">
        <v>1</v>
      </c>
      <c r="E158" s="304" t="str">
        <f>RIGHT(GRANTS!C158,4)&amp;"."&amp;GRANTS!M158&amp;"."&amp;GRANTS!K158&amp;"."&amp;$C$5</f>
        <v>2008.uifsm.I18.Jn21</v>
      </c>
      <c r="F158" s="305">
        <f t="shared" ca="1" si="8"/>
        <v>44361</v>
      </c>
      <c r="G158" s="306">
        <f>GRANTS!S158</f>
        <v>0</v>
      </c>
      <c r="H158" s="124">
        <f t="shared" ca="1" si="9"/>
        <v>44361</v>
      </c>
      <c r="I158" s="125">
        <v>0</v>
      </c>
      <c r="J158" s="304" t="str">
        <f>LEFT(GRANTS!D158,20)&amp;"."&amp;GRANTSPAY!E158</f>
        <v>Brookland Infant  &amp; .2008.uifsm.I18.Jn21</v>
      </c>
      <c r="K158" s="120" t="b">
        <v>1</v>
      </c>
      <c r="L158" s="126" t="s">
        <v>3686</v>
      </c>
      <c r="M158" s="120" t="b">
        <v>1</v>
      </c>
      <c r="N158" s="120" t="s">
        <v>3687</v>
      </c>
      <c r="O158" s="307" t="str">
        <f>GRANTS!I158</f>
        <v>10166/543965</v>
      </c>
      <c r="P158" s="120" t="b">
        <v>1</v>
      </c>
      <c r="Q158" s="120" t="b">
        <v>1</v>
      </c>
      <c r="R158" s="120" t="b">
        <v>1</v>
      </c>
      <c r="T158" s="11">
        <f t="shared" si="10"/>
        <v>19</v>
      </c>
      <c r="U158" s="1">
        <f t="shared" si="11"/>
        <v>40</v>
      </c>
    </row>
    <row r="159" spans="1:21" x14ac:dyDescent="0.25">
      <c r="A159" s="117">
        <v>1</v>
      </c>
      <c r="B159" s="118">
        <v>2</v>
      </c>
      <c r="C159" s="303">
        <f>GRANTS!J159</f>
        <v>400061</v>
      </c>
      <c r="D159" s="120" t="b">
        <v>1</v>
      </c>
      <c r="E159" s="304" t="str">
        <f>RIGHT(GRANTS!C159,4)&amp;"."&amp;GRANTS!M159&amp;"."&amp;GRANTS!K159&amp;"."&amp;$C$5</f>
        <v>2009.uifsm.I18.Jn21</v>
      </c>
      <c r="F159" s="305">
        <f t="shared" ca="1" si="8"/>
        <v>44361</v>
      </c>
      <c r="G159" s="306">
        <f>GRANTS!S159</f>
        <v>0</v>
      </c>
      <c r="H159" s="124">
        <f t="shared" ca="1" si="9"/>
        <v>44361</v>
      </c>
      <c r="I159" s="125">
        <v>0</v>
      </c>
      <c r="J159" s="304" t="str">
        <f>LEFT(GRANTS!D159,20)&amp;"."&amp;GRANTSPAY!E159</f>
        <v>Brunswick Park Prima.2009.uifsm.I18.Jn21</v>
      </c>
      <c r="K159" s="120" t="b">
        <v>1</v>
      </c>
      <c r="L159" s="126" t="s">
        <v>3686</v>
      </c>
      <c r="M159" s="120" t="b">
        <v>1</v>
      </c>
      <c r="N159" s="120" t="s">
        <v>3687</v>
      </c>
      <c r="O159" s="307" t="str">
        <f>GRANTS!I159</f>
        <v>10166/543965</v>
      </c>
      <c r="P159" s="120" t="b">
        <v>1</v>
      </c>
      <c r="Q159" s="120" t="b">
        <v>1</v>
      </c>
      <c r="R159" s="120" t="b">
        <v>1</v>
      </c>
      <c r="T159" s="11">
        <f t="shared" si="10"/>
        <v>19</v>
      </c>
      <c r="U159" s="1">
        <f t="shared" si="11"/>
        <v>40</v>
      </c>
    </row>
    <row r="160" spans="1:21" x14ac:dyDescent="0.25">
      <c r="A160" s="117">
        <v>1</v>
      </c>
      <c r="B160" s="118">
        <v>2</v>
      </c>
      <c r="C160" s="303">
        <f>GRANTS!J160</f>
        <v>400065</v>
      </c>
      <c r="D160" s="120" t="b">
        <v>1</v>
      </c>
      <c r="E160" s="304" t="str">
        <f>RIGHT(GRANTS!C160,4)&amp;"."&amp;GRANTS!M160&amp;"."&amp;GRANTS!K160&amp;"."&amp;$C$5</f>
        <v>2067.uifsm.I18.Jn21</v>
      </c>
      <c r="F160" s="305">
        <f t="shared" ca="1" si="8"/>
        <v>44361</v>
      </c>
      <c r="G160" s="306">
        <f>GRANTS!S160</f>
        <v>0</v>
      </c>
      <c r="H160" s="124">
        <f t="shared" ca="1" si="9"/>
        <v>44361</v>
      </c>
      <c r="I160" s="125">
        <v>0</v>
      </c>
      <c r="J160" s="304" t="str">
        <f>LEFT(GRANTS!D160,20)&amp;"."&amp;GRANTSPAY!E160</f>
        <v>Chalgrove Primary Sc.2067.uifsm.I18.Jn21</v>
      </c>
      <c r="K160" s="120" t="b">
        <v>1</v>
      </c>
      <c r="L160" s="126" t="s">
        <v>3686</v>
      </c>
      <c r="M160" s="120" t="b">
        <v>1</v>
      </c>
      <c r="N160" s="120" t="s">
        <v>3687</v>
      </c>
      <c r="O160" s="307" t="str">
        <f>GRANTS!I160</f>
        <v>10166/543965</v>
      </c>
      <c r="P160" s="120" t="b">
        <v>1</v>
      </c>
      <c r="Q160" s="120" t="b">
        <v>1</v>
      </c>
      <c r="R160" s="120" t="b">
        <v>1</v>
      </c>
      <c r="T160" s="11">
        <f t="shared" si="10"/>
        <v>19</v>
      </c>
      <c r="U160" s="1">
        <f t="shared" si="11"/>
        <v>40</v>
      </c>
    </row>
    <row r="161" spans="1:21" x14ac:dyDescent="0.25">
      <c r="A161" s="117">
        <v>1</v>
      </c>
      <c r="B161" s="118">
        <v>2</v>
      </c>
      <c r="C161" s="303">
        <f>GRANTS!J161</f>
        <v>400039</v>
      </c>
      <c r="D161" s="120" t="b">
        <v>1</v>
      </c>
      <c r="E161" s="304" t="str">
        <f>RIGHT(GRANTS!C161,4)&amp;"."&amp;GRANTS!M161&amp;"."&amp;GRANTS!K161&amp;"."&amp;$C$5</f>
        <v>3302.uifsm.I18.Jn21</v>
      </c>
      <c r="F161" s="305">
        <f t="shared" ca="1" si="8"/>
        <v>44361</v>
      </c>
      <c r="G161" s="306">
        <f>GRANTS!S161</f>
        <v>0</v>
      </c>
      <c r="H161" s="124">
        <f t="shared" ca="1" si="9"/>
        <v>44361</v>
      </c>
      <c r="I161" s="125">
        <v>0</v>
      </c>
      <c r="J161" s="304" t="str">
        <f>LEFT(GRANTS!D161,20)&amp;"."&amp;GRANTSPAY!E161</f>
        <v>Christ Church CE Pri.3302.uifsm.I18.Jn21</v>
      </c>
      <c r="K161" s="120" t="b">
        <v>1</v>
      </c>
      <c r="L161" s="126" t="s">
        <v>3686</v>
      </c>
      <c r="M161" s="120" t="b">
        <v>1</v>
      </c>
      <c r="N161" s="120" t="s">
        <v>3687</v>
      </c>
      <c r="O161" s="307" t="str">
        <f>GRANTS!I161</f>
        <v>10166/543965</v>
      </c>
      <c r="P161" s="120" t="b">
        <v>1</v>
      </c>
      <c r="Q161" s="120" t="b">
        <v>1</v>
      </c>
      <c r="R161" s="120" t="b">
        <v>1</v>
      </c>
      <c r="T161" s="11">
        <f t="shared" si="10"/>
        <v>19</v>
      </c>
      <c r="U161" s="1">
        <f t="shared" si="11"/>
        <v>40</v>
      </c>
    </row>
    <row r="162" spans="1:21" x14ac:dyDescent="0.25">
      <c r="A162" s="117">
        <v>1</v>
      </c>
      <c r="B162" s="118">
        <v>2</v>
      </c>
      <c r="C162" s="303">
        <f>GRANTS!J162</f>
        <v>400020</v>
      </c>
      <c r="D162" s="120" t="b">
        <v>1</v>
      </c>
      <c r="E162" s="304" t="str">
        <f>RIGHT(GRANTS!C162,4)&amp;"."&amp;GRANTS!M162&amp;"."&amp;GRANTS!K162&amp;"."&amp;$C$5</f>
        <v>2011.uifsm.I18.Jn21</v>
      </c>
      <c r="F162" s="305">
        <f t="shared" ca="1" si="8"/>
        <v>44361</v>
      </c>
      <c r="G162" s="306">
        <f>GRANTS!S162</f>
        <v>0</v>
      </c>
      <c r="H162" s="124">
        <f t="shared" ca="1" si="9"/>
        <v>44361</v>
      </c>
      <c r="I162" s="125">
        <v>0</v>
      </c>
      <c r="J162" s="304" t="str">
        <f>LEFT(GRANTS!D162,20)&amp;"."&amp;GRANTSPAY!E162</f>
        <v>Church Hill Primary .2011.uifsm.I18.Jn21</v>
      </c>
      <c r="K162" s="120" t="b">
        <v>1</v>
      </c>
      <c r="L162" s="126" t="s">
        <v>3686</v>
      </c>
      <c r="M162" s="120" t="b">
        <v>1</v>
      </c>
      <c r="N162" s="120" t="s">
        <v>3687</v>
      </c>
      <c r="O162" s="307" t="str">
        <f>GRANTS!I162</f>
        <v>10166/543965</v>
      </c>
      <c r="P162" s="120" t="b">
        <v>1</v>
      </c>
      <c r="Q162" s="120" t="b">
        <v>1</v>
      </c>
      <c r="R162" s="120" t="b">
        <v>1</v>
      </c>
      <c r="T162" s="11">
        <f t="shared" si="10"/>
        <v>19</v>
      </c>
      <c r="U162" s="1">
        <f t="shared" si="11"/>
        <v>40</v>
      </c>
    </row>
    <row r="163" spans="1:21" x14ac:dyDescent="0.25">
      <c r="A163" s="117">
        <v>1</v>
      </c>
      <c r="B163" s="118">
        <v>2</v>
      </c>
      <c r="C163" s="303">
        <f>GRANTS!J163</f>
        <v>400050</v>
      </c>
      <c r="D163" s="120" t="b">
        <v>1</v>
      </c>
      <c r="E163" s="304" t="str">
        <f>RIGHT(GRANTS!C163,4)&amp;"."&amp;GRANTS!M163&amp;"."&amp;GRANTS!K163&amp;"."&amp;$C$5</f>
        <v>2014.uifsm.I18.Jn21</v>
      </c>
      <c r="F163" s="305">
        <f t="shared" ca="1" si="8"/>
        <v>44361</v>
      </c>
      <c r="G163" s="306">
        <f>GRANTS!S163</f>
        <v>0</v>
      </c>
      <c r="H163" s="124">
        <f t="shared" ca="1" si="9"/>
        <v>44361</v>
      </c>
      <c r="I163" s="125">
        <v>0</v>
      </c>
      <c r="J163" s="304" t="str">
        <f>LEFT(GRANTS!D163,20)&amp;"."&amp;GRANTSPAY!E163</f>
        <v>Colindale School.2014.uifsm.I18.Jn21</v>
      </c>
      <c r="K163" s="120" t="b">
        <v>1</v>
      </c>
      <c r="L163" s="126" t="s">
        <v>3686</v>
      </c>
      <c r="M163" s="120" t="b">
        <v>1</v>
      </c>
      <c r="N163" s="120" t="s">
        <v>3687</v>
      </c>
      <c r="O163" s="307" t="str">
        <f>GRANTS!I163</f>
        <v>10166/543965</v>
      </c>
      <c r="P163" s="120" t="b">
        <v>1</v>
      </c>
      <c r="Q163" s="120" t="b">
        <v>1</v>
      </c>
      <c r="R163" s="120" t="b">
        <v>1</v>
      </c>
      <c r="T163" s="11">
        <f t="shared" si="10"/>
        <v>19</v>
      </c>
      <c r="U163" s="1">
        <f t="shared" si="11"/>
        <v>36</v>
      </c>
    </row>
    <row r="164" spans="1:21" x14ac:dyDescent="0.25">
      <c r="A164" s="117">
        <v>1</v>
      </c>
      <c r="B164" s="118">
        <v>2</v>
      </c>
      <c r="C164" s="303">
        <f>GRANTS!J164</f>
        <v>400059</v>
      </c>
      <c r="D164" s="120" t="b">
        <v>1</v>
      </c>
      <c r="E164" s="304" t="str">
        <f>RIGHT(GRANTS!C164,4)&amp;"."&amp;GRANTS!M164&amp;"."&amp;GRANTS!K164&amp;"."&amp;$C$5</f>
        <v>2015.uifsm.I18.Jn21</v>
      </c>
      <c r="F164" s="305">
        <f t="shared" ca="1" si="8"/>
        <v>44361</v>
      </c>
      <c r="G164" s="306">
        <f>GRANTS!S164</f>
        <v>0</v>
      </c>
      <c r="H164" s="124">
        <f t="shared" ca="1" si="9"/>
        <v>44361</v>
      </c>
      <c r="I164" s="125">
        <v>0</v>
      </c>
      <c r="J164" s="304" t="str">
        <f>LEFT(GRANTS!D164,20)&amp;"."&amp;GRANTSPAY!E164</f>
        <v>Coppetts Wood.2015.uifsm.I18.Jn21</v>
      </c>
      <c r="K164" s="120" t="b">
        <v>1</v>
      </c>
      <c r="L164" s="126" t="s">
        <v>3686</v>
      </c>
      <c r="M164" s="120" t="b">
        <v>1</v>
      </c>
      <c r="N164" s="120" t="s">
        <v>3687</v>
      </c>
      <c r="O164" s="307" t="str">
        <f>GRANTS!I164</f>
        <v>10166/543965</v>
      </c>
      <c r="P164" s="120" t="b">
        <v>1</v>
      </c>
      <c r="Q164" s="120" t="b">
        <v>1</v>
      </c>
      <c r="R164" s="120" t="b">
        <v>1</v>
      </c>
      <c r="T164" s="11">
        <f t="shared" si="10"/>
        <v>19</v>
      </c>
      <c r="U164" s="1">
        <f t="shared" si="11"/>
        <v>33</v>
      </c>
    </row>
    <row r="165" spans="1:21" x14ac:dyDescent="0.25">
      <c r="A165" s="117">
        <v>1</v>
      </c>
      <c r="B165" s="118">
        <v>2</v>
      </c>
      <c r="C165" s="303">
        <f>GRANTS!J165</f>
        <v>400049</v>
      </c>
      <c r="D165" s="120" t="b">
        <v>1</v>
      </c>
      <c r="E165" s="304" t="str">
        <f>RIGHT(GRANTS!C165,4)&amp;"."&amp;GRANTS!M165&amp;"."&amp;GRANTS!K165&amp;"."&amp;$C$5</f>
        <v>2016.uifsm.I18.Jn21</v>
      </c>
      <c r="F165" s="305">
        <f t="shared" ca="1" si="8"/>
        <v>44361</v>
      </c>
      <c r="G165" s="306">
        <f>GRANTS!S165</f>
        <v>0</v>
      </c>
      <c r="H165" s="124">
        <f t="shared" ca="1" si="9"/>
        <v>44361</v>
      </c>
      <c r="I165" s="125">
        <v>0</v>
      </c>
      <c r="J165" s="304" t="str">
        <f>LEFT(GRANTS!D165,20)&amp;"."&amp;GRANTSPAY!E165</f>
        <v>Courtland School.2016.uifsm.I18.Jn21</v>
      </c>
      <c r="K165" s="120" t="b">
        <v>1</v>
      </c>
      <c r="L165" s="126" t="s">
        <v>3686</v>
      </c>
      <c r="M165" s="120" t="b">
        <v>1</v>
      </c>
      <c r="N165" s="120" t="s">
        <v>3687</v>
      </c>
      <c r="O165" s="307" t="str">
        <f>GRANTS!I165</f>
        <v>10166/543965</v>
      </c>
      <c r="P165" s="120" t="b">
        <v>1</v>
      </c>
      <c r="Q165" s="120" t="b">
        <v>1</v>
      </c>
      <c r="R165" s="120" t="b">
        <v>1</v>
      </c>
      <c r="T165" s="11">
        <f t="shared" si="10"/>
        <v>19</v>
      </c>
      <c r="U165" s="1">
        <f t="shared" si="11"/>
        <v>36</v>
      </c>
    </row>
    <row r="166" spans="1:21" x14ac:dyDescent="0.25">
      <c r="A166" s="117">
        <v>1</v>
      </c>
      <c r="B166" s="118">
        <v>2</v>
      </c>
      <c r="C166" s="303">
        <f>GRANTS!J166</f>
        <v>400080</v>
      </c>
      <c r="D166" s="120" t="b">
        <v>1</v>
      </c>
      <c r="E166" s="304" t="str">
        <f>RIGHT(GRANTS!C166,4)&amp;"."&amp;GRANTS!M166&amp;"."&amp;GRANTS!K166&amp;"."&amp;$C$5</f>
        <v>2017.uifsm.I18.Jn21</v>
      </c>
      <c r="F166" s="305">
        <f t="shared" ca="1" si="8"/>
        <v>44361</v>
      </c>
      <c r="G166" s="306">
        <f>GRANTS!S166</f>
        <v>0</v>
      </c>
      <c r="H166" s="124">
        <f t="shared" ca="1" si="9"/>
        <v>44361</v>
      </c>
      <c r="I166" s="125">
        <v>0</v>
      </c>
      <c r="J166" s="304" t="str">
        <f>LEFT(GRANTS!D166,20)&amp;"."&amp;GRANTSPAY!E166</f>
        <v>Cromer Road Primary .2017.uifsm.I18.Jn21</v>
      </c>
      <c r="K166" s="120" t="b">
        <v>1</v>
      </c>
      <c r="L166" s="126" t="s">
        <v>3686</v>
      </c>
      <c r="M166" s="120" t="b">
        <v>1</v>
      </c>
      <c r="N166" s="120" t="s">
        <v>3687</v>
      </c>
      <c r="O166" s="307" t="str">
        <f>GRANTS!I166</f>
        <v>10166/543965</v>
      </c>
      <c r="P166" s="120" t="b">
        <v>1</v>
      </c>
      <c r="Q166" s="120" t="b">
        <v>1</v>
      </c>
      <c r="R166" s="120" t="b">
        <v>1</v>
      </c>
      <c r="T166" s="11">
        <f t="shared" si="10"/>
        <v>19</v>
      </c>
      <c r="U166" s="1">
        <f t="shared" si="11"/>
        <v>40</v>
      </c>
    </row>
    <row r="167" spans="1:21" x14ac:dyDescent="0.25">
      <c r="A167" s="117">
        <v>1</v>
      </c>
      <c r="B167" s="118">
        <v>2</v>
      </c>
      <c r="C167" s="303">
        <f>GRANTS!J167</f>
        <v>400105</v>
      </c>
      <c r="D167" s="120" t="b">
        <v>1</v>
      </c>
      <c r="E167" s="304" t="str">
        <f>RIGHT(GRANTS!C167,4)&amp;"."&amp;GRANTS!M167&amp;"."&amp;GRANTS!K167&amp;"."&amp;$C$5</f>
        <v>2073.uifsm.I18.Jn21</v>
      </c>
      <c r="F167" s="305">
        <f t="shared" ca="1" si="8"/>
        <v>44361</v>
      </c>
      <c r="G167" s="306">
        <f>GRANTS!S167</f>
        <v>0</v>
      </c>
      <c r="H167" s="124">
        <f t="shared" ca="1" si="9"/>
        <v>44361</v>
      </c>
      <c r="I167" s="125">
        <v>0</v>
      </c>
      <c r="J167" s="304" t="str">
        <f>LEFT(GRANTS!D167,20)&amp;"."&amp;GRANTSPAY!E167</f>
        <v>Danegrove JMI School.2073.uifsm.I18.Jn21</v>
      </c>
      <c r="K167" s="120" t="b">
        <v>1</v>
      </c>
      <c r="L167" s="126" t="s">
        <v>3686</v>
      </c>
      <c r="M167" s="120" t="b">
        <v>1</v>
      </c>
      <c r="N167" s="120" t="s">
        <v>3687</v>
      </c>
      <c r="O167" s="307" t="str">
        <f>GRANTS!I167</f>
        <v>10166/543965</v>
      </c>
      <c r="P167" s="120" t="b">
        <v>1</v>
      </c>
      <c r="Q167" s="120" t="b">
        <v>1</v>
      </c>
      <c r="R167" s="120" t="b">
        <v>1</v>
      </c>
      <c r="T167" s="11">
        <f t="shared" si="10"/>
        <v>19</v>
      </c>
      <c r="U167" s="1">
        <f t="shared" si="11"/>
        <v>40</v>
      </c>
    </row>
    <row r="168" spans="1:21" x14ac:dyDescent="0.25">
      <c r="A168" s="117">
        <v>1</v>
      </c>
      <c r="B168" s="118">
        <v>2</v>
      </c>
      <c r="C168" s="303">
        <f>GRANTS!J168</f>
        <v>400036</v>
      </c>
      <c r="D168" s="120" t="b">
        <v>1</v>
      </c>
      <c r="E168" s="304" t="str">
        <f>RIGHT(GRANTS!C168,4)&amp;"."&amp;GRANTS!M168&amp;"."&amp;GRANTS!K168&amp;"."&amp;$C$5</f>
        <v>2019.uifsm.I18.Jn21</v>
      </c>
      <c r="F168" s="305">
        <f t="shared" ca="1" si="8"/>
        <v>44361</v>
      </c>
      <c r="G168" s="306">
        <f>GRANTS!S168</f>
        <v>0</v>
      </c>
      <c r="H168" s="124">
        <f t="shared" ca="1" si="9"/>
        <v>44361</v>
      </c>
      <c r="I168" s="125">
        <v>0</v>
      </c>
      <c r="J168" s="304" t="str">
        <f>LEFT(GRANTS!D168,20)&amp;"."&amp;GRANTSPAY!E168</f>
        <v>Deansbrook Infant Sc.2019.uifsm.I18.Jn21</v>
      </c>
      <c r="K168" s="120" t="b">
        <v>1</v>
      </c>
      <c r="L168" s="126" t="s">
        <v>3686</v>
      </c>
      <c r="M168" s="120" t="b">
        <v>1</v>
      </c>
      <c r="N168" s="120" t="s">
        <v>3687</v>
      </c>
      <c r="O168" s="307" t="str">
        <f>GRANTS!I168</f>
        <v>10166/543965</v>
      </c>
      <c r="P168" s="120" t="b">
        <v>1</v>
      </c>
      <c r="Q168" s="120" t="b">
        <v>1</v>
      </c>
      <c r="R168" s="120" t="b">
        <v>1</v>
      </c>
      <c r="T168" s="11">
        <f t="shared" si="10"/>
        <v>19</v>
      </c>
      <c r="U168" s="1">
        <f t="shared" si="11"/>
        <v>40</v>
      </c>
    </row>
    <row r="169" spans="1:21" x14ac:dyDescent="0.25">
      <c r="A169" s="117">
        <v>1</v>
      </c>
      <c r="B169" s="118">
        <v>2</v>
      </c>
      <c r="C169" s="303">
        <f>GRANTS!J169</f>
        <v>400042</v>
      </c>
      <c r="D169" s="120" t="b">
        <v>1</v>
      </c>
      <c r="E169" s="304" t="str">
        <f>RIGHT(GRANTS!C169,4)&amp;"."&amp;GRANTS!M169&amp;"."&amp;GRANTS!K169&amp;"."&amp;$C$5</f>
        <v>2021.uifsm.I18.Jn21</v>
      </c>
      <c r="F169" s="305">
        <f t="shared" ca="1" si="8"/>
        <v>44361</v>
      </c>
      <c r="G169" s="306">
        <f>GRANTS!S169</f>
        <v>0</v>
      </c>
      <c r="H169" s="124">
        <f t="shared" ca="1" si="9"/>
        <v>44361</v>
      </c>
      <c r="I169" s="125">
        <v>0</v>
      </c>
      <c r="J169" s="304" t="str">
        <f>LEFT(GRANTS!D169,20)&amp;"."&amp;GRANTSPAY!E169</f>
        <v>Dollis Primary Schoo.2021.uifsm.I18.Jn21</v>
      </c>
      <c r="K169" s="120" t="b">
        <v>1</v>
      </c>
      <c r="L169" s="126" t="s">
        <v>3686</v>
      </c>
      <c r="M169" s="120" t="b">
        <v>1</v>
      </c>
      <c r="N169" s="120" t="s">
        <v>3687</v>
      </c>
      <c r="O169" s="307" t="str">
        <f>GRANTS!I169</f>
        <v>10166/543965</v>
      </c>
      <c r="P169" s="120" t="b">
        <v>1</v>
      </c>
      <c r="Q169" s="120" t="b">
        <v>1</v>
      </c>
      <c r="R169" s="120" t="b">
        <v>1</v>
      </c>
      <c r="T169" s="11">
        <f t="shared" si="10"/>
        <v>19</v>
      </c>
      <c r="U169" s="1">
        <f t="shared" si="11"/>
        <v>40</v>
      </c>
    </row>
    <row r="170" spans="1:21" x14ac:dyDescent="0.25">
      <c r="A170" s="117">
        <v>1</v>
      </c>
      <c r="B170" s="118">
        <v>2</v>
      </c>
      <c r="C170" s="303">
        <f>GRANTS!J170</f>
        <v>400159</v>
      </c>
      <c r="D170" s="120" t="b">
        <v>1</v>
      </c>
      <c r="E170" s="304" t="str">
        <f>RIGHT(GRANTS!C170,4)&amp;"."&amp;GRANTS!M170&amp;"."&amp;GRANTS!K170&amp;"."&amp;$C$5</f>
        <v>2023.uifsm.I18.Jn21</v>
      </c>
      <c r="F170" s="305">
        <f t="shared" ca="1" si="8"/>
        <v>44361</v>
      </c>
      <c r="G170" s="306">
        <f>GRANTS!S170</f>
        <v>0</v>
      </c>
      <c r="H170" s="124">
        <f t="shared" ca="1" si="9"/>
        <v>44361</v>
      </c>
      <c r="I170" s="125">
        <v>0</v>
      </c>
      <c r="J170" s="304" t="str">
        <f>LEFT(GRANTS!D170,20)&amp;"."&amp;GRANTSPAY!E170</f>
        <v>Edgware Primary Scho.2023.uifsm.I18.Jn21</v>
      </c>
      <c r="K170" s="120" t="b">
        <v>1</v>
      </c>
      <c r="L170" s="126" t="s">
        <v>3686</v>
      </c>
      <c r="M170" s="120" t="b">
        <v>1</v>
      </c>
      <c r="N170" s="120" t="s">
        <v>3687</v>
      </c>
      <c r="O170" s="307" t="str">
        <f>GRANTS!I170</f>
        <v>10166/543965</v>
      </c>
      <c r="P170" s="120" t="b">
        <v>1</v>
      </c>
      <c r="Q170" s="120" t="b">
        <v>1</v>
      </c>
      <c r="R170" s="120" t="b">
        <v>1</v>
      </c>
      <c r="T170" s="11">
        <f t="shared" si="10"/>
        <v>19</v>
      </c>
      <c r="U170" s="1">
        <f t="shared" si="11"/>
        <v>40</v>
      </c>
    </row>
    <row r="171" spans="1:21" x14ac:dyDescent="0.25">
      <c r="A171" s="117">
        <v>1</v>
      </c>
      <c r="B171" s="118">
        <v>2</v>
      </c>
      <c r="C171" s="303">
        <f>GRANTS!J171</f>
        <v>400047</v>
      </c>
      <c r="D171" s="120" t="b">
        <v>1</v>
      </c>
      <c r="E171" s="304" t="str">
        <f>RIGHT(GRANTS!C171,4)&amp;"."&amp;GRANTS!M171&amp;"."&amp;GRANTS!K171&amp;"."&amp;$C$5</f>
        <v>2024.uifsm.I18.Jn21</v>
      </c>
      <c r="F171" s="305">
        <f t="shared" ca="1" si="8"/>
        <v>44361</v>
      </c>
      <c r="G171" s="306">
        <f>GRANTS!S171</f>
        <v>0</v>
      </c>
      <c r="H171" s="124">
        <f t="shared" ca="1" si="9"/>
        <v>44361</v>
      </c>
      <c r="I171" s="125">
        <v>0</v>
      </c>
      <c r="J171" s="304" t="str">
        <f>LEFT(GRANTS!D171,20)&amp;"."&amp;GRANTSPAY!E171</f>
        <v>Fairway Primary Scho.2024.uifsm.I18.Jn21</v>
      </c>
      <c r="K171" s="120" t="b">
        <v>1</v>
      </c>
      <c r="L171" s="126" t="s">
        <v>3686</v>
      </c>
      <c r="M171" s="120" t="b">
        <v>1</v>
      </c>
      <c r="N171" s="120" t="s">
        <v>3687</v>
      </c>
      <c r="O171" s="307" t="str">
        <f>GRANTS!I171</f>
        <v>10166/543965</v>
      </c>
      <c r="P171" s="120" t="b">
        <v>1</v>
      </c>
      <c r="Q171" s="120" t="b">
        <v>1</v>
      </c>
      <c r="R171" s="120" t="b">
        <v>1</v>
      </c>
      <c r="T171" s="11">
        <f t="shared" si="10"/>
        <v>19</v>
      </c>
      <c r="U171" s="1">
        <f t="shared" si="11"/>
        <v>40</v>
      </c>
    </row>
    <row r="172" spans="1:21" x14ac:dyDescent="0.25">
      <c r="A172" s="117">
        <v>1</v>
      </c>
      <c r="B172" s="118">
        <v>2</v>
      </c>
      <c r="C172" s="303">
        <f>GRANTS!J172</f>
        <v>400001</v>
      </c>
      <c r="D172" s="120" t="b">
        <v>1</v>
      </c>
      <c r="E172" s="304" t="str">
        <f>RIGHT(GRANTS!C172,4)&amp;"."&amp;GRANTS!M172&amp;"."&amp;GRANTS!K172&amp;"."&amp;$C$5</f>
        <v>2025.uifsm.I18.Jn21</v>
      </c>
      <c r="F172" s="305">
        <f t="shared" ca="1" si="8"/>
        <v>44361</v>
      </c>
      <c r="G172" s="306">
        <f>GRANTS!S172</f>
        <v>0</v>
      </c>
      <c r="H172" s="124">
        <f t="shared" ca="1" si="9"/>
        <v>44361</v>
      </c>
      <c r="I172" s="125">
        <v>0</v>
      </c>
      <c r="J172" s="304" t="str">
        <f>LEFT(GRANTS!D172,20)&amp;"."&amp;GRANTSPAY!E172</f>
        <v>Foulds.2025.uifsm.I18.Jn21</v>
      </c>
      <c r="K172" s="120" t="b">
        <v>1</v>
      </c>
      <c r="L172" s="126" t="s">
        <v>3686</v>
      </c>
      <c r="M172" s="120" t="b">
        <v>1</v>
      </c>
      <c r="N172" s="120" t="s">
        <v>3687</v>
      </c>
      <c r="O172" s="307" t="str">
        <f>GRANTS!I172</f>
        <v>10166/543965</v>
      </c>
      <c r="P172" s="120" t="b">
        <v>1</v>
      </c>
      <c r="Q172" s="120" t="b">
        <v>1</v>
      </c>
      <c r="R172" s="120" t="b">
        <v>1</v>
      </c>
      <c r="T172" s="11">
        <f t="shared" si="10"/>
        <v>19</v>
      </c>
      <c r="U172" s="1">
        <f t="shared" si="11"/>
        <v>26</v>
      </c>
    </row>
    <row r="173" spans="1:21" x14ac:dyDescent="0.25">
      <c r="A173" s="117">
        <v>1</v>
      </c>
      <c r="B173" s="118">
        <v>2</v>
      </c>
      <c r="C173" s="303">
        <f>GRANTS!J173</f>
        <v>400082</v>
      </c>
      <c r="D173" s="120" t="b">
        <v>1</v>
      </c>
      <c r="E173" s="304" t="str">
        <f>RIGHT(GRANTS!C173,4)&amp;"."&amp;GRANTS!M173&amp;"."&amp;GRANTS!K173&amp;"."&amp;$C$5</f>
        <v>2026.uifsm.I18.Jn21</v>
      </c>
      <c r="F173" s="305">
        <f t="shared" ca="1" si="8"/>
        <v>44361</v>
      </c>
      <c r="G173" s="306">
        <f>GRANTS!S173</f>
        <v>0</v>
      </c>
      <c r="H173" s="124">
        <f t="shared" ca="1" si="9"/>
        <v>44361</v>
      </c>
      <c r="I173" s="125">
        <v>0</v>
      </c>
      <c r="J173" s="304" t="str">
        <f>LEFT(GRANTS!D173,20)&amp;"."&amp;GRANTSPAY!E173</f>
        <v>Frith Manor School.2026.uifsm.I18.Jn21</v>
      </c>
      <c r="K173" s="120" t="b">
        <v>1</v>
      </c>
      <c r="L173" s="126" t="s">
        <v>3686</v>
      </c>
      <c r="M173" s="120" t="b">
        <v>1</v>
      </c>
      <c r="N173" s="120" t="s">
        <v>3687</v>
      </c>
      <c r="O173" s="307" t="str">
        <f>GRANTS!I173</f>
        <v>10166/543965</v>
      </c>
      <c r="P173" s="120" t="b">
        <v>1</v>
      </c>
      <c r="Q173" s="120" t="b">
        <v>1</v>
      </c>
      <c r="R173" s="120" t="b">
        <v>1</v>
      </c>
      <c r="T173" s="11">
        <f t="shared" si="10"/>
        <v>19</v>
      </c>
      <c r="U173" s="1">
        <f t="shared" si="11"/>
        <v>38</v>
      </c>
    </row>
    <row r="174" spans="1:21" x14ac:dyDescent="0.25">
      <c r="A174" s="117">
        <v>1</v>
      </c>
      <c r="B174" s="118">
        <v>2</v>
      </c>
      <c r="C174" s="303">
        <f>GRANTS!J174</f>
        <v>400067</v>
      </c>
      <c r="D174" s="120" t="b">
        <v>1</v>
      </c>
      <c r="E174" s="304" t="str">
        <f>RIGHT(GRANTS!C174,4)&amp;"."&amp;GRANTS!M174&amp;"."&amp;GRANTS!K174&amp;"."&amp;$C$5</f>
        <v>2028.uifsm.I18.Jn21</v>
      </c>
      <c r="F174" s="305">
        <f t="shared" ca="1" si="8"/>
        <v>44361</v>
      </c>
      <c r="G174" s="306">
        <f>GRANTS!S174</f>
        <v>0</v>
      </c>
      <c r="H174" s="124">
        <f t="shared" ca="1" si="9"/>
        <v>44361</v>
      </c>
      <c r="I174" s="125">
        <v>0</v>
      </c>
      <c r="J174" s="304" t="str">
        <f>LEFT(GRANTS!D174,20)&amp;"."&amp;GRANTSPAY!E174</f>
        <v>Garden Suburb Infant.2028.uifsm.I18.Jn21</v>
      </c>
      <c r="K174" s="120" t="b">
        <v>1</v>
      </c>
      <c r="L174" s="126" t="s">
        <v>3686</v>
      </c>
      <c r="M174" s="120" t="b">
        <v>1</v>
      </c>
      <c r="N174" s="120" t="s">
        <v>3687</v>
      </c>
      <c r="O174" s="307" t="str">
        <f>GRANTS!I174</f>
        <v>10166/543965</v>
      </c>
      <c r="P174" s="120" t="b">
        <v>1</v>
      </c>
      <c r="Q174" s="120" t="b">
        <v>1</v>
      </c>
      <c r="R174" s="120" t="b">
        <v>1</v>
      </c>
      <c r="T174" s="11">
        <f t="shared" si="10"/>
        <v>19</v>
      </c>
      <c r="U174" s="1">
        <f t="shared" si="11"/>
        <v>40</v>
      </c>
    </row>
    <row r="175" spans="1:21" x14ac:dyDescent="0.25">
      <c r="A175" s="117">
        <v>1</v>
      </c>
      <c r="B175" s="118">
        <v>2</v>
      </c>
      <c r="C175" s="303">
        <f>GRANTS!J175</f>
        <v>400035</v>
      </c>
      <c r="D175" s="120" t="b">
        <v>1</v>
      </c>
      <c r="E175" s="304" t="str">
        <f>RIGHT(GRANTS!C175,4)&amp;"."&amp;GRANTS!M175&amp;"."&amp;GRANTS!K175&amp;"."&amp;$C$5</f>
        <v>2029.uifsm.I18.Jn21</v>
      </c>
      <c r="F175" s="305">
        <f t="shared" ca="1" si="8"/>
        <v>44361</v>
      </c>
      <c r="G175" s="306">
        <f>GRANTS!S175</f>
        <v>0</v>
      </c>
      <c r="H175" s="124">
        <f t="shared" ca="1" si="9"/>
        <v>44361</v>
      </c>
      <c r="I175" s="125">
        <v>0</v>
      </c>
      <c r="J175" s="304" t="str">
        <f>LEFT(GRANTS!D175,20)&amp;"."&amp;GRANTSPAY!E175</f>
        <v>Goldbeaters Primary .2029.uifsm.I18.Jn21</v>
      </c>
      <c r="K175" s="120" t="b">
        <v>1</v>
      </c>
      <c r="L175" s="126" t="s">
        <v>3686</v>
      </c>
      <c r="M175" s="120" t="b">
        <v>1</v>
      </c>
      <c r="N175" s="120" t="s">
        <v>3687</v>
      </c>
      <c r="O175" s="307" t="str">
        <f>GRANTS!I175</f>
        <v>10166/543965</v>
      </c>
      <c r="P175" s="120" t="b">
        <v>1</v>
      </c>
      <c r="Q175" s="120" t="b">
        <v>1</v>
      </c>
      <c r="R175" s="120" t="b">
        <v>1</v>
      </c>
      <c r="T175" s="11">
        <f t="shared" si="10"/>
        <v>19</v>
      </c>
      <c r="U175" s="1">
        <f t="shared" si="11"/>
        <v>40</v>
      </c>
    </row>
    <row r="176" spans="1:21" x14ac:dyDescent="0.25">
      <c r="A176" s="117">
        <v>1</v>
      </c>
      <c r="B176" s="118">
        <v>2</v>
      </c>
      <c r="C176" s="303">
        <f>GRANTS!J176</f>
        <v>400108</v>
      </c>
      <c r="D176" s="120" t="b">
        <v>1</v>
      </c>
      <c r="E176" s="304" t="str">
        <f>RIGHT(GRANTS!C176,4)&amp;"."&amp;GRANTS!M176&amp;"."&amp;GRANTS!K176&amp;"."&amp;$C$5</f>
        <v>3516.uifsm.I18.Jn21</v>
      </c>
      <c r="F176" s="305">
        <f t="shared" ca="1" si="8"/>
        <v>44361</v>
      </c>
      <c r="G176" s="306">
        <f>GRANTS!S176</f>
        <v>0</v>
      </c>
      <c r="H176" s="124">
        <f t="shared" ca="1" si="9"/>
        <v>44361</v>
      </c>
      <c r="I176" s="125">
        <v>0</v>
      </c>
      <c r="J176" s="304" t="str">
        <f>LEFT(GRANTS!D176,20)&amp;"."&amp;GRANTSPAY!E176</f>
        <v>Hasmonean Primary Sc.3516.uifsm.I18.Jn21</v>
      </c>
      <c r="K176" s="120" t="b">
        <v>1</v>
      </c>
      <c r="L176" s="126" t="s">
        <v>3686</v>
      </c>
      <c r="M176" s="120" t="b">
        <v>1</v>
      </c>
      <c r="N176" s="120" t="s">
        <v>3687</v>
      </c>
      <c r="O176" s="307" t="str">
        <f>GRANTS!I176</f>
        <v>10166/543965</v>
      </c>
      <c r="P176" s="120" t="b">
        <v>1</v>
      </c>
      <c r="Q176" s="120" t="b">
        <v>1</v>
      </c>
      <c r="R176" s="120" t="b">
        <v>1</v>
      </c>
      <c r="T176" s="11">
        <f t="shared" si="10"/>
        <v>19</v>
      </c>
      <c r="U176" s="1">
        <f t="shared" si="11"/>
        <v>40</v>
      </c>
    </row>
    <row r="177" spans="1:21" x14ac:dyDescent="0.25">
      <c r="A177" s="117">
        <v>1</v>
      </c>
      <c r="B177" s="118">
        <v>2</v>
      </c>
      <c r="C177" s="303">
        <f>GRANTS!J177</f>
        <v>400026</v>
      </c>
      <c r="D177" s="120" t="b">
        <v>1</v>
      </c>
      <c r="E177" s="304" t="str">
        <f>RIGHT(GRANTS!C177,4)&amp;"."&amp;GRANTS!M177&amp;"."&amp;GRANTS!K177&amp;"."&amp;$C$5</f>
        <v>2031.uifsm.I18.Jn21</v>
      </c>
      <c r="F177" s="305">
        <f t="shared" ca="1" si="8"/>
        <v>44361</v>
      </c>
      <c r="G177" s="306">
        <f>GRANTS!S177</f>
        <v>0</v>
      </c>
      <c r="H177" s="124">
        <f t="shared" ca="1" si="9"/>
        <v>44361</v>
      </c>
      <c r="I177" s="125">
        <v>0</v>
      </c>
      <c r="J177" s="304" t="str">
        <f>LEFT(GRANTS!D177,20)&amp;"."&amp;GRANTSPAY!E177</f>
        <v>Hollickwood JMI Scho.2031.uifsm.I18.Jn21</v>
      </c>
      <c r="K177" s="120" t="b">
        <v>1</v>
      </c>
      <c r="L177" s="126" t="s">
        <v>3686</v>
      </c>
      <c r="M177" s="120" t="b">
        <v>1</v>
      </c>
      <c r="N177" s="120" t="s">
        <v>3687</v>
      </c>
      <c r="O177" s="307" t="str">
        <f>GRANTS!I177</f>
        <v>10166/543965</v>
      </c>
      <c r="P177" s="120" t="b">
        <v>1</v>
      </c>
      <c r="Q177" s="120" t="b">
        <v>1</v>
      </c>
      <c r="R177" s="120" t="b">
        <v>1</v>
      </c>
      <c r="T177" s="11">
        <f t="shared" si="10"/>
        <v>19</v>
      </c>
      <c r="U177" s="1">
        <f t="shared" si="11"/>
        <v>40</v>
      </c>
    </row>
    <row r="178" spans="1:21" x14ac:dyDescent="0.25">
      <c r="A178" s="117">
        <v>1</v>
      </c>
      <c r="B178" s="118">
        <v>2</v>
      </c>
      <c r="C178" s="303">
        <f>GRANTS!J178</f>
        <v>400084</v>
      </c>
      <c r="D178" s="120" t="b">
        <v>1</v>
      </c>
      <c r="E178" s="304" t="str">
        <f>RIGHT(GRANTS!C178,4)&amp;"."&amp;GRANTS!M178&amp;"."&amp;GRANTS!K178&amp;"."&amp;$C$5</f>
        <v>2032.uifsm.I18.Jn21</v>
      </c>
      <c r="F178" s="305">
        <f t="shared" ca="1" si="8"/>
        <v>44361</v>
      </c>
      <c r="G178" s="306">
        <f>GRANTS!S178</f>
        <v>0</v>
      </c>
      <c r="H178" s="124">
        <f t="shared" ca="1" si="9"/>
        <v>44361</v>
      </c>
      <c r="I178" s="125">
        <v>0</v>
      </c>
      <c r="J178" s="304" t="str">
        <f>LEFT(GRANTS!D178,20)&amp;"."&amp;GRANTSPAY!E178</f>
        <v>Holly Park School.2032.uifsm.I18.Jn21</v>
      </c>
      <c r="K178" s="120" t="b">
        <v>1</v>
      </c>
      <c r="L178" s="126" t="s">
        <v>3686</v>
      </c>
      <c r="M178" s="120" t="b">
        <v>1</v>
      </c>
      <c r="N178" s="120" t="s">
        <v>3687</v>
      </c>
      <c r="O178" s="307" t="str">
        <f>GRANTS!I178</f>
        <v>10166/543965</v>
      </c>
      <c r="P178" s="120" t="b">
        <v>1</v>
      </c>
      <c r="Q178" s="120" t="b">
        <v>1</v>
      </c>
      <c r="R178" s="120" t="b">
        <v>1</v>
      </c>
      <c r="T178" s="11">
        <f t="shared" si="10"/>
        <v>19</v>
      </c>
      <c r="U178" s="1">
        <f t="shared" si="11"/>
        <v>37</v>
      </c>
    </row>
    <row r="179" spans="1:21" x14ac:dyDescent="0.25">
      <c r="A179" s="117">
        <v>1</v>
      </c>
      <c r="B179" s="118">
        <v>2</v>
      </c>
      <c r="C179" s="303">
        <f>GRANTS!J179</f>
        <v>400008</v>
      </c>
      <c r="D179" s="120" t="b">
        <v>1</v>
      </c>
      <c r="E179" s="304" t="str">
        <f>RIGHT(GRANTS!C179,4)&amp;"."&amp;GRANTS!M179&amp;"."&amp;GRANTS!K179&amp;"."&amp;$C$5</f>
        <v>3304.uifsm.I18.Jn21</v>
      </c>
      <c r="F179" s="305">
        <f t="shared" ca="1" si="8"/>
        <v>44361</v>
      </c>
      <c r="G179" s="306">
        <f>GRANTS!S179</f>
        <v>0</v>
      </c>
      <c r="H179" s="124">
        <f t="shared" ca="1" si="9"/>
        <v>44361</v>
      </c>
      <c r="I179" s="125">
        <v>0</v>
      </c>
      <c r="J179" s="304" t="str">
        <f>LEFT(GRANTS!D179,20)&amp;"."&amp;GRANTSPAY!E179</f>
        <v>Holy Trinity School.3304.uifsm.I18.Jn21</v>
      </c>
      <c r="K179" s="120" t="b">
        <v>1</v>
      </c>
      <c r="L179" s="126" t="s">
        <v>3686</v>
      </c>
      <c r="M179" s="120" t="b">
        <v>1</v>
      </c>
      <c r="N179" s="120" t="s">
        <v>3687</v>
      </c>
      <c r="O179" s="307" t="str">
        <f>GRANTS!I179</f>
        <v>10166/543965</v>
      </c>
      <c r="P179" s="120" t="b">
        <v>1</v>
      </c>
      <c r="Q179" s="120" t="b">
        <v>1</v>
      </c>
      <c r="R179" s="120" t="b">
        <v>1</v>
      </c>
      <c r="T179" s="11">
        <f t="shared" si="10"/>
        <v>19</v>
      </c>
      <c r="U179" s="1">
        <f t="shared" si="11"/>
        <v>39</v>
      </c>
    </row>
    <row r="180" spans="1:21" x14ac:dyDescent="0.25">
      <c r="A180" s="117">
        <v>1</v>
      </c>
      <c r="B180" s="118">
        <v>2</v>
      </c>
      <c r="C180" s="303">
        <f>GRANTS!J180</f>
        <v>400046</v>
      </c>
      <c r="D180" s="120" t="b">
        <v>1</v>
      </c>
      <c r="E180" s="304" t="str">
        <f>RIGHT(GRANTS!C180,4)&amp;"."&amp;GRANTS!M180&amp;"."&amp;GRANTS!K180&amp;"."&amp;$C$5</f>
        <v>2036.uifsm.I18.Jn21</v>
      </c>
      <c r="F180" s="305">
        <f t="shared" ca="1" si="8"/>
        <v>44361</v>
      </c>
      <c r="G180" s="306">
        <f>GRANTS!S180</f>
        <v>0</v>
      </c>
      <c r="H180" s="124">
        <f t="shared" ca="1" si="9"/>
        <v>44361</v>
      </c>
      <c r="I180" s="125">
        <v>0</v>
      </c>
      <c r="J180" s="304" t="str">
        <f>LEFT(GRANTS!D180,20)&amp;"."&amp;GRANTSPAY!E180</f>
        <v>Livingstone School.2036.uifsm.I18.Jn21</v>
      </c>
      <c r="K180" s="120" t="b">
        <v>1</v>
      </c>
      <c r="L180" s="126" t="s">
        <v>3686</v>
      </c>
      <c r="M180" s="120" t="b">
        <v>1</v>
      </c>
      <c r="N180" s="120" t="s">
        <v>3687</v>
      </c>
      <c r="O180" s="307" t="str">
        <f>GRANTS!I180</f>
        <v>10166/543965</v>
      </c>
      <c r="P180" s="120" t="b">
        <v>1</v>
      </c>
      <c r="Q180" s="120" t="b">
        <v>1</v>
      </c>
      <c r="R180" s="120" t="b">
        <v>1</v>
      </c>
      <c r="T180" s="11">
        <f t="shared" si="10"/>
        <v>19</v>
      </c>
      <c r="U180" s="1">
        <f t="shared" si="11"/>
        <v>38</v>
      </c>
    </row>
    <row r="181" spans="1:21" x14ac:dyDescent="0.25">
      <c r="A181" s="117">
        <v>1</v>
      </c>
      <c r="B181" s="118">
        <v>2</v>
      </c>
      <c r="C181" s="303">
        <f>GRANTS!J181</f>
        <v>400030</v>
      </c>
      <c r="D181" s="120" t="b">
        <v>1</v>
      </c>
      <c r="E181" s="304" t="str">
        <f>RIGHT(GRANTS!C181,4)&amp;"."&amp;GRANTS!M181&amp;"."&amp;GRANTS!K181&amp;"."&amp;$C$5</f>
        <v>2037.uifsm.I18.Jn21</v>
      </c>
      <c r="F181" s="305">
        <f t="shared" ca="1" si="8"/>
        <v>44361</v>
      </c>
      <c r="G181" s="306">
        <f>GRANTS!S181</f>
        <v>0</v>
      </c>
      <c r="H181" s="124">
        <f t="shared" ca="1" si="9"/>
        <v>44361</v>
      </c>
      <c r="I181" s="125">
        <v>0</v>
      </c>
      <c r="J181" s="304" t="str">
        <f>LEFT(GRANTS!D181,20)&amp;"."&amp;GRANTSPAY!E181</f>
        <v>Manorside Primary Sc.2037.uifsm.I18.Jn21</v>
      </c>
      <c r="K181" s="120" t="b">
        <v>1</v>
      </c>
      <c r="L181" s="126" t="s">
        <v>3686</v>
      </c>
      <c r="M181" s="120" t="b">
        <v>1</v>
      </c>
      <c r="N181" s="120" t="s">
        <v>3687</v>
      </c>
      <c r="O181" s="307" t="str">
        <f>GRANTS!I181</f>
        <v>10166/543965</v>
      </c>
      <c r="P181" s="120" t="b">
        <v>1</v>
      </c>
      <c r="Q181" s="120" t="b">
        <v>1</v>
      </c>
      <c r="R181" s="120" t="b">
        <v>1</v>
      </c>
      <c r="T181" s="11">
        <f t="shared" si="10"/>
        <v>19</v>
      </c>
      <c r="U181" s="1">
        <f t="shared" si="11"/>
        <v>40</v>
      </c>
    </row>
    <row r="182" spans="1:21" x14ac:dyDescent="0.25">
      <c r="A182" s="117">
        <v>1</v>
      </c>
      <c r="B182" s="118">
        <v>2</v>
      </c>
      <c r="C182" s="303">
        <f>GRANTS!J182</f>
        <v>400130</v>
      </c>
      <c r="D182" s="120" t="b">
        <v>1</v>
      </c>
      <c r="E182" s="304" t="str">
        <f>RIGHT(GRANTS!C182,4)&amp;"."&amp;GRANTS!M182&amp;"."&amp;GRANTS!K182&amp;"."&amp;$C$5</f>
        <v>3523.uifsm.I18.Jn21</v>
      </c>
      <c r="F182" s="305">
        <f t="shared" ca="1" si="8"/>
        <v>44361</v>
      </c>
      <c r="G182" s="306">
        <f>GRANTS!S182</f>
        <v>0</v>
      </c>
      <c r="H182" s="124">
        <f t="shared" ca="1" si="9"/>
        <v>44361</v>
      </c>
      <c r="I182" s="125">
        <v>0</v>
      </c>
      <c r="J182" s="304" t="str">
        <f>LEFT(GRANTS!D182,20)&amp;"."&amp;GRANTSPAY!E182</f>
        <v>Martin Primary Schoo.3523.uifsm.I18.Jn21</v>
      </c>
      <c r="K182" s="120" t="b">
        <v>1</v>
      </c>
      <c r="L182" s="126" t="s">
        <v>3686</v>
      </c>
      <c r="M182" s="120" t="b">
        <v>1</v>
      </c>
      <c r="N182" s="120" t="s">
        <v>3687</v>
      </c>
      <c r="O182" s="307" t="str">
        <f>GRANTS!I182</f>
        <v>10166/543965</v>
      </c>
      <c r="P182" s="120" t="b">
        <v>1</v>
      </c>
      <c r="Q182" s="120" t="b">
        <v>1</v>
      </c>
      <c r="R182" s="120" t="b">
        <v>1</v>
      </c>
      <c r="T182" s="11">
        <f t="shared" si="10"/>
        <v>19</v>
      </c>
      <c r="U182" s="1">
        <f t="shared" si="11"/>
        <v>40</v>
      </c>
    </row>
    <row r="183" spans="1:21" x14ac:dyDescent="0.25">
      <c r="A183" s="117">
        <v>1</v>
      </c>
      <c r="B183" s="118">
        <v>2</v>
      </c>
      <c r="C183" s="303">
        <f>GRANTS!J183</f>
        <v>400112</v>
      </c>
      <c r="D183" s="120" t="b">
        <v>1</v>
      </c>
      <c r="E183" s="304" t="str">
        <f>RIGHT(GRANTS!C183,4)&amp;"."&amp;GRANTS!M183&amp;"."&amp;GRANTS!K183&amp;"."&amp;$C$5</f>
        <v>5948.uifsm.I18.Jn21</v>
      </c>
      <c r="F183" s="305">
        <f t="shared" ca="1" si="8"/>
        <v>44361</v>
      </c>
      <c r="G183" s="306">
        <f>GRANTS!S183</f>
        <v>0</v>
      </c>
      <c r="H183" s="124">
        <f t="shared" ca="1" si="9"/>
        <v>44361</v>
      </c>
      <c r="I183" s="125">
        <v>0</v>
      </c>
      <c r="J183" s="304" t="str">
        <f>LEFT(GRANTS!D183,20)&amp;"."&amp;GRANTSPAY!E183</f>
        <v>Mathilda Marks-Kenne.5948.uifsm.I18.Jn21</v>
      </c>
      <c r="K183" s="120" t="b">
        <v>1</v>
      </c>
      <c r="L183" s="126" t="s">
        <v>3686</v>
      </c>
      <c r="M183" s="120" t="b">
        <v>1</v>
      </c>
      <c r="N183" s="120" t="s">
        <v>3687</v>
      </c>
      <c r="O183" s="307" t="str">
        <f>GRANTS!I183</f>
        <v>10166/543965</v>
      </c>
      <c r="P183" s="120" t="b">
        <v>1</v>
      </c>
      <c r="Q183" s="120" t="b">
        <v>1</v>
      </c>
      <c r="R183" s="120" t="b">
        <v>1</v>
      </c>
      <c r="T183" s="11">
        <f t="shared" si="10"/>
        <v>19</v>
      </c>
      <c r="U183" s="1">
        <f t="shared" si="11"/>
        <v>40</v>
      </c>
    </row>
    <row r="184" spans="1:21" x14ac:dyDescent="0.25">
      <c r="A184" s="117">
        <v>1</v>
      </c>
      <c r="B184" s="118">
        <v>2</v>
      </c>
      <c r="C184" s="303">
        <f>GRANTS!J184</f>
        <v>400110</v>
      </c>
      <c r="D184" s="120" t="b">
        <v>1</v>
      </c>
      <c r="E184" s="304" t="str">
        <f>RIGHT(GRANTS!C184,4)&amp;"."&amp;GRANTS!M184&amp;"."&amp;GRANTS!K184&amp;"."&amp;$C$5</f>
        <v>5949.uifsm.I18.Jn21</v>
      </c>
      <c r="F184" s="305">
        <f t="shared" ca="1" si="8"/>
        <v>44361</v>
      </c>
      <c r="G184" s="306">
        <f>GRANTS!S184</f>
        <v>0</v>
      </c>
      <c r="H184" s="124">
        <f t="shared" ca="1" si="9"/>
        <v>44361</v>
      </c>
      <c r="I184" s="125">
        <v>0</v>
      </c>
      <c r="J184" s="304" t="str">
        <f>LEFT(GRANTS!D184,20)&amp;"."&amp;GRANTSPAY!E184</f>
        <v>Menorah Foundation S.5949.uifsm.I18.Jn21</v>
      </c>
      <c r="K184" s="120" t="b">
        <v>1</v>
      </c>
      <c r="L184" s="126" t="s">
        <v>3686</v>
      </c>
      <c r="M184" s="120" t="b">
        <v>1</v>
      </c>
      <c r="N184" s="120" t="s">
        <v>3687</v>
      </c>
      <c r="O184" s="307" t="str">
        <f>GRANTS!I184</f>
        <v>10166/543965</v>
      </c>
      <c r="P184" s="120" t="b">
        <v>1</v>
      </c>
      <c r="Q184" s="120" t="b">
        <v>1</v>
      </c>
      <c r="R184" s="120" t="b">
        <v>1</v>
      </c>
      <c r="T184" s="11">
        <f t="shared" si="10"/>
        <v>19</v>
      </c>
      <c r="U184" s="1">
        <f t="shared" si="11"/>
        <v>40</v>
      </c>
    </row>
    <row r="185" spans="1:21" x14ac:dyDescent="0.25">
      <c r="A185" s="117">
        <v>1</v>
      </c>
      <c r="B185" s="118">
        <v>2</v>
      </c>
      <c r="C185" s="303">
        <f>GRANTS!J185</f>
        <v>400007</v>
      </c>
      <c r="D185" s="120" t="b">
        <v>1</v>
      </c>
      <c r="E185" s="304" t="str">
        <f>RIGHT(GRANTS!C185,4)&amp;"."&amp;GRANTS!M185&amp;"."&amp;GRANTS!K185&amp;"."&amp;$C$5</f>
        <v>3513.uifsm.I18.Jn21</v>
      </c>
      <c r="F185" s="305">
        <f t="shared" ca="1" si="8"/>
        <v>44361</v>
      </c>
      <c r="G185" s="306">
        <f>GRANTS!S185</f>
        <v>0</v>
      </c>
      <c r="H185" s="124">
        <f t="shared" ca="1" si="9"/>
        <v>44361</v>
      </c>
      <c r="I185" s="125">
        <v>0</v>
      </c>
      <c r="J185" s="304" t="str">
        <f>LEFT(GRANTS!D185,20)&amp;"."&amp;GRANTSPAY!E185</f>
        <v>Menorah Primary Scho.3513.uifsm.I18.Jn21</v>
      </c>
      <c r="K185" s="120" t="b">
        <v>1</v>
      </c>
      <c r="L185" s="126" t="s">
        <v>3686</v>
      </c>
      <c r="M185" s="120" t="b">
        <v>1</v>
      </c>
      <c r="N185" s="120" t="s">
        <v>3687</v>
      </c>
      <c r="O185" s="307" t="str">
        <f>GRANTS!I185</f>
        <v>10166/543965</v>
      </c>
      <c r="P185" s="120" t="b">
        <v>1</v>
      </c>
      <c r="Q185" s="120" t="b">
        <v>1</v>
      </c>
      <c r="R185" s="120" t="b">
        <v>1</v>
      </c>
      <c r="T185" s="11">
        <f t="shared" si="10"/>
        <v>19</v>
      </c>
      <c r="U185" s="1">
        <f t="shared" si="11"/>
        <v>40</v>
      </c>
    </row>
    <row r="186" spans="1:21" x14ac:dyDescent="0.25">
      <c r="A186" s="117">
        <v>1</v>
      </c>
      <c r="B186" s="118">
        <v>2</v>
      </c>
      <c r="C186" s="303">
        <f>GRANTS!J186</f>
        <v>400086</v>
      </c>
      <c r="D186" s="120" t="b">
        <v>1</v>
      </c>
      <c r="E186" s="304" t="str">
        <f>RIGHT(GRANTS!C186,4)&amp;"."&amp;GRANTS!M186&amp;"."&amp;GRANTS!K186&amp;"."&amp;$C$5</f>
        <v>3305.uifsm.I18.Jn21</v>
      </c>
      <c r="F186" s="305">
        <f t="shared" ca="1" si="8"/>
        <v>44361</v>
      </c>
      <c r="G186" s="306">
        <f>GRANTS!S186</f>
        <v>0</v>
      </c>
      <c r="H186" s="124">
        <f t="shared" ca="1" si="9"/>
        <v>44361</v>
      </c>
      <c r="I186" s="125">
        <v>0</v>
      </c>
      <c r="J186" s="304" t="str">
        <f>LEFT(GRANTS!D186,20)&amp;"."&amp;GRANTSPAY!E186</f>
        <v>Monken Hadley C E Pr.3305.uifsm.I18.Jn21</v>
      </c>
      <c r="K186" s="120" t="b">
        <v>1</v>
      </c>
      <c r="L186" s="126" t="s">
        <v>3686</v>
      </c>
      <c r="M186" s="120" t="b">
        <v>1</v>
      </c>
      <c r="N186" s="120" t="s">
        <v>3687</v>
      </c>
      <c r="O186" s="307" t="str">
        <f>GRANTS!I186</f>
        <v>10166/543965</v>
      </c>
      <c r="P186" s="120" t="b">
        <v>1</v>
      </c>
      <c r="Q186" s="120" t="b">
        <v>1</v>
      </c>
      <c r="R186" s="120" t="b">
        <v>1</v>
      </c>
      <c r="T186" s="11">
        <f t="shared" si="10"/>
        <v>19</v>
      </c>
      <c r="U186" s="1">
        <f t="shared" si="11"/>
        <v>40</v>
      </c>
    </row>
    <row r="187" spans="1:21" x14ac:dyDescent="0.25">
      <c r="A187" s="117">
        <v>1</v>
      </c>
      <c r="B187" s="118">
        <v>2</v>
      </c>
      <c r="C187" s="303">
        <f>GRANTS!J187</f>
        <v>400048</v>
      </c>
      <c r="D187" s="120" t="b">
        <v>1</v>
      </c>
      <c r="E187" s="304" t="str">
        <f>RIGHT(GRANTS!C187,4)&amp;"."&amp;GRANTS!M187&amp;"."&amp;GRANTS!K187&amp;"."&amp;$C$5</f>
        <v>2042.uifsm.I18.Jn21</v>
      </c>
      <c r="F187" s="305">
        <f t="shared" ca="1" si="8"/>
        <v>44361</v>
      </c>
      <c r="G187" s="306">
        <f>GRANTS!S187</f>
        <v>0</v>
      </c>
      <c r="H187" s="124">
        <f t="shared" ca="1" si="9"/>
        <v>44361</v>
      </c>
      <c r="I187" s="125">
        <v>0</v>
      </c>
      <c r="J187" s="304" t="str">
        <f>LEFT(GRANTS!D187,20)&amp;"."&amp;GRANTSPAY!E187</f>
        <v>Monkfrith School.2042.uifsm.I18.Jn21</v>
      </c>
      <c r="K187" s="120" t="b">
        <v>1</v>
      </c>
      <c r="L187" s="126" t="s">
        <v>3686</v>
      </c>
      <c r="M187" s="120" t="b">
        <v>1</v>
      </c>
      <c r="N187" s="120" t="s">
        <v>3687</v>
      </c>
      <c r="O187" s="307" t="str">
        <f>GRANTS!I187</f>
        <v>10166/543965</v>
      </c>
      <c r="P187" s="120" t="b">
        <v>1</v>
      </c>
      <c r="Q187" s="120" t="b">
        <v>1</v>
      </c>
      <c r="R187" s="120" t="b">
        <v>1</v>
      </c>
      <c r="T187" s="11">
        <f t="shared" si="10"/>
        <v>19</v>
      </c>
      <c r="U187" s="1">
        <f t="shared" si="11"/>
        <v>36</v>
      </c>
    </row>
    <row r="188" spans="1:21" x14ac:dyDescent="0.25">
      <c r="A188" s="117">
        <v>1</v>
      </c>
      <c r="B188" s="118">
        <v>2</v>
      </c>
      <c r="C188" s="303">
        <f>GRANTS!J188</f>
        <v>400087</v>
      </c>
      <c r="D188" s="120" t="b">
        <v>1</v>
      </c>
      <c r="E188" s="304" t="str">
        <f>RIGHT(GRANTS!C188,4)&amp;"."&amp;GRANTS!M188&amp;"."&amp;GRANTS!K188&amp;"."&amp;$C$5</f>
        <v>2044.uifsm.I18.Jn21</v>
      </c>
      <c r="F188" s="305">
        <f t="shared" ca="1" si="8"/>
        <v>44361</v>
      </c>
      <c r="G188" s="306">
        <f>GRANTS!S188</f>
        <v>0</v>
      </c>
      <c r="H188" s="124">
        <f t="shared" ca="1" si="9"/>
        <v>44361</v>
      </c>
      <c r="I188" s="125">
        <v>0</v>
      </c>
      <c r="J188" s="304" t="str">
        <f>LEFT(GRANTS!D188,20)&amp;"."&amp;GRANTSPAY!E188</f>
        <v>Moss Hall Infant Sch.2044.uifsm.I18.Jn21</v>
      </c>
      <c r="K188" s="120" t="b">
        <v>1</v>
      </c>
      <c r="L188" s="126" t="s">
        <v>3686</v>
      </c>
      <c r="M188" s="120" t="b">
        <v>1</v>
      </c>
      <c r="N188" s="120" t="s">
        <v>3687</v>
      </c>
      <c r="O188" s="307" t="str">
        <f>GRANTS!I188</f>
        <v>10166/543965</v>
      </c>
      <c r="P188" s="120" t="b">
        <v>1</v>
      </c>
      <c r="Q188" s="120" t="b">
        <v>1</v>
      </c>
      <c r="R188" s="120" t="b">
        <v>1</v>
      </c>
      <c r="T188" s="11">
        <f t="shared" si="10"/>
        <v>19</v>
      </c>
      <c r="U188" s="1">
        <f t="shared" si="11"/>
        <v>40</v>
      </c>
    </row>
    <row r="189" spans="1:21" x14ac:dyDescent="0.25">
      <c r="A189" s="117">
        <v>1</v>
      </c>
      <c r="B189" s="118">
        <v>2</v>
      </c>
      <c r="C189" s="303">
        <f>GRANTS!J189</f>
        <v>158733</v>
      </c>
      <c r="D189" s="120" t="b">
        <v>1</v>
      </c>
      <c r="E189" s="304" t="str">
        <f>RIGHT(GRANTS!C189,4)&amp;"."&amp;GRANTS!M189&amp;"."&amp;GRANTS!K189&amp;"."&amp;$C$5</f>
        <v>2053.uifsm.I18.Jn21</v>
      </c>
      <c r="F189" s="305">
        <f t="shared" ca="1" si="8"/>
        <v>44361</v>
      </c>
      <c r="G189" s="306">
        <f>GRANTS!S189</f>
        <v>0</v>
      </c>
      <c r="H189" s="124">
        <f t="shared" ca="1" si="9"/>
        <v>44361</v>
      </c>
      <c r="I189" s="125">
        <v>0</v>
      </c>
      <c r="J189" s="304" t="str">
        <f>LEFT(GRANTS!D189,20)&amp;"."&amp;GRANTSPAY!E189</f>
        <v>Noam Primary School.2053.uifsm.I18.Jn21</v>
      </c>
      <c r="K189" s="120" t="b">
        <v>1</v>
      </c>
      <c r="L189" s="126" t="s">
        <v>3686</v>
      </c>
      <c r="M189" s="120" t="b">
        <v>1</v>
      </c>
      <c r="N189" s="120" t="s">
        <v>3687</v>
      </c>
      <c r="O189" s="307" t="str">
        <f>GRANTS!I189</f>
        <v>10166/543965</v>
      </c>
      <c r="P189" s="120" t="b">
        <v>1</v>
      </c>
      <c r="Q189" s="120" t="b">
        <v>1</v>
      </c>
      <c r="R189" s="120" t="b">
        <v>1</v>
      </c>
      <c r="T189" s="11">
        <f t="shared" si="10"/>
        <v>19</v>
      </c>
      <c r="U189" s="1">
        <f t="shared" si="11"/>
        <v>39</v>
      </c>
    </row>
    <row r="190" spans="1:21" x14ac:dyDescent="0.25">
      <c r="A190" s="117">
        <v>1</v>
      </c>
      <c r="B190" s="118">
        <v>2</v>
      </c>
      <c r="C190" s="303">
        <f>GRANTS!J190</f>
        <v>400089</v>
      </c>
      <c r="D190" s="120" t="b">
        <v>1</v>
      </c>
      <c r="E190" s="304" t="str">
        <f>RIGHT(GRANTS!C190,4)&amp;"."&amp;GRANTS!M190&amp;"."&amp;GRANTS!K190&amp;"."&amp;$C$5</f>
        <v>2045.uifsm.I18.Jn21</v>
      </c>
      <c r="F190" s="305">
        <f t="shared" ca="1" si="8"/>
        <v>44361</v>
      </c>
      <c r="G190" s="306">
        <f>GRANTS!S190</f>
        <v>0</v>
      </c>
      <c r="H190" s="124">
        <f t="shared" ca="1" si="9"/>
        <v>44361</v>
      </c>
      <c r="I190" s="125">
        <v>0</v>
      </c>
      <c r="J190" s="304" t="str">
        <f>LEFT(GRANTS!D190,20)&amp;"."&amp;GRANTSPAY!E190</f>
        <v>Northside School.2045.uifsm.I18.Jn21</v>
      </c>
      <c r="K190" s="120" t="b">
        <v>1</v>
      </c>
      <c r="L190" s="126" t="s">
        <v>3686</v>
      </c>
      <c r="M190" s="120" t="b">
        <v>1</v>
      </c>
      <c r="N190" s="120" t="s">
        <v>3687</v>
      </c>
      <c r="O190" s="307" t="str">
        <f>GRANTS!I190</f>
        <v>10166/543965</v>
      </c>
      <c r="P190" s="120" t="b">
        <v>1</v>
      </c>
      <c r="Q190" s="120" t="b">
        <v>1</v>
      </c>
      <c r="R190" s="120" t="b">
        <v>1</v>
      </c>
      <c r="T190" s="11">
        <f t="shared" si="10"/>
        <v>19</v>
      </c>
      <c r="U190" s="1">
        <f t="shared" si="11"/>
        <v>36</v>
      </c>
    </row>
    <row r="191" spans="1:21" x14ac:dyDescent="0.25">
      <c r="A191" s="117">
        <v>1</v>
      </c>
      <c r="B191" s="118">
        <v>2</v>
      </c>
      <c r="C191" s="303">
        <f>GRANTS!J191</f>
        <v>400113</v>
      </c>
      <c r="D191" s="120" t="b">
        <v>1</v>
      </c>
      <c r="E191" s="304" t="str">
        <f>RIGHT(GRANTS!C191,4)&amp;"."&amp;GRANTS!M191&amp;"."&amp;GRANTS!K191&amp;"."&amp;$C$5</f>
        <v>2077.uifsm.I18.Jn21</v>
      </c>
      <c r="F191" s="305">
        <f t="shared" ca="1" si="8"/>
        <v>44361</v>
      </c>
      <c r="G191" s="306">
        <f>GRANTS!S191</f>
        <v>0</v>
      </c>
      <c r="H191" s="124">
        <f t="shared" ca="1" si="9"/>
        <v>44361</v>
      </c>
      <c r="I191" s="125">
        <v>0</v>
      </c>
      <c r="J191" s="304" t="str">
        <f>LEFT(GRANTS!D191,20)&amp;"."&amp;GRANTSPAY!E191</f>
        <v>Orion Primary School.2077.uifsm.I18.Jn21</v>
      </c>
      <c r="K191" s="120" t="b">
        <v>1</v>
      </c>
      <c r="L191" s="126" t="s">
        <v>3686</v>
      </c>
      <c r="M191" s="120" t="b">
        <v>1</v>
      </c>
      <c r="N191" s="120" t="s">
        <v>3687</v>
      </c>
      <c r="O191" s="307" t="str">
        <f>GRANTS!I191</f>
        <v>10166/543965</v>
      </c>
      <c r="P191" s="120" t="b">
        <v>1</v>
      </c>
      <c r="Q191" s="120" t="b">
        <v>1</v>
      </c>
      <c r="R191" s="120" t="b">
        <v>1</v>
      </c>
      <c r="T191" s="11">
        <f t="shared" si="10"/>
        <v>19</v>
      </c>
      <c r="U191" s="1">
        <f t="shared" si="11"/>
        <v>40</v>
      </c>
    </row>
    <row r="192" spans="1:21" x14ac:dyDescent="0.25">
      <c r="A192" s="117">
        <v>1</v>
      </c>
      <c r="B192" s="118">
        <v>2</v>
      </c>
      <c r="C192" s="303">
        <f>GRANTS!J192</f>
        <v>400021</v>
      </c>
      <c r="D192" s="120" t="b">
        <v>1</v>
      </c>
      <c r="E192" s="304" t="str">
        <f>RIGHT(GRANTS!C192,4)&amp;"."&amp;GRANTS!M192&amp;"."&amp;GRANTS!K192&amp;"."&amp;$C$5</f>
        <v>5201.uifsm.I18.Jn21</v>
      </c>
      <c r="F192" s="305">
        <f t="shared" ca="1" si="8"/>
        <v>44361</v>
      </c>
      <c r="G192" s="306">
        <f>GRANTS!S192</f>
        <v>0</v>
      </c>
      <c r="H192" s="124">
        <f t="shared" ca="1" si="9"/>
        <v>44361</v>
      </c>
      <c r="I192" s="125">
        <v>0</v>
      </c>
      <c r="J192" s="304" t="str">
        <f>LEFT(GRANTS!D192,20)&amp;"."&amp;GRANTSPAY!E192</f>
        <v>Osidge Primary Schoo.5201.uifsm.I18.Jn21</v>
      </c>
      <c r="K192" s="120" t="b">
        <v>1</v>
      </c>
      <c r="L192" s="126" t="s">
        <v>3686</v>
      </c>
      <c r="M192" s="120" t="b">
        <v>1</v>
      </c>
      <c r="N192" s="120" t="s">
        <v>3687</v>
      </c>
      <c r="O192" s="307" t="str">
        <f>GRANTS!I192</f>
        <v>10166/543965</v>
      </c>
      <c r="P192" s="120" t="b">
        <v>1</v>
      </c>
      <c r="Q192" s="120" t="b">
        <v>1</v>
      </c>
      <c r="R192" s="120" t="b">
        <v>1</v>
      </c>
      <c r="T192" s="11">
        <f t="shared" si="10"/>
        <v>19</v>
      </c>
      <c r="U192" s="1">
        <f t="shared" si="11"/>
        <v>40</v>
      </c>
    </row>
    <row r="193" spans="1:21" x14ac:dyDescent="0.25">
      <c r="A193" s="117">
        <v>1</v>
      </c>
      <c r="B193" s="118">
        <v>2</v>
      </c>
      <c r="C193" s="303">
        <f>GRANTS!J193</f>
        <v>400003</v>
      </c>
      <c r="D193" s="120" t="b">
        <v>1</v>
      </c>
      <c r="E193" s="304" t="str">
        <f>RIGHT(GRANTS!C193,4)&amp;"."&amp;GRANTS!M193&amp;"."&amp;GRANTS!K193&amp;"."&amp;$C$5</f>
        <v>3501.uifsm.I18.Jn21</v>
      </c>
      <c r="F193" s="305">
        <f t="shared" ca="1" si="8"/>
        <v>44361</v>
      </c>
      <c r="G193" s="306">
        <f>GRANTS!S193</f>
        <v>0</v>
      </c>
      <c r="H193" s="124">
        <f t="shared" ca="1" si="9"/>
        <v>44361</v>
      </c>
      <c r="I193" s="125">
        <v>0</v>
      </c>
      <c r="J193" s="304" t="str">
        <f>LEFT(GRANTS!D193,20)&amp;"."&amp;GRANTSPAY!E193</f>
        <v>Our Lady of Lourdes .3501.uifsm.I18.Jn21</v>
      </c>
      <c r="K193" s="120" t="b">
        <v>1</v>
      </c>
      <c r="L193" s="126" t="s">
        <v>3686</v>
      </c>
      <c r="M193" s="120" t="b">
        <v>1</v>
      </c>
      <c r="N193" s="120" t="s">
        <v>3687</v>
      </c>
      <c r="O193" s="307" t="str">
        <f>GRANTS!I193</f>
        <v>10166/543965</v>
      </c>
      <c r="P193" s="120" t="b">
        <v>1</v>
      </c>
      <c r="Q193" s="120" t="b">
        <v>1</v>
      </c>
      <c r="R193" s="120" t="b">
        <v>1</v>
      </c>
      <c r="T193" s="11">
        <f t="shared" si="10"/>
        <v>19</v>
      </c>
      <c r="U193" s="1">
        <f t="shared" si="11"/>
        <v>40</v>
      </c>
    </row>
    <row r="194" spans="1:21" x14ac:dyDescent="0.25">
      <c r="A194" s="117">
        <v>1</v>
      </c>
      <c r="B194" s="118">
        <v>2</v>
      </c>
      <c r="C194" s="303">
        <f>GRANTS!J194</f>
        <v>400014</v>
      </c>
      <c r="D194" s="120" t="b">
        <v>1</v>
      </c>
      <c r="E194" s="304" t="str">
        <f>RIGHT(GRANTS!C194,4)&amp;"."&amp;GRANTS!M194&amp;"."&amp;GRANTS!K194&amp;"."&amp;$C$5</f>
        <v>2078.uifsm.I18.Jn21</v>
      </c>
      <c r="F194" s="305">
        <f t="shared" ca="1" si="8"/>
        <v>44361</v>
      </c>
      <c r="G194" s="306">
        <f>GRANTS!S194</f>
        <v>0</v>
      </c>
      <c r="H194" s="124">
        <f t="shared" ca="1" si="9"/>
        <v>44361</v>
      </c>
      <c r="I194" s="125">
        <v>0</v>
      </c>
      <c r="J194" s="304" t="str">
        <f>LEFT(GRANTS!D194,20)&amp;"."&amp;GRANTSPAY!E194</f>
        <v>Pardes House School.2078.uifsm.I18.Jn21</v>
      </c>
      <c r="K194" s="120" t="b">
        <v>1</v>
      </c>
      <c r="L194" s="126" t="s">
        <v>3686</v>
      </c>
      <c r="M194" s="120" t="b">
        <v>1</v>
      </c>
      <c r="N194" s="120" t="s">
        <v>3687</v>
      </c>
      <c r="O194" s="307" t="str">
        <f>GRANTS!I194</f>
        <v>10166/543965</v>
      </c>
      <c r="P194" s="120" t="b">
        <v>1</v>
      </c>
      <c r="Q194" s="120" t="b">
        <v>1</v>
      </c>
      <c r="R194" s="120" t="b">
        <v>1</v>
      </c>
      <c r="T194" s="11">
        <f t="shared" si="10"/>
        <v>19</v>
      </c>
      <c r="U194" s="1">
        <f t="shared" si="11"/>
        <v>39</v>
      </c>
    </row>
    <row r="195" spans="1:21" x14ac:dyDescent="0.25">
      <c r="A195" s="117">
        <v>1</v>
      </c>
      <c r="B195" s="118">
        <v>2</v>
      </c>
      <c r="C195" s="303">
        <f>GRANTS!J195</f>
        <v>400012</v>
      </c>
      <c r="D195" s="120" t="b">
        <v>1</v>
      </c>
      <c r="E195" s="304" t="str">
        <f>RIGHT(GRANTS!C195,4)&amp;"."&amp;GRANTS!M195&amp;"."&amp;GRANTS!K195&amp;"."&amp;$C$5</f>
        <v>2071.uifsm.I18.Jn21</v>
      </c>
      <c r="F195" s="305">
        <f t="shared" ca="1" si="8"/>
        <v>44361</v>
      </c>
      <c r="G195" s="306">
        <f>GRANTS!S195</f>
        <v>0</v>
      </c>
      <c r="H195" s="124">
        <f t="shared" ca="1" si="9"/>
        <v>44361</v>
      </c>
      <c r="I195" s="125">
        <v>0</v>
      </c>
      <c r="J195" s="304" t="str">
        <f>LEFT(GRANTS!D195,20)&amp;"."&amp;GRANTSPAY!E195</f>
        <v>Queenswell Infant an.2071.uifsm.I18.Jn21</v>
      </c>
      <c r="K195" s="120" t="b">
        <v>1</v>
      </c>
      <c r="L195" s="126" t="s">
        <v>3686</v>
      </c>
      <c r="M195" s="120" t="b">
        <v>1</v>
      </c>
      <c r="N195" s="120" t="s">
        <v>3687</v>
      </c>
      <c r="O195" s="307" t="str">
        <f>GRANTS!I195</f>
        <v>10166/543965</v>
      </c>
      <c r="P195" s="120" t="b">
        <v>1</v>
      </c>
      <c r="Q195" s="120" t="b">
        <v>1</v>
      </c>
      <c r="R195" s="120" t="b">
        <v>1</v>
      </c>
      <c r="T195" s="11">
        <f t="shared" si="10"/>
        <v>19</v>
      </c>
      <c r="U195" s="1">
        <f t="shared" si="11"/>
        <v>40</v>
      </c>
    </row>
    <row r="196" spans="1:21" x14ac:dyDescent="0.25">
      <c r="A196" s="117">
        <v>1</v>
      </c>
      <c r="B196" s="118">
        <v>2</v>
      </c>
      <c r="C196" s="303">
        <f>GRANTS!J196</f>
        <v>400093</v>
      </c>
      <c r="D196" s="120" t="b">
        <v>1</v>
      </c>
      <c r="E196" s="304" t="str">
        <f>RIGHT(GRANTS!C196,4)&amp;"."&amp;GRANTS!M196&amp;"."&amp;GRANTS!K196&amp;"."&amp;$C$5</f>
        <v>3512.uifsm.I18.Jn21</v>
      </c>
      <c r="F196" s="305">
        <f t="shared" ca="1" si="8"/>
        <v>44361</v>
      </c>
      <c r="G196" s="306">
        <f>GRANTS!S196</f>
        <v>0</v>
      </c>
      <c r="H196" s="124">
        <f t="shared" ca="1" si="9"/>
        <v>44361</v>
      </c>
      <c r="I196" s="125">
        <v>0</v>
      </c>
      <c r="J196" s="304" t="str">
        <f>LEFT(GRANTS!D196,20)&amp;"."&amp;GRANTSPAY!E196</f>
        <v>Rosh Pinah.3512.uifsm.I18.Jn21</v>
      </c>
      <c r="K196" s="120" t="b">
        <v>1</v>
      </c>
      <c r="L196" s="126" t="s">
        <v>3686</v>
      </c>
      <c r="M196" s="120" t="b">
        <v>1</v>
      </c>
      <c r="N196" s="120" t="s">
        <v>3687</v>
      </c>
      <c r="O196" s="307" t="str">
        <f>GRANTS!I196</f>
        <v>10166/543965</v>
      </c>
      <c r="P196" s="120" t="b">
        <v>1</v>
      </c>
      <c r="Q196" s="120" t="b">
        <v>1</v>
      </c>
      <c r="R196" s="120" t="b">
        <v>1</v>
      </c>
      <c r="T196" s="11">
        <f t="shared" si="10"/>
        <v>19</v>
      </c>
      <c r="U196" s="1">
        <f t="shared" si="11"/>
        <v>30</v>
      </c>
    </row>
    <row r="197" spans="1:21" x14ac:dyDescent="0.25">
      <c r="A197" s="117">
        <v>1</v>
      </c>
      <c r="B197" s="118">
        <v>2</v>
      </c>
      <c r="C197" s="303">
        <f>GRANTS!J197</f>
        <v>400071</v>
      </c>
      <c r="D197" s="120" t="b">
        <v>1</v>
      </c>
      <c r="E197" s="304" t="str">
        <f>RIGHT(GRANTS!C197,4)&amp;"."&amp;GRANTS!M197&amp;"."&amp;GRANTS!K197&amp;"."&amp;$C$5</f>
        <v>3510.uifsm.I18.Jn21</v>
      </c>
      <c r="F197" s="305">
        <f t="shared" ca="1" si="8"/>
        <v>44361</v>
      </c>
      <c r="G197" s="306">
        <f>GRANTS!S197</f>
        <v>0</v>
      </c>
      <c r="H197" s="124">
        <f t="shared" ca="1" si="9"/>
        <v>44361</v>
      </c>
      <c r="I197" s="125">
        <v>0</v>
      </c>
      <c r="J197" s="304" t="str">
        <f>LEFT(GRANTS!D197,20)&amp;"."&amp;GRANTSPAY!E197</f>
        <v>Sacred Heart School.3510.uifsm.I18.Jn21</v>
      </c>
      <c r="K197" s="120" t="b">
        <v>1</v>
      </c>
      <c r="L197" s="126" t="s">
        <v>3686</v>
      </c>
      <c r="M197" s="120" t="b">
        <v>1</v>
      </c>
      <c r="N197" s="120" t="s">
        <v>3687</v>
      </c>
      <c r="O197" s="307" t="str">
        <f>GRANTS!I197</f>
        <v>10166/543965</v>
      </c>
      <c r="P197" s="120" t="b">
        <v>1</v>
      </c>
      <c r="Q197" s="120" t="b">
        <v>1</v>
      </c>
      <c r="R197" s="120" t="b">
        <v>1</v>
      </c>
      <c r="T197" s="11">
        <f t="shared" si="10"/>
        <v>19</v>
      </c>
      <c r="U197" s="1">
        <f t="shared" si="11"/>
        <v>39</v>
      </c>
    </row>
    <row r="198" spans="1:21" x14ac:dyDescent="0.25">
      <c r="A198" s="117">
        <v>1</v>
      </c>
      <c r="B198" s="118">
        <v>2</v>
      </c>
      <c r="C198" s="303">
        <f>GRANTS!J198</f>
        <v>400096</v>
      </c>
      <c r="D198" s="120" t="b">
        <v>1</v>
      </c>
      <c r="E198" s="304" t="str">
        <f>RIGHT(GRANTS!C198,4)&amp;"."&amp;GRANTS!M198&amp;"."&amp;GRANTS!K198&amp;"."&amp;$C$5</f>
        <v>3502.uifsm.I18.Jn21</v>
      </c>
      <c r="F198" s="305">
        <f t="shared" ca="1" si="8"/>
        <v>44361</v>
      </c>
      <c r="G198" s="306">
        <f>GRANTS!S198</f>
        <v>0</v>
      </c>
      <c r="H198" s="124">
        <f t="shared" ca="1" si="9"/>
        <v>44361</v>
      </c>
      <c r="I198" s="125">
        <v>0</v>
      </c>
      <c r="J198" s="304" t="str">
        <f>LEFT(GRANTS!D198,20)&amp;"."&amp;GRANTSPAY!E198</f>
        <v>St Agnes RC Primary .3502.uifsm.I18.Jn21</v>
      </c>
      <c r="K198" s="120" t="b">
        <v>1</v>
      </c>
      <c r="L198" s="126" t="s">
        <v>3686</v>
      </c>
      <c r="M198" s="120" t="b">
        <v>1</v>
      </c>
      <c r="N198" s="120" t="s">
        <v>3687</v>
      </c>
      <c r="O198" s="307" t="str">
        <f>GRANTS!I198</f>
        <v>10166/543965</v>
      </c>
      <c r="P198" s="120" t="b">
        <v>1</v>
      </c>
      <c r="Q198" s="120" t="b">
        <v>1</v>
      </c>
      <c r="R198" s="120" t="b">
        <v>1</v>
      </c>
      <c r="T198" s="11">
        <f t="shared" si="10"/>
        <v>19</v>
      </c>
      <c r="U198" s="1">
        <f t="shared" si="11"/>
        <v>40</v>
      </c>
    </row>
    <row r="199" spans="1:21" x14ac:dyDescent="0.25">
      <c r="A199" s="117">
        <v>1</v>
      </c>
      <c r="B199" s="118">
        <v>2</v>
      </c>
      <c r="C199" s="303">
        <f>GRANTS!J199</f>
        <v>400062</v>
      </c>
      <c r="D199" s="120" t="b">
        <v>1</v>
      </c>
      <c r="E199" s="304" t="str">
        <f>RIGHT(GRANTS!C199,4)&amp;"."&amp;GRANTS!M199&amp;"."&amp;GRANTS!K199&amp;"."&amp;$C$5</f>
        <v>3315.uifsm.I18.Jn21</v>
      </c>
      <c r="F199" s="305">
        <f t="shared" ca="1" si="8"/>
        <v>44361</v>
      </c>
      <c r="G199" s="306">
        <f>GRANTS!S199</f>
        <v>0</v>
      </c>
      <c r="H199" s="124">
        <f t="shared" ca="1" si="9"/>
        <v>44361</v>
      </c>
      <c r="I199" s="125">
        <v>0</v>
      </c>
      <c r="J199" s="304" t="str">
        <f>LEFT(GRANTS!D199,20)&amp;"."&amp;GRANTSPAY!E199</f>
        <v>St Andrew's C E.3315.uifsm.I18.Jn21</v>
      </c>
      <c r="K199" s="120" t="b">
        <v>1</v>
      </c>
      <c r="L199" s="126" t="s">
        <v>3686</v>
      </c>
      <c r="M199" s="120" t="b">
        <v>1</v>
      </c>
      <c r="N199" s="120" t="s">
        <v>3687</v>
      </c>
      <c r="O199" s="307" t="str">
        <f>GRANTS!I199</f>
        <v>10166/543965</v>
      </c>
      <c r="P199" s="120" t="b">
        <v>1</v>
      </c>
      <c r="Q199" s="120" t="b">
        <v>1</v>
      </c>
      <c r="R199" s="120" t="b">
        <v>1</v>
      </c>
      <c r="T199" s="11">
        <f t="shared" si="10"/>
        <v>19</v>
      </c>
      <c r="U199" s="1">
        <f t="shared" si="11"/>
        <v>35</v>
      </c>
    </row>
    <row r="200" spans="1:21" x14ac:dyDescent="0.25">
      <c r="A200" s="117">
        <v>1</v>
      </c>
      <c r="B200" s="118">
        <v>2</v>
      </c>
      <c r="C200" s="303">
        <f>GRANTS!J200</f>
        <v>400064</v>
      </c>
      <c r="D200" s="120" t="b">
        <v>1</v>
      </c>
      <c r="E200" s="304" t="str">
        <f>RIGHT(GRANTS!C200,4)&amp;"."&amp;GRANTS!M200&amp;"."&amp;GRANTS!K200&amp;"."&amp;$C$5</f>
        <v>3504.uifsm.I18.Jn21</v>
      </c>
      <c r="F200" s="305">
        <f t="shared" ca="1" si="8"/>
        <v>44361</v>
      </c>
      <c r="G200" s="306">
        <f>GRANTS!S200</f>
        <v>0</v>
      </c>
      <c r="H200" s="124">
        <f t="shared" ca="1" si="9"/>
        <v>44361</v>
      </c>
      <c r="I200" s="125">
        <v>0</v>
      </c>
      <c r="J200" s="304" t="str">
        <f>LEFT(GRANTS!D200,20)&amp;"."&amp;GRANTSPAY!E200</f>
        <v>St Catherines R C Pr.3504.uifsm.I18.Jn21</v>
      </c>
      <c r="K200" s="120" t="b">
        <v>1</v>
      </c>
      <c r="L200" s="126" t="s">
        <v>3686</v>
      </c>
      <c r="M200" s="120" t="b">
        <v>1</v>
      </c>
      <c r="N200" s="120" t="s">
        <v>3687</v>
      </c>
      <c r="O200" s="307" t="str">
        <f>GRANTS!I200</f>
        <v>10166/543965</v>
      </c>
      <c r="P200" s="120" t="b">
        <v>1</v>
      </c>
      <c r="Q200" s="120" t="b">
        <v>1</v>
      </c>
      <c r="R200" s="120" t="b">
        <v>1</v>
      </c>
      <c r="T200" s="11">
        <f t="shared" si="10"/>
        <v>19</v>
      </c>
      <c r="U200" s="1">
        <f t="shared" si="11"/>
        <v>40</v>
      </c>
    </row>
    <row r="201" spans="1:21" x14ac:dyDescent="0.25">
      <c r="A201" s="117">
        <v>1</v>
      </c>
      <c r="B201" s="118">
        <v>2</v>
      </c>
      <c r="C201" s="303">
        <f>GRANTS!J201</f>
        <v>400098</v>
      </c>
      <c r="D201" s="120" t="b">
        <v>1</v>
      </c>
      <c r="E201" s="304" t="str">
        <f>RIGHT(GRANTS!C201,4)&amp;"."&amp;GRANTS!M201&amp;"."&amp;GRANTS!K201&amp;"."&amp;$C$5</f>
        <v>3309.uifsm.I18.Jn21</v>
      </c>
      <c r="F201" s="305">
        <f t="shared" ca="1" si="8"/>
        <v>44361</v>
      </c>
      <c r="G201" s="306">
        <f>GRANTS!S201</f>
        <v>0</v>
      </c>
      <c r="H201" s="124">
        <f t="shared" ca="1" si="9"/>
        <v>44361</v>
      </c>
      <c r="I201" s="125">
        <v>0</v>
      </c>
      <c r="J201" s="304" t="str">
        <f>LEFT(GRANTS!D201,20)&amp;"."&amp;GRANTSPAY!E201</f>
        <v>St Johns CE N20.3309.uifsm.I18.Jn21</v>
      </c>
      <c r="K201" s="120" t="b">
        <v>1</v>
      </c>
      <c r="L201" s="126" t="s">
        <v>3686</v>
      </c>
      <c r="M201" s="120" t="b">
        <v>1</v>
      </c>
      <c r="N201" s="120" t="s">
        <v>3687</v>
      </c>
      <c r="O201" s="307" t="str">
        <f>GRANTS!I201</f>
        <v>10166/543965</v>
      </c>
      <c r="P201" s="120" t="b">
        <v>1</v>
      </c>
      <c r="Q201" s="120" t="b">
        <v>1</v>
      </c>
      <c r="R201" s="120" t="b">
        <v>1</v>
      </c>
      <c r="T201" s="11">
        <f t="shared" si="10"/>
        <v>19</v>
      </c>
      <c r="U201" s="1">
        <f t="shared" si="11"/>
        <v>35</v>
      </c>
    </row>
    <row r="202" spans="1:21" x14ac:dyDescent="0.25">
      <c r="A202" s="117">
        <v>1</v>
      </c>
      <c r="B202" s="118">
        <v>2</v>
      </c>
      <c r="C202" s="303">
        <f>GRANTS!J202</f>
        <v>400114</v>
      </c>
      <c r="D202" s="120" t="b">
        <v>1</v>
      </c>
      <c r="E202" s="304" t="str">
        <f>RIGHT(GRANTS!C202,4)&amp;"."&amp;GRANTS!M202&amp;"."&amp;GRANTS!K202&amp;"."&amp;$C$5</f>
        <v>3307.uifsm.I18.Jn21</v>
      </c>
      <c r="F202" s="305">
        <f t="shared" ca="1" si="8"/>
        <v>44361</v>
      </c>
      <c r="G202" s="306">
        <f>GRANTS!S202</f>
        <v>0</v>
      </c>
      <c r="H202" s="124">
        <f t="shared" ca="1" si="9"/>
        <v>44361</v>
      </c>
      <c r="I202" s="125">
        <v>0</v>
      </c>
      <c r="J202" s="304" t="str">
        <f>LEFT(GRANTS!D202,20)&amp;"."&amp;GRANTSPAY!E202</f>
        <v>St John's CE School .3307.uifsm.I18.Jn21</v>
      </c>
      <c r="K202" s="120" t="b">
        <v>1</v>
      </c>
      <c r="L202" s="126" t="s">
        <v>3686</v>
      </c>
      <c r="M202" s="120" t="b">
        <v>1</v>
      </c>
      <c r="N202" s="120" t="s">
        <v>3687</v>
      </c>
      <c r="O202" s="307" t="str">
        <f>GRANTS!I202</f>
        <v>10166/543965</v>
      </c>
      <c r="P202" s="120" t="b">
        <v>1</v>
      </c>
      <c r="Q202" s="120" t="b">
        <v>1</v>
      </c>
      <c r="R202" s="120" t="b">
        <v>1</v>
      </c>
      <c r="T202" s="11">
        <f t="shared" si="10"/>
        <v>19</v>
      </c>
      <c r="U202" s="1">
        <f t="shared" si="11"/>
        <v>40</v>
      </c>
    </row>
    <row r="203" spans="1:21" x14ac:dyDescent="0.25">
      <c r="A203" s="117">
        <v>1</v>
      </c>
      <c r="B203" s="118">
        <v>2</v>
      </c>
      <c r="C203" s="303">
        <f>GRANTS!J203</f>
        <v>400066</v>
      </c>
      <c r="D203" s="120" t="b">
        <v>1</v>
      </c>
      <c r="E203" s="304" t="str">
        <f>RIGHT(GRANTS!C203,4)&amp;"."&amp;GRANTS!M203&amp;"."&amp;GRANTS!K203&amp;"."&amp;$C$5</f>
        <v>3509.uifsm.I18.Jn21</v>
      </c>
      <c r="F203" s="305">
        <f t="shared" ca="1" si="8"/>
        <v>44361</v>
      </c>
      <c r="G203" s="306">
        <f>GRANTS!S203</f>
        <v>0</v>
      </c>
      <c r="H203" s="124">
        <f t="shared" ca="1" si="9"/>
        <v>44361</v>
      </c>
      <c r="I203" s="125">
        <v>0</v>
      </c>
      <c r="J203" s="304" t="str">
        <f>LEFT(GRANTS!D203,20)&amp;"."&amp;GRANTSPAY!E203</f>
        <v>St Joseph's Primary .3509.uifsm.I18.Jn21</v>
      </c>
      <c r="K203" s="120" t="b">
        <v>1</v>
      </c>
      <c r="L203" s="126" t="s">
        <v>3686</v>
      </c>
      <c r="M203" s="120" t="b">
        <v>1</v>
      </c>
      <c r="N203" s="120" t="s">
        <v>3687</v>
      </c>
      <c r="O203" s="307" t="str">
        <f>GRANTS!I203</f>
        <v>10166/543965</v>
      </c>
      <c r="P203" s="120" t="b">
        <v>1</v>
      </c>
      <c r="Q203" s="120" t="b">
        <v>1</v>
      </c>
      <c r="R203" s="120" t="b">
        <v>1</v>
      </c>
      <c r="T203" s="11">
        <f t="shared" si="10"/>
        <v>19</v>
      </c>
      <c r="U203" s="1">
        <f t="shared" si="11"/>
        <v>40</v>
      </c>
    </row>
    <row r="204" spans="1:21" x14ac:dyDescent="0.25">
      <c r="A204" s="117">
        <v>1</v>
      </c>
      <c r="B204" s="118">
        <v>2</v>
      </c>
      <c r="C204" s="303">
        <f>GRANTS!J204</f>
        <v>400058</v>
      </c>
      <c r="D204" s="120" t="b">
        <v>1</v>
      </c>
      <c r="E204" s="304" t="str">
        <f>RIGHT(GRANTS!C204,4)&amp;"."&amp;GRANTS!M204&amp;"."&amp;GRANTS!K204&amp;"."&amp;$C$5</f>
        <v>3311.uifsm.I18.Jn21</v>
      </c>
      <c r="F204" s="305">
        <f t="shared" ca="1" si="8"/>
        <v>44361</v>
      </c>
      <c r="G204" s="306">
        <f>GRANTS!S204</f>
        <v>0</v>
      </c>
      <c r="H204" s="124">
        <f t="shared" ca="1" si="9"/>
        <v>44361</v>
      </c>
      <c r="I204" s="125">
        <v>0</v>
      </c>
      <c r="J204" s="304" t="str">
        <f>LEFT(GRANTS!D204,20)&amp;"."&amp;GRANTSPAY!E204</f>
        <v>St Mary's C E Primar.3311.uifsm.I18.Jn21</v>
      </c>
      <c r="K204" s="120" t="b">
        <v>1</v>
      </c>
      <c r="L204" s="126" t="s">
        <v>3686</v>
      </c>
      <c r="M204" s="120" t="b">
        <v>1</v>
      </c>
      <c r="N204" s="120" t="s">
        <v>3687</v>
      </c>
      <c r="O204" s="307" t="str">
        <f>GRANTS!I204</f>
        <v>10166/543965</v>
      </c>
      <c r="P204" s="120" t="b">
        <v>1</v>
      </c>
      <c r="Q204" s="120" t="b">
        <v>1</v>
      </c>
      <c r="R204" s="120" t="b">
        <v>1</v>
      </c>
      <c r="T204" s="11">
        <f t="shared" si="10"/>
        <v>19</v>
      </c>
      <c r="U204" s="1">
        <f t="shared" si="11"/>
        <v>40</v>
      </c>
    </row>
    <row r="205" spans="1:21" x14ac:dyDescent="0.25">
      <c r="A205" s="117">
        <v>1</v>
      </c>
      <c r="B205" s="118">
        <v>2</v>
      </c>
      <c r="C205" s="303">
        <f>GRANTS!J205</f>
        <v>400017</v>
      </c>
      <c r="D205" s="120" t="b">
        <v>1</v>
      </c>
      <c r="E205" s="304" t="str">
        <f>RIGHT(GRANTS!C205,4)&amp;"."&amp;GRANTS!M205&amp;"."&amp;GRANTS!K205&amp;"."&amp;$C$5</f>
        <v>3312.uifsm.I18.Jn21</v>
      </c>
      <c r="F205" s="305">
        <f t="shared" ca="1" si="8"/>
        <v>44361</v>
      </c>
      <c r="G205" s="306">
        <f>GRANTS!S205</f>
        <v>0</v>
      </c>
      <c r="H205" s="124">
        <f t="shared" ca="1" si="9"/>
        <v>44361</v>
      </c>
      <c r="I205" s="125">
        <v>0</v>
      </c>
      <c r="J205" s="304" t="str">
        <f>LEFT(GRANTS!D205,20)&amp;"."&amp;GRANTSPAY!E205</f>
        <v>St Mary's School EN4.3312.uifsm.I18.Jn21</v>
      </c>
      <c r="K205" s="120" t="b">
        <v>1</v>
      </c>
      <c r="L205" s="126" t="s">
        <v>3686</v>
      </c>
      <c r="M205" s="120" t="b">
        <v>1</v>
      </c>
      <c r="N205" s="120" t="s">
        <v>3687</v>
      </c>
      <c r="O205" s="307" t="str">
        <f>GRANTS!I205</f>
        <v>10166/543965</v>
      </c>
      <c r="P205" s="120" t="b">
        <v>1</v>
      </c>
      <c r="Q205" s="120" t="b">
        <v>1</v>
      </c>
      <c r="R205" s="120" t="b">
        <v>1</v>
      </c>
      <c r="T205" s="11">
        <f t="shared" si="10"/>
        <v>19</v>
      </c>
      <c r="U205" s="1">
        <f t="shared" si="11"/>
        <v>40</v>
      </c>
    </row>
    <row r="206" spans="1:21" x14ac:dyDescent="0.25">
      <c r="A206" s="117">
        <v>1</v>
      </c>
      <c r="B206" s="118">
        <v>2</v>
      </c>
      <c r="C206" s="303">
        <f>GRANTS!J206</f>
        <v>400094</v>
      </c>
      <c r="D206" s="120" t="b">
        <v>1</v>
      </c>
      <c r="E206" s="304" t="str">
        <f>RIGHT(GRANTS!C206,4)&amp;"."&amp;GRANTS!M206&amp;"."&amp;GRANTS!K206&amp;"."&amp;$C$5</f>
        <v>3314.uifsm.I18.Jn21</v>
      </c>
      <c r="F206" s="305">
        <f t="shared" ca="1" si="8"/>
        <v>44361</v>
      </c>
      <c r="G206" s="306">
        <f>GRANTS!S206</f>
        <v>0</v>
      </c>
      <c r="H206" s="124">
        <f t="shared" ca="1" si="9"/>
        <v>44361</v>
      </c>
      <c r="I206" s="125">
        <v>0</v>
      </c>
      <c r="J206" s="304" t="str">
        <f>LEFT(GRANTS!D206,20)&amp;"."&amp;GRANTSPAY!E206</f>
        <v>St Pauls CE Primary,.3314.uifsm.I18.Jn21</v>
      </c>
      <c r="K206" s="120" t="b">
        <v>1</v>
      </c>
      <c r="L206" s="126" t="s">
        <v>3686</v>
      </c>
      <c r="M206" s="120" t="b">
        <v>1</v>
      </c>
      <c r="N206" s="120" t="s">
        <v>3687</v>
      </c>
      <c r="O206" s="307" t="str">
        <f>GRANTS!I206</f>
        <v>10166/543965</v>
      </c>
      <c r="P206" s="120" t="b">
        <v>1</v>
      </c>
      <c r="Q206" s="120" t="b">
        <v>1</v>
      </c>
      <c r="R206" s="120" t="b">
        <v>1</v>
      </c>
      <c r="T206" s="11">
        <f t="shared" si="10"/>
        <v>19</v>
      </c>
      <c r="U206" s="1">
        <f t="shared" si="11"/>
        <v>40</v>
      </c>
    </row>
    <row r="207" spans="1:21" x14ac:dyDescent="0.25">
      <c r="A207" s="117">
        <v>1</v>
      </c>
      <c r="B207" s="118">
        <v>2</v>
      </c>
      <c r="C207" s="303">
        <f>GRANTS!J207</f>
        <v>400006</v>
      </c>
      <c r="D207" s="120" t="b">
        <v>1</v>
      </c>
      <c r="E207" s="304" t="str">
        <f>RIGHT(GRANTS!C207,4)&amp;"."&amp;GRANTS!M207&amp;"."&amp;GRANTS!K207&amp;"."&amp;$C$5</f>
        <v>3313.uifsm.I18.Jn21</v>
      </c>
      <c r="F207" s="305">
        <f t="shared" ca="1" si="8"/>
        <v>44361</v>
      </c>
      <c r="G207" s="306">
        <f>GRANTS!S207</f>
        <v>0</v>
      </c>
      <c r="H207" s="124">
        <f t="shared" ca="1" si="9"/>
        <v>44361</v>
      </c>
      <c r="I207" s="125">
        <v>0</v>
      </c>
      <c r="J207" s="304" t="str">
        <f>LEFT(GRANTS!D207,20)&amp;"."&amp;GRANTSPAY!E207</f>
        <v>St. Pauls CE Primary.3313.uifsm.I18.Jn21</v>
      </c>
      <c r="K207" s="120" t="b">
        <v>1</v>
      </c>
      <c r="L207" s="126" t="s">
        <v>3686</v>
      </c>
      <c r="M207" s="120" t="b">
        <v>1</v>
      </c>
      <c r="N207" s="120" t="s">
        <v>3687</v>
      </c>
      <c r="O207" s="307" t="str">
        <f>GRANTS!I207</f>
        <v>10166/543965</v>
      </c>
      <c r="P207" s="120" t="b">
        <v>1</v>
      </c>
      <c r="Q207" s="120" t="b">
        <v>1</v>
      </c>
      <c r="R207" s="120" t="b">
        <v>1</v>
      </c>
      <c r="T207" s="11">
        <f t="shared" si="10"/>
        <v>19</v>
      </c>
      <c r="U207" s="1">
        <f t="shared" si="11"/>
        <v>40</v>
      </c>
    </row>
    <row r="208" spans="1:21" x14ac:dyDescent="0.25">
      <c r="A208" s="117">
        <v>1</v>
      </c>
      <c r="B208" s="118">
        <v>2</v>
      </c>
      <c r="C208" s="303">
        <f>GRANTS!J208</f>
        <v>400037</v>
      </c>
      <c r="D208" s="120" t="b">
        <v>1</v>
      </c>
      <c r="E208" s="304" t="str">
        <f>RIGHT(GRANTS!C208,4)&amp;"."&amp;GRANTS!M208&amp;"."&amp;GRANTS!K208&amp;"."&amp;$C$5</f>
        <v>3507.uifsm.I18.Jn21</v>
      </c>
      <c r="F208" s="305">
        <f t="shared" ca="1" si="8"/>
        <v>44361</v>
      </c>
      <c r="G208" s="306">
        <f>GRANTS!S208</f>
        <v>0</v>
      </c>
      <c r="H208" s="124">
        <f t="shared" ca="1" si="9"/>
        <v>44361</v>
      </c>
      <c r="I208" s="125">
        <v>0</v>
      </c>
      <c r="J208" s="304" t="str">
        <f>LEFT(GRANTS!D208,20)&amp;"."&amp;GRANTSPAY!E208</f>
        <v>St Theresa's R.C. Pr.3507.uifsm.I18.Jn21</v>
      </c>
      <c r="K208" s="120" t="b">
        <v>1</v>
      </c>
      <c r="L208" s="126" t="s">
        <v>3686</v>
      </c>
      <c r="M208" s="120" t="b">
        <v>1</v>
      </c>
      <c r="N208" s="120" t="s">
        <v>3687</v>
      </c>
      <c r="O208" s="307" t="str">
        <f>GRANTS!I208</f>
        <v>10166/543965</v>
      </c>
      <c r="P208" s="120" t="b">
        <v>1</v>
      </c>
      <c r="Q208" s="120" t="b">
        <v>1</v>
      </c>
      <c r="R208" s="120" t="b">
        <v>1</v>
      </c>
      <c r="T208" s="11">
        <f t="shared" si="10"/>
        <v>19</v>
      </c>
      <c r="U208" s="1">
        <f t="shared" si="11"/>
        <v>40</v>
      </c>
    </row>
    <row r="209" spans="1:21" x14ac:dyDescent="0.25">
      <c r="A209" s="117">
        <v>1</v>
      </c>
      <c r="B209" s="118">
        <v>2</v>
      </c>
      <c r="C209" s="303">
        <f>GRANTS!J209</f>
        <v>400009</v>
      </c>
      <c r="D209" s="120" t="b">
        <v>1</v>
      </c>
      <c r="E209" s="304" t="str">
        <f>RIGHT(GRANTS!C209,4)&amp;"."&amp;GRANTS!M209&amp;"."&amp;GRANTS!K209&amp;"."&amp;$C$5</f>
        <v>3506.uifsm.I18.Jn21</v>
      </c>
      <c r="F209" s="305">
        <f t="shared" ca="1" si="8"/>
        <v>44361</v>
      </c>
      <c r="G209" s="306">
        <f>GRANTS!S209</f>
        <v>0</v>
      </c>
      <c r="H209" s="124">
        <f t="shared" ca="1" si="9"/>
        <v>44361</v>
      </c>
      <c r="I209" s="125">
        <v>0</v>
      </c>
      <c r="J209" s="304" t="str">
        <f>LEFT(GRANTS!D209,20)&amp;"."&amp;GRANTSPAY!E209</f>
        <v>St Vincent's Catholi.3506.uifsm.I18.Jn21</v>
      </c>
      <c r="K209" s="120" t="b">
        <v>1</v>
      </c>
      <c r="L209" s="126" t="s">
        <v>3686</v>
      </c>
      <c r="M209" s="120" t="b">
        <v>1</v>
      </c>
      <c r="N209" s="120" t="s">
        <v>3687</v>
      </c>
      <c r="O209" s="307" t="str">
        <f>GRANTS!I209</f>
        <v>10166/543965</v>
      </c>
      <c r="P209" s="120" t="b">
        <v>1</v>
      </c>
      <c r="Q209" s="120" t="b">
        <v>1</v>
      </c>
      <c r="R209" s="120" t="b">
        <v>1</v>
      </c>
      <c r="T209" s="11">
        <f t="shared" si="10"/>
        <v>19</v>
      </c>
      <c r="U209" s="1">
        <f t="shared" si="11"/>
        <v>40</v>
      </c>
    </row>
    <row r="210" spans="1:21" x14ac:dyDescent="0.25">
      <c r="A210" s="117">
        <v>1</v>
      </c>
      <c r="B210" s="118">
        <v>2</v>
      </c>
      <c r="C210" s="303">
        <f>GRANTS!J210</f>
        <v>400038</v>
      </c>
      <c r="D210" s="120" t="b">
        <v>1</v>
      </c>
      <c r="E210" s="304" t="str">
        <f>RIGHT(GRANTS!C210,4)&amp;"."&amp;GRANTS!M210&amp;"."&amp;GRANTS!K210&amp;"."&amp;$C$5</f>
        <v>2070.uifsm.I18.Jn21</v>
      </c>
      <c r="F210" s="305">
        <f t="shared" ca="1" si="8"/>
        <v>44361</v>
      </c>
      <c r="G210" s="306">
        <f>GRANTS!S210</f>
        <v>0</v>
      </c>
      <c r="H210" s="124">
        <f t="shared" ca="1" si="9"/>
        <v>44361</v>
      </c>
      <c r="I210" s="125">
        <v>0</v>
      </c>
      <c r="J210" s="304" t="str">
        <f>LEFT(GRANTS!D210,20)&amp;"."&amp;GRANTSPAY!E210</f>
        <v>Sunnyfields Primary .2070.uifsm.I18.Jn21</v>
      </c>
      <c r="K210" s="120" t="b">
        <v>1</v>
      </c>
      <c r="L210" s="126" t="s">
        <v>3686</v>
      </c>
      <c r="M210" s="120" t="b">
        <v>1</v>
      </c>
      <c r="N210" s="120" t="s">
        <v>3687</v>
      </c>
      <c r="O210" s="307" t="str">
        <f>GRANTS!I210</f>
        <v>10166/543965</v>
      </c>
      <c r="P210" s="120" t="b">
        <v>1</v>
      </c>
      <c r="Q210" s="120" t="b">
        <v>1</v>
      </c>
      <c r="R210" s="120" t="b">
        <v>1</v>
      </c>
      <c r="T210" s="11">
        <f t="shared" si="10"/>
        <v>19</v>
      </c>
      <c r="U210" s="1">
        <f t="shared" si="11"/>
        <v>40</v>
      </c>
    </row>
    <row r="211" spans="1:21" x14ac:dyDescent="0.25">
      <c r="A211" s="117">
        <v>1</v>
      </c>
      <c r="B211" s="118">
        <v>2</v>
      </c>
      <c r="C211" s="303">
        <f>GRANTS!J211</f>
        <v>400100</v>
      </c>
      <c r="D211" s="120" t="b">
        <v>1</v>
      </c>
      <c r="E211" s="304" t="str">
        <f>RIGHT(GRANTS!C211,4)&amp;"."&amp;GRANTS!M211&amp;"."&amp;GRANTS!K211&amp;"."&amp;$C$5</f>
        <v>3316.uifsm.I18.Jn21</v>
      </c>
      <c r="F211" s="305">
        <f t="shared" ca="1" si="8"/>
        <v>44361</v>
      </c>
      <c r="G211" s="306">
        <f>GRANTS!S211</f>
        <v>0</v>
      </c>
      <c r="H211" s="124">
        <f t="shared" ca="1" si="9"/>
        <v>44361</v>
      </c>
      <c r="I211" s="125">
        <v>0</v>
      </c>
      <c r="J211" s="304" t="str">
        <f>LEFT(GRANTS!D211,20)&amp;"."&amp;GRANTSPAY!E211</f>
        <v>Trent  C of E Primar.3316.uifsm.I18.Jn21</v>
      </c>
      <c r="K211" s="120" t="b">
        <v>1</v>
      </c>
      <c r="L211" s="126" t="s">
        <v>3686</v>
      </c>
      <c r="M211" s="120" t="b">
        <v>1</v>
      </c>
      <c r="N211" s="120" t="s">
        <v>3687</v>
      </c>
      <c r="O211" s="307" t="str">
        <f>GRANTS!I211</f>
        <v>10166/543965</v>
      </c>
      <c r="P211" s="120" t="b">
        <v>1</v>
      </c>
      <c r="Q211" s="120" t="b">
        <v>1</v>
      </c>
      <c r="R211" s="120" t="b">
        <v>1</v>
      </c>
      <c r="T211" s="11">
        <f t="shared" si="10"/>
        <v>19</v>
      </c>
      <c r="U211" s="1">
        <f t="shared" si="11"/>
        <v>40</v>
      </c>
    </row>
    <row r="212" spans="1:21" x14ac:dyDescent="0.25">
      <c r="A212" s="117">
        <v>1</v>
      </c>
      <c r="B212" s="118">
        <v>2</v>
      </c>
      <c r="C212" s="303">
        <f>GRANTS!J212</f>
        <v>400101</v>
      </c>
      <c r="D212" s="120" t="b">
        <v>1</v>
      </c>
      <c r="E212" s="304" t="str">
        <f>RIGHT(GRANTS!C212,4)&amp;"."&amp;GRANTS!M212&amp;"."&amp;GRANTS!K212&amp;"."&amp;$C$5</f>
        <v>2055.uifsm.I18.Jn21</v>
      </c>
      <c r="F212" s="305">
        <f t="shared" ca="1" si="8"/>
        <v>44361</v>
      </c>
      <c r="G212" s="306">
        <f>GRANTS!S212</f>
        <v>0</v>
      </c>
      <c r="H212" s="124">
        <f t="shared" ca="1" si="9"/>
        <v>44361</v>
      </c>
      <c r="I212" s="125">
        <v>0</v>
      </c>
      <c r="J212" s="304" t="str">
        <f>LEFT(GRANTS!D212,20)&amp;"."&amp;GRANTSPAY!E212</f>
        <v>Tudor School.2055.uifsm.I18.Jn21</v>
      </c>
      <c r="K212" s="120" t="b">
        <v>1</v>
      </c>
      <c r="L212" s="126" t="s">
        <v>3686</v>
      </c>
      <c r="M212" s="120" t="b">
        <v>1</v>
      </c>
      <c r="N212" s="120" t="s">
        <v>3687</v>
      </c>
      <c r="O212" s="307" t="str">
        <f>GRANTS!I212</f>
        <v>10166/543965</v>
      </c>
      <c r="P212" s="120" t="b">
        <v>1</v>
      </c>
      <c r="Q212" s="120" t="b">
        <v>1</v>
      </c>
      <c r="R212" s="120" t="b">
        <v>1</v>
      </c>
      <c r="T212" s="11">
        <f t="shared" si="10"/>
        <v>19</v>
      </c>
      <c r="U212" s="1">
        <f t="shared" si="11"/>
        <v>32</v>
      </c>
    </row>
    <row r="213" spans="1:21" x14ac:dyDescent="0.25">
      <c r="A213" s="117">
        <v>1</v>
      </c>
      <c r="B213" s="118">
        <v>2</v>
      </c>
      <c r="C213" s="303">
        <f>GRANTS!J213</f>
        <v>400053</v>
      </c>
      <c r="D213" s="120" t="b">
        <v>1</v>
      </c>
      <c r="E213" s="304" t="str">
        <f>RIGHT(GRANTS!C213,4)&amp;"."&amp;GRANTS!M213&amp;"."&amp;GRANTS!K213&amp;"."&amp;$C$5</f>
        <v>2057.uifsm.I18.Jn21</v>
      </c>
      <c r="F213" s="305">
        <f t="shared" ref="F213:F240" ca="1" si="12">TODAY()</f>
        <v>44361</v>
      </c>
      <c r="G213" s="306">
        <f>GRANTS!S213</f>
        <v>0</v>
      </c>
      <c r="H213" s="124">
        <f t="shared" ref="H213:H240" ca="1" si="13">F213</f>
        <v>44361</v>
      </c>
      <c r="I213" s="125">
        <v>0</v>
      </c>
      <c r="J213" s="304" t="str">
        <f>LEFT(GRANTS!D213,20)&amp;"."&amp;GRANTSPAY!E213</f>
        <v>Underhill School.2057.uifsm.I18.Jn21</v>
      </c>
      <c r="K213" s="120" t="b">
        <v>1</v>
      </c>
      <c r="L213" s="126" t="s">
        <v>3686</v>
      </c>
      <c r="M213" s="120" t="b">
        <v>1</v>
      </c>
      <c r="N213" s="120" t="s">
        <v>3687</v>
      </c>
      <c r="O213" s="307" t="str">
        <f>GRANTS!I213</f>
        <v>10166/543965</v>
      </c>
      <c r="P213" s="120" t="b">
        <v>1</v>
      </c>
      <c r="Q213" s="120" t="b">
        <v>1</v>
      </c>
      <c r="R213" s="120" t="b">
        <v>1</v>
      </c>
      <c r="T213" s="11">
        <f t="shared" ref="T213:T240" si="14">LEN(E213)</f>
        <v>19</v>
      </c>
      <c r="U213" s="1">
        <f t="shared" ref="U213:U240" si="15">LEN(J213)</f>
        <v>36</v>
      </c>
    </row>
    <row r="214" spans="1:21" x14ac:dyDescent="0.25">
      <c r="A214" s="117">
        <v>1</v>
      </c>
      <c r="B214" s="118">
        <v>2</v>
      </c>
      <c r="C214" s="303">
        <f>GRANTS!J214</f>
        <v>400111</v>
      </c>
      <c r="D214" s="120" t="b">
        <v>1</v>
      </c>
      <c r="E214" s="304" t="str">
        <f>RIGHT(GRANTS!C214,4)&amp;"."&amp;GRANTS!M214&amp;"."&amp;GRANTS!K214&amp;"."&amp;$C$5</f>
        <v>2076.uifsm.I18.Jn21</v>
      </c>
      <c r="F214" s="305">
        <f t="shared" ca="1" si="12"/>
        <v>44361</v>
      </c>
      <c r="G214" s="306">
        <f>GRANTS!S214</f>
        <v>0</v>
      </c>
      <c r="H214" s="124">
        <f t="shared" ca="1" si="13"/>
        <v>44361</v>
      </c>
      <c r="I214" s="125">
        <v>0</v>
      </c>
      <c r="J214" s="304" t="str">
        <f>LEFT(GRANTS!D214,20)&amp;"."&amp;GRANTSPAY!E214</f>
        <v>Wessex  Gardens Prim.2076.uifsm.I18.Jn21</v>
      </c>
      <c r="K214" s="120" t="b">
        <v>1</v>
      </c>
      <c r="L214" s="126" t="s">
        <v>3686</v>
      </c>
      <c r="M214" s="120" t="b">
        <v>1</v>
      </c>
      <c r="N214" s="120" t="s">
        <v>3687</v>
      </c>
      <c r="O214" s="307" t="str">
        <f>GRANTS!I214</f>
        <v>10166/543965</v>
      </c>
      <c r="P214" s="120" t="b">
        <v>1</v>
      </c>
      <c r="Q214" s="120" t="b">
        <v>1</v>
      </c>
      <c r="R214" s="120" t="b">
        <v>1</v>
      </c>
      <c r="T214" s="11">
        <f t="shared" si="14"/>
        <v>19</v>
      </c>
      <c r="U214" s="1">
        <f t="shared" si="15"/>
        <v>40</v>
      </c>
    </row>
    <row r="215" spans="1:21" x14ac:dyDescent="0.25">
      <c r="A215" s="117">
        <v>1</v>
      </c>
      <c r="B215" s="118">
        <v>2</v>
      </c>
      <c r="C215" s="303">
        <f>GRANTS!J215</f>
        <v>400011</v>
      </c>
      <c r="D215" s="120" t="b">
        <v>1</v>
      </c>
      <c r="E215" s="304" t="str">
        <f>RIGHT(GRANTS!C215,4)&amp;"."&amp;GRANTS!M215&amp;"."&amp;GRANTS!K215&amp;"."&amp;$C$5</f>
        <v>2060.uifsm.I18.Jn21</v>
      </c>
      <c r="F215" s="305">
        <f t="shared" ca="1" si="12"/>
        <v>44361</v>
      </c>
      <c r="G215" s="306">
        <f>GRANTS!S215</f>
        <v>0</v>
      </c>
      <c r="H215" s="124">
        <f t="shared" ca="1" si="13"/>
        <v>44361</v>
      </c>
      <c r="I215" s="125">
        <v>0</v>
      </c>
      <c r="J215" s="304" t="str">
        <f>LEFT(GRANTS!D215,20)&amp;"."&amp;GRANTSPAY!E215</f>
        <v>Whitings Hill Primar.2060.uifsm.I18.Jn21</v>
      </c>
      <c r="K215" s="120" t="b">
        <v>1</v>
      </c>
      <c r="L215" s="126" t="s">
        <v>3686</v>
      </c>
      <c r="M215" s="120" t="b">
        <v>1</v>
      </c>
      <c r="N215" s="120" t="s">
        <v>3687</v>
      </c>
      <c r="O215" s="307" t="str">
        <f>GRANTS!I215</f>
        <v>10166/543965</v>
      </c>
      <c r="P215" s="120" t="b">
        <v>1</v>
      </c>
      <c r="Q215" s="120" t="b">
        <v>1</v>
      </c>
      <c r="R215" s="120" t="b">
        <v>1</v>
      </c>
      <c r="T215" s="11">
        <f t="shared" si="14"/>
        <v>19</v>
      </c>
      <c r="U215" s="1">
        <f t="shared" si="15"/>
        <v>40</v>
      </c>
    </row>
    <row r="216" spans="1:21" x14ac:dyDescent="0.25">
      <c r="A216" s="117">
        <v>1</v>
      </c>
      <c r="B216" s="118">
        <v>2</v>
      </c>
      <c r="C216" s="303">
        <f>GRANTS!J216</f>
        <v>400117</v>
      </c>
      <c r="D216" s="120" t="b">
        <v>1</v>
      </c>
      <c r="E216" s="304" t="str">
        <f>RIGHT(GRANTS!C216,4)&amp;"."&amp;GRANTS!M216&amp;"."&amp;GRANTS!K216&amp;"."&amp;$C$5</f>
        <v>3518.uifsm.I18.Jn21</v>
      </c>
      <c r="F216" s="305">
        <f t="shared" ca="1" si="12"/>
        <v>44361</v>
      </c>
      <c r="G216" s="306">
        <f>GRANTS!S216</f>
        <v>0</v>
      </c>
      <c r="H216" s="124">
        <f t="shared" ca="1" si="13"/>
        <v>44361</v>
      </c>
      <c r="I216" s="125">
        <v>0</v>
      </c>
      <c r="J216" s="304" t="str">
        <f>LEFT(GRANTS!D216,20)&amp;"."&amp;GRANTSPAY!E216</f>
        <v>Woodcroft Primary Sc.3518.uifsm.I18.Jn21</v>
      </c>
      <c r="K216" s="120" t="b">
        <v>1</v>
      </c>
      <c r="L216" s="126" t="s">
        <v>3686</v>
      </c>
      <c r="M216" s="120" t="b">
        <v>1</v>
      </c>
      <c r="N216" s="120" t="s">
        <v>3687</v>
      </c>
      <c r="O216" s="307" t="str">
        <f>GRANTS!I216</f>
        <v>10166/543965</v>
      </c>
      <c r="P216" s="120" t="b">
        <v>1</v>
      </c>
      <c r="Q216" s="120" t="b">
        <v>1</v>
      </c>
      <c r="R216" s="120" t="b">
        <v>1</v>
      </c>
      <c r="T216" s="11">
        <f t="shared" si="14"/>
        <v>19</v>
      </c>
      <c r="U216" s="1">
        <f t="shared" si="15"/>
        <v>40</v>
      </c>
    </row>
    <row r="217" spans="1:21" x14ac:dyDescent="0.25">
      <c r="A217" s="117">
        <v>1</v>
      </c>
      <c r="B217" s="118">
        <v>2</v>
      </c>
      <c r="C217" s="303">
        <f>GRANTS!J217</f>
        <v>400004</v>
      </c>
      <c r="D217" s="120" t="b">
        <v>1</v>
      </c>
      <c r="E217" s="304" t="str">
        <f>RIGHT(GRANTS!C217,4)&amp;"."&amp;GRANTS!M217&amp;"."&amp;GRANTS!K217&amp;"."&amp;$C$5</f>
        <v>2054.uifsm.I18.Jn21</v>
      </c>
      <c r="F217" s="305">
        <f t="shared" ca="1" si="12"/>
        <v>44361</v>
      </c>
      <c r="G217" s="306">
        <f>GRANTS!S217</f>
        <v>0</v>
      </c>
      <c r="H217" s="124">
        <f t="shared" ca="1" si="13"/>
        <v>44361</v>
      </c>
      <c r="I217" s="125">
        <v>0</v>
      </c>
      <c r="J217" s="304" t="str">
        <f>LEFT(GRANTS!D217,20)&amp;"."&amp;GRANTSPAY!E217</f>
        <v>Woodridge  Primary S.2054.uifsm.I18.Jn21</v>
      </c>
      <c r="K217" s="120" t="b">
        <v>1</v>
      </c>
      <c r="L217" s="126" t="s">
        <v>3686</v>
      </c>
      <c r="M217" s="120" t="b">
        <v>1</v>
      </c>
      <c r="N217" s="120" t="s">
        <v>3687</v>
      </c>
      <c r="O217" s="307" t="str">
        <f>GRANTS!I217</f>
        <v>10166/543965</v>
      </c>
      <c r="P217" s="120" t="b">
        <v>1</v>
      </c>
      <c r="Q217" s="120" t="b">
        <v>1</v>
      </c>
      <c r="R217" s="120" t="b">
        <v>1</v>
      </c>
      <c r="T217" s="11">
        <f t="shared" si="14"/>
        <v>19</v>
      </c>
      <c r="U217" s="1">
        <f t="shared" si="15"/>
        <v>40</v>
      </c>
    </row>
    <row r="218" spans="1:21" x14ac:dyDescent="0.25">
      <c r="A218" s="117">
        <v>1</v>
      </c>
      <c r="B218" s="118">
        <v>2</v>
      </c>
      <c r="C218" s="303">
        <f>GRANTS!J218</f>
        <v>400034</v>
      </c>
      <c r="D218" s="120" t="b">
        <v>1</v>
      </c>
      <c r="E218" s="304" t="str">
        <f>RIGHT(GRANTS!C218,4)&amp;"."&amp;GRANTS!M218&amp;"."&amp;GRANTS!K218&amp;"."&amp;$C$5</f>
        <v>7005.uifsm.I18.Jn21</v>
      </c>
      <c r="F218" s="305">
        <f t="shared" ca="1" si="12"/>
        <v>44361</v>
      </c>
      <c r="G218" s="306">
        <f>GRANTS!S218</f>
        <v>0</v>
      </c>
      <c r="H218" s="124">
        <f t="shared" ca="1" si="13"/>
        <v>44361</v>
      </c>
      <c r="I218" s="125">
        <v>0</v>
      </c>
      <c r="J218" s="304" t="str">
        <f>LEFT(GRANTS!D218,20)&amp;"."&amp;GRANTSPAY!E218</f>
        <v>Northway.7005.uifsm.I18.Jn21</v>
      </c>
      <c r="K218" s="120" t="b">
        <v>1</v>
      </c>
      <c r="L218" s="126" t="s">
        <v>3686</v>
      </c>
      <c r="M218" s="120" t="b">
        <v>1</v>
      </c>
      <c r="N218" s="120" t="s">
        <v>3687</v>
      </c>
      <c r="O218" s="307" t="str">
        <f>GRANTS!I218</f>
        <v>10168/543965</v>
      </c>
      <c r="P218" s="120" t="b">
        <v>1</v>
      </c>
      <c r="Q218" s="120" t="b">
        <v>1</v>
      </c>
      <c r="R218" s="120" t="b">
        <v>1</v>
      </c>
      <c r="T218" s="11">
        <f t="shared" si="14"/>
        <v>19</v>
      </c>
      <c r="U218" s="1">
        <f t="shared" si="15"/>
        <v>28</v>
      </c>
    </row>
    <row r="219" spans="1:21" x14ac:dyDescent="0.25">
      <c r="A219" s="117">
        <v>1</v>
      </c>
      <c r="B219" s="118">
        <v>2</v>
      </c>
      <c r="C219" s="303">
        <f>GRANTS!J219</f>
        <v>400091</v>
      </c>
      <c r="D219" s="120" t="b">
        <v>1</v>
      </c>
      <c r="E219" s="304" t="str">
        <f>RIGHT(GRANTS!C219,4)&amp;"."&amp;GRANTS!M219&amp;"."&amp;GRANTS!K219&amp;"."&amp;$C$5</f>
        <v>7009.uifsm.I18.Jn21</v>
      </c>
      <c r="F219" s="305">
        <f t="shared" ca="1" si="12"/>
        <v>44361</v>
      </c>
      <c r="G219" s="306">
        <f>GRANTS!S219</f>
        <v>0</v>
      </c>
      <c r="H219" s="124">
        <f t="shared" ca="1" si="13"/>
        <v>44361</v>
      </c>
      <c r="I219" s="125">
        <v>0</v>
      </c>
      <c r="J219" s="304" t="str">
        <f>LEFT(GRANTS!D219,20)&amp;"."&amp;GRANTSPAY!E219</f>
        <v>Oakleigh.7009.uifsm.I18.Jn21</v>
      </c>
      <c r="K219" s="120" t="b">
        <v>1</v>
      </c>
      <c r="L219" s="126" t="s">
        <v>3686</v>
      </c>
      <c r="M219" s="120" t="b">
        <v>1</v>
      </c>
      <c r="N219" s="120" t="s">
        <v>3687</v>
      </c>
      <c r="O219" s="307" t="str">
        <f>GRANTS!I219</f>
        <v>10168/543965</v>
      </c>
      <c r="P219" s="120" t="b">
        <v>1</v>
      </c>
      <c r="Q219" s="120" t="b">
        <v>1</v>
      </c>
      <c r="R219" s="120" t="b">
        <v>1</v>
      </c>
      <c r="T219" s="11">
        <f t="shared" si="14"/>
        <v>19</v>
      </c>
      <c r="U219" s="1">
        <f t="shared" si="15"/>
        <v>28</v>
      </c>
    </row>
    <row r="220" spans="1:21" x14ac:dyDescent="0.25">
      <c r="A220" s="117">
        <v>1</v>
      </c>
      <c r="B220" s="118">
        <v>2</v>
      </c>
      <c r="C220" s="303">
        <f>GRANTS!J220</f>
        <v>400135</v>
      </c>
      <c r="D220" s="120" t="b">
        <v>1</v>
      </c>
      <c r="E220" s="304" t="str">
        <f>RIGHT(GRANTS!C220,4)&amp;"."&amp;GRANTS!M220&amp;"."&amp;GRANTS!K220&amp;"."&amp;$C$5</f>
        <v>3521.uifsm.I18.Jn21</v>
      </c>
      <c r="F220" s="305">
        <f t="shared" ca="1" si="12"/>
        <v>44361</v>
      </c>
      <c r="G220" s="306">
        <f>GRANTS!S220</f>
        <v>0</v>
      </c>
      <c r="H220" s="124">
        <f t="shared" ca="1" si="13"/>
        <v>44361</v>
      </c>
      <c r="I220" s="125">
        <v>0</v>
      </c>
      <c r="J220" s="304" t="str">
        <f>LEFT(GRANTS!D220,20)&amp;"."&amp;GRANTSPAY!E220</f>
        <v>St Mary's &amp; St John'.3521.uifsm.I18.Jn21</v>
      </c>
      <c r="K220" s="120" t="b">
        <v>1</v>
      </c>
      <c r="L220" s="126" t="s">
        <v>3686</v>
      </c>
      <c r="M220" s="120" t="b">
        <v>1</v>
      </c>
      <c r="N220" s="120" t="s">
        <v>3687</v>
      </c>
      <c r="O220" s="307" t="str">
        <f>GRANTS!I220</f>
        <v>11329/543965</v>
      </c>
      <c r="P220" s="120" t="b">
        <v>1</v>
      </c>
      <c r="Q220" s="120" t="b">
        <v>1</v>
      </c>
      <c r="R220" s="120" t="b">
        <v>1</v>
      </c>
      <c r="T220" s="11">
        <f t="shared" si="14"/>
        <v>19</v>
      </c>
      <c r="U220" s="1">
        <f t="shared" si="15"/>
        <v>40</v>
      </c>
    </row>
    <row r="221" spans="1:21" x14ac:dyDescent="0.25">
      <c r="A221" s="117">
        <v>1</v>
      </c>
      <c r="B221" s="118">
        <v>2</v>
      </c>
      <c r="C221" s="303">
        <f>GRANTS!J221</f>
        <v>0</v>
      </c>
      <c r="D221" s="120" t="b">
        <v>1</v>
      </c>
      <c r="E221" s="304" t="str">
        <f>RIGHT(GRANTS!C221,4)&amp;"."&amp;GRANTS!M221&amp;"."&amp;GRANTS!K221&amp;"."&amp;$C$5</f>
        <v>...Jn21</v>
      </c>
      <c r="F221" s="305">
        <f t="shared" ca="1" si="12"/>
        <v>44361</v>
      </c>
      <c r="G221" s="306">
        <f>GRANTS!S221</f>
        <v>0</v>
      </c>
      <c r="H221" s="124">
        <f t="shared" ca="1" si="13"/>
        <v>44361</v>
      </c>
      <c r="I221" s="125">
        <v>0</v>
      </c>
      <c r="J221" s="304" t="str">
        <f>LEFT(GRANTS!D221,20)&amp;"."&amp;GRANTSPAY!E221</f>
        <v>....Jn21</v>
      </c>
      <c r="K221" s="120" t="b">
        <v>1</v>
      </c>
      <c r="L221" s="126" t="s">
        <v>3686</v>
      </c>
      <c r="M221" s="120" t="b">
        <v>1</v>
      </c>
      <c r="N221" s="120" t="s">
        <v>3687</v>
      </c>
      <c r="O221" s="307">
        <f>GRANTS!I221</f>
        <v>0</v>
      </c>
      <c r="P221" s="120" t="b">
        <v>1</v>
      </c>
      <c r="Q221" s="120" t="b">
        <v>1</v>
      </c>
      <c r="R221" s="120" t="b">
        <v>1</v>
      </c>
      <c r="T221" s="11">
        <f t="shared" si="14"/>
        <v>7</v>
      </c>
      <c r="U221" s="1">
        <f t="shared" si="15"/>
        <v>8</v>
      </c>
    </row>
    <row r="222" spans="1:21" x14ac:dyDescent="0.25">
      <c r="A222" s="117">
        <v>1</v>
      </c>
      <c r="B222" s="118">
        <v>2</v>
      </c>
      <c r="C222" s="303">
        <f>GRANTS!J222</f>
        <v>0</v>
      </c>
      <c r="D222" s="120" t="b">
        <v>1</v>
      </c>
      <c r="E222" s="304" t="str">
        <f>RIGHT(GRANTS!C222,4)&amp;"."&amp;GRANTS!M222&amp;"."&amp;GRANTS!K222&amp;"."&amp;$C$5</f>
        <v>...Jn21</v>
      </c>
      <c r="F222" s="305">
        <f t="shared" ca="1" si="12"/>
        <v>44361</v>
      </c>
      <c r="G222" s="306">
        <f>GRANTS!S222</f>
        <v>0</v>
      </c>
      <c r="H222" s="124">
        <f t="shared" ca="1" si="13"/>
        <v>44361</v>
      </c>
      <c r="I222" s="125">
        <v>0</v>
      </c>
      <c r="J222" s="304" t="str">
        <f>LEFT(GRANTS!D222,20)&amp;"."&amp;GRANTSPAY!E222</f>
        <v>....Jn21</v>
      </c>
      <c r="K222" s="120" t="b">
        <v>1</v>
      </c>
      <c r="L222" s="126" t="s">
        <v>3686</v>
      </c>
      <c r="M222" s="120" t="b">
        <v>1</v>
      </c>
      <c r="N222" s="120" t="s">
        <v>3687</v>
      </c>
      <c r="O222" s="307">
        <f>GRANTS!I222</f>
        <v>0</v>
      </c>
      <c r="P222" s="120" t="b">
        <v>1</v>
      </c>
      <c r="Q222" s="120" t="b">
        <v>1</v>
      </c>
      <c r="R222" s="120" t="b">
        <v>1</v>
      </c>
      <c r="T222" s="11">
        <f t="shared" si="14"/>
        <v>7</v>
      </c>
      <c r="U222" s="1">
        <f t="shared" si="15"/>
        <v>8</v>
      </c>
    </row>
    <row r="223" spans="1:21" x14ac:dyDescent="0.25">
      <c r="A223" s="117">
        <v>1</v>
      </c>
      <c r="B223" s="118">
        <v>2</v>
      </c>
      <c r="C223" s="303">
        <f>GRANTS!J223</f>
        <v>0</v>
      </c>
      <c r="D223" s="120" t="b">
        <v>1</v>
      </c>
      <c r="E223" s="304" t="str">
        <f>RIGHT(GRANTS!C223,4)&amp;"."&amp;GRANTS!M223&amp;"."&amp;GRANTS!K223&amp;"."&amp;$C$5</f>
        <v>...Jn21</v>
      </c>
      <c r="F223" s="305">
        <f t="shared" ca="1" si="12"/>
        <v>44361</v>
      </c>
      <c r="G223" s="306">
        <f>GRANTS!S223</f>
        <v>0</v>
      </c>
      <c r="H223" s="124">
        <f t="shared" ca="1" si="13"/>
        <v>44361</v>
      </c>
      <c r="I223" s="125">
        <v>0</v>
      </c>
      <c r="J223" s="304" t="str">
        <f>LEFT(GRANTS!D223,20)&amp;"."&amp;GRANTSPAY!E223</f>
        <v>....Jn21</v>
      </c>
      <c r="K223" s="120" t="b">
        <v>1</v>
      </c>
      <c r="L223" s="126" t="s">
        <v>3686</v>
      </c>
      <c r="M223" s="120" t="b">
        <v>1</v>
      </c>
      <c r="N223" s="120" t="s">
        <v>3687</v>
      </c>
      <c r="O223" s="307">
        <f>GRANTS!I223</f>
        <v>0</v>
      </c>
      <c r="P223" s="120" t="b">
        <v>1</v>
      </c>
      <c r="Q223" s="120" t="b">
        <v>1</v>
      </c>
      <c r="R223" s="120" t="b">
        <v>1</v>
      </c>
      <c r="T223" s="11">
        <f t="shared" si="14"/>
        <v>7</v>
      </c>
      <c r="U223" s="1">
        <f t="shared" si="15"/>
        <v>8</v>
      </c>
    </row>
    <row r="224" spans="1:21" x14ac:dyDescent="0.25">
      <c r="A224" s="117">
        <v>1</v>
      </c>
      <c r="B224" s="118">
        <v>2</v>
      </c>
      <c r="C224" s="303">
        <f>GRANTS!J224</f>
        <v>0</v>
      </c>
      <c r="D224" s="120" t="b">
        <v>1</v>
      </c>
      <c r="E224" s="304" t="str">
        <f>RIGHT(GRANTS!C224,4)&amp;"."&amp;GRANTS!M224&amp;"."&amp;GRANTS!K224&amp;"."&amp;$C$5</f>
        <v>...Jn21</v>
      </c>
      <c r="F224" s="305">
        <f t="shared" ca="1" si="12"/>
        <v>44361</v>
      </c>
      <c r="G224" s="306">
        <f>GRANTS!S224</f>
        <v>0</v>
      </c>
      <c r="H224" s="124">
        <f t="shared" ca="1" si="13"/>
        <v>44361</v>
      </c>
      <c r="I224" s="125">
        <v>0</v>
      </c>
      <c r="J224" s="304" t="str">
        <f>LEFT(GRANTS!D224,20)&amp;"."&amp;GRANTSPAY!E224</f>
        <v>....Jn21</v>
      </c>
      <c r="K224" s="120" t="b">
        <v>1</v>
      </c>
      <c r="L224" s="126" t="s">
        <v>3686</v>
      </c>
      <c r="M224" s="120" t="b">
        <v>1</v>
      </c>
      <c r="N224" s="120" t="s">
        <v>3687</v>
      </c>
      <c r="O224" s="307">
        <f>GRANTS!I224</f>
        <v>0</v>
      </c>
      <c r="P224" s="120" t="b">
        <v>1</v>
      </c>
      <c r="Q224" s="120" t="b">
        <v>1</v>
      </c>
      <c r="R224" s="120" t="b">
        <v>1</v>
      </c>
      <c r="T224" s="11">
        <f t="shared" si="14"/>
        <v>7</v>
      </c>
      <c r="U224" s="1">
        <f t="shared" si="15"/>
        <v>8</v>
      </c>
    </row>
    <row r="225" spans="1:21" x14ac:dyDescent="0.25">
      <c r="A225" s="117">
        <v>1</v>
      </c>
      <c r="B225" s="118">
        <v>2</v>
      </c>
      <c r="C225" s="303">
        <f>GRANTS!J225</f>
        <v>0</v>
      </c>
      <c r="D225" s="120" t="b">
        <v>1</v>
      </c>
      <c r="E225" s="304" t="str">
        <f>RIGHT(GRANTS!C225,4)&amp;"."&amp;GRANTS!M225&amp;"."&amp;GRANTS!K225&amp;"."&amp;$C$5</f>
        <v>...Jn21</v>
      </c>
      <c r="F225" s="305">
        <f t="shared" ca="1" si="12"/>
        <v>44361</v>
      </c>
      <c r="G225" s="306">
        <f>GRANTS!S225</f>
        <v>0</v>
      </c>
      <c r="H225" s="124">
        <f t="shared" ca="1" si="13"/>
        <v>44361</v>
      </c>
      <c r="I225" s="125">
        <v>0</v>
      </c>
      <c r="J225" s="304" t="str">
        <f>LEFT(GRANTS!D225,20)&amp;"."&amp;GRANTSPAY!E225</f>
        <v>....Jn21</v>
      </c>
      <c r="K225" s="120" t="b">
        <v>1</v>
      </c>
      <c r="L225" s="126" t="s">
        <v>3686</v>
      </c>
      <c r="M225" s="120" t="b">
        <v>1</v>
      </c>
      <c r="N225" s="120" t="s">
        <v>3687</v>
      </c>
      <c r="O225" s="307">
        <f>GRANTS!I225</f>
        <v>0</v>
      </c>
      <c r="P225" s="120" t="b">
        <v>1</v>
      </c>
      <c r="Q225" s="120" t="b">
        <v>1</v>
      </c>
      <c r="R225" s="120" t="b">
        <v>1</v>
      </c>
      <c r="T225" s="11">
        <f t="shared" si="14"/>
        <v>7</v>
      </c>
      <c r="U225" s="1">
        <f t="shared" si="15"/>
        <v>8</v>
      </c>
    </row>
    <row r="226" spans="1:21" x14ac:dyDescent="0.25">
      <c r="A226" s="117">
        <v>1</v>
      </c>
      <c r="B226" s="118">
        <v>2</v>
      </c>
      <c r="C226" s="303">
        <f>GRANTS!J226</f>
        <v>0</v>
      </c>
      <c r="D226" s="120" t="b">
        <v>1</v>
      </c>
      <c r="E226" s="304" t="str">
        <f>RIGHT(GRANTS!C226,4)&amp;"."&amp;GRANTS!M226&amp;"."&amp;GRANTS!K226&amp;"."&amp;$C$5</f>
        <v>...Jn21</v>
      </c>
      <c r="F226" s="305">
        <f t="shared" ca="1" si="12"/>
        <v>44361</v>
      </c>
      <c r="G226" s="306">
        <f>GRANTS!S226</f>
        <v>0</v>
      </c>
      <c r="H226" s="124">
        <f t="shared" ca="1" si="13"/>
        <v>44361</v>
      </c>
      <c r="I226" s="125">
        <v>0</v>
      </c>
      <c r="J226" s="304" t="str">
        <f>LEFT(GRANTS!D226,20)&amp;"."&amp;GRANTSPAY!E226</f>
        <v>....Jn21</v>
      </c>
      <c r="K226" s="120" t="b">
        <v>1</v>
      </c>
      <c r="L226" s="126" t="s">
        <v>3686</v>
      </c>
      <c r="M226" s="120" t="b">
        <v>1</v>
      </c>
      <c r="N226" s="120" t="s">
        <v>3687</v>
      </c>
      <c r="O226" s="307">
        <f>GRANTS!I226</f>
        <v>0</v>
      </c>
      <c r="P226" s="120" t="b">
        <v>1</v>
      </c>
      <c r="Q226" s="120" t="b">
        <v>1</v>
      </c>
      <c r="R226" s="120" t="b">
        <v>1</v>
      </c>
      <c r="T226" s="11">
        <f t="shared" si="14"/>
        <v>7</v>
      </c>
      <c r="U226" s="1">
        <f t="shared" si="15"/>
        <v>8</v>
      </c>
    </row>
    <row r="227" spans="1:21" x14ac:dyDescent="0.25">
      <c r="A227" s="117">
        <v>1</v>
      </c>
      <c r="B227" s="118">
        <v>2</v>
      </c>
      <c r="C227" s="303">
        <f>GRANTS!J227</f>
        <v>0</v>
      </c>
      <c r="D227" s="120" t="b">
        <v>1</v>
      </c>
      <c r="E227" s="304" t="str">
        <f>RIGHT(GRANTS!C227,4)&amp;"."&amp;GRANTS!M227&amp;"."&amp;GRANTS!K227&amp;"."&amp;$C$5</f>
        <v>...Jn21</v>
      </c>
      <c r="F227" s="305">
        <f t="shared" ca="1" si="12"/>
        <v>44361</v>
      </c>
      <c r="G227" s="306">
        <f>GRANTS!S227</f>
        <v>0</v>
      </c>
      <c r="H227" s="124">
        <f t="shared" ca="1" si="13"/>
        <v>44361</v>
      </c>
      <c r="I227" s="125">
        <v>0</v>
      </c>
      <c r="J227" s="304" t="str">
        <f>LEFT(GRANTS!D227,20)&amp;"."&amp;GRANTSPAY!E227</f>
        <v>....Jn21</v>
      </c>
      <c r="K227" s="120" t="b">
        <v>1</v>
      </c>
      <c r="L227" s="126" t="s">
        <v>3686</v>
      </c>
      <c r="M227" s="120" t="b">
        <v>1</v>
      </c>
      <c r="N227" s="120" t="s">
        <v>3687</v>
      </c>
      <c r="O227" s="307">
        <f>GRANTS!I227</f>
        <v>0</v>
      </c>
      <c r="P227" s="120" t="b">
        <v>1</v>
      </c>
      <c r="Q227" s="120" t="b">
        <v>1</v>
      </c>
      <c r="R227" s="120" t="b">
        <v>1</v>
      </c>
      <c r="T227" s="11">
        <f t="shared" si="14"/>
        <v>7</v>
      </c>
      <c r="U227" s="1">
        <f t="shared" si="15"/>
        <v>8</v>
      </c>
    </row>
    <row r="228" spans="1:21" x14ac:dyDescent="0.25">
      <c r="A228" s="117">
        <v>1</v>
      </c>
      <c r="B228" s="118">
        <v>2</v>
      </c>
      <c r="C228" s="303">
        <f>GRANTS!J228</f>
        <v>0</v>
      </c>
      <c r="D228" s="120" t="b">
        <v>1</v>
      </c>
      <c r="E228" s="304" t="str">
        <f>RIGHT(GRANTS!C228,4)&amp;"."&amp;GRANTS!M228&amp;"."&amp;GRANTS!K228&amp;"."&amp;$C$5</f>
        <v>...Jn21</v>
      </c>
      <c r="F228" s="305">
        <f t="shared" ca="1" si="12"/>
        <v>44361</v>
      </c>
      <c r="G228" s="306">
        <f>GRANTS!S228</f>
        <v>0</v>
      </c>
      <c r="H228" s="124">
        <f t="shared" ca="1" si="13"/>
        <v>44361</v>
      </c>
      <c r="I228" s="125">
        <v>0</v>
      </c>
      <c r="J228" s="304" t="str">
        <f>LEFT(GRANTS!D228,20)&amp;"."&amp;GRANTSPAY!E228</f>
        <v>....Jn21</v>
      </c>
      <c r="K228" s="120" t="b">
        <v>1</v>
      </c>
      <c r="L228" s="126" t="s">
        <v>3686</v>
      </c>
      <c r="M228" s="120" t="b">
        <v>1</v>
      </c>
      <c r="N228" s="120" t="s">
        <v>3687</v>
      </c>
      <c r="O228" s="307">
        <f>GRANTS!I228</f>
        <v>0</v>
      </c>
      <c r="P228" s="120" t="b">
        <v>1</v>
      </c>
      <c r="Q228" s="120" t="b">
        <v>1</v>
      </c>
      <c r="R228" s="120" t="b">
        <v>1</v>
      </c>
      <c r="T228" s="11">
        <f t="shared" si="14"/>
        <v>7</v>
      </c>
      <c r="U228" s="1">
        <f t="shared" si="15"/>
        <v>8</v>
      </c>
    </row>
    <row r="229" spans="1:21" x14ac:dyDescent="0.25">
      <c r="A229" s="117">
        <v>1</v>
      </c>
      <c r="B229" s="118">
        <v>2</v>
      </c>
      <c r="C229" s="303">
        <f>GRANTS!J229</f>
        <v>0</v>
      </c>
      <c r="D229" s="120" t="b">
        <v>1</v>
      </c>
      <c r="E229" s="304" t="str">
        <f>RIGHT(GRANTS!C229,4)&amp;"."&amp;GRANTS!M229&amp;"."&amp;GRANTS!K229&amp;"."&amp;$C$5</f>
        <v>...Jn21</v>
      </c>
      <c r="F229" s="305">
        <f t="shared" ca="1" si="12"/>
        <v>44361</v>
      </c>
      <c r="G229" s="306">
        <f>GRANTS!S229</f>
        <v>0</v>
      </c>
      <c r="H229" s="124">
        <f t="shared" ca="1" si="13"/>
        <v>44361</v>
      </c>
      <c r="I229" s="125">
        <v>0</v>
      </c>
      <c r="J229" s="304" t="str">
        <f>LEFT(GRANTS!D229,20)&amp;"."&amp;GRANTSPAY!E229</f>
        <v>....Jn21</v>
      </c>
      <c r="K229" s="120" t="b">
        <v>1</v>
      </c>
      <c r="L229" s="126" t="s">
        <v>3686</v>
      </c>
      <c r="M229" s="120" t="b">
        <v>1</v>
      </c>
      <c r="N229" s="120" t="s">
        <v>3687</v>
      </c>
      <c r="O229" s="307">
        <f>GRANTS!I229</f>
        <v>0</v>
      </c>
      <c r="P229" s="120" t="b">
        <v>1</v>
      </c>
      <c r="Q229" s="120" t="b">
        <v>1</v>
      </c>
      <c r="R229" s="120" t="b">
        <v>1</v>
      </c>
      <c r="T229" s="11">
        <f t="shared" si="14"/>
        <v>7</v>
      </c>
      <c r="U229" s="1">
        <f t="shared" si="15"/>
        <v>8</v>
      </c>
    </row>
    <row r="230" spans="1:21" x14ac:dyDescent="0.25">
      <c r="A230" s="117">
        <v>1</v>
      </c>
      <c r="B230" s="118">
        <v>2</v>
      </c>
      <c r="C230" s="303">
        <f>GRANTS!J230</f>
        <v>0</v>
      </c>
      <c r="D230" s="120" t="b">
        <v>1</v>
      </c>
      <c r="E230" s="304" t="str">
        <f>RIGHT(GRANTS!C230,4)&amp;"."&amp;GRANTS!M230&amp;"."&amp;GRANTS!K230&amp;"."&amp;$C$5</f>
        <v>...Jn21</v>
      </c>
      <c r="F230" s="305">
        <f t="shared" ca="1" si="12"/>
        <v>44361</v>
      </c>
      <c r="G230" s="306">
        <f>GRANTS!S230</f>
        <v>0</v>
      </c>
      <c r="H230" s="124">
        <f t="shared" ca="1" si="13"/>
        <v>44361</v>
      </c>
      <c r="I230" s="125">
        <v>0</v>
      </c>
      <c r="J230" s="304" t="str">
        <f>LEFT(GRANTS!D230,20)&amp;"."&amp;GRANTSPAY!E230</f>
        <v>....Jn21</v>
      </c>
      <c r="K230" s="120" t="b">
        <v>1</v>
      </c>
      <c r="L230" s="126" t="s">
        <v>3686</v>
      </c>
      <c r="M230" s="120" t="b">
        <v>1</v>
      </c>
      <c r="N230" s="120" t="s">
        <v>3687</v>
      </c>
      <c r="O230" s="307">
        <f>GRANTS!I230</f>
        <v>0</v>
      </c>
      <c r="P230" s="120" t="b">
        <v>1</v>
      </c>
      <c r="Q230" s="120" t="b">
        <v>1</v>
      </c>
      <c r="R230" s="120" t="b">
        <v>1</v>
      </c>
      <c r="T230" s="11">
        <f t="shared" si="14"/>
        <v>7</v>
      </c>
      <c r="U230" s="1">
        <f t="shared" si="15"/>
        <v>8</v>
      </c>
    </row>
    <row r="231" spans="1:21" x14ac:dyDescent="0.25">
      <c r="A231" s="117">
        <v>1</v>
      </c>
      <c r="B231" s="118">
        <v>2</v>
      </c>
      <c r="C231" s="303">
        <f>GRANTS!J231</f>
        <v>0</v>
      </c>
      <c r="D231" s="120" t="b">
        <v>1</v>
      </c>
      <c r="E231" s="304" t="str">
        <f>RIGHT(GRANTS!C231,4)&amp;"."&amp;GRANTS!M231&amp;"."&amp;GRANTS!K231&amp;"."&amp;$C$5</f>
        <v>...Jn21</v>
      </c>
      <c r="F231" s="305">
        <f t="shared" ca="1" si="12"/>
        <v>44361</v>
      </c>
      <c r="G231" s="306">
        <f>GRANTS!S231</f>
        <v>0</v>
      </c>
      <c r="H231" s="124">
        <f t="shared" ca="1" si="13"/>
        <v>44361</v>
      </c>
      <c r="I231" s="125">
        <v>0</v>
      </c>
      <c r="J231" s="304" t="str">
        <f>LEFT(GRANTS!D231,20)&amp;"."&amp;GRANTSPAY!E231</f>
        <v>....Jn21</v>
      </c>
      <c r="K231" s="120" t="b">
        <v>1</v>
      </c>
      <c r="L231" s="126" t="s">
        <v>3686</v>
      </c>
      <c r="M231" s="120" t="b">
        <v>1</v>
      </c>
      <c r="N231" s="120" t="s">
        <v>3687</v>
      </c>
      <c r="O231" s="307">
        <f>GRANTS!I231</f>
        <v>0</v>
      </c>
      <c r="P231" s="120" t="b">
        <v>1</v>
      </c>
      <c r="Q231" s="120" t="b">
        <v>1</v>
      </c>
      <c r="R231" s="120" t="b">
        <v>1</v>
      </c>
      <c r="T231" s="11">
        <f t="shared" si="14"/>
        <v>7</v>
      </c>
      <c r="U231" s="1">
        <f t="shared" si="15"/>
        <v>8</v>
      </c>
    </row>
    <row r="232" spans="1:21" x14ac:dyDescent="0.25">
      <c r="A232" s="117">
        <v>1</v>
      </c>
      <c r="B232" s="118">
        <v>2</v>
      </c>
      <c r="C232" s="303">
        <f>GRANTS!J232</f>
        <v>0</v>
      </c>
      <c r="D232" s="120" t="b">
        <v>1</v>
      </c>
      <c r="E232" s="304" t="str">
        <f>RIGHT(GRANTS!C232,4)&amp;"."&amp;GRANTS!M232&amp;"."&amp;GRANTS!K232&amp;"."&amp;$C$5</f>
        <v>...Jn21</v>
      </c>
      <c r="F232" s="305">
        <f t="shared" ca="1" si="12"/>
        <v>44361</v>
      </c>
      <c r="G232" s="306">
        <f>GRANTS!S232</f>
        <v>0</v>
      </c>
      <c r="H232" s="124">
        <f t="shared" ca="1" si="13"/>
        <v>44361</v>
      </c>
      <c r="I232" s="125">
        <v>0</v>
      </c>
      <c r="J232" s="304" t="str">
        <f>LEFT(GRANTS!D232,20)&amp;"."&amp;GRANTSPAY!E232</f>
        <v>....Jn21</v>
      </c>
      <c r="K232" s="120" t="b">
        <v>1</v>
      </c>
      <c r="L232" s="126" t="s">
        <v>3686</v>
      </c>
      <c r="M232" s="120" t="b">
        <v>1</v>
      </c>
      <c r="N232" s="120" t="s">
        <v>3687</v>
      </c>
      <c r="O232" s="307">
        <f>GRANTS!I232</f>
        <v>0</v>
      </c>
      <c r="P232" s="120" t="b">
        <v>1</v>
      </c>
      <c r="Q232" s="120" t="b">
        <v>1</v>
      </c>
      <c r="R232" s="120" t="b">
        <v>1</v>
      </c>
      <c r="T232" s="11">
        <f t="shared" si="14"/>
        <v>7</v>
      </c>
      <c r="U232" s="1">
        <f t="shared" si="15"/>
        <v>8</v>
      </c>
    </row>
    <row r="233" spans="1:21" x14ac:dyDescent="0.25">
      <c r="A233" s="117">
        <v>1</v>
      </c>
      <c r="B233" s="118">
        <v>2</v>
      </c>
      <c r="C233" s="303">
        <f>GRANTS!J233</f>
        <v>0</v>
      </c>
      <c r="D233" s="120" t="b">
        <v>1</v>
      </c>
      <c r="E233" s="304" t="str">
        <f>RIGHT(GRANTS!C233,4)&amp;"."&amp;GRANTS!M233&amp;"."&amp;GRANTS!K233&amp;"."&amp;$C$5</f>
        <v>...Jn21</v>
      </c>
      <c r="F233" s="305">
        <f t="shared" ca="1" si="12"/>
        <v>44361</v>
      </c>
      <c r="G233" s="306">
        <f>GRANTS!S233</f>
        <v>0</v>
      </c>
      <c r="H233" s="124">
        <f t="shared" ca="1" si="13"/>
        <v>44361</v>
      </c>
      <c r="I233" s="125">
        <v>0</v>
      </c>
      <c r="J233" s="304" t="str">
        <f>LEFT(GRANTS!D233,20)&amp;"."&amp;GRANTSPAY!E233</f>
        <v>....Jn21</v>
      </c>
      <c r="K233" s="120" t="b">
        <v>1</v>
      </c>
      <c r="L233" s="126" t="s">
        <v>3686</v>
      </c>
      <c r="M233" s="120" t="b">
        <v>1</v>
      </c>
      <c r="N233" s="120" t="s">
        <v>3687</v>
      </c>
      <c r="O233" s="307">
        <f>GRANTS!I233</f>
        <v>0</v>
      </c>
      <c r="P233" s="120" t="b">
        <v>1</v>
      </c>
      <c r="Q233" s="120" t="b">
        <v>1</v>
      </c>
      <c r="R233" s="120" t="b">
        <v>1</v>
      </c>
      <c r="T233" s="11">
        <f t="shared" si="14"/>
        <v>7</v>
      </c>
      <c r="U233" s="1">
        <f t="shared" si="15"/>
        <v>8</v>
      </c>
    </row>
    <row r="234" spans="1:21" x14ac:dyDescent="0.25">
      <c r="A234" s="117">
        <v>1</v>
      </c>
      <c r="B234" s="118">
        <v>2</v>
      </c>
      <c r="C234" s="303">
        <f>GRANTS!J234</f>
        <v>0</v>
      </c>
      <c r="D234" s="120" t="b">
        <v>1</v>
      </c>
      <c r="E234" s="304" t="str">
        <f>RIGHT(GRANTS!C234,4)&amp;"."&amp;GRANTS!M234&amp;"."&amp;GRANTS!K234&amp;"."&amp;$C$5</f>
        <v>...Jn21</v>
      </c>
      <c r="F234" s="305">
        <f t="shared" ca="1" si="12"/>
        <v>44361</v>
      </c>
      <c r="G234" s="306">
        <f>GRANTS!S234</f>
        <v>0</v>
      </c>
      <c r="H234" s="124">
        <f t="shared" ca="1" si="13"/>
        <v>44361</v>
      </c>
      <c r="I234" s="125">
        <v>0</v>
      </c>
      <c r="J234" s="304" t="str">
        <f>LEFT(GRANTS!D234,20)&amp;"."&amp;GRANTSPAY!E234</f>
        <v>....Jn21</v>
      </c>
      <c r="K234" s="120" t="b">
        <v>1</v>
      </c>
      <c r="L234" s="126" t="s">
        <v>3686</v>
      </c>
      <c r="M234" s="120" t="b">
        <v>1</v>
      </c>
      <c r="N234" s="120" t="s">
        <v>3687</v>
      </c>
      <c r="O234" s="307">
        <f>GRANTS!I234</f>
        <v>0</v>
      </c>
      <c r="P234" s="120" t="b">
        <v>1</v>
      </c>
      <c r="Q234" s="120" t="b">
        <v>1</v>
      </c>
      <c r="R234" s="120" t="b">
        <v>1</v>
      </c>
      <c r="T234" s="11">
        <f t="shared" si="14"/>
        <v>7</v>
      </c>
      <c r="U234" s="1">
        <f t="shared" si="15"/>
        <v>8</v>
      </c>
    </row>
    <row r="235" spans="1:21" x14ac:dyDescent="0.25">
      <c r="A235" s="117">
        <v>1</v>
      </c>
      <c r="B235" s="118">
        <v>2</v>
      </c>
      <c r="C235" s="303">
        <f>GRANTS!J235</f>
        <v>0</v>
      </c>
      <c r="D235" s="120" t="b">
        <v>1</v>
      </c>
      <c r="E235" s="304" t="str">
        <f>RIGHT(GRANTS!C235,4)&amp;"."&amp;GRANTS!M235&amp;"."&amp;GRANTS!K235&amp;"."&amp;$C$5</f>
        <v>...Jn21</v>
      </c>
      <c r="F235" s="305">
        <f t="shared" ca="1" si="12"/>
        <v>44361</v>
      </c>
      <c r="G235" s="306">
        <f>GRANTS!S235</f>
        <v>0</v>
      </c>
      <c r="H235" s="124">
        <f t="shared" ca="1" si="13"/>
        <v>44361</v>
      </c>
      <c r="I235" s="125">
        <v>0</v>
      </c>
      <c r="J235" s="304" t="str">
        <f>LEFT(GRANTS!D235,20)&amp;"."&amp;GRANTSPAY!E235</f>
        <v>....Jn21</v>
      </c>
      <c r="K235" s="120" t="b">
        <v>1</v>
      </c>
      <c r="L235" s="126" t="s">
        <v>3686</v>
      </c>
      <c r="M235" s="120" t="b">
        <v>1</v>
      </c>
      <c r="N235" s="120" t="s">
        <v>3687</v>
      </c>
      <c r="O235" s="307">
        <f>GRANTS!I235</f>
        <v>0</v>
      </c>
      <c r="P235" s="120" t="b">
        <v>1</v>
      </c>
      <c r="Q235" s="120" t="b">
        <v>1</v>
      </c>
      <c r="R235" s="120" t="b">
        <v>1</v>
      </c>
      <c r="T235" s="11">
        <f t="shared" si="14"/>
        <v>7</v>
      </c>
      <c r="U235" s="1">
        <f t="shared" si="15"/>
        <v>8</v>
      </c>
    </row>
    <row r="236" spans="1:21" x14ac:dyDescent="0.25">
      <c r="A236" s="117">
        <v>1</v>
      </c>
      <c r="B236" s="118">
        <v>2</v>
      </c>
      <c r="C236" s="303">
        <f>GRANTS!J236</f>
        <v>0</v>
      </c>
      <c r="D236" s="120" t="b">
        <v>1</v>
      </c>
      <c r="E236" s="304" t="str">
        <f>RIGHT(GRANTS!C236,4)&amp;"."&amp;GRANTS!M236&amp;"."&amp;GRANTS!K236&amp;"."&amp;$C$5</f>
        <v>...Jn21</v>
      </c>
      <c r="F236" s="305">
        <f t="shared" ca="1" si="12"/>
        <v>44361</v>
      </c>
      <c r="G236" s="306">
        <f>GRANTS!S236</f>
        <v>0</v>
      </c>
      <c r="H236" s="124">
        <f t="shared" ca="1" si="13"/>
        <v>44361</v>
      </c>
      <c r="I236" s="125">
        <v>0</v>
      </c>
      <c r="J236" s="304" t="str">
        <f>LEFT(GRANTS!D236,20)&amp;"."&amp;GRANTSPAY!E236</f>
        <v>....Jn21</v>
      </c>
      <c r="K236" s="120" t="b">
        <v>1</v>
      </c>
      <c r="L236" s="126" t="s">
        <v>3686</v>
      </c>
      <c r="M236" s="120" t="b">
        <v>1</v>
      </c>
      <c r="N236" s="120" t="s">
        <v>3687</v>
      </c>
      <c r="O236" s="307">
        <f>GRANTS!I236</f>
        <v>0</v>
      </c>
      <c r="P236" s="120" t="b">
        <v>1</v>
      </c>
      <c r="Q236" s="120" t="b">
        <v>1</v>
      </c>
      <c r="R236" s="120" t="b">
        <v>1</v>
      </c>
      <c r="T236" s="11">
        <f t="shared" si="14"/>
        <v>7</v>
      </c>
      <c r="U236" s="1">
        <f t="shared" si="15"/>
        <v>8</v>
      </c>
    </row>
    <row r="237" spans="1:21" x14ac:dyDescent="0.25">
      <c r="A237" s="117">
        <v>1</v>
      </c>
      <c r="B237" s="118">
        <v>2</v>
      </c>
      <c r="C237" s="303">
        <f>GRANTS!J237</f>
        <v>0</v>
      </c>
      <c r="D237" s="120" t="b">
        <v>1</v>
      </c>
      <c r="E237" s="304" t="str">
        <f>RIGHT(GRANTS!C237,4)&amp;"."&amp;GRANTS!M237&amp;"."&amp;GRANTS!K237&amp;"."&amp;$C$5</f>
        <v>...Jn21</v>
      </c>
      <c r="F237" s="305">
        <f t="shared" ca="1" si="12"/>
        <v>44361</v>
      </c>
      <c r="G237" s="306">
        <f>GRANTS!S237</f>
        <v>0</v>
      </c>
      <c r="H237" s="124">
        <f t="shared" ca="1" si="13"/>
        <v>44361</v>
      </c>
      <c r="I237" s="125">
        <v>0</v>
      </c>
      <c r="J237" s="304" t="str">
        <f>LEFT(GRANTS!D237,20)&amp;"."&amp;GRANTSPAY!E237</f>
        <v>....Jn21</v>
      </c>
      <c r="K237" s="120" t="b">
        <v>1</v>
      </c>
      <c r="L237" s="126" t="s">
        <v>3686</v>
      </c>
      <c r="M237" s="120" t="b">
        <v>1</v>
      </c>
      <c r="N237" s="120" t="s">
        <v>3687</v>
      </c>
      <c r="O237" s="307">
        <f>GRANTS!I237</f>
        <v>0</v>
      </c>
      <c r="P237" s="120" t="b">
        <v>1</v>
      </c>
      <c r="Q237" s="120" t="b">
        <v>1</v>
      </c>
      <c r="R237" s="120" t="b">
        <v>1</v>
      </c>
      <c r="T237" s="11">
        <f t="shared" si="14"/>
        <v>7</v>
      </c>
      <c r="U237" s="1">
        <f t="shared" si="15"/>
        <v>8</v>
      </c>
    </row>
    <row r="238" spans="1:21" x14ac:dyDescent="0.25">
      <c r="A238" s="117">
        <v>1</v>
      </c>
      <c r="B238" s="118">
        <v>2</v>
      </c>
      <c r="C238" s="303">
        <f>GRANTS!J238</f>
        <v>0</v>
      </c>
      <c r="D238" s="120" t="b">
        <v>1</v>
      </c>
      <c r="E238" s="304" t="str">
        <f>RIGHT(GRANTS!C238,4)&amp;"."&amp;GRANTS!M238&amp;"."&amp;GRANTS!K238&amp;"."&amp;$C$5</f>
        <v>...Jn21</v>
      </c>
      <c r="F238" s="305">
        <f t="shared" ca="1" si="12"/>
        <v>44361</v>
      </c>
      <c r="G238" s="306">
        <f>GRANTS!S238</f>
        <v>0</v>
      </c>
      <c r="H238" s="124">
        <f t="shared" ca="1" si="13"/>
        <v>44361</v>
      </c>
      <c r="I238" s="125">
        <v>0</v>
      </c>
      <c r="J238" s="304" t="str">
        <f>LEFT(GRANTS!D238,20)&amp;"."&amp;GRANTSPAY!E238</f>
        <v>....Jn21</v>
      </c>
      <c r="K238" s="120" t="b">
        <v>1</v>
      </c>
      <c r="L238" s="126" t="s">
        <v>3686</v>
      </c>
      <c r="M238" s="120" t="b">
        <v>1</v>
      </c>
      <c r="N238" s="120" t="s">
        <v>3687</v>
      </c>
      <c r="O238" s="307">
        <f>GRANTS!I238</f>
        <v>0</v>
      </c>
      <c r="P238" s="120" t="b">
        <v>1</v>
      </c>
      <c r="Q238" s="120" t="b">
        <v>1</v>
      </c>
      <c r="R238" s="120" t="b">
        <v>1</v>
      </c>
      <c r="T238" s="11">
        <f t="shared" si="14"/>
        <v>7</v>
      </c>
      <c r="U238" s="1">
        <f t="shared" si="15"/>
        <v>8</v>
      </c>
    </row>
    <row r="239" spans="1:21" x14ac:dyDescent="0.25">
      <c r="A239" s="117">
        <v>1</v>
      </c>
      <c r="B239" s="118">
        <v>2</v>
      </c>
      <c r="C239" s="303">
        <f>GRANTS!J239</f>
        <v>0</v>
      </c>
      <c r="D239" s="120" t="b">
        <v>1</v>
      </c>
      <c r="E239" s="304" t="str">
        <f>RIGHT(GRANTS!C239,4)&amp;"."&amp;GRANTS!M239&amp;"."&amp;GRANTS!K239&amp;"."&amp;$C$5</f>
        <v>...Jn21</v>
      </c>
      <c r="F239" s="305">
        <f t="shared" ca="1" si="12"/>
        <v>44361</v>
      </c>
      <c r="G239" s="306">
        <f>GRANTS!S239</f>
        <v>0</v>
      </c>
      <c r="H239" s="124">
        <f t="shared" ca="1" si="13"/>
        <v>44361</v>
      </c>
      <c r="I239" s="125">
        <v>0</v>
      </c>
      <c r="J239" s="304" t="str">
        <f>LEFT(GRANTS!D239,20)&amp;"."&amp;GRANTSPAY!E239</f>
        <v>....Jn21</v>
      </c>
      <c r="K239" s="120" t="b">
        <v>1</v>
      </c>
      <c r="L239" s="126" t="s">
        <v>3686</v>
      </c>
      <c r="M239" s="120" t="b">
        <v>1</v>
      </c>
      <c r="N239" s="120" t="s">
        <v>3687</v>
      </c>
      <c r="O239" s="307">
        <f>GRANTS!I239</f>
        <v>0</v>
      </c>
      <c r="P239" s="120" t="b">
        <v>1</v>
      </c>
      <c r="Q239" s="120" t="b">
        <v>1</v>
      </c>
      <c r="R239" s="120" t="b">
        <v>1</v>
      </c>
      <c r="T239" s="11">
        <f t="shared" si="14"/>
        <v>7</v>
      </c>
      <c r="U239" s="1">
        <f t="shared" si="15"/>
        <v>8</v>
      </c>
    </row>
    <row r="240" spans="1:21" x14ac:dyDescent="0.25">
      <c r="A240" s="117">
        <v>1</v>
      </c>
      <c r="B240" s="118">
        <v>2</v>
      </c>
      <c r="C240" s="303">
        <f>GRANTS!J240</f>
        <v>0</v>
      </c>
      <c r="D240" s="120" t="b">
        <v>1</v>
      </c>
      <c r="E240" s="304" t="str">
        <f>RIGHT(GRANTS!C240,4)&amp;"."&amp;GRANTS!M240&amp;"."&amp;GRANTS!K240&amp;"."&amp;$C$5</f>
        <v>...Jn21</v>
      </c>
      <c r="F240" s="305">
        <f t="shared" ca="1" si="12"/>
        <v>44361</v>
      </c>
      <c r="G240" s="306">
        <f>GRANTS!S240</f>
        <v>0</v>
      </c>
      <c r="H240" s="124">
        <f t="shared" ca="1" si="13"/>
        <v>44361</v>
      </c>
      <c r="I240" s="125">
        <v>0</v>
      </c>
      <c r="J240" s="304" t="str">
        <f>LEFT(GRANTS!D240,20)&amp;"."&amp;GRANTSPAY!E240</f>
        <v>....Jn21</v>
      </c>
      <c r="K240" s="120" t="b">
        <v>1</v>
      </c>
      <c r="L240" s="126" t="s">
        <v>3686</v>
      </c>
      <c r="M240" s="120" t="b">
        <v>1</v>
      </c>
      <c r="N240" s="120" t="s">
        <v>3687</v>
      </c>
      <c r="O240" s="307">
        <f>GRANTS!I240</f>
        <v>0</v>
      </c>
      <c r="P240" s="120" t="b">
        <v>1</v>
      </c>
      <c r="Q240" s="120" t="b">
        <v>1</v>
      </c>
      <c r="R240" s="120" t="b">
        <v>1</v>
      </c>
      <c r="T240" s="11">
        <f t="shared" si="14"/>
        <v>7</v>
      </c>
      <c r="U240" s="1">
        <f t="shared" si="15"/>
        <v>8</v>
      </c>
    </row>
    <row r="241" spans="1:18" x14ac:dyDescent="0.25">
      <c r="A241" s="117"/>
      <c r="B241" s="118"/>
      <c r="C241" s="303">
        <f>GRANTS!J241</f>
        <v>0</v>
      </c>
      <c r="D241" s="120"/>
      <c r="E241" s="304" t="str">
        <f>RIGHT(GRANTS!C241,4)&amp;"."&amp;GRANTS!M241&amp;"."&amp;GRANTS!K241&amp;"."&amp;$C$5</f>
        <v>...Jn21</v>
      </c>
      <c r="F241" s="122"/>
      <c r="G241" s="306">
        <f>GRANTS!S241</f>
        <v>0</v>
      </c>
      <c r="H241" s="124"/>
      <c r="I241" s="125"/>
      <c r="J241" s="121"/>
      <c r="K241" s="120"/>
      <c r="L241" s="126"/>
      <c r="M241" s="120"/>
      <c r="N241" s="120"/>
      <c r="O241" s="127"/>
      <c r="P241" s="120"/>
      <c r="Q241" s="120"/>
      <c r="R241" s="120"/>
    </row>
    <row r="242" spans="1:18" x14ac:dyDescent="0.25">
      <c r="A242" s="117"/>
      <c r="B242" s="118"/>
      <c r="C242" s="303">
        <f>GRANTS!J242</f>
        <v>0</v>
      </c>
      <c r="D242" s="120"/>
      <c r="E242" s="304" t="str">
        <f>RIGHT(GRANTS!C242,4)&amp;"."&amp;GRANTS!M242&amp;"."&amp;GRANTS!K242&amp;"."&amp;$C$5</f>
        <v>...Jn21</v>
      </c>
      <c r="F242" s="122"/>
      <c r="G242" s="123"/>
      <c r="H242" s="124"/>
      <c r="I242" s="125"/>
      <c r="J242" s="121"/>
      <c r="K242" s="120"/>
      <c r="L242" s="126"/>
      <c r="M242" s="120"/>
      <c r="N242" s="120"/>
      <c r="O242" s="127"/>
      <c r="P242" s="120"/>
      <c r="Q242" s="120"/>
      <c r="R242" s="120"/>
    </row>
    <row r="243" spans="1:18" x14ac:dyDescent="0.25">
      <c r="A243" s="117"/>
      <c r="B243" s="118"/>
      <c r="C243" s="303">
        <f>GRANTS!J243</f>
        <v>0</v>
      </c>
      <c r="D243" s="120"/>
      <c r="E243" s="304" t="str">
        <f>RIGHT(GRANTS!C243,4)&amp;"."&amp;GRANTS!M243&amp;"."&amp;GRANTS!K243&amp;"."&amp;$C$5</f>
        <v>...Jn21</v>
      </c>
      <c r="F243" s="122"/>
      <c r="G243" s="123"/>
      <c r="H243" s="124"/>
      <c r="I243" s="125"/>
      <c r="J243" s="121"/>
      <c r="K243" s="120"/>
      <c r="L243" s="126"/>
      <c r="M243" s="120"/>
      <c r="N243" s="120"/>
      <c r="O243" s="127"/>
      <c r="P243" s="120"/>
      <c r="Q243" s="120"/>
      <c r="R243" s="120"/>
    </row>
  </sheetData>
  <autoFilter ref="A19:H243"/>
  <mergeCells count="5">
    <mergeCell ref="A1:N1"/>
    <mergeCell ref="B3:E3"/>
    <mergeCell ref="H3:I3"/>
    <mergeCell ref="C7:D8"/>
    <mergeCell ref="C10:D11"/>
  </mergeCells>
  <conditionalFormatting sqref="G20:G243">
    <cfRule type="cellIs" dxfId="37" priority="4" operator="lessThan">
      <formula>0</formula>
    </cfRule>
    <cfRule type="cellIs" dxfId="36" priority="5" operator="equal">
      <formula>0</formula>
    </cfRule>
  </conditionalFormatting>
  <conditionalFormatting sqref="C7:D8">
    <cfRule type="cellIs" dxfId="35" priority="3" operator="equal">
      <formula>"Error"</formula>
    </cfRule>
  </conditionalFormatting>
  <conditionalFormatting sqref="C10:D11">
    <cfRule type="cellIs" dxfId="34" priority="2" operator="equal">
      <formula>"Error"</formula>
    </cfRule>
  </conditionalFormatting>
  <conditionalFormatting sqref="C7:D8 C10:D11">
    <cfRule type="cellIs" dxfId="33"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180"/>
  <sheetViews>
    <sheetView zoomScale="85" zoomScaleNormal="85" workbookViewId="0">
      <pane xSplit="13" ySplit="7" topLeftCell="W147" activePane="bottomRight" state="frozen"/>
      <selection pane="topRight" activeCell="E1" sqref="E1"/>
      <selection pane="bottomLeft" activeCell="A8" sqref="A8"/>
      <selection pane="bottomRight" activeCell="T8" sqref="T8:AB179"/>
    </sheetView>
  </sheetViews>
  <sheetFormatPr defaultRowHeight="15" x14ac:dyDescent="0.25"/>
  <cols>
    <col min="1" max="1" width="16" style="301" customWidth="1"/>
    <col min="2" max="2" width="12" style="301" customWidth="1"/>
    <col min="3" max="3" width="11" style="301" customWidth="1"/>
    <col min="4" max="4" width="43.85546875" style="301" bestFit="1" customWidth="1"/>
    <col min="5" max="7" width="11" style="301" customWidth="1"/>
    <col min="8" max="8" width="13.28515625" style="301" bestFit="1" customWidth="1"/>
    <col min="9" max="11" width="8.7109375" style="301" customWidth="1"/>
    <col min="12" max="12" width="12.28515625" style="301" customWidth="1"/>
    <col min="13" max="13" width="20.5703125" style="301" customWidth="1"/>
    <col min="14" max="14" width="13.42578125" style="301" customWidth="1"/>
    <col min="15" max="15" width="12" style="301" customWidth="1"/>
    <col min="16" max="16" width="11.140625" style="301" customWidth="1"/>
    <col min="17" max="17" width="14.7109375" style="301" bestFit="1" customWidth="1"/>
    <col min="18" max="18" width="12.7109375" style="301" bestFit="1" customWidth="1"/>
    <col min="19" max="19" width="12.7109375" style="301" customWidth="1"/>
    <col min="20" max="20" width="15.42578125" style="301" bestFit="1" customWidth="1"/>
    <col min="21" max="22" width="15.140625" style="301" customWidth="1"/>
    <col min="23" max="25" width="14.28515625" style="301" bestFit="1" customWidth="1"/>
    <col min="26" max="27" width="13.85546875" style="301" bestFit="1" customWidth="1"/>
    <col min="28" max="28" width="16.28515625" style="301" bestFit="1" customWidth="1"/>
    <col min="29" max="32" width="16.28515625" style="301" customWidth="1"/>
    <col min="33" max="33" width="14.28515625" style="301" bestFit="1" customWidth="1"/>
    <col min="34" max="38" width="15.42578125" style="301" bestFit="1" customWidth="1"/>
    <col min="39" max="39" width="14" style="301" customWidth="1"/>
    <col min="40" max="40" width="30.7109375" style="301" bestFit="1" customWidth="1"/>
    <col min="41" max="41" width="17.85546875" style="301" bestFit="1" customWidth="1"/>
    <col min="42" max="42" width="32" style="301" bestFit="1" customWidth="1"/>
    <col min="43" max="43" width="17.140625" style="301" bestFit="1" customWidth="1"/>
    <col min="44" max="44" width="17.85546875" style="301" bestFit="1" customWidth="1"/>
    <col min="45" max="45" width="18.28515625" style="301" bestFit="1" customWidth="1"/>
    <col min="46" max="46" width="15.7109375" style="301" bestFit="1" customWidth="1"/>
    <col min="47" max="47" width="18.7109375" style="301" bestFit="1" customWidth="1"/>
    <col min="48" max="48" width="13.85546875" style="301" customWidth="1"/>
    <col min="49" max="49" width="17.85546875" style="301" bestFit="1" customWidth="1"/>
    <col min="50" max="50" width="16.7109375" style="301" bestFit="1" customWidth="1"/>
    <col min="51" max="52" width="18.28515625" style="301" bestFit="1" customWidth="1"/>
    <col min="53" max="53" width="17.85546875" style="301" bestFit="1" customWidth="1"/>
    <col min="54" max="54" width="10.28515625" style="301" bestFit="1" customWidth="1"/>
    <col min="55" max="56" width="9.140625" style="301"/>
    <col min="57" max="57" width="15.85546875" style="301" customWidth="1"/>
    <col min="58" max="68" width="17.140625" style="301" bestFit="1" customWidth="1"/>
    <col min="69" max="69" width="17.85546875" style="301" bestFit="1" customWidth="1"/>
    <col min="70" max="70" width="13.140625" style="301" bestFit="1" customWidth="1"/>
    <col min="71" max="73" width="9.140625" style="301"/>
    <col min="74" max="74" width="12.5703125" style="301" bestFit="1" customWidth="1"/>
    <col min="75" max="16384" width="9.140625" style="301"/>
  </cols>
  <sheetData>
    <row r="1" spans="1:69" ht="15.75" thickBot="1" x14ac:dyDescent="0.3">
      <c r="A1" s="2" t="s">
        <v>4175</v>
      </c>
      <c r="B1" s="2"/>
      <c r="C1" s="2"/>
      <c r="D1" s="2"/>
      <c r="E1" s="2"/>
      <c r="F1" s="2"/>
      <c r="G1" s="2"/>
      <c r="H1" s="2"/>
      <c r="Q1" s="564" t="s">
        <v>4176</v>
      </c>
      <c r="R1" s="565"/>
      <c r="S1" s="565"/>
      <c r="T1" s="566"/>
      <c r="W1" s="567" t="s">
        <v>4177</v>
      </c>
      <c r="X1" s="567"/>
      <c r="Y1" s="567"/>
      <c r="Z1" s="567"/>
      <c r="AA1" s="567"/>
      <c r="AB1" s="567"/>
      <c r="AC1" s="567"/>
      <c r="AD1" s="567"/>
      <c r="AE1" s="567"/>
      <c r="AF1" s="567"/>
      <c r="AG1" s="567"/>
      <c r="AH1" s="567"/>
      <c r="AI1" s="567"/>
      <c r="AJ1" s="567"/>
      <c r="AK1" s="567"/>
      <c r="AL1" s="567"/>
      <c r="AM1" s="567"/>
      <c r="AZ1" s="327"/>
    </row>
    <row r="2" spans="1:69" ht="15.75" thickBot="1" x14ac:dyDescent="0.3">
      <c r="A2" s="10">
        <v>44084.664041550925</v>
      </c>
      <c r="B2" s="10"/>
      <c r="C2" s="10"/>
      <c r="D2" s="10"/>
      <c r="E2" s="10"/>
      <c r="F2" s="10"/>
      <c r="G2" s="10"/>
      <c r="H2" s="10"/>
      <c r="M2" s="328"/>
      <c r="N2" s="328"/>
      <c r="O2" s="328"/>
      <c r="P2" s="328"/>
      <c r="Q2" s="329" t="s">
        <v>31</v>
      </c>
      <c r="R2" s="330" t="s">
        <v>3644</v>
      </c>
      <c r="S2" s="330"/>
      <c r="T2" s="330" t="s">
        <v>4011</v>
      </c>
      <c r="U2" s="331">
        <v>6</v>
      </c>
      <c r="V2" s="332">
        <v>0</v>
      </c>
      <c r="W2" s="332">
        <v>0</v>
      </c>
      <c r="X2" s="332">
        <v>0</v>
      </c>
      <c r="Y2" s="332">
        <v>0</v>
      </c>
      <c r="Z2" s="332">
        <v>0</v>
      </c>
      <c r="AA2" s="332">
        <v>0</v>
      </c>
      <c r="AB2" s="332">
        <v>0</v>
      </c>
      <c r="AC2" s="332"/>
      <c r="AD2" s="332"/>
      <c r="AE2" s="332"/>
      <c r="AF2" s="332"/>
      <c r="AG2" s="332"/>
      <c r="AH2" s="332"/>
      <c r="AI2" s="332"/>
      <c r="AJ2" s="332"/>
      <c r="AK2" s="332"/>
      <c r="AL2" s="332"/>
      <c r="AM2" s="333"/>
      <c r="AZ2" s="327"/>
    </row>
    <row r="3" spans="1:69" ht="15.75" thickBot="1" x14ac:dyDescent="0.3">
      <c r="A3" s="314" t="s">
        <v>4202</v>
      </c>
      <c r="B3" s="441"/>
      <c r="C3" s="441"/>
      <c r="D3" s="441"/>
      <c r="E3" s="441"/>
      <c r="F3" s="441"/>
      <c r="G3" s="441"/>
      <c r="H3" s="441"/>
      <c r="I3" s="334"/>
      <c r="J3" s="335"/>
      <c r="K3" s="6"/>
      <c r="L3" s="6"/>
      <c r="Q3" s="336" t="s">
        <v>30</v>
      </c>
      <c r="R3" s="337" t="s">
        <v>3640</v>
      </c>
      <c r="S3" s="337"/>
      <c r="T3" s="337" t="s">
        <v>4203</v>
      </c>
      <c r="U3" s="338" t="s">
        <v>4204</v>
      </c>
      <c r="V3" s="332">
        <v>0</v>
      </c>
      <c r="W3" s="332">
        <v>0</v>
      </c>
      <c r="X3" s="332">
        <v>0</v>
      </c>
      <c r="Y3" s="332">
        <v>0</v>
      </c>
      <c r="Z3" s="332">
        <v>0</v>
      </c>
      <c r="AA3" s="332">
        <v>0</v>
      </c>
      <c r="AB3" s="332">
        <v>1</v>
      </c>
      <c r="AC3" s="332"/>
      <c r="AD3" s="332"/>
      <c r="AE3" s="332"/>
      <c r="AF3" s="332"/>
      <c r="AG3" s="332"/>
      <c r="AH3" s="332"/>
      <c r="AI3" s="332"/>
      <c r="AJ3" s="332"/>
      <c r="AK3" s="332"/>
      <c r="AL3" s="332"/>
      <c r="AM3" s="333"/>
      <c r="AN3" s="52"/>
      <c r="AO3" s="52"/>
      <c r="AP3" s="52"/>
      <c r="AQ3" s="52"/>
      <c r="AR3" s="52"/>
      <c r="AS3" s="334"/>
      <c r="AT3" s="52"/>
      <c r="AU3" s="52"/>
      <c r="AV3" s="52"/>
      <c r="AW3" s="52"/>
      <c r="AX3" s="52"/>
      <c r="AY3" s="339"/>
      <c r="AZ3" s="340"/>
      <c r="BA3" s="339"/>
      <c r="BQ3" s="339" t="s">
        <v>0</v>
      </c>
    </row>
    <row r="4" spans="1:69" ht="15.75" thickBot="1" x14ac:dyDescent="0.3">
      <c r="R4" s="341"/>
      <c r="S4" s="341"/>
      <c r="V4" s="332">
        <v>1</v>
      </c>
      <c r="W4" s="332">
        <v>1</v>
      </c>
      <c r="X4" s="332">
        <v>1</v>
      </c>
      <c r="Y4" s="332">
        <v>1</v>
      </c>
      <c r="Z4" s="332">
        <v>1</v>
      </c>
      <c r="AA4" s="332">
        <v>1</v>
      </c>
      <c r="AB4" s="332">
        <v>0</v>
      </c>
      <c r="AC4" s="332"/>
      <c r="AD4" s="332"/>
      <c r="AE4" s="332"/>
      <c r="AF4" s="332"/>
      <c r="AG4" s="332"/>
      <c r="AH4" s="332"/>
      <c r="AI4" s="332"/>
      <c r="AJ4" s="332"/>
      <c r="AK4" s="332"/>
      <c r="AL4" s="332"/>
      <c r="AM4" s="334"/>
      <c r="AO4" s="568"/>
      <c r="AP4" s="568"/>
      <c r="AQ4" s="568"/>
      <c r="AR4" s="568"/>
      <c r="AS4" s="568"/>
      <c r="AT4" s="569"/>
      <c r="AU4" s="569"/>
      <c r="AV4" s="569"/>
      <c r="AW4" s="569"/>
      <c r="AX4" s="569"/>
      <c r="AY4" s="569"/>
      <c r="AZ4" s="327"/>
    </row>
    <row r="5" spans="1:69" ht="15.75" thickBot="1" x14ac:dyDescent="0.3">
      <c r="A5" s="342" t="s">
        <v>4181</v>
      </c>
      <c r="B5" s="343"/>
      <c r="C5" s="343"/>
      <c r="D5" s="343"/>
      <c r="E5" s="343"/>
      <c r="F5" s="343"/>
      <c r="G5" s="343"/>
      <c r="H5" s="343"/>
      <c r="I5" s="343"/>
      <c r="J5" s="344"/>
      <c r="K5" s="443"/>
      <c r="L5" s="443"/>
      <c r="R5" s="341"/>
      <c r="S5" s="341"/>
      <c r="V5" s="332">
        <v>1</v>
      </c>
      <c r="W5" s="332">
        <v>1</v>
      </c>
      <c r="X5" s="332">
        <v>2</v>
      </c>
      <c r="Y5" s="332">
        <v>3</v>
      </c>
      <c r="Z5" s="332">
        <v>4</v>
      </c>
      <c r="AA5" s="332">
        <v>5</v>
      </c>
      <c r="AB5" s="332">
        <v>6</v>
      </c>
      <c r="AC5" s="332"/>
      <c r="AD5" s="332"/>
      <c r="AE5" s="332"/>
      <c r="AF5" s="332"/>
      <c r="AG5" s="332"/>
      <c r="AH5" s="332"/>
      <c r="AI5" s="332"/>
      <c r="AJ5" s="332"/>
      <c r="AK5" s="332"/>
      <c r="AL5" s="332"/>
      <c r="AM5" s="334"/>
      <c r="AO5" s="28"/>
      <c r="AP5" s="25"/>
      <c r="AQ5" s="25"/>
      <c r="AR5" s="25"/>
      <c r="AS5" s="28"/>
      <c r="AT5" s="159"/>
      <c r="AU5" s="272"/>
      <c r="AV5" s="272"/>
      <c r="AW5" s="272"/>
      <c r="AX5" s="272"/>
      <c r="AY5" s="159"/>
      <c r="AZ5" s="345"/>
      <c r="BE5" s="2"/>
      <c r="BF5" s="2"/>
      <c r="BG5" s="2"/>
      <c r="BH5" s="2"/>
    </row>
    <row r="6" spans="1:69" ht="15.75" thickBot="1" x14ac:dyDescent="0.3">
      <c r="A6" s="346" t="s">
        <v>4186</v>
      </c>
      <c r="B6" s="347"/>
      <c r="C6" s="347"/>
      <c r="D6" s="347"/>
      <c r="E6" s="347"/>
      <c r="F6" s="347"/>
      <c r="G6" s="347"/>
      <c r="H6" s="347"/>
      <c r="I6" s="347"/>
      <c r="J6" s="348"/>
      <c r="K6" s="443"/>
      <c r="L6" s="443"/>
      <c r="M6"/>
      <c r="Q6"/>
      <c r="R6"/>
      <c r="T6"/>
      <c r="U6" s="256" t="s">
        <v>4188</v>
      </c>
      <c r="V6" s="349">
        <v>785275.77000000014</v>
      </c>
      <c r="W6" s="349">
        <v>2038321.1400000006</v>
      </c>
      <c r="X6" s="349">
        <v>1399986.3600000003</v>
      </c>
      <c r="Y6" s="349">
        <v>1399986.3600000003</v>
      </c>
      <c r="Z6" s="349">
        <v>1386030.330000001</v>
      </c>
      <c r="AA6" s="349">
        <v>1386030.330000001</v>
      </c>
      <c r="AB6" s="349">
        <v>3668532.0838653082</v>
      </c>
      <c r="AC6" s="349"/>
      <c r="AD6" s="349"/>
      <c r="AE6" s="349"/>
      <c r="AF6" s="349"/>
      <c r="AG6" s="349"/>
      <c r="AH6" s="349"/>
      <c r="AI6" s="349"/>
      <c r="AJ6" s="349"/>
      <c r="AK6" s="349"/>
      <c r="AL6" s="349"/>
      <c r="AM6" s="349"/>
      <c r="AN6" s="157"/>
      <c r="AO6" s="28"/>
      <c r="AP6" s="350"/>
      <c r="AQ6" s="350"/>
      <c r="AR6" s="350"/>
      <c r="AS6" s="28"/>
      <c r="AT6" s="159"/>
      <c r="AU6" s="351"/>
      <c r="AV6" s="351"/>
      <c r="AW6" s="351"/>
      <c r="AX6" s="351"/>
      <c r="AY6" s="159"/>
      <c r="AZ6" s="345"/>
      <c r="BE6" s="256"/>
      <c r="BF6" s="256"/>
      <c r="BG6" s="256"/>
      <c r="BH6" s="256"/>
      <c r="BI6" s="256"/>
      <c r="BJ6" s="256"/>
      <c r="BK6" s="256"/>
      <c r="BL6" s="256"/>
      <c r="BM6" s="256"/>
      <c r="BN6" s="256"/>
      <c r="BO6" s="256"/>
      <c r="BP6" s="256"/>
    </row>
    <row r="7" spans="1:69" ht="31.5" thickTop="1" thickBot="1" x14ac:dyDescent="0.3">
      <c r="A7" s="442" t="s">
        <v>4192</v>
      </c>
      <c r="B7" s="442" t="s">
        <v>18</v>
      </c>
      <c r="C7" s="442" t="s">
        <v>4193</v>
      </c>
      <c r="D7" s="59" t="s">
        <v>4829</v>
      </c>
      <c r="E7" s="59" t="s">
        <v>4194</v>
      </c>
      <c r="F7" s="59" t="s">
        <v>4195</v>
      </c>
      <c r="G7" s="59" t="s">
        <v>16</v>
      </c>
      <c r="H7" s="59" t="s">
        <v>3449</v>
      </c>
      <c r="I7" s="59"/>
      <c r="J7" s="59"/>
      <c r="K7" s="59"/>
      <c r="L7" s="442"/>
      <c r="M7" s="442" t="s">
        <v>4830</v>
      </c>
      <c r="N7" s="442" t="s">
        <v>3595</v>
      </c>
      <c r="O7" s="442"/>
      <c r="P7" s="442"/>
      <c r="Q7" s="287" t="s">
        <v>26</v>
      </c>
      <c r="R7" s="287" t="s">
        <v>27</v>
      </c>
      <c r="S7" s="287" t="s">
        <v>28</v>
      </c>
      <c r="T7" s="287" t="s">
        <v>29</v>
      </c>
      <c r="U7" s="287" t="s">
        <v>30</v>
      </c>
      <c r="V7" s="287" t="s">
        <v>31</v>
      </c>
      <c r="W7" s="287" t="s">
        <v>32</v>
      </c>
      <c r="X7" s="287" t="s">
        <v>33</v>
      </c>
      <c r="Y7" s="287" t="s">
        <v>34</v>
      </c>
      <c r="Z7" s="287" t="s">
        <v>35</v>
      </c>
      <c r="AA7" s="287" t="s">
        <v>36</v>
      </c>
      <c r="AB7" s="287" t="s">
        <v>37</v>
      </c>
      <c r="AC7" s="287" t="s">
        <v>4523</v>
      </c>
      <c r="AD7" s="287" t="s">
        <v>3604</v>
      </c>
      <c r="AE7" s="287" t="s">
        <v>3605</v>
      </c>
      <c r="AF7" s="287" t="s">
        <v>3605</v>
      </c>
      <c r="AG7" s="350" t="s">
        <v>4704</v>
      </c>
      <c r="AH7" s="350" t="s">
        <v>4705</v>
      </c>
      <c r="AI7" s="350" t="s">
        <v>4706</v>
      </c>
      <c r="AJ7" s="350" t="s">
        <v>4707</v>
      </c>
      <c r="AK7" s="351"/>
      <c r="AL7" s="351"/>
      <c r="AM7" s="351"/>
      <c r="AN7" s="351"/>
      <c r="AO7" s="351"/>
      <c r="AP7" s="351"/>
      <c r="AQ7" s="345"/>
      <c r="AR7" s="272"/>
      <c r="AS7" s="351"/>
      <c r="AT7" s="351"/>
      <c r="AU7" s="351"/>
      <c r="AV7" s="353"/>
      <c r="AW7" s="256"/>
      <c r="AX7" s="256"/>
      <c r="AY7" s="256"/>
      <c r="AZ7" s="256"/>
      <c r="BA7" s="256"/>
      <c r="BB7" s="256"/>
      <c r="BC7" s="256"/>
      <c r="BD7" s="256"/>
      <c r="BE7" s="256"/>
      <c r="BF7" s="256"/>
      <c r="BG7" s="256"/>
      <c r="BH7" s="256"/>
    </row>
    <row r="8" spans="1:69" ht="15.75" thickTop="1" x14ac:dyDescent="0.25">
      <c r="A8" s="463" t="s">
        <v>4205</v>
      </c>
      <c r="B8" s="463">
        <v>543965</v>
      </c>
      <c r="C8" s="463">
        <v>400125</v>
      </c>
      <c r="D8" s="463" t="s">
        <v>189</v>
      </c>
      <c r="E8" s="463">
        <v>3023520</v>
      </c>
      <c r="F8" s="463" t="s">
        <v>412</v>
      </c>
      <c r="G8" s="463">
        <v>11431</v>
      </c>
      <c r="H8" s="466">
        <v>104885.29000000001</v>
      </c>
      <c r="L8" s="301">
        <f>IF(D8=D7,L7+1,1)</f>
        <v>1</v>
      </c>
      <c r="M8" t="str">
        <f>A8&amp;L8</f>
        <v>3520.EHCP.I03.1</v>
      </c>
      <c r="N8" s="301" t="str">
        <f>G8&amp;"/"&amp;B8</f>
        <v>11431/543965</v>
      </c>
      <c r="Q8" s="52">
        <v>15963.890769230771</v>
      </c>
      <c r="R8" s="52">
        <v>7981.9453846153856</v>
      </c>
      <c r="S8" s="52">
        <v>8093.9453846153847</v>
      </c>
      <c r="T8" s="52">
        <v>8093.9453846153847</v>
      </c>
      <c r="U8" s="52">
        <v>8093.9453846153847</v>
      </c>
      <c r="V8" s="52">
        <v>8093.9453846153847</v>
      </c>
      <c r="W8" s="52">
        <v>8093.9453846153847</v>
      </c>
      <c r="X8" s="52">
        <v>8093.9453846153847</v>
      </c>
      <c r="Y8" s="52">
        <v>8093.9453846153847</v>
      </c>
      <c r="Z8" s="52">
        <v>8093.9453846153847</v>
      </c>
      <c r="AA8" s="52">
        <v>8093.9453846153847</v>
      </c>
      <c r="AB8" s="52">
        <v>8093.9453846153847</v>
      </c>
      <c r="AC8" s="52">
        <f>SUM(Q8:AB8)</f>
        <v>104885.29000000004</v>
      </c>
      <c r="AD8" s="52">
        <f>AC8-H8</f>
        <v>0</v>
      </c>
      <c r="AE8" s="52" t="s">
        <v>4206</v>
      </c>
      <c r="AF8" s="52"/>
      <c r="AG8" s="52">
        <f>SUM(Q8:S8)</f>
        <v>32039.781538461542</v>
      </c>
      <c r="AH8" s="52">
        <f>SUM(Q8:V8)</f>
        <v>56321.6176923077</v>
      </c>
      <c r="AI8" s="52">
        <f>SUM(Q8:Y8)</f>
        <v>80603.453846153861</v>
      </c>
      <c r="AJ8" s="52">
        <f>SUM(Q8:AB8)</f>
        <v>104885.29000000004</v>
      </c>
      <c r="AK8" s="7"/>
      <c r="AL8" s="7"/>
      <c r="AM8" s="7"/>
      <c r="AN8" s="7"/>
      <c r="AO8" s="7"/>
      <c r="AP8" s="1"/>
      <c r="AQ8" s="52"/>
      <c r="AR8" s="1"/>
      <c r="AV8" s="52"/>
      <c r="AW8" s="52"/>
      <c r="AX8" s="52"/>
      <c r="AY8" s="52"/>
      <c r="AZ8" s="52"/>
      <c r="BA8" s="52"/>
      <c r="BB8" s="52"/>
      <c r="BC8" s="52"/>
      <c r="BD8" s="52"/>
      <c r="BE8" s="52"/>
      <c r="BF8" s="52"/>
      <c r="BG8" s="52"/>
      <c r="BH8" s="52"/>
      <c r="BM8" s="52" t="e">
        <f>#REF!+W8</f>
        <v>#REF!</v>
      </c>
    </row>
    <row r="9" spans="1:69" x14ac:dyDescent="0.25">
      <c r="A9" s="463" t="s">
        <v>4207</v>
      </c>
      <c r="B9" s="463">
        <v>543965</v>
      </c>
      <c r="C9" s="463">
        <v>400069</v>
      </c>
      <c r="D9" s="463" t="s">
        <v>192</v>
      </c>
      <c r="E9" s="463">
        <v>3023300</v>
      </c>
      <c r="F9" s="463" t="s">
        <v>412</v>
      </c>
      <c r="G9" s="463">
        <v>11431</v>
      </c>
      <c r="H9" s="466">
        <v>29976.33</v>
      </c>
      <c r="L9" s="301">
        <f t="shared" ref="L9:L72" si="0">IF(D9=D8,L8+1,1)</f>
        <v>1</v>
      </c>
      <c r="M9" s="301" t="str">
        <f t="shared" ref="M9:M72" si="1">A9&amp;L9</f>
        <v>3300.EHCP.I03.1</v>
      </c>
      <c r="N9" s="301" t="str">
        <f t="shared" ref="N9:N72" si="2">G9&amp;"/"&amp;B9</f>
        <v>11431/543965</v>
      </c>
      <c r="Q9" s="52">
        <v>4194.461538461539</v>
      </c>
      <c r="R9" s="52">
        <v>2097.2307692307695</v>
      </c>
      <c r="S9" s="52">
        <v>2368.4637692307692</v>
      </c>
      <c r="T9" s="52">
        <v>2368.4637692307692</v>
      </c>
      <c r="U9" s="52">
        <v>2368.4637692307692</v>
      </c>
      <c r="V9" s="52">
        <v>2368.4637692307692</v>
      </c>
      <c r="W9" s="52">
        <v>2368.4637692307692</v>
      </c>
      <c r="X9" s="52">
        <v>2368.4637692307692</v>
      </c>
      <c r="Y9" s="52">
        <v>2368.4637692307692</v>
      </c>
      <c r="Z9" s="52">
        <v>2368.4637692307692</v>
      </c>
      <c r="AA9" s="52">
        <v>2368.4637692307692</v>
      </c>
      <c r="AB9" s="52">
        <v>2368.4637692307692</v>
      </c>
      <c r="AC9" s="52">
        <f t="shared" ref="AC9:AC79" si="3">SUM(Q9:AB9)</f>
        <v>29976.330000000005</v>
      </c>
      <c r="AD9" s="52">
        <f t="shared" ref="AD9:AD79" si="4">AC9-H9</f>
        <v>0</v>
      </c>
      <c r="AE9" s="52" t="s">
        <v>4208</v>
      </c>
      <c r="AF9" s="52"/>
      <c r="AG9" s="52">
        <f t="shared" ref="AG9:AG79" si="5">SUM(Q9:S9)</f>
        <v>8660.1560769230782</v>
      </c>
      <c r="AH9" s="52">
        <f t="shared" ref="AH9:AH79" si="6">SUM(Q9:V9)</f>
        <v>15765.547384615387</v>
      </c>
      <c r="AI9" s="52">
        <f t="shared" ref="AI9:AI79" si="7">SUM(Q9:Y9)</f>
        <v>22870.938692307696</v>
      </c>
      <c r="AJ9" s="52">
        <f t="shared" ref="AJ9:AJ79" si="8">SUM(Q9:AB9)</f>
        <v>29976.330000000005</v>
      </c>
      <c r="AK9" s="7"/>
      <c r="AL9" s="7"/>
      <c r="AM9" s="7"/>
      <c r="AN9" s="7"/>
      <c r="AO9" s="7"/>
      <c r="AP9" s="1"/>
      <c r="AQ9" s="52"/>
      <c r="AR9" s="1"/>
      <c r="AV9" s="52"/>
      <c r="AW9" s="52"/>
      <c r="AX9" s="52"/>
      <c r="AY9" s="52"/>
      <c r="AZ9" s="52"/>
      <c r="BA9" s="52"/>
      <c r="BB9" s="52"/>
      <c r="BC9" s="52"/>
      <c r="BD9" s="52"/>
      <c r="BE9" s="52"/>
      <c r="BF9" s="52"/>
      <c r="BG9" s="52"/>
      <c r="BH9" s="52"/>
      <c r="BM9" s="52" t="e">
        <f>#REF!+W9</f>
        <v>#REF!</v>
      </c>
    </row>
    <row r="10" spans="1:69" x14ac:dyDescent="0.25">
      <c r="A10" s="463" t="s">
        <v>4209</v>
      </c>
      <c r="B10" s="463">
        <v>543965</v>
      </c>
      <c r="C10" s="463">
        <v>400015</v>
      </c>
      <c r="D10" s="463" t="s">
        <v>193</v>
      </c>
      <c r="E10" s="463">
        <v>3023317</v>
      </c>
      <c r="F10" s="463" t="s">
        <v>412</v>
      </c>
      <c r="G10" s="463">
        <v>11431</v>
      </c>
      <c r="H10" s="466">
        <v>54528</v>
      </c>
      <c r="L10" s="301">
        <f t="shared" si="0"/>
        <v>1</v>
      </c>
      <c r="M10" s="301" t="str">
        <f t="shared" si="1"/>
        <v>3317.EHCP.I03.1</v>
      </c>
      <c r="N10" s="301" t="str">
        <f t="shared" si="2"/>
        <v>11431/543965</v>
      </c>
      <c r="Q10" s="52">
        <v>9640.7692307692305</v>
      </c>
      <c r="R10" s="52">
        <v>4820.3846153846152</v>
      </c>
      <c r="S10" s="52">
        <v>4006.6846153846154</v>
      </c>
      <c r="T10" s="52">
        <v>4006.6846153846154</v>
      </c>
      <c r="U10" s="52">
        <v>4006.6846153846154</v>
      </c>
      <c r="V10" s="52">
        <v>4006.6846153846154</v>
      </c>
      <c r="W10" s="52">
        <v>4006.6846153846154</v>
      </c>
      <c r="X10" s="52">
        <v>4006.6846153846154</v>
      </c>
      <c r="Y10" s="52">
        <v>4006.6846153846154</v>
      </c>
      <c r="Z10" s="52">
        <v>4006.6846153846154</v>
      </c>
      <c r="AA10" s="52">
        <v>4006.6846153846154</v>
      </c>
      <c r="AB10" s="52">
        <v>4006.6846153846154</v>
      </c>
      <c r="AC10" s="52">
        <f t="shared" si="3"/>
        <v>54527.999999999985</v>
      </c>
      <c r="AD10" s="52">
        <f t="shared" si="4"/>
        <v>0</v>
      </c>
      <c r="AE10" s="52" t="s">
        <v>4210</v>
      </c>
      <c r="AF10" s="52"/>
      <c r="AG10" s="52">
        <f t="shared" si="5"/>
        <v>18467.83846153846</v>
      </c>
      <c r="AH10" s="52">
        <f t="shared" si="6"/>
        <v>30487.892307692309</v>
      </c>
      <c r="AI10" s="52">
        <f t="shared" si="7"/>
        <v>42507.946153846147</v>
      </c>
      <c r="AJ10" s="52">
        <f t="shared" si="8"/>
        <v>54527.999999999985</v>
      </c>
      <c r="AK10" s="7"/>
      <c r="AL10" s="7"/>
      <c r="AM10" s="7"/>
      <c r="AN10" s="7"/>
      <c r="AO10" s="7"/>
      <c r="AP10" s="1"/>
      <c r="AQ10" s="52"/>
      <c r="AR10" s="1"/>
      <c r="AV10" s="52"/>
      <c r="AW10" s="52"/>
      <c r="AX10" s="52"/>
      <c r="AY10" s="52"/>
      <c r="AZ10" s="52"/>
      <c r="BA10" s="52"/>
      <c r="BB10" s="52"/>
      <c r="BC10" s="52"/>
      <c r="BD10" s="52"/>
      <c r="BE10" s="52"/>
      <c r="BF10" s="52"/>
      <c r="BG10" s="52"/>
      <c r="BH10" s="52"/>
      <c r="BM10" s="52" t="e">
        <f>#REF!+W10</f>
        <v>#REF!</v>
      </c>
    </row>
    <row r="11" spans="1:69" x14ac:dyDescent="0.25">
      <c r="A11" s="463" t="s">
        <v>4938</v>
      </c>
      <c r="B11" s="463">
        <v>543965</v>
      </c>
      <c r="C11" s="463">
        <v>400015</v>
      </c>
      <c r="D11" s="463" t="s">
        <v>193</v>
      </c>
      <c r="E11" s="463">
        <v>3023317</v>
      </c>
      <c r="F11" s="463" t="s">
        <v>4199</v>
      </c>
      <c r="G11" s="463">
        <v>10265</v>
      </c>
      <c r="H11" s="466">
        <v>2147.21</v>
      </c>
      <c r="L11" s="301">
        <f t="shared" si="0"/>
        <v>2</v>
      </c>
      <c r="M11" s="301" t="str">
        <f t="shared" si="1"/>
        <v>3317.SEN I.I03.2</v>
      </c>
      <c r="N11" s="301" t="str">
        <f t="shared" si="2"/>
        <v>10265/543965</v>
      </c>
      <c r="Q11" s="52">
        <v>0</v>
      </c>
      <c r="R11" s="52">
        <v>0</v>
      </c>
      <c r="S11" s="52">
        <v>214.721</v>
      </c>
      <c r="T11" s="52">
        <v>214.721</v>
      </c>
      <c r="U11" s="52">
        <v>214.721</v>
      </c>
      <c r="V11" s="52">
        <v>214.721</v>
      </c>
      <c r="W11" s="52">
        <v>214.721</v>
      </c>
      <c r="X11" s="52">
        <v>214.721</v>
      </c>
      <c r="Y11" s="52">
        <v>214.721</v>
      </c>
      <c r="Z11" s="52">
        <v>214.721</v>
      </c>
      <c r="AA11" s="52">
        <v>214.721</v>
      </c>
      <c r="AB11" s="52">
        <v>214.721</v>
      </c>
      <c r="AC11" s="52"/>
      <c r="AD11" s="52"/>
      <c r="AE11" s="52"/>
      <c r="AF11" s="52"/>
      <c r="AG11" s="52"/>
      <c r="AH11" s="52"/>
      <c r="AI11" s="52"/>
      <c r="AJ11" s="52"/>
      <c r="AK11" s="7"/>
      <c r="AL11" s="7"/>
      <c r="AM11" s="7"/>
      <c r="AN11" s="7"/>
      <c r="AO11" s="7"/>
      <c r="AP11" s="1"/>
      <c r="AQ11" s="52"/>
      <c r="AR11" s="1"/>
      <c r="AV11" s="52"/>
      <c r="AW11" s="52"/>
      <c r="AX11" s="52"/>
      <c r="AY11" s="52"/>
      <c r="AZ11" s="52"/>
      <c r="BA11" s="52"/>
      <c r="BB11" s="52"/>
      <c r="BC11" s="52"/>
      <c r="BD11" s="52"/>
      <c r="BE11" s="52"/>
      <c r="BF11" s="52"/>
      <c r="BG11" s="52"/>
      <c r="BH11" s="52"/>
      <c r="BM11" s="52"/>
    </row>
    <row r="12" spans="1:69" x14ac:dyDescent="0.25">
      <c r="A12" s="463" t="s">
        <v>4212</v>
      </c>
      <c r="B12" s="463">
        <v>516500</v>
      </c>
      <c r="C12" s="463">
        <v>156270</v>
      </c>
      <c r="D12" s="463" t="s">
        <v>194</v>
      </c>
      <c r="E12" s="463">
        <v>3022020</v>
      </c>
      <c r="F12" s="463" t="s">
        <v>412</v>
      </c>
      <c r="G12" s="463">
        <v>11443</v>
      </c>
      <c r="H12" s="466">
        <v>27265</v>
      </c>
      <c r="L12" s="301">
        <f t="shared" si="0"/>
        <v>1</v>
      </c>
      <c r="M12" s="301" t="str">
        <f t="shared" si="1"/>
        <v>2020.EHCP.I03.1</v>
      </c>
      <c r="N12" s="301" t="str">
        <f t="shared" si="2"/>
        <v>11443/516500</v>
      </c>
      <c r="Q12" s="52">
        <v>2272.083333333333</v>
      </c>
      <c r="R12" s="52">
        <v>2272.083333333333</v>
      </c>
      <c r="S12" s="52">
        <v>2272.0833333333335</v>
      </c>
      <c r="T12" s="52">
        <v>2272.0833333333335</v>
      </c>
      <c r="U12" s="52">
        <v>2272.0833333333335</v>
      </c>
      <c r="V12" s="52">
        <v>2272.0833333333335</v>
      </c>
      <c r="W12" s="52">
        <v>2272.0833333333335</v>
      </c>
      <c r="X12" s="52">
        <v>2272.0833333333335</v>
      </c>
      <c r="Y12" s="52">
        <v>2272.0833333333335</v>
      </c>
      <c r="Z12" s="52">
        <v>2272.0833333333335</v>
      </c>
      <c r="AA12" s="52">
        <v>2272.0833333333335</v>
      </c>
      <c r="AB12" s="52">
        <v>2272.0833333333335</v>
      </c>
      <c r="AC12" s="52">
        <f t="shared" si="3"/>
        <v>27264.999999999996</v>
      </c>
      <c r="AD12" s="52">
        <f t="shared" si="4"/>
        <v>0</v>
      </c>
      <c r="AE12" s="52" t="s">
        <v>4211</v>
      </c>
      <c r="AF12" s="52"/>
      <c r="AG12" s="52">
        <f t="shared" si="5"/>
        <v>6816.25</v>
      </c>
      <c r="AH12" s="52">
        <f t="shared" si="6"/>
        <v>13632.500000000002</v>
      </c>
      <c r="AI12" s="52">
        <f t="shared" si="7"/>
        <v>20448.75</v>
      </c>
      <c r="AJ12" s="52">
        <f t="shared" si="8"/>
        <v>27264.999999999996</v>
      </c>
      <c r="AK12" s="7"/>
      <c r="AL12" s="7"/>
      <c r="AM12" s="7"/>
      <c r="AN12" s="7"/>
      <c r="AO12" s="7"/>
      <c r="AP12" s="1"/>
      <c r="AQ12" s="52"/>
      <c r="AR12" s="1"/>
      <c r="AV12" s="52"/>
      <c r="AW12" s="52"/>
      <c r="AX12" s="52"/>
      <c r="AY12" s="52"/>
      <c r="AZ12" s="52"/>
      <c r="BA12" s="52"/>
      <c r="BB12" s="52"/>
      <c r="BC12" s="52"/>
      <c r="BD12" s="52"/>
      <c r="BE12" s="52"/>
      <c r="BF12" s="52"/>
      <c r="BG12" s="52"/>
      <c r="BH12" s="52"/>
      <c r="BM12" s="52" t="e">
        <f>#REF!+W12</f>
        <v>#REF!</v>
      </c>
    </row>
    <row r="13" spans="1:69" x14ac:dyDescent="0.25">
      <c r="A13" s="463" t="s">
        <v>4214</v>
      </c>
      <c r="B13" s="463">
        <v>543965</v>
      </c>
      <c r="C13" s="463">
        <v>400023</v>
      </c>
      <c r="D13" s="463" t="s">
        <v>195</v>
      </c>
      <c r="E13" s="463">
        <v>3023500</v>
      </c>
      <c r="F13" s="463" t="s">
        <v>412</v>
      </c>
      <c r="G13" s="463">
        <v>11431</v>
      </c>
      <c r="H13" s="466">
        <v>8137</v>
      </c>
      <c r="L13" s="301">
        <f t="shared" si="0"/>
        <v>1</v>
      </c>
      <c r="M13" s="301" t="str">
        <f t="shared" si="1"/>
        <v>3500.EHCP.I03.1</v>
      </c>
      <c r="N13" s="301" t="str">
        <f t="shared" si="2"/>
        <v>11431/543965</v>
      </c>
      <c r="Q13" s="52">
        <v>2942.6153846153848</v>
      </c>
      <c r="R13" s="52">
        <v>1471.3076923076924</v>
      </c>
      <c r="S13" s="52">
        <v>372.30769230769226</v>
      </c>
      <c r="T13" s="52">
        <v>372.30769230769226</v>
      </c>
      <c r="U13" s="52">
        <v>372.30769230769226</v>
      </c>
      <c r="V13" s="52">
        <v>372.30769230769226</v>
      </c>
      <c r="W13" s="52">
        <v>372.30769230769226</v>
      </c>
      <c r="X13" s="52">
        <v>372.30769230769226</v>
      </c>
      <c r="Y13" s="52">
        <v>372.30769230769226</v>
      </c>
      <c r="Z13" s="52">
        <v>372.30769230769226</v>
      </c>
      <c r="AA13" s="52">
        <v>372.30769230769226</v>
      </c>
      <c r="AB13" s="52">
        <v>372.30769230769226</v>
      </c>
      <c r="AC13" s="52">
        <f t="shared" si="3"/>
        <v>8137.0000000000009</v>
      </c>
      <c r="AD13" s="52">
        <f t="shared" si="4"/>
        <v>0</v>
      </c>
      <c r="AE13" s="52" t="s">
        <v>4213</v>
      </c>
      <c r="AF13" s="52"/>
      <c r="AG13" s="52">
        <f t="shared" si="5"/>
        <v>4786.2307692307695</v>
      </c>
      <c r="AH13" s="52">
        <f t="shared" si="6"/>
        <v>5903.1538461538466</v>
      </c>
      <c r="AI13" s="52">
        <f t="shared" si="7"/>
        <v>7020.0769230769238</v>
      </c>
      <c r="AJ13" s="52">
        <f t="shared" si="8"/>
        <v>8137.0000000000009</v>
      </c>
      <c r="AK13" s="7"/>
      <c r="AL13" s="7"/>
      <c r="AM13" s="7"/>
      <c r="AN13" s="7"/>
      <c r="AO13" s="7"/>
      <c r="AP13" s="1"/>
      <c r="AQ13" s="52"/>
      <c r="AR13" s="1"/>
      <c r="AV13" s="52"/>
      <c r="AW13" s="52"/>
      <c r="AX13" s="52"/>
      <c r="AY13" s="52"/>
      <c r="AZ13" s="52"/>
      <c r="BA13" s="52"/>
      <c r="BB13" s="52"/>
      <c r="BC13" s="52"/>
      <c r="BD13" s="52"/>
      <c r="BE13" s="52"/>
      <c r="BF13" s="52"/>
      <c r="BG13" s="52"/>
      <c r="BH13" s="52"/>
      <c r="BM13" s="52" t="e">
        <f>#REF!+W13</f>
        <v>#REF!</v>
      </c>
    </row>
    <row r="14" spans="1:69" x14ac:dyDescent="0.25">
      <c r="A14" s="463" t="s">
        <v>4939</v>
      </c>
      <c r="B14" s="463">
        <v>543965</v>
      </c>
      <c r="C14" s="463">
        <v>400023</v>
      </c>
      <c r="D14" s="463" t="s">
        <v>195</v>
      </c>
      <c r="E14" s="463">
        <v>3023500</v>
      </c>
      <c r="F14" s="463" t="s">
        <v>4199</v>
      </c>
      <c r="G14" s="463">
        <v>10265</v>
      </c>
      <c r="H14" s="466">
        <v>783.21</v>
      </c>
      <c r="L14" s="301">
        <f t="shared" si="0"/>
        <v>2</v>
      </c>
      <c r="M14" s="301" t="str">
        <f t="shared" si="1"/>
        <v>3500.SEN I.I03.2</v>
      </c>
      <c r="N14" s="301" t="str">
        <f t="shared" si="2"/>
        <v>10265/543965</v>
      </c>
      <c r="Q14" s="52">
        <v>0</v>
      </c>
      <c r="R14" s="52">
        <v>0</v>
      </c>
      <c r="S14" s="52">
        <v>78.320999999999998</v>
      </c>
      <c r="T14" s="52">
        <v>78.320999999999998</v>
      </c>
      <c r="U14" s="52">
        <v>78.320999999999998</v>
      </c>
      <c r="V14" s="52">
        <v>78.320999999999998</v>
      </c>
      <c r="W14" s="52">
        <v>78.320999999999998</v>
      </c>
      <c r="X14" s="52">
        <v>78.320999999999998</v>
      </c>
      <c r="Y14" s="52">
        <v>78.320999999999998</v>
      </c>
      <c r="Z14" s="52">
        <v>78.320999999999998</v>
      </c>
      <c r="AA14" s="52">
        <v>78.320999999999998</v>
      </c>
      <c r="AB14" s="52">
        <v>78.320999999999998</v>
      </c>
      <c r="AC14" s="52">
        <f t="shared" si="3"/>
        <v>783.21000000000015</v>
      </c>
      <c r="AD14" s="52">
        <f t="shared" si="4"/>
        <v>0</v>
      </c>
      <c r="AE14" s="52"/>
      <c r="AF14" s="52"/>
      <c r="AG14" s="52">
        <f t="shared" si="5"/>
        <v>78.320999999999998</v>
      </c>
      <c r="AH14" s="52">
        <f t="shared" si="6"/>
        <v>313.28399999999999</v>
      </c>
      <c r="AI14" s="52">
        <f t="shared" si="7"/>
        <v>548.24700000000007</v>
      </c>
      <c r="AJ14" s="52">
        <f t="shared" si="8"/>
        <v>783.21000000000015</v>
      </c>
      <c r="AK14" s="7"/>
      <c r="AL14" s="7"/>
      <c r="AM14" s="7"/>
      <c r="AN14" s="7"/>
      <c r="AO14" s="7"/>
      <c r="AP14" s="1"/>
      <c r="AQ14" s="52"/>
      <c r="AR14" s="1"/>
      <c r="AV14" s="52"/>
      <c r="AW14" s="52"/>
      <c r="AX14" s="52"/>
      <c r="AY14" s="52"/>
      <c r="AZ14" s="52"/>
      <c r="BA14" s="52"/>
      <c r="BB14" s="52"/>
      <c r="BC14" s="52"/>
      <c r="BD14" s="52"/>
      <c r="BE14" s="52"/>
      <c r="BF14" s="52"/>
      <c r="BG14" s="52"/>
      <c r="BH14" s="52"/>
      <c r="BM14" s="52"/>
    </row>
    <row r="15" spans="1:69" x14ac:dyDescent="0.25">
      <c r="A15" s="463" t="s">
        <v>4216</v>
      </c>
      <c r="B15" s="463">
        <v>543965</v>
      </c>
      <c r="C15" s="463">
        <v>400107</v>
      </c>
      <c r="D15" s="463" t="s">
        <v>196</v>
      </c>
      <c r="E15" s="463">
        <v>3023514</v>
      </c>
      <c r="F15" s="463" t="s">
        <v>412</v>
      </c>
      <c r="G15" s="463">
        <v>11431</v>
      </c>
      <c r="H15" s="466">
        <v>21560</v>
      </c>
      <c r="L15" s="301">
        <f t="shared" si="0"/>
        <v>1</v>
      </c>
      <c r="M15" s="301" t="str">
        <f t="shared" si="1"/>
        <v>3514.EHCP.I03.1</v>
      </c>
      <c r="N15" s="301" t="str">
        <f t="shared" si="2"/>
        <v>11431/543965</v>
      </c>
      <c r="Q15" s="52">
        <v>3316.9230769230771</v>
      </c>
      <c r="R15" s="52">
        <v>1658.4615384615386</v>
      </c>
      <c r="S15" s="52">
        <v>1658.4615384615383</v>
      </c>
      <c r="T15" s="52">
        <v>1658.4615384615383</v>
      </c>
      <c r="U15" s="52">
        <v>1658.4615384615383</v>
      </c>
      <c r="V15" s="52">
        <v>1658.4615384615383</v>
      </c>
      <c r="W15" s="52">
        <v>1658.4615384615383</v>
      </c>
      <c r="X15" s="52">
        <v>1658.4615384615383</v>
      </c>
      <c r="Y15" s="52">
        <v>1658.4615384615383</v>
      </c>
      <c r="Z15" s="52">
        <v>1658.4615384615383</v>
      </c>
      <c r="AA15" s="52">
        <v>1658.4615384615383</v>
      </c>
      <c r="AB15" s="52">
        <v>1658.4615384615383</v>
      </c>
      <c r="AC15" s="52">
        <f t="shared" si="3"/>
        <v>21560.000000000004</v>
      </c>
      <c r="AD15" s="52">
        <f t="shared" si="4"/>
        <v>0</v>
      </c>
      <c r="AE15" s="52" t="s">
        <v>4215</v>
      </c>
      <c r="AF15" s="52"/>
      <c r="AG15" s="52">
        <f t="shared" si="5"/>
        <v>6633.8461538461534</v>
      </c>
      <c r="AH15" s="52">
        <f t="shared" si="6"/>
        <v>11609.23076923077</v>
      </c>
      <c r="AI15" s="52">
        <f t="shared" si="7"/>
        <v>16584.615384615387</v>
      </c>
      <c r="AJ15" s="52">
        <f t="shared" si="8"/>
        <v>21560.000000000004</v>
      </c>
      <c r="AK15" s="7"/>
      <c r="AL15" s="7"/>
      <c r="AM15" s="7"/>
      <c r="AN15" s="7"/>
      <c r="AO15" s="7"/>
      <c r="AP15" s="1"/>
      <c r="AQ15" s="52"/>
      <c r="AR15" s="1"/>
      <c r="AV15" s="52"/>
      <c r="AW15" s="52"/>
      <c r="AX15" s="52"/>
      <c r="AY15" s="52"/>
      <c r="AZ15" s="52"/>
      <c r="BA15" s="52"/>
      <c r="BB15" s="52"/>
      <c r="BC15" s="52"/>
      <c r="BD15" s="52"/>
      <c r="BE15" s="52"/>
      <c r="BF15" s="52"/>
      <c r="BG15" s="52"/>
      <c r="BH15" s="52"/>
      <c r="BM15" s="52" t="e">
        <f>#REF!+W15</f>
        <v>#REF!</v>
      </c>
    </row>
    <row r="16" spans="1:69" x14ac:dyDescent="0.25">
      <c r="A16" s="463" t="s">
        <v>4218</v>
      </c>
      <c r="B16" s="463">
        <v>516500</v>
      </c>
      <c r="C16" s="463">
        <v>153627</v>
      </c>
      <c r="D16" s="463" t="s">
        <v>91</v>
      </c>
      <c r="E16" s="463">
        <v>3024001</v>
      </c>
      <c r="F16" s="463" t="s">
        <v>412</v>
      </c>
      <c r="G16" s="463">
        <v>11442</v>
      </c>
      <c r="H16" s="466">
        <v>272865.99</v>
      </c>
      <c r="L16" s="301">
        <f t="shared" si="0"/>
        <v>1</v>
      </c>
      <c r="M16" s="301" t="str">
        <f t="shared" si="1"/>
        <v>4001.EHCP.I03.1</v>
      </c>
      <c r="N16" s="301" t="str">
        <f t="shared" si="2"/>
        <v>11442/516500</v>
      </c>
      <c r="Q16" s="52">
        <v>22584.583333333332</v>
      </c>
      <c r="R16" s="52">
        <v>22584.583333333332</v>
      </c>
      <c r="S16" s="52">
        <v>22769.682333333334</v>
      </c>
      <c r="T16" s="52">
        <v>22769.682333333334</v>
      </c>
      <c r="U16" s="52">
        <v>22769.682333333334</v>
      </c>
      <c r="V16" s="52">
        <v>22769.682333333334</v>
      </c>
      <c r="W16" s="52">
        <v>22769.682333333334</v>
      </c>
      <c r="X16" s="52">
        <v>22769.682333333334</v>
      </c>
      <c r="Y16" s="52">
        <v>22769.682333333334</v>
      </c>
      <c r="Z16" s="52">
        <v>22769.682333333334</v>
      </c>
      <c r="AA16" s="52">
        <v>22769.682333333334</v>
      </c>
      <c r="AB16" s="52">
        <v>22769.682333333334</v>
      </c>
      <c r="AC16" s="52">
        <f t="shared" si="3"/>
        <v>272865.99</v>
      </c>
      <c r="AD16" s="52">
        <f t="shared" si="4"/>
        <v>0</v>
      </c>
      <c r="AE16" s="52" t="s">
        <v>4217</v>
      </c>
      <c r="AF16" s="52"/>
      <c r="AG16" s="52">
        <f t="shared" si="5"/>
        <v>67938.849000000002</v>
      </c>
      <c r="AH16" s="52">
        <f t="shared" si="6"/>
        <v>136247.89600000001</v>
      </c>
      <c r="AI16" s="52">
        <f t="shared" si="7"/>
        <v>204556.943</v>
      </c>
      <c r="AJ16" s="52">
        <f t="shared" si="8"/>
        <v>272865.99</v>
      </c>
      <c r="AK16" s="7"/>
      <c r="AL16" s="7"/>
      <c r="AM16" s="7"/>
      <c r="AN16" s="7"/>
      <c r="AO16" s="7"/>
      <c r="AP16" s="1"/>
      <c r="AQ16" s="52"/>
      <c r="AR16" s="1"/>
      <c r="AV16" s="52"/>
      <c r="AW16" s="52"/>
      <c r="AX16" s="52"/>
      <c r="AY16" s="52"/>
      <c r="AZ16" s="52"/>
      <c r="BA16" s="52"/>
      <c r="BB16" s="52"/>
      <c r="BC16" s="52"/>
      <c r="BD16" s="52"/>
      <c r="BE16" s="52"/>
      <c r="BF16" s="52"/>
      <c r="BG16" s="52"/>
      <c r="BH16" s="52"/>
      <c r="BM16" s="52" t="e">
        <f>#REF!+W16</f>
        <v>#REF!</v>
      </c>
    </row>
    <row r="17" spans="1:65" x14ac:dyDescent="0.25">
      <c r="A17" s="463" t="s">
        <v>4220</v>
      </c>
      <c r="B17" s="463">
        <v>516500</v>
      </c>
      <c r="C17" s="463">
        <v>159947</v>
      </c>
      <c r="D17" s="463" t="s">
        <v>97</v>
      </c>
      <c r="E17" s="463">
        <v>3024013</v>
      </c>
      <c r="F17" s="463" t="s">
        <v>412</v>
      </c>
      <c r="G17" s="463">
        <v>11442</v>
      </c>
      <c r="H17" s="466">
        <v>82216</v>
      </c>
      <c r="L17" s="301">
        <f t="shared" si="0"/>
        <v>1</v>
      </c>
      <c r="M17" s="301" t="str">
        <f t="shared" si="1"/>
        <v>4013.EHCP.I03.1</v>
      </c>
      <c r="N17" s="301" t="str">
        <f t="shared" si="2"/>
        <v>11442/516500</v>
      </c>
      <c r="Q17" s="52">
        <v>6851.333333333333</v>
      </c>
      <c r="R17" s="52">
        <v>6851.333333333333</v>
      </c>
      <c r="S17" s="52">
        <v>6851.333333333333</v>
      </c>
      <c r="T17" s="52">
        <v>6851.333333333333</v>
      </c>
      <c r="U17" s="52">
        <v>6851.333333333333</v>
      </c>
      <c r="V17" s="52">
        <v>6851.333333333333</v>
      </c>
      <c r="W17" s="52">
        <v>6851.333333333333</v>
      </c>
      <c r="X17" s="52">
        <v>6851.333333333333</v>
      </c>
      <c r="Y17" s="52">
        <v>6851.333333333333</v>
      </c>
      <c r="Z17" s="52">
        <v>6851.333333333333</v>
      </c>
      <c r="AA17" s="52">
        <v>6851.333333333333</v>
      </c>
      <c r="AB17" s="52">
        <v>6851.333333333333</v>
      </c>
      <c r="AC17" s="52">
        <f t="shared" si="3"/>
        <v>82216</v>
      </c>
      <c r="AD17" s="52">
        <f t="shared" si="4"/>
        <v>0</v>
      </c>
      <c r="AE17" s="52" t="s">
        <v>4219</v>
      </c>
      <c r="AF17" s="52"/>
      <c r="AG17" s="52">
        <f t="shared" si="5"/>
        <v>20554</v>
      </c>
      <c r="AH17" s="52">
        <f t="shared" si="6"/>
        <v>41108</v>
      </c>
      <c r="AI17" s="52">
        <f t="shared" si="7"/>
        <v>61662.000000000007</v>
      </c>
      <c r="AJ17" s="52">
        <f t="shared" si="8"/>
        <v>82216</v>
      </c>
      <c r="AK17" s="7"/>
      <c r="AL17" s="7"/>
      <c r="AM17" s="7"/>
      <c r="AN17" s="7"/>
      <c r="AO17" s="7"/>
      <c r="AP17" s="1"/>
      <c r="AQ17" s="52"/>
      <c r="AR17" s="1"/>
      <c r="AV17" s="52"/>
      <c r="AW17" s="52"/>
      <c r="AX17" s="52"/>
      <c r="AY17" s="52"/>
      <c r="AZ17" s="52"/>
      <c r="BA17" s="52"/>
      <c r="BB17" s="52"/>
      <c r="BC17" s="52"/>
      <c r="BD17" s="52"/>
      <c r="BE17" s="52"/>
      <c r="BF17" s="52"/>
      <c r="BG17" s="52"/>
      <c r="BH17" s="52"/>
      <c r="BM17" s="52" t="e">
        <f>#REF!+W17</f>
        <v>#REF!</v>
      </c>
    </row>
    <row r="18" spans="1:65" x14ac:dyDescent="0.25">
      <c r="A18" s="463" t="s">
        <v>4222</v>
      </c>
      <c r="B18" s="463">
        <v>516500</v>
      </c>
      <c r="C18" s="463">
        <v>140909</v>
      </c>
      <c r="D18" s="463" t="s">
        <v>98</v>
      </c>
      <c r="E18" s="463">
        <v>3025406</v>
      </c>
      <c r="F18" s="463" t="s">
        <v>412</v>
      </c>
      <c r="G18" s="463">
        <v>11442</v>
      </c>
      <c r="H18" s="466">
        <v>122101.85</v>
      </c>
      <c r="L18" s="301">
        <f t="shared" si="0"/>
        <v>1</v>
      </c>
      <c r="M18" s="301" t="str">
        <f t="shared" si="1"/>
        <v>5406.EHCP.I03.1</v>
      </c>
      <c r="N18" s="301" t="str">
        <f t="shared" si="2"/>
        <v>11442/516500</v>
      </c>
      <c r="Q18" s="52">
        <v>10241.833333333332</v>
      </c>
      <c r="R18" s="52">
        <v>10241.833333333332</v>
      </c>
      <c r="S18" s="52">
        <v>10161.818333333335</v>
      </c>
      <c r="T18" s="52">
        <v>10161.818333333335</v>
      </c>
      <c r="U18" s="52">
        <v>10161.818333333335</v>
      </c>
      <c r="V18" s="52">
        <v>10161.818333333335</v>
      </c>
      <c r="W18" s="52">
        <v>10161.818333333335</v>
      </c>
      <c r="X18" s="52">
        <v>10161.818333333335</v>
      </c>
      <c r="Y18" s="52">
        <v>10161.818333333335</v>
      </c>
      <c r="Z18" s="52">
        <v>10161.818333333335</v>
      </c>
      <c r="AA18" s="52">
        <v>10161.818333333335</v>
      </c>
      <c r="AB18" s="52">
        <v>10161.818333333335</v>
      </c>
      <c r="AC18" s="52">
        <f t="shared" si="3"/>
        <v>122101.84999999999</v>
      </c>
      <c r="AD18" s="52">
        <f t="shared" si="4"/>
        <v>0</v>
      </c>
      <c r="AE18" s="52" t="s">
        <v>4221</v>
      </c>
      <c r="AF18" s="52"/>
      <c r="AG18" s="52">
        <f t="shared" si="5"/>
        <v>30645.485000000001</v>
      </c>
      <c r="AH18" s="52">
        <f t="shared" si="6"/>
        <v>61130.94000000001</v>
      </c>
      <c r="AI18" s="52">
        <f t="shared" si="7"/>
        <v>91616.395000000004</v>
      </c>
      <c r="AJ18" s="52">
        <f t="shared" si="8"/>
        <v>122101.84999999999</v>
      </c>
      <c r="AK18" s="7"/>
      <c r="AL18" s="7"/>
      <c r="AM18" s="7"/>
      <c r="AN18" s="7"/>
      <c r="AO18" s="7"/>
      <c r="AP18" s="1"/>
      <c r="AQ18" s="52"/>
      <c r="AR18" s="1"/>
      <c r="AV18" s="52"/>
      <c r="AW18" s="52"/>
      <c r="AX18" s="52"/>
      <c r="AY18" s="52"/>
      <c r="AZ18" s="52"/>
      <c r="BA18" s="52"/>
      <c r="BB18" s="52"/>
      <c r="BC18" s="52"/>
      <c r="BD18" s="52"/>
      <c r="BE18" s="52"/>
      <c r="BF18" s="52"/>
      <c r="BG18" s="52"/>
      <c r="BH18" s="52"/>
      <c r="BM18" s="52" t="e">
        <f>#REF!+W18</f>
        <v>#REF!</v>
      </c>
    </row>
    <row r="19" spans="1:65" x14ac:dyDescent="0.25">
      <c r="A19" s="463" t="s">
        <v>4224</v>
      </c>
      <c r="B19" s="463">
        <v>516500</v>
      </c>
      <c r="C19" s="463">
        <v>157839</v>
      </c>
      <c r="D19" s="463" t="s">
        <v>197</v>
      </c>
      <c r="E19" s="463">
        <v>3022050</v>
      </c>
      <c r="F19" s="463" t="s">
        <v>412</v>
      </c>
      <c r="G19" s="463">
        <v>11443</v>
      </c>
      <c r="H19" s="466">
        <v>35401</v>
      </c>
      <c r="L19" s="301">
        <f t="shared" si="0"/>
        <v>1</v>
      </c>
      <c r="M19" s="301" t="str">
        <f t="shared" si="1"/>
        <v>2050.EHCP.I03.1</v>
      </c>
      <c r="N19" s="301" t="str">
        <f t="shared" si="2"/>
        <v>11443/516500</v>
      </c>
      <c r="Q19" s="52">
        <v>2950.083333333333</v>
      </c>
      <c r="R19" s="52">
        <v>2950.083333333333</v>
      </c>
      <c r="S19" s="52">
        <v>2950.0833333333335</v>
      </c>
      <c r="T19" s="52">
        <v>2950.0833333333335</v>
      </c>
      <c r="U19" s="52">
        <v>2950.0833333333335</v>
      </c>
      <c r="V19" s="52">
        <v>2950.0833333333335</v>
      </c>
      <c r="W19" s="52">
        <v>2950.0833333333335</v>
      </c>
      <c r="X19" s="52">
        <v>2950.0833333333335</v>
      </c>
      <c r="Y19" s="52">
        <v>2950.0833333333335</v>
      </c>
      <c r="Z19" s="52">
        <v>2950.0833333333335</v>
      </c>
      <c r="AA19" s="52">
        <v>2950.0833333333335</v>
      </c>
      <c r="AB19" s="52">
        <v>2950.0833333333335</v>
      </c>
      <c r="AC19" s="52">
        <f t="shared" si="3"/>
        <v>35400.999999999993</v>
      </c>
      <c r="AD19" s="52">
        <f t="shared" si="4"/>
        <v>0</v>
      </c>
      <c r="AE19" s="52" t="s">
        <v>4223</v>
      </c>
      <c r="AF19" s="52"/>
      <c r="AG19" s="52">
        <f t="shared" si="5"/>
        <v>8850.25</v>
      </c>
      <c r="AH19" s="52">
        <f t="shared" si="6"/>
        <v>17700.5</v>
      </c>
      <c r="AI19" s="52">
        <f t="shared" si="7"/>
        <v>26550.749999999996</v>
      </c>
      <c r="AJ19" s="52">
        <f t="shared" si="8"/>
        <v>35400.999999999993</v>
      </c>
      <c r="AK19" s="7"/>
      <c r="AL19" s="7"/>
      <c r="AM19" s="7"/>
      <c r="AN19" s="7"/>
      <c r="AO19" s="7"/>
      <c r="AP19" s="1"/>
      <c r="AQ19" s="52"/>
      <c r="AR19" s="1"/>
      <c r="AV19" s="52"/>
      <c r="AW19" s="52"/>
      <c r="AX19" s="52"/>
      <c r="AY19" s="52"/>
      <c r="AZ19" s="52"/>
      <c r="BA19" s="52"/>
      <c r="BB19" s="52"/>
      <c r="BC19" s="52"/>
      <c r="BD19" s="52"/>
      <c r="BE19" s="52"/>
      <c r="BF19" s="52"/>
      <c r="BG19" s="52"/>
      <c r="BH19" s="52"/>
      <c r="BM19" s="52" t="e">
        <f>#REF!+W19</f>
        <v>#REF!</v>
      </c>
    </row>
    <row r="20" spans="1:65" x14ac:dyDescent="0.25">
      <c r="A20" s="463" t="s">
        <v>4226</v>
      </c>
      <c r="B20" s="463">
        <v>543965</v>
      </c>
      <c r="C20" s="463">
        <v>400005</v>
      </c>
      <c r="D20" s="463" t="s">
        <v>198</v>
      </c>
      <c r="E20" s="463">
        <v>3022002</v>
      </c>
      <c r="F20" s="463" t="s">
        <v>412</v>
      </c>
      <c r="G20" s="463">
        <v>11431</v>
      </c>
      <c r="H20" s="466">
        <v>61987.91</v>
      </c>
      <c r="L20" s="301">
        <f t="shared" si="0"/>
        <v>1</v>
      </c>
      <c r="M20" s="301" t="str">
        <f t="shared" si="1"/>
        <v>2002.EHCP.I03.1</v>
      </c>
      <c r="N20" s="301" t="str">
        <f t="shared" si="2"/>
        <v>11431/543965</v>
      </c>
      <c r="Q20" s="52">
        <v>7576</v>
      </c>
      <c r="R20" s="52">
        <v>3788</v>
      </c>
      <c r="S20" s="52">
        <v>5062.3910000000005</v>
      </c>
      <c r="T20" s="52">
        <v>5062.3910000000005</v>
      </c>
      <c r="U20" s="52">
        <v>5062.3910000000005</v>
      </c>
      <c r="V20" s="52">
        <v>5062.3910000000005</v>
      </c>
      <c r="W20" s="52">
        <v>5062.3910000000005</v>
      </c>
      <c r="X20" s="52">
        <v>5062.3910000000005</v>
      </c>
      <c r="Y20" s="52">
        <v>5062.3910000000005</v>
      </c>
      <c r="Z20" s="52">
        <v>5062.3910000000005</v>
      </c>
      <c r="AA20" s="52">
        <v>5062.3910000000005</v>
      </c>
      <c r="AB20" s="52">
        <v>5062.3910000000005</v>
      </c>
      <c r="AC20" s="52">
        <f t="shared" si="3"/>
        <v>61987.910000000018</v>
      </c>
      <c r="AD20" s="52">
        <f t="shared" si="4"/>
        <v>0</v>
      </c>
      <c r="AE20" s="52" t="s">
        <v>4225</v>
      </c>
      <c r="AF20" s="52"/>
      <c r="AG20" s="52">
        <f t="shared" si="5"/>
        <v>16426.391</v>
      </c>
      <c r="AH20" s="52">
        <f t="shared" si="6"/>
        <v>31613.563999999998</v>
      </c>
      <c r="AI20" s="52">
        <f t="shared" si="7"/>
        <v>46800.737000000008</v>
      </c>
      <c r="AJ20" s="52">
        <f t="shared" si="8"/>
        <v>61987.910000000018</v>
      </c>
      <c r="AK20" s="7"/>
      <c r="AL20" s="7"/>
      <c r="AM20" s="7"/>
      <c r="AN20" s="7"/>
      <c r="AO20" s="7"/>
      <c r="AP20" s="1"/>
      <c r="AQ20" s="52"/>
      <c r="AR20" s="1"/>
      <c r="AV20" s="52"/>
      <c r="AW20" s="52"/>
      <c r="AX20" s="52"/>
      <c r="AY20" s="52"/>
      <c r="AZ20" s="52"/>
      <c r="BA20" s="52"/>
      <c r="BB20" s="52"/>
      <c r="BC20" s="52"/>
      <c r="BD20" s="52"/>
      <c r="BE20" s="52"/>
      <c r="BF20" s="52"/>
      <c r="BG20" s="52"/>
      <c r="BH20" s="52"/>
      <c r="BM20" s="52" t="e">
        <f>#REF!+W20</f>
        <v>#REF!</v>
      </c>
    </row>
    <row r="21" spans="1:65" x14ac:dyDescent="0.25">
      <c r="A21" s="463" t="s">
        <v>4228</v>
      </c>
      <c r="B21" s="463">
        <v>543965</v>
      </c>
      <c r="C21" s="463">
        <v>400005</v>
      </c>
      <c r="D21" s="463" t="s">
        <v>198</v>
      </c>
      <c r="E21" s="463">
        <v>3022002</v>
      </c>
      <c r="F21" s="463" t="s">
        <v>4199</v>
      </c>
      <c r="G21" s="463">
        <v>10265</v>
      </c>
      <c r="H21" s="466">
        <v>2945</v>
      </c>
      <c r="L21" s="301">
        <f t="shared" si="0"/>
        <v>2</v>
      </c>
      <c r="M21" s="301" t="str">
        <f t="shared" si="1"/>
        <v>2002.SEN I.I03.2</v>
      </c>
      <c r="N21" s="301" t="str">
        <f t="shared" si="2"/>
        <v>10265/543965</v>
      </c>
      <c r="Q21" s="52">
        <v>453.07692307692309</v>
      </c>
      <c r="R21" s="52">
        <v>226.53846153846155</v>
      </c>
      <c r="S21" s="52">
        <v>226.53846153846152</v>
      </c>
      <c r="T21" s="52">
        <v>226.53846153846152</v>
      </c>
      <c r="U21" s="52">
        <v>226.53846153846152</v>
      </c>
      <c r="V21" s="52">
        <v>226.53846153846152</v>
      </c>
      <c r="W21" s="52">
        <v>226.53846153846152</v>
      </c>
      <c r="X21" s="52">
        <v>226.53846153846152</v>
      </c>
      <c r="Y21" s="52">
        <v>226.53846153846152</v>
      </c>
      <c r="Z21" s="52">
        <v>226.53846153846152</v>
      </c>
      <c r="AA21" s="52">
        <v>226.53846153846152</v>
      </c>
      <c r="AB21" s="52">
        <v>226.53846153846152</v>
      </c>
      <c r="AC21" s="52">
        <f t="shared" si="3"/>
        <v>2944.9999999999991</v>
      </c>
      <c r="AD21" s="52">
        <f t="shared" si="4"/>
        <v>0</v>
      </c>
      <c r="AE21" s="52" t="s">
        <v>4227</v>
      </c>
      <c r="AF21" s="52"/>
      <c r="AG21" s="52">
        <f t="shared" si="5"/>
        <v>906.15384615384619</v>
      </c>
      <c r="AH21" s="52">
        <f t="shared" si="6"/>
        <v>1585.7692307692305</v>
      </c>
      <c r="AI21" s="52">
        <f t="shared" si="7"/>
        <v>2265.3846153846148</v>
      </c>
      <c r="AJ21" s="52">
        <f t="shared" si="8"/>
        <v>2944.9999999999991</v>
      </c>
      <c r="AK21" s="7"/>
      <c r="AL21" s="7"/>
      <c r="AM21" s="7"/>
      <c r="AN21" s="7"/>
      <c r="AO21" s="7"/>
      <c r="AP21" s="1"/>
      <c r="AQ21" s="52"/>
      <c r="AR21" s="1"/>
      <c r="AV21" s="52"/>
      <c r="AW21" s="52"/>
      <c r="AX21" s="52"/>
      <c r="AY21" s="52"/>
      <c r="AZ21" s="52"/>
      <c r="BA21" s="52"/>
      <c r="BB21" s="52"/>
      <c r="BC21" s="52"/>
      <c r="BD21" s="52"/>
      <c r="BE21" s="52"/>
      <c r="BF21" s="52"/>
      <c r="BG21" s="52"/>
      <c r="BH21" s="52"/>
      <c r="BM21" s="52" t="e">
        <f>#REF!+W21</f>
        <v>#REF!</v>
      </c>
    </row>
    <row r="22" spans="1:65" x14ac:dyDescent="0.25">
      <c r="A22" s="463" t="s">
        <v>4823</v>
      </c>
      <c r="B22" s="463">
        <v>543965</v>
      </c>
      <c r="C22" s="463">
        <v>400070</v>
      </c>
      <c r="D22" s="463" t="s">
        <v>199</v>
      </c>
      <c r="E22" s="463">
        <v>3022079</v>
      </c>
      <c r="F22" s="463" t="s">
        <v>412</v>
      </c>
      <c r="G22" s="463">
        <v>11431</v>
      </c>
      <c r="H22" s="466">
        <v>9689.17</v>
      </c>
      <c r="L22" s="301">
        <f t="shared" si="0"/>
        <v>1</v>
      </c>
      <c r="M22" s="301" t="str">
        <f t="shared" si="1"/>
        <v>2079.EHCP.I03.1</v>
      </c>
      <c r="N22" s="301" t="str">
        <f t="shared" si="2"/>
        <v>11431/543965</v>
      </c>
      <c r="Q22" s="52">
        <v>813.07692307692309</v>
      </c>
      <c r="R22" s="52">
        <v>406.53846153846155</v>
      </c>
      <c r="S22" s="52">
        <v>846.95546153846158</v>
      </c>
      <c r="T22" s="52">
        <v>846.95546153846158</v>
      </c>
      <c r="U22" s="52">
        <v>846.95546153846158</v>
      </c>
      <c r="V22" s="52">
        <v>846.95546153846158</v>
      </c>
      <c r="W22" s="52">
        <v>846.95546153846158</v>
      </c>
      <c r="X22" s="52">
        <v>846.95546153846158</v>
      </c>
      <c r="Y22" s="52">
        <v>846.95546153846158</v>
      </c>
      <c r="Z22" s="52">
        <v>846.95546153846158</v>
      </c>
      <c r="AA22" s="52">
        <v>846.95546153846158</v>
      </c>
      <c r="AB22" s="52">
        <v>846.95546153846158</v>
      </c>
      <c r="AC22" s="52">
        <f t="shared" si="3"/>
        <v>9689.17</v>
      </c>
      <c r="AD22" s="52">
        <f t="shared" si="4"/>
        <v>0</v>
      </c>
      <c r="AE22" s="52" t="s">
        <v>4229</v>
      </c>
      <c r="AF22" s="52"/>
      <c r="AG22" s="52">
        <f t="shared" si="5"/>
        <v>2066.5708461538461</v>
      </c>
      <c r="AH22" s="52">
        <f t="shared" si="6"/>
        <v>4607.4372307692302</v>
      </c>
      <c r="AI22" s="52">
        <f t="shared" si="7"/>
        <v>7148.3036153846142</v>
      </c>
      <c r="AJ22" s="52">
        <f t="shared" si="8"/>
        <v>9689.17</v>
      </c>
      <c r="AK22" s="7"/>
      <c r="AL22" s="7"/>
      <c r="AM22" s="7"/>
      <c r="AN22" s="7"/>
      <c r="AO22" s="7"/>
      <c r="AP22" s="1"/>
      <c r="AQ22" s="52"/>
      <c r="AR22" s="1"/>
      <c r="AV22" s="52"/>
      <c r="AW22" s="52"/>
      <c r="AX22" s="52"/>
      <c r="AY22" s="52"/>
      <c r="AZ22" s="52"/>
      <c r="BA22" s="52"/>
      <c r="BB22" s="52"/>
      <c r="BC22" s="52"/>
      <c r="BD22" s="52"/>
      <c r="BE22" s="52"/>
      <c r="BF22" s="52"/>
      <c r="BG22" s="52"/>
      <c r="BH22" s="52"/>
      <c r="BM22" s="52" t="e">
        <f>#REF!+W22</f>
        <v>#REF!</v>
      </c>
    </row>
    <row r="23" spans="1:65" x14ac:dyDescent="0.25">
      <c r="A23" s="463" t="s">
        <v>4230</v>
      </c>
      <c r="B23" s="463">
        <v>543965</v>
      </c>
      <c r="C23" s="463">
        <v>400150</v>
      </c>
      <c r="D23" s="463" t="s">
        <v>200</v>
      </c>
      <c r="E23" s="463">
        <v>3023524</v>
      </c>
      <c r="F23" s="463" t="s">
        <v>412</v>
      </c>
      <c r="G23" s="463">
        <v>11431</v>
      </c>
      <c r="H23" s="466">
        <v>52752.759999999995</v>
      </c>
      <c r="L23" s="301">
        <f t="shared" si="0"/>
        <v>1</v>
      </c>
      <c r="M23" s="301" t="str">
        <f t="shared" si="1"/>
        <v>3524.EHCP.I03.1</v>
      </c>
      <c r="N23" s="301" t="str">
        <f t="shared" si="2"/>
        <v>11431/543965</v>
      </c>
      <c r="Q23" s="52">
        <v>9202.1538461538476</v>
      </c>
      <c r="R23" s="52">
        <v>4601.0769230769238</v>
      </c>
      <c r="S23" s="52">
        <v>3894.9529230769222</v>
      </c>
      <c r="T23" s="52">
        <v>3894.9529230769222</v>
      </c>
      <c r="U23" s="52">
        <v>3894.9529230769222</v>
      </c>
      <c r="V23" s="52">
        <v>3894.9529230769222</v>
      </c>
      <c r="W23" s="52">
        <v>3894.9529230769222</v>
      </c>
      <c r="X23" s="52">
        <v>3894.9529230769222</v>
      </c>
      <c r="Y23" s="52">
        <v>3894.9529230769222</v>
      </c>
      <c r="Z23" s="52">
        <v>3894.9529230769222</v>
      </c>
      <c r="AA23" s="52">
        <v>3894.9529230769222</v>
      </c>
      <c r="AB23" s="52">
        <v>3894.9529230769222</v>
      </c>
      <c r="AC23" s="52">
        <f t="shared" si="3"/>
        <v>52752.760000000009</v>
      </c>
      <c r="AD23" s="52">
        <f t="shared" si="4"/>
        <v>0</v>
      </c>
      <c r="AE23" s="52" t="s">
        <v>4231</v>
      </c>
      <c r="AF23" s="52"/>
      <c r="AG23" s="52">
        <f t="shared" si="5"/>
        <v>17698.183692307692</v>
      </c>
      <c r="AH23" s="52">
        <f t="shared" si="6"/>
        <v>29383.042461538458</v>
      </c>
      <c r="AI23" s="52">
        <f t="shared" si="7"/>
        <v>41067.901230769232</v>
      </c>
      <c r="AJ23" s="52">
        <f t="shared" si="8"/>
        <v>52752.760000000009</v>
      </c>
      <c r="AK23" s="7"/>
      <c r="AL23" s="7"/>
      <c r="AM23" s="7"/>
      <c r="AN23" s="7"/>
      <c r="AO23" s="7"/>
      <c r="AP23" s="1"/>
      <c r="AQ23" s="52"/>
      <c r="AR23" s="1"/>
      <c r="AV23" s="52"/>
      <c r="AW23" s="52"/>
      <c r="AX23" s="52"/>
      <c r="AY23" s="52"/>
      <c r="AZ23" s="52"/>
      <c r="BA23" s="52"/>
      <c r="BB23" s="52"/>
      <c r="BC23" s="52"/>
      <c r="BD23" s="52"/>
      <c r="BE23" s="52"/>
      <c r="BF23" s="52"/>
      <c r="BG23" s="52"/>
      <c r="BH23" s="52"/>
      <c r="BM23" s="52" t="e">
        <f>#REF!+W23</f>
        <v>#REF!</v>
      </c>
    </row>
    <row r="24" spans="1:65" x14ac:dyDescent="0.25">
      <c r="A24" s="463" t="s">
        <v>4233</v>
      </c>
      <c r="B24" s="463">
        <v>543965</v>
      </c>
      <c r="C24" s="463">
        <v>400051</v>
      </c>
      <c r="D24" s="463" t="s">
        <v>201</v>
      </c>
      <c r="E24" s="463">
        <v>3022003</v>
      </c>
      <c r="F24" s="463" t="s">
        <v>412</v>
      </c>
      <c r="G24" s="463">
        <v>11431</v>
      </c>
      <c r="H24" s="466">
        <v>97151.16</v>
      </c>
      <c r="L24" s="301">
        <f t="shared" si="0"/>
        <v>1</v>
      </c>
      <c r="M24" s="301" t="str">
        <f t="shared" si="1"/>
        <v>2003.EHCP.I03.1</v>
      </c>
      <c r="N24" s="301" t="str">
        <f t="shared" si="2"/>
        <v>11431/543965</v>
      </c>
      <c r="Q24" s="52">
        <v>12144.615384615385</v>
      </c>
      <c r="R24" s="52">
        <v>6072.3076923076924</v>
      </c>
      <c r="S24" s="52">
        <v>7893.4236923076924</v>
      </c>
      <c r="T24" s="52">
        <v>7893.4236923076924</v>
      </c>
      <c r="U24" s="52">
        <v>7893.4236923076924</v>
      </c>
      <c r="V24" s="52">
        <v>7893.4236923076924</v>
      </c>
      <c r="W24" s="52">
        <v>7893.4236923076924</v>
      </c>
      <c r="X24" s="52">
        <v>7893.4236923076924</v>
      </c>
      <c r="Y24" s="52">
        <v>7893.4236923076924</v>
      </c>
      <c r="Z24" s="52">
        <v>7893.4236923076924</v>
      </c>
      <c r="AA24" s="52">
        <v>7893.4236923076924</v>
      </c>
      <c r="AB24" s="52">
        <v>7893.4236923076924</v>
      </c>
      <c r="AC24" s="52">
        <f t="shared" si="3"/>
        <v>97151.160000000018</v>
      </c>
      <c r="AD24" s="52">
        <f t="shared" si="4"/>
        <v>0</v>
      </c>
      <c r="AE24" s="52" t="s">
        <v>4232</v>
      </c>
      <c r="AF24" s="52"/>
      <c r="AG24" s="52">
        <f t="shared" si="5"/>
        <v>26110.346769230771</v>
      </c>
      <c r="AH24" s="52">
        <f t="shared" si="6"/>
        <v>49790.617846153844</v>
      </c>
      <c r="AI24" s="52">
        <f t="shared" si="7"/>
        <v>73470.888923076927</v>
      </c>
      <c r="AJ24" s="52">
        <f t="shared" si="8"/>
        <v>97151.160000000018</v>
      </c>
      <c r="AK24" s="7"/>
      <c r="AL24" s="7"/>
      <c r="AM24" s="7"/>
      <c r="AN24" s="7"/>
      <c r="AO24" s="7"/>
      <c r="AP24" s="1"/>
      <c r="AQ24" s="52"/>
      <c r="AR24" s="1"/>
      <c r="AV24" s="52"/>
      <c r="AW24" s="52"/>
      <c r="AX24" s="52"/>
      <c r="AY24" s="52"/>
      <c r="AZ24" s="52"/>
      <c r="BA24" s="52"/>
      <c r="BB24" s="52"/>
      <c r="BC24" s="52"/>
      <c r="BD24" s="52"/>
      <c r="BE24" s="52"/>
      <c r="BF24" s="52"/>
      <c r="BG24" s="52"/>
      <c r="BH24" s="52"/>
      <c r="BM24" s="52" t="e">
        <f>#REF!+W24</f>
        <v>#REF!</v>
      </c>
    </row>
    <row r="25" spans="1:65" x14ac:dyDescent="0.25">
      <c r="A25" s="463" t="s">
        <v>4824</v>
      </c>
      <c r="B25" s="463">
        <v>543965</v>
      </c>
      <c r="C25" s="463">
        <v>400051</v>
      </c>
      <c r="D25" s="463" t="s">
        <v>201</v>
      </c>
      <c r="E25" s="463">
        <v>3022003</v>
      </c>
      <c r="F25" s="463" t="s">
        <v>4199</v>
      </c>
      <c r="G25" s="463">
        <v>10265</v>
      </c>
      <c r="H25" s="466">
        <v>1840.6250000000002</v>
      </c>
      <c r="L25" s="301">
        <f t="shared" si="0"/>
        <v>2</v>
      </c>
      <c r="M25" s="301" t="str">
        <f t="shared" si="1"/>
        <v>2003.SEN I.I03.2</v>
      </c>
      <c r="N25" s="301" t="str">
        <f t="shared" si="2"/>
        <v>10265/543965</v>
      </c>
      <c r="Q25" s="52">
        <v>283.17307692307696</v>
      </c>
      <c r="R25" s="52">
        <v>141.58653846153848</v>
      </c>
      <c r="S25" s="52">
        <v>141.58653846153848</v>
      </c>
      <c r="T25" s="52">
        <v>141.58653846153848</v>
      </c>
      <c r="U25" s="52">
        <v>141.58653846153848</v>
      </c>
      <c r="V25" s="52">
        <v>141.58653846153848</v>
      </c>
      <c r="W25" s="52">
        <v>141.58653846153848</v>
      </c>
      <c r="X25" s="52">
        <v>141.58653846153848</v>
      </c>
      <c r="Y25" s="52">
        <v>141.58653846153848</v>
      </c>
      <c r="Z25" s="52">
        <v>141.58653846153848</v>
      </c>
      <c r="AA25" s="52">
        <v>141.58653846153848</v>
      </c>
      <c r="AB25" s="52">
        <v>141.58653846153848</v>
      </c>
      <c r="AC25" s="52">
        <f t="shared" si="3"/>
        <v>1840.6250000000007</v>
      </c>
      <c r="AD25" s="52">
        <f t="shared" si="4"/>
        <v>0</v>
      </c>
      <c r="AE25" s="52" t="s">
        <v>4234</v>
      </c>
      <c r="AF25" s="52"/>
      <c r="AG25" s="52">
        <f t="shared" si="5"/>
        <v>566.34615384615392</v>
      </c>
      <c r="AH25" s="52">
        <f t="shared" si="6"/>
        <v>991.10576923076928</v>
      </c>
      <c r="AI25" s="52">
        <f t="shared" si="7"/>
        <v>1415.865384615385</v>
      </c>
      <c r="AJ25" s="52">
        <f t="shared" si="8"/>
        <v>1840.6250000000007</v>
      </c>
      <c r="AK25" s="7"/>
      <c r="AL25" s="7"/>
      <c r="AM25" s="7"/>
      <c r="AN25" s="7"/>
      <c r="AO25" s="7"/>
      <c r="AP25" s="1"/>
      <c r="AQ25" s="52"/>
      <c r="AR25" s="1"/>
      <c r="AV25" s="52"/>
      <c r="AW25" s="52"/>
      <c r="AX25" s="52"/>
      <c r="AY25" s="52"/>
      <c r="AZ25" s="52"/>
      <c r="BA25" s="52"/>
      <c r="BB25" s="52"/>
      <c r="BC25" s="52"/>
      <c r="BD25" s="52"/>
      <c r="BE25" s="52"/>
      <c r="BF25" s="52"/>
      <c r="BG25" s="52"/>
      <c r="BH25" s="52"/>
      <c r="BM25" s="52" t="e">
        <f>#REF!+W25</f>
        <v>#REF!</v>
      </c>
    </row>
    <row r="26" spans="1:65" x14ac:dyDescent="0.25">
      <c r="A26" s="463" t="s">
        <v>4235</v>
      </c>
      <c r="B26" s="463">
        <v>516500</v>
      </c>
      <c r="C26" s="463">
        <v>156628</v>
      </c>
      <c r="D26" s="463" t="s">
        <v>99</v>
      </c>
      <c r="E26" s="463">
        <v>3025408</v>
      </c>
      <c r="F26" s="463" t="s">
        <v>412</v>
      </c>
      <c r="G26" s="463">
        <v>11442</v>
      </c>
      <c r="H26" s="466">
        <v>24833</v>
      </c>
      <c r="L26" s="301">
        <f t="shared" si="0"/>
        <v>1</v>
      </c>
      <c r="M26" s="301" t="str">
        <f t="shared" si="1"/>
        <v>5408.EHCP.I03.1</v>
      </c>
      <c r="N26" s="301" t="str">
        <f t="shared" si="2"/>
        <v>11442/516500</v>
      </c>
      <c r="Q26" s="52">
        <v>2069.4166666666665</v>
      </c>
      <c r="R26" s="52">
        <v>2069.4166666666665</v>
      </c>
      <c r="S26" s="52">
        <v>2069.416666666667</v>
      </c>
      <c r="T26" s="52">
        <v>2069.416666666667</v>
      </c>
      <c r="U26" s="52">
        <v>2069.416666666667</v>
      </c>
      <c r="V26" s="52">
        <v>2069.416666666667</v>
      </c>
      <c r="W26" s="52">
        <v>2069.416666666667</v>
      </c>
      <c r="X26" s="52">
        <v>2069.416666666667</v>
      </c>
      <c r="Y26" s="52">
        <v>2069.416666666667</v>
      </c>
      <c r="Z26" s="52">
        <v>2069.416666666667</v>
      </c>
      <c r="AA26" s="52">
        <v>2069.416666666667</v>
      </c>
      <c r="AB26" s="52">
        <v>2069.416666666667</v>
      </c>
      <c r="AC26" s="52">
        <f t="shared" si="3"/>
        <v>24833.000000000011</v>
      </c>
      <c r="AD26" s="52">
        <f t="shared" si="4"/>
        <v>0</v>
      </c>
      <c r="AE26" s="52" t="s">
        <v>4236</v>
      </c>
      <c r="AF26" s="52"/>
      <c r="AG26" s="52">
        <f t="shared" si="5"/>
        <v>6208.25</v>
      </c>
      <c r="AH26" s="52">
        <f t="shared" si="6"/>
        <v>12416.500000000004</v>
      </c>
      <c r="AI26" s="52">
        <f t="shared" si="7"/>
        <v>18624.750000000007</v>
      </c>
      <c r="AJ26" s="52">
        <f t="shared" si="8"/>
        <v>24833.000000000011</v>
      </c>
      <c r="AK26" s="7"/>
      <c r="AL26" s="7"/>
      <c r="AM26" s="7"/>
      <c r="AN26" s="7"/>
      <c r="AO26" s="7"/>
      <c r="AP26" s="1"/>
      <c r="AQ26" s="52"/>
      <c r="AR26" s="1"/>
      <c r="AV26" s="52"/>
      <c r="AW26" s="52"/>
      <c r="AX26" s="52"/>
      <c r="AY26" s="52"/>
      <c r="AZ26" s="52"/>
      <c r="BA26" s="52"/>
      <c r="BB26" s="52"/>
      <c r="BC26" s="52"/>
      <c r="BD26" s="52"/>
      <c r="BE26" s="52"/>
      <c r="BF26" s="52"/>
      <c r="BG26" s="52"/>
      <c r="BH26" s="52"/>
      <c r="BM26" s="52" t="e">
        <f>#REF!+W26</f>
        <v>#REF!</v>
      </c>
    </row>
    <row r="27" spans="1:65" x14ac:dyDescent="0.25">
      <c r="A27" s="463" t="s">
        <v>4237</v>
      </c>
      <c r="B27" s="463">
        <v>543965</v>
      </c>
      <c r="C27" s="463">
        <v>400024</v>
      </c>
      <c r="D27" s="463" t="s">
        <v>202</v>
      </c>
      <c r="E27" s="463">
        <v>3023511</v>
      </c>
      <c r="F27" s="463" t="s">
        <v>412</v>
      </c>
      <c r="G27" s="463">
        <v>11431</v>
      </c>
      <c r="H27" s="466">
        <v>30117</v>
      </c>
      <c r="L27" s="301">
        <f t="shared" si="0"/>
        <v>1</v>
      </c>
      <c r="M27" s="301" t="str">
        <f t="shared" si="1"/>
        <v>3511.EHCP.I03.1</v>
      </c>
      <c r="N27" s="301" t="str">
        <f t="shared" si="2"/>
        <v>11431/543965</v>
      </c>
      <c r="Q27" s="52">
        <v>4633.3846153846152</v>
      </c>
      <c r="R27" s="52">
        <v>2316.6923076923076</v>
      </c>
      <c r="S27" s="52">
        <v>2316.6923076923076</v>
      </c>
      <c r="T27" s="52">
        <v>2316.6923076923076</v>
      </c>
      <c r="U27" s="52">
        <v>2316.6923076923076</v>
      </c>
      <c r="V27" s="52">
        <v>2316.6923076923076</v>
      </c>
      <c r="W27" s="52">
        <v>2316.6923076923076</v>
      </c>
      <c r="X27" s="52">
        <v>2316.6923076923076</v>
      </c>
      <c r="Y27" s="52">
        <v>2316.6923076923076</v>
      </c>
      <c r="Z27" s="52">
        <v>2316.6923076923076</v>
      </c>
      <c r="AA27" s="52">
        <v>2316.6923076923076</v>
      </c>
      <c r="AB27" s="52">
        <v>2316.6923076923076</v>
      </c>
      <c r="AC27" s="52">
        <f t="shared" si="3"/>
        <v>30117.000000000007</v>
      </c>
      <c r="AD27" s="52">
        <f t="shared" si="4"/>
        <v>0</v>
      </c>
      <c r="AE27" s="52" t="s">
        <v>4238</v>
      </c>
      <c r="AF27" s="52"/>
      <c r="AG27" s="52">
        <f t="shared" si="5"/>
        <v>9266.7692307692305</v>
      </c>
      <c r="AH27" s="52">
        <f t="shared" si="6"/>
        <v>16216.846153846156</v>
      </c>
      <c r="AI27" s="52">
        <f t="shared" si="7"/>
        <v>23166.923076923082</v>
      </c>
      <c r="AJ27" s="52">
        <f t="shared" si="8"/>
        <v>30117.000000000007</v>
      </c>
      <c r="AK27" s="7"/>
      <c r="AL27" s="7"/>
      <c r="AM27" s="7"/>
      <c r="AN27" s="7"/>
      <c r="AO27" s="7"/>
      <c r="AP27" s="1"/>
      <c r="AQ27" s="52"/>
      <c r="AR27" s="1"/>
      <c r="AV27" s="52"/>
      <c r="AW27" s="52"/>
      <c r="AX27" s="52"/>
      <c r="AY27" s="52"/>
      <c r="AZ27" s="52"/>
      <c r="BA27" s="52"/>
      <c r="BB27" s="52"/>
      <c r="BC27" s="52"/>
      <c r="BD27" s="52"/>
      <c r="BE27" s="52"/>
      <c r="BF27" s="52"/>
      <c r="BG27" s="52"/>
      <c r="BH27" s="52"/>
      <c r="BM27" s="52" t="e">
        <f>#REF!+W27</f>
        <v>#REF!</v>
      </c>
    </row>
    <row r="28" spans="1:65" x14ac:dyDescent="0.25">
      <c r="A28" s="463" t="s">
        <v>4239</v>
      </c>
      <c r="B28" s="463">
        <v>516500</v>
      </c>
      <c r="C28" s="463">
        <v>152128</v>
      </c>
      <c r="D28" s="463" t="s">
        <v>203</v>
      </c>
      <c r="E28" s="463">
        <v>3023519</v>
      </c>
      <c r="F28" s="463" t="s">
        <v>4200</v>
      </c>
      <c r="G28" s="463">
        <v>11422</v>
      </c>
      <c r="H28" s="466">
        <v>422870</v>
      </c>
      <c r="L28" s="301">
        <f t="shared" si="0"/>
        <v>1</v>
      </c>
      <c r="M28" s="301" t="str">
        <f t="shared" si="1"/>
        <v>3519.ARPs.I03.1</v>
      </c>
      <c r="N28" s="301" t="str">
        <f t="shared" si="2"/>
        <v>11422/516500</v>
      </c>
      <c r="Q28" s="52">
        <v>37001.125833333332</v>
      </c>
      <c r="R28" s="52">
        <v>37001.125833333332</v>
      </c>
      <c r="S28" s="52">
        <v>34886.774833333337</v>
      </c>
      <c r="T28" s="52">
        <v>34886.774833333337</v>
      </c>
      <c r="U28" s="52">
        <v>34886.774833333337</v>
      </c>
      <c r="V28" s="52">
        <v>34886.774833333337</v>
      </c>
      <c r="W28" s="52">
        <v>34886.774833333337</v>
      </c>
      <c r="X28" s="52">
        <v>34886.774833333337</v>
      </c>
      <c r="Y28" s="52">
        <v>34886.774833333337</v>
      </c>
      <c r="Z28" s="52">
        <v>34886.774833333337</v>
      </c>
      <c r="AA28" s="52">
        <v>34886.774833333337</v>
      </c>
      <c r="AB28" s="52">
        <v>34886.774833333337</v>
      </c>
      <c r="AC28" s="52">
        <f t="shared" si="3"/>
        <v>422870</v>
      </c>
      <c r="AD28" s="52">
        <f t="shared" si="4"/>
        <v>0</v>
      </c>
      <c r="AE28" s="52" t="s">
        <v>4240</v>
      </c>
      <c r="AF28" s="52"/>
      <c r="AG28" s="52">
        <f t="shared" si="5"/>
        <v>108889.02650000001</v>
      </c>
      <c r="AH28" s="52">
        <f t="shared" si="6"/>
        <v>213549.351</v>
      </c>
      <c r="AI28" s="52">
        <f t="shared" si="7"/>
        <v>318209.67550000001</v>
      </c>
      <c r="AJ28" s="52">
        <f t="shared" si="8"/>
        <v>422870</v>
      </c>
      <c r="AK28" s="7"/>
      <c r="AL28" s="7"/>
      <c r="AM28" s="7"/>
      <c r="AN28" s="7"/>
      <c r="AO28" s="7"/>
      <c r="AP28" s="1"/>
      <c r="AQ28" s="52"/>
      <c r="AR28" s="1"/>
      <c r="AV28" s="52"/>
      <c r="AW28" s="52"/>
      <c r="AX28" s="52"/>
      <c r="AY28" s="52"/>
      <c r="AZ28" s="52"/>
      <c r="BA28" s="52"/>
      <c r="BB28" s="52"/>
      <c r="BC28" s="52"/>
      <c r="BD28" s="52"/>
      <c r="BE28" s="52"/>
      <c r="BF28" s="52"/>
      <c r="BG28" s="52"/>
      <c r="BH28" s="52"/>
      <c r="BM28" s="52" t="e">
        <f>#REF!+W28</f>
        <v>#REF!</v>
      </c>
    </row>
    <row r="29" spans="1:65" x14ac:dyDescent="0.25">
      <c r="A29" s="463" t="s">
        <v>4241</v>
      </c>
      <c r="B29" s="463">
        <v>516500</v>
      </c>
      <c r="C29" s="463">
        <v>152128</v>
      </c>
      <c r="D29" s="463" t="s">
        <v>203</v>
      </c>
      <c r="E29" s="463">
        <v>3023519</v>
      </c>
      <c r="F29" s="463" t="s">
        <v>412</v>
      </c>
      <c r="G29" s="463">
        <v>11443</v>
      </c>
      <c r="H29" s="466">
        <v>201424</v>
      </c>
      <c r="L29" s="301">
        <f t="shared" si="0"/>
        <v>2</v>
      </c>
      <c r="M29" s="301" t="str">
        <f t="shared" si="1"/>
        <v>3519.EHCP.I03.2</v>
      </c>
      <c r="N29" s="301" t="str">
        <f t="shared" si="2"/>
        <v>11443/516500</v>
      </c>
      <c r="Q29" s="52">
        <v>16547.583333333332</v>
      </c>
      <c r="R29" s="52">
        <v>16547.583333333332</v>
      </c>
      <c r="S29" s="52">
        <v>16832.883333333335</v>
      </c>
      <c r="T29" s="52">
        <v>16832.883333333335</v>
      </c>
      <c r="U29" s="52">
        <v>16832.883333333335</v>
      </c>
      <c r="V29" s="52">
        <v>16832.883333333335</v>
      </c>
      <c r="W29" s="52">
        <v>16832.883333333335</v>
      </c>
      <c r="X29" s="52">
        <v>16832.883333333335</v>
      </c>
      <c r="Y29" s="52">
        <v>16832.883333333335</v>
      </c>
      <c r="Z29" s="52">
        <v>16832.883333333335</v>
      </c>
      <c r="AA29" s="52">
        <v>16832.883333333335</v>
      </c>
      <c r="AB29" s="52">
        <v>16832.883333333335</v>
      </c>
      <c r="AC29" s="52">
        <f t="shared" si="3"/>
        <v>201424</v>
      </c>
      <c r="AD29" s="52">
        <f t="shared" si="4"/>
        <v>0</v>
      </c>
      <c r="AE29" s="52" t="s">
        <v>4242</v>
      </c>
      <c r="AF29" s="52"/>
      <c r="AG29" s="52">
        <f t="shared" si="5"/>
        <v>49928.05</v>
      </c>
      <c r="AH29" s="52">
        <f t="shared" si="6"/>
        <v>100426.7</v>
      </c>
      <c r="AI29" s="52">
        <f t="shared" si="7"/>
        <v>150925.35</v>
      </c>
      <c r="AJ29" s="52">
        <f t="shared" si="8"/>
        <v>201424</v>
      </c>
      <c r="AK29" s="7"/>
      <c r="AL29" s="7"/>
      <c r="AM29" s="7"/>
      <c r="AN29" s="7"/>
      <c r="AO29" s="7"/>
      <c r="AP29" s="1"/>
      <c r="AQ29" s="52"/>
      <c r="AR29" s="1"/>
      <c r="AV29" s="52"/>
      <c r="AW29" s="52"/>
      <c r="AX29" s="52"/>
      <c r="AY29" s="52"/>
      <c r="AZ29" s="52"/>
      <c r="BA29" s="52"/>
      <c r="BB29" s="52"/>
      <c r="BC29" s="52"/>
      <c r="BD29" s="52"/>
      <c r="BE29" s="52"/>
      <c r="BF29" s="52"/>
      <c r="BG29" s="52"/>
      <c r="BH29" s="52"/>
      <c r="BM29" s="52" t="e">
        <f>#REF!+W29</f>
        <v>#REF!</v>
      </c>
    </row>
    <row r="30" spans="1:65" x14ac:dyDescent="0.25">
      <c r="A30" s="463" t="s">
        <v>4244</v>
      </c>
      <c r="B30" s="463">
        <v>516500</v>
      </c>
      <c r="C30" s="463">
        <v>152128</v>
      </c>
      <c r="D30" s="463" t="s">
        <v>203</v>
      </c>
      <c r="E30" s="463">
        <v>3023519</v>
      </c>
      <c r="F30" s="463" t="s">
        <v>4199</v>
      </c>
      <c r="G30" s="463">
        <v>10265</v>
      </c>
      <c r="H30" s="466">
        <v>24177.271428571428</v>
      </c>
      <c r="L30" s="301">
        <f t="shared" si="0"/>
        <v>3</v>
      </c>
      <c r="M30" s="301" t="str">
        <f t="shared" si="1"/>
        <v>3519.SEN I.I03.3</v>
      </c>
      <c r="N30" s="301" t="str">
        <f t="shared" si="2"/>
        <v>10265/516500</v>
      </c>
      <c r="Q30" s="52">
        <v>429.47916666666663</v>
      </c>
      <c r="R30" s="52">
        <v>429.47916666666663</v>
      </c>
      <c r="S30" s="52">
        <v>2331.8313095238095</v>
      </c>
      <c r="T30" s="52">
        <v>2331.8313095238095</v>
      </c>
      <c r="U30" s="52">
        <v>2331.8313095238095</v>
      </c>
      <c r="V30" s="52">
        <v>2331.8313095238095</v>
      </c>
      <c r="W30" s="52">
        <v>2331.8313095238095</v>
      </c>
      <c r="X30" s="52">
        <v>2331.8313095238095</v>
      </c>
      <c r="Y30" s="52">
        <v>2331.8313095238095</v>
      </c>
      <c r="Z30" s="52">
        <v>2331.8313095238095</v>
      </c>
      <c r="AA30" s="52">
        <v>2331.8313095238095</v>
      </c>
      <c r="AB30" s="52">
        <v>2331.8313095238095</v>
      </c>
      <c r="AC30" s="52">
        <f t="shared" si="3"/>
        <v>24177.271428571425</v>
      </c>
      <c r="AD30" s="52">
        <f t="shared" si="4"/>
        <v>0</v>
      </c>
      <c r="AE30" s="52" t="s">
        <v>4243</v>
      </c>
      <c r="AF30" s="52"/>
      <c r="AG30" s="52">
        <f t="shared" si="5"/>
        <v>3190.789642857143</v>
      </c>
      <c r="AH30" s="52">
        <f t="shared" si="6"/>
        <v>10186.283571428572</v>
      </c>
      <c r="AI30" s="52">
        <f t="shared" si="7"/>
        <v>17181.7775</v>
      </c>
      <c r="AJ30" s="52">
        <f t="shared" si="8"/>
        <v>24177.271428571425</v>
      </c>
      <c r="AK30" s="7"/>
      <c r="AL30" s="7"/>
      <c r="AM30" s="7"/>
      <c r="AN30" s="7"/>
      <c r="AO30" s="7"/>
      <c r="AP30" s="1"/>
      <c r="AQ30" s="52"/>
      <c r="AR30" s="1"/>
      <c r="AV30" s="52"/>
      <c r="AW30" s="52"/>
      <c r="AX30" s="52"/>
      <c r="AY30" s="52"/>
      <c r="AZ30" s="52"/>
      <c r="BA30" s="52"/>
      <c r="BB30" s="52"/>
      <c r="BC30" s="52"/>
      <c r="BD30" s="52"/>
      <c r="BE30" s="52"/>
      <c r="BF30" s="52"/>
      <c r="BG30" s="52"/>
      <c r="BH30" s="52"/>
      <c r="BM30" s="52" t="e">
        <f>#REF!+W30</f>
        <v>#REF!</v>
      </c>
    </row>
    <row r="31" spans="1:65" x14ac:dyDescent="0.25">
      <c r="A31" s="463" t="s">
        <v>4246</v>
      </c>
      <c r="B31" s="463">
        <v>543965</v>
      </c>
      <c r="C31" s="463">
        <v>400102</v>
      </c>
      <c r="D31" s="463" t="s">
        <v>52</v>
      </c>
      <c r="E31" s="463">
        <v>3021000</v>
      </c>
      <c r="F31" s="463" t="s">
        <v>4199</v>
      </c>
      <c r="G31" s="463">
        <v>10265</v>
      </c>
      <c r="H31" s="466">
        <v>5236</v>
      </c>
      <c r="L31" s="301">
        <f t="shared" si="0"/>
        <v>1</v>
      </c>
      <c r="M31" s="301" t="str">
        <f t="shared" si="1"/>
        <v>1000.SEN I.I03.1</v>
      </c>
      <c r="N31" s="301" t="str">
        <f t="shared" si="2"/>
        <v>10265/543965</v>
      </c>
      <c r="Q31" s="52">
        <v>716.11538461538464</v>
      </c>
      <c r="R31" s="52">
        <v>358.05769230769232</v>
      </c>
      <c r="S31" s="52">
        <v>416.18269230769226</v>
      </c>
      <c r="T31" s="52">
        <v>416.18269230769226</v>
      </c>
      <c r="U31" s="52">
        <v>416.18269230769226</v>
      </c>
      <c r="V31" s="52">
        <v>416.18269230769226</v>
      </c>
      <c r="W31" s="52">
        <v>416.18269230769226</v>
      </c>
      <c r="X31" s="52">
        <v>416.18269230769226</v>
      </c>
      <c r="Y31" s="52">
        <v>416.18269230769226</v>
      </c>
      <c r="Z31" s="52">
        <v>416.18269230769226</v>
      </c>
      <c r="AA31" s="52">
        <v>416.18269230769226</v>
      </c>
      <c r="AB31" s="52">
        <v>416.18269230769226</v>
      </c>
      <c r="AC31" s="52">
        <f t="shared" si="3"/>
        <v>5236</v>
      </c>
      <c r="AD31" s="52">
        <f t="shared" si="4"/>
        <v>0</v>
      </c>
      <c r="AE31" s="52" t="s">
        <v>4245</v>
      </c>
      <c r="AF31" s="52"/>
      <c r="AG31" s="52">
        <f t="shared" si="5"/>
        <v>1490.3557692307691</v>
      </c>
      <c r="AH31" s="52">
        <f t="shared" si="6"/>
        <v>2738.9038461538462</v>
      </c>
      <c r="AI31" s="52">
        <f t="shared" si="7"/>
        <v>3987.4519230769233</v>
      </c>
      <c r="AJ31" s="52">
        <f t="shared" si="8"/>
        <v>5236</v>
      </c>
      <c r="AK31" s="7"/>
      <c r="AL31" s="7"/>
      <c r="AM31" s="7"/>
      <c r="AN31" s="7"/>
      <c r="AO31" s="7"/>
      <c r="AP31" s="1"/>
      <c r="AQ31" s="52"/>
      <c r="AR31" s="1"/>
      <c r="AV31" s="52"/>
      <c r="AW31" s="52"/>
      <c r="AX31" s="52"/>
      <c r="AY31" s="52"/>
      <c r="AZ31" s="52"/>
      <c r="BA31" s="52"/>
      <c r="BB31" s="52"/>
      <c r="BC31" s="52"/>
      <c r="BD31" s="52"/>
      <c r="BE31" s="52"/>
      <c r="BF31" s="52"/>
      <c r="BG31" s="52"/>
      <c r="BH31" s="52"/>
      <c r="BM31" s="52" t="e">
        <f>#REF!+W31</f>
        <v>#REF!</v>
      </c>
    </row>
    <row r="32" spans="1:65" x14ac:dyDescent="0.25">
      <c r="A32" s="463" t="s">
        <v>4248</v>
      </c>
      <c r="B32" s="463">
        <v>543965</v>
      </c>
      <c r="C32" s="463">
        <v>400057</v>
      </c>
      <c r="D32" s="463" t="s">
        <v>204</v>
      </c>
      <c r="E32" s="463">
        <v>3022008</v>
      </c>
      <c r="F32" s="463" t="s">
        <v>412</v>
      </c>
      <c r="G32" s="463">
        <v>11431</v>
      </c>
      <c r="H32" s="466">
        <v>99827.67</v>
      </c>
      <c r="L32" s="301">
        <f t="shared" si="0"/>
        <v>1</v>
      </c>
      <c r="M32" s="301" t="str">
        <f t="shared" si="1"/>
        <v>2008.EHCP.I03.1</v>
      </c>
      <c r="N32" s="301" t="str">
        <f t="shared" si="2"/>
        <v>11431/543965</v>
      </c>
      <c r="Q32" s="52">
        <v>15087.076923076924</v>
      </c>
      <c r="R32" s="52">
        <v>7543.5384615384619</v>
      </c>
      <c r="S32" s="52">
        <v>7719.7054615384604</v>
      </c>
      <c r="T32" s="52">
        <v>7719.7054615384604</v>
      </c>
      <c r="U32" s="52">
        <v>7719.7054615384604</v>
      </c>
      <c r="V32" s="52">
        <v>7719.7054615384604</v>
      </c>
      <c r="W32" s="52">
        <v>7719.7054615384604</v>
      </c>
      <c r="X32" s="52">
        <v>7719.7054615384604</v>
      </c>
      <c r="Y32" s="52">
        <v>7719.7054615384604</v>
      </c>
      <c r="Z32" s="52">
        <v>7719.7054615384604</v>
      </c>
      <c r="AA32" s="52">
        <v>7719.7054615384604</v>
      </c>
      <c r="AB32" s="52">
        <v>7719.7054615384604</v>
      </c>
      <c r="AC32" s="52">
        <f t="shared" si="3"/>
        <v>99827.669999999969</v>
      </c>
      <c r="AD32" s="52">
        <f t="shared" si="4"/>
        <v>0</v>
      </c>
      <c r="AE32" s="52" t="s">
        <v>4247</v>
      </c>
      <c r="AF32" s="52"/>
      <c r="AG32" s="52">
        <f t="shared" si="5"/>
        <v>30350.320846153845</v>
      </c>
      <c r="AH32" s="52">
        <f t="shared" si="6"/>
        <v>53509.437230769232</v>
      </c>
      <c r="AI32" s="52">
        <f t="shared" si="7"/>
        <v>76668.553615384604</v>
      </c>
      <c r="AJ32" s="52">
        <f t="shared" si="8"/>
        <v>99827.669999999969</v>
      </c>
      <c r="AK32" s="7"/>
      <c r="AL32" s="7"/>
      <c r="AM32" s="7"/>
      <c r="AN32" s="7"/>
      <c r="AO32" s="7"/>
      <c r="AP32" s="1"/>
      <c r="AQ32" s="52"/>
      <c r="AR32" s="1"/>
      <c r="AV32" s="52"/>
      <c r="AW32" s="52"/>
      <c r="AX32" s="52"/>
      <c r="AY32" s="52"/>
      <c r="AZ32" s="52"/>
      <c r="BA32" s="52"/>
      <c r="BB32" s="52"/>
      <c r="BC32" s="52"/>
      <c r="BD32" s="52"/>
      <c r="BE32" s="52"/>
      <c r="BF32" s="52"/>
      <c r="BG32" s="52"/>
      <c r="BH32" s="52"/>
      <c r="BM32" s="52" t="e">
        <f>#REF!+W32</f>
        <v>#REF!</v>
      </c>
    </row>
    <row r="33" spans="1:65" x14ac:dyDescent="0.25">
      <c r="A33" s="463" t="s">
        <v>4251</v>
      </c>
      <c r="B33" s="463">
        <v>543965</v>
      </c>
      <c r="C33" s="463">
        <v>400040</v>
      </c>
      <c r="D33" s="463" t="s">
        <v>205</v>
      </c>
      <c r="E33" s="463">
        <v>3022007</v>
      </c>
      <c r="F33" s="463" t="s">
        <v>412</v>
      </c>
      <c r="G33" s="463">
        <v>11431</v>
      </c>
      <c r="H33" s="466">
        <v>133889</v>
      </c>
      <c r="L33" s="301">
        <f t="shared" si="0"/>
        <v>1</v>
      </c>
      <c r="M33" s="301" t="str">
        <f t="shared" si="1"/>
        <v>2007.EHCP.I03.1</v>
      </c>
      <c r="N33" s="301" t="str">
        <f t="shared" si="2"/>
        <v>11431/543965</v>
      </c>
      <c r="Q33" s="52">
        <v>20598.307692307695</v>
      </c>
      <c r="R33" s="52">
        <v>10299.153846153848</v>
      </c>
      <c r="S33" s="52">
        <v>10299.153846153846</v>
      </c>
      <c r="T33" s="52">
        <v>10299.153846153846</v>
      </c>
      <c r="U33" s="52">
        <v>10299.153846153846</v>
      </c>
      <c r="V33" s="52">
        <v>10299.153846153846</v>
      </c>
      <c r="W33" s="52">
        <v>10299.153846153846</v>
      </c>
      <c r="X33" s="52">
        <v>10299.153846153846</v>
      </c>
      <c r="Y33" s="52">
        <v>10299.153846153846</v>
      </c>
      <c r="Z33" s="52">
        <v>10299.153846153846</v>
      </c>
      <c r="AA33" s="52">
        <v>10299.153846153846</v>
      </c>
      <c r="AB33" s="52">
        <v>10299.153846153846</v>
      </c>
      <c r="AC33" s="52">
        <f t="shared" si="3"/>
        <v>133889</v>
      </c>
      <c r="AD33" s="52">
        <f t="shared" si="4"/>
        <v>0</v>
      </c>
      <c r="AE33" s="52" t="s">
        <v>4249</v>
      </c>
      <c r="AF33" s="52"/>
      <c r="AG33" s="52">
        <f t="shared" si="5"/>
        <v>41196.61538461539</v>
      </c>
      <c r="AH33" s="52">
        <f t="shared" si="6"/>
        <v>72094.076923076922</v>
      </c>
      <c r="AI33" s="52">
        <f t="shared" si="7"/>
        <v>102991.53846153845</v>
      </c>
      <c r="AJ33" s="52">
        <f t="shared" si="8"/>
        <v>133889</v>
      </c>
      <c r="AK33" s="7"/>
      <c r="AL33" s="7"/>
      <c r="AM33" s="7"/>
      <c r="AN33" s="7"/>
      <c r="AO33" s="7"/>
      <c r="AP33" s="1"/>
      <c r="AQ33" s="52"/>
      <c r="AR33" s="1"/>
      <c r="AV33" s="52"/>
      <c r="AW33" s="52"/>
      <c r="AX33" s="52"/>
      <c r="AY33" s="52"/>
      <c r="AZ33" s="52"/>
      <c r="BA33" s="52"/>
      <c r="BB33" s="52"/>
      <c r="BC33" s="52"/>
      <c r="BD33" s="52"/>
      <c r="BE33" s="52"/>
      <c r="BF33" s="52"/>
      <c r="BG33" s="52"/>
      <c r="BH33" s="52"/>
      <c r="BM33" s="52" t="e">
        <f>#REF!+W33</f>
        <v>#REF!</v>
      </c>
    </row>
    <row r="34" spans="1:65" x14ac:dyDescent="0.25">
      <c r="A34" s="463" t="s">
        <v>4253</v>
      </c>
      <c r="B34" s="463">
        <v>543965</v>
      </c>
      <c r="C34" s="463">
        <v>400061</v>
      </c>
      <c r="D34" s="463" t="s">
        <v>206</v>
      </c>
      <c r="E34" s="463">
        <v>3022009</v>
      </c>
      <c r="F34" s="463" t="s">
        <v>412</v>
      </c>
      <c r="G34" s="463">
        <v>11431</v>
      </c>
      <c r="H34" s="466">
        <v>122900</v>
      </c>
      <c r="L34" s="301">
        <f t="shared" si="0"/>
        <v>1</v>
      </c>
      <c r="M34" s="301" t="str">
        <f t="shared" si="1"/>
        <v>2009.EHCP.I03.1</v>
      </c>
      <c r="N34" s="301" t="str">
        <f t="shared" si="2"/>
        <v>11431/543965</v>
      </c>
      <c r="Q34" s="52">
        <v>17655.846153846156</v>
      </c>
      <c r="R34" s="52">
        <v>8827.923076923078</v>
      </c>
      <c r="S34" s="52">
        <v>9641.623076923077</v>
      </c>
      <c r="T34" s="52">
        <v>9641.623076923077</v>
      </c>
      <c r="U34" s="52">
        <v>9641.623076923077</v>
      </c>
      <c r="V34" s="52">
        <v>9641.623076923077</v>
      </c>
      <c r="W34" s="52">
        <v>9641.623076923077</v>
      </c>
      <c r="X34" s="52">
        <v>9641.623076923077</v>
      </c>
      <c r="Y34" s="52">
        <v>9641.623076923077</v>
      </c>
      <c r="Z34" s="52">
        <v>9641.623076923077</v>
      </c>
      <c r="AA34" s="52">
        <v>9641.623076923077</v>
      </c>
      <c r="AB34" s="52">
        <v>9641.623076923077</v>
      </c>
      <c r="AC34" s="52">
        <f t="shared" si="3"/>
        <v>122899.99999999999</v>
      </c>
      <c r="AD34" s="52">
        <f t="shared" si="4"/>
        <v>0</v>
      </c>
      <c r="AE34" s="52" t="s">
        <v>4250</v>
      </c>
      <c r="AF34" s="52"/>
      <c r="AG34" s="52">
        <f t="shared" si="5"/>
        <v>36125.392307692309</v>
      </c>
      <c r="AH34" s="52">
        <f t="shared" si="6"/>
        <v>65050.261538461535</v>
      </c>
      <c r="AI34" s="52">
        <f t="shared" si="7"/>
        <v>93975.13076923076</v>
      </c>
      <c r="AJ34" s="52">
        <f t="shared" si="8"/>
        <v>122899.99999999999</v>
      </c>
      <c r="AK34" s="7"/>
      <c r="AL34" s="7"/>
      <c r="AM34" s="7"/>
      <c r="AN34" s="7"/>
      <c r="AO34" s="7"/>
      <c r="AP34" s="1"/>
      <c r="AQ34" s="52"/>
      <c r="AR34" s="1"/>
      <c r="AV34" s="52"/>
      <c r="AW34" s="52"/>
      <c r="AX34" s="52"/>
      <c r="AY34" s="52"/>
      <c r="AZ34" s="52"/>
      <c r="BA34" s="52"/>
      <c r="BB34" s="52"/>
      <c r="BC34" s="52"/>
      <c r="BD34" s="52"/>
      <c r="BE34" s="52"/>
      <c r="BF34" s="52"/>
      <c r="BG34" s="52"/>
      <c r="BH34" s="52"/>
      <c r="BM34" s="52" t="e">
        <f>#REF!+W34</f>
        <v>#REF!</v>
      </c>
    </row>
    <row r="35" spans="1:65" x14ac:dyDescent="0.25">
      <c r="A35" s="463" t="s">
        <v>4256</v>
      </c>
      <c r="B35" s="463">
        <v>543965</v>
      </c>
      <c r="C35" s="463">
        <v>400065</v>
      </c>
      <c r="D35" s="463" t="s">
        <v>41</v>
      </c>
      <c r="E35" s="463">
        <v>3022067</v>
      </c>
      <c r="F35" s="463" t="s">
        <v>4200</v>
      </c>
      <c r="G35" s="463">
        <v>11432</v>
      </c>
      <c r="H35" s="466">
        <v>196364.16333333333</v>
      </c>
      <c r="L35" s="301">
        <f t="shared" si="0"/>
        <v>1</v>
      </c>
      <c r="M35" s="301" t="str">
        <f t="shared" si="1"/>
        <v>2067.ARPs.I03.1</v>
      </c>
      <c r="N35" s="301" t="str">
        <f t="shared" si="2"/>
        <v>11432/543965</v>
      </c>
      <c r="Q35" s="52">
        <v>24230.76923076923</v>
      </c>
      <c r="R35" s="52">
        <v>12115.384615384615</v>
      </c>
      <c r="S35" s="52">
        <v>16001.800948717948</v>
      </c>
      <c r="T35" s="52">
        <v>16001.800948717948</v>
      </c>
      <c r="U35" s="52">
        <v>16001.800948717948</v>
      </c>
      <c r="V35" s="52">
        <v>16001.800948717948</v>
      </c>
      <c r="W35" s="52">
        <v>16001.800948717948</v>
      </c>
      <c r="X35" s="52">
        <v>16001.800948717948</v>
      </c>
      <c r="Y35" s="52">
        <v>16001.800948717948</v>
      </c>
      <c r="Z35" s="52">
        <v>16001.800948717948</v>
      </c>
      <c r="AA35" s="52">
        <v>16001.800948717948</v>
      </c>
      <c r="AB35" s="52">
        <v>16001.800948717948</v>
      </c>
      <c r="AC35" s="52">
        <f t="shared" si="3"/>
        <v>196364.16333333336</v>
      </c>
      <c r="AD35" s="52">
        <f t="shared" si="4"/>
        <v>0</v>
      </c>
      <c r="AE35" s="52" t="s">
        <v>4252</v>
      </c>
      <c r="AF35" s="52"/>
      <c r="AG35" s="52">
        <f t="shared" si="5"/>
        <v>52347.954794871795</v>
      </c>
      <c r="AH35" s="52">
        <f t="shared" si="6"/>
        <v>100353.35764102565</v>
      </c>
      <c r="AI35" s="52">
        <f t="shared" si="7"/>
        <v>148358.7604871795</v>
      </c>
      <c r="AJ35" s="52">
        <f t="shared" si="8"/>
        <v>196364.16333333336</v>
      </c>
      <c r="AK35" s="7"/>
      <c r="AL35" s="7"/>
      <c r="AM35" s="7"/>
      <c r="AN35" s="7"/>
      <c r="AO35" s="7"/>
      <c r="AP35" s="1"/>
      <c r="AQ35" s="52"/>
      <c r="AR35" s="1"/>
      <c r="AV35" s="52"/>
      <c r="AW35" s="52"/>
      <c r="AX35" s="52"/>
      <c r="AY35" s="52"/>
      <c r="AZ35" s="52"/>
      <c r="BA35" s="52"/>
      <c r="BB35" s="52"/>
      <c r="BC35" s="52"/>
      <c r="BD35" s="52"/>
      <c r="BE35" s="52"/>
      <c r="BF35" s="52"/>
      <c r="BG35" s="52"/>
      <c r="BH35" s="52"/>
      <c r="BM35" s="52" t="e">
        <f>#REF!+W35</f>
        <v>#REF!</v>
      </c>
    </row>
    <row r="36" spans="1:65" x14ac:dyDescent="0.25">
      <c r="A36" s="463" t="s">
        <v>4258</v>
      </c>
      <c r="B36" s="463">
        <v>543965</v>
      </c>
      <c r="C36" s="463">
        <v>400065</v>
      </c>
      <c r="D36" s="463" t="s">
        <v>41</v>
      </c>
      <c r="E36" s="463">
        <v>3022067</v>
      </c>
      <c r="F36" s="463" t="s">
        <v>412</v>
      </c>
      <c r="G36" s="463">
        <v>11431</v>
      </c>
      <c r="H36" s="466">
        <v>51676</v>
      </c>
      <c r="L36" s="301">
        <f t="shared" si="0"/>
        <v>2</v>
      </c>
      <c r="M36" s="301" t="str">
        <f t="shared" si="1"/>
        <v>2067.EHCP.I03.2</v>
      </c>
      <c r="N36" s="301" t="str">
        <f t="shared" si="2"/>
        <v>11431/543965</v>
      </c>
      <c r="Q36" s="52">
        <v>7950.1538461538466</v>
      </c>
      <c r="R36" s="52">
        <v>3975.0769230769233</v>
      </c>
      <c r="S36" s="52">
        <v>3975.0769230769233</v>
      </c>
      <c r="T36" s="52">
        <v>3975.0769230769233</v>
      </c>
      <c r="U36" s="52">
        <v>3975.0769230769233</v>
      </c>
      <c r="V36" s="52">
        <v>3975.0769230769233</v>
      </c>
      <c r="W36" s="52">
        <v>3975.0769230769233</v>
      </c>
      <c r="X36" s="52">
        <v>3975.0769230769233</v>
      </c>
      <c r="Y36" s="52">
        <v>3975.0769230769233</v>
      </c>
      <c r="Z36" s="52">
        <v>3975.0769230769233</v>
      </c>
      <c r="AA36" s="52">
        <v>3975.0769230769233</v>
      </c>
      <c r="AB36" s="52">
        <v>3975.0769230769233</v>
      </c>
      <c r="AC36" s="52">
        <f t="shared" si="3"/>
        <v>51675.999999999993</v>
      </c>
      <c r="AD36" s="52">
        <f t="shared" si="4"/>
        <v>0</v>
      </c>
      <c r="AE36" s="52" t="s">
        <v>4254</v>
      </c>
      <c r="AF36" s="52"/>
      <c r="AG36" s="52">
        <f t="shared" si="5"/>
        <v>15900.307692307693</v>
      </c>
      <c r="AH36" s="52">
        <f t="shared" si="6"/>
        <v>27825.538461538461</v>
      </c>
      <c r="AI36" s="52">
        <f t="shared" si="7"/>
        <v>39750.769230769227</v>
      </c>
      <c r="AJ36" s="52">
        <f t="shared" si="8"/>
        <v>51675.999999999993</v>
      </c>
      <c r="AK36" s="7"/>
      <c r="AL36" s="7"/>
      <c r="AM36" s="7"/>
      <c r="AN36" s="7"/>
      <c r="AO36" s="7"/>
      <c r="AP36" s="1"/>
      <c r="AQ36" s="52"/>
      <c r="AR36" s="1"/>
      <c r="AV36" s="52"/>
      <c r="AW36" s="52"/>
      <c r="AX36" s="52"/>
      <c r="AY36" s="52"/>
      <c r="AZ36" s="52"/>
      <c r="BA36" s="52"/>
      <c r="BB36" s="52"/>
      <c r="BC36" s="52"/>
      <c r="BD36" s="52"/>
      <c r="BE36" s="52"/>
      <c r="BF36" s="52"/>
      <c r="BG36" s="52"/>
      <c r="BH36" s="52"/>
      <c r="BM36" s="52" t="e">
        <f>#REF!+W36</f>
        <v>#REF!</v>
      </c>
    </row>
    <row r="37" spans="1:65" x14ac:dyDescent="0.25">
      <c r="A37" s="463" t="s">
        <v>4260</v>
      </c>
      <c r="B37" s="463">
        <v>516500</v>
      </c>
      <c r="C37" s="463">
        <v>160141</v>
      </c>
      <c r="D37" s="463" t="s">
        <v>207</v>
      </c>
      <c r="E37" s="463">
        <v>3022010</v>
      </c>
      <c r="F37" s="463" t="s">
        <v>4200</v>
      </c>
      <c r="G37" s="463">
        <v>11422</v>
      </c>
      <c r="H37" s="466">
        <v>221100</v>
      </c>
      <c r="L37" s="301">
        <f t="shared" si="0"/>
        <v>1</v>
      </c>
      <c r="M37" s="301" t="str">
        <f t="shared" si="1"/>
        <v>2010.ARPs.I03.1</v>
      </c>
      <c r="N37" s="301" t="str">
        <f t="shared" si="2"/>
        <v>11422/516500</v>
      </c>
      <c r="Q37" s="52">
        <v>18425</v>
      </c>
      <c r="R37" s="52">
        <v>18425</v>
      </c>
      <c r="S37" s="52">
        <v>18425</v>
      </c>
      <c r="T37" s="52">
        <v>18425</v>
      </c>
      <c r="U37" s="52">
        <v>18425</v>
      </c>
      <c r="V37" s="52">
        <v>18425</v>
      </c>
      <c r="W37" s="52">
        <v>18425</v>
      </c>
      <c r="X37" s="52">
        <v>18425</v>
      </c>
      <c r="Y37" s="52">
        <v>18425</v>
      </c>
      <c r="Z37" s="52">
        <v>18425</v>
      </c>
      <c r="AA37" s="52">
        <v>18425</v>
      </c>
      <c r="AB37" s="52">
        <v>18425</v>
      </c>
      <c r="AC37" s="52">
        <f t="shared" si="3"/>
        <v>221100</v>
      </c>
      <c r="AD37" s="52">
        <f t="shared" si="4"/>
        <v>0</v>
      </c>
      <c r="AE37" s="52" t="s">
        <v>4255</v>
      </c>
      <c r="AF37" s="52"/>
      <c r="AG37" s="52">
        <f t="shared" si="5"/>
        <v>55275</v>
      </c>
      <c r="AH37" s="52">
        <f t="shared" si="6"/>
        <v>110550</v>
      </c>
      <c r="AI37" s="52">
        <f t="shared" si="7"/>
        <v>165825</v>
      </c>
      <c r="AJ37" s="52">
        <f t="shared" si="8"/>
        <v>221100</v>
      </c>
      <c r="AK37" s="7"/>
      <c r="AL37" s="7"/>
      <c r="AM37" s="7"/>
      <c r="AN37" s="7"/>
      <c r="AO37" s="7"/>
      <c r="AP37" s="1"/>
      <c r="AQ37" s="52"/>
      <c r="AR37" s="1"/>
      <c r="AV37" s="52"/>
      <c r="AW37" s="52"/>
      <c r="AX37" s="52"/>
      <c r="AY37" s="52"/>
      <c r="AZ37" s="52"/>
      <c r="BA37" s="52"/>
      <c r="BB37" s="52"/>
      <c r="BC37" s="52"/>
      <c r="BD37" s="52"/>
      <c r="BE37" s="52"/>
      <c r="BF37" s="52"/>
      <c r="BG37" s="52"/>
      <c r="BH37" s="52"/>
      <c r="BM37" s="52" t="e">
        <f>#REF!+W37</f>
        <v>#REF!</v>
      </c>
    </row>
    <row r="38" spans="1:65" x14ac:dyDescent="0.25">
      <c r="A38" s="463" t="s">
        <v>4262</v>
      </c>
      <c r="B38" s="463">
        <v>516500</v>
      </c>
      <c r="C38" s="463">
        <v>160141</v>
      </c>
      <c r="D38" s="463" t="s">
        <v>207</v>
      </c>
      <c r="E38" s="463">
        <v>3022010</v>
      </c>
      <c r="F38" s="463" t="s">
        <v>412</v>
      </c>
      <c r="G38" s="463">
        <v>11443</v>
      </c>
      <c r="H38" s="466">
        <v>63602.17</v>
      </c>
      <c r="L38" s="301">
        <f t="shared" si="0"/>
        <v>2</v>
      </c>
      <c r="M38" s="301" t="str">
        <f t="shared" si="1"/>
        <v>2010.EHCP.I03.2</v>
      </c>
      <c r="N38" s="301" t="str">
        <f t="shared" si="2"/>
        <v>11443/516500</v>
      </c>
      <c r="Q38" s="52">
        <v>6543.333333333333</v>
      </c>
      <c r="R38" s="52">
        <v>6543.333333333333</v>
      </c>
      <c r="S38" s="52">
        <v>5051.5503333333336</v>
      </c>
      <c r="T38" s="52">
        <v>5051.5503333333336</v>
      </c>
      <c r="U38" s="52">
        <v>5051.5503333333336</v>
      </c>
      <c r="V38" s="52">
        <v>5051.5503333333336</v>
      </c>
      <c r="W38" s="52">
        <v>5051.5503333333336</v>
      </c>
      <c r="X38" s="52">
        <v>5051.5503333333336</v>
      </c>
      <c r="Y38" s="52">
        <v>5051.5503333333336</v>
      </c>
      <c r="Z38" s="52">
        <v>5051.5503333333336</v>
      </c>
      <c r="AA38" s="52">
        <v>5051.5503333333336</v>
      </c>
      <c r="AB38" s="52">
        <v>5051.5503333333336</v>
      </c>
      <c r="AC38" s="52">
        <f t="shared" si="3"/>
        <v>63602.17</v>
      </c>
      <c r="AD38" s="52">
        <f t="shared" si="4"/>
        <v>0</v>
      </c>
      <c r="AE38" s="52" t="s">
        <v>4257</v>
      </c>
      <c r="AF38" s="52"/>
      <c r="AG38" s="52">
        <f t="shared" si="5"/>
        <v>18138.217000000001</v>
      </c>
      <c r="AH38" s="52">
        <f t="shared" si="6"/>
        <v>33292.868000000002</v>
      </c>
      <c r="AI38" s="52">
        <f t="shared" si="7"/>
        <v>48447.519</v>
      </c>
      <c r="AJ38" s="52">
        <f t="shared" si="8"/>
        <v>63602.17</v>
      </c>
      <c r="AK38" s="7"/>
      <c r="AL38" s="7"/>
      <c r="AM38" s="7"/>
      <c r="AN38" s="7"/>
      <c r="AO38" s="7"/>
      <c r="AP38" s="1"/>
      <c r="AQ38" s="52"/>
      <c r="AR38" s="1"/>
      <c r="AV38" s="52"/>
      <c r="AW38" s="52"/>
      <c r="AX38" s="52"/>
      <c r="AY38" s="52"/>
      <c r="AZ38" s="52"/>
      <c r="BA38" s="52"/>
      <c r="BB38" s="52"/>
      <c r="BC38" s="52"/>
      <c r="BD38" s="52"/>
      <c r="BE38" s="52"/>
      <c r="BF38" s="52"/>
      <c r="BG38" s="52"/>
      <c r="BH38" s="52"/>
      <c r="BM38" s="52" t="e">
        <f>#REF!+W38</f>
        <v>#REF!</v>
      </c>
    </row>
    <row r="39" spans="1:65" x14ac:dyDescent="0.25">
      <c r="A39" s="463" t="s">
        <v>4264</v>
      </c>
      <c r="B39" s="463">
        <v>516500</v>
      </c>
      <c r="C39" s="463">
        <v>160141</v>
      </c>
      <c r="D39" s="463" t="s">
        <v>207</v>
      </c>
      <c r="E39" s="463">
        <v>3022010</v>
      </c>
      <c r="F39" s="463" t="s">
        <v>4199</v>
      </c>
      <c r="G39" s="463">
        <v>10265</v>
      </c>
      <c r="H39" s="466">
        <v>6316.25</v>
      </c>
      <c r="L39" s="301">
        <f t="shared" si="0"/>
        <v>3</v>
      </c>
      <c r="M39" s="301" t="str">
        <f t="shared" si="1"/>
        <v>2010.SEN I.I03.3</v>
      </c>
      <c r="N39" s="301" t="str">
        <f t="shared" si="2"/>
        <v>10265/516500</v>
      </c>
      <c r="Q39" s="52">
        <v>412.6875</v>
      </c>
      <c r="R39" s="52">
        <v>412.6875</v>
      </c>
      <c r="S39" s="52">
        <v>549.08749999999998</v>
      </c>
      <c r="T39" s="52">
        <v>549.08749999999998</v>
      </c>
      <c r="U39" s="52">
        <v>549.08749999999998</v>
      </c>
      <c r="V39" s="52">
        <v>549.08749999999998</v>
      </c>
      <c r="W39" s="52">
        <v>549.08749999999998</v>
      </c>
      <c r="X39" s="52">
        <v>549.08749999999998</v>
      </c>
      <c r="Y39" s="52">
        <v>549.08749999999998</v>
      </c>
      <c r="Z39" s="52">
        <v>549.08749999999998</v>
      </c>
      <c r="AA39" s="52">
        <v>549.08749999999998</v>
      </c>
      <c r="AB39" s="52">
        <v>549.08749999999998</v>
      </c>
      <c r="AC39" s="52">
        <f t="shared" si="3"/>
        <v>6316.2499999999991</v>
      </c>
      <c r="AD39" s="52">
        <f t="shared" si="4"/>
        <v>0</v>
      </c>
      <c r="AE39" s="52" t="s">
        <v>4259</v>
      </c>
      <c r="AF39" s="52"/>
      <c r="AG39" s="52">
        <f t="shared" si="5"/>
        <v>1374.4625000000001</v>
      </c>
      <c r="AH39" s="52">
        <f t="shared" si="6"/>
        <v>3021.7250000000004</v>
      </c>
      <c r="AI39" s="52">
        <f t="shared" si="7"/>
        <v>4668.9875000000002</v>
      </c>
      <c r="AJ39" s="52">
        <f t="shared" si="8"/>
        <v>6316.2499999999991</v>
      </c>
      <c r="AK39" s="7"/>
      <c r="AL39" s="7"/>
      <c r="AM39" s="7"/>
      <c r="AN39" s="7"/>
      <c r="AO39" s="7"/>
      <c r="AP39" s="1"/>
      <c r="AQ39" s="52"/>
      <c r="AR39" s="1"/>
      <c r="AV39" s="52"/>
      <c r="AW39" s="52"/>
      <c r="AX39" s="52"/>
      <c r="AY39" s="52"/>
      <c r="AZ39" s="52"/>
      <c r="BA39" s="52"/>
      <c r="BB39" s="52"/>
      <c r="BC39" s="52"/>
      <c r="BD39" s="52"/>
      <c r="BE39" s="52"/>
      <c r="BF39" s="52"/>
      <c r="BG39" s="52"/>
      <c r="BH39" s="52"/>
      <c r="BM39" s="52" t="e">
        <f>#REF!+W39</f>
        <v>#REF!</v>
      </c>
    </row>
    <row r="40" spans="1:65" x14ac:dyDescent="0.25">
      <c r="A40" s="463" t="s">
        <v>4266</v>
      </c>
      <c r="B40" s="463">
        <v>543965</v>
      </c>
      <c r="C40" s="463">
        <v>400039</v>
      </c>
      <c r="D40" s="463" t="s">
        <v>208</v>
      </c>
      <c r="E40" s="463">
        <v>3023302</v>
      </c>
      <c r="F40" s="463" t="s">
        <v>412</v>
      </c>
      <c r="G40" s="463">
        <v>11431</v>
      </c>
      <c r="H40" s="466">
        <v>71224</v>
      </c>
      <c r="L40" s="301">
        <f t="shared" si="0"/>
        <v>1</v>
      </c>
      <c r="M40" s="301" t="str">
        <f t="shared" si="1"/>
        <v>3302.EHCP.I03.1</v>
      </c>
      <c r="N40" s="301" t="str">
        <f t="shared" si="2"/>
        <v>11431/543965</v>
      </c>
      <c r="Q40" s="52">
        <v>10957.538461538463</v>
      </c>
      <c r="R40" s="52">
        <v>5478.7692307692314</v>
      </c>
      <c r="S40" s="52">
        <v>5478.7692307692305</v>
      </c>
      <c r="T40" s="52">
        <v>5478.7692307692305</v>
      </c>
      <c r="U40" s="52">
        <v>5478.7692307692305</v>
      </c>
      <c r="V40" s="52">
        <v>5478.7692307692305</v>
      </c>
      <c r="W40" s="52">
        <v>5478.7692307692305</v>
      </c>
      <c r="X40" s="52">
        <v>5478.7692307692305</v>
      </c>
      <c r="Y40" s="52">
        <v>5478.7692307692305</v>
      </c>
      <c r="Z40" s="52">
        <v>5478.7692307692305</v>
      </c>
      <c r="AA40" s="52">
        <v>5478.7692307692305</v>
      </c>
      <c r="AB40" s="52">
        <v>5478.7692307692305</v>
      </c>
      <c r="AC40" s="52">
        <f t="shared" si="3"/>
        <v>71224.000000000029</v>
      </c>
      <c r="AD40" s="52">
        <f t="shared" si="4"/>
        <v>0</v>
      </c>
      <c r="AE40" s="52" t="s">
        <v>4261</v>
      </c>
      <c r="AF40" s="52"/>
      <c r="AG40" s="52">
        <f t="shared" si="5"/>
        <v>21915.076923076926</v>
      </c>
      <c r="AH40" s="52">
        <f t="shared" si="6"/>
        <v>38351.384615384624</v>
      </c>
      <c r="AI40" s="52">
        <f t="shared" si="7"/>
        <v>54787.692307692327</v>
      </c>
      <c r="AJ40" s="52">
        <f t="shared" si="8"/>
        <v>71224.000000000029</v>
      </c>
      <c r="AK40" s="7"/>
      <c r="AL40" s="7"/>
      <c r="AM40" s="7"/>
      <c r="AN40" s="7"/>
      <c r="AO40" s="7"/>
      <c r="AP40" s="1"/>
      <c r="AQ40" s="52"/>
      <c r="AR40" s="1"/>
      <c r="AV40" s="52"/>
      <c r="AW40" s="52"/>
      <c r="AX40" s="52"/>
      <c r="AY40" s="52"/>
      <c r="AZ40" s="52"/>
      <c r="BA40" s="52"/>
      <c r="BB40" s="52"/>
      <c r="BC40" s="52"/>
      <c r="BD40" s="52"/>
      <c r="BE40" s="52"/>
      <c r="BF40" s="52"/>
      <c r="BG40" s="52"/>
      <c r="BH40" s="52"/>
      <c r="BM40" s="52" t="e">
        <f>#REF!+W40</f>
        <v>#REF!</v>
      </c>
    </row>
    <row r="41" spans="1:65" x14ac:dyDescent="0.25">
      <c r="A41" s="463" t="s">
        <v>4269</v>
      </c>
      <c r="B41" s="463">
        <v>516500</v>
      </c>
      <c r="C41" s="463">
        <v>144389</v>
      </c>
      <c r="D41" s="463" t="s">
        <v>100</v>
      </c>
      <c r="E41" s="463">
        <v>3024211</v>
      </c>
      <c r="F41" s="463" t="s">
        <v>412</v>
      </c>
      <c r="G41" s="463">
        <v>11442</v>
      </c>
      <c r="H41" s="466">
        <v>126175</v>
      </c>
      <c r="L41" s="301">
        <f t="shared" si="0"/>
        <v>1</v>
      </c>
      <c r="M41" s="301" t="str">
        <f t="shared" si="1"/>
        <v>4211.EHCP.I03.1</v>
      </c>
      <c r="N41" s="301" t="str">
        <f t="shared" si="2"/>
        <v>11442/516500</v>
      </c>
      <c r="Q41" s="52">
        <v>10514.583333333332</v>
      </c>
      <c r="R41" s="52">
        <v>10514.583333333332</v>
      </c>
      <c r="S41" s="52">
        <v>10514.583333333334</v>
      </c>
      <c r="T41" s="52">
        <v>10514.583333333334</v>
      </c>
      <c r="U41" s="52">
        <v>10514.583333333334</v>
      </c>
      <c r="V41" s="52">
        <v>10514.583333333334</v>
      </c>
      <c r="W41" s="52">
        <v>10514.583333333334</v>
      </c>
      <c r="X41" s="52">
        <v>10514.583333333334</v>
      </c>
      <c r="Y41" s="52">
        <v>10514.583333333334</v>
      </c>
      <c r="Z41" s="52">
        <v>10514.583333333334</v>
      </c>
      <c r="AA41" s="52">
        <v>10514.583333333334</v>
      </c>
      <c r="AB41" s="52">
        <v>10514.583333333334</v>
      </c>
      <c r="AC41" s="52">
        <f t="shared" si="3"/>
        <v>126174.99999999999</v>
      </c>
      <c r="AD41" s="52">
        <f t="shared" si="4"/>
        <v>0</v>
      </c>
      <c r="AE41" s="52" t="s">
        <v>4263</v>
      </c>
      <c r="AF41" s="52"/>
      <c r="AG41" s="52">
        <f t="shared" si="5"/>
        <v>31543.75</v>
      </c>
      <c r="AH41" s="52">
        <f t="shared" si="6"/>
        <v>63087.500000000007</v>
      </c>
      <c r="AI41" s="52">
        <f t="shared" si="7"/>
        <v>94631.25</v>
      </c>
      <c r="AJ41" s="52">
        <f t="shared" si="8"/>
        <v>126174.99999999999</v>
      </c>
      <c r="AK41" s="7"/>
      <c r="AL41" s="7"/>
      <c r="AM41" s="7"/>
      <c r="AN41" s="7"/>
      <c r="AO41" s="7"/>
      <c r="AP41" s="1"/>
      <c r="AQ41" s="52"/>
      <c r="AR41" s="1"/>
      <c r="AV41" s="52"/>
      <c r="AW41" s="52"/>
      <c r="AX41" s="52"/>
      <c r="AY41" s="52"/>
      <c r="AZ41" s="52"/>
      <c r="BA41" s="52"/>
      <c r="BB41" s="52"/>
      <c r="BC41" s="52"/>
      <c r="BD41" s="52"/>
      <c r="BE41" s="52"/>
      <c r="BF41" s="52"/>
      <c r="BG41" s="52"/>
      <c r="BH41" s="52"/>
      <c r="BM41" s="52" t="e">
        <f>#REF!+W41</f>
        <v>#REF!</v>
      </c>
    </row>
    <row r="42" spans="1:65" x14ac:dyDescent="0.25">
      <c r="A42" s="463" t="s">
        <v>4271</v>
      </c>
      <c r="B42" s="463">
        <v>543965</v>
      </c>
      <c r="C42" s="463">
        <v>400020</v>
      </c>
      <c r="D42" s="463" t="s">
        <v>209</v>
      </c>
      <c r="E42" s="463">
        <v>3022011</v>
      </c>
      <c r="F42" s="463" t="s">
        <v>412</v>
      </c>
      <c r="G42" s="463">
        <v>11431</v>
      </c>
      <c r="H42" s="466">
        <v>21980</v>
      </c>
      <c r="L42" s="301">
        <f t="shared" si="0"/>
        <v>1</v>
      </c>
      <c r="M42" s="301" t="str">
        <f t="shared" si="1"/>
        <v>2011.EHCP.I03.1</v>
      </c>
      <c r="N42" s="301" t="str">
        <f t="shared" si="2"/>
        <v>11431/543965</v>
      </c>
      <c r="Q42" s="52">
        <v>3381.5384615384619</v>
      </c>
      <c r="R42" s="52">
        <v>1690.7692307692309</v>
      </c>
      <c r="S42" s="52">
        <v>1690.7692307692305</v>
      </c>
      <c r="T42" s="52">
        <v>1690.7692307692305</v>
      </c>
      <c r="U42" s="52">
        <v>1690.7692307692305</v>
      </c>
      <c r="V42" s="52">
        <v>1690.7692307692305</v>
      </c>
      <c r="W42" s="52">
        <v>1690.7692307692305</v>
      </c>
      <c r="X42" s="52">
        <v>1690.7692307692305</v>
      </c>
      <c r="Y42" s="52">
        <v>1690.7692307692305</v>
      </c>
      <c r="Z42" s="52">
        <v>1690.7692307692305</v>
      </c>
      <c r="AA42" s="52">
        <v>1690.7692307692305</v>
      </c>
      <c r="AB42" s="52">
        <v>1690.7692307692305</v>
      </c>
      <c r="AC42" s="52">
        <f t="shared" si="3"/>
        <v>21979.999999999996</v>
      </c>
      <c r="AD42" s="52">
        <f t="shared" si="4"/>
        <v>0</v>
      </c>
      <c r="AE42" s="52" t="s">
        <v>4265</v>
      </c>
      <c r="AF42" s="52"/>
      <c r="AG42" s="52">
        <f t="shared" si="5"/>
        <v>6763.0769230769238</v>
      </c>
      <c r="AH42" s="52">
        <f t="shared" si="6"/>
        <v>11835.384615384615</v>
      </c>
      <c r="AI42" s="52">
        <f t="shared" si="7"/>
        <v>16907.692307692305</v>
      </c>
      <c r="AJ42" s="52">
        <f t="shared" si="8"/>
        <v>21979.999999999996</v>
      </c>
      <c r="AK42" s="7"/>
      <c r="AL42" s="7"/>
      <c r="AM42" s="7"/>
      <c r="AN42" s="7"/>
      <c r="AO42" s="7"/>
      <c r="AP42" s="1"/>
      <c r="AQ42" s="52"/>
      <c r="AR42" s="1"/>
      <c r="AV42" s="52"/>
      <c r="AW42" s="52"/>
      <c r="AX42" s="52"/>
      <c r="AY42" s="52"/>
      <c r="AZ42" s="52"/>
      <c r="BA42" s="52"/>
      <c r="BB42" s="52"/>
      <c r="BC42" s="52"/>
      <c r="BD42" s="52"/>
      <c r="BE42" s="52"/>
      <c r="BF42" s="52"/>
      <c r="BG42" s="52"/>
      <c r="BH42" s="52"/>
      <c r="BM42" s="52" t="e">
        <f>#REF!+W42</f>
        <v>#REF!</v>
      </c>
    </row>
    <row r="43" spans="1:65" x14ac:dyDescent="0.25">
      <c r="A43" s="463" t="s">
        <v>4273</v>
      </c>
      <c r="B43" s="463">
        <v>516500</v>
      </c>
      <c r="C43" s="463">
        <v>156151</v>
      </c>
      <c r="D43" s="463" t="s">
        <v>210</v>
      </c>
      <c r="E43" s="463">
        <v>3023522</v>
      </c>
      <c r="F43" s="463" t="s">
        <v>4200</v>
      </c>
      <c r="G43" s="463">
        <v>11422</v>
      </c>
      <c r="H43" s="466">
        <v>214054.91666666666</v>
      </c>
      <c r="L43" s="301">
        <f t="shared" si="0"/>
        <v>1</v>
      </c>
      <c r="M43" s="301" t="str">
        <f t="shared" si="1"/>
        <v>3522.ARPs.I03.1</v>
      </c>
      <c r="N43" s="301" t="str">
        <f t="shared" si="2"/>
        <v>11422/516500</v>
      </c>
      <c r="Q43" s="52">
        <v>17928.090277777777</v>
      </c>
      <c r="R43" s="52">
        <v>17928.090277777777</v>
      </c>
      <c r="S43" s="52">
        <v>17819.87361111111</v>
      </c>
      <c r="T43" s="52">
        <v>17819.87361111111</v>
      </c>
      <c r="U43" s="52">
        <v>17819.87361111111</v>
      </c>
      <c r="V43" s="52">
        <v>17819.87361111111</v>
      </c>
      <c r="W43" s="52">
        <v>17819.87361111111</v>
      </c>
      <c r="X43" s="52">
        <v>17819.87361111111</v>
      </c>
      <c r="Y43" s="52">
        <v>17819.87361111111</v>
      </c>
      <c r="Z43" s="52">
        <v>17819.87361111111</v>
      </c>
      <c r="AA43" s="52">
        <v>17819.87361111111</v>
      </c>
      <c r="AB43" s="52">
        <v>17819.87361111111</v>
      </c>
      <c r="AC43" s="52">
        <f t="shared" si="3"/>
        <v>214054.91666666663</v>
      </c>
      <c r="AD43" s="52">
        <f t="shared" si="4"/>
        <v>0</v>
      </c>
      <c r="AE43" s="52" t="s">
        <v>4267</v>
      </c>
      <c r="AF43" s="52"/>
      <c r="AG43" s="52">
        <f t="shared" si="5"/>
        <v>53676.054166666669</v>
      </c>
      <c r="AH43" s="52">
        <f t="shared" si="6"/>
        <v>107135.67499999999</v>
      </c>
      <c r="AI43" s="52">
        <f t="shared" si="7"/>
        <v>160595.29583333331</v>
      </c>
      <c r="AJ43" s="52">
        <f t="shared" si="8"/>
        <v>214054.91666666663</v>
      </c>
      <c r="AK43" s="7"/>
      <c r="AL43" s="7"/>
      <c r="AM43" s="7"/>
      <c r="AN43" s="7"/>
      <c r="AO43" s="7"/>
      <c r="AP43" s="1"/>
      <c r="AQ43" s="52"/>
      <c r="AR43" s="1"/>
      <c r="AV43" s="52"/>
      <c r="AW43" s="52"/>
      <c r="AX43" s="52"/>
      <c r="AY43" s="52"/>
      <c r="AZ43" s="52"/>
      <c r="BA43" s="52"/>
      <c r="BB43" s="52"/>
      <c r="BC43" s="52"/>
      <c r="BD43" s="52"/>
      <c r="BE43" s="52"/>
      <c r="BF43" s="52"/>
      <c r="BG43" s="52"/>
      <c r="BH43" s="52"/>
      <c r="BM43" s="52" t="e">
        <f>#REF!+W43</f>
        <v>#REF!</v>
      </c>
    </row>
    <row r="44" spans="1:65" x14ac:dyDescent="0.25">
      <c r="A44" s="463" t="s">
        <v>4275</v>
      </c>
      <c r="B44" s="463">
        <v>516500</v>
      </c>
      <c r="C44" s="463">
        <v>156151</v>
      </c>
      <c r="D44" s="463" t="s">
        <v>210</v>
      </c>
      <c r="E44" s="463">
        <v>3023522</v>
      </c>
      <c r="F44" s="463" t="s">
        <v>412</v>
      </c>
      <c r="G44" s="463">
        <v>11443</v>
      </c>
      <c r="H44" s="466">
        <v>49915.34</v>
      </c>
      <c r="L44" s="301">
        <f t="shared" si="0"/>
        <v>2</v>
      </c>
      <c r="M44" s="301" t="str">
        <f t="shared" si="1"/>
        <v>3522.EHCP.I03.2</v>
      </c>
      <c r="N44" s="301" t="str">
        <f t="shared" si="2"/>
        <v>11443/516500</v>
      </c>
      <c r="Q44" s="52">
        <v>3628.25</v>
      </c>
      <c r="R44" s="52">
        <v>3628.25</v>
      </c>
      <c r="S44" s="52">
        <v>4265.884</v>
      </c>
      <c r="T44" s="52">
        <v>4265.884</v>
      </c>
      <c r="U44" s="52">
        <v>4265.884</v>
      </c>
      <c r="V44" s="52">
        <v>4265.884</v>
      </c>
      <c r="W44" s="52">
        <v>4265.884</v>
      </c>
      <c r="X44" s="52">
        <v>4265.884</v>
      </c>
      <c r="Y44" s="52">
        <v>4265.884</v>
      </c>
      <c r="Z44" s="52">
        <v>4265.884</v>
      </c>
      <c r="AA44" s="52">
        <v>4265.884</v>
      </c>
      <c r="AB44" s="52">
        <v>4265.884</v>
      </c>
      <c r="AC44" s="52">
        <f t="shared" si="3"/>
        <v>49915.339999999989</v>
      </c>
      <c r="AD44" s="52">
        <f t="shared" si="4"/>
        <v>0</v>
      </c>
      <c r="AE44" s="52" t="s">
        <v>4268</v>
      </c>
      <c r="AF44" s="52"/>
      <c r="AG44" s="52">
        <f t="shared" si="5"/>
        <v>11522.384</v>
      </c>
      <c r="AH44" s="52">
        <f t="shared" si="6"/>
        <v>24320.036</v>
      </c>
      <c r="AI44" s="52">
        <f t="shared" si="7"/>
        <v>37117.687999999995</v>
      </c>
      <c r="AJ44" s="52">
        <f t="shared" si="8"/>
        <v>49915.339999999989</v>
      </c>
      <c r="AK44" s="7"/>
      <c r="AL44" s="7"/>
      <c r="AM44" s="7"/>
      <c r="AN44" s="7"/>
      <c r="AO44" s="7"/>
      <c r="AP44" s="1"/>
      <c r="AQ44" s="52"/>
      <c r="AR44" s="1"/>
      <c r="AV44" s="52"/>
      <c r="AW44" s="52"/>
      <c r="AX44" s="52"/>
      <c r="AY44" s="52"/>
      <c r="AZ44" s="52"/>
      <c r="BA44" s="52"/>
      <c r="BB44" s="52"/>
      <c r="BC44" s="52"/>
      <c r="BD44" s="52"/>
      <c r="BE44" s="52"/>
      <c r="BF44" s="52"/>
      <c r="BG44" s="52"/>
      <c r="BH44" s="52"/>
      <c r="BM44" s="52" t="e">
        <f>#REF!+W44</f>
        <v>#REF!</v>
      </c>
    </row>
    <row r="45" spans="1:65" x14ac:dyDescent="0.25">
      <c r="A45" s="463" t="s">
        <v>4278</v>
      </c>
      <c r="B45" s="463">
        <v>543965</v>
      </c>
      <c r="C45" s="463">
        <v>400050</v>
      </c>
      <c r="D45" s="463" t="s">
        <v>211</v>
      </c>
      <c r="E45" s="463">
        <v>3022014</v>
      </c>
      <c r="F45" s="463" t="s">
        <v>4200</v>
      </c>
      <c r="G45" s="463">
        <v>11432</v>
      </c>
      <c r="H45" s="466">
        <v>135682.66999999998</v>
      </c>
      <c r="L45" s="301">
        <f t="shared" si="0"/>
        <v>1</v>
      </c>
      <c r="M45" s="301" t="str">
        <f t="shared" si="1"/>
        <v>2014.ARPs.I03.1</v>
      </c>
      <c r="N45" s="301" t="str">
        <f t="shared" si="2"/>
        <v>11432/543965</v>
      </c>
      <c r="Q45" s="52">
        <v>21383.384615384617</v>
      </c>
      <c r="R45" s="52">
        <v>10691.692307692309</v>
      </c>
      <c r="S45" s="52">
        <v>10360.759307692306</v>
      </c>
      <c r="T45" s="52">
        <v>10360.759307692306</v>
      </c>
      <c r="U45" s="52">
        <v>10360.759307692306</v>
      </c>
      <c r="V45" s="52">
        <v>10360.759307692306</v>
      </c>
      <c r="W45" s="52">
        <v>10360.759307692306</v>
      </c>
      <c r="X45" s="52">
        <v>10360.759307692306</v>
      </c>
      <c r="Y45" s="52">
        <v>10360.759307692306</v>
      </c>
      <c r="Z45" s="52">
        <v>10360.759307692306</v>
      </c>
      <c r="AA45" s="52">
        <v>10360.759307692306</v>
      </c>
      <c r="AB45" s="52">
        <v>10360.759307692306</v>
      </c>
      <c r="AC45" s="52">
        <f t="shared" si="3"/>
        <v>135682.66999999998</v>
      </c>
      <c r="AD45" s="52">
        <f t="shared" si="4"/>
        <v>0</v>
      </c>
      <c r="AE45" s="52" t="s">
        <v>4270</v>
      </c>
      <c r="AF45" s="52"/>
      <c r="AG45" s="52">
        <f t="shared" si="5"/>
        <v>42435.83623076923</v>
      </c>
      <c r="AH45" s="52">
        <f t="shared" si="6"/>
        <v>73518.114153846152</v>
      </c>
      <c r="AI45" s="52">
        <f t="shared" si="7"/>
        <v>104600.39207692308</v>
      </c>
      <c r="AJ45" s="52">
        <f t="shared" si="8"/>
        <v>135682.66999999998</v>
      </c>
      <c r="AK45" s="7"/>
      <c r="AL45" s="7"/>
      <c r="AM45" s="7"/>
      <c r="AN45" s="7"/>
      <c r="AO45" s="7"/>
      <c r="AP45" s="1"/>
      <c r="AQ45" s="52"/>
      <c r="AR45" s="1"/>
      <c r="AV45" s="52"/>
      <c r="AW45" s="52"/>
      <c r="AX45" s="52"/>
      <c r="AY45" s="52"/>
      <c r="AZ45" s="52"/>
      <c r="BA45" s="52"/>
      <c r="BB45" s="52"/>
      <c r="BC45" s="52"/>
      <c r="BD45" s="52"/>
      <c r="BE45" s="52"/>
      <c r="BF45" s="52"/>
      <c r="BG45" s="52"/>
      <c r="BH45" s="52"/>
      <c r="BM45" s="52" t="e">
        <f>#REF!+W45</f>
        <v>#REF!</v>
      </c>
    </row>
    <row r="46" spans="1:65" x14ac:dyDescent="0.25">
      <c r="A46" s="463" t="s">
        <v>4280</v>
      </c>
      <c r="B46" s="463">
        <v>543965</v>
      </c>
      <c r="C46" s="463">
        <v>400050</v>
      </c>
      <c r="D46" s="463" t="s">
        <v>211</v>
      </c>
      <c r="E46" s="463">
        <v>3022014</v>
      </c>
      <c r="F46" s="463" t="s">
        <v>412</v>
      </c>
      <c r="G46" s="463">
        <v>11431</v>
      </c>
      <c r="H46" s="466">
        <v>115943.66</v>
      </c>
      <c r="L46" s="301">
        <f t="shared" si="0"/>
        <v>2</v>
      </c>
      <c r="M46" s="301" t="str">
        <f t="shared" si="1"/>
        <v>2014.EHCP.I03.2</v>
      </c>
      <c r="N46" s="301" t="str">
        <f t="shared" si="2"/>
        <v>11431/543965</v>
      </c>
      <c r="Q46" s="52">
        <v>13396.461538461539</v>
      </c>
      <c r="R46" s="52">
        <v>6698.2307692307695</v>
      </c>
      <c r="S46" s="52">
        <v>9584.8967692307688</v>
      </c>
      <c r="T46" s="52">
        <v>9584.8967692307688</v>
      </c>
      <c r="U46" s="52">
        <v>9584.8967692307688</v>
      </c>
      <c r="V46" s="52">
        <v>9584.8967692307688</v>
      </c>
      <c r="W46" s="52">
        <v>9584.8967692307688</v>
      </c>
      <c r="X46" s="52">
        <v>9584.8967692307688</v>
      </c>
      <c r="Y46" s="52">
        <v>9584.8967692307688</v>
      </c>
      <c r="Z46" s="52">
        <v>9584.8967692307688</v>
      </c>
      <c r="AA46" s="52">
        <v>9584.8967692307688</v>
      </c>
      <c r="AB46" s="52">
        <v>9584.8967692307688</v>
      </c>
      <c r="AC46" s="52">
        <f t="shared" si="3"/>
        <v>115943.65999999997</v>
      </c>
      <c r="AD46" s="52">
        <f t="shared" si="4"/>
        <v>0</v>
      </c>
      <c r="AE46" s="52" t="s">
        <v>4272</v>
      </c>
      <c r="AF46" s="52"/>
      <c r="AG46" s="52">
        <f t="shared" si="5"/>
        <v>29679.589076923075</v>
      </c>
      <c r="AH46" s="52">
        <f t="shared" si="6"/>
        <v>58434.279384615387</v>
      </c>
      <c r="AI46" s="52">
        <f t="shared" si="7"/>
        <v>87188.969692307684</v>
      </c>
      <c r="AJ46" s="52">
        <f t="shared" si="8"/>
        <v>115943.65999999997</v>
      </c>
      <c r="AK46" s="7"/>
      <c r="AL46" s="7"/>
      <c r="AM46" s="7"/>
      <c r="AN46" s="7"/>
      <c r="AO46" s="7"/>
      <c r="AP46" s="1"/>
      <c r="AQ46" s="52"/>
      <c r="AR46" s="1"/>
      <c r="AV46" s="52"/>
      <c r="AW46" s="52"/>
      <c r="AX46" s="52"/>
      <c r="AY46" s="52"/>
      <c r="AZ46" s="52"/>
      <c r="BA46" s="52"/>
      <c r="BB46" s="52"/>
      <c r="BC46" s="52"/>
      <c r="BD46" s="52"/>
      <c r="BE46" s="52"/>
      <c r="BF46" s="52"/>
      <c r="BG46" s="52"/>
      <c r="BH46" s="52"/>
      <c r="BM46" s="52" t="e">
        <f>#REF!+W46</f>
        <v>#REF!</v>
      </c>
    </row>
    <row r="47" spans="1:65" x14ac:dyDescent="0.25">
      <c r="A47" s="463" t="s">
        <v>4283</v>
      </c>
      <c r="B47" s="463">
        <v>516500</v>
      </c>
      <c r="C47" s="463">
        <v>140894</v>
      </c>
      <c r="D47" s="463" t="s">
        <v>101</v>
      </c>
      <c r="E47" s="463">
        <v>3024215</v>
      </c>
      <c r="F47" s="463" t="s">
        <v>412</v>
      </c>
      <c r="G47" s="463">
        <v>11442</v>
      </c>
      <c r="H47" s="466">
        <v>284482</v>
      </c>
      <c r="L47" s="301">
        <f t="shared" si="0"/>
        <v>1</v>
      </c>
      <c r="M47" s="301" t="str">
        <f t="shared" si="1"/>
        <v>4215.EHCP.I03.1</v>
      </c>
      <c r="N47" s="301" t="str">
        <f t="shared" si="2"/>
        <v>11442/516500</v>
      </c>
      <c r="Q47" s="52">
        <v>23706.833333333332</v>
      </c>
      <c r="R47" s="52">
        <v>23706.833333333332</v>
      </c>
      <c r="S47" s="52">
        <v>23706.833333333336</v>
      </c>
      <c r="T47" s="52">
        <v>23706.833333333336</v>
      </c>
      <c r="U47" s="52">
        <v>23706.833333333336</v>
      </c>
      <c r="V47" s="52">
        <v>23706.833333333336</v>
      </c>
      <c r="W47" s="52">
        <v>23706.833333333336</v>
      </c>
      <c r="X47" s="52">
        <v>23706.833333333336</v>
      </c>
      <c r="Y47" s="52">
        <v>23706.833333333336</v>
      </c>
      <c r="Z47" s="52">
        <v>23706.833333333336</v>
      </c>
      <c r="AA47" s="52">
        <v>23706.833333333336</v>
      </c>
      <c r="AB47" s="52">
        <v>23706.833333333336</v>
      </c>
      <c r="AC47" s="52">
        <f t="shared" si="3"/>
        <v>284482.00000000006</v>
      </c>
      <c r="AD47" s="52">
        <f t="shared" si="4"/>
        <v>0</v>
      </c>
      <c r="AE47" s="52" t="s">
        <v>4274</v>
      </c>
      <c r="AF47" s="52"/>
      <c r="AG47" s="52">
        <f t="shared" si="5"/>
        <v>71120.5</v>
      </c>
      <c r="AH47" s="52">
        <f t="shared" si="6"/>
        <v>142241.00000000003</v>
      </c>
      <c r="AI47" s="52">
        <f t="shared" si="7"/>
        <v>213361.50000000006</v>
      </c>
      <c r="AJ47" s="52">
        <f t="shared" si="8"/>
        <v>284482.00000000006</v>
      </c>
      <c r="AK47" s="7"/>
      <c r="AL47" s="7"/>
      <c r="AM47" s="7"/>
      <c r="AN47" s="7"/>
      <c r="AO47" s="7"/>
      <c r="AP47" s="1"/>
      <c r="AQ47" s="52"/>
      <c r="AR47" s="1"/>
      <c r="AV47" s="52"/>
      <c r="AW47" s="52"/>
      <c r="AX47" s="52"/>
      <c r="AY47" s="52"/>
      <c r="AZ47" s="52"/>
      <c r="BA47" s="52"/>
      <c r="BB47" s="52"/>
      <c r="BC47" s="52"/>
      <c r="BD47" s="52"/>
      <c r="BE47" s="52"/>
      <c r="BF47" s="52"/>
      <c r="BG47" s="52"/>
      <c r="BH47" s="52"/>
      <c r="BM47" s="52" t="e">
        <f>#REF!+W47</f>
        <v>#REF!</v>
      </c>
    </row>
    <row r="48" spans="1:65" x14ac:dyDescent="0.25">
      <c r="A48" s="463" t="s">
        <v>4285</v>
      </c>
      <c r="B48" s="463">
        <v>543965</v>
      </c>
      <c r="C48" s="463">
        <v>400059</v>
      </c>
      <c r="D48" s="463" t="s">
        <v>212</v>
      </c>
      <c r="E48" s="463">
        <v>3022015</v>
      </c>
      <c r="F48" s="463" t="s">
        <v>4200</v>
      </c>
      <c r="G48" s="463">
        <v>11432</v>
      </c>
      <c r="H48" s="466">
        <v>151448</v>
      </c>
      <c r="L48" s="301">
        <f t="shared" si="0"/>
        <v>1</v>
      </c>
      <c r="M48" s="301" t="str">
        <f t="shared" si="1"/>
        <v>2015.ARPs.I03.1</v>
      </c>
      <c r="N48" s="301" t="str">
        <f t="shared" si="2"/>
        <v>11432/543965</v>
      </c>
      <c r="Q48" s="52">
        <v>22068.923076923078</v>
      </c>
      <c r="R48" s="52">
        <v>11034.461538461539</v>
      </c>
      <c r="S48" s="52">
        <v>11834.461538461537</v>
      </c>
      <c r="T48" s="52">
        <v>11834.461538461537</v>
      </c>
      <c r="U48" s="52">
        <v>11834.461538461537</v>
      </c>
      <c r="V48" s="52">
        <v>11834.461538461537</v>
      </c>
      <c r="W48" s="52">
        <v>11834.461538461537</v>
      </c>
      <c r="X48" s="52">
        <v>11834.461538461537</v>
      </c>
      <c r="Y48" s="52">
        <v>11834.461538461537</v>
      </c>
      <c r="Z48" s="52">
        <v>11834.461538461537</v>
      </c>
      <c r="AA48" s="52">
        <v>11834.461538461537</v>
      </c>
      <c r="AB48" s="52">
        <v>11834.461538461537</v>
      </c>
      <c r="AC48" s="52">
        <f t="shared" si="3"/>
        <v>151447.99999999997</v>
      </c>
      <c r="AD48" s="52">
        <f t="shared" si="4"/>
        <v>0</v>
      </c>
      <c r="AE48" s="52" t="s">
        <v>4276</v>
      </c>
      <c r="AF48" s="52"/>
      <c r="AG48" s="52">
        <f t="shared" si="5"/>
        <v>44937.846153846156</v>
      </c>
      <c r="AH48" s="52">
        <f t="shared" si="6"/>
        <v>80441.230769230766</v>
      </c>
      <c r="AI48" s="52">
        <f t="shared" si="7"/>
        <v>115944.61538461536</v>
      </c>
      <c r="AJ48" s="52">
        <f t="shared" si="8"/>
        <v>151447.99999999997</v>
      </c>
      <c r="AK48" s="7"/>
      <c r="AL48" s="7"/>
      <c r="AM48" s="7"/>
      <c r="AN48" s="7"/>
      <c r="AO48" s="7"/>
      <c r="AP48" s="1"/>
      <c r="AQ48" s="52"/>
      <c r="AR48" s="1"/>
      <c r="AV48" s="52"/>
      <c r="AW48" s="52"/>
      <c r="AX48" s="52"/>
      <c r="AY48" s="52"/>
      <c r="AZ48" s="52"/>
      <c r="BA48" s="52"/>
      <c r="BB48" s="52"/>
      <c r="BC48" s="52"/>
      <c r="BD48" s="52"/>
      <c r="BE48" s="52"/>
      <c r="BF48" s="52"/>
      <c r="BG48" s="52"/>
      <c r="BH48" s="52"/>
      <c r="BM48" s="52" t="e">
        <f>#REF!+W48</f>
        <v>#REF!</v>
      </c>
    </row>
    <row r="49" spans="1:65" x14ac:dyDescent="0.25">
      <c r="A49" s="463" t="s">
        <v>4287</v>
      </c>
      <c r="B49" s="463">
        <v>543965</v>
      </c>
      <c r="C49" s="463">
        <v>400059</v>
      </c>
      <c r="D49" s="463" t="s">
        <v>212</v>
      </c>
      <c r="E49" s="463">
        <v>3022015</v>
      </c>
      <c r="F49" s="463" t="s">
        <v>412</v>
      </c>
      <c r="G49" s="463">
        <v>11431</v>
      </c>
      <c r="H49" s="466">
        <v>65721.66</v>
      </c>
      <c r="L49" s="301">
        <f t="shared" si="0"/>
        <v>2</v>
      </c>
      <c r="M49" s="301" t="str">
        <f t="shared" si="1"/>
        <v>2015.EHCP.I03.2</v>
      </c>
      <c r="N49" s="301" t="str">
        <f t="shared" si="2"/>
        <v>11431/543965</v>
      </c>
      <c r="Q49" s="52">
        <v>9640.923076923078</v>
      </c>
      <c r="R49" s="52">
        <v>4820.461538461539</v>
      </c>
      <c r="S49" s="52">
        <v>5126.0275384615388</v>
      </c>
      <c r="T49" s="52">
        <v>5126.0275384615388</v>
      </c>
      <c r="U49" s="52">
        <v>5126.0275384615388</v>
      </c>
      <c r="V49" s="52">
        <v>5126.0275384615388</v>
      </c>
      <c r="W49" s="52">
        <v>5126.0275384615388</v>
      </c>
      <c r="X49" s="52">
        <v>5126.0275384615388</v>
      </c>
      <c r="Y49" s="52">
        <v>5126.0275384615388</v>
      </c>
      <c r="Z49" s="52">
        <v>5126.0275384615388</v>
      </c>
      <c r="AA49" s="52">
        <v>5126.0275384615388</v>
      </c>
      <c r="AB49" s="52">
        <v>5126.0275384615388</v>
      </c>
      <c r="AC49" s="52">
        <f t="shared" si="3"/>
        <v>65721.66</v>
      </c>
      <c r="AD49" s="52">
        <f t="shared" si="4"/>
        <v>0</v>
      </c>
      <c r="AE49" s="52" t="s">
        <v>4277</v>
      </c>
      <c r="AF49" s="52"/>
      <c r="AG49" s="52">
        <f t="shared" si="5"/>
        <v>19587.412153846155</v>
      </c>
      <c r="AH49" s="52">
        <f t="shared" si="6"/>
        <v>34965.494769230769</v>
      </c>
      <c r="AI49" s="52">
        <f t="shared" si="7"/>
        <v>50343.577384615382</v>
      </c>
      <c r="AJ49" s="52">
        <f t="shared" si="8"/>
        <v>65721.66</v>
      </c>
      <c r="AK49" s="7"/>
      <c r="AL49" s="7"/>
      <c r="AM49" s="7"/>
      <c r="AN49" s="7"/>
      <c r="AO49" s="7"/>
      <c r="AP49" s="1"/>
      <c r="AQ49" s="52"/>
      <c r="AR49" s="1"/>
      <c r="AV49" s="52"/>
      <c r="AW49" s="52"/>
      <c r="AX49" s="52"/>
      <c r="AY49" s="52"/>
      <c r="AZ49" s="52"/>
      <c r="BA49" s="52"/>
      <c r="BB49" s="52"/>
      <c r="BC49" s="52"/>
      <c r="BD49" s="52"/>
      <c r="BE49" s="52"/>
      <c r="BF49" s="52"/>
      <c r="BG49" s="52"/>
      <c r="BH49" s="52"/>
      <c r="BM49" s="52" t="e">
        <f>#REF!+W49</f>
        <v>#REF!</v>
      </c>
    </row>
    <row r="50" spans="1:65" x14ac:dyDescent="0.25">
      <c r="A50" s="463" t="s">
        <v>4287</v>
      </c>
      <c r="B50" s="463">
        <v>543965</v>
      </c>
      <c r="C50" s="463">
        <v>400059</v>
      </c>
      <c r="D50" s="463" t="s">
        <v>212</v>
      </c>
      <c r="E50" s="463">
        <v>3022015</v>
      </c>
      <c r="F50" s="463" t="s">
        <v>412</v>
      </c>
      <c r="G50" s="463">
        <v>11436</v>
      </c>
      <c r="H50" s="466">
        <v>6184.51</v>
      </c>
      <c r="L50" s="301">
        <f t="shared" si="0"/>
        <v>3</v>
      </c>
      <c r="M50" s="301" t="str">
        <f t="shared" si="1"/>
        <v>2015.EHCP.I03.3</v>
      </c>
      <c r="N50" s="301" t="str">
        <f t="shared" si="2"/>
        <v>11436/543965</v>
      </c>
      <c r="Q50" s="52">
        <v>951.46307692307698</v>
      </c>
      <c r="R50" s="52">
        <v>475.73153846153849</v>
      </c>
      <c r="S50" s="52">
        <v>475.73153846153843</v>
      </c>
      <c r="T50" s="52">
        <v>475.73153846153843</v>
      </c>
      <c r="U50" s="52">
        <v>475.73153846153843</v>
      </c>
      <c r="V50" s="52">
        <v>475.73153846153843</v>
      </c>
      <c r="W50" s="52">
        <v>475.73153846153843</v>
      </c>
      <c r="X50" s="52">
        <v>475.73153846153843</v>
      </c>
      <c r="Y50" s="52">
        <v>475.73153846153843</v>
      </c>
      <c r="Z50" s="52">
        <v>475.73153846153843</v>
      </c>
      <c r="AA50" s="52">
        <v>475.73153846153843</v>
      </c>
      <c r="AB50" s="52">
        <v>475.73153846153843</v>
      </c>
      <c r="AC50" s="52">
        <f t="shared" si="3"/>
        <v>6184.51</v>
      </c>
      <c r="AD50" s="52">
        <f t="shared" si="4"/>
        <v>0</v>
      </c>
      <c r="AE50" s="52" t="s">
        <v>4279</v>
      </c>
      <c r="AF50" s="52"/>
      <c r="AG50" s="52">
        <f t="shared" si="5"/>
        <v>1902.9261538461537</v>
      </c>
      <c r="AH50" s="52">
        <f t="shared" si="6"/>
        <v>3330.1207692307694</v>
      </c>
      <c r="AI50" s="52">
        <f t="shared" si="7"/>
        <v>4757.3153846153846</v>
      </c>
      <c r="AJ50" s="52">
        <f t="shared" si="8"/>
        <v>6184.51</v>
      </c>
      <c r="AK50" s="7"/>
      <c r="AL50" s="7"/>
      <c r="AM50" s="7"/>
      <c r="AN50" s="7"/>
      <c r="AO50" s="7"/>
      <c r="AP50" s="1"/>
      <c r="AQ50" s="52"/>
      <c r="AR50" s="1"/>
      <c r="AV50" s="52"/>
      <c r="AW50" s="52"/>
      <c r="AX50" s="52"/>
      <c r="AY50" s="52"/>
      <c r="AZ50" s="52"/>
      <c r="BA50" s="52"/>
      <c r="BB50" s="52"/>
      <c r="BC50" s="52"/>
      <c r="BD50" s="52"/>
      <c r="BE50" s="52"/>
      <c r="BF50" s="52"/>
      <c r="BG50" s="52"/>
      <c r="BH50" s="52"/>
      <c r="BM50" s="52" t="e">
        <f>#REF!+W50</f>
        <v>#REF!</v>
      </c>
    </row>
    <row r="51" spans="1:65" x14ac:dyDescent="0.25">
      <c r="A51" s="463" t="s">
        <v>4290</v>
      </c>
      <c r="B51" s="463">
        <v>516500</v>
      </c>
      <c r="C51" s="463">
        <v>148020</v>
      </c>
      <c r="D51" s="463" t="s">
        <v>102</v>
      </c>
      <c r="E51" s="463">
        <v>3024210</v>
      </c>
      <c r="F51" s="463" t="s">
        <v>412</v>
      </c>
      <c r="G51" s="463">
        <v>11442</v>
      </c>
      <c r="H51" s="466">
        <v>98489</v>
      </c>
      <c r="L51" s="301">
        <f t="shared" si="0"/>
        <v>1</v>
      </c>
      <c r="M51" s="301" t="str">
        <f t="shared" si="1"/>
        <v>4210.EHCP.I03.1</v>
      </c>
      <c r="N51" s="301" t="str">
        <f t="shared" si="2"/>
        <v>11442/516500</v>
      </c>
      <c r="Q51" s="52">
        <v>8207.4166666666661</v>
      </c>
      <c r="R51" s="52">
        <v>8207.4166666666661</v>
      </c>
      <c r="S51" s="52">
        <v>8207.4166666666679</v>
      </c>
      <c r="T51" s="52">
        <v>8207.4166666666679</v>
      </c>
      <c r="U51" s="52">
        <v>8207.4166666666679</v>
      </c>
      <c r="V51" s="52">
        <v>8207.4166666666679</v>
      </c>
      <c r="W51" s="52">
        <v>8207.4166666666679</v>
      </c>
      <c r="X51" s="52">
        <v>8207.4166666666679</v>
      </c>
      <c r="Y51" s="52">
        <v>8207.4166666666679</v>
      </c>
      <c r="Z51" s="52">
        <v>8207.4166666666679</v>
      </c>
      <c r="AA51" s="52">
        <v>8207.4166666666679</v>
      </c>
      <c r="AB51" s="52">
        <v>8207.4166666666679</v>
      </c>
      <c r="AC51" s="52">
        <f t="shared" si="3"/>
        <v>98489.000000000044</v>
      </c>
      <c r="AD51" s="52">
        <f t="shared" si="4"/>
        <v>0</v>
      </c>
      <c r="AE51" s="52" t="s">
        <v>4281</v>
      </c>
      <c r="AF51" s="52"/>
      <c r="AG51" s="52">
        <f t="shared" si="5"/>
        <v>24622.25</v>
      </c>
      <c r="AH51" s="52">
        <f t="shared" si="6"/>
        <v>49244.500000000015</v>
      </c>
      <c r="AI51" s="52">
        <f t="shared" si="7"/>
        <v>73866.750000000029</v>
      </c>
      <c r="AJ51" s="52">
        <f t="shared" si="8"/>
        <v>98489.000000000044</v>
      </c>
      <c r="AK51" s="7"/>
      <c r="AL51" s="7"/>
      <c r="AM51" s="7"/>
      <c r="AN51" s="7"/>
      <c r="AO51" s="7"/>
      <c r="AP51" s="1"/>
      <c r="AQ51" s="52"/>
      <c r="AR51" s="1"/>
      <c r="AV51" s="52"/>
      <c r="AW51" s="52"/>
      <c r="AX51" s="52"/>
      <c r="AY51" s="52"/>
      <c r="AZ51" s="52"/>
      <c r="BA51" s="52"/>
      <c r="BB51" s="52"/>
      <c r="BC51" s="52"/>
      <c r="BD51" s="52"/>
      <c r="BE51" s="52"/>
      <c r="BF51" s="52"/>
      <c r="BG51" s="52"/>
      <c r="BH51" s="52"/>
      <c r="BM51" s="52" t="e">
        <f>#REF!+W51</f>
        <v>#REF!</v>
      </c>
    </row>
    <row r="52" spans="1:65" x14ac:dyDescent="0.25">
      <c r="A52" s="463" t="s">
        <v>4292</v>
      </c>
      <c r="B52" s="463">
        <v>543965</v>
      </c>
      <c r="C52" s="463">
        <v>400049</v>
      </c>
      <c r="D52" s="463" t="s">
        <v>213</v>
      </c>
      <c r="E52" s="463">
        <v>3022016</v>
      </c>
      <c r="F52" s="463" t="s">
        <v>412</v>
      </c>
      <c r="G52" s="463">
        <v>11431</v>
      </c>
      <c r="H52" s="466">
        <v>63507</v>
      </c>
      <c r="L52" s="301">
        <f t="shared" si="0"/>
        <v>1</v>
      </c>
      <c r="M52" s="301" t="str">
        <f t="shared" si="1"/>
        <v>2016.EHCP.I03.1</v>
      </c>
      <c r="N52" s="301" t="str">
        <f t="shared" si="2"/>
        <v>11431/543965</v>
      </c>
      <c r="Q52" s="52">
        <v>9770.3076923076933</v>
      </c>
      <c r="R52" s="52">
        <v>4885.1538461538466</v>
      </c>
      <c r="S52" s="52">
        <v>4885.1538461538457</v>
      </c>
      <c r="T52" s="52">
        <v>4885.1538461538457</v>
      </c>
      <c r="U52" s="52">
        <v>4885.1538461538457</v>
      </c>
      <c r="V52" s="52">
        <v>4885.1538461538457</v>
      </c>
      <c r="W52" s="52">
        <v>4885.1538461538457</v>
      </c>
      <c r="X52" s="52">
        <v>4885.1538461538457</v>
      </c>
      <c r="Y52" s="52">
        <v>4885.1538461538457</v>
      </c>
      <c r="Z52" s="52">
        <v>4885.1538461538457</v>
      </c>
      <c r="AA52" s="52">
        <v>4885.1538461538457</v>
      </c>
      <c r="AB52" s="52">
        <v>4885.1538461538457</v>
      </c>
      <c r="AC52" s="52">
        <f t="shared" si="3"/>
        <v>63506.999999999978</v>
      </c>
      <c r="AD52" s="52">
        <f t="shared" si="4"/>
        <v>0</v>
      </c>
      <c r="AE52" s="52" t="s">
        <v>4282</v>
      </c>
      <c r="AF52" s="52"/>
      <c r="AG52" s="52">
        <f t="shared" si="5"/>
        <v>19540.615384615383</v>
      </c>
      <c r="AH52" s="52">
        <f t="shared" si="6"/>
        <v>34196.076923076915</v>
      </c>
      <c r="AI52" s="52">
        <f t="shared" si="7"/>
        <v>48851.538461538446</v>
      </c>
      <c r="AJ52" s="52">
        <f t="shared" si="8"/>
        <v>63506.999999999978</v>
      </c>
      <c r="AK52" s="7"/>
      <c r="AL52" s="7"/>
      <c r="AM52" s="7"/>
      <c r="AN52" s="7"/>
      <c r="AO52" s="7"/>
      <c r="AP52" s="1"/>
      <c r="AQ52" s="52"/>
      <c r="AR52" s="1"/>
      <c r="AV52" s="52"/>
      <c r="AW52" s="52"/>
      <c r="AX52" s="52"/>
      <c r="AY52" s="52"/>
      <c r="AZ52" s="52"/>
      <c r="BA52" s="52"/>
      <c r="BB52" s="52"/>
      <c r="BC52" s="52"/>
      <c r="BD52" s="52"/>
      <c r="BE52" s="52"/>
      <c r="BF52" s="52"/>
      <c r="BG52" s="52"/>
      <c r="BH52" s="52"/>
      <c r="BM52" s="52" t="e">
        <f>#REF!+W52</f>
        <v>#REF!</v>
      </c>
    </row>
    <row r="53" spans="1:65" x14ac:dyDescent="0.25">
      <c r="A53" s="463" t="s">
        <v>4294</v>
      </c>
      <c r="B53" s="463">
        <v>543965</v>
      </c>
      <c r="C53" s="463">
        <v>400080</v>
      </c>
      <c r="D53" s="463" t="s">
        <v>214</v>
      </c>
      <c r="E53" s="463">
        <v>3022017</v>
      </c>
      <c r="F53" s="463" t="s">
        <v>412</v>
      </c>
      <c r="G53" s="463">
        <v>11431</v>
      </c>
      <c r="H53" s="466">
        <v>61827.91</v>
      </c>
      <c r="L53" s="301">
        <f t="shared" si="0"/>
        <v>1</v>
      </c>
      <c r="M53" s="301" t="str">
        <f t="shared" si="1"/>
        <v>2017.EHCP.I03.1</v>
      </c>
      <c r="N53" s="301" t="str">
        <f t="shared" si="2"/>
        <v>11431/543965</v>
      </c>
      <c r="Q53" s="52">
        <v>5885.2307692307695</v>
      </c>
      <c r="R53" s="52">
        <v>2942.6153846153848</v>
      </c>
      <c r="S53" s="52">
        <v>5300.0063846153844</v>
      </c>
      <c r="T53" s="52">
        <v>5300.0063846153844</v>
      </c>
      <c r="U53" s="52">
        <v>5300.0063846153844</v>
      </c>
      <c r="V53" s="52">
        <v>5300.0063846153844</v>
      </c>
      <c r="W53" s="52">
        <v>5300.0063846153844</v>
      </c>
      <c r="X53" s="52">
        <v>5300.0063846153844</v>
      </c>
      <c r="Y53" s="52">
        <v>5300.0063846153844</v>
      </c>
      <c r="Z53" s="52">
        <v>5300.0063846153844</v>
      </c>
      <c r="AA53" s="52">
        <v>5300.0063846153844</v>
      </c>
      <c r="AB53" s="52">
        <v>5300.0063846153844</v>
      </c>
      <c r="AC53" s="52">
        <f t="shared" si="3"/>
        <v>61827.910000000011</v>
      </c>
      <c r="AD53" s="52">
        <f t="shared" si="4"/>
        <v>0</v>
      </c>
      <c r="AE53" s="52" t="s">
        <v>4284</v>
      </c>
      <c r="AF53" s="52"/>
      <c r="AG53" s="52">
        <f t="shared" si="5"/>
        <v>14127.852538461539</v>
      </c>
      <c r="AH53" s="52">
        <f t="shared" si="6"/>
        <v>30027.871692307694</v>
      </c>
      <c r="AI53" s="52">
        <f t="shared" si="7"/>
        <v>45927.890846153852</v>
      </c>
      <c r="AJ53" s="52">
        <f t="shared" si="8"/>
        <v>61827.910000000011</v>
      </c>
      <c r="AK53" s="7"/>
      <c r="AL53" s="7"/>
      <c r="AM53" s="7"/>
      <c r="AN53" s="7"/>
      <c r="AO53" s="7"/>
      <c r="AP53" s="1"/>
      <c r="AQ53" s="52"/>
      <c r="AR53" s="1"/>
      <c r="AV53" s="52"/>
      <c r="AW53" s="52"/>
      <c r="AX53" s="52"/>
      <c r="AY53" s="52"/>
      <c r="AZ53" s="52"/>
      <c r="BA53" s="52"/>
      <c r="BB53" s="52"/>
      <c r="BC53" s="52"/>
      <c r="BD53" s="52"/>
      <c r="BE53" s="52"/>
      <c r="BF53" s="52"/>
      <c r="BG53" s="52"/>
      <c r="BH53" s="52"/>
      <c r="BM53" s="52" t="e">
        <f>#REF!+W53</f>
        <v>#REF!</v>
      </c>
    </row>
    <row r="54" spans="1:65" x14ac:dyDescent="0.25">
      <c r="A54" s="463" t="s">
        <v>4296</v>
      </c>
      <c r="B54" s="463">
        <v>543965</v>
      </c>
      <c r="C54" s="463">
        <v>400105</v>
      </c>
      <c r="D54" s="463" t="s">
        <v>215</v>
      </c>
      <c r="E54" s="463">
        <v>3022073</v>
      </c>
      <c r="F54" s="463" t="s">
        <v>412</v>
      </c>
      <c r="G54" s="463">
        <v>11431</v>
      </c>
      <c r="H54" s="466">
        <v>272575.08</v>
      </c>
      <c r="L54" s="301">
        <f t="shared" si="0"/>
        <v>1</v>
      </c>
      <c r="M54" s="301" t="str">
        <f t="shared" si="1"/>
        <v>2073.EHCP.I03.1</v>
      </c>
      <c r="N54" s="301" t="str">
        <f t="shared" si="2"/>
        <v>11431/543965</v>
      </c>
      <c r="Q54" s="52">
        <v>37635.846153846156</v>
      </c>
      <c r="R54" s="52">
        <v>18817.923076923078</v>
      </c>
      <c r="S54" s="52">
        <v>21612.131076923077</v>
      </c>
      <c r="T54" s="52">
        <v>21612.131076923077</v>
      </c>
      <c r="U54" s="52">
        <v>21612.131076923077</v>
      </c>
      <c r="V54" s="52">
        <v>21612.131076923077</v>
      </c>
      <c r="W54" s="52">
        <v>21612.131076923077</v>
      </c>
      <c r="X54" s="52">
        <v>21612.131076923077</v>
      </c>
      <c r="Y54" s="52">
        <v>21612.131076923077</v>
      </c>
      <c r="Z54" s="52">
        <v>21612.131076923077</v>
      </c>
      <c r="AA54" s="52">
        <v>21612.131076923077</v>
      </c>
      <c r="AB54" s="52">
        <v>21612.131076923077</v>
      </c>
      <c r="AC54" s="52">
        <f t="shared" si="3"/>
        <v>272575.08</v>
      </c>
      <c r="AD54" s="52">
        <f t="shared" si="4"/>
        <v>0</v>
      </c>
      <c r="AE54" s="52" t="s">
        <v>4286</v>
      </c>
      <c r="AF54" s="52"/>
      <c r="AG54" s="52">
        <f t="shared" si="5"/>
        <v>78065.900307692311</v>
      </c>
      <c r="AH54" s="52">
        <f t="shared" si="6"/>
        <v>142902.29353846156</v>
      </c>
      <c r="AI54" s="52">
        <f t="shared" si="7"/>
        <v>207738.68676923079</v>
      </c>
      <c r="AJ54" s="52">
        <f t="shared" si="8"/>
        <v>272575.08</v>
      </c>
      <c r="AK54" s="7"/>
      <c r="AL54" s="7"/>
      <c r="AM54" s="7"/>
      <c r="AN54" s="7"/>
      <c r="AO54" s="7"/>
      <c r="AP54" s="1"/>
      <c r="AQ54" s="52"/>
      <c r="AR54" s="1"/>
      <c r="AV54" s="52"/>
      <c r="AW54" s="52"/>
      <c r="AX54" s="52"/>
      <c r="AY54" s="52"/>
      <c r="AZ54" s="52"/>
      <c r="BA54" s="52"/>
      <c r="BB54" s="52"/>
      <c r="BC54" s="52"/>
      <c r="BD54" s="52"/>
      <c r="BE54" s="52"/>
      <c r="BF54" s="52"/>
      <c r="BG54" s="52"/>
      <c r="BH54" s="52"/>
      <c r="BM54" s="52" t="e">
        <f>#REF!+W54</f>
        <v>#REF!</v>
      </c>
    </row>
    <row r="55" spans="1:65" x14ac:dyDescent="0.25">
      <c r="A55" s="463" t="s">
        <v>4298</v>
      </c>
      <c r="B55" s="463">
        <v>543965</v>
      </c>
      <c r="C55" s="463">
        <v>400036</v>
      </c>
      <c r="D55" s="463" t="s">
        <v>216</v>
      </c>
      <c r="E55" s="463">
        <v>3022019</v>
      </c>
      <c r="F55" s="463" t="s">
        <v>412</v>
      </c>
      <c r="G55" s="463">
        <v>11431</v>
      </c>
      <c r="H55" s="466">
        <v>81792</v>
      </c>
      <c r="L55" s="301">
        <f t="shared" si="0"/>
        <v>1</v>
      </c>
      <c r="M55" s="301" t="str">
        <f t="shared" si="1"/>
        <v>2019.EHCP.I03.1</v>
      </c>
      <c r="N55" s="301" t="str">
        <f t="shared" si="2"/>
        <v>11431/543965</v>
      </c>
      <c r="Q55" s="52">
        <v>12583.384615384615</v>
      </c>
      <c r="R55" s="52">
        <v>6291.6923076923076</v>
      </c>
      <c r="S55" s="52">
        <v>6291.6923076923076</v>
      </c>
      <c r="T55" s="52">
        <v>6291.6923076923076</v>
      </c>
      <c r="U55" s="52">
        <v>6291.6923076923076</v>
      </c>
      <c r="V55" s="52">
        <v>6291.6923076923076</v>
      </c>
      <c r="W55" s="52">
        <v>6291.6923076923076</v>
      </c>
      <c r="X55" s="52">
        <v>6291.6923076923076</v>
      </c>
      <c r="Y55" s="52">
        <v>6291.6923076923076</v>
      </c>
      <c r="Z55" s="52">
        <v>6291.6923076923076</v>
      </c>
      <c r="AA55" s="52">
        <v>6291.6923076923076</v>
      </c>
      <c r="AB55" s="52">
        <v>6291.6923076923076</v>
      </c>
      <c r="AC55" s="52">
        <f t="shared" si="3"/>
        <v>81792</v>
      </c>
      <c r="AD55" s="52">
        <f t="shared" si="4"/>
        <v>0</v>
      </c>
      <c r="AE55" s="52" t="s">
        <v>4288</v>
      </c>
      <c r="AF55" s="52"/>
      <c r="AG55" s="52">
        <f t="shared" si="5"/>
        <v>25166.76923076923</v>
      </c>
      <c r="AH55" s="52">
        <f t="shared" si="6"/>
        <v>44041.846153846149</v>
      </c>
      <c r="AI55" s="52">
        <f t="shared" si="7"/>
        <v>62916.923076923063</v>
      </c>
      <c r="AJ55" s="52">
        <f t="shared" si="8"/>
        <v>81792</v>
      </c>
      <c r="AK55" s="7"/>
      <c r="AL55" s="7"/>
      <c r="AM55" s="7"/>
      <c r="AN55" s="7"/>
      <c r="AO55" s="7"/>
      <c r="AP55" s="1"/>
      <c r="AQ55" s="52"/>
      <c r="AR55" s="1"/>
      <c r="AV55" s="52"/>
      <c r="AW55" s="52"/>
      <c r="AX55" s="52"/>
      <c r="AY55" s="52"/>
      <c r="AZ55" s="52"/>
      <c r="BA55" s="52"/>
      <c r="BB55" s="52"/>
      <c r="BC55" s="52"/>
      <c r="BD55" s="52"/>
      <c r="BE55" s="52"/>
      <c r="BF55" s="52"/>
      <c r="BG55" s="52"/>
      <c r="BH55" s="52"/>
      <c r="BM55" s="52" t="e">
        <f>#REF!+W55</f>
        <v>#REF!</v>
      </c>
    </row>
    <row r="56" spans="1:65" x14ac:dyDescent="0.25">
      <c r="A56" s="463" t="s">
        <v>4940</v>
      </c>
      <c r="B56" s="463">
        <v>543965</v>
      </c>
      <c r="C56" s="463">
        <v>400036</v>
      </c>
      <c r="D56" s="463" t="s">
        <v>216</v>
      </c>
      <c r="E56" s="463">
        <v>3022019</v>
      </c>
      <c r="F56" s="463" t="s">
        <v>4199</v>
      </c>
      <c r="G56" s="463">
        <v>10265</v>
      </c>
      <c r="H56" s="466">
        <v>3751</v>
      </c>
      <c r="L56" s="301">
        <f t="shared" si="0"/>
        <v>2</v>
      </c>
      <c r="M56" s="301" t="str">
        <f t="shared" si="1"/>
        <v>2019.SEN I.I03.2</v>
      </c>
      <c r="N56" s="301" t="str">
        <f t="shared" si="2"/>
        <v>10265/543965</v>
      </c>
      <c r="Q56" s="52">
        <v>0</v>
      </c>
      <c r="R56" s="52">
        <v>0</v>
      </c>
      <c r="S56" s="52">
        <v>375.1</v>
      </c>
      <c r="T56" s="52">
        <v>375.1</v>
      </c>
      <c r="U56" s="52">
        <v>375.1</v>
      </c>
      <c r="V56" s="52">
        <v>375.1</v>
      </c>
      <c r="W56" s="52">
        <v>375.1</v>
      </c>
      <c r="X56" s="52">
        <v>375.1</v>
      </c>
      <c r="Y56" s="52">
        <v>375.1</v>
      </c>
      <c r="Z56" s="52">
        <v>375.1</v>
      </c>
      <c r="AA56" s="52">
        <v>375.1</v>
      </c>
      <c r="AB56" s="52">
        <v>375.1</v>
      </c>
      <c r="AC56" s="52">
        <f t="shared" si="3"/>
        <v>3750.9999999999995</v>
      </c>
      <c r="AD56" s="52">
        <f t="shared" si="4"/>
        <v>0</v>
      </c>
      <c r="AE56" s="52"/>
      <c r="AF56" s="52"/>
      <c r="AG56" s="52">
        <f t="shared" si="5"/>
        <v>375.1</v>
      </c>
      <c r="AH56" s="52">
        <f t="shared" si="6"/>
        <v>1500.4</v>
      </c>
      <c r="AI56" s="52">
        <f t="shared" si="7"/>
        <v>2625.7</v>
      </c>
      <c r="AJ56" s="52">
        <f t="shared" si="8"/>
        <v>3750.9999999999995</v>
      </c>
      <c r="AK56" s="7"/>
      <c r="AL56" s="7"/>
      <c r="AM56" s="7"/>
      <c r="AN56" s="7"/>
      <c r="AO56" s="7"/>
      <c r="AP56" s="1"/>
      <c r="AQ56" s="52"/>
      <c r="AR56" s="1"/>
      <c r="AV56" s="52"/>
      <c r="AW56" s="52"/>
      <c r="AX56" s="52"/>
      <c r="AY56" s="52"/>
      <c r="AZ56" s="52"/>
      <c r="BA56" s="52"/>
      <c r="BB56" s="52"/>
      <c r="BC56" s="52"/>
      <c r="BD56" s="52"/>
      <c r="BE56" s="52"/>
      <c r="BF56" s="52"/>
      <c r="BG56" s="52"/>
      <c r="BH56" s="52"/>
      <c r="BM56" s="52"/>
    </row>
    <row r="57" spans="1:65" x14ac:dyDescent="0.25">
      <c r="A57" s="463" t="s">
        <v>4301</v>
      </c>
      <c r="B57" s="463">
        <v>516500</v>
      </c>
      <c r="C57" s="463">
        <v>151094</v>
      </c>
      <c r="D57" s="463" t="s">
        <v>217</v>
      </c>
      <c r="E57" s="463">
        <v>3022018</v>
      </c>
      <c r="F57" s="463" t="s">
        <v>412</v>
      </c>
      <c r="G57" s="463">
        <v>11443</v>
      </c>
      <c r="H57" s="466">
        <v>124231.91</v>
      </c>
      <c r="L57" s="301">
        <f t="shared" si="0"/>
        <v>1</v>
      </c>
      <c r="M57" s="301" t="str">
        <f t="shared" si="1"/>
        <v>2018.EHCP.I03.1</v>
      </c>
      <c r="N57" s="301" t="str">
        <f t="shared" si="2"/>
        <v>11443/516500</v>
      </c>
      <c r="Q57" s="52">
        <v>9731.0833333333321</v>
      </c>
      <c r="R57" s="52">
        <v>9731.0833333333321</v>
      </c>
      <c r="S57" s="52">
        <v>10476.974333333335</v>
      </c>
      <c r="T57" s="52">
        <v>10476.974333333335</v>
      </c>
      <c r="U57" s="52">
        <v>10476.974333333335</v>
      </c>
      <c r="V57" s="52">
        <v>10476.974333333335</v>
      </c>
      <c r="W57" s="52">
        <v>10476.974333333335</v>
      </c>
      <c r="X57" s="52">
        <v>10476.974333333335</v>
      </c>
      <c r="Y57" s="52">
        <v>10476.974333333335</v>
      </c>
      <c r="Z57" s="52">
        <v>10476.974333333335</v>
      </c>
      <c r="AA57" s="52">
        <v>10476.974333333335</v>
      </c>
      <c r="AB57" s="52">
        <v>10476.974333333335</v>
      </c>
      <c r="AC57" s="52">
        <f t="shared" si="3"/>
        <v>124231.90999999999</v>
      </c>
      <c r="AD57" s="52">
        <f t="shared" si="4"/>
        <v>0</v>
      </c>
      <c r="AE57" s="52" t="s">
        <v>4289</v>
      </c>
      <c r="AF57" s="52"/>
      <c r="AG57" s="52">
        <f t="shared" si="5"/>
        <v>29939.141</v>
      </c>
      <c r="AH57" s="52">
        <f t="shared" si="6"/>
        <v>61370.063999999998</v>
      </c>
      <c r="AI57" s="52">
        <f t="shared" si="7"/>
        <v>92800.986999999994</v>
      </c>
      <c r="AJ57" s="52">
        <f t="shared" si="8"/>
        <v>124231.90999999999</v>
      </c>
      <c r="AK57" s="7"/>
      <c r="AL57" s="7"/>
      <c r="AM57" s="7"/>
      <c r="AN57" s="7"/>
      <c r="AO57" s="7"/>
      <c r="AP57" s="1"/>
      <c r="AQ57" s="52"/>
      <c r="AR57" s="1"/>
      <c r="AV57" s="52"/>
      <c r="AW57" s="52"/>
      <c r="AX57" s="52"/>
      <c r="AY57" s="52"/>
      <c r="AZ57" s="52"/>
      <c r="BA57" s="52"/>
      <c r="BB57" s="52"/>
      <c r="BC57" s="52"/>
      <c r="BD57" s="52"/>
      <c r="BE57" s="52"/>
      <c r="BF57" s="52"/>
      <c r="BG57" s="52"/>
      <c r="BH57" s="52"/>
      <c r="BM57" s="52" t="e">
        <f>#REF!+W57</f>
        <v>#REF!</v>
      </c>
    </row>
    <row r="58" spans="1:65" x14ac:dyDescent="0.25">
      <c r="A58" s="463" t="s">
        <v>4303</v>
      </c>
      <c r="B58" s="463">
        <v>543965</v>
      </c>
      <c r="C58" s="463">
        <v>400042</v>
      </c>
      <c r="D58" s="463" t="s">
        <v>218</v>
      </c>
      <c r="E58" s="463">
        <v>3022021</v>
      </c>
      <c r="F58" s="463" t="s">
        <v>412</v>
      </c>
      <c r="G58" s="463">
        <v>11431</v>
      </c>
      <c r="H58" s="466">
        <v>81793</v>
      </c>
      <c r="L58" s="301">
        <f t="shared" si="0"/>
        <v>1</v>
      </c>
      <c r="M58" s="301" t="str">
        <f t="shared" si="1"/>
        <v>2021.EHCP.I03.1</v>
      </c>
      <c r="N58" s="301" t="str">
        <f t="shared" si="2"/>
        <v>11431/543965</v>
      </c>
      <c r="Q58" s="52">
        <v>13835.384615384615</v>
      </c>
      <c r="R58" s="52">
        <v>6917.6923076923076</v>
      </c>
      <c r="S58" s="52">
        <v>6103.9923076923078</v>
      </c>
      <c r="T58" s="52">
        <v>6103.9923076923078</v>
      </c>
      <c r="U58" s="52">
        <v>6103.9923076923078</v>
      </c>
      <c r="V58" s="52">
        <v>6103.9923076923078</v>
      </c>
      <c r="W58" s="52">
        <v>6103.9923076923078</v>
      </c>
      <c r="X58" s="52">
        <v>6103.9923076923078</v>
      </c>
      <c r="Y58" s="52">
        <v>6103.9923076923078</v>
      </c>
      <c r="Z58" s="52">
        <v>6103.9923076923078</v>
      </c>
      <c r="AA58" s="52">
        <v>6103.9923076923078</v>
      </c>
      <c r="AB58" s="52">
        <v>6103.9923076923078</v>
      </c>
      <c r="AC58" s="52">
        <f t="shared" si="3"/>
        <v>81793</v>
      </c>
      <c r="AD58" s="52">
        <f t="shared" si="4"/>
        <v>0</v>
      </c>
      <c r="AE58" s="52" t="s">
        <v>4291</v>
      </c>
      <c r="AF58" s="52"/>
      <c r="AG58" s="52">
        <f t="shared" si="5"/>
        <v>26857.06923076923</v>
      </c>
      <c r="AH58" s="52">
        <f t="shared" si="6"/>
        <v>45169.046153846153</v>
      </c>
      <c r="AI58" s="52">
        <f t="shared" si="7"/>
        <v>63481.023076923077</v>
      </c>
      <c r="AJ58" s="52">
        <f t="shared" si="8"/>
        <v>81793</v>
      </c>
      <c r="AK58" s="7"/>
      <c r="AL58" s="7"/>
      <c r="AM58" s="7"/>
      <c r="AN58" s="7"/>
      <c r="AO58" s="7"/>
      <c r="AP58" s="1"/>
      <c r="AQ58" s="52"/>
      <c r="AR58" s="1"/>
      <c r="AV58" s="52"/>
      <c r="AW58" s="52"/>
      <c r="AX58" s="52"/>
      <c r="AY58" s="52"/>
      <c r="AZ58" s="52"/>
      <c r="BA58" s="52"/>
      <c r="BB58" s="52"/>
      <c r="BC58" s="52"/>
      <c r="BD58" s="52"/>
      <c r="BE58" s="52"/>
      <c r="BF58" s="52"/>
      <c r="BG58" s="52"/>
      <c r="BH58" s="52"/>
      <c r="BM58" s="52" t="e">
        <f>#REF!+W58</f>
        <v>#REF!</v>
      </c>
    </row>
    <row r="59" spans="1:65" x14ac:dyDescent="0.25">
      <c r="A59" s="463" t="s">
        <v>4305</v>
      </c>
      <c r="B59" s="463">
        <v>516500</v>
      </c>
      <c r="C59" s="463">
        <v>143727</v>
      </c>
      <c r="D59" s="463" t="s">
        <v>103</v>
      </c>
      <c r="E59" s="463">
        <v>3024212</v>
      </c>
      <c r="F59" s="463" t="s">
        <v>412</v>
      </c>
      <c r="G59" s="463">
        <v>11442</v>
      </c>
      <c r="H59" s="466">
        <v>245149.08000000002</v>
      </c>
      <c r="L59" s="301">
        <f t="shared" si="0"/>
        <v>1</v>
      </c>
      <c r="M59" s="301" t="str">
        <f t="shared" si="1"/>
        <v>4212.EHCP.I03.1</v>
      </c>
      <c r="N59" s="301" t="str">
        <f t="shared" si="2"/>
        <v>11442/516500</v>
      </c>
      <c r="Q59" s="52">
        <v>19462.583333333332</v>
      </c>
      <c r="R59" s="52">
        <v>19462.583333333332</v>
      </c>
      <c r="S59" s="52">
        <v>20622.391333333337</v>
      </c>
      <c r="T59" s="52">
        <v>20622.391333333337</v>
      </c>
      <c r="U59" s="52">
        <v>20622.391333333337</v>
      </c>
      <c r="V59" s="52">
        <v>20622.391333333337</v>
      </c>
      <c r="W59" s="52">
        <v>20622.391333333337</v>
      </c>
      <c r="X59" s="52">
        <v>20622.391333333337</v>
      </c>
      <c r="Y59" s="52">
        <v>20622.391333333337</v>
      </c>
      <c r="Z59" s="52">
        <v>20622.391333333337</v>
      </c>
      <c r="AA59" s="52">
        <v>20622.391333333337</v>
      </c>
      <c r="AB59" s="52">
        <v>20622.391333333337</v>
      </c>
      <c r="AC59" s="52">
        <f t="shared" si="3"/>
        <v>245149.08000000002</v>
      </c>
      <c r="AD59" s="52">
        <f t="shared" si="4"/>
        <v>0</v>
      </c>
      <c r="AE59" s="52" t="s">
        <v>4293</v>
      </c>
      <c r="AF59" s="52"/>
      <c r="AG59" s="52">
        <f t="shared" si="5"/>
        <v>59547.558000000005</v>
      </c>
      <c r="AH59" s="52">
        <f t="shared" si="6"/>
        <v>121414.732</v>
      </c>
      <c r="AI59" s="52">
        <f t="shared" si="7"/>
        <v>183281.90600000002</v>
      </c>
      <c r="AJ59" s="52">
        <f t="shared" si="8"/>
        <v>245149.08000000002</v>
      </c>
      <c r="AK59" s="7"/>
      <c r="AL59" s="7"/>
      <c r="AM59" s="7"/>
      <c r="AN59" s="7"/>
      <c r="AO59" s="7"/>
      <c r="AP59" s="1"/>
      <c r="AQ59" s="52"/>
      <c r="AR59" s="1"/>
      <c r="AV59" s="52"/>
      <c r="AW59" s="52"/>
      <c r="AX59" s="52"/>
      <c r="AY59" s="52"/>
      <c r="AZ59" s="52"/>
      <c r="BA59" s="52"/>
      <c r="BB59" s="52"/>
      <c r="BC59" s="52"/>
      <c r="BD59" s="52"/>
      <c r="BE59" s="52"/>
      <c r="BF59" s="52"/>
      <c r="BG59" s="52"/>
      <c r="BH59" s="52"/>
      <c r="BM59" s="52" t="e">
        <f>#REF!+W59</f>
        <v>#REF!</v>
      </c>
    </row>
    <row r="60" spans="1:65" x14ac:dyDescent="0.25">
      <c r="A60" s="463" t="s">
        <v>4307</v>
      </c>
      <c r="B60" s="463">
        <v>543965</v>
      </c>
      <c r="C60" s="463">
        <v>400159</v>
      </c>
      <c r="D60" s="463" t="s">
        <v>219</v>
      </c>
      <c r="E60" s="463">
        <v>3022023</v>
      </c>
      <c r="F60" s="463" t="s">
        <v>412</v>
      </c>
      <c r="G60" s="463">
        <v>11431</v>
      </c>
      <c r="H60" s="466">
        <v>80296.160000000003</v>
      </c>
      <c r="L60" s="301">
        <f t="shared" si="0"/>
        <v>1</v>
      </c>
      <c r="M60" s="301" t="str">
        <f t="shared" si="1"/>
        <v>2023.EHCP.I03.1</v>
      </c>
      <c r="N60" s="301" t="str">
        <f t="shared" si="2"/>
        <v>11431/543965</v>
      </c>
      <c r="Q60" s="52">
        <v>14648.307692307693</v>
      </c>
      <c r="R60" s="52">
        <v>7324.1538461538466</v>
      </c>
      <c r="S60" s="52">
        <v>5832.3698461538461</v>
      </c>
      <c r="T60" s="52">
        <v>5832.3698461538461</v>
      </c>
      <c r="U60" s="52">
        <v>5832.3698461538461</v>
      </c>
      <c r="V60" s="52">
        <v>5832.3698461538461</v>
      </c>
      <c r="W60" s="52">
        <v>5832.3698461538461</v>
      </c>
      <c r="X60" s="52">
        <v>5832.3698461538461</v>
      </c>
      <c r="Y60" s="52">
        <v>5832.3698461538461</v>
      </c>
      <c r="Z60" s="52">
        <v>5832.3698461538461</v>
      </c>
      <c r="AA60" s="52">
        <v>5832.3698461538461</v>
      </c>
      <c r="AB60" s="52">
        <v>5832.3698461538461</v>
      </c>
      <c r="AC60" s="52">
        <f t="shared" si="3"/>
        <v>80296.159999999989</v>
      </c>
      <c r="AD60" s="52">
        <f t="shared" si="4"/>
        <v>0</v>
      </c>
      <c r="AE60" s="52" t="s">
        <v>4295</v>
      </c>
      <c r="AF60" s="52"/>
      <c r="AG60" s="52">
        <f t="shared" si="5"/>
        <v>27804.831384615383</v>
      </c>
      <c r="AH60" s="52">
        <f t="shared" si="6"/>
        <v>45301.940923076916</v>
      </c>
      <c r="AI60" s="52">
        <f t="shared" si="7"/>
        <v>62799.050461538449</v>
      </c>
      <c r="AJ60" s="52">
        <f t="shared" si="8"/>
        <v>80296.159999999989</v>
      </c>
      <c r="AK60" s="7"/>
      <c r="AL60" s="7"/>
      <c r="AM60" s="7"/>
      <c r="AN60" s="7"/>
      <c r="AO60" s="7"/>
      <c r="AP60" s="1"/>
      <c r="AQ60" s="52"/>
      <c r="AR60" s="1"/>
      <c r="AV60" s="52"/>
      <c r="AW60" s="52"/>
      <c r="AX60" s="52"/>
      <c r="AY60" s="52"/>
      <c r="AZ60" s="52"/>
      <c r="BA60" s="52"/>
      <c r="BB60" s="52"/>
      <c r="BC60" s="52"/>
      <c r="BD60" s="52"/>
      <c r="BE60" s="52"/>
      <c r="BF60" s="52"/>
      <c r="BG60" s="52"/>
      <c r="BH60" s="52"/>
      <c r="BM60" s="52" t="e">
        <f>#REF!+W60</f>
        <v>#REF!</v>
      </c>
    </row>
    <row r="61" spans="1:65" x14ac:dyDescent="0.25">
      <c r="A61" s="463" t="s">
        <v>4941</v>
      </c>
      <c r="B61" s="463">
        <v>543965</v>
      </c>
      <c r="C61" s="463">
        <v>400159</v>
      </c>
      <c r="D61" s="463" t="s">
        <v>219</v>
      </c>
      <c r="E61" s="463">
        <v>3022023</v>
      </c>
      <c r="F61" s="463" t="s">
        <v>4199</v>
      </c>
      <c r="G61" s="463">
        <v>10265</v>
      </c>
      <c r="H61" s="466">
        <v>6820</v>
      </c>
      <c r="L61" s="301">
        <f t="shared" si="0"/>
        <v>2</v>
      </c>
      <c r="M61" s="301" t="str">
        <f t="shared" si="1"/>
        <v>2023.SEN I.I03.2</v>
      </c>
      <c r="N61" s="301" t="str">
        <f t="shared" si="2"/>
        <v>10265/543965</v>
      </c>
      <c r="Q61" s="52">
        <v>0</v>
      </c>
      <c r="R61" s="52">
        <v>0</v>
      </c>
      <c r="S61" s="52">
        <v>682</v>
      </c>
      <c r="T61" s="52">
        <v>682</v>
      </c>
      <c r="U61" s="52">
        <v>682</v>
      </c>
      <c r="V61" s="52">
        <v>682</v>
      </c>
      <c r="W61" s="52">
        <v>682</v>
      </c>
      <c r="X61" s="52">
        <v>682</v>
      </c>
      <c r="Y61" s="52">
        <v>682</v>
      </c>
      <c r="Z61" s="52">
        <v>682</v>
      </c>
      <c r="AA61" s="52">
        <v>682</v>
      </c>
      <c r="AB61" s="52">
        <v>682</v>
      </c>
      <c r="AC61" s="52">
        <f t="shared" si="3"/>
        <v>6820</v>
      </c>
      <c r="AD61" s="52">
        <f t="shared" si="4"/>
        <v>0</v>
      </c>
      <c r="AE61" s="52"/>
      <c r="AF61" s="52"/>
      <c r="AG61" s="52">
        <f t="shared" si="5"/>
        <v>682</v>
      </c>
      <c r="AH61" s="52">
        <f t="shared" si="6"/>
        <v>2728</v>
      </c>
      <c r="AI61" s="52">
        <f t="shared" si="7"/>
        <v>4774</v>
      </c>
      <c r="AJ61" s="52">
        <f t="shared" si="8"/>
        <v>6820</v>
      </c>
      <c r="AK61" s="7"/>
      <c r="AL61" s="7"/>
      <c r="AM61" s="7"/>
      <c r="AN61" s="7"/>
      <c r="AO61" s="7"/>
      <c r="AP61" s="1"/>
      <c r="AQ61" s="52"/>
      <c r="AR61" s="1"/>
      <c r="AV61" s="52"/>
      <c r="AW61" s="52"/>
      <c r="AX61" s="52"/>
      <c r="AY61" s="52"/>
      <c r="AZ61" s="52"/>
      <c r="BA61" s="52"/>
      <c r="BB61" s="52"/>
      <c r="BC61" s="52"/>
      <c r="BD61" s="52"/>
      <c r="BE61" s="52"/>
      <c r="BF61" s="52"/>
      <c r="BG61" s="52"/>
      <c r="BH61" s="52"/>
      <c r="BM61" s="52"/>
    </row>
    <row r="62" spans="1:65" x14ac:dyDescent="0.25">
      <c r="A62" s="463" t="s">
        <v>4310</v>
      </c>
      <c r="B62" s="463">
        <v>516500</v>
      </c>
      <c r="C62" s="463">
        <v>143691</v>
      </c>
      <c r="D62" s="463" t="s">
        <v>220</v>
      </c>
      <c r="E62" s="463">
        <v>3022001</v>
      </c>
      <c r="F62" s="463" t="s">
        <v>412</v>
      </c>
      <c r="G62" s="463">
        <v>11443</v>
      </c>
      <c r="H62" s="466">
        <v>10990</v>
      </c>
      <c r="L62" s="301">
        <f t="shared" si="0"/>
        <v>1</v>
      </c>
      <c r="M62" s="301" t="str">
        <f t="shared" si="1"/>
        <v>2001.EHCP.I03.1</v>
      </c>
      <c r="N62" s="301" t="str">
        <f t="shared" si="2"/>
        <v>11443/516500</v>
      </c>
      <c r="Q62" s="52">
        <v>915.83333333333326</v>
      </c>
      <c r="R62" s="52">
        <v>915.83333333333326</v>
      </c>
      <c r="S62" s="52">
        <v>915.83333333333337</v>
      </c>
      <c r="T62" s="52">
        <v>915.83333333333337</v>
      </c>
      <c r="U62" s="52">
        <v>915.83333333333337</v>
      </c>
      <c r="V62" s="52">
        <v>915.83333333333337</v>
      </c>
      <c r="W62" s="52">
        <v>915.83333333333337</v>
      </c>
      <c r="X62" s="52">
        <v>915.83333333333337</v>
      </c>
      <c r="Y62" s="52">
        <v>915.83333333333337</v>
      </c>
      <c r="Z62" s="52">
        <v>915.83333333333337</v>
      </c>
      <c r="AA62" s="52">
        <v>915.83333333333337</v>
      </c>
      <c r="AB62" s="52">
        <v>915.83333333333337</v>
      </c>
      <c r="AC62" s="52">
        <f t="shared" si="3"/>
        <v>10990.000000000002</v>
      </c>
      <c r="AD62" s="52">
        <f t="shared" si="4"/>
        <v>0</v>
      </c>
      <c r="AE62" s="52" t="s">
        <v>4297</v>
      </c>
      <c r="AF62" s="52"/>
      <c r="AG62" s="52">
        <f t="shared" si="5"/>
        <v>2747.5</v>
      </c>
      <c r="AH62" s="52">
        <f t="shared" si="6"/>
        <v>5495</v>
      </c>
      <c r="AI62" s="52">
        <f t="shared" si="7"/>
        <v>8242.5</v>
      </c>
      <c r="AJ62" s="52">
        <f t="shared" si="8"/>
        <v>10990.000000000002</v>
      </c>
      <c r="AK62" s="7"/>
      <c r="AL62" s="7"/>
      <c r="AM62" s="7"/>
      <c r="AN62" s="7"/>
      <c r="AO62" s="7"/>
      <c r="AP62" s="1"/>
      <c r="AQ62" s="52"/>
      <c r="AR62" s="1"/>
      <c r="AV62" s="52"/>
      <c r="AW62" s="52"/>
      <c r="AX62" s="52"/>
      <c r="AY62" s="52"/>
      <c r="AZ62" s="52"/>
      <c r="BA62" s="52"/>
      <c r="BB62" s="52"/>
      <c r="BC62" s="52"/>
      <c r="BD62" s="52"/>
      <c r="BE62" s="52"/>
      <c r="BF62" s="52"/>
      <c r="BG62" s="52"/>
      <c r="BH62" s="52"/>
      <c r="BM62" s="52" t="e">
        <f>#REF!+W62</f>
        <v>#REF!</v>
      </c>
    </row>
    <row r="63" spans="1:65" x14ac:dyDescent="0.25">
      <c r="A63" s="463" t="s">
        <v>4312</v>
      </c>
      <c r="B63" s="463">
        <v>543965</v>
      </c>
      <c r="C63" s="463">
        <v>400047</v>
      </c>
      <c r="D63" s="463" t="s">
        <v>221</v>
      </c>
      <c r="E63" s="463">
        <v>3022024</v>
      </c>
      <c r="F63" s="463" t="s">
        <v>412</v>
      </c>
      <c r="G63" s="463">
        <v>11431</v>
      </c>
      <c r="H63" s="466">
        <v>67692.91</v>
      </c>
      <c r="L63" s="301">
        <f t="shared" si="0"/>
        <v>1</v>
      </c>
      <c r="M63" s="301" t="str">
        <f t="shared" si="1"/>
        <v>2024.EHCP.I03.1</v>
      </c>
      <c r="N63" s="301" t="str">
        <f t="shared" si="2"/>
        <v>11431/543965</v>
      </c>
      <c r="Q63" s="52">
        <v>9266.7692307692305</v>
      </c>
      <c r="R63" s="52">
        <v>4633.3846153846152</v>
      </c>
      <c r="S63" s="52">
        <v>5379.2756153846158</v>
      </c>
      <c r="T63" s="52">
        <v>5379.2756153846158</v>
      </c>
      <c r="U63" s="52">
        <v>5379.2756153846158</v>
      </c>
      <c r="V63" s="52">
        <v>5379.2756153846158</v>
      </c>
      <c r="W63" s="52">
        <v>5379.2756153846158</v>
      </c>
      <c r="X63" s="52">
        <v>5379.2756153846158</v>
      </c>
      <c r="Y63" s="52">
        <v>5379.2756153846158</v>
      </c>
      <c r="Z63" s="52">
        <v>5379.2756153846158</v>
      </c>
      <c r="AA63" s="52">
        <v>5379.2756153846158</v>
      </c>
      <c r="AB63" s="52">
        <v>5379.2756153846158</v>
      </c>
      <c r="AC63" s="52">
        <f t="shared" si="3"/>
        <v>67692.909999999989</v>
      </c>
      <c r="AD63" s="52">
        <f t="shared" si="4"/>
        <v>0</v>
      </c>
      <c r="AE63" s="52" t="s">
        <v>4299</v>
      </c>
      <c r="AF63" s="52"/>
      <c r="AG63" s="52">
        <f t="shared" si="5"/>
        <v>19279.429461538461</v>
      </c>
      <c r="AH63" s="52">
        <f t="shared" si="6"/>
        <v>35417.256307692311</v>
      </c>
      <c r="AI63" s="52">
        <f t="shared" si="7"/>
        <v>51555.08315384615</v>
      </c>
      <c r="AJ63" s="52">
        <f t="shared" si="8"/>
        <v>67692.909999999989</v>
      </c>
      <c r="AK63" s="7"/>
      <c r="AL63" s="7"/>
      <c r="AM63" s="7"/>
      <c r="AN63" s="7"/>
      <c r="AO63" s="7"/>
      <c r="AP63" s="1"/>
      <c r="AQ63" s="52"/>
      <c r="AR63" s="1"/>
      <c r="AV63" s="52"/>
      <c r="AW63" s="52"/>
      <c r="AX63" s="52"/>
      <c r="AY63" s="52"/>
      <c r="AZ63" s="52"/>
      <c r="BA63" s="52"/>
      <c r="BB63" s="52"/>
      <c r="BC63" s="52"/>
      <c r="BD63" s="52"/>
      <c r="BE63" s="52"/>
      <c r="BF63" s="52"/>
      <c r="BG63" s="52"/>
      <c r="BH63" s="52"/>
      <c r="BM63" s="52" t="e">
        <f>#REF!+W63</f>
        <v>#REF!</v>
      </c>
    </row>
    <row r="64" spans="1:65" x14ac:dyDescent="0.25">
      <c r="A64" s="463" t="s">
        <v>4312</v>
      </c>
      <c r="B64" s="463">
        <v>543965</v>
      </c>
      <c r="C64" s="463">
        <v>400047</v>
      </c>
      <c r="D64" s="463" t="s">
        <v>221</v>
      </c>
      <c r="E64" s="463">
        <v>3022024</v>
      </c>
      <c r="F64" s="463" t="s">
        <v>412</v>
      </c>
      <c r="G64" s="463">
        <v>11436</v>
      </c>
      <c r="H64" s="466">
        <v>2576.88</v>
      </c>
      <c r="L64" s="301">
        <f t="shared" si="0"/>
        <v>2</v>
      </c>
      <c r="M64" s="301" t="str">
        <f t="shared" si="1"/>
        <v>2024.EHCP.I03.2</v>
      </c>
      <c r="N64" s="301" t="str">
        <f t="shared" si="2"/>
        <v>11436/543965</v>
      </c>
      <c r="Q64" s="52">
        <v>0</v>
      </c>
      <c r="R64" s="52">
        <v>0</v>
      </c>
      <c r="S64" s="52">
        <v>257.68799999999999</v>
      </c>
      <c r="T64" s="52">
        <v>257.68799999999999</v>
      </c>
      <c r="U64" s="52">
        <v>257.68799999999999</v>
      </c>
      <c r="V64" s="52">
        <v>257.68799999999999</v>
      </c>
      <c r="W64" s="52">
        <v>257.68799999999999</v>
      </c>
      <c r="X64" s="52">
        <v>257.68799999999999</v>
      </c>
      <c r="Y64" s="52">
        <v>257.68799999999999</v>
      </c>
      <c r="Z64" s="52">
        <v>257.68799999999999</v>
      </c>
      <c r="AA64" s="52">
        <v>257.68799999999999</v>
      </c>
      <c r="AB64" s="52">
        <v>257.68799999999999</v>
      </c>
      <c r="AC64" s="52">
        <f t="shared" si="3"/>
        <v>2576.8800000000006</v>
      </c>
      <c r="AD64" s="52">
        <f t="shared" si="4"/>
        <v>0</v>
      </c>
      <c r="AE64" s="52"/>
      <c r="AF64" s="52"/>
      <c r="AG64" s="52">
        <f t="shared" si="5"/>
        <v>257.68799999999999</v>
      </c>
      <c r="AH64" s="52">
        <f t="shared" si="6"/>
        <v>1030.752</v>
      </c>
      <c r="AI64" s="52">
        <f t="shared" si="7"/>
        <v>1803.8160000000003</v>
      </c>
      <c r="AJ64" s="52">
        <f t="shared" si="8"/>
        <v>2576.8800000000006</v>
      </c>
      <c r="AK64" s="7"/>
      <c r="AL64" s="7"/>
      <c r="AM64" s="7"/>
      <c r="AN64" s="7"/>
      <c r="AO64" s="7"/>
      <c r="AP64" s="1"/>
      <c r="AQ64" s="52"/>
      <c r="AR64" s="1"/>
      <c r="AV64" s="52"/>
      <c r="AW64" s="52"/>
      <c r="AX64" s="52"/>
      <c r="AY64" s="52"/>
      <c r="AZ64" s="52"/>
      <c r="BA64" s="52"/>
      <c r="BB64" s="52"/>
      <c r="BC64" s="52"/>
      <c r="BD64" s="52"/>
      <c r="BE64" s="52"/>
      <c r="BF64" s="52"/>
      <c r="BG64" s="52"/>
      <c r="BH64" s="52"/>
      <c r="BM64" s="52"/>
    </row>
    <row r="65" spans="1:65" x14ac:dyDescent="0.25">
      <c r="A65" s="463" t="s">
        <v>4942</v>
      </c>
      <c r="B65" s="463">
        <v>543965</v>
      </c>
      <c r="C65" s="463">
        <v>400047</v>
      </c>
      <c r="D65" s="463" t="s">
        <v>221</v>
      </c>
      <c r="E65" s="463">
        <v>3022024</v>
      </c>
      <c r="F65" s="463" t="s">
        <v>4199</v>
      </c>
      <c r="G65" s="463">
        <v>10265</v>
      </c>
      <c r="H65" s="466">
        <v>2805.5</v>
      </c>
      <c r="L65" s="301">
        <f t="shared" si="0"/>
        <v>3</v>
      </c>
      <c r="M65" s="301" t="str">
        <f t="shared" si="1"/>
        <v>2024.SEN I.I03.3</v>
      </c>
      <c r="N65" s="301" t="str">
        <f t="shared" si="2"/>
        <v>10265/543965</v>
      </c>
      <c r="Q65" s="52">
        <v>0</v>
      </c>
      <c r="R65" s="52">
        <v>0</v>
      </c>
      <c r="S65" s="52">
        <v>280.55</v>
      </c>
      <c r="T65" s="52">
        <v>280.55</v>
      </c>
      <c r="U65" s="52">
        <v>280.55</v>
      </c>
      <c r="V65" s="52">
        <v>280.55</v>
      </c>
      <c r="W65" s="52">
        <v>280.55</v>
      </c>
      <c r="X65" s="52">
        <v>280.55</v>
      </c>
      <c r="Y65" s="52">
        <v>280.55</v>
      </c>
      <c r="Z65" s="52">
        <v>280.55</v>
      </c>
      <c r="AA65" s="52">
        <v>280.55</v>
      </c>
      <c r="AB65" s="52">
        <v>280.55</v>
      </c>
      <c r="AC65" s="52">
        <f t="shared" si="3"/>
        <v>2805.5000000000005</v>
      </c>
      <c r="AD65" s="52">
        <f t="shared" si="4"/>
        <v>0</v>
      </c>
      <c r="AE65" s="52"/>
      <c r="AF65" s="52"/>
      <c r="AG65" s="52">
        <f t="shared" si="5"/>
        <v>280.55</v>
      </c>
      <c r="AH65" s="52">
        <f t="shared" si="6"/>
        <v>1122.2</v>
      </c>
      <c r="AI65" s="52">
        <f t="shared" si="7"/>
        <v>1963.85</v>
      </c>
      <c r="AJ65" s="52">
        <f t="shared" si="8"/>
        <v>2805.5000000000005</v>
      </c>
      <c r="AK65" s="7"/>
      <c r="AL65" s="7"/>
      <c r="AM65" s="7"/>
      <c r="AN65" s="7"/>
      <c r="AO65" s="7"/>
      <c r="AP65" s="1"/>
      <c r="AQ65" s="52"/>
      <c r="AR65" s="1"/>
      <c r="AV65" s="52"/>
      <c r="AW65" s="52"/>
      <c r="AX65" s="52"/>
      <c r="AY65" s="52"/>
      <c r="AZ65" s="52"/>
      <c r="BA65" s="52"/>
      <c r="BB65" s="52"/>
      <c r="BC65" s="52"/>
      <c r="BD65" s="52"/>
      <c r="BE65" s="52"/>
      <c r="BF65" s="52"/>
      <c r="BG65" s="52"/>
      <c r="BH65" s="52"/>
      <c r="BM65" s="52"/>
    </row>
    <row r="66" spans="1:65" x14ac:dyDescent="0.25">
      <c r="A66" s="463" t="s">
        <v>4316</v>
      </c>
      <c r="B66" s="463">
        <v>543965</v>
      </c>
      <c r="C66" s="463">
        <v>400041</v>
      </c>
      <c r="D66" s="463" t="s">
        <v>104</v>
      </c>
      <c r="E66" s="463">
        <v>3025405</v>
      </c>
      <c r="F66" s="463" t="s">
        <v>412</v>
      </c>
      <c r="G66" s="463">
        <v>11435</v>
      </c>
      <c r="H66" s="466">
        <v>108640</v>
      </c>
      <c r="L66" s="301">
        <f t="shared" si="0"/>
        <v>1</v>
      </c>
      <c r="M66" s="301" t="str">
        <f t="shared" si="1"/>
        <v>5405.EHCP.I03.1</v>
      </c>
      <c r="N66" s="301" t="str">
        <f t="shared" si="2"/>
        <v>11435/543965</v>
      </c>
      <c r="Q66" s="52">
        <v>16713.846153846156</v>
      </c>
      <c r="R66" s="52">
        <v>8356.923076923078</v>
      </c>
      <c r="S66" s="52">
        <v>8356.9230769230762</v>
      </c>
      <c r="T66" s="52">
        <v>8356.9230769230762</v>
      </c>
      <c r="U66" s="52">
        <v>8356.9230769230762</v>
      </c>
      <c r="V66" s="52">
        <v>8356.9230769230762</v>
      </c>
      <c r="W66" s="52">
        <v>8356.9230769230762</v>
      </c>
      <c r="X66" s="52">
        <v>8356.9230769230762</v>
      </c>
      <c r="Y66" s="52">
        <v>8356.9230769230762</v>
      </c>
      <c r="Z66" s="52">
        <v>8356.9230769230762</v>
      </c>
      <c r="AA66" s="52">
        <v>8356.9230769230762</v>
      </c>
      <c r="AB66" s="52">
        <v>8356.9230769230762</v>
      </c>
      <c r="AC66" s="52">
        <f t="shared" si="3"/>
        <v>108640.00000000001</v>
      </c>
      <c r="AD66" s="52">
        <f t="shared" si="4"/>
        <v>0</v>
      </c>
      <c r="AE66" s="52" t="s">
        <v>4300</v>
      </c>
      <c r="AF66" s="52"/>
      <c r="AG66" s="52">
        <f t="shared" si="5"/>
        <v>33427.692307692312</v>
      </c>
      <c r="AH66" s="52">
        <f t="shared" si="6"/>
        <v>58498.461538461546</v>
      </c>
      <c r="AI66" s="52">
        <f t="shared" si="7"/>
        <v>83569.23076923078</v>
      </c>
      <c r="AJ66" s="52">
        <f t="shared" si="8"/>
        <v>108640.00000000001</v>
      </c>
      <c r="AK66" s="7"/>
      <c r="AL66" s="7"/>
      <c r="AM66" s="7"/>
      <c r="AN66" s="7"/>
      <c r="AO66" s="7"/>
      <c r="AP66" s="1"/>
      <c r="AQ66" s="52"/>
      <c r="AR66" s="1"/>
      <c r="AV66" s="52"/>
      <c r="AW66" s="52"/>
      <c r="AX66" s="52"/>
      <c r="AY66" s="52"/>
      <c r="AZ66" s="52"/>
      <c r="BA66" s="52"/>
      <c r="BB66" s="52"/>
      <c r="BC66" s="52"/>
      <c r="BD66" s="52"/>
      <c r="BE66" s="52"/>
      <c r="BF66" s="52"/>
      <c r="BG66" s="52"/>
      <c r="BH66" s="52"/>
      <c r="BM66" s="52" t="e">
        <f>#REF!+W66</f>
        <v>#REF!</v>
      </c>
    </row>
    <row r="67" spans="1:65" x14ac:dyDescent="0.25">
      <c r="A67" s="463" t="s">
        <v>4318</v>
      </c>
      <c r="B67" s="463">
        <v>543965</v>
      </c>
      <c r="C67" s="463">
        <v>400001</v>
      </c>
      <c r="D67" s="463" t="s">
        <v>222</v>
      </c>
      <c r="E67" s="463">
        <v>3022025</v>
      </c>
      <c r="F67" s="463" t="s">
        <v>412</v>
      </c>
      <c r="G67" s="463">
        <v>11431</v>
      </c>
      <c r="H67" s="466">
        <v>62667</v>
      </c>
      <c r="L67" s="301">
        <f t="shared" si="0"/>
        <v>1</v>
      </c>
      <c r="M67" s="301" t="str">
        <f t="shared" si="1"/>
        <v>2025.EHCP.I03.1</v>
      </c>
      <c r="N67" s="301" t="str">
        <f t="shared" si="2"/>
        <v>11431/543965</v>
      </c>
      <c r="Q67" s="52">
        <v>9641.0769230769238</v>
      </c>
      <c r="R67" s="52">
        <v>4820.5384615384619</v>
      </c>
      <c r="S67" s="52">
        <v>4820.538461538461</v>
      </c>
      <c r="T67" s="52">
        <v>4820.538461538461</v>
      </c>
      <c r="U67" s="52">
        <v>4820.538461538461</v>
      </c>
      <c r="V67" s="52">
        <v>4820.538461538461</v>
      </c>
      <c r="W67" s="52">
        <v>4820.538461538461</v>
      </c>
      <c r="X67" s="52">
        <v>4820.538461538461</v>
      </c>
      <c r="Y67" s="52">
        <v>4820.538461538461</v>
      </c>
      <c r="Z67" s="52">
        <v>4820.538461538461</v>
      </c>
      <c r="AA67" s="52">
        <v>4820.538461538461</v>
      </c>
      <c r="AB67" s="52">
        <v>4820.538461538461</v>
      </c>
      <c r="AC67" s="52">
        <f t="shared" si="3"/>
        <v>62667</v>
      </c>
      <c r="AD67" s="52">
        <f t="shared" si="4"/>
        <v>0</v>
      </c>
      <c r="AE67" s="52" t="s">
        <v>4302</v>
      </c>
      <c r="AF67" s="52"/>
      <c r="AG67" s="52">
        <f t="shared" si="5"/>
        <v>19282.153846153848</v>
      </c>
      <c r="AH67" s="52">
        <f t="shared" si="6"/>
        <v>33743.769230769234</v>
      </c>
      <c r="AI67" s="52">
        <f t="shared" si="7"/>
        <v>48205.384615384617</v>
      </c>
      <c r="AJ67" s="52">
        <f t="shared" si="8"/>
        <v>62667</v>
      </c>
      <c r="AK67" s="7"/>
      <c r="AL67" s="7"/>
      <c r="AM67" s="7"/>
      <c r="AN67" s="7"/>
      <c r="AO67" s="7"/>
      <c r="AP67" s="1"/>
      <c r="AQ67" s="52"/>
      <c r="AR67" s="1"/>
      <c r="AV67" s="52"/>
      <c r="AW67" s="52"/>
      <c r="AX67" s="52"/>
      <c r="AY67" s="52"/>
      <c r="AZ67" s="52"/>
      <c r="BA67" s="52"/>
      <c r="BB67" s="52"/>
      <c r="BC67" s="52"/>
      <c r="BD67" s="52"/>
      <c r="BE67" s="52"/>
      <c r="BF67" s="52"/>
      <c r="BG67" s="52"/>
      <c r="BH67" s="52"/>
      <c r="BM67" s="52" t="e">
        <f>#REF!+W67</f>
        <v>#REF!</v>
      </c>
    </row>
    <row r="68" spans="1:65" x14ac:dyDescent="0.25">
      <c r="A68" s="463" t="s">
        <v>4320</v>
      </c>
      <c r="B68" s="463">
        <v>543965</v>
      </c>
      <c r="C68" s="463">
        <v>400033</v>
      </c>
      <c r="D68" s="463" t="s">
        <v>107</v>
      </c>
      <c r="E68" s="463">
        <v>3024003</v>
      </c>
      <c r="F68" s="463" t="s">
        <v>412</v>
      </c>
      <c r="G68" s="463">
        <v>11435</v>
      </c>
      <c r="H68" s="466">
        <v>207548</v>
      </c>
      <c r="L68" s="301">
        <f t="shared" si="0"/>
        <v>1</v>
      </c>
      <c r="M68" s="301" t="str">
        <f t="shared" si="1"/>
        <v>4003.EHCP.I03.1</v>
      </c>
      <c r="N68" s="301" t="str">
        <f t="shared" si="2"/>
        <v>11435/543965</v>
      </c>
      <c r="Q68" s="52">
        <v>31930.461538461539</v>
      </c>
      <c r="R68" s="52">
        <v>15965.23076923077</v>
      </c>
      <c r="S68" s="52">
        <v>15965.23076923077</v>
      </c>
      <c r="T68" s="52">
        <v>15965.23076923077</v>
      </c>
      <c r="U68" s="52">
        <v>15965.23076923077</v>
      </c>
      <c r="V68" s="52">
        <v>15965.23076923077</v>
      </c>
      <c r="W68" s="52">
        <v>15965.23076923077</v>
      </c>
      <c r="X68" s="52">
        <v>15965.23076923077</v>
      </c>
      <c r="Y68" s="52">
        <v>15965.23076923077</v>
      </c>
      <c r="Z68" s="52">
        <v>15965.23076923077</v>
      </c>
      <c r="AA68" s="52">
        <v>15965.23076923077</v>
      </c>
      <c r="AB68" s="52">
        <v>15965.23076923077</v>
      </c>
      <c r="AC68" s="52">
        <f t="shared" si="3"/>
        <v>207548.00000000003</v>
      </c>
      <c r="AD68" s="52">
        <f t="shared" si="4"/>
        <v>0</v>
      </c>
      <c r="AE68" s="52" t="s">
        <v>4304</v>
      </c>
      <c r="AF68" s="52"/>
      <c r="AG68" s="52">
        <f t="shared" si="5"/>
        <v>63860.923076923078</v>
      </c>
      <c r="AH68" s="52">
        <f t="shared" si="6"/>
        <v>111756.61538461538</v>
      </c>
      <c r="AI68" s="52">
        <f t="shared" si="7"/>
        <v>159652.30769230769</v>
      </c>
      <c r="AJ68" s="52">
        <f t="shared" si="8"/>
        <v>207548.00000000003</v>
      </c>
      <c r="AK68" s="7"/>
      <c r="AL68" s="7"/>
      <c r="AM68" s="7"/>
      <c r="AN68" s="7"/>
      <c r="AO68" s="7"/>
      <c r="AP68" s="1"/>
      <c r="AQ68" s="52"/>
      <c r="AR68" s="1"/>
      <c r="AV68" s="52"/>
      <c r="AW68" s="52"/>
      <c r="AX68" s="52"/>
      <c r="AY68" s="52"/>
      <c r="AZ68" s="52"/>
      <c r="BA68" s="52"/>
      <c r="BB68" s="52"/>
      <c r="BC68" s="52"/>
      <c r="BD68" s="52"/>
      <c r="BE68" s="52"/>
      <c r="BF68" s="52"/>
      <c r="BG68" s="52"/>
      <c r="BH68" s="52"/>
      <c r="BM68" s="52" t="e">
        <f>#REF!+W68</f>
        <v>#REF!</v>
      </c>
    </row>
    <row r="69" spans="1:65" x14ac:dyDescent="0.25">
      <c r="A69" s="463" t="s">
        <v>4322</v>
      </c>
      <c r="B69" s="463">
        <v>543965</v>
      </c>
      <c r="C69" s="463">
        <v>400082</v>
      </c>
      <c r="D69" s="463" t="s">
        <v>223</v>
      </c>
      <c r="E69" s="463">
        <v>3022026</v>
      </c>
      <c r="F69" s="463" t="s">
        <v>412</v>
      </c>
      <c r="G69" s="463">
        <v>11431</v>
      </c>
      <c r="H69" s="466">
        <v>64106.85</v>
      </c>
      <c r="L69" s="301">
        <f t="shared" si="0"/>
        <v>1</v>
      </c>
      <c r="M69" s="301" t="str">
        <f t="shared" si="1"/>
        <v>2026.EHCP.I03.1</v>
      </c>
      <c r="N69" s="301" t="str">
        <f t="shared" si="2"/>
        <v>11431/543965</v>
      </c>
      <c r="Q69" s="52">
        <v>9862.5923076923082</v>
      </c>
      <c r="R69" s="52">
        <v>4931.2961538461541</v>
      </c>
      <c r="S69" s="52">
        <v>4931.2961538461532</v>
      </c>
      <c r="T69" s="52">
        <v>4931.2961538461532</v>
      </c>
      <c r="U69" s="52">
        <v>4931.2961538461532</v>
      </c>
      <c r="V69" s="52">
        <v>4931.2961538461532</v>
      </c>
      <c r="W69" s="52">
        <v>4931.2961538461532</v>
      </c>
      <c r="X69" s="52">
        <v>4931.2961538461532</v>
      </c>
      <c r="Y69" s="52">
        <v>4931.2961538461532</v>
      </c>
      <c r="Z69" s="52">
        <v>4931.2961538461532</v>
      </c>
      <c r="AA69" s="52">
        <v>4931.2961538461532</v>
      </c>
      <c r="AB69" s="52">
        <v>4931.2961538461532</v>
      </c>
      <c r="AC69" s="52">
        <f t="shared" si="3"/>
        <v>64106.849999999991</v>
      </c>
      <c r="AD69" s="52">
        <f t="shared" si="4"/>
        <v>0</v>
      </c>
      <c r="AE69" s="52" t="s">
        <v>4306</v>
      </c>
      <c r="AF69" s="52"/>
      <c r="AG69" s="52">
        <f t="shared" si="5"/>
        <v>19725.184615384616</v>
      </c>
      <c r="AH69" s="52">
        <f t="shared" si="6"/>
        <v>34519.073076923072</v>
      </c>
      <c r="AI69" s="52">
        <f t="shared" si="7"/>
        <v>49312.961538461532</v>
      </c>
      <c r="AJ69" s="52">
        <f t="shared" si="8"/>
        <v>64106.849999999991</v>
      </c>
      <c r="AK69" s="7"/>
      <c r="AL69" s="7"/>
      <c r="AM69" s="7"/>
      <c r="AN69" s="7"/>
      <c r="AO69" s="7"/>
      <c r="AP69" s="1"/>
      <c r="AQ69" s="52"/>
      <c r="AR69" s="1"/>
      <c r="AV69" s="52"/>
      <c r="AW69" s="52"/>
      <c r="AX69" s="52"/>
      <c r="AY69" s="52"/>
      <c r="AZ69" s="52"/>
      <c r="BA69" s="52"/>
      <c r="BB69" s="52"/>
      <c r="BC69" s="52"/>
      <c r="BD69" s="52"/>
      <c r="BE69" s="52"/>
      <c r="BF69" s="52"/>
      <c r="BG69" s="52"/>
      <c r="BH69" s="52"/>
      <c r="BM69" s="52" t="e">
        <f>#REF!+W69</f>
        <v>#REF!</v>
      </c>
    </row>
    <row r="70" spans="1:65" x14ac:dyDescent="0.25">
      <c r="A70" s="463" t="s">
        <v>4325</v>
      </c>
      <c r="B70" s="463">
        <v>543965</v>
      </c>
      <c r="C70" s="463">
        <v>400067</v>
      </c>
      <c r="D70" s="463" t="s">
        <v>224</v>
      </c>
      <c r="E70" s="463">
        <v>3022028</v>
      </c>
      <c r="F70" s="463" t="s">
        <v>412</v>
      </c>
      <c r="G70" s="463">
        <v>11431</v>
      </c>
      <c r="H70" s="466">
        <v>57382</v>
      </c>
      <c r="L70" s="301">
        <f t="shared" si="0"/>
        <v>1</v>
      </c>
      <c r="M70" s="301" t="str">
        <f t="shared" si="1"/>
        <v>2028.EHCP.I03.1</v>
      </c>
      <c r="N70" s="301" t="str">
        <f t="shared" si="2"/>
        <v>11431/543965</v>
      </c>
      <c r="Q70" s="52">
        <v>7137.2307692307695</v>
      </c>
      <c r="R70" s="52">
        <v>3568.6153846153848</v>
      </c>
      <c r="S70" s="52">
        <v>4667.6153846153848</v>
      </c>
      <c r="T70" s="52">
        <v>4667.6153846153848</v>
      </c>
      <c r="U70" s="52">
        <v>4667.6153846153848</v>
      </c>
      <c r="V70" s="52">
        <v>4667.6153846153848</v>
      </c>
      <c r="W70" s="52">
        <v>4667.6153846153848</v>
      </c>
      <c r="X70" s="52">
        <v>4667.6153846153848</v>
      </c>
      <c r="Y70" s="52">
        <v>4667.6153846153848</v>
      </c>
      <c r="Z70" s="52">
        <v>4667.6153846153848</v>
      </c>
      <c r="AA70" s="52">
        <v>4667.6153846153848</v>
      </c>
      <c r="AB70" s="52">
        <v>4667.6153846153848</v>
      </c>
      <c r="AC70" s="52">
        <f t="shared" si="3"/>
        <v>57381.999999999985</v>
      </c>
      <c r="AD70" s="52">
        <f t="shared" si="4"/>
        <v>0</v>
      </c>
      <c r="AE70" s="52" t="s">
        <v>4308</v>
      </c>
      <c r="AF70" s="52"/>
      <c r="AG70" s="52">
        <f t="shared" si="5"/>
        <v>15373.461538461539</v>
      </c>
      <c r="AH70" s="52">
        <f t="shared" si="6"/>
        <v>29376.307692307688</v>
      </c>
      <c r="AI70" s="52">
        <f t="shared" si="7"/>
        <v>43379.153846153837</v>
      </c>
      <c r="AJ70" s="52">
        <f t="shared" si="8"/>
        <v>57381.999999999985</v>
      </c>
      <c r="AK70" s="7"/>
      <c r="AL70" s="7"/>
      <c r="AM70" s="7"/>
      <c r="AN70" s="7"/>
      <c r="AO70" s="7"/>
      <c r="AP70" s="1"/>
      <c r="AQ70" s="52"/>
      <c r="AR70" s="1"/>
      <c r="AV70" s="52"/>
      <c r="AW70" s="52"/>
      <c r="AX70" s="52"/>
      <c r="AY70" s="52"/>
      <c r="AZ70" s="52"/>
      <c r="BA70" s="52"/>
      <c r="BB70" s="52"/>
      <c r="BC70" s="52"/>
      <c r="BD70" s="52"/>
      <c r="BE70" s="52"/>
      <c r="BF70" s="52"/>
      <c r="BG70" s="52"/>
      <c r="BH70" s="52"/>
      <c r="BM70" s="52" t="e">
        <f>#REF!+W70</f>
        <v>#REF!</v>
      </c>
    </row>
    <row r="71" spans="1:65" x14ac:dyDescent="0.25">
      <c r="A71" s="463" t="s">
        <v>4327</v>
      </c>
      <c r="B71" s="463">
        <v>543965</v>
      </c>
      <c r="C71" s="463">
        <v>400002</v>
      </c>
      <c r="D71" s="463" t="s">
        <v>225</v>
      </c>
      <c r="E71" s="463">
        <v>3022027</v>
      </c>
      <c r="F71" s="463" t="s">
        <v>412</v>
      </c>
      <c r="G71" s="463">
        <v>11431</v>
      </c>
      <c r="H71" s="466">
        <v>47774.91333333333</v>
      </c>
      <c r="L71" s="301">
        <f t="shared" si="0"/>
        <v>1</v>
      </c>
      <c r="M71" s="301" t="str">
        <f t="shared" si="1"/>
        <v>2027.EHCP.I03.1</v>
      </c>
      <c r="N71" s="301" t="str">
        <f t="shared" si="2"/>
        <v>11431/543965</v>
      </c>
      <c r="Q71" s="52">
        <v>5633.4630769230771</v>
      </c>
      <c r="R71" s="52">
        <v>2816.7315384615385</v>
      </c>
      <c r="S71" s="52">
        <v>3932.4718717948717</v>
      </c>
      <c r="T71" s="52">
        <v>3932.4718717948717</v>
      </c>
      <c r="U71" s="52">
        <v>3932.4718717948717</v>
      </c>
      <c r="V71" s="52">
        <v>3932.4718717948717</v>
      </c>
      <c r="W71" s="52">
        <v>3932.4718717948717</v>
      </c>
      <c r="X71" s="52">
        <v>3932.4718717948717</v>
      </c>
      <c r="Y71" s="52">
        <v>3932.4718717948717</v>
      </c>
      <c r="Z71" s="52">
        <v>3932.4718717948717</v>
      </c>
      <c r="AA71" s="52">
        <v>3932.4718717948717</v>
      </c>
      <c r="AB71" s="52">
        <v>3932.4718717948717</v>
      </c>
      <c r="AC71" s="52">
        <f t="shared" si="3"/>
        <v>47774.913333333323</v>
      </c>
      <c r="AD71" s="52">
        <f t="shared" si="4"/>
        <v>0</v>
      </c>
      <c r="AE71" s="52" t="s">
        <v>4309</v>
      </c>
      <c r="AF71" s="52"/>
      <c r="AG71" s="52">
        <f t="shared" si="5"/>
        <v>12382.666487179486</v>
      </c>
      <c r="AH71" s="52">
        <f t="shared" si="6"/>
        <v>24180.082102564098</v>
      </c>
      <c r="AI71" s="52">
        <f t="shared" si="7"/>
        <v>35977.49771794871</v>
      </c>
      <c r="AJ71" s="52">
        <f t="shared" si="8"/>
        <v>47774.913333333323</v>
      </c>
      <c r="AK71" s="7"/>
      <c r="AL71" s="7"/>
      <c r="AM71" s="7"/>
      <c r="AN71" s="7"/>
      <c r="AO71" s="7"/>
      <c r="AP71" s="1"/>
      <c r="AQ71" s="52"/>
      <c r="AR71" s="1"/>
      <c r="AV71" s="52"/>
      <c r="AW71" s="52"/>
      <c r="AX71" s="52"/>
      <c r="AY71" s="52"/>
      <c r="AZ71" s="52"/>
      <c r="BA71" s="52"/>
      <c r="BB71" s="52"/>
      <c r="BC71" s="52"/>
      <c r="BD71" s="52"/>
      <c r="BE71" s="52"/>
      <c r="BF71" s="52"/>
      <c r="BG71" s="52"/>
      <c r="BH71" s="52"/>
      <c r="BM71" s="52" t="e">
        <f>#REF!+W71</f>
        <v>#REF!</v>
      </c>
    </row>
    <row r="72" spans="1:65" x14ac:dyDescent="0.25">
      <c r="A72" s="463" t="s">
        <v>4329</v>
      </c>
      <c r="B72" s="463">
        <v>543965</v>
      </c>
      <c r="C72" s="463">
        <v>400035</v>
      </c>
      <c r="D72" s="463" t="s">
        <v>226</v>
      </c>
      <c r="E72" s="463">
        <v>3022029</v>
      </c>
      <c r="F72" s="463" t="s">
        <v>412</v>
      </c>
      <c r="G72" s="463">
        <v>11431</v>
      </c>
      <c r="H72" s="466">
        <v>148858.83000000002</v>
      </c>
      <c r="L72" s="301">
        <f t="shared" si="0"/>
        <v>1</v>
      </c>
      <c r="M72" s="301" t="str">
        <f t="shared" si="1"/>
        <v>2029.EHCP.I03.1</v>
      </c>
      <c r="N72" s="301" t="str">
        <f t="shared" si="2"/>
        <v>11431/543965</v>
      </c>
      <c r="Q72" s="52">
        <v>23605.846153846156</v>
      </c>
      <c r="R72" s="52">
        <v>11802.923076923078</v>
      </c>
      <c r="S72" s="52">
        <v>11345.006076923079</v>
      </c>
      <c r="T72" s="52">
        <v>11345.006076923079</v>
      </c>
      <c r="U72" s="52">
        <v>11345.006076923079</v>
      </c>
      <c r="V72" s="52">
        <v>11345.006076923079</v>
      </c>
      <c r="W72" s="52">
        <v>11345.006076923079</v>
      </c>
      <c r="X72" s="52">
        <v>11345.006076923079</v>
      </c>
      <c r="Y72" s="52">
        <v>11345.006076923079</v>
      </c>
      <c r="Z72" s="52">
        <v>11345.006076923079</v>
      </c>
      <c r="AA72" s="52">
        <v>11345.006076923079</v>
      </c>
      <c r="AB72" s="52">
        <v>11345.006076923079</v>
      </c>
      <c r="AC72" s="52">
        <f t="shared" si="3"/>
        <v>148858.83000000002</v>
      </c>
      <c r="AD72" s="52">
        <f t="shared" si="4"/>
        <v>0</v>
      </c>
      <c r="AE72" s="52" t="s">
        <v>4311</v>
      </c>
      <c r="AF72" s="52"/>
      <c r="AG72" s="52">
        <f t="shared" si="5"/>
        <v>46753.775307692311</v>
      </c>
      <c r="AH72" s="52">
        <f t="shared" si="6"/>
        <v>80788.793538461541</v>
      </c>
      <c r="AI72" s="52">
        <f t="shared" si="7"/>
        <v>114823.81176923077</v>
      </c>
      <c r="AJ72" s="52">
        <f t="shared" si="8"/>
        <v>148858.83000000002</v>
      </c>
      <c r="AK72" s="7"/>
      <c r="AL72" s="7"/>
      <c r="AM72" s="7"/>
      <c r="AN72" s="7"/>
      <c r="AO72" s="7"/>
      <c r="AP72" s="1"/>
      <c r="AQ72" s="52"/>
      <c r="AR72" s="1"/>
      <c r="AV72" s="52"/>
      <c r="AW72" s="52"/>
      <c r="AX72" s="52"/>
      <c r="AY72" s="52"/>
      <c r="AZ72" s="52"/>
      <c r="BA72" s="52"/>
      <c r="BB72" s="52"/>
      <c r="BC72" s="52"/>
      <c r="BD72" s="52"/>
      <c r="BE72" s="52"/>
      <c r="BF72" s="52"/>
      <c r="BG72" s="52"/>
      <c r="BH72" s="52"/>
      <c r="BM72" s="52" t="e">
        <f>#REF!+W72</f>
        <v>#REF!</v>
      </c>
    </row>
    <row r="73" spans="1:65" x14ac:dyDescent="0.25">
      <c r="A73" s="463" t="s">
        <v>4943</v>
      </c>
      <c r="B73" s="463">
        <v>543965</v>
      </c>
      <c r="C73" s="463">
        <v>400035</v>
      </c>
      <c r="D73" s="463" t="s">
        <v>226</v>
      </c>
      <c r="E73" s="463">
        <v>3022029</v>
      </c>
      <c r="F73" s="463" t="s">
        <v>4199</v>
      </c>
      <c r="G73" s="463">
        <v>10265</v>
      </c>
      <c r="H73" s="466">
        <v>8184</v>
      </c>
      <c r="L73" s="301">
        <f t="shared" ref="L73:L136" si="9">IF(D73=D72,L72+1,1)</f>
        <v>2</v>
      </c>
      <c r="M73" s="301" t="str">
        <f t="shared" ref="M73:M136" si="10">A73&amp;L73</f>
        <v>2029.SEN I.I03.2</v>
      </c>
      <c r="N73" s="301" t="str">
        <f t="shared" ref="N73:N136" si="11">G73&amp;"/"&amp;B73</f>
        <v>10265/543965</v>
      </c>
      <c r="Q73" s="52">
        <v>0</v>
      </c>
      <c r="R73" s="52">
        <v>0</v>
      </c>
      <c r="S73" s="52">
        <v>818.4</v>
      </c>
      <c r="T73" s="52">
        <v>818.4</v>
      </c>
      <c r="U73" s="52">
        <v>818.4</v>
      </c>
      <c r="V73" s="52">
        <v>818.4</v>
      </c>
      <c r="W73" s="52">
        <v>818.4</v>
      </c>
      <c r="X73" s="52">
        <v>818.4</v>
      </c>
      <c r="Y73" s="52">
        <v>818.4</v>
      </c>
      <c r="Z73" s="52">
        <v>818.4</v>
      </c>
      <c r="AA73" s="52">
        <v>818.4</v>
      </c>
      <c r="AB73" s="52">
        <v>818.4</v>
      </c>
      <c r="AC73" s="52">
        <f t="shared" si="3"/>
        <v>8183.9999999999982</v>
      </c>
      <c r="AD73" s="52">
        <f t="shared" si="4"/>
        <v>0</v>
      </c>
      <c r="AE73" s="52"/>
      <c r="AF73" s="52"/>
      <c r="AG73" s="52">
        <f t="shared" si="5"/>
        <v>818.4</v>
      </c>
      <c r="AH73" s="52">
        <f t="shared" si="6"/>
        <v>3273.6</v>
      </c>
      <c r="AI73" s="52">
        <f t="shared" si="7"/>
        <v>5728.7999999999993</v>
      </c>
      <c r="AJ73" s="52">
        <f t="shared" si="8"/>
        <v>8183.9999999999982</v>
      </c>
      <c r="AK73" s="7"/>
      <c r="AL73" s="7"/>
      <c r="AM73" s="7"/>
      <c r="AN73" s="7"/>
      <c r="AO73" s="7"/>
      <c r="AP73" s="1"/>
      <c r="AQ73" s="52"/>
      <c r="AR73" s="1"/>
      <c r="AV73" s="52"/>
      <c r="AW73" s="52"/>
      <c r="AX73" s="52"/>
      <c r="AY73" s="52"/>
      <c r="AZ73" s="52"/>
      <c r="BA73" s="52"/>
      <c r="BB73" s="52"/>
      <c r="BC73" s="52"/>
      <c r="BD73" s="52"/>
      <c r="BE73" s="52"/>
      <c r="BF73" s="52"/>
      <c r="BG73" s="52"/>
      <c r="BH73" s="52"/>
      <c r="BM73" s="52"/>
    </row>
    <row r="74" spans="1:65" x14ac:dyDescent="0.25">
      <c r="A74" s="463" t="s">
        <v>4335</v>
      </c>
      <c r="B74" s="463">
        <v>543965</v>
      </c>
      <c r="C74" s="463">
        <v>400102</v>
      </c>
      <c r="D74" s="463" t="s">
        <v>61</v>
      </c>
      <c r="E74" s="463">
        <v>3021001</v>
      </c>
      <c r="F74" s="463" t="s">
        <v>4199</v>
      </c>
      <c r="G74" s="463">
        <v>10265</v>
      </c>
      <c r="H74" s="466">
        <v>3522.0505813953482</v>
      </c>
      <c r="L74" s="301">
        <f t="shared" si="9"/>
        <v>1</v>
      </c>
      <c r="M74" s="301" t="str">
        <f t="shared" si="10"/>
        <v>1001.SEN I.I03.1</v>
      </c>
      <c r="N74" s="301" t="str">
        <f t="shared" si="11"/>
        <v>10265/543965</v>
      </c>
      <c r="Q74" s="52">
        <v>491.7770125223613</v>
      </c>
      <c r="R74" s="52">
        <v>245.88850626118065</v>
      </c>
      <c r="S74" s="52">
        <v>278.43850626118063</v>
      </c>
      <c r="T74" s="52">
        <v>278.43850626118063</v>
      </c>
      <c r="U74" s="52">
        <v>278.43850626118063</v>
      </c>
      <c r="V74" s="52">
        <v>278.43850626118063</v>
      </c>
      <c r="W74" s="52">
        <v>278.43850626118063</v>
      </c>
      <c r="X74" s="52">
        <v>278.43850626118063</v>
      </c>
      <c r="Y74" s="52">
        <v>278.43850626118063</v>
      </c>
      <c r="Z74" s="52">
        <v>278.43850626118063</v>
      </c>
      <c r="AA74" s="52">
        <v>278.43850626118063</v>
      </c>
      <c r="AB74" s="52">
        <v>278.43850626118063</v>
      </c>
      <c r="AC74" s="52">
        <f t="shared" si="3"/>
        <v>3522.0505813953478</v>
      </c>
      <c r="AD74" s="52">
        <f t="shared" si="4"/>
        <v>0</v>
      </c>
      <c r="AE74" s="52" t="s">
        <v>4314</v>
      </c>
      <c r="AF74" s="52"/>
      <c r="AG74" s="52">
        <f t="shared" si="5"/>
        <v>1016.1040250447227</v>
      </c>
      <c r="AH74" s="52">
        <f t="shared" si="6"/>
        <v>1851.4195438282648</v>
      </c>
      <c r="AI74" s="52">
        <f t="shared" si="7"/>
        <v>2686.7350626118064</v>
      </c>
      <c r="AJ74" s="52">
        <f t="shared" si="8"/>
        <v>3522.0505813953478</v>
      </c>
      <c r="AK74" s="7"/>
      <c r="AL74" s="7"/>
      <c r="AM74" s="7"/>
      <c r="AN74" s="7"/>
      <c r="AO74" s="7"/>
      <c r="AP74" s="1"/>
      <c r="AQ74" s="52"/>
      <c r="AR74" s="1"/>
      <c r="AV74" s="52"/>
      <c r="AW74" s="52"/>
      <c r="AX74" s="52"/>
      <c r="AY74" s="52"/>
      <c r="AZ74" s="52"/>
      <c r="BA74" s="52"/>
      <c r="BB74" s="52"/>
      <c r="BC74" s="52"/>
      <c r="BD74" s="52"/>
      <c r="BE74" s="52"/>
      <c r="BF74" s="52"/>
      <c r="BG74" s="52"/>
      <c r="BH74" s="52"/>
      <c r="BM74" s="52" t="e">
        <f>#REF!+W74</f>
        <v>#REF!</v>
      </c>
    </row>
    <row r="75" spans="1:65" x14ac:dyDescent="0.25">
      <c r="A75" s="463" t="s">
        <v>4337</v>
      </c>
      <c r="B75" s="463">
        <v>516500</v>
      </c>
      <c r="C75" s="463">
        <v>145386</v>
      </c>
      <c r="D75" s="463" t="s">
        <v>108</v>
      </c>
      <c r="E75" s="463">
        <v>3025409</v>
      </c>
      <c r="F75" s="463" t="s">
        <v>412</v>
      </c>
      <c r="G75" s="463">
        <v>11442</v>
      </c>
      <c r="H75" s="466">
        <v>286778</v>
      </c>
      <c r="L75" s="301">
        <f t="shared" si="9"/>
        <v>1</v>
      </c>
      <c r="M75" s="301" t="str">
        <f t="shared" si="10"/>
        <v>5409.EHCP.I03.1</v>
      </c>
      <c r="N75" s="301" t="str">
        <f t="shared" si="11"/>
        <v>11442/516500</v>
      </c>
      <c r="Q75" s="52">
        <v>23898.166666666664</v>
      </c>
      <c r="R75" s="52">
        <v>23898.166666666664</v>
      </c>
      <c r="S75" s="52">
        <v>23898.166666666668</v>
      </c>
      <c r="T75" s="52">
        <v>23898.166666666668</v>
      </c>
      <c r="U75" s="52">
        <v>23898.166666666668</v>
      </c>
      <c r="V75" s="52">
        <v>23898.166666666668</v>
      </c>
      <c r="W75" s="52">
        <v>23898.166666666668</v>
      </c>
      <c r="X75" s="52">
        <v>23898.166666666668</v>
      </c>
      <c r="Y75" s="52">
        <v>23898.166666666668</v>
      </c>
      <c r="Z75" s="52">
        <v>23898.166666666668</v>
      </c>
      <c r="AA75" s="52">
        <v>23898.166666666668</v>
      </c>
      <c r="AB75" s="52">
        <v>23898.166666666668</v>
      </c>
      <c r="AC75" s="52">
        <f t="shared" si="3"/>
        <v>286778</v>
      </c>
      <c r="AD75" s="52">
        <f t="shared" si="4"/>
        <v>0</v>
      </c>
      <c r="AE75" s="52" t="s">
        <v>4315</v>
      </c>
      <c r="AF75" s="52"/>
      <c r="AG75" s="52">
        <f t="shared" si="5"/>
        <v>71694.5</v>
      </c>
      <c r="AH75" s="52">
        <f t="shared" si="6"/>
        <v>143389</v>
      </c>
      <c r="AI75" s="52">
        <f t="shared" si="7"/>
        <v>215083.49999999997</v>
      </c>
      <c r="AJ75" s="52">
        <f t="shared" si="8"/>
        <v>286778</v>
      </c>
      <c r="AK75" s="7"/>
      <c r="AL75" s="7"/>
      <c r="AM75" s="7"/>
      <c r="AN75" s="7"/>
      <c r="AO75" s="7"/>
      <c r="AP75" s="1"/>
      <c r="AQ75" s="52"/>
      <c r="AR75" s="1"/>
      <c r="AV75" s="52"/>
      <c r="AW75" s="52"/>
      <c r="AX75" s="52"/>
      <c r="AY75" s="52"/>
      <c r="AZ75" s="52"/>
      <c r="BA75" s="52"/>
      <c r="BB75" s="52"/>
      <c r="BC75" s="52"/>
      <c r="BD75" s="52"/>
      <c r="BE75" s="52"/>
      <c r="BF75" s="52"/>
      <c r="BG75" s="52"/>
      <c r="BH75" s="52"/>
      <c r="BM75" s="52" t="e">
        <f>#REF!+W75</f>
        <v>#REF!</v>
      </c>
    </row>
    <row r="76" spans="1:65" x14ac:dyDescent="0.25">
      <c r="A76" s="463" t="s">
        <v>4339</v>
      </c>
      <c r="B76" s="463">
        <v>543965</v>
      </c>
      <c r="C76" s="463">
        <v>400108</v>
      </c>
      <c r="D76" s="463" t="s">
        <v>228</v>
      </c>
      <c r="E76" s="463">
        <v>3023516</v>
      </c>
      <c r="F76" s="463" t="s">
        <v>412</v>
      </c>
      <c r="G76" s="463">
        <v>11431</v>
      </c>
      <c r="H76" s="466">
        <v>67951</v>
      </c>
      <c r="L76" s="301">
        <f t="shared" si="9"/>
        <v>1</v>
      </c>
      <c r="M76" s="301" t="str">
        <f t="shared" si="10"/>
        <v>3516.EHCP.I03.1</v>
      </c>
      <c r="N76" s="301" t="str">
        <f t="shared" si="11"/>
        <v>11431/543965</v>
      </c>
      <c r="Q76" s="52">
        <v>10454</v>
      </c>
      <c r="R76" s="52">
        <v>5227</v>
      </c>
      <c r="S76" s="52">
        <v>5227</v>
      </c>
      <c r="T76" s="52">
        <v>5227</v>
      </c>
      <c r="U76" s="52">
        <v>5227</v>
      </c>
      <c r="V76" s="52">
        <v>5227</v>
      </c>
      <c r="W76" s="52">
        <v>5227</v>
      </c>
      <c r="X76" s="52">
        <v>5227</v>
      </c>
      <c r="Y76" s="52">
        <v>5227</v>
      </c>
      <c r="Z76" s="52">
        <v>5227</v>
      </c>
      <c r="AA76" s="52">
        <v>5227</v>
      </c>
      <c r="AB76" s="52">
        <v>5227</v>
      </c>
      <c r="AC76" s="52">
        <f t="shared" si="3"/>
        <v>67951</v>
      </c>
      <c r="AD76" s="52">
        <f t="shared" si="4"/>
        <v>0</v>
      </c>
      <c r="AE76" s="52" t="s">
        <v>4317</v>
      </c>
      <c r="AF76" s="52"/>
      <c r="AG76" s="52">
        <f t="shared" si="5"/>
        <v>20908</v>
      </c>
      <c r="AH76" s="52">
        <f t="shared" si="6"/>
        <v>36589</v>
      </c>
      <c r="AI76" s="52">
        <f t="shared" si="7"/>
        <v>52270</v>
      </c>
      <c r="AJ76" s="52">
        <f t="shared" si="8"/>
        <v>67951</v>
      </c>
      <c r="AK76" s="7"/>
      <c r="AL76" s="7"/>
      <c r="AM76" s="7"/>
      <c r="AN76" s="7"/>
      <c r="AO76" s="7"/>
      <c r="AP76" s="1"/>
      <c r="AQ76" s="52"/>
      <c r="AR76" s="1"/>
      <c r="AV76" s="52"/>
      <c r="AW76" s="52"/>
      <c r="AX76" s="52"/>
      <c r="AY76" s="52"/>
      <c r="AZ76" s="52"/>
      <c r="BA76" s="52"/>
      <c r="BB76" s="52"/>
      <c r="BC76" s="52"/>
      <c r="BD76" s="52"/>
      <c r="BE76" s="52"/>
      <c r="BF76" s="52"/>
      <c r="BG76" s="52"/>
      <c r="BH76" s="52"/>
      <c r="BM76" s="52" t="e">
        <f>#REF!+W76</f>
        <v>#REF!</v>
      </c>
    </row>
    <row r="77" spans="1:65" x14ac:dyDescent="0.25">
      <c r="A77" s="463" t="s">
        <v>4944</v>
      </c>
      <c r="B77" s="463">
        <v>543965</v>
      </c>
      <c r="C77" s="463">
        <v>400108</v>
      </c>
      <c r="D77" s="463" t="s">
        <v>228</v>
      </c>
      <c r="E77" s="463">
        <v>3023516</v>
      </c>
      <c r="F77" s="463" t="s">
        <v>4199</v>
      </c>
      <c r="G77" s="463">
        <v>10265</v>
      </c>
      <c r="H77" s="466">
        <v>2383.13</v>
      </c>
      <c r="L77" s="301">
        <f t="shared" si="9"/>
        <v>2</v>
      </c>
      <c r="M77" s="301" t="str">
        <f t="shared" si="10"/>
        <v>3516.SEN I.I03.2</v>
      </c>
      <c r="N77" s="301" t="str">
        <f t="shared" si="11"/>
        <v>10265/543965</v>
      </c>
      <c r="Q77" s="52">
        <v>0</v>
      </c>
      <c r="R77" s="52">
        <v>0</v>
      </c>
      <c r="S77" s="52">
        <v>238.31300000000002</v>
      </c>
      <c r="T77" s="52">
        <v>238.31300000000002</v>
      </c>
      <c r="U77" s="52">
        <v>238.31300000000002</v>
      </c>
      <c r="V77" s="52">
        <v>238.31300000000002</v>
      </c>
      <c r="W77" s="52">
        <v>238.31300000000002</v>
      </c>
      <c r="X77" s="52">
        <v>238.31300000000002</v>
      </c>
      <c r="Y77" s="52">
        <v>238.31300000000002</v>
      </c>
      <c r="Z77" s="52">
        <v>238.31300000000002</v>
      </c>
      <c r="AA77" s="52">
        <v>238.31300000000002</v>
      </c>
      <c r="AB77" s="52">
        <v>238.31300000000002</v>
      </c>
      <c r="AC77" s="52">
        <f t="shared" si="3"/>
        <v>2383.1300000000006</v>
      </c>
      <c r="AD77" s="52">
        <f t="shared" si="4"/>
        <v>0</v>
      </c>
      <c r="AE77" s="52"/>
      <c r="AF77" s="52"/>
      <c r="AG77" s="52">
        <f t="shared" si="5"/>
        <v>238.31300000000002</v>
      </c>
      <c r="AH77" s="52">
        <f t="shared" si="6"/>
        <v>953.25200000000007</v>
      </c>
      <c r="AI77" s="52">
        <f t="shared" si="7"/>
        <v>1668.1910000000003</v>
      </c>
      <c r="AJ77" s="52">
        <f t="shared" si="8"/>
        <v>2383.1300000000006</v>
      </c>
      <c r="AK77" s="7"/>
      <c r="AL77" s="7"/>
      <c r="AM77" s="7"/>
      <c r="AN77" s="7"/>
      <c r="AO77" s="7"/>
      <c r="AP77" s="1"/>
      <c r="AQ77" s="52"/>
      <c r="AR77" s="1"/>
      <c r="AV77" s="52"/>
      <c r="AW77" s="52"/>
      <c r="AX77" s="52"/>
      <c r="AY77" s="52"/>
      <c r="AZ77" s="52"/>
      <c r="BA77" s="52"/>
      <c r="BB77" s="52"/>
      <c r="BC77" s="52"/>
      <c r="BD77" s="52"/>
      <c r="BE77" s="52"/>
      <c r="BF77" s="52"/>
      <c r="BG77" s="52"/>
      <c r="BH77" s="52"/>
      <c r="BM77" s="52"/>
    </row>
    <row r="78" spans="1:65" x14ac:dyDescent="0.25">
      <c r="A78" s="463" t="s">
        <v>4341</v>
      </c>
      <c r="B78" s="463">
        <v>516500</v>
      </c>
      <c r="C78" s="463">
        <v>145169</v>
      </c>
      <c r="D78" s="463" t="s">
        <v>109</v>
      </c>
      <c r="E78" s="463">
        <v>3025400</v>
      </c>
      <c r="F78" s="463" t="s">
        <v>4200</v>
      </c>
      <c r="G78" s="463">
        <v>11423</v>
      </c>
      <c r="H78" s="466">
        <v>410399.58</v>
      </c>
      <c r="L78" s="301">
        <f t="shared" si="9"/>
        <v>1</v>
      </c>
      <c r="M78" s="301" t="str">
        <f t="shared" si="10"/>
        <v>5400.ARPs.I03.1</v>
      </c>
      <c r="N78" s="301" t="str">
        <f t="shared" si="11"/>
        <v>11423/516500</v>
      </c>
      <c r="Q78" s="52">
        <v>32988.333333333328</v>
      </c>
      <c r="R78" s="52">
        <v>32988.333333333328</v>
      </c>
      <c r="S78" s="52">
        <v>34442.291333333334</v>
      </c>
      <c r="T78" s="52">
        <v>34442.291333333334</v>
      </c>
      <c r="U78" s="52">
        <v>34442.291333333334</v>
      </c>
      <c r="V78" s="52">
        <v>34442.291333333334</v>
      </c>
      <c r="W78" s="52">
        <v>34442.291333333334</v>
      </c>
      <c r="X78" s="52">
        <v>34442.291333333334</v>
      </c>
      <c r="Y78" s="52">
        <v>34442.291333333334</v>
      </c>
      <c r="Z78" s="52">
        <v>34442.291333333334</v>
      </c>
      <c r="AA78" s="52">
        <v>34442.291333333334</v>
      </c>
      <c r="AB78" s="52">
        <v>34442.291333333334</v>
      </c>
      <c r="AC78" s="52">
        <f t="shared" si="3"/>
        <v>410399.58000000007</v>
      </c>
      <c r="AD78" s="52">
        <f t="shared" si="4"/>
        <v>0</v>
      </c>
      <c r="AE78" s="52" t="s">
        <v>4319</v>
      </c>
      <c r="AF78" s="52"/>
      <c r="AG78" s="52">
        <f t="shared" si="5"/>
        <v>100418.95799999998</v>
      </c>
      <c r="AH78" s="52">
        <f t="shared" si="6"/>
        <v>203745.83199999997</v>
      </c>
      <c r="AI78" s="52">
        <f t="shared" si="7"/>
        <v>307072.70600000001</v>
      </c>
      <c r="AJ78" s="52">
        <f t="shared" si="8"/>
        <v>410399.58000000007</v>
      </c>
      <c r="AK78" s="7"/>
      <c r="AL78" s="7"/>
      <c r="AM78" s="7"/>
      <c r="AN78" s="7"/>
      <c r="AO78" s="7"/>
      <c r="AP78" s="1"/>
      <c r="AQ78" s="52"/>
      <c r="AR78" s="1"/>
      <c r="AV78" s="52"/>
      <c r="AW78" s="52"/>
      <c r="AX78" s="52"/>
      <c r="AY78" s="52"/>
      <c r="AZ78" s="52"/>
      <c r="BA78" s="52"/>
      <c r="BB78" s="52"/>
      <c r="BC78" s="52"/>
      <c r="BD78" s="52"/>
      <c r="BE78" s="52"/>
      <c r="BF78" s="52"/>
      <c r="BG78" s="52"/>
      <c r="BH78" s="52"/>
      <c r="BM78" s="52" t="e">
        <f>#REF!+W78</f>
        <v>#REF!</v>
      </c>
    </row>
    <row r="79" spans="1:65" x14ac:dyDescent="0.25">
      <c r="A79" s="463" t="s">
        <v>4343</v>
      </c>
      <c r="B79" s="463">
        <v>516500</v>
      </c>
      <c r="C79" s="463">
        <v>145169</v>
      </c>
      <c r="D79" s="463" t="s">
        <v>109</v>
      </c>
      <c r="E79" s="463">
        <v>3025400</v>
      </c>
      <c r="F79" s="463" t="s">
        <v>412</v>
      </c>
      <c r="G79" s="463">
        <v>11442</v>
      </c>
      <c r="H79" s="466">
        <v>296852.92</v>
      </c>
      <c r="L79" s="301">
        <f t="shared" si="9"/>
        <v>2</v>
      </c>
      <c r="M79" s="301" t="str">
        <f t="shared" si="10"/>
        <v>5400.EHCP.I03.2</v>
      </c>
      <c r="N79" s="301" t="str">
        <f t="shared" si="11"/>
        <v>11442/516500</v>
      </c>
      <c r="Q79" s="52">
        <v>24260.625</v>
      </c>
      <c r="R79" s="52">
        <v>24260.625</v>
      </c>
      <c r="S79" s="52">
        <v>24833.166999999998</v>
      </c>
      <c r="T79" s="52">
        <v>24833.166999999998</v>
      </c>
      <c r="U79" s="52">
        <v>24833.166999999998</v>
      </c>
      <c r="V79" s="52">
        <v>24833.166999999998</v>
      </c>
      <c r="W79" s="52">
        <v>24833.166999999998</v>
      </c>
      <c r="X79" s="52">
        <v>24833.166999999998</v>
      </c>
      <c r="Y79" s="52">
        <v>24833.166999999998</v>
      </c>
      <c r="Z79" s="52">
        <v>24833.166999999998</v>
      </c>
      <c r="AA79" s="52">
        <v>24833.166999999998</v>
      </c>
      <c r="AB79" s="52">
        <v>24833.166999999998</v>
      </c>
      <c r="AC79" s="52">
        <f t="shared" si="3"/>
        <v>296852.92</v>
      </c>
      <c r="AD79" s="52">
        <f t="shared" si="4"/>
        <v>0</v>
      </c>
      <c r="AE79" s="52" t="s">
        <v>4321</v>
      </c>
      <c r="AF79" s="52"/>
      <c r="AG79" s="52">
        <f t="shared" si="5"/>
        <v>73354.417000000001</v>
      </c>
      <c r="AH79" s="52">
        <f t="shared" si="6"/>
        <v>147853.91800000001</v>
      </c>
      <c r="AI79" s="52">
        <f t="shared" si="7"/>
        <v>222353.41899999997</v>
      </c>
      <c r="AJ79" s="52">
        <f t="shared" si="8"/>
        <v>296852.92</v>
      </c>
      <c r="AK79" s="7"/>
      <c r="AL79" s="7"/>
      <c r="AM79" s="7"/>
      <c r="AN79" s="7"/>
      <c r="AO79" s="7"/>
      <c r="AP79" s="1"/>
      <c r="AQ79" s="52"/>
      <c r="AR79" s="1"/>
      <c r="AV79" s="52"/>
      <c r="AW79" s="52"/>
      <c r="AX79" s="52"/>
      <c r="AY79" s="52"/>
      <c r="AZ79" s="52"/>
      <c r="BA79" s="52"/>
      <c r="BB79" s="52"/>
      <c r="BC79" s="52"/>
      <c r="BD79" s="52"/>
      <c r="BE79" s="52"/>
      <c r="BF79" s="52"/>
      <c r="BG79" s="52"/>
      <c r="BH79" s="52"/>
      <c r="BM79" s="52" t="e">
        <f>#REF!+W79</f>
        <v>#REF!</v>
      </c>
    </row>
    <row r="80" spans="1:65" x14ac:dyDescent="0.25">
      <c r="A80" s="463" t="s">
        <v>4345</v>
      </c>
      <c r="B80" s="463">
        <v>543965</v>
      </c>
      <c r="C80" s="463">
        <v>400026</v>
      </c>
      <c r="D80" s="463" t="s">
        <v>229</v>
      </c>
      <c r="E80" s="463">
        <v>3022031</v>
      </c>
      <c r="F80" s="463" t="s">
        <v>412</v>
      </c>
      <c r="G80" s="463">
        <v>11431</v>
      </c>
      <c r="H80" s="466">
        <v>25907.83</v>
      </c>
      <c r="L80" s="301">
        <f t="shared" si="9"/>
        <v>1</v>
      </c>
      <c r="M80" s="301" t="str">
        <f t="shared" si="10"/>
        <v>2031.EHCP.I03.1</v>
      </c>
      <c r="N80" s="301" t="str">
        <f t="shared" si="11"/>
        <v>11431/543965</v>
      </c>
      <c r="Q80" s="52">
        <v>2942.6153846153848</v>
      </c>
      <c r="R80" s="52">
        <v>1471.3076923076924</v>
      </c>
      <c r="S80" s="52">
        <v>2149.3906923076925</v>
      </c>
      <c r="T80" s="52">
        <v>2149.3906923076925</v>
      </c>
      <c r="U80" s="52">
        <v>2149.3906923076925</v>
      </c>
      <c r="V80" s="52">
        <v>2149.3906923076925</v>
      </c>
      <c r="W80" s="52">
        <v>2149.3906923076925</v>
      </c>
      <c r="X80" s="52">
        <v>2149.3906923076925</v>
      </c>
      <c r="Y80" s="52">
        <v>2149.3906923076925</v>
      </c>
      <c r="Z80" s="52">
        <v>2149.3906923076925</v>
      </c>
      <c r="AA80" s="52">
        <v>2149.3906923076925</v>
      </c>
      <c r="AB80" s="52">
        <v>2149.3906923076925</v>
      </c>
      <c r="AC80" s="52">
        <f t="shared" ref="AC80:AC150" si="12">SUM(Q80:AB80)</f>
        <v>25907.830000000005</v>
      </c>
      <c r="AD80" s="52">
        <f t="shared" ref="AD80:AD150" si="13">AC80-H80</f>
        <v>0</v>
      </c>
      <c r="AE80" s="52" t="s">
        <v>4323</v>
      </c>
      <c r="AF80" s="52"/>
      <c r="AG80" s="52">
        <f t="shared" ref="AG80:AG150" si="14">SUM(Q80:S80)</f>
        <v>6563.31376923077</v>
      </c>
      <c r="AH80" s="52">
        <f t="shared" ref="AH80:AH150" si="15">SUM(Q80:V80)</f>
        <v>13011.485846153846</v>
      </c>
      <c r="AI80" s="52">
        <f t="shared" ref="AI80:AI150" si="16">SUM(Q80:Y80)</f>
        <v>19459.657923076924</v>
      </c>
      <c r="AJ80" s="52">
        <f t="shared" ref="AJ80:AJ150" si="17">SUM(Q80:AB80)</f>
        <v>25907.830000000005</v>
      </c>
      <c r="AK80" s="7"/>
      <c r="AL80" s="7"/>
      <c r="AM80" s="7"/>
      <c r="AN80" s="7"/>
      <c r="AO80" s="7"/>
      <c r="AP80" s="1"/>
      <c r="AQ80" s="52"/>
      <c r="AR80" s="1"/>
      <c r="AV80" s="52"/>
      <c r="AW80" s="52"/>
      <c r="AX80" s="52"/>
      <c r="AY80" s="52"/>
      <c r="AZ80" s="52"/>
      <c r="BA80" s="52"/>
      <c r="BB80" s="52"/>
      <c r="BC80" s="52"/>
      <c r="BD80" s="52"/>
      <c r="BE80" s="52"/>
      <c r="BF80" s="52"/>
      <c r="BG80" s="52"/>
      <c r="BH80" s="52"/>
      <c r="BM80" s="52" t="e">
        <f>#REF!+W80</f>
        <v>#REF!</v>
      </c>
    </row>
    <row r="81" spans="1:65" x14ac:dyDescent="0.25">
      <c r="A81" s="463" t="s">
        <v>4945</v>
      </c>
      <c r="B81" s="463">
        <v>543965</v>
      </c>
      <c r="C81" s="463">
        <v>400026</v>
      </c>
      <c r="D81" s="463" t="s">
        <v>229</v>
      </c>
      <c r="E81" s="463">
        <v>3022031</v>
      </c>
      <c r="F81" s="463" t="s">
        <v>4199</v>
      </c>
      <c r="G81" s="463">
        <v>10265</v>
      </c>
      <c r="H81" s="466">
        <v>1705</v>
      </c>
      <c r="L81" s="301">
        <f t="shared" si="9"/>
        <v>2</v>
      </c>
      <c r="M81" s="301" t="str">
        <f t="shared" si="10"/>
        <v>2031.SEN I.I03.2</v>
      </c>
      <c r="N81" s="301" t="str">
        <f t="shared" si="11"/>
        <v>10265/543965</v>
      </c>
      <c r="Q81" s="52">
        <v>0</v>
      </c>
      <c r="R81" s="52">
        <v>0</v>
      </c>
      <c r="S81" s="52">
        <v>170.5</v>
      </c>
      <c r="T81" s="52">
        <v>170.5</v>
      </c>
      <c r="U81" s="52">
        <v>170.5</v>
      </c>
      <c r="V81" s="52">
        <v>170.5</v>
      </c>
      <c r="W81" s="52">
        <v>170.5</v>
      </c>
      <c r="X81" s="52">
        <v>170.5</v>
      </c>
      <c r="Y81" s="52">
        <v>170.5</v>
      </c>
      <c r="Z81" s="52">
        <v>170.5</v>
      </c>
      <c r="AA81" s="52">
        <v>170.5</v>
      </c>
      <c r="AB81" s="52">
        <v>170.5</v>
      </c>
      <c r="AC81" s="52">
        <f t="shared" si="12"/>
        <v>1705</v>
      </c>
      <c r="AD81" s="52">
        <f t="shared" si="13"/>
        <v>0</v>
      </c>
      <c r="AE81" s="52"/>
      <c r="AF81" s="52"/>
      <c r="AG81" s="52">
        <f t="shared" si="14"/>
        <v>170.5</v>
      </c>
      <c r="AH81" s="52">
        <f t="shared" si="15"/>
        <v>682</v>
      </c>
      <c r="AI81" s="52">
        <f t="shared" si="16"/>
        <v>1193.5</v>
      </c>
      <c r="AJ81" s="52">
        <f t="shared" si="17"/>
        <v>1705</v>
      </c>
      <c r="AK81" s="7"/>
      <c r="AL81" s="7"/>
      <c r="AM81" s="7"/>
      <c r="AN81" s="7"/>
      <c r="AO81" s="7"/>
      <c r="AP81" s="1"/>
      <c r="AQ81" s="52"/>
      <c r="AR81" s="1"/>
      <c r="AV81" s="52"/>
      <c r="AW81" s="52"/>
      <c r="AX81" s="52"/>
      <c r="AY81" s="52"/>
      <c r="AZ81" s="52"/>
      <c r="BA81" s="52"/>
      <c r="BB81" s="52"/>
      <c r="BC81" s="52"/>
      <c r="BD81" s="52"/>
      <c r="BE81" s="52"/>
      <c r="BF81" s="52"/>
      <c r="BG81" s="52"/>
      <c r="BH81" s="52"/>
      <c r="BM81" s="52"/>
    </row>
    <row r="82" spans="1:65" x14ac:dyDescent="0.25">
      <c r="A82" s="463" t="s">
        <v>4348</v>
      </c>
      <c r="B82" s="463">
        <v>543965</v>
      </c>
      <c r="C82" s="463">
        <v>400084</v>
      </c>
      <c r="D82" s="463" t="s">
        <v>231</v>
      </c>
      <c r="E82" s="463">
        <v>3022032</v>
      </c>
      <c r="F82" s="463" t="s">
        <v>412</v>
      </c>
      <c r="G82" s="463">
        <v>11431</v>
      </c>
      <c r="H82" s="466">
        <v>132111.83000000002</v>
      </c>
      <c r="L82" s="301">
        <f t="shared" si="9"/>
        <v>1</v>
      </c>
      <c r="M82" s="301" t="str">
        <f t="shared" si="10"/>
        <v>2032.EHCP.I03.1</v>
      </c>
      <c r="N82" s="301" t="str">
        <f t="shared" si="11"/>
        <v>11431/543965</v>
      </c>
      <c r="Q82" s="52">
        <v>16339.076923076924</v>
      </c>
      <c r="R82" s="52">
        <v>8169.5384615384619</v>
      </c>
      <c r="S82" s="52">
        <v>10760.321461538462</v>
      </c>
      <c r="T82" s="52">
        <v>10760.321461538462</v>
      </c>
      <c r="U82" s="52">
        <v>10760.321461538462</v>
      </c>
      <c r="V82" s="52">
        <v>10760.321461538462</v>
      </c>
      <c r="W82" s="52">
        <v>10760.321461538462</v>
      </c>
      <c r="X82" s="52">
        <v>10760.321461538462</v>
      </c>
      <c r="Y82" s="52">
        <v>10760.321461538462</v>
      </c>
      <c r="Z82" s="52">
        <v>10760.321461538462</v>
      </c>
      <c r="AA82" s="52">
        <v>10760.321461538462</v>
      </c>
      <c r="AB82" s="52">
        <v>10760.321461538462</v>
      </c>
      <c r="AC82" s="52">
        <f t="shared" si="12"/>
        <v>132111.83000000002</v>
      </c>
      <c r="AD82" s="52">
        <f t="shared" si="13"/>
        <v>0</v>
      </c>
      <c r="AE82" s="52" t="s">
        <v>4324</v>
      </c>
      <c r="AF82" s="52"/>
      <c r="AG82" s="52">
        <f t="shared" si="14"/>
        <v>35268.936846153847</v>
      </c>
      <c r="AH82" s="52">
        <f t="shared" si="15"/>
        <v>67549.901230769232</v>
      </c>
      <c r="AI82" s="52">
        <f t="shared" si="16"/>
        <v>99830.865615384624</v>
      </c>
      <c r="AJ82" s="52">
        <f t="shared" si="17"/>
        <v>132111.83000000002</v>
      </c>
      <c r="AK82" s="7"/>
      <c r="AL82" s="7"/>
      <c r="AM82" s="7"/>
      <c r="AN82" s="7"/>
      <c r="AO82" s="7"/>
      <c r="AP82" s="1"/>
      <c r="AQ82" s="52"/>
      <c r="AR82" s="1"/>
      <c r="AV82" s="52"/>
      <c r="AW82" s="52"/>
      <c r="AX82" s="52"/>
      <c r="AY82" s="52"/>
      <c r="AZ82" s="52"/>
      <c r="BA82" s="52"/>
      <c r="BB82" s="52"/>
      <c r="BC82" s="52"/>
      <c r="BD82" s="52"/>
      <c r="BE82" s="52"/>
      <c r="BF82" s="52"/>
      <c r="BG82" s="52"/>
      <c r="BH82" s="52"/>
      <c r="BM82" s="52" t="e">
        <f>#REF!+W82</f>
        <v>#REF!</v>
      </c>
    </row>
    <row r="83" spans="1:65" x14ac:dyDescent="0.25">
      <c r="A83" s="463" t="s">
        <v>4946</v>
      </c>
      <c r="B83" s="463">
        <v>543965</v>
      </c>
      <c r="C83" s="463">
        <v>400084</v>
      </c>
      <c r="D83" s="463" t="s">
        <v>231</v>
      </c>
      <c r="E83" s="463">
        <v>3022032</v>
      </c>
      <c r="F83" s="463" t="s">
        <v>4199</v>
      </c>
      <c r="G83" s="463">
        <v>10265</v>
      </c>
      <c r="H83" s="466">
        <v>11307.255000000001</v>
      </c>
      <c r="L83" s="301">
        <f t="shared" si="9"/>
        <v>2</v>
      </c>
      <c r="M83" s="301" t="str">
        <f t="shared" si="10"/>
        <v>2032.SEN I.I03.2</v>
      </c>
      <c r="N83" s="301" t="str">
        <f t="shared" si="11"/>
        <v>10265/543965</v>
      </c>
      <c r="Q83" s="52">
        <v>0</v>
      </c>
      <c r="R83" s="52">
        <v>0</v>
      </c>
      <c r="S83" s="52">
        <v>1130.7255</v>
      </c>
      <c r="T83" s="52">
        <v>1130.7255</v>
      </c>
      <c r="U83" s="52">
        <v>1130.7255</v>
      </c>
      <c r="V83" s="52">
        <v>1130.7255</v>
      </c>
      <c r="W83" s="52">
        <v>1130.7255</v>
      </c>
      <c r="X83" s="52">
        <v>1130.7255</v>
      </c>
      <c r="Y83" s="52">
        <v>1130.7255</v>
      </c>
      <c r="Z83" s="52">
        <v>1130.7255</v>
      </c>
      <c r="AA83" s="52">
        <v>1130.7255</v>
      </c>
      <c r="AB83" s="52">
        <v>1130.7255</v>
      </c>
      <c r="AC83" s="52">
        <f t="shared" si="12"/>
        <v>11307.255000000003</v>
      </c>
      <c r="AD83" s="52">
        <f t="shared" si="13"/>
        <v>0</v>
      </c>
      <c r="AE83" s="52"/>
      <c r="AF83" s="52"/>
      <c r="AG83" s="52">
        <f t="shared" si="14"/>
        <v>1130.7255</v>
      </c>
      <c r="AH83" s="52">
        <f t="shared" si="15"/>
        <v>4522.902</v>
      </c>
      <c r="AI83" s="52">
        <f t="shared" si="16"/>
        <v>7915.0785000000014</v>
      </c>
      <c r="AJ83" s="52">
        <f t="shared" si="17"/>
        <v>11307.255000000003</v>
      </c>
      <c r="AK83" s="7"/>
      <c r="AL83" s="7"/>
      <c r="AM83" s="7"/>
      <c r="AN83" s="7"/>
      <c r="AO83" s="7"/>
      <c r="AP83" s="1"/>
      <c r="AQ83" s="52"/>
      <c r="AR83" s="1"/>
      <c r="AV83" s="52"/>
      <c r="AW83" s="52"/>
      <c r="AX83" s="52"/>
      <c r="AY83" s="52"/>
      <c r="AZ83" s="52"/>
      <c r="BA83" s="52"/>
      <c r="BB83" s="52"/>
      <c r="BC83" s="52"/>
      <c r="BD83" s="52"/>
      <c r="BE83" s="52"/>
      <c r="BF83" s="52"/>
      <c r="BG83" s="52"/>
      <c r="BH83" s="52"/>
      <c r="BM83" s="52"/>
    </row>
    <row r="84" spans="1:65" x14ac:dyDescent="0.25">
      <c r="A84" s="463" t="s">
        <v>4351</v>
      </c>
      <c r="B84" s="463">
        <v>543965</v>
      </c>
      <c r="C84" s="463">
        <v>400008</v>
      </c>
      <c r="D84" s="463" t="s">
        <v>232</v>
      </c>
      <c r="E84" s="463">
        <v>3023304</v>
      </c>
      <c r="F84" s="463" t="s">
        <v>412</v>
      </c>
      <c r="G84" s="463">
        <v>11431</v>
      </c>
      <c r="H84" s="466">
        <v>63504.070000000007</v>
      </c>
      <c r="L84" s="301">
        <f t="shared" si="9"/>
        <v>1</v>
      </c>
      <c r="M84" s="301" t="str">
        <f t="shared" si="10"/>
        <v>3304.EHCP.I03.1</v>
      </c>
      <c r="N84" s="301" t="str">
        <f t="shared" si="11"/>
        <v>11431/543965</v>
      </c>
      <c r="Q84" s="52">
        <v>8324.3076923076933</v>
      </c>
      <c r="R84" s="52">
        <v>4162.1538461538466</v>
      </c>
      <c r="S84" s="52">
        <v>5101.7608461538466</v>
      </c>
      <c r="T84" s="52">
        <v>5101.7608461538466</v>
      </c>
      <c r="U84" s="52">
        <v>5101.7608461538466</v>
      </c>
      <c r="V84" s="52">
        <v>5101.7608461538466</v>
      </c>
      <c r="W84" s="52">
        <v>5101.7608461538466</v>
      </c>
      <c r="X84" s="52">
        <v>5101.7608461538466</v>
      </c>
      <c r="Y84" s="52">
        <v>5101.7608461538466</v>
      </c>
      <c r="Z84" s="52">
        <v>5101.7608461538466</v>
      </c>
      <c r="AA84" s="52">
        <v>5101.7608461538466</v>
      </c>
      <c r="AB84" s="52">
        <v>5101.7608461538466</v>
      </c>
      <c r="AC84" s="52">
        <f t="shared" si="12"/>
        <v>63504.070000000014</v>
      </c>
      <c r="AD84" s="52">
        <f t="shared" si="13"/>
        <v>0</v>
      </c>
      <c r="AE84" s="52" t="s">
        <v>4326</v>
      </c>
      <c r="AF84" s="52"/>
      <c r="AG84" s="52">
        <f t="shared" si="14"/>
        <v>17588.222384615387</v>
      </c>
      <c r="AH84" s="52">
        <f t="shared" si="15"/>
        <v>32893.504923076929</v>
      </c>
      <c r="AI84" s="52">
        <f t="shared" si="16"/>
        <v>48198.787461538472</v>
      </c>
      <c r="AJ84" s="52">
        <f t="shared" si="17"/>
        <v>63504.070000000014</v>
      </c>
      <c r="AK84" s="7"/>
      <c r="AL84" s="7"/>
      <c r="AM84" s="7"/>
      <c r="AN84" s="7"/>
      <c r="AO84" s="7"/>
      <c r="AP84" s="1"/>
      <c r="AQ84" s="52"/>
      <c r="AR84" s="1"/>
      <c r="AV84" s="52"/>
      <c r="AW84" s="52"/>
      <c r="AX84" s="52"/>
      <c r="AY84" s="52"/>
      <c r="AZ84" s="52"/>
      <c r="BA84" s="52"/>
      <c r="BB84" s="52"/>
      <c r="BC84" s="52"/>
      <c r="BD84" s="52"/>
      <c r="BE84" s="52"/>
      <c r="BF84" s="52"/>
      <c r="BG84" s="52"/>
      <c r="BH84" s="52"/>
      <c r="BM84" s="52" t="e">
        <f>#REF!+W84</f>
        <v>#REF!</v>
      </c>
    </row>
    <row r="85" spans="1:65" x14ac:dyDescent="0.25">
      <c r="A85" s="463" t="s">
        <v>4355</v>
      </c>
      <c r="B85" s="463">
        <v>516500</v>
      </c>
      <c r="C85" s="463">
        <v>151702</v>
      </c>
      <c r="D85" s="463" t="s">
        <v>233</v>
      </c>
      <c r="E85" s="463">
        <v>3022047</v>
      </c>
      <c r="F85" s="463" t="s">
        <v>412</v>
      </c>
      <c r="G85" s="463">
        <v>11443</v>
      </c>
      <c r="H85" s="466">
        <v>109160.91</v>
      </c>
      <c r="L85" s="301">
        <f t="shared" si="9"/>
        <v>1</v>
      </c>
      <c r="M85" s="301" t="str">
        <f t="shared" si="10"/>
        <v>2047.EHCP.I03.1</v>
      </c>
      <c r="N85" s="301" t="str">
        <f t="shared" si="11"/>
        <v>11443/516500</v>
      </c>
      <c r="Q85" s="52">
        <v>8305</v>
      </c>
      <c r="R85" s="52">
        <v>8305</v>
      </c>
      <c r="S85" s="52">
        <v>9255.0910000000003</v>
      </c>
      <c r="T85" s="52">
        <v>9255.0910000000003</v>
      </c>
      <c r="U85" s="52">
        <v>9255.0910000000003</v>
      </c>
      <c r="V85" s="52">
        <v>9255.0910000000003</v>
      </c>
      <c r="W85" s="52">
        <v>9255.0910000000003</v>
      </c>
      <c r="X85" s="52">
        <v>9255.0910000000003</v>
      </c>
      <c r="Y85" s="52">
        <v>9255.0910000000003</v>
      </c>
      <c r="Z85" s="52">
        <v>9255.0910000000003</v>
      </c>
      <c r="AA85" s="52">
        <v>9255.0910000000003</v>
      </c>
      <c r="AB85" s="52">
        <v>9255.0910000000003</v>
      </c>
      <c r="AC85" s="52">
        <f t="shared" si="12"/>
        <v>109160.91</v>
      </c>
      <c r="AD85" s="52">
        <f t="shared" si="13"/>
        <v>0</v>
      </c>
      <c r="AE85" s="52" t="s">
        <v>4328</v>
      </c>
      <c r="AF85" s="52"/>
      <c r="AG85" s="52">
        <f t="shared" si="14"/>
        <v>25865.091</v>
      </c>
      <c r="AH85" s="52">
        <f t="shared" si="15"/>
        <v>53630.364000000001</v>
      </c>
      <c r="AI85" s="52">
        <f t="shared" si="16"/>
        <v>81395.637000000002</v>
      </c>
      <c r="AJ85" s="52">
        <f t="shared" si="17"/>
        <v>109160.91</v>
      </c>
      <c r="AK85" s="7"/>
      <c r="AL85" s="7"/>
      <c r="AM85" s="7"/>
      <c r="AN85" s="7"/>
      <c r="AO85" s="7"/>
      <c r="AP85" s="1"/>
      <c r="AQ85" s="52"/>
      <c r="AR85" s="1"/>
      <c r="AV85" s="52"/>
      <c r="AW85" s="52"/>
      <c r="AX85" s="52"/>
      <c r="AY85" s="52"/>
      <c r="AZ85" s="52"/>
      <c r="BA85" s="52"/>
      <c r="BB85" s="52"/>
      <c r="BC85" s="52"/>
      <c r="BD85" s="52"/>
      <c r="BE85" s="52"/>
      <c r="BF85" s="52"/>
      <c r="BG85" s="52"/>
      <c r="BH85" s="52"/>
      <c r="BM85" s="52" t="e">
        <f>#REF!+W85</f>
        <v>#REF!</v>
      </c>
    </row>
    <row r="86" spans="1:65" x14ac:dyDescent="0.25">
      <c r="A86" s="463" t="s">
        <v>4357</v>
      </c>
      <c r="B86" s="463">
        <v>516500</v>
      </c>
      <c r="C86" s="463">
        <v>143982</v>
      </c>
      <c r="D86" s="463" t="s">
        <v>234</v>
      </c>
      <c r="E86" s="463">
        <v>3023515</v>
      </c>
      <c r="F86" s="463" t="s">
        <v>412</v>
      </c>
      <c r="G86" s="463">
        <v>11443</v>
      </c>
      <c r="H86" s="466">
        <v>46813</v>
      </c>
      <c r="L86" s="301">
        <f t="shared" si="9"/>
        <v>1</v>
      </c>
      <c r="M86" s="301" t="str">
        <f t="shared" si="10"/>
        <v>3515.EHCP.I03.1</v>
      </c>
      <c r="N86" s="301" t="str">
        <f t="shared" si="11"/>
        <v>11443/516500</v>
      </c>
      <c r="Q86" s="52">
        <v>3901.083333333333</v>
      </c>
      <c r="R86" s="52">
        <v>3901.083333333333</v>
      </c>
      <c r="S86" s="52">
        <v>3901.0833333333335</v>
      </c>
      <c r="T86" s="52">
        <v>3901.0833333333335</v>
      </c>
      <c r="U86" s="52">
        <v>3901.0833333333335</v>
      </c>
      <c r="V86" s="52">
        <v>3901.0833333333335</v>
      </c>
      <c r="W86" s="52">
        <v>3901.0833333333335</v>
      </c>
      <c r="X86" s="52">
        <v>3901.0833333333335</v>
      </c>
      <c r="Y86" s="52">
        <v>3901.0833333333335</v>
      </c>
      <c r="Z86" s="52">
        <v>3901.0833333333335</v>
      </c>
      <c r="AA86" s="52">
        <v>3901.0833333333335</v>
      </c>
      <c r="AB86" s="52">
        <v>3901.0833333333335</v>
      </c>
      <c r="AC86" s="52">
        <f t="shared" si="12"/>
        <v>46813.000000000007</v>
      </c>
      <c r="AD86" s="52">
        <f t="shared" si="13"/>
        <v>0</v>
      </c>
      <c r="AE86" s="52" t="s">
        <v>4330</v>
      </c>
      <c r="AF86" s="52"/>
      <c r="AG86" s="52">
        <f t="shared" si="14"/>
        <v>11703.25</v>
      </c>
      <c r="AH86" s="52">
        <f t="shared" si="15"/>
        <v>23406.5</v>
      </c>
      <c r="AI86" s="52">
        <f t="shared" si="16"/>
        <v>35109.75</v>
      </c>
      <c r="AJ86" s="52">
        <f t="shared" si="17"/>
        <v>46813.000000000007</v>
      </c>
      <c r="AK86" s="7"/>
      <c r="AL86" s="7"/>
      <c r="AM86" s="7"/>
      <c r="AN86" s="7"/>
      <c r="AO86" s="7"/>
      <c r="AP86" s="1"/>
      <c r="AQ86" s="52"/>
      <c r="AR86" s="1"/>
      <c r="AV86" s="52"/>
      <c r="AW86" s="52"/>
      <c r="AX86" s="52"/>
      <c r="AY86" s="52"/>
      <c r="AZ86" s="52"/>
      <c r="BA86" s="52"/>
      <c r="BB86" s="52"/>
      <c r="BC86" s="52"/>
      <c r="BD86" s="52"/>
      <c r="BE86" s="52"/>
      <c r="BF86" s="52"/>
      <c r="BG86" s="52"/>
      <c r="BH86" s="52"/>
      <c r="BM86" s="52" t="e">
        <f>#REF!+W86</f>
        <v>#REF!</v>
      </c>
    </row>
    <row r="87" spans="1:65" x14ac:dyDescent="0.25">
      <c r="A87" s="463" t="s">
        <v>4359</v>
      </c>
      <c r="B87" s="463">
        <v>543965</v>
      </c>
      <c r="C87" s="463">
        <v>400140</v>
      </c>
      <c r="D87" s="463" t="s">
        <v>111</v>
      </c>
      <c r="E87" s="463">
        <v>3025427</v>
      </c>
      <c r="F87" s="463" t="s">
        <v>4200</v>
      </c>
      <c r="G87" s="463">
        <v>11434</v>
      </c>
      <c r="H87" s="466">
        <v>866678</v>
      </c>
      <c r="L87" s="301">
        <f t="shared" si="9"/>
        <v>1</v>
      </c>
      <c r="M87" s="301" t="str">
        <f t="shared" si="10"/>
        <v>5427.ARPs.I03.1</v>
      </c>
      <c r="N87" s="301" t="str">
        <f t="shared" si="11"/>
        <v>11434/543965</v>
      </c>
      <c r="Q87" s="52">
        <v>136169.38461538462</v>
      </c>
      <c r="R87" s="52">
        <v>68084.692307692312</v>
      </c>
      <c r="S87" s="52">
        <v>66242.392307692295</v>
      </c>
      <c r="T87" s="52">
        <v>66242.392307692295</v>
      </c>
      <c r="U87" s="52">
        <v>66242.392307692295</v>
      </c>
      <c r="V87" s="52">
        <v>66242.392307692295</v>
      </c>
      <c r="W87" s="52">
        <v>66242.392307692295</v>
      </c>
      <c r="X87" s="52">
        <v>66242.392307692295</v>
      </c>
      <c r="Y87" s="52">
        <v>66242.392307692295</v>
      </c>
      <c r="Z87" s="52">
        <v>66242.392307692295</v>
      </c>
      <c r="AA87" s="52">
        <v>66242.392307692295</v>
      </c>
      <c r="AB87" s="52">
        <v>66242.392307692295</v>
      </c>
      <c r="AC87" s="52">
        <f t="shared" si="12"/>
        <v>866678.00000000012</v>
      </c>
      <c r="AD87" s="52">
        <f t="shared" si="13"/>
        <v>0</v>
      </c>
      <c r="AE87" s="52" t="s">
        <v>4331</v>
      </c>
      <c r="AF87" s="52"/>
      <c r="AG87" s="52">
        <f t="shared" si="14"/>
        <v>270496.4692307692</v>
      </c>
      <c r="AH87" s="52">
        <f t="shared" si="15"/>
        <v>469223.64615384617</v>
      </c>
      <c r="AI87" s="52">
        <f t="shared" si="16"/>
        <v>667950.82307692314</v>
      </c>
      <c r="AJ87" s="52">
        <f t="shared" si="17"/>
        <v>866678.00000000012</v>
      </c>
      <c r="AK87" s="7"/>
      <c r="AL87" s="7"/>
      <c r="AM87" s="7"/>
      <c r="AN87" s="7"/>
      <c r="AO87" s="7"/>
      <c r="AP87" s="1"/>
      <c r="AQ87" s="52"/>
      <c r="AR87" s="1"/>
      <c r="AV87" s="52"/>
      <c r="AW87" s="52"/>
      <c r="AX87" s="52"/>
      <c r="AY87" s="52"/>
      <c r="AZ87" s="52"/>
      <c r="BA87" s="52"/>
      <c r="BB87" s="52"/>
      <c r="BC87" s="52"/>
      <c r="BD87" s="52"/>
      <c r="BE87" s="52"/>
      <c r="BF87" s="52"/>
      <c r="BG87" s="52"/>
      <c r="BH87" s="52"/>
      <c r="BM87" s="52" t="e">
        <f>#REF!+W87</f>
        <v>#REF!</v>
      </c>
    </row>
    <row r="88" spans="1:65" x14ac:dyDescent="0.25">
      <c r="A88" s="463" t="s">
        <v>4361</v>
      </c>
      <c r="B88" s="463">
        <v>543965</v>
      </c>
      <c r="C88" s="463">
        <v>400140</v>
      </c>
      <c r="D88" s="463" t="s">
        <v>111</v>
      </c>
      <c r="E88" s="463">
        <v>3025427</v>
      </c>
      <c r="F88" s="463" t="s">
        <v>412</v>
      </c>
      <c r="G88" s="463">
        <v>11435</v>
      </c>
      <c r="H88" s="466">
        <v>227607.59</v>
      </c>
      <c r="L88" s="301">
        <f t="shared" si="9"/>
        <v>2</v>
      </c>
      <c r="M88" s="301" t="str">
        <f t="shared" si="10"/>
        <v>5427.EHCP.I03.2</v>
      </c>
      <c r="N88" s="301" t="str">
        <f t="shared" si="11"/>
        <v>11435/543965</v>
      </c>
      <c r="Q88" s="52">
        <v>35002.769230769234</v>
      </c>
      <c r="R88" s="52">
        <v>17501.384615384617</v>
      </c>
      <c r="S88" s="52">
        <v>17510.343615384616</v>
      </c>
      <c r="T88" s="52">
        <v>17510.343615384616</v>
      </c>
      <c r="U88" s="52">
        <v>17510.343615384616</v>
      </c>
      <c r="V88" s="52">
        <v>17510.343615384616</v>
      </c>
      <c r="W88" s="52">
        <v>17510.343615384616</v>
      </c>
      <c r="X88" s="52">
        <v>17510.343615384616</v>
      </c>
      <c r="Y88" s="52">
        <v>17510.343615384616</v>
      </c>
      <c r="Z88" s="52">
        <v>17510.343615384616</v>
      </c>
      <c r="AA88" s="52">
        <v>17510.343615384616</v>
      </c>
      <c r="AB88" s="52">
        <v>17510.343615384616</v>
      </c>
      <c r="AC88" s="52">
        <f t="shared" si="12"/>
        <v>227607.59000000005</v>
      </c>
      <c r="AD88" s="52">
        <f t="shared" si="13"/>
        <v>0</v>
      </c>
      <c r="AE88" s="52" t="s">
        <v>4333</v>
      </c>
      <c r="AF88" s="52"/>
      <c r="AG88" s="52">
        <f t="shared" si="14"/>
        <v>70014.497461538471</v>
      </c>
      <c r="AH88" s="52">
        <f t="shared" si="15"/>
        <v>122545.52830769231</v>
      </c>
      <c r="AI88" s="52">
        <f t="shared" si="16"/>
        <v>175076.55915384617</v>
      </c>
      <c r="AJ88" s="52">
        <f t="shared" si="17"/>
        <v>227607.59000000005</v>
      </c>
      <c r="AK88" s="7"/>
      <c r="AL88" s="7"/>
      <c r="AM88" s="7"/>
      <c r="AN88" s="7"/>
      <c r="AO88" s="7"/>
      <c r="AP88" s="1"/>
      <c r="AQ88" s="52"/>
      <c r="AR88" s="1"/>
      <c r="AV88" s="52"/>
      <c r="AW88" s="52"/>
      <c r="AX88" s="52"/>
      <c r="AY88" s="52"/>
      <c r="AZ88" s="52"/>
      <c r="BA88" s="52"/>
      <c r="BB88" s="52"/>
      <c r="BC88" s="52"/>
      <c r="BD88" s="52"/>
      <c r="BE88" s="52"/>
      <c r="BF88" s="52"/>
      <c r="BG88" s="52"/>
      <c r="BH88" s="52"/>
      <c r="BM88" s="52" t="e">
        <f>#REF!+W88</f>
        <v>#REF!</v>
      </c>
    </row>
    <row r="89" spans="1:65" x14ac:dyDescent="0.25">
      <c r="A89" s="463" t="s">
        <v>4363</v>
      </c>
      <c r="B89" s="463">
        <v>516500</v>
      </c>
      <c r="C89" s="463">
        <v>105221</v>
      </c>
      <c r="D89" s="463" t="s">
        <v>88</v>
      </c>
      <c r="E89" s="463">
        <v>3026085</v>
      </c>
      <c r="F89" s="463" t="s">
        <v>71</v>
      </c>
      <c r="G89" s="463">
        <v>11491</v>
      </c>
      <c r="H89" s="466">
        <v>739951.25</v>
      </c>
      <c r="L89" s="301">
        <f t="shared" si="9"/>
        <v>1</v>
      </c>
      <c r="M89" s="301" t="str">
        <f t="shared" si="10"/>
        <v>6085.Speci.I03.1</v>
      </c>
      <c r="N89" s="301" t="str">
        <f t="shared" si="11"/>
        <v>11491/516500</v>
      </c>
      <c r="Q89" s="52">
        <v>60583.625</v>
      </c>
      <c r="R89" s="52">
        <v>60583.625</v>
      </c>
      <c r="S89" s="52">
        <v>61878.400000000001</v>
      </c>
      <c r="T89" s="52">
        <v>61878.400000000001</v>
      </c>
      <c r="U89" s="52">
        <v>61878.400000000001</v>
      </c>
      <c r="V89" s="52">
        <v>61878.400000000001</v>
      </c>
      <c r="W89" s="52">
        <v>61878.400000000001</v>
      </c>
      <c r="X89" s="52">
        <v>61878.400000000001</v>
      </c>
      <c r="Y89" s="52">
        <v>61878.400000000001</v>
      </c>
      <c r="Z89" s="52">
        <v>61878.400000000001</v>
      </c>
      <c r="AA89" s="52">
        <v>61878.400000000001</v>
      </c>
      <c r="AB89" s="52">
        <v>61878.400000000001</v>
      </c>
      <c r="AC89" s="52">
        <f t="shared" si="12"/>
        <v>739951.25000000012</v>
      </c>
      <c r="AD89" s="52">
        <f t="shared" si="13"/>
        <v>0</v>
      </c>
      <c r="AE89" s="52" t="s">
        <v>4334</v>
      </c>
      <c r="AF89" s="52"/>
      <c r="AG89" s="52">
        <f t="shared" si="14"/>
        <v>183045.65</v>
      </c>
      <c r="AH89" s="52">
        <f t="shared" si="15"/>
        <v>368680.85000000003</v>
      </c>
      <c r="AI89" s="52">
        <f t="shared" si="16"/>
        <v>554316.05000000005</v>
      </c>
      <c r="AJ89" s="52">
        <f t="shared" si="17"/>
        <v>739951.25000000012</v>
      </c>
      <c r="AK89" s="7"/>
      <c r="AL89" s="7"/>
      <c r="AM89" s="7"/>
      <c r="AN89" s="7"/>
      <c r="AO89" s="7"/>
      <c r="AP89" s="1"/>
      <c r="AQ89" s="52"/>
      <c r="AR89" s="1"/>
      <c r="AV89" s="52"/>
      <c r="AW89" s="52"/>
      <c r="AX89" s="52"/>
      <c r="AY89" s="52"/>
      <c r="AZ89" s="52"/>
      <c r="BA89" s="52"/>
      <c r="BB89" s="52"/>
      <c r="BC89" s="52"/>
      <c r="BD89" s="52"/>
      <c r="BE89" s="52"/>
      <c r="BF89" s="52"/>
      <c r="BG89" s="52"/>
      <c r="BH89" s="52"/>
      <c r="BM89" s="52" t="e">
        <f>#REF!+W89</f>
        <v>#REF!</v>
      </c>
    </row>
    <row r="90" spans="1:65" x14ac:dyDescent="0.25">
      <c r="A90" s="463" t="s">
        <v>4365</v>
      </c>
      <c r="B90" s="463">
        <v>543965</v>
      </c>
      <c r="C90" s="463">
        <v>400046</v>
      </c>
      <c r="D90" s="463" t="s">
        <v>235</v>
      </c>
      <c r="E90" s="463">
        <v>3022036</v>
      </c>
      <c r="F90" s="463" t="s">
        <v>4200</v>
      </c>
      <c r="G90" s="463">
        <v>11432</v>
      </c>
      <c r="H90" s="466">
        <v>252308.00999999998</v>
      </c>
      <c r="L90" s="301">
        <f t="shared" si="9"/>
        <v>1</v>
      </c>
      <c r="M90" s="301" t="str">
        <f t="shared" si="10"/>
        <v>2036.ARPs.I03.1</v>
      </c>
      <c r="N90" s="301" t="str">
        <f t="shared" si="11"/>
        <v>11432/543965</v>
      </c>
      <c r="Q90" s="52">
        <v>36044</v>
      </c>
      <c r="R90" s="52">
        <v>18022</v>
      </c>
      <c r="S90" s="52">
        <v>19824.200999999997</v>
      </c>
      <c r="T90" s="52">
        <v>19824.200999999997</v>
      </c>
      <c r="U90" s="52">
        <v>19824.200999999997</v>
      </c>
      <c r="V90" s="52">
        <v>19824.200999999997</v>
      </c>
      <c r="W90" s="52">
        <v>19824.200999999997</v>
      </c>
      <c r="X90" s="52">
        <v>19824.200999999997</v>
      </c>
      <c r="Y90" s="52">
        <v>19824.200999999997</v>
      </c>
      <c r="Z90" s="52">
        <v>19824.200999999997</v>
      </c>
      <c r="AA90" s="52">
        <v>19824.200999999997</v>
      </c>
      <c r="AB90" s="52">
        <v>19824.200999999997</v>
      </c>
      <c r="AC90" s="52">
        <f t="shared" si="12"/>
        <v>252308.01</v>
      </c>
      <c r="AD90" s="52">
        <f t="shared" si="13"/>
        <v>0</v>
      </c>
      <c r="AE90" s="52" t="s">
        <v>4336</v>
      </c>
      <c r="AF90" s="52"/>
      <c r="AG90" s="52">
        <f t="shared" si="14"/>
        <v>73890.201000000001</v>
      </c>
      <c r="AH90" s="52">
        <f t="shared" si="15"/>
        <v>133362.804</v>
      </c>
      <c r="AI90" s="52">
        <f t="shared" si="16"/>
        <v>192835.40700000001</v>
      </c>
      <c r="AJ90" s="52">
        <f t="shared" si="17"/>
        <v>252308.01</v>
      </c>
      <c r="AK90" s="7"/>
      <c r="AL90" s="7"/>
      <c r="AM90" s="7"/>
      <c r="AN90" s="7"/>
      <c r="AO90" s="7"/>
      <c r="AP90" s="1"/>
      <c r="AQ90" s="52"/>
      <c r="AR90" s="1"/>
      <c r="AV90" s="52"/>
      <c r="AW90" s="52"/>
      <c r="AX90" s="52"/>
      <c r="AY90" s="52"/>
      <c r="AZ90" s="52"/>
      <c r="BA90" s="52"/>
      <c r="BB90" s="52"/>
      <c r="BC90" s="52"/>
      <c r="BD90" s="52"/>
      <c r="BE90" s="52"/>
      <c r="BF90" s="52"/>
      <c r="BG90" s="52"/>
      <c r="BH90" s="52"/>
      <c r="BM90" s="52" t="e">
        <f>#REF!+W90</f>
        <v>#REF!</v>
      </c>
    </row>
    <row r="91" spans="1:65" x14ac:dyDescent="0.25">
      <c r="A91" s="463" t="s">
        <v>4367</v>
      </c>
      <c r="B91" s="463">
        <v>543965</v>
      </c>
      <c r="C91" s="463">
        <v>400046</v>
      </c>
      <c r="D91" s="463" t="s">
        <v>235</v>
      </c>
      <c r="E91" s="463">
        <v>3022036</v>
      </c>
      <c r="F91" s="463" t="s">
        <v>412</v>
      </c>
      <c r="G91" s="463">
        <v>11431</v>
      </c>
      <c r="H91" s="466">
        <v>63343.08</v>
      </c>
      <c r="L91" s="301">
        <f t="shared" si="9"/>
        <v>2</v>
      </c>
      <c r="M91" s="301" t="str">
        <f t="shared" si="10"/>
        <v>2036.EHCP.I03.2</v>
      </c>
      <c r="N91" s="301" t="str">
        <f t="shared" si="11"/>
        <v>11431/543965</v>
      </c>
      <c r="Q91" s="52">
        <v>10892.615384615385</v>
      </c>
      <c r="R91" s="52">
        <v>5446.3076923076924</v>
      </c>
      <c r="S91" s="52">
        <v>4700.4156923076926</v>
      </c>
      <c r="T91" s="52">
        <v>4700.4156923076926</v>
      </c>
      <c r="U91" s="52">
        <v>4700.4156923076926</v>
      </c>
      <c r="V91" s="52">
        <v>4700.4156923076926</v>
      </c>
      <c r="W91" s="52">
        <v>4700.4156923076926</v>
      </c>
      <c r="X91" s="52">
        <v>4700.4156923076926</v>
      </c>
      <c r="Y91" s="52">
        <v>4700.4156923076926</v>
      </c>
      <c r="Z91" s="52">
        <v>4700.4156923076926</v>
      </c>
      <c r="AA91" s="52">
        <v>4700.4156923076926</v>
      </c>
      <c r="AB91" s="52">
        <v>4700.4156923076926</v>
      </c>
      <c r="AC91" s="52">
        <f t="shared" si="12"/>
        <v>63343.080000000016</v>
      </c>
      <c r="AD91" s="52">
        <f t="shared" si="13"/>
        <v>0</v>
      </c>
      <c r="AE91" s="52" t="s">
        <v>4338</v>
      </c>
      <c r="AF91" s="52"/>
      <c r="AG91" s="52">
        <f t="shared" si="14"/>
        <v>21039.33876923077</v>
      </c>
      <c r="AH91" s="52">
        <f t="shared" si="15"/>
        <v>35140.585846153845</v>
      </c>
      <c r="AI91" s="52">
        <f t="shared" si="16"/>
        <v>49241.83292307693</v>
      </c>
      <c r="AJ91" s="52">
        <f t="shared" si="17"/>
        <v>63343.080000000016</v>
      </c>
      <c r="AK91" s="7"/>
      <c r="AL91" s="7"/>
      <c r="AM91" s="7"/>
      <c r="AN91" s="7"/>
      <c r="AO91" s="7"/>
      <c r="AP91" s="1"/>
      <c r="AQ91" s="52"/>
      <c r="AR91" s="1"/>
      <c r="AV91" s="52"/>
      <c r="AW91" s="52"/>
      <c r="AX91" s="52"/>
      <c r="AY91" s="52"/>
      <c r="AZ91" s="52"/>
      <c r="BA91" s="52"/>
      <c r="BB91" s="52"/>
      <c r="BC91" s="52"/>
      <c r="BD91" s="52"/>
      <c r="BE91" s="52"/>
      <c r="BF91" s="52"/>
      <c r="BG91" s="52"/>
      <c r="BH91" s="52"/>
      <c r="BM91" s="52" t="e">
        <f>#REF!+W91</f>
        <v>#REF!</v>
      </c>
    </row>
    <row r="92" spans="1:65" x14ac:dyDescent="0.25">
      <c r="A92" s="463" t="s">
        <v>4370</v>
      </c>
      <c r="B92" s="463">
        <v>516500</v>
      </c>
      <c r="C92" s="463">
        <v>400116</v>
      </c>
      <c r="D92" s="463" t="s">
        <v>316</v>
      </c>
      <c r="E92" s="463">
        <v>3026905</v>
      </c>
      <c r="F92" s="463" t="s">
        <v>4200</v>
      </c>
      <c r="G92" s="463">
        <v>11423</v>
      </c>
      <c r="H92" s="466">
        <v>24726</v>
      </c>
      <c r="L92" s="301">
        <f t="shared" si="9"/>
        <v>1</v>
      </c>
      <c r="M92" s="301" t="str">
        <f t="shared" si="10"/>
        <v>6905.ARPs.I03.1</v>
      </c>
      <c r="N92" s="301" t="str">
        <f t="shared" si="11"/>
        <v>11423/516500</v>
      </c>
      <c r="Q92" s="52">
        <v>2060.5</v>
      </c>
      <c r="R92" s="52">
        <v>2060.5</v>
      </c>
      <c r="S92" s="52">
        <v>2060.5</v>
      </c>
      <c r="T92" s="52">
        <v>2060.5</v>
      </c>
      <c r="U92" s="52">
        <v>2060.5</v>
      </c>
      <c r="V92" s="52">
        <v>2060.5</v>
      </c>
      <c r="W92" s="52">
        <v>2060.5</v>
      </c>
      <c r="X92" s="52">
        <v>2060.5</v>
      </c>
      <c r="Y92" s="52">
        <v>2060.5</v>
      </c>
      <c r="Z92" s="52">
        <v>2060.5</v>
      </c>
      <c r="AA92" s="52">
        <v>2060.5</v>
      </c>
      <c r="AB92" s="52">
        <v>2060.5</v>
      </c>
      <c r="AC92" s="52">
        <f t="shared" si="12"/>
        <v>24726</v>
      </c>
      <c r="AD92" s="52">
        <f t="shared" si="13"/>
        <v>0</v>
      </c>
      <c r="AE92" s="52" t="s">
        <v>4340</v>
      </c>
      <c r="AF92" s="52"/>
      <c r="AG92" s="52">
        <f t="shared" si="14"/>
        <v>6181.5</v>
      </c>
      <c r="AH92" s="52">
        <f t="shared" si="15"/>
        <v>12363</v>
      </c>
      <c r="AI92" s="52">
        <f t="shared" si="16"/>
        <v>18544.5</v>
      </c>
      <c r="AJ92" s="52">
        <f t="shared" si="17"/>
        <v>24726</v>
      </c>
      <c r="AK92" s="7"/>
      <c r="AL92" s="7"/>
      <c r="AM92" s="7"/>
      <c r="AN92" s="7"/>
      <c r="AO92" s="7"/>
      <c r="AP92" s="1"/>
      <c r="AQ92" s="52"/>
      <c r="AR92" s="1"/>
      <c r="AV92" s="52"/>
      <c r="AW92" s="52"/>
      <c r="AX92" s="52"/>
      <c r="AY92" s="52"/>
      <c r="AZ92" s="52"/>
      <c r="BA92" s="52"/>
      <c r="BB92" s="52"/>
      <c r="BC92" s="52"/>
      <c r="BD92" s="52"/>
      <c r="BE92" s="52"/>
      <c r="BF92" s="52"/>
      <c r="BG92" s="52"/>
      <c r="BH92" s="52"/>
      <c r="BM92" s="52" t="e">
        <f>#REF!+W92</f>
        <v>#REF!</v>
      </c>
    </row>
    <row r="93" spans="1:65" x14ac:dyDescent="0.25">
      <c r="A93" s="463" t="s">
        <v>4372</v>
      </c>
      <c r="B93" s="463">
        <v>516500</v>
      </c>
      <c r="C93" s="463">
        <v>400116</v>
      </c>
      <c r="D93" s="463" t="s">
        <v>316</v>
      </c>
      <c r="E93" s="463">
        <v>3026905</v>
      </c>
      <c r="F93" s="463" t="s">
        <v>412</v>
      </c>
      <c r="G93" s="463">
        <v>11442</v>
      </c>
      <c r="H93" s="466">
        <v>228110.75</v>
      </c>
      <c r="L93" s="301">
        <f t="shared" si="9"/>
        <v>2</v>
      </c>
      <c r="M93" s="301" t="str">
        <f t="shared" si="10"/>
        <v>6905.EHCP.I03.2</v>
      </c>
      <c r="N93" s="301" t="str">
        <f t="shared" si="11"/>
        <v>11442/516500</v>
      </c>
      <c r="Q93" s="52">
        <v>18246.666666666664</v>
      </c>
      <c r="R93" s="52">
        <v>18246.666666666664</v>
      </c>
      <c r="S93" s="52">
        <v>19161.741666666669</v>
      </c>
      <c r="T93" s="52">
        <v>19161.741666666669</v>
      </c>
      <c r="U93" s="52">
        <v>19161.741666666669</v>
      </c>
      <c r="V93" s="52">
        <v>19161.741666666669</v>
      </c>
      <c r="W93" s="52">
        <v>19161.741666666669</v>
      </c>
      <c r="X93" s="52">
        <v>19161.741666666669</v>
      </c>
      <c r="Y93" s="52">
        <v>19161.741666666669</v>
      </c>
      <c r="Z93" s="52">
        <v>19161.741666666669</v>
      </c>
      <c r="AA93" s="52">
        <v>19161.741666666669</v>
      </c>
      <c r="AB93" s="52">
        <v>19161.741666666669</v>
      </c>
      <c r="AC93" s="52">
        <f t="shared" si="12"/>
        <v>228110.75000000003</v>
      </c>
      <c r="AD93" s="52">
        <f t="shared" si="13"/>
        <v>0</v>
      </c>
      <c r="AE93" s="52" t="s">
        <v>4342</v>
      </c>
      <c r="AF93" s="52"/>
      <c r="AG93" s="52">
        <f t="shared" si="14"/>
        <v>55655.074999999997</v>
      </c>
      <c r="AH93" s="52">
        <f t="shared" si="15"/>
        <v>113140.3</v>
      </c>
      <c r="AI93" s="52">
        <f t="shared" si="16"/>
        <v>170625.52500000002</v>
      </c>
      <c r="AJ93" s="52">
        <f t="shared" si="17"/>
        <v>228110.75000000003</v>
      </c>
      <c r="AK93" s="7"/>
      <c r="AL93" s="7"/>
      <c r="AM93" s="7"/>
      <c r="AN93" s="7"/>
      <c r="AO93" s="7"/>
      <c r="AP93" s="1"/>
      <c r="AQ93" s="52"/>
      <c r="AR93" s="1"/>
      <c r="AV93" s="52"/>
      <c r="AW93" s="52"/>
      <c r="AX93" s="52"/>
      <c r="AY93" s="52"/>
      <c r="AZ93" s="52"/>
      <c r="BA93" s="52"/>
      <c r="BB93" s="52"/>
      <c r="BC93" s="52"/>
      <c r="BD93" s="52"/>
      <c r="BE93" s="52"/>
      <c r="BF93" s="52"/>
      <c r="BG93" s="52"/>
      <c r="BH93" s="52"/>
      <c r="BM93" s="52" t="e">
        <f>#REF!+W93</f>
        <v>#REF!</v>
      </c>
    </row>
    <row r="94" spans="1:65" x14ac:dyDescent="0.25">
      <c r="A94" s="463" t="s">
        <v>4372</v>
      </c>
      <c r="B94" s="463">
        <v>516500</v>
      </c>
      <c r="C94" s="463">
        <v>400116</v>
      </c>
      <c r="D94" s="463" t="s">
        <v>316</v>
      </c>
      <c r="E94" s="463">
        <v>3026905</v>
      </c>
      <c r="F94" s="463" t="s">
        <v>412</v>
      </c>
      <c r="G94" s="463">
        <v>11443</v>
      </c>
      <c r="H94" s="466">
        <v>65518</v>
      </c>
      <c r="L94" s="301">
        <f t="shared" si="9"/>
        <v>3</v>
      </c>
      <c r="M94" s="301" t="str">
        <f t="shared" si="10"/>
        <v>6905.EHCP.I03.3</v>
      </c>
      <c r="N94" s="301" t="str">
        <f t="shared" si="11"/>
        <v>11443/516500</v>
      </c>
      <c r="Q94" s="52">
        <v>5459.833333333333</v>
      </c>
      <c r="R94" s="52">
        <v>5459.833333333333</v>
      </c>
      <c r="S94" s="52">
        <v>5459.8333333333339</v>
      </c>
      <c r="T94" s="52">
        <v>5459.8333333333339</v>
      </c>
      <c r="U94" s="52">
        <v>5459.8333333333339</v>
      </c>
      <c r="V94" s="52">
        <v>5459.8333333333339</v>
      </c>
      <c r="W94" s="52">
        <v>5459.8333333333339</v>
      </c>
      <c r="X94" s="52">
        <v>5459.8333333333339</v>
      </c>
      <c r="Y94" s="52">
        <v>5459.8333333333339</v>
      </c>
      <c r="Z94" s="52">
        <v>5459.8333333333339</v>
      </c>
      <c r="AA94" s="52">
        <v>5459.8333333333339</v>
      </c>
      <c r="AB94" s="52">
        <v>5459.8333333333339</v>
      </c>
      <c r="AC94" s="52">
        <f t="shared" si="12"/>
        <v>65518.000000000022</v>
      </c>
      <c r="AD94" s="52">
        <f t="shared" si="13"/>
        <v>0</v>
      </c>
      <c r="AE94" s="52" t="s">
        <v>4344</v>
      </c>
      <c r="AF94" s="52"/>
      <c r="AG94" s="52">
        <f t="shared" si="14"/>
        <v>16379.5</v>
      </c>
      <c r="AH94" s="52">
        <f t="shared" si="15"/>
        <v>32759.000000000007</v>
      </c>
      <c r="AI94" s="52">
        <f t="shared" si="16"/>
        <v>49138.500000000015</v>
      </c>
      <c r="AJ94" s="52">
        <f t="shared" si="17"/>
        <v>65518.000000000022</v>
      </c>
      <c r="AK94" s="7"/>
      <c r="AL94" s="7"/>
      <c r="AM94" s="7"/>
      <c r="AN94" s="7"/>
      <c r="AO94" s="7"/>
      <c r="AP94" s="1"/>
      <c r="AQ94" s="52"/>
      <c r="AR94" s="1"/>
      <c r="AV94" s="52"/>
      <c r="AW94" s="52"/>
      <c r="AX94" s="52"/>
      <c r="AY94" s="52"/>
      <c r="AZ94" s="52"/>
      <c r="BA94" s="52"/>
      <c r="BB94" s="52"/>
      <c r="BC94" s="52"/>
      <c r="BD94" s="52"/>
      <c r="BE94" s="52"/>
      <c r="BF94" s="52"/>
      <c r="BG94" s="52"/>
      <c r="BH94" s="52"/>
      <c r="BM94" s="52" t="e">
        <f>#REF!+W94</f>
        <v>#REF!</v>
      </c>
    </row>
    <row r="95" spans="1:65" x14ac:dyDescent="0.25">
      <c r="A95" s="463" t="s">
        <v>4375</v>
      </c>
      <c r="B95" s="463">
        <v>543965</v>
      </c>
      <c r="C95" s="463">
        <v>400030</v>
      </c>
      <c r="D95" s="463" t="s">
        <v>236</v>
      </c>
      <c r="E95" s="463">
        <v>3022037</v>
      </c>
      <c r="F95" s="463" t="s">
        <v>412</v>
      </c>
      <c r="G95" s="463">
        <v>11431</v>
      </c>
      <c r="H95" s="466">
        <v>65519</v>
      </c>
      <c r="L95" s="301">
        <f t="shared" si="9"/>
        <v>1</v>
      </c>
      <c r="M95" s="301" t="str">
        <f t="shared" si="10"/>
        <v>2037.EHCP.I03.1</v>
      </c>
      <c r="N95" s="301" t="str">
        <f t="shared" si="11"/>
        <v>11431/543965</v>
      </c>
      <c r="Q95" s="52">
        <v>10079.846153846154</v>
      </c>
      <c r="R95" s="52">
        <v>5039.9230769230771</v>
      </c>
      <c r="S95" s="52">
        <v>5039.9230769230762</v>
      </c>
      <c r="T95" s="52">
        <v>5039.9230769230762</v>
      </c>
      <c r="U95" s="52">
        <v>5039.9230769230762</v>
      </c>
      <c r="V95" s="52">
        <v>5039.9230769230762</v>
      </c>
      <c r="W95" s="52">
        <v>5039.9230769230762</v>
      </c>
      <c r="X95" s="52">
        <v>5039.9230769230762</v>
      </c>
      <c r="Y95" s="52">
        <v>5039.9230769230762</v>
      </c>
      <c r="Z95" s="52">
        <v>5039.9230769230762</v>
      </c>
      <c r="AA95" s="52">
        <v>5039.9230769230762</v>
      </c>
      <c r="AB95" s="52">
        <v>5039.9230769230762</v>
      </c>
      <c r="AC95" s="52">
        <f t="shared" si="12"/>
        <v>65519.000000000007</v>
      </c>
      <c r="AD95" s="52">
        <f t="shared" si="13"/>
        <v>0</v>
      </c>
      <c r="AE95" s="52" t="s">
        <v>4346</v>
      </c>
      <c r="AF95" s="52"/>
      <c r="AG95" s="52">
        <f t="shared" si="14"/>
        <v>20159.692307692305</v>
      </c>
      <c r="AH95" s="52">
        <f t="shared" si="15"/>
        <v>35279.461538461539</v>
      </c>
      <c r="AI95" s="52">
        <f t="shared" si="16"/>
        <v>50399.230769230773</v>
      </c>
      <c r="AJ95" s="52">
        <f t="shared" si="17"/>
        <v>65519.000000000007</v>
      </c>
      <c r="AK95" s="7"/>
      <c r="AL95" s="7"/>
      <c r="AM95" s="7"/>
      <c r="AN95" s="7"/>
      <c r="AO95" s="7"/>
      <c r="AP95" s="1"/>
      <c r="AQ95" s="52"/>
      <c r="AR95" s="1"/>
      <c r="AV95" s="52"/>
      <c r="AW95" s="52"/>
      <c r="AX95" s="52"/>
      <c r="AY95" s="52"/>
      <c r="AZ95" s="52"/>
      <c r="BA95" s="52"/>
      <c r="BB95" s="52"/>
      <c r="BC95" s="52"/>
      <c r="BD95" s="52"/>
      <c r="BE95" s="52"/>
      <c r="BF95" s="52"/>
      <c r="BG95" s="52"/>
      <c r="BH95" s="52"/>
      <c r="BM95" s="52" t="e">
        <f>#REF!+W95</f>
        <v>#REF!</v>
      </c>
    </row>
    <row r="96" spans="1:65" x14ac:dyDescent="0.25">
      <c r="A96" s="463" t="s">
        <v>4377</v>
      </c>
      <c r="B96" s="463">
        <v>543965</v>
      </c>
      <c r="C96" s="463">
        <v>400063</v>
      </c>
      <c r="D96" s="463" t="s">
        <v>76</v>
      </c>
      <c r="E96" s="463">
        <v>3027010</v>
      </c>
      <c r="F96" s="463" t="s">
        <v>71</v>
      </c>
      <c r="G96" s="463">
        <v>11433</v>
      </c>
      <c r="H96" s="466">
        <v>2050424.33</v>
      </c>
      <c r="L96" s="301">
        <f t="shared" si="9"/>
        <v>1</v>
      </c>
      <c r="M96" s="301" t="str">
        <f t="shared" si="10"/>
        <v>7010.Speci.I03.1</v>
      </c>
      <c r="N96" s="301" t="str">
        <f t="shared" si="11"/>
        <v>11433/543965</v>
      </c>
      <c r="Q96" s="52">
        <v>315848.61538461538</v>
      </c>
      <c r="R96" s="52">
        <v>157924.30769230769</v>
      </c>
      <c r="S96" s="52">
        <v>157665.1406923077</v>
      </c>
      <c r="T96" s="52">
        <v>157665.1406923077</v>
      </c>
      <c r="U96" s="52">
        <v>157665.1406923077</v>
      </c>
      <c r="V96" s="52">
        <v>157665.1406923077</v>
      </c>
      <c r="W96" s="52">
        <v>157665.1406923077</v>
      </c>
      <c r="X96" s="52">
        <v>157665.1406923077</v>
      </c>
      <c r="Y96" s="52">
        <v>157665.1406923077</v>
      </c>
      <c r="Z96" s="52">
        <v>157665.1406923077</v>
      </c>
      <c r="AA96" s="52">
        <v>157665.1406923077</v>
      </c>
      <c r="AB96" s="52">
        <v>157665.1406923077</v>
      </c>
      <c r="AC96" s="52">
        <f t="shared" si="12"/>
        <v>2050424.3299999996</v>
      </c>
      <c r="AD96" s="52">
        <f t="shared" si="13"/>
        <v>0</v>
      </c>
      <c r="AE96" s="52" t="s">
        <v>4347</v>
      </c>
      <c r="AF96" s="52"/>
      <c r="AG96" s="52">
        <f t="shared" si="14"/>
        <v>631438.06376923074</v>
      </c>
      <c r="AH96" s="52">
        <f t="shared" si="15"/>
        <v>1104433.4858461539</v>
      </c>
      <c r="AI96" s="52">
        <f t="shared" si="16"/>
        <v>1577428.9079230768</v>
      </c>
      <c r="AJ96" s="52">
        <f t="shared" si="17"/>
        <v>2050424.3299999996</v>
      </c>
      <c r="AK96" s="7"/>
      <c r="AL96" s="7"/>
      <c r="AM96" s="7"/>
      <c r="AN96" s="7"/>
      <c r="AO96" s="7"/>
      <c r="AP96" s="1"/>
      <c r="AQ96" s="52"/>
      <c r="AR96" s="1"/>
      <c r="AV96" s="52"/>
      <c r="AW96" s="52"/>
      <c r="AX96" s="52"/>
      <c r="AY96" s="52"/>
      <c r="AZ96" s="52"/>
      <c r="BA96" s="52"/>
      <c r="BB96" s="52"/>
      <c r="BC96" s="52"/>
      <c r="BD96" s="52"/>
      <c r="BE96" s="52"/>
      <c r="BF96" s="52"/>
      <c r="BG96" s="52"/>
      <c r="BH96" s="52"/>
      <c r="BM96" s="52" t="e">
        <f>#REF!+W96</f>
        <v>#REF!</v>
      </c>
    </row>
    <row r="97" spans="1:65" x14ac:dyDescent="0.25">
      <c r="A97" s="463" t="s">
        <v>4379</v>
      </c>
      <c r="B97" s="463">
        <v>543965</v>
      </c>
      <c r="C97" s="463">
        <v>400130</v>
      </c>
      <c r="D97" s="463" t="s">
        <v>237</v>
      </c>
      <c r="E97" s="463">
        <v>3023523</v>
      </c>
      <c r="F97" s="463" t="s">
        <v>412</v>
      </c>
      <c r="G97" s="463">
        <v>11431</v>
      </c>
      <c r="H97" s="466">
        <v>97646</v>
      </c>
      <c r="L97" s="301">
        <f t="shared" si="9"/>
        <v>1</v>
      </c>
      <c r="M97" s="301" t="str">
        <f t="shared" si="10"/>
        <v>3523.EHCP.I03.1</v>
      </c>
      <c r="N97" s="301" t="str">
        <f t="shared" si="11"/>
        <v>11431/543965</v>
      </c>
      <c r="Q97" s="52">
        <v>15022.461538461539</v>
      </c>
      <c r="R97" s="52">
        <v>7511.2307692307695</v>
      </c>
      <c r="S97" s="52">
        <v>7511.2307692307686</v>
      </c>
      <c r="T97" s="52">
        <v>7511.2307692307686</v>
      </c>
      <c r="U97" s="52">
        <v>7511.2307692307686</v>
      </c>
      <c r="V97" s="52">
        <v>7511.2307692307686</v>
      </c>
      <c r="W97" s="52">
        <v>7511.2307692307686</v>
      </c>
      <c r="X97" s="52">
        <v>7511.2307692307686</v>
      </c>
      <c r="Y97" s="52">
        <v>7511.2307692307686</v>
      </c>
      <c r="Z97" s="52">
        <v>7511.2307692307686</v>
      </c>
      <c r="AA97" s="52">
        <v>7511.2307692307686</v>
      </c>
      <c r="AB97" s="52">
        <v>7511.2307692307686</v>
      </c>
      <c r="AC97" s="52">
        <f t="shared" si="12"/>
        <v>97645.999999999971</v>
      </c>
      <c r="AD97" s="52">
        <f t="shared" si="13"/>
        <v>0</v>
      </c>
      <c r="AE97" s="52" t="s">
        <v>4349</v>
      </c>
      <c r="AF97" s="52"/>
      <c r="AG97" s="52">
        <f t="shared" si="14"/>
        <v>30044.923076923078</v>
      </c>
      <c r="AH97" s="52">
        <f t="shared" si="15"/>
        <v>52578.615384615376</v>
      </c>
      <c r="AI97" s="52">
        <f t="shared" si="16"/>
        <v>75112.307692307673</v>
      </c>
      <c r="AJ97" s="52">
        <f t="shared" si="17"/>
        <v>97645.999999999971</v>
      </c>
      <c r="AK97" s="7"/>
      <c r="AL97" s="7"/>
      <c r="AM97" s="7"/>
      <c r="AN97" s="7"/>
      <c r="AO97" s="7"/>
      <c r="AP97" s="1"/>
      <c r="AQ97" s="52"/>
      <c r="AR97" s="1"/>
      <c r="AV97" s="52"/>
      <c r="AW97" s="52"/>
      <c r="AX97" s="52"/>
      <c r="AY97" s="52"/>
      <c r="AZ97" s="52"/>
      <c r="BA97" s="52"/>
      <c r="BB97" s="52"/>
      <c r="BC97" s="52"/>
      <c r="BD97" s="52"/>
      <c r="BE97" s="52"/>
      <c r="BF97" s="52"/>
      <c r="BG97" s="52"/>
      <c r="BH97" s="52"/>
      <c r="BM97" s="52" t="e">
        <f>#REF!+W97</f>
        <v>#REF!</v>
      </c>
    </row>
    <row r="98" spans="1:65" x14ac:dyDescent="0.25">
      <c r="A98" s="463" t="s">
        <v>4825</v>
      </c>
      <c r="B98" s="463">
        <v>543965</v>
      </c>
      <c r="C98" s="463">
        <v>400130</v>
      </c>
      <c r="D98" s="463" t="s">
        <v>237</v>
      </c>
      <c r="E98" s="463">
        <v>3023523</v>
      </c>
      <c r="F98" s="463" t="s">
        <v>4199</v>
      </c>
      <c r="G98" s="463">
        <v>10265</v>
      </c>
      <c r="H98" s="466">
        <v>1472.5</v>
      </c>
      <c r="L98" s="301">
        <f t="shared" si="9"/>
        <v>2</v>
      </c>
      <c r="M98" s="301" t="str">
        <f t="shared" si="10"/>
        <v>3523.SEN I.I03.2</v>
      </c>
      <c r="N98" s="301" t="str">
        <f t="shared" si="11"/>
        <v>10265/543965</v>
      </c>
      <c r="Q98" s="52">
        <v>226.53846153846155</v>
      </c>
      <c r="R98" s="52">
        <v>113.26923076923077</v>
      </c>
      <c r="S98" s="52">
        <v>113.26923076923076</v>
      </c>
      <c r="T98" s="52">
        <v>113.26923076923076</v>
      </c>
      <c r="U98" s="52">
        <v>113.26923076923076</v>
      </c>
      <c r="V98" s="52">
        <v>113.26923076923076</v>
      </c>
      <c r="W98" s="52">
        <v>113.26923076923076</v>
      </c>
      <c r="X98" s="52">
        <v>113.26923076923076</v>
      </c>
      <c r="Y98" s="52">
        <v>113.26923076923076</v>
      </c>
      <c r="Z98" s="52">
        <v>113.26923076923076</v>
      </c>
      <c r="AA98" s="52">
        <v>113.26923076923076</v>
      </c>
      <c r="AB98" s="52">
        <v>113.26923076923076</v>
      </c>
      <c r="AC98" s="52">
        <f t="shared" si="12"/>
        <v>1472.4999999999995</v>
      </c>
      <c r="AD98" s="52">
        <f t="shared" si="13"/>
        <v>0</v>
      </c>
      <c r="AE98" s="52" t="s">
        <v>4350</v>
      </c>
      <c r="AF98" s="52"/>
      <c r="AG98" s="52">
        <f t="shared" si="14"/>
        <v>453.07692307692309</v>
      </c>
      <c r="AH98" s="52">
        <f t="shared" si="15"/>
        <v>792.88461538461524</v>
      </c>
      <c r="AI98" s="52">
        <f t="shared" si="16"/>
        <v>1132.6923076923074</v>
      </c>
      <c r="AJ98" s="52">
        <f t="shared" si="17"/>
        <v>1472.4999999999995</v>
      </c>
      <c r="AK98" s="7"/>
      <c r="AL98" s="7"/>
      <c r="AM98" s="7"/>
      <c r="AN98" s="7"/>
      <c r="AO98" s="7"/>
      <c r="AP98" s="1"/>
      <c r="AQ98" s="52"/>
      <c r="AR98" s="1"/>
      <c r="AV98" s="52"/>
      <c r="AW98" s="52"/>
      <c r="AX98" s="52"/>
      <c r="AY98" s="52"/>
      <c r="AZ98" s="52"/>
      <c r="BA98" s="52"/>
      <c r="BB98" s="52"/>
      <c r="BC98" s="52"/>
      <c r="BD98" s="52"/>
      <c r="BE98" s="52"/>
      <c r="BF98" s="52"/>
      <c r="BG98" s="52"/>
      <c r="BH98" s="52"/>
      <c r="BM98" s="52" t="e">
        <f>#REF!+W98</f>
        <v>#REF!</v>
      </c>
    </row>
    <row r="99" spans="1:65" x14ac:dyDescent="0.25">
      <c r="A99" s="463" t="s">
        <v>4381</v>
      </c>
      <c r="B99" s="463">
        <v>543965</v>
      </c>
      <c r="C99" s="463">
        <v>400112</v>
      </c>
      <c r="D99" s="463" t="s">
        <v>238</v>
      </c>
      <c r="E99" s="463">
        <v>3025948</v>
      </c>
      <c r="F99" s="463" t="s">
        <v>412</v>
      </c>
      <c r="G99" s="463">
        <v>11431</v>
      </c>
      <c r="H99" s="466">
        <v>21980</v>
      </c>
      <c r="L99" s="301">
        <f t="shared" si="9"/>
        <v>1</v>
      </c>
      <c r="M99" s="301" t="str">
        <f t="shared" si="10"/>
        <v>5948.EHCP.I03.1</v>
      </c>
      <c r="N99" s="301" t="str">
        <f t="shared" si="11"/>
        <v>11431/543965</v>
      </c>
      <c r="Q99" s="52">
        <v>3381.5384615384619</v>
      </c>
      <c r="R99" s="52">
        <v>1690.7692307692309</v>
      </c>
      <c r="S99" s="52">
        <v>1690.7692307692305</v>
      </c>
      <c r="T99" s="52">
        <v>1690.7692307692305</v>
      </c>
      <c r="U99" s="52">
        <v>1690.7692307692305</v>
      </c>
      <c r="V99" s="52">
        <v>1690.7692307692305</v>
      </c>
      <c r="W99" s="52">
        <v>1690.7692307692305</v>
      </c>
      <c r="X99" s="52">
        <v>1690.7692307692305</v>
      </c>
      <c r="Y99" s="52">
        <v>1690.7692307692305</v>
      </c>
      <c r="Z99" s="52">
        <v>1690.7692307692305</v>
      </c>
      <c r="AA99" s="52">
        <v>1690.7692307692305</v>
      </c>
      <c r="AB99" s="52">
        <v>1690.7692307692305</v>
      </c>
      <c r="AC99" s="52">
        <f t="shared" si="12"/>
        <v>21979.999999999996</v>
      </c>
      <c r="AD99" s="52">
        <f t="shared" si="13"/>
        <v>0</v>
      </c>
      <c r="AE99" s="52" t="s">
        <v>4352</v>
      </c>
      <c r="AF99" s="52"/>
      <c r="AG99" s="52">
        <f t="shared" si="14"/>
        <v>6763.0769230769238</v>
      </c>
      <c r="AH99" s="52">
        <f t="shared" si="15"/>
        <v>11835.384615384615</v>
      </c>
      <c r="AI99" s="52">
        <f t="shared" si="16"/>
        <v>16907.692307692305</v>
      </c>
      <c r="AJ99" s="52">
        <f t="shared" si="17"/>
        <v>21979.999999999996</v>
      </c>
      <c r="AK99" s="7"/>
      <c r="AL99" s="7"/>
      <c r="AM99" s="7"/>
      <c r="AN99" s="7"/>
      <c r="AO99" s="7"/>
      <c r="AP99" s="1"/>
      <c r="AQ99" s="52"/>
      <c r="AR99" s="1"/>
      <c r="AV99" s="52"/>
      <c r="AW99" s="52"/>
      <c r="AX99" s="52"/>
      <c r="AY99" s="52"/>
      <c r="AZ99" s="52"/>
      <c r="BA99" s="52"/>
      <c r="BB99" s="52"/>
      <c r="BC99" s="52"/>
      <c r="BD99" s="52"/>
      <c r="BE99" s="52"/>
      <c r="BF99" s="52"/>
      <c r="BG99" s="52"/>
      <c r="BH99" s="52"/>
      <c r="BM99" s="52" t="e">
        <f>#REF!+W99</f>
        <v>#REF!</v>
      </c>
    </row>
    <row r="100" spans="1:65" x14ac:dyDescent="0.25">
      <c r="A100" s="463" t="s">
        <v>4383</v>
      </c>
      <c r="B100" s="463">
        <v>543965</v>
      </c>
      <c r="C100" s="463">
        <v>400110</v>
      </c>
      <c r="D100" s="463" t="s">
        <v>239</v>
      </c>
      <c r="E100" s="463">
        <v>3025949</v>
      </c>
      <c r="F100" s="463" t="s">
        <v>412</v>
      </c>
      <c r="G100" s="463">
        <v>11431</v>
      </c>
      <c r="H100" s="466">
        <v>49245</v>
      </c>
      <c r="L100" s="301">
        <f t="shared" si="9"/>
        <v>1</v>
      </c>
      <c r="M100" s="301" t="str">
        <f t="shared" si="10"/>
        <v>5949.EHCP.I03.1</v>
      </c>
      <c r="N100" s="301" t="str">
        <f t="shared" si="11"/>
        <v>11431/543965</v>
      </c>
      <c r="Q100" s="52">
        <v>5446.6153846153848</v>
      </c>
      <c r="R100" s="52">
        <v>2723.3076923076924</v>
      </c>
      <c r="S100" s="52">
        <v>4107.5076923076922</v>
      </c>
      <c r="T100" s="52">
        <v>4107.5076923076922</v>
      </c>
      <c r="U100" s="52">
        <v>4107.5076923076922</v>
      </c>
      <c r="V100" s="52">
        <v>4107.5076923076922</v>
      </c>
      <c r="W100" s="52">
        <v>4107.5076923076922</v>
      </c>
      <c r="X100" s="52">
        <v>4107.5076923076922</v>
      </c>
      <c r="Y100" s="52">
        <v>4107.5076923076922</v>
      </c>
      <c r="Z100" s="52">
        <v>4107.5076923076922</v>
      </c>
      <c r="AA100" s="52">
        <v>4107.5076923076922</v>
      </c>
      <c r="AB100" s="52">
        <v>4107.5076923076922</v>
      </c>
      <c r="AC100" s="52">
        <f t="shared" si="12"/>
        <v>49245</v>
      </c>
      <c r="AD100" s="52">
        <f t="shared" si="13"/>
        <v>0</v>
      </c>
      <c r="AE100" s="52" t="s">
        <v>4353</v>
      </c>
      <c r="AF100" s="52"/>
      <c r="AG100" s="52">
        <f t="shared" si="14"/>
        <v>12277.43076923077</v>
      </c>
      <c r="AH100" s="52">
        <f t="shared" si="15"/>
        <v>24599.953846153847</v>
      </c>
      <c r="AI100" s="52">
        <f t="shared" si="16"/>
        <v>36922.476923076923</v>
      </c>
      <c r="AJ100" s="52">
        <f t="shared" si="17"/>
        <v>49245</v>
      </c>
      <c r="AK100" s="7"/>
      <c r="AL100" s="7"/>
      <c r="AM100" s="7"/>
      <c r="AN100" s="7"/>
      <c r="AO100" s="7"/>
      <c r="AP100" s="1"/>
      <c r="AQ100" s="52"/>
      <c r="AR100" s="1"/>
      <c r="AV100" s="52"/>
      <c r="AW100" s="52"/>
      <c r="AX100" s="52"/>
      <c r="AY100" s="52"/>
      <c r="AZ100" s="52"/>
      <c r="BA100" s="52"/>
      <c r="BB100" s="52"/>
      <c r="BC100" s="52"/>
      <c r="BD100" s="52"/>
      <c r="BE100" s="52"/>
      <c r="BF100" s="52"/>
      <c r="BG100" s="52"/>
      <c r="BH100" s="52"/>
      <c r="BM100" s="52" t="e">
        <f>#REF!+W100</f>
        <v>#REF!</v>
      </c>
    </row>
    <row r="101" spans="1:65" x14ac:dyDescent="0.25">
      <c r="A101" s="463" t="s">
        <v>4385</v>
      </c>
      <c r="B101" s="463">
        <v>543965</v>
      </c>
      <c r="C101" s="463">
        <v>107953</v>
      </c>
      <c r="D101" s="463" t="s">
        <v>112</v>
      </c>
      <c r="E101" s="463">
        <v>3024004</v>
      </c>
      <c r="F101" s="463" t="s">
        <v>412</v>
      </c>
      <c r="G101" s="463">
        <v>11435</v>
      </c>
      <c r="H101" s="466">
        <v>62389</v>
      </c>
      <c r="L101" s="301">
        <f t="shared" si="9"/>
        <v>1</v>
      </c>
      <c r="M101" s="301" t="str">
        <f t="shared" si="10"/>
        <v>4004.EHCP.I03.1</v>
      </c>
      <c r="N101" s="301" t="str">
        <f t="shared" si="11"/>
        <v>11435/543965</v>
      </c>
      <c r="Q101" s="52">
        <v>9598.3076923076933</v>
      </c>
      <c r="R101" s="52">
        <v>4799.1538461538466</v>
      </c>
      <c r="S101" s="52">
        <v>4799.1538461538457</v>
      </c>
      <c r="T101" s="52">
        <v>4799.1538461538457</v>
      </c>
      <c r="U101" s="52">
        <v>4799.1538461538457</v>
      </c>
      <c r="V101" s="52">
        <v>4799.1538461538457</v>
      </c>
      <c r="W101" s="52">
        <v>4799.1538461538457</v>
      </c>
      <c r="X101" s="52">
        <v>4799.1538461538457</v>
      </c>
      <c r="Y101" s="52">
        <v>4799.1538461538457</v>
      </c>
      <c r="Z101" s="52">
        <v>4799.1538461538457</v>
      </c>
      <c r="AA101" s="52">
        <v>4799.1538461538457</v>
      </c>
      <c r="AB101" s="52">
        <v>4799.1538461538457</v>
      </c>
      <c r="AC101" s="52">
        <f t="shared" si="12"/>
        <v>62388.999999999978</v>
      </c>
      <c r="AD101" s="52">
        <f t="shared" si="13"/>
        <v>0</v>
      </c>
      <c r="AE101" s="52" t="s">
        <v>4354</v>
      </c>
      <c r="AF101" s="52"/>
      <c r="AG101" s="52">
        <f t="shared" si="14"/>
        <v>19196.615384615383</v>
      </c>
      <c r="AH101" s="52">
        <f t="shared" si="15"/>
        <v>33594.076923076915</v>
      </c>
      <c r="AI101" s="52">
        <f t="shared" si="16"/>
        <v>47991.538461538446</v>
      </c>
      <c r="AJ101" s="52">
        <f t="shared" si="17"/>
        <v>62388.999999999978</v>
      </c>
      <c r="AK101" s="7"/>
      <c r="AL101" s="7"/>
      <c r="AM101" s="7"/>
      <c r="AN101" s="7"/>
      <c r="AO101" s="7"/>
      <c r="AP101" s="1"/>
      <c r="AQ101" s="52"/>
      <c r="AR101" s="1"/>
      <c r="AV101" s="52"/>
      <c r="AW101" s="52"/>
      <c r="AX101" s="52"/>
      <c r="AY101" s="52"/>
      <c r="AZ101" s="52"/>
      <c r="BA101" s="52"/>
      <c r="BB101" s="52"/>
      <c r="BC101" s="52"/>
      <c r="BD101" s="52"/>
      <c r="BE101" s="52"/>
      <c r="BF101" s="52"/>
      <c r="BG101" s="52"/>
      <c r="BH101" s="52"/>
      <c r="BM101" s="52" t="e">
        <f>#REF!+W101</f>
        <v>#REF!</v>
      </c>
    </row>
    <row r="102" spans="1:65" x14ac:dyDescent="0.25">
      <c r="A102" s="463" t="s">
        <v>4387</v>
      </c>
      <c r="B102" s="463">
        <v>543965</v>
      </c>
      <c r="C102" s="463">
        <v>400007</v>
      </c>
      <c r="D102" s="463" t="s">
        <v>240</v>
      </c>
      <c r="E102" s="463">
        <v>3023513</v>
      </c>
      <c r="F102" s="463" t="s">
        <v>412</v>
      </c>
      <c r="G102" s="463">
        <v>11431</v>
      </c>
      <c r="H102" s="466">
        <v>82468.2</v>
      </c>
      <c r="L102" s="301">
        <f t="shared" si="9"/>
        <v>1</v>
      </c>
      <c r="M102" s="301" t="str">
        <f t="shared" si="10"/>
        <v>3513.EHCP.I03.1</v>
      </c>
      <c r="N102" s="301" t="str">
        <f t="shared" si="11"/>
        <v>11431/543965</v>
      </c>
      <c r="Q102" s="52">
        <v>12687.415384615384</v>
      </c>
      <c r="R102" s="52">
        <v>6343.707692307692</v>
      </c>
      <c r="S102" s="52">
        <v>6343.707692307692</v>
      </c>
      <c r="T102" s="52">
        <v>6343.707692307692</v>
      </c>
      <c r="U102" s="52">
        <v>6343.707692307692</v>
      </c>
      <c r="V102" s="52">
        <v>6343.707692307692</v>
      </c>
      <c r="W102" s="52">
        <v>6343.707692307692</v>
      </c>
      <c r="X102" s="52">
        <v>6343.707692307692</v>
      </c>
      <c r="Y102" s="52">
        <v>6343.707692307692</v>
      </c>
      <c r="Z102" s="52">
        <v>6343.707692307692</v>
      </c>
      <c r="AA102" s="52">
        <v>6343.707692307692</v>
      </c>
      <c r="AB102" s="52">
        <v>6343.707692307692</v>
      </c>
      <c r="AC102" s="52">
        <f t="shared" si="12"/>
        <v>82468.2</v>
      </c>
      <c r="AD102" s="52">
        <f t="shared" si="13"/>
        <v>0</v>
      </c>
      <c r="AE102" s="52" t="s">
        <v>4356</v>
      </c>
      <c r="AF102" s="52"/>
      <c r="AG102" s="52">
        <f t="shared" si="14"/>
        <v>25374.830769230768</v>
      </c>
      <c r="AH102" s="52">
        <f t="shared" si="15"/>
        <v>44405.95384615384</v>
      </c>
      <c r="AI102" s="52">
        <f t="shared" si="16"/>
        <v>63437.076923076907</v>
      </c>
      <c r="AJ102" s="52">
        <f t="shared" si="17"/>
        <v>82468.2</v>
      </c>
      <c r="AK102" s="7"/>
      <c r="AL102" s="7"/>
      <c r="AM102" s="7"/>
      <c r="AN102" s="7"/>
      <c r="AO102" s="7"/>
      <c r="AP102" s="1"/>
      <c r="AQ102" s="52"/>
      <c r="AR102" s="1"/>
      <c r="AV102" s="52"/>
      <c r="AW102" s="52"/>
      <c r="AX102" s="52"/>
      <c r="AY102" s="52"/>
      <c r="AZ102" s="52"/>
      <c r="BA102" s="52"/>
      <c r="BB102" s="52"/>
      <c r="BC102" s="52"/>
      <c r="BD102" s="52"/>
      <c r="BE102" s="52"/>
      <c r="BF102" s="52"/>
      <c r="BG102" s="52"/>
      <c r="BH102" s="52"/>
      <c r="BM102" s="52" t="e">
        <f>#REF!+W102</f>
        <v>#REF!</v>
      </c>
    </row>
    <row r="103" spans="1:65" x14ac:dyDescent="0.25">
      <c r="A103" s="463" t="s">
        <v>4947</v>
      </c>
      <c r="B103" s="463">
        <v>543965</v>
      </c>
      <c r="C103" s="463">
        <v>400007</v>
      </c>
      <c r="D103" s="463" t="s">
        <v>240</v>
      </c>
      <c r="E103" s="463">
        <v>3023513</v>
      </c>
      <c r="F103" s="463" t="s">
        <v>4199</v>
      </c>
      <c r="G103" s="463">
        <v>10265</v>
      </c>
      <c r="H103" s="466">
        <v>1364</v>
      </c>
      <c r="L103" s="301">
        <f t="shared" si="9"/>
        <v>2</v>
      </c>
      <c r="M103" s="301" t="str">
        <f t="shared" si="10"/>
        <v>3513.SEN I.I03.2</v>
      </c>
      <c r="N103" s="301" t="str">
        <f t="shared" si="11"/>
        <v>10265/543965</v>
      </c>
      <c r="Q103" s="52">
        <v>0</v>
      </c>
      <c r="R103" s="52">
        <v>0</v>
      </c>
      <c r="S103" s="52">
        <v>136.4</v>
      </c>
      <c r="T103" s="52">
        <v>136.4</v>
      </c>
      <c r="U103" s="52">
        <v>136.4</v>
      </c>
      <c r="V103" s="52">
        <v>136.4</v>
      </c>
      <c r="W103" s="52">
        <v>136.4</v>
      </c>
      <c r="X103" s="52">
        <v>136.4</v>
      </c>
      <c r="Y103" s="52">
        <v>136.4</v>
      </c>
      <c r="Z103" s="52">
        <v>136.4</v>
      </c>
      <c r="AA103" s="52">
        <v>136.4</v>
      </c>
      <c r="AB103" s="52">
        <v>136.4</v>
      </c>
      <c r="AC103" s="52">
        <f t="shared" si="12"/>
        <v>1364.0000000000002</v>
      </c>
      <c r="AD103" s="52">
        <f t="shared" si="13"/>
        <v>0</v>
      </c>
      <c r="AE103" s="52"/>
      <c r="AF103" s="52"/>
      <c r="AG103" s="52">
        <f t="shared" si="14"/>
        <v>136.4</v>
      </c>
      <c r="AH103" s="52">
        <f t="shared" si="15"/>
        <v>545.6</v>
      </c>
      <c r="AI103" s="52">
        <f t="shared" si="16"/>
        <v>954.8</v>
      </c>
      <c r="AJ103" s="52">
        <f t="shared" si="17"/>
        <v>1364.0000000000002</v>
      </c>
      <c r="AK103" s="7"/>
      <c r="AL103" s="7"/>
      <c r="AM103" s="7"/>
      <c r="AN103" s="7"/>
      <c r="AO103" s="7"/>
      <c r="AP103" s="1"/>
      <c r="AQ103" s="52"/>
      <c r="AR103" s="1"/>
      <c r="AV103" s="52"/>
      <c r="AW103" s="52"/>
      <c r="AX103" s="52"/>
      <c r="AY103" s="52"/>
      <c r="AZ103" s="52"/>
      <c r="BA103" s="52"/>
      <c r="BB103" s="52"/>
      <c r="BC103" s="52"/>
      <c r="BD103" s="52"/>
      <c r="BE103" s="52"/>
      <c r="BF103" s="52"/>
      <c r="BG103" s="52"/>
      <c r="BH103" s="52"/>
      <c r="BM103" s="52"/>
    </row>
    <row r="104" spans="1:65" x14ac:dyDescent="0.25">
      <c r="A104" s="463" t="s">
        <v>4389</v>
      </c>
      <c r="B104" s="463">
        <v>516500</v>
      </c>
      <c r="C104" s="463">
        <v>144069</v>
      </c>
      <c r="D104" s="463" t="s">
        <v>113</v>
      </c>
      <c r="E104" s="463">
        <v>3025402</v>
      </c>
      <c r="F104" s="463" t="s">
        <v>412</v>
      </c>
      <c r="G104" s="463">
        <v>11442</v>
      </c>
      <c r="H104" s="466">
        <v>530819.92000000004</v>
      </c>
      <c r="L104" s="301">
        <f t="shared" si="9"/>
        <v>1</v>
      </c>
      <c r="M104" s="301" t="str">
        <f t="shared" si="10"/>
        <v>5402.EHCP.I03.1</v>
      </c>
      <c r="N104" s="301" t="str">
        <f t="shared" si="11"/>
        <v>11442/516500</v>
      </c>
      <c r="Q104" s="52">
        <v>45928.75</v>
      </c>
      <c r="R104" s="52">
        <v>45928.75</v>
      </c>
      <c r="S104" s="52">
        <v>43896.242000000006</v>
      </c>
      <c r="T104" s="52">
        <v>43896.242000000006</v>
      </c>
      <c r="U104" s="52">
        <v>43896.242000000006</v>
      </c>
      <c r="V104" s="52">
        <v>43896.242000000006</v>
      </c>
      <c r="W104" s="52">
        <v>43896.242000000006</v>
      </c>
      <c r="X104" s="52">
        <v>43896.242000000006</v>
      </c>
      <c r="Y104" s="52">
        <v>43896.242000000006</v>
      </c>
      <c r="Z104" s="52">
        <v>43896.242000000006</v>
      </c>
      <c r="AA104" s="52">
        <v>43896.242000000006</v>
      </c>
      <c r="AB104" s="52">
        <v>43896.242000000006</v>
      </c>
      <c r="AC104" s="52">
        <f t="shared" si="12"/>
        <v>530819.92000000016</v>
      </c>
      <c r="AD104" s="52">
        <f t="shared" si="13"/>
        <v>0</v>
      </c>
      <c r="AE104" s="52" t="s">
        <v>4358</v>
      </c>
      <c r="AF104" s="52"/>
      <c r="AG104" s="52">
        <f t="shared" si="14"/>
        <v>135753.742</v>
      </c>
      <c r="AH104" s="52">
        <f t="shared" si="15"/>
        <v>267442.46799999999</v>
      </c>
      <c r="AI104" s="52">
        <f t="shared" si="16"/>
        <v>399131.19400000008</v>
      </c>
      <c r="AJ104" s="52">
        <f t="shared" si="17"/>
        <v>530819.92000000016</v>
      </c>
      <c r="AK104" s="7"/>
      <c r="AL104" s="7"/>
      <c r="AM104" s="7"/>
      <c r="AN104" s="7"/>
      <c r="AO104" s="7"/>
      <c r="AP104" s="1"/>
      <c r="AQ104" s="52"/>
      <c r="AR104" s="1"/>
      <c r="AV104" s="52"/>
      <c r="AW104" s="52"/>
      <c r="AX104" s="52"/>
      <c r="AY104" s="52"/>
      <c r="AZ104" s="52"/>
      <c r="BA104" s="52"/>
      <c r="BB104" s="52"/>
      <c r="BC104" s="52"/>
      <c r="BD104" s="52"/>
      <c r="BE104" s="52"/>
      <c r="BF104" s="52"/>
      <c r="BG104" s="52"/>
      <c r="BH104" s="52"/>
      <c r="BM104" s="52" t="e">
        <f>#REF!+W104</f>
        <v>#REF!</v>
      </c>
    </row>
    <row r="105" spans="1:65" x14ac:dyDescent="0.25">
      <c r="A105" s="463" t="s">
        <v>4391</v>
      </c>
      <c r="B105" s="463">
        <v>516500</v>
      </c>
      <c r="C105" s="463">
        <v>155126</v>
      </c>
      <c r="D105" s="463" t="s">
        <v>241</v>
      </c>
      <c r="E105" s="463">
        <v>3022048</v>
      </c>
      <c r="F105" s="463" t="s">
        <v>412</v>
      </c>
      <c r="G105" s="463">
        <v>11443</v>
      </c>
      <c r="H105" s="466">
        <v>120777.58</v>
      </c>
      <c r="L105" s="301">
        <f t="shared" si="9"/>
        <v>1</v>
      </c>
      <c r="M105" s="301" t="str">
        <f t="shared" si="10"/>
        <v>2048.EHCP.I03.1</v>
      </c>
      <c r="N105" s="301" t="str">
        <f t="shared" si="11"/>
        <v>11443/516500</v>
      </c>
      <c r="Q105" s="52">
        <v>9968.75</v>
      </c>
      <c r="R105" s="52">
        <v>9968.75</v>
      </c>
      <c r="S105" s="52">
        <v>10084.008</v>
      </c>
      <c r="T105" s="52">
        <v>10084.008</v>
      </c>
      <c r="U105" s="52">
        <v>10084.008</v>
      </c>
      <c r="V105" s="52">
        <v>10084.008</v>
      </c>
      <c r="W105" s="52">
        <v>10084.008</v>
      </c>
      <c r="X105" s="52">
        <v>10084.008</v>
      </c>
      <c r="Y105" s="52">
        <v>10084.008</v>
      </c>
      <c r="Z105" s="52">
        <v>10084.008</v>
      </c>
      <c r="AA105" s="52">
        <v>10084.008</v>
      </c>
      <c r="AB105" s="52">
        <v>10084.008</v>
      </c>
      <c r="AC105" s="52">
        <f t="shared" si="12"/>
        <v>120777.58000000002</v>
      </c>
      <c r="AD105" s="52">
        <f t="shared" si="13"/>
        <v>0</v>
      </c>
      <c r="AE105" s="52" t="s">
        <v>4360</v>
      </c>
      <c r="AF105" s="52"/>
      <c r="AG105" s="52">
        <f t="shared" si="14"/>
        <v>30021.508000000002</v>
      </c>
      <c r="AH105" s="52">
        <f t="shared" si="15"/>
        <v>60273.532000000007</v>
      </c>
      <c r="AI105" s="52">
        <f t="shared" si="16"/>
        <v>90525.556000000011</v>
      </c>
      <c r="AJ105" s="52">
        <f t="shared" si="17"/>
        <v>120777.58000000002</v>
      </c>
      <c r="AK105" s="7"/>
      <c r="AL105" s="7"/>
      <c r="AM105" s="7"/>
      <c r="AN105" s="7"/>
      <c r="AO105" s="7"/>
      <c r="AP105" s="1"/>
      <c r="AQ105" s="52"/>
      <c r="AR105" s="1"/>
      <c r="AV105" s="52"/>
      <c r="AW105" s="52"/>
      <c r="AX105" s="52"/>
      <c r="AY105" s="52"/>
      <c r="AZ105" s="52"/>
      <c r="BA105" s="52"/>
      <c r="BB105" s="52"/>
      <c r="BC105" s="52"/>
      <c r="BD105" s="52"/>
      <c r="BE105" s="52"/>
      <c r="BF105" s="52"/>
      <c r="BG105" s="52"/>
      <c r="BH105" s="52"/>
      <c r="BM105" s="52" t="e">
        <f>#REF!+W105</f>
        <v>#REF!</v>
      </c>
    </row>
    <row r="106" spans="1:65" x14ac:dyDescent="0.25">
      <c r="A106" s="463" t="s">
        <v>4393</v>
      </c>
      <c r="B106" s="463">
        <v>516500</v>
      </c>
      <c r="C106" s="463">
        <v>155126</v>
      </c>
      <c r="D106" s="463" t="s">
        <v>241</v>
      </c>
      <c r="E106" s="463">
        <v>3022048</v>
      </c>
      <c r="F106" s="463" t="s">
        <v>4199</v>
      </c>
      <c r="G106" s="463">
        <v>10265</v>
      </c>
      <c r="H106" s="466">
        <v>1472.5</v>
      </c>
      <c r="L106" s="301">
        <f t="shared" si="9"/>
        <v>2</v>
      </c>
      <c r="M106" s="301" t="str">
        <f t="shared" si="10"/>
        <v>2048.SEN I.I03.2</v>
      </c>
      <c r="N106" s="301" t="str">
        <f t="shared" si="11"/>
        <v>10265/516500</v>
      </c>
      <c r="Q106" s="52">
        <v>122.70833333333333</v>
      </c>
      <c r="R106" s="52">
        <v>122.70833333333333</v>
      </c>
      <c r="S106" s="52">
        <v>122.70833333333333</v>
      </c>
      <c r="T106" s="52">
        <v>122.70833333333333</v>
      </c>
      <c r="U106" s="52">
        <v>122.70833333333333</v>
      </c>
      <c r="V106" s="52">
        <v>122.70833333333333</v>
      </c>
      <c r="W106" s="52">
        <v>122.70833333333333</v>
      </c>
      <c r="X106" s="52">
        <v>122.70833333333333</v>
      </c>
      <c r="Y106" s="52">
        <v>122.70833333333333</v>
      </c>
      <c r="Z106" s="52">
        <v>122.70833333333333</v>
      </c>
      <c r="AA106" s="52">
        <v>122.70833333333333</v>
      </c>
      <c r="AB106" s="52">
        <v>122.70833333333333</v>
      </c>
      <c r="AC106" s="52">
        <f t="shared" si="12"/>
        <v>1472.4999999999998</v>
      </c>
      <c r="AD106" s="52">
        <f t="shared" si="13"/>
        <v>0</v>
      </c>
      <c r="AE106" s="52" t="s">
        <v>4362</v>
      </c>
      <c r="AF106" s="52"/>
      <c r="AG106" s="52">
        <f t="shared" si="14"/>
        <v>368.125</v>
      </c>
      <c r="AH106" s="52">
        <f t="shared" si="15"/>
        <v>736.25</v>
      </c>
      <c r="AI106" s="52">
        <f t="shared" si="16"/>
        <v>1104.375</v>
      </c>
      <c r="AJ106" s="52">
        <f t="shared" si="17"/>
        <v>1472.4999999999998</v>
      </c>
      <c r="AK106" s="7"/>
      <c r="AL106" s="7"/>
      <c r="AM106" s="7"/>
      <c r="AN106" s="7"/>
      <c r="AO106" s="7"/>
      <c r="AP106" s="1"/>
      <c r="AQ106" s="52"/>
      <c r="AR106" s="1"/>
      <c r="AV106" s="52"/>
      <c r="AW106" s="52"/>
      <c r="AX106" s="52"/>
      <c r="AY106" s="52"/>
      <c r="AZ106" s="52"/>
      <c r="BA106" s="52"/>
      <c r="BB106" s="52"/>
      <c r="BC106" s="52"/>
      <c r="BD106" s="52"/>
      <c r="BE106" s="52"/>
      <c r="BF106" s="52"/>
      <c r="BG106" s="52"/>
      <c r="BH106" s="52"/>
      <c r="BM106" s="52" t="e">
        <f>#REF!+W106</f>
        <v>#REF!</v>
      </c>
    </row>
    <row r="107" spans="1:65" x14ac:dyDescent="0.25">
      <c r="A107" s="463" t="s">
        <v>4395</v>
      </c>
      <c r="B107" s="463">
        <v>543965</v>
      </c>
      <c r="C107" s="463">
        <v>400086</v>
      </c>
      <c r="D107" s="463" t="s">
        <v>242</v>
      </c>
      <c r="E107" s="463">
        <v>3023305</v>
      </c>
      <c r="F107" s="463" t="s">
        <v>412</v>
      </c>
      <c r="G107" s="463">
        <v>11431</v>
      </c>
      <c r="H107" s="466">
        <v>38254</v>
      </c>
      <c r="L107" s="301">
        <f t="shared" si="9"/>
        <v>1</v>
      </c>
      <c r="M107" s="301" t="str">
        <f t="shared" si="10"/>
        <v>3305.EHCP.I03.1</v>
      </c>
      <c r="N107" s="301" t="str">
        <f t="shared" si="11"/>
        <v>11431/543965</v>
      </c>
      <c r="Q107" s="52">
        <v>5885.2307692307695</v>
      </c>
      <c r="R107" s="52">
        <v>2942.6153846153848</v>
      </c>
      <c r="S107" s="52">
        <v>2942.6153846153843</v>
      </c>
      <c r="T107" s="52">
        <v>2942.6153846153843</v>
      </c>
      <c r="U107" s="52">
        <v>2942.6153846153843</v>
      </c>
      <c r="V107" s="52">
        <v>2942.6153846153843</v>
      </c>
      <c r="W107" s="52">
        <v>2942.6153846153843</v>
      </c>
      <c r="X107" s="52">
        <v>2942.6153846153843</v>
      </c>
      <c r="Y107" s="52">
        <v>2942.6153846153843</v>
      </c>
      <c r="Z107" s="52">
        <v>2942.6153846153843</v>
      </c>
      <c r="AA107" s="52">
        <v>2942.6153846153843</v>
      </c>
      <c r="AB107" s="52">
        <v>2942.6153846153843</v>
      </c>
      <c r="AC107" s="52">
        <f t="shared" si="12"/>
        <v>38253.999999999993</v>
      </c>
      <c r="AD107" s="52">
        <f t="shared" si="13"/>
        <v>0</v>
      </c>
      <c r="AE107" s="52" t="s">
        <v>4364</v>
      </c>
      <c r="AF107" s="52"/>
      <c r="AG107" s="52">
        <f t="shared" si="14"/>
        <v>11770.461538461539</v>
      </c>
      <c r="AH107" s="52">
        <f t="shared" si="15"/>
        <v>20598.307692307691</v>
      </c>
      <c r="AI107" s="52">
        <f t="shared" si="16"/>
        <v>29426.15384615384</v>
      </c>
      <c r="AJ107" s="52">
        <f t="shared" si="17"/>
        <v>38253.999999999993</v>
      </c>
      <c r="AK107" s="7"/>
      <c r="AL107" s="7"/>
      <c r="AM107" s="7"/>
      <c r="AN107" s="7"/>
      <c r="AO107" s="7"/>
      <c r="AP107" s="1"/>
      <c r="AQ107" s="52"/>
      <c r="AR107" s="1"/>
      <c r="AV107" s="52"/>
      <c r="AW107" s="52"/>
      <c r="AX107" s="52"/>
      <c r="AY107" s="52"/>
      <c r="AZ107" s="52"/>
      <c r="BA107" s="52"/>
      <c r="BB107" s="52"/>
      <c r="BC107" s="52"/>
      <c r="BD107" s="52"/>
      <c r="BE107" s="52"/>
      <c r="BF107" s="52"/>
      <c r="BG107" s="52"/>
      <c r="BH107" s="52"/>
      <c r="BM107" s="52" t="e">
        <f>#REF!+W107</f>
        <v>#REF!</v>
      </c>
    </row>
    <row r="108" spans="1:65" x14ac:dyDescent="0.25">
      <c r="A108" s="463" t="s">
        <v>4397</v>
      </c>
      <c r="B108" s="463">
        <v>543965</v>
      </c>
      <c r="C108" s="463">
        <v>400048</v>
      </c>
      <c r="D108" s="463" t="s">
        <v>243</v>
      </c>
      <c r="E108" s="463">
        <v>3022042</v>
      </c>
      <c r="F108" s="463" t="s">
        <v>412</v>
      </c>
      <c r="G108" s="463">
        <v>11431</v>
      </c>
      <c r="H108" s="466">
        <v>89930</v>
      </c>
      <c r="L108" s="301">
        <f t="shared" si="9"/>
        <v>1</v>
      </c>
      <c r="M108" s="301" t="str">
        <f t="shared" si="10"/>
        <v>2042.EHCP.I03.1</v>
      </c>
      <c r="N108" s="301" t="str">
        <f t="shared" si="11"/>
        <v>11431/543965</v>
      </c>
      <c r="Q108" s="52">
        <v>13835.384615384615</v>
      </c>
      <c r="R108" s="52">
        <v>6917.6923076923076</v>
      </c>
      <c r="S108" s="52">
        <v>6917.6923076923076</v>
      </c>
      <c r="T108" s="52">
        <v>6917.6923076923076</v>
      </c>
      <c r="U108" s="52">
        <v>6917.6923076923076</v>
      </c>
      <c r="V108" s="52">
        <v>6917.6923076923076</v>
      </c>
      <c r="W108" s="52">
        <v>6917.6923076923076</v>
      </c>
      <c r="X108" s="52">
        <v>6917.6923076923076</v>
      </c>
      <c r="Y108" s="52">
        <v>6917.6923076923076</v>
      </c>
      <c r="Z108" s="52">
        <v>6917.6923076923076</v>
      </c>
      <c r="AA108" s="52">
        <v>6917.6923076923076</v>
      </c>
      <c r="AB108" s="52">
        <v>6917.6923076923076</v>
      </c>
      <c r="AC108" s="52">
        <f t="shared" si="12"/>
        <v>89930</v>
      </c>
      <c r="AD108" s="52">
        <f t="shared" si="13"/>
        <v>0</v>
      </c>
      <c r="AE108" s="52" t="s">
        <v>4366</v>
      </c>
      <c r="AF108" s="52"/>
      <c r="AG108" s="52">
        <f t="shared" si="14"/>
        <v>27670.76923076923</v>
      </c>
      <c r="AH108" s="52">
        <f t="shared" si="15"/>
        <v>48423.846153846149</v>
      </c>
      <c r="AI108" s="52">
        <f t="shared" si="16"/>
        <v>69176.923076923063</v>
      </c>
      <c r="AJ108" s="52">
        <f t="shared" si="17"/>
        <v>89930</v>
      </c>
      <c r="AK108" s="7"/>
      <c r="AL108" s="7"/>
      <c r="AM108" s="7"/>
      <c r="AN108" s="7"/>
      <c r="AO108" s="7"/>
      <c r="AP108" s="1"/>
      <c r="AQ108" s="52"/>
      <c r="AR108" s="1"/>
      <c r="AV108" s="52"/>
      <c r="AW108" s="52"/>
      <c r="AX108" s="52"/>
      <c r="AY108" s="52"/>
      <c r="AZ108" s="52"/>
      <c r="BA108" s="52"/>
      <c r="BB108" s="52"/>
      <c r="BC108" s="52"/>
      <c r="BD108" s="52"/>
      <c r="BE108" s="52"/>
      <c r="BF108" s="52"/>
      <c r="BG108" s="52"/>
      <c r="BH108" s="52"/>
      <c r="BM108" s="52" t="e">
        <f>#REF!+W108</f>
        <v>#REF!</v>
      </c>
    </row>
    <row r="109" spans="1:65" x14ac:dyDescent="0.25">
      <c r="A109" s="463" t="s">
        <v>4399</v>
      </c>
      <c r="B109" s="463">
        <v>543965</v>
      </c>
      <c r="C109" s="463">
        <v>400087</v>
      </c>
      <c r="D109" s="463" t="s">
        <v>244</v>
      </c>
      <c r="E109" s="463">
        <v>3022044</v>
      </c>
      <c r="F109" s="463" t="s">
        <v>412</v>
      </c>
      <c r="G109" s="463">
        <v>11431</v>
      </c>
      <c r="H109" s="466">
        <v>10990</v>
      </c>
      <c r="L109" s="301">
        <f t="shared" si="9"/>
        <v>1</v>
      </c>
      <c r="M109" s="301" t="str">
        <f t="shared" si="10"/>
        <v>2044.EHCP.I03.1</v>
      </c>
      <c r="N109" s="301" t="str">
        <f t="shared" si="11"/>
        <v>11431/543965</v>
      </c>
      <c r="Q109" s="52">
        <v>1690.7692307692309</v>
      </c>
      <c r="R109" s="52">
        <v>845.38461538461547</v>
      </c>
      <c r="S109" s="52">
        <v>845.38461538461524</v>
      </c>
      <c r="T109" s="52">
        <v>845.38461538461524</v>
      </c>
      <c r="U109" s="52">
        <v>845.38461538461524</v>
      </c>
      <c r="V109" s="52">
        <v>845.38461538461524</v>
      </c>
      <c r="W109" s="52">
        <v>845.38461538461524</v>
      </c>
      <c r="X109" s="52">
        <v>845.38461538461524</v>
      </c>
      <c r="Y109" s="52">
        <v>845.38461538461524</v>
      </c>
      <c r="Z109" s="52">
        <v>845.38461538461524</v>
      </c>
      <c r="AA109" s="52">
        <v>845.38461538461524</v>
      </c>
      <c r="AB109" s="52">
        <v>845.38461538461524</v>
      </c>
      <c r="AC109" s="52">
        <f t="shared" si="12"/>
        <v>10989.999999999998</v>
      </c>
      <c r="AD109" s="52">
        <f t="shared" si="13"/>
        <v>0</v>
      </c>
      <c r="AE109" s="52" t="s">
        <v>4368</v>
      </c>
      <c r="AF109" s="52"/>
      <c r="AG109" s="52">
        <f t="shared" si="14"/>
        <v>3381.5384615384619</v>
      </c>
      <c r="AH109" s="52">
        <f t="shared" si="15"/>
        <v>5917.6923076923076</v>
      </c>
      <c r="AI109" s="52">
        <f t="shared" si="16"/>
        <v>8453.8461538461524</v>
      </c>
      <c r="AJ109" s="52">
        <f t="shared" si="17"/>
        <v>10989.999999999998</v>
      </c>
      <c r="AK109" s="7"/>
      <c r="AL109" s="7"/>
      <c r="AM109" s="7"/>
      <c r="AN109" s="7"/>
      <c r="AO109" s="7"/>
      <c r="AP109" s="1"/>
      <c r="AQ109" s="52"/>
      <c r="AR109" s="1"/>
      <c r="AV109" s="52"/>
      <c r="AW109" s="52"/>
      <c r="AX109" s="52"/>
      <c r="AY109" s="52"/>
      <c r="AZ109" s="52"/>
      <c r="BA109" s="52"/>
      <c r="BB109" s="52"/>
      <c r="BC109" s="52"/>
      <c r="BD109" s="52"/>
      <c r="BE109" s="52"/>
      <c r="BF109" s="52"/>
      <c r="BG109" s="52"/>
      <c r="BH109" s="52"/>
      <c r="BM109" s="52" t="e">
        <f>#REF!+W109</f>
        <v>#REF!</v>
      </c>
    </row>
    <row r="110" spans="1:65" x14ac:dyDescent="0.25">
      <c r="A110" s="463" t="s">
        <v>4401</v>
      </c>
      <c r="B110" s="463">
        <v>543965</v>
      </c>
      <c r="C110" s="463">
        <v>400088</v>
      </c>
      <c r="D110" s="463" t="s">
        <v>245</v>
      </c>
      <c r="E110" s="463">
        <v>3022043</v>
      </c>
      <c r="F110" s="463" t="s">
        <v>412</v>
      </c>
      <c r="G110" s="463">
        <v>11431</v>
      </c>
      <c r="H110" s="466">
        <v>120048</v>
      </c>
      <c r="L110" s="301">
        <f t="shared" si="9"/>
        <v>1</v>
      </c>
      <c r="M110" s="301" t="str">
        <f t="shared" si="10"/>
        <v>2043.EHCP.I03.1</v>
      </c>
      <c r="N110" s="301" t="str">
        <f t="shared" si="11"/>
        <v>11431/543965</v>
      </c>
      <c r="Q110" s="52">
        <v>18468.923076923078</v>
      </c>
      <c r="R110" s="52">
        <v>9234.461538461539</v>
      </c>
      <c r="S110" s="52">
        <v>9234.4615384615372</v>
      </c>
      <c r="T110" s="52">
        <v>9234.4615384615372</v>
      </c>
      <c r="U110" s="52">
        <v>9234.4615384615372</v>
      </c>
      <c r="V110" s="52">
        <v>9234.4615384615372</v>
      </c>
      <c r="W110" s="52">
        <v>9234.4615384615372</v>
      </c>
      <c r="X110" s="52">
        <v>9234.4615384615372</v>
      </c>
      <c r="Y110" s="52">
        <v>9234.4615384615372</v>
      </c>
      <c r="Z110" s="52">
        <v>9234.4615384615372</v>
      </c>
      <c r="AA110" s="52">
        <v>9234.4615384615372</v>
      </c>
      <c r="AB110" s="52">
        <v>9234.4615384615372</v>
      </c>
      <c r="AC110" s="52">
        <f t="shared" si="12"/>
        <v>120047.99999999997</v>
      </c>
      <c r="AD110" s="52">
        <f t="shared" si="13"/>
        <v>0</v>
      </c>
      <c r="AE110" s="52" t="s">
        <v>4369</v>
      </c>
      <c r="AF110" s="52"/>
      <c r="AG110" s="52">
        <f t="shared" si="14"/>
        <v>36937.846153846156</v>
      </c>
      <c r="AH110" s="52">
        <f t="shared" si="15"/>
        <v>64641.230769230773</v>
      </c>
      <c r="AI110" s="52">
        <f t="shared" si="16"/>
        <v>92344.615384615376</v>
      </c>
      <c r="AJ110" s="52">
        <f t="shared" si="17"/>
        <v>120047.99999999997</v>
      </c>
      <c r="AK110" s="7"/>
      <c r="AL110" s="7"/>
      <c r="AM110" s="7"/>
      <c r="AN110" s="7"/>
      <c r="AO110" s="7"/>
      <c r="AP110" s="1"/>
      <c r="AQ110" s="52"/>
      <c r="AR110" s="1"/>
      <c r="AV110" s="52"/>
      <c r="AW110" s="52"/>
      <c r="AX110" s="52"/>
      <c r="AY110" s="52"/>
      <c r="AZ110" s="52"/>
      <c r="BA110" s="52"/>
      <c r="BB110" s="52"/>
      <c r="BC110" s="52"/>
      <c r="BD110" s="52"/>
      <c r="BE110" s="52"/>
      <c r="BF110" s="52"/>
      <c r="BG110" s="52"/>
      <c r="BH110" s="52"/>
      <c r="BM110" s="52" t="e">
        <f>#REF!+W110</f>
        <v>#REF!</v>
      </c>
    </row>
    <row r="111" spans="1:65" x14ac:dyDescent="0.25">
      <c r="A111" s="463" t="s">
        <v>4948</v>
      </c>
      <c r="B111" s="463">
        <v>543965</v>
      </c>
      <c r="C111" s="463">
        <v>400072</v>
      </c>
      <c r="D111" s="463" t="s">
        <v>63</v>
      </c>
      <c r="E111" s="463">
        <v>3021002</v>
      </c>
      <c r="F111" s="463" t="s">
        <v>412</v>
      </c>
      <c r="G111" s="463">
        <v>11439</v>
      </c>
      <c r="H111" s="466">
        <v>6690.38</v>
      </c>
      <c r="L111" s="301">
        <f t="shared" si="9"/>
        <v>1</v>
      </c>
      <c r="M111" s="301" t="str">
        <f t="shared" si="10"/>
        <v>1002.EHCP.I03.1</v>
      </c>
      <c r="N111" s="301" t="str">
        <f t="shared" si="11"/>
        <v>11439/543965</v>
      </c>
      <c r="Q111" s="52">
        <v>0</v>
      </c>
      <c r="R111" s="52">
        <v>0</v>
      </c>
      <c r="S111" s="52">
        <v>669.03800000000001</v>
      </c>
      <c r="T111" s="52">
        <v>669.03800000000001</v>
      </c>
      <c r="U111" s="52">
        <v>669.03800000000001</v>
      </c>
      <c r="V111" s="52">
        <v>669.03800000000001</v>
      </c>
      <c r="W111" s="52">
        <v>669.03800000000001</v>
      </c>
      <c r="X111" s="52">
        <v>669.03800000000001</v>
      </c>
      <c r="Y111" s="52">
        <v>669.03800000000001</v>
      </c>
      <c r="Z111" s="52">
        <v>669.03800000000001</v>
      </c>
      <c r="AA111" s="52">
        <v>669.03800000000001</v>
      </c>
      <c r="AB111" s="52">
        <v>669.03800000000001</v>
      </c>
      <c r="AC111" s="52">
        <f t="shared" si="12"/>
        <v>6690.380000000001</v>
      </c>
      <c r="AD111" s="52">
        <f t="shared" si="13"/>
        <v>0</v>
      </c>
      <c r="AE111" s="52"/>
      <c r="AF111" s="52"/>
      <c r="AG111" s="52">
        <f t="shared" si="14"/>
        <v>669.03800000000001</v>
      </c>
      <c r="AH111" s="52">
        <f t="shared" si="15"/>
        <v>2676.152</v>
      </c>
      <c r="AI111" s="52">
        <f t="shared" si="16"/>
        <v>4683.2659999999996</v>
      </c>
      <c r="AJ111" s="52">
        <f t="shared" si="17"/>
        <v>6690.380000000001</v>
      </c>
      <c r="AK111" s="7"/>
      <c r="AL111" s="7"/>
      <c r="AM111" s="7"/>
      <c r="AN111" s="7"/>
      <c r="AO111" s="7"/>
      <c r="AP111" s="1"/>
      <c r="AQ111" s="52"/>
      <c r="AR111" s="1"/>
      <c r="AV111" s="52"/>
      <c r="AW111" s="52"/>
      <c r="AX111" s="52"/>
      <c r="AY111" s="52"/>
      <c r="AZ111" s="52"/>
      <c r="BA111" s="52"/>
      <c r="BB111" s="52"/>
      <c r="BC111" s="52"/>
      <c r="BD111" s="52"/>
      <c r="BE111" s="52"/>
      <c r="BF111" s="52"/>
      <c r="BG111" s="52"/>
      <c r="BH111" s="52"/>
      <c r="BM111" s="52"/>
    </row>
    <row r="112" spans="1:65" x14ac:dyDescent="0.25">
      <c r="A112" s="463" t="s">
        <v>4403</v>
      </c>
      <c r="B112" s="463">
        <v>543965</v>
      </c>
      <c r="C112" s="463">
        <v>400072</v>
      </c>
      <c r="D112" s="463" t="s">
        <v>63</v>
      </c>
      <c r="E112" s="463">
        <v>3021002</v>
      </c>
      <c r="F112" s="463" t="s">
        <v>4199</v>
      </c>
      <c r="G112" s="463">
        <v>10265</v>
      </c>
      <c r="H112" s="466">
        <v>16082.805</v>
      </c>
      <c r="L112" s="301">
        <f t="shared" si="9"/>
        <v>2</v>
      </c>
      <c r="M112" s="301" t="str">
        <f t="shared" si="10"/>
        <v>1002.SEN I.I03.2</v>
      </c>
      <c r="N112" s="301" t="str">
        <f t="shared" si="11"/>
        <v>10265/543965</v>
      </c>
      <c r="Q112" s="52">
        <v>2023.9430769230771</v>
      </c>
      <c r="R112" s="52">
        <v>1011.9715384615386</v>
      </c>
      <c r="S112" s="52">
        <v>1304.6890384615385</v>
      </c>
      <c r="T112" s="52">
        <v>1304.6890384615385</v>
      </c>
      <c r="U112" s="52">
        <v>1304.6890384615385</v>
      </c>
      <c r="V112" s="52">
        <v>1304.6890384615385</v>
      </c>
      <c r="W112" s="52">
        <v>1304.6890384615385</v>
      </c>
      <c r="X112" s="52">
        <v>1304.6890384615385</v>
      </c>
      <c r="Y112" s="52">
        <v>1304.6890384615385</v>
      </c>
      <c r="Z112" s="52">
        <v>1304.6890384615385</v>
      </c>
      <c r="AA112" s="52">
        <v>1304.6890384615385</v>
      </c>
      <c r="AB112" s="52">
        <v>1304.6890384615385</v>
      </c>
      <c r="AC112" s="52">
        <f t="shared" si="12"/>
        <v>16082.804999999997</v>
      </c>
      <c r="AD112" s="52">
        <f t="shared" si="13"/>
        <v>0</v>
      </c>
      <c r="AE112" s="52" t="s">
        <v>4371</v>
      </c>
      <c r="AF112" s="52"/>
      <c r="AG112" s="52">
        <f t="shared" si="14"/>
        <v>4340.603653846154</v>
      </c>
      <c r="AH112" s="52">
        <f t="shared" si="15"/>
        <v>8254.6707692307682</v>
      </c>
      <c r="AI112" s="52">
        <f t="shared" si="16"/>
        <v>12168.737884615382</v>
      </c>
      <c r="AJ112" s="52">
        <f t="shared" si="17"/>
        <v>16082.804999999997</v>
      </c>
      <c r="AK112" s="7"/>
      <c r="AL112" s="7"/>
      <c r="AM112" s="7"/>
      <c r="AN112" s="7"/>
      <c r="AO112" s="7"/>
      <c r="AP112" s="1"/>
      <c r="AQ112" s="52"/>
      <c r="AR112" s="1"/>
      <c r="AV112" s="52"/>
      <c r="AW112" s="52"/>
      <c r="AX112" s="52"/>
      <c r="AY112" s="52"/>
      <c r="AZ112" s="52"/>
      <c r="BA112" s="52"/>
      <c r="BB112" s="52"/>
      <c r="BC112" s="52"/>
      <c r="BD112" s="52"/>
      <c r="BE112" s="52"/>
      <c r="BF112" s="52"/>
      <c r="BG112" s="52"/>
      <c r="BH112" s="52"/>
      <c r="BM112" s="52" t="e">
        <f>#REF!+W112</f>
        <v>#REF!</v>
      </c>
    </row>
    <row r="113" spans="1:65" x14ac:dyDescent="0.25">
      <c r="A113" s="463" t="s">
        <v>4405</v>
      </c>
      <c r="B113" s="463">
        <v>543965</v>
      </c>
      <c r="C113" s="463">
        <v>158733</v>
      </c>
      <c r="D113" s="463" t="s">
        <v>246</v>
      </c>
      <c r="E113" s="463">
        <v>3022053</v>
      </c>
      <c r="F113" s="463" t="s">
        <v>412</v>
      </c>
      <c r="G113" s="463">
        <v>11431</v>
      </c>
      <c r="H113" s="466">
        <v>10990</v>
      </c>
      <c r="L113" s="301">
        <f t="shared" si="9"/>
        <v>1</v>
      </c>
      <c r="M113" s="301" t="str">
        <f t="shared" si="10"/>
        <v>2053.EHCP.I03.1</v>
      </c>
      <c r="N113" s="301" t="str">
        <f t="shared" si="11"/>
        <v>11431/543965</v>
      </c>
      <c r="Q113" s="52">
        <v>1690.7692307692309</v>
      </c>
      <c r="R113" s="52">
        <v>845.38461538461547</v>
      </c>
      <c r="S113" s="52">
        <v>845.38461538461524</v>
      </c>
      <c r="T113" s="52">
        <v>845.38461538461524</v>
      </c>
      <c r="U113" s="52">
        <v>845.38461538461524</v>
      </c>
      <c r="V113" s="52">
        <v>845.38461538461524</v>
      </c>
      <c r="W113" s="52">
        <v>845.38461538461524</v>
      </c>
      <c r="X113" s="52">
        <v>845.38461538461524</v>
      </c>
      <c r="Y113" s="52">
        <v>845.38461538461524</v>
      </c>
      <c r="Z113" s="52">
        <v>845.38461538461524</v>
      </c>
      <c r="AA113" s="52">
        <v>845.38461538461524</v>
      </c>
      <c r="AB113" s="52">
        <v>845.38461538461524</v>
      </c>
      <c r="AC113" s="52">
        <f t="shared" si="12"/>
        <v>10989.999999999998</v>
      </c>
      <c r="AD113" s="52">
        <f t="shared" si="13"/>
        <v>0</v>
      </c>
      <c r="AE113" s="52" t="s">
        <v>4373</v>
      </c>
      <c r="AF113" s="52"/>
      <c r="AG113" s="52">
        <f t="shared" si="14"/>
        <v>3381.5384615384619</v>
      </c>
      <c r="AH113" s="52">
        <f t="shared" si="15"/>
        <v>5917.6923076923076</v>
      </c>
      <c r="AI113" s="52">
        <f t="shared" si="16"/>
        <v>8453.8461538461524</v>
      </c>
      <c r="AJ113" s="52">
        <f t="shared" si="17"/>
        <v>10989.999999999998</v>
      </c>
      <c r="AK113" s="7"/>
      <c r="AL113" s="7"/>
      <c r="AM113" s="7"/>
      <c r="AN113" s="7"/>
      <c r="AO113" s="7"/>
      <c r="AP113" s="1"/>
      <c r="AQ113" s="52"/>
      <c r="AR113" s="1"/>
      <c r="AV113" s="52"/>
      <c r="AW113" s="52"/>
      <c r="AX113" s="52"/>
      <c r="AY113" s="52"/>
      <c r="AZ113" s="52"/>
      <c r="BA113" s="52"/>
      <c r="BB113" s="52"/>
      <c r="BC113" s="52"/>
      <c r="BD113" s="52"/>
      <c r="BE113" s="52"/>
      <c r="BF113" s="52"/>
      <c r="BG113" s="52"/>
      <c r="BH113" s="52"/>
      <c r="BM113" s="52" t="e">
        <f>#REF!+W113</f>
        <v>#REF!</v>
      </c>
    </row>
    <row r="114" spans="1:65" x14ac:dyDescent="0.25">
      <c r="A114" s="463" t="s">
        <v>4405</v>
      </c>
      <c r="B114" s="463">
        <v>543965</v>
      </c>
      <c r="C114" s="463">
        <v>158733</v>
      </c>
      <c r="D114" s="463" t="s">
        <v>246</v>
      </c>
      <c r="E114" s="463">
        <v>3022053</v>
      </c>
      <c r="F114" s="463" t="s">
        <v>412</v>
      </c>
      <c r="G114" s="463">
        <v>11436</v>
      </c>
      <c r="H114" s="466">
        <v>4123</v>
      </c>
      <c r="L114" s="301">
        <f t="shared" si="9"/>
        <v>2</v>
      </c>
      <c r="M114" s="301" t="str">
        <f t="shared" si="10"/>
        <v>2053.EHCP.I03.2</v>
      </c>
      <c r="N114" s="301" t="str">
        <f t="shared" si="11"/>
        <v>11436/543965</v>
      </c>
      <c r="Q114" s="52">
        <v>1902.9230769230771</v>
      </c>
      <c r="R114" s="52">
        <v>951.46153846153857</v>
      </c>
      <c r="S114" s="52">
        <v>126.86153846153843</v>
      </c>
      <c r="T114" s="52">
        <v>126.86153846153843</v>
      </c>
      <c r="U114" s="52">
        <v>126.86153846153843</v>
      </c>
      <c r="V114" s="52">
        <v>126.86153846153843</v>
      </c>
      <c r="W114" s="52">
        <v>126.86153846153843</v>
      </c>
      <c r="X114" s="52">
        <v>126.86153846153843</v>
      </c>
      <c r="Y114" s="52">
        <v>126.86153846153843</v>
      </c>
      <c r="Z114" s="52">
        <v>126.86153846153843</v>
      </c>
      <c r="AA114" s="52">
        <v>126.86153846153843</v>
      </c>
      <c r="AB114" s="52">
        <v>126.86153846153843</v>
      </c>
      <c r="AC114" s="52">
        <f t="shared" si="12"/>
        <v>4123.0000000000018</v>
      </c>
      <c r="AD114" s="52">
        <f t="shared" si="13"/>
        <v>0</v>
      </c>
      <c r="AE114" s="52" t="s">
        <v>4374</v>
      </c>
      <c r="AF114" s="52"/>
      <c r="AG114" s="52">
        <f t="shared" si="14"/>
        <v>2981.2461538461539</v>
      </c>
      <c r="AH114" s="52">
        <f t="shared" si="15"/>
        <v>3361.8307692307699</v>
      </c>
      <c r="AI114" s="52">
        <f t="shared" si="16"/>
        <v>3742.4153846153858</v>
      </c>
      <c r="AJ114" s="52">
        <f t="shared" si="17"/>
        <v>4123.0000000000018</v>
      </c>
      <c r="AK114" s="7"/>
      <c r="AL114" s="7"/>
      <c r="AM114" s="7"/>
      <c r="AN114" s="7"/>
      <c r="AO114" s="7"/>
      <c r="AP114" s="1"/>
      <c r="AQ114" s="52"/>
      <c r="AR114" s="1"/>
      <c r="AV114" s="52"/>
      <c r="AW114" s="52"/>
      <c r="AX114" s="52"/>
      <c r="AY114" s="52"/>
      <c r="AZ114" s="52"/>
      <c r="BA114" s="52"/>
      <c r="BB114" s="52"/>
      <c r="BC114" s="52"/>
      <c r="BD114" s="52"/>
      <c r="BE114" s="52"/>
      <c r="BF114" s="52"/>
      <c r="BG114" s="52"/>
      <c r="BH114" s="52"/>
      <c r="BM114" s="52" t="e">
        <f>#REF!+W114</f>
        <v>#REF!</v>
      </c>
    </row>
    <row r="115" spans="1:65" x14ac:dyDescent="0.25">
      <c r="A115" s="463" t="s">
        <v>4408</v>
      </c>
      <c r="B115" s="463">
        <v>543965</v>
      </c>
      <c r="C115" s="463">
        <v>400089</v>
      </c>
      <c r="D115" s="463" t="s">
        <v>247</v>
      </c>
      <c r="E115" s="463">
        <v>3022045</v>
      </c>
      <c r="F115" s="463" t="s">
        <v>412</v>
      </c>
      <c r="G115" s="463">
        <v>11431</v>
      </c>
      <c r="H115" s="466">
        <v>76956.739999999991</v>
      </c>
      <c r="L115" s="301">
        <f t="shared" si="9"/>
        <v>1</v>
      </c>
      <c r="M115" s="301" t="str">
        <f t="shared" si="10"/>
        <v>2045.EHCP.I03.1</v>
      </c>
      <c r="N115" s="301" t="str">
        <f t="shared" si="11"/>
        <v>11431/543965</v>
      </c>
      <c r="Q115" s="52">
        <v>8453.8461538461543</v>
      </c>
      <c r="R115" s="52">
        <v>4226.9230769230771</v>
      </c>
      <c r="S115" s="52">
        <v>6427.5970769230753</v>
      </c>
      <c r="T115" s="52">
        <v>6427.5970769230753</v>
      </c>
      <c r="U115" s="52">
        <v>6427.5970769230753</v>
      </c>
      <c r="V115" s="52">
        <v>6427.5970769230753</v>
      </c>
      <c r="W115" s="52">
        <v>6427.5970769230753</v>
      </c>
      <c r="X115" s="52">
        <v>6427.5970769230753</v>
      </c>
      <c r="Y115" s="52">
        <v>6427.5970769230753</v>
      </c>
      <c r="Z115" s="52">
        <v>6427.5970769230753</v>
      </c>
      <c r="AA115" s="52">
        <v>6427.5970769230753</v>
      </c>
      <c r="AB115" s="52">
        <v>6427.5970769230753</v>
      </c>
      <c r="AC115" s="52">
        <f t="shared" si="12"/>
        <v>76956.739999999991</v>
      </c>
      <c r="AD115" s="52">
        <f t="shared" si="13"/>
        <v>0</v>
      </c>
      <c r="AE115" s="52" t="s">
        <v>4376</v>
      </c>
      <c r="AF115" s="52"/>
      <c r="AG115" s="52">
        <f t="shared" si="14"/>
        <v>19108.366307692304</v>
      </c>
      <c r="AH115" s="52">
        <f t="shared" si="15"/>
        <v>38391.157538461535</v>
      </c>
      <c r="AI115" s="52">
        <f t="shared" si="16"/>
        <v>57673.948769230767</v>
      </c>
      <c r="AJ115" s="52">
        <f t="shared" si="17"/>
        <v>76956.739999999991</v>
      </c>
      <c r="AK115" s="7"/>
      <c r="AL115" s="7"/>
      <c r="AM115" s="7"/>
      <c r="AN115" s="7"/>
      <c r="AO115" s="7"/>
      <c r="AP115" s="1"/>
      <c r="AQ115" s="52"/>
      <c r="AR115" s="1"/>
      <c r="AV115" s="52"/>
      <c r="AW115" s="52"/>
      <c r="AX115" s="52"/>
      <c r="AY115" s="52"/>
      <c r="AZ115" s="52"/>
      <c r="BA115" s="52"/>
      <c r="BB115" s="52"/>
      <c r="BC115" s="52"/>
      <c r="BD115" s="52"/>
      <c r="BE115" s="52"/>
      <c r="BF115" s="52"/>
      <c r="BG115" s="52"/>
      <c r="BH115" s="52"/>
      <c r="BM115" s="52" t="e">
        <f>#REF!+W115</f>
        <v>#REF!</v>
      </c>
    </row>
    <row r="116" spans="1:65" x14ac:dyDescent="0.25">
      <c r="A116" s="463" t="s">
        <v>4408</v>
      </c>
      <c r="B116" s="463">
        <v>543965</v>
      </c>
      <c r="C116" s="463">
        <v>400089</v>
      </c>
      <c r="D116" s="463" t="s">
        <v>247</v>
      </c>
      <c r="E116" s="463">
        <v>3022045</v>
      </c>
      <c r="F116" s="463" t="s">
        <v>412</v>
      </c>
      <c r="G116" s="463">
        <v>11436</v>
      </c>
      <c r="H116" s="466">
        <v>1546.13</v>
      </c>
      <c r="L116" s="301">
        <f t="shared" si="9"/>
        <v>2</v>
      </c>
      <c r="M116" s="301" t="str">
        <f t="shared" si="10"/>
        <v>2045.EHCP.I03.2</v>
      </c>
      <c r="N116" s="301" t="str">
        <f t="shared" si="11"/>
        <v>11436/543965</v>
      </c>
      <c r="Q116" s="52">
        <v>0</v>
      </c>
      <c r="R116" s="52">
        <v>0</v>
      </c>
      <c r="S116" s="52">
        <v>154.613</v>
      </c>
      <c r="T116" s="52">
        <v>154.613</v>
      </c>
      <c r="U116" s="52">
        <v>154.613</v>
      </c>
      <c r="V116" s="52">
        <v>154.613</v>
      </c>
      <c r="W116" s="52">
        <v>154.613</v>
      </c>
      <c r="X116" s="52">
        <v>154.613</v>
      </c>
      <c r="Y116" s="52">
        <v>154.613</v>
      </c>
      <c r="Z116" s="52">
        <v>154.613</v>
      </c>
      <c r="AA116" s="52">
        <v>154.613</v>
      </c>
      <c r="AB116" s="52">
        <v>154.613</v>
      </c>
      <c r="AC116" s="52">
        <f t="shared" si="12"/>
        <v>1546.1300000000003</v>
      </c>
      <c r="AD116" s="52">
        <f t="shared" si="13"/>
        <v>0</v>
      </c>
      <c r="AE116" s="52"/>
      <c r="AF116" s="52"/>
      <c r="AG116" s="52">
        <f t="shared" si="14"/>
        <v>154.613</v>
      </c>
      <c r="AH116" s="52">
        <f t="shared" si="15"/>
        <v>618.452</v>
      </c>
      <c r="AI116" s="52">
        <f t="shared" si="16"/>
        <v>1082.2910000000002</v>
      </c>
      <c r="AJ116" s="52">
        <f t="shared" si="17"/>
        <v>1546.1300000000003</v>
      </c>
      <c r="AK116" s="7"/>
      <c r="AL116" s="7"/>
      <c r="AM116" s="7"/>
      <c r="AN116" s="7"/>
      <c r="AO116" s="7"/>
      <c r="AP116" s="1"/>
      <c r="AQ116" s="52"/>
      <c r="AR116" s="1"/>
      <c r="AV116" s="52"/>
      <c r="AW116" s="52"/>
      <c r="AX116" s="52"/>
      <c r="AY116" s="52"/>
      <c r="AZ116" s="52"/>
      <c r="BA116" s="52"/>
      <c r="BB116" s="52"/>
      <c r="BC116" s="52"/>
      <c r="BD116" s="52"/>
      <c r="BE116" s="52"/>
      <c r="BF116" s="52"/>
      <c r="BG116" s="52"/>
      <c r="BH116" s="52"/>
      <c r="BM116" s="52"/>
    </row>
    <row r="117" spans="1:65" x14ac:dyDescent="0.25">
      <c r="A117" s="463" t="s">
        <v>4411</v>
      </c>
      <c r="B117" s="463">
        <v>543965</v>
      </c>
      <c r="C117" s="463">
        <v>400034</v>
      </c>
      <c r="D117" s="463" t="s">
        <v>67</v>
      </c>
      <c r="E117" s="463">
        <v>3027005</v>
      </c>
      <c r="F117" s="463" t="s">
        <v>71</v>
      </c>
      <c r="G117" s="463">
        <v>11433</v>
      </c>
      <c r="H117" s="466">
        <v>1501898</v>
      </c>
      <c r="L117" s="301">
        <f t="shared" si="9"/>
        <v>1</v>
      </c>
      <c r="M117" s="301" t="str">
        <f t="shared" si="10"/>
        <v>7005.Speci.I03.1</v>
      </c>
      <c r="N117" s="301" t="str">
        <f t="shared" si="11"/>
        <v>11433/543965</v>
      </c>
      <c r="Q117" s="52">
        <v>228886.76923076925</v>
      </c>
      <c r="R117" s="52">
        <v>114443.38461538462</v>
      </c>
      <c r="S117" s="52">
        <v>115856.7846153846</v>
      </c>
      <c r="T117" s="52">
        <v>115856.7846153846</v>
      </c>
      <c r="U117" s="52">
        <v>115856.7846153846</v>
      </c>
      <c r="V117" s="52">
        <v>115856.7846153846</v>
      </c>
      <c r="W117" s="52">
        <v>115856.7846153846</v>
      </c>
      <c r="X117" s="52">
        <v>115856.7846153846</v>
      </c>
      <c r="Y117" s="52">
        <v>115856.7846153846</v>
      </c>
      <c r="Z117" s="52">
        <v>115856.7846153846</v>
      </c>
      <c r="AA117" s="52">
        <v>115856.7846153846</v>
      </c>
      <c r="AB117" s="52">
        <v>115856.7846153846</v>
      </c>
      <c r="AC117" s="52">
        <f t="shared" si="12"/>
        <v>1501898.0000000002</v>
      </c>
      <c r="AD117" s="52">
        <f t="shared" si="13"/>
        <v>0</v>
      </c>
      <c r="AE117" s="52" t="s">
        <v>4378</v>
      </c>
      <c r="AF117" s="52"/>
      <c r="AG117" s="52">
        <f t="shared" si="14"/>
        <v>459186.93846153846</v>
      </c>
      <c r="AH117" s="52">
        <f t="shared" si="15"/>
        <v>806757.29230769235</v>
      </c>
      <c r="AI117" s="52">
        <f t="shared" si="16"/>
        <v>1154327.6461538463</v>
      </c>
      <c r="AJ117" s="52">
        <f t="shared" si="17"/>
        <v>1501898.0000000002</v>
      </c>
      <c r="AK117" s="7"/>
      <c r="AL117" s="7"/>
      <c r="AM117" s="7"/>
      <c r="AN117" s="7"/>
      <c r="AO117" s="7"/>
      <c r="AP117" s="1"/>
      <c r="AQ117" s="52"/>
      <c r="AR117" s="1"/>
      <c r="AV117" s="52"/>
      <c r="AW117" s="52"/>
      <c r="AX117" s="52"/>
      <c r="AY117" s="52"/>
      <c r="AZ117" s="52"/>
      <c r="BA117" s="52"/>
      <c r="BB117" s="52"/>
      <c r="BC117" s="52"/>
      <c r="BD117" s="52"/>
      <c r="BE117" s="52"/>
      <c r="BF117" s="52"/>
      <c r="BG117" s="52"/>
      <c r="BH117" s="52"/>
      <c r="BM117" s="52" t="e">
        <f>#REF!+W117</f>
        <v>#REF!</v>
      </c>
    </row>
    <row r="118" spans="1:65" x14ac:dyDescent="0.25">
      <c r="A118" s="463" t="s">
        <v>4413</v>
      </c>
      <c r="B118" s="463">
        <v>516500</v>
      </c>
      <c r="C118" s="463">
        <v>157308</v>
      </c>
      <c r="D118" s="463" t="s">
        <v>78</v>
      </c>
      <c r="E118" s="463">
        <v>3025950</v>
      </c>
      <c r="F118" s="463" t="s">
        <v>71</v>
      </c>
      <c r="G118" s="463">
        <v>11491</v>
      </c>
      <c r="H118" s="466">
        <v>658391.66999999993</v>
      </c>
      <c r="L118" s="301">
        <f t="shared" si="9"/>
        <v>1</v>
      </c>
      <c r="M118" s="301" t="str">
        <f t="shared" si="10"/>
        <v>5950.Speci.I03.1</v>
      </c>
      <c r="N118" s="301" t="str">
        <f t="shared" si="11"/>
        <v>11491/516500</v>
      </c>
      <c r="Q118" s="52">
        <v>52580.555833333325</v>
      </c>
      <c r="R118" s="52">
        <v>52580.555833333325</v>
      </c>
      <c r="S118" s="52">
        <v>55323.055833333325</v>
      </c>
      <c r="T118" s="52">
        <v>55323.055833333325</v>
      </c>
      <c r="U118" s="52">
        <v>55323.055833333325</v>
      </c>
      <c r="V118" s="52">
        <v>55323.055833333325</v>
      </c>
      <c r="W118" s="52">
        <v>55323.055833333325</v>
      </c>
      <c r="X118" s="52">
        <v>55323.055833333325</v>
      </c>
      <c r="Y118" s="52">
        <v>55323.055833333325</v>
      </c>
      <c r="Z118" s="52">
        <v>55323.055833333325</v>
      </c>
      <c r="AA118" s="52">
        <v>55323.055833333325</v>
      </c>
      <c r="AB118" s="52">
        <v>55323.055833333325</v>
      </c>
      <c r="AC118" s="52">
        <f t="shared" si="12"/>
        <v>658391.66999999993</v>
      </c>
      <c r="AD118" s="52">
        <f t="shared" si="13"/>
        <v>0</v>
      </c>
      <c r="AE118" s="52" t="s">
        <v>4380</v>
      </c>
      <c r="AF118" s="52"/>
      <c r="AG118" s="52">
        <f t="shared" si="14"/>
        <v>160484.16749999998</v>
      </c>
      <c r="AH118" s="52">
        <f t="shared" si="15"/>
        <v>326453.33499999996</v>
      </c>
      <c r="AI118" s="52">
        <f t="shared" si="16"/>
        <v>492422.5025</v>
      </c>
      <c r="AJ118" s="52">
        <f t="shared" si="17"/>
        <v>658391.66999999993</v>
      </c>
      <c r="AK118" s="7"/>
      <c r="AL118" s="7"/>
      <c r="AM118" s="7"/>
      <c r="AN118" s="7"/>
      <c r="AO118" s="7"/>
      <c r="AP118" s="1"/>
      <c r="AQ118" s="52"/>
      <c r="AR118" s="1"/>
      <c r="AV118" s="52"/>
      <c r="AW118" s="52"/>
      <c r="AX118" s="52"/>
      <c r="AY118" s="52"/>
      <c r="AZ118" s="52"/>
      <c r="BA118" s="52"/>
      <c r="BB118" s="52"/>
      <c r="BC118" s="52"/>
      <c r="BD118" s="52"/>
      <c r="BE118" s="52"/>
      <c r="BF118" s="52"/>
      <c r="BG118" s="52"/>
      <c r="BH118" s="52"/>
      <c r="BM118" s="52" t="e">
        <f>#REF!+W118</f>
        <v>#REF!</v>
      </c>
    </row>
    <row r="119" spans="1:65" x14ac:dyDescent="0.25">
      <c r="A119" s="463" t="s">
        <v>4415</v>
      </c>
      <c r="B119" s="463">
        <v>516500</v>
      </c>
      <c r="C119" s="463">
        <v>156901</v>
      </c>
      <c r="D119" s="463" t="s">
        <v>80</v>
      </c>
      <c r="E119" s="463">
        <v>3027000</v>
      </c>
      <c r="F119" s="463" t="s">
        <v>71</v>
      </c>
      <c r="G119" s="463">
        <v>11491</v>
      </c>
      <c r="H119" s="466">
        <v>2523751.3366666669</v>
      </c>
      <c r="L119" s="301">
        <f t="shared" si="9"/>
        <v>1</v>
      </c>
      <c r="M119" s="301" t="str">
        <f t="shared" si="10"/>
        <v>7000.Speci.I03.1</v>
      </c>
      <c r="N119" s="301" t="str">
        <f t="shared" si="11"/>
        <v>11491/516500</v>
      </c>
      <c r="Q119" s="52">
        <v>208919.75</v>
      </c>
      <c r="R119" s="52">
        <v>208919.75</v>
      </c>
      <c r="S119" s="52">
        <v>210591.18366666668</v>
      </c>
      <c r="T119" s="52">
        <v>210591.18366666668</v>
      </c>
      <c r="U119" s="52">
        <v>210591.18366666668</v>
      </c>
      <c r="V119" s="52">
        <v>210591.18366666668</v>
      </c>
      <c r="W119" s="52">
        <v>210591.18366666668</v>
      </c>
      <c r="X119" s="52">
        <v>210591.18366666668</v>
      </c>
      <c r="Y119" s="52">
        <v>210591.18366666668</v>
      </c>
      <c r="Z119" s="52">
        <v>210591.18366666668</v>
      </c>
      <c r="AA119" s="52">
        <v>210591.18366666668</v>
      </c>
      <c r="AB119" s="52">
        <v>210591.18366666668</v>
      </c>
      <c r="AC119" s="52">
        <f t="shared" si="12"/>
        <v>2523751.3366666669</v>
      </c>
      <c r="AD119" s="52">
        <f t="shared" si="13"/>
        <v>0</v>
      </c>
      <c r="AE119" s="52" t="s">
        <v>4382</v>
      </c>
      <c r="AF119" s="52"/>
      <c r="AG119" s="52">
        <f t="shared" si="14"/>
        <v>628430.68366666674</v>
      </c>
      <c r="AH119" s="52">
        <f t="shared" si="15"/>
        <v>1260204.2346666669</v>
      </c>
      <c r="AI119" s="52">
        <f t="shared" si="16"/>
        <v>1891977.7856666672</v>
      </c>
      <c r="AJ119" s="52">
        <f t="shared" si="17"/>
        <v>2523751.3366666669</v>
      </c>
      <c r="AK119" s="7"/>
      <c r="AL119" s="7"/>
      <c r="AM119" s="7"/>
      <c r="AN119" s="7"/>
      <c r="AO119" s="7"/>
      <c r="AP119" s="1"/>
      <c r="AQ119" s="52"/>
      <c r="AR119" s="1"/>
      <c r="AV119" s="52"/>
      <c r="AW119" s="52"/>
      <c r="AX119" s="52"/>
      <c r="AY119" s="52"/>
      <c r="AZ119" s="52"/>
      <c r="BA119" s="52"/>
      <c r="BB119" s="52"/>
      <c r="BC119" s="52"/>
      <c r="BD119" s="52"/>
      <c r="BE119" s="52"/>
      <c r="BF119" s="52"/>
      <c r="BG119" s="52"/>
      <c r="BH119" s="52"/>
      <c r="BM119" s="52" t="e">
        <f>#REF!+W119</f>
        <v>#REF!</v>
      </c>
    </row>
    <row r="120" spans="1:65" x14ac:dyDescent="0.25">
      <c r="A120" s="463" t="s">
        <v>4417</v>
      </c>
      <c r="B120" s="463">
        <v>543965</v>
      </c>
      <c r="C120" s="463">
        <v>400091</v>
      </c>
      <c r="D120" s="463" t="s">
        <v>74</v>
      </c>
      <c r="E120" s="463">
        <v>3027009</v>
      </c>
      <c r="F120" s="463" t="s">
        <v>71</v>
      </c>
      <c r="G120" s="463">
        <v>11433</v>
      </c>
      <c r="H120" s="466">
        <v>1857639.2400000002</v>
      </c>
      <c r="L120" s="301">
        <f t="shared" si="9"/>
        <v>1</v>
      </c>
      <c r="M120" s="301" t="str">
        <f t="shared" si="10"/>
        <v>7009.Speci.I03.1</v>
      </c>
      <c r="N120" s="301" t="str">
        <f t="shared" si="11"/>
        <v>11433/543965</v>
      </c>
      <c r="Q120" s="52">
        <v>289930</v>
      </c>
      <c r="R120" s="52">
        <v>144965</v>
      </c>
      <c r="S120" s="52">
        <v>142274.42400000003</v>
      </c>
      <c r="T120" s="52">
        <v>142274.42400000003</v>
      </c>
      <c r="U120" s="52">
        <v>142274.42400000003</v>
      </c>
      <c r="V120" s="52">
        <v>142274.42400000003</v>
      </c>
      <c r="W120" s="52">
        <v>142274.42400000003</v>
      </c>
      <c r="X120" s="52">
        <v>142274.42400000003</v>
      </c>
      <c r="Y120" s="52">
        <v>142274.42400000003</v>
      </c>
      <c r="Z120" s="52">
        <v>142274.42400000003</v>
      </c>
      <c r="AA120" s="52">
        <v>142274.42400000003</v>
      </c>
      <c r="AB120" s="52">
        <v>142274.42400000003</v>
      </c>
      <c r="AC120" s="52">
        <f t="shared" si="12"/>
        <v>1857639.2400000007</v>
      </c>
      <c r="AD120" s="52">
        <f t="shared" si="13"/>
        <v>0</v>
      </c>
      <c r="AE120" s="52" t="s">
        <v>4384</v>
      </c>
      <c r="AF120" s="52"/>
      <c r="AG120" s="52">
        <f t="shared" si="14"/>
        <v>577169.424</v>
      </c>
      <c r="AH120" s="52">
        <f t="shared" si="15"/>
        <v>1003992.696</v>
      </c>
      <c r="AI120" s="52">
        <f t="shared" si="16"/>
        <v>1430815.9680000003</v>
      </c>
      <c r="AJ120" s="52">
        <f t="shared" si="17"/>
        <v>1857639.2400000007</v>
      </c>
      <c r="AK120" s="7"/>
      <c r="AL120" s="7"/>
      <c r="AM120" s="7"/>
      <c r="AN120" s="7"/>
      <c r="AO120" s="7"/>
      <c r="AP120" s="1"/>
      <c r="AQ120" s="52"/>
      <c r="AR120" s="1"/>
      <c r="AV120" s="52"/>
      <c r="AW120" s="52"/>
      <c r="AX120" s="52"/>
      <c r="AY120" s="52"/>
      <c r="AZ120" s="52"/>
      <c r="BA120" s="52"/>
      <c r="BB120" s="52"/>
      <c r="BC120" s="52"/>
      <c r="BD120" s="52"/>
      <c r="BE120" s="52"/>
      <c r="BF120" s="52"/>
      <c r="BG120" s="52"/>
      <c r="BH120" s="52"/>
      <c r="BM120" s="52" t="e">
        <f>#REF!+W120</f>
        <v>#REF!</v>
      </c>
    </row>
    <row r="121" spans="1:65" x14ac:dyDescent="0.25">
      <c r="A121" s="463" t="s">
        <v>4419</v>
      </c>
      <c r="B121" s="463">
        <v>543965</v>
      </c>
      <c r="C121" s="463">
        <v>400113</v>
      </c>
      <c r="D121" s="463" t="s">
        <v>248</v>
      </c>
      <c r="E121" s="463">
        <v>3022077</v>
      </c>
      <c r="F121" s="463" t="s">
        <v>4200</v>
      </c>
      <c r="G121" s="463">
        <v>11432</v>
      </c>
      <c r="H121" s="466">
        <v>344080</v>
      </c>
      <c r="L121" s="301">
        <f t="shared" si="9"/>
        <v>1</v>
      </c>
      <c r="M121" s="301" t="str">
        <f t="shared" si="10"/>
        <v>2077.ARPs.I03.1</v>
      </c>
      <c r="N121" s="301" t="str">
        <f t="shared" si="11"/>
        <v>11432/543965</v>
      </c>
      <c r="Q121" s="52">
        <v>52935.384615384617</v>
      </c>
      <c r="R121" s="52">
        <v>26467.692307692309</v>
      </c>
      <c r="S121" s="52">
        <v>26467.692307692305</v>
      </c>
      <c r="T121" s="52">
        <v>26467.692307692305</v>
      </c>
      <c r="U121" s="52">
        <v>26467.692307692305</v>
      </c>
      <c r="V121" s="52">
        <v>26467.692307692305</v>
      </c>
      <c r="W121" s="52">
        <v>26467.692307692305</v>
      </c>
      <c r="X121" s="52">
        <v>26467.692307692305</v>
      </c>
      <c r="Y121" s="52">
        <v>26467.692307692305</v>
      </c>
      <c r="Z121" s="52">
        <v>26467.692307692305</v>
      </c>
      <c r="AA121" s="52">
        <v>26467.692307692305</v>
      </c>
      <c r="AB121" s="52">
        <v>26467.692307692305</v>
      </c>
      <c r="AC121" s="52">
        <f t="shared" si="12"/>
        <v>344080</v>
      </c>
      <c r="AD121" s="52">
        <f t="shared" si="13"/>
        <v>0</v>
      </c>
      <c r="AE121" s="52" t="s">
        <v>4386</v>
      </c>
      <c r="AF121" s="52"/>
      <c r="AG121" s="52">
        <f t="shared" si="14"/>
        <v>105870.76923076922</v>
      </c>
      <c r="AH121" s="52">
        <f t="shared" si="15"/>
        <v>185273.84615384616</v>
      </c>
      <c r="AI121" s="52">
        <f t="shared" si="16"/>
        <v>264676.92307692306</v>
      </c>
      <c r="AJ121" s="52">
        <f t="shared" si="17"/>
        <v>344080</v>
      </c>
      <c r="AK121" s="7"/>
      <c r="AL121" s="7"/>
      <c r="AM121" s="7"/>
      <c r="AN121" s="7"/>
      <c r="AO121" s="7"/>
      <c r="AP121" s="1"/>
      <c r="AQ121" s="52"/>
      <c r="AR121" s="1"/>
      <c r="AV121" s="52"/>
      <c r="AW121" s="52"/>
      <c r="AX121" s="52"/>
      <c r="AY121" s="52"/>
      <c r="AZ121" s="52"/>
      <c r="BA121" s="52"/>
      <c r="BB121" s="52"/>
      <c r="BC121" s="52"/>
      <c r="BD121" s="52"/>
      <c r="BE121" s="52"/>
      <c r="BF121" s="52"/>
      <c r="BG121" s="52"/>
      <c r="BH121" s="52"/>
      <c r="BM121" s="52" t="e">
        <f>#REF!+W121</f>
        <v>#REF!</v>
      </c>
    </row>
    <row r="122" spans="1:65" x14ac:dyDescent="0.25">
      <c r="A122" s="463" t="s">
        <v>4421</v>
      </c>
      <c r="B122" s="463">
        <v>543965</v>
      </c>
      <c r="C122" s="463">
        <v>400113</v>
      </c>
      <c r="D122" s="463" t="s">
        <v>248</v>
      </c>
      <c r="E122" s="463">
        <v>3022077</v>
      </c>
      <c r="F122" s="463" t="s">
        <v>412</v>
      </c>
      <c r="G122" s="463">
        <v>11431</v>
      </c>
      <c r="H122" s="466">
        <v>355648.99666666664</v>
      </c>
      <c r="L122" s="301">
        <f t="shared" si="9"/>
        <v>2</v>
      </c>
      <c r="M122" s="301" t="str">
        <f t="shared" si="10"/>
        <v>2077.EHCP.I03.2</v>
      </c>
      <c r="N122" s="301" t="str">
        <f t="shared" si="11"/>
        <v>11431/543965</v>
      </c>
      <c r="Q122" s="52">
        <v>49634.692307692312</v>
      </c>
      <c r="R122" s="52">
        <v>24817.346153846156</v>
      </c>
      <c r="S122" s="52">
        <v>28119.695820512821</v>
      </c>
      <c r="T122" s="52">
        <v>28119.695820512821</v>
      </c>
      <c r="U122" s="52">
        <v>28119.695820512821</v>
      </c>
      <c r="V122" s="52">
        <v>28119.695820512821</v>
      </c>
      <c r="W122" s="52">
        <v>28119.695820512821</v>
      </c>
      <c r="X122" s="52">
        <v>28119.695820512821</v>
      </c>
      <c r="Y122" s="52">
        <v>28119.695820512821</v>
      </c>
      <c r="Z122" s="52">
        <v>28119.695820512821</v>
      </c>
      <c r="AA122" s="52">
        <v>28119.695820512821</v>
      </c>
      <c r="AB122" s="52">
        <v>28119.695820512821</v>
      </c>
      <c r="AC122" s="52">
        <f t="shared" si="12"/>
        <v>355648.99666666676</v>
      </c>
      <c r="AD122" s="52">
        <f t="shared" si="13"/>
        <v>0</v>
      </c>
      <c r="AE122" s="52" t="s">
        <v>4388</v>
      </c>
      <c r="AF122" s="52"/>
      <c r="AG122" s="52">
        <f t="shared" si="14"/>
        <v>102571.73428205129</v>
      </c>
      <c r="AH122" s="52">
        <f t="shared" si="15"/>
        <v>186930.82174358977</v>
      </c>
      <c r="AI122" s="52">
        <f t="shared" si="16"/>
        <v>271289.90920512826</v>
      </c>
      <c r="AJ122" s="52">
        <f t="shared" si="17"/>
        <v>355648.99666666676</v>
      </c>
      <c r="AK122" s="7"/>
      <c r="AL122" s="7"/>
      <c r="AM122" s="7"/>
      <c r="AN122" s="7"/>
      <c r="AO122" s="7"/>
      <c r="AP122" s="1"/>
      <c r="AQ122" s="52"/>
      <c r="AR122" s="1"/>
      <c r="AV122" s="52"/>
      <c r="AW122" s="52"/>
      <c r="AX122" s="52"/>
      <c r="AY122" s="52"/>
      <c r="AZ122" s="52"/>
      <c r="BA122" s="52"/>
      <c r="BB122" s="52"/>
      <c r="BC122" s="52"/>
      <c r="BD122" s="52"/>
      <c r="BE122" s="52"/>
      <c r="BF122" s="52"/>
      <c r="BG122" s="52"/>
      <c r="BH122" s="52"/>
      <c r="BM122" s="52" t="e">
        <f>#REF!+W122</f>
        <v>#REF!</v>
      </c>
    </row>
    <row r="123" spans="1:65" x14ac:dyDescent="0.25">
      <c r="A123" s="463" t="s">
        <v>4421</v>
      </c>
      <c r="B123" s="463">
        <v>543965</v>
      </c>
      <c r="C123" s="463">
        <v>400113</v>
      </c>
      <c r="D123" s="463" t="s">
        <v>248</v>
      </c>
      <c r="E123" s="463">
        <v>3022077</v>
      </c>
      <c r="F123" s="463" t="s">
        <v>412</v>
      </c>
      <c r="G123" s="463">
        <v>11436</v>
      </c>
      <c r="H123" s="466">
        <v>6184.51</v>
      </c>
      <c r="L123" s="301">
        <f t="shared" si="9"/>
        <v>3</v>
      </c>
      <c r="M123" s="301" t="str">
        <f t="shared" si="10"/>
        <v>2077.EHCP.I03.3</v>
      </c>
      <c r="N123" s="301" t="str">
        <f t="shared" si="11"/>
        <v>11436/543965</v>
      </c>
      <c r="Q123" s="52">
        <v>951.46307692307698</v>
      </c>
      <c r="R123" s="52">
        <v>475.73153846153849</v>
      </c>
      <c r="S123" s="52">
        <v>475.73153846153843</v>
      </c>
      <c r="T123" s="52">
        <v>475.73153846153843</v>
      </c>
      <c r="U123" s="52">
        <v>475.73153846153843</v>
      </c>
      <c r="V123" s="52">
        <v>475.73153846153843</v>
      </c>
      <c r="W123" s="52">
        <v>475.73153846153843</v>
      </c>
      <c r="X123" s="52">
        <v>475.73153846153843</v>
      </c>
      <c r="Y123" s="52">
        <v>475.73153846153843</v>
      </c>
      <c r="Z123" s="52">
        <v>475.73153846153843</v>
      </c>
      <c r="AA123" s="52">
        <v>475.73153846153843</v>
      </c>
      <c r="AB123" s="52">
        <v>475.73153846153843</v>
      </c>
      <c r="AC123" s="52">
        <f t="shared" si="12"/>
        <v>6184.51</v>
      </c>
      <c r="AD123" s="52">
        <f t="shared" si="13"/>
        <v>0</v>
      </c>
      <c r="AE123" s="52" t="s">
        <v>4390</v>
      </c>
      <c r="AF123" s="52"/>
      <c r="AG123" s="52">
        <f t="shared" si="14"/>
        <v>1902.9261538461537</v>
      </c>
      <c r="AH123" s="52">
        <f t="shared" si="15"/>
        <v>3330.1207692307694</v>
      </c>
      <c r="AI123" s="52">
        <f t="shared" si="16"/>
        <v>4757.3153846153846</v>
      </c>
      <c r="AJ123" s="52">
        <f t="shared" si="17"/>
        <v>6184.51</v>
      </c>
      <c r="AK123" s="7"/>
      <c r="AL123" s="7"/>
      <c r="AM123" s="7"/>
      <c r="AN123" s="7"/>
      <c r="AO123" s="7"/>
      <c r="AP123" s="1"/>
      <c r="AQ123" s="52"/>
      <c r="AR123" s="1"/>
      <c r="AV123" s="52"/>
      <c r="AW123" s="52"/>
      <c r="AX123" s="52"/>
      <c r="AY123" s="52"/>
      <c r="AZ123" s="52"/>
      <c r="BA123" s="52"/>
      <c r="BB123" s="52"/>
      <c r="BC123" s="52"/>
      <c r="BD123" s="52"/>
      <c r="BE123" s="52"/>
      <c r="BF123" s="52"/>
      <c r="BG123" s="52"/>
      <c r="BH123" s="52"/>
      <c r="BM123" s="52" t="e">
        <f>#REF!+W123</f>
        <v>#REF!</v>
      </c>
    </row>
    <row r="124" spans="1:65" x14ac:dyDescent="0.25">
      <c r="A124" s="463" t="s">
        <v>4949</v>
      </c>
      <c r="B124" s="463">
        <v>543965</v>
      </c>
      <c r="C124" s="463">
        <v>400113</v>
      </c>
      <c r="D124" s="463" t="s">
        <v>248</v>
      </c>
      <c r="E124" s="463">
        <v>3022077</v>
      </c>
      <c r="F124" s="463" t="s">
        <v>4199</v>
      </c>
      <c r="G124" s="463">
        <v>10265</v>
      </c>
      <c r="H124" s="466">
        <v>21874.375</v>
      </c>
      <c r="L124" s="301">
        <f t="shared" si="9"/>
        <v>4</v>
      </c>
      <c r="M124" s="301" t="str">
        <f t="shared" si="10"/>
        <v>2077.SEN I.I03.4</v>
      </c>
      <c r="N124" s="301" t="str">
        <f t="shared" si="11"/>
        <v>10265/543965</v>
      </c>
      <c r="Q124" s="52">
        <v>0</v>
      </c>
      <c r="R124" s="52">
        <v>0</v>
      </c>
      <c r="S124" s="52">
        <v>2187.4375</v>
      </c>
      <c r="T124" s="52">
        <v>2187.4375</v>
      </c>
      <c r="U124" s="52">
        <v>2187.4375</v>
      </c>
      <c r="V124" s="52">
        <v>2187.4375</v>
      </c>
      <c r="W124" s="52">
        <v>2187.4375</v>
      </c>
      <c r="X124" s="52">
        <v>2187.4375</v>
      </c>
      <c r="Y124" s="52">
        <v>2187.4375</v>
      </c>
      <c r="Z124" s="52">
        <v>2187.4375</v>
      </c>
      <c r="AA124" s="52">
        <v>2187.4375</v>
      </c>
      <c r="AB124" s="52">
        <v>2187.4375</v>
      </c>
      <c r="AC124" s="52">
        <f t="shared" si="12"/>
        <v>21874.375</v>
      </c>
      <c r="AD124" s="52">
        <f t="shared" si="13"/>
        <v>0</v>
      </c>
      <c r="AE124" s="52"/>
      <c r="AF124" s="52"/>
      <c r="AG124" s="52">
        <f t="shared" si="14"/>
        <v>2187.4375</v>
      </c>
      <c r="AH124" s="52">
        <f t="shared" si="15"/>
        <v>8749.75</v>
      </c>
      <c r="AI124" s="52">
        <f t="shared" si="16"/>
        <v>15312.0625</v>
      </c>
      <c r="AJ124" s="52">
        <f t="shared" si="17"/>
        <v>21874.375</v>
      </c>
      <c r="AK124" s="7"/>
      <c r="AL124" s="7"/>
      <c r="AM124" s="7"/>
      <c r="AN124" s="7"/>
      <c r="AO124" s="7"/>
      <c r="AP124" s="1"/>
      <c r="AQ124" s="52"/>
      <c r="AR124" s="1"/>
      <c r="AV124" s="52"/>
      <c r="AW124" s="52"/>
      <c r="AX124" s="52"/>
      <c r="AY124" s="52"/>
      <c r="AZ124" s="52"/>
      <c r="BA124" s="52"/>
      <c r="BB124" s="52"/>
      <c r="BC124" s="52"/>
      <c r="BD124" s="52"/>
      <c r="BE124" s="52"/>
      <c r="BF124" s="52"/>
      <c r="BG124" s="52"/>
      <c r="BH124" s="52"/>
      <c r="BM124" s="52"/>
    </row>
    <row r="125" spans="1:65" x14ac:dyDescent="0.25">
      <c r="A125" s="463" t="s">
        <v>4425</v>
      </c>
      <c r="B125" s="463">
        <v>543965</v>
      </c>
      <c r="C125" s="463">
        <v>400021</v>
      </c>
      <c r="D125" s="463" t="s">
        <v>249</v>
      </c>
      <c r="E125" s="463">
        <v>3025201</v>
      </c>
      <c r="F125" s="463" t="s">
        <v>412</v>
      </c>
      <c r="G125" s="463">
        <v>11431</v>
      </c>
      <c r="H125" s="466">
        <v>73717.919999999998</v>
      </c>
      <c r="L125" s="301">
        <f t="shared" si="9"/>
        <v>1</v>
      </c>
      <c r="M125" s="301" t="str">
        <f t="shared" si="10"/>
        <v>5201.EHCP.I03.1</v>
      </c>
      <c r="N125" s="301" t="str">
        <f t="shared" si="11"/>
        <v>11431/543965</v>
      </c>
      <c r="Q125" s="52">
        <v>10014.923076923078</v>
      </c>
      <c r="R125" s="52">
        <v>5007.461538461539</v>
      </c>
      <c r="S125" s="52">
        <v>5869.5535384615378</v>
      </c>
      <c r="T125" s="52">
        <v>5869.5535384615378</v>
      </c>
      <c r="U125" s="52">
        <v>5869.5535384615378</v>
      </c>
      <c r="V125" s="52">
        <v>5869.5535384615378</v>
      </c>
      <c r="W125" s="52">
        <v>5869.5535384615378</v>
      </c>
      <c r="X125" s="52">
        <v>5869.5535384615378</v>
      </c>
      <c r="Y125" s="52">
        <v>5869.5535384615378</v>
      </c>
      <c r="Z125" s="52">
        <v>5869.5535384615378</v>
      </c>
      <c r="AA125" s="52">
        <v>5869.5535384615378</v>
      </c>
      <c r="AB125" s="52">
        <v>5869.5535384615378</v>
      </c>
      <c r="AC125" s="52">
        <f t="shared" si="12"/>
        <v>73717.919999999984</v>
      </c>
      <c r="AD125" s="52">
        <f t="shared" si="13"/>
        <v>0</v>
      </c>
      <c r="AE125" s="52" t="s">
        <v>4392</v>
      </c>
      <c r="AF125" s="52"/>
      <c r="AG125" s="52">
        <f t="shared" si="14"/>
        <v>20891.938153846153</v>
      </c>
      <c r="AH125" s="52">
        <f t="shared" si="15"/>
        <v>38500.598769230761</v>
      </c>
      <c r="AI125" s="52">
        <f t="shared" si="16"/>
        <v>56109.259384615369</v>
      </c>
      <c r="AJ125" s="52">
        <f t="shared" si="17"/>
        <v>73717.919999999984</v>
      </c>
      <c r="AK125" s="7"/>
      <c r="AL125" s="7"/>
      <c r="AM125" s="7"/>
      <c r="AN125" s="7"/>
      <c r="AO125" s="7"/>
      <c r="AP125" s="1"/>
      <c r="AQ125" s="52"/>
      <c r="AR125" s="1"/>
      <c r="AV125" s="52"/>
      <c r="AW125" s="52"/>
      <c r="AX125" s="52"/>
      <c r="AY125" s="52"/>
      <c r="AZ125" s="52"/>
      <c r="BA125" s="52"/>
      <c r="BB125" s="52"/>
      <c r="BC125" s="52"/>
      <c r="BD125" s="52"/>
      <c r="BE125" s="52"/>
      <c r="BF125" s="52"/>
      <c r="BG125" s="52"/>
      <c r="BH125" s="52"/>
      <c r="BM125" s="52" t="e">
        <f>#REF!+W125</f>
        <v>#REF!</v>
      </c>
    </row>
    <row r="126" spans="1:65" x14ac:dyDescent="0.25">
      <c r="A126" s="463" t="s">
        <v>4427</v>
      </c>
      <c r="B126" s="463">
        <v>543965</v>
      </c>
      <c r="C126" s="463">
        <v>400003</v>
      </c>
      <c r="D126" s="463" t="s">
        <v>250</v>
      </c>
      <c r="E126" s="463">
        <v>3023501</v>
      </c>
      <c r="F126" s="463" t="s">
        <v>412</v>
      </c>
      <c r="G126" s="463">
        <v>11431</v>
      </c>
      <c r="H126" s="466">
        <v>46867.5</v>
      </c>
      <c r="L126" s="301">
        <f t="shared" si="9"/>
        <v>1</v>
      </c>
      <c r="M126" s="301" t="str">
        <f t="shared" si="10"/>
        <v>3501.EHCP.I03.1</v>
      </c>
      <c r="N126" s="301" t="str">
        <f t="shared" si="11"/>
        <v>11431/543965</v>
      </c>
      <c r="Q126" s="52">
        <v>7576.1538461538466</v>
      </c>
      <c r="R126" s="52">
        <v>3788.0769230769233</v>
      </c>
      <c r="S126" s="52">
        <v>3550.3269230769233</v>
      </c>
      <c r="T126" s="52">
        <v>3550.3269230769233</v>
      </c>
      <c r="U126" s="52">
        <v>3550.3269230769233</v>
      </c>
      <c r="V126" s="52">
        <v>3550.3269230769233</v>
      </c>
      <c r="W126" s="52">
        <v>3550.3269230769233</v>
      </c>
      <c r="X126" s="52">
        <v>3550.3269230769233</v>
      </c>
      <c r="Y126" s="52">
        <v>3550.3269230769233</v>
      </c>
      <c r="Z126" s="52">
        <v>3550.3269230769233</v>
      </c>
      <c r="AA126" s="52">
        <v>3550.3269230769233</v>
      </c>
      <c r="AB126" s="52">
        <v>3550.3269230769233</v>
      </c>
      <c r="AC126" s="52">
        <f t="shared" si="12"/>
        <v>46867.499999999993</v>
      </c>
      <c r="AD126" s="52">
        <f t="shared" si="13"/>
        <v>0</v>
      </c>
      <c r="AE126" s="52" t="s">
        <v>4394</v>
      </c>
      <c r="AF126" s="52"/>
      <c r="AG126" s="52">
        <f t="shared" si="14"/>
        <v>14914.557692307693</v>
      </c>
      <c r="AH126" s="52">
        <f t="shared" si="15"/>
        <v>25565.538461538461</v>
      </c>
      <c r="AI126" s="52">
        <f t="shared" si="16"/>
        <v>36216.519230769227</v>
      </c>
      <c r="AJ126" s="52">
        <f t="shared" si="17"/>
        <v>46867.499999999993</v>
      </c>
      <c r="AK126" s="7"/>
      <c r="AL126" s="7"/>
      <c r="AM126" s="7"/>
      <c r="AN126" s="7"/>
      <c r="AO126" s="7"/>
      <c r="AP126" s="1"/>
      <c r="AQ126" s="52"/>
      <c r="AR126" s="1"/>
      <c r="AV126" s="52"/>
      <c r="AW126" s="52"/>
      <c r="AX126" s="52"/>
      <c r="AY126" s="52"/>
      <c r="AZ126" s="52"/>
      <c r="BA126" s="52"/>
      <c r="BB126" s="52"/>
      <c r="BC126" s="52"/>
      <c r="BD126" s="52"/>
      <c r="BE126" s="52"/>
      <c r="BF126" s="52"/>
      <c r="BG126" s="52"/>
      <c r="BH126" s="52"/>
      <c r="BM126" s="52" t="e">
        <f>#REF!+W126</f>
        <v>#REF!</v>
      </c>
    </row>
    <row r="127" spans="1:65" x14ac:dyDescent="0.25">
      <c r="A127" s="463" t="s">
        <v>4429</v>
      </c>
      <c r="B127" s="463">
        <v>543965</v>
      </c>
      <c r="C127" s="463">
        <v>400003</v>
      </c>
      <c r="D127" s="463" t="s">
        <v>250</v>
      </c>
      <c r="E127" s="463">
        <v>3023501</v>
      </c>
      <c r="F127" s="463" t="s">
        <v>4199</v>
      </c>
      <c r="G127" s="463">
        <v>10265</v>
      </c>
      <c r="H127" s="466">
        <v>2956.63</v>
      </c>
      <c r="L127" s="301">
        <f t="shared" si="9"/>
        <v>2</v>
      </c>
      <c r="M127" s="301" t="str">
        <f t="shared" si="10"/>
        <v>3501.SEN I.I03.2</v>
      </c>
      <c r="N127" s="301" t="str">
        <f t="shared" si="11"/>
        <v>10265/543965</v>
      </c>
      <c r="Q127" s="52">
        <v>245.02000000000004</v>
      </c>
      <c r="R127" s="52">
        <v>122.51000000000002</v>
      </c>
      <c r="S127" s="52">
        <v>258.90999999999997</v>
      </c>
      <c r="T127" s="52">
        <v>258.90999999999997</v>
      </c>
      <c r="U127" s="52">
        <v>258.90999999999997</v>
      </c>
      <c r="V127" s="52">
        <v>258.90999999999997</v>
      </c>
      <c r="W127" s="52">
        <v>258.90999999999997</v>
      </c>
      <c r="X127" s="52">
        <v>258.90999999999997</v>
      </c>
      <c r="Y127" s="52">
        <v>258.90999999999997</v>
      </c>
      <c r="Z127" s="52">
        <v>258.90999999999997</v>
      </c>
      <c r="AA127" s="52">
        <v>258.90999999999997</v>
      </c>
      <c r="AB127" s="52">
        <v>258.90999999999997</v>
      </c>
      <c r="AC127" s="52">
        <f t="shared" si="12"/>
        <v>2956.6299999999992</v>
      </c>
      <c r="AD127" s="52">
        <f t="shared" si="13"/>
        <v>0</v>
      </c>
      <c r="AE127" s="52" t="s">
        <v>4396</v>
      </c>
      <c r="AF127" s="52"/>
      <c r="AG127" s="52">
        <f t="shared" si="14"/>
        <v>626.44000000000005</v>
      </c>
      <c r="AH127" s="52">
        <f t="shared" si="15"/>
        <v>1403.17</v>
      </c>
      <c r="AI127" s="52">
        <f t="shared" si="16"/>
        <v>2179.8999999999996</v>
      </c>
      <c r="AJ127" s="52">
        <f t="shared" si="17"/>
        <v>2956.6299999999992</v>
      </c>
      <c r="AK127" s="7"/>
      <c r="AL127" s="7"/>
      <c r="AM127" s="7"/>
      <c r="AN127" s="7"/>
      <c r="AO127" s="7"/>
      <c r="AP127" s="1"/>
      <c r="AQ127" s="52"/>
      <c r="AR127" s="1"/>
      <c r="AV127" s="52"/>
      <c r="AW127" s="52"/>
      <c r="AX127" s="52"/>
      <c r="AY127" s="52"/>
      <c r="AZ127" s="52"/>
      <c r="BA127" s="52"/>
      <c r="BB127" s="52"/>
      <c r="BC127" s="52"/>
      <c r="BD127" s="52"/>
      <c r="BE127" s="52"/>
      <c r="BF127" s="52"/>
      <c r="BG127" s="52"/>
      <c r="BH127" s="52"/>
      <c r="BM127" s="52" t="e">
        <f>#REF!+W127</f>
        <v>#REF!</v>
      </c>
    </row>
    <row r="128" spans="1:65" x14ac:dyDescent="0.25">
      <c r="A128" s="463" t="s">
        <v>4431</v>
      </c>
      <c r="B128" s="463">
        <v>543965</v>
      </c>
      <c r="C128" s="463">
        <v>400014</v>
      </c>
      <c r="D128" s="463" t="s">
        <v>251</v>
      </c>
      <c r="E128" s="463">
        <v>3022078</v>
      </c>
      <c r="F128" s="463" t="s">
        <v>412</v>
      </c>
      <c r="G128" s="463">
        <v>11431</v>
      </c>
      <c r="H128" s="466">
        <v>74078</v>
      </c>
      <c r="L128" s="301">
        <f t="shared" si="9"/>
        <v>1</v>
      </c>
      <c r="M128" s="301" t="str">
        <f t="shared" si="10"/>
        <v>2078.EHCP.I03.1</v>
      </c>
      <c r="N128" s="301" t="str">
        <f t="shared" si="11"/>
        <v>11431/543965</v>
      </c>
      <c r="Q128" s="52">
        <v>11396.615384615385</v>
      </c>
      <c r="R128" s="52">
        <v>5698.3076923076924</v>
      </c>
      <c r="S128" s="52">
        <v>5698.3076923076924</v>
      </c>
      <c r="T128" s="52">
        <v>5698.3076923076924</v>
      </c>
      <c r="U128" s="52">
        <v>5698.3076923076924</v>
      </c>
      <c r="V128" s="52">
        <v>5698.3076923076924</v>
      </c>
      <c r="W128" s="52">
        <v>5698.3076923076924</v>
      </c>
      <c r="X128" s="52">
        <v>5698.3076923076924</v>
      </c>
      <c r="Y128" s="52">
        <v>5698.3076923076924</v>
      </c>
      <c r="Z128" s="52">
        <v>5698.3076923076924</v>
      </c>
      <c r="AA128" s="52">
        <v>5698.3076923076924</v>
      </c>
      <c r="AB128" s="52">
        <v>5698.3076923076924</v>
      </c>
      <c r="AC128" s="52">
        <f t="shared" si="12"/>
        <v>74078.000000000015</v>
      </c>
      <c r="AD128" s="52">
        <f t="shared" si="13"/>
        <v>0</v>
      </c>
      <c r="AE128" s="52" t="s">
        <v>4398</v>
      </c>
      <c r="AF128" s="52"/>
      <c r="AG128" s="52">
        <f t="shared" si="14"/>
        <v>22793.23076923077</v>
      </c>
      <c r="AH128" s="52">
        <f t="shared" si="15"/>
        <v>39888.153846153851</v>
      </c>
      <c r="AI128" s="52">
        <f t="shared" si="16"/>
        <v>56983.076923076937</v>
      </c>
      <c r="AJ128" s="52">
        <f t="shared" si="17"/>
        <v>74078.000000000015</v>
      </c>
      <c r="AK128" s="7"/>
      <c r="AL128" s="7"/>
      <c r="AM128" s="7"/>
      <c r="AN128" s="7"/>
      <c r="AO128" s="7"/>
      <c r="AP128" s="1"/>
      <c r="AQ128" s="52"/>
      <c r="AR128" s="1"/>
      <c r="AV128" s="52"/>
      <c r="AW128" s="52"/>
      <c r="AX128" s="52"/>
      <c r="AY128" s="52"/>
      <c r="AZ128" s="52"/>
      <c r="BA128" s="52"/>
      <c r="BB128" s="52"/>
      <c r="BC128" s="52"/>
      <c r="BD128" s="52"/>
      <c r="BE128" s="52"/>
      <c r="BF128" s="52"/>
      <c r="BG128" s="52"/>
      <c r="BH128" s="52"/>
      <c r="BM128" s="52" t="e">
        <f>#REF!+W128</f>
        <v>#REF!</v>
      </c>
    </row>
    <row r="129" spans="1:65" x14ac:dyDescent="0.25">
      <c r="A129" s="463" t="s">
        <v>4433</v>
      </c>
      <c r="B129" s="463">
        <v>516500</v>
      </c>
      <c r="C129" s="463">
        <v>152217</v>
      </c>
      <c r="D129" s="463" t="s">
        <v>252</v>
      </c>
      <c r="E129" s="463">
        <v>3022038</v>
      </c>
      <c r="F129" s="463" t="s">
        <v>412</v>
      </c>
      <c r="G129" s="463">
        <v>11443</v>
      </c>
      <c r="H129" s="466">
        <v>78004.83</v>
      </c>
      <c r="L129" s="301">
        <f t="shared" si="9"/>
        <v>1</v>
      </c>
      <c r="M129" s="301" t="str">
        <f t="shared" si="10"/>
        <v>2038.EHCP.I03.1</v>
      </c>
      <c r="N129" s="301" t="str">
        <f t="shared" si="11"/>
        <v>11443/516500</v>
      </c>
      <c r="Q129" s="52">
        <v>5935.333333333333</v>
      </c>
      <c r="R129" s="52">
        <v>5935.333333333333</v>
      </c>
      <c r="S129" s="52">
        <v>6613.4163333333327</v>
      </c>
      <c r="T129" s="52">
        <v>6613.4163333333327</v>
      </c>
      <c r="U129" s="52">
        <v>6613.4163333333327</v>
      </c>
      <c r="V129" s="52">
        <v>6613.4163333333327</v>
      </c>
      <c r="W129" s="52">
        <v>6613.4163333333327</v>
      </c>
      <c r="X129" s="52">
        <v>6613.4163333333327</v>
      </c>
      <c r="Y129" s="52">
        <v>6613.4163333333327</v>
      </c>
      <c r="Z129" s="52">
        <v>6613.4163333333327</v>
      </c>
      <c r="AA129" s="52">
        <v>6613.4163333333327</v>
      </c>
      <c r="AB129" s="52">
        <v>6613.4163333333327</v>
      </c>
      <c r="AC129" s="52">
        <f t="shared" si="12"/>
        <v>78004.83</v>
      </c>
      <c r="AD129" s="52">
        <f t="shared" si="13"/>
        <v>0</v>
      </c>
      <c r="AE129" s="52" t="s">
        <v>4400</v>
      </c>
      <c r="AF129" s="52"/>
      <c r="AG129" s="52">
        <f t="shared" si="14"/>
        <v>18484.082999999999</v>
      </c>
      <c r="AH129" s="52">
        <f t="shared" si="15"/>
        <v>38324.332000000002</v>
      </c>
      <c r="AI129" s="52">
        <f t="shared" si="16"/>
        <v>58164.581000000006</v>
      </c>
      <c r="AJ129" s="52">
        <f t="shared" si="17"/>
        <v>78004.83</v>
      </c>
      <c r="AK129" s="7"/>
      <c r="AL129" s="7"/>
      <c r="AM129" s="7"/>
      <c r="AN129" s="7"/>
      <c r="AO129" s="7"/>
      <c r="AP129" s="1"/>
      <c r="AQ129" s="52"/>
      <c r="AR129" s="1"/>
      <c r="AV129" s="52"/>
      <c r="AW129" s="52"/>
      <c r="AX129" s="52"/>
      <c r="AY129" s="52"/>
      <c r="AZ129" s="52"/>
      <c r="BA129" s="52"/>
      <c r="BB129" s="52"/>
      <c r="BC129" s="52"/>
      <c r="BD129" s="52"/>
      <c r="BE129" s="52"/>
      <c r="BF129" s="52"/>
      <c r="BG129" s="52"/>
      <c r="BH129" s="52"/>
      <c r="BM129" s="52" t="e">
        <f>#REF!+W129</f>
        <v>#REF!</v>
      </c>
    </row>
    <row r="130" spans="1:65" x14ac:dyDescent="0.25">
      <c r="A130" s="463" t="s">
        <v>4436</v>
      </c>
      <c r="B130" s="463">
        <v>543965</v>
      </c>
      <c r="C130" s="463">
        <v>400156</v>
      </c>
      <c r="D130" s="463" t="s">
        <v>313</v>
      </c>
      <c r="E130" s="463">
        <v>3021100</v>
      </c>
      <c r="F130" s="463" t="s">
        <v>4201</v>
      </c>
      <c r="G130" s="463">
        <v>11425</v>
      </c>
      <c r="H130" s="466">
        <v>921471.16999999993</v>
      </c>
      <c r="L130" s="301">
        <f t="shared" si="9"/>
        <v>1</v>
      </c>
      <c r="M130" s="301" t="str">
        <f t="shared" si="10"/>
        <v>1100.PRUs.I03.1</v>
      </c>
      <c r="N130" s="301" t="str">
        <f t="shared" si="11"/>
        <v>11425/543965</v>
      </c>
      <c r="Q130" s="52">
        <v>15072.076923076924</v>
      </c>
      <c r="R130" s="52">
        <f>7536.03846153846+12390.91+64036.36</f>
        <v>83963.308461538458</v>
      </c>
      <c r="S130" s="52">
        <v>82243.578461538447</v>
      </c>
      <c r="T130" s="52">
        <v>82243.578461538447</v>
      </c>
      <c r="U130" s="52">
        <v>82243.578461538447</v>
      </c>
      <c r="V130" s="52">
        <v>82243.578461538447</v>
      </c>
      <c r="W130" s="52">
        <v>82243.578461538447</v>
      </c>
      <c r="X130" s="52">
        <v>82243.578461538447</v>
      </c>
      <c r="Y130" s="52">
        <v>82243.578461538447</v>
      </c>
      <c r="Z130" s="52">
        <v>82243.578461538447</v>
      </c>
      <c r="AA130" s="52">
        <v>82243.578461538447</v>
      </c>
      <c r="AB130" s="52">
        <v>82243.578461538447</v>
      </c>
      <c r="AC130" s="52">
        <f t="shared" si="12"/>
        <v>921471.16999999958</v>
      </c>
      <c r="AD130" s="52">
        <f t="shared" si="13"/>
        <v>0</v>
      </c>
      <c r="AE130" s="52" t="s">
        <v>4402</v>
      </c>
      <c r="AF130" s="52"/>
      <c r="AG130" s="52">
        <f t="shared" si="14"/>
        <v>181278.96384615381</v>
      </c>
      <c r="AH130" s="52">
        <f t="shared" si="15"/>
        <v>428009.69923076907</v>
      </c>
      <c r="AI130" s="52">
        <f t="shared" si="16"/>
        <v>674740.43461538432</v>
      </c>
      <c r="AJ130" s="52">
        <f t="shared" si="17"/>
        <v>921471.16999999958</v>
      </c>
      <c r="AK130" s="7"/>
      <c r="AL130" s="7"/>
      <c r="AM130" s="7"/>
      <c r="AN130" s="7"/>
      <c r="AO130" s="7"/>
      <c r="AP130" s="1"/>
      <c r="AQ130" s="52"/>
      <c r="AR130" s="1"/>
      <c r="AV130" s="52"/>
      <c r="AW130" s="52"/>
      <c r="AX130" s="52"/>
      <c r="AY130" s="52"/>
      <c r="AZ130" s="52"/>
      <c r="BA130" s="52"/>
      <c r="BB130" s="52"/>
      <c r="BC130" s="52"/>
      <c r="BD130" s="52"/>
      <c r="BE130" s="52"/>
      <c r="BF130" s="52"/>
      <c r="BG130" s="52"/>
      <c r="BH130" s="52"/>
      <c r="BM130" s="52" t="e">
        <f>#REF!+W130</f>
        <v>#REF!</v>
      </c>
    </row>
    <row r="131" spans="1:65" x14ac:dyDescent="0.25">
      <c r="A131" s="463" t="s">
        <v>4438</v>
      </c>
      <c r="B131" s="463">
        <v>516500</v>
      </c>
      <c r="C131" s="463">
        <v>144387</v>
      </c>
      <c r="D131" s="463" t="s">
        <v>114</v>
      </c>
      <c r="E131" s="463">
        <v>3024208</v>
      </c>
      <c r="F131" s="463" t="s">
        <v>412</v>
      </c>
      <c r="G131" s="463">
        <v>11442</v>
      </c>
      <c r="H131" s="466">
        <v>96059</v>
      </c>
      <c r="L131" s="301">
        <f t="shared" si="9"/>
        <v>1</v>
      </c>
      <c r="M131" s="301" t="str">
        <f t="shared" si="10"/>
        <v>4208.EHCP.I03.1</v>
      </c>
      <c r="N131" s="301" t="str">
        <f t="shared" si="11"/>
        <v>11442/516500</v>
      </c>
      <c r="Q131" s="52">
        <v>8004.9166666666661</v>
      </c>
      <c r="R131" s="52">
        <v>8004.9166666666661</v>
      </c>
      <c r="S131" s="52">
        <v>8004.916666666667</v>
      </c>
      <c r="T131" s="52">
        <v>8004.916666666667</v>
      </c>
      <c r="U131" s="52">
        <v>8004.916666666667</v>
      </c>
      <c r="V131" s="52">
        <v>8004.916666666667</v>
      </c>
      <c r="W131" s="52">
        <v>8004.916666666667</v>
      </c>
      <c r="X131" s="52">
        <v>8004.916666666667</v>
      </c>
      <c r="Y131" s="52">
        <v>8004.916666666667</v>
      </c>
      <c r="Z131" s="52">
        <v>8004.916666666667</v>
      </c>
      <c r="AA131" s="52">
        <v>8004.916666666667</v>
      </c>
      <c r="AB131" s="52">
        <v>8004.916666666667</v>
      </c>
      <c r="AC131" s="52">
        <f t="shared" si="12"/>
        <v>96059.000000000015</v>
      </c>
      <c r="AD131" s="52">
        <f t="shared" si="13"/>
        <v>0</v>
      </c>
      <c r="AE131" s="52" t="s">
        <v>4404</v>
      </c>
      <c r="AF131" s="52"/>
      <c r="AG131" s="52">
        <f t="shared" si="14"/>
        <v>24014.75</v>
      </c>
      <c r="AH131" s="52">
        <f t="shared" si="15"/>
        <v>48029.5</v>
      </c>
      <c r="AI131" s="52">
        <f t="shared" si="16"/>
        <v>72044.25</v>
      </c>
      <c r="AJ131" s="52">
        <f t="shared" si="17"/>
        <v>96059.000000000015</v>
      </c>
      <c r="AK131" s="7"/>
      <c r="AL131" s="7"/>
      <c r="AM131" s="7"/>
      <c r="AN131" s="7"/>
      <c r="AO131" s="7"/>
      <c r="AP131" s="1"/>
      <c r="AQ131" s="52"/>
      <c r="AR131" s="1"/>
      <c r="AV131" s="52"/>
      <c r="AW131" s="52"/>
      <c r="AX131" s="52"/>
      <c r="AY131" s="52"/>
      <c r="AZ131" s="52"/>
      <c r="BA131" s="52"/>
      <c r="BB131" s="52"/>
      <c r="BC131" s="52"/>
      <c r="BD131" s="52"/>
      <c r="BE131" s="52"/>
      <c r="BF131" s="52"/>
      <c r="BG131" s="52"/>
      <c r="BH131" s="52"/>
      <c r="BM131" s="52" t="e">
        <f>#REF!+W131</f>
        <v>#REF!</v>
      </c>
    </row>
    <row r="132" spans="1:65" x14ac:dyDescent="0.25">
      <c r="A132" s="463" t="s">
        <v>4443</v>
      </c>
      <c r="B132" s="463">
        <v>543965</v>
      </c>
      <c r="C132" s="463">
        <v>400012</v>
      </c>
      <c r="D132" s="463" t="s">
        <v>254</v>
      </c>
      <c r="E132" s="463">
        <v>3022072</v>
      </c>
      <c r="F132" s="463" t="s">
        <v>412</v>
      </c>
      <c r="G132" s="463">
        <v>11431</v>
      </c>
      <c r="H132" s="466">
        <v>145302</v>
      </c>
      <c r="L132" s="301">
        <f t="shared" si="9"/>
        <v>1</v>
      </c>
      <c r="M132" s="301" t="str">
        <f t="shared" si="10"/>
        <v>2072.EHCP.I03.1</v>
      </c>
      <c r="N132" s="301" t="str">
        <f t="shared" si="11"/>
        <v>11431/543965</v>
      </c>
      <c r="Q132" s="52">
        <v>23606</v>
      </c>
      <c r="R132" s="52">
        <v>11803</v>
      </c>
      <c r="S132" s="52">
        <v>10989.3</v>
      </c>
      <c r="T132" s="52">
        <v>10989.3</v>
      </c>
      <c r="U132" s="52">
        <v>10989.3</v>
      </c>
      <c r="V132" s="52">
        <v>10989.3</v>
      </c>
      <c r="W132" s="52">
        <v>10989.3</v>
      </c>
      <c r="X132" s="52">
        <v>10989.3</v>
      </c>
      <c r="Y132" s="52">
        <v>10989.3</v>
      </c>
      <c r="Z132" s="52">
        <v>10989.3</v>
      </c>
      <c r="AA132" s="52">
        <v>10989.3</v>
      </c>
      <c r="AB132" s="52">
        <v>10989.3</v>
      </c>
      <c r="AC132" s="52">
        <f t="shared" si="12"/>
        <v>145302</v>
      </c>
      <c r="AD132" s="52">
        <f t="shared" si="13"/>
        <v>0</v>
      </c>
      <c r="AE132" s="52" t="s">
        <v>4406</v>
      </c>
      <c r="AF132" s="52"/>
      <c r="AG132" s="52">
        <f t="shared" si="14"/>
        <v>46398.3</v>
      </c>
      <c r="AH132" s="52">
        <f t="shared" si="15"/>
        <v>79366.200000000012</v>
      </c>
      <c r="AI132" s="52">
        <f t="shared" si="16"/>
        <v>112334.10000000002</v>
      </c>
      <c r="AJ132" s="52">
        <f t="shared" si="17"/>
        <v>145302</v>
      </c>
      <c r="AK132" s="7"/>
      <c r="AL132" s="7"/>
      <c r="AM132" s="7"/>
      <c r="AN132" s="7"/>
      <c r="AO132" s="7"/>
      <c r="AP132" s="1"/>
      <c r="AQ132" s="52"/>
      <c r="AR132" s="1"/>
      <c r="AV132" s="52"/>
      <c r="AW132" s="52"/>
      <c r="AX132" s="52"/>
      <c r="AY132" s="52"/>
      <c r="AZ132" s="52"/>
      <c r="BA132" s="52"/>
      <c r="BB132" s="52"/>
      <c r="BC132" s="52"/>
      <c r="BD132" s="52"/>
      <c r="BE132" s="52"/>
      <c r="BF132" s="52"/>
      <c r="BG132" s="52"/>
      <c r="BH132" s="52"/>
      <c r="BM132" s="52" t="e">
        <f>#REF!+W132</f>
        <v>#REF!</v>
      </c>
    </row>
    <row r="133" spans="1:65" x14ac:dyDescent="0.25">
      <c r="A133" s="463" t="s">
        <v>4950</v>
      </c>
      <c r="B133" s="463">
        <v>543965</v>
      </c>
      <c r="C133" s="463">
        <v>400012</v>
      </c>
      <c r="D133" s="463" t="s">
        <v>254</v>
      </c>
      <c r="E133" s="463">
        <v>3022072</v>
      </c>
      <c r="F133" s="463" t="s">
        <v>4199</v>
      </c>
      <c r="G133" s="463">
        <v>10265</v>
      </c>
      <c r="H133" s="466">
        <v>3410</v>
      </c>
      <c r="L133" s="301">
        <f t="shared" si="9"/>
        <v>2</v>
      </c>
      <c r="M133" s="301" t="str">
        <f t="shared" si="10"/>
        <v>2072.SEN I.I03.2</v>
      </c>
      <c r="N133" s="301" t="str">
        <f t="shared" si="11"/>
        <v>10265/543965</v>
      </c>
      <c r="Q133" s="52">
        <v>0</v>
      </c>
      <c r="R133" s="52">
        <v>0</v>
      </c>
      <c r="S133" s="52">
        <v>341</v>
      </c>
      <c r="T133" s="52">
        <v>341</v>
      </c>
      <c r="U133" s="52">
        <v>341</v>
      </c>
      <c r="V133" s="52">
        <v>341</v>
      </c>
      <c r="W133" s="52">
        <v>341</v>
      </c>
      <c r="X133" s="52">
        <v>341</v>
      </c>
      <c r="Y133" s="52">
        <v>341</v>
      </c>
      <c r="Z133" s="52">
        <v>341</v>
      </c>
      <c r="AA133" s="52">
        <v>341</v>
      </c>
      <c r="AB133" s="52">
        <v>341</v>
      </c>
      <c r="AC133" s="52">
        <f t="shared" si="12"/>
        <v>3410</v>
      </c>
      <c r="AD133" s="52">
        <f t="shared" si="13"/>
        <v>0</v>
      </c>
      <c r="AE133" s="52"/>
      <c r="AF133" s="52"/>
      <c r="AG133" s="52">
        <f t="shared" si="14"/>
        <v>341</v>
      </c>
      <c r="AH133" s="52">
        <f t="shared" si="15"/>
        <v>1364</v>
      </c>
      <c r="AI133" s="52">
        <f t="shared" si="16"/>
        <v>2387</v>
      </c>
      <c r="AJ133" s="52">
        <f t="shared" si="17"/>
        <v>3410</v>
      </c>
      <c r="AK133" s="7"/>
      <c r="AL133" s="7"/>
      <c r="AM133" s="7"/>
      <c r="AN133" s="7"/>
      <c r="AO133" s="7"/>
      <c r="AP133" s="1"/>
      <c r="AQ133" s="52"/>
      <c r="AR133" s="1"/>
      <c r="AV133" s="52"/>
      <c r="AW133" s="52"/>
      <c r="AX133" s="52"/>
      <c r="AY133" s="52"/>
      <c r="AZ133" s="52"/>
      <c r="BA133" s="52"/>
      <c r="BB133" s="52"/>
      <c r="BC133" s="52"/>
      <c r="BD133" s="52"/>
      <c r="BE133" s="52"/>
      <c r="BF133" s="52"/>
      <c r="BG133" s="52"/>
      <c r="BH133" s="52"/>
      <c r="BM133" s="52"/>
    </row>
    <row r="134" spans="1:65" x14ac:dyDescent="0.25">
      <c r="A134" s="463" t="s">
        <v>4445</v>
      </c>
      <c r="B134" s="463">
        <v>516500</v>
      </c>
      <c r="C134" s="463">
        <v>155029</v>
      </c>
      <c r="D134" s="463" t="s">
        <v>255</v>
      </c>
      <c r="E134" s="463">
        <v>3022004</v>
      </c>
      <c r="F134" s="463" t="s">
        <v>412</v>
      </c>
      <c r="G134" s="463">
        <v>11443</v>
      </c>
      <c r="H134" s="466">
        <v>52353.08</v>
      </c>
      <c r="L134" s="301">
        <f t="shared" si="9"/>
        <v>1</v>
      </c>
      <c r="M134" s="301" t="str">
        <f t="shared" si="10"/>
        <v>2004.EHCP.I03.1</v>
      </c>
      <c r="N134" s="301" t="str">
        <f t="shared" si="11"/>
        <v>11443/516500</v>
      </c>
      <c r="Q134" s="52">
        <v>3628.1666666666665</v>
      </c>
      <c r="R134" s="52">
        <v>3628.1666666666665</v>
      </c>
      <c r="S134" s="52">
        <v>4509.6746666666668</v>
      </c>
      <c r="T134" s="52">
        <v>4509.6746666666668</v>
      </c>
      <c r="U134" s="52">
        <v>4509.6746666666668</v>
      </c>
      <c r="V134" s="52">
        <v>4509.6746666666668</v>
      </c>
      <c r="W134" s="52">
        <v>4509.6746666666668</v>
      </c>
      <c r="X134" s="52">
        <v>4509.6746666666668</v>
      </c>
      <c r="Y134" s="52">
        <v>4509.6746666666668</v>
      </c>
      <c r="Z134" s="52">
        <v>4509.6746666666668</v>
      </c>
      <c r="AA134" s="52">
        <v>4509.6746666666668</v>
      </c>
      <c r="AB134" s="52">
        <v>4509.6746666666668</v>
      </c>
      <c r="AC134" s="52">
        <f t="shared" si="12"/>
        <v>52353.079999999994</v>
      </c>
      <c r="AD134" s="52">
        <f t="shared" si="13"/>
        <v>0</v>
      </c>
      <c r="AE134" s="52" t="s">
        <v>4407</v>
      </c>
      <c r="AF134" s="52"/>
      <c r="AG134" s="52">
        <f t="shared" si="14"/>
        <v>11766.008</v>
      </c>
      <c r="AH134" s="52">
        <f t="shared" si="15"/>
        <v>25295.031999999999</v>
      </c>
      <c r="AI134" s="52">
        <f t="shared" si="16"/>
        <v>38824.055999999997</v>
      </c>
      <c r="AJ134" s="52">
        <f t="shared" si="17"/>
        <v>52353.079999999994</v>
      </c>
      <c r="AK134" s="7"/>
      <c r="AL134" s="7"/>
      <c r="AM134" s="7"/>
      <c r="AN134" s="7"/>
      <c r="AO134" s="7"/>
      <c r="AP134" s="1"/>
      <c r="AQ134" s="52"/>
      <c r="AR134" s="1"/>
      <c r="AV134" s="52"/>
      <c r="AW134" s="52"/>
      <c r="AX134" s="52"/>
      <c r="AY134" s="52"/>
      <c r="AZ134" s="52"/>
      <c r="BA134" s="52"/>
      <c r="BB134" s="52"/>
      <c r="BC134" s="52"/>
      <c r="BD134" s="52"/>
      <c r="BE134" s="52"/>
      <c r="BF134" s="52"/>
      <c r="BG134" s="52"/>
      <c r="BH134" s="52"/>
      <c r="BM134" s="52" t="e">
        <f>#REF!+W134</f>
        <v>#REF!</v>
      </c>
    </row>
    <row r="135" spans="1:65" x14ac:dyDescent="0.25">
      <c r="A135" s="463" t="s">
        <v>4447</v>
      </c>
      <c r="B135" s="463">
        <v>543965</v>
      </c>
      <c r="C135" s="463">
        <v>400093</v>
      </c>
      <c r="D135" s="463" t="s">
        <v>256</v>
      </c>
      <c r="E135" s="463">
        <v>3023512</v>
      </c>
      <c r="F135" s="463" t="s">
        <v>412</v>
      </c>
      <c r="G135" s="463">
        <v>11431</v>
      </c>
      <c r="H135" s="466">
        <v>43539</v>
      </c>
      <c r="L135" s="301">
        <f t="shared" si="9"/>
        <v>1</v>
      </c>
      <c r="M135" s="301" t="str">
        <f t="shared" si="10"/>
        <v>3512.EHCP.I03.1</v>
      </c>
      <c r="N135" s="301" t="str">
        <f t="shared" si="11"/>
        <v>11431/543965</v>
      </c>
      <c r="Q135" s="52">
        <v>4568.6153846153848</v>
      </c>
      <c r="R135" s="52">
        <v>2284.3076923076924</v>
      </c>
      <c r="S135" s="52">
        <v>3668.6076923076921</v>
      </c>
      <c r="T135" s="52">
        <v>3668.6076923076921</v>
      </c>
      <c r="U135" s="52">
        <v>3668.6076923076921</v>
      </c>
      <c r="V135" s="52">
        <v>3668.6076923076921</v>
      </c>
      <c r="W135" s="52">
        <v>3668.6076923076921</v>
      </c>
      <c r="X135" s="52">
        <v>3668.6076923076921</v>
      </c>
      <c r="Y135" s="52">
        <v>3668.6076923076921</v>
      </c>
      <c r="Z135" s="52">
        <v>3668.6076923076921</v>
      </c>
      <c r="AA135" s="52">
        <v>3668.6076923076921</v>
      </c>
      <c r="AB135" s="52">
        <v>3668.6076923076921</v>
      </c>
      <c r="AC135" s="52">
        <f t="shared" si="12"/>
        <v>43538.999999999993</v>
      </c>
      <c r="AD135" s="52">
        <f t="shared" si="13"/>
        <v>0</v>
      </c>
      <c r="AE135" s="52" t="s">
        <v>4409</v>
      </c>
      <c r="AF135" s="52"/>
      <c r="AG135" s="52">
        <f t="shared" si="14"/>
        <v>10521.530769230769</v>
      </c>
      <c r="AH135" s="52">
        <f t="shared" si="15"/>
        <v>21527.353846153845</v>
      </c>
      <c r="AI135" s="52">
        <f t="shared" si="16"/>
        <v>32533.176923076917</v>
      </c>
      <c r="AJ135" s="52">
        <f t="shared" si="17"/>
        <v>43538.999999999993</v>
      </c>
      <c r="AK135" s="7"/>
      <c r="AL135" s="7"/>
      <c r="AM135" s="7"/>
      <c r="AN135" s="7"/>
      <c r="AO135" s="7"/>
      <c r="AP135" s="1"/>
      <c r="AQ135" s="52"/>
      <c r="AR135" s="1"/>
      <c r="AV135" s="52"/>
      <c r="AW135" s="52"/>
      <c r="AX135" s="52"/>
      <c r="AY135" s="52"/>
      <c r="AZ135" s="52"/>
      <c r="BA135" s="52"/>
      <c r="BB135" s="52"/>
      <c r="BC135" s="52"/>
      <c r="BD135" s="52"/>
      <c r="BE135" s="52"/>
      <c r="BF135" s="52"/>
      <c r="BG135" s="52"/>
      <c r="BH135" s="52"/>
      <c r="BM135" s="52" t="e">
        <f>#REF!+W135</f>
        <v>#REF!</v>
      </c>
    </row>
    <row r="136" spans="1:65" x14ac:dyDescent="0.25">
      <c r="A136" s="463" t="s">
        <v>4449</v>
      </c>
      <c r="B136" s="463">
        <v>516500</v>
      </c>
      <c r="C136" s="463">
        <v>160025</v>
      </c>
      <c r="D136" s="463" t="s">
        <v>257</v>
      </c>
      <c r="E136" s="463">
        <v>3022041</v>
      </c>
      <c r="F136" s="463" t="s">
        <v>412</v>
      </c>
      <c r="G136" s="463">
        <v>11443</v>
      </c>
      <c r="H136" s="466">
        <v>10990</v>
      </c>
      <c r="L136" s="301">
        <f t="shared" si="9"/>
        <v>1</v>
      </c>
      <c r="M136" s="301" t="str">
        <f t="shared" si="10"/>
        <v>2041.EHCP.I03.1</v>
      </c>
      <c r="N136" s="301" t="str">
        <f t="shared" si="11"/>
        <v>11443/516500</v>
      </c>
      <c r="Q136" s="52">
        <v>915.83333333333326</v>
      </c>
      <c r="R136" s="52">
        <v>915.83333333333326</v>
      </c>
      <c r="S136" s="52">
        <v>915.83333333333337</v>
      </c>
      <c r="T136" s="52">
        <v>915.83333333333337</v>
      </c>
      <c r="U136" s="52">
        <v>915.83333333333337</v>
      </c>
      <c r="V136" s="52">
        <v>915.83333333333337</v>
      </c>
      <c r="W136" s="52">
        <v>915.83333333333337</v>
      </c>
      <c r="X136" s="52">
        <v>915.83333333333337</v>
      </c>
      <c r="Y136" s="52">
        <v>915.83333333333337</v>
      </c>
      <c r="Z136" s="52">
        <v>915.83333333333337</v>
      </c>
      <c r="AA136" s="52">
        <v>915.83333333333337</v>
      </c>
      <c r="AB136" s="52">
        <v>915.83333333333337</v>
      </c>
      <c r="AC136" s="52">
        <f t="shared" si="12"/>
        <v>10990.000000000002</v>
      </c>
      <c r="AD136" s="52">
        <f t="shared" si="13"/>
        <v>0</v>
      </c>
      <c r="AE136" s="52" t="s">
        <v>4410</v>
      </c>
      <c r="AF136" s="52"/>
      <c r="AG136" s="52">
        <f t="shared" si="14"/>
        <v>2747.5</v>
      </c>
      <c r="AH136" s="52">
        <f t="shared" si="15"/>
        <v>5495</v>
      </c>
      <c r="AI136" s="52">
        <f t="shared" si="16"/>
        <v>8242.5</v>
      </c>
      <c r="AJ136" s="52">
        <f t="shared" si="17"/>
        <v>10990.000000000002</v>
      </c>
      <c r="AK136" s="7"/>
      <c r="AL136" s="7"/>
      <c r="AM136" s="7"/>
      <c r="AN136" s="7"/>
      <c r="AO136" s="7"/>
      <c r="AP136" s="1"/>
      <c r="AQ136" s="52"/>
      <c r="AR136" s="1"/>
      <c r="AV136" s="52"/>
      <c r="AW136" s="52"/>
      <c r="AX136" s="52"/>
      <c r="AY136" s="52"/>
      <c r="AZ136" s="52"/>
      <c r="BA136" s="52"/>
      <c r="BB136" s="52"/>
      <c r="BC136" s="52"/>
      <c r="BD136" s="52"/>
      <c r="BE136" s="52"/>
      <c r="BF136" s="52"/>
      <c r="BG136" s="52"/>
      <c r="BH136" s="52"/>
      <c r="BM136" s="52" t="e">
        <f>#REF!+W136</f>
        <v>#REF!</v>
      </c>
    </row>
    <row r="137" spans="1:65" x14ac:dyDescent="0.25">
      <c r="A137" s="463" t="s">
        <v>4451</v>
      </c>
      <c r="B137" s="463">
        <v>543965</v>
      </c>
      <c r="C137" s="463">
        <v>400071</v>
      </c>
      <c r="D137" s="463" t="s">
        <v>258</v>
      </c>
      <c r="E137" s="463">
        <v>3023510</v>
      </c>
      <c r="F137" s="463" t="s">
        <v>412</v>
      </c>
      <c r="G137" s="463">
        <v>11431</v>
      </c>
      <c r="H137" s="466">
        <v>78940</v>
      </c>
      <c r="L137" s="301">
        <f t="shared" ref="L137:L180" si="18">IF(D137=D136,L136+1,1)</f>
        <v>1</v>
      </c>
      <c r="M137" s="301" t="str">
        <f t="shared" ref="M137:M180" si="19">A137&amp;L137</f>
        <v>3510.EHCP.I03.1</v>
      </c>
      <c r="N137" s="301" t="str">
        <f t="shared" ref="N137:N180" si="20">G137&amp;"/"&amp;B137</f>
        <v>11431/543965</v>
      </c>
      <c r="Q137" s="52">
        <v>12144.615384615385</v>
      </c>
      <c r="R137" s="52">
        <v>6072.3076923076924</v>
      </c>
      <c r="S137" s="52">
        <v>6072.3076923076924</v>
      </c>
      <c r="T137" s="52">
        <v>6072.3076923076924</v>
      </c>
      <c r="U137" s="52">
        <v>6072.3076923076924</v>
      </c>
      <c r="V137" s="52">
        <v>6072.3076923076924</v>
      </c>
      <c r="W137" s="52">
        <v>6072.3076923076924</v>
      </c>
      <c r="X137" s="52">
        <v>6072.3076923076924</v>
      </c>
      <c r="Y137" s="52">
        <v>6072.3076923076924</v>
      </c>
      <c r="Z137" s="52">
        <v>6072.3076923076924</v>
      </c>
      <c r="AA137" s="52">
        <v>6072.3076923076924</v>
      </c>
      <c r="AB137" s="52">
        <v>6072.3076923076924</v>
      </c>
      <c r="AC137" s="52">
        <f t="shared" si="12"/>
        <v>78940</v>
      </c>
      <c r="AD137" s="52">
        <f t="shared" si="13"/>
        <v>0</v>
      </c>
      <c r="AE137" s="52" t="s">
        <v>4412</v>
      </c>
      <c r="AF137" s="52"/>
      <c r="AG137" s="52">
        <f t="shared" si="14"/>
        <v>24289.23076923077</v>
      </c>
      <c r="AH137" s="52">
        <f t="shared" si="15"/>
        <v>42506.153846153851</v>
      </c>
      <c r="AI137" s="52">
        <f t="shared" si="16"/>
        <v>60723.076923076937</v>
      </c>
      <c r="AJ137" s="52">
        <f t="shared" si="17"/>
        <v>78940</v>
      </c>
      <c r="AK137" s="7"/>
      <c r="AL137" s="7"/>
      <c r="AM137" s="7"/>
      <c r="AN137" s="7"/>
      <c r="AO137" s="7"/>
      <c r="AP137" s="1"/>
      <c r="AQ137" s="52"/>
      <c r="AR137" s="1"/>
      <c r="AV137" s="52"/>
      <c r="AW137" s="52"/>
      <c r="AX137" s="52"/>
      <c r="AY137" s="52"/>
      <c r="AZ137" s="52"/>
      <c r="BA137" s="52"/>
      <c r="BB137" s="52"/>
      <c r="BC137" s="52"/>
      <c r="BD137" s="52"/>
      <c r="BE137" s="52"/>
      <c r="BF137" s="52"/>
      <c r="BG137" s="52"/>
      <c r="BH137" s="52"/>
      <c r="BM137" s="52" t="e">
        <f>#REF!+W137</f>
        <v>#REF!</v>
      </c>
    </row>
    <row r="138" spans="1:65" x14ac:dyDescent="0.25">
      <c r="A138" s="463" t="s">
        <v>4453</v>
      </c>
      <c r="B138" s="463">
        <v>516500</v>
      </c>
      <c r="C138" s="463">
        <v>158756</v>
      </c>
      <c r="D138" s="463" t="s">
        <v>116</v>
      </c>
      <c r="E138" s="463">
        <v>3024011</v>
      </c>
      <c r="F138" s="463" t="s">
        <v>412</v>
      </c>
      <c r="G138" s="463">
        <v>11442</v>
      </c>
      <c r="H138" s="466">
        <v>127879.5</v>
      </c>
      <c r="L138" s="301">
        <f t="shared" si="18"/>
        <v>1</v>
      </c>
      <c r="M138" s="301" t="str">
        <f t="shared" si="19"/>
        <v>4011.EHCP.I03.1</v>
      </c>
      <c r="N138" s="301" t="str">
        <f t="shared" si="20"/>
        <v>11442/516500</v>
      </c>
      <c r="Q138" s="52">
        <v>10004.166666666666</v>
      </c>
      <c r="R138" s="52">
        <v>10004.166666666666</v>
      </c>
      <c r="S138" s="52">
        <v>10787.116666666667</v>
      </c>
      <c r="T138" s="52">
        <v>10787.116666666667</v>
      </c>
      <c r="U138" s="52">
        <v>10787.116666666667</v>
      </c>
      <c r="V138" s="52">
        <v>10787.116666666667</v>
      </c>
      <c r="W138" s="52">
        <v>10787.116666666667</v>
      </c>
      <c r="X138" s="52">
        <v>10787.116666666667</v>
      </c>
      <c r="Y138" s="52">
        <v>10787.116666666667</v>
      </c>
      <c r="Z138" s="52">
        <v>10787.116666666667</v>
      </c>
      <c r="AA138" s="52">
        <v>10787.116666666667</v>
      </c>
      <c r="AB138" s="52">
        <v>10787.116666666667</v>
      </c>
      <c r="AC138" s="52">
        <f t="shared" si="12"/>
        <v>127879.50000000001</v>
      </c>
      <c r="AD138" s="52">
        <f t="shared" si="13"/>
        <v>0</v>
      </c>
      <c r="AE138" s="52" t="s">
        <v>4414</v>
      </c>
      <c r="AF138" s="52"/>
      <c r="AG138" s="52">
        <f t="shared" si="14"/>
        <v>30795.449999999997</v>
      </c>
      <c r="AH138" s="52">
        <f t="shared" si="15"/>
        <v>63156.800000000003</v>
      </c>
      <c r="AI138" s="52">
        <f t="shared" si="16"/>
        <v>95518.150000000009</v>
      </c>
      <c r="AJ138" s="52">
        <f t="shared" si="17"/>
        <v>127879.50000000001</v>
      </c>
      <c r="AK138" s="7"/>
      <c r="AL138" s="7"/>
      <c r="AM138" s="7"/>
      <c r="AN138" s="7"/>
      <c r="AO138" s="7"/>
      <c r="AP138" s="1"/>
      <c r="AQ138" s="52"/>
      <c r="AR138" s="1"/>
      <c r="AV138" s="52"/>
      <c r="AW138" s="52"/>
      <c r="AX138" s="52"/>
      <c r="AY138" s="52"/>
      <c r="AZ138" s="52"/>
      <c r="BA138" s="52"/>
      <c r="BB138" s="52"/>
      <c r="BC138" s="52"/>
      <c r="BD138" s="52"/>
      <c r="BE138" s="52"/>
      <c r="BF138" s="52"/>
      <c r="BG138" s="52"/>
      <c r="BH138" s="52"/>
      <c r="BM138" s="52" t="e">
        <f>#REF!+W138</f>
        <v>#REF!</v>
      </c>
    </row>
    <row r="139" spans="1:65" x14ac:dyDescent="0.25">
      <c r="A139" s="463" t="s">
        <v>4455</v>
      </c>
      <c r="B139" s="463">
        <v>543965</v>
      </c>
      <c r="C139" s="463">
        <v>400096</v>
      </c>
      <c r="D139" s="463" t="s">
        <v>259</v>
      </c>
      <c r="E139" s="463">
        <v>3023502</v>
      </c>
      <c r="F139" s="463" t="s">
        <v>412</v>
      </c>
      <c r="G139" s="463">
        <v>11431</v>
      </c>
      <c r="H139" s="466">
        <v>79361</v>
      </c>
      <c r="L139" s="301">
        <f t="shared" si="18"/>
        <v>1</v>
      </c>
      <c r="M139" s="301" t="str">
        <f t="shared" si="19"/>
        <v>3502.EHCP.I03.1</v>
      </c>
      <c r="N139" s="301" t="str">
        <f t="shared" si="20"/>
        <v>11431/543965</v>
      </c>
      <c r="Q139" s="52">
        <v>12209.384615384615</v>
      </c>
      <c r="R139" s="52">
        <v>6104.6923076923076</v>
      </c>
      <c r="S139" s="52">
        <v>6104.6923076923076</v>
      </c>
      <c r="T139" s="52">
        <v>6104.6923076923076</v>
      </c>
      <c r="U139" s="52">
        <v>6104.6923076923076</v>
      </c>
      <c r="V139" s="52">
        <v>6104.6923076923076</v>
      </c>
      <c r="W139" s="52">
        <v>6104.6923076923076</v>
      </c>
      <c r="X139" s="52">
        <v>6104.6923076923076</v>
      </c>
      <c r="Y139" s="52">
        <v>6104.6923076923076</v>
      </c>
      <c r="Z139" s="52">
        <v>6104.6923076923076</v>
      </c>
      <c r="AA139" s="52">
        <v>6104.6923076923076</v>
      </c>
      <c r="AB139" s="52">
        <v>6104.6923076923076</v>
      </c>
      <c r="AC139" s="52">
        <f t="shared" si="12"/>
        <v>79361</v>
      </c>
      <c r="AD139" s="52">
        <f t="shared" si="13"/>
        <v>0</v>
      </c>
      <c r="AE139" s="52" t="s">
        <v>4416</v>
      </c>
      <c r="AF139" s="52"/>
      <c r="AG139" s="52">
        <f t="shared" si="14"/>
        <v>24418.76923076923</v>
      </c>
      <c r="AH139" s="52">
        <f t="shared" si="15"/>
        <v>42732.846153846149</v>
      </c>
      <c r="AI139" s="52">
        <f t="shared" si="16"/>
        <v>61046.923076923063</v>
      </c>
      <c r="AJ139" s="52">
        <f t="shared" si="17"/>
        <v>79361</v>
      </c>
      <c r="AK139" s="7"/>
      <c r="AL139" s="7"/>
      <c r="AM139" s="7"/>
      <c r="AN139" s="7"/>
      <c r="AO139" s="7"/>
      <c r="AP139" s="1"/>
      <c r="AQ139" s="52"/>
      <c r="AR139" s="1"/>
      <c r="AV139" s="52"/>
      <c r="AW139" s="52"/>
      <c r="AX139" s="52"/>
      <c r="AY139" s="52"/>
      <c r="AZ139" s="52"/>
      <c r="BA139" s="52"/>
      <c r="BB139" s="52"/>
      <c r="BC139" s="52"/>
      <c r="BD139" s="52"/>
      <c r="BE139" s="52"/>
      <c r="BF139" s="52"/>
      <c r="BG139" s="52"/>
      <c r="BH139" s="52"/>
      <c r="BM139" s="52" t="e">
        <f>#REF!+W139</f>
        <v>#REF!</v>
      </c>
    </row>
    <row r="140" spans="1:65" x14ac:dyDescent="0.25">
      <c r="A140" s="463" t="s">
        <v>4458</v>
      </c>
      <c r="B140" s="463">
        <v>516500</v>
      </c>
      <c r="C140" s="463">
        <v>156093</v>
      </c>
      <c r="D140" s="463" t="s">
        <v>117</v>
      </c>
      <c r="E140" s="463">
        <v>3024000</v>
      </c>
      <c r="F140" s="463" t="s">
        <v>412</v>
      </c>
      <c r="G140" s="463">
        <v>11442</v>
      </c>
      <c r="H140" s="466">
        <v>27265</v>
      </c>
      <c r="L140" s="301">
        <f t="shared" si="18"/>
        <v>1</v>
      </c>
      <c r="M140" s="301" t="str">
        <f t="shared" si="19"/>
        <v>4000.EHCP.I03.1</v>
      </c>
      <c r="N140" s="301" t="str">
        <f t="shared" si="20"/>
        <v>11442/516500</v>
      </c>
      <c r="Q140" s="52">
        <v>2950.1666666666665</v>
      </c>
      <c r="R140" s="52">
        <v>2950.1666666666665</v>
      </c>
      <c r="S140" s="52">
        <v>2136.4666666666667</v>
      </c>
      <c r="T140" s="52">
        <v>2136.4666666666667</v>
      </c>
      <c r="U140" s="52">
        <v>2136.4666666666667</v>
      </c>
      <c r="V140" s="52">
        <v>2136.4666666666667</v>
      </c>
      <c r="W140" s="52">
        <v>2136.4666666666667</v>
      </c>
      <c r="X140" s="52">
        <v>2136.4666666666667</v>
      </c>
      <c r="Y140" s="52">
        <v>2136.4666666666667</v>
      </c>
      <c r="Z140" s="52">
        <v>2136.4666666666667</v>
      </c>
      <c r="AA140" s="52">
        <v>2136.4666666666667</v>
      </c>
      <c r="AB140" s="52">
        <v>2136.4666666666667</v>
      </c>
      <c r="AC140" s="52">
        <f t="shared" si="12"/>
        <v>27265.000000000004</v>
      </c>
      <c r="AD140" s="52">
        <f t="shared" si="13"/>
        <v>0</v>
      </c>
      <c r="AE140" s="52" t="s">
        <v>4418</v>
      </c>
      <c r="AF140" s="52"/>
      <c r="AG140" s="52">
        <f t="shared" si="14"/>
        <v>8036.7999999999993</v>
      </c>
      <c r="AH140" s="52">
        <f t="shared" si="15"/>
        <v>14446.2</v>
      </c>
      <c r="AI140" s="52">
        <f t="shared" si="16"/>
        <v>20855.600000000002</v>
      </c>
      <c r="AJ140" s="52">
        <f t="shared" si="17"/>
        <v>27265.000000000004</v>
      </c>
      <c r="AK140" s="7"/>
      <c r="AL140" s="7"/>
      <c r="AM140" s="7"/>
      <c r="AN140" s="7"/>
      <c r="AO140" s="7"/>
      <c r="AP140" s="1"/>
      <c r="AQ140" s="52"/>
      <c r="AR140" s="1"/>
      <c r="AV140" s="52"/>
      <c r="AW140" s="52"/>
      <c r="AX140" s="52"/>
      <c r="AY140" s="52"/>
      <c r="AZ140" s="52"/>
      <c r="BA140" s="52"/>
      <c r="BB140" s="52"/>
      <c r="BC140" s="52"/>
      <c r="BD140" s="52"/>
      <c r="BE140" s="52"/>
      <c r="BF140" s="52"/>
      <c r="BG140" s="52"/>
      <c r="BH140" s="52"/>
      <c r="BM140" s="52" t="e">
        <f>#REF!+W140</f>
        <v>#REF!</v>
      </c>
    </row>
    <row r="141" spans="1:65" x14ac:dyDescent="0.25">
      <c r="A141" s="463" t="s">
        <v>4460</v>
      </c>
      <c r="B141" s="463">
        <v>543965</v>
      </c>
      <c r="C141" s="463">
        <v>400062</v>
      </c>
      <c r="D141" s="463" t="s">
        <v>260</v>
      </c>
      <c r="E141" s="463">
        <v>3023315</v>
      </c>
      <c r="F141" s="463" t="s">
        <v>412</v>
      </c>
      <c r="G141" s="463">
        <v>11431</v>
      </c>
      <c r="H141" s="466">
        <v>16275</v>
      </c>
      <c r="L141" s="301">
        <f t="shared" si="18"/>
        <v>1</v>
      </c>
      <c r="M141" s="301" t="str">
        <f t="shared" si="19"/>
        <v>3315.EHCP.I03.1</v>
      </c>
      <c r="N141" s="301" t="str">
        <f t="shared" si="20"/>
        <v>11431/543965</v>
      </c>
      <c r="Q141" s="52">
        <v>2503.8461538461538</v>
      </c>
      <c r="R141" s="52">
        <v>1251.9230769230769</v>
      </c>
      <c r="S141" s="52">
        <v>1251.9230769230769</v>
      </c>
      <c r="T141" s="52">
        <v>1251.9230769230769</v>
      </c>
      <c r="U141" s="52">
        <v>1251.9230769230769</v>
      </c>
      <c r="V141" s="52">
        <v>1251.9230769230769</v>
      </c>
      <c r="W141" s="52">
        <v>1251.9230769230769</v>
      </c>
      <c r="X141" s="52">
        <v>1251.9230769230769</v>
      </c>
      <c r="Y141" s="52">
        <v>1251.9230769230769</v>
      </c>
      <c r="Z141" s="52">
        <v>1251.9230769230769</v>
      </c>
      <c r="AA141" s="52">
        <v>1251.9230769230769</v>
      </c>
      <c r="AB141" s="52">
        <v>1251.9230769230769</v>
      </c>
      <c r="AC141" s="52">
        <f t="shared" si="12"/>
        <v>16274.999999999996</v>
      </c>
      <c r="AD141" s="52">
        <f t="shared" si="13"/>
        <v>0</v>
      </c>
      <c r="AE141" s="52" t="s">
        <v>4420</v>
      </c>
      <c r="AF141" s="52"/>
      <c r="AG141" s="52">
        <f t="shared" si="14"/>
        <v>5007.6923076923076</v>
      </c>
      <c r="AH141" s="52">
        <f t="shared" si="15"/>
        <v>8763.461538461539</v>
      </c>
      <c r="AI141" s="52">
        <f t="shared" si="16"/>
        <v>12519.230769230768</v>
      </c>
      <c r="AJ141" s="52">
        <f t="shared" si="17"/>
        <v>16274.999999999996</v>
      </c>
      <c r="AK141" s="7"/>
      <c r="AL141" s="7"/>
      <c r="AM141" s="7"/>
      <c r="AN141" s="7"/>
      <c r="AO141" s="7"/>
      <c r="AP141" s="1"/>
      <c r="AQ141" s="52"/>
      <c r="AR141" s="1"/>
      <c r="AV141" s="52"/>
      <c r="AW141" s="52"/>
      <c r="AX141" s="52"/>
      <c r="AY141" s="52"/>
      <c r="AZ141" s="52"/>
      <c r="BA141" s="52"/>
      <c r="BB141" s="52"/>
      <c r="BC141" s="52"/>
      <c r="BD141" s="52"/>
      <c r="BE141" s="52"/>
      <c r="BF141" s="52"/>
      <c r="BG141" s="52"/>
      <c r="BH141" s="52"/>
      <c r="BM141" s="52" t="e">
        <f>#REF!+W141</f>
        <v>#REF!</v>
      </c>
    </row>
    <row r="142" spans="1:65" x14ac:dyDescent="0.25">
      <c r="A142" s="463" t="s">
        <v>4462</v>
      </c>
      <c r="B142" s="463">
        <v>543965</v>
      </c>
      <c r="C142" s="463">
        <v>400064</v>
      </c>
      <c r="D142" s="463" t="s">
        <v>261</v>
      </c>
      <c r="E142" s="463">
        <v>3023504</v>
      </c>
      <c r="F142" s="463" t="s">
        <v>412</v>
      </c>
      <c r="G142" s="463">
        <v>11431</v>
      </c>
      <c r="H142" s="466">
        <v>67090.59</v>
      </c>
      <c r="L142" s="301">
        <f t="shared" si="18"/>
        <v>1</v>
      </c>
      <c r="M142" s="301" t="str">
        <f t="shared" si="19"/>
        <v>3504.EHCP.I03.1</v>
      </c>
      <c r="N142" s="301" t="str">
        <f t="shared" si="20"/>
        <v>11431/543965</v>
      </c>
      <c r="Q142" s="52">
        <v>8324.461538461539</v>
      </c>
      <c r="R142" s="52">
        <v>4162.2307692307695</v>
      </c>
      <c r="S142" s="52">
        <v>5460.3897692307683</v>
      </c>
      <c r="T142" s="52">
        <v>5460.3897692307683</v>
      </c>
      <c r="U142" s="52">
        <v>5460.3897692307683</v>
      </c>
      <c r="V142" s="52">
        <v>5460.3897692307683</v>
      </c>
      <c r="W142" s="52">
        <v>5460.3897692307683</v>
      </c>
      <c r="X142" s="52">
        <v>5460.3897692307683</v>
      </c>
      <c r="Y142" s="52">
        <v>5460.3897692307683</v>
      </c>
      <c r="Z142" s="52">
        <v>5460.3897692307683</v>
      </c>
      <c r="AA142" s="52">
        <v>5460.3897692307683</v>
      </c>
      <c r="AB142" s="52">
        <v>5460.3897692307683</v>
      </c>
      <c r="AC142" s="52">
        <f t="shared" si="12"/>
        <v>67090.589999999982</v>
      </c>
      <c r="AD142" s="52">
        <f t="shared" si="13"/>
        <v>0</v>
      </c>
      <c r="AE142" s="52" t="s">
        <v>4422</v>
      </c>
      <c r="AF142" s="52"/>
      <c r="AG142" s="52">
        <f t="shared" si="14"/>
        <v>17947.082076923078</v>
      </c>
      <c r="AH142" s="52">
        <f t="shared" si="15"/>
        <v>34328.251384615382</v>
      </c>
      <c r="AI142" s="52">
        <f t="shared" si="16"/>
        <v>50709.420692307678</v>
      </c>
      <c r="AJ142" s="52">
        <f t="shared" si="17"/>
        <v>67090.589999999982</v>
      </c>
      <c r="AK142" s="7"/>
      <c r="AL142" s="7"/>
      <c r="AM142" s="7"/>
      <c r="AN142" s="7"/>
      <c r="AO142" s="7"/>
      <c r="AP142" s="1"/>
      <c r="AQ142" s="52"/>
      <c r="AR142" s="1"/>
      <c r="AV142" s="52"/>
      <c r="AW142" s="52"/>
      <c r="AX142" s="52"/>
      <c r="AY142" s="52"/>
      <c r="AZ142" s="52"/>
      <c r="BA142" s="52"/>
      <c r="BB142" s="52"/>
      <c r="BC142" s="52"/>
      <c r="BD142" s="52"/>
      <c r="BE142" s="52"/>
      <c r="BF142" s="52"/>
      <c r="BG142" s="52"/>
      <c r="BH142" s="52"/>
      <c r="BM142" s="52" t="e">
        <f>#REF!+W142</f>
        <v>#REF!</v>
      </c>
    </row>
    <row r="143" spans="1:65" x14ac:dyDescent="0.25">
      <c r="A143" s="463" t="s">
        <v>4464</v>
      </c>
      <c r="B143" s="463">
        <v>543965</v>
      </c>
      <c r="C143" s="463">
        <v>400098</v>
      </c>
      <c r="D143" s="463" t="s">
        <v>262</v>
      </c>
      <c r="E143" s="463">
        <v>3023309</v>
      </c>
      <c r="F143" s="463" t="s">
        <v>412</v>
      </c>
      <c r="G143" s="463">
        <v>11431</v>
      </c>
      <c r="H143" s="466">
        <v>38254</v>
      </c>
      <c r="L143" s="301">
        <f t="shared" si="18"/>
        <v>1</v>
      </c>
      <c r="M143" s="301" t="str">
        <f t="shared" si="19"/>
        <v>3309.EHCP.I03.1</v>
      </c>
      <c r="N143" s="301" t="str">
        <f t="shared" si="20"/>
        <v>11431/543965</v>
      </c>
      <c r="Q143" s="52">
        <v>5885.2307692307695</v>
      </c>
      <c r="R143" s="52">
        <v>2942.6153846153848</v>
      </c>
      <c r="S143" s="52">
        <v>2942.6153846153843</v>
      </c>
      <c r="T143" s="52">
        <v>2942.6153846153843</v>
      </c>
      <c r="U143" s="52">
        <v>2942.6153846153843</v>
      </c>
      <c r="V143" s="52">
        <v>2942.6153846153843</v>
      </c>
      <c r="W143" s="52">
        <v>2942.6153846153843</v>
      </c>
      <c r="X143" s="52">
        <v>2942.6153846153843</v>
      </c>
      <c r="Y143" s="52">
        <v>2942.6153846153843</v>
      </c>
      <c r="Z143" s="52">
        <v>2942.6153846153843</v>
      </c>
      <c r="AA143" s="52">
        <v>2942.6153846153843</v>
      </c>
      <c r="AB143" s="52">
        <v>2942.6153846153843</v>
      </c>
      <c r="AC143" s="52">
        <f t="shared" si="12"/>
        <v>38253.999999999993</v>
      </c>
      <c r="AD143" s="52">
        <f t="shared" si="13"/>
        <v>0</v>
      </c>
      <c r="AE143" s="52" t="s">
        <v>4423</v>
      </c>
      <c r="AF143" s="52"/>
      <c r="AG143" s="52">
        <f t="shared" si="14"/>
        <v>11770.461538461539</v>
      </c>
      <c r="AH143" s="52">
        <f t="shared" si="15"/>
        <v>20598.307692307691</v>
      </c>
      <c r="AI143" s="52">
        <f t="shared" si="16"/>
        <v>29426.15384615384</v>
      </c>
      <c r="AJ143" s="52">
        <f t="shared" si="17"/>
        <v>38253.999999999993</v>
      </c>
      <c r="AK143" s="7"/>
      <c r="AL143" s="7"/>
      <c r="AM143" s="7"/>
      <c r="AN143" s="7"/>
      <c r="AO143" s="7"/>
      <c r="AP143" s="1"/>
      <c r="AQ143" s="52"/>
      <c r="AR143" s="1"/>
      <c r="AV143" s="52"/>
      <c r="AW143" s="52"/>
      <c r="AX143" s="52"/>
      <c r="AY143" s="52"/>
      <c r="AZ143" s="52"/>
      <c r="BA143" s="52"/>
      <c r="BB143" s="52"/>
      <c r="BC143" s="52"/>
      <c r="BD143" s="52"/>
      <c r="BE143" s="52"/>
      <c r="BF143" s="52"/>
      <c r="BG143" s="52"/>
      <c r="BH143" s="52"/>
      <c r="BM143" s="52" t="e">
        <f>#REF!+W143</f>
        <v>#REF!</v>
      </c>
    </row>
    <row r="144" spans="1:65" x14ac:dyDescent="0.25">
      <c r="A144" s="463" t="s">
        <v>4826</v>
      </c>
      <c r="B144" s="463">
        <v>543965</v>
      </c>
      <c r="C144" s="463">
        <v>400098</v>
      </c>
      <c r="D144" s="463" t="s">
        <v>262</v>
      </c>
      <c r="E144" s="463">
        <v>3023309</v>
      </c>
      <c r="F144" s="463" t="s">
        <v>4199</v>
      </c>
      <c r="G144" s="463">
        <v>10265</v>
      </c>
      <c r="H144" s="466">
        <v>5394</v>
      </c>
      <c r="L144" s="301">
        <f t="shared" si="18"/>
        <v>2</v>
      </c>
      <c r="M144" s="301" t="str">
        <f t="shared" si="19"/>
        <v>3309.SEN I.I03.2</v>
      </c>
      <c r="N144" s="301" t="str">
        <f t="shared" si="20"/>
        <v>10265/543965</v>
      </c>
      <c r="Q144" s="52">
        <v>829.84615384615392</v>
      </c>
      <c r="R144" s="52">
        <v>414.92307692307696</v>
      </c>
      <c r="S144" s="52">
        <v>414.92307692307696</v>
      </c>
      <c r="T144" s="52">
        <v>414.92307692307696</v>
      </c>
      <c r="U144" s="52">
        <v>414.92307692307696</v>
      </c>
      <c r="V144" s="52">
        <v>414.92307692307696</v>
      </c>
      <c r="W144" s="52">
        <v>414.92307692307696</v>
      </c>
      <c r="X144" s="52">
        <v>414.92307692307696</v>
      </c>
      <c r="Y144" s="52">
        <v>414.92307692307696</v>
      </c>
      <c r="Z144" s="52">
        <v>414.92307692307696</v>
      </c>
      <c r="AA144" s="52">
        <v>414.92307692307696</v>
      </c>
      <c r="AB144" s="52">
        <v>414.92307692307696</v>
      </c>
      <c r="AC144" s="52">
        <f t="shared" si="12"/>
        <v>5394.0000000000018</v>
      </c>
      <c r="AD144" s="52">
        <f t="shared" si="13"/>
        <v>0</v>
      </c>
      <c r="AE144" s="52" t="s">
        <v>4424</v>
      </c>
      <c r="AF144" s="52"/>
      <c r="AG144" s="52">
        <f t="shared" si="14"/>
        <v>1659.6923076923078</v>
      </c>
      <c r="AH144" s="52">
        <f t="shared" si="15"/>
        <v>2904.461538461539</v>
      </c>
      <c r="AI144" s="52">
        <f t="shared" si="16"/>
        <v>4149.2307692307704</v>
      </c>
      <c r="AJ144" s="52">
        <f t="shared" si="17"/>
        <v>5394.0000000000018</v>
      </c>
      <c r="AK144" s="7"/>
      <c r="AL144" s="7"/>
      <c r="AM144" s="7"/>
      <c r="AN144" s="7"/>
      <c r="AO144" s="7"/>
      <c r="AP144" s="1"/>
      <c r="AQ144" s="52"/>
      <c r="AR144" s="1"/>
      <c r="AV144" s="52"/>
      <c r="AW144" s="52"/>
      <c r="AX144" s="52"/>
      <c r="AY144" s="52"/>
      <c r="AZ144" s="52"/>
      <c r="BA144" s="52"/>
      <c r="BB144" s="52"/>
      <c r="BC144" s="52"/>
      <c r="BD144" s="52"/>
      <c r="BE144" s="52"/>
      <c r="BF144" s="52"/>
      <c r="BG144" s="52"/>
      <c r="BH144" s="52"/>
      <c r="BM144" s="52" t="e">
        <f>#REF!+W144</f>
        <v>#REF!</v>
      </c>
    </row>
    <row r="145" spans="1:65" x14ac:dyDescent="0.25">
      <c r="A145" s="463" t="s">
        <v>4466</v>
      </c>
      <c r="B145" s="463">
        <v>543965</v>
      </c>
      <c r="C145" s="463">
        <v>400114</v>
      </c>
      <c r="D145" s="463" t="s">
        <v>263</v>
      </c>
      <c r="E145" s="463">
        <v>3023307</v>
      </c>
      <c r="F145" s="463" t="s">
        <v>412</v>
      </c>
      <c r="G145" s="463">
        <v>11431</v>
      </c>
      <c r="H145" s="466">
        <v>5285</v>
      </c>
      <c r="L145" s="301">
        <f t="shared" si="18"/>
        <v>1</v>
      </c>
      <c r="M145" s="301" t="str">
        <f t="shared" si="19"/>
        <v>3307.EHCP.I03.1</v>
      </c>
      <c r="N145" s="301" t="str">
        <f t="shared" si="20"/>
        <v>11431/543965</v>
      </c>
      <c r="Q145" s="52">
        <v>813.07692307692309</v>
      </c>
      <c r="R145" s="52">
        <v>406.53846153846155</v>
      </c>
      <c r="S145" s="52">
        <v>406.53846153846155</v>
      </c>
      <c r="T145" s="52">
        <v>406.53846153846155</v>
      </c>
      <c r="U145" s="52">
        <v>406.53846153846155</v>
      </c>
      <c r="V145" s="52">
        <v>406.53846153846155</v>
      </c>
      <c r="W145" s="52">
        <v>406.53846153846155</v>
      </c>
      <c r="X145" s="52">
        <v>406.53846153846155</v>
      </c>
      <c r="Y145" s="52">
        <v>406.53846153846155</v>
      </c>
      <c r="Z145" s="52">
        <v>406.53846153846155</v>
      </c>
      <c r="AA145" s="52">
        <v>406.53846153846155</v>
      </c>
      <c r="AB145" s="52">
        <v>406.53846153846155</v>
      </c>
      <c r="AC145" s="52">
        <f t="shared" si="12"/>
        <v>5285</v>
      </c>
      <c r="AD145" s="52">
        <f t="shared" si="13"/>
        <v>0</v>
      </c>
      <c r="AE145" s="52" t="s">
        <v>4426</v>
      </c>
      <c r="AF145" s="52"/>
      <c r="AG145" s="52">
        <f t="shared" si="14"/>
        <v>1626.1538461538462</v>
      </c>
      <c r="AH145" s="52">
        <f t="shared" si="15"/>
        <v>2845.7692307692305</v>
      </c>
      <c r="AI145" s="52">
        <f t="shared" si="16"/>
        <v>4065.3846153846148</v>
      </c>
      <c r="AJ145" s="52">
        <f t="shared" si="17"/>
        <v>5285</v>
      </c>
      <c r="AK145" s="7"/>
      <c r="AL145" s="7"/>
      <c r="AM145" s="7"/>
      <c r="AN145" s="7"/>
      <c r="AO145" s="7"/>
      <c r="AP145" s="1"/>
      <c r="AQ145" s="52"/>
      <c r="AR145" s="1"/>
      <c r="AV145" s="52"/>
      <c r="AW145" s="52"/>
      <c r="AX145" s="52"/>
      <c r="AY145" s="52"/>
      <c r="AZ145" s="52"/>
      <c r="BA145" s="52"/>
      <c r="BB145" s="52"/>
      <c r="BC145" s="52"/>
      <c r="BD145" s="52"/>
      <c r="BE145" s="52"/>
      <c r="BF145" s="52"/>
      <c r="BG145" s="52"/>
      <c r="BH145" s="52"/>
      <c r="BM145" s="52" t="e">
        <f>#REF!+W145</f>
        <v>#REF!</v>
      </c>
    </row>
    <row r="146" spans="1:65" x14ac:dyDescent="0.25">
      <c r="A146" s="463" t="s">
        <v>4468</v>
      </c>
      <c r="B146" s="463">
        <v>543965</v>
      </c>
      <c r="C146" s="463">
        <v>400066</v>
      </c>
      <c r="D146" s="463" t="s">
        <v>264</v>
      </c>
      <c r="E146" s="463">
        <v>3023509</v>
      </c>
      <c r="F146" s="463" t="s">
        <v>412</v>
      </c>
      <c r="G146" s="463">
        <v>11431</v>
      </c>
      <c r="H146" s="466">
        <v>89453.66</v>
      </c>
      <c r="L146" s="301">
        <f t="shared" si="18"/>
        <v>1</v>
      </c>
      <c r="M146" s="301" t="str">
        <f t="shared" si="19"/>
        <v>3509.EHCP.I03.1</v>
      </c>
      <c r="N146" s="301" t="str">
        <f t="shared" si="20"/>
        <v>11431/543965</v>
      </c>
      <c r="Q146" s="52">
        <v>13396.461538461539</v>
      </c>
      <c r="R146" s="52">
        <v>6698.2307692307695</v>
      </c>
      <c r="S146" s="52">
        <v>6935.8967692307688</v>
      </c>
      <c r="T146" s="52">
        <v>6935.8967692307688</v>
      </c>
      <c r="U146" s="52">
        <v>6935.8967692307688</v>
      </c>
      <c r="V146" s="52">
        <v>6935.8967692307688</v>
      </c>
      <c r="W146" s="52">
        <v>6935.8967692307688</v>
      </c>
      <c r="X146" s="52">
        <v>6935.8967692307688</v>
      </c>
      <c r="Y146" s="52">
        <v>6935.8967692307688</v>
      </c>
      <c r="Z146" s="52">
        <v>6935.8967692307688</v>
      </c>
      <c r="AA146" s="52">
        <v>6935.8967692307688</v>
      </c>
      <c r="AB146" s="52">
        <v>6935.8967692307688</v>
      </c>
      <c r="AC146" s="52">
        <f t="shared" si="12"/>
        <v>89453.659999999989</v>
      </c>
      <c r="AD146" s="52">
        <f t="shared" si="13"/>
        <v>0</v>
      </c>
      <c r="AE146" s="52" t="s">
        <v>4428</v>
      </c>
      <c r="AF146" s="52"/>
      <c r="AG146" s="52">
        <f t="shared" si="14"/>
        <v>27030.589076923075</v>
      </c>
      <c r="AH146" s="52">
        <f t="shared" si="15"/>
        <v>47838.279384615387</v>
      </c>
      <c r="AI146" s="52">
        <f t="shared" si="16"/>
        <v>68645.969692307699</v>
      </c>
      <c r="AJ146" s="52">
        <f t="shared" si="17"/>
        <v>89453.659999999989</v>
      </c>
      <c r="AK146" s="7"/>
      <c r="AL146" s="7"/>
      <c r="AM146" s="7"/>
      <c r="AN146" s="7"/>
      <c r="AO146" s="7"/>
      <c r="AP146" s="1"/>
      <c r="AQ146" s="52"/>
      <c r="AR146" s="1"/>
      <c r="AV146" s="52"/>
      <c r="AW146" s="52"/>
      <c r="AX146" s="52"/>
      <c r="AY146" s="52"/>
      <c r="AZ146" s="52"/>
      <c r="BA146" s="52"/>
      <c r="BB146" s="52"/>
      <c r="BC146" s="52"/>
      <c r="BD146" s="52"/>
      <c r="BE146" s="52"/>
      <c r="BF146" s="52"/>
      <c r="BG146" s="52"/>
      <c r="BH146" s="52"/>
      <c r="BM146" s="52" t="e">
        <f>#REF!+W146</f>
        <v>#REF!</v>
      </c>
    </row>
    <row r="147" spans="1:65" x14ac:dyDescent="0.25">
      <c r="A147" s="463" t="s">
        <v>4470</v>
      </c>
      <c r="B147" s="463">
        <v>543965</v>
      </c>
      <c r="C147" s="463">
        <v>400102</v>
      </c>
      <c r="D147" s="463" t="s">
        <v>62</v>
      </c>
      <c r="E147" s="463">
        <v>3021003</v>
      </c>
      <c r="F147" s="463" t="s">
        <v>412</v>
      </c>
      <c r="G147" s="463">
        <v>11439</v>
      </c>
      <c r="H147" s="466">
        <v>6184.51</v>
      </c>
      <c r="L147" s="301">
        <f t="shared" si="18"/>
        <v>1</v>
      </c>
      <c r="M147" s="301" t="str">
        <f t="shared" si="19"/>
        <v>1003.EHCP.I03.1</v>
      </c>
      <c r="N147" s="301" t="str">
        <f t="shared" si="20"/>
        <v>11439/543965</v>
      </c>
      <c r="Q147" s="52">
        <v>951.46307692307698</v>
      </c>
      <c r="R147" s="52">
        <v>475.73153846153849</v>
      </c>
      <c r="S147" s="52">
        <v>475.73153846153843</v>
      </c>
      <c r="T147" s="52">
        <v>475.73153846153843</v>
      </c>
      <c r="U147" s="52">
        <v>475.73153846153843</v>
      </c>
      <c r="V147" s="52">
        <v>475.73153846153843</v>
      </c>
      <c r="W147" s="52">
        <v>475.73153846153843</v>
      </c>
      <c r="X147" s="52">
        <v>475.73153846153843</v>
      </c>
      <c r="Y147" s="52">
        <v>475.73153846153843</v>
      </c>
      <c r="Z147" s="52">
        <v>475.73153846153843</v>
      </c>
      <c r="AA147" s="52">
        <v>475.73153846153843</v>
      </c>
      <c r="AB147" s="52">
        <v>475.73153846153843</v>
      </c>
      <c r="AC147" s="52">
        <f t="shared" si="12"/>
        <v>6184.51</v>
      </c>
      <c r="AD147" s="52">
        <f t="shared" si="13"/>
        <v>0</v>
      </c>
      <c r="AE147" s="52" t="s">
        <v>4430</v>
      </c>
      <c r="AF147" s="52"/>
      <c r="AG147" s="52">
        <f t="shared" si="14"/>
        <v>1902.9261538461537</v>
      </c>
      <c r="AH147" s="52">
        <f t="shared" si="15"/>
        <v>3330.1207692307694</v>
      </c>
      <c r="AI147" s="52">
        <f t="shared" si="16"/>
        <v>4757.3153846153846</v>
      </c>
      <c r="AJ147" s="52">
        <f t="shared" si="17"/>
        <v>6184.51</v>
      </c>
      <c r="AK147" s="7"/>
      <c r="AL147" s="7"/>
      <c r="AM147" s="7"/>
      <c r="AN147" s="7"/>
      <c r="AO147" s="7"/>
      <c r="AP147" s="1"/>
      <c r="AQ147" s="52"/>
      <c r="AR147" s="1"/>
      <c r="AV147" s="52"/>
      <c r="AW147" s="52"/>
      <c r="AX147" s="52"/>
      <c r="AY147" s="52"/>
      <c r="AZ147" s="52"/>
      <c r="BA147" s="52"/>
      <c r="BB147" s="52"/>
      <c r="BC147" s="52"/>
      <c r="BD147" s="52"/>
      <c r="BE147" s="52"/>
      <c r="BF147" s="52"/>
      <c r="BG147" s="52"/>
      <c r="BH147" s="52"/>
      <c r="BM147" s="52" t="e">
        <f>#REF!+W147</f>
        <v>#REF!</v>
      </c>
    </row>
    <row r="148" spans="1:65" x14ac:dyDescent="0.25">
      <c r="A148" s="463" t="s">
        <v>4472</v>
      </c>
      <c r="B148" s="463">
        <v>543965</v>
      </c>
      <c r="C148" s="463">
        <v>400102</v>
      </c>
      <c r="D148" s="463" t="s">
        <v>62</v>
      </c>
      <c r="E148" s="463">
        <v>3021003</v>
      </c>
      <c r="F148" s="463" t="s">
        <v>4199</v>
      </c>
      <c r="G148" s="463">
        <v>10265</v>
      </c>
      <c r="H148" s="466">
        <v>7796.5</v>
      </c>
      <c r="L148" s="301">
        <f t="shared" si="18"/>
        <v>2</v>
      </c>
      <c r="M148" s="301" t="str">
        <f t="shared" si="19"/>
        <v>1003.SEN I.I03.2</v>
      </c>
      <c r="N148" s="301" t="str">
        <f t="shared" si="20"/>
        <v>10265/543965</v>
      </c>
      <c r="Q148" s="52">
        <v>453.07692307692309</v>
      </c>
      <c r="R148" s="52">
        <v>226.53846153846155</v>
      </c>
      <c r="S148" s="52">
        <v>711.68846153846152</v>
      </c>
      <c r="T148" s="52">
        <v>711.68846153846152</v>
      </c>
      <c r="U148" s="52">
        <v>711.68846153846152</v>
      </c>
      <c r="V148" s="52">
        <v>711.68846153846152</v>
      </c>
      <c r="W148" s="52">
        <v>711.68846153846152</v>
      </c>
      <c r="X148" s="52">
        <v>711.68846153846152</v>
      </c>
      <c r="Y148" s="52">
        <v>711.68846153846152</v>
      </c>
      <c r="Z148" s="52">
        <v>711.68846153846152</v>
      </c>
      <c r="AA148" s="52">
        <v>711.68846153846152</v>
      </c>
      <c r="AB148" s="52">
        <v>711.68846153846152</v>
      </c>
      <c r="AC148" s="52">
        <f t="shared" si="12"/>
        <v>7796.5</v>
      </c>
      <c r="AD148" s="52">
        <f t="shared" si="13"/>
        <v>0</v>
      </c>
      <c r="AE148" s="52" t="s">
        <v>4432</v>
      </c>
      <c r="AF148" s="52"/>
      <c r="AG148" s="52">
        <f t="shared" si="14"/>
        <v>1391.3038461538463</v>
      </c>
      <c r="AH148" s="52">
        <f t="shared" si="15"/>
        <v>3526.3692307692309</v>
      </c>
      <c r="AI148" s="52">
        <f t="shared" si="16"/>
        <v>5661.4346153846154</v>
      </c>
      <c r="AJ148" s="52">
        <f t="shared" si="17"/>
        <v>7796.5</v>
      </c>
      <c r="AK148" s="7"/>
      <c r="AL148" s="7"/>
      <c r="AM148" s="7"/>
      <c r="AN148" s="7"/>
      <c r="AO148" s="7"/>
      <c r="AP148" s="1"/>
      <c r="AQ148" s="52"/>
      <c r="AR148" s="1"/>
      <c r="AV148" s="52"/>
      <c r="AW148" s="52"/>
      <c r="AX148" s="52"/>
      <c r="AY148" s="52"/>
      <c r="AZ148" s="52"/>
      <c r="BA148" s="52"/>
      <c r="BB148" s="52"/>
      <c r="BC148" s="52"/>
      <c r="BD148" s="52"/>
      <c r="BE148" s="52"/>
      <c r="BF148" s="52"/>
      <c r="BG148" s="52"/>
      <c r="BH148" s="52"/>
      <c r="BM148" s="52" t="e">
        <f>#REF!+W148</f>
        <v>#REF!</v>
      </c>
    </row>
    <row r="149" spans="1:65" x14ac:dyDescent="0.25">
      <c r="A149" s="463" t="s">
        <v>4474</v>
      </c>
      <c r="B149" s="463">
        <v>543965</v>
      </c>
      <c r="C149" s="463">
        <v>400135</v>
      </c>
      <c r="D149" s="463" t="s">
        <v>318</v>
      </c>
      <c r="E149" s="463">
        <v>3023521</v>
      </c>
      <c r="F149" s="463" t="s">
        <v>412</v>
      </c>
      <c r="G149" s="463">
        <v>11431</v>
      </c>
      <c r="H149" s="466">
        <v>100919</v>
      </c>
      <c r="L149" s="301">
        <f t="shared" si="18"/>
        <v>1</v>
      </c>
      <c r="M149" s="301" t="str">
        <f t="shared" si="19"/>
        <v>3521.EHCP.I03.1</v>
      </c>
      <c r="N149" s="301" t="str">
        <f t="shared" si="20"/>
        <v>11431/543965</v>
      </c>
      <c r="Q149" s="52">
        <v>15526</v>
      </c>
      <c r="R149" s="52">
        <v>7763</v>
      </c>
      <c r="S149" s="52">
        <v>7763</v>
      </c>
      <c r="T149" s="52">
        <v>7763</v>
      </c>
      <c r="U149" s="52">
        <v>7763</v>
      </c>
      <c r="V149" s="52">
        <v>7763</v>
      </c>
      <c r="W149" s="52">
        <v>7763</v>
      </c>
      <c r="X149" s="52">
        <v>7763</v>
      </c>
      <c r="Y149" s="52">
        <v>7763</v>
      </c>
      <c r="Z149" s="52">
        <v>7763</v>
      </c>
      <c r="AA149" s="52">
        <v>7763</v>
      </c>
      <c r="AB149" s="52">
        <v>7763</v>
      </c>
      <c r="AC149" s="52">
        <f t="shared" si="12"/>
        <v>100919</v>
      </c>
      <c r="AD149" s="52">
        <f t="shared" si="13"/>
        <v>0</v>
      </c>
      <c r="AE149" s="52" t="s">
        <v>4434</v>
      </c>
      <c r="AF149" s="52"/>
      <c r="AG149" s="52">
        <f t="shared" si="14"/>
        <v>31052</v>
      </c>
      <c r="AH149" s="52">
        <f t="shared" si="15"/>
        <v>54341</v>
      </c>
      <c r="AI149" s="52">
        <f t="shared" si="16"/>
        <v>77630</v>
      </c>
      <c r="AJ149" s="52">
        <f t="shared" si="17"/>
        <v>100919</v>
      </c>
      <c r="AK149" s="7"/>
      <c r="AL149" s="7"/>
      <c r="AM149" s="7"/>
      <c r="AN149" s="7"/>
      <c r="AO149" s="7"/>
      <c r="AP149" s="1"/>
      <c r="AQ149" s="52"/>
      <c r="AR149" s="1"/>
      <c r="AV149" s="52"/>
      <c r="AW149" s="52"/>
      <c r="AX149" s="52"/>
      <c r="AY149" s="52"/>
      <c r="AZ149" s="52"/>
      <c r="BA149" s="52"/>
      <c r="BB149" s="52"/>
      <c r="BC149" s="52"/>
      <c r="BD149" s="52"/>
      <c r="BE149" s="52"/>
      <c r="BF149" s="52"/>
      <c r="BG149" s="52"/>
      <c r="BH149" s="52"/>
      <c r="BM149" s="52" t="e">
        <f>#REF!+W149</f>
        <v>#REF!</v>
      </c>
    </row>
    <row r="150" spans="1:65" x14ac:dyDescent="0.25">
      <c r="A150" s="463" t="s">
        <v>4474</v>
      </c>
      <c r="B150" s="463">
        <v>543965</v>
      </c>
      <c r="C150" s="463">
        <v>400135</v>
      </c>
      <c r="D150" s="463" t="s">
        <v>318</v>
      </c>
      <c r="E150" s="463">
        <v>3023521</v>
      </c>
      <c r="F150" s="463" t="s">
        <v>412</v>
      </c>
      <c r="G150" s="463">
        <v>11435</v>
      </c>
      <c r="H150" s="466">
        <v>128646.83</v>
      </c>
      <c r="L150" s="301">
        <f t="shared" si="18"/>
        <v>2</v>
      </c>
      <c r="M150" s="301" t="str">
        <f t="shared" si="19"/>
        <v>3521.EHCP.I03.2</v>
      </c>
      <c r="N150" s="301" t="str">
        <f t="shared" si="20"/>
        <v>11435/543965</v>
      </c>
      <c r="Q150" s="52">
        <v>20469.384615384617</v>
      </c>
      <c r="R150" s="52">
        <v>10234.692307692309</v>
      </c>
      <c r="S150" s="52">
        <v>9794.2753076923073</v>
      </c>
      <c r="T150" s="52">
        <v>9794.2753076923073</v>
      </c>
      <c r="U150" s="52">
        <v>9794.2753076923073</v>
      </c>
      <c r="V150" s="52">
        <v>9794.2753076923073</v>
      </c>
      <c r="W150" s="52">
        <v>9794.2753076923073</v>
      </c>
      <c r="X150" s="52">
        <v>9794.2753076923073</v>
      </c>
      <c r="Y150" s="52">
        <v>9794.2753076923073</v>
      </c>
      <c r="Z150" s="52">
        <v>9794.2753076923073</v>
      </c>
      <c r="AA150" s="52">
        <v>9794.2753076923073</v>
      </c>
      <c r="AB150" s="52">
        <v>9794.2753076923073</v>
      </c>
      <c r="AC150" s="52">
        <f t="shared" si="12"/>
        <v>128646.83000000003</v>
      </c>
      <c r="AD150" s="52">
        <f t="shared" si="13"/>
        <v>0</v>
      </c>
      <c r="AE150" s="52" t="s">
        <v>4435</v>
      </c>
      <c r="AF150" s="52"/>
      <c r="AG150" s="52">
        <f t="shared" si="14"/>
        <v>40498.352230769233</v>
      </c>
      <c r="AH150" s="52">
        <f t="shared" si="15"/>
        <v>69881.178153846166</v>
      </c>
      <c r="AI150" s="52">
        <f t="shared" si="16"/>
        <v>99264.004076923098</v>
      </c>
      <c r="AJ150" s="52">
        <f t="shared" si="17"/>
        <v>128646.83000000003</v>
      </c>
      <c r="AK150" s="7"/>
      <c r="AL150" s="7"/>
      <c r="AM150" s="7"/>
      <c r="AN150" s="7"/>
      <c r="AO150" s="7"/>
      <c r="AP150" s="1"/>
      <c r="AQ150" s="52"/>
      <c r="AR150" s="1"/>
      <c r="AV150" s="52"/>
      <c r="AW150" s="52"/>
      <c r="AX150" s="52"/>
      <c r="AY150" s="52"/>
      <c r="AZ150" s="52"/>
      <c r="BA150" s="52"/>
      <c r="BB150" s="52"/>
      <c r="BC150" s="52"/>
      <c r="BD150" s="52"/>
      <c r="BE150" s="52"/>
      <c r="BF150" s="52"/>
      <c r="BG150" s="52"/>
      <c r="BH150" s="52"/>
      <c r="BM150" s="52" t="e">
        <f>#REF!+W150</f>
        <v>#REF!</v>
      </c>
    </row>
    <row r="151" spans="1:65" x14ac:dyDescent="0.25">
      <c r="A151" s="463" t="s">
        <v>4477</v>
      </c>
      <c r="B151" s="463">
        <v>543965</v>
      </c>
      <c r="C151" s="463">
        <v>400058</v>
      </c>
      <c r="D151" s="463" t="s">
        <v>265</v>
      </c>
      <c r="E151" s="463">
        <v>3023311</v>
      </c>
      <c r="F151" s="463" t="s">
        <v>412</v>
      </c>
      <c r="G151" s="463">
        <v>11431</v>
      </c>
      <c r="H151" s="466">
        <v>78921.59</v>
      </c>
      <c r="L151" s="301">
        <f t="shared" si="18"/>
        <v>1</v>
      </c>
      <c r="M151" s="301" t="str">
        <f t="shared" si="19"/>
        <v>3311.EHCP.I03.1</v>
      </c>
      <c r="N151" s="301" t="str">
        <f t="shared" si="20"/>
        <v>11431/543965</v>
      </c>
      <c r="Q151" s="52">
        <v>10144.615384615385</v>
      </c>
      <c r="R151" s="52">
        <v>5072.3076923076924</v>
      </c>
      <c r="S151" s="52">
        <v>6370.466692307692</v>
      </c>
      <c r="T151" s="52">
        <v>6370.466692307692</v>
      </c>
      <c r="U151" s="52">
        <v>6370.466692307692</v>
      </c>
      <c r="V151" s="52">
        <v>6370.466692307692</v>
      </c>
      <c r="W151" s="52">
        <v>6370.466692307692</v>
      </c>
      <c r="X151" s="52">
        <v>6370.466692307692</v>
      </c>
      <c r="Y151" s="52">
        <v>6370.466692307692</v>
      </c>
      <c r="Z151" s="52">
        <v>6370.466692307692</v>
      </c>
      <c r="AA151" s="52">
        <v>6370.466692307692</v>
      </c>
      <c r="AB151" s="52">
        <v>6370.466692307692</v>
      </c>
      <c r="AC151" s="52">
        <f t="shared" ref="AC151:AC179" si="21">SUM(Q151:AB151)</f>
        <v>78921.59</v>
      </c>
      <c r="AD151" s="52">
        <f t="shared" ref="AD151:AD179" si="22">AC151-H151</f>
        <v>0</v>
      </c>
      <c r="AE151" s="52" t="s">
        <v>4437</v>
      </c>
      <c r="AF151" s="52"/>
      <c r="AG151" s="52">
        <f t="shared" ref="AG151:AG179" si="23">SUM(Q151:S151)</f>
        <v>21587.389769230769</v>
      </c>
      <c r="AH151" s="52">
        <f t="shared" ref="AH151:AH179" si="24">SUM(Q151:V151)</f>
        <v>40698.78984615385</v>
      </c>
      <c r="AI151" s="52">
        <f t="shared" ref="AI151:AI179" si="25">SUM(Q151:Y151)</f>
        <v>59810.189923076934</v>
      </c>
      <c r="AJ151" s="52">
        <f t="shared" ref="AJ151:AJ179" si="26">SUM(Q151:AB151)</f>
        <v>78921.59</v>
      </c>
      <c r="AK151" s="7"/>
      <c r="AL151" s="7"/>
      <c r="AM151" s="7"/>
      <c r="AN151" s="7"/>
      <c r="AO151" s="7"/>
      <c r="AP151" s="1"/>
      <c r="AQ151" s="52"/>
      <c r="AR151" s="1"/>
      <c r="AV151" s="52"/>
      <c r="AW151" s="52"/>
      <c r="AX151" s="52"/>
      <c r="AY151" s="52"/>
      <c r="AZ151" s="52"/>
      <c r="BA151" s="52"/>
      <c r="BB151" s="52"/>
      <c r="BC151" s="52"/>
      <c r="BD151" s="52"/>
      <c r="BE151" s="52"/>
      <c r="BF151" s="52"/>
      <c r="BG151" s="52"/>
      <c r="BH151" s="52"/>
      <c r="BM151" s="52" t="e">
        <f>#REF!+W151</f>
        <v>#REF!</v>
      </c>
    </row>
    <row r="152" spans="1:65" x14ac:dyDescent="0.25">
      <c r="A152" s="463" t="s">
        <v>4479</v>
      </c>
      <c r="B152" s="463">
        <v>543965</v>
      </c>
      <c r="C152" s="463">
        <v>400017</v>
      </c>
      <c r="D152" s="463" t="s">
        <v>266</v>
      </c>
      <c r="E152" s="463">
        <v>3023312</v>
      </c>
      <c r="F152" s="463" t="s">
        <v>412</v>
      </c>
      <c r="G152" s="463">
        <v>11431</v>
      </c>
      <c r="H152" s="466">
        <v>24412</v>
      </c>
      <c r="L152" s="301">
        <f t="shared" si="18"/>
        <v>1</v>
      </c>
      <c r="M152" s="301" t="str">
        <f t="shared" si="19"/>
        <v>3312.EHCP.I03.1</v>
      </c>
      <c r="N152" s="301" t="str">
        <f t="shared" si="20"/>
        <v>11431/543965</v>
      </c>
      <c r="Q152" s="52">
        <v>3755.6923076923081</v>
      </c>
      <c r="R152" s="52">
        <v>1877.846153846154</v>
      </c>
      <c r="S152" s="52">
        <v>1877.8461538461538</v>
      </c>
      <c r="T152" s="52">
        <v>1877.8461538461538</v>
      </c>
      <c r="U152" s="52">
        <v>1877.8461538461538</v>
      </c>
      <c r="V152" s="52">
        <v>1877.8461538461538</v>
      </c>
      <c r="W152" s="52">
        <v>1877.8461538461538</v>
      </c>
      <c r="X152" s="52">
        <v>1877.8461538461538</v>
      </c>
      <c r="Y152" s="52">
        <v>1877.8461538461538</v>
      </c>
      <c r="Z152" s="52">
        <v>1877.8461538461538</v>
      </c>
      <c r="AA152" s="52">
        <v>1877.8461538461538</v>
      </c>
      <c r="AB152" s="52">
        <v>1877.8461538461538</v>
      </c>
      <c r="AC152" s="52">
        <f t="shared" si="21"/>
        <v>24411.999999999996</v>
      </c>
      <c r="AD152" s="52">
        <f t="shared" si="22"/>
        <v>0</v>
      </c>
      <c r="AE152" s="52" t="s">
        <v>4439</v>
      </c>
      <c r="AF152" s="52"/>
      <c r="AG152" s="52">
        <f t="shared" si="23"/>
        <v>7511.3846153846152</v>
      </c>
      <c r="AH152" s="52">
        <f t="shared" si="24"/>
        <v>13144.923076923078</v>
      </c>
      <c r="AI152" s="52">
        <f t="shared" si="25"/>
        <v>18778.461538461539</v>
      </c>
      <c r="AJ152" s="52">
        <f t="shared" si="26"/>
        <v>24411.999999999996</v>
      </c>
      <c r="AK152" s="7"/>
      <c r="AL152" s="7"/>
      <c r="AM152" s="7"/>
      <c r="AN152" s="7"/>
      <c r="AO152" s="7"/>
      <c r="AP152" s="1"/>
      <c r="AQ152" s="52"/>
      <c r="AR152" s="1"/>
      <c r="AV152" s="52"/>
      <c r="AW152" s="52"/>
      <c r="AX152" s="52"/>
      <c r="AY152" s="52"/>
      <c r="AZ152" s="52"/>
      <c r="BA152" s="52"/>
      <c r="BB152" s="52"/>
      <c r="BC152" s="52"/>
      <c r="BD152" s="52"/>
      <c r="BE152" s="52"/>
      <c r="BF152" s="52"/>
      <c r="BG152" s="52"/>
      <c r="BH152" s="52"/>
      <c r="BM152" s="52" t="e">
        <f>#REF!+W152</f>
        <v>#REF!</v>
      </c>
    </row>
    <row r="153" spans="1:65" x14ac:dyDescent="0.25">
      <c r="A153" s="463" t="s">
        <v>4481</v>
      </c>
      <c r="B153" s="463">
        <v>543965</v>
      </c>
      <c r="C153" s="463">
        <v>400094</v>
      </c>
      <c r="D153" s="463" t="s">
        <v>267</v>
      </c>
      <c r="E153" s="463">
        <v>3023314</v>
      </c>
      <c r="F153" s="463" t="s">
        <v>412</v>
      </c>
      <c r="G153" s="463">
        <v>11431</v>
      </c>
      <c r="H153" s="466">
        <v>35402</v>
      </c>
      <c r="L153" s="301">
        <f t="shared" si="18"/>
        <v>1</v>
      </c>
      <c r="M153" s="301" t="str">
        <f t="shared" si="19"/>
        <v>3314.EHCP.I03.1</v>
      </c>
      <c r="N153" s="301" t="str">
        <f t="shared" si="20"/>
        <v>11431/543965</v>
      </c>
      <c r="Q153" s="52">
        <v>5446.461538461539</v>
      </c>
      <c r="R153" s="52">
        <v>2723.2307692307695</v>
      </c>
      <c r="S153" s="52">
        <v>2723.2307692307691</v>
      </c>
      <c r="T153" s="52">
        <v>2723.2307692307691</v>
      </c>
      <c r="U153" s="52">
        <v>2723.2307692307691</v>
      </c>
      <c r="V153" s="52">
        <v>2723.2307692307691</v>
      </c>
      <c r="W153" s="52">
        <v>2723.2307692307691</v>
      </c>
      <c r="X153" s="52">
        <v>2723.2307692307691</v>
      </c>
      <c r="Y153" s="52">
        <v>2723.2307692307691</v>
      </c>
      <c r="Z153" s="52">
        <v>2723.2307692307691</v>
      </c>
      <c r="AA153" s="52">
        <v>2723.2307692307691</v>
      </c>
      <c r="AB153" s="52">
        <v>2723.2307692307691</v>
      </c>
      <c r="AC153" s="52">
        <f t="shared" si="21"/>
        <v>35402</v>
      </c>
      <c r="AD153" s="52">
        <f t="shared" si="22"/>
        <v>0</v>
      </c>
      <c r="AE153" s="52" t="s">
        <v>4440</v>
      </c>
      <c r="AF153" s="52"/>
      <c r="AG153" s="52">
        <f t="shared" si="23"/>
        <v>10892.923076923078</v>
      </c>
      <c r="AH153" s="52">
        <f t="shared" si="24"/>
        <v>19062.615384615387</v>
      </c>
      <c r="AI153" s="52">
        <f t="shared" si="25"/>
        <v>27232.307692307695</v>
      </c>
      <c r="AJ153" s="52">
        <f t="shared" si="26"/>
        <v>35402</v>
      </c>
      <c r="AK153" s="7"/>
      <c r="AL153" s="7"/>
      <c r="AM153" s="7"/>
      <c r="AN153" s="7"/>
      <c r="AO153" s="7"/>
      <c r="AP153" s="1"/>
      <c r="AQ153" s="52"/>
      <c r="AR153" s="1"/>
      <c r="AV153" s="52"/>
      <c r="AW153" s="52"/>
      <c r="AX153" s="52"/>
      <c r="AY153" s="52"/>
      <c r="AZ153" s="52"/>
      <c r="BA153" s="52"/>
      <c r="BB153" s="52"/>
      <c r="BC153" s="52"/>
      <c r="BD153" s="52"/>
      <c r="BE153" s="52"/>
      <c r="BF153" s="52"/>
      <c r="BG153" s="52"/>
      <c r="BH153" s="52"/>
      <c r="BM153" s="52" t="e">
        <f>#REF!+W153</f>
        <v>#REF!</v>
      </c>
    </row>
    <row r="154" spans="1:65" x14ac:dyDescent="0.25">
      <c r="A154" s="463" t="s">
        <v>4483</v>
      </c>
      <c r="B154" s="463">
        <v>543965</v>
      </c>
      <c r="C154" s="463">
        <v>400006</v>
      </c>
      <c r="D154" s="463" t="s">
        <v>268</v>
      </c>
      <c r="E154" s="463">
        <v>3023313</v>
      </c>
      <c r="F154" s="463" t="s">
        <v>412</v>
      </c>
      <c r="G154" s="463">
        <v>11431</v>
      </c>
      <c r="H154" s="466">
        <v>40192.160000000003</v>
      </c>
      <c r="L154" s="301">
        <f t="shared" si="18"/>
        <v>1</v>
      </c>
      <c r="M154" s="301" t="str">
        <f t="shared" si="19"/>
        <v>3313.EHCP.I03.1</v>
      </c>
      <c r="N154" s="301" t="str">
        <f t="shared" si="20"/>
        <v>11431/543965</v>
      </c>
      <c r="Q154" s="52">
        <v>4633.5384615384619</v>
      </c>
      <c r="R154" s="52">
        <v>2316.7692307692309</v>
      </c>
      <c r="S154" s="52">
        <v>3324.1852307692307</v>
      </c>
      <c r="T154" s="52">
        <v>3324.1852307692307</v>
      </c>
      <c r="U154" s="52">
        <v>3324.1852307692307</v>
      </c>
      <c r="V154" s="52">
        <v>3324.1852307692307</v>
      </c>
      <c r="W154" s="52">
        <v>3324.1852307692307</v>
      </c>
      <c r="X154" s="52">
        <v>3324.1852307692307</v>
      </c>
      <c r="Y154" s="52">
        <v>3324.1852307692307</v>
      </c>
      <c r="Z154" s="52">
        <v>3324.1852307692307</v>
      </c>
      <c r="AA154" s="52">
        <v>3324.1852307692307</v>
      </c>
      <c r="AB154" s="52">
        <v>3324.1852307692307</v>
      </c>
      <c r="AC154" s="52">
        <f t="shared" si="21"/>
        <v>40192.160000000003</v>
      </c>
      <c r="AD154" s="52">
        <f t="shared" si="22"/>
        <v>0</v>
      </c>
      <c r="AE154" s="52" t="s">
        <v>4441</v>
      </c>
      <c r="AF154" s="52"/>
      <c r="AG154" s="52">
        <f t="shared" si="23"/>
        <v>10274.492923076923</v>
      </c>
      <c r="AH154" s="52">
        <f t="shared" si="24"/>
        <v>20247.048615384618</v>
      </c>
      <c r="AI154" s="52">
        <f t="shared" si="25"/>
        <v>30219.604307692312</v>
      </c>
      <c r="AJ154" s="52">
        <f t="shared" si="26"/>
        <v>40192.160000000003</v>
      </c>
      <c r="AK154" s="7"/>
      <c r="AL154" s="7"/>
      <c r="AM154" s="7"/>
      <c r="AN154" s="7"/>
      <c r="AO154" s="7"/>
      <c r="AP154" s="1"/>
      <c r="AQ154" s="52"/>
      <c r="AR154" s="1"/>
      <c r="AV154" s="52"/>
      <c r="AW154" s="52"/>
      <c r="AX154" s="52"/>
      <c r="AY154" s="52"/>
      <c r="AZ154" s="52"/>
      <c r="BA154" s="52"/>
      <c r="BB154" s="52"/>
      <c r="BC154" s="52"/>
      <c r="BD154" s="52"/>
      <c r="BE154" s="52"/>
      <c r="BF154" s="52"/>
      <c r="BG154" s="52"/>
      <c r="BH154" s="52"/>
      <c r="BM154" s="52" t="e">
        <f>#REF!+W154</f>
        <v>#REF!</v>
      </c>
    </row>
    <row r="155" spans="1:65" x14ac:dyDescent="0.25">
      <c r="A155" s="463" t="s">
        <v>4485</v>
      </c>
      <c r="B155" s="463">
        <v>543965</v>
      </c>
      <c r="C155" s="463">
        <v>400037</v>
      </c>
      <c r="D155" s="463" t="s">
        <v>269</v>
      </c>
      <c r="E155" s="463">
        <v>3023507</v>
      </c>
      <c r="F155" s="463" t="s">
        <v>412</v>
      </c>
      <c r="G155" s="463">
        <v>11431</v>
      </c>
      <c r="H155" s="466">
        <v>70802</v>
      </c>
      <c r="L155" s="301">
        <f t="shared" si="18"/>
        <v>1</v>
      </c>
      <c r="M155" s="301" t="str">
        <f t="shared" si="19"/>
        <v>3507.EHCP.I03.1</v>
      </c>
      <c r="N155" s="301" t="str">
        <f t="shared" si="20"/>
        <v>11431/543965</v>
      </c>
      <c r="Q155" s="52">
        <v>10892.615384615385</v>
      </c>
      <c r="R155" s="52">
        <v>5446.3076923076924</v>
      </c>
      <c r="S155" s="52">
        <v>5446.3076923076924</v>
      </c>
      <c r="T155" s="52">
        <v>5446.3076923076924</v>
      </c>
      <c r="U155" s="52">
        <v>5446.3076923076924</v>
      </c>
      <c r="V155" s="52">
        <v>5446.3076923076924</v>
      </c>
      <c r="W155" s="52">
        <v>5446.3076923076924</v>
      </c>
      <c r="X155" s="52">
        <v>5446.3076923076924</v>
      </c>
      <c r="Y155" s="52">
        <v>5446.3076923076924</v>
      </c>
      <c r="Z155" s="52">
        <v>5446.3076923076924</v>
      </c>
      <c r="AA155" s="52">
        <v>5446.3076923076924</v>
      </c>
      <c r="AB155" s="52">
        <v>5446.3076923076924</v>
      </c>
      <c r="AC155" s="52">
        <f t="shared" si="21"/>
        <v>70802.000000000015</v>
      </c>
      <c r="AD155" s="52">
        <f t="shared" si="22"/>
        <v>0</v>
      </c>
      <c r="AE155" s="52" t="s">
        <v>4442</v>
      </c>
      <c r="AF155" s="52"/>
      <c r="AG155" s="52">
        <f t="shared" si="23"/>
        <v>21785.23076923077</v>
      </c>
      <c r="AH155" s="52">
        <f t="shared" si="24"/>
        <v>38124.153846153844</v>
      </c>
      <c r="AI155" s="52">
        <f t="shared" si="25"/>
        <v>54463.076923076929</v>
      </c>
      <c r="AJ155" s="52">
        <f t="shared" si="26"/>
        <v>70802.000000000015</v>
      </c>
      <c r="AK155" s="7"/>
      <c r="AL155" s="7"/>
      <c r="AM155" s="7"/>
      <c r="AN155" s="7"/>
      <c r="AO155" s="7"/>
      <c r="AP155" s="1"/>
      <c r="AQ155" s="52"/>
      <c r="AR155" s="1"/>
      <c r="AV155" s="52"/>
      <c r="AW155" s="52"/>
      <c r="AX155" s="52"/>
      <c r="AY155" s="52"/>
      <c r="AZ155" s="52"/>
      <c r="BA155" s="52"/>
      <c r="BB155" s="52"/>
      <c r="BC155" s="52"/>
      <c r="BD155" s="52"/>
      <c r="BE155" s="52"/>
      <c r="BF155" s="52"/>
      <c r="BG155" s="52"/>
      <c r="BH155" s="52"/>
      <c r="BM155" s="52" t="e">
        <f>#REF!+W155</f>
        <v>#REF!</v>
      </c>
    </row>
    <row r="156" spans="1:65" x14ac:dyDescent="0.25">
      <c r="A156" s="463" t="s">
        <v>4486</v>
      </c>
      <c r="B156" s="463">
        <v>543965</v>
      </c>
      <c r="C156" s="463">
        <v>400009</v>
      </c>
      <c r="D156" s="463" t="s">
        <v>270</v>
      </c>
      <c r="E156" s="463">
        <v>3023506</v>
      </c>
      <c r="F156" s="463" t="s">
        <v>412</v>
      </c>
      <c r="G156" s="463">
        <v>11431</v>
      </c>
      <c r="H156" s="466">
        <v>73656</v>
      </c>
      <c r="L156" s="301">
        <f t="shared" si="18"/>
        <v>1</v>
      </c>
      <c r="M156" s="301" t="str">
        <f t="shared" si="19"/>
        <v>3506.EHCP.I03.1</v>
      </c>
      <c r="N156" s="301" t="str">
        <f t="shared" si="20"/>
        <v>11431/543965</v>
      </c>
      <c r="Q156" s="52">
        <v>10079.846153846154</v>
      </c>
      <c r="R156" s="52">
        <v>5039.9230769230771</v>
      </c>
      <c r="S156" s="52">
        <v>5853.623076923077</v>
      </c>
      <c r="T156" s="52">
        <v>5853.623076923077</v>
      </c>
      <c r="U156" s="52">
        <v>5853.623076923077</v>
      </c>
      <c r="V156" s="52">
        <v>5853.623076923077</v>
      </c>
      <c r="W156" s="52">
        <v>5853.623076923077</v>
      </c>
      <c r="X156" s="52">
        <v>5853.623076923077</v>
      </c>
      <c r="Y156" s="52">
        <v>5853.623076923077</v>
      </c>
      <c r="Z156" s="52">
        <v>5853.623076923077</v>
      </c>
      <c r="AA156" s="52">
        <v>5853.623076923077</v>
      </c>
      <c r="AB156" s="52">
        <v>5853.623076923077</v>
      </c>
      <c r="AC156" s="52">
        <f t="shared" si="21"/>
        <v>73655.999999999985</v>
      </c>
      <c r="AD156" s="52">
        <f t="shared" si="22"/>
        <v>0</v>
      </c>
      <c r="AE156" s="52" t="s">
        <v>4444</v>
      </c>
      <c r="AF156" s="52"/>
      <c r="AG156" s="52">
        <f t="shared" si="23"/>
        <v>20973.392307692309</v>
      </c>
      <c r="AH156" s="52">
        <f t="shared" si="24"/>
        <v>38534.261538461535</v>
      </c>
      <c r="AI156" s="52">
        <f t="shared" si="25"/>
        <v>56095.13076923076</v>
      </c>
      <c r="AJ156" s="52">
        <f t="shared" si="26"/>
        <v>73655.999999999985</v>
      </c>
      <c r="AK156" s="7"/>
      <c r="AL156" s="7"/>
      <c r="AM156" s="7"/>
      <c r="AN156" s="7"/>
      <c r="AO156" s="7"/>
      <c r="AP156" s="1"/>
      <c r="AQ156" s="52"/>
      <c r="AR156" s="1"/>
      <c r="AV156" s="52"/>
      <c r="AW156" s="52"/>
      <c r="AX156" s="52"/>
      <c r="AY156" s="52"/>
      <c r="AZ156" s="52"/>
      <c r="BA156" s="52"/>
      <c r="BB156" s="52"/>
      <c r="BC156" s="52"/>
      <c r="BD156" s="52"/>
      <c r="BE156" s="52"/>
      <c r="BF156" s="52"/>
      <c r="BG156" s="52"/>
      <c r="BH156" s="52"/>
      <c r="BM156" s="52" t="e">
        <f>#REF!+W156</f>
        <v>#REF!</v>
      </c>
    </row>
    <row r="157" spans="1:65" x14ac:dyDescent="0.25">
      <c r="A157" s="463" t="s">
        <v>4487</v>
      </c>
      <c r="B157" s="463">
        <v>543965</v>
      </c>
      <c r="C157" s="463">
        <v>400013</v>
      </c>
      <c r="D157" s="463" t="s">
        <v>119</v>
      </c>
      <c r="E157" s="463">
        <v>3025407</v>
      </c>
      <c r="F157" s="463" t="s">
        <v>412</v>
      </c>
      <c r="G157" s="463">
        <v>11435</v>
      </c>
      <c r="H157" s="466">
        <v>169973.08000000002</v>
      </c>
      <c r="L157" s="301">
        <f t="shared" si="18"/>
        <v>1</v>
      </c>
      <c r="M157" s="301" t="str">
        <f t="shared" si="19"/>
        <v>5407.EHCP.I03.1</v>
      </c>
      <c r="N157" s="301" t="str">
        <f t="shared" si="20"/>
        <v>11435/543965</v>
      </c>
      <c r="Q157" s="52">
        <v>24793.538461538465</v>
      </c>
      <c r="R157" s="52">
        <v>12396.769230769232</v>
      </c>
      <c r="S157" s="52">
        <v>13278.277230769232</v>
      </c>
      <c r="T157" s="52">
        <v>13278.277230769232</v>
      </c>
      <c r="U157" s="52">
        <v>13278.277230769232</v>
      </c>
      <c r="V157" s="52">
        <v>13278.277230769232</v>
      </c>
      <c r="W157" s="52">
        <v>13278.277230769232</v>
      </c>
      <c r="X157" s="52">
        <v>13278.277230769232</v>
      </c>
      <c r="Y157" s="52">
        <v>13278.277230769232</v>
      </c>
      <c r="Z157" s="52">
        <v>13278.277230769232</v>
      </c>
      <c r="AA157" s="52">
        <v>13278.277230769232</v>
      </c>
      <c r="AB157" s="52">
        <v>13278.277230769232</v>
      </c>
      <c r="AC157" s="52">
        <f t="shared" si="21"/>
        <v>169973.08000000002</v>
      </c>
      <c r="AD157" s="52">
        <f t="shared" si="22"/>
        <v>0</v>
      </c>
      <c r="AE157" s="52" t="s">
        <v>4446</v>
      </c>
      <c r="AF157" s="52"/>
      <c r="AG157" s="52">
        <f t="shared" si="23"/>
        <v>50468.584923076924</v>
      </c>
      <c r="AH157" s="52">
        <f t="shared" si="24"/>
        <v>90303.416615384631</v>
      </c>
      <c r="AI157" s="52">
        <f t="shared" si="25"/>
        <v>130138.24830769234</v>
      </c>
      <c r="AJ157" s="52">
        <f t="shared" si="26"/>
        <v>169973.08000000002</v>
      </c>
      <c r="AK157" s="7"/>
      <c r="AL157" s="7"/>
      <c r="AM157" s="7"/>
      <c r="AN157" s="7"/>
      <c r="AO157" s="7"/>
      <c r="AP157" s="1"/>
      <c r="AQ157" s="52"/>
      <c r="AR157" s="1"/>
      <c r="AV157" s="52"/>
      <c r="AW157" s="52"/>
      <c r="AX157" s="52"/>
      <c r="AY157" s="52"/>
      <c r="AZ157" s="52"/>
      <c r="BA157" s="52"/>
      <c r="BB157" s="52"/>
      <c r="BC157" s="52"/>
      <c r="BD157" s="52"/>
      <c r="BE157" s="52"/>
      <c r="BF157" s="52"/>
      <c r="BG157" s="52"/>
      <c r="BH157" s="52"/>
      <c r="BM157" s="52" t="e">
        <f>#REF!+W157</f>
        <v>#REF!</v>
      </c>
    </row>
    <row r="158" spans="1:65" x14ac:dyDescent="0.25">
      <c r="A158" s="463" t="s">
        <v>4488</v>
      </c>
      <c r="B158" s="463">
        <v>516500</v>
      </c>
      <c r="C158" s="463">
        <v>157542</v>
      </c>
      <c r="D158" s="463" t="s">
        <v>271</v>
      </c>
      <c r="E158" s="463">
        <v>3022051</v>
      </c>
      <c r="F158" s="463" t="s">
        <v>4200</v>
      </c>
      <c r="G158" s="463">
        <v>11422</v>
      </c>
      <c r="H158" s="466">
        <v>146946.75</v>
      </c>
      <c r="L158" s="301">
        <f t="shared" si="18"/>
        <v>1</v>
      </c>
      <c r="M158" s="301" t="str">
        <f t="shared" si="19"/>
        <v>2051.ARPs.I03.1</v>
      </c>
      <c r="N158" s="301" t="str">
        <f t="shared" si="20"/>
        <v>11422/516500</v>
      </c>
      <c r="Q158" s="52">
        <v>12955.145833333332</v>
      </c>
      <c r="R158" s="52">
        <v>12955.145833333332</v>
      </c>
      <c r="S158" s="52">
        <v>12103.645833333334</v>
      </c>
      <c r="T158" s="52">
        <v>12103.645833333334</v>
      </c>
      <c r="U158" s="52">
        <v>12103.645833333334</v>
      </c>
      <c r="V158" s="52">
        <v>12103.645833333334</v>
      </c>
      <c r="W158" s="52">
        <v>12103.645833333334</v>
      </c>
      <c r="X158" s="52">
        <v>12103.645833333334</v>
      </c>
      <c r="Y158" s="52">
        <v>12103.645833333334</v>
      </c>
      <c r="Z158" s="52">
        <v>12103.645833333334</v>
      </c>
      <c r="AA158" s="52">
        <v>12103.645833333334</v>
      </c>
      <c r="AB158" s="52">
        <v>12103.645833333334</v>
      </c>
      <c r="AC158" s="52">
        <f t="shared" si="21"/>
        <v>146946.75</v>
      </c>
      <c r="AD158" s="52">
        <f t="shared" si="22"/>
        <v>0</v>
      </c>
      <c r="AE158" s="52" t="s">
        <v>4448</v>
      </c>
      <c r="AF158" s="52"/>
      <c r="AG158" s="52">
        <f t="shared" si="23"/>
        <v>38013.9375</v>
      </c>
      <c r="AH158" s="52">
        <f t="shared" si="24"/>
        <v>74324.875</v>
      </c>
      <c r="AI158" s="52">
        <f t="shared" si="25"/>
        <v>110635.81249999999</v>
      </c>
      <c r="AJ158" s="52">
        <f t="shared" si="26"/>
        <v>146946.75</v>
      </c>
      <c r="AK158" s="7"/>
      <c r="AL158" s="7"/>
      <c r="AM158" s="7"/>
      <c r="AN158" s="7"/>
      <c r="AO158" s="7"/>
      <c r="AP158" s="1"/>
      <c r="AQ158" s="52"/>
      <c r="AR158" s="1"/>
      <c r="AV158" s="52"/>
      <c r="AW158" s="52"/>
      <c r="AX158" s="52"/>
      <c r="AY158" s="52"/>
      <c r="AZ158" s="52"/>
      <c r="BA158" s="52"/>
      <c r="BB158" s="52"/>
      <c r="BC158" s="52"/>
      <c r="BD158" s="52"/>
      <c r="BE158" s="52"/>
      <c r="BF158" s="52"/>
      <c r="BG158" s="52"/>
      <c r="BH158" s="52"/>
      <c r="BM158" s="52" t="e">
        <f>#REF!+W158</f>
        <v>#REF!</v>
      </c>
    </row>
    <row r="159" spans="1:65" x14ac:dyDescent="0.25">
      <c r="A159" s="463" t="s">
        <v>4489</v>
      </c>
      <c r="B159" s="463">
        <v>516500</v>
      </c>
      <c r="C159" s="463">
        <v>157542</v>
      </c>
      <c r="D159" s="463" t="s">
        <v>271</v>
      </c>
      <c r="E159" s="463">
        <v>3022051</v>
      </c>
      <c r="F159" s="463" t="s">
        <v>412</v>
      </c>
      <c r="G159" s="463">
        <v>11443</v>
      </c>
      <c r="H159" s="466">
        <v>106625</v>
      </c>
      <c r="L159" s="301">
        <f t="shared" si="18"/>
        <v>2</v>
      </c>
      <c r="M159" s="301" t="str">
        <f t="shared" si="19"/>
        <v>2051.EHCP.I03.2</v>
      </c>
      <c r="N159" s="301" t="str">
        <f t="shared" si="20"/>
        <v>11443/516500</v>
      </c>
      <c r="Q159" s="52">
        <v>8885.4166666666661</v>
      </c>
      <c r="R159" s="52">
        <v>8885.4166666666661</v>
      </c>
      <c r="S159" s="52">
        <v>8885.4166666666679</v>
      </c>
      <c r="T159" s="52">
        <v>8885.4166666666679</v>
      </c>
      <c r="U159" s="52">
        <v>8885.4166666666679</v>
      </c>
      <c r="V159" s="52">
        <v>8885.4166666666679</v>
      </c>
      <c r="W159" s="52">
        <v>8885.4166666666679</v>
      </c>
      <c r="X159" s="52">
        <v>8885.4166666666679</v>
      </c>
      <c r="Y159" s="52">
        <v>8885.4166666666679</v>
      </c>
      <c r="Z159" s="52">
        <v>8885.4166666666679</v>
      </c>
      <c r="AA159" s="52">
        <v>8885.4166666666679</v>
      </c>
      <c r="AB159" s="52">
        <v>8885.4166666666679</v>
      </c>
      <c r="AC159" s="52">
        <f t="shared" si="21"/>
        <v>106625.00000000004</v>
      </c>
      <c r="AD159" s="52">
        <f t="shared" si="22"/>
        <v>0</v>
      </c>
      <c r="AE159" s="52" t="s">
        <v>4450</v>
      </c>
      <c r="AF159" s="52"/>
      <c r="AG159" s="52">
        <f t="shared" si="23"/>
        <v>26656.25</v>
      </c>
      <c r="AH159" s="52">
        <f t="shared" si="24"/>
        <v>53312.500000000015</v>
      </c>
      <c r="AI159" s="52">
        <f t="shared" si="25"/>
        <v>79968.750000000029</v>
      </c>
      <c r="AJ159" s="52">
        <f t="shared" si="26"/>
        <v>106625.00000000004</v>
      </c>
      <c r="AK159" s="7"/>
      <c r="AL159" s="7"/>
      <c r="AM159" s="7"/>
      <c r="AN159" s="7"/>
      <c r="AO159" s="7"/>
      <c r="AP159" s="1"/>
      <c r="AQ159" s="52"/>
      <c r="AR159" s="1"/>
      <c r="AV159" s="52"/>
      <c r="AW159" s="52"/>
      <c r="AX159" s="52"/>
      <c r="AY159" s="52"/>
      <c r="AZ159" s="52"/>
      <c r="BA159" s="52"/>
      <c r="BB159" s="52"/>
      <c r="BC159" s="52"/>
      <c r="BD159" s="52"/>
      <c r="BE159" s="52"/>
      <c r="BF159" s="52"/>
      <c r="BG159" s="52"/>
      <c r="BH159" s="52"/>
      <c r="BM159" s="52" t="e">
        <f>#REF!+W159</f>
        <v>#REF!</v>
      </c>
    </row>
    <row r="160" spans="1:65" x14ac:dyDescent="0.25">
      <c r="A160" s="463" t="s">
        <v>4951</v>
      </c>
      <c r="B160" s="463">
        <v>516500</v>
      </c>
      <c r="C160" s="463">
        <v>157542</v>
      </c>
      <c r="D160" s="463" t="s">
        <v>271</v>
      </c>
      <c r="E160" s="463">
        <v>3022051</v>
      </c>
      <c r="F160" s="463" t="s">
        <v>4199</v>
      </c>
      <c r="G160" s="463">
        <v>10265</v>
      </c>
      <c r="H160" s="466">
        <v>1705</v>
      </c>
      <c r="L160" s="301">
        <f t="shared" si="18"/>
        <v>3</v>
      </c>
      <c r="M160" s="301" t="str">
        <f t="shared" si="19"/>
        <v>2051.SEN I.I03.3</v>
      </c>
      <c r="N160" s="301" t="str">
        <f t="shared" si="20"/>
        <v>10265/516500</v>
      </c>
      <c r="Q160" s="52">
        <v>0</v>
      </c>
      <c r="R160" s="52">
        <v>0</v>
      </c>
      <c r="S160" s="52">
        <v>170.5</v>
      </c>
      <c r="T160" s="52">
        <v>170.5</v>
      </c>
      <c r="U160" s="52">
        <v>170.5</v>
      </c>
      <c r="V160" s="52">
        <v>170.5</v>
      </c>
      <c r="W160" s="52">
        <v>170.5</v>
      </c>
      <c r="X160" s="52">
        <v>170.5</v>
      </c>
      <c r="Y160" s="52">
        <v>170.5</v>
      </c>
      <c r="Z160" s="52">
        <v>170.5</v>
      </c>
      <c r="AA160" s="52">
        <v>170.5</v>
      </c>
      <c r="AB160" s="52">
        <v>170.5</v>
      </c>
      <c r="AC160" s="52">
        <f t="shared" si="21"/>
        <v>1705</v>
      </c>
      <c r="AD160" s="52">
        <f t="shared" si="22"/>
        <v>0</v>
      </c>
      <c r="AE160" s="52"/>
      <c r="AF160" s="52"/>
      <c r="AG160" s="52">
        <f t="shared" si="23"/>
        <v>170.5</v>
      </c>
      <c r="AH160" s="52">
        <f t="shared" si="24"/>
        <v>682</v>
      </c>
      <c r="AI160" s="52">
        <f t="shared" si="25"/>
        <v>1193.5</v>
      </c>
      <c r="AJ160" s="52">
        <f t="shared" si="26"/>
        <v>1705</v>
      </c>
      <c r="AK160" s="7"/>
      <c r="AL160" s="7"/>
      <c r="AM160" s="7"/>
      <c r="AN160" s="7"/>
      <c r="AO160" s="7"/>
      <c r="AP160" s="1"/>
      <c r="AQ160" s="52"/>
      <c r="AR160" s="1"/>
      <c r="AV160" s="52"/>
      <c r="AW160" s="52"/>
      <c r="AX160" s="52"/>
      <c r="AY160" s="52"/>
      <c r="AZ160" s="52"/>
      <c r="BA160" s="52"/>
      <c r="BB160" s="52"/>
      <c r="BC160" s="52"/>
      <c r="BD160" s="52"/>
      <c r="BE160" s="52"/>
      <c r="BF160" s="52"/>
      <c r="BG160" s="52"/>
      <c r="BH160" s="52"/>
      <c r="BM160" s="52"/>
    </row>
    <row r="161" spans="1:65" x14ac:dyDescent="0.25">
      <c r="A161" s="463" t="s">
        <v>4490</v>
      </c>
      <c r="B161" s="463">
        <v>543965</v>
      </c>
      <c r="C161" s="463">
        <v>400038</v>
      </c>
      <c r="D161" s="463" t="s">
        <v>272</v>
      </c>
      <c r="E161" s="463">
        <v>3022070</v>
      </c>
      <c r="F161" s="463" t="s">
        <v>412</v>
      </c>
      <c r="G161" s="463">
        <v>11431</v>
      </c>
      <c r="H161" s="466">
        <v>47070.080000000002</v>
      </c>
      <c r="L161" s="301">
        <f t="shared" si="18"/>
        <v>1</v>
      </c>
      <c r="M161" s="301" t="str">
        <f t="shared" si="19"/>
        <v>2070.EHCP.I03.1</v>
      </c>
      <c r="N161" s="301" t="str">
        <f t="shared" si="20"/>
        <v>11431/543965</v>
      </c>
      <c r="Q161" s="52">
        <v>7137.2307692307695</v>
      </c>
      <c r="R161" s="52">
        <v>3568.6153846153848</v>
      </c>
      <c r="S161" s="52">
        <v>3636.4233846153847</v>
      </c>
      <c r="T161" s="52">
        <v>3636.4233846153847</v>
      </c>
      <c r="U161" s="52">
        <v>3636.4233846153847</v>
      </c>
      <c r="V161" s="52">
        <v>3636.4233846153847</v>
      </c>
      <c r="W161" s="52">
        <v>3636.4233846153847</v>
      </c>
      <c r="X161" s="52">
        <v>3636.4233846153847</v>
      </c>
      <c r="Y161" s="52">
        <v>3636.4233846153847</v>
      </c>
      <c r="Z161" s="52">
        <v>3636.4233846153847</v>
      </c>
      <c r="AA161" s="52">
        <v>3636.4233846153847</v>
      </c>
      <c r="AB161" s="52">
        <v>3636.4233846153847</v>
      </c>
      <c r="AC161" s="52">
        <f t="shared" si="21"/>
        <v>47070.080000000009</v>
      </c>
      <c r="AD161" s="52">
        <f t="shared" si="22"/>
        <v>0</v>
      </c>
      <c r="AE161" s="52" t="s">
        <v>4452</v>
      </c>
      <c r="AF161" s="52"/>
      <c r="AG161" s="52">
        <f t="shared" si="23"/>
        <v>14342.26953846154</v>
      </c>
      <c r="AH161" s="52">
        <f t="shared" si="24"/>
        <v>25251.539692307691</v>
      </c>
      <c r="AI161" s="52">
        <f t="shared" si="25"/>
        <v>36160.809846153847</v>
      </c>
      <c r="AJ161" s="52">
        <f t="shared" si="26"/>
        <v>47070.080000000009</v>
      </c>
      <c r="AK161" s="7"/>
      <c r="AL161" s="7"/>
      <c r="AM161" s="7"/>
      <c r="AN161" s="7"/>
      <c r="AO161" s="7"/>
      <c r="AP161" s="1"/>
      <c r="AQ161" s="52"/>
      <c r="AR161" s="1"/>
      <c r="AV161" s="52"/>
      <c r="AW161" s="52"/>
      <c r="AX161" s="52"/>
      <c r="AY161" s="52"/>
      <c r="AZ161" s="52"/>
      <c r="BA161" s="52"/>
      <c r="BB161" s="52"/>
      <c r="BC161" s="52"/>
      <c r="BD161" s="52"/>
      <c r="BE161" s="52"/>
      <c r="BF161" s="52"/>
      <c r="BG161" s="52"/>
      <c r="BH161" s="52"/>
      <c r="BM161" s="52" t="e">
        <f>#REF!+W161</f>
        <v>#REF!</v>
      </c>
    </row>
    <row r="162" spans="1:65" x14ac:dyDescent="0.25">
      <c r="A162" s="463" t="s">
        <v>4490</v>
      </c>
      <c r="B162" s="463">
        <v>543965</v>
      </c>
      <c r="C162" s="463">
        <v>400038</v>
      </c>
      <c r="D162" s="463" t="s">
        <v>272</v>
      </c>
      <c r="E162" s="463">
        <v>3022070</v>
      </c>
      <c r="F162" s="463" t="s">
        <v>412</v>
      </c>
      <c r="G162" s="463">
        <v>11436</v>
      </c>
      <c r="H162" s="466">
        <v>8246.01</v>
      </c>
      <c r="L162" s="301">
        <f t="shared" si="18"/>
        <v>2</v>
      </c>
      <c r="M162" s="301" t="str">
        <f t="shared" si="19"/>
        <v>2070.EHCP.I03.2</v>
      </c>
      <c r="N162" s="301" t="str">
        <f t="shared" si="20"/>
        <v>11436/543965</v>
      </c>
      <c r="Q162" s="52">
        <v>951.46307692307698</v>
      </c>
      <c r="R162" s="52">
        <v>475.73153846153849</v>
      </c>
      <c r="S162" s="52">
        <v>681.88153846153841</v>
      </c>
      <c r="T162" s="52">
        <v>681.88153846153841</v>
      </c>
      <c r="U162" s="52">
        <v>681.88153846153841</v>
      </c>
      <c r="V162" s="52">
        <v>681.88153846153841</v>
      </c>
      <c r="W162" s="52">
        <v>681.88153846153841</v>
      </c>
      <c r="X162" s="52">
        <v>681.88153846153841</v>
      </c>
      <c r="Y162" s="52">
        <v>681.88153846153841</v>
      </c>
      <c r="Z162" s="52">
        <v>681.88153846153841</v>
      </c>
      <c r="AA162" s="52">
        <v>681.88153846153841</v>
      </c>
      <c r="AB162" s="52">
        <v>681.88153846153841</v>
      </c>
      <c r="AC162" s="52">
        <f t="shared" si="21"/>
        <v>8246.0099999999984</v>
      </c>
      <c r="AD162" s="52">
        <f t="shared" si="22"/>
        <v>0</v>
      </c>
      <c r="AE162" s="52" t="s">
        <v>4454</v>
      </c>
      <c r="AF162" s="52"/>
      <c r="AG162" s="52">
        <f t="shared" si="23"/>
        <v>2109.0761538461538</v>
      </c>
      <c r="AH162" s="52">
        <f t="shared" si="24"/>
        <v>4154.7207692307684</v>
      </c>
      <c r="AI162" s="52">
        <f t="shared" si="25"/>
        <v>6200.3653846153829</v>
      </c>
      <c r="AJ162" s="52">
        <f t="shared" si="26"/>
        <v>8246.0099999999984</v>
      </c>
      <c r="AK162" s="7"/>
      <c r="AL162" s="7"/>
      <c r="AM162" s="7"/>
      <c r="AN162" s="7"/>
      <c r="AO162" s="7"/>
      <c r="AP162" s="1"/>
      <c r="AQ162" s="52"/>
      <c r="AR162" s="1"/>
      <c r="AV162" s="52"/>
      <c r="AW162" s="52"/>
      <c r="AX162" s="52"/>
      <c r="AY162" s="52"/>
      <c r="AZ162" s="52"/>
      <c r="BA162" s="52"/>
      <c r="BB162" s="52"/>
      <c r="BC162" s="52"/>
      <c r="BD162" s="52"/>
      <c r="BE162" s="52"/>
      <c r="BF162" s="52"/>
      <c r="BG162" s="52"/>
      <c r="BH162" s="52"/>
      <c r="BM162" s="52" t="e">
        <f>#REF!+W162</f>
        <v>#REF!</v>
      </c>
    </row>
    <row r="163" spans="1:65" x14ac:dyDescent="0.25">
      <c r="A163" s="463" t="s">
        <v>4491</v>
      </c>
      <c r="B163" s="463">
        <v>543965</v>
      </c>
      <c r="C163" s="463">
        <v>400038</v>
      </c>
      <c r="D163" s="463" t="s">
        <v>272</v>
      </c>
      <c r="E163" s="463">
        <v>3022070</v>
      </c>
      <c r="F163" s="463" t="s">
        <v>4199</v>
      </c>
      <c r="G163" s="463">
        <v>10265</v>
      </c>
      <c r="H163" s="466">
        <v>1472.5</v>
      </c>
      <c r="L163" s="301">
        <f t="shared" si="18"/>
        <v>3</v>
      </c>
      <c r="M163" s="301" t="str">
        <f t="shared" si="19"/>
        <v>2070.SEN I.I03.3</v>
      </c>
      <c r="N163" s="301" t="str">
        <f t="shared" si="20"/>
        <v>10265/543965</v>
      </c>
      <c r="Q163" s="52">
        <v>226.53846153846155</v>
      </c>
      <c r="R163" s="52">
        <v>113.26923076923077</v>
      </c>
      <c r="S163" s="52">
        <v>113.26923076923076</v>
      </c>
      <c r="T163" s="52">
        <v>113.26923076923076</v>
      </c>
      <c r="U163" s="52">
        <v>113.26923076923076</v>
      </c>
      <c r="V163" s="52">
        <v>113.26923076923076</v>
      </c>
      <c r="W163" s="52">
        <v>113.26923076923076</v>
      </c>
      <c r="X163" s="52">
        <v>113.26923076923076</v>
      </c>
      <c r="Y163" s="52">
        <v>113.26923076923076</v>
      </c>
      <c r="Z163" s="52">
        <v>113.26923076923076</v>
      </c>
      <c r="AA163" s="52">
        <v>113.26923076923076</v>
      </c>
      <c r="AB163" s="52">
        <v>113.26923076923076</v>
      </c>
      <c r="AC163" s="52">
        <f t="shared" si="21"/>
        <v>1472.4999999999995</v>
      </c>
      <c r="AD163" s="52">
        <f t="shared" si="22"/>
        <v>0</v>
      </c>
      <c r="AE163" s="52" t="s">
        <v>4456</v>
      </c>
      <c r="AF163" s="52"/>
      <c r="AG163" s="52">
        <f t="shared" si="23"/>
        <v>453.07692307692309</v>
      </c>
      <c r="AH163" s="52">
        <f t="shared" si="24"/>
        <v>792.88461538461524</v>
      </c>
      <c r="AI163" s="52">
        <f t="shared" si="25"/>
        <v>1132.6923076923074</v>
      </c>
      <c r="AJ163" s="52">
        <f t="shared" si="26"/>
        <v>1472.4999999999995</v>
      </c>
      <c r="AK163" s="7"/>
      <c r="AL163" s="7"/>
      <c r="AM163" s="7"/>
      <c r="AN163" s="7"/>
      <c r="AO163" s="7"/>
      <c r="AP163" s="1"/>
      <c r="AQ163" s="52"/>
      <c r="AR163" s="1"/>
      <c r="AV163" s="52"/>
      <c r="AW163" s="52"/>
      <c r="AX163" s="52"/>
      <c r="AY163" s="52"/>
      <c r="AZ163" s="52"/>
      <c r="BA163" s="52"/>
      <c r="BB163" s="52"/>
      <c r="BC163" s="52"/>
      <c r="BD163" s="52"/>
      <c r="BE163" s="52"/>
      <c r="BF163" s="52"/>
      <c r="BG163" s="52"/>
      <c r="BH163" s="52"/>
      <c r="BM163" s="52" t="e">
        <f>#REF!+W163</f>
        <v>#REF!</v>
      </c>
    </row>
    <row r="164" spans="1:65" x14ac:dyDescent="0.25">
      <c r="A164" s="463" t="s">
        <v>4492</v>
      </c>
      <c r="B164" s="463">
        <v>516500</v>
      </c>
      <c r="C164" s="463">
        <v>144388</v>
      </c>
      <c r="D164" s="463" t="s">
        <v>120</v>
      </c>
      <c r="E164" s="463">
        <v>3024010</v>
      </c>
      <c r="F164" s="463" t="s">
        <v>412</v>
      </c>
      <c r="G164" s="463">
        <v>11442</v>
      </c>
      <c r="H164" s="466">
        <v>185987</v>
      </c>
      <c r="L164" s="301">
        <f t="shared" si="18"/>
        <v>1</v>
      </c>
      <c r="M164" s="301" t="str">
        <f t="shared" si="19"/>
        <v>4010.EHCP.I03.1</v>
      </c>
      <c r="N164" s="301" t="str">
        <f t="shared" si="20"/>
        <v>11442/516500</v>
      </c>
      <c r="Q164" s="52">
        <v>15498.916666666666</v>
      </c>
      <c r="R164" s="52">
        <v>15498.916666666666</v>
      </c>
      <c r="S164" s="52">
        <v>15498.916666666666</v>
      </c>
      <c r="T164" s="52">
        <v>15498.916666666666</v>
      </c>
      <c r="U164" s="52">
        <v>15498.916666666666</v>
      </c>
      <c r="V164" s="52">
        <v>15498.916666666666</v>
      </c>
      <c r="W164" s="52">
        <v>15498.916666666666</v>
      </c>
      <c r="X164" s="52">
        <v>15498.916666666666</v>
      </c>
      <c r="Y164" s="52">
        <v>15498.916666666666</v>
      </c>
      <c r="Z164" s="52">
        <v>15498.916666666666</v>
      </c>
      <c r="AA164" s="52">
        <v>15498.916666666666</v>
      </c>
      <c r="AB164" s="52">
        <v>15498.916666666666</v>
      </c>
      <c r="AC164" s="52">
        <f t="shared" si="21"/>
        <v>185986.99999999997</v>
      </c>
      <c r="AD164" s="52">
        <f t="shared" si="22"/>
        <v>0</v>
      </c>
      <c r="AE164" s="52" t="s">
        <v>4457</v>
      </c>
      <c r="AF164" s="52"/>
      <c r="AG164" s="52">
        <f t="shared" si="23"/>
        <v>46496.75</v>
      </c>
      <c r="AH164" s="52">
        <f t="shared" si="24"/>
        <v>92993.5</v>
      </c>
      <c r="AI164" s="52">
        <f t="shared" si="25"/>
        <v>139490.25</v>
      </c>
      <c r="AJ164" s="52">
        <f t="shared" si="26"/>
        <v>185986.99999999997</v>
      </c>
      <c r="AK164" s="7"/>
      <c r="AL164" s="7"/>
      <c r="AM164" s="7"/>
      <c r="AN164" s="7"/>
      <c r="AO164" s="7"/>
      <c r="AP164" s="1"/>
      <c r="AQ164" s="52"/>
      <c r="AR164" s="1"/>
      <c r="AV164" s="52"/>
      <c r="AW164" s="52"/>
      <c r="AX164" s="52"/>
      <c r="AY164" s="52"/>
      <c r="AZ164" s="52"/>
      <c r="BA164" s="52"/>
      <c r="BB164" s="52"/>
      <c r="BC164" s="52"/>
      <c r="BD164" s="52"/>
      <c r="BE164" s="52"/>
      <c r="BF164" s="52"/>
      <c r="BG164" s="52"/>
      <c r="BH164" s="52"/>
      <c r="BM164" s="52" t="e">
        <f>#REF!+W164</f>
        <v>#REF!</v>
      </c>
    </row>
    <row r="165" spans="1:65" x14ac:dyDescent="0.25">
      <c r="A165" s="463" t="s">
        <v>4493</v>
      </c>
      <c r="B165" s="463">
        <v>543965</v>
      </c>
      <c r="C165" s="463">
        <v>400100</v>
      </c>
      <c r="D165" s="463" t="s">
        <v>273</v>
      </c>
      <c r="E165" s="463">
        <v>3023316</v>
      </c>
      <c r="F165" s="463" t="s">
        <v>412</v>
      </c>
      <c r="G165" s="463">
        <v>11431</v>
      </c>
      <c r="H165" s="466">
        <v>18707</v>
      </c>
      <c r="L165" s="301">
        <f t="shared" si="18"/>
        <v>1</v>
      </c>
      <c r="M165" s="301" t="str">
        <f t="shared" si="19"/>
        <v>3316.EHCP.I03.1</v>
      </c>
      <c r="N165" s="301" t="str">
        <f t="shared" si="20"/>
        <v>11431/543965</v>
      </c>
      <c r="Q165" s="52">
        <v>2878</v>
      </c>
      <c r="R165" s="52">
        <v>1439</v>
      </c>
      <c r="S165" s="52">
        <v>1439</v>
      </c>
      <c r="T165" s="52">
        <v>1439</v>
      </c>
      <c r="U165" s="52">
        <v>1439</v>
      </c>
      <c r="V165" s="52">
        <v>1439</v>
      </c>
      <c r="W165" s="52">
        <v>1439</v>
      </c>
      <c r="X165" s="52">
        <v>1439</v>
      </c>
      <c r="Y165" s="52">
        <v>1439</v>
      </c>
      <c r="Z165" s="52">
        <v>1439</v>
      </c>
      <c r="AA165" s="52">
        <v>1439</v>
      </c>
      <c r="AB165" s="52">
        <v>1439</v>
      </c>
      <c r="AC165" s="52">
        <f t="shared" si="21"/>
        <v>18707</v>
      </c>
      <c r="AD165" s="52">
        <f t="shared" si="22"/>
        <v>0</v>
      </c>
      <c r="AE165" s="52" t="s">
        <v>4459</v>
      </c>
      <c r="AF165" s="52"/>
      <c r="AG165" s="52">
        <f t="shared" si="23"/>
        <v>5756</v>
      </c>
      <c r="AH165" s="52">
        <f t="shared" si="24"/>
        <v>10073</v>
      </c>
      <c r="AI165" s="52">
        <f t="shared" si="25"/>
        <v>14390</v>
      </c>
      <c r="AJ165" s="52">
        <f t="shared" si="26"/>
        <v>18707</v>
      </c>
      <c r="AK165" s="7"/>
      <c r="AL165" s="7"/>
      <c r="AM165" s="7"/>
      <c r="AN165" s="7"/>
      <c r="AO165" s="7"/>
      <c r="AP165" s="1"/>
      <c r="AQ165" s="52"/>
      <c r="AR165" s="1"/>
      <c r="AV165" s="52"/>
      <c r="AW165" s="52"/>
      <c r="AX165" s="52"/>
      <c r="AY165" s="52"/>
      <c r="AZ165" s="52"/>
      <c r="BA165" s="52"/>
      <c r="BB165" s="52"/>
      <c r="BC165" s="52"/>
      <c r="BD165" s="52"/>
      <c r="BE165" s="52"/>
      <c r="BF165" s="52"/>
      <c r="BG165" s="52"/>
      <c r="BH165" s="52"/>
      <c r="BM165" s="52" t="e">
        <f>#REF!+W165</f>
        <v>#REF!</v>
      </c>
    </row>
    <row r="166" spans="1:65" x14ac:dyDescent="0.25">
      <c r="A166" s="463" t="s">
        <v>4494</v>
      </c>
      <c r="B166" s="463">
        <v>543965</v>
      </c>
      <c r="C166" s="463">
        <v>400101</v>
      </c>
      <c r="D166" s="463" t="s">
        <v>274</v>
      </c>
      <c r="E166" s="463">
        <v>3022055</v>
      </c>
      <c r="F166" s="463" t="s">
        <v>412</v>
      </c>
      <c r="G166" s="463">
        <v>11431</v>
      </c>
      <c r="H166" s="466">
        <v>57381</v>
      </c>
      <c r="L166" s="301">
        <f t="shared" si="18"/>
        <v>1</v>
      </c>
      <c r="M166" s="301" t="str">
        <f t="shared" si="19"/>
        <v>2055.EHCP.I03.1</v>
      </c>
      <c r="N166" s="301" t="str">
        <f t="shared" si="20"/>
        <v>11431/543965</v>
      </c>
      <c r="Q166" s="52">
        <v>8389.0769230769238</v>
      </c>
      <c r="R166" s="52">
        <v>4194.5384615384619</v>
      </c>
      <c r="S166" s="52">
        <v>4479.7384615384608</v>
      </c>
      <c r="T166" s="52">
        <v>4479.7384615384608</v>
      </c>
      <c r="U166" s="52">
        <v>4479.7384615384608</v>
      </c>
      <c r="V166" s="52">
        <v>4479.7384615384608</v>
      </c>
      <c r="W166" s="52">
        <v>4479.7384615384608</v>
      </c>
      <c r="X166" s="52">
        <v>4479.7384615384608</v>
      </c>
      <c r="Y166" s="52">
        <v>4479.7384615384608</v>
      </c>
      <c r="Z166" s="52">
        <v>4479.7384615384608</v>
      </c>
      <c r="AA166" s="52">
        <v>4479.7384615384608</v>
      </c>
      <c r="AB166" s="52">
        <v>4479.7384615384608</v>
      </c>
      <c r="AC166" s="52">
        <f t="shared" si="21"/>
        <v>57380.999999999985</v>
      </c>
      <c r="AD166" s="52">
        <f t="shared" si="22"/>
        <v>0</v>
      </c>
      <c r="AE166" s="52" t="s">
        <v>4461</v>
      </c>
      <c r="AF166" s="52"/>
      <c r="AG166" s="52">
        <f t="shared" si="23"/>
        <v>17063.353846153848</v>
      </c>
      <c r="AH166" s="52">
        <f t="shared" si="24"/>
        <v>30502.569230769233</v>
      </c>
      <c r="AI166" s="52">
        <f t="shared" si="25"/>
        <v>43941.784615384611</v>
      </c>
      <c r="AJ166" s="52">
        <f t="shared" si="26"/>
        <v>57380.999999999985</v>
      </c>
      <c r="AK166" s="7"/>
      <c r="AL166" s="7"/>
      <c r="AM166" s="7"/>
      <c r="AN166" s="7"/>
      <c r="AO166" s="7"/>
      <c r="AP166" s="1"/>
      <c r="AQ166" s="52"/>
      <c r="AR166" s="1"/>
      <c r="AV166" s="52"/>
      <c r="AW166" s="52"/>
      <c r="AX166" s="52"/>
      <c r="AY166" s="52"/>
      <c r="AZ166" s="52"/>
      <c r="BA166" s="52"/>
      <c r="BB166" s="52"/>
      <c r="BC166" s="52"/>
      <c r="BD166" s="52"/>
      <c r="BE166" s="52"/>
      <c r="BF166" s="52"/>
      <c r="BG166" s="52"/>
      <c r="BH166" s="52"/>
      <c r="BM166" s="52" t="e">
        <f>#REF!+W166</f>
        <v>#REF!</v>
      </c>
    </row>
    <row r="167" spans="1:65" x14ac:dyDescent="0.25">
      <c r="A167" s="463" t="s">
        <v>4495</v>
      </c>
      <c r="B167" s="463">
        <v>543965</v>
      </c>
      <c r="C167" s="463">
        <v>400053</v>
      </c>
      <c r="D167" s="463" t="s">
        <v>275</v>
      </c>
      <c r="E167" s="463">
        <v>3022057</v>
      </c>
      <c r="F167" s="463" t="s">
        <v>412</v>
      </c>
      <c r="G167" s="463">
        <v>11431</v>
      </c>
      <c r="H167" s="466">
        <v>144312.66999999998</v>
      </c>
      <c r="L167" s="301">
        <f t="shared" si="18"/>
        <v>1</v>
      </c>
      <c r="M167" s="301" t="str">
        <f t="shared" si="19"/>
        <v>2057.EHCP.I03.1</v>
      </c>
      <c r="N167" s="301" t="str">
        <f t="shared" si="20"/>
        <v>11431/543965</v>
      </c>
      <c r="Q167" s="52">
        <v>20598.461538461539</v>
      </c>
      <c r="R167" s="52">
        <v>10299.23076923077</v>
      </c>
      <c r="S167" s="52">
        <v>11341.497769230768</v>
      </c>
      <c r="T167" s="52">
        <v>11341.497769230768</v>
      </c>
      <c r="U167" s="52">
        <v>11341.497769230768</v>
      </c>
      <c r="V167" s="52">
        <v>11341.497769230768</v>
      </c>
      <c r="W167" s="52">
        <v>11341.497769230768</v>
      </c>
      <c r="X167" s="52">
        <v>11341.497769230768</v>
      </c>
      <c r="Y167" s="52">
        <v>11341.497769230768</v>
      </c>
      <c r="Z167" s="52">
        <v>11341.497769230768</v>
      </c>
      <c r="AA167" s="52">
        <v>11341.497769230768</v>
      </c>
      <c r="AB167" s="52">
        <v>11341.497769230768</v>
      </c>
      <c r="AC167" s="52">
        <f t="shared" si="21"/>
        <v>144312.67000000001</v>
      </c>
      <c r="AD167" s="52">
        <f t="shared" si="22"/>
        <v>0</v>
      </c>
      <c r="AE167" s="52" t="s">
        <v>4463</v>
      </c>
      <c r="AF167" s="52"/>
      <c r="AG167" s="52">
        <f t="shared" si="23"/>
        <v>42239.190076923078</v>
      </c>
      <c r="AH167" s="52">
        <f t="shared" si="24"/>
        <v>76263.683384615375</v>
      </c>
      <c r="AI167" s="52">
        <f t="shared" si="25"/>
        <v>110288.17669230769</v>
      </c>
      <c r="AJ167" s="52">
        <f t="shared" si="26"/>
        <v>144312.67000000001</v>
      </c>
      <c r="AK167" s="7"/>
      <c r="AL167" s="7"/>
      <c r="AM167" s="7"/>
      <c r="AN167" s="7"/>
      <c r="AO167" s="7"/>
      <c r="AP167" s="1"/>
      <c r="AQ167" s="52"/>
      <c r="AR167" s="1"/>
      <c r="AV167" s="52"/>
      <c r="AW167" s="52"/>
      <c r="AX167" s="52"/>
      <c r="AY167" s="52"/>
      <c r="AZ167" s="52"/>
      <c r="BA167" s="52"/>
      <c r="BB167" s="52"/>
      <c r="BC167" s="52"/>
      <c r="BD167" s="52"/>
      <c r="BE167" s="52"/>
      <c r="BF167" s="52"/>
      <c r="BG167" s="52"/>
      <c r="BH167" s="52"/>
      <c r="BM167" s="52" t="e">
        <f>#REF!+W167</f>
        <v>#REF!</v>
      </c>
    </row>
    <row r="168" spans="1:65" x14ac:dyDescent="0.25">
      <c r="A168" s="463" t="s">
        <v>4952</v>
      </c>
      <c r="B168" s="463">
        <v>543965</v>
      </c>
      <c r="C168" s="463">
        <v>400053</v>
      </c>
      <c r="D168" s="463" t="s">
        <v>275</v>
      </c>
      <c r="E168" s="463">
        <v>3022057</v>
      </c>
      <c r="F168" s="463" t="s">
        <v>4199</v>
      </c>
      <c r="G168" s="463">
        <v>10265</v>
      </c>
      <c r="H168" s="466">
        <v>2534.25</v>
      </c>
      <c r="L168" s="301">
        <f t="shared" si="18"/>
        <v>2</v>
      </c>
      <c r="M168" s="301" t="str">
        <f t="shared" si="19"/>
        <v>2057.SEN I.I03.2</v>
      </c>
      <c r="N168" s="301" t="str">
        <f t="shared" si="20"/>
        <v>10265/543965</v>
      </c>
      <c r="Q168" s="52">
        <v>0</v>
      </c>
      <c r="R168" s="52">
        <v>0</v>
      </c>
      <c r="S168" s="52">
        <v>253.42500000000001</v>
      </c>
      <c r="T168" s="52">
        <v>253.42500000000001</v>
      </c>
      <c r="U168" s="52">
        <v>253.42500000000001</v>
      </c>
      <c r="V168" s="52">
        <v>253.42500000000001</v>
      </c>
      <c r="W168" s="52">
        <v>253.42500000000001</v>
      </c>
      <c r="X168" s="52">
        <v>253.42500000000001</v>
      </c>
      <c r="Y168" s="52">
        <v>253.42500000000001</v>
      </c>
      <c r="Z168" s="52">
        <v>253.42500000000001</v>
      </c>
      <c r="AA168" s="52">
        <v>253.42500000000001</v>
      </c>
      <c r="AB168" s="52">
        <v>253.42500000000001</v>
      </c>
      <c r="AC168" s="52">
        <f t="shared" si="21"/>
        <v>2534.25</v>
      </c>
      <c r="AD168" s="52">
        <f t="shared" si="22"/>
        <v>0</v>
      </c>
      <c r="AE168" s="52"/>
      <c r="AF168" s="52"/>
      <c r="AG168" s="52">
        <f t="shared" si="23"/>
        <v>253.42500000000001</v>
      </c>
      <c r="AH168" s="52">
        <f t="shared" si="24"/>
        <v>1013.7</v>
      </c>
      <c r="AI168" s="52">
        <f t="shared" si="25"/>
        <v>1773.9749999999999</v>
      </c>
      <c r="AJ168" s="52">
        <f t="shared" si="26"/>
        <v>2534.25</v>
      </c>
      <c r="AK168" s="7"/>
      <c r="AL168" s="7"/>
      <c r="AM168" s="7"/>
      <c r="AN168" s="7"/>
      <c r="AO168" s="7"/>
      <c r="AP168" s="1"/>
      <c r="AQ168" s="52"/>
      <c r="AR168" s="1"/>
      <c r="AV168" s="52"/>
      <c r="AW168" s="52"/>
      <c r="AX168" s="52"/>
      <c r="AY168" s="52"/>
      <c r="AZ168" s="52"/>
      <c r="BA168" s="52"/>
      <c r="BB168" s="52"/>
      <c r="BC168" s="52"/>
      <c r="BD168" s="52"/>
      <c r="BE168" s="52"/>
      <c r="BF168" s="52"/>
      <c r="BG168" s="52"/>
      <c r="BH168" s="52"/>
      <c r="BM168" s="52"/>
    </row>
    <row r="169" spans="1:65" x14ac:dyDescent="0.25">
      <c r="A169" s="463" t="s">
        <v>4827</v>
      </c>
      <c r="B169" s="463">
        <v>516500</v>
      </c>
      <c r="C169" s="463">
        <v>157055</v>
      </c>
      <c r="D169" s="463" t="s">
        <v>276</v>
      </c>
      <c r="E169" s="463">
        <v>3022049</v>
      </c>
      <c r="F169" s="463" t="s">
        <v>412</v>
      </c>
      <c r="G169" s="463">
        <v>11443</v>
      </c>
      <c r="H169" s="466">
        <v>35401</v>
      </c>
      <c r="L169" s="301">
        <f t="shared" si="18"/>
        <v>1</v>
      </c>
      <c r="M169" s="301" t="str">
        <f t="shared" si="19"/>
        <v>2049.EHCP.I03.1</v>
      </c>
      <c r="N169" s="301" t="str">
        <f t="shared" si="20"/>
        <v>11443/516500</v>
      </c>
      <c r="Q169" s="52">
        <v>2950.083333333333</v>
      </c>
      <c r="R169" s="52">
        <v>2950.083333333333</v>
      </c>
      <c r="S169" s="52">
        <v>2950.0833333333335</v>
      </c>
      <c r="T169" s="52">
        <v>2950.0833333333335</v>
      </c>
      <c r="U169" s="52">
        <v>2950.0833333333335</v>
      </c>
      <c r="V169" s="52">
        <v>2950.0833333333335</v>
      </c>
      <c r="W169" s="52">
        <v>2950.0833333333335</v>
      </c>
      <c r="X169" s="52">
        <v>2950.0833333333335</v>
      </c>
      <c r="Y169" s="52">
        <v>2950.0833333333335</v>
      </c>
      <c r="Z169" s="52">
        <v>2950.0833333333335</v>
      </c>
      <c r="AA169" s="52">
        <v>2950.0833333333335</v>
      </c>
      <c r="AB169" s="52">
        <v>2950.0833333333335</v>
      </c>
      <c r="AC169" s="52">
        <f t="shared" si="21"/>
        <v>35400.999999999993</v>
      </c>
      <c r="AD169" s="52">
        <f t="shared" si="22"/>
        <v>0</v>
      </c>
      <c r="AE169" s="52" t="s">
        <v>4465</v>
      </c>
      <c r="AF169" s="52"/>
      <c r="AG169" s="52">
        <f t="shared" si="23"/>
        <v>8850.25</v>
      </c>
      <c r="AH169" s="52">
        <f t="shared" si="24"/>
        <v>17700.5</v>
      </c>
      <c r="AI169" s="52">
        <f t="shared" si="25"/>
        <v>26550.749999999996</v>
      </c>
      <c r="AJ169" s="52">
        <f t="shared" si="26"/>
        <v>35400.999999999993</v>
      </c>
      <c r="AK169" s="7"/>
      <c r="AL169" s="7"/>
      <c r="AM169" s="7"/>
      <c r="AN169" s="7"/>
      <c r="AO169" s="7"/>
      <c r="AP169" s="1"/>
      <c r="AQ169" s="52"/>
      <c r="AR169" s="1"/>
      <c r="AV169" s="52"/>
      <c r="AW169" s="52"/>
      <c r="AX169" s="52"/>
      <c r="AY169" s="52"/>
      <c r="AZ169" s="52"/>
      <c r="BA169" s="52"/>
      <c r="BB169" s="52"/>
      <c r="BC169" s="52"/>
      <c r="BD169" s="52"/>
      <c r="BE169" s="52"/>
      <c r="BF169" s="52"/>
      <c r="BG169" s="52"/>
      <c r="BH169" s="52"/>
      <c r="BM169" s="52" t="e">
        <f>#REF!+W169</f>
        <v>#REF!</v>
      </c>
    </row>
    <row r="170" spans="1:65" x14ac:dyDescent="0.25">
      <c r="A170" s="463" t="s">
        <v>4496</v>
      </c>
      <c r="B170" s="463">
        <v>543965</v>
      </c>
      <c r="C170" s="463">
        <v>400111</v>
      </c>
      <c r="D170" s="463" t="s">
        <v>277</v>
      </c>
      <c r="E170" s="463">
        <v>3022076</v>
      </c>
      <c r="F170" s="463" t="s">
        <v>412</v>
      </c>
      <c r="G170" s="463">
        <v>11431</v>
      </c>
      <c r="H170" s="466">
        <v>76508</v>
      </c>
      <c r="L170" s="301">
        <f t="shared" si="18"/>
        <v>1</v>
      </c>
      <c r="M170" s="301" t="str">
        <f t="shared" si="19"/>
        <v>2076.EHCP.I03.1</v>
      </c>
      <c r="N170" s="301" t="str">
        <f t="shared" si="20"/>
        <v>11431/543965</v>
      </c>
      <c r="Q170" s="52">
        <v>11770.461538461539</v>
      </c>
      <c r="R170" s="52">
        <v>5885.2307692307695</v>
      </c>
      <c r="S170" s="52">
        <v>5885.2307692307686</v>
      </c>
      <c r="T170" s="52">
        <v>5885.2307692307686</v>
      </c>
      <c r="U170" s="52">
        <v>5885.2307692307686</v>
      </c>
      <c r="V170" s="52">
        <v>5885.2307692307686</v>
      </c>
      <c r="W170" s="52">
        <v>5885.2307692307686</v>
      </c>
      <c r="X170" s="52">
        <v>5885.2307692307686</v>
      </c>
      <c r="Y170" s="52">
        <v>5885.2307692307686</v>
      </c>
      <c r="Z170" s="52">
        <v>5885.2307692307686</v>
      </c>
      <c r="AA170" s="52">
        <v>5885.2307692307686</v>
      </c>
      <c r="AB170" s="52">
        <v>5885.2307692307686</v>
      </c>
      <c r="AC170" s="52">
        <f t="shared" si="21"/>
        <v>76507.999999999985</v>
      </c>
      <c r="AD170" s="52">
        <f t="shared" si="22"/>
        <v>0</v>
      </c>
      <c r="AE170" s="52" t="s">
        <v>4467</v>
      </c>
      <c r="AF170" s="52"/>
      <c r="AG170" s="52">
        <f t="shared" si="23"/>
        <v>23540.923076923078</v>
      </c>
      <c r="AH170" s="52">
        <f t="shared" si="24"/>
        <v>41196.615384615383</v>
      </c>
      <c r="AI170" s="52">
        <f t="shared" si="25"/>
        <v>58852.307692307681</v>
      </c>
      <c r="AJ170" s="52">
        <f t="shared" si="26"/>
        <v>76507.999999999985</v>
      </c>
      <c r="AK170" s="7"/>
      <c r="AL170" s="7"/>
      <c r="AM170" s="7"/>
      <c r="AN170" s="7"/>
      <c r="AO170" s="7"/>
      <c r="AP170" s="1"/>
      <c r="AQ170" s="52"/>
      <c r="AR170" s="1"/>
      <c r="AV170" s="52"/>
      <c r="AW170" s="52"/>
      <c r="AX170" s="52"/>
      <c r="AY170" s="52"/>
      <c r="AZ170" s="52"/>
      <c r="BA170" s="52"/>
      <c r="BB170" s="52"/>
      <c r="BC170" s="52"/>
      <c r="BD170" s="52"/>
      <c r="BE170" s="52"/>
      <c r="BF170" s="52"/>
      <c r="BG170" s="52"/>
      <c r="BH170" s="52"/>
      <c r="BM170" s="52" t="e">
        <f>#REF!+W170</f>
        <v>#REF!</v>
      </c>
    </row>
    <row r="171" spans="1:65" x14ac:dyDescent="0.25">
      <c r="A171" s="463" t="s">
        <v>4828</v>
      </c>
      <c r="B171" s="463">
        <v>543965</v>
      </c>
      <c r="C171" s="463">
        <v>400111</v>
      </c>
      <c r="D171" s="463" t="s">
        <v>277</v>
      </c>
      <c r="E171" s="463">
        <v>3022076</v>
      </c>
      <c r="F171" s="463" t="s">
        <v>4199</v>
      </c>
      <c r="G171" s="463">
        <v>10265</v>
      </c>
      <c r="H171" s="466">
        <v>2654.38</v>
      </c>
      <c r="L171" s="301">
        <f t="shared" si="18"/>
        <v>2</v>
      </c>
      <c r="M171" s="301" t="str">
        <f t="shared" si="19"/>
        <v>2076.SEN I.I03.2</v>
      </c>
      <c r="N171" s="301" t="str">
        <f t="shared" si="20"/>
        <v>10265/543965</v>
      </c>
      <c r="Q171" s="52">
        <v>408.36615384615391</v>
      </c>
      <c r="R171" s="52">
        <v>204.18307692307695</v>
      </c>
      <c r="S171" s="52">
        <v>204.18307692307692</v>
      </c>
      <c r="T171" s="52">
        <v>204.18307692307692</v>
      </c>
      <c r="U171" s="52">
        <v>204.18307692307692</v>
      </c>
      <c r="V171" s="52">
        <v>204.18307692307692</v>
      </c>
      <c r="W171" s="52">
        <v>204.18307692307692</v>
      </c>
      <c r="X171" s="52">
        <v>204.18307692307692</v>
      </c>
      <c r="Y171" s="52">
        <v>204.18307692307692</v>
      </c>
      <c r="Z171" s="52">
        <v>204.18307692307692</v>
      </c>
      <c r="AA171" s="52">
        <v>204.18307692307692</v>
      </c>
      <c r="AB171" s="52">
        <v>204.18307692307692</v>
      </c>
      <c r="AC171" s="52">
        <f t="shared" si="21"/>
        <v>2654.38</v>
      </c>
      <c r="AD171" s="52">
        <f t="shared" si="22"/>
        <v>0</v>
      </c>
      <c r="AE171" s="52" t="s">
        <v>4469</v>
      </c>
      <c r="AF171" s="52"/>
      <c r="AG171" s="52">
        <f t="shared" si="23"/>
        <v>816.73230769230781</v>
      </c>
      <c r="AH171" s="52">
        <f t="shared" si="24"/>
        <v>1429.2815384615385</v>
      </c>
      <c r="AI171" s="52">
        <f t="shared" si="25"/>
        <v>2041.8307692307692</v>
      </c>
      <c r="AJ171" s="52">
        <f t="shared" si="26"/>
        <v>2654.38</v>
      </c>
      <c r="AK171" s="7"/>
      <c r="AL171" s="7"/>
      <c r="AM171" s="7"/>
      <c r="AN171" s="7"/>
      <c r="AO171" s="7"/>
      <c r="AP171" s="1"/>
      <c r="AQ171" s="52"/>
      <c r="AR171" s="1"/>
      <c r="AV171" s="52"/>
      <c r="AW171" s="52"/>
      <c r="AX171" s="52"/>
      <c r="AY171" s="52"/>
      <c r="AZ171" s="52"/>
      <c r="BA171" s="52"/>
      <c r="BB171" s="52"/>
      <c r="BC171" s="52"/>
      <c r="BD171" s="52"/>
      <c r="BE171" s="52"/>
      <c r="BF171" s="52"/>
      <c r="BG171" s="52"/>
      <c r="BH171" s="52"/>
      <c r="BM171" s="52" t="e">
        <f>#REF!+W171</f>
        <v>#REF!</v>
      </c>
    </row>
    <row r="172" spans="1:65" x14ac:dyDescent="0.25">
      <c r="A172" s="463" t="s">
        <v>4497</v>
      </c>
      <c r="B172" s="463">
        <v>516500</v>
      </c>
      <c r="C172" s="463">
        <v>144062</v>
      </c>
      <c r="D172" s="463" t="s">
        <v>121</v>
      </c>
      <c r="E172" s="463">
        <v>3024012</v>
      </c>
      <c r="F172" s="463" t="s">
        <v>4200</v>
      </c>
      <c r="G172" s="463">
        <v>11423</v>
      </c>
      <c r="H172" s="466">
        <v>111909</v>
      </c>
      <c r="L172" s="301">
        <f t="shared" si="18"/>
        <v>1</v>
      </c>
      <c r="M172" s="301" t="str">
        <f t="shared" si="19"/>
        <v>4012.ARPs.I03.1</v>
      </c>
      <c r="N172" s="301" t="str">
        <f t="shared" si="20"/>
        <v>11423/516500</v>
      </c>
      <c r="Q172" s="52">
        <v>9325.75</v>
      </c>
      <c r="R172" s="52">
        <v>9325.75</v>
      </c>
      <c r="S172" s="52">
        <v>9325.75</v>
      </c>
      <c r="T172" s="52">
        <v>9325.75</v>
      </c>
      <c r="U172" s="52">
        <v>9325.75</v>
      </c>
      <c r="V172" s="52">
        <v>9325.75</v>
      </c>
      <c r="W172" s="52">
        <v>9325.75</v>
      </c>
      <c r="X172" s="52">
        <v>9325.75</v>
      </c>
      <c r="Y172" s="52">
        <v>9325.75</v>
      </c>
      <c r="Z172" s="52">
        <v>9325.75</v>
      </c>
      <c r="AA172" s="52">
        <v>9325.75</v>
      </c>
      <c r="AB172" s="52">
        <v>9325.75</v>
      </c>
      <c r="AC172" s="52">
        <f t="shared" si="21"/>
        <v>111909</v>
      </c>
      <c r="AD172" s="52">
        <f t="shared" si="22"/>
        <v>0</v>
      </c>
      <c r="AE172" s="52" t="s">
        <v>4471</v>
      </c>
      <c r="AF172" s="52"/>
      <c r="AG172" s="52">
        <f t="shared" si="23"/>
        <v>27977.25</v>
      </c>
      <c r="AH172" s="52">
        <f t="shared" si="24"/>
        <v>55954.5</v>
      </c>
      <c r="AI172" s="52">
        <f t="shared" si="25"/>
        <v>83931.75</v>
      </c>
      <c r="AJ172" s="52">
        <f t="shared" si="26"/>
        <v>111909</v>
      </c>
      <c r="AK172" s="7"/>
      <c r="AL172" s="7"/>
      <c r="AM172" s="7"/>
      <c r="AN172" s="7"/>
      <c r="AO172" s="7"/>
      <c r="AP172" s="1"/>
      <c r="AQ172" s="52"/>
      <c r="AR172" s="1"/>
      <c r="AV172" s="52"/>
      <c r="AW172" s="52"/>
      <c r="AX172" s="52"/>
      <c r="AY172" s="52"/>
      <c r="AZ172" s="52"/>
      <c r="BA172" s="52"/>
      <c r="BB172" s="52"/>
      <c r="BC172" s="52"/>
      <c r="BD172" s="52"/>
      <c r="BE172" s="52"/>
      <c r="BF172" s="52"/>
      <c r="BG172" s="52"/>
      <c r="BH172" s="52"/>
      <c r="BM172" s="52" t="e">
        <f>#REF!+W172</f>
        <v>#REF!</v>
      </c>
    </row>
    <row r="173" spans="1:65" x14ac:dyDescent="0.25">
      <c r="A173" s="463" t="s">
        <v>4498</v>
      </c>
      <c r="B173" s="463">
        <v>516500</v>
      </c>
      <c r="C173" s="463">
        <v>144062</v>
      </c>
      <c r="D173" s="463" t="s">
        <v>121</v>
      </c>
      <c r="E173" s="463">
        <v>3024012</v>
      </c>
      <c r="F173" s="463" t="s">
        <v>412</v>
      </c>
      <c r="G173" s="463">
        <v>11442</v>
      </c>
      <c r="H173" s="466">
        <v>135902</v>
      </c>
      <c r="L173" s="301">
        <f t="shared" si="18"/>
        <v>2</v>
      </c>
      <c r="M173" s="301" t="str">
        <f t="shared" si="19"/>
        <v>4012.EHCP.I03.2</v>
      </c>
      <c r="N173" s="301" t="str">
        <f t="shared" si="20"/>
        <v>11442/516500</v>
      </c>
      <c r="Q173" s="52">
        <v>11325.166666666666</v>
      </c>
      <c r="R173" s="52">
        <v>11325.166666666666</v>
      </c>
      <c r="S173" s="52">
        <v>11325.166666666668</v>
      </c>
      <c r="T173" s="52">
        <v>11325.166666666668</v>
      </c>
      <c r="U173" s="52">
        <v>11325.166666666668</v>
      </c>
      <c r="V173" s="52">
        <v>11325.166666666668</v>
      </c>
      <c r="W173" s="52">
        <v>11325.166666666668</v>
      </c>
      <c r="X173" s="52">
        <v>11325.166666666668</v>
      </c>
      <c r="Y173" s="52">
        <v>11325.166666666668</v>
      </c>
      <c r="Z173" s="52">
        <v>11325.166666666668</v>
      </c>
      <c r="AA173" s="52">
        <v>11325.166666666668</v>
      </c>
      <c r="AB173" s="52">
        <v>11325.166666666668</v>
      </c>
      <c r="AC173" s="52">
        <f t="shared" si="21"/>
        <v>135902.00000000003</v>
      </c>
      <c r="AD173" s="52">
        <f t="shared" si="22"/>
        <v>0</v>
      </c>
      <c r="AE173" s="52" t="s">
        <v>4473</v>
      </c>
      <c r="AF173" s="52"/>
      <c r="AG173" s="52">
        <f t="shared" si="23"/>
        <v>33975.5</v>
      </c>
      <c r="AH173" s="52">
        <f t="shared" si="24"/>
        <v>67951.000000000015</v>
      </c>
      <c r="AI173" s="52">
        <f t="shared" si="25"/>
        <v>101926.50000000003</v>
      </c>
      <c r="AJ173" s="52">
        <f t="shared" si="26"/>
        <v>135902.00000000003</v>
      </c>
      <c r="AK173" s="7"/>
      <c r="AL173" s="7"/>
      <c r="AM173" s="7"/>
      <c r="AN173" s="7"/>
      <c r="AO173" s="7"/>
      <c r="AP173" s="1"/>
      <c r="AQ173" s="52"/>
      <c r="AR173" s="1"/>
      <c r="AV173" s="52"/>
      <c r="AW173" s="52"/>
      <c r="AX173" s="52"/>
      <c r="AY173" s="52"/>
      <c r="AZ173" s="52"/>
      <c r="BA173" s="52"/>
      <c r="BB173" s="52"/>
      <c r="BC173" s="52"/>
      <c r="BD173" s="52"/>
      <c r="BE173" s="52"/>
      <c r="BF173" s="52"/>
      <c r="BG173" s="52"/>
      <c r="BH173" s="52"/>
      <c r="BM173" s="52" t="e">
        <f>#REF!+W173</f>
        <v>#REF!</v>
      </c>
    </row>
    <row r="174" spans="1:65" x14ac:dyDescent="0.25">
      <c r="A174" s="463" t="s">
        <v>4499</v>
      </c>
      <c r="B174" s="463">
        <v>543965</v>
      </c>
      <c r="C174" s="463">
        <v>400011</v>
      </c>
      <c r="D174" s="463" t="s">
        <v>278</v>
      </c>
      <c r="E174" s="463">
        <v>3022060</v>
      </c>
      <c r="F174" s="463" t="s">
        <v>412</v>
      </c>
      <c r="G174" s="463">
        <v>11431</v>
      </c>
      <c r="H174" s="466">
        <v>129892.17</v>
      </c>
      <c r="L174" s="301">
        <f t="shared" si="18"/>
        <v>1</v>
      </c>
      <c r="M174" s="301" t="str">
        <f t="shared" si="19"/>
        <v>2060.EHCP.I03.1</v>
      </c>
      <c r="N174" s="301" t="str">
        <f t="shared" si="20"/>
        <v>11431/543965</v>
      </c>
      <c r="Q174" s="52">
        <v>18030</v>
      </c>
      <c r="R174" s="52">
        <v>9015</v>
      </c>
      <c r="S174" s="52">
        <v>10284.717000000001</v>
      </c>
      <c r="T174" s="52">
        <v>10284.717000000001</v>
      </c>
      <c r="U174" s="52">
        <v>10284.717000000001</v>
      </c>
      <c r="V174" s="52">
        <v>10284.717000000001</v>
      </c>
      <c r="W174" s="52">
        <v>10284.717000000001</v>
      </c>
      <c r="X174" s="52">
        <v>10284.717000000001</v>
      </c>
      <c r="Y174" s="52">
        <v>10284.717000000001</v>
      </c>
      <c r="Z174" s="52">
        <v>10284.717000000001</v>
      </c>
      <c r="AA174" s="52">
        <v>10284.717000000001</v>
      </c>
      <c r="AB174" s="52">
        <v>10284.717000000001</v>
      </c>
      <c r="AC174" s="52">
        <f t="shared" si="21"/>
        <v>129892.17000000004</v>
      </c>
      <c r="AD174" s="52">
        <f t="shared" si="22"/>
        <v>0</v>
      </c>
      <c r="AE174" s="52" t="s">
        <v>4475</v>
      </c>
      <c r="AF174" s="52"/>
      <c r="AG174" s="52">
        <f t="shared" si="23"/>
        <v>37329.717000000004</v>
      </c>
      <c r="AH174" s="52">
        <f t="shared" si="24"/>
        <v>68183.868000000017</v>
      </c>
      <c r="AI174" s="52">
        <f t="shared" si="25"/>
        <v>99038.019000000029</v>
      </c>
      <c r="AJ174" s="52">
        <f t="shared" si="26"/>
        <v>129892.17000000004</v>
      </c>
      <c r="AK174" s="7"/>
      <c r="AL174" s="7"/>
      <c r="AM174" s="7"/>
      <c r="AN174" s="7"/>
      <c r="AO174" s="7"/>
      <c r="AP174" s="1"/>
      <c r="AQ174" s="52"/>
      <c r="AR174" s="1"/>
      <c r="AV174" s="52"/>
      <c r="AW174" s="52"/>
      <c r="AX174" s="52"/>
      <c r="AY174" s="52"/>
      <c r="AZ174" s="52"/>
      <c r="BA174" s="52"/>
      <c r="BB174" s="52"/>
      <c r="BC174" s="52"/>
      <c r="BD174" s="52"/>
      <c r="BE174" s="52"/>
      <c r="BF174" s="52"/>
      <c r="BG174" s="52"/>
      <c r="BH174" s="52"/>
      <c r="BM174" s="52" t="e">
        <f>#REF!+W174</f>
        <v>#REF!</v>
      </c>
    </row>
    <row r="175" spans="1:65" x14ac:dyDescent="0.25">
      <c r="A175" s="463" t="s">
        <v>4500</v>
      </c>
      <c r="B175" s="463">
        <v>543965</v>
      </c>
      <c r="C175" s="463">
        <v>400011</v>
      </c>
      <c r="D175" s="463" t="s">
        <v>278</v>
      </c>
      <c r="E175" s="463">
        <v>3022060</v>
      </c>
      <c r="F175" s="463" t="s">
        <v>4199</v>
      </c>
      <c r="G175" s="463">
        <v>10265</v>
      </c>
      <c r="H175" s="466">
        <v>3681.2500000000005</v>
      </c>
      <c r="L175" s="301">
        <f t="shared" si="18"/>
        <v>2</v>
      </c>
      <c r="M175" s="301" t="str">
        <f t="shared" si="19"/>
        <v>2060.SEN I.I03.2</v>
      </c>
      <c r="N175" s="301" t="str">
        <f t="shared" si="20"/>
        <v>10265/543965</v>
      </c>
      <c r="Q175" s="52">
        <v>566.34615384615392</v>
      </c>
      <c r="R175" s="52">
        <v>283.17307692307696</v>
      </c>
      <c r="S175" s="52">
        <v>283.17307692307696</v>
      </c>
      <c r="T175" s="52">
        <v>283.17307692307696</v>
      </c>
      <c r="U175" s="52">
        <v>283.17307692307696</v>
      </c>
      <c r="V175" s="52">
        <v>283.17307692307696</v>
      </c>
      <c r="W175" s="52">
        <v>283.17307692307696</v>
      </c>
      <c r="X175" s="52">
        <v>283.17307692307696</v>
      </c>
      <c r="Y175" s="52">
        <v>283.17307692307696</v>
      </c>
      <c r="Z175" s="52">
        <v>283.17307692307696</v>
      </c>
      <c r="AA175" s="52">
        <v>283.17307692307696</v>
      </c>
      <c r="AB175" s="52">
        <v>283.17307692307696</v>
      </c>
      <c r="AC175" s="52">
        <f t="shared" si="21"/>
        <v>3681.2500000000014</v>
      </c>
      <c r="AD175" s="52">
        <f t="shared" si="22"/>
        <v>0</v>
      </c>
      <c r="AE175" s="52" t="s">
        <v>4476</v>
      </c>
      <c r="AF175" s="52"/>
      <c r="AG175" s="52">
        <f t="shared" si="23"/>
        <v>1132.6923076923078</v>
      </c>
      <c r="AH175" s="52">
        <f t="shared" si="24"/>
        <v>1982.2115384615386</v>
      </c>
      <c r="AI175" s="52">
        <f t="shared" si="25"/>
        <v>2831.73076923077</v>
      </c>
      <c r="AJ175" s="52">
        <f t="shared" si="26"/>
        <v>3681.2500000000014</v>
      </c>
      <c r="AK175" s="7"/>
      <c r="AL175" s="7"/>
      <c r="AM175" s="7"/>
      <c r="AN175" s="7"/>
      <c r="AO175" s="7"/>
      <c r="AP175" s="1"/>
      <c r="AQ175" s="52"/>
      <c r="AR175" s="1"/>
      <c r="AV175" s="52"/>
      <c r="AW175" s="52"/>
      <c r="AX175" s="52"/>
      <c r="AY175" s="52"/>
      <c r="AZ175" s="52"/>
      <c r="BA175" s="52"/>
      <c r="BB175" s="52"/>
      <c r="BC175" s="52"/>
      <c r="BD175" s="52"/>
      <c r="BE175" s="52"/>
      <c r="BF175" s="52"/>
      <c r="BG175" s="52"/>
      <c r="BH175" s="52"/>
      <c r="BM175" s="52" t="e">
        <f>#REF!+W175</f>
        <v>#REF!</v>
      </c>
    </row>
    <row r="176" spans="1:65" x14ac:dyDescent="0.25">
      <c r="A176" s="463" t="s">
        <v>4501</v>
      </c>
      <c r="B176" s="463">
        <v>543965</v>
      </c>
      <c r="C176" s="463">
        <v>400117</v>
      </c>
      <c r="D176" s="463" t="s">
        <v>279</v>
      </c>
      <c r="E176" s="463">
        <v>3023518</v>
      </c>
      <c r="F176" s="463" t="s">
        <v>412</v>
      </c>
      <c r="G176" s="463">
        <v>11431</v>
      </c>
      <c r="H176" s="466">
        <v>27264</v>
      </c>
      <c r="L176" s="301">
        <f t="shared" si="18"/>
        <v>1</v>
      </c>
      <c r="M176" s="301" t="str">
        <f t="shared" si="19"/>
        <v>3518.EHCP.I03.1</v>
      </c>
      <c r="N176" s="301" t="str">
        <f t="shared" si="20"/>
        <v>11431/543965</v>
      </c>
      <c r="Q176" s="52">
        <v>4194.461538461539</v>
      </c>
      <c r="R176" s="52">
        <v>2097.2307692307695</v>
      </c>
      <c r="S176" s="52">
        <v>2097.2307692307691</v>
      </c>
      <c r="T176" s="52">
        <v>2097.2307692307691</v>
      </c>
      <c r="U176" s="52">
        <v>2097.2307692307691</v>
      </c>
      <c r="V176" s="52">
        <v>2097.2307692307691</v>
      </c>
      <c r="W176" s="52">
        <v>2097.2307692307691</v>
      </c>
      <c r="X176" s="52">
        <v>2097.2307692307691</v>
      </c>
      <c r="Y176" s="52">
        <v>2097.2307692307691</v>
      </c>
      <c r="Z176" s="52">
        <v>2097.2307692307691</v>
      </c>
      <c r="AA176" s="52">
        <v>2097.2307692307691</v>
      </c>
      <c r="AB176" s="52">
        <v>2097.2307692307691</v>
      </c>
      <c r="AC176" s="52">
        <f t="shared" si="21"/>
        <v>27264.000000000004</v>
      </c>
      <c r="AD176" s="52">
        <f t="shared" si="22"/>
        <v>0</v>
      </c>
      <c r="AE176" s="52" t="s">
        <v>4478</v>
      </c>
      <c r="AF176" s="52"/>
      <c r="AG176" s="52">
        <f t="shared" si="23"/>
        <v>8388.923076923078</v>
      </c>
      <c r="AH176" s="52">
        <f t="shared" si="24"/>
        <v>14680.615384615387</v>
      </c>
      <c r="AI176" s="52">
        <f t="shared" si="25"/>
        <v>20972.307692307695</v>
      </c>
      <c r="AJ176" s="52">
        <f t="shared" si="26"/>
        <v>27264.000000000004</v>
      </c>
      <c r="AK176" s="7"/>
      <c r="AL176" s="7"/>
      <c r="AM176" s="7"/>
      <c r="AN176" s="7"/>
      <c r="AO176" s="7"/>
      <c r="AP176" s="1"/>
      <c r="AQ176" s="52"/>
      <c r="AR176" s="1"/>
      <c r="AV176" s="52"/>
      <c r="AW176" s="52"/>
      <c r="AX176" s="52"/>
      <c r="AY176" s="52"/>
      <c r="AZ176" s="52"/>
      <c r="BA176" s="52"/>
      <c r="BB176" s="52"/>
      <c r="BC176" s="52"/>
      <c r="BD176" s="52"/>
      <c r="BE176" s="52"/>
      <c r="BF176" s="52"/>
      <c r="BG176" s="52"/>
      <c r="BH176" s="52"/>
      <c r="BM176" s="52" t="e">
        <f>#REF!+W176</f>
        <v>#REF!</v>
      </c>
    </row>
    <row r="177" spans="1:65" x14ac:dyDescent="0.25">
      <c r="A177" s="463" t="s">
        <v>4502</v>
      </c>
      <c r="B177" s="463">
        <v>543965</v>
      </c>
      <c r="C177" s="463">
        <v>400004</v>
      </c>
      <c r="D177" s="463" t="s">
        <v>280</v>
      </c>
      <c r="E177" s="463">
        <v>3022054</v>
      </c>
      <c r="F177" s="463" t="s">
        <v>412</v>
      </c>
      <c r="G177" s="463">
        <v>11431</v>
      </c>
      <c r="H177" s="466">
        <v>69026.83</v>
      </c>
      <c r="L177" s="301">
        <f t="shared" si="18"/>
        <v>1</v>
      </c>
      <c r="M177" s="301" t="str">
        <f t="shared" si="19"/>
        <v>2054.EHCP.I03.1</v>
      </c>
      <c r="N177" s="301" t="str">
        <f t="shared" si="20"/>
        <v>11431/543965</v>
      </c>
      <c r="Q177" s="52">
        <v>10828.153846153848</v>
      </c>
      <c r="R177" s="52">
        <v>5414.0769230769238</v>
      </c>
      <c r="S177" s="52">
        <v>5278.4599230769227</v>
      </c>
      <c r="T177" s="52">
        <v>5278.4599230769227</v>
      </c>
      <c r="U177" s="52">
        <v>5278.4599230769227</v>
      </c>
      <c r="V177" s="52">
        <v>5278.4599230769227</v>
      </c>
      <c r="W177" s="52">
        <v>5278.4599230769227</v>
      </c>
      <c r="X177" s="52">
        <v>5278.4599230769227</v>
      </c>
      <c r="Y177" s="52">
        <v>5278.4599230769227</v>
      </c>
      <c r="Z177" s="52">
        <v>5278.4599230769227</v>
      </c>
      <c r="AA177" s="52">
        <v>5278.4599230769227</v>
      </c>
      <c r="AB177" s="52">
        <v>5278.4599230769227</v>
      </c>
      <c r="AC177" s="52">
        <f t="shared" si="21"/>
        <v>69026.83</v>
      </c>
      <c r="AD177" s="52">
        <f t="shared" si="22"/>
        <v>0</v>
      </c>
      <c r="AE177" s="52" t="s">
        <v>4480</v>
      </c>
      <c r="AF177" s="52"/>
      <c r="AG177" s="52">
        <f t="shared" si="23"/>
        <v>21520.690692307693</v>
      </c>
      <c r="AH177" s="52">
        <f t="shared" si="24"/>
        <v>37356.07046153846</v>
      </c>
      <c r="AI177" s="52">
        <f t="shared" si="25"/>
        <v>53191.450230769231</v>
      </c>
      <c r="AJ177" s="52">
        <f t="shared" si="26"/>
        <v>69026.83</v>
      </c>
      <c r="AK177" s="7"/>
      <c r="AL177" s="7"/>
      <c r="AM177" s="7"/>
      <c r="AN177" s="7"/>
      <c r="AO177" s="7"/>
      <c r="AP177" s="1"/>
      <c r="AQ177" s="52"/>
      <c r="AR177" s="1"/>
      <c r="AV177" s="52"/>
      <c r="AW177" s="52"/>
      <c r="AX177" s="52"/>
      <c r="AY177" s="52"/>
      <c r="AZ177" s="52"/>
      <c r="BA177" s="52"/>
      <c r="BB177" s="52"/>
      <c r="BC177" s="52"/>
      <c r="BD177" s="52"/>
      <c r="BE177" s="52"/>
      <c r="BF177" s="52"/>
      <c r="BG177" s="52"/>
      <c r="BH177" s="52"/>
      <c r="BM177" s="52" t="e">
        <f>#REF!+W177</f>
        <v>#REF!</v>
      </c>
    </row>
    <row r="178" spans="1:65" x14ac:dyDescent="0.25">
      <c r="A178" s="463" t="s">
        <v>4503</v>
      </c>
      <c r="B178" s="463">
        <v>516500</v>
      </c>
      <c r="C178" s="463">
        <v>128957</v>
      </c>
      <c r="D178" s="463" t="s">
        <v>319</v>
      </c>
      <c r="E178" s="463">
        <v>3026906</v>
      </c>
      <c r="F178" s="463" t="s">
        <v>412</v>
      </c>
      <c r="G178" s="463">
        <v>11442</v>
      </c>
      <c r="H178" s="466">
        <v>231138.34000000003</v>
      </c>
      <c r="L178" s="301">
        <f t="shared" si="18"/>
        <v>1</v>
      </c>
      <c r="M178" s="301" t="str">
        <f t="shared" si="19"/>
        <v>6906.EHCP.I03.1</v>
      </c>
      <c r="N178" s="301" t="str">
        <f t="shared" si="20"/>
        <v>11442/516500</v>
      </c>
      <c r="Q178" s="52">
        <v>18722.083333333332</v>
      </c>
      <c r="R178" s="52">
        <v>18722.083333333332</v>
      </c>
      <c r="S178" s="52">
        <v>19369.417333333338</v>
      </c>
      <c r="T178" s="52">
        <v>19369.417333333338</v>
      </c>
      <c r="U178" s="52">
        <v>19369.417333333338</v>
      </c>
      <c r="V178" s="52">
        <v>19369.417333333338</v>
      </c>
      <c r="W178" s="52">
        <v>19369.417333333338</v>
      </c>
      <c r="X178" s="52">
        <v>19369.417333333338</v>
      </c>
      <c r="Y178" s="52">
        <v>19369.417333333338</v>
      </c>
      <c r="Z178" s="52">
        <v>19369.417333333338</v>
      </c>
      <c r="AA178" s="52">
        <v>19369.417333333338</v>
      </c>
      <c r="AB178" s="52">
        <v>19369.417333333338</v>
      </c>
      <c r="AC178" s="52">
        <f t="shared" si="21"/>
        <v>231138.34000000011</v>
      </c>
      <c r="AD178" s="52">
        <f t="shared" si="22"/>
        <v>0</v>
      </c>
      <c r="AE178" s="52" t="s">
        <v>4482</v>
      </c>
      <c r="AF178" s="52"/>
      <c r="AG178" s="52">
        <f t="shared" si="23"/>
        <v>56813.584000000003</v>
      </c>
      <c r="AH178" s="52">
        <f t="shared" si="24"/>
        <v>114921.83600000004</v>
      </c>
      <c r="AI178" s="52">
        <f t="shared" si="25"/>
        <v>173030.08800000008</v>
      </c>
      <c r="AJ178" s="52">
        <f t="shared" si="26"/>
        <v>231138.34000000011</v>
      </c>
      <c r="AK178" s="7"/>
      <c r="AL178" s="7"/>
      <c r="AM178" s="7"/>
      <c r="AN178" s="7"/>
      <c r="AO178" s="7"/>
      <c r="AP178" s="1"/>
      <c r="AQ178" s="52"/>
      <c r="AR178" s="1"/>
      <c r="AV178" s="52"/>
      <c r="AW178" s="52"/>
      <c r="AX178" s="52"/>
      <c r="AY178" s="52"/>
      <c r="AZ178" s="52"/>
      <c r="BA178" s="52"/>
      <c r="BB178" s="52"/>
      <c r="BC178" s="52"/>
      <c r="BD178" s="52"/>
      <c r="BE178" s="52"/>
      <c r="BF178" s="52"/>
      <c r="BG178" s="52"/>
      <c r="BH178" s="52"/>
      <c r="BM178" s="52" t="e">
        <f>#REF!+W178</f>
        <v>#REF!</v>
      </c>
    </row>
    <row r="179" spans="1:65" x14ac:dyDescent="0.25">
      <c r="A179" s="463" t="s">
        <v>4503</v>
      </c>
      <c r="B179" s="463">
        <v>516500</v>
      </c>
      <c r="C179" s="463">
        <v>128957</v>
      </c>
      <c r="D179" s="463" t="s">
        <v>319</v>
      </c>
      <c r="E179" s="463">
        <v>3026906</v>
      </c>
      <c r="F179" s="463" t="s">
        <v>412</v>
      </c>
      <c r="G179" s="463">
        <v>11443</v>
      </c>
      <c r="H179" s="466">
        <v>100919</v>
      </c>
      <c r="L179" s="301">
        <f t="shared" si="18"/>
        <v>2</v>
      </c>
      <c r="M179" s="301" t="str">
        <f t="shared" si="19"/>
        <v>6906.EHCP.I03.2</v>
      </c>
      <c r="N179" s="301" t="str">
        <f t="shared" si="20"/>
        <v>11443/516500</v>
      </c>
      <c r="Q179" s="52">
        <v>7731.833333333333</v>
      </c>
      <c r="R179" s="52">
        <v>7731.833333333333</v>
      </c>
      <c r="S179" s="52">
        <v>8545.5333333333328</v>
      </c>
      <c r="T179" s="52">
        <v>8545.5333333333328</v>
      </c>
      <c r="U179" s="52">
        <v>8545.5333333333328</v>
      </c>
      <c r="V179" s="52">
        <v>8545.5333333333328</v>
      </c>
      <c r="W179" s="52">
        <v>8545.5333333333328</v>
      </c>
      <c r="X179" s="52">
        <v>8545.5333333333328</v>
      </c>
      <c r="Y179" s="52">
        <v>8545.5333333333328</v>
      </c>
      <c r="Z179" s="52">
        <v>8545.5333333333328</v>
      </c>
      <c r="AA179" s="52">
        <v>8545.5333333333328</v>
      </c>
      <c r="AB179" s="52">
        <v>8545.5333333333328</v>
      </c>
      <c r="AC179" s="52">
        <f t="shared" si="21"/>
        <v>100918.99999999997</v>
      </c>
      <c r="AD179" s="52">
        <f t="shared" si="22"/>
        <v>0</v>
      </c>
      <c r="AE179" s="52" t="s">
        <v>4484</v>
      </c>
      <c r="AF179" s="52"/>
      <c r="AG179" s="52">
        <f t="shared" si="23"/>
        <v>24009.199999999997</v>
      </c>
      <c r="AH179" s="52">
        <f t="shared" si="24"/>
        <v>49645.799999999996</v>
      </c>
      <c r="AI179" s="52">
        <f t="shared" si="25"/>
        <v>75282.399999999994</v>
      </c>
      <c r="AJ179" s="52">
        <f t="shared" si="26"/>
        <v>100918.99999999997</v>
      </c>
      <c r="AK179" s="7"/>
      <c r="AL179" s="7"/>
      <c r="AM179" s="7"/>
      <c r="AN179" s="7"/>
      <c r="AO179" s="7"/>
      <c r="AP179" s="1"/>
      <c r="AQ179" s="52"/>
      <c r="AR179" s="1"/>
      <c r="AV179" s="52"/>
      <c r="AW179" s="52"/>
      <c r="AX179" s="52"/>
      <c r="AY179" s="52"/>
      <c r="AZ179" s="52"/>
      <c r="BA179" s="52"/>
      <c r="BB179" s="52"/>
      <c r="BC179" s="52"/>
      <c r="BD179" s="52"/>
      <c r="BE179" s="52"/>
      <c r="BF179" s="52"/>
      <c r="BG179" s="52"/>
      <c r="BH179" s="52"/>
      <c r="BM179" s="52" t="e">
        <f>#REF!+W179</f>
        <v>#REF!</v>
      </c>
    </row>
    <row r="180" spans="1:65" x14ac:dyDescent="0.25">
      <c r="A180" s="463" t="s">
        <v>4332</v>
      </c>
      <c r="B180" s="463">
        <v>516500</v>
      </c>
      <c r="C180" s="463">
        <v>148347</v>
      </c>
      <c r="D180" s="161" t="s">
        <v>227</v>
      </c>
      <c r="E180" s="463">
        <v>3022030</v>
      </c>
      <c r="F180" s="463" t="s">
        <v>412</v>
      </c>
      <c r="G180" s="463">
        <v>11443</v>
      </c>
      <c r="H180" s="466">
        <v>0</v>
      </c>
      <c r="L180" s="301">
        <f t="shared" si="18"/>
        <v>1</v>
      </c>
      <c r="M180" s="301" t="str">
        <f t="shared" si="19"/>
        <v>2030.EHCP.I03.1</v>
      </c>
      <c r="N180" s="301" t="str">
        <f t="shared" si="20"/>
        <v>11443/516500</v>
      </c>
      <c r="Q180" s="52">
        <v>678.08333333333326</v>
      </c>
      <c r="R180" s="52">
        <v>678.08333333333326</v>
      </c>
      <c r="S180" s="52">
        <v>-1356.17</v>
      </c>
      <c r="T180" s="52"/>
      <c r="U180" s="52"/>
      <c r="V180" s="52"/>
      <c r="W180" s="52"/>
      <c r="X180" s="52"/>
      <c r="Y180" s="52"/>
      <c r="Z180" s="52"/>
      <c r="AA180" s="52"/>
      <c r="AB180" s="52"/>
      <c r="AC180" s="52">
        <f>SUM(Q180:AB180)</f>
        <v>-3.3333333335576754E-3</v>
      </c>
      <c r="AD180" s="52">
        <f>AC180-H180</f>
        <v>-3.3333333335576754E-3</v>
      </c>
      <c r="AE180" s="52" t="s">
        <v>4313</v>
      </c>
      <c r="AF180" s="52"/>
      <c r="AG180" s="52">
        <f>SUM(Q180:S180)</f>
        <v>-3.3333333335576754E-3</v>
      </c>
      <c r="AH180" s="52">
        <f>SUM(Q180:V180)</f>
        <v>-3.3333333335576754E-3</v>
      </c>
      <c r="AI180" s="52">
        <f>SUM(Q180:Y180)</f>
        <v>-3.3333333335576754E-3</v>
      </c>
      <c r="AJ180" s="52">
        <f>SUM(Q180:AB180)</f>
        <v>-3.3333333335576754E-3</v>
      </c>
      <c r="AK180" s="7"/>
      <c r="AL180" s="7"/>
      <c r="AM180" s="7"/>
      <c r="AN180" s="7"/>
      <c r="AO180" s="7"/>
      <c r="AP180" s="1"/>
      <c r="AQ180" s="52"/>
      <c r="AR180" s="1"/>
      <c r="AV180" s="52"/>
      <c r="AW180" s="52"/>
      <c r="AX180" s="52"/>
      <c r="AY180" s="52"/>
      <c r="AZ180" s="52"/>
      <c r="BA180" s="52"/>
      <c r="BB180" s="52"/>
      <c r="BC180" s="52"/>
      <c r="BD180" s="52"/>
      <c r="BE180" s="52"/>
      <c r="BF180" s="52"/>
      <c r="BG180" s="52"/>
      <c r="BH180" s="52"/>
      <c r="BM180" s="52" t="e">
        <f>#REF!+W180</f>
        <v>#REF!</v>
      </c>
    </row>
  </sheetData>
  <autoFilter ref="A7:BQ180"/>
  <mergeCells count="4">
    <mergeCell ref="Q1:T1"/>
    <mergeCell ref="W1:AM1"/>
    <mergeCell ref="AO4:AS4"/>
    <mergeCell ref="AT4:AY4"/>
  </mergeCells>
  <conditionalFormatting sqref="AM5">
    <cfRule type="cellIs" dxfId="32" priority="7" operator="equal">
      <formula>"OK"</formula>
    </cfRule>
  </conditionalFormatting>
  <conditionalFormatting sqref="AS3">
    <cfRule type="cellIs" dxfId="31" priority="6" operator="equal">
      <formula>"OK"</formula>
    </cfRule>
  </conditionalFormatting>
  <conditionalFormatting sqref="BQ3">
    <cfRule type="cellIs" dxfId="30" priority="3" operator="equal">
      <formula>"OK"</formula>
    </cfRule>
  </conditionalFormatting>
  <conditionalFormatting sqref="AY3">
    <cfRule type="cellIs" dxfId="29" priority="5" operator="equal">
      <formula>"OK"</formula>
    </cfRule>
  </conditionalFormatting>
  <conditionalFormatting sqref="BA3">
    <cfRule type="cellIs" dxfId="28" priority="4" operator="equal">
      <formula>"OK"</formula>
    </cfRule>
  </conditionalFormatting>
  <conditionalFormatting sqref="AM4">
    <cfRule type="cellIs" dxfId="27" priority="2" operator="equal">
      <formula>"OK"</formula>
    </cfRule>
  </conditionalFormatting>
  <conditionalFormatting sqref="I3">
    <cfRule type="cellIs" dxfId="26" priority="1" operator="equal">
      <formula>"OK"</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201"/>
  <sheetViews>
    <sheetView topLeftCell="A162" workbookViewId="0">
      <selection activeCell="R20" sqref="A20:R19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8" t="s">
        <v>3621</v>
      </c>
      <c r="B1" s="519"/>
      <c r="C1" s="519"/>
      <c r="D1" s="519"/>
      <c r="E1" s="519"/>
      <c r="F1" s="519"/>
      <c r="G1" s="519"/>
      <c r="H1" s="519"/>
      <c r="I1" s="519"/>
      <c r="J1" s="519"/>
      <c r="K1" s="519"/>
      <c r="L1" s="519"/>
      <c r="M1" s="519"/>
      <c r="N1" s="52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1" t="s">
        <v>4032</v>
      </c>
      <c r="C3" s="532"/>
      <c r="D3" s="532"/>
      <c r="E3" s="533"/>
      <c r="F3" s="82" t="s">
        <v>3493</v>
      </c>
      <c r="H3" s="534" t="s">
        <v>3998</v>
      </c>
      <c r="I3" s="535"/>
      <c r="P3" s="30" t="s">
        <v>26</v>
      </c>
      <c r="Q3" s="30">
        <v>17</v>
      </c>
      <c r="R3" s="30" t="s">
        <v>4714</v>
      </c>
      <c r="S3" s="30" t="s">
        <v>4550</v>
      </c>
      <c r="U3" s="30" t="s">
        <v>3560</v>
      </c>
      <c r="V3" s="31">
        <v>10161</v>
      </c>
    </row>
    <row r="4" spans="1:22" ht="16.5" thickTop="1" thickBot="1" x14ac:dyDescent="0.3">
      <c r="P4" s="30" t="s">
        <v>27</v>
      </c>
      <c r="Q4" s="30">
        <v>18</v>
      </c>
      <c r="R4" s="30" t="s">
        <v>4715</v>
      </c>
      <c r="S4" s="30" t="s">
        <v>3623</v>
      </c>
      <c r="U4" s="30" t="s">
        <v>3565</v>
      </c>
      <c r="V4" s="31">
        <v>11438</v>
      </c>
    </row>
    <row r="5" spans="1:22" ht="16.5" thickTop="1" thickBot="1" x14ac:dyDescent="0.3">
      <c r="A5" s="83" t="s">
        <v>3631</v>
      </c>
      <c r="B5" s="84" t="s">
        <v>4953</v>
      </c>
      <c r="C5" s="82" t="str">
        <f>VLOOKUP(B5,P1:R14,3,0)</f>
        <v>Jn21</v>
      </c>
      <c r="D5" s="82" t="str">
        <f>VLOOKUP(B5,P1:S14,4,0)</f>
        <v>S</v>
      </c>
      <c r="P5" s="30" t="s">
        <v>3632</v>
      </c>
      <c r="Q5" s="30">
        <v>19</v>
      </c>
      <c r="R5" s="30" t="s">
        <v>4716</v>
      </c>
      <c r="S5" s="30" t="s">
        <v>3625</v>
      </c>
      <c r="U5" s="30" t="s">
        <v>3568</v>
      </c>
      <c r="V5" s="31">
        <v>11438</v>
      </c>
    </row>
    <row r="6" spans="1:22" ht="16.5" thickTop="1" thickBot="1" x14ac:dyDescent="0.3">
      <c r="P6" s="30" t="s">
        <v>3635</v>
      </c>
      <c r="Q6" s="30">
        <v>20</v>
      </c>
      <c r="R6" s="30" t="s">
        <v>4717</v>
      </c>
      <c r="S6" s="30" t="s">
        <v>3628</v>
      </c>
      <c r="U6" s="30" t="s">
        <v>3570</v>
      </c>
      <c r="V6" s="31">
        <v>11336</v>
      </c>
    </row>
    <row r="7" spans="1:22" ht="16.5" customHeight="1" thickTop="1" thickBot="1" x14ac:dyDescent="0.3">
      <c r="A7" s="83" t="s">
        <v>3638</v>
      </c>
      <c r="B7" s="85">
        <f>SUMIF('HN TOPUPS April Sheet'!S8:S180,"&gt;0")</f>
        <v>2000745.2463371528</v>
      </c>
      <c r="C7" s="536" t="str">
        <f>IF(ROUND(ABS(B7-B8),0)&gt;0,"Error","OK")</f>
        <v>OK</v>
      </c>
      <c r="D7" s="537"/>
      <c r="P7" s="30" t="s">
        <v>3639</v>
      </c>
      <c r="Q7" s="30">
        <v>21</v>
      </c>
      <c r="R7" s="30" t="s">
        <v>4718</v>
      </c>
      <c r="S7" s="30" t="s">
        <v>3630</v>
      </c>
    </row>
    <row r="8" spans="1:22" ht="16.5" thickTop="1" thickBot="1" x14ac:dyDescent="0.3">
      <c r="A8" s="83" t="s">
        <v>3642</v>
      </c>
      <c r="B8" s="85">
        <f>SUM(G20:G545)</f>
        <v>2000745.2463371528</v>
      </c>
      <c r="C8" s="536"/>
      <c r="D8" s="537"/>
      <c r="P8" s="30" t="s">
        <v>3643</v>
      </c>
      <c r="Q8" s="30">
        <v>22</v>
      </c>
      <c r="R8" s="30" t="s">
        <v>4719</v>
      </c>
      <c r="S8" s="30" t="s">
        <v>3634</v>
      </c>
    </row>
    <row r="9" spans="1:22" ht="16.5" thickTop="1" thickBot="1" x14ac:dyDescent="0.3">
      <c r="P9" s="30" t="s">
        <v>3646</v>
      </c>
      <c r="Q9" s="30">
        <v>23</v>
      </c>
      <c r="R9" s="30" t="s">
        <v>4720</v>
      </c>
      <c r="S9" s="30" t="s">
        <v>3637</v>
      </c>
    </row>
    <row r="10" spans="1:22" ht="16.5" thickTop="1" thickBot="1" x14ac:dyDescent="0.3">
      <c r="A10" s="83" t="s">
        <v>3649</v>
      </c>
      <c r="B10" s="83">
        <f>COUNTIF('HN TOPUPS April Sheet'!S8:S500,"&gt;0")</f>
        <v>172</v>
      </c>
      <c r="C10" s="536" t="str">
        <f>IF(ROUND(ABS(B10-B11),0)&gt;0,"Error","OK")</f>
        <v>OK</v>
      </c>
      <c r="D10" s="537"/>
      <c r="P10" s="30" t="s">
        <v>3650</v>
      </c>
      <c r="Q10" s="30">
        <v>24</v>
      </c>
      <c r="R10" s="30" t="s">
        <v>4721</v>
      </c>
      <c r="S10" s="30" t="s">
        <v>3641</v>
      </c>
    </row>
    <row r="11" spans="1:22" ht="16.5" thickTop="1" thickBot="1" x14ac:dyDescent="0.3">
      <c r="A11" s="83" t="s">
        <v>3653</v>
      </c>
      <c r="B11" s="83">
        <f>COUNTIF(G20:G201,"&gt;0")</f>
        <v>172</v>
      </c>
      <c r="C11" s="536"/>
      <c r="D11" s="537"/>
      <c r="K11" s="86"/>
      <c r="L11" s="86"/>
      <c r="M11" s="86"/>
      <c r="N11" s="86"/>
      <c r="O11" s="87"/>
      <c r="P11" s="30" t="s">
        <v>3654</v>
      </c>
      <c r="Q11" s="30">
        <v>25</v>
      </c>
      <c r="R11" s="88" t="s">
        <v>4722</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4723</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4724</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4725</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SUM(G20:G555)</f>
        <v>2000745.2463371528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'HN TOPUPS April Sheet'!C8</f>
        <v>400125</v>
      </c>
      <c r="D20" s="120" t="b">
        <v>1</v>
      </c>
      <c r="E20" s="121" t="str">
        <f>'HN TOPUPS April Sheet'!M8&amp;"."&amp;'HN TopUpPay'!$C$5</f>
        <v>3520.EHCP.I03.1.Jn21</v>
      </c>
      <c r="F20" s="122">
        <f ca="1">TODAY()</f>
        <v>44361</v>
      </c>
      <c r="G20" s="123">
        <f>IF('HN TOPUPS April Sheet'!S8&lt;0,0,'HN TOPUPS April Sheet'!S8)</f>
        <v>8093.9453846153847</v>
      </c>
      <c r="H20" s="124">
        <f ca="1">F20</f>
        <v>44361</v>
      </c>
      <c r="I20" s="125">
        <v>0</v>
      </c>
      <c r="J20" s="121" t="str">
        <f>LEFT('HN TOPUPS April Sheet'!D8,16)&amp;"."&amp;'HN TopUpPay'!E20</f>
        <v>Akiva School.3520.EHCP.I03.1.Jn21</v>
      </c>
      <c r="K20" s="120" t="b">
        <v>1</v>
      </c>
      <c r="L20" s="126" t="s">
        <v>3686</v>
      </c>
      <c r="M20" s="120" t="b">
        <v>1</v>
      </c>
      <c r="N20" s="120" t="s">
        <v>3687</v>
      </c>
      <c r="O20" s="127" t="str">
        <f>'HN TOPUPS April Sheet'!N8</f>
        <v>11431/543965</v>
      </c>
      <c r="P20" s="120" t="b">
        <v>1</v>
      </c>
      <c r="Q20" s="120" t="b">
        <v>1</v>
      </c>
      <c r="R20" s="120" t="b">
        <v>1</v>
      </c>
      <c r="T20" s="11"/>
      <c r="U20" s="1"/>
    </row>
    <row r="21" spans="1:21" x14ac:dyDescent="0.25">
      <c r="A21" s="117">
        <v>1</v>
      </c>
      <c r="B21" s="118">
        <v>2</v>
      </c>
      <c r="C21" s="303">
        <f>'HN TOPUPS April Sheet'!C9</f>
        <v>400069</v>
      </c>
      <c r="D21" s="120" t="b">
        <v>1</v>
      </c>
      <c r="E21" s="304" t="str">
        <f>'HN TOPUPS April Sheet'!M9&amp;"."&amp;'HN TopUpPay'!$C$5</f>
        <v>3300.EHCP.I03.1.Jn21</v>
      </c>
      <c r="F21" s="305">
        <f t="shared" ref="F21:F84" ca="1" si="0">TODAY()</f>
        <v>44361</v>
      </c>
      <c r="G21" s="306">
        <f>IF('HN TOPUPS April Sheet'!S9&lt;0,0,'HN TOPUPS April Sheet'!S9)</f>
        <v>2368.4637692307692</v>
      </c>
      <c r="H21" s="124">
        <f t="shared" ref="H21:H84" ca="1" si="1">F21</f>
        <v>44361</v>
      </c>
      <c r="I21" s="125">
        <v>0</v>
      </c>
      <c r="J21" s="304" t="str">
        <f>LEFT('HN TOPUPS April Sheet'!D9,16)&amp;"."&amp;'HN TopUpPay'!E21</f>
        <v>All Saints' CE P.3300.EHCP.I03.1.Jn21</v>
      </c>
      <c r="K21" s="120" t="b">
        <v>1</v>
      </c>
      <c r="L21" s="126" t="s">
        <v>3686</v>
      </c>
      <c r="M21" s="120" t="b">
        <v>1</v>
      </c>
      <c r="N21" s="120" t="s">
        <v>3687</v>
      </c>
      <c r="O21" s="307" t="str">
        <f>'HN TOPUPS April Sheet'!N9</f>
        <v>11431/543965</v>
      </c>
      <c r="P21" s="120" t="b">
        <v>1</v>
      </c>
      <c r="Q21" s="120" t="b">
        <v>1</v>
      </c>
      <c r="R21" s="120" t="b">
        <v>1</v>
      </c>
      <c r="T21" s="11"/>
      <c r="U21" s="1"/>
    </row>
    <row r="22" spans="1:21" x14ac:dyDescent="0.25">
      <c r="A22" s="117">
        <v>1</v>
      </c>
      <c r="B22" s="118">
        <v>2</v>
      </c>
      <c r="C22" s="303">
        <f>'HN TOPUPS April Sheet'!C10</f>
        <v>400015</v>
      </c>
      <c r="D22" s="120" t="b">
        <v>1</v>
      </c>
      <c r="E22" s="304" t="str">
        <f>'HN TOPUPS April Sheet'!M10&amp;"."&amp;'HN TopUpPay'!$C$5</f>
        <v>3317.EHCP.I03.1.Jn21</v>
      </c>
      <c r="F22" s="305">
        <f t="shared" ca="1" si="0"/>
        <v>44361</v>
      </c>
      <c r="G22" s="306">
        <f>IF('HN TOPUPS April Sheet'!S10&lt;0,0,'HN TOPUPS April Sheet'!S10)</f>
        <v>4006.6846153846154</v>
      </c>
      <c r="H22" s="124">
        <f t="shared" ca="1" si="1"/>
        <v>44361</v>
      </c>
      <c r="I22" s="125">
        <v>0</v>
      </c>
      <c r="J22" s="304" t="str">
        <f>LEFT('HN TOPUPS April Sheet'!D10,16)&amp;"."&amp;'HN TopUpPay'!E22</f>
        <v>All Saints' CE P.3317.EHCP.I03.1.Jn21</v>
      </c>
      <c r="K22" s="120" t="b">
        <v>1</v>
      </c>
      <c r="L22" s="126" t="s">
        <v>3686</v>
      </c>
      <c r="M22" s="120" t="b">
        <v>1</v>
      </c>
      <c r="N22" s="120" t="s">
        <v>3687</v>
      </c>
      <c r="O22" s="307" t="str">
        <f>'HN TOPUPS April Sheet'!N10</f>
        <v>11431/543965</v>
      </c>
      <c r="P22" s="120" t="b">
        <v>1</v>
      </c>
      <c r="Q22" s="120" t="b">
        <v>1</v>
      </c>
      <c r="R22" s="120" t="b">
        <v>1</v>
      </c>
      <c r="T22" s="11"/>
      <c r="U22" s="1"/>
    </row>
    <row r="23" spans="1:21" x14ac:dyDescent="0.25">
      <c r="A23" s="117">
        <v>1</v>
      </c>
      <c r="B23" s="118">
        <v>2</v>
      </c>
      <c r="C23" s="303">
        <f>'HN TOPUPS April Sheet'!C11</f>
        <v>400015</v>
      </c>
      <c r="D23" s="120" t="b">
        <v>1</v>
      </c>
      <c r="E23" s="304" t="str">
        <f>'HN TOPUPS April Sheet'!M11&amp;"."&amp;'HN TopUpPay'!$C$5</f>
        <v>3317.SEN I.I03.2.Jn21</v>
      </c>
      <c r="F23" s="305">
        <f t="shared" ca="1" si="0"/>
        <v>44361</v>
      </c>
      <c r="G23" s="306">
        <f>IF('HN TOPUPS April Sheet'!S11&lt;0,0,'HN TOPUPS April Sheet'!S11)</f>
        <v>214.721</v>
      </c>
      <c r="H23" s="124">
        <f t="shared" ca="1" si="1"/>
        <v>44361</v>
      </c>
      <c r="I23" s="125">
        <v>0</v>
      </c>
      <c r="J23" s="304" t="str">
        <f>LEFT('HN TOPUPS April Sheet'!D11,16)&amp;"."&amp;'HN TopUpPay'!E23</f>
        <v>All Saints' CE P.3317.SEN I.I03.2.Jn21</v>
      </c>
      <c r="K23" s="120" t="b">
        <v>1</v>
      </c>
      <c r="L23" s="126" t="s">
        <v>3686</v>
      </c>
      <c r="M23" s="120" t="b">
        <v>1</v>
      </c>
      <c r="N23" s="120" t="s">
        <v>3687</v>
      </c>
      <c r="O23" s="307" t="str">
        <f>'HN TOPUPS April Sheet'!N11</f>
        <v>10265/543965</v>
      </c>
      <c r="P23" s="120" t="b">
        <v>1</v>
      </c>
      <c r="Q23" s="120" t="b">
        <v>1</v>
      </c>
      <c r="R23" s="120" t="b">
        <v>1</v>
      </c>
    </row>
    <row r="24" spans="1:21" x14ac:dyDescent="0.25">
      <c r="A24" s="117">
        <v>1</v>
      </c>
      <c r="B24" s="118">
        <v>2</v>
      </c>
      <c r="C24" s="303">
        <f>'HN TOPUPS April Sheet'!C12</f>
        <v>156270</v>
      </c>
      <c r="D24" s="120" t="b">
        <v>1</v>
      </c>
      <c r="E24" s="304" t="str">
        <f>'HN TOPUPS April Sheet'!M12&amp;"."&amp;'HN TopUpPay'!$C$5</f>
        <v>2020.EHCP.I03.1.Jn21</v>
      </c>
      <c r="F24" s="305">
        <f t="shared" ca="1" si="0"/>
        <v>44361</v>
      </c>
      <c r="G24" s="306">
        <f>IF('HN TOPUPS April Sheet'!S12&lt;0,0,'HN TOPUPS April Sheet'!S12)</f>
        <v>2272.0833333333335</v>
      </c>
      <c r="H24" s="124">
        <f t="shared" ca="1" si="1"/>
        <v>44361</v>
      </c>
      <c r="I24" s="125">
        <v>0</v>
      </c>
      <c r="J24" s="304" t="str">
        <f>LEFT('HN TOPUPS April Sheet'!D12,16)&amp;"."&amp;'HN TopUpPay'!E24</f>
        <v>Alma Primary.2020.EHCP.I03.1.Jn21</v>
      </c>
      <c r="K24" s="120" t="b">
        <v>1</v>
      </c>
      <c r="L24" s="126" t="s">
        <v>3686</v>
      </c>
      <c r="M24" s="120" t="b">
        <v>1</v>
      </c>
      <c r="N24" s="120" t="s">
        <v>3687</v>
      </c>
      <c r="O24" s="307" t="str">
        <f>'HN TOPUPS April Sheet'!N12</f>
        <v>11443/516500</v>
      </c>
      <c r="P24" s="120" t="b">
        <v>1</v>
      </c>
      <c r="Q24" s="120" t="b">
        <v>1</v>
      </c>
      <c r="R24" s="120" t="b">
        <v>1</v>
      </c>
    </row>
    <row r="25" spans="1:21" x14ac:dyDescent="0.25">
      <c r="A25" s="117">
        <v>1</v>
      </c>
      <c r="B25" s="118">
        <v>2</v>
      </c>
      <c r="C25" s="303">
        <f>'HN TOPUPS April Sheet'!C13</f>
        <v>400023</v>
      </c>
      <c r="D25" s="120" t="b">
        <v>1</v>
      </c>
      <c r="E25" s="304" t="str">
        <f>'HN TOPUPS April Sheet'!M13&amp;"."&amp;'HN TopUpPay'!$C$5</f>
        <v>3500.EHCP.I03.1.Jn21</v>
      </c>
      <c r="F25" s="305">
        <f t="shared" ca="1" si="0"/>
        <v>44361</v>
      </c>
      <c r="G25" s="306">
        <f>IF('HN TOPUPS April Sheet'!S13&lt;0,0,'HN TOPUPS April Sheet'!S13)</f>
        <v>372.30769230769226</v>
      </c>
      <c r="H25" s="124">
        <f t="shared" ca="1" si="1"/>
        <v>44361</v>
      </c>
      <c r="I25" s="125">
        <v>0</v>
      </c>
      <c r="J25" s="304" t="str">
        <f>LEFT('HN TOPUPS April Sheet'!D13,16)&amp;"."&amp;'HN TopUpPay'!E25</f>
        <v>Annunciation Cat.3500.EHCP.I03.1.Jn21</v>
      </c>
      <c r="K25" s="120" t="b">
        <v>1</v>
      </c>
      <c r="L25" s="126" t="s">
        <v>3686</v>
      </c>
      <c r="M25" s="120" t="b">
        <v>1</v>
      </c>
      <c r="N25" s="120" t="s">
        <v>3687</v>
      </c>
      <c r="O25" s="307" t="str">
        <f>'HN TOPUPS April Sheet'!N13</f>
        <v>11431/543965</v>
      </c>
      <c r="P25" s="120" t="b">
        <v>1</v>
      </c>
      <c r="Q25" s="120" t="b">
        <v>1</v>
      </c>
      <c r="R25" s="120" t="b">
        <v>1</v>
      </c>
    </row>
    <row r="26" spans="1:21" x14ac:dyDescent="0.25">
      <c r="A26" s="117">
        <v>1</v>
      </c>
      <c r="B26" s="118">
        <v>2</v>
      </c>
      <c r="C26" s="303">
        <f>'HN TOPUPS April Sheet'!C14</f>
        <v>400023</v>
      </c>
      <c r="D26" s="120" t="b">
        <v>1</v>
      </c>
      <c r="E26" s="304" t="str">
        <f>'HN TOPUPS April Sheet'!M14&amp;"."&amp;'HN TopUpPay'!$C$5</f>
        <v>3500.SEN I.I03.2.Jn21</v>
      </c>
      <c r="F26" s="305">
        <f t="shared" ca="1" si="0"/>
        <v>44361</v>
      </c>
      <c r="G26" s="306">
        <f>IF('HN TOPUPS April Sheet'!S14&lt;0,0,'HN TOPUPS April Sheet'!S14)</f>
        <v>78.320999999999998</v>
      </c>
      <c r="H26" s="124">
        <f t="shared" ca="1" si="1"/>
        <v>44361</v>
      </c>
      <c r="I26" s="125">
        <v>0</v>
      </c>
      <c r="J26" s="304" t="str">
        <f>LEFT('HN TOPUPS April Sheet'!D14,16)&amp;"."&amp;'HN TopUpPay'!E26</f>
        <v>Annunciation Cat.3500.SEN I.I03.2.Jn21</v>
      </c>
      <c r="K26" s="120" t="b">
        <v>1</v>
      </c>
      <c r="L26" s="126" t="s">
        <v>3686</v>
      </c>
      <c r="M26" s="120" t="b">
        <v>1</v>
      </c>
      <c r="N26" s="120" t="s">
        <v>3687</v>
      </c>
      <c r="O26" s="307" t="str">
        <f>'HN TOPUPS April Sheet'!N14</f>
        <v>10265/543965</v>
      </c>
      <c r="P26" s="120" t="b">
        <v>1</v>
      </c>
      <c r="Q26" s="120" t="b">
        <v>1</v>
      </c>
      <c r="R26" s="120" t="b">
        <v>1</v>
      </c>
    </row>
    <row r="27" spans="1:21" x14ac:dyDescent="0.25">
      <c r="A27" s="117">
        <v>1</v>
      </c>
      <c r="B27" s="118">
        <v>2</v>
      </c>
      <c r="C27" s="303">
        <f>'HN TOPUPS April Sheet'!C15</f>
        <v>400107</v>
      </c>
      <c r="D27" s="120" t="b">
        <v>1</v>
      </c>
      <c r="E27" s="304" t="str">
        <f>'HN TOPUPS April Sheet'!M15&amp;"."&amp;'HN TopUpPay'!$C$5</f>
        <v>3514.EHCP.I03.1.Jn21</v>
      </c>
      <c r="F27" s="305">
        <f t="shared" ca="1" si="0"/>
        <v>44361</v>
      </c>
      <c r="G27" s="306">
        <f>IF('HN TOPUPS April Sheet'!S15&lt;0,0,'HN TOPUPS April Sheet'!S15)</f>
        <v>1658.4615384615383</v>
      </c>
      <c r="H27" s="124">
        <f t="shared" ca="1" si="1"/>
        <v>44361</v>
      </c>
      <c r="I27" s="125">
        <v>0</v>
      </c>
      <c r="J27" s="304" t="str">
        <f>LEFT('HN TOPUPS April Sheet'!D15,16)&amp;"."&amp;'HN TopUpPay'!E27</f>
        <v>Annunciation Cat.3514.EHCP.I03.1.Jn21</v>
      </c>
      <c r="K27" s="120" t="b">
        <v>1</v>
      </c>
      <c r="L27" s="126" t="s">
        <v>3686</v>
      </c>
      <c r="M27" s="120" t="b">
        <v>1</v>
      </c>
      <c r="N27" s="120" t="s">
        <v>3687</v>
      </c>
      <c r="O27" s="307" t="str">
        <f>'HN TOPUPS April Sheet'!N15</f>
        <v>11431/543965</v>
      </c>
      <c r="P27" s="120" t="b">
        <v>1</v>
      </c>
      <c r="Q27" s="120" t="b">
        <v>1</v>
      </c>
      <c r="R27" s="120" t="b">
        <v>1</v>
      </c>
    </row>
    <row r="28" spans="1:21" x14ac:dyDescent="0.25">
      <c r="A28" s="117">
        <v>1</v>
      </c>
      <c r="B28" s="118">
        <v>2</v>
      </c>
      <c r="C28" s="303">
        <f>'HN TOPUPS April Sheet'!C16</f>
        <v>153627</v>
      </c>
      <c r="D28" s="120" t="b">
        <v>1</v>
      </c>
      <c r="E28" s="304" t="str">
        <f>'HN TOPUPS April Sheet'!M16&amp;"."&amp;'HN TopUpPay'!$C$5</f>
        <v>4001.EHCP.I03.1.Jn21</v>
      </c>
      <c r="F28" s="305">
        <f t="shared" ca="1" si="0"/>
        <v>44361</v>
      </c>
      <c r="G28" s="306">
        <f>IF('HN TOPUPS April Sheet'!S16&lt;0,0,'HN TOPUPS April Sheet'!S16)</f>
        <v>22769.682333333334</v>
      </c>
      <c r="H28" s="124">
        <f t="shared" ca="1" si="1"/>
        <v>44361</v>
      </c>
      <c r="I28" s="125">
        <v>0</v>
      </c>
      <c r="J28" s="304" t="str">
        <f>LEFT('HN TOPUPS April Sheet'!D16,16)&amp;"."&amp;'HN TopUpPay'!E28</f>
        <v>Archer Academy.4001.EHCP.I03.1.Jn21</v>
      </c>
      <c r="K28" s="120" t="b">
        <v>1</v>
      </c>
      <c r="L28" s="126" t="s">
        <v>3686</v>
      </c>
      <c r="M28" s="120" t="b">
        <v>1</v>
      </c>
      <c r="N28" s="120" t="s">
        <v>3687</v>
      </c>
      <c r="O28" s="307" t="str">
        <f>'HN TOPUPS April Sheet'!N16</f>
        <v>11442/516500</v>
      </c>
      <c r="P28" s="120" t="b">
        <v>1</v>
      </c>
      <c r="Q28" s="120" t="b">
        <v>1</v>
      </c>
      <c r="R28" s="120" t="b">
        <v>1</v>
      </c>
    </row>
    <row r="29" spans="1:21" x14ac:dyDescent="0.25">
      <c r="A29" s="117">
        <v>1</v>
      </c>
      <c r="B29" s="118">
        <v>2</v>
      </c>
      <c r="C29" s="303">
        <f>'HN TOPUPS April Sheet'!C17</f>
        <v>159947</v>
      </c>
      <c r="D29" s="120" t="b">
        <v>1</v>
      </c>
      <c r="E29" s="304" t="str">
        <f>'HN TOPUPS April Sheet'!M17&amp;"."&amp;'HN TopUpPay'!$C$5</f>
        <v>4013.EHCP.I03.1.Jn21</v>
      </c>
      <c r="F29" s="305">
        <f t="shared" ca="1" si="0"/>
        <v>44361</v>
      </c>
      <c r="G29" s="306">
        <f>IF('HN TOPUPS April Sheet'!S17&lt;0,0,'HN TOPUPS April Sheet'!S17)</f>
        <v>6851.333333333333</v>
      </c>
      <c r="H29" s="124">
        <f t="shared" ca="1" si="1"/>
        <v>44361</v>
      </c>
      <c r="I29" s="125">
        <v>0</v>
      </c>
      <c r="J29" s="304" t="str">
        <f>LEFT('HN TOPUPS April Sheet'!D17,16)&amp;"."&amp;'HN TopUpPay'!E29</f>
        <v>ARK Pioneer Acad.4013.EHCP.I03.1.Jn21</v>
      </c>
      <c r="K29" s="120" t="b">
        <v>1</v>
      </c>
      <c r="L29" s="126" t="s">
        <v>3686</v>
      </c>
      <c r="M29" s="120" t="b">
        <v>1</v>
      </c>
      <c r="N29" s="120" t="s">
        <v>3687</v>
      </c>
      <c r="O29" s="307" t="str">
        <f>'HN TOPUPS April Sheet'!N17</f>
        <v>11442/516500</v>
      </c>
      <c r="P29" s="120" t="b">
        <v>1</v>
      </c>
      <c r="Q29" s="120" t="b">
        <v>1</v>
      </c>
      <c r="R29" s="120" t="b">
        <v>1</v>
      </c>
    </row>
    <row r="30" spans="1:21" x14ac:dyDescent="0.25">
      <c r="A30" s="117">
        <v>1</v>
      </c>
      <c r="B30" s="118">
        <v>2</v>
      </c>
      <c r="C30" s="303">
        <f>'HN TOPUPS April Sheet'!C18</f>
        <v>140909</v>
      </c>
      <c r="D30" s="120" t="b">
        <v>1</v>
      </c>
      <c r="E30" s="304" t="str">
        <f>'HN TOPUPS April Sheet'!M18&amp;"."&amp;'HN TopUpPay'!$C$5</f>
        <v>5406.EHCP.I03.1.Jn21</v>
      </c>
      <c r="F30" s="305">
        <f t="shared" ca="1" si="0"/>
        <v>44361</v>
      </c>
      <c r="G30" s="306">
        <f>IF('HN TOPUPS April Sheet'!S18&lt;0,0,'HN TOPUPS April Sheet'!S18)</f>
        <v>10161.818333333335</v>
      </c>
      <c r="H30" s="124">
        <f t="shared" ca="1" si="1"/>
        <v>44361</v>
      </c>
      <c r="I30" s="125">
        <v>0</v>
      </c>
      <c r="J30" s="304" t="str">
        <f>LEFT('HN TOPUPS April Sheet'!D18,16)&amp;"."&amp;'HN TopUpPay'!E30</f>
        <v>Ashmole Academy.5406.EHCP.I03.1.Jn21</v>
      </c>
      <c r="K30" s="120" t="b">
        <v>1</v>
      </c>
      <c r="L30" s="126" t="s">
        <v>3686</v>
      </c>
      <c r="M30" s="120" t="b">
        <v>1</v>
      </c>
      <c r="N30" s="120" t="s">
        <v>3687</v>
      </c>
      <c r="O30" s="307" t="str">
        <f>'HN TOPUPS April Sheet'!N18</f>
        <v>11442/516500</v>
      </c>
      <c r="P30" s="120" t="b">
        <v>1</v>
      </c>
      <c r="Q30" s="120" t="b">
        <v>1</v>
      </c>
      <c r="R30" s="120" t="b">
        <v>1</v>
      </c>
    </row>
    <row r="31" spans="1:21" x14ac:dyDescent="0.25">
      <c r="A31" s="117">
        <v>1</v>
      </c>
      <c r="B31" s="118">
        <v>2</v>
      </c>
      <c r="C31" s="303">
        <f>'HN TOPUPS April Sheet'!C19</f>
        <v>157839</v>
      </c>
      <c r="D31" s="120" t="b">
        <v>1</v>
      </c>
      <c r="E31" s="304" t="str">
        <f>'HN TOPUPS April Sheet'!M19&amp;"."&amp;'HN TopUpPay'!$C$5</f>
        <v>2050.EHCP.I03.1.Jn21</v>
      </c>
      <c r="F31" s="305">
        <f t="shared" ca="1" si="0"/>
        <v>44361</v>
      </c>
      <c r="G31" s="306">
        <f>IF('HN TOPUPS April Sheet'!S19&lt;0,0,'HN TOPUPS April Sheet'!S19)</f>
        <v>2950.0833333333335</v>
      </c>
      <c r="H31" s="124">
        <f t="shared" ca="1" si="1"/>
        <v>44361</v>
      </c>
      <c r="I31" s="125">
        <v>0</v>
      </c>
      <c r="J31" s="304" t="str">
        <f>LEFT('HN TOPUPS April Sheet'!D19,16)&amp;"."&amp;'HN TopUpPay'!E31</f>
        <v>Ashmole Primary .2050.EHCP.I03.1.Jn21</v>
      </c>
      <c r="K31" s="120" t="b">
        <v>1</v>
      </c>
      <c r="L31" s="126" t="s">
        <v>3686</v>
      </c>
      <c r="M31" s="120" t="b">
        <v>1</v>
      </c>
      <c r="N31" s="120" t="s">
        <v>3687</v>
      </c>
      <c r="O31" s="307" t="str">
        <f>'HN TOPUPS April Sheet'!N19</f>
        <v>11443/516500</v>
      </c>
      <c r="P31" s="120" t="b">
        <v>1</v>
      </c>
      <c r="Q31" s="120" t="b">
        <v>1</v>
      </c>
      <c r="R31" s="120" t="b">
        <v>1</v>
      </c>
    </row>
    <row r="32" spans="1:21" x14ac:dyDescent="0.25">
      <c r="A32" s="117">
        <v>1</v>
      </c>
      <c r="B32" s="118">
        <v>2</v>
      </c>
      <c r="C32" s="303">
        <f>'HN TOPUPS April Sheet'!C20</f>
        <v>400005</v>
      </c>
      <c r="D32" s="120" t="b">
        <v>1</v>
      </c>
      <c r="E32" s="304" t="str">
        <f>'HN TOPUPS April Sheet'!M20&amp;"."&amp;'HN TopUpPay'!$C$5</f>
        <v>2002.EHCP.I03.1.Jn21</v>
      </c>
      <c r="F32" s="305">
        <f t="shared" ca="1" si="0"/>
        <v>44361</v>
      </c>
      <c r="G32" s="306">
        <f>IF('HN TOPUPS April Sheet'!S20&lt;0,0,'HN TOPUPS April Sheet'!S20)</f>
        <v>5062.3910000000005</v>
      </c>
      <c r="H32" s="124">
        <f t="shared" ca="1" si="1"/>
        <v>44361</v>
      </c>
      <c r="I32" s="125">
        <v>0</v>
      </c>
      <c r="J32" s="304" t="str">
        <f>LEFT('HN TOPUPS April Sheet'!D20,16)&amp;"."&amp;'HN TopUpPay'!E32</f>
        <v>Barnfield School.2002.EHCP.I03.1.Jn21</v>
      </c>
      <c r="K32" s="120" t="b">
        <v>1</v>
      </c>
      <c r="L32" s="126" t="s">
        <v>3686</v>
      </c>
      <c r="M32" s="120" t="b">
        <v>1</v>
      </c>
      <c r="N32" s="120" t="s">
        <v>3687</v>
      </c>
      <c r="O32" s="307" t="str">
        <f>'HN TOPUPS April Sheet'!N20</f>
        <v>11431/543965</v>
      </c>
      <c r="P32" s="120" t="b">
        <v>1</v>
      </c>
      <c r="Q32" s="120" t="b">
        <v>1</v>
      </c>
      <c r="R32" s="120" t="b">
        <v>1</v>
      </c>
    </row>
    <row r="33" spans="1:18" x14ac:dyDescent="0.25">
      <c r="A33" s="117">
        <v>1</v>
      </c>
      <c r="B33" s="118">
        <v>2</v>
      </c>
      <c r="C33" s="303">
        <f>'HN TOPUPS April Sheet'!C21</f>
        <v>400005</v>
      </c>
      <c r="D33" s="120" t="b">
        <v>1</v>
      </c>
      <c r="E33" s="304" t="str">
        <f>'HN TOPUPS April Sheet'!M21&amp;"."&amp;'HN TopUpPay'!$C$5</f>
        <v>2002.SEN I.I03.2.Jn21</v>
      </c>
      <c r="F33" s="305">
        <f t="shared" ca="1" si="0"/>
        <v>44361</v>
      </c>
      <c r="G33" s="306">
        <f>IF('HN TOPUPS April Sheet'!S21&lt;0,0,'HN TOPUPS April Sheet'!S21)</f>
        <v>226.53846153846152</v>
      </c>
      <c r="H33" s="124">
        <f t="shared" ca="1" si="1"/>
        <v>44361</v>
      </c>
      <c r="I33" s="125">
        <v>0</v>
      </c>
      <c r="J33" s="304" t="str">
        <f>LEFT('HN TOPUPS April Sheet'!D21,16)&amp;"."&amp;'HN TopUpPay'!E33</f>
        <v>Barnfield School.2002.SEN I.I03.2.Jn21</v>
      </c>
      <c r="K33" s="120" t="b">
        <v>1</v>
      </c>
      <c r="L33" s="126" t="s">
        <v>3686</v>
      </c>
      <c r="M33" s="120" t="b">
        <v>1</v>
      </c>
      <c r="N33" s="120" t="s">
        <v>3687</v>
      </c>
      <c r="O33" s="307" t="str">
        <f>'HN TOPUPS April Sheet'!N21</f>
        <v>10265/543965</v>
      </c>
      <c r="P33" s="120" t="b">
        <v>1</v>
      </c>
      <c r="Q33" s="120" t="b">
        <v>1</v>
      </c>
      <c r="R33" s="120" t="b">
        <v>1</v>
      </c>
    </row>
    <row r="34" spans="1:18" x14ac:dyDescent="0.25">
      <c r="A34" s="117">
        <v>1</v>
      </c>
      <c r="B34" s="118">
        <v>2</v>
      </c>
      <c r="C34" s="303">
        <f>'HN TOPUPS April Sheet'!C22</f>
        <v>400070</v>
      </c>
      <c r="D34" s="120" t="b">
        <v>1</v>
      </c>
      <c r="E34" s="304" t="str">
        <f>'HN TOPUPS April Sheet'!M22&amp;"."&amp;'HN TopUpPay'!$C$5</f>
        <v>2079.EHCP.I03.1.Jn21</v>
      </c>
      <c r="F34" s="305">
        <f t="shared" ca="1" si="0"/>
        <v>44361</v>
      </c>
      <c r="G34" s="306">
        <f>IF('HN TOPUPS April Sheet'!S22&lt;0,0,'HN TOPUPS April Sheet'!S22)</f>
        <v>846.95546153846158</v>
      </c>
      <c r="H34" s="124">
        <f t="shared" ca="1" si="1"/>
        <v>44361</v>
      </c>
      <c r="I34" s="125">
        <v>0</v>
      </c>
      <c r="J34" s="304" t="str">
        <f>LEFT('HN TOPUPS April Sheet'!D22,16)&amp;"."&amp;'HN TopUpPay'!E34</f>
        <v>Beis Yaakov.2079.EHCP.I03.1.Jn21</v>
      </c>
      <c r="K34" s="120" t="b">
        <v>1</v>
      </c>
      <c r="L34" s="126" t="s">
        <v>3686</v>
      </c>
      <c r="M34" s="120" t="b">
        <v>1</v>
      </c>
      <c r="N34" s="120" t="s">
        <v>3687</v>
      </c>
      <c r="O34" s="307" t="str">
        <f>'HN TOPUPS April Sheet'!N22</f>
        <v>11431/543965</v>
      </c>
      <c r="P34" s="120" t="b">
        <v>1</v>
      </c>
      <c r="Q34" s="120" t="b">
        <v>1</v>
      </c>
      <c r="R34" s="120" t="b">
        <v>1</v>
      </c>
    </row>
    <row r="35" spans="1:18" x14ac:dyDescent="0.25">
      <c r="A35" s="117">
        <v>1</v>
      </c>
      <c r="B35" s="118">
        <v>2</v>
      </c>
      <c r="C35" s="303">
        <f>'HN TOPUPS April Sheet'!C23</f>
        <v>400150</v>
      </c>
      <c r="D35" s="120" t="b">
        <v>1</v>
      </c>
      <c r="E35" s="304" t="str">
        <f>'HN TOPUPS April Sheet'!M23&amp;"."&amp;'HN TopUpPay'!$C$5</f>
        <v>3524.EHCP.I03.1.Jn21</v>
      </c>
      <c r="F35" s="305">
        <f t="shared" ca="1" si="0"/>
        <v>44361</v>
      </c>
      <c r="G35" s="306">
        <f>IF('HN TOPUPS April Sheet'!S23&lt;0,0,'HN TOPUPS April Sheet'!S23)</f>
        <v>3894.9529230769222</v>
      </c>
      <c r="H35" s="124">
        <f t="shared" ca="1" si="1"/>
        <v>44361</v>
      </c>
      <c r="I35" s="125">
        <v>0</v>
      </c>
      <c r="J35" s="304" t="str">
        <f>LEFT('HN TOPUPS April Sheet'!D23,16)&amp;"."&amp;'HN TopUpPay'!E35</f>
        <v>Beit Shvidler Pr.3524.EHCP.I03.1.Jn21</v>
      </c>
      <c r="K35" s="120" t="b">
        <v>1</v>
      </c>
      <c r="L35" s="126" t="s">
        <v>3686</v>
      </c>
      <c r="M35" s="120" t="b">
        <v>1</v>
      </c>
      <c r="N35" s="120" t="s">
        <v>3687</v>
      </c>
      <c r="O35" s="307" t="str">
        <f>'HN TOPUPS April Sheet'!N23</f>
        <v>11431/543965</v>
      </c>
      <c r="P35" s="120" t="b">
        <v>1</v>
      </c>
      <c r="Q35" s="120" t="b">
        <v>1</v>
      </c>
      <c r="R35" s="120" t="b">
        <v>1</v>
      </c>
    </row>
    <row r="36" spans="1:18" x14ac:dyDescent="0.25">
      <c r="A36" s="117">
        <v>1</v>
      </c>
      <c r="B36" s="118">
        <v>2</v>
      </c>
      <c r="C36" s="303">
        <f>'HN TOPUPS April Sheet'!C24</f>
        <v>400051</v>
      </c>
      <c r="D36" s="120" t="b">
        <v>1</v>
      </c>
      <c r="E36" s="304" t="str">
        <f>'HN TOPUPS April Sheet'!M24&amp;"."&amp;'HN TopUpPay'!$C$5</f>
        <v>2003.EHCP.I03.1.Jn21</v>
      </c>
      <c r="F36" s="305">
        <f t="shared" ca="1" si="0"/>
        <v>44361</v>
      </c>
      <c r="G36" s="306">
        <f>IF('HN TOPUPS April Sheet'!S24&lt;0,0,'HN TOPUPS April Sheet'!S24)</f>
        <v>7893.4236923076924</v>
      </c>
      <c r="H36" s="124">
        <f t="shared" ca="1" si="1"/>
        <v>44361</v>
      </c>
      <c r="I36" s="125">
        <v>0</v>
      </c>
      <c r="J36" s="304" t="str">
        <f>LEFT('HN TOPUPS April Sheet'!D24,16)&amp;"."&amp;'HN TopUpPay'!E36</f>
        <v>Bell Lane Primar.2003.EHCP.I03.1.Jn21</v>
      </c>
      <c r="K36" s="120" t="b">
        <v>1</v>
      </c>
      <c r="L36" s="126" t="s">
        <v>3686</v>
      </c>
      <c r="M36" s="120" t="b">
        <v>1</v>
      </c>
      <c r="N36" s="120" t="s">
        <v>3687</v>
      </c>
      <c r="O36" s="307" t="str">
        <f>'HN TOPUPS April Sheet'!N24</f>
        <v>11431/543965</v>
      </c>
      <c r="P36" s="120" t="b">
        <v>1</v>
      </c>
      <c r="Q36" s="120" t="b">
        <v>1</v>
      </c>
      <c r="R36" s="120" t="b">
        <v>1</v>
      </c>
    </row>
    <row r="37" spans="1:18" x14ac:dyDescent="0.25">
      <c r="A37" s="117">
        <v>1</v>
      </c>
      <c r="B37" s="118">
        <v>2</v>
      </c>
      <c r="C37" s="303">
        <f>'HN TOPUPS April Sheet'!C25</f>
        <v>400051</v>
      </c>
      <c r="D37" s="120" t="b">
        <v>1</v>
      </c>
      <c r="E37" s="304" t="str">
        <f>'HN TOPUPS April Sheet'!M25&amp;"."&amp;'HN TopUpPay'!$C$5</f>
        <v>2003.SEN I.I03.2.Jn21</v>
      </c>
      <c r="F37" s="305">
        <f t="shared" ca="1" si="0"/>
        <v>44361</v>
      </c>
      <c r="G37" s="306">
        <f>IF('HN TOPUPS April Sheet'!S25&lt;0,0,'HN TOPUPS April Sheet'!S25)</f>
        <v>141.58653846153848</v>
      </c>
      <c r="H37" s="124">
        <f t="shared" ca="1" si="1"/>
        <v>44361</v>
      </c>
      <c r="I37" s="125">
        <v>0</v>
      </c>
      <c r="J37" s="304" t="str">
        <f>LEFT('HN TOPUPS April Sheet'!D25,16)&amp;"."&amp;'HN TopUpPay'!E37</f>
        <v>Bell Lane Primar.2003.SEN I.I03.2.Jn21</v>
      </c>
      <c r="K37" s="120" t="b">
        <v>1</v>
      </c>
      <c r="L37" s="126" t="s">
        <v>3686</v>
      </c>
      <c r="M37" s="120" t="b">
        <v>1</v>
      </c>
      <c r="N37" s="120" t="s">
        <v>3687</v>
      </c>
      <c r="O37" s="307" t="str">
        <f>'HN TOPUPS April Sheet'!N25</f>
        <v>10265/543965</v>
      </c>
      <c r="P37" s="120" t="b">
        <v>1</v>
      </c>
      <c r="Q37" s="120" t="b">
        <v>1</v>
      </c>
      <c r="R37" s="120" t="b">
        <v>1</v>
      </c>
    </row>
    <row r="38" spans="1:18" x14ac:dyDescent="0.25">
      <c r="A38" s="117">
        <v>1</v>
      </c>
      <c r="B38" s="118">
        <v>2</v>
      </c>
      <c r="C38" s="303">
        <f>'HN TOPUPS April Sheet'!C26</f>
        <v>156628</v>
      </c>
      <c r="D38" s="120" t="b">
        <v>1</v>
      </c>
      <c r="E38" s="304" t="str">
        <f>'HN TOPUPS April Sheet'!M26&amp;"."&amp;'HN TopUpPay'!$C$5</f>
        <v>5408.EHCP.I03.1.Jn21</v>
      </c>
      <c r="F38" s="305">
        <f t="shared" ca="1" si="0"/>
        <v>44361</v>
      </c>
      <c r="G38" s="306">
        <f>IF('HN TOPUPS April Sheet'!S26&lt;0,0,'HN TOPUPS April Sheet'!S26)</f>
        <v>2069.416666666667</v>
      </c>
      <c r="H38" s="124">
        <f t="shared" ca="1" si="1"/>
        <v>44361</v>
      </c>
      <c r="I38" s="125">
        <v>0</v>
      </c>
      <c r="J38" s="304" t="str">
        <f>LEFT('HN TOPUPS April Sheet'!D26,16)&amp;"."&amp;'HN TopUpPay'!E38</f>
        <v>Bishop Douglass .5408.EHCP.I03.1.Jn21</v>
      </c>
      <c r="K38" s="120" t="b">
        <v>1</v>
      </c>
      <c r="L38" s="126" t="s">
        <v>3686</v>
      </c>
      <c r="M38" s="120" t="b">
        <v>1</v>
      </c>
      <c r="N38" s="120" t="s">
        <v>3687</v>
      </c>
      <c r="O38" s="307" t="str">
        <f>'HN TOPUPS April Sheet'!N26</f>
        <v>11442/516500</v>
      </c>
      <c r="P38" s="120" t="b">
        <v>1</v>
      </c>
      <c r="Q38" s="120" t="b">
        <v>1</v>
      </c>
      <c r="R38" s="120" t="b">
        <v>1</v>
      </c>
    </row>
    <row r="39" spans="1:18" x14ac:dyDescent="0.25">
      <c r="A39" s="117">
        <v>1</v>
      </c>
      <c r="B39" s="118">
        <v>2</v>
      </c>
      <c r="C39" s="303">
        <f>'HN TOPUPS April Sheet'!C27</f>
        <v>400024</v>
      </c>
      <c r="D39" s="120" t="b">
        <v>1</v>
      </c>
      <c r="E39" s="304" t="str">
        <f>'HN TOPUPS April Sheet'!M27&amp;"."&amp;'HN TopUpPay'!$C$5</f>
        <v>3511.EHCP.I03.1.Jn21</v>
      </c>
      <c r="F39" s="305">
        <f t="shared" ca="1" si="0"/>
        <v>44361</v>
      </c>
      <c r="G39" s="306">
        <f>IF('HN TOPUPS April Sheet'!S27&lt;0,0,'HN TOPUPS April Sheet'!S27)</f>
        <v>2316.6923076923076</v>
      </c>
      <c r="H39" s="124">
        <f t="shared" ca="1" si="1"/>
        <v>44361</v>
      </c>
      <c r="I39" s="125">
        <v>0</v>
      </c>
      <c r="J39" s="304" t="str">
        <f>LEFT('HN TOPUPS April Sheet'!D27,16)&amp;"."&amp;'HN TopUpPay'!E39</f>
        <v>Blessed Dominic .3511.EHCP.I03.1.Jn21</v>
      </c>
      <c r="K39" s="120" t="b">
        <v>1</v>
      </c>
      <c r="L39" s="126" t="s">
        <v>3686</v>
      </c>
      <c r="M39" s="120" t="b">
        <v>1</v>
      </c>
      <c r="N39" s="120" t="s">
        <v>3687</v>
      </c>
      <c r="O39" s="307" t="str">
        <f>'HN TOPUPS April Sheet'!N27</f>
        <v>11431/543965</v>
      </c>
      <c r="P39" s="120" t="b">
        <v>1</v>
      </c>
      <c r="Q39" s="120" t="b">
        <v>1</v>
      </c>
      <c r="R39" s="120" t="b">
        <v>1</v>
      </c>
    </row>
    <row r="40" spans="1:18" x14ac:dyDescent="0.25">
      <c r="A40" s="117">
        <v>1</v>
      </c>
      <c r="B40" s="118">
        <v>2</v>
      </c>
      <c r="C40" s="303">
        <f>'HN TOPUPS April Sheet'!C28</f>
        <v>152128</v>
      </c>
      <c r="D40" s="120" t="b">
        <v>1</v>
      </c>
      <c r="E40" s="304" t="str">
        <f>'HN TOPUPS April Sheet'!M28&amp;"."&amp;'HN TopUpPay'!$C$5</f>
        <v>3519.ARPs.I03.1.Jn21</v>
      </c>
      <c r="F40" s="305">
        <f t="shared" ca="1" si="0"/>
        <v>44361</v>
      </c>
      <c r="G40" s="306">
        <f>IF('HN TOPUPS April Sheet'!S28&lt;0,0,'HN TOPUPS April Sheet'!S28)</f>
        <v>34886.774833333337</v>
      </c>
      <c r="H40" s="124">
        <f t="shared" ca="1" si="1"/>
        <v>44361</v>
      </c>
      <c r="I40" s="125">
        <v>0</v>
      </c>
      <c r="J40" s="304" t="str">
        <f>LEFT('HN TOPUPS April Sheet'!D28,16)&amp;"."&amp;'HN TopUpPay'!E40</f>
        <v>Broadfields Prim.3519.ARPs.I03.1.Jn21</v>
      </c>
      <c r="K40" s="120" t="b">
        <v>1</v>
      </c>
      <c r="L40" s="126" t="s">
        <v>3686</v>
      </c>
      <c r="M40" s="120" t="b">
        <v>1</v>
      </c>
      <c r="N40" s="120" t="s">
        <v>3687</v>
      </c>
      <c r="O40" s="307" t="str">
        <f>'HN TOPUPS April Sheet'!N28</f>
        <v>11422/516500</v>
      </c>
      <c r="P40" s="120" t="b">
        <v>1</v>
      </c>
      <c r="Q40" s="120" t="b">
        <v>1</v>
      </c>
      <c r="R40" s="120" t="b">
        <v>1</v>
      </c>
    </row>
    <row r="41" spans="1:18" x14ac:dyDescent="0.25">
      <c r="A41" s="117">
        <v>1</v>
      </c>
      <c r="B41" s="118">
        <v>2</v>
      </c>
      <c r="C41" s="303">
        <f>'HN TOPUPS April Sheet'!C29</f>
        <v>152128</v>
      </c>
      <c r="D41" s="120" t="b">
        <v>1</v>
      </c>
      <c r="E41" s="304" t="str">
        <f>'HN TOPUPS April Sheet'!M29&amp;"."&amp;'HN TopUpPay'!$C$5</f>
        <v>3519.EHCP.I03.2.Jn21</v>
      </c>
      <c r="F41" s="305">
        <f t="shared" ca="1" si="0"/>
        <v>44361</v>
      </c>
      <c r="G41" s="306">
        <f>IF('HN TOPUPS April Sheet'!S29&lt;0,0,'HN TOPUPS April Sheet'!S29)</f>
        <v>16832.883333333335</v>
      </c>
      <c r="H41" s="124">
        <f t="shared" ca="1" si="1"/>
        <v>44361</v>
      </c>
      <c r="I41" s="125">
        <v>0</v>
      </c>
      <c r="J41" s="304" t="str">
        <f>LEFT('HN TOPUPS April Sheet'!D29,16)&amp;"."&amp;'HN TopUpPay'!E41</f>
        <v>Broadfields Prim.3519.EHCP.I03.2.Jn21</v>
      </c>
      <c r="K41" s="120" t="b">
        <v>1</v>
      </c>
      <c r="L41" s="126" t="s">
        <v>3686</v>
      </c>
      <c r="M41" s="120" t="b">
        <v>1</v>
      </c>
      <c r="N41" s="120" t="s">
        <v>3687</v>
      </c>
      <c r="O41" s="307" t="str">
        <f>'HN TOPUPS April Sheet'!N29</f>
        <v>11443/516500</v>
      </c>
      <c r="P41" s="120" t="b">
        <v>1</v>
      </c>
      <c r="Q41" s="120" t="b">
        <v>1</v>
      </c>
      <c r="R41" s="120" t="b">
        <v>1</v>
      </c>
    </row>
    <row r="42" spans="1:18" x14ac:dyDescent="0.25">
      <c r="A42" s="117">
        <v>1</v>
      </c>
      <c r="B42" s="118">
        <v>2</v>
      </c>
      <c r="C42" s="303">
        <f>'HN TOPUPS April Sheet'!C30</f>
        <v>152128</v>
      </c>
      <c r="D42" s="120" t="b">
        <v>1</v>
      </c>
      <c r="E42" s="304" t="str">
        <f>'HN TOPUPS April Sheet'!M30&amp;"."&amp;'HN TopUpPay'!$C$5</f>
        <v>3519.SEN I.I03.3.Jn21</v>
      </c>
      <c r="F42" s="305">
        <f t="shared" ca="1" si="0"/>
        <v>44361</v>
      </c>
      <c r="G42" s="306">
        <f>IF('HN TOPUPS April Sheet'!S30&lt;0,0,'HN TOPUPS April Sheet'!S30)</f>
        <v>2331.8313095238095</v>
      </c>
      <c r="H42" s="124">
        <f t="shared" ca="1" si="1"/>
        <v>44361</v>
      </c>
      <c r="I42" s="125">
        <v>0</v>
      </c>
      <c r="J42" s="304" t="str">
        <f>LEFT('HN TOPUPS April Sheet'!D30,16)&amp;"."&amp;'HN TopUpPay'!E42</f>
        <v>Broadfields Prim.3519.SEN I.I03.3.Jn21</v>
      </c>
      <c r="K42" s="120" t="b">
        <v>1</v>
      </c>
      <c r="L42" s="126" t="s">
        <v>3686</v>
      </c>
      <c r="M42" s="120" t="b">
        <v>1</v>
      </c>
      <c r="N42" s="120" t="s">
        <v>3687</v>
      </c>
      <c r="O42" s="307" t="str">
        <f>'HN TOPUPS April Sheet'!N30</f>
        <v>10265/516500</v>
      </c>
      <c r="P42" s="120" t="b">
        <v>1</v>
      </c>
      <c r="Q42" s="120" t="b">
        <v>1</v>
      </c>
      <c r="R42" s="120" t="b">
        <v>1</v>
      </c>
    </row>
    <row r="43" spans="1:18" x14ac:dyDescent="0.25">
      <c r="A43" s="117">
        <v>1</v>
      </c>
      <c r="B43" s="118">
        <v>2</v>
      </c>
      <c r="C43" s="303">
        <f>'HN TOPUPS April Sheet'!C31</f>
        <v>400102</v>
      </c>
      <c r="D43" s="120" t="b">
        <v>1</v>
      </c>
      <c r="E43" s="304" t="str">
        <f>'HN TOPUPS April Sheet'!M31&amp;"."&amp;'HN TopUpPay'!$C$5</f>
        <v>1000.SEN I.I03.1.Jn21</v>
      </c>
      <c r="F43" s="305">
        <f t="shared" ca="1" si="0"/>
        <v>44361</v>
      </c>
      <c r="G43" s="306">
        <f>IF('HN TOPUPS April Sheet'!S31&lt;0,0,'HN TOPUPS April Sheet'!S31)</f>
        <v>416.18269230769226</v>
      </c>
      <c r="H43" s="124">
        <f t="shared" ca="1" si="1"/>
        <v>44361</v>
      </c>
      <c r="I43" s="125">
        <v>0</v>
      </c>
      <c r="J43" s="304" t="str">
        <f>LEFT('HN TOPUPS April Sheet'!D31,16)&amp;"."&amp;'HN TopUpPay'!E43</f>
        <v>Brookhill Nurser.1000.SEN I.I03.1.Jn21</v>
      </c>
      <c r="K43" s="120" t="b">
        <v>1</v>
      </c>
      <c r="L43" s="126" t="s">
        <v>3686</v>
      </c>
      <c r="M43" s="120" t="b">
        <v>1</v>
      </c>
      <c r="N43" s="120" t="s">
        <v>3687</v>
      </c>
      <c r="O43" s="307" t="str">
        <f>'HN TOPUPS April Sheet'!N31</f>
        <v>10265/543965</v>
      </c>
      <c r="P43" s="120" t="b">
        <v>1</v>
      </c>
      <c r="Q43" s="120" t="b">
        <v>1</v>
      </c>
      <c r="R43" s="120" t="b">
        <v>1</v>
      </c>
    </row>
    <row r="44" spans="1:18" x14ac:dyDescent="0.25">
      <c r="A44" s="117">
        <v>1</v>
      </c>
      <c r="B44" s="118">
        <v>2</v>
      </c>
      <c r="C44" s="303">
        <f>'HN TOPUPS April Sheet'!C32</f>
        <v>400057</v>
      </c>
      <c r="D44" s="120" t="b">
        <v>1</v>
      </c>
      <c r="E44" s="304" t="str">
        <f>'HN TOPUPS April Sheet'!M32&amp;"."&amp;'HN TopUpPay'!$C$5</f>
        <v>2008.EHCP.I03.1.Jn21</v>
      </c>
      <c r="F44" s="305">
        <f t="shared" ca="1" si="0"/>
        <v>44361</v>
      </c>
      <c r="G44" s="306">
        <f>IF('HN TOPUPS April Sheet'!S32&lt;0,0,'HN TOPUPS April Sheet'!S32)</f>
        <v>7719.7054615384604</v>
      </c>
      <c r="H44" s="124">
        <f t="shared" ca="1" si="1"/>
        <v>44361</v>
      </c>
      <c r="I44" s="125">
        <v>0</v>
      </c>
      <c r="J44" s="304" t="str">
        <f>LEFT('HN TOPUPS April Sheet'!D32,16)&amp;"."&amp;'HN TopUpPay'!E44</f>
        <v>Brookland Infant.2008.EHCP.I03.1.Jn21</v>
      </c>
      <c r="K44" s="120" t="b">
        <v>1</v>
      </c>
      <c r="L44" s="126" t="s">
        <v>3686</v>
      </c>
      <c r="M44" s="120" t="b">
        <v>1</v>
      </c>
      <c r="N44" s="120" t="s">
        <v>3687</v>
      </c>
      <c r="O44" s="307" t="str">
        <f>'HN TOPUPS April Sheet'!N32</f>
        <v>11431/543965</v>
      </c>
      <c r="P44" s="120" t="b">
        <v>1</v>
      </c>
      <c r="Q44" s="120" t="b">
        <v>1</v>
      </c>
      <c r="R44" s="120" t="b">
        <v>1</v>
      </c>
    </row>
    <row r="45" spans="1:18" x14ac:dyDescent="0.25">
      <c r="A45" s="117">
        <v>1</v>
      </c>
      <c r="B45" s="118">
        <v>2</v>
      </c>
      <c r="C45" s="303">
        <f>'HN TOPUPS April Sheet'!C33</f>
        <v>400040</v>
      </c>
      <c r="D45" s="120" t="b">
        <v>1</v>
      </c>
      <c r="E45" s="304" t="str">
        <f>'HN TOPUPS April Sheet'!M33&amp;"."&amp;'HN TopUpPay'!$C$5</f>
        <v>2007.EHCP.I03.1.Jn21</v>
      </c>
      <c r="F45" s="305">
        <f t="shared" ca="1" si="0"/>
        <v>44361</v>
      </c>
      <c r="G45" s="306">
        <f>IF('HN TOPUPS April Sheet'!S33&lt;0,0,'HN TOPUPS April Sheet'!S33)</f>
        <v>10299.153846153846</v>
      </c>
      <c r="H45" s="124">
        <f t="shared" ca="1" si="1"/>
        <v>44361</v>
      </c>
      <c r="I45" s="125">
        <v>0</v>
      </c>
      <c r="J45" s="304" t="str">
        <f>LEFT('HN TOPUPS April Sheet'!D33,16)&amp;"."&amp;'HN TopUpPay'!E45</f>
        <v>Brookland Junior.2007.EHCP.I03.1.Jn21</v>
      </c>
      <c r="K45" s="120" t="b">
        <v>1</v>
      </c>
      <c r="L45" s="126" t="s">
        <v>3686</v>
      </c>
      <c r="M45" s="120" t="b">
        <v>1</v>
      </c>
      <c r="N45" s="120" t="s">
        <v>3687</v>
      </c>
      <c r="O45" s="307" t="str">
        <f>'HN TOPUPS April Sheet'!N33</f>
        <v>11431/543965</v>
      </c>
      <c r="P45" s="120" t="b">
        <v>1</v>
      </c>
      <c r="Q45" s="120" t="b">
        <v>1</v>
      </c>
      <c r="R45" s="120" t="b">
        <v>1</v>
      </c>
    </row>
    <row r="46" spans="1:18" x14ac:dyDescent="0.25">
      <c r="A46" s="117">
        <v>1</v>
      </c>
      <c r="B46" s="118">
        <v>2</v>
      </c>
      <c r="C46" s="303">
        <f>'HN TOPUPS April Sheet'!C34</f>
        <v>400061</v>
      </c>
      <c r="D46" s="120" t="b">
        <v>1</v>
      </c>
      <c r="E46" s="304" t="str">
        <f>'HN TOPUPS April Sheet'!M34&amp;"."&amp;'HN TopUpPay'!$C$5</f>
        <v>2009.EHCP.I03.1.Jn21</v>
      </c>
      <c r="F46" s="305">
        <f t="shared" ca="1" si="0"/>
        <v>44361</v>
      </c>
      <c r="G46" s="306">
        <f>IF('HN TOPUPS April Sheet'!S34&lt;0,0,'HN TOPUPS April Sheet'!S34)</f>
        <v>9641.623076923077</v>
      </c>
      <c r="H46" s="124">
        <f t="shared" ca="1" si="1"/>
        <v>44361</v>
      </c>
      <c r="I46" s="125">
        <v>0</v>
      </c>
      <c r="J46" s="304" t="str">
        <f>LEFT('HN TOPUPS April Sheet'!D34,16)&amp;"."&amp;'HN TopUpPay'!E46</f>
        <v>Brunswick Park P.2009.EHCP.I03.1.Jn21</v>
      </c>
      <c r="K46" s="120" t="b">
        <v>1</v>
      </c>
      <c r="L46" s="126" t="s">
        <v>3686</v>
      </c>
      <c r="M46" s="120" t="b">
        <v>1</v>
      </c>
      <c r="N46" s="120" t="s">
        <v>3687</v>
      </c>
      <c r="O46" s="307" t="str">
        <f>'HN TOPUPS April Sheet'!N34</f>
        <v>11431/543965</v>
      </c>
      <c r="P46" s="120" t="b">
        <v>1</v>
      </c>
      <c r="Q46" s="120" t="b">
        <v>1</v>
      </c>
      <c r="R46" s="120" t="b">
        <v>1</v>
      </c>
    </row>
    <row r="47" spans="1:18" x14ac:dyDescent="0.25">
      <c r="A47" s="117">
        <v>1</v>
      </c>
      <c r="B47" s="118">
        <v>2</v>
      </c>
      <c r="C47" s="303">
        <f>'HN TOPUPS April Sheet'!C35</f>
        <v>400065</v>
      </c>
      <c r="D47" s="120" t="b">
        <v>1</v>
      </c>
      <c r="E47" s="304" t="str">
        <f>'HN TOPUPS April Sheet'!M35&amp;"."&amp;'HN TopUpPay'!$C$5</f>
        <v>2067.ARPs.I03.1.Jn21</v>
      </c>
      <c r="F47" s="305">
        <f t="shared" ca="1" si="0"/>
        <v>44361</v>
      </c>
      <c r="G47" s="306">
        <f>IF('HN TOPUPS April Sheet'!S35&lt;0,0,'HN TOPUPS April Sheet'!S35)</f>
        <v>16001.800948717948</v>
      </c>
      <c r="H47" s="124">
        <f t="shared" ca="1" si="1"/>
        <v>44361</v>
      </c>
      <c r="I47" s="125">
        <v>0</v>
      </c>
      <c r="J47" s="304" t="str">
        <f>LEFT('HN TOPUPS April Sheet'!D35,16)&amp;"."&amp;'HN TopUpPay'!E47</f>
        <v>Chalgrove Primar.2067.ARPs.I03.1.Jn21</v>
      </c>
      <c r="K47" s="120" t="b">
        <v>1</v>
      </c>
      <c r="L47" s="126" t="s">
        <v>3686</v>
      </c>
      <c r="M47" s="120" t="b">
        <v>1</v>
      </c>
      <c r="N47" s="120" t="s">
        <v>3687</v>
      </c>
      <c r="O47" s="307" t="str">
        <f>'HN TOPUPS April Sheet'!N35</f>
        <v>11432/543965</v>
      </c>
      <c r="P47" s="120" t="b">
        <v>1</v>
      </c>
      <c r="Q47" s="120" t="b">
        <v>1</v>
      </c>
      <c r="R47" s="120" t="b">
        <v>1</v>
      </c>
    </row>
    <row r="48" spans="1:18" x14ac:dyDescent="0.25">
      <c r="A48" s="117">
        <v>1</v>
      </c>
      <c r="B48" s="118">
        <v>2</v>
      </c>
      <c r="C48" s="303">
        <f>'HN TOPUPS April Sheet'!C36</f>
        <v>400065</v>
      </c>
      <c r="D48" s="120" t="b">
        <v>1</v>
      </c>
      <c r="E48" s="304" t="str">
        <f>'HN TOPUPS April Sheet'!M36&amp;"."&amp;'HN TopUpPay'!$C$5</f>
        <v>2067.EHCP.I03.2.Jn21</v>
      </c>
      <c r="F48" s="305">
        <f t="shared" ca="1" si="0"/>
        <v>44361</v>
      </c>
      <c r="G48" s="306">
        <f>IF('HN TOPUPS April Sheet'!S36&lt;0,0,'HN TOPUPS April Sheet'!S36)</f>
        <v>3975.0769230769233</v>
      </c>
      <c r="H48" s="124">
        <f t="shared" ca="1" si="1"/>
        <v>44361</v>
      </c>
      <c r="I48" s="125">
        <v>0</v>
      </c>
      <c r="J48" s="304" t="str">
        <f>LEFT('HN TOPUPS April Sheet'!D36,16)&amp;"."&amp;'HN TopUpPay'!E48</f>
        <v>Chalgrove Primar.2067.EHCP.I03.2.Jn21</v>
      </c>
      <c r="K48" s="120" t="b">
        <v>1</v>
      </c>
      <c r="L48" s="126" t="s">
        <v>3686</v>
      </c>
      <c r="M48" s="120" t="b">
        <v>1</v>
      </c>
      <c r="N48" s="120" t="s">
        <v>3687</v>
      </c>
      <c r="O48" s="307" t="str">
        <f>'HN TOPUPS April Sheet'!N36</f>
        <v>11431/543965</v>
      </c>
      <c r="P48" s="120" t="b">
        <v>1</v>
      </c>
      <c r="Q48" s="120" t="b">
        <v>1</v>
      </c>
      <c r="R48" s="120" t="b">
        <v>1</v>
      </c>
    </row>
    <row r="49" spans="1:18" x14ac:dyDescent="0.25">
      <c r="A49" s="117">
        <v>1</v>
      </c>
      <c r="B49" s="118">
        <v>2</v>
      </c>
      <c r="C49" s="303">
        <f>'HN TOPUPS April Sheet'!C37</f>
        <v>160141</v>
      </c>
      <c r="D49" s="120" t="b">
        <v>1</v>
      </c>
      <c r="E49" s="304" t="str">
        <f>'HN TOPUPS April Sheet'!M37&amp;"."&amp;'HN TopUpPay'!$C$5</f>
        <v>2010.ARPs.I03.1.Jn21</v>
      </c>
      <c r="F49" s="305">
        <f t="shared" ca="1" si="0"/>
        <v>44361</v>
      </c>
      <c r="G49" s="306">
        <f>IF('HN TOPUPS April Sheet'!S37&lt;0,0,'HN TOPUPS April Sheet'!S37)</f>
        <v>18425</v>
      </c>
      <c r="H49" s="124">
        <f t="shared" ca="1" si="1"/>
        <v>44361</v>
      </c>
      <c r="I49" s="125">
        <v>0</v>
      </c>
      <c r="J49" s="304" t="str">
        <f>LEFT('HN TOPUPS April Sheet'!D37,16)&amp;"."&amp;'HN TopUpPay'!E49</f>
        <v>Child's Hill Aca.2010.ARPs.I03.1.Jn21</v>
      </c>
      <c r="K49" s="120" t="b">
        <v>1</v>
      </c>
      <c r="L49" s="126" t="s">
        <v>3686</v>
      </c>
      <c r="M49" s="120" t="b">
        <v>1</v>
      </c>
      <c r="N49" s="120" t="s">
        <v>3687</v>
      </c>
      <c r="O49" s="307" t="str">
        <f>'HN TOPUPS April Sheet'!N37</f>
        <v>11422/516500</v>
      </c>
      <c r="P49" s="120" t="b">
        <v>1</v>
      </c>
      <c r="Q49" s="120" t="b">
        <v>1</v>
      </c>
      <c r="R49" s="120" t="b">
        <v>1</v>
      </c>
    </row>
    <row r="50" spans="1:18" x14ac:dyDescent="0.25">
      <c r="A50" s="117">
        <v>1</v>
      </c>
      <c r="B50" s="118">
        <v>2</v>
      </c>
      <c r="C50" s="303">
        <f>'HN TOPUPS April Sheet'!C38</f>
        <v>160141</v>
      </c>
      <c r="D50" s="120" t="b">
        <v>1</v>
      </c>
      <c r="E50" s="304" t="str">
        <f>'HN TOPUPS April Sheet'!M38&amp;"."&amp;'HN TopUpPay'!$C$5</f>
        <v>2010.EHCP.I03.2.Jn21</v>
      </c>
      <c r="F50" s="305">
        <f t="shared" ca="1" si="0"/>
        <v>44361</v>
      </c>
      <c r="G50" s="306">
        <f>IF('HN TOPUPS April Sheet'!S38&lt;0,0,'HN TOPUPS April Sheet'!S38)</f>
        <v>5051.5503333333336</v>
      </c>
      <c r="H50" s="124">
        <f t="shared" ca="1" si="1"/>
        <v>44361</v>
      </c>
      <c r="I50" s="125">
        <v>0</v>
      </c>
      <c r="J50" s="304" t="str">
        <f>LEFT('HN TOPUPS April Sheet'!D38,16)&amp;"."&amp;'HN TopUpPay'!E50</f>
        <v>Child's Hill Aca.2010.EHCP.I03.2.Jn21</v>
      </c>
      <c r="K50" s="120" t="b">
        <v>1</v>
      </c>
      <c r="L50" s="126" t="s">
        <v>3686</v>
      </c>
      <c r="M50" s="120" t="b">
        <v>1</v>
      </c>
      <c r="N50" s="120" t="s">
        <v>3687</v>
      </c>
      <c r="O50" s="307" t="str">
        <f>'HN TOPUPS April Sheet'!N38</f>
        <v>11443/516500</v>
      </c>
      <c r="P50" s="120" t="b">
        <v>1</v>
      </c>
      <c r="Q50" s="120" t="b">
        <v>1</v>
      </c>
      <c r="R50" s="120" t="b">
        <v>1</v>
      </c>
    </row>
    <row r="51" spans="1:18" x14ac:dyDescent="0.25">
      <c r="A51" s="117">
        <v>1</v>
      </c>
      <c r="B51" s="118">
        <v>2</v>
      </c>
      <c r="C51" s="303">
        <f>'HN TOPUPS April Sheet'!C39</f>
        <v>160141</v>
      </c>
      <c r="D51" s="120" t="b">
        <v>1</v>
      </c>
      <c r="E51" s="304" t="str">
        <f>'HN TOPUPS April Sheet'!M39&amp;"."&amp;'HN TopUpPay'!$C$5</f>
        <v>2010.SEN I.I03.3.Jn21</v>
      </c>
      <c r="F51" s="305">
        <f t="shared" ca="1" si="0"/>
        <v>44361</v>
      </c>
      <c r="G51" s="306">
        <f>IF('HN TOPUPS April Sheet'!S39&lt;0,0,'HN TOPUPS April Sheet'!S39)</f>
        <v>549.08749999999998</v>
      </c>
      <c r="H51" s="124">
        <f t="shared" ca="1" si="1"/>
        <v>44361</v>
      </c>
      <c r="I51" s="125">
        <v>0</v>
      </c>
      <c r="J51" s="304" t="str">
        <f>LEFT('HN TOPUPS April Sheet'!D39,16)&amp;"."&amp;'HN TopUpPay'!E51</f>
        <v>Child's Hill Aca.2010.SEN I.I03.3.Jn21</v>
      </c>
      <c r="K51" s="120" t="b">
        <v>1</v>
      </c>
      <c r="L51" s="126" t="s">
        <v>3686</v>
      </c>
      <c r="M51" s="120" t="b">
        <v>1</v>
      </c>
      <c r="N51" s="120" t="s">
        <v>3687</v>
      </c>
      <c r="O51" s="307" t="str">
        <f>'HN TOPUPS April Sheet'!N39</f>
        <v>10265/516500</v>
      </c>
      <c r="P51" s="120" t="b">
        <v>1</v>
      </c>
      <c r="Q51" s="120" t="b">
        <v>1</v>
      </c>
      <c r="R51" s="120" t="b">
        <v>1</v>
      </c>
    </row>
    <row r="52" spans="1:18" x14ac:dyDescent="0.25">
      <c r="A52" s="117">
        <v>1</v>
      </c>
      <c r="B52" s="118">
        <v>2</v>
      </c>
      <c r="C52" s="303">
        <f>'HN TOPUPS April Sheet'!C40</f>
        <v>400039</v>
      </c>
      <c r="D52" s="120" t="b">
        <v>1</v>
      </c>
      <c r="E52" s="304" t="str">
        <f>'HN TOPUPS April Sheet'!M40&amp;"."&amp;'HN TopUpPay'!$C$5</f>
        <v>3302.EHCP.I03.1.Jn21</v>
      </c>
      <c r="F52" s="305">
        <f t="shared" ca="1" si="0"/>
        <v>44361</v>
      </c>
      <c r="G52" s="306">
        <f>IF('HN TOPUPS April Sheet'!S40&lt;0,0,'HN TOPUPS April Sheet'!S40)</f>
        <v>5478.7692307692305</v>
      </c>
      <c r="H52" s="124">
        <f t="shared" ca="1" si="1"/>
        <v>44361</v>
      </c>
      <c r="I52" s="125">
        <v>0</v>
      </c>
      <c r="J52" s="304" t="str">
        <f>LEFT('HN TOPUPS April Sheet'!D40,16)&amp;"."&amp;'HN TopUpPay'!E52</f>
        <v>Christ Church CE.3302.EHCP.I03.1.Jn21</v>
      </c>
      <c r="K52" s="120" t="b">
        <v>1</v>
      </c>
      <c r="L52" s="126" t="s">
        <v>3686</v>
      </c>
      <c r="M52" s="120" t="b">
        <v>1</v>
      </c>
      <c r="N52" s="120" t="s">
        <v>3687</v>
      </c>
      <c r="O52" s="307" t="str">
        <f>'HN TOPUPS April Sheet'!N40</f>
        <v>11431/543965</v>
      </c>
      <c r="P52" s="120" t="b">
        <v>1</v>
      </c>
      <c r="Q52" s="120" t="b">
        <v>1</v>
      </c>
      <c r="R52" s="120" t="b">
        <v>1</v>
      </c>
    </row>
    <row r="53" spans="1:18" x14ac:dyDescent="0.25">
      <c r="A53" s="117">
        <v>1</v>
      </c>
      <c r="B53" s="118">
        <v>2</v>
      </c>
      <c r="C53" s="303">
        <f>'HN TOPUPS April Sheet'!C41</f>
        <v>144389</v>
      </c>
      <c r="D53" s="120" t="b">
        <v>1</v>
      </c>
      <c r="E53" s="304" t="str">
        <f>'HN TOPUPS April Sheet'!M41&amp;"."&amp;'HN TopUpPay'!$C$5</f>
        <v>4211.EHCP.I03.1.Jn21</v>
      </c>
      <c r="F53" s="305">
        <f t="shared" ca="1" si="0"/>
        <v>44361</v>
      </c>
      <c r="G53" s="306">
        <f>IF('HN TOPUPS April Sheet'!S41&lt;0,0,'HN TOPUPS April Sheet'!S41)</f>
        <v>10514.583333333334</v>
      </c>
      <c r="H53" s="124">
        <f t="shared" ca="1" si="1"/>
        <v>44361</v>
      </c>
      <c r="I53" s="125">
        <v>0</v>
      </c>
      <c r="J53" s="304" t="str">
        <f>LEFT('HN TOPUPS April Sheet'!D41,16)&amp;"."&amp;'HN TopUpPay'!E53</f>
        <v>Christ's College.4211.EHCP.I03.1.Jn21</v>
      </c>
      <c r="K53" s="120" t="b">
        <v>1</v>
      </c>
      <c r="L53" s="126" t="s">
        <v>3686</v>
      </c>
      <c r="M53" s="120" t="b">
        <v>1</v>
      </c>
      <c r="N53" s="120" t="s">
        <v>3687</v>
      </c>
      <c r="O53" s="307" t="str">
        <f>'HN TOPUPS April Sheet'!N41</f>
        <v>11442/516500</v>
      </c>
      <c r="P53" s="120" t="b">
        <v>1</v>
      </c>
      <c r="Q53" s="120" t="b">
        <v>1</v>
      </c>
      <c r="R53" s="120" t="b">
        <v>1</v>
      </c>
    </row>
    <row r="54" spans="1:18" x14ac:dyDescent="0.25">
      <c r="A54" s="117">
        <v>1</v>
      </c>
      <c r="B54" s="118">
        <v>2</v>
      </c>
      <c r="C54" s="303">
        <f>'HN TOPUPS April Sheet'!C42</f>
        <v>400020</v>
      </c>
      <c r="D54" s="120" t="b">
        <v>1</v>
      </c>
      <c r="E54" s="304" t="str">
        <f>'HN TOPUPS April Sheet'!M42&amp;"."&amp;'HN TopUpPay'!$C$5</f>
        <v>2011.EHCP.I03.1.Jn21</v>
      </c>
      <c r="F54" s="305">
        <f t="shared" ca="1" si="0"/>
        <v>44361</v>
      </c>
      <c r="G54" s="306">
        <f>IF('HN TOPUPS April Sheet'!S42&lt;0,0,'HN TOPUPS April Sheet'!S42)</f>
        <v>1690.7692307692305</v>
      </c>
      <c r="H54" s="124">
        <f t="shared" ca="1" si="1"/>
        <v>44361</v>
      </c>
      <c r="I54" s="125">
        <v>0</v>
      </c>
      <c r="J54" s="304" t="str">
        <f>LEFT('HN TOPUPS April Sheet'!D42,16)&amp;"."&amp;'HN TopUpPay'!E54</f>
        <v>Church Hill Prim.2011.EHCP.I03.1.Jn21</v>
      </c>
      <c r="K54" s="120" t="b">
        <v>1</v>
      </c>
      <c r="L54" s="126" t="s">
        <v>3686</v>
      </c>
      <c r="M54" s="120" t="b">
        <v>1</v>
      </c>
      <c r="N54" s="120" t="s">
        <v>3687</v>
      </c>
      <c r="O54" s="307" t="str">
        <f>'HN TOPUPS April Sheet'!N42</f>
        <v>11431/543965</v>
      </c>
      <c r="P54" s="120" t="b">
        <v>1</v>
      </c>
      <c r="Q54" s="120" t="b">
        <v>1</v>
      </c>
      <c r="R54" s="120" t="b">
        <v>1</v>
      </c>
    </row>
    <row r="55" spans="1:18" x14ac:dyDescent="0.25">
      <c r="A55" s="117">
        <v>1</v>
      </c>
      <c r="B55" s="118">
        <v>2</v>
      </c>
      <c r="C55" s="303">
        <f>'HN TOPUPS April Sheet'!C43</f>
        <v>156151</v>
      </c>
      <c r="D55" s="120" t="b">
        <v>1</v>
      </c>
      <c r="E55" s="304" t="str">
        <f>'HN TOPUPS April Sheet'!M43&amp;"."&amp;'HN TopUpPay'!$C$5</f>
        <v>3522.ARPs.I03.1.Jn21</v>
      </c>
      <c r="F55" s="305">
        <f t="shared" ca="1" si="0"/>
        <v>44361</v>
      </c>
      <c r="G55" s="306">
        <f>IF('HN TOPUPS April Sheet'!S43&lt;0,0,'HN TOPUPS April Sheet'!S43)</f>
        <v>17819.87361111111</v>
      </c>
      <c r="H55" s="124">
        <f t="shared" ca="1" si="1"/>
        <v>44361</v>
      </c>
      <c r="I55" s="125">
        <v>0</v>
      </c>
      <c r="J55" s="304" t="str">
        <f>LEFT('HN TOPUPS April Sheet'!D43,16)&amp;"."&amp;'HN TopUpPay'!E55</f>
        <v>Claremont Academ.3522.ARPs.I03.1.Jn21</v>
      </c>
      <c r="K55" s="120" t="b">
        <v>1</v>
      </c>
      <c r="L55" s="126" t="s">
        <v>3686</v>
      </c>
      <c r="M55" s="120" t="b">
        <v>1</v>
      </c>
      <c r="N55" s="120" t="s">
        <v>3687</v>
      </c>
      <c r="O55" s="307" t="str">
        <f>'HN TOPUPS April Sheet'!N43</f>
        <v>11422/516500</v>
      </c>
      <c r="P55" s="120" t="b">
        <v>1</v>
      </c>
      <c r="Q55" s="120" t="b">
        <v>1</v>
      </c>
      <c r="R55" s="120" t="b">
        <v>1</v>
      </c>
    </row>
    <row r="56" spans="1:18" x14ac:dyDescent="0.25">
      <c r="A56" s="117">
        <v>1</v>
      </c>
      <c r="B56" s="118">
        <v>2</v>
      </c>
      <c r="C56" s="303">
        <f>'HN TOPUPS April Sheet'!C44</f>
        <v>156151</v>
      </c>
      <c r="D56" s="120" t="b">
        <v>1</v>
      </c>
      <c r="E56" s="304" t="str">
        <f>'HN TOPUPS April Sheet'!M44&amp;"."&amp;'HN TopUpPay'!$C$5</f>
        <v>3522.EHCP.I03.2.Jn21</v>
      </c>
      <c r="F56" s="305">
        <f t="shared" ca="1" si="0"/>
        <v>44361</v>
      </c>
      <c r="G56" s="306">
        <f>IF('HN TOPUPS April Sheet'!S44&lt;0,0,'HN TOPUPS April Sheet'!S44)</f>
        <v>4265.884</v>
      </c>
      <c r="H56" s="124">
        <f t="shared" ca="1" si="1"/>
        <v>44361</v>
      </c>
      <c r="I56" s="125">
        <v>0</v>
      </c>
      <c r="J56" s="304" t="str">
        <f>LEFT('HN TOPUPS April Sheet'!D44,16)&amp;"."&amp;'HN TopUpPay'!E56</f>
        <v>Claremont Academ.3522.EHCP.I03.2.Jn21</v>
      </c>
      <c r="K56" s="120" t="b">
        <v>1</v>
      </c>
      <c r="L56" s="126" t="s">
        <v>3686</v>
      </c>
      <c r="M56" s="120" t="b">
        <v>1</v>
      </c>
      <c r="N56" s="120" t="s">
        <v>3687</v>
      </c>
      <c r="O56" s="307" t="str">
        <f>'HN TOPUPS April Sheet'!N44</f>
        <v>11443/516500</v>
      </c>
      <c r="P56" s="120" t="b">
        <v>1</v>
      </c>
      <c r="Q56" s="120" t="b">
        <v>1</v>
      </c>
      <c r="R56" s="120" t="b">
        <v>1</v>
      </c>
    </row>
    <row r="57" spans="1:18" x14ac:dyDescent="0.25">
      <c r="A57" s="117">
        <v>1</v>
      </c>
      <c r="B57" s="118">
        <v>2</v>
      </c>
      <c r="C57" s="303">
        <f>'HN TOPUPS April Sheet'!C45</f>
        <v>400050</v>
      </c>
      <c r="D57" s="120" t="b">
        <v>1</v>
      </c>
      <c r="E57" s="304" t="str">
        <f>'HN TOPUPS April Sheet'!M45&amp;"."&amp;'HN TopUpPay'!$C$5</f>
        <v>2014.ARPs.I03.1.Jn21</v>
      </c>
      <c r="F57" s="305">
        <f t="shared" ca="1" si="0"/>
        <v>44361</v>
      </c>
      <c r="G57" s="306">
        <f>IF('HN TOPUPS April Sheet'!S45&lt;0,0,'HN TOPUPS April Sheet'!S45)</f>
        <v>10360.759307692306</v>
      </c>
      <c r="H57" s="124">
        <f t="shared" ca="1" si="1"/>
        <v>44361</v>
      </c>
      <c r="I57" s="125">
        <v>0</v>
      </c>
      <c r="J57" s="304" t="str">
        <f>LEFT('HN TOPUPS April Sheet'!D45,16)&amp;"."&amp;'HN TopUpPay'!E57</f>
        <v>Colindale School.2014.ARPs.I03.1.Jn21</v>
      </c>
      <c r="K57" s="120" t="b">
        <v>1</v>
      </c>
      <c r="L57" s="126" t="s">
        <v>3686</v>
      </c>
      <c r="M57" s="120" t="b">
        <v>1</v>
      </c>
      <c r="N57" s="120" t="s">
        <v>3687</v>
      </c>
      <c r="O57" s="307" t="str">
        <f>'HN TOPUPS April Sheet'!N45</f>
        <v>11432/543965</v>
      </c>
      <c r="P57" s="120" t="b">
        <v>1</v>
      </c>
      <c r="Q57" s="120" t="b">
        <v>1</v>
      </c>
      <c r="R57" s="120" t="b">
        <v>1</v>
      </c>
    </row>
    <row r="58" spans="1:18" x14ac:dyDescent="0.25">
      <c r="A58" s="117">
        <v>1</v>
      </c>
      <c r="B58" s="118">
        <v>2</v>
      </c>
      <c r="C58" s="303">
        <f>'HN TOPUPS April Sheet'!C46</f>
        <v>400050</v>
      </c>
      <c r="D58" s="120" t="b">
        <v>1</v>
      </c>
      <c r="E58" s="304" t="str">
        <f>'HN TOPUPS April Sheet'!M46&amp;"."&amp;'HN TopUpPay'!$C$5</f>
        <v>2014.EHCP.I03.2.Jn21</v>
      </c>
      <c r="F58" s="305">
        <f t="shared" ca="1" si="0"/>
        <v>44361</v>
      </c>
      <c r="G58" s="306">
        <f>IF('HN TOPUPS April Sheet'!S46&lt;0,0,'HN TOPUPS April Sheet'!S46)</f>
        <v>9584.8967692307688</v>
      </c>
      <c r="H58" s="124">
        <f t="shared" ca="1" si="1"/>
        <v>44361</v>
      </c>
      <c r="I58" s="125">
        <v>0</v>
      </c>
      <c r="J58" s="304" t="str">
        <f>LEFT('HN TOPUPS April Sheet'!D46,16)&amp;"."&amp;'HN TopUpPay'!E58</f>
        <v>Colindale School.2014.EHCP.I03.2.Jn21</v>
      </c>
      <c r="K58" s="120" t="b">
        <v>1</v>
      </c>
      <c r="L58" s="126" t="s">
        <v>3686</v>
      </c>
      <c r="M58" s="120" t="b">
        <v>1</v>
      </c>
      <c r="N58" s="120" t="s">
        <v>3687</v>
      </c>
      <c r="O58" s="307" t="str">
        <f>'HN TOPUPS April Sheet'!N46</f>
        <v>11431/543965</v>
      </c>
      <c r="P58" s="120" t="b">
        <v>1</v>
      </c>
      <c r="Q58" s="120" t="b">
        <v>1</v>
      </c>
      <c r="R58" s="120" t="b">
        <v>1</v>
      </c>
    </row>
    <row r="59" spans="1:18" x14ac:dyDescent="0.25">
      <c r="A59" s="117">
        <v>1</v>
      </c>
      <c r="B59" s="118">
        <v>2</v>
      </c>
      <c r="C59" s="303">
        <f>'HN TOPUPS April Sheet'!C47</f>
        <v>140894</v>
      </c>
      <c r="D59" s="120" t="b">
        <v>1</v>
      </c>
      <c r="E59" s="304" t="str">
        <f>'HN TOPUPS April Sheet'!M47&amp;"."&amp;'HN TopUpPay'!$C$5</f>
        <v>4215.EHCP.I03.1.Jn21</v>
      </c>
      <c r="F59" s="305">
        <f t="shared" ca="1" si="0"/>
        <v>44361</v>
      </c>
      <c r="G59" s="306">
        <f>IF('HN TOPUPS April Sheet'!S47&lt;0,0,'HN TOPUPS April Sheet'!S47)</f>
        <v>23706.833333333336</v>
      </c>
      <c r="H59" s="124">
        <f t="shared" ca="1" si="1"/>
        <v>44361</v>
      </c>
      <c r="I59" s="125">
        <v>0</v>
      </c>
      <c r="J59" s="304" t="str">
        <f>LEFT('HN TOPUPS April Sheet'!D47,16)&amp;"."&amp;'HN TopUpPay'!E59</f>
        <v>Compton School.4215.EHCP.I03.1.Jn21</v>
      </c>
      <c r="K59" s="120" t="b">
        <v>1</v>
      </c>
      <c r="L59" s="126" t="s">
        <v>3686</v>
      </c>
      <c r="M59" s="120" t="b">
        <v>1</v>
      </c>
      <c r="N59" s="120" t="s">
        <v>3687</v>
      </c>
      <c r="O59" s="307" t="str">
        <f>'HN TOPUPS April Sheet'!N47</f>
        <v>11442/516500</v>
      </c>
      <c r="P59" s="120" t="b">
        <v>1</v>
      </c>
      <c r="Q59" s="120" t="b">
        <v>1</v>
      </c>
      <c r="R59" s="120" t="b">
        <v>1</v>
      </c>
    </row>
    <row r="60" spans="1:18" x14ac:dyDescent="0.25">
      <c r="A60" s="117">
        <v>1</v>
      </c>
      <c r="B60" s="118">
        <v>2</v>
      </c>
      <c r="C60" s="303">
        <f>'HN TOPUPS April Sheet'!C48</f>
        <v>400059</v>
      </c>
      <c r="D60" s="120" t="b">
        <v>1</v>
      </c>
      <c r="E60" s="304" t="str">
        <f>'HN TOPUPS April Sheet'!M48&amp;"."&amp;'HN TopUpPay'!$C$5</f>
        <v>2015.ARPs.I03.1.Jn21</v>
      </c>
      <c r="F60" s="305">
        <f t="shared" ca="1" si="0"/>
        <v>44361</v>
      </c>
      <c r="G60" s="306">
        <f>IF('HN TOPUPS April Sheet'!S48&lt;0,0,'HN TOPUPS April Sheet'!S48)</f>
        <v>11834.461538461537</v>
      </c>
      <c r="H60" s="124">
        <f t="shared" ca="1" si="1"/>
        <v>44361</v>
      </c>
      <c r="I60" s="125">
        <v>0</v>
      </c>
      <c r="J60" s="304" t="str">
        <f>LEFT('HN TOPUPS April Sheet'!D48,16)&amp;"."&amp;'HN TopUpPay'!E60</f>
        <v>Coppetts Wood.2015.ARPs.I03.1.Jn21</v>
      </c>
      <c r="K60" s="120" t="b">
        <v>1</v>
      </c>
      <c r="L60" s="126" t="s">
        <v>3686</v>
      </c>
      <c r="M60" s="120" t="b">
        <v>1</v>
      </c>
      <c r="N60" s="120" t="s">
        <v>3687</v>
      </c>
      <c r="O60" s="307" t="str">
        <f>'HN TOPUPS April Sheet'!N48</f>
        <v>11432/543965</v>
      </c>
      <c r="P60" s="120" t="b">
        <v>1</v>
      </c>
      <c r="Q60" s="120" t="b">
        <v>1</v>
      </c>
      <c r="R60" s="120" t="b">
        <v>1</v>
      </c>
    </row>
    <row r="61" spans="1:18" x14ac:dyDescent="0.25">
      <c r="A61" s="117">
        <v>1</v>
      </c>
      <c r="B61" s="118">
        <v>2</v>
      </c>
      <c r="C61" s="303">
        <f>'HN TOPUPS April Sheet'!C49</f>
        <v>400059</v>
      </c>
      <c r="D61" s="120" t="b">
        <v>1</v>
      </c>
      <c r="E61" s="304" t="str">
        <f>'HN TOPUPS April Sheet'!M49&amp;"."&amp;'HN TopUpPay'!$C$5</f>
        <v>2015.EHCP.I03.2.Jn21</v>
      </c>
      <c r="F61" s="305">
        <f t="shared" ca="1" si="0"/>
        <v>44361</v>
      </c>
      <c r="G61" s="306">
        <f>IF('HN TOPUPS April Sheet'!S49&lt;0,0,'HN TOPUPS April Sheet'!S49)</f>
        <v>5126.0275384615388</v>
      </c>
      <c r="H61" s="124">
        <f t="shared" ca="1" si="1"/>
        <v>44361</v>
      </c>
      <c r="I61" s="125">
        <v>0</v>
      </c>
      <c r="J61" s="304" t="str">
        <f>LEFT('HN TOPUPS April Sheet'!D49,16)&amp;"."&amp;'HN TopUpPay'!E61</f>
        <v>Coppetts Wood.2015.EHCP.I03.2.Jn21</v>
      </c>
      <c r="K61" s="120" t="b">
        <v>1</v>
      </c>
      <c r="L61" s="126" t="s">
        <v>3686</v>
      </c>
      <c r="M61" s="120" t="b">
        <v>1</v>
      </c>
      <c r="N61" s="120" t="s">
        <v>3687</v>
      </c>
      <c r="O61" s="307" t="str">
        <f>'HN TOPUPS April Sheet'!N49</f>
        <v>11431/543965</v>
      </c>
      <c r="P61" s="120" t="b">
        <v>1</v>
      </c>
      <c r="Q61" s="120" t="b">
        <v>1</v>
      </c>
      <c r="R61" s="120" t="b">
        <v>1</v>
      </c>
    </row>
    <row r="62" spans="1:18" x14ac:dyDescent="0.25">
      <c r="A62" s="117">
        <v>1</v>
      </c>
      <c r="B62" s="118">
        <v>2</v>
      </c>
      <c r="C62" s="303">
        <f>'HN TOPUPS April Sheet'!C50</f>
        <v>400059</v>
      </c>
      <c r="D62" s="120" t="b">
        <v>1</v>
      </c>
      <c r="E62" s="304" t="str">
        <f>'HN TOPUPS April Sheet'!M50&amp;"."&amp;'HN TopUpPay'!$C$5</f>
        <v>2015.EHCP.I03.3.Jn21</v>
      </c>
      <c r="F62" s="305">
        <f t="shared" ca="1" si="0"/>
        <v>44361</v>
      </c>
      <c r="G62" s="306">
        <f>IF('HN TOPUPS April Sheet'!S50&lt;0,0,'HN TOPUPS April Sheet'!S50)</f>
        <v>475.73153846153843</v>
      </c>
      <c r="H62" s="124">
        <f t="shared" ca="1" si="1"/>
        <v>44361</v>
      </c>
      <c r="I62" s="125">
        <v>0</v>
      </c>
      <c r="J62" s="304" t="str">
        <f>LEFT('HN TOPUPS April Sheet'!D50,16)&amp;"."&amp;'HN TopUpPay'!E62</f>
        <v>Coppetts Wood.2015.EHCP.I03.3.Jn21</v>
      </c>
      <c r="K62" s="120" t="b">
        <v>1</v>
      </c>
      <c r="L62" s="126" t="s">
        <v>3686</v>
      </c>
      <c r="M62" s="120" t="b">
        <v>1</v>
      </c>
      <c r="N62" s="120" t="s">
        <v>3687</v>
      </c>
      <c r="O62" s="307" t="str">
        <f>'HN TOPUPS April Sheet'!N50</f>
        <v>11436/543965</v>
      </c>
      <c r="P62" s="120" t="b">
        <v>1</v>
      </c>
      <c r="Q62" s="120" t="b">
        <v>1</v>
      </c>
      <c r="R62" s="120" t="b">
        <v>1</v>
      </c>
    </row>
    <row r="63" spans="1:18" x14ac:dyDescent="0.25">
      <c r="A63" s="117">
        <v>1</v>
      </c>
      <c r="B63" s="118">
        <v>2</v>
      </c>
      <c r="C63" s="303">
        <f>'HN TOPUPS April Sheet'!C51</f>
        <v>148020</v>
      </c>
      <c r="D63" s="120" t="b">
        <v>1</v>
      </c>
      <c r="E63" s="304" t="str">
        <f>'HN TOPUPS April Sheet'!M51&amp;"."&amp;'HN TopUpPay'!$C$5</f>
        <v>4210.EHCP.I03.1.Jn21</v>
      </c>
      <c r="F63" s="305">
        <f t="shared" ca="1" si="0"/>
        <v>44361</v>
      </c>
      <c r="G63" s="306">
        <f>IF('HN TOPUPS April Sheet'!S51&lt;0,0,'HN TOPUPS April Sheet'!S51)</f>
        <v>8207.4166666666679</v>
      </c>
      <c r="H63" s="124">
        <f t="shared" ca="1" si="1"/>
        <v>44361</v>
      </c>
      <c r="I63" s="125">
        <v>0</v>
      </c>
      <c r="J63" s="304" t="str">
        <f>LEFT('HN TOPUPS April Sheet'!D51,16)&amp;"."&amp;'HN TopUpPay'!E63</f>
        <v>Copthall School.4210.EHCP.I03.1.Jn21</v>
      </c>
      <c r="K63" s="120" t="b">
        <v>1</v>
      </c>
      <c r="L63" s="126" t="s">
        <v>3686</v>
      </c>
      <c r="M63" s="120" t="b">
        <v>1</v>
      </c>
      <c r="N63" s="120" t="s">
        <v>3687</v>
      </c>
      <c r="O63" s="307" t="str">
        <f>'HN TOPUPS April Sheet'!N51</f>
        <v>11442/516500</v>
      </c>
      <c r="P63" s="120" t="b">
        <v>1</v>
      </c>
      <c r="Q63" s="120" t="b">
        <v>1</v>
      </c>
      <c r="R63" s="120" t="b">
        <v>1</v>
      </c>
    </row>
    <row r="64" spans="1:18" x14ac:dyDescent="0.25">
      <c r="A64" s="117">
        <v>1</v>
      </c>
      <c r="B64" s="118">
        <v>2</v>
      </c>
      <c r="C64" s="303">
        <f>'HN TOPUPS April Sheet'!C52</f>
        <v>400049</v>
      </c>
      <c r="D64" s="120" t="b">
        <v>1</v>
      </c>
      <c r="E64" s="304" t="str">
        <f>'HN TOPUPS April Sheet'!M52&amp;"."&amp;'HN TopUpPay'!$C$5</f>
        <v>2016.EHCP.I03.1.Jn21</v>
      </c>
      <c r="F64" s="305">
        <f t="shared" ca="1" si="0"/>
        <v>44361</v>
      </c>
      <c r="G64" s="306">
        <f>IF('HN TOPUPS April Sheet'!S52&lt;0,0,'HN TOPUPS April Sheet'!S52)</f>
        <v>4885.1538461538457</v>
      </c>
      <c r="H64" s="124">
        <f t="shared" ca="1" si="1"/>
        <v>44361</v>
      </c>
      <c r="I64" s="125">
        <v>0</v>
      </c>
      <c r="J64" s="304" t="str">
        <f>LEFT('HN TOPUPS April Sheet'!D52,16)&amp;"."&amp;'HN TopUpPay'!E64</f>
        <v>Courtland School.2016.EHCP.I03.1.Jn21</v>
      </c>
      <c r="K64" s="120" t="b">
        <v>1</v>
      </c>
      <c r="L64" s="126" t="s">
        <v>3686</v>
      </c>
      <c r="M64" s="120" t="b">
        <v>1</v>
      </c>
      <c r="N64" s="120" t="s">
        <v>3687</v>
      </c>
      <c r="O64" s="307" t="str">
        <f>'HN TOPUPS April Sheet'!N52</f>
        <v>11431/543965</v>
      </c>
      <c r="P64" s="120" t="b">
        <v>1</v>
      </c>
      <c r="Q64" s="120" t="b">
        <v>1</v>
      </c>
      <c r="R64" s="120" t="b">
        <v>1</v>
      </c>
    </row>
    <row r="65" spans="1:18" x14ac:dyDescent="0.25">
      <c r="A65" s="117">
        <v>1</v>
      </c>
      <c r="B65" s="118">
        <v>2</v>
      </c>
      <c r="C65" s="303">
        <f>'HN TOPUPS April Sheet'!C53</f>
        <v>400080</v>
      </c>
      <c r="D65" s="120" t="b">
        <v>1</v>
      </c>
      <c r="E65" s="304" t="str">
        <f>'HN TOPUPS April Sheet'!M53&amp;"."&amp;'HN TopUpPay'!$C$5</f>
        <v>2017.EHCP.I03.1.Jn21</v>
      </c>
      <c r="F65" s="305">
        <f t="shared" ca="1" si="0"/>
        <v>44361</v>
      </c>
      <c r="G65" s="306">
        <f>IF('HN TOPUPS April Sheet'!S53&lt;0,0,'HN TOPUPS April Sheet'!S53)</f>
        <v>5300.0063846153844</v>
      </c>
      <c r="H65" s="124">
        <f t="shared" ca="1" si="1"/>
        <v>44361</v>
      </c>
      <c r="I65" s="125">
        <v>0</v>
      </c>
      <c r="J65" s="304" t="str">
        <f>LEFT('HN TOPUPS April Sheet'!D53,16)&amp;"."&amp;'HN TopUpPay'!E65</f>
        <v>Cromer Road Prim.2017.EHCP.I03.1.Jn21</v>
      </c>
      <c r="K65" s="120" t="b">
        <v>1</v>
      </c>
      <c r="L65" s="126" t="s">
        <v>3686</v>
      </c>
      <c r="M65" s="120" t="b">
        <v>1</v>
      </c>
      <c r="N65" s="120" t="s">
        <v>3687</v>
      </c>
      <c r="O65" s="307" t="str">
        <f>'HN TOPUPS April Sheet'!N53</f>
        <v>11431/543965</v>
      </c>
      <c r="P65" s="120" t="b">
        <v>1</v>
      </c>
      <c r="Q65" s="120" t="b">
        <v>1</v>
      </c>
      <c r="R65" s="120" t="b">
        <v>1</v>
      </c>
    </row>
    <row r="66" spans="1:18" x14ac:dyDescent="0.25">
      <c r="A66" s="117">
        <v>1</v>
      </c>
      <c r="B66" s="118">
        <v>2</v>
      </c>
      <c r="C66" s="303">
        <f>'HN TOPUPS April Sheet'!C54</f>
        <v>400105</v>
      </c>
      <c r="D66" s="120" t="b">
        <v>1</v>
      </c>
      <c r="E66" s="304" t="str">
        <f>'HN TOPUPS April Sheet'!M54&amp;"."&amp;'HN TopUpPay'!$C$5</f>
        <v>2073.EHCP.I03.1.Jn21</v>
      </c>
      <c r="F66" s="305">
        <f t="shared" ca="1" si="0"/>
        <v>44361</v>
      </c>
      <c r="G66" s="306">
        <f>IF('HN TOPUPS April Sheet'!S54&lt;0,0,'HN TOPUPS April Sheet'!S54)</f>
        <v>21612.131076923077</v>
      </c>
      <c r="H66" s="124">
        <f t="shared" ca="1" si="1"/>
        <v>44361</v>
      </c>
      <c r="I66" s="125">
        <v>0</v>
      </c>
      <c r="J66" s="304" t="str">
        <f>LEFT('HN TOPUPS April Sheet'!D54,16)&amp;"."&amp;'HN TopUpPay'!E66</f>
        <v>Danegrove JMI Sc.2073.EHCP.I03.1.Jn21</v>
      </c>
      <c r="K66" s="120" t="b">
        <v>1</v>
      </c>
      <c r="L66" s="126" t="s">
        <v>3686</v>
      </c>
      <c r="M66" s="120" t="b">
        <v>1</v>
      </c>
      <c r="N66" s="120" t="s">
        <v>3687</v>
      </c>
      <c r="O66" s="307" t="str">
        <f>'HN TOPUPS April Sheet'!N54</f>
        <v>11431/543965</v>
      </c>
      <c r="P66" s="120" t="b">
        <v>1</v>
      </c>
      <c r="Q66" s="120" t="b">
        <v>1</v>
      </c>
      <c r="R66" s="120" t="b">
        <v>1</v>
      </c>
    </row>
    <row r="67" spans="1:18" x14ac:dyDescent="0.25">
      <c r="A67" s="117">
        <v>1</v>
      </c>
      <c r="B67" s="118">
        <v>2</v>
      </c>
      <c r="C67" s="303">
        <f>'HN TOPUPS April Sheet'!C55</f>
        <v>400036</v>
      </c>
      <c r="D67" s="120" t="b">
        <v>1</v>
      </c>
      <c r="E67" s="304" t="str">
        <f>'HN TOPUPS April Sheet'!M55&amp;"."&amp;'HN TopUpPay'!$C$5</f>
        <v>2019.EHCP.I03.1.Jn21</v>
      </c>
      <c r="F67" s="305">
        <f t="shared" ca="1" si="0"/>
        <v>44361</v>
      </c>
      <c r="G67" s="306">
        <f>IF('HN TOPUPS April Sheet'!S55&lt;0,0,'HN TOPUPS April Sheet'!S55)</f>
        <v>6291.6923076923076</v>
      </c>
      <c r="H67" s="124">
        <f t="shared" ca="1" si="1"/>
        <v>44361</v>
      </c>
      <c r="I67" s="125">
        <v>0</v>
      </c>
      <c r="J67" s="304" t="str">
        <f>LEFT('HN TOPUPS April Sheet'!D55,16)&amp;"."&amp;'HN TopUpPay'!E67</f>
        <v>Deansbrook Infan.2019.EHCP.I03.1.Jn21</v>
      </c>
      <c r="K67" s="120" t="b">
        <v>1</v>
      </c>
      <c r="L67" s="126" t="s">
        <v>3686</v>
      </c>
      <c r="M67" s="120" t="b">
        <v>1</v>
      </c>
      <c r="N67" s="120" t="s">
        <v>3687</v>
      </c>
      <c r="O67" s="307" t="str">
        <f>'HN TOPUPS April Sheet'!N55</f>
        <v>11431/543965</v>
      </c>
      <c r="P67" s="120" t="b">
        <v>1</v>
      </c>
      <c r="Q67" s="120" t="b">
        <v>1</v>
      </c>
      <c r="R67" s="120" t="b">
        <v>1</v>
      </c>
    </row>
    <row r="68" spans="1:18" x14ac:dyDescent="0.25">
      <c r="A68" s="117">
        <v>1</v>
      </c>
      <c r="B68" s="118">
        <v>2</v>
      </c>
      <c r="C68" s="303">
        <f>'HN TOPUPS April Sheet'!C56</f>
        <v>400036</v>
      </c>
      <c r="D68" s="120" t="b">
        <v>1</v>
      </c>
      <c r="E68" s="304" t="str">
        <f>'HN TOPUPS April Sheet'!M56&amp;"."&amp;'HN TopUpPay'!$C$5</f>
        <v>2019.SEN I.I03.2.Jn21</v>
      </c>
      <c r="F68" s="305">
        <f t="shared" ca="1" si="0"/>
        <v>44361</v>
      </c>
      <c r="G68" s="306">
        <f>IF('HN TOPUPS April Sheet'!S56&lt;0,0,'HN TOPUPS April Sheet'!S56)</f>
        <v>375.1</v>
      </c>
      <c r="H68" s="124">
        <f t="shared" ca="1" si="1"/>
        <v>44361</v>
      </c>
      <c r="I68" s="125">
        <v>0</v>
      </c>
      <c r="J68" s="304" t="str">
        <f>LEFT('HN TOPUPS April Sheet'!D56,16)&amp;"."&amp;'HN TopUpPay'!E68</f>
        <v>Deansbrook Infan.2019.SEN I.I03.2.Jn21</v>
      </c>
      <c r="K68" s="120" t="b">
        <v>1</v>
      </c>
      <c r="L68" s="126" t="s">
        <v>3686</v>
      </c>
      <c r="M68" s="120" t="b">
        <v>1</v>
      </c>
      <c r="N68" s="120" t="s">
        <v>3687</v>
      </c>
      <c r="O68" s="307" t="str">
        <f>'HN TOPUPS April Sheet'!N56</f>
        <v>10265/543965</v>
      </c>
      <c r="P68" s="120" t="b">
        <v>1</v>
      </c>
      <c r="Q68" s="120" t="b">
        <v>1</v>
      </c>
      <c r="R68" s="120" t="b">
        <v>1</v>
      </c>
    </row>
    <row r="69" spans="1:18" x14ac:dyDescent="0.25">
      <c r="A69" s="117">
        <v>1</v>
      </c>
      <c r="B69" s="118">
        <v>2</v>
      </c>
      <c r="C69" s="303">
        <f>'HN TOPUPS April Sheet'!C57</f>
        <v>151094</v>
      </c>
      <c r="D69" s="120" t="b">
        <v>1</v>
      </c>
      <c r="E69" s="304" t="str">
        <f>'HN TOPUPS April Sheet'!M57&amp;"."&amp;'HN TopUpPay'!$C$5</f>
        <v>2018.EHCP.I03.1.Jn21</v>
      </c>
      <c r="F69" s="305">
        <f t="shared" ca="1" si="0"/>
        <v>44361</v>
      </c>
      <c r="G69" s="306">
        <f>IF('HN TOPUPS April Sheet'!S57&lt;0,0,'HN TOPUPS April Sheet'!S57)</f>
        <v>10476.974333333335</v>
      </c>
      <c r="H69" s="124">
        <f t="shared" ca="1" si="1"/>
        <v>44361</v>
      </c>
      <c r="I69" s="125">
        <v>0</v>
      </c>
      <c r="J69" s="304" t="str">
        <f>LEFT('HN TOPUPS April Sheet'!D57,16)&amp;"."&amp;'HN TopUpPay'!E69</f>
        <v>Deansbrook Junio.2018.EHCP.I03.1.Jn21</v>
      </c>
      <c r="K69" s="120" t="b">
        <v>1</v>
      </c>
      <c r="L69" s="126" t="s">
        <v>3686</v>
      </c>
      <c r="M69" s="120" t="b">
        <v>1</v>
      </c>
      <c r="N69" s="120" t="s">
        <v>3687</v>
      </c>
      <c r="O69" s="307" t="str">
        <f>'HN TOPUPS April Sheet'!N57</f>
        <v>11443/516500</v>
      </c>
      <c r="P69" s="120" t="b">
        <v>1</v>
      </c>
      <c r="Q69" s="120" t="b">
        <v>1</v>
      </c>
      <c r="R69" s="120" t="b">
        <v>1</v>
      </c>
    </row>
    <row r="70" spans="1:18" x14ac:dyDescent="0.25">
      <c r="A70" s="117">
        <v>1</v>
      </c>
      <c r="B70" s="118">
        <v>2</v>
      </c>
      <c r="C70" s="303">
        <f>'HN TOPUPS April Sheet'!C58</f>
        <v>400042</v>
      </c>
      <c r="D70" s="120" t="b">
        <v>1</v>
      </c>
      <c r="E70" s="304" t="str">
        <f>'HN TOPUPS April Sheet'!M58&amp;"."&amp;'HN TopUpPay'!$C$5</f>
        <v>2021.EHCP.I03.1.Jn21</v>
      </c>
      <c r="F70" s="305">
        <f t="shared" ca="1" si="0"/>
        <v>44361</v>
      </c>
      <c r="G70" s="306">
        <f>IF('HN TOPUPS April Sheet'!S58&lt;0,0,'HN TOPUPS April Sheet'!S58)</f>
        <v>6103.9923076923078</v>
      </c>
      <c r="H70" s="124">
        <f t="shared" ca="1" si="1"/>
        <v>44361</v>
      </c>
      <c r="I70" s="125">
        <v>0</v>
      </c>
      <c r="J70" s="304" t="str">
        <f>LEFT('HN TOPUPS April Sheet'!D58,16)&amp;"."&amp;'HN TopUpPay'!E70</f>
        <v>Dollis Primary S.2021.EHCP.I03.1.Jn21</v>
      </c>
      <c r="K70" s="120" t="b">
        <v>1</v>
      </c>
      <c r="L70" s="126" t="s">
        <v>3686</v>
      </c>
      <c r="M70" s="120" t="b">
        <v>1</v>
      </c>
      <c r="N70" s="120" t="s">
        <v>3687</v>
      </c>
      <c r="O70" s="307" t="str">
        <f>'HN TOPUPS April Sheet'!N58</f>
        <v>11431/543965</v>
      </c>
      <c r="P70" s="120" t="b">
        <v>1</v>
      </c>
      <c r="Q70" s="120" t="b">
        <v>1</v>
      </c>
      <c r="R70" s="120" t="b">
        <v>1</v>
      </c>
    </row>
    <row r="71" spans="1:18" x14ac:dyDescent="0.25">
      <c r="A71" s="117">
        <v>1</v>
      </c>
      <c r="B71" s="118">
        <v>2</v>
      </c>
      <c r="C71" s="303">
        <f>'HN TOPUPS April Sheet'!C59</f>
        <v>143727</v>
      </c>
      <c r="D71" s="120" t="b">
        <v>1</v>
      </c>
      <c r="E71" s="304" t="str">
        <f>'HN TOPUPS April Sheet'!M59&amp;"."&amp;'HN TopUpPay'!$C$5</f>
        <v>4212.EHCP.I03.1.Jn21</v>
      </c>
      <c r="F71" s="305">
        <f t="shared" ca="1" si="0"/>
        <v>44361</v>
      </c>
      <c r="G71" s="306">
        <f>IF('HN TOPUPS April Sheet'!S59&lt;0,0,'HN TOPUPS April Sheet'!S59)</f>
        <v>20622.391333333337</v>
      </c>
      <c r="H71" s="124">
        <f t="shared" ca="1" si="1"/>
        <v>44361</v>
      </c>
      <c r="I71" s="125">
        <v>0</v>
      </c>
      <c r="J71" s="304" t="str">
        <f>LEFT('HN TOPUPS April Sheet'!D59,16)&amp;"."&amp;'HN TopUpPay'!E71</f>
        <v>East Barnet Scho.4212.EHCP.I03.1.Jn21</v>
      </c>
      <c r="K71" s="120" t="b">
        <v>1</v>
      </c>
      <c r="L71" s="126" t="s">
        <v>3686</v>
      </c>
      <c r="M71" s="120" t="b">
        <v>1</v>
      </c>
      <c r="N71" s="120" t="s">
        <v>3687</v>
      </c>
      <c r="O71" s="307" t="str">
        <f>'HN TOPUPS April Sheet'!N59</f>
        <v>11442/516500</v>
      </c>
      <c r="P71" s="120" t="b">
        <v>1</v>
      </c>
      <c r="Q71" s="120" t="b">
        <v>1</v>
      </c>
      <c r="R71" s="120" t="b">
        <v>1</v>
      </c>
    </row>
    <row r="72" spans="1:18" x14ac:dyDescent="0.25">
      <c r="A72" s="117">
        <v>1</v>
      </c>
      <c r="B72" s="118">
        <v>2</v>
      </c>
      <c r="C72" s="303">
        <f>'HN TOPUPS April Sheet'!C60</f>
        <v>400159</v>
      </c>
      <c r="D72" s="120" t="b">
        <v>1</v>
      </c>
      <c r="E72" s="304" t="str">
        <f>'HN TOPUPS April Sheet'!M60&amp;"."&amp;'HN TopUpPay'!$C$5</f>
        <v>2023.EHCP.I03.1.Jn21</v>
      </c>
      <c r="F72" s="305">
        <f t="shared" ca="1" si="0"/>
        <v>44361</v>
      </c>
      <c r="G72" s="306">
        <f>IF('HN TOPUPS April Sheet'!S60&lt;0,0,'HN TOPUPS April Sheet'!S60)</f>
        <v>5832.3698461538461</v>
      </c>
      <c r="H72" s="124">
        <f t="shared" ca="1" si="1"/>
        <v>44361</v>
      </c>
      <c r="I72" s="125">
        <v>0</v>
      </c>
      <c r="J72" s="304" t="str">
        <f>LEFT('HN TOPUPS April Sheet'!D60,16)&amp;"."&amp;'HN TopUpPay'!E72</f>
        <v>Edgware Primary .2023.EHCP.I03.1.Jn21</v>
      </c>
      <c r="K72" s="120" t="b">
        <v>1</v>
      </c>
      <c r="L72" s="126" t="s">
        <v>3686</v>
      </c>
      <c r="M72" s="120" t="b">
        <v>1</v>
      </c>
      <c r="N72" s="120" t="s">
        <v>3687</v>
      </c>
      <c r="O72" s="307" t="str">
        <f>'HN TOPUPS April Sheet'!N60</f>
        <v>11431/543965</v>
      </c>
      <c r="P72" s="120" t="b">
        <v>1</v>
      </c>
      <c r="Q72" s="120" t="b">
        <v>1</v>
      </c>
      <c r="R72" s="120" t="b">
        <v>1</v>
      </c>
    </row>
    <row r="73" spans="1:18" x14ac:dyDescent="0.25">
      <c r="A73" s="117">
        <v>1</v>
      </c>
      <c r="B73" s="118">
        <v>2</v>
      </c>
      <c r="C73" s="303">
        <f>'HN TOPUPS April Sheet'!C61</f>
        <v>400159</v>
      </c>
      <c r="D73" s="120" t="b">
        <v>1</v>
      </c>
      <c r="E73" s="304" t="str">
        <f>'HN TOPUPS April Sheet'!M61&amp;"."&amp;'HN TopUpPay'!$C$5</f>
        <v>2023.SEN I.I03.2.Jn21</v>
      </c>
      <c r="F73" s="305">
        <f t="shared" ca="1" si="0"/>
        <v>44361</v>
      </c>
      <c r="G73" s="306">
        <f>IF('HN TOPUPS April Sheet'!S61&lt;0,0,'HN TOPUPS April Sheet'!S61)</f>
        <v>682</v>
      </c>
      <c r="H73" s="124">
        <f t="shared" ca="1" si="1"/>
        <v>44361</v>
      </c>
      <c r="I73" s="125">
        <v>0</v>
      </c>
      <c r="J73" s="304" t="str">
        <f>LEFT('HN TOPUPS April Sheet'!D61,16)&amp;"."&amp;'HN TopUpPay'!E73</f>
        <v>Edgware Primary .2023.SEN I.I03.2.Jn21</v>
      </c>
      <c r="K73" s="120" t="b">
        <v>1</v>
      </c>
      <c r="L73" s="126" t="s">
        <v>3686</v>
      </c>
      <c r="M73" s="120" t="b">
        <v>1</v>
      </c>
      <c r="N73" s="120" t="s">
        <v>3687</v>
      </c>
      <c r="O73" s="307" t="str">
        <f>'HN TOPUPS April Sheet'!N61</f>
        <v>10265/543965</v>
      </c>
      <c r="P73" s="120" t="b">
        <v>1</v>
      </c>
      <c r="Q73" s="120" t="b">
        <v>1</v>
      </c>
      <c r="R73" s="120" t="b">
        <v>1</v>
      </c>
    </row>
    <row r="74" spans="1:18" x14ac:dyDescent="0.25">
      <c r="A74" s="117">
        <v>1</v>
      </c>
      <c r="B74" s="118">
        <v>2</v>
      </c>
      <c r="C74" s="303">
        <f>'HN TOPUPS April Sheet'!C62</f>
        <v>143691</v>
      </c>
      <c r="D74" s="120" t="b">
        <v>1</v>
      </c>
      <c r="E74" s="304" t="str">
        <f>'HN TOPUPS April Sheet'!M62&amp;"."&amp;'HN TopUpPay'!$C$5</f>
        <v>2001.EHCP.I03.1.Jn21</v>
      </c>
      <c r="F74" s="305">
        <f t="shared" ca="1" si="0"/>
        <v>44361</v>
      </c>
      <c r="G74" s="306">
        <f>IF('HN TOPUPS April Sheet'!S62&lt;0,0,'HN TOPUPS April Sheet'!S62)</f>
        <v>915.83333333333337</v>
      </c>
      <c r="H74" s="124">
        <f t="shared" ca="1" si="1"/>
        <v>44361</v>
      </c>
      <c r="I74" s="125">
        <v>0</v>
      </c>
      <c r="J74" s="304" t="str">
        <f>LEFT('HN TOPUPS April Sheet'!D62,16)&amp;"."&amp;'HN TopUpPay'!E74</f>
        <v>Etz Chaim Jewish.2001.EHCP.I03.1.Jn21</v>
      </c>
      <c r="K74" s="120" t="b">
        <v>1</v>
      </c>
      <c r="L74" s="126" t="s">
        <v>3686</v>
      </c>
      <c r="M74" s="120" t="b">
        <v>1</v>
      </c>
      <c r="N74" s="120" t="s">
        <v>3687</v>
      </c>
      <c r="O74" s="307" t="str">
        <f>'HN TOPUPS April Sheet'!N62</f>
        <v>11443/516500</v>
      </c>
      <c r="P74" s="120" t="b">
        <v>1</v>
      </c>
      <c r="Q74" s="120" t="b">
        <v>1</v>
      </c>
      <c r="R74" s="120" t="b">
        <v>1</v>
      </c>
    </row>
    <row r="75" spans="1:18" x14ac:dyDescent="0.25">
      <c r="A75" s="117">
        <v>1</v>
      </c>
      <c r="B75" s="118">
        <v>2</v>
      </c>
      <c r="C75" s="303">
        <f>'HN TOPUPS April Sheet'!C63</f>
        <v>400047</v>
      </c>
      <c r="D75" s="120" t="b">
        <v>1</v>
      </c>
      <c r="E75" s="304" t="str">
        <f>'HN TOPUPS April Sheet'!M63&amp;"."&amp;'HN TopUpPay'!$C$5</f>
        <v>2024.EHCP.I03.1.Jn21</v>
      </c>
      <c r="F75" s="305">
        <f t="shared" ca="1" si="0"/>
        <v>44361</v>
      </c>
      <c r="G75" s="306">
        <f>IF('HN TOPUPS April Sheet'!S63&lt;0,0,'HN TOPUPS April Sheet'!S63)</f>
        <v>5379.2756153846158</v>
      </c>
      <c r="H75" s="124">
        <f t="shared" ca="1" si="1"/>
        <v>44361</v>
      </c>
      <c r="I75" s="125">
        <v>0</v>
      </c>
      <c r="J75" s="304" t="str">
        <f>LEFT('HN TOPUPS April Sheet'!D63,16)&amp;"."&amp;'HN TopUpPay'!E75</f>
        <v>Fairway Primary .2024.EHCP.I03.1.Jn21</v>
      </c>
      <c r="K75" s="120" t="b">
        <v>1</v>
      </c>
      <c r="L75" s="126" t="s">
        <v>3686</v>
      </c>
      <c r="M75" s="120" t="b">
        <v>1</v>
      </c>
      <c r="N75" s="120" t="s">
        <v>3687</v>
      </c>
      <c r="O75" s="307" t="str">
        <f>'HN TOPUPS April Sheet'!N63</f>
        <v>11431/543965</v>
      </c>
      <c r="P75" s="120" t="b">
        <v>1</v>
      </c>
      <c r="Q75" s="120" t="b">
        <v>1</v>
      </c>
      <c r="R75" s="120" t="b">
        <v>1</v>
      </c>
    </row>
    <row r="76" spans="1:18" x14ac:dyDescent="0.25">
      <c r="A76" s="117">
        <v>1</v>
      </c>
      <c r="B76" s="118">
        <v>2</v>
      </c>
      <c r="C76" s="303">
        <f>'HN TOPUPS April Sheet'!C64</f>
        <v>400047</v>
      </c>
      <c r="D76" s="120" t="b">
        <v>1</v>
      </c>
      <c r="E76" s="304" t="str">
        <f>'HN TOPUPS April Sheet'!M64&amp;"."&amp;'HN TopUpPay'!$C$5</f>
        <v>2024.EHCP.I03.2.Jn21</v>
      </c>
      <c r="F76" s="305">
        <f t="shared" ca="1" si="0"/>
        <v>44361</v>
      </c>
      <c r="G76" s="306">
        <f>IF('HN TOPUPS April Sheet'!S64&lt;0,0,'HN TOPUPS April Sheet'!S64)</f>
        <v>257.68799999999999</v>
      </c>
      <c r="H76" s="124">
        <f t="shared" ca="1" si="1"/>
        <v>44361</v>
      </c>
      <c r="I76" s="125">
        <v>0</v>
      </c>
      <c r="J76" s="304" t="str">
        <f>LEFT('HN TOPUPS April Sheet'!D64,16)&amp;"."&amp;'HN TopUpPay'!E76</f>
        <v>Fairway Primary .2024.EHCP.I03.2.Jn21</v>
      </c>
      <c r="K76" s="120" t="b">
        <v>1</v>
      </c>
      <c r="L76" s="126" t="s">
        <v>3686</v>
      </c>
      <c r="M76" s="120" t="b">
        <v>1</v>
      </c>
      <c r="N76" s="120" t="s">
        <v>3687</v>
      </c>
      <c r="O76" s="307" t="str">
        <f>'HN TOPUPS April Sheet'!N64</f>
        <v>11436/543965</v>
      </c>
      <c r="P76" s="120" t="b">
        <v>1</v>
      </c>
      <c r="Q76" s="120" t="b">
        <v>1</v>
      </c>
      <c r="R76" s="120" t="b">
        <v>1</v>
      </c>
    </row>
    <row r="77" spans="1:18" x14ac:dyDescent="0.25">
      <c r="A77" s="117">
        <v>1</v>
      </c>
      <c r="B77" s="118">
        <v>2</v>
      </c>
      <c r="C77" s="303">
        <f>'HN TOPUPS April Sheet'!C65</f>
        <v>400047</v>
      </c>
      <c r="D77" s="120" t="b">
        <v>1</v>
      </c>
      <c r="E77" s="304" t="str">
        <f>'HN TOPUPS April Sheet'!M65&amp;"."&amp;'HN TopUpPay'!$C$5</f>
        <v>2024.SEN I.I03.3.Jn21</v>
      </c>
      <c r="F77" s="305">
        <f t="shared" ca="1" si="0"/>
        <v>44361</v>
      </c>
      <c r="G77" s="306">
        <f>IF('HN TOPUPS April Sheet'!S65&lt;0,0,'HN TOPUPS April Sheet'!S65)</f>
        <v>280.55</v>
      </c>
      <c r="H77" s="124">
        <f t="shared" ca="1" si="1"/>
        <v>44361</v>
      </c>
      <c r="I77" s="125">
        <v>0</v>
      </c>
      <c r="J77" s="304" t="str">
        <f>LEFT('HN TOPUPS April Sheet'!D65,16)&amp;"."&amp;'HN TopUpPay'!E77</f>
        <v>Fairway Primary .2024.SEN I.I03.3.Jn21</v>
      </c>
      <c r="K77" s="120" t="b">
        <v>1</v>
      </c>
      <c r="L77" s="126" t="s">
        <v>3686</v>
      </c>
      <c r="M77" s="120" t="b">
        <v>1</v>
      </c>
      <c r="N77" s="120" t="s">
        <v>3687</v>
      </c>
      <c r="O77" s="307" t="str">
        <f>'HN TOPUPS April Sheet'!N65</f>
        <v>10265/543965</v>
      </c>
      <c r="P77" s="120" t="b">
        <v>1</v>
      </c>
      <c r="Q77" s="120" t="b">
        <v>1</v>
      </c>
      <c r="R77" s="120" t="b">
        <v>1</v>
      </c>
    </row>
    <row r="78" spans="1:18" x14ac:dyDescent="0.25">
      <c r="A78" s="117">
        <v>1</v>
      </c>
      <c r="B78" s="118">
        <v>2</v>
      </c>
      <c r="C78" s="303">
        <f>'HN TOPUPS April Sheet'!C66</f>
        <v>400041</v>
      </c>
      <c r="D78" s="120" t="b">
        <v>1</v>
      </c>
      <c r="E78" s="304" t="str">
        <f>'HN TOPUPS April Sheet'!M66&amp;"."&amp;'HN TopUpPay'!$C$5</f>
        <v>5405.EHCP.I03.1.Jn21</v>
      </c>
      <c r="F78" s="305">
        <f t="shared" ca="1" si="0"/>
        <v>44361</v>
      </c>
      <c r="G78" s="306">
        <f>IF('HN TOPUPS April Sheet'!S66&lt;0,0,'HN TOPUPS April Sheet'!S66)</f>
        <v>8356.9230769230762</v>
      </c>
      <c r="H78" s="124">
        <f t="shared" ca="1" si="1"/>
        <v>44361</v>
      </c>
      <c r="I78" s="125">
        <v>0</v>
      </c>
      <c r="J78" s="304" t="str">
        <f>LEFT('HN TOPUPS April Sheet'!D66,16)&amp;"."&amp;'HN TopUpPay'!E78</f>
        <v>Finchley Catholi.5405.EHCP.I03.1.Jn21</v>
      </c>
      <c r="K78" s="120" t="b">
        <v>1</v>
      </c>
      <c r="L78" s="126" t="s">
        <v>3686</v>
      </c>
      <c r="M78" s="120" t="b">
        <v>1</v>
      </c>
      <c r="N78" s="120" t="s">
        <v>3687</v>
      </c>
      <c r="O78" s="307" t="str">
        <f>'HN TOPUPS April Sheet'!N66</f>
        <v>11435/543965</v>
      </c>
      <c r="P78" s="120" t="b">
        <v>1</v>
      </c>
      <c r="Q78" s="120" t="b">
        <v>1</v>
      </c>
      <c r="R78" s="120" t="b">
        <v>1</v>
      </c>
    </row>
    <row r="79" spans="1:18" x14ac:dyDescent="0.25">
      <c r="A79" s="117">
        <v>1</v>
      </c>
      <c r="B79" s="118">
        <v>2</v>
      </c>
      <c r="C79" s="303">
        <f>'HN TOPUPS April Sheet'!C67</f>
        <v>400001</v>
      </c>
      <c r="D79" s="120" t="b">
        <v>1</v>
      </c>
      <c r="E79" s="304" t="str">
        <f>'HN TOPUPS April Sheet'!M67&amp;"."&amp;'HN TopUpPay'!$C$5</f>
        <v>2025.EHCP.I03.1.Jn21</v>
      </c>
      <c r="F79" s="305">
        <f t="shared" ca="1" si="0"/>
        <v>44361</v>
      </c>
      <c r="G79" s="306">
        <f>IF('HN TOPUPS April Sheet'!S67&lt;0,0,'HN TOPUPS April Sheet'!S67)</f>
        <v>4820.538461538461</v>
      </c>
      <c r="H79" s="124">
        <f t="shared" ca="1" si="1"/>
        <v>44361</v>
      </c>
      <c r="I79" s="125">
        <v>0</v>
      </c>
      <c r="J79" s="304" t="str">
        <f>LEFT('HN TOPUPS April Sheet'!D67,16)&amp;"."&amp;'HN TopUpPay'!E79</f>
        <v>Foulds.2025.EHCP.I03.1.Jn21</v>
      </c>
      <c r="K79" s="120" t="b">
        <v>1</v>
      </c>
      <c r="L79" s="126" t="s">
        <v>3686</v>
      </c>
      <c r="M79" s="120" t="b">
        <v>1</v>
      </c>
      <c r="N79" s="120" t="s">
        <v>3687</v>
      </c>
      <c r="O79" s="307" t="str">
        <f>'HN TOPUPS April Sheet'!N67</f>
        <v>11431/543965</v>
      </c>
      <c r="P79" s="120" t="b">
        <v>1</v>
      </c>
      <c r="Q79" s="120" t="b">
        <v>1</v>
      </c>
      <c r="R79" s="120" t="b">
        <v>1</v>
      </c>
    </row>
    <row r="80" spans="1:18" x14ac:dyDescent="0.25">
      <c r="A80" s="117">
        <v>1</v>
      </c>
      <c r="B80" s="118">
        <v>2</v>
      </c>
      <c r="C80" s="303">
        <f>'HN TOPUPS April Sheet'!C68</f>
        <v>400033</v>
      </c>
      <c r="D80" s="120" t="b">
        <v>1</v>
      </c>
      <c r="E80" s="304" t="str">
        <f>'HN TOPUPS April Sheet'!M68&amp;"."&amp;'HN TopUpPay'!$C$5</f>
        <v>4003.EHCP.I03.1.Jn21</v>
      </c>
      <c r="F80" s="305">
        <f t="shared" ca="1" si="0"/>
        <v>44361</v>
      </c>
      <c r="G80" s="306">
        <f>IF('HN TOPUPS April Sheet'!S68&lt;0,0,'HN TOPUPS April Sheet'!S68)</f>
        <v>15965.23076923077</v>
      </c>
      <c r="H80" s="124">
        <f t="shared" ca="1" si="1"/>
        <v>44361</v>
      </c>
      <c r="I80" s="125">
        <v>0</v>
      </c>
      <c r="J80" s="304" t="str">
        <f>LEFT('HN TOPUPS April Sheet'!D68,16)&amp;"."&amp;'HN TopUpPay'!E80</f>
        <v>Friern Barnet Sc.4003.EHCP.I03.1.Jn21</v>
      </c>
      <c r="K80" s="120" t="b">
        <v>1</v>
      </c>
      <c r="L80" s="126" t="s">
        <v>3686</v>
      </c>
      <c r="M80" s="120" t="b">
        <v>1</v>
      </c>
      <c r="N80" s="120" t="s">
        <v>3687</v>
      </c>
      <c r="O80" s="307" t="str">
        <f>'HN TOPUPS April Sheet'!N68</f>
        <v>11435/543965</v>
      </c>
      <c r="P80" s="120" t="b">
        <v>1</v>
      </c>
      <c r="Q80" s="120" t="b">
        <v>1</v>
      </c>
      <c r="R80" s="120" t="b">
        <v>1</v>
      </c>
    </row>
    <row r="81" spans="1:18" x14ac:dyDescent="0.25">
      <c r="A81" s="117">
        <v>1</v>
      </c>
      <c r="B81" s="118">
        <v>2</v>
      </c>
      <c r="C81" s="303">
        <f>'HN TOPUPS April Sheet'!C69</f>
        <v>400082</v>
      </c>
      <c r="D81" s="120" t="b">
        <v>1</v>
      </c>
      <c r="E81" s="304" t="str">
        <f>'HN TOPUPS April Sheet'!M69&amp;"."&amp;'HN TopUpPay'!$C$5</f>
        <v>2026.EHCP.I03.1.Jn21</v>
      </c>
      <c r="F81" s="305">
        <f t="shared" ca="1" si="0"/>
        <v>44361</v>
      </c>
      <c r="G81" s="306">
        <f>IF('HN TOPUPS April Sheet'!S69&lt;0,0,'HN TOPUPS April Sheet'!S69)</f>
        <v>4931.2961538461532</v>
      </c>
      <c r="H81" s="124">
        <f t="shared" ca="1" si="1"/>
        <v>44361</v>
      </c>
      <c r="I81" s="125">
        <v>0</v>
      </c>
      <c r="J81" s="304" t="str">
        <f>LEFT('HN TOPUPS April Sheet'!D69,16)&amp;"."&amp;'HN TopUpPay'!E81</f>
        <v>Frith Manor Scho.2026.EHCP.I03.1.Jn21</v>
      </c>
      <c r="K81" s="120" t="b">
        <v>1</v>
      </c>
      <c r="L81" s="126" t="s">
        <v>3686</v>
      </c>
      <c r="M81" s="120" t="b">
        <v>1</v>
      </c>
      <c r="N81" s="120" t="s">
        <v>3687</v>
      </c>
      <c r="O81" s="307" t="str">
        <f>'HN TOPUPS April Sheet'!N69</f>
        <v>11431/543965</v>
      </c>
      <c r="P81" s="120" t="b">
        <v>1</v>
      </c>
      <c r="Q81" s="120" t="b">
        <v>1</v>
      </c>
      <c r="R81" s="120" t="b">
        <v>1</v>
      </c>
    </row>
    <row r="82" spans="1:18" x14ac:dyDescent="0.25">
      <c r="A82" s="117">
        <v>1</v>
      </c>
      <c r="B82" s="118">
        <v>2</v>
      </c>
      <c r="C82" s="303">
        <f>'HN TOPUPS April Sheet'!C70</f>
        <v>400067</v>
      </c>
      <c r="D82" s="120" t="b">
        <v>1</v>
      </c>
      <c r="E82" s="304" t="str">
        <f>'HN TOPUPS April Sheet'!M70&amp;"."&amp;'HN TopUpPay'!$C$5</f>
        <v>2028.EHCP.I03.1.Jn21</v>
      </c>
      <c r="F82" s="305">
        <f t="shared" ca="1" si="0"/>
        <v>44361</v>
      </c>
      <c r="G82" s="306">
        <f>IF('HN TOPUPS April Sheet'!S70&lt;0,0,'HN TOPUPS April Sheet'!S70)</f>
        <v>4667.6153846153848</v>
      </c>
      <c r="H82" s="124">
        <f t="shared" ca="1" si="1"/>
        <v>44361</v>
      </c>
      <c r="I82" s="125">
        <v>0</v>
      </c>
      <c r="J82" s="304" t="str">
        <f>LEFT('HN TOPUPS April Sheet'!D70,16)&amp;"."&amp;'HN TopUpPay'!E82</f>
        <v>Garden Suburb In.2028.EHCP.I03.1.Jn21</v>
      </c>
      <c r="K82" s="120" t="b">
        <v>1</v>
      </c>
      <c r="L82" s="126" t="s">
        <v>3686</v>
      </c>
      <c r="M82" s="120" t="b">
        <v>1</v>
      </c>
      <c r="N82" s="120" t="s">
        <v>3687</v>
      </c>
      <c r="O82" s="307" t="str">
        <f>'HN TOPUPS April Sheet'!N70</f>
        <v>11431/543965</v>
      </c>
      <c r="P82" s="120" t="b">
        <v>1</v>
      </c>
      <c r="Q82" s="120" t="b">
        <v>1</v>
      </c>
      <c r="R82" s="120" t="b">
        <v>1</v>
      </c>
    </row>
    <row r="83" spans="1:18" x14ac:dyDescent="0.25">
      <c r="A83" s="117">
        <v>1</v>
      </c>
      <c r="B83" s="118">
        <v>2</v>
      </c>
      <c r="C83" s="303">
        <f>'HN TOPUPS April Sheet'!C71</f>
        <v>400002</v>
      </c>
      <c r="D83" s="120" t="b">
        <v>1</v>
      </c>
      <c r="E83" s="304" t="str">
        <f>'HN TOPUPS April Sheet'!M71&amp;"."&amp;'HN TopUpPay'!$C$5</f>
        <v>2027.EHCP.I03.1.Jn21</v>
      </c>
      <c r="F83" s="305">
        <f t="shared" ca="1" si="0"/>
        <v>44361</v>
      </c>
      <c r="G83" s="306">
        <f>IF('HN TOPUPS April Sheet'!S71&lt;0,0,'HN TOPUPS April Sheet'!S71)</f>
        <v>3932.4718717948717</v>
      </c>
      <c r="H83" s="124">
        <f t="shared" ca="1" si="1"/>
        <v>44361</v>
      </c>
      <c r="I83" s="125">
        <v>0</v>
      </c>
      <c r="J83" s="304" t="str">
        <f>LEFT('HN TOPUPS April Sheet'!D71,16)&amp;"."&amp;'HN TopUpPay'!E83</f>
        <v>Garden Suburb Ju.2027.EHCP.I03.1.Jn21</v>
      </c>
      <c r="K83" s="120" t="b">
        <v>1</v>
      </c>
      <c r="L83" s="126" t="s">
        <v>3686</v>
      </c>
      <c r="M83" s="120" t="b">
        <v>1</v>
      </c>
      <c r="N83" s="120" t="s">
        <v>3687</v>
      </c>
      <c r="O83" s="307" t="str">
        <f>'HN TOPUPS April Sheet'!N71</f>
        <v>11431/543965</v>
      </c>
      <c r="P83" s="120" t="b">
        <v>1</v>
      </c>
      <c r="Q83" s="120" t="b">
        <v>1</v>
      </c>
      <c r="R83" s="120" t="b">
        <v>1</v>
      </c>
    </row>
    <row r="84" spans="1:18" x14ac:dyDescent="0.25">
      <c r="A84" s="117">
        <v>1</v>
      </c>
      <c r="B84" s="118">
        <v>2</v>
      </c>
      <c r="C84" s="303">
        <f>'HN TOPUPS April Sheet'!C72</f>
        <v>400035</v>
      </c>
      <c r="D84" s="120" t="b">
        <v>1</v>
      </c>
      <c r="E84" s="304" t="str">
        <f>'HN TOPUPS April Sheet'!M72&amp;"."&amp;'HN TopUpPay'!$C$5</f>
        <v>2029.EHCP.I03.1.Jn21</v>
      </c>
      <c r="F84" s="305">
        <f t="shared" ca="1" si="0"/>
        <v>44361</v>
      </c>
      <c r="G84" s="306">
        <f>IF('HN TOPUPS April Sheet'!S72&lt;0,0,'HN TOPUPS April Sheet'!S72)</f>
        <v>11345.006076923079</v>
      </c>
      <c r="H84" s="124">
        <f t="shared" ca="1" si="1"/>
        <v>44361</v>
      </c>
      <c r="I84" s="125">
        <v>0</v>
      </c>
      <c r="J84" s="304" t="str">
        <f>LEFT('HN TOPUPS April Sheet'!D72,16)&amp;"."&amp;'HN TopUpPay'!E84</f>
        <v>Goldbeaters Prim.2029.EHCP.I03.1.Jn21</v>
      </c>
      <c r="K84" s="120" t="b">
        <v>1</v>
      </c>
      <c r="L84" s="126" t="s">
        <v>3686</v>
      </c>
      <c r="M84" s="120" t="b">
        <v>1</v>
      </c>
      <c r="N84" s="120" t="s">
        <v>3687</v>
      </c>
      <c r="O84" s="307" t="str">
        <f>'HN TOPUPS April Sheet'!N72</f>
        <v>11431/543965</v>
      </c>
      <c r="P84" s="120" t="b">
        <v>1</v>
      </c>
      <c r="Q84" s="120" t="b">
        <v>1</v>
      </c>
      <c r="R84" s="120" t="b">
        <v>1</v>
      </c>
    </row>
    <row r="85" spans="1:18" x14ac:dyDescent="0.25">
      <c r="A85" s="117">
        <v>1</v>
      </c>
      <c r="B85" s="118">
        <v>2</v>
      </c>
      <c r="C85" s="303">
        <f>'HN TOPUPS April Sheet'!C73</f>
        <v>400035</v>
      </c>
      <c r="D85" s="120" t="b">
        <v>1</v>
      </c>
      <c r="E85" s="304" t="str">
        <f>'HN TOPUPS April Sheet'!M73&amp;"."&amp;'HN TopUpPay'!$C$5</f>
        <v>2029.SEN I.I03.2.Jn21</v>
      </c>
      <c r="F85" s="305">
        <f t="shared" ref="F85:F148" ca="1" si="2">TODAY()</f>
        <v>44361</v>
      </c>
      <c r="G85" s="306">
        <f>IF('HN TOPUPS April Sheet'!S73&lt;0,0,'HN TOPUPS April Sheet'!S73)</f>
        <v>818.4</v>
      </c>
      <c r="H85" s="124">
        <f t="shared" ref="H85:H148" ca="1" si="3">F85</f>
        <v>44361</v>
      </c>
      <c r="I85" s="125">
        <v>0</v>
      </c>
      <c r="J85" s="304" t="str">
        <f>LEFT('HN TOPUPS April Sheet'!D73,16)&amp;"."&amp;'HN TopUpPay'!E85</f>
        <v>Goldbeaters Prim.2029.SEN I.I03.2.Jn21</v>
      </c>
      <c r="K85" s="120" t="b">
        <v>1</v>
      </c>
      <c r="L85" s="126" t="s">
        <v>3686</v>
      </c>
      <c r="M85" s="120" t="b">
        <v>1</v>
      </c>
      <c r="N85" s="120" t="s">
        <v>3687</v>
      </c>
      <c r="O85" s="307" t="str">
        <f>'HN TOPUPS April Sheet'!N73</f>
        <v>10265/543965</v>
      </c>
      <c r="P85" s="120" t="b">
        <v>1</v>
      </c>
      <c r="Q85" s="120" t="b">
        <v>1</v>
      </c>
      <c r="R85" s="120" t="b">
        <v>1</v>
      </c>
    </row>
    <row r="86" spans="1:18" x14ac:dyDescent="0.25">
      <c r="A86" s="117">
        <v>1</v>
      </c>
      <c r="B86" s="118">
        <v>2</v>
      </c>
      <c r="C86" s="303">
        <f>'HN TOPUPS April Sheet'!C74</f>
        <v>400102</v>
      </c>
      <c r="D86" s="120" t="b">
        <v>1</v>
      </c>
      <c r="E86" s="304" t="str">
        <f>'HN TOPUPS April Sheet'!M74&amp;"."&amp;'HN TopUpPay'!$C$5</f>
        <v>1001.SEN I.I03.1.Jn21</v>
      </c>
      <c r="F86" s="305">
        <f t="shared" ca="1" si="2"/>
        <v>44361</v>
      </c>
      <c r="G86" s="306">
        <f>IF('HN TOPUPS April Sheet'!S74&lt;0,0,'HN TOPUPS April Sheet'!S74)</f>
        <v>278.43850626118063</v>
      </c>
      <c r="H86" s="124">
        <f t="shared" ca="1" si="3"/>
        <v>44361</v>
      </c>
      <c r="I86" s="125">
        <v>0</v>
      </c>
      <c r="J86" s="304" t="str">
        <f>LEFT('HN TOPUPS April Sheet'!D74,16)&amp;"."&amp;'HN TopUpPay'!E86</f>
        <v>Hampden Way Nurs.1001.SEN I.I03.1.Jn21</v>
      </c>
      <c r="K86" s="120" t="b">
        <v>1</v>
      </c>
      <c r="L86" s="126" t="s">
        <v>3686</v>
      </c>
      <c r="M86" s="120" t="b">
        <v>1</v>
      </c>
      <c r="N86" s="120" t="s">
        <v>3687</v>
      </c>
      <c r="O86" s="307" t="str">
        <f>'HN TOPUPS April Sheet'!N74</f>
        <v>10265/543965</v>
      </c>
      <c r="P86" s="120" t="b">
        <v>1</v>
      </c>
      <c r="Q86" s="120" t="b">
        <v>1</v>
      </c>
      <c r="R86" s="120" t="b">
        <v>1</v>
      </c>
    </row>
    <row r="87" spans="1:18" x14ac:dyDescent="0.25">
      <c r="A87" s="117">
        <v>1</v>
      </c>
      <c r="B87" s="118">
        <v>2</v>
      </c>
      <c r="C87" s="303">
        <f>'HN TOPUPS April Sheet'!C75</f>
        <v>145386</v>
      </c>
      <c r="D87" s="120" t="b">
        <v>1</v>
      </c>
      <c r="E87" s="304" t="str">
        <f>'HN TOPUPS April Sheet'!M75&amp;"."&amp;'HN TopUpPay'!$C$5</f>
        <v>5409.EHCP.I03.1.Jn21</v>
      </c>
      <c r="F87" s="305">
        <f t="shared" ca="1" si="2"/>
        <v>44361</v>
      </c>
      <c r="G87" s="306">
        <f>IF('HN TOPUPS April Sheet'!S75&lt;0,0,'HN TOPUPS April Sheet'!S75)</f>
        <v>23898.166666666668</v>
      </c>
      <c r="H87" s="124">
        <f t="shared" ca="1" si="3"/>
        <v>44361</v>
      </c>
      <c r="I87" s="125">
        <v>0</v>
      </c>
      <c r="J87" s="304" t="str">
        <f>LEFT('HN TOPUPS April Sheet'!D75,16)&amp;"."&amp;'HN TopUpPay'!E87</f>
        <v>Hasmonean High S.5409.EHCP.I03.1.Jn21</v>
      </c>
      <c r="K87" s="120" t="b">
        <v>1</v>
      </c>
      <c r="L87" s="126" t="s">
        <v>3686</v>
      </c>
      <c r="M87" s="120" t="b">
        <v>1</v>
      </c>
      <c r="N87" s="120" t="s">
        <v>3687</v>
      </c>
      <c r="O87" s="307" t="str">
        <f>'HN TOPUPS April Sheet'!N75</f>
        <v>11442/516500</v>
      </c>
      <c r="P87" s="120" t="b">
        <v>1</v>
      </c>
      <c r="Q87" s="120" t="b">
        <v>1</v>
      </c>
      <c r="R87" s="120" t="b">
        <v>1</v>
      </c>
    </row>
    <row r="88" spans="1:18" x14ac:dyDescent="0.25">
      <c r="A88" s="117">
        <v>1</v>
      </c>
      <c r="B88" s="118">
        <v>2</v>
      </c>
      <c r="C88" s="303">
        <f>'HN TOPUPS April Sheet'!C76</f>
        <v>400108</v>
      </c>
      <c r="D88" s="120" t="b">
        <v>1</v>
      </c>
      <c r="E88" s="304" t="str">
        <f>'HN TOPUPS April Sheet'!M76&amp;"."&amp;'HN TopUpPay'!$C$5</f>
        <v>3516.EHCP.I03.1.Jn21</v>
      </c>
      <c r="F88" s="305">
        <f t="shared" ca="1" si="2"/>
        <v>44361</v>
      </c>
      <c r="G88" s="306">
        <f>IF('HN TOPUPS April Sheet'!S76&lt;0,0,'HN TOPUPS April Sheet'!S76)</f>
        <v>5227</v>
      </c>
      <c r="H88" s="124">
        <f t="shared" ca="1" si="3"/>
        <v>44361</v>
      </c>
      <c r="I88" s="125">
        <v>0</v>
      </c>
      <c r="J88" s="304" t="str">
        <f>LEFT('HN TOPUPS April Sheet'!D76,16)&amp;"."&amp;'HN TopUpPay'!E88</f>
        <v>Hasmonean Primar.3516.EHCP.I03.1.Jn21</v>
      </c>
      <c r="K88" s="120" t="b">
        <v>1</v>
      </c>
      <c r="L88" s="126" t="s">
        <v>3686</v>
      </c>
      <c r="M88" s="120" t="b">
        <v>1</v>
      </c>
      <c r="N88" s="120" t="s">
        <v>3687</v>
      </c>
      <c r="O88" s="307" t="str">
        <f>'HN TOPUPS April Sheet'!N76</f>
        <v>11431/543965</v>
      </c>
      <c r="P88" s="120" t="b">
        <v>1</v>
      </c>
      <c r="Q88" s="120" t="b">
        <v>1</v>
      </c>
      <c r="R88" s="120" t="b">
        <v>1</v>
      </c>
    </row>
    <row r="89" spans="1:18" x14ac:dyDescent="0.25">
      <c r="A89" s="117">
        <v>1</v>
      </c>
      <c r="B89" s="118">
        <v>2</v>
      </c>
      <c r="C89" s="303">
        <f>'HN TOPUPS April Sheet'!C77</f>
        <v>400108</v>
      </c>
      <c r="D89" s="120" t="b">
        <v>1</v>
      </c>
      <c r="E89" s="304" t="str">
        <f>'HN TOPUPS April Sheet'!M77&amp;"."&amp;'HN TopUpPay'!$C$5</f>
        <v>3516.SEN I.I03.2.Jn21</v>
      </c>
      <c r="F89" s="305">
        <f t="shared" ca="1" si="2"/>
        <v>44361</v>
      </c>
      <c r="G89" s="306">
        <f>IF('HN TOPUPS April Sheet'!S77&lt;0,0,'HN TOPUPS April Sheet'!S77)</f>
        <v>238.31300000000002</v>
      </c>
      <c r="H89" s="124">
        <f t="shared" ca="1" si="3"/>
        <v>44361</v>
      </c>
      <c r="I89" s="125">
        <v>0</v>
      </c>
      <c r="J89" s="304" t="str">
        <f>LEFT('HN TOPUPS April Sheet'!D77,16)&amp;"."&amp;'HN TopUpPay'!E89</f>
        <v>Hasmonean Primar.3516.SEN I.I03.2.Jn21</v>
      </c>
      <c r="K89" s="120" t="b">
        <v>1</v>
      </c>
      <c r="L89" s="126" t="s">
        <v>3686</v>
      </c>
      <c r="M89" s="120" t="b">
        <v>1</v>
      </c>
      <c r="N89" s="120" t="s">
        <v>3687</v>
      </c>
      <c r="O89" s="307" t="str">
        <f>'HN TOPUPS April Sheet'!N77</f>
        <v>10265/543965</v>
      </c>
      <c r="P89" s="120" t="b">
        <v>1</v>
      </c>
      <c r="Q89" s="120" t="b">
        <v>1</v>
      </c>
      <c r="R89" s="120" t="b">
        <v>1</v>
      </c>
    </row>
    <row r="90" spans="1:18" x14ac:dyDescent="0.25">
      <c r="A90" s="117">
        <v>1</v>
      </c>
      <c r="B90" s="118">
        <v>2</v>
      </c>
      <c r="C90" s="303">
        <f>'HN TOPUPS April Sheet'!C78</f>
        <v>145169</v>
      </c>
      <c r="D90" s="120" t="b">
        <v>1</v>
      </c>
      <c r="E90" s="304" t="str">
        <f>'HN TOPUPS April Sheet'!M78&amp;"."&amp;'HN TopUpPay'!$C$5</f>
        <v>5400.ARPs.I03.1.Jn21</v>
      </c>
      <c r="F90" s="305">
        <f t="shared" ca="1" si="2"/>
        <v>44361</v>
      </c>
      <c r="G90" s="306">
        <f>IF('HN TOPUPS April Sheet'!S78&lt;0,0,'HN TOPUPS April Sheet'!S78)</f>
        <v>34442.291333333334</v>
      </c>
      <c r="H90" s="124">
        <f t="shared" ca="1" si="3"/>
        <v>44361</v>
      </c>
      <c r="I90" s="125">
        <v>0</v>
      </c>
      <c r="J90" s="304" t="str">
        <f>LEFT('HN TOPUPS April Sheet'!D78,16)&amp;"."&amp;'HN TopUpPay'!E90</f>
        <v>Hendon School.5400.ARPs.I03.1.Jn21</v>
      </c>
      <c r="K90" s="120" t="b">
        <v>1</v>
      </c>
      <c r="L90" s="126" t="s">
        <v>3686</v>
      </c>
      <c r="M90" s="120" t="b">
        <v>1</v>
      </c>
      <c r="N90" s="120" t="s">
        <v>3687</v>
      </c>
      <c r="O90" s="307" t="str">
        <f>'HN TOPUPS April Sheet'!N78</f>
        <v>11423/516500</v>
      </c>
      <c r="P90" s="120" t="b">
        <v>1</v>
      </c>
      <c r="Q90" s="120" t="b">
        <v>1</v>
      </c>
      <c r="R90" s="120" t="b">
        <v>1</v>
      </c>
    </row>
    <row r="91" spans="1:18" x14ac:dyDescent="0.25">
      <c r="A91" s="117">
        <v>1</v>
      </c>
      <c r="B91" s="118">
        <v>2</v>
      </c>
      <c r="C91" s="303">
        <f>'HN TOPUPS April Sheet'!C79</f>
        <v>145169</v>
      </c>
      <c r="D91" s="120" t="b">
        <v>1</v>
      </c>
      <c r="E91" s="304" t="str">
        <f>'HN TOPUPS April Sheet'!M79&amp;"."&amp;'HN TopUpPay'!$C$5</f>
        <v>5400.EHCP.I03.2.Jn21</v>
      </c>
      <c r="F91" s="305">
        <f t="shared" ca="1" si="2"/>
        <v>44361</v>
      </c>
      <c r="G91" s="306">
        <f>IF('HN TOPUPS April Sheet'!S79&lt;0,0,'HN TOPUPS April Sheet'!S79)</f>
        <v>24833.166999999998</v>
      </c>
      <c r="H91" s="124">
        <f t="shared" ca="1" si="3"/>
        <v>44361</v>
      </c>
      <c r="I91" s="125">
        <v>0</v>
      </c>
      <c r="J91" s="304" t="str">
        <f>LEFT('HN TOPUPS April Sheet'!D79,16)&amp;"."&amp;'HN TopUpPay'!E91</f>
        <v>Hendon School.5400.EHCP.I03.2.Jn21</v>
      </c>
      <c r="K91" s="120" t="b">
        <v>1</v>
      </c>
      <c r="L91" s="126" t="s">
        <v>3686</v>
      </c>
      <c r="M91" s="120" t="b">
        <v>1</v>
      </c>
      <c r="N91" s="120" t="s">
        <v>3687</v>
      </c>
      <c r="O91" s="307" t="str">
        <f>'HN TOPUPS April Sheet'!N79</f>
        <v>11442/516500</v>
      </c>
      <c r="P91" s="120" t="b">
        <v>1</v>
      </c>
      <c r="Q91" s="120" t="b">
        <v>1</v>
      </c>
      <c r="R91" s="120" t="b">
        <v>1</v>
      </c>
    </row>
    <row r="92" spans="1:18" x14ac:dyDescent="0.25">
      <c r="A92" s="117">
        <v>1</v>
      </c>
      <c r="B92" s="118">
        <v>2</v>
      </c>
      <c r="C92" s="303">
        <f>'HN TOPUPS April Sheet'!C80</f>
        <v>400026</v>
      </c>
      <c r="D92" s="120" t="b">
        <v>1</v>
      </c>
      <c r="E92" s="304" t="str">
        <f>'HN TOPUPS April Sheet'!M80&amp;"."&amp;'HN TopUpPay'!$C$5</f>
        <v>2031.EHCP.I03.1.Jn21</v>
      </c>
      <c r="F92" s="305">
        <f t="shared" ca="1" si="2"/>
        <v>44361</v>
      </c>
      <c r="G92" s="306">
        <f>IF('HN TOPUPS April Sheet'!S80&lt;0,0,'HN TOPUPS April Sheet'!S80)</f>
        <v>2149.3906923076925</v>
      </c>
      <c r="H92" s="124">
        <f t="shared" ca="1" si="3"/>
        <v>44361</v>
      </c>
      <c r="I92" s="125">
        <v>0</v>
      </c>
      <c r="J92" s="304" t="str">
        <f>LEFT('HN TOPUPS April Sheet'!D80,16)&amp;"."&amp;'HN TopUpPay'!E92</f>
        <v>Hollickwood JMI .2031.EHCP.I03.1.Jn21</v>
      </c>
      <c r="K92" s="120" t="b">
        <v>1</v>
      </c>
      <c r="L92" s="126" t="s">
        <v>3686</v>
      </c>
      <c r="M92" s="120" t="b">
        <v>1</v>
      </c>
      <c r="N92" s="120" t="s">
        <v>3687</v>
      </c>
      <c r="O92" s="307" t="str">
        <f>'HN TOPUPS April Sheet'!N80</f>
        <v>11431/543965</v>
      </c>
      <c r="P92" s="120" t="b">
        <v>1</v>
      </c>
      <c r="Q92" s="120" t="b">
        <v>1</v>
      </c>
      <c r="R92" s="120" t="b">
        <v>1</v>
      </c>
    </row>
    <row r="93" spans="1:18" x14ac:dyDescent="0.25">
      <c r="A93" s="117">
        <v>1</v>
      </c>
      <c r="B93" s="118">
        <v>2</v>
      </c>
      <c r="C93" s="303">
        <f>'HN TOPUPS April Sheet'!C81</f>
        <v>400026</v>
      </c>
      <c r="D93" s="120" t="b">
        <v>1</v>
      </c>
      <c r="E93" s="304" t="str">
        <f>'HN TOPUPS April Sheet'!M81&amp;"."&amp;'HN TopUpPay'!$C$5</f>
        <v>2031.SEN I.I03.2.Jn21</v>
      </c>
      <c r="F93" s="305">
        <f t="shared" ca="1" si="2"/>
        <v>44361</v>
      </c>
      <c r="G93" s="306">
        <f>IF('HN TOPUPS April Sheet'!S81&lt;0,0,'HN TOPUPS April Sheet'!S81)</f>
        <v>170.5</v>
      </c>
      <c r="H93" s="124">
        <f t="shared" ca="1" si="3"/>
        <v>44361</v>
      </c>
      <c r="I93" s="125">
        <v>0</v>
      </c>
      <c r="J93" s="304" t="str">
        <f>LEFT('HN TOPUPS April Sheet'!D81,16)&amp;"."&amp;'HN TopUpPay'!E93</f>
        <v>Hollickwood JMI .2031.SEN I.I03.2.Jn21</v>
      </c>
      <c r="K93" s="120" t="b">
        <v>1</v>
      </c>
      <c r="L93" s="126" t="s">
        <v>3686</v>
      </c>
      <c r="M93" s="120" t="b">
        <v>1</v>
      </c>
      <c r="N93" s="120" t="s">
        <v>3687</v>
      </c>
      <c r="O93" s="307" t="str">
        <f>'HN TOPUPS April Sheet'!N81</f>
        <v>10265/543965</v>
      </c>
      <c r="P93" s="120" t="b">
        <v>1</v>
      </c>
      <c r="Q93" s="120" t="b">
        <v>1</v>
      </c>
      <c r="R93" s="120" t="b">
        <v>1</v>
      </c>
    </row>
    <row r="94" spans="1:18" x14ac:dyDescent="0.25">
      <c r="A94" s="117">
        <v>1</v>
      </c>
      <c r="B94" s="118">
        <v>2</v>
      </c>
      <c r="C94" s="303">
        <f>'HN TOPUPS April Sheet'!C82</f>
        <v>400084</v>
      </c>
      <c r="D94" s="120" t="b">
        <v>1</v>
      </c>
      <c r="E94" s="304" t="str">
        <f>'HN TOPUPS April Sheet'!M82&amp;"."&amp;'HN TopUpPay'!$C$5</f>
        <v>2032.EHCP.I03.1.Jn21</v>
      </c>
      <c r="F94" s="305">
        <f t="shared" ca="1" si="2"/>
        <v>44361</v>
      </c>
      <c r="G94" s="306">
        <f>IF('HN TOPUPS April Sheet'!S82&lt;0,0,'HN TOPUPS April Sheet'!S82)</f>
        <v>10760.321461538462</v>
      </c>
      <c r="H94" s="124">
        <f t="shared" ca="1" si="3"/>
        <v>44361</v>
      </c>
      <c r="I94" s="125">
        <v>0</v>
      </c>
      <c r="J94" s="304" t="str">
        <f>LEFT('HN TOPUPS April Sheet'!D82,16)&amp;"."&amp;'HN TopUpPay'!E94</f>
        <v>Holly Park Schoo.2032.EHCP.I03.1.Jn21</v>
      </c>
      <c r="K94" s="120" t="b">
        <v>1</v>
      </c>
      <c r="L94" s="126" t="s">
        <v>3686</v>
      </c>
      <c r="M94" s="120" t="b">
        <v>1</v>
      </c>
      <c r="N94" s="120" t="s">
        <v>3687</v>
      </c>
      <c r="O94" s="307" t="str">
        <f>'HN TOPUPS April Sheet'!N82</f>
        <v>11431/543965</v>
      </c>
      <c r="P94" s="120" t="b">
        <v>1</v>
      </c>
      <c r="Q94" s="120" t="b">
        <v>1</v>
      </c>
      <c r="R94" s="120" t="b">
        <v>1</v>
      </c>
    </row>
    <row r="95" spans="1:18" x14ac:dyDescent="0.25">
      <c r="A95" s="117">
        <v>1</v>
      </c>
      <c r="B95" s="118">
        <v>2</v>
      </c>
      <c r="C95" s="303">
        <f>'HN TOPUPS April Sheet'!C83</f>
        <v>400084</v>
      </c>
      <c r="D95" s="120" t="b">
        <v>1</v>
      </c>
      <c r="E95" s="304" t="str">
        <f>'HN TOPUPS April Sheet'!M83&amp;"."&amp;'HN TopUpPay'!$C$5</f>
        <v>2032.SEN I.I03.2.Jn21</v>
      </c>
      <c r="F95" s="305">
        <f t="shared" ca="1" si="2"/>
        <v>44361</v>
      </c>
      <c r="G95" s="306">
        <f>IF('HN TOPUPS April Sheet'!S83&lt;0,0,'HN TOPUPS April Sheet'!S83)</f>
        <v>1130.7255</v>
      </c>
      <c r="H95" s="124">
        <f t="shared" ca="1" si="3"/>
        <v>44361</v>
      </c>
      <c r="I95" s="125">
        <v>0</v>
      </c>
      <c r="J95" s="304" t="str">
        <f>LEFT('HN TOPUPS April Sheet'!D83,16)&amp;"."&amp;'HN TopUpPay'!E95</f>
        <v>Holly Park Schoo.2032.SEN I.I03.2.Jn21</v>
      </c>
      <c r="K95" s="120" t="b">
        <v>1</v>
      </c>
      <c r="L95" s="126" t="s">
        <v>3686</v>
      </c>
      <c r="M95" s="120" t="b">
        <v>1</v>
      </c>
      <c r="N95" s="120" t="s">
        <v>3687</v>
      </c>
      <c r="O95" s="307" t="str">
        <f>'HN TOPUPS April Sheet'!N83</f>
        <v>10265/543965</v>
      </c>
      <c r="P95" s="120" t="b">
        <v>1</v>
      </c>
      <c r="Q95" s="120" t="b">
        <v>1</v>
      </c>
      <c r="R95" s="120" t="b">
        <v>1</v>
      </c>
    </row>
    <row r="96" spans="1:18" x14ac:dyDescent="0.25">
      <c r="A96" s="117">
        <v>1</v>
      </c>
      <c r="B96" s="118">
        <v>2</v>
      </c>
      <c r="C96" s="303">
        <f>'HN TOPUPS April Sheet'!C84</f>
        <v>400008</v>
      </c>
      <c r="D96" s="120" t="b">
        <v>1</v>
      </c>
      <c r="E96" s="304" t="str">
        <f>'HN TOPUPS April Sheet'!M84&amp;"."&amp;'HN TopUpPay'!$C$5</f>
        <v>3304.EHCP.I03.1.Jn21</v>
      </c>
      <c r="F96" s="305">
        <f t="shared" ca="1" si="2"/>
        <v>44361</v>
      </c>
      <c r="G96" s="306">
        <f>IF('HN TOPUPS April Sheet'!S84&lt;0,0,'HN TOPUPS April Sheet'!S84)</f>
        <v>5101.7608461538466</v>
      </c>
      <c r="H96" s="124">
        <f t="shared" ca="1" si="3"/>
        <v>44361</v>
      </c>
      <c r="I96" s="125">
        <v>0</v>
      </c>
      <c r="J96" s="304" t="str">
        <f>LEFT('HN TOPUPS April Sheet'!D84,16)&amp;"."&amp;'HN TopUpPay'!E96</f>
        <v>Holy Trinity Sch.3304.EHCP.I03.1.Jn21</v>
      </c>
      <c r="K96" s="120" t="b">
        <v>1</v>
      </c>
      <c r="L96" s="126" t="s">
        <v>3686</v>
      </c>
      <c r="M96" s="120" t="b">
        <v>1</v>
      </c>
      <c r="N96" s="120" t="s">
        <v>3687</v>
      </c>
      <c r="O96" s="307" t="str">
        <f>'HN TOPUPS April Sheet'!N84</f>
        <v>11431/543965</v>
      </c>
      <c r="P96" s="120" t="b">
        <v>1</v>
      </c>
      <c r="Q96" s="120" t="b">
        <v>1</v>
      </c>
      <c r="R96" s="120" t="b">
        <v>1</v>
      </c>
    </row>
    <row r="97" spans="1:18" x14ac:dyDescent="0.25">
      <c r="A97" s="117">
        <v>1</v>
      </c>
      <c r="B97" s="118">
        <v>2</v>
      </c>
      <c r="C97" s="303">
        <f>'HN TOPUPS April Sheet'!C85</f>
        <v>151702</v>
      </c>
      <c r="D97" s="120" t="b">
        <v>1</v>
      </c>
      <c r="E97" s="304" t="str">
        <f>'HN TOPUPS April Sheet'!M85&amp;"."&amp;'HN TopUpPay'!$C$5</f>
        <v>2047.EHCP.I03.1.Jn21</v>
      </c>
      <c r="F97" s="305">
        <f t="shared" ca="1" si="2"/>
        <v>44361</v>
      </c>
      <c r="G97" s="306">
        <f>IF('HN TOPUPS April Sheet'!S85&lt;0,0,'HN TOPUPS April Sheet'!S85)</f>
        <v>9255.0910000000003</v>
      </c>
      <c r="H97" s="124">
        <f t="shared" ca="1" si="3"/>
        <v>44361</v>
      </c>
      <c r="I97" s="125">
        <v>0</v>
      </c>
      <c r="J97" s="304" t="str">
        <f>LEFT('HN TOPUPS April Sheet'!D85,16)&amp;"."&amp;'HN TopUpPay'!E97</f>
        <v>Hyde School.2047.EHCP.I03.1.Jn21</v>
      </c>
      <c r="K97" s="120" t="b">
        <v>1</v>
      </c>
      <c r="L97" s="126" t="s">
        <v>3686</v>
      </c>
      <c r="M97" s="120" t="b">
        <v>1</v>
      </c>
      <c r="N97" s="120" t="s">
        <v>3687</v>
      </c>
      <c r="O97" s="307" t="str">
        <f>'HN TOPUPS April Sheet'!N85</f>
        <v>11443/516500</v>
      </c>
      <c r="P97" s="120" t="b">
        <v>1</v>
      </c>
      <c r="Q97" s="120" t="b">
        <v>1</v>
      </c>
      <c r="R97" s="120" t="b">
        <v>1</v>
      </c>
    </row>
    <row r="98" spans="1:18" x14ac:dyDescent="0.25">
      <c r="A98" s="117">
        <v>1</v>
      </c>
      <c r="B98" s="118">
        <v>2</v>
      </c>
      <c r="C98" s="303">
        <f>'HN TOPUPS April Sheet'!C86</f>
        <v>143982</v>
      </c>
      <c r="D98" s="120" t="b">
        <v>1</v>
      </c>
      <c r="E98" s="304" t="str">
        <f>'HN TOPUPS April Sheet'!M86&amp;"."&amp;'HN TopUpPay'!$C$5</f>
        <v>3515.EHCP.I03.1.Jn21</v>
      </c>
      <c r="F98" s="305">
        <f t="shared" ca="1" si="2"/>
        <v>44361</v>
      </c>
      <c r="G98" s="306">
        <f>IF('HN TOPUPS April Sheet'!S86&lt;0,0,'HN TOPUPS April Sheet'!S86)</f>
        <v>3901.0833333333335</v>
      </c>
      <c r="H98" s="124">
        <f t="shared" ca="1" si="3"/>
        <v>44361</v>
      </c>
      <c r="I98" s="125">
        <v>0</v>
      </c>
      <c r="J98" s="304" t="str">
        <f>LEFT('HN TOPUPS April Sheet'!D86,16)&amp;"."&amp;'HN TopUpPay'!E98</f>
        <v>Independent Jewi.3515.EHCP.I03.1.Jn21</v>
      </c>
      <c r="K98" s="120" t="b">
        <v>1</v>
      </c>
      <c r="L98" s="126" t="s">
        <v>3686</v>
      </c>
      <c r="M98" s="120" t="b">
        <v>1</v>
      </c>
      <c r="N98" s="120" t="s">
        <v>3687</v>
      </c>
      <c r="O98" s="307" t="str">
        <f>'HN TOPUPS April Sheet'!N86</f>
        <v>11443/516500</v>
      </c>
      <c r="P98" s="120" t="b">
        <v>1</v>
      </c>
      <c r="Q98" s="120" t="b">
        <v>1</v>
      </c>
      <c r="R98" s="120" t="b">
        <v>1</v>
      </c>
    </row>
    <row r="99" spans="1:18" x14ac:dyDescent="0.25">
      <c r="A99" s="117">
        <v>1</v>
      </c>
      <c r="B99" s="118">
        <v>2</v>
      </c>
      <c r="C99" s="303">
        <f>'HN TOPUPS April Sheet'!C87</f>
        <v>400140</v>
      </c>
      <c r="D99" s="120" t="b">
        <v>1</v>
      </c>
      <c r="E99" s="304" t="str">
        <f>'HN TOPUPS April Sheet'!M87&amp;"."&amp;'HN TopUpPay'!$C$5</f>
        <v>5427.ARPs.I03.1.Jn21</v>
      </c>
      <c r="F99" s="305">
        <f t="shared" ca="1" si="2"/>
        <v>44361</v>
      </c>
      <c r="G99" s="306">
        <f>IF('HN TOPUPS April Sheet'!S87&lt;0,0,'HN TOPUPS April Sheet'!S87)</f>
        <v>66242.392307692295</v>
      </c>
      <c r="H99" s="124">
        <f t="shared" ca="1" si="3"/>
        <v>44361</v>
      </c>
      <c r="I99" s="125">
        <v>0</v>
      </c>
      <c r="J99" s="304" t="str">
        <f>LEFT('HN TOPUPS April Sheet'!D87,16)&amp;"."&amp;'HN TopUpPay'!E99</f>
        <v>JCoSS.5427.ARPs.I03.1.Jn21</v>
      </c>
      <c r="K99" s="120" t="b">
        <v>1</v>
      </c>
      <c r="L99" s="126" t="s">
        <v>3686</v>
      </c>
      <c r="M99" s="120" t="b">
        <v>1</v>
      </c>
      <c r="N99" s="120" t="s">
        <v>3687</v>
      </c>
      <c r="O99" s="307" t="str">
        <f>'HN TOPUPS April Sheet'!N87</f>
        <v>11434/543965</v>
      </c>
      <c r="P99" s="120" t="b">
        <v>1</v>
      </c>
      <c r="Q99" s="120" t="b">
        <v>1</v>
      </c>
      <c r="R99" s="120" t="b">
        <v>1</v>
      </c>
    </row>
    <row r="100" spans="1:18" x14ac:dyDescent="0.25">
      <c r="A100" s="117">
        <v>1</v>
      </c>
      <c r="B100" s="118">
        <v>2</v>
      </c>
      <c r="C100" s="303">
        <f>'HN TOPUPS April Sheet'!C88</f>
        <v>400140</v>
      </c>
      <c r="D100" s="120" t="b">
        <v>1</v>
      </c>
      <c r="E100" s="304" t="str">
        <f>'HN TOPUPS April Sheet'!M88&amp;"."&amp;'HN TopUpPay'!$C$5</f>
        <v>5427.EHCP.I03.2.Jn21</v>
      </c>
      <c r="F100" s="305">
        <f t="shared" ca="1" si="2"/>
        <v>44361</v>
      </c>
      <c r="G100" s="306">
        <f>IF('HN TOPUPS April Sheet'!S88&lt;0,0,'HN TOPUPS April Sheet'!S88)</f>
        <v>17510.343615384616</v>
      </c>
      <c r="H100" s="124">
        <f t="shared" ca="1" si="3"/>
        <v>44361</v>
      </c>
      <c r="I100" s="125">
        <v>0</v>
      </c>
      <c r="J100" s="304" t="str">
        <f>LEFT('HN TOPUPS April Sheet'!D88,16)&amp;"."&amp;'HN TopUpPay'!E100</f>
        <v>JCoSS.5427.EHCP.I03.2.Jn21</v>
      </c>
      <c r="K100" s="120" t="b">
        <v>1</v>
      </c>
      <c r="L100" s="126" t="s">
        <v>3686</v>
      </c>
      <c r="M100" s="120" t="b">
        <v>1</v>
      </c>
      <c r="N100" s="120" t="s">
        <v>3687</v>
      </c>
      <c r="O100" s="307" t="str">
        <f>'HN TOPUPS April Sheet'!N88</f>
        <v>11435/543965</v>
      </c>
      <c r="P100" s="120" t="b">
        <v>1</v>
      </c>
      <c r="Q100" s="120" t="b">
        <v>1</v>
      </c>
      <c r="R100" s="120" t="b">
        <v>1</v>
      </c>
    </row>
    <row r="101" spans="1:18" x14ac:dyDescent="0.25">
      <c r="A101" s="117">
        <v>1</v>
      </c>
      <c r="B101" s="118">
        <v>2</v>
      </c>
      <c r="C101" s="303">
        <f>'HN TOPUPS April Sheet'!C89</f>
        <v>105221</v>
      </c>
      <c r="D101" s="120" t="b">
        <v>1</v>
      </c>
      <c r="E101" s="304" t="str">
        <f>'HN TOPUPS April Sheet'!M89&amp;"."&amp;'HN TopUpPay'!$C$5</f>
        <v>6085.Speci.I03.1.Jn21</v>
      </c>
      <c r="F101" s="305">
        <f t="shared" ca="1" si="2"/>
        <v>44361</v>
      </c>
      <c r="G101" s="306">
        <f>IF('HN TOPUPS April Sheet'!S89&lt;0,0,'HN TOPUPS April Sheet'!S89)</f>
        <v>61878.400000000001</v>
      </c>
      <c r="H101" s="124">
        <f t="shared" ca="1" si="3"/>
        <v>44361</v>
      </c>
      <c r="I101" s="125">
        <v>0</v>
      </c>
      <c r="J101" s="304" t="str">
        <f>LEFT('HN TOPUPS April Sheet'!D89,16)&amp;"."&amp;'HN TopUpPay'!E101</f>
        <v>Kisharon Inclusi.6085.Speci.I03.1.Jn21</v>
      </c>
      <c r="K101" s="120" t="b">
        <v>1</v>
      </c>
      <c r="L101" s="126" t="s">
        <v>3686</v>
      </c>
      <c r="M101" s="120" t="b">
        <v>1</v>
      </c>
      <c r="N101" s="120" t="s">
        <v>3687</v>
      </c>
      <c r="O101" s="307" t="str">
        <f>'HN TOPUPS April Sheet'!N89</f>
        <v>11491/516500</v>
      </c>
      <c r="P101" s="120" t="b">
        <v>1</v>
      </c>
      <c r="Q101" s="120" t="b">
        <v>1</v>
      </c>
      <c r="R101" s="120" t="b">
        <v>1</v>
      </c>
    </row>
    <row r="102" spans="1:18" x14ac:dyDescent="0.25">
      <c r="A102" s="117">
        <v>1</v>
      </c>
      <c r="B102" s="118">
        <v>2</v>
      </c>
      <c r="C102" s="303">
        <f>'HN TOPUPS April Sheet'!C90</f>
        <v>400046</v>
      </c>
      <c r="D102" s="120" t="b">
        <v>1</v>
      </c>
      <c r="E102" s="304" t="str">
        <f>'HN TOPUPS April Sheet'!M90&amp;"."&amp;'HN TopUpPay'!$C$5</f>
        <v>2036.ARPs.I03.1.Jn21</v>
      </c>
      <c r="F102" s="305">
        <f t="shared" ca="1" si="2"/>
        <v>44361</v>
      </c>
      <c r="G102" s="306">
        <f>IF('HN TOPUPS April Sheet'!S90&lt;0,0,'HN TOPUPS April Sheet'!S90)</f>
        <v>19824.200999999997</v>
      </c>
      <c r="H102" s="124">
        <f t="shared" ca="1" si="3"/>
        <v>44361</v>
      </c>
      <c r="I102" s="125">
        <v>0</v>
      </c>
      <c r="J102" s="304" t="str">
        <f>LEFT('HN TOPUPS April Sheet'!D90,16)&amp;"."&amp;'HN TopUpPay'!E102</f>
        <v>Livingstone Scho.2036.ARPs.I03.1.Jn21</v>
      </c>
      <c r="K102" s="120" t="b">
        <v>1</v>
      </c>
      <c r="L102" s="126" t="s">
        <v>3686</v>
      </c>
      <c r="M102" s="120" t="b">
        <v>1</v>
      </c>
      <c r="N102" s="120" t="s">
        <v>3687</v>
      </c>
      <c r="O102" s="307" t="str">
        <f>'HN TOPUPS April Sheet'!N90</f>
        <v>11432/543965</v>
      </c>
      <c r="P102" s="120" t="b">
        <v>1</v>
      </c>
      <c r="Q102" s="120" t="b">
        <v>1</v>
      </c>
      <c r="R102" s="120" t="b">
        <v>1</v>
      </c>
    </row>
    <row r="103" spans="1:18" x14ac:dyDescent="0.25">
      <c r="A103" s="117">
        <v>1</v>
      </c>
      <c r="B103" s="118">
        <v>2</v>
      </c>
      <c r="C103" s="303">
        <f>'HN TOPUPS April Sheet'!C91</f>
        <v>400046</v>
      </c>
      <c r="D103" s="120" t="b">
        <v>1</v>
      </c>
      <c r="E103" s="304" t="str">
        <f>'HN TOPUPS April Sheet'!M91&amp;"."&amp;'HN TopUpPay'!$C$5</f>
        <v>2036.EHCP.I03.2.Jn21</v>
      </c>
      <c r="F103" s="305">
        <f t="shared" ca="1" si="2"/>
        <v>44361</v>
      </c>
      <c r="G103" s="306">
        <f>IF('HN TOPUPS April Sheet'!S91&lt;0,0,'HN TOPUPS April Sheet'!S91)</f>
        <v>4700.4156923076926</v>
      </c>
      <c r="H103" s="124">
        <f t="shared" ca="1" si="3"/>
        <v>44361</v>
      </c>
      <c r="I103" s="125">
        <v>0</v>
      </c>
      <c r="J103" s="304" t="str">
        <f>LEFT('HN TOPUPS April Sheet'!D91,16)&amp;"."&amp;'HN TopUpPay'!E103</f>
        <v>Livingstone Scho.2036.EHCP.I03.2.Jn21</v>
      </c>
      <c r="K103" s="120" t="b">
        <v>1</v>
      </c>
      <c r="L103" s="126" t="s">
        <v>3686</v>
      </c>
      <c r="M103" s="120" t="b">
        <v>1</v>
      </c>
      <c r="N103" s="120" t="s">
        <v>3687</v>
      </c>
      <c r="O103" s="307" t="str">
        <f>'HN TOPUPS April Sheet'!N91</f>
        <v>11431/543965</v>
      </c>
      <c r="P103" s="120" t="b">
        <v>1</v>
      </c>
      <c r="Q103" s="120" t="b">
        <v>1</v>
      </c>
      <c r="R103" s="120" t="b">
        <v>1</v>
      </c>
    </row>
    <row r="104" spans="1:18" x14ac:dyDescent="0.25">
      <c r="A104" s="117">
        <v>1</v>
      </c>
      <c r="B104" s="118">
        <v>2</v>
      </c>
      <c r="C104" s="303">
        <f>'HN TOPUPS April Sheet'!C92</f>
        <v>400116</v>
      </c>
      <c r="D104" s="120" t="b">
        <v>1</v>
      </c>
      <c r="E104" s="304" t="str">
        <f>'HN TOPUPS April Sheet'!M92&amp;"."&amp;'HN TopUpPay'!$C$5</f>
        <v>6905.ARPs.I03.1.Jn21</v>
      </c>
      <c r="F104" s="305">
        <f t="shared" ca="1" si="2"/>
        <v>44361</v>
      </c>
      <c r="G104" s="306">
        <f>IF('HN TOPUPS April Sheet'!S92&lt;0,0,'HN TOPUPS April Sheet'!S92)</f>
        <v>2060.5</v>
      </c>
      <c r="H104" s="124">
        <f t="shared" ca="1" si="3"/>
        <v>44361</v>
      </c>
      <c r="I104" s="125">
        <v>0</v>
      </c>
      <c r="J104" s="304" t="str">
        <f>LEFT('HN TOPUPS April Sheet'!D92,16)&amp;"."&amp;'HN TopUpPay'!E104</f>
        <v>London Academy.6905.ARPs.I03.1.Jn21</v>
      </c>
      <c r="K104" s="120" t="b">
        <v>1</v>
      </c>
      <c r="L104" s="126" t="s">
        <v>3686</v>
      </c>
      <c r="M104" s="120" t="b">
        <v>1</v>
      </c>
      <c r="N104" s="120" t="s">
        <v>3687</v>
      </c>
      <c r="O104" s="307" t="str">
        <f>'HN TOPUPS April Sheet'!N92</f>
        <v>11423/516500</v>
      </c>
      <c r="P104" s="120" t="b">
        <v>1</v>
      </c>
      <c r="Q104" s="120" t="b">
        <v>1</v>
      </c>
      <c r="R104" s="120" t="b">
        <v>1</v>
      </c>
    </row>
    <row r="105" spans="1:18" x14ac:dyDescent="0.25">
      <c r="A105" s="117">
        <v>1</v>
      </c>
      <c r="B105" s="118">
        <v>2</v>
      </c>
      <c r="C105" s="303">
        <f>'HN TOPUPS April Sheet'!C93</f>
        <v>400116</v>
      </c>
      <c r="D105" s="120" t="b">
        <v>1</v>
      </c>
      <c r="E105" s="304" t="str">
        <f>'HN TOPUPS April Sheet'!M93&amp;"."&amp;'HN TopUpPay'!$C$5</f>
        <v>6905.EHCP.I03.2.Jn21</v>
      </c>
      <c r="F105" s="305">
        <f t="shared" ca="1" si="2"/>
        <v>44361</v>
      </c>
      <c r="G105" s="306">
        <f>IF('HN TOPUPS April Sheet'!S93&lt;0,0,'HN TOPUPS April Sheet'!S93)</f>
        <v>19161.741666666669</v>
      </c>
      <c r="H105" s="124">
        <f t="shared" ca="1" si="3"/>
        <v>44361</v>
      </c>
      <c r="I105" s="125">
        <v>0</v>
      </c>
      <c r="J105" s="304" t="str">
        <f>LEFT('HN TOPUPS April Sheet'!D93,16)&amp;"."&amp;'HN TopUpPay'!E105</f>
        <v>London Academy.6905.EHCP.I03.2.Jn21</v>
      </c>
      <c r="K105" s="120" t="b">
        <v>1</v>
      </c>
      <c r="L105" s="126" t="s">
        <v>3686</v>
      </c>
      <c r="M105" s="120" t="b">
        <v>1</v>
      </c>
      <c r="N105" s="120" t="s">
        <v>3687</v>
      </c>
      <c r="O105" s="307" t="str">
        <f>'HN TOPUPS April Sheet'!N93</f>
        <v>11442/516500</v>
      </c>
      <c r="P105" s="120" t="b">
        <v>1</v>
      </c>
      <c r="Q105" s="120" t="b">
        <v>1</v>
      </c>
      <c r="R105" s="120" t="b">
        <v>1</v>
      </c>
    </row>
    <row r="106" spans="1:18" x14ac:dyDescent="0.25">
      <c r="A106" s="117">
        <v>1</v>
      </c>
      <c r="B106" s="118">
        <v>2</v>
      </c>
      <c r="C106" s="303">
        <f>'HN TOPUPS April Sheet'!C94</f>
        <v>400116</v>
      </c>
      <c r="D106" s="120" t="b">
        <v>1</v>
      </c>
      <c r="E106" s="304" t="str">
        <f>'HN TOPUPS April Sheet'!M94&amp;"."&amp;'HN TopUpPay'!$C$5</f>
        <v>6905.EHCP.I03.3.Jn21</v>
      </c>
      <c r="F106" s="305">
        <f t="shared" ca="1" si="2"/>
        <v>44361</v>
      </c>
      <c r="G106" s="306">
        <f>IF('HN TOPUPS April Sheet'!S94&lt;0,0,'HN TOPUPS April Sheet'!S94)</f>
        <v>5459.8333333333339</v>
      </c>
      <c r="H106" s="124">
        <f t="shared" ca="1" si="3"/>
        <v>44361</v>
      </c>
      <c r="I106" s="125">
        <v>0</v>
      </c>
      <c r="J106" s="304" t="str">
        <f>LEFT('HN TOPUPS April Sheet'!D94,16)&amp;"."&amp;'HN TopUpPay'!E106</f>
        <v>London Academy.6905.EHCP.I03.3.Jn21</v>
      </c>
      <c r="K106" s="120" t="b">
        <v>1</v>
      </c>
      <c r="L106" s="126" t="s">
        <v>3686</v>
      </c>
      <c r="M106" s="120" t="b">
        <v>1</v>
      </c>
      <c r="N106" s="120" t="s">
        <v>3687</v>
      </c>
      <c r="O106" s="307" t="str">
        <f>'HN TOPUPS April Sheet'!N94</f>
        <v>11443/516500</v>
      </c>
      <c r="P106" s="120" t="b">
        <v>1</v>
      </c>
      <c r="Q106" s="120" t="b">
        <v>1</v>
      </c>
      <c r="R106" s="120" t="b">
        <v>1</v>
      </c>
    </row>
    <row r="107" spans="1:18" x14ac:dyDescent="0.25">
      <c r="A107" s="117">
        <v>1</v>
      </c>
      <c r="B107" s="118">
        <v>2</v>
      </c>
      <c r="C107" s="303">
        <f>'HN TOPUPS April Sheet'!C95</f>
        <v>400030</v>
      </c>
      <c r="D107" s="120" t="b">
        <v>1</v>
      </c>
      <c r="E107" s="304" t="str">
        <f>'HN TOPUPS April Sheet'!M95&amp;"."&amp;'HN TopUpPay'!$C$5</f>
        <v>2037.EHCP.I03.1.Jn21</v>
      </c>
      <c r="F107" s="305">
        <f t="shared" ca="1" si="2"/>
        <v>44361</v>
      </c>
      <c r="G107" s="306">
        <f>IF('HN TOPUPS April Sheet'!S95&lt;0,0,'HN TOPUPS April Sheet'!S95)</f>
        <v>5039.9230769230762</v>
      </c>
      <c r="H107" s="124">
        <f t="shared" ca="1" si="3"/>
        <v>44361</v>
      </c>
      <c r="I107" s="125">
        <v>0</v>
      </c>
      <c r="J107" s="304" t="str">
        <f>LEFT('HN TOPUPS April Sheet'!D95,16)&amp;"."&amp;'HN TopUpPay'!E107</f>
        <v>Manorside Primar.2037.EHCP.I03.1.Jn21</v>
      </c>
      <c r="K107" s="120" t="b">
        <v>1</v>
      </c>
      <c r="L107" s="126" t="s">
        <v>3686</v>
      </c>
      <c r="M107" s="120" t="b">
        <v>1</v>
      </c>
      <c r="N107" s="120" t="s">
        <v>3687</v>
      </c>
      <c r="O107" s="307" t="str">
        <f>'HN TOPUPS April Sheet'!N95</f>
        <v>11431/543965</v>
      </c>
      <c r="P107" s="120" t="b">
        <v>1</v>
      </c>
      <c r="Q107" s="120" t="b">
        <v>1</v>
      </c>
      <c r="R107" s="120" t="b">
        <v>1</v>
      </c>
    </row>
    <row r="108" spans="1:18" x14ac:dyDescent="0.25">
      <c r="A108" s="117">
        <v>1</v>
      </c>
      <c r="B108" s="118">
        <v>2</v>
      </c>
      <c r="C108" s="303">
        <f>'HN TOPUPS April Sheet'!C96</f>
        <v>400063</v>
      </c>
      <c r="D108" s="120" t="b">
        <v>1</v>
      </c>
      <c r="E108" s="304" t="str">
        <f>'HN TOPUPS April Sheet'!M96&amp;"."&amp;'HN TopUpPay'!$C$5</f>
        <v>7010.Speci.I03.1.Jn21</v>
      </c>
      <c r="F108" s="305">
        <f t="shared" ca="1" si="2"/>
        <v>44361</v>
      </c>
      <c r="G108" s="306">
        <f>IF('HN TOPUPS April Sheet'!S96&lt;0,0,'HN TOPUPS April Sheet'!S96)</f>
        <v>157665.1406923077</v>
      </c>
      <c r="H108" s="124">
        <f t="shared" ca="1" si="3"/>
        <v>44361</v>
      </c>
      <c r="I108" s="125">
        <v>0</v>
      </c>
      <c r="J108" s="304" t="str">
        <f>LEFT('HN TOPUPS April Sheet'!D96,16)&amp;"."&amp;'HN TopUpPay'!E108</f>
        <v>Mapledown.7010.Speci.I03.1.Jn21</v>
      </c>
      <c r="K108" s="120" t="b">
        <v>1</v>
      </c>
      <c r="L108" s="126" t="s">
        <v>3686</v>
      </c>
      <c r="M108" s="120" t="b">
        <v>1</v>
      </c>
      <c r="N108" s="120" t="s">
        <v>3687</v>
      </c>
      <c r="O108" s="307" t="str">
        <f>'HN TOPUPS April Sheet'!N96</f>
        <v>11433/543965</v>
      </c>
      <c r="P108" s="120" t="b">
        <v>1</v>
      </c>
      <c r="Q108" s="120" t="b">
        <v>1</v>
      </c>
      <c r="R108" s="120" t="b">
        <v>1</v>
      </c>
    </row>
    <row r="109" spans="1:18" x14ac:dyDescent="0.25">
      <c r="A109" s="117">
        <v>1</v>
      </c>
      <c r="B109" s="118">
        <v>2</v>
      </c>
      <c r="C109" s="303">
        <f>'HN TOPUPS April Sheet'!C97</f>
        <v>400130</v>
      </c>
      <c r="D109" s="120" t="b">
        <v>1</v>
      </c>
      <c r="E109" s="304" t="str">
        <f>'HN TOPUPS April Sheet'!M97&amp;"."&amp;'HN TopUpPay'!$C$5</f>
        <v>3523.EHCP.I03.1.Jn21</v>
      </c>
      <c r="F109" s="305">
        <f t="shared" ca="1" si="2"/>
        <v>44361</v>
      </c>
      <c r="G109" s="306">
        <f>IF('HN TOPUPS April Sheet'!S97&lt;0,0,'HN TOPUPS April Sheet'!S97)</f>
        <v>7511.2307692307686</v>
      </c>
      <c r="H109" s="124">
        <f t="shared" ca="1" si="3"/>
        <v>44361</v>
      </c>
      <c r="I109" s="125">
        <v>0</v>
      </c>
      <c r="J109" s="304" t="str">
        <f>LEFT('HN TOPUPS April Sheet'!D97,16)&amp;"."&amp;'HN TopUpPay'!E109</f>
        <v>Martin Primary S.3523.EHCP.I03.1.Jn21</v>
      </c>
      <c r="K109" s="120" t="b">
        <v>1</v>
      </c>
      <c r="L109" s="126" t="s">
        <v>3686</v>
      </c>
      <c r="M109" s="120" t="b">
        <v>1</v>
      </c>
      <c r="N109" s="120" t="s">
        <v>3687</v>
      </c>
      <c r="O109" s="307" t="str">
        <f>'HN TOPUPS April Sheet'!N97</f>
        <v>11431/543965</v>
      </c>
      <c r="P109" s="120" t="b">
        <v>1</v>
      </c>
      <c r="Q109" s="120" t="b">
        <v>1</v>
      </c>
      <c r="R109" s="120" t="b">
        <v>1</v>
      </c>
    </row>
    <row r="110" spans="1:18" x14ac:dyDescent="0.25">
      <c r="A110" s="117">
        <v>1</v>
      </c>
      <c r="B110" s="118">
        <v>2</v>
      </c>
      <c r="C110" s="303">
        <f>'HN TOPUPS April Sheet'!C98</f>
        <v>400130</v>
      </c>
      <c r="D110" s="120" t="b">
        <v>1</v>
      </c>
      <c r="E110" s="304" t="str">
        <f>'HN TOPUPS April Sheet'!M98&amp;"."&amp;'HN TopUpPay'!$C$5</f>
        <v>3523.SEN I.I03.2.Jn21</v>
      </c>
      <c r="F110" s="305">
        <f t="shared" ca="1" si="2"/>
        <v>44361</v>
      </c>
      <c r="G110" s="306">
        <f>IF('HN TOPUPS April Sheet'!S98&lt;0,0,'HN TOPUPS April Sheet'!S98)</f>
        <v>113.26923076923076</v>
      </c>
      <c r="H110" s="124">
        <f t="shared" ca="1" si="3"/>
        <v>44361</v>
      </c>
      <c r="I110" s="125">
        <v>0</v>
      </c>
      <c r="J110" s="304" t="str">
        <f>LEFT('HN TOPUPS April Sheet'!D98,16)&amp;"."&amp;'HN TopUpPay'!E110</f>
        <v>Martin Primary S.3523.SEN I.I03.2.Jn21</v>
      </c>
      <c r="K110" s="120" t="b">
        <v>1</v>
      </c>
      <c r="L110" s="126" t="s">
        <v>3686</v>
      </c>
      <c r="M110" s="120" t="b">
        <v>1</v>
      </c>
      <c r="N110" s="120" t="s">
        <v>3687</v>
      </c>
      <c r="O110" s="307" t="str">
        <f>'HN TOPUPS April Sheet'!N98</f>
        <v>10265/543965</v>
      </c>
      <c r="P110" s="120" t="b">
        <v>1</v>
      </c>
      <c r="Q110" s="120" t="b">
        <v>1</v>
      </c>
      <c r="R110" s="120" t="b">
        <v>1</v>
      </c>
    </row>
    <row r="111" spans="1:18" x14ac:dyDescent="0.25">
      <c r="A111" s="117">
        <v>1</v>
      </c>
      <c r="B111" s="118">
        <v>2</v>
      </c>
      <c r="C111" s="303">
        <f>'HN TOPUPS April Sheet'!C99</f>
        <v>400112</v>
      </c>
      <c r="D111" s="120" t="b">
        <v>1</v>
      </c>
      <c r="E111" s="304" t="str">
        <f>'HN TOPUPS April Sheet'!M99&amp;"."&amp;'HN TopUpPay'!$C$5</f>
        <v>5948.EHCP.I03.1.Jn21</v>
      </c>
      <c r="F111" s="305">
        <f t="shared" ca="1" si="2"/>
        <v>44361</v>
      </c>
      <c r="G111" s="306">
        <f>IF('HN TOPUPS April Sheet'!S99&lt;0,0,'HN TOPUPS April Sheet'!S99)</f>
        <v>1690.7692307692305</v>
      </c>
      <c r="H111" s="124">
        <f t="shared" ca="1" si="3"/>
        <v>44361</v>
      </c>
      <c r="I111" s="125">
        <v>0</v>
      </c>
      <c r="J111" s="304" t="str">
        <f>LEFT('HN TOPUPS April Sheet'!D99,16)&amp;"."&amp;'HN TopUpPay'!E111</f>
        <v>Mathilda Marks-K.5948.EHCP.I03.1.Jn21</v>
      </c>
      <c r="K111" s="120" t="b">
        <v>1</v>
      </c>
      <c r="L111" s="126" t="s">
        <v>3686</v>
      </c>
      <c r="M111" s="120" t="b">
        <v>1</v>
      </c>
      <c r="N111" s="120" t="s">
        <v>3687</v>
      </c>
      <c r="O111" s="307" t="str">
        <f>'HN TOPUPS April Sheet'!N99</f>
        <v>11431/543965</v>
      </c>
      <c r="P111" s="120" t="b">
        <v>1</v>
      </c>
      <c r="Q111" s="120" t="b">
        <v>1</v>
      </c>
      <c r="R111" s="120" t="b">
        <v>1</v>
      </c>
    </row>
    <row r="112" spans="1:18" x14ac:dyDescent="0.25">
      <c r="A112" s="117">
        <v>1</v>
      </c>
      <c r="B112" s="118">
        <v>2</v>
      </c>
      <c r="C112" s="303">
        <f>'HN TOPUPS April Sheet'!C100</f>
        <v>400110</v>
      </c>
      <c r="D112" s="120" t="b">
        <v>1</v>
      </c>
      <c r="E112" s="304" t="str">
        <f>'HN TOPUPS April Sheet'!M100&amp;"."&amp;'HN TopUpPay'!$C$5</f>
        <v>5949.EHCP.I03.1.Jn21</v>
      </c>
      <c r="F112" s="305">
        <f t="shared" ca="1" si="2"/>
        <v>44361</v>
      </c>
      <c r="G112" s="306">
        <f>IF('HN TOPUPS April Sheet'!S100&lt;0,0,'HN TOPUPS April Sheet'!S100)</f>
        <v>4107.5076923076922</v>
      </c>
      <c r="H112" s="124">
        <f t="shared" ca="1" si="3"/>
        <v>44361</v>
      </c>
      <c r="I112" s="125">
        <v>0</v>
      </c>
      <c r="J112" s="304" t="str">
        <f>LEFT('HN TOPUPS April Sheet'!D100,16)&amp;"."&amp;'HN TopUpPay'!E112</f>
        <v>Menorah Foundati.5949.EHCP.I03.1.Jn21</v>
      </c>
      <c r="K112" s="120" t="b">
        <v>1</v>
      </c>
      <c r="L112" s="126" t="s">
        <v>3686</v>
      </c>
      <c r="M112" s="120" t="b">
        <v>1</v>
      </c>
      <c r="N112" s="120" t="s">
        <v>3687</v>
      </c>
      <c r="O112" s="307" t="str">
        <f>'HN TOPUPS April Sheet'!N100</f>
        <v>11431/543965</v>
      </c>
      <c r="P112" s="120" t="b">
        <v>1</v>
      </c>
      <c r="Q112" s="120" t="b">
        <v>1</v>
      </c>
      <c r="R112" s="120" t="b">
        <v>1</v>
      </c>
    </row>
    <row r="113" spans="1:18" x14ac:dyDescent="0.25">
      <c r="A113" s="117">
        <v>1</v>
      </c>
      <c r="B113" s="118">
        <v>2</v>
      </c>
      <c r="C113" s="303">
        <f>'HN TOPUPS April Sheet'!C101</f>
        <v>107953</v>
      </c>
      <c r="D113" s="120" t="b">
        <v>1</v>
      </c>
      <c r="E113" s="304" t="str">
        <f>'HN TOPUPS April Sheet'!M101&amp;"."&amp;'HN TopUpPay'!$C$5</f>
        <v>4004.EHCP.I03.1.Jn21</v>
      </c>
      <c r="F113" s="305">
        <f t="shared" ca="1" si="2"/>
        <v>44361</v>
      </c>
      <c r="G113" s="306">
        <f>IF('HN TOPUPS April Sheet'!S101&lt;0,0,'HN TOPUPS April Sheet'!S101)</f>
        <v>4799.1538461538457</v>
      </c>
      <c r="H113" s="124">
        <f t="shared" ca="1" si="3"/>
        <v>44361</v>
      </c>
      <c r="I113" s="125">
        <v>0</v>
      </c>
      <c r="J113" s="304" t="str">
        <f>LEFT('HN TOPUPS April Sheet'!D101,16)&amp;"."&amp;'HN TopUpPay'!E113</f>
        <v>Menorah High Sch.4004.EHCP.I03.1.Jn21</v>
      </c>
      <c r="K113" s="120" t="b">
        <v>1</v>
      </c>
      <c r="L113" s="126" t="s">
        <v>3686</v>
      </c>
      <c r="M113" s="120" t="b">
        <v>1</v>
      </c>
      <c r="N113" s="120" t="s">
        <v>3687</v>
      </c>
      <c r="O113" s="307" t="str">
        <f>'HN TOPUPS April Sheet'!N101</f>
        <v>11435/543965</v>
      </c>
      <c r="P113" s="120" t="b">
        <v>1</v>
      </c>
      <c r="Q113" s="120" t="b">
        <v>1</v>
      </c>
      <c r="R113" s="120" t="b">
        <v>1</v>
      </c>
    </row>
    <row r="114" spans="1:18" x14ac:dyDescent="0.25">
      <c r="A114" s="117">
        <v>1</v>
      </c>
      <c r="B114" s="118">
        <v>2</v>
      </c>
      <c r="C114" s="303">
        <f>'HN TOPUPS April Sheet'!C102</f>
        <v>400007</v>
      </c>
      <c r="D114" s="120" t="b">
        <v>1</v>
      </c>
      <c r="E114" s="304" t="str">
        <f>'HN TOPUPS April Sheet'!M102&amp;"."&amp;'HN TopUpPay'!$C$5</f>
        <v>3513.EHCP.I03.1.Jn21</v>
      </c>
      <c r="F114" s="305">
        <f t="shared" ca="1" si="2"/>
        <v>44361</v>
      </c>
      <c r="G114" s="306">
        <f>IF('HN TOPUPS April Sheet'!S102&lt;0,0,'HN TOPUPS April Sheet'!S102)</f>
        <v>6343.707692307692</v>
      </c>
      <c r="H114" s="124">
        <f t="shared" ca="1" si="3"/>
        <v>44361</v>
      </c>
      <c r="I114" s="125">
        <v>0</v>
      </c>
      <c r="J114" s="304" t="str">
        <f>LEFT('HN TOPUPS April Sheet'!D102,16)&amp;"."&amp;'HN TopUpPay'!E114</f>
        <v>Menorah Primary .3513.EHCP.I03.1.Jn21</v>
      </c>
      <c r="K114" s="120" t="b">
        <v>1</v>
      </c>
      <c r="L114" s="126" t="s">
        <v>3686</v>
      </c>
      <c r="M114" s="120" t="b">
        <v>1</v>
      </c>
      <c r="N114" s="120" t="s">
        <v>3687</v>
      </c>
      <c r="O114" s="307" t="str">
        <f>'HN TOPUPS April Sheet'!N102</f>
        <v>11431/543965</v>
      </c>
      <c r="P114" s="120" t="b">
        <v>1</v>
      </c>
      <c r="Q114" s="120" t="b">
        <v>1</v>
      </c>
      <c r="R114" s="120" t="b">
        <v>1</v>
      </c>
    </row>
    <row r="115" spans="1:18" x14ac:dyDescent="0.25">
      <c r="A115" s="117">
        <v>1</v>
      </c>
      <c r="B115" s="118">
        <v>2</v>
      </c>
      <c r="C115" s="303">
        <f>'HN TOPUPS April Sheet'!C103</f>
        <v>400007</v>
      </c>
      <c r="D115" s="120" t="b">
        <v>1</v>
      </c>
      <c r="E115" s="304" t="str">
        <f>'HN TOPUPS April Sheet'!M103&amp;"."&amp;'HN TopUpPay'!$C$5</f>
        <v>3513.SEN I.I03.2.Jn21</v>
      </c>
      <c r="F115" s="305">
        <f t="shared" ca="1" si="2"/>
        <v>44361</v>
      </c>
      <c r="G115" s="306">
        <f>IF('HN TOPUPS April Sheet'!S103&lt;0,0,'HN TOPUPS April Sheet'!S103)</f>
        <v>136.4</v>
      </c>
      <c r="H115" s="124">
        <f t="shared" ca="1" si="3"/>
        <v>44361</v>
      </c>
      <c r="I115" s="125">
        <v>0</v>
      </c>
      <c r="J115" s="304" t="str">
        <f>LEFT('HN TOPUPS April Sheet'!D103,16)&amp;"."&amp;'HN TopUpPay'!E115</f>
        <v>Menorah Primary .3513.SEN I.I03.2.Jn21</v>
      </c>
      <c r="K115" s="120" t="b">
        <v>1</v>
      </c>
      <c r="L115" s="126" t="s">
        <v>3686</v>
      </c>
      <c r="M115" s="120" t="b">
        <v>1</v>
      </c>
      <c r="N115" s="120" t="s">
        <v>3687</v>
      </c>
      <c r="O115" s="307" t="str">
        <f>'HN TOPUPS April Sheet'!N103</f>
        <v>10265/543965</v>
      </c>
      <c r="P115" s="120" t="b">
        <v>1</v>
      </c>
      <c r="Q115" s="120" t="b">
        <v>1</v>
      </c>
      <c r="R115" s="120" t="b">
        <v>1</v>
      </c>
    </row>
    <row r="116" spans="1:18" x14ac:dyDescent="0.25">
      <c r="A116" s="117">
        <v>1</v>
      </c>
      <c r="B116" s="118">
        <v>2</v>
      </c>
      <c r="C116" s="303">
        <f>'HN TOPUPS April Sheet'!C104</f>
        <v>144069</v>
      </c>
      <c r="D116" s="120" t="b">
        <v>1</v>
      </c>
      <c r="E116" s="304" t="str">
        <f>'HN TOPUPS April Sheet'!M104&amp;"."&amp;'HN TopUpPay'!$C$5</f>
        <v>5402.EHCP.I03.1.Jn21</v>
      </c>
      <c r="F116" s="305">
        <f t="shared" ca="1" si="2"/>
        <v>44361</v>
      </c>
      <c r="G116" s="306">
        <f>IF('HN TOPUPS April Sheet'!S104&lt;0,0,'HN TOPUPS April Sheet'!S104)</f>
        <v>43896.242000000006</v>
      </c>
      <c r="H116" s="124">
        <f t="shared" ca="1" si="3"/>
        <v>44361</v>
      </c>
      <c r="I116" s="125">
        <v>0</v>
      </c>
      <c r="J116" s="304" t="str">
        <f>LEFT('HN TOPUPS April Sheet'!D104,16)&amp;"."&amp;'HN TopUpPay'!E116</f>
        <v>Mill Hill County.5402.EHCP.I03.1.Jn21</v>
      </c>
      <c r="K116" s="120" t="b">
        <v>1</v>
      </c>
      <c r="L116" s="126" t="s">
        <v>3686</v>
      </c>
      <c r="M116" s="120" t="b">
        <v>1</v>
      </c>
      <c r="N116" s="120" t="s">
        <v>3687</v>
      </c>
      <c r="O116" s="307" t="str">
        <f>'HN TOPUPS April Sheet'!N104</f>
        <v>11442/516500</v>
      </c>
      <c r="P116" s="120" t="b">
        <v>1</v>
      </c>
      <c r="Q116" s="120" t="b">
        <v>1</v>
      </c>
      <c r="R116" s="120" t="b">
        <v>1</v>
      </c>
    </row>
    <row r="117" spans="1:18" x14ac:dyDescent="0.25">
      <c r="A117" s="117">
        <v>1</v>
      </c>
      <c r="B117" s="118">
        <v>2</v>
      </c>
      <c r="C117" s="303">
        <f>'HN TOPUPS April Sheet'!C105</f>
        <v>155126</v>
      </c>
      <c r="D117" s="120" t="b">
        <v>1</v>
      </c>
      <c r="E117" s="304" t="str">
        <f>'HN TOPUPS April Sheet'!M105&amp;"."&amp;'HN TopUpPay'!$C$5</f>
        <v>2048.EHCP.I03.1.Jn21</v>
      </c>
      <c r="F117" s="305">
        <f t="shared" ca="1" si="2"/>
        <v>44361</v>
      </c>
      <c r="G117" s="306">
        <f>IF('HN TOPUPS April Sheet'!S105&lt;0,0,'HN TOPUPS April Sheet'!S105)</f>
        <v>10084.008</v>
      </c>
      <c r="H117" s="124">
        <f t="shared" ca="1" si="3"/>
        <v>44361</v>
      </c>
      <c r="I117" s="125">
        <v>0</v>
      </c>
      <c r="J117" s="304" t="str">
        <f>LEFT('HN TOPUPS April Sheet'!D105,16)&amp;"."&amp;'HN TopUpPay'!E117</f>
        <v>Millbrook Park C.2048.EHCP.I03.1.Jn21</v>
      </c>
      <c r="K117" s="120" t="b">
        <v>1</v>
      </c>
      <c r="L117" s="126" t="s">
        <v>3686</v>
      </c>
      <c r="M117" s="120" t="b">
        <v>1</v>
      </c>
      <c r="N117" s="120" t="s">
        <v>3687</v>
      </c>
      <c r="O117" s="307" t="str">
        <f>'HN TOPUPS April Sheet'!N105</f>
        <v>11443/516500</v>
      </c>
      <c r="P117" s="120" t="b">
        <v>1</v>
      </c>
      <c r="Q117" s="120" t="b">
        <v>1</v>
      </c>
      <c r="R117" s="120" t="b">
        <v>1</v>
      </c>
    </row>
    <row r="118" spans="1:18" x14ac:dyDescent="0.25">
      <c r="A118" s="117">
        <v>1</v>
      </c>
      <c r="B118" s="118">
        <v>2</v>
      </c>
      <c r="C118" s="303">
        <f>'HN TOPUPS April Sheet'!C106</f>
        <v>155126</v>
      </c>
      <c r="D118" s="120" t="b">
        <v>1</v>
      </c>
      <c r="E118" s="304" t="str">
        <f>'HN TOPUPS April Sheet'!M106&amp;"."&amp;'HN TopUpPay'!$C$5</f>
        <v>2048.SEN I.I03.2.Jn21</v>
      </c>
      <c r="F118" s="305">
        <f t="shared" ca="1" si="2"/>
        <v>44361</v>
      </c>
      <c r="G118" s="306">
        <f>IF('HN TOPUPS April Sheet'!S106&lt;0,0,'HN TOPUPS April Sheet'!S106)</f>
        <v>122.70833333333333</v>
      </c>
      <c r="H118" s="124">
        <f t="shared" ca="1" si="3"/>
        <v>44361</v>
      </c>
      <c r="I118" s="125">
        <v>0</v>
      </c>
      <c r="J118" s="304" t="str">
        <f>LEFT('HN TOPUPS April Sheet'!D106,16)&amp;"."&amp;'HN TopUpPay'!E118</f>
        <v>Millbrook Park C.2048.SEN I.I03.2.Jn21</v>
      </c>
      <c r="K118" s="120" t="b">
        <v>1</v>
      </c>
      <c r="L118" s="126" t="s">
        <v>3686</v>
      </c>
      <c r="M118" s="120" t="b">
        <v>1</v>
      </c>
      <c r="N118" s="120" t="s">
        <v>3687</v>
      </c>
      <c r="O118" s="307" t="str">
        <f>'HN TOPUPS April Sheet'!N106</f>
        <v>10265/516500</v>
      </c>
      <c r="P118" s="120" t="b">
        <v>1</v>
      </c>
      <c r="Q118" s="120" t="b">
        <v>1</v>
      </c>
      <c r="R118" s="120" t="b">
        <v>1</v>
      </c>
    </row>
    <row r="119" spans="1:18" x14ac:dyDescent="0.25">
      <c r="A119" s="117">
        <v>1</v>
      </c>
      <c r="B119" s="118">
        <v>2</v>
      </c>
      <c r="C119" s="303">
        <f>'HN TOPUPS April Sheet'!C107</f>
        <v>400086</v>
      </c>
      <c r="D119" s="120" t="b">
        <v>1</v>
      </c>
      <c r="E119" s="304" t="str">
        <f>'HN TOPUPS April Sheet'!M107&amp;"."&amp;'HN TopUpPay'!$C$5</f>
        <v>3305.EHCP.I03.1.Jn21</v>
      </c>
      <c r="F119" s="305">
        <f t="shared" ca="1" si="2"/>
        <v>44361</v>
      </c>
      <c r="G119" s="306">
        <f>IF('HN TOPUPS April Sheet'!S107&lt;0,0,'HN TOPUPS April Sheet'!S107)</f>
        <v>2942.6153846153843</v>
      </c>
      <c r="H119" s="124">
        <f t="shared" ca="1" si="3"/>
        <v>44361</v>
      </c>
      <c r="I119" s="125">
        <v>0</v>
      </c>
      <c r="J119" s="304" t="str">
        <f>LEFT('HN TOPUPS April Sheet'!D107,16)&amp;"."&amp;'HN TopUpPay'!E119</f>
        <v>Monken Hadley C .3305.EHCP.I03.1.Jn21</v>
      </c>
      <c r="K119" s="120" t="b">
        <v>1</v>
      </c>
      <c r="L119" s="126" t="s">
        <v>3686</v>
      </c>
      <c r="M119" s="120" t="b">
        <v>1</v>
      </c>
      <c r="N119" s="120" t="s">
        <v>3687</v>
      </c>
      <c r="O119" s="307" t="str">
        <f>'HN TOPUPS April Sheet'!N107</f>
        <v>11431/543965</v>
      </c>
      <c r="P119" s="120" t="b">
        <v>1</v>
      </c>
      <c r="Q119" s="120" t="b">
        <v>1</v>
      </c>
      <c r="R119" s="120" t="b">
        <v>1</v>
      </c>
    </row>
    <row r="120" spans="1:18" x14ac:dyDescent="0.25">
      <c r="A120" s="117">
        <v>1</v>
      </c>
      <c r="B120" s="118">
        <v>2</v>
      </c>
      <c r="C120" s="303">
        <f>'HN TOPUPS April Sheet'!C108</f>
        <v>400048</v>
      </c>
      <c r="D120" s="120" t="b">
        <v>1</v>
      </c>
      <c r="E120" s="304" t="str">
        <f>'HN TOPUPS April Sheet'!M108&amp;"."&amp;'HN TopUpPay'!$C$5</f>
        <v>2042.EHCP.I03.1.Jn21</v>
      </c>
      <c r="F120" s="305">
        <f t="shared" ca="1" si="2"/>
        <v>44361</v>
      </c>
      <c r="G120" s="306">
        <f>IF('HN TOPUPS April Sheet'!S108&lt;0,0,'HN TOPUPS April Sheet'!S108)</f>
        <v>6917.6923076923076</v>
      </c>
      <c r="H120" s="124">
        <f t="shared" ca="1" si="3"/>
        <v>44361</v>
      </c>
      <c r="I120" s="125">
        <v>0</v>
      </c>
      <c r="J120" s="304" t="str">
        <f>LEFT('HN TOPUPS April Sheet'!D108,16)&amp;"."&amp;'HN TopUpPay'!E120</f>
        <v>Monkfrith School.2042.EHCP.I03.1.Jn21</v>
      </c>
      <c r="K120" s="120" t="b">
        <v>1</v>
      </c>
      <c r="L120" s="126" t="s">
        <v>3686</v>
      </c>
      <c r="M120" s="120" t="b">
        <v>1</v>
      </c>
      <c r="N120" s="120" t="s">
        <v>3687</v>
      </c>
      <c r="O120" s="307" t="str">
        <f>'HN TOPUPS April Sheet'!N108</f>
        <v>11431/543965</v>
      </c>
      <c r="P120" s="120" t="b">
        <v>1</v>
      </c>
      <c r="Q120" s="120" t="b">
        <v>1</v>
      </c>
      <c r="R120" s="120" t="b">
        <v>1</v>
      </c>
    </row>
    <row r="121" spans="1:18" x14ac:dyDescent="0.25">
      <c r="A121" s="117">
        <v>1</v>
      </c>
      <c r="B121" s="118">
        <v>2</v>
      </c>
      <c r="C121" s="303">
        <f>'HN TOPUPS April Sheet'!C109</f>
        <v>400087</v>
      </c>
      <c r="D121" s="120" t="b">
        <v>1</v>
      </c>
      <c r="E121" s="304" t="str">
        <f>'HN TOPUPS April Sheet'!M109&amp;"."&amp;'HN TopUpPay'!$C$5</f>
        <v>2044.EHCP.I03.1.Jn21</v>
      </c>
      <c r="F121" s="305">
        <f t="shared" ca="1" si="2"/>
        <v>44361</v>
      </c>
      <c r="G121" s="306">
        <f>IF('HN TOPUPS April Sheet'!S109&lt;0,0,'HN TOPUPS April Sheet'!S109)</f>
        <v>845.38461538461524</v>
      </c>
      <c r="H121" s="124">
        <f t="shared" ca="1" si="3"/>
        <v>44361</v>
      </c>
      <c r="I121" s="125">
        <v>0</v>
      </c>
      <c r="J121" s="304" t="str">
        <f>LEFT('HN TOPUPS April Sheet'!D109,16)&amp;"."&amp;'HN TopUpPay'!E121</f>
        <v>Moss Hall Infant.2044.EHCP.I03.1.Jn21</v>
      </c>
      <c r="K121" s="120" t="b">
        <v>1</v>
      </c>
      <c r="L121" s="126" t="s">
        <v>3686</v>
      </c>
      <c r="M121" s="120" t="b">
        <v>1</v>
      </c>
      <c r="N121" s="120" t="s">
        <v>3687</v>
      </c>
      <c r="O121" s="307" t="str">
        <f>'HN TOPUPS April Sheet'!N109</f>
        <v>11431/543965</v>
      </c>
      <c r="P121" s="120" t="b">
        <v>1</v>
      </c>
      <c r="Q121" s="120" t="b">
        <v>1</v>
      </c>
      <c r="R121" s="120" t="b">
        <v>1</v>
      </c>
    </row>
    <row r="122" spans="1:18" x14ac:dyDescent="0.25">
      <c r="A122" s="117">
        <v>1</v>
      </c>
      <c r="B122" s="118">
        <v>2</v>
      </c>
      <c r="C122" s="303">
        <f>'HN TOPUPS April Sheet'!C110</f>
        <v>400088</v>
      </c>
      <c r="D122" s="120" t="b">
        <v>1</v>
      </c>
      <c r="E122" s="304" t="str">
        <f>'HN TOPUPS April Sheet'!M110&amp;"."&amp;'HN TopUpPay'!$C$5</f>
        <v>2043.EHCP.I03.1.Jn21</v>
      </c>
      <c r="F122" s="305">
        <f t="shared" ca="1" si="2"/>
        <v>44361</v>
      </c>
      <c r="G122" s="306">
        <f>IF('HN TOPUPS April Sheet'!S110&lt;0,0,'HN TOPUPS April Sheet'!S110)</f>
        <v>9234.4615384615372</v>
      </c>
      <c r="H122" s="124">
        <f t="shared" ca="1" si="3"/>
        <v>44361</v>
      </c>
      <c r="I122" s="125">
        <v>0</v>
      </c>
      <c r="J122" s="304" t="str">
        <f>LEFT('HN TOPUPS April Sheet'!D110,16)&amp;"."&amp;'HN TopUpPay'!E122</f>
        <v>Moss Hall Junior.2043.EHCP.I03.1.Jn21</v>
      </c>
      <c r="K122" s="120" t="b">
        <v>1</v>
      </c>
      <c r="L122" s="126" t="s">
        <v>3686</v>
      </c>
      <c r="M122" s="120" t="b">
        <v>1</v>
      </c>
      <c r="N122" s="120" t="s">
        <v>3687</v>
      </c>
      <c r="O122" s="307" t="str">
        <f>'HN TOPUPS April Sheet'!N110</f>
        <v>11431/543965</v>
      </c>
      <c r="P122" s="120" t="b">
        <v>1</v>
      </c>
      <c r="Q122" s="120" t="b">
        <v>1</v>
      </c>
      <c r="R122" s="120" t="b">
        <v>1</v>
      </c>
    </row>
    <row r="123" spans="1:18" x14ac:dyDescent="0.25">
      <c r="A123" s="117">
        <v>1</v>
      </c>
      <c r="B123" s="118">
        <v>2</v>
      </c>
      <c r="C123" s="303">
        <f>'HN TOPUPS April Sheet'!C111</f>
        <v>400072</v>
      </c>
      <c r="D123" s="120" t="b">
        <v>1</v>
      </c>
      <c r="E123" s="304" t="str">
        <f>'HN TOPUPS April Sheet'!M111&amp;"."&amp;'HN TopUpPay'!$C$5</f>
        <v>1002.EHCP.I03.1.Jn21</v>
      </c>
      <c r="F123" s="305">
        <f t="shared" ca="1" si="2"/>
        <v>44361</v>
      </c>
      <c r="G123" s="306">
        <f>IF('HN TOPUPS April Sheet'!S111&lt;0,0,'HN TOPUPS April Sheet'!S111)</f>
        <v>669.03800000000001</v>
      </c>
      <c r="H123" s="124">
        <f t="shared" ca="1" si="3"/>
        <v>44361</v>
      </c>
      <c r="I123" s="125">
        <v>0</v>
      </c>
      <c r="J123" s="304" t="str">
        <f>LEFT('HN TOPUPS April Sheet'!D111,16)&amp;"."&amp;'HN TopUpPay'!E123</f>
        <v>Moss Hall Nurser.1002.EHCP.I03.1.Jn21</v>
      </c>
      <c r="K123" s="120" t="b">
        <v>1</v>
      </c>
      <c r="L123" s="126" t="s">
        <v>3686</v>
      </c>
      <c r="M123" s="120" t="b">
        <v>1</v>
      </c>
      <c r="N123" s="120" t="s">
        <v>3687</v>
      </c>
      <c r="O123" s="307" t="str">
        <f>'HN TOPUPS April Sheet'!N111</f>
        <v>11439/543965</v>
      </c>
      <c r="P123" s="120" t="b">
        <v>1</v>
      </c>
      <c r="Q123" s="120" t="b">
        <v>1</v>
      </c>
      <c r="R123" s="120" t="b">
        <v>1</v>
      </c>
    </row>
    <row r="124" spans="1:18" x14ac:dyDescent="0.25">
      <c r="A124" s="117">
        <v>1</v>
      </c>
      <c r="B124" s="118">
        <v>2</v>
      </c>
      <c r="C124" s="303">
        <f>'HN TOPUPS April Sheet'!C112</f>
        <v>400072</v>
      </c>
      <c r="D124" s="120" t="b">
        <v>1</v>
      </c>
      <c r="E124" s="304" t="str">
        <f>'HN TOPUPS April Sheet'!M112&amp;"."&amp;'HN TopUpPay'!$C$5</f>
        <v>1002.SEN I.I03.2.Jn21</v>
      </c>
      <c r="F124" s="305">
        <f t="shared" ca="1" si="2"/>
        <v>44361</v>
      </c>
      <c r="G124" s="306">
        <f>IF('HN TOPUPS April Sheet'!S112&lt;0,0,'HN TOPUPS April Sheet'!S112)</f>
        <v>1304.6890384615385</v>
      </c>
      <c r="H124" s="124">
        <f t="shared" ca="1" si="3"/>
        <v>44361</v>
      </c>
      <c r="I124" s="125">
        <v>0</v>
      </c>
      <c r="J124" s="304" t="str">
        <f>LEFT('HN TOPUPS April Sheet'!D112,16)&amp;"."&amp;'HN TopUpPay'!E124</f>
        <v>Moss Hall Nurser.1002.SEN I.I03.2.Jn21</v>
      </c>
      <c r="K124" s="120" t="b">
        <v>1</v>
      </c>
      <c r="L124" s="126" t="s">
        <v>3686</v>
      </c>
      <c r="M124" s="120" t="b">
        <v>1</v>
      </c>
      <c r="N124" s="120" t="s">
        <v>3687</v>
      </c>
      <c r="O124" s="307" t="str">
        <f>'HN TOPUPS April Sheet'!N112</f>
        <v>10265/543965</v>
      </c>
      <c r="P124" s="120" t="b">
        <v>1</v>
      </c>
      <c r="Q124" s="120" t="b">
        <v>1</v>
      </c>
      <c r="R124" s="120" t="b">
        <v>1</v>
      </c>
    </row>
    <row r="125" spans="1:18" x14ac:dyDescent="0.25">
      <c r="A125" s="117">
        <v>1</v>
      </c>
      <c r="B125" s="118">
        <v>2</v>
      </c>
      <c r="C125" s="303">
        <f>'HN TOPUPS April Sheet'!C113</f>
        <v>158733</v>
      </c>
      <c r="D125" s="120" t="b">
        <v>1</v>
      </c>
      <c r="E125" s="304" t="str">
        <f>'HN TOPUPS April Sheet'!M113&amp;"."&amp;'HN TopUpPay'!$C$5</f>
        <v>2053.EHCP.I03.1.Jn21</v>
      </c>
      <c r="F125" s="305">
        <f t="shared" ca="1" si="2"/>
        <v>44361</v>
      </c>
      <c r="G125" s="306">
        <f>IF('HN TOPUPS April Sheet'!S113&lt;0,0,'HN TOPUPS April Sheet'!S113)</f>
        <v>845.38461538461524</v>
      </c>
      <c r="H125" s="124">
        <f t="shared" ca="1" si="3"/>
        <v>44361</v>
      </c>
      <c r="I125" s="125">
        <v>0</v>
      </c>
      <c r="J125" s="304" t="str">
        <f>LEFT('HN TOPUPS April Sheet'!D113,16)&amp;"."&amp;'HN TopUpPay'!E125</f>
        <v>Noam Primary Sch.2053.EHCP.I03.1.Jn21</v>
      </c>
      <c r="K125" s="120" t="b">
        <v>1</v>
      </c>
      <c r="L125" s="126" t="s">
        <v>3686</v>
      </c>
      <c r="M125" s="120" t="b">
        <v>1</v>
      </c>
      <c r="N125" s="120" t="s">
        <v>3687</v>
      </c>
      <c r="O125" s="307" t="str">
        <f>'HN TOPUPS April Sheet'!N113</f>
        <v>11431/543965</v>
      </c>
      <c r="P125" s="120" t="b">
        <v>1</v>
      </c>
      <c r="Q125" s="120" t="b">
        <v>1</v>
      </c>
      <c r="R125" s="120" t="b">
        <v>1</v>
      </c>
    </row>
    <row r="126" spans="1:18" x14ac:dyDescent="0.25">
      <c r="A126" s="117">
        <v>1</v>
      </c>
      <c r="B126" s="118">
        <v>2</v>
      </c>
      <c r="C126" s="303">
        <f>'HN TOPUPS April Sheet'!C114</f>
        <v>158733</v>
      </c>
      <c r="D126" s="120" t="b">
        <v>1</v>
      </c>
      <c r="E126" s="304" t="str">
        <f>'HN TOPUPS April Sheet'!M114&amp;"."&amp;'HN TopUpPay'!$C$5</f>
        <v>2053.EHCP.I03.2.Jn21</v>
      </c>
      <c r="F126" s="305">
        <f t="shared" ca="1" si="2"/>
        <v>44361</v>
      </c>
      <c r="G126" s="306">
        <f>IF('HN TOPUPS April Sheet'!S114&lt;0,0,'HN TOPUPS April Sheet'!S114)</f>
        <v>126.86153846153843</v>
      </c>
      <c r="H126" s="124">
        <f t="shared" ca="1" si="3"/>
        <v>44361</v>
      </c>
      <c r="I126" s="125">
        <v>0</v>
      </c>
      <c r="J126" s="304" t="str">
        <f>LEFT('HN TOPUPS April Sheet'!D114,16)&amp;"."&amp;'HN TopUpPay'!E126</f>
        <v>Noam Primary Sch.2053.EHCP.I03.2.Jn21</v>
      </c>
      <c r="K126" s="120" t="b">
        <v>1</v>
      </c>
      <c r="L126" s="126" t="s">
        <v>3686</v>
      </c>
      <c r="M126" s="120" t="b">
        <v>1</v>
      </c>
      <c r="N126" s="120" t="s">
        <v>3687</v>
      </c>
      <c r="O126" s="307" t="str">
        <f>'HN TOPUPS April Sheet'!N114</f>
        <v>11436/543965</v>
      </c>
      <c r="P126" s="120" t="b">
        <v>1</v>
      </c>
      <c r="Q126" s="120" t="b">
        <v>1</v>
      </c>
      <c r="R126" s="120" t="b">
        <v>1</v>
      </c>
    </row>
    <row r="127" spans="1:18" x14ac:dyDescent="0.25">
      <c r="A127" s="117">
        <v>1</v>
      </c>
      <c r="B127" s="118">
        <v>2</v>
      </c>
      <c r="C127" s="303">
        <f>'HN TOPUPS April Sheet'!C115</f>
        <v>400089</v>
      </c>
      <c r="D127" s="120" t="b">
        <v>1</v>
      </c>
      <c r="E127" s="304" t="str">
        <f>'HN TOPUPS April Sheet'!M115&amp;"."&amp;'HN TopUpPay'!$C$5</f>
        <v>2045.EHCP.I03.1.Jn21</v>
      </c>
      <c r="F127" s="305">
        <f t="shared" ca="1" si="2"/>
        <v>44361</v>
      </c>
      <c r="G127" s="306">
        <f>IF('HN TOPUPS April Sheet'!S115&lt;0,0,'HN TOPUPS April Sheet'!S115)</f>
        <v>6427.5970769230753</v>
      </c>
      <c r="H127" s="124">
        <f t="shared" ca="1" si="3"/>
        <v>44361</v>
      </c>
      <c r="I127" s="125">
        <v>0</v>
      </c>
      <c r="J127" s="304" t="str">
        <f>LEFT('HN TOPUPS April Sheet'!D115,16)&amp;"."&amp;'HN TopUpPay'!E127</f>
        <v>Northside School.2045.EHCP.I03.1.Jn21</v>
      </c>
      <c r="K127" s="120" t="b">
        <v>1</v>
      </c>
      <c r="L127" s="126" t="s">
        <v>3686</v>
      </c>
      <c r="M127" s="120" t="b">
        <v>1</v>
      </c>
      <c r="N127" s="120" t="s">
        <v>3687</v>
      </c>
      <c r="O127" s="307" t="str">
        <f>'HN TOPUPS April Sheet'!N115</f>
        <v>11431/543965</v>
      </c>
      <c r="P127" s="120" t="b">
        <v>1</v>
      </c>
      <c r="Q127" s="120" t="b">
        <v>1</v>
      </c>
      <c r="R127" s="120" t="b">
        <v>1</v>
      </c>
    </row>
    <row r="128" spans="1:18" x14ac:dyDescent="0.25">
      <c r="A128" s="117">
        <v>1</v>
      </c>
      <c r="B128" s="118">
        <v>2</v>
      </c>
      <c r="C128" s="303">
        <f>'HN TOPUPS April Sheet'!C116</f>
        <v>400089</v>
      </c>
      <c r="D128" s="120" t="b">
        <v>1</v>
      </c>
      <c r="E128" s="304" t="str">
        <f>'HN TOPUPS April Sheet'!M116&amp;"."&amp;'HN TopUpPay'!$C$5</f>
        <v>2045.EHCP.I03.2.Jn21</v>
      </c>
      <c r="F128" s="305">
        <f t="shared" ca="1" si="2"/>
        <v>44361</v>
      </c>
      <c r="G128" s="306">
        <f>IF('HN TOPUPS April Sheet'!S116&lt;0,0,'HN TOPUPS April Sheet'!S116)</f>
        <v>154.613</v>
      </c>
      <c r="H128" s="124">
        <f t="shared" ca="1" si="3"/>
        <v>44361</v>
      </c>
      <c r="I128" s="125">
        <v>0</v>
      </c>
      <c r="J128" s="304" t="str">
        <f>LEFT('HN TOPUPS April Sheet'!D116,16)&amp;"."&amp;'HN TopUpPay'!E128</f>
        <v>Northside School.2045.EHCP.I03.2.Jn21</v>
      </c>
      <c r="K128" s="120" t="b">
        <v>1</v>
      </c>
      <c r="L128" s="126" t="s">
        <v>3686</v>
      </c>
      <c r="M128" s="120" t="b">
        <v>1</v>
      </c>
      <c r="N128" s="120" t="s">
        <v>3687</v>
      </c>
      <c r="O128" s="307" t="str">
        <f>'HN TOPUPS April Sheet'!N116</f>
        <v>11436/543965</v>
      </c>
      <c r="P128" s="120" t="b">
        <v>1</v>
      </c>
      <c r="Q128" s="120" t="b">
        <v>1</v>
      </c>
      <c r="R128" s="120" t="b">
        <v>1</v>
      </c>
    </row>
    <row r="129" spans="1:18" x14ac:dyDescent="0.25">
      <c r="A129" s="117">
        <v>1</v>
      </c>
      <c r="B129" s="118">
        <v>2</v>
      </c>
      <c r="C129" s="303">
        <f>'HN TOPUPS April Sheet'!C117</f>
        <v>400034</v>
      </c>
      <c r="D129" s="120" t="b">
        <v>1</v>
      </c>
      <c r="E129" s="304" t="str">
        <f>'HN TOPUPS April Sheet'!M117&amp;"."&amp;'HN TopUpPay'!$C$5</f>
        <v>7005.Speci.I03.1.Jn21</v>
      </c>
      <c r="F129" s="305">
        <f t="shared" ca="1" si="2"/>
        <v>44361</v>
      </c>
      <c r="G129" s="306">
        <f>IF('HN TOPUPS April Sheet'!S117&lt;0,0,'HN TOPUPS April Sheet'!S117)</f>
        <v>115856.7846153846</v>
      </c>
      <c r="H129" s="124">
        <f t="shared" ca="1" si="3"/>
        <v>44361</v>
      </c>
      <c r="I129" s="125">
        <v>0</v>
      </c>
      <c r="J129" s="304" t="str">
        <f>LEFT('HN TOPUPS April Sheet'!D117,16)&amp;"."&amp;'HN TopUpPay'!E129</f>
        <v>Northway.7005.Speci.I03.1.Jn21</v>
      </c>
      <c r="K129" s="120" t="b">
        <v>1</v>
      </c>
      <c r="L129" s="126" t="s">
        <v>3686</v>
      </c>
      <c r="M129" s="120" t="b">
        <v>1</v>
      </c>
      <c r="N129" s="120" t="s">
        <v>3687</v>
      </c>
      <c r="O129" s="307" t="str">
        <f>'HN TOPUPS April Sheet'!N117</f>
        <v>11433/543965</v>
      </c>
      <c r="P129" s="120" t="b">
        <v>1</v>
      </c>
      <c r="Q129" s="120" t="b">
        <v>1</v>
      </c>
      <c r="R129" s="120" t="b">
        <v>1</v>
      </c>
    </row>
    <row r="130" spans="1:18" x14ac:dyDescent="0.25">
      <c r="A130" s="117">
        <v>1</v>
      </c>
      <c r="B130" s="118">
        <v>2</v>
      </c>
      <c r="C130" s="303">
        <f>'HN TOPUPS April Sheet'!C118</f>
        <v>157308</v>
      </c>
      <c r="D130" s="120" t="b">
        <v>1</v>
      </c>
      <c r="E130" s="304" t="str">
        <f>'HN TOPUPS April Sheet'!M118&amp;"."&amp;'HN TopUpPay'!$C$5</f>
        <v>5950.Speci.I03.1.Jn21</v>
      </c>
      <c r="F130" s="305">
        <f t="shared" ca="1" si="2"/>
        <v>44361</v>
      </c>
      <c r="G130" s="306">
        <f>IF('HN TOPUPS April Sheet'!S118&lt;0,0,'HN TOPUPS April Sheet'!S118)</f>
        <v>55323.055833333325</v>
      </c>
      <c r="H130" s="124">
        <f t="shared" ca="1" si="3"/>
        <v>44361</v>
      </c>
      <c r="I130" s="125">
        <v>0</v>
      </c>
      <c r="J130" s="304" t="str">
        <f>LEFT('HN TOPUPS April Sheet'!D118,16)&amp;"."&amp;'HN TopUpPay'!E130</f>
        <v>Oak Hill School.5950.Speci.I03.1.Jn21</v>
      </c>
      <c r="K130" s="120" t="b">
        <v>1</v>
      </c>
      <c r="L130" s="126" t="s">
        <v>3686</v>
      </c>
      <c r="M130" s="120" t="b">
        <v>1</v>
      </c>
      <c r="N130" s="120" t="s">
        <v>3687</v>
      </c>
      <c r="O130" s="307" t="str">
        <f>'HN TOPUPS April Sheet'!N118</f>
        <v>11491/516500</v>
      </c>
      <c r="P130" s="120" t="b">
        <v>1</v>
      </c>
      <c r="Q130" s="120" t="b">
        <v>1</v>
      </c>
      <c r="R130" s="120" t="b">
        <v>1</v>
      </c>
    </row>
    <row r="131" spans="1:18" x14ac:dyDescent="0.25">
      <c r="A131" s="117">
        <v>1</v>
      </c>
      <c r="B131" s="118">
        <v>2</v>
      </c>
      <c r="C131" s="303">
        <f>'HN TOPUPS April Sheet'!C119</f>
        <v>156901</v>
      </c>
      <c r="D131" s="120" t="b">
        <v>1</v>
      </c>
      <c r="E131" s="304" t="str">
        <f>'HN TOPUPS April Sheet'!M119&amp;"."&amp;'HN TopUpPay'!$C$5</f>
        <v>7000.Speci.I03.1.Jn21</v>
      </c>
      <c r="F131" s="305">
        <f t="shared" ca="1" si="2"/>
        <v>44361</v>
      </c>
      <c r="G131" s="306">
        <f>IF('HN TOPUPS April Sheet'!S119&lt;0,0,'HN TOPUPS April Sheet'!S119)</f>
        <v>210591.18366666668</v>
      </c>
      <c r="H131" s="124">
        <f t="shared" ca="1" si="3"/>
        <v>44361</v>
      </c>
      <c r="I131" s="125">
        <v>0</v>
      </c>
      <c r="J131" s="304" t="str">
        <f>LEFT('HN TOPUPS April Sheet'!D119,16)&amp;"."&amp;'HN TopUpPay'!E131</f>
        <v>Oak Lodge Academ.7000.Speci.I03.1.Jn21</v>
      </c>
      <c r="K131" s="120" t="b">
        <v>1</v>
      </c>
      <c r="L131" s="126" t="s">
        <v>3686</v>
      </c>
      <c r="M131" s="120" t="b">
        <v>1</v>
      </c>
      <c r="N131" s="120" t="s">
        <v>3687</v>
      </c>
      <c r="O131" s="307" t="str">
        <f>'HN TOPUPS April Sheet'!N119</f>
        <v>11491/516500</v>
      </c>
      <c r="P131" s="120" t="b">
        <v>1</v>
      </c>
      <c r="Q131" s="120" t="b">
        <v>1</v>
      </c>
      <c r="R131" s="120" t="b">
        <v>1</v>
      </c>
    </row>
    <row r="132" spans="1:18" x14ac:dyDescent="0.25">
      <c r="A132" s="117">
        <v>1</v>
      </c>
      <c r="B132" s="118">
        <v>2</v>
      </c>
      <c r="C132" s="303">
        <f>'HN TOPUPS April Sheet'!C120</f>
        <v>400091</v>
      </c>
      <c r="D132" s="120" t="b">
        <v>1</v>
      </c>
      <c r="E132" s="304" t="str">
        <f>'HN TOPUPS April Sheet'!M120&amp;"."&amp;'HN TopUpPay'!$C$5</f>
        <v>7009.Speci.I03.1.Jn21</v>
      </c>
      <c r="F132" s="305">
        <f t="shared" ca="1" si="2"/>
        <v>44361</v>
      </c>
      <c r="G132" s="306">
        <f>IF('HN TOPUPS April Sheet'!S120&lt;0,0,'HN TOPUPS April Sheet'!S120)</f>
        <v>142274.42400000003</v>
      </c>
      <c r="H132" s="124">
        <f t="shared" ca="1" si="3"/>
        <v>44361</v>
      </c>
      <c r="I132" s="125">
        <v>0</v>
      </c>
      <c r="J132" s="304" t="str">
        <f>LEFT('HN TOPUPS April Sheet'!D120,16)&amp;"."&amp;'HN TopUpPay'!E132</f>
        <v>Oakleigh.7009.Speci.I03.1.Jn21</v>
      </c>
      <c r="K132" s="120" t="b">
        <v>1</v>
      </c>
      <c r="L132" s="126" t="s">
        <v>3686</v>
      </c>
      <c r="M132" s="120" t="b">
        <v>1</v>
      </c>
      <c r="N132" s="120" t="s">
        <v>3687</v>
      </c>
      <c r="O132" s="307" t="str">
        <f>'HN TOPUPS April Sheet'!N120</f>
        <v>11433/543965</v>
      </c>
      <c r="P132" s="120" t="b">
        <v>1</v>
      </c>
      <c r="Q132" s="120" t="b">
        <v>1</v>
      </c>
      <c r="R132" s="120" t="b">
        <v>1</v>
      </c>
    </row>
    <row r="133" spans="1:18" x14ac:dyDescent="0.25">
      <c r="A133" s="117">
        <v>1</v>
      </c>
      <c r="B133" s="118">
        <v>2</v>
      </c>
      <c r="C133" s="303">
        <f>'HN TOPUPS April Sheet'!C121</f>
        <v>400113</v>
      </c>
      <c r="D133" s="120" t="b">
        <v>1</v>
      </c>
      <c r="E133" s="304" t="str">
        <f>'HN TOPUPS April Sheet'!M121&amp;"."&amp;'HN TopUpPay'!$C$5</f>
        <v>2077.ARPs.I03.1.Jn21</v>
      </c>
      <c r="F133" s="305">
        <f t="shared" ca="1" si="2"/>
        <v>44361</v>
      </c>
      <c r="G133" s="306">
        <f>IF('HN TOPUPS April Sheet'!S121&lt;0,0,'HN TOPUPS April Sheet'!S121)</f>
        <v>26467.692307692305</v>
      </c>
      <c r="H133" s="124">
        <f t="shared" ca="1" si="3"/>
        <v>44361</v>
      </c>
      <c r="I133" s="125">
        <v>0</v>
      </c>
      <c r="J133" s="304" t="str">
        <f>LEFT('HN TOPUPS April Sheet'!D121,16)&amp;"."&amp;'HN TopUpPay'!E133</f>
        <v>Orion Primary Sc.2077.ARPs.I03.1.Jn21</v>
      </c>
      <c r="K133" s="120" t="b">
        <v>1</v>
      </c>
      <c r="L133" s="126" t="s">
        <v>3686</v>
      </c>
      <c r="M133" s="120" t="b">
        <v>1</v>
      </c>
      <c r="N133" s="120" t="s">
        <v>3687</v>
      </c>
      <c r="O133" s="307" t="str">
        <f>'HN TOPUPS April Sheet'!N121</f>
        <v>11432/543965</v>
      </c>
      <c r="P133" s="120" t="b">
        <v>1</v>
      </c>
      <c r="Q133" s="120" t="b">
        <v>1</v>
      </c>
      <c r="R133" s="120" t="b">
        <v>1</v>
      </c>
    </row>
    <row r="134" spans="1:18" x14ac:dyDescent="0.25">
      <c r="A134" s="117">
        <v>1</v>
      </c>
      <c r="B134" s="118">
        <v>2</v>
      </c>
      <c r="C134" s="303">
        <f>'HN TOPUPS April Sheet'!C122</f>
        <v>400113</v>
      </c>
      <c r="D134" s="120" t="b">
        <v>1</v>
      </c>
      <c r="E134" s="304" t="str">
        <f>'HN TOPUPS April Sheet'!M122&amp;"."&amp;'HN TopUpPay'!$C$5</f>
        <v>2077.EHCP.I03.2.Jn21</v>
      </c>
      <c r="F134" s="305">
        <f t="shared" ca="1" si="2"/>
        <v>44361</v>
      </c>
      <c r="G134" s="306">
        <f>IF('HN TOPUPS April Sheet'!S122&lt;0,0,'HN TOPUPS April Sheet'!S122)</f>
        <v>28119.695820512821</v>
      </c>
      <c r="H134" s="124">
        <f t="shared" ca="1" si="3"/>
        <v>44361</v>
      </c>
      <c r="I134" s="125">
        <v>0</v>
      </c>
      <c r="J134" s="304" t="str">
        <f>LEFT('HN TOPUPS April Sheet'!D122,16)&amp;"."&amp;'HN TopUpPay'!E134</f>
        <v>Orion Primary Sc.2077.EHCP.I03.2.Jn21</v>
      </c>
      <c r="K134" s="120" t="b">
        <v>1</v>
      </c>
      <c r="L134" s="126" t="s">
        <v>3686</v>
      </c>
      <c r="M134" s="120" t="b">
        <v>1</v>
      </c>
      <c r="N134" s="120" t="s">
        <v>3687</v>
      </c>
      <c r="O134" s="307" t="str">
        <f>'HN TOPUPS April Sheet'!N122</f>
        <v>11431/543965</v>
      </c>
      <c r="P134" s="120" t="b">
        <v>1</v>
      </c>
      <c r="Q134" s="120" t="b">
        <v>1</v>
      </c>
      <c r="R134" s="120" t="b">
        <v>1</v>
      </c>
    </row>
    <row r="135" spans="1:18" x14ac:dyDescent="0.25">
      <c r="A135" s="117">
        <v>1</v>
      </c>
      <c r="B135" s="118">
        <v>2</v>
      </c>
      <c r="C135" s="303">
        <f>'HN TOPUPS April Sheet'!C123</f>
        <v>400113</v>
      </c>
      <c r="D135" s="120" t="b">
        <v>1</v>
      </c>
      <c r="E135" s="304" t="str">
        <f>'HN TOPUPS April Sheet'!M123&amp;"."&amp;'HN TopUpPay'!$C$5</f>
        <v>2077.EHCP.I03.3.Jn21</v>
      </c>
      <c r="F135" s="305">
        <f t="shared" ca="1" si="2"/>
        <v>44361</v>
      </c>
      <c r="G135" s="306">
        <f>IF('HN TOPUPS April Sheet'!S123&lt;0,0,'HN TOPUPS April Sheet'!S123)</f>
        <v>475.73153846153843</v>
      </c>
      <c r="H135" s="124">
        <f t="shared" ca="1" si="3"/>
        <v>44361</v>
      </c>
      <c r="I135" s="125">
        <v>0</v>
      </c>
      <c r="J135" s="304" t="str">
        <f>LEFT('HN TOPUPS April Sheet'!D123,16)&amp;"."&amp;'HN TopUpPay'!E135</f>
        <v>Orion Primary Sc.2077.EHCP.I03.3.Jn21</v>
      </c>
      <c r="K135" s="120" t="b">
        <v>1</v>
      </c>
      <c r="L135" s="126" t="s">
        <v>3686</v>
      </c>
      <c r="M135" s="120" t="b">
        <v>1</v>
      </c>
      <c r="N135" s="120" t="s">
        <v>3687</v>
      </c>
      <c r="O135" s="307" t="str">
        <f>'HN TOPUPS April Sheet'!N123</f>
        <v>11436/543965</v>
      </c>
      <c r="P135" s="120" t="b">
        <v>1</v>
      </c>
      <c r="Q135" s="120" t="b">
        <v>1</v>
      </c>
      <c r="R135" s="120" t="b">
        <v>1</v>
      </c>
    </row>
    <row r="136" spans="1:18" x14ac:dyDescent="0.25">
      <c r="A136" s="117">
        <v>1</v>
      </c>
      <c r="B136" s="118">
        <v>2</v>
      </c>
      <c r="C136" s="303">
        <f>'HN TOPUPS April Sheet'!C124</f>
        <v>400113</v>
      </c>
      <c r="D136" s="120" t="b">
        <v>1</v>
      </c>
      <c r="E136" s="304" t="str">
        <f>'HN TOPUPS April Sheet'!M124&amp;"."&amp;'HN TopUpPay'!$C$5</f>
        <v>2077.SEN I.I03.4.Jn21</v>
      </c>
      <c r="F136" s="305">
        <f t="shared" ca="1" si="2"/>
        <v>44361</v>
      </c>
      <c r="G136" s="306">
        <f>IF('HN TOPUPS April Sheet'!S124&lt;0,0,'HN TOPUPS April Sheet'!S124)</f>
        <v>2187.4375</v>
      </c>
      <c r="H136" s="124">
        <f t="shared" ca="1" si="3"/>
        <v>44361</v>
      </c>
      <c r="I136" s="125">
        <v>0</v>
      </c>
      <c r="J136" s="304" t="str">
        <f>LEFT('HN TOPUPS April Sheet'!D124,16)&amp;"."&amp;'HN TopUpPay'!E136</f>
        <v>Orion Primary Sc.2077.SEN I.I03.4.Jn21</v>
      </c>
      <c r="K136" s="120" t="b">
        <v>1</v>
      </c>
      <c r="L136" s="126" t="s">
        <v>3686</v>
      </c>
      <c r="M136" s="120" t="b">
        <v>1</v>
      </c>
      <c r="N136" s="120" t="s">
        <v>3687</v>
      </c>
      <c r="O136" s="307" t="str">
        <f>'HN TOPUPS April Sheet'!N124</f>
        <v>10265/543965</v>
      </c>
      <c r="P136" s="120" t="b">
        <v>1</v>
      </c>
      <c r="Q136" s="120" t="b">
        <v>1</v>
      </c>
      <c r="R136" s="120" t="b">
        <v>1</v>
      </c>
    </row>
    <row r="137" spans="1:18" x14ac:dyDescent="0.25">
      <c r="A137" s="117">
        <v>1</v>
      </c>
      <c r="B137" s="118">
        <v>2</v>
      </c>
      <c r="C137" s="303">
        <f>'HN TOPUPS April Sheet'!C125</f>
        <v>400021</v>
      </c>
      <c r="D137" s="120" t="b">
        <v>1</v>
      </c>
      <c r="E137" s="304" t="str">
        <f>'HN TOPUPS April Sheet'!M125&amp;"."&amp;'HN TopUpPay'!$C$5</f>
        <v>5201.EHCP.I03.1.Jn21</v>
      </c>
      <c r="F137" s="305">
        <f t="shared" ca="1" si="2"/>
        <v>44361</v>
      </c>
      <c r="G137" s="306">
        <f>IF('HN TOPUPS April Sheet'!S125&lt;0,0,'HN TOPUPS April Sheet'!S125)</f>
        <v>5869.5535384615378</v>
      </c>
      <c r="H137" s="124">
        <f t="shared" ca="1" si="3"/>
        <v>44361</v>
      </c>
      <c r="I137" s="125">
        <v>0</v>
      </c>
      <c r="J137" s="304" t="str">
        <f>LEFT('HN TOPUPS April Sheet'!D125,16)&amp;"."&amp;'HN TopUpPay'!E137</f>
        <v>Osidge Primary S.5201.EHCP.I03.1.Jn21</v>
      </c>
      <c r="K137" s="120" t="b">
        <v>1</v>
      </c>
      <c r="L137" s="126" t="s">
        <v>3686</v>
      </c>
      <c r="M137" s="120" t="b">
        <v>1</v>
      </c>
      <c r="N137" s="120" t="s">
        <v>3687</v>
      </c>
      <c r="O137" s="307" t="str">
        <f>'HN TOPUPS April Sheet'!N125</f>
        <v>11431/543965</v>
      </c>
      <c r="P137" s="120" t="b">
        <v>1</v>
      </c>
      <c r="Q137" s="120" t="b">
        <v>1</v>
      </c>
      <c r="R137" s="120" t="b">
        <v>1</v>
      </c>
    </row>
    <row r="138" spans="1:18" x14ac:dyDescent="0.25">
      <c r="A138" s="117">
        <v>1</v>
      </c>
      <c r="B138" s="118">
        <v>2</v>
      </c>
      <c r="C138" s="303">
        <f>'HN TOPUPS April Sheet'!C126</f>
        <v>400003</v>
      </c>
      <c r="D138" s="120" t="b">
        <v>1</v>
      </c>
      <c r="E138" s="304" t="str">
        <f>'HN TOPUPS April Sheet'!M126&amp;"."&amp;'HN TopUpPay'!$C$5</f>
        <v>3501.EHCP.I03.1.Jn21</v>
      </c>
      <c r="F138" s="305">
        <f t="shared" ca="1" si="2"/>
        <v>44361</v>
      </c>
      <c r="G138" s="306">
        <f>IF('HN TOPUPS April Sheet'!S126&lt;0,0,'HN TOPUPS April Sheet'!S126)</f>
        <v>3550.3269230769233</v>
      </c>
      <c r="H138" s="124">
        <f t="shared" ca="1" si="3"/>
        <v>44361</v>
      </c>
      <c r="I138" s="125">
        <v>0</v>
      </c>
      <c r="J138" s="304" t="str">
        <f>LEFT('HN TOPUPS April Sheet'!D126,16)&amp;"."&amp;'HN TopUpPay'!E138</f>
        <v>Our Lady of Lour.3501.EHCP.I03.1.Jn21</v>
      </c>
      <c r="K138" s="120" t="b">
        <v>1</v>
      </c>
      <c r="L138" s="126" t="s">
        <v>3686</v>
      </c>
      <c r="M138" s="120" t="b">
        <v>1</v>
      </c>
      <c r="N138" s="120" t="s">
        <v>3687</v>
      </c>
      <c r="O138" s="307" t="str">
        <f>'HN TOPUPS April Sheet'!N126</f>
        <v>11431/543965</v>
      </c>
      <c r="P138" s="120" t="b">
        <v>1</v>
      </c>
      <c r="Q138" s="120" t="b">
        <v>1</v>
      </c>
      <c r="R138" s="120" t="b">
        <v>1</v>
      </c>
    </row>
    <row r="139" spans="1:18" x14ac:dyDescent="0.25">
      <c r="A139" s="117">
        <v>1</v>
      </c>
      <c r="B139" s="118">
        <v>2</v>
      </c>
      <c r="C139" s="303">
        <f>'HN TOPUPS April Sheet'!C127</f>
        <v>400003</v>
      </c>
      <c r="D139" s="120" t="b">
        <v>1</v>
      </c>
      <c r="E139" s="304" t="str">
        <f>'HN TOPUPS April Sheet'!M127&amp;"."&amp;'HN TopUpPay'!$C$5</f>
        <v>3501.SEN I.I03.2.Jn21</v>
      </c>
      <c r="F139" s="305">
        <f t="shared" ca="1" si="2"/>
        <v>44361</v>
      </c>
      <c r="G139" s="306">
        <f>IF('HN TOPUPS April Sheet'!S127&lt;0,0,'HN TOPUPS April Sheet'!S127)</f>
        <v>258.90999999999997</v>
      </c>
      <c r="H139" s="124">
        <f t="shared" ca="1" si="3"/>
        <v>44361</v>
      </c>
      <c r="I139" s="125">
        <v>0</v>
      </c>
      <c r="J139" s="304" t="str">
        <f>LEFT('HN TOPUPS April Sheet'!D127,16)&amp;"."&amp;'HN TopUpPay'!E139</f>
        <v>Our Lady of Lour.3501.SEN I.I03.2.Jn21</v>
      </c>
      <c r="K139" s="120" t="b">
        <v>1</v>
      </c>
      <c r="L139" s="126" t="s">
        <v>3686</v>
      </c>
      <c r="M139" s="120" t="b">
        <v>1</v>
      </c>
      <c r="N139" s="120" t="s">
        <v>3687</v>
      </c>
      <c r="O139" s="307" t="str">
        <f>'HN TOPUPS April Sheet'!N127</f>
        <v>10265/543965</v>
      </c>
      <c r="P139" s="120" t="b">
        <v>1</v>
      </c>
      <c r="Q139" s="120" t="b">
        <v>1</v>
      </c>
      <c r="R139" s="120" t="b">
        <v>1</v>
      </c>
    </row>
    <row r="140" spans="1:18" x14ac:dyDescent="0.25">
      <c r="A140" s="117">
        <v>1</v>
      </c>
      <c r="B140" s="118">
        <v>2</v>
      </c>
      <c r="C140" s="303">
        <f>'HN TOPUPS April Sheet'!C128</f>
        <v>400014</v>
      </c>
      <c r="D140" s="120" t="b">
        <v>1</v>
      </c>
      <c r="E140" s="304" t="str">
        <f>'HN TOPUPS April Sheet'!M128&amp;"."&amp;'HN TopUpPay'!$C$5</f>
        <v>2078.EHCP.I03.1.Jn21</v>
      </c>
      <c r="F140" s="305">
        <f t="shared" ca="1" si="2"/>
        <v>44361</v>
      </c>
      <c r="G140" s="306">
        <f>IF('HN TOPUPS April Sheet'!S128&lt;0,0,'HN TOPUPS April Sheet'!S128)</f>
        <v>5698.3076923076924</v>
      </c>
      <c r="H140" s="124">
        <f t="shared" ca="1" si="3"/>
        <v>44361</v>
      </c>
      <c r="I140" s="125">
        <v>0</v>
      </c>
      <c r="J140" s="304" t="str">
        <f>LEFT('HN TOPUPS April Sheet'!D128,16)&amp;"."&amp;'HN TopUpPay'!E140</f>
        <v>Pardes House Sch.2078.EHCP.I03.1.Jn21</v>
      </c>
      <c r="K140" s="120" t="b">
        <v>1</v>
      </c>
      <c r="L140" s="126" t="s">
        <v>3686</v>
      </c>
      <c r="M140" s="120" t="b">
        <v>1</v>
      </c>
      <c r="N140" s="120" t="s">
        <v>3687</v>
      </c>
      <c r="O140" s="307" t="str">
        <f>'HN TOPUPS April Sheet'!N128</f>
        <v>11431/543965</v>
      </c>
      <c r="P140" s="120" t="b">
        <v>1</v>
      </c>
      <c r="Q140" s="120" t="b">
        <v>1</v>
      </c>
      <c r="R140" s="120" t="b">
        <v>1</v>
      </c>
    </row>
    <row r="141" spans="1:18" x14ac:dyDescent="0.25">
      <c r="A141" s="117">
        <v>1</v>
      </c>
      <c r="B141" s="118">
        <v>2</v>
      </c>
      <c r="C141" s="303">
        <f>'HN TOPUPS April Sheet'!C129</f>
        <v>152217</v>
      </c>
      <c r="D141" s="120" t="b">
        <v>1</v>
      </c>
      <c r="E141" s="304" t="str">
        <f>'HN TOPUPS April Sheet'!M129&amp;"."&amp;'HN TopUpPay'!$C$5</f>
        <v>2038.EHCP.I03.1.Jn21</v>
      </c>
      <c r="F141" s="305">
        <f t="shared" ca="1" si="2"/>
        <v>44361</v>
      </c>
      <c r="G141" s="306">
        <f>IF('HN TOPUPS April Sheet'!S129&lt;0,0,'HN TOPUPS April Sheet'!S129)</f>
        <v>6613.4163333333327</v>
      </c>
      <c r="H141" s="124">
        <f t="shared" ca="1" si="3"/>
        <v>44361</v>
      </c>
      <c r="I141" s="125">
        <v>0</v>
      </c>
      <c r="J141" s="304" t="str">
        <f>LEFT('HN TOPUPS April Sheet'!D129,16)&amp;"."&amp;'HN TopUpPay'!E141</f>
        <v>Parkfield Primar.2038.EHCP.I03.1.Jn21</v>
      </c>
      <c r="K141" s="120" t="b">
        <v>1</v>
      </c>
      <c r="L141" s="126" t="s">
        <v>3686</v>
      </c>
      <c r="M141" s="120" t="b">
        <v>1</v>
      </c>
      <c r="N141" s="120" t="s">
        <v>3687</v>
      </c>
      <c r="O141" s="307" t="str">
        <f>'HN TOPUPS April Sheet'!N129</f>
        <v>11443/516500</v>
      </c>
      <c r="P141" s="120" t="b">
        <v>1</v>
      </c>
      <c r="Q141" s="120" t="b">
        <v>1</v>
      </c>
      <c r="R141" s="120" t="b">
        <v>1</v>
      </c>
    </row>
    <row r="142" spans="1:18" x14ac:dyDescent="0.25">
      <c r="A142" s="117">
        <v>1</v>
      </c>
      <c r="B142" s="118">
        <v>2</v>
      </c>
      <c r="C142" s="303">
        <f>'HN TOPUPS April Sheet'!C130</f>
        <v>400156</v>
      </c>
      <c r="D142" s="120" t="b">
        <v>1</v>
      </c>
      <c r="E142" s="304" t="str">
        <f>'HN TOPUPS April Sheet'!M130&amp;"."&amp;'HN TopUpPay'!$C$5</f>
        <v>1100.PRUs.I03.1.Jn21</v>
      </c>
      <c r="F142" s="305">
        <f t="shared" ca="1" si="2"/>
        <v>44361</v>
      </c>
      <c r="G142" s="306">
        <f>IF('HN TOPUPS April Sheet'!S130&lt;0,0,'HN TOPUPS April Sheet'!S130)</f>
        <v>82243.578461538447</v>
      </c>
      <c r="H142" s="124">
        <f t="shared" ca="1" si="3"/>
        <v>44361</v>
      </c>
      <c r="I142" s="125">
        <v>0</v>
      </c>
      <c r="J142" s="304" t="str">
        <f>LEFT('HN TOPUPS April Sheet'!D130,16)&amp;"."&amp;'HN TopUpPay'!E142</f>
        <v>Pavilion.1100.PRUs.I03.1.Jn21</v>
      </c>
      <c r="K142" s="120" t="b">
        <v>1</v>
      </c>
      <c r="L142" s="126" t="s">
        <v>3686</v>
      </c>
      <c r="M142" s="120" t="b">
        <v>1</v>
      </c>
      <c r="N142" s="120" t="s">
        <v>3687</v>
      </c>
      <c r="O142" s="307" t="str">
        <f>'HN TOPUPS April Sheet'!N130</f>
        <v>11425/543965</v>
      </c>
      <c r="P142" s="120" t="b">
        <v>1</v>
      </c>
      <c r="Q142" s="120" t="b">
        <v>1</v>
      </c>
      <c r="R142" s="120" t="b">
        <v>1</v>
      </c>
    </row>
    <row r="143" spans="1:18" x14ac:dyDescent="0.25">
      <c r="A143" s="117">
        <v>1</v>
      </c>
      <c r="B143" s="118">
        <v>2</v>
      </c>
      <c r="C143" s="303">
        <f>'HN TOPUPS April Sheet'!C131</f>
        <v>144387</v>
      </c>
      <c r="D143" s="120" t="b">
        <v>1</v>
      </c>
      <c r="E143" s="304" t="str">
        <f>'HN TOPUPS April Sheet'!M131&amp;"."&amp;'HN TopUpPay'!$C$5</f>
        <v>4208.EHCP.I03.1.Jn21</v>
      </c>
      <c r="F143" s="305">
        <f t="shared" ca="1" si="2"/>
        <v>44361</v>
      </c>
      <c r="G143" s="306">
        <f>IF('HN TOPUPS April Sheet'!S131&lt;0,0,'HN TOPUPS April Sheet'!S131)</f>
        <v>8004.916666666667</v>
      </c>
      <c r="H143" s="124">
        <f t="shared" ca="1" si="3"/>
        <v>44361</v>
      </c>
      <c r="I143" s="125">
        <v>0</v>
      </c>
      <c r="J143" s="304" t="str">
        <f>LEFT('HN TOPUPS April Sheet'!D131,16)&amp;"."&amp;'HN TopUpPay'!E143</f>
        <v>Queen Elizabeth'.4208.EHCP.I03.1.Jn21</v>
      </c>
      <c r="K143" s="120" t="b">
        <v>1</v>
      </c>
      <c r="L143" s="126" t="s">
        <v>3686</v>
      </c>
      <c r="M143" s="120" t="b">
        <v>1</v>
      </c>
      <c r="N143" s="120" t="s">
        <v>3687</v>
      </c>
      <c r="O143" s="307" t="str">
        <f>'HN TOPUPS April Sheet'!N131</f>
        <v>11442/516500</v>
      </c>
      <c r="P143" s="120" t="b">
        <v>1</v>
      </c>
      <c r="Q143" s="120" t="b">
        <v>1</v>
      </c>
      <c r="R143" s="120" t="b">
        <v>1</v>
      </c>
    </row>
    <row r="144" spans="1:18" x14ac:dyDescent="0.25">
      <c r="A144" s="117">
        <v>1</v>
      </c>
      <c r="B144" s="118">
        <v>2</v>
      </c>
      <c r="C144" s="303">
        <f>'HN TOPUPS April Sheet'!C132</f>
        <v>400012</v>
      </c>
      <c r="D144" s="120" t="b">
        <v>1</v>
      </c>
      <c r="E144" s="304" t="str">
        <f>'HN TOPUPS April Sheet'!M132&amp;"."&amp;'HN TopUpPay'!$C$5</f>
        <v>2072.EHCP.I03.1.Jn21</v>
      </c>
      <c r="F144" s="305">
        <f t="shared" ca="1" si="2"/>
        <v>44361</v>
      </c>
      <c r="G144" s="306">
        <f>IF('HN TOPUPS April Sheet'!S132&lt;0,0,'HN TOPUPS April Sheet'!S132)</f>
        <v>10989.3</v>
      </c>
      <c r="H144" s="124">
        <f t="shared" ca="1" si="3"/>
        <v>44361</v>
      </c>
      <c r="I144" s="125">
        <v>0</v>
      </c>
      <c r="J144" s="304" t="str">
        <f>LEFT('HN TOPUPS April Sheet'!D132,16)&amp;"."&amp;'HN TopUpPay'!E144</f>
        <v>Queenswell Junio.2072.EHCP.I03.1.Jn21</v>
      </c>
      <c r="K144" s="120" t="b">
        <v>1</v>
      </c>
      <c r="L144" s="126" t="s">
        <v>3686</v>
      </c>
      <c r="M144" s="120" t="b">
        <v>1</v>
      </c>
      <c r="N144" s="120" t="s">
        <v>3687</v>
      </c>
      <c r="O144" s="307" t="str">
        <f>'HN TOPUPS April Sheet'!N132</f>
        <v>11431/543965</v>
      </c>
      <c r="P144" s="120" t="b">
        <v>1</v>
      </c>
      <c r="Q144" s="120" t="b">
        <v>1</v>
      </c>
      <c r="R144" s="120" t="b">
        <v>1</v>
      </c>
    </row>
    <row r="145" spans="1:18" x14ac:dyDescent="0.25">
      <c r="A145" s="117">
        <v>1</v>
      </c>
      <c r="B145" s="118">
        <v>2</v>
      </c>
      <c r="C145" s="303">
        <f>'HN TOPUPS April Sheet'!C133</f>
        <v>400012</v>
      </c>
      <c r="D145" s="120" t="b">
        <v>1</v>
      </c>
      <c r="E145" s="304" t="str">
        <f>'HN TOPUPS April Sheet'!M133&amp;"."&amp;'HN TopUpPay'!$C$5</f>
        <v>2072.SEN I.I03.2.Jn21</v>
      </c>
      <c r="F145" s="305">
        <f t="shared" ca="1" si="2"/>
        <v>44361</v>
      </c>
      <c r="G145" s="306">
        <f>IF('HN TOPUPS April Sheet'!S133&lt;0,0,'HN TOPUPS April Sheet'!S133)</f>
        <v>341</v>
      </c>
      <c r="H145" s="124">
        <f t="shared" ca="1" si="3"/>
        <v>44361</v>
      </c>
      <c r="I145" s="125">
        <v>0</v>
      </c>
      <c r="J145" s="304" t="str">
        <f>LEFT('HN TOPUPS April Sheet'!D133,16)&amp;"."&amp;'HN TopUpPay'!E145</f>
        <v>Queenswell Junio.2072.SEN I.I03.2.Jn21</v>
      </c>
      <c r="K145" s="120" t="b">
        <v>1</v>
      </c>
      <c r="L145" s="126" t="s">
        <v>3686</v>
      </c>
      <c r="M145" s="120" t="b">
        <v>1</v>
      </c>
      <c r="N145" s="120" t="s">
        <v>3687</v>
      </c>
      <c r="O145" s="307" t="str">
        <f>'HN TOPUPS April Sheet'!N133</f>
        <v>10265/543965</v>
      </c>
      <c r="P145" s="120" t="b">
        <v>1</v>
      </c>
      <c r="Q145" s="120" t="b">
        <v>1</v>
      </c>
      <c r="R145" s="120" t="b">
        <v>1</v>
      </c>
    </row>
    <row r="146" spans="1:18" x14ac:dyDescent="0.25">
      <c r="A146" s="117">
        <v>1</v>
      </c>
      <c r="B146" s="118">
        <v>2</v>
      </c>
      <c r="C146" s="303">
        <f>'HN TOPUPS April Sheet'!C134</f>
        <v>155029</v>
      </c>
      <c r="D146" s="120" t="b">
        <v>1</v>
      </c>
      <c r="E146" s="304" t="str">
        <f>'HN TOPUPS April Sheet'!M134&amp;"."&amp;'HN TopUpPay'!$C$5</f>
        <v>2004.EHCP.I03.1.Jn21</v>
      </c>
      <c r="F146" s="305">
        <f t="shared" ca="1" si="2"/>
        <v>44361</v>
      </c>
      <c r="G146" s="306">
        <f>IF('HN TOPUPS April Sheet'!S134&lt;0,0,'HN TOPUPS April Sheet'!S134)</f>
        <v>4509.6746666666668</v>
      </c>
      <c r="H146" s="124">
        <f t="shared" ca="1" si="3"/>
        <v>44361</v>
      </c>
      <c r="I146" s="125">
        <v>0</v>
      </c>
      <c r="J146" s="304" t="str">
        <f>LEFT('HN TOPUPS April Sheet'!D134,16)&amp;"."&amp;'HN TopUpPay'!E146</f>
        <v>Rimon Jewish Pri.2004.EHCP.I03.1.Jn21</v>
      </c>
      <c r="K146" s="120" t="b">
        <v>1</v>
      </c>
      <c r="L146" s="126" t="s">
        <v>3686</v>
      </c>
      <c r="M146" s="120" t="b">
        <v>1</v>
      </c>
      <c r="N146" s="120" t="s">
        <v>3687</v>
      </c>
      <c r="O146" s="307" t="str">
        <f>'HN TOPUPS April Sheet'!N134</f>
        <v>11443/516500</v>
      </c>
      <c r="P146" s="120" t="b">
        <v>1</v>
      </c>
      <c r="Q146" s="120" t="b">
        <v>1</v>
      </c>
      <c r="R146" s="120" t="b">
        <v>1</v>
      </c>
    </row>
    <row r="147" spans="1:18" x14ac:dyDescent="0.25">
      <c r="A147" s="117">
        <v>1</v>
      </c>
      <c r="B147" s="118">
        <v>2</v>
      </c>
      <c r="C147" s="303">
        <f>'HN TOPUPS April Sheet'!C135</f>
        <v>400093</v>
      </c>
      <c r="D147" s="120" t="b">
        <v>1</v>
      </c>
      <c r="E147" s="304" t="str">
        <f>'HN TOPUPS April Sheet'!M135&amp;"."&amp;'HN TopUpPay'!$C$5</f>
        <v>3512.EHCP.I03.1.Jn21</v>
      </c>
      <c r="F147" s="305">
        <f t="shared" ca="1" si="2"/>
        <v>44361</v>
      </c>
      <c r="G147" s="306">
        <f>IF('HN TOPUPS April Sheet'!S135&lt;0,0,'HN TOPUPS April Sheet'!S135)</f>
        <v>3668.6076923076921</v>
      </c>
      <c r="H147" s="124">
        <f t="shared" ca="1" si="3"/>
        <v>44361</v>
      </c>
      <c r="I147" s="125">
        <v>0</v>
      </c>
      <c r="J147" s="304" t="str">
        <f>LEFT('HN TOPUPS April Sheet'!D135,16)&amp;"."&amp;'HN TopUpPay'!E147</f>
        <v>Rosh Pinah.3512.EHCP.I03.1.Jn21</v>
      </c>
      <c r="K147" s="120" t="b">
        <v>1</v>
      </c>
      <c r="L147" s="126" t="s">
        <v>3686</v>
      </c>
      <c r="M147" s="120" t="b">
        <v>1</v>
      </c>
      <c r="N147" s="120" t="s">
        <v>3687</v>
      </c>
      <c r="O147" s="307" t="str">
        <f>'HN TOPUPS April Sheet'!N135</f>
        <v>11431/543965</v>
      </c>
      <c r="P147" s="120" t="b">
        <v>1</v>
      </c>
      <c r="Q147" s="120" t="b">
        <v>1</v>
      </c>
      <c r="R147" s="120" t="b">
        <v>1</v>
      </c>
    </row>
    <row r="148" spans="1:18" x14ac:dyDescent="0.25">
      <c r="A148" s="117">
        <v>1</v>
      </c>
      <c r="B148" s="118">
        <v>2</v>
      </c>
      <c r="C148" s="303">
        <f>'HN TOPUPS April Sheet'!C136</f>
        <v>160025</v>
      </c>
      <c r="D148" s="120" t="b">
        <v>1</v>
      </c>
      <c r="E148" s="304" t="str">
        <f>'HN TOPUPS April Sheet'!M136&amp;"."&amp;'HN TopUpPay'!$C$5</f>
        <v>2041.EHCP.I03.1.Jn21</v>
      </c>
      <c r="F148" s="305">
        <f t="shared" ca="1" si="2"/>
        <v>44361</v>
      </c>
      <c r="G148" s="306">
        <f>IF('HN TOPUPS April Sheet'!S136&lt;0,0,'HN TOPUPS April Sheet'!S136)</f>
        <v>915.83333333333337</v>
      </c>
      <c r="H148" s="124">
        <f t="shared" ca="1" si="3"/>
        <v>44361</v>
      </c>
      <c r="I148" s="125">
        <v>0</v>
      </c>
      <c r="J148" s="304" t="str">
        <f>LEFT('HN TOPUPS April Sheet'!D136,16)&amp;"."&amp;'HN TopUpPay'!E148</f>
        <v>Sacks Morasha Ac.2041.EHCP.I03.1.Jn21</v>
      </c>
      <c r="K148" s="120" t="b">
        <v>1</v>
      </c>
      <c r="L148" s="126" t="s">
        <v>3686</v>
      </c>
      <c r="M148" s="120" t="b">
        <v>1</v>
      </c>
      <c r="N148" s="120" t="s">
        <v>3687</v>
      </c>
      <c r="O148" s="307" t="str">
        <f>'HN TOPUPS April Sheet'!N136</f>
        <v>11443/516500</v>
      </c>
      <c r="P148" s="120" t="b">
        <v>1</v>
      </c>
      <c r="Q148" s="120" t="b">
        <v>1</v>
      </c>
      <c r="R148" s="120" t="b">
        <v>1</v>
      </c>
    </row>
    <row r="149" spans="1:18" x14ac:dyDescent="0.25">
      <c r="A149" s="117">
        <v>1</v>
      </c>
      <c r="B149" s="118">
        <v>2</v>
      </c>
      <c r="C149" s="303">
        <f>'HN TOPUPS April Sheet'!C137</f>
        <v>400071</v>
      </c>
      <c r="D149" s="120" t="b">
        <v>1</v>
      </c>
      <c r="E149" s="304" t="str">
        <f>'HN TOPUPS April Sheet'!M137&amp;"."&amp;'HN TopUpPay'!$C$5</f>
        <v>3510.EHCP.I03.1.Jn21</v>
      </c>
      <c r="F149" s="305">
        <f t="shared" ref="F149:F201" ca="1" si="4">TODAY()</f>
        <v>44361</v>
      </c>
      <c r="G149" s="306">
        <f>IF('HN TOPUPS April Sheet'!S137&lt;0,0,'HN TOPUPS April Sheet'!S137)</f>
        <v>6072.3076923076924</v>
      </c>
      <c r="H149" s="124">
        <f t="shared" ref="H149:H201" ca="1" si="5">F149</f>
        <v>44361</v>
      </c>
      <c r="I149" s="125">
        <v>0</v>
      </c>
      <c r="J149" s="304" t="str">
        <f>LEFT('HN TOPUPS April Sheet'!D137,16)&amp;"."&amp;'HN TopUpPay'!E149</f>
        <v>Sacred Heart Sch.3510.EHCP.I03.1.Jn21</v>
      </c>
      <c r="K149" s="120" t="b">
        <v>1</v>
      </c>
      <c r="L149" s="126" t="s">
        <v>3686</v>
      </c>
      <c r="M149" s="120" t="b">
        <v>1</v>
      </c>
      <c r="N149" s="120" t="s">
        <v>3687</v>
      </c>
      <c r="O149" s="307" t="str">
        <f>'HN TOPUPS April Sheet'!N137</f>
        <v>11431/543965</v>
      </c>
      <c r="P149" s="120" t="b">
        <v>1</v>
      </c>
      <c r="Q149" s="120" t="b">
        <v>1</v>
      </c>
      <c r="R149" s="120" t="b">
        <v>1</v>
      </c>
    </row>
    <row r="150" spans="1:18" x14ac:dyDescent="0.25">
      <c r="A150" s="117">
        <v>1</v>
      </c>
      <c r="B150" s="118">
        <v>2</v>
      </c>
      <c r="C150" s="303">
        <f>'HN TOPUPS April Sheet'!C138</f>
        <v>158756</v>
      </c>
      <c r="D150" s="120" t="b">
        <v>1</v>
      </c>
      <c r="E150" s="304" t="str">
        <f>'HN TOPUPS April Sheet'!M138&amp;"."&amp;'HN TopUpPay'!$C$5</f>
        <v>4011.EHCP.I03.1.Jn21</v>
      </c>
      <c r="F150" s="305">
        <f t="shared" ca="1" si="4"/>
        <v>44361</v>
      </c>
      <c r="G150" s="306">
        <f>IF('HN TOPUPS April Sheet'!S138&lt;0,0,'HN TOPUPS April Sheet'!S138)</f>
        <v>10787.116666666667</v>
      </c>
      <c r="H150" s="124">
        <f t="shared" ca="1" si="5"/>
        <v>44361</v>
      </c>
      <c r="I150" s="125">
        <v>0</v>
      </c>
      <c r="J150" s="304" t="str">
        <f>LEFT('HN TOPUPS April Sheet'!D138,16)&amp;"."&amp;'HN TopUpPay'!E150</f>
        <v>Saracens High Sc.4011.EHCP.I03.1.Jn21</v>
      </c>
      <c r="K150" s="120" t="b">
        <v>1</v>
      </c>
      <c r="L150" s="126" t="s">
        <v>3686</v>
      </c>
      <c r="M150" s="120" t="b">
        <v>1</v>
      </c>
      <c r="N150" s="120" t="s">
        <v>3687</v>
      </c>
      <c r="O150" s="307" t="str">
        <f>'HN TOPUPS April Sheet'!N138</f>
        <v>11442/516500</v>
      </c>
      <c r="P150" s="120" t="b">
        <v>1</v>
      </c>
      <c r="Q150" s="120" t="b">
        <v>1</v>
      </c>
      <c r="R150" s="120" t="b">
        <v>1</v>
      </c>
    </row>
    <row r="151" spans="1:18" x14ac:dyDescent="0.25">
      <c r="A151" s="117">
        <v>1</v>
      </c>
      <c r="B151" s="118">
        <v>2</v>
      </c>
      <c r="C151" s="303">
        <f>'HN TOPUPS April Sheet'!C139</f>
        <v>400096</v>
      </c>
      <c r="D151" s="120" t="b">
        <v>1</v>
      </c>
      <c r="E151" s="304" t="str">
        <f>'HN TOPUPS April Sheet'!M139&amp;"."&amp;'HN TopUpPay'!$C$5</f>
        <v>3502.EHCP.I03.1.Jn21</v>
      </c>
      <c r="F151" s="305">
        <f t="shared" ca="1" si="4"/>
        <v>44361</v>
      </c>
      <c r="G151" s="306">
        <f>IF('HN TOPUPS April Sheet'!S139&lt;0,0,'HN TOPUPS April Sheet'!S139)</f>
        <v>6104.6923076923076</v>
      </c>
      <c r="H151" s="124">
        <f t="shared" ca="1" si="5"/>
        <v>44361</v>
      </c>
      <c r="I151" s="125">
        <v>0</v>
      </c>
      <c r="J151" s="304" t="str">
        <f>LEFT('HN TOPUPS April Sheet'!D139,16)&amp;"."&amp;'HN TopUpPay'!E151</f>
        <v>St Agnes RC Prim.3502.EHCP.I03.1.Jn21</v>
      </c>
      <c r="K151" s="120" t="b">
        <v>1</v>
      </c>
      <c r="L151" s="126" t="s">
        <v>3686</v>
      </c>
      <c r="M151" s="120" t="b">
        <v>1</v>
      </c>
      <c r="N151" s="120" t="s">
        <v>3687</v>
      </c>
      <c r="O151" s="307" t="str">
        <f>'HN TOPUPS April Sheet'!N139</f>
        <v>11431/543965</v>
      </c>
      <c r="P151" s="120" t="b">
        <v>1</v>
      </c>
      <c r="Q151" s="120" t="b">
        <v>1</v>
      </c>
      <c r="R151" s="120" t="b">
        <v>1</v>
      </c>
    </row>
    <row r="152" spans="1:18" x14ac:dyDescent="0.25">
      <c r="A152" s="117">
        <v>1</v>
      </c>
      <c r="B152" s="118">
        <v>2</v>
      </c>
      <c r="C152" s="303">
        <f>'HN TOPUPS April Sheet'!C140</f>
        <v>156093</v>
      </c>
      <c r="D152" s="120" t="b">
        <v>1</v>
      </c>
      <c r="E152" s="304" t="str">
        <f>'HN TOPUPS April Sheet'!M140&amp;"."&amp;'HN TopUpPay'!$C$5</f>
        <v>4000.EHCP.I03.1.Jn21</v>
      </c>
      <c r="F152" s="305">
        <f t="shared" ca="1" si="4"/>
        <v>44361</v>
      </c>
      <c r="G152" s="306">
        <f>IF('HN TOPUPS April Sheet'!S140&lt;0,0,'HN TOPUPS April Sheet'!S140)</f>
        <v>2136.4666666666667</v>
      </c>
      <c r="H152" s="124">
        <f t="shared" ca="1" si="5"/>
        <v>44361</v>
      </c>
      <c r="I152" s="125">
        <v>0</v>
      </c>
      <c r="J152" s="304" t="str">
        <f>LEFT('HN TOPUPS April Sheet'!D140,16)&amp;"."&amp;'HN TopUpPay'!E152</f>
        <v>St Andrew the Ap.4000.EHCP.I03.1.Jn21</v>
      </c>
      <c r="K152" s="120" t="b">
        <v>1</v>
      </c>
      <c r="L152" s="126" t="s">
        <v>3686</v>
      </c>
      <c r="M152" s="120" t="b">
        <v>1</v>
      </c>
      <c r="N152" s="120" t="s">
        <v>3687</v>
      </c>
      <c r="O152" s="307" t="str">
        <f>'HN TOPUPS April Sheet'!N140</f>
        <v>11442/516500</v>
      </c>
      <c r="P152" s="120" t="b">
        <v>1</v>
      </c>
      <c r="Q152" s="120" t="b">
        <v>1</v>
      </c>
      <c r="R152" s="120" t="b">
        <v>1</v>
      </c>
    </row>
    <row r="153" spans="1:18" x14ac:dyDescent="0.25">
      <c r="A153" s="117">
        <v>1</v>
      </c>
      <c r="B153" s="118">
        <v>2</v>
      </c>
      <c r="C153" s="303">
        <f>'HN TOPUPS April Sheet'!C141</f>
        <v>400062</v>
      </c>
      <c r="D153" s="120" t="b">
        <v>1</v>
      </c>
      <c r="E153" s="304" t="str">
        <f>'HN TOPUPS April Sheet'!M141&amp;"."&amp;'HN TopUpPay'!$C$5</f>
        <v>3315.EHCP.I03.1.Jn21</v>
      </c>
      <c r="F153" s="305">
        <f t="shared" ca="1" si="4"/>
        <v>44361</v>
      </c>
      <c r="G153" s="306">
        <f>IF('HN TOPUPS April Sheet'!S141&lt;0,0,'HN TOPUPS April Sheet'!S141)</f>
        <v>1251.9230769230769</v>
      </c>
      <c r="H153" s="124">
        <f t="shared" ca="1" si="5"/>
        <v>44361</v>
      </c>
      <c r="I153" s="125">
        <v>0</v>
      </c>
      <c r="J153" s="304" t="str">
        <f>LEFT('HN TOPUPS April Sheet'!D141,16)&amp;"."&amp;'HN TopUpPay'!E153</f>
        <v>St Andrew's C E.3315.EHCP.I03.1.Jn21</v>
      </c>
      <c r="K153" s="120" t="b">
        <v>1</v>
      </c>
      <c r="L153" s="126" t="s">
        <v>3686</v>
      </c>
      <c r="M153" s="120" t="b">
        <v>1</v>
      </c>
      <c r="N153" s="120" t="s">
        <v>3687</v>
      </c>
      <c r="O153" s="307" t="str">
        <f>'HN TOPUPS April Sheet'!N141</f>
        <v>11431/543965</v>
      </c>
      <c r="P153" s="120" t="b">
        <v>1</v>
      </c>
      <c r="Q153" s="120" t="b">
        <v>1</v>
      </c>
      <c r="R153" s="120" t="b">
        <v>1</v>
      </c>
    </row>
    <row r="154" spans="1:18" x14ac:dyDescent="0.25">
      <c r="A154" s="117">
        <v>1</v>
      </c>
      <c r="B154" s="118">
        <v>2</v>
      </c>
      <c r="C154" s="303">
        <f>'HN TOPUPS April Sheet'!C142</f>
        <v>400064</v>
      </c>
      <c r="D154" s="120" t="b">
        <v>1</v>
      </c>
      <c r="E154" s="304" t="str">
        <f>'HN TOPUPS April Sheet'!M142&amp;"."&amp;'HN TopUpPay'!$C$5</f>
        <v>3504.EHCP.I03.1.Jn21</v>
      </c>
      <c r="F154" s="305">
        <f t="shared" ca="1" si="4"/>
        <v>44361</v>
      </c>
      <c r="G154" s="306">
        <f>IF('HN TOPUPS April Sheet'!S142&lt;0,0,'HN TOPUPS April Sheet'!S142)</f>
        <v>5460.3897692307683</v>
      </c>
      <c r="H154" s="124">
        <f t="shared" ca="1" si="5"/>
        <v>44361</v>
      </c>
      <c r="I154" s="125">
        <v>0</v>
      </c>
      <c r="J154" s="304" t="str">
        <f>LEFT('HN TOPUPS April Sheet'!D142,16)&amp;"."&amp;'HN TopUpPay'!E154</f>
        <v>St Catherines R .3504.EHCP.I03.1.Jn21</v>
      </c>
      <c r="K154" s="120" t="b">
        <v>1</v>
      </c>
      <c r="L154" s="126" t="s">
        <v>3686</v>
      </c>
      <c r="M154" s="120" t="b">
        <v>1</v>
      </c>
      <c r="N154" s="120" t="s">
        <v>3687</v>
      </c>
      <c r="O154" s="307" t="str">
        <f>'HN TOPUPS April Sheet'!N142</f>
        <v>11431/543965</v>
      </c>
      <c r="P154" s="120" t="b">
        <v>1</v>
      </c>
      <c r="Q154" s="120" t="b">
        <v>1</v>
      </c>
      <c r="R154" s="120" t="b">
        <v>1</v>
      </c>
    </row>
    <row r="155" spans="1:18" x14ac:dyDescent="0.25">
      <c r="A155" s="117">
        <v>1</v>
      </c>
      <c r="B155" s="118">
        <v>2</v>
      </c>
      <c r="C155" s="303">
        <f>'HN TOPUPS April Sheet'!C143</f>
        <v>400098</v>
      </c>
      <c r="D155" s="120" t="b">
        <v>1</v>
      </c>
      <c r="E155" s="304" t="str">
        <f>'HN TOPUPS April Sheet'!M143&amp;"."&amp;'HN TopUpPay'!$C$5</f>
        <v>3309.EHCP.I03.1.Jn21</v>
      </c>
      <c r="F155" s="305">
        <f t="shared" ca="1" si="4"/>
        <v>44361</v>
      </c>
      <c r="G155" s="306">
        <f>IF('HN TOPUPS April Sheet'!S143&lt;0,0,'HN TOPUPS April Sheet'!S143)</f>
        <v>2942.6153846153843</v>
      </c>
      <c r="H155" s="124">
        <f t="shared" ca="1" si="5"/>
        <v>44361</v>
      </c>
      <c r="I155" s="125">
        <v>0</v>
      </c>
      <c r="J155" s="304" t="str">
        <f>LEFT('HN TOPUPS April Sheet'!D143,16)&amp;"."&amp;'HN TopUpPay'!E155</f>
        <v>St Johns CE N20.3309.EHCP.I03.1.Jn21</v>
      </c>
      <c r="K155" s="120" t="b">
        <v>1</v>
      </c>
      <c r="L155" s="126" t="s">
        <v>3686</v>
      </c>
      <c r="M155" s="120" t="b">
        <v>1</v>
      </c>
      <c r="N155" s="120" t="s">
        <v>3687</v>
      </c>
      <c r="O155" s="307" t="str">
        <f>'HN TOPUPS April Sheet'!N143</f>
        <v>11431/543965</v>
      </c>
      <c r="P155" s="120" t="b">
        <v>1</v>
      </c>
      <c r="Q155" s="120" t="b">
        <v>1</v>
      </c>
      <c r="R155" s="120" t="b">
        <v>1</v>
      </c>
    </row>
    <row r="156" spans="1:18" x14ac:dyDescent="0.25">
      <c r="A156" s="117">
        <v>1</v>
      </c>
      <c r="B156" s="118">
        <v>2</v>
      </c>
      <c r="C156" s="303">
        <f>'HN TOPUPS April Sheet'!C144</f>
        <v>400098</v>
      </c>
      <c r="D156" s="120" t="b">
        <v>1</v>
      </c>
      <c r="E156" s="304" t="str">
        <f>'HN TOPUPS April Sheet'!M144&amp;"."&amp;'HN TopUpPay'!$C$5</f>
        <v>3309.SEN I.I03.2.Jn21</v>
      </c>
      <c r="F156" s="305">
        <f t="shared" ca="1" si="4"/>
        <v>44361</v>
      </c>
      <c r="G156" s="306">
        <f>IF('HN TOPUPS April Sheet'!S144&lt;0,0,'HN TOPUPS April Sheet'!S144)</f>
        <v>414.92307692307696</v>
      </c>
      <c r="H156" s="124">
        <f t="shared" ca="1" si="5"/>
        <v>44361</v>
      </c>
      <c r="I156" s="125">
        <v>0</v>
      </c>
      <c r="J156" s="304" t="str">
        <f>LEFT('HN TOPUPS April Sheet'!D144,16)&amp;"."&amp;'HN TopUpPay'!E156</f>
        <v>St Johns CE N20.3309.SEN I.I03.2.Jn21</v>
      </c>
      <c r="K156" s="120" t="b">
        <v>1</v>
      </c>
      <c r="L156" s="126" t="s">
        <v>3686</v>
      </c>
      <c r="M156" s="120" t="b">
        <v>1</v>
      </c>
      <c r="N156" s="120" t="s">
        <v>3687</v>
      </c>
      <c r="O156" s="307" t="str">
        <f>'HN TOPUPS April Sheet'!N144</f>
        <v>10265/543965</v>
      </c>
      <c r="P156" s="120" t="b">
        <v>1</v>
      </c>
      <c r="Q156" s="120" t="b">
        <v>1</v>
      </c>
      <c r="R156" s="120" t="b">
        <v>1</v>
      </c>
    </row>
    <row r="157" spans="1:18" x14ac:dyDescent="0.25">
      <c r="A157" s="117">
        <v>1</v>
      </c>
      <c r="B157" s="118">
        <v>2</v>
      </c>
      <c r="C157" s="303">
        <f>'HN TOPUPS April Sheet'!C145</f>
        <v>400114</v>
      </c>
      <c r="D157" s="120" t="b">
        <v>1</v>
      </c>
      <c r="E157" s="304" t="str">
        <f>'HN TOPUPS April Sheet'!M145&amp;"."&amp;'HN TopUpPay'!$C$5</f>
        <v>3307.EHCP.I03.1.Jn21</v>
      </c>
      <c r="F157" s="305">
        <f t="shared" ca="1" si="4"/>
        <v>44361</v>
      </c>
      <c r="G157" s="306">
        <f>IF('HN TOPUPS April Sheet'!S145&lt;0,0,'HN TOPUPS April Sheet'!S145)</f>
        <v>406.53846153846155</v>
      </c>
      <c r="H157" s="124">
        <f t="shared" ca="1" si="5"/>
        <v>44361</v>
      </c>
      <c r="I157" s="125">
        <v>0</v>
      </c>
      <c r="J157" s="304" t="str">
        <f>LEFT('HN TOPUPS April Sheet'!D145,16)&amp;"."&amp;'HN TopUpPay'!E157</f>
        <v>St John's CE Sch.3307.EHCP.I03.1.Jn21</v>
      </c>
      <c r="K157" s="120" t="b">
        <v>1</v>
      </c>
      <c r="L157" s="126" t="s">
        <v>3686</v>
      </c>
      <c r="M157" s="120" t="b">
        <v>1</v>
      </c>
      <c r="N157" s="120" t="s">
        <v>3687</v>
      </c>
      <c r="O157" s="307" t="str">
        <f>'HN TOPUPS April Sheet'!N145</f>
        <v>11431/543965</v>
      </c>
      <c r="P157" s="120" t="b">
        <v>1</v>
      </c>
      <c r="Q157" s="120" t="b">
        <v>1</v>
      </c>
      <c r="R157" s="120" t="b">
        <v>1</v>
      </c>
    </row>
    <row r="158" spans="1:18" x14ac:dyDescent="0.25">
      <c r="A158" s="117">
        <v>1</v>
      </c>
      <c r="B158" s="118">
        <v>2</v>
      </c>
      <c r="C158" s="303">
        <f>'HN TOPUPS April Sheet'!C146</f>
        <v>400066</v>
      </c>
      <c r="D158" s="120" t="b">
        <v>1</v>
      </c>
      <c r="E158" s="304" t="str">
        <f>'HN TOPUPS April Sheet'!M146&amp;"."&amp;'HN TopUpPay'!$C$5</f>
        <v>3509.EHCP.I03.1.Jn21</v>
      </c>
      <c r="F158" s="305">
        <f t="shared" ca="1" si="4"/>
        <v>44361</v>
      </c>
      <c r="G158" s="306">
        <f>IF('HN TOPUPS April Sheet'!S146&lt;0,0,'HN TOPUPS April Sheet'!S146)</f>
        <v>6935.8967692307688</v>
      </c>
      <c r="H158" s="124">
        <f t="shared" ca="1" si="5"/>
        <v>44361</v>
      </c>
      <c r="I158" s="125">
        <v>0</v>
      </c>
      <c r="J158" s="304" t="str">
        <f>LEFT('HN TOPUPS April Sheet'!D146,16)&amp;"."&amp;'HN TopUpPay'!E158</f>
        <v>St Joseph's Prim.3509.EHCP.I03.1.Jn21</v>
      </c>
      <c r="K158" s="120" t="b">
        <v>1</v>
      </c>
      <c r="L158" s="126" t="s">
        <v>3686</v>
      </c>
      <c r="M158" s="120" t="b">
        <v>1</v>
      </c>
      <c r="N158" s="120" t="s">
        <v>3687</v>
      </c>
      <c r="O158" s="307" t="str">
        <f>'HN TOPUPS April Sheet'!N146</f>
        <v>11431/543965</v>
      </c>
      <c r="P158" s="120" t="b">
        <v>1</v>
      </c>
      <c r="Q158" s="120" t="b">
        <v>1</v>
      </c>
      <c r="R158" s="120" t="b">
        <v>1</v>
      </c>
    </row>
    <row r="159" spans="1:18" x14ac:dyDescent="0.25">
      <c r="A159" s="117">
        <v>1</v>
      </c>
      <c r="B159" s="118">
        <v>2</v>
      </c>
      <c r="C159" s="303">
        <f>'HN TOPUPS April Sheet'!C147</f>
        <v>400102</v>
      </c>
      <c r="D159" s="120" t="b">
        <v>1</v>
      </c>
      <c r="E159" s="304" t="str">
        <f>'HN TOPUPS April Sheet'!M147&amp;"."&amp;'HN TopUpPay'!$C$5</f>
        <v>1003.EHCP.I03.1.Jn21</v>
      </c>
      <c r="F159" s="305">
        <f t="shared" ca="1" si="4"/>
        <v>44361</v>
      </c>
      <c r="G159" s="306">
        <f>IF('HN TOPUPS April Sheet'!S147&lt;0,0,'HN TOPUPS April Sheet'!S147)</f>
        <v>475.73153846153843</v>
      </c>
      <c r="H159" s="124">
        <f t="shared" ca="1" si="5"/>
        <v>44361</v>
      </c>
      <c r="I159" s="125">
        <v>0</v>
      </c>
      <c r="J159" s="304" t="str">
        <f>LEFT('HN TOPUPS April Sheet'!D147,16)&amp;"."&amp;'HN TopUpPay'!E159</f>
        <v>St Margaret's Nu.1003.EHCP.I03.1.Jn21</v>
      </c>
      <c r="K159" s="120" t="b">
        <v>1</v>
      </c>
      <c r="L159" s="126" t="s">
        <v>3686</v>
      </c>
      <c r="M159" s="120" t="b">
        <v>1</v>
      </c>
      <c r="N159" s="120" t="s">
        <v>3687</v>
      </c>
      <c r="O159" s="307" t="str">
        <f>'HN TOPUPS April Sheet'!N147</f>
        <v>11439/543965</v>
      </c>
      <c r="P159" s="120" t="b">
        <v>1</v>
      </c>
      <c r="Q159" s="120" t="b">
        <v>1</v>
      </c>
      <c r="R159" s="120" t="b">
        <v>1</v>
      </c>
    </row>
    <row r="160" spans="1:18" x14ac:dyDescent="0.25">
      <c r="A160" s="117">
        <v>1</v>
      </c>
      <c r="B160" s="118">
        <v>2</v>
      </c>
      <c r="C160" s="303">
        <f>'HN TOPUPS April Sheet'!C148</f>
        <v>400102</v>
      </c>
      <c r="D160" s="120" t="b">
        <v>1</v>
      </c>
      <c r="E160" s="304" t="str">
        <f>'HN TOPUPS April Sheet'!M148&amp;"."&amp;'HN TopUpPay'!$C$5</f>
        <v>1003.SEN I.I03.2.Jn21</v>
      </c>
      <c r="F160" s="305">
        <f t="shared" ca="1" si="4"/>
        <v>44361</v>
      </c>
      <c r="G160" s="306">
        <f>IF('HN TOPUPS April Sheet'!S148&lt;0,0,'HN TOPUPS April Sheet'!S148)</f>
        <v>711.68846153846152</v>
      </c>
      <c r="H160" s="124">
        <f t="shared" ca="1" si="5"/>
        <v>44361</v>
      </c>
      <c r="I160" s="125">
        <v>0</v>
      </c>
      <c r="J160" s="304" t="str">
        <f>LEFT('HN TOPUPS April Sheet'!D148,16)&amp;"."&amp;'HN TopUpPay'!E160</f>
        <v>St Margaret's Nu.1003.SEN I.I03.2.Jn21</v>
      </c>
      <c r="K160" s="120" t="b">
        <v>1</v>
      </c>
      <c r="L160" s="126" t="s">
        <v>3686</v>
      </c>
      <c r="M160" s="120" t="b">
        <v>1</v>
      </c>
      <c r="N160" s="120" t="s">
        <v>3687</v>
      </c>
      <c r="O160" s="307" t="str">
        <f>'HN TOPUPS April Sheet'!N148</f>
        <v>10265/543965</v>
      </c>
      <c r="P160" s="120" t="b">
        <v>1</v>
      </c>
      <c r="Q160" s="120" t="b">
        <v>1</v>
      </c>
      <c r="R160" s="120" t="b">
        <v>1</v>
      </c>
    </row>
    <row r="161" spans="1:18" x14ac:dyDescent="0.25">
      <c r="A161" s="117">
        <v>1</v>
      </c>
      <c r="B161" s="118">
        <v>2</v>
      </c>
      <c r="C161" s="303">
        <f>'HN TOPUPS April Sheet'!C149</f>
        <v>400135</v>
      </c>
      <c r="D161" s="120" t="b">
        <v>1</v>
      </c>
      <c r="E161" s="304" t="str">
        <f>'HN TOPUPS April Sheet'!M149&amp;"."&amp;'HN TopUpPay'!$C$5</f>
        <v>3521.EHCP.I03.1.Jn21</v>
      </c>
      <c r="F161" s="305">
        <f t="shared" ca="1" si="4"/>
        <v>44361</v>
      </c>
      <c r="G161" s="306">
        <f>IF('HN TOPUPS April Sheet'!S149&lt;0,0,'HN TOPUPS April Sheet'!S149)</f>
        <v>7763</v>
      </c>
      <c r="H161" s="124">
        <f t="shared" ca="1" si="5"/>
        <v>44361</v>
      </c>
      <c r="I161" s="125">
        <v>0</v>
      </c>
      <c r="J161" s="304" t="str">
        <f>LEFT('HN TOPUPS April Sheet'!D149,16)&amp;"."&amp;'HN TopUpPay'!E161</f>
        <v>St Mary's &amp; St J.3521.EHCP.I03.1.Jn21</v>
      </c>
      <c r="K161" s="120" t="b">
        <v>1</v>
      </c>
      <c r="L161" s="126" t="s">
        <v>3686</v>
      </c>
      <c r="M161" s="120" t="b">
        <v>1</v>
      </c>
      <c r="N161" s="120" t="s">
        <v>3687</v>
      </c>
      <c r="O161" s="307" t="str">
        <f>'HN TOPUPS April Sheet'!N149</f>
        <v>11431/543965</v>
      </c>
      <c r="P161" s="120" t="b">
        <v>1</v>
      </c>
      <c r="Q161" s="120" t="b">
        <v>1</v>
      </c>
      <c r="R161" s="120" t="b">
        <v>1</v>
      </c>
    </row>
    <row r="162" spans="1:18" x14ac:dyDescent="0.25">
      <c r="A162" s="117">
        <v>1</v>
      </c>
      <c r="B162" s="118">
        <v>2</v>
      </c>
      <c r="C162" s="303">
        <f>'HN TOPUPS April Sheet'!C150</f>
        <v>400135</v>
      </c>
      <c r="D162" s="120" t="b">
        <v>1</v>
      </c>
      <c r="E162" s="304" t="str">
        <f>'HN TOPUPS April Sheet'!M150&amp;"."&amp;'HN TopUpPay'!$C$5</f>
        <v>3521.EHCP.I03.2.Jn21</v>
      </c>
      <c r="F162" s="305">
        <f t="shared" ca="1" si="4"/>
        <v>44361</v>
      </c>
      <c r="G162" s="306">
        <f>IF('HN TOPUPS April Sheet'!S150&lt;0,0,'HN TOPUPS April Sheet'!S150)</f>
        <v>9794.2753076923073</v>
      </c>
      <c r="H162" s="124">
        <f t="shared" ca="1" si="5"/>
        <v>44361</v>
      </c>
      <c r="I162" s="125">
        <v>0</v>
      </c>
      <c r="J162" s="304" t="str">
        <f>LEFT('HN TOPUPS April Sheet'!D150,16)&amp;"."&amp;'HN TopUpPay'!E162</f>
        <v>St Mary's &amp; St J.3521.EHCP.I03.2.Jn21</v>
      </c>
      <c r="K162" s="120" t="b">
        <v>1</v>
      </c>
      <c r="L162" s="126" t="s">
        <v>3686</v>
      </c>
      <c r="M162" s="120" t="b">
        <v>1</v>
      </c>
      <c r="N162" s="120" t="s">
        <v>3687</v>
      </c>
      <c r="O162" s="307" t="str">
        <f>'HN TOPUPS April Sheet'!N150</f>
        <v>11435/543965</v>
      </c>
      <c r="P162" s="120" t="b">
        <v>1</v>
      </c>
      <c r="Q162" s="120" t="b">
        <v>1</v>
      </c>
      <c r="R162" s="120" t="b">
        <v>1</v>
      </c>
    </row>
    <row r="163" spans="1:18" x14ac:dyDescent="0.25">
      <c r="A163" s="117">
        <v>1</v>
      </c>
      <c r="B163" s="118">
        <v>2</v>
      </c>
      <c r="C163" s="303">
        <f>'HN TOPUPS April Sheet'!C151</f>
        <v>400058</v>
      </c>
      <c r="D163" s="120" t="b">
        <v>1</v>
      </c>
      <c r="E163" s="304" t="str">
        <f>'HN TOPUPS April Sheet'!M151&amp;"."&amp;'HN TopUpPay'!$C$5</f>
        <v>3311.EHCP.I03.1.Jn21</v>
      </c>
      <c r="F163" s="305">
        <f t="shared" ca="1" si="4"/>
        <v>44361</v>
      </c>
      <c r="G163" s="306">
        <f>IF('HN TOPUPS April Sheet'!S151&lt;0,0,'HN TOPUPS April Sheet'!S151)</f>
        <v>6370.466692307692</v>
      </c>
      <c r="H163" s="124">
        <f t="shared" ca="1" si="5"/>
        <v>44361</v>
      </c>
      <c r="I163" s="125">
        <v>0</v>
      </c>
      <c r="J163" s="304" t="str">
        <f>LEFT('HN TOPUPS April Sheet'!D151,16)&amp;"."&amp;'HN TopUpPay'!E163</f>
        <v>St Mary's C E Pr.3311.EHCP.I03.1.Jn21</v>
      </c>
      <c r="K163" s="120" t="b">
        <v>1</v>
      </c>
      <c r="L163" s="126" t="s">
        <v>3686</v>
      </c>
      <c r="M163" s="120" t="b">
        <v>1</v>
      </c>
      <c r="N163" s="120" t="s">
        <v>3687</v>
      </c>
      <c r="O163" s="307" t="str">
        <f>'HN TOPUPS April Sheet'!N151</f>
        <v>11431/543965</v>
      </c>
      <c r="P163" s="120" t="b">
        <v>1</v>
      </c>
      <c r="Q163" s="120" t="b">
        <v>1</v>
      </c>
      <c r="R163" s="120" t="b">
        <v>1</v>
      </c>
    </row>
    <row r="164" spans="1:18" x14ac:dyDescent="0.25">
      <c r="A164" s="117">
        <v>1</v>
      </c>
      <c r="B164" s="118">
        <v>2</v>
      </c>
      <c r="C164" s="303">
        <f>'HN TOPUPS April Sheet'!C152</f>
        <v>400017</v>
      </c>
      <c r="D164" s="120" t="b">
        <v>1</v>
      </c>
      <c r="E164" s="304" t="str">
        <f>'HN TOPUPS April Sheet'!M152&amp;"."&amp;'HN TopUpPay'!$C$5</f>
        <v>3312.EHCP.I03.1.Jn21</v>
      </c>
      <c r="F164" s="305">
        <f t="shared" ca="1" si="4"/>
        <v>44361</v>
      </c>
      <c r="G164" s="306">
        <f>IF('HN TOPUPS April Sheet'!S152&lt;0,0,'HN TOPUPS April Sheet'!S152)</f>
        <v>1877.8461538461538</v>
      </c>
      <c r="H164" s="124">
        <f t="shared" ca="1" si="5"/>
        <v>44361</v>
      </c>
      <c r="I164" s="125">
        <v>0</v>
      </c>
      <c r="J164" s="304" t="str">
        <f>LEFT('HN TOPUPS April Sheet'!D152,16)&amp;"."&amp;'HN TopUpPay'!E164</f>
        <v>St Mary's School.3312.EHCP.I03.1.Jn21</v>
      </c>
      <c r="K164" s="120" t="b">
        <v>1</v>
      </c>
      <c r="L164" s="126" t="s">
        <v>3686</v>
      </c>
      <c r="M164" s="120" t="b">
        <v>1</v>
      </c>
      <c r="N164" s="120" t="s">
        <v>3687</v>
      </c>
      <c r="O164" s="307" t="str">
        <f>'HN TOPUPS April Sheet'!N152</f>
        <v>11431/543965</v>
      </c>
      <c r="P164" s="120" t="b">
        <v>1</v>
      </c>
      <c r="Q164" s="120" t="b">
        <v>1</v>
      </c>
      <c r="R164" s="120" t="b">
        <v>1</v>
      </c>
    </row>
    <row r="165" spans="1:18" x14ac:dyDescent="0.25">
      <c r="A165" s="117">
        <v>1</v>
      </c>
      <c r="B165" s="118">
        <v>2</v>
      </c>
      <c r="C165" s="303">
        <f>'HN TOPUPS April Sheet'!C153</f>
        <v>400094</v>
      </c>
      <c r="D165" s="120" t="b">
        <v>1</v>
      </c>
      <c r="E165" s="304" t="str">
        <f>'HN TOPUPS April Sheet'!M153&amp;"."&amp;'HN TopUpPay'!$C$5</f>
        <v>3314.EHCP.I03.1.Jn21</v>
      </c>
      <c r="F165" s="305">
        <f t="shared" ca="1" si="4"/>
        <v>44361</v>
      </c>
      <c r="G165" s="306">
        <f>IF('HN TOPUPS April Sheet'!S153&lt;0,0,'HN TOPUPS April Sheet'!S153)</f>
        <v>2723.2307692307691</v>
      </c>
      <c r="H165" s="124">
        <f t="shared" ca="1" si="5"/>
        <v>44361</v>
      </c>
      <c r="I165" s="125">
        <v>0</v>
      </c>
      <c r="J165" s="304" t="str">
        <f>LEFT('HN TOPUPS April Sheet'!D153,16)&amp;"."&amp;'HN TopUpPay'!E165</f>
        <v>St Pauls CE Prim.3314.EHCP.I03.1.Jn21</v>
      </c>
      <c r="K165" s="120" t="b">
        <v>1</v>
      </c>
      <c r="L165" s="126" t="s">
        <v>3686</v>
      </c>
      <c r="M165" s="120" t="b">
        <v>1</v>
      </c>
      <c r="N165" s="120" t="s">
        <v>3687</v>
      </c>
      <c r="O165" s="307" t="str">
        <f>'HN TOPUPS April Sheet'!N153</f>
        <v>11431/543965</v>
      </c>
      <c r="P165" s="120" t="b">
        <v>1</v>
      </c>
      <c r="Q165" s="120" t="b">
        <v>1</v>
      </c>
      <c r="R165" s="120" t="b">
        <v>1</v>
      </c>
    </row>
    <row r="166" spans="1:18" x14ac:dyDescent="0.25">
      <c r="A166" s="117">
        <v>1</v>
      </c>
      <c r="B166" s="118">
        <v>2</v>
      </c>
      <c r="C166" s="303">
        <f>'HN TOPUPS April Sheet'!C154</f>
        <v>400006</v>
      </c>
      <c r="D166" s="120" t="b">
        <v>1</v>
      </c>
      <c r="E166" s="304" t="str">
        <f>'HN TOPUPS April Sheet'!M154&amp;"."&amp;'HN TopUpPay'!$C$5</f>
        <v>3313.EHCP.I03.1.Jn21</v>
      </c>
      <c r="F166" s="305">
        <f t="shared" ca="1" si="4"/>
        <v>44361</v>
      </c>
      <c r="G166" s="306">
        <f>IF('HN TOPUPS April Sheet'!S154&lt;0,0,'HN TOPUPS April Sheet'!S154)</f>
        <v>3324.1852307692307</v>
      </c>
      <c r="H166" s="124">
        <f t="shared" ca="1" si="5"/>
        <v>44361</v>
      </c>
      <c r="I166" s="125">
        <v>0</v>
      </c>
      <c r="J166" s="304" t="str">
        <f>LEFT('HN TOPUPS April Sheet'!D154,16)&amp;"."&amp;'HN TopUpPay'!E166</f>
        <v>St Paul's School.3313.EHCP.I03.1.Jn21</v>
      </c>
      <c r="K166" s="120" t="b">
        <v>1</v>
      </c>
      <c r="L166" s="126" t="s">
        <v>3686</v>
      </c>
      <c r="M166" s="120" t="b">
        <v>1</v>
      </c>
      <c r="N166" s="120" t="s">
        <v>3687</v>
      </c>
      <c r="O166" s="307" t="str">
        <f>'HN TOPUPS April Sheet'!N154</f>
        <v>11431/543965</v>
      </c>
      <c r="P166" s="120" t="b">
        <v>1</v>
      </c>
      <c r="Q166" s="120" t="b">
        <v>1</v>
      </c>
      <c r="R166" s="120" t="b">
        <v>1</v>
      </c>
    </row>
    <row r="167" spans="1:18" x14ac:dyDescent="0.25">
      <c r="A167" s="117">
        <v>1</v>
      </c>
      <c r="B167" s="118">
        <v>2</v>
      </c>
      <c r="C167" s="303">
        <f>'HN TOPUPS April Sheet'!C155</f>
        <v>400037</v>
      </c>
      <c r="D167" s="120" t="b">
        <v>1</v>
      </c>
      <c r="E167" s="304" t="str">
        <f>'HN TOPUPS April Sheet'!M155&amp;"."&amp;'HN TopUpPay'!$C$5</f>
        <v>3507.EHCP.I03.1.Jn21</v>
      </c>
      <c r="F167" s="305">
        <f t="shared" ca="1" si="4"/>
        <v>44361</v>
      </c>
      <c r="G167" s="306">
        <f>IF('HN TOPUPS April Sheet'!S155&lt;0,0,'HN TOPUPS April Sheet'!S155)</f>
        <v>5446.3076923076924</v>
      </c>
      <c r="H167" s="124">
        <f t="shared" ca="1" si="5"/>
        <v>44361</v>
      </c>
      <c r="I167" s="125">
        <v>0</v>
      </c>
      <c r="J167" s="304" t="str">
        <f>LEFT('HN TOPUPS April Sheet'!D155,16)&amp;"."&amp;'HN TopUpPay'!E167</f>
        <v>St Theresa's R.C.3507.EHCP.I03.1.Jn21</v>
      </c>
      <c r="K167" s="120" t="b">
        <v>1</v>
      </c>
      <c r="L167" s="126" t="s">
        <v>3686</v>
      </c>
      <c r="M167" s="120" t="b">
        <v>1</v>
      </c>
      <c r="N167" s="120" t="s">
        <v>3687</v>
      </c>
      <c r="O167" s="307" t="str">
        <f>'HN TOPUPS April Sheet'!N155</f>
        <v>11431/543965</v>
      </c>
      <c r="P167" s="120" t="b">
        <v>1</v>
      </c>
      <c r="Q167" s="120" t="b">
        <v>1</v>
      </c>
      <c r="R167" s="120" t="b">
        <v>1</v>
      </c>
    </row>
    <row r="168" spans="1:18" x14ac:dyDescent="0.25">
      <c r="A168" s="117">
        <v>1</v>
      </c>
      <c r="B168" s="118">
        <v>2</v>
      </c>
      <c r="C168" s="303">
        <f>'HN TOPUPS April Sheet'!C156</f>
        <v>400009</v>
      </c>
      <c r="D168" s="120" t="b">
        <v>1</v>
      </c>
      <c r="E168" s="304" t="str">
        <f>'HN TOPUPS April Sheet'!M156&amp;"."&amp;'HN TopUpPay'!$C$5</f>
        <v>3506.EHCP.I03.1.Jn21</v>
      </c>
      <c r="F168" s="305">
        <f t="shared" ca="1" si="4"/>
        <v>44361</v>
      </c>
      <c r="G168" s="306">
        <f>IF('HN TOPUPS April Sheet'!S156&lt;0,0,'HN TOPUPS April Sheet'!S156)</f>
        <v>5853.623076923077</v>
      </c>
      <c r="H168" s="124">
        <f t="shared" ca="1" si="5"/>
        <v>44361</v>
      </c>
      <c r="I168" s="125">
        <v>0</v>
      </c>
      <c r="J168" s="304" t="str">
        <f>LEFT('HN TOPUPS April Sheet'!D156,16)&amp;"."&amp;'HN TopUpPay'!E168</f>
        <v>St Vincent's Cat.3506.EHCP.I03.1.Jn21</v>
      </c>
      <c r="K168" s="120" t="b">
        <v>1</v>
      </c>
      <c r="L168" s="126" t="s">
        <v>3686</v>
      </c>
      <c r="M168" s="120" t="b">
        <v>1</v>
      </c>
      <c r="N168" s="120" t="s">
        <v>3687</v>
      </c>
      <c r="O168" s="307" t="str">
        <f>'HN TOPUPS April Sheet'!N156</f>
        <v>11431/543965</v>
      </c>
      <c r="P168" s="120" t="b">
        <v>1</v>
      </c>
      <c r="Q168" s="120" t="b">
        <v>1</v>
      </c>
      <c r="R168" s="120" t="b">
        <v>1</v>
      </c>
    </row>
    <row r="169" spans="1:18" x14ac:dyDescent="0.25">
      <c r="A169" s="117">
        <v>1</v>
      </c>
      <c r="B169" s="118">
        <v>2</v>
      </c>
      <c r="C169" s="303">
        <f>'HN TOPUPS April Sheet'!C157</f>
        <v>400013</v>
      </c>
      <c r="D169" s="120" t="b">
        <v>1</v>
      </c>
      <c r="E169" s="304" t="str">
        <f>'HN TOPUPS April Sheet'!M157&amp;"."&amp;'HN TopUpPay'!$C$5</f>
        <v>5407.EHCP.I03.1.Jn21</v>
      </c>
      <c r="F169" s="305">
        <f t="shared" ca="1" si="4"/>
        <v>44361</v>
      </c>
      <c r="G169" s="306">
        <f>IF('HN TOPUPS April Sheet'!S157&lt;0,0,'HN TOPUPS April Sheet'!S157)</f>
        <v>13278.277230769232</v>
      </c>
      <c r="H169" s="124">
        <f t="shared" ca="1" si="5"/>
        <v>44361</v>
      </c>
      <c r="I169" s="125">
        <v>0</v>
      </c>
      <c r="J169" s="304" t="str">
        <f>LEFT('HN TOPUPS April Sheet'!D157,16)&amp;"."&amp;'HN TopUpPay'!E169</f>
        <v>St. James' Catho.5407.EHCP.I03.1.Jn21</v>
      </c>
      <c r="K169" s="120" t="b">
        <v>1</v>
      </c>
      <c r="L169" s="126" t="s">
        <v>3686</v>
      </c>
      <c r="M169" s="120" t="b">
        <v>1</v>
      </c>
      <c r="N169" s="120" t="s">
        <v>3687</v>
      </c>
      <c r="O169" s="307" t="str">
        <f>'HN TOPUPS April Sheet'!N157</f>
        <v>11435/543965</v>
      </c>
      <c r="P169" s="120" t="b">
        <v>1</v>
      </c>
      <c r="Q169" s="120" t="b">
        <v>1</v>
      </c>
      <c r="R169" s="120" t="b">
        <v>1</v>
      </c>
    </row>
    <row r="170" spans="1:18" x14ac:dyDescent="0.25">
      <c r="A170" s="117">
        <v>1</v>
      </c>
      <c r="B170" s="118">
        <v>2</v>
      </c>
      <c r="C170" s="303">
        <f>'HN TOPUPS April Sheet'!C158</f>
        <v>157542</v>
      </c>
      <c r="D170" s="120" t="b">
        <v>1</v>
      </c>
      <c r="E170" s="304" t="str">
        <f>'HN TOPUPS April Sheet'!M158&amp;"."&amp;'HN TopUpPay'!$C$5</f>
        <v>2051.ARPs.I03.1.Jn21</v>
      </c>
      <c r="F170" s="305">
        <f t="shared" ca="1" si="4"/>
        <v>44361</v>
      </c>
      <c r="G170" s="306">
        <f>IF('HN TOPUPS April Sheet'!S158&lt;0,0,'HN TOPUPS April Sheet'!S158)</f>
        <v>12103.645833333334</v>
      </c>
      <c r="H170" s="124">
        <f t="shared" ca="1" si="5"/>
        <v>44361</v>
      </c>
      <c r="I170" s="125">
        <v>0</v>
      </c>
      <c r="J170" s="304" t="str">
        <f>LEFT('HN TOPUPS April Sheet'!D158,16)&amp;"."&amp;'HN TopUpPay'!E170</f>
        <v>Summerside Prima.2051.ARPs.I03.1.Jn21</v>
      </c>
      <c r="K170" s="120" t="b">
        <v>1</v>
      </c>
      <c r="L170" s="126" t="s">
        <v>3686</v>
      </c>
      <c r="M170" s="120" t="b">
        <v>1</v>
      </c>
      <c r="N170" s="120" t="s">
        <v>3687</v>
      </c>
      <c r="O170" s="307" t="str">
        <f>'HN TOPUPS April Sheet'!N158</f>
        <v>11422/516500</v>
      </c>
      <c r="P170" s="120" t="b">
        <v>1</v>
      </c>
      <c r="Q170" s="120" t="b">
        <v>1</v>
      </c>
      <c r="R170" s="120" t="b">
        <v>1</v>
      </c>
    </row>
    <row r="171" spans="1:18" x14ac:dyDescent="0.25">
      <c r="A171" s="117">
        <v>1</v>
      </c>
      <c r="B171" s="118">
        <v>2</v>
      </c>
      <c r="C171" s="303">
        <f>'HN TOPUPS April Sheet'!C159</f>
        <v>157542</v>
      </c>
      <c r="D171" s="120" t="b">
        <v>1</v>
      </c>
      <c r="E171" s="304" t="str">
        <f>'HN TOPUPS April Sheet'!M159&amp;"."&amp;'HN TopUpPay'!$C$5</f>
        <v>2051.EHCP.I03.2.Jn21</v>
      </c>
      <c r="F171" s="305">
        <f t="shared" ca="1" si="4"/>
        <v>44361</v>
      </c>
      <c r="G171" s="306">
        <f>IF('HN TOPUPS April Sheet'!S159&lt;0,0,'HN TOPUPS April Sheet'!S159)</f>
        <v>8885.4166666666679</v>
      </c>
      <c r="H171" s="124">
        <f t="shared" ca="1" si="5"/>
        <v>44361</v>
      </c>
      <c r="I171" s="125">
        <v>0</v>
      </c>
      <c r="J171" s="304" t="str">
        <f>LEFT('HN TOPUPS April Sheet'!D159,16)&amp;"."&amp;'HN TopUpPay'!E171</f>
        <v>Summerside Prima.2051.EHCP.I03.2.Jn21</v>
      </c>
      <c r="K171" s="120" t="b">
        <v>1</v>
      </c>
      <c r="L171" s="126" t="s">
        <v>3686</v>
      </c>
      <c r="M171" s="120" t="b">
        <v>1</v>
      </c>
      <c r="N171" s="120" t="s">
        <v>3687</v>
      </c>
      <c r="O171" s="307" t="str">
        <f>'HN TOPUPS April Sheet'!N159</f>
        <v>11443/516500</v>
      </c>
      <c r="P171" s="120" t="b">
        <v>1</v>
      </c>
      <c r="Q171" s="120" t="b">
        <v>1</v>
      </c>
      <c r="R171" s="120" t="b">
        <v>1</v>
      </c>
    </row>
    <row r="172" spans="1:18" x14ac:dyDescent="0.25">
      <c r="A172" s="117">
        <v>1</v>
      </c>
      <c r="B172" s="118">
        <v>2</v>
      </c>
      <c r="C172" s="303">
        <f>'HN TOPUPS April Sheet'!C160</f>
        <v>157542</v>
      </c>
      <c r="D172" s="120" t="b">
        <v>1</v>
      </c>
      <c r="E172" s="304" t="str">
        <f>'HN TOPUPS April Sheet'!M160&amp;"."&amp;'HN TopUpPay'!$C$5</f>
        <v>2051.SEN I.I03.3.Jn21</v>
      </c>
      <c r="F172" s="305">
        <f t="shared" ca="1" si="4"/>
        <v>44361</v>
      </c>
      <c r="G172" s="306">
        <f>IF('HN TOPUPS April Sheet'!S160&lt;0,0,'HN TOPUPS April Sheet'!S160)</f>
        <v>170.5</v>
      </c>
      <c r="H172" s="124">
        <f t="shared" ca="1" si="5"/>
        <v>44361</v>
      </c>
      <c r="I172" s="125">
        <v>0</v>
      </c>
      <c r="J172" s="304" t="str">
        <f>LEFT('HN TOPUPS April Sheet'!D160,16)&amp;"."&amp;'HN TopUpPay'!E172</f>
        <v>Summerside Prima.2051.SEN I.I03.3.Jn21</v>
      </c>
      <c r="K172" s="120" t="b">
        <v>1</v>
      </c>
      <c r="L172" s="126" t="s">
        <v>3686</v>
      </c>
      <c r="M172" s="120" t="b">
        <v>1</v>
      </c>
      <c r="N172" s="120" t="s">
        <v>3687</v>
      </c>
      <c r="O172" s="307" t="str">
        <f>'HN TOPUPS April Sheet'!N160</f>
        <v>10265/516500</v>
      </c>
      <c r="P172" s="120" t="b">
        <v>1</v>
      </c>
      <c r="Q172" s="120" t="b">
        <v>1</v>
      </c>
      <c r="R172" s="120" t="b">
        <v>1</v>
      </c>
    </row>
    <row r="173" spans="1:18" x14ac:dyDescent="0.25">
      <c r="A173" s="117">
        <v>1</v>
      </c>
      <c r="B173" s="118">
        <v>2</v>
      </c>
      <c r="C173" s="303">
        <f>'HN TOPUPS April Sheet'!C161</f>
        <v>400038</v>
      </c>
      <c r="D173" s="120" t="b">
        <v>1</v>
      </c>
      <c r="E173" s="304" t="str">
        <f>'HN TOPUPS April Sheet'!M161&amp;"."&amp;'HN TopUpPay'!$C$5</f>
        <v>2070.EHCP.I03.1.Jn21</v>
      </c>
      <c r="F173" s="305">
        <f t="shared" ca="1" si="4"/>
        <v>44361</v>
      </c>
      <c r="G173" s="306">
        <f>IF('HN TOPUPS April Sheet'!S161&lt;0,0,'HN TOPUPS April Sheet'!S161)</f>
        <v>3636.4233846153847</v>
      </c>
      <c r="H173" s="124">
        <f t="shared" ca="1" si="5"/>
        <v>44361</v>
      </c>
      <c r="I173" s="125">
        <v>0</v>
      </c>
      <c r="J173" s="304" t="str">
        <f>LEFT('HN TOPUPS April Sheet'!D161,16)&amp;"."&amp;'HN TopUpPay'!E173</f>
        <v>Sunnyfields Prim.2070.EHCP.I03.1.Jn21</v>
      </c>
      <c r="K173" s="120" t="b">
        <v>1</v>
      </c>
      <c r="L173" s="126" t="s">
        <v>3686</v>
      </c>
      <c r="M173" s="120" t="b">
        <v>1</v>
      </c>
      <c r="N173" s="120" t="s">
        <v>3687</v>
      </c>
      <c r="O173" s="307" t="str">
        <f>'HN TOPUPS April Sheet'!N161</f>
        <v>11431/543965</v>
      </c>
      <c r="P173" s="120" t="b">
        <v>1</v>
      </c>
      <c r="Q173" s="120" t="b">
        <v>1</v>
      </c>
      <c r="R173" s="120" t="b">
        <v>1</v>
      </c>
    </row>
    <row r="174" spans="1:18" x14ac:dyDescent="0.25">
      <c r="A174" s="117">
        <v>1</v>
      </c>
      <c r="B174" s="118">
        <v>2</v>
      </c>
      <c r="C174" s="303">
        <f>'HN TOPUPS April Sheet'!C162</f>
        <v>400038</v>
      </c>
      <c r="D174" s="120" t="b">
        <v>1</v>
      </c>
      <c r="E174" s="304" t="str">
        <f>'HN TOPUPS April Sheet'!M162&amp;"."&amp;'HN TopUpPay'!$C$5</f>
        <v>2070.EHCP.I03.2.Jn21</v>
      </c>
      <c r="F174" s="305">
        <f t="shared" ca="1" si="4"/>
        <v>44361</v>
      </c>
      <c r="G174" s="306">
        <f>IF('HN TOPUPS April Sheet'!S162&lt;0,0,'HN TOPUPS April Sheet'!S162)</f>
        <v>681.88153846153841</v>
      </c>
      <c r="H174" s="124">
        <f t="shared" ca="1" si="5"/>
        <v>44361</v>
      </c>
      <c r="I174" s="125">
        <v>0</v>
      </c>
      <c r="J174" s="304" t="str">
        <f>LEFT('HN TOPUPS April Sheet'!D162,16)&amp;"."&amp;'HN TopUpPay'!E174</f>
        <v>Sunnyfields Prim.2070.EHCP.I03.2.Jn21</v>
      </c>
      <c r="K174" s="120" t="b">
        <v>1</v>
      </c>
      <c r="L174" s="126" t="s">
        <v>3686</v>
      </c>
      <c r="M174" s="120" t="b">
        <v>1</v>
      </c>
      <c r="N174" s="120" t="s">
        <v>3687</v>
      </c>
      <c r="O174" s="307" t="str">
        <f>'HN TOPUPS April Sheet'!N162</f>
        <v>11436/543965</v>
      </c>
      <c r="P174" s="120" t="b">
        <v>1</v>
      </c>
      <c r="Q174" s="120" t="b">
        <v>1</v>
      </c>
      <c r="R174" s="120" t="b">
        <v>1</v>
      </c>
    </row>
    <row r="175" spans="1:18" x14ac:dyDescent="0.25">
      <c r="A175" s="117">
        <v>1</v>
      </c>
      <c r="B175" s="118">
        <v>2</v>
      </c>
      <c r="C175" s="303">
        <f>'HN TOPUPS April Sheet'!C163</f>
        <v>400038</v>
      </c>
      <c r="D175" s="120" t="b">
        <v>1</v>
      </c>
      <c r="E175" s="304" t="str">
        <f>'HN TOPUPS April Sheet'!M163&amp;"."&amp;'HN TopUpPay'!$C$5</f>
        <v>2070.SEN I.I03.3.Jn21</v>
      </c>
      <c r="F175" s="305">
        <f t="shared" ca="1" si="4"/>
        <v>44361</v>
      </c>
      <c r="G175" s="306">
        <f>IF('HN TOPUPS April Sheet'!S163&lt;0,0,'HN TOPUPS April Sheet'!S163)</f>
        <v>113.26923076923076</v>
      </c>
      <c r="H175" s="124">
        <f t="shared" ca="1" si="5"/>
        <v>44361</v>
      </c>
      <c r="I175" s="125">
        <v>0</v>
      </c>
      <c r="J175" s="304" t="str">
        <f>LEFT('HN TOPUPS April Sheet'!D163,16)&amp;"."&amp;'HN TopUpPay'!E175</f>
        <v>Sunnyfields Prim.2070.SEN I.I03.3.Jn21</v>
      </c>
      <c r="K175" s="120" t="b">
        <v>1</v>
      </c>
      <c r="L175" s="126" t="s">
        <v>3686</v>
      </c>
      <c r="M175" s="120" t="b">
        <v>1</v>
      </c>
      <c r="N175" s="120" t="s">
        <v>3687</v>
      </c>
      <c r="O175" s="307" t="str">
        <f>'HN TOPUPS April Sheet'!N163</f>
        <v>10265/543965</v>
      </c>
      <c r="P175" s="120" t="b">
        <v>1</v>
      </c>
      <c r="Q175" s="120" t="b">
        <v>1</v>
      </c>
      <c r="R175" s="120" t="b">
        <v>1</v>
      </c>
    </row>
    <row r="176" spans="1:18" x14ac:dyDescent="0.25">
      <c r="A176" s="117">
        <v>1</v>
      </c>
      <c r="B176" s="118">
        <v>2</v>
      </c>
      <c r="C176" s="303">
        <f>'HN TOPUPS April Sheet'!C164</f>
        <v>144388</v>
      </c>
      <c r="D176" s="120" t="b">
        <v>1</v>
      </c>
      <c r="E176" s="304" t="str">
        <f>'HN TOPUPS April Sheet'!M164&amp;"."&amp;'HN TopUpPay'!$C$5</f>
        <v>4010.EHCP.I03.1.Jn21</v>
      </c>
      <c r="F176" s="305">
        <f t="shared" ca="1" si="4"/>
        <v>44361</v>
      </c>
      <c r="G176" s="306">
        <f>IF('HN TOPUPS April Sheet'!S164&lt;0,0,'HN TOPUPS April Sheet'!S164)</f>
        <v>15498.916666666666</v>
      </c>
      <c r="H176" s="124">
        <f t="shared" ca="1" si="5"/>
        <v>44361</v>
      </c>
      <c r="I176" s="125">
        <v>0</v>
      </c>
      <c r="J176" s="304" t="str">
        <f>LEFT('HN TOPUPS April Sheet'!D164,16)&amp;"."&amp;'HN TopUpPay'!E176</f>
        <v>Totteridge Acade.4010.EHCP.I03.1.Jn21</v>
      </c>
      <c r="K176" s="120" t="b">
        <v>1</v>
      </c>
      <c r="L176" s="126" t="s">
        <v>3686</v>
      </c>
      <c r="M176" s="120" t="b">
        <v>1</v>
      </c>
      <c r="N176" s="120" t="s">
        <v>3687</v>
      </c>
      <c r="O176" s="307" t="str">
        <f>'HN TOPUPS April Sheet'!N164</f>
        <v>11442/516500</v>
      </c>
      <c r="P176" s="120" t="b">
        <v>1</v>
      </c>
      <c r="Q176" s="120" t="b">
        <v>1</v>
      </c>
      <c r="R176" s="120" t="b">
        <v>1</v>
      </c>
    </row>
    <row r="177" spans="1:18" x14ac:dyDescent="0.25">
      <c r="A177" s="117">
        <v>1</v>
      </c>
      <c r="B177" s="118">
        <v>2</v>
      </c>
      <c r="C177" s="303">
        <f>'HN TOPUPS April Sheet'!C165</f>
        <v>400100</v>
      </c>
      <c r="D177" s="120" t="b">
        <v>1</v>
      </c>
      <c r="E177" s="304" t="str">
        <f>'HN TOPUPS April Sheet'!M165&amp;"."&amp;'HN TopUpPay'!$C$5</f>
        <v>3316.EHCP.I03.1.Jn21</v>
      </c>
      <c r="F177" s="305">
        <f t="shared" ca="1" si="4"/>
        <v>44361</v>
      </c>
      <c r="G177" s="306">
        <f>IF('HN TOPUPS April Sheet'!S165&lt;0,0,'HN TOPUPS April Sheet'!S165)</f>
        <v>1439</v>
      </c>
      <c r="H177" s="124">
        <f t="shared" ca="1" si="5"/>
        <v>44361</v>
      </c>
      <c r="I177" s="125">
        <v>0</v>
      </c>
      <c r="J177" s="304" t="str">
        <f>LEFT('HN TOPUPS April Sheet'!D165,16)&amp;"."&amp;'HN TopUpPay'!E177</f>
        <v>Trent  C of E Pr.3316.EHCP.I03.1.Jn21</v>
      </c>
      <c r="K177" s="120" t="b">
        <v>1</v>
      </c>
      <c r="L177" s="126" t="s">
        <v>3686</v>
      </c>
      <c r="M177" s="120" t="b">
        <v>1</v>
      </c>
      <c r="N177" s="120" t="s">
        <v>3687</v>
      </c>
      <c r="O177" s="307" t="str">
        <f>'HN TOPUPS April Sheet'!N165</f>
        <v>11431/543965</v>
      </c>
      <c r="P177" s="120" t="b">
        <v>1</v>
      </c>
      <c r="Q177" s="120" t="b">
        <v>1</v>
      </c>
      <c r="R177" s="120" t="b">
        <v>1</v>
      </c>
    </row>
    <row r="178" spans="1:18" x14ac:dyDescent="0.25">
      <c r="A178" s="117">
        <v>1</v>
      </c>
      <c r="B178" s="118">
        <v>2</v>
      </c>
      <c r="C178" s="303">
        <f>'HN TOPUPS April Sheet'!C166</f>
        <v>400101</v>
      </c>
      <c r="D178" s="120" t="b">
        <v>1</v>
      </c>
      <c r="E178" s="304" t="str">
        <f>'HN TOPUPS April Sheet'!M166&amp;"."&amp;'HN TopUpPay'!$C$5</f>
        <v>2055.EHCP.I03.1.Jn21</v>
      </c>
      <c r="F178" s="305">
        <f t="shared" ca="1" si="4"/>
        <v>44361</v>
      </c>
      <c r="G178" s="306">
        <f>IF('HN TOPUPS April Sheet'!S166&lt;0,0,'HN TOPUPS April Sheet'!S166)</f>
        <v>4479.7384615384608</v>
      </c>
      <c r="H178" s="124">
        <f t="shared" ca="1" si="5"/>
        <v>44361</v>
      </c>
      <c r="I178" s="125">
        <v>0</v>
      </c>
      <c r="J178" s="304" t="str">
        <f>LEFT('HN TOPUPS April Sheet'!D166,16)&amp;"."&amp;'HN TopUpPay'!E178</f>
        <v>Tudor School.2055.EHCP.I03.1.Jn21</v>
      </c>
      <c r="K178" s="120" t="b">
        <v>1</v>
      </c>
      <c r="L178" s="126" t="s">
        <v>3686</v>
      </c>
      <c r="M178" s="120" t="b">
        <v>1</v>
      </c>
      <c r="N178" s="120" t="s">
        <v>3687</v>
      </c>
      <c r="O178" s="307" t="str">
        <f>'HN TOPUPS April Sheet'!N166</f>
        <v>11431/543965</v>
      </c>
      <c r="P178" s="120" t="b">
        <v>1</v>
      </c>
      <c r="Q178" s="120" t="b">
        <v>1</v>
      </c>
      <c r="R178" s="120" t="b">
        <v>1</v>
      </c>
    </row>
    <row r="179" spans="1:18" x14ac:dyDescent="0.25">
      <c r="A179" s="117">
        <v>1</v>
      </c>
      <c r="B179" s="118">
        <v>2</v>
      </c>
      <c r="C179" s="303">
        <f>'HN TOPUPS April Sheet'!C167</f>
        <v>400053</v>
      </c>
      <c r="D179" s="120" t="b">
        <v>1</v>
      </c>
      <c r="E179" s="304" t="str">
        <f>'HN TOPUPS April Sheet'!M167&amp;"."&amp;'HN TopUpPay'!$C$5</f>
        <v>2057.EHCP.I03.1.Jn21</v>
      </c>
      <c r="F179" s="305">
        <f t="shared" ca="1" si="4"/>
        <v>44361</v>
      </c>
      <c r="G179" s="306">
        <f>IF('HN TOPUPS April Sheet'!S167&lt;0,0,'HN TOPUPS April Sheet'!S167)</f>
        <v>11341.497769230768</v>
      </c>
      <c r="H179" s="124">
        <f t="shared" ca="1" si="5"/>
        <v>44361</v>
      </c>
      <c r="I179" s="125">
        <v>0</v>
      </c>
      <c r="J179" s="304" t="str">
        <f>LEFT('HN TOPUPS April Sheet'!D167,16)&amp;"."&amp;'HN TopUpPay'!E179</f>
        <v>Underhill School.2057.EHCP.I03.1.Jn21</v>
      </c>
      <c r="K179" s="120" t="b">
        <v>1</v>
      </c>
      <c r="L179" s="126" t="s">
        <v>3686</v>
      </c>
      <c r="M179" s="120" t="b">
        <v>1</v>
      </c>
      <c r="N179" s="120" t="s">
        <v>3687</v>
      </c>
      <c r="O179" s="307" t="str">
        <f>'HN TOPUPS April Sheet'!N167</f>
        <v>11431/543965</v>
      </c>
      <c r="P179" s="120" t="b">
        <v>1</v>
      </c>
      <c r="Q179" s="120" t="b">
        <v>1</v>
      </c>
      <c r="R179" s="120" t="b">
        <v>1</v>
      </c>
    </row>
    <row r="180" spans="1:18" x14ac:dyDescent="0.25">
      <c r="A180" s="117">
        <v>1</v>
      </c>
      <c r="B180" s="118">
        <v>2</v>
      </c>
      <c r="C180" s="303">
        <f>'HN TOPUPS April Sheet'!C168</f>
        <v>400053</v>
      </c>
      <c r="D180" s="120" t="b">
        <v>1</v>
      </c>
      <c r="E180" s="304" t="str">
        <f>'HN TOPUPS April Sheet'!M168&amp;"."&amp;'HN TopUpPay'!$C$5</f>
        <v>2057.SEN I.I03.2.Jn21</v>
      </c>
      <c r="F180" s="305">
        <f t="shared" ca="1" si="4"/>
        <v>44361</v>
      </c>
      <c r="G180" s="306">
        <f>IF('HN TOPUPS April Sheet'!S168&lt;0,0,'HN TOPUPS April Sheet'!S168)</f>
        <v>253.42500000000001</v>
      </c>
      <c r="H180" s="124">
        <f t="shared" ca="1" si="5"/>
        <v>44361</v>
      </c>
      <c r="I180" s="125">
        <v>0</v>
      </c>
      <c r="J180" s="304" t="str">
        <f>LEFT('HN TOPUPS April Sheet'!D168,16)&amp;"."&amp;'HN TopUpPay'!E180</f>
        <v>Underhill School.2057.SEN I.I03.2.Jn21</v>
      </c>
      <c r="K180" s="120" t="b">
        <v>1</v>
      </c>
      <c r="L180" s="126" t="s">
        <v>3686</v>
      </c>
      <c r="M180" s="120" t="b">
        <v>1</v>
      </c>
      <c r="N180" s="120" t="s">
        <v>3687</v>
      </c>
      <c r="O180" s="307" t="str">
        <f>'HN TOPUPS April Sheet'!N168</f>
        <v>10265/543965</v>
      </c>
      <c r="P180" s="120" t="b">
        <v>1</v>
      </c>
      <c r="Q180" s="120" t="b">
        <v>1</v>
      </c>
      <c r="R180" s="120" t="b">
        <v>1</v>
      </c>
    </row>
    <row r="181" spans="1:18" x14ac:dyDescent="0.25">
      <c r="A181" s="117">
        <v>1</v>
      </c>
      <c r="B181" s="118">
        <v>2</v>
      </c>
      <c r="C181" s="303">
        <f>'HN TOPUPS April Sheet'!C169</f>
        <v>157055</v>
      </c>
      <c r="D181" s="120" t="b">
        <v>1</v>
      </c>
      <c r="E181" s="304" t="str">
        <f>'HN TOPUPS April Sheet'!M169&amp;"."&amp;'HN TopUpPay'!$C$5</f>
        <v>2049.EHCP.I03.1.Jn21</v>
      </c>
      <c r="F181" s="305">
        <f t="shared" ca="1" si="4"/>
        <v>44361</v>
      </c>
      <c r="G181" s="306">
        <f>IF('HN TOPUPS April Sheet'!S169&lt;0,0,'HN TOPUPS April Sheet'!S169)</f>
        <v>2950.0833333333335</v>
      </c>
      <c r="H181" s="124">
        <f t="shared" ca="1" si="5"/>
        <v>44361</v>
      </c>
      <c r="I181" s="125">
        <v>0</v>
      </c>
      <c r="J181" s="304" t="str">
        <f>LEFT('HN TOPUPS April Sheet'!D169,16)&amp;"."&amp;'HN TopUpPay'!E181</f>
        <v>Watling Park Fre.2049.EHCP.I03.1.Jn21</v>
      </c>
      <c r="K181" s="120" t="b">
        <v>1</v>
      </c>
      <c r="L181" s="126" t="s">
        <v>3686</v>
      </c>
      <c r="M181" s="120" t="b">
        <v>1</v>
      </c>
      <c r="N181" s="120" t="s">
        <v>3687</v>
      </c>
      <c r="O181" s="307" t="str">
        <f>'HN TOPUPS April Sheet'!N169</f>
        <v>11443/516500</v>
      </c>
      <c r="P181" s="120" t="b">
        <v>1</v>
      </c>
      <c r="Q181" s="120" t="b">
        <v>1</v>
      </c>
      <c r="R181" s="120" t="b">
        <v>1</v>
      </c>
    </row>
    <row r="182" spans="1:18" x14ac:dyDescent="0.25">
      <c r="A182" s="117">
        <v>1</v>
      </c>
      <c r="B182" s="118">
        <v>2</v>
      </c>
      <c r="C182" s="303">
        <f>'HN TOPUPS April Sheet'!C170</f>
        <v>400111</v>
      </c>
      <c r="D182" s="120" t="b">
        <v>1</v>
      </c>
      <c r="E182" s="304" t="str">
        <f>'HN TOPUPS April Sheet'!M170&amp;"."&amp;'HN TopUpPay'!$C$5</f>
        <v>2076.EHCP.I03.1.Jn21</v>
      </c>
      <c r="F182" s="305">
        <f t="shared" ca="1" si="4"/>
        <v>44361</v>
      </c>
      <c r="G182" s="306">
        <f>IF('HN TOPUPS April Sheet'!S170&lt;0,0,'HN TOPUPS April Sheet'!S170)</f>
        <v>5885.2307692307686</v>
      </c>
      <c r="H182" s="124">
        <f t="shared" ca="1" si="5"/>
        <v>44361</v>
      </c>
      <c r="I182" s="125">
        <v>0</v>
      </c>
      <c r="J182" s="304" t="str">
        <f>LEFT('HN TOPUPS April Sheet'!D170,16)&amp;"."&amp;'HN TopUpPay'!E182</f>
        <v>Wessex  Gardens .2076.EHCP.I03.1.Jn21</v>
      </c>
      <c r="K182" s="120" t="b">
        <v>1</v>
      </c>
      <c r="L182" s="126" t="s">
        <v>3686</v>
      </c>
      <c r="M182" s="120" t="b">
        <v>1</v>
      </c>
      <c r="N182" s="120" t="s">
        <v>3687</v>
      </c>
      <c r="O182" s="307" t="str">
        <f>'HN TOPUPS April Sheet'!N170</f>
        <v>11431/543965</v>
      </c>
      <c r="P182" s="120" t="b">
        <v>1</v>
      </c>
      <c r="Q182" s="120" t="b">
        <v>1</v>
      </c>
      <c r="R182" s="120" t="b">
        <v>1</v>
      </c>
    </row>
    <row r="183" spans="1:18" x14ac:dyDescent="0.25">
      <c r="A183" s="117">
        <v>1</v>
      </c>
      <c r="B183" s="118">
        <v>2</v>
      </c>
      <c r="C183" s="303">
        <f>'HN TOPUPS April Sheet'!C171</f>
        <v>400111</v>
      </c>
      <c r="D183" s="120" t="b">
        <v>1</v>
      </c>
      <c r="E183" s="304" t="str">
        <f>'HN TOPUPS April Sheet'!M171&amp;"."&amp;'HN TopUpPay'!$C$5</f>
        <v>2076.SEN I.I03.2.Jn21</v>
      </c>
      <c r="F183" s="305">
        <f t="shared" ca="1" si="4"/>
        <v>44361</v>
      </c>
      <c r="G183" s="306">
        <f>IF('HN TOPUPS April Sheet'!S171&lt;0,0,'HN TOPUPS April Sheet'!S171)</f>
        <v>204.18307692307692</v>
      </c>
      <c r="H183" s="124">
        <f t="shared" ca="1" si="5"/>
        <v>44361</v>
      </c>
      <c r="I183" s="125">
        <v>0</v>
      </c>
      <c r="J183" s="304" t="str">
        <f>LEFT('HN TOPUPS April Sheet'!D171,16)&amp;"."&amp;'HN TopUpPay'!E183</f>
        <v>Wessex  Gardens .2076.SEN I.I03.2.Jn21</v>
      </c>
      <c r="K183" s="120" t="b">
        <v>1</v>
      </c>
      <c r="L183" s="126" t="s">
        <v>3686</v>
      </c>
      <c r="M183" s="120" t="b">
        <v>1</v>
      </c>
      <c r="N183" s="120" t="s">
        <v>3687</v>
      </c>
      <c r="O183" s="307" t="str">
        <f>'HN TOPUPS April Sheet'!N171</f>
        <v>10265/543965</v>
      </c>
      <c r="P183" s="120" t="b">
        <v>1</v>
      </c>
      <c r="Q183" s="120" t="b">
        <v>1</v>
      </c>
      <c r="R183" s="120" t="b">
        <v>1</v>
      </c>
    </row>
    <row r="184" spans="1:18" x14ac:dyDescent="0.25">
      <c r="A184" s="117">
        <v>1</v>
      </c>
      <c r="B184" s="118">
        <v>2</v>
      </c>
      <c r="C184" s="303">
        <f>'HN TOPUPS April Sheet'!C172</f>
        <v>144062</v>
      </c>
      <c r="D184" s="120" t="b">
        <v>1</v>
      </c>
      <c r="E184" s="304" t="str">
        <f>'HN TOPUPS April Sheet'!M172&amp;"."&amp;'HN TopUpPay'!$C$5</f>
        <v>4012.ARPs.I03.1.Jn21</v>
      </c>
      <c r="F184" s="305">
        <f t="shared" ca="1" si="4"/>
        <v>44361</v>
      </c>
      <c r="G184" s="306">
        <f>IF('HN TOPUPS April Sheet'!S172&lt;0,0,'HN TOPUPS April Sheet'!S172)</f>
        <v>9325.75</v>
      </c>
      <c r="H184" s="124">
        <f t="shared" ca="1" si="5"/>
        <v>44361</v>
      </c>
      <c r="I184" s="125">
        <v>0</v>
      </c>
      <c r="J184" s="304" t="str">
        <f>LEFT('HN TOPUPS April Sheet'!D172,16)&amp;"."&amp;'HN TopUpPay'!E184</f>
        <v>Whitefield Schoo.4012.ARPs.I03.1.Jn21</v>
      </c>
      <c r="K184" s="120" t="b">
        <v>1</v>
      </c>
      <c r="L184" s="126" t="s">
        <v>3686</v>
      </c>
      <c r="M184" s="120" t="b">
        <v>1</v>
      </c>
      <c r="N184" s="120" t="s">
        <v>3687</v>
      </c>
      <c r="O184" s="307" t="str">
        <f>'HN TOPUPS April Sheet'!N172</f>
        <v>11423/516500</v>
      </c>
      <c r="P184" s="120" t="b">
        <v>1</v>
      </c>
      <c r="Q184" s="120" t="b">
        <v>1</v>
      </c>
      <c r="R184" s="120" t="b">
        <v>1</v>
      </c>
    </row>
    <row r="185" spans="1:18" x14ac:dyDescent="0.25">
      <c r="A185" s="117">
        <v>1</v>
      </c>
      <c r="B185" s="118">
        <v>2</v>
      </c>
      <c r="C185" s="303">
        <f>'HN TOPUPS April Sheet'!C173</f>
        <v>144062</v>
      </c>
      <c r="D185" s="120" t="b">
        <v>1</v>
      </c>
      <c r="E185" s="304" t="str">
        <f>'HN TOPUPS April Sheet'!M173&amp;"."&amp;'HN TopUpPay'!$C$5</f>
        <v>4012.EHCP.I03.2.Jn21</v>
      </c>
      <c r="F185" s="305">
        <f t="shared" ca="1" si="4"/>
        <v>44361</v>
      </c>
      <c r="G185" s="306">
        <f>IF('HN TOPUPS April Sheet'!S173&lt;0,0,'HN TOPUPS April Sheet'!S173)</f>
        <v>11325.166666666668</v>
      </c>
      <c r="H185" s="124">
        <f t="shared" ca="1" si="5"/>
        <v>44361</v>
      </c>
      <c r="I185" s="125">
        <v>0</v>
      </c>
      <c r="J185" s="304" t="str">
        <f>LEFT('HN TOPUPS April Sheet'!D173,16)&amp;"."&amp;'HN TopUpPay'!E185</f>
        <v>Whitefield Schoo.4012.EHCP.I03.2.Jn21</v>
      </c>
      <c r="K185" s="120" t="b">
        <v>1</v>
      </c>
      <c r="L185" s="126" t="s">
        <v>3686</v>
      </c>
      <c r="M185" s="120" t="b">
        <v>1</v>
      </c>
      <c r="N185" s="120" t="s">
        <v>3687</v>
      </c>
      <c r="O185" s="307" t="str">
        <f>'HN TOPUPS April Sheet'!N173</f>
        <v>11442/516500</v>
      </c>
      <c r="P185" s="120" t="b">
        <v>1</v>
      </c>
      <c r="Q185" s="120" t="b">
        <v>1</v>
      </c>
      <c r="R185" s="120" t="b">
        <v>1</v>
      </c>
    </row>
    <row r="186" spans="1:18" x14ac:dyDescent="0.25">
      <c r="A186" s="117">
        <v>1</v>
      </c>
      <c r="B186" s="118">
        <v>2</v>
      </c>
      <c r="C186" s="303">
        <f>'HN TOPUPS April Sheet'!C174</f>
        <v>400011</v>
      </c>
      <c r="D186" s="120" t="b">
        <v>1</v>
      </c>
      <c r="E186" s="304" t="str">
        <f>'HN TOPUPS April Sheet'!M174&amp;"."&amp;'HN TopUpPay'!$C$5</f>
        <v>2060.EHCP.I03.1.Jn21</v>
      </c>
      <c r="F186" s="305">
        <f t="shared" ca="1" si="4"/>
        <v>44361</v>
      </c>
      <c r="G186" s="306">
        <f>IF('HN TOPUPS April Sheet'!S174&lt;0,0,'HN TOPUPS April Sheet'!S174)</f>
        <v>10284.717000000001</v>
      </c>
      <c r="H186" s="124">
        <f t="shared" ca="1" si="5"/>
        <v>44361</v>
      </c>
      <c r="I186" s="125">
        <v>0</v>
      </c>
      <c r="J186" s="304" t="str">
        <f>LEFT('HN TOPUPS April Sheet'!D174,16)&amp;"."&amp;'HN TopUpPay'!E186</f>
        <v>Whitings Hill Pr.2060.EHCP.I03.1.Jn21</v>
      </c>
      <c r="K186" s="120" t="b">
        <v>1</v>
      </c>
      <c r="L186" s="126" t="s">
        <v>3686</v>
      </c>
      <c r="M186" s="120" t="b">
        <v>1</v>
      </c>
      <c r="N186" s="120" t="s">
        <v>3687</v>
      </c>
      <c r="O186" s="307" t="str">
        <f>'HN TOPUPS April Sheet'!N174</f>
        <v>11431/543965</v>
      </c>
      <c r="P186" s="120" t="b">
        <v>1</v>
      </c>
      <c r="Q186" s="120" t="b">
        <v>1</v>
      </c>
      <c r="R186" s="120" t="b">
        <v>1</v>
      </c>
    </row>
    <row r="187" spans="1:18" x14ac:dyDescent="0.25">
      <c r="A187" s="117">
        <v>1</v>
      </c>
      <c r="B187" s="118">
        <v>2</v>
      </c>
      <c r="C187" s="303">
        <f>'HN TOPUPS April Sheet'!C175</f>
        <v>400011</v>
      </c>
      <c r="D187" s="120" t="b">
        <v>1</v>
      </c>
      <c r="E187" s="304" t="str">
        <f>'HN TOPUPS April Sheet'!M175&amp;"."&amp;'HN TopUpPay'!$C$5</f>
        <v>2060.SEN I.I03.2.Jn21</v>
      </c>
      <c r="F187" s="305">
        <f t="shared" ca="1" si="4"/>
        <v>44361</v>
      </c>
      <c r="G187" s="306">
        <f>IF('HN TOPUPS April Sheet'!S175&lt;0,0,'HN TOPUPS April Sheet'!S175)</f>
        <v>283.17307692307696</v>
      </c>
      <c r="H187" s="124">
        <f t="shared" ca="1" si="5"/>
        <v>44361</v>
      </c>
      <c r="I187" s="125">
        <v>0</v>
      </c>
      <c r="J187" s="304" t="str">
        <f>LEFT('HN TOPUPS April Sheet'!D175,16)&amp;"."&amp;'HN TopUpPay'!E187</f>
        <v>Whitings Hill Pr.2060.SEN I.I03.2.Jn21</v>
      </c>
      <c r="K187" s="120" t="b">
        <v>1</v>
      </c>
      <c r="L187" s="126" t="s">
        <v>3686</v>
      </c>
      <c r="M187" s="120" t="b">
        <v>1</v>
      </c>
      <c r="N187" s="120" t="s">
        <v>3687</v>
      </c>
      <c r="O187" s="307" t="str">
        <f>'HN TOPUPS April Sheet'!N175</f>
        <v>10265/543965</v>
      </c>
      <c r="P187" s="120" t="b">
        <v>1</v>
      </c>
      <c r="Q187" s="120" t="b">
        <v>1</v>
      </c>
      <c r="R187" s="120" t="b">
        <v>1</v>
      </c>
    </row>
    <row r="188" spans="1:18" x14ac:dyDescent="0.25">
      <c r="A188" s="117">
        <v>1</v>
      </c>
      <c r="B188" s="118">
        <v>2</v>
      </c>
      <c r="C188" s="303">
        <f>'HN TOPUPS April Sheet'!C176</f>
        <v>400117</v>
      </c>
      <c r="D188" s="120" t="b">
        <v>1</v>
      </c>
      <c r="E188" s="304" t="str">
        <f>'HN TOPUPS April Sheet'!M176&amp;"."&amp;'HN TopUpPay'!$C$5</f>
        <v>3518.EHCP.I03.1.Jn21</v>
      </c>
      <c r="F188" s="305">
        <f t="shared" ca="1" si="4"/>
        <v>44361</v>
      </c>
      <c r="G188" s="306">
        <f>IF('HN TOPUPS April Sheet'!S176&lt;0,0,'HN TOPUPS April Sheet'!S176)</f>
        <v>2097.2307692307691</v>
      </c>
      <c r="H188" s="124">
        <f t="shared" ca="1" si="5"/>
        <v>44361</v>
      </c>
      <c r="I188" s="125">
        <v>0</v>
      </c>
      <c r="J188" s="304" t="str">
        <f>LEFT('HN TOPUPS April Sheet'!D176,16)&amp;"."&amp;'HN TopUpPay'!E188</f>
        <v>Woodcroft Primar.3518.EHCP.I03.1.Jn21</v>
      </c>
      <c r="K188" s="120" t="b">
        <v>1</v>
      </c>
      <c r="L188" s="126" t="s">
        <v>3686</v>
      </c>
      <c r="M188" s="120" t="b">
        <v>1</v>
      </c>
      <c r="N188" s="120" t="s">
        <v>3687</v>
      </c>
      <c r="O188" s="307" t="str">
        <f>'HN TOPUPS April Sheet'!N176</f>
        <v>11431/543965</v>
      </c>
      <c r="P188" s="120" t="b">
        <v>1</v>
      </c>
      <c r="Q188" s="120" t="b">
        <v>1</v>
      </c>
      <c r="R188" s="120" t="b">
        <v>1</v>
      </c>
    </row>
    <row r="189" spans="1:18" x14ac:dyDescent="0.25">
      <c r="A189" s="117">
        <v>1</v>
      </c>
      <c r="B189" s="118">
        <v>2</v>
      </c>
      <c r="C189" s="303">
        <f>'HN TOPUPS April Sheet'!C177</f>
        <v>400004</v>
      </c>
      <c r="D189" s="120" t="b">
        <v>1</v>
      </c>
      <c r="E189" s="304" t="str">
        <f>'HN TOPUPS April Sheet'!M177&amp;"."&amp;'HN TopUpPay'!$C$5</f>
        <v>2054.EHCP.I03.1.Jn21</v>
      </c>
      <c r="F189" s="305">
        <f t="shared" ca="1" si="4"/>
        <v>44361</v>
      </c>
      <c r="G189" s="306">
        <f>IF('HN TOPUPS April Sheet'!S177&lt;0,0,'HN TOPUPS April Sheet'!S177)</f>
        <v>5278.4599230769227</v>
      </c>
      <c r="H189" s="124">
        <f t="shared" ca="1" si="5"/>
        <v>44361</v>
      </c>
      <c r="I189" s="125">
        <v>0</v>
      </c>
      <c r="J189" s="304" t="str">
        <f>LEFT('HN TOPUPS April Sheet'!D177,16)&amp;"."&amp;'HN TopUpPay'!E189</f>
        <v>Woodridge  Prima.2054.EHCP.I03.1.Jn21</v>
      </c>
      <c r="K189" s="120" t="b">
        <v>1</v>
      </c>
      <c r="L189" s="126" t="s">
        <v>3686</v>
      </c>
      <c r="M189" s="120" t="b">
        <v>1</v>
      </c>
      <c r="N189" s="120" t="s">
        <v>3687</v>
      </c>
      <c r="O189" s="307" t="str">
        <f>'HN TOPUPS April Sheet'!N177</f>
        <v>11431/543965</v>
      </c>
      <c r="P189" s="120" t="b">
        <v>1</v>
      </c>
      <c r="Q189" s="120" t="b">
        <v>1</v>
      </c>
      <c r="R189" s="120" t="b">
        <v>1</v>
      </c>
    </row>
    <row r="190" spans="1:18" x14ac:dyDescent="0.25">
      <c r="A190" s="117">
        <v>1</v>
      </c>
      <c r="B190" s="118">
        <v>2</v>
      </c>
      <c r="C190" s="303">
        <f>'HN TOPUPS April Sheet'!C178</f>
        <v>128957</v>
      </c>
      <c r="D190" s="120" t="b">
        <v>1</v>
      </c>
      <c r="E190" s="304" t="str">
        <f>'HN TOPUPS April Sheet'!M178&amp;"."&amp;'HN TopUpPay'!$C$5</f>
        <v>6906.EHCP.I03.1.Jn21</v>
      </c>
      <c r="F190" s="305">
        <f t="shared" ca="1" si="4"/>
        <v>44361</v>
      </c>
      <c r="G190" s="306">
        <f>IF('HN TOPUPS April Sheet'!S178&lt;0,0,'HN TOPUPS April Sheet'!S178)</f>
        <v>19369.417333333338</v>
      </c>
      <c r="H190" s="124">
        <f t="shared" ca="1" si="5"/>
        <v>44361</v>
      </c>
      <c r="I190" s="125">
        <v>0</v>
      </c>
      <c r="J190" s="304" t="str">
        <f>LEFT('HN TOPUPS April Sheet'!D178,16)&amp;"."&amp;'HN TopUpPay'!E190</f>
        <v>Wren Academy.6906.EHCP.I03.1.Jn21</v>
      </c>
      <c r="K190" s="120" t="b">
        <v>1</v>
      </c>
      <c r="L190" s="126" t="s">
        <v>3686</v>
      </c>
      <c r="M190" s="120" t="b">
        <v>1</v>
      </c>
      <c r="N190" s="120" t="s">
        <v>3687</v>
      </c>
      <c r="O190" s="307" t="str">
        <f>'HN TOPUPS April Sheet'!N178</f>
        <v>11442/516500</v>
      </c>
      <c r="P190" s="120" t="b">
        <v>1</v>
      </c>
      <c r="Q190" s="120" t="b">
        <v>1</v>
      </c>
      <c r="R190" s="120" t="b">
        <v>1</v>
      </c>
    </row>
    <row r="191" spans="1:18" x14ac:dyDescent="0.25">
      <c r="A191" s="117">
        <v>1</v>
      </c>
      <c r="B191" s="118">
        <v>2</v>
      </c>
      <c r="C191" s="303">
        <f>'HN TOPUPS April Sheet'!C179</f>
        <v>128957</v>
      </c>
      <c r="D191" s="120" t="b">
        <v>1</v>
      </c>
      <c r="E191" s="304" t="str">
        <f>'HN TOPUPS April Sheet'!M179&amp;"."&amp;'HN TopUpPay'!$C$5</f>
        <v>6906.EHCP.I03.2.Jn21</v>
      </c>
      <c r="F191" s="305">
        <f t="shared" ca="1" si="4"/>
        <v>44361</v>
      </c>
      <c r="G191" s="306">
        <f>IF('HN TOPUPS April Sheet'!S179&lt;0,0,'HN TOPUPS April Sheet'!S179)</f>
        <v>8545.5333333333328</v>
      </c>
      <c r="H191" s="124">
        <f t="shared" ca="1" si="5"/>
        <v>44361</v>
      </c>
      <c r="I191" s="125">
        <v>0</v>
      </c>
      <c r="J191" s="304" t="str">
        <f>LEFT('HN TOPUPS April Sheet'!D179,16)&amp;"."&amp;'HN TopUpPay'!E191</f>
        <v>Wren Academy.6906.EHCP.I03.2.Jn21</v>
      </c>
      <c r="K191" s="120" t="b">
        <v>1</v>
      </c>
      <c r="L191" s="126" t="s">
        <v>3686</v>
      </c>
      <c r="M191" s="120" t="b">
        <v>1</v>
      </c>
      <c r="N191" s="120" t="s">
        <v>3687</v>
      </c>
      <c r="O191" s="307" t="str">
        <f>'HN TOPUPS April Sheet'!N179</f>
        <v>11443/516500</v>
      </c>
      <c r="P191" s="120" t="b">
        <v>1</v>
      </c>
      <c r="Q191" s="120" t="b">
        <v>1</v>
      </c>
      <c r="R191" s="120" t="b">
        <v>1</v>
      </c>
    </row>
    <row r="192" spans="1:18" x14ac:dyDescent="0.25">
      <c r="A192" s="117">
        <v>1</v>
      </c>
      <c r="B192" s="118">
        <v>2</v>
      </c>
      <c r="C192" s="303">
        <f>'HN TOPUPS April Sheet'!C180</f>
        <v>148347</v>
      </c>
      <c r="D192" s="120" t="b">
        <v>1</v>
      </c>
      <c r="E192" s="304" t="str">
        <f>'HN TOPUPS April Sheet'!M180&amp;"."&amp;'HN TopUpPay'!$C$5</f>
        <v>2030.EHCP.I03.1.Jn21</v>
      </c>
      <c r="F192" s="305">
        <f t="shared" ca="1" si="4"/>
        <v>44361</v>
      </c>
      <c r="G192" s="306">
        <f>IF('HN TOPUPS April Sheet'!S180&lt;0,0,'HN TOPUPS April Sheet'!S180)</f>
        <v>0</v>
      </c>
      <c r="H192" s="124">
        <f t="shared" ca="1" si="5"/>
        <v>44361</v>
      </c>
      <c r="I192" s="125">
        <v>0</v>
      </c>
      <c r="J192" s="304" t="str">
        <f>LEFT('HN TOPUPS April Sheet'!D180,16)&amp;"."&amp;'HN TopUpPay'!E192</f>
        <v>Grasvenor Avenue.2030.EHCP.I03.1.Jn21</v>
      </c>
      <c r="K192" s="120" t="b">
        <v>1</v>
      </c>
      <c r="L192" s="126" t="s">
        <v>3686</v>
      </c>
      <c r="M192" s="120" t="b">
        <v>1</v>
      </c>
      <c r="N192" s="120" t="s">
        <v>3687</v>
      </c>
      <c r="O192" s="307" t="str">
        <f>'HN TOPUPS April Sheet'!N180</f>
        <v>11443/516500</v>
      </c>
      <c r="P192" s="120" t="b">
        <v>1</v>
      </c>
      <c r="Q192" s="120" t="b">
        <v>1</v>
      </c>
      <c r="R192" s="120" t="b">
        <v>1</v>
      </c>
    </row>
    <row r="193" spans="1:18" x14ac:dyDescent="0.25">
      <c r="A193" s="117">
        <v>1</v>
      </c>
      <c r="B193" s="118">
        <v>2</v>
      </c>
      <c r="C193" s="303">
        <f>'HN TOPUPS April Sheet'!C181</f>
        <v>0</v>
      </c>
      <c r="D193" s="120" t="b">
        <v>1</v>
      </c>
      <c r="E193" s="304" t="str">
        <f>'HN TOPUPS April Sheet'!M181&amp;"."&amp;'HN TopUpPay'!$C$5</f>
        <v>.Jn21</v>
      </c>
      <c r="F193" s="305">
        <f t="shared" ca="1" si="4"/>
        <v>44361</v>
      </c>
      <c r="G193" s="306">
        <f>IF('HN TOPUPS April Sheet'!S181&lt;0,0,'HN TOPUPS April Sheet'!S181)</f>
        <v>0</v>
      </c>
      <c r="H193" s="124">
        <f t="shared" ca="1" si="5"/>
        <v>44361</v>
      </c>
      <c r="I193" s="125">
        <v>0</v>
      </c>
      <c r="J193" s="304" t="str">
        <f>LEFT('HN TOPUPS April Sheet'!D181,16)&amp;"."&amp;'HN TopUpPay'!E193</f>
        <v>..Jn21</v>
      </c>
      <c r="K193" s="120" t="b">
        <v>1</v>
      </c>
      <c r="L193" s="126" t="s">
        <v>3686</v>
      </c>
      <c r="M193" s="120" t="b">
        <v>1</v>
      </c>
      <c r="N193" s="120" t="s">
        <v>3687</v>
      </c>
      <c r="O193" s="307">
        <f>'HN TOPUPS April Sheet'!N181</f>
        <v>0</v>
      </c>
      <c r="P193" s="120" t="b">
        <v>1</v>
      </c>
      <c r="Q193" s="120" t="b">
        <v>1</v>
      </c>
      <c r="R193" s="120" t="b">
        <v>1</v>
      </c>
    </row>
    <row r="194" spans="1:18" x14ac:dyDescent="0.25">
      <c r="A194" s="117">
        <v>1</v>
      </c>
      <c r="B194" s="118">
        <v>2</v>
      </c>
      <c r="C194" s="303">
        <f>'HN TOPUPS April Sheet'!C182</f>
        <v>0</v>
      </c>
      <c r="D194" s="120" t="b">
        <v>1</v>
      </c>
      <c r="E194" s="304" t="str">
        <f>'HN TOPUPS April Sheet'!M182&amp;"."&amp;'HN TopUpPay'!$C$5</f>
        <v>.Jn21</v>
      </c>
      <c r="F194" s="305">
        <f t="shared" ca="1" si="4"/>
        <v>44361</v>
      </c>
      <c r="G194" s="306">
        <f>IF('HN TOPUPS April Sheet'!S182&lt;0,0,'HN TOPUPS April Sheet'!S182)</f>
        <v>0</v>
      </c>
      <c r="H194" s="124">
        <f t="shared" ca="1" si="5"/>
        <v>44361</v>
      </c>
      <c r="I194" s="125">
        <v>0</v>
      </c>
      <c r="J194" s="304" t="str">
        <f>LEFT('HN TOPUPS April Sheet'!D182,16)&amp;"."&amp;'HN TopUpPay'!E194</f>
        <v>..Jn21</v>
      </c>
      <c r="K194" s="120" t="b">
        <v>1</v>
      </c>
      <c r="L194" s="126" t="s">
        <v>3686</v>
      </c>
      <c r="M194" s="120" t="b">
        <v>1</v>
      </c>
      <c r="N194" s="120" t="s">
        <v>3687</v>
      </c>
      <c r="O194" s="307">
        <f>'HN TOPUPS April Sheet'!N182</f>
        <v>0</v>
      </c>
      <c r="P194" s="120" t="b">
        <v>1</v>
      </c>
      <c r="Q194" s="120" t="b">
        <v>1</v>
      </c>
      <c r="R194" s="120" t="b">
        <v>1</v>
      </c>
    </row>
    <row r="195" spans="1:18" x14ac:dyDescent="0.25">
      <c r="A195" s="117">
        <v>1</v>
      </c>
      <c r="B195" s="118">
        <v>2</v>
      </c>
      <c r="C195" s="303">
        <f>'HN TOPUPS April Sheet'!C183</f>
        <v>0</v>
      </c>
      <c r="D195" s="120" t="b">
        <v>1</v>
      </c>
      <c r="E195" s="304" t="str">
        <f>'HN TOPUPS April Sheet'!M183&amp;"."&amp;'HN TopUpPay'!$C$5</f>
        <v>.Jn21</v>
      </c>
      <c r="F195" s="305">
        <f t="shared" ca="1" si="4"/>
        <v>44361</v>
      </c>
      <c r="G195" s="306">
        <f>IF('HN TOPUPS April Sheet'!S183&lt;0,0,'HN TOPUPS April Sheet'!S183)</f>
        <v>0</v>
      </c>
      <c r="H195" s="124">
        <f t="shared" ca="1" si="5"/>
        <v>44361</v>
      </c>
      <c r="I195" s="125">
        <v>0</v>
      </c>
      <c r="J195" s="304" t="str">
        <f>LEFT('HN TOPUPS April Sheet'!D183,16)&amp;"."&amp;'HN TopUpPay'!E195</f>
        <v>..Jn21</v>
      </c>
      <c r="K195" s="120" t="b">
        <v>1</v>
      </c>
      <c r="L195" s="126" t="s">
        <v>3686</v>
      </c>
      <c r="M195" s="120" t="b">
        <v>1</v>
      </c>
      <c r="N195" s="120" t="s">
        <v>3687</v>
      </c>
      <c r="O195" s="307">
        <f>'HN TOPUPS April Sheet'!N183</f>
        <v>0</v>
      </c>
      <c r="P195" s="120" t="b">
        <v>1</v>
      </c>
      <c r="Q195" s="120" t="b">
        <v>1</v>
      </c>
      <c r="R195" s="120" t="b">
        <v>1</v>
      </c>
    </row>
    <row r="196" spans="1:18" x14ac:dyDescent="0.25">
      <c r="A196" s="117">
        <v>1</v>
      </c>
      <c r="B196" s="118">
        <v>2</v>
      </c>
      <c r="C196" s="303">
        <f>'HN TOPUPS April Sheet'!C184</f>
        <v>0</v>
      </c>
      <c r="D196" s="120" t="b">
        <v>1</v>
      </c>
      <c r="E196" s="304" t="str">
        <f>'HN TOPUPS April Sheet'!M184&amp;"."&amp;'HN TopUpPay'!$C$5</f>
        <v>.Jn21</v>
      </c>
      <c r="F196" s="305">
        <f t="shared" ca="1" si="4"/>
        <v>44361</v>
      </c>
      <c r="G196" s="306">
        <f>IF('HN TOPUPS April Sheet'!S184&lt;0,0,'HN TOPUPS April Sheet'!S184)</f>
        <v>0</v>
      </c>
      <c r="H196" s="124">
        <f t="shared" ca="1" si="5"/>
        <v>44361</v>
      </c>
      <c r="I196" s="125">
        <v>0</v>
      </c>
      <c r="J196" s="304" t="str">
        <f>LEFT('HN TOPUPS April Sheet'!D184,16)&amp;"."&amp;'HN TopUpPay'!E196</f>
        <v>..Jn21</v>
      </c>
      <c r="K196" s="120" t="b">
        <v>1</v>
      </c>
      <c r="L196" s="126" t="s">
        <v>3686</v>
      </c>
      <c r="M196" s="120" t="b">
        <v>1</v>
      </c>
      <c r="N196" s="120" t="s">
        <v>3687</v>
      </c>
      <c r="O196" s="307">
        <f>'HN TOPUPS April Sheet'!N184</f>
        <v>0</v>
      </c>
      <c r="P196" s="120" t="b">
        <v>1</v>
      </c>
      <c r="Q196" s="120" t="b">
        <v>1</v>
      </c>
      <c r="R196" s="120" t="b">
        <v>1</v>
      </c>
    </row>
    <row r="197" spans="1:18" x14ac:dyDescent="0.25">
      <c r="A197" s="117">
        <v>1</v>
      </c>
      <c r="B197" s="118">
        <v>2</v>
      </c>
      <c r="C197" s="303">
        <f>'HN TOPUPS April Sheet'!C185</f>
        <v>0</v>
      </c>
      <c r="D197" s="120" t="b">
        <v>1</v>
      </c>
      <c r="E197" s="304" t="str">
        <f>'HN TOPUPS April Sheet'!M185&amp;"."&amp;'HN TopUpPay'!$C$5</f>
        <v>.Jn21</v>
      </c>
      <c r="F197" s="305">
        <f t="shared" ca="1" si="4"/>
        <v>44361</v>
      </c>
      <c r="G197" s="306">
        <f>IF('HN TOPUPS April Sheet'!S185&lt;0,0,'HN TOPUPS April Sheet'!S185)</f>
        <v>0</v>
      </c>
      <c r="H197" s="124">
        <f t="shared" ca="1" si="5"/>
        <v>44361</v>
      </c>
      <c r="I197" s="125">
        <v>0</v>
      </c>
      <c r="J197" s="304" t="str">
        <f>LEFT('HN TOPUPS April Sheet'!D185,16)&amp;"."&amp;'HN TopUpPay'!E197</f>
        <v>..Jn21</v>
      </c>
      <c r="K197" s="120" t="b">
        <v>1</v>
      </c>
      <c r="L197" s="126" t="s">
        <v>3686</v>
      </c>
      <c r="M197" s="120" t="b">
        <v>1</v>
      </c>
      <c r="N197" s="120" t="s">
        <v>3687</v>
      </c>
      <c r="O197" s="307">
        <f>'HN TOPUPS April Sheet'!N185</f>
        <v>0</v>
      </c>
      <c r="P197" s="120" t="b">
        <v>1</v>
      </c>
      <c r="Q197" s="120" t="b">
        <v>1</v>
      </c>
      <c r="R197" s="120" t="b">
        <v>1</v>
      </c>
    </row>
    <row r="198" spans="1:18" x14ac:dyDescent="0.25">
      <c r="A198" s="117">
        <v>1</v>
      </c>
      <c r="B198" s="118">
        <v>2</v>
      </c>
      <c r="C198" s="303">
        <f>'HN TOPUPS April Sheet'!C186</f>
        <v>0</v>
      </c>
      <c r="D198" s="120" t="b">
        <v>1</v>
      </c>
      <c r="E198" s="304" t="str">
        <f>'HN TOPUPS April Sheet'!M186&amp;"."&amp;'HN TopUpPay'!$C$5</f>
        <v>.Jn21</v>
      </c>
      <c r="F198" s="305">
        <f t="shared" ca="1" si="4"/>
        <v>44361</v>
      </c>
      <c r="G198" s="306">
        <f>IF('HN TOPUPS April Sheet'!S186&lt;0,0,'HN TOPUPS April Sheet'!S186)</f>
        <v>0</v>
      </c>
      <c r="H198" s="124">
        <f t="shared" ca="1" si="5"/>
        <v>44361</v>
      </c>
      <c r="I198" s="125">
        <v>0</v>
      </c>
      <c r="J198" s="304" t="str">
        <f>LEFT('HN TOPUPS April Sheet'!D186,16)&amp;"."&amp;'HN TopUpPay'!E198</f>
        <v>..Jn21</v>
      </c>
      <c r="K198" s="120" t="b">
        <v>1</v>
      </c>
      <c r="L198" s="126" t="s">
        <v>3686</v>
      </c>
      <c r="M198" s="120" t="b">
        <v>1</v>
      </c>
      <c r="N198" s="120" t="s">
        <v>3687</v>
      </c>
      <c r="O198" s="307">
        <f>'HN TOPUPS April Sheet'!N186</f>
        <v>0</v>
      </c>
      <c r="P198" s="120" t="b">
        <v>1</v>
      </c>
      <c r="Q198" s="120" t="b">
        <v>1</v>
      </c>
      <c r="R198" s="120" t="b">
        <v>1</v>
      </c>
    </row>
    <row r="199" spans="1:18" x14ac:dyDescent="0.25">
      <c r="A199" s="117">
        <v>1</v>
      </c>
      <c r="B199" s="118">
        <v>2</v>
      </c>
      <c r="C199" s="303">
        <f>'HN TOPUPS April Sheet'!C187</f>
        <v>0</v>
      </c>
      <c r="D199" s="120" t="b">
        <v>1</v>
      </c>
      <c r="E199" s="304" t="str">
        <f>'HN TOPUPS April Sheet'!M187&amp;"."&amp;'HN TopUpPay'!$C$5</f>
        <v>.Jn21</v>
      </c>
      <c r="F199" s="305">
        <f t="shared" ca="1" si="4"/>
        <v>44361</v>
      </c>
      <c r="G199" s="306">
        <f>IF('HN TOPUPS April Sheet'!S187&lt;0,0,'HN TOPUPS April Sheet'!S187)</f>
        <v>0</v>
      </c>
      <c r="H199" s="124">
        <f t="shared" ca="1" si="5"/>
        <v>44361</v>
      </c>
      <c r="I199" s="125">
        <v>0</v>
      </c>
      <c r="J199" s="304" t="str">
        <f>LEFT('HN TOPUPS April Sheet'!D187,16)&amp;"."&amp;'HN TopUpPay'!E199</f>
        <v>..Jn21</v>
      </c>
      <c r="K199" s="120" t="b">
        <v>1</v>
      </c>
      <c r="L199" s="126" t="s">
        <v>3686</v>
      </c>
      <c r="M199" s="120" t="b">
        <v>1</v>
      </c>
      <c r="N199" s="120" t="s">
        <v>3687</v>
      </c>
      <c r="O199" s="307">
        <f>'HN TOPUPS April Sheet'!N187</f>
        <v>0</v>
      </c>
      <c r="P199" s="120" t="b">
        <v>1</v>
      </c>
      <c r="Q199" s="120" t="b">
        <v>1</v>
      </c>
      <c r="R199" s="120" t="b">
        <v>1</v>
      </c>
    </row>
    <row r="200" spans="1:18" x14ac:dyDescent="0.25">
      <c r="A200" s="117">
        <v>1</v>
      </c>
      <c r="B200" s="118">
        <v>2</v>
      </c>
      <c r="C200" s="303">
        <f>'HN TOPUPS April Sheet'!C188</f>
        <v>0</v>
      </c>
      <c r="D200" s="120" t="b">
        <v>1</v>
      </c>
      <c r="E200" s="304" t="str">
        <f>'HN TOPUPS April Sheet'!M188&amp;"."&amp;'HN TopUpPay'!$C$5</f>
        <v>.Jn21</v>
      </c>
      <c r="F200" s="305">
        <f t="shared" ca="1" si="4"/>
        <v>44361</v>
      </c>
      <c r="G200" s="306">
        <f>IF('HN TOPUPS April Sheet'!S188&lt;0,0,'HN TOPUPS April Sheet'!S188)</f>
        <v>0</v>
      </c>
      <c r="H200" s="124">
        <f t="shared" ca="1" si="5"/>
        <v>44361</v>
      </c>
      <c r="I200" s="125">
        <v>0</v>
      </c>
      <c r="J200" s="304" t="str">
        <f>LEFT('HN TOPUPS April Sheet'!D188,16)&amp;"."&amp;'HN TopUpPay'!E200</f>
        <v>..Jn21</v>
      </c>
      <c r="K200" s="120" t="b">
        <v>1</v>
      </c>
      <c r="L200" s="126" t="s">
        <v>3686</v>
      </c>
      <c r="M200" s="120" t="b">
        <v>1</v>
      </c>
      <c r="N200" s="120" t="s">
        <v>3687</v>
      </c>
      <c r="O200" s="307">
        <f>'HN TOPUPS April Sheet'!N188</f>
        <v>0</v>
      </c>
      <c r="P200" s="120" t="b">
        <v>1</v>
      </c>
      <c r="Q200" s="120" t="b">
        <v>1</v>
      </c>
      <c r="R200" s="120" t="b">
        <v>1</v>
      </c>
    </row>
    <row r="201" spans="1:18" x14ac:dyDescent="0.25">
      <c r="A201" s="117">
        <v>1</v>
      </c>
      <c r="B201" s="118">
        <v>2</v>
      </c>
      <c r="C201" s="303">
        <f>'HN TOPUPS April Sheet'!C189</f>
        <v>0</v>
      </c>
      <c r="D201" s="120" t="b">
        <v>1</v>
      </c>
      <c r="E201" s="304" t="str">
        <f>'HN TOPUPS April Sheet'!M189&amp;"."&amp;'HN TopUpPay'!$C$5</f>
        <v>.Jn21</v>
      </c>
      <c r="F201" s="305">
        <f t="shared" ca="1" si="4"/>
        <v>44361</v>
      </c>
      <c r="G201" s="306">
        <f>IF('HN TOPUPS April Sheet'!S189&lt;0,0,'HN TOPUPS April Sheet'!S189)</f>
        <v>0</v>
      </c>
      <c r="H201" s="124">
        <f t="shared" ca="1" si="5"/>
        <v>44361</v>
      </c>
      <c r="I201" s="125">
        <v>0</v>
      </c>
      <c r="J201" s="304" t="str">
        <f>LEFT('HN TOPUPS April Sheet'!D189,16)&amp;"."&amp;'HN TopUpPay'!E201</f>
        <v>..Jn21</v>
      </c>
      <c r="K201" s="120" t="b">
        <v>1</v>
      </c>
      <c r="L201" s="126" t="s">
        <v>3686</v>
      </c>
      <c r="M201" s="120" t="b">
        <v>1</v>
      </c>
      <c r="N201" s="120" t="s">
        <v>3687</v>
      </c>
      <c r="O201" s="307">
        <f>'HN TOPUPS April Sheet'!N189</f>
        <v>0</v>
      </c>
      <c r="P201" s="120" t="b">
        <v>1</v>
      </c>
      <c r="Q201" s="120" t="b">
        <v>1</v>
      </c>
      <c r="R201" s="120" t="b">
        <v>1</v>
      </c>
    </row>
  </sheetData>
  <autoFilter ref="A19:R201"/>
  <mergeCells count="5">
    <mergeCell ref="A1:N1"/>
    <mergeCell ref="B3:E3"/>
    <mergeCell ref="H3:I3"/>
    <mergeCell ref="C7:D8"/>
    <mergeCell ref="C10:D11"/>
  </mergeCells>
  <conditionalFormatting sqref="G20:G201">
    <cfRule type="cellIs" dxfId="25" priority="4" operator="lessThan">
      <formula>0</formula>
    </cfRule>
    <cfRule type="cellIs" dxfId="24" priority="5" operator="equal">
      <formula>0</formula>
    </cfRule>
  </conditionalFormatting>
  <conditionalFormatting sqref="C7:D8">
    <cfRule type="cellIs" dxfId="23" priority="3" operator="equal">
      <formula>"Error"</formula>
    </cfRule>
  </conditionalFormatting>
  <conditionalFormatting sqref="C10:D11">
    <cfRule type="cellIs" dxfId="22" priority="2" operator="equal">
      <formula>"Error"</formula>
    </cfRule>
  </conditionalFormatting>
  <conditionalFormatting sqref="C7:D8 C10:D11">
    <cfRule type="cellIs" dxfId="2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266"/>
  <sheetViews>
    <sheetView topLeftCell="A10" workbookViewId="0">
      <selection activeCell="S190" sqref="A42:S190"/>
    </sheetView>
  </sheetViews>
  <sheetFormatPr defaultRowHeight="15" x14ac:dyDescent="0.25"/>
  <cols>
    <col min="1" max="1" width="37" style="301" customWidth="1"/>
    <col min="2" max="2" width="12.7109375" style="301" bestFit="1" customWidth="1"/>
    <col min="3" max="5" width="9.140625" style="301"/>
    <col min="6" max="6" width="22.28515625" style="301" bestFit="1" customWidth="1"/>
    <col min="7" max="7" width="10.5703125" style="301" bestFit="1" customWidth="1"/>
    <col min="8" max="8" width="11.28515625" style="301" bestFit="1" customWidth="1"/>
    <col min="9" max="9" width="14.7109375" style="301" bestFit="1" customWidth="1"/>
    <col min="10" max="14" width="9.140625" style="301"/>
    <col min="15" max="15" width="36.140625" style="301" bestFit="1" customWidth="1"/>
    <col min="16" max="16" width="12.7109375" style="301" bestFit="1" customWidth="1"/>
    <col min="17" max="16384" width="9.140625" style="301"/>
  </cols>
  <sheetData>
    <row r="1" spans="1:22" ht="31.5" x14ac:dyDescent="0.5">
      <c r="A1" s="518" t="s">
        <v>3621</v>
      </c>
      <c r="B1" s="519"/>
      <c r="C1" s="519"/>
      <c r="D1" s="519"/>
      <c r="E1" s="519"/>
      <c r="F1" s="519"/>
      <c r="G1" s="519"/>
      <c r="H1" s="519"/>
      <c r="I1" s="519"/>
      <c r="J1" s="519"/>
      <c r="K1" s="519"/>
      <c r="L1" s="519"/>
      <c r="M1" s="519"/>
      <c r="N1" s="520"/>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81" t="s">
        <v>3626</v>
      </c>
      <c r="B3" s="531" t="s">
        <v>22</v>
      </c>
      <c r="C3" s="532"/>
      <c r="D3" s="532"/>
      <c r="E3" s="533"/>
      <c r="F3" s="82" t="s">
        <v>22</v>
      </c>
      <c r="I3" s="541" t="s">
        <v>3503</v>
      </c>
      <c r="J3" s="541"/>
      <c r="K3" s="541"/>
      <c r="L3" s="541"/>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83" t="s">
        <v>3631</v>
      </c>
      <c r="B5" s="84" t="s">
        <v>4590</v>
      </c>
      <c r="C5" s="82" t="str">
        <f>VLOOKUP(B5,P1:R14,3,0)</f>
        <v>Ja21</v>
      </c>
      <c r="D5" s="82" t="str">
        <f>VLOOKUP(B5,P1:S14,4,0)</f>
        <v>AC</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-SUMIF('HN TOP UP AUTUMN UPDATE NOV'!T8:T189,"&lt;0")</f>
        <v>0</v>
      </c>
      <c r="C7" s="536" t="str">
        <f>IF(ROUND(ABS(B7-B8),0)&gt;0,"Error","OK")</f>
        <v>OK</v>
      </c>
      <c r="D7" s="537"/>
      <c r="P7" s="30" t="s">
        <v>3639</v>
      </c>
      <c r="Q7" s="30">
        <v>21</v>
      </c>
      <c r="R7" s="30" t="s">
        <v>3640</v>
      </c>
      <c r="S7" s="30" t="s">
        <v>3641</v>
      </c>
    </row>
    <row r="8" spans="1:22" ht="16.5" thickTop="1" thickBot="1" x14ac:dyDescent="0.3">
      <c r="A8" s="83" t="s">
        <v>3642</v>
      </c>
      <c r="B8" s="85">
        <f>SUM(H20:H691)</f>
        <v>0</v>
      </c>
      <c r="C8" s="536"/>
      <c r="D8" s="537"/>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COUNTIF(F20:F201,"*")</f>
        <v>182</v>
      </c>
      <c r="C10" s="536" t="str">
        <f>IF(ROUND(ABS(B10-B11),0)&gt;0,"Error","OK")</f>
        <v>OK</v>
      </c>
      <c r="D10" s="537"/>
      <c r="P10" s="30" t="s">
        <v>3650</v>
      </c>
      <c r="Q10" s="30">
        <v>24</v>
      </c>
      <c r="R10" s="30" t="s">
        <v>3651</v>
      </c>
      <c r="S10" s="30" t="s">
        <v>3652</v>
      </c>
    </row>
    <row r="11" spans="1:22" ht="16.5" thickTop="1" thickBot="1" x14ac:dyDescent="0.3">
      <c r="A11" s="83" t="s">
        <v>3653</v>
      </c>
      <c r="B11" s="83">
        <f>COUNTIF('HN TOP UP AUTUMN UPDATE NOV'!D8:D189,"*")</f>
        <v>182</v>
      </c>
      <c r="C11" s="536"/>
      <c r="D11" s="537"/>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SUM(H20:H716)</f>
        <v>0</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308">
        <f>'HN TOP UP AUTUMN UPDATE NOV'!C8</f>
        <v>400125</v>
      </c>
      <c r="E20" s="126" t="b">
        <v>1</v>
      </c>
      <c r="F20" s="309" t="str">
        <f>RIGHT('HN TOP UP AUTUMN UPDATE NOV'!E8,4)&amp;"."&amp;"TOPUP"&amp;'HN TOP UP AUTUMN UPDATE NOV'!BD8&amp;"."&amp;"I03"&amp;"."&amp;$C$5</f>
        <v>3520.TOPUP1.I03.Ja21</v>
      </c>
      <c r="G20" s="310">
        <f t="shared" ref="G20:G83" ca="1" si="0">TODAY()</f>
        <v>44361</v>
      </c>
      <c r="H20" s="311">
        <f>IF('HN TOP UP AUTUMN UPDATE NOV'!T8&gt;0,0,-'HN TOP UP AUTUMN UPDATE NOV'!T8)</f>
        <v>0</v>
      </c>
      <c r="I20" s="205">
        <f t="shared" ref="I20:I83" ca="1" si="1">G20</f>
        <v>44361</v>
      </c>
      <c r="J20" s="126">
        <v>3</v>
      </c>
      <c r="K20" s="126" t="b">
        <v>1</v>
      </c>
      <c r="L20" s="126" t="s">
        <v>4009</v>
      </c>
      <c r="M20" s="126" t="b">
        <v>1</v>
      </c>
      <c r="N20" s="126" t="s">
        <v>3687</v>
      </c>
      <c r="O20" s="309" t="str">
        <f>LEFT('HN TOP UP AUTUMN UPDATE NOV'!D8,16)&amp;"."&amp;'HN TopUpPay'!E20</f>
        <v>Akiva School.3520.EHCP.I03.1.Jn21</v>
      </c>
      <c r="P20" s="312" t="str">
        <f>'HN TOP UP AUTUMN UPDATE NOV'!BC8</f>
        <v>11431/543965</v>
      </c>
      <c r="Q20" s="126" t="b">
        <v>1</v>
      </c>
      <c r="R20" s="126" t="b">
        <v>1</v>
      </c>
      <c r="S20" s="126" t="b">
        <v>1</v>
      </c>
    </row>
    <row r="21" spans="1:20" hidden="1" x14ac:dyDescent="0.25">
      <c r="A21" s="126" t="s">
        <v>4008</v>
      </c>
      <c r="B21" s="200">
        <v>1</v>
      </c>
      <c r="C21" s="126">
        <v>2</v>
      </c>
      <c r="D21" s="308">
        <f>'HN TOP UP AUTUMN UPDATE NOV'!C9</f>
        <v>400069</v>
      </c>
      <c r="E21" s="126" t="b">
        <v>1</v>
      </c>
      <c r="F21" s="309" t="str">
        <f>RIGHT('HN TOP UP AUTUMN UPDATE NOV'!E9,4)&amp;"."&amp;"TOPUP"&amp;'HN TOP UP AUTUMN UPDATE NOV'!BD9&amp;"."&amp;"I03"&amp;"."&amp;$C$5</f>
        <v>3300.TOPUP1.I03.Ja21</v>
      </c>
      <c r="G21" s="310">
        <f t="shared" ca="1" si="0"/>
        <v>44361</v>
      </c>
      <c r="H21" s="311">
        <f>IF('HN TOP UP AUTUMN UPDATE NOV'!T9&gt;0,0,-'HN TOP UP AUTUMN UPDATE NOV'!T9)</f>
        <v>0</v>
      </c>
      <c r="I21" s="205">
        <f t="shared" ca="1" si="1"/>
        <v>44361</v>
      </c>
      <c r="J21" s="126">
        <v>3</v>
      </c>
      <c r="K21" s="126" t="b">
        <v>1</v>
      </c>
      <c r="L21" s="126" t="s">
        <v>4009</v>
      </c>
      <c r="M21" s="126" t="b">
        <v>1</v>
      </c>
      <c r="N21" s="126" t="s">
        <v>3687</v>
      </c>
      <c r="O21" s="309" t="str">
        <f>LEFT('HN TOP UP AUTUMN UPDATE NOV'!D9,16)&amp;"."&amp;'HN TopUpPay'!E21</f>
        <v>All Saints' CE P.3300.EHCP.I03.1.Jn21</v>
      </c>
      <c r="P21" s="312" t="str">
        <f>'HN TOP UP AUTUMN UPDATE NOV'!BC9</f>
        <v>11431/543965</v>
      </c>
      <c r="Q21" s="126" t="b">
        <v>1</v>
      </c>
      <c r="R21" s="126" t="b">
        <v>1</v>
      </c>
      <c r="S21" s="126" t="b">
        <v>1</v>
      </c>
    </row>
    <row r="22" spans="1:20" hidden="1" x14ac:dyDescent="0.25">
      <c r="A22" s="126" t="s">
        <v>4008</v>
      </c>
      <c r="B22" s="200">
        <v>1</v>
      </c>
      <c r="C22" s="126">
        <v>2</v>
      </c>
      <c r="D22" s="308">
        <f>'HN TOP UP AUTUMN UPDATE NOV'!C10</f>
        <v>400015</v>
      </c>
      <c r="E22" s="126" t="b">
        <v>1</v>
      </c>
      <c r="F22" s="309" t="str">
        <f>RIGHT('HN TOP UP AUTUMN UPDATE NOV'!E10,4)&amp;"."&amp;"TOPUP"&amp;'HN TOP UP AUTUMN UPDATE NOV'!BD10&amp;"."&amp;"I03"&amp;"."&amp;$C$5</f>
        <v>3317.TOPUP1.I03.Ja21</v>
      </c>
      <c r="G22" s="310">
        <f t="shared" ca="1" si="0"/>
        <v>44361</v>
      </c>
      <c r="H22" s="311">
        <f>IF('HN TOP UP AUTUMN UPDATE NOV'!T10&gt;0,0,-'HN TOP UP AUTUMN UPDATE NOV'!T10)</f>
        <v>0</v>
      </c>
      <c r="I22" s="205">
        <f t="shared" ca="1" si="1"/>
        <v>44361</v>
      </c>
      <c r="J22" s="126">
        <v>3</v>
      </c>
      <c r="K22" s="126" t="b">
        <v>1</v>
      </c>
      <c r="L22" s="126" t="s">
        <v>4009</v>
      </c>
      <c r="M22" s="126" t="b">
        <v>1</v>
      </c>
      <c r="N22" s="126" t="s">
        <v>3687</v>
      </c>
      <c r="O22" s="309" t="str">
        <f>LEFT('HN TOP UP AUTUMN UPDATE NOV'!D10,16)&amp;"."&amp;'HN TopUpPay'!E22</f>
        <v>All Saints' CE P.3317.EHCP.I03.1.Jn21</v>
      </c>
      <c r="P22" s="312" t="str">
        <f>'HN TOP UP AUTUMN UPDATE NOV'!BC10</f>
        <v>11431/543965</v>
      </c>
      <c r="Q22" s="126" t="b">
        <v>1</v>
      </c>
      <c r="R22" s="126" t="b">
        <v>1</v>
      </c>
      <c r="S22" s="126" t="b">
        <v>1</v>
      </c>
    </row>
    <row r="23" spans="1:20" hidden="1" x14ac:dyDescent="0.25">
      <c r="A23" s="126" t="s">
        <v>4008</v>
      </c>
      <c r="B23" s="200">
        <v>1</v>
      </c>
      <c r="C23" s="126">
        <v>2</v>
      </c>
      <c r="D23" s="308">
        <f>'HN TOP UP AUTUMN UPDATE NOV'!C11</f>
        <v>400015</v>
      </c>
      <c r="E23" s="126" t="b">
        <v>1</v>
      </c>
      <c r="F23" s="309" t="str">
        <f>RIGHT('HN TOP UP AUTUMN UPDATE NOV'!E11,4)&amp;"."&amp;"TOPUP"&amp;'HN TOP UP AUTUMN UPDATE NOV'!BD11&amp;"."&amp;"I03"&amp;"."&amp;$C$5</f>
        <v>3317.TOPUP2.I03.Ja21</v>
      </c>
      <c r="G23" s="310">
        <f t="shared" ca="1" si="0"/>
        <v>44361</v>
      </c>
      <c r="H23" s="311">
        <f>IF('HN TOP UP AUTUMN UPDATE NOV'!T11&gt;0,0,-'HN TOP UP AUTUMN UPDATE NOV'!T11)</f>
        <v>0</v>
      </c>
      <c r="I23" s="205">
        <f t="shared" ca="1" si="1"/>
        <v>44361</v>
      </c>
      <c r="J23" s="126">
        <v>3</v>
      </c>
      <c r="K23" s="126" t="b">
        <v>1</v>
      </c>
      <c r="L23" s="126" t="s">
        <v>4009</v>
      </c>
      <c r="M23" s="126" t="b">
        <v>1</v>
      </c>
      <c r="N23" s="126" t="s">
        <v>3687</v>
      </c>
      <c r="O23" s="309" t="str">
        <f>LEFT('HN TOP UP AUTUMN UPDATE NOV'!D11,16)&amp;"."&amp;'HN TopUpPay'!E23</f>
        <v>All Saints' CE P.3317.SEN I.I03.2.Jn21</v>
      </c>
      <c r="P23" s="312" t="str">
        <f>'HN TOP UP AUTUMN UPDATE NOV'!BC11</f>
        <v>11436/543965</v>
      </c>
      <c r="Q23" s="126" t="b">
        <v>1</v>
      </c>
      <c r="R23" s="126" t="b">
        <v>1</v>
      </c>
      <c r="S23" s="126" t="b">
        <v>1</v>
      </c>
    </row>
    <row r="24" spans="1:20" hidden="1" x14ac:dyDescent="0.25">
      <c r="A24" s="126" t="s">
        <v>4008</v>
      </c>
      <c r="B24" s="200">
        <v>1</v>
      </c>
      <c r="C24" s="126">
        <v>2</v>
      </c>
      <c r="D24" s="308">
        <f>'HN TOP UP AUTUMN UPDATE NOV'!C12</f>
        <v>156270</v>
      </c>
      <c r="E24" s="126" t="b">
        <v>1</v>
      </c>
      <c r="F24" s="309" t="str">
        <f>RIGHT('HN TOP UP AUTUMN UPDATE NOV'!E12,4)&amp;"."&amp;"TOPUP"&amp;'HN TOP UP AUTUMN UPDATE NOV'!BD12&amp;"."&amp;"I03"&amp;"."&amp;$C$5</f>
        <v>2020.TOPUP1.I03.Ja21</v>
      </c>
      <c r="G24" s="310">
        <f t="shared" ca="1" si="0"/>
        <v>44361</v>
      </c>
      <c r="H24" s="311">
        <f>IF('HN TOP UP AUTUMN UPDATE NOV'!T12&gt;0,0,-'HN TOP UP AUTUMN UPDATE NOV'!T12)</f>
        <v>0</v>
      </c>
      <c r="I24" s="205">
        <f t="shared" ca="1" si="1"/>
        <v>44361</v>
      </c>
      <c r="J24" s="126">
        <v>3</v>
      </c>
      <c r="K24" s="126" t="b">
        <v>1</v>
      </c>
      <c r="L24" s="126" t="s">
        <v>4009</v>
      </c>
      <c r="M24" s="126" t="b">
        <v>1</v>
      </c>
      <c r="N24" s="126" t="s">
        <v>3687</v>
      </c>
      <c r="O24" s="309" t="str">
        <f>LEFT('HN TOP UP AUTUMN UPDATE NOV'!D12,16)&amp;"."&amp;'HN TopUpPay'!E24</f>
        <v>Alma Primary.2020.EHCP.I03.1.Jn21</v>
      </c>
      <c r="P24" s="312" t="str">
        <f>'HN TOP UP AUTUMN UPDATE NOV'!BC12</f>
        <v>11443/516500</v>
      </c>
      <c r="Q24" s="126" t="b">
        <v>1</v>
      </c>
      <c r="R24" s="126" t="b">
        <v>1</v>
      </c>
      <c r="S24" s="126" t="b">
        <v>1</v>
      </c>
    </row>
    <row r="25" spans="1:20" hidden="1" x14ac:dyDescent="0.25">
      <c r="A25" s="126" t="s">
        <v>4008</v>
      </c>
      <c r="B25" s="200">
        <v>1</v>
      </c>
      <c r="C25" s="126">
        <v>2</v>
      </c>
      <c r="D25" s="308">
        <f>'HN TOP UP AUTUMN UPDATE NOV'!C13</f>
        <v>400023</v>
      </c>
      <c r="E25" s="126" t="b">
        <v>1</v>
      </c>
      <c r="F25" s="309" t="str">
        <f>RIGHT('HN TOP UP AUTUMN UPDATE NOV'!E13,4)&amp;"."&amp;"TOPUP"&amp;'HN TOP UP AUTUMN UPDATE NOV'!BD13&amp;"."&amp;"I03"&amp;"."&amp;$C$5</f>
        <v>3500.TOPUP1.I03.Ja21</v>
      </c>
      <c r="G25" s="310">
        <f t="shared" ca="1" si="0"/>
        <v>44361</v>
      </c>
      <c r="H25" s="311">
        <f>IF('HN TOP UP AUTUMN UPDATE NOV'!T13&gt;0,0,-'HN TOP UP AUTUMN UPDATE NOV'!T13)</f>
        <v>0</v>
      </c>
      <c r="I25" s="205">
        <f t="shared" ca="1" si="1"/>
        <v>44361</v>
      </c>
      <c r="J25" s="126">
        <v>3</v>
      </c>
      <c r="K25" s="126" t="b">
        <v>1</v>
      </c>
      <c r="L25" s="126" t="s">
        <v>4009</v>
      </c>
      <c r="M25" s="126" t="b">
        <v>1</v>
      </c>
      <c r="N25" s="126" t="s">
        <v>3687</v>
      </c>
      <c r="O25" s="309" t="str">
        <f>LEFT('HN TOP UP AUTUMN UPDATE NOV'!D13,16)&amp;"."&amp;'HN TopUpPay'!E25</f>
        <v>Annunciation Cat.3500.EHCP.I03.1.Jn21</v>
      </c>
      <c r="P25" s="312" t="str">
        <f>'HN TOP UP AUTUMN UPDATE NOV'!BC13</f>
        <v>11431/543965</v>
      </c>
      <c r="Q25" s="126" t="b">
        <v>1</v>
      </c>
      <c r="R25" s="126" t="b">
        <v>1</v>
      </c>
      <c r="S25" s="126" t="b">
        <v>1</v>
      </c>
    </row>
    <row r="26" spans="1:20" hidden="1" x14ac:dyDescent="0.25">
      <c r="A26" s="126" t="s">
        <v>4008</v>
      </c>
      <c r="B26" s="200">
        <v>1</v>
      </c>
      <c r="C26" s="126">
        <v>2</v>
      </c>
      <c r="D26" s="308">
        <f>'HN TOP UP AUTUMN UPDATE NOV'!C14</f>
        <v>400107</v>
      </c>
      <c r="E26" s="126" t="b">
        <v>1</v>
      </c>
      <c r="F26" s="309" t="str">
        <f>RIGHT('HN TOP UP AUTUMN UPDATE NOV'!E14,4)&amp;"."&amp;"TOPUP"&amp;'HN TOP UP AUTUMN UPDATE NOV'!BD14&amp;"."&amp;"I03"&amp;"."&amp;$C$5</f>
        <v>3514.TOPUP1.I03.Ja21</v>
      </c>
      <c r="G26" s="310">
        <f t="shared" ca="1" si="0"/>
        <v>44361</v>
      </c>
      <c r="H26" s="311">
        <f>IF('HN TOP UP AUTUMN UPDATE NOV'!T14&gt;0,0,-'HN TOP UP AUTUMN UPDATE NOV'!T14)</f>
        <v>0</v>
      </c>
      <c r="I26" s="205">
        <f t="shared" ca="1" si="1"/>
        <v>44361</v>
      </c>
      <c r="J26" s="126">
        <v>3</v>
      </c>
      <c r="K26" s="126" t="b">
        <v>1</v>
      </c>
      <c r="L26" s="126" t="s">
        <v>4009</v>
      </c>
      <c r="M26" s="126" t="b">
        <v>1</v>
      </c>
      <c r="N26" s="126" t="s">
        <v>3687</v>
      </c>
      <c r="O26" s="309" t="str">
        <f>LEFT('HN TOP UP AUTUMN UPDATE NOV'!D14,16)&amp;"."&amp;'HN TopUpPay'!E26</f>
        <v>Annunciation Cat.3500.SEN I.I03.2.Jn21</v>
      </c>
      <c r="P26" s="312" t="str">
        <f>'HN TOP UP AUTUMN UPDATE NOV'!BC14</f>
        <v>11431/543965</v>
      </c>
      <c r="Q26" s="126" t="b">
        <v>1</v>
      </c>
      <c r="R26" s="126" t="b">
        <v>1</v>
      </c>
      <c r="S26" s="126" t="b">
        <v>1</v>
      </c>
    </row>
    <row r="27" spans="1:20" hidden="1" x14ac:dyDescent="0.25">
      <c r="A27" s="126" t="s">
        <v>4008</v>
      </c>
      <c r="B27" s="200">
        <v>1</v>
      </c>
      <c r="C27" s="126">
        <v>2</v>
      </c>
      <c r="D27" s="308">
        <f>'HN TOP UP AUTUMN UPDATE NOV'!C15</f>
        <v>153627</v>
      </c>
      <c r="E27" s="126" t="b">
        <v>1</v>
      </c>
      <c r="F27" s="309" t="str">
        <f>RIGHT('HN TOP UP AUTUMN UPDATE NOV'!E15,4)&amp;"."&amp;"TOPUP"&amp;'HN TOP UP AUTUMN UPDATE NOV'!BD15&amp;"."&amp;"I03"&amp;"."&amp;$C$5</f>
        <v>4001.TOPUP1.I03.Ja21</v>
      </c>
      <c r="G27" s="310">
        <f t="shared" ca="1" si="0"/>
        <v>44361</v>
      </c>
      <c r="H27" s="311">
        <f>IF('HN TOP UP AUTUMN UPDATE NOV'!T15&gt;0,0,-'HN TOP UP AUTUMN UPDATE NOV'!T15)</f>
        <v>0</v>
      </c>
      <c r="I27" s="205">
        <f t="shared" ca="1" si="1"/>
        <v>44361</v>
      </c>
      <c r="J27" s="126">
        <v>3</v>
      </c>
      <c r="K27" s="126" t="b">
        <v>1</v>
      </c>
      <c r="L27" s="126" t="s">
        <v>4009</v>
      </c>
      <c r="M27" s="126" t="b">
        <v>1</v>
      </c>
      <c r="N27" s="126" t="s">
        <v>3687</v>
      </c>
      <c r="O27" s="309" t="str">
        <f>LEFT('HN TOP UP AUTUMN UPDATE NOV'!D15,16)&amp;"."&amp;'HN TopUpPay'!E27</f>
        <v>Archer Academy.3514.EHCP.I03.1.Jn21</v>
      </c>
      <c r="P27" s="312" t="str">
        <f>'HN TOP UP AUTUMN UPDATE NOV'!BC15</f>
        <v>11442/516500</v>
      </c>
      <c r="Q27" s="126" t="b">
        <v>1</v>
      </c>
      <c r="R27" s="126" t="b">
        <v>1</v>
      </c>
      <c r="S27" s="126" t="b">
        <v>1</v>
      </c>
    </row>
    <row r="28" spans="1:20" hidden="1" x14ac:dyDescent="0.25">
      <c r="A28" s="126" t="s">
        <v>4008</v>
      </c>
      <c r="B28" s="200">
        <v>1</v>
      </c>
      <c r="C28" s="126">
        <v>2</v>
      </c>
      <c r="D28" s="308">
        <f>'HN TOP UP AUTUMN UPDATE NOV'!C16</f>
        <v>159947</v>
      </c>
      <c r="E28" s="126" t="b">
        <v>1</v>
      </c>
      <c r="F28" s="309" t="str">
        <f>RIGHT('HN TOP UP AUTUMN UPDATE NOV'!E16,4)&amp;"."&amp;"TOPUP"&amp;'HN TOP UP AUTUMN UPDATE NOV'!BD16&amp;"."&amp;"I03"&amp;"."&amp;$C$5</f>
        <v>4013.TOPUP1.I03.Ja21</v>
      </c>
      <c r="G28" s="310">
        <f t="shared" ca="1" si="0"/>
        <v>44361</v>
      </c>
      <c r="H28" s="311">
        <f>IF('HN TOP UP AUTUMN UPDATE NOV'!T16&gt;0,0,-'HN TOP UP AUTUMN UPDATE NOV'!T16)</f>
        <v>0</v>
      </c>
      <c r="I28" s="205">
        <f t="shared" ca="1" si="1"/>
        <v>44361</v>
      </c>
      <c r="J28" s="126">
        <v>3</v>
      </c>
      <c r="K28" s="126" t="b">
        <v>1</v>
      </c>
      <c r="L28" s="126" t="s">
        <v>4009</v>
      </c>
      <c r="M28" s="126" t="b">
        <v>1</v>
      </c>
      <c r="N28" s="126" t="s">
        <v>3687</v>
      </c>
      <c r="O28" s="309" t="str">
        <f>LEFT('HN TOP UP AUTUMN UPDATE NOV'!D16,16)&amp;"."&amp;'HN TopUpPay'!E28</f>
        <v>ARK Pioneer Acad.4001.EHCP.I03.1.Jn21</v>
      </c>
      <c r="P28" s="312" t="str">
        <f>'HN TOP UP AUTUMN UPDATE NOV'!BC16</f>
        <v>11442/516500</v>
      </c>
      <c r="Q28" s="126" t="b">
        <v>1</v>
      </c>
      <c r="R28" s="126" t="b">
        <v>1</v>
      </c>
      <c r="S28" s="126" t="b">
        <v>1</v>
      </c>
    </row>
    <row r="29" spans="1:20" hidden="1" x14ac:dyDescent="0.25">
      <c r="A29" s="126" t="s">
        <v>4008</v>
      </c>
      <c r="B29" s="200">
        <v>1</v>
      </c>
      <c r="C29" s="126">
        <v>2</v>
      </c>
      <c r="D29" s="308">
        <f>'HN TOP UP AUTUMN UPDATE NOV'!C17</f>
        <v>140909</v>
      </c>
      <c r="E29" s="126" t="b">
        <v>1</v>
      </c>
      <c r="F29" s="309" t="str">
        <f>RIGHT('HN TOP UP AUTUMN UPDATE NOV'!E17,4)&amp;"."&amp;"TOPUP"&amp;'HN TOP UP AUTUMN UPDATE NOV'!BD17&amp;"."&amp;"I03"&amp;"."&amp;$C$5</f>
        <v>5406.TOPUP1.I03.Ja21</v>
      </c>
      <c r="G29" s="310">
        <f t="shared" ca="1" si="0"/>
        <v>44361</v>
      </c>
      <c r="H29" s="311">
        <f>IF('HN TOP UP AUTUMN UPDATE NOV'!T17&gt;0,0,-'HN TOP UP AUTUMN UPDATE NOV'!T17)</f>
        <v>0</v>
      </c>
      <c r="I29" s="205">
        <f t="shared" ca="1" si="1"/>
        <v>44361</v>
      </c>
      <c r="J29" s="126">
        <v>3</v>
      </c>
      <c r="K29" s="126" t="b">
        <v>1</v>
      </c>
      <c r="L29" s="126" t="s">
        <v>4009</v>
      </c>
      <c r="M29" s="126" t="b">
        <v>1</v>
      </c>
      <c r="N29" s="126" t="s">
        <v>3687</v>
      </c>
      <c r="O29" s="309" t="str">
        <f>LEFT('HN TOP UP AUTUMN UPDATE NOV'!D17,16)&amp;"."&amp;'HN TopUpPay'!E29</f>
        <v>Ashmole Academy.4013.EHCP.I03.1.Jn21</v>
      </c>
      <c r="P29" s="312" t="str">
        <f>'HN TOP UP AUTUMN UPDATE NOV'!BC17</f>
        <v>11442/516500</v>
      </c>
      <c r="Q29" s="126" t="b">
        <v>1</v>
      </c>
      <c r="R29" s="126" t="b">
        <v>1</v>
      </c>
      <c r="S29" s="126" t="b">
        <v>1</v>
      </c>
    </row>
    <row r="30" spans="1:20" hidden="1" x14ac:dyDescent="0.25">
      <c r="A30" s="126" t="s">
        <v>4008</v>
      </c>
      <c r="B30" s="200">
        <v>1</v>
      </c>
      <c r="C30" s="126">
        <v>2</v>
      </c>
      <c r="D30" s="308">
        <f>'HN TOP UP AUTUMN UPDATE NOV'!C18</f>
        <v>157839</v>
      </c>
      <c r="E30" s="126" t="b">
        <v>1</v>
      </c>
      <c r="F30" s="309" t="str">
        <f>RIGHT('HN TOP UP AUTUMN UPDATE NOV'!E18,4)&amp;"."&amp;"TOPUP"&amp;'HN TOP UP AUTUMN UPDATE NOV'!BD18&amp;"."&amp;"I03"&amp;"."&amp;$C$5</f>
        <v>2050.TOPUP1.I03.Ja21</v>
      </c>
      <c r="G30" s="310">
        <f t="shared" ca="1" si="0"/>
        <v>44361</v>
      </c>
      <c r="H30" s="311">
        <f>IF('HN TOP UP AUTUMN UPDATE NOV'!T18&gt;0,0,-'HN TOP UP AUTUMN UPDATE NOV'!T18)</f>
        <v>0</v>
      </c>
      <c r="I30" s="205">
        <f t="shared" ca="1" si="1"/>
        <v>44361</v>
      </c>
      <c r="J30" s="126">
        <v>3</v>
      </c>
      <c r="K30" s="126" t="b">
        <v>1</v>
      </c>
      <c r="L30" s="126" t="s">
        <v>4009</v>
      </c>
      <c r="M30" s="126" t="b">
        <v>1</v>
      </c>
      <c r="N30" s="126" t="s">
        <v>3687</v>
      </c>
      <c r="O30" s="309" t="str">
        <f>LEFT('HN TOP UP AUTUMN UPDATE NOV'!D18,16)&amp;"."&amp;'HN TopUpPay'!E30</f>
        <v>Ashmole Primary .5406.EHCP.I03.1.Jn21</v>
      </c>
      <c r="P30" s="312" t="str">
        <f>'HN TOP UP AUTUMN UPDATE NOV'!BC18</f>
        <v>11443/516500</v>
      </c>
      <c r="Q30" s="126" t="b">
        <v>1</v>
      </c>
      <c r="R30" s="126" t="b">
        <v>1</v>
      </c>
      <c r="S30" s="126" t="b">
        <v>1</v>
      </c>
    </row>
    <row r="31" spans="1:20" hidden="1" x14ac:dyDescent="0.25">
      <c r="A31" s="126" t="s">
        <v>4008</v>
      </c>
      <c r="B31" s="200">
        <v>1</v>
      </c>
      <c r="C31" s="126">
        <v>2</v>
      </c>
      <c r="D31" s="308">
        <f>'HN TOP UP AUTUMN UPDATE NOV'!C19</f>
        <v>400005</v>
      </c>
      <c r="E31" s="126" t="b">
        <v>1</v>
      </c>
      <c r="F31" s="309" t="str">
        <f>RIGHT('HN TOP UP AUTUMN UPDATE NOV'!E19,4)&amp;"."&amp;"TOPUP"&amp;'HN TOP UP AUTUMN UPDATE NOV'!BD19&amp;"."&amp;"I03"&amp;"."&amp;$C$5</f>
        <v>2002.TOPUP1.I03.Ja21</v>
      </c>
      <c r="G31" s="310">
        <f t="shared" ca="1" si="0"/>
        <v>44361</v>
      </c>
      <c r="H31" s="311">
        <f>IF('HN TOP UP AUTUMN UPDATE NOV'!T19&gt;0,0,-'HN TOP UP AUTUMN UPDATE NOV'!T19)</f>
        <v>0</v>
      </c>
      <c r="I31" s="205">
        <f t="shared" ca="1" si="1"/>
        <v>44361</v>
      </c>
      <c r="J31" s="126">
        <v>3</v>
      </c>
      <c r="K31" s="126" t="b">
        <v>1</v>
      </c>
      <c r="L31" s="126" t="s">
        <v>4009</v>
      </c>
      <c r="M31" s="126" t="b">
        <v>1</v>
      </c>
      <c r="N31" s="126" t="s">
        <v>3687</v>
      </c>
      <c r="O31" s="309" t="str">
        <f>LEFT('HN TOP UP AUTUMN UPDATE NOV'!D19,16)&amp;"."&amp;'HN TopUpPay'!E31</f>
        <v>Barnfield School.2050.EHCP.I03.1.Jn21</v>
      </c>
      <c r="P31" s="312" t="str">
        <f>'HN TOP UP AUTUMN UPDATE NOV'!BC19</f>
        <v>11431/543965</v>
      </c>
      <c r="Q31" s="126" t="b">
        <v>1</v>
      </c>
      <c r="R31" s="126" t="b">
        <v>1</v>
      </c>
      <c r="S31" s="126" t="b">
        <v>1</v>
      </c>
    </row>
    <row r="32" spans="1:20" hidden="1" x14ac:dyDescent="0.25">
      <c r="A32" s="126" t="s">
        <v>4008</v>
      </c>
      <c r="B32" s="200">
        <v>1</v>
      </c>
      <c r="C32" s="126">
        <v>2</v>
      </c>
      <c r="D32" s="308">
        <f>'HN TOP UP AUTUMN UPDATE NOV'!C20</f>
        <v>400005</v>
      </c>
      <c r="E32" s="126" t="b">
        <v>1</v>
      </c>
      <c r="F32" s="309" t="str">
        <f>RIGHT('HN TOP UP AUTUMN UPDATE NOV'!E20,4)&amp;"."&amp;"TOPUP"&amp;'HN TOP UP AUTUMN UPDATE NOV'!BD20&amp;"."&amp;"I03"&amp;"."&amp;$C$5</f>
        <v>2002.TOPUP2.I03.Ja21</v>
      </c>
      <c r="G32" s="310">
        <f t="shared" ca="1" si="0"/>
        <v>44361</v>
      </c>
      <c r="H32" s="311">
        <f>IF('HN TOP UP AUTUMN UPDATE NOV'!T20&gt;0,0,-'HN TOP UP AUTUMN UPDATE NOV'!T20)</f>
        <v>0</v>
      </c>
      <c r="I32" s="205">
        <f t="shared" ca="1" si="1"/>
        <v>44361</v>
      </c>
      <c r="J32" s="126">
        <v>3</v>
      </c>
      <c r="K32" s="126" t="b">
        <v>1</v>
      </c>
      <c r="L32" s="126" t="s">
        <v>4009</v>
      </c>
      <c r="M32" s="126" t="b">
        <v>1</v>
      </c>
      <c r="N32" s="126" t="s">
        <v>3687</v>
      </c>
      <c r="O32" s="309" t="str">
        <f>LEFT('HN TOP UP AUTUMN UPDATE NOV'!D20,16)&amp;"."&amp;'HN TopUpPay'!E32</f>
        <v>Barnfield School.2002.EHCP.I03.1.Jn21</v>
      </c>
      <c r="P32" s="312" t="str">
        <f>'HN TOP UP AUTUMN UPDATE NOV'!BC20</f>
        <v>10265/543965</v>
      </c>
      <c r="Q32" s="126" t="b">
        <v>1</v>
      </c>
      <c r="R32" s="126" t="b">
        <v>1</v>
      </c>
      <c r="S32" s="126" t="b">
        <v>1</v>
      </c>
    </row>
    <row r="33" spans="1:19" hidden="1" x14ac:dyDescent="0.25">
      <c r="A33" s="126" t="s">
        <v>4008</v>
      </c>
      <c r="B33" s="200">
        <v>1</v>
      </c>
      <c r="C33" s="126">
        <v>2</v>
      </c>
      <c r="D33" s="308">
        <f>'HN TOP UP AUTUMN UPDATE NOV'!C21</f>
        <v>400150</v>
      </c>
      <c r="E33" s="126" t="b">
        <v>1</v>
      </c>
      <c r="F33" s="309" t="str">
        <f>RIGHT('HN TOP UP AUTUMN UPDATE NOV'!E21,4)&amp;"."&amp;"TOPUP"&amp;'HN TOP UP AUTUMN UPDATE NOV'!BD21&amp;"."&amp;"I03"&amp;"."&amp;$C$5</f>
        <v>3524.TOPUP1.I03.Ja21</v>
      </c>
      <c r="G33" s="310">
        <f t="shared" ca="1" si="0"/>
        <v>44361</v>
      </c>
      <c r="H33" s="311">
        <f>IF('HN TOP UP AUTUMN UPDATE NOV'!T21&gt;0,0,-'HN TOP UP AUTUMN UPDATE NOV'!T21)</f>
        <v>0</v>
      </c>
      <c r="I33" s="205">
        <f t="shared" ca="1" si="1"/>
        <v>44361</v>
      </c>
      <c r="J33" s="126">
        <v>3</v>
      </c>
      <c r="K33" s="126" t="b">
        <v>1</v>
      </c>
      <c r="L33" s="126" t="s">
        <v>4009</v>
      </c>
      <c r="M33" s="126" t="b">
        <v>1</v>
      </c>
      <c r="N33" s="126" t="s">
        <v>3687</v>
      </c>
      <c r="O33" s="309" t="str">
        <f>LEFT('HN TOP UP AUTUMN UPDATE NOV'!D21,16)&amp;"."&amp;'HN TopUpPay'!E33</f>
        <v>Beit Shvidler Pr.2002.SEN I.I03.2.Jn21</v>
      </c>
      <c r="P33" s="312" t="str">
        <f>'HN TOP UP AUTUMN UPDATE NOV'!BC21</f>
        <v>11431/543965</v>
      </c>
      <c r="Q33" s="126" t="b">
        <v>1</v>
      </c>
      <c r="R33" s="126" t="b">
        <v>1</v>
      </c>
      <c r="S33" s="126" t="b">
        <v>1</v>
      </c>
    </row>
    <row r="34" spans="1:19" hidden="1" x14ac:dyDescent="0.25">
      <c r="A34" s="126" t="s">
        <v>4008</v>
      </c>
      <c r="B34" s="200">
        <v>1</v>
      </c>
      <c r="C34" s="126">
        <v>2</v>
      </c>
      <c r="D34" s="308">
        <f>'HN TOP UP AUTUMN UPDATE NOV'!C22</f>
        <v>400150</v>
      </c>
      <c r="E34" s="126" t="b">
        <v>1</v>
      </c>
      <c r="F34" s="309" t="str">
        <f>RIGHT('HN TOP UP AUTUMN UPDATE NOV'!E22,4)&amp;"."&amp;"TOPUP"&amp;'HN TOP UP AUTUMN UPDATE NOV'!BD22&amp;"."&amp;"I03"&amp;"."&amp;$C$5</f>
        <v>3524.TOPUP2.I03.Ja21</v>
      </c>
      <c r="G34" s="310">
        <f t="shared" ca="1" si="0"/>
        <v>44361</v>
      </c>
      <c r="H34" s="311">
        <f>IF('HN TOP UP AUTUMN UPDATE NOV'!T22&gt;0,0,-'HN TOP UP AUTUMN UPDATE NOV'!T22)</f>
        <v>0</v>
      </c>
      <c r="I34" s="205">
        <f t="shared" ca="1" si="1"/>
        <v>44361</v>
      </c>
      <c r="J34" s="126">
        <v>3</v>
      </c>
      <c r="K34" s="126" t="b">
        <v>1</v>
      </c>
      <c r="L34" s="126" t="s">
        <v>4009</v>
      </c>
      <c r="M34" s="126" t="b">
        <v>1</v>
      </c>
      <c r="N34" s="126" t="s">
        <v>3687</v>
      </c>
      <c r="O34" s="309" t="str">
        <f>LEFT('HN TOP UP AUTUMN UPDATE NOV'!D22,16)&amp;"."&amp;'HN TopUpPay'!E34</f>
        <v>Beit Shvidler Pr.2079.EHCP.I03.1.Jn21</v>
      </c>
      <c r="P34" s="312" t="str">
        <f>'HN TOP UP AUTUMN UPDATE NOV'!BC22</f>
        <v>10265/543965</v>
      </c>
      <c r="Q34" s="126" t="b">
        <v>1</v>
      </c>
      <c r="R34" s="126" t="b">
        <v>1</v>
      </c>
      <c r="S34" s="126" t="b">
        <v>1</v>
      </c>
    </row>
    <row r="35" spans="1:19" hidden="1" x14ac:dyDescent="0.25">
      <c r="A35" s="126" t="s">
        <v>4008</v>
      </c>
      <c r="B35" s="200">
        <v>1</v>
      </c>
      <c r="C35" s="126">
        <v>2</v>
      </c>
      <c r="D35" s="308">
        <f>'HN TOP UP AUTUMN UPDATE NOV'!C23</f>
        <v>400051</v>
      </c>
      <c r="E35" s="126" t="b">
        <v>1</v>
      </c>
      <c r="F35" s="309" t="str">
        <f>RIGHT('HN TOP UP AUTUMN UPDATE NOV'!E23,4)&amp;"."&amp;"TOPUP"&amp;'HN TOP UP AUTUMN UPDATE NOV'!BD23&amp;"."&amp;"I03"&amp;"."&amp;$C$5</f>
        <v>2003.TOPUP1.I03.Ja21</v>
      </c>
      <c r="G35" s="310">
        <f t="shared" ca="1" si="0"/>
        <v>44361</v>
      </c>
      <c r="H35" s="311">
        <f>IF('HN TOP UP AUTUMN UPDATE NOV'!T23&gt;0,0,-'HN TOP UP AUTUMN UPDATE NOV'!T23)</f>
        <v>0</v>
      </c>
      <c r="I35" s="205">
        <f t="shared" ca="1" si="1"/>
        <v>44361</v>
      </c>
      <c r="J35" s="126">
        <v>3</v>
      </c>
      <c r="K35" s="126" t="b">
        <v>1</v>
      </c>
      <c r="L35" s="126" t="s">
        <v>4009</v>
      </c>
      <c r="M35" s="126" t="b">
        <v>1</v>
      </c>
      <c r="N35" s="126" t="s">
        <v>3687</v>
      </c>
      <c r="O35" s="309" t="str">
        <f>LEFT('HN TOP UP AUTUMN UPDATE NOV'!D23,16)&amp;"."&amp;'HN TopUpPay'!E35</f>
        <v>Bell Lane Primar.3524.EHCP.I03.1.Jn21</v>
      </c>
      <c r="P35" s="312" t="str">
        <f>'HN TOP UP AUTUMN UPDATE NOV'!BC23</f>
        <v>11431/543965</v>
      </c>
      <c r="Q35" s="126" t="b">
        <v>1</v>
      </c>
      <c r="R35" s="126" t="b">
        <v>1</v>
      </c>
      <c r="S35" s="126" t="b">
        <v>1</v>
      </c>
    </row>
    <row r="36" spans="1:19" hidden="1" x14ac:dyDescent="0.25">
      <c r="A36" s="126" t="s">
        <v>4008</v>
      </c>
      <c r="B36" s="200">
        <v>1</v>
      </c>
      <c r="C36" s="126">
        <v>2</v>
      </c>
      <c r="D36" s="308">
        <f>'HN TOP UP AUTUMN UPDATE NOV'!C24</f>
        <v>156628</v>
      </c>
      <c r="E36" s="126" t="b">
        <v>1</v>
      </c>
      <c r="F36" s="309" t="str">
        <f>RIGHT('HN TOP UP AUTUMN UPDATE NOV'!E24,4)&amp;"."&amp;"TOPUP"&amp;'HN TOP UP AUTUMN UPDATE NOV'!BD24&amp;"."&amp;"I03"&amp;"."&amp;$C$5</f>
        <v>5408.TOPUP1.I03.Ja21</v>
      </c>
      <c r="G36" s="310">
        <f t="shared" ca="1" si="0"/>
        <v>44361</v>
      </c>
      <c r="H36" s="311">
        <f>IF('HN TOP UP AUTUMN UPDATE NOV'!T24&gt;0,0,-'HN TOP UP AUTUMN UPDATE NOV'!T24)</f>
        <v>0</v>
      </c>
      <c r="I36" s="205">
        <f t="shared" ca="1" si="1"/>
        <v>44361</v>
      </c>
      <c r="J36" s="126">
        <v>3</v>
      </c>
      <c r="K36" s="126" t="b">
        <v>1</v>
      </c>
      <c r="L36" s="126" t="s">
        <v>4009</v>
      </c>
      <c r="M36" s="126" t="b">
        <v>1</v>
      </c>
      <c r="N36" s="126" t="s">
        <v>3687</v>
      </c>
      <c r="O36" s="309" t="str">
        <f>LEFT('HN TOP UP AUTUMN UPDATE NOV'!D24,16)&amp;"."&amp;'HN TopUpPay'!E36</f>
        <v>Bishop Douglass .2003.EHCP.I03.1.Jn21</v>
      </c>
      <c r="P36" s="312" t="str">
        <f>'HN TOP UP AUTUMN UPDATE NOV'!BC24</f>
        <v>11442/516500</v>
      </c>
      <c r="Q36" s="126" t="b">
        <v>1</v>
      </c>
      <c r="R36" s="126" t="b">
        <v>1</v>
      </c>
      <c r="S36" s="126" t="b">
        <v>1</v>
      </c>
    </row>
    <row r="37" spans="1:19" hidden="1" x14ac:dyDescent="0.25">
      <c r="A37" s="126" t="s">
        <v>4008</v>
      </c>
      <c r="B37" s="200">
        <v>1</v>
      </c>
      <c r="C37" s="126">
        <v>2</v>
      </c>
      <c r="D37" s="308">
        <f>'HN TOP UP AUTUMN UPDATE NOV'!C25</f>
        <v>400024</v>
      </c>
      <c r="E37" s="126" t="b">
        <v>1</v>
      </c>
      <c r="F37" s="309" t="str">
        <f>RIGHT('HN TOP UP AUTUMN UPDATE NOV'!E25,4)&amp;"."&amp;"TOPUP"&amp;'HN TOP UP AUTUMN UPDATE NOV'!BD25&amp;"."&amp;"I03"&amp;"."&amp;$C$5</f>
        <v>3511.TOPUP1.I03.Ja21</v>
      </c>
      <c r="G37" s="310">
        <f t="shared" ca="1" si="0"/>
        <v>44361</v>
      </c>
      <c r="H37" s="311">
        <f>IF('HN TOP UP AUTUMN UPDATE NOV'!T25&gt;0,0,-'HN TOP UP AUTUMN UPDATE NOV'!T25)</f>
        <v>0</v>
      </c>
      <c r="I37" s="205">
        <f t="shared" ca="1" si="1"/>
        <v>44361</v>
      </c>
      <c r="J37" s="126">
        <v>3</v>
      </c>
      <c r="K37" s="126" t="b">
        <v>1</v>
      </c>
      <c r="L37" s="126" t="s">
        <v>4009</v>
      </c>
      <c r="M37" s="126" t="b">
        <v>1</v>
      </c>
      <c r="N37" s="126" t="s">
        <v>3687</v>
      </c>
      <c r="O37" s="309" t="str">
        <f>LEFT('HN TOP UP AUTUMN UPDATE NOV'!D25,16)&amp;"."&amp;'HN TopUpPay'!E37</f>
        <v>Blessed Dominic .2003.SEN I.I03.2.Jn21</v>
      </c>
      <c r="P37" s="312" t="str">
        <f>'HN TOP UP AUTUMN UPDATE NOV'!BC25</f>
        <v>11431/543965</v>
      </c>
      <c r="Q37" s="126" t="b">
        <v>1</v>
      </c>
      <c r="R37" s="126" t="b">
        <v>1</v>
      </c>
      <c r="S37" s="126" t="b">
        <v>1</v>
      </c>
    </row>
    <row r="38" spans="1:19" hidden="1" x14ac:dyDescent="0.25">
      <c r="A38" s="126" t="s">
        <v>4008</v>
      </c>
      <c r="B38" s="200">
        <v>1</v>
      </c>
      <c r="C38" s="126">
        <v>2</v>
      </c>
      <c r="D38" s="308">
        <f>'HN TOP UP AUTUMN UPDATE NOV'!C26</f>
        <v>152128</v>
      </c>
      <c r="E38" s="126" t="b">
        <v>1</v>
      </c>
      <c r="F38" s="309" t="str">
        <f>RIGHT('HN TOP UP AUTUMN UPDATE NOV'!E26,4)&amp;"."&amp;"TOPUP"&amp;'HN TOP UP AUTUMN UPDATE NOV'!BD26&amp;"."&amp;"I03"&amp;"."&amp;$C$5</f>
        <v>3519.TOPUP1.I03.Ja21</v>
      </c>
      <c r="G38" s="310">
        <f t="shared" ca="1" si="0"/>
        <v>44361</v>
      </c>
      <c r="H38" s="311">
        <f>IF('HN TOP UP AUTUMN UPDATE NOV'!T26&gt;0,0,-'HN TOP UP AUTUMN UPDATE NOV'!T26)</f>
        <v>0</v>
      </c>
      <c r="I38" s="205">
        <f t="shared" ca="1" si="1"/>
        <v>44361</v>
      </c>
      <c r="J38" s="126">
        <v>3</v>
      </c>
      <c r="K38" s="126" t="b">
        <v>1</v>
      </c>
      <c r="L38" s="126" t="s">
        <v>4009</v>
      </c>
      <c r="M38" s="126" t="b">
        <v>1</v>
      </c>
      <c r="N38" s="126" t="s">
        <v>3687</v>
      </c>
      <c r="O38" s="309" t="str">
        <f>LEFT('HN TOP UP AUTUMN UPDATE NOV'!D26,16)&amp;"."&amp;'HN TopUpPay'!E38</f>
        <v>Broadfields Prim.5408.EHCP.I03.1.Jn21</v>
      </c>
      <c r="P38" s="312" t="str">
        <f>'HN TOP UP AUTUMN UPDATE NOV'!BC26</f>
        <v>11422/516500</v>
      </c>
      <c r="Q38" s="126" t="b">
        <v>1</v>
      </c>
      <c r="R38" s="126" t="b">
        <v>1</v>
      </c>
      <c r="S38" s="126" t="b">
        <v>1</v>
      </c>
    </row>
    <row r="39" spans="1:19" hidden="1" x14ac:dyDescent="0.25">
      <c r="A39" s="126" t="s">
        <v>4008</v>
      </c>
      <c r="B39" s="200">
        <v>1</v>
      </c>
      <c r="C39" s="126">
        <v>2</v>
      </c>
      <c r="D39" s="308">
        <f>'HN TOP UP AUTUMN UPDATE NOV'!C27</f>
        <v>152128</v>
      </c>
      <c r="E39" s="126" t="b">
        <v>1</v>
      </c>
      <c r="F39" s="309" t="str">
        <f>RIGHT('HN TOP UP AUTUMN UPDATE NOV'!E27,4)&amp;"."&amp;"TOPUP"&amp;'HN TOP UP AUTUMN UPDATE NOV'!BD27&amp;"."&amp;"I03"&amp;"."&amp;$C$5</f>
        <v>3519.TOPUP2.I03.Ja21</v>
      </c>
      <c r="G39" s="310">
        <f t="shared" ca="1" si="0"/>
        <v>44361</v>
      </c>
      <c r="H39" s="311">
        <f>IF('HN TOP UP AUTUMN UPDATE NOV'!T27&gt;0,0,-'HN TOP UP AUTUMN UPDATE NOV'!T27)</f>
        <v>0</v>
      </c>
      <c r="I39" s="205">
        <f t="shared" ca="1" si="1"/>
        <v>44361</v>
      </c>
      <c r="J39" s="126">
        <v>3</v>
      </c>
      <c r="K39" s="126" t="b">
        <v>1</v>
      </c>
      <c r="L39" s="126" t="s">
        <v>4009</v>
      </c>
      <c r="M39" s="126" t="b">
        <v>1</v>
      </c>
      <c r="N39" s="126" t="s">
        <v>3687</v>
      </c>
      <c r="O39" s="309" t="str">
        <f>LEFT('HN TOP UP AUTUMN UPDATE NOV'!D27,16)&amp;"."&amp;'HN TopUpPay'!E39</f>
        <v>Broadfields Prim.3511.EHCP.I03.1.Jn21</v>
      </c>
      <c r="P39" s="312" t="str">
        <f>'HN TOP UP AUTUMN UPDATE NOV'!BC27</f>
        <v>11443/516500</v>
      </c>
      <c r="Q39" s="126" t="b">
        <v>1</v>
      </c>
      <c r="R39" s="126" t="b">
        <v>1</v>
      </c>
      <c r="S39" s="126" t="b">
        <v>1</v>
      </c>
    </row>
    <row r="40" spans="1:19" hidden="1" x14ac:dyDescent="0.25">
      <c r="A40" s="126" t="s">
        <v>4008</v>
      </c>
      <c r="B40" s="200">
        <v>1</v>
      </c>
      <c r="C40" s="126">
        <v>2</v>
      </c>
      <c r="D40" s="308">
        <f>'HN TOP UP AUTUMN UPDATE NOV'!C28</f>
        <v>152128</v>
      </c>
      <c r="E40" s="126" t="b">
        <v>1</v>
      </c>
      <c r="F40" s="309" t="str">
        <f>RIGHT('HN TOP UP AUTUMN UPDATE NOV'!E28,4)&amp;"."&amp;"TOPUP"&amp;'HN TOP UP AUTUMN UPDATE NOV'!BD28&amp;"."&amp;"I03"&amp;"."&amp;$C$5</f>
        <v>3519.TOPUP3.I03.Ja21</v>
      </c>
      <c r="G40" s="310">
        <f t="shared" ca="1" si="0"/>
        <v>44361</v>
      </c>
      <c r="H40" s="311">
        <f>IF('HN TOP UP AUTUMN UPDATE NOV'!T28&gt;0,0,-'HN TOP UP AUTUMN UPDATE NOV'!T28)</f>
        <v>0</v>
      </c>
      <c r="I40" s="205">
        <f t="shared" ca="1" si="1"/>
        <v>44361</v>
      </c>
      <c r="J40" s="126">
        <v>3</v>
      </c>
      <c r="K40" s="126" t="b">
        <v>1</v>
      </c>
      <c r="L40" s="126" t="s">
        <v>4009</v>
      </c>
      <c r="M40" s="126" t="b">
        <v>1</v>
      </c>
      <c r="N40" s="126" t="s">
        <v>3687</v>
      </c>
      <c r="O40" s="309" t="str">
        <f>LEFT('HN TOP UP AUTUMN UPDATE NOV'!D28,16)&amp;"."&amp;'HN TopUpPay'!E40</f>
        <v>Broadfields Prim.3519.ARPs.I03.1.Jn21</v>
      </c>
      <c r="P40" s="312" t="str">
        <f>'HN TOP UP AUTUMN UPDATE NOV'!BC28</f>
        <v>11451/516500</v>
      </c>
      <c r="Q40" s="126" t="b">
        <v>1</v>
      </c>
      <c r="R40" s="126" t="b">
        <v>1</v>
      </c>
      <c r="S40" s="126" t="b">
        <v>1</v>
      </c>
    </row>
    <row r="41" spans="1:19" hidden="1" x14ac:dyDescent="0.25">
      <c r="A41" s="126" t="s">
        <v>4008</v>
      </c>
      <c r="B41" s="200">
        <v>1</v>
      </c>
      <c r="C41" s="126">
        <v>2</v>
      </c>
      <c r="D41" s="308">
        <f>'HN TOP UP AUTUMN UPDATE NOV'!C29</f>
        <v>152128</v>
      </c>
      <c r="E41" s="126" t="b">
        <v>1</v>
      </c>
      <c r="F41" s="309" t="str">
        <f>RIGHT('HN TOP UP AUTUMN UPDATE NOV'!E29,4)&amp;"."&amp;"TOPUP"&amp;'HN TOP UP AUTUMN UPDATE NOV'!BD29&amp;"."&amp;"I03"&amp;"."&amp;$C$5</f>
        <v>3519.TOPUP4.I03.Ja21</v>
      </c>
      <c r="G41" s="310">
        <f t="shared" ca="1" si="0"/>
        <v>44361</v>
      </c>
      <c r="H41" s="311">
        <f>IF('HN TOP UP AUTUMN UPDATE NOV'!T29&gt;0,0,-'HN TOP UP AUTUMN UPDATE NOV'!T29)</f>
        <v>0</v>
      </c>
      <c r="I41" s="205">
        <f t="shared" ca="1" si="1"/>
        <v>44361</v>
      </c>
      <c r="J41" s="126">
        <v>3</v>
      </c>
      <c r="K41" s="126" t="b">
        <v>1</v>
      </c>
      <c r="L41" s="126" t="s">
        <v>4009</v>
      </c>
      <c r="M41" s="126" t="b">
        <v>1</v>
      </c>
      <c r="N41" s="126" t="s">
        <v>3687</v>
      </c>
      <c r="O41" s="309" t="str">
        <f>LEFT('HN TOP UP AUTUMN UPDATE NOV'!D29,16)&amp;"."&amp;'HN TopUpPay'!E41</f>
        <v>Broadfields Prim.3519.EHCP.I03.2.Jn21</v>
      </c>
      <c r="P41" s="312" t="str">
        <f>'HN TOP UP AUTUMN UPDATE NOV'!BC29</f>
        <v>10265/516500</v>
      </c>
      <c r="Q41" s="126" t="b">
        <v>1</v>
      </c>
      <c r="R41" s="126" t="b">
        <v>1</v>
      </c>
      <c r="S41" s="126" t="b">
        <v>1</v>
      </c>
    </row>
    <row r="42" spans="1:19" x14ac:dyDescent="0.25">
      <c r="A42" s="126" t="s">
        <v>4008</v>
      </c>
      <c r="B42" s="200">
        <v>1</v>
      </c>
      <c r="C42" s="126">
        <v>2</v>
      </c>
      <c r="D42" s="308">
        <f>'HN TOP UP AUTUMN UPDATE NOV'!C30</f>
        <v>400102</v>
      </c>
      <c r="E42" s="126" t="b">
        <v>1</v>
      </c>
      <c r="F42" s="309" t="str">
        <f>RIGHT('HN TOP UP AUTUMN UPDATE NOV'!E30,4)&amp;"."&amp;"TOPUP"&amp;'HN TOP UP AUTUMN UPDATE NOV'!BD30&amp;"."&amp;"I03"&amp;"."&amp;$C$5</f>
        <v>1000.TOPUP1.I03.Ja21</v>
      </c>
      <c r="G42" s="310">
        <f t="shared" ca="1" si="0"/>
        <v>44361</v>
      </c>
      <c r="H42" s="311">
        <f>IF('HN TOP UP AUTUMN UPDATE NOV'!T30&gt;0,0,-'HN TOP UP AUTUMN UPDATE NOV'!T30)</f>
        <v>0</v>
      </c>
      <c r="I42" s="205">
        <f t="shared" ca="1" si="1"/>
        <v>44361</v>
      </c>
      <c r="J42" s="126">
        <v>3</v>
      </c>
      <c r="K42" s="126" t="b">
        <v>1</v>
      </c>
      <c r="L42" s="126" t="s">
        <v>4009</v>
      </c>
      <c r="M42" s="126" t="b">
        <v>1</v>
      </c>
      <c r="N42" s="126" t="s">
        <v>3687</v>
      </c>
      <c r="O42" s="309" t="str">
        <f>LEFT('HN TOP UP AUTUMN UPDATE NOV'!D30,16)&amp;"."&amp;'HN TopUpPay'!E42</f>
        <v>Brookhill Nurser.3519.SEN I.I03.3.Jn21</v>
      </c>
      <c r="P42" s="312" t="str">
        <f>'HN TOP UP AUTUMN UPDATE NOV'!BC30</f>
        <v>10265/543965</v>
      </c>
      <c r="Q42" s="126" t="b">
        <v>1</v>
      </c>
      <c r="R42" s="126" t="b">
        <v>1</v>
      </c>
      <c r="S42" s="126" t="b">
        <v>1</v>
      </c>
    </row>
    <row r="43" spans="1:19" hidden="1" x14ac:dyDescent="0.25">
      <c r="A43" s="126" t="s">
        <v>4008</v>
      </c>
      <c r="B43" s="200">
        <v>1</v>
      </c>
      <c r="C43" s="126">
        <v>2</v>
      </c>
      <c r="D43" s="308">
        <f>'HN TOP UP AUTUMN UPDATE NOV'!C31</f>
        <v>400057</v>
      </c>
      <c r="E43" s="126" t="b">
        <v>1</v>
      </c>
      <c r="F43" s="309" t="str">
        <f>RIGHT('HN TOP UP AUTUMN UPDATE NOV'!E31,4)&amp;"."&amp;"TOPUP"&amp;'HN TOP UP AUTUMN UPDATE NOV'!BD31&amp;"."&amp;"I03"&amp;"."&amp;$C$5</f>
        <v>2008.TOPUP1.I03.Ja21</v>
      </c>
      <c r="G43" s="310">
        <f t="shared" ca="1" si="0"/>
        <v>44361</v>
      </c>
      <c r="H43" s="311">
        <f>IF('HN TOP UP AUTUMN UPDATE NOV'!T31&gt;0,0,-'HN TOP UP AUTUMN UPDATE NOV'!T31)</f>
        <v>0</v>
      </c>
      <c r="I43" s="205">
        <f t="shared" ca="1" si="1"/>
        <v>44361</v>
      </c>
      <c r="J43" s="126">
        <v>3</v>
      </c>
      <c r="K43" s="126" t="b">
        <v>1</v>
      </c>
      <c r="L43" s="126" t="s">
        <v>4009</v>
      </c>
      <c r="M43" s="126" t="b">
        <v>1</v>
      </c>
      <c r="N43" s="126" t="s">
        <v>3687</v>
      </c>
      <c r="O43" s="309" t="str">
        <f>LEFT('HN TOP UP AUTUMN UPDATE NOV'!D31,16)&amp;"."&amp;'HN TopUpPay'!E43</f>
        <v>Brookland Infant.1000.SEN I.I03.1.Jn21</v>
      </c>
      <c r="P43" s="312" t="str">
        <f>'HN TOP UP AUTUMN UPDATE NOV'!BC31</f>
        <v>11431/543965</v>
      </c>
      <c r="Q43" s="126" t="b">
        <v>1</v>
      </c>
      <c r="R43" s="126" t="b">
        <v>1</v>
      </c>
      <c r="S43" s="126" t="b">
        <v>1</v>
      </c>
    </row>
    <row r="44" spans="1:19" hidden="1" x14ac:dyDescent="0.25">
      <c r="A44" s="126" t="s">
        <v>4008</v>
      </c>
      <c r="B44" s="200">
        <v>1</v>
      </c>
      <c r="C44" s="126">
        <v>2</v>
      </c>
      <c r="D44" s="308">
        <f>'HN TOP UP AUTUMN UPDATE NOV'!C32</f>
        <v>400057</v>
      </c>
      <c r="E44" s="126" t="b">
        <v>1</v>
      </c>
      <c r="F44" s="309" t="str">
        <f>RIGHT('HN TOP UP AUTUMN UPDATE NOV'!E32,4)&amp;"."&amp;"TOPUP"&amp;'HN TOP UP AUTUMN UPDATE NOV'!BD32&amp;"."&amp;"I03"&amp;"."&amp;$C$5</f>
        <v>2008.TOPUP2.I03.Ja21</v>
      </c>
      <c r="G44" s="310">
        <f t="shared" ca="1" si="0"/>
        <v>44361</v>
      </c>
      <c r="H44" s="311">
        <f>IF('HN TOP UP AUTUMN UPDATE NOV'!T32&gt;0,0,-'HN TOP UP AUTUMN UPDATE NOV'!T32)</f>
        <v>0</v>
      </c>
      <c r="I44" s="205">
        <f t="shared" ca="1" si="1"/>
        <v>44361</v>
      </c>
      <c r="J44" s="126">
        <v>3</v>
      </c>
      <c r="K44" s="126" t="b">
        <v>1</v>
      </c>
      <c r="L44" s="126" t="s">
        <v>4009</v>
      </c>
      <c r="M44" s="126" t="b">
        <v>1</v>
      </c>
      <c r="N44" s="126" t="s">
        <v>3687</v>
      </c>
      <c r="O44" s="309" t="str">
        <f>LEFT('HN TOP UP AUTUMN UPDATE NOV'!D32,16)&amp;"."&amp;'HN TopUpPay'!E44</f>
        <v>Brookland Infant.2008.EHCP.I03.1.Jn21</v>
      </c>
      <c r="P44" s="312" t="str">
        <f>'HN TOP UP AUTUMN UPDATE NOV'!BC32</f>
        <v>10265/543965</v>
      </c>
      <c r="Q44" s="126" t="b">
        <v>1</v>
      </c>
      <c r="R44" s="126" t="b">
        <v>1</v>
      </c>
      <c r="S44" s="126" t="b">
        <v>1</v>
      </c>
    </row>
    <row r="45" spans="1:19" hidden="1" x14ac:dyDescent="0.25">
      <c r="A45" s="126" t="s">
        <v>4008</v>
      </c>
      <c r="B45" s="200">
        <v>1</v>
      </c>
      <c r="C45" s="126">
        <v>2</v>
      </c>
      <c r="D45" s="308">
        <f>'HN TOP UP AUTUMN UPDATE NOV'!C33</f>
        <v>400040</v>
      </c>
      <c r="E45" s="126" t="b">
        <v>1</v>
      </c>
      <c r="F45" s="309" t="str">
        <f>RIGHT('HN TOP UP AUTUMN UPDATE NOV'!E33,4)&amp;"."&amp;"TOPUP"&amp;'HN TOP UP AUTUMN UPDATE NOV'!BD33&amp;"."&amp;"I03"&amp;"."&amp;$C$5</f>
        <v>2007.TOPUP1.I03.Ja21</v>
      </c>
      <c r="G45" s="310">
        <f t="shared" ca="1" si="0"/>
        <v>44361</v>
      </c>
      <c r="H45" s="311">
        <f>IF('HN TOP UP AUTUMN UPDATE NOV'!T33&gt;0,0,-'HN TOP UP AUTUMN UPDATE NOV'!T33)</f>
        <v>0</v>
      </c>
      <c r="I45" s="205">
        <f t="shared" ca="1" si="1"/>
        <v>44361</v>
      </c>
      <c r="J45" s="126">
        <v>3</v>
      </c>
      <c r="K45" s="126" t="b">
        <v>1</v>
      </c>
      <c r="L45" s="126" t="s">
        <v>4009</v>
      </c>
      <c r="M45" s="126" t="b">
        <v>1</v>
      </c>
      <c r="N45" s="126" t="s">
        <v>3687</v>
      </c>
      <c r="O45" s="309" t="str">
        <f>LEFT('HN TOP UP AUTUMN UPDATE NOV'!D33,16)&amp;"."&amp;'HN TopUpPay'!E45</f>
        <v>Brookland Junior.2007.EHCP.I03.1.Jn21</v>
      </c>
      <c r="P45" s="312" t="str">
        <f>'HN TOP UP AUTUMN UPDATE NOV'!BC33</f>
        <v>11431/543965</v>
      </c>
      <c r="Q45" s="126" t="b">
        <v>1</v>
      </c>
      <c r="R45" s="126" t="b">
        <v>1</v>
      </c>
      <c r="S45" s="126" t="b">
        <v>1</v>
      </c>
    </row>
    <row r="46" spans="1:19" hidden="1" x14ac:dyDescent="0.25">
      <c r="A46" s="126" t="s">
        <v>4008</v>
      </c>
      <c r="B46" s="200">
        <v>1</v>
      </c>
      <c r="C46" s="126">
        <v>2</v>
      </c>
      <c r="D46" s="308">
        <f>'HN TOP UP AUTUMN UPDATE NOV'!C34</f>
        <v>400061</v>
      </c>
      <c r="E46" s="126" t="b">
        <v>1</v>
      </c>
      <c r="F46" s="309" t="str">
        <f>RIGHT('HN TOP UP AUTUMN UPDATE NOV'!E34,4)&amp;"."&amp;"TOPUP"&amp;'HN TOP UP AUTUMN UPDATE NOV'!BD34&amp;"."&amp;"I03"&amp;"."&amp;$C$5</f>
        <v>2009.TOPUP1.I03.Ja21</v>
      </c>
      <c r="G46" s="310">
        <f t="shared" ca="1" si="0"/>
        <v>44361</v>
      </c>
      <c r="H46" s="311">
        <f>IF('HN TOP UP AUTUMN UPDATE NOV'!T34&gt;0,0,-'HN TOP UP AUTUMN UPDATE NOV'!T34)</f>
        <v>0</v>
      </c>
      <c r="I46" s="205">
        <f t="shared" ca="1" si="1"/>
        <v>44361</v>
      </c>
      <c r="J46" s="126">
        <v>3</v>
      </c>
      <c r="K46" s="126" t="b">
        <v>1</v>
      </c>
      <c r="L46" s="126" t="s">
        <v>4009</v>
      </c>
      <c r="M46" s="126" t="b">
        <v>1</v>
      </c>
      <c r="N46" s="126" t="s">
        <v>3687</v>
      </c>
      <c r="O46" s="309" t="str">
        <f>LEFT('HN TOP UP AUTUMN UPDATE NOV'!D34,16)&amp;"."&amp;'HN TopUpPay'!E46</f>
        <v>Brunswick Park P.2009.EHCP.I03.1.Jn21</v>
      </c>
      <c r="P46" s="312" t="str">
        <f>'HN TOP UP AUTUMN UPDATE NOV'!BC34</f>
        <v>11431/543965</v>
      </c>
      <c r="Q46" s="126" t="b">
        <v>1</v>
      </c>
      <c r="R46" s="126" t="b">
        <v>1</v>
      </c>
      <c r="S46" s="126" t="b">
        <v>1</v>
      </c>
    </row>
    <row r="47" spans="1:19" hidden="1" x14ac:dyDescent="0.25">
      <c r="A47" s="126" t="s">
        <v>4008</v>
      </c>
      <c r="B47" s="200">
        <v>1</v>
      </c>
      <c r="C47" s="126">
        <v>2</v>
      </c>
      <c r="D47" s="308">
        <f>'HN TOP UP AUTUMN UPDATE NOV'!C35</f>
        <v>400061</v>
      </c>
      <c r="E47" s="126" t="b">
        <v>1</v>
      </c>
      <c r="F47" s="309" t="str">
        <f>RIGHT('HN TOP UP AUTUMN UPDATE NOV'!E35,4)&amp;"."&amp;"TOPUP"&amp;'HN TOP UP AUTUMN UPDATE NOV'!BD35&amp;"."&amp;"I03"&amp;"."&amp;$C$5</f>
        <v>2009.TOPUP2.I03.Ja21</v>
      </c>
      <c r="G47" s="310">
        <f t="shared" ca="1" si="0"/>
        <v>44361</v>
      </c>
      <c r="H47" s="311">
        <f>IF('HN TOP UP AUTUMN UPDATE NOV'!T35&gt;0,0,-'HN TOP UP AUTUMN UPDATE NOV'!T35)</f>
        <v>0</v>
      </c>
      <c r="I47" s="205">
        <f t="shared" ca="1" si="1"/>
        <v>44361</v>
      </c>
      <c r="J47" s="126">
        <v>3</v>
      </c>
      <c r="K47" s="126" t="b">
        <v>1</v>
      </c>
      <c r="L47" s="126" t="s">
        <v>4009</v>
      </c>
      <c r="M47" s="126" t="b">
        <v>1</v>
      </c>
      <c r="N47" s="126" t="s">
        <v>3687</v>
      </c>
      <c r="O47" s="309" t="str">
        <f>LEFT('HN TOP UP AUTUMN UPDATE NOV'!D35,16)&amp;"."&amp;'HN TopUpPay'!E47</f>
        <v>Brunswick Park P.2067.ARPs.I03.1.Jn21</v>
      </c>
      <c r="P47" s="312" t="str">
        <f>'HN TOP UP AUTUMN UPDATE NOV'!BC35</f>
        <v>10265/543965</v>
      </c>
      <c r="Q47" s="126" t="b">
        <v>1</v>
      </c>
      <c r="R47" s="126" t="b">
        <v>1</v>
      </c>
      <c r="S47" s="126" t="b">
        <v>1</v>
      </c>
    </row>
    <row r="48" spans="1:19" hidden="1" x14ac:dyDescent="0.25">
      <c r="A48" s="126" t="s">
        <v>4008</v>
      </c>
      <c r="B48" s="200">
        <v>1</v>
      </c>
      <c r="C48" s="126">
        <v>2</v>
      </c>
      <c r="D48" s="308">
        <f>'HN TOP UP AUTUMN UPDATE NOV'!C36</f>
        <v>400065</v>
      </c>
      <c r="E48" s="126" t="b">
        <v>1</v>
      </c>
      <c r="F48" s="309" t="str">
        <f>RIGHT('HN TOP UP AUTUMN UPDATE NOV'!E36,4)&amp;"."&amp;"TOPUP"&amp;'HN TOP UP AUTUMN UPDATE NOV'!BD36&amp;"."&amp;"I03"&amp;"."&amp;$C$5</f>
        <v>2067.TOPUP1.I03.Ja21</v>
      </c>
      <c r="G48" s="310">
        <f t="shared" ca="1" si="0"/>
        <v>44361</v>
      </c>
      <c r="H48" s="311">
        <f>IF('HN TOP UP AUTUMN UPDATE NOV'!T36&gt;0,0,-'HN TOP UP AUTUMN UPDATE NOV'!T36)</f>
        <v>0</v>
      </c>
      <c r="I48" s="205">
        <f t="shared" ca="1" si="1"/>
        <v>44361</v>
      </c>
      <c r="J48" s="126">
        <v>3</v>
      </c>
      <c r="K48" s="126" t="b">
        <v>1</v>
      </c>
      <c r="L48" s="126" t="s">
        <v>4009</v>
      </c>
      <c r="M48" s="126" t="b">
        <v>1</v>
      </c>
      <c r="N48" s="126" t="s">
        <v>3687</v>
      </c>
      <c r="O48" s="309" t="str">
        <f>LEFT('HN TOP UP AUTUMN UPDATE NOV'!D36,16)&amp;"."&amp;'HN TopUpPay'!E48</f>
        <v>Chalgrove Primar.2067.EHCP.I03.2.Jn21</v>
      </c>
      <c r="P48" s="312" t="str">
        <f>'HN TOP UP AUTUMN UPDATE NOV'!BC36</f>
        <v>11432/543965</v>
      </c>
      <c r="Q48" s="126" t="b">
        <v>1</v>
      </c>
      <c r="R48" s="126" t="b">
        <v>1</v>
      </c>
      <c r="S48" s="126" t="b">
        <v>1</v>
      </c>
    </row>
    <row r="49" spans="1:19" hidden="1" x14ac:dyDescent="0.25">
      <c r="A49" s="126" t="s">
        <v>4008</v>
      </c>
      <c r="B49" s="200">
        <v>1</v>
      </c>
      <c r="C49" s="126">
        <v>2</v>
      </c>
      <c r="D49" s="308">
        <f>'HN TOP UP AUTUMN UPDATE NOV'!C37</f>
        <v>400065</v>
      </c>
      <c r="E49" s="126" t="b">
        <v>1</v>
      </c>
      <c r="F49" s="309" t="str">
        <f>RIGHT('HN TOP UP AUTUMN UPDATE NOV'!E37,4)&amp;"."&amp;"TOPUP"&amp;'HN TOP UP AUTUMN UPDATE NOV'!BD37&amp;"."&amp;"I03"&amp;"."&amp;$C$5</f>
        <v>2067.TOPUP2.I03.Ja21</v>
      </c>
      <c r="G49" s="310">
        <f t="shared" ca="1" si="0"/>
        <v>44361</v>
      </c>
      <c r="H49" s="311">
        <f>IF('HN TOP UP AUTUMN UPDATE NOV'!T37&gt;0,0,-'HN TOP UP AUTUMN UPDATE NOV'!T37)</f>
        <v>0</v>
      </c>
      <c r="I49" s="205">
        <f t="shared" ca="1" si="1"/>
        <v>44361</v>
      </c>
      <c r="J49" s="126">
        <v>3</v>
      </c>
      <c r="K49" s="126" t="b">
        <v>1</v>
      </c>
      <c r="L49" s="126" t="s">
        <v>4009</v>
      </c>
      <c r="M49" s="126" t="b">
        <v>1</v>
      </c>
      <c r="N49" s="126" t="s">
        <v>3687</v>
      </c>
      <c r="O49" s="309" t="str">
        <f>LEFT('HN TOP UP AUTUMN UPDATE NOV'!D37,16)&amp;"."&amp;'HN TopUpPay'!E49</f>
        <v>Chalgrove Primar.2010.ARPs.I03.1.Jn21</v>
      </c>
      <c r="P49" s="312" t="str">
        <f>'HN TOP UP AUTUMN UPDATE NOV'!BC37</f>
        <v>11431/543965</v>
      </c>
      <c r="Q49" s="126" t="b">
        <v>1</v>
      </c>
      <c r="R49" s="126" t="b">
        <v>1</v>
      </c>
      <c r="S49" s="126" t="b">
        <v>1</v>
      </c>
    </row>
    <row r="50" spans="1:19" hidden="1" x14ac:dyDescent="0.25">
      <c r="A50" s="126" t="s">
        <v>4008</v>
      </c>
      <c r="B50" s="200">
        <v>1</v>
      </c>
      <c r="C50" s="126">
        <v>2</v>
      </c>
      <c r="D50" s="308">
        <f>'HN TOP UP AUTUMN UPDATE NOV'!C38</f>
        <v>160141</v>
      </c>
      <c r="E50" s="126" t="b">
        <v>1</v>
      </c>
      <c r="F50" s="309" t="str">
        <f>RIGHT('HN TOP UP AUTUMN UPDATE NOV'!E38,4)&amp;"."&amp;"TOPUP"&amp;'HN TOP UP AUTUMN UPDATE NOV'!BD38&amp;"."&amp;"I03"&amp;"."&amp;$C$5</f>
        <v>2010.TOPUP1.I03.Ja21</v>
      </c>
      <c r="G50" s="310">
        <f t="shared" ca="1" si="0"/>
        <v>44361</v>
      </c>
      <c r="H50" s="311">
        <f>IF('HN TOP UP AUTUMN UPDATE NOV'!T38&gt;0,0,-'HN TOP UP AUTUMN UPDATE NOV'!T38)</f>
        <v>0</v>
      </c>
      <c r="I50" s="205">
        <f t="shared" ca="1" si="1"/>
        <v>44361</v>
      </c>
      <c r="J50" s="126">
        <v>3</v>
      </c>
      <c r="K50" s="126" t="b">
        <v>1</v>
      </c>
      <c r="L50" s="126" t="s">
        <v>4009</v>
      </c>
      <c r="M50" s="126" t="b">
        <v>1</v>
      </c>
      <c r="N50" s="126" t="s">
        <v>3687</v>
      </c>
      <c r="O50" s="309" t="str">
        <f>LEFT('HN TOP UP AUTUMN UPDATE NOV'!D38,16)&amp;"."&amp;'HN TopUpPay'!E50</f>
        <v>Child's Hill Aca.2010.EHCP.I03.2.Jn21</v>
      </c>
      <c r="P50" s="312" t="str">
        <f>'HN TOP UP AUTUMN UPDATE NOV'!BC38</f>
        <v>11422/516500</v>
      </c>
      <c r="Q50" s="126" t="b">
        <v>1</v>
      </c>
      <c r="R50" s="126" t="b">
        <v>1</v>
      </c>
      <c r="S50" s="126" t="b">
        <v>1</v>
      </c>
    </row>
    <row r="51" spans="1:19" hidden="1" x14ac:dyDescent="0.25">
      <c r="A51" s="126" t="s">
        <v>4008</v>
      </c>
      <c r="B51" s="200">
        <v>1</v>
      </c>
      <c r="C51" s="126">
        <v>2</v>
      </c>
      <c r="D51" s="308">
        <f>'HN TOP UP AUTUMN UPDATE NOV'!C39</f>
        <v>160141</v>
      </c>
      <c r="E51" s="126" t="b">
        <v>1</v>
      </c>
      <c r="F51" s="309" t="str">
        <f>RIGHT('HN TOP UP AUTUMN UPDATE NOV'!E39,4)&amp;"."&amp;"TOPUP"&amp;'HN TOP UP AUTUMN UPDATE NOV'!BD39&amp;"."&amp;"I03"&amp;"."&amp;$C$5</f>
        <v>2010.TOPUP2.I03.Ja21</v>
      </c>
      <c r="G51" s="310">
        <f t="shared" ca="1" si="0"/>
        <v>44361</v>
      </c>
      <c r="H51" s="311">
        <f>IF('HN TOP UP AUTUMN UPDATE NOV'!T39&gt;0,0,-'HN TOP UP AUTUMN UPDATE NOV'!T39)</f>
        <v>0</v>
      </c>
      <c r="I51" s="205">
        <f t="shared" ca="1" si="1"/>
        <v>44361</v>
      </c>
      <c r="J51" s="126">
        <v>3</v>
      </c>
      <c r="K51" s="126" t="b">
        <v>1</v>
      </c>
      <c r="L51" s="126" t="s">
        <v>4009</v>
      </c>
      <c r="M51" s="126" t="b">
        <v>1</v>
      </c>
      <c r="N51" s="126" t="s">
        <v>3687</v>
      </c>
      <c r="O51" s="309" t="str">
        <f>LEFT('HN TOP UP AUTUMN UPDATE NOV'!D39,16)&amp;"."&amp;'HN TopUpPay'!E51</f>
        <v>Child's Hill Aca.2010.SEN I.I03.3.Jn21</v>
      </c>
      <c r="P51" s="312" t="str">
        <f>'HN TOP UP AUTUMN UPDATE NOV'!BC39</f>
        <v>11443/516500</v>
      </c>
      <c r="Q51" s="126" t="b">
        <v>1</v>
      </c>
      <c r="R51" s="126" t="b">
        <v>1</v>
      </c>
      <c r="S51" s="126" t="b">
        <v>1</v>
      </c>
    </row>
    <row r="52" spans="1:19" hidden="1" x14ac:dyDescent="0.25">
      <c r="A52" s="126" t="s">
        <v>4008</v>
      </c>
      <c r="B52" s="200">
        <v>1</v>
      </c>
      <c r="C52" s="126">
        <v>2</v>
      </c>
      <c r="D52" s="308">
        <f>'HN TOP UP AUTUMN UPDATE NOV'!C40</f>
        <v>160141</v>
      </c>
      <c r="E52" s="126" t="b">
        <v>1</v>
      </c>
      <c r="F52" s="309" t="str">
        <f>RIGHT('HN TOP UP AUTUMN UPDATE NOV'!E40,4)&amp;"."&amp;"TOPUP"&amp;'HN TOP UP AUTUMN UPDATE NOV'!BD40&amp;"."&amp;"I03"&amp;"."&amp;$C$5</f>
        <v>2010.TOPUP3.I03.Ja21</v>
      </c>
      <c r="G52" s="310">
        <f t="shared" ca="1" si="0"/>
        <v>44361</v>
      </c>
      <c r="H52" s="311">
        <f>IF('HN TOP UP AUTUMN UPDATE NOV'!T40&gt;0,0,-'HN TOP UP AUTUMN UPDATE NOV'!T40)</f>
        <v>0</v>
      </c>
      <c r="I52" s="205">
        <f t="shared" ca="1" si="1"/>
        <v>44361</v>
      </c>
      <c r="J52" s="126">
        <v>3</v>
      </c>
      <c r="K52" s="126" t="b">
        <v>1</v>
      </c>
      <c r="L52" s="126" t="s">
        <v>4009</v>
      </c>
      <c r="M52" s="126" t="b">
        <v>1</v>
      </c>
      <c r="N52" s="126" t="s">
        <v>3687</v>
      </c>
      <c r="O52" s="309" t="str">
        <f>LEFT('HN TOP UP AUTUMN UPDATE NOV'!D40,16)&amp;"."&amp;'HN TopUpPay'!E52</f>
        <v>Child's Hill Aca.3302.EHCP.I03.1.Jn21</v>
      </c>
      <c r="P52" s="312" t="str">
        <f>'HN TOP UP AUTUMN UPDATE NOV'!BC40</f>
        <v>10265/516500</v>
      </c>
      <c r="Q52" s="126" t="b">
        <v>1</v>
      </c>
      <c r="R52" s="126" t="b">
        <v>1</v>
      </c>
      <c r="S52" s="126" t="b">
        <v>1</v>
      </c>
    </row>
    <row r="53" spans="1:19" hidden="1" x14ac:dyDescent="0.25">
      <c r="A53" s="126" t="s">
        <v>4008</v>
      </c>
      <c r="B53" s="200">
        <v>1</v>
      </c>
      <c r="C53" s="126">
        <v>2</v>
      </c>
      <c r="D53" s="308">
        <f>'HN TOP UP AUTUMN UPDATE NOV'!C41</f>
        <v>400039</v>
      </c>
      <c r="E53" s="126" t="b">
        <v>1</v>
      </c>
      <c r="F53" s="309" t="str">
        <f>RIGHT('HN TOP UP AUTUMN UPDATE NOV'!E41,4)&amp;"."&amp;"TOPUP"&amp;'HN TOP UP AUTUMN UPDATE NOV'!BD41&amp;"."&amp;"I03"&amp;"."&amp;$C$5</f>
        <v>3302.TOPUP1.I03.Ja21</v>
      </c>
      <c r="G53" s="310">
        <f t="shared" ca="1" si="0"/>
        <v>44361</v>
      </c>
      <c r="H53" s="311">
        <f>IF('HN TOP UP AUTUMN UPDATE NOV'!T41&gt;0,0,-'HN TOP UP AUTUMN UPDATE NOV'!T41)</f>
        <v>0</v>
      </c>
      <c r="I53" s="205">
        <f t="shared" ca="1" si="1"/>
        <v>44361</v>
      </c>
      <c r="J53" s="126">
        <v>3</v>
      </c>
      <c r="K53" s="126" t="b">
        <v>1</v>
      </c>
      <c r="L53" s="126" t="s">
        <v>4009</v>
      </c>
      <c r="M53" s="126" t="b">
        <v>1</v>
      </c>
      <c r="N53" s="126" t="s">
        <v>3687</v>
      </c>
      <c r="O53" s="309" t="str">
        <f>LEFT('HN TOP UP AUTUMN UPDATE NOV'!D41,16)&amp;"."&amp;'HN TopUpPay'!E53</f>
        <v>Christ Church CE.4211.EHCP.I03.1.Jn21</v>
      </c>
      <c r="P53" s="312" t="str">
        <f>'HN TOP UP AUTUMN UPDATE NOV'!BC41</f>
        <v>11431/543965</v>
      </c>
      <c r="Q53" s="126" t="b">
        <v>1</v>
      </c>
      <c r="R53" s="126" t="b">
        <v>1</v>
      </c>
      <c r="S53" s="126" t="b">
        <v>1</v>
      </c>
    </row>
    <row r="54" spans="1:19" hidden="1" x14ac:dyDescent="0.25">
      <c r="A54" s="126" t="s">
        <v>4008</v>
      </c>
      <c r="B54" s="200">
        <v>1</v>
      </c>
      <c r="C54" s="126">
        <v>2</v>
      </c>
      <c r="D54" s="308">
        <f>'HN TOP UP AUTUMN UPDATE NOV'!C42</f>
        <v>400039</v>
      </c>
      <c r="E54" s="126" t="b">
        <v>1</v>
      </c>
      <c r="F54" s="309" t="str">
        <f>RIGHT('HN TOP UP AUTUMN UPDATE NOV'!E42,4)&amp;"."&amp;"TOPUP"&amp;'HN TOP UP AUTUMN UPDATE NOV'!BD42&amp;"."&amp;"I03"&amp;"."&amp;$C$5</f>
        <v>3302.TOPUP2.I03.Ja21</v>
      </c>
      <c r="G54" s="310">
        <f t="shared" ca="1" si="0"/>
        <v>44361</v>
      </c>
      <c r="H54" s="311">
        <f>IF('HN TOP UP AUTUMN UPDATE NOV'!T42&gt;0,0,-'HN TOP UP AUTUMN UPDATE NOV'!T42)</f>
        <v>0</v>
      </c>
      <c r="I54" s="205">
        <f t="shared" ca="1" si="1"/>
        <v>44361</v>
      </c>
      <c r="J54" s="126">
        <v>3</v>
      </c>
      <c r="K54" s="126" t="b">
        <v>1</v>
      </c>
      <c r="L54" s="126" t="s">
        <v>4009</v>
      </c>
      <c r="M54" s="126" t="b">
        <v>1</v>
      </c>
      <c r="N54" s="126" t="s">
        <v>3687</v>
      </c>
      <c r="O54" s="309" t="str">
        <f>LEFT('HN TOP UP AUTUMN UPDATE NOV'!D42,16)&amp;"."&amp;'HN TopUpPay'!E54</f>
        <v>Christ Church CE.2011.EHCP.I03.1.Jn21</v>
      </c>
      <c r="P54" s="312" t="str">
        <f>'HN TOP UP AUTUMN UPDATE NOV'!BC42</f>
        <v>11436/543965</v>
      </c>
      <c r="Q54" s="126" t="b">
        <v>1</v>
      </c>
      <c r="R54" s="126" t="b">
        <v>1</v>
      </c>
      <c r="S54" s="126" t="b">
        <v>1</v>
      </c>
    </row>
    <row r="55" spans="1:19" hidden="1" x14ac:dyDescent="0.25">
      <c r="A55" s="126" t="s">
        <v>4008</v>
      </c>
      <c r="B55" s="200">
        <v>1</v>
      </c>
      <c r="C55" s="126">
        <v>2</v>
      </c>
      <c r="D55" s="308">
        <f>'HN TOP UP AUTUMN UPDATE NOV'!C43</f>
        <v>144389</v>
      </c>
      <c r="E55" s="126" t="b">
        <v>1</v>
      </c>
      <c r="F55" s="309" t="str">
        <f>RIGHT('HN TOP UP AUTUMN UPDATE NOV'!E43,4)&amp;"."&amp;"TOPUP"&amp;'HN TOP UP AUTUMN UPDATE NOV'!BD43&amp;"."&amp;"I03"&amp;"."&amp;$C$5</f>
        <v>4211.TOPUP1.I03.Ja21</v>
      </c>
      <c r="G55" s="310">
        <f t="shared" ca="1" si="0"/>
        <v>44361</v>
      </c>
      <c r="H55" s="311">
        <f>IF('HN TOP UP AUTUMN UPDATE NOV'!T43&gt;0,0,-'HN TOP UP AUTUMN UPDATE NOV'!T43)</f>
        <v>0</v>
      </c>
      <c r="I55" s="205">
        <f t="shared" ca="1" si="1"/>
        <v>44361</v>
      </c>
      <c r="J55" s="126">
        <v>3</v>
      </c>
      <c r="K55" s="126" t="b">
        <v>1</v>
      </c>
      <c r="L55" s="126" t="s">
        <v>4009</v>
      </c>
      <c r="M55" s="126" t="b">
        <v>1</v>
      </c>
      <c r="N55" s="126" t="s">
        <v>3687</v>
      </c>
      <c r="O55" s="309" t="str">
        <f>LEFT('HN TOP UP AUTUMN UPDATE NOV'!D43,16)&amp;"."&amp;'HN TopUpPay'!E55</f>
        <v>Christ's College.3522.ARPs.I03.1.Jn21</v>
      </c>
      <c r="P55" s="312" t="str">
        <f>'HN TOP UP AUTUMN UPDATE NOV'!BC43</f>
        <v>11442/516500</v>
      </c>
      <c r="Q55" s="126" t="b">
        <v>1</v>
      </c>
      <c r="R55" s="126" t="b">
        <v>1</v>
      </c>
      <c r="S55" s="126" t="b">
        <v>1</v>
      </c>
    </row>
    <row r="56" spans="1:19" hidden="1" x14ac:dyDescent="0.25">
      <c r="A56" s="126" t="s">
        <v>4008</v>
      </c>
      <c r="B56" s="200">
        <v>1</v>
      </c>
      <c r="C56" s="126">
        <v>2</v>
      </c>
      <c r="D56" s="308">
        <f>'HN TOP UP AUTUMN UPDATE NOV'!C44</f>
        <v>400020</v>
      </c>
      <c r="E56" s="126" t="b">
        <v>1</v>
      </c>
      <c r="F56" s="309" t="str">
        <f>RIGHT('HN TOP UP AUTUMN UPDATE NOV'!E44,4)&amp;"."&amp;"TOPUP"&amp;'HN TOP UP AUTUMN UPDATE NOV'!BD44&amp;"."&amp;"I03"&amp;"."&amp;$C$5</f>
        <v>2011.TOPUP1.I03.Ja21</v>
      </c>
      <c r="G56" s="310">
        <f t="shared" ca="1" si="0"/>
        <v>44361</v>
      </c>
      <c r="H56" s="311">
        <f>IF('HN TOP UP AUTUMN UPDATE NOV'!T44&gt;0,0,-'HN TOP UP AUTUMN UPDATE NOV'!T44)</f>
        <v>0</v>
      </c>
      <c r="I56" s="205">
        <f t="shared" ca="1" si="1"/>
        <v>44361</v>
      </c>
      <c r="J56" s="126">
        <v>3</v>
      </c>
      <c r="K56" s="126" t="b">
        <v>1</v>
      </c>
      <c r="L56" s="126" t="s">
        <v>4009</v>
      </c>
      <c r="M56" s="126" t="b">
        <v>1</v>
      </c>
      <c r="N56" s="126" t="s">
        <v>3687</v>
      </c>
      <c r="O56" s="309" t="str">
        <f>LEFT('HN TOP UP AUTUMN UPDATE NOV'!D44,16)&amp;"."&amp;'HN TopUpPay'!E56</f>
        <v>Church Hill Prim.3522.EHCP.I03.2.Jn21</v>
      </c>
      <c r="P56" s="312" t="str">
        <f>'HN TOP UP AUTUMN UPDATE NOV'!BC44</f>
        <v>11431/543965</v>
      </c>
      <c r="Q56" s="126" t="b">
        <v>1</v>
      </c>
      <c r="R56" s="126" t="b">
        <v>1</v>
      </c>
      <c r="S56" s="126" t="b">
        <v>1</v>
      </c>
    </row>
    <row r="57" spans="1:19" hidden="1" x14ac:dyDescent="0.25">
      <c r="A57" s="126" t="s">
        <v>4008</v>
      </c>
      <c r="B57" s="200">
        <v>1</v>
      </c>
      <c r="C57" s="126">
        <v>2</v>
      </c>
      <c r="D57" s="308">
        <f>'HN TOP UP AUTUMN UPDATE NOV'!C45</f>
        <v>156151</v>
      </c>
      <c r="E57" s="126" t="b">
        <v>1</v>
      </c>
      <c r="F57" s="309" t="str">
        <f>RIGHT('HN TOP UP AUTUMN UPDATE NOV'!E45,4)&amp;"."&amp;"TOPUP"&amp;'HN TOP UP AUTUMN UPDATE NOV'!BD45&amp;"."&amp;"I03"&amp;"."&amp;$C$5</f>
        <v>3522.TOPUP1.I03.Ja21</v>
      </c>
      <c r="G57" s="310">
        <f t="shared" ca="1" si="0"/>
        <v>44361</v>
      </c>
      <c r="H57" s="311">
        <f>IF('HN TOP UP AUTUMN UPDATE NOV'!T45&gt;0,0,-'HN TOP UP AUTUMN UPDATE NOV'!T45)</f>
        <v>0</v>
      </c>
      <c r="I57" s="205">
        <f t="shared" ca="1" si="1"/>
        <v>44361</v>
      </c>
      <c r="J57" s="126">
        <v>3</v>
      </c>
      <c r="K57" s="126" t="b">
        <v>1</v>
      </c>
      <c r="L57" s="126" t="s">
        <v>4009</v>
      </c>
      <c r="M57" s="126" t="b">
        <v>1</v>
      </c>
      <c r="N57" s="126" t="s">
        <v>3687</v>
      </c>
      <c r="O57" s="309" t="str">
        <f>LEFT('HN TOP UP AUTUMN UPDATE NOV'!D45,16)&amp;"."&amp;'HN TopUpPay'!E57</f>
        <v>Claremont Academ.2014.ARPs.I03.1.Jn21</v>
      </c>
      <c r="P57" s="312" t="str">
        <f>'HN TOP UP AUTUMN UPDATE NOV'!BC45</f>
        <v>11422/516500</v>
      </c>
      <c r="Q57" s="126" t="b">
        <v>1</v>
      </c>
      <c r="R57" s="126" t="b">
        <v>1</v>
      </c>
      <c r="S57" s="126" t="b">
        <v>1</v>
      </c>
    </row>
    <row r="58" spans="1:19" hidden="1" x14ac:dyDescent="0.25">
      <c r="A58" s="126" t="s">
        <v>4008</v>
      </c>
      <c r="B58" s="200">
        <v>1</v>
      </c>
      <c r="C58" s="126">
        <v>2</v>
      </c>
      <c r="D58" s="308">
        <f>'HN TOP UP AUTUMN UPDATE NOV'!C46</f>
        <v>156151</v>
      </c>
      <c r="E58" s="126" t="b">
        <v>1</v>
      </c>
      <c r="F58" s="309" t="str">
        <f>RIGHT('HN TOP UP AUTUMN UPDATE NOV'!E46,4)&amp;"."&amp;"TOPUP"&amp;'HN TOP UP AUTUMN UPDATE NOV'!BD46&amp;"."&amp;"I03"&amp;"."&amp;$C$5</f>
        <v>3522.TOPUP2.I03.Ja21</v>
      </c>
      <c r="G58" s="310">
        <f t="shared" ca="1" si="0"/>
        <v>44361</v>
      </c>
      <c r="H58" s="311">
        <f>IF('HN TOP UP AUTUMN UPDATE NOV'!T46&gt;0,0,-'HN TOP UP AUTUMN UPDATE NOV'!T46)</f>
        <v>0</v>
      </c>
      <c r="I58" s="205">
        <f t="shared" ca="1" si="1"/>
        <v>44361</v>
      </c>
      <c r="J58" s="126">
        <v>3</v>
      </c>
      <c r="K58" s="126" t="b">
        <v>1</v>
      </c>
      <c r="L58" s="126" t="s">
        <v>4009</v>
      </c>
      <c r="M58" s="126" t="b">
        <v>1</v>
      </c>
      <c r="N58" s="126" t="s">
        <v>3687</v>
      </c>
      <c r="O58" s="309" t="str">
        <f>LEFT('HN TOP UP AUTUMN UPDATE NOV'!D46,16)&amp;"."&amp;'HN TopUpPay'!E58</f>
        <v>Claremont Academ.2014.EHCP.I03.2.Jn21</v>
      </c>
      <c r="P58" s="312" t="str">
        <f>'HN TOP UP AUTUMN UPDATE NOV'!BC46</f>
        <v>11443/516500</v>
      </c>
      <c r="Q58" s="126" t="b">
        <v>1</v>
      </c>
      <c r="R58" s="126" t="b">
        <v>1</v>
      </c>
      <c r="S58" s="126" t="b">
        <v>1</v>
      </c>
    </row>
    <row r="59" spans="1:19" hidden="1" x14ac:dyDescent="0.25">
      <c r="A59" s="126" t="s">
        <v>4008</v>
      </c>
      <c r="B59" s="200">
        <v>1</v>
      </c>
      <c r="C59" s="126">
        <v>2</v>
      </c>
      <c r="D59" s="308">
        <f>'HN TOP UP AUTUMN UPDATE NOV'!C47</f>
        <v>156151</v>
      </c>
      <c r="E59" s="126" t="b">
        <v>1</v>
      </c>
      <c r="F59" s="309" t="str">
        <f>RIGHT('HN TOP UP AUTUMN UPDATE NOV'!E47,4)&amp;"."&amp;"TOPUP"&amp;'HN TOP UP AUTUMN UPDATE NOV'!BD47&amp;"."&amp;"I03"&amp;"."&amp;$C$5</f>
        <v>3522.TOPUP3.I03.Ja21</v>
      </c>
      <c r="G59" s="310">
        <f t="shared" ca="1" si="0"/>
        <v>44361</v>
      </c>
      <c r="H59" s="311">
        <f>IF('HN TOP UP AUTUMN UPDATE NOV'!T47&gt;0,0,-'HN TOP UP AUTUMN UPDATE NOV'!T47)</f>
        <v>0</v>
      </c>
      <c r="I59" s="205">
        <f t="shared" ca="1" si="1"/>
        <v>44361</v>
      </c>
      <c r="J59" s="126">
        <v>3</v>
      </c>
      <c r="K59" s="126" t="b">
        <v>1</v>
      </c>
      <c r="L59" s="126" t="s">
        <v>4009</v>
      </c>
      <c r="M59" s="126" t="b">
        <v>1</v>
      </c>
      <c r="N59" s="126" t="s">
        <v>3687</v>
      </c>
      <c r="O59" s="309" t="str">
        <f>LEFT('HN TOP UP AUTUMN UPDATE NOV'!D47,16)&amp;"."&amp;'HN TopUpPay'!E59</f>
        <v>Claremont Academ.4215.EHCP.I03.1.Jn21</v>
      </c>
      <c r="P59" s="312" t="str">
        <f>'HN TOP UP AUTUMN UPDATE NOV'!BC47</f>
        <v>10265/516500</v>
      </c>
      <c r="Q59" s="126" t="b">
        <v>1</v>
      </c>
      <c r="R59" s="126" t="b">
        <v>1</v>
      </c>
      <c r="S59" s="126" t="b">
        <v>1</v>
      </c>
    </row>
    <row r="60" spans="1:19" hidden="1" x14ac:dyDescent="0.25">
      <c r="A60" s="126" t="s">
        <v>4008</v>
      </c>
      <c r="B60" s="200">
        <v>1</v>
      </c>
      <c r="C60" s="126">
        <v>2</v>
      </c>
      <c r="D60" s="308">
        <f>'HN TOP UP AUTUMN UPDATE NOV'!C48</f>
        <v>400050</v>
      </c>
      <c r="E60" s="126" t="b">
        <v>1</v>
      </c>
      <c r="F60" s="309" t="str">
        <f>RIGHT('HN TOP UP AUTUMN UPDATE NOV'!E48,4)&amp;"."&amp;"TOPUP"&amp;'HN TOP UP AUTUMN UPDATE NOV'!BD48&amp;"."&amp;"I03"&amp;"."&amp;$C$5</f>
        <v>2014.TOPUP1.I03.Ja21</v>
      </c>
      <c r="G60" s="310">
        <f t="shared" ca="1" si="0"/>
        <v>44361</v>
      </c>
      <c r="H60" s="311">
        <f>IF('HN TOP UP AUTUMN UPDATE NOV'!T48&gt;0,0,-'HN TOP UP AUTUMN UPDATE NOV'!T48)</f>
        <v>0</v>
      </c>
      <c r="I60" s="205">
        <f t="shared" ca="1" si="1"/>
        <v>44361</v>
      </c>
      <c r="J60" s="126">
        <v>3</v>
      </c>
      <c r="K60" s="126" t="b">
        <v>1</v>
      </c>
      <c r="L60" s="126" t="s">
        <v>4009</v>
      </c>
      <c r="M60" s="126" t="b">
        <v>1</v>
      </c>
      <c r="N60" s="126" t="s">
        <v>3687</v>
      </c>
      <c r="O60" s="309" t="str">
        <f>LEFT('HN TOP UP AUTUMN UPDATE NOV'!D48,16)&amp;"."&amp;'HN TopUpPay'!E60</f>
        <v>Colindale School.2015.ARPs.I03.1.Jn21</v>
      </c>
      <c r="P60" s="312" t="str">
        <f>'HN TOP UP AUTUMN UPDATE NOV'!BC48</f>
        <v>11432/543965</v>
      </c>
      <c r="Q60" s="126" t="b">
        <v>1</v>
      </c>
      <c r="R60" s="126" t="b">
        <v>1</v>
      </c>
      <c r="S60" s="126" t="b">
        <v>1</v>
      </c>
    </row>
    <row r="61" spans="1:19" hidden="1" x14ac:dyDescent="0.25">
      <c r="A61" s="126" t="s">
        <v>4008</v>
      </c>
      <c r="B61" s="200">
        <v>1</v>
      </c>
      <c r="C61" s="126">
        <v>2</v>
      </c>
      <c r="D61" s="308">
        <f>'HN TOP UP AUTUMN UPDATE NOV'!C49</f>
        <v>400050</v>
      </c>
      <c r="E61" s="126" t="b">
        <v>1</v>
      </c>
      <c r="F61" s="309" t="str">
        <f>RIGHT('HN TOP UP AUTUMN UPDATE NOV'!E49,4)&amp;"."&amp;"TOPUP"&amp;'HN TOP UP AUTUMN UPDATE NOV'!BD49&amp;"."&amp;"I03"&amp;"."&amp;$C$5</f>
        <v>2014.TOPUP2.I03.Ja21</v>
      </c>
      <c r="G61" s="310">
        <f t="shared" ca="1" si="0"/>
        <v>44361</v>
      </c>
      <c r="H61" s="311">
        <f>IF('HN TOP UP AUTUMN UPDATE NOV'!T49&gt;0,0,-'HN TOP UP AUTUMN UPDATE NOV'!T49)</f>
        <v>0</v>
      </c>
      <c r="I61" s="205">
        <f t="shared" ca="1" si="1"/>
        <v>44361</v>
      </c>
      <c r="J61" s="126">
        <v>3</v>
      </c>
      <c r="K61" s="126" t="b">
        <v>1</v>
      </c>
      <c r="L61" s="126" t="s">
        <v>4009</v>
      </c>
      <c r="M61" s="126" t="b">
        <v>1</v>
      </c>
      <c r="N61" s="126" t="s">
        <v>3687</v>
      </c>
      <c r="O61" s="309" t="str">
        <f>LEFT('HN TOP UP AUTUMN UPDATE NOV'!D49,16)&amp;"."&amp;'HN TopUpPay'!E61</f>
        <v>Colindale School.2015.EHCP.I03.2.Jn21</v>
      </c>
      <c r="P61" s="312" t="str">
        <f>'HN TOP UP AUTUMN UPDATE NOV'!BC49</f>
        <v>11431/543965</v>
      </c>
      <c r="Q61" s="126" t="b">
        <v>1</v>
      </c>
      <c r="R61" s="126" t="b">
        <v>1</v>
      </c>
      <c r="S61" s="126" t="b">
        <v>1</v>
      </c>
    </row>
    <row r="62" spans="1:19" hidden="1" x14ac:dyDescent="0.25">
      <c r="A62" s="126" t="s">
        <v>4008</v>
      </c>
      <c r="B62" s="200">
        <v>1</v>
      </c>
      <c r="C62" s="126">
        <v>2</v>
      </c>
      <c r="D62" s="308">
        <f>'HN TOP UP AUTUMN UPDATE NOV'!C50</f>
        <v>400050</v>
      </c>
      <c r="E62" s="126" t="b">
        <v>1</v>
      </c>
      <c r="F62" s="309" t="str">
        <f>RIGHT('HN TOP UP AUTUMN UPDATE NOV'!E50,4)&amp;"."&amp;"TOPUP"&amp;'HN TOP UP AUTUMN UPDATE NOV'!BD50&amp;"."&amp;"I03"&amp;"."&amp;$C$5</f>
        <v>2014.TOPUP3.I03.Ja21</v>
      </c>
      <c r="G62" s="310">
        <f t="shared" ca="1" si="0"/>
        <v>44361</v>
      </c>
      <c r="H62" s="311">
        <f>IF('HN TOP UP AUTUMN UPDATE NOV'!T50&gt;0,0,-'HN TOP UP AUTUMN UPDATE NOV'!T50)</f>
        <v>0</v>
      </c>
      <c r="I62" s="205">
        <f t="shared" ca="1" si="1"/>
        <v>44361</v>
      </c>
      <c r="J62" s="126">
        <v>3</v>
      </c>
      <c r="K62" s="126" t="b">
        <v>1</v>
      </c>
      <c r="L62" s="126" t="s">
        <v>4009</v>
      </c>
      <c r="M62" s="126" t="b">
        <v>1</v>
      </c>
      <c r="N62" s="126" t="s">
        <v>3687</v>
      </c>
      <c r="O62" s="309" t="str">
        <f>LEFT('HN TOP UP AUTUMN UPDATE NOV'!D50,16)&amp;"."&amp;'HN TopUpPay'!E62</f>
        <v>Colindale School.2015.EHCP.I03.3.Jn21</v>
      </c>
      <c r="P62" s="312" t="str">
        <f>'HN TOP UP AUTUMN UPDATE NOV'!BC50</f>
        <v>10265/543965</v>
      </c>
      <c r="Q62" s="126" t="b">
        <v>1</v>
      </c>
      <c r="R62" s="126" t="b">
        <v>1</v>
      </c>
      <c r="S62" s="126" t="b">
        <v>1</v>
      </c>
    </row>
    <row r="63" spans="1:19" hidden="1" x14ac:dyDescent="0.25">
      <c r="A63" s="126" t="s">
        <v>4008</v>
      </c>
      <c r="B63" s="200">
        <v>1</v>
      </c>
      <c r="C63" s="126">
        <v>2</v>
      </c>
      <c r="D63" s="308">
        <f>'HN TOP UP AUTUMN UPDATE NOV'!C51</f>
        <v>140894</v>
      </c>
      <c r="E63" s="126" t="b">
        <v>1</v>
      </c>
      <c r="F63" s="309" t="str">
        <f>RIGHT('HN TOP UP AUTUMN UPDATE NOV'!E51,4)&amp;"."&amp;"TOPUP"&amp;'HN TOP UP AUTUMN UPDATE NOV'!BD51&amp;"."&amp;"I03"&amp;"."&amp;$C$5</f>
        <v>4215.TOPUP1.I03.Ja21</v>
      </c>
      <c r="G63" s="310">
        <f t="shared" ca="1" si="0"/>
        <v>44361</v>
      </c>
      <c r="H63" s="311">
        <f>IF('HN TOP UP AUTUMN UPDATE NOV'!T51&gt;0,0,-'HN TOP UP AUTUMN UPDATE NOV'!T51)</f>
        <v>0</v>
      </c>
      <c r="I63" s="205">
        <f t="shared" ca="1" si="1"/>
        <v>44361</v>
      </c>
      <c r="J63" s="126">
        <v>3</v>
      </c>
      <c r="K63" s="126" t="b">
        <v>1</v>
      </c>
      <c r="L63" s="126" t="s">
        <v>4009</v>
      </c>
      <c r="M63" s="126" t="b">
        <v>1</v>
      </c>
      <c r="N63" s="126" t="s">
        <v>3687</v>
      </c>
      <c r="O63" s="309" t="str">
        <f>LEFT('HN TOP UP AUTUMN UPDATE NOV'!D51,16)&amp;"."&amp;'HN TopUpPay'!E63</f>
        <v>Compton School.4210.EHCP.I03.1.Jn21</v>
      </c>
      <c r="P63" s="312" t="str">
        <f>'HN TOP UP AUTUMN UPDATE NOV'!BC51</f>
        <v>11442/516500</v>
      </c>
      <c r="Q63" s="126" t="b">
        <v>1</v>
      </c>
      <c r="R63" s="126" t="b">
        <v>1</v>
      </c>
      <c r="S63" s="126" t="b">
        <v>1</v>
      </c>
    </row>
    <row r="64" spans="1:19" hidden="1" x14ac:dyDescent="0.25">
      <c r="A64" s="126" t="s">
        <v>4008</v>
      </c>
      <c r="B64" s="200">
        <v>1</v>
      </c>
      <c r="C64" s="126">
        <v>2</v>
      </c>
      <c r="D64" s="308">
        <f>'HN TOP UP AUTUMN UPDATE NOV'!C52</f>
        <v>400059</v>
      </c>
      <c r="E64" s="126" t="b">
        <v>1</v>
      </c>
      <c r="F64" s="309" t="str">
        <f>RIGHT('HN TOP UP AUTUMN UPDATE NOV'!E52,4)&amp;"."&amp;"TOPUP"&amp;'HN TOP UP AUTUMN UPDATE NOV'!BD52&amp;"."&amp;"I03"&amp;"."&amp;$C$5</f>
        <v>2015.TOPUP1.I03.Ja21</v>
      </c>
      <c r="G64" s="310">
        <f t="shared" ca="1" si="0"/>
        <v>44361</v>
      </c>
      <c r="H64" s="311">
        <f>IF('HN TOP UP AUTUMN UPDATE NOV'!T52&gt;0,0,-'HN TOP UP AUTUMN UPDATE NOV'!T52)</f>
        <v>0</v>
      </c>
      <c r="I64" s="205">
        <f t="shared" ca="1" si="1"/>
        <v>44361</v>
      </c>
      <c r="J64" s="126">
        <v>3</v>
      </c>
      <c r="K64" s="126" t="b">
        <v>1</v>
      </c>
      <c r="L64" s="126" t="s">
        <v>4009</v>
      </c>
      <c r="M64" s="126" t="b">
        <v>1</v>
      </c>
      <c r="N64" s="126" t="s">
        <v>3687</v>
      </c>
      <c r="O64" s="309" t="str">
        <f>LEFT('HN TOP UP AUTUMN UPDATE NOV'!D52,16)&amp;"."&amp;'HN TopUpPay'!E64</f>
        <v>Coppetts Wood.2016.EHCP.I03.1.Jn21</v>
      </c>
      <c r="P64" s="312" t="str">
        <f>'HN TOP UP AUTUMN UPDATE NOV'!BC52</f>
        <v>11432/543965</v>
      </c>
      <c r="Q64" s="126" t="b">
        <v>1</v>
      </c>
      <c r="R64" s="126" t="b">
        <v>1</v>
      </c>
      <c r="S64" s="126" t="b">
        <v>1</v>
      </c>
    </row>
    <row r="65" spans="1:19" hidden="1" x14ac:dyDescent="0.25">
      <c r="A65" s="126" t="s">
        <v>4008</v>
      </c>
      <c r="B65" s="200">
        <v>1</v>
      </c>
      <c r="C65" s="126">
        <v>2</v>
      </c>
      <c r="D65" s="308">
        <f>'HN TOP UP AUTUMN UPDATE NOV'!C53</f>
        <v>400059</v>
      </c>
      <c r="E65" s="126" t="b">
        <v>1</v>
      </c>
      <c r="F65" s="309" t="str">
        <f>RIGHT('HN TOP UP AUTUMN UPDATE NOV'!E53,4)&amp;"."&amp;"TOPUP"&amp;'HN TOP UP AUTUMN UPDATE NOV'!BD53&amp;"."&amp;"I03"&amp;"."&amp;$C$5</f>
        <v>2015.TOPUP2.I03.Ja21</v>
      </c>
      <c r="G65" s="310">
        <f t="shared" ca="1" si="0"/>
        <v>44361</v>
      </c>
      <c r="H65" s="311">
        <f>IF('HN TOP UP AUTUMN UPDATE NOV'!T53&gt;0,0,-'HN TOP UP AUTUMN UPDATE NOV'!T53)</f>
        <v>0</v>
      </c>
      <c r="I65" s="205">
        <f t="shared" ca="1" si="1"/>
        <v>44361</v>
      </c>
      <c r="J65" s="126">
        <v>3</v>
      </c>
      <c r="K65" s="126" t="b">
        <v>1</v>
      </c>
      <c r="L65" s="126" t="s">
        <v>4009</v>
      </c>
      <c r="M65" s="126" t="b">
        <v>1</v>
      </c>
      <c r="N65" s="126" t="s">
        <v>3687</v>
      </c>
      <c r="O65" s="309" t="str">
        <f>LEFT('HN TOP UP AUTUMN UPDATE NOV'!D53,16)&amp;"."&amp;'HN TopUpPay'!E65</f>
        <v>Coppetts Wood.2017.EHCP.I03.1.Jn21</v>
      </c>
      <c r="P65" s="312" t="str">
        <f>'HN TOP UP AUTUMN UPDATE NOV'!BC53</f>
        <v>11431/543965</v>
      </c>
      <c r="Q65" s="126" t="b">
        <v>1</v>
      </c>
      <c r="R65" s="126" t="b">
        <v>1</v>
      </c>
      <c r="S65" s="126" t="b">
        <v>1</v>
      </c>
    </row>
    <row r="66" spans="1:19" hidden="1" x14ac:dyDescent="0.25">
      <c r="A66" s="126" t="s">
        <v>4008</v>
      </c>
      <c r="B66" s="200">
        <v>1</v>
      </c>
      <c r="C66" s="126">
        <v>2</v>
      </c>
      <c r="D66" s="308">
        <f>'HN TOP UP AUTUMN UPDATE NOV'!C54</f>
        <v>400059</v>
      </c>
      <c r="E66" s="126" t="b">
        <v>1</v>
      </c>
      <c r="F66" s="309" t="str">
        <f>RIGHT('HN TOP UP AUTUMN UPDATE NOV'!E54,4)&amp;"."&amp;"TOPUP"&amp;'HN TOP UP AUTUMN UPDATE NOV'!BD54&amp;"."&amp;"I03"&amp;"."&amp;$C$5</f>
        <v>2015.TOPUP3.I03.Ja21</v>
      </c>
      <c r="G66" s="310">
        <f t="shared" ca="1" si="0"/>
        <v>44361</v>
      </c>
      <c r="H66" s="311">
        <f>IF('HN TOP UP AUTUMN UPDATE NOV'!T54&gt;0,0,-'HN TOP UP AUTUMN UPDATE NOV'!T54)</f>
        <v>0</v>
      </c>
      <c r="I66" s="205">
        <f t="shared" ca="1" si="1"/>
        <v>44361</v>
      </c>
      <c r="J66" s="126">
        <v>3</v>
      </c>
      <c r="K66" s="126" t="b">
        <v>1</v>
      </c>
      <c r="L66" s="126" t="s">
        <v>4009</v>
      </c>
      <c r="M66" s="126" t="b">
        <v>1</v>
      </c>
      <c r="N66" s="126" t="s">
        <v>3687</v>
      </c>
      <c r="O66" s="309" t="str">
        <f>LEFT('HN TOP UP AUTUMN UPDATE NOV'!D54,16)&amp;"."&amp;'HN TopUpPay'!E66</f>
        <v>Coppetts Wood.2073.EHCP.I03.1.Jn21</v>
      </c>
      <c r="P66" s="312" t="str">
        <f>'HN TOP UP AUTUMN UPDATE NOV'!BC54</f>
        <v>10265/543965</v>
      </c>
      <c r="Q66" s="126" t="b">
        <v>1</v>
      </c>
      <c r="R66" s="126" t="b">
        <v>1</v>
      </c>
      <c r="S66" s="126" t="b">
        <v>1</v>
      </c>
    </row>
    <row r="67" spans="1:19" hidden="1" x14ac:dyDescent="0.25">
      <c r="A67" s="126" t="s">
        <v>4008</v>
      </c>
      <c r="B67" s="200">
        <v>1</v>
      </c>
      <c r="C67" s="126">
        <v>2</v>
      </c>
      <c r="D67" s="308">
        <f>'HN TOP UP AUTUMN UPDATE NOV'!C55</f>
        <v>148020</v>
      </c>
      <c r="E67" s="126" t="b">
        <v>1</v>
      </c>
      <c r="F67" s="309" t="str">
        <f>RIGHT('HN TOP UP AUTUMN UPDATE NOV'!E55,4)&amp;"."&amp;"TOPUP"&amp;'HN TOP UP AUTUMN UPDATE NOV'!BD55&amp;"."&amp;"I03"&amp;"."&amp;$C$5</f>
        <v>4210.TOPUP1.I03.Ja21</v>
      </c>
      <c r="G67" s="310">
        <f t="shared" ca="1" si="0"/>
        <v>44361</v>
      </c>
      <c r="H67" s="311">
        <f>IF('HN TOP UP AUTUMN UPDATE NOV'!T55&gt;0,0,-'HN TOP UP AUTUMN UPDATE NOV'!T55)</f>
        <v>0</v>
      </c>
      <c r="I67" s="205">
        <f t="shared" ca="1" si="1"/>
        <v>44361</v>
      </c>
      <c r="J67" s="126">
        <v>3</v>
      </c>
      <c r="K67" s="126" t="b">
        <v>1</v>
      </c>
      <c r="L67" s="126" t="s">
        <v>4009</v>
      </c>
      <c r="M67" s="126" t="b">
        <v>1</v>
      </c>
      <c r="N67" s="126" t="s">
        <v>3687</v>
      </c>
      <c r="O67" s="309" t="str">
        <f>LEFT('HN TOP UP AUTUMN UPDATE NOV'!D55,16)&amp;"."&amp;'HN TopUpPay'!E67</f>
        <v>Copthall School.2019.EHCP.I03.1.Jn21</v>
      </c>
      <c r="P67" s="312" t="str">
        <f>'HN TOP UP AUTUMN UPDATE NOV'!BC55</f>
        <v>11442/516500</v>
      </c>
      <c r="Q67" s="126" t="b">
        <v>1</v>
      </c>
      <c r="R67" s="126" t="b">
        <v>1</v>
      </c>
      <c r="S67" s="126" t="b">
        <v>1</v>
      </c>
    </row>
    <row r="68" spans="1:19" hidden="1" x14ac:dyDescent="0.25">
      <c r="A68" s="126" t="s">
        <v>4008</v>
      </c>
      <c r="B68" s="200">
        <v>1</v>
      </c>
      <c r="C68" s="126">
        <v>2</v>
      </c>
      <c r="D68" s="308">
        <f>'HN TOP UP AUTUMN UPDATE NOV'!C56</f>
        <v>400049</v>
      </c>
      <c r="E68" s="126" t="b">
        <v>1</v>
      </c>
      <c r="F68" s="309" t="str">
        <f>RIGHT('HN TOP UP AUTUMN UPDATE NOV'!E56,4)&amp;"."&amp;"TOPUP"&amp;'HN TOP UP AUTUMN UPDATE NOV'!BD56&amp;"."&amp;"I03"&amp;"."&amp;$C$5</f>
        <v>2016.TOPUP1.I03.Ja21</v>
      </c>
      <c r="G68" s="310">
        <f t="shared" ca="1" si="0"/>
        <v>44361</v>
      </c>
      <c r="H68" s="311">
        <f>IF('HN TOP UP AUTUMN UPDATE NOV'!T56&gt;0,0,-'HN TOP UP AUTUMN UPDATE NOV'!T56)</f>
        <v>0</v>
      </c>
      <c r="I68" s="205">
        <f t="shared" ca="1" si="1"/>
        <v>44361</v>
      </c>
      <c r="J68" s="126">
        <v>3</v>
      </c>
      <c r="K68" s="126" t="b">
        <v>1</v>
      </c>
      <c r="L68" s="126" t="s">
        <v>4009</v>
      </c>
      <c r="M68" s="126" t="b">
        <v>1</v>
      </c>
      <c r="N68" s="126" t="s">
        <v>3687</v>
      </c>
      <c r="O68" s="309" t="str">
        <f>LEFT('HN TOP UP AUTUMN UPDATE NOV'!D56,16)&amp;"."&amp;'HN TopUpPay'!E68</f>
        <v>Courtland School.2019.SEN I.I03.2.Jn21</v>
      </c>
      <c r="P68" s="312" t="str">
        <f>'HN TOP UP AUTUMN UPDATE NOV'!BC56</f>
        <v>11431/543965</v>
      </c>
      <c r="Q68" s="126" t="b">
        <v>1</v>
      </c>
      <c r="R68" s="126" t="b">
        <v>1</v>
      </c>
      <c r="S68" s="126" t="b">
        <v>1</v>
      </c>
    </row>
    <row r="69" spans="1:19" hidden="1" x14ac:dyDescent="0.25">
      <c r="A69" s="126" t="s">
        <v>4008</v>
      </c>
      <c r="B69" s="200">
        <v>1</v>
      </c>
      <c r="C69" s="126">
        <v>2</v>
      </c>
      <c r="D69" s="308">
        <f>'HN TOP UP AUTUMN UPDATE NOV'!C57</f>
        <v>400080</v>
      </c>
      <c r="E69" s="126" t="b">
        <v>1</v>
      </c>
      <c r="F69" s="309" t="str">
        <f>RIGHT('HN TOP UP AUTUMN UPDATE NOV'!E57,4)&amp;"."&amp;"TOPUP"&amp;'HN TOP UP AUTUMN UPDATE NOV'!BD57&amp;"."&amp;"I03"&amp;"."&amp;$C$5</f>
        <v>2017.TOPUP1.I03.Ja21</v>
      </c>
      <c r="G69" s="310">
        <f t="shared" ca="1" si="0"/>
        <v>44361</v>
      </c>
      <c r="H69" s="311">
        <f>IF('HN TOP UP AUTUMN UPDATE NOV'!T57&gt;0,0,-'HN TOP UP AUTUMN UPDATE NOV'!T57)</f>
        <v>0</v>
      </c>
      <c r="I69" s="205">
        <f t="shared" ca="1" si="1"/>
        <v>44361</v>
      </c>
      <c r="J69" s="126">
        <v>3</v>
      </c>
      <c r="K69" s="126" t="b">
        <v>1</v>
      </c>
      <c r="L69" s="126" t="s">
        <v>4009</v>
      </c>
      <c r="M69" s="126" t="b">
        <v>1</v>
      </c>
      <c r="N69" s="126" t="s">
        <v>3687</v>
      </c>
      <c r="O69" s="309" t="str">
        <f>LEFT('HN TOP UP AUTUMN UPDATE NOV'!D57,16)&amp;"."&amp;'HN TopUpPay'!E69</f>
        <v>Cromer Road Prim.2018.EHCP.I03.1.Jn21</v>
      </c>
      <c r="P69" s="312" t="str">
        <f>'HN TOP UP AUTUMN UPDATE NOV'!BC57</f>
        <v>11431/543965</v>
      </c>
      <c r="Q69" s="126" t="b">
        <v>1</v>
      </c>
      <c r="R69" s="126" t="b">
        <v>1</v>
      </c>
      <c r="S69" s="126" t="b">
        <v>1</v>
      </c>
    </row>
    <row r="70" spans="1:19" hidden="1" x14ac:dyDescent="0.25">
      <c r="A70" s="126" t="s">
        <v>4008</v>
      </c>
      <c r="B70" s="200">
        <v>1</v>
      </c>
      <c r="C70" s="126">
        <v>2</v>
      </c>
      <c r="D70" s="308">
        <f>'HN TOP UP AUTUMN UPDATE NOV'!C58</f>
        <v>400105</v>
      </c>
      <c r="E70" s="126" t="b">
        <v>1</v>
      </c>
      <c r="F70" s="309" t="str">
        <f>RIGHT('HN TOP UP AUTUMN UPDATE NOV'!E58,4)&amp;"."&amp;"TOPUP"&amp;'HN TOP UP AUTUMN UPDATE NOV'!BD58&amp;"."&amp;"I03"&amp;"."&amp;$C$5</f>
        <v>2073.TOPUP1.I03.Ja21</v>
      </c>
      <c r="G70" s="310">
        <f t="shared" ca="1" si="0"/>
        <v>44361</v>
      </c>
      <c r="H70" s="311">
        <f>IF('HN TOP UP AUTUMN UPDATE NOV'!T58&gt;0,0,-'HN TOP UP AUTUMN UPDATE NOV'!T58)</f>
        <v>0</v>
      </c>
      <c r="I70" s="205">
        <f t="shared" ca="1" si="1"/>
        <v>44361</v>
      </c>
      <c r="J70" s="126">
        <v>3</v>
      </c>
      <c r="K70" s="126" t="b">
        <v>1</v>
      </c>
      <c r="L70" s="126" t="s">
        <v>4009</v>
      </c>
      <c r="M70" s="126" t="b">
        <v>1</v>
      </c>
      <c r="N70" s="126" t="s">
        <v>3687</v>
      </c>
      <c r="O70" s="309" t="str">
        <f>LEFT('HN TOP UP AUTUMN UPDATE NOV'!D58,16)&amp;"."&amp;'HN TopUpPay'!E70</f>
        <v>Danegrove JMI Sc.2021.EHCP.I03.1.Jn21</v>
      </c>
      <c r="P70" s="312" t="str">
        <f>'HN TOP UP AUTUMN UPDATE NOV'!BC58</f>
        <v>11431/543965</v>
      </c>
      <c r="Q70" s="126" t="b">
        <v>1</v>
      </c>
      <c r="R70" s="126" t="b">
        <v>1</v>
      </c>
      <c r="S70" s="126" t="b">
        <v>1</v>
      </c>
    </row>
    <row r="71" spans="1:19" hidden="1" x14ac:dyDescent="0.25">
      <c r="A71" s="126" t="s">
        <v>4008</v>
      </c>
      <c r="B71" s="200">
        <v>1</v>
      </c>
      <c r="C71" s="126">
        <v>2</v>
      </c>
      <c r="D71" s="308">
        <f>'HN TOP UP AUTUMN UPDATE NOV'!C59</f>
        <v>400036</v>
      </c>
      <c r="E71" s="126" t="b">
        <v>1</v>
      </c>
      <c r="F71" s="309" t="str">
        <f>RIGHT('HN TOP UP AUTUMN UPDATE NOV'!E59,4)&amp;"."&amp;"TOPUP"&amp;'HN TOP UP AUTUMN UPDATE NOV'!BD59&amp;"."&amp;"I03"&amp;"."&amp;$C$5</f>
        <v>2019.TOPUP1.I03.Ja21</v>
      </c>
      <c r="G71" s="310">
        <f t="shared" ca="1" si="0"/>
        <v>44361</v>
      </c>
      <c r="H71" s="311">
        <f>IF('HN TOP UP AUTUMN UPDATE NOV'!T59&gt;0,0,-'HN TOP UP AUTUMN UPDATE NOV'!T59)</f>
        <v>0</v>
      </c>
      <c r="I71" s="205">
        <f t="shared" ca="1" si="1"/>
        <v>44361</v>
      </c>
      <c r="J71" s="126">
        <v>3</v>
      </c>
      <c r="K71" s="126" t="b">
        <v>1</v>
      </c>
      <c r="L71" s="126" t="s">
        <v>4009</v>
      </c>
      <c r="M71" s="126" t="b">
        <v>1</v>
      </c>
      <c r="N71" s="126" t="s">
        <v>3687</v>
      </c>
      <c r="O71" s="309" t="str">
        <f>LEFT('HN TOP UP AUTUMN UPDATE NOV'!D59,16)&amp;"."&amp;'HN TopUpPay'!E71</f>
        <v>Deansbrook Infan.4212.EHCP.I03.1.Jn21</v>
      </c>
      <c r="P71" s="312" t="str">
        <f>'HN TOP UP AUTUMN UPDATE NOV'!BC59</f>
        <v>11431/543965</v>
      </c>
      <c r="Q71" s="126" t="b">
        <v>1</v>
      </c>
      <c r="R71" s="126" t="b">
        <v>1</v>
      </c>
      <c r="S71" s="126" t="b">
        <v>1</v>
      </c>
    </row>
    <row r="72" spans="1:19" hidden="1" x14ac:dyDescent="0.25">
      <c r="A72" s="126" t="s">
        <v>4008</v>
      </c>
      <c r="B72" s="200">
        <v>1</v>
      </c>
      <c r="C72" s="126">
        <v>2</v>
      </c>
      <c r="D72" s="308">
        <f>'HN TOP UP AUTUMN UPDATE NOV'!C60</f>
        <v>400036</v>
      </c>
      <c r="E72" s="126" t="b">
        <v>1</v>
      </c>
      <c r="F72" s="309" t="str">
        <f>RIGHT('HN TOP UP AUTUMN UPDATE NOV'!E60,4)&amp;"."&amp;"TOPUP"&amp;'HN TOP UP AUTUMN UPDATE NOV'!BD60&amp;"."&amp;"I03"&amp;"."&amp;$C$5</f>
        <v>2019.TOPUP2.I03.Ja21</v>
      </c>
      <c r="G72" s="310">
        <f t="shared" ca="1" si="0"/>
        <v>44361</v>
      </c>
      <c r="H72" s="311">
        <f>IF('HN TOP UP AUTUMN UPDATE NOV'!T60&gt;0,0,-'HN TOP UP AUTUMN UPDATE NOV'!T60)</f>
        <v>0</v>
      </c>
      <c r="I72" s="205">
        <f t="shared" ca="1" si="1"/>
        <v>44361</v>
      </c>
      <c r="J72" s="126">
        <v>3</v>
      </c>
      <c r="K72" s="126" t="b">
        <v>1</v>
      </c>
      <c r="L72" s="126" t="s">
        <v>4009</v>
      </c>
      <c r="M72" s="126" t="b">
        <v>1</v>
      </c>
      <c r="N72" s="126" t="s">
        <v>3687</v>
      </c>
      <c r="O72" s="309" t="str">
        <f>LEFT('HN TOP UP AUTUMN UPDATE NOV'!D60,16)&amp;"."&amp;'HN TopUpPay'!E72</f>
        <v>Deansbrook Infan.2023.EHCP.I03.1.Jn21</v>
      </c>
      <c r="P72" s="312" t="str">
        <f>'HN TOP UP AUTUMN UPDATE NOV'!BC60</f>
        <v>10265/543965</v>
      </c>
      <c r="Q72" s="126" t="b">
        <v>1</v>
      </c>
      <c r="R72" s="126" t="b">
        <v>1</v>
      </c>
      <c r="S72" s="126" t="b">
        <v>1</v>
      </c>
    </row>
    <row r="73" spans="1:19" hidden="1" x14ac:dyDescent="0.25">
      <c r="A73" s="126" t="s">
        <v>4008</v>
      </c>
      <c r="B73" s="200">
        <v>1</v>
      </c>
      <c r="C73" s="126">
        <v>2</v>
      </c>
      <c r="D73" s="308">
        <f>'HN TOP UP AUTUMN UPDATE NOV'!C61</f>
        <v>151094</v>
      </c>
      <c r="E73" s="126" t="b">
        <v>1</v>
      </c>
      <c r="F73" s="309" t="str">
        <f>RIGHT('HN TOP UP AUTUMN UPDATE NOV'!E61,4)&amp;"."&amp;"TOPUP"&amp;'HN TOP UP AUTUMN UPDATE NOV'!BD61&amp;"."&amp;"I03"&amp;"."&amp;$C$5</f>
        <v>2018.TOPUP1.I03.Ja21</v>
      </c>
      <c r="G73" s="310">
        <f t="shared" ca="1" si="0"/>
        <v>44361</v>
      </c>
      <c r="H73" s="311">
        <f>IF('HN TOP UP AUTUMN UPDATE NOV'!T61&gt;0,0,-'HN TOP UP AUTUMN UPDATE NOV'!T61)</f>
        <v>0</v>
      </c>
      <c r="I73" s="205">
        <f t="shared" ca="1" si="1"/>
        <v>44361</v>
      </c>
      <c r="J73" s="126">
        <v>3</v>
      </c>
      <c r="K73" s="126" t="b">
        <v>1</v>
      </c>
      <c r="L73" s="126" t="s">
        <v>4009</v>
      </c>
      <c r="M73" s="126" t="b">
        <v>1</v>
      </c>
      <c r="N73" s="126" t="s">
        <v>3687</v>
      </c>
      <c r="O73" s="309" t="str">
        <f>LEFT('HN TOP UP AUTUMN UPDATE NOV'!D61,16)&amp;"."&amp;'HN TopUpPay'!E73</f>
        <v>Deansbrook Junio.2023.SEN I.I03.2.Jn21</v>
      </c>
      <c r="P73" s="312" t="str">
        <f>'HN TOP UP AUTUMN UPDATE NOV'!BC61</f>
        <v>11443/516500</v>
      </c>
      <c r="Q73" s="126" t="b">
        <v>1</v>
      </c>
      <c r="R73" s="126" t="b">
        <v>1</v>
      </c>
      <c r="S73" s="126" t="b">
        <v>1</v>
      </c>
    </row>
    <row r="74" spans="1:19" hidden="1" x14ac:dyDescent="0.25">
      <c r="A74" s="126" t="s">
        <v>4008</v>
      </c>
      <c r="B74" s="200">
        <v>1</v>
      </c>
      <c r="C74" s="126">
        <v>2</v>
      </c>
      <c r="D74" s="308">
        <f>'HN TOP UP AUTUMN UPDATE NOV'!C62</f>
        <v>400042</v>
      </c>
      <c r="E74" s="126" t="b">
        <v>1</v>
      </c>
      <c r="F74" s="309" t="str">
        <f>RIGHT('HN TOP UP AUTUMN UPDATE NOV'!E62,4)&amp;"."&amp;"TOPUP"&amp;'HN TOP UP AUTUMN UPDATE NOV'!BD62&amp;"."&amp;"I03"&amp;"."&amp;$C$5</f>
        <v>2021.TOPUP1.I03.Ja21</v>
      </c>
      <c r="G74" s="310">
        <f t="shared" ca="1" si="0"/>
        <v>44361</v>
      </c>
      <c r="H74" s="311">
        <f>IF('HN TOP UP AUTUMN UPDATE NOV'!T62&gt;0,0,-'HN TOP UP AUTUMN UPDATE NOV'!T62)</f>
        <v>0</v>
      </c>
      <c r="I74" s="205">
        <f t="shared" ca="1" si="1"/>
        <v>44361</v>
      </c>
      <c r="J74" s="126">
        <v>3</v>
      </c>
      <c r="K74" s="126" t="b">
        <v>1</v>
      </c>
      <c r="L74" s="126" t="s">
        <v>4009</v>
      </c>
      <c r="M74" s="126" t="b">
        <v>1</v>
      </c>
      <c r="N74" s="126" t="s">
        <v>3687</v>
      </c>
      <c r="O74" s="309" t="str">
        <f>LEFT('HN TOP UP AUTUMN UPDATE NOV'!D62,16)&amp;"."&amp;'HN TopUpPay'!E74</f>
        <v>Dollis Primary S.2001.EHCP.I03.1.Jn21</v>
      </c>
      <c r="P74" s="312" t="str">
        <f>'HN TOP UP AUTUMN UPDATE NOV'!BC62</f>
        <v>11431/543965</v>
      </c>
      <c r="Q74" s="126" t="b">
        <v>1</v>
      </c>
      <c r="R74" s="126" t="b">
        <v>1</v>
      </c>
      <c r="S74" s="126" t="b">
        <v>1</v>
      </c>
    </row>
    <row r="75" spans="1:19" hidden="1" x14ac:dyDescent="0.25">
      <c r="A75" s="126" t="s">
        <v>4008</v>
      </c>
      <c r="B75" s="200">
        <v>1</v>
      </c>
      <c r="C75" s="126">
        <v>2</v>
      </c>
      <c r="D75" s="308">
        <f>'HN TOP UP AUTUMN UPDATE NOV'!C63</f>
        <v>143727</v>
      </c>
      <c r="E75" s="126" t="b">
        <v>1</v>
      </c>
      <c r="F75" s="309" t="str">
        <f>RIGHT('HN TOP UP AUTUMN UPDATE NOV'!E63,4)&amp;"."&amp;"TOPUP"&amp;'HN TOP UP AUTUMN UPDATE NOV'!BD63&amp;"."&amp;"I03"&amp;"."&amp;$C$5</f>
        <v>4212.TOPUP1.I03.Ja21</v>
      </c>
      <c r="G75" s="310">
        <f t="shared" ca="1" si="0"/>
        <v>44361</v>
      </c>
      <c r="H75" s="311">
        <f>IF('HN TOP UP AUTUMN UPDATE NOV'!T63&gt;0,0,-'HN TOP UP AUTUMN UPDATE NOV'!T63)</f>
        <v>0</v>
      </c>
      <c r="I75" s="205">
        <f t="shared" ca="1" si="1"/>
        <v>44361</v>
      </c>
      <c r="J75" s="126">
        <v>3</v>
      </c>
      <c r="K75" s="126" t="b">
        <v>1</v>
      </c>
      <c r="L75" s="126" t="s">
        <v>4009</v>
      </c>
      <c r="M75" s="126" t="b">
        <v>1</v>
      </c>
      <c r="N75" s="126" t="s">
        <v>3687</v>
      </c>
      <c r="O75" s="309" t="str">
        <f>LEFT('HN TOP UP AUTUMN UPDATE NOV'!D63,16)&amp;"."&amp;'HN TopUpPay'!E75</f>
        <v>East Barnet Scho.2024.EHCP.I03.1.Jn21</v>
      </c>
      <c r="P75" s="312" t="str">
        <f>'HN TOP UP AUTUMN UPDATE NOV'!BC63</f>
        <v>11442/516500</v>
      </c>
      <c r="Q75" s="126" t="b">
        <v>1</v>
      </c>
      <c r="R75" s="126" t="b">
        <v>1</v>
      </c>
      <c r="S75" s="126" t="b">
        <v>1</v>
      </c>
    </row>
    <row r="76" spans="1:19" hidden="1" x14ac:dyDescent="0.25">
      <c r="A76" s="126" t="s">
        <v>4008</v>
      </c>
      <c r="B76" s="200">
        <v>1</v>
      </c>
      <c r="C76" s="126">
        <v>2</v>
      </c>
      <c r="D76" s="308">
        <f>'HN TOP UP AUTUMN UPDATE NOV'!C64</f>
        <v>400159</v>
      </c>
      <c r="E76" s="126" t="b">
        <v>1</v>
      </c>
      <c r="F76" s="309" t="str">
        <f>RIGHT('HN TOP UP AUTUMN UPDATE NOV'!E64,4)&amp;"."&amp;"TOPUP"&amp;'HN TOP UP AUTUMN UPDATE NOV'!BD64&amp;"."&amp;"I03"&amp;"."&amp;$C$5</f>
        <v>2023.TOPUP1.I03.Ja21</v>
      </c>
      <c r="G76" s="310">
        <f t="shared" ca="1" si="0"/>
        <v>44361</v>
      </c>
      <c r="H76" s="311">
        <f>IF('HN TOP UP AUTUMN UPDATE NOV'!T64&gt;0,0,-'HN TOP UP AUTUMN UPDATE NOV'!T64)</f>
        <v>0</v>
      </c>
      <c r="I76" s="205">
        <f t="shared" ca="1" si="1"/>
        <v>44361</v>
      </c>
      <c r="J76" s="126">
        <v>3</v>
      </c>
      <c r="K76" s="126" t="b">
        <v>1</v>
      </c>
      <c r="L76" s="126" t="s">
        <v>4009</v>
      </c>
      <c r="M76" s="126" t="b">
        <v>1</v>
      </c>
      <c r="N76" s="126" t="s">
        <v>3687</v>
      </c>
      <c r="O76" s="309" t="str">
        <f>LEFT('HN TOP UP AUTUMN UPDATE NOV'!D64,16)&amp;"."&amp;'HN TopUpPay'!E76</f>
        <v>Edgware Primary .2024.EHCP.I03.2.Jn21</v>
      </c>
      <c r="P76" s="312" t="str">
        <f>'HN TOP UP AUTUMN UPDATE NOV'!BC64</f>
        <v>11431/543965</v>
      </c>
      <c r="Q76" s="126" t="b">
        <v>1</v>
      </c>
      <c r="R76" s="126" t="b">
        <v>1</v>
      </c>
      <c r="S76" s="126" t="b">
        <v>1</v>
      </c>
    </row>
    <row r="77" spans="1:19" hidden="1" x14ac:dyDescent="0.25">
      <c r="A77" s="126" t="s">
        <v>4008</v>
      </c>
      <c r="B77" s="200">
        <v>1</v>
      </c>
      <c r="C77" s="126">
        <v>2</v>
      </c>
      <c r="D77" s="308">
        <f>'HN TOP UP AUTUMN UPDATE NOV'!C65</f>
        <v>400159</v>
      </c>
      <c r="E77" s="126" t="b">
        <v>1</v>
      </c>
      <c r="F77" s="309" t="str">
        <f>RIGHT('HN TOP UP AUTUMN UPDATE NOV'!E65,4)&amp;"."&amp;"TOPUP"&amp;'HN TOP UP AUTUMN UPDATE NOV'!BD65&amp;"."&amp;"I03"&amp;"."&amp;$C$5</f>
        <v>2023.TOPUP2.I03.Ja21</v>
      </c>
      <c r="G77" s="310">
        <f t="shared" ca="1" si="0"/>
        <v>44361</v>
      </c>
      <c r="H77" s="311">
        <f>IF('HN TOP UP AUTUMN UPDATE NOV'!T65&gt;0,0,-'HN TOP UP AUTUMN UPDATE NOV'!T65)</f>
        <v>0</v>
      </c>
      <c r="I77" s="205">
        <f t="shared" ca="1" si="1"/>
        <v>44361</v>
      </c>
      <c r="J77" s="126">
        <v>3</v>
      </c>
      <c r="K77" s="126" t="b">
        <v>1</v>
      </c>
      <c r="L77" s="126" t="s">
        <v>4009</v>
      </c>
      <c r="M77" s="126" t="b">
        <v>1</v>
      </c>
      <c r="N77" s="126" t="s">
        <v>3687</v>
      </c>
      <c r="O77" s="309" t="str">
        <f>LEFT('HN TOP UP AUTUMN UPDATE NOV'!D65,16)&amp;"."&amp;'HN TopUpPay'!E77</f>
        <v>Edgware Primary .2024.SEN I.I03.3.Jn21</v>
      </c>
      <c r="P77" s="312" t="str">
        <f>'HN TOP UP AUTUMN UPDATE NOV'!BC65</f>
        <v>10265/543965</v>
      </c>
      <c r="Q77" s="126" t="b">
        <v>1</v>
      </c>
      <c r="R77" s="126" t="b">
        <v>1</v>
      </c>
      <c r="S77" s="126" t="b">
        <v>1</v>
      </c>
    </row>
    <row r="78" spans="1:19" hidden="1" x14ac:dyDescent="0.25">
      <c r="A78" s="126" t="s">
        <v>4008</v>
      </c>
      <c r="B78" s="200">
        <v>1</v>
      </c>
      <c r="C78" s="126">
        <v>2</v>
      </c>
      <c r="D78" s="308">
        <f>'HN TOP UP AUTUMN UPDATE NOV'!C66</f>
        <v>143691</v>
      </c>
      <c r="E78" s="126" t="b">
        <v>1</v>
      </c>
      <c r="F78" s="309" t="str">
        <f>RIGHT('HN TOP UP AUTUMN UPDATE NOV'!E66,4)&amp;"."&amp;"TOPUP"&amp;'HN TOP UP AUTUMN UPDATE NOV'!BD66&amp;"."&amp;"I03"&amp;"."&amp;$C$5</f>
        <v>2001.TOPUP1.I03.Ja21</v>
      </c>
      <c r="G78" s="310">
        <f t="shared" ca="1" si="0"/>
        <v>44361</v>
      </c>
      <c r="H78" s="311">
        <f>IF('HN TOP UP AUTUMN UPDATE NOV'!T66&gt;0,0,-'HN TOP UP AUTUMN UPDATE NOV'!T66)</f>
        <v>0</v>
      </c>
      <c r="I78" s="205">
        <f t="shared" ca="1" si="1"/>
        <v>44361</v>
      </c>
      <c r="J78" s="126">
        <v>3</v>
      </c>
      <c r="K78" s="126" t="b">
        <v>1</v>
      </c>
      <c r="L78" s="126" t="s">
        <v>4009</v>
      </c>
      <c r="M78" s="126" t="b">
        <v>1</v>
      </c>
      <c r="N78" s="126" t="s">
        <v>3687</v>
      </c>
      <c r="O78" s="309" t="str">
        <f>LEFT('HN TOP UP AUTUMN UPDATE NOV'!D66,16)&amp;"."&amp;'HN TopUpPay'!E78</f>
        <v>Etz Chaim Jewish.5405.EHCP.I03.1.Jn21</v>
      </c>
      <c r="P78" s="312" t="str">
        <f>'HN TOP UP AUTUMN UPDATE NOV'!BC66</f>
        <v>11443/516500</v>
      </c>
      <c r="Q78" s="126" t="b">
        <v>1</v>
      </c>
      <c r="R78" s="126" t="b">
        <v>1</v>
      </c>
      <c r="S78" s="126" t="b">
        <v>1</v>
      </c>
    </row>
    <row r="79" spans="1:19" hidden="1" x14ac:dyDescent="0.25">
      <c r="A79" s="126" t="s">
        <v>4008</v>
      </c>
      <c r="B79" s="200">
        <v>1</v>
      </c>
      <c r="C79" s="126">
        <v>2</v>
      </c>
      <c r="D79" s="308">
        <f>'HN TOP UP AUTUMN UPDATE NOV'!C67</f>
        <v>400047</v>
      </c>
      <c r="E79" s="126" t="b">
        <v>1</v>
      </c>
      <c r="F79" s="309" t="str">
        <f>RIGHT('HN TOP UP AUTUMN UPDATE NOV'!E67,4)&amp;"."&amp;"TOPUP"&amp;'HN TOP UP AUTUMN UPDATE NOV'!BD67&amp;"."&amp;"I03"&amp;"."&amp;$C$5</f>
        <v>2024.TOPUP1.I03.Ja21</v>
      </c>
      <c r="G79" s="310">
        <f t="shared" ca="1" si="0"/>
        <v>44361</v>
      </c>
      <c r="H79" s="311">
        <f>IF('HN TOP UP AUTUMN UPDATE NOV'!T67&gt;0,0,-'HN TOP UP AUTUMN UPDATE NOV'!T67)</f>
        <v>0</v>
      </c>
      <c r="I79" s="205">
        <f t="shared" ca="1" si="1"/>
        <v>44361</v>
      </c>
      <c r="J79" s="126">
        <v>3</v>
      </c>
      <c r="K79" s="126" t="b">
        <v>1</v>
      </c>
      <c r="L79" s="126" t="s">
        <v>4009</v>
      </c>
      <c r="M79" s="126" t="b">
        <v>1</v>
      </c>
      <c r="N79" s="126" t="s">
        <v>3687</v>
      </c>
      <c r="O79" s="309" t="str">
        <f>LEFT('HN TOP UP AUTUMN UPDATE NOV'!D67,16)&amp;"."&amp;'HN TopUpPay'!E79</f>
        <v>Fairway Primary .2025.EHCP.I03.1.Jn21</v>
      </c>
      <c r="P79" s="312" t="str">
        <f>'HN TOP UP AUTUMN UPDATE NOV'!BC67</f>
        <v>11431/543965</v>
      </c>
      <c r="Q79" s="126" t="b">
        <v>1</v>
      </c>
      <c r="R79" s="126" t="b">
        <v>1</v>
      </c>
      <c r="S79" s="126" t="b">
        <v>1</v>
      </c>
    </row>
    <row r="80" spans="1:19" hidden="1" x14ac:dyDescent="0.25">
      <c r="A80" s="126" t="s">
        <v>4008</v>
      </c>
      <c r="B80" s="200">
        <v>1</v>
      </c>
      <c r="C80" s="126">
        <v>2</v>
      </c>
      <c r="D80" s="308">
        <f>'HN TOP UP AUTUMN UPDATE NOV'!C68</f>
        <v>400047</v>
      </c>
      <c r="E80" s="126" t="b">
        <v>1</v>
      </c>
      <c r="F80" s="309" t="str">
        <f>RIGHT('HN TOP UP AUTUMN UPDATE NOV'!E68,4)&amp;"."&amp;"TOPUP"&amp;'HN TOP UP AUTUMN UPDATE NOV'!BD68&amp;"."&amp;"I03"&amp;"."&amp;$C$5</f>
        <v>2024.TOPUP2.I03.Ja21</v>
      </c>
      <c r="G80" s="310">
        <f t="shared" ca="1" si="0"/>
        <v>44361</v>
      </c>
      <c r="H80" s="311">
        <f>IF('HN TOP UP AUTUMN UPDATE NOV'!T68&gt;0,0,-'HN TOP UP AUTUMN UPDATE NOV'!T68)</f>
        <v>0</v>
      </c>
      <c r="I80" s="205">
        <f t="shared" ca="1" si="1"/>
        <v>44361</v>
      </c>
      <c r="J80" s="126">
        <v>3</v>
      </c>
      <c r="K80" s="126" t="b">
        <v>1</v>
      </c>
      <c r="L80" s="126" t="s">
        <v>4009</v>
      </c>
      <c r="M80" s="126" t="b">
        <v>1</v>
      </c>
      <c r="N80" s="126" t="s">
        <v>3687</v>
      </c>
      <c r="O80" s="309" t="str">
        <f>LEFT('HN TOP UP AUTUMN UPDATE NOV'!D68,16)&amp;"."&amp;'HN TopUpPay'!E80</f>
        <v>Fairway Primary .4003.EHCP.I03.1.Jn21</v>
      </c>
      <c r="P80" s="312" t="str">
        <f>'HN TOP UP AUTUMN UPDATE NOV'!BC68</f>
        <v>11436/543965</v>
      </c>
      <c r="Q80" s="126" t="b">
        <v>1</v>
      </c>
      <c r="R80" s="126" t="b">
        <v>1</v>
      </c>
      <c r="S80" s="126" t="b">
        <v>1</v>
      </c>
    </row>
    <row r="81" spans="1:19" hidden="1" x14ac:dyDescent="0.25">
      <c r="A81" s="126" t="s">
        <v>4008</v>
      </c>
      <c r="B81" s="200">
        <v>1</v>
      </c>
      <c r="C81" s="126">
        <v>2</v>
      </c>
      <c r="D81" s="308">
        <f>'HN TOP UP AUTUMN UPDATE NOV'!C69</f>
        <v>400047</v>
      </c>
      <c r="E81" s="126" t="b">
        <v>1</v>
      </c>
      <c r="F81" s="309" t="str">
        <f>RIGHT('HN TOP UP AUTUMN UPDATE NOV'!E69,4)&amp;"."&amp;"TOPUP"&amp;'HN TOP UP AUTUMN UPDATE NOV'!BD69&amp;"."&amp;"I03"&amp;"."&amp;$C$5</f>
        <v>2024.TOPUP3.I03.Ja21</v>
      </c>
      <c r="G81" s="310">
        <f t="shared" ca="1" si="0"/>
        <v>44361</v>
      </c>
      <c r="H81" s="311">
        <f>IF('HN TOP UP AUTUMN UPDATE NOV'!T69&gt;0,0,-'HN TOP UP AUTUMN UPDATE NOV'!T69)</f>
        <v>0</v>
      </c>
      <c r="I81" s="205">
        <f t="shared" ca="1" si="1"/>
        <v>44361</v>
      </c>
      <c r="J81" s="126">
        <v>3</v>
      </c>
      <c r="K81" s="126" t="b">
        <v>1</v>
      </c>
      <c r="L81" s="126" t="s">
        <v>4009</v>
      </c>
      <c r="M81" s="126" t="b">
        <v>1</v>
      </c>
      <c r="N81" s="126" t="s">
        <v>3687</v>
      </c>
      <c r="O81" s="309" t="str">
        <f>LEFT('HN TOP UP AUTUMN UPDATE NOV'!D69,16)&amp;"."&amp;'HN TopUpPay'!E81</f>
        <v>Fairway Primary .2026.EHCP.I03.1.Jn21</v>
      </c>
      <c r="P81" s="312" t="str">
        <f>'HN TOP UP AUTUMN UPDATE NOV'!BC69</f>
        <v>10265/543965</v>
      </c>
      <c r="Q81" s="126" t="b">
        <v>1</v>
      </c>
      <c r="R81" s="126" t="b">
        <v>1</v>
      </c>
      <c r="S81" s="126" t="b">
        <v>1</v>
      </c>
    </row>
    <row r="82" spans="1:19" hidden="1" x14ac:dyDescent="0.25">
      <c r="A82" s="126" t="s">
        <v>4008</v>
      </c>
      <c r="B82" s="200">
        <v>1</v>
      </c>
      <c r="C82" s="126">
        <v>2</v>
      </c>
      <c r="D82" s="308">
        <f>'HN TOP UP AUTUMN UPDATE NOV'!C70</f>
        <v>400041</v>
      </c>
      <c r="E82" s="126" t="b">
        <v>1</v>
      </c>
      <c r="F82" s="309" t="str">
        <f>RIGHT('HN TOP UP AUTUMN UPDATE NOV'!E70,4)&amp;"."&amp;"TOPUP"&amp;'HN TOP UP AUTUMN UPDATE NOV'!BD70&amp;"."&amp;"I03"&amp;"."&amp;$C$5</f>
        <v>5405.TOPUP1.I03.Ja21</v>
      </c>
      <c r="G82" s="310">
        <f t="shared" ca="1" si="0"/>
        <v>44361</v>
      </c>
      <c r="H82" s="311">
        <f>IF('HN TOP UP AUTUMN UPDATE NOV'!T70&gt;0,0,-'HN TOP UP AUTUMN UPDATE NOV'!T70)</f>
        <v>0</v>
      </c>
      <c r="I82" s="205">
        <f t="shared" ca="1" si="1"/>
        <v>44361</v>
      </c>
      <c r="J82" s="126">
        <v>3</v>
      </c>
      <c r="K82" s="126" t="b">
        <v>1</v>
      </c>
      <c r="L82" s="126" t="s">
        <v>4009</v>
      </c>
      <c r="M82" s="126" t="b">
        <v>1</v>
      </c>
      <c r="N82" s="126" t="s">
        <v>3687</v>
      </c>
      <c r="O82" s="309" t="str">
        <f>LEFT('HN TOP UP AUTUMN UPDATE NOV'!D70,16)&amp;"."&amp;'HN TopUpPay'!E82</f>
        <v>Finchley Catholi.2028.EHCP.I03.1.Jn21</v>
      </c>
      <c r="P82" s="312" t="str">
        <f>'HN TOP UP AUTUMN UPDATE NOV'!BC70</f>
        <v>11435/543965</v>
      </c>
      <c r="Q82" s="126" t="b">
        <v>1</v>
      </c>
      <c r="R82" s="126" t="b">
        <v>1</v>
      </c>
      <c r="S82" s="126" t="b">
        <v>1</v>
      </c>
    </row>
    <row r="83" spans="1:19" hidden="1" x14ac:dyDescent="0.25">
      <c r="A83" s="126" t="s">
        <v>4008</v>
      </c>
      <c r="B83" s="200">
        <v>1</v>
      </c>
      <c r="C83" s="126">
        <v>2</v>
      </c>
      <c r="D83" s="308">
        <f>'HN TOP UP AUTUMN UPDATE NOV'!C71</f>
        <v>400001</v>
      </c>
      <c r="E83" s="126" t="b">
        <v>1</v>
      </c>
      <c r="F83" s="309" t="str">
        <f>RIGHT('HN TOP UP AUTUMN UPDATE NOV'!E71,4)&amp;"."&amp;"TOPUP"&amp;'HN TOP UP AUTUMN UPDATE NOV'!BD71&amp;"."&amp;"I03"&amp;"."&amp;$C$5</f>
        <v>2025.TOPUP1.I03.Ja21</v>
      </c>
      <c r="G83" s="310">
        <f t="shared" ca="1" si="0"/>
        <v>44361</v>
      </c>
      <c r="H83" s="311">
        <f>IF('HN TOP UP AUTUMN UPDATE NOV'!T71&gt;0,0,-'HN TOP UP AUTUMN UPDATE NOV'!T71)</f>
        <v>0</v>
      </c>
      <c r="I83" s="205">
        <f t="shared" ca="1" si="1"/>
        <v>44361</v>
      </c>
      <c r="J83" s="126">
        <v>3</v>
      </c>
      <c r="K83" s="126" t="b">
        <v>1</v>
      </c>
      <c r="L83" s="126" t="s">
        <v>4009</v>
      </c>
      <c r="M83" s="126" t="b">
        <v>1</v>
      </c>
      <c r="N83" s="126" t="s">
        <v>3687</v>
      </c>
      <c r="O83" s="309" t="str">
        <f>LEFT('HN TOP UP AUTUMN UPDATE NOV'!D71,16)&amp;"."&amp;'HN TopUpPay'!E83</f>
        <v>Foulds.2027.EHCP.I03.1.Jn21</v>
      </c>
      <c r="P83" s="312" t="str">
        <f>'HN TOP UP AUTUMN UPDATE NOV'!BC71</f>
        <v>11431/543965</v>
      </c>
      <c r="Q83" s="126" t="b">
        <v>1</v>
      </c>
      <c r="R83" s="126" t="b">
        <v>1</v>
      </c>
      <c r="S83" s="126" t="b">
        <v>1</v>
      </c>
    </row>
    <row r="84" spans="1:19" hidden="1" x14ac:dyDescent="0.25">
      <c r="A84" s="126" t="s">
        <v>4008</v>
      </c>
      <c r="B84" s="200">
        <v>1</v>
      </c>
      <c r="C84" s="126">
        <v>2</v>
      </c>
      <c r="D84" s="308">
        <f>'HN TOP UP AUTUMN UPDATE NOV'!C72</f>
        <v>400033</v>
      </c>
      <c r="E84" s="126" t="b">
        <v>1</v>
      </c>
      <c r="F84" s="309" t="str">
        <f>RIGHT('HN TOP UP AUTUMN UPDATE NOV'!E72,4)&amp;"."&amp;"TOPUP"&amp;'HN TOP UP AUTUMN UPDATE NOV'!BD72&amp;"."&amp;"I03"&amp;"."&amp;$C$5</f>
        <v>4003.TOPUP1.I03.Ja21</v>
      </c>
      <c r="G84" s="310">
        <f t="shared" ref="G84:G147" ca="1" si="2">TODAY()</f>
        <v>44361</v>
      </c>
      <c r="H84" s="311">
        <f>IF('HN TOP UP AUTUMN UPDATE NOV'!T72&gt;0,0,-'HN TOP UP AUTUMN UPDATE NOV'!T72)</f>
        <v>0</v>
      </c>
      <c r="I84" s="205">
        <f t="shared" ref="I84:I147" ca="1" si="3">G84</f>
        <v>44361</v>
      </c>
      <c r="J84" s="126">
        <v>3</v>
      </c>
      <c r="K84" s="126" t="b">
        <v>1</v>
      </c>
      <c r="L84" s="126" t="s">
        <v>4009</v>
      </c>
      <c r="M84" s="126" t="b">
        <v>1</v>
      </c>
      <c r="N84" s="126" t="s">
        <v>3687</v>
      </c>
      <c r="O84" s="309" t="str">
        <f>LEFT('HN TOP UP AUTUMN UPDATE NOV'!D72,16)&amp;"."&amp;'HN TopUpPay'!E84</f>
        <v>Friern Barnet Sc.2029.EHCP.I03.1.Jn21</v>
      </c>
      <c r="P84" s="312" t="str">
        <f>'HN TOP UP AUTUMN UPDATE NOV'!BC72</f>
        <v>11435/543965</v>
      </c>
      <c r="Q84" s="126" t="b">
        <v>1</v>
      </c>
      <c r="R84" s="126" t="b">
        <v>1</v>
      </c>
      <c r="S84" s="126" t="b">
        <v>1</v>
      </c>
    </row>
    <row r="85" spans="1:19" hidden="1" x14ac:dyDescent="0.25">
      <c r="A85" s="126" t="s">
        <v>4008</v>
      </c>
      <c r="B85" s="200">
        <v>1</v>
      </c>
      <c r="C85" s="126">
        <v>2</v>
      </c>
      <c r="D85" s="308">
        <f>'HN TOP UP AUTUMN UPDATE NOV'!C73</f>
        <v>400082</v>
      </c>
      <c r="E85" s="126" t="b">
        <v>1</v>
      </c>
      <c r="F85" s="309" t="str">
        <f>RIGHT('HN TOP UP AUTUMN UPDATE NOV'!E73,4)&amp;"."&amp;"TOPUP"&amp;'HN TOP UP AUTUMN UPDATE NOV'!BD73&amp;"."&amp;"I03"&amp;"."&amp;$C$5</f>
        <v>2026.TOPUP1.I03.Ja21</v>
      </c>
      <c r="G85" s="310">
        <f t="shared" ca="1" si="2"/>
        <v>44361</v>
      </c>
      <c r="H85" s="311">
        <f>IF('HN TOP UP AUTUMN UPDATE NOV'!T73&gt;0,0,-'HN TOP UP AUTUMN UPDATE NOV'!T73)</f>
        <v>0</v>
      </c>
      <c r="I85" s="205">
        <f t="shared" ca="1" si="3"/>
        <v>44361</v>
      </c>
      <c r="J85" s="126">
        <v>3</v>
      </c>
      <c r="K85" s="126" t="b">
        <v>1</v>
      </c>
      <c r="L85" s="126" t="s">
        <v>4009</v>
      </c>
      <c r="M85" s="126" t="b">
        <v>1</v>
      </c>
      <c r="N85" s="126" t="s">
        <v>3687</v>
      </c>
      <c r="O85" s="309" t="str">
        <f>LEFT('HN TOP UP AUTUMN UPDATE NOV'!D73,16)&amp;"."&amp;'HN TopUpPay'!E85</f>
        <v>Frith Manor Scho.2029.SEN I.I03.2.Jn21</v>
      </c>
      <c r="P85" s="312" t="str">
        <f>'HN TOP UP AUTUMN UPDATE NOV'!BC73</f>
        <v>11431/543965</v>
      </c>
      <c r="Q85" s="126" t="b">
        <v>1</v>
      </c>
      <c r="R85" s="126" t="b">
        <v>1</v>
      </c>
      <c r="S85" s="126" t="b">
        <v>1</v>
      </c>
    </row>
    <row r="86" spans="1:19" hidden="1" x14ac:dyDescent="0.25">
      <c r="A86" s="126" t="s">
        <v>4008</v>
      </c>
      <c r="B86" s="200">
        <v>1</v>
      </c>
      <c r="C86" s="126">
        <v>2</v>
      </c>
      <c r="D86" s="308">
        <f>'HN TOP UP AUTUMN UPDATE NOV'!C74</f>
        <v>400082</v>
      </c>
      <c r="E86" s="126" t="b">
        <v>1</v>
      </c>
      <c r="F86" s="309" t="str">
        <f>RIGHT('HN TOP UP AUTUMN UPDATE NOV'!E74,4)&amp;"."&amp;"TOPUP"&amp;'HN TOP UP AUTUMN UPDATE NOV'!BD74&amp;"."&amp;"I03"&amp;"."&amp;$C$5</f>
        <v>2026.TOPUP2.I03.Ja21</v>
      </c>
      <c r="G86" s="310">
        <f t="shared" ca="1" si="2"/>
        <v>44361</v>
      </c>
      <c r="H86" s="311">
        <f>IF('HN TOP UP AUTUMN UPDATE NOV'!T74&gt;0,0,-'HN TOP UP AUTUMN UPDATE NOV'!T74)</f>
        <v>0</v>
      </c>
      <c r="I86" s="205">
        <f t="shared" ca="1" si="3"/>
        <v>44361</v>
      </c>
      <c r="J86" s="126">
        <v>3</v>
      </c>
      <c r="K86" s="126" t="b">
        <v>1</v>
      </c>
      <c r="L86" s="126" t="s">
        <v>4009</v>
      </c>
      <c r="M86" s="126" t="b">
        <v>1</v>
      </c>
      <c r="N86" s="126" t="s">
        <v>3687</v>
      </c>
      <c r="O86" s="309" t="str">
        <f>LEFT('HN TOP UP AUTUMN UPDATE NOV'!D74,16)&amp;"."&amp;'HN TopUpPay'!E86</f>
        <v>Frith Manor Scho.1001.SEN I.I03.1.Jn21</v>
      </c>
      <c r="P86" s="312" t="str">
        <f>'HN TOP UP AUTUMN UPDATE NOV'!BC74</f>
        <v>10265/543965</v>
      </c>
      <c r="Q86" s="126" t="b">
        <v>1</v>
      </c>
      <c r="R86" s="126" t="b">
        <v>1</v>
      </c>
      <c r="S86" s="126" t="b">
        <v>1</v>
      </c>
    </row>
    <row r="87" spans="1:19" hidden="1" x14ac:dyDescent="0.25">
      <c r="A87" s="126" t="s">
        <v>4008</v>
      </c>
      <c r="B87" s="200">
        <v>1</v>
      </c>
      <c r="C87" s="126">
        <v>2</v>
      </c>
      <c r="D87" s="308">
        <f>'HN TOP UP AUTUMN UPDATE NOV'!C75</f>
        <v>400067</v>
      </c>
      <c r="E87" s="126" t="b">
        <v>1</v>
      </c>
      <c r="F87" s="309" t="str">
        <f>RIGHT('HN TOP UP AUTUMN UPDATE NOV'!E75,4)&amp;"."&amp;"TOPUP"&amp;'HN TOP UP AUTUMN UPDATE NOV'!BD75&amp;"."&amp;"I03"&amp;"."&amp;$C$5</f>
        <v>2028.TOPUP1.I03.Ja21</v>
      </c>
      <c r="G87" s="310">
        <f t="shared" ca="1" si="2"/>
        <v>44361</v>
      </c>
      <c r="H87" s="311">
        <f>IF('HN TOP UP AUTUMN UPDATE NOV'!T75&gt;0,0,-'HN TOP UP AUTUMN UPDATE NOV'!T75)</f>
        <v>0</v>
      </c>
      <c r="I87" s="205">
        <f t="shared" ca="1" si="3"/>
        <v>44361</v>
      </c>
      <c r="J87" s="126">
        <v>3</v>
      </c>
      <c r="K87" s="126" t="b">
        <v>1</v>
      </c>
      <c r="L87" s="126" t="s">
        <v>4009</v>
      </c>
      <c r="M87" s="126" t="b">
        <v>1</v>
      </c>
      <c r="N87" s="126" t="s">
        <v>3687</v>
      </c>
      <c r="O87" s="309" t="str">
        <f>LEFT('HN TOP UP AUTUMN UPDATE NOV'!D75,16)&amp;"."&amp;'HN TopUpPay'!E87</f>
        <v>Garden Suburb In.5409.EHCP.I03.1.Jn21</v>
      </c>
      <c r="P87" s="312" t="str">
        <f>'HN TOP UP AUTUMN UPDATE NOV'!BC75</f>
        <v>11431/543965</v>
      </c>
      <c r="Q87" s="126" t="b">
        <v>1</v>
      </c>
      <c r="R87" s="126" t="b">
        <v>1</v>
      </c>
      <c r="S87" s="126" t="b">
        <v>1</v>
      </c>
    </row>
    <row r="88" spans="1:19" hidden="1" x14ac:dyDescent="0.25">
      <c r="A88" s="126" t="s">
        <v>4008</v>
      </c>
      <c r="B88" s="200">
        <v>1</v>
      </c>
      <c r="C88" s="126">
        <v>2</v>
      </c>
      <c r="D88" s="308">
        <f>'HN TOP UP AUTUMN UPDATE NOV'!C76</f>
        <v>400002</v>
      </c>
      <c r="E88" s="126" t="b">
        <v>1</v>
      </c>
      <c r="F88" s="309" t="str">
        <f>RIGHT('HN TOP UP AUTUMN UPDATE NOV'!E76,4)&amp;"."&amp;"TOPUP"&amp;'HN TOP UP AUTUMN UPDATE NOV'!BD76&amp;"."&amp;"I03"&amp;"."&amp;$C$5</f>
        <v>2027.TOPUP1.I03.Ja21</v>
      </c>
      <c r="G88" s="310">
        <f t="shared" ca="1" si="2"/>
        <v>44361</v>
      </c>
      <c r="H88" s="311">
        <f>IF('HN TOP UP AUTUMN UPDATE NOV'!T76&gt;0,0,-'HN TOP UP AUTUMN UPDATE NOV'!T76)</f>
        <v>0</v>
      </c>
      <c r="I88" s="205">
        <f t="shared" ca="1" si="3"/>
        <v>44361</v>
      </c>
      <c r="J88" s="126">
        <v>3</v>
      </c>
      <c r="K88" s="126" t="b">
        <v>1</v>
      </c>
      <c r="L88" s="126" t="s">
        <v>4009</v>
      </c>
      <c r="M88" s="126" t="b">
        <v>1</v>
      </c>
      <c r="N88" s="126" t="s">
        <v>3687</v>
      </c>
      <c r="O88" s="309" t="str">
        <f>LEFT('HN TOP UP AUTUMN UPDATE NOV'!D76,16)&amp;"."&amp;'HN TopUpPay'!E88</f>
        <v>Garden Suburb Ju.3516.EHCP.I03.1.Jn21</v>
      </c>
      <c r="P88" s="312" t="str">
        <f>'HN TOP UP AUTUMN UPDATE NOV'!BC76</f>
        <v>11431/543965</v>
      </c>
      <c r="Q88" s="126" t="b">
        <v>1</v>
      </c>
      <c r="R88" s="126" t="b">
        <v>1</v>
      </c>
      <c r="S88" s="126" t="b">
        <v>1</v>
      </c>
    </row>
    <row r="89" spans="1:19" hidden="1" x14ac:dyDescent="0.25">
      <c r="A89" s="126" t="s">
        <v>4008</v>
      </c>
      <c r="B89" s="200">
        <v>1</v>
      </c>
      <c r="C89" s="126">
        <v>2</v>
      </c>
      <c r="D89" s="308">
        <f>'HN TOP UP AUTUMN UPDATE NOV'!C77</f>
        <v>400035</v>
      </c>
      <c r="E89" s="126" t="b">
        <v>1</v>
      </c>
      <c r="F89" s="309" t="str">
        <f>RIGHT('HN TOP UP AUTUMN UPDATE NOV'!E77,4)&amp;"."&amp;"TOPUP"&amp;'HN TOP UP AUTUMN UPDATE NOV'!BD77&amp;"."&amp;"I03"&amp;"."&amp;$C$5</f>
        <v>2029.TOPUP1.I03.Ja21</v>
      </c>
      <c r="G89" s="310">
        <f t="shared" ca="1" si="2"/>
        <v>44361</v>
      </c>
      <c r="H89" s="311">
        <f>IF('HN TOP UP AUTUMN UPDATE NOV'!T77&gt;0,0,-'HN TOP UP AUTUMN UPDATE NOV'!T77)</f>
        <v>0</v>
      </c>
      <c r="I89" s="205">
        <f t="shared" ca="1" si="3"/>
        <v>44361</v>
      </c>
      <c r="J89" s="126">
        <v>3</v>
      </c>
      <c r="K89" s="126" t="b">
        <v>1</v>
      </c>
      <c r="L89" s="126" t="s">
        <v>4009</v>
      </c>
      <c r="M89" s="126" t="b">
        <v>1</v>
      </c>
      <c r="N89" s="126" t="s">
        <v>3687</v>
      </c>
      <c r="O89" s="309" t="str">
        <f>LEFT('HN TOP UP AUTUMN UPDATE NOV'!D77,16)&amp;"."&amp;'HN TopUpPay'!E89</f>
        <v>Goldbeaters Prim.3516.SEN I.I03.2.Jn21</v>
      </c>
      <c r="P89" s="312" t="str">
        <f>'HN TOP UP AUTUMN UPDATE NOV'!BC77</f>
        <v>11431/543965</v>
      </c>
      <c r="Q89" s="126" t="b">
        <v>1</v>
      </c>
      <c r="R89" s="126" t="b">
        <v>1</v>
      </c>
      <c r="S89" s="126" t="b">
        <v>1</v>
      </c>
    </row>
    <row r="90" spans="1:19" hidden="1" x14ac:dyDescent="0.25">
      <c r="A90" s="126" t="s">
        <v>4008</v>
      </c>
      <c r="B90" s="200">
        <v>1</v>
      </c>
      <c r="C90" s="126">
        <v>2</v>
      </c>
      <c r="D90" s="308">
        <f>'HN TOP UP AUTUMN UPDATE NOV'!C78</f>
        <v>400035</v>
      </c>
      <c r="E90" s="126" t="b">
        <v>1</v>
      </c>
      <c r="F90" s="309" t="str">
        <f>RIGHT('HN TOP UP AUTUMN UPDATE NOV'!E78,4)&amp;"."&amp;"TOPUP"&amp;'HN TOP UP AUTUMN UPDATE NOV'!BD78&amp;"."&amp;"I03"&amp;"."&amp;$C$5</f>
        <v>2029.TOPUP2.I03.Ja21</v>
      </c>
      <c r="G90" s="310">
        <f t="shared" ca="1" si="2"/>
        <v>44361</v>
      </c>
      <c r="H90" s="311">
        <f>IF('HN TOP UP AUTUMN UPDATE NOV'!T78&gt;0,0,-'HN TOP UP AUTUMN UPDATE NOV'!T78)</f>
        <v>0</v>
      </c>
      <c r="I90" s="205">
        <f t="shared" ca="1" si="3"/>
        <v>44361</v>
      </c>
      <c r="J90" s="126">
        <v>3</v>
      </c>
      <c r="K90" s="126" t="b">
        <v>1</v>
      </c>
      <c r="L90" s="126" t="s">
        <v>4009</v>
      </c>
      <c r="M90" s="126" t="b">
        <v>1</v>
      </c>
      <c r="N90" s="126" t="s">
        <v>3687</v>
      </c>
      <c r="O90" s="309" t="str">
        <f>LEFT('HN TOP UP AUTUMN UPDATE NOV'!D78,16)&amp;"."&amp;'HN TopUpPay'!E90</f>
        <v>Goldbeaters Prim.5400.ARPs.I03.1.Jn21</v>
      </c>
      <c r="P90" s="312" t="str">
        <f>'HN TOP UP AUTUMN UPDATE NOV'!BC78</f>
        <v>10265/543965</v>
      </c>
      <c r="Q90" s="126" t="b">
        <v>1</v>
      </c>
      <c r="R90" s="126" t="b">
        <v>1</v>
      </c>
      <c r="S90" s="126" t="b">
        <v>1</v>
      </c>
    </row>
    <row r="91" spans="1:19" hidden="1" x14ac:dyDescent="0.25">
      <c r="A91" s="126" t="s">
        <v>4008</v>
      </c>
      <c r="B91" s="200">
        <v>1</v>
      </c>
      <c r="C91" s="126">
        <v>2</v>
      </c>
      <c r="D91" s="308">
        <f>'HN TOP UP AUTUMN UPDATE NOV'!C79</f>
        <v>148347</v>
      </c>
      <c r="E91" s="126" t="b">
        <v>1</v>
      </c>
      <c r="F91" s="309" t="str">
        <f>RIGHT('HN TOP UP AUTUMN UPDATE NOV'!E79,4)&amp;"."&amp;"TOPUP"&amp;'HN TOP UP AUTUMN UPDATE NOV'!BD79&amp;"."&amp;"I03"&amp;"."&amp;$C$5</f>
        <v>2030.TOPUP1.I03.Ja21</v>
      </c>
      <c r="G91" s="310">
        <f t="shared" ca="1" si="2"/>
        <v>44361</v>
      </c>
      <c r="H91" s="311">
        <f>IF('HN TOP UP AUTUMN UPDATE NOV'!T79&gt;0,0,-'HN TOP UP AUTUMN UPDATE NOV'!T79)</f>
        <v>0</v>
      </c>
      <c r="I91" s="205">
        <f t="shared" ca="1" si="3"/>
        <v>44361</v>
      </c>
      <c r="J91" s="126">
        <v>3</v>
      </c>
      <c r="K91" s="126" t="b">
        <v>1</v>
      </c>
      <c r="L91" s="126" t="s">
        <v>4009</v>
      </c>
      <c r="M91" s="126" t="b">
        <v>1</v>
      </c>
      <c r="N91" s="126" t="s">
        <v>3687</v>
      </c>
      <c r="O91" s="309" t="str">
        <f>LEFT('HN TOP UP AUTUMN UPDATE NOV'!D79,16)&amp;"."&amp;'HN TopUpPay'!E91</f>
        <v>Grasvenor Avenue.5400.EHCP.I03.2.Jn21</v>
      </c>
      <c r="P91" s="312" t="str">
        <f>'HN TOP UP AUTUMN UPDATE NOV'!BC79</f>
        <v>11443/516500</v>
      </c>
      <c r="Q91" s="126" t="b">
        <v>1</v>
      </c>
      <c r="R91" s="126" t="b">
        <v>1</v>
      </c>
      <c r="S91" s="126" t="b">
        <v>1</v>
      </c>
    </row>
    <row r="92" spans="1:19" hidden="1" x14ac:dyDescent="0.25">
      <c r="A92" s="126" t="s">
        <v>4008</v>
      </c>
      <c r="B92" s="200">
        <v>1</v>
      </c>
      <c r="C92" s="126">
        <v>2</v>
      </c>
      <c r="D92" s="308">
        <f>'HN TOP UP AUTUMN UPDATE NOV'!C80</f>
        <v>400102</v>
      </c>
      <c r="E92" s="126" t="b">
        <v>1</v>
      </c>
      <c r="F92" s="309" t="str">
        <f>RIGHT('HN TOP UP AUTUMN UPDATE NOV'!E80,4)&amp;"."&amp;"TOPUP"&amp;'HN TOP UP AUTUMN UPDATE NOV'!BD80&amp;"."&amp;"I03"&amp;"."&amp;$C$5</f>
        <v>1001.TOPUP1.I03.Ja21</v>
      </c>
      <c r="G92" s="310">
        <f t="shared" ca="1" si="2"/>
        <v>44361</v>
      </c>
      <c r="H92" s="311">
        <f>IF('HN TOP UP AUTUMN UPDATE NOV'!T80&gt;0,0,-'HN TOP UP AUTUMN UPDATE NOV'!T80)</f>
        <v>0</v>
      </c>
      <c r="I92" s="205">
        <f t="shared" ca="1" si="3"/>
        <v>44361</v>
      </c>
      <c r="J92" s="126">
        <v>3</v>
      </c>
      <c r="K92" s="126" t="b">
        <v>1</v>
      </c>
      <c r="L92" s="126" t="s">
        <v>4009</v>
      </c>
      <c r="M92" s="126" t="b">
        <v>1</v>
      </c>
      <c r="N92" s="126" t="s">
        <v>3687</v>
      </c>
      <c r="O92" s="309" t="str">
        <f>LEFT('HN TOP UP AUTUMN UPDATE NOV'!D80,16)&amp;"."&amp;'HN TopUpPay'!E92</f>
        <v>Hampden Way Nurs.2031.EHCP.I03.1.Jn21</v>
      </c>
      <c r="P92" s="312" t="str">
        <f>'HN TOP UP AUTUMN UPDATE NOV'!BC80</f>
        <v>11439/543965</v>
      </c>
      <c r="Q92" s="126" t="b">
        <v>1</v>
      </c>
      <c r="R92" s="126" t="b">
        <v>1</v>
      </c>
      <c r="S92" s="126" t="b">
        <v>1</v>
      </c>
    </row>
    <row r="93" spans="1:19" x14ac:dyDescent="0.25">
      <c r="A93" s="126" t="s">
        <v>4008</v>
      </c>
      <c r="B93" s="200">
        <v>1</v>
      </c>
      <c r="C93" s="126">
        <v>2</v>
      </c>
      <c r="D93" s="308">
        <f>'HN TOP UP AUTUMN UPDATE NOV'!C81</f>
        <v>400102</v>
      </c>
      <c r="E93" s="126" t="b">
        <v>1</v>
      </c>
      <c r="F93" s="309" t="str">
        <f>RIGHT('HN TOP UP AUTUMN UPDATE NOV'!E81,4)&amp;"."&amp;"TOPUP"&amp;'HN TOP UP AUTUMN UPDATE NOV'!BD81&amp;"."&amp;"I03"&amp;"."&amp;$C$5</f>
        <v>1001.TOPUP2.I03.Ja21</v>
      </c>
      <c r="G93" s="310">
        <f t="shared" ca="1" si="2"/>
        <v>44361</v>
      </c>
      <c r="H93" s="311">
        <f>IF('HN TOP UP AUTUMN UPDATE NOV'!T81&gt;0,0,-'HN TOP UP AUTUMN UPDATE NOV'!T81)</f>
        <v>0</v>
      </c>
      <c r="I93" s="205">
        <f t="shared" ca="1" si="3"/>
        <v>44361</v>
      </c>
      <c r="J93" s="126">
        <v>3</v>
      </c>
      <c r="K93" s="126" t="b">
        <v>1</v>
      </c>
      <c r="L93" s="126" t="s">
        <v>4009</v>
      </c>
      <c r="M93" s="126" t="b">
        <v>1</v>
      </c>
      <c r="N93" s="126" t="s">
        <v>3687</v>
      </c>
      <c r="O93" s="309" t="str">
        <f>LEFT('HN TOP UP AUTUMN UPDATE NOV'!D81,16)&amp;"."&amp;'HN TopUpPay'!E93</f>
        <v>Hampden Way Nurs.2031.SEN I.I03.2.Jn21</v>
      </c>
      <c r="P93" s="312" t="str">
        <f>'HN TOP UP AUTUMN UPDATE NOV'!BC81</f>
        <v>10265/543965</v>
      </c>
      <c r="Q93" s="126" t="b">
        <v>1</v>
      </c>
      <c r="R93" s="126" t="b">
        <v>1</v>
      </c>
      <c r="S93" s="126" t="b">
        <v>1</v>
      </c>
    </row>
    <row r="94" spans="1:19" hidden="1" x14ac:dyDescent="0.25">
      <c r="A94" s="126" t="s">
        <v>4008</v>
      </c>
      <c r="B94" s="200">
        <v>1</v>
      </c>
      <c r="C94" s="126">
        <v>2</v>
      </c>
      <c r="D94" s="308">
        <f>'HN TOP UP AUTUMN UPDATE NOV'!C82</f>
        <v>145386</v>
      </c>
      <c r="E94" s="126" t="b">
        <v>1</v>
      </c>
      <c r="F94" s="309" t="str">
        <f>RIGHT('HN TOP UP AUTUMN UPDATE NOV'!E82,4)&amp;"."&amp;"TOPUP"&amp;'HN TOP UP AUTUMN UPDATE NOV'!BD82&amp;"."&amp;"I03"&amp;"."&amp;$C$5</f>
        <v>5409.TOPUP1.I03.Ja21</v>
      </c>
      <c r="G94" s="310">
        <f t="shared" ca="1" si="2"/>
        <v>44361</v>
      </c>
      <c r="H94" s="311">
        <f>IF('HN TOP UP AUTUMN UPDATE NOV'!T82&gt;0,0,-'HN TOP UP AUTUMN UPDATE NOV'!T82)</f>
        <v>0</v>
      </c>
      <c r="I94" s="205">
        <f t="shared" ca="1" si="3"/>
        <v>44361</v>
      </c>
      <c r="J94" s="126">
        <v>3</v>
      </c>
      <c r="K94" s="126" t="b">
        <v>1</v>
      </c>
      <c r="L94" s="126" t="s">
        <v>4009</v>
      </c>
      <c r="M94" s="126" t="b">
        <v>1</v>
      </c>
      <c r="N94" s="126" t="s">
        <v>3687</v>
      </c>
      <c r="O94" s="309" t="str">
        <f>LEFT('HN TOP UP AUTUMN UPDATE NOV'!D82,16)&amp;"."&amp;'HN TopUpPay'!E94</f>
        <v>Hasmonean High S.2032.EHCP.I03.1.Jn21</v>
      </c>
      <c r="P94" s="312" t="str">
        <f>'HN TOP UP AUTUMN UPDATE NOV'!BC82</f>
        <v>11442/516500</v>
      </c>
      <c r="Q94" s="126" t="b">
        <v>1</v>
      </c>
      <c r="R94" s="126" t="b">
        <v>1</v>
      </c>
      <c r="S94" s="126" t="b">
        <v>1</v>
      </c>
    </row>
    <row r="95" spans="1:19" hidden="1" x14ac:dyDescent="0.25">
      <c r="A95" s="126" t="s">
        <v>4008</v>
      </c>
      <c r="B95" s="200">
        <v>1</v>
      </c>
      <c r="C95" s="126">
        <v>2</v>
      </c>
      <c r="D95" s="308">
        <f>'HN TOP UP AUTUMN UPDATE NOV'!C83</f>
        <v>400108</v>
      </c>
      <c r="E95" s="126" t="b">
        <v>1</v>
      </c>
      <c r="F95" s="309" t="str">
        <f>RIGHT('HN TOP UP AUTUMN UPDATE NOV'!E83,4)&amp;"."&amp;"TOPUP"&amp;'HN TOP UP AUTUMN UPDATE NOV'!BD83&amp;"."&amp;"I03"&amp;"."&amp;$C$5</f>
        <v>3516.TOPUP1.I03.Ja21</v>
      </c>
      <c r="G95" s="310">
        <f t="shared" ca="1" si="2"/>
        <v>44361</v>
      </c>
      <c r="H95" s="311">
        <f>IF('HN TOP UP AUTUMN UPDATE NOV'!T83&gt;0,0,-'HN TOP UP AUTUMN UPDATE NOV'!T83)</f>
        <v>0</v>
      </c>
      <c r="I95" s="205">
        <f t="shared" ca="1" si="3"/>
        <v>44361</v>
      </c>
      <c r="J95" s="126">
        <v>3</v>
      </c>
      <c r="K95" s="126" t="b">
        <v>1</v>
      </c>
      <c r="L95" s="126" t="s">
        <v>4009</v>
      </c>
      <c r="M95" s="126" t="b">
        <v>1</v>
      </c>
      <c r="N95" s="126" t="s">
        <v>3687</v>
      </c>
      <c r="O95" s="309" t="str">
        <f>LEFT('HN TOP UP AUTUMN UPDATE NOV'!D83,16)&amp;"."&amp;'HN TopUpPay'!E95</f>
        <v>Hasmonean Primar.2032.SEN I.I03.2.Jn21</v>
      </c>
      <c r="P95" s="312" t="str">
        <f>'HN TOP UP AUTUMN UPDATE NOV'!BC83</f>
        <v>11431/543965</v>
      </c>
      <c r="Q95" s="126" t="b">
        <v>1</v>
      </c>
      <c r="R95" s="126" t="b">
        <v>1</v>
      </c>
      <c r="S95" s="126" t="b">
        <v>1</v>
      </c>
    </row>
    <row r="96" spans="1:19" hidden="1" x14ac:dyDescent="0.25">
      <c r="A96" s="126" t="s">
        <v>4008</v>
      </c>
      <c r="B96" s="200">
        <v>1</v>
      </c>
      <c r="C96" s="126">
        <v>2</v>
      </c>
      <c r="D96" s="308">
        <f>'HN TOP UP AUTUMN UPDATE NOV'!C84</f>
        <v>145169</v>
      </c>
      <c r="E96" s="126" t="b">
        <v>1</v>
      </c>
      <c r="F96" s="309" t="str">
        <f>RIGHT('HN TOP UP AUTUMN UPDATE NOV'!E84,4)&amp;"."&amp;"TOPUP"&amp;'HN TOP UP AUTUMN UPDATE NOV'!BD84&amp;"."&amp;"I03"&amp;"."&amp;$C$5</f>
        <v>5400.TOPUP1.I03.Ja21</v>
      </c>
      <c r="G96" s="310">
        <f t="shared" ca="1" si="2"/>
        <v>44361</v>
      </c>
      <c r="H96" s="311">
        <f>IF('HN TOP UP AUTUMN UPDATE NOV'!T84&gt;0,0,-'HN TOP UP AUTUMN UPDATE NOV'!T84)</f>
        <v>0</v>
      </c>
      <c r="I96" s="205">
        <f t="shared" ca="1" si="3"/>
        <v>44361</v>
      </c>
      <c r="J96" s="126">
        <v>3</v>
      </c>
      <c r="K96" s="126" t="b">
        <v>1</v>
      </c>
      <c r="L96" s="126" t="s">
        <v>4009</v>
      </c>
      <c r="M96" s="126" t="b">
        <v>1</v>
      </c>
      <c r="N96" s="126" t="s">
        <v>3687</v>
      </c>
      <c r="O96" s="309" t="str">
        <f>LEFT('HN TOP UP AUTUMN UPDATE NOV'!D84,16)&amp;"."&amp;'HN TopUpPay'!E96</f>
        <v>Hendon School.3304.EHCP.I03.1.Jn21</v>
      </c>
      <c r="P96" s="312" t="str">
        <f>'HN TOP UP AUTUMN UPDATE NOV'!BC84</f>
        <v>11423/516500</v>
      </c>
      <c r="Q96" s="126" t="b">
        <v>1</v>
      </c>
      <c r="R96" s="126" t="b">
        <v>1</v>
      </c>
      <c r="S96" s="126" t="b">
        <v>1</v>
      </c>
    </row>
    <row r="97" spans="1:19" hidden="1" x14ac:dyDescent="0.25">
      <c r="A97" s="126" t="s">
        <v>4008</v>
      </c>
      <c r="B97" s="200">
        <v>1</v>
      </c>
      <c r="C97" s="126">
        <v>2</v>
      </c>
      <c r="D97" s="308">
        <f>'HN TOP UP AUTUMN UPDATE NOV'!C85</f>
        <v>145169</v>
      </c>
      <c r="E97" s="126" t="b">
        <v>1</v>
      </c>
      <c r="F97" s="309" t="str">
        <f>RIGHT('HN TOP UP AUTUMN UPDATE NOV'!E85,4)&amp;"."&amp;"TOPUP"&amp;'HN TOP UP AUTUMN UPDATE NOV'!BD85&amp;"."&amp;"I03"&amp;"."&amp;$C$5</f>
        <v>5400.TOPUP2.I03.Ja21</v>
      </c>
      <c r="G97" s="310">
        <f t="shared" ca="1" si="2"/>
        <v>44361</v>
      </c>
      <c r="H97" s="311">
        <f>IF('HN TOP UP AUTUMN UPDATE NOV'!T85&gt;0,0,-'HN TOP UP AUTUMN UPDATE NOV'!T85)</f>
        <v>0</v>
      </c>
      <c r="I97" s="205">
        <f t="shared" ca="1" si="3"/>
        <v>44361</v>
      </c>
      <c r="J97" s="126">
        <v>3</v>
      </c>
      <c r="K97" s="126" t="b">
        <v>1</v>
      </c>
      <c r="L97" s="126" t="s">
        <v>4009</v>
      </c>
      <c r="M97" s="126" t="b">
        <v>1</v>
      </c>
      <c r="N97" s="126" t="s">
        <v>3687</v>
      </c>
      <c r="O97" s="309" t="str">
        <f>LEFT('HN TOP UP AUTUMN UPDATE NOV'!D85,16)&amp;"."&amp;'HN TopUpPay'!E97</f>
        <v>Hendon School.2047.EHCP.I03.1.Jn21</v>
      </c>
      <c r="P97" s="312" t="str">
        <f>'HN TOP UP AUTUMN UPDATE NOV'!BC85</f>
        <v>11442/516500</v>
      </c>
      <c r="Q97" s="126" t="b">
        <v>1</v>
      </c>
      <c r="R97" s="126" t="b">
        <v>1</v>
      </c>
      <c r="S97" s="126" t="b">
        <v>1</v>
      </c>
    </row>
    <row r="98" spans="1:19" hidden="1" x14ac:dyDescent="0.25">
      <c r="A98" s="126" t="s">
        <v>4008</v>
      </c>
      <c r="B98" s="200">
        <v>1</v>
      </c>
      <c r="C98" s="126">
        <v>2</v>
      </c>
      <c r="D98" s="308">
        <f>'HN TOP UP AUTUMN UPDATE NOV'!C86</f>
        <v>400026</v>
      </c>
      <c r="E98" s="126" t="b">
        <v>1</v>
      </c>
      <c r="F98" s="309" t="str">
        <f>RIGHT('HN TOP UP AUTUMN UPDATE NOV'!E86,4)&amp;"."&amp;"TOPUP"&amp;'HN TOP UP AUTUMN UPDATE NOV'!BD86&amp;"."&amp;"I03"&amp;"."&amp;$C$5</f>
        <v>2031.TOPUP1.I03.Ja21</v>
      </c>
      <c r="G98" s="310">
        <f t="shared" ca="1" si="2"/>
        <v>44361</v>
      </c>
      <c r="H98" s="311">
        <f>IF('HN TOP UP AUTUMN UPDATE NOV'!T86&gt;0,0,-'HN TOP UP AUTUMN UPDATE NOV'!T86)</f>
        <v>0</v>
      </c>
      <c r="I98" s="205">
        <f t="shared" ca="1" si="3"/>
        <v>44361</v>
      </c>
      <c r="J98" s="126">
        <v>3</v>
      </c>
      <c r="K98" s="126" t="b">
        <v>1</v>
      </c>
      <c r="L98" s="126" t="s">
        <v>4009</v>
      </c>
      <c r="M98" s="126" t="b">
        <v>1</v>
      </c>
      <c r="N98" s="126" t="s">
        <v>3687</v>
      </c>
      <c r="O98" s="309" t="str">
        <f>LEFT('HN TOP UP AUTUMN UPDATE NOV'!D86,16)&amp;"."&amp;'HN TopUpPay'!E98</f>
        <v>Hollickwood JMI .3515.EHCP.I03.1.Jn21</v>
      </c>
      <c r="P98" s="312" t="str">
        <f>'HN TOP UP AUTUMN UPDATE NOV'!BC86</f>
        <v>11431/543965</v>
      </c>
      <c r="Q98" s="126" t="b">
        <v>1</v>
      </c>
      <c r="R98" s="126" t="b">
        <v>1</v>
      </c>
      <c r="S98" s="126" t="b">
        <v>1</v>
      </c>
    </row>
    <row r="99" spans="1:19" hidden="1" x14ac:dyDescent="0.25">
      <c r="A99" s="126" t="s">
        <v>4008</v>
      </c>
      <c r="B99" s="200">
        <v>1</v>
      </c>
      <c r="C99" s="126">
        <v>2</v>
      </c>
      <c r="D99" s="308">
        <f>'HN TOP UP AUTUMN UPDATE NOV'!C87</f>
        <v>400026</v>
      </c>
      <c r="E99" s="126" t="b">
        <v>1</v>
      </c>
      <c r="F99" s="309" t="str">
        <f>RIGHT('HN TOP UP AUTUMN UPDATE NOV'!E87,4)&amp;"."&amp;"TOPUP"&amp;'HN TOP UP AUTUMN UPDATE NOV'!BD87&amp;"."&amp;"I03"&amp;"."&amp;$C$5</f>
        <v>2031.TOPUP2.I03.Ja21</v>
      </c>
      <c r="G99" s="310">
        <f t="shared" ca="1" si="2"/>
        <v>44361</v>
      </c>
      <c r="H99" s="311">
        <f>IF('HN TOP UP AUTUMN UPDATE NOV'!T87&gt;0,0,-'HN TOP UP AUTUMN UPDATE NOV'!T87)</f>
        <v>0</v>
      </c>
      <c r="I99" s="205">
        <f t="shared" ca="1" si="3"/>
        <v>44361</v>
      </c>
      <c r="J99" s="126">
        <v>3</v>
      </c>
      <c r="K99" s="126" t="b">
        <v>1</v>
      </c>
      <c r="L99" s="126" t="s">
        <v>4009</v>
      </c>
      <c r="M99" s="126" t="b">
        <v>1</v>
      </c>
      <c r="N99" s="126" t="s">
        <v>3687</v>
      </c>
      <c r="O99" s="309" t="str">
        <f>LEFT('HN TOP UP AUTUMN UPDATE NOV'!D87,16)&amp;"."&amp;'HN TopUpPay'!E99</f>
        <v>Hollickwood JMI .5427.ARPs.I03.1.Jn21</v>
      </c>
      <c r="P99" s="312" t="str">
        <f>'HN TOP UP AUTUMN UPDATE NOV'!BC87</f>
        <v>10265/543965</v>
      </c>
      <c r="Q99" s="126" t="b">
        <v>1</v>
      </c>
      <c r="R99" s="126" t="b">
        <v>1</v>
      </c>
      <c r="S99" s="126" t="b">
        <v>1</v>
      </c>
    </row>
    <row r="100" spans="1:19" hidden="1" x14ac:dyDescent="0.25">
      <c r="A100" s="126" t="s">
        <v>4008</v>
      </c>
      <c r="B100" s="200">
        <v>1</v>
      </c>
      <c r="C100" s="126">
        <v>2</v>
      </c>
      <c r="D100" s="308">
        <f>'HN TOP UP AUTUMN UPDATE NOV'!C88</f>
        <v>400084</v>
      </c>
      <c r="E100" s="126" t="b">
        <v>1</v>
      </c>
      <c r="F100" s="309" t="str">
        <f>RIGHT('HN TOP UP AUTUMN UPDATE NOV'!E88,4)&amp;"."&amp;"TOPUP"&amp;'HN TOP UP AUTUMN UPDATE NOV'!BD88&amp;"."&amp;"I03"&amp;"."&amp;$C$5</f>
        <v>2032.TOPUP1.I03.Ja21</v>
      </c>
      <c r="G100" s="310">
        <f t="shared" ca="1" si="2"/>
        <v>44361</v>
      </c>
      <c r="H100" s="311">
        <f>IF('HN TOP UP AUTUMN UPDATE NOV'!T88&gt;0,0,-'HN TOP UP AUTUMN UPDATE NOV'!T88)</f>
        <v>0</v>
      </c>
      <c r="I100" s="205">
        <f t="shared" ca="1" si="3"/>
        <v>44361</v>
      </c>
      <c r="J100" s="126">
        <v>3</v>
      </c>
      <c r="K100" s="126" t="b">
        <v>1</v>
      </c>
      <c r="L100" s="126" t="s">
        <v>4009</v>
      </c>
      <c r="M100" s="126" t="b">
        <v>1</v>
      </c>
      <c r="N100" s="126" t="s">
        <v>3687</v>
      </c>
      <c r="O100" s="309" t="str">
        <f>LEFT('HN TOP UP AUTUMN UPDATE NOV'!D88,16)&amp;"."&amp;'HN TopUpPay'!E100</f>
        <v>Holly Park Schoo.5427.EHCP.I03.2.Jn21</v>
      </c>
      <c r="P100" s="312" t="str">
        <f>'HN TOP UP AUTUMN UPDATE NOV'!BC88</f>
        <v>11431/543965</v>
      </c>
      <c r="Q100" s="126" t="b">
        <v>1</v>
      </c>
      <c r="R100" s="126" t="b">
        <v>1</v>
      </c>
      <c r="S100" s="126" t="b">
        <v>1</v>
      </c>
    </row>
    <row r="101" spans="1:19" hidden="1" x14ac:dyDescent="0.25">
      <c r="A101" s="126" t="s">
        <v>4008</v>
      </c>
      <c r="B101" s="200">
        <v>1</v>
      </c>
      <c r="C101" s="126">
        <v>2</v>
      </c>
      <c r="D101" s="308">
        <f>'HN TOP UP AUTUMN UPDATE NOV'!C89</f>
        <v>400084</v>
      </c>
      <c r="E101" s="126" t="b">
        <v>1</v>
      </c>
      <c r="F101" s="309" t="str">
        <f>RIGHT('HN TOP UP AUTUMN UPDATE NOV'!E89,4)&amp;"."&amp;"TOPUP"&amp;'HN TOP UP AUTUMN UPDATE NOV'!BD89&amp;"."&amp;"I03"&amp;"."&amp;$C$5</f>
        <v>2032.TOPUP2.I03.Ja21</v>
      </c>
      <c r="G101" s="310">
        <f t="shared" ca="1" si="2"/>
        <v>44361</v>
      </c>
      <c r="H101" s="311">
        <f>IF('HN TOP UP AUTUMN UPDATE NOV'!T89&gt;0,0,-'HN TOP UP AUTUMN UPDATE NOV'!T89)</f>
        <v>0</v>
      </c>
      <c r="I101" s="205">
        <f t="shared" ca="1" si="3"/>
        <v>44361</v>
      </c>
      <c r="J101" s="126">
        <v>3</v>
      </c>
      <c r="K101" s="126" t="b">
        <v>1</v>
      </c>
      <c r="L101" s="126" t="s">
        <v>4009</v>
      </c>
      <c r="M101" s="126" t="b">
        <v>1</v>
      </c>
      <c r="N101" s="126" t="s">
        <v>3687</v>
      </c>
      <c r="O101" s="309" t="str">
        <f>LEFT('HN TOP UP AUTUMN UPDATE NOV'!D89,16)&amp;"."&amp;'HN TopUpPay'!E101</f>
        <v>Holly Park Schoo.6085.Speci.I03.1.Jn21</v>
      </c>
      <c r="P101" s="312" t="str">
        <f>'HN TOP UP AUTUMN UPDATE NOV'!BC89</f>
        <v>10265/543965</v>
      </c>
      <c r="Q101" s="126" t="b">
        <v>1</v>
      </c>
      <c r="R101" s="126" t="b">
        <v>1</v>
      </c>
      <c r="S101" s="126" t="b">
        <v>1</v>
      </c>
    </row>
    <row r="102" spans="1:19" hidden="1" x14ac:dyDescent="0.25">
      <c r="A102" s="126" t="s">
        <v>4008</v>
      </c>
      <c r="B102" s="200">
        <v>1</v>
      </c>
      <c r="C102" s="126">
        <v>2</v>
      </c>
      <c r="D102" s="308">
        <f>'HN TOP UP AUTUMN UPDATE NOV'!C90</f>
        <v>400008</v>
      </c>
      <c r="E102" s="126" t="b">
        <v>1</v>
      </c>
      <c r="F102" s="309" t="str">
        <f>RIGHT('HN TOP UP AUTUMN UPDATE NOV'!E90,4)&amp;"."&amp;"TOPUP"&amp;'HN TOP UP AUTUMN UPDATE NOV'!BD90&amp;"."&amp;"I03"&amp;"."&amp;$C$5</f>
        <v>3304.TOPUP1.I03.Ja21</v>
      </c>
      <c r="G102" s="310">
        <f t="shared" ca="1" si="2"/>
        <v>44361</v>
      </c>
      <c r="H102" s="311">
        <f>IF('HN TOP UP AUTUMN UPDATE NOV'!T90&gt;0,0,-'HN TOP UP AUTUMN UPDATE NOV'!T90)</f>
        <v>0</v>
      </c>
      <c r="I102" s="205">
        <f t="shared" ca="1" si="3"/>
        <v>44361</v>
      </c>
      <c r="J102" s="126">
        <v>3</v>
      </c>
      <c r="K102" s="126" t="b">
        <v>1</v>
      </c>
      <c r="L102" s="126" t="s">
        <v>4009</v>
      </c>
      <c r="M102" s="126" t="b">
        <v>1</v>
      </c>
      <c r="N102" s="126" t="s">
        <v>3687</v>
      </c>
      <c r="O102" s="309" t="str">
        <f>LEFT('HN TOP UP AUTUMN UPDATE NOV'!D90,16)&amp;"."&amp;'HN TopUpPay'!E102</f>
        <v>Holy Trinity Sch.2036.ARPs.I03.1.Jn21</v>
      </c>
      <c r="P102" s="312" t="str">
        <f>'HN TOP UP AUTUMN UPDATE NOV'!BC90</f>
        <v>11431/543965</v>
      </c>
      <c r="Q102" s="126" t="b">
        <v>1</v>
      </c>
      <c r="R102" s="126" t="b">
        <v>1</v>
      </c>
      <c r="S102" s="126" t="b">
        <v>1</v>
      </c>
    </row>
    <row r="103" spans="1:19" hidden="1" x14ac:dyDescent="0.25">
      <c r="A103" s="126" t="s">
        <v>4008</v>
      </c>
      <c r="B103" s="200">
        <v>1</v>
      </c>
      <c r="C103" s="126">
        <v>2</v>
      </c>
      <c r="D103" s="308">
        <f>'HN TOP UP AUTUMN UPDATE NOV'!C91</f>
        <v>400008</v>
      </c>
      <c r="E103" s="126" t="b">
        <v>1</v>
      </c>
      <c r="F103" s="309" t="str">
        <f>RIGHT('HN TOP UP AUTUMN UPDATE NOV'!E91,4)&amp;"."&amp;"TOPUP"&amp;'HN TOP UP AUTUMN UPDATE NOV'!BD91&amp;"."&amp;"I03"&amp;"."&amp;$C$5</f>
        <v>3304.TOPUP2.I03.Ja21</v>
      </c>
      <c r="G103" s="310">
        <f t="shared" ca="1" si="2"/>
        <v>44361</v>
      </c>
      <c r="H103" s="311">
        <f>IF('HN TOP UP AUTUMN UPDATE NOV'!T91&gt;0,0,-'HN TOP UP AUTUMN UPDATE NOV'!T91)</f>
        <v>0</v>
      </c>
      <c r="I103" s="205">
        <f t="shared" ca="1" si="3"/>
        <v>44361</v>
      </c>
      <c r="J103" s="126">
        <v>3</v>
      </c>
      <c r="K103" s="126" t="b">
        <v>1</v>
      </c>
      <c r="L103" s="126" t="s">
        <v>4009</v>
      </c>
      <c r="M103" s="126" t="b">
        <v>1</v>
      </c>
      <c r="N103" s="126" t="s">
        <v>3687</v>
      </c>
      <c r="O103" s="309" t="str">
        <f>LEFT('HN TOP UP AUTUMN UPDATE NOV'!D91,16)&amp;"."&amp;'HN TopUpPay'!E103</f>
        <v>Holy Trinity Sch.2036.EHCP.I03.2.Jn21</v>
      </c>
      <c r="P103" s="312" t="str">
        <f>'HN TOP UP AUTUMN UPDATE NOV'!BC91</f>
        <v>11436/543965</v>
      </c>
      <c r="Q103" s="126" t="b">
        <v>1</v>
      </c>
      <c r="R103" s="126" t="b">
        <v>1</v>
      </c>
      <c r="S103" s="126" t="b">
        <v>1</v>
      </c>
    </row>
    <row r="104" spans="1:19" hidden="1" x14ac:dyDescent="0.25">
      <c r="A104" s="126" t="s">
        <v>4008</v>
      </c>
      <c r="B104" s="200">
        <v>1</v>
      </c>
      <c r="C104" s="126">
        <v>2</v>
      </c>
      <c r="D104" s="308">
        <f>'HN TOP UP AUTUMN UPDATE NOV'!C92</f>
        <v>400008</v>
      </c>
      <c r="E104" s="126" t="b">
        <v>1</v>
      </c>
      <c r="F104" s="309" t="str">
        <f>RIGHT('HN TOP UP AUTUMN UPDATE NOV'!E92,4)&amp;"."&amp;"TOPUP"&amp;'HN TOP UP AUTUMN UPDATE NOV'!BD92&amp;"."&amp;"I03"&amp;"."&amp;$C$5</f>
        <v>3304.TOPUP3.I03.Ja21</v>
      </c>
      <c r="G104" s="310">
        <f t="shared" ca="1" si="2"/>
        <v>44361</v>
      </c>
      <c r="H104" s="311">
        <f>IF('HN TOP UP AUTUMN UPDATE NOV'!T92&gt;0,0,-'HN TOP UP AUTUMN UPDATE NOV'!T92)</f>
        <v>0</v>
      </c>
      <c r="I104" s="205">
        <f t="shared" ca="1" si="3"/>
        <v>44361</v>
      </c>
      <c r="J104" s="126">
        <v>3</v>
      </c>
      <c r="K104" s="126" t="b">
        <v>1</v>
      </c>
      <c r="L104" s="126" t="s">
        <v>4009</v>
      </c>
      <c r="M104" s="126" t="b">
        <v>1</v>
      </c>
      <c r="N104" s="126" t="s">
        <v>3687</v>
      </c>
      <c r="O104" s="309" t="str">
        <f>LEFT('HN TOP UP AUTUMN UPDATE NOV'!D92,16)&amp;"."&amp;'HN TopUpPay'!E104</f>
        <v>Holy Trinity Sch.6905.ARPs.I03.1.Jn21</v>
      </c>
      <c r="P104" s="312" t="str">
        <f>'HN TOP UP AUTUMN UPDATE NOV'!BC92</f>
        <v>10265/543965</v>
      </c>
      <c r="Q104" s="126" t="b">
        <v>1</v>
      </c>
      <c r="R104" s="126" t="b">
        <v>1</v>
      </c>
      <c r="S104" s="126" t="b">
        <v>1</v>
      </c>
    </row>
    <row r="105" spans="1:19" hidden="1" x14ac:dyDescent="0.25">
      <c r="A105" s="126" t="s">
        <v>4008</v>
      </c>
      <c r="B105" s="200">
        <v>1</v>
      </c>
      <c r="C105" s="126">
        <v>2</v>
      </c>
      <c r="D105" s="308">
        <f>'HN TOP UP AUTUMN UPDATE NOV'!C93</f>
        <v>151702</v>
      </c>
      <c r="E105" s="126" t="b">
        <v>1</v>
      </c>
      <c r="F105" s="309" t="str">
        <f>RIGHT('HN TOP UP AUTUMN UPDATE NOV'!E93,4)&amp;"."&amp;"TOPUP"&amp;'HN TOP UP AUTUMN UPDATE NOV'!BD93&amp;"."&amp;"I03"&amp;"."&amp;$C$5</f>
        <v>2047.TOPUP1.I03.Ja21</v>
      </c>
      <c r="G105" s="310">
        <f t="shared" ca="1" si="2"/>
        <v>44361</v>
      </c>
      <c r="H105" s="311">
        <f>IF('HN TOP UP AUTUMN UPDATE NOV'!T93&gt;0,0,-'HN TOP UP AUTUMN UPDATE NOV'!T93)</f>
        <v>0</v>
      </c>
      <c r="I105" s="205">
        <f t="shared" ca="1" si="3"/>
        <v>44361</v>
      </c>
      <c r="J105" s="126">
        <v>3</v>
      </c>
      <c r="K105" s="126" t="b">
        <v>1</v>
      </c>
      <c r="L105" s="126" t="s">
        <v>4009</v>
      </c>
      <c r="M105" s="126" t="b">
        <v>1</v>
      </c>
      <c r="N105" s="126" t="s">
        <v>3687</v>
      </c>
      <c r="O105" s="309" t="str">
        <f>LEFT('HN TOP UP AUTUMN UPDATE NOV'!D93,16)&amp;"."&amp;'HN TopUpPay'!E105</f>
        <v>Hyde School.6905.EHCP.I03.2.Jn21</v>
      </c>
      <c r="P105" s="312" t="str">
        <f>'HN TOP UP AUTUMN UPDATE NOV'!BC93</f>
        <v>11443/516500</v>
      </c>
      <c r="Q105" s="126" t="b">
        <v>1</v>
      </c>
      <c r="R105" s="126" t="b">
        <v>1</v>
      </c>
      <c r="S105" s="126" t="b">
        <v>1</v>
      </c>
    </row>
    <row r="106" spans="1:19" hidden="1" x14ac:dyDescent="0.25">
      <c r="A106" s="126" t="s">
        <v>4008</v>
      </c>
      <c r="B106" s="200">
        <v>1</v>
      </c>
      <c r="C106" s="126">
        <v>2</v>
      </c>
      <c r="D106" s="308">
        <f>'HN TOP UP AUTUMN UPDATE NOV'!C94</f>
        <v>143982</v>
      </c>
      <c r="E106" s="126" t="b">
        <v>1</v>
      </c>
      <c r="F106" s="309" t="str">
        <f>RIGHT('HN TOP UP AUTUMN UPDATE NOV'!E94,4)&amp;"."&amp;"TOPUP"&amp;'HN TOP UP AUTUMN UPDATE NOV'!BD94&amp;"."&amp;"I03"&amp;"."&amp;$C$5</f>
        <v>3515.TOPUP1.I03.Ja21</v>
      </c>
      <c r="G106" s="310">
        <f t="shared" ca="1" si="2"/>
        <v>44361</v>
      </c>
      <c r="H106" s="311">
        <f>IF('HN TOP UP AUTUMN UPDATE NOV'!T94&gt;0,0,-'HN TOP UP AUTUMN UPDATE NOV'!T94)</f>
        <v>0</v>
      </c>
      <c r="I106" s="205">
        <f t="shared" ca="1" si="3"/>
        <v>44361</v>
      </c>
      <c r="J106" s="126">
        <v>3</v>
      </c>
      <c r="K106" s="126" t="b">
        <v>1</v>
      </c>
      <c r="L106" s="126" t="s">
        <v>4009</v>
      </c>
      <c r="M106" s="126" t="b">
        <v>1</v>
      </c>
      <c r="N106" s="126" t="s">
        <v>3687</v>
      </c>
      <c r="O106" s="309" t="str">
        <f>LEFT('HN TOP UP AUTUMN UPDATE NOV'!D94,16)&amp;"."&amp;'HN TopUpPay'!E106</f>
        <v>Independent Jewi.6905.EHCP.I03.3.Jn21</v>
      </c>
      <c r="P106" s="312" t="str">
        <f>'HN TOP UP AUTUMN UPDATE NOV'!BC94</f>
        <v>11443/516500</v>
      </c>
      <c r="Q106" s="126" t="b">
        <v>1</v>
      </c>
      <c r="R106" s="126" t="b">
        <v>1</v>
      </c>
      <c r="S106" s="126" t="b">
        <v>1</v>
      </c>
    </row>
    <row r="107" spans="1:19" hidden="1" x14ac:dyDescent="0.25">
      <c r="A107" s="126" t="s">
        <v>4008</v>
      </c>
      <c r="B107" s="200">
        <v>1</v>
      </c>
      <c r="C107" s="126">
        <v>2</v>
      </c>
      <c r="D107" s="308">
        <f>'HN TOP UP AUTUMN UPDATE NOV'!C95</f>
        <v>400140</v>
      </c>
      <c r="E107" s="126" t="b">
        <v>1</v>
      </c>
      <c r="F107" s="309" t="str">
        <f>RIGHT('HN TOP UP AUTUMN UPDATE NOV'!E95,4)&amp;"."&amp;"TOPUP"&amp;'HN TOP UP AUTUMN UPDATE NOV'!BD95&amp;"."&amp;"I03"&amp;"."&amp;$C$5</f>
        <v>5427.TOPUP1.I03.Ja21</v>
      </c>
      <c r="G107" s="310">
        <f t="shared" ca="1" si="2"/>
        <v>44361</v>
      </c>
      <c r="H107" s="311">
        <f>IF('HN TOP UP AUTUMN UPDATE NOV'!T95&gt;0,0,-'HN TOP UP AUTUMN UPDATE NOV'!T95)</f>
        <v>0</v>
      </c>
      <c r="I107" s="205">
        <f t="shared" ca="1" si="3"/>
        <v>44361</v>
      </c>
      <c r="J107" s="126">
        <v>3</v>
      </c>
      <c r="K107" s="126" t="b">
        <v>1</v>
      </c>
      <c r="L107" s="126" t="s">
        <v>4009</v>
      </c>
      <c r="M107" s="126" t="b">
        <v>1</v>
      </c>
      <c r="N107" s="126" t="s">
        <v>3687</v>
      </c>
      <c r="O107" s="309" t="str">
        <f>LEFT('HN TOP UP AUTUMN UPDATE NOV'!D95,16)&amp;"."&amp;'HN TopUpPay'!E107</f>
        <v>JCoSS.2037.EHCP.I03.1.Jn21</v>
      </c>
      <c r="P107" s="312" t="str">
        <f>'HN TOP UP AUTUMN UPDATE NOV'!BC95</f>
        <v>11434/543965</v>
      </c>
      <c r="Q107" s="126" t="b">
        <v>1</v>
      </c>
      <c r="R107" s="126" t="b">
        <v>1</v>
      </c>
      <c r="S107" s="126" t="b">
        <v>1</v>
      </c>
    </row>
    <row r="108" spans="1:19" hidden="1" x14ac:dyDescent="0.25">
      <c r="A108" s="126" t="s">
        <v>4008</v>
      </c>
      <c r="B108" s="200">
        <v>1</v>
      </c>
      <c r="C108" s="126">
        <v>2</v>
      </c>
      <c r="D108" s="308">
        <f>'HN TOP UP AUTUMN UPDATE NOV'!C96</f>
        <v>400140</v>
      </c>
      <c r="E108" s="126" t="b">
        <v>1</v>
      </c>
      <c r="F108" s="309" t="str">
        <f>RIGHT('HN TOP UP AUTUMN UPDATE NOV'!E96,4)&amp;"."&amp;"TOPUP"&amp;'HN TOP UP AUTUMN UPDATE NOV'!BD96&amp;"."&amp;"I03"&amp;"."&amp;$C$5</f>
        <v>5427.TOPUP2.I03.Ja21</v>
      </c>
      <c r="G108" s="310">
        <f t="shared" ca="1" si="2"/>
        <v>44361</v>
      </c>
      <c r="H108" s="311">
        <f>IF('HN TOP UP AUTUMN UPDATE NOV'!T96&gt;0,0,-'HN TOP UP AUTUMN UPDATE NOV'!T96)</f>
        <v>0</v>
      </c>
      <c r="I108" s="205">
        <f t="shared" ca="1" si="3"/>
        <v>44361</v>
      </c>
      <c r="J108" s="126">
        <v>3</v>
      </c>
      <c r="K108" s="126" t="b">
        <v>1</v>
      </c>
      <c r="L108" s="126" t="s">
        <v>4009</v>
      </c>
      <c r="M108" s="126" t="b">
        <v>1</v>
      </c>
      <c r="N108" s="126" t="s">
        <v>3687</v>
      </c>
      <c r="O108" s="309" t="str">
        <f>LEFT('HN TOP UP AUTUMN UPDATE NOV'!D96,16)&amp;"."&amp;'HN TopUpPay'!E108</f>
        <v>JCoSS.7010.Speci.I03.1.Jn21</v>
      </c>
      <c r="P108" s="312" t="str">
        <f>'HN TOP UP AUTUMN UPDATE NOV'!BC96</f>
        <v>11435/543965</v>
      </c>
      <c r="Q108" s="126" t="b">
        <v>1</v>
      </c>
      <c r="R108" s="126" t="b">
        <v>1</v>
      </c>
      <c r="S108" s="126" t="b">
        <v>1</v>
      </c>
    </row>
    <row r="109" spans="1:19" hidden="1" x14ac:dyDescent="0.25">
      <c r="A109" s="126" t="s">
        <v>4008</v>
      </c>
      <c r="B109" s="200">
        <v>1</v>
      </c>
      <c r="C109" s="126">
        <v>2</v>
      </c>
      <c r="D109" s="308">
        <f>'HN TOP UP AUTUMN UPDATE NOV'!C97</f>
        <v>105221</v>
      </c>
      <c r="E109" s="126" t="b">
        <v>1</v>
      </c>
      <c r="F109" s="309" t="str">
        <f>RIGHT('HN TOP UP AUTUMN UPDATE NOV'!E97,4)&amp;"."&amp;"TOPUP"&amp;'HN TOP UP AUTUMN UPDATE NOV'!BD97&amp;"."&amp;"I03"&amp;"."&amp;$C$5</f>
        <v>6085.TOPUP1.I03.Ja21</v>
      </c>
      <c r="G109" s="310">
        <f t="shared" ca="1" si="2"/>
        <v>44361</v>
      </c>
      <c r="H109" s="311">
        <f>IF('HN TOP UP AUTUMN UPDATE NOV'!T97&gt;0,0,-'HN TOP UP AUTUMN UPDATE NOV'!T97)</f>
        <v>0</v>
      </c>
      <c r="I109" s="205">
        <f t="shared" ca="1" si="3"/>
        <v>44361</v>
      </c>
      <c r="J109" s="126">
        <v>3</v>
      </c>
      <c r="K109" s="126" t="b">
        <v>1</v>
      </c>
      <c r="L109" s="126" t="s">
        <v>4009</v>
      </c>
      <c r="M109" s="126" t="b">
        <v>1</v>
      </c>
      <c r="N109" s="126" t="s">
        <v>3687</v>
      </c>
      <c r="O109" s="309" t="str">
        <f>LEFT('HN TOP UP AUTUMN UPDATE NOV'!D97,16)&amp;"."&amp;'HN TopUpPay'!E109</f>
        <v>Kisharon Inclusi.3523.EHCP.I03.1.Jn21</v>
      </c>
      <c r="P109" s="312" t="str">
        <f>'HN TOP UP AUTUMN UPDATE NOV'!BC97</f>
        <v>11491/516500</v>
      </c>
      <c r="Q109" s="126" t="b">
        <v>1</v>
      </c>
      <c r="R109" s="126" t="b">
        <v>1</v>
      </c>
      <c r="S109" s="126" t="b">
        <v>1</v>
      </c>
    </row>
    <row r="110" spans="1:19" hidden="1" x14ac:dyDescent="0.25">
      <c r="A110" s="126" t="s">
        <v>4008</v>
      </c>
      <c r="B110" s="200">
        <v>1</v>
      </c>
      <c r="C110" s="126">
        <v>2</v>
      </c>
      <c r="D110" s="308">
        <f>'HN TOP UP AUTUMN UPDATE NOV'!C98</f>
        <v>400046</v>
      </c>
      <c r="E110" s="126" t="b">
        <v>1</v>
      </c>
      <c r="F110" s="309" t="str">
        <f>RIGHT('HN TOP UP AUTUMN UPDATE NOV'!E98,4)&amp;"."&amp;"TOPUP"&amp;'HN TOP UP AUTUMN UPDATE NOV'!BD98&amp;"."&amp;"I03"&amp;"."&amp;$C$5</f>
        <v>2036.TOPUP1.I03.Ja21</v>
      </c>
      <c r="G110" s="310">
        <f t="shared" ca="1" si="2"/>
        <v>44361</v>
      </c>
      <c r="H110" s="311">
        <f>IF('HN TOP UP AUTUMN UPDATE NOV'!T98&gt;0,0,-'HN TOP UP AUTUMN UPDATE NOV'!T98)</f>
        <v>0</v>
      </c>
      <c r="I110" s="205">
        <f t="shared" ca="1" si="3"/>
        <v>44361</v>
      </c>
      <c r="J110" s="126">
        <v>3</v>
      </c>
      <c r="K110" s="126" t="b">
        <v>1</v>
      </c>
      <c r="L110" s="126" t="s">
        <v>4009</v>
      </c>
      <c r="M110" s="126" t="b">
        <v>1</v>
      </c>
      <c r="N110" s="126" t="s">
        <v>3687</v>
      </c>
      <c r="O110" s="309" t="str">
        <f>LEFT('HN TOP UP AUTUMN UPDATE NOV'!D98,16)&amp;"."&amp;'HN TopUpPay'!E110</f>
        <v>Livingstone Scho.3523.SEN I.I03.2.Jn21</v>
      </c>
      <c r="P110" s="312" t="str">
        <f>'HN TOP UP AUTUMN UPDATE NOV'!BC98</f>
        <v>11432/543965</v>
      </c>
      <c r="Q110" s="126" t="b">
        <v>1</v>
      </c>
      <c r="R110" s="126" t="b">
        <v>1</v>
      </c>
      <c r="S110" s="126" t="b">
        <v>1</v>
      </c>
    </row>
    <row r="111" spans="1:19" hidden="1" x14ac:dyDescent="0.25">
      <c r="A111" s="126" t="s">
        <v>4008</v>
      </c>
      <c r="B111" s="200">
        <v>1</v>
      </c>
      <c r="C111" s="126">
        <v>2</v>
      </c>
      <c r="D111" s="308">
        <f>'HN TOP UP AUTUMN UPDATE NOV'!C99</f>
        <v>400046</v>
      </c>
      <c r="E111" s="126" t="b">
        <v>1</v>
      </c>
      <c r="F111" s="309" t="str">
        <f>RIGHT('HN TOP UP AUTUMN UPDATE NOV'!E99,4)&amp;"."&amp;"TOPUP"&amp;'HN TOP UP AUTUMN UPDATE NOV'!BD99&amp;"."&amp;"I03"&amp;"."&amp;$C$5</f>
        <v>2036.TOPUP2.I03.Ja21</v>
      </c>
      <c r="G111" s="310">
        <f t="shared" ca="1" si="2"/>
        <v>44361</v>
      </c>
      <c r="H111" s="311">
        <f>IF('HN TOP UP AUTUMN UPDATE NOV'!T99&gt;0,0,-'HN TOP UP AUTUMN UPDATE NOV'!T99)</f>
        <v>0</v>
      </c>
      <c r="I111" s="205">
        <f t="shared" ca="1" si="3"/>
        <v>44361</v>
      </c>
      <c r="J111" s="126">
        <v>3</v>
      </c>
      <c r="K111" s="126" t="b">
        <v>1</v>
      </c>
      <c r="L111" s="126" t="s">
        <v>4009</v>
      </c>
      <c r="M111" s="126" t="b">
        <v>1</v>
      </c>
      <c r="N111" s="126" t="s">
        <v>3687</v>
      </c>
      <c r="O111" s="309" t="str">
        <f>LEFT('HN TOP UP AUTUMN UPDATE NOV'!D99,16)&amp;"."&amp;'HN TopUpPay'!E111</f>
        <v>Livingstone Scho.5948.EHCP.I03.1.Jn21</v>
      </c>
      <c r="P111" s="312" t="str">
        <f>'HN TOP UP AUTUMN UPDATE NOV'!BC99</f>
        <v>11431/543965</v>
      </c>
      <c r="Q111" s="126" t="b">
        <v>1</v>
      </c>
      <c r="R111" s="126" t="b">
        <v>1</v>
      </c>
      <c r="S111" s="126" t="b">
        <v>1</v>
      </c>
    </row>
    <row r="112" spans="1:19" hidden="1" x14ac:dyDescent="0.25">
      <c r="A112" s="126" t="s">
        <v>4008</v>
      </c>
      <c r="B112" s="200">
        <v>1</v>
      </c>
      <c r="C112" s="126">
        <v>2</v>
      </c>
      <c r="D112" s="308">
        <f>'HN TOP UP AUTUMN UPDATE NOV'!C100</f>
        <v>400046</v>
      </c>
      <c r="E112" s="126" t="b">
        <v>1</v>
      </c>
      <c r="F112" s="309" t="str">
        <f>RIGHT('HN TOP UP AUTUMN UPDATE NOV'!E100,4)&amp;"."&amp;"TOPUP"&amp;'HN TOP UP AUTUMN UPDATE NOV'!BD100&amp;"."&amp;"I03"&amp;"."&amp;$C$5</f>
        <v>2036.TOPUP3.I03.Ja21</v>
      </c>
      <c r="G112" s="310">
        <f t="shared" ca="1" si="2"/>
        <v>44361</v>
      </c>
      <c r="H112" s="311">
        <f>IF('HN TOP UP AUTUMN UPDATE NOV'!T100&gt;0,0,-'HN TOP UP AUTUMN UPDATE NOV'!T100)</f>
        <v>0</v>
      </c>
      <c r="I112" s="205">
        <f t="shared" ca="1" si="3"/>
        <v>44361</v>
      </c>
      <c r="J112" s="126">
        <v>3</v>
      </c>
      <c r="K112" s="126" t="b">
        <v>1</v>
      </c>
      <c r="L112" s="126" t="s">
        <v>4009</v>
      </c>
      <c r="M112" s="126" t="b">
        <v>1</v>
      </c>
      <c r="N112" s="126" t="s">
        <v>3687</v>
      </c>
      <c r="O112" s="309" t="str">
        <f>LEFT('HN TOP UP AUTUMN UPDATE NOV'!D100,16)&amp;"."&amp;'HN TopUpPay'!E112</f>
        <v>Livingstone Scho.5949.EHCP.I03.1.Jn21</v>
      </c>
      <c r="P112" s="312" t="str">
        <f>'HN TOP UP AUTUMN UPDATE NOV'!BC100</f>
        <v>10265/543965</v>
      </c>
      <c r="Q112" s="126" t="b">
        <v>1</v>
      </c>
      <c r="R112" s="126" t="b">
        <v>1</v>
      </c>
      <c r="S112" s="126" t="b">
        <v>1</v>
      </c>
    </row>
    <row r="113" spans="1:19" hidden="1" x14ac:dyDescent="0.25">
      <c r="A113" s="126" t="s">
        <v>4008</v>
      </c>
      <c r="B113" s="200">
        <v>1</v>
      </c>
      <c r="C113" s="126">
        <v>2</v>
      </c>
      <c r="D113" s="308">
        <f>'HN TOP UP AUTUMN UPDATE NOV'!C101</f>
        <v>400116</v>
      </c>
      <c r="E113" s="126" t="b">
        <v>1</v>
      </c>
      <c r="F113" s="309" t="str">
        <f>RIGHT('HN TOP UP AUTUMN UPDATE NOV'!E101,4)&amp;"."&amp;"TOPUP"&amp;'HN TOP UP AUTUMN UPDATE NOV'!BD101&amp;"."&amp;"I03"&amp;"."&amp;$C$5</f>
        <v>6905.TOPUP1.I03.Ja21</v>
      </c>
      <c r="G113" s="310">
        <f t="shared" ca="1" si="2"/>
        <v>44361</v>
      </c>
      <c r="H113" s="311">
        <f>IF('HN TOP UP AUTUMN UPDATE NOV'!T101&gt;0,0,-'HN TOP UP AUTUMN UPDATE NOV'!T101)</f>
        <v>0</v>
      </c>
      <c r="I113" s="205">
        <f t="shared" ca="1" si="3"/>
        <v>44361</v>
      </c>
      <c r="J113" s="126">
        <v>3</v>
      </c>
      <c r="K113" s="126" t="b">
        <v>1</v>
      </c>
      <c r="L113" s="126" t="s">
        <v>4009</v>
      </c>
      <c r="M113" s="126" t="b">
        <v>1</v>
      </c>
      <c r="N113" s="126" t="s">
        <v>3687</v>
      </c>
      <c r="O113" s="309" t="str">
        <f>LEFT('HN TOP UP AUTUMN UPDATE NOV'!D101,16)&amp;"."&amp;'HN TopUpPay'!E113</f>
        <v>London Academy.4004.EHCP.I03.1.Jn21</v>
      </c>
      <c r="P113" s="312" t="str">
        <f>'HN TOP UP AUTUMN UPDATE NOV'!BC101</f>
        <v>11423/516500</v>
      </c>
      <c r="Q113" s="126" t="b">
        <v>1</v>
      </c>
      <c r="R113" s="126" t="b">
        <v>1</v>
      </c>
      <c r="S113" s="126" t="b">
        <v>1</v>
      </c>
    </row>
    <row r="114" spans="1:19" hidden="1" x14ac:dyDescent="0.25">
      <c r="A114" s="126" t="s">
        <v>4008</v>
      </c>
      <c r="B114" s="200">
        <v>1</v>
      </c>
      <c r="C114" s="126">
        <v>2</v>
      </c>
      <c r="D114" s="308">
        <f>'HN TOP UP AUTUMN UPDATE NOV'!C102</f>
        <v>400116</v>
      </c>
      <c r="E114" s="126" t="b">
        <v>1</v>
      </c>
      <c r="F114" s="309" t="str">
        <f>RIGHT('HN TOP UP AUTUMN UPDATE NOV'!E102,4)&amp;"."&amp;"TOPUP"&amp;'HN TOP UP AUTUMN UPDATE NOV'!BD102&amp;"."&amp;"I03"&amp;"."&amp;$C$5</f>
        <v>6905.TOPUP2.I03.Ja21</v>
      </c>
      <c r="G114" s="310">
        <f t="shared" ca="1" si="2"/>
        <v>44361</v>
      </c>
      <c r="H114" s="311">
        <f>IF('HN TOP UP AUTUMN UPDATE NOV'!T102&gt;0,0,-'HN TOP UP AUTUMN UPDATE NOV'!T102)</f>
        <v>0</v>
      </c>
      <c r="I114" s="205">
        <f t="shared" ca="1" si="3"/>
        <v>44361</v>
      </c>
      <c r="J114" s="126">
        <v>3</v>
      </c>
      <c r="K114" s="126" t="b">
        <v>1</v>
      </c>
      <c r="L114" s="126" t="s">
        <v>4009</v>
      </c>
      <c r="M114" s="126" t="b">
        <v>1</v>
      </c>
      <c r="N114" s="126" t="s">
        <v>3687</v>
      </c>
      <c r="O114" s="309" t="str">
        <f>LEFT('HN TOP UP AUTUMN UPDATE NOV'!D102,16)&amp;"."&amp;'HN TopUpPay'!E114</f>
        <v>London Academy.3513.EHCP.I03.1.Jn21</v>
      </c>
      <c r="P114" s="312" t="str">
        <f>'HN TOP UP AUTUMN UPDATE NOV'!BC102</f>
        <v>11442/516500</v>
      </c>
      <c r="Q114" s="126" t="b">
        <v>1</v>
      </c>
      <c r="R114" s="126" t="b">
        <v>1</v>
      </c>
      <c r="S114" s="126" t="b">
        <v>1</v>
      </c>
    </row>
    <row r="115" spans="1:19" hidden="1" x14ac:dyDescent="0.25">
      <c r="A115" s="126" t="s">
        <v>4008</v>
      </c>
      <c r="B115" s="200">
        <v>1</v>
      </c>
      <c r="C115" s="126">
        <v>2</v>
      </c>
      <c r="D115" s="308">
        <f>'HN TOP UP AUTUMN UPDATE NOV'!C103</f>
        <v>400116</v>
      </c>
      <c r="E115" s="126" t="b">
        <v>1</v>
      </c>
      <c r="F115" s="309" t="str">
        <f>RIGHT('HN TOP UP AUTUMN UPDATE NOV'!E103,4)&amp;"."&amp;"TOPUP"&amp;'HN TOP UP AUTUMN UPDATE NOV'!BD103&amp;"."&amp;"I03"&amp;"."&amp;$C$5</f>
        <v>6905.TOPUP3.I03.Ja21</v>
      </c>
      <c r="G115" s="310">
        <f t="shared" ca="1" si="2"/>
        <v>44361</v>
      </c>
      <c r="H115" s="311">
        <f>IF('HN TOP UP AUTUMN UPDATE NOV'!T103&gt;0,0,-'HN TOP UP AUTUMN UPDATE NOV'!T103)</f>
        <v>0</v>
      </c>
      <c r="I115" s="205">
        <f t="shared" ca="1" si="3"/>
        <v>44361</v>
      </c>
      <c r="J115" s="126">
        <v>3</v>
      </c>
      <c r="K115" s="126" t="b">
        <v>1</v>
      </c>
      <c r="L115" s="126" t="s">
        <v>4009</v>
      </c>
      <c r="M115" s="126" t="b">
        <v>1</v>
      </c>
      <c r="N115" s="126" t="s">
        <v>3687</v>
      </c>
      <c r="O115" s="309" t="str">
        <f>LEFT('HN TOP UP AUTUMN UPDATE NOV'!D103,16)&amp;"."&amp;'HN TopUpPay'!E115</f>
        <v>London Academy.3513.SEN I.I03.2.Jn21</v>
      </c>
      <c r="P115" s="312" t="str">
        <f>'HN TOP UP AUTUMN UPDATE NOV'!BC103</f>
        <v>11443/516500</v>
      </c>
      <c r="Q115" s="126" t="b">
        <v>1</v>
      </c>
      <c r="R115" s="126" t="b">
        <v>1</v>
      </c>
      <c r="S115" s="126" t="b">
        <v>1</v>
      </c>
    </row>
    <row r="116" spans="1:19" hidden="1" x14ac:dyDescent="0.25">
      <c r="A116" s="126" t="s">
        <v>4008</v>
      </c>
      <c r="B116" s="200">
        <v>1</v>
      </c>
      <c r="C116" s="126">
        <v>2</v>
      </c>
      <c r="D116" s="308">
        <f>'HN TOP UP AUTUMN UPDATE NOV'!C104</f>
        <v>400030</v>
      </c>
      <c r="E116" s="126" t="b">
        <v>1</v>
      </c>
      <c r="F116" s="309" t="str">
        <f>RIGHT('HN TOP UP AUTUMN UPDATE NOV'!E104,4)&amp;"."&amp;"TOPUP"&amp;'HN TOP UP AUTUMN UPDATE NOV'!BD104&amp;"."&amp;"I03"&amp;"."&amp;$C$5</f>
        <v>2037.TOPUP1.I03.Ja21</v>
      </c>
      <c r="G116" s="310">
        <f t="shared" ca="1" si="2"/>
        <v>44361</v>
      </c>
      <c r="H116" s="311">
        <f>IF('HN TOP UP AUTUMN UPDATE NOV'!T104&gt;0,0,-'HN TOP UP AUTUMN UPDATE NOV'!T104)</f>
        <v>0</v>
      </c>
      <c r="I116" s="205">
        <f t="shared" ca="1" si="3"/>
        <v>44361</v>
      </c>
      <c r="J116" s="126">
        <v>3</v>
      </c>
      <c r="K116" s="126" t="b">
        <v>1</v>
      </c>
      <c r="L116" s="126" t="s">
        <v>4009</v>
      </c>
      <c r="M116" s="126" t="b">
        <v>1</v>
      </c>
      <c r="N116" s="126" t="s">
        <v>3687</v>
      </c>
      <c r="O116" s="309" t="str">
        <f>LEFT('HN TOP UP AUTUMN UPDATE NOV'!D104,16)&amp;"."&amp;'HN TopUpPay'!E116</f>
        <v>Manorside Primar.5402.EHCP.I03.1.Jn21</v>
      </c>
      <c r="P116" s="312" t="str">
        <f>'HN TOP UP AUTUMN UPDATE NOV'!BC104</f>
        <v>11431/543965</v>
      </c>
      <c r="Q116" s="126" t="b">
        <v>1</v>
      </c>
      <c r="R116" s="126" t="b">
        <v>1</v>
      </c>
      <c r="S116" s="126" t="b">
        <v>1</v>
      </c>
    </row>
    <row r="117" spans="1:19" hidden="1" x14ac:dyDescent="0.25">
      <c r="A117" s="126" t="s">
        <v>4008</v>
      </c>
      <c r="B117" s="200">
        <v>1</v>
      </c>
      <c r="C117" s="126">
        <v>2</v>
      </c>
      <c r="D117" s="308">
        <f>'HN TOP UP AUTUMN UPDATE NOV'!C105</f>
        <v>400063</v>
      </c>
      <c r="E117" s="126" t="b">
        <v>1</v>
      </c>
      <c r="F117" s="309" t="str">
        <f>RIGHT('HN TOP UP AUTUMN UPDATE NOV'!E105,4)&amp;"."&amp;"TOPUP"&amp;'HN TOP UP AUTUMN UPDATE NOV'!BD105&amp;"."&amp;"I03"&amp;"."&amp;$C$5</f>
        <v>7010.TOPUP1.I03.Ja21</v>
      </c>
      <c r="G117" s="310">
        <f t="shared" ca="1" si="2"/>
        <v>44361</v>
      </c>
      <c r="H117" s="311">
        <f>IF('HN TOP UP AUTUMN UPDATE NOV'!T105&gt;0,0,-'HN TOP UP AUTUMN UPDATE NOV'!T105)</f>
        <v>0</v>
      </c>
      <c r="I117" s="205">
        <f t="shared" ca="1" si="3"/>
        <v>44361</v>
      </c>
      <c r="J117" s="126">
        <v>3</v>
      </c>
      <c r="K117" s="126" t="b">
        <v>1</v>
      </c>
      <c r="L117" s="126" t="s">
        <v>4009</v>
      </c>
      <c r="M117" s="126" t="b">
        <v>1</v>
      </c>
      <c r="N117" s="126" t="s">
        <v>3687</v>
      </c>
      <c r="O117" s="309" t="str">
        <f>LEFT('HN TOP UP AUTUMN UPDATE NOV'!D105,16)&amp;"."&amp;'HN TopUpPay'!E117</f>
        <v>Mapledown.2048.EHCP.I03.1.Jn21</v>
      </c>
      <c r="P117" s="312" t="str">
        <f>'HN TOP UP AUTUMN UPDATE NOV'!BC105</f>
        <v>11433/543965</v>
      </c>
      <c r="Q117" s="126" t="b">
        <v>1</v>
      </c>
      <c r="R117" s="126" t="b">
        <v>1</v>
      </c>
      <c r="S117" s="126" t="b">
        <v>1</v>
      </c>
    </row>
    <row r="118" spans="1:19" hidden="1" x14ac:dyDescent="0.25">
      <c r="A118" s="126" t="s">
        <v>4008</v>
      </c>
      <c r="B118" s="200">
        <v>1</v>
      </c>
      <c r="C118" s="126">
        <v>2</v>
      </c>
      <c r="D118" s="308">
        <f>'HN TOP UP AUTUMN UPDATE NOV'!C106</f>
        <v>400130</v>
      </c>
      <c r="E118" s="126" t="b">
        <v>1</v>
      </c>
      <c r="F118" s="309" t="str">
        <f>RIGHT('HN TOP UP AUTUMN UPDATE NOV'!E106,4)&amp;"."&amp;"TOPUP"&amp;'HN TOP UP AUTUMN UPDATE NOV'!BD106&amp;"."&amp;"I03"&amp;"."&amp;$C$5</f>
        <v>3523.TOPUP1.I03.Ja21</v>
      </c>
      <c r="G118" s="310">
        <f t="shared" ca="1" si="2"/>
        <v>44361</v>
      </c>
      <c r="H118" s="311">
        <f>IF('HN TOP UP AUTUMN UPDATE NOV'!T106&gt;0,0,-'HN TOP UP AUTUMN UPDATE NOV'!T106)</f>
        <v>0</v>
      </c>
      <c r="I118" s="205">
        <f t="shared" ca="1" si="3"/>
        <v>44361</v>
      </c>
      <c r="J118" s="126">
        <v>3</v>
      </c>
      <c r="K118" s="126" t="b">
        <v>1</v>
      </c>
      <c r="L118" s="126" t="s">
        <v>4009</v>
      </c>
      <c r="M118" s="126" t="b">
        <v>1</v>
      </c>
      <c r="N118" s="126" t="s">
        <v>3687</v>
      </c>
      <c r="O118" s="309" t="str">
        <f>LEFT('HN TOP UP AUTUMN UPDATE NOV'!D106,16)&amp;"."&amp;'HN TopUpPay'!E118</f>
        <v>Martin Primary S.2048.SEN I.I03.2.Jn21</v>
      </c>
      <c r="P118" s="312" t="str">
        <f>'HN TOP UP AUTUMN UPDATE NOV'!BC106</f>
        <v>11431/543965</v>
      </c>
      <c r="Q118" s="126" t="b">
        <v>1</v>
      </c>
      <c r="R118" s="126" t="b">
        <v>1</v>
      </c>
      <c r="S118" s="126" t="b">
        <v>1</v>
      </c>
    </row>
    <row r="119" spans="1:19" hidden="1" x14ac:dyDescent="0.25">
      <c r="A119" s="126" t="s">
        <v>4008</v>
      </c>
      <c r="B119" s="200">
        <v>1</v>
      </c>
      <c r="C119" s="126">
        <v>2</v>
      </c>
      <c r="D119" s="308">
        <f>'HN TOP UP AUTUMN UPDATE NOV'!C107</f>
        <v>400112</v>
      </c>
      <c r="E119" s="126" t="b">
        <v>1</v>
      </c>
      <c r="F119" s="309" t="str">
        <f>RIGHT('HN TOP UP AUTUMN UPDATE NOV'!E107,4)&amp;"."&amp;"TOPUP"&amp;'HN TOP UP AUTUMN UPDATE NOV'!BD107&amp;"."&amp;"I03"&amp;"."&amp;$C$5</f>
        <v>5948.TOPUP1.I03.Ja21</v>
      </c>
      <c r="G119" s="310">
        <f t="shared" ca="1" si="2"/>
        <v>44361</v>
      </c>
      <c r="H119" s="311">
        <f>IF('HN TOP UP AUTUMN UPDATE NOV'!T107&gt;0,0,-'HN TOP UP AUTUMN UPDATE NOV'!T107)</f>
        <v>0</v>
      </c>
      <c r="I119" s="205">
        <f t="shared" ca="1" si="3"/>
        <v>44361</v>
      </c>
      <c r="J119" s="126">
        <v>3</v>
      </c>
      <c r="K119" s="126" t="b">
        <v>1</v>
      </c>
      <c r="L119" s="126" t="s">
        <v>4009</v>
      </c>
      <c r="M119" s="126" t="b">
        <v>1</v>
      </c>
      <c r="N119" s="126" t="s">
        <v>3687</v>
      </c>
      <c r="O119" s="309" t="str">
        <f>LEFT('HN TOP UP AUTUMN UPDATE NOV'!D107,16)&amp;"."&amp;'HN TopUpPay'!E119</f>
        <v>Mathilda Marks-K.3305.EHCP.I03.1.Jn21</v>
      </c>
      <c r="P119" s="312" t="str">
        <f>'HN TOP UP AUTUMN UPDATE NOV'!BC107</f>
        <v>11431/543965</v>
      </c>
      <c r="Q119" s="126" t="b">
        <v>1</v>
      </c>
      <c r="R119" s="126" t="b">
        <v>1</v>
      </c>
      <c r="S119" s="126" t="b">
        <v>1</v>
      </c>
    </row>
    <row r="120" spans="1:19" hidden="1" x14ac:dyDescent="0.25">
      <c r="A120" s="126" t="s">
        <v>4008</v>
      </c>
      <c r="B120" s="200">
        <v>1</v>
      </c>
      <c r="C120" s="126">
        <v>2</v>
      </c>
      <c r="D120" s="308">
        <f>'HN TOP UP AUTUMN UPDATE NOV'!C108</f>
        <v>400110</v>
      </c>
      <c r="E120" s="126" t="b">
        <v>1</v>
      </c>
      <c r="F120" s="309" t="str">
        <f>RIGHT('HN TOP UP AUTUMN UPDATE NOV'!E108,4)&amp;"."&amp;"TOPUP"&amp;'HN TOP UP AUTUMN UPDATE NOV'!BD108&amp;"."&amp;"I03"&amp;"."&amp;$C$5</f>
        <v>5949.TOPUP1.I03.Ja21</v>
      </c>
      <c r="G120" s="310">
        <f t="shared" ca="1" si="2"/>
        <v>44361</v>
      </c>
      <c r="H120" s="311">
        <f>IF('HN TOP UP AUTUMN UPDATE NOV'!T108&gt;0,0,-'HN TOP UP AUTUMN UPDATE NOV'!T108)</f>
        <v>0</v>
      </c>
      <c r="I120" s="205">
        <f t="shared" ca="1" si="3"/>
        <v>44361</v>
      </c>
      <c r="J120" s="126">
        <v>3</v>
      </c>
      <c r="K120" s="126" t="b">
        <v>1</v>
      </c>
      <c r="L120" s="126" t="s">
        <v>4009</v>
      </c>
      <c r="M120" s="126" t="b">
        <v>1</v>
      </c>
      <c r="N120" s="126" t="s">
        <v>3687</v>
      </c>
      <c r="O120" s="309" t="str">
        <f>LEFT('HN TOP UP AUTUMN UPDATE NOV'!D108,16)&amp;"."&amp;'HN TopUpPay'!E120</f>
        <v>Menorah Foundati.2042.EHCP.I03.1.Jn21</v>
      </c>
      <c r="P120" s="312" t="str">
        <f>'HN TOP UP AUTUMN UPDATE NOV'!BC108</f>
        <v>11431/543965</v>
      </c>
      <c r="Q120" s="126" t="b">
        <v>1</v>
      </c>
      <c r="R120" s="126" t="b">
        <v>1</v>
      </c>
      <c r="S120" s="126" t="b">
        <v>1</v>
      </c>
    </row>
    <row r="121" spans="1:19" hidden="1" x14ac:dyDescent="0.25">
      <c r="A121" s="126" t="s">
        <v>4008</v>
      </c>
      <c r="B121" s="200">
        <v>1</v>
      </c>
      <c r="C121" s="126">
        <v>2</v>
      </c>
      <c r="D121" s="308">
        <f>'HN TOP UP AUTUMN UPDATE NOV'!C109</f>
        <v>107953</v>
      </c>
      <c r="E121" s="126" t="b">
        <v>1</v>
      </c>
      <c r="F121" s="309" t="str">
        <f>RIGHT('HN TOP UP AUTUMN UPDATE NOV'!E109,4)&amp;"."&amp;"TOPUP"&amp;'HN TOP UP AUTUMN UPDATE NOV'!BD109&amp;"."&amp;"I03"&amp;"."&amp;$C$5</f>
        <v>4004.TOPUP1.I03.Ja21</v>
      </c>
      <c r="G121" s="310">
        <f t="shared" ca="1" si="2"/>
        <v>44361</v>
      </c>
      <c r="H121" s="311">
        <f>IF('HN TOP UP AUTUMN UPDATE NOV'!T109&gt;0,0,-'HN TOP UP AUTUMN UPDATE NOV'!T109)</f>
        <v>0</v>
      </c>
      <c r="I121" s="205">
        <f t="shared" ca="1" si="3"/>
        <v>44361</v>
      </c>
      <c r="J121" s="126">
        <v>3</v>
      </c>
      <c r="K121" s="126" t="b">
        <v>1</v>
      </c>
      <c r="L121" s="126" t="s">
        <v>4009</v>
      </c>
      <c r="M121" s="126" t="b">
        <v>1</v>
      </c>
      <c r="N121" s="126" t="s">
        <v>3687</v>
      </c>
      <c r="O121" s="309" t="str">
        <f>LEFT('HN TOP UP AUTUMN UPDATE NOV'!D109,16)&amp;"."&amp;'HN TopUpPay'!E121</f>
        <v>Menorah High Sch.2044.EHCP.I03.1.Jn21</v>
      </c>
      <c r="P121" s="312" t="str">
        <f>'HN TOP UP AUTUMN UPDATE NOV'!BC109</f>
        <v>11435/543965</v>
      </c>
      <c r="Q121" s="126" t="b">
        <v>1</v>
      </c>
      <c r="R121" s="126" t="b">
        <v>1</v>
      </c>
      <c r="S121" s="126" t="b">
        <v>1</v>
      </c>
    </row>
    <row r="122" spans="1:19" hidden="1" x14ac:dyDescent="0.25">
      <c r="A122" s="126" t="s">
        <v>4008</v>
      </c>
      <c r="B122" s="200">
        <v>1</v>
      </c>
      <c r="C122" s="126">
        <v>2</v>
      </c>
      <c r="D122" s="308">
        <f>'HN TOP UP AUTUMN UPDATE NOV'!C110</f>
        <v>400007</v>
      </c>
      <c r="E122" s="126" t="b">
        <v>1</v>
      </c>
      <c r="F122" s="309" t="str">
        <f>RIGHT('HN TOP UP AUTUMN UPDATE NOV'!E110,4)&amp;"."&amp;"TOPUP"&amp;'HN TOP UP AUTUMN UPDATE NOV'!BD110&amp;"."&amp;"I03"&amp;"."&amp;$C$5</f>
        <v>3513.TOPUP1.I03.Ja21</v>
      </c>
      <c r="G122" s="310">
        <f t="shared" ca="1" si="2"/>
        <v>44361</v>
      </c>
      <c r="H122" s="311">
        <f>IF('HN TOP UP AUTUMN UPDATE NOV'!T110&gt;0,0,-'HN TOP UP AUTUMN UPDATE NOV'!T110)</f>
        <v>0</v>
      </c>
      <c r="I122" s="205">
        <f t="shared" ca="1" si="3"/>
        <v>44361</v>
      </c>
      <c r="J122" s="126">
        <v>3</v>
      </c>
      <c r="K122" s="126" t="b">
        <v>1</v>
      </c>
      <c r="L122" s="126" t="s">
        <v>4009</v>
      </c>
      <c r="M122" s="126" t="b">
        <v>1</v>
      </c>
      <c r="N122" s="126" t="s">
        <v>3687</v>
      </c>
      <c r="O122" s="309" t="str">
        <f>LEFT('HN TOP UP AUTUMN UPDATE NOV'!D110,16)&amp;"."&amp;'HN TopUpPay'!E122</f>
        <v>Menorah Primary .2043.EHCP.I03.1.Jn21</v>
      </c>
      <c r="P122" s="312" t="str">
        <f>'HN TOP UP AUTUMN UPDATE NOV'!BC110</f>
        <v>11431/543965</v>
      </c>
      <c r="Q122" s="126" t="b">
        <v>1</v>
      </c>
      <c r="R122" s="126" t="b">
        <v>1</v>
      </c>
      <c r="S122" s="126" t="b">
        <v>1</v>
      </c>
    </row>
    <row r="123" spans="1:19" hidden="1" x14ac:dyDescent="0.25">
      <c r="A123" s="126" t="s">
        <v>4008</v>
      </c>
      <c r="B123" s="200">
        <v>1</v>
      </c>
      <c r="C123" s="126">
        <v>2</v>
      </c>
      <c r="D123" s="308">
        <f>'HN TOP UP AUTUMN UPDATE NOV'!C111</f>
        <v>144069</v>
      </c>
      <c r="E123" s="126" t="b">
        <v>1</v>
      </c>
      <c r="F123" s="309" t="str">
        <f>RIGHT('HN TOP UP AUTUMN UPDATE NOV'!E111,4)&amp;"."&amp;"TOPUP"&amp;'HN TOP UP AUTUMN UPDATE NOV'!BD111&amp;"."&amp;"I03"&amp;"."&amp;$C$5</f>
        <v>5402.TOPUP1.I03.Ja21</v>
      </c>
      <c r="G123" s="310">
        <f t="shared" ca="1" si="2"/>
        <v>44361</v>
      </c>
      <c r="H123" s="311">
        <f>IF('HN TOP UP AUTUMN UPDATE NOV'!T111&gt;0,0,-'HN TOP UP AUTUMN UPDATE NOV'!T111)</f>
        <v>0</v>
      </c>
      <c r="I123" s="205">
        <f t="shared" ca="1" si="3"/>
        <v>44361</v>
      </c>
      <c r="J123" s="126">
        <v>3</v>
      </c>
      <c r="K123" s="126" t="b">
        <v>1</v>
      </c>
      <c r="L123" s="126" t="s">
        <v>4009</v>
      </c>
      <c r="M123" s="126" t="b">
        <v>1</v>
      </c>
      <c r="N123" s="126" t="s">
        <v>3687</v>
      </c>
      <c r="O123" s="309" t="str">
        <f>LEFT('HN TOP UP AUTUMN UPDATE NOV'!D111,16)&amp;"."&amp;'HN TopUpPay'!E123</f>
        <v>Mill Hill County.1002.EHCP.I03.1.Jn21</v>
      </c>
      <c r="P123" s="312" t="str">
        <f>'HN TOP UP AUTUMN UPDATE NOV'!BC111</f>
        <v>11442/516500</v>
      </c>
      <c r="Q123" s="126" t="b">
        <v>1</v>
      </c>
      <c r="R123" s="126" t="b">
        <v>1</v>
      </c>
      <c r="S123" s="126" t="b">
        <v>1</v>
      </c>
    </row>
    <row r="124" spans="1:19" hidden="1" x14ac:dyDescent="0.25">
      <c r="A124" s="126" t="s">
        <v>4008</v>
      </c>
      <c r="B124" s="200">
        <v>1</v>
      </c>
      <c r="C124" s="126">
        <v>2</v>
      </c>
      <c r="D124" s="308">
        <f>'HN TOP UP AUTUMN UPDATE NOV'!C112</f>
        <v>155126</v>
      </c>
      <c r="E124" s="126" t="b">
        <v>1</v>
      </c>
      <c r="F124" s="309" t="str">
        <f>RIGHT('HN TOP UP AUTUMN UPDATE NOV'!E112,4)&amp;"."&amp;"TOPUP"&amp;'HN TOP UP AUTUMN UPDATE NOV'!BD112&amp;"."&amp;"I03"&amp;"."&amp;$C$5</f>
        <v>2048.TOPUP1.I03.Ja21</v>
      </c>
      <c r="G124" s="310">
        <f t="shared" ca="1" si="2"/>
        <v>44361</v>
      </c>
      <c r="H124" s="311">
        <f>IF('HN TOP UP AUTUMN UPDATE NOV'!T112&gt;0,0,-'HN TOP UP AUTUMN UPDATE NOV'!T112)</f>
        <v>0</v>
      </c>
      <c r="I124" s="205">
        <f t="shared" ca="1" si="3"/>
        <v>44361</v>
      </c>
      <c r="J124" s="126">
        <v>3</v>
      </c>
      <c r="K124" s="126" t="b">
        <v>1</v>
      </c>
      <c r="L124" s="126" t="s">
        <v>4009</v>
      </c>
      <c r="M124" s="126" t="b">
        <v>1</v>
      </c>
      <c r="N124" s="126" t="s">
        <v>3687</v>
      </c>
      <c r="O124" s="309" t="str">
        <f>LEFT('HN TOP UP AUTUMN UPDATE NOV'!D112,16)&amp;"."&amp;'HN TopUpPay'!E124</f>
        <v>Millbrook Park C.1002.SEN I.I03.2.Jn21</v>
      </c>
      <c r="P124" s="312" t="str">
        <f>'HN TOP UP AUTUMN UPDATE NOV'!BC112</f>
        <v>11443/516500</v>
      </c>
      <c r="Q124" s="126" t="b">
        <v>1</v>
      </c>
      <c r="R124" s="126" t="b">
        <v>1</v>
      </c>
      <c r="S124" s="126" t="b">
        <v>1</v>
      </c>
    </row>
    <row r="125" spans="1:19" hidden="1" x14ac:dyDescent="0.25">
      <c r="A125" s="126" t="s">
        <v>4008</v>
      </c>
      <c r="B125" s="200">
        <v>1</v>
      </c>
      <c r="C125" s="126">
        <v>2</v>
      </c>
      <c r="D125" s="308">
        <f>'HN TOP UP AUTUMN UPDATE NOV'!C113</f>
        <v>155126</v>
      </c>
      <c r="E125" s="126" t="b">
        <v>1</v>
      </c>
      <c r="F125" s="309" t="str">
        <f>RIGHT('HN TOP UP AUTUMN UPDATE NOV'!E113,4)&amp;"."&amp;"TOPUP"&amp;'HN TOP UP AUTUMN UPDATE NOV'!BD113&amp;"."&amp;"I03"&amp;"."&amp;$C$5</f>
        <v>2048.TOPUP2.I03.Ja21</v>
      </c>
      <c r="G125" s="310">
        <f t="shared" ca="1" si="2"/>
        <v>44361</v>
      </c>
      <c r="H125" s="311">
        <f>IF('HN TOP UP AUTUMN UPDATE NOV'!T113&gt;0,0,-'HN TOP UP AUTUMN UPDATE NOV'!T113)</f>
        <v>0</v>
      </c>
      <c r="I125" s="205">
        <f t="shared" ca="1" si="3"/>
        <v>44361</v>
      </c>
      <c r="J125" s="126">
        <v>3</v>
      </c>
      <c r="K125" s="126" t="b">
        <v>1</v>
      </c>
      <c r="L125" s="126" t="s">
        <v>4009</v>
      </c>
      <c r="M125" s="126" t="b">
        <v>1</v>
      </c>
      <c r="N125" s="126" t="s">
        <v>3687</v>
      </c>
      <c r="O125" s="309" t="str">
        <f>LEFT('HN TOP UP AUTUMN UPDATE NOV'!D113,16)&amp;"."&amp;'HN TopUpPay'!E125</f>
        <v>Millbrook Park C.2053.EHCP.I03.1.Jn21</v>
      </c>
      <c r="P125" s="312" t="str">
        <f>'HN TOP UP AUTUMN UPDATE NOV'!BC113</f>
        <v>10265/516500</v>
      </c>
      <c r="Q125" s="126" t="b">
        <v>1</v>
      </c>
      <c r="R125" s="126" t="b">
        <v>1</v>
      </c>
      <c r="S125" s="126" t="b">
        <v>1</v>
      </c>
    </row>
    <row r="126" spans="1:19" hidden="1" x14ac:dyDescent="0.25">
      <c r="A126" s="126" t="s">
        <v>4008</v>
      </c>
      <c r="B126" s="200">
        <v>1</v>
      </c>
      <c r="C126" s="126">
        <v>2</v>
      </c>
      <c r="D126" s="308">
        <f>'HN TOP UP AUTUMN UPDATE NOV'!C114</f>
        <v>400086</v>
      </c>
      <c r="E126" s="126" t="b">
        <v>1</v>
      </c>
      <c r="F126" s="309" t="str">
        <f>RIGHT('HN TOP UP AUTUMN UPDATE NOV'!E114,4)&amp;"."&amp;"TOPUP"&amp;'HN TOP UP AUTUMN UPDATE NOV'!BD114&amp;"."&amp;"I03"&amp;"."&amp;$C$5</f>
        <v>3305.TOPUP1.I03.Ja21</v>
      </c>
      <c r="G126" s="310">
        <f t="shared" ca="1" si="2"/>
        <v>44361</v>
      </c>
      <c r="H126" s="311">
        <f>IF('HN TOP UP AUTUMN UPDATE NOV'!T114&gt;0,0,-'HN TOP UP AUTUMN UPDATE NOV'!T114)</f>
        <v>0</v>
      </c>
      <c r="I126" s="205">
        <f t="shared" ca="1" si="3"/>
        <v>44361</v>
      </c>
      <c r="J126" s="126">
        <v>3</v>
      </c>
      <c r="K126" s="126" t="b">
        <v>1</v>
      </c>
      <c r="L126" s="126" t="s">
        <v>4009</v>
      </c>
      <c r="M126" s="126" t="b">
        <v>1</v>
      </c>
      <c r="N126" s="126" t="s">
        <v>3687</v>
      </c>
      <c r="O126" s="309" t="str">
        <f>LEFT('HN TOP UP AUTUMN UPDATE NOV'!D114,16)&amp;"."&amp;'HN TopUpPay'!E126</f>
        <v>Monken Hadley C .2053.EHCP.I03.2.Jn21</v>
      </c>
      <c r="P126" s="312" t="str">
        <f>'HN TOP UP AUTUMN UPDATE NOV'!BC114</f>
        <v>11431/543965</v>
      </c>
      <c r="Q126" s="126" t="b">
        <v>1</v>
      </c>
      <c r="R126" s="126" t="b">
        <v>1</v>
      </c>
      <c r="S126" s="126" t="b">
        <v>1</v>
      </c>
    </row>
    <row r="127" spans="1:19" hidden="1" x14ac:dyDescent="0.25">
      <c r="A127" s="126" t="s">
        <v>4008</v>
      </c>
      <c r="B127" s="200">
        <v>1</v>
      </c>
      <c r="C127" s="126">
        <v>2</v>
      </c>
      <c r="D127" s="308">
        <f>'HN TOP UP AUTUMN UPDATE NOV'!C115</f>
        <v>400048</v>
      </c>
      <c r="E127" s="126" t="b">
        <v>1</v>
      </c>
      <c r="F127" s="309" t="str">
        <f>RIGHT('HN TOP UP AUTUMN UPDATE NOV'!E115,4)&amp;"."&amp;"TOPUP"&amp;'HN TOP UP AUTUMN UPDATE NOV'!BD115&amp;"."&amp;"I03"&amp;"."&amp;$C$5</f>
        <v>2042.TOPUP1.I03.Ja21</v>
      </c>
      <c r="G127" s="310">
        <f t="shared" ca="1" si="2"/>
        <v>44361</v>
      </c>
      <c r="H127" s="311">
        <f>IF('HN TOP UP AUTUMN UPDATE NOV'!T115&gt;0,0,-'HN TOP UP AUTUMN UPDATE NOV'!T115)</f>
        <v>0</v>
      </c>
      <c r="I127" s="205">
        <f t="shared" ca="1" si="3"/>
        <v>44361</v>
      </c>
      <c r="J127" s="126">
        <v>3</v>
      </c>
      <c r="K127" s="126" t="b">
        <v>1</v>
      </c>
      <c r="L127" s="126" t="s">
        <v>4009</v>
      </c>
      <c r="M127" s="126" t="b">
        <v>1</v>
      </c>
      <c r="N127" s="126" t="s">
        <v>3687</v>
      </c>
      <c r="O127" s="309" t="str">
        <f>LEFT('HN TOP UP AUTUMN UPDATE NOV'!D115,16)&amp;"."&amp;'HN TopUpPay'!E127</f>
        <v>Monkfrith School.2045.EHCP.I03.1.Jn21</v>
      </c>
      <c r="P127" s="312" t="str">
        <f>'HN TOP UP AUTUMN UPDATE NOV'!BC115</f>
        <v>11431/543965</v>
      </c>
      <c r="Q127" s="126" t="b">
        <v>1</v>
      </c>
      <c r="R127" s="126" t="b">
        <v>1</v>
      </c>
      <c r="S127" s="126" t="b">
        <v>1</v>
      </c>
    </row>
    <row r="128" spans="1:19" x14ac:dyDescent="0.25">
      <c r="A128" s="126" t="s">
        <v>4008</v>
      </c>
      <c r="B128" s="200">
        <v>1</v>
      </c>
      <c r="C128" s="126">
        <v>2</v>
      </c>
      <c r="D128" s="308">
        <f>'HN TOP UP AUTUMN UPDATE NOV'!C116</f>
        <v>400087</v>
      </c>
      <c r="E128" s="126" t="b">
        <v>1</v>
      </c>
      <c r="F128" s="309" t="str">
        <f>RIGHT('HN TOP UP AUTUMN UPDATE NOV'!E116,4)&amp;"."&amp;"TOPUP"&amp;'HN TOP UP AUTUMN UPDATE NOV'!BD116&amp;"."&amp;"I03"&amp;"."&amp;$C$5</f>
        <v>2044.TOPUP1.I03.Ja21</v>
      </c>
      <c r="G128" s="310">
        <f t="shared" ca="1" si="2"/>
        <v>44361</v>
      </c>
      <c r="H128" s="311">
        <f>IF('HN TOP UP AUTUMN UPDATE NOV'!T116&gt;0,0,-'HN TOP UP AUTUMN UPDATE NOV'!T116)</f>
        <v>0</v>
      </c>
      <c r="I128" s="205">
        <f t="shared" ca="1" si="3"/>
        <v>44361</v>
      </c>
      <c r="J128" s="126">
        <v>3</v>
      </c>
      <c r="K128" s="126" t="b">
        <v>1</v>
      </c>
      <c r="L128" s="126" t="s">
        <v>4009</v>
      </c>
      <c r="M128" s="126" t="b">
        <v>1</v>
      </c>
      <c r="N128" s="126" t="s">
        <v>3687</v>
      </c>
      <c r="O128" s="309" t="str">
        <f>LEFT('HN TOP UP AUTUMN UPDATE NOV'!D116,16)&amp;"."&amp;'HN TopUpPay'!E128</f>
        <v>Moss Hall Infant.2045.EHCP.I03.2.Jn21</v>
      </c>
      <c r="P128" s="312" t="str">
        <f>'HN TOP UP AUTUMN UPDATE NOV'!BC116</f>
        <v>11431/543965</v>
      </c>
      <c r="Q128" s="126" t="b">
        <v>1</v>
      </c>
      <c r="R128" s="126" t="b">
        <v>1</v>
      </c>
      <c r="S128" s="126" t="b">
        <v>1</v>
      </c>
    </row>
    <row r="129" spans="1:19" hidden="1" x14ac:dyDescent="0.25">
      <c r="A129" s="126" t="s">
        <v>4008</v>
      </c>
      <c r="B129" s="200">
        <v>1</v>
      </c>
      <c r="C129" s="126">
        <v>2</v>
      </c>
      <c r="D129" s="308">
        <f>'HN TOP UP AUTUMN UPDATE NOV'!C117</f>
        <v>400088</v>
      </c>
      <c r="E129" s="126" t="b">
        <v>1</v>
      </c>
      <c r="F129" s="309" t="str">
        <f>RIGHT('HN TOP UP AUTUMN UPDATE NOV'!E117,4)&amp;"."&amp;"TOPUP"&amp;'HN TOP UP AUTUMN UPDATE NOV'!BD117&amp;"."&amp;"I03"&amp;"."&amp;$C$5</f>
        <v>2043.TOPUP1.I03.Ja21</v>
      </c>
      <c r="G129" s="310">
        <f t="shared" ca="1" si="2"/>
        <v>44361</v>
      </c>
      <c r="H129" s="311">
        <f>IF('HN TOP UP AUTUMN UPDATE NOV'!T117&gt;0,0,-'HN TOP UP AUTUMN UPDATE NOV'!T117)</f>
        <v>0</v>
      </c>
      <c r="I129" s="205">
        <f t="shared" ca="1" si="3"/>
        <v>44361</v>
      </c>
      <c r="J129" s="126">
        <v>3</v>
      </c>
      <c r="K129" s="126" t="b">
        <v>1</v>
      </c>
      <c r="L129" s="126" t="s">
        <v>4009</v>
      </c>
      <c r="M129" s="126" t="b">
        <v>1</v>
      </c>
      <c r="N129" s="126" t="s">
        <v>3687</v>
      </c>
      <c r="O129" s="309" t="str">
        <f>LEFT('HN TOP UP AUTUMN UPDATE NOV'!D117,16)&amp;"."&amp;'HN TopUpPay'!E129</f>
        <v>Moss Hall Junior.7005.Speci.I03.1.Jn21</v>
      </c>
      <c r="P129" s="312" t="str">
        <f>'HN TOP UP AUTUMN UPDATE NOV'!BC117</f>
        <v>11431/543965</v>
      </c>
      <c r="Q129" s="126" t="b">
        <v>1</v>
      </c>
      <c r="R129" s="126" t="b">
        <v>1</v>
      </c>
      <c r="S129" s="126" t="b">
        <v>1</v>
      </c>
    </row>
    <row r="130" spans="1:19" hidden="1" x14ac:dyDescent="0.25">
      <c r="A130" s="126" t="s">
        <v>4008</v>
      </c>
      <c r="B130" s="200">
        <v>1</v>
      </c>
      <c r="C130" s="126">
        <v>2</v>
      </c>
      <c r="D130" s="308">
        <f>'HN TOP UP AUTUMN UPDATE NOV'!C118</f>
        <v>400072</v>
      </c>
      <c r="E130" s="126" t="b">
        <v>1</v>
      </c>
      <c r="F130" s="309" t="str">
        <f>RIGHT('HN TOP UP AUTUMN UPDATE NOV'!E118,4)&amp;"."&amp;"TOPUP"&amp;'HN TOP UP AUTUMN UPDATE NOV'!BD118&amp;"."&amp;"I03"&amp;"."&amp;$C$5</f>
        <v>1002.TOPUP1.I03.Ja21</v>
      </c>
      <c r="G130" s="310">
        <f t="shared" ca="1" si="2"/>
        <v>44361</v>
      </c>
      <c r="H130" s="311">
        <f>IF('HN TOP UP AUTUMN UPDATE NOV'!T118&gt;0,0,-'HN TOP UP AUTUMN UPDATE NOV'!T118)</f>
        <v>0</v>
      </c>
      <c r="I130" s="205">
        <f t="shared" ca="1" si="3"/>
        <v>44361</v>
      </c>
      <c r="J130" s="126">
        <v>3</v>
      </c>
      <c r="K130" s="126" t="b">
        <v>1</v>
      </c>
      <c r="L130" s="126" t="s">
        <v>4009</v>
      </c>
      <c r="M130" s="126" t="b">
        <v>1</v>
      </c>
      <c r="N130" s="126" t="s">
        <v>3687</v>
      </c>
      <c r="O130" s="309" t="str">
        <f>LEFT('HN TOP UP AUTUMN UPDATE NOV'!D118,16)&amp;"."&amp;'HN TopUpPay'!E130</f>
        <v>Moss Hall Nurser.5950.Speci.I03.1.Jn21</v>
      </c>
      <c r="P130" s="312" t="str">
        <f>'HN TOP UP AUTUMN UPDATE NOV'!BC118</f>
        <v>10265/543965</v>
      </c>
      <c r="Q130" s="126" t="b">
        <v>1</v>
      </c>
      <c r="R130" s="126" t="b">
        <v>1</v>
      </c>
      <c r="S130" s="126" t="b">
        <v>1</v>
      </c>
    </row>
    <row r="131" spans="1:19" hidden="1" x14ac:dyDescent="0.25">
      <c r="A131" s="126" t="s">
        <v>4008</v>
      </c>
      <c r="B131" s="200">
        <v>1</v>
      </c>
      <c r="C131" s="126">
        <v>2</v>
      </c>
      <c r="D131" s="308">
        <f>'HN TOP UP AUTUMN UPDATE NOV'!C119</f>
        <v>158733</v>
      </c>
      <c r="E131" s="126" t="b">
        <v>1</v>
      </c>
      <c r="F131" s="309" t="str">
        <f>RIGHT('HN TOP UP AUTUMN UPDATE NOV'!E119,4)&amp;"."&amp;"TOPUP"&amp;'HN TOP UP AUTUMN UPDATE NOV'!BD119&amp;"."&amp;"I03"&amp;"."&amp;$C$5</f>
        <v>2053.TOPUP1.I03.Ja21</v>
      </c>
      <c r="G131" s="310">
        <f t="shared" ca="1" si="2"/>
        <v>44361</v>
      </c>
      <c r="H131" s="311">
        <f>IF('HN TOP UP AUTUMN UPDATE NOV'!T119&gt;0,0,-'HN TOP UP AUTUMN UPDATE NOV'!T119)</f>
        <v>0</v>
      </c>
      <c r="I131" s="205">
        <f t="shared" ca="1" si="3"/>
        <v>44361</v>
      </c>
      <c r="J131" s="126">
        <v>3</v>
      </c>
      <c r="K131" s="126" t="b">
        <v>1</v>
      </c>
      <c r="L131" s="126" t="s">
        <v>4009</v>
      </c>
      <c r="M131" s="126" t="b">
        <v>1</v>
      </c>
      <c r="N131" s="126" t="s">
        <v>3687</v>
      </c>
      <c r="O131" s="309" t="str">
        <f>LEFT('HN TOP UP AUTUMN UPDATE NOV'!D119,16)&amp;"."&amp;'HN TopUpPay'!E131</f>
        <v>Noam Primary Sch.7000.Speci.I03.1.Jn21</v>
      </c>
      <c r="P131" s="312" t="str">
        <f>'HN TOP UP AUTUMN UPDATE NOV'!BC119</f>
        <v>11431/543965</v>
      </c>
      <c r="Q131" s="126" t="b">
        <v>1</v>
      </c>
      <c r="R131" s="126" t="b">
        <v>1</v>
      </c>
      <c r="S131" s="126" t="b">
        <v>1</v>
      </c>
    </row>
    <row r="132" spans="1:19" hidden="1" x14ac:dyDescent="0.25">
      <c r="A132" s="126" t="s">
        <v>4008</v>
      </c>
      <c r="B132" s="200">
        <v>1</v>
      </c>
      <c r="C132" s="126">
        <v>2</v>
      </c>
      <c r="D132" s="308">
        <f>'HN TOP UP AUTUMN UPDATE NOV'!C120</f>
        <v>158733</v>
      </c>
      <c r="E132" s="126" t="b">
        <v>1</v>
      </c>
      <c r="F132" s="309" t="str">
        <f>RIGHT('HN TOP UP AUTUMN UPDATE NOV'!E120,4)&amp;"."&amp;"TOPUP"&amp;'HN TOP UP AUTUMN UPDATE NOV'!BD120&amp;"."&amp;"I03"&amp;"."&amp;$C$5</f>
        <v>2053.TOPUP2.I03.Ja21</v>
      </c>
      <c r="G132" s="310">
        <f t="shared" ca="1" si="2"/>
        <v>44361</v>
      </c>
      <c r="H132" s="311">
        <f>IF('HN TOP UP AUTUMN UPDATE NOV'!T120&gt;0,0,-'HN TOP UP AUTUMN UPDATE NOV'!T120)</f>
        <v>0</v>
      </c>
      <c r="I132" s="205">
        <f t="shared" ca="1" si="3"/>
        <v>44361</v>
      </c>
      <c r="J132" s="126">
        <v>3</v>
      </c>
      <c r="K132" s="126" t="b">
        <v>1</v>
      </c>
      <c r="L132" s="126" t="s">
        <v>4009</v>
      </c>
      <c r="M132" s="126" t="b">
        <v>1</v>
      </c>
      <c r="N132" s="126" t="s">
        <v>3687</v>
      </c>
      <c r="O132" s="309" t="str">
        <f>LEFT('HN TOP UP AUTUMN UPDATE NOV'!D120,16)&amp;"."&amp;'HN TopUpPay'!E132</f>
        <v>Noam Primary Sch.7009.Speci.I03.1.Jn21</v>
      </c>
      <c r="P132" s="312" t="str">
        <f>'HN TOP UP AUTUMN UPDATE NOV'!BC120</f>
        <v>11436/543965</v>
      </c>
      <c r="Q132" s="126" t="b">
        <v>1</v>
      </c>
      <c r="R132" s="126" t="b">
        <v>1</v>
      </c>
      <c r="S132" s="126" t="b">
        <v>1</v>
      </c>
    </row>
    <row r="133" spans="1:19" x14ac:dyDescent="0.25">
      <c r="A133" s="126" t="s">
        <v>4008</v>
      </c>
      <c r="B133" s="200">
        <v>1</v>
      </c>
      <c r="C133" s="126">
        <v>2</v>
      </c>
      <c r="D133" s="308">
        <f>'HN TOP UP AUTUMN UPDATE NOV'!C121</f>
        <v>400157</v>
      </c>
      <c r="E133" s="126" t="b">
        <v>1</v>
      </c>
      <c r="F133" s="309" t="str">
        <f>RIGHT('HN TOP UP AUTUMN UPDATE NOV'!E121,4)&amp;"."&amp;"TOPUP"&amp;'HN TOP UP AUTUMN UPDATE NOV'!BD121&amp;"."&amp;"I03"&amp;"."&amp;$C$5</f>
        <v>1102.TOPUP1.I03.Ja21</v>
      </c>
      <c r="G133" s="310">
        <f t="shared" ca="1" si="2"/>
        <v>44361</v>
      </c>
      <c r="H133" s="311">
        <f>IF('HN TOP UP AUTUMN UPDATE NOV'!T121&gt;0,0,-'HN TOP UP AUTUMN UPDATE NOV'!T121)</f>
        <v>0</v>
      </c>
      <c r="I133" s="205">
        <f t="shared" ca="1" si="3"/>
        <v>44361</v>
      </c>
      <c r="J133" s="126">
        <v>3</v>
      </c>
      <c r="K133" s="126" t="b">
        <v>1</v>
      </c>
      <c r="L133" s="126" t="s">
        <v>4009</v>
      </c>
      <c r="M133" s="126" t="b">
        <v>1</v>
      </c>
      <c r="N133" s="126" t="s">
        <v>3687</v>
      </c>
      <c r="O133" s="309" t="str">
        <f>LEFT('HN TOP UP AUTUMN UPDATE NOV'!D121,16)&amp;"."&amp;'HN TopUpPay'!E133</f>
        <v>Northgate.2077.ARPs.I03.1.Jn21</v>
      </c>
      <c r="P133" s="312" t="str">
        <f>'HN TOP UP AUTUMN UPDATE NOV'!BC121</f>
        <v>11425/543965</v>
      </c>
      <c r="Q133" s="126" t="b">
        <v>1</v>
      </c>
      <c r="R133" s="126" t="b">
        <v>1</v>
      </c>
      <c r="S133" s="126" t="b">
        <v>1</v>
      </c>
    </row>
    <row r="134" spans="1:19" hidden="1" x14ac:dyDescent="0.25">
      <c r="A134" s="126" t="s">
        <v>4008</v>
      </c>
      <c r="B134" s="200">
        <v>1</v>
      </c>
      <c r="C134" s="126">
        <v>2</v>
      </c>
      <c r="D134" s="308">
        <f>'HN TOP UP AUTUMN UPDATE NOV'!C122</f>
        <v>400089</v>
      </c>
      <c r="E134" s="126" t="b">
        <v>1</v>
      </c>
      <c r="F134" s="309" t="str">
        <f>RIGHT('HN TOP UP AUTUMN UPDATE NOV'!E122,4)&amp;"."&amp;"TOPUP"&amp;'HN TOP UP AUTUMN UPDATE NOV'!BD122&amp;"."&amp;"I03"&amp;"."&amp;$C$5</f>
        <v>2045.TOPUP1.I03.Ja21</v>
      </c>
      <c r="G134" s="310">
        <f t="shared" ca="1" si="2"/>
        <v>44361</v>
      </c>
      <c r="H134" s="311">
        <f>IF('HN TOP UP AUTUMN UPDATE NOV'!T122&gt;0,0,-'HN TOP UP AUTUMN UPDATE NOV'!T122)</f>
        <v>0</v>
      </c>
      <c r="I134" s="205">
        <f t="shared" ca="1" si="3"/>
        <v>44361</v>
      </c>
      <c r="J134" s="126">
        <v>3</v>
      </c>
      <c r="K134" s="126" t="b">
        <v>1</v>
      </c>
      <c r="L134" s="126" t="s">
        <v>4009</v>
      </c>
      <c r="M134" s="126" t="b">
        <v>1</v>
      </c>
      <c r="N134" s="126" t="s">
        <v>3687</v>
      </c>
      <c r="O134" s="309" t="str">
        <f>LEFT('HN TOP UP AUTUMN UPDATE NOV'!D122,16)&amp;"."&amp;'HN TopUpPay'!E134</f>
        <v>Northside School.2077.EHCP.I03.2.Jn21</v>
      </c>
      <c r="P134" s="312" t="str">
        <f>'HN TOP UP AUTUMN UPDATE NOV'!BC122</f>
        <v>11431/543965</v>
      </c>
      <c r="Q134" s="126" t="b">
        <v>1</v>
      </c>
      <c r="R134" s="126" t="b">
        <v>1</v>
      </c>
      <c r="S134" s="126" t="b">
        <v>1</v>
      </c>
    </row>
    <row r="135" spans="1:19" hidden="1" x14ac:dyDescent="0.25">
      <c r="A135" s="126" t="s">
        <v>4008</v>
      </c>
      <c r="B135" s="200">
        <v>1</v>
      </c>
      <c r="C135" s="126">
        <v>2</v>
      </c>
      <c r="D135" s="308">
        <f>'HN TOP UP AUTUMN UPDATE NOV'!C123</f>
        <v>400089</v>
      </c>
      <c r="E135" s="126" t="b">
        <v>1</v>
      </c>
      <c r="F135" s="309" t="str">
        <f>RIGHT('HN TOP UP AUTUMN UPDATE NOV'!E123,4)&amp;"."&amp;"TOPUP"&amp;'HN TOP UP AUTUMN UPDATE NOV'!BD123&amp;"."&amp;"I03"&amp;"."&amp;$C$5</f>
        <v>2045.TOPUP2.I03.Ja21</v>
      </c>
      <c r="G135" s="310">
        <f t="shared" ca="1" si="2"/>
        <v>44361</v>
      </c>
      <c r="H135" s="311">
        <f>IF('HN TOP UP AUTUMN UPDATE NOV'!T123&gt;0,0,-'HN TOP UP AUTUMN UPDATE NOV'!T123)</f>
        <v>0</v>
      </c>
      <c r="I135" s="205">
        <f t="shared" ca="1" si="3"/>
        <v>44361</v>
      </c>
      <c r="J135" s="126">
        <v>3</v>
      </c>
      <c r="K135" s="126" t="b">
        <v>1</v>
      </c>
      <c r="L135" s="126" t="s">
        <v>4009</v>
      </c>
      <c r="M135" s="126" t="b">
        <v>1</v>
      </c>
      <c r="N135" s="126" t="s">
        <v>3687</v>
      </c>
      <c r="O135" s="309" t="str">
        <f>LEFT('HN TOP UP AUTUMN UPDATE NOV'!D123,16)&amp;"."&amp;'HN TopUpPay'!E135</f>
        <v>Northside School.2077.EHCP.I03.3.Jn21</v>
      </c>
      <c r="P135" s="312" t="str">
        <f>'HN TOP UP AUTUMN UPDATE NOV'!BC123</f>
        <v>10265/543965</v>
      </c>
      <c r="Q135" s="126" t="b">
        <v>1</v>
      </c>
      <c r="R135" s="126" t="b">
        <v>1</v>
      </c>
      <c r="S135" s="126" t="b">
        <v>1</v>
      </c>
    </row>
    <row r="136" spans="1:19" hidden="1" x14ac:dyDescent="0.25">
      <c r="A136" s="126" t="s">
        <v>4008</v>
      </c>
      <c r="B136" s="200">
        <v>1</v>
      </c>
      <c r="C136" s="126">
        <v>2</v>
      </c>
      <c r="D136" s="308">
        <f>'HN TOP UP AUTUMN UPDATE NOV'!C124</f>
        <v>400034</v>
      </c>
      <c r="E136" s="126" t="b">
        <v>1</v>
      </c>
      <c r="F136" s="309" t="str">
        <f>RIGHT('HN TOP UP AUTUMN UPDATE NOV'!E124,4)&amp;"."&amp;"TOPUP"&amp;'HN TOP UP AUTUMN UPDATE NOV'!BD124&amp;"."&amp;"I03"&amp;"."&amp;$C$5</f>
        <v>7005.TOPUP1.I03.Ja21</v>
      </c>
      <c r="G136" s="310">
        <f t="shared" ca="1" si="2"/>
        <v>44361</v>
      </c>
      <c r="H136" s="311">
        <f>IF('HN TOP UP AUTUMN UPDATE NOV'!T124&gt;0,0,-'HN TOP UP AUTUMN UPDATE NOV'!T124)</f>
        <v>0</v>
      </c>
      <c r="I136" s="205">
        <f t="shared" ca="1" si="3"/>
        <v>44361</v>
      </c>
      <c r="J136" s="126">
        <v>3</v>
      </c>
      <c r="K136" s="126" t="b">
        <v>1</v>
      </c>
      <c r="L136" s="126" t="s">
        <v>4009</v>
      </c>
      <c r="M136" s="126" t="b">
        <v>1</v>
      </c>
      <c r="N136" s="126" t="s">
        <v>3687</v>
      </c>
      <c r="O136" s="309" t="str">
        <f>LEFT('HN TOP UP AUTUMN UPDATE NOV'!D124,16)&amp;"."&amp;'HN TopUpPay'!E136</f>
        <v>Northway.2077.SEN I.I03.4.Jn21</v>
      </c>
      <c r="P136" s="312" t="str">
        <f>'HN TOP UP AUTUMN UPDATE NOV'!BC124</f>
        <v>11433/543965</v>
      </c>
      <c r="Q136" s="126" t="b">
        <v>1</v>
      </c>
      <c r="R136" s="126" t="b">
        <v>1</v>
      </c>
      <c r="S136" s="126" t="b">
        <v>1</v>
      </c>
    </row>
    <row r="137" spans="1:19" hidden="1" x14ac:dyDescent="0.25">
      <c r="A137" s="126" t="s">
        <v>4008</v>
      </c>
      <c r="B137" s="200">
        <v>1</v>
      </c>
      <c r="C137" s="126">
        <v>2</v>
      </c>
      <c r="D137" s="308">
        <f>'HN TOP UP AUTUMN UPDATE NOV'!C125</f>
        <v>157308</v>
      </c>
      <c r="E137" s="126" t="b">
        <v>1</v>
      </c>
      <c r="F137" s="309" t="str">
        <f>RIGHT('HN TOP UP AUTUMN UPDATE NOV'!E125,4)&amp;"."&amp;"TOPUP"&amp;'HN TOP UP AUTUMN UPDATE NOV'!BD125&amp;"."&amp;"I03"&amp;"."&amp;$C$5</f>
        <v>5950.TOPUP1.I03.Ja21</v>
      </c>
      <c r="G137" s="310">
        <f t="shared" ca="1" si="2"/>
        <v>44361</v>
      </c>
      <c r="H137" s="311">
        <f>IF('HN TOP UP AUTUMN UPDATE NOV'!T125&gt;0,0,-'HN TOP UP AUTUMN UPDATE NOV'!T125)</f>
        <v>0</v>
      </c>
      <c r="I137" s="205">
        <f t="shared" ca="1" si="3"/>
        <v>44361</v>
      </c>
      <c r="J137" s="126">
        <v>3</v>
      </c>
      <c r="K137" s="126" t="b">
        <v>1</v>
      </c>
      <c r="L137" s="126" t="s">
        <v>4009</v>
      </c>
      <c r="M137" s="126" t="b">
        <v>1</v>
      </c>
      <c r="N137" s="126" t="s">
        <v>3687</v>
      </c>
      <c r="O137" s="309" t="str">
        <f>LEFT('HN TOP UP AUTUMN UPDATE NOV'!D125,16)&amp;"."&amp;'HN TopUpPay'!E137</f>
        <v>Oak Hill School.5201.EHCP.I03.1.Jn21</v>
      </c>
      <c r="P137" s="312" t="str">
        <f>'HN TOP UP AUTUMN UPDATE NOV'!BC125</f>
        <v>11491/516500</v>
      </c>
      <c r="Q137" s="126" t="b">
        <v>1</v>
      </c>
      <c r="R137" s="126" t="b">
        <v>1</v>
      </c>
      <c r="S137" s="126" t="b">
        <v>1</v>
      </c>
    </row>
    <row r="138" spans="1:19" hidden="1" x14ac:dyDescent="0.25">
      <c r="A138" s="126" t="s">
        <v>4008</v>
      </c>
      <c r="B138" s="200">
        <v>1</v>
      </c>
      <c r="C138" s="126">
        <v>2</v>
      </c>
      <c r="D138" s="308">
        <f>'HN TOP UP AUTUMN UPDATE NOV'!C126</f>
        <v>156901</v>
      </c>
      <c r="E138" s="126" t="b">
        <v>1</v>
      </c>
      <c r="F138" s="309" t="str">
        <f>RIGHT('HN TOP UP AUTUMN UPDATE NOV'!E126,4)&amp;"."&amp;"TOPUP"&amp;'HN TOP UP AUTUMN UPDATE NOV'!BD126&amp;"."&amp;"I03"&amp;"."&amp;$C$5</f>
        <v>7000.TOPUP1.I03.Ja21</v>
      </c>
      <c r="G138" s="310">
        <f t="shared" ca="1" si="2"/>
        <v>44361</v>
      </c>
      <c r="H138" s="311">
        <f>IF('HN TOP UP AUTUMN UPDATE NOV'!T126&gt;0,0,-'HN TOP UP AUTUMN UPDATE NOV'!T126)</f>
        <v>0</v>
      </c>
      <c r="I138" s="205">
        <f t="shared" ca="1" si="3"/>
        <v>44361</v>
      </c>
      <c r="J138" s="126">
        <v>3</v>
      </c>
      <c r="K138" s="126" t="b">
        <v>1</v>
      </c>
      <c r="L138" s="126" t="s">
        <v>4009</v>
      </c>
      <c r="M138" s="126" t="b">
        <v>1</v>
      </c>
      <c r="N138" s="126" t="s">
        <v>3687</v>
      </c>
      <c r="O138" s="309" t="str">
        <f>LEFT('HN TOP UP AUTUMN UPDATE NOV'!D126,16)&amp;"."&amp;'HN TopUpPay'!E138</f>
        <v>Oak Lodge Academ.3501.EHCP.I03.1.Jn21</v>
      </c>
      <c r="P138" s="312" t="str">
        <f>'HN TOP UP AUTUMN UPDATE NOV'!BC126</f>
        <v>11491/516500</v>
      </c>
      <c r="Q138" s="126" t="b">
        <v>1</v>
      </c>
      <c r="R138" s="126" t="b">
        <v>1</v>
      </c>
      <c r="S138" s="126" t="b">
        <v>1</v>
      </c>
    </row>
    <row r="139" spans="1:19" hidden="1" x14ac:dyDescent="0.25">
      <c r="A139" s="126" t="s">
        <v>4008</v>
      </c>
      <c r="B139" s="200">
        <v>1</v>
      </c>
      <c r="C139" s="126">
        <v>2</v>
      </c>
      <c r="D139" s="308">
        <f>'HN TOP UP AUTUMN UPDATE NOV'!C127</f>
        <v>400091</v>
      </c>
      <c r="E139" s="126" t="b">
        <v>1</v>
      </c>
      <c r="F139" s="309" t="str">
        <f>RIGHT('HN TOP UP AUTUMN UPDATE NOV'!E127,4)&amp;"."&amp;"TOPUP"&amp;'HN TOP UP AUTUMN UPDATE NOV'!BD127&amp;"."&amp;"I03"&amp;"."&amp;$C$5</f>
        <v>7009.TOPUP1.I03.Ja21</v>
      </c>
      <c r="G139" s="310">
        <f t="shared" ca="1" si="2"/>
        <v>44361</v>
      </c>
      <c r="H139" s="311">
        <f>IF('HN TOP UP AUTUMN UPDATE NOV'!T127&gt;0,0,-'HN TOP UP AUTUMN UPDATE NOV'!T127)</f>
        <v>0</v>
      </c>
      <c r="I139" s="205">
        <f t="shared" ca="1" si="3"/>
        <v>44361</v>
      </c>
      <c r="J139" s="126">
        <v>3</v>
      </c>
      <c r="K139" s="126" t="b">
        <v>1</v>
      </c>
      <c r="L139" s="126" t="s">
        <v>4009</v>
      </c>
      <c r="M139" s="126" t="b">
        <v>1</v>
      </c>
      <c r="N139" s="126" t="s">
        <v>3687</v>
      </c>
      <c r="O139" s="309" t="str">
        <f>LEFT('HN TOP UP AUTUMN UPDATE NOV'!D127,16)&amp;"."&amp;'HN TopUpPay'!E139</f>
        <v>Oakleigh.3501.SEN I.I03.2.Jn21</v>
      </c>
      <c r="P139" s="312" t="str">
        <f>'HN TOP UP AUTUMN UPDATE NOV'!BC127</f>
        <v>11433/543965</v>
      </c>
      <c r="Q139" s="126" t="b">
        <v>1</v>
      </c>
      <c r="R139" s="126" t="b">
        <v>1</v>
      </c>
      <c r="S139" s="126" t="b">
        <v>1</v>
      </c>
    </row>
    <row r="140" spans="1:19" hidden="1" x14ac:dyDescent="0.25">
      <c r="A140" s="126" t="s">
        <v>4008</v>
      </c>
      <c r="B140" s="200">
        <v>1</v>
      </c>
      <c r="C140" s="126">
        <v>2</v>
      </c>
      <c r="D140" s="308">
        <f>'HN TOP UP AUTUMN UPDATE NOV'!C128</f>
        <v>400113</v>
      </c>
      <c r="E140" s="126" t="b">
        <v>1</v>
      </c>
      <c r="F140" s="309" t="str">
        <f>RIGHT('HN TOP UP AUTUMN UPDATE NOV'!E128,4)&amp;"."&amp;"TOPUP"&amp;'HN TOP UP AUTUMN UPDATE NOV'!BD128&amp;"."&amp;"I03"&amp;"."&amp;$C$5</f>
        <v>2077.TOPUP1.I03.Ja21</v>
      </c>
      <c r="G140" s="310">
        <f t="shared" ca="1" si="2"/>
        <v>44361</v>
      </c>
      <c r="H140" s="311">
        <f>IF('HN TOP UP AUTUMN UPDATE NOV'!T128&gt;0,0,-'HN TOP UP AUTUMN UPDATE NOV'!T128)</f>
        <v>0</v>
      </c>
      <c r="I140" s="205">
        <f t="shared" ca="1" si="3"/>
        <v>44361</v>
      </c>
      <c r="J140" s="126">
        <v>3</v>
      </c>
      <c r="K140" s="126" t="b">
        <v>1</v>
      </c>
      <c r="L140" s="126" t="s">
        <v>4009</v>
      </c>
      <c r="M140" s="126" t="b">
        <v>1</v>
      </c>
      <c r="N140" s="126" t="s">
        <v>3687</v>
      </c>
      <c r="O140" s="309" t="str">
        <f>LEFT('HN TOP UP AUTUMN UPDATE NOV'!D128,16)&amp;"."&amp;'HN TopUpPay'!E140</f>
        <v>Orion Primary Sc.2078.EHCP.I03.1.Jn21</v>
      </c>
      <c r="P140" s="312" t="str">
        <f>'HN TOP UP AUTUMN UPDATE NOV'!BC128</f>
        <v>11432/543965</v>
      </c>
      <c r="Q140" s="126" t="b">
        <v>1</v>
      </c>
      <c r="R140" s="126" t="b">
        <v>1</v>
      </c>
      <c r="S140" s="126" t="b">
        <v>1</v>
      </c>
    </row>
    <row r="141" spans="1:19" hidden="1" x14ac:dyDescent="0.25">
      <c r="A141" s="126" t="s">
        <v>4008</v>
      </c>
      <c r="B141" s="200">
        <v>1</v>
      </c>
      <c r="C141" s="126">
        <v>2</v>
      </c>
      <c r="D141" s="308">
        <f>'HN TOP UP AUTUMN UPDATE NOV'!C129</f>
        <v>400113</v>
      </c>
      <c r="E141" s="126" t="b">
        <v>1</v>
      </c>
      <c r="F141" s="309" t="str">
        <f>RIGHT('HN TOP UP AUTUMN UPDATE NOV'!E129,4)&amp;"."&amp;"TOPUP"&amp;'HN TOP UP AUTUMN UPDATE NOV'!BD129&amp;"."&amp;"I03"&amp;"."&amp;$C$5</f>
        <v>2077.TOPUP2.I03.Ja21</v>
      </c>
      <c r="G141" s="310">
        <f t="shared" ca="1" si="2"/>
        <v>44361</v>
      </c>
      <c r="H141" s="311">
        <f>IF('HN TOP UP AUTUMN UPDATE NOV'!T129&gt;0,0,-'HN TOP UP AUTUMN UPDATE NOV'!T129)</f>
        <v>0</v>
      </c>
      <c r="I141" s="205">
        <f t="shared" ca="1" si="3"/>
        <v>44361</v>
      </c>
      <c r="J141" s="126">
        <v>3</v>
      </c>
      <c r="K141" s="126" t="b">
        <v>1</v>
      </c>
      <c r="L141" s="126" t="s">
        <v>4009</v>
      </c>
      <c r="M141" s="126" t="b">
        <v>1</v>
      </c>
      <c r="N141" s="126" t="s">
        <v>3687</v>
      </c>
      <c r="O141" s="309" t="str">
        <f>LEFT('HN TOP UP AUTUMN UPDATE NOV'!D129,16)&amp;"."&amp;'HN TopUpPay'!E141</f>
        <v>Orion Primary Sc.2038.EHCP.I03.1.Jn21</v>
      </c>
      <c r="P141" s="312" t="str">
        <f>'HN TOP UP AUTUMN UPDATE NOV'!BC129</f>
        <v>11431/543965</v>
      </c>
      <c r="Q141" s="126" t="b">
        <v>1</v>
      </c>
      <c r="R141" s="126" t="b">
        <v>1</v>
      </c>
      <c r="S141" s="126" t="b">
        <v>1</v>
      </c>
    </row>
    <row r="142" spans="1:19" hidden="1" x14ac:dyDescent="0.25">
      <c r="A142" s="126" t="s">
        <v>4008</v>
      </c>
      <c r="B142" s="200">
        <v>1</v>
      </c>
      <c r="C142" s="126">
        <v>2</v>
      </c>
      <c r="D142" s="308">
        <f>'HN TOP UP AUTUMN UPDATE NOV'!C130</f>
        <v>400113</v>
      </c>
      <c r="E142" s="126" t="b">
        <v>1</v>
      </c>
      <c r="F142" s="309" t="str">
        <f>RIGHT('HN TOP UP AUTUMN UPDATE NOV'!E130,4)&amp;"."&amp;"TOPUP"&amp;'HN TOP UP AUTUMN UPDATE NOV'!BD130&amp;"."&amp;"I03"&amp;"."&amp;$C$5</f>
        <v>2077.TOPUP3.I03.Ja21</v>
      </c>
      <c r="G142" s="310">
        <f t="shared" ca="1" si="2"/>
        <v>44361</v>
      </c>
      <c r="H142" s="311">
        <f>IF('HN TOP UP AUTUMN UPDATE NOV'!T130&gt;0,0,-'HN TOP UP AUTUMN UPDATE NOV'!T130)</f>
        <v>0</v>
      </c>
      <c r="I142" s="205">
        <f t="shared" ca="1" si="3"/>
        <v>44361</v>
      </c>
      <c r="J142" s="126">
        <v>3</v>
      </c>
      <c r="K142" s="126" t="b">
        <v>1</v>
      </c>
      <c r="L142" s="126" t="s">
        <v>4009</v>
      </c>
      <c r="M142" s="126" t="b">
        <v>1</v>
      </c>
      <c r="N142" s="126" t="s">
        <v>3687</v>
      </c>
      <c r="O142" s="309" t="str">
        <f>LEFT('HN TOP UP AUTUMN UPDATE NOV'!D130,16)&amp;"."&amp;'HN TopUpPay'!E142</f>
        <v>Orion Primary Sc.1100.PRUs.I03.1.Jn21</v>
      </c>
      <c r="P142" s="312" t="str">
        <f>'HN TOP UP AUTUMN UPDATE NOV'!BC130</f>
        <v>11436/543965</v>
      </c>
      <c r="Q142" s="126" t="b">
        <v>1</v>
      </c>
      <c r="R142" s="126" t="b">
        <v>1</v>
      </c>
      <c r="S142" s="126" t="b">
        <v>1</v>
      </c>
    </row>
    <row r="143" spans="1:19" hidden="1" x14ac:dyDescent="0.25">
      <c r="A143" s="126" t="s">
        <v>4008</v>
      </c>
      <c r="B143" s="200">
        <v>1</v>
      </c>
      <c r="C143" s="126">
        <v>2</v>
      </c>
      <c r="D143" s="308">
        <f>'HN TOP UP AUTUMN UPDATE NOV'!C131</f>
        <v>400113</v>
      </c>
      <c r="E143" s="126" t="b">
        <v>1</v>
      </c>
      <c r="F143" s="309" t="str">
        <f>RIGHT('HN TOP UP AUTUMN UPDATE NOV'!E131,4)&amp;"."&amp;"TOPUP"&amp;'HN TOP UP AUTUMN UPDATE NOV'!BD131&amp;"."&amp;"I03"&amp;"."&amp;$C$5</f>
        <v>2077.TOPUP4.I03.Ja21</v>
      </c>
      <c r="G143" s="310">
        <f t="shared" ca="1" si="2"/>
        <v>44361</v>
      </c>
      <c r="H143" s="311">
        <f>IF('HN TOP UP AUTUMN UPDATE NOV'!T131&gt;0,0,-'HN TOP UP AUTUMN UPDATE NOV'!T131)</f>
        <v>0</v>
      </c>
      <c r="I143" s="205">
        <f t="shared" ca="1" si="3"/>
        <v>44361</v>
      </c>
      <c r="J143" s="126">
        <v>3</v>
      </c>
      <c r="K143" s="126" t="b">
        <v>1</v>
      </c>
      <c r="L143" s="126" t="s">
        <v>4009</v>
      </c>
      <c r="M143" s="126" t="b">
        <v>1</v>
      </c>
      <c r="N143" s="126" t="s">
        <v>3687</v>
      </c>
      <c r="O143" s="309" t="str">
        <f>LEFT('HN TOP UP AUTUMN UPDATE NOV'!D131,16)&amp;"."&amp;'HN TopUpPay'!E143</f>
        <v>Orion Primary Sc.4208.EHCP.I03.1.Jn21</v>
      </c>
      <c r="P143" s="312" t="str">
        <f>'HN TOP UP AUTUMN UPDATE NOV'!BC131</f>
        <v>10265/543965</v>
      </c>
      <c r="Q143" s="126" t="b">
        <v>1</v>
      </c>
      <c r="R143" s="126" t="b">
        <v>1</v>
      </c>
      <c r="S143" s="126" t="b">
        <v>1</v>
      </c>
    </row>
    <row r="144" spans="1:19" hidden="1" x14ac:dyDescent="0.25">
      <c r="A144" s="126" t="s">
        <v>4008</v>
      </c>
      <c r="B144" s="200">
        <v>1</v>
      </c>
      <c r="C144" s="126">
        <v>2</v>
      </c>
      <c r="D144" s="308">
        <f>'HN TOP UP AUTUMN UPDATE NOV'!C132</f>
        <v>400021</v>
      </c>
      <c r="E144" s="126" t="b">
        <v>1</v>
      </c>
      <c r="F144" s="309" t="str">
        <f>RIGHT('HN TOP UP AUTUMN UPDATE NOV'!E132,4)&amp;"."&amp;"TOPUP"&amp;'HN TOP UP AUTUMN UPDATE NOV'!BD132&amp;"."&amp;"I03"&amp;"."&amp;$C$5</f>
        <v>5201.TOPUP1.I03.Ja21</v>
      </c>
      <c r="G144" s="310">
        <f t="shared" ca="1" si="2"/>
        <v>44361</v>
      </c>
      <c r="H144" s="311">
        <f>IF('HN TOP UP AUTUMN UPDATE NOV'!T132&gt;0,0,-'HN TOP UP AUTUMN UPDATE NOV'!T132)</f>
        <v>0</v>
      </c>
      <c r="I144" s="205">
        <f t="shared" ca="1" si="3"/>
        <v>44361</v>
      </c>
      <c r="J144" s="126">
        <v>3</v>
      </c>
      <c r="K144" s="126" t="b">
        <v>1</v>
      </c>
      <c r="L144" s="126" t="s">
        <v>4009</v>
      </c>
      <c r="M144" s="126" t="b">
        <v>1</v>
      </c>
      <c r="N144" s="126" t="s">
        <v>3687</v>
      </c>
      <c r="O144" s="309" t="str">
        <f>LEFT('HN TOP UP AUTUMN UPDATE NOV'!D132,16)&amp;"."&amp;'HN TopUpPay'!E144</f>
        <v>Osidge Primary S.2072.EHCP.I03.1.Jn21</v>
      </c>
      <c r="P144" s="312" t="str">
        <f>'HN TOP UP AUTUMN UPDATE NOV'!BC132</f>
        <v>11431/543965</v>
      </c>
      <c r="Q144" s="126" t="b">
        <v>1</v>
      </c>
      <c r="R144" s="126" t="b">
        <v>1</v>
      </c>
      <c r="S144" s="126" t="b">
        <v>1</v>
      </c>
    </row>
    <row r="145" spans="1:19" hidden="1" x14ac:dyDescent="0.25">
      <c r="A145" s="126" t="s">
        <v>4008</v>
      </c>
      <c r="B145" s="200">
        <v>1</v>
      </c>
      <c r="C145" s="126">
        <v>2</v>
      </c>
      <c r="D145" s="308">
        <f>'HN TOP UP AUTUMN UPDATE NOV'!C133</f>
        <v>400003</v>
      </c>
      <c r="E145" s="126" t="b">
        <v>1</v>
      </c>
      <c r="F145" s="309" t="str">
        <f>RIGHT('HN TOP UP AUTUMN UPDATE NOV'!E133,4)&amp;"."&amp;"TOPUP"&amp;'HN TOP UP AUTUMN UPDATE NOV'!BD133&amp;"."&amp;"I03"&amp;"."&amp;$C$5</f>
        <v>3501.TOPUP1.I03.Ja21</v>
      </c>
      <c r="G145" s="310">
        <f t="shared" ca="1" si="2"/>
        <v>44361</v>
      </c>
      <c r="H145" s="311">
        <f>IF('HN TOP UP AUTUMN UPDATE NOV'!T133&gt;0,0,-'HN TOP UP AUTUMN UPDATE NOV'!T133)</f>
        <v>0</v>
      </c>
      <c r="I145" s="205">
        <f t="shared" ca="1" si="3"/>
        <v>44361</v>
      </c>
      <c r="J145" s="126">
        <v>3</v>
      </c>
      <c r="K145" s="126" t="b">
        <v>1</v>
      </c>
      <c r="L145" s="126" t="s">
        <v>4009</v>
      </c>
      <c r="M145" s="126" t="b">
        <v>1</v>
      </c>
      <c r="N145" s="126" t="s">
        <v>3687</v>
      </c>
      <c r="O145" s="309" t="str">
        <f>LEFT('HN TOP UP AUTUMN UPDATE NOV'!D133,16)&amp;"."&amp;'HN TopUpPay'!E145</f>
        <v>Our Lady of Lour.2072.SEN I.I03.2.Jn21</v>
      </c>
      <c r="P145" s="312" t="str">
        <f>'HN TOP UP AUTUMN UPDATE NOV'!BC133</f>
        <v>11431/543965</v>
      </c>
      <c r="Q145" s="126" t="b">
        <v>1</v>
      </c>
      <c r="R145" s="126" t="b">
        <v>1</v>
      </c>
      <c r="S145" s="126" t="b">
        <v>1</v>
      </c>
    </row>
    <row r="146" spans="1:19" hidden="1" x14ac:dyDescent="0.25">
      <c r="A146" s="126" t="s">
        <v>4008</v>
      </c>
      <c r="B146" s="200">
        <v>1</v>
      </c>
      <c r="C146" s="126">
        <v>2</v>
      </c>
      <c r="D146" s="308">
        <f>'HN TOP UP AUTUMN UPDATE NOV'!C134</f>
        <v>400003</v>
      </c>
      <c r="E146" s="126" t="b">
        <v>1</v>
      </c>
      <c r="F146" s="309" t="str">
        <f>RIGHT('HN TOP UP AUTUMN UPDATE NOV'!E134,4)&amp;"."&amp;"TOPUP"&amp;'HN TOP UP AUTUMN UPDATE NOV'!BD134&amp;"."&amp;"I03"&amp;"."&amp;$C$5</f>
        <v>3501.TOPUP2.I03.Ja21</v>
      </c>
      <c r="G146" s="310">
        <f t="shared" ca="1" si="2"/>
        <v>44361</v>
      </c>
      <c r="H146" s="311">
        <f>IF('HN TOP UP AUTUMN UPDATE NOV'!T134&gt;0,0,-'HN TOP UP AUTUMN UPDATE NOV'!T134)</f>
        <v>0</v>
      </c>
      <c r="I146" s="205">
        <f t="shared" ca="1" si="3"/>
        <v>44361</v>
      </c>
      <c r="J146" s="126">
        <v>3</v>
      </c>
      <c r="K146" s="126" t="b">
        <v>1</v>
      </c>
      <c r="L146" s="126" t="s">
        <v>4009</v>
      </c>
      <c r="M146" s="126" t="b">
        <v>1</v>
      </c>
      <c r="N146" s="126" t="s">
        <v>3687</v>
      </c>
      <c r="O146" s="309" t="str">
        <f>LEFT('HN TOP UP AUTUMN UPDATE NOV'!D134,16)&amp;"."&amp;'HN TopUpPay'!E146</f>
        <v>Our Lady of Lour.2004.EHCP.I03.1.Jn21</v>
      </c>
      <c r="P146" s="312" t="str">
        <f>'HN TOP UP AUTUMN UPDATE NOV'!BC134</f>
        <v>10265/543965</v>
      </c>
      <c r="Q146" s="126" t="b">
        <v>1</v>
      </c>
      <c r="R146" s="126" t="b">
        <v>1</v>
      </c>
      <c r="S146" s="126" t="b">
        <v>1</v>
      </c>
    </row>
    <row r="147" spans="1:19" hidden="1" x14ac:dyDescent="0.25">
      <c r="A147" s="126" t="s">
        <v>4008</v>
      </c>
      <c r="B147" s="200">
        <v>1</v>
      </c>
      <c r="C147" s="126">
        <v>2</v>
      </c>
      <c r="D147" s="308">
        <f>'HN TOP UP AUTUMN UPDATE NOV'!C135</f>
        <v>400014</v>
      </c>
      <c r="E147" s="126" t="b">
        <v>1</v>
      </c>
      <c r="F147" s="309" t="str">
        <f>RIGHT('HN TOP UP AUTUMN UPDATE NOV'!E135,4)&amp;"."&amp;"TOPUP"&amp;'HN TOP UP AUTUMN UPDATE NOV'!BD135&amp;"."&amp;"I03"&amp;"."&amp;$C$5</f>
        <v>2078.TOPUP1.I03.Ja21</v>
      </c>
      <c r="G147" s="310">
        <f t="shared" ca="1" si="2"/>
        <v>44361</v>
      </c>
      <c r="H147" s="311">
        <f>IF('HN TOP UP AUTUMN UPDATE NOV'!T135&gt;0,0,-'HN TOP UP AUTUMN UPDATE NOV'!T135)</f>
        <v>0</v>
      </c>
      <c r="I147" s="205">
        <f t="shared" ca="1" si="3"/>
        <v>44361</v>
      </c>
      <c r="J147" s="126">
        <v>3</v>
      </c>
      <c r="K147" s="126" t="b">
        <v>1</v>
      </c>
      <c r="L147" s="126" t="s">
        <v>4009</v>
      </c>
      <c r="M147" s="126" t="b">
        <v>1</v>
      </c>
      <c r="N147" s="126" t="s">
        <v>3687</v>
      </c>
      <c r="O147" s="309" t="str">
        <f>LEFT('HN TOP UP AUTUMN UPDATE NOV'!D135,16)&amp;"."&amp;'HN TopUpPay'!E147</f>
        <v>Pardes House Sch.3512.EHCP.I03.1.Jn21</v>
      </c>
      <c r="P147" s="312" t="str">
        <f>'HN TOP UP AUTUMN UPDATE NOV'!BC135</f>
        <v>11431/543965</v>
      </c>
      <c r="Q147" s="126" t="b">
        <v>1</v>
      </c>
      <c r="R147" s="126" t="b">
        <v>1</v>
      </c>
      <c r="S147" s="126" t="b">
        <v>1</v>
      </c>
    </row>
    <row r="148" spans="1:19" hidden="1" x14ac:dyDescent="0.25">
      <c r="A148" s="126" t="s">
        <v>4008</v>
      </c>
      <c r="B148" s="200">
        <v>1</v>
      </c>
      <c r="C148" s="126">
        <v>2</v>
      </c>
      <c r="D148" s="308">
        <f>'HN TOP UP AUTUMN UPDATE NOV'!C136</f>
        <v>152217</v>
      </c>
      <c r="E148" s="126" t="b">
        <v>1</v>
      </c>
      <c r="F148" s="309" t="str">
        <f>RIGHT('HN TOP UP AUTUMN UPDATE NOV'!E136,4)&amp;"."&amp;"TOPUP"&amp;'HN TOP UP AUTUMN UPDATE NOV'!BD136&amp;"."&amp;"I03"&amp;"."&amp;$C$5</f>
        <v>2038.TOPUP1.I03.Ja21</v>
      </c>
      <c r="G148" s="310">
        <f t="shared" ref="G148:G211" ca="1" si="4">TODAY()</f>
        <v>44361</v>
      </c>
      <c r="H148" s="311">
        <f>IF('HN TOP UP AUTUMN UPDATE NOV'!T136&gt;0,0,-'HN TOP UP AUTUMN UPDATE NOV'!T136)</f>
        <v>0</v>
      </c>
      <c r="I148" s="205">
        <f t="shared" ref="I148:I211" ca="1" si="5">G148</f>
        <v>44361</v>
      </c>
      <c r="J148" s="126">
        <v>3</v>
      </c>
      <c r="K148" s="126" t="b">
        <v>1</v>
      </c>
      <c r="L148" s="126" t="s">
        <v>4009</v>
      </c>
      <c r="M148" s="126" t="b">
        <v>1</v>
      </c>
      <c r="N148" s="126" t="s">
        <v>3687</v>
      </c>
      <c r="O148" s="309" t="str">
        <f>LEFT('HN TOP UP AUTUMN UPDATE NOV'!D136,16)&amp;"."&amp;'HN TopUpPay'!E148</f>
        <v>Parkfield Primar.2041.EHCP.I03.1.Jn21</v>
      </c>
      <c r="P148" s="312" t="str">
        <f>'HN TOP UP AUTUMN UPDATE NOV'!BC136</f>
        <v>11443/516500</v>
      </c>
      <c r="Q148" s="126" t="b">
        <v>1</v>
      </c>
      <c r="R148" s="126" t="b">
        <v>1</v>
      </c>
      <c r="S148" s="126" t="b">
        <v>1</v>
      </c>
    </row>
    <row r="149" spans="1:19" hidden="1" x14ac:dyDescent="0.25">
      <c r="A149" s="126" t="s">
        <v>4008</v>
      </c>
      <c r="B149" s="200">
        <v>1</v>
      </c>
      <c r="C149" s="126">
        <v>2</v>
      </c>
      <c r="D149" s="308">
        <f>'HN TOP UP AUTUMN UPDATE NOV'!C137</f>
        <v>152217</v>
      </c>
      <c r="E149" s="126" t="b">
        <v>1</v>
      </c>
      <c r="F149" s="309" t="str">
        <f>RIGHT('HN TOP UP AUTUMN UPDATE NOV'!E137,4)&amp;"."&amp;"TOPUP"&amp;'HN TOP UP AUTUMN UPDATE NOV'!BD137&amp;"."&amp;"I03"&amp;"."&amp;$C$5</f>
        <v>2038.TOPUP2.I03.Ja21</v>
      </c>
      <c r="G149" s="310">
        <f t="shared" ca="1" si="4"/>
        <v>44361</v>
      </c>
      <c r="H149" s="311">
        <f>IF('HN TOP UP AUTUMN UPDATE NOV'!T137&gt;0,0,-'HN TOP UP AUTUMN UPDATE NOV'!T137)</f>
        <v>0</v>
      </c>
      <c r="I149" s="205">
        <f t="shared" ca="1" si="5"/>
        <v>44361</v>
      </c>
      <c r="J149" s="126">
        <v>3</v>
      </c>
      <c r="K149" s="126" t="b">
        <v>1</v>
      </c>
      <c r="L149" s="126" t="s">
        <v>4009</v>
      </c>
      <c r="M149" s="126" t="b">
        <v>1</v>
      </c>
      <c r="N149" s="126" t="s">
        <v>3687</v>
      </c>
      <c r="O149" s="309" t="str">
        <f>LEFT('HN TOP UP AUTUMN UPDATE NOV'!D137,16)&amp;"."&amp;'HN TopUpPay'!E149</f>
        <v>Parkfield Primar.3510.EHCP.I03.1.Jn21</v>
      </c>
      <c r="P149" s="312" t="str">
        <f>'HN TOP UP AUTUMN UPDATE NOV'!BC137</f>
        <v>10265/516500</v>
      </c>
      <c r="Q149" s="126" t="b">
        <v>1</v>
      </c>
      <c r="R149" s="126" t="b">
        <v>1</v>
      </c>
      <c r="S149" s="126" t="b">
        <v>1</v>
      </c>
    </row>
    <row r="150" spans="1:19" hidden="1" x14ac:dyDescent="0.25">
      <c r="A150" s="126" t="s">
        <v>4008</v>
      </c>
      <c r="B150" s="200">
        <v>1</v>
      </c>
      <c r="C150" s="126">
        <v>2</v>
      </c>
      <c r="D150" s="308">
        <f>'HN TOP UP AUTUMN UPDATE NOV'!C138</f>
        <v>400156</v>
      </c>
      <c r="E150" s="126" t="b">
        <v>1</v>
      </c>
      <c r="F150" s="309" t="str">
        <f>RIGHT('HN TOP UP AUTUMN UPDATE NOV'!E138,4)&amp;"."&amp;"TOPUP"&amp;'HN TOP UP AUTUMN UPDATE NOV'!BD138&amp;"."&amp;"I03"&amp;"."&amp;$C$5</f>
        <v>1100.TOPUP1.I03.Ja21</v>
      </c>
      <c r="G150" s="310">
        <f t="shared" ca="1" si="4"/>
        <v>44361</v>
      </c>
      <c r="H150" s="311">
        <f>IF('HN TOP UP AUTUMN UPDATE NOV'!T138&gt;0,0,-'HN TOP UP AUTUMN UPDATE NOV'!T138)</f>
        <v>0</v>
      </c>
      <c r="I150" s="205">
        <f t="shared" ca="1" si="5"/>
        <v>44361</v>
      </c>
      <c r="J150" s="126">
        <v>3</v>
      </c>
      <c r="K150" s="126" t="b">
        <v>1</v>
      </c>
      <c r="L150" s="126" t="s">
        <v>4009</v>
      </c>
      <c r="M150" s="126" t="b">
        <v>1</v>
      </c>
      <c r="N150" s="126" t="s">
        <v>3687</v>
      </c>
      <c r="O150" s="309" t="str">
        <f>LEFT('HN TOP UP AUTUMN UPDATE NOV'!D138,16)&amp;"."&amp;'HN TopUpPay'!E150</f>
        <v>Pavilion.4011.EHCP.I03.1.Jn21</v>
      </c>
      <c r="P150" s="312" t="str">
        <f>'HN TOP UP AUTUMN UPDATE NOV'!BC138</f>
        <v>11425/543965</v>
      </c>
      <c r="Q150" s="126" t="b">
        <v>1</v>
      </c>
      <c r="R150" s="126" t="b">
        <v>1</v>
      </c>
      <c r="S150" s="126" t="b">
        <v>1</v>
      </c>
    </row>
    <row r="151" spans="1:19" hidden="1" x14ac:dyDescent="0.25">
      <c r="A151" s="126" t="s">
        <v>4008</v>
      </c>
      <c r="B151" s="200">
        <v>1</v>
      </c>
      <c r="C151" s="126">
        <v>2</v>
      </c>
      <c r="D151" s="308">
        <f>'HN TOP UP AUTUMN UPDATE NOV'!C139</f>
        <v>144387</v>
      </c>
      <c r="E151" s="126" t="b">
        <v>1</v>
      </c>
      <c r="F151" s="309" t="str">
        <f>RIGHT('HN TOP UP AUTUMN UPDATE NOV'!E139,4)&amp;"."&amp;"TOPUP"&amp;'HN TOP UP AUTUMN UPDATE NOV'!BD139&amp;"."&amp;"I03"&amp;"."&amp;$C$5</f>
        <v>4208.TOPUP1.I03.Ja21</v>
      </c>
      <c r="G151" s="310">
        <f t="shared" ca="1" si="4"/>
        <v>44361</v>
      </c>
      <c r="H151" s="311">
        <f>IF('HN TOP UP AUTUMN UPDATE NOV'!T139&gt;0,0,-'HN TOP UP AUTUMN UPDATE NOV'!T139)</f>
        <v>0</v>
      </c>
      <c r="I151" s="205">
        <f t="shared" ca="1" si="5"/>
        <v>44361</v>
      </c>
      <c r="J151" s="126">
        <v>3</v>
      </c>
      <c r="K151" s="126" t="b">
        <v>1</v>
      </c>
      <c r="L151" s="126" t="s">
        <v>4009</v>
      </c>
      <c r="M151" s="126" t="b">
        <v>1</v>
      </c>
      <c r="N151" s="126" t="s">
        <v>3687</v>
      </c>
      <c r="O151" s="309" t="str">
        <f>LEFT('HN TOP UP AUTUMN UPDATE NOV'!D139,16)&amp;"."&amp;'HN TopUpPay'!E151</f>
        <v>Queen Elizabeth'.3502.EHCP.I03.1.Jn21</v>
      </c>
      <c r="P151" s="312" t="str">
        <f>'HN TOP UP AUTUMN UPDATE NOV'!BC139</f>
        <v>11442/516500</v>
      </c>
      <c r="Q151" s="126" t="b">
        <v>1</v>
      </c>
      <c r="R151" s="126" t="b">
        <v>1</v>
      </c>
      <c r="S151" s="126" t="b">
        <v>1</v>
      </c>
    </row>
    <row r="152" spans="1:19" hidden="1" x14ac:dyDescent="0.25">
      <c r="A152" s="126" t="s">
        <v>4008</v>
      </c>
      <c r="B152" s="200">
        <v>1</v>
      </c>
      <c r="C152" s="126">
        <v>2</v>
      </c>
      <c r="D152" s="308">
        <f>'HN TOP UP AUTUMN UPDATE NOV'!C140</f>
        <v>400010</v>
      </c>
      <c r="E152" s="126" t="b">
        <v>1</v>
      </c>
      <c r="F152" s="309" t="str">
        <f>RIGHT('HN TOP UP AUTUMN UPDATE NOV'!E140,4)&amp;"."&amp;"TOPUP"&amp;'HN TOP UP AUTUMN UPDATE NOV'!BD140&amp;"."&amp;"I03"&amp;"."&amp;$C$5</f>
        <v>2071.TOPUP1.I03.Ja21</v>
      </c>
      <c r="G152" s="310">
        <f t="shared" ca="1" si="4"/>
        <v>44361</v>
      </c>
      <c r="H152" s="311">
        <f>IF('HN TOP UP AUTUMN UPDATE NOV'!T140&gt;0,0,-'HN TOP UP AUTUMN UPDATE NOV'!T140)</f>
        <v>0</v>
      </c>
      <c r="I152" s="205">
        <f t="shared" ca="1" si="5"/>
        <v>44361</v>
      </c>
      <c r="J152" s="126">
        <v>3</v>
      </c>
      <c r="K152" s="126" t="b">
        <v>1</v>
      </c>
      <c r="L152" s="126" t="s">
        <v>4009</v>
      </c>
      <c r="M152" s="126" t="b">
        <v>1</v>
      </c>
      <c r="N152" s="126" t="s">
        <v>3687</v>
      </c>
      <c r="O152" s="309" t="str">
        <f>LEFT('HN TOP UP AUTUMN UPDATE NOV'!D140,16)&amp;"."&amp;'HN TopUpPay'!E152</f>
        <v>Queenswell Infan.4000.EHCP.I03.1.Jn21</v>
      </c>
      <c r="P152" s="312" t="str">
        <f>'HN TOP UP AUTUMN UPDATE NOV'!BC140</f>
        <v>11431/543965</v>
      </c>
      <c r="Q152" s="126" t="b">
        <v>1</v>
      </c>
      <c r="R152" s="126" t="b">
        <v>1</v>
      </c>
      <c r="S152" s="126" t="b">
        <v>1</v>
      </c>
    </row>
    <row r="153" spans="1:19" hidden="1" x14ac:dyDescent="0.25">
      <c r="A153" s="126" t="s">
        <v>4008</v>
      </c>
      <c r="B153" s="200">
        <v>1</v>
      </c>
      <c r="C153" s="126">
        <v>2</v>
      </c>
      <c r="D153" s="308">
        <f>'HN TOP UP AUTUMN UPDATE NOV'!C141</f>
        <v>400010</v>
      </c>
      <c r="E153" s="126" t="b">
        <v>1</v>
      </c>
      <c r="F153" s="309" t="str">
        <f>RIGHT('HN TOP UP AUTUMN UPDATE NOV'!E141,4)&amp;"."&amp;"TOPUP"&amp;'HN TOP UP AUTUMN UPDATE NOV'!BD141&amp;"."&amp;"I03"&amp;"."&amp;$C$5</f>
        <v>2071.TOPUP2.I03.Ja21</v>
      </c>
      <c r="G153" s="310">
        <f t="shared" ca="1" si="4"/>
        <v>44361</v>
      </c>
      <c r="H153" s="311">
        <f>IF('HN TOP UP AUTUMN UPDATE NOV'!T141&gt;0,0,-'HN TOP UP AUTUMN UPDATE NOV'!T141)</f>
        <v>0</v>
      </c>
      <c r="I153" s="205">
        <f t="shared" ca="1" si="5"/>
        <v>44361</v>
      </c>
      <c r="J153" s="126">
        <v>3</v>
      </c>
      <c r="K153" s="126" t="b">
        <v>1</v>
      </c>
      <c r="L153" s="126" t="s">
        <v>4009</v>
      </c>
      <c r="M153" s="126" t="b">
        <v>1</v>
      </c>
      <c r="N153" s="126" t="s">
        <v>3687</v>
      </c>
      <c r="O153" s="309" t="str">
        <f>LEFT('HN TOP UP AUTUMN UPDATE NOV'!D141,16)&amp;"."&amp;'HN TopUpPay'!E153</f>
        <v>Queenswell Infan.3315.EHCP.I03.1.Jn21</v>
      </c>
      <c r="P153" s="312" t="str">
        <f>'HN TOP UP AUTUMN UPDATE NOV'!BC141</f>
        <v>11436/543965</v>
      </c>
      <c r="Q153" s="126" t="b">
        <v>1</v>
      </c>
      <c r="R153" s="126" t="b">
        <v>1</v>
      </c>
      <c r="S153" s="126" t="b">
        <v>1</v>
      </c>
    </row>
    <row r="154" spans="1:19" hidden="1" x14ac:dyDescent="0.25">
      <c r="A154" s="126" t="s">
        <v>4008</v>
      </c>
      <c r="B154" s="200">
        <v>1</v>
      </c>
      <c r="C154" s="126">
        <v>2</v>
      </c>
      <c r="D154" s="308">
        <f>'HN TOP UP AUTUMN UPDATE NOV'!C142</f>
        <v>400010</v>
      </c>
      <c r="E154" s="126" t="b">
        <v>1</v>
      </c>
      <c r="F154" s="309" t="str">
        <f>RIGHT('HN TOP UP AUTUMN UPDATE NOV'!E142,4)&amp;"."&amp;"TOPUP"&amp;'HN TOP UP AUTUMN UPDATE NOV'!BD142&amp;"."&amp;"I03"&amp;"."&amp;$C$5</f>
        <v>2071.TOPUP3.I03.Ja21</v>
      </c>
      <c r="G154" s="310">
        <f t="shared" ca="1" si="4"/>
        <v>44361</v>
      </c>
      <c r="H154" s="311">
        <f>IF('HN TOP UP AUTUMN UPDATE NOV'!T142&gt;0,0,-'HN TOP UP AUTUMN UPDATE NOV'!T142)</f>
        <v>0</v>
      </c>
      <c r="I154" s="205">
        <f t="shared" ca="1" si="5"/>
        <v>44361</v>
      </c>
      <c r="J154" s="126">
        <v>3</v>
      </c>
      <c r="K154" s="126" t="b">
        <v>1</v>
      </c>
      <c r="L154" s="126" t="s">
        <v>4009</v>
      </c>
      <c r="M154" s="126" t="b">
        <v>1</v>
      </c>
      <c r="N154" s="126" t="s">
        <v>3687</v>
      </c>
      <c r="O154" s="309" t="str">
        <f>LEFT('HN TOP UP AUTUMN UPDATE NOV'!D142,16)&amp;"."&amp;'HN TopUpPay'!E154</f>
        <v>Queenswell Infan.3504.EHCP.I03.1.Jn21</v>
      </c>
      <c r="P154" s="312" t="str">
        <f>'HN TOP UP AUTUMN UPDATE NOV'!BC142</f>
        <v>10265/543965</v>
      </c>
      <c r="Q154" s="126" t="b">
        <v>1</v>
      </c>
      <c r="R154" s="126" t="b">
        <v>1</v>
      </c>
      <c r="S154" s="126" t="b">
        <v>1</v>
      </c>
    </row>
    <row r="155" spans="1:19" hidden="1" x14ac:dyDescent="0.25">
      <c r="A155" s="126" t="s">
        <v>4008</v>
      </c>
      <c r="B155" s="200">
        <v>1</v>
      </c>
      <c r="C155" s="126">
        <v>2</v>
      </c>
      <c r="D155" s="308">
        <f>'HN TOP UP AUTUMN UPDATE NOV'!C143</f>
        <v>400012</v>
      </c>
      <c r="E155" s="126" t="b">
        <v>1</v>
      </c>
      <c r="F155" s="309" t="str">
        <f>RIGHT('HN TOP UP AUTUMN UPDATE NOV'!E143,4)&amp;"."&amp;"TOPUP"&amp;'HN TOP UP AUTUMN UPDATE NOV'!BD143&amp;"."&amp;"I03"&amp;"."&amp;$C$5</f>
        <v>2072.TOPUP1.I03.Ja21</v>
      </c>
      <c r="G155" s="310">
        <f t="shared" ca="1" si="4"/>
        <v>44361</v>
      </c>
      <c r="H155" s="311">
        <f>IF('HN TOP UP AUTUMN UPDATE NOV'!T143&gt;0,0,-'HN TOP UP AUTUMN UPDATE NOV'!T143)</f>
        <v>0</v>
      </c>
      <c r="I155" s="205">
        <f t="shared" ca="1" si="5"/>
        <v>44361</v>
      </c>
      <c r="J155" s="126">
        <v>3</v>
      </c>
      <c r="K155" s="126" t="b">
        <v>1</v>
      </c>
      <c r="L155" s="126" t="s">
        <v>4009</v>
      </c>
      <c r="M155" s="126" t="b">
        <v>1</v>
      </c>
      <c r="N155" s="126" t="s">
        <v>3687</v>
      </c>
      <c r="O155" s="309" t="str">
        <f>LEFT('HN TOP UP AUTUMN UPDATE NOV'!D143,16)&amp;"."&amp;'HN TopUpPay'!E155</f>
        <v>Queenswell Junio.3309.EHCP.I03.1.Jn21</v>
      </c>
      <c r="P155" s="312" t="str">
        <f>'HN TOP UP AUTUMN UPDATE NOV'!BC143</f>
        <v>11431/543965</v>
      </c>
      <c r="Q155" s="126" t="b">
        <v>1</v>
      </c>
      <c r="R155" s="126" t="b">
        <v>1</v>
      </c>
      <c r="S155" s="126" t="b">
        <v>1</v>
      </c>
    </row>
    <row r="156" spans="1:19" hidden="1" x14ac:dyDescent="0.25">
      <c r="A156" s="126" t="s">
        <v>4008</v>
      </c>
      <c r="B156" s="200">
        <v>1</v>
      </c>
      <c r="C156" s="126">
        <v>2</v>
      </c>
      <c r="D156" s="308">
        <f>'HN TOP UP AUTUMN UPDATE NOV'!C144</f>
        <v>155029</v>
      </c>
      <c r="E156" s="126" t="b">
        <v>1</v>
      </c>
      <c r="F156" s="309" t="str">
        <f>RIGHT('HN TOP UP AUTUMN UPDATE NOV'!E144,4)&amp;"."&amp;"TOPUP"&amp;'HN TOP UP AUTUMN UPDATE NOV'!BD144&amp;"."&amp;"I03"&amp;"."&amp;$C$5</f>
        <v>2004.TOPUP1.I03.Ja21</v>
      </c>
      <c r="G156" s="310">
        <f t="shared" ca="1" si="4"/>
        <v>44361</v>
      </c>
      <c r="H156" s="311">
        <f>IF('HN TOP UP AUTUMN UPDATE NOV'!T144&gt;0,0,-'HN TOP UP AUTUMN UPDATE NOV'!T144)</f>
        <v>0</v>
      </c>
      <c r="I156" s="205">
        <f t="shared" ca="1" si="5"/>
        <v>44361</v>
      </c>
      <c r="J156" s="126">
        <v>3</v>
      </c>
      <c r="K156" s="126" t="b">
        <v>1</v>
      </c>
      <c r="L156" s="126" t="s">
        <v>4009</v>
      </c>
      <c r="M156" s="126" t="b">
        <v>1</v>
      </c>
      <c r="N156" s="126" t="s">
        <v>3687</v>
      </c>
      <c r="O156" s="309" t="str">
        <f>LEFT('HN TOP UP AUTUMN UPDATE NOV'!D144,16)&amp;"."&amp;'HN TopUpPay'!E156</f>
        <v>Rimon Jewish Pri.3309.SEN I.I03.2.Jn21</v>
      </c>
      <c r="P156" s="312" t="str">
        <f>'HN TOP UP AUTUMN UPDATE NOV'!BC144</f>
        <v>11443/516500</v>
      </c>
      <c r="Q156" s="126" t="b">
        <v>1</v>
      </c>
      <c r="R156" s="126" t="b">
        <v>1</v>
      </c>
      <c r="S156" s="126" t="b">
        <v>1</v>
      </c>
    </row>
    <row r="157" spans="1:19" hidden="1" x14ac:dyDescent="0.25">
      <c r="A157" s="126" t="s">
        <v>4008</v>
      </c>
      <c r="B157" s="200">
        <v>1</v>
      </c>
      <c r="C157" s="126">
        <v>2</v>
      </c>
      <c r="D157" s="308">
        <f>'HN TOP UP AUTUMN UPDATE NOV'!C145</f>
        <v>400093</v>
      </c>
      <c r="E157" s="126" t="b">
        <v>1</v>
      </c>
      <c r="F157" s="309" t="str">
        <f>RIGHT('HN TOP UP AUTUMN UPDATE NOV'!E145,4)&amp;"."&amp;"TOPUP"&amp;'HN TOP UP AUTUMN UPDATE NOV'!BD145&amp;"."&amp;"I03"&amp;"."&amp;$C$5</f>
        <v>3512.TOPUP1.I03.Ja21</v>
      </c>
      <c r="G157" s="310">
        <f t="shared" ca="1" si="4"/>
        <v>44361</v>
      </c>
      <c r="H157" s="311">
        <f>IF('HN TOP UP AUTUMN UPDATE NOV'!T145&gt;0,0,-'HN TOP UP AUTUMN UPDATE NOV'!T145)</f>
        <v>0</v>
      </c>
      <c r="I157" s="205">
        <f t="shared" ca="1" si="5"/>
        <v>44361</v>
      </c>
      <c r="J157" s="126">
        <v>3</v>
      </c>
      <c r="K157" s="126" t="b">
        <v>1</v>
      </c>
      <c r="L157" s="126" t="s">
        <v>4009</v>
      </c>
      <c r="M157" s="126" t="b">
        <v>1</v>
      </c>
      <c r="N157" s="126" t="s">
        <v>3687</v>
      </c>
      <c r="O157" s="309" t="str">
        <f>LEFT('HN TOP UP AUTUMN UPDATE NOV'!D145,16)&amp;"."&amp;'HN TopUpPay'!E157</f>
        <v>Rosh Pinah.3307.EHCP.I03.1.Jn21</v>
      </c>
      <c r="P157" s="312" t="str">
        <f>'HN TOP UP AUTUMN UPDATE NOV'!BC145</f>
        <v>11431/543965</v>
      </c>
      <c r="Q157" s="126" t="b">
        <v>1</v>
      </c>
      <c r="R157" s="126" t="b">
        <v>1</v>
      </c>
      <c r="S157" s="126" t="b">
        <v>1</v>
      </c>
    </row>
    <row r="158" spans="1:19" hidden="1" x14ac:dyDescent="0.25">
      <c r="A158" s="126" t="s">
        <v>4008</v>
      </c>
      <c r="B158" s="200">
        <v>1</v>
      </c>
      <c r="C158" s="126">
        <v>2</v>
      </c>
      <c r="D158" s="308">
        <f>'HN TOP UP AUTUMN UPDATE NOV'!C146</f>
        <v>160025</v>
      </c>
      <c r="E158" s="126" t="b">
        <v>1</v>
      </c>
      <c r="F158" s="309" t="str">
        <f>RIGHT('HN TOP UP AUTUMN UPDATE NOV'!E146,4)&amp;"."&amp;"TOPUP"&amp;'HN TOP UP AUTUMN UPDATE NOV'!BD146&amp;"."&amp;"I03"&amp;"."&amp;$C$5</f>
        <v>2041.TOPUP1.I03.Ja21</v>
      </c>
      <c r="G158" s="310">
        <f t="shared" ca="1" si="4"/>
        <v>44361</v>
      </c>
      <c r="H158" s="311">
        <f>IF('HN TOP UP AUTUMN UPDATE NOV'!T146&gt;0,0,-'HN TOP UP AUTUMN UPDATE NOV'!T146)</f>
        <v>0</v>
      </c>
      <c r="I158" s="205">
        <f t="shared" ca="1" si="5"/>
        <v>44361</v>
      </c>
      <c r="J158" s="126">
        <v>3</v>
      </c>
      <c r="K158" s="126" t="b">
        <v>1</v>
      </c>
      <c r="L158" s="126" t="s">
        <v>4009</v>
      </c>
      <c r="M158" s="126" t="b">
        <v>1</v>
      </c>
      <c r="N158" s="126" t="s">
        <v>3687</v>
      </c>
      <c r="O158" s="309" t="str">
        <f>LEFT('HN TOP UP AUTUMN UPDATE NOV'!D146,16)&amp;"."&amp;'HN TopUpPay'!E158</f>
        <v>Sacks Morasha Ac.3509.EHCP.I03.1.Jn21</v>
      </c>
      <c r="P158" s="312" t="str">
        <f>'HN TOP UP AUTUMN UPDATE NOV'!BC146</f>
        <v>11443/516500</v>
      </c>
      <c r="Q158" s="126" t="b">
        <v>1</v>
      </c>
      <c r="R158" s="126" t="b">
        <v>1</v>
      </c>
      <c r="S158" s="126" t="b">
        <v>1</v>
      </c>
    </row>
    <row r="159" spans="1:19" hidden="1" x14ac:dyDescent="0.25">
      <c r="A159" s="126" t="s">
        <v>4008</v>
      </c>
      <c r="B159" s="200">
        <v>1</v>
      </c>
      <c r="C159" s="126">
        <v>2</v>
      </c>
      <c r="D159" s="308">
        <f>'HN TOP UP AUTUMN UPDATE NOV'!C147</f>
        <v>400071</v>
      </c>
      <c r="E159" s="126" t="b">
        <v>1</v>
      </c>
      <c r="F159" s="309" t="str">
        <f>RIGHT('HN TOP UP AUTUMN UPDATE NOV'!E147,4)&amp;"."&amp;"TOPUP"&amp;'HN TOP UP AUTUMN UPDATE NOV'!BD147&amp;"."&amp;"I03"&amp;"."&amp;$C$5</f>
        <v>3510.TOPUP1.I03.Ja21</v>
      </c>
      <c r="G159" s="310">
        <f t="shared" ca="1" si="4"/>
        <v>44361</v>
      </c>
      <c r="H159" s="311">
        <f>IF('HN TOP UP AUTUMN UPDATE NOV'!T147&gt;0,0,-'HN TOP UP AUTUMN UPDATE NOV'!T147)</f>
        <v>0</v>
      </c>
      <c r="I159" s="205">
        <f t="shared" ca="1" si="5"/>
        <v>44361</v>
      </c>
      <c r="J159" s="126">
        <v>3</v>
      </c>
      <c r="K159" s="126" t="b">
        <v>1</v>
      </c>
      <c r="L159" s="126" t="s">
        <v>4009</v>
      </c>
      <c r="M159" s="126" t="b">
        <v>1</v>
      </c>
      <c r="N159" s="126" t="s">
        <v>3687</v>
      </c>
      <c r="O159" s="309" t="str">
        <f>LEFT('HN TOP UP AUTUMN UPDATE NOV'!D147,16)&amp;"."&amp;'HN TopUpPay'!E159</f>
        <v>Sacred Heart Sch.1003.EHCP.I03.1.Jn21</v>
      </c>
      <c r="P159" s="312" t="str">
        <f>'HN TOP UP AUTUMN UPDATE NOV'!BC147</f>
        <v>11431/543965</v>
      </c>
      <c r="Q159" s="126" t="b">
        <v>1</v>
      </c>
      <c r="R159" s="126" t="b">
        <v>1</v>
      </c>
      <c r="S159" s="126" t="b">
        <v>1</v>
      </c>
    </row>
    <row r="160" spans="1:19" hidden="1" x14ac:dyDescent="0.25">
      <c r="A160" s="126" t="s">
        <v>4008</v>
      </c>
      <c r="B160" s="200">
        <v>1</v>
      </c>
      <c r="C160" s="126">
        <v>2</v>
      </c>
      <c r="D160" s="308">
        <f>'HN TOP UP AUTUMN UPDATE NOV'!C148</f>
        <v>158756</v>
      </c>
      <c r="E160" s="126" t="b">
        <v>1</v>
      </c>
      <c r="F160" s="309" t="str">
        <f>RIGHT('HN TOP UP AUTUMN UPDATE NOV'!E148,4)&amp;"."&amp;"TOPUP"&amp;'HN TOP UP AUTUMN UPDATE NOV'!BD148&amp;"."&amp;"I03"&amp;"."&amp;$C$5</f>
        <v>4011.TOPUP1.I03.Ja21</v>
      </c>
      <c r="G160" s="310">
        <f t="shared" ca="1" si="4"/>
        <v>44361</v>
      </c>
      <c r="H160" s="311">
        <f>IF('HN TOP UP AUTUMN UPDATE NOV'!T148&gt;0,0,-'HN TOP UP AUTUMN UPDATE NOV'!T148)</f>
        <v>0</v>
      </c>
      <c r="I160" s="205">
        <f t="shared" ca="1" si="5"/>
        <v>44361</v>
      </c>
      <c r="J160" s="126">
        <v>3</v>
      </c>
      <c r="K160" s="126" t="b">
        <v>1</v>
      </c>
      <c r="L160" s="126" t="s">
        <v>4009</v>
      </c>
      <c r="M160" s="126" t="b">
        <v>1</v>
      </c>
      <c r="N160" s="126" t="s">
        <v>3687</v>
      </c>
      <c r="O160" s="309" t="str">
        <f>LEFT('HN TOP UP AUTUMN UPDATE NOV'!D148,16)&amp;"."&amp;'HN TopUpPay'!E160</f>
        <v>Saracens High Sc.1003.SEN I.I03.2.Jn21</v>
      </c>
      <c r="P160" s="312" t="str">
        <f>'HN TOP UP AUTUMN UPDATE NOV'!BC148</f>
        <v>11442/516500</v>
      </c>
      <c r="Q160" s="126" t="b">
        <v>1</v>
      </c>
      <c r="R160" s="126" t="b">
        <v>1</v>
      </c>
      <c r="S160" s="126" t="b">
        <v>1</v>
      </c>
    </row>
    <row r="161" spans="1:19" hidden="1" x14ac:dyDescent="0.25">
      <c r="A161" s="126" t="s">
        <v>4008</v>
      </c>
      <c r="B161" s="200">
        <v>1</v>
      </c>
      <c r="C161" s="126">
        <v>2</v>
      </c>
      <c r="D161" s="308">
        <f>'HN TOP UP AUTUMN UPDATE NOV'!C149</f>
        <v>400096</v>
      </c>
      <c r="E161" s="126" t="b">
        <v>1</v>
      </c>
      <c r="F161" s="309" t="str">
        <f>RIGHT('HN TOP UP AUTUMN UPDATE NOV'!E149,4)&amp;"."&amp;"TOPUP"&amp;'HN TOP UP AUTUMN UPDATE NOV'!BD149&amp;"."&amp;"I03"&amp;"."&amp;$C$5</f>
        <v>3502.TOPUP1.I03.Ja21</v>
      </c>
      <c r="G161" s="310">
        <f t="shared" ca="1" si="4"/>
        <v>44361</v>
      </c>
      <c r="H161" s="311">
        <f>IF('HN TOP UP AUTUMN UPDATE NOV'!T149&gt;0,0,-'HN TOP UP AUTUMN UPDATE NOV'!T149)</f>
        <v>0</v>
      </c>
      <c r="I161" s="205">
        <f t="shared" ca="1" si="5"/>
        <v>44361</v>
      </c>
      <c r="J161" s="126">
        <v>3</v>
      </c>
      <c r="K161" s="126" t="b">
        <v>1</v>
      </c>
      <c r="L161" s="126" t="s">
        <v>4009</v>
      </c>
      <c r="M161" s="126" t="b">
        <v>1</v>
      </c>
      <c r="N161" s="126" t="s">
        <v>3687</v>
      </c>
      <c r="O161" s="309" t="str">
        <f>LEFT('HN TOP UP AUTUMN UPDATE NOV'!D149,16)&amp;"."&amp;'HN TopUpPay'!E161</f>
        <v>St Agnes RC Prim.3521.EHCP.I03.1.Jn21</v>
      </c>
      <c r="P161" s="312" t="str">
        <f>'HN TOP UP AUTUMN UPDATE NOV'!BC149</f>
        <v>11431/543965</v>
      </c>
      <c r="Q161" s="126" t="b">
        <v>1</v>
      </c>
      <c r="R161" s="126" t="b">
        <v>1</v>
      </c>
      <c r="S161" s="126" t="b">
        <v>1</v>
      </c>
    </row>
    <row r="162" spans="1:19" hidden="1" x14ac:dyDescent="0.25">
      <c r="A162" s="126" t="s">
        <v>4008</v>
      </c>
      <c r="B162" s="200">
        <v>1</v>
      </c>
      <c r="C162" s="126">
        <v>2</v>
      </c>
      <c r="D162" s="308">
        <f>'HN TOP UP AUTUMN UPDATE NOV'!C150</f>
        <v>400096</v>
      </c>
      <c r="E162" s="126" t="b">
        <v>1</v>
      </c>
      <c r="F162" s="309" t="str">
        <f>RIGHT('HN TOP UP AUTUMN UPDATE NOV'!E150,4)&amp;"."&amp;"TOPUP"&amp;'HN TOP UP AUTUMN UPDATE NOV'!BD150&amp;"."&amp;"I03"&amp;"."&amp;$C$5</f>
        <v>3502.TOPUP2.I03.Ja21</v>
      </c>
      <c r="G162" s="310">
        <f t="shared" ca="1" si="4"/>
        <v>44361</v>
      </c>
      <c r="H162" s="311">
        <f>IF('HN TOP UP AUTUMN UPDATE NOV'!T150&gt;0,0,-'HN TOP UP AUTUMN UPDATE NOV'!T150)</f>
        <v>0</v>
      </c>
      <c r="I162" s="205">
        <f t="shared" ca="1" si="5"/>
        <v>44361</v>
      </c>
      <c r="J162" s="126">
        <v>3</v>
      </c>
      <c r="K162" s="126" t="b">
        <v>1</v>
      </c>
      <c r="L162" s="126" t="s">
        <v>4009</v>
      </c>
      <c r="M162" s="126" t="b">
        <v>1</v>
      </c>
      <c r="N162" s="126" t="s">
        <v>3687</v>
      </c>
      <c r="O162" s="309" t="str">
        <f>LEFT('HN TOP UP AUTUMN UPDATE NOV'!D150,16)&amp;"."&amp;'HN TopUpPay'!E162</f>
        <v>St Agnes RC Prim.3521.EHCP.I03.2.Jn21</v>
      </c>
      <c r="P162" s="312" t="str">
        <f>'HN TOP UP AUTUMN UPDATE NOV'!BC150</f>
        <v>10265/543965</v>
      </c>
      <c r="Q162" s="126" t="b">
        <v>1</v>
      </c>
      <c r="R162" s="126" t="b">
        <v>1</v>
      </c>
      <c r="S162" s="126" t="b">
        <v>1</v>
      </c>
    </row>
    <row r="163" spans="1:19" hidden="1" x14ac:dyDescent="0.25">
      <c r="A163" s="126" t="s">
        <v>4008</v>
      </c>
      <c r="B163" s="200">
        <v>1</v>
      </c>
      <c r="C163" s="126">
        <v>2</v>
      </c>
      <c r="D163" s="308">
        <f>'HN TOP UP AUTUMN UPDATE NOV'!C151</f>
        <v>156093</v>
      </c>
      <c r="E163" s="126" t="b">
        <v>1</v>
      </c>
      <c r="F163" s="309" t="str">
        <f>RIGHT('HN TOP UP AUTUMN UPDATE NOV'!E151,4)&amp;"."&amp;"TOPUP"&amp;'HN TOP UP AUTUMN UPDATE NOV'!BD151&amp;"."&amp;"I03"&amp;"."&amp;$C$5</f>
        <v>4000.TOPUP1.I03.Ja21</v>
      </c>
      <c r="G163" s="310">
        <f t="shared" ca="1" si="4"/>
        <v>44361</v>
      </c>
      <c r="H163" s="311">
        <f>IF('HN TOP UP AUTUMN UPDATE NOV'!T151&gt;0,0,-'HN TOP UP AUTUMN UPDATE NOV'!T151)</f>
        <v>0</v>
      </c>
      <c r="I163" s="205">
        <f t="shared" ca="1" si="5"/>
        <v>44361</v>
      </c>
      <c r="J163" s="126">
        <v>3</v>
      </c>
      <c r="K163" s="126" t="b">
        <v>1</v>
      </c>
      <c r="L163" s="126" t="s">
        <v>4009</v>
      </c>
      <c r="M163" s="126" t="b">
        <v>1</v>
      </c>
      <c r="N163" s="126" t="s">
        <v>3687</v>
      </c>
      <c r="O163" s="309" t="str">
        <f>LEFT('HN TOP UP AUTUMN UPDATE NOV'!D151,16)&amp;"."&amp;'HN TopUpPay'!E163</f>
        <v>St Andrew the Ap.3311.EHCP.I03.1.Jn21</v>
      </c>
      <c r="P163" s="312" t="str">
        <f>'HN TOP UP AUTUMN UPDATE NOV'!BC151</f>
        <v>11442/516500</v>
      </c>
      <c r="Q163" s="126" t="b">
        <v>1</v>
      </c>
      <c r="R163" s="126" t="b">
        <v>1</v>
      </c>
      <c r="S163" s="126" t="b">
        <v>1</v>
      </c>
    </row>
    <row r="164" spans="1:19" hidden="1" x14ac:dyDescent="0.25">
      <c r="A164" s="126" t="s">
        <v>4008</v>
      </c>
      <c r="B164" s="200">
        <v>1</v>
      </c>
      <c r="C164" s="126">
        <v>2</v>
      </c>
      <c r="D164" s="308">
        <f>'HN TOP UP AUTUMN UPDATE NOV'!C152</f>
        <v>400062</v>
      </c>
      <c r="E164" s="126" t="b">
        <v>1</v>
      </c>
      <c r="F164" s="309" t="str">
        <f>RIGHT('HN TOP UP AUTUMN UPDATE NOV'!E152,4)&amp;"."&amp;"TOPUP"&amp;'HN TOP UP AUTUMN UPDATE NOV'!BD152&amp;"."&amp;"I03"&amp;"."&amp;$C$5</f>
        <v>3315.TOPUP1.I03.Ja21</v>
      </c>
      <c r="G164" s="310">
        <f t="shared" ca="1" si="4"/>
        <v>44361</v>
      </c>
      <c r="H164" s="311">
        <f>IF('HN TOP UP AUTUMN UPDATE NOV'!T152&gt;0,0,-'HN TOP UP AUTUMN UPDATE NOV'!T152)</f>
        <v>0</v>
      </c>
      <c r="I164" s="205">
        <f t="shared" ca="1" si="5"/>
        <v>44361</v>
      </c>
      <c r="J164" s="126">
        <v>3</v>
      </c>
      <c r="K164" s="126" t="b">
        <v>1</v>
      </c>
      <c r="L164" s="126" t="s">
        <v>4009</v>
      </c>
      <c r="M164" s="126" t="b">
        <v>1</v>
      </c>
      <c r="N164" s="126" t="s">
        <v>3687</v>
      </c>
      <c r="O164" s="309" t="str">
        <f>LEFT('HN TOP UP AUTUMN UPDATE NOV'!D152,16)&amp;"."&amp;'HN TopUpPay'!E164</f>
        <v>St Andrew's C E.3312.EHCP.I03.1.Jn21</v>
      </c>
      <c r="P164" s="312" t="str">
        <f>'HN TOP UP AUTUMN UPDATE NOV'!BC152</f>
        <v>11431/543965</v>
      </c>
      <c r="Q164" s="126" t="b">
        <v>1</v>
      </c>
      <c r="R164" s="126" t="b">
        <v>1</v>
      </c>
      <c r="S164" s="126" t="b">
        <v>1</v>
      </c>
    </row>
    <row r="165" spans="1:19" hidden="1" x14ac:dyDescent="0.25">
      <c r="A165" s="126" t="s">
        <v>4008</v>
      </c>
      <c r="B165" s="200">
        <v>1</v>
      </c>
      <c r="C165" s="126">
        <v>2</v>
      </c>
      <c r="D165" s="308">
        <f>'HN TOP UP AUTUMN UPDATE NOV'!C153</f>
        <v>400064</v>
      </c>
      <c r="E165" s="126" t="b">
        <v>1</v>
      </c>
      <c r="F165" s="309" t="str">
        <f>RIGHT('HN TOP UP AUTUMN UPDATE NOV'!E153,4)&amp;"."&amp;"TOPUP"&amp;'HN TOP UP AUTUMN UPDATE NOV'!BD153&amp;"."&amp;"I03"&amp;"."&amp;$C$5</f>
        <v>3504.TOPUP1.I03.Ja21</v>
      </c>
      <c r="G165" s="310">
        <f t="shared" ca="1" si="4"/>
        <v>44361</v>
      </c>
      <c r="H165" s="311">
        <f>IF('HN TOP UP AUTUMN UPDATE NOV'!T153&gt;0,0,-'HN TOP UP AUTUMN UPDATE NOV'!T153)</f>
        <v>0</v>
      </c>
      <c r="I165" s="205">
        <f t="shared" ca="1" si="5"/>
        <v>44361</v>
      </c>
      <c r="J165" s="126">
        <v>3</v>
      </c>
      <c r="K165" s="126" t="b">
        <v>1</v>
      </c>
      <c r="L165" s="126" t="s">
        <v>4009</v>
      </c>
      <c r="M165" s="126" t="b">
        <v>1</v>
      </c>
      <c r="N165" s="126" t="s">
        <v>3687</v>
      </c>
      <c r="O165" s="309" t="str">
        <f>LEFT('HN TOP UP AUTUMN UPDATE NOV'!D153,16)&amp;"."&amp;'HN TopUpPay'!E165</f>
        <v>St Catherines R .3314.EHCP.I03.1.Jn21</v>
      </c>
      <c r="P165" s="312" t="str">
        <f>'HN TOP UP AUTUMN UPDATE NOV'!BC153</f>
        <v>11431/543965</v>
      </c>
      <c r="Q165" s="126" t="b">
        <v>1</v>
      </c>
      <c r="R165" s="126" t="b">
        <v>1</v>
      </c>
      <c r="S165" s="126" t="b">
        <v>1</v>
      </c>
    </row>
    <row r="166" spans="1:19" hidden="1" x14ac:dyDescent="0.25">
      <c r="A166" s="126" t="s">
        <v>4008</v>
      </c>
      <c r="B166" s="200">
        <v>1</v>
      </c>
      <c r="C166" s="126">
        <v>2</v>
      </c>
      <c r="D166" s="308">
        <f>'HN TOP UP AUTUMN UPDATE NOV'!C154</f>
        <v>400098</v>
      </c>
      <c r="E166" s="126" t="b">
        <v>1</v>
      </c>
      <c r="F166" s="309" t="str">
        <f>RIGHT('HN TOP UP AUTUMN UPDATE NOV'!E154,4)&amp;"."&amp;"TOPUP"&amp;'HN TOP UP AUTUMN UPDATE NOV'!BD154&amp;"."&amp;"I03"&amp;"."&amp;$C$5</f>
        <v>3309.TOPUP1.I03.Ja21</v>
      </c>
      <c r="G166" s="310">
        <f t="shared" ca="1" si="4"/>
        <v>44361</v>
      </c>
      <c r="H166" s="311">
        <f>IF('HN TOP UP AUTUMN UPDATE NOV'!T154&gt;0,0,-'HN TOP UP AUTUMN UPDATE NOV'!T154)</f>
        <v>0</v>
      </c>
      <c r="I166" s="205">
        <f t="shared" ca="1" si="5"/>
        <v>44361</v>
      </c>
      <c r="J166" s="126">
        <v>3</v>
      </c>
      <c r="K166" s="126" t="b">
        <v>1</v>
      </c>
      <c r="L166" s="126" t="s">
        <v>4009</v>
      </c>
      <c r="M166" s="126" t="b">
        <v>1</v>
      </c>
      <c r="N166" s="126" t="s">
        <v>3687</v>
      </c>
      <c r="O166" s="309" t="str">
        <f>LEFT('HN TOP UP AUTUMN UPDATE NOV'!D154,16)&amp;"."&amp;'HN TopUpPay'!E166</f>
        <v>St Johns CE N20.3313.EHCP.I03.1.Jn21</v>
      </c>
      <c r="P166" s="312" t="str">
        <f>'HN TOP UP AUTUMN UPDATE NOV'!BC154</f>
        <v>11431/543965</v>
      </c>
      <c r="Q166" s="126" t="b">
        <v>1</v>
      </c>
      <c r="R166" s="126" t="b">
        <v>1</v>
      </c>
      <c r="S166" s="126" t="b">
        <v>1</v>
      </c>
    </row>
    <row r="167" spans="1:19" hidden="1" x14ac:dyDescent="0.25">
      <c r="A167" s="126" t="s">
        <v>4008</v>
      </c>
      <c r="B167" s="200">
        <v>1</v>
      </c>
      <c r="C167" s="126">
        <v>2</v>
      </c>
      <c r="D167" s="308">
        <f>'HN TOP UP AUTUMN UPDATE NOV'!C155</f>
        <v>400114</v>
      </c>
      <c r="E167" s="126" t="b">
        <v>1</v>
      </c>
      <c r="F167" s="309" t="str">
        <f>RIGHT('HN TOP UP AUTUMN UPDATE NOV'!E155,4)&amp;"."&amp;"TOPUP"&amp;'HN TOP UP AUTUMN UPDATE NOV'!BD155&amp;"."&amp;"I03"&amp;"."&amp;$C$5</f>
        <v>3307.TOPUP1.I03.Ja21</v>
      </c>
      <c r="G167" s="310">
        <f t="shared" ca="1" si="4"/>
        <v>44361</v>
      </c>
      <c r="H167" s="311">
        <f>IF('HN TOP UP AUTUMN UPDATE NOV'!T155&gt;0,0,-'HN TOP UP AUTUMN UPDATE NOV'!T155)</f>
        <v>0</v>
      </c>
      <c r="I167" s="205">
        <f t="shared" ca="1" si="5"/>
        <v>44361</v>
      </c>
      <c r="J167" s="126">
        <v>3</v>
      </c>
      <c r="K167" s="126" t="b">
        <v>1</v>
      </c>
      <c r="L167" s="126" t="s">
        <v>4009</v>
      </c>
      <c r="M167" s="126" t="b">
        <v>1</v>
      </c>
      <c r="N167" s="126" t="s">
        <v>3687</v>
      </c>
      <c r="O167" s="309" t="str">
        <f>LEFT('HN TOP UP AUTUMN UPDATE NOV'!D155,16)&amp;"."&amp;'HN TopUpPay'!E167</f>
        <v>St John's CE Sch.3507.EHCP.I03.1.Jn21</v>
      </c>
      <c r="P167" s="312" t="str">
        <f>'HN TOP UP AUTUMN UPDATE NOV'!BC155</f>
        <v>11431/543965</v>
      </c>
      <c r="Q167" s="126" t="b">
        <v>1</v>
      </c>
      <c r="R167" s="126" t="b">
        <v>1</v>
      </c>
      <c r="S167" s="126" t="b">
        <v>1</v>
      </c>
    </row>
    <row r="168" spans="1:19" hidden="1" x14ac:dyDescent="0.25">
      <c r="A168" s="126" t="s">
        <v>4008</v>
      </c>
      <c r="B168" s="200">
        <v>1</v>
      </c>
      <c r="C168" s="126">
        <v>2</v>
      </c>
      <c r="D168" s="308">
        <f>'HN TOP UP AUTUMN UPDATE NOV'!C156</f>
        <v>400066</v>
      </c>
      <c r="E168" s="126" t="b">
        <v>1</v>
      </c>
      <c r="F168" s="309" t="str">
        <f>RIGHT('HN TOP UP AUTUMN UPDATE NOV'!E156,4)&amp;"."&amp;"TOPUP"&amp;'HN TOP UP AUTUMN UPDATE NOV'!BD156&amp;"."&amp;"I03"&amp;"."&amp;$C$5</f>
        <v>3509.TOPUP1.I03.Ja21</v>
      </c>
      <c r="G168" s="310">
        <f t="shared" ca="1" si="4"/>
        <v>44361</v>
      </c>
      <c r="H168" s="311">
        <f>IF('HN TOP UP AUTUMN UPDATE NOV'!T156&gt;0,0,-'HN TOP UP AUTUMN UPDATE NOV'!T156)</f>
        <v>0</v>
      </c>
      <c r="I168" s="205">
        <f t="shared" ca="1" si="5"/>
        <v>44361</v>
      </c>
      <c r="J168" s="126">
        <v>3</v>
      </c>
      <c r="K168" s="126" t="b">
        <v>1</v>
      </c>
      <c r="L168" s="126" t="s">
        <v>4009</v>
      </c>
      <c r="M168" s="126" t="b">
        <v>1</v>
      </c>
      <c r="N168" s="126" t="s">
        <v>3687</v>
      </c>
      <c r="O168" s="309" t="str">
        <f>LEFT('HN TOP UP AUTUMN UPDATE NOV'!D156,16)&amp;"."&amp;'HN TopUpPay'!E168</f>
        <v>St Joseph's Prim.3506.EHCP.I03.1.Jn21</v>
      </c>
      <c r="P168" s="312" t="str">
        <f>'HN TOP UP AUTUMN UPDATE NOV'!BC156</f>
        <v>11431/543965</v>
      </c>
      <c r="Q168" s="126" t="b">
        <v>1</v>
      </c>
      <c r="R168" s="126" t="b">
        <v>1</v>
      </c>
      <c r="S168" s="126" t="b">
        <v>1</v>
      </c>
    </row>
    <row r="169" spans="1:19" hidden="1" x14ac:dyDescent="0.25">
      <c r="A169" s="126" t="s">
        <v>4008</v>
      </c>
      <c r="B169" s="200">
        <v>1</v>
      </c>
      <c r="C169" s="126">
        <v>2</v>
      </c>
      <c r="D169" s="308">
        <f>'HN TOP UP AUTUMN UPDATE NOV'!C157</f>
        <v>400102</v>
      </c>
      <c r="E169" s="126" t="b">
        <v>1</v>
      </c>
      <c r="F169" s="309" t="str">
        <f>RIGHT('HN TOP UP AUTUMN UPDATE NOV'!E157,4)&amp;"."&amp;"TOPUP"&amp;'HN TOP UP AUTUMN UPDATE NOV'!BD157&amp;"."&amp;"I03"&amp;"."&amp;$C$5</f>
        <v>1003.TOPUP1.I03.Ja21</v>
      </c>
      <c r="G169" s="310">
        <f t="shared" ca="1" si="4"/>
        <v>44361</v>
      </c>
      <c r="H169" s="311">
        <f>IF('HN TOP UP AUTUMN UPDATE NOV'!T157&gt;0,0,-'HN TOP UP AUTUMN UPDATE NOV'!T157)</f>
        <v>0</v>
      </c>
      <c r="I169" s="205">
        <f t="shared" ca="1" si="5"/>
        <v>44361</v>
      </c>
      <c r="J169" s="126">
        <v>3</v>
      </c>
      <c r="K169" s="126" t="b">
        <v>1</v>
      </c>
      <c r="L169" s="126" t="s">
        <v>4009</v>
      </c>
      <c r="M169" s="126" t="b">
        <v>1</v>
      </c>
      <c r="N169" s="126" t="s">
        <v>3687</v>
      </c>
      <c r="O169" s="309" t="str">
        <f>LEFT('HN TOP UP AUTUMN UPDATE NOV'!D157,16)&amp;"."&amp;'HN TopUpPay'!E169</f>
        <v>St Margaret's Nu.5407.EHCP.I03.1.Jn21</v>
      </c>
      <c r="P169" s="312" t="str">
        <f>'HN TOP UP AUTUMN UPDATE NOV'!BC157</f>
        <v>11439/543965</v>
      </c>
      <c r="Q169" s="126" t="b">
        <v>1</v>
      </c>
      <c r="R169" s="126" t="b">
        <v>1</v>
      </c>
      <c r="S169" s="126" t="b">
        <v>1</v>
      </c>
    </row>
    <row r="170" spans="1:19" x14ac:dyDescent="0.25">
      <c r="A170" s="126" t="s">
        <v>4008</v>
      </c>
      <c r="B170" s="200">
        <v>1</v>
      </c>
      <c r="C170" s="126">
        <v>2</v>
      </c>
      <c r="D170" s="308">
        <f>'HN TOP UP AUTUMN UPDATE NOV'!C158</f>
        <v>400102</v>
      </c>
      <c r="E170" s="126" t="b">
        <v>1</v>
      </c>
      <c r="F170" s="309" t="str">
        <f>RIGHT('HN TOP UP AUTUMN UPDATE NOV'!E158,4)&amp;"."&amp;"TOPUP"&amp;'HN TOP UP AUTUMN UPDATE NOV'!BD158&amp;"."&amp;"I03"&amp;"."&amp;$C$5</f>
        <v>1003.TOPUP2.I03.Ja21</v>
      </c>
      <c r="G170" s="310">
        <f t="shared" ca="1" si="4"/>
        <v>44361</v>
      </c>
      <c r="H170" s="311">
        <f>IF('HN TOP UP AUTUMN UPDATE NOV'!T158&gt;0,0,-'HN TOP UP AUTUMN UPDATE NOV'!T158)</f>
        <v>0</v>
      </c>
      <c r="I170" s="205">
        <f t="shared" ca="1" si="5"/>
        <v>44361</v>
      </c>
      <c r="J170" s="126">
        <v>3</v>
      </c>
      <c r="K170" s="126" t="b">
        <v>1</v>
      </c>
      <c r="L170" s="126" t="s">
        <v>4009</v>
      </c>
      <c r="M170" s="126" t="b">
        <v>1</v>
      </c>
      <c r="N170" s="126" t="s">
        <v>3687</v>
      </c>
      <c r="O170" s="309" t="str">
        <f>LEFT('HN TOP UP AUTUMN UPDATE NOV'!D158,16)&amp;"."&amp;'HN TopUpPay'!E170</f>
        <v>St Margaret's Nu.2051.ARPs.I03.1.Jn21</v>
      </c>
      <c r="P170" s="312" t="str">
        <f>'HN TOP UP AUTUMN UPDATE NOV'!BC158</f>
        <v>10265/543965</v>
      </c>
      <c r="Q170" s="126" t="b">
        <v>1</v>
      </c>
      <c r="R170" s="126" t="b">
        <v>1</v>
      </c>
      <c r="S170" s="126" t="b">
        <v>1</v>
      </c>
    </row>
    <row r="171" spans="1:19" hidden="1" x14ac:dyDescent="0.25">
      <c r="A171" s="126" t="s">
        <v>4008</v>
      </c>
      <c r="B171" s="200">
        <v>1</v>
      </c>
      <c r="C171" s="126">
        <v>2</v>
      </c>
      <c r="D171" s="308">
        <f>'HN TOP UP AUTUMN UPDATE NOV'!C159</f>
        <v>400135</v>
      </c>
      <c r="E171" s="126" t="b">
        <v>1</v>
      </c>
      <c r="F171" s="309" t="str">
        <f>RIGHT('HN TOP UP AUTUMN UPDATE NOV'!E159,4)&amp;"."&amp;"TOPUP"&amp;'HN TOP UP AUTUMN UPDATE NOV'!BD159&amp;"."&amp;"I03"&amp;"."&amp;$C$5</f>
        <v>3521.TOPUP1.I03.Ja21</v>
      </c>
      <c r="G171" s="310">
        <f t="shared" ca="1" si="4"/>
        <v>44361</v>
      </c>
      <c r="H171" s="311">
        <f>IF('HN TOP UP AUTUMN UPDATE NOV'!T159&gt;0,0,-'HN TOP UP AUTUMN UPDATE NOV'!T159)</f>
        <v>0</v>
      </c>
      <c r="I171" s="205">
        <f t="shared" ca="1" si="5"/>
        <v>44361</v>
      </c>
      <c r="J171" s="126">
        <v>3</v>
      </c>
      <c r="K171" s="126" t="b">
        <v>1</v>
      </c>
      <c r="L171" s="126" t="s">
        <v>4009</v>
      </c>
      <c r="M171" s="126" t="b">
        <v>1</v>
      </c>
      <c r="N171" s="126" t="s">
        <v>3687</v>
      </c>
      <c r="O171" s="309" t="str">
        <f>LEFT('HN TOP UP AUTUMN UPDATE NOV'!D159,16)&amp;"."&amp;'HN TopUpPay'!E171</f>
        <v>St Mary's &amp; St J.2051.EHCP.I03.2.Jn21</v>
      </c>
      <c r="P171" s="312" t="str">
        <f>'HN TOP UP AUTUMN UPDATE NOV'!BC159</f>
        <v>11431/543965</v>
      </c>
      <c r="Q171" s="126" t="b">
        <v>1</v>
      </c>
      <c r="R171" s="126" t="b">
        <v>1</v>
      </c>
      <c r="S171" s="126" t="b">
        <v>1</v>
      </c>
    </row>
    <row r="172" spans="1:19" hidden="1" x14ac:dyDescent="0.25">
      <c r="A172" s="126" t="s">
        <v>4008</v>
      </c>
      <c r="B172" s="200">
        <v>1</v>
      </c>
      <c r="C172" s="126">
        <v>2</v>
      </c>
      <c r="D172" s="308">
        <f>'HN TOP UP AUTUMN UPDATE NOV'!C160</f>
        <v>400135</v>
      </c>
      <c r="E172" s="126" t="b">
        <v>1</v>
      </c>
      <c r="F172" s="309" t="str">
        <f>RIGHT('HN TOP UP AUTUMN UPDATE NOV'!E160,4)&amp;"."&amp;"TOPUP"&amp;'HN TOP UP AUTUMN UPDATE NOV'!BD160&amp;"."&amp;"I03"&amp;"."&amp;$C$5</f>
        <v>3521.TOPUP2.I03.Ja21</v>
      </c>
      <c r="G172" s="310">
        <f t="shared" ca="1" si="4"/>
        <v>44361</v>
      </c>
      <c r="H172" s="311">
        <f>IF('HN TOP UP AUTUMN UPDATE NOV'!T160&gt;0,0,-'HN TOP UP AUTUMN UPDATE NOV'!T160)</f>
        <v>0</v>
      </c>
      <c r="I172" s="205">
        <f t="shared" ca="1" si="5"/>
        <v>44361</v>
      </c>
      <c r="J172" s="126">
        <v>3</v>
      </c>
      <c r="K172" s="126" t="b">
        <v>1</v>
      </c>
      <c r="L172" s="126" t="s">
        <v>4009</v>
      </c>
      <c r="M172" s="126" t="b">
        <v>1</v>
      </c>
      <c r="N172" s="126" t="s">
        <v>3687</v>
      </c>
      <c r="O172" s="309" t="str">
        <f>LEFT('HN TOP UP AUTUMN UPDATE NOV'!D160,16)&amp;"."&amp;'HN TopUpPay'!E172</f>
        <v>St Mary's &amp; St J.2051.SEN I.I03.3.Jn21</v>
      </c>
      <c r="P172" s="312" t="str">
        <f>'HN TOP UP AUTUMN UPDATE NOV'!BC160</f>
        <v>11435/543965</v>
      </c>
      <c r="Q172" s="126" t="b">
        <v>1</v>
      </c>
      <c r="R172" s="126" t="b">
        <v>1</v>
      </c>
      <c r="S172" s="126" t="b">
        <v>1</v>
      </c>
    </row>
    <row r="173" spans="1:19" hidden="1" x14ac:dyDescent="0.25">
      <c r="A173" s="126" t="s">
        <v>4008</v>
      </c>
      <c r="B173" s="200">
        <v>1</v>
      </c>
      <c r="C173" s="126">
        <v>2</v>
      </c>
      <c r="D173" s="308">
        <f>'HN TOP UP AUTUMN UPDATE NOV'!C161</f>
        <v>400058</v>
      </c>
      <c r="E173" s="126" t="b">
        <v>1</v>
      </c>
      <c r="F173" s="309" t="str">
        <f>RIGHT('HN TOP UP AUTUMN UPDATE NOV'!E161,4)&amp;"."&amp;"TOPUP"&amp;'HN TOP UP AUTUMN UPDATE NOV'!BD161&amp;"."&amp;"I03"&amp;"."&amp;$C$5</f>
        <v>3311.TOPUP1.I03.Ja21</v>
      </c>
      <c r="G173" s="310">
        <f t="shared" ca="1" si="4"/>
        <v>44361</v>
      </c>
      <c r="H173" s="311">
        <f>IF('HN TOP UP AUTUMN UPDATE NOV'!T161&gt;0,0,-'HN TOP UP AUTUMN UPDATE NOV'!T161)</f>
        <v>0</v>
      </c>
      <c r="I173" s="205">
        <f t="shared" ca="1" si="5"/>
        <v>44361</v>
      </c>
      <c r="J173" s="126">
        <v>3</v>
      </c>
      <c r="K173" s="126" t="b">
        <v>1</v>
      </c>
      <c r="L173" s="126" t="s">
        <v>4009</v>
      </c>
      <c r="M173" s="126" t="b">
        <v>1</v>
      </c>
      <c r="N173" s="126" t="s">
        <v>3687</v>
      </c>
      <c r="O173" s="309" t="str">
        <f>LEFT('HN TOP UP AUTUMN UPDATE NOV'!D161,16)&amp;"."&amp;'HN TopUpPay'!E173</f>
        <v>St Mary's C E Pr.2070.EHCP.I03.1.Jn21</v>
      </c>
      <c r="P173" s="312" t="str">
        <f>'HN TOP UP AUTUMN UPDATE NOV'!BC161</f>
        <v>11431/543965</v>
      </c>
      <c r="Q173" s="126" t="b">
        <v>1</v>
      </c>
      <c r="R173" s="126" t="b">
        <v>1</v>
      </c>
      <c r="S173" s="126" t="b">
        <v>1</v>
      </c>
    </row>
    <row r="174" spans="1:19" hidden="1" x14ac:dyDescent="0.25">
      <c r="A174" s="126" t="s">
        <v>4008</v>
      </c>
      <c r="B174" s="200">
        <v>1</v>
      </c>
      <c r="C174" s="126">
        <v>2</v>
      </c>
      <c r="D174" s="308">
        <f>'HN TOP UP AUTUMN UPDATE NOV'!C162</f>
        <v>400017</v>
      </c>
      <c r="E174" s="126" t="b">
        <v>1</v>
      </c>
      <c r="F174" s="309" t="str">
        <f>RIGHT('HN TOP UP AUTUMN UPDATE NOV'!E162,4)&amp;"."&amp;"TOPUP"&amp;'HN TOP UP AUTUMN UPDATE NOV'!BD162&amp;"."&amp;"I03"&amp;"."&amp;$C$5</f>
        <v>3312.TOPUP1.I03.Ja21</v>
      </c>
      <c r="G174" s="310">
        <f t="shared" ca="1" si="4"/>
        <v>44361</v>
      </c>
      <c r="H174" s="311">
        <f>IF('HN TOP UP AUTUMN UPDATE NOV'!T162&gt;0,0,-'HN TOP UP AUTUMN UPDATE NOV'!T162)</f>
        <v>0</v>
      </c>
      <c r="I174" s="205">
        <f t="shared" ca="1" si="5"/>
        <v>44361</v>
      </c>
      <c r="J174" s="126">
        <v>3</v>
      </c>
      <c r="K174" s="126" t="b">
        <v>1</v>
      </c>
      <c r="L174" s="126" t="s">
        <v>4009</v>
      </c>
      <c r="M174" s="126" t="b">
        <v>1</v>
      </c>
      <c r="N174" s="126" t="s">
        <v>3687</v>
      </c>
      <c r="O174" s="309" t="str">
        <f>LEFT('HN TOP UP AUTUMN UPDATE NOV'!D162,16)&amp;"."&amp;'HN TopUpPay'!E174</f>
        <v>St Mary's School.2070.EHCP.I03.2.Jn21</v>
      </c>
      <c r="P174" s="312" t="str">
        <f>'HN TOP UP AUTUMN UPDATE NOV'!BC162</f>
        <v>11431/543965</v>
      </c>
      <c r="Q174" s="126" t="b">
        <v>1</v>
      </c>
      <c r="R174" s="126" t="b">
        <v>1</v>
      </c>
      <c r="S174" s="126" t="b">
        <v>1</v>
      </c>
    </row>
    <row r="175" spans="1:19" hidden="1" x14ac:dyDescent="0.25">
      <c r="A175" s="126" t="s">
        <v>4008</v>
      </c>
      <c r="B175" s="200">
        <v>1</v>
      </c>
      <c r="C175" s="126">
        <v>2</v>
      </c>
      <c r="D175" s="308">
        <f>'HN TOP UP AUTUMN UPDATE NOV'!C163</f>
        <v>400094</v>
      </c>
      <c r="E175" s="126" t="b">
        <v>1</v>
      </c>
      <c r="F175" s="309" t="str">
        <f>RIGHT('HN TOP UP AUTUMN UPDATE NOV'!E163,4)&amp;"."&amp;"TOPUP"&amp;'HN TOP UP AUTUMN UPDATE NOV'!BD163&amp;"."&amp;"I03"&amp;"."&amp;$C$5</f>
        <v>3314.TOPUP1.I03.Ja21</v>
      </c>
      <c r="G175" s="310">
        <f t="shared" ca="1" si="4"/>
        <v>44361</v>
      </c>
      <c r="H175" s="311">
        <f>IF('HN TOP UP AUTUMN UPDATE NOV'!T163&gt;0,0,-'HN TOP UP AUTUMN UPDATE NOV'!T163)</f>
        <v>0</v>
      </c>
      <c r="I175" s="205">
        <f t="shared" ca="1" si="5"/>
        <v>44361</v>
      </c>
      <c r="J175" s="126">
        <v>3</v>
      </c>
      <c r="K175" s="126" t="b">
        <v>1</v>
      </c>
      <c r="L175" s="126" t="s">
        <v>4009</v>
      </c>
      <c r="M175" s="126" t="b">
        <v>1</v>
      </c>
      <c r="N175" s="126" t="s">
        <v>3687</v>
      </c>
      <c r="O175" s="309" t="str">
        <f>LEFT('HN TOP UP AUTUMN UPDATE NOV'!D163,16)&amp;"."&amp;'HN TopUpPay'!E175</f>
        <v>St Pauls CE Prim.2070.SEN I.I03.3.Jn21</v>
      </c>
      <c r="P175" s="312" t="str">
        <f>'HN TOP UP AUTUMN UPDATE NOV'!BC163</f>
        <v>11431/543965</v>
      </c>
      <c r="Q175" s="126" t="b">
        <v>1</v>
      </c>
      <c r="R175" s="126" t="b">
        <v>1</v>
      </c>
      <c r="S175" s="126" t="b">
        <v>1</v>
      </c>
    </row>
    <row r="176" spans="1:19" hidden="1" x14ac:dyDescent="0.25">
      <c r="A176" s="126" t="s">
        <v>4008</v>
      </c>
      <c r="B176" s="200">
        <v>1</v>
      </c>
      <c r="C176" s="126">
        <v>2</v>
      </c>
      <c r="D176" s="308">
        <f>'HN TOP UP AUTUMN UPDATE NOV'!C164</f>
        <v>400006</v>
      </c>
      <c r="E176" s="126" t="b">
        <v>1</v>
      </c>
      <c r="F176" s="309" t="str">
        <f>RIGHT('HN TOP UP AUTUMN UPDATE NOV'!E164,4)&amp;"."&amp;"TOPUP"&amp;'HN TOP UP AUTUMN UPDATE NOV'!BD164&amp;"."&amp;"I03"&amp;"."&amp;$C$5</f>
        <v>3313.TOPUP1.I03.Ja21</v>
      </c>
      <c r="G176" s="310">
        <f t="shared" ca="1" si="4"/>
        <v>44361</v>
      </c>
      <c r="H176" s="311">
        <f>IF('HN TOP UP AUTUMN UPDATE NOV'!T164&gt;0,0,-'HN TOP UP AUTUMN UPDATE NOV'!T164)</f>
        <v>0</v>
      </c>
      <c r="I176" s="205">
        <f t="shared" ca="1" si="5"/>
        <v>44361</v>
      </c>
      <c r="J176" s="126">
        <v>3</v>
      </c>
      <c r="K176" s="126" t="b">
        <v>1</v>
      </c>
      <c r="L176" s="126" t="s">
        <v>4009</v>
      </c>
      <c r="M176" s="126" t="b">
        <v>1</v>
      </c>
      <c r="N176" s="126" t="s">
        <v>3687</v>
      </c>
      <c r="O176" s="309" t="str">
        <f>LEFT('HN TOP UP AUTUMN UPDATE NOV'!D164,16)&amp;"."&amp;'HN TopUpPay'!E176</f>
        <v>St Paul's School.4010.EHCP.I03.1.Jn21</v>
      </c>
      <c r="P176" s="312" t="str">
        <f>'HN TOP UP AUTUMN UPDATE NOV'!BC164</f>
        <v>11431/543965</v>
      </c>
      <c r="Q176" s="126" t="b">
        <v>1</v>
      </c>
      <c r="R176" s="126" t="b">
        <v>1</v>
      </c>
      <c r="S176" s="126" t="b">
        <v>1</v>
      </c>
    </row>
    <row r="177" spans="1:19" hidden="1" x14ac:dyDescent="0.25">
      <c r="A177" s="126" t="s">
        <v>4008</v>
      </c>
      <c r="B177" s="200">
        <v>1</v>
      </c>
      <c r="C177" s="126">
        <v>2</v>
      </c>
      <c r="D177" s="308">
        <f>'HN TOP UP AUTUMN UPDATE NOV'!C165</f>
        <v>400037</v>
      </c>
      <c r="E177" s="126" t="b">
        <v>1</v>
      </c>
      <c r="F177" s="309" t="str">
        <f>RIGHT('HN TOP UP AUTUMN UPDATE NOV'!E165,4)&amp;"."&amp;"TOPUP"&amp;'HN TOP UP AUTUMN UPDATE NOV'!BD165&amp;"."&amp;"I03"&amp;"."&amp;$C$5</f>
        <v>3507.TOPUP1.I03.Ja21</v>
      </c>
      <c r="G177" s="310">
        <f t="shared" ca="1" si="4"/>
        <v>44361</v>
      </c>
      <c r="H177" s="311">
        <f>IF('HN TOP UP AUTUMN UPDATE NOV'!T165&gt;0,0,-'HN TOP UP AUTUMN UPDATE NOV'!T165)</f>
        <v>0</v>
      </c>
      <c r="I177" s="205">
        <f t="shared" ca="1" si="5"/>
        <v>44361</v>
      </c>
      <c r="J177" s="126">
        <v>3</v>
      </c>
      <c r="K177" s="126" t="b">
        <v>1</v>
      </c>
      <c r="L177" s="126" t="s">
        <v>4009</v>
      </c>
      <c r="M177" s="126" t="b">
        <v>1</v>
      </c>
      <c r="N177" s="126" t="s">
        <v>3687</v>
      </c>
      <c r="O177" s="309" t="str">
        <f>LEFT('HN TOP UP AUTUMN UPDATE NOV'!D165,16)&amp;"."&amp;'HN TopUpPay'!E177</f>
        <v>St Theresa's R.C.3316.EHCP.I03.1.Jn21</v>
      </c>
      <c r="P177" s="312" t="str">
        <f>'HN TOP UP AUTUMN UPDATE NOV'!BC165</f>
        <v>11431/543965</v>
      </c>
      <c r="Q177" s="126" t="b">
        <v>1</v>
      </c>
      <c r="R177" s="126" t="b">
        <v>1</v>
      </c>
      <c r="S177" s="126" t="b">
        <v>1</v>
      </c>
    </row>
    <row r="178" spans="1:19" hidden="1" x14ac:dyDescent="0.25">
      <c r="A178" s="126" t="s">
        <v>4008</v>
      </c>
      <c r="B178" s="200">
        <v>1</v>
      </c>
      <c r="C178" s="126">
        <v>2</v>
      </c>
      <c r="D178" s="308">
        <f>'HN TOP UP AUTUMN UPDATE NOV'!C166</f>
        <v>400009</v>
      </c>
      <c r="E178" s="126" t="b">
        <v>1</v>
      </c>
      <c r="F178" s="309" t="str">
        <f>RIGHT('HN TOP UP AUTUMN UPDATE NOV'!E166,4)&amp;"."&amp;"TOPUP"&amp;'HN TOP UP AUTUMN UPDATE NOV'!BD166&amp;"."&amp;"I03"&amp;"."&amp;$C$5</f>
        <v>3506.TOPUP1.I03.Ja21</v>
      </c>
      <c r="G178" s="310">
        <f t="shared" ca="1" si="4"/>
        <v>44361</v>
      </c>
      <c r="H178" s="311">
        <f>IF('HN TOP UP AUTUMN UPDATE NOV'!T166&gt;0,0,-'HN TOP UP AUTUMN UPDATE NOV'!T166)</f>
        <v>0</v>
      </c>
      <c r="I178" s="205">
        <f t="shared" ca="1" si="5"/>
        <v>44361</v>
      </c>
      <c r="J178" s="126">
        <v>3</v>
      </c>
      <c r="K178" s="126" t="b">
        <v>1</v>
      </c>
      <c r="L178" s="126" t="s">
        <v>4009</v>
      </c>
      <c r="M178" s="126" t="b">
        <v>1</v>
      </c>
      <c r="N178" s="126" t="s">
        <v>3687</v>
      </c>
      <c r="O178" s="309" t="str">
        <f>LEFT('HN TOP UP AUTUMN UPDATE NOV'!D166,16)&amp;"."&amp;'HN TopUpPay'!E178</f>
        <v>St Vincent's Cat.2055.EHCP.I03.1.Jn21</v>
      </c>
      <c r="P178" s="312" t="str">
        <f>'HN TOP UP AUTUMN UPDATE NOV'!BC166</f>
        <v>11431/543965</v>
      </c>
      <c r="Q178" s="126" t="b">
        <v>1</v>
      </c>
      <c r="R178" s="126" t="b">
        <v>1</v>
      </c>
      <c r="S178" s="126" t="b">
        <v>1</v>
      </c>
    </row>
    <row r="179" spans="1:19" hidden="1" x14ac:dyDescent="0.25">
      <c r="A179" s="126" t="s">
        <v>4008</v>
      </c>
      <c r="B179" s="200">
        <v>1</v>
      </c>
      <c r="C179" s="126">
        <v>2</v>
      </c>
      <c r="D179" s="308">
        <f>'HN TOP UP AUTUMN UPDATE NOV'!C167</f>
        <v>400013</v>
      </c>
      <c r="E179" s="126" t="b">
        <v>1</v>
      </c>
      <c r="F179" s="309" t="str">
        <f>RIGHT('HN TOP UP AUTUMN UPDATE NOV'!E167,4)&amp;"."&amp;"TOPUP"&amp;'HN TOP UP AUTUMN UPDATE NOV'!BD167&amp;"."&amp;"I03"&amp;"."&amp;$C$5</f>
        <v>5407.TOPUP1.I03.Ja21</v>
      </c>
      <c r="G179" s="310">
        <f t="shared" ca="1" si="4"/>
        <v>44361</v>
      </c>
      <c r="H179" s="311">
        <f>IF('HN TOP UP AUTUMN UPDATE NOV'!T167&gt;0,0,-'HN TOP UP AUTUMN UPDATE NOV'!T167)</f>
        <v>0</v>
      </c>
      <c r="I179" s="205">
        <f t="shared" ca="1" si="5"/>
        <v>44361</v>
      </c>
      <c r="J179" s="126">
        <v>3</v>
      </c>
      <c r="K179" s="126" t="b">
        <v>1</v>
      </c>
      <c r="L179" s="126" t="s">
        <v>4009</v>
      </c>
      <c r="M179" s="126" t="b">
        <v>1</v>
      </c>
      <c r="N179" s="126" t="s">
        <v>3687</v>
      </c>
      <c r="O179" s="309" t="str">
        <f>LEFT('HN TOP UP AUTUMN UPDATE NOV'!D167,16)&amp;"."&amp;'HN TopUpPay'!E179</f>
        <v>St. James' Catho.2057.EHCP.I03.1.Jn21</v>
      </c>
      <c r="P179" s="312" t="str">
        <f>'HN TOP UP AUTUMN UPDATE NOV'!BC167</f>
        <v>11435/543965</v>
      </c>
      <c r="Q179" s="126" t="b">
        <v>1</v>
      </c>
      <c r="R179" s="126" t="b">
        <v>1</v>
      </c>
      <c r="S179" s="126" t="b">
        <v>1</v>
      </c>
    </row>
    <row r="180" spans="1:19" hidden="1" x14ac:dyDescent="0.25">
      <c r="A180" s="126" t="s">
        <v>4008</v>
      </c>
      <c r="B180" s="200">
        <v>1</v>
      </c>
      <c r="C180" s="126">
        <v>2</v>
      </c>
      <c r="D180" s="308">
        <f>'HN TOP UP AUTUMN UPDATE NOV'!C168</f>
        <v>157542</v>
      </c>
      <c r="E180" s="126" t="b">
        <v>1</v>
      </c>
      <c r="F180" s="309" t="str">
        <f>RIGHT('HN TOP UP AUTUMN UPDATE NOV'!E168,4)&amp;"."&amp;"TOPUP"&amp;'HN TOP UP AUTUMN UPDATE NOV'!BD168&amp;"."&amp;"I03"&amp;"."&amp;$C$5</f>
        <v>2051.TOPUP1.I03.Ja21</v>
      </c>
      <c r="G180" s="310">
        <f t="shared" ca="1" si="4"/>
        <v>44361</v>
      </c>
      <c r="H180" s="311">
        <f>IF('HN TOP UP AUTUMN UPDATE NOV'!T168&gt;0,0,-'HN TOP UP AUTUMN UPDATE NOV'!T168)</f>
        <v>0</v>
      </c>
      <c r="I180" s="205">
        <f t="shared" ca="1" si="5"/>
        <v>44361</v>
      </c>
      <c r="J180" s="126">
        <v>3</v>
      </c>
      <c r="K180" s="126" t="b">
        <v>1</v>
      </c>
      <c r="L180" s="126" t="s">
        <v>4009</v>
      </c>
      <c r="M180" s="126" t="b">
        <v>1</v>
      </c>
      <c r="N180" s="126" t="s">
        <v>3687</v>
      </c>
      <c r="O180" s="309" t="str">
        <f>LEFT('HN TOP UP AUTUMN UPDATE NOV'!D168,16)&amp;"."&amp;'HN TopUpPay'!E180</f>
        <v>Summerside Prima.2057.SEN I.I03.2.Jn21</v>
      </c>
      <c r="P180" s="312" t="str">
        <f>'HN TOP UP AUTUMN UPDATE NOV'!BC168</f>
        <v>11422/516500</v>
      </c>
      <c r="Q180" s="126" t="b">
        <v>1</v>
      </c>
      <c r="R180" s="126" t="b">
        <v>1</v>
      </c>
      <c r="S180" s="126" t="b">
        <v>1</v>
      </c>
    </row>
    <row r="181" spans="1:19" hidden="1" x14ac:dyDescent="0.25">
      <c r="A181" s="126" t="s">
        <v>4008</v>
      </c>
      <c r="B181" s="200">
        <v>1</v>
      </c>
      <c r="C181" s="126">
        <v>2</v>
      </c>
      <c r="D181" s="308">
        <f>'HN TOP UP AUTUMN UPDATE NOV'!C169</f>
        <v>157542</v>
      </c>
      <c r="E181" s="126" t="b">
        <v>1</v>
      </c>
      <c r="F181" s="309" t="str">
        <f>RIGHT('HN TOP UP AUTUMN UPDATE NOV'!E169,4)&amp;"."&amp;"TOPUP"&amp;'HN TOP UP AUTUMN UPDATE NOV'!BD169&amp;"."&amp;"I03"&amp;"."&amp;$C$5</f>
        <v>2051.TOPUP2.I03.Ja21</v>
      </c>
      <c r="G181" s="310">
        <f t="shared" ca="1" si="4"/>
        <v>44361</v>
      </c>
      <c r="H181" s="311">
        <f>IF('HN TOP UP AUTUMN UPDATE NOV'!T169&gt;0,0,-'HN TOP UP AUTUMN UPDATE NOV'!T169)</f>
        <v>0</v>
      </c>
      <c r="I181" s="205">
        <f t="shared" ca="1" si="5"/>
        <v>44361</v>
      </c>
      <c r="J181" s="126">
        <v>3</v>
      </c>
      <c r="K181" s="126" t="b">
        <v>1</v>
      </c>
      <c r="L181" s="126" t="s">
        <v>4009</v>
      </c>
      <c r="M181" s="126" t="b">
        <v>1</v>
      </c>
      <c r="N181" s="126" t="s">
        <v>3687</v>
      </c>
      <c r="O181" s="309" t="str">
        <f>LEFT('HN TOP UP AUTUMN UPDATE NOV'!D169,16)&amp;"."&amp;'HN TopUpPay'!E181</f>
        <v>Summerside Prima.2049.EHCP.I03.1.Jn21</v>
      </c>
      <c r="P181" s="312" t="str">
        <f>'HN TOP UP AUTUMN UPDATE NOV'!BC169</f>
        <v>11443/516500</v>
      </c>
      <c r="Q181" s="126" t="b">
        <v>1</v>
      </c>
      <c r="R181" s="126" t="b">
        <v>1</v>
      </c>
      <c r="S181" s="126" t="b">
        <v>1</v>
      </c>
    </row>
    <row r="182" spans="1:19" hidden="1" x14ac:dyDescent="0.25">
      <c r="A182" s="126" t="s">
        <v>4008</v>
      </c>
      <c r="B182" s="200">
        <v>1</v>
      </c>
      <c r="C182" s="126">
        <v>2</v>
      </c>
      <c r="D182" s="308">
        <f>'HN TOP UP AUTUMN UPDATE NOV'!C170</f>
        <v>157542</v>
      </c>
      <c r="E182" s="126" t="b">
        <v>1</v>
      </c>
      <c r="F182" s="309" t="str">
        <f>RIGHT('HN TOP UP AUTUMN UPDATE NOV'!E170,4)&amp;"."&amp;"TOPUP"&amp;'HN TOP UP AUTUMN UPDATE NOV'!BD170&amp;"."&amp;"I03"&amp;"."&amp;$C$5</f>
        <v>2051.TOPUP3.I03.Ja21</v>
      </c>
      <c r="G182" s="310">
        <f t="shared" ca="1" si="4"/>
        <v>44361</v>
      </c>
      <c r="H182" s="311">
        <f>IF('HN TOP UP AUTUMN UPDATE NOV'!T170&gt;0,0,-'HN TOP UP AUTUMN UPDATE NOV'!T170)</f>
        <v>0</v>
      </c>
      <c r="I182" s="205">
        <f t="shared" ca="1" si="5"/>
        <v>44361</v>
      </c>
      <c r="J182" s="126">
        <v>3</v>
      </c>
      <c r="K182" s="126" t="b">
        <v>1</v>
      </c>
      <c r="L182" s="126" t="s">
        <v>4009</v>
      </c>
      <c r="M182" s="126" t="b">
        <v>1</v>
      </c>
      <c r="N182" s="126" t="s">
        <v>3687</v>
      </c>
      <c r="O182" s="309" t="str">
        <f>LEFT('HN TOP UP AUTUMN UPDATE NOV'!D170,16)&amp;"."&amp;'HN TopUpPay'!E182</f>
        <v>Summerside Prima.2076.EHCP.I03.1.Jn21</v>
      </c>
      <c r="P182" s="312" t="str">
        <f>'HN TOP UP AUTUMN UPDATE NOV'!BC170</f>
        <v>10265/516500</v>
      </c>
      <c r="Q182" s="126" t="b">
        <v>1</v>
      </c>
      <c r="R182" s="126" t="b">
        <v>1</v>
      </c>
      <c r="S182" s="126" t="b">
        <v>1</v>
      </c>
    </row>
    <row r="183" spans="1:19" hidden="1" x14ac:dyDescent="0.25">
      <c r="A183" s="126" t="s">
        <v>4008</v>
      </c>
      <c r="B183" s="200">
        <v>1</v>
      </c>
      <c r="C183" s="126">
        <v>2</v>
      </c>
      <c r="D183" s="308">
        <f>'HN TOP UP AUTUMN UPDATE NOV'!C171</f>
        <v>400038</v>
      </c>
      <c r="E183" s="126" t="b">
        <v>1</v>
      </c>
      <c r="F183" s="309" t="str">
        <f>RIGHT('HN TOP UP AUTUMN UPDATE NOV'!E171,4)&amp;"."&amp;"TOPUP"&amp;'HN TOP UP AUTUMN UPDATE NOV'!BD171&amp;"."&amp;"I03"&amp;"."&amp;$C$5</f>
        <v>2070.TOPUP1.I03.Ja21</v>
      </c>
      <c r="G183" s="310">
        <f t="shared" ca="1" si="4"/>
        <v>44361</v>
      </c>
      <c r="H183" s="311">
        <f>IF('HN TOP UP AUTUMN UPDATE NOV'!T171&gt;0,0,-'HN TOP UP AUTUMN UPDATE NOV'!T171)</f>
        <v>0</v>
      </c>
      <c r="I183" s="205">
        <f t="shared" ca="1" si="5"/>
        <v>44361</v>
      </c>
      <c r="J183" s="126">
        <v>3</v>
      </c>
      <c r="K183" s="126" t="b">
        <v>1</v>
      </c>
      <c r="L183" s="126" t="s">
        <v>4009</v>
      </c>
      <c r="M183" s="126" t="b">
        <v>1</v>
      </c>
      <c r="N183" s="126" t="s">
        <v>3687</v>
      </c>
      <c r="O183" s="309" t="str">
        <f>LEFT('HN TOP UP AUTUMN UPDATE NOV'!D171,16)&amp;"."&amp;'HN TopUpPay'!E183</f>
        <v>Sunnyfields Prim.2076.SEN I.I03.2.Jn21</v>
      </c>
      <c r="P183" s="312" t="str">
        <f>'HN TOP UP AUTUMN UPDATE NOV'!BC171</f>
        <v>11431/543965</v>
      </c>
      <c r="Q183" s="126" t="b">
        <v>1</v>
      </c>
      <c r="R183" s="126" t="b">
        <v>1</v>
      </c>
      <c r="S183" s="126" t="b">
        <v>1</v>
      </c>
    </row>
    <row r="184" spans="1:19" hidden="1" x14ac:dyDescent="0.25">
      <c r="A184" s="126" t="s">
        <v>4008</v>
      </c>
      <c r="B184" s="200">
        <v>1</v>
      </c>
      <c r="C184" s="126">
        <v>2</v>
      </c>
      <c r="D184" s="308">
        <f>'HN TOP UP AUTUMN UPDATE NOV'!C172</f>
        <v>400038</v>
      </c>
      <c r="E184" s="126" t="b">
        <v>1</v>
      </c>
      <c r="F184" s="309" t="str">
        <f>RIGHT('HN TOP UP AUTUMN UPDATE NOV'!E172,4)&amp;"."&amp;"TOPUP"&amp;'HN TOP UP AUTUMN UPDATE NOV'!BD172&amp;"."&amp;"I03"&amp;"."&amp;$C$5</f>
        <v>2070.TOPUP2.I03.Ja21</v>
      </c>
      <c r="G184" s="310">
        <f t="shared" ca="1" si="4"/>
        <v>44361</v>
      </c>
      <c r="H184" s="311">
        <f>IF('HN TOP UP AUTUMN UPDATE NOV'!T172&gt;0,0,-'HN TOP UP AUTUMN UPDATE NOV'!T172)</f>
        <v>0</v>
      </c>
      <c r="I184" s="205">
        <f t="shared" ca="1" si="5"/>
        <v>44361</v>
      </c>
      <c r="J184" s="126">
        <v>3</v>
      </c>
      <c r="K184" s="126" t="b">
        <v>1</v>
      </c>
      <c r="L184" s="126" t="s">
        <v>4009</v>
      </c>
      <c r="M184" s="126" t="b">
        <v>1</v>
      </c>
      <c r="N184" s="126" t="s">
        <v>3687</v>
      </c>
      <c r="O184" s="309" t="str">
        <f>LEFT('HN TOP UP AUTUMN UPDATE NOV'!D172,16)&amp;"."&amp;'HN TopUpPay'!E184</f>
        <v>Sunnyfields Prim.4012.ARPs.I03.1.Jn21</v>
      </c>
      <c r="P184" s="312" t="str">
        <f>'HN TOP UP AUTUMN UPDATE NOV'!BC172</f>
        <v>11436/543965</v>
      </c>
      <c r="Q184" s="126" t="b">
        <v>1</v>
      </c>
      <c r="R184" s="126" t="b">
        <v>1</v>
      </c>
      <c r="S184" s="126" t="b">
        <v>1</v>
      </c>
    </row>
    <row r="185" spans="1:19" hidden="1" x14ac:dyDescent="0.25">
      <c r="A185" s="126" t="s">
        <v>4008</v>
      </c>
      <c r="B185" s="200">
        <v>1</v>
      </c>
      <c r="C185" s="126">
        <v>2</v>
      </c>
      <c r="D185" s="308">
        <f>'HN TOP UP AUTUMN UPDATE NOV'!C173</f>
        <v>400038</v>
      </c>
      <c r="E185" s="126" t="b">
        <v>1</v>
      </c>
      <c r="F185" s="309" t="str">
        <f>RIGHT('HN TOP UP AUTUMN UPDATE NOV'!E173,4)&amp;"."&amp;"TOPUP"&amp;'HN TOP UP AUTUMN UPDATE NOV'!BD173&amp;"."&amp;"I03"&amp;"."&amp;$C$5</f>
        <v>2070.TOPUP3.I03.Ja21</v>
      </c>
      <c r="G185" s="310">
        <f t="shared" ca="1" si="4"/>
        <v>44361</v>
      </c>
      <c r="H185" s="311">
        <f>IF('HN TOP UP AUTUMN UPDATE NOV'!T173&gt;0,0,-'HN TOP UP AUTUMN UPDATE NOV'!T173)</f>
        <v>0</v>
      </c>
      <c r="I185" s="205">
        <f t="shared" ca="1" si="5"/>
        <v>44361</v>
      </c>
      <c r="J185" s="126">
        <v>3</v>
      </c>
      <c r="K185" s="126" t="b">
        <v>1</v>
      </c>
      <c r="L185" s="126" t="s">
        <v>4009</v>
      </c>
      <c r="M185" s="126" t="b">
        <v>1</v>
      </c>
      <c r="N185" s="126" t="s">
        <v>3687</v>
      </c>
      <c r="O185" s="309" t="str">
        <f>LEFT('HN TOP UP AUTUMN UPDATE NOV'!D173,16)&amp;"."&amp;'HN TopUpPay'!E185</f>
        <v>Sunnyfields Prim.4012.EHCP.I03.2.Jn21</v>
      </c>
      <c r="P185" s="312" t="str">
        <f>'HN TOP UP AUTUMN UPDATE NOV'!BC173</f>
        <v>10265/543965</v>
      </c>
      <c r="Q185" s="126" t="b">
        <v>1</v>
      </c>
      <c r="R185" s="126" t="b">
        <v>1</v>
      </c>
      <c r="S185" s="126" t="b">
        <v>1</v>
      </c>
    </row>
    <row r="186" spans="1:19" hidden="1" x14ac:dyDescent="0.25">
      <c r="A186" s="126" t="s">
        <v>4008</v>
      </c>
      <c r="B186" s="200">
        <v>1</v>
      </c>
      <c r="C186" s="126">
        <v>2</v>
      </c>
      <c r="D186" s="308">
        <f>'HN TOP UP AUTUMN UPDATE NOV'!C174</f>
        <v>144388</v>
      </c>
      <c r="E186" s="126" t="b">
        <v>1</v>
      </c>
      <c r="F186" s="309" t="str">
        <f>RIGHT('HN TOP UP AUTUMN UPDATE NOV'!E174,4)&amp;"."&amp;"TOPUP"&amp;'HN TOP UP AUTUMN UPDATE NOV'!BD174&amp;"."&amp;"I03"&amp;"."&amp;$C$5</f>
        <v>4010.TOPUP1.I03.Ja21</v>
      </c>
      <c r="G186" s="310">
        <f t="shared" ca="1" si="4"/>
        <v>44361</v>
      </c>
      <c r="H186" s="311">
        <f>IF('HN TOP UP AUTUMN UPDATE NOV'!T174&gt;0,0,-'HN TOP UP AUTUMN UPDATE NOV'!T174)</f>
        <v>0</v>
      </c>
      <c r="I186" s="205">
        <f t="shared" ca="1" si="5"/>
        <v>44361</v>
      </c>
      <c r="J186" s="126">
        <v>3</v>
      </c>
      <c r="K186" s="126" t="b">
        <v>1</v>
      </c>
      <c r="L186" s="126" t="s">
        <v>4009</v>
      </c>
      <c r="M186" s="126" t="b">
        <v>1</v>
      </c>
      <c r="N186" s="126" t="s">
        <v>3687</v>
      </c>
      <c r="O186" s="309" t="str">
        <f>LEFT('HN TOP UP AUTUMN UPDATE NOV'!D174,16)&amp;"."&amp;'HN TopUpPay'!E186</f>
        <v>Totteridge Acade.2060.EHCP.I03.1.Jn21</v>
      </c>
      <c r="P186" s="312" t="str">
        <f>'HN TOP UP AUTUMN UPDATE NOV'!BC174</f>
        <v>11442/516500</v>
      </c>
      <c r="Q186" s="126" t="b">
        <v>1</v>
      </c>
      <c r="R186" s="126" t="b">
        <v>1</v>
      </c>
      <c r="S186" s="126" t="b">
        <v>1</v>
      </c>
    </row>
    <row r="187" spans="1:19" hidden="1" x14ac:dyDescent="0.25">
      <c r="A187" s="126" t="s">
        <v>4008</v>
      </c>
      <c r="B187" s="200">
        <v>1</v>
      </c>
      <c r="C187" s="126">
        <v>2</v>
      </c>
      <c r="D187" s="308">
        <f>'HN TOP UP AUTUMN UPDATE NOV'!C175</f>
        <v>400100</v>
      </c>
      <c r="E187" s="126" t="b">
        <v>1</v>
      </c>
      <c r="F187" s="309" t="str">
        <f>RIGHT('HN TOP UP AUTUMN UPDATE NOV'!E175,4)&amp;"."&amp;"TOPUP"&amp;'HN TOP UP AUTUMN UPDATE NOV'!BD175&amp;"."&amp;"I03"&amp;"."&amp;$C$5</f>
        <v>3316.TOPUP1.I03.Ja21</v>
      </c>
      <c r="G187" s="310">
        <f t="shared" ca="1" si="4"/>
        <v>44361</v>
      </c>
      <c r="H187" s="311">
        <f>IF('HN TOP UP AUTUMN UPDATE NOV'!T175&gt;0,0,-'HN TOP UP AUTUMN UPDATE NOV'!T175)</f>
        <v>0</v>
      </c>
      <c r="I187" s="205">
        <f t="shared" ca="1" si="5"/>
        <v>44361</v>
      </c>
      <c r="J187" s="126">
        <v>3</v>
      </c>
      <c r="K187" s="126" t="b">
        <v>1</v>
      </c>
      <c r="L187" s="126" t="s">
        <v>4009</v>
      </c>
      <c r="M187" s="126" t="b">
        <v>1</v>
      </c>
      <c r="N187" s="126" t="s">
        <v>3687</v>
      </c>
      <c r="O187" s="309" t="str">
        <f>LEFT('HN TOP UP AUTUMN UPDATE NOV'!D175,16)&amp;"."&amp;'HN TopUpPay'!E187</f>
        <v>Trent  C of E Pr.2060.SEN I.I03.2.Jn21</v>
      </c>
      <c r="P187" s="312" t="str">
        <f>'HN TOP UP AUTUMN UPDATE NOV'!BC175</f>
        <v>11431/543965</v>
      </c>
      <c r="Q187" s="126" t="b">
        <v>1</v>
      </c>
      <c r="R187" s="126" t="b">
        <v>1</v>
      </c>
      <c r="S187" s="126" t="b">
        <v>1</v>
      </c>
    </row>
    <row r="188" spans="1:19" hidden="1" x14ac:dyDescent="0.25">
      <c r="A188" s="126" t="s">
        <v>4008</v>
      </c>
      <c r="B188" s="200">
        <v>1</v>
      </c>
      <c r="C188" s="126">
        <v>2</v>
      </c>
      <c r="D188" s="308">
        <f>'HN TOP UP AUTUMN UPDATE NOV'!C176</f>
        <v>400101</v>
      </c>
      <c r="E188" s="126" t="b">
        <v>1</v>
      </c>
      <c r="F188" s="309" t="str">
        <f>RIGHT('HN TOP UP AUTUMN UPDATE NOV'!E176,4)&amp;"."&amp;"TOPUP"&amp;'HN TOP UP AUTUMN UPDATE NOV'!BD176&amp;"."&amp;"I03"&amp;"."&amp;$C$5</f>
        <v>2055.TOPUP1.I03.Ja21</v>
      </c>
      <c r="G188" s="310">
        <f t="shared" ca="1" si="4"/>
        <v>44361</v>
      </c>
      <c r="H188" s="311">
        <f>IF('HN TOP UP AUTUMN UPDATE NOV'!T176&gt;0,0,-'HN TOP UP AUTUMN UPDATE NOV'!T176)</f>
        <v>0</v>
      </c>
      <c r="I188" s="205">
        <f t="shared" ca="1" si="5"/>
        <v>44361</v>
      </c>
      <c r="J188" s="126">
        <v>3</v>
      </c>
      <c r="K188" s="126" t="b">
        <v>1</v>
      </c>
      <c r="L188" s="126" t="s">
        <v>4009</v>
      </c>
      <c r="M188" s="126" t="b">
        <v>1</v>
      </c>
      <c r="N188" s="126" t="s">
        <v>3687</v>
      </c>
      <c r="O188" s="309" t="str">
        <f>LEFT('HN TOP UP AUTUMN UPDATE NOV'!D176,16)&amp;"."&amp;'HN TopUpPay'!E188</f>
        <v>Tudor School.3518.EHCP.I03.1.Jn21</v>
      </c>
      <c r="P188" s="312" t="str">
        <f>'HN TOP UP AUTUMN UPDATE NOV'!BC176</f>
        <v>11431/543965</v>
      </c>
      <c r="Q188" s="126" t="b">
        <v>1</v>
      </c>
      <c r="R188" s="126" t="b">
        <v>1</v>
      </c>
      <c r="S188" s="126" t="b">
        <v>1</v>
      </c>
    </row>
    <row r="189" spans="1:19" hidden="1" x14ac:dyDescent="0.25">
      <c r="A189" s="126" t="s">
        <v>4008</v>
      </c>
      <c r="B189" s="200">
        <v>1</v>
      </c>
      <c r="C189" s="126">
        <v>2</v>
      </c>
      <c r="D189" s="308">
        <f>'HN TOP UP AUTUMN UPDATE NOV'!C177</f>
        <v>400053</v>
      </c>
      <c r="E189" s="126" t="b">
        <v>1</v>
      </c>
      <c r="F189" s="309" t="str">
        <f>RIGHT('HN TOP UP AUTUMN UPDATE NOV'!E177,4)&amp;"."&amp;"TOPUP"&amp;'HN TOP UP AUTUMN UPDATE NOV'!BD177&amp;"."&amp;"I03"&amp;"."&amp;$C$5</f>
        <v>2057.TOPUP1.I03.Ja21</v>
      </c>
      <c r="G189" s="310">
        <f t="shared" ca="1" si="4"/>
        <v>44361</v>
      </c>
      <c r="H189" s="311">
        <f>IF('HN TOP UP AUTUMN UPDATE NOV'!T177&gt;0,0,-'HN TOP UP AUTUMN UPDATE NOV'!T177)</f>
        <v>0</v>
      </c>
      <c r="I189" s="205">
        <f t="shared" ca="1" si="5"/>
        <v>44361</v>
      </c>
      <c r="J189" s="126">
        <v>3</v>
      </c>
      <c r="K189" s="126" t="b">
        <v>1</v>
      </c>
      <c r="L189" s="126" t="s">
        <v>4009</v>
      </c>
      <c r="M189" s="126" t="b">
        <v>1</v>
      </c>
      <c r="N189" s="126" t="s">
        <v>3687</v>
      </c>
      <c r="O189" s="309" t="str">
        <f>LEFT('HN TOP UP AUTUMN UPDATE NOV'!D177,16)&amp;"."&amp;'HN TopUpPay'!E189</f>
        <v>Underhill School.2054.EHCP.I03.1.Jn21</v>
      </c>
      <c r="P189" s="312" t="str">
        <f>'HN TOP UP AUTUMN UPDATE NOV'!BC177</f>
        <v>11431/543965</v>
      </c>
      <c r="Q189" s="126" t="b">
        <v>1</v>
      </c>
      <c r="R189" s="126" t="b">
        <v>1</v>
      </c>
      <c r="S189" s="126" t="b">
        <v>1</v>
      </c>
    </row>
    <row r="190" spans="1:19" x14ac:dyDescent="0.25">
      <c r="A190" s="126" t="s">
        <v>4008</v>
      </c>
      <c r="B190" s="200">
        <v>1</v>
      </c>
      <c r="C190" s="126">
        <v>2</v>
      </c>
      <c r="D190" s="308">
        <f>'HN TOP UP AUTUMN UPDATE NOV'!C178</f>
        <v>400053</v>
      </c>
      <c r="E190" s="126" t="b">
        <v>1</v>
      </c>
      <c r="F190" s="309" t="str">
        <f>RIGHT('HN TOP UP AUTUMN UPDATE NOV'!E178,4)&amp;"."&amp;"TOPUP"&amp;'HN TOP UP AUTUMN UPDATE NOV'!BD178&amp;"."&amp;"I03"&amp;"."&amp;$C$5</f>
        <v>2057.TOPUP2.I03.Ja21</v>
      </c>
      <c r="G190" s="310">
        <f t="shared" ca="1" si="4"/>
        <v>44361</v>
      </c>
      <c r="H190" s="311">
        <f>IF('HN TOP UP AUTUMN UPDATE NOV'!T178&gt;0,0,-'HN TOP UP AUTUMN UPDATE NOV'!T178)</f>
        <v>0</v>
      </c>
      <c r="I190" s="205">
        <f t="shared" ca="1" si="5"/>
        <v>44361</v>
      </c>
      <c r="J190" s="126">
        <v>3</v>
      </c>
      <c r="K190" s="126" t="b">
        <v>1</v>
      </c>
      <c r="L190" s="126" t="s">
        <v>4009</v>
      </c>
      <c r="M190" s="126" t="b">
        <v>1</v>
      </c>
      <c r="N190" s="126" t="s">
        <v>3687</v>
      </c>
      <c r="O190" s="309" t="str">
        <f>LEFT('HN TOP UP AUTUMN UPDATE NOV'!D178,16)&amp;"."&amp;'HN TopUpPay'!E190</f>
        <v>Underhill School.6906.EHCP.I03.1.Jn21</v>
      </c>
      <c r="P190" s="312" t="str">
        <f>'HN TOP UP AUTUMN UPDATE NOV'!BC178</f>
        <v>10265/543965</v>
      </c>
      <c r="Q190" s="126" t="b">
        <v>1</v>
      </c>
      <c r="R190" s="126" t="b">
        <v>1</v>
      </c>
      <c r="S190" s="126" t="b">
        <v>1</v>
      </c>
    </row>
    <row r="191" spans="1:19" hidden="1" x14ac:dyDescent="0.25">
      <c r="A191" s="126" t="s">
        <v>4008</v>
      </c>
      <c r="B191" s="200">
        <v>1</v>
      </c>
      <c r="C191" s="126">
        <v>2</v>
      </c>
      <c r="D191" s="308">
        <f>'HN TOP UP AUTUMN UPDATE NOV'!C179</f>
        <v>400111</v>
      </c>
      <c r="E191" s="126" t="b">
        <v>1</v>
      </c>
      <c r="F191" s="309" t="str">
        <f>RIGHT('HN TOP UP AUTUMN UPDATE NOV'!E179,4)&amp;"."&amp;"TOPUP"&amp;'HN TOP UP AUTUMN UPDATE NOV'!BD179&amp;"."&amp;"I03"&amp;"."&amp;$C$5</f>
        <v>2076.TOPUP1.I03.Ja21</v>
      </c>
      <c r="G191" s="310">
        <f t="shared" ca="1" si="4"/>
        <v>44361</v>
      </c>
      <c r="H191" s="311">
        <f>IF('HN TOP UP AUTUMN UPDATE NOV'!T179&gt;0,0,-'HN TOP UP AUTUMN UPDATE NOV'!T179)</f>
        <v>0</v>
      </c>
      <c r="I191" s="205">
        <f t="shared" ca="1" si="5"/>
        <v>44361</v>
      </c>
      <c r="J191" s="126">
        <v>3</v>
      </c>
      <c r="K191" s="126" t="b">
        <v>1</v>
      </c>
      <c r="L191" s="126" t="s">
        <v>4009</v>
      </c>
      <c r="M191" s="126" t="b">
        <v>1</v>
      </c>
      <c r="N191" s="126" t="s">
        <v>3687</v>
      </c>
      <c r="O191" s="309" t="str">
        <f>LEFT('HN TOP UP AUTUMN UPDATE NOV'!D179,16)&amp;"."&amp;'HN TopUpPay'!E191</f>
        <v>Wessex  Gardens .6906.EHCP.I03.2.Jn21</v>
      </c>
      <c r="P191" s="312" t="str">
        <f>'HN TOP UP AUTUMN UPDATE NOV'!BC179</f>
        <v>11431/543965</v>
      </c>
      <c r="Q191" s="126" t="b">
        <v>1</v>
      </c>
      <c r="R191" s="126" t="b">
        <v>1</v>
      </c>
      <c r="S191" s="126" t="b">
        <v>1</v>
      </c>
    </row>
    <row r="192" spans="1:19" hidden="1" x14ac:dyDescent="0.25">
      <c r="A192" s="126" t="s">
        <v>4008</v>
      </c>
      <c r="B192" s="200">
        <v>1</v>
      </c>
      <c r="C192" s="126">
        <v>2</v>
      </c>
      <c r="D192" s="308">
        <f>'HN TOP UP AUTUMN UPDATE NOV'!C180</f>
        <v>144062</v>
      </c>
      <c r="E192" s="126" t="b">
        <v>1</v>
      </c>
      <c r="F192" s="309" t="str">
        <f>RIGHT('HN TOP UP AUTUMN UPDATE NOV'!E180,4)&amp;"."&amp;"TOPUP"&amp;'HN TOP UP AUTUMN UPDATE NOV'!BD180&amp;"."&amp;"I03"&amp;"."&amp;$C$5</f>
        <v>4012.TOPUP1.I03.Ja21</v>
      </c>
      <c r="G192" s="310">
        <f t="shared" ca="1" si="4"/>
        <v>44361</v>
      </c>
      <c r="H192" s="311">
        <f>IF('HN TOP UP AUTUMN UPDATE NOV'!T180&gt;0,0,-'HN TOP UP AUTUMN UPDATE NOV'!T180)</f>
        <v>0</v>
      </c>
      <c r="I192" s="205">
        <f t="shared" ca="1" si="5"/>
        <v>44361</v>
      </c>
      <c r="J192" s="126">
        <v>3</v>
      </c>
      <c r="K192" s="126" t="b">
        <v>1</v>
      </c>
      <c r="L192" s="126" t="s">
        <v>4009</v>
      </c>
      <c r="M192" s="126" t="b">
        <v>1</v>
      </c>
      <c r="N192" s="126" t="s">
        <v>3687</v>
      </c>
      <c r="O192" s="309" t="str">
        <f>LEFT('HN TOP UP AUTUMN UPDATE NOV'!D180,16)&amp;"."&amp;'HN TopUpPay'!E192</f>
        <v>Whitefield Schoo.2030.EHCP.I03.1.Jn21</v>
      </c>
      <c r="P192" s="312" t="str">
        <f>'HN TOP UP AUTUMN UPDATE NOV'!BC180</f>
        <v>11423/516500</v>
      </c>
      <c r="Q192" s="126" t="b">
        <v>1</v>
      </c>
      <c r="R192" s="126" t="b">
        <v>1</v>
      </c>
      <c r="S192" s="126" t="b">
        <v>1</v>
      </c>
    </row>
    <row r="193" spans="1:19" hidden="1" x14ac:dyDescent="0.25">
      <c r="A193" s="126" t="s">
        <v>4008</v>
      </c>
      <c r="B193" s="200">
        <v>1</v>
      </c>
      <c r="C193" s="126">
        <v>2</v>
      </c>
      <c r="D193" s="308">
        <f>'HN TOP UP AUTUMN UPDATE NOV'!C181</f>
        <v>144062</v>
      </c>
      <c r="E193" s="126" t="b">
        <v>1</v>
      </c>
      <c r="F193" s="309" t="str">
        <f>RIGHT('HN TOP UP AUTUMN UPDATE NOV'!E181,4)&amp;"."&amp;"TOPUP"&amp;'HN TOP UP AUTUMN UPDATE NOV'!BD181&amp;"."&amp;"I03"&amp;"."&amp;$C$5</f>
        <v>4012.TOPUP2.I03.Ja21</v>
      </c>
      <c r="G193" s="310">
        <f t="shared" ca="1" si="4"/>
        <v>44361</v>
      </c>
      <c r="H193" s="311">
        <f>IF('HN TOP UP AUTUMN UPDATE NOV'!T181&gt;0,0,-'HN TOP UP AUTUMN UPDATE NOV'!T181)</f>
        <v>0</v>
      </c>
      <c r="I193" s="205">
        <f t="shared" ca="1" si="5"/>
        <v>44361</v>
      </c>
      <c r="J193" s="126">
        <v>3</v>
      </c>
      <c r="K193" s="126" t="b">
        <v>1</v>
      </c>
      <c r="L193" s="126" t="s">
        <v>4009</v>
      </c>
      <c r="M193" s="126" t="b">
        <v>1</v>
      </c>
      <c r="N193" s="126" t="s">
        <v>3687</v>
      </c>
      <c r="O193" s="309" t="str">
        <f>LEFT('HN TOP UP AUTUMN UPDATE NOV'!D181,16)&amp;"."&amp;'HN TopUpPay'!E193</f>
        <v>Whitefield Schoo..Jn21</v>
      </c>
      <c r="P193" s="312" t="str">
        <f>'HN TOP UP AUTUMN UPDATE NOV'!BC181</f>
        <v>11442/516500</v>
      </c>
      <c r="Q193" s="126" t="b">
        <v>1</v>
      </c>
      <c r="R193" s="126" t="b">
        <v>1</v>
      </c>
      <c r="S193" s="126" t="b">
        <v>1</v>
      </c>
    </row>
    <row r="194" spans="1:19" hidden="1" x14ac:dyDescent="0.25">
      <c r="A194" s="126" t="s">
        <v>4008</v>
      </c>
      <c r="B194" s="200">
        <v>1</v>
      </c>
      <c r="C194" s="126">
        <v>2</v>
      </c>
      <c r="D194" s="308">
        <f>'HN TOP UP AUTUMN UPDATE NOV'!C182</f>
        <v>400011</v>
      </c>
      <c r="E194" s="126" t="b">
        <v>1</v>
      </c>
      <c r="F194" s="309" t="str">
        <f>RIGHT('HN TOP UP AUTUMN UPDATE NOV'!E182,4)&amp;"."&amp;"TOPUP"&amp;'HN TOP UP AUTUMN UPDATE NOV'!BD182&amp;"."&amp;"I03"&amp;"."&amp;$C$5</f>
        <v>2060.TOPUP1.I03.Ja21</v>
      </c>
      <c r="G194" s="310">
        <f t="shared" ca="1" si="4"/>
        <v>44361</v>
      </c>
      <c r="H194" s="311">
        <f>IF('HN TOP UP AUTUMN UPDATE NOV'!T182&gt;0,0,-'HN TOP UP AUTUMN UPDATE NOV'!T182)</f>
        <v>0</v>
      </c>
      <c r="I194" s="205">
        <f t="shared" ca="1" si="5"/>
        <v>44361</v>
      </c>
      <c r="J194" s="126">
        <v>3</v>
      </c>
      <c r="K194" s="126" t="b">
        <v>1</v>
      </c>
      <c r="L194" s="126" t="s">
        <v>4009</v>
      </c>
      <c r="M194" s="126" t="b">
        <v>1</v>
      </c>
      <c r="N194" s="126" t="s">
        <v>3687</v>
      </c>
      <c r="O194" s="309" t="str">
        <f>LEFT('HN TOP UP AUTUMN UPDATE NOV'!D182,16)&amp;"."&amp;'HN TopUpPay'!E194</f>
        <v>Whitings Hill Pr..Jn21</v>
      </c>
      <c r="P194" s="312" t="str">
        <f>'HN TOP UP AUTUMN UPDATE NOV'!BC182</f>
        <v>11431/543965</v>
      </c>
      <c r="Q194" s="126" t="b">
        <v>1</v>
      </c>
      <c r="R194" s="126" t="b">
        <v>1</v>
      </c>
      <c r="S194" s="126" t="b">
        <v>1</v>
      </c>
    </row>
    <row r="195" spans="1:19" hidden="1" x14ac:dyDescent="0.25">
      <c r="A195" s="126" t="s">
        <v>4008</v>
      </c>
      <c r="B195" s="200">
        <v>1</v>
      </c>
      <c r="C195" s="126">
        <v>2</v>
      </c>
      <c r="D195" s="308">
        <f>'HN TOP UP AUTUMN UPDATE NOV'!C183</f>
        <v>400011</v>
      </c>
      <c r="E195" s="126" t="b">
        <v>1</v>
      </c>
      <c r="F195" s="309" t="str">
        <f>RIGHT('HN TOP UP AUTUMN UPDATE NOV'!E183,4)&amp;"."&amp;"TOPUP"&amp;'HN TOP UP AUTUMN UPDATE NOV'!BD183&amp;"."&amp;"I03"&amp;"."&amp;$C$5</f>
        <v>2060.TOPUP2.I03.Ja21</v>
      </c>
      <c r="G195" s="310">
        <f t="shared" ca="1" si="4"/>
        <v>44361</v>
      </c>
      <c r="H195" s="311">
        <f>IF('HN TOP UP AUTUMN UPDATE NOV'!T183&gt;0,0,-'HN TOP UP AUTUMN UPDATE NOV'!T183)</f>
        <v>0</v>
      </c>
      <c r="I195" s="205">
        <f t="shared" ca="1" si="5"/>
        <v>44361</v>
      </c>
      <c r="J195" s="126">
        <v>3</v>
      </c>
      <c r="K195" s="126" t="b">
        <v>1</v>
      </c>
      <c r="L195" s="126" t="s">
        <v>4009</v>
      </c>
      <c r="M195" s="126" t="b">
        <v>1</v>
      </c>
      <c r="N195" s="126" t="s">
        <v>3687</v>
      </c>
      <c r="O195" s="309" t="str">
        <f>LEFT('HN TOP UP AUTUMN UPDATE NOV'!D183,16)&amp;"."&amp;'HN TopUpPay'!E195</f>
        <v>Whitings Hill Pr..Jn21</v>
      </c>
      <c r="P195" s="312" t="str">
        <f>'HN TOP UP AUTUMN UPDATE NOV'!BC183</f>
        <v>10265/543965</v>
      </c>
      <c r="Q195" s="126" t="b">
        <v>1</v>
      </c>
      <c r="R195" s="126" t="b">
        <v>1</v>
      </c>
      <c r="S195" s="126" t="b">
        <v>1</v>
      </c>
    </row>
    <row r="196" spans="1:19" hidden="1" x14ac:dyDescent="0.25">
      <c r="A196" s="126" t="s">
        <v>4008</v>
      </c>
      <c r="B196" s="200">
        <v>1</v>
      </c>
      <c r="C196" s="126">
        <v>2</v>
      </c>
      <c r="D196" s="308">
        <f>'HN TOP UP AUTUMN UPDATE NOV'!C184</f>
        <v>400117</v>
      </c>
      <c r="E196" s="126" t="b">
        <v>1</v>
      </c>
      <c r="F196" s="309" t="str">
        <f>RIGHT('HN TOP UP AUTUMN UPDATE NOV'!E184,4)&amp;"."&amp;"TOPUP"&amp;'HN TOP UP AUTUMN UPDATE NOV'!BD184&amp;"."&amp;"I03"&amp;"."&amp;$C$5</f>
        <v>3518.TOPUP1.I03.Ja21</v>
      </c>
      <c r="G196" s="310">
        <f t="shared" ca="1" si="4"/>
        <v>44361</v>
      </c>
      <c r="H196" s="311">
        <f>IF('HN TOP UP AUTUMN UPDATE NOV'!T184&gt;0,0,-'HN TOP UP AUTUMN UPDATE NOV'!T184)</f>
        <v>0</v>
      </c>
      <c r="I196" s="205">
        <f t="shared" ca="1" si="5"/>
        <v>44361</v>
      </c>
      <c r="J196" s="126">
        <v>3</v>
      </c>
      <c r="K196" s="126" t="b">
        <v>1</v>
      </c>
      <c r="L196" s="126" t="s">
        <v>4009</v>
      </c>
      <c r="M196" s="126" t="b">
        <v>1</v>
      </c>
      <c r="N196" s="126" t="s">
        <v>3687</v>
      </c>
      <c r="O196" s="309" t="str">
        <f>LEFT('HN TOP UP AUTUMN UPDATE NOV'!D184,16)&amp;"."&amp;'HN TopUpPay'!E196</f>
        <v>Woodcroft Primar..Jn21</v>
      </c>
      <c r="P196" s="312" t="str">
        <f>'HN TOP UP AUTUMN UPDATE NOV'!BC184</f>
        <v>11431/543965</v>
      </c>
      <c r="Q196" s="126" t="b">
        <v>1</v>
      </c>
      <c r="R196" s="126" t="b">
        <v>1</v>
      </c>
      <c r="S196" s="126" t="b">
        <v>1</v>
      </c>
    </row>
    <row r="197" spans="1:19" hidden="1" x14ac:dyDescent="0.25">
      <c r="A197" s="126" t="s">
        <v>4008</v>
      </c>
      <c r="B197" s="200">
        <v>1</v>
      </c>
      <c r="C197" s="126">
        <v>2</v>
      </c>
      <c r="D197" s="308">
        <f>'HN TOP UP AUTUMN UPDATE NOV'!C185</f>
        <v>400004</v>
      </c>
      <c r="E197" s="126" t="b">
        <v>1</v>
      </c>
      <c r="F197" s="309" t="str">
        <f>RIGHT('HN TOP UP AUTUMN UPDATE NOV'!E185,4)&amp;"."&amp;"TOPUP"&amp;'HN TOP UP AUTUMN UPDATE NOV'!BD185&amp;"."&amp;"I03"&amp;"."&amp;$C$5</f>
        <v>2054.TOPUP1.I03.Ja21</v>
      </c>
      <c r="G197" s="310">
        <f t="shared" ca="1" si="4"/>
        <v>44361</v>
      </c>
      <c r="H197" s="311">
        <f>IF('HN TOP UP AUTUMN UPDATE NOV'!T185&gt;0,0,-'HN TOP UP AUTUMN UPDATE NOV'!T185)</f>
        <v>0</v>
      </c>
      <c r="I197" s="205">
        <f t="shared" ca="1" si="5"/>
        <v>44361</v>
      </c>
      <c r="J197" s="126">
        <v>3</v>
      </c>
      <c r="K197" s="126" t="b">
        <v>1</v>
      </c>
      <c r="L197" s="126" t="s">
        <v>4009</v>
      </c>
      <c r="M197" s="126" t="b">
        <v>1</v>
      </c>
      <c r="N197" s="126" t="s">
        <v>3687</v>
      </c>
      <c r="O197" s="309" t="str">
        <f>LEFT('HN TOP UP AUTUMN UPDATE NOV'!D185,16)&amp;"."&amp;'HN TopUpPay'!E197</f>
        <v>Woodridge  Prima..Jn21</v>
      </c>
      <c r="P197" s="312" t="str">
        <f>'HN TOP UP AUTUMN UPDATE NOV'!BC185</f>
        <v>11431/543965</v>
      </c>
      <c r="Q197" s="126" t="b">
        <v>1</v>
      </c>
      <c r="R197" s="126" t="b">
        <v>1</v>
      </c>
      <c r="S197" s="126" t="b">
        <v>1</v>
      </c>
    </row>
    <row r="198" spans="1:19" hidden="1" x14ac:dyDescent="0.25">
      <c r="A198" s="126" t="s">
        <v>4008</v>
      </c>
      <c r="B198" s="200">
        <v>1</v>
      </c>
      <c r="C198" s="126">
        <v>2</v>
      </c>
      <c r="D198" s="308">
        <f>'HN TOP UP AUTUMN UPDATE NOV'!C186</f>
        <v>128957</v>
      </c>
      <c r="E198" s="126" t="b">
        <v>1</v>
      </c>
      <c r="F198" s="309" t="str">
        <f>RIGHT('HN TOP UP AUTUMN UPDATE NOV'!E186,4)&amp;"."&amp;"TOPUP"&amp;'HN TOP UP AUTUMN UPDATE NOV'!BD186&amp;"."&amp;"I03"&amp;"."&amp;$C$5</f>
        <v>6906.TOPUP1.I03.Ja21</v>
      </c>
      <c r="G198" s="310">
        <f t="shared" ca="1" si="4"/>
        <v>44361</v>
      </c>
      <c r="H198" s="311">
        <f>IF('HN TOP UP AUTUMN UPDATE NOV'!T186&gt;0,0,-'HN TOP UP AUTUMN UPDATE NOV'!T186)</f>
        <v>0</v>
      </c>
      <c r="I198" s="205">
        <f t="shared" ca="1" si="5"/>
        <v>44361</v>
      </c>
      <c r="J198" s="126">
        <v>3</v>
      </c>
      <c r="K198" s="126" t="b">
        <v>1</v>
      </c>
      <c r="L198" s="126" t="s">
        <v>4009</v>
      </c>
      <c r="M198" s="126" t="b">
        <v>1</v>
      </c>
      <c r="N198" s="126" t="s">
        <v>3687</v>
      </c>
      <c r="O198" s="309" t="str">
        <f>LEFT('HN TOP UP AUTUMN UPDATE NOV'!D186,16)&amp;"."&amp;'HN TopUpPay'!E198</f>
        <v>Wren Academy..Jn21</v>
      </c>
      <c r="P198" s="312" t="str">
        <f>'HN TOP UP AUTUMN UPDATE NOV'!BC186</f>
        <v>11442/516500</v>
      </c>
      <c r="Q198" s="126" t="b">
        <v>1</v>
      </c>
      <c r="R198" s="126" t="b">
        <v>1</v>
      </c>
      <c r="S198" s="126" t="b">
        <v>1</v>
      </c>
    </row>
    <row r="199" spans="1:19" hidden="1" x14ac:dyDescent="0.25">
      <c r="A199" s="126" t="s">
        <v>4008</v>
      </c>
      <c r="B199" s="200">
        <v>1</v>
      </c>
      <c r="C199" s="126">
        <v>2</v>
      </c>
      <c r="D199" s="308">
        <f>'HN TOP UP AUTUMN UPDATE NOV'!C187</f>
        <v>128957</v>
      </c>
      <c r="E199" s="126" t="b">
        <v>1</v>
      </c>
      <c r="F199" s="309" t="str">
        <f>RIGHT('HN TOP UP AUTUMN UPDATE NOV'!E187,4)&amp;"."&amp;"TOPUP"&amp;'HN TOP UP AUTUMN UPDATE NOV'!BD187&amp;"."&amp;"I03"&amp;"."&amp;$C$5</f>
        <v>6906.TOPUP2.I03.Ja21</v>
      </c>
      <c r="G199" s="310">
        <f t="shared" ca="1" si="4"/>
        <v>44361</v>
      </c>
      <c r="H199" s="311">
        <f>IF('HN TOP UP AUTUMN UPDATE NOV'!T187&gt;0,0,-'HN TOP UP AUTUMN UPDATE NOV'!T187)</f>
        <v>0</v>
      </c>
      <c r="I199" s="205">
        <f t="shared" ca="1" si="5"/>
        <v>44361</v>
      </c>
      <c r="J199" s="126">
        <v>3</v>
      </c>
      <c r="K199" s="126" t="b">
        <v>1</v>
      </c>
      <c r="L199" s="126" t="s">
        <v>4009</v>
      </c>
      <c r="M199" s="126" t="b">
        <v>1</v>
      </c>
      <c r="N199" s="126" t="s">
        <v>3687</v>
      </c>
      <c r="O199" s="309" t="str">
        <f>LEFT('HN TOP UP AUTUMN UPDATE NOV'!D187,16)&amp;"."&amp;'HN TopUpPay'!E199</f>
        <v>Wren Academy..Jn21</v>
      </c>
      <c r="P199" s="312" t="str">
        <f>'HN TOP UP AUTUMN UPDATE NOV'!BC187</f>
        <v>11443/516500</v>
      </c>
      <c r="Q199" s="126" t="b">
        <v>1</v>
      </c>
      <c r="R199" s="126" t="b">
        <v>1</v>
      </c>
      <c r="S199" s="126" t="b">
        <v>1</v>
      </c>
    </row>
    <row r="200" spans="1:19" hidden="1" x14ac:dyDescent="0.25">
      <c r="A200" s="126" t="s">
        <v>4008</v>
      </c>
      <c r="B200" s="200">
        <v>1</v>
      </c>
      <c r="C200" s="126">
        <v>2</v>
      </c>
      <c r="D200" s="308">
        <f>'HN TOP UP AUTUMN UPDATE NOV'!C188</f>
        <v>157055</v>
      </c>
      <c r="E200" s="126" t="b">
        <v>1</v>
      </c>
      <c r="F200" s="309" t="str">
        <f>RIGHT('HN TOP UP AUTUMN UPDATE NOV'!E188,4)&amp;"."&amp;"TOPUP"&amp;'HN TOP UP AUTUMN UPDATE NOV'!BD188&amp;"."&amp;"I03"&amp;"."&amp;$C$5</f>
        <v>2049.TOPUP1.I03.Ja21</v>
      </c>
      <c r="G200" s="310">
        <f t="shared" ca="1" si="4"/>
        <v>44361</v>
      </c>
      <c r="H200" s="311">
        <f>IF('HN TOP UP AUTUMN UPDATE NOV'!T188&gt;0,0,-'HN TOP UP AUTUMN UPDATE NOV'!T188)</f>
        <v>0</v>
      </c>
      <c r="I200" s="205">
        <f t="shared" ca="1" si="5"/>
        <v>44361</v>
      </c>
      <c r="J200" s="126">
        <v>3</v>
      </c>
      <c r="K200" s="126" t="b">
        <v>1</v>
      </c>
      <c r="L200" s="126" t="s">
        <v>4009</v>
      </c>
      <c r="M200" s="126" t="b">
        <v>1</v>
      </c>
      <c r="N200" s="126" t="s">
        <v>3687</v>
      </c>
      <c r="O200" s="309" t="str">
        <f>LEFT('HN TOP UP AUTUMN UPDATE NOV'!D188,16)&amp;"."&amp;'HN TopUpPay'!E200</f>
        <v>Watling Park Fre..Jn21</v>
      </c>
      <c r="P200" s="312" t="str">
        <f>'HN TOP UP AUTUMN UPDATE NOV'!BC188</f>
        <v>11443/516500</v>
      </c>
      <c r="Q200" s="126" t="b">
        <v>1</v>
      </c>
      <c r="R200" s="126" t="b">
        <v>1</v>
      </c>
      <c r="S200" s="126" t="b">
        <v>1</v>
      </c>
    </row>
    <row r="201" spans="1:19" hidden="1" x14ac:dyDescent="0.25">
      <c r="A201" s="126" t="s">
        <v>4008</v>
      </c>
      <c r="B201" s="200">
        <v>1</v>
      </c>
      <c r="C201" s="126">
        <v>2</v>
      </c>
      <c r="D201" s="308">
        <f>'HN TOP UP AUTUMN UPDATE NOV'!C189</f>
        <v>400070</v>
      </c>
      <c r="E201" s="126" t="b">
        <v>1</v>
      </c>
      <c r="F201" s="309" t="str">
        <f>RIGHT('HN TOP UP AUTUMN UPDATE NOV'!E189,4)&amp;"."&amp;"TOPUP"&amp;'HN TOP UP AUTUMN UPDATE NOV'!BD189&amp;"."&amp;"I03"&amp;"."&amp;$C$5</f>
        <v>2079.TOPUP1.I03.Ja21</v>
      </c>
      <c r="G201" s="310">
        <f t="shared" ca="1" si="4"/>
        <v>44361</v>
      </c>
      <c r="H201" s="311">
        <f>IF('HN TOP UP AUTUMN UPDATE NOV'!T189&gt;0,0,-'HN TOP UP AUTUMN UPDATE NOV'!T189)</f>
        <v>0</v>
      </c>
      <c r="I201" s="205">
        <f t="shared" ca="1" si="5"/>
        <v>44361</v>
      </c>
      <c r="J201" s="126">
        <v>3</v>
      </c>
      <c r="K201" s="126" t="b">
        <v>1</v>
      </c>
      <c r="L201" s="126" t="s">
        <v>4009</v>
      </c>
      <c r="M201" s="126" t="b">
        <v>1</v>
      </c>
      <c r="N201" s="126" t="s">
        <v>3687</v>
      </c>
      <c r="O201" s="309" t="str">
        <f>LEFT('HN TOP UP AUTUMN UPDATE NOV'!D189,16)&amp;"."&amp;'HN TopUpPay'!E201</f>
        <v>Beis Yaakov..Jn21</v>
      </c>
      <c r="P201" s="312" t="str">
        <f>'HN TOP UP AUTUMN UPDATE NOV'!BC189</f>
        <v>11431/543965</v>
      </c>
      <c r="Q201" s="126" t="b">
        <v>1</v>
      </c>
      <c r="R201" s="126" t="b">
        <v>1</v>
      </c>
      <c r="S201" s="126" t="b">
        <v>1</v>
      </c>
    </row>
    <row r="202" spans="1:19" hidden="1" x14ac:dyDescent="0.25">
      <c r="A202" s="126" t="s">
        <v>4008</v>
      </c>
      <c r="B202" s="200">
        <v>1</v>
      </c>
      <c r="C202" s="126">
        <v>2</v>
      </c>
      <c r="D202" s="308">
        <f>'HN TOP UP AUTUMN UPDATE NOV'!C190</f>
        <v>0</v>
      </c>
      <c r="E202" s="126" t="b">
        <v>1</v>
      </c>
      <c r="F202" s="309" t="str">
        <f>RIGHT('HN TOP UP AUTUMN UPDATE NOV'!E190,4)&amp;"."&amp;"TOPUP"&amp;'HN TOP UP AUTUMN UPDATE NOV'!BD190&amp;"."&amp;"I03"&amp;"."&amp;$C$5</f>
        <v>.TOPUP.I03.Ja21</v>
      </c>
      <c r="G202" s="310">
        <f t="shared" ca="1" si="4"/>
        <v>44361</v>
      </c>
      <c r="H202" s="311">
        <f>IF('HN TOP UP AUTUMN UPDATE NOV'!T190&gt;0,0,-'HN TOP UP AUTUMN UPDATE NOV'!T190)</f>
        <v>0</v>
      </c>
      <c r="I202" s="205">
        <f t="shared" ca="1" si="5"/>
        <v>44361</v>
      </c>
      <c r="J202" s="126">
        <v>3</v>
      </c>
      <c r="K202" s="126" t="b">
        <v>1</v>
      </c>
      <c r="L202" s="126" t="s">
        <v>4009</v>
      </c>
      <c r="M202" s="126" t="b">
        <v>1</v>
      </c>
      <c r="N202" s="126" t="s">
        <v>3687</v>
      </c>
      <c r="O202" s="309" t="str">
        <f>LEFT('HN TOP UP AUTUMN UPDATE NOV'!D190,16)&amp;"."&amp;'HN TopUpPay'!E202</f>
        <v>Grand Total.</v>
      </c>
      <c r="P202" s="312">
        <f>'HN TOP UP AUTUMN UPDATE NOV'!BC190</f>
        <v>0</v>
      </c>
      <c r="Q202" s="126" t="b">
        <v>1</v>
      </c>
      <c r="R202" s="126" t="b">
        <v>1</v>
      </c>
      <c r="S202" s="126" t="b">
        <v>1</v>
      </c>
    </row>
    <row r="203" spans="1:19" hidden="1" x14ac:dyDescent="0.25">
      <c r="A203" s="126" t="s">
        <v>4008</v>
      </c>
      <c r="B203" s="200">
        <v>1</v>
      </c>
      <c r="C203" s="126">
        <v>2</v>
      </c>
      <c r="D203" s="308">
        <f>'HN TOP UP AUTUMN UPDATE NOV'!C191</f>
        <v>0</v>
      </c>
      <c r="E203" s="126" t="b">
        <v>1</v>
      </c>
      <c r="F203" s="309" t="str">
        <f>RIGHT('HN TOP UP AUTUMN UPDATE NOV'!E191,4)&amp;"."&amp;"TOPUP"&amp;'HN TOP UP AUTUMN UPDATE NOV'!BD191&amp;"."&amp;"I03"&amp;"."&amp;$C$5</f>
        <v>.TOPUP.I03.Ja21</v>
      </c>
      <c r="G203" s="310">
        <f t="shared" ca="1" si="4"/>
        <v>44361</v>
      </c>
      <c r="H203" s="311">
        <f>IF('HN TOP UP AUTUMN UPDATE NOV'!T191&gt;0,0,-'HN TOP UP AUTUMN UPDATE NOV'!T191)</f>
        <v>0</v>
      </c>
      <c r="I203" s="205">
        <f t="shared" ca="1" si="5"/>
        <v>44361</v>
      </c>
      <c r="J203" s="126">
        <v>3</v>
      </c>
      <c r="K203" s="126" t="b">
        <v>1</v>
      </c>
      <c r="L203" s="126" t="s">
        <v>4009</v>
      </c>
      <c r="M203" s="126" t="b">
        <v>1</v>
      </c>
      <c r="N203" s="126" t="s">
        <v>3687</v>
      </c>
      <c r="O203" s="309" t="str">
        <f>LEFT('HN TOP UP AUTUMN UPDATE NOV'!D191,16)&amp;"."&amp;'HN TopUpPay'!E203</f>
        <v>.</v>
      </c>
      <c r="P203" s="312">
        <f>'HN TOP UP AUTUMN UPDATE NOV'!BC191</f>
        <v>0</v>
      </c>
      <c r="Q203" s="126" t="b">
        <v>1</v>
      </c>
      <c r="R203" s="126" t="b">
        <v>1</v>
      </c>
      <c r="S203" s="126" t="b">
        <v>1</v>
      </c>
    </row>
    <row r="204" spans="1:19" hidden="1" x14ac:dyDescent="0.25">
      <c r="A204" s="126" t="s">
        <v>4008</v>
      </c>
      <c r="B204" s="200">
        <v>1</v>
      </c>
      <c r="C204" s="126">
        <v>2</v>
      </c>
      <c r="D204" s="308">
        <f>'HN TOP UP AUTUMN UPDATE NOV'!C192</f>
        <v>0</v>
      </c>
      <c r="E204" s="126" t="b">
        <v>1</v>
      </c>
      <c r="F204" s="309" t="str">
        <f>RIGHT('HN TOP UP AUTUMN UPDATE NOV'!E192,4)&amp;"."&amp;"TOPUP"&amp;'HN TOP UP AUTUMN UPDATE NOV'!BD192&amp;"."&amp;"I03"&amp;"."&amp;$C$5</f>
        <v>.TOPUP.I03.Ja21</v>
      </c>
      <c r="G204" s="310">
        <f t="shared" ca="1" si="4"/>
        <v>44361</v>
      </c>
      <c r="H204" s="311">
        <f>IF('HN TOP UP AUTUMN UPDATE NOV'!T192&gt;0,0,-'HN TOP UP AUTUMN UPDATE NOV'!T192)</f>
        <v>0</v>
      </c>
      <c r="I204" s="205">
        <f t="shared" ca="1" si="5"/>
        <v>44361</v>
      </c>
      <c r="J204" s="126">
        <v>3</v>
      </c>
      <c r="K204" s="126" t="b">
        <v>1</v>
      </c>
      <c r="L204" s="126" t="s">
        <v>4009</v>
      </c>
      <c r="M204" s="126" t="b">
        <v>1</v>
      </c>
      <c r="N204" s="126" t="s">
        <v>3687</v>
      </c>
      <c r="O204" s="309" t="str">
        <f>LEFT('HN TOP UP AUTUMN UPDATE NOV'!D192,16)&amp;"."&amp;'HN TopUpPay'!E204</f>
        <v>.</v>
      </c>
      <c r="P204" s="312">
        <f>'HN TOP UP AUTUMN UPDATE NOV'!BC192</f>
        <v>0</v>
      </c>
      <c r="Q204" s="126" t="b">
        <v>1</v>
      </c>
      <c r="R204" s="126" t="b">
        <v>1</v>
      </c>
      <c r="S204" s="126" t="b">
        <v>1</v>
      </c>
    </row>
    <row r="205" spans="1:19" hidden="1" x14ac:dyDescent="0.25">
      <c r="A205" s="126" t="s">
        <v>4008</v>
      </c>
      <c r="B205" s="200">
        <v>1</v>
      </c>
      <c r="C205" s="126">
        <v>2</v>
      </c>
      <c r="D205" s="308">
        <f>'HN TOP UP AUTUMN UPDATE NOV'!C193</f>
        <v>0</v>
      </c>
      <c r="E205" s="126" t="b">
        <v>1</v>
      </c>
      <c r="F205" s="309" t="str">
        <f>RIGHT('HN TOP UP AUTUMN UPDATE NOV'!E193,4)&amp;"."&amp;"TOPUP"&amp;'HN TOP UP AUTUMN UPDATE NOV'!BD193&amp;"."&amp;"I03"&amp;"."&amp;$C$5</f>
        <v>.TOPUP.I03.Ja21</v>
      </c>
      <c r="G205" s="310">
        <f t="shared" ca="1" si="4"/>
        <v>44361</v>
      </c>
      <c r="H205" s="311">
        <f>IF('HN TOP UP AUTUMN UPDATE NOV'!T193&gt;0,0,-'HN TOP UP AUTUMN UPDATE NOV'!T193)</f>
        <v>0</v>
      </c>
      <c r="I205" s="205">
        <f t="shared" ca="1" si="5"/>
        <v>44361</v>
      </c>
      <c r="J205" s="126">
        <v>3</v>
      </c>
      <c r="K205" s="126" t="b">
        <v>1</v>
      </c>
      <c r="L205" s="126" t="s">
        <v>4009</v>
      </c>
      <c r="M205" s="126" t="b">
        <v>1</v>
      </c>
      <c r="N205" s="126" t="s">
        <v>3687</v>
      </c>
      <c r="O205" s="309" t="str">
        <f>LEFT('HN TOP UP AUTUMN UPDATE NOV'!D193,16)&amp;"."&amp;'HN TopUpPay'!E205</f>
        <v>.</v>
      </c>
      <c r="P205" s="312">
        <f>'HN TOP UP AUTUMN UPDATE NOV'!BC193</f>
        <v>0</v>
      </c>
      <c r="Q205" s="126" t="b">
        <v>1</v>
      </c>
      <c r="R205" s="126" t="b">
        <v>1</v>
      </c>
      <c r="S205" s="126" t="b">
        <v>1</v>
      </c>
    </row>
    <row r="206" spans="1:19" hidden="1" x14ac:dyDescent="0.25">
      <c r="A206" s="126" t="s">
        <v>4008</v>
      </c>
      <c r="B206" s="200">
        <v>1</v>
      </c>
      <c r="C206" s="126">
        <v>2</v>
      </c>
      <c r="D206" s="308">
        <f>'HN TOP UP AUTUMN UPDATE NOV'!C194</f>
        <v>0</v>
      </c>
      <c r="E206" s="126" t="b">
        <v>1</v>
      </c>
      <c r="F206" s="309" t="str">
        <f>RIGHT('HN TOP UP AUTUMN UPDATE NOV'!E194,4)&amp;"."&amp;"TOPUP"&amp;'HN TOP UP AUTUMN UPDATE NOV'!BD194&amp;"."&amp;"I03"&amp;"."&amp;$C$5</f>
        <v>.TOPUP.I03.Ja21</v>
      </c>
      <c r="G206" s="310">
        <f t="shared" ca="1" si="4"/>
        <v>44361</v>
      </c>
      <c r="H206" s="311">
        <f>IF('HN TOP UP AUTUMN UPDATE NOV'!T194&gt;0,0,-'HN TOP UP AUTUMN UPDATE NOV'!T194)</f>
        <v>0</v>
      </c>
      <c r="I206" s="205">
        <f t="shared" ca="1" si="5"/>
        <v>44361</v>
      </c>
      <c r="J206" s="126">
        <v>3</v>
      </c>
      <c r="K206" s="126" t="b">
        <v>1</v>
      </c>
      <c r="L206" s="126" t="s">
        <v>4009</v>
      </c>
      <c r="M206" s="126" t="b">
        <v>1</v>
      </c>
      <c r="N206" s="126" t="s">
        <v>3687</v>
      </c>
      <c r="O206" s="309" t="str">
        <f>LEFT('HN TOP UP AUTUMN UPDATE NOV'!D194,16)&amp;"."&amp;'HN TopUpPay'!E206</f>
        <v>.</v>
      </c>
      <c r="P206" s="312">
        <f>'HN TOP UP AUTUMN UPDATE NOV'!BC194</f>
        <v>0</v>
      </c>
      <c r="Q206" s="126" t="b">
        <v>1</v>
      </c>
      <c r="R206" s="126" t="b">
        <v>1</v>
      </c>
      <c r="S206" s="126" t="b">
        <v>1</v>
      </c>
    </row>
    <row r="207" spans="1:19" hidden="1" x14ac:dyDescent="0.25">
      <c r="A207" s="126" t="s">
        <v>4008</v>
      </c>
      <c r="B207" s="200">
        <v>1</v>
      </c>
      <c r="C207" s="126">
        <v>2</v>
      </c>
      <c r="D207" s="308">
        <f>'HN TOP UP AUTUMN UPDATE NOV'!C195</f>
        <v>0</v>
      </c>
      <c r="E207" s="126" t="b">
        <v>1</v>
      </c>
      <c r="F207" s="309" t="str">
        <f>RIGHT('HN TOP UP AUTUMN UPDATE NOV'!E195,4)&amp;"."&amp;"TOPUP"&amp;'HN TOP UP AUTUMN UPDATE NOV'!BD195&amp;"."&amp;"I03"&amp;"."&amp;$C$5</f>
        <v>.TOPUP.I03.Ja21</v>
      </c>
      <c r="G207" s="310">
        <f t="shared" ca="1" si="4"/>
        <v>44361</v>
      </c>
      <c r="H207" s="311">
        <f>IF('HN TOP UP AUTUMN UPDATE NOV'!T195&gt;0,0,-'HN TOP UP AUTUMN UPDATE NOV'!T195)</f>
        <v>0</v>
      </c>
      <c r="I207" s="205">
        <f t="shared" ca="1" si="5"/>
        <v>44361</v>
      </c>
      <c r="J207" s="126">
        <v>3</v>
      </c>
      <c r="K207" s="126" t="b">
        <v>1</v>
      </c>
      <c r="L207" s="126" t="s">
        <v>4009</v>
      </c>
      <c r="M207" s="126" t="b">
        <v>1</v>
      </c>
      <c r="N207" s="126" t="s">
        <v>3687</v>
      </c>
      <c r="O207" s="309" t="str">
        <f>LEFT('HN TOP UP AUTUMN UPDATE NOV'!D195,16)&amp;"."&amp;'HN TopUpPay'!E207</f>
        <v>.</v>
      </c>
      <c r="P207" s="312">
        <f>'HN TOP UP AUTUMN UPDATE NOV'!BC195</f>
        <v>0</v>
      </c>
      <c r="Q207" s="126" t="b">
        <v>1</v>
      </c>
      <c r="R207" s="126" t="b">
        <v>1</v>
      </c>
      <c r="S207" s="126" t="b">
        <v>1</v>
      </c>
    </row>
    <row r="208" spans="1:19" hidden="1" x14ac:dyDescent="0.25">
      <c r="A208" s="126" t="s">
        <v>4008</v>
      </c>
      <c r="B208" s="200">
        <v>1</v>
      </c>
      <c r="C208" s="126">
        <v>2</v>
      </c>
      <c r="D208" s="308">
        <f>'HN TOP UP AUTUMN UPDATE NOV'!C196</f>
        <v>0</v>
      </c>
      <c r="E208" s="126" t="b">
        <v>1</v>
      </c>
      <c r="F208" s="309" t="str">
        <f>RIGHT('HN TOP UP AUTUMN UPDATE NOV'!E196,4)&amp;"."&amp;"TOPUP"&amp;'HN TOP UP AUTUMN UPDATE NOV'!BD196&amp;"."&amp;"I03"&amp;"."&amp;$C$5</f>
        <v>.TOPUP.I03.Ja21</v>
      </c>
      <c r="G208" s="310">
        <f t="shared" ca="1" si="4"/>
        <v>44361</v>
      </c>
      <c r="H208" s="311">
        <f>IF('HN TOP UP AUTUMN UPDATE NOV'!T196&gt;0,0,-'HN TOP UP AUTUMN UPDATE NOV'!T196)</f>
        <v>0</v>
      </c>
      <c r="I208" s="205">
        <f t="shared" ca="1" si="5"/>
        <v>44361</v>
      </c>
      <c r="J208" s="126">
        <v>3</v>
      </c>
      <c r="K208" s="126" t="b">
        <v>1</v>
      </c>
      <c r="L208" s="126" t="s">
        <v>4009</v>
      </c>
      <c r="M208" s="126" t="b">
        <v>1</v>
      </c>
      <c r="N208" s="126" t="s">
        <v>3687</v>
      </c>
      <c r="O208" s="309" t="str">
        <f>LEFT('HN TOP UP AUTUMN UPDATE NOV'!D196,16)&amp;"."&amp;'HN TopUpPay'!E208</f>
        <v>.</v>
      </c>
      <c r="P208" s="312">
        <f>'HN TOP UP AUTUMN UPDATE NOV'!BC196</f>
        <v>0</v>
      </c>
      <c r="Q208" s="126" t="b">
        <v>1</v>
      </c>
      <c r="R208" s="126" t="b">
        <v>1</v>
      </c>
      <c r="S208" s="126" t="b">
        <v>1</v>
      </c>
    </row>
    <row r="209" spans="1:19" hidden="1" x14ac:dyDescent="0.25">
      <c r="A209" s="126" t="s">
        <v>4008</v>
      </c>
      <c r="B209" s="200">
        <v>1</v>
      </c>
      <c r="C209" s="126">
        <v>2</v>
      </c>
      <c r="D209" s="308">
        <f>'HN TOP UP AUTUMN UPDATE NOV'!C197</f>
        <v>0</v>
      </c>
      <c r="E209" s="126" t="b">
        <v>1</v>
      </c>
      <c r="F209" s="309" t="str">
        <f>RIGHT('HN TOP UP AUTUMN UPDATE NOV'!E197,4)&amp;"."&amp;"TOPUP"&amp;'HN TOP UP AUTUMN UPDATE NOV'!BD197&amp;"."&amp;"I03"&amp;"."&amp;$C$5</f>
        <v>.TOPUP.I03.Ja21</v>
      </c>
      <c r="G209" s="310">
        <f t="shared" ca="1" si="4"/>
        <v>44361</v>
      </c>
      <c r="H209" s="311">
        <f>IF('HN TOP UP AUTUMN UPDATE NOV'!T197&gt;0,0,-'HN TOP UP AUTUMN UPDATE NOV'!T197)</f>
        <v>0</v>
      </c>
      <c r="I209" s="205">
        <f t="shared" ca="1" si="5"/>
        <v>44361</v>
      </c>
      <c r="J209" s="126">
        <v>3</v>
      </c>
      <c r="K209" s="126" t="b">
        <v>1</v>
      </c>
      <c r="L209" s="126" t="s">
        <v>4009</v>
      </c>
      <c r="M209" s="126" t="b">
        <v>1</v>
      </c>
      <c r="N209" s="126" t="s">
        <v>3687</v>
      </c>
      <c r="O209" s="309" t="str">
        <f>LEFT('HN TOP UP AUTUMN UPDATE NOV'!D197,16)&amp;"."&amp;'HN TopUpPay'!E209</f>
        <v>.</v>
      </c>
      <c r="P209" s="312">
        <f>'HN TOP UP AUTUMN UPDATE NOV'!BC197</f>
        <v>0</v>
      </c>
      <c r="Q209" s="126" t="b">
        <v>1</v>
      </c>
      <c r="R209" s="126" t="b">
        <v>1</v>
      </c>
      <c r="S209" s="126" t="b">
        <v>1</v>
      </c>
    </row>
    <row r="210" spans="1:19" hidden="1" x14ac:dyDescent="0.25">
      <c r="A210" s="126" t="s">
        <v>4008</v>
      </c>
      <c r="B210" s="200">
        <v>1</v>
      </c>
      <c r="C210" s="126">
        <v>2</v>
      </c>
      <c r="D210" s="308">
        <f>'HN TOP UP AUTUMN UPDATE NOV'!C198</f>
        <v>0</v>
      </c>
      <c r="E210" s="126" t="b">
        <v>1</v>
      </c>
      <c r="F210" s="309" t="str">
        <f>RIGHT('HN TOP UP AUTUMN UPDATE NOV'!E198,4)&amp;"."&amp;"TOPUP"&amp;'HN TOP UP AUTUMN UPDATE NOV'!BD198&amp;"."&amp;"I03"&amp;"."&amp;$C$5</f>
        <v>.TOPUP.I03.Ja21</v>
      </c>
      <c r="G210" s="310">
        <f t="shared" ca="1" si="4"/>
        <v>44361</v>
      </c>
      <c r="H210" s="311">
        <f>IF('HN TOP UP AUTUMN UPDATE NOV'!T198&gt;0,0,-'HN TOP UP AUTUMN UPDATE NOV'!T198)</f>
        <v>0</v>
      </c>
      <c r="I210" s="205">
        <f t="shared" ca="1" si="5"/>
        <v>44361</v>
      </c>
      <c r="J210" s="126">
        <v>3</v>
      </c>
      <c r="K210" s="126" t="b">
        <v>1</v>
      </c>
      <c r="L210" s="126" t="s">
        <v>4009</v>
      </c>
      <c r="M210" s="126" t="b">
        <v>1</v>
      </c>
      <c r="N210" s="126" t="s">
        <v>3687</v>
      </c>
      <c r="O210" s="309" t="str">
        <f>LEFT('HN TOP UP AUTUMN UPDATE NOV'!D198,16)&amp;"."&amp;'HN TopUpPay'!E210</f>
        <v>.</v>
      </c>
      <c r="P210" s="312">
        <f>'HN TOP UP AUTUMN UPDATE NOV'!BC198</f>
        <v>0</v>
      </c>
      <c r="Q210" s="126" t="b">
        <v>1</v>
      </c>
      <c r="R210" s="126" t="b">
        <v>1</v>
      </c>
      <c r="S210" s="126" t="b">
        <v>1</v>
      </c>
    </row>
    <row r="211" spans="1:19" hidden="1" x14ac:dyDescent="0.25">
      <c r="A211" s="126" t="s">
        <v>4008</v>
      </c>
      <c r="B211" s="200">
        <v>1</v>
      </c>
      <c r="C211" s="126">
        <v>2</v>
      </c>
      <c r="D211" s="308">
        <f>'HN TOP UP AUTUMN UPDATE NOV'!C199</f>
        <v>0</v>
      </c>
      <c r="E211" s="126" t="b">
        <v>1</v>
      </c>
      <c r="F211" s="309" t="str">
        <f>RIGHT('HN TOP UP AUTUMN UPDATE NOV'!E199,4)&amp;"."&amp;"TOPUP"&amp;'HN TOP UP AUTUMN UPDATE NOV'!BD199&amp;"."&amp;"I03"&amp;"."&amp;$C$5</f>
        <v>.TOPUP.I03.Ja21</v>
      </c>
      <c r="G211" s="310">
        <f t="shared" ca="1" si="4"/>
        <v>44361</v>
      </c>
      <c r="H211" s="311">
        <f>IF('HN TOP UP AUTUMN UPDATE NOV'!T199&gt;0,0,-'HN TOP UP AUTUMN UPDATE NOV'!T199)</f>
        <v>0</v>
      </c>
      <c r="I211" s="205">
        <f t="shared" ca="1" si="5"/>
        <v>44361</v>
      </c>
      <c r="J211" s="126">
        <v>3</v>
      </c>
      <c r="K211" s="126" t="b">
        <v>1</v>
      </c>
      <c r="L211" s="126" t="s">
        <v>4009</v>
      </c>
      <c r="M211" s="126" t="b">
        <v>1</v>
      </c>
      <c r="N211" s="126" t="s">
        <v>3687</v>
      </c>
      <c r="O211" s="309" t="str">
        <f>LEFT('HN TOP UP AUTUMN UPDATE NOV'!D199,16)&amp;"."&amp;'HN TopUpPay'!E211</f>
        <v>.</v>
      </c>
      <c r="P211" s="312">
        <f>'HN TOP UP AUTUMN UPDATE NOV'!BC199</f>
        <v>0</v>
      </c>
      <c r="Q211" s="126" t="b">
        <v>1</v>
      </c>
      <c r="R211" s="126" t="b">
        <v>1</v>
      </c>
      <c r="S211" s="126" t="b">
        <v>1</v>
      </c>
    </row>
    <row r="212" spans="1:19" hidden="1" x14ac:dyDescent="0.25">
      <c r="A212" s="126" t="s">
        <v>4008</v>
      </c>
      <c r="B212" s="200">
        <v>1</v>
      </c>
      <c r="C212" s="126">
        <v>2</v>
      </c>
      <c r="D212" s="308">
        <f>'HN TOP UP AUTUMN UPDATE NOV'!C200</f>
        <v>0</v>
      </c>
      <c r="E212" s="126" t="b">
        <v>1</v>
      </c>
      <c r="F212" s="309" t="str">
        <f>RIGHT('HN TOP UP AUTUMN UPDATE NOV'!E200,4)&amp;"."&amp;"TOPUP"&amp;'HN TOP UP AUTUMN UPDATE NOV'!BD200&amp;"."&amp;"I03"&amp;"."&amp;$C$5</f>
        <v>.TOPUP.I03.Ja21</v>
      </c>
      <c r="G212" s="310">
        <f t="shared" ref="G212:G266" ca="1" si="6">TODAY()</f>
        <v>44361</v>
      </c>
      <c r="H212" s="311">
        <f>IF('HN TOP UP AUTUMN UPDATE NOV'!T200&gt;0,0,-'HN TOP UP AUTUMN UPDATE NOV'!T200)</f>
        <v>0</v>
      </c>
      <c r="I212" s="205">
        <f t="shared" ref="I212:I266" ca="1" si="7">G212</f>
        <v>44361</v>
      </c>
      <c r="J212" s="126">
        <v>3</v>
      </c>
      <c r="K212" s="126" t="b">
        <v>1</v>
      </c>
      <c r="L212" s="126" t="s">
        <v>4009</v>
      </c>
      <c r="M212" s="126" t="b">
        <v>1</v>
      </c>
      <c r="N212" s="126" t="s">
        <v>3687</v>
      </c>
      <c r="O212" s="309" t="str">
        <f>LEFT('HN TOP UP AUTUMN UPDATE NOV'!D200,16)&amp;"."&amp;'HN TopUpPay'!E212</f>
        <v>.</v>
      </c>
      <c r="P212" s="312">
        <f>'HN TOP UP AUTUMN UPDATE NOV'!BC200</f>
        <v>0</v>
      </c>
      <c r="Q212" s="126" t="b">
        <v>1</v>
      </c>
      <c r="R212" s="126" t="b">
        <v>1</v>
      </c>
      <c r="S212" s="126" t="b">
        <v>1</v>
      </c>
    </row>
    <row r="213" spans="1:19" hidden="1" x14ac:dyDescent="0.25">
      <c r="A213" s="126" t="s">
        <v>4008</v>
      </c>
      <c r="B213" s="200">
        <v>1</v>
      </c>
      <c r="C213" s="126">
        <v>2</v>
      </c>
      <c r="D213" s="308">
        <f>'HN TOP UP AUTUMN UPDATE NOV'!C201</f>
        <v>0</v>
      </c>
      <c r="E213" s="126" t="b">
        <v>1</v>
      </c>
      <c r="F213" s="309" t="str">
        <f>RIGHT('HN TOP UP AUTUMN UPDATE NOV'!E201,4)&amp;"."&amp;"TOPUP"&amp;'HN TOP UP AUTUMN UPDATE NOV'!BD201&amp;"."&amp;"I03"&amp;"."&amp;$C$5</f>
        <v>.TOPUP.I03.Ja21</v>
      </c>
      <c r="G213" s="310">
        <f t="shared" ca="1" si="6"/>
        <v>44361</v>
      </c>
      <c r="H213" s="311">
        <f>IF('HN TOP UP AUTUMN UPDATE NOV'!T201&gt;0,0,-'HN TOP UP AUTUMN UPDATE NOV'!T201)</f>
        <v>0</v>
      </c>
      <c r="I213" s="205">
        <f t="shared" ca="1" si="7"/>
        <v>44361</v>
      </c>
      <c r="J213" s="126">
        <v>3</v>
      </c>
      <c r="K213" s="126" t="b">
        <v>1</v>
      </c>
      <c r="L213" s="126" t="s">
        <v>4009</v>
      </c>
      <c r="M213" s="126" t="b">
        <v>1</v>
      </c>
      <c r="N213" s="126" t="s">
        <v>3687</v>
      </c>
      <c r="O213" s="309" t="str">
        <f>LEFT('HN TOP UP AUTUMN UPDATE NOV'!D201,16)&amp;"."&amp;'HN TopUpPay'!E213</f>
        <v>.</v>
      </c>
      <c r="P213" s="312">
        <f>'HN TOP UP AUTUMN UPDATE NOV'!BC201</f>
        <v>0</v>
      </c>
      <c r="Q213" s="126" t="b">
        <v>1</v>
      </c>
      <c r="R213" s="126" t="b">
        <v>1</v>
      </c>
      <c r="S213" s="126" t="b">
        <v>1</v>
      </c>
    </row>
    <row r="214" spans="1:19" hidden="1" x14ac:dyDescent="0.25">
      <c r="A214" s="126" t="s">
        <v>4008</v>
      </c>
      <c r="B214" s="200">
        <v>1</v>
      </c>
      <c r="C214" s="126">
        <v>2</v>
      </c>
      <c r="D214" s="308">
        <f>'HN TOP UP AUTUMN UPDATE NOV'!C202</f>
        <v>0</v>
      </c>
      <c r="E214" s="126" t="b">
        <v>1</v>
      </c>
      <c r="F214" s="309" t="str">
        <f>RIGHT('HN TOP UP AUTUMN UPDATE NOV'!E202,4)&amp;"."&amp;"TOPUP"&amp;'HN TOP UP AUTUMN UPDATE NOV'!BD202&amp;"."&amp;"I03"&amp;"."&amp;$C$5</f>
        <v>.TOPUP.I03.Ja21</v>
      </c>
      <c r="G214" s="310">
        <f t="shared" ca="1" si="6"/>
        <v>44361</v>
      </c>
      <c r="H214" s="311">
        <f>IF('HN TOP UP AUTUMN UPDATE NOV'!T202&gt;0,0,-'HN TOP UP AUTUMN UPDATE NOV'!T202)</f>
        <v>0</v>
      </c>
      <c r="I214" s="205">
        <f t="shared" ca="1" si="7"/>
        <v>44361</v>
      </c>
      <c r="J214" s="126">
        <v>3</v>
      </c>
      <c r="K214" s="126" t="b">
        <v>1</v>
      </c>
      <c r="L214" s="126" t="s">
        <v>4009</v>
      </c>
      <c r="M214" s="126" t="b">
        <v>1</v>
      </c>
      <c r="N214" s="126" t="s">
        <v>3687</v>
      </c>
      <c r="O214" s="309" t="str">
        <f>LEFT('HN TOP UP AUTUMN UPDATE NOV'!D202,16)&amp;"."&amp;'HN TopUpPay'!E214</f>
        <v>.</v>
      </c>
      <c r="P214" s="312">
        <f>'HN TOP UP AUTUMN UPDATE NOV'!BC202</f>
        <v>0</v>
      </c>
      <c r="Q214" s="126" t="b">
        <v>1</v>
      </c>
      <c r="R214" s="126" t="b">
        <v>1</v>
      </c>
      <c r="S214" s="126" t="b">
        <v>1</v>
      </c>
    </row>
    <row r="215" spans="1:19" hidden="1" x14ac:dyDescent="0.25">
      <c r="A215" s="126" t="s">
        <v>4008</v>
      </c>
      <c r="B215" s="200">
        <v>1</v>
      </c>
      <c r="C215" s="126">
        <v>2</v>
      </c>
      <c r="D215" s="308">
        <f>'HN TOP UP AUTUMN UPDATE NOV'!C203</f>
        <v>0</v>
      </c>
      <c r="E215" s="126" t="b">
        <v>1</v>
      </c>
      <c r="F215" s="309" t="str">
        <f>RIGHT('HN TOP UP AUTUMN UPDATE NOV'!E203,4)&amp;"."&amp;"TOPUP"&amp;'HN TOP UP AUTUMN UPDATE NOV'!BD203&amp;"."&amp;"I03"&amp;"."&amp;$C$5</f>
        <v>.TOPUP.I03.Ja21</v>
      </c>
      <c r="G215" s="310">
        <f t="shared" ca="1" si="6"/>
        <v>44361</v>
      </c>
      <c r="H215" s="311">
        <f>IF('HN TOP UP AUTUMN UPDATE NOV'!T203&gt;0,0,-'HN TOP UP AUTUMN UPDATE NOV'!T203)</f>
        <v>0</v>
      </c>
      <c r="I215" s="205">
        <f t="shared" ca="1" si="7"/>
        <v>44361</v>
      </c>
      <c r="J215" s="126">
        <v>3</v>
      </c>
      <c r="K215" s="126" t="b">
        <v>1</v>
      </c>
      <c r="L215" s="126" t="s">
        <v>4009</v>
      </c>
      <c r="M215" s="126" t="b">
        <v>1</v>
      </c>
      <c r="N215" s="126" t="s">
        <v>3687</v>
      </c>
      <c r="O215" s="309" t="str">
        <f>LEFT('HN TOP UP AUTUMN UPDATE NOV'!D203,16)&amp;"."&amp;'HN TopUpPay'!E215</f>
        <v>.</v>
      </c>
      <c r="P215" s="312">
        <f>'HN TOP UP AUTUMN UPDATE NOV'!BC203</f>
        <v>0</v>
      </c>
      <c r="Q215" s="126" t="b">
        <v>1</v>
      </c>
      <c r="R215" s="126" t="b">
        <v>1</v>
      </c>
      <c r="S215" s="126" t="b">
        <v>1</v>
      </c>
    </row>
    <row r="216" spans="1:19" hidden="1" x14ac:dyDescent="0.25">
      <c r="A216" s="126" t="s">
        <v>4008</v>
      </c>
      <c r="B216" s="200">
        <v>1</v>
      </c>
      <c r="C216" s="126">
        <v>2</v>
      </c>
      <c r="D216" s="308">
        <f>'HN TOP UP AUTUMN UPDATE NOV'!C204</f>
        <v>0</v>
      </c>
      <c r="E216" s="126" t="b">
        <v>1</v>
      </c>
      <c r="F216" s="309" t="str">
        <f>RIGHT('HN TOP UP AUTUMN UPDATE NOV'!E204,4)&amp;"."&amp;"TOPUP"&amp;'HN TOP UP AUTUMN UPDATE NOV'!BD204&amp;"."&amp;"I03"&amp;"."&amp;$C$5</f>
        <v>.TOPUP.I03.Ja21</v>
      </c>
      <c r="G216" s="310">
        <f t="shared" ca="1" si="6"/>
        <v>44361</v>
      </c>
      <c r="H216" s="311">
        <f>IF('HN TOP UP AUTUMN UPDATE NOV'!T204&gt;0,0,-'HN TOP UP AUTUMN UPDATE NOV'!T204)</f>
        <v>0</v>
      </c>
      <c r="I216" s="205">
        <f t="shared" ca="1" si="7"/>
        <v>44361</v>
      </c>
      <c r="J216" s="126">
        <v>3</v>
      </c>
      <c r="K216" s="126" t="b">
        <v>1</v>
      </c>
      <c r="L216" s="126" t="s">
        <v>4009</v>
      </c>
      <c r="M216" s="126" t="b">
        <v>1</v>
      </c>
      <c r="N216" s="126" t="s">
        <v>3687</v>
      </c>
      <c r="O216" s="309" t="str">
        <f>LEFT('HN TOP UP AUTUMN UPDATE NOV'!D204,16)&amp;"."&amp;'HN TopUpPay'!E216</f>
        <v>.</v>
      </c>
      <c r="P216" s="312">
        <f>'HN TOP UP AUTUMN UPDATE NOV'!BC204</f>
        <v>0</v>
      </c>
      <c r="Q216" s="126" t="b">
        <v>1</v>
      </c>
      <c r="R216" s="126" t="b">
        <v>1</v>
      </c>
      <c r="S216" s="126" t="b">
        <v>1</v>
      </c>
    </row>
    <row r="217" spans="1:19" hidden="1" x14ac:dyDescent="0.25">
      <c r="A217" s="126" t="s">
        <v>4008</v>
      </c>
      <c r="B217" s="200">
        <v>1</v>
      </c>
      <c r="C217" s="126">
        <v>2</v>
      </c>
      <c r="D217" s="308">
        <f>'HN TOP UP AUTUMN UPDATE NOV'!C205</f>
        <v>0</v>
      </c>
      <c r="E217" s="126" t="b">
        <v>1</v>
      </c>
      <c r="F217" s="309" t="str">
        <f>RIGHT('HN TOP UP AUTUMN UPDATE NOV'!E205,4)&amp;"."&amp;"TOPUP"&amp;'HN TOP UP AUTUMN UPDATE NOV'!BD205&amp;"."&amp;"I03"&amp;"."&amp;$C$5</f>
        <v>.TOPUP.I03.Ja21</v>
      </c>
      <c r="G217" s="310">
        <f t="shared" ca="1" si="6"/>
        <v>44361</v>
      </c>
      <c r="H217" s="311">
        <f>IF('HN TOP UP AUTUMN UPDATE NOV'!T205&gt;0,0,-'HN TOP UP AUTUMN UPDATE NOV'!T205)</f>
        <v>0</v>
      </c>
      <c r="I217" s="205">
        <f t="shared" ca="1" si="7"/>
        <v>44361</v>
      </c>
      <c r="J217" s="126">
        <v>3</v>
      </c>
      <c r="K217" s="126" t="b">
        <v>1</v>
      </c>
      <c r="L217" s="126" t="s">
        <v>4009</v>
      </c>
      <c r="M217" s="126" t="b">
        <v>1</v>
      </c>
      <c r="N217" s="126" t="s">
        <v>3687</v>
      </c>
      <c r="O217" s="309" t="str">
        <f>LEFT('HN TOP UP AUTUMN UPDATE NOV'!D205,16)&amp;"."&amp;'HN TopUpPay'!E217</f>
        <v>.</v>
      </c>
      <c r="P217" s="312">
        <f>'HN TOP UP AUTUMN UPDATE NOV'!BC205</f>
        <v>0</v>
      </c>
      <c r="Q217" s="126" t="b">
        <v>1</v>
      </c>
      <c r="R217" s="126" t="b">
        <v>1</v>
      </c>
      <c r="S217" s="126" t="b">
        <v>1</v>
      </c>
    </row>
    <row r="218" spans="1:19" hidden="1" x14ac:dyDescent="0.25">
      <c r="A218" s="126" t="s">
        <v>4008</v>
      </c>
      <c r="B218" s="200">
        <v>1</v>
      </c>
      <c r="C218" s="126">
        <v>2</v>
      </c>
      <c r="D218" s="308">
        <f>'HN TOP UP AUTUMN UPDATE NOV'!C206</f>
        <v>0</v>
      </c>
      <c r="E218" s="126" t="b">
        <v>1</v>
      </c>
      <c r="F218" s="309" t="str">
        <f>RIGHT('HN TOP UP AUTUMN UPDATE NOV'!E206,4)&amp;"."&amp;"TOPUP"&amp;'HN TOP UP AUTUMN UPDATE NOV'!BD206&amp;"."&amp;"I03"&amp;"."&amp;$C$5</f>
        <v>.TOPUP.I03.Ja21</v>
      </c>
      <c r="G218" s="310">
        <f t="shared" ca="1" si="6"/>
        <v>44361</v>
      </c>
      <c r="H218" s="311">
        <f>IF('HN TOP UP AUTUMN UPDATE NOV'!T206&gt;0,0,-'HN TOP UP AUTUMN UPDATE NOV'!T206)</f>
        <v>0</v>
      </c>
      <c r="I218" s="205">
        <f t="shared" ca="1" si="7"/>
        <v>44361</v>
      </c>
      <c r="J218" s="126">
        <v>3</v>
      </c>
      <c r="K218" s="126" t="b">
        <v>1</v>
      </c>
      <c r="L218" s="126" t="s">
        <v>4009</v>
      </c>
      <c r="M218" s="126" t="b">
        <v>1</v>
      </c>
      <c r="N218" s="126" t="s">
        <v>3687</v>
      </c>
      <c r="O218" s="309" t="str">
        <f>LEFT('HN TOP UP AUTUMN UPDATE NOV'!D206,16)&amp;"."&amp;'HN TopUpPay'!E218</f>
        <v>.</v>
      </c>
      <c r="P218" s="312">
        <f>'HN TOP UP AUTUMN UPDATE NOV'!BC206</f>
        <v>0</v>
      </c>
      <c r="Q218" s="126" t="b">
        <v>1</v>
      </c>
      <c r="R218" s="126" t="b">
        <v>1</v>
      </c>
      <c r="S218" s="126" t="b">
        <v>1</v>
      </c>
    </row>
    <row r="219" spans="1:19" hidden="1" x14ac:dyDescent="0.25">
      <c r="A219" s="126" t="s">
        <v>4008</v>
      </c>
      <c r="B219" s="200">
        <v>1</v>
      </c>
      <c r="C219" s="126">
        <v>2</v>
      </c>
      <c r="D219" s="308">
        <f>'HN TOP UP AUTUMN UPDATE NOV'!C207</f>
        <v>0</v>
      </c>
      <c r="E219" s="126" t="b">
        <v>1</v>
      </c>
      <c r="F219" s="309" t="str">
        <f>RIGHT('HN TOP UP AUTUMN UPDATE NOV'!E207,4)&amp;"."&amp;"TOPUP"&amp;'HN TOP UP AUTUMN UPDATE NOV'!BD207&amp;"."&amp;"I03"&amp;"."&amp;$C$5</f>
        <v>.TOPUP.I03.Ja21</v>
      </c>
      <c r="G219" s="310">
        <f t="shared" ca="1" si="6"/>
        <v>44361</v>
      </c>
      <c r="H219" s="311">
        <f>IF('HN TOP UP AUTUMN UPDATE NOV'!T207&gt;0,0,-'HN TOP UP AUTUMN UPDATE NOV'!T207)</f>
        <v>0</v>
      </c>
      <c r="I219" s="205">
        <f t="shared" ca="1" si="7"/>
        <v>44361</v>
      </c>
      <c r="J219" s="126">
        <v>3</v>
      </c>
      <c r="K219" s="126" t="b">
        <v>1</v>
      </c>
      <c r="L219" s="126" t="s">
        <v>4009</v>
      </c>
      <c r="M219" s="126" t="b">
        <v>1</v>
      </c>
      <c r="N219" s="126" t="s">
        <v>3687</v>
      </c>
      <c r="O219" s="309" t="str">
        <f>LEFT('HN TOP UP AUTUMN UPDATE NOV'!D207,16)&amp;"."&amp;'HN TopUpPay'!E219</f>
        <v>.</v>
      </c>
      <c r="P219" s="312">
        <f>'HN TOP UP AUTUMN UPDATE NOV'!BC207</f>
        <v>0</v>
      </c>
      <c r="Q219" s="126" t="b">
        <v>1</v>
      </c>
      <c r="R219" s="126" t="b">
        <v>1</v>
      </c>
      <c r="S219" s="126" t="b">
        <v>1</v>
      </c>
    </row>
    <row r="220" spans="1:19" hidden="1" x14ac:dyDescent="0.25">
      <c r="A220" s="126" t="s">
        <v>4008</v>
      </c>
      <c r="B220" s="200">
        <v>1</v>
      </c>
      <c r="C220" s="126">
        <v>2</v>
      </c>
      <c r="D220" s="308">
        <f>'HN TOP UP AUTUMN UPDATE NOV'!C208</f>
        <v>0</v>
      </c>
      <c r="E220" s="126" t="b">
        <v>1</v>
      </c>
      <c r="F220" s="309" t="str">
        <f>RIGHT('HN TOP UP AUTUMN UPDATE NOV'!E208,4)&amp;"."&amp;"TOPUP"&amp;'HN TOP UP AUTUMN UPDATE NOV'!BD208&amp;"."&amp;"I03"&amp;"."&amp;$C$5</f>
        <v>.TOPUP.I03.Ja21</v>
      </c>
      <c r="G220" s="310">
        <f t="shared" ca="1" si="6"/>
        <v>44361</v>
      </c>
      <c r="H220" s="311">
        <f>IF('HN TOP UP AUTUMN UPDATE NOV'!T208&gt;0,0,-'HN TOP UP AUTUMN UPDATE NOV'!T208)</f>
        <v>0</v>
      </c>
      <c r="I220" s="205">
        <f t="shared" ca="1" si="7"/>
        <v>44361</v>
      </c>
      <c r="J220" s="126">
        <v>3</v>
      </c>
      <c r="K220" s="126" t="b">
        <v>1</v>
      </c>
      <c r="L220" s="126" t="s">
        <v>4009</v>
      </c>
      <c r="M220" s="126" t="b">
        <v>1</v>
      </c>
      <c r="N220" s="126" t="s">
        <v>3687</v>
      </c>
      <c r="O220" s="309" t="str">
        <f>LEFT('HN TOP UP AUTUMN UPDATE NOV'!D208,16)&amp;"."&amp;'HN TopUpPay'!E220</f>
        <v>.</v>
      </c>
      <c r="P220" s="312">
        <f>'HN TOP UP AUTUMN UPDATE NOV'!BC208</f>
        <v>0</v>
      </c>
      <c r="Q220" s="126" t="b">
        <v>1</v>
      </c>
      <c r="R220" s="126" t="b">
        <v>1</v>
      </c>
      <c r="S220" s="126" t="b">
        <v>1</v>
      </c>
    </row>
    <row r="221" spans="1:19" hidden="1" x14ac:dyDescent="0.25">
      <c r="A221" s="126" t="s">
        <v>4008</v>
      </c>
      <c r="B221" s="200">
        <v>1</v>
      </c>
      <c r="C221" s="126">
        <v>2</v>
      </c>
      <c r="D221" s="308">
        <f>'HN TOP UP AUTUMN UPDATE NOV'!C209</f>
        <v>0</v>
      </c>
      <c r="E221" s="126" t="b">
        <v>1</v>
      </c>
      <c r="F221" s="309" t="str">
        <f>RIGHT('HN TOP UP AUTUMN UPDATE NOV'!E209,4)&amp;"."&amp;"TOPUP"&amp;'HN TOP UP AUTUMN UPDATE NOV'!BD209&amp;"."&amp;"I03"&amp;"."&amp;$C$5</f>
        <v>.TOPUP.I03.Ja21</v>
      </c>
      <c r="G221" s="310">
        <f t="shared" ca="1" si="6"/>
        <v>44361</v>
      </c>
      <c r="H221" s="311">
        <f>IF('HN TOP UP AUTUMN UPDATE NOV'!T209&gt;0,0,-'HN TOP UP AUTUMN UPDATE NOV'!T209)</f>
        <v>0</v>
      </c>
      <c r="I221" s="205">
        <f t="shared" ca="1" si="7"/>
        <v>44361</v>
      </c>
      <c r="J221" s="126">
        <v>3</v>
      </c>
      <c r="K221" s="126" t="b">
        <v>1</v>
      </c>
      <c r="L221" s="126" t="s">
        <v>4009</v>
      </c>
      <c r="M221" s="126" t="b">
        <v>1</v>
      </c>
      <c r="N221" s="126" t="s">
        <v>3687</v>
      </c>
      <c r="O221" s="309" t="str">
        <f>LEFT('HN TOP UP AUTUMN UPDATE NOV'!D209,16)&amp;"."&amp;'HN TopUpPay'!E221</f>
        <v>.</v>
      </c>
      <c r="P221" s="312">
        <f>'HN TOP UP AUTUMN UPDATE NOV'!BC209</f>
        <v>0</v>
      </c>
      <c r="Q221" s="126" t="b">
        <v>1</v>
      </c>
      <c r="R221" s="126" t="b">
        <v>1</v>
      </c>
      <c r="S221" s="126" t="b">
        <v>1</v>
      </c>
    </row>
    <row r="222" spans="1:19" hidden="1" x14ac:dyDescent="0.25">
      <c r="A222" s="126" t="s">
        <v>4008</v>
      </c>
      <c r="B222" s="200">
        <v>1</v>
      </c>
      <c r="C222" s="126">
        <v>2</v>
      </c>
      <c r="D222" s="308">
        <f>'HN TOP UP AUTUMN UPDATE NOV'!C210</f>
        <v>0</v>
      </c>
      <c r="E222" s="126" t="b">
        <v>1</v>
      </c>
      <c r="F222" s="309" t="str">
        <f>RIGHT('HN TOP UP AUTUMN UPDATE NOV'!E210,4)&amp;"."&amp;"TOPUP"&amp;'HN TOP UP AUTUMN UPDATE NOV'!BD210&amp;"."&amp;"I03"&amp;"."&amp;$C$5</f>
        <v>.TOPUP.I03.Ja21</v>
      </c>
      <c r="G222" s="310">
        <f t="shared" ca="1" si="6"/>
        <v>44361</v>
      </c>
      <c r="H222" s="311">
        <f>IF('HN TOP UP AUTUMN UPDATE NOV'!T210&gt;0,0,-'HN TOP UP AUTUMN UPDATE NOV'!T210)</f>
        <v>0</v>
      </c>
      <c r="I222" s="205">
        <f t="shared" ca="1" si="7"/>
        <v>44361</v>
      </c>
      <c r="J222" s="126">
        <v>3</v>
      </c>
      <c r="K222" s="126" t="b">
        <v>1</v>
      </c>
      <c r="L222" s="126" t="s">
        <v>4009</v>
      </c>
      <c r="M222" s="126" t="b">
        <v>1</v>
      </c>
      <c r="N222" s="126" t="s">
        <v>3687</v>
      </c>
      <c r="O222" s="309" t="str">
        <f>LEFT('HN TOP UP AUTUMN UPDATE NOV'!D210,16)&amp;"."&amp;'HN TopUpPay'!E222</f>
        <v>.</v>
      </c>
      <c r="P222" s="312">
        <f>'HN TOP UP AUTUMN UPDATE NOV'!BC210</f>
        <v>0</v>
      </c>
      <c r="Q222" s="126" t="b">
        <v>1</v>
      </c>
      <c r="R222" s="126" t="b">
        <v>1</v>
      </c>
      <c r="S222" s="126" t="b">
        <v>1</v>
      </c>
    </row>
    <row r="223" spans="1:19" hidden="1" x14ac:dyDescent="0.25">
      <c r="A223" s="126" t="s">
        <v>4008</v>
      </c>
      <c r="B223" s="200">
        <v>1</v>
      </c>
      <c r="C223" s="126">
        <v>2</v>
      </c>
      <c r="D223" s="308">
        <f>'HN TOP UP AUTUMN UPDATE NOV'!C211</f>
        <v>0</v>
      </c>
      <c r="E223" s="126" t="b">
        <v>1</v>
      </c>
      <c r="F223" s="309" t="str">
        <f>RIGHT('HN TOP UP AUTUMN UPDATE NOV'!E211,4)&amp;"."&amp;"TOPUP"&amp;'HN TOP UP AUTUMN UPDATE NOV'!BD211&amp;"."&amp;"I03"&amp;"."&amp;$C$5</f>
        <v>.TOPUP.I03.Ja21</v>
      </c>
      <c r="G223" s="310">
        <f t="shared" ca="1" si="6"/>
        <v>44361</v>
      </c>
      <c r="H223" s="311">
        <f>IF('HN TOP UP AUTUMN UPDATE NOV'!T211&gt;0,0,-'HN TOP UP AUTUMN UPDATE NOV'!T211)</f>
        <v>0</v>
      </c>
      <c r="I223" s="205">
        <f t="shared" ca="1" si="7"/>
        <v>44361</v>
      </c>
      <c r="J223" s="126">
        <v>3</v>
      </c>
      <c r="K223" s="126" t="b">
        <v>1</v>
      </c>
      <c r="L223" s="126" t="s">
        <v>4009</v>
      </c>
      <c r="M223" s="126" t="b">
        <v>1</v>
      </c>
      <c r="N223" s="126" t="s">
        <v>3687</v>
      </c>
      <c r="O223" s="309" t="str">
        <f>LEFT('HN TOP UP AUTUMN UPDATE NOV'!D211,16)&amp;"."&amp;'HN TopUpPay'!E223</f>
        <v>.</v>
      </c>
      <c r="P223" s="312">
        <f>'HN TOP UP AUTUMN UPDATE NOV'!BC211</f>
        <v>0</v>
      </c>
      <c r="Q223" s="126" t="b">
        <v>1</v>
      </c>
      <c r="R223" s="126" t="b">
        <v>1</v>
      </c>
      <c r="S223" s="126" t="b">
        <v>1</v>
      </c>
    </row>
    <row r="224" spans="1:19" hidden="1" x14ac:dyDescent="0.25">
      <c r="A224" s="126" t="s">
        <v>4008</v>
      </c>
      <c r="B224" s="200">
        <v>1</v>
      </c>
      <c r="C224" s="126">
        <v>2</v>
      </c>
      <c r="D224" s="308">
        <f>'HN TOP UP AUTUMN UPDATE NOV'!C212</f>
        <v>0</v>
      </c>
      <c r="E224" s="126" t="b">
        <v>1</v>
      </c>
      <c r="F224" s="309" t="str">
        <f>RIGHT('HN TOP UP AUTUMN UPDATE NOV'!E212,4)&amp;"."&amp;"TOPUP"&amp;'HN TOP UP AUTUMN UPDATE NOV'!BD212&amp;"."&amp;"I03"&amp;"."&amp;$C$5</f>
        <v>.TOPUP.I03.Ja21</v>
      </c>
      <c r="G224" s="310">
        <f t="shared" ca="1" si="6"/>
        <v>44361</v>
      </c>
      <c r="H224" s="311">
        <f>IF('HN TOP UP AUTUMN UPDATE NOV'!T212&gt;0,0,-'HN TOP UP AUTUMN UPDATE NOV'!T212)</f>
        <v>0</v>
      </c>
      <c r="I224" s="205">
        <f t="shared" ca="1" si="7"/>
        <v>44361</v>
      </c>
      <c r="J224" s="126">
        <v>3</v>
      </c>
      <c r="K224" s="126" t="b">
        <v>1</v>
      </c>
      <c r="L224" s="126" t="s">
        <v>4009</v>
      </c>
      <c r="M224" s="126" t="b">
        <v>1</v>
      </c>
      <c r="N224" s="126" t="s">
        <v>3687</v>
      </c>
      <c r="O224" s="309" t="str">
        <f>LEFT('HN TOP UP AUTUMN UPDATE NOV'!D212,16)&amp;"."&amp;'HN TopUpPay'!E224</f>
        <v>.</v>
      </c>
      <c r="P224" s="312">
        <f>'HN TOP UP AUTUMN UPDATE NOV'!BC212</f>
        <v>0</v>
      </c>
      <c r="Q224" s="126" t="b">
        <v>1</v>
      </c>
      <c r="R224" s="126" t="b">
        <v>1</v>
      </c>
      <c r="S224" s="126" t="b">
        <v>1</v>
      </c>
    </row>
    <row r="225" spans="1:19" hidden="1" x14ac:dyDescent="0.25">
      <c r="A225" s="126" t="s">
        <v>4008</v>
      </c>
      <c r="B225" s="200">
        <v>1</v>
      </c>
      <c r="C225" s="126">
        <v>2</v>
      </c>
      <c r="D225" s="308">
        <f>'HN TOP UP AUTUMN UPDATE NOV'!C213</f>
        <v>0</v>
      </c>
      <c r="E225" s="126" t="b">
        <v>1</v>
      </c>
      <c r="F225" s="309" t="str">
        <f>RIGHT('HN TOP UP AUTUMN UPDATE NOV'!E213,4)&amp;"."&amp;"TOPUP"&amp;'HN TOP UP AUTUMN UPDATE NOV'!BD213&amp;"."&amp;"I03"&amp;"."&amp;$C$5</f>
        <v>.TOPUP.I03.Ja21</v>
      </c>
      <c r="G225" s="310">
        <f t="shared" ca="1" si="6"/>
        <v>44361</v>
      </c>
      <c r="H225" s="311">
        <f>IF('HN TOP UP AUTUMN UPDATE NOV'!T213&gt;0,0,-'HN TOP UP AUTUMN UPDATE NOV'!T213)</f>
        <v>0</v>
      </c>
      <c r="I225" s="205">
        <f t="shared" ca="1" si="7"/>
        <v>44361</v>
      </c>
      <c r="J225" s="126">
        <v>3</v>
      </c>
      <c r="K225" s="126" t="b">
        <v>1</v>
      </c>
      <c r="L225" s="126" t="s">
        <v>4009</v>
      </c>
      <c r="M225" s="126" t="b">
        <v>1</v>
      </c>
      <c r="N225" s="126" t="s">
        <v>3687</v>
      </c>
      <c r="O225" s="309" t="str">
        <f>LEFT('HN TOP UP AUTUMN UPDATE NOV'!D213,16)&amp;"."&amp;'HN TopUpPay'!E225</f>
        <v>.</v>
      </c>
      <c r="P225" s="312">
        <f>'HN TOP UP AUTUMN UPDATE NOV'!BC213</f>
        <v>0</v>
      </c>
      <c r="Q225" s="126" t="b">
        <v>1</v>
      </c>
      <c r="R225" s="126" t="b">
        <v>1</v>
      </c>
      <c r="S225" s="126" t="b">
        <v>1</v>
      </c>
    </row>
    <row r="226" spans="1:19" hidden="1" x14ac:dyDescent="0.25">
      <c r="A226" s="126" t="s">
        <v>4008</v>
      </c>
      <c r="B226" s="200">
        <v>1</v>
      </c>
      <c r="C226" s="126">
        <v>2</v>
      </c>
      <c r="D226" s="308">
        <f>'HN TOP UP AUTUMN UPDATE NOV'!C214</f>
        <v>0</v>
      </c>
      <c r="E226" s="126" t="b">
        <v>1</v>
      </c>
      <c r="F226" s="309" t="str">
        <f>RIGHT('HN TOP UP AUTUMN UPDATE NOV'!E214,4)&amp;"."&amp;"TOPUP"&amp;'HN TOP UP AUTUMN UPDATE NOV'!BD214&amp;"."&amp;"I03"&amp;"."&amp;$C$5</f>
        <v>.TOPUP.I03.Ja21</v>
      </c>
      <c r="G226" s="310">
        <f t="shared" ca="1" si="6"/>
        <v>44361</v>
      </c>
      <c r="H226" s="311">
        <f>IF('HN TOP UP AUTUMN UPDATE NOV'!T214&gt;0,0,-'HN TOP UP AUTUMN UPDATE NOV'!T214)</f>
        <v>0</v>
      </c>
      <c r="I226" s="205">
        <f t="shared" ca="1" si="7"/>
        <v>44361</v>
      </c>
      <c r="J226" s="126">
        <v>3</v>
      </c>
      <c r="K226" s="126" t="b">
        <v>1</v>
      </c>
      <c r="L226" s="126" t="s">
        <v>4009</v>
      </c>
      <c r="M226" s="126" t="b">
        <v>1</v>
      </c>
      <c r="N226" s="126" t="s">
        <v>3687</v>
      </c>
      <c r="O226" s="309" t="str">
        <f>LEFT('HN TOP UP AUTUMN UPDATE NOV'!D214,16)&amp;"."&amp;'HN TopUpPay'!E226</f>
        <v>.</v>
      </c>
      <c r="P226" s="312">
        <f>'HN TOP UP AUTUMN UPDATE NOV'!BC214</f>
        <v>0</v>
      </c>
      <c r="Q226" s="126" t="b">
        <v>1</v>
      </c>
      <c r="R226" s="126" t="b">
        <v>1</v>
      </c>
      <c r="S226" s="126" t="b">
        <v>1</v>
      </c>
    </row>
    <row r="227" spans="1:19" hidden="1" x14ac:dyDescent="0.25">
      <c r="A227" s="126" t="s">
        <v>4008</v>
      </c>
      <c r="B227" s="200">
        <v>1</v>
      </c>
      <c r="C227" s="126">
        <v>2</v>
      </c>
      <c r="D227" s="308">
        <f>'HN TOP UP AUTUMN UPDATE NOV'!C215</f>
        <v>0</v>
      </c>
      <c r="E227" s="126" t="b">
        <v>1</v>
      </c>
      <c r="F227" s="309" t="str">
        <f>RIGHT('HN TOP UP AUTUMN UPDATE NOV'!E215,4)&amp;"."&amp;"TOPUP"&amp;'HN TOP UP AUTUMN UPDATE NOV'!BD215&amp;"."&amp;"I03"&amp;"."&amp;$C$5</f>
        <v>.TOPUP.I03.Ja21</v>
      </c>
      <c r="G227" s="310">
        <f t="shared" ca="1" si="6"/>
        <v>44361</v>
      </c>
      <c r="H227" s="311">
        <f>IF('HN TOP UP AUTUMN UPDATE NOV'!T215&gt;0,0,-'HN TOP UP AUTUMN UPDATE NOV'!T215)</f>
        <v>0</v>
      </c>
      <c r="I227" s="205">
        <f t="shared" ca="1" si="7"/>
        <v>44361</v>
      </c>
      <c r="J227" s="126">
        <v>3</v>
      </c>
      <c r="K227" s="126" t="b">
        <v>1</v>
      </c>
      <c r="L227" s="126" t="s">
        <v>4009</v>
      </c>
      <c r="M227" s="126" t="b">
        <v>1</v>
      </c>
      <c r="N227" s="126" t="s">
        <v>3687</v>
      </c>
      <c r="O227" s="309" t="str">
        <f>LEFT('HN TOP UP AUTUMN UPDATE NOV'!D215,16)&amp;"."&amp;'HN TopUpPay'!E227</f>
        <v>.</v>
      </c>
      <c r="P227" s="312">
        <f>'HN TOP UP AUTUMN UPDATE NOV'!BC215</f>
        <v>0</v>
      </c>
      <c r="Q227" s="126" t="b">
        <v>1</v>
      </c>
      <c r="R227" s="126" t="b">
        <v>1</v>
      </c>
      <c r="S227" s="126" t="b">
        <v>1</v>
      </c>
    </row>
    <row r="228" spans="1:19" hidden="1" x14ac:dyDescent="0.25">
      <c r="A228" s="126" t="s">
        <v>4008</v>
      </c>
      <c r="B228" s="200">
        <v>1</v>
      </c>
      <c r="C228" s="126">
        <v>2</v>
      </c>
      <c r="D228" s="308">
        <f>'HN TOP UP AUTUMN UPDATE NOV'!C216</f>
        <v>0</v>
      </c>
      <c r="E228" s="126" t="b">
        <v>1</v>
      </c>
      <c r="F228" s="309" t="str">
        <f>RIGHT('HN TOP UP AUTUMN UPDATE NOV'!E216,4)&amp;"."&amp;"TOPUP"&amp;'HN TOP UP AUTUMN UPDATE NOV'!BD216&amp;"."&amp;"I03"&amp;"."&amp;$C$5</f>
        <v>.TOPUP.I03.Ja21</v>
      </c>
      <c r="G228" s="310">
        <f t="shared" ca="1" si="6"/>
        <v>44361</v>
      </c>
      <c r="H228" s="311">
        <f>IF('HN TOP UP AUTUMN UPDATE NOV'!T216&gt;0,0,-'HN TOP UP AUTUMN UPDATE NOV'!T216)</f>
        <v>0</v>
      </c>
      <c r="I228" s="205">
        <f t="shared" ca="1" si="7"/>
        <v>44361</v>
      </c>
      <c r="J228" s="126">
        <v>3</v>
      </c>
      <c r="K228" s="126" t="b">
        <v>1</v>
      </c>
      <c r="L228" s="126" t="s">
        <v>4009</v>
      </c>
      <c r="M228" s="126" t="b">
        <v>1</v>
      </c>
      <c r="N228" s="126" t="s">
        <v>3687</v>
      </c>
      <c r="O228" s="309" t="str">
        <f>LEFT('HN TOP UP AUTUMN UPDATE NOV'!D216,16)&amp;"."&amp;'HN TopUpPay'!E228</f>
        <v>.</v>
      </c>
      <c r="P228" s="312">
        <f>'HN TOP UP AUTUMN UPDATE NOV'!BC216</f>
        <v>0</v>
      </c>
      <c r="Q228" s="126" t="b">
        <v>1</v>
      </c>
      <c r="R228" s="126" t="b">
        <v>1</v>
      </c>
      <c r="S228" s="126" t="b">
        <v>1</v>
      </c>
    </row>
    <row r="229" spans="1:19" hidden="1" x14ac:dyDescent="0.25">
      <c r="A229" s="126" t="s">
        <v>4008</v>
      </c>
      <c r="B229" s="200">
        <v>1</v>
      </c>
      <c r="C229" s="126">
        <v>2</v>
      </c>
      <c r="D229" s="308">
        <f>'HN TOP UP AUTUMN UPDATE NOV'!C217</f>
        <v>0</v>
      </c>
      <c r="E229" s="126" t="b">
        <v>1</v>
      </c>
      <c r="F229" s="309" t="str">
        <f>RIGHT('HN TOP UP AUTUMN UPDATE NOV'!E217,4)&amp;"."&amp;"TOPUP"&amp;'HN TOP UP AUTUMN UPDATE NOV'!BD217&amp;"."&amp;"I03"&amp;"."&amp;$C$5</f>
        <v>.TOPUP.I03.Ja21</v>
      </c>
      <c r="G229" s="310">
        <f t="shared" ca="1" si="6"/>
        <v>44361</v>
      </c>
      <c r="H229" s="311">
        <f>IF('HN TOP UP AUTUMN UPDATE NOV'!T217&gt;0,0,-'HN TOP UP AUTUMN UPDATE NOV'!T217)</f>
        <v>0</v>
      </c>
      <c r="I229" s="205">
        <f t="shared" ca="1" si="7"/>
        <v>44361</v>
      </c>
      <c r="J229" s="126">
        <v>3</v>
      </c>
      <c r="K229" s="126" t="b">
        <v>1</v>
      </c>
      <c r="L229" s="126" t="s">
        <v>4009</v>
      </c>
      <c r="M229" s="126" t="b">
        <v>1</v>
      </c>
      <c r="N229" s="126" t="s">
        <v>3687</v>
      </c>
      <c r="O229" s="309" t="str">
        <f>LEFT('HN TOP UP AUTUMN UPDATE NOV'!D217,16)&amp;"."&amp;'HN TopUpPay'!E229</f>
        <v>.</v>
      </c>
      <c r="P229" s="312">
        <f>'HN TOP UP AUTUMN UPDATE NOV'!BC217</f>
        <v>0</v>
      </c>
      <c r="Q229" s="126" t="b">
        <v>1</v>
      </c>
      <c r="R229" s="126" t="b">
        <v>1</v>
      </c>
      <c r="S229" s="126" t="b">
        <v>1</v>
      </c>
    </row>
    <row r="230" spans="1:19" hidden="1" x14ac:dyDescent="0.25">
      <c r="A230" s="126" t="s">
        <v>4008</v>
      </c>
      <c r="B230" s="200">
        <v>1</v>
      </c>
      <c r="C230" s="126">
        <v>2</v>
      </c>
      <c r="D230" s="308">
        <f>'HN TOP UP AUTUMN UPDATE NOV'!C218</f>
        <v>0</v>
      </c>
      <c r="E230" s="126" t="b">
        <v>1</v>
      </c>
      <c r="F230" s="309" t="str">
        <f>RIGHT('HN TOP UP AUTUMN UPDATE NOV'!E218,4)&amp;"."&amp;"TOPUP"&amp;'HN TOP UP AUTUMN UPDATE NOV'!BD218&amp;"."&amp;"I03"&amp;"."&amp;$C$5</f>
        <v>.TOPUP.I03.Ja21</v>
      </c>
      <c r="G230" s="310">
        <f t="shared" ca="1" si="6"/>
        <v>44361</v>
      </c>
      <c r="H230" s="311">
        <f>IF('HN TOP UP AUTUMN UPDATE NOV'!T218&gt;0,0,-'HN TOP UP AUTUMN UPDATE NOV'!T218)</f>
        <v>0</v>
      </c>
      <c r="I230" s="205">
        <f t="shared" ca="1" si="7"/>
        <v>44361</v>
      </c>
      <c r="J230" s="126">
        <v>3</v>
      </c>
      <c r="K230" s="126" t="b">
        <v>1</v>
      </c>
      <c r="L230" s="126" t="s">
        <v>4009</v>
      </c>
      <c r="M230" s="126" t="b">
        <v>1</v>
      </c>
      <c r="N230" s="126" t="s">
        <v>3687</v>
      </c>
      <c r="O230" s="309" t="str">
        <f>LEFT('HN TOP UP AUTUMN UPDATE NOV'!D218,16)&amp;"."&amp;'HN TopUpPay'!E230</f>
        <v>.</v>
      </c>
      <c r="P230" s="312">
        <f>'HN TOP UP AUTUMN UPDATE NOV'!BC218</f>
        <v>0</v>
      </c>
      <c r="Q230" s="126" t="b">
        <v>1</v>
      </c>
      <c r="R230" s="126" t="b">
        <v>1</v>
      </c>
      <c r="S230" s="126" t="b">
        <v>1</v>
      </c>
    </row>
    <row r="231" spans="1:19" hidden="1" x14ac:dyDescent="0.25">
      <c r="A231" s="126" t="s">
        <v>4008</v>
      </c>
      <c r="B231" s="200">
        <v>1</v>
      </c>
      <c r="C231" s="126">
        <v>2</v>
      </c>
      <c r="D231" s="308">
        <f>'HN TOP UP AUTUMN UPDATE NOV'!C219</f>
        <v>0</v>
      </c>
      <c r="E231" s="126" t="b">
        <v>1</v>
      </c>
      <c r="F231" s="309" t="str">
        <f>RIGHT('HN TOP UP AUTUMN UPDATE NOV'!E219,4)&amp;"."&amp;"TOPUP"&amp;'HN TOP UP AUTUMN UPDATE NOV'!BD219&amp;"."&amp;"I03"&amp;"."&amp;$C$5</f>
        <v>.TOPUP.I03.Ja21</v>
      </c>
      <c r="G231" s="310">
        <f t="shared" ca="1" si="6"/>
        <v>44361</v>
      </c>
      <c r="H231" s="311">
        <f>IF('HN TOP UP AUTUMN UPDATE NOV'!T219&gt;0,0,-'HN TOP UP AUTUMN UPDATE NOV'!T219)</f>
        <v>0</v>
      </c>
      <c r="I231" s="205">
        <f t="shared" ca="1" si="7"/>
        <v>44361</v>
      </c>
      <c r="J231" s="126">
        <v>3</v>
      </c>
      <c r="K231" s="126" t="b">
        <v>1</v>
      </c>
      <c r="L231" s="126" t="s">
        <v>4009</v>
      </c>
      <c r="M231" s="126" t="b">
        <v>1</v>
      </c>
      <c r="N231" s="126" t="s">
        <v>3687</v>
      </c>
      <c r="O231" s="309" t="str">
        <f>LEFT('HN TOP UP AUTUMN UPDATE NOV'!D219,16)&amp;"."&amp;'HN TopUpPay'!E231</f>
        <v>.</v>
      </c>
      <c r="P231" s="312">
        <f>'HN TOP UP AUTUMN UPDATE NOV'!BC219</f>
        <v>0</v>
      </c>
      <c r="Q231" s="126" t="b">
        <v>1</v>
      </c>
      <c r="R231" s="126" t="b">
        <v>1</v>
      </c>
      <c r="S231" s="126" t="b">
        <v>1</v>
      </c>
    </row>
    <row r="232" spans="1:19" hidden="1" x14ac:dyDescent="0.25">
      <c r="A232" s="126" t="s">
        <v>4008</v>
      </c>
      <c r="B232" s="200">
        <v>1</v>
      </c>
      <c r="C232" s="126">
        <v>2</v>
      </c>
      <c r="D232" s="308">
        <f>'HN TOP UP AUTUMN UPDATE NOV'!C220</f>
        <v>0</v>
      </c>
      <c r="E232" s="126" t="b">
        <v>1</v>
      </c>
      <c r="F232" s="309" t="str">
        <f>RIGHT('HN TOP UP AUTUMN UPDATE NOV'!E220,4)&amp;"."&amp;"TOPUP"&amp;'HN TOP UP AUTUMN UPDATE NOV'!BD220&amp;"."&amp;"I03"&amp;"."&amp;$C$5</f>
        <v>.TOPUP.I03.Ja21</v>
      </c>
      <c r="G232" s="310">
        <f t="shared" ca="1" si="6"/>
        <v>44361</v>
      </c>
      <c r="H232" s="311">
        <f>IF('HN TOP UP AUTUMN UPDATE NOV'!T220&gt;0,0,-'HN TOP UP AUTUMN UPDATE NOV'!T220)</f>
        <v>0</v>
      </c>
      <c r="I232" s="205">
        <f t="shared" ca="1" si="7"/>
        <v>44361</v>
      </c>
      <c r="J232" s="126">
        <v>3</v>
      </c>
      <c r="K232" s="126" t="b">
        <v>1</v>
      </c>
      <c r="L232" s="126" t="s">
        <v>4009</v>
      </c>
      <c r="M232" s="126" t="b">
        <v>1</v>
      </c>
      <c r="N232" s="126" t="s">
        <v>3687</v>
      </c>
      <c r="O232" s="309" t="str">
        <f>LEFT('HN TOP UP AUTUMN UPDATE NOV'!D220,16)&amp;"."&amp;'HN TopUpPay'!E232</f>
        <v>.</v>
      </c>
      <c r="P232" s="312">
        <f>'HN TOP UP AUTUMN UPDATE NOV'!BC220</f>
        <v>0</v>
      </c>
      <c r="Q232" s="126" t="b">
        <v>1</v>
      </c>
      <c r="R232" s="126" t="b">
        <v>1</v>
      </c>
      <c r="S232" s="126" t="b">
        <v>1</v>
      </c>
    </row>
    <row r="233" spans="1:19" hidden="1" x14ac:dyDescent="0.25">
      <c r="A233" s="126" t="s">
        <v>4008</v>
      </c>
      <c r="B233" s="200">
        <v>1</v>
      </c>
      <c r="C233" s="126">
        <v>2</v>
      </c>
      <c r="D233" s="308">
        <f>'HN TOP UP AUTUMN UPDATE NOV'!C221</f>
        <v>0</v>
      </c>
      <c r="E233" s="126" t="b">
        <v>1</v>
      </c>
      <c r="F233" s="309" t="str">
        <f>RIGHT('HN TOP UP AUTUMN UPDATE NOV'!E221,4)&amp;"."&amp;"TOPUP"&amp;'HN TOP UP AUTUMN UPDATE NOV'!BD221&amp;"."&amp;"I03"&amp;"."&amp;$C$5</f>
        <v>.TOPUP.I03.Ja21</v>
      </c>
      <c r="G233" s="310">
        <f t="shared" ca="1" si="6"/>
        <v>44361</v>
      </c>
      <c r="H233" s="311">
        <f>IF('HN TOP UP AUTUMN UPDATE NOV'!T221&gt;0,0,-'HN TOP UP AUTUMN UPDATE NOV'!T221)</f>
        <v>0</v>
      </c>
      <c r="I233" s="205">
        <f t="shared" ca="1" si="7"/>
        <v>44361</v>
      </c>
      <c r="J233" s="126">
        <v>3</v>
      </c>
      <c r="K233" s="126" t="b">
        <v>1</v>
      </c>
      <c r="L233" s="126" t="s">
        <v>4009</v>
      </c>
      <c r="M233" s="126" t="b">
        <v>1</v>
      </c>
      <c r="N233" s="126" t="s">
        <v>3687</v>
      </c>
      <c r="O233" s="309" t="str">
        <f>LEFT('HN TOP UP AUTUMN UPDATE NOV'!D221,16)&amp;"."&amp;'HN TopUpPay'!E233</f>
        <v>.</v>
      </c>
      <c r="P233" s="312">
        <f>'HN TOP UP AUTUMN UPDATE NOV'!BC221</f>
        <v>0</v>
      </c>
      <c r="Q233" s="126" t="b">
        <v>1</v>
      </c>
      <c r="R233" s="126" t="b">
        <v>1</v>
      </c>
      <c r="S233" s="126" t="b">
        <v>1</v>
      </c>
    </row>
    <row r="234" spans="1:19" hidden="1" x14ac:dyDescent="0.25">
      <c r="A234" s="126" t="s">
        <v>4008</v>
      </c>
      <c r="B234" s="200">
        <v>1</v>
      </c>
      <c r="C234" s="126">
        <v>2</v>
      </c>
      <c r="D234" s="308">
        <f>'HN TOP UP AUTUMN UPDATE NOV'!C222</f>
        <v>0</v>
      </c>
      <c r="E234" s="126" t="b">
        <v>1</v>
      </c>
      <c r="F234" s="309" t="str">
        <f>RIGHT('HN TOP UP AUTUMN UPDATE NOV'!E222,4)&amp;"."&amp;"TOPUP"&amp;'HN TOP UP AUTUMN UPDATE NOV'!BD222&amp;"."&amp;"I03"&amp;"."&amp;$C$5</f>
        <v>.TOPUP.I03.Ja21</v>
      </c>
      <c r="G234" s="310">
        <f t="shared" ca="1" si="6"/>
        <v>44361</v>
      </c>
      <c r="H234" s="311">
        <f>IF('HN TOP UP AUTUMN UPDATE NOV'!T222&gt;0,0,-'HN TOP UP AUTUMN UPDATE NOV'!T222)</f>
        <v>0</v>
      </c>
      <c r="I234" s="205">
        <f t="shared" ca="1" si="7"/>
        <v>44361</v>
      </c>
      <c r="J234" s="126">
        <v>3</v>
      </c>
      <c r="K234" s="126" t="b">
        <v>1</v>
      </c>
      <c r="L234" s="126" t="s">
        <v>4009</v>
      </c>
      <c r="M234" s="126" t="b">
        <v>1</v>
      </c>
      <c r="N234" s="126" t="s">
        <v>3687</v>
      </c>
      <c r="O234" s="309" t="str">
        <f>LEFT('HN TOP UP AUTUMN UPDATE NOV'!D222,16)&amp;"."&amp;'HN TopUpPay'!E234</f>
        <v>.</v>
      </c>
      <c r="P234" s="312">
        <f>'HN TOP UP AUTUMN UPDATE NOV'!BC222</f>
        <v>0</v>
      </c>
      <c r="Q234" s="126" t="b">
        <v>1</v>
      </c>
      <c r="R234" s="126" t="b">
        <v>1</v>
      </c>
      <c r="S234" s="126" t="b">
        <v>1</v>
      </c>
    </row>
    <row r="235" spans="1:19" hidden="1" x14ac:dyDescent="0.25">
      <c r="A235" s="126" t="s">
        <v>4008</v>
      </c>
      <c r="B235" s="200">
        <v>1</v>
      </c>
      <c r="C235" s="126">
        <v>2</v>
      </c>
      <c r="D235" s="308">
        <f>'HN TOP UP AUTUMN UPDATE NOV'!C223</f>
        <v>0</v>
      </c>
      <c r="E235" s="126" t="b">
        <v>1</v>
      </c>
      <c r="F235" s="309" t="str">
        <f>RIGHT('HN TOP UP AUTUMN UPDATE NOV'!E223,4)&amp;"."&amp;"TOPUP"&amp;'HN TOP UP AUTUMN UPDATE NOV'!BD223&amp;"."&amp;"I03"&amp;"."&amp;$C$5</f>
        <v>.TOPUP.I03.Ja21</v>
      </c>
      <c r="G235" s="310">
        <f t="shared" ca="1" si="6"/>
        <v>44361</v>
      </c>
      <c r="H235" s="311">
        <f>IF('HN TOP UP AUTUMN UPDATE NOV'!T223&gt;0,0,-'HN TOP UP AUTUMN UPDATE NOV'!T223)</f>
        <v>0</v>
      </c>
      <c r="I235" s="205">
        <f t="shared" ca="1" si="7"/>
        <v>44361</v>
      </c>
      <c r="J235" s="126">
        <v>3</v>
      </c>
      <c r="K235" s="126" t="b">
        <v>1</v>
      </c>
      <c r="L235" s="126" t="s">
        <v>4009</v>
      </c>
      <c r="M235" s="126" t="b">
        <v>1</v>
      </c>
      <c r="N235" s="126" t="s">
        <v>3687</v>
      </c>
      <c r="O235" s="309" t="str">
        <f>LEFT('HN TOP UP AUTUMN UPDATE NOV'!D223,16)&amp;"."&amp;'HN TopUpPay'!E235</f>
        <v>.</v>
      </c>
      <c r="P235" s="312">
        <f>'HN TOP UP AUTUMN UPDATE NOV'!BC223</f>
        <v>0</v>
      </c>
      <c r="Q235" s="126" t="b">
        <v>1</v>
      </c>
      <c r="R235" s="126" t="b">
        <v>1</v>
      </c>
      <c r="S235" s="126" t="b">
        <v>1</v>
      </c>
    </row>
    <row r="236" spans="1:19" hidden="1" x14ac:dyDescent="0.25">
      <c r="A236" s="126" t="s">
        <v>4008</v>
      </c>
      <c r="B236" s="200">
        <v>1</v>
      </c>
      <c r="C236" s="126">
        <v>2</v>
      </c>
      <c r="D236" s="308">
        <f>'HN TOP UP AUTUMN UPDATE NOV'!C224</f>
        <v>0</v>
      </c>
      <c r="E236" s="126" t="b">
        <v>1</v>
      </c>
      <c r="F236" s="309" t="str">
        <f>RIGHT('HN TOP UP AUTUMN UPDATE NOV'!E224,4)&amp;"."&amp;"TOPUP"&amp;'HN TOP UP AUTUMN UPDATE NOV'!BD224&amp;"."&amp;"I03"&amp;"."&amp;$C$5</f>
        <v>.TOPUP.I03.Ja21</v>
      </c>
      <c r="G236" s="310">
        <f t="shared" ca="1" si="6"/>
        <v>44361</v>
      </c>
      <c r="H236" s="311">
        <f>IF('HN TOP UP AUTUMN UPDATE NOV'!T224&gt;0,0,-'HN TOP UP AUTUMN UPDATE NOV'!T224)</f>
        <v>0</v>
      </c>
      <c r="I236" s="205">
        <f t="shared" ca="1" si="7"/>
        <v>44361</v>
      </c>
      <c r="J236" s="126">
        <v>3</v>
      </c>
      <c r="K236" s="126" t="b">
        <v>1</v>
      </c>
      <c r="L236" s="126" t="s">
        <v>4009</v>
      </c>
      <c r="M236" s="126" t="b">
        <v>1</v>
      </c>
      <c r="N236" s="126" t="s">
        <v>3687</v>
      </c>
      <c r="O236" s="309" t="str">
        <f>LEFT('HN TOP UP AUTUMN UPDATE NOV'!D224,16)&amp;"."&amp;'HN TopUpPay'!E236</f>
        <v>.</v>
      </c>
      <c r="P236" s="312">
        <f>'HN TOP UP AUTUMN UPDATE NOV'!BC224</f>
        <v>0</v>
      </c>
      <c r="Q236" s="126" t="b">
        <v>1</v>
      </c>
      <c r="R236" s="126" t="b">
        <v>1</v>
      </c>
      <c r="S236" s="126" t="b">
        <v>1</v>
      </c>
    </row>
    <row r="237" spans="1:19" hidden="1" x14ac:dyDescent="0.25">
      <c r="A237" s="126" t="s">
        <v>4008</v>
      </c>
      <c r="B237" s="200">
        <v>1</v>
      </c>
      <c r="C237" s="126">
        <v>2</v>
      </c>
      <c r="D237" s="308">
        <f>'HN TOP UP AUTUMN UPDATE NOV'!C225</f>
        <v>0</v>
      </c>
      <c r="E237" s="126" t="b">
        <v>1</v>
      </c>
      <c r="F237" s="309" t="str">
        <f>RIGHT('HN TOP UP AUTUMN UPDATE NOV'!E225,4)&amp;"."&amp;"TOPUP"&amp;'HN TOP UP AUTUMN UPDATE NOV'!BD225&amp;"."&amp;"I03"&amp;"."&amp;$C$5</f>
        <v>.TOPUP.I03.Ja21</v>
      </c>
      <c r="G237" s="310">
        <f t="shared" ca="1" si="6"/>
        <v>44361</v>
      </c>
      <c r="H237" s="311">
        <f>IF('HN TOP UP AUTUMN UPDATE NOV'!T225&gt;0,0,-'HN TOP UP AUTUMN UPDATE NOV'!T225)</f>
        <v>0</v>
      </c>
      <c r="I237" s="205">
        <f t="shared" ca="1" si="7"/>
        <v>44361</v>
      </c>
      <c r="J237" s="126">
        <v>3</v>
      </c>
      <c r="K237" s="126" t="b">
        <v>1</v>
      </c>
      <c r="L237" s="126" t="s">
        <v>4009</v>
      </c>
      <c r="M237" s="126" t="b">
        <v>1</v>
      </c>
      <c r="N237" s="126" t="s">
        <v>3687</v>
      </c>
      <c r="O237" s="309" t="str">
        <f>LEFT('HN TOP UP AUTUMN UPDATE NOV'!D225,16)&amp;"."&amp;'HN TopUpPay'!E237</f>
        <v>.</v>
      </c>
      <c r="P237" s="312">
        <f>'HN TOP UP AUTUMN UPDATE NOV'!BC225</f>
        <v>0</v>
      </c>
      <c r="Q237" s="126" t="b">
        <v>1</v>
      </c>
      <c r="R237" s="126" t="b">
        <v>1</v>
      </c>
      <c r="S237" s="126" t="b">
        <v>1</v>
      </c>
    </row>
    <row r="238" spans="1:19" hidden="1" x14ac:dyDescent="0.25">
      <c r="A238" s="126" t="s">
        <v>4008</v>
      </c>
      <c r="B238" s="200">
        <v>1</v>
      </c>
      <c r="C238" s="126">
        <v>2</v>
      </c>
      <c r="D238" s="308">
        <f>'HN TOP UP AUTUMN UPDATE NOV'!C226</f>
        <v>0</v>
      </c>
      <c r="E238" s="126" t="b">
        <v>1</v>
      </c>
      <c r="F238" s="309" t="str">
        <f>RIGHT('HN TOP UP AUTUMN UPDATE NOV'!E226,4)&amp;"."&amp;"TOPUP"&amp;'HN TOP UP AUTUMN UPDATE NOV'!BD226&amp;"."&amp;"I03"&amp;"."&amp;$C$5</f>
        <v>.TOPUP.I03.Ja21</v>
      </c>
      <c r="G238" s="310">
        <f t="shared" ca="1" si="6"/>
        <v>44361</v>
      </c>
      <c r="H238" s="311">
        <f>IF('HN TOP UP AUTUMN UPDATE NOV'!T226&gt;0,0,-'HN TOP UP AUTUMN UPDATE NOV'!T226)</f>
        <v>0</v>
      </c>
      <c r="I238" s="205">
        <f t="shared" ca="1" si="7"/>
        <v>44361</v>
      </c>
      <c r="J238" s="126">
        <v>3</v>
      </c>
      <c r="K238" s="126" t="b">
        <v>1</v>
      </c>
      <c r="L238" s="126" t="s">
        <v>4009</v>
      </c>
      <c r="M238" s="126" t="b">
        <v>1</v>
      </c>
      <c r="N238" s="126" t="s">
        <v>3687</v>
      </c>
      <c r="O238" s="309" t="str">
        <f>LEFT('HN TOP UP AUTUMN UPDATE NOV'!D226,16)&amp;"."&amp;'HN TopUpPay'!E238</f>
        <v>.</v>
      </c>
      <c r="P238" s="312">
        <f>'HN TOP UP AUTUMN UPDATE NOV'!BC226</f>
        <v>0</v>
      </c>
      <c r="Q238" s="126" t="b">
        <v>1</v>
      </c>
      <c r="R238" s="126" t="b">
        <v>1</v>
      </c>
      <c r="S238" s="126" t="b">
        <v>1</v>
      </c>
    </row>
    <row r="239" spans="1:19" hidden="1" x14ac:dyDescent="0.25">
      <c r="A239" s="126" t="s">
        <v>4008</v>
      </c>
      <c r="B239" s="200">
        <v>1</v>
      </c>
      <c r="C239" s="126">
        <v>2</v>
      </c>
      <c r="D239" s="308">
        <f>'HN TOP UP AUTUMN UPDATE NOV'!C227</f>
        <v>0</v>
      </c>
      <c r="E239" s="126" t="b">
        <v>1</v>
      </c>
      <c r="F239" s="309" t="str">
        <f>RIGHT('HN TOP UP AUTUMN UPDATE NOV'!E227,4)&amp;"."&amp;"TOPUP"&amp;'HN TOP UP AUTUMN UPDATE NOV'!BD227&amp;"."&amp;"I03"&amp;"."&amp;$C$5</f>
        <v>.TOPUP.I03.Ja21</v>
      </c>
      <c r="G239" s="310">
        <f t="shared" ca="1" si="6"/>
        <v>44361</v>
      </c>
      <c r="H239" s="311">
        <f>IF('HN TOP UP AUTUMN UPDATE NOV'!T227&gt;0,0,-'HN TOP UP AUTUMN UPDATE NOV'!T227)</f>
        <v>0</v>
      </c>
      <c r="I239" s="205">
        <f t="shared" ca="1" si="7"/>
        <v>44361</v>
      </c>
      <c r="J239" s="126">
        <v>3</v>
      </c>
      <c r="K239" s="126" t="b">
        <v>1</v>
      </c>
      <c r="L239" s="126" t="s">
        <v>4009</v>
      </c>
      <c r="M239" s="126" t="b">
        <v>1</v>
      </c>
      <c r="N239" s="126" t="s">
        <v>3687</v>
      </c>
      <c r="O239" s="309" t="str">
        <f>LEFT('HN TOP UP AUTUMN UPDATE NOV'!D227,16)&amp;"."&amp;'HN TopUpPay'!E239</f>
        <v>.</v>
      </c>
      <c r="P239" s="312">
        <f>'HN TOP UP AUTUMN UPDATE NOV'!BC227</f>
        <v>0</v>
      </c>
      <c r="Q239" s="126" t="b">
        <v>1</v>
      </c>
      <c r="R239" s="126" t="b">
        <v>1</v>
      </c>
      <c r="S239" s="126" t="b">
        <v>1</v>
      </c>
    </row>
    <row r="240" spans="1:19" hidden="1" x14ac:dyDescent="0.25">
      <c r="A240" s="126" t="s">
        <v>4008</v>
      </c>
      <c r="B240" s="200">
        <v>1</v>
      </c>
      <c r="C240" s="126">
        <v>2</v>
      </c>
      <c r="D240" s="308">
        <f>'HN TOP UP AUTUMN UPDATE NOV'!C228</f>
        <v>0</v>
      </c>
      <c r="E240" s="126" t="b">
        <v>1</v>
      </c>
      <c r="F240" s="309" t="str">
        <f>RIGHT('HN TOP UP AUTUMN UPDATE NOV'!E228,4)&amp;"."&amp;"TOPUP"&amp;'HN TOP UP AUTUMN UPDATE NOV'!BD228&amp;"."&amp;"I03"&amp;"."&amp;$C$5</f>
        <v>.TOPUP.I03.Ja21</v>
      </c>
      <c r="G240" s="310">
        <f t="shared" ca="1" si="6"/>
        <v>44361</v>
      </c>
      <c r="H240" s="311">
        <f>IF('HN TOP UP AUTUMN UPDATE NOV'!T228&gt;0,0,-'HN TOP UP AUTUMN UPDATE NOV'!T228)</f>
        <v>0</v>
      </c>
      <c r="I240" s="205">
        <f t="shared" ca="1" si="7"/>
        <v>44361</v>
      </c>
      <c r="J240" s="126">
        <v>3</v>
      </c>
      <c r="K240" s="126" t="b">
        <v>1</v>
      </c>
      <c r="L240" s="126" t="s">
        <v>4009</v>
      </c>
      <c r="M240" s="126" t="b">
        <v>1</v>
      </c>
      <c r="N240" s="126" t="s">
        <v>3687</v>
      </c>
      <c r="O240" s="309" t="str">
        <f>LEFT('HN TOP UP AUTUMN UPDATE NOV'!D228,16)&amp;"."&amp;'HN TopUpPay'!E240</f>
        <v>.</v>
      </c>
      <c r="P240" s="312">
        <f>'HN TOP UP AUTUMN UPDATE NOV'!BC228</f>
        <v>0</v>
      </c>
      <c r="Q240" s="126" t="b">
        <v>1</v>
      </c>
      <c r="R240" s="126" t="b">
        <v>1</v>
      </c>
      <c r="S240" s="126" t="b">
        <v>1</v>
      </c>
    </row>
    <row r="241" spans="1:19" hidden="1" x14ac:dyDescent="0.25">
      <c r="A241" s="126" t="s">
        <v>4008</v>
      </c>
      <c r="B241" s="200">
        <v>1</v>
      </c>
      <c r="C241" s="126">
        <v>2</v>
      </c>
      <c r="D241" s="308">
        <f>'HN TOP UP AUTUMN UPDATE NOV'!C229</f>
        <v>0</v>
      </c>
      <c r="E241" s="126" t="b">
        <v>1</v>
      </c>
      <c r="F241" s="309" t="str">
        <f>RIGHT('HN TOP UP AUTUMN UPDATE NOV'!E229,4)&amp;"."&amp;"TOPUP"&amp;'HN TOP UP AUTUMN UPDATE NOV'!BD229&amp;"."&amp;"I03"&amp;"."&amp;$C$5</f>
        <v>.TOPUP.I03.Ja21</v>
      </c>
      <c r="G241" s="310">
        <f t="shared" ca="1" si="6"/>
        <v>44361</v>
      </c>
      <c r="H241" s="311">
        <f>IF('HN TOP UP AUTUMN UPDATE NOV'!T229&gt;0,0,-'HN TOP UP AUTUMN UPDATE NOV'!T229)</f>
        <v>0</v>
      </c>
      <c r="I241" s="205">
        <f t="shared" ca="1" si="7"/>
        <v>44361</v>
      </c>
      <c r="J241" s="126">
        <v>3</v>
      </c>
      <c r="K241" s="126" t="b">
        <v>1</v>
      </c>
      <c r="L241" s="126" t="s">
        <v>4009</v>
      </c>
      <c r="M241" s="126" t="b">
        <v>1</v>
      </c>
      <c r="N241" s="126" t="s">
        <v>3687</v>
      </c>
      <c r="O241" s="309" t="str">
        <f>LEFT('HN TOP UP AUTUMN UPDATE NOV'!D229,16)&amp;"."&amp;'HN TopUpPay'!E241</f>
        <v>.</v>
      </c>
      <c r="P241" s="312">
        <f>'HN TOP UP AUTUMN UPDATE NOV'!BC229</f>
        <v>0</v>
      </c>
      <c r="Q241" s="126" t="b">
        <v>1</v>
      </c>
      <c r="R241" s="126" t="b">
        <v>1</v>
      </c>
      <c r="S241" s="126" t="b">
        <v>1</v>
      </c>
    </row>
    <row r="242" spans="1:19" hidden="1" x14ac:dyDescent="0.25">
      <c r="A242" s="126" t="s">
        <v>4008</v>
      </c>
      <c r="B242" s="200">
        <v>1</v>
      </c>
      <c r="C242" s="126">
        <v>2</v>
      </c>
      <c r="D242" s="308">
        <f>'HN TOP UP AUTUMN UPDATE NOV'!C230</f>
        <v>0</v>
      </c>
      <c r="E242" s="126" t="b">
        <v>1</v>
      </c>
      <c r="F242" s="309" t="str">
        <f>RIGHT('HN TOP UP AUTUMN UPDATE NOV'!E230,4)&amp;"."&amp;"TOPUP"&amp;'HN TOP UP AUTUMN UPDATE NOV'!BD230&amp;"."&amp;"I03"&amp;"."&amp;$C$5</f>
        <v>.TOPUP.I03.Ja21</v>
      </c>
      <c r="G242" s="310">
        <f t="shared" ca="1" si="6"/>
        <v>44361</v>
      </c>
      <c r="H242" s="311">
        <f>IF('HN TOP UP AUTUMN UPDATE NOV'!T230&gt;0,0,-'HN TOP UP AUTUMN UPDATE NOV'!T230)</f>
        <v>0</v>
      </c>
      <c r="I242" s="205">
        <f t="shared" ca="1" si="7"/>
        <v>44361</v>
      </c>
      <c r="J242" s="126">
        <v>3</v>
      </c>
      <c r="K242" s="126" t="b">
        <v>1</v>
      </c>
      <c r="L242" s="126" t="s">
        <v>4009</v>
      </c>
      <c r="M242" s="126" t="b">
        <v>1</v>
      </c>
      <c r="N242" s="126" t="s">
        <v>3687</v>
      </c>
      <c r="O242" s="309" t="str">
        <f>LEFT('HN TOP UP AUTUMN UPDATE NOV'!D230,16)&amp;"."&amp;'HN TopUpPay'!E242</f>
        <v>.</v>
      </c>
      <c r="P242" s="312">
        <f>'HN TOP UP AUTUMN UPDATE NOV'!BC230</f>
        <v>0</v>
      </c>
      <c r="Q242" s="126" t="b">
        <v>1</v>
      </c>
      <c r="R242" s="126" t="b">
        <v>1</v>
      </c>
      <c r="S242" s="126" t="b">
        <v>1</v>
      </c>
    </row>
    <row r="243" spans="1:19" hidden="1" x14ac:dyDescent="0.25">
      <c r="A243" s="126" t="s">
        <v>4008</v>
      </c>
      <c r="B243" s="200">
        <v>1</v>
      </c>
      <c r="C243" s="126">
        <v>2</v>
      </c>
      <c r="D243" s="308">
        <f>'HN TOP UP AUTUMN UPDATE NOV'!C231</f>
        <v>0</v>
      </c>
      <c r="E243" s="126" t="b">
        <v>1</v>
      </c>
      <c r="F243" s="309" t="str">
        <f>RIGHT('HN TOP UP AUTUMN UPDATE NOV'!E231,4)&amp;"."&amp;"TOPUP"&amp;'HN TOP UP AUTUMN UPDATE NOV'!BD231&amp;"."&amp;"I03"&amp;"."&amp;$C$5</f>
        <v>.TOPUP.I03.Ja21</v>
      </c>
      <c r="G243" s="310">
        <f t="shared" ca="1" si="6"/>
        <v>44361</v>
      </c>
      <c r="H243" s="311">
        <f>IF('HN TOP UP AUTUMN UPDATE NOV'!T231&gt;0,0,-'HN TOP UP AUTUMN UPDATE NOV'!T231)</f>
        <v>0</v>
      </c>
      <c r="I243" s="205">
        <f t="shared" ca="1" si="7"/>
        <v>44361</v>
      </c>
      <c r="J243" s="126">
        <v>3</v>
      </c>
      <c r="K243" s="126" t="b">
        <v>1</v>
      </c>
      <c r="L243" s="126" t="s">
        <v>4009</v>
      </c>
      <c r="M243" s="126" t="b">
        <v>1</v>
      </c>
      <c r="N243" s="126" t="s">
        <v>3687</v>
      </c>
      <c r="O243" s="309" t="str">
        <f>LEFT('HN TOP UP AUTUMN UPDATE NOV'!D231,16)&amp;"."&amp;'HN TopUpPay'!E243</f>
        <v>.</v>
      </c>
      <c r="P243" s="312">
        <f>'HN TOP UP AUTUMN UPDATE NOV'!BC231</f>
        <v>0</v>
      </c>
      <c r="Q243" s="126" t="b">
        <v>1</v>
      </c>
      <c r="R243" s="126" t="b">
        <v>1</v>
      </c>
      <c r="S243" s="126" t="b">
        <v>1</v>
      </c>
    </row>
    <row r="244" spans="1:19" hidden="1" x14ac:dyDescent="0.25">
      <c r="A244" s="126" t="s">
        <v>4008</v>
      </c>
      <c r="B244" s="200">
        <v>1</v>
      </c>
      <c r="C244" s="126">
        <v>2</v>
      </c>
      <c r="D244" s="308">
        <f>'HN TOP UP AUTUMN UPDATE NOV'!C232</f>
        <v>0</v>
      </c>
      <c r="E244" s="126" t="b">
        <v>1</v>
      </c>
      <c r="F244" s="309" t="str">
        <f>RIGHT('HN TOP UP AUTUMN UPDATE NOV'!E232,4)&amp;"."&amp;"TOPUP"&amp;'HN TOP UP AUTUMN UPDATE NOV'!BD232&amp;"."&amp;"I03"&amp;"."&amp;$C$5</f>
        <v>.TOPUP.I03.Ja21</v>
      </c>
      <c r="G244" s="310">
        <f t="shared" ca="1" si="6"/>
        <v>44361</v>
      </c>
      <c r="H244" s="311">
        <f>IF('HN TOP UP AUTUMN UPDATE NOV'!T232&gt;0,0,-'HN TOP UP AUTUMN UPDATE NOV'!T232)</f>
        <v>0</v>
      </c>
      <c r="I244" s="205">
        <f t="shared" ca="1" si="7"/>
        <v>44361</v>
      </c>
      <c r="J244" s="126">
        <v>3</v>
      </c>
      <c r="K244" s="126" t="b">
        <v>1</v>
      </c>
      <c r="L244" s="126" t="s">
        <v>4009</v>
      </c>
      <c r="M244" s="126" t="b">
        <v>1</v>
      </c>
      <c r="N244" s="126" t="s">
        <v>3687</v>
      </c>
      <c r="O244" s="309" t="str">
        <f>LEFT('HN TOP UP AUTUMN UPDATE NOV'!D232,16)&amp;"."&amp;'HN TopUpPay'!E244</f>
        <v>.</v>
      </c>
      <c r="P244" s="312">
        <f>'HN TOP UP AUTUMN UPDATE NOV'!BC232</f>
        <v>0</v>
      </c>
      <c r="Q244" s="126" t="b">
        <v>1</v>
      </c>
      <c r="R244" s="126" t="b">
        <v>1</v>
      </c>
      <c r="S244" s="126" t="b">
        <v>1</v>
      </c>
    </row>
    <row r="245" spans="1:19" hidden="1" x14ac:dyDescent="0.25">
      <c r="A245" s="126" t="s">
        <v>4008</v>
      </c>
      <c r="B245" s="200">
        <v>1</v>
      </c>
      <c r="C245" s="126">
        <v>2</v>
      </c>
      <c r="D245" s="308">
        <f>'HN TOP UP AUTUMN UPDATE NOV'!C233</f>
        <v>0</v>
      </c>
      <c r="E245" s="126" t="b">
        <v>1</v>
      </c>
      <c r="F245" s="309" t="str">
        <f>RIGHT('HN TOP UP AUTUMN UPDATE NOV'!E233,4)&amp;"."&amp;"TOPUP"&amp;'HN TOP UP AUTUMN UPDATE NOV'!BD233&amp;"."&amp;"I03"&amp;"."&amp;$C$5</f>
        <v>.TOPUP.I03.Ja21</v>
      </c>
      <c r="G245" s="310">
        <f t="shared" ca="1" si="6"/>
        <v>44361</v>
      </c>
      <c r="H245" s="311">
        <f>IF('HN TOP UP AUTUMN UPDATE NOV'!T233&gt;0,0,-'HN TOP UP AUTUMN UPDATE NOV'!T233)</f>
        <v>0</v>
      </c>
      <c r="I245" s="205">
        <f t="shared" ca="1" si="7"/>
        <v>44361</v>
      </c>
      <c r="J245" s="126">
        <v>3</v>
      </c>
      <c r="K245" s="126" t="b">
        <v>1</v>
      </c>
      <c r="L245" s="126" t="s">
        <v>4009</v>
      </c>
      <c r="M245" s="126" t="b">
        <v>1</v>
      </c>
      <c r="N245" s="126" t="s">
        <v>3687</v>
      </c>
      <c r="O245" s="309" t="str">
        <f>LEFT('HN TOP UP AUTUMN UPDATE NOV'!D233,16)&amp;"."&amp;'HN TopUpPay'!E245</f>
        <v>.</v>
      </c>
      <c r="P245" s="312">
        <f>'HN TOP UP AUTUMN UPDATE NOV'!BC233</f>
        <v>0</v>
      </c>
      <c r="Q245" s="126" t="b">
        <v>1</v>
      </c>
      <c r="R245" s="126" t="b">
        <v>1</v>
      </c>
      <c r="S245" s="126" t="b">
        <v>1</v>
      </c>
    </row>
    <row r="246" spans="1:19" hidden="1" x14ac:dyDescent="0.25">
      <c r="A246" s="126" t="s">
        <v>4008</v>
      </c>
      <c r="B246" s="200">
        <v>1</v>
      </c>
      <c r="C246" s="126">
        <v>2</v>
      </c>
      <c r="D246" s="308">
        <f>'HN TOP UP AUTUMN UPDATE NOV'!C234</f>
        <v>0</v>
      </c>
      <c r="E246" s="126" t="b">
        <v>1</v>
      </c>
      <c r="F246" s="309" t="str">
        <f>RIGHT('HN TOP UP AUTUMN UPDATE NOV'!E234,4)&amp;"."&amp;"TOPUP"&amp;'HN TOP UP AUTUMN UPDATE NOV'!BD234&amp;"."&amp;"I03"&amp;"."&amp;$C$5</f>
        <v>.TOPUP.I03.Ja21</v>
      </c>
      <c r="G246" s="310">
        <f t="shared" ca="1" si="6"/>
        <v>44361</v>
      </c>
      <c r="H246" s="311">
        <f>IF('HN TOP UP AUTUMN UPDATE NOV'!T234&gt;0,0,-'HN TOP UP AUTUMN UPDATE NOV'!T234)</f>
        <v>0</v>
      </c>
      <c r="I246" s="205">
        <f t="shared" ca="1" si="7"/>
        <v>44361</v>
      </c>
      <c r="J246" s="126">
        <v>3</v>
      </c>
      <c r="K246" s="126" t="b">
        <v>1</v>
      </c>
      <c r="L246" s="126" t="s">
        <v>4009</v>
      </c>
      <c r="M246" s="126" t="b">
        <v>1</v>
      </c>
      <c r="N246" s="126" t="s">
        <v>3687</v>
      </c>
      <c r="O246" s="309" t="str">
        <f>LEFT('HN TOP UP AUTUMN UPDATE NOV'!D234,16)&amp;"."&amp;'HN TopUpPay'!E246</f>
        <v>.</v>
      </c>
      <c r="P246" s="312">
        <f>'HN TOP UP AUTUMN UPDATE NOV'!BC234</f>
        <v>0</v>
      </c>
      <c r="Q246" s="126" t="b">
        <v>1</v>
      </c>
      <c r="R246" s="126" t="b">
        <v>1</v>
      </c>
      <c r="S246" s="126" t="b">
        <v>1</v>
      </c>
    </row>
    <row r="247" spans="1:19" hidden="1" x14ac:dyDescent="0.25">
      <c r="A247" s="126" t="s">
        <v>4008</v>
      </c>
      <c r="B247" s="200">
        <v>1</v>
      </c>
      <c r="C247" s="126">
        <v>2</v>
      </c>
      <c r="D247" s="308">
        <f>'HN TOP UP AUTUMN UPDATE NOV'!C235</f>
        <v>0</v>
      </c>
      <c r="E247" s="126" t="b">
        <v>1</v>
      </c>
      <c r="F247" s="309" t="str">
        <f>RIGHT('HN TOP UP AUTUMN UPDATE NOV'!E235,4)&amp;"."&amp;"TOPUP"&amp;'HN TOP UP AUTUMN UPDATE NOV'!BD235&amp;"."&amp;"I03"&amp;"."&amp;$C$5</f>
        <v>.TOPUP.I03.Ja21</v>
      </c>
      <c r="G247" s="310">
        <f t="shared" ca="1" si="6"/>
        <v>44361</v>
      </c>
      <c r="H247" s="311">
        <f>IF('HN TOP UP AUTUMN UPDATE NOV'!T235&gt;0,0,-'HN TOP UP AUTUMN UPDATE NOV'!T235)</f>
        <v>0</v>
      </c>
      <c r="I247" s="205">
        <f t="shared" ca="1" si="7"/>
        <v>44361</v>
      </c>
      <c r="J247" s="126">
        <v>3</v>
      </c>
      <c r="K247" s="126" t="b">
        <v>1</v>
      </c>
      <c r="L247" s="126" t="s">
        <v>4009</v>
      </c>
      <c r="M247" s="126" t="b">
        <v>1</v>
      </c>
      <c r="N247" s="126" t="s">
        <v>3687</v>
      </c>
      <c r="O247" s="309" t="str">
        <f>LEFT('HN TOP UP AUTUMN UPDATE NOV'!D235,16)&amp;"."&amp;'HN TopUpPay'!E247</f>
        <v>.</v>
      </c>
      <c r="P247" s="312">
        <f>'HN TOP UP AUTUMN UPDATE NOV'!BC235</f>
        <v>0</v>
      </c>
      <c r="Q247" s="126" t="b">
        <v>1</v>
      </c>
      <c r="R247" s="126" t="b">
        <v>1</v>
      </c>
      <c r="S247" s="126" t="b">
        <v>1</v>
      </c>
    </row>
    <row r="248" spans="1:19" hidden="1" x14ac:dyDescent="0.25">
      <c r="A248" s="126" t="s">
        <v>4008</v>
      </c>
      <c r="B248" s="200">
        <v>1</v>
      </c>
      <c r="C248" s="126">
        <v>2</v>
      </c>
      <c r="D248" s="308">
        <f>'HN TOP UP AUTUMN UPDATE NOV'!C236</f>
        <v>0</v>
      </c>
      <c r="E248" s="126" t="b">
        <v>1</v>
      </c>
      <c r="F248" s="309" t="str">
        <f>RIGHT('HN TOP UP AUTUMN UPDATE NOV'!E236,4)&amp;"."&amp;"TOPUP"&amp;'HN TOP UP AUTUMN UPDATE NOV'!BD236&amp;"."&amp;"I03"&amp;"."&amp;$C$5</f>
        <v>.TOPUP.I03.Ja21</v>
      </c>
      <c r="G248" s="310">
        <f t="shared" ca="1" si="6"/>
        <v>44361</v>
      </c>
      <c r="H248" s="311">
        <f>IF('HN TOP UP AUTUMN UPDATE NOV'!T236&gt;0,0,-'HN TOP UP AUTUMN UPDATE NOV'!T236)</f>
        <v>0</v>
      </c>
      <c r="I248" s="205">
        <f t="shared" ca="1" si="7"/>
        <v>44361</v>
      </c>
      <c r="J248" s="126">
        <v>3</v>
      </c>
      <c r="K248" s="126" t="b">
        <v>1</v>
      </c>
      <c r="L248" s="126" t="s">
        <v>4009</v>
      </c>
      <c r="M248" s="126" t="b">
        <v>1</v>
      </c>
      <c r="N248" s="126" t="s">
        <v>3687</v>
      </c>
      <c r="O248" s="309" t="str">
        <f>LEFT('HN TOP UP AUTUMN UPDATE NOV'!D236,16)&amp;"."&amp;'HN TopUpPay'!E248</f>
        <v>.</v>
      </c>
      <c r="P248" s="312">
        <f>'HN TOP UP AUTUMN UPDATE NOV'!BC236</f>
        <v>0</v>
      </c>
      <c r="Q248" s="126" t="b">
        <v>1</v>
      </c>
      <c r="R248" s="126" t="b">
        <v>1</v>
      </c>
      <c r="S248" s="126" t="b">
        <v>1</v>
      </c>
    </row>
    <row r="249" spans="1:19" hidden="1" x14ac:dyDescent="0.25">
      <c r="A249" s="126" t="s">
        <v>4008</v>
      </c>
      <c r="B249" s="200">
        <v>1</v>
      </c>
      <c r="C249" s="126">
        <v>2</v>
      </c>
      <c r="D249" s="308">
        <f>'HN TOP UP AUTUMN UPDATE NOV'!C237</f>
        <v>0</v>
      </c>
      <c r="E249" s="126" t="b">
        <v>1</v>
      </c>
      <c r="F249" s="309" t="str">
        <f>RIGHT('HN TOP UP AUTUMN UPDATE NOV'!E237,4)&amp;"."&amp;"TOPUP"&amp;'HN TOP UP AUTUMN UPDATE NOV'!BD237&amp;"."&amp;"I03"&amp;"."&amp;$C$5</f>
        <v>.TOPUP.I03.Ja21</v>
      </c>
      <c r="G249" s="310">
        <f t="shared" ca="1" si="6"/>
        <v>44361</v>
      </c>
      <c r="H249" s="311">
        <f>IF('HN TOP UP AUTUMN UPDATE NOV'!T237&gt;0,0,-'HN TOP UP AUTUMN UPDATE NOV'!T237)</f>
        <v>0</v>
      </c>
      <c r="I249" s="205">
        <f t="shared" ca="1" si="7"/>
        <v>44361</v>
      </c>
      <c r="J249" s="126">
        <v>3</v>
      </c>
      <c r="K249" s="126" t="b">
        <v>1</v>
      </c>
      <c r="L249" s="126" t="s">
        <v>4009</v>
      </c>
      <c r="M249" s="126" t="b">
        <v>1</v>
      </c>
      <c r="N249" s="126" t="s">
        <v>3687</v>
      </c>
      <c r="O249" s="309" t="str">
        <f>LEFT('HN TOP UP AUTUMN UPDATE NOV'!D237,16)&amp;"."&amp;'HN TopUpPay'!E249</f>
        <v>.</v>
      </c>
      <c r="P249" s="312">
        <f>'HN TOP UP AUTUMN UPDATE NOV'!BC237</f>
        <v>0</v>
      </c>
      <c r="Q249" s="126" t="b">
        <v>1</v>
      </c>
      <c r="R249" s="126" t="b">
        <v>1</v>
      </c>
      <c r="S249" s="126" t="b">
        <v>1</v>
      </c>
    </row>
    <row r="250" spans="1:19" hidden="1" x14ac:dyDescent="0.25">
      <c r="A250" s="126" t="s">
        <v>4008</v>
      </c>
      <c r="B250" s="200">
        <v>1</v>
      </c>
      <c r="C250" s="126">
        <v>2</v>
      </c>
      <c r="D250" s="308">
        <f>'HN TOP UP AUTUMN UPDATE NOV'!C238</f>
        <v>0</v>
      </c>
      <c r="E250" s="126" t="b">
        <v>1</v>
      </c>
      <c r="F250" s="309" t="str">
        <f>RIGHT('HN TOP UP AUTUMN UPDATE NOV'!E238,4)&amp;"."&amp;"TOPUP"&amp;'HN TOP UP AUTUMN UPDATE NOV'!BD238&amp;"."&amp;"I03"&amp;"."&amp;$C$5</f>
        <v>.TOPUP.I03.Ja21</v>
      </c>
      <c r="G250" s="310">
        <f t="shared" ca="1" si="6"/>
        <v>44361</v>
      </c>
      <c r="H250" s="311">
        <f>IF('HN TOP UP AUTUMN UPDATE NOV'!T238&gt;0,0,-'HN TOP UP AUTUMN UPDATE NOV'!T238)</f>
        <v>0</v>
      </c>
      <c r="I250" s="205">
        <f t="shared" ca="1" si="7"/>
        <v>44361</v>
      </c>
      <c r="J250" s="126">
        <v>3</v>
      </c>
      <c r="K250" s="126" t="b">
        <v>1</v>
      </c>
      <c r="L250" s="126" t="s">
        <v>4009</v>
      </c>
      <c r="M250" s="126" t="b">
        <v>1</v>
      </c>
      <c r="N250" s="126" t="s">
        <v>3687</v>
      </c>
      <c r="O250" s="309" t="str">
        <f>LEFT('HN TOP UP AUTUMN UPDATE NOV'!D238,16)&amp;"."&amp;'HN TopUpPay'!E250</f>
        <v>.</v>
      </c>
      <c r="P250" s="312">
        <f>'HN TOP UP AUTUMN UPDATE NOV'!BC238</f>
        <v>0</v>
      </c>
      <c r="Q250" s="126" t="b">
        <v>1</v>
      </c>
      <c r="R250" s="126" t="b">
        <v>1</v>
      </c>
      <c r="S250" s="126" t="b">
        <v>1</v>
      </c>
    </row>
    <row r="251" spans="1:19" hidden="1" x14ac:dyDescent="0.25">
      <c r="A251" s="126" t="s">
        <v>4008</v>
      </c>
      <c r="B251" s="200">
        <v>1</v>
      </c>
      <c r="C251" s="126">
        <v>2</v>
      </c>
      <c r="D251" s="308">
        <f>'HN TOP UP AUTUMN UPDATE NOV'!C239</f>
        <v>0</v>
      </c>
      <c r="E251" s="126" t="b">
        <v>1</v>
      </c>
      <c r="F251" s="309" t="str">
        <f>RIGHT('HN TOP UP AUTUMN UPDATE NOV'!E239,4)&amp;"."&amp;"TOPUP"&amp;'HN TOP UP AUTUMN UPDATE NOV'!BD239&amp;"."&amp;"I03"&amp;"."&amp;$C$5</f>
        <v>.TOPUP.I03.Ja21</v>
      </c>
      <c r="G251" s="310">
        <f t="shared" ca="1" si="6"/>
        <v>44361</v>
      </c>
      <c r="H251" s="311">
        <f>IF('HN TOP UP AUTUMN UPDATE NOV'!T239&gt;0,0,-'HN TOP UP AUTUMN UPDATE NOV'!T239)</f>
        <v>0</v>
      </c>
      <c r="I251" s="205">
        <f t="shared" ca="1" si="7"/>
        <v>44361</v>
      </c>
      <c r="J251" s="126">
        <v>3</v>
      </c>
      <c r="K251" s="126" t="b">
        <v>1</v>
      </c>
      <c r="L251" s="126" t="s">
        <v>4009</v>
      </c>
      <c r="M251" s="126" t="b">
        <v>1</v>
      </c>
      <c r="N251" s="126" t="s">
        <v>3687</v>
      </c>
      <c r="O251" s="309" t="str">
        <f>LEFT('HN TOP UP AUTUMN UPDATE NOV'!D239,16)&amp;"."&amp;'HN TopUpPay'!E251</f>
        <v>.</v>
      </c>
      <c r="P251" s="312">
        <f>'HN TOP UP AUTUMN UPDATE NOV'!BC239</f>
        <v>0</v>
      </c>
      <c r="Q251" s="126" t="b">
        <v>1</v>
      </c>
      <c r="R251" s="126" t="b">
        <v>1</v>
      </c>
      <c r="S251" s="126" t="b">
        <v>1</v>
      </c>
    </row>
    <row r="252" spans="1:19" hidden="1" x14ac:dyDescent="0.25">
      <c r="A252" s="126" t="s">
        <v>4008</v>
      </c>
      <c r="B252" s="200">
        <v>1</v>
      </c>
      <c r="C252" s="126">
        <v>2</v>
      </c>
      <c r="D252" s="308">
        <f>'HN TOP UP AUTUMN UPDATE NOV'!C240</f>
        <v>0</v>
      </c>
      <c r="E252" s="126" t="b">
        <v>1</v>
      </c>
      <c r="F252" s="309" t="str">
        <f>RIGHT('HN TOP UP AUTUMN UPDATE NOV'!E240,4)&amp;"."&amp;"TOPUP"&amp;'HN TOP UP AUTUMN UPDATE NOV'!BD240&amp;"."&amp;"I03"&amp;"."&amp;$C$5</f>
        <v>.TOPUP.I03.Ja21</v>
      </c>
      <c r="G252" s="310">
        <f t="shared" ca="1" si="6"/>
        <v>44361</v>
      </c>
      <c r="H252" s="311">
        <f>IF('HN TOP UP AUTUMN UPDATE NOV'!T240&gt;0,0,-'HN TOP UP AUTUMN UPDATE NOV'!T240)</f>
        <v>0</v>
      </c>
      <c r="I252" s="205">
        <f t="shared" ca="1" si="7"/>
        <v>44361</v>
      </c>
      <c r="J252" s="126">
        <v>3</v>
      </c>
      <c r="K252" s="126" t="b">
        <v>1</v>
      </c>
      <c r="L252" s="126" t="s">
        <v>4009</v>
      </c>
      <c r="M252" s="126" t="b">
        <v>1</v>
      </c>
      <c r="N252" s="126" t="s">
        <v>3687</v>
      </c>
      <c r="O252" s="309" t="str">
        <f>LEFT('HN TOP UP AUTUMN UPDATE NOV'!D240,16)&amp;"."&amp;'HN TopUpPay'!E252</f>
        <v>.</v>
      </c>
      <c r="P252" s="312">
        <f>'HN TOP UP AUTUMN UPDATE NOV'!BC240</f>
        <v>0</v>
      </c>
      <c r="Q252" s="126" t="b">
        <v>1</v>
      </c>
      <c r="R252" s="126" t="b">
        <v>1</v>
      </c>
      <c r="S252" s="126" t="b">
        <v>1</v>
      </c>
    </row>
    <row r="253" spans="1:19" hidden="1" x14ac:dyDescent="0.25">
      <c r="A253" s="126" t="s">
        <v>4008</v>
      </c>
      <c r="B253" s="200">
        <v>1</v>
      </c>
      <c r="C253" s="126">
        <v>2</v>
      </c>
      <c r="D253" s="308">
        <f>'HN TOP UP AUTUMN UPDATE NOV'!C241</f>
        <v>0</v>
      </c>
      <c r="E253" s="126" t="b">
        <v>1</v>
      </c>
      <c r="F253" s="309" t="str">
        <f>RIGHT('HN TOP UP AUTUMN UPDATE NOV'!E241,4)&amp;"."&amp;"TOPUP"&amp;'HN TOP UP AUTUMN UPDATE NOV'!BD241&amp;"."&amp;"I03"&amp;"."&amp;$C$5</f>
        <v>.TOPUP.I03.Ja21</v>
      </c>
      <c r="G253" s="310">
        <f t="shared" ca="1" si="6"/>
        <v>44361</v>
      </c>
      <c r="H253" s="311">
        <f>IF('HN TOP UP AUTUMN UPDATE NOV'!T241&gt;0,0,-'HN TOP UP AUTUMN UPDATE NOV'!T241)</f>
        <v>0</v>
      </c>
      <c r="I253" s="205">
        <f t="shared" ca="1" si="7"/>
        <v>44361</v>
      </c>
      <c r="J253" s="126">
        <v>3</v>
      </c>
      <c r="K253" s="126" t="b">
        <v>1</v>
      </c>
      <c r="L253" s="126" t="s">
        <v>4009</v>
      </c>
      <c r="M253" s="126" t="b">
        <v>1</v>
      </c>
      <c r="N253" s="126" t="s">
        <v>3687</v>
      </c>
      <c r="O253" s="309" t="str">
        <f>LEFT('HN TOP UP AUTUMN UPDATE NOV'!D241,16)&amp;"."&amp;'HN TopUpPay'!E253</f>
        <v>.</v>
      </c>
      <c r="P253" s="312">
        <f>'HN TOP UP AUTUMN UPDATE NOV'!BC241</f>
        <v>0</v>
      </c>
      <c r="Q253" s="126" t="b">
        <v>1</v>
      </c>
      <c r="R253" s="126" t="b">
        <v>1</v>
      </c>
      <c r="S253" s="126" t="b">
        <v>1</v>
      </c>
    </row>
    <row r="254" spans="1:19" hidden="1" x14ac:dyDescent="0.25">
      <c r="A254" s="126" t="s">
        <v>4008</v>
      </c>
      <c r="B254" s="200">
        <v>1</v>
      </c>
      <c r="C254" s="126">
        <v>2</v>
      </c>
      <c r="D254" s="308">
        <f>'HN TOP UP AUTUMN UPDATE NOV'!C242</f>
        <v>0</v>
      </c>
      <c r="E254" s="126" t="b">
        <v>1</v>
      </c>
      <c r="F254" s="309" t="str">
        <f>RIGHT('HN TOP UP AUTUMN UPDATE NOV'!E242,4)&amp;"."&amp;"TOPUP"&amp;'HN TOP UP AUTUMN UPDATE NOV'!BD242&amp;"."&amp;"I03"&amp;"."&amp;$C$5</f>
        <v>.TOPUP.I03.Ja21</v>
      </c>
      <c r="G254" s="310">
        <f t="shared" ca="1" si="6"/>
        <v>44361</v>
      </c>
      <c r="H254" s="311">
        <f>IF('HN TOP UP AUTUMN UPDATE NOV'!T242&gt;0,0,-'HN TOP UP AUTUMN UPDATE NOV'!T242)</f>
        <v>0</v>
      </c>
      <c r="I254" s="205">
        <f t="shared" ca="1" si="7"/>
        <v>44361</v>
      </c>
      <c r="J254" s="126">
        <v>3</v>
      </c>
      <c r="K254" s="126" t="b">
        <v>1</v>
      </c>
      <c r="L254" s="126" t="s">
        <v>4009</v>
      </c>
      <c r="M254" s="126" t="b">
        <v>1</v>
      </c>
      <c r="N254" s="126" t="s">
        <v>3687</v>
      </c>
      <c r="O254" s="309" t="str">
        <f>LEFT('HN TOP UP AUTUMN UPDATE NOV'!D242,16)&amp;"."&amp;'HN TopUpPay'!E254</f>
        <v>.</v>
      </c>
      <c r="P254" s="312">
        <f>'HN TOP UP AUTUMN UPDATE NOV'!BC242</f>
        <v>0</v>
      </c>
      <c r="Q254" s="126" t="b">
        <v>1</v>
      </c>
      <c r="R254" s="126" t="b">
        <v>1</v>
      </c>
      <c r="S254" s="126" t="b">
        <v>1</v>
      </c>
    </row>
    <row r="255" spans="1:19" hidden="1" x14ac:dyDescent="0.25">
      <c r="A255" s="126" t="s">
        <v>4008</v>
      </c>
      <c r="B255" s="200">
        <v>1</v>
      </c>
      <c r="C255" s="126">
        <v>2</v>
      </c>
      <c r="D255" s="308">
        <f>'HN TOP UP AUTUMN UPDATE NOV'!C243</f>
        <v>0</v>
      </c>
      <c r="E255" s="126" t="b">
        <v>1</v>
      </c>
      <c r="F255" s="309" t="str">
        <f>RIGHT('HN TOP UP AUTUMN UPDATE NOV'!E243,4)&amp;"."&amp;"TOPUP"&amp;'HN TOP UP AUTUMN UPDATE NOV'!BD243&amp;"."&amp;"I03"&amp;"."&amp;$C$5</f>
        <v>.TOPUP.I03.Ja21</v>
      </c>
      <c r="G255" s="310">
        <f t="shared" ca="1" si="6"/>
        <v>44361</v>
      </c>
      <c r="H255" s="311">
        <f>IF('HN TOP UP AUTUMN UPDATE NOV'!T243&gt;0,0,-'HN TOP UP AUTUMN UPDATE NOV'!T243)</f>
        <v>0</v>
      </c>
      <c r="I255" s="205">
        <f t="shared" ca="1" si="7"/>
        <v>44361</v>
      </c>
      <c r="J255" s="126">
        <v>3</v>
      </c>
      <c r="K255" s="126" t="b">
        <v>1</v>
      </c>
      <c r="L255" s="126" t="s">
        <v>4009</v>
      </c>
      <c r="M255" s="126" t="b">
        <v>1</v>
      </c>
      <c r="N255" s="126" t="s">
        <v>3687</v>
      </c>
      <c r="O255" s="309" t="str">
        <f>LEFT('HN TOP UP AUTUMN UPDATE NOV'!D243,16)&amp;"."&amp;'HN TopUpPay'!E255</f>
        <v>.</v>
      </c>
      <c r="P255" s="312">
        <f>'HN TOP UP AUTUMN UPDATE NOV'!BC243</f>
        <v>0</v>
      </c>
      <c r="Q255" s="126" t="b">
        <v>1</v>
      </c>
      <c r="R255" s="126" t="b">
        <v>1</v>
      </c>
      <c r="S255" s="126" t="b">
        <v>1</v>
      </c>
    </row>
    <row r="256" spans="1:19" hidden="1" x14ac:dyDescent="0.25">
      <c r="A256" s="126" t="s">
        <v>4008</v>
      </c>
      <c r="B256" s="200">
        <v>1</v>
      </c>
      <c r="C256" s="126">
        <v>2</v>
      </c>
      <c r="D256" s="308">
        <f>'HN TOP UP AUTUMN UPDATE NOV'!C244</f>
        <v>0</v>
      </c>
      <c r="E256" s="126" t="b">
        <v>1</v>
      </c>
      <c r="F256" s="309" t="str">
        <f>RIGHT('HN TOP UP AUTUMN UPDATE NOV'!E244,4)&amp;"."&amp;"TOPUP"&amp;'HN TOP UP AUTUMN UPDATE NOV'!BD244&amp;"."&amp;"I03"&amp;"."&amp;$C$5</f>
        <v>.TOPUP.I03.Ja21</v>
      </c>
      <c r="G256" s="310">
        <f t="shared" ca="1" si="6"/>
        <v>44361</v>
      </c>
      <c r="H256" s="311">
        <f>IF('HN TOP UP AUTUMN UPDATE NOV'!T244&gt;0,0,-'HN TOP UP AUTUMN UPDATE NOV'!T244)</f>
        <v>0</v>
      </c>
      <c r="I256" s="205">
        <f t="shared" ca="1" si="7"/>
        <v>44361</v>
      </c>
      <c r="J256" s="126">
        <v>3</v>
      </c>
      <c r="K256" s="126" t="b">
        <v>1</v>
      </c>
      <c r="L256" s="126" t="s">
        <v>4009</v>
      </c>
      <c r="M256" s="126" t="b">
        <v>1</v>
      </c>
      <c r="N256" s="126" t="s">
        <v>3687</v>
      </c>
      <c r="O256" s="309" t="str">
        <f>LEFT('HN TOP UP AUTUMN UPDATE NOV'!D244,16)&amp;"."&amp;'HN TopUpPay'!E256</f>
        <v>.</v>
      </c>
      <c r="P256" s="312">
        <f>'HN TOP UP AUTUMN UPDATE NOV'!BC244</f>
        <v>0</v>
      </c>
      <c r="Q256" s="126" t="b">
        <v>1</v>
      </c>
      <c r="R256" s="126" t="b">
        <v>1</v>
      </c>
      <c r="S256" s="126" t="b">
        <v>1</v>
      </c>
    </row>
    <row r="257" spans="1:19" hidden="1" x14ac:dyDescent="0.25">
      <c r="A257" s="126" t="s">
        <v>4008</v>
      </c>
      <c r="B257" s="200">
        <v>1</v>
      </c>
      <c r="C257" s="126">
        <v>2</v>
      </c>
      <c r="D257" s="308">
        <f>'HN TOP UP AUTUMN UPDATE NOV'!C245</f>
        <v>0</v>
      </c>
      <c r="E257" s="126" t="b">
        <v>1</v>
      </c>
      <c r="F257" s="309" t="str">
        <f>RIGHT('HN TOP UP AUTUMN UPDATE NOV'!E245,4)&amp;"."&amp;"TOPUP"&amp;'HN TOP UP AUTUMN UPDATE NOV'!BD245&amp;"."&amp;"I03"&amp;"."&amp;$C$5</f>
        <v>.TOPUP.I03.Ja21</v>
      </c>
      <c r="G257" s="310">
        <f t="shared" ca="1" si="6"/>
        <v>44361</v>
      </c>
      <c r="H257" s="311">
        <f>IF('HN TOP UP AUTUMN UPDATE NOV'!T245&gt;0,0,-'HN TOP UP AUTUMN UPDATE NOV'!T245)</f>
        <v>0</v>
      </c>
      <c r="I257" s="205">
        <f t="shared" ca="1" si="7"/>
        <v>44361</v>
      </c>
      <c r="J257" s="126">
        <v>3</v>
      </c>
      <c r="K257" s="126" t="b">
        <v>1</v>
      </c>
      <c r="L257" s="126" t="s">
        <v>4009</v>
      </c>
      <c r="M257" s="126" t="b">
        <v>1</v>
      </c>
      <c r="N257" s="126" t="s">
        <v>3687</v>
      </c>
      <c r="O257" s="309" t="str">
        <f>LEFT('HN TOP UP AUTUMN UPDATE NOV'!D245,16)&amp;"."&amp;'HN TopUpPay'!E257</f>
        <v>.</v>
      </c>
      <c r="P257" s="312">
        <f>'HN TOP UP AUTUMN UPDATE NOV'!BC245</f>
        <v>0</v>
      </c>
      <c r="Q257" s="126" t="b">
        <v>1</v>
      </c>
      <c r="R257" s="126" t="b">
        <v>1</v>
      </c>
      <c r="S257" s="126" t="b">
        <v>1</v>
      </c>
    </row>
    <row r="258" spans="1:19" hidden="1" x14ac:dyDescent="0.25">
      <c r="A258" s="126" t="s">
        <v>4008</v>
      </c>
      <c r="B258" s="200">
        <v>1</v>
      </c>
      <c r="C258" s="126">
        <v>2</v>
      </c>
      <c r="D258" s="308">
        <f>'HN TOP UP AUTUMN UPDATE NOV'!C246</f>
        <v>0</v>
      </c>
      <c r="E258" s="126" t="b">
        <v>1</v>
      </c>
      <c r="F258" s="309" t="str">
        <f>RIGHT('HN TOP UP AUTUMN UPDATE NOV'!E246,4)&amp;"."&amp;"TOPUP"&amp;'HN TOP UP AUTUMN UPDATE NOV'!BD246&amp;"."&amp;"I03"&amp;"."&amp;$C$5</f>
        <v>.TOPUP.I03.Ja21</v>
      </c>
      <c r="G258" s="310">
        <f t="shared" ca="1" si="6"/>
        <v>44361</v>
      </c>
      <c r="H258" s="311">
        <f>IF('HN TOP UP AUTUMN UPDATE NOV'!T246&gt;0,0,-'HN TOP UP AUTUMN UPDATE NOV'!T246)</f>
        <v>0</v>
      </c>
      <c r="I258" s="205">
        <f t="shared" ca="1" si="7"/>
        <v>44361</v>
      </c>
      <c r="J258" s="126">
        <v>3</v>
      </c>
      <c r="K258" s="126" t="b">
        <v>1</v>
      </c>
      <c r="L258" s="126" t="s">
        <v>4009</v>
      </c>
      <c r="M258" s="126" t="b">
        <v>1</v>
      </c>
      <c r="N258" s="126" t="s">
        <v>3687</v>
      </c>
      <c r="O258" s="309" t="str">
        <f>LEFT('HN TOP UP AUTUMN UPDATE NOV'!D246,16)&amp;"."&amp;'HN TopUpPay'!E258</f>
        <v>.</v>
      </c>
      <c r="P258" s="312">
        <f>'HN TOP UP AUTUMN UPDATE NOV'!BC246</f>
        <v>0</v>
      </c>
      <c r="Q258" s="126" t="b">
        <v>1</v>
      </c>
      <c r="R258" s="126" t="b">
        <v>1</v>
      </c>
      <c r="S258" s="126" t="b">
        <v>1</v>
      </c>
    </row>
    <row r="259" spans="1:19" hidden="1" x14ac:dyDescent="0.25">
      <c r="A259" s="126" t="s">
        <v>4008</v>
      </c>
      <c r="B259" s="200">
        <v>1</v>
      </c>
      <c r="C259" s="126">
        <v>2</v>
      </c>
      <c r="D259" s="308">
        <f>'HN TOP UP AUTUMN UPDATE NOV'!C247</f>
        <v>0</v>
      </c>
      <c r="E259" s="126" t="b">
        <v>1</v>
      </c>
      <c r="F259" s="309" t="str">
        <f>RIGHT('HN TOP UP AUTUMN UPDATE NOV'!E247,4)&amp;"."&amp;"TOPUP"&amp;'HN TOP UP AUTUMN UPDATE NOV'!BD247&amp;"."&amp;"I03"&amp;"."&amp;$C$5</f>
        <v>.TOPUP.I03.Ja21</v>
      </c>
      <c r="G259" s="310">
        <f t="shared" ca="1" si="6"/>
        <v>44361</v>
      </c>
      <c r="H259" s="311">
        <f>IF('HN TOP UP AUTUMN UPDATE NOV'!T247&gt;0,0,-'HN TOP UP AUTUMN UPDATE NOV'!T247)</f>
        <v>0</v>
      </c>
      <c r="I259" s="205">
        <f t="shared" ca="1" si="7"/>
        <v>44361</v>
      </c>
      <c r="J259" s="126">
        <v>3</v>
      </c>
      <c r="K259" s="126" t="b">
        <v>1</v>
      </c>
      <c r="L259" s="126" t="s">
        <v>4009</v>
      </c>
      <c r="M259" s="126" t="b">
        <v>1</v>
      </c>
      <c r="N259" s="126" t="s">
        <v>3687</v>
      </c>
      <c r="O259" s="309" t="str">
        <f>LEFT('HN TOP UP AUTUMN UPDATE NOV'!D247,16)&amp;"."&amp;'HN TopUpPay'!E259</f>
        <v>.</v>
      </c>
      <c r="P259" s="312">
        <f>'HN TOP UP AUTUMN UPDATE NOV'!BC247</f>
        <v>0</v>
      </c>
      <c r="Q259" s="126" t="b">
        <v>1</v>
      </c>
      <c r="R259" s="126" t="b">
        <v>1</v>
      </c>
      <c r="S259" s="126" t="b">
        <v>1</v>
      </c>
    </row>
    <row r="260" spans="1:19" hidden="1" x14ac:dyDescent="0.25">
      <c r="A260" s="126" t="s">
        <v>4008</v>
      </c>
      <c r="B260" s="200">
        <v>1</v>
      </c>
      <c r="C260" s="126">
        <v>2</v>
      </c>
      <c r="D260" s="308">
        <f>'HN TOP UP AUTUMN UPDATE NOV'!C248</f>
        <v>0</v>
      </c>
      <c r="E260" s="126" t="b">
        <v>1</v>
      </c>
      <c r="F260" s="309" t="str">
        <f>RIGHT('HN TOP UP AUTUMN UPDATE NOV'!E248,4)&amp;"."&amp;"TOPUP"&amp;'HN TOP UP AUTUMN UPDATE NOV'!BD248&amp;"."&amp;"I03"&amp;"."&amp;$C$5</f>
        <v>.TOPUP.I03.Ja21</v>
      </c>
      <c r="G260" s="310">
        <f t="shared" ca="1" si="6"/>
        <v>44361</v>
      </c>
      <c r="H260" s="311">
        <f>IF('HN TOP UP AUTUMN UPDATE NOV'!T248&gt;0,0,-'HN TOP UP AUTUMN UPDATE NOV'!T248)</f>
        <v>0</v>
      </c>
      <c r="I260" s="205">
        <f t="shared" ca="1" si="7"/>
        <v>44361</v>
      </c>
      <c r="J260" s="126">
        <v>3</v>
      </c>
      <c r="K260" s="126" t="b">
        <v>1</v>
      </c>
      <c r="L260" s="126" t="s">
        <v>4009</v>
      </c>
      <c r="M260" s="126" t="b">
        <v>1</v>
      </c>
      <c r="N260" s="126" t="s">
        <v>3687</v>
      </c>
      <c r="O260" s="309" t="str">
        <f>LEFT('HN TOP UP AUTUMN UPDATE NOV'!D248,16)&amp;"."&amp;'HN TopUpPay'!E260</f>
        <v>.</v>
      </c>
      <c r="P260" s="312">
        <f>'HN TOP UP AUTUMN UPDATE NOV'!BC248</f>
        <v>0</v>
      </c>
      <c r="Q260" s="126" t="b">
        <v>1</v>
      </c>
      <c r="R260" s="126" t="b">
        <v>1</v>
      </c>
      <c r="S260" s="126" t="b">
        <v>1</v>
      </c>
    </row>
    <row r="261" spans="1:19" hidden="1" x14ac:dyDescent="0.25">
      <c r="A261" s="126" t="s">
        <v>4008</v>
      </c>
      <c r="B261" s="200">
        <v>1</v>
      </c>
      <c r="C261" s="126">
        <v>2</v>
      </c>
      <c r="D261" s="308">
        <f>'HN TOP UP AUTUMN UPDATE NOV'!C249</f>
        <v>0</v>
      </c>
      <c r="E261" s="126" t="b">
        <v>1</v>
      </c>
      <c r="F261" s="309" t="str">
        <f>RIGHT('HN TOP UP AUTUMN UPDATE NOV'!E249,4)&amp;"."&amp;"TOPUP"&amp;'HN TOP UP AUTUMN UPDATE NOV'!BD249&amp;"."&amp;"I03"&amp;"."&amp;$C$5</f>
        <v>.TOPUP.I03.Ja21</v>
      </c>
      <c r="G261" s="310">
        <f t="shared" ca="1" si="6"/>
        <v>44361</v>
      </c>
      <c r="H261" s="311">
        <f>IF('HN TOP UP AUTUMN UPDATE NOV'!T249&gt;0,0,-'HN TOP UP AUTUMN UPDATE NOV'!T249)</f>
        <v>0</v>
      </c>
      <c r="I261" s="205">
        <f t="shared" ca="1" si="7"/>
        <v>44361</v>
      </c>
      <c r="J261" s="126">
        <v>3</v>
      </c>
      <c r="K261" s="126" t="b">
        <v>1</v>
      </c>
      <c r="L261" s="126" t="s">
        <v>4009</v>
      </c>
      <c r="M261" s="126" t="b">
        <v>1</v>
      </c>
      <c r="N261" s="126" t="s">
        <v>3687</v>
      </c>
      <c r="O261" s="309" t="str">
        <f>LEFT('HN TOP UP AUTUMN UPDATE NOV'!D249,16)&amp;"."&amp;'HN TopUpPay'!E261</f>
        <v>.</v>
      </c>
      <c r="P261" s="312">
        <f>'HN TOP UP AUTUMN UPDATE NOV'!BC249</f>
        <v>0</v>
      </c>
      <c r="Q261" s="126" t="b">
        <v>1</v>
      </c>
      <c r="R261" s="126" t="b">
        <v>1</v>
      </c>
      <c r="S261" s="126" t="b">
        <v>1</v>
      </c>
    </row>
    <row r="262" spans="1:19" hidden="1" x14ac:dyDescent="0.25">
      <c r="A262" s="126" t="s">
        <v>4008</v>
      </c>
      <c r="B262" s="200">
        <v>1</v>
      </c>
      <c r="C262" s="126">
        <v>2</v>
      </c>
      <c r="D262" s="308">
        <f>'HN TOP UP AUTUMN UPDATE NOV'!C250</f>
        <v>0</v>
      </c>
      <c r="E262" s="126" t="b">
        <v>1</v>
      </c>
      <c r="F262" s="309" t="str">
        <f>RIGHT('HN TOP UP AUTUMN UPDATE NOV'!E250,4)&amp;"."&amp;"TOPUP"&amp;'HN TOP UP AUTUMN UPDATE NOV'!BD250&amp;"."&amp;"I03"&amp;"."&amp;$C$5</f>
        <v>.TOPUP.I03.Ja21</v>
      </c>
      <c r="G262" s="310">
        <f t="shared" ca="1" si="6"/>
        <v>44361</v>
      </c>
      <c r="H262" s="311">
        <f>IF('HN TOP UP AUTUMN UPDATE NOV'!T250&gt;0,0,-'HN TOP UP AUTUMN UPDATE NOV'!T250)</f>
        <v>0</v>
      </c>
      <c r="I262" s="205">
        <f t="shared" ca="1" si="7"/>
        <v>44361</v>
      </c>
      <c r="J262" s="126">
        <v>3</v>
      </c>
      <c r="K262" s="126" t="b">
        <v>1</v>
      </c>
      <c r="L262" s="126" t="s">
        <v>4009</v>
      </c>
      <c r="M262" s="126" t="b">
        <v>1</v>
      </c>
      <c r="N262" s="126" t="s">
        <v>3687</v>
      </c>
      <c r="O262" s="309" t="str">
        <f>LEFT('HN TOP UP AUTUMN UPDATE NOV'!D250,16)&amp;"."&amp;'HN TopUpPay'!E262</f>
        <v>.</v>
      </c>
      <c r="P262" s="312">
        <f>'HN TOP UP AUTUMN UPDATE NOV'!BC250</f>
        <v>0</v>
      </c>
      <c r="Q262" s="126" t="b">
        <v>1</v>
      </c>
      <c r="R262" s="126" t="b">
        <v>1</v>
      </c>
      <c r="S262" s="126" t="b">
        <v>1</v>
      </c>
    </row>
    <row r="263" spans="1:19" hidden="1" x14ac:dyDescent="0.25">
      <c r="A263" s="126" t="s">
        <v>4008</v>
      </c>
      <c r="B263" s="200">
        <v>1</v>
      </c>
      <c r="C263" s="126">
        <v>2</v>
      </c>
      <c r="D263" s="308">
        <f>'HN TOP UP AUTUMN UPDATE NOV'!C251</f>
        <v>0</v>
      </c>
      <c r="E263" s="126" t="b">
        <v>1</v>
      </c>
      <c r="F263" s="309" t="str">
        <f>RIGHT('HN TOP UP AUTUMN UPDATE NOV'!E251,4)&amp;"."&amp;"TOPUP"&amp;'HN TOP UP AUTUMN UPDATE NOV'!BD251&amp;"."&amp;"I03"&amp;"."&amp;$C$5</f>
        <v>.TOPUP.I03.Ja21</v>
      </c>
      <c r="G263" s="310">
        <f t="shared" ca="1" si="6"/>
        <v>44361</v>
      </c>
      <c r="H263" s="311">
        <f>IF('HN TOP UP AUTUMN UPDATE NOV'!T251&gt;0,0,-'HN TOP UP AUTUMN UPDATE NOV'!T251)</f>
        <v>0</v>
      </c>
      <c r="I263" s="205">
        <f t="shared" ca="1" si="7"/>
        <v>44361</v>
      </c>
      <c r="J263" s="126">
        <v>3</v>
      </c>
      <c r="K263" s="126" t="b">
        <v>1</v>
      </c>
      <c r="L263" s="126" t="s">
        <v>4009</v>
      </c>
      <c r="M263" s="126" t="b">
        <v>1</v>
      </c>
      <c r="N263" s="126" t="s">
        <v>3687</v>
      </c>
      <c r="O263" s="309" t="str">
        <f>LEFT('HN TOP UP AUTUMN UPDATE NOV'!D251,16)&amp;"."&amp;'HN TopUpPay'!E263</f>
        <v>.</v>
      </c>
      <c r="P263" s="312">
        <f>'HN TOP UP AUTUMN UPDATE NOV'!BC251</f>
        <v>0</v>
      </c>
      <c r="Q263" s="126" t="b">
        <v>1</v>
      </c>
      <c r="R263" s="126" t="b">
        <v>1</v>
      </c>
      <c r="S263" s="126" t="b">
        <v>1</v>
      </c>
    </row>
    <row r="264" spans="1:19" hidden="1" x14ac:dyDescent="0.25">
      <c r="A264" s="126" t="s">
        <v>4008</v>
      </c>
      <c r="B264" s="200">
        <v>1</v>
      </c>
      <c r="C264" s="126">
        <v>2</v>
      </c>
      <c r="D264" s="308">
        <f>'HN TOP UP AUTUMN UPDATE NOV'!C252</f>
        <v>0</v>
      </c>
      <c r="E264" s="126" t="b">
        <v>1</v>
      </c>
      <c r="F264" s="309" t="str">
        <f>RIGHT('HN TOP UP AUTUMN UPDATE NOV'!E252,4)&amp;"."&amp;"TOPUP"&amp;'HN TOP UP AUTUMN UPDATE NOV'!BD252&amp;"."&amp;"I03"&amp;"."&amp;$C$5</f>
        <v>.TOPUP.I03.Ja21</v>
      </c>
      <c r="G264" s="310">
        <f t="shared" ca="1" si="6"/>
        <v>44361</v>
      </c>
      <c r="H264" s="311">
        <f>IF('HN TOP UP AUTUMN UPDATE NOV'!T252&gt;0,0,-'HN TOP UP AUTUMN UPDATE NOV'!T252)</f>
        <v>0</v>
      </c>
      <c r="I264" s="205">
        <f t="shared" ca="1" si="7"/>
        <v>44361</v>
      </c>
      <c r="J264" s="126">
        <v>3</v>
      </c>
      <c r="K264" s="126" t="b">
        <v>1</v>
      </c>
      <c r="L264" s="126" t="s">
        <v>4009</v>
      </c>
      <c r="M264" s="126" t="b">
        <v>1</v>
      </c>
      <c r="N264" s="126" t="s">
        <v>3687</v>
      </c>
      <c r="O264" s="309" t="str">
        <f>LEFT('HN TOP UP AUTUMN UPDATE NOV'!D252,16)&amp;"."&amp;'HN TopUpPay'!E264</f>
        <v>.</v>
      </c>
      <c r="P264" s="312">
        <f>'HN TOP UP AUTUMN UPDATE NOV'!BC252</f>
        <v>0</v>
      </c>
      <c r="Q264" s="126" t="b">
        <v>1</v>
      </c>
      <c r="R264" s="126" t="b">
        <v>1</v>
      </c>
      <c r="S264" s="126" t="b">
        <v>1</v>
      </c>
    </row>
    <row r="265" spans="1:19" hidden="1" x14ac:dyDescent="0.25">
      <c r="A265" s="126" t="s">
        <v>4008</v>
      </c>
      <c r="B265" s="200">
        <v>1</v>
      </c>
      <c r="C265" s="126">
        <v>2</v>
      </c>
      <c r="D265" s="308">
        <f>'HN TOP UP AUTUMN UPDATE NOV'!C253</f>
        <v>0</v>
      </c>
      <c r="E265" s="126" t="b">
        <v>1</v>
      </c>
      <c r="F265" s="309" t="str">
        <f>RIGHT('HN TOP UP AUTUMN UPDATE NOV'!E253,4)&amp;"."&amp;"TOPUP"&amp;'HN TOP UP AUTUMN UPDATE NOV'!BD253&amp;"."&amp;"I03"&amp;"."&amp;$C$5</f>
        <v>.TOPUP.I03.Ja21</v>
      </c>
      <c r="G265" s="310">
        <f t="shared" ca="1" si="6"/>
        <v>44361</v>
      </c>
      <c r="H265" s="311">
        <f>IF('HN TOP UP AUTUMN UPDATE NOV'!T253&gt;0,0,-'HN TOP UP AUTUMN UPDATE NOV'!T253)</f>
        <v>0</v>
      </c>
      <c r="I265" s="205">
        <f t="shared" ca="1" si="7"/>
        <v>44361</v>
      </c>
      <c r="J265" s="126">
        <v>3</v>
      </c>
      <c r="K265" s="126" t="b">
        <v>1</v>
      </c>
      <c r="L265" s="126" t="s">
        <v>4009</v>
      </c>
      <c r="M265" s="126" t="b">
        <v>1</v>
      </c>
      <c r="N265" s="126" t="s">
        <v>3687</v>
      </c>
      <c r="O265" s="309" t="str">
        <f>LEFT('HN TOP UP AUTUMN UPDATE NOV'!D253,16)&amp;"."&amp;'HN TopUpPay'!E265</f>
        <v>.</v>
      </c>
      <c r="P265" s="312">
        <f>'HN TOP UP AUTUMN UPDATE NOV'!BC253</f>
        <v>0</v>
      </c>
      <c r="Q265" s="126" t="b">
        <v>1</v>
      </c>
      <c r="R265" s="126" t="b">
        <v>1</v>
      </c>
      <c r="S265" s="126" t="b">
        <v>1</v>
      </c>
    </row>
    <row r="266" spans="1:19" hidden="1" x14ac:dyDescent="0.25">
      <c r="A266" s="126" t="s">
        <v>4008</v>
      </c>
      <c r="B266" s="200">
        <v>1</v>
      </c>
      <c r="C266" s="126">
        <v>2</v>
      </c>
      <c r="D266" s="308">
        <f>'HN TOP UP AUTUMN UPDATE NOV'!C254</f>
        <v>0</v>
      </c>
      <c r="E266" s="126" t="b">
        <v>1</v>
      </c>
      <c r="F266" s="309" t="str">
        <f>RIGHT('HN TOP UP AUTUMN UPDATE NOV'!E254,4)&amp;"."&amp;"TOPUP"&amp;'HN TOP UP AUTUMN UPDATE NOV'!BD254&amp;"."&amp;"I03"&amp;"."&amp;$C$5</f>
        <v>.TOPUP.I03.Ja21</v>
      </c>
      <c r="G266" s="310">
        <f t="shared" ca="1" si="6"/>
        <v>44361</v>
      </c>
      <c r="H266" s="311">
        <f>IF('HN TOP UP AUTUMN UPDATE NOV'!T254&gt;0,0,-'HN TOP UP AUTUMN UPDATE NOV'!T254)</f>
        <v>0</v>
      </c>
      <c r="I266" s="205">
        <f t="shared" ca="1" si="7"/>
        <v>44361</v>
      </c>
      <c r="J266" s="126">
        <v>3</v>
      </c>
      <c r="K266" s="126" t="b">
        <v>1</v>
      </c>
      <c r="L266" s="126" t="s">
        <v>4009</v>
      </c>
      <c r="M266" s="126" t="b">
        <v>1</v>
      </c>
      <c r="N266" s="126" t="s">
        <v>3687</v>
      </c>
      <c r="O266" s="309" t="str">
        <f>LEFT('HN TOP UP AUTUMN UPDATE NOV'!D254,16)&amp;"."&amp;'HN TopUpPay'!E266</f>
        <v>.</v>
      </c>
      <c r="P266" s="312">
        <f>'HN TOP UP AUTUMN UPDATE NOV'!BC254</f>
        <v>0</v>
      </c>
      <c r="Q266" s="126" t="b">
        <v>1</v>
      </c>
      <c r="R266" s="126" t="b">
        <v>1</v>
      </c>
      <c r="S266" s="126" t="b">
        <v>1</v>
      </c>
    </row>
  </sheetData>
  <autoFilter ref="A19:J266">
    <filterColumn colId="7">
      <filters>
        <filter val="234.85"/>
        <filter val="30.49"/>
        <filter val="60.96"/>
        <filter val="729.58"/>
        <filter val="858.13"/>
        <filter val="873.56"/>
      </filters>
    </filterColumn>
  </autoFilter>
  <mergeCells count="5">
    <mergeCell ref="A1:N1"/>
    <mergeCell ref="B3:E3"/>
    <mergeCell ref="I3:L3"/>
    <mergeCell ref="C7:D8"/>
    <mergeCell ref="C10:D11"/>
  </mergeCells>
  <conditionalFormatting sqref="H20:H266">
    <cfRule type="cellIs" dxfId="20" priority="4" operator="equal">
      <formula>0</formula>
    </cfRule>
  </conditionalFormatting>
  <conditionalFormatting sqref="C7:D8">
    <cfRule type="cellIs" dxfId="19" priority="3" operator="equal">
      <formula>"Error"</formula>
    </cfRule>
  </conditionalFormatting>
  <conditionalFormatting sqref="C10:D11">
    <cfRule type="cellIs" dxfId="18" priority="2" operator="equal">
      <formula>"Error"</formula>
    </cfRule>
  </conditionalFormatting>
  <conditionalFormatting sqref="C7:D8 C10:D11">
    <cfRule type="cellIs" dxfId="1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A7" workbookViewId="0">
      <selection activeCell="J20" sqref="J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7"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518" t="s">
        <v>3621</v>
      </c>
      <c r="B1" s="519"/>
      <c r="C1" s="519"/>
      <c r="D1" s="519"/>
      <c r="E1" s="519"/>
      <c r="F1" s="519"/>
      <c r="G1" s="519"/>
      <c r="H1" s="519"/>
      <c r="I1" s="519"/>
      <c r="J1" s="519"/>
      <c r="K1" s="519"/>
      <c r="L1" s="519"/>
      <c r="M1" s="519"/>
      <c r="N1" s="520"/>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row>
    <row r="2" spans="1:69" ht="15.75" thickBot="1" x14ac:dyDescent="0.3"/>
    <row r="3" spans="1:69" ht="26.25" thickTop="1" thickBot="1" x14ac:dyDescent="0.55000000000000004">
      <c r="A3" s="32" t="s">
        <v>3556</v>
      </c>
      <c r="B3" s="521" t="s">
        <v>4029</v>
      </c>
      <c r="C3" s="521"/>
      <c r="D3" s="521"/>
      <c r="E3" s="521"/>
      <c r="F3" s="522"/>
      <c r="H3" s="33" t="s">
        <v>3558</v>
      </c>
      <c r="I3" s="34">
        <f>COUNTIF(D20:D934,"&gt;0")</f>
        <v>131</v>
      </c>
      <c r="J3" s="35" t="s">
        <v>3559</v>
      </c>
      <c r="K3" s="35"/>
      <c r="L3" s="35"/>
      <c r="M3" s="35"/>
      <c r="N3" s="36"/>
      <c r="O3" s="37"/>
      <c r="P3" s="37"/>
      <c r="Q3" s="37"/>
    </row>
    <row r="4" spans="1:69" ht="16.5" thickTop="1" thickBot="1" x14ac:dyDescent="0.3">
      <c r="A4" s="32" t="s">
        <v>3561</v>
      </c>
      <c r="B4" s="523" t="s">
        <v>400</v>
      </c>
      <c r="C4" s="524"/>
      <c r="H4" s="32" t="s">
        <v>3562</v>
      </c>
      <c r="I4" s="34">
        <f>COUNTIF(G20:G978,"&gt;0")</f>
        <v>0</v>
      </c>
      <c r="J4" s="38" t="s">
        <v>3563</v>
      </c>
      <c r="K4" s="34">
        <f>COUNTIF(G20:G978,"&lt;0")</f>
        <v>0</v>
      </c>
      <c r="L4" s="38" t="s">
        <v>3564</v>
      </c>
      <c r="M4" s="34">
        <f>COUNTIF(G20:G978,"=0")</f>
        <v>0</v>
      </c>
    </row>
    <row r="5" spans="1:69" ht="15.75" thickTop="1" x14ac:dyDescent="0.25">
      <c r="A5" s="32" t="s">
        <v>3566</v>
      </c>
      <c r="B5" s="515"/>
      <c r="C5" s="516"/>
      <c r="D5" s="516"/>
      <c r="E5" s="516"/>
      <c r="F5" s="516"/>
      <c r="G5" s="516"/>
      <c r="H5" s="516"/>
      <c r="I5" s="516"/>
      <c r="J5" s="516"/>
      <c r="K5" s="516"/>
      <c r="L5" s="516"/>
      <c r="M5" s="516"/>
      <c r="N5" s="517"/>
      <c r="O5" s="39"/>
      <c r="P5" s="39"/>
      <c r="Q5" s="39"/>
    </row>
    <row r="6" spans="1:69" x14ac:dyDescent="0.25">
      <c r="B6" s="515"/>
      <c r="C6" s="516"/>
      <c r="D6" s="516"/>
      <c r="E6" s="516"/>
      <c r="F6" s="516"/>
      <c r="G6" s="516"/>
      <c r="H6" s="516"/>
      <c r="I6" s="516"/>
      <c r="J6" s="516"/>
      <c r="K6" s="516"/>
      <c r="L6" s="516"/>
      <c r="M6" s="516"/>
      <c r="N6" s="517"/>
      <c r="O6" s="39"/>
      <c r="P6" s="39"/>
      <c r="Q6" s="39"/>
    </row>
    <row r="7" spans="1:69" x14ac:dyDescent="0.25">
      <c r="B7" s="515"/>
      <c r="C7" s="516"/>
      <c r="D7" s="516"/>
      <c r="E7" s="516"/>
      <c r="F7" s="516"/>
      <c r="G7" s="516"/>
      <c r="H7" s="516"/>
      <c r="I7" s="516"/>
      <c r="J7" s="516"/>
      <c r="K7" s="516"/>
      <c r="L7" s="516"/>
      <c r="M7" s="516"/>
      <c r="N7" s="517"/>
      <c r="O7" s="39"/>
      <c r="P7" s="39"/>
      <c r="Q7" s="39"/>
    </row>
    <row r="8" spans="1:69" x14ac:dyDescent="0.25">
      <c r="B8" s="525"/>
      <c r="C8" s="525"/>
      <c r="D8" s="525"/>
      <c r="E8" s="525"/>
      <c r="F8" s="525"/>
      <c r="G8" s="525"/>
      <c r="H8" s="525"/>
      <c r="I8" s="525"/>
      <c r="J8" s="525"/>
      <c r="K8" s="525"/>
      <c r="L8" s="525"/>
      <c r="M8" s="525"/>
      <c r="N8" s="525"/>
      <c r="O8" s="39"/>
      <c r="P8" s="39"/>
      <c r="Q8" s="39"/>
    </row>
    <row r="9" spans="1:69" x14ac:dyDescent="0.25">
      <c r="B9" s="525"/>
      <c r="C9" s="525"/>
      <c r="D9" s="525"/>
      <c r="E9" s="525"/>
      <c r="F9" s="525"/>
      <c r="G9" s="525"/>
      <c r="H9" s="525"/>
      <c r="I9" s="525"/>
      <c r="J9" s="525"/>
      <c r="K9" s="525"/>
      <c r="L9" s="525"/>
      <c r="M9" s="525"/>
      <c r="N9" s="525"/>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3580</v>
      </c>
      <c r="B11" s="526"/>
      <c r="C11" s="527"/>
      <c r="D11" s="527"/>
      <c r="E11" s="528"/>
      <c r="F11" s="526"/>
      <c r="G11" s="527"/>
      <c r="H11" s="527"/>
      <c r="I11" s="527"/>
      <c r="J11" s="527"/>
      <c r="K11" s="527"/>
      <c r="L11" s="527"/>
      <c r="M11" s="527"/>
      <c r="N11" s="528"/>
      <c r="O11" s="46"/>
      <c r="P11" s="46"/>
      <c r="Q11" s="46"/>
    </row>
    <row r="12" spans="1:69" x14ac:dyDescent="0.25">
      <c r="A12" s="37"/>
      <c r="B12" s="526"/>
      <c r="C12" s="527"/>
      <c r="D12" s="527"/>
      <c r="E12" s="528"/>
      <c r="F12" s="526"/>
      <c r="G12" s="527"/>
      <c r="H12" s="527"/>
      <c r="I12" s="527"/>
      <c r="J12" s="527"/>
      <c r="K12" s="527"/>
      <c r="L12" s="527"/>
      <c r="M12" s="527"/>
      <c r="N12" s="528"/>
      <c r="O12" s="46"/>
      <c r="P12" s="46"/>
      <c r="Q12" s="46"/>
    </row>
    <row r="13" spans="1:69" x14ac:dyDescent="0.25">
      <c r="A13" s="37"/>
      <c r="B13" s="526"/>
      <c r="C13" s="527"/>
      <c r="D13" s="527"/>
      <c r="E13" s="528"/>
      <c r="F13" s="526"/>
      <c r="G13" s="527"/>
      <c r="H13" s="527"/>
      <c r="I13" s="527"/>
      <c r="J13" s="527"/>
      <c r="K13" s="527"/>
      <c r="L13" s="527"/>
      <c r="M13" s="527"/>
      <c r="N13" s="528"/>
      <c r="O13" s="46"/>
      <c r="P13" s="46"/>
      <c r="Q13" s="46"/>
      <c r="BK13" s="560" t="s">
        <v>3581</v>
      </c>
      <c r="BL13" s="560"/>
      <c r="BM13" s="560"/>
      <c r="BN13" s="560"/>
      <c r="BO13" s="560"/>
      <c r="BP13" s="560"/>
      <c r="BQ13" s="560"/>
    </row>
    <row r="14" spans="1:69" x14ac:dyDescent="0.25">
      <c r="A14" s="37"/>
      <c r="B14" s="526"/>
      <c r="C14" s="527"/>
      <c r="D14" s="527"/>
      <c r="E14" s="528"/>
      <c r="F14" s="526"/>
      <c r="G14" s="527"/>
      <c r="H14" s="527"/>
      <c r="I14" s="527"/>
      <c r="J14" s="527"/>
      <c r="K14" s="527"/>
      <c r="L14" s="527"/>
      <c r="M14" s="527"/>
      <c r="N14" s="528"/>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0</v>
      </c>
      <c r="AG14" s="47">
        <f t="shared" si="0"/>
        <v>0</v>
      </c>
      <c r="AH14" s="47">
        <f t="shared" si="0"/>
        <v>0</v>
      </c>
      <c r="AI14" s="48" t="s">
        <v>3582</v>
      </c>
      <c r="BK14" s="560" t="s">
        <v>3583</v>
      </c>
      <c r="BL14" s="560"/>
      <c r="BM14" s="560"/>
      <c r="BN14" s="560"/>
      <c r="BO14" s="560"/>
      <c r="BP14" s="560"/>
      <c r="BQ14" s="560"/>
    </row>
    <row r="15" spans="1:69" x14ac:dyDescent="0.25">
      <c r="A15" s="37"/>
      <c r="B15" s="526"/>
      <c r="C15" s="527"/>
      <c r="D15" s="527"/>
      <c r="E15" s="528"/>
      <c r="F15" s="526"/>
      <c r="G15" s="527"/>
      <c r="H15" s="527"/>
      <c r="I15" s="527"/>
      <c r="J15" s="527"/>
      <c r="K15" s="527"/>
      <c r="L15" s="527"/>
      <c r="M15" s="527"/>
      <c r="N15" s="528"/>
      <c r="O15" s="46"/>
      <c r="P15" s="46"/>
      <c r="Q15" s="46"/>
      <c r="R15" s="49">
        <f t="shared" ref="R15:AH15" si="1">SUMIF(R20:R639,"&gt;0")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3562</v>
      </c>
    </row>
    <row r="16" spans="1:69" x14ac:dyDescent="0.25">
      <c r="A16" s="37"/>
      <c r="B16" s="526"/>
      <c r="C16" s="527"/>
      <c r="D16" s="527"/>
      <c r="E16" s="528"/>
      <c r="F16" s="526"/>
      <c r="G16" s="527"/>
      <c r="H16" s="527"/>
      <c r="I16" s="527"/>
      <c r="J16" s="527"/>
      <c r="K16" s="527"/>
      <c r="L16" s="527"/>
      <c r="M16" s="527"/>
      <c r="N16" s="528"/>
      <c r="O16" s="46"/>
      <c r="P16" s="46"/>
      <c r="Q16" s="46"/>
      <c r="R16" s="49">
        <f t="shared" ref="R16:AH16" si="2">SUMIF(R20:R639,"&lt;0")</f>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8" t="s">
        <v>3563</v>
      </c>
    </row>
    <row r="17" spans="1:70" ht="15.75" thickBot="1" x14ac:dyDescent="0.3">
      <c r="A17" s="37">
        <f>COUNTIF(D20:D1014,"&gt;0")</f>
        <v>131</v>
      </c>
      <c r="B17" s="526"/>
      <c r="C17" s="527"/>
      <c r="D17" s="527"/>
      <c r="E17" s="528"/>
      <c r="F17" s="526"/>
      <c r="G17" s="527"/>
      <c r="H17" s="527"/>
      <c r="I17" s="527"/>
      <c r="J17" s="527"/>
      <c r="K17" s="527"/>
      <c r="L17" s="527"/>
      <c r="M17" s="527"/>
      <c r="N17" s="528"/>
      <c r="O17" s="46"/>
      <c r="P17" s="46"/>
      <c r="Q17" s="46"/>
      <c r="R17" s="556" t="s">
        <v>3991</v>
      </c>
      <c r="S17" s="530"/>
      <c r="T17" s="530"/>
      <c r="U17" s="530"/>
      <c r="V17" s="530"/>
      <c r="W17" s="530"/>
      <c r="X17" s="530"/>
      <c r="Y17" s="530"/>
      <c r="Z17" s="530"/>
      <c r="AA17" s="530"/>
      <c r="AB17" s="530"/>
      <c r="AC17" s="530"/>
      <c r="AD17" s="530"/>
      <c r="AE17" s="530"/>
      <c r="BJ17" s="51" t="e">
        <f>SUM(BJ20:BJ304)</f>
        <v>#REF!</v>
      </c>
      <c r="BQ17" s="52" t="e">
        <f>SUM(BQ20:BQ146)</f>
        <v>#REF!</v>
      </c>
    </row>
    <row r="18" spans="1:70" ht="16.5" thickTop="1" thickBot="1" x14ac:dyDescent="0.3">
      <c r="A18" t="s">
        <v>3584</v>
      </c>
      <c r="G18" s="52" t="e">
        <f>SUM(G20:G639)</f>
        <v>#REF!</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t="e">
        <f>SUM(AG20:AG639)</f>
        <v>#REF!</v>
      </c>
      <c r="AL18" s="175">
        <f>2/13</f>
        <v>0.15384615384615385</v>
      </c>
      <c r="AM18" s="7">
        <f>1/13</f>
        <v>7.6923076923076927E-2</v>
      </c>
      <c r="AN18" s="7">
        <f t="shared" ref="AN18:AW18" si="4">1/13</f>
        <v>7.6923076923076927E-2</v>
      </c>
      <c r="AO18" s="7">
        <f t="shared" si="4"/>
        <v>7.6923076923076927E-2</v>
      </c>
      <c r="AP18" s="7">
        <f t="shared" si="4"/>
        <v>7.6923076923076927E-2</v>
      </c>
      <c r="AQ18" s="7">
        <f t="shared" si="4"/>
        <v>7.6923076923076927E-2</v>
      </c>
      <c r="AR18" s="7">
        <f t="shared" si="4"/>
        <v>7.6923076923076927E-2</v>
      </c>
      <c r="AS18" s="7">
        <f t="shared" si="4"/>
        <v>7.6923076923076927E-2</v>
      </c>
      <c r="AT18" s="7">
        <f t="shared" si="4"/>
        <v>7.6923076923076927E-2</v>
      </c>
      <c r="AU18" s="7">
        <f t="shared" si="4"/>
        <v>7.6923076923076927E-2</v>
      </c>
      <c r="AV18" s="7">
        <f t="shared" si="4"/>
        <v>7.6923076923076927E-2</v>
      </c>
      <c r="AW18" s="7">
        <f t="shared" si="4"/>
        <v>7.6923076923076927E-2</v>
      </c>
      <c r="AX18" s="54"/>
      <c r="BD18" s="55" t="s">
        <v>3586</v>
      </c>
      <c r="BE18" s="55" t="s">
        <v>3586</v>
      </c>
      <c r="BF18" s="55" t="s">
        <v>3586</v>
      </c>
      <c r="BG18" s="55" t="s">
        <v>3586</v>
      </c>
      <c r="BH18" s="56" t="s">
        <v>3586</v>
      </c>
      <c r="BI18" s="56" t="s">
        <v>3586</v>
      </c>
      <c r="BJ18" s="56" t="s">
        <v>3586</v>
      </c>
      <c r="BK18" s="56" t="s">
        <v>3587</v>
      </c>
      <c r="BL18" s="56"/>
      <c r="BM18" s="56" t="s">
        <v>3587</v>
      </c>
      <c r="BN18" s="57" t="s">
        <v>3587</v>
      </c>
      <c r="BO18" s="57" t="s">
        <v>3587</v>
      </c>
      <c r="BP18" s="57" t="s">
        <v>3587</v>
      </c>
      <c r="BQ18" s="57" t="s">
        <v>3587</v>
      </c>
    </row>
    <row r="19" spans="1:70" s="64" customFormat="1" ht="46.5" thickTop="1" thickBot="1" x14ac:dyDescent="0.3">
      <c r="A19" s="58" t="s">
        <v>3556</v>
      </c>
      <c r="B19" s="58" t="s">
        <v>3588</v>
      </c>
      <c r="C19" s="59" t="s">
        <v>4</v>
      </c>
      <c r="D19" s="59" t="s">
        <v>3589</v>
      </c>
      <c r="E19" s="59" t="s">
        <v>3590</v>
      </c>
      <c r="F19" s="59" t="s">
        <v>3591</v>
      </c>
      <c r="G19" s="59" t="s">
        <v>3592</v>
      </c>
      <c r="H19" s="59" t="s">
        <v>3593</v>
      </c>
      <c r="I19" s="59" t="s">
        <v>3594</v>
      </c>
      <c r="J19" s="59" t="s">
        <v>3595</v>
      </c>
      <c r="K19" s="59" t="s">
        <v>3596</v>
      </c>
      <c r="L19" s="59" t="s">
        <v>3561</v>
      </c>
      <c r="M19" s="59" t="s">
        <v>3597</v>
      </c>
      <c r="N19" s="59" t="s">
        <v>3598</v>
      </c>
      <c r="O19" s="60" t="s">
        <v>3599</v>
      </c>
      <c r="P19" s="60" t="s">
        <v>3600</v>
      </c>
      <c r="Q19" s="60" t="s">
        <v>18</v>
      </c>
      <c r="R19" s="61" t="s">
        <v>3601</v>
      </c>
      <c r="S19" s="62" t="s">
        <v>3602</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3603</v>
      </c>
      <c r="AG19" s="62" t="s">
        <v>3604</v>
      </c>
      <c r="AH19" s="63" t="s">
        <v>23</v>
      </c>
      <c r="AI19" s="64" t="s">
        <v>3605</v>
      </c>
      <c r="AJ19" s="64" t="s">
        <v>3605</v>
      </c>
      <c r="AK19" s="65" t="s">
        <v>3606</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3449</v>
      </c>
      <c r="AZ19" s="68" t="s">
        <v>3604</v>
      </c>
      <c r="BA19" s="68" t="s">
        <v>23</v>
      </c>
      <c r="BB19" s="64" t="s">
        <v>3605</v>
      </c>
      <c r="BC19" s="64" t="s">
        <v>3605</v>
      </c>
      <c r="BD19" s="69" t="s">
        <v>3607</v>
      </c>
      <c r="BE19" s="70" t="s">
        <v>337</v>
      </c>
      <c r="BF19" s="70" t="s">
        <v>3608</v>
      </c>
      <c r="BG19" s="70" t="s">
        <v>3609</v>
      </c>
      <c r="BH19" s="70" t="s">
        <v>3610</v>
      </c>
      <c r="BI19" s="71" t="s">
        <v>3611</v>
      </c>
      <c r="BJ19" s="71" t="s">
        <v>3612</v>
      </c>
      <c r="BK19" s="72" t="s">
        <v>3613</v>
      </c>
      <c r="BL19" s="72" t="s">
        <v>3614</v>
      </c>
      <c r="BM19" s="72" t="s">
        <v>3615</v>
      </c>
      <c r="BN19" s="73" t="s">
        <v>3616</v>
      </c>
      <c r="BO19" s="73" t="s">
        <v>3617</v>
      </c>
      <c r="BP19" s="73" t="s">
        <v>3618</v>
      </c>
      <c r="BQ19" s="73" t="s">
        <v>3618</v>
      </c>
    </row>
    <row r="20" spans="1:70" ht="15.75" thickTop="1" x14ac:dyDescent="0.25">
      <c r="A20" t="str">
        <f>$B$3</f>
        <v>High Needs topups</v>
      </c>
      <c r="B20" s="74" t="s">
        <v>3619</v>
      </c>
      <c r="C20" s="75">
        <v>44033</v>
      </c>
      <c r="D20" s="74">
        <f>Schools!A8</f>
        <v>3020135</v>
      </c>
      <c r="E20" t="str">
        <f>VLOOKUP(D20,Schools!A:B,2,0)</f>
        <v>BEYA</v>
      </c>
      <c r="F20" t="str">
        <f>VLOOKUP(D20,Schools!$A:$Z,3,0)</f>
        <v>M</v>
      </c>
      <c r="G20" s="76" t="e">
        <f>SUMIFS(#REF!,#REF!,D20,#REF!, SEN!M20)</f>
        <v>#REF!</v>
      </c>
      <c r="H20" s="74" t="s">
        <v>3620</v>
      </c>
      <c r="I20" s="74" t="s">
        <v>4030</v>
      </c>
      <c r="J20" t="str">
        <f>P20&amp;"/"&amp;Q20</f>
        <v>various/543965</v>
      </c>
      <c r="K20">
        <f>VLOOKUP(D20,Schools!$A:$Z,9,0)</f>
        <v>400102</v>
      </c>
      <c r="L20" s="74" t="s">
        <v>400</v>
      </c>
      <c r="M20" s="74" t="s">
        <v>399</v>
      </c>
      <c r="N20" s="74" t="s">
        <v>3814</v>
      </c>
      <c r="O20" s="77" t="str">
        <f>VLOOKUP(D20,Schools!A:D,4,0)</f>
        <v>Nursery</v>
      </c>
      <c r="P20" s="74" t="s">
        <v>4031</v>
      </c>
      <c r="Q20" s="77">
        <f>IF(F20="M",543965,516500)</f>
        <v>543965</v>
      </c>
      <c r="R20" s="78" t="e">
        <f>SUMIFS(#REF!,#REF!,$D20,#REF!,$M20)</f>
        <v>#REF!</v>
      </c>
      <c r="S20" s="78" t="e">
        <f>SUMIFS(#REF!,#REF!,$D20,#REF!,$M20)</f>
        <v>#REF!</v>
      </c>
      <c r="T20" s="78" t="e">
        <f>SUMIFS(#REF!,#REF!,$D20,#REF!,$M20)</f>
        <v>#REF!</v>
      </c>
      <c r="U20" s="78" t="e">
        <f>SUMIFS(#REF!,#REF!,$D20,#REF!,$M20)</f>
        <v>#REF!</v>
      </c>
      <c r="V20" s="78" t="e">
        <f>SUMIFS(#REF!,#REF!,$D20,#REF!,$M20)</f>
        <v>#REF!</v>
      </c>
      <c r="W20" s="78" t="e">
        <f>SUMIFS(#REF!,#REF!,$D20,#REF!,$M20)</f>
        <v>#REF!</v>
      </c>
      <c r="X20" s="78" t="e">
        <f>SUMIFS(#REF!,#REF!,$D20,#REF!,$M20)</f>
        <v>#REF!</v>
      </c>
      <c r="Y20" s="78" t="e">
        <f>SUMIFS(#REF!,#REF!,$D20,#REF!,$M20)</f>
        <v>#REF!</v>
      </c>
      <c r="Z20" s="78" t="e">
        <f>SUMIFS(#REF!,#REF!,$D20,#REF!,$M20)</f>
        <v>#REF!</v>
      </c>
      <c r="AA20" s="78" t="e">
        <f>SUMIFS(#REF!,#REF!,$D20,#REF!,$M20)</f>
        <v>#REF!</v>
      </c>
      <c r="AB20" s="78" t="e">
        <f>SUMIFS(#REF!,#REF!,$D20,#REF!,$M20)</f>
        <v>#REF!</v>
      </c>
      <c r="AC20" s="78" t="e">
        <f>SUMIFS(#REF!,#REF!,$D20,#REF!,$M20)</f>
        <v>#REF!</v>
      </c>
      <c r="AD20" s="78" t="e">
        <f>SUMIFS(#REF!,#REF!,$D20,#REF!,$M20)</f>
        <v>#REF!</v>
      </c>
      <c r="AE20" s="78" t="e">
        <f>SUMIFS(#REF!,#REF!,$D20,#REF!,$M20)</f>
        <v>#REF!</v>
      </c>
      <c r="AF20" s="51" t="e">
        <f>SUM(R20:AE20)+AH20</f>
        <v>#REF!</v>
      </c>
      <c r="AG20" s="51" t="e">
        <f>AF20-G20</f>
        <v>#REF!</v>
      </c>
      <c r="AH20" s="78" t="e">
        <f>SUMIFS(#REF!,#REF!,$D20,#REF!,$M20)</f>
        <v>#REF!</v>
      </c>
      <c r="AK20" t="e">
        <f>IF(SUM(R20:AE20)=0,0,1)</f>
        <v>#REF!</v>
      </c>
      <c r="AL20" s="7" t="e">
        <f>ROUND($G20*AL$18,2)*$AK20</f>
        <v>#REF!</v>
      </c>
      <c r="AM20" s="7" t="e">
        <f t="shared" ref="AM20:AW35" si="5">ROUND($G20*AM$18,2)*$AK20</f>
        <v>#REF!</v>
      </c>
      <c r="AN20" s="7" t="e">
        <f t="shared" si="5"/>
        <v>#REF!</v>
      </c>
      <c r="AO20" s="7" t="e">
        <f t="shared" si="5"/>
        <v>#REF!</v>
      </c>
      <c r="AP20" s="7" t="e">
        <f t="shared" si="5"/>
        <v>#REF!</v>
      </c>
      <c r="AQ20" s="7" t="e">
        <f t="shared" si="5"/>
        <v>#REF!</v>
      </c>
      <c r="AR20" s="7" t="e">
        <f t="shared" si="5"/>
        <v>#REF!</v>
      </c>
      <c r="AS20" s="7" t="e">
        <f t="shared" si="5"/>
        <v>#REF!</v>
      </c>
      <c r="AT20" s="7" t="e">
        <f t="shared" si="5"/>
        <v>#REF!</v>
      </c>
      <c r="AU20" s="7" t="e">
        <f t="shared" si="5"/>
        <v>#REF!</v>
      </c>
      <c r="AV20" s="7" t="e">
        <f t="shared" si="5"/>
        <v>#REF!</v>
      </c>
      <c r="AW20" s="7" t="e">
        <f t="shared" si="5"/>
        <v>#REF!</v>
      </c>
      <c r="AX20" t="e">
        <f t="shared" ref="AX20:AX83" si="6">S20*AX$18</f>
        <v>#REF!</v>
      </c>
      <c r="AY20" s="7" t="e">
        <f>SUM(AL20:AX20)+BA20</f>
        <v>#REF!</v>
      </c>
      <c r="AZ20" s="52" t="e">
        <f>ROUND(AY20-G20,0)</f>
        <v>#REF!</v>
      </c>
      <c r="BA20" s="79" t="e">
        <f>AH20</f>
        <v>#REF!</v>
      </c>
      <c r="BD20" s="182" t="str">
        <f>VLOOKUP(D20,Schools!A:Q,17,0)</f>
        <v>A</v>
      </c>
      <c r="BE20" s="51" t="e">
        <f>AH20</f>
        <v>#REF!</v>
      </c>
      <c r="BF20" s="51" t="e">
        <f>R20</f>
        <v>#REF!</v>
      </c>
      <c r="BG20" s="51" t="e">
        <f>SUM(S20:AE20)</f>
        <v>#REF!</v>
      </c>
      <c r="BH20" s="51" t="e">
        <f>SUM(S20:X20)</f>
        <v>#REF!</v>
      </c>
      <c r="BI20" s="52" t="e">
        <f>BG20-BH20</f>
        <v>#REF!</v>
      </c>
      <c r="BJ20" s="51" t="e">
        <f>BE20+BF20+BH20+BI20-G20</f>
        <v>#REF!</v>
      </c>
      <c r="BK20" s="7" t="e">
        <f>SUM(AL20:AP20)</f>
        <v>#REF!</v>
      </c>
      <c r="BL20" s="1" t="e">
        <f>BK20-BH20</f>
        <v>#REF!</v>
      </c>
      <c r="BM20" s="1" t="e">
        <f>AQ20</f>
        <v>#REF!</v>
      </c>
      <c r="BN20" s="51" t="e">
        <f>BM20+BL20</f>
        <v>#REF!</v>
      </c>
      <c r="BO20" s="1" t="e">
        <f>SUM(AR20:AX20)</f>
        <v>#REF!</v>
      </c>
      <c r="BP20" s="52" t="e">
        <f>ROUND(BO20+BN20+BH20+BE20,0)</f>
        <v>#REF!</v>
      </c>
      <c r="BQ20" s="52" t="e">
        <f>ROUND(BP20-G20,0)</f>
        <v>#REF!</v>
      </c>
      <c r="BR20" t="e">
        <f>IF(BF20&gt;0, "*** NB payroll *** - Option "&amp;BD20,"")</f>
        <v>#REF!</v>
      </c>
    </row>
    <row r="21" spans="1:70" x14ac:dyDescent="0.25">
      <c r="A21" t="str">
        <f t="shared" ref="A21:A84" si="7">$B$3</f>
        <v>High Needs topups</v>
      </c>
      <c r="B21" s="74" t="s">
        <v>3619</v>
      </c>
      <c r="C21" s="75">
        <v>44033</v>
      </c>
      <c r="D21" s="74">
        <f>Schools!A9</f>
        <v>3021000</v>
      </c>
      <c r="E21" t="str">
        <f>VLOOKUP(D21,Schools!A:B,2,0)</f>
        <v>Brookhill Nursery</v>
      </c>
      <c r="F21" t="str">
        <f>VLOOKUP(D21,Schools!$A:$Z,3,0)</f>
        <v>M</v>
      </c>
      <c r="G21" s="76" t="e">
        <f>SUMIFS(#REF!,#REF!,D21,#REF!, SEN!M21)</f>
        <v>#REF!</v>
      </c>
      <c r="H21" s="74" t="s">
        <v>3620</v>
      </c>
      <c r="I21" s="74" t="s">
        <v>4030</v>
      </c>
      <c r="J21" t="str">
        <f t="shared" ref="J21:J84" si="8">P21&amp;"/"&amp;Q21</f>
        <v>various/543965</v>
      </c>
      <c r="K21">
        <f>VLOOKUP(D21,Schools!$A:$Z,9,0)</f>
        <v>400102</v>
      </c>
      <c r="L21" s="74" t="s">
        <v>400</v>
      </c>
      <c r="M21" s="74" t="s">
        <v>399</v>
      </c>
      <c r="N21" s="74" t="s">
        <v>3814</v>
      </c>
      <c r="O21" s="77" t="str">
        <f>VLOOKUP(D21,Schools!A:D,4,0)</f>
        <v>Nursery</v>
      </c>
      <c r="P21" s="74" t="s">
        <v>4031</v>
      </c>
      <c r="Q21" s="77">
        <f t="shared" ref="Q21:Q84" si="9">IF(F21="M",543965,516500)</f>
        <v>543965</v>
      </c>
      <c r="R21" s="78" t="e">
        <f>SUMIFS(#REF!,#REF!,$D21,#REF!,$M21)</f>
        <v>#REF!</v>
      </c>
      <c r="S21" s="78" t="e">
        <f>SUMIFS(#REF!,#REF!,$D21,#REF!,$M21)</f>
        <v>#REF!</v>
      </c>
      <c r="T21" s="78" t="e">
        <f>SUMIFS(#REF!,#REF!,$D21,#REF!,$M21)</f>
        <v>#REF!</v>
      </c>
      <c r="U21" s="78" t="e">
        <f>SUMIFS(#REF!,#REF!,$D21,#REF!,$M21)</f>
        <v>#REF!</v>
      </c>
      <c r="V21" s="78" t="e">
        <f>SUMIFS(#REF!,#REF!,$D21,#REF!,$M21)</f>
        <v>#REF!</v>
      </c>
      <c r="W21" s="78" t="e">
        <f>SUMIFS(#REF!,#REF!,$D21,#REF!,$M21)</f>
        <v>#REF!</v>
      </c>
      <c r="X21" s="78" t="e">
        <f>SUMIFS(#REF!,#REF!,$D21,#REF!,$M21)</f>
        <v>#REF!</v>
      </c>
      <c r="Y21" s="78" t="e">
        <f>SUMIFS(#REF!,#REF!,$D21,#REF!,$M21)</f>
        <v>#REF!</v>
      </c>
      <c r="Z21" s="78" t="e">
        <f>SUMIFS(#REF!,#REF!,$D21,#REF!,$M21)</f>
        <v>#REF!</v>
      </c>
      <c r="AA21" s="78" t="e">
        <f>SUMIFS(#REF!,#REF!,$D21,#REF!,$M21)</f>
        <v>#REF!</v>
      </c>
      <c r="AB21" s="78" t="e">
        <f>SUMIFS(#REF!,#REF!,$D21,#REF!,$M21)</f>
        <v>#REF!</v>
      </c>
      <c r="AC21" s="78" t="e">
        <f>SUMIFS(#REF!,#REF!,$D21,#REF!,$M21)</f>
        <v>#REF!</v>
      </c>
      <c r="AD21" s="78" t="e">
        <f>SUMIFS(#REF!,#REF!,$D21,#REF!,$M21)</f>
        <v>#REF!</v>
      </c>
      <c r="AE21" s="78" t="e">
        <f>SUMIFS(#REF!,#REF!,$D21,#REF!,$M21)</f>
        <v>#REF!</v>
      </c>
      <c r="AF21" s="51" t="e">
        <f t="shared" ref="AF21:AF84" si="10">SUM(R21:AE21)+AH21</f>
        <v>#REF!</v>
      </c>
      <c r="AG21" s="51" t="e">
        <f t="shared" ref="AG21:AG84" si="11">AF21-G21</f>
        <v>#REF!</v>
      </c>
      <c r="AH21" s="78" t="e">
        <f>SUMIFS(#REF!,#REF!,$D21,#REF!,$M21)</f>
        <v>#REF!</v>
      </c>
      <c r="AK21" t="e">
        <f t="shared" ref="AK21:AK84" si="12">IF(SUM(R21:AE21)=0,0,1)</f>
        <v>#REF!</v>
      </c>
      <c r="AL21" s="7" t="e">
        <f t="shared" ref="AL21:AW52" si="13">ROUND($G21*AL$18,2)*$AK21</f>
        <v>#REF!</v>
      </c>
      <c r="AM21" s="7" t="e">
        <f t="shared" si="5"/>
        <v>#REF!</v>
      </c>
      <c r="AN21" s="7" t="e">
        <f t="shared" si="5"/>
        <v>#REF!</v>
      </c>
      <c r="AO21" s="7" t="e">
        <f t="shared" si="5"/>
        <v>#REF!</v>
      </c>
      <c r="AP21" s="7" t="e">
        <f t="shared" si="5"/>
        <v>#REF!</v>
      </c>
      <c r="AQ21" s="7" t="e">
        <f t="shared" si="5"/>
        <v>#REF!</v>
      </c>
      <c r="AR21" s="7" t="e">
        <f t="shared" si="5"/>
        <v>#REF!</v>
      </c>
      <c r="AS21" s="7" t="e">
        <f t="shared" si="5"/>
        <v>#REF!</v>
      </c>
      <c r="AT21" s="7" t="e">
        <f t="shared" si="5"/>
        <v>#REF!</v>
      </c>
      <c r="AU21" s="7" t="e">
        <f t="shared" si="5"/>
        <v>#REF!</v>
      </c>
      <c r="AV21" s="7" t="e">
        <f t="shared" si="5"/>
        <v>#REF!</v>
      </c>
      <c r="AW21" s="7" t="e">
        <f t="shared" si="5"/>
        <v>#REF!</v>
      </c>
      <c r="AX21" t="e">
        <f t="shared" si="6"/>
        <v>#REF!</v>
      </c>
      <c r="AY21" s="7" t="e">
        <f t="shared" ref="AY21:AY84" si="14">SUM(AL21:AX21)+BA21</f>
        <v>#REF!</v>
      </c>
      <c r="AZ21" s="52" t="e">
        <f t="shared" ref="AZ21:AZ84" si="15">ROUND(AY21-G21,0)</f>
        <v>#REF!</v>
      </c>
      <c r="BA21" s="79" t="e">
        <f t="shared" ref="BA21:BA84" si="16">AH21</f>
        <v>#REF!</v>
      </c>
      <c r="BD21" s="182" t="str">
        <f>VLOOKUP(D21,Schools!A:Q,17,0)</f>
        <v>A</v>
      </c>
      <c r="BE21" s="51" t="e">
        <f t="shared" ref="BE21:BE84" si="17">AH21</f>
        <v>#REF!</v>
      </c>
      <c r="BF21" s="51" t="e">
        <f t="shared" ref="BF21:BF84" si="18">R21</f>
        <v>#REF!</v>
      </c>
      <c r="BG21" s="51" t="e">
        <f t="shared" ref="BG21:BG84" si="19">SUM(S21:AE21)</f>
        <v>#REF!</v>
      </c>
      <c r="BH21" s="51" t="e">
        <f t="shared" ref="BH21:BH84" si="20">SUM(S21:X21)</f>
        <v>#REF!</v>
      </c>
      <c r="BI21" s="52" t="e">
        <f t="shared" ref="BI21:BI84" si="21">BG21-BH21</f>
        <v>#REF!</v>
      </c>
      <c r="BJ21" s="51" t="e">
        <f t="shared" ref="BJ21:BJ84" si="22">BE21+BF21+BH21+BI21-G21</f>
        <v>#REF!</v>
      </c>
      <c r="BK21" s="7" t="e">
        <f t="shared" ref="BK21:BK84" si="23">SUM(AL21:AP21)</f>
        <v>#REF!</v>
      </c>
      <c r="BL21" s="51" t="e">
        <f t="shared" ref="BL21:BL84" si="24">BK21-BH21</f>
        <v>#REF!</v>
      </c>
      <c r="BM21" s="1" t="e">
        <f t="shared" ref="BM21:BM84" si="25">AQ21</f>
        <v>#REF!</v>
      </c>
      <c r="BN21" s="51" t="e">
        <f t="shared" ref="BN21:BN84" si="26">BM21+BL21</f>
        <v>#REF!</v>
      </c>
      <c r="BO21" s="1" t="e">
        <f t="shared" ref="BO21:BO84" si="27">SUM(AR21:AX21)</f>
        <v>#REF!</v>
      </c>
      <c r="BP21" s="52" t="e">
        <f t="shared" ref="BP21:BP84" si="28">ROUND(BO21+BN21+BH21+BE21,0)</f>
        <v>#REF!</v>
      </c>
      <c r="BQ21" s="52" t="e">
        <f t="shared" ref="BQ21:BQ84" si="29">ROUND(BP21-G21,0)</f>
        <v>#REF!</v>
      </c>
      <c r="BR21" t="e">
        <f t="shared" ref="BR21:BR84" si="30">IF(BF21&gt;0, "*** NB payroll *** - Option "&amp;BD21,"")</f>
        <v>#REF!</v>
      </c>
    </row>
    <row r="22" spans="1:70" x14ac:dyDescent="0.25">
      <c r="A22" t="str">
        <f t="shared" si="7"/>
        <v>High Needs topups</v>
      </c>
      <c r="B22" s="74" t="s">
        <v>3619</v>
      </c>
      <c r="C22" s="75">
        <v>44026</v>
      </c>
      <c r="D22" s="74">
        <f>Schools!A10</f>
        <v>3021001</v>
      </c>
      <c r="E22" t="str">
        <f>VLOOKUP(D22,Schools!A:B,2,0)</f>
        <v>Hampden Way Nursery</v>
      </c>
      <c r="F22" t="str">
        <f>VLOOKUP(D22,Schools!$A:$Z,3,0)</f>
        <v>M</v>
      </c>
      <c r="G22" s="76" t="e">
        <f>SUMIFS(#REF!,#REF!,D22,#REF!, SEN!M22)</f>
        <v>#REF!</v>
      </c>
      <c r="H22" s="74" t="s">
        <v>3620</v>
      </c>
      <c r="I22" s="74" t="s">
        <v>4030</v>
      </c>
      <c r="J22" t="str">
        <f t="shared" si="8"/>
        <v>various/543965</v>
      </c>
      <c r="K22">
        <f>VLOOKUP(D22,Schools!$A:$Z,9,0)</f>
        <v>400102</v>
      </c>
      <c r="L22" s="74" t="s">
        <v>400</v>
      </c>
      <c r="M22" s="74" t="s">
        <v>399</v>
      </c>
      <c r="N22" s="74" t="s">
        <v>3814</v>
      </c>
      <c r="O22" s="77" t="str">
        <f>VLOOKUP(D22,Schools!A:D,4,0)</f>
        <v>Nursery</v>
      </c>
      <c r="P22" s="74" t="s">
        <v>4031</v>
      </c>
      <c r="Q22" s="77">
        <f t="shared" si="9"/>
        <v>543965</v>
      </c>
      <c r="R22" s="78" t="e">
        <f>SUMIFS(#REF!,#REF!,$D22,#REF!,$M22)</f>
        <v>#REF!</v>
      </c>
      <c r="S22" s="78" t="e">
        <f>SUMIFS(#REF!,#REF!,$D22,#REF!,$M22)</f>
        <v>#REF!</v>
      </c>
      <c r="T22" s="78" t="e">
        <f>SUMIFS(#REF!,#REF!,$D22,#REF!,$M22)</f>
        <v>#REF!</v>
      </c>
      <c r="U22" s="78" t="e">
        <f>SUMIFS(#REF!,#REF!,$D22,#REF!,$M22)</f>
        <v>#REF!</v>
      </c>
      <c r="V22" s="78" t="e">
        <f>SUMIFS(#REF!,#REF!,$D22,#REF!,$M22)</f>
        <v>#REF!</v>
      </c>
      <c r="W22" s="78" t="e">
        <f>SUMIFS(#REF!,#REF!,$D22,#REF!,$M22)</f>
        <v>#REF!</v>
      </c>
      <c r="X22" s="78" t="e">
        <f>SUMIFS(#REF!,#REF!,$D22,#REF!,$M22)</f>
        <v>#REF!</v>
      </c>
      <c r="Y22" s="78" t="e">
        <f>SUMIFS(#REF!,#REF!,$D22,#REF!,$M22)</f>
        <v>#REF!</v>
      </c>
      <c r="Z22" s="78" t="e">
        <f>SUMIFS(#REF!,#REF!,$D22,#REF!,$M22)</f>
        <v>#REF!</v>
      </c>
      <c r="AA22" s="78" t="e">
        <f>SUMIFS(#REF!,#REF!,$D22,#REF!,$M22)</f>
        <v>#REF!</v>
      </c>
      <c r="AB22" s="78" t="e">
        <f>SUMIFS(#REF!,#REF!,$D22,#REF!,$M22)</f>
        <v>#REF!</v>
      </c>
      <c r="AC22" s="78" t="e">
        <f>SUMIFS(#REF!,#REF!,$D22,#REF!,$M22)</f>
        <v>#REF!</v>
      </c>
      <c r="AD22" s="78" t="e">
        <f>SUMIFS(#REF!,#REF!,$D22,#REF!,$M22)</f>
        <v>#REF!</v>
      </c>
      <c r="AE22" s="78" t="e">
        <f>SUMIFS(#REF!,#REF!,$D22,#REF!,$M22)</f>
        <v>#REF!</v>
      </c>
      <c r="AF22" s="51" t="e">
        <f t="shared" si="10"/>
        <v>#REF!</v>
      </c>
      <c r="AG22" s="51" t="e">
        <f t="shared" si="11"/>
        <v>#REF!</v>
      </c>
      <c r="AH22" s="78" t="e">
        <f>SUMIFS(#REF!,#REF!,$D22,#REF!,$M22)</f>
        <v>#REF!</v>
      </c>
      <c r="AK22" t="e">
        <f t="shared" si="12"/>
        <v>#REF!</v>
      </c>
      <c r="AL22" s="7" t="e">
        <f t="shared" si="13"/>
        <v>#REF!</v>
      </c>
      <c r="AM22" s="7" t="e">
        <f t="shared" si="5"/>
        <v>#REF!</v>
      </c>
      <c r="AN22" s="7" t="e">
        <f t="shared" si="5"/>
        <v>#REF!</v>
      </c>
      <c r="AO22" s="7" t="e">
        <f t="shared" si="5"/>
        <v>#REF!</v>
      </c>
      <c r="AP22" s="7" t="e">
        <f t="shared" si="5"/>
        <v>#REF!</v>
      </c>
      <c r="AQ22" s="7" t="e">
        <f t="shared" si="5"/>
        <v>#REF!</v>
      </c>
      <c r="AR22" s="7" t="e">
        <f t="shared" si="5"/>
        <v>#REF!</v>
      </c>
      <c r="AS22" s="7" t="e">
        <f t="shared" si="5"/>
        <v>#REF!</v>
      </c>
      <c r="AT22" s="7" t="e">
        <f t="shared" si="5"/>
        <v>#REF!</v>
      </c>
      <c r="AU22" s="7" t="e">
        <f t="shared" si="5"/>
        <v>#REF!</v>
      </c>
      <c r="AV22" s="7" t="e">
        <f t="shared" si="5"/>
        <v>#REF!</v>
      </c>
      <c r="AW22" s="7" t="e">
        <f t="shared" si="5"/>
        <v>#REF!</v>
      </c>
      <c r="AX22" t="e">
        <f t="shared" si="6"/>
        <v>#REF!</v>
      </c>
      <c r="AY22" s="7" t="e">
        <f t="shared" si="14"/>
        <v>#REF!</v>
      </c>
      <c r="AZ22" s="52" t="e">
        <f t="shared" si="15"/>
        <v>#REF!</v>
      </c>
      <c r="BA22" s="79" t="e">
        <f t="shared" si="16"/>
        <v>#REF!</v>
      </c>
      <c r="BD22" s="182" t="str">
        <f>VLOOKUP(D22,Schools!A:Q,17,0)</f>
        <v>A</v>
      </c>
      <c r="BE22" s="51" t="e">
        <f t="shared" si="17"/>
        <v>#REF!</v>
      </c>
      <c r="BF22" s="51" t="e">
        <f t="shared" si="18"/>
        <v>#REF!</v>
      </c>
      <c r="BG22" s="51" t="e">
        <f t="shared" si="19"/>
        <v>#REF!</v>
      </c>
      <c r="BH22" s="51" t="e">
        <f t="shared" si="20"/>
        <v>#REF!</v>
      </c>
      <c r="BI22" s="52" t="e">
        <f t="shared" si="21"/>
        <v>#REF!</v>
      </c>
      <c r="BJ22" s="51" t="e">
        <f t="shared" si="22"/>
        <v>#REF!</v>
      </c>
      <c r="BK22" s="7" t="e">
        <f t="shared" si="23"/>
        <v>#REF!</v>
      </c>
      <c r="BL22" s="51" t="e">
        <f t="shared" si="24"/>
        <v>#REF!</v>
      </c>
      <c r="BM22" s="1" t="e">
        <f t="shared" si="25"/>
        <v>#REF!</v>
      </c>
      <c r="BN22" s="51" t="e">
        <f t="shared" si="26"/>
        <v>#REF!</v>
      </c>
      <c r="BO22" s="1" t="e">
        <f t="shared" si="27"/>
        <v>#REF!</v>
      </c>
      <c r="BP22" s="52" t="e">
        <f t="shared" si="28"/>
        <v>#REF!</v>
      </c>
      <c r="BQ22" s="52" t="e">
        <f t="shared" si="29"/>
        <v>#REF!</v>
      </c>
      <c r="BR22" t="e">
        <f t="shared" si="30"/>
        <v>#REF!</v>
      </c>
    </row>
    <row r="23" spans="1:70" x14ac:dyDescent="0.25">
      <c r="A23" t="str">
        <f t="shared" si="7"/>
        <v>High Needs topups</v>
      </c>
      <c r="B23" s="74" t="s">
        <v>3619</v>
      </c>
      <c r="C23" s="75">
        <v>44026</v>
      </c>
      <c r="D23" s="74">
        <f>Schools!A11</f>
        <v>3021003</v>
      </c>
      <c r="E23" t="str">
        <f>VLOOKUP(D23,Schools!A:B,2,0)</f>
        <v>St Margaret's Nursery</v>
      </c>
      <c r="F23" t="str">
        <f>VLOOKUP(D23,Schools!$A:$Z,3,0)</f>
        <v>M</v>
      </c>
      <c r="G23" s="76" t="e">
        <f>SUMIFS(#REF!,#REF!,D23,#REF!, SEN!M23)</f>
        <v>#REF!</v>
      </c>
      <c r="H23" s="74" t="s">
        <v>3620</v>
      </c>
      <c r="I23" s="74" t="s">
        <v>4030</v>
      </c>
      <c r="J23" t="str">
        <f t="shared" si="8"/>
        <v>various/543965</v>
      </c>
      <c r="K23">
        <f>VLOOKUP(D23,Schools!$A:$Z,9,0)</f>
        <v>400102</v>
      </c>
      <c r="L23" s="74" t="s">
        <v>400</v>
      </c>
      <c r="M23" s="74" t="s">
        <v>399</v>
      </c>
      <c r="N23" s="74" t="s">
        <v>3814</v>
      </c>
      <c r="O23" s="77" t="str">
        <f>VLOOKUP(D23,Schools!A:D,4,0)</f>
        <v>Nursery</v>
      </c>
      <c r="P23" s="74" t="s">
        <v>4031</v>
      </c>
      <c r="Q23" s="77">
        <f t="shared" si="9"/>
        <v>543965</v>
      </c>
      <c r="R23" s="78" t="e">
        <f>SUMIFS(#REF!,#REF!,$D23,#REF!,$M23)</f>
        <v>#REF!</v>
      </c>
      <c r="S23" s="78" t="e">
        <f>SUMIFS(#REF!,#REF!,$D23,#REF!,$M23)</f>
        <v>#REF!</v>
      </c>
      <c r="T23" s="78" t="e">
        <f>SUMIFS(#REF!,#REF!,$D23,#REF!,$M23)</f>
        <v>#REF!</v>
      </c>
      <c r="U23" s="78" t="e">
        <f>SUMIFS(#REF!,#REF!,$D23,#REF!,$M23)</f>
        <v>#REF!</v>
      </c>
      <c r="V23" s="78" t="e">
        <f>SUMIFS(#REF!,#REF!,$D23,#REF!,$M23)</f>
        <v>#REF!</v>
      </c>
      <c r="W23" s="78" t="e">
        <f>SUMIFS(#REF!,#REF!,$D23,#REF!,$M23)</f>
        <v>#REF!</v>
      </c>
      <c r="X23" s="78" t="e">
        <f>SUMIFS(#REF!,#REF!,$D23,#REF!,$M23)</f>
        <v>#REF!</v>
      </c>
      <c r="Y23" s="78" t="e">
        <f>SUMIFS(#REF!,#REF!,$D23,#REF!,$M23)</f>
        <v>#REF!</v>
      </c>
      <c r="Z23" s="78" t="e">
        <f>SUMIFS(#REF!,#REF!,$D23,#REF!,$M23)</f>
        <v>#REF!</v>
      </c>
      <c r="AA23" s="78" t="e">
        <f>SUMIFS(#REF!,#REF!,$D23,#REF!,$M23)</f>
        <v>#REF!</v>
      </c>
      <c r="AB23" s="78" t="e">
        <f>SUMIFS(#REF!,#REF!,$D23,#REF!,$M23)</f>
        <v>#REF!</v>
      </c>
      <c r="AC23" s="78" t="e">
        <f>SUMIFS(#REF!,#REF!,$D23,#REF!,$M23)</f>
        <v>#REF!</v>
      </c>
      <c r="AD23" s="78" t="e">
        <f>SUMIFS(#REF!,#REF!,$D23,#REF!,$M23)</f>
        <v>#REF!</v>
      </c>
      <c r="AE23" s="78" t="e">
        <f>SUMIFS(#REF!,#REF!,$D23,#REF!,$M23)</f>
        <v>#REF!</v>
      </c>
      <c r="AF23" s="51" t="e">
        <f t="shared" si="10"/>
        <v>#REF!</v>
      </c>
      <c r="AG23" s="51" t="e">
        <f t="shared" si="11"/>
        <v>#REF!</v>
      </c>
      <c r="AH23" s="78" t="e">
        <f>SUMIFS(#REF!,#REF!,$D23,#REF!,$M23)</f>
        <v>#REF!</v>
      </c>
      <c r="AK23" t="e">
        <f t="shared" si="12"/>
        <v>#REF!</v>
      </c>
      <c r="AL23" s="7" t="e">
        <f t="shared" si="13"/>
        <v>#REF!</v>
      </c>
      <c r="AM23" s="7" t="e">
        <f t="shared" si="5"/>
        <v>#REF!</v>
      </c>
      <c r="AN23" s="7" t="e">
        <f t="shared" si="5"/>
        <v>#REF!</v>
      </c>
      <c r="AO23" s="7" t="e">
        <f t="shared" si="5"/>
        <v>#REF!</v>
      </c>
      <c r="AP23" s="7" t="e">
        <f t="shared" si="5"/>
        <v>#REF!</v>
      </c>
      <c r="AQ23" s="7" t="e">
        <f t="shared" si="5"/>
        <v>#REF!</v>
      </c>
      <c r="AR23" s="7" t="e">
        <f t="shared" si="5"/>
        <v>#REF!</v>
      </c>
      <c r="AS23" s="7" t="e">
        <f t="shared" si="5"/>
        <v>#REF!</v>
      </c>
      <c r="AT23" s="7" t="e">
        <f t="shared" si="5"/>
        <v>#REF!</v>
      </c>
      <c r="AU23" s="7" t="e">
        <f t="shared" si="5"/>
        <v>#REF!</v>
      </c>
      <c r="AV23" s="7" t="e">
        <f t="shared" si="5"/>
        <v>#REF!</v>
      </c>
      <c r="AW23" s="7" t="e">
        <f t="shared" si="5"/>
        <v>#REF!</v>
      </c>
      <c r="AX23" t="e">
        <f t="shared" si="6"/>
        <v>#REF!</v>
      </c>
      <c r="AY23" s="7" t="e">
        <f t="shared" si="14"/>
        <v>#REF!</v>
      </c>
      <c r="AZ23" s="52" t="e">
        <f t="shared" si="15"/>
        <v>#REF!</v>
      </c>
      <c r="BA23" s="79" t="e">
        <f t="shared" si="16"/>
        <v>#REF!</v>
      </c>
      <c r="BD23" s="182" t="str">
        <f>VLOOKUP(D23,Schools!A:Q,17,0)</f>
        <v>A</v>
      </c>
      <c r="BE23" s="51" t="e">
        <f t="shared" si="17"/>
        <v>#REF!</v>
      </c>
      <c r="BF23" s="51" t="e">
        <f t="shared" si="18"/>
        <v>#REF!</v>
      </c>
      <c r="BG23" s="51" t="e">
        <f t="shared" si="19"/>
        <v>#REF!</v>
      </c>
      <c r="BH23" s="51" t="e">
        <f t="shared" si="20"/>
        <v>#REF!</v>
      </c>
      <c r="BI23" s="52" t="e">
        <f t="shared" si="21"/>
        <v>#REF!</v>
      </c>
      <c r="BJ23" s="51" t="e">
        <f t="shared" si="22"/>
        <v>#REF!</v>
      </c>
      <c r="BK23" s="7" t="e">
        <f t="shared" si="23"/>
        <v>#REF!</v>
      </c>
      <c r="BL23" s="51" t="e">
        <f t="shared" si="24"/>
        <v>#REF!</v>
      </c>
      <c r="BM23" s="1" t="e">
        <f t="shared" si="25"/>
        <v>#REF!</v>
      </c>
      <c r="BN23" s="51" t="e">
        <f t="shared" si="26"/>
        <v>#REF!</v>
      </c>
      <c r="BO23" s="1" t="e">
        <f t="shared" si="27"/>
        <v>#REF!</v>
      </c>
      <c r="BP23" s="52" t="e">
        <f t="shared" si="28"/>
        <v>#REF!</v>
      </c>
      <c r="BQ23" s="52" t="e">
        <f t="shared" si="29"/>
        <v>#REF!</v>
      </c>
      <c r="BR23" t="e">
        <f t="shared" si="30"/>
        <v>#REF!</v>
      </c>
    </row>
    <row r="24" spans="1:70" x14ac:dyDescent="0.25">
      <c r="A24" t="str">
        <f t="shared" si="7"/>
        <v>High Needs topups</v>
      </c>
      <c r="B24" s="74" t="s">
        <v>3619</v>
      </c>
      <c r="C24" s="75">
        <v>44026</v>
      </c>
      <c r="D24" s="74">
        <f>Schools!A12</f>
        <v>3021002</v>
      </c>
      <c r="E24" t="str">
        <f>VLOOKUP(D24,Schools!A:B,2,0)</f>
        <v>Moss Hall Nursery</v>
      </c>
      <c r="F24" t="str">
        <f>VLOOKUP(D24,Schools!$A:$Z,3,0)</f>
        <v>M</v>
      </c>
      <c r="G24" s="76" t="e">
        <f>SUMIFS(#REF!,#REF!,D24,#REF!, SEN!M24)</f>
        <v>#REF!</v>
      </c>
      <c r="H24" s="74" t="s">
        <v>3620</v>
      </c>
      <c r="I24" s="74" t="s">
        <v>4030</v>
      </c>
      <c r="J24" t="str">
        <f t="shared" si="8"/>
        <v>various/543965</v>
      </c>
      <c r="K24">
        <f>VLOOKUP(D24,Schools!$A:$Z,9,0)</f>
        <v>400072</v>
      </c>
      <c r="L24" s="74" t="s">
        <v>400</v>
      </c>
      <c r="M24" s="74" t="s">
        <v>399</v>
      </c>
      <c r="N24" s="74" t="s">
        <v>3814</v>
      </c>
      <c r="O24" s="77" t="str">
        <f>VLOOKUP(D24,Schools!A:D,4,0)</f>
        <v>Nursery</v>
      </c>
      <c r="P24" s="74" t="s">
        <v>4031</v>
      </c>
      <c r="Q24" s="77">
        <f t="shared" si="9"/>
        <v>543965</v>
      </c>
      <c r="R24" s="78" t="e">
        <f>SUMIFS(#REF!,#REF!,$D24,#REF!,$M24)</f>
        <v>#REF!</v>
      </c>
      <c r="S24" s="78" t="e">
        <f>SUMIFS(#REF!,#REF!,$D24,#REF!,$M24)</f>
        <v>#REF!</v>
      </c>
      <c r="T24" s="78" t="e">
        <f>SUMIFS(#REF!,#REF!,$D24,#REF!,$M24)</f>
        <v>#REF!</v>
      </c>
      <c r="U24" s="78" t="e">
        <f>SUMIFS(#REF!,#REF!,$D24,#REF!,$M24)</f>
        <v>#REF!</v>
      </c>
      <c r="V24" s="78" t="e">
        <f>SUMIFS(#REF!,#REF!,$D24,#REF!,$M24)</f>
        <v>#REF!</v>
      </c>
      <c r="W24" s="78" t="e">
        <f>SUMIFS(#REF!,#REF!,$D24,#REF!,$M24)</f>
        <v>#REF!</v>
      </c>
      <c r="X24" s="78" t="e">
        <f>SUMIFS(#REF!,#REF!,$D24,#REF!,$M24)</f>
        <v>#REF!</v>
      </c>
      <c r="Y24" s="78" t="e">
        <f>SUMIFS(#REF!,#REF!,$D24,#REF!,$M24)</f>
        <v>#REF!</v>
      </c>
      <c r="Z24" s="78" t="e">
        <f>SUMIFS(#REF!,#REF!,$D24,#REF!,$M24)</f>
        <v>#REF!</v>
      </c>
      <c r="AA24" s="78" t="e">
        <f>SUMIFS(#REF!,#REF!,$D24,#REF!,$M24)</f>
        <v>#REF!</v>
      </c>
      <c r="AB24" s="78" t="e">
        <f>SUMIFS(#REF!,#REF!,$D24,#REF!,$M24)</f>
        <v>#REF!</v>
      </c>
      <c r="AC24" s="78" t="e">
        <f>SUMIFS(#REF!,#REF!,$D24,#REF!,$M24)</f>
        <v>#REF!</v>
      </c>
      <c r="AD24" s="78" t="e">
        <f>SUMIFS(#REF!,#REF!,$D24,#REF!,$M24)</f>
        <v>#REF!</v>
      </c>
      <c r="AE24" s="78" t="e">
        <f>SUMIFS(#REF!,#REF!,$D24,#REF!,$M24)</f>
        <v>#REF!</v>
      </c>
      <c r="AF24" s="51" t="e">
        <f t="shared" si="10"/>
        <v>#REF!</v>
      </c>
      <c r="AG24" s="51" t="e">
        <f t="shared" si="11"/>
        <v>#REF!</v>
      </c>
      <c r="AH24" s="78" t="e">
        <f>SUMIFS(#REF!,#REF!,$D24,#REF!,$M24)</f>
        <v>#REF!</v>
      </c>
      <c r="AK24" t="e">
        <f t="shared" si="12"/>
        <v>#REF!</v>
      </c>
      <c r="AL24" s="7" t="e">
        <f t="shared" si="13"/>
        <v>#REF!</v>
      </c>
      <c r="AM24" s="7" t="e">
        <f t="shared" si="5"/>
        <v>#REF!</v>
      </c>
      <c r="AN24" s="7" t="e">
        <f t="shared" si="5"/>
        <v>#REF!</v>
      </c>
      <c r="AO24" s="7" t="e">
        <f t="shared" si="5"/>
        <v>#REF!</v>
      </c>
      <c r="AP24" s="7" t="e">
        <f t="shared" si="5"/>
        <v>#REF!</v>
      </c>
      <c r="AQ24" s="7" t="e">
        <f t="shared" si="5"/>
        <v>#REF!</v>
      </c>
      <c r="AR24" s="7" t="e">
        <f t="shared" si="5"/>
        <v>#REF!</v>
      </c>
      <c r="AS24" s="7" t="e">
        <f t="shared" si="5"/>
        <v>#REF!</v>
      </c>
      <c r="AT24" s="7" t="e">
        <f t="shared" si="5"/>
        <v>#REF!</v>
      </c>
      <c r="AU24" s="7" t="e">
        <f t="shared" si="5"/>
        <v>#REF!</v>
      </c>
      <c r="AV24" s="7" t="e">
        <f t="shared" si="5"/>
        <v>#REF!</v>
      </c>
      <c r="AW24" s="7" t="e">
        <f t="shared" si="5"/>
        <v>#REF!</v>
      </c>
      <c r="AX24" t="e">
        <f t="shared" si="6"/>
        <v>#REF!</v>
      </c>
      <c r="AY24" s="7" t="e">
        <f t="shared" si="14"/>
        <v>#REF!</v>
      </c>
      <c r="AZ24" s="52" t="e">
        <f t="shared" si="15"/>
        <v>#REF!</v>
      </c>
      <c r="BA24" s="79" t="e">
        <f t="shared" si="16"/>
        <v>#REF!</v>
      </c>
      <c r="BD24" s="182" t="str">
        <f>VLOOKUP(D24,Schools!A:Q,17,0)</f>
        <v>A</v>
      </c>
      <c r="BE24" s="51" t="e">
        <f t="shared" si="17"/>
        <v>#REF!</v>
      </c>
      <c r="BF24" s="51" t="e">
        <f t="shared" si="18"/>
        <v>#REF!</v>
      </c>
      <c r="BG24" s="51" t="e">
        <f t="shared" si="19"/>
        <v>#REF!</v>
      </c>
      <c r="BH24" s="51" t="e">
        <f t="shared" si="20"/>
        <v>#REF!</v>
      </c>
      <c r="BI24" s="52" t="e">
        <f t="shared" si="21"/>
        <v>#REF!</v>
      </c>
      <c r="BJ24" s="51" t="e">
        <f t="shared" si="22"/>
        <v>#REF!</v>
      </c>
      <c r="BK24" s="7" t="e">
        <f t="shared" si="23"/>
        <v>#REF!</v>
      </c>
      <c r="BL24" s="51" t="e">
        <f t="shared" si="24"/>
        <v>#REF!</v>
      </c>
      <c r="BM24" s="1" t="e">
        <f t="shared" si="25"/>
        <v>#REF!</v>
      </c>
      <c r="BN24" s="51" t="e">
        <f t="shared" si="26"/>
        <v>#REF!</v>
      </c>
      <c r="BO24" s="1" t="e">
        <f t="shared" si="27"/>
        <v>#REF!</v>
      </c>
      <c r="BP24" s="52" t="e">
        <f t="shared" si="28"/>
        <v>#REF!</v>
      </c>
      <c r="BQ24" s="52" t="e">
        <f t="shared" si="29"/>
        <v>#REF!</v>
      </c>
      <c r="BR24" t="e">
        <f t="shared" si="30"/>
        <v>#REF!</v>
      </c>
    </row>
    <row r="25" spans="1:70" x14ac:dyDescent="0.25">
      <c r="A25" t="str">
        <f t="shared" si="7"/>
        <v>High Needs topups</v>
      </c>
      <c r="B25" s="74" t="s">
        <v>3619</v>
      </c>
      <c r="C25" s="75">
        <v>44026</v>
      </c>
      <c r="D25" s="74">
        <f>Schools!A14</f>
        <v>3023520</v>
      </c>
      <c r="E25" t="str">
        <f>VLOOKUP(D25,Schools!A:B,2,0)</f>
        <v>Akiva School</v>
      </c>
      <c r="F25" t="str">
        <f>VLOOKUP(D25,Schools!$A:$Z,3,0)</f>
        <v>M</v>
      </c>
      <c r="G25" s="76" t="e">
        <f>SUMIFS(#REF!,#REF!,D25,#REF!, SEN!M25)</f>
        <v>#REF!</v>
      </c>
      <c r="H25" s="74" t="s">
        <v>3620</v>
      </c>
      <c r="I25" s="74" t="s">
        <v>4030</v>
      </c>
      <c r="J25" t="str">
        <f t="shared" si="8"/>
        <v>various/543965</v>
      </c>
      <c r="K25">
        <f>VLOOKUP(D25,Schools!$A:$Z,9,0)</f>
        <v>400125</v>
      </c>
      <c r="L25" s="74" t="s">
        <v>400</v>
      </c>
      <c r="M25" s="74" t="s">
        <v>399</v>
      </c>
      <c r="N25" s="74" t="s">
        <v>3814</v>
      </c>
      <c r="O25" s="77" t="str">
        <f>VLOOKUP(D25,Schools!A:D,4,0)</f>
        <v>Primary</v>
      </c>
      <c r="P25" s="74" t="s">
        <v>4031</v>
      </c>
      <c r="Q25" s="77">
        <f t="shared" si="9"/>
        <v>543965</v>
      </c>
      <c r="R25" s="78" t="e">
        <f>SUMIFS(#REF!,#REF!,$D25,#REF!,$M25)</f>
        <v>#REF!</v>
      </c>
      <c r="S25" s="78" t="e">
        <f>SUMIFS(#REF!,#REF!,$D25,#REF!,$M25)</f>
        <v>#REF!</v>
      </c>
      <c r="T25" s="78" t="e">
        <f>SUMIFS(#REF!,#REF!,$D25,#REF!,$M25)</f>
        <v>#REF!</v>
      </c>
      <c r="U25" s="78" t="e">
        <f>SUMIFS(#REF!,#REF!,$D25,#REF!,$M25)</f>
        <v>#REF!</v>
      </c>
      <c r="V25" s="78" t="e">
        <f>SUMIFS(#REF!,#REF!,$D25,#REF!,$M25)</f>
        <v>#REF!</v>
      </c>
      <c r="W25" s="78" t="e">
        <f>SUMIFS(#REF!,#REF!,$D25,#REF!,$M25)</f>
        <v>#REF!</v>
      </c>
      <c r="X25" s="78" t="e">
        <f>SUMIFS(#REF!,#REF!,$D25,#REF!,$M25)</f>
        <v>#REF!</v>
      </c>
      <c r="Y25" s="78" t="e">
        <f>SUMIFS(#REF!,#REF!,$D25,#REF!,$M25)</f>
        <v>#REF!</v>
      </c>
      <c r="Z25" s="78" t="e">
        <f>SUMIFS(#REF!,#REF!,$D25,#REF!,$M25)</f>
        <v>#REF!</v>
      </c>
      <c r="AA25" s="78" t="e">
        <f>SUMIFS(#REF!,#REF!,$D25,#REF!,$M25)</f>
        <v>#REF!</v>
      </c>
      <c r="AB25" s="78" t="e">
        <f>SUMIFS(#REF!,#REF!,$D25,#REF!,$M25)</f>
        <v>#REF!</v>
      </c>
      <c r="AC25" s="78" t="e">
        <f>SUMIFS(#REF!,#REF!,$D25,#REF!,$M25)</f>
        <v>#REF!</v>
      </c>
      <c r="AD25" s="78" t="e">
        <f>SUMIFS(#REF!,#REF!,$D25,#REF!,$M25)</f>
        <v>#REF!</v>
      </c>
      <c r="AE25" s="78" t="e">
        <f>SUMIFS(#REF!,#REF!,$D25,#REF!,$M25)</f>
        <v>#REF!</v>
      </c>
      <c r="AF25" s="51" t="e">
        <f t="shared" si="10"/>
        <v>#REF!</v>
      </c>
      <c r="AG25" s="51" t="e">
        <f t="shared" si="11"/>
        <v>#REF!</v>
      </c>
      <c r="AH25" s="78" t="e">
        <f>SUMIFS(#REF!,#REF!,$D25,#REF!,$M25)</f>
        <v>#REF!</v>
      </c>
      <c r="AK25" t="e">
        <f t="shared" si="12"/>
        <v>#REF!</v>
      </c>
      <c r="AL25" s="7" t="e">
        <f t="shared" si="13"/>
        <v>#REF!</v>
      </c>
      <c r="AM25" s="7" t="e">
        <f t="shared" si="5"/>
        <v>#REF!</v>
      </c>
      <c r="AN25" s="7" t="e">
        <f t="shared" si="5"/>
        <v>#REF!</v>
      </c>
      <c r="AO25" s="7" t="e">
        <f t="shared" si="5"/>
        <v>#REF!</v>
      </c>
      <c r="AP25" s="7" t="e">
        <f t="shared" si="5"/>
        <v>#REF!</v>
      </c>
      <c r="AQ25" s="7" t="e">
        <f t="shared" si="5"/>
        <v>#REF!</v>
      </c>
      <c r="AR25" s="7" t="e">
        <f t="shared" si="5"/>
        <v>#REF!</v>
      </c>
      <c r="AS25" s="7" t="e">
        <f t="shared" si="5"/>
        <v>#REF!</v>
      </c>
      <c r="AT25" s="7" t="e">
        <f t="shared" si="5"/>
        <v>#REF!</v>
      </c>
      <c r="AU25" s="7" t="e">
        <f t="shared" si="5"/>
        <v>#REF!</v>
      </c>
      <c r="AV25" s="7" t="e">
        <f t="shared" si="5"/>
        <v>#REF!</v>
      </c>
      <c r="AW25" s="7" t="e">
        <f t="shared" si="5"/>
        <v>#REF!</v>
      </c>
      <c r="AX25" t="e">
        <f t="shared" si="6"/>
        <v>#REF!</v>
      </c>
      <c r="AY25" s="7" t="e">
        <f t="shared" si="14"/>
        <v>#REF!</v>
      </c>
      <c r="AZ25" s="52" t="e">
        <f t="shared" si="15"/>
        <v>#REF!</v>
      </c>
      <c r="BA25" s="79" t="e">
        <f t="shared" si="16"/>
        <v>#REF!</v>
      </c>
      <c r="BD25" s="182" t="str">
        <f>VLOOKUP(D25,Schools!A:Q,17,0)</f>
        <v>C</v>
      </c>
      <c r="BE25" s="51" t="e">
        <f t="shared" si="17"/>
        <v>#REF!</v>
      </c>
      <c r="BF25" s="51" t="e">
        <f t="shared" si="18"/>
        <v>#REF!</v>
      </c>
      <c r="BG25" s="51" t="e">
        <f t="shared" si="19"/>
        <v>#REF!</v>
      </c>
      <c r="BH25" s="51" t="e">
        <f t="shared" si="20"/>
        <v>#REF!</v>
      </c>
      <c r="BI25" s="52" t="e">
        <f t="shared" si="21"/>
        <v>#REF!</v>
      </c>
      <c r="BJ25" s="51" t="e">
        <f t="shared" si="22"/>
        <v>#REF!</v>
      </c>
      <c r="BK25" s="7" t="e">
        <f t="shared" si="23"/>
        <v>#REF!</v>
      </c>
      <c r="BL25" s="51" t="e">
        <f t="shared" si="24"/>
        <v>#REF!</v>
      </c>
      <c r="BM25" s="1" t="e">
        <f t="shared" si="25"/>
        <v>#REF!</v>
      </c>
      <c r="BN25" s="51" t="e">
        <f t="shared" si="26"/>
        <v>#REF!</v>
      </c>
      <c r="BO25" s="1" t="e">
        <f t="shared" si="27"/>
        <v>#REF!</v>
      </c>
      <c r="BP25" s="52" t="e">
        <f t="shared" si="28"/>
        <v>#REF!</v>
      </c>
      <c r="BQ25" s="52" t="e">
        <f t="shared" si="29"/>
        <v>#REF!</v>
      </c>
      <c r="BR25" t="e">
        <f t="shared" si="30"/>
        <v>#REF!</v>
      </c>
    </row>
    <row r="26" spans="1:70" x14ac:dyDescent="0.25">
      <c r="A26" t="str">
        <f t="shared" si="7"/>
        <v>High Needs topups</v>
      </c>
      <c r="B26" s="74" t="s">
        <v>3619</v>
      </c>
      <c r="C26" s="75">
        <v>44026</v>
      </c>
      <c r="D26" s="74">
        <f>Schools!A15</f>
        <v>3023300</v>
      </c>
      <c r="E26" t="str">
        <f>VLOOKUP(D26,Schools!A:B,2,0)</f>
        <v>All Saints' CE Primary School NW2</v>
      </c>
      <c r="F26" t="str">
        <f>VLOOKUP(D26,Schools!$A:$Z,3,0)</f>
        <v>M</v>
      </c>
      <c r="G26" s="76" t="e">
        <f>SUMIFS(#REF!,#REF!,D26,#REF!, SEN!M26)</f>
        <v>#REF!</v>
      </c>
      <c r="H26" s="74" t="s">
        <v>3620</v>
      </c>
      <c r="I26" s="74" t="s">
        <v>4030</v>
      </c>
      <c r="J26" t="str">
        <f t="shared" si="8"/>
        <v>various/543965</v>
      </c>
      <c r="K26">
        <f>VLOOKUP(D26,Schools!$A:$Z,9,0)</f>
        <v>400069</v>
      </c>
      <c r="L26" s="74" t="s">
        <v>400</v>
      </c>
      <c r="M26" s="74" t="s">
        <v>399</v>
      </c>
      <c r="N26" s="74" t="s">
        <v>3814</v>
      </c>
      <c r="O26" s="77" t="str">
        <f>VLOOKUP(D26,Schools!A:D,4,0)</f>
        <v>Primary</v>
      </c>
      <c r="P26" s="74" t="s">
        <v>4031</v>
      </c>
      <c r="Q26" s="77">
        <f t="shared" si="9"/>
        <v>543965</v>
      </c>
      <c r="R26" s="78" t="e">
        <f>SUMIFS(#REF!,#REF!,$D26,#REF!,$M26)</f>
        <v>#REF!</v>
      </c>
      <c r="S26" s="78" t="e">
        <f>SUMIFS(#REF!,#REF!,$D26,#REF!,$M26)</f>
        <v>#REF!</v>
      </c>
      <c r="T26" s="78" t="e">
        <f>SUMIFS(#REF!,#REF!,$D26,#REF!,$M26)</f>
        <v>#REF!</v>
      </c>
      <c r="U26" s="78" t="e">
        <f>SUMIFS(#REF!,#REF!,$D26,#REF!,$M26)</f>
        <v>#REF!</v>
      </c>
      <c r="V26" s="78" t="e">
        <f>SUMIFS(#REF!,#REF!,$D26,#REF!,$M26)</f>
        <v>#REF!</v>
      </c>
      <c r="W26" s="78" t="e">
        <f>SUMIFS(#REF!,#REF!,$D26,#REF!,$M26)</f>
        <v>#REF!</v>
      </c>
      <c r="X26" s="78" t="e">
        <f>SUMIFS(#REF!,#REF!,$D26,#REF!,$M26)</f>
        <v>#REF!</v>
      </c>
      <c r="Y26" s="78" t="e">
        <f>SUMIFS(#REF!,#REF!,$D26,#REF!,$M26)</f>
        <v>#REF!</v>
      </c>
      <c r="Z26" s="78" t="e">
        <f>SUMIFS(#REF!,#REF!,$D26,#REF!,$M26)</f>
        <v>#REF!</v>
      </c>
      <c r="AA26" s="78" t="e">
        <f>SUMIFS(#REF!,#REF!,$D26,#REF!,$M26)</f>
        <v>#REF!</v>
      </c>
      <c r="AB26" s="78" t="e">
        <f>SUMIFS(#REF!,#REF!,$D26,#REF!,$M26)</f>
        <v>#REF!</v>
      </c>
      <c r="AC26" s="78" t="e">
        <f>SUMIFS(#REF!,#REF!,$D26,#REF!,$M26)</f>
        <v>#REF!</v>
      </c>
      <c r="AD26" s="78" t="e">
        <f>SUMIFS(#REF!,#REF!,$D26,#REF!,$M26)</f>
        <v>#REF!</v>
      </c>
      <c r="AE26" s="78" t="e">
        <f>SUMIFS(#REF!,#REF!,$D26,#REF!,$M26)</f>
        <v>#REF!</v>
      </c>
      <c r="AF26" s="51" t="e">
        <f t="shared" si="10"/>
        <v>#REF!</v>
      </c>
      <c r="AG26" s="51" t="e">
        <f t="shared" si="11"/>
        <v>#REF!</v>
      </c>
      <c r="AH26" s="78" t="e">
        <f>SUMIFS(#REF!,#REF!,$D26,#REF!,$M26)</f>
        <v>#REF!</v>
      </c>
      <c r="AK26" t="e">
        <f t="shared" si="12"/>
        <v>#REF!</v>
      </c>
      <c r="AL26" s="7" t="e">
        <f t="shared" si="13"/>
        <v>#REF!</v>
      </c>
      <c r="AM26" s="7" t="e">
        <f t="shared" si="5"/>
        <v>#REF!</v>
      </c>
      <c r="AN26" s="7" t="e">
        <f t="shared" si="5"/>
        <v>#REF!</v>
      </c>
      <c r="AO26" s="7" t="e">
        <f t="shared" si="5"/>
        <v>#REF!</v>
      </c>
      <c r="AP26" s="7" t="e">
        <f t="shared" si="5"/>
        <v>#REF!</v>
      </c>
      <c r="AQ26" s="7" t="e">
        <f t="shared" si="5"/>
        <v>#REF!</v>
      </c>
      <c r="AR26" s="7" t="e">
        <f t="shared" si="5"/>
        <v>#REF!</v>
      </c>
      <c r="AS26" s="7" t="e">
        <f t="shared" si="5"/>
        <v>#REF!</v>
      </c>
      <c r="AT26" s="7" t="e">
        <f t="shared" si="5"/>
        <v>#REF!</v>
      </c>
      <c r="AU26" s="7" t="e">
        <f t="shared" si="5"/>
        <v>#REF!</v>
      </c>
      <c r="AV26" s="7" t="e">
        <f t="shared" si="5"/>
        <v>#REF!</v>
      </c>
      <c r="AW26" s="7" t="e">
        <f t="shared" si="5"/>
        <v>#REF!</v>
      </c>
      <c r="AX26" t="e">
        <f t="shared" si="6"/>
        <v>#REF!</v>
      </c>
      <c r="AY26" s="7" t="e">
        <f t="shared" si="14"/>
        <v>#REF!</v>
      </c>
      <c r="AZ26" s="52" t="e">
        <f t="shared" si="15"/>
        <v>#REF!</v>
      </c>
      <c r="BA26" s="79" t="e">
        <f t="shared" si="16"/>
        <v>#REF!</v>
      </c>
      <c r="BD26" s="182" t="str">
        <f>VLOOKUP(D26,Schools!A:Q,17,0)</f>
        <v>A</v>
      </c>
      <c r="BE26" s="51" t="e">
        <f t="shared" si="17"/>
        <v>#REF!</v>
      </c>
      <c r="BF26" s="51" t="e">
        <f t="shared" si="18"/>
        <v>#REF!</v>
      </c>
      <c r="BG26" s="51" t="e">
        <f t="shared" si="19"/>
        <v>#REF!</v>
      </c>
      <c r="BH26" s="51" t="e">
        <f t="shared" si="20"/>
        <v>#REF!</v>
      </c>
      <c r="BI26" s="52" t="e">
        <f t="shared" si="21"/>
        <v>#REF!</v>
      </c>
      <c r="BJ26" s="51" t="e">
        <f t="shared" si="22"/>
        <v>#REF!</v>
      </c>
      <c r="BK26" s="7" t="e">
        <f t="shared" si="23"/>
        <v>#REF!</v>
      </c>
      <c r="BL26" s="51" t="e">
        <f t="shared" si="24"/>
        <v>#REF!</v>
      </c>
      <c r="BM26" s="1" t="e">
        <f t="shared" si="25"/>
        <v>#REF!</v>
      </c>
      <c r="BN26" s="51" t="e">
        <f t="shared" si="26"/>
        <v>#REF!</v>
      </c>
      <c r="BO26" s="1" t="e">
        <f t="shared" si="27"/>
        <v>#REF!</v>
      </c>
      <c r="BP26" s="52" t="e">
        <f t="shared" si="28"/>
        <v>#REF!</v>
      </c>
      <c r="BQ26" s="52" t="e">
        <f t="shared" si="29"/>
        <v>#REF!</v>
      </c>
      <c r="BR26" t="e">
        <f t="shared" si="30"/>
        <v>#REF!</v>
      </c>
    </row>
    <row r="27" spans="1:70" x14ac:dyDescent="0.25">
      <c r="A27" t="str">
        <f t="shared" si="7"/>
        <v>High Needs topups</v>
      </c>
      <c r="B27" s="74" t="s">
        <v>3619</v>
      </c>
      <c r="C27" s="75">
        <v>44026</v>
      </c>
      <c r="D27" s="74">
        <f>Schools!A16</f>
        <v>3023317</v>
      </c>
      <c r="E27" t="str">
        <f>VLOOKUP(D27,Schools!A:B,2,0)</f>
        <v>All Saints' CE Primary School, N20</v>
      </c>
      <c r="F27" t="str">
        <f>VLOOKUP(D27,Schools!$A:$Z,3,0)</f>
        <v>M</v>
      </c>
      <c r="G27" s="76" t="e">
        <f>SUMIFS(#REF!,#REF!,D27,#REF!, SEN!M27)</f>
        <v>#REF!</v>
      </c>
      <c r="H27" s="74" t="s">
        <v>3620</v>
      </c>
      <c r="I27" s="74" t="s">
        <v>4030</v>
      </c>
      <c r="J27" t="str">
        <f t="shared" si="8"/>
        <v>various/543965</v>
      </c>
      <c r="K27">
        <f>VLOOKUP(D27,Schools!$A:$Z,9,0)</f>
        <v>400015</v>
      </c>
      <c r="L27" s="74" t="s">
        <v>400</v>
      </c>
      <c r="M27" s="74" t="s">
        <v>399</v>
      </c>
      <c r="N27" s="74" t="s">
        <v>3814</v>
      </c>
      <c r="O27" s="77" t="str">
        <f>VLOOKUP(D27,Schools!A:D,4,0)</f>
        <v>Primary</v>
      </c>
      <c r="P27" s="74" t="s">
        <v>4031</v>
      </c>
      <c r="Q27" s="77">
        <f t="shared" si="9"/>
        <v>543965</v>
      </c>
      <c r="R27" s="78" t="e">
        <f>SUMIFS(#REF!,#REF!,$D27,#REF!,$M27)</f>
        <v>#REF!</v>
      </c>
      <c r="S27" s="78" t="e">
        <f>SUMIFS(#REF!,#REF!,$D27,#REF!,$M27)</f>
        <v>#REF!</v>
      </c>
      <c r="T27" s="78" t="e">
        <f>SUMIFS(#REF!,#REF!,$D27,#REF!,$M27)</f>
        <v>#REF!</v>
      </c>
      <c r="U27" s="78" t="e">
        <f>SUMIFS(#REF!,#REF!,$D27,#REF!,$M27)</f>
        <v>#REF!</v>
      </c>
      <c r="V27" s="78" t="e">
        <f>SUMIFS(#REF!,#REF!,$D27,#REF!,$M27)</f>
        <v>#REF!</v>
      </c>
      <c r="W27" s="78" t="e">
        <f>SUMIFS(#REF!,#REF!,$D27,#REF!,$M27)</f>
        <v>#REF!</v>
      </c>
      <c r="X27" s="78" t="e">
        <f>SUMIFS(#REF!,#REF!,$D27,#REF!,$M27)</f>
        <v>#REF!</v>
      </c>
      <c r="Y27" s="78" t="e">
        <f>SUMIFS(#REF!,#REF!,$D27,#REF!,$M27)</f>
        <v>#REF!</v>
      </c>
      <c r="Z27" s="78" t="e">
        <f>SUMIFS(#REF!,#REF!,$D27,#REF!,$M27)</f>
        <v>#REF!</v>
      </c>
      <c r="AA27" s="78" t="e">
        <f>SUMIFS(#REF!,#REF!,$D27,#REF!,$M27)</f>
        <v>#REF!</v>
      </c>
      <c r="AB27" s="78" t="e">
        <f>SUMIFS(#REF!,#REF!,$D27,#REF!,$M27)</f>
        <v>#REF!</v>
      </c>
      <c r="AC27" s="78" t="e">
        <f>SUMIFS(#REF!,#REF!,$D27,#REF!,$M27)</f>
        <v>#REF!</v>
      </c>
      <c r="AD27" s="78" t="e">
        <f>SUMIFS(#REF!,#REF!,$D27,#REF!,$M27)</f>
        <v>#REF!</v>
      </c>
      <c r="AE27" s="78" t="e">
        <f>SUMIFS(#REF!,#REF!,$D27,#REF!,$M27)</f>
        <v>#REF!</v>
      </c>
      <c r="AF27" s="51" t="e">
        <f t="shared" si="10"/>
        <v>#REF!</v>
      </c>
      <c r="AG27" s="51" t="e">
        <f t="shared" si="11"/>
        <v>#REF!</v>
      </c>
      <c r="AH27" s="78" t="e">
        <f>SUMIFS(#REF!,#REF!,$D27,#REF!,$M27)</f>
        <v>#REF!</v>
      </c>
      <c r="AK27" t="e">
        <f t="shared" si="12"/>
        <v>#REF!</v>
      </c>
      <c r="AL27" s="7" t="e">
        <f t="shared" si="13"/>
        <v>#REF!</v>
      </c>
      <c r="AM27" s="7" t="e">
        <f t="shared" si="5"/>
        <v>#REF!</v>
      </c>
      <c r="AN27" s="7" t="e">
        <f t="shared" si="5"/>
        <v>#REF!</v>
      </c>
      <c r="AO27" s="7" t="e">
        <f t="shared" si="5"/>
        <v>#REF!</v>
      </c>
      <c r="AP27" s="7" t="e">
        <f t="shared" si="5"/>
        <v>#REF!</v>
      </c>
      <c r="AQ27" s="7" t="e">
        <f t="shared" si="5"/>
        <v>#REF!</v>
      </c>
      <c r="AR27" s="7" t="e">
        <f t="shared" si="5"/>
        <v>#REF!</v>
      </c>
      <c r="AS27" s="7" t="e">
        <f t="shared" si="5"/>
        <v>#REF!</v>
      </c>
      <c r="AT27" s="7" t="e">
        <f t="shared" si="5"/>
        <v>#REF!</v>
      </c>
      <c r="AU27" s="7" t="e">
        <f t="shared" si="5"/>
        <v>#REF!</v>
      </c>
      <c r="AV27" s="7" t="e">
        <f t="shared" si="5"/>
        <v>#REF!</v>
      </c>
      <c r="AW27" s="7" t="e">
        <f t="shared" si="5"/>
        <v>#REF!</v>
      </c>
      <c r="AX27" t="e">
        <f t="shared" si="6"/>
        <v>#REF!</v>
      </c>
      <c r="AY27" s="7" t="e">
        <f t="shared" si="14"/>
        <v>#REF!</v>
      </c>
      <c r="AZ27" s="52" t="e">
        <f t="shared" si="15"/>
        <v>#REF!</v>
      </c>
      <c r="BA27" s="79" t="e">
        <f t="shared" si="16"/>
        <v>#REF!</v>
      </c>
      <c r="BD27" s="182" t="str">
        <f>VLOOKUP(D27,Schools!A:Q,17,0)</f>
        <v>A</v>
      </c>
      <c r="BE27" s="51" t="e">
        <f t="shared" si="17"/>
        <v>#REF!</v>
      </c>
      <c r="BF27" s="51" t="e">
        <f t="shared" si="18"/>
        <v>#REF!</v>
      </c>
      <c r="BG27" s="51" t="e">
        <f t="shared" si="19"/>
        <v>#REF!</v>
      </c>
      <c r="BH27" s="51" t="e">
        <f t="shared" si="20"/>
        <v>#REF!</v>
      </c>
      <c r="BI27" s="52" t="e">
        <f t="shared" si="21"/>
        <v>#REF!</v>
      </c>
      <c r="BJ27" s="51" t="e">
        <f t="shared" si="22"/>
        <v>#REF!</v>
      </c>
      <c r="BK27" s="7" t="e">
        <f t="shared" si="23"/>
        <v>#REF!</v>
      </c>
      <c r="BL27" s="51" t="e">
        <f t="shared" si="24"/>
        <v>#REF!</v>
      </c>
      <c r="BM27" s="1" t="e">
        <f t="shared" si="25"/>
        <v>#REF!</v>
      </c>
      <c r="BN27" s="51" t="e">
        <f t="shared" si="26"/>
        <v>#REF!</v>
      </c>
      <c r="BO27" s="1" t="e">
        <f t="shared" si="27"/>
        <v>#REF!</v>
      </c>
      <c r="BP27" s="52" t="e">
        <f t="shared" si="28"/>
        <v>#REF!</v>
      </c>
      <c r="BQ27" s="52" t="e">
        <f t="shared" si="29"/>
        <v>#REF!</v>
      </c>
      <c r="BR27" t="e">
        <f t="shared" si="30"/>
        <v>#REF!</v>
      </c>
    </row>
    <row r="28" spans="1:70" x14ac:dyDescent="0.25">
      <c r="A28" t="str">
        <f t="shared" si="7"/>
        <v>High Needs topups</v>
      </c>
      <c r="B28" s="74" t="s">
        <v>3619</v>
      </c>
      <c r="C28" s="75">
        <v>44026</v>
      </c>
      <c r="D28" s="74">
        <f>Schools!A17</f>
        <v>3022020</v>
      </c>
      <c r="E28" t="str">
        <f>VLOOKUP(D28,Schools!A:B,2,0)</f>
        <v>Alma Primary</v>
      </c>
      <c r="F28" t="str">
        <f>VLOOKUP(D28,Schools!$A:$Z,3,0)</f>
        <v>A</v>
      </c>
      <c r="G28" s="76" t="e">
        <f>SUMIFS(#REF!,#REF!,D28,#REF!, SEN!M28)</f>
        <v>#REF!</v>
      </c>
      <c r="H28" s="74" t="s">
        <v>3620</v>
      </c>
      <c r="I28" s="74" t="s">
        <v>4030</v>
      </c>
      <c r="J28" t="str">
        <f t="shared" si="8"/>
        <v>various/516500</v>
      </c>
      <c r="K28">
        <f>VLOOKUP(D28,Schools!$A:$Z,9,0)</f>
        <v>156270</v>
      </c>
      <c r="L28" s="74" t="s">
        <v>400</v>
      </c>
      <c r="M28" s="74" t="s">
        <v>399</v>
      </c>
      <c r="N28" s="74" t="s">
        <v>3814</v>
      </c>
      <c r="O28" s="77" t="str">
        <f>VLOOKUP(D28,Schools!A:D,4,0)</f>
        <v>Primary</v>
      </c>
      <c r="P28" s="74" t="s">
        <v>4031</v>
      </c>
      <c r="Q28" s="77">
        <f t="shared" si="9"/>
        <v>516500</v>
      </c>
      <c r="R28" s="78" t="e">
        <f>SUMIFS(#REF!,#REF!,$D28,#REF!,$M28)</f>
        <v>#REF!</v>
      </c>
      <c r="S28" s="78" t="e">
        <f>SUMIFS(#REF!,#REF!,$D28,#REF!,$M28)</f>
        <v>#REF!</v>
      </c>
      <c r="T28" s="78" t="e">
        <f>SUMIFS(#REF!,#REF!,$D28,#REF!,$M28)</f>
        <v>#REF!</v>
      </c>
      <c r="U28" s="78" t="e">
        <f>SUMIFS(#REF!,#REF!,$D28,#REF!,$M28)</f>
        <v>#REF!</v>
      </c>
      <c r="V28" s="78" t="e">
        <f>SUMIFS(#REF!,#REF!,$D28,#REF!,$M28)</f>
        <v>#REF!</v>
      </c>
      <c r="W28" s="78" t="e">
        <f>SUMIFS(#REF!,#REF!,$D28,#REF!,$M28)</f>
        <v>#REF!</v>
      </c>
      <c r="X28" s="78" t="e">
        <f>SUMIFS(#REF!,#REF!,$D28,#REF!,$M28)</f>
        <v>#REF!</v>
      </c>
      <c r="Y28" s="78" t="e">
        <f>SUMIFS(#REF!,#REF!,$D28,#REF!,$M28)</f>
        <v>#REF!</v>
      </c>
      <c r="Z28" s="78" t="e">
        <f>SUMIFS(#REF!,#REF!,$D28,#REF!,$M28)</f>
        <v>#REF!</v>
      </c>
      <c r="AA28" s="78" t="e">
        <f>SUMIFS(#REF!,#REF!,$D28,#REF!,$M28)</f>
        <v>#REF!</v>
      </c>
      <c r="AB28" s="78" t="e">
        <f>SUMIFS(#REF!,#REF!,$D28,#REF!,$M28)</f>
        <v>#REF!</v>
      </c>
      <c r="AC28" s="78" t="e">
        <f>SUMIFS(#REF!,#REF!,$D28,#REF!,$M28)</f>
        <v>#REF!</v>
      </c>
      <c r="AD28" s="78" t="e">
        <f>SUMIFS(#REF!,#REF!,$D28,#REF!,$M28)</f>
        <v>#REF!</v>
      </c>
      <c r="AE28" s="78" t="e">
        <f>SUMIFS(#REF!,#REF!,$D28,#REF!,$M28)</f>
        <v>#REF!</v>
      </c>
      <c r="AF28" s="51" t="e">
        <f t="shared" si="10"/>
        <v>#REF!</v>
      </c>
      <c r="AG28" s="51" t="e">
        <f t="shared" si="11"/>
        <v>#REF!</v>
      </c>
      <c r="AH28" s="78" t="e">
        <f>SUMIFS(#REF!,#REF!,$D28,#REF!,$M28)</f>
        <v>#REF!</v>
      </c>
      <c r="AK28" t="e">
        <f t="shared" si="12"/>
        <v>#REF!</v>
      </c>
      <c r="AL28" s="7" t="e">
        <f t="shared" si="13"/>
        <v>#REF!</v>
      </c>
      <c r="AM28" s="7" t="e">
        <f t="shared" si="5"/>
        <v>#REF!</v>
      </c>
      <c r="AN28" s="7" t="e">
        <f t="shared" si="5"/>
        <v>#REF!</v>
      </c>
      <c r="AO28" s="7" t="e">
        <f t="shared" si="5"/>
        <v>#REF!</v>
      </c>
      <c r="AP28" s="7" t="e">
        <f t="shared" si="5"/>
        <v>#REF!</v>
      </c>
      <c r="AQ28" s="7" t="e">
        <f t="shared" si="5"/>
        <v>#REF!</v>
      </c>
      <c r="AR28" s="7" t="e">
        <f t="shared" si="5"/>
        <v>#REF!</v>
      </c>
      <c r="AS28" s="7" t="e">
        <f t="shared" si="5"/>
        <v>#REF!</v>
      </c>
      <c r="AT28" s="7" t="e">
        <f t="shared" si="5"/>
        <v>#REF!</v>
      </c>
      <c r="AU28" s="7" t="e">
        <f t="shared" si="5"/>
        <v>#REF!</v>
      </c>
      <c r="AV28" s="7" t="e">
        <f t="shared" si="5"/>
        <v>#REF!</v>
      </c>
      <c r="AW28" s="7" t="e">
        <f t="shared" si="5"/>
        <v>#REF!</v>
      </c>
      <c r="AX28" t="e">
        <f t="shared" si="6"/>
        <v>#REF!</v>
      </c>
      <c r="AY28" s="7" t="e">
        <f t="shared" si="14"/>
        <v>#REF!</v>
      </c>
      <c r="AZ28" s="52" t="e">
        <f t="shared" si="15"/>
        <v>#REF!</v>
      </c>
      <c r="BA28" s="79" t="e">
        <f t="shared" si="16"/>
        <v>#REF!</v>
      </c>
      <c r="BD28" s="182" t="str">
        <f>VLOOKUP(D28,Schools!A:Q,17,0)</f>
        <v>Academy</v>
      </c>
      <c r="BE28" s="51" t="e">
        <f t="shared" si="17"/>
        <v>#REF!</v>
      </c>
      <c r="BF28" s="51" t="e">
        <f t="shared" si="18"/>
        <v>#REF!</v>
      </c>
      <c r="BG28" s="51" t="e">
        <f t="shared" si="19"/>
        <v>#REF!</v>
      </c>
      <c r="BH28" s="51" t="e">
        <f t="shared" si="20"/>
        <v>#REF!</v>
      </c>
      <c r="BI28" s="52" t="e">
        <f t="shared" si="21"/>
        <v>#REF!</v>
      </c>
      <c r="BJ28" s="51" t="e">
        <f t="shared" si="22"/>
        <v>#REF!</v>
      </c>
      <c r="BK28" s="7" t="e">
        <f t="shared" si="23"/>
        <v>#REF!</v>
      </c>
      <c r="BL28" s="51" t="e">
        <f t="shared" si="24"/>
        <v>#REF!</v>
      </c>
      <c r="BM28" s="1" t="e">
        <f t="shared" si="25"/>
        <v>#REF!</v>
      </c>
      <c r="BN28" s="51" t="e">
        <f t="shared" si="26"/>
        <v>#REF!</v>
      </c>
      <c r="BO28" s="1" t="e">
        <f t="shared" si="27"/>
        <v>#REF!</v>
      </c>
      <c r="BP28" s="52" t="e">
        <f t="shared" si="28"/>
        <v>#REF!</v>
      </c>
      <c r="BQ28" s="52" t="e">
        <f t="shared" si="29"/>
        <v>#REF!</v>
      </c>
      <c r="BR28" t="e">
        <f t="shared" si="30"/>
        <v>#REF!</v>
      </c>
    </row>
    <row r="29" spans="1:70" x14ac:dyDescent="0.25">
      <c r="A29" t="str">
        <f t="shared" si="7"/>
        <v>High Needs topups</v>
      </c>
      <c r="B29" s="74" t="s">
        <v>3619</v>
      </c>
      <c r="C29" s="75">
        <v>44026</v>
      </c>
      <c r="D29" s="74">
        <f>Schools!A18</f>
        <v>3023500</v>
      </c>
      <c r="E29" t="str">
        <f>VLOOKUP(D29,Schools!A:B,2,0)</f>
        <v>Annunciation Catholic Infant School</v>
      </c>
      <c r="F29" t="str">
        <f>VLOOKUP(D29,Schools!$A:$Z,3,0)</f>
        <v>M</v>
      </c>
      <c r="G29" s="76" t="e">
        <f>SUMIFS(#REF!,#REF!,D29,#REF!, SEN!M29)</f>
        <v>#REF!</v>
      </c>
      <c r="H29" s="74" t="s">
        <v>3620</v>
      </c>
      <c r="I29" s="74" t="s">
        <v>4030</v>
      </c>
      <c r="J29" t="str">
        <f t="shared" si="8"/>
        <v>various/543965</v>
      </c>
      <c r="K29">
        <f>VLOOKUP(D29,Schools!$A:$Z,9,0)</f>
        <v>400023</v>
      </c>
      <c r="L29" s="74" t="s">
        <v>400</v>
      </c>
      <c r="M29" s="74" t="s">
        <v>399</v>
      </c>
      <c r="N29" s="74" t="s">
        <v>3814</v>
      </c>
      <c r="O29" s="77" t="str">
        <f>VLOOKUP(D29,Schools!A:D,4,0)</f>
        <v>Primary</v>
      </c>
      <c r="P29" s="74" t="s">
        <v>4031</v>
      </c>
      <c r="Q29" s="77">
        <f t="shared" si="9"/>
        <v>543965</v>
      </c>
      <c r="R29" s="78" t="e">
        <f>SUMIFS(#REF!,#REF!,$D29,#REF!,$M29)</f>
        <v>#REF!</v>
      </c>
      <c r="S29" s="78" t="e">
        <f>SUMIFS(#REF!,#REF!,$D29,#REF!,$M29)</f>
        <v>#REF!</v>
      </c>
      <c r="T29" s="78" t="e">
        <f>SUMIFS(#REF!,#REF!,$D29,#REF!,$M29)</f>
        <v>#REF!</v>
      </c>
      <c r="U29" s="78" t="e">
        <f>SUMIFS(#REF!,#REF!,$D29,#REF!,$M29)</f>
        <v>#REF!</v>
      </c>
      <c r="V29" s="78" t="e">
        <f>SUMIFS(#REF!,#REF!,$D29,#REF!,$M29)</f>
        <v>#REF!</v>
      </c>
      <c r="W29" s="78" t="e">
        <f>SUMIFS(#REF!,#REF!,$D29,#REF!,$M29)</f>
        <v>#REF!</v>
      </c>
      <c r="X29" s="78" t="e">
        <f>SUMIFS(#REF!,#REF!,$D29,#REF!,$M29)</f>
        <v>#REF!</v>
      </c>
      <c r="Y29" s="78" t="e">
        <f>SUMIFS(#REF!,#REF!,$D29,#REF!,$M29)</f>
        <v>#REF!</v>
      </c>
      <c r="Z29" s="78" t="e">
        <f>SUMIFS(#REF!,#REF!,$D29,#REF!,$M29)</f>
        <v>#REF!</v>
      </c>
      <c r="AA29" s="78" t="e">
        <f>SUMIFS(#REF!,#REF!,$D29,#REF!,$M29)</f>
        <v>#REF!</v>
      </c>
      <c r="AB29" s="78" t="e">
        <f>SUMIFS(#REF!,#REF!,$D29,#REF!,$M29)</f>
        <v>#REF!</v>
      </c>
      <c r="AC29" s="78" t="e">
        <f>SUMIFS(#REF!,#REF!,$D29,#REF!,$M29)</f>
        <v>#REF!</v>
      </c>
      <c r="AD29" s="78" t="e">
        <f>SUMIFS(#REF!,#REF!,$D29,#REF!,$M29)</f>
        <v>#REF!</v>
      </c>
      <c r="AE29" s="78" t="e">
        <f>SUMIFS(#REF!,#REF!,$D29,#REF!,$M29)</f>
        <v>#REF!</v>
      </c>
      <c r="AF29" s="51" t="e">
        <f t="shared" si="10"/>
        <v>#REF!</v>
      </c>
      <c r="AG29" s="51" t="e">
        <f t="shared" si="11"/>
        <v>#REF!</v>
      </c>
      <c r="AH29" s="78" t="e">
        <f>SUMIFS(#REF!,#REF!,$D29,#REF!,$M29)</f>
        <v>#REF!</v>
      </c>
      <c r="AK29" t="e">
        <f t="shared" si="12"/>
        <v>#REF!</v>
      </c>
      <c r="AL29" s="7" t="e">
        <f t="shared" si="13"/>
        <v>#REF!</v>
      </c>
      <c r="AM29" s="7" t="e">
        <f t="shared" si="5"/>
        <v>#REF!</v>
      </c>
      <c r="AN29" s="7" t="e">
        <f t="shared" si="5"/>
        <v>#REF!</v>
      </c>
      <c r="AO29" s="7" t="e">
        <f t="shared" si="5"/>
        <v>#REF!</v>
      </c>
      <c r="AP29" s="7" t="e">
        <f t="shared" si="5"/>
        <v>#REF!</v>
      </c>
      <c r="AQ29" s="7" t="e">
        <f t="shared" si="5"/>
        <v>#REF!</v>
      </c>
      <c r="AR29" s="7" t="e">
        <f t="shared" si="5"/>
        <v>#REF!</v>
      </c>
      <c r="AS29" s="7" t="e">
        <f t="shared" si="5"/>
        <v>#REF!</v>
      </c>
      <c r="AT29" s="7" t="e">
        <f t="shared" si="5"/>
        <v>#REF!</v>
      </c>
      <c r="AU29" s="7" t="e">
        <f t="shared" si="5"/>
        <v>#REF!</v>
      </c>
      <c r="AV29" s="7" t="e">
        <f t="shared" si="5"/>
        <v>#REF!</v>
      </c>
      <c r="AW29" s="7" t="e">
        <f t="shared" si="5"/>
        <v>#REF!</v>
      </c>
      <c r="AX29" t="e">
        <f t="shared" si="6"/>
        <v>#REF!</v>
      </c>
      <c r="AY29" s="7" t="e">
        <f t="shared" si="14"/>
        <v>#REF!</v>
      </c>
      <c r="AZ29" s="52" t="e">
        <f t="shared" si="15"/>
        <v>#REF!</v>
      </c>
      <c r="BA29" s="79" t="e">
        <f t="shared" si="16"/>
        <v>#REF!</v>
      </c>
      <c r="BD29" s="182" t="str">
        <f>VLOOKUP(D29,Schools!A:Q,17,0)</f>
        <v>A</v>
      </c>
      <c r="BE29" s="51" t="e">
        <f t="shared" si="17"/>
        <v>#REF!</v>
      </c>
      <c r="BF29" s="51" t="e">
        <f t="shared" si="18"/>
        <v>#REF!</v>
      </c>
      <c r="BG29" s="51" t="e">
        <f t="shared" si="19"/>
        <v>#REF!</v>
      </c>
      <c r="BH29" s="51" t="e">
        <f t="shared" si="20"/>
        <v>#REF!</v>
      </c>
      <c r="BI29" s="52" t="e">
        <f t="shared" si="21"/>
        <v>#REF!</v>
      </c>
      <c r="BJ29" s="51" t="e">
        <f t="shared" si="22"/>
        <v>#REF!</v>
      </c>
      <c r="BK29" s="7" t="e">
        <f t="shared" si="23"/>
        <v>#REF!</v>
      </c>
      <c r="BL29" s="51" t="e">
        <f t="shared" si="24"/>
        <v>#REF!</v>
      </c>
      <c r="BM29" s="1" t="e">
        <f t="shared" si="25"/>
        <v>#REF!</v>
      </c>
      <c r="BN29" s="51" t="e">
        <f t="shared" si="26"/>
        <v>#REF!</v>
      </c>
      <c r="BO29" s="1" t="e">
        <f t="shared" si="27"/>
        <v>#REF!</v>
      </c>
      <c r="BP29" s="52" t="e">
        <f t="shared" si="28"/>
        <v>#REF!</v>
      </c>
      <c r="BQ29" s="52" t="e">
        <f t="shared" si="29"/>
        <v>#REF!</v>
      </c>
      <c r="BR29" t="e">
        <f t="shared" si="30"/>
        <v>#REF!</v>
      </c>
    </row>
    <row r="30" spans="1:70" x14ac:dyDescent="0.25">
      <c r="A30" t="str">
        <f t="shared" si="7"/>
        <v>High Needs topups</v>
      </c>
      <c r="B30" s="74" t="s">
        <v>3619</v>
      </c>
      <c r="C30" s="75">
        <v>44026</v>
      </c>
      <c r="D30" s="74">
        <f>Schools!A19</f>
        <v>3023514</v>
      </c>
      <c r="E30" t="str">
        <f>VLOOKUP(D30,Schools!A:B,2,0)</f>
        <v>Annunciation Catholic Junior School</v>
      </c>
      <c r="F30" t="str">
        <f>VLOOKUP(D30,Schools!$A:$Z,3,0)</f>
        <v>M</v>
      </c>
      <c r="G30" s="76" t="e">
        <f>SUMIFS(#REF!,#REF!,D30,#REF!, SEN!M30)</f>
        <v>#REF!</v>
      </c>
      <c r="H30" s="74" t="s">
        <v>3620</v>
      </c>
      <c r="I30" s="74" t="s">
        <v>4030</v>
      </c>
      <c r="J30" t="str">
        <f t="shared" si="8"/>
        <v>various/543965</v>
      </c>
      <c r="K30">
        <f>VLOOKUP(D30,Schools!$A:$Z,9,0)</f>
        <v>400107</v>
      </c>
      <c r="L30" s="74" t="s">
        <v>400</v>
      </c>
      <c r="M30" s="74" t="s">
        <v>399</v>
      </c>
      <c r="N30" s="74" t="s">
        <v>3814</v>
      </c>
      <c r="O30" s="77" t="str">
        <f>VLOOKUP(D30,Schools!A:D,4,0)</f>
        <v>Primary</v>
      </c>
      <c r="P30" s="74" t="s">
        <v>4031</v>
      </c>
      <c r="Q30" s="77">
        <f t="shared" si="9"/>
        <v>543965</v>
      </c>
      <c r="R30" s="78" t="e">
        <f>SUMIFS(#REF!,#REF!,$D30,#REF!,$M30)</f>
        <v>#REF!</v>
      </c>
      <c r="S30" s="78" t="e">
        <f>SUMIFS(#REF!,#REF!,$D30,#REF!,$M30)</f>
        <v>#REF!</v>
      </c>
      <c r="T30" s="78" t="e">
        <f>SUMIFS(#REF!,#REF!,$D30,#REF!,$M30)</f>
        <v>#REF!</v>
      </c>
      <c r="U30" s="78" t="e">
        <f>SUMIFS(#REF!,#REF!,$D30,#REF!,$M30)</f>
        <v>#REF!</v>
      </c>
      <c r="V30" s="78" t="e">
        <f>SUMIFS(#REF!,#REF!,$D30,#REF!,$M30)</f>
        <v>#REF!</v>
      </c>
      <c r="W30" s="78" t="e">
        <f>SUMIFS(#REF!,#REF!,$D30,#REF!,$M30)</f>
        <v>#REF!</v>
      </c>
      <c r="X30" s="78" t="e">
        <f>SUMIFS(#REF!,#REF!,$D30,#REF!,$M30)</f>
        <v>#REF!</v>
      </c>
      <c r="Y30" s="78" t="e">
        <f>SUMIFS(#REF!,#REF!,$D30,#REF!,$M30)</f>
        <v>#REF!</v>
      </c>
      <c r="Z30" s="78" t="e">
        <f>SUMIFS(#REF!,#REF!,$D30,#REF!,$M30)</f>
        <v>#REF!</v>
      </c>
      <c r="AA30" s="78" t="e">
        <f>SUMIFS(#REF!,#REF!,$D30,#REF!,$M30)</f>
        <v>#REF!</v>
      </c>
      <c r="AB30" s="78" t="e">
        <f>SUMIFS(#REF!,#REF!,$D30,#REF!,$M30)</f>
        <v>#REF!</v>
      </c>
      <c r="AC30" s="78" t="e">
        <f>SUMIFS(#REF!,#REF!,$D30,#REF!,$M30)</f>
        <v>#REF!</v>
      </c>
      <c r="AD30" s="78" t="e">
        <f>SUMIFS(#REF!,#REF!,$D30,#REF!,$M30)</f>
        <v>#REF!</v>
      </c>
      <c r="AE30" s="78" t="e">
        <f>SUMIFS(#REF!,#REF!,$D30,#REF!,$M30)</f>
        <v>#REF!</v>
      </c>
      <c r="AF30" s="51" t="e">
        <f t="shared" si="10"/>
        <v>#REF!</v>
      </c>
      <c r="AG30" s="51" t="e">
        <f t="shared" si="11"/>
        <v>#REF!</v>
      </c>
      <c r="AH30" s="78" t="e">
        <f>SUMIFS(#REF!,#REF!,$D30,#REF!,$M30)</f>
        <v>#REF!</v>
      </c>
      <c r="AK30" t="e">
        <f t="shared" si="12"/>
        <v>#REF!</v>
      </c>
      <c r="AL30" s="7" t="e">
        <f t="shared" si="13"/>
        <v>#REF!</v>
      </c>
      <c r="AM30" s="7" t="e">
        <f t="shared" si="5"/>
        <v>#REF!</v>
      </c>
      <c r="AN30" s="7" t="e">
        <f t="shared" si="5"/>
        <v>#REF!</v>
      </c>
      <c r="AO30" s="7" t="e">
        <f t="shared" si="5"/>
        <v>#REF!</v>
      </c>
      <c r="AP30" s="7" t="e">
        <f t="shared" si="5"/>
        <v>#REF!</v>
      </c>
      <c r="AQ30" s="7" t="e">
        <f t="shared" si="5"/>
        <v>#REF!</v>
      </c>
      <c r="AR30" s="7" t="e">
        <f t="shared" si="5"/>
        <v>#REF!</v>
      </c>
      <c r="AS30" s="7" t="e">
        <f t="shared" si="5"/>
        <v>#REF!</v>
      </c>
      <c r="AT30" s="7" t="e">
        <f t="shared" si="5"/>
        <v>#REF!</v>
      </c>
      <c r="AU30" s="7" t="e">
        <f t="shared" si="5"/>
        <v>#REF!</v>
      </c>
      <c r="AV30" s="7" t="e">
        <f t="shared" si="5"/>
        <v>#REF!</v>
      </c>
      <c r="AW30" s="7" t="e">
        <f t="shared" si="5"/>
        <v>#REF!</v>
      </c>
      <c r="AX30" t="e">
        <f t="shared" si="6"/>
        <v>#REF!</v>
      </c>
      <c r="AY30" s="7" t="e">
        <f t="shared" si="14"/>
        <v>#REF!</v>
      </c>
      <c r="AZ30" s="52" t="e">
        <f t="shared" si="15"/>
        <v>#REF!</v>
      </c>
      <c r="BA30" s="79" t="e">
        <f t="shared" si="16"/>
        <v>#REF!</v>
      </c>
      <c r="BD30" s="182" t="str">
        <f>VLOOKUP(D30,Schools!A:Q,17,0)</f>
        <v>A</v>
      </c>
      <c r="BE30" s="51" t="e">
        <f t="shared" si="17"/>
        <v>#REF!</v>
      </c>
      <c r="BF30" s="51" t="e">
        <f t="shared" si="18"/>
        <v>#REF!</v>
      </c>
      <c r="BG30" s="51" t="e">
        <f t="shared" si="19"/>
        <v>#REF!</v>
      </c>
      <c r="BH30" s="51" t="e">
        <f t="shared" si="20"/>
        <v>#REF!</v>
      </c>
      <c r="BI30" s="52" t="e">
        <f t="shared" si="21"/>
        <v>#REF!</v>
      </c>
      <c r="BJ30" s="51" t="e">
        <f t="shared" si="22"/>
        <v>#REF!</v>
      </c>
      <c r="BK30" s="7" t="e">
        <f t="shared" si="23"/>
        <v>#REF!</v>
      </c>
      <c r="BL30" s="51" t="e">
        <f t="shared" si="24"/>
        <v>#REF!</v>
      </c>
      <c r="BM30" s="1" t="e">
        <f t="shared" si="25"/>
        <v>#REF!</v>
      </c>
      <c r="BN30" s="51" t="e">
        <f t="shared" si="26"/>
        <v>#REF!</v>
      </c>
      <c r="BO30" s="1" t="e">
        <f t="shared" si="27"/>
        <v>#REF!</v>
      </c>
      <c r="BP30" s="52" t="e">
        <f t="shared" si="28"/>
        <v>#REF!</v>
      </c>
      <c r="BQ30" s="52" t="e">
        <f t="shared" si="29"/>
        <v>#REF!</v>
      </c>
      <c r="BR30" t="e">
        <f t="shared" si="30"/>
        <v>#REF!</v>
      </c>
    </row>
    <row r="31" spans="1:70" x14ac:dyDescent="0.25">
      <c r="A31" t="str">
        <f t="shared" si="7"/>
        <v>High Needs topups</v>
      </c>
      <c r="B31" s="74" t="s">
        <v>3619</v>
      </c>
      <c r="C31" s="75">
        <v>44026</v>
      </c>
      <c r="D31" s="74">
        <f>Schools!A20</f>
        <v>3022050</v>
      </c>
      <c r="E31" t="str">
        <f>VLOOKUP(D31,Schools!A:B,2,0)</f>
        <v>Ashmole Primary School</v>
      </c>
      <c r="F31" t="str">
        <f>VLOOKUP(D31,Schools!$A:$Z,3,0)</f>
        <v>A</v>
      </c>
      <c r="G31" s="76" t="e">
        <f>SUMIFS(#REF!,#REF!,D31,#REF!, SEN!M31)</f>
        <v>#REF!</v>
      </c>
      <c r="H31" s="74" t="s">
        <v>3620</v>
      </c>
      <c r="I31" s="74" t="s">
        <v>4030</v>
      </c>
      <c r="J31" t="str">
        <f t="shared" si="8"/>
        <v>various/516500</v>
      </c>
      <c r="K31">
        <f>VLOOKUP(D31,Schools!$A:$Z,9,0)</f>
        <v>157839</v>
      </c>
      <c r="L31" s="74" t="s">
        <v>400</v>
      </c>
      <c r="M31" s="74" t="s">
        <v>399</v>
      </c>
      <c r="N31" s="74" t="s">
        <v>3814</v>
      </c>
      <c r="O31" s="77" t="str">
        <f>VLOOKUP(D31,Schools!A:D,4,0)</f>
        <v>Primary</v>
      </c>
      <c r="P31" s="74" t="s">
        <v>4031</v>
      </c>
      <c r="Q31" s="77">
        <f t="shared" si="9"/>
        <v>516500</v>
      </c>
      <c r="R31" s="78" t="e">
        <f>SUMIFS(#REF!,#REF!,$D31,#REF!,$M31)</f>
        <v>#REF!</v>
      </c>
      <c r="S31" s="78" t="e">
        <f>SUMIFS(#REF!,#REF!,$D31,#REF!,$M31)</f>
        <v>#REF!</v>
      </c>
      <c r="T31" s="78" t="e">
        <f>SUMIFS(#REF!,#REF!,$D31,#REF!,$M31)</f>
        <v>#REF!</v>
      </c>
      <c r="U31" s="78" t="e">
        <f>SUMIFS(#REF!,#REF!,$D31,#REF!,$M31)</f>
        <v>#REF!</v>
      </c>
      <c r="V31" s="78" t="e">
        <f>SUMIFS(#REF!,#REF!,$D31,#REF!,$M31)</f>
        <v>#REF!</v>
      </c>
      <c r="W31" s="78" t="e">
        <f>SUMIFS(#REF!,#REF!,$D31,#REF!,$M31)</f>
        <v>#REF!</v>
      </c>
      <c r="X31" s="78" t="e">
        <f>SUMIFS(#REF!,#REF!,$D31,#REF!,$M31)</f>
        <v>#REF!</v>
      </c>
      <c r="Y31" s="78" t="e">
        <f>SUMIFS(#REF!,#REF!,$D31,#REF!,$M31)</f>
        <v>#REF!</v>
      </c>
      <c r="Z31" s="78" t="e">
        <f>SUMIFS(#REF!,#REF!,$D31,#REF!,$M31)</f>
        <v>#REF!</v>
      </c>
      <c r="AA31" s="78" t="e">
        <f>SUMIFS(#REF!,#REF!,$D31,#REF!,$M31)</f>
        <v>#REF!</v>
      </c>
      <c r="AB31" s="78" t="e">
        <f>SUMIFS(#REF!,#REF!,$D31,#REF!,$M31)</f>
        <v>#REF!</v>
      </c>
      <c r="AC31" s="78" t="e">
        <f>SUMIFS(#REF!,#REF!,$D31,#REF!,$M31)</f>
        <v>#REF!</v>
      </c>
      <c r="AD31" s="78" t="e">
        <f>SUMIFS(#REF!,#REF!,$D31,#REF!,$M31)</f>
        <v>#REF!</v>
      </c>
      <c r="AE31" s="78" t="e">
        <f>SUMIFS(#REF!,#REF!,$D31,#REF!,$M31)</f>
        <v>#REF!</v>
      </c>
      <c r="AF31" s="51" t="e">
        <f t="shared" si="10"/>
        <v>#REF!</v>
      </c>
      <c r="AG31" s="51" t="e">
        <f t="shared" si="11"/>
        <v>#REF!</v>
      </c>
      <c r="AH31" s="78" t="e">
        <f>SUMIFS(#REF!,#REF!,$D31,#REF!,$M31)</f>
        <v>#REF!</v>
      </c>
      <c r="AK31" t="e">
        <f t="shared" si="12"/>
        <v>#REF!</v>
      </c>
      <c r="AL31" s="7" t="e">
        <f t="shared" si="13"/>
        <v>#REF!</v>
      </c>
      <c r="AM31" s="7" t="e">
        <f t="shared" si="5"/>
        <v>#REF!</v>
      </c>
      <c r="AN31" s="7" t="e">
        <f t="shared" si="5"/>
        <v>#REF!</v>
      </c>
      <c r="AO31" s="7" t="e">
        <f t="shared" si="5"/>
        <v>#REF!</v>
      </c>
      <c r="AP31" s="7" t="e">
        <f t="shared" si="5"/>
        <v>#REF!</v>
      </c>
      <c r="AQ31" s="7" t="e">
        <f t="shared" si="5"/>
        <v>#REF!</v>
      </c>
      <c r="AR31" s="7" t="e">
        <f t="shared" si="5"/>
        <v>#REF!</v>
      </c>
      <c r="AS31" s="7" t="e">
        <f t="shared" si="5"/>
        <v>#REF!</v>
      </c>
      <c r="AT31" s="7" t="e">
        <f t="shared" si="5"/>
        <v>#REF!</v>
      </c>
      <c r="AU31" s="7" t="e">
        <f t="shared" si="5"/>
        <v>#REF!</v>
      </c>
      <c r="AV31" s="7" t="e">
        <f t="shared" si="5"/>
        <v>#REF!</v>
      </c>
      <c r="AW31" s="7" t="e">
        <f t="shared" si="5"/>
        <v>#REF!</v>
      </c>
      <c r="AX31" t="e">
        <f t="shared" si="6"/>
        <v>#REF!</v>
      </c>
      <c r="AY31" s="7" t="e">
        <f t="shared" si="14"/>
        <v>#REF!</v>
      </c>
      <c r="AZ31" s="52" t="e">
        <f t="shared" si="15"/>
        <v>#REF!</v>
      </c>
      <c r="BA31" s="79" t="e">
        <f t="shared" si="16"/>
        <v>#REF!</v>
      </c>
      <c r="BD31" s="182" t="str">
        <f>VLOOKUP(D31,Schools!A:Q,17,0)</f>
        <v>Academy</v>
      </c>
      <c r="BE31" s="51" t="e">
        <f t="shared" si="17"/>
        <v>#REF!</v>
      </c>
      <c r="BF31" s="51" t="e">
        <f t="shared" si="18"/>
        <v>#REF!</v>
      </c>
      <c r="BG31" s="51" t="e">
        <f t="shared" si="19"/>
        <v>#REF!</v>
      </c>
      <c r="BH31" s="51" t="e">
        <f t="shared" si="20"/>
        <v>#REF!</v>
      </c>
      <c r="BI31" s="52" t="e">
        <f t="shared" si="21"/>
        <v>#REF!</v>
      </c>
      <c r="BJ31" s="51" t="e">
        <f t="shared" si="22"/>
        <v>#REF!</v>
      </c>
      <c r="BK31" s="7" t="e">
        <f t="shared" si="23"/>
        <v>#REF!</v>
      </c>
      <c r="BL31" s="51" t="e">
        <f t="shared" si="24"/>
        <v>#REF!</v>
      </c>
      <c r="BM31" s="1" t="e">
        <f t="shared" si="25"/>
        <v>#REF!</v>
      </c>
      <c r="BN31" s="51" t="e">
        <f t="shared" si="26"/>
        <v>#REF!</v>
      </c>
      <c r="BO31" s="1" t="e">
        <f t="shared" si="27"/>
        <v>#REF!</v>
      </c>
      <c r="BP31" s="52" t="e">
        <f t="shared" si="28"/>
        <v>#REF!</v>
      </c>
      <c r="BQ31" s="52" t="e">
        <f t="shared" si="29"/>
        <v>#REF!</v>
      </c>
      <c r="BR31" t="e">
        <f t="shared" si="30"/>
        <v>#REF!</v>
      </c>
    </row>
    <row r="32" spans="1:70" x14ac:dyDescent="0.25">
      <c r="A32" t="str">
        <f t="shared" si="7"/>
        <v>High Needs topups</v>
      </c>
      <c r="B32" s="74" t="s">
        <v>3619</v>
      </c>
      <c r="C32" s="75">
        <v>44026</v>
      </c>
      <c r="D32" s="74">
        <f>Schools!A21</f>
        <v>3022002</v>
      </c>
      <c r="E32" t="str">
        <f>VLOOKUP(D32,Schools!A:B,2,0)</f>
        <v>Barnfield School</v>
      </c>
      <c r="F32" t="str">
        <f>VLOOKUP(D32,Schools!$A:$Z,3,0)</f>
        <v>M</v>
      </c>
      <c r="G32" s="76" t="e">
        <f>SUMIFS(#REF!,#REF!,D32,#REF!, SEN!M32)</f>
        <v>#REF!</v>
      </c>
      <c r="H32" s="74" t="s">
        <v>3620</v>
      </c>
      <c r="I32" s="74" t="s">
        <v>4030</v>
      </c>
      <c r="J32" t="str">
        <f t="shared" si="8"/>
        <v>various/543965</v>
      </c>
      <c r="K32">
        <f>VLOOKUP(D32,Schools!$A:$Z,9,0)</f>
        <v>400005</v>
      </c>
      <c r="L32" s="74" t="s">
        <v>400</v>
      </c>
      <c r="M32" s="74" t="s">
        <v>399</v>
      </c>
      <c r="N32" s="74" t="s">
        <v>3814</v>
      </c>
      <c r="O32" s="77" t="str">
        <f>VLOOKUP(D32,Schools!A:D,4,0)</f>
        <v>Primary</v>
      </c>
      <c r="P32" s="74" t="s">
        <v>4031</v>
      </c>
      <c r="Q32" s="77">
        <f t="shared" si="9"/>
        <v>543965</v>
      </c>
      <c r="R32" s="78" t="e">
        <f>SUMIFS(#REF!,#REF!,$D32,#REF!,$M32)</f>
        <v>#REF!</v>
      </c>
      <c r="S32" s="78" t="e">
        <f>SUMIFS(#REF!,#REF!,$D32,#REF!,$M32)</f>
        <v>#REF!</v>
      </c>
      <c r="T32" s="78" t="e">
        <f>SUMIFS(#REF!,#REF!,$D32,#REF!,$M32)</f>
        <v>#REF!</v>
      </c>
      <c r="U32" s="78" t="e">
        <f>SUMIFS(#REF!,#REF!,$D32,#REF!,$M32)</f>
        <v>#REF!</v>
      </c>
      <c r="V32" s="78" t="e">
        <f>SUMIFS(#REF!,#REF!,$D32,#REF!,$M32)</f>
        <v>#REF!</v>
      </c>
      <c r="W32" s="78" t="e">
        <f>SUMIFS(#REF!,#REF!,$D32,#REF!,$M32)</f>
        <v>#REF!</v>
      </c>
      <c r="X32" s="78" t="e">
        <f>SUMIFS(#REF!,#REF!,$D32,#REF!,$M32)</f>
        <v>#REF!</v>
      </c>
      <c r="Y32" s="78" t="e">
        <f>SUMIFS(#REF!,#REF!,$D32,#REF!,$M32)</f>
        <v>#REF!</v>
      </c>
      <c r="Z32" s="78" t="e">
        <f>SUMIFS(#REF!,#REF!,$D32,#REF!,$M32)</f>
        <v>#REF!</v>
      </c>
      <c r="AA32" s="78" t="e">
        <f>SUMIFS(#REF!,#REF!,$D32,#REF!,$M32)</f>
        <v>#REF!</v>
      </c>
      <c r="AB32" s="78" t="e">
        <f>SUMIFS(#REF!,#REF!,$D32,#REF!,$M32)</f>
        <v>#REF!</v>
      </c>
      <c r="AC32" s="78" t="e">
        <f>SUMIFS(#REF!,#REF!,$D32,#REF!,$M32)</f>
        <v>#REF!</v>
      </c>
      <c r="AD32" s="78" t="e">
        <f>SUMIFS(#REF!,#REF!,$D32,#REF!,$M32)</f>
        <v>#REF!</v>
      </c>
      <c r="AE32" s="78" t="e">
        <f>SUMIFS(#REF!,#REF!,$D32,#REF!,$M32)</f>
        <v>#REF!</v>
      </c>
      <c r="AF32" s="51" t="e">
        <f t="shared" si="10"/>
        <v>#REF!</v>
      </c>
      <c r="AG32" s="51" t="e">
        <f t="shared" si="11"/>
        <v>#REF!</v>
      </c>
      <c r="AH32" s="78" t="e">
        <f>SUMIFS(#REF!,#REF!,$D32,#REF!,$M32)</f>
        <v>#REF!</v>
      </c>
      <c r="AK32" t="e">
        <f t="shared" si="12"/>
        <v>#REF!</v>
      </c>
      <c r="AL32" s="7" t="e">
        <f t="shared" si="13"/>
        <v>#REF!</v>
      </c>
      <c r="AM32" s="7" t="e">
        <f t="shared" si="5"/>
        <v>#REF!</v>
      </c>
      <c r="AN32" s="7" t="e">
        <f t="shared" si="5"/>
        <v>#REF!</v>
      </c>
      <c r="AO32" s="7" t="e">
        <f t="shared" si="5"/>
        <v>#REF!</v>
      </c>
      <c r="AP32" s="7" t="e">
        <f t="shared" si="5"/>
        <v>#REF!</v>
      </c>
      <c r="AQ32" s="7" t="e">
        <f t="shared" si="5"/>
        <v>#REF!</v>
      </c>
      <c r="AR32" s="7" t="e">
        <f t="shared" si="5"/>
        <v>#REF!</v>
      </c>
      <c r="AS32" s="7" t="e">
        <f t="shared" si="5"/>
        <v>#REF!</v>
      </c>
      <c r="AT32" s="7" t="e">
        <f t="shared" si="5"/>
        <v>#REF!</v>
      </c>
      <c r="AU32" s="7" t="e">
        <f t="shared" si="5"/>
        <v>#REF!</v>
      </c>
      <c r="AV32" s="7" t="e">
        <f t="shared" si="5"/>
        <v>#REF!</v>
      </c>
      <c r="AW32" s="7" t="e">
        <f t="shared" si="5"/>
        <v>#REF!</v>
      </c>
      <c r="AX32" t="e">
        <f t="shared" si="6"/>
        <v>#REF!</v>
      </c>
      <c r="AY32" s="7" t="e">
        <f t="shared" si="14"/>
        <v>#REF!</v>
      </c>
      <c r="AZ32" s="52" t="e">
        <f t="shared" si="15"/>
        <v>#REF!</v>
      </c>
      <c r="BA32" s="79" t="e">
        <f t="shared" si="16"/>
        <v>#REF!</v>
      </c>
      <c r="BD32" s="182" t="str">
        <f>VLOOKUP(D32,Schools!A:Q,17,0)</f>
        <v>D</v>
      </c>
      <c r="BE32" s="51" t="e">
        <f t="shared" si="17"/>
        <v>#REF!</v>
      </c>
      <c r="BF32" s="51" t="e">
        <f t="shared" si="18"/>
        <v>#REF!</v>
      </c>
      <c r="BG32" s="51" t="e">
        <f t="shared" si="19"/>
        <v>#REF!</v>
      </c>
      <c r="BH32" s="51" t="e">
        <f t="shared" si="20"/>
        <v>#REF!</v>
      </c>
      <c r="BI32" s="52" t="e">
        <f t="shared" si="21"/>
        <v>#REF!</v>
      </c>
      <c r="BJ32" s="51" t="e">
        <f t="shared" si="22"/>
        <v>#REF!</v>
      </c>
      <c r="BK32" s="7" t="e">
        <f t="shared" si="23"/>
        <v>#REF!</v>
      </c>
      <c r="BL32" s="51" t="e">
        <f t="shared" si="24"/>
        <v>#REF!</v>
      </c>
      <c r="BM32" s="1" t="e">
        <f t="shared" si="25"/>
        <v>#REF!</v>
      </c>
      <c r="BN32" s="51" t="e">
        <f t="shared" si="26"/>
        <v>#REF!</v>
      </c>
      <c r="BO32" s="1" t="e">
        <f t="shared" si="27"/>
        <v>#REF!</v>
      </c>
      <c r="BP32" s="52" t="e">
        <f t="shared" si="28"/>
        <v>#REF!</v>
      </c>
      <c r="BQ32" s="52" t="e">
        <f t="shared" si="29"/>
        <v>#REF!</v>
      </c>
      <c r="BR32" t="e">
        <f t="shared" si="30"/>
        <v>#REF!</v>
      </c>
    </row>
    <row r="33" spans="1:70" x14ac:dyDescent="0.25">
      <c r="A33" t="str">
        <f t="shared" si="7"/>
        <v>High Needs topups</v>
      </c>
      <c r="B33" s="74" t="s">
        <v>3619</v>
      </c>
      <c r="C33" s="75">
        <v>44026</v>
      </c>
      <c r="D33" s="74">
        <f>Schools!A22</f>
        <v>3022079</v>
      </c>
      <c r="E33" t="str">
        <f>VLOOKUP(D33,Schools!A:B,2,0)</f>
        <v>Beis Yaakov</v>
      </c>
      <c r="F33" t="str">
        <f>VLOOKUP(D33,Schools!$A:$Z,3,0)</f>
        <v>M</v>
      </c>
      <c r="G33" s="76" t="e">
        <f>SUMIFS(#REF!,#REF!,D33,#REF!, SEN!M33)</f>
        <v>#REF!</v>
      </c>
      <c r="H33" s="74" t="s">
        <v>3620</v>
      </c>
      <c r="I33" s="74" t="s">
        <v>4030</v>
      </c>
      <c r="J33" t="str">
        <f t="shared" si="8"/>
        <v>various/543965</v>
      </c>
      <c r="K33">
        <f>VLOOKUP(D33,Schools!$A:$Z,9,0)</f>
        <v>400070</v>
      </c>
      <c r="L33" s="74" t="s">
        <v>400</v>
      </c>
      <c r="M33" s="74" t="s">
        <v>399</v>
      </c>
      <c r="N33" s="74" t="s">
        <v>3814</v>
      </c>
      <c r="O33" s="77" t="str">
        <f>VLOOKUP(D33,Schools!A:D,4,0)</f>
        <v>Primary</v>
      </c>
      <c r="P33" s="74" t="s">
        <v>4031</v>
      </c>
      <c r="Q33" s="77">
        <f t="shared" si="9"/>
        <v>543965</v>
      </c>
      <c r="R33" s="78" t="e">
        <f>SUMIFS(#REF!,#REF!,$D33,#REF!,$M33)</f>
        <v>#REF!</v>
      </c>
      <c r="S33" s="78" t="e">
        <f>SUMIFS(#REF!,#REF!,$D33,#REF!,$M33)</f>
        <v>#REF!</v>
      </c>
      <c r="T33" s="78" t="e">
        <f>SUMIFS(#REF!,#REF!,$D33,#REF!,$M33)</f>
        <v>#REF!</v>
      </c>
      <c r="U33" s="78" t="e">
        <f>SUMIFS(#REF!,#REF!,$D33,#REF!,$M33)</f>
        <v>#REF!</v>
      </c>
      <c r="V33" s="78" t="e">
        <f>SUMIFS(#REF!,#REF!,$D33,#REF!,$M33)</f>
        <v>#REF!</v>
      </c>
      <c r="W33" s="78" t="e">
        <f>SUMIFS(#REF!,#REF!,$D33,#REF!,$M33)</f>
        <v>#REF!</v>
      </c>
      <c r="X33" s="78" t="e">
        <f>SUMIFS(#REF!,#REF!,$D33,#REF!,$M33)</f>
        <v>#REF!</v>
      </c>
      <c r="Y33" s="78" t="e">
        <f>SUMIFS(#REF!,#REF!,$D33,#REF!,$M33)</f>
        <v>#REF!</v>
      </c>
      <c r="Z33" s="78" t="e">
        <f>SUMIFS(#REF!,#REF!,$D33,#REF!,$M33)</f>
        <v>#REF!</v>
      </c>
      <c r="AA33" s="78" t="e">
        <f>SUMIFS(#REF!,#REF!,$D33,#REF!,$M33)</f>
        <v>#REF!</v>
      </c>
      <c r="AB33" s="78" t="e">
        <f>SUMIFS(#REF!,#REF!,$D33,#REF!,$M33)</f>
        <v>#REF!</v>
      </c>
      <c r="AC33" s="78" t="e">
        <f>SUMIFS(#REF!,#REF!,$D33,#REF!,$M33)</f>
        <v>#REF!</v>
      </c>
      <c r="AD33" s="78" t="e">
        <f>SUMIFS(#REF!,#REF!,$D33,#REF!,$M33)</f>
        <v>#REF!</v>
      </c>
      <c r="AE33" s="78" t="e">
        <f>SUMIFS(#REF!,#REF!,$D33,#REF!,$M33)</f>
        <v>#REF!</v>
      </c>
      <c r="AF33" s="51" t="e">
        <f t="shared" si="10"/>
        <v>#REF!</v>
      </c>
      <c r="AG33" s="51" t="e">
        <f t="shared" si="11"/>
        <v>#REF!</v>
      </c>
      <c r="AH33" s="78" t="e">
        <f>SUMIFS(#REF!,#REF!,$D33,#REF!,$M33)</f>
        <v>#REF!</v>
      </c>
      <c r="AK33" t="e">
        <f t="shared" si="12"/>
        <v>#REF!</v>
      </c>
      <c r="AL33" s="7" t="e">
        <f t="shared" si="13"/>
        <v>#REF!</v>
      </c>
      <c r="AM33" s="7" t="e">
        <f t="shared" si="5"/>
        <v>#REF!</v>
      </c>
      <c r="AN33" s="7" t="e">
        <f t="shared" si="5"/>
        <v>#REF!</v>
      </c>
      <c r="AO33" s="7" t="e">
        <f t="shared" si="5"/>
        <v>#REF!</v>
      </c>
      <c r="AP33" s="7" t="e">
        <f t="shared" si="5"/>
        <v>#REF!</v>
      </c>
      <c r="AQ33" s="7" t="e">
        <f t="shared" si="5"/>
        <v>#REF!</v>
      </c>
      <c r="AR33" s="7" t="e">
        <f t="shared" si="5"/>
        <v>#REF!</v>
      </c>
      <c r="AS33" s="7" t="e">
        <f t="shared" si="5"/>
        <v>#REF!</v>
      </c>
      <c r="AT33" s="7" t="e">
        <f t="shared" si="5"/>
        <v>#REF!</v>
      </c>
      <c r="AU33" s="7" t="e">
        <f t="shared" si="5"/>
        <v>#REF!</v>
      </c>
      <c r="AV33" s="7" t="e">
        <f t="shared" si="5"/>
        <v>#REF!</v>
      </c>
      <c r="AW33" s="7" t="e">
        <f t="shared" si="5"/>
        <v>#REF!</v>
      </c>
      <c r="AX33" t="e">
        <f t="shared" si="6"/>
        <v>#REF!</v>
      </c>
      <c r="AY33" s="7" t="e">
        <f t="shared" si="14"/>
        <v>#REF!</v>
      </c>
      <c r="AZ33" s="52" t="e">
        <f t="shared" si="15"/>
        <v>#REF!</v>
      </c>
      <c r="BA33" s="79" t="e">
        <f t="shared" si="16"/>
        <v>#REF!</v>
      </c>
      <c r="BD33" s="182" t="str">
        <f>VLOOKUP(D33,Schools!A:Q,17,0)</f>
        <v>A</v>
      </c>
      <c r="BE33" s="51" t="e">
        <f t="shared" si="17"/>
        <v>#REF!</v>
      </c>
      <c r="BF33" s="51" t="e">
        <f t="shared" si="18"/>
        <v>#REF!</v>
      </c>
      <c r="BG33" s="51" t="e">
        <f t="shared" si="19"/>
        <v>#REF!</v>
      </c>
      <c r="BH33" s="51" t="e">
        <f t="shared" si="20"/>
        <v>#REF!</v>
      </c>
      <c r="BI33" s="52" t="e">
        <f t="shared" si="21"/>
        <v>#REF!</v>
      </c>
      <c r="BJ33" s="51" t="e">
        <f t="shared" si="22"/>
        <v>#REF!</v>
      </c>
      <c r="BK33" s="7" t="e">
        <f t="shared" si="23"/>
        <v>#REF!</v>
      </c>
      <c r="BL33" s="51" t="e">
        <f t="shared" si="24"/>
        <v>#REF!</v>
      </c>
      <c r="BM33" s="1" t="e">
        <f t="shared" si="25"/>
        <v>#REF!</v>
      </c>
      <c r="BN33" s="51" t="e">
        <f t="shared" si="26"/>
        <v>#REF!</v>
      </c>
      <c r="BO33" s="1" t="e">
        <f t="shared" si="27"/>
        <v>#REF!</v>
      </c>
      <c r="BP33" s="52" t="e">
        <f t="shared" si="28"/>
        <v>#REF!</v>
      </c>
      <c r="BQ33" s="52" t="e">
        <f t="shared" si="29"/>
        <v>#REF!</v>
      </c>
      <c r="BR33" t="e">
        <f t="shared" si="30"/>
        <v>#REF!</v>
      </c>
    </row>
    <row r="34" spans="1:70" x14ac:dyDescent="0.25">
      <c r="A34" t="str">
        <f t="shared" si="7"/>
        <v>High Needs topups</v>
      </c>
      <c r="B34" s="74" t="s">
        <v>3619</v>
      </c>
      <c r="C34" s="75">
        <v>44026</v>
      </c>
      <c r="D34" s="74">
        <f>Schools!A23</f>
        <v>3023524</v>
      </c>
      <c r="E34" t="str">
        <f>VLOOKUP(D34,Schools!A:B,2,0)</f>
        <v>Beit Shvidler Primary School</v>
      </c>
      <c r="F34" t="str">
        <f>VLOOKUP(D34,Schools!$A:$Z,3,0)</f>
        <v>M</v>
      </c>
      <c r="G34" s="76" t="e">
        <f>SUMIFS(#REF!,#REF!,D34,#REF!, SEN!M34)</f>
        <v>#REF!</v>
      </c>
      <c r="H34" s="74" t="s">
        <v>3620</v>
      </c>
      <c r="I34" s="74" t="s">
        <v>4030</v>
      </c>
      <c r="J34" t="str">
        <f t="shared" si="8"/>
        <v>various/543965</v>
      </c>
      <c r="K34">
        <f>VLOOKUP(D34,Schools!$A:$Z,9,0)</f>
        <v>400150</v>
      </c>
      <c r="L34" s="74" t="s">
        <v>400</v>
      </c>
      <c r="M34" s="74" t="s">
        <v>399</v>
      </c>
      <c r="N34" s="74" t="s">
        <v>3814</v>
      </c>
      <c r="O34" s="77" t="str">
        <f>VLOOKUP(D34,Schools!A:D,4,0)</f>
        <v>Primary</v>
      </c>
      <c r="P34" s="74" t="s">
        <v>4031</v>
      </c>
      <c r="Q34" s="77">
        <f t="shared" si="9"/>
        <v>543965</v>
      </c>
      <c r="R34" s="78" t="e">
        <f>SUMIFS(#REF!,#REF!,$D34,#REF!,$M34)</f>
        <v>#REF!</v>
      </c>
      <c r="S34" s="78" t="e">
        <f>SUMIFS(#REF!,#REF!,$D34,#REF!,$M34)</f>
        <v>#REF!</v>
      </c>
      <c r="T34" s="78" t="e">
        <f>SUMIFS(#REF!,#REF!,$D34,#REF!,$M34)</f>
        <v>#REF!</v>
      </c>
      <c r="U34" s="78" t="e">
        <f>SUMIFS(#REF!,#REF!,$D34,#REF!,$M34)</f>
        <v>#REF!</v>
      </c>
      <c r="V34" s="78" t="e">
        <f>SUMIFS(#REF!,#REF!,$D34,#REF!,$M34)</f>
        <v>#REF!</v>
      </c>
      <c r="W34" s="78" t="e">
        <f>SUMIFS(#REF!,#REF!,$D34,#REF!,$M34)</f>
        <v>#REF!</v>
      </c>
      <c r="X34" s="78" t="e">
        <f>SUMIFS(#REF!,#REF!,$D34,#REF!,$M34)</f>
        <v>#REF!</v>
      </c>
      <c r="Y34" s="78" t="e">
        <f>SUMIFS(#REF!,#REF!,$D34,#REF!,$M34)</f>
        <v>#REF!</v>
      </c>
      <c r="Z34" s="78" t="e">
        <f>SUMIFS(#REF!,#REF!,$D34,#REF!,$M34)</f>
        <v>#REF!</v>
      </c>
      <c r="AA34" s="78" t="e">
        <f>SUMIFS(#REF!,#REF!,$D34,#REF!,$M34)</f>
        <v>#REF!</v>
      </c>
      <c r="AB34" s="78" t="e">
        <f>SUMIFS(#REF!,#REF!,$D34,#REF!,$M34)</f>
        <v>#REF!</v>
      </c>
      <c r="AC34" s="78" t="e">
        <f>SUMIFS(#REF!,#REF!,$D34,#REF!,$M34)</f>
        <v>#REF!</v>
      </c>
      <c r="AD34" s="78" t="e">
        <f>SUMIFS(#REF!,#REF!,$D34,#REF!,$M34)</f>
        <v>#REF!</v>
      </c>
      <c r="AE34" s="78" t="e">
        <f>SUMIFS(#REF!,#REF!,$D34,#REF!,$M34)</f>
        <v>#REF!</v>
      </c>
      <c r="AF34" s="51" t="e">
        <f t="shared" si="10"/>
        <v>#REF!</v>
      </c>
      <c r="AG34" s="51" t="e">
        <f t="shared" si="11"/>
        <v>#REF!</v>
      </c>
      <c r="AH34" s="78" t="e">
        <f>SUMIFS(#REF!,#REF!,$D34,#REF!,$M34)</f>
        <v>#REF!</v>
      </c>
      <c r="AK34" t="e">
        <f t="shared" si="12"/>
        <v>#REF!</v>
      </c>
      <c r="AL34" s="7" t="e">
        <f t="shared" si="13"/>
        <v>#REF!</v>
      </c>
      <c r="AM34" s="7" t="e">
        <f t="shared" si="5"/>
        <v>#REF!</v>
      </c>
      <c r="AN34" s="7" t="e">
        <f t="shared" si="5"/>
        <v>#REF!</v>
      </c>
      <c r="AO34" s="7" t="e">
        <f t="shared" si="5"/>
        <v>#REF!</v>
      </c>
      <c r="AP34" s="7" t="e">
        <f t="shared" si="5"/>
        <v>#REF!</v>
      </c>
      <c r="AQ34" s="7" t="e">
        <f t="shared" si="5"/>
        <v>#REF!</v>
      </c>
      <c r="AR34" s="7" t="e">
        <f t="shared" si="5"/>
        <v>#REF!</v>
      </c>
      <c r="AS34" s="7" t="e">
        <f t="shared" si="5"/>
        <v>#REF!</v>
      </c>
      <c r="AT34" s="7" t="e">
        <f t="shared" si="5"/>
        <v>#REF!</v>
      </c>
      <c r="AU34" s="7" t="e">
        <f t="shared" si="5"/>
        <v>#REF!</v>
      </c>
      <c r="AV34" s="7" t="e">
        <f t="shared" si="5"/>
        <v>#REF!</v>
      </c>
      <c r="AW34" s="7" t="e">
        <f t="shared" si="5"/>
        <v>#REF!</v>
      </c>
      <c r="AX34" t="e">
        <f t="shared" si="6"/>
        <v>#REF!</v>
      </c>
      <c r="AY34" s="7" t="e">
        <f t="shared" si="14"/>
        <v>#REF!</v>
      </c>
      <c r="AZ34" s="52" t="e">
        <f t="shared" si="15"/>
        <v>#REF!</v>
      </c>
      <c r="BA34" s="79" t="e">
        <f t="shared" si="16"/>
        <v>#REF!</v>
      </c>
      <c r="BD34" s="182" t="str">
        <f>VLOOKUP(D34,Schools!A:Q,17,0)</f>
        <v>C</v>
      </c>
      <c r="BE34" s="51" t="e">
        <f t="shared" si="17"/>
        <v>#REF!</v>
      </c>
      <c r="BF34" s="51" t="e">
        <f t="shared" si="18"/>
        <v>#REF!</v>
      </c>
      <c r="BG34" s="51" t="e">
        <f t="shared" si="19"/>
        <v>#REF!</v>
      </c>
      <c r="BH34" s="51" t="e">
        <f t="shared" si="20"/>
        <v>#REF!</v>
      </c>
      <c r="BI34" s="52" t="e">
        <f t="shared" si="21"/>
        <v>#REF!</v>
      </c>
      <c r="BJ34" s="51" t="e">
        <f t="shared" si="22"/>
        <v>#REF!</v>
      </c>
      <c r="BK34" s="7" t="e">
        <f t="shared" si="23"/>
        <v>#REF!</v>
      </c>
      <c r="BL34" s="51" t="e">
        <f t="shared" si="24"/>
        <v>#REF!</v>
      </c>
      <c r="BM34" s="1" t="e">
        <f t="shared" si="25"/>
        <v>#REF!</v>
      </c>
      <c r="BN34" s="51" t="e">
        <f t="shared" si="26"/>
        <v>#REF!</v>
      </c>
      <c r="BO34" s="1" t="e">
        <f t="shared" si="27"/>
        <v>#REF!</v>
      </c>
      <c r="BP34" s="52" t="e">
        <f t="shared" si="28"/>
        <v>#REF!</v>
      </c>
      <c r="BQ34" s="52" t="e">
        <f t="shared" si="29"/>
        <v>#REF!</v>
      </c>
      <c r="BR34" t="e">
        <f t="shared" si="30"/>
        <v>#REF!</v>
      </c>
    </row>
    <row r="35" spans="1:70" x14ac:dyDescent="0.25">
      <c r="A35" t="str">
        <f t="shared" si="7"/>
        <v>High Needs topups</v>
      </c>
      <c r="B35" s="74" t="s">
        <v>3619</v>
      </c>
      <c r="C35" s="75">
        <v>44026</v>
      </c>
      <c r="D35" s="74">
        <f>Schools!A24</f>
        <v>3022003</v>
      </c>
      <c r="E35" t="str">
        <f>VLOOKUP(D35,Schools!A:B,2,0)</f>
        <v>Bell Lane Primary School</v>
      </c>
      <c r="F35" t="str">
        <f>VLOOKUP(D35,Schools!$A:$Z,3,0)</f>
        <v>M</v>
      </c>
      <c r="G35" s="76" t="e">
        <f>SUMIFS(#REF!,#REF!,D35,#REF!, SEN!M35)</f>
        <v>#REF!</v>
      </c>
      <c r="H35" s="74" t="s">
        <v>3620</v>
      </c>
      <c r="I35" s="74" t="s">
        <v>4030</v>
      </c>
      <c r="J35" t="str">
        <f t="shared" si="8"/>
        <v>various/543965</v>
      </c>
      <c r="K35">
        <f>VLOOKUP(D35,Schools!$A:$Z,9,0)</f>
        <v>400051</v>
      </c>
      <c r="L35" s="74" t="s">
        <v>400</v>
      </c>
      <c r="M35" s="74" t="s">
        <v>399</v>
      </c>
      <c r="N35" s="74" t="s">
        <v>3814</v>
      </c>
      <c r="O35" s="77" t="str">
        <f>VLOOKUP(D35,Schools!A:D,4,0)</f>
        <v>Primary</v>
      </c>
      <c r="P35" s="74" t="s">
        <v>4031</v>
      </c>
      <c r="Q35" s="77">
        <f t="shared" si="9"/>
        <v>543965</v>
      </c>
      <c r="R35" s="78" t="e">
        <f>SUMIFS(#REF!,#REF!,$D35,#REF!,$M35)</f>
        <v>#REF!</v>
      </c>
      <c r="S35" s="78" t="e">
        <f>SUMIFS(#REF!,#REF!,$D35,#REF!,$M35)</f>
        <v>#REF!</v>
      </c>
      <c r="T35" s="78" t="e">
        <f>SUMIFS(#REF!,#REF!,$D35,#REF!,$M35)</f>
        <v>#REF!</v>
      </c>
      <c r="U35" s="78" t="e">
        <f>SUMIFS(#REF!,#REF!,$D35,#REF!,$M35)</f>
        <v>#REF!</v>
      </c>
      <c r="V35" s="78" t="e">
        <f>SUMIFS(#REF!,#REF!,$D35,#REF!,$M35)</f>
        <v>#REF!</v>
      </c>
      <c r="W35" s="78" t="e">
        <f>SUMIFS(#REF!,#REF!,$D35,#REF!,$M35)</f>
        <v>#REF!</v>
      </c>
      <c r="X35" s="78" t="e">
        <f>SUMIFS(#REF!,#REF!,$D35,#REF!,$M35)</f>
        <v>#REF!</v>
      </c>
      <c r="Y35" s="78" t="e">
        <f>SUMIFS(#REF!,#REF!,$D35,#REF!,$M35)</f>
        <v>#REF!</v>
      </c>
      <c r="Z35" s="78" t="e">
        <f>SUMIFS(#REF!,#REF!,$D35,#REF!,$M35)</f>
        <v>#REF!</v>
      </c>
      <c r="AA35" s="78" t="e">
        <f>SUMIFS(#REF!,#REF!,$D35,#REF!,$M35)</f>
        <v>#REF!</v>
      </c>
      <c r="AB35" s="78" t="e">
        <f>SUMIFS(#REF!,#REF!,$D35,#REF!,$M35)</f>
        <v>#REF!</v>
      </c>
      <c r="AC35" s="78" t="e">
        <f>SUMIFS(#REF!,#REF!,$D35,#REF!,$M35)</f>
        <v>#REF!</v>
      </c>
      <c r="AD35" s="78" t="e">
        <f>SUMIFS(#REF!,#REF!,$D35,#REF!,$M35)</f>
        <v>#REF!</v>
      </c>
      <c r="AE35" s="78" t="e">
        <f>SUMIFS(#REF!,#REF!,$D35,#REF!,$M35)</f>
        <v>#REF!</v>
      </c>
      <c r="AF35" s="51" t="e">
        <f t="shared" si="10"/>
        <v>#REF!</v>
      </c>
      <c r="AG35" s="51" t="e">
        <f t="shared" si="11"/>
        <v>#REF!</v>
      </c>
      <c r="AH35" s="78" t="e">
        <f>SUMIFS(#REF!,#REF!,$D35,#REF!,$M35)</f>
        <v>#REF!</v>
      </c>
      <c r="AK35" t="e">
        <f t="shared" si="12"/>
        <v>#REF!</v>
      </c>
      <c r="AL35" s="7" t="e">
        <f t="shared" si="13"/>
        <v>#REF!</v>
      </c>
      <c r="AM35" s="7" t="e">
        <f t="shared" si="5"/>
        <v>#REF!</v>
      </c>
      <c r="AN35" s="7" t="e">
        <f t="shared" si="5"/>
        <v>#REF!</v>
      </c>
      <c r="AO35" s="7" t="e">
        <f t="shared" si="5"/>
        <v>#REF!</v>
      </c>
      <c r="AP35" s="7" t="e">
        <f t="shared" si="5"/>
        <v>#REF!</v>
      </c>
      <c r="AQ35" s="7" t="e">
        <f t="shared" si="5"/>
        <v>#REF!</v>
      </c>
      <c r="AR35" s="7" t="e">
        <f t="shared" si="5"/>
        <v>#REF!</v>
      </c>
      <c r="AS35" s="7" t="e">
        <f t="shared" si="5"/>
        <v>#REF!</v>
      </c>
      <c r="AT35" s="7" t="e">
        <f t="shared" si="5"/>
        <v>#REF!</v>
      </c>
      <c r="AU35" s="7" t="e">
        <f t="shared" si="5"/>
        <v>#REF!</v>
      </c>
      <c r="AV35" s="7" t="e">
        <f t="shared" si="5"/>
        <v>#REF!</v>
      </c>
      <c r="AW35" s="7" t="e">
        <f t="shared" si="5"/>
        <v>#REF!</v>
      </c>
      <c r="AX35" t="e">
        <f t="shared" si="6"/>
        <v>#REF!</v>
      </c>
      <c r="AY35" s="7" t="e">
        <f t="shared" si="14"/>
        <v>#REF!</v>
      </c>
      <c r="AZ35" s="52" t="e">
        <f t="shared" si="15"/>
        <v>#REF!</v>
      </c>
      <c r="BA35" s="79" t="e">
        <f t="shared" si="16"/>
        <v>#REF!</v>
      </c>
      <c r="BD35" s="182" t="str">
        <f>VLOOKUP(D35,Schools!A:Q,17,0)</f>
        <v>A</v>
      </c>
      <c r="BE35" s="51" t="e">
        <f t="shared" si="17"/>
        <v>#REF!</v>
      </c>
      <c r="BF35" s="51" t="e">
        <f t="shared" si="18"/>
        <v>#REF!</v>
      </c>
      <c r="BG35" s="51" t="e">
        <f t="shared" si="19"/>
        <v>#REF!</v>
      </c>
      <c r="BH35" s="51" t="e">
        <f t="shared" si="20"/>
        <v>#REF!</v>
      </c>
      <c r="BI35" s="52" t="e">
        <f t="shared" si="21"/>
        <v>#REF!</v>
      </c>
      <c r="BJ35" s="51" t="e">
        <f t="shared" si="22"/>
        <v>#REF!</v>
      </c>
      <c r="BK35" s="7" t="e">
        <f t="shared" si="23"/>
        <v>#REF!</v>
      </c>
      <c r="BL35" s="51" t="e">
        <f t="shared" si="24"/>
        <v>#REF!</v>
      </c>
      <c r="BM35" s="1" t="e">
        <f t="shared" si="25"/>
        <v>#REF!</v>
      </c>
      <c r="BN35" s="51" t="e">
        <f t="shared" si="26"/>
        <v>#REF!</v>
      </c>
      <c r="BO35" s="1" t="e">
        <f t="shared" si="27"/>
        <v>#REF!</v>
      </c>
      <c r="BP35" s="52" t="e">
        <f t="shared" si="28"/>
        <v>#REF!</v>
      </c>
      <c r="BQ35" s="52" t="e">
        <f t="shared" si="29"/>
        <v>#REF!</v>
      </c>
      <c r="BR35" t="e">
        <f t="shared" si="30"/>
        <v>#REF!</v>
      </c>
    </row>
    <row r="36" spans="1:70" x14ac:dyDescent="0.25">
      <c r="A36" t="str">
        <f t="shared" si="7"/>
        <v>High Needs topups</v>
      </c>
      <c r="B36" s="74" t="s">
        <v>3619</v>
      </c>
      <c r="C36" s="75">
        <v>44026</v>
      </c>
      <c r="D36" s="74">
        <f>Schools!A25</f>
        <v>3023511</v>
      </c>
      <c r="E36" t="str">
        <f>VLOOKUP(D36,Schools!A:B,2,0)</f>
        <v>Blessed Dominic School</v>
      </c>
      <c r="F36" t="str">
        <f>VLOOKUP(D36,Schools!$A:$Z,3,0)</f>
        <v>M</v>
      </c>
      <c r="G36" s="76" t="e">
        <f>SUMIFS(#REF!,#REF!,D36,#REF!, SEN!M36)</f>
        <v>#REF!</v>
      </c>
      <c r="H36" s="74" t="s">
        <v>3620</v>
      </c>
      <c r="I36" s="74" t="s">
        <v>4030</v>
      </c>
      <c r="J36" t="str">
        <f t="shared" si="8"/>
        <v>various/543965</v>
      </c>
      <c r="K36">
        <f>VLOOKUP(D36,Schools!$A:$Z,9,0)</f>
        <v>400024</v>
      </c>
      <c r="L36" s="74" t="s">
        <v>400</v>
      </c>
      <c r="M36" s="74" t="s">
        <v>399</v>
      </c>
      <c r="N36" s="74" t="s">
        <v>3814</v>
      </c>
      <c r="O36" s="77" t="str">
        <f>VLOOKUP(D36,Schools!A:D,4,0)</f>
        <v>Primary</v>
      </c>
      <c r="P36" s="74" t="s">
        <v>4031</v>
      </c>
      <c r="Q36" s="77">
        <f t="shared" si="9"/>
        <v>543965</v>
      </c>
      <c r="R36" s="78" t="e">
        <f>SUMIFS(#REF!,#REF!,$D36,#REF!,$M36)</f>
        <v>#REF!</v>
      </c>
      <c r="S36" s="78" t="e">
        <f>SUMIFS(#REF!,#REF!,$D36,#REF!,$M36)</f>
        <v>#REF!</v>
      </c>
      <c r="T36" s="78" t="e">
        <f>SUMIFS(#REF!,#REF!,$D36,#REF!,$M36)</f>
        <v>#REF!</v>
      </c>
      <c r="U36" s="78" t="e">
        <f>SUMIFS(#REF!,#REF!,$D36,#REF!,$M36)</f>
        <v>#REF!</v>
      </c>
      <c r="V36" s="78" t="e">
        <f>SUMIFS(#REF!,#REF!,$D36,#REF!,$M36)</f>
        <v>#REF!</v>
      </c>
      <c r="W36" s="78" t="e">
        <f>SUMIFS(#REF!,#REF!,$D36,#REF!,$M36)</f>
        <v>#REF!</v>
      </c>
      <c r="X36" s="78" t="e">
        <f>SUMIFS(#REF!,#REF!,$D36,#REF!,$M36)</f>
        <v>#REF!</v>
      </c>
      <c r="Y36" s="78" t="e">
        <f>SUMIFS(#REF!,#REF!,$D36,#REF!,$M36)</f>
        <v>#REF!</v>
      </c>
      <c r="Z36" s="78" t="e">
        <f>SUMIFS(#REF!,#REF!,$D36,#REF!,$M36)</f>
        <v>#REF!</v>
      </c>
      <c r="AA36" s="78" t="e">
        <f>SUMIFS(#REF!,#REF!,$D36,#REF!,$M36)</f>
        <v>#REF!</v>
      </c>
      <c r="AB36" s="78" t="e">
        <f>SUMIFS(#REF!,#REF!,$D36,#REF!,$M36)</f>
        <v>#REF!</v>
      </c>
      <c r="AC36" s="78" t="e">
        <f>SUMIFS(#REF!,#REF!,$D36,#REF!,$M36)</f>
        <v>#REF!</v>
      </c>
      <c r="AD36" s="78" t="e">
        <f>SUMIFS(#REF!,#REF!,$D36,#REF!,$M36)</f>
        <v>#REF!</v>
      </c>
      <c r="AE36" s="78" t="e">
        <f>SUMIFS(#REF!,#REF!,$D36,#REF!,$M36)</f>
        <v>#REF!</v>
      </c>
      <c r="AF36" s="51" t="e">
        <f t="shared" si="10"/>
        <v>#REF!</v>
      </c>
      <c r="AG36" s="51" t="e">
        <f t="shared" si="11"/>
        <v>#REF!</v>
      </c>
      <c r="AH36" s="78" t="e">
        <f>SUMIFS(#REF!,#REF!,$D36,#REF!,$M36)</f>
        <v>#REF!</v>
      </c>
      <c r="AK36" t="e">
        <f t="shared" si="12"/>
        <v>#REF!</v>
      </c>
      <c r="AL36" s="7" t="e">
        <f t="shared" si="13"/>
        <v>#REF!</v>
      </c>
      <c r="AM36" s="7" t="e">
        <f t="shared" si="13"/>
        <v>#REF!</v>
      </c>
      <c r="AN36" s="7" t="e">
        <f t="shared" si="13"/>
        <v>#REF!</v>
      </c>
      <c r="AO36" s="7" t="e">
        <f t="shared" si="13"/>
        <v>#REF!</v>
      </c>
      <c r="AP36" s="7" t="e">
        <f t="shared" si="13"/>
        <v>#REF!</v>
      </c>
      <c r="AQ36" s="7" t="e">
        <f t="shared" si="13"/>
        <v>#REF!</v>
      </c>
      <c r="AR36" s="7" t="e">
        <f t="shared" si="13"/>
        <v>#REF!</v>
      </c>
      <c r="AS36" s="7" t="e">
        <f t="shared" si="13"/>
        <v>#REF!</v>
      </c>
      <c r="AT36" s="7" t="e">
        <f t="shared" si="13"/>
        <v>#REF!</v>
      </c>
      <c r="AU36" s="7" t="e">
        <f t="shared" si="13"/>
        <v>#REF!</v>
      </c>
      <c r="AV36" s="7" t="e">
        <f t="shared" si="13"/>
        <v>#REF!</v>
      </c>
      <c r="AW36" s="7" t="e">
        <f t="shared" si="13"/>
        <v>#REF!</v>
      </c>
      <c r="AX36" t="e">
        <f t="shared" si="6"/>
        <v>#REF!</v>
      </c>
      <c r="AY36" s="7" t="e">
        <f t="shared" si="14"/>
        <v>#REF!</v>
      </c>
      <c r="AZ36" s="52" t="e">
        <f t="shared" si="15"/>
        <v>#REF!</v>
      </c>
      <c r="BA36" s="79" t="e">
        <f t="shared" si="16"/>
        <v>#REF!</v>
      </c>
      <c r="BD36" s="182" t="str">
        <f>VLOOKUP(D36,Schools!A:Q,17,0)</f>
        <v>A</v>
      </c>
      <c r="BE36" s="51" t="e">
        <f t="shared" si="17"/>
        <v>#REF!</v>
      </c>
      <c r="BF36" s="51" t="e">
        <f t="shared" si="18"/>
        <v>#REF!</v>
      </c>
      <c r="BG36" s="51" t="e">
        <f t="shared" si="19"/>
        <v>#REF!</v>
      </c>
      <c r="BH36" s="51" t="e">
        <f t="shared" si="20"/>
        <v>#REF!</v>
      </c>
      <c r="BI36" s="52" t="e">
        <f t="shared" si="21"/>
        <v>#REF!</v>
      </c>
      <c r="BJ36" s="51" t="e">
        <f t="shared" si="22"/>
        <v>#REF!</v>
      </c>
      <c r="BK36" s="7" t="e">
        <f t="shared" si="23"/>
        <v>#REF!</v>
      </c>
      <c r="BL36" s="51" t="e">
        <f t="shared" si="24"/>
        <v>#REF!</v>
      </c>
      <c r="BM36" s="1" t="e">
        <f t="shared" si="25"/>
        <v>#REF!</v>
      </c>
      <c r="BN36" s="51" t="e">
        <f t="shared" si="26"/>
        <v>#REF!</v>
      </c>
      <c r="BO36" s="1" t="e">
        <f t="shared" si="27"/>
        <v>#REF!</v>
      </c>
      <c r="BP36" s="52" t="e">
        <f t="shared" si="28"/>
        <v>#REF!</v>
      </c>
      <c r="BQ36" s="52" t="e">
        <f t="shared" si="29"/>
        <v>#REF!</v>
      </c>
      <c r="BR36" t="e">
        <f t="shared" si="30"/>
        <v>#REF!</v>
      </c>
    </row>
    <row r="37" spans="1:70" x14ac:dyDescent="0.25">
      <c r="A37" t="str">
        <f t="shared" si="7"/>
        <v>High Needs topups</v>
      </c>
      <c r="B37" s="74" t="s">
        <v>3619</v>
      </c>
      <c r="C37" s="75">
        <v>44026</v>
      </c>
      <c r="D37" s="74">
        <f>Schools!A26</f>
        <v>3023519</v>
      </c>
      <c r="E37" t="str">
        <f>VLOOKUP(D37,Schools!A:B,2,0)</f>
        <v>Broadfields Primary School</v>
      </c>
      <c r="F37" t="str">
        <f>VLOOKUP(D37,Schools!$A:$Z,3,0)</f>
        <v>A</v>
      </c>
      <c r="G37" s="76" t="e">
        <f>SUMIFS(#REF!,#REF!,D37,#REF!, SEN!M37)</f>
        <v>#REF!</v>
      </c>
      <c r="H37" s="74" t="s">
        <v>3620</v>
      </c>
      <c r="I37" s="74" t="s">
        <v>4030</v>
      </c>
      <c r="J37" t="str">
        <f t="shared" si="8"/>
        <v>various/516500</v>
      </c>
      <c r="K37">
        <f>VLOOKUP(D37,Schools!$A:$Z,9,0)</f>
        <v>152128</v>
      </c>
      <c r="L37" s="74" t="s">
        <v>400</v>
      </c>
      <c r="M37" s="74" t="s">
        <v>399</v>
      </c>
      <c r="N37" s="74" t="s">
        <v>3814</v>
      </c>
      <c r="O37" s="77" t="str">
        <f>VLOOKUP(D37,Schools!A:D,4,0)</f>
        <v>Primary</v>
      </c>
      <c r="P37" s="74" t="s">
        <v>4031</v>
      </c>
      <c r="Q37" s="77">
        <f t="shared" si="9"/>
        <v>516500</v>
      </c>
      <c r="R37" s="78" t="e">
        <f>SUMIFS(#REF!,#REF!,$D37,#REF!,$M37)</f>
        <v>#REF!</v>
      </c>
      <c r="S37" s="78" t="e">
        <f>SUMIFS(#REF!,#REF!,$D37,#REF!,$M37)</f>
        <v>#REF!</v>
      </c>
      <c r="T37" s="78" t="e">
        <f>SUMIFS(#REF!,#REF!,$D37,#REF!,$M37)</f>
        <v>#REF!</v>
      </c>
      <c r="U37" s="78" t="e">
        <f>SUMIFS(#REF!,#REF!,$D37,#REF!,$M37)</f>
        <v>#REF!</v>
      </c>
      <c r="V37" s="78" t="e">
        <f>SUMIFS(#REF!,#REF!,$D37,#REF!,$M37)</f>
        <v>#REF!</v>
      </c>
      <c r="W37" s="78" t="e">
        <f>SUMIFS(#REF!,#REF!,$D37,#REF!,$M37)</f>
        <v>#REF!</v>
      </c>
      <c r="X37" s="78" t="e">
        <f>SUMIFS(#REF!,#REF!,$D37,#REF!,$M37)</f>
        <v>#REF!</v>
      </c>
      <c r="Y37" s="78" t="e">
        <f>SUMIFS(#REF!,#REF!,$D37,#REF!,$M37)</f>
        <v>#REF!</v>
      </c>
      <c r="Z37" s="78" t="e">
        <f>SUMIFS(#REF!,#REF!,$D37,#REF!,$M37)</f>
        <v>#REF!</v>
      </c>
      <c r="AA37" s="78" t="e">
        <f>SUMIFS(#REF!,#REF!,$D37,#REF!,$M37)</f>
        <v>#REF!</v>
      </c>
      <c r="AB37" s="78" t="e">
        <f>SUMIFS(#REF!,#REF!,$D37,#REF!,$M37)</f>
        <v>#REF!</v>
      </c>
      <c r="AC37" s="78" t="e">
        <f>SUMIFS(#REF!,#REF!,$D37,#REF!,$M37)</f>
        <v>#REF!</v>
      </c>
      <c r="AD37" s="78" t="e">
        <f>SUMIFS(#REF!,#REF!,$D37,#REF!,$M37)</f>
        <v>#REF!</v>
      </c>
      <c r="AE37" s="78" t="e">
        <f>SUMIFS(#REF!,#REF!,$D37,#REF!,$M37)</f>
        <v>#REF!</v>
      </c>
      <c r="AF37" s="51" t="e">
        <f t="shared" si="10"/>
        <v>#REF!</v>
      </c>
      <c r="AG37" s="51" t="e">
        <f t="shared" si="11"/>
        <v>#REF!</v>
      </c>
      <c r="AH37" s="78" t="e">
        <f>SUMIFS(#REF!,#REF!,$D37,#REF!,$M37)</f>
        <v>#REF!</v>
      </c>
      <c r="AK37" t="e">
        <f t="shared" si="12"/>
        <v>#REF!</v>
      </c>
      <c r="AL37" s="7" t="e">
        <f t="shared" si="13"/>
        <v>#REF!</v>
      </c>
      <c r="AM37" s="7" t="e">
        <f t="shared" si="13"/>
        <v>#REF!</v>
      </c>
      <c r="AN37" s="7" t="e">
        <f t="shared" si="13"/>
        <v>#REF!</v>
      </c>
      <c r="AO37" s="7" t="e">
        <f t="shared" si="13"/>
        <v>#REF!</v>
      </c>
      <c r="AP37" s="7" t="e">
        <f t="shared" si="13"/>
        <v>#REF!</v>
      </c>
      <c r="AQ37" s="7" t="e">
        <f t="shared" si="13"/>
        <v>#REF!</v>
      </c>
      <c r="AR37" s="7" t="e">
        <f t="shared" si="13"/>
        <v>#REF!</v>
      </c>
      <c r="AS37" s="7" t="e">
        <f t="shared" si="13"/>
        <v>#REF!</v>
      </c>
      <c r="AT37" s="7" t="e">
        <f t="shared" si="13"/>
        <v>#REF!</v>
      </c>
      <c r="AU37" s="7" t="e">
        <f t="shared" si="13"/>
        <v>#REF!</v>
      </c>
      <c r="AV37" s="7" t="e">
        <f t="shared" si="13"/>
        <v>#REF!</v>
      </c>
      <c r="AW37" s="7" t="e">
        <f t="shared" si="13"/>
        <v>#REF!</v>
      </c>
      <c r="AX37" t="e">
        <f t="shared" si="6"/>
        <v>#REF!</v>
      </c>
      <c r="AY37" s="7" t="e">
        <f t="shared" si="14"/>
        <v>#REF!</v>
      </c>
      <c r="AZ37" s="52" t="e">
        <f t="shared" si="15"/>
        <v>#REF!</v>
      </c>
      <c r="BA37" s="79" t="e">
        <f t="shared" si="16"/>
        <v>#REF!</v>
      </c>
      <c r="BD37" s="182" t="str">
        <f>VLOOKUP(D37,Schools!A:Q,17,0)</f>
        <v>Academy</v>
      </c>
      <c r="BE37" s="51" t="e">
        <f t="shared" si="17"/>
        <v>#REF!</v>
      </c>
      <c r="BF37" s="51" t="e">
        <f t="shared" si="18"/>
        <v>#REF!</v>
      </c>
      <c r="BG37" s="51" t="e">
        <f t="shared" si="19"/>
        <v>#REF!</v>
      </c>
      <c r="BH37" s="51" t="e">
        <f t="shared" si="20"/>
        <v>#REF!</v>
      </c>
      <c r="BI37" s="52" t="e">
        <f t="shared" si="21"/>
        <v>#REF!</v>
      </c>
      <c r="BJ37" s="51" t="e">
        <f t="shared" si="22"/>
        <v>#REF!</v>
      </c>
      <c r="BK37" s="7" t="e">
        <f t="shared" si="23"/>
        <v>#REF!</v>
      </c>
      <c r="BL37" s="51" t="e">
        <f t="shared" si="24"/>
        <v>#REF!</v>
      </c>
      <c r="BM37" s="1" t="e">
        <f t="shared" si="25"/>
        <v>#REF!</v>
      </c>
      <c r="BN37" s="51" t="e">
        <f t="shared" si="26"/>
        <v>#REF!</v>
      </c>
      <c r="BO37" s="1" t="e">
        <f t="shared" si="27"/>
        <v>#REF!</v>
      </c>
      <c r="BP37" s="52" t="e">
        <f t="shared" si="28"/>
        <v>#REF!</v>
      </c>
      <c r="BQ37" s="52" t="e">
        <f t="shared" si="29"/>
        <v>#REF!</v>
      </c>
      <c r="BR37" t="e">
        <f t="shared" si="30"/>
        <v>#REF!</v>
      </c>
    </row>
    <row r="38" spans="1:70" x14ac:dyDescent="0.25">
      <c r="A38" t="str">
        <f t="shared" si="7"/>
        <v>High Needs topups</v>
      </c>
      <c r="B38" s="74" t="s">
        <v>3619</v>
      </c>
      <c r="C38" s="75">
        <v>44026</v>
      </c>
      <c r="D38" s="74">
        <f>Schools!A27</f>
        <v>3022008</v>
      </c>
      <c r="E38" t="str">
        <f>VLOOKUP(D38,Schools!A:B,2,0)</f>
        <v>Brookland Infant  &amp; Nursery School</v>
      </c>
      <c r="F38" t="str">
        <f>VLOOKUP(D38,Schools!$A:$Z,3,0)</f>
        <v>M</v>
      </c>
      <c r="G38" s="76" t="e">
        <f>SUMIFS(#REF!,#REF!,D38,#REF!, SEN!M38)</f>
        <v>#REF!</v>
      </c>
      <c r="H38" s="74" t="s">
        <v>3620</v>
      </c>
      <c r="I38" s="74" t="s">
        <v>4030</v>
      </c>
      <c r="J38" t="str">
        <f t="shared" si="8"/>
        <v>various/543965</v>
      </c>
      <c r="K38">
        <f>VLOOKUP(D38,Schools!$A:$Z,9,0)</f>
        <v>400057</v>
      </c>
      <c r="L38" s="74" t="s">
        <v>400</v>
      </c>
      <c r="M38" s="74" t="s">
        <v>399</v>
      </c>
      <c r="N38" s="74" t="s">
        <v>3814</v>
      </c>
      <c r="O38" s="77" t="str">
        <f>VLOOKUP(D38,Schools!A:D,4,0)</f>
        <v>Primary</v>
      </c>
      <c r="P38" s="74" t="s">
        <v>4031</v>
      </c>
      <c r="Q38" s="77">
        <f t="shared" si="9"/>
        <v>543965</v>
      </c>
      <c r="R38" s="78" t="e">
        <f>SUMIFS(#REF!,#REF!,$D38,#REF!,$M38)</f>
        <v>#REF!</v>
      </c>
      <c r="S38" s="78" t="e">
        <f>SUMIFS(#REF!,#REF!,$D38,#REF!,$M38)</f>
        <v>#REF!</v>
      </c>
      <c r="T38" s="78" t="e">
        <f>SUMIFS(#REF!,#REF!,$D38,#REF!,$M38)</f>
        <v>#REF!</v>
      </c>
      <c r="U38" s="78" t="e">
        <f>SUMIFS(#REF!,#REF!,$D38,#REF!,$M38)</f>
        <v>#REF!</v>
      </c>
      <c r="V38" s="78" t="e">
        <f>SUMIFS(#REF!,#REF!,$D38,#REF!,$M38)</f>
        <v>#REF!</v>
      </c>
      <c r="W38" s="78" t="e">
        <f>SUMIFS(#REF!,#REF!,$D38,#REF!,$M38)</f>
        <v>#REF!</v>
      </c>
      <c r="X38" s="78" t="e">
        <f>SUMIFS(#REF!,#REF!,$D38,#REF!,$M38)</f>
        <v>#REF!</v>
      </c>
      <c r="Y38" s="78" t="e">
        <f>SUMIFS(#REF!,#REF!,$D38,#REF!,$M38)</f>
        <v>#REF!</v>
      </c>
      <c r="Z38" s="78" t="e">
        <f>SUMIFS(#REF!,#REF!,$D38,#REF!,$M38)</f>
        <v>#REF!</v>
      </c>
      <c r="AA38" s="78" t="e">
        <f>SUMIFS(#REF!,#REF!,$D38,#REF!,$M38)</f>
        <v>#REF!</v>
      </c>
      <c r="AB38" s="78" t="e">
        <f>SUMIFS(#REF!,#REF!,$D38,#REF!,$M38)</f>
        <v>#REF!</v>
      </c>
      <c r="AC38" s="78" t="e">
        <f>SUMIFS(#REF!,#REF!,$D38,#REF!,$M38)</f>
        <v>#REF!</v>
      </c>
      <c r="AD38" s="78" t="e">
        <f>SUMIFS(#REF!,#REF!,$D38,#REF!,$M38)</f>
        <v>#REF!</v>
      </c>
      <c r="AE38" s="78" t="e">
        <f>SUMIFS(#REF!,#REF!,$D38,#REF!,$M38)</f>
        <v>#REF!</v>
      </c>
      <c r="AF38" s="51" t="e">
        <f t="shared" si="10"/>
        <v>#REF!</v>
      </c>
      <c r="AG38" s="51" t="e">
        <f t="shared" si="11"/>
        <v>#REF!</v>
      </c>
      <c r="AH38" s="78" t="e">
        <f>SUMIFS(#REF!,#REF!,$D38,#REF!,$M38)</f>
        <v>#REF!</v>
      </c>
      <c r="AK38" t="e">
        <f t="shared" si="12"/>
        <v>#REF!</v>
      </c>
      <c r="AL38" s="7" t="e">
        <f t="shared" si="13"/>
        <v>#REF!</v>
      </c>
      <c r="AM38" s="7" t="e">
        <f t="shared" si="13"/>
        <v>#REF!</v>
      </c>
      <c r="AN38" s="7" t="e">
        <f t="shared" si="13"/>
        <v>#REF!</v>
      </c>
      <c r="AO38" s="7" t="e">
        <f t="shared" si="13"/>
        <v>#REF!</v>
      </c>
      <c r="AP38" s="7" t="e">
        <f t="shared" si="13"/>
        <v>#REF!</v>
      </c>
      <c r="AQ38" s="7" t="e">
        <f t="shared" si="13"/>
        <v>#REF!</v>
      </c>
      <c r="AR38" s="7" t="e">
        <f t="shared" si="13"/>
        <v>#REF!</v>
      </c>
      <c r="AS38" s="7" t="e">
        <f t="shared" si="13"/>
        <v>#REF!</v>
      </c>
      <c r="AT38" s="7" t="e">
        <f t="shared" si="13"/>
        <v>#REF!</v>
      </c>
      <c r="AU38" s="7" t="e">
        <f t="shared" si="13"/>
        <v>#REF!</v>
      </c>
      <c r="AV38" s="7" t="e">
        <f t="shared" si="13"/>
        <v>#REF!</v>
      </c>
      <c r="AW38" s="7" t="e">
        <f t="shared" si="13"/>
        <v>#REF!</v>
      </c>
      <c r="AX38" t="e">
        <f t="shared" si="6"/>
        <v>#REF!</v>
      </c>
      <c r="AY38" s="7" t="e">
        <f t="shared" si="14"/>
        <v>#REF!</v>
      </c>
      <c r="AZ38" s="52" t="e">
        <f t="shared" si="15"/>
        <v>#REF!</v>
      </c>
      <c r="BA38" s="79" t="e">
        <f t="shared" si="16"/>
        <v>#REF!</v>
      </c>
      <c r="BD38" s="182" t="str">
        <f>VLOOKUP(D38,Schools!A:Q,17,0)</f>
        <v>D</v>
      </c>
      <c r="BE38" s="51" t="e">
        <f t="shared" si="17"/>
        <v>#REF!</v>
      </c>
      <c r="BF38" s="51" t="e">
        <f t="shared" si="18"/>
        <v>#REF!</v>
      </c>
      <c r="BG38" s="51" t="e">
        <f t="shared" si="19"/>
        <v>#REF!</v>
      </c>
      <c r="BH38" s="51" t="e">
        <f t="shared" si="20"/>
        <v>#REF!</v>
      </c>
      <c r="BI38" s="52" t="e">
        <f t="shared" si="21"/>
        <v>#REF!</v>
      </c>
      <c r="BJ38" s="51" t="e">
        <f t="shared" si="22"/>
        <v>#REF!</v>
      </c>
      <c r="BK38" s="7" t="e">
        <f t="shared" si="23"/>
        <v>#REF!</v>
      </c>
      <c r="BL38" s="51" t="e">
        <f t="shared" si="24"/>
        <v>#REF!</v>
      </c>
      <c r="BM38" s="1" t="e">
        <f t="shared" si="25"/>
        <v>#REF!</v>
      </c>
      <c r="BN38" s="51" t="e">
        <f t="shared" si="26"/>
        <v>#REF!</v>
      </c>
      <c r="BO38" s="1" t="e">
        <f t="shared" si="27"/>
        <v>#REF!</v>
      </c>
      <c r="BP38" s="52" t="e">
        <f t="shared" si="28"/>
        <v>#REF!</v>
      </c>
      <c r="BQ38" s="52" t="e">
        <f t="shared" si="29"/>
        <v>#REF!</v>
      </c>
      <c r="BR38" t="e">
        <f t="shared" si="30"/>
        <v>#REF!</v>
      </c>
    </row>
    <row r="39" spans="1:70" x14ac:dyDescent="0.25">
      <c r="A39" t="str">
        <f t="shared" si="7"/>
        <v>High Needs topups</v>
      </c>
      <c r="B39" s="74" t="s">
        <v>3619</v>
      </c>
      <c r="C39" s="75">
        <v>44026</v>
      </c>
      <c r="D39" s="74">
        <f>Schools!A28</f>
        <v>3022007</v>
      </c>
      <c r="E39" t="str">
        <f>VLOOKUP(D39,Schools!A:B,2,0)</f>
        <v>Brookland Junior School</v>
      </c>
      <c r="F39" t="str">
        <f>VLOOKUP(D39,Schools!$A:$Z,3,0)</f>
        <v>M</v>
      </c>
      <c r="G39" s="76" t="e">
        <f>SUMIFS(#REF!,#REF!,D39,#REF!, SEN!M39)</f>
        <v>#REF!</v>
      </c>
      <c r="H39" s="74" t="s">
        <v>3620</v>
      </c>
      <c r="I39" s="74" t="s">
        <v>4030</v>
      </c>
      <c r="J39" t="str">
        <f t="shared" si="8"/>
        <v>various/543965</v>
      </c>
      <c r="K39">
        <f>VLOOKUP(D39,Schools!$A:$Z,9,0)</f>
        <v>400040</v>
      </c>
      <c r="L39" s="74" t="s">
        <v>400</v>
      </c>
      <c r="M39" s="74" t="s">
        <v>399</v>
      </c>
      <c r="N39" s="74" t="s">
        <v>3814</v>
      </c>
      <c r="O39" s="77" t="str">
        <f>VLOOKUP(D39,Schools!A:D,4,0)</f>
        <v>Primary</v>
      </c>
      <c r="P39" s="74" t="s">
        <v>4031</v>
      </c>
      <c r="Q39" s="77">
        <f t="shared" si="9"/>
        <v>543965</v>
      </c>
      <c r="R39" s="78" t="e">
        <f>SUMIFS(#REF!,#REF!,$D39,#REF!,$M39)</f>
        <v>#REF!</v>
      </c>
      <c r="S39" s="78" t="e">
        <f>SUMIFS(#REF!,#REF!,$D39,#REF!,$M39)</f>
        <v>#REF!</v>
      </c>
      <c r="T39" s="78" t="e">
        <f>SUMIFS(#REF!,#REF!,$D39,#REF!,$M39)</f>
        <v>#REF!</v>
      </c>
      <c r="U39" s="78" t="e">
        <f>SUMIFS(#REF!,#REF!,$D39,#REF!,$M39)</f>
        <v>#REF!</v>
      </c>
      <c r="V39" s="78" t="e">
        <f>SUMIFS(#REF!,#REF!,$D39,#REF!,$M39)</f>
        <v>#REF!</v>
      </c>
      <c r="W39" s="78" t="e">
        <f>SUMIFS(#REF!,#REF!,$D39,#REF!,$M39)</f>
        <v>#REF!</v>
      </c>
      <c r="X39" s="78" t="e">
        <f>SUMIFS(#REF!,#REF!,$D39,#REF!,$M39)</f>
        <v>#REF!</v>
      </c>
      <c r="Y39" s="78" t="e">
        <f>SUMIFS(#REF!,#REF!,$D39,#REF!,$M39)</f>
        <v>#REF!</v>
      </c>
      <c r="Z39" s="78" t="e">
        <f>SUMIFS(#REF!,#REF!,$D39,#REF!,$M39)</f>
        <v>#REF!</v>
      </c>
      <c r="AA39" s="78" t="e">
        <f>SUMIFS(#REF!,#REF!,$D39,#REF!,$M39)</f>
        <v>#REF!</v>
      </c>
      <c r="AB39" s="78" t="e">
        <f>SUMIFS(#REF!,#REF!,$D39,#REF!,$M39)</f>
        <v>#REF!</v>
      </c>
      <c r="AC39" s="78" t="e">
        <f>SUMIFS(#REF!,#REF!,$D39,#REF!,$M39)</f>
        <v>#REF!</v>
      </c>
      <c r="AD39" s="78" t="e">
        <f>SUMIFS(#REF!,#REF!,$D39,#REF!,$M39)</f>
        <v>#REF!</v>
      </c>
      <c r="AE39" s="78" t="e">
        <f>SUMIFS(#REF!,#REF!,$D39,#REF!,$M39)</f>
        <v>#REF!</v>
      </c>
      <c r="AF39" s="51" t="e">
        <f t="shared" si="10"/>
        <v>#REF!</v>
      </c>
      <c r="AG39" s="51" t="e">
        <f t="shared" si="11"/>
        <v>#REF!</v>
      </c>
      <c r="AH39" s="78" t="e">
        <f>SUMIFS(#REF!,#REF!,$D39,#REF!,$M39)</f>
        <v>#REF!</v>
      </c>
      <c r="AK39" t="e">
        <f t="shared" si="12"/>
        <v>#REF!</v>
      </c>
      <c r="AL39" s="7" t="e">
        <f t="shared" si="13"/>
        <v>#REF!</v>
      </c>
      <c r="AM39" s="7" t="e">
        <f t="shared" si="13"/>
        <v>#REF!</v>
      </c>
      <c r="AN39" s="7" t="e">
        <f t="shared" si="13"/>
        <v>#REF!</v>
      </c>
      <c r="AO39" s="7" t="e">
        <f t="shared" si="13"/>
        <v>#REF!</v>
      </c>
      <c r="AP39" s="7" t="e">
        <f t="shared" si="13"/>
        <v>#REF!</v>
      </c>
      <c r="AQ39" s="7" t="e">
        <f t="shared" si="13"/>
        <v>#REF!</v>
      </c>
      <c r="AR39" s="7" t="e">
        <f t="shared" si="13"/>
        <v>#REF!</v>
      </c>
      <c r="AS39" s="7" t="e">
        <f t="shared" si="13"/>
        <v>#REF!</v>
      </c>
      <c r="AT39" s="7" t="e">
        <f t="shared" si="13"/>
        <v>#REF!</v>
      </c>
      <c r="AU39" s="7" t="e">
        <f t="shared" si="13"/>
        <v>#REF!</v>
      </c>
      <c r="AV39" s="7" t="e">
        <f t="shared" si="13"/>
        <v>#REF!</v>
      </c>
      <c r="AW39" s="7" t="e">
        <f t="shared" si="13"/>
        <v>#REF!</v>
      </c>
      <c r="AX39" t="e">
        <f t="shared" si="6"/>
        <v>#REF!</v>
      </c>
      <c r="AY39" s="7" t="e">
        <f t="shared" si="14"/>
        <v>#REF!</v>
      </c>
      <c r="AZ39" s="52" t="e">
        <f t="shared" si="15"/>
        <v>#REF!</v>
      </c>
      <c r="BA39" s="79" t="e">
        <f t="shared" si="16"/>
        <v>#REF!</v>
      </c>
      <c r="BD39" s="182" t="str">
        <f>VLOOKUP(D39,Schools!A:Q,17,0)</f>
        <v>D</v>
      </c>
      <c r="BE39" s="51" t="e">
        <f t="shared" si="17"/>
        <v>#REF!</v>
      </c>
      <c r="BF39" s="51" t="e">
        <f t="shared" si="18"/>
        <v>#REF!</v>
      </c>
      <c r="BG39" s="51" t="e">
        <f t="shared" si="19"/>
        <v>#REF!</v>
      </c>
      <c r="BH39" s="51" t="e">
        <f t="shared" si="20"/>
        <v>#REF!</v>
      </c>
      <c r="BI39" s="52" t="e">
        <f t="shared" si="21"/>
        <v>#REF!</v>
      </c>
      <c r="BJ39" s="51" t="e">
        <f t="shared" si="22"/>
        <v>#REF!</v>
      </c>
      <c r="BK39" s="7" t="e">
        <f t="shared" si="23"/>
        <v>#REF!</v>
      </c>
      <c r="BL39" s="51" t="e">
        <f t="shared" si="24"/>
        <v>#REF!</v>
      </c>
      <c r="BM39" s="1" t="e">
        <f t="shared" si="25"/>
        <v>#REF!</v>
      </c>
      <c r="BN39" s="51" t="e">
        <f t="shared" si="26"/>
        <v>#REF!</v>
      </c>
      <c r="BO39" s="1" t="e">
        <f t="shared" si="27"/>
        <v>#REF!</v>
      </c>
      <c r="BP39" s="52" t="e">
        <f t="shared" si="28"/>
        <v>#REF!</v>
      </c>
      <c r="BQ39" s="52" t="e">
        <f t="shared" si="29"/>
        <v>#REF!</v>
      </c>
      <c r="BR39" t="e">
        <f t="shared" si="30"/>
        <v>#REF!</v>
      </c>
    </row>
    <row r="40" spans="1:70" x14ac:dyDescent="0.25">
      <c r="A40" t="str">
        <f t="shared" si="7"/>
        <v>High Needs topups</v>
      </c>
      <c r="B40" s="74" t="s">
        <v>3619</v>
      </c>
      <c r="C40" s="75">
        <v>44026</v>
      </c>
      <c r="D40" s="74">
        <f>Schools!A29</f>
        <v>3022009</v>
      </c>
      <c r="E40" t="str">
        <f>VLOOKUP(D40,Schools!A:B,2,0)</f>
        <v>Brunswick Park Primary &amp; Nursery School</v>
      </c>
      <c r="F40" t="str">
        <f>VLOOKUP(D40,Schools!$A:$Z,3,0)</f>
        <v>M</v>
      </c>
      <c r="G40" s="76" t="e">
        <f>SUMIFS(#REF!,#REF!,D40,#REF!, SEN!M40)</f>
        <v>#REF!</v>
      </c>
      <c r="H40" s="74" t="s">
        <v>3620</v>
      </c>
      <c r="I40" s="74" t="s">
        <v>4030</v>
      </c>
      <c r="J40" t="str">
        <f t="shared" si="8"/>
        <v>various/543965</v>
      </c>
      <c r="K40">
        <f>VLOOKUP(D40,Schools!$A:$Z,9,0)</f>
        <v>400061</v>
      </c>
      <c r="L40" s="74" t="s">
        <v>400</v>
      </c>
      <c r="M40" s="74" t="s">
        <v>399</v>
      </c>
      <c r="N40" s="74" t="s">
        <v>3814</v>
      </c>
      <c r="O40" s="77" t="str">
        <f>VLOOKUP(D40,Schools!A:D,4,0)</f>
        <v>Primary</v>
      </c>
      <c r="P40" s="74" t="s">
        <v>4031</v>
      </c>
      <c r="Q40" s="77">
        <f t="shared" si="9"/>
        <v>543965</v>
      </c>
      <c r="R40" s="78" t="e">
        <f>SUMIFS(#REF!,#REF!,$D40,#REF!,$M40)</f>
        <v>#REF!</v>
      </c>
      <c r="S40" s="78" t="e">
        <f>SUMIFS(#REF!,#REF!,$D40,#REF!,$M40)</f>
        <v>#REF!</v>
      </c>
      <c r="T40" s="78" t="e">
        <f>SUMIFS(#REF!,#REF!,$D40,#REF!,$M40)</f>
        <v>#REF!</v>
      </c>
      <c r="U40" s="78" t="e">
        <f>SUMIFS(#REF!,#REF!,$D40,#REF!,$M40)</f>
        <v>#REF!</v>
      </c>
      <c r="V40" s="78" t="e">
        <f>SUMIFS(#REF!,#REF!,$D40,#REF!,$M40)</f>
        <v>#REF!</v>
      </c>
      <c r="W40" s="78" t="e">
        <f>SUMIFS(#REF!,#REF!,$D40,#REF!,$M40)</f>
        <v>#REF!</v>
      </c>
      <c r="X40" s="78" t="e">
        <f>SUMIFS(#REF!,#REF!,$D40,#REF!,$M40)</f>
        <v>#REF!</v>
      </c>
      <c r="Y40" s="78" t="e">
        <f>SUMIFS(#REF!,#REF!,$D40,#REF!,$M40)</f>
        <v>#REF!</v>
      </c>
      <c r="Z40" s="78" t="e">
        <f>SUMIFS(#REF!,#REF!,$D40,#REF!,$M40)</f>
        <v>#REF!</v>
      </c>
      <c r="AA40" s="78" t="e">
        <f>SUMIFS(#REF!,#REF!,$D40,#REF!,$M40)</f>
        <v>#REF!</v>
      </c>
      <c r="AB40" s="78" t="e">
        <f>SUMIFS(#REF!,#REF!,$D40,#REF!,$M40)</f>
        <v>#REF!</v>
      </c>
      <c r="AC40" s="78" t="e">
        <f>SUMIFS(#REF!,#REF!,$D40,#REF!,$M40)</f>
        <v>#REF!</v>
      </c>
      <c r="AD40" s="78" t="e">
        <f>SUMIFS(#REF!,#REF!,$D40,#REF!,$M40)</f>
        <v>#REF!</v>
      </c>
      <c r="AE40" s="78" t="e">
        <f>SUMIFS(#REF!,#REF!,$D40,#REF!,$M40)</f>
        <v>#REF!</v>
      </c>
      <c r="AF40" s="51" t="e">
        <f t="shared" si="10"/>
        <v>#REF!</v>
      </c>
      <c r="AG40" s="51" t="e">
        <f t="shared" si="11"/>
        <v>#REF!</v>
      </c>
      <c r="AH40" s="78" t="e">
        <f>SUMIFS(#REF!,#REF!,$D40,#REF!,$M40)</f>
        <v>#REF!</v>
      </c>
      <c r="AK40" t="e">
        <f t="shared" si="12"/>
        <v>#REF!</v>
      </c>
      <c r="AL40" s="7" t="e">
        <f t="shared" si="13"/>
        <v>#REF!</v>
      </c>
      <c r="AM40" s="7" t="e">
        <f t="shared" si="13"/>
        <v>#REF!</v>
      </c>
      <c r="AN40" s="7" t="e">
        <f t="shared" si="13"/>
        <v>#REF!</v>
      </c>
      <c r="AO40" s="7" t="e">
        <f t="shared" si="13"/>
        <v>#REF!</v>
      </c>
      <c r="AP40" s="7" t="e">
        <f t="shared" si="13"/>
        <v>#REF!</v>
      </c>
      <c r="AQ40" s="7" t="e">
        <f t="shared" si="13"/>
        <v>#REF!</v>
      </c>
      <c r="AR40" s="7" t="e">
        <f t="shared" si="13"/>
        <v>#REF!</v>
      </c>
      <c r="AS40" s="7" t="e">
        <f t="shared" si="13"/>
        <v>#REF!</v>
      </c>
      <c r="AT40" s="7" t="e">
        <f t="shared" si="13"/>
        <v>#REF!</v>
      </c>
      <c r="AU40" s="7" t="e">
        <f t="shared" si="13"/>
        <v>#REF!</v>
      </c>
      <c r="AV40" s="7" t="e">
        <f t="shared" si="13"/>
        <v>#REF!</v>
      </c>
      <c r="AW40" s="7" t="e">
        <f t="shared" si="13"/>
        <v>#REF!</v>
      </c>
      <c r="AX40" t="e">
        <f t="shared" si="6"/>
        <v>#REF!</v>
      </c>
      <c r="AY40" s="7" t="e">
        <f t="shared" si="14"/>
        <v>#REF!</v>
      </c>
      <c r="AZ40" s="52" t="e">
        <f t="shared" si="15"/>
        <v>#REF!</v>
      </c>
      <c r="BA40" s="79" t="e">
        <f t="shared" si="16"/>
        <v>#REF!</v>
      </c>
      <c r="BD40" s="182" t="str">
        <f>VLOOKUP(D40,Schools!A:Q,17,0)</f>
        <v>A</v>
      </c>
      <c r="BE40" s="51" t="e">
        <f t="shared" si="17"/>
        <v>#REF!</v>
      </c>
      <c r="BF40" s="51" t="e">
        <f t="shared" si="18"/>
        <v>#REF!</v>
      </c>
      <c r="BG40" s="51" t="e">
        <f t="shared" si="19"/>
        <v>#REF!</v>
      </c>
      <c r="BH40" s="51" t="e">
        <f t="shared" si="20"/>
        <v>#REF!</v>
      </c>
      <c r="BI40" s="52" t="e">
        <f t="shared" si="21"/>
        <v>#REF!</v>
      </c>
      <c r="BJ40" s="51" t="e">
        <f t="shared" si="22"/>
        <v>#REF!</v>
      </c>
      <c r="BK40" s="7" t="e">
        <f t="shared" si="23"/>
        <v>#REF!</v>
      </c>
      <c r="BL40" s="51" t="e">
        <f t="shared" si="24"/>
        <v>#REF!</v>
      </c>
      <c r="BM40" s="1" t="e">
        <f t="shared" si="25"/>
        <v>#REF!</v>
      </c>
      <c r="BN40" s="51" t="e">
        <f t="shared" si="26"/>
        <v>#REF!</v>
      </c>
      <c r="BO40" s="1" t="e">
        <f t="shared" si="27"/>
        <v>#REF!</v>
      </c>
      <c r="BP40" s="52" t="e">
        <f t="shared" si="28"/>
        <v>#REF!</v>
      </c>
      <c r="BQ40" s="52" t="e">
        <f t="shared" si="29"/>
        <v>#REF!</v>
      </c>
      <c r="BR40" t="e">
        <f t="shared" si="30"/>
        <v>#REF!</v>
      </c>
    </row>
    <row r="41" spans="1:70" x14ac:dyDescent="0.25">
      <c r="A41" t="str">
        <f t="shared" si="7"/>
        <v>High Needs topups</v>
      </c>
      <c r="B41" s="74" t="s">
        <v>3619</v>
      </c>
      <c r="C41" s="75">
        <v>44026</v>
      </c>
      <c r="D41" s="74">
        <f>Schools!A30</f>
        <v>3022067</v>
      </c>
      <c r="E41" t="str">
        <f>VLOOKUP(D41,Schools!A:B,2,0)</f>
        <v>Chalgrove Primary School</v>
      </c>
      <c r="F41" t="str">
        <f>VLOOKUP(D41,Schools!$A:$Z,3,0)</f>
        <v>M</v>
      </c>
      <c r="G41" s="76" t="e">
        <f>SUMIFS(#REF!,#REF!,D41,#REF!, SEN!M41)</f>
        <v>#REF!</v>
      </c>
      <c r="H41" s="74" t="s">
        <v>3620</v>
      </c>
      <c r="I41" s="74" t="s">
        <v>4030</v>
      </c>
      <c r="J41" t="str">
        <f t="shared" si="8"/>
        <v>various/543965</v>
      </c>
      <c r="K41">
        <f>VLOOKUP(D41,Schools!$A:$Z,9,0)</f>
        <v>400065</v>
      </c>
      <c r="L41" s="74" t="s">
        <v>400</v>
      </c>
      <c r="M41" s="74" t="s">
        <v>399</v>
      </c>
      <c r="N41" s="74" t="s">
        <v>3814</v>
      </c>
      <c r="O41" s="77" t="str">
        <f>VLOOKUP(D41,Schools!A:D,4,0)</f>
        <v>Primary</v>
      </c>
      <c r="P41" s="74" t="s">
        <v>4031</v>
      </c>
      <c r="Q41" s="77">
        <f t="shared" si="9"/>
        <v>543965</v>
      </c>
      <c r="R41" s="78" t="e">
        <f>SUMIFS(#REF!,#REF!,$D41,#REF!,$M41)</f>
        <v>#REF!</v>
      </c>
      <c r="S41" s="78" t="e">
        <f>SUMIFS(#REF!,#REF!,$D41,#REF!,$M41)</f>
        <v>#REF!</v>
      </c>
      <c r="T41" s="78" t="e">
        <f>SUMIFS(#REF!,#REF!,$D41,#REF!,$M41)</f>
        <v>#REF!</v>
      </c>
      <c r="U41" s="78" t="e">
        <f>SUMIFS(#REF!,#REF!,$D41,#REF!,$M41)</f>
        <v>#REF!</v>
      </c>
      <c r="V41" s="78" t="e">
        <f>SUMIFS(#REF!,#REF!,$D41,#REF!,$M41)</f>
        <v>#REF!</v>
      </c>
      <c r="W41" s="78" t="e">
        <f>SUMIFS(#REF!,#REF!,$D41,#REF!,$M41)</f>
        <v>#REF!</v>
      </c>
      <c r="X41" s="78" t="e">
        <f>SUMIFS(#REF!,#REF!,$D41,#REF!,$M41)</f>
        <v>#REF!</v>
      </c>
      <c r="Y41" s="78" t="e">
        <f>SUMIFS(#REF!,#REF!,$D41,#REF!,$M41)</f>
        <v>#REF!</v>
      </c>
      <c r="Z41" s="78" t="e">
        <f>SUMIFS(#REF!,#REF!,$D41,#REF!,$M41)</f>
        <v>#REF!</v>
      </c>
      <c r="AA41" s="78" t="e">
        <f>SUMIFS(#REF!,#REF!,$D41,#REF!,$M41)</f>
        <v>#REF!</v>
      </c>
      <c r="AB41" s="78" t="e">
        <f>SUMIFS(#REF!,#REF!,$D41,#REF!,$M41)</f>
        <v>#REF!</v>
      </c>
      <c r="AC41" s="78" t="e">
        <f>SUMIFS(#REF!,#REF!,$D41,#REF!,$M41)</f>
        <v>#REF!</v>
      </c>
      <c r="AD41" s="78" t="e">
        <f>SUMIFS(#REF!,#REF!,$D41,#REF!,$M41)</f>
        <v>#REF!</v>
      </c>
      <c r="AE41" s="78" t="e">
        <f>SUMIFS(#REF!,#REF!,$D41,#REF!,$M41)</f>
        <v>#REF!</v>
      </c>
      <c r="AF41" s="51" t="e">
        <f t="shared" si="10"/>
        <v>#REF!</v>
      </c>
      <c r="AG41" s="51" t="e">
        <f t="shared" si="11"/>
        <v>#REF!</v>
      </c>
      <c r="AH41" s="78" t="e">
        <f>SUMIFS(#REF!,#REF!,$D41,#REF!,$M41)</f>
        <v>#REF!</v>
      </c>
      <c r="AK41" t="e">
        <f t="shared" si="12"/>
        <v>#REF!</v>
      </c>
      <c r="AL41" s="7" t="e">
        <f t="shared" si="13"/>
        <v>#REF!</v>
      </c>
      <c r="AM41" s="7" t="e">
        <f t="shared" si="13"/>
        <v>#REF!</v>
      </c>
      <c r="AN41" s="7" t="e">
        <f t="shared" si="13"/>
        <v>#REF!</v>
      </c>
      <c r="AO41" s="7" t="e">
        <f t="shared" si="13"/>
        <v>#REF!</v>
      </c>
      <c r="AP41" s="7" t="e">
        <f t="shared" si="13"/>
        <v>#REF!</v>
      </c>
      <c r="AQ41" s="7" t="e">
        <f t="shared" si="13"/>
        <v>#REF!</v>
      </c>
      <c r="AR41" s="7" t="e">
        <f t="shared" si="13"/>
        <v>#REF!</v>
      </c>
      <c r="AS41" s="7" t="e">
        <f t="shared" si="13"/>
        <v>#REF!</v>
      </c>
      <c r="AT41" s="7" t="e">
        <f t="shared" si="13"/>
        <v>#REF!</v>
      </c>
      <c r="AU41" s="7" t="e">
        <f t="shared" si="13"/>
        <v>#REF!</v>
      </c>
      <c r="AV41" s="7" t="e">
        <f t="shared" si="13"/>
        <v>#REF!</v>
      </c>
      <c r="AW41" s="7" t="e">
        <f t="shared" si="13"/>
        <v>#REF!</v>
      </c>
      <c r="AX41" t="e">
        <f t="shared" si="6"/>
        <v>#REF!</v>
      </c>
      <c r="AY41" s="7" t="e">
        <f t="shared" si="14"/>
        <v>#REF!</v>
      </c>
      <c r="AZ41" s="52" t="e">
        <f t="shared" si="15"/>
        <v>#REF!</v>
      </c>
      <c r="BA41" s="79" t="e">
        <f t="shared" si="16"/>
        <v>#REF!</v>
      </c>
      <c r="BD41" s="182" t="str">
        <f>VLOOKUP(D41,Schools!A:Q,17,0)</f>
        <v>A</v>
      </c>
      <c r="BE41" s="51" t="e">
        <f t="shared" si="17"/>
        <v>#REF!</v>
      </c>
      <c r="BF41" s="51" t="e">
        <f t="shared" si="18"/>
        <v>#REF!</v>
      </c>
      <c r="BG41" s="51" t="e">
        <f t="shared" si="19"/>
        <v>#REF!</v>
      </c>
      <c r="BH41" s="51" t="e">
        <f t="shared" si="20"/>
        <v>#REF!</v>
      </c>
      <c r="BI41" s="52" t="e">
        <f t="shared" si="21"/>
        <v>#REF!</v>
      </c>
      <c r="BJ41" s="51" t="e">
        <f t="shared" si="22"/>
        <v>#REF!</v>
      </c>
      <c r="BK41" s="7" t="e">
        <f t="shared" si="23"/>
        <v>#REF!</v>
      </c>
      <c r="BL41" s="51" t="e">
        <f t="shared" si="24"/>
        <v>#REF!</v>
      </c>
      <c r="BM41" s="1" t="e">
        <f t="shared" si="25"/>
        <v>#REF!</v>
      </c>
      <c r="BN41" s="51" t="e">
        <f t="shared" si="26"/>
        <v>#REF!</v>
      </c>
      <c r="BO41" s="1" t="e">
        <f t="shared" si="27"/>
        <v>#REF!</v>
      </c>
      <c r="BP41" s="52" t="e">
        <f t="shared" si="28"/>
        <v>#REF!</v>
      </c>
      <c r="BQ41" s="52" t="e">
        <f t="shared" si="29"/>
        <v>#REF!</v>
      </c>
      <c r="BR41" t="e">
        <f t="shared" si="30"/>
        <v>#REF!</v>
      </c>
    </row>
    <row r="42" spans="1:70" x14ac:dyDescent="0.25">
      <c r="A42" t="str">
        <f t="shared" si="7"/>
        <v>High Needs topups</v>
      </c>
      <c r="B42" s="74" t="s">
        <v>3619</v>
      </c>
      <c r="C42" s="75">
        <v>44026</v>
      </c>
      <c r="D42" s="74">
        <f>Schools!A31</f>
        <v>3022010</v>
      </c>
      <c r="E42" t="str">
        <f>VLOOKUP(D42,Schools!A:B,2,0)</f>
        <v>Child's Hill Academy</v>
      </c>
      <c r="F42" t="str">
        <f>VLOOKUP(D42,Schools!$A:$Z,3,0)</f>
        <v>A</v>
      </c>
      <c r="G42" s="76" t="e">
        <f>SUMIFS(#REF!,#REF!,D42,#REF!, SEN!M42)</f>
        <v>#REF!</v>
      </c>
      <c r="H42" s="74" t="s">
        <v>3620</v>
      </c>
      <c r="I42" s="74" t="s">
        <v>4030</v>
      </c>
      <c r="J42" t="str">
        <f t="shared" si="8"/>
        <v>various/516500</v>
      </c>
      <c r="K42">
        <f>VLOOKUP(D42,Schools!$A:$Z,9,0)</f>
        <v>160141</v>
      </c>
      <c r="L42" s="74" t="s">
        <v>400</v>
      </c>
      <c r="M42" s="74" t="s">
        <v>399</v>
      </c>
      <c r="N42" s="74" t="s">
        <v>3814</v>
      </c>
      <c r="O42" s="77" t="str">
        <f>VLOOKUP(D42,Schools!A:D,4,0)</f>
        <v>Primary</v>
      </c>
      <c r="P42" s="74" t="s">
        <v>4031</v>
      </c>
      <c r="Q42" s="77">
        <f t="shared" si="9"/>
        <v>516500</v>
      </c>
      <c r="R42" s="78" t="e">
        <f>SUMIFS(#REF!,#REF!,$D42,#REF!,$M42)</f>
        <v>#REF!</v>
      </c>
      <c r="S42" s="78" t="e">
        <f>SUMIFS(#REF!,#REF!,$D42,#REF!,$M42)</f>
        <v>#REF!</v>
      </c>
      <c r="T42" s="78" t="e">
        <f>SUMIFS(#REF!,#REF!,$D42,#REF!,$M42)</f>
        <v>#REF!</v>
      </c>
      <c r="U42" s="78" t="e">
        <f>SUMIFS(#REF!,#REF!,$D42,#REF!,$M42)</f>
        <v>#REF!</v>
      </c>
      <c r="V42" s="78" t="e">
        <f>SUMIFS(#REF!,#REF!,$D42,#REF!,$M42)</f>
        <v>#REF!</v>
      </c>
      <c r="W42" s="78" t="e">
        <f>SUMIFS(#REF!,#REF!,$D42,#REF!,$M42)</f>
        <v>#REF!</v>
      </c>
      <c r="X42" s="78" t="e">
        <f>SUMIFS(#REF!,#REF!,$D42,#REF!,$M42)</f>
        <v>#REF!</v>
      </c>
      <c r="Y42" s="78" t="e">
        <f>SUMIFS(#REF!,#REF!,$D42,#REF!,$M42)</f>
        <v>#REF!</v>
      </c>
      <c r="Z42" s="78" t="e">
        <f>SUMIFS(#REF!,#REF!,$D42,#REF!,$M42)</f>
        <v>#REF!</v>
      </c>
      <c r="AA42" s="78" t="e">
        <f>SUMIFS(#REF!,#REF!,$D42,#REF!,$M42)</f>
        <v>#REF!</v>
      </c>
      <c r="AB42" s="78" t="e">
        <f>SUMIFS(#REF!,#REF!,$D42,#REF!,$M42)</f>
        <v>#REF!</v>
      </c>
      <c r="AC42" s="78" t="e">
        <f>SUMIFS(#REF!,#REF!,$D42,#REF!,$M42)</f>
        <v>#REF!</v>
      </c>
      <c r="AD42" s="78" t="e">
        <f>SUMIFS(#REF!,#REF!,$D42,#REF!,$M42)</f>
        <v>#REF!</v>
      </c>
      <c r="AE42" s="78" t="e">
        <f>SUMIFS(#REF!,#REF!,$D42,#REF!,$M42)</f>
        <v>#REF!</v>
      </c>
      <c r="AF42" s="51" t="e">
        <f t="shared" si="10"/>
        <v>#REF!</v>
      </c>
      <c r="AG42" s="51" t="e">
        <f t="shared" si="11"/>
        <v>#REF!</v>
      </c>
      <c r="AH42" s="78" t="e">
        <f>SUMIFS(#REF!,#REF!,$D42,#REF!,$M42)</f>
        <v>#REF!</v>
      </c>
      <c r="AK42" t="e">
        <f t="shared" si="12"/>
        <v>#REF!</v>
      </c>
      <c r="AL42" s="7" t="e">
        <f t="shared" si="13"/>
        <v>#REF!</v>
      </c>
      <c r="AM42" s="7" t="e">
        <f t="shared" si="13"/>
        <v>#REF!</v>
      </c>
      <c r="AN42" s="7" t="e">
        <f t="shared" si="13"/>
        <v>#REF!</v>
      </c>
      <c r="AO42" s="7" t="e">
        <f t="shared" si="13"/>
        <v>#REF!</v>
      </c>
      <c r="AP42" s="7" t="e">
        <f t="shared" si="13"/>
        <v>#REF!</v>
      </c>
      <c r="AQ42" s="7" t="e">
        <f t="shared" si="13"/>
        <v>#REF!</v>
      </c>
      <c r="AR42" s="7" t="e">
        <f t="shared" si="13"/>
        <v>#REF!</v>
      </c>
      <c r="AS42" s="7" t="e">
        <f t="shared" si="13"/>
        <v>#REF!</v>
      </c>
      <c r="AT42" s="7" t="e">
        <f t="shared" si="13"/>
        <v>#REF!</v>
      </c>
      <c r="AU42" s="7" t="e">
        <f t="shared" si="13"/>
        <v>#REF!</v>
      </c>
      <c r="AV42" s="7" t="e">
        <f t="shared" si="13"/>
        <v>#REF!</v>
      </c>
      <c r="AW42" s="7" t="e">
        <f t="shared" si="13"/>
        <v>#REF!</v>
      </c>
      <c r="AX42" t="e">
        <f t="shared" si="6"/>
        <v>#REF!</v>
      </c>
      <c r="AY42" s="7" t="e">
        <f t="shared" si="14"/>
        <v>#REF!</v>
      </c>
      <c r="AZ42" s="52" t="e">
        <f t="shared" si="15"/>
        <v>#REF!</v>
      </c>
      <c r="BA42" s="79" t="e">
        <f t="shared" si="16"/>
        <v>#REF!</v>
      </c>
      <c r="BD42" s="182" t="str">
        <f>VLOOKUP(D42,Schools!A:Q,17,0)</f>
        <v>Academy</v>
      </c>
      <c r="BE42" s="51" t="e">
        <f t="shared" si="17"/>
        <v>#REF!</v>
      </c>
      <c r="BF42" s="51" t="e">
        <f t="shared" si="18"/>
        <v>#REF!</v>
      </c>
      <c r="BG42" s="51" t="e">
        <f t="shared" si="19"/>
        <v>#REF!</v>
      </c>
      <c r="BH42" s="51" t="e">
        <f t="shared" si="20"/>
        <v>#REF!</v>
      </c>
      <c r="BI42" s="52" t="e">
        <f t="shared" si="21"/>
        <v>#REF!</v>
      </c>
      <c r="BJ42" s="51" t="e">
        <f t="shared" si="22"/>
        <v>#REF!</v>
      </c>
      <c r="BK42" s="7" t="e">
        <f t="shared" si="23"/>
        <v>#REF!</v>
      </c>
      <c r="BL42" s="51" t="e">
        <f t="shared" si="24"/>
        <v>#REF!</v>
      </c>
      <c r="BM42" s="1" t="e">
        <f t="shared" si="25"/>
        <v>#REF!</v>
      </c>
      <c r="BN42" s="51" t="e">
        <f t="shared" si="26"/>
        <v>#REF!</v>
      </c>
      <c r="BO42" s="1" t="e">
        <f t="shared" si="27"/>
        <v>#REF!</v>
      </c>
      <c r="BP42" s="52" t="e">
        <f t="shared" si="28"/>
        <v>#REF!</v>
      </c>
      <c r="BQ42" s="52" t="e">
        <f t="shared" si="29"/>
        <v>#REF!</v>
      </c>
      <c r="BR42" t="e">
        <f t="shared" si="30"/>
        <v>#REF!</v>
      </c>
    </row>
    <row r="43" spans="1:70" x14ac:dyDescent="0.25">
      <c r="A43" t="str">
        <f t="shared" si="7"/>
        <v>High Needs topups</v>
      </c>
      <c r="B43" s="74" t="s">
        <v>3619</v>
      </c>
      <c r="C43" s="75">
        <v>44026</v>
      </c>
      <c r="D43" s="74">
        <f>Schools!A32</f>
        <v>3023302</v>
      </c>
      <c r="E43" t="str">
        <f>VLOOKUP(D43,Schools!A:B,2,0)</f>
        <v>Christ Church CE Primary School</v>
      </c>
      <c r="F43" t="str">
        <f>VLOOKUP(D43,Schools!$A:$Z,3,0)</f>
        <v>M</v>
      </c>
      <c r="G43" s="76" t="e">
        <f>SUMIFS(#REF!,#REF!,D43,#REF!, SEN!M43)</f>
        <v>#REF!</v>
      </c>
      <c r="H43" s="74" t="s">
        <v>3620</v>
      </c>
      <c r="I43" s="74" t="s">
        <v>4030</v>
      </c>
      <c r="J43" t="str">
        <f t="shared" si="8"/>
        <v>various/543965</v>
      </c>
      <c r="K43">
        <f>VLOOKUP(D43,Schools!$A:$Z,9,0)</f>
        <v>400039</v>
      </c>
      <c r="L43" s="74" t="s">
        <v>400</v>
      </c>
      <c r="M43" s="74" t="s">
        <v>399</v>
      </c>
      <c r="N43" s="74" t="s">
        <v>3814</v>
      </c>
      <c r="O43" s="77" t="str">
        <f>VLOOKUP(D43,Schools!A:D,4,0)</f>
        <v>Primary</v>
      </c>
      <c r="P43" s="74" t="s">
        <v>4031</v>
      </c>
      <c r="Q43" s="77">
        <f t="shared" si="9"/>
        <v>543965</v>
      </c>
      <c r="R43" s="78" t="e">
        <f>SUMIFS(#REF!,#REF!,$D43,#REF!,$M43)</f>
        <v>#REF!</v>
      </c>
      <c r="S43" s="78" t="e">
        <f>SUMIFS(#REF!,#REF!,$D43,#REF!,$M43)</f>
        <v>#REF!</v>
      </c>
      <c r="T43" s="78" t="e">
        <f>SUMIFS(#REF!,#REF!,$D43,#REF!,$M43)</f>
        <v>#REF!</v>
      </c>
      <c r="U43" s="78" t="e">
        <f>SUMIFS(#REF!,#REF!,$D43,#REF!,$M43)</f>
        <v>#REF!</v>
      </c>
      <c r="V43" s="78" t="e">
        <f>SUMIFS(#REF!,#REF!,$D43,#REF!,$M43)</f>
        <v>#REF!</v>
      </c>
      <c r="W43" s="78" t="e">
        <f>SUMIFS(#REF!,#REF!,$D43,#REF!,$M43)</f>
        <v>#REF!</v>
      </c>
      <c r="X43" s="78" t="e">
        <f>SUMIFS(#REF!,#REF!,$D43,#REF!,$M43)</f>
        <v>#REF!</v>
      </c>
      <c r="Y43" s="78" t="e">
        <f>SUMIFS(#REF!,#REF!,$D43,#REF!,$M43)</f>
        <v>#REF!</v>
      </c>
      <c r="Z43" s="78" t="e">
        <f>SUMIFS(#REF!,#REF!,$D43,#REF!,$M43)</f>
        <v>#REF!</v>
      </c>
      <c r="AA43" s="78" t="e">
        <f>SUMIFS(#REF!,#REF!,$D43,#REF!,$M43)</f>
        <v>#REF!</v>
      </c>
      <c r="AB43" s="78" t="e">
        <f>SUMIFS(#REF!,#REF!,$D43,#REF!,$M43)</f>
        <v>#REF!</v>
      </c>
      <c r="AC43" s="78" t="e">
        <f>SUMIFS(#REF!,#REF!,$D43,#REF!,$M43)</f>
        <v>#REF!</v>
      </c>
      <c r="AD43" s="78" t="e">
        <f>SUMIFS(#REF!,#REF!,$D43,#REF!,$M43)</f>
        <v>#REF!</v>
      </c>
      <c r="AE43" s="78" t="e">
        <f>SUMIFS(#REF!,#REF!,$D43,#REF!,$M43)</f>
        <v>#REF!</v>
      </c>
      <c r="AF43" s="51" t="e">
        <f t="shared" si="10"/>
        <v>#REF!</v>
      </c>
      <c r="AG43" s="51" t="e">
        <f t="shared" si="11"/>
        <v>#REF!</v>
      </c>
      <c r="AH43" s="78" t="e">
        <f>SUMIFS(#REF!,#REF!,$D43,#REF!,$M43)</f>
        <v>#REF!</v>
      </c>
      <c r="AK43" t="e">
        <f t="shared" si="12"/>
        <v>#REF!</v>
      </c>
      <c r="AL43" s="7" t="e">
        <f t="shared" si="13"/>
        <v>#REF!</v>
      </c>
      <c r="AM43" s="7" t="e">
        <f t="shared" si="13"/>
        <v>#REF!</v>
      </c>
      <c r="AN43" s="7" t="e">
        <f t="shared" si="13"/>
        <v>#REF!</v>
      </c>
      <c r="AO43" s="7" t="e">
        <f t="shared" si="13"/>
        <v>#REF!</v>
      </c>
      <c r="AP43" s="7" t="e">
        <f t="shared" si="13"/>
        <v>#REF!</v>
      </c>
      <c r="AQ43" s="7" t="e">
        <f t="shared" si="13"/>
        <v>#REF!</v>
      </c>
      <c r="AR43" s="7" t="e">
        <f t="shared" si="13"/>
        <v>#REF!</v>
      </c>
      <c r="AS43" s="7" t="e">
        <f t="shared" si="13"/>
        <v>#REF!</v>
      </c>
      <c r="AT43" s="7" t="e">
        <f t="shared" si="13"/>
        <v>#REF!</v>
      </c>
      <c r="AU43" s="7" t="e">
        <f t="shared" si="13"/>
        <v>#REF!</v>
      </c>
      <c r="AV43" s="7" t="e">
        <f t="shared" si="13"/>
        <v>#REF!</v>
      </c>
      <c r="AW43" s="7" t="e">
        <f t="shared" si="13"/>
        <v>#REF!</v>
      </c>
      <c r="AX43" t="e">
        <f t="shared" si="6"/>
        <v>#REF!</v>
      </c>
      <c r="AY43" s="7" t="e">
        <f t="shared" si="14"/>
        <v>#REF!</v>
      </c>
      <c r="AZ43" s="52" t="e">
        <f t="shared" si="15"/>
        <v>#REF!</v>
      </c>
      <c r="BA43" s="79" t="e">
        <f t="shared" si="16"/>
        <v>#REF!</v>
      </c>
      <c r="BD43" s="182" t="str">
        <f>VLOOKUP(D43,Schools!A:Q,17,0)</f>
        <v>D</v>
      </c>
      <c r="BE43" s="51" t="e">
        <f t="shared" si="17"/>
        <v>#REF!</v>
      </c>
      <c r="BF43" s="51" t="e">
        <f t="shared" si="18"/>
        <v>#REF!</v>
      </c>
      <c r="BG43" s="51" t="e">
        <f t="shared" si="19"/>
        <v>#REF!</v>
      </c>
      <c r="BH43" s="51" t="e">
        <f t="shared" si="20"/>
        <v>#REF!</v>
      </c>
      <c r="BI43" s="52" t="e">
        <f t="shared" si="21"/>
        <v>#REF!</v>
      </c>
      <c r="BJ43" s="51" t="e">
        <f t="shared" si="22"/>
        <v>#REF!</v>
      </c>
      <c r="BK43" s="7" t="e">
        <f t="shared" si="23"/>
        <v>#REF!</v>
      </c>
      <c r="BL43" s="51" t="e">
        <f t="shared" si="24"/>
        <v>#REF!</v>
      </c>
      <c r="BM43" s="1" t="e">
        <f t="shared" si="25"/>
        <v>#REF!</v>
      </c>
      <c r="BN43" s="51" t="e">
        <f t="shared" si="26"/>
        <v>#REF!</v>
      </c>
      <c r="BO43" s="1" t="e">
        <f t="shared" si="27"/>
        <v>#REF!</v>
      </c>
      <c r="BP43" s="52" t="e">
        <f t="shared" si="28"/>
        <v>#REF!</v>
      </c>
      <c r="BQ43" s="52" t="e">
        <f t="shared" si="29"/>
        <v>#REF!</v>
      </c>
      <c r="BR43" t="e">
        <f t="shared" si="30"/>
        <v>#REF!</v>
      </c>
    </row>
    <row r="44" spans="1:70" x14ac:dyDescent="0.25">
      <c r="A44" t="str">
        <f t="shared" si="7"/>
        <v>High Needs topups</v>
      </c>
      <c r="B44" s="74" t="s">
        <v>3619</v>
      </c>
      <c r="C44" s="75">
        <v>44026</v>
      </c>
      <c r="D44" s="74">
        <f>Schools!A33</f>
        <v>3022011</v>
      </c>
      <c r="E44" t="str">
        <f>VLOOKUP(D44,Schools!A:B,2,0)</f>
        <v>Church Hill Primary School</v>
      </c>
      <c r="F44" t="str">
        <f>VLOOKUP(D44,Schools!$A:$Z,3,0)</f>
        <v>M</v>
      </c>
      <c r="G44" s="76" t="e">
        <f>SUMIFS(#REF!,#REF!,D44,#REF!, SEN!M44)</f>
        <v>#REF!</v>
      </c>
      <c r="H44" s="74" t="s">
        <v>3620</v>
      </c>
      <c r="I44" s="74" t="s">
        <v>4030</v>
      </c>
      <c r="J44" t="str">
        <f t="shared" si="8"/>
        <v>various/543965</v>
      </c>
      <c r="K44">
        <f>VLOOKUP(D44,Schools!$A:$Z,9,0)</f>
        <v>400020</v>
      </c>
      <c r="L44" s="74" t="s">
        <v>400</v>
      </c>
      <c r="M44" s="74" t="s">
        <v>399</v>
      </c>
      <c r="N44" s="74" t="s">
        <v>3814</v>
      </c>
      <c r="O44" s="77" t="str">
        <f>VLOOKUP(D44,Schools!A:D,4,0)</f>
        <v>Primary</v>
      </c>
      <c r="P44" s="74" t="s">
        <v>4031</v>
      </c>
      <c r="Q44" s="77">
        <f t="shared" si="9"/>
        <v>543965</v>
      </c>
      <c r="R44" s="78" t="e">
        <f>SUMIFS(#REF!,#REF!,$D44,#REF!,$M44)</f>
        <v>#REF!</v>
      </c>
      <c r="S44" s="78" t="e">
        <f>SUMIFS(#REF!,#REF!,$D44,#REF!,$M44)</f>
        <v>#REF!</v>
      </c>
      <c r="T44" s="78" t="e">
        <f>SUMIFS(#REF!,#REF!,$D44,#REF!,$M44)</f>
        <v>#REF!</v>
      </c>
      <c r="U44" s="78" t="e">
        <f>SUMIFS(#REF!,#REF!,$D44,#REF!,$M44)</f>
        <v>#REF!</v>
      </c>
      <c r="V44" s="78" t="e">
        <f>SUMIFS(#REF!,#REF!,$D44,#REF!,$M44)</f>
        <v>#REF!</v>
      </c>
      <c r="W44" s="78" t="e">
        <f>SUMIFS(#REF!,#REF!,$D44,#REF!,$M44)</f>
        <v>#REF!</v>
      </c>
      <c r="X44" s="78" t="e">
        <f>SUMIFS(#REF!,#REF!,$D44,#REF!,$M44)</f>
        <v>#REF!</v>
      </c>
      <c r="Y44" s="78" t="e">
        <f>SUMIFS(#REF!,#REF!,$D44,#REF!,$M44)</f>
        <v>#REF!</v>
      </c>
      <c r="Z44" s="78" t="e">
        <f>SUMIFS(#REF!,#REF!,$D44,#REF!,$M44)</f>
        <v>#REF!</v>
      </c>
      <c r="AA44" s="78" t="e">
        <f>SUMIFS(#REF!,#REF!,$D44,#REF!,$M44)</f>
        <v>#REF!</v>
      </c>
      <c r="AB44" s="78" t="e">
        <f>SUMIFS(#REF!,#REF!,$D44,#REF!,$M44)</f>
        <v>#REF!</v>
      </c>
      <c r="AC44" s="78" t="e">
        <f>SUMIFS(#REF!,#REF!,$D44,#REF!,$M44)</f>
        <v>#REF!</v>
      </c>
      <c r="AD44" s="78" t="e">
        <f>SUMIFS(#REF!,#REF!,$D44,#REF!,$M44)</f>
        <v>#REF!</v>
      </c>
      <c r="AE44" s="78" t="e">
        <f>SUMIFS(#REF!,#REF!,$D44,#REF!,$M44)</f>
        <v>#REF!</v>
      </c>
      <c r="AF44" s="51" t="e">
        <f t="shared" si="10"/>
        <v>#REF!</v>
      </c>
      <c r="AG44" s="51" t="e">
        <f t="shared" si="11"/>
        <v>#REF!</v>
      </c>
      <c r="AH44" s="78" t="e">
        <f>SUMIFS(#REF!,#REF!,$D44,#REF!,$M44)</f>
        <v>#REF!</v>
      </c>
      <c r="AK44" t="e">
        <f t="shared" si="12"/>
        <v>#REF!</v>
      </c>
      <c r="AL44" s="7" t="e">
        <f t="shared" si="13"/>
        <v>#REF!</v>
      </c>
      <c r="AM44" s="7" t="e">
        <f t="shared" si="13"/>
        <v>#REF!</v>
      </c>
      <c r="AN44" s="7" t="e">
        <f t="shared" si="13"/>
        <v>#REF!</v>
      </c>
      <c r="AO44" s="7" t="e">
        <f t="shared" si="13"/>
        <v>#REF!</v>
      </c>
      <c r="AP44" s="7" t="e">
        <f t="shared" si="13"/>
        <v>#REF!</v>
      </c>
      <c r="AQ44" s="7" t="e">
        <f t="shared" si="13"/>
        <v>#REF!</v>
      </c>
      <c r="AR44" s="7" t="e">
        <f t="shared" si="13"/>
        <v>#REF!</v>
      </c>
      <c r="AS44" s="7" t="e">
        <f t="shared" si="13"/>
        <v>#REF!</v>
      </c>
      <c r="AT44" s="7" t="e">
        <f t="shared" si="13"/>
        <v>#REF!</v>
      </c>
      <c r="AU44" s="7" t="e">
        <f t="shared" si="13"/>
        <v>#REF!</v>
      </c>
      <c r="AV44" s="7" t="e">
        <f t="shared" si="13"/>
        <v>#REF!</v>
      </c>
      <c r="AW44" s="7" t="e">
        <f t="shared" si="13"/>
        <v>#REF!</v>
      </c>
      <c r="AX44" t="e">
        <f t="shared" si="6"/>
        <v>#REF!</v>
      </c>
      <c r="AY44" s="7" t="e">
        <f t="shared" si="14"/>
        <v>#REF!</v>
      </c>
      <c r="AZ44" s="52" t="e">
        <f t="shared" si="15"/>
        <v>#REF!</v>
      </c>
      <c r="BA44" s="79" t="e">
        <f t="shared" si="16"/>
        <v>#REF!</v>
      </c>
      <c r="BD44" s="182" t="str">
        <f>VLOOKUP(D44,Schools!A:Q,17,0)</f>
        <v>A</v>
      </c>
      <c r="BE44" s="51" t="e">
        <f t="shared" si="17"/>
        <v>#REF!</v>
      </c>
      <c r="BF44" s="51" t="e">
        <f t="shared" si="18"/>
        <v>#REF!</v>
      </c>
      <c r="BG44" s="51" t="e">
        <f t="shared" si="19"/>
        <v>#REF!</v>
      </c>
      <c r="BH44" s="51" t="e">
        <f t="shared" si="20"/>
        <v>#REF!</v>
      </c>
      <c r="BI44" s="52" t="e">
        <f t="shared" si="21"/>
        <v>#REF!</v>
      </c>
      <c r="BJ44" s="51" t="e">
        <f t="shared" si="22"/>
        <v>#REF!</v>
      </c>
      <c r="BK44" s="7" t="e">
        <f t="shared" si="23"/>
        <v>#REF!</v>
      </c>
      <c r="BL44" s="51" t="e">
        <f t="shared" si="24"/>
        <v>#REF!</v>
      </c>
      <c r="BM44" s="1" t="e">
        <f t="shared" si="25"/>
        <v>#REF!</v>
      </c>
      <c r="BN44" s="51" t="e">
        <f t="shared" si="26"/>
        <v>#REF!</v>
      </c>
      <c r="BO44" s="1" t="e">
        <f t="shared" si="27"/>
        <v>#REF!</v>
      </c>
      <c r="BP44" s="52" t="e">
        <f t="shared" si="28"/>
        <v>#REF!</v>
      </c>
      <c r="BQ44" s="52" t="e">
        <f t="shared" si="29"/>
        <v>#REF!</v>
      </c>
      <c r="BR44" t="e">
        <f t="shared" si="30"/>
        <v>#REF!</v>
      </c>
    </row>
    <row r="45" spans="1:70" x14ac:dyDescent="0.25">
      <c r="A45" t="str">
        <f t="shared" si="7"/>
        <v>High Needs topups</v>
      </c>
      <c r="B45" s="74" t="s">
        <v>3619</v>
      </c>
      <c r="C45" s="75">
        <v>44026</v>
      </c>
      <c r="D45" s="74">
        <f>Schools!A34</f>
        <v>3023522</v>
      </c>
      <c r="E45" t="str">
        <f>VLOOKUP(D45,Schools!A:B,2,0)</f>
        <v>Claremont Academy</v>
      </c>
      <c r="F45" t="str">
        <f>VLOOKUP(D45,Schools!$A:$Z,3,0)</f>
        <v>A</v>
      </c>
      <c r="G45" s="76" t="e">
        <f>SUMIFS(#REF!,#REF!,D45,#REF!, SEN!M45)</f>
        <v>#REF!</v>
      </c>
      <c r="H45" s="74" t="s">
        <v>3620</v>
      </c>
      <c r="I45" s="74" t="s">
        <v>4030</v>
      </c>
      <c r="J45" t="str">
        <f t="shared" si="8"/>
        <v>various/516500</v>
      </c>
      <c r="K45">
        <f>VLOOKUP(D45,Schools!$A:$Z,9,0)</f>
        <v>156151</v>
      </c>
      <c r="L45" s="74" t="s">
        <v>400</v>
      </c>
      <c r="M45" s="74" t="s">
        <v>399</v>
      </c>
      <c r="N45" s="74" t="s">
        <v>3814</v>
      </c>
      <c r="O45" s="77" t="str">
        <f>VLOOKUP(D45,Schools!A:D,4,0)</f>
        <v>Primary</v>
      </c>
      <c r="P45" s="74" t="s">
        <v>4031</v>
      </c>
      <c r="Q45" s="77">
        <f t="shared" si="9"/>
        <v>516500</v>
      </c>
      <c r="R45" s="78" t="e">
        <f>SUMIFS(#REF!,#REF!,$D45,#REF!,$M45)</f>
        <v>#REF!</v>
      </c>
      <c r="S45" s="78" t="e">
        <f>SUMIFS(#REF!,#REF!,$D45,#REF!,$M45)</f>
        <v>#REF!</v>
      </c>
      <c r="T45" s="78" t="e">
        <f>SUMIFS(#REF!,#REF!,$D45,#REF!,$M45)</f>
        <v>#REF!</v>
      </c>
      <c r="U45" s="78" t="e">
        <f>SUMIFS(#REF!,#REF!,$D45,#REF!,$M45)</f>
        <v>#REF!</v>
      </c>
      <c r="V45" s="78" t="e">
        <f>SUMIFS(#REF!,#REF!,$D45,#REF!,$M45)</f>
        <v>#REF!</v>
      </c>
      <c r="W45" s="78" t="e">
        <f>SUMIFS(#REF!,#REF!,$D45,#REF!,$M45)</f>
        <v>#REF!</v>
      </c>
      <c r="X45" s="78" t="e">
        <f>SUMIFS(#REF!,#REF!,$D45,#REF!,$M45)</f>
        <v>#REF!</v>
      </c>
      <c r="Y45" s="78" t="e">
        <f>SUMIFS(#REF!,#REF!,$D45,#REF!,$M45)</f>
        <v>#REF!</v>
      </c>
      <c r="Z45" s="78" t="e">
        <f>SUMIFS(#REF!,#REF!,$D45,#REF!,$M45)</f>
        <v>#REF!</v>
      </c>
      <c r="AA45" s="78" t="e">
        <f>SUMIFS(#REF!,#REF!,$D45,#REF!,$M45)</f>
        <v>#REF!</v>
      </c>
      <c r="AB45" s="78" t="e">
        <f>SUMIFS(#REF!,#REF!,$D45,#REF!,$M45)</f>
        <v>#REF!</v>
      </c>
      <c r="AC45" s="78" t="e">
        <f>SUMIFS(#REF!,#REF!,$D45,#REF!,$M45)</f>
        <v>#REF!</v>
      </c>
      <c r="AD45" s="78" t="e">
        <f>SUMIFS(#REF!,#REF!,$D45,#REF!,$M45)</f>
        <v>#REF!</v>
      </c>
      <c r="AE45" s="78" t="e">
        <f>SUMIFS(#REF!,#REF!,$D45,#REF!,$M45)</f>
        <v>#REF!</v>
      </c>
      <c r="AF45" s="51" t="e">
        <f t="shared" si="10"/>
        <v>#REF!</v>
      </c>
      <c r="AG45" s="51" t="e">
        <f t="shared" si="11"/>
        <v>#REF!</v>
      </c>
      <c r="AH45" s="78" t="e">
        <f>SUMIFS(#REF!,#REF!,$D45,#REF!,$M45)</f>
        <v>#REF!</v>
      </c>
      <c r="AK45" t="e">
        <f t="shared" si="12"/>
        <v>#REF!</v>
      </c>
      <c r="AL45" s="7" t="e">
        <f t="shared" si="13"/>
        <v>#REF!</v>
      </c>
      <c r="AM45" s="7" t="e">
        <f t="shared" si="13"/>
        <v>#REF!</v>
      </c>
      <c r="AN45" s="7" t="e">
        <f t="shared" si="13"/>
        <v>#REF!</v>
      </c>
      <c r="AO45" s="7" t="e">
        <f t="shared" si="13"/>
        <v>#REF!</v>
      </c>
      <c r="AP45" s="7" t="e">
        <f t="shared" si="13"/>
        <v>#REF!</v>
      </c>
      <c r="AQ45" s="7" t="e">
        <f t="shared" si="13"/>
        <v>#REF!</v>
      </c>
      <c r="AR45" s="7" t="e">
        <f t="shared" si="13"/>
        <v>#REF!</v>
      </c>
      <c r="AS45" s="7" t="e">
        <f t="shared" si="13"/>
        <v>#REF!</v>
      </c>
      <c r="AT45" s="7" t="e">
        <f t="shared" si="13"/>
        <v>#REF!</v>
      </c>
      <c r="AU45" s="7" t="e">
        <f t="shared" si="13"/>
        <v>#REF!</v>
      </c>
      <c r="AV45" s="7" t="e">
        <f t="shared" si="13"/>
        <v>#REF!</v>
      </c>
      <c r="AW45" s="7" t="e">
        <f t="shared" si="13"/>
        <v>#REF!</v>
      </c>
      <c r="AX45" t="e">
        <f t="shared" si="6"/>
        <v>#REF!</v>
      </c>
      <c r="AY45" s="7" t="e">
        <f t="shared" si="14"/>
        <v>#REF!</v>
      </c>
      <c r="AZ45" s="52" t="e">
        <f t="shared" si="15"/>
        <v>#REF!</v>
      </c>
      <c r="BA45" s="79" t="e">
        <f t="shared" si="16"/>
        <v>#REF!</v>
      </c>
      <c r="BD45" s="182" t="str">
        <f>VLOOKUP(D45,Schools!A:Q,17,0)</f>
        <v>Academy</v>
      </c>
      <c r="BE45" s="51" t="e">
        <f t="shared" si="17"/>
        <v>#REF!</v>
      </c>
      <c r="BF45" s="51" t="e">
        <f t="shared" si="18"/>
        <v>#REF!</v>
      </c>
      <c r="BG45" s="51" t="e">
        <f t="shared" si="19"/>
        <v>#REF!</v>
      </c>
      <c r="BH45" s="51" t="e">
        <f t="shared" si="20"/>
        <v>#REF!</v>
      </c>
      <c r="BI45" s="52" t="e">
        <f t="shared" si="21"/>
        <v>#REF!</v>
      </c>
      <c r="BJ45" s="51" t="e">
        <f t="shared" si="22"/>
        <v>#REF!</v>
      </c>
      <c r="BK45" s="7" t="e">
        <f t="shared" si="23"/>
        <v>#REF!</v>
      </c>
      <c r="BL45" s="51" t="e">
        <f t="shared" si="24"/>
        <v>#REF!</v>
      </c>
      <c r="BM45" s="1" t="e">
        <f t="shared" si="25"/>
        <v>#REF!</v>
      </c>
      <c r="BN45" s="51" t="e">
        <f t="shared" si="26"/>
        <v>#REF!</v>
      </c>
      <c r="BO45" s="1" t="e">
        <f t="shared" si="27"/>
        <v>#REF!</v>
      </c>
      <c r="BP45" s="52" t="e">
        <f t="shared" si="28"/>
        <v>#REF!</v>
      </c>
      <c r="BQ45" s="52" t="e">
        <f t="shared" si="29"/>
        <v>#REF!</v>
      </c>
      <c r="BR45" t="e">
        <f t="shared" si="30"/>
        <v>#REF!</v>
      </c>
    </row>
    <row r="46" spans="1:70" x14ac:dyDescent="0.25">
      <c r="A46" t="str">
        <f t="shared" si="7"/>
        <v>High Needs topups</v>
      </c>
      <c r="B46" s="74" t="s">
        <v>3619</v>
      </c>
      <c r="C46" s="75">
        <v>44026</v>
      </c>
      <c r="D46" s="74">
        <f>Schools!A35</f>
        <v>3022014</v>
      </c>
      <c r="E46" t="str">
        <f>VLOOKUP(D46,Schools!A:B,2,0)</f>
        <v>Colindale School</v>
      </c>
      <c r="F46" t="str">
        <f>VLOOKUP(D46,Schools!$A:$Z,3,0)</f>
        <v>M</v>
      </c>
      <c r="G46" s="76" t="e">
        <f>SUMIFS(#REF!,#REF!,D46,#REF!, SEN!M46)</f>
        <v>#REF!</v>
      </c>
      <c r="H46" s="74" t="s">
        <v>3620</v>
      </c>
      <c r="I46" s="74" t="s">
        <v>4030</v>
      </c>
      <c r="J46" t="str">
        <f t="shared" si="8"/>
        <v>various/543965</v>
      </c>
      <c r="K46">
        <f>VLOOKUP(D46,Schools!$A:$Z,9,0)</f>
        <v>400050</v>
      </c>
      <c r="L46" s="74" t="s">
        <v>400</v>
      </c>
      <c r="M46" s="74" t="s">
        <v>399</v>
      </c>
      <c r="N46" s="74" t="s">
        <v>3814</v>
      </c>
      <c r="O46" s="77" t="str">
        <f>VLOOKUP(D46,Schools!A:D,4,0)</f>
        <v>Primary</v>
      </c>
      <c r="P46" s="74" t="s">
        <v>4031</v>
      </c>
      <c r="Q46" s="77">
        <f t="shared" si="9"/>
        <v>543965</v>
      </c>
      <c r="R46" s="78" t="e">
        <f>SUMIFS(#REF!,#REF!,$D46,#REF!,$M46)</f>
        <v>#REF!</v>
      </c>
      <c r="S46" s="78" t="e">
        <f>SUMIFS(#REF!,#REF!,$D46,#REF!,$M46)</f>
        <v>#REF!</v>
      </c>
      <c r="T46" s="78" t="e">
        <f>SUMIFS(#REF!,#REF!,$D46,#REF!,$M46)</f>
        <v>#REF!</v>
      </c>
      <c r="U46" s="78" t="e">
        <f>SUMIFS(#REF!,#REF!,$D46,#REF!,$M46)</f>
        <v>#REF!</v>
      </c>
      <c r="V46" s="78" t="e">
        <f>SUMIFS(#REF!,#REF!,$D46,#REF!,$M46)</f>
        <v>#REF!</v>
      </c>
      <c r="W46" s="78" t="e">
        <f>SUMIFS(#REF!,#REF!,$D46,#REF!,$M46)</f>
        <v>#REF!</v>
      </c>
      <c r="X46" s="78" t="e">
        <f>SUMIFS(#REF!,#REF!,$D46,#REF!,$M46)</f>
        <v>#REF!</v>
      </c>
      <c r="Y46" s="78" t="e">
        <f>SUMIFS(#REF!,#REF!,$D46,#REF!,$M46)</f>
        <v>#REF!</v>
      </c>
      <c r="Z46" s="78" t="e">
        <f>SUMIFS(#REF!,#REF!,$D46,#REF!,$M46)</f>
        <v>#REF!</v>
      </c>
      <c r="AA46" s="78" t="e">
        <f>SUMIFS(#REF!,#REF!,$D46,#REF!,$M46)</f>
        <v>#REF!</v>
      </c>
      <c r="AB46" s="78" t="e">
        <f>SUMIFS(#REF!,#REF!,$D46,#REF!,$M46)</f>
        <v>#REF!</v>
      </c>
      <c r="AC46" s="78" t="e">
        <f>SUMIFS(#REF!,#REF!,$D46,#REF!,$M46)</f>
        <v>#REF!</v>
      </c>
      <c r="AD46" s="78" t="e">
        <f>SUMIFS(#REF!,#REF!,$D46,#REF!,$M46)</f>
        <v>#REF!</v>
      </c>
      <c r="AE46" s="78" t="e">
        <f>SUMIFS(#REF!,#REF!,$D46,#REF!,$M46)</f>
        <v>#REF!</v>
      </c>
      <c r="AF46" s="51" t="e">
        <f t="shared" si="10"/>
        <v>#REF!</v>
      </c>
      <c r="AG46" s="51" t="e">
        <f t="shared" si="11"/>
        <v>#REF!</v>
      </c>
      <c r="AH46" s="78" t="e">
        <f>SUMIFS(#REF!,#REF!,$D46,#REF!,$M46)</f>
        <v>#REF!</v>
      </c>
      <c r="AK46" t="e">
        <f t="shared" si="12"/>
        <v>#REF!</v>
      </c>
      <c r="AL46" s="7" t="e">
        <f t="shared" si="13"/>
        <v>#REF!</v>
      </c>
      <c r="AM46" s="7" t="e">
        <f t="shared" si="13"/>
        <v>#REF!</v>
      </c>
      <c r="AN46" s="7" t="e">
        <f t="shared" si="13"/>
        <v>#REF!</v>
      </c>
      <c r="AO46" s="7" t="e">
        <f t="shared" si="13"/>
        <v>#REF!</v>
      </c>
      <c r="AP46" s="7" t="e">
        <f t="shared" si="13"/>
        <v>#REF!</v>
      </c>
      <c r="AQ46" s="7" t="e">
        <f t="shared" si="13"/>
        <v>#REF!</v>
      </c>
      <c r="AR46" s="7" t="e">
        <f t="shared" si="13"/>
        <v>#REF!</v>
      </c>
      <c r="AS46" s="7" t="e">
        <f t="shared" si="13"/>
        <v>#REF!</v>
      </c>
      <c r="AT46" s="7" t="e">
        <f t="shared" si="13"/>
        <v>#REF!</v>
      </c>
      <c r="AU46" s="7" t="e">
        <f t="shared" si="13"/>
        <v>#REF!</v>
      </c>
      <c r="AV46" s="7" t="e">
        <f t="shared" si="13"/>
        <v>#REF!</v>
      </c>
      <c r="AW46" s="7" t="e">
        <f t="shared" si="13"/>
        <v>#REF!</v>
      </c>
      <c r="AX46" t="e">
        <f t="shared" si="6"/>
        <v>#REF!</v>
      </c>
      <c r="AY46" s="7" t="e">
        <f t="shared" si="14"/>
        <v>#REF!</v>
      </c>
      <c r="AZ46" s="52" t="e">
        <f t="shared" si="15"/>
        <v>#REF!</v>
      </c>
      <c r="BA46" s="79" t="e">
        <f t="shared" si="16"/>
        <v>#REF!</v>
      </c>
      <c r="BD46" s="182" t="str">
        <f>VLOOKUP(D46,Schools!A:Q,17,0)</f>
        <v>B</v>
      </c>
      <c r="BE46" s="51" t="e">
        <f t="shared" si="17"/>
        <v>#REF!</v>
      </c>
      <c r="BF46" s="51" t="e">
        <f t="shared" si="18"/>
        <v>#REF!</v>
      </c>
      <c r="BG46" s="51" t="e">
        <f t="shared" si="19"/>
        <v>#REF!</v>
      </c>
      <c r="BH46" s="51" t="e">
        <f t="shared" si="20"/>
        <v>#REF!</v>
      </c>
      <c r="BI46" s="52" t="e">
        <f t="shared" si="21"/>
        <v>#REF!</v>
      </c>
      <c r="BJ46" s="51" t="e">
        <f t="shared" si="22"/>
        <v>#REF!</v>
      </c>
      <c r="BK46" s="7" t="e">
        <f t="shared" si="23"/>
        <v>#REF!</v>
      </c>
      <c r="BL46" s="51" t="e">
        <f t="shared" si="24"/>
        <v>#REF!</v>
      </c>
      <c r="BM46" s="1" t="e">
        <f t="shared" si="25"/>
        <v>#REF!</v>
      </c>
      <c r="BN46" s="51" t="e">
        <f t="shared" si="26"/>
        <v>#REF!</v>
      </c>
      <c r="BO46" s="1" t="e">
        <f t="shared" si="27"/>
        <v>#REF!</v>
      </c>
      <c r="BP46" s="52" t="e">
        <f t="shared" si="28"/>
        <v>#REF!</v>
      </c>
      <c r="BQ46" s="52" t="e">
        <f t="shared" si="29"/>
        <v>#REF!</v>
      </c>
      <c r="BR46" t="e">
        <f t="shared" si="30"/>
        <v>#REF!</v>
      </c>
    </row>
    <row r="47" spans="1:70" x14ac:dyDescent="0.25">
      <c r="A47" t="str">
        <f t="shared" si="7"/>
        <v>High Needs topups</v>
      </c>
      <c r="B47" s="74" t="s">
        <v>3619</v>
      </c>
      <c r="C47" s="75">
        <v>44026</v>
      </c>
      <c r="D47" s="74">
        <f>Schools!A36</f>
        <v>3022015</v>
      </c>
      <c r="E47" t="str">
        <f>VLOOKUP(D47,Schools!A:B,2,0)</f>
        <v>Coppetts Wood</v>
      </c>
      <c r="F47" t="str">
        <f>VLOOKUP(D47,Schools!$A:$Z,3,0)</f>
        <v>M</v>
      </c>
      <c r="G47" s="76" t="e">
        <f>SUMIFS(#REF!,#REF!,D47,#REF!, SEN!M47)</f>
        <v>#REF!</v>
      </c>
      <c r="H47" s="74" t="s">
        <v>3620</v>
      </c>
      <c r="I47" s="74" t="s">
        <v>4030</v>
      </c>
      <c r="J47" t="str">
        <f t="shared" si="8"/>
        <v>various/543965</v>
      </c>
      <c r="K47">
        <f>VLOOKUP(D47,Schools!$A:$Z,9,0)</f>
        <v>400059</v>
      </c>
      <c r="L47" s="74" t="s">
        <v>400</v>
      </c>
      <c r="M47" s="74" t="s">
        <v>399</v>
      </c>
      <c r="N47" s="74" t="s">
        <v>3814</v>
      </c>
      <c r="O47" s="77" t="str">
        <f>VLOOKUP(D47,Schools!A:D,4,0)</f>
        <v>Primary</v>
      </c>
      <c r="P47" s="74" t="s">
        <v>4031</v>
      </c>
      <c r="Q47" s="77">
        <f t="shared" si="9"/>
        <v>543965</v>
      </c>
      <c r="R47" s="78" t="e">
        <f>SUMIFS(#REF!,#REF!,$D47,#REF!,$M47)</f>
        <v>#REF!</v>
      </c>
      <c r="S47" s="78" t="e">
        <f>SUMIFS(#REF!,#REF!,$D47,#REF!,$M47)</f>
        <v>#REF!</v>
      </c>
      <c r="T47" s="78" t="e">
        <f>SUMIFS(#REF!,#REF!,$D47,#REF!,$M47)</f>
        <v>#REF!</v>
      </c>
      <c r="U47" s="78" t="e">
        <f>SUMIFS(#REF!,#REF!,$D47,#REF!,$M47)</f>
        <v>#REF!</v>
      </c>
      <c r="V47" s="78" t="e">
        <f>SUMIFS(#REF!,#REF!,$D47,#REF!,$M47)</f>
        <v>#REF!</v>
      </c>
      <c r="W47" s="78" t="e">
        <f>SUMIFS(#REF!,#REF!,$D47,#REF!,$M47)</f>
        <v>#REF!</v>
      </c>
      <c r="X47" s="78" t="e">
        <f>SUMIFS(#REF!,#REF!,$D47,#REF!,$M47)</f>
        <v>#REF!</v>
      </c>
      <c r="Y47" s="78" t="e">
        <f>SUMIFS(#REF!,#REF!,$D47,#REF!,$M47)</f>
        <v>#REF!</v>
      </c>
      <c r="Z47" s="78" t="e">
        <f>SUMIFS(#REF!,#REF!,$D47,#REF!,$M47)</f>
        <v>#REF!</v>
      </c>
      <c r="AA47" s="78" t="e">
        <f>SUMIFS(#REF!,#REF!,$D47,#REF!,$M47)</f>
        <v>#REF!</v>
      </c>
      <c r="AB47" s="78" t="e">
        <f>SUMIFS(#REF!,#REF!,$D47,#REF!,$M47)</f>
        <v>#REF!</v>
      </c>
      <c r="AC47" s="78" t="e">
        <f>SUMIFS(#REF!,#REF!,$D47,#REF!,$M47)</f>
        <v>#REF!</v>
      </c>
      <c r="AD47" s="78" t="e">
        <f>SUMIFS(#REF!,#REF!,$D47,#REF!,$M47)</f>
        <v>#REF!</v>
      </c>
      <c r="AE47" s="78" t="e">
        <f>SUMIFS(#REF!,#REF!,$D47,#REF!,$M47)</f>
        <v>#REF!</v>
      </c>
      <c r="AF47" s="51" t="e">
        <f t="shared" si="10"/>
        <v>#REF!</v>
      </c>
      <c r="AG47" s="51" t="e">
        <f t="shared" si="11"/>
        <v>#REF!</v>
      </c>
      <c r="AH47" s="78" t="e">
        <f>SUMIFS(#REF!,#REF!,$D47,#REF!,$M47)</f>
        <v>#REF!</v>
      </c>
      <c r="AK47" t="e">
        <f t="shared" si="12"/>
        <v>#REF!</v>
      </c>
      <c r="AL47" s="7" t="e">
        <f t="shared" si="13"/>
        <v>#REF!</v>
      </c>
      <c r="AM47" s="7" t="e">
        <f t="shared" si="13"/>
        <v>#REF!</v>
      </c>
      <c r="AN47" s="7" t="e">
        <f t="shared" si="13"/>
        <v>#REF!</v>
      </c>
      <c r="AO47" s="7" t="e">
        <f t="shared" si="13"/>
        <v>#REF!</v>
      </c>
      <c r="AP47" s="7" t="e">
        <f t="shared" si="13"/>
        <v>#REF!</v>
      </c>
      <c r="AQ47" s="7" t="e">
        <f t="shared" si="13"/>
        <v>#REF!</v>
      </c>
      <c r="AR47" s="7" t="e">
        <f t="shared" si="13"/>
        <v>#REF!</v>
      </c>
      <c r="AS47" s="7" t="e">
        <f t="shared" si="13"/>
        <v>#REF!</v>
      </c>
      <c r="AT47" s="7" t="e">
        <f t="shared" si="13"/>
        <v>#REF!</v>
      </c>
      <c r="AU47" s="7" t="e">
        <f t="shared" si="13"/>
        <v>#REF!</v>
      </c>
      <c r="AV47" s="7" t="e">
        <f t="shared" si="13"/>
        <v>#REF!</v>
      </c>
      <c r="AW47" s="7" t="e">
        <f t="shared" si="13"/>
        <v>#REF!</v>
      </c>
      <c r="AX47" t="e">
        <f t="shared" si="6"/>
        <v>#REF!</v>
      </c>
      <c r="AY47" s="7" t="e">
        <f t="shared" si="14"/>
        <v>#REF!</v>
      </c>
      <c r="AZ47" s="52" t="e">
        <f t="shared" si="15"/>
        <v>#REF!</v>
      </c>
      <c r="BA47" s="79" t="e">
        <f t="shared" si="16"/>
        <v>#REF!</v>
      </c>
      <c r="BD47" s="182" t="str">
        <f>VLOOKUP(D47,Schools!A:Q,17,0)</f>
        <v>A</v>
      </c>
      <c r="BE47" s="51" t="e">
        <f t="shared" si="17"/>
        <v>#REF!</v>
      </c>
      <c r="BF47" s="51" t="e">
        <f t="shared" si="18"/>
        <v>#REF!</v>
      </c>
      <c r="BG47" s="51" t="e">
        <f t="shared" si="19"/>
        <v>#REF!</v>
      </c>
      <c r="BH47" s="51" t="e">
        <f t="shared" si="20"/>
        <v>#REF!</v>
      </c>
      <c r="BI47" s="52" t="e">
        <f t="shared" si="21"/>
        <v>#REF!</v>
      </c>
      <c r="BJ47" s="51" t="e">
        <f t="shared" si="22"/>
        <v>#REF!</v>
      </c>
      <c r="BK47" s="7" t="e">
        <f t="shared" si="23"/>
        <v>#REF!</v>
      </c>
      <c r="BL47" s="51" t="e">
        <f t="shared" si="24"/>
        <v>#REF!</v>
      </c>
      <c r="BM47" s="1" t="e">
        <f t="shared" si="25"/>
        <v>#REF!</v>
      </c>
      <c r="BN47" s="51" t="e">
        <f t="shared" si="26"/>
        <v>#REF!</v>
      </c>
      <c r="BO47" s="1" t="e">
        <f t="shared" si="27"/>
        <v>#REF!</v>
      </c>
      <c r="BP47" s="52" t="e">
        <f t="shared" si="28"/>
        <v>#REF!</v>
      </c>
      <c r="BQ47" s="52" t="e">
        <f t="shared" si="29"/>
        <v>#REF!</v>
      </c>
      <c r="BR47" t="e">
        <f t="shared" si="30"/>
        <v>#REF!</v>
      </c>
    </row>
    <row r="48" spans="1:70" x14ac:dyDescent="0.25">
      <c r="A48" t="str">
        <f t="shared" si="7"/>
        <v>High Needs topups</v>
      </c>
      <c r="B48" s="74" t="s">
        <v>3619</v>
      </c>
      <c r="C48" s="75">
        <v>44026</v>
      </c>
      <c r="D48" s="74">
        <f>Schools!A37</f>
        <v>3022016</v>
      </c>
      <c r="E48" t="str">
        <f>VLOOKUP(D48,Schools!A:B,2,0)</f>
        <v>Courtland School</v>
      </c>
      <c r="F48" t="str">
        <f>VLOOKUP(D48,Schools!$A:$Z,3,0)</f>
        <v>M</v>
      </c>
      <c r="G48" s="76" t="e">
        <f>SUMIFS(#REF!,#REF!,D48,#REF!, SEN!M48)</f>
        <v>#REF!</v>
      </c>
      <c r="H48" s="74" t="s">
        <v>3620</v>
      </c>
      <c r="I48" s="74" t="s">
        <v>4030</v>
      </c>
      <c r="J48" t="str">
        <f t="shared" si="8"/>
        <v>various/543965</v>
      </c>
      <c r="K48">
        <f>VLOOKUP(D48,Schools!$A:$Z,9,0)</f>
        <v>400049</v>
      </c>
      <c r="L48" s="74" t="s">
        <v>400</v>
      </c>
      <c r="M48" s="74" t="s">
        <v>399</v>
      </c>
      <c r="N48" s="74" t="s">
        <v>3814</v>
      </c>
      <c r="O48" s="77" t="str">
        <f>VLOOKUP(D48,Schools!A:D,4,0)</f>
        <v>Primary</v>
      </c>
      <c r="P48" s="74" t="s">
        <v>4031</v>
      </c>
      <c r="Q48" s="77">
        <f t="shared" si="9"/>
        <v>543965</v>
      </c>
      <c r="R48" s="78" t="e">
        <f>SUMIFS(#REF!,#REF!,$D48,#REF!,$M48)</f>
        <v>#REF!</v>
      </c>
      <c r="S48" s="78" t="e">
        <f>SUMIFS(#REF!,#REF!,$D48,#REF!,$M48)</f>
        <v>#REF!</v>
      </c>
      <c r="T48" s="78" t="e">
        <f>SUMIFS(#REF!,#REF!,$D48,#REF!,$M48)</f>
        <v>#REF!</v>
      </c>
      <c r="U48" s="78" t="e">
        <f>SUMIFS(#REF!,#REF!,$D48,#REF!,$M48)</f>
        <v>#REF!</v>
      </c>
      <c r="V48" s="78" t="e">
        <f>SUMIFS(#REF!,#REF!,$D48,#REF!,$M48)</f>
        <v>#REF!</v>
      </c>
      <c r="W48" s="78" t="e">
        <f>SUMIFS(#REF!,#REF!,$D48,#REF!,$M48)</f>
        <v>#REF!</v>
      </c>
      <c r="X48" s="78" t="e">
        <f>SUMIFS(#REF!,#REF!,$D48,#REF!,$M48)</f>
        <v>#REF!</v>
      </c>
      <c r="Y48" s="78" t="e">
        <f>SUMIFS(#REF!,#REF!,$D48,#REF!,$M48)</f>
        <v>#REF!</v>
      </c>
      <c r="Z48" s="78" t="e">
        <f>SUMIFS(#REF!,#REF!,$D48,#REF!,$M48)</f>
        <v>#REF!</v>
      </c>
      <c r="AA48" s="78" t="e">
        <f>SUMIFS(#REF!,#REF!,$D48,#REF!,$M48)</f>
        <v>#REF!</v>
      </c>
      <c r="AB48" s="78" t="e">
        <f>SUMIFS(#REF!,#REF!,$D48,#REF!,$M48)</f>
        <v>#REF!</v>
      </c>
      <c r="AC48" s="78" t="e">
        <f>SUMIFS(#REF!,#REF!,$D48,#REF!,$M48)</f>
        <v>#REF!</v>
      </c>
      <c r="AD48" s="78" t="e">
        <f>SUMIFS(#REF!,#REF!,$D48,#REF!,$M48)</f>
        <v>#REF!</v>
      </c>
      <c r="AE48" s="78" t="e">
        <f>SUMIFS(#REF!,#REF!,$D48,#REF!,$M48)</f>
        <v>#REF!</v>
      </c>
      <c r="AF48" s="51" t="e">
        <f t="shared" si="10"/>
        <v>#REF!</v>
      </c>
      <c r="AG48" s="51" t="e">
        <f t="shared" si="11"/>
        <v>#REF!</v>
      </c>
      <c r="AH48" s="78" t="e">
        <f>SUMIFS(#REF!,#REF!,$D48,#REF!,$M48)</f>
        <v>#REF!</v>
      </c>
      <c r="AK48" t="e">
        <f t="shared" si="12"/>
        <v>#REF!</v>
      </c>
      <c r="AL48" s="7" t="e">
        <f t="shared" si="13"/>
        <v>#REF!</v>
      </c>
      <c r="AM48" s="7" t="e">
        <f t="shared" si="13"/>
        <v>#REF!</v>
      </c>
      <c r="AN48" s="7" t="e">
        <f t="shared" si="13"/>
        <v>#REF!</v>
      </c>
      <c r="AO48" s="7" t="e">
        <f t="shared" si="13"/>
        <v>#REF!</v>
      </c>
      <c r="AP48" s="7" t="e">
        <f t="shared" si="13"/>
        <v>#REF!</v>
      </c>
      <c r="AQ48" s="7" t="e">
        <f t="shared" si="13"/>
        <v>#REF!</v>
      </c>
      <c r="AR48" s="7" t="e">
        <f t="shared" si="13"/>
        <v>#REF!</v>
      </c>
      <c r="AS48" s="7" t="e">
        <f t="shared" si="13"/>
        <v>#REF!</v>
      </c>
      <c r="AT48" s="7" t="e">
        <f t="shared" si="13"/>
        <v>#REF!</v>
      </c>
      <c r="AU48" s="7" t="e">
        <f t="shared" si="13"/>
        <v>#REF!</v>
      </c>
      <c r="AV48" s="7" t="e">
        <f t="shared" si="13"/>
        <v>#REF!</v>
      </c>
      <c r="AW48" s="7" t="e">
        <f t="shared" si="13"/>
        <v>#REF!</v>
      </c>
      <c r="AX48" t="e">
        <f t="shared" si="6"/>
        <v>#REF!</v>
      </c>
      <c r="AY48" s="7" t="e">
        <f t="shared" si="14"/>
        <v>#REF!</v>
      </c>
      <c r="AZ48" s="52" t="e">
        <f t="shared" si="15"/>
        <v>#REF!</v>
      </c>
      <c r="BA48" s="79" t="e">
        <f t="shared" si="16"/>
        <v>#REF!</v>
      </c>
      <c r="BD48" s="182" t="str">
        <f>VLOOKUP(D48,Schools!A:Q,17,0)</f>
        <v>A</v>
      </c>
      <c r="BE48" s="51" t="e">
        <f t="shared" si="17"/>
        <v>#REF!</v>
      </c>
      <c r="BF48" s="51" t="e">
        <f t="shared" si="18"/>
        <v>#REF!</v>
      </c>
      <c r="BG48" s="51" t="e">
        <f t="shared" si="19"/>
        <v>#REF!</v>
      </c>
      <c r="BH48" s="51" t="e">
        <f t="shared" si="20"/>
        <v>#REF!</v>
      </c>
      <c r="BI48" s="52" t="e">
        <f t="shared" si="21"/>
        <v>#REF!</v>
      </c>
      <c r="BJ48" s="51" t="e">
        <f t="shared" si="22"/>
        <v>#REF!</v>
      </c>
      <c r="BK48" s="7" t="e">
        <f t="shared" si="23"/>
        <v>#REF!</v>
      </c>
      <c r="BL48" s="51" t="e">
        <f t="shared" si="24"/>
        <v>#REF!</v>
      </c>
      <c r="BM48" s="1" t="e">
        <f t="shared" si="25"/>
        <v>#REF!</v>
      </c>
      <c r="BN48" s="51" t="e">
        <f t="shared" si="26"/>
        <v>#REF!</v>
      </c>
      <c r="BO48" s="1" t="e">
        <f t="shared" si="27"/>
        <v>#REF!</v>
      </c>
      <c r="BP48" s="52" t="e">
        <f t="shared" si="28"/>
        <v>#REF!</v>
      </c>
      <c r="BQ48" s="52" t="e">
        <f t="shared" si="29"/>
        <v>#REF!</v>
      </c>
      <c r="BR48" t="e">
        <f t="shared" si="30"/>
        <v>#REF!</v>
      </c>
    </row>
    <row r="49" spans="1:70" x14ac:dyDescent="0.25">
      <c r="A49" t="str">
        <f t="shared" si="7"/>
        <v>High Needs topups</v>
      </c>
      <c r="B49" s="74" t="s">
        <v>3619</v>
      </c>
      <c r="C49" s="75">
        <v>44026</v>
      </c>
      <c r="D49" s="74">
        <f>Schools!A38</f>
        <v>3022017</v>
      </c>
      <c r="E49" t="str">
        <f>VLOOKUP(D49,Schools!A:B,2,0)</f>
        <v>Cromer Road Primary School</v>
      </c>
      <c r="F49" t="str">
        <f>VLOOKUP(D49,Schools!$A:$Z,3,0)</f>
        <v>M</v>
      </c>
      <c r="G49" s="76" t="e">
        <f>SUMIFS(#REF!,#REF!,D49,#REF!, SEN!M49)</f>
        <v>#REF!</v>
      </c>
      <c r="H49" s="74" t="s">
        <v>3620</v>
      </c>
      <c r="I49" s="74" t="s">
        <v>4030</v>
      </c>
      <c r="J49" t="str">
        <f t="shared" si="8"/>
        <v>various/543965</v>
      </c>
      <c r="K49">
        <f>VLOOKUP(D49,Schools!$A:$Z,9,0)</f>
        <v>400080</v>
      </c>
      <c r="L49" s="74" t="s">
        <v>400</v>
      </c>
      <c r="M49" s="74" t="s">
        <v>399</v>
      </c>
      <c r="N49" s="74" t="s">
        <v>3814</v>
      </c>
      <c r="O49" s="77" t="str">
        <f>VLOOKUP(D49,Schools!A:D,4,0)</f>
        <v>Primary</v>
      </c>
      <c r="P49" s="74" t="s">
        <v>4031</v>
      </c>
      <c r="Q49" s="77">
        <f t="shared" si="9"/>
        <v>543965</v>
      </c>
      <c r="R49" s="78" t="e">
        <f>SUMIFS(#REF!,#REF!,$D49,#REF!,$M49)</f>
        <v>#REF!</v>
      </c>
      <c r="S49" s="78" t="e">
        <f>SUMIFS(#REF!,#REF!,$D49,#REF!,$M49)</f>
        <v>#REF!</v>
      </c>
      <c r="T49" s="78" t="e">
        <f>SUMIFS(#REF!,#REF!,$D49,#REF!,$M49)</f>
        <v>#REF!</v>
      </c>
      <c r="U49" s="78" t="e">
        <f>SUMIFS(#REF!,#REF!,$D49,#REF!,$M49)</f>
        <v>#REF!</v>
      </c>
      <c r="V49" s="78" t="e">
        <f>SUMIFS(#REF!,#REF!,$D49,#REF!,$M49)</f>
        <v>#REF!</v>
      </c>
      <c r="W49" s="78" t="e">
        <f>SUMIFS(#REF!,#REF!,$D49,#REF!,$M49)</f>
        <v>#REF!</v>
      </c>
      <c r="X49" s="78" t="e">
        <f>SUMIFS(#REF!,#REF!,$D49,#REF!,$M49)</f>
        <v>#REF!</v>
      </c>
      <c r="Y49" s="78" t="e">
        <f>SUMIFS(#REF!,#REF!,$D49,#REF!,$M49)</f>
        <v>#REF!</v>
      </c>
      <c r="Z49" s="78" t="e">
        <f>SUMIFS(#REF!,#REF!,$D49,#REF!,$M49)</f>
        <v>#REF!</v>
      </c>
      <c r="AA49" s="78" t="e">
        <f>SUMIFS(#REF!,#REF!,$D49,#REF!,$M49)</f>
        <v>#REF!</v>
      </c>
      <c r="AB49" s="78" t="e">
        <f>SUMIFS(#REF!,#REF!,$D49,#REF!,$M49)</f>
        <v>#REF!</v>
      </c>
      <c r="AC49" s="78" t="e">
        <f>SUMIFS(#REF!,#REF!,$D49,#REF!,$M49)</f>
        <v>#REF!</v>
      </c>
      <c r="AD49" s="78" t="e">
        <f>SUMIFS(#REF!,#REF!,$D49,#REF!,$M49)</f>
        <v>#REF!</v>
      </c>
      <c r="AE49" s="78" t="e">
        <f>SUMIFS(#REF!,#REF!,$D49,#REF!,$M49)</f>
        <v>#REF!</v>
      </c>
      <c r="AF49" s="51" t="e">
        <f t="shared" si="10"/>
        <v>#REF!</v>
      </c>
      <c r="AG49" s="51" t="e">
        <f t="shared" si="11"/>
        <v>#REF!</v>
      </c>
      <c r="AH49" s="78" t="e">
        <f>SUMIFS(#REF!,#REF!,$D49,#REF!,$M49)</f>
        <v>#REF!</v>
      </c>
      <c r="AK49" t="e">
        <f t="shared" si="12"/>
        <v>#REF!</v>
      </c>
      <c r="AL49" s="7" t="e">
        <f t="shared" si="13"/>
        <v>#REF!</v>
      </c>
      <c r="AM49" s="7" t="e">
        <f t="shared" si="13"/>
        <v>#REF!</v>
      </c>
      <c r="AN49" s="7" t="e">
        <f t="shared" si="13"/>
        <v>#REF!</v>
      </c>
      <c r="AO49" s="7" t="e">
        <f t="shared" si="13"/>
        <v>#REF!</v>
      </c>
      <c r="AP49" s="7" t="e">
        <f t="shared" si="13"/>
        <v>#REF!</v>
      </c>
      <c r="AQ49" s="7" t="e">
        <f t="shared" si="13"/>
        <v>#REF!</v>
      </c>
      <c r="AR49" s="7" t="e">
        <f t="shared" si="13"/>
        <v>#REF!</v>
      </c>
      <c r="AS49" s="7" t="e">
        <f t="shared" si="13"/>
        <v>#REF!</v>
      </c>
      <c r="AT49" s="7" t="e">
        <f t="shared" si="13"/>
        <v>#REF!</v>
      </c>
      <c r="AU49" s="7" t="e">
        <f t="shared" si="13"/>
        <v>#REF!</v>
      </c>
      <c r="AV49" s="7" t="e">
        <f t="shared" si="13"/>
        <v>#REF!</v>
      </c>
      <c r="AW49" s="7" t="e">
        <f t="shared" si="13"/>
        <v>#REF!</v>
      </c>
      <c r="AX49" t="e">
        <f t="shared" si="6"/>
        <v>#REF!</v>
      </c>
      <c r="AY49" s="7" t="e">
        <f t="shared" si="14"/>
        <v>#REF!</v>
      </c>
      <c r="AZ49" s="52" t="e">
        <f t="shared" si="15"/>
        <v>#REF!</v>
      </c>
      <c r="BA49" s="79" t="e">
        <f t="shared" si="16"/>
        <v>#REF!</v>
      </c>
      <c r="BD49" s="182" t="str">
        <f>VLOOKUP(D49,Schools!A:Q,17,0)</f>
        <v>A</v>
      </c>
      <c r="BE49" s="51" t="e">
        <f t="shared" si="17"/>
        <v>#REF!</v>
      </c>
      <c r="BF49" s="51" t="e">
        <f t="shared" si="18"/>
        <v>#REF!</v>
      </c>
      <c r="BG49" s="51" t="e">
        <f t="shared" si="19"/>
        <v>#REF!</v>
      </c>
      <c r="BH49" s="51" t="e">
        <f t="shared" si="20"/>
        <v>#REF!</v>
      </c>
      <c r="BI49" s="52" t="e">
        <f t="shared" si="21"/>
        <v>#REF!</v>
      </c>
      <c r="BJ49" s="51" t="e">
        <f t="shared" si="22"/>
        <v>#REF!</v>
      </c>
      <c r="BK49" s="7" t="e">
        <f t="shared" si="23"/>
        <v>#REF!</v>
      </c>
      <c r="BL49" s="51" t="e">
        <f t="shared" si="24"/>
        <v>#REF!</v>
      </c>
      <c r="BM49" s="1" t="e">
        <f t="shared" si="25"/>
        <v>#REF!</v>
      </c>
      <c r="BN49" s="51" t="e">
        <f t="shared" si="26"/>
        <v>#REF!</v>
      </c>
      <c r="BO49" s="1" t="e">
        <f t="shared" si="27"/>
        <v>#REF!</v>
      </c>
      <c r="BP49" s="52" t="e">
        <f t="shared" si="28"/>
        <v>#REF!</v>
      </c>
      <c r="BQ49" s="52" t="e">
        <f t="shared" si="29"/>
        <v>#REF!</v>
      </c>
      <c r="BR49" t="e">
        <f t="shared" si="30"/>
        <v>#REF!</v>
      </c>
    </row>
    <row r="50" spans="1:70" x14ac:dyDescent="0.25">
      <c r="A50" t="str">
        <f t="shared" si="7"/>
        <v>High Needs topups</v>
      </c>
      <c r="B50" s="74" t="s">
        <v>3619</v>
      </c>
      <c r="C50" s="75">
        <v>44026</v>
      </c>
      <c r="D50" s="74">
        <f>Schools!A39</f>
        <v>3022073</v>
      </c>
      <c r="E50" t="str">
        <f>VLOOKUP(D50,Schools!A:B,2,0)</f>
        <v>Danegrove JMI School</v>
      </c>
      <c r="F50" t="str">
        <f>VLOOKUP(D50,Schools!$A:$Z,3,0)</f>
        <v>M</v>
      </c>
      <c r="G50" s="76" t="e">
        <f>SUMIFS(#REF!,#REF!,D50,#REF!, SEN!M50)</f>
        <v>#REF!</v>
      </c>
      <c r="H50" s="74" t="s">
        <v>3620</v>
      </c>
      <c r="I50" s="74" t="s">
        <v>4030</v>
      </c>
      <c r="J50" t="str">
        <f t="shared" si="8"/>
        <v>various/543965</v>
      </c>
      <c r="K50">
        <f>VLOOKUP(D50,Schools!$A:$Z,9,0)</f>
        <v>400105</v>
      </c>
      <c r="L50" s="74" t="s">
        <v>400</v>
      </c>
      <c r="M50" s="74" t="s">
        <v>399</v>
      </c>
      <c r="N50" s="74" t="s">
        <v>3814</v>
      </c>
      <c r="O50" s="77" t="str">
        <f>VLOOKUP(D50,Schools!A:D,4,0)</f>
        <v>Primary</v>
      </c>
      <c r="P50" s="74" t="s">
        <v>4031</v>
      </c>
      <c r="Q50" s="77">
        <f t="shared" si="9"/>
        <v>543965</v>
      </c>
      <c r="R50" s="78" t="e">
        <f>SUMIFS(#REF!,#REF!,$D50,#REF!,$M50)</f>
        <v>#REF!</v>
      </c>
      <c r="S50" s="78" t="e">
        <f>SUMIFS(#REF!,#REF!,$D50,#REF!,$M50)</f>
        <v>#REF!</v>
      </c>
      <c r="T50" s="78" t="e">
        <f>SUMIFS(#REF!,#REF!,$D50,#REF!,$M50)</f>
        <v>#REF!</v>
      </c>
      <c r="U50" s="78" t="e">
        <f>SUMIFS(#REF!,#REF!,$D50,#REF!,$M50)</f>
        <v>#REF!</v>
      </c>
      <c r="V50" s="78" t="e">
        <f>SUMIFS(#REF!,#REF!,$D50,#REF!,$M50)</f>
        <v>#REF!</v>
      </c>
      <c r="W50" s="78" t="e">
        <f>SUMIFS(#REF!,#REF!,$D50,#REF!,$M50)</f>
        <v>#REF!</v>
      </c>
      <c r="X50" s="78" t="e">
        <f>SUMIFS(#REF!,#REF!,$D50,#REF!,$M50)</f>
        <v>#REF!</v>
      </c>
      <c r="Y50" s="78" t="e">
        <f>SUMIFS(#REF!,#REF!,$D50,#REF!,$M50)</f>
        <v>#REF!</v>
      </c>
      <c r="Z50" s="78" t="e">
        <f>SUMIFS(#REF!,#REF!,$D50,#REF!,$M50)</f>
        <v>#REF!</v>
      </c>
      <c r="AA50" s="78" t="e">
        <f>SUMIFS(#REF!,#REF!,$D50,#REF!,$M50)</f>
        <v>#REF!</v>
      </c>
      <c r="AB50" s="78" t="e">
        <f>SUMIFS(#REF!,#REF!,$D50,#REF!,$M50)</f>
        <v>#REF!</v>
      </c>
      <c r="AC50" s="78" t="e">
        <f>SUMIFS(#REF!,#REF!,$D50,#REF!,$M50)</f>
        <v>#REF!</v>
      </c>
      <c r="AD50" s="78" t="e">
        <f>SUMIFS(#REF!,#REF!,$D50,#REF!,$M50)</f>
        <v>#REF!</v>
      </c>
      <c r="AE50" s="78" t="e">
        <f>SUMIFS(#REF!,#REF!,$D50,#REF!,$M50)</f>
        <v>#REF!</v>
      </c>
      <c r="AF50" s="51" t="e">
        <f t="shared" si="10"/>
        <v>#REF!</v>
      </c>
      <c r="AG50" s="51" t="e">
        <f t="shared" si="11"/>
        <v>#REF!</v>
      </c>
      <c r="AH50" s="78" t="e">
        <f>SUMIFS(#REF!,#REF!,$D50,#REF!,$M50)</f>
        <v>#REF!</v>
      </c>
      <c r="AK50" t="e">
        <f t="shared" si="12"/>
        <v>#REF!</v>
      </c>
      <c r="AL50" s="7" t="e">
        <f t="shared" si="13"/>
        <v>#REF!</v>
      </c>
      <c r="AM50" s="7" t="e">
        <f t="shared" si="13"/>
        <v>#REF!</v>
      </c>
      <c r="AN50" s="7" t="e">
        <f t="shared" si="13"/>
        <v>#REF!</v>
      </c>
      <c r="AO50" s="7" t="e">
        <f t="shared" si="13"/>
        <v>#REF!</v>
      </c>
      <c r="AP50" s="7" t="e">
        <f t="shared" si="13"/>
        <v>#REF!</v>
      </c>
      <c r="AQ50" s="7" t="e">
        <f t="shared" si="13"/>
        <v>#REF!</v>
      </c>
      <c r="AR50" s="7" t="e">
        <f t="shared" si="13"/>
        <v>#REF!</v>
      </c>
      <c r="AS50" s="7" t="e">
        <f t="shared" si="13"/>
        <v>#REF!</v>
      </c>
      <c r="AT50" s="7" t="e">
        <f t="shared" si="13"/>
        <v>#REF!</v>
      </c>
      <c r="AU50" s="7" t="e">
        <f t="shared" si="13"/>
        <v>#REF!</v>
      </c>
      <c r="AV50" s="7" t="e">
        <f t="shared" si="13"/>
        <v>#REF!</v>
      </c>
      <c r="AW50" s="7" t="e">
        <f t="shared" si="13"/>
        <v>#REF!</v>
      </c>
      <c r="AX50" t="e">
        <f t="shared" si="6"/>
        <v>#REF!</v>
      </c>
      <c r="AY50" s="7" t="e">
        <f t="shared" si="14"/>
        <v>#REF!</v>
      </c>
      <c r="AZ50" s="52" t="e">
        <f t="shared" si="15"/>
        <v>#REF!</v>
      </c>
      <c r="BA50" s="79" t="e">
        <f t="shared" si="16"/>
        <v>#REF!</v>
      </c>
      <c r="BD50" s="182" t="str">
        <f>VLOOKUP(D50,Schools!A:Q,17,0)</f>
        <v>B</v>
      </c>
      <c r="BE50" s="51" t="e">
        <f t="shared" si="17"/>
        <v>#REF!</v>
      </c>
      <c r="BF50" s="51" t="e">
        <f t="shared" si="18"/>
        <v>#REF!</v>
      </c>
      <c r="BG50" s="51" t="e">
        <f t="shared" si="19"/>
        <v>#REF!</v>
      </c>
      <c r="BH50" s="51" t="e">
        <f t="shared" si="20"/>
        <v>#REF!</v>
      </c>
      <c r="BI50" s="52" t="e">
        <f t="shared" si="21"/>
        <v>#REF!</v>
      </c>
      <c r="BJ50" s="51" t="e">
        <f t="shared" si="22"/>
        <v>#REF!</v>
      </c>
      <c r="BK50" s="7" t="e">
        <f t="shared" si="23"/>
        <v>#REF!</v>
      </c>
      <c r="BL50" s="51" t="e">
        <f t="shared" si="24"/>
        <v>#REF!</v>
      </c>
      <c r="BM50" s="1" t="e">
        <f t="shared" si="25"/>
        <v>#REF!</v>
      </c>
      <c r="BN50" s="51" t="e">
        <f t="shared" si="26"/>
        <v>#REF!</v>
      </c>
      <c r="BO50" s="1" t="e">
        <f t="shared" si="27"/>
        <v>#REF!</v>
      </c>
      <c r="BP50" s="52" t="e">
        <f t="shared" si="28"/>
        <v>#REF!</v>
      </c>
      <c r="BQ50" s="52" t="e">
        <f t="shared" si="29"/>
        <v>#REF!</v>
      </c>
      <c r="BR50" t="e">
        <f t="shared" si="30"/>
        <v>#REF!</v>
      </c>
    </row>
    <row r="51" spans="1:70" x14ac:dyDescent="0.25">
      <c r="A51" t="str">
        <f t="shared" si="7"/>
        <v>High Needs topups</v>
      </c>
      <c r="B51" s="74" t="s">
        <v>3619</v>
      </c>
      <c r="C51" s="75">
        <v>44026</v>
      </c>
      <c r="D51" s="74">
        <f>Schools!A40</f>
        <v>3022019</v>
      </c>
      <c r="E51" t="str">
        <f>VLOOKUP(D51,Schools!A:B,2,0)</f>
        <v>Deansbrook Infant School</v>
      </c>
      <c r="F51" t="str">
        <f>VLOOKUP(D51,Schools!$A:$Z,3,0)</f>
        <v>M</v>
      </c>
      <c r="G51" s="76" t="e">
        <f>SUMIFS(#REF!,#REF!,D51,#REF!, SEN!M51)</f>
        <v>#REF!</v>
      </c>
      <c r="H51" s="74" t="s">
        <v>3620</v>
      </c>
      <c r="I51" s="74" t="s">
        <v>4030</v>
      </c>
      <c r="J51" t="str">
        <f t="shared" si="8"/>
        <v>various/543965</v>
      </c>
      <c r="K51">
        <f>VLOOKUP(D51,Schools!$A:$Z,9,0)</f>
        <v>400036</v>
      </c>
      <c r="L51" s="74" t="s">
        <v>400</v>
      </c>
      <c r="M51" s="74" t="s">
        <v>399</v>
      </c>
      <c r="N51" s="74" t="s">
        <v>3814</v>
      </c>
      <c r="O51" s="77" t="str">
        <f>VLOOKUP(D51,Schools!A:D,4,0)</f>
        <v>Primary</v>
      </c>
      <c r="P51" s="74" t="s">
        <v>4031</v>
      </c>
      <c r="Q51" s="77">
        <f t="shared" si="9"/>
        <v>543965</v>
      </c>
      <c r="R51" s="78" t="e">
        <f>SUMIFS(#REF!,#REF!,$D51,#REF!,$M51)</f>
        <v>#REF!</v>
      </c>
      <c r="S51" s="78" t="e">
        <f>SUMIFS(#REF!,#REF!,$D51,#REF!,$M51)</f>
        <v>#REF!</v>
      </c>
      <c r="T51" s="78" t="e">
        <f>SUMIFS(#REF!,#REF!,$D51,#REF!,$M51)</f>
        <v>#REF!</v>
      </c>
      <c r="U51" s="78" t="e">
        <f>SUMIFS(#REF!,#REF!,$D51,#REF!,$M51)</f>
        <v>#REF!</v>
      </c>
      <c r="V51" s="78" t="e">
        <f>SUMIFS(#REF!,#REF!,$D51,#REF!,$M51)</f>
        <v>#REF!</v>
      </c>
      <c r="W51" s="78" t="e">
        <f>SUMIFS(#REF!,#REF!,$D51,#REF!,$M51)</f>
        <v>#REF!</v>
      </c>
      <c r="X51" s="78" t="e">
        <f>SUMIFS(#REF!,#REF!,$D51,#REF!,$M51)</f>
        <v>#REF!</v>
      </c>
      <c r="Y51" s="78" t="e">
        <f>SUMIFS(#REF!,#REF!,$D51,#REF!,$M51)</f>
        <v>#REF!</v>
      </c>
      <c r="Z51" s="78" t="e">
        <f>SUMIFS(#REF!,#REF!,$D51,#REF!,$M51)</f>
        <v>#REF!</v>
      </c>
      <c r="AA51" s="78" t="e">
        <f>SUMIFS(#REF!,#REF!,$D51,#REF!,$M51)</f>
        <v>#REF!</v>
      </c>
      <c r="AB51" s="78" t="e">
        <f>SUMIFS(#REF!,#REF!,$D51,#REF!,$M51)</f>
        <v>#REF!</v>
      </c>
      <c r="AC51" s="78" t="e">
        <f>SUMIFS(#REF!,#REF!,$D51,#REF!,$M51)</f>
        <v>#REF!</v>
      </c>
      <c r="AD51" s="78" t="e">
        <f>SUMIFS(#REF!,#REF!,$D51,#REF!,$M51)</f>
        <v>#REF!</v>
      </c>
      <c r="AE51" s="78" t="e">
        <f>SUMIFS(#REF!,#REF!,$D51,#REF!,$M51)</f>
        <v>#REF!</v>
      </c>
      <c r="AF51" s="51" t="e">
        <f t="shared" si="10"/>
        <v>#REF!</v>
      </c>
      <c r="AG51" s="51" t="e">
        <f t="shared" si="11"/>
        <v>#REF!</v>
      </c>
      <c r="AH51" s="78" t="e">
        <f>SUMIFS(#REF!,#REF!,$D51,#REF!,$M51)</f>
        <v>#REF!</v>
      </c>
      <c r="AK51" t="e">
        <f t="shared" si="12"/>
        <v>#REF!</v>
      </c>
      <c r="AL51" s="7" t="e">
        <f t="shared" si="13"/>
        <v>#REF!</v>
      </c>
      <c r="AM51" s="7" t="e">
        <f t="shared" si="13"/>
        <v>#REF!</v>
      </c>
      <c r="AN51" s="7" t="e">
        <f t="shared" si="13"/>
        <v>#REF!</v>
      </c>
      <c r="AO51" s="7" t="e">
        <f t="shared" si="13"/>
        <v>#REF!</v>
      </c>
      <c r="AP51" s="7" t="e">
        <f t="shared" si="13"/>
        <v>#REF!</v>
      </c>
      <c r="AQ51" s="7" t="e">
        <f t="shared" si="13"/>
        <v>#REF!</v>
      </c>
      <c r="AR51" s="7" t="e">
        <f t="shared" si="13"/>
        <v>#REF!</v>
      </c>
      <c r="AS51" s="7" t="e">
        <f t="shared" si="13"/>
        <v>#REF!</v>
      </c>
      <c r="AT51" s="7" t="e">
        <f t="shared" si="13"/>
        <v>#REF!</v>
      </c>
      <c r="AU51" s="7" t="e">
        <f t="shared" si="13"/>
        <v>#REF!</v>
      </c>
      <c r="AV51" s="7" t="e">
        <f t="shared" si="13"/>
        <v>#REF!</v>
      </c>
      <c r="AW51" s="7" t="e">
        <f t="shared" si="13"/>
        <v>#REF!</v>
      </c>
      <c r="AX51" t="e">
        <f t="shared" si="6"/>
        <v>#REF!</v>
      </c>
      <c r="AY51" s="7" t="e">
        <f t="shared" si="14"/>
        <v>#REF!</v>
      </c>
      <c r="AZ51" s="52" t="e">
        <f t="shared" si="15"/>
        <v>#REF!</v>
      </c>
      <c r="BA51" s="79" t="e">
        <f t="shared" si="16"/>
        <v>#REF!</v>
      </c>
      <c r="BD51" s="182" t="str">
        <f>VLOOKUP(D51,Schools!A:Q,17,0)</f>
        <v>A</v>
      </c>
      <c r="BE51" s="51" t="e">
        <f t="shared" si="17"/>
        <v>#REF!</v>
      </c>
      <c r="BF51" s="51" t="e">
        <f t="shared" si="18"/>
        <v>#REF!</v>
      </c>
      <c r="BG51" s="51" t="e">
        <f t="shared" si="19"/>
        <v>#REF!</v>
      </c>
      <c r="BH51" s="51" t="e">
        <f t="shared" si="20"/>
        <v>#REF!</v>
      </c>
      <c r="BI51" s="52" t="e">
        <f t="shared" si="21"/>
        <v>#REF!</v>
      </c>
      <c r="BJ51" s="51" t="e">
        <f t="shared" si="22"/>
        <v>#REF!</v>
      </c>
      <c r="BK51" s="7" t="e">
        <f t="shared" si="23"/>
        <v>#REF!</v>
      </c>
      <c r="BL51" s="51" t="e">
        <f t="shared" si="24"/>
        <v>#REF!</v>
      </c>
      <c r="BM51" s="1" t="e">
        <f t="shared" si="25"/>
        <v>#REF!</v>
      </c>
      <c r="BN51" s="51" t="e">
        <f t="shared" si="26"/>
        <v>#REF!</v>
      </c>
      <c r="BO51" s="1" t="e">
        <f t="shared" si="27"/>
        <v>#REF!</v>
      </c>
      <c r="BP51" s="52" t="e">
        <f t="shared" si="28"/>
        <v>#REF!</v>
      </c>
      <c r="BQ51" s="52" t="e">
        <f t="shared" si="29"/>
        <v>#REF!</v>
      </c>
      <c r="BR51" t="e">
        <f t="shared" si="30"/>
        <v>#REF!</v>
      </c>
    </row>
    <row r="52" spans="1:70" x14ac:dyDescent="0.25">
      <c r="A52" t="str">
        <f t="shared" si="7"/>
        <v>High Needs topups</v>
      </c>
      <c r="B52" s="74" t="s">
        <v>3619</v>
      </c>
      <c r="C52" s="75">
        <v>44026</v>
      </c>
      <c r="D52" s="74">
        <f>Schools!A41</f>
        <v>3022018</v>
      </c>
      <c r="E52" t="str">
        <f>VLOOKUP(D52,Schools!A:B,2,0)</f>
        <v>Deansbrook Junior School</v>
      </c>
      <c r="F52" t="str">
        <f>VLOOKUP(D52,Schools!$A:$Z,3,0)</f>
        <v>A</v>
      </c>
      <c r="G52" s="76" t="e">
        <f>SUMIFS(#REF!,#REF!,D52,#REF!, SEN!M52)</f>
        <v>#REF!</v>
      </c>
      <c r="H52" s="74" t="s">
        <v>3620</v>
      </c>
      <c r="I52" s="74" t="s">
        <v>4030</v>
      </c>
      <c r="J52" t="str">
        <f t="shared" si="8"/>
        <v>various/516500</v>
      </c>
      <c r="K52">
        <f>VLOOKUP(D52,Schools!$A:$Z,9,0)</f>
        <v>151094</v>
      </c>
      <c r="L52" s="74" t="s">
        <v>400</v>
      </c>
      <c r="M52" s="74" t="s">
        <v>399</v>
      </c>
      <c r="N52" s="74" t="s">
        <v>3814</v>
      </c>
      <c r="O52" s="77" t="str">
        <f>VLOOKUP(D52,Schools!A:D,4,0)</f>
        <v>Primary</v>
      </c>
      <c r="P52" s="74" t="s">
        <v>4031</v>
      </c>
      <c r="Q52" s="77">
        <f t="shared" si="9"/>
        <v>516500</v>
      </c>
      <c r="R52" s="78" t="e">
        <f>SUMIFS(#REF!,#REF!,$D52,#REF!,$M52)</f>
        <v>#REF!</v>
      </c>
      <c r="S52" s="78" t="e">
        <f>SUMIFS(#REF!,#REF!,$D52,#REF!,$M52)</f>
        <v>#REF!</v>
      </c>
      <c r="T52" s="78" t="e">
        <f>SUMIFS(#REF!,#REF!,$D52,#REF!,$M52)</f>
        <v>#REF!</v>
      </c>
      <c r="U52" s="78" t="e">
        <f>SUMIFS(#REF!,#REF!,$D52,#REF!,$M52)</f>
        <v>#REF!</v>
      </c>
      <c r="V52" s="78" t="e">
        <f>SUMIFS(#REF!,#REF!,$D52,#REF!,$M52)</f>
        <v>#REF!</v>
      </c>
      <c r="W52" s="78" t="e">
        <f>SUMIFS(#REF!,#REF!,$D52,#REF!,$M52)</f>
        <v>#REF!</v>
      </c>
      <c r="X52" s="78" t="e">
        <f>SUMIFS(#REF!,#REF!,$D52,#REF!,$M52)</f>
        <v>#REF!</v>
      </c>
      <c r="Y52" s="78" t="e">
        <f>SUMIFS(#REF!,#REF!,$D52,#REF!,$M52)</f>
        <v>#REF!</v>
      </c>
      <c r="Z52" s="78" t="e">
        <f>SUMIFS(#REF!,#REF!,$D52,#REF!,$M52)</f>
        <v>#REF!</v>
      </c>
      <c r="AA52" s="78" t="e">
        <f>SUMIFS(#REF!,#REF!,$D52,#REF!,$M52)</f>
        <v>#REF!</v>
      </c>
      <c r="AB52" s="78" t="e">
        <f>SUMIFS(#REF!,#REF!,$D52,#REF!,$M52)</f>
        <v>#REF!</v>
      </c>
      <c r="AC52" s="78" t="e">
        <f>SUMIFS(#REF!,#REF!,$D52,#REF!,$M52)</f>
        <v>#REF!</v>
      </c>
      <c r="AD52" s="78" t="e">
        <f>SUMIFS(#REF!,#REF!,$D52,#REF!,$M52)</f>
        <v>#REF!</v>
      </c>
      <c r="AE52" s="78" t="e">
        <f>SUMIFS(#REF!,#REF!,$D52,#REF!,$M52)</f>
        <v>#REF!</v>
      </c>
      <c r="AF52" s="51" t="e">
        <f t="shared" si="10"/>
        <v>#REF!</v>
      </c>
      <c r="AG52" s="51" t="e">
        <f t="shared" si="11"/>
        <v>#REF!</v>
      </c>
      <c r="AH52" s="78" t="e">
        <f>SUMIFS(#REF!,#REF!,$D52,#REF!,$M52)</f>
        <v>#REF!</v>
      </c>
      <c r="AK52" t="e">
        <f t="shared" si="12"/>
        <v>#REF!</v>
      </c>
      <c r="AL52" s="7" t="e">
        <f t="shared" si="13"/>
        <v>#REF!</v>
      </c>
      <c r="AM52" s="7" t="e">
        <f t="shared" si="13"/>
        <v>#REF!</v>
      </c>
      <c r="AN52" s="7" t="e">
        <f t="shared" si="13"/>
        <v>#REF!</v>
      </c>
      <c r="AO52" s="7" t="e">
        <f t="shared" si="13"/>
        <v>#REF!</v>
      </c>
      <c r="AP52" s="7" t="e">
        <f t="shared" si="13"/>
        <v>#REF!</v>
      </c>
      <c r="AQ52" s="7" t="e">
        <f t="shared" si="13"/>
        <v>#REF!</v>
      </c>
      <c r="AR52" s="7" t="e">
        <f t="shared" si="13"/>
        <v>#REF!</v>
      </c>
      <c r="AS52" s="7" t="e">
        <f t="shared" si="13"/>
        <v>#REF!</v>
      </c>
      <c r="AT52" s="7" t="e">
        <f t="shared" si="13"/>
        <v>#REF!</v>
      </c>
      <c r="AU52" s="7" t="e">
        <f t="shared" si="13"/>
        <v>#REF!</v>
      </c>
      <c r="AV52" s="7" t="e">
        <f t="shared" si="13"/>
        <v>#REF!</v>
      </c>
      <c r="AW52" s="7" t="e">
        <f t="shared" si="13"/>
        <v>#REF!</v>
      </c>
      <c r="AX52" t="e">
        <f t="shared" si="6"/>
        <v>#REF!</v>
      </c>
      <c r="AY52" s="7" t="e">
        <f t="shared" si="14"/>
        <v>#REF!</v>
      </c>
      <c r="AZ52" s="52" t="e">
        <f t="shared" si="15"/>
        <v>#REF!</v>
      </c>
      <c r="BA52" s="79" t="e">
        <f t="shared" si="16"/>
        <v>#REF!</v>
      </c>
      <c r="BD52" s="182" t="str">
        <f>VLOOKUP(D52,Schools!A:Q,17,0)</f>
        <v>Academy</v>
      </c>
      <c r="BE52" s="51" t="e">
        <f t="shared" si="17"/>
        <v>#REF!</v>
      </c>
      <c r="BF52" s="51" t="e">
        <f t="shared" si="18"/>
        <v>#REF!</v>
      </c>
      <c r="BG52" s="51" t="e">
        <f t="shared" si="19"/>
        <v>#REF!</v>
      </c>
      <c r="BH52" s="51" t="e">
        <f t="shared" si="20"/>
        <v>#REF!</v>
      </c>
      <c r="BI52" s="52" t="e">
        <f t="shared" si="21"/>
        <v>#REF!</v>
      </c>
      <c r="BJ52" s="51" t="e">
        <f t="shared" si="22"/>
        <v>#REF!</v>
      </c>
      <c r="BK52" s="7" t="e">
        <f t="shared" si="23"/>
        <v>#REF!</v>
      </c>
      <c r="BL52" s="51" t="e">
        <f t="shared" si="24"/>
        <v>#REF!</v>
      </c>
      <c r="BM52" s="1" t="e">
        <f t="shared" si="25"/>
        <v>#REF!</v>
      </c>
      <c r="BN52" s="51" t="e">
        <f t="shared" si="26"/>
        <v>#REF!</v>
      </c>
      <c r="BO52" s="1" t="e">
        <f t="shared" si="27"/>
        <v>#REF!</v>
      </c>
      <c r="BP52" s="52" t="e">
        <f t="shared" si="28"/>
        <v>#REF!</v>
      </c>
      <c r="BQ52" s="52" t="e">
        <f t="shared" si="29"/>
        <v>#REF!</v>
      </c>
      <c r="BR52" t="e">
        <f t="shared" si="30"/>
        <v>#REF!</v>
      </c>
    </row>
    <row r="53" spans="1:70" x14ac:dyDescent="0.25">
      <c r="A53" t="str">
        <f t="shared" si="7"/>
        <v>High Needs topups</v>
      </c>
      <c r="B53" s="74" t="s">
        <v>3619</v>
      </c>
      <c r="C53" s="75">
        <v>44026</v>
      </c>
      <c r="D53" s="74">
        <f>Schools!A42</f>
        <v>3022021</v>
      </c>
      <c r="E53" t="str">
        <f>VLOOKUP(D53,Schools!A:B,2,0)</f>
        <v>Dollis Primary School</v>
      </c>
      <c r="F53" t="str">
        <f>VLOOKUP(D53,Schools!$A:$Z,3,0)</f>
        <v>M</v>
      </c>
      <c r="G53" s="76" t="e">
        <f>SUMIFS(#REF!,#REF!,D53,#REF!, SEN!M53)</f>
        <v>#REF!</v>
      </c>
      <c r="H53" s="74" t="s">
        <v>3620</v>
      </c>
      <c r="I53" s="74" t="s">
        <v>4030</v>
      </c>
      <c r="J53" t="str">
        <f t="shared" si="8"/>
        <v>various/543965</v>
      </c>
      <c r="K53">
        <f>VLOOKUP(D53,Schools!$A:$Z,9,0)</f>
        <v>400042</v>
      </c>
      <c r="L53" s="74" t="s">
        <v>400</v>
      </c>
      <c r="M53" s="74" t="s">
        <v>399</v>
      </c>
      <c r="N53" s="74" t="s">
        <v>3814</v>
      </c>
      <c r="O53" s="77" t="str">
        <f>VLOOKUP(D53,Schools!A:D,4,0)</f>
        <v>Primary</v>
      </c>
      <c r="P53" s="74" t="s">
        <v>4031</v>
      </c>
      <c r="Q53" s="77">
        <f t="shared" si="9"/>
        <v>543965</v>
      </c>
      <c r="R53" s="78" t="e">
        <f>SUMIFS(#REF!,#REF!,$D53,#REF!,$M53)</f>
        <v>#REF!</v>
      </c>
      <c r="S53" s="78" t="e">
        <f>SUMIFS(#REF!,#REF!,$D53,#REF!,$M53)</f>
        <v>#REF!</v>
      </c>
      <c r="T53" s="78" t="e">
        <f>SUMIFS(#REF!,#REF!,$D53,#REF!,$M53)</f>
        <v>#REF!</v>
      </c>
      <c r="U53" s="78" t="e">
        <f>SUMIFS(#REF!,#REF!,$D53,#REF!,$M53)</f>
        <v>#REF!</v>
      </c>
      <c r="V53" s="78" t="e">
        <f>SUMIFS(#REF!,#REF!,$D53,#REF!,$M53)</f>
        <v>#REF!</v>
      </c>
      <c r="W53" s="78" t="e">
        <f>SUMIFS(#REF!,#REF!,$D53,#REF!,$M53)</f>
        <v>#REF!</v>
      </c>
      <c r="X53" s="78" t="e">
        <f>SUMIFS(#REF!,#REF!,$D53,#REF!,$M53)</f>
        <v>#REF!</v>
      </c>
      <c r="Y53" s="78" t="e">
        <f>SUMIFS(#REF!,#REF!,$D53,#REF!,$M53)</f>
        <v>#REF!</v>
      </c>
      <c r="Z53" s="78" t="e">
        <f>SUMIFS(#REF!,#REF!,$D53,#REF!,$M53)</f>
        <v>#REF!</v>
      </c>
      <c r="AA53" s="78" t="e">
        <f>SUMIFS(#REF!,#REF!,$D53,#REF!,$M53)</f>
        <v>#REF!</v>
      </c>
      <c r="AB53" s="78" t="e">
        <f>SUMIFS(#REF!,#REF!,$D53,#REF!,$M53)</f>
        <v>#REF!</v>
      </c>
      <c r="AC53" s="78" t="e">
        <f>SUMIFS(#REF!,#REF!,$D53,#REF!,$M53)</f>
        <v>#REF!</v>
      </c>
      <c r="AD53" s="78" t="e">
        <f>SUMIFS(#REF!,#REF!,$D53,#REF!,$M53)</f>
        <v>#REF!</v>
      </c>
      <c r="AE53" s="78" t="e">
        <f>SUMIFS(#REF!,#REF!,$D53,#REF!,$M53)</f>
        <v>#REF!</v>
      </c>
      <c r="AF53" s="51" t="e">
        <f t="shared" si="10"/>
        <v>#REF!</v>
      </c>
      <c r="AG53" s="51" t="e">
        <f t="shared" si="11"/>
        <v>#REF!</v>
      </c>
      <c r="AH53" s="78" t="e">
        <f>SUMIFS(#REF!,#REF!,$D53,#REF!,$M53)</f>
        <v>#REF!</v>
      </c>
      <c r="AK53" t="e">
        <f t="shared" si="12"/>
        <v>#REF!</v>
      </c>
      <c r="AL53" s="7" t="e">
        <f t="shared" ref="AL53:AW74" si="31">ROUND($G53*AL$18,2)*$AK53</f>
        <v>#REF!</v>
      </c>
      <c r="AM53" s="7" t="e">
        <f t="shared" si="31"/>
        <v>#REF!</v>
      </c>
      <c r="AN53" s="7" t="e">
        <f t="shared" si="31"/>
        <v>#REF!</v>
      </c>
      <c r="AO53" s="7" t="e">
        <f t="shared" si="31"/>
        <v>#REF!</v>
      </c>
      <c r="AP53" s="7" t="e">
        <f t="shared" si="31"/>
        <v>#REF!</v>
      </c>
      <c r="AQ53" s="7" t="e">
        <f t="shared" si="31"/>
        <v>#REF!</v>
      </c>
      <c r="AR53" s="7" t="e">
        <f t="shared" si="31"/>
        <v>#REF!</v>
      </c>
      <c r="AS53" s="7" t="e">
        <f t="shared" si="31"/>
        <v>#REF!</v>
      </c>
      <c r="AT53" s="7" t="e">
        <f t="shared" si="31"/>
        <v>#REF!</v>
      </c>
      <c r="AU53" s="7" t="e">
        <f t="shared" si="31"/>
        <v>#REF!</v>
      </c>
      <c r="AV53" s="7" t="e">
        <f t="shared" si="31"/>
        <v>#REF!</v>
      </c>
      <c r="AW53" s="7" t="e">
        <f t="shared" si="31"/>
        <v>#REF!</v>
      </c>
      <c r="AX53" t="e">
        <f t="shared" si="6"/>
        <v>#REF!</v>
      </c>
      <c r="AY53" s="7" t="e">
        <f t="shared" si="14"/>
        <v>#REF!</v>
      </c>
      <c r="AZ53" s="52" t="e">
        <f t="shared" si="15"/>
        <v>#REF!</v>
      </c>
      <c r="BA53" s="79" t="e">
        <f t="shared" si="16"/>
        <v>#REF!</v>
      </c>
      <c r="BD53" s="182" t="str">
        <f>VLOOKUP(D53,Schools!A:Q,17,0)</f>
        <v>D</v>
      </c>
      <c r="BE53" s="51" t="e">
        <f t="shared" si="17"/>
        <v>#REF!</v>
      </c>
      <c r="BF53" s="51" t="e">
        <f t="shared" si="18"/>
        <v>#REF!</v>
      </c>
      <c r="BG53" s="51" t="e">
        <f t="shared" si="19"/>
        <v>#REF!</v>
      </c>
      <c r="BH53" s="51" t="e">
        <f t="shared" si="20"/>
        <v>#REF!</v>
      </c>
      <c r="BI53" s="52" t="e">
        <f t="shared" si="21"/>
        <v>#REF!</v>
      </c>
      <c r="BJ53" s="51" t="e">
        <f t="shared" si="22"/>
        <v>#REF!</v>
      </c>
      <c r="BK53" s="7" t="e">
        <f t="shared" si="23"/>
        <v>#REF!</v>
      </c>
      <c r="BL53" s="51" t="e">
        <f t="shared" si="24"/>
        <v>#REF!</v>
      </c>
      <c r="BM53" s="1" t="e">
        <f t="shared" si="25"/>
        <v>#REF!</v>
      </c>
      <c r="BN53" s="51" t="e">
        <f t="shared" si="26"/>
        <v>#REF!</v>
      </c>
      <c r="BO53" s="1" t="e">
        <f t="shared" si="27"/>
        <v>#REF!</v>
      </c>
      <c r="BP53" s="52" t="e">
        <f t="shared" si="28"/>
        <v>#REF!</v>
      </c>
      <c r="BQ53" s="52" t="e">
        <f t="shared" si="29"/>
        <v>#REF!</v>
      </c>
      <c r="BR53" t="e">
        <f t="shared" si="30"/>
        <v>#REF!</v>
      </c>
    </row>
    <row r="54" spans="1:70" x14ac:dyDescent="0.25">
      <c r="A54" t="str">
        <f t="shared" si="7"/>
        <v>High Needs topups</v>
      </c>
      <c r="B54" s="74" t="s">
        <v>3619</v>
      </c>
      <c r="C54" s="75">
        <v>44026</v>
      </c>
      <c r="D54" s="74">
        <f>Schools!A43</f>
        <v>3022023</v>
      </c>
      <c r="E54" t="str">
        <f>VLOOKUP(D54,Schools!A:B,2,0)</f>
        <v>Edgware Primary School</v>
      </c>
      <c r="F54" t="str">
        <f>VLOOKUP(D54,Schools!$A:$Z,3,0)</f>
        <v>M</v>
      </c>
      <c r="G54" s="76" t="e">
        <f>SUMIFS(#REF!,#REF!,D54,#REF!, SEN!M54)</f>
        <v>#REF!</v>
      </c>
      <c r="H54" s="74" t="s">
        <v>3620</v>
      </c>
      <c r="I54" s="74" t="s">
        <v>4030</v>
      </c>
      <c r="J54" t="str">
        <f t="shared" si="8"/>
        <v>various/543965</v>
      </c>
      <c r="K54">
        <f>VLOOKUP(D54,Schools!$A:$Z,9,0)</f>
        <v>400159</v>
      </c>
      <c r="L54" s="74" t="s">
        <v>400</v>
      </c>
      <c r="M54" s="74" t="s">
        <v>399</v>
      </c>
      <c r="N54" s="74" t="s">
        <v>3814</v>
      </c>
      <c r="O54" s="77" t="str">
        <f>VLOOKUP(D54,Schools!A:D,4,0)</f>
        <v>Primary</v>
      </c>
      <c r="P54" s="74" t="s">
        <v>4031</v>
      </c>
      <c r="Q54" s="77">
        <f t="shared" si="9"/>
        <v>543965</v>
      </c>
      <c r="R54" s="78" t="e">
        <f>SUMIFS(#REF!,#REF!,$D54,#REF!,$M54)</f>
        <v>#REF!</v>
      </c>
      <c r="S54" s="78" t="e">
        <f>SUMIFS(#REF!,#REF!,$D54,#REF!,$M54)</f>
        <v>#REF!</v>
      </c>
      <c r="T54" s="78" t="e">
        <f>SUMIFS(#REF!,#REF!,$D54,#REF!,$M54)</f>
        <v>#REF!</v>
      </c>
      <c r="U54" s="78" t="e">
        <f>SUMIFS(#REF!,#REF!,$D54,#REF!,$M54)</f>
        <v>#REF!</v>
      </c>
      <c r="V54" s="78" t="e">
        <f>SUMIFS(#REF!,#REF!,$D54,#REF!,$M54)</f>
        <v>#REF!</v>
      </c>
      <c r="W54" s="78" t="e">
        <f>SUMIFS(#REF!,#REF!,$D54,#REF!,$M54)</f>
        <v>#REF!</v>
      </c>
      <c r="X54" s="78" t="e">
        <f>SUMIFS(#REF!,#REF!,$D54,#REF!,$M54)</f>
        <v>#REF!</v>
      </c>
      <c r="Y54" s="78" t="e">
        <f>SUMIFS(#REF!,#REF!,$D54,#REF!,$M54)</f>
        <v>#REF!</v>
      </c>
      <c r="Z54" s="78" t="e">
        <f>SUMIFS(#REF!,#REF!,$D54,#REF!,$M54)</f>
        <v>#REF!</v>
      </c>
      <c r="AA54" s="78" t="e">
        <f>SUMIFS(#REF!,#REF!,$D54,#REF!,$M54)</f>
        <v>#REF!</v>
      </c>
      <c r="AB54" s="78" t="e">
        <f>SUMIFS(#REF!,#REF!,$D54,#REF!,$M54)</f>
        <v>#REF!</v>
      </c>
      <c r="AC54" s="78" t="e">
        <f>SUMIFS(#REF!,#REF!,$D54,#REF!,$M54)</f>
        <v>#REF!</v>
      </c>
      <c r="AD54" s="78" t="e">
        <f>SUMIFS(#REF!,#REF!,$D54,#REF!,$M54)</f>
        <v>#REF!</v>
      </c>
      <c r="AE54" s="78" t="e">
        <f>SUMIFS(#REF!,#REF!,$D54,#REF!,$M54)</f>
        <v>#REF!</v>
      </c>
      <c r="AF54" s="51" t="e">
        <f t="shared" si="10"/>
        <v>#REF!</v>
      </c>
      <c r="AG54" s="51" t="e">
        <f t="shared" si="11"/>
        <v>#REF!</v>
      </c>
      <c r="AH54" s="78" t="e">
        <f>SUMIFS(#REF!,#REF!,$D54,#REF!,$M54)</f>
        <v>#REF!</v>
      </c>
      <c r="AK54" t="e">
        <f t="shared" si="12"/>
        <v>#REF!</v>
      </c>
      <c r="AL54" s="7" t="e">
        <f t="shared" si="31"/>
        <v>#REF!</v>
      </c>
      <c r="AM54" s="7" t="e">
        <f t="shared" si="31"/>
        <v>#REF!</v>
      </c>
      <c r="AN54" s="7" t="e">
        <f t="shared" si="31"/>
        <v>#REF!</v>
      </c>
      <c r="AO54" s="7" t="e">
        <f t="shared" si="31"/>
        <v>#REF!</v>
      </c>
      <c r="AP54" s="7" t="e">
        <f t="shared" si="31"/>
        <v>#REF!</v>
      </c>
      <c r="AQ54" s="7" t="e">
        <f t="shared" si="31"/>
        <v>#REF!</v>
      </c>
      <c r="AR54" s="7" t="e">
        <f t="shared" si="31"/>
        <v>#REF!</v>
      </c>
      <c r="AS54" s="7" t="e">
        <f t="shared" si="31"/>
        <v>#REF!</v>
      </c>
      <c r="AT54" s="7" t="e">
        <f t="shared" si="31"/>
        <v>#REF!</v>
      </c>
      <c r="AU54" s="7" t="e">
        <f t="shared" si="31"/>
        <v>#REF!</v>
      </c>
      <c r="AV54" s="7" t="e">
        <f t="shared" si="31"/>
        <v>#REF!</v>
      </c>
      <c r="AW54" s="7" t="e">
        <f t="shared" si="31"/>
        <v>#REF!</v>
      </c>
      <c r="AX54" t="e">
        <f t="shared" si="6"/>
        <v>#REF!</v>
      </c>
      <c r="AY54" s="7" t="e">
        <f t="shared" si="14"/>
        <v>#REF!</v>
      </c>
      <c r="AZ54" s="52" t="e">
        <f t="shared" si="15"/>
        <v>#REF!</v>
      </c>
      <c r="BA54" s="79" t="e">
        <f t="shared" si="16"/>
        <v>#REF!</v>
      </c>
      <c r="BD54" s="182" t="str">
        <f>VLOOKUP(D54,Schools!A:Q,17,0)</f>
        <v>B</v>
      </c>
      <c r="BE54" s="51" t="e">
        <f t="shared" si="17"/>
        <v>#REF!</v>
      </c>
      <c r="BF54" s="51" t="e">
        <f t="shared" si="18"/>
        <v>#REF!</v>
      </c>
      <c r="BG54" s="51" t="e">
        <f t="shared" si="19"/>
        <v>#REF!</v>
      </c>
      <c r="BH54" s="51" t="e">
        <f t="shared" si="20"/>
        <v>#REF!</v>
      </c>
      <c r="BI54" s="52" t="e">
        <f t="shared" si="21"/>
        <v>#REF!</v>
      </c>
      <c r="BJ54" s="51" t="e">
        <f t="shared" si="22"/>
        <v>#REF!</v>
      </c>
      <c r="BK54" s="7" t="e">
        <f t="shared" si="23"/>
        <v>#REF!</v>
      </c>
      <c r="BL54" s="51" t="e">
        <f t="shared" si="24"/>
        <v>#REF!</v>
      </c>
      <c r="BM54" s="1" t="e">
        <f t="shared" si="25"/>
        <v>#REF!</v>
      </c>
      <c r="BN54" s="51" t="e">
        <f t="shared" si="26"/>
        <v>#REF!</v>
      </c>
      <c r="BO54" s="1" t="e">
        <f t="shared" si="27"/>
        <v>#REF!</v>
      </c>
      <c r="BP54" s="52" t="e">
        <f t="shared" si="28"/>
        <v>#REF!</v>
      </c>
      <c r="BQ54" s="52" t="e">
        <f t="shared" si="29"/>
        <v>#REF!</v>
      </c>
      <c r="BR54" t="e">
        <f t="shared" si="30"/>
        <v>#REF!</v>
      </c>
    </row>
    <row r="55" spans="1:70" x14ac:dyDescent="0.25">
      <c r="A55" t="str">
        <f t="shared" si="7"/>
        <v>High Needs topups</v>
      </c>
      <c r="B55" s="74" t="s">
        <v>3619</v>
      </c>
      <c r="C55" s="75">
        <v>44026</v>
      </c>
      <c r="D55" s="74">
        <f>Schools!A44</f>
        <v>3022001</v>
      </c>
      <c r="E55" t="str">
        <f>VLOOKUP(D55,Schools!A:B,2,0)</f>
        <v>Etz Chaim Jewish Primary School</v>
      </c>
      <c r="F55" t="str">
        <f>VLOOKUP(D55,Schools!$A:$Z,3,0)</f>
        <v>A</v>
      </c>
      <c r="G55" s="76" t="e">
        <f>SUMIFS(#REF!,#REF!,D55,#REF!, SEN!M55)</f>
        <v>#REF!</v>
      </c>
      <c r="H55" s="74" t="s">
        <v>3620</v>
      </c>
      <c r="I55" s="74" t="s">
        <v>4030</v>
      </c>
      <c r="J55" t="str">
        <f t="shared" si="8"/>
        <v>various/516500</v>
      </c>
      <c r="K55">
        <f>VLOOKUP(D55,Schools!$A:$Z,9,0)</f>
        <v>143691</v>
      </c>
      <c r="L55" s="74" t="s">
        <v>400</v>
      </c>
      <c r="M55" s="74" t="s">
        <v>399</v>
      </c>
      <c r="N55" s="74" t="s">
        <v>3814</v>
      </c>
      <c r="O55" s="77" t="str">
        <f>VLOOKUP(D55,Schools!A:D,4,0)</f>
        <v>Primary</v>
      </c>
      <c r="P55" s="74" t="s">
        <v>4031</v>
      </c>
      <c r="Q55" s="77">
        <f t="shared" si="9"/>
        <v>516500</v>
      </c>
      <c r="R55" s="78" t="e">
        <f>SUMIFS(#REF!,#REF!,$D55,#REF!,$M55)</f>
        <v>#REF!</v>
      </c>
      <c r="S55" s="78" t="e">
        <f>SUMIFS(#REF!,#REF!,$D55,#REF!,$M55)</f>
        <v>#REF!</v>
      </c>
      <c r="T55" s="78" t="e">
        <f>SUMIFS(#REF!,#REF!,$D55,#REF!,$M55)</f>
        <v>#REF!</v>
      </c>
      <c r="U55" s="78" t="e">
        <f>SUMIFS(#REF!,#REF!,$D55,#REF!,$M55)</f>
        <v>#REF!</v>
      </c>
      <c r="V55" s="78" t="e">
        <f>SUMIFS(#REF!,#REF!,$D55,#REF!,$M55)</f>
        <v>#REF!</v>
      </c>
      <c r="W55" s="78" t="e">
        <f>SUMIFS(#REF!,#REF!,$D55,#REF!,$M55)</f>
        <v>#REF!</v>
      </c>
      <c r="X55" s="78" t="e">
        <f>SUMIFS(#REF!,#REF!,$D55,#REF!,$M55)</f>
        <v>#REF!</v>
      </c>
      <c r="Y55" s="78" t="e">
        <f>SUMIFS(#REF!,#REF!,$D55,#REF!,$M55)</f>
        <v>#REF!</v>
      </c>
      <c r="Z55" s="78" t="e">
        <f>SUMIFS(#REF!,#REF!,$D55,#REF!,$M55)</f>
        <v>#REF!</v>
      </c>
      <c r="AA55" s="78" t="e">
        <f>SUMIFS(#REF!,#REF!,$D55,#REF!,$M55)</f>
        <v>#REF!</v>
      </c>
      <c r="AB55" s="78" t="e">
        <f>SUMIFS(#REF!,#REF!,$D55,#REF!,$M55)</f>
        <v>#REF!</v>
      </c>
      <c r="AC55" s="78" t="e">
        <f>SUMIFS(#REF!,#REF!,$D55,#REF!,$M55)</f>
        <v>#REF!</v>
      </c>
      <c r="AD55" s="78" t="e">
        <f>SUMIFS(#REF!,#REF!,$D55,#REF!,$M55)</f>
        <v>#REF!</v>
      </c>
      <c r="AE55" s="78" t="e">
        <f>SUMIFS(#REF!,#REF!,$D55,#REF!,$M55)</f>
        <v>#REF!</v>
      </c>
      <c r="AF55" s="51" t="e">
        <f t="shared" si="10"/>
        <v>#REF!</v>
      </c>
      <c r="AG55" s="51" t="e">
        <f t="shared" si="11"/>
        <v>#REF!</v>
      </c>
      <c r="AH55" s="78" t="e">
        <f>SUMIFS(#REF!,#REF!,$D55,#REF!,$M55)</f>
        <v>#REF!</v>
      </c>
      <c r="AK55" t="e">
        <f t="shared" si="12"/>
        <v>#REF!</v>
      </c>
      <c r="AL55" s="7" t="e">
        <f t="shared" si="31"/>
        <v>#REF!</v>
      </c>
      <c r="AM55" s="7" t="e">
        <f t="shared" si="31"/>
        <v>#REF!</v>
      </c>
      <c r="AN55" s="7" t="e">
        <f t="shared" si="31"/>
        <v>#REF!</v>
      </c>
      <c r="AO55" s="7" t="e">
        <f t="shared" si="31"/>
        <v>#REF!</v>
      </c>
      <c r="AP55" s="7" t="e">
        <f t="shared" si="31"/>
        <v>#REF!</v>
      </c>
      <c r="AQ55" s="7" t="e">
        <f t="shared" si="31"/>
        <v>#REF!</v>
      </c>
      <c r="AR55" s="7" t="e">
        <f t="shared" si="31"/>
        <v>#REF!</v>
      </c>
      <c r="AS55" s="7" t="e">
        <f t="shared" si="31"/>
        <v>#REF!</v>
      </c>
      <c r="AT55" s="7" t="e">
        <f t="shared" si="31"/>
        <v>#REF!</v>
      </c>
      <c r="AU55" s="7" t="e">
        <f t="shared" si="31"/>
        <v>#REF!</v>
      </c>
      <c r="AV55" s="7" t="e">
        <f t="shared" si="31"/>
        <v>#REF!</v>
      </c>
      <c r="AW55" s="7" t="e">
        <f t="shared" si="31"/>
        <v>#REF!</v>
      </c>
      <c r="AX55" t="e">
        <f t="shared" si="6"/>
        <v>#REF!</v>
      </c>
      <c r="AY55" s="7" t="e">
        <f t="shared" si="14"/>
        <v>#REF!</v>
      </c>
      <c r="AZ55" s="52" t="e">
        <f t="shared" si="15"/>
        <v>#REF!</v>
      </c>
      <c r="BA55" s="79" t="e">
        <f t="shared" si="16"/>
        <v>#REF!</v>
      </c>
      <c r="BD55" s="182" t="str">
        <f>VLOOKUP(D55,Schools!A:Q,17,0)</f>
        <v>Academy</v>
      </c>
      <c r="BE55" s="51" t="e">
        <f t="shared" si="17"/>
        <v>#REF!</v>
      </c>
      <c r="BF55" s="51" t="e">
        <f t="shared" si="18"/>
        <v>#REF!</v>
      </c>
      <c r="BG55" s="51" t="e">
        <f t="shared" si="19"/>
        <v>#REF!</v>
      </c>
      <c r="BH55" s="51" t="e">
        <f t="shared" si="20"/>
        <v>#REF!</v>
      </c>
      <c r="BI55" s="52" t="e">
        <f t="shared" si="21"/>
        <v>#REF!</v>
      </c>
      <c r="BJ55" s="51" t="e">
        <f t="shared" si="22"/>
        <v>#REF!</v>
      </c>
      <c r="BK55" s="7" t="e">
        <f t="shared" si="23"/>
        <v>#REF!</v>
      </c>
      <c r="BL55" s="51" t="e">
        <f t="shared" si="24"/>
        <v>#REF!</v>
      </c>
      <c r="BM55" s="1" t="e">
        <f t="shared" si="25"/>
        <v>#REF!</v>
      </c>
      <c r="BN55" s="51" t="e">
        <f t="shared" si="26"/>
        <v>#REF!</v>
      </c>
      <c r="BO55" s="1" t="e">
        <f t="shared" si="27"/>
        <v>#REF!</v>
      </c>
      <c r="BP55" s="52" t="e">
        <f t="shared" si="28"/>
        <v>#REF!</v>
      </c>
      <c r="BQ55" s="52" t="e">
        <f t="shared" si="29"/>
        <v>#REF!</v>
      </c>
      <c r="BR55" t="e">
        <f t="shared" si="30"/>
        <v>#REF!</v>
      </c>
    </row>
    <row r="56" spans="1:70" x14ac:dyDescent="0.25">
      <c r="A56" t="str">
        <f t="shared" si="7"/>
        <v>High Needs topups</v>
      </c>
      <c r="B56" s="74" t="s">
        <v>3619</v>
      </c>
      <c r="C56" s="75">
        <v>44026</v>
      </c>
      <c r="D56" s="74">
        <f>Schools!A45</f>
        <v>3022024</v>
      </c>
      <c r="E56" t="str">
        <f>VLOOKUP(D56,Schools!A:B,2,0)</f>
        <v>Fairway Primary School</v>
      </c>
      <c r="F56" t="str">
        <f>VLOOKUP(D56,Schools!$A:$Z,3,0)</f>
        <v>M</v>
      </c>
      <c r="G56" s="76" t="e">
        <f>SUMIFS(#REF!,#REF!,D56,#REF!, SEN!M56)</f>
        <v>#REF!</v>
      </c>
      <c r="H56" s="74" t="s">
        <v>3620</v>
      </c>
      <c r="I56" s="74" t="s">
        <v>4030</v>
      </c>
      <c r="J56" t="str">
        <f t="shared" si="8"/>
        <v>various/543965</v>
      </c>
      <c r="K56">
        <f>VLOOKUP(D56,Schools!$A:$Z,9,0)</f>
        <v>400047</v>
      </c>
      <c r="L56" s="74" t="s">
        <v>400</v>
      </c>
      <c r="M56" s="74" t="s">
        <v>399</v>
      </c>
      <c r="N56" s="74" t="s">
        <v>3814</v>
      </c>
      <c r="O56" s="77" t="str">
        <f>VLOOKUP(D56,Schools!A:D,4,0)</f>
        <v>Primary</v>
      </c>
      <c r="P56" s="74" t="s">
        <v>4031</v>
      </c>
      <c r="Q56" s="77">
        <f t="shared" si="9"/>
        <v>543965</v>
      </c>
      <c r="R56" s="78" t="e">
        <f>SUMIFS(#REF!,#REF!,$D56,#REF!,$M56)</f>
        <v>#REF!</v>
      </c>
      <c r="S56" s="78" t="e">
        <f>SUMIFS(#REF!,#REF!,$D56,#REF!,$M56)</f>
        <v>#REF!</v>
      </c>
      <c r="T56" s="78" t="e">
        <f>SUMIFS(#REF!,#REF!,$D56,#REF!,$M56)</f>
        <v>#REF!</v>
      </c>
      <c r="U56" s="78" t="e">
        <f>SUMIFS(#REF!,#REF!,$D56,#REF!,$M56)</f>
        <v>#REF!</v>
      </c>
      <c r="V56" s="78" t="e">
        <f>SUMIFS(#REF!,#REF!,$D56,#REF!,$M56)</f>
        <v>#REF!</v>
      </c>
      <c r="W56" s="78" t="e">
        <f>SUMIFS(#REF!,#REF!,$D56,#REF!,$M56)</f>
        <v>#REF!</v>
      </c>
      <c r="X56" s="78" t="e">
        <f>SUMIFS(#REF!,#REF!,$D56,#REF!,$M56)</f>
        <v>#REF!</v>
      </c>
      <c r="Y56" s="78" t="e">
        <f>SUMIFS(#REF!,#REF!,$D56,#REF!,$M56)</f>
        <v>#REF!</v>
      </c>
      <c r="Z56" s="78" t="e">
        <f>SUMIFS(#REF!,#REF!,$D56,#REF!,$M56)</f>
        <v>#REF!</v>
      </c>
      <c r="AA56" s="78" t="e">
        <f>SUMIFS(#REF!,#REF!,$D56,#REF!,$M56)</f>
        <v>#REF!</v>
      </c>
      <c r="AB56" s="78" t="e">
        <f>SUMIFS(#REF!,#REF!,$D56,#REF!,$M56)</f>
        <v>#REF!</v>
      </c>
      <c r="AC56" s="78" t="e">
        <f>SUMIFS(#REF!,#REF!,$D56,#REF!,$M56)</f>
        <v>#REF!</v>
      </c>
      <c r="AD56" s="78" t="e">
        <f>SUMIFS(#REF!,#REF!,$D56,#REF!,$M56)</f>
        <v>#REF!</v>
      </c>
      <c r="AE56" s="78" t="e">
        <f>SUMIFS(#REF!,#REF!,$D56,#REF!,$M56)</f>
        <v>#REF!</v>
      </c>
      <c r="AF56" s="51" t="e">
        <f t="shared" si="10"/>
        <v>#REF!</v>
      </c>
      <c r="AG56" s="51" t="e">
        <f t="shared" si="11"/>
        <v>#REF!</v>
      </c>
      <c r="AH56" s="78" t="e">
        <f>SUMIFS(#REF!,#REF!,$D56,#REF!,$M56)</f>
        <v>#REF!</v>
      </c>
      <c r="AK56" t="e">
        <f t="shared" si="12"/>
        <v>#REF!</v>
      </c>
      <c r="AL56" s="7" t="e">
        <f t="shared" si="31"/>
        <v>#REF!</v>
      </c>
      <c r="AM56" s="7" t="e">
        <f t="shared" si="31"/>
        <v>#REF!</v>
      </c>
      <c r="AN56" s="7" t="e">
        <f t="shared" si="31"/>
        <v>#REF!</v>
      </c>
      <c r="AO56" s="7" t="e">
        <f t="shared" si="31"/>
        <v>#REF!</v>
      </c>
      <c r="AP56" s="7" t="e">
        <f t="shared" si="31"/>
        <v>#REF!</v>
      </c>
      <c r="AQ56" s="7" t="e">
        <f t="shared" si="31"/>
        <v>#REF!</v>
      </c>
      <c r="AR56" s="7" t="e">
        <f t="shared" si="31"/>
        <v>#REF!</v>
      </c>
      <c r="AS56" s="7" t="e">
        <f t="shared" si="31"/>
        <v>#REF!</v>
      </c>
      <c r="AT56" s="7" t="e">
        <f t="shared" si="31"/>
        <v>#REF!</v>
      </c>
      <c r="AU56" s="7" t="e">
        <f t="shared" si="31"/>
        <v>#REF!</v>
      </c>
      <c r="AV56" s="7" t="e">
        <f t="shared" si="31"/>
        <v>#REF!</v>
      </c>
      <c r="AW56" s="7" t="e">
        <f t="shared" si="31"/>
        <v>#REF!</v>
      </c>
      <c r="AX56" t="e">
        <f t="shared" si="6"/>
        <v>#REF!</v>
      </c>
      <c r="AY56" s="7" t="e">
        <f t="shared" si="14"/>
        <v>#REF!</v>
      </c>
      <c r="AZ56" s="52" t="e">
        <f t="shared" si="15"/>
        <v>#REF!</v>
      </c>
      <c r="BA56" s="79" t="e">
        <f t="shared" si="16"/>
        <v>#REF!</v>
      </c>
      <c r="BD56" s="182" t="str">
        <f>VLOOKUP(D56,Schools!A:Q,17,0)</f>
        <v>A</v>
      </c>
      <c r="BE56" s="51" t="e">
        <f t="shared" si="17"/>
        <v>#REF!</v>
      </c>
      <c r="BF56" s="51" t="e">
        <f t="shared" si="18"/>
        <v>#REF!</v>
      </c>
      <c r="BG56" s="51" t="e">
        <f t="shared" si="19"/>
        <v>#REF!</v>
      </c>
      <c r="BH56" s="51" t="e">
        <f t="shared" si="20"/>
        <v>#REF!</v>
      </c>
      <c r="BI56" s="52" t="e">
        <f t="shared" si="21"/>
        <v>#REF!</v>
      </c>
      <c r="BJ56" s="51" t="e">
        <f t="shared" si="22"/>
        <v>#REF!</v>
      </c>
      <c r="BK56" s="7" t="e">
        <f t="shared" si="23"/>
        <v>#REF!</v>
      </c>
      <c r="BL56" s="51" t="e">
        <f t="shared" si="24"/>
        <v>#REF!</v>
      </c>
      <c r="BM56" s="1" t="e">
        <f t="shared" si="25"/>
        <v>#REF!</v>
      </c>
      <c r="BN56" s="51" t="e">
        <f t="shared" si="26"/>
        <v>#REF!</v>
      </c>
      <c r="BO56" s="1" t="e">
        <f t="shared" si="27"/>
        <v>#REF!</v>
      </c>
      <c r="BP56" s="52" t="e">
        <f t="shared" si="28"/>
        <v>#REF!</v>
      </c>
      <c r="BQ56" s="52" t="e">
        <f t="shared" si="29"/>
        <v>#REF!</v>
      </c>
      <c r="BR56" t="e">
        <f t="shared" si="30"/>
        <v>#REF!</v>
      </c>
    </row>
    <row r="57" spans="1:70" x14ac:dyDescent="0.25">
      <c r="A57" t="str">
        <f t="shared" si="7"/>
        <v>High Needs topups</v>
      </c>
      <c r="B57" s="74" t="s">
        <v>3619</v>
      </c>
      <c r="C57" s="75">
        <v>44026</v>
      </c>
      <c r="D57" s="74">
        <f>Schools!A46</f>
        <v>3022025</v>
      </c>
      <c r="E57" t="str">
        <f>VLOOKUP(D57,Schools!A:B,2,0)</f>
        <v>Foulds</v>
      </c>
      <c r="F57" t="str">
        <f>VLOOKUP(D57,Schools!$A:$Z,3,0)</f>
        <v>M</v>
      </c>
      <c r="G57" s="76" t="e">
        <f>SUMIFS(#REF!,#REF!,D57,#REF!, SEN!M57)</f>
        <v>#REF!</v>
      </c>
      <c r="H57" s="74" t="s">
        <v>3620</v>
      </c>
      <c r="I57" s="74" t="s">
        <v>4030</v>
      </c>
      <c r="J57" t="str">
        <f t="shared" si="8"/>
        <v>various/543965</v>
      </c>
      <c r="K57">
        <f>VLOOKUP(D57,Schools!$A:$Z,9,0)</f>
        <v>400001</v>
      </c>
      <c r="L57" s="74" t="s">
        <v>400</v>
      </c>
      <c r="M57" s="74" t="s">
        <v>399</v>
      </c>
      <c r="N57" s="74" t="s">
        <v>3814</v>
      </c>
      <c r="O57" s="77" t="str">
        <f>VLOOKUP(D57,Schools!A:D,4,0)</f>
        <v>Primary</v>
      </c>
      <c r="P57" s="74" t="s">
        <v>4031</v>
      </c>
      <c r="Q57" s="77">
        <f t="shared" si="9"/>
        <v>543965</v>
      </c>
      <c r="R57" s="78" t="e">
        <f>SUMIFS(#REF!,#REF!,$D57,#REF!,$M57)</f>
        <v>#REF!</v>
      </c>
      <c r="S57" s="78" t="e">
        <f>SUMIFS(#REF!,#REF!,$D57,#REF!,$M57)</f>
        <v>#REF!</v>
      </c>
      <c r="T57" s="78" t="e">
        <f>SUMIFS(#REF!,#REF!,$D57,#REF!,$M57)</f>
        <v>#REF!</v>
      </c>
      <c r="U57" s="78" t="e">
        <f>SUMIFS(#REF!,#REF!,$D57,#REF!,$M57)</f>
        <v>#REF!</v>
      </c>
      <c r="V57" s="78" t="e">
        <f>SUMIFS(#REF!,#REF!,$D57,#REF!,$M57)</f>
        <v>#REF!</v>
      </c>
      <c r="W57" s="78" t="e">
        <f>SUMIFS(#REF!,#REF!,$D57,#REF!,$M57)</f>
        <v>#REF!</v>
      </c>
      <c r="X57" s="78" t="e">
        <f>SUMIFS(#REF!,#REF!,$D57,#REF!,$M57)</f>
        <v>#REF!</v>
      </c>
      <c r="Y57" s="78" t="e">
        <f>SUMIFS(#REF!,#REF!,$D57,#REF!,$M57)</f>
        <v>#REF!</v>
      </c>
      <c r="Z57" s="78" t="e">
        <f>SUMIFS(#REF!,#REF!,$D57,#REF!,$M57)</f>
        <v>#REF!</v>
      </c>
      <c r="AA57" s="78" t="e">
        <f>SUMIFS(#REF!,#REF!,$D57,#REF!,$M57)</f>
        <v>#REF!</v>
      </c>
      <c r="AB57" s="78" t="e">
        <f>SUMIFS(#REF!,#REF!,$D57,#REF!,$M57)</f>
        <v>#REF!</v>
      </c>
      <c r="AC57" s="78" t="e">
        <f>SUMIFS(#REF!,#REF!,$D57,#REF!,$M57)</f>
        <v>#REF!</v>
      </c>
      <c r="AD57" s="78" t="e">
        <f>SUMIFS(#REF!,#REF!,$D57,#REF!,$M57)</f>
        <v>#REF!</v>
      </c>
      <c r="AE57" s="78" t="e">
        <f>SUMIFS(#REF!,#REF!,$D57,#REF!,$M57)</f>
        <v>#REF!</v>
      </c>
      <c r="AF57" s="51" t="e">
        <f t="shared" si="10"/>
        <v>#REF!</v>
      </c>
      <c r="AG57" s="51" t="e">
        <f t="shared" si="11"/>
        <v>#REF!</v>
      </c>
      <c r="AH57" s="78" t="e">
        <f>SUMIFS(#REF!,#REF!,$D57,#REF!,$M57)</f>
        <v>#REF!</v>
      </c>
      <c r="AK57" t="e">
        <f t="shared" si="12"/>
        <v>#REF!</v>
      </c>
      <c r="AL57" s="7" t="e">
        <f t="shared" si="31"/>
        <v>#REF!</v>
      </c>
      <c r="AM57" s="7" t="e">
        <f t="shared" si="31"/>
        <v>#REF!</v>
      </c>
      <c r="AN57" s="7" t="e">
        <f t="shared" si="31"/>
        <v>#REF!</v>
      </c>
      <c r="AO57" s="7" t="e">
        <f t="shared" si="31"/>
        <v>#REF!</v>
      </c>
      <c r="AP57" s="7" t="e">
        <f t="shared" si="31"/>
        <v>#REF!</v>
      </c>
      <c r="AQ57" s="7" t="e">
        <f t="shared" si="31"/>
        <v>#REF!</v>
      </c>
      <c r="AR57" s="7" t="e">
        <f t="shared" si="31"/>
        <v>#REF!</v>
      </c>
      <c r="AS57" s="7" t="e">
        <f t="shared" si="31"/>
        <v>#REF!</v>
      </c>
      <c r="AT57" s="7" t="e">
        <f t="shared" si="31"/>
        <v>#REF!</v>
      </c>
      <c r="AU57" s="7" t="e">
        <f t="shared" si="31"/>
        <v>#REF!</v>
      </c>
      <c r="AV57" s="7" t="e">
        <f t="shared" si="31"/>
        <v>#REF!</v>
      </c>
      <c r="AW57" s="7" t="e">
        <f t="shared" si="31"/>
        <v>#REF!</v>
      </c>
      <c r="AX57" t="e">
        <f t="shared" si="6"/>
        <v>#REF!</v>
      </c>
      <c r="AY57" s="7" t="e">
        <f t="shared" si="14"/>
        <v>#REF!</v>
      </c>
      <c r="AZ57" s="52" t="e">
        <f t="shared" si="15"/>
        <v>#REF!</v>
      </c>
      <c r="BA57" s="79" t="e">
        <f t="shared" si="16"/>
        <v>#REF!</v>
      </c>
      <c r="BD57" s="182" t="str">
        <f>VLOOKUP(D57,Schools!A:Q,17,0)</f>
        <v>C</v>
      </c>
      <c r="BE57" s="51" t="e">
        <f t="shared" si="17"/>
        <v>#REF!</v>
      </c>
      <c r="BF57" s="51" t="e">
        <f t="shared" si="18"/>
        <v>#REF!</v>
      </c>
      <c r="BG57" s="51" t="e">
        <f t="shared" si="19"/>
        <v>#REF!</v>
      </c>
      <c r="BH57" s="51" t="e">
        <f t="shared" si="20"/>
        <v>#REF!</v>
      </c>
      <c r="BI57" s="52" t="e">
        <f t="shared" si="21"/>
        <v>#REF!</v>
      </c>
      <c r="BJ57" s="51" t="e">
        <f t="shared" si="22"/>
        <v>#REF!</v>
      </c>
      <c r="BK57" s="7" t="e">
        <f t="shared" si="23"/>
        <v>#REF!</v>
      </c>
      <c r="BL57" s="51" t="e">
        <f t="shared" si="24"/>
        <v>#REF!</v>
      </c>
      <c r="BM57" s="1" t="e">
        <f t="shared" si="25"/>
        <v>#REF!</v>
      </c>
      <c r="BN57" s="51" t="e">
        <f t="shared" si="26"/>
        <v>#REF!</v>
      </c>
      <c r="BO57" s="1" t="e">
        <f t="shared" si="27"/>
        <v>#REF!</v>
      </c>
      <c r="BP57" s="52" t="e">
        <f t="shared" si="28"/>
        <v>#REF!</v>
      </c>
      <c r="BQ57" s="52" t="e">
        <f t="shared" si="29"/>
        <v>#REF!</v>
      </c>
      <c r="BR57" t="e">
        <f t="shared" si="30"/>
        <v>#REF!</v>
      </c>
    </row>
    <row r="58" spans="1:70" x14ac:dyDescent="0.25">
      <c r="A58" t="str">
        <f t="shared" si="7"/>
        <v>High Needs topups</v>
      </c>
      <c r="B58" s="74" t="s">
        <v>3619</v>
      </c>
      <c r="C58" s="75">
        <v>44026</v>
      </c>
      <c r="D58" s="74">
        <f>Schools!A47</f>
        <v>3022026</v>
      </c>
      <c r="E58" t="str">
        <f>VLOOKUP(D58,Schools!A:B,2,0)</f>
        <v>Frith Manor School</v>
      </c>
      <c r="F58" t="str">
        <f>VLOOKUP(D58,Schools!$A:$Z,3,0)</f>
        <v>M</v>
      </c>
      <c r="G58" s="76" t="e">
        <f>SUMIFS(#REF!,#REF!,D58,#REF!, SEN!M58)</f>
        <v>#REF!</v>
      </c>
      <c r="H58" s="74" t="s">
        <v>3620</v>
      </c>
      <c r="I58" s="74" t="s">
        <v>4030</v>
      </c>
      <c r="J58" t="str">
        <f t="shared" si="8"/>
        <v>various/543965</v>
      </c>
      <c r="K58">
        <f>VLOOKUP(D58,Schools!$A:$Z,9,0)</f>
        <v>400082</v>
      </c>
      <c r="L58" s="74" t="s">
        <v>400</v>
      </c>
      <c r="M58" s="74" t="s">
        <v>399</v>
      </c>
      <c r="N58" s="74" t="s">
        <v>3814</v>
      </c>
      <c r="O58" s="77" t="str">
        <f>VLOOKUP(D58,Schools!A:D,4,0)</f>
        <v>Primary</v>
      </c>
      <c r="P58" s="74" t="s">
        <v>4031</v>
      </c>
      <c r="Q58" s="77">
        <f t="shared" si="9"/>
        <v>543965</v>
      </c>
      <c r="R58" s="78" t="e">
        <f>SUMIFS(#REF!,#REF!,$D58,#REF!,$M58)</f>
        <v>#REF!</v>
      </c>
      <c r="S58" s="78" t="e">
        <f>SUMIFS(#REF!,#REF!,$D58,#REF!,$M58)</f>
        <v>#REF!</v>
      </c>
      <c r="T58" s="78" t="e">
        <f>SUMIFS(#REF!,#REF!,$D58,#REF!,$M58)</f>
        <v>#REF!</v>
      </c>
      <c r="U58" s="78" t="e">
        <f>SUMIFS(#REF!,#REF!,$D58,#REF!,$M58)</f>
        <v>#REF!</v>
      </c>
      <c r="V58" s="78" t="e">
        <f>SUMIFS(#REF!,#REF!,$D58,#REF!,$M58)</f>
        <v>#REF!</v>
      </c>
      <c r="W58" s="78" t="e">
        <f>SUMIFS(#REF!,#REF!,$D58,#REF!,$M58)</f>
        <v>#REF!</v>
      </c>
      <c r="X58" s="78" t="e">
        <f>SUMIFS(#REF!,#REF!,$D58,#REF!,$M58)</f>
        <v>#REF!</v>
      </c>
      <c r="Y58" s="78" t="e">
        <f>SUMIFS(#REF!,#REF!,$D58,#REF!,$M58)</f>
        <v>#REF!</v>
      </c>
      <c r="Z58" s="78" t="e">
        <f>SUMIFS(#REF!,#REF!,$D58,#REF!,$M58)</f>
        <v>#REF!</v>
      </c>
      <c r="AA58" s="78" t="e">
        <f>SUMIFS(#REF!,#REF!,$D58,#REF!,$M58)</f>
        <v>#REF!</v>
      </c>
      <c r="AB58" s="78" t="e">
        <f>SUMIFS(#REF!,#REF!,$D58,#REF!,$M58)</f>
        <v>#REF!</v>
      </c>
      <c r="AC58" s="78" t="e">
        <f>SUMIFS(#REF!,#REF!,$D58,#REF!,$M58)</f>
        <v>#REF!</v>
      </c>
      <c r="AD58" s="78" t="e">
        <f>SUMIFS(#REF!,#REF!,$D58,#REF!,$M58)</f>
        <v>#REF!</v>
      </c>
      <c r="AE58" s="78" t="e">
        <f>SUMIFS(#REF!,#REF!,$D58,#REF!,$M58)</f>
        <v>#REF!</v>
      </c>
      <c r="AF58" s="51" t="e">
        <f t="shared" si="10"/>
        <v>#REF!</v>
      </c>
      <c r="AG58" s="51" t="e">
        <f t="shared" si="11"/>
        <v>#REF!</v>
      </c>
      <c r="AH58" s="78" t="e">
        <f>SUMIFS(#REF!,#REF!,$D58,#REF!,$M58)</f>
        <v>#REF!</v>
      </c>
      <c r="AK58" t="e">
        <f t="shared" si="12"/>
        <v>#REF!</v>
      </c>
      <c r="AL58" s="7" t="e">
        <f t="shared" si="31"/>
        <v>#REF!</v>
      </c>
      <c r="AM58" s="7" t="e">
        <f t="shared" si="31"/>
        <v>#REF!</v>
      </c>
      <c r="AN58" s="7" t="e">
        <f t="shared" si="31"/>
        <v>#REF!</v>
      </c>
      <c r="AO58" s="7" t="e">
        <f t="shared" si="31"/>
        <v>#REF!</v>
      </c>
      <c r="AP58" s="7" t="e">
        <f t="shared" si="31"/>
        <v>#REF!</v>
      </c>
      <c r="AQ58" s="7" t="e">
        <f t="shared" si="31"/>
        <v>#REF!</v>
      </c>
      <c r="AR58" s="7" t="e">
        <f t="shared" si="31"/>
        <v>#REF!</v>
      </c>
      <c r="AS58" s="7" t="e">
        <f t="shared" si="31"/>
        <v>#REF!</v>
      </c>
      <c r="AT58" s="7" t="e">
        <f t="shared" si="31"/>
        <v>#REF!</v>
      </c>
      <c r="AU58" s="7" t="e">
        <f t="shared" si="31"/>
        <v>#REF!</v>
      </c>
      <c r="AV58" s="7" t="e">
        <f t="shared" si="31"/>
        <v>#REF!</v>
      </c>
      <c r="AW58" s="7" t="e">
        <f t="shared" si="31"/>
        <v>#REF!</v>
      </c>
      <c r="AX58" t="e">
        <f t="shared" si="6"/>
        <v>#REF!</v>
      </c>
      <c r="AY58" s="7" t="e">
        <f t="shared" si="14"/>
        <v>#REF!</v>
      </c>
      <c r="AZ58" s="52" t="e">
        <f t="shared" si="15"/>
        <v>#REF!</v>
      </c>
      <c r="BA58" s="79" t="e">
        <f t="shared" si="16"/>
        <v>#REF!</v>
      </c>
      <c r="BD58" s="182" t="str">
        <f>VLOOKUP(D58,Schools!A:Q,17,0)</f>
        <v>A</v>
      </c>
      <c r="BE58" s="51" t="e">
        <f t="shared" si="17"/>
        <v>#REF!</v>
      </c>
      <c r="BF58" s="51" t="e">
        <f t="shared" si="18"/>
        <v>#REF!</v>
      </c>
      <c r="BG58" s="51" t="e">
        <f t="shared" si="19"/>
        <v>#REF!</v>
      </c>
      <c r="BH58" s="51" t="e">
        <f t="shared" si="20"/>
        <v>#REF!</v>
      </c>
      <c r="BI58" s="52" t="e">
        <f t="shared" si="21"/>
        <v>#REF!</v>
      </c>
      <c r="BJ58" s="51" t="e">
        <f t="shared" si="22"/>
        <v>#REF!</v>
      </c>
      <c r="BK58" s="7" t="e">
        <f t="shared" si="23"/>
        <v>#REF!</v>
      </c>
      <c r="BL58" s="51" t="e">
        <f t="shared" si="24"/>
        <v>#REF!</v>
      </c>
      <c r="BM58" s="1" t="e">
        <f t="shared" si="25"/>
        <v>#REF!</v>
      </c>
      <c r="BN58" s="51" t="e">
        <f t="shared" si="26"/>
        <v>#REF!</v>
      </c>
      <c r="BO58" s="1" t="e">
        <f t="shared" si="27"/>
        <v>#REF!</v>
      </c>
      <c r="BP58" s="52" t="e">
        <f t="shared" si="28"/>
        <v>#REF!</v>
      </c>
      <c r="BQ58" s="52" t="e">
        <f t="shared" si="29"/>
        <v>#REF!</v>
      </c>
      <c r="BR58" t="e">
        <f t="shared" si="30"/>
        <v>#REF!</v>
      </c>
    </row>
    <row r="59" spans="1:70" x14ac:dyDescent="0.25">
      <c r="A59" t="str">
        <f t="shared" si="7"/>
        <v>High Needs topups</v>
      </c>
      <c r="B59" s="74" t="s">
        <v>3619</v>
      </c>
      <c r="C59" s="75">
        <v>44026</v>
      </c>
      <c r="D59" s="74">
        <f>Schools!A48</f>
        <v>3022028</v>
      </c>
      <c r="E59" t="str">
        <f>VLOOKUP(D59,Schools!A:B,2,0)</f>
        <v>Garden Suburb Infant School</v>
      </c>
      <c r="F59" t="str">
        <f>VLOOKUP(D59,Schools!$A:$Z,3,0)</f>
        <v>M</v>
      </c>
      <c r="G59" s="76" t="e">
        <f>SUMIFS(#REF!,#REF!,D59,#REF!, SEN!M59)</f>
        <v>#REF!</v>
      </c>
      <c r="H59" s="74" t="s">
        <v>3620</v>
      </c>
      <c r="I59" s="74" t="s">
        <v>4030</v>
      </c>
      <c r="J59" t="str">
        <f t="shared" si="8"/>
        <v>various/543965</v>
      </c>
      <c r="K59">
        <f>VLOOKUP(D59,Schools!$A:$Z,9,0)</f>
        <v>400067</v>
      </c>
      <c r="L59" s="74" t="s">
        <v>400</v>
      </c>
      <c r="M59" s="74" t="s">
        <v>399</v>
      </c>
      <c r="N59" s="74" t="s">
        <v>3814</v>
      </c>
      <c r="O59" s="77" t="str">
        <f>VLOOKUP(D59,Schools!A:D,4,0)</f>
        <v>Primary</v>
      </c>
      <c r="P59" s="74" t="s">
        <v>4031</v>
      </c>
      <c r="Q59" s="77">
        <f t="shared" si="9"/>
        <v>543965</v>
      </c>
      <c r="R59" s="78" t="e">
        <f>SUMIFS(#REF!,#REF!,$D59,#REF!,$M59)</f>
        <v>#REF!</v>
      </c>
      <c r="S59" s="78" t="e">
        <f>SUMIFS(#REF!,#REF!,$D59,#REF!,$M59)</f>
        <v>#REF!</v>
      </c>
      <c r="T59" s="78" t="e">
        <f>SUMIFS(#REF!,#REF!,$D59,#REF!,$M59)</f>
        <v>#REF!</v>
      </c>
      <c r="U59" s="78" t="e">
        <f>SUMIFS(#REF!,#REF!,$D59,#REF!,$M59)</f>
        <v>#REF!</v>
      </c>
      <c r="V59" s="78" t="e">
        <f>SUMIFS(#REF!,#REF!,$D59,#REF!,$M59)</f>
        <v>#REF!</v>
      </c>
      <c r="W59" s="78" t="e">
        <f>SUMIFS(#REF!,#REF!,$D59,#REF!,$M59)</f>
        <v>#REF!</v>
      </c>
      <c r="X59" s="78" t="e">
        <f>SUMIFS(#REF!,#REF!,$D59,#REF!,$M59)</f>
        <v>#REF!</v>
      </c>
      <c r="Y59" s="78" t="e">
        <f>SUMIFS(#REF!,#REF!,$D59,#REF!,$M59)</f>
        <v>#REF!</v>
      </c>
      <c r="Z59" s="78" t="e">
        <f>SUMIFS(#REF!,#REF!,$D59,#REF!,$M59)</f>
        <v>#REF!</v>
      </c>
      <c r="AA59" s="78" t="e">
        <f>SUMIFS(#REF!,#REF!,$D59,#REF!,$M59)</f>
        <v>#REF!</v>
      </c>
      <c r="AB59" s="78" t="e">
        <f>SUMIFS(#REF!,#REF!,$D59,#REF!,$M59)</f>
        <v>#REF!</v>
      </c>
      <c r="AC59" s="78" t="e">
        <f>SUMIFS(#REF!,#REF!,$D59,#REF!,$M59)</f>
        <v>#REF!</v>
      </c>
      <c r="AD59" s="78" t="e">
        <f>SUMIFS(#REF!,#REF!,$D59,#REF!,$M59)</f>
        <v>#REF!</v>
      </c>
      <c r="AE59" s="78" t="e">
        <f>SUMIFS(#REF!,#REF!,$D59,#REF!,$M59)</f>
        <v>#REF!</v>
      </c>
      <c r="AF59" s="51" t="e">
        <f t="shared" si="10"/>
        <v>#REF!</v>
      </c>
      <c r="AG59" s="51" t="e">
        <f t="shared" si="11"/>
        <v>#REF!</v>
      </c>
      <c r="AH59" s="78" t="e">
        <f>SUMIFS(#REF!,#REF!,$D59,#REF!,$M59)</f>
        <v>#REF!</v>
      </c>
      <c r="AK59" t="e">
        <f t="shared" si="12"/>
        <v>#REF!</v>
      </c>
      <c r="AL59" s="7" t="e">
        <f t="shared" si="31"/>
        <v>#REF!</v>
      </c>
      <c r="AM59" s="7" t="e">
        <f t="shared" si="31"/>
        <v>#REF!</v>
      </c>
      <c r="AN59" s="7" t="e">
        <f t="shared" si="31"/>
        <v>#REF!</v>
      </c>
      <c r="AO59" s="7" t="e">
        <f t="shared" si="31"/>
        <v>#REF!</v>
      </c>
      <c r="AP59" s="7" t="e">
        <f t="shared" si="31"/>
        <v>#REF!</v>
      </c>
      <c r="AQ59" s="7" t="e">
        <f t="shared" si="31"/>
        <v>#REF!</v>
      </c>
      <c r="AR59" s="7" t="e">
        <f t="shared" si="31"/>
        <v>#REF!</v>
      </c>
      <c r="AS59" s="7" t="e">
        <f t="shared" si="31"/>
        <v>#REF!</v>
      </c>
      <c r="AT59" s="7" t="e">
        <f t="shared" si="31"/>
        <v>#REF!</v>
      </c>
      <c r="AU59" s="7" t="e">
        <f t="shared" si="31"/>
        <v>#REF!</v>
      </c>
      <c r="AV59" s="7" t="e">
        <f t="shared" si="31"/>
        <v>#REF!</v>
      </c>
      <c r="AW59" s="7" t="e">
        <f t="shared" si="31"/>
        <v>#REF!</v>
      </c>
      <c r="AX59" t="e">
        <f t="shared" si="6"/>
        <v>#REF!</v>
      </c>
      <c r="AY59" s="7" t="e">
        <f t="shared" si="14"/>
        <v>#REF!</v>
      </c>
      <c r="AZ59" s="52" t="e">
        <f t="shared" si="15"/>
        <v>#REF!</v>
      </c>
      <c r="BA59" s="79" t="e">
        <f t="shared" si="16"/>
        <v>#REF!</v>
      </c>
      <c r="BD59" s="182" t="str">
        <f>VLOOKUP(D59,Schools!A:Q,17,0)</f>
        <v>A</v>
      </c>
      <c r="BE59" s="51" t="e">
        <f t="shared" si="17"/>
        <v>#REF!</v>
      </c>
      <c r="BF59" s="51" t="e">
        <f t="shared" si="18"/>
        <v>#REF!</v>
      </c>
      <c r="BG59" s="51" t="e">
        <f t="shared" si="19"/>
        <v>#REF!</v>
      </c>
      <c r="BH59" s="51" t="e">
        <f t="shared" si="20"/>
        <v>#REF!</v>
      </c>
      <c r="BI59" s="52" t="e">
        <f t="shared" si="21"/>
        <v>#REF!</v>
      </c>
      <c r="BJ59" s="51" t="e">
        <f t="shared" si="22"/>
        <v>#REF!</v>
      </c>
      <c r="BK59" s="7" t="e">
        <f t="shared" si="23"/>
        <v>#REF!</v>
      </c>
      <c r="BL59" s="51" t="e">
        <f t="shared" si="24"/>
        <v>#REF!</v>
      </c>
      <c r="BM59" s="1" t="e">
        <f t="shared" si="25"/>
        <v>#REF!</v>
      </c>
      <c r="BN59" s="51" t="e">
        <f t="shared" si="26"/>
        <v>#REF!</v>
      </c>
      <c r="BO59" s="1" t="e">
        <f t="shared" si="27"/>
        <v>#REF!</v>
      </c>
      <c r="BP59" s="52" t="e">
        <f t="shared" si="28"/>
        <v>#REF!</v>
      </c>
      <c r="BQ59" s="52" t="e">
        <f t="shared" si="29"/>
        <v>#REF!</v>
      </c>
      <c r="BR59" t="e">
        <f t="shared" si="30"/>
        <v>#REF!</v>
      </c>
    </row>
    <row r="60" spans="1:70" x14ac:dyDescent="0.25">
      <c r="A60" t="str">
        <f t="shared" si="7"/>
        <v>High Needs topups</v>
      </c>
      <c r="B60" s="74" t="s">
        <v>3619</v>
      </c>
      <c r="C60" s="75">
        <v>44026</v>
      </c>
      <c r="D60" s="74">
        <f>Schools!A49</f>
        <v>3022027</v>
      </c>
      <c r="E60" t="str">
        <f>VLOOKUP(D60,Schools!A:B,2,0)</f>
        <v>Garden Suburb Junior</v>
      </c>
      <c r="F60" t="str">
        <f>VLOOKUP(D60,Schools!$A:$Z,3,0)</f>
        <v>M</v>
      </c>
      <c r="G60" s="76" t="e">
        <f>SUMIFS(#REF!,#REF!,D60,#REF!, SEN!M60)</f>
        <v>#REF!</v>
      </c>
      <c r="H60" s="74" t="s">
        <v>3620</v>
      </c>
      <c r="I60" s="74" t="s">
        <v>4030</v>
      </c>
      <c r="J60" t="str">
        <f t="shared" si="8"/>
        <v>various/543965</v>
      </c>
      <c r="K60">
        <f>VLOOKUP(D60,Schools!$A:$Z,9,0)</f>
        <v>400002</v>
      </c>
      <c r="L60" s="74" t="s">
        <v>400</v>
      </c>
      <c r="M60" s="74" t="s">
        <v>399</v>
      </c>
      <c r="N60" s="74" t="s">
        <v>3814</v>
      </c>
      <c r="O60" s="77" t="str">
        <f>VLOOKUP(D60,Schools!A:D,4,0)</f>
        <v>Primary</v>
      </c>
      <c r="P60" s="74" t="s">
        <v>4031</v>
      </c>
      <c r="Q60" s="77">
        <f t="shared" si="9"/>
        <v>543965</v>
      </c>
      <c r="R60" s="78" t="e">
        <f>SUMIFS(#REF!,#REF!,$D60,#REF!,$M60)</f>
        <v>#REF!</v>
      </c>
      <c r="S60" s="78" t="e">
        <f>SUMIFS(#REF!,#REF!,$D60,#REF!,$M60)</f>
        <v>#REF!</v>
      </c>
      <c r="T60" s="78" t="e">
        <f>SUMIFS(#REF!,#REF!,$D60,#REF!,$M60)</f>
        <v>#REF!</v>
      </c>
      <c r="U60" s="78" t="e">
        <f>SUMIFS(#REF!,#REF!,$D60,#REF!,$M60)</f>
        <v>#REF!</v>
      </c>
      <c r="V60" s="78" t="e">
        <f>SUMIFS(#REF!,#REF!,$D60,#REF!,$M60)</f>
        <v>#REF!</v>
      </c>
      <c r="W60" s="78" t="e">
        <f>SUMIFS(#REF!,#REF!,$D60,#REF!,$M60)</f>
        <v>#REF!</v>
      </c>
      <c r="X60" s="78" t="e">
        <f>SUMIFS(#REF!,#REF!,$D60,#REF!,$M60)</f>
        <v>#REF!</v>
      </c>
      <c r="Y60" s="78" t="e">
        <f>SUMIFS(#REF!,#REF!,$D60,#REF!,$M60)</f>
        <v>#REF!</v>
      </c>
      <c r="Z60" s="78" t="e">
        <f>SUMIFS(#REF!,#REF!,$D60,#REF!,$M60)</f>
        <v>#REF!</v>
      </c>
      <c r="AA60" s="78" t="e">
        <f>SUMIFS(#REF!,#REF!,$D60,#REF!,$M60)</f>
        <v>#REF!</v>
      </c>
      <c r="AB60" s="78" t="e">
        <f>SUMIFS(#REF!,#REF!,$D60,#REF!,$M60)</f>
        <v>#REF!</v>
      </c>
      <c r="AC60" s="78" t="e">
        <f>SUMIFS(#REF!,#REF!,$D60,#REF!,$M60)</f>
        <v>#REF!</v>
      </c>
      <c r="AD60" s="78" t="e">
        <f>SUMIFS(#REF!,#REF!,$D60,#REF!,$M60)</f>
        <v>#REF!</v>
      </c>
      <c r="AE60" s="78" t="e">
        <f>SUMIFS(#REF!,#REF!,$D60,#REF!,$M60)</f>
        <v>#REF!</v>
      </c>
      <c r="AF60" s="51" t="e">
        <f t="shared" si="10"/>
        <v>#REF!</v>
      </c>
      <c r="AG60" s="51" t="e">
        <f t="shared" si="11"/>
        <v>#REF!</v>
      </c>
      <c r="AH60" s="78" t="e">
        <f>SUMIFS(#REF!,#REF!,$D60,#REF!,$M60)</f>
        <v>#REF!</v>
      </c>
      <c r="AK60" t="e">
        <f t="shared" si="12"/>
        <v>#REF!</v>
      </c>
      <c r="AL60" s="7" t="e">
        <f t="shared" si="31"/>
        <v>#REF!</v>
      </c>
      <c r="AM60" s="7" t="e">
        <f t="shared" si="31"/>
        <v>#REF!</v>
      </c>
      <c r="AN60" s="7" t="e">
        <f t="shared" si="31"/>
        <v>#REF!</v>
      </c>
      <c r="AO60" s="7" t="e">
        <f t="shared" si="31"/>
        <v>#REF!</v>
      </c>
      <c r="AP60" s="7" t="e">
        <f t="shared" si="31"/>
        <v>#REF!</v>
      </c>
      <c r="AQ60" s="7" t="e">
        <f t="shared" si="31"/>
        <v>#REF!</v>
      </c>
      <c r="AR60" s="7" t="e">
        <f t="shared" si="31"/>
        <v>#REF!</v>
      </c>
      <c r="AS60" s="7" t="e">
        <f t="shared" si="31"/>
        <v>#REF!</v>
      </c>
      <c r="AT60" s="7" t="e">
        <f t="shared" si="31"/>
        <v>#REF!</v>
      </c>
      <c r="AU60" s="7" t="e">
        <f t="shared" si="31"/>
        <v>#REF!</v>
      </c>
      <c r="AV60" s="7" t="e">
        <f t="shared" si="31"/>
        <v>#REF!</v>
      </c>
      <c r="AW60" s="7" t="e">
        <f t="shared" si="31"/>
        <v>#REF!</v>
      </c>
      <c r="AX60" t="e">
        <f t="shared" si="6"/>
        <v>#REF!</v>
      </c>
      <c r="AY60" s="7" t="e">
        <f t="shared" si="14"/>
        <v>#REF!</v>
      </c>
      <c r="AZ60" s="52" t="e">
        <f t="shared" si="15"/>
        <v>#REF!</v>
      </c>
      <c r="BA60" s="79" t="e">
        <f t="shared" si="16"/>
        <v>#REF!</v>
      </c>
      <c r="BD60" s="182" t="str">
        <f>VLOOKUP(D60,Schools!A:Q,17,0)</f>
        <v>A</v>
      </c>
      <c r="BE60" s="51" t="e">
        <f t="shared" si="17"/>
        <v>#REF!</v>
      </c>
      <c r="BF60" s="51" t="e">
        <f t="shared" si="18"/>
        <v>#REF!</v>
      </c>
      <c r="BG60" s="51" t="e">
        <f t="shared" si="19"/>
        <v>#REF!</v>
      </c>
      <c r="BH60" s="51" t="e">
        <f t="shared" si="20"/>
        <v>#REF!</v>
      </c>
      <c r="BI60" s="52" t="e">
        <f t="shared" si="21"/>
        <v>#REF!</v>
      </c>
      <c r="BJ60" s="51" t="e">
        <f t="shared" si="22"/>
        <v>#REF!</v>
      </c>
      <c r="BK60" s="7" t="e">
        <f t="shared" si="23"/>
        <v>#REF!</v>
      </c>
      <c r="BL60" s="51" t="e">
        <f t="shared" si="24"/>
        <v>#REF!</v>
      </c>
      <c r="BM60" s="1" t="e">
        <f t="shared" si="25"/>
        <v>#REF!</v>
      </c>
      <c r="BN60" s="51" t="e">
        <f t="shared" si="26"/>
        <v>#REF!</v>
      </c>
      <c r="BO60" s="1" t="e">
        <f t="shared" si="27"/>
        <v>#REF!</v>
      </c>
      <c r="BP60" s="52" t="e">
        <f t="shared" si="28"/>
        <v>#REF!</v>
      </c>
      <c r="BQ60" s="52" t="e">
        <f t="shared" si="29"/>
        <v>#REF!</v>
      </c>
      <c r="BR60" t="e">
        <f t="shared" si="30"/>
        <v>#REF!</v>
      </c>
    </row>
    <row r="61" spans="1:70" x14ac:dyDescent="0.25">
      <c r="A61" t="str">
        <f t="shared" si="7"/>
        <v>High Needs topups</v>
      </c>
      <c r="B61" s="74" t="s">
        <v>3619</v>
      </c>
      <c r="C61" s="75">
        <v>44026</v>
      </c>
      <c r="D61" s="74">
        <f>Schools!A50</f>
        <v>3022029</v>
      </c>
      <c r="E61" t="str">
        <f>VLOOKUP(D61,Schools!A:B,2,0)</f>
        <v>Goldbeaters Primary School</v>
      </c>
      <c r="F61" t="str">
        <f>VLOOKUP(D61,Schools!$A:$Z,3,0)</f>
        <v>M</v>
      </c>
      <c r="G61" s="76" t="e">
        <f>SUMIFS(#REF!,#REF!,D61,#REF!, SEN!M61)</f>
        <v>#REF!</v>
      </c>
      <c r="H61" s="74" t="s">
        <v>3620</v>
      </c>
      <c r="I61" s="74" t="s">
        <v>4030</v>
      </c>
      <c r="J61" t="str">
        <f t="shared" si="8"/>
        <v>various/543965</v>
      </c>
      <c r="K61">
        <f>VLOOKUP(D61,Schools!$A:$Z,9,0)</f>
        <v>400035</v>
      </c>
      <c r="L61" s="74" t="s">
        <v>400</v>
      </c>
      <c r="M61" s="74" t="s">
        <v>399</v>
      </c>
      <c r="N61" s="74" t="s">
        <v>3814</v>
      </c>
      <c r="O61" s="77" t="str">
        <f>VLOOKUP(D61,Schools!A:D,4,0)</f>
        <v>Primary</v>
      </c>
      <c r="P61" s="74" t="s">
        <v>4031</v>
      </c>
      <c r="Q61" s="77">
        <f t="shared" si="9"/>
        <v>543965</v>
      </c>
      <c r="R61" s="78" t="e">
        <f>SUMIFS(#REF!,#REF!,$D61,#REF!,$M61)</f>
        <v>#REF!</v>
      </c>
      <c r="S61" s="78" t="e">
        <f>SUMIFS(#REF!,#REF!,$D61,#REF!,$M61)</f>
        <v>#REF!</v>
      </c>
      <c r="T61" s="78" t="e">
        <f>SUMIFS(#REF!,#REF!,$D61,#REF!,$M61)</f>
        <v>#REF!</v>
      </c>
      <c r="U61" s="78" t="e">
        <f>SUMIFS(#REF!,#REF!,$D61,#REF!,$M61)</f>
        <v>#REF!</v>
      </c>
      <c r="V61" s="78" t="e">
        <f>SUMIFS(#REF!,#REF!,$D61,#REF!,$M61)</f>
        <v>#REF!</v>
      </c>
      <c r="W61" s="78" t="e">
        <f>SUMIFS(#REF!,#REF!,$D61,#REF!,$M61)</f>
        <v>#REF!</v>
      </c>
      <c r="X61" s="78" t="e">
        <f>SUMIFS(#REF!,#REF!,$D61,#REF!,$M61)</f>
        <v>#REF!</v>
      </c>
      <c r="Y61" s="78" t="e">
        <f>SUMIFS(#REF!,#REF!,$D61,#REF!,$M61)</f>
        <v>#REF!</v>
      </c>
      <c r="Z61" s="78" t="e">
        <f>SUMIFS(#REF!,#REF!,$D61,#REF!,$M61)</f>
        <v>#REF!</v>
      </c>
      <c r="AA61" s="78" t="e">
        <f>SUMIFS(#REF!,#REF!,$D61,#REF!,$M61)</f>
        <v>#REF!</v>
      </c>
      <c r="AB61" s="78" t="e">
        <f>SUMIFS(#REF!,#REF!,$D61,#REF!,$M61)</f>
        <v>#REF!</v>
      </c>
      <c r="AC61" s="78" t="e">
        <f>SUMIFS(#REF!,#REF!,$D61,#REF!,$M61)</f>
        <v>#REF!</v>
      </c>
      <c r="AD61" s="78" t="e">
        <f>SUMIFS(#REF!,#REF!,$D61,#REF!,$M61)</f>
        <v>#REF!</v>
      </c>
      <c r="AE61" s="78" t="e">
        <f>SUMIFS(#REF!,#REF!,$D61,#REF!,$M61)</f>
        <v>#REF!</v>
      </c>
      <c r="AF61" s="51" t="e">
        <f t="shared" si="10"/>
        <v>#REF!</v>
      </c>
      <c r="AG61" s="51" t="e">
        <f t="shared" si="11"/>
        <v>#REF!</v>
      </c>
      <c r="AH61" s="78" t="e">
        <f>SUMIFS(#REF!,#REF!,$D61,#REF!,$M61)</f>
        <v>#REF!</v>
      </c>
      <c r="AK61" t="e">
        <f t="shared" si="12"/>
        <v>#REF!</v>
      </c>
      <c r="AL61" s="7" t="e">
        <f t="shared" si="31"/>
        <v>#REF!</v>
      </c>
      <c r="AM61" s="7" t="e">
        <f t="shared" si="31"/>
        <v>#REF!</v>
      </c>
      <c r="AN61" s="7" t="e">
        <f t="shared" si="31"/>
        <v>#REF!</v>
      </c>
      <c r="AO61" s="7" t="e">
        <f t="shared" si="31"/>
        <v>#REF!</v>
      </c>
      <c r="AP61" s="7" t="e">
        <f t="shared" si="31"/>
        <v>#REF!</v>
      </c>
      <c r="AQ61" s="7" t="e">
        <f t="shared" si="31"/>
        <v>#REF!</v>
      </c>
      <c r="AR61" s="7" t="e">
        <f t="shared" si="31"/>
        <v>#REF!</v>
      </c>
      <c r="AS61" s="7" t="e">
        <f t="shared" si="31"/>
        <v>#REF!</v>
      </c>
      <c r="AT61" s="7" t="e">
        <f t="shared" si="31"/>
        <v>#REF!</v>
      </c>
      <c r="AU61" s="7" t="e">
        <f t="shared" si="31"/>
        <v>#REF!</v>
      </c>
      <c r="AV61" s="7" t="e">
        <f t="shared" si="31"/>
        <v>#REF!</v>
      </c>
      <c r="AW61" s="7" t="e">
        <f t="shared" si="31"/>
        <v>#REF!</v>
      </c>
      <c r="AX61" t="e">
        <f t="shared" si="6"/>
        <v>#REF!</v>
      </c>
      <c r="AY61" s="7" t="e">
        <f t="shared" si="14"/>
        <v>#REF!</v>
      </c>
      <c r="AZ61" s="52" t="e">
        <f t="shared" si="15"/>
        <v>#REF!</v>
      </c>
      <c r="BA61" s="79" t="e">
        <f t="shared" si="16"/>
        <v>#REF!</v>
      </c>
      <c r="BD61" s="182" t="str">
        <f>VLOOKUP(D61,Schools!A:Q,17,0)</f>
        <v>A</v>
      </c>
      <c r="BE61" s="51" t="e">
        <f t="shared" si="17"/>
        <v>#REF!</v>
      </c>
      <c r="BF61" s="51" t="e">
        <f t="shared" si="18"/>
        <v>#REF!</v>
      </c>
      <c r="BG61" s="51" t="e">
        <f t="shared" si="19"/>
        <v>#REF!</v>
      </c>
      <c r="BH61" s="51" t="e">
        <f t="shared" si="20"/>
        <v>#REF!</v>
      </c>
      <c r="BI61" s="52" t="e">
        <f t="shared" si="21"/>
        <v>#REF!</v>
      </c>
      <c r="BJ61" s="51" t="e">
        <f t="shared" si="22"/>
        <v>#REF!</v>
      </c>
      <c r="BK61" s="7" t="e">
        <f t="shared" si="23"/>
        <v>#REF!</v>
      </c>
      <c r="BL61" s="51" t="e">
        <f t="shared" si="24"/>
        <v>#REF!</v>
      </c>
      <c r="BM61" s="1" t="e">
        <f t="shared" si="25"/>
        <v>#REF!</v>
      </c>
      <c r="BN61" s="51" t="e">
        <f t="shared" si="26"/>
        <v>#REF!</v>
      </c>
      <c r="BO61" s="1" t="e">
        <f t="shared" si="27"/>
        <v>#REF!</v>
      </c>
      <c r="BP61" s="52" t="e">
        <f t="shared" si="28"/>
        <v>#REF!</v>
      </c>
      <c r="BQ61" s="52" t="e">
        <f t="shared" si="29"/>
        <v>#REF!</v>
      </c>
      <c r="BR61" t="e">
        <f t="shared" si="30"/>
        <v>#REF!</v>
      </c>
    </row>
    <row r="62" spans="1:70" x14ac:dyDescent="0.25">
      <c r="A62" t="str">
        <f t="shared" si="7"/>
        <v>High Needs topups</v>
      </c>
      <c r="B62" s="74" t="s">
        <v>3619</v>
      </c>
      <c r="C62" s="75">
        <v>44026</v>
      </c>
      <c r="D62" s="74">
        <f>Schools!A51</f>
        <v>3022030</v>
      </c>
      <c r="E62" t="str">
        <f>VLOOKUP(D62,Schools!A:B,2,0)</f>
        <v>Grasvenor Avenue Infants</v>
      </c>
      <c r="F62" t="str">
        <f>VLOOKUP(D62,Schools!$A:$Z,3,0)</f>
        <v>A</v>
      </c>
      <c r="G62" s="76" t="e">
        <f>SUMIFS(#REF!,#REF!,D62,#REF!, SEN!M62)</f>
        <v>#REF!</v>
      </c>
      <c r="H62" s="74" t="s">
        <v>3620</v>
      </c>
      <c r="I62" s="74" t="s">
        <v>4030</v>
      </c>
      <c r="J62" t="str">
        <f t="shared" si="8"/>
        <v>various/516500</v>
      </c>
      <c r="K62">
        <f>VLOOKUP(D62,Schools!$A:$Z,9,0)</f>
        <v>148347</v>
      </c>
      <c r="L62" s="74" t="s">
        <v>400</v>
      </c>
      <c r="M62" s="74" t="s">
        <v>399</v>
      </c>
      <c r="N62" s="74" t="s">
        <v>3814</v>
      </c>
      <c r="O62" s="77" t="str">
        <f>VLOOKUP(D62,Schools!A:D,4,0)</f>
        <v>Primary</v>
      </c>
      <c r="P62" s="74" t="s">
        <v>4031</v>
      </c>
      <c r="Q62" s="77">
        <f t="shared" si="9"/>
        <v>516500</v>
      </c>
      <c r="R62" s="78" t="e">
        <f>SUMIFS(#REF!,#REF!,$D62,#REF!,$M62)</f>
        <v>#REF!</v>
      </c>
      <c r="S62" s="78" t="e">
        <f>SUMIFS(#REF!,#REF!,$D62,#REF!,$M62)</f>
        <v>#REF!</v>
      </c>
      <c r="T62" s="78" t="e">
        <f>SUMIFS(#REF!,#REF!,$D62,#REF!,$M62)</f>
        <v>#REF!</v>
      </c>
      <c r="U62" s="78" t="e">
        <f>SUMIFS(#REF!,#REF!,$D62,#REF!,$M62)</f>
        <v>#REF!</v>
      </c>
      <c r="V62" s="78" t="e">
        <f>SUMIFS(#REF!,#REF!,$D62,#REF!,$M62)</f>
        <v>#REF!</v>
      </c>
      <c r="W62" s="78" t="e">
        <f>SUMIFS(#REF!,#REF!,$D62,#REF!,$M62)</f>
        <v>#REF!</v>
      </c>
      <c r="X62" s="78" t="e">
        <f>SUMIFS(#REF!,#REF!,$D62,#REF!,$M62)</f>
        <v>#REF!</v>
      </c>
      <c r="Y62" s="78" t="e">
        <f>SUMIFS(#REF!,#REF!,$D62,#REF!,$M62)</f>
        <v>#REF!</v>
      </c>
      <c r="Z62" s="78" t="e">
        <f>SUMIFS(#REF!,#REF!,$D62,#REF!,$M62)</f>
        <v>#REF!</v>
      </c>
      <c r="AA62" s="78" t="e">
        <f>SUMIFS(#REF!,#REF!,$D62,#REF!,$M62)</f>
        <v>#REF!</v>
      </c>
      <c r="AB62" s="78" t="e">
        <f>SUMIFS(#REF!,#REF!,$D62,#REF!,$M62)</f>
        <v>#REF!</v>
      </c>
      <c r="AC62" s="78" t="e">
        <f>SUMIFS(#REF!,#REF!,$D62,#REF!,$M62)</f>
        <v>#REF!</v>
      </c>
      <c r="AD62" s="78" t="e">
        <f>SUMIFS(#REF!,#REF!,$D62,#REF!,$M62)</f>
        <v>#REF!</v>
      </c>
      <c r="AE62" s="78" t="e">
        <f>SUMIFS(#REF!,#REF!,$D62,#REF!,$M62)</f>
        <v>#REF!</v>
      </c>
      <c r="AF62" s="51" t="e">
        <f t="shared" si="10"/>
        <v>#REF!</v>
      </c>
      <c r="AG62" s="51" t="e">
        <f t="shared" si="11"/>
        <v>#REF!</v>
      </c>
      <c r="AH62" s="78" t="e">
        <f>SUMIFS(#REF!,#REF!,$D62,#REF!,$M62)</f>
        <v>#REF!</v>
      </c>
      <c r="AK62" t="e">
        <f t="shared" si="12"/>
        <v>#REF!</v>
      </c>
      <c r="AL62" s="7" t="e">
        <f t="shared" si="31"/>
        <v>#REF!</v>
      </c>
      <c r="AM62" s="7" t="e">
        <f t="shared" si="31"/>
        <v>#REF!</v>
      </c>
      <c r="AN62" s="7" t="e">
        <f t="shared" si="31"/>
        <v>#REF!</v>
      </c>
      <c r="AO62" s="7" t="e">
        <f t="shared" si="31"/>
        <v>#REF!</v>
      </c>
      <c r="AP62" s="7" t="e">
        <f t="shared" si="31"/>
        <v>#REF!</v>
      </c>
      <c r="AQ62" s="7" t="e">
        <f t="shared" si="31"/>
        <v>#REF!</v>
      </c>
      <c r="AR62" s="7" t="e">
        <f t="shared" si="31"/>
        <v>#REF!</v>
      </c>
      <c r="AS62" s="7" t="e">
        <f t="shared" si="31"/>
        <v>#REF!</v>
      </c>
      <c r="AT62" s="7" t="e">
        <f t="shared" si="31"/>
        <v>#REF!</v>
      </c>
      <c r="AU62" s="7" t="e">
        <f t="shared" si="31"/>
        <v>#REF!</v>
      </c>
      <c r="AV62" s="7" t="e">
        <f t="shared" si="31"/>
        <v>#REF!</v>
      </c>
      <c r="AW62" s="7" t="e">
        <f t="shared" si="31"/>
        <v>#REF!</v>
      </c>
      <c r="AX62" t="e">
        <f t="shared" si="6"/>
        <v>#REF!</v>
      </c>
      <c r="AY62" s="7" t="e">
        <f t="shared" si="14"/>
        <v>#REF!</v>
      </c>
      <c r="AZ62" s="52" t="e">
        <f t="shared" si="15"/>
        <v>#REF!</v>
      </c>
      <c r="BA62" s="79" t="e">
        <f t="shared" si="16"/>
        <v>#REF!</v>
      </c>
      <c r="BD62" s="182" t="str">
        <f>VLOOKUP(D62,Schools!A:Q,17,0)</f>
        <v>Academy</v>
      </c>
      <c r="BE62" s="51" t="e">
        <f t="shared" si="17"/>
        <v>#REF!</v>
      </c>
      <c r="BF62" s="51" t="e">
        <f t="shared" si="18"/>
        <v>#REF!</v>
      </c>
      <c r="BG62" s="51" t="e">
        <f t="shared" si="19"/>
        <v>#REF!</v>
      </c>
      <c r="BH62" s="51" t="e">
        <f t="shared" si="20"/>
        <v>#REF!</v>
      </c>
      <c r="BI62" s="52" t="e">
        <f t="shared" si="21"/>
        <v>#REF!</v>
      </c>
      <c r="BJ62" s="51" t="e">
        <f t="shared" si="22"/>
        <v>#REF!</v>
      </c>
      <c r="BK62" s="7" t="e">
        <f t="shared" si="23"/>
        <v>#REF!</v>
      </c>
      <c r="BL62" s="51" t="e">
        <f t="shared" si="24"/>
        <v>#REF!</v>
      </c>
      <c r="BM62" s="1" t="e">
        <f t="shared" si="25"/>
        <v>#REF!</v>
      </c>
      <c r="BN62" s="51" t="e">
        <f t="shared" si="26"/>
        <v>#REF!</v>
      </c>
      <c r="BO62" s="1" t="e">
        <f t="shared" si="27"/>
        <v>#REF!</v>
      </c>
      <c r="BP62" s="52" t="e">
        <f t="shared" si="28"/>
        <v>#REF!</v>
      </c>
      <c r="BQ62" s="52" t="e">
        <f t="shared" si="29"/>
        <v>#REF!</v>
      </c>
      <c r="BR62" t="e">
        <f t="shared" si="30"/>
        <v>#REF!</v>
      </c>
    </row>
    <row r="63" spans="1:70" x14ac:dyDescent="0.25">
      <c r="A63" t="str">
        <f t="shared" si="7"/>
        <v>High Needs topups</v>
      </c>
      <c r="B63" s="74" t="s">
        <v>3619</v>
      </c>
      <c r="C63" s="75">
        <v>44026</v>
      </c>
      <c r="D63" s="74">
        <f>Schools!A52</f>
        <v>3023516</v>
      </c>
      <c r="E63" t="str">
        <f>VLOOKUP(D63,Schools!A:B,2,0)</f>
        <v>Hasmonean Primary School</v>
      </c>
      <c r="F63" t="str">
        <f>VLOOKUP(D63,Schools!$A:$Z,3,0)</f>
        <v>M</v>
      </c>
      <c r="G63" s="76" t="e">
        <f>SUMIFS(#REF!,#REF!,D63,#REF!, SEN!M63)</f>
        <v>#REF!</v>
      </c>
      <c r="H63" s="74" t="s">
        <v>3620</v>
      </c>
      <c r="I63" s="74" t="s">
        <v>4030</v>
      </c>
      <c r="J63" t="str">
        <f t="shared" si="8"/>
        <v>various/543965</v>
      </c>
      <c r="K63">
        <f>VLOOKUP(D63,Schools!$A:$Z,9,0)</f>
        <v>400108</v>
      </c>
      <c r="L63" s="74" t="s">
        <v>400</v>
      </c>
      <c r="M63" s="74" t="s">
        <v>399</v>
      </c>
      <c r="N63" s="74" t="s">
        <v>3814</v>
      </c>
      <c r="O63" s="77" t="str">
        <f>VLOOKUP(D63,Schools!A:D,4,0)</f>
        <v>Primary</v>
      </c>
      <c r="P63" s="74" t="s">
        <v>4031</v>
      </c>
      <c r="Q63" s="77">
        <f t="shared" si="9"/>
        <v>543965</v>
      </c>
      <c r="R63" s="78" t="e">
        <f>SUMIFS(#REF!,#REF!,$D63,#REF!,$M63)</f>
        <v>#REF!</v>
      </c>
      <c r="S63" s="78" t="e">
        <f>SUMIFS(#REF!,#REF!,$D63,#REF!,$M63)</f>
        <v>#REF!</v>
      </c>
      <c r="T63" s="78" t="e">
        <f>SUMIFS(#REF!,#REF!,$D63,#REF!,$M63)</f>
        <v>#REF!</v>
      </c>
      <c r="U63" s="78" t="e">
        <f>SUMIFS(#REF!,#REF!,$D63,#REF!,$M63)</f>
        <v>#REF!</v>
      </c>
      <c r="V63" s="78" t="e">
        <f>SUMIFS(#REF!,#REF!,$D63,#REF!,$M63)</f>
        <v>#REF!</v>
      </c>
      <c r="W63" s="78" t="e">
        <f>SUMIFS(#REF!,#REF!,$D63,#REF!,$M63)</f>
        <v>#REF!</v>
      </c>
      <c r="X63" s="78" t="e">
        <f>SUMIFS(#REF!,#REF!,$D63,#REF!,$M63)</f>
        <v>#REF!</v>
      </c>
      <c r="Y63" s="78" t="e">
        <f>SUMIFS(#REF!,#REF!,$D63,#REF!,$M63)</f>
        <v>#REF!</v>
      </c>
      <c r="Z63" s="78" t="e">
        <f>SUMIFS(#REF!,#REF!,$D63,#REF!,$M63)</f>
        <v>#REF!</v>
      </c>
      <c r="AA63" s="78" t="e">
        <f>SUMIFS(#REF!,#REF!,$D63,#REF!,$M63)</f>
        <v>#REF!</v>
      </c>
      <c r="AB63" s="78" t="e">
        <f>SUMIFS(#REF!,#REF!,$D63,#REF!,$M63)</f>
        <v>#REF!</v>
      </c>
      <c r="AC63" s="78" t="e">
        <f>SUMIFS(#REF!,#REF!,$D63,#REF!,$M63)</f>
        <v>#REF!</v>
      </c>
      <c r="AD63" s="78" t="e">
        <f>SUMIFS(#REF!,#REF!,$D63,#REF!,$M63)</f>
        <v>#REF!</v>
      </c>
      <c r="AE63" s="78" t="e">
        <f>SUMIFS(#REF!,#REF!,$D63,#REF!,$M63)</f>
        <v>#REF!</v>
      </c>
      <c r="AF63" s="51" t="e">
        <f t="shared" si="10"/>
        <v>#REF!</v>
      </c>
      <c r="AG63" s="51" t="e">
        <f t="shared" si="11"/>
        <v>#REF!</v>
      </c>
      <c r="AH63" s="78" t="e">
        <f>SUMIFS(#REF!,#REF!,$D63,#REF!,$M63)</f>
        <v>#REF!</v>
      </c>
      <c r="AK63" t="e">
        <f t="shared" si="12"/>
        <v>#REF!</v>
      </c>
      <c r="AL63" s="7" t="e">
        <f t="shared" si="31"/>
        <v>#REF!</v>
      </c>
      <c r="AM63" s="7" t="e">
        <f t="shared" si="31"/>
        <v>#REF!</v>
      </c>
      <c r="AN63" s="7" t="e">
        <f t="shared" si="31"/>
        <v>#REF!</v>
      </c>
      <c r="AO63" s="7" t="e">
        <f t="shared" si="31"/>
        <v>#REF!</v>
      </c>
      <c r="AP63" s="7" t="e">
        <f t="shared" si="31"/>
        <v>#REF!</v>
      </c>
      <c r="AQ63" s="7" t="e">
        <f t="shared" si="31"/>
        <v>#REF!</v>
      </c>
      <c r="AR63" s="7" t="e">
        <f t="shared" si="31"/>
        <v>#REF!</v>
      </c>
      <c r="AS63" s="7" t="e">
        <f t="shared" si="31"/>
        <v>#REF!</v>
      </c>
      <c r="AT63" s="7" t="e">
        <f t="shared" si="31"/>
        <v>#REF!</v>
      </c>
      <c r="AU63" s="7" t="e">
        <f t="shared" si="31"/>
        <v>#REF!</v>
      </c>
      <c r="AV63" s="7" t="e">
        <f t="shared" si="31"/>
        <v>#REF!</v>
      </c>
      <c r="AW63" s="7" t="e">
        <f t="shared" si="31"/>
        <v>#REF!</v>
      </c>
      <c r="AX63" t="e">
        <f t="shared" si="6"/>
        <v>#REF!</v>
      </c>
      <c r="AY63" s="7" t="e">
        <f t="shared" si="14"/>
        <v>#REF!</v>
      </c>
      <c r="AZ63" s="52" t="e">
        <f t="shared" si="15"/>
        <v>#REF!</v>
      </c>
      <c r="BA63" s="79" t="e">
        <f t="shared" si="16"/>
        <v>#REF!</v>
      </c>
      <c r="BD63" s="182" t="str">
        <f>VLOOKUP(D63,Schools!A:Q,17,0)</f>
        <v>A</v>
      </c>
      <c r="BE63" s="51" t="e">
        <f t="shared" si="17"/>
        <v>#REF!</v>
      </c>
      <c r="BF63" s="51" t="e">
        <f t="shared" si="18"/>
        <v>#REF!</v>
      </c>
      <c r="BG63" s="51" t="e">
        <f t="shared" si="19"/>
        <v>#REF!</v>
      </c>
      <c r="BH63" s="51" t="e">
        <f t="shared" si="20"/>
        <v>#REF!</v>
      </c>
      <c r="BI63" s="52" t="e">
        <f t="shared" si="21"/>
        <v>#REF!</v>
      </c>
      <c r="BJ63" s="51" t="e">
        <f t="shared" si="22"/>
        <v>#REF!</v>
      </c>
      <c r="BK63" s="7" t="e">
        <f t="shared" si="23"/>
        <v>#REF!</v>
      </c>
      <c r="BL63" s="51" t="e">
        <f t="shared" si="24"/>
        <v>#REF!</v>
      </c>
      <c r="BM63" s="1" t="e">
        <f t="shared" si="25"/>
        <v>#REF!</v>
      </c>
      <c r="BN63" s="51" t="e">
        <f t="shared" si="26"/>
        <v>#REF!</v>
      </c>
      <c r="BO63" s="1" t="e">
        <f t="shared" si="27"/>
        <v>#REF!</v>
      </c>
      <c r="BP63" s="52" t="e">
        <f t="shared" si="28"/>
        <v>#REF!</v>
      </c>
      <c r="BQ63" s="52" t="e">
        <f t="shared" si="29"/>
        <v>#REF!</v>
      </c>
      <c r="BR63" t="e">
        <f t="shared" si="30"/>
        <v>#REF!</v>
      </c>
    </row>
    <row r="64" spans="1:70" x14ac:dyDescent="0.25">
      <c r="A64" t="str">
        <f t="shared" si="7"/>
        <v>High Needs topups</v>
      </c>
      <c r="B64" s="74" t="s">
        <v>3619</v>
      </c>
      <c r="C64" s="75">
        <v>44026</v>
      </c>
      <c r="D64" s="74">
        <f>Schools!A53</f>
        <v>3022031</v>
      </c>
      <c r="E64" t="str">
        <f>VLOOKUP(D64,Schools!A:B,2,0)</f>
        <v>Hollickwood JMI School</v>
      </c>
      <c r="F64" t="str">
        <f>VLOOKUP(D64,Schools!$A:$Z,3,0)</f>
        <v>M</v>
      </c>
      <c r="G64" s="76" t="e">
        <f>SUMIFS(#REF!,#REF!,D64,#REF!, SEN!M64)</f>
        <v>#REF!</v>
      </c>
      <c r="H64" s="74" t="s">
        <v>3620</v>
      </c>
      <c r="I64" s="74" t="s">
        <v>4030</v>
      </c>
      <c r="J64" t="str">
        <f t="shared" si="8"/>
        <v>various/543965</v>
      </c>
      <c r="K64">
        <f>VLOOKUP(D64,Schools!$A:$Z,9,0)</f>
        <v>400026</v>
      </c>
      <c r="L64" s="74" t="s">
        <v>400</v>
      </c>
      <c r="M64" s="74" t="s">
        <v>399</v>
      </c>
      <c r="N64" s="74" t="s">
        <v>3814</v>
      </c>
      <c r="O64" s="77" t="str">
        <f>VLOOKUP(D64,Schools!A:D,4,0)</f>
        <v>Primary</v>
      </c>
      <c r="P64" s="74" t="s">
        <v>4031</v>
      </c>
      <c r="Q64" s="77">
        <f t="shared" si="9"/>
        <v>543965</v>
      </c>
      <c r="R64" s="78" t="e">
        <f>SUMIFS(#REF!,#REF!,$D64,#REF!,$M64)</f>
        <v>#REF!</v>
      </c>
      <c r="S64" s="78" t="e">
        <f>SUMIFS(#REF!,#REF!,$D64,#REF!,$M64)</f>
        <v>#REF!</v>
      </c>
      <c r="T64" s="78" t="e">
        <f>SUMIFS(#REF!,#REF!,$D64,#REF!,$M64)</f>
        <v>#REF!</v>
      </c>
      <c r="U64" s="78" t="e">
        <f>SUMIFS(#REF!,#REF!,$D64,#REF!,$M64)</f>
        <v>#REF!</v>
      </c>
      <c r="V64" s="78" t="e">
        <f>SUMIFS(#REF!,#REF!,$D64,#REF!,$M64)</f>
        <v>#REF!</v>
      </c>
      <c r="W64" s="78" t="e">
        <f>SUMIFS(#REF!,#REF!,$D64,#REF!,$M64)</f>
        <v>#REF!</v>
      </c>
      <c r="X64" s="78" t="e">
        <f>SUMIFS(#REF!,#REF!,$D64,#REF!,$M64)</f>
        <v>#REF!</v>
      </c>
      <c r="Y64" s="78" t="e">
        <f>SUMIFS(#REF!,#REF!,$D64,#REF!,$M64)</f>
        <v>#REF!</v>
      </c>
      <c r="Z64" s="78" t="e">
        <f>SUMIFS(#REF!,#REF!,$D64,#REF!,$M64)</f>
        <v>#REF!</v>
      </c>
      <c r="AA64" s="78" t="e">
        <f>SUMIFS(#REF!,#REF!,$D64,#REF!,$M64)</f>
        <v>#REF!</v>
      </c>
      <c r="AB64" s="78" t="e">
        <f>SUMIFS(#REF!,#REF!,$D64,#REF!,$M64)</f>
        <v>#REF!</v>
      </c>
      <c r="AC64" s="78" t="e">
        <f>SUMIFS(#REF!,#REF!,$D64,#REF!,$M64)</f>
        <v>#REF!</v>
      </c>
      <c r="AD64" s="78" t="e">
        <f>SUMIFS(#REF!,#REF!,$D64,#REF!,$M64)</f>
        <v>#REF!</v>
      </c>
      <c r="AE64" s="78" t="e">
        <f>SUMIFS(#REF!,#REF!,$D64,#REF!,$M64)</f>
        <v>#REF!</v>
      </c>
      <c r="AF64" s="51" t="e">
        <f t="shared" si="10"/>
        <v>#REF!</v>
      </c>
      <c r="AG64" s="51" t="e">
        <f t="shared" si="11"/>
        <v>#REF!</v>
      </c>
      <c r="AH64" s="78" t="e">
        <f>SUMIFS(#REF!,#REF!,$D64,#REF!,$M64)</f>
        <v>#REF!</v>
      </c>
      <c r="AK64" t="e">
        <f t="shared" si="12"/>
        <v>#REF!</v>
      </c>
      <c r="AL64" s="7" t="e">
        <f t="shared" si="31"/>
        <v>#REF!</v>
      </c>
      <c r="AM64" s="7" t="e">
        <f t="shared" si="31"/>
        <v>#REF!</v>
      </c>
      <c r="AN64" s="7" t="e">
        <f t="shared" si="31"/>
        <v>#REF!</v>
      </c>
      <c r="AO64" s="7" t="e">
        <f t="shared" si="31"/>
        <v>#REF!</v>
      </c>
      <c r="AP64" s="7" t="e">
        <f t="shared" si="31"/>
        <v>#REF!</v>
      </c>
      <c r="AQ64" s="7" t="e">
        <f t="shared" si="31"/>
        <v>#REF!</v>
      </c>
      <c r="AR64" s="7" t="e">
        <f t="shared" si="31"/>
        <v>#REF!</v>
      </c>
      <c r="AS64" s="7" t="e">
        <f t="shared" si="31"/>
        <v>#REF!</v>
      </c>
      <c r="AT64" s="7" t="e">
        <f t="shared" si="31"/>
        <v>#REF!</v>
      </c>
      <c r="AU64" s="7" t="e">
        <f t="shared" si="31"/>
        <v>#REF!</v>
      </c>
      <c r="AV64" s="7" t="e">
        <f t="shared" si="31"/>
        <v>#REF!</v>
      </c>
      <c r="AW64" s="7" t="e">
        <f t="shared" si="31"/>
        <v>#REF!</v>
      </c>
      <c r="AX64" t="e">
        <f t="shared" si="6"/>
        <v>#REF!</v>
      </c>
      <c r="AY64" s="7" t="e">
        <f t="shared" si="14"/>
        <v>#REF!</v>
      </c>
      <c r="AZ64" s="52" t="e">
        <f t="shared" si="15"/>
        <v>#REF!</v>
      </c>
      <c r="BA64" s="79" t="e">
        <f t="shared" si="16"/>
        <v>#REF!</v>
      </c>
      <c r="BD64" s="182" t="str">
        <f>VLOOKUP(D64,Schools!A:Q,17,0)</f>
        <v>A</v>
      </c>
      <c r="BE64" s="51" t="e">
        <f t="shared" si="17"/>
        <v>#REF!</v>
      </c>
      <c r="BF64" s="51" t="e">
        <f t="shared" si="18"/>
        <v>#REF!</v>
      </c>
      <c r="BG64" s="51" t="e">
        <f t="shared" si="19"/>
        <v>#REF!</v>
      </c>
      <c r="BH64" s="51" t="e">
        <f t="shared" si="20"/>
        <v>#REF!</v>
      </c>
      <c r="BI64" s="52" t="e">
        <f t="shared" si="21"/>
        <v>#REF!</v>
      </c>
      <c r="BJ64" s="51" t="e">
        <f t="shared" si="22"/>
        <v>#REF!</v>
      </c>
      <c r="BK64" s="7" t="e">
        <f t="shared" si="23"/>
        <v>#REF!</v>
      </c>
      <c r="BL64" s="51" t="e">
        <f t="shared" si="24"/>
        <v>#REF!</v>
      </c>
      <c r="BM64" s="1" t="e">
        <f t="shared" si="25"/>
        <v>#REF!</v>
      </c>
      <c r="BN64" s="51" t="e">
        <f t="shared" si="26"/>
        <v>#REF!</v>
      </c>
      <c r="BO64" s="1" t="e">
        <f t="shared" si="27"/>
        <v>#REF!</v>
      </c>
      <c r="BP64" s="52" t="e">
        <f t="shared" si="28"/>
        <v>#REF!</v>
      </c>
      <c r="BQ64" s="52" t="e">
        <f t="shared" si="29"/>
        <v>#REF!</v>
      </c>
      <c r="BR64" t="e">
        <f t="shared" si="30"/>
        <v>#REF!</v>
      </c>
    </row>
    <row r="65" spans="1:70" x14ac:dyDescent="0.25">
      <c r="A65" t="str">
        <f t="shared" si="7"/>
        <v>High Needs topups</v>
      </c>
      <c r="B65" s="74" t="s">
        <v>3619</v>
      </c>
      <c r="C65" s="75">
        <v>44026</v>
      </c>
      <c r="D65" s="74">
        <f>Schools!A54</f>
        <v>3022032</v>
      </c>
      <c r="E65" t="str">
        <f>VLOOKUP(D65,Schools!A:B,2,0)</f>
        <v>Holly Park School</v>
      </c>
      <c r="F65" t="str">
        <f>VLOOKUP(D65,Schools!$A:$Z,3,0)</f>
        <v>M</v>
      </c>
      <c r="G65" s="76" t="e">
        <f>SUMIFS(#REF!,#REF!,D65,#REF!, SEN!M65)</f>
        <v>#REF!</v>
      </c>
      <c r="H65" s="74" t="s">
        <v>3620</v>
      </c>
      <c r="I65" s="74" t="s">
        <v>4030</v>
      </c>
      <c r="J65" t="str">
        <f t="shared" si="8"/>
        <v>various/543965</v>
      </c>
      <c r="K65">
        <f>VLOOKUP(D65,Schools!$A:$Z,9,0)</f>
        <v>400084</v>
      </c>
      <c r="L65" s="74" t="s">
        <v>400</v>
      </c>
      <c r="M65" s="74" t="s">
        <v>399</v>
      </c>
      <c r="N65" s="74" t="s">
        <v>3814</v>
      </c>
      <c r="O65" s="77" t="str">
        <f>VLOOKUP(D65,Schools!A:D,4,0)</f>
        <v>Primary</v>
      </c>
      <c r="P65" s="74" t="s">
        <v>4031</v>
      </c>
      <c r="Q65" s="77">
        <f t="shared" si="9"/>
        <v>543965</v>
      </c>
      <c r="R65" s="78" t="e">
        <f>SUMIFS(#REF!,#REF!,$D65,#REF!,$M65)</f>
        <v>#REF!</v>
      </c>
      <c r="S65" s="78" t="e">
        <f>SUMIFS(#REF!,#REF!,$D65,#REF!,$M65)</f>
        <v>#REF!</v>
      </c>
      <c r="T65" s="78" t="e">
        <f>SUMIFS(#REF!,#REF!,$D65,#REF!,$M65)</f>
        <v>#REF!</v>
      </c>
      <c r="U65" s="78" t="e">
        <f>SUMIFS(#REF!,#REF!,$D65,#REF!,$M65)</f>
        <v>#REF!</v>
      </c>
      <c r="V65" s="78" t="e">
        <f>SUMIFS(#REF!,#REF!,$D65,#REF!,$M65)</f>
        <v>#REF!</v>
      </c>
      <c r="W65" s="78" t="e">
        <f>SUMIFS(#REF!,#REF!,$D65,#REF!,$M65)</f>
        <v>#REF!</v>
      </c>
      <c r="X65" s="78" t="e">
        <f>SUMIFS(#REF!,#REF!,$D65,#REF!,$M65)</f>
        <v>#REF!</v>
      </c>
      <c r="Y65" s="78" t="e">
        <f>SUMIFS(#REF!,#REF!,$D65,#REF!,$M65)</f>
        <v>#REF!</v>
      </c>
      <c r="Z65" s="78" t="e">
        <f>SUMIFS(#REF!,#REF!,$D65,#REF!,$M65)</f>
        <v>#REF!</v>
      </c>
      <c r="AA65" s="78" t="e">
        <f>SUMIFS(#REF!,#REF!,$D65,#REF!,$M65)</f>
        <v>#REF!</v>
      </c>
      <c r="AB65" s="78" t="e">
        <f>SUMIFS(#REF!,#REF!,$D65,#REF!,$M65)</f>
        <v>#REF!</v>
      </c>
      <c r="AC65" s="78" t="e">
        <f>SUMIFS(#REF!,#REF!,$D65,#REF!,$M65)</f>
        <v>#REF!</v>
      </c>
      <c r="AD65" s="78" t="e">
        <f>SUMIFS(#REF!,#REF!,$D65,#REF!,$M65)</f>
        <v>#REF!</v>
      </c>
      <c r="AE65" s="78" t="e">
        <f>SUMIFS(#REF!,#REF!,$D65,#REF!,$M65)</f>
        <v>#REF!</v>
      </c>
      <c r="AF65" s="51" t="e">
        <f t="shared" si="10"/>
        <v>#REF!</v>
      </c>
      <c r="AG65" s="51" t="e">
        <f t="shared" si="11"/>
        <v>#REF!</v>
      </c>
      <c r="AH65" s="78" t="e">
        <f>SUMIFS(#REF!,#REF!,$D65,#REF!,$M65)</f>
        <v>#REF!</v>
      </c>
      <c r="AK65" t="e">
        <f t="shared" si="12"/>
        <v>#REF!</v>
      </c>
      <c r="AL65" s="7" t="e">
        <f t="shared" si="31"/>
        <v>#REF!</v>
      </c>
      <c r="AM65" s="7" t="e">
        <f t="shared" si="31"/>
        <v>#REF!</v>
      </c>
      <c r="AN65" s="7" t="e">
        <f t="shared" si="31"/>
        <v>#REF!</v>
      </c>
      <c r="AO65" s="7" t="e">
        <f t="shared" si="31"/>
        <v>#REF!</v>
      </c>
      <c r="AP65" s="7" t="e">
        <f t="shared" si="31"/>
        <v>#REF!</v>
      </c>
      <c r="AQ65" s="7" t="e">
        <f t="shared" si="31"/>
        <v>#REF!</v>
      </c>
      <c r="AR65" s="7" t="e">
        <f t="shared" si="31"/>
        <v>#REF!</v>
      </c>
      <c r="AS65" s="7" t="e">
        <f t="shared" si="31"/>
        <v>#REF!</v>
      </c>
      <c r="AT65" s="7" t="e">
        <f t="shared" si="31"/>
        <v>#REF!</v>
      </c>
      <c r="AU65" s="7" t="e">
        <f t="shared" si="31"/>
        <v>#REF!</v>
      </c>
      <c r="AV65" s="7" t="e">
        <f t="shared" si="31"/>
        <v>#REF!</v>
      </c>
      <c r="AW65" s="7" t="e">
        <f t="shared" si="31"/>
        <v>#REF!</v>
      </c>
      <c r="AX65" t="e">
        <f t="shared" si="6"/>
        <v>#REF!</v>
      </c>
      <c r="AY65" s="7" t="e">
        <f t="shared" si="14"/>
        <v>#REF!</v>
      </c>
      <c r="AZ65" s="52" t="e">
        <f t="shared" si="15"/>
        <v>#REF!</v>
      </c>
      <c r="BA65" s="79" t="e">
        <f t="shared" si="16"/>
        <v>#REF!</v>
      </c>
      <c r="BD65" s="182" t="str">
        <f>VLOOKUP(D65,Schools!A:Q,17,0)</f>
        <v>A</v>
      </c>
      <c r="BE65" s="51" t="e">
        <f t="shared" si="17"/>
        <v>#REF!</v>
      </c>
      <c r="BF65" s="51" t="e">
        <f t="shared" si="18"/>
        <v>#REF!</v>
      </c>
      <c r="BG65" s="51" t="e">
        <f t="shared" si="19"/>
        <v>#REF!</v>
      </c>
      <c r="BH65" s="51" t="e">
        <f t="shared" si="20"/>
        <v>#REF!</v>
      </c>
      <c r="BI65" s="52" t="e">
        <f t="shared" si="21"/>
        <v>#REF!</v>
      </c>
      <c r="BJ65" s="51" t="e">
        <f t="shared" si="22"/>
        <v>#REF!</v>
      </c>
      <c r="BK65" s="7" t="e">
        <f t="shared" si="23"/>
        <v>#REF!</v>
      </c>
      <c r="BL65" s="51" t="e">
        <f t="shared" si="24"/>
        <v>#REF!</v>
      </c>
      <c r="BM65" s="1" t="e">
        <f t="shared" si="25"/>
        <v>#REF!</v>
      </c>
      <c r="BN65" s="51" t="e">
        <f t="shared" si="26"/>
        <v>#REF!</v>
      </c>
      <c r="BO65" s="1" t="e">
        <f t="shared" si="27"/>
        <v>#REF!</v>
      </c>
      <c r="BP65" s="52" t="e">
        <f t="shared" si="28"/>
        <v>#REF!</v>
      </c>
      <c r="BQ65" s="52" t="e">
        <f t="shared" si="29"/>
        <v>#REF!</v>
      </c>
      <c r="BR65" t="e">
        <f t="shared" si="30"/>
        <v>#REF!</v>
      </c>
    </row>
    <row r="66" spans="1:70" x14ac:dyDescent="0.25">
      <c r="A66" t="str">
        <f t="shared" si="7"/>
        <v>High Needs topups</v>
      </c>
      <c r="B66" s="74" t="s">
        <v>3619</v>
      </c>
      <c r="C66" s="75">
        <v>44026</v>
      </c>
      <c r="D66" s="74">
        <f>Schools!A55</f>
        <v>3023304</v>
      </c>
      <c r="E66" t="str">
        <f>VLOOKUP(D66,Schools!A:B,2,0)</f>
        <v>Holy Trinity School</v>
      </c>
      <c r="F66" t="str">
        <f>VLOOKUP(D66,Schools!$A:$Z,3,0)</f>
        <v>M</v>
      </c>
      <c r="G66" s="76" t="e">
        <f>SUMIFS(#REF!,#REF!,D66,#REF!, SEN!M66)</f>
        <v>#REF!</v>
      </c>
      <c r="H66" s="74" t="s">
        <v>3620</v>
      </c>
      <c r="I66" s="74" t="s">
        <v>4030</v>
      </c>
      <c r="J66" t="str">
        <f t="shared" si="8"/>
        <v>various/543965</v>
      </c>
      <c r="K66">
        <f>VLOOKUP(D66,Schools!$A:$Z,9,0)</f>
        <v>400008</v>
      </c>
      <c r="L66" s="74" t="s">
        <v>400</v>
      </c>
      <c r="M66" s="74" t="s">
        <v>399</v>
      </c>
      <c r="N66" s="74" t="s">
        <v>3814</v>
      </c>
      <c r="O66" s="77" t="str">
        <f>VLOOKUP(D66,Schools!A:D,4,0)</f>
        <v>Primary</v>
      </c>
      <c r="P66" s="74" t="s">
        <v>4031</v>
      </c>
      <c r="Q66" s="77">
        <f t="shared" si="9"/>
        <v>543965</v>
      </c>
      <c r="R66" s="78" t="e">
        <f>SUMIFS(#REF!,#REF!,$D66,#REF!,$M66)</f>
        <v>#REF!</v>
      </c>
      <c r="S66" s="78" t="e">
        <f>SUMIFS(#REF!,#REF!,$D66,#REF!,$M66)</f>
        <v>#REF!</v>
      </c>
      <c r="T66" s="78" t="e">
        <f>SUMIFS(#REF!,#REF!,$D66,#REF!,$M66)</f>
        <v>#REF!</v>
      </c>
      <c r="U66" s="78" t="e">
        <f>SUMIFS(#REF!,#REF!,$D66,#REF!,$M66)</f>
        <v>#REF!</v>
      </c>
      <c r="V66" s="78" t="e">
        <f>SUMIFS(#REF!,#REF!,$D66,#REF!,$M66)</f>
        <v>#REF!</v>
      </c>
      <c r="W66" s="78" t="e">
        <f>SUMIFS(#REF!,#REF!,$D66,#REF!,$M66)</f>
        <v>#REF!</v>
      </c>
      <c r="X66" s="78" t="e">
        <f>SUMIFS(#REF!,#REF!,$D66,#REF!,$M66)</f>
        <v>#REF!</v>
      </c>
      <c r="Y66" s="78" t="e">
        <f>SUMIFS(#REF!,#REF!,$D66,#REF!,$M66)</f>
        <v>#REF!</v>
      </c>
      <c r="Z66" s="78" t="e">
        <f>SUMIFS(#REF!,#REF!,$D66,#REF!,$M66)</f>
        <v>#REF!</v>
      </c>
      <c r="AA66" s="78" t="e">
        <f>SUMIFS(#REF!,#REF!,$D66,#REF!,$M66)</f>
        <v>#REF!</v>
      </c>
      <c r="AB66" s="78" t="e">
        <f>SUMIFS(#REF!,#REF!,$D66,#REF!,$M66)</f>
        <v>#REF!</v>
      </c>
      <c r="AC66" s="78" t="e">
        <f>SUMIFS(#REF!,#REF!,$D66,#REF!,$M66)</f>
        <v>#REF!</v>
      </c>
      <c r="AD66" s="78" t="e">
        <f>SUMIFS(#REF!,#REF!,$D66,#REF!,$M66)</f>
        <v>#REF!</v>
      </c>
      <c r="AE66" s="78" t="e">
        <f>SUMIFS(#REF!,#REF!,$D66,#REF!,$M66)</f>
        <v>#REF!</v>
      </c>
      <c r="AF66" s="51" t="e">
        <f t="shared" si="10"/>
        <v>#REF!</v>
      </c>
      <c r="AG66" s="51" t="e">
        <f t="shared" si="11"/>
        <v>#REF!</v>
      </c>
      <c r="AH66" s="78" t="e">
        <f>SUMIFS(#REF!,#REF!,$D66,#REF!,$M66)</f>
        <v>#REF!</v>
      </c>
      <c r="AK66" t="e">
        <f t="shared" si="12"/>
        <v>#REF!</v>
      </c>
      <c r="AL66" s="7" t="e">
        <f t="shared" si="31"/>
        <v>#REF!</v>
      </c>
      <c r="AM66" s="7" t="e">
        <f t="shared" si="31"/>
        <v>#REF!</v>
      </c>
      <c r="AN66" s="7" t="e">
        <f t="shared" si="31"/>
        <v>#REF!</v>
      </c>
      <c r="AO66" s="7" t="e">
        <f t="shared" si="31"/>
        <v>#REF!</v>
      </c>
      <c r="AP66" s="7" t="e">
        <f t="shared" si="31"/>
        <v>#REF!</v>
      </c>
      <c r="AQ66" s="7" t="e">
        <f t="shared" si="31"/>
        <v>#REF!</v>
      </c>
      <c r="AR66" s="7" t="e">
        <f t="shared" si="31"/>
        <v>#REF!</v>
      </c>
      <c r="AS66" s="7" t="e">
        <f t="shared" si="31"/>
        <v>#REF!</v>
      </c>
      <c r="AT66" s="7" t="e">
        <f t="shared" si="31"/>
        <v>#REF!</v>
      </c>
      <c r="AU66" s="7" t="e">
        <f t="shared" si="31"/>
        <v>#REF!</v>
      </c>
      <c r="AV66" s="7" t="e">
        <f t="shared" si="31"/>
        <v>#REF!</v>
      </c>
      <c r="AW66" s="7" t="e">
        <f t="shared" si="31"/>
        <v>#REF!</v>
      </c>
      <c r="AX66" t="e">
        <f t="shared" si="6"/>
        <v>#REF!</v>
      </c>
      <c r="AY66" s="7" t="e">
        <f t="shared" si="14"/>
        <v>#REF!</v>
      </c>
      <c r="AZ66" s="52" t="e">
        <f t="shared" si="15"/>
        <v>#REF!</v>
      </c>
      <c r="BA66" s="79" t="e">
        <f t="shared" si="16"/>
        <v>#REF!</v>
      </c>
      <c r="BD66" s="182" t="str">
        <f>VLOOKUP(D66,Schools!A:Q,17,0)</f>
        <v>A</v>
      </c>
      <c r="BE66" s="51" t="e">
        <f t="shared" si="17"/>
        <v>#REF!</v>
      </c>
      <c r="BF66" s="51" t="e">
        <f t="shared" si="18"/>
        <v>#REF!</v>
      </c>
      <c r="BG66" s="51" t="e">
        <f t="shared" si="19"/>
        <v>#REF!</v>
      </c>
      <c r="BH66" s="51" t="e">
        <f t="shared" si="20"/>
        <v>#REF!</v>
      </c>
      <c r="BI66" s="52" t="e">
        <f t="shared" si="21"/>
        <v>#REF!</v>
      </c>
      <c r="BJ66" s="51" t="e">
        <f t="shared" si="22"/>
        <v>#REF!</v>
      </c>
      <c r="BK66" s="7" t="e">
        <f t="shared" si="23"/>
        <v>#REF!</v>
      </c>
      <c r="BL66" s="51" t="e">
        <f t="shared" si="24"/>
        <v>#REF!</v>
      </c>
      <c r="BM66" s="1" t="e">
        <f t="shared" si="25"/>
        <v>#REF!</v>
      </c>
      <c r="BN66" s="51" t="e">
        <f t="shared" si="26"/>
        <v>#REF!</v>
      </c>
      <c r="BO66" s="1" t="e">
        <f t="shared" si="27"/>
        <v>#REF!</v>
      </c>
      <c r="BP66" s="52" t="e">
        <f t="shared" si="28"/>
        <v>#REF!</v>
      </c>
      <c r="BQ66" s="52" t="e">
        <f t="shared" si="29"/>
        <v>#REF!</v>
      </c>
      <c r="BR66" t="e">
        <f t="shared" si="30"/>
        <v>#REF!</v>
      </c>
    </row>
    <row r="67" spans="1:70" x14ac:dyDescent="0.25">
      <c r="A67" t="str">
        <f t="shared" si="7"/>
        <v>High Needs topups</v>
      </c>
      <c r="B67" s="74" t="s">
        <v>3619</v>
      </c>
      <c r="C67" s="75">
        <v>44026</v>
      </c>
      <c r="D67" s="74">
        <f>Schools!A56</f>
        <v>3022047</v>
      </c>
      <c r="E67" t="str">
        <f>VLOOKUP(D67,Schools!A:B,2,0)</f>
        <v>Hyde School</v>
      </c>
      <c r="F67" t="str">
        <f>VLOOKUP(D67,Schools!$A:$Z,3,0)</f>
        <v>A</v>
      </c>
      <c r="G67" s="76" t="e">
        <f>SUMIFS(#REF!,#REF!,D67,#REF!, SEN!M67)</f>
        <v>#REF!</v>
      </c>
      <c r="H67" s="74" t="s">
        <v>3620</v>
      </c>
      <c r="I67" s="74" t="s">
        <v>4030</v>
      </c>
      <c r="J67" t="str">
        <f t="shared" si="8"/>
        <v>various/516500</v>
      </c>
      <c r="K67">
        <f>VLOOKUP(D67,Schools!$A:$Z,9,0)</f>
        <v>151702</v>
      </c>
      <c r="L67" s="74" t="s">
        <v>400</v>
      </c>
      <c r="M67" s="74" t="s">
        <v>399</v>
      </c>
      <c r="N67" s="74" t="s">
        <v>3814</v>
      </c>
      <c r="O67" s="77" t="str">
        <f>VLOOKUP(D67,Schools!A:D,4,0)</f>
        <v>Primary</v>
      </c>
      <c r="P67" s="74" t="s">
        <v>4031</v>
      </c>
      <c r="Q67" s="77">
        <f t="shared" si="9"/>
        <v>516500</v>
      </c>
      <c r="R67" s="78" t="e">
        <f>SUMIFS(#REF!,#REF!,$D67,#REF!,$M67)</f>
        <v>#REF!</v>
      </c>
      <c r="S67" s="78" t="e">
        <f>SUMIFS(#REF!,#REF!,$D67,#REF!,$M67)</f>
        <v>#REF!</v>
      </c>
      <c r="T67" s="78" t="e">
        <f>SUMIFS(#REF!,#REF!,$D67,#REF!,$M67)</f>
        <v>#REF!</v>
      </c>
      <c r="U67" s="78" t="e">
        <f>SUMIFS(#REF!,#REF!,$D67,#REF!,$M67)</f>
        <v>#REF!</v>
      </c>
      <c r="V67" s="78" t="e">
        <f>SUMIFS(#REF!,#REF!,$D67,#REF!,$M67)</f>
        <v>#REF!</v>
      </c>
      <c r="W67" s="78" t="e">
        <f>SUMIFS(#REF!,#REF!,$D67,#REF!,$M67)</f>
        <v>#REF!</v>
      </c>
      <c r="X67" s="78" t="e">
        <f>SUMIFS(#REF!,#REF!,$D67,#REF!,$M67)</f>
        <v>#REF!</v>
      </c>
      <c r="Y67" s="78" t="e">
        <f>SUMIFS(#REF!,#REF!,$D67,#REF!,$M67)</f>
        <v>#REF!</v>
      </c>
      <c r="Z67" s="78" t="e">
        <f>SUMIFS(#REF!,#REF!,$D67,#REF!,$M67)</f>
        <v>#REF!</v>
      </c>
      <c r="AA67" s="78" t="e">
        <f>SUMIFS(#REF!,#REF!,$D67,#REF!,$M67)</f>
        <v>#REF!</v>
      </c>
      <c r="AB67" s="78" t="e">
        <f>SUMIFS(#REF!,#REF!,$D67,#REF!,$M67)</f>
        <v>#REF!</v>
      </c>
      <c r="AC67" s="78" t="e">
        <f>SUMIFS(#REF!,#REF!,$D67,#REF!,$M67)</f>
        <v>#REF!</v>
      </c>
      <c r="AD67" s="78" t="e">
        <f>SUMIFS(#REF!,#REF!,$D67,#REF!,$M67)</f>
        <v>#REF!</v>
      </c>
      <c r="AE67" s="78" t="e">
        <f>SUMIFS(#REF!,#REF!,$D67,#REF!,$M67)</f>
        <v>#REF!</v>
      </c>
      <c r="AF67" s="51" t="e">
        <f t="shared" si="10"/>
        <v>#REF!</v>
      </c>
      <c r="AG67" s="51" t="e">
        <f t="shared" si="11"/>
        <v>#REF!</v>
      </c>
      <c r="AH67" s="78" t="e">
        <f>SUMIFS(#REF!,#REF!,$D67,#REF!,$M67)</f>
        <v>#REF!</v>
      </c>
      <c r="AK67" t="e">
        <f t="shared" si="12"/>
        <v>#REF!</v>
      </c>
      <c r="AL67" s="7" t="e">
        <f t="shared" si="31"/>
        <v>#REF!</v>
      </c>
      <c r="AM67" s="7" t="e">
        <f t="shared" si="31"/>
        <v>#REF!</v>
      </c>
      <c r="AN67" s="7" t="e">
        <f t="shared" si="31"/>
        <v>#REF!</v>
      </c>
      <c r="AO67" s="7" t="e">
        <f t="shared" si="31"/>
        <v>#REF!</v>
      </c>
      <c r="AP67" s="7" t="e">
        <f t="shared" si="31"/>
        <v>#REF!</v>
      </c>
      <c r="AQ67" s="7" t="e">
        <f t="shared" si="31"/>
        <v>#REF!</v>
      </c>
      <c r="AR67" s="7" t="e">
        <f t="shared" si="31"/>
        <v>#REF!</v>
      </c>
      <c r="AS67" s="7" t="e">
        <f t="shared" si="31"/>
        <v>#REF!</v>
      </c>
      <c r="AT67" s="7" t="e">
        <f t="shared" si="31"/>
        <v>#REF!</v>
      </c>
      <c r="AU67" s="7" t="e">
        <f t="shared" si="31"/>
        <v>#REF!</v>
      </c>
      <c r="AV67" s="7" t="e">
        <f t="shared" si="31"/>
        <v>#REF!</v>
      </c>
      <c r="AW67" s="7" t="e">
        <f t="shared" si="31"/>
        <v>#REF!</v>
      </c>
      <c r="AX67" t="e">
        <f t="shared" si="6"/>
        <v>#REF!</v>
      </c>
      <c r="AY67" s="7" t="e">
        <f t="shared" si="14"/>
        <v>#REF!</v>
      </c>
      <c r="AZ67" s="52" t="e">
        <f t="shared" si="15"/>
        <v>#REF!</v>
      </c>
      <c r="BA67" s="79" t="e">
        <f t="shared" si="16"/>
        <v>#REF!</v>
      </c>
      <c r="BD67" s="182" t="str">
        <f>VLOOKUP(D67,Schools!A:Q,17,0)</f>
        <v>Academy</v>
      </c>
      <c r="BE67" s="51" t="e">
        <f t="shared" si="17"/>
        <v>#REF!</v>
      </c>
      <c r="BF67" s="51" t="e">
        <f t="shared" si="18"/>
        <v>#REF!</v>
      </c>
      <c r="BG67" s="51" t="e">
        <f t="shared" si="19"/>
        <v>#REF!</v>
      </c>
      <c r="BH67" s="51" t="e">
        <f t="shared" si="20"/>
        <v>#REF!</v>
      </c>
      <c r="BI67" s="52" t="e">
        <f t="shared" si="21"/>
        <v>#REF!</v>
      </c>
      <c r="BJ67" s="51" t="e">
        <f t="shared" si="22"/>
        <v>#REF!</v>
      </c>
      <c r="BK67" s="7" t="e">
        <f t="shared" si="23"/>
        <v>#REF!</v>
      </c>
      <c r="BL67" s="51" t="e">
        <f t="shared" si="24"/>
        <v>#REF!</v>
      </c>
      <c r="BM67" s="1" t="e">
        <f t="shared" si="25"/>
        <v>#REF!</v>
      </c>
      <c r="BN67" s="51" t="e">
        <f t="shared" si="26"/>
        <v>#REF!</v>
      </c>
      <c r="BO67" s="1" t="e">
        <f t="shared" si="27"/>
        <v>#REF!</v>
      </c>
      <c r="BP67" s="52" t="e">
        <f t="shared" si="28"/>
        <v>#REF!</v>
      </c>
      <c r="BQ67" s="52" t="e">
        <f t="shared" si="29"/>
        <v>#REF!</v>
      </c>
      <c r="BR67" t="e">
        <f t="shared" si="30"/>
        <v>#REF!</v>
      </c>
    </row>
    <row r="68" spans="1:70" x14ac:dyDescent="0.25">
      <c r="A68" t="str">
        <f t="shared" si="7"/>
        <v>High Needs topups</v>
      </c>
      <c r="B68" s="74" t="s">
        <v>3619</v>
      </c>
      <c r="C68" s="75">
        <v>44026</v>
      </c>
      <c r="D68" s="74">
        <f>Schools!A57</f>
        <v>3023515</v>
      </c>
      <c r="E68" t="str">
        <f>VLOOKUP(D68,Schools!A:B,2,0)</f>
        <v>Independent Jewish Day School</v>
      </c>
      <c r="F68" t="str">
        <f>VLOOKUP(D68,Schools!$A:$Z,3,0)</f>
        <v>A</v>
      </c>
      <c r="G68" s="76" t="e">
        <f>SUMIFS(#REF!,#REF!,D68,#REF!, SEN!M68)</f>
        <v>#REF!</v>
      </c>
      <c r="H68" s="74" t="s">
        <v>3620</v>
      </c>
      <c r="I68" s="74" t="s">
        <v>4030</v>
      </c>
      <c r="J68" t="str">
        <f t="shared" si="8"/>
        <v>various/516500</v>
      </c>
      <c r="K68">
        <f>VLOOKUP(D68,Schools!$A:$Z,9,0)</f>
        <v>143982</v>
      </c>
      <c r="L68" s="74" t="s">
        <v>400</v>
      </c>
      <c r="M68" s="74" t="s">
        <v>399</v>
      </c>
      <c r="N68" s="74" t="s">
        <v>3814</v>
      </c>
      <c r="O68" s="77" t="str">
        <f>VLOOKUP(D68,Schools!A:D,4,0)</f>
        <v>Primary</v>
      </c>
      <c r="P68" s="74" t="s">
        <v>4031</v>
      </c>
      <c r="Q68" s="77">
        <f t="shared" si="9"/>
        <v>516500</v>
      </c>
      <c r="R68" s="78" t="e">
        <f>SUMIFS(#REF!,#REF!,$D68,#REF!,$M68)</f>
        <v>#REF!</v>
      </c>
      <c r="S68" s="78" t="e">
        <f>SUMIFS(#REF!,#REF!,$D68,#REF!,$M68)</f>
        <v>#REF!</v>
      </c>
      <c r="T68" s="78" t="e">
        <f>SUMIFS(#REF!,#REF!,$D68,#REF!,$M68)</f>
        <v>#REF!</v>
      </c>
      <c r="U68" s="78" t="e">
        <f>SUMIFS(#REF!,#REF!,$D68,#REF!,$M68)</f>
        <v>#REF!</v>
      </c>
      <c r="V68" s="78" t="e">
        <f>SUMIFS(#REF!,#REF!,$D68,#REF!,$M68)</f>
        <v>#REF!</v>
      </c>
      <c r="W68" s="78" t="e">
        <f>SUMIFS(#REF!,#REF!,$D68,#REF!,$M68)</f>
        <v>#REF!</v>
      </c>
      <c r="X68" s="78" t="e">
        <f>SUMIFS(#REF!,#REF!,$D68,#REF!,$M68)</f>
        <v>#REF!</v>
      </c>
      <c r="Y68" s="78" t="e">
        <f>SUMIFS(#REF!,#REF!,$D68,#REF!,$M68)</f>
        <v>#REF!</v>
      </c>
      <c r="Z68" s="78" t="e">
        <f>SUMIFS(#REF!,#REF!,$D68,#REF!,$M68)</f>
        <v>#REF!</v>
      </c>
      <c r="AA68" s="78" t="e">
        <f>SUMIFS(#REF!,#REF!,$D68,#REF!,$M68)</f>
        <v>#REF!</v>
      </c>
      <c r="AB68" s="78" t="e">
        <f>SUMIFS(#REF!,#REF!,$D68,#REF!,$M68)</f>
        <v>#REF!</v>
      </c>
      <c r="AC68" s="78" t="e">
        <f>SUMIFS(#REF!,#REF!,$D68,#REF!,$M68)</f>
        <v>#REF!</v>
      </c>
      <c r="AD68" s="78" t="e">
        <f>SUMIFS(#REF!,#REF!,$D68,#REF!,$M68)</f>
        <v>#REF!</v>
      </c>
      <c r="AE68" s="78" t="e">
        <f>SUMIFS(#REF!,#REF!,$D68,#REF!,$M68)</f>
        <v>#REF!</v>
      </c>
      <c r="AF68" s="51" t="e">
        <f t="shared" si="10"/>
        <v>#REF!</v>
      </c>
      <c r="AG68" s="51" t="e">
        <f t="shared" si="11"/>
        <v>#REF!</v>
      </c>
      <c r="AH68" s="78" t="e">
        <f>SUMIFS(#REF!,#REF!,$D68,#REF!,$M68)</f>
        <v>#REF!</v>
      </c>
      <c r="AK68" t="e">
        <f t="shared" si="12"/>
        <v>#REF!</v>
      </c>
      <c r="AL68" s="7" t="e">
        <f t="shared" si="31"/>
        <v>#REF!</v>
      </c>
      <c r="AM68" s="7" t="e">
        <f t="shared" si="31"/>
        <v>#REF!</v>
      </c>
      <c r="AN68" s="7" t="e">
        <f t="shared" si="31"/>
        <v>#REF!</v>
      </c>
      <c r="AO68" s="7" t="e">
        <f t="shared" si="31"/>
        <v>#REF!</v>
      </c>
      <c r="AP68" s="7" t="e">
        <f t="shared" si="31"/>
        <v>#REF!</v>
      </c>
      <c r="AQ68" s="7" t="e">
        <f t="shared" si="31"/>
        <v>#REF!</v>
      </c>
      <c r="AR68" s="7" t="e">
        <f t="shared" si="31"/>
        <v>#REF!</v>
      </c>
      <c r="AS68" s="7" t="e">
        <f t="shared" si="31"/>
        <v>#REF!</v>
      </c>
      <c r="AT68" s="7" t="e">
        <f t="shared" si="31"/>
        <v>#REF!</v>
      </c>
      <c r="AU68" s="7" t="e">
        <f t="shared" si="31"/>
        <v>#REF!</v>
      </c>
      <c r="AV68" s="7" t="e">
        <f t="shared" si="31"/>
        <v>#REF!</v>
      </c>
      <c r="AW68" s="7" t="e">
        <f t="shared" si="31"/>
        <v>#REF!</v>
      </c>
      <c r="AX68" t="e">
        <f t="shared" si="6"/>
        <v>#REF!</v>
      </c>
      <c r="AY68" s="7" t="e">
        <f t="shared" si="14"/>
        <v>#REF!</v>
      </c>
      <c r="AZ68" s="52" t="e">
        <f t="shared" si="15"/>
        <v>#REF!</v>
      </c>
      <c r="BA68" s="79" t="e">
        <f t="shared" si="16"/>
        <v>#REF!</v>
      </c>
      <c r="BD68" s="182" t="str">
        <f>VLOOKUP(D68,Schools!A:Q,17,0)</f>
        <v>Academy</v>
      </c>
      <c r="BE68" s="51" t="e">
        <f t="shared" si="17"/>
        <v>#REF!</v>
      </c>
      <c r="BF68" s="51" t="e">
        <f t="shared" si="18"/>
        <v>#REF!</v>
      </c>
      <c r="BG68" s="51" t="e">
        <f t="shared" si="19"/>
        <v>#REF!</v>
      </c>
      <c r="BH68" s="51" t="e">
        <f t="shared" si="20"/>
        <v>#REF!</v>
      </c>
      <c r="BI68" s="52" t="e">
        <f t="shared" si="21"/>
        <v>#REF!</v>
      </c>
      <c r="BJ68" s="51" t="e">
        <f t="shared" si="22"/>
        <v>#REF!</v>
      </c>
      <c r="BK68" s="7" t="e">
        <f t="shared" si="23"/>
        <v>#REF!</v>
      </c>
      <c r="BL68" s="51" t="e">
        <f t="shared" si="24"/>
        <v>#REF!</v>
      </c>
      <c r="BM68" s="1" t="e">
        <f t="shared" si="25"/>
        <v>#REF!</v>
      </c>
      <c r="BN68" s="51" t="e">
        <f t="shared" si="26"/>
        <v>#REF!</v>
      </c>
      <c r="BO68" s="1" t="e">
        <f t="shared" si="27"/>
        <v>#REF!</v>
      </c>
      <c r="BP68" s="52" t="e">
        <f t="shared" si="28"/>
        <v>#REF!</v>
      </c>
      <c r="BQ68" s="52" t="e">
        <f t="shared" si="29"/>
        <v>#REF!</v>
      </c>
      <c r="BR68" t="e">
        <f t="shared" si="30"/>
        <v>#REF!</v>
      </c>
    </row>
    <row r="69" spans="1:70" x14ac:dyDescent="0.25">
      <c r="A69" t="str">
        <f t="shared" si="7"/>
        <v>High Needs topups</v>
      </c>
      <c r="B69" s="74" t="s">
        <v>3619</v>
      </c>
      <c r="C69" s="75">
        <v>44026</v>
      </c>
      <c r="D69" s="74">
        <f>Schools!A58</f>
        <v>3022036</v>
      </c>
      <c r="E69" t="str">
        <f>VLOOKUP(D69,Schools!A:B,2,0)</f>
        <v>Livingstone School</v>
      </c>
      <c r="F69" t="str">
        <f>VLOOKUP(D69,Schools!$A:$Z,3,0)</f>
        <v>M</v>
      </c>
      <c r="G69" s="76" t="e">
        <f>SUMIFS(#REF!,#REF!,D69,#REF!, SEN!M69)</f>
        <v>#REF!</v>
      </c>
      <c r="H69" s="74" t="s">
        <v>3620</v>
      </c>
      <c r="I69" s="74" t="s">
        <v>4030</v>
      </c>
      <c r="J69" t="str">
        <f t="shared" si="8"/>
        <v>various/543965</v>
      </c>
      <c r="K69">
        <f>VLOOKUP(D69,Schools!$A:$Z,9,0)</f>
        <v>400046</v>
      </c>
      <c r="L69" s="74" t="s">
        <v>400</v>
      </c>
      <c r="M69" s="74" t="s">
        <v>399</v>
      </c>
      <c r="N69" s="74" t="s">
        <v>3814</v>
      </c>
      <c r="O69" s="77" t="str">
        <f>VLOOKUP(D69,Schools!A:D,4,0)</f>
        <v>Primary</v>
      </c>
      <c r="P69" s="74" t="s">
        <v>4031</v>
      </c>
      <c r="Q69" s="77">
        <f t="shared" si="9"/>
        <v>543965</v>
      </c>
      <c r="R69" s="78" t="e">
        <f>SUMIFS(#REF!,#REF!,$D69,#REF!,$M69)</f>
        <v>#REF!</v>
      </c>
      <c r="S69" s="78" t="e">
        <f>SUMIFS(#REF!,#REF!,$D69,#REF!,$M69)</f>
        <v>#REF!</v>
      </c>
      <c r="T69" s="78" t="e">
        <f>SUMIFS(#REF!,#REF!,$D69,#REF!,$M69)</f>
        <v>#REF!</v>
      </c>
      <c r="U69" s="78" t="e">
        <f>SUMIFS(#REF!,#REF!,$D69,#REF!,$M69)</f>
        <v>#REF!</v>
      </c>
      <c r="V69" s="78" t="e">
        <f>SUMIFS(#REF!,#REF!,$D69,#REF!,$M69)</f>
        <v>#REF!</v>
      </c>
      <c r="W69" s="78" t="e">
        <f>SUMIFS(#REF!,#REF!,$D69,#REF!,$M69)</f>
        <v>#REF!</v>
      </c>
      <c r="X69" s="78" t="e">
        <f>SUMIFS(#REF!,#REF!,$D69,#REF!,$M69)</f>
        <v>#REF!</v>
      </c>
      <c r="Y69" s="78" t="e">
        <f>SUMIFS(#REF!,#REF!,$D69,#REF!,$M69)</f>
        <v>#REF!</v>
      </c>
      <c r="Z69" s="78" t="e">
        <f>SUMIFS(#REF!,#REF!,$D69,#REF!,$M69)</f>
        <v>#REF!</v>
      </c>
      <c r="AA69" s="78" t="e">
        <f>SUMIFS(#REF!,#REF!,$D69,#REF!,$M69)</f>
        <v>#REF!</v>
      </c>
      <c r="AB69" s="78" t="e">
        <f>SUMIFS(#REF!,#REF!,$D69,#REF!,$M69)</f>
        <v>#REF!</v>
      </c>
      <c r="AC69" s="78" t="e">
        <f>SUMIFS(#REF!,#REF!,$D69,#REF!,$M69)</f>
        <v>#REF!</v>
      </c>
      <c r="AD69" s="78" t="e">
        <f>SUMIFS(#REF!,#REF!,$D69,#REF!,$M69)</f>
        <v>#REF!</v>
      </c>
      <c r="AE69" s="78" t="e">
        <f>SUMIFS(#REF!,#REF!,$D69,#REF!,$M69)</f>
        <v>#REF!</v>
      </c>
      <c r="AF69" s="51" t="e">
        <f t="shared" si="10"/>
        <v>#REF!</v>
      </c>
      <c r="AG69" s="51" t="e">
        <f t="shared" si="11"/>
        <v>#REF!</v>
      </c>
      <c r="AH69" s="78" t="e">
        <f>SUMIFS(#REF!,#REF!,$D69,#REF!,$M69)</f>
        <v>#REF!</v>
      </c>
      <c r="AK69" t="e">
        <f t="shared" si="12"/>
        <v>#REF!</v>
      </c>
      <c r="AL69" s="7" t="e">
        <f t="shared" si="31"/>
        <v>#REF!</v>
      </c>
      <c r="AM69" s="7" t="e">
        <f t="shared" si="31"/>
        <v>#REF!</v>
      </c>
      <c r="AN69" s="7" t="e">
        <f t="shared" si="31"/>
        <v>#REF!</v>
      </c>
      <c r="AO69" s="7" t="e">
        <f t="shared" si="31"/>
        <v>#REF!</v>
      </c>
      <c r="AP69" s="7" t="e">
        <f t="shared" si="31"/>
        <v>#REF!</v>
      </c>
      <c r="AQ69" s="7" t="e">
        <f t="shared" si="31"/>
        <v>#REF!</v>
      </c>
      <c r="AR69" s="7" t="e">
        <f t="shared" si="31"/>
        <v>#REF!</v>
      </c>
      <c r="AS69" s="7" t="e">
        <f t="shared" si="31"/>
        <v>#REF!</v>
      </c>
      <c r="AT69" s="7" t="e">
        <f t="shared" si="31"/>
        <v>#REF!</v>
      </c>
      <c r="AU69" s="7" t="e">
        <f t="shared" si="31"/>
        <v>#REF!</v>
      </c>
      <c r="AV69" s="7" t="e">
        <f t="shared" si="31"/>
        <v>#REF!</v>
      </c>
      <c r="AW69" s="7" t="e">
        <f t="shared" si="31"/>
        <v>#REF!</v>
      </c>
      <c r="AX69" t="e">
        <f t="shared" si="6"/>
        <v>#REF!</v>
      </c>
      <c r="AY69" s="7" t="e">
        <f t="shared" si="14"/>
        <v>#REF!</v>
      </c>
      <c r="AZ69" s="52" t="e">
        <f t="shared" si="15"/>
        <v>#REF!</v>
      </c>
      <c r="BA69" s="79" t="e">
        <f t="shared" si="16"/>
        <v>#REF!</v>
      </c>
      <c r="BD69" s="182" t="str">
        <f>VLOOKUP(D69,Schools!A:Q,17,0)</f>
        <v>A</v>
      </c>
      <c r="BE69" s="51" t="e">
        <f t="shared" si="17"/>
        <v>#REF!</v>
      </c>
      <c r="BF69" s="51" t="e">
        <f t="shared" si="18"/>
        <v>#REF!</v>
      </c>
      <c r="BG69" s="51" t="e">
        <f t="shared" si="19"/>
        <v>#REF!</v>
      </c>
      <c r="BH69" s="51" t="e">
        <f t="shared" si="20"/>
        <v>#REF!</v>
      </c>
      <c r="BI69" s="52" t="e">
        <f t="shared" si="21"/>
        <v>#REF!</v>
      </c>
      <c r="BJ69" s="51" t="e">
        <f t="shared" si="22"/>
        <v>#REF!</v>
      </c>
      <c r="BK69" s="7" t="e">
        <f t="shared" si="23"/>
        <v>#REF!</v>
      </c>
      <c r="BL69" s="51" t="e">
        <f t="shared" si="24"/>
        <v>#REF!</v>
      </c>
      <c r="BM69" s="1" t="e">
        <f t="shared" si="25"/>
        <v>#REF!</v>
      </c>
      <c r="BN69" s="51" t="e">
        <f t="shared" si="26"/>
        <v>#REF!</v>
      </c>
      <c r="BO69" s="1" t="e">
        <f t="shared" si="27"/>
        <v>#REF!</v>
      </c>
      <c r="BP69" s="52" t="e">
        <f t="shared" si="28"/>
        <v>#REF!</v>
      </c>
      <c r="BQ69" s="52" t="e">
        <f t="shared" si="29"/>
        <v>#REF!</v>
      </c>
      <c r="BR69" t="e">
        <f t="shared" si="30"/>
        <v>#REF!</v>
      </c>
    </row>
    <row r="70" spans="1:70" x14ac:dyDescent="0.25">
      <c r="A70" t="str">
        <f t="shared" si="7"/>
        <v>High Needs topups</v>
      </c>
      <c r="B70" s="74" t="s">
        <v>3619</v>
      </c>
      <c r="C70" s="75">
        <v>44026</v>
      </c>
      <c r="D70" s="74">
        <f>Schools!A59</f>
        <v>3022037</v>
      </c>
      <c r="E70" t="str">
        <f>VLOOKUP(D70,Schools!A:B,2,0)</f>
        <v>Manorside Primary School</v>
      </c>
      <c r="F70" t="str">
        <f>VLOOKUP(D70,Schools!$A:$Z,3,0)</f>
        <v>M</v>
      </c>
      <c r="G70" s="76" t="e">
        <f>SUMIFS(#REF!,#REF!,D70,#REF!, SEN!M70)</f>
        <v>#REF!</v>
      </c>
      <c r="H70" s="74" t="s">
        <v>3620</v>
      </c>
      <c r="I70" s="74" t="s">
        <v>4030</v>
      </c>
      <c r="J70" t="str">
        <f t="shared" si="8"/>
        <v>various/543965</v>
      </c>
      <c r="K70">
        <f>VLOOKUP(D70,Schools!$A:$Z,9,0)</f>
        <v>400030</v>
      </c>
      <c r="L70" s="74" t="s">
        <v>400</v>
      </c>
      <c r="M70" s="74" t="s">
        <v>399</v>
      </c>
      <c r="N70" s="74" t="s">
        <v>3814</v>
      </c>
      <c r="O70" s="77" t="str">
        <f>VLOOKUP(D70,Schools!A:D,4,0)</f>
        <v>Primary</v>
      </c>
      <c r="P70" s="74" t="s">
        <v>4031</v>
      </c>
      <c r="Q70" s="77">
        <f t="shared" si="9"/>
        <v>543965</v>
      </c>
      <c r="R70" s="78" t="e">
        <f>SUMIFS(#REF!,#REF!,$D70,#REF!,$M70)</f>
        <v>#REF!</v>
      </c>
      <c r="S70" s="78" t="e">
        <f>SUMIFS(#REF!,#REF!,$D70,#REF!,$M70)</f>
        <v>#REF!</v>
      </c>
      <c r="T70" s="78" t="e">
        <f>SUMIFS(#REF!,#REF!,$D70,#REF!,$M70)</f>
        <v>#REF!</v>
      </c>
      <c r="U70" s="78" t="e">
        <f>SUMIFS(#REF!,#REF!,$D70,#REF!,$M70)</f>
        <v>#REF!</v>
      </c>
      <c r="V70" s="78" t="e">
        <f>SUMIFS(#REF!,#REF!,$D70,#REF!,$M70)</f>
        <v>#REF!</v>
      </c>
      <c r="W70" s="78" t="e">
        <f>SUMIFS(#REF!,#REF!,$D70,#REF!,$M70)</f>
        <v>#REF!</v>
      </c>
      <c r="X70" s="78" t="e">
        <f>SUMIFS(#REF!,#REF!,$D70,#REF!,$M70)</f>
        <v>#REF!</v>
      </c>
      <c r="Y70" s="78" t="e">
        <f>SUMIFS(#REF!,#REF!,$D70,#REF!,$M70)</f>
        <v>#REF!</v>
      </c>
      <c r="Z70" s="78" t="e">
        <f>SUMIFS(#REF!,#REF!,$D70,#REF!,$M70)</f>
        <v>#REF!</v>
      </c>
      <c r="AA70" s="78" t="e">
        <f>SUMIFS(#REF!,#REF!,$D70,#REF!,$M70)</f>
        <v>#REF!</v>
      </c>
      <c r="AB70" s="78" t="e">
        <f>SUMIFS(#REF!,#REF!,$D70,#REF!,$M70)</f>
        <v>#REF!</v>
      </c>
      <c r="AC70" s="78" t="e">
        <f>SUMIFS(#REF!,#REF!,$D70,#REF!,$M70)</f>
        <v>#REF!</v>
      </c>
      <c r="AD70" s="78" t="e">
        <f>SUMIFS(#REF!,#REF!,$D70,#REF!,$M70)</f>
        <v>#REF!</v>
      </c>
      <c r="AE70" s="78" t="e">
        <f>SUMIFS(#REF!,#REF!,$D70,#REF!,$M70)</f>
        <v>#REF!</v>
      </c>
      <c r="AF70" s="51" t="e">
        <f t="shared" si="10"/>
        <v>#REF!</v>
      </c>
      <c r="AG70" s="51" t="e">
        <f t="shared" si="11"/>
        <v>#REF!</v>
      </c>
      <c r="AH70" s="78" t="e">
        <f>SUMIFS(#REF!,#REF!,$D70,#REF!,$M70)</f>
        <v>#REF!</v>
      </c>
      <c r="AK70" t="e">
        <f t="shared" si="12"/>
        <v>#REF!</v>
      </c>
      <c r="AL70" s="7" t="e">
        <f t="shared" si="31"/>
        <v>#REF!</v>
      </c>
      <c r="AM70" s="7" t="e">
        <f t="shared" si="31"/>
        <v>#REF!</v>
      </c>
      <c r="AN70" s="7" t="e">
        <f t="shared" si="31"/>
        <v>#REF!</v>
      </c>
      <c r="AO70" s="7" t="e">
        <f t="shared" si="31"/>
        <v>#REF!</v>
      </c>
      <c r="AP70" s="7" t="e">
        <f t="shared" si="31"/>
        <v>#REF!</v>
      </c>
      <c r="AQ70" s="7" t="e">
        <f t="shared" si="31"/>
        <v>#REF!</v>
      </c>
      <c r="AR70" s="7" t="e">
        <f t="shared" si="31"/>
        <v>#REF!</v>
      </c>
      <c r="AS70" s="7" t="e">
        <f t="shared" si="31"/>
        <v>#REF!</v>
      </c>
      <c r="AT70" s="7" t="e">
        <f t="shared" si="31"/>
        <v>#REF!</v>
      </c>
      <c r="AU70" s="7" t="e">
        <f t="shared" si="31"/>
        <v>#REF!</v>
      </c>
      <c r="AV70" s="7" t="e">
        <f t="shared" si="31"/>
        <v>#REF!</v>
      </c>
      <c r="AW70" s="7" t="e">
        <f t="shared" si="31"/>
        <v>#REF!</v>
      </c>
      <c r="AX70" t="e">
        <f t="shared" si="6"/>
        <v>#REF!</v>
      </c>
      <c r="AY70" s="7" t="e">
        <f t="shared" si="14"/>
        <v>#REF!</v>
      </c>
      <c r="AZ70" s="52" t="e">
        <f t="shared" si="15"/>
        <v>#REF!</v>
      </c>
      <c r="BA70" s="79" t="e">
        <f t="shared" si="16"/>
        <v>#REF!</v>
      </c>
      <c r="BD70" s="182" t="str">
        <f>VLOOKUP(D70,Schools!A:Q,17,0)</f>
        <v>A</v>
      </c>
      <c r="BE70" s="51" t="e">
        <f t="shared" si="17"/>
        <v>#REF!</v>
      </c>
      <c r="BF70" s="51" t="e">
        <f t="shared" si="18"/>
        <v>#REF!</v>
      </c>
      <c r="BG70" s="51" t="e">
        <f t="shared" si="19"/>
        <v>#REF!</v>
      </c>
      <c r="BH70" s="51" t="e">
        <f t="shared" si="20"/>
        <v>#REF!</v>
      </c>
      <c r="BI70" s="52" t="e">
        <f t="shared" si="21"/>
        <v>#REF!</v>
      </c>
      <c r="BJ70" s="51" t="e">
        <f t="shared" si="22"/>
        <v>#REF!</v>
      </c>
      <c r="BK70" s="7" t="e">
        <f t="shared" si="23"/>
        <v>#REF!</v>
      </c>
      <c r="BL70" s="51" t="e">
        <f t="shared" si="24"/>
        <v>#REF!</v>
      </c>
      <c r="BM70" s="1" t="e">
        <f t="shared" si="25"/>
        <v>#REF!</v>
      </c>
      <c r="BN70" s="51" t="e">
        <f t="shared" si="26"/>
        <v>#REF!</v>
      </c>
      <c r="BO70" s="1" t="e">
        <f t="shared" si="27"/>
        <v>#REF!</v>
      </c>
      <c r="BP70" s="52" t="e">
        <f t="shared" si="28"/>
        <v>#REF!</v>
      </c>
      <c r="BQ70" s="52" t="e">
        <f t="shared" si="29"/>
        <v>#REF!</v>
      </c>
      <c r="BR70" t="e">
        <f t="shared" si="30"/>
        <v>#REF!</v>
      </c>
    </row>
    <row r="71" spans="1:70" x14ac:dyDescent="0.25">
      <c r="A71" t="str">
        <f t="shared" si="7"/>
        <v>High Needs topups</v>
      </c>
      <c r="B71" s="74" t="s">
        <v>3619</v>
      </c>
      <c r="C71" s="75">
        <v>44026</v>
      </c>
      <c r="D71" s="74">
        <f>Schools!A60</f>
        <v>3023523</v>
      </c>
      <c r="E71" t="str">
        <f>VLOOKUP(D71,Schools!A:B,2,0)</f>
        <v>Martin Primary School</v>
      </c>
      <c r="F71" t="str">
        <f>VLOOKUP(D71,Schools!$A:$Z,3,0)</f>
        <v>M</v>
      </c>
      <c r="G71" s="76" t="e">
        <f>SUMIFS(#REF!,#REF!,D71,#REF!, SEN!M71)</f>
        <v>#REF!</v>
      </c>
      <c r="H71" s="74" t="s">
        <v>3620</v>
      </c>
      <c r="I71" s="74" t="s">
        <v>4030</v>
      </c>
      <c r="J71" t="str">
        <f t="shared" si="8"/>
        <v>various/543965</v>
      </c>
      <c r="K71">
        <f>VLOOKUP(D71,Schools!$A:$Z,9,0)</f>
        <v>400130</v>
      </c>
      <c r="L71" s="74" t="s">
        <v>400</v>
      </c>
      <c r="M71" s="74" t="s">
        <v>399</v>
      </c>
      <c r="N71" s="74" t="s">
        <v>3814</v>
      </c>
      <c r="O71" s="77" t="str">
        <f>VLOOKUP(D71,Schools!A:D,4,0)</f>
        <v>Primary</v>
      </c>
      <c r="P71" s="74" t="s">
        <v>4031</v>
      </c>
      <c r="Q71" s="77">
        <f t="shared" si="9"/>
        <v>543965</v>
      </c>
      <c r="R71" s="78" t="e">
        <f>SUMIFS(#REF!,#REF!,$D71,#REF!,$M71)</f>
        <v>#REF!</v>
      </c>
      <c r="S71" s="78" t="e">
        <f>SUMIFS(#REF!,#REF!,$D71,#REF!,$M71)</f>
        <v>#REF!</v>
      </c>
      <c r="T71" s="78" t="e">
        <f>SUMIFS(#REF!,#REF!,$D71,#REF!,$M71)</f>
        <v>#REF!</v>
      </c>
      <c r="U71" s="78" t="e">
        <f>SUMIFS(#REF!,#REF!,$D71,#REF!,$M71)</f>
        <v>#REF!</v>
      </c>
      <c r="V71" s="78" t="e">
        <f>SUMIFS(#REF!,#REF!,$D71,#REF!,$M71)</f>
        <v>#REF!</v>
      </c>
      <c r="W71" s="78" t="e">
        <f>SUMIFS(#REF!,#REF!,$D71,#REF!,$M71)</f>
        <v>#REF!</v>
      </c>
      <c r="X71" s="78" t="e">
        <f>SUMIFS(#REF!,#REF!,$D71,#REF!,$M71)</f>
        <v>#REF!</v>
      </c>
      <c r="Y71" s="78" t="e">
        <f>SUMIFS(#REF!,#REF!,$D71,#REF!,$M71)</f>
        <v>#REF!</v>
      </c>
      <c r="Z71" s="78" t="e">
        <f>SUMIFS(#REF!,#REF!,$D71,#REF!,$M71)</f>
        <v>#REF!</v>
      </c>
      <c r="AA71" s="78" t="e">
        <f>SUMIFS(#REF!,#REF!,$D71,#REF!,$M71)</f>
        <v>#REF!</v>
      </c>
      <c r="AB71" s="78" t="e">
        <f>SUMIFS(#REF!,#REF!,$D71,#REF!,$M71)</f>
        <v>#REF!</v>
      </c>
      <c r="AC71" s="78" t="e">
        <f>SUMIFS(#REF!,#REF!,$D71,#REF!,$M71)</f>
        <v>#REF!</v>
      </c>
      <c r="AD71" s="78" t="e">
        <f>SUMIFS(#REF!,#REF!,$D71,#REF!,$M71)</f>
        <v>#REF!</v>
      </c>
      <c r="AE71" s="78" t="e">
        <f>SUMIFS(#REF!,#REF!,$D71,#REF!,$M71)</f>
        <v>#REF!</v>
      </c>
      <c r="AF71" s="51" t="e">
        <f t="shared" si="10"/>
        <v>#REF!</v>
      </c>
      <c r="AG71" s="51" t="e">
        <f t="shared" si="11"/>
        <v>#REF!</v>
      </c>
      <c r="AH71" s="78" t="e">
        <f>SUMIFS(#REF!,#REF!,$D71,#REF!,$M71)</f>
        <v>#REF!</v>
      </c>
      <c r="AK71" t="e">
        <f t="shared" si="12"/>
        <v>#REF!</v>
      </c>
      <c r="AL71" s="7" t="e">
        <f t="shared" si="31"/>
        <v>#REF!</v>
      </c>
      <c r="AM71" s="7" t="e">
        <f t="shared" si="31"/>
        <v>#REF!</v>
      </c>
      <c r="AN71" s="7" t="e">
        <f t="shared" si="31"/>
        <v>#REF!</v>
      </c>
      <c r="AO71" s="7" t="e">
        <f t="shared" si="31"/>
        <v>#REF!</v>
      </c>
      <c r="AP71" s="7" t="e">
        <f t="shared" si="31"/>
        <v>#REF!</v>
      </c>
      <c r="AQ71" s="7" t="e">
        <f t="shared" si="31"/>
        <v>#REF!</v>
      </c>
      <c r="AR71" s="7" t="e">
        <f t="shared" si="31"/>
        <v>#REF!</v>
      </c>
      <c r="AS71" s="7" t="e">
        <f t="shared" si="31"/>
        <v>#REF!</v>
      </c>
      <c r="AT71" s="7" t="e">
        <f t="shared" si="31"/>
        <v>#REF!</v>
      </c>
      <c r="AU71" s="7" t="e">
        <f t="shared" si="31"/>
        <v>#REF!</v>
      </c>
      <c r="AV71" s="7" t="e">
        <f t="shared" si="31"/>
        <v>#REF!</v>
      </c>
      <c r="AW71" s="7" t="e">
        <f t="shared" si="31"/>
        <v>#REF!</v>
      </c>
      <c r="AX71" t="e">
        <f t="shared" si="6"/>
        <v>#REF!</v>
      </c>
      <c r="AY71" s="7" t="e">
        <f t="shared" si="14"/>
        <v>#REF!</v>
      </c>
      <c r="AZ71" s="52" t="e">
        <f t="shared" si="15"/>
        <v>#REF!</v>
      </c>
      <c r="BA71" s="79" t="e">
        <f t="shared" si="16"/>
        <v>#REF!</v>
      </c>
      <c r="BD71" s="182" t="str">
        <f>VLOOKUP(D71,Schools!A:Q,17,0)</f>
        <v>B</v>
      </c>
      <c r="BE71" s="51" t="e">
        <f t="shared" si="17"/>
        <v>#REF!</v>
      </c>
      <c r="BF71" s="51" t="e">
        <f t="shared" si="18"/>
        <v>#REF!</v>
      </c>
      <c r="BG71" s="51" t="e">
        <f t="shared" si="19"/>
        <v>#REF!</v>
      </c>
      <c r="BH71" s="51" t="e">
        <f t="shared" si="20"/>
        <v>#REF!</v>
      </c>
      <c r="BI71" s="52" t="e">
        <f t="shared" si="21"/>
        <v>#REF!</v>
      </c>
      <c r="BJ71" s="51" t="e">
        <f t="shared" si="22"/>
        <v>#REF!</v>
      </c>
      <c r="BK71" s="7" t="e">
        <f t="shared" si="23"/>
        <v>#REF!</v>
      </c>
      <c r="BL71" s="51" t="e">
        <f t="shared" si="24"/>
        <v>#REF!</v>
      </c>
      <c r="BM71" s="1" t="e">
        <f t="shared" si="25"/>
        <v>#REF!</v>
      </c>
      <c r="BN71" s="51" t="e">
        <f t="shared" si="26"/>
        <v>#REF!</v>
      </c>
      <c r="BO71" s="1" t="e">
        <f t="shared" si="27"/>
        <v>#REF!</v>
      </c>
      <c r="BP71" s="52" t="e">
        <f t="shared" si="28"/>
        <v>#REF!</v>
      </c>
      <c r="BQ71" s="52" t="e">
        <f t="shared" si="29"/>
        <v>#REF!</v>
      </c>
      <c r="BR71" t="e">
        <f t="shared" si="30"/>
        <v>#REF!</v>
      </c>
    </row>
    <row r="72" spans="1:70" x14ac:dyDescent="0.25">
      <c r="A72" t="str">
        <f t="shared" si="7"/>
        <v>High Needs topups</v>
      </c>
      <c r="B72" s="74" t="s">
        <v>3619</v>
      </c>
      <c r="C72" s="75">
        <v>44026</v>
      </c>
      <c r="D72" s="74">
        <f>Schools!A61</f>
        <v>3025948</v>
      </c>
      <c r="E72" t="str">
        <f>VLOOKUP(D72,Schools!A:B,2,0)</f>
        <v>Mathilda Marks-Kennedy School</v>
      </c>
      <c r="F72" t="str">
        <f>VLOOKUP(D72,Schools!$A:$Z,3,0)</f>
        <v>M</v>
      </c>
      <c r="G72" s="76" t="e">
        <f>SUMIFS(#REF!,#REF!,D72,#REF!, SEN!M72)</f>
        <v>#REF!</v>
      </c>
      <c r="H72" s="74" t="s">
        <v>3620</v>
      </c>
      <c r="I72" s="74" t="s">
        <v>4030</v>
      </c>
      <c r="J72" t="str">
        <f t="shared" si="8"/>
        <v>various/543965</v>
      </c>
      <c r="K72">
        <f>VLOOKUP(D72,Schools!$A:$Z,9,0)</f>
        <v>400112</v>
      </c>
      <c r="L72" s="74" t="s">
        <v>400</v>
      </c>
      <c r="M72" s="74" t="s">
        <v>399</v>
      </c>
      <c r="N72" s="74" t="s">
        <v>3814</v>
      </c>
      <c r="O72" s="77" t="str">
        <f>VLOOKUP(D72,Schools!A:D,4,0)</f>
        <v>Primary</v>
      </c>
      <c r="P72" s="74" t="s">
        <v>4031</v>
      </c>
      <c r="Q72" s="77">
        <f t="shared" si="9"/>
        <v>543965</v>
      </c>
      <c r="R72" s="78" t="e">
        <f>SUMIFS(#REF!,#REF!,$D72,#REF!,$M72)</f>
        <v>#REF!</v>
      </c>
      <c r="S72" s="78" t="e">
        <f>SUMIFS(#REF!,#REF!,$D72,#REF!,$M72)</f>
        <v>#REF!</v>
      </c>
      <c r="T72" s="78" t="e">
        <f>SUMIFS(#REF!,#REF!,$D72,#REF!,$M72)</f>
        <v>#REF!</v>
      </c>
      <c r="U72" s="78" t="e">
        <f>SUMIFS(#REF!,#REF!,$D72,#REF!,$M72)</f>
        <v>#REF!</v>
      </c>
      <c r="V72" s="78" t="e">
        <f>SUMIFS(#REF!,#REF!,$D72,#REF!,$M72)</f>
        <v>#REF!</v>
      </c>
      <c r="W72" s="78" t="e">
        <f>SUMIFS(#REF!,#REF!,$D72,#REF!,$M72)</f>
        <v>#REF!</v>
      </c>
      <c r="X72" s="78" t="e">
        <f>SUMIFS(#REF!,#REF!,$D72,#REF!,$M72)</f>
        <v>#REF!</v>
      </c>
      <c r="Y72" s="78" t="e">
        <f>SUMIFS(#REF!,#REF!,$D72,#REF!,$M72)</f>
        <v>#REF!</v>
      </c>
      <c r="Z72" s="78" t="e">
        <f>SUMIFS(#REF!,#REF!,$D72,#REF!,$M72)</f>
        <v>#REF!</v>
      </c>
      <c r="AA72" s="78" t="e">
        <f>SUMIFS(#REF!,#REF!,$D72,#REF!,$M72)</f>
        <v>#REF!</v>
      </c>
      <c r="AB72" s="78" t="e">
        <f>SUMIFS(#REF!,#REF!,$D72,#REF!,$M72)</f>
        <v>#REF!</v>
      </c>
      <c r="AC72" s="78" t="e">
        <f>SUMIFS(#REF!,#REF!,$D72,#REF!,$M72)</f>
        <v>#REF!</v>
      </c>
      <c r="AD72" s="78" t="e">
        <f>SUMIFS(#REF!,#REF!,$D72,#REF!,$M72)</f>
        <v>#REF!</v>
      </c>
      <c r="AE72" s="78" t="e">
        <f>SUMIFS(#REF!,#REF!,$D72,#REF!,$M72)</f>
        <v>#REF!</v>
      </c>
      <c r="AF72" s="51" t="e">
        <f t="shared" si="10"/>
        <v>#REF!</v>
      </c>
      <c r="AG72" s="51" t="e">
        <f t="shared" si="11"/>
        <v>#REF!</v>
      </c>
      <c r="AH72" s="78" t="e">
        <f>SUMIFS(#REF!,#REF!,$D72,#REF!,$M72)</f>
        <v>#REF!</v>
      </c>
      <c r="AK72" t="e">
        <f t="shared" si="12"/>
        <v>#REF!</v>
      </c>
      <c r="AL72" s="7" t="e">
        <f t="shared" si="31"/>
        <v>#REF!</v>
      </c>
      <c r="AM72" s="7" t="e">
        <f t="shared" si="31"/>
        <v>#REF!</v>
      </c>
      <c r="AN72" s="7" t="e">
        <f t="shared" si="31"/>
        <v>#REF!</v>
      </c>
      <c r="AO72" s="7" t="e">
        <f t="shared" si="31"/>
        <v>#REF!</v>
      </c>
      <c r="AP72" s="7" t="e">
        <f t="shared" si="31"/>
        <v>#REF!</v>
      </c>
      <c r="AQ72" s="7" t="e">
        <f t="shared" si="31"/>
        <v>#REF!</v>
      </c>
      <c r="AR72" s="7" t="e">
        <f t="shared" si="31"/>
        <v>#REF!</v>
      </c>
      <c r="AS72" s="7" t="e">
        <f t="shared" si="31"/>
        <v>#REF!</v>
      </c>
      <c r="AT72" s="7" t="e">
        <f t="shared" si="31"/>
        <v>#REF!</v>
      </c>
      <c r="AU72" s="7" t="e">
        <f t="shared" si="31"/>
        <v>#REF!</v>
      </c>
      <c r="AV72" s="7" t="e">
        <f t="shared" si="31"/>
        <v>#REF!</v>
      </c>
      <c r="AW72" s="7" t="e">
        <f t="shared" si="31"/>
        <v>#REF!</v>
      </c>
      <c r="AX72" t="e">
        <f t="shared" si="6"/>
        <v>#REF!</v>
      </c>
      <c r="AY72" s="7" t="e">
        <f t="shared" si="14"/>
        <v>#REF!</v>
      </c>
      <c r="AZ72" s="52" t="e">
        <f t="shared" si="15"/>
        <v>#REF!</v>
      </c>
      <c r="BA72" s="79" t="e">
        <f t="shared" si="16"/>
        <v>#REF!</v>
      </c>
      <c r="BD72" s="182" t="str">
        <f>VLOOKUP(D72,Schools!A:Q,17,0)</f>
        <v>B</v>
      </c>
      <c r="BE72" s="51" t="e">
        <f t="shared" si="17"/>
        <v>#REF!</v>
      </c>
      <c r="BF72" s="51" t="e">
        <f t="shared" si="18"/>
        <v>#REF!</v>
      </c>
      <c r="BG72" s="51" t="e">
        <f t="shared" si="19"/>
        <v>#REF!</v>
      </c>
      <c r="BH72" s="51" t="e">
        <f t="shared" si="20"/>
        <v>#REF!</v>
      </c>
      <c r="BI72" s="52" t="e">
        <f t="shared" si="21"/>
        <v>#REF!</v>
      </c>
      <c r="BJ72" s="51" t="e">
        <f t="shared" si="22"/>
        <v>#REF!</v>
      </c>
      <c r="BK72" s="7" t="e">
        <f t="shared" si="23"/>
        <v>#REF!</v>
      </c>
      <c r="BL72" s="51" t="e">
        <f t="shared" si="24"/>
        <v>#REF!</v>
      </c>
      <c r="BM72" s="1" t="e">
        <f t="shared" si="25"/>
        <v>#REF!</v>
      </c>
      <c r="BN72" s="51" t="e">
        <f t="shared" si="26"/>
        <v>#REF!</v>
      </c>
      <c r="BO72" s="1" t="e">
        <f t="shared" si="27"/>
        <v>#REF!</v>
      </c>
      <c r="BP72" s="52" t="e">
        <f t="shared" si="28"/>
        <v>#REF!</v>
      </c>
      <c r="BQ72" s="52" t="e">
        <f t="shared" si="29"/>
        <v>#REF!</v>
      </c>
      <c r="BR72" t="e">
        <f t="shared" si="30"/>
        <v>#REF!</v>
      </c>
    </row>
    <row r="73" spans="1:70" x14ac:dyDescent="0.25">
      <c r="A73" t="str">
        <f t="shared" si="7"/>
        <v>High Needs topups</v>
      </c>
      <c r="B73" s="74" t="s">
        <v>3619</v>
      </c>
      <c r="C73" s="75">
        <v>44026</v>
      </c>
      <c r="D73" s="74">
        <f>Schools!A62</f>
        <v>3025949</v>
      </c>
      <c r="E73" t="str">
        <f>VLOOKUP(D73,Schools!A:B,2,0)</f>
        <v>Menorah Foundation School</v>
      </c>
      <c r="F73" t="str">
        <f>VLOOKUP(D73,Schools!$A:$Z,3,0)</f>
        <v>M</v>
      </c>
      <c r="G73" s="76" t="e">
        <f>SUMIFS(#REF!,#REF!,D73,#REF!, SEN!M73)</f>
        <v>#REF!</v>
      </c>
      <c r="H73" s="74" t="s">
        <v>3620</v>
      </c>
      <c r="I73" s="74" t="s">
        <v>4030</v>
      </c>
      <c r="J73" t="str">
        <f t="shared" si="8"/>
        <v>various/543965</v>
      </c>
      <c r="K73">
        <f>VLOOKUP(D73,Schools!$A:$Z,9,0)</f>
        <v>400110</v>
      </c>
      <c r="L73" s="74" t="s">
        <v>400</v>
      </c>
      <c r="M73" s="74" t="s">
        <v>399</v>
      </c>
      <c r="N73" s="74" t="s">
        <v>3814</v>
      </c>
      <c r="O73" s="77" t="str">
        <f>VLOOKUP(D73,Schools!A:D,4,0)</f>
        <v>Primary</v>
      </c>
      <c r="P73" s="74" t="s">
        <v>4031</v>
      </c>
      <c r="Q73" s="77">
        <f t="shared" si="9"/>
        <v>543965</v>
      </c>
      <c r="R73" s="78" t="e">
        <f>SUMIFS(#REF!,#REF!,$D73,#REF!,$M73)</f>
        <v>#REF!</v>
      </c>
      <c r="S73" s="78" t="e">
        <f>SUMIFS(#REF!,#REF!,$D73,#REF!,$M73)</f>
        <v>#REF!</v>
      </c>
      <c r="T73" s="78" t="e">
        <f>SUMIFS(#REF!,#REF!,$D73,#REF!,$M73)</f>
        <v>#REF!</v>
      </c>
      <c r="U73" s="78" t="e">
        <f>SUMIFS(#REF!,#REF!,$D73,#REF!,$M73)</f>
        <v>#REF!</v>
      </c>
      <c r="V73" s="78" t="e">
        <f>SUMIFS(#REF!,#REF!,$D73,#REF!,$M73)</f>
        <v>#REF!</v>
      </c>
      <c r="W73" s="78" t="e">
        <f>SUMIFS(#REF!,#REF!,$D73,#REF!,$M73)</f>
        <v>#REF!</v>
      </c>
      <c r="X73" s="78" t="e">
        <f>SUMIFS(#REF!,#REF!,$D73,#REF!,$M73)</f>
        <v>#REF!</v>
      </c>
      <c r="Y73" s="78" t="e">
        <f>SUMIFS(#REF!,#REF!,$D73,#REF!,$M73)</f>
        <v>#REF!</v>
      </c>
      <c r="Z73" s="78" t="e">
        <f>SUMIFS(#REF!,#REF!,$D73,#REF!,$M73)</f>
        <v>#REF!</v>
      </c>
      <c r="AA73" s="78" t="e">
        <f>SUMIFS(#REF!,#REF!,$D73,#REF!,$M73)</f>
        <v>#REF!</v>
      </c>
      <c r="AB73" s="78" t="e">
        <f>SUMIFS(#REF!,#REF!,$D73,#REF!,$M73)</f>
        <v>#REF!</v>
      </c>
      <c r="AC73" s="78" t="e">
        <f>SUMIFS(#REF!,#REF!,$D73,#REF!,$M73)</f>
        <v>#REF!</v>
      </c>
      <c r="AD73" s="78" t="e">
        <f>SUMIFS(#REF!,#REF!,$D73,#REF!,$M73)</f>
        <v>#REF!</v>
      </c>
      <c r="AE73" s="78" t="e">
        <f>SUMIFS(#REF!,#REF!,$D73,#REF!,$M73)</f>
        <v>#REF!</v>
      </c>
      <c r="AF73" s="51" t="e">
        <f t="shared" si="10"/>
        <v>#REF!</v>
      </c>
      <c r="AG73" s="51" t="e">
        <f t="shared" si="11"/>
        <v>#REF!</v>
      </c>
      <c r="AH73" s="78" t="e">
        <f>SUMIFS(#REF!,#REF!,$D73,#REF!,$M73)</f>
        <v>#REF!</v>
      </c>
      <c r="AK73" t="e">
        <f t="shared" si="12"/>
        <v>#REF!</v>
      </c>
      <c r="AL73" s="7" t="e">
        <f t="shared" si="31"/>
        <v>#REF!</v>
      </c>
      <c r="AM73" s="7" t="e">
        <f t="shared" si="31"/>
        <v>#REF!</v>
      </c>
      <c r="AN73" s="7" t="e">
        <f t="shared" si="31"/>
        <v>#REF!</v>
      </c>
      <c r="AO73" s="7" t="e">
        <f t="shared" si="31"/>
        <v>#REF!</v>
      </c>
      <c r="AP73" s="7" t="e">
        <f t="shared" si="31"/>
        <v>#REF!</v>
      </c>
      <c r="AQ73" s="7" t="e">
        <f t="shared" si="31"/>
        <v>#REF!</v>
      </c>
      <c r="AR73" s="7" t="e">
        <f t="shared" si="31"/>
        <v>#REF!</v>
      </c>
      <c r="AS73" s="7" t="e">
        <f t="shared" si="31"/>
        <v>#REF!</v>
      </c>
      <c r="AT73" s="7" t="e">
        <f t="shared" si="31"/>
        <v>#REF!</v>
      </c>
      <c r="AU73" s="7" t="e">
        <f t="shared" si="31"/>
        <v>#REF!</v>
      </c>
      <c r="AV73" s="7" t="e">
        <f t="shared" si="31"/>
        <v>#REF!</v>
      </c>
      <c r="AW73" s="7" t="e">
        <f t="shared" si="31"/>
        <v>#REF!</v>
      </c>
      <c r="AX73" t="e">
        <f t="shared" si="6"/>
        <v>#REF!</v>
      </c>
      <c r="AY73" s="7" t="e">
        <f t="shared" si="14"/>
        <v>#REF!</v>
      </c>
      <c r="AZ73" s="52" t="e">
        <f t="shared" si="15"/>
        <v>#REF!</v>
      </c>
      <c r="BA73" s="79" t="e">
        <f t="shared" si="16"/>
        <v>#REF!</v>
      </c>
      <c r="BD73" s="182" t="str">
        <f>VLOOKUP(D73,Schools!A:Q,17,0)</f>
        <v>B</v>
      </c>
      <c r="BE73" s="51" t="e">
        <f t="shared" si="17"/>
        <v>#REF!</v>
      </c>
      <c r="BF73" s="51" t="e">
        <f t="shared" si="18"/>
        <v>#REF!</v>
      </c>
      <c r="BG73" s="51" t="e">
        <f t="shared" si="19"/>
        <v>#REF!</v>
      </c>
      <c r="BH73" s="51" t="e">
        <f t="shared" si="20"/>
        <v>#REF!</v>
      </c>
      <c r="BI73" s="52" t="e">
        <f t="shared" si="21"/>
        <v>#REF!</v>
      </c>
      <c r="BJ73" s="51" t="e">
        <f t="shared" si="22"/>
        <v>#REF!</v>
      </c>
      <c r="BK73" s="7" t="e">
        <f t="shared" si="23"/>
        <v>#REF!</v>
      </c>
      <c r="BL73" s="51" t="e">
        <f t="shared" si="24"/>
        <v>#REF!</v>
      </c>
      <c r="BM73" s="1" t="e">
        <f t="shared" si="25"/>
        <v>#REF!</v>
      </c>
      <c r="BN73" s="51" t="e">
        <f t="shared" si="26"/>
        <v>#REF!</v>
      </c>
      <c r="BO73" s="1" t="e">
        <f t="shared" si="27"/>
        <v>#REF!</v>
      </c>
      <c r="BP73" s="52" t="e">
        <f t="shared" si="28"/>
        <v>#REF!</v>
      </c>
      <c r="BQ73" s="52" t="e">
        <f t="shared" si="29"/>
        <v>#REF!</v>
      </c>
      <c r="BR73" t="e">
        <f t="shared" si="30"/>
        <v>#REF!</v>
      </c>
    </row>
    <row r="74" spans="1:70" x14ac:dyDescent="0.25">
      <c r="A74" t="str">
        <f t="shared" si="7"/>
        <v>High Needs topups</v>
      </c>
      <c r="B74" s="74" t="s">
        <v>3619</v>
      </c>
      <c r="C74" s="75">
        <v>44026</v>
      </c>
      <c r="D74" s="74">
        <f>Schools!A63</f>
        <v>3023513</v>
      </c>
      <c r="E74" t="str">
        <f>VLOOKUP(D74,Schools!A:B,2,0)</f>
        <v>Menorah Primary School</v>
      </c>
      <c r="F74" t="str">
        <f>VLOOKUP(D74,Schools!$A:$Z,3,0)</f>
        <v>M</v>
      </c>
      <c r="G74" s="76" t="e">
        <f>SUMIFS(#REF!,#REF!,D74,#REF!, SEN!M74)</f>
        <v>#REF!</v>
      </c>
      <c r="H74" s="74" t="s">
        <v>3620</v>
      </c>
      <c r="I74" s="74" t="s">
        <v>4030</v>
      </c>
      <c r="J74" t="str">
        <f t="shared" si="8"/>
        <v>various/543965</v>
      </c>
      <c r="K74">
        <f>VLOOKUP(D74,Schools!$A:$Z,9,0)</f>
        <v>400007</v>
      </c>
      <c r="L74" s="74" t="s">
        <v>400</v>
      </c>
      <c r="M74" s="74" t="s">
        <v>399</v>
      </c>
      <c r="N74" s="74" t="s">
        <v>3814</v>
      </c>
      <c r="O74" s="77" t="str">
        <f>VLOOKUP(D74,Schools!A:D,4,0)</f>
        <v>Primary</v>
      </c>
      <c r="P74" s="74" t="s">
        <v>4031</v>
      </c>
      <c r="Q74" s="77">
        <f t="shared" si="9"/>
        <v>543965</v>
      </c>
      <c r="R74" s="78" t="e">
        <f>SUMIFS(#REF!,#REF!,$D74,#REF!,$M74)</f>
        <v>#REF!</v>
      </c>
      <c r="S74" s="78" t="e">
        <f>SUMIFS(#REF!,#REF!,$D74,#REF!,$M74)</f>
        <v>#REF!</v>
      </c>
      <c r="T74" s="78" t="e">
        <f>SUMIFS(#REF!,#REF!,$D74,#REF!,$M74)</f>
        <v>#REF!</v>
      </c>
      <c r="U74" s="78" t="e">
        <f>SUMIFS(#REF!,#REF!,$D74,#REF!,$M74)</f>
        <v>#REF!</v>
      </c>
      <c r="V74" s="78" t="e">
        <f>SUMIFS(#REF!,#REF!,$D74,#REF!,$M74)</f>
        <v>#REF!</v>
      </c>
      <c r="W74" s="78" t="e">
        <f>SUMIFS(#REF!,#REF!,$D74,#REF!,$M74)</f>
        <v>#REF!</v>
      </c>
      <c r="X74" s="78" t="e">
        <f>SUMIFS(#REF!,#REF!,$D74,#REF!,$M74)</f>
        <v>#REF!</v>
      </c>
      <c r="Y74" s="78" t="e">
        <f>SUMIFS(#REF!,#REF!,$D74,#REF!,$M74)</f>
        <v>#REF!</v>
      </c>
      <c r="Z74" s="78" t="e">
        <f>SUMIFS(#REF!,#REF!,$D74,#REF!,$M74)</f>
        <v>#REF!</v>
      </c>
      <c r="AA74" s="78" t="e">
        <f>SUMIFS(#REF!,#REF!,$D74,#REF!,$M74)</f>
        <v>#REF!</v>
      </c>
      <c r="AB74" s="78" t="e">
        <f>SUMIFS(#REF!,#REF!,$D74,#REF!,$M74)</f>
        <v>#REF!</v>
      </c>
      <c r="AC74" s="78" t="e">
        <f>SUMIFS(#REF!,#REF!,$D74,#REF!,$M74)</f>
        <v>#REF!</v>
      </c>
      <c r="AD74" s="78" t="e">
        <f>SUMIFS(#REF!,#REF!,$D74,#REF!,$M74)</f>
        <v>#REF!</v>
      </c>
      <c r="AE74" s="78" t="e">
        <f>SUMIFS(#REF!,#REF!,$D74,#REF!,$M74)</f>
        <v>#REF!</v>
      </c>
      <c r="AF74" s="51" t="e">
        <f t="shared" si="10"/>
        <v>#REF!</v>
      </c>
      <c r="AG74" s="51" t="e">
        <f t="shared" si="11"/>
        <v>#REF!</v>
      </c>
      <c r="AH74" s="78" t="e">
        <f>SUMIFS(#REF!,#REF!,$D74,#REF!,$M74)</f>
        <v>#REF!</v>
      </c>
      <c r="AK74" t="e">
        <f t="shared" si="12"/>
        <v>#REF!</v>
      </c>
      <c r="AL74" s="7" t="e">
        <f t="shared" si="31"/>
        <v>#REF!</v>
      </c>
      <c r="AM74" s="7" t="e">
        <f t="shared" si="31"/>
        <v>#REF!</v>
      </c>
      <c r="AN74" s="7" t="e">
        <f t="shared" si="31"/>
        <v>#REF!</v>
      </c>
      <c r="AO74" s="7" t="e">
        <f t="shared" ref="AM74:AW97" si="32">ROUND($G74*AO$18,2)*$AK74</f>
        <v>#REF!</v>
      </c>
      <c r="AP74" s="7" t="e">
        <f t="shared" si="32"/>
        <v>#REF!</v>
      </c>
      <c r="AQ74" s="7" t="e">
        <f t="shared" si="32"/>
        <v>#REF!</v>
      </c>
      <c r="AR74" s="7" t="e">
        <f t="shared" si="32"/>
        <v>#REF!</v>
      </c>
      <c r="AS74" s="7" t="e">
        <f t="shared" si="32"/>
        <v>#REF!</v>
      </c>
      <c r="AT74" s="7" t="e">
        <f t="shared" si="32"/>
        <v>#REF!</v>
      </c>
      <c r="AU74" s="7" t="e">
        <f t="shared" si="32"/>
        <v>#REF!</v>
      </c>
      <c r="AV74" s="7" t="e">
        <f t="shared" si="32"/>
        <v>#REF!</v>
      </c>
      <c r="AW74" s="7" t="e">
        <f t="shared" si="32"/>
        <v>#REF!</v>
      </c>
      <c r="AX74" t="e">
        <f t="shared" si="6"/>
        <v>#REF!</v>
      </c>
      <c r="AY74" s="7" t="e">
        <f t="shared" si="14"/>
        <v>#REF!</v>
      </c>
      <c r="AZ74" s="52" t="e">
        <f t="shared" si="15"/>
        <v>#REF!</v>
      </c>
      <c r="BA74" s="79" t="e">
        <f t="shared" si="16"/>
        <v>#REF!</v>
      </c>
      <c r="BD74" s="182" t="str">
        <f>VLOOKUP(D74,Schools!A:Q,17,0)</f>
        <v>A</v>
      </c>
      <c r="BE74" s="51" t="e">
        <f t="shared" si="17"/>
        <v>#REF!</v>
      </c>
      <c r="BF74" s="51" t="e">
        <f t="shared" si="18"/>
        <v>#REF!</v>
      </c>
      <c r="BG74" s="51" t="e">
        <f t="shared" si="19"/>
        <v>#REF!</v>
      </c>
      <c r="BH74" s="51" t="e">
        <f t="shared" si="20"/>
        <v>#REF!</v>
      </c>
      <c r="BI74" s="52" t="e">
        <f t="shared" si="21"/>
        <v>#REF!</v>
      </c>
      <c r="BJ74" s="51" t="e">
        <f t="shared" si="22"/>
        <v>#REF!</v>
      </c>
      <c r="BK74" s="7" t="e">
        <f t="shared" si="23"/>
        <v>#REF!</v>
      </c>
      <c r="BL74" s="51" t="e">
        <f t="shared" si="24"/>
        <v>#REF!</v>
      </c>
      <c r="BM74" s="1" t="e">
        <f t="shared" si="25"/>
        <v>#REF!</v>
      </c>
      <c r="BN74" s="51" t="e">
        <f t="shared" si="26"/>
        <v>#REF!</v>
      </c>
      <c r="BO74" s="1" t="e">
        <f t="shared" si="27"/>
        <v>#REF!</v>
      </c>
      <c r="BP74" s="52" t="e">
        <f t="shared" si="28"/>
        <v>#REF!</v>
      </c>
      <c r="BQ74" s="52" t="e">
        <f t="shared" si="29"/>
        <v>#REF!</v>
      </c>
      <c r="BR74" t="e">
        <f t="shared" si="30"/>
        <v>#REF!</v>
      </c>
    </row>
    <row r="75" spans="1:70" x14ac:dyDescent="0.25">
      <c r="A75" t="str">
        <f t="shared" si="7"/>
        <v>High Needs topups</v>
      </c>
      <c r="B75" s="74" t="s">
        <v>3619</v>
      </c>
      <c r="C75" s="75">
        <v>44026</v>
      </c>
      <c r="D75" s="74">
        <f>Schools!A64</f>
        <v>3022048</v>
      </c>
      <c r="E75" t="str">
        <f>VLOOKUP(D75,Schools!A:B,2,0)</f>
        <v>Millbrook Park CE Primary School</v>
      </c>
      <c r="F75" t="str">
        <f>VLOOKUP(D75,Schools!$A:$Z,3,0)</f>
        <v>A</v>
      </c>
      <c r="G75" s="76" t="e">
        <f>SUMIFS(#REF!,#REF!,D75,#REF!, SEN!M75)</f>
        <v>#REF!</v>
      </c>
      <c r="H75" s="74" t="s">
        <v>3620</v>
      </c>
      <c r="I75" s="74" t="s">
        <v>4030</v>
      </c>
      <c r="J75" t="str">
        <f t="shared" si="8"/>
        <v>various/516500</v>
      </c>
      <c r="K75">
        <f>VLOOKUP(D75,Schools!$A:$Z,9,0)</f>
        <v>155126</v>
      </c>
      <c r="L75" s="74" t="s">
        <v>400</v>
      </c>
      <c r="M75" s="74" t="s">
        <v>399</v>
      </c>
      <c r="N75" s="74" t="s">
        <v>3814</v>
      </c>
      <c r="O75" s="77" t="str">
        <f>VLOOKUP(D75,Schools!A:D,4,0)</f>
        <v>Primary</v>
      </c>
      <c r="P75" s="74" t="s">
        <v>4031</v>
      </c>
      <c r="Q75" s="77">
        <f t="shared" si="9"/>
        <v>516500</v>
      </c>
      <c r="R75" s="78" t="e">
        <f>SUMIFS(#REF!,#REF!,$D75,#REF!,$M75)</f>
        <v>#REF!</v>
      </c>
      <c r="S75" s="78" t="e">
        <f>SUMIFS(#REF!,#REF!,$D75,#REF!,$M75)</f>
        <v>#REF!</v>
      </c>
      <c r="T75" s="78" t="e">
        <f>SUMIFS(#REF!,#REF!,$D75,#REF!,$M75)</f>
        <v>#REF!</v>
      </c>
      <c r="U75" s="78" t="e">
        <f>SUMIFS(#REF!,#REF!,$D75,#REF!,$M75)</f>
        <v>#REF!</v>
      </c>
      <c r="V75" s="78" t="e">
        <f>SUMIFS(#REF!,#REF!,$D75,#REF!,$M75)</f>
        <v>#REF!</v>
      </c>
      <c r="W75" s="78" t="e">
        <f>SUMIFS(#REF!,#REF!,$D75,#REF!,$M75)</f>
        <v>#REF!</v>
      </c>
      <c r="X75" s="78" t="e">
        <f>SUMIFS(#REF!,#REF!,$D75,#REF!,$M75)</f>
        <v>#REF!</v>
      </c>
      <c r="Y75" s="78" t="e">
        <f>SUMIFS(#REF!,#REF!,$D75,#REF!,$M75)</f>
        <v>#REF!</v>
      </c>
      <c r="Z75" s="78" t="e">
        <f>SUMIFS(#REF!,#REF!,$D75,#REF!,$M75)</f>
        <v>#REF!</v>
      </c>
      <c r="AA75" s="78" t="e">
        <f>SUMIFS(#REF!,#REF!,$D75,#REF!,$M75)</f>
        <v>#REF!</v>
      </c>
      <c r="AB75" s="78" t="e">
        <f>SUMIFS(#REF!,#REF!,$D75,#REF!,$M75)</f>
        <v>#REF!</v>
      </c>
      <c r="AC75" s="78" t="e">
        <f>SUMIFS(#REF!,#REF!,$D75,#REF!,$M75)</f>
        <v>#REF!</v>
      </c>
      <c r="AD75" s="78" t="e">
        <f>SUMIFS(#REF!,#REF!,$D75,#REF!,$M75)</f>
        <v>#REF!</v>
      </c>
      <c r="AE75" s="78" t="e">
        <f>SUMIFS(#REF!,#REF!,$D75,#REF!,$M75)</f>
        <v>#REF!</v>
      </c>
      <c r="AF75" s="51" t="e">
        <f t="shared" si="10"/>
        <v>#REF!</v>
      </c>
      <c r="AG75" s="51" t="e">
        <f t="shared" si="11"/>
        <v>#REF!</v>
      </c>
      <c r="AH75" s="78" t="e">
        <f>SUMIFS(#REF!,#REF!,$D75,#REF!,$M75)</f>
        <v>#REF!</v>
      </c>
      <c r="AK75" t="e">
        <f t="shared" si="12"/>
        <v>#REF!</v>
      </c>
      <c r="AL75" s="7" t="e">
        <f t="shared" ref="AL75:AL106" si="33">ROUND($G75*AL$18,2)*$AK75</f>
        <v>#REF!</v>
      </c>
      <c r="AM75" s="7" t="e">
        <f t="shared" si="32"/>
        <v>#REF!</v>
      </c>
      <c r="AN75" s="7" t="e">
        <f t="shared" si="32"/>
        <v>#REF!</v>
      </c>
      <c r="AO75" s="7" t="e">
        <f t="shared" si="32"/>
        <v>#REF!</v>
      </c>
      <c r="AP75" s="7" t="e">
        <f t="shared" si="32"/>
        <v>#REF!</v>
      </c>
      <c r="AQ75" s="7" t="e">
        <f t="shared" si="32"/>
        <v>#REF!</v>
      </c>
      <c r="AR75" s="7" t="e">
        <f t="shared" si="32"/>
        <v>#REF!</v>
      </c>
      <c r="AS75" s="7" t="e">
        <f t="shared" si="32"/>
        <v>#REF!</v>
      </c>
      <c r="AT75" s="7" t="e">
        <f t="shared" si="32"/>
        <v>#REF!</v>
      </c>
      <c r="AU75" s="7" t="e">
        <f t="shared" si="32"/>
        <v>#REF!</v>
      </c>
      <c r="AV75" s="7" t="e">
        <f t="shared" si="32"/>
        <v>#REF!</v>
      </c>
      <c r="AW75" s="7" t="e">
        <f t="shared" si="32"/>
        <v>#REF!</v>
      </c>
      <c r="AX75" t="e">
        <f t="shared" si="6"/>
        <v>#REF!</v>
      </c>
      <c r="AY75" s="7" t="e">
        <f t="shared" si="14"/>
        <v>#REF!</v>
      </c>
      <c r="AZ75" s="52" t="e">
        <f t="shared" si="15"/>
        <v>#REF!</v>
      </c>
      <c r="BA75" s="79" t="e">
        <f t="shared" si="16"/>
        <v>#REF!</v>
      </c>
      <c r="BD75" s="182" t="str">
        <f>VLOOKUP(D75,Schools!A:Q,17,0)</f>
        <v>Academy</v>
      </c>
      <c r="BE75" s="51" t="e">
        <f t="shared" si="17"/>
        <v>#REF!</v>
      </c>
      <c r="BF75" s="51" t="e">
        <f t="shared" si="18"/>
        <v>#REF!</v>
      </c>
      <c r="BG75" s="51" t="e">
        <f t="shared" si="19"/>
        <v>#REF!</v>
      </c>
      <c r="BH75" s="51" t="e">
        <f t="shared" si="20"/>
        <v>#REF!</v>
      </c>
      <c r="BI75" s="52" t="e">
        <f t="shared" si="21"/>
        <v>#REF!</v>
      </c>
      <c r="BJ75" s="51" t="e">
        <f t="shared" si="22"/>
        <v>#REF!</v>
      </c>
      <c r="BK75" s="7" t="e">
        <f t="shared" si="23"/>
        <v>#REF!</v>
      </c>
      <c r="BL75" s="51" t="e">
        <f t="shared" si="24"/>
        <v>#REF!</v>
      </c>
      <c r="BM75" s="1" t="e">
        <f t="shared" si="25"/>
        <v>#REF!</v>
      </c>
      <c r="BN75" s="51" t="e">
        <f t="shared" si="26"/>
        <v>#REF!</v>
      </c>
      <c r="BO75" s="1" t="e">
        <f t="shared" si="27"/>
        <v>#REF!</v>
      </c>
      <c r="BP75" s="52" t="e">
        <f t="shared" si="28"/>
        <v>#REF!</v>
      </c>
      <c r="BQ75" s="52" t="e">
        <f t="shared" si="29"/>
        <v>#REF!</v>
      </c>
      <c r="BR75" t="e">
        <f t="shared" si="30"/>
        <v>#REF!</v>
      </c>
    </row>
    <row r="76" spans="1:70" x14ac:dyDescent="0.25">
      <c r="A76" t="str">
        <f t="shared" si="7"/>
        <v>High Needs topups</v>
      </c>
      <c r="B76" s="74" t="s">
        <v>3619</v>
      </c>
      <c r="C76" s="75">
        <v>44026</v>
      </c>
      <c r="D76" s="74">
        <f>Schools!A65</f>
        <v>3023305</v>
      </c>
      <c r="E76" t="str">
        <f>VLOOKUP(D76,Schools!A:B,2,0)</f>
        <v>Monken Hadley C E Primary School</v>
      </c>
      <c r="F76" t="str">
        <f>VLOOKUP(D76,Schools!$A:$Z,3,0)</f>
        <v>M</v>
      </c>
      <c r="G76" s="76" t="e">
        <f>SUMIFS(#REF!,#REF!,D76,#REF!, SEN!M76)</f>
        <v>#REF!</v>
      </c>
      <c r="H76" s="74" t="s">
        <v>3620</v>
      </c>
      <c r="I76" s="74" t="s">
        <v>4030</v>
      </c>
      <c r="J76" t="str">
        <f t="shared" si="8"/>
        <v>various/543965</v>
      </c>
      <c r="K76">
        <f>VLOOKUP(D76,Schools!$A:$Z,9,0)</f>
        <v>400086</v>
      </c>
      <c r="L76" s="74" t="s">
        <v>400</v>
      </c>
      <c r="M76" s="74" t="s">
        <v>399</v>
      </c>
      <c r="N76" s="74" t="s">
        <v>3814</v>
      </c>
      <c r="O76" s="77" t="str">
        <f>VLOOKUP(D76,Schools!A:D,4,0)</f>
        <v>Primary</v>
      </c>
      <c r="P76" s="74" t="s">
        <v>4031</v>
      </c>
      <c r="Q76" s="77">
        <f t="shared" si="9"/>
        <v>543965</v>
      </c>
      <c r="R76" s="78" t="e">
        <f>SUMIFS(#REF!,#REF!,$D76,#REF!,$M76)</f>
        <v>#REF!</v>
      </c>
      <c r="S76" s="78" t="e">
        <f>SUMIFS(#REF!,#REF!,$D76,#REF!,$M76)</f>
        <v>#REF!</v>
      </c>
      <c r="T76" s="78" t="e">
        <f>SUMIFS(#REF!,#REF!,$D76,#REF!,$M76)</f>
        <v>#REF!</v>
      </c>
      <c r="U76" s="78" t="e">
        <f>SUMIFS(#REF!,#REF!,$D76,#REF!,$M76)</f>
        <v>#REF!</v>
      </c>
      <c r="V76" s="78" t="e">
        <f>SUMIFS(#REF!,#REF!,$D76,#REF!,$M76)</f>
        <v>#REF!</v>
      </c>
      <c r="W76" s="78" t="e">
        <f>SUMIFS(#REF!,#REF!,$D76,#REF!,$M76)</f>
        <v>#REF!</v>
      </c>
      <c r="X76" s="78" t="e">
        <f>SUMIFS(#REF!,#REF!,$D76,#REF!,$M76)</f>
        <v>#REF!</v>
      </c>
      <c r="Y76" s="78" t="e">
        <f>SUMIFS(#REF!,#REF!,$D76,#REF!,$M76)</f>
        <v>#REF!</v>
      </c>
      <c r="Z76" s="78" t="e">
        <f>SUMIFS(#REF!,#REF!,$D76,#REF!,$M76)</f>
        <v>#REF!</v>
      </c>
      <c r="AA76" s="78" t="e">
        <f>SUMIFS(#REF!,#REF!,$D76,#REF!,$M76)</f>
        <v>#REF!</v>
      </c>
      <c r="AB76" s="78" t="e">
        <f>SUMIFS(#REF!,#REF!,$D76,#REF!,$M76)</f>
        <v>#REF!</v>
      </c>
      <c r="AC76" s="78" t="e">
        <f>SUMIFS(#REF!,#REF!,$D76,#REF!,$M76)</f>
        <v>#REF!</v>
      </c>
      <c r="AD76" s="78" t="e">
        <f>SUMIFS(#REF!,#REF!,$D76,#REF!,$M76)</f>
        <v>#REF!</v>
      </c>
      <c r="AE76" s="78" t="e">
        <f>SUMIFS(#REF!,#REF!,$D76,#REF!,$M76)</f>
        <v>#REF!</v>
      </c>
      <c r="AF76" s="51" t="e">
        <f t="shared" si="10"/>
        <v>#REF!</v>
      </c>
      <c r="AG76" s="51" t="e">
        <f t="shared" si="11"/>
        <v>#REF!</v>
      </c>
      <c r="AH76" s="78" t="e">
        <f>SUMIFS(#REF!,#REF!,$D76,#REF!,$M76)</f>
        <v>#REF!</v>
      </c>
      <c r="AK76" t="e">
        <f t="shared" si="12"/>
        <v>#REF!</v>
      </c>
      <c r="AL76" s="7" t="e">
        <f t="shared" si="33"/>
        <v>#REF!</v>
      </c>
      <c r="AM76" s="7" t="e">
        <f t="shared" si="32"/>
        <v>#REF!</v>
      </c>
      <c r="AN76" s="7" t="e">
        <f t="shared" si="32"/>
        <v>#REF!</v>
      </c>
      <c r="AO76" s="7" t="e">
        <f t="shared" si="32"/>
        <v>#REF!</v>
      </c>
      <c r="AP76" s="7" t="e">
        <f t="shared" si="32"/>
        <v>#REF!</v>
      </c>
      <c r="AQ76" s="7" t="e">
        <f t="shared" si="32"/>
        <v>#REF!</v>
      </c>
      <c r="AR76" s="7" t="e">
        <f t="shared" si="32"/>
        <v>#REF!</v>
      </c>
      <c r="AS76" s="7" t="e">
        <f t="shared" si="32"/>
        <v>#REF!</v>
      </c>
      <c r="AT76" s="7" t="e">
        <f t="shared" si="32"/>
        <v>#REF!</v>
      </c>
      <c r="AU76" s="7" t="e">
        <f t="shared" si="32"/>
        <v>#REF!</v>
      </c>
      <c r="AV76" s="7" t="e">
        <f t="shared" si="32"/>
        <v>#REF!</v>
      </c>
      <c r="AW76" s="7" t="e">
        <f t="shared" si="32"/>
        <v>#REF!</v>
      </c>
      <c r="AX76" t="e">
        <f t="shared" si="6"/>
        <v>#REF!</v>
      </c>
      <c r="AY76" s="7" t="e">
        <f t="shared" si="14"/>
        <v>#REF!</v>
      </c>
      <c r="AZ76" s="52" t="e">
        <f t="shared" si="15"/>
        <v>#REF!</v>
      </c>
      <c r="BA76" s="79" t="e">
        <f t="shared" si="16"/>
        <v>#REF!</v>
      </c>
      <c r="BD76" s="182" t="str">
        <f>VLOOKUP(D76,Schools!A:Q,17,0)</f>
        <v>A</v>
      </c>
      <c r="BE76" s="51" t="e">
        <f t="shared" si="17"/>
        <v>#REF!</v>
      </c>
      <c r="BF76" s="51" t="e">
        <f t="shared" si="18"/>
        <v>#REF!</v>
      </c>
      <c r="BG76" s="51" t="e">
        <f t="shared" si="19"/>
        <v>#REF!</v>
      </c>
      <c r="BH76" s="51" t="e">
        <f t="shared" si="20"/>
        <v>#REF!</v>
      </c>
      <c r="BI76" s="52" t="e">
        <f t="shared" si="21"/>
        <v>#REF!</v>
      </c>
      <c r="BJ76" s="51" t="e">
        <f t="shared" si="22"/>
        <v>#REF!</v>
      </c>
      <c r="BK76" s="7" t="e">
        <f t="shared" si="23"/>
        <v>#REF!</v>
      </c>
      <c r="BL76" s="51" t="e">
        <f t="shared" si="24"/>
        <v>#REF!</v>
      </c>
      <c r="BM76" s="1" t="e">
        <f t="shared" si="25"/>
        <v>#REF!</v>
      </c>
      <c r="BN76" s="51" t="e">
        <f t="shared" si="26"/>
        <v>#REF!</v>
      </c>
      <c r="BO76" s="1" t="e">
        <f t="shared" si="27"/>
        <v>#REF!</v>
      </c>
      <c r="BP76" s="52" t="e">
        <f t="shared" si="28"/>
        <v>#REF!</v>
      </c>
      <c r="BQ76" s="52" t="e">
        <f t="shared" si="29"/>
        <v>#REF!</v>
      </c>
      <c r="BR76" t="e">
        <f t="shared" si="30"/>
        <v>#REF!</v>
      </c>
    </row>
    <row r="77" spans="1:70" x14ac:dyDescent="0.25">
      <c r="A77" t="str">
        <f t="shared" si="7"/>
        <v>High Needs topups</v>
      </c>
      <c r="B77" s="74" t="s">
        <v>3619</v>
      </c>
      <c r="C77" s="75">
        <v>44026</v>
      </c>
      <c r="D77" s="74">
        <f>Schools!A66</f>
        <v>3022042</v>
      </c>
      <c r="E77" t="str">
        <f>VLOOKUP(D77,Schools!A:B,2,0)</f>
        <v>Monkfrith School</v>
      </c>
      <c r="F77" t="str">
        <f>VLOOKUP(D77,Schools!$A:$Z,3,0)</f>
        <v>M</v>
      </c>
      <c r="G77" s="76" t="e">
        <f>SUMIFS(#REF!,#REF!,D77,#REF!, SEN!M77)</f>
        <v>#REF!</v>
      </c>
      <c r="H77" s="74" t="s">
        <v>3620</v>
      </c>
      <c r="I77" s="74" t="s">
        <v>4030</v>
      </c>
      <c r="J77" t="str">
        <f t="shared" si="8"/>
        <v>various/543965</v>
      </c>
      <c r="K77">
        <f>VLOOKUP(D77,Schools!$A:$Z,9,0)</f>
        <v>400048</v>
      </c>
      <c r="L77" s="74" t="s">
        <v>400</v>
      </c>
      <c r="M77" s="74" t="s">
        <v>399</v>
      </c>
      <c r="N77" s="74" t="s">
        <v>3814</v>
      </c>
      <c r="O77" s="77" t="str">
        <f>VLOOKUP(D77,Schools!A:D,4,0)</f>
        <v>Primary</v>
      </c>
      <c r="P77" s="74" t="s">
        <v>4031</v>
      </c>
      <c r="Q77" s="77">
        <f t="shared" si="9"/>
        <v>543965</v>
      </c>
      <c r="R77" s="78" t="e">
        <f>SUMIFS(#REF!,#REF!,$D77,#REF!,$M77)</f>
        <v>#REF!</v>
      </c>
      <c r="S77" s="78" t="e">
        <f>SUMIFS(#REF!,#REF!,$D77,#REF!,$M77)</f>
        <v>#REF!</v>
      </c>
      <c r="T77" s="78" t="e">
        <f>SUMIFS(#REF!,#REF!,$D77,#REF!,$M77)</f>
        <v>#REF!</v>
      </c>
      <c r="U77" s="78" t="e">
        <f>SUMIFS(#REF!,#REF!,$D77,#REF!,$M77)</f>
        <v>#REF!</v>
      </c>
      <c r="V77" s="78" t="e">
        <f>SUMIFS(#REF!,#REF!,$D77,#REF!,$M77)</f>
        <v>#REF!</v>
      </c>
      <c r="W77" s="78" t="e">
        <f>SUMIFS(#REF!,#REF!,$D77,#REF!,$M77)</f>
        <v>#REF!</v>
      </c>
      <c r="X77" s="78" t="e">
        <f>SUMIFS(#REF!,#REF!,$D77,#REF!,$M77)</f>
        <v>#REF!</v>
      </c>
      <c r="Y77" s="78" t="e">
        <f>SUMIFS(#REF!,#REF!,$D77,#REF!,$M77)</f>
        <v>#REF!</v>
      </c>
      <c r="Z77" s="78" t="e">
        <f>SUMIFS(#REF!,#REF!,$D77,#REF!,$M77)</f>
        <v>#REF!</v>
      </c>
      <c r="AA77" s="78" t="e">
        <f>SUMIFS(#REF!,#REF!,$D77,#REF!,$M77)</f>
        <v>#REF!</v>
      </c>
      <c r="AB77" s="78" t="e">
        <f>SUMIFS(#REF!,#REF!,$D77,#REF!,$M77)</f>
        <v>#REF!</v>
      </c>
      <c r="AC77" s="78" t="e">
        <f>SUMIFS(#REF!,#REF!,$D77,#REF!,$M77)</f>
        <v>#REF!</v>
      </c>
      <c r="AD77" s="78" t="e">
        <f>SUMIFS(#REF!,#REF!,$D77,#REF!,$M77)</f>
        <v>#REF!</v>
      </c>
      <c r="AE77" s="78" t="e">
        <f>SUMIFS(#REF!,#REF!,$D77,#REF!,$M77)</f>
        <v>#REF!</v>
      </c>
      <c r="AF77" s="51" t="e">
        <f t="shared" si="10"/>
        <v>#REF!</v>
      </c>
      <c r="AG77" s="51" t="e">
        <f t="shared" si="11"/>
        <v>#REF!</v>
      </c>
      <c r="AH77" s="78" t="e">
        <f>SUMIFS(#REF!,#REF!,$D77,#REF!,$M77)</f>
        <v>#REF!</v>
      </c>
      <c r="AK77" t="e">
        <f t="shared" si="12"/>
        <v>#REF!</v>
      </c>
      <c r="AL77" s="7" t="e">
        <f t="shared" si="33"/>
        <v>#REF!</v>
      </c>
      <c r="AM77" s="7" t="e">
        <f t="shared" si="32"/>
        <v>#REF!</v>
      </c>
      <c r="AN77" s="7" t="e">
        <f t="shared" si="32"/>
        <v>#REF!</v>
      </c>
      <c r="AO77" s="7" t="e">
        <f t="shared" si="32"/>
        <v>#REF!</v>
      </c>
      <c r="AP77" s="7" t="e">
        <f t="shared" si="32"/>
        <v>#REF!</v>
      </c>
      <c r="AQ77" s="7" t="e">
        <f t="shared" si="32"/>
        <v>#REF!</v>
      </c>
      <c r="AR77" s="7" t="e">
        <f t="shared" si="32"/>
        <v>#REF!</v>
      </c>
      <c r="AS77" s="7" t="e">
        <f t="shared" si="32"/>
        <v>#REF!</v>
      </c>
      <c r="AT77" s="7" t="e">
        <f t="shared" si="32"/>
        <v>#REF!</v>
      </c>
      <c r="AU77" s="7" t="e">
        <f t="shared" si="32"/>
        <v>#REF!</v>
      </c>
      <c r="AV77" s="7" t="e">
        <f t="shared" si="32"/>
        <v>#REF!</v>
      </c>
      <c r="AW77" s="7" t="e">
        <f t="shared" si="32"/>
        <v>#REF!</v>
      </c>
      <c r="AX77" t="e">
        <f t="shared" si="6"/>
        <v>#REF!</v>
      </c>
      <c r="AY77" s="7" t="e">
        <f t="shared" si="14"/>
        <v>#REF!</v>
      </c>
      <c r="AZ77" s="52" t="e">
        <f t="shared" si="15"/>
        <v>#REF!</v>
      </c>
      <c r="BA77" s="79" t="e">
        <f t="shared" si="16"/>
        <v>#REF!</v>
      </c>
      <c r="BD77" s="182" t="str">
        <f>VLOOKUP(D77,Schools!A:Q,17,0)</f>
        <v>D</v>
      </c>
      <c r="BE77" s="51" t="e">
        <f t="shared" si="17"/>
        <v>#REF!</v>
      </c>
      <c r="BF77" s="51" t="e">
        <f t="shared" si="18"/>
        <v>#REF!</v>
      </c>
      <c r="BG77" s="51" t="e">
        <f t="shared" si="19"/>
        <v>#REF!</v>
      </c>
      <c r="BH77" s="51" t="e">
        <f t="shared" si="20"/>
        <v>#REF!</v>
      </c>
      <c r="BI77" s="52" t="e">
        <f t="shared" si="21"/>
        <v>#REF!</v>
      </c>
      <c r="BJ77" s="51" t="e">
        <f t="shared" si="22"/>
        <v>#REF!</v>
      </c>
      <c r="BK77" s="7" t="e">
        <f t="shared" si="23"/>
        <v>#REF!</v>
      </c>
      <c r="BL77" s="51" t="e">
        <f t="shared" si="24"/>
        <v>#REF!</v>
      </c>
      <c r="BM77" s="1" t="e">
        <f t="shared" si="25"/>
        <v>#REF!</v>
      </c>
      <c r="BN77" s="51" t="e">
        <f t="shared" si="26"/>
        <v>#REF!</v>
      </c>
      <c r="BO77" s="1" t="e">
        <f t="shared" si="27"/>
        <v>#REF!</v>
      </c>
      <c r="BP77" s="52" t="e">
        <f t="shared" si="28"/>
        <v>#REF!</v>
      </c>
      <c r="BQ77" s="52" t="e">
        <f t="shared" si="29"/>
        <v>#REF!</v>
      </c>
      <c r="BR77" t="e">
        <f t="shared" si="30"/>
        <v>#REF!</v>
      </c>
    </row>
    <row r="78" spans="1:70" x14ac:dyDescent="0.25">
      <c r="A78" t="str">
        <f t="shared" si="7"/>
        <v>High Needs topups</v>
      </c>
      <c r="B78" s="74" t="s">
        <v>3619</v>
      </c>
      <c r="C78" s="75">
        <v>44026</v>
      </c>
      <c r="D78" s="74">
        <f>Schools!A67</f>
        <v>3022044</v>
      </c>
      <c r="E78" t="str">
        <f>VLOOKUP(D78,Schools!A:B,2,0)</f>
        <v>Moss Hall Infant School</v>
      </c>
      <c r="F78" t="str">
        <f>VLOOKUP(D78,Schools!$A:$Z,3,0)</f>
        <v>M</v>
      </c>
      <c r="G78" s="76" t="e">
        <f>SUMIFS(#REF!,#REF!,D78,#REF!, SEN!M78)</f>
        <v>#REF!</v>
      </c>
      <c r="H78" s="74" t="s">
        <v>3620</v>
      </c>
      <c r="I78" s="74" t="s">
        <v>4030</v>
      </c>
      <c r="J78" t="str">
        <f t="shared" si="8"/>
        <v>various/543965</v>
      </c>
      <c r="K78">
        <f>VLOOKUP(D78,Schools!$A:$Z,9,0)</f>
        <v>400087</v>
      </c>
      <c r="L78" s="74" t="s">
        <v>400</v>
      </c>
      <c r="M78" s="74" t="s">
        <v>399</v>
      </c>
      <c r="N78" s="74" t="s">
        <v>3814</v>
      </c>
      <c r="O78" s="77" t="str">
        <f>VLOOKUP(D78,Schools!A:D,4,0)</f>
        <v>Primary</v>
      </c>
      <c r="P78" s="74" t="s">
        <v>4031</v>
      </c>
      <c r="Q78" s="77">
        <f t="shared" si="9"/>
        <v>543965</v>
      </c>
      <c r="R78" s="78" t="e">
        <f>SUMIFS(#REF!,#REF!,$D78,#REF!,$M78)</f>
        <v>#REF!</v>
      </c>
      <c r="S78" s="78" t="e">
        <f>SUMIFS(#REF!,#REF!,$D78,#REF!,$M78)</f>
        <v>#REF!</v>
      </c>
      <c r="T78" s="78" t="e">
        <f>SUMIFS(#REF!,#REF!,$D78,#REF!,$M78)</f>
        <v>#REF!</v>
      </c>
      <c r="U78" s="78" t="e">
        <f>SUMIFS(#REF!,#REF!,$D78,#REF!,$M78)</f>
        <v>#REF!</v>
      </c>
      <c r="V78" s="78" t="e">
        <f>SUMIFS(#REF!,#REF!,$D78,#REF!,$M78)</f>
        <v>#REF!</v>
      </c>
      <c r="W78" s="78" t="e">
        <f>SUMIFS(#REF!,#REF!,$D78,#REF!,$M78)</f>
        <v>#REF!</v>
      </c>
      <c r="X78" s="78" t="e">
        <f>SUMIFS(#REF!,#REF!,$D78,#REF!,$M78)</f>
        <v>#REF!</v>
      </c>
      <c r="Y78" s="78" t="e">
        <f>SUMIFS(#REF!,#REF!,$D78,#REF!,$M78)</f>
        <v>#REF!</v>
      </c>
      <c r="Z78" s="78" t="e">
        <f>SUMIFS(#REF!,#REF!,$D78,#REF!,$M78)</f>
        <v>#REF!</v>
      </c>
      <c r="AA78" s="78" t="e">
        <f>SUMIFS(#REF!,#REF!,$D78,#REF!,$M78)</f>
        <v>#REF!</v>
      </c>
      <c r="AB78" s="78" t="e">
        <f>SUMIFS(#REF!,#REF!,$D78,#REF!,$M78)</f>
        <v>#REF!</v>
      </c>
      <c r="AC78" s="78" t="e">
        <f>SUMIFS(#REF!,#REF!,$D78,#REF!,$M78)</f>
        <v>#REF!</v>
      </c>
      <c r="AD78" s="78" t="e">
        <f>SUMIFS(#REF!,#REF!,$D78,#REF!,$M78)</f>
        <v>#REF!</v>
      </c>
      <c r="AE78" s="78" t="e">
        <f>SUMIFS(#REF!,#REF!,$D78,#REF!,$M78)</f>
        <v>#REF!</v>
      </c>
      <c r="AF78" s="51" t="e">
        <f t="shared" si="10"/>
        <v>#REF!</v>
      </c>
      <c r="AG78" s="51" t="e">
        <f t="shared" si="11"/>
        <v>#REF!</v>
      </c>
      <c r="AH78" s="78" t="e">
        <f>SUMIFS(#REF!,#REF!,$D78,#REF!,$M78)</f>
        <v>#REF!</v>
      </c>
      <c r="AK78" t="e">
        <f t="shared" si="12"/>
        <v>#REF!</v>
      </c>
      <c r="AL78" s="7" t="e">
        <f t="shared" si="33"/>
        <v>#REF!</v>
      </c>
      <c r="AM78" s="7" t="e">
        <f t="shared" si="32"/>
        <v>#REF!</v>
      </c>
      <c r="AN78" s="7" t="e">
        <f t="shared" si="32"/>
        <v>#REF!</v>
      </c>
      <c r="AO78" s="7" t="e">
        <f t="shared" si="32"/>
        <v>#REF!</v>
      </c>
      <c r="AP78" s="7" t="e">
        <f t="shared" si="32"/>
        <v>#REF!</v>
      </c>
      <c r="AQ78" s="7" t="e">
        <f t="shared" si="32"/>
        <v>#REF!</v>
      </c>
      <c r="AR78" s="7" t="e">
        <f t="shared" si="32"/>
        <v>#REF!</v>
      </c>
      <c r="AS78" s="7" t="e">
        <f t="shared" si="32"/>
        <v>#REF!</v>
      </c>
      <c r="AT78" s="7" t="e">
        <f t="shared" si="32"/>
        <v>#REF!</v>
      </c>
      <c r="AU78" s="7" t="e">
        <f t="shared" si="32"/>
        <v>#REF!</v>
      </c>
      <c r="AV78" s="7" t="e">
        <f t="shared" si="32"/>
        <v>#REF!</v>
      </c>
      <c r="AW78" s="7" t="e">
        <f t="shared" si="32"/>
        <v>#REF!</v>
      </c>
      <c r="AX78" t="e">
        <f t="shared" si="6"/>
        <v>#REF!</v>
      </c>
      <c r="AY78" s="7" t="e">
        <f t="shared" si="14"/>
        <v>#REF!</v>
      </c>
      <c r="AZ78" s="52" t="e">
        <f t="shared" si="15"/>
        <v>#REF!</v>
      </c>
      <c r="BA78" s="79" t="e">
        <f t="shared" si="16"/>
        <v>#REF!</v>
      </c>
      <c r="BD78" s="182" t="str">
        <f>VLOOKUP(D78,Schools!A:Q,17,0)</f>
        <v>A</v>
      </c>
      <c r="BE78" s="51" t="e">
        <f t="shared" si="17"/>
        <v>#REF!</v>
      </c>
      <c r="BF78" s="51" t="e">
        <f t="shared" si="18"/>
        <v>#REF!</v>
      </c>
      <c r="BG78" s="51" t="e">
        <f t="shared" si="19"/>
        <v>#REF!</v>
      </c>
      <c r="BH78" s="51" t="e">
        <f t="shared" si="20"/>
        <v>#REF!</v>
      </c>
      <c r="BI78" s="52" t="e">
        <f t="shared" si="21"/>
        <v>#REF!</v>
      </c>
      <c r="BJ78" s="51" t="e">
        <f t="shared" si="22"/>
        <v>#REF!</v>
      </c>
      <c r="BK78" s="7" t="e">
        <f t="shared" si="23"/>
        <v>#REF!</v>
      </c>
      <c r="BL78" s="51" t="e">
        <f t="shared" si="24"/>
        <v>#REF!</v>
      </c>
      <c r="BM78" s="1" t="e">
        <f t="shared" si="25"/>
        <v>#REF!</v>
      </c>
      <c r="BN78" s="51" t="e">
        <f t="shared" si="26"/>
        <v>#REF!</v>
      </c>
      <c r="BO78" s="1" t="e">
        <f t="shared" si="27"/>
        <v>#REF!</v>
      </c>
      <c r="BP78" s="52" t="e">
        <f t="shared" si="28"/>
        <v>#REF!</v>
      </c>
      <c r="BQ78" s="52" t="e">
        <f t="shared" si="29"/>
        <v>#REF!</v>
      </c>
      <c r="BR78" t="e">
        <f t="shared" si="30"/>
        <v>#REF!</v>
      </c>
    </row>
    <row r="79" spans="1:70" x14ac:dyDescent="0.25">
      <c r="A79" t="str">
        <f t="shared" si="7"/>
        <v>High Needs topups</v>
      </c>
      <c r="B79" s="74" t="s">
        <v>3619</v>
      </c>
      <c r="C79" s="75">
        <v>44026</v>
      </c>
      <c r="D79" s="74">
        <f>Schools!A68</f>
        <v>3022043</v>
      </c>
      <c r="E79" t="str">
        <f>VLOOKUP(D79,Schools!A:B,2,0)</f>
        <v>Moss Hall Junior School</v>
      </c>
      <c r="F79" t="str">
        <f>VLOOKUP(D79,Schools!$A:$Z,3,0)</f>
        <v>M</v>
      </c>
      <c r="G79" s="76" t="e">
        <f>SUMIFS(#REF!,#REF!,D79,#REF!, SEN!M79)</f>
        <v>#REF!</v>
      </c>
      <c r="H79" s="74" t="s">
        <v>3620</v>
      </c>
      <c r="I79" s="74" t="s">
        <v>4030</v>
      </c>
      <c r="J79" t="str">
        <f t="shared" si="8"/>
        <v>various/543965</v>
      </c>
      <c r="K79">
        <f>VLOOKUP(D79,Schools!$A:$Z,9,0)</f>
        <v>400088</v>
      </c>
      <c r="L79" s="74" t="s">
        <v>400</v>
      </c>
      <c r="M79" s="74" t="s">
        <v>399</v>
      </c>
      <c r="N79" s="74" t="s">
        <v>3814</v>
      </c>
      <c r="O79" s="77" t="str">
        <f>VLOOKUP(D79,Schools!A:D,4,0)</f>
        <v>Primary</v>
      </c>
      <c r="P79" s="74" t="s">
        <v>4031</v>
      </c>
      <c r="Q79" s="77">
        <f t="shared" si="9"/>
        <v>543965</v>
      </c>
      <c r="R79" s="78" t="e">
        <f>SUMIFS(#REF!,#REF!,$D79,#REF!,$M79)</f>
        <v>#REF!</v>
      </c>
      <c r="S79" s="78" t="e">
        <f>SUMIFS(#REF!,#REF!,$D79,#REF!,$M79)</f>
        <v>#REF!</v>
      </c>
      <c r="T79" s="78" t="e">
        <f>SUMIFS(#REF!,#REF!,$D79,#REF!,$M79)</f>
        <v>#REF!</v>
      </c>
      <c r="U79" s="78" t="e">
        <f>SUMIFS(#REF!,#REF!,$D79,#REF!,$M79)</f>
        <v>#REF!</v>
      </c>
      <c r="V79" s="78" t="e">
        <f>SUMIFS(#REF!,#REF!,$D79,#REF!,$M79)</f>
        <v>#REF!</v>
      </c>
      <c r="W79" s="78" t="e">
        <f>SUMIFS(#REF!,#REF!,$D79,#REF!,$M79)</f>
        <v>#REF!</v>
      </c>
      <c r="X79" s="78" t="e">
        <f>SUMIFS(#REF!,#REF!,$D79,#REF!,$M79)</f>
        <v>#REF!</v>
      </c>
      <c r="Y79" s="78" t="e">
        <f>SUMIFS(#REF!,#REF!,$D79,#REF!,$M79)</f>
        <v>#REF!</v>
      </c>
      <c r="Z79" s="78" t="e">
        <f>SUMIFS(#REF!,#REF!,$D79,#REF!,$M79)</f>
        <v>#REF!</v>
      </c>
      <c r="AA79" s="78" t="e">
        <f>SUMIFS(#REF!,#REF!,$D79,#REF!,$M79)</f>
        <v>#REF!</v>
      </c>
      <c r="AB79" s="78" t="e">
        <f>SUMIFS(#REF!,#REF!,$D79,#REF!,$M79)</f>
        <v>#REF!</v>
      </c>
      <c r="AC79" s="78" t="e">
        <f>SUMIFS(#REF!,#REF!,$D79,#REF!,$M79)</f>
        <v>#REF!</v>
      </c>
      <c r="AD79" s="78" t="e">
        <f>SUMIFS(#REF!,#REF!,$D79,#REF!,$M79)</f>
        <v>#REF!</v>
      </c>
      <c r="AE79" s="78" t="e">
        <f>SUMIFS(#REF!,#REF!,$D79,#REF!,$M79)</f>
        <v>#REF!</v>
      </c>
      <c r="AF79" s="51" t="e">
        <f t="shared" si="10"/>
        <v>#REF!</v>
      </c>
      <c r="AG79" s="51" t="e">
        <f t="shared" si="11"/>
        <v>#REF!</v>
      </c>
      <c r="AH79" s="78" t="e">
        <f>SUMIFS(#REF!,#REF!,$D79,#REF!,$M79)</f>
        <v>#REF!</v>
      </c>
      <c r="AK79" t="e">
        <f t="shared" si="12"/>
        <v>#REF!</v>
      </c>
      <c r="AL79" s="7" t="e">
        <f t="shared" si="33"/>
        <v>#REF!</v>
      </c>
      <c r="AM79" s="7" t="e">
        <f t="shared" si="32"/>
        <v>#REF!</v>
      </c>
      <c r="AN79" s="7" t="e">
        <f t="shared" si="32"/>
        <v>#REF!</v>
      </c>
      <c r="AO79" s="7" t="e">
        <f t="shared" si="32"/>
        <v>#REF!</v>
      </c>
      <c r="AP79" s="7" t="e">
        <f t="shared" si="32"/>
        <v>#REF!</v>
      </c>
      <c r="AQ79" s="7" t="e">
        <f t="shared" si="32"/>
        <v>#REF!</v>
      </c>
      <c r="AR79" s="7" t="e">
        <f t="shared" si="32"/>
        <v>#REF!</v>
      </c>
      <c r="AS79" s="7" t="e">
        <f t="shared" si="32"/>
        <v>#REF!</v>
      </c>
      <c r="AT79" s="7" t="e">
        <f t="shared" si="32"/>
        <v>#REF!</v>
      </c>
      <c r="AU79" s="7" t="e">
        <f t="shared" si="32"/>
        <v>#REF!</v>
      </c>
      <c r="AV79" s="7" t="e">
        <f t="shared" si="32"/>
        <v>#REF!</v>
      </c>
      <c r="AW79" s="7" t="e">
        <f t="shared" si="32"/>
        <v>#REF!</v>
      </c>
      <c r="AX79" t="e">
        <f t="shared" si="6"/>
        <v>#REF!</v>
      </c>
      <c r="AY79" s="7" t="e">
        <f t="shared" si="14"/>
        <v>#REF!</v>
      </c>
      <c r="AZ79" s="52" t="e">
        <f t="shared" si="15"/>
        <v>#REF!</v>
      </c>
      <c r="BA79" s="79" t="e">
        <f t="shared" si="16"/>
        <v>#REF!</v>
      </c>
      <c r="BD79" s="182" t="str">
        <f>VLOOKUP(D79,Schools!A:Q,17,0)</f>
        <v>A</v>
      </c>
      <c r="BE79" s="51" t="e">
        <f t="shared" si="17"/>
        <v>#REF!</v>
      </c>
      <c r="BF79" s="51" t="e">
        <f t="shared" si="18"/>
        <v>#REF!</v>
      </c>
      <c r="BG79" s="51" t="e">
        <f t="shared" si="19"/>
        <v>#REF!</v>
      </c>
      <c r="BH79" s="51" t="e">
        <f t="shared" si="20"/>
        <v>#REF!</v>
      </c>
      <c r="BI79" s="52" t="e">
        <f t="shared" si="21"/>
        <v>#REF!</v>
      </c>
      <c r="BJ79" s="51" t="e">
        <f t="shared" si="22"/>
        <v>#REF!</v>
      </c>
      <c r="BK79" s="7" t="e">
        <f t="shared" si="23"/>
        <v>#REF!</v>
      </c>
      <c r="BL79" s="51" t="e">
        <f t="shared" si="24"/>
        <v>#REF!</v>
      </c>
      <c r="BM79" s="1" t="e">
        <f t="shared" si="25"/>
        <v>#REF!</v>
      </c>
      <c r="BN79" s="51" t="e">
        <f t="shared" si="26"/>
        <v>#REF!</v>
      </c>
      <c r="BO79" s="1" t="e">
        <f t="shared" si="27"/>
        <v>#REF!</v>
      </c>
      <c r="BP79" s="52" t="e">
        <f t="shared" si="28"/>
        <v>#REF!</v>
      </c>
      <c r="BQ79" s="52" t="e">
        <f t="shared" si="29"/>
        <v>#REF!</v>
      </c>
      <c r="BR79" t="e">
        <f t="shared" si="30"/>
        <v>#REF!</v>
      </c>
    </row>
    <row r="80" spans="1:70" x14ac:dyDescent="0.25">
      <c r="A80" t="str">
        <f t="shared" si="7"/>
        <v>High Needs topups</v>
      </c>
      <c r="B80" s="74" t="s">
        <v>3619</v>
      </c>
      <c r="C80" s="75">
        <v>44026</v>
      </c>
      <c r="D80" s="74">
        <f>Schools!A69</f>
        <v>3022053</v>
      </c>
      <c r="E80" t="str">
        <f>VLOOKUP(D80,Schools!A:B,2,0)</f>
        <v>Noam Primary School</v>
      </c>
      <c r="F80" t="str">
        <f>VLOOKUP(D80,Schools!$A:$Z,3,0)</f>
        <v>M</v>
      </c>
      <c r="G80" s="76" t="e">
        <f>SUMIFS(#REF!,#REF!,D80,#REF!, SEN!M80)</f>
        <v>#REF!</v>
      </c>
      <c r="H80" s="74" t="s">
        <v>3620</v>
      </c>
      <c r="I80" s="74" t="s">
        <v>4030</v>
      </c>
      <c r="J80" t="str">
        <f t="shared" si="8"/>
        <v>various/543965</v>
      </c>
      <c r="K80">
        <f>VLOOKUP(D80,Schools!$A:$Z,9,0)</f>
        <v>158733</v>
      </c>
      <c r="L80" s="74" t="s">
        <v>400</v>
      </c>
      <c r="M80" s="74" t="s">
        <v>399</v>
      </c>
      <c r="N80" s="74" t="s">
        <v>3814</v>
      </c>
      <c r="O80" s="77" t="str">
        <f>VLOOKUP(D80,Schools!A:D,4,0)</f>
        <v>Primary</v>
      </c>
      <c r="P80" s="74" t="s">
        <v>4031</v>
      </c>
      <c r="Q80" s="77">
        <f t="shared" si="9"/>
        <v>543965</v>
      </c>
      <c r="R80" s="78" t="e">
        <f>SUMIFS(#REF!,#REF!,$D80,#REF!,$M80)</f>
        <v>#REF!</v>
      </c>
      <c r="S80" s="78" t="e">
        <f>SUMIFS(#REF!,#REF!,$D80,#REF!,$M80)</f>
        <v>#REF!</v>
      </c>
      <c r="T80" s="78" t="e">
        <f>SUMIFS(#REF!,#REF!,$D80,#REF!,$M80)</f>
        <v>#REF!</v>
      </c>
      <c r="U80" s="78" t="e">
        <f>SUMIFS(#REF!,#REF!,$D80,#REF!,$M80)</f>
        <v>#REF!</v>
      </c>
      <c r="V80" s="78" t="e">
        <f>SUMIFS(#REF!,#REF!,$D80,#REF!,$M80)</f>
        <v>#REF!</v>
      </c>
      <c r="W80" s="78" t="e">
        <f>SUMIFS(#REF!,#REF!,$D80,#REF!,$M80)</f>
        <v>#REF!</v>
      </c>
      <c r="X80" s="78" t="e">
        <f>SUMIFS(#REF!,#REF!,$D80,#REF!,$M80)</f>
        <v>#REF!</v>
      </c>
      <c r="Y80" s="78" t="e">
        <f>SUMIFS(#REF!,#REF!,$D80,#REF!,$M80)</f>
        <v>#REF!</v>
      </c>
      <c r="Z80" s="78" t="e">
        <f>SUMIFS(#REF!,#REF!,$D80,#REF!,$M80)</f>
        <v>#REF!</v>
      </c>
      <c r="AA80" s="78" t="e">
        <f>SUMIFS(#REF!,#REF!,$D80,#REF!,$M80)</f>
        <v>#REF!</v>
      </c>
      <c r="AB80" s="78" t="e">
        <f>SUMIFS(#REF!,#REF!,$D80,#REF!,$M80)</f>
        <v>#REF!</v>
      </c>
      <c r="AC80" s="78" t="e">
        <f>SUMIFS(#REF!,#REF!,$D80,#REF!,$M80)</f>
        <v>#REF!</v>
      </c>
      <c r="AD80" s="78" t="e">
        <f>SUMIFS(#REF!,#REF!,$D80,#REF!,$M80)</f>
        <v>#REF!</v>
      </c>
      <c r="AE80" s="78" t="e">
        <f>SUMIFS(#REF!,#REF!,$D80,#REF!,$M80)</f>
        <v>#REF!</v>
      </c>
      <c r="AF80" s="51" t="e">
        <f t="shared" si="10"/>
        <v>#REF!</v>
      </c>
      <c r="AG80" s="51" t="e">
        <f t="shared" si="11"/>
        <v>#REF!</v>
      </c>
      <c r="AH80" s="78" t="e">
        <f>SUMIFS(#REF!,#REF!,$D80,#REF!,$M80)</f>
        <v>#REF!</v>
      </c>
      <c r="AK80" t="e">
        <f t="shared" si="12"/>
        <v>#REF!</v>
      </c>
      <c r="AL80" s="7" t="e">
        <f t="shared" si="33"/>
        <v>#REF!</v>
      </c>
      <c r="AM80" s="7" t="e">
        <f t="shared" si="32"/>
        <v>#REF!</v>
      </c>
      <c r="AN80" s="7" t="e">
        <f t="shared" si="32"/>
        <v>#REF!</v>
      </c>
      <c r="AO80" s="7" t="e">
        <f t="shared" si="32"/>
        <v>#REF!</v>
      </c>
      <c r="AP80" s="7" t="e">
        <f t="shared" si="32"/>
        <v>#REF!</v>
      </c>
      <c r="AQ80" s="7" t="e">
        <f t="shared" si="32"/>
        <v>#REF!</v>
      </c>
      <c r="AR80" s="7" t="e">
        <f t="shared" si="32"/>
        <v>#REF!</v>
      </c>
      <c r="AS80" s="7" t="e">
        <f t="shared" si="32"/>
        <v>#REF!</v>
      </c>
      <c r="AT80" s="7" t="e">
        <f t="shared" si="32"/>
        <v>#REF!</v>
      </c>
      <c r="AU80" s="7" t="e">
        <f t="shared" si="32"/>
        <v>#REF!</v>
      </c>
      <c r="AV80" s="7" t="e">
        <f t="shared" si="32"/>
        <v>#REF!</v>
      </c>
      <c r="AW80" s="7" t="e">
        <f t="shared" si="32"/>
        <v>#REF!</v>
      </c>
      <c r="AX80" t="e">
        <f t="shared" si="6"/>
        <v>#REF!</v>
      </c>
      <c r="AY80" s="7" t="e">
        <f t="shared" si="14"/>
        <v>#REF!</v>
      </c>
      <c r="AZ80" s="52" t="e">
        <f t="shared" si="15"/>
        <v>#REF!</v>
      </c>
      <c r="BA80" s="79" t="e">
        <f t="shared" si="16"/>
        <v>#REF!</v>
      </c>
      <c r="BD80" s="182" t="str">
        <f>VLOOKUP(D80,Schools!A:Q,17,0)</f>
        <v>B</v>
      </c>
      <c r="BE80" s="51" t="e">
        <f t="shared" si="17"/>
        <v>#REF!</v>
      </c>
      <c r="BF80" s="51" t="e">
        <f t="shared" si="18"/>
        <v>#REF!</v>
      </c>
      <c r="BG80" s="51" t="e">
        <f t="shared" si="19"/>
        <v>#REF!</v>
      </c>
      <c r="BH80" s="51" t="e">
        <f t="shared" si="20"/>
        <v>#REF!</v>
      </c>
      <c r="BI80" s="52" t="e">
        <f t="shared" si="21"/>
        <v>#REF!</v>
      </c>
      <c r="BJ80" s="51" t="e">
        <f t="shared" si="22"/>
        <v>#REF!</v>
      </c>
      <c r="BK80" s="7" t="e">
        <f t="shared" si="23"/>
        <v>#REF!</v>
      </c>
      <c r="BL80" s="51" t="e">
        <f t="shared" si="24"/>
        <v>#REF!</v>
      </c>
      <c r="BM80" s="1" t="e">
        <f t="shared" si="25"/>
        <v>#REF!</v>
      </c>
      <c r="BN80" s="51" t="e">
        <f t="shared" si="26"/>
        <v>#REF!</v>
      </c>
      <c r="BO80" s="1" t="e">
        <f t="shared" si="27"/>
        <v>#REF!</v>
      </c>
      <c r="BP80" s="52" t="e">
        <f t="shared" si="28"/>
        <v>#REF!</v>
      </c>
      <c r="BQ80" s="52" t="e">
        <f t="shared" si="29"/>
        <v>#REF!</v>
      </c>
      <c r="BR80" t="e">
        <f t="shared" si="30"/>
        <v>#REF!</v>
      </c>
    </row>
    <row r="81" spans="1:70" x14ac:dyDescent="0.25">
      <c r="A81" t="str">
        <f t="shared" si="7"/>
        <v>High Needs topups</v>
      </c>
      <c r="B81" s="74" t="s">
        <v>3619</v>
      </c>
      <c r="C81" s="75">
        <v>44026</v>
      </c>
      <c r="D81" s="74">
        <f>Schools!A70</f>
        <v>3022045</v>
      </c>
      <c r="E81" t="str">
        <f>VLOOKUP(D81,Schools!A:B,2,0)</f>
        <v>Northside School</v>
      </c>
      <c r="F81" t="str">
        <f>VLOOKUP(D81,Schools!$A:$Z,3,0)</f>
        <v>M</v>
      </c>
      <c r="G81" s="76" t="e">
        <f>SUMIFS(#REF!,#REF!,D81,#REF!, SEN!M81)</f>
        <v>#REF!</v>
      </c>
      <c r="H81" s="74" t="s">
        <v>3620</v>
      </c>
      <c r="I81" s="74" t="s">
        <v>4030</v>
      </c>
      <c r="J81" t="str">
        <f t="shared" si="8"/>
        <v>various/543965</v>
      </c>
      <c r="K81">
        <f>VLOOKUP(D81,Schools!$A:$Z,9,0)</f>
        <v>400089</v>
      </c>
      <c r="L81" s="74" t="s">
        <v>400</v>
      </c>
      <c r="M81" s="74" t="s">
        <v>399</v>
      </c>
      <c r="N81" s="74" t="s">
        <v>3814</v>
      </c>
      <c r="O81" s="77" t="str">
        <f>VLOOKUP(D81,Schools!A:D,4,0)</f>
        <v>Primary</v>
      </c>
      <c r="P81" s="74" t="s">
        <v>4031</v>
      </c>
      <c r="Q81" s="77">
        <f t="shared" si="9"/>
        <v>543965</v>
      </c>
      <c r="R81" s="78" t="e">
        <f>SUMIFS(#REF!,#REF!,$D81,#REF!,$M81)</f>
        <v>#REF!</v>
      </c>
      <c r="S81" s="78" t="e">
        <f>SUMIFS(#REF!,#REF!,$D81,#REF!,$M81)</f>
        <v>#REF!</v>
      </c>
      <c r="T81" s="78" t="e">
        <f>SUMIFS(#REF!,#REF!,$D81,#REF!,$M81)</f>
        <v>#REF!</v>
      </c>
      <c r="U81" s="78" t="e">
        <f>SUMIFS(#REF!,#REF!,$D81,#REF!,$M81)</f>
        <v>#REF!</v>
      </c>
      <c r="V81" s="78" t="e">
        <f>SUMIFS(#REF!,#REF!,$D81,#REF!,$M81)</f>
        <v>#REF!</v>
      </c>
      <c r="W81" s="78" t="e">
        <f>SUMIFS(#REF!,#REF!,$D81,#REF!,$M81)</f>
        <v>#REF!</v>
      </c>
      <c r="X81" s="78" t="e">
        <f>SUMIFS(#REF!,#REF!,$D81,#REF!,$M81)</f>
        <v>#REF!</v>
      </c>
      <c r="Y81" s="78" t="e">
        <f>SUMIFS(#REF!,#REF!,$D81,#REF!,$M81)</f>
        <v>#REF!</v>
      </c>
      <c r="Z81" s="78" t="e">
        <f>SUMIFS(#REF!,#REF!,$D81,#REF!,$M81)</f>
        <v>#REF!</v>
      </c>
      <c r="AA81" s="78" t="e">
        <f>SUMIFS(#REF!,#REF!,$D81,#REF!,$M81)</f>
        <v>#REF!</v>
      </c>
      <c r="AB81" s="78" t="e">
        <f>SUMIFS(#REF!,#REF!,$D81,#REF!,$M81)</f>
        <v>#REF!</v>
      </c>
      <c r="AC81" s="78" t="e">
        <f>SUMIFS(#REF!,#REF!,$D81,#REF!,$M81)</f>
        <v>#REF!</v>
      </c>
      <c r="AD81" s="78" t="e">
        <f>SUMIFS(#REF!,#REF!,$D81,#REF!,$M81)</f>
        <v>#REF!</v>
      </c>
      <c r="AE81" s="78" t="e">
        <f>SUMIFS(#REF!,#REF!,$D81,#REF!,$M81)</f>
        <v>#REF!</v>
      </c>
      <c r="AF81" s="51" t="e">
        <f t="shared" si="10"/>
        <v>#REF!</v>
      </c>
      <c r="AG81" s="51" t="e">
        <f t="shared" si="11"/>
        <v>#REF!</v>
      </c>
      <c r="AH81" s="78" t="e">
        <f>SUMIFS(#REF!,#REF!,$D81,#REF!,$M81)</f>
        <v>#REF!</v>
      </c>
      <c r="AK81" t="e">
        <f t="shared" si="12"/>
        <v>#REF!</v>
      </c>
      <c r="AL81" s="7" t="e">
        <f t="shared" si="33"/>
        <v>#REF!</v>
      </c>
      <c r="AM81" s="7" t="e">
        <f t="shared" si="32"/>
        <v>#REF!</v>
      </c>
      <c r="AN81" s="7" t="e">
        <f t="shared" si="32"/>
        <v>#REF!</v>
      </c>
      <c r="AO81" s="7" t="e">
        <f t="shared" si="32"/>
        <v>#REF!</v>
      </c>
      <c r="AP81" s="7" t="e">
        <f t="shared" si="32"/>
        <v>#REF!</v>
      </c>
      <c r="AQ81" s="7" t="e">
        <f t="shared" si="32"/>
        <v>#REF!</v>
      </c>
      <c r="AR81" s="7" t="e">
        <f t="shared" si="32"/>
        <v>#REF!</v>
      </c>
      <c r="AS81" s="7" t="e">
        <f t="shared" si="32"/>
        <v>#REF!</v>
      </c>
      <c r="AT81" s="7" t="e">
        <f t="shared" si="32"/>
        <v>#REF!</v>
      </c>
      <c r="AU81" s="7" t="e">
        <f t="shared" si="32"/>
        <v>#REF!</v>
      </c>
      <c r="AV81" s="7" t="e">
        <f t="shared" si="32"/>
        <v>#REF!</v>
      </c>
      <c r="AW81" s="7" t="e">
        <f t="shared" si="32"/>
        <v>#REF!</v>
      </c>
      <c r="AX81" t="e">
        <f t="shared" si="6"/>
        <v>#REF!</v>
      </c>
      <c r="AY81" s="7" t="e">
        <f t="shared" si="14"/>
        <v>#REF!</v>
      </c>
      <c r="AZ81" s="52" t="e">
        <f t="shared" si="15"/>
        <v>#REF!</v>
      </c>
      <c r="BA81" s="79" t="e">
        <f t="shared" si="16"/>
        <v>#REF!</v>
      </c>
      <c r="BD81" s="182" t="str">
        <f>VLOOKUP(D81,Schools!A:Q,17,0)</f>
        <v>A</v>
      </c>
      <c r="BE81" s="51" t="e">
        <f t="shared" si="17"/>
        <v>#REF!</v>
      </c>
      <c r="BF81" s="51" t="e">
        <f t="shared" si="18"/>
        <v>#REF!</v>
      </c>
      <c r="BG81" s="51" t="e">
        <f t="shared" si="19"/>
        <v>#REF!</v>
      </c>
      <c r="BH81" s="51" t="e">
        <f t="shared" si="20"/>
        <v>#REF!</v>
      </c>
      <c r="BI81" s="52" t="e">
        <f t="shared" si="21"/>
        <v>#REF!</v>
      </c>
      <c r="BJ81" s="51" t="e">
        <f t="shared" si="22"/>
        <v>#REF!</v>
      </c>
      <c r="BK81" s="7" t="e">
        <f t="shared" si="23"/>
        <v>#REF!</v>
      </c>
      <c r="BL81" s="51" t="e">
        <f t="shared" si="24"/>
        <v>#REF!</v>
      </c>
      <c r="BM81" s="1" t="e">
        <f t="shared" si="25"/>
        <v>#REF!</v>
      </c>
      <c r="BN81" s="51" t="e">
        <f t="shared" si="26"/>
        <v>#REF!</v>
      </c>
      <c r="BO81" s="1" t="e">
        <f t="shared" si="27"/>
        <v>#REF!</v>
      </c>
      <c r="BP81" s="52" t="e">
        <f t="shared" si="28"/>
        <v>#REF!</v>
      </c>
      <c r="BQ81" s="52" t="e">
        <f t="shared" si="29"/>
        <v>#REF!</v>
      </c>
      <c r="BR81" t="e">
        <f t="shared" si="30"/>
        <v>#REF!</v>
      </c>
    </row>
    <row r="82" spans="1:70" x14ac:dyDescent="0.25">
      <c r="A82" t="str">
        <f t="shared" si="7"/>
        <v>High Needs topups</v>
      </c>
      <c r="B82" s="74" t="s">
        <v>3619</v>
      </c>
      <c r="C82" s="75">
        <v>44026</v>
      </c>
      <c r="D82" s="74">
        <f>Schools!A71</f>
        <v>3022077</v>
      </c>
      <c r="E82" t="str">
        <f>VLOOKUP(D82,Schools!A:B,2,0)</f>
        <v>Orion Primary School</v>
      </c>
      <c r="F82" t="str">
        <f>VLOOKUP(D82,Schools!$A:$Z,3,0)</f>
        <v>M</v>
      </c>
      <c r="G82" s="76" t="e">
        <f>SUMIFS(#REF!,#REF!,D82,#REF!, SEN!M82)</f>
        <v>#REF!</v>
      </c>
      <c r="H82" s="74" t="s">
        <v>3620</v>
      </c>
      <c r="I82" s="74" t="s">
        <v>4030</v>
      </c>
      <c r="J82" t="str">
        <f t="shared" si="8"/>
        <v>various/543965</v>
      </c>
      <c r="K82">
        <f>VLOOKUP(D82,Schools!$A:$Z,9,0)</f>
        <v>400113</v>
      </c>
      <c r="L82" s="74" t="s">
        <v>400</v>
      </c>
      <c r="M82" s="74" t="s">
        <v>399</v>
      </c>
      <c r="N82" s="74" t="s">
        <v>3814</v>
      </c>
      <c r="O82" s="77" t="str">
        <f>VLOOKUP(D82,Schools!A:D,4,0)</f>
        <v>Primary</v>
      </c>
      <c r="P82" s="74" t="s">
        <v>4031</v>
      </c>
      <c r="Q82" s="77">
        <f t="shared" si="9"/>
        <v>543965</v>
      </c>
      <c r="R82" s="78" t="e">
        <f>SUMIFS(#REF!,#REF!,$D82,#REF!,$M82)</f>
        <v>#REF!</v>
      </c>
      <c r="S82" s="78" t="e">
        <f>SUMIFS(#REF!,#REF!,$D82,#REF!,$M82)</f>
        <v>#REF!</v>
      </c>
      <c r="T82" s="78" t="e">
        <f>SUMIFS(#REF!,#REF!,$D82,#REF!,$M82)</f>
        <v>#REF!</v>
      </c>
      <c r="U82" s="78" t="e">
        <f>SUMIFS(#REF!,#REF!,$D82,#REF!,$M82)</f>
        <v>#REF!</v>
      </c>
      <c r="V82" s="78" t="e">
        <f>SUMIFS(#REF!,#REF!,$D82,#REF!,$M82)</f>
        <v>#REF!</v>
      </c>
      <c r="W82" s="78" t="e">
        <f>SUMIFS(#REF!,#REF!,$D82,#REF!,$M82)</f>
        <v>#REF!</v>
      </c>
      <c r="X82" s="78" t="e">
        <f>SUMIFS(#REF!,#REF!,$D82,#REF!,$M82)</f>
        <v>#REF!</v>
      </c>
      <c r="Y82" s="78" t="e">
        <f>SUMIFS(#REF!,#REF!,$D82,#REF!,$M82)</f>
        <v>#REF!</v>
      </c>
      <c r="Z82" s="78" t="e">
        <f>SUMIFS(#REF!,#REF!,$D82,#REF!,$M82)</f>
        <v>#REF!</v>
      </c>
      <c r="AA82" s="78" t="e">
        <f>SUMIFS(#REF!,#REF!,$D82,#REF!,$M82)</f>
        <v>#REF!</v>
      </c>
      <c r="AB82" s="78" t="e">
        <f>SUMIFS(#REF!,#REF!,$D82,#REF!,$M82)</f>
        <v>#REF!</v>
      </c>
      <c r="AC82" s="78" t="e">
        <f>SUMIFS(#REF!,#REF!,$D82,#REF!,$M82)</f>
        <v>#REF!</v>
      </c>
      <c r="AD82" s="78" t="e">
        <f>SUMIFS(#REF!,#REF!,$D82,#REF!,$M82)</f>
        <v>#REF!</v>
      </c>
      <c r="AE82" s="78" t="e">
        <f>SUMIFS(#REF!,#REF!,$D82,#REF!,$M82)</f>
        <v>#REF!</v>
      </c>
      <c r="AF82" s="51" t="e">
        <f t="shared" si="10"/>
        <v>#REF!</v>
      </c>
      <c r="AG82" s="51" t="e">
        <f t="shared" si="11"/>
        <v>#REF!</v>
      </c>
      <c r="AH82" s="78" t="e">
        <f>SUMIFS(#REF!,#REF!,$D82,#REF!,$M82)</f>
        <v>#REF!</v>
      </c>
      <c r="AK82" t="e">
        <f t="shared" si="12"/>
        <v>#REF!</v>
      </c>
      <c r="AL82" s="7" t="e">
        <f t="shared" si="33"/>
        <v>#REF!</v>
      </c>
      <c r="AM82" s="7" t="e">
        <f t="shared" si="32"/>
        <v>#REF!</v>
      </c>
      <c r="AN82" s="7" t="e">
        <f t="shared" si="32"/>
        <v>#REF!</v>
      </c>
      <c r="AO82" s="7" t="e">
        <f t="shared" si="32"/>
        <v>#REF!</v>
      </c>
      <c r="AP82" s="7" t="e">
        <f t="shared" si="32"/>
        <v>#REF!</v>
      </c>
      <c r="AQ82" s="7" t="e">
        <f t="shared" si="32"/>
        <v>#REF!</v>
      </c>
      <c r="AR82" s="7" t="e">
        <f t="shared" si="32"/>
        <v>#REF!</v>
      </c>
      <c r="AS82" s="7" t="e">
        <f t="shared" si="32"/>
        <v>#REF!</v>
      </c>
      <c r="AT82" s="7" t="e">
        <f t="shared" si="32"/>
        <v>#REF!</v>
      </c>
      <c r="AU82" s="7" t="e">
        <f t="shared" si="32"/>
        <v>#REF!</v>
      </c>
      <c r="AV82" s="7" t="e">
        <f t="shared" si="32"/>
        <v>#REF!</v>
      </c>
      <c r="AW82" s="7" t="e">
        <f t="shared" si="32"/>
        <v>#REF!</v>
      </c>
      <c r="AX82" t="e">
        <f t="shared" si="6"/>
        <v>#REF!</v>
      </c>
      <c r="AY82" s="7" t="e">
        <f t="shared" si="14"/>
        <v>#REF!</v>
      </c>
      <c r="AZ82" s="52" t="e">
        <f t="shared" si="15"/>
        <v>#REF!</v>
      </c>
      <c r="BA82" s="79" t="e">
        <f t="shared" si="16"/>
        <v>#REF!</v>
      </c>
      <c r="BD82" s="182" t="str">
        <f>VLOOKUP(D82,Schools!A:Q,17,0)</f>
        <v>A</v>
      </c>
      <c r="BE82" s="51" t="e">
        <f t="shared" si="17"/>
        <v>#REF!</v>
      </c>
      <c r="BF82" s="51" t="e">
        <f t="shared" si="18"/>
        <v>#REF!</v>
      </c>
      <c r="BG82" s="51" t="e">
        <f t="shared" si="19"/>
        <v>#REF!</v>
      </c>
      <c r="BH82" s="51" t="e">
        <f t="shared" si="20"/>
        <v>#REF!</v>
      </c>
      <c r="BI82" s="52" t="e">
        <f t="shared" si="21"/>
        <v>#REF!</v>
      </c>
      <c r="BJ82" s="51" t="e">
        <f t="shared" si="22"/>
        <v>#REF!</v>
      </c>
      <c r="BK82" s="7" t="e">
        <f t="shared" si="23"/>
        <v>#REF!</v>
      </c>
      <c r="BL82" s="51" t="e">
        <f t="shared" si="24"/>
        <v>#REF!</v>
      </c>
      <c r="BM82" s="1" t="e">
        <f t="shared" si="25"/>
        <v>#REF!</v>
      </c>
      <c r="BN82" s="51" t="e">
        <f t="shared" si="26"/>
        <v>#REF!</v>
      </c>
      <c r="BO82" s="1" t="e">
        <f t="shared" si="27"/>
        <v>#REF!</v>
      </c>
      <c r="BP82" s="52" t="e">
        <f t="shared" si="28"/>
        <v>#REF!</v>
      </c>
      <c r="BQ82" s="52" t="e">
        <f t="shared" si="29"/>
        <v>#REF!</v>
      </c>
      <c r="BR82" t="e">
        <f t="shared" si="30"/>
        <v>#REF!</v>
      </c>
    </row>
    <row r="83" spans="1:70" x14ac:dyDescent="0.25">
      <c r="A83" t="str">
        <f t="shared" si="7"/>
        <v>High Needs topups</v>
      </c>
      <c r="B83" s="74" t="s">
        <v>3619</v>
      </c>
      <c r="C83" s="75">
        <v>44026</v>
      </c>
      <c r="D83" s="74">
        <f>Schools!A72</f>
        <v>3025201</v>
      </c>
      <c r="E83" t="str">
        <f>VLOOKUP(D83,Schools!A:B,2,0)</f>
        <v>Osidge Primary School</v>
      </c>
      <c r="F83" t="str">
        <f>VLOOKUP(D83,Schools!$A:$Z,3,0)</f>
        <v>M</v>
      </c>
      <c r="G83" s="76" t="e">
        <f>SUMIFS(#REF!,#REF!,D83,#REF!, SEN!M83)</f>
        <v>#REF!</v>
      </c>
      <c r="H83" s="74" t="s">
        <v>3620</v>
      </c>
      <c r="I83" s="74" t="s">
        <v>4030</v>
      </c>
      <c r="J83" t="str">
        <f t="shared" si="8"/>
        <v>various/543965</v>
      </c>
      <c r="K83">
        <f>VLOOKUP(D83,Schools!$A:$Z,9,0)</f>
        <v>400021</v>
      </c>
      <c r="L83" s="74" t="s">
        <v>400</v>
      </c>
      <c r="M83" s="74" t="s">
        <v>399</v>
      </c>
      <c r="N83" s="74" t="s">
        <v>3814</v>
      </c>
      <c r="O83" s="77" t="str">
        <f>VLOOKUP(D83,Schools!A:D,4,0)</f>
        <v>Primary</v>
      </c>
      <c r="P83" s="74" t="s">
        <v>4031</v>
      </c>
      <c r="Q83" s="77">
        <f t="shared" si="9"/>
        <v>543965</v>
      </c>
      <c r="R83" s="78" t="e">
        <f>SUMIFS(#REF!,#REF!,$D83,#REF!,$M83)</f>
        <v>#REF!</v>
      </c>
      <c r="S83" s="78" t="e">
        <f>SUMIFS(#REF!,#REF!,$D83,#REF!,$M83)</f>
        <v>#REF!</v>
      </c>
      <c r="T83" s="78" t="e">
        <f>SUMIFS(#REF!,#REF!,$D83,#REF!,$M83)</f>
        <v>#REF!</v>
      </c>
      <c r="U83" s="78" t="e">
        <f>SUMIFS(#REF!,#REF!,$D83,#REF!,$M83)</f>
        <v>#REF!</v>
      </c>
      <c r="V83" s="78" t="e">
        <f>SUMIFS(#REF!,#REF!,$D83,#REF!,$M83)</f>
        <v>#REF!</v>
      </c>
      <c r="W83" s="78" t="e">
        <f>SUMIFS(#REF!,#REF!,$D83,#REF!,$M83)</f>
        <v>#REF!</v>
      </c>
      <c r="X83" s="78" t="e">
        <f>SUMIFS(#REF!,#REF!,$D83,#REF!,$M83)</f>
        <v>#REF!</v>
      </c>
      <c r="Y83" s="78" t="e">
        <f>SUMIFS(#REF!,#REF!,$D83,#REF!,$M83)</f>
        <v>#REF!</v>
      </c>
      <c r="Z83" s="78" t="e">
        <f>SUMIFS(#REF!,#REF!,$D83,#REF!,$M83)</f>
        <v>#REF!</v>
      </c>
      <c r="AA83" s="78" t="e">
        <f>SUMIFS(#REF!,#REF!,$D83,#REF!,$M83)</f>
        <v>#REF!</v>
      </c>
      <c r="AB83" s="78" t="e">
        <f>SUMIFS(#REF!,#REF!,$D83,#REF!,$M83)</f>
        <v>#REF!</v>
      </c>
      <c r="AC83" s="78" t="e">
        <f>SUMIFS(#REF!,#REF!,$D83,#REF!,$M83)</f>
        <v>#REF!</v>
      </c>
      <c r="AD83" s="78" t="e">
        <f>SUMIFS(#REF!,#REF!,$D83,#REF!,$M83)</f>
        <v>#REF!</v>
      </c>
      <c r="AE83" s="78" t="e">
        <f>SUMIFS(#REF!,#REF!,$D83,#REF!,$M83)</f>
        <v>#REF!</v>
      </c>
      <c r="AF83" s="51" t="e">
        <f t="shared" si="10"/>
        <v>#REF!</v>
      </c>
      <c r="AG83" s="51" t="e">
        <f t="shared" si="11"/>
        <v>#REF!</v>
      </c>
      <c r="AH83" s="78" t="e">
        <f>SUMIFS(#REF!,#REF!,$D83,#REF!,$M83)</f>
        <v>#REF!</v>
      </c>
      <c r="AK83" t="e">
        <f t="shared" si="12"/>
        <v>#REF!</v>
      </c>
      <c r="AL83" s="7" t="e">
        <f t="shared" si="33"/>
        <v>#REF!</v>
      </c>
      <c r="AM83" s="7" t="e">
        <f t="shared" si="32"/>
        <v>#REF!</v>
      </c>
      <c r="AN83" s="7" t="e">
        <f t="shared" si="32"/>
        <v>#REF!</v>
      </c>
      <c r="AO83" s="7" t="e">
        <f t="shared" si="32"/>
        <v>#REF!</v>
      </c>
      <c r="AP83" s="7" t="e">
        <f t="shared" si="32"/>
        <v>#REF!</v>
      </c>
      <c r="AQ83" s="7" t="e">
        <f t="shared" si="32"/>
        <v>#REF!</v>
      </c>
      <c r="AR83" s="7" t="e">
        <f t="shared" si="32"/>
        <v>#REF!</v>
      </c>
      <c r="AS83" s="7" t="e">
        <f t="shared" si="32"/>
        <v>#REF!</v>
      </c>
      <c r="AT83" s="7" t="e">
        <f t="shared" si="32"/>
        <v>#REF!</v>
      </c>
      <c r="AU83" s="7" t="e">
        <f t="shared" si="32"/>
        <v>#REF!</v>
      </c>
      <c r="AV83" s="7" t="e">
        <f t="shared" si="32"/>
        <v>#REF!</v>
      </c>
      <c r="AW83" s="7" t="e">
        <f t="shared" si="32"/>
        <v>#REF!</v>
      </c>
      <c r="AX83" t="e">
        <f t="shared" si="6"/>
        <v>#REF!</v>
      </c>
      <c r="AY83" s="7" t="e">
        <f t="shared" si="14"/>
        <v>#REF!</v>
      </c>
      <c r="AZ83" s="52" t="e">
        <f t="shared" si="15"/>
        <v>#REF!</v>
      </c>
      <c r="BA83" s="79" t="e">
        <f t="shared" si="16"/>
        <v>#REF!</v>
      </c>
      <c r="BD83" s="182" t="str">
        <f>VLOOKUP(D83,Schools!A:Q,17,0)</f>
        <v>B</v>
      </c>
      <c r="BE83" s="51" t="e">
        <f t="shared" si="17"/>
        <v>#REF!</v>
      </c>
      <c r="BF83" s="51" t="e">
        <f t="shared" si="18"/>
        <v>#REF!</v>
      </c>
      <c r="BG83" s="51" t="e">
        <f t="shared" si="19"/>
        <v>#REF!</v>
      </c>
      <c r="BH83" s="51" t="e">
        <f t="shared" si="20"/>
        <v>#REF!</v>
      </c>
      <c r="BI83" s="52" t="e">
        <f t="shared" si="21"/>
        <v>#REF!</v>
      </c>
      <c r="BJ83" s="51" t="e">
        <f t="shared" si="22"/>
        <v>#REF!</v>
      </c>
      <c r="BK83" s="7" t="e">
        <f t="shared" si="23"/>
        <v>#REF!</v>
      </c>
      <c r="BL83" s="51" t="e">
        <f t="shared" si="24"/>
        <v>#REF!</v>
      </c>
      <c r="BM83" s="1" t="e">
        <f t="shared" si="25"/>
        <v>#REF!</v>
      </c>
      <c r="BN83" s="51" t="e">
        <f t="shared" si="26"/>
        <v>#REF!</v>
      </c>
      <c r="BO83" s="1" t="e">
        <f t="shared" si="27"/>
        <v>#REF!</v>
      </c>
      <c r="BP83" s="52" t="e">
        <f t="shared" si="28"/>
        <v>#REF!</v>
      </c>
      <c r="BQ83" s="52" t="e">
        <f t="shared" si="29"/>
        <v>#REF!</v>
      </c>
      <c r="BR83" t="e">
        <f t="shared" si="30"/>
        <v>#REF!</v>
      </c>
    </row>
    <row r="84" spans="1:70" x14ac:dyDescent="0.25">
      <c r="A84" t="str">
        <f t="shared" si="7"/>
        <v>High Needs topups</v>
      </c>
      <c r="B84" s="74" t="s">
        <v>3619</v>
      </c>
      <c r="C84" s="75">
        <v>44026</v>
      </c>
      <c r="D84" s="74">
        <f>Schools!A73</f>
        <v>3023501</v>
      </c>
      <c r="E84" t="str">
        <f>VLOOKUP(D84,Schools!A:B,2,0)</f>
        <v>Our Lady of Lourdes School</v>
      </c>
      <c r="F84" t="str">
        <f>VLOOKUP(D84,Schools!$A:$Z,3,0)</f>
        <v>M</v>
      </c>
      <c r="G84" s="76" t="e">
        <f>SUMIFS(#REF!,#REF!,D84,#REF!, SEN!M84)</f>
        <v>#REF!</v>
      </c>
      <c r="H84" s="74" t="s">
        <v>3620</v>
      </c>
      <c r="I84" s="74" t="s">
        <v>4030</v>
      </c>
      <c r="J84" t="str">
        <f t="shared" si="8"/>
        <v>various/543965</v>
      </c>
      <c r="K84">
        <f>VLOOKUP(D84,Schools!$A:$Z,9,0)</f>
        <v>400003</v>
      </c>
      <c r="L84" s="74" t="s">
        <v>400</v>
      </c>
      <c r="M84" s="74" t="s">
        <v>399</v>
      </c>
      <c r="N84" s="74" t="s">
        <v>3814</v>
      </c>
      <c r="O84" s="77" t="str">
        <f>VLOOKUP(D84,Schools!A:D,4,0)</f>
        <v>Primary</v>
      </c>
      <c r="P84" s="74" t="s">
        <v>4031</v>
      </c>
      <c r="Q84" s="77">
        <f t="shared" si="9"/>
        <v>543965</v>
      </c>
      <c r="R84" s="78" t="e">
        <f>SUMIFS(#REF!,#REF!,$D84,#REF!,$M84)</f>
        <v>#REF!</v>
      </c>
      <c r="S84" s="78" t="e">
        <f>SUMIFS(#REF!,#REF!,$D84,#REF!,$M84)</f>
        <v>#REF!</v>
      </c>
      <c r="T84" s="78" t="e">
        <f>SUMIFS(#REF!,#REF!,$D84,#REF!,$M84)</f>
        <v>#REF!</v>
      </c>
      <c r="U84" s="78" t="e">
        <f>SUMIFS(#REF!,#REF!,$D84,#REF!,$M84)</f>
        <v>#REF!</v>
      </c>
      <c r="V84" s="78" t="e">
        <f>SUMIFS(#REF!,#REF!,$D84,#REF!,$M84)</f>
        <v>#REF!</v>
      </c>
      <c r="W84" s="78" t="e">
        <f>SUMIFS(#REF!,#REF!,$D84,#REF!,$M84)</f>
        <v>#REF!</v>
      </c>
      <c r="X84" s="78" t="e">
        <f>SUMIFS(#REF!,#REF!,$D84,#REF!,$M84)</f>
        <v>#REF!</v>
      </c>
      <c r="Y84" s="78" t="e">
        <f>SUMIFS(#REF!,#REF!,$D84,#REF!,$M84)</f>
        <v>#REF!</v>
      </c>
      <c r="Z84" s="78" t="e">
        <f>SUMIFS(#REF!,#REF!,$D84,#REF!,$M84)</f>
        <v>#REF!</v>
      </c>
      <c r="AA84" s="78" t="e">
        <f>SUMIFS(#REF!,#REF!,$D84,#REF!,$M84)</f>
        <v>#REF!</v>
      </c>
      <c r="AB84" s="78" t="e">
        <f>SUMIFS(#REF!,#REF!,$D84,#REF!,$M84)</f>
        <v>#REF!</v>
      </c>
      <c r="AC84" s="78" t="e">
        <f>SUMIFS(#REF!,#REF!,$D84,#REF!,$M84)</f>
        <v>#REF!</v>
      </c>
      <c r="AD84" s="78" t="e">
        <f>SUMIFS(#REF!,#REF!,$D84,#REF!,$M84)</f>
        <v>#REF!</v>
      </c>
      <c r="AE84" s="78" t="e">
        <f>SUMIFS(#REF!,#REF!,$D84,#REF!,$M84)</f>
        <v>#REF!</v>
      </c>
      <c r="AF84" s="51" t="e">
        <f t="shared" si="10"/>
        <v>#REF!</v>
      </c>
      <c r="AG84" s="51" t="e">
        <f t="shared" si="11"/>
        <v>#REF!</v>
      </c>
      <c r="AH84" s="78" t="e">
        <f>SUMIFS(#REF!,#REF!,$D84,#REF!,$M84)</f>
        <v>#REF!</v>
      </c>
      <c r="AK84" t="e">
        <f t="shared" si="12"/>
        <v>#REF!</v>
      </c>
      <c r="AL84" s="7" t="e">
        <f t="shared" si="33"/>
        <v>#REF!</v>
      </c>
      <c r="AM84" s="7" t="e">
        <f t="shared" si="32"/>
        <v>#REF!</v>
      </c>
      <c r="AN84" s="7" t="e">
        <f t="shared" si="32"/>
        <v>#REF!</v>
      </c>
      <c r="AO84" s="7" t="e">
        <f t="shared" si="32"/>
        <v>#REF!</v>
      </c>
      <c r="AP84" s="7" t="e">
        <f t="shared" si="32"/>
        <v>#REF!</v>
      </c>
      <c r="AQ84" s="7" t="e">
        <f t="shared" si="32"/>
        <v>#REF!</v>
      </c>
      <c r="AR84" s="7" t="e">
        <f t="shared" si="32"/>
        <v>#REF!</v>
      </c>
      <c r="AS84" s="7" t="e">
        <f t="shared" si="32"/>
        <v>#REF!</v>
      </c>
      <c r="AT84" s="7" t="e">
        <f t="shared" si="32"/>
        <v>#REF!</v>
      </c>
      <c r="AU84" s="7" t="e">
        <f t="shared" si="32"/>
        <v>#REF!</v>
      </c>
      <c r="AV84" s="7" t="e">
        <f t="shared" si="32"/>
        <v>#REF!</v>
      </c>
      <c r="AW84" s="7" t="e">
        <f t="shared" si="32"/>
        <v>#REF!</v>
      </c>
      <c r="AX84" t="e">
        <f t="shared" ref="AX84:AX146" si="34">S84*AX$18</f>
        <v>#REF!</v>
      </c>
      <c r="AY84" s="7" t="e">
        <f t="shared" si="14"/>
        <v>#REF!</v>
      </c>
      <c r="AZ84" s="52" t="e">
        <f t="shared" si="15"/>
        <v>#REF!</v>
      </c>
      <c r="BA84" s="79" t="e">
        <f t="shared" si="16"/>
        <v>#REF!</v>
      </c>
      <c r="BD84" s="182" t="str">
        <f>VLOOKUP(D84,Schools!A:Q,17,0)</f>
        <v>A</v>
      </c>
      <c r="BE84" s="51" t="e">
        <f t="shared" si="17"/>
        <v>#REF!</v>
      </c>
      <c r="BF84" s="51" t="e">
        <f t="shared" si="18"/>
        <v>#REF!</v>
      </c>
      <c r="BG84" s="51" t="e">
        <f t="shared" si="19"/>
        <v>#REF!</v>
      </c>
      <c r="BH84" s="51" t="e">
        <f t="shared" si="20"/>
        <v>#REF!</v>
      </c>
      <c r="BI84" s="52" t="e">
        <f t="shared" si="21"/>
        <v>#REF!</v>
      </c>
      <c r="BJ84" s="51" t="e">
        <f t="shared" si="22"/>
        <v>#REF!</v>
      </c>
      <c r="BK84" s="7" t="e">
        <f t="shared" si="23"/>
        <v>#REF!</v>
      </c>
      <c r="BL84" s="51" t="e">
        <f t="shared" si="24"/>
        <v>#REF!</v>
      </c>
      <c r="BM84" s="1" t="e">
        <f t="shared" si="25"/>
        <v>#REF!</v>
      </c>
      <c r="BN84" s="51" t="e">
        <f t="shared" si="26"/>
        <v>#REF!</v>
      </c>
      <c r="BO84" s="1" t="e">
        <f t="shared" si="27"/>
        <v>#REF!</v>
      </c>
      <c r="BP84" s="52" t="e">
        <f t="shared" si="28"/>
        <v>#REF!</v>
      </c>
      <c r="BQ84" s="52" t="e">
        <f t="shared" si="29"/>
        <v>#REF!</v>
      </c>
      <c r="BR84" t="e">
        <f t="shared" si="30"/>
        <v>#REF!</v>
      </c>
    </row>
    <row r="85" spans="1:70" x14ac:dyDescent="0.25">
      <c r="A85" t="str">
        <f t="shared" ref="A85:A148" si="35">$B$3</f>
        <v>High Needs topups</v>
      </c>
      <c r="B85" s="74" t="s">
        <v>3619</v>
      </c>
      <c r="C85" s="75">
        <v>44026</v>
      </c>
      <c r="D85" s="74">
        <f>Schools!A74</f>
        <v>3022078</v>
      </c>
      <c r="E85" t="str">
        <f>VLOOKUP(D85,Schools!A:B,2,0)</f>
        <v>Pardes House School</v>
      </c>
      <c r="F85" t="str">
        <f>VLOOKUP(D85,Schools!$A:$Z,3,0)</f>
        <v>M</v>
      </c>
      <c r="G85" s="76" t="e">
        <f>SUMIFS(#REF!,#REF!,D85,#REF!, SEN!M85)</f>
        <v>#REF!</v>
      </c>
      <c r="H85" s="74" t="s">
        <v>3620</v>
      </c>
      <c r="I85" s="74" t="s">
        <v>4030</v>
      </c>
      <c r="J85" t="str">
        <f t="shared" ref="J85:J148" si="36">P85&amp;"/"&amp;Q85</f>
        <v>various/543965</v>
      </c>
      <c r="K85">
        <f>VLOOKUP(D85,Schools!$A:$Z,9,0)</f>
        <v>400014</v>
      </c>
      <c r="L85" s="74" t="s">
        <v>400</v>
      </c>
      <c r="M85" s="74" t="s">
        <v>399</v>
      </c>
      <c r="N85" s="74" t="s">
        <v>3814</v>
      </c>
      <c r="O85" s="77" t="str">
        <f>VLOOKUP(D85,Schools!A:D,4,0)</f>
        <v>Primary</v>
      </c>
      <c r="P85" s="74" t="s">
        <v>4031</v>
      </c>
      <c r="Q85" s="77">
        <f t="shared" ref="Q85:Q148" si="37">IF(F85="M",543965,516500)</f>
        <v>543965</v>
      </c>
      <c r="R85" s="78" t="e">
        <f>SUMIFS(#REF!,#REF!,$D85,#REF!,$M85)</f>
        <v>#REF!</v>
      </c>
      <c r="S85" s="78" t="e">
        <f>SUMIFS(#REF!,#REF!,$D85,#REF!,$M85)</f>
        <v>#REF!</v>
      </c>
      <c r="T85" s="78" t="e">
        <f>SUMIFS(#REF!,#REF!,$D85,#REF!,$M85)</f>
        <v>#REF!</v>
      </c>
      <c r="U85" s="78" t="e">
        <f>SUMIFS(#REF!,#REF!,$D85,#REF!,$M85)</f>
        <v>#REF!</v>
      </c>
      <c r="V85" s="78" t="e">
        <f>SUMIFS(#REF!,#REF!,$D85,#REF!,$M85)</f>
        <v>#REF!</v>
      </c>
      <c r="W85" s="78" t="e">
        <f>SUMIFS(#REF!,#REF!,$D85,#REF!,$M85)</f>
        <v>#REF!</v>
      </c>
      <c r="X85" s="78" t="e">
        <f>SUMIFS(#REF!,#REF!,$D85,#REF!,$M85)</f>
        <v>#REF!</v>
      </c>
      <c r="Y85" s="78" t="e">
        <f>SUMIFS(#REF!,#REF!,$D85,#REF!,$M85)</f>
        <v>#REF!</v>
      </c>
      <c r="Z85" s="78" t="e">
        <f>SUMIFS(#REF!,#REF!,$D85,#REF!,$M85)</f>
        <v>#REF!</v>
      </c>
      <c r="AA85" s="78" t="e">
        <f>SUMIFS(#REF!,#REF!,$D85,#REF!,$M85)</f>
        <v>#REF!</v>
      </c>
      <c r="AB85" s="78" t="e">
        <f>SUMIFS(#REF!,#REF!,$D85,#REF!,$M85)</f>
        <v>#REF!</v>
      </c>
      <c r="AC85" s="78" t="e">
        <f>SUMIFS(#REF!,#REF!,$D85,#REF!,$M85)</f>
        <v>#REF!</v>
      </c>
      <c r="AD85" s="78" t="e">
        <f>SUMIFS(#REF!,#REF!,$D85,#REF!,$M85)</f>
        <v>#REF!</v>
      </c>
      <c r="AE85" s="78" t="e">
        <f>SUMIFS(#REF!,#REF!,$D85,#REF!,$M85)</f>
        <v>#REF!</v>
      </c>
      <c r="AF85" s="51" t="e">
        <f t="shared" ref="AF85:AF148" si="38">SUM(R85:AE85)+AH85</f>
        <v>#REF!</v>
      </c>
      <c r="AG85" s="51" t="e">
        <f t="shared" ref="AG85:AG148" si="39">AF85-G85</f>
        <v>#REF!</v>
      </c>
      <c r="AH85" s="78" t="e">
        <f>SUMIFS(#REF!,#REF!,$D85,#REF!,$M85)</f>
        <v>#REF!</v>
      </c>
      <c r="AK85" t="e">
        <f t="shared" ref="AK85:AK146" si="40">IF(SUM(R85:AE85)=0,0,1)</f>
        <v>#REF!</v>
      </c>
      <c r="AL85" s="7" t="e">
        <f t="shared" si="33"/>
        <v>#REF!</v>
      </c>
      <c r="AM85" s="7" t="e">
        <f t="shared" si="32"/>
        <v>#REF!</v>
      </c>
      <c r="AN85" s="7" t="e">
        <f t="shared" si="32"/>
        <v>#REF!</v>
      </c>
      <c r="AO85" s="7" t="e">
        <f t="shared" si="32"/>
        <v>#REF!</v>
      </c>
      <c r="AP85" s="7" t="e">
        <f t="shared" si="32"/>
        <v>#REF!</v>
      </c>
      <c r="AQ85" s="7" t="e">
        <f t="shared" si="32"/>
        <v>#REF!</v>
      </c>
      <c r="AR85" s="7" t="e">
        <f t="shared" si="32"/>
        <v>#REF!</v>
      </c>
      <c r="AS85" s="7" t="e">
        <f t="shared" si="32"/>
        <v>#REF!</v>
      </c>
      <c r="AT85" s="7" t="e">
        <f t="shared" si="32"/>
        <v>#REF!</v>
      </c>
      <c r="AU85" s="7" t="e">
        <f t="shared" si="32"/>
        <v>#REF!</v>
      </c>
      <c r="AV85" s="7" t="e">
        <f t="shared" si="32"/>
        <v>#REF!</v>
      </c>
      <c r="AW85" s="7" t="e">
        <f t="shared" si="32"/>
        <v>#REF!</v>
      </c>
      <c r="AX85" t="e">
        <f t="shared" si="34"/>
        <v>#REF!</v>
      </c>
      <c r="AY85" s="7" t="e">
        <f t="shared" ref="AY85:AY121" si="41">SUM(AL85:AX85)+BA85</f>
        <v>#REF!</v>
      </c>
      <c r="AZ85" s="52" t="e">
        <f t="shared" ref="AZ85:AZ146" si="42">ROUND(AY85-G85,0)</f>
        <v>#REF!</v>
      </c>
      <c r="BA85" s="79" t="e">
        <f t="shared" ref="BA85:BA146" si="43">AH85</f>
        <v>#REF!</v>
      </c>
      <c r="BD85" s="182" t="str">
        <f>VLOOKUP(D85,Schools!A:Q,17,0)</f>
        <v>A</v>
      </c>
      <c r="BE85" s="51" t="e">
        <f t="shared" ref="BE85:BE137" si="44">AH85</f>
        <v>#REF!</v>
      </c>
      <c r="BF85" s="51" t="e">
        <f t="shared" ref="BF85:BF146" si="45">R85</f>
        <v>#REF!</v>
      </c>
      <c r="BG85" s="51" t="e">
        <f t="shared" ref="BG85:BG146" si="46">SUM(S85:AE85)</f>
        <v>#REF!</v>
      </c>
      <c r="BH85" s="51" t="e">
        <f t="shared" ref="BH85:BH146" si="47">SUM(S85:X85)</f>
        <v>#REF!</v>
      </c>
      <c r="BI85" s="52" t="e">
        <f t="shared" ref="BI85:BI137" si="48">BG85-BH85</f>
        <v>#REF!</v>
      </c>
      <c r="BJ85" s="51" t="e">
        <f t="shared" ref="BJ85:BJ137" si="49">BE85+BF85+BH85+BI85-G85</f>
        <v>#REF!</v>
      </c>
      <c r="BK85" s="7" t="e">
        <f t="shared" ref="BK85:BK121" si="50">SUM(AL85:AP85)</f>
        <v>#REF!</v>
      </c>
      <c r="BL85" s="51" t="e">
        <f t="shared" ref="BL85:BL146" si="51">BK85-BH85</f>
        <v>#REF!</v>
      </c>
      <c r="BM85" s="1" t="e">
        <f t="shared" ref="BM85:BM146" si="52">AQ85</f>
        <v>#REF!</v>
      </c>
      <c r="BN85" s="51" t="e">
        <f t="shared" ref="BN85:BN146" si="53">BM85+BL85</f>
        <v>#REF!</v>
      </c>
      <c r="BO85" s="1" t="e">
        <f t="shared" ref="BO85:BO146" si="54">SUM(AR85:AX85)</f>
        <v>#REF!</v>
      </c>
      <c r="BP85" s="52" t="e">
        <f t="shared" ref="BP85:BP146" si="55">ROUND(BO85+BN85+BH85+BE85,0)</f>
        <v>#REF!</v>
      </c>
      <c r="BQ85" s="52" t="e">
        <f t="shared" ref="BQ85:BQ146" si="56">ROUND(BP85-G85,0)</f>
        <v>#REF!</v>
      </c>
      <c r="BR85" t="e">
        <f t="shared" ref="BR85:BR146" si="57">IF(BF85&gt;0, "*** NB payroll *** - Option "&amp;BD85,"")</f>
        <v>#REF!</v>
      </c>
    </row>
    <row r="86" spans="1:70" x14ac:dyDescent="0.25">
      <c r="A86" t="str">
        <f t="shared" si="35"/>
        <v>High Needs topups</v>
      </c>
      <c r="B86" s="74" t="s">
        <v>3619</v>
      </c>
      <c r="C86" s="75">
        <v>44026</v>
      </c>
      <c r="D86" s="74">
        <f>Schools!A75</f>
        <v>3022038</v>
      </c>
      <c r="E86" t="str">
        <f>VLOOKUP(D86,Schools!A:B,2,0)</f>
        <v>Parkfield Primary School</v>
      </c>
      <c r="F86" t="str">
        <f>VLOOKUP(D86,Schools!$A:$Z,3,0)</f>
        <v>A</v>
      </c>
      <c r="G86" s="76" t="e">
        <f>SUMIFS(#REF!,#REF!,D86,#REF!, SEN!M86)</f>
        <v>#REF!</v>
      </c>
      <c r="H86" s="74" t="s">
        <v>3620</v>
      </c>
      <c r="I86" s="74" t="s">
        <v>4030</v>
      </c>
      <c r="J86" t="str">
        <f t="shared" si="36"/>
        <v>various/516500</v>
      </c>
      <c r="K86">
        <f>VLOOKUP(D86,Schools!$A:$Z,9,0)</f>
        <v>152217</v>
      </c>
      <c r="L86" s="74" t="s">
        <v>400</v>
      </c>
      <c r="M86" s="74" t="s">
        <v>399</v>
      </c>
      <c r="N86" s="74" t="s">
        <v>3814</v>
      </c>
      <c r="O86" s="77" t="str">
        <f>VLOOKUP(D86,Schools!A:D,4,0)</f>
        <v>Primary</v>
      </c>
      <c r="P86" s="74" t="s">
        <v>4031</v>
      </c>
      <c r="Q86" s="77">
        <f t="shared" si="37"/>
        <v>516500</v>
      </c>
      <c r="R86" s="78" t="e">
        <f>SUMIFS(#REF!,#REF!,$D86,#REF!,$M86)</f>
        <v>#REF!</v>
      </c>
      <c r="S86" s="78" t="e">
        <f>SUMIFS(#REF!,#REF!,$D86,#REF!,$M86)</f>
        <v>#REF!</v>
      </c>
      <c r="T86" s="78" t="e">
        <f>SUMIFS(#REF!,#REF!,$D86,#REF!,$M86)</f>
        <v>#REF!</v>
      </c>
      <c r="U86" s="78" t="e">
        <f>SUMIFS(#REF!,#REF!,$D86,#REF!,$M86)</f>
        <v>#REF!</v>
      </c>
      <c r="V86" s="78" t="e">
        <f>SUMIFS(#REF!,#REF!,$D86,#REF!,$M86)</f>
        <v>#REF!</v>
      </c>
      <c r="W86" s="78" t="e">
        <f>SUMIFS(#REF!,#REF!,$D86,#REF!,$M86)</f>
        <v>#REF!</v>
      </c>
      <c r="X86" s="78" t="e">
        <f>SUMIFS(#REF!,#REF!,$D86,#REF!,$M86)</f>
        <v>#REF!</v>
      </c>
      <c r="Y86" s="78" t="e">
        <f>SUMIFS(#REF!,#REF!,$D86,#REF!,$M86)</f>
        <v>#REF!</v>
      </c>
      <c r="Z86" s="78" t="e">
        <f>SUMIFS(#REF!,#REF!,$D86,#REF!,$M86)</f>
        <v>#REF!</v>
      </c>
      <c r="AA86" s="78" t="e">
        <f>SUMIFS(#REF!,#REF!,$D86,#REF!,$M86)</f>
        <v>#REF!</v>
      </c>
      <c r="AB86" s="78" t="e">
        <f>SUMIFS(#REF!,#REF!,$D86,#REF!,$M86)</f>
        <v>#REF!</v>
      </c>
      <c r="AC86" s="78" t="e">
        <f>SUMIFS(#REF!,#REF!,$D86,#REF!,$M86)</f>
        <v>#REF!</v>
      </c>
      <c r="AD86" s="78" t="e">
        <f>SUMIFS(#REF!,#REF!,$D86,#REF!,$M86)</f>
        <v>#REF!</v>
      </c>
      <c r="AE86" s="78" t="e">
        <f>SUMIFS(#REF!,#REF!,$D86,#REF!,$M86)</f>
        <v>#REF!</v>
      </c>
      <c r="AF86" s="51" t="e">
        <f t="shared" si="38"/>
        <v>#REF!</v>
      </c>
      <c r="AG86" s="51" t="e">
        <f t="shared" si="39"/>
        <v>#REF!</v>
      </c>
      <c r="AH86" s="78" t="e">
        <f>SUMIFS(#REF!,#REF!,$D86,#REF!,$M86)</f>
        <v>#REF!</v>
      </c>
      <c r="AK86" t="e">
        <f t="shared" si="40"/>
        <v>#REF!</v>
      </c>
      <c r="AL86" s="7" t="e">
        <f t="shared" si="33"/>
        <v>#REF!</v>
      </c>
      <c r="AM86" s="7" t="e">
        <f t="shared" si="32"/>
        <v>#REF!</v>
      </c>
      <c r="AN86" s="7" t="e">
        <f t="shared" si="32"/>
        <v>#REF!</v>
      </c>
      <c r="AO86" s="7" t="e">
        <f t="shared" si="32"/>
        <v>#REF!</v>
      </c>
      <c r="AP86" s="7" t="e">
        <f t="shared" si="32"/>
        <v>#REF!</v>
      </c>
      <c r="AQ86" s="7" t="e">
        <f t="shared" si="32"/>
        <v>#REF!</v>
      </c>
      <c r="AR86" s="7" t="e">
        <f t="shared" si="32"/>
        <v>#REF!</v>
      </c>
      <c r="AS86" s="7" t="e">
        <f t="shared" si="32"/>
        <v>#REF!</v>
      </c>
      <c r="AT86" s="7" t="e">
        <f t="shared" si="32"/>
        <v>#REF!</v>
      </c>
      <c r="AU86" s="7" t="e">
        <f t="shared" si="32"/>
        <v>#REF!</v>
      </c>
      <c r="AV86" s="7" t="e">
        <f t="shared" si="32"/>
        <v>#REF!</v>
      </c>
      <c r="AW86" s="7" t="e">
        <f t="shared" si="32"/>
        <v>#REF!</v>
      </c>
      <c r="AX86" t="e">
        <f t="shared" si="34"/>
        <v>#REF!</v>
      </c>
      <c r="AY86" s="7" t="e">
        <f t="shared" si="41"/>
        <v>#REF!</v>
      </c>
      <c r="AZ86" s="52" t="e">
        <f t="shared" si="42"/>
        <v>#REF!</v>
      </c>
      <c r="BA86" s="79" t="e">
        <f t="shared" si="43"/>
        <v>#REF!</v>
      </c>
      <c r="BD86" s="182" t="str">
        <f>VLOOKUP(D86,Schools!A:Q,17,0)</f>
        <v>Academy</v>
      </c>
      <c r="BE86" s="51" t="e">
        <f t="shared" si="44"/>
        <v>#REF!</v>
      </c>
      <c r="BF86" s="51" t="e">
        <f t="shared" si="45"/>
        <v>#REF!</v>
      </c>
      <c r="BG86" s="51" t="e">
        <f t="shared" si="46"/>
        <v>#REF!</v>
      </c>
      <c r="BH86" s="51" t="e">
        <f t="shared" si="47"/>
        <v>#REF!</v>
      </c>
      <c r="BI86" s="52" t="e">
        <f t="shared" si="48"/>
        <v>#REF!</v>
      </c>
      <c r="BJ86" s="51" t="e">
        <f t="shared" si="49"/>
        <v>#REF!</v>
      </c>
      <c r="BK86" s="7" t="e">
        <f t="shared" si="50"/>
        <v>#REF!</v>
      </c>
      <c r="BL86" s="51" t="e">
        <f t="shared" si="51"/>
        <v>#REF!</v>
      </c>
      <c r="BM86" s="1" t="e">
        <f t="shared" si="52"/>
        <v>#REF!</v>
      </c>
      <c r="BN86" s="51" t="e">
        <f t="shared" si="53"/>
        <v>#REF!</v>
      </c>
      <c r="BO86" s="1" t="e">
        <f t="shared" si="54"/>
        <v>#REF!</v>
      </c>
      <c r="BP86" s="52" t="e">
        <f t="shared" si="55"/>
        <v>#REF!</v>
      </c>
      <c r="BQ86" s="52" t="e">
        <f t="shared" si="56"/>
        <v>#REF!</v>
      </c>
      <c r="BR86" t="e">
        <f t="shared" si="57"/>
        <v>#REF!</v>
      </c>
    </row>
    <row r="87" spans="1:70" x14ac:dyDescent="0.25">
      <c r="A87" t="str">
        <f t="shared" si="35"/>
        <v>High Needs topups</v>
      </c>
      <c r="B87" s="74" t="s">
        <v>3619</v>
      </c>
      <c r="C87" s="75">
        <v>44026</v>
      </c>
      <c r="D87" s="74">
        <f>Schools!A76</f>
        <v>3022071</v>
      </c>
      <c r="E87" t="str">
        <f>VLOOKUP(D87,Schools!A:B,2,0)</f>
        <v>Queenswell Infant and Nursery School</v>
      </c>
      <c r="F87" t="str">
        <f>VLOOKUP(D87,Schools!$A:$Z,3,0)</f>
        <v>M</v>
      </c>
      <c r="G87" s="76" t="e">
        <f>SUMIFS(#REF!,#REF!,D87,#REF!, SEN!M87)</f>
        <v>#REF!</v>
      </c>
      <c r="H87" s="74" t="s">
        <v>3620</v>
      </c>
      <c r="I87" s="74" t="s">
        <v>4030</v>
      </c>
      <c r="J87" t="str">
        <f t="shared" si="36"/>
        <v>various/543965</v>
      </c>
      <c r="K87">
        <f>VLOOKUP(D87,Schools!$A:$Z,9,0)</f>
        <v>400012</v>
      </c>
      <c r="L87" s="74" t="s">
        <v>400</v>
      </c>
      <c r="M87" s="74" t="s">
        <v>399</v>
      </c>
      <c r="N87" s="74" t="s">
        <v>3814</v>
      </c>
      <c r="O87" s="77" t="str">
        <f>VLOOKUP(D87,Schools!A:D,4,0)</f>
        <v>Primary</v>
      </c>
      <c r="P87" s="74" t="s">
        <v>4031</v>
      </c>
      <c r="Q87" s="77">
        <f t="shared" si="37"/>
        <v>543965</v>
      </c>
      <c r="R87" s="78" t="e">
        <f>SUMIFS(#REF!,#REF!,$D87,#REF!,$M87)</f>
        <v>#REF!</v>
      </c>
      <c r="S87" s="78" t="e">
        <f>SUMIFS(#REF!,#REF!,$D87,#REF!,$M87)</f>
        <v>#REF!</v>
      </c>
      <c r="T87" s="78" t="e">
        <f>SUMIFS(#REF!,#REF!,$D87,#REF!,$M87)</f>
        <v>#REF!</v>
      </c>
      <c r="U87" s="78" t="e">
        <f>SUMIFS(#REF!,#REF!,$D87,#REF!,$M87)</f>
        <v>#REF!</v>
      </c>
      <c r="V87" s="78" t="e">
        <f>SUMIFS(#REF!,#REF!,$D87,#REF!,$M87)</f>
        <v>#REF!</v>
      </c>
      <c r="W87" s="78" t="e">
        <f>SUMIFS(#REF!,#REF!,$D87,#REF!,$M87)</f>
        <v>#REF!</v>
      </c>
      <c r="X87" s="78" t="e">
        <f>SUMIFS(#REF!,#REF!,$D87,#REF!,$M87)</f>
        <v>#REF!</v>
      </c>
      <c r="Y87" s="78" t="e">
        <f>SUMIFS(#REF!,#REF!,$D87,#REF!,$M87)</f>
        <v>#REF!</v>
      </c>
      <c r="Z87" s="78" t="e">
        <f>SUMIFS(#REF!,#REF!,$D87,#REF!,$M87)</f>
        <v>#REF!</v>
      </c>
      <c r="AA87" s="78" t="e">
        <f>SUMIFS(#REF!,#REF!,$D87,#REF!,$M87)</f>
        <v>#REF!</v>
      </c>
      <c r="AB87" s="78" t="e">
        <f>SUMIFS(#REF!,#REF!,$D87,#REF!,$M87)</f>
        <v>#REF!</v>
      </c>
      <c r="AC87" s="78" t="e">
        <f>SUMIFS(#REF!,#REF!,$D87,#REF!,$M87)</f>
        <v>#REF!</v>
      </c>
      <c r="AD87" s="78" t="e">
        <f>SUMIFS(#REF!,#REF!,$D87,#REF!,$M87)</f>
        <v>#REF!</v>
      </c>
      <c r="AE87" s="78" t="e">
        <f>SUMIFS(#REF!,#REF!,$D87,#REF!,$M87)</f>
        <v>#REF!</v>
      </c>
      <c r="AF87" s="51" t="e">
        <f t="shared" si="38"/>
        <v>#REF!</v>
      </c>
      <c r="AG87" s="51" t="e">
        <f t="shared" si="39"/>
        <v>#REF!</v>
      </c>
      <c r="AH87" s="78" t="e">
        <f>SUMIFS(#REF!,#REF!,$D87,#REF!,$M87)</f>
        <v>#REF!</v>
      </c>
      <c r="AK87" t="e">
        <f t="shared" si="40"/>
        <v>#REF!</v>
      </c>
      <c r="AL87" s="7" t="e">
        <f t="shared" si="33"/>
        <v>#REF!</v>
      </c>
      <c r="AM87" s="7" t="e">
        <f t="shared" si="32"/>
        <v>#REF!</v>
      </c>
      <c r="AN87" s="7" t="e">
        <f t="shared" si="32"/>
        <v>#REF!</v>
      </c>
      <c r="AO87" s="7" t="e">
        <f t="shared" si="32"/>
        <v>#REF!</v>
      </c>
      <c r="AP87" s="7" t="e">
        <f t="shared" si="32"/>
        <v>#REF!</v>
      </c>
      <c r="AQ87" s="7" t="e">
        <f t="shared" si="32"/>
        <v>#REF!</v>
      </c>
      <c r="AR87" s="7" t="e">
        <f t="shared" si="32"/>
        <v>#REF!</v>
      </c>
      <c r="AS87" s="7" t="e">
        <f t="shared" si="32"/>
        <v>#REF!</v>
      </c>
      <c r="AT87" s="7" t="e">
        <f t="shared" si="32"/>
        <v>#REF!</v>
      </c>
      <c r="AU87" s="7" t="e">
        <f t="shared" si="32"/>
        <v>#REF!</v>
      </c>
      <c r="AV87" s="7" t="e">
        <f t="shared" si="32"/>
        <v>#REF!</v>
      </c>
      <c r="AW87" s="7" t="e">
        <f t="shared" si="32"/>
        <v>#REF!</v>
      </c>
      <c r="AX87" t="e">
        <f t="shared" si="34"/>
        <v>#REF!</v>
      </c>
      <c r="AY87" s="7" t="e">
        <f t="shared" si="41"/>
        <v>#REF!</v>
      </c>
      <c r="AZ87" s="52" t="e">
        <f t="shared" si="42"/>
        <v>#REF!</v>
      </c>
      <c r="BA87" s="79" t="e">
        <f t="shared" si="43"/>
        <v>#REF!</v>
      </c>
      <c r="BD87" s="182" t="str">
        <f>VLOOKUP(D87,Schools!A:Q,17,0)</f>
        <v>C</v>
      </c>
      <c r="BE87" s="51" t="e">
        <f t="shared" si="44"/>
        <v>#REF!</v>
      </c>
      <c r="BF87" s="51" t="e">
        <f t="shared" si="45"/>
        <v>#REF!</v>
      </c>
      <c r="BG87" s="51" t="e">
        <f t="shared" si="46"/>
        <v>#REF!</v>
      </c>
      <c r="BH87" s="51" t="e">
        <f t="shared" si="47"/>
        <v>#REF!</v>
      </c>
      <c r="BI87" s="52" t="e">
        <f t="shared" si="48"/>
        <v>#REF!</v>
      </c>
      <c r="BJ87" s="51" t="e">
        <f t="shared" si="49"/>
        <v>#REF!</v>
      </c>
      <c r="BK87" s="7" t="e">
        <f t="shared" si="50"/>
        <v>#REF!</v>
      </c>
      <c r="BL87" s="51" t="e">
        <f t="shared" si="51"/>
        <v>#REF!</v>
      </c>
      <c r="BM87" s="1" t="e">
        <f t="shared" si="52"/>
        <v>#REF!</v>
      </c>
      <c r="BN87" s="51" t="e">
        <f t="shared" si="53"/>
        <v>#REF!</v>
      </c>
      <c r="BO87" s="1" t="e">
        <f t="shared" si="54"/>
        <v>#REF!</v>
      </c>
      <c r="BP87" s="52" t="e">
        <f t="shared" si="55"/>
        <v>#REF!</v>
      </c>
      <c r="BQ87" s="52" t="e">
        <f t="shared" si="56"/>
        <v>#REF!</v>
      </c>
      <c r="BR87" t="e">
        <f t="shared" si="57"/>
        <v>#REF!</v>
      </c>
    </row>
    <row r="88" spans="1:70" x14ac:dyDescent="0.25">
      <c r="A88" t="str">
        <f t="shared" si="35"/>
        <v>High Needs topups</v>
      </c>
      <c r="B88" s="74" t="s">
        <v>3619</v>
      </c>
      <c r="C88" s="75">
        <v>44026</v>
      </c>
      <c r="D88" s="74">
        <f>Schools!A77</f>
        <v>3022072</v>
      </c>
      <c r="E88" t="str">
        <f>VLOOKUP(D88,Schools!A:B,2,0)</f>
        <v>Queenswell Junior School</v>
      </c>
      <c r="F88" t="str">
        <f>VLOOKUP(D88,Schools!$A:$Z,3,0)</f>
        <v>M</v>
      </c>
      <c r="G88" s="76" t="e">
        <f>SUMIFS(#REF!,#REF!,D88,#REF!, SEN!M88)</f>
        <v>#REF!</v>
      </c>
      <c r="H88" s="74" t="s">
        <v>3620</v>
      </c>
      <c r="I88" s="74" t="s">
        <v>4030</v>
      </c>
      <c r="J88" t="str">
        <f t="shared" si="36"/>
        <v>various/543965</v>
      </c>
      <c r="K88">
        <f>VLOOKUP(D88,Schools!$A:$Z,9,0)</f>
        <v>400012</v>
      </c>
      <c r="L88" s="74" t="s">
        <v>400</v>
      </c>
      <c r="M88" s="74" t="s">
        <v>399</v>
      </c>
      <c r="N88" s="74" t="s">
        <v>3814</v>
      </c>
      <c r="O88" s="77" t="str">
        <f>VLOOKUP(D88,Schools!A:D,4,0)</f>
        <v>Primary</v>
      </c>
      <c r="P88" s="74" t="s">
        <v>4031</v>
      </c>
      <c r="Q88" s="77">
        <f t="shared" si="37"/>
        <v>543965</v>
      </c>
      <c r="R88" s="78" t="e">
        <f>SUMIFS(#REF!,#REF!,$D88,#REF!,$M88)</f>
        <v>#REF!</v>
      </c>
      <c r="S88" s="78" t="e">
        <f>SUMIFS(#REF!,#REF!,$D88,#REF!,$M88)</f>
        <v>#REF!</v>
      </c>
      <c r="T88" s="78" t="e">
        <f>SUMIFS(#REF!,#REF!,$D88,#REF!,$M88)</f>
        <v>#REF!</v>
      </c>
      <c r="U88" s="78" t="e">
        <f>SUMIFS(#REF!,#REF!,$D88,#REF!,$M88)</f>
        <v>#REF!</v>
      </c>
      <c r="V88" s="78" t="e">
        <f>SUMIFS(#REF!,#REF!,$D88,#REF!,$M88)</f>
        <v>#REF!</v>
      </c>
      <c r="W88" s="78" t="e">
        <f>SUMIFS(#REF!,#REF!,$D88,#REF!,$M88)</f>
        <v>#REF!</v>
      </c>
      <c r="X88" s="78" t="e">
        <f>SUMIFS(#REF!,#REF!,$D88,#REF!,$M88)</f>
        <v>#REF!</v>
      </c>
      <c r="Y88" s="78" t="e">
        <f>SUMIFS(#REF!,#REF!,$D88,#REF!,$M88)</f>
        <v>#REF!</v>
      </c>
      <c r="Z88" s="78" t="e">
        <f>SUMIFS(#REF!,#REF!,$D88,#REF!,$M88)</f>
        <v>#REF!</v>
      </c>
      <c r="AA88" s="78" t="e">
        <f>SUMIFS(#REF!,#REF!,$D88,#REF!,$M88)</f>
        <v>#REF!</v>
      </c>
      <c r="AB88" s="78" t="e">
        <f>SUMIFS(#REF!,#REF!,$D88,#REF!,$M88)</f>
        <v>#REF!</v>
      </c>
      <c r="AC88" s="78" t="e">
        <f>SUMIFS(#REF!,#REF!,$D88,#REF!,$M88)</f>
        <v>#REF!</v>
      </c>
      <c r="AD88" s="78" t="e">
        <f>SUMIFS(#REF!,#REF!,$D88,#REF!,$M88)</f>
        <v>#REF!</v>
      </c>
      <c r="AE88" s="78" t="e">
        <f>SUMIFS(#REF!,#REF!,$D88,#REF!,$M88)</f>
        <v>#REF!</v>
      </c>
      <c r="AF88" s="51" t="e">
        <f t="shared" si="38"/>
        <v>#REF!</v>
      </c>
      <c r="AG88" s="51" t="e">
        <f t="shared" si="39"/>
        <v>#REF!</v>
      </c>
      <c r="AH88" s="78" t="e">
        <f>SUMIFS(#REF!,#REF!,$D88,#REF!,$M88)</f>
        <v>#REF!</v>
      </c>
      <c r="AK88" t="e">
        <f t="shared" si="40"/>
        <v>#REF!</v>
      </c>
      <c r="AL88" s="7" t="e">
        <f t="shared" si="33"/>
        <v>#REF!</v>
      </c>
      <c r="AM88" s="7" t="e">
        <f t="shared" si="32"/>
        <v>#REF!</v>
      </c>
      <c r="AN88" s="7" t="e">
        <f t="shared" si="32"/>
        <v>#REF!</v>
      </c>
      <c r="AO88" s="7" t="e">
        <f t="shared" si="32"/>
        <v>#REF!</v>
      </c>
      <c r="AP88" s="7" t="e">
        <f t="shared" si="32"/>
        <v>#REF!</v>
      </c>
      <c r="AQ88" s="7" t="e">
        <f t="shared" si="32"/>
        <v>#REF!</v>
      </c>
      <c r="AR88" s="7" t="e">
        <f t="shared" si="32"/>
        <v>#REF!</v>
      </c>
      <c r="AS88" s="7" t="e">
        <f t="shared" si="32"/>
        <v>#REF!</v>
      </c>
      <c r="AT88" s="7" t="e">
        <f t="shared" si="32"/>
        <v>#REF!</v>
      </c>
      <c r="AU88" s="7" t="e">
        <f t="shared" si="32"/>
        <v>#REF!</v>
      </c>
      <c r="AV88" s="7" t="e">
        <f t="shared" si="32"/>
        <v>#REF!</v>
      </c>
      <c r="AW88" s="7" t="e">
        <f t="shared" si="32"/>
        <v>#REF!</v>
      </c>
      <c r="AX88" t="e">
        <f t="shared" si="34"/>
        <v>#REF!</v>
      </c>
      <c r="AY88" s="7" t="e">
        <f t="shared" si="41"/>
        <v>#REF!</v>
      </c>
      <c r="AZ88" s="52" t="e">
        <f t="shared" si="42"/>
        <v>#REF!</v>
      </c>
      <c r="BA88" s="79" t="e">
        <f t="shared" si="43"/>
        <v>#REF!</v>
      </c>
      <c r="BD88" s="182" t="str">
        <f>VLOOKUP(D88,Schools!A:Q,17,0)</f>
        <v>B</v>
      </c>
      <c r="BE88" s="51" t="e">
        <f t="shared" si="44"/>
        <v>#REF!</v>
      </c>
      <c r="BF88" s="51" t="e">
        <f t="shared" si="45"/>
        <v>#REF!</v>
      </c>
      <c r="BG88" s="51" t="e">
        <f t="shared" si="46"/>
        <v>#REF!</v>
      </c>
      <c r="BH88" s="51" t="e">
        <f t="shared" si="47"/>
        <v>#REF!</v>
      </c>
      <c r="BI88" s="52" t="e">
        <f t="shared" si="48"/>
        <v>#REF!</v>
      </c>
      <c r="BJ88" s="51" t="e">
        <f t="shared" si="49"/>
        <v>#REF!</v>
      </c>
      <c r="BK88" s="7" t="e">
        <f t="shared" si="50"/>
        <v>#REF!</v>
      </c>
      <c r="BL88" s="51" t="e">
        <f t="shared" si="51"/>
        <v>#REF!</v>
      </c>
      <c r="BM88" s="1" t="e">
        <f t="shared" si="52"/>
        <v>#REF!</v>
      </c>
      <c r="BN88" s="51" t="e">
        <f t="shared" si="53"/>
        <v>#REF!</v>
      </c>
      <c r="BO88" s="1" t="e">
        <f t="shared" si="54"/>
        <v>#REF!</v>
      </c>
      <c r="BP88" s="52" t="e">
        <f t="shared" si="55"/>
        <v>#REF!</v>
      </c>
      <c r="BQ88" s="52" t="e">
        <f t="shared" si="56"/>
        <v>#REF!</v>
      </c>
      <c r="BR88" t="e">
        <f t="shared" si="57"/>
        <v>#REF!</v>
      </c>
    </row>
    <row r="89" spans="1:70" x14ac:dyDescent="0.25">
      <c r="A89" t="str">
        <f t="shared" si="35"/>
        <v>High Needs topups</v>
      </c>
      <c r="B89" s="74" t="s">
        <v>3619</v>
      </c>
      <c r="C89" s="75">
        <v>44026</v>
      </c>
      <c r="D89" s="74">
        <f>Schools!A78</f>
        <v>3022004</v>
      </c>
      <c r="E89" t="str">
        <f>VLOOKUP(D89,Schools!A:B,2,0)</f>
        <v>Rimon Jewish Primary School</v>
      </c>
      <c r="F89" t="str">
        <f>VLOOKUP(D89,Schools!$A:$Z,3,0)</f>
        <v>A</v>
      </c>
      <c r="G89" s="76" t="e">
        <f>SUMIFS(#REF!,#REF!,D89,#REF!, SEN!M89)</f>
        <v>#REF!</v>
      </c>
      <c r="H89" s="74" t="s">
        <v>3620</v>
      </c>
      <c r="I89" s="74" t="s">
        <v>4030</v>
      </c>
      <c r="J89" t="str">
        <f t="shared" si="36"/>
        <v>various/516500</v>
      </c>
      <c r="K89">
        <f>VLOOKUP(D89,Schools!$A:$Z,9,0)</f>
        <v>155029</v>
      </c>
      <c r="L89" s="74" t="s">
        <v>400</v>
      </c>
      <c r="M89" s="74" t="s">
        <v>399</v>
      </c>
      <c r="N89" s="74" t="s">
        <v>3814</v>
      </c>
      <c r="O89" s="77" t="str">
        <f>VLOOKUP(D89,Schools!A:D,4,0)</f>
        <v>Primary</v>
      </c>
      <c r="P89" s="74" t="s">
        <v>4031</v>
      </c>
      <c r="Q89" s="77">
        <f t="shared" si="37"/>
        <v>516500</v>
      </c>
      <c r="R89" s="78" t="e">
        <f>SUMIFS(#REF!,#REF!,$D89,#REF!,$M89)</f>
        <v>#REF!</v>
      </c>
      <c r="S89" s="78" t="e">
        <f>SUMIFS(#REF!,#REF!,$D89,#REF!,$M89)</f>
        <v>#REF!</v>
      </c>
      <c r="T89" s="78" t="e">
        <f>SUMIFS(#REF!,#REF!,$D89,#REF!,$M89)</f>
        <v>#REF!</v>
      </c>
      <c r="U89" s="78" t="e">
        <f>SUMIFS(#REF!,#REF!,$D89,#REF!,$M89)</f>
        <v>#REF!</v>
      </c>
      <c r="V89" s="78" t="e">
        <f>SUMIFS(#REF!,#REF!,$D89,#REF!,$M89)</f>
        <v>#REF!</v>
      </c>
      <c r="W89" s="78" t="e">
        <f>SUMIFS(#REF!,#REF!,$D89,#REF!,$M89)</f>
        <v>#REF!</v>
      </c>
      <c r="X89" s="78" t="e">
        <f>SUMIFS(#REF!,#REF!,$D89,#REF!,$M89)</f>
        <v>#REF!</v>
      </c>
      <c r="Y89" s="78" t="e">
        <f>SUMIFS(#REF!,#REF!,$D89,#REF!,$M89)</f>
        <v>#REF!</v>
      </c>
      <c r="Z89" s="78" t="e">
        <f>SUMIFS(#REF!,#REF!,$D89,#REF!,$M89)</f>
        <v>#REF!</v>
      </c>
      <c r="AA89" s="78" t="e">
        <f>SUMIFS(#REF!,#REF!,$D89,#REF!,$M89)</f>
        <v>#REF!</v>
      </c>
      <c r="AB89" s="78" t="e">
        <f>SUMIFS(#REF!,#REF!,$D89,#REF!,$M89)</f>
        <v>#REF!</v>
      </c>
      <c r="AC89" s="78" t="e">
        <f>SUMIFS(#REF!,#REF!,$D89,#REF!,$M89)</f>
        <v>#REF!</v>
      </c>
      <c r="AD89" s="78" t="e">
        <f>SUMIFS(#REF!,#REF!,$D89,#REF!,$M89)</f>
        <v>#REF!</v>
      </c>
      <c r="AE89" s="78" t="e">
        <f>SUMIFS(#REF!,#REF!,$D89,#REF!,$M89)</f>
        <v>#REF!</v>
      </c>
      <c r="AF89" s="51" t="e">
        <f t="shared" si="38"/>
        <v>#REF!</v>
      </c>
      <c r="AG89" s="51" t="e">
        <f t="shared" si="39"/>
        <v>#REF!</v>
      </c>
      <c r="AH89" s="78" t="e">
        <f>SUMIFS(#REF!,#REF!,$D89,#REF!,$M89)</f>
        <v>#REF!</v>
      </c>
      <c r="AK89" t="e">
        <f t="shared" si="40"/>
        <v>#REF!</v>
      </c>
      <c r="AL89" s="7" t="e">
        <f t="shared" si="33"/>
        <v>#REF!</v>
      </c>
      <c r="AM89" s="7" t="e">
        <f t="shared" si="32"/>
        <v>#REF!</v>
      </c>
      <c r="AN89" s="7" t="e">
        <f t="shared" si="32"/>
        <v>#REF!</v>
      </c>
      <c r="AO89" s="7" t="e">
        <f t="shared" si="32"/>
        <v>#REF!</v>
      </c>
      <c r="AP89" s="7" t="e">
        <f t="shared" si="32"/>
        <v>#REF!</v>
      </c>
      <c r="AQ89" s="7" t="e">
        <f t="shared" si="32"/>
        <v>#REF!</v>
      </c>
      <c r="AR89" s="7" t="e">
        <f t="shared" si="32"/>
        <v>#REF!</v>
      </c>
      <c r="AS89" s="7" t="e">
        <f t="shared" si="32"/>
        <v>#REF!</v>
      </c>
      <c r="AT89" s="7" t="e">
        <f t="shared" si="32"/>
        <v>#REF!</v>
      </c>
      <c r="AU89" s="7" t="e">
        <f t="shared" si="32"/>
        <v>#REF!</v>
      </c>
      <c r="AV89" s="7" t="e">
        <f t="shared" si="32"/>
        <v>#REF!</v>
      </c>
      <c r="AW89" s="7" t="e">
        <f t="shared" si="32"/>
        <v>#REF!</v>
      </c>
      <c r="AX89" t="e">
        <f t="shared" si="34"/>
        <v>#REF!</v>
      </c>
      <c r="AY89" s="7" t="e">
        <f t="shared" si="41"/>
        <v>#REF!</v>
      </c>
      <c r="AZ89" s="52" t="e">
        <f t="shared" si="42"/>
        <v>#REF!</v>
      </c>
      <c r="BA89" s="79" t="e">
        <f t="shared" si="43"/>
        <v>#REF!</v>
      </c>
      <c r="BD89" s="182" t="str">
        <f>VLOOKUP(D89,Schools!A:Q,17,0)</f>
        <v>Academy</v>
      </c>
      <c r="BE89" s="51" t="e">
        <f t="shared" si="44"/>
        <v>#REF!</v>
      </c>
      <c r="BF89" s="51" t="e">
        <f t="shared" si="45"/>
        <v>#REF!</v>
      </c>
      <c r="BG89" s="51" t="e">
        <f t="shared" si="46"/>
        <v>#REF!</v>
      </c>
      <c r="BH89" s="51" t="e">
        <f t="shared" si="47"/>
        <v>#REF!</v>
      </c>
      <c r="BI89" s="52" t="e">
        <f t="shared" si="48"/>
        <v>#REF!</v>
      </c>
      <c r="BJ89" s="51" t="e">
        <f t="shared" si="49"/>
        <v>#REF!</v>
      </c>
      <c r="BK89" s="7" t="e">
        <f t="shared" si="50"/>
        <v>#REF!</v>
      </c>
      <c r="BL89" s="51" t="e">
        <f t="shared" si="51"/>
        <v>#REF!</v>
      </c>
      <c r="BM89" s="1" t="e">
        <f t="shared" si="52"/>
        <v>#REF!</v>
      </c>
      <c r="BN89" s="51" t="e">
        <f t="shared" si="53"/>
        <v>#REF!</v>
      </c>
      <c r="BO89" s="1" t="e">
        <f t="shared" si="54"/>
        <v>#REF!</v>
      </c>
      <c r="BP89" s="52" t="e">
        <f t="shared" si="55"/>
        <v>#REF!</v>
      </c>
      <c r="BQ89" s="52" t="e">
        <f t="shared" si="56"/>
        <v>#REF!</v>
      </c>
      <c r="BR89" t="e">
        <f t="shared" si="57"/>
        <v>#REF!</v>
      </c>
    </row>
    <row r="90" spans="1:70" x14ac:dyDescent="0.25">
      <c r="A90" t="str">
        <f t="shared" si="35"/>
        <v>High Needs topups</v>
      </c>
      <c r="B90" s="74" t="s">
        <v>3619</v>
      </c>
      <c r="C90" s="75">
        <v>44026</v>
      </c>
      <c r="D90" s="74">
        <f>Schools!A79</f>
        <v>3023512</v>
      </c>
      <c r="E90" t="str">
        <f>VLOOKUP(D90,Schools!A:B,2,0)</f>
        <v>Rosh Pinah</v>
      </c>
      <c r="F90" t="str">
        <f>VLOOKUP(D90,Schools!$A:$Z,3,0)</f>
        <v>M</v>
      </c>
      <c r="G90" s="76" t="e">
        <f>SUMIFS(#REF!,#REF!,D90,#REF!, SEN!M90)</f>
        <v>#REF!</v>
      </c>
      <c r="H90" s="74" t="s">
        <v>3620</v>
      </c>
      <c r="I90" s="74" t="s">
        <v>4030</v>
      </c>
      <c r="J90" t="str">
        <f t="shared" si="36"/>
        <v>various/543965</v>
      </c>
      <c r="K90">
        <f>VLOOKUP(D90,Schools!$A:$Z,9,0)</f>
        <v>400093</v>
      </c>
      <c r="L90" s="74" t="s">
        <v>400</v>
      </c>
      <c r="M90" s="74" t="s">
        <v>399</v>
      </c>
      <c r="N90" s="74" t="s">
        <v>3814</v>
      </c>
      <c r="O90" s="77" t="str">
        <f>VLOOKUP(D90,Schools!A:D,4,0)</f>
        <v>Primary</v>
      </c>
      <c r="P90" s="74" t="s">
        <v>4031</v>
      </c>
      <c r="Q90" s="77">
        <f t="shared" si="37"/>
        <v>543965</v>
      </c>
      <c r="R90" s="78" t="e">
        <f>SUMIFS(#REF!,#REF!,$D90,#REF!,$M90)</f>
        <v>#REF!</v>
      </c>
      <c r="S90" s="78" t="e">
        <f>SUMIFS(#REF!,#REF!,$D90,#REF!,$M90)</f>
        <v>#REF!</v>
      </c>
      <c r="T90" s="78" t="e">
        <f>SUMIFS(#REF!,#REF!,$D90,#REF!,$M90)</f>
        <v>#REF!</v>
      </c>
      <c r="U90" s="78" t="e">
        <f>SUMIFS(#REF!,#REF!,$D90,#REF!,$M90)</f>
        <v>#REF!</v>
      </c>
      <c r="V90" s="78" t="e">
        <f>SUMIFS(#REF!,#REF!,$D90,#REF!,$M90)</f>
        <v>#REF!</v>
      </c>
      <c r="W90" s="78" t="e">
        <f>SUMIFS(#REF!,#REF!,$D90,#REF!,$M90)</f>
        <v>#REF!</v>
      </c>
      <c r="X90" s="78" t="e">
        <f>SUMIFS(#REF!,#REF!,$D90,#REF!,$M90)</f>
        <v>#REF!</v>
      </c>
      <c r="Y90" s="78" t="e">
        <f>SUMIFS(#REF!,#REF!,$D90,#REF!,$M90)</f>
        <v>#REF!</v>
      </c>
      <c r="Z90" s="78" t="e">
        <f>SUMIFS(#REF!,#REF!,$D90,#REF!,$M90)</f>
        <v>#REF!</v>
      </c>
      <c r="AA90" s="78" t="e">
        <f>SUMIFS(#REF!,#REF!,$D90,#REF!,$M90)</f>
        <v>#REF!</v>
      </c>
      <c r="AB90" s="78" t="e">
        <f>SUMIFS(#REF!,#REF!,$D90,#REF!,$M90)</f>
        <v>#REF!</v>
      </c>
      <c r="AC90" s="78" t="e">
        <f>SUMIFS(#REF!,#REF!,$D90,#REF!,$M90)</f>
        <v>#REF!</v>
      </c>
      <c r="AD90" s="78" t="e">
        <f>SUMIFS(#REF!,#REF!,$D90,#REF!,$M90)</f>
        <v>#REF!</v>
      </c>
      <c r="AE90" s="78" t="e">
        <f>SUMIFS(#REF!,#REF!,$D90,#REF!,$M90)</f>
        <v>#REF!</v>
      </c>
      <c r="AF90" s="51" t="e">
        <f t="shared" si="38"/>
        <v>#REF!</v>
      </c>
      <c r="AG90" s="51" t="e">
        <f t="shared" si="39"/>
        <v>#REF!</v>
      </c>
      <c r="AH90" s="78" t="e">
        <f>SUMIFS(#REF!,#REF!,$D90,#REF!,$M90)</f>
        <v>#REF!</v>
      </c>
      <c r="AK90" t="e">
        <f t="shared" si="40"/>
        <v>#REF!</v>
      </c>
      <c r="AL90" s="7" t="e">
        <f t="shared" si="33"/>
        <v>#REF!</v>
      </c>
      <c r="AM90" s="7" t="e">
        <f t="shared" si="32"/>
        <v>#REF!</v>
      </c>
      <c r="AN90" s="7" t="e">
        <f t="shared" si="32"/>
        <v>#REF!</v>
      </c>
      <c r="AO90" s="7" t="e">
        <f t="shared" si="32"/>
        <v>#REF!</v>
      </c>
      <c r="AP90" s="7" t="e">
        <f t="shared" si="32"/>
        <v>#REF!</v>
      </c>
      <c r="AQ90" s="7" t="e">
        <f t="shared" si="32"/>
        <v>#REF!</v>
      </c>
      <c r="AR90" s="7" t="e">
        <f t="shared" si="32"/>
        <v>#REF!</v>
      </c>
      <c r="AS90" s="7" t="e">
        <f t="shared" si="32"/>
        <v>#REF!</v>
      </c>
      <c r="AT90" s="7" t="e">
        <f t="shared" si="32"/>
        <v>#REF!</v>
      </c>
      <c r="AU90" s="7" t="e">
        <f t="shared" si="32"/>
        <v>#REF!</v>
      </c>
      <c r="AV90" s="7" t="e">
        <f t="shared" si="32"/>
        <v>#REF!</v>
      </c>
      <c r="AW90" s="7" t="e">
        <f t="shared" si="32"/>
        <v>#REF!</v>
      </c>
      <c r="AX90" t="e">
        <f t="shared" si="34"/>
        <v>#REF!</v>
      </c>
      <c r="AY90" s="7" t="e">
        <f t="shared" si="41"/>
        <v>#REF!</v>
      </c>
      <c r="AZ90" s="52" t="e">
        <f t="shared" si="42"/>
        <v>#REF!</v>
      </c>
      <c r="BA90" s="79" t="e">
        <f t="shared" si="43"/>
        <v>#REF!</v>
      </c>
      <c r="BD90" s="182" t="str">
        <f>VLOOKUP(D90,Schools!A:Q,17,0)</f>
        <v>D</v>
      </c>
      <c r="BE90" s="51" t="e">
        <f t="shared" si="44"/>
        <v>#REF!</v>
      </c>
      <c r="BF90" s="51" t="e">
        <f t="shared" si="45"/>
        <v>#REF!</v>
      </c>
      <c r="BG90" s="51" t="e">
        <f t="shared" si="46"/>
        <v>#REF!</v>
      </c>
      <c r="BH90" s="51" t="e">
        <f t="shared" si="47"/>
        <v>#REF!</v>
      </c>
      <c r="BI90" s="52" t="e">
        <f t="shared" si="48"/>
        <v>#REF!</v>
      </c>
      <c r="BJ90" s="51" t="e">
        <f t="shared" si="49"/>
        <v>#REF!</v>
      </c>
      <c r="BK90" s="7" t="e">
        <f t="shared" si="50"/>
        <v>#REF!</v>
      </c>
      <c r="BL90" s="51" t="e">
        <f t="shared" si="51"/>
        <v>#REF!</v>
      </c>
      <c r="BM90" s="1" t="e">
        <f t="shared" si="52"/>
        <v>#REF!</v>
      </c>
      <c r="BN90" s="51" t="e">
        <f t="shared" si="53"/>
        <v>#REF!</v>
      </c>
      <c r="BO90" s="1" t="e">
        <f t="shared" si="54"/>
        <v>#REF!</v>
      </c>
      <c r="BP90" s="52" t="e">
        <f t="shared" si="55"/>
        <v>#REF!</v>
      </c>
      <c r="BQ90" s="52" t="e">
        <f t="shared" si="56"/>
        <v>#REF!</v>
      </c>
      <c r="BR90" t="e">
        <f t="shared" si="57"/>
        <v>#REF!</v>
      </c>
    </row>
    <row r="91" spans="1:70" x14ac:dyDescent="0.25">
      <c r="A91" t="str">
        <f t="shared" si="35"/>
        <v>High Needs topups</v>
      </c>
      <c r="B91" s="74" t="s">
        <v>3619</v>
      </c>
      <c r="C91" s="75">
        <v>44026</v>
      </c>
      <c r="D91" s="74">
        <f>Schools!A80</f>
        <v>3022041</v>
      </c>
      <c r="E91" t="str">
        <f>VLOOKUP(D91,Schools!A:B,2,0)</f>
        <v>Sacks Morasha Academy</v>
      </c>
      <c r="F91" t="str">
        <f>VLOOKUP(D91,Schools!$A:$Z,3,0)</f>
        <v>A</v>
      </c>
      <c r="G91" s="76" t="e">
        <f>SUMIFS(#REF!,#REF!,D91,#REF!, SEN!M91)</f>
        <v>#REF!</v>
      </c>
      <c r="H91" s="74" t="s">
        <v>3620</v>
      </c>
      <c r="I91" s="74" t="s">
        <v>4030</v>
      </c>
      <c r="J91" t="str">
        <f t="shared" si="36"/>
        <v>various/516500</v>
      </c>
      <c r="K91">
        <f>VLOOKUP(D91,Schools!$A:$Z,9,0)</f>
        <v>160025</v>
      </c>
      <c r="L91" s="74" t="s">
        <v>400</v>
      </c>
      <c r="M91" s="74" t="s">
        <v>399</v>
      </c>
      <c r="N91" s="74" t="s">
        <v>3814</v>
      </c>
      <c r="O91" s="77" t="str">
        <f>VLOOKUP(D91,Schools!A:D,4,0)</f>
        <v>Primary</v>
      </c>
      <c r="P91" s="74" t="s">
        <v>4031</v>
      </c>
      <c r="Q91" s="77">
        <f t="shared" si="37"/>
        <v>516500</v>
      </c>
      <c r="R91" s="78" t="e">
        <f>SUMIFS(#REF!,#REF!,$D91,#REF!,$M91)</f>
        <v>#REF!</v>
      </c>
      <c r="S91" s="78" t="e">
        <f>SUMIFS(#REF!,#REF!,$D91,#REF!,$M91)</f>
        <v>#REF!</v>
      </c>
      <c r="T91" s="78" t="e">
        <f>SUMIFS(#REF!,#REF!,$D91,#REF!,$M91)</f>
        <v>#REF!</v>
      </c>
      <c r="U91" s="78" t="e">
        <f>SUMIFS(#REF!,#REF!,$D91,#REF!,$M91)</f>
        <v>#REF!</v>
      </c>
      <c r="V91" s="78" t="e">
        <f>SUMIFS(#REF!,#REF!,$D91,#REF!,$M91)</f>
        <v>#REF!</v>
      </c>
      <c r="W91" s="78" t="e">
        <f>SUMIFS(#REF!,#REF!,$D91,#REF!,$M91)</f>
        <v>#REF!</v>
      </c>
      <c r="X91" s="78" t="e">
        <f>SUMIFS(#REF!,#REF!,$D91,#REF!,$M91)</f>
        <v>#REF!</v>
      </c>
      <c r="Y91" s="78" t="e">
        <f>SUMIFS(#REF!,#REF!,$D91,#REF!,$M91)</f>
        <v>#REF!</v>
      </c>
      <c r="Z91" s="78" t="e">
        <f>SUMIFS(#REF!,#REF!,$D91,#REF!,$M91)</f>
        <v>#REF!</v>
      </c>
      <c r="AA91" s="78" t="e">
        <f>SUMIFS(#REF!,#REF!,$D91,#REF!,$M91)</f>
        <v>#REF!</v>
      </c>
      <c r="AB91" s="78" t="e">
        <f>SUMIFS(#REF!,#REF!,$D91,#REF!,$M91)</f>
        <v>#REF!</v>
      </c>
      <c r="AC91" s="78" t="e">
        <f>SUMIFS(#REF!,#REF!,$D91,#REF!,$M91)</f>
        <v>#REF!</v>
      </c>
      <c r="AD91" s="78" t="e">
        <f>SUMIFS(#REF!,#REF!,$D91,#REF!,$M91)</f>
        <v>#REF!</v>
      </c>
      <c r="AE91" s="78" t="e">
        <f>SUMIFS(#REF!,#REF!,$D91,#REF!,$M91)</f>
        <v>#REF!</v>
      </c>
      <c r="AF91" s="51" t="e">
        <f t="shared" si="38"/>
        <v>#REF!</v>
      </c>
      <c r="AG91" s="51" t="e">
        <f t="shared" si="39"/>
        <v>#REF!</v>
      </c>
      <c r="AH91" s="78" t="e">
        <f>SUMIFS(#REF!,#REF!,$D91,#REF!,$M91)</f>
        <v>#REF!</v>
      </c>
      <c r="AK91" t="e">
        <f t="shared" si="40"/>
        <v>#REF!</v>
      </c>
      <c r="AL91" s="7" t="e">
        <f t="shared" si="33"/>
        <v>#REF!</v>
      </c>
      <c r="AM91" s="7" t="e">
        <f t="shared" si="32"/>
        <v>#REF!</v>
      </c>
      <c r="AN91" s="7" t="e">
        <f t="shared" si="32"/>
        <v>#REF!</v>
      </c>
      <c r="AO91" s="7" t="e">
        <f t="shared" si="32"/>
        <v>#REF!</v>
      </c>
      <c r="AP91" s="7" t="e">
        <f t="shared" si="32"/>
        <v>#REF!</v>
      </c>
      <c r="AQ91" s="7" t="e">
        <f t="shared" si="32"/>
        <v>#REF!</v>
      </c>
      <c r="AR91" s="7" t="e">
        <f t="shared" si="32"/>
        <v>#REF!</v>
      </c>
      <c r="AS91" s="7" t="e">
        <f t="shared" si="32"/>
        <v>#REF!</v>
      </c>
      <c r="AT91" s="7" t="e">
        <f t="shared" si="32"/>
        <v>#REF!</v>
      </c>
      <c r="AU91" s="7" t="e">
        <f t="shared" si="32"/>
        <v>#REF!</v>
      </c>
      <c r="AV91" s="7" t="e">
        <f t="shared" si="32"/>
        <v>#REF!</v>
      </c>
      <c r="AW91" s="7" t="e">
        <f t="shared" si="32"/>
        <v>#REF!</v>
      </c>
      <c r="AX91" t="e">
        <f t="shared" si="34"/>
        <v>#REF!</v>
      </c>
      <c r="AY91" s="7" t="e">
        <f t="shared" si="41"/>
        <v>#REF!</v>
      </c>
      <c r="AZ91" s="52" t="e">
        <f t="shared" si="42"/>
        <v>#REF!</v>
      </c>
      <c r="BA91" s="79" t="e">
        <f t="shared" si="43"/>
        <v>#REF!</v>
      </c>
      <c r="BD91" s="182" t="str">
        <f>VLOOKUP(D91,Schools!A:Q,17,0)</f>
        <v>Academy</v>
      </c>
      <c r="BE91" s="51" t="e">
        <f t="shared" si="44"/>
        <v>#REF!</v>
      </c>
      <c r="BF91" s="51" t="e">
        <f t="shared" si="45"/>
        <v>#REF!</v>
      </c>
      <c r="BG91" s="51" t="e">
        <f t="shared" si="46"/>
        <v>#REF!</v>
      </c>
      <c r="BH91" s="51" t="e">
        <f t="shared" si="47"/>
        <v>#REF!</v>
      </c>
      <c r="BI91" s="52" t="e">
        <f t="shared" si="48"/>
        <v>#REF!</v>
      </c>
      <c r="BJ91" s="51" t="e">
        <f t="shared" si="49"/>
        <v>#REF!</v>
      </c>
      <c r="BK91" s="7" t="e">
        <f t="shared" si="50"/>
        <v>#REF!</v>
      </c>
      <c r="BL91" s="51" t="e">
        <f t="shared" si="51"/>
        <v>#REF!</v>
      </c>
      <c r="BM91" s="1" t="e">
        <f t="shared" si="52"/>
        <v>#REF!</v>
      </c>
      <c r="BN91" s="51" t="e">
        <f t="shared" si="53"/>
        <v>#REF!</v>
      </c>
      <c r="BO91" s="1" t="e">
        <f t="shared" si="54"/>
        <v>#REF!</v>
      </c>
      <c r="BP91" s="52" t="e">
        <f t="shared" si="55"/>
        <v>#REF!</v>
      </c>
      <c r="BQ91" s="52" t="e">
        <f t="shared" si="56"/>
        <v>#REF!</v>
      </c>
      <c r="BR91" t="e">
        <f t="shared" si="57"/>
        <v>#REF!</v>
      </c>
    </row>
    <row r="92" spans="1:70" x14ac:dyDescent="0.25">
      <c r="A92" t="str">
        <f t="shared" si="35"/>
        <v>High Needs topups</v>
      </c>
      <c r="B92" s="74" t="s">
        <v>3619</v>
      </c>
      <c r="C92" s="75">
        <v>44026</v>
      </c>
      <c r="D92" s="74">
        <f>Schools!A81</f>
        <v>3023510</v>
      </c>
      <c r="E92" t="str">
        <f>VLOOKUP(D92,Schools!A:B,2,0)</f>
        <v>Sacred Heart School</v>
      </c>
      <c r="F92" t="str">
        <f>VLOOKUP(D92,Schools!$A:$Z,3,0)</f>
        <v>M</v>
      </c>
      <c r="G92" s="76" t="e">
        <f>SUMIFS(#REF!,#REF!,D92,#REF!, SEN!M92)</f>
        <v>#REF!</v>
      </c>
      <c r="H92" s="74" t="s">
        <v>3620</v>
      </c>
      <c r="I92" s="74" t="s">
        <v>4030</v>
      </c>
      <c r="J92" t="str">
        <f t="shared" si="36"/>
        <v>various/543965</v>
      </c>
      <c r="K92">
        <f>VLOOKUP(D92,Schools!$A:$Z,9,0)</f>
        <v>400071</v>
      </c>
      <c r="L92" s="74" t="s">
        <v>400</v>
      </c>
      <c r="M92" s="74" t="s">
        <v>399</v>
      </c>
      <c r="N92" s="74" t="s">
        <v>3814</v>
      </c>
      <c r="O92" s="77" t="str">
        <f>VLOOKUP(D92,Schools!A:D,4,0)</f>
        <v>Primary</v>
      </c>
      <c r="P92" s="74" t="s">
        <v>4031</v>
      </c>
      <c r="Q92" s="77">
        <f t="shared" si="37"/>
        <v>543965</v>
      </c>
      <c r="R92" s="78" t="e">
        <f>SUMIFS(#REF!,#REF!,$D92,#REF!,$M92)</f>
        <v>#REF!</v>
      </c>
      <c r="S92" s="78" t="e">
        <f>SUMIFS(#REF!,#REF!,$D92,#REF!,$M92)</f>
        <v>#REF!</v>
      </c>
      <c r="T92" s="78" t="e">
        <f>SUMIFS(#REF!,#REF!,$D92,#REF!,$M92)</f>
        <v>#REF!</v>
      </c>
      <c r="U92" s="78" t="e">
        <f>SUMIFS(#REF!,#REF!,$D92,#REF!,$M92)</f>
        <v>#REF!</v>
      </c>
      <c r="V92" s="78" t="e">
        <f>SUMIFS(#REF!,#REF!,$D92,#REF!,$M92)</f>
        <v>#REF!</v>
      </c>
      <c r="W92" s="78" t="e">
        <f>SUMIFS(#REF!,#REF!,$D92,#REF!,$M92)</f>
        <v>#REF!</v>
      </c>
      <c r="X92" s="78" t="e">
        <f>SUMIFS(#REF!,#REF!,$D92,#REF!,$M92)</f>
        <v>#REF!</v>
      </c>
      <c r="Y92" s="78" t="e">
        <f>SUMIFS(#REF!,#REF!,$D92,#REF!,$M92)</f>
        <v>#REF!</v>
      </c>
      <c r="Z92" s="78" t="e">
        <f>SUMIFS(#REF!,#REF!,$D92,#REF!,$M92)</f>
        <v>#REF!</v>
      </c>
      <c r="AA92" s="78" t="e">
        <f>SUMIFS(#REF!,#REF!,$D92,#REF!,$M92)</f>
        <v>#REF!</v>
      </c>
      <c r="AB92" s="78" t="e">
        <f>SUMIFS(#REF!,#REF!,$D92,#REF!,$M92)</f>
        <v>#REF!</v>
      </c>
      <c r="AC92" s="78" t="e">
        <f>SUMIFS(#REF!,#REF!,$D92,#REF!,$M92)</f>
        <v>#REF!</v>
      </c>
      <c r="AD92" s="78" t="e">
        <f>SUMIFS(#REF!,#REF!,$D92,#REF!,$M92)</f>
        <v>#REF!</v>
      </c>
      <c r="AE92" s="78" t="e">
        <f>SUMIFS(#REF!,#REF!,$D92,#REF!,$M92)</f>
        <v>#REF!</v>
      </c>
      <c r="AF92" s="51" t="e">
        <f t="shared" si="38"/>
        <v>#REF!</v>
      </c>
      <c r="AG92" s="51" t="e">
        <f t="shared" si="39"/>
        <v>#REF!</v>
      </c>
      <c r="AH92" s="78" t="e">
        <f>SUMIFS(#REF!,#REF!,$D92,#REF!,$M92)</f>
        <v>#REF!</v>
      </c>
      <c r="AK92" t="e">
        <f t="shared" si="40"/>
        <v>#REF!</v>
      </c>
      <c r="AL92" s="7" t="e">
        <f t="shared" si="33"/>
        <v>#REF!</v>
      </c>
      <c r="AM92" s="7" t="e">
        <f t="shared" si="32"/>
        <v>#REF!</v>
      </c>
      <c r="AN92" s="7" t="e">
        <f t="shared" si="32"/>
        <v>#REF!</v>
      </c>
      <c r="AO92" s="7" t="e">
        <f t="shared" si="32"/>
        <v>#REF!</v>
      </c>
      <c r="AP92" s="7" t="e">
        <f t="shared" si="32"/>
        <v>#REF!</v>
      </c>
      <c r="AQ92" s="7" t="e">
        <f t="shared" si="32"/>
        <v>#REF!</v>
      </c>
      <c r="AR92" s="7" t="e">
        <f t="shared" si="32"/>
        <v>#REF!</v>
      </c>
      <c r="AS92" s="7" t="e">
        <f t="shared" si="32"/>
        <v>#REF!</v>
      </c>
      <c r="AT92" s="7" t="e">
        <f t="shared" si="32"/>
        <v>#REF!</v>
      </c>
      <c r="AU92" s="7" t="e">
        <f t="shared" si="32"/>
        <v>#REF!</v>
      </c>
      <c r="AV92" s="7" t="e">
        <f t="shared" si="32"/>
        <v>#REF!</v>
      </c>
      <c r="AW92" s="7" t="e">
        <f t="shared" si="32"/>
        <v>#REF!</v>
      </c>
      <c r="AX92" t="e">
        <f t="shared" si="34"/>
        <v>#REF!</v>
      </c>
      <c r="AY92" s="7" t="e">
        <f t="shared" si="41"/>
        <v>#REF!</v>
      </c>
      <c r="AZ92" s="52" t="e">
        <f t="shared" si="42"/>
        <v>#REF!</v>
      </c>
      <c r="BA92" s="79" t="e">
        <f t="shared" si="43"/>
        <v>#REF!</v>
      </c>
      <c r="BD92" s="182" t="str">
        <f>VLOOKUP(D92,Schools!A:Q,17,0)</f>
        <v>A</v>
      </c>
      <c r="BE92" s="51" t="e">
        <f t="shared" si="44"/>
        <v>#REF!</v>
      </c>
      <c r="BF92" s="51" t="e">
        <f t="shared" si="45"/>
        <v>#REF!</v>
      </c>
      <c r="BG92" s="51" t="e">
        <f t="shared" si="46"/>
        <v>#REF!</v>
      </c>
      <c r="BH92" s="51" t="e">
        <f t="shared" si="47"/>
        <v>#REF!</v>
      </c>
      <c r="BI92" s="52" t="e">
        <f t="shared" si="48"/>
        <v>#REF!</v>
      </c>
      <c r="BJ92" s="51" t="e">
        <f t="shared" si="49"/>
        <v>#REF!</v>
      </c>
      <c r="BK92" s="7" t="e">
        <f t="shared" si="50"/>
        <v>#REF!</v>
      </c>
      <c r="BL92" s="51" t="e">
        <f t="shared" si="51"/>
        <v>#REF!</v>
      </c>
      <c r="BM92" s="1" t="e">
        <f t="shared" si="52"/>
        <v>#REF!</v>
      </c>
      <c r="BN92" s="51" t="e">
        <f t="shared" si="53"/>
        <v>#REF!</v>
      </c>
      <c r="BO92" s="1" t="e">
        <f t="shared" si="54"/>
        <v>#REF!</v>
      </c>
      <c r="BP92" s="52" t="e">
        <f t="shared" si="55"/>
        <v>#REF!</v>
      </c>
      <c r="BQ92" s="52" t="e">
        <f t="shared" si="56"/>
        <v>#REF!</v>
      </c>
      <c r="BR92" t="e">
        <f t="shared" si="57"/>
        <v>#REF!</v>
      </c>
    </row>
    <row r="93" spans="1:70" x14ac:dyDescent="0.25">
      <c r="A93" t="str">
        <f t="shared" si="35"/>
        <v>High Needs topups</v>
      </c>
      <c r="B93" s="74" t="s">
        <v>3619</v>
      </c>
      <c r="C93" s="75">
        <v>44026</v>
      </c>
      <c r="D93" s="74">
        <f>Schools!A82</f>
        <v>3023502</v>
      </c>
      <c r="E93" t="str">
        <f>VLOOKUP(D93,Schools!A:B,2,0)</f>
        <v>St Agnes RC Primary School</v>
      </c>
      <c r="F93" t="str">
        <f>VLOOKUP(D93,Schools!$A:$Z,3,0)</f>
        <v>M</v>
      </c>
      <c r="G93" s="76" t="e">
        <f>SUMIFS(#REF!,#REF!,D93,#REF!, SEN!M93)</f>
        <v>#REF!</v>
      </c>
      <c r="H93" s="74" t="s">
        <v>3620</v>
      </c>
      <c r="I93" s="74" t="s">
        <v>4030</v>
      </c>
      <c r="J93" t="str">
        <f t="shared" si="36"/>
        <v>various/543965</v>
      </c>
      <c r="K93">
        <f>VLOOKUP(D93,Schools!$A:$Z,9,0)</f>
        <v>400096</v>
      </c>
      <c r="L93" s="74" t="s">
        <v>400</v>
      </c>
      <c r="M93" s="74" t="s">
        <v>399</v>
      </c>
      <c r="N93" s="74" t="s">
        <v>3814</v>
      </c>
      <c r="O93" s="77" t="str">
        <f>VLOOKUP(D93,Schools!A:D,4,0)</f>
        <v>Primary</v>
      </c>
      <c r="P93" s="74" t="s">
        <v>4031</v>
      </c>
      <c r="Q93" s="77">
        <f t="shared" si="37"/>
        <v>543965</v>
      </c>
      <c r="R93" s="78" t="e">
        <f>SUMIFS(#REF!,#REF!,$D93,#REF!,$M93)</f>
        <v>#REF!</v>
      </c>
      <c r="S93" s="78" t="e">
        <f>SUMIFS(#REF!,#REF!,$D93,#REF!,$M93)</f>
        <v>#REF!</v>
      </c>
      <c r="T93" s="78" t="e">
        <f>SUMIFS(#REF!,#REF!,$D93,#REF!,$M93)</f>
        <v>#REF!</v>
      </c>
      <c r="U93" s="78" t="e">
        <f>SUMIFS(#REF!,#REF!,$D93,#REF!,$M93)</f>
        <v>#REF!</v>
      </c>
      <c r="V93" s="78" t="e">
        <f>SUMIFS(#REF!,#REF!,$D93,#REF!,$M93)</f>
        <v>#REF!</v>
      </c>
      <c r="W93" s="78" t="e">
        <f>SUMIFS(#REF!,#REF!,$D93,#REF!,$M93)</f>
        <v>#REF!</v>
      </c>
      <c r="X93" s="78" t="e">
        <f>SUMIFS(#REF!,#REF!,$D93,#REF!,$M93)</f>
        <v>#REF!</v>
      </c>
      <c r="Y93" s="78" t="e">
        <f>SUMIFS(#REF!,#REF!,$D93,#REF!,$M93)</f>
        <v>#REF!</v>
      </c>
      <c r="Z93" s="78" t="e">
        <f>SUMIFS(#REF!,#REF!,$D93,#REF!,$M93)</f>
        <v>#REF!</v>
      </c>
      <c r="AA93" s="78" t="e">
        <f>SUMIFS(#REF!,#REF!,$D93,#REF!,$M93)</f>
        <v>#REF!</v>
      </c>
      <c r="AB93" s="78" t="e">
        <f>SUMIFS(#REF!,#REF!,$D93,#REF!,$M93)</f>
        <v>#REF!</v>
      </c>
      <c r="AC93" s="78" t="e">
        <f>SUMIFS(#REF!,#REF!,$D93,#REF!,$M93)</f>
        <v>#REF!</v>
      </c>
      <c r="AD93" s="78" t="e">
        <f>SUMIFS(#REF!,#REF!,$D93,#REF!,$M93)</f>
        <v>#REF!</v>
      </c>
      <c r="AE93" s="78" t="e">
        <f>SUMIFS(#REF!,#REF!,$D93,#REF!,$M93)</f>
        <v>#REF!</v>
      </c>
      <c r="AF93" s="51" t="e">
        <f t="shared" si="38"/>
        <v>#REF!</v>
      </c>
      <c r="AG93" s="51" t="e">
        <f t="shared" si="39"/>
        <v>#REF!</v>
      </c>
      <c r="AH93" s="78" t="e">
        <f>SUMIFS(#REF!,#REF!,$D93,#REF!,$M93)</f>
        <v>#REF!</v>
      </c>
      <c r="AK93" t="e">
        <f t="shared" si="40"/>
        <v>#REF!</v>
      </c>
      <c r="AL93" s="7" t="e">
        <f t="shared" si="33"/>
        <v>#REF!</v>
      </c>
      <c r="AM93" s="7" t="e">
        <f t="shared" si="32"/>
        <v>#REF!</v>
      </c>
      <c r="AN93" s="7" t="e">
        <f t="shared" si="32"/>
        <v>#REF!</v>
      </c>
      <c r="AO93" s="7" t="e">
        <f t="shared" si="32"/>
        <v>#REF!</v>
      </c>
      <c r="AP93" s="7" t="e">
        <f t="shared" si="32"/>
        <v>#REF!</v>
      </c>
      <c r="AQ93" s="7" t="e">
        <f t="shared" si="32"/>
        <v>#REF!</v>
      </c>
      <c r="AR93" s="7" t="e">
        <f t="shared" si="32"/>
        <v>#REF!</v>
      </c>
      <c r="AS93" s="7" t="e">
        <f t="shared" si="32"/>
        <v>#REF!</v>
      </c>
      <c r="AT93" s="7" t="e">
        <f t="shared" si="32"/>
        <v>#REF!</v>
      </c>
      <c r="AU93" s="7" t="e">
        <f t="shared" si="32"/>
        <v>#REF!</v>
      </c>
      <c r="AV93" s="7" t="e">
        <f t="shared" si="32"/>
        <v>#REF!</v>
      </c>
      <c r="AW93" s="7" t="e">
        <f t="shared" si="32"/>
        <v>#REF!</v>
      </c>
      <c r="AX93" t="e">
        <f t="shared" si="34"/>
        <v>#REF!</v>
      </c>
      <c r="AY93" s="7" t="e">
        <f t="shared" si="41"/>
        <v>#REF!</v>
      </c>
      <c r="AZ93" s="52" t="e">
        <f t="shared" si="42"/>
        <v>#REF!</v>
      </c>
      <c r="BA93" s="79" t="e">
        <f t="shared" si="43"/>
        <v>#REF!</v>
      </c>
      <c r="BD93" s="182" t="str">
        <f>VLOOKUP(D93,Schools!A:Q,17,0)</f>
        <v>A</v>
      </c>
      <c r="BE93" s="51" t="e">
        <f t="shared" si="44"/>
        <v>#REF!</v>
      </c>
      <c r="BF93" s="51" t="e">
        <f t="shared" si="45"/>
        <v>#REF!</v>
      </c>
      <c r="BG93" s="51" t="e">
        <f t="shared" si="46"/>
        <v>#REF!</v>
      </c>
      <c r="BH93" s="51" t="e">
        <f t="shared" si="47"/>
        <v>#REF!</v>
      </c>
      <c r="BI93" s="52" t="e">
        <f t="shared" si="48"/>
        <v>#REF!</v>
      </c>
      <c r="BJ93" s="51" t="e">
        <f t="shared" si="49"/>
        <v>#REF!</v>
      </c>
      <c r="BK93" s="7" t="e">
        <f t="shared" si="50"/>
        <v>#REF!</v>
      </c>
      <c r="BL93" s="51" t="e">
        <f t="shared" si="51"/>
        <v>#REF!</v>
      </c>
      <c r="BM93" s="1" t="e">
        <f t="shared" si="52"/>
        <v>#REF!</v>
      </c>
      <c r="BN93" s="51" t="e">
        <f t="shared" si="53"/>
        <v>#REF!</v>
      </c>
      <c r="BO93" s="1" t="e">
        <f t="shared" si="54"/>
        <v>#REF!</v>
      </c>
      <c r="BP93" s="52" t="e">
        <f t="shared" si="55"/>
        <v>#REF!</v>
      </c>
      <c r="BQ93" s="52" t="e">
        <f t="shared" si="56"/>
        <v>#REF!</v>
      </c>
      <c r="BR93" t="e">
        <f t="shared" si="57"/>
        <v>#REF!</v>
      </c>
    </row>
    <row r="94" spans="1:70" x14ac:dyDescent="0.25">
      <c r="A94" t="str">
        <f t="shared" si="35"/>
        <v>High Needs topups</v>
      </c>
      <c r="B94" s="74" t="s">
        <v>3619</v>
      </c>
      <c r="C94" s="75">
        <v>44026</v>
      </c>
      <c r="D94" s="74">
        <f>Schools!A83</f>
        <v>3023315</v>
      </c>
      <c r="E94" t="str">
        <f>VLOOKUP(D94,Schools!A:B,2,0)</f>
        <v>St Andrew's C E</v>
      </c>
      <c r="F94" t="str">
        <f>VLOOKUP(D94,Schools!$A:$Z,3,0)</f>
        <v>M</v>
      </c>
      <c r="G94" s="76" t="e">
        <f>SUMIFS(#REF!,#REF!,D94,#REF!, SEN!M94)</f>
        <v>#REF!</v>
      </c>
      <c r="H94" s="74" t="s">
        <v>3620</v>
      </c>
      <c r="I94" s="74" t="s">
        <v>4030</v>
      </c>
      <c r="J94" t="str">
        <f t="shared" si="36"/>
        <v>various/543965</v>
      </c>
      <c r="K94">
        <f>VLOOKUP(D94,Schools!$A:$Z,9,0)</f>
        <v>400062</v>
      </c>
      <c r="L94" s="74" t="s">
        <v>400</v>
      </c>
      <c r="M94" s="74" t="s">
        <v>399</v>
      </c>
      <c r="N94" s="74" t="s">
        <v>3814</v>
      </c>
      <c r="O94" s="77" t="str">
        <f>VLOOKUP(D94,Schools!A:D,4,0)</f>
        <v>Primary</v>
      </c>
      <c r="P94" s="74" t="s">
        <v>4031</v>
      </c>
      <c r="Q94" s="77">
        <f t="shared" si="37"/>
        <v>543965</v>
      </c>
      <c r="R94" s="78" t="e">
        <f>SUMIFS(#REF!,#REF!,$D94,#REF!,$M94)</f>
        <v>#REF!</v>
      </c>
      <c r="S94" s="78" t="e">
        <f>SUMIFS(#REF!,#REF!,$D94,#REF!,$M94)</f>
        <v>#REF!</v>
      </c>
      <c r="T94" s="78" t="e">
        <f>SUMIFS(#REF!,#REF!,$D94,#REF!,$M94)</f>
        <v>#REF!</v>
      </c>
      <c r="U94" s="78" t="e">
        <f>SUMIFS(#REF!,#REF!,$D94,#REF!,$M94)</f>
        <v>#REF!</v>
      </c>
      <c r="V94" s="78" t="e">
        <f>SUMIFS(#REF!,#REF!,$D94,#REF!,$M94)</f>
        <v>#REF!</v>
      </c>
      <c r="W94" s="78" t="e">
        <f>SUMIFS(#REF!,#REF!,$D94,#REF!,$M94)</f>
        <v>#REF!</v>
      </c>
      <c r="X94" s="78" t="e">
        <f>SUMIFS(#REF!,#REF!,$D94,#REF!,$M94)</f>
        <v>#REF!</v>
      </c>
      <c r="Y94" s="78" t="e">
        <f>SUMIFS(#REF!,#REF!,$D94,#REF!,$M94)</f>
        <v>#REF!</v>
      </c>
      <c r="Z94" s="78" t="e">
        <f>SUMIFS(#REF!,#REF!,$D94,#REF!,$M94)</f>
        <v>#REF!</v>
      </c>
      <c r="AA94" s="78" t="e">
        <f>SUMIFS(#REF!,#REF!,$D94,#REF!,$M94)</f>
        <v>#REF!</v>
      </c>
      <c r="AB94" s="78" t="e">
        <f>SUMIFS(#REF!,#REF!,$D94,#REF!,$M94)</f>
        <v>#REF!</v>
      </c>
      <c r="AC94" s="78" t="e">
        <f>SUMIFS(#REF!,#REF!,$D94,#REF!,$M94)</f>
        <v>#REF!</v>
      </c>
      <c r="AD94" s="78" t="e">
        <f>SUMIFS(#REF!,#REF!,$D94,#REF!,$M94)</f>
        <v>#REF!</v>
      </c>
      <c r="AE94" s="78" t="e">
        <f>SUMIFS(#REF!,#REF!,$D94,#REF!,$M94)</f>
        <v>#REF!</v>
      </c>
      <c r="AF94" s="51" t="e">
        <f t="shared" si="38"/>
        <v>#REF!</v>
      </c>
      <c r="AG94" s="51" t="e">
        <f t="shared" si="39"/>
        <v>#REF!</v>
      </c>
      <c r="AH94" s="78" t="e">
        <f>SUMIFS(#REF!,#REF!,$D94,#REF!,$M94)</f>
        <v>#REF!</v>
      </c>
      <c r="AK94" t="e">
        <f t="shared" si="40"/>
        <v>#REF!</v>
      </c>
      <c r="AL94" s="7" t="e">
        <f t="shared" si="33"/>
        <v>#REF!</v>
      </c>
      <c r="AM94" s="7" t="e">
        <f t="shared" si="32"/>
        <v>#REF!</v>
      </c>
      <c r="AN94" s="7" t="e">
        <f t="shared" si="32"/>
        <v>#REF!</v>
      </c>
      <c r="AO94" s="7" t="e">
        <f t="shared" si="32"/>
        <v>#REF!</v>
      </c>
      <c r="AP94" s="7" t="e">
        <f t="shared" si="32"/>
        <v>#REF!</v>
      </c>
      <c r="AQ94" s="7" t="e">
        <f t="shared" si="32"/>
        <v>#REF!</v>
      </c>
      <c r="AR94" s="7" t="e">
        <f t="shared" si="32"/>
        <v>#REF!</v>
      </c>
      <c r="AS94" s="7" t="e">
        <f t="shared" si="32"/>
        <v>#REF!</v>
      </c>
      <c r="AT94" s="7" t="e">
        <f t="shared" si="32"/>
        <v>#REF!</v>
      </c>
      <c r="AU94" s="7" t="e">
        <f t="shared" si="32"/>
        <v>#REF!</v>
      </c>
      <c r="AV94" s="7" t="e">
        <f t="shared" si="32"/>
        <v>#REF!</v>
      </c>
      <c r="AW94" s="7" t="e">
        <f t="shared" si="32"/>
        <v>#REF!</v>
      </c>
      <c r="AX94" t="e">
        <f t="shared" si="34"/>
        <v>#REF!</v>
      </c>
      <c r="AY94" s="7" t="e">
        <f t="shared" si="41"/>
        <v>#REF!</v>
      </c>
      <c r="AZ94" s="52" t="e">
        <f t="shared" si="42"/>
        <v>#REF!</v>
      </c>
      <c r="BA94" s="79" t="e">
        <f t="shared" si="43"/>
        <v>#REF!</v>
      </c>
      <c r="BD94" s="182" t="str">
        <f>VLOOKUP(D94,Schools!A:Q,17,0)</f>
        <v>D</v>
      </c>
      <c r="BE94" s="51" t="e">
        <f t="shared" si="44"/>
        <v>#REF!</v>
      </c>
      <c r="BF94" s="51" t="e">
        <f t="shared" si="45"/>
        <v>#REF!</v>
      </c>
      <c r="BG94" s="51" t="e">
        <f t="shared" si="46"/>
        <v>#REF!</v>
      </c>
      <c r="BH94" s="51" t="e">
        <f t="shared" si="47"/>
        <v>#REF!</v>
      </c>
      <c r="BI94" s="52" t="e">
        <f t="shared" si="48"/>
        <v>#REF!</v>
      </c>
      <c r="BJ94" s="51" t="e">
        <f t="shared" si="49"/>
        <v>#REF!</v>
      </c>
      <c r="BK94" s="7" t="e">
        <f t="shared" si="50"/>
        <v>#REF!</v>
      </c>
      <c r="BL94" s="51" t="e">
        <f t="shared" si="51"/>
        <v>#REF!</v>
      </c>
      <c r="BM94" s="1" t="e">
        <f t="shared" si="52"/>
        <v>#REF!</v>
      </c>
      <c r="BN94" s="51" t="e">
        <f t="shared" si="53"/>
        <v>#REF!</v>
      </c>
      <c r="BO94" s="1" t="e">
        <f t="shared" si="54"/>
        <v>#REF!</v>
      </c>
      <c r="BP94" s="52" t="e">
        <f t="shared" si="55"/>
        <v>#REF!</v>
      </c>
      <c r="BQ94" s="52" t="e">
        <f t="shared" si="56"/>
        <v>#REF!</v>
      </c>
      <c r="BR94" t="e">
        <f t="shared" si="57"/>
        <v>#REF!</v>
      </c>
    </row>
    <row r="95" spans="1:70" x14ac:dyDescent="0.25">
      <c r="A95" t="str">
        <f t="shared" si="35"/>
        <v>High Needs topups</v>
      </c>
      <c r="B95" s="74" t="s">
        <v>3619</v>
      </c>
      <c r="C95" s="75">
        <v>44026</v>
      </c>
      <c r="D95" s="74">
        <f>Schools!A84</f>
        <v>3023504</v>
      </c>
      <c r="E95" t="str">
        <f>VLOOKUP(D95,Schools!A:B,2,0)</f>
        <v>St Catherines R C Primary</v>
      </c>
      <c r="F95" t="str">
        <f>VLOOKUP(D95,Schools!$A:$Z,3,0)</f>
        <v>M</v>
      </c>
      <c r="G95" s="76" t="e">
        <f>SUMIFS(#REF!,#REF!,D95,#REF!, SEN!M95)</f>
        <v>#REF!</v>
      </c>
      <c r="H95" s="74" t="s">
        <v>3620</v>
      </c>
      <c r="I95" s="74" t="s">
        <v>4030</v>
      </c>
      <c r="J95" t="str">
        <f t="shared" si="36"/>
        <v>various/543965</v>
      </c>
      <c r="K95">
        <f>VLOOKUP(D95,Schools!$A:$Z,9,0)</f>
        <v>400064</v>
      </c>
      <c r="L95" s="74" t="s">
        <v>400</v>
      </c>
      <c r="M95" s="74" t="s">
        <v>399</v>
      </c>
      <c r="N95" s="74" t="s">
        <v>3814</v>
      </c>
      <c r="O95" s="77" t="str">
        <f>VLOOKUP(D95,Schools!A:D,4,0)</f>
        <v>Primary</v>
      </c>
      <c r="P95" s="74" t="s">
        <v>4031</v>
      </c>
      <c r="Q95" s="77">
        <f t="shared" si="37"/>
        <v>543965</v>
      </c>
      <c r="R95" s="78" t="e">
        <f>SUMIFS(#REF!,#REF!,$D95,#REF!,$M95)</f>
        <v>#REF!</v>
      </c>
      <c r="S95" s="78" t="e">
        <f>SUMIFS(#REF!,#REF!,$D95,#REF!,$M95)</f>
        <v>#REF!</v>
      </c>
      <c r="T95" s="78" t="e">
        <f>SUMIFS(#REF!,#REF!,$D95,#REF!,$M95)</f>
        <v>#REF!</v>
      </c>
      <c r="U95" s="78" t="e">
        <f>SUMIFS(#REF!,#REF!,$D95,#REF!,$M95)</f>
        <v>#REF!</v>
      </c>
      <c r="V95" s="78" t="e">
        <f>SUMIFS(#REF!,#REF!,$D95,#REF!,$M95)</f>
        <v>#REF!</v>
      </c>
      <c r="W95" s="78" t="e">
        <f>SUMIFS(#REF!,#REF!,$D95,#REF!,$M95)</f>
        <v>#REF!</v>
      </c>
      <c r="X95" s="78" t="e">
        <f>SUMIFS(#REF!,#REF!,$D95,#REF!,$M95)</f>
        <v>#REF!</v>
      </c>
      <c r="Y95" s="78" t="e">
        <f>SUMIFS(#REF!,#REF!,$D95,#REF!,$M95)</f>
        <v>#REF!</v>
      </c>
      <c r="Z95" s="78" t="e">
        <f>SUMIFS(#REF!,#REF!,$D95,#REF!,$M95)</f>
        <v>#REF!</v>
      </c>
      <c r="AA95" s="78" t="e">
        <f>SUMIFS(#REF!,#REF!,$D95,#REF!,$M95)</f>
        <v>#REF!</v>
      </c>
      <c r="AB95" s="78" t="e">
        <f>SUMIFS(#REF!,#REF!,$D95,#REF!,$M95)</f>
        <v>#REF!</v>
      </c>
      <c r="AC95" s="78" t="e">
        <f>SUMIFS(#REF!,#REF!,$D95,#REF!,$M95)</f>
        <v>#REF!</v>
      </c>
      <c r="AD95" s="78" t="e">
        <f>SUMIFS(#REF!,#REF!,$D95,#REF!,$M95)</f>
        <v>#REF!</v>
      </c>
      <c r="AE95" s="78" t="e">
        <f>SUMIFS(#REF!,#REF!,$D95,#REF!,$M95)</f>
        <v>#REF!</v>
      </c>
      <c r="AF95" s="51" t="e">
        <f t="shared" si="38"/>
        <v>#REF!</v>
      </c>
      <c r="AG95" s="51" t="e">
        <f t="shared" si="39"/>
        <v>#REF!</v>
      </c>
      <c r="AH95" s="78" t="e">
        <f>SUMIFS(#REF!,#REF!,$D95,#REF!,$M95)</f>
        <v>#REF!</v>
      </c>
      <c r="AK95" t="e">
        <f t="shared" si="40"/>
        <v>#REF!</v>
      </c>
      <c r="AL95" s="7" t="e">
        <f t="shared" si="33"/>
        <v>#REF!</v>
      </c>
      <c r="AM95" s="7" t="e">
        <f t="shared" si="32"/>
        <v>#REF!</v>
      </c>
      <c r="AN95" s="7" t="e">
        <f t="shared" si="32"/>
        <v>#REF!</v>
      </c>
      <c r="AO95" s="7" t="e">
        <f t="shared" si="32"/>
        <v>#REF!</v>
      </c>
      <c r="AP95" s="7" t="e">
        <f t="shared" si="32"/>
        <v>#REF!</v>
      </c>
      <c r="AQ95" s="7" t="e">
        <f t="shared" si="32"/>
        <v>#REF!</v>
      </c>
      <c r="AR95" s="7" t="e">
        <f t="shared" si="32"/>
        <v>#REF!</v>
      </c>
      <c r="AS95" s="7" t="e">
        <f t="shared" si="32"/>
        <v>#REF!</v>
      </c>
      <c r="AT95" s="7" t="e">
        <f t="shared" si="32"/>
        <v>#REF!</v>
      </c>
      <c r="AU95" s="7" t="e">
        <f t="shared" si="32"/>
        <v>#REF!</v>
      </c>
      <c r="AV95" s="7" t="e">
        <f t="shared" si="32"/>
        <v>#REF!</v>
      </c>
      <c r="AW95" s="7" t="e">
        <f t="shared" si="32"/>
        <v>#REF!</v>
      </c>
      <c r="AX95" t="e">
        <f t="shared" si="34"/>
        <v>#REF!</v>
      </c>
      <c r="AY95" s="7" t="e">
        <f t="shared" si="41"/>
        <v>#REF!</v>
      </c>
      <c r="AZ95" s="52" t="e">
        <f t="shared" si="42"/>
        <v>#REF!</v>
      </c>
      <c r="BA95" s="79" t="e">
        <f t="shared" si="43"/>
        <v>#REF!</v>
      </c>
      <c r="BD95" s="182" t="str">
        <f>VLOOKUP(D95,Schools!A:Q,17,0)</f>
        <v>A</v>
      </c>
      <c r="BE95" s="51" t="e">
        <f t="shared" si="44"/>
        <v>#REF!</v>
      </c>
      <c r="BF95" s="51" t="e">
        <f t="shared" si="45"/>
        <v>#REF!</v>
      </c>
      <c r="BG95" s="51" t="e">
        <f t="shared" si="46"/>
        <v>#REF!</v>
      </c>
      <c r="BH95" s="51" t="e">
        <f t="shared" si="47"/>
        <v>#REF!</v>
      </c>
      <c r="BI95" s="52" t="e">
        <f t="shared" si="48"/>
        <v>#REF!</v>
      </c>
      <c r="BJ95" s="51" t="e">
        <f t="shared" si="49"/>
        <v>#REF!</v>
      </c>
      <c r="BK95" s="7" t="e">
        <f t="shared" si="50"/>
        <v>#REF!</v>
      </c>
      <c r="BL95" s="51" t="e">
        <f t="shared" si="51"/>
        <v>#REF!</v>
      </c>
      <c r="BM95" s="1" t="e">
        <f t="shared" si="52"/>
        <v>#REF!</v>
      </c>
      <c r="BN95" s="51" t="e">
        <f t="shared" si="53"/>
        <v>#REF!</v>
      </c>
      <c r="BO95" s="1" t="e">
        <f t="shared" si="54"/>
        <v>#REF!</v>
      </c>
      <c r="BP95" s="52" t="e">
        <f t="shared" si="55"/>
        <v>#REF!</v>
      </c>
      <c r="BQ95" s="52" t="e">
        <f t="shared" si="56"/>
        <v>#REF!</v>
      </c>
      <c r="BR95" t="e">
        <f t="shared" si="57"/>
        <v>#REF!</v>
      </c>
    </row>
    <row r="96" spans="1:70" x14ac:dyDescent="0.25">
      <c r="A96" t="str">
        <f t="shared" si="35"/>
        <v>High Needs topups</v>
      </c>
      <c r="B96" s="74" t="s">
        <v>3619</v>
      </c>
      <c r="C96" s="75">
        <v>44026</v>
      </c>
      <c r="D96" s="74">
        <f>Schools!A85</f>
        <v>3023309</v>
      </c>
      <c r="E96" t="str">
        <f>VLOOKUP(D96,Schools!A:B,2,0)</f>
        <v>St Johns CE N20</v>
      </c>
      <c r="F96" t="str">
        <f>VLOOKUP(D96,Schools!$A:$Z,3,0)</f>
        <v>M</v>
      </c>
      <c r="G96" s="76" t="e">
        <f>SUMIFS(#REF!,#REF!,D96,#REF!, SEN!M96)</f>
        <v>#REF!</v>
      </c>
      <c r="H96" s="74" t="s">
        <v>3620</v>
      </c>
      <c r="I96" s="74" t="s">
        <v>4030</v>
      </c>
      <c r="J96" t="str">
        <f t="shared" si="36"/>
        <v>various/543965</v>
      </c>
      <c r="K96">
        <f>VLOOKUP(D96,Schools!$A:$Z,9,0)</f>
        <v>400098</v>
      </c>
      <c r="L96" s="74" t="s">
        <v>400</v>
      </c>
      <c r="M96" s="74" t="s">
        <v>399</v>
      </c>
      <c r="N96" s="74" t="s">
        <v>3814</v>
      </c>
      <c r="O96" s="77" t="str">
        <f>VLOOKUP(D96,Schools!A:D,4,0)</f>
        <v>Primary</v>
      </c>
      <c r="P96" s="74" t="s">
        <v>4031</v>
      </c>
      <c r="Q96" s="77">
        <f t="shared" si="37"/>
        <v>543965</v>
      </c>
      <c r="R96" s="78" t="e">
        <f>SUMIFS(#REF!,#REF!,$D96,#REF!,$M96)</f>
        <v>#REF!</v>
      </c>
      <c r="S96" s="78" t="e">
        <f>SUMIFS(#REF!,#REF!,$D96,#REF!,$M96)</f>
        <v>#REF!</v>
      </c>
      <c r="T96" s="78" t="e">
        <f>SUMIFS(#REF!,#REF!,$D96,#REF!,$M96)</f>
        <v>#REF!</v>
      </c>
      <c r="U96" s="78" t="e">
        <f>SUMIFS(#REF!,#REF!,$D96,#REF!,$M96)</f>
        <v>#REF!</v>
      </c>
      <c r="V96" s="78" t="e">
        <f>SUMIFS(#REF!,#REF!,$D96,#REF!,$M96)</f>
        <v>#REF!</v>
      </c>
      <c r="W96" s="78" t="e">
        <f>SUMIFS(#REF!,#REF!,$D96,#REF!,$M96)</f>
        <v>#REF!</v>
      </c>
      <c r="X96" s="78" t="e">
        <f>SUMIFS(#REF!,#REF!,$D96,#REF!,$M96)</f>
        <v>#REF!</v>
      </c>
      <c r="Y96" s="78" t="e">
        <f>SUMIFS(#REF!,#REF!,$D96,#REF!,$M96)</f>
        <v>#REF!</v>
      </c>
      <c r="Z96" s="78" t="e">
        <f>SUMIFS(#REF!,#REF!,$D96,#REF!,$M96)</f>
        <v>#REF!</v>
      </c>
      <c r="AA96" s="78" t="e">
        <f>SUMIFS(#REF!,#REF!,$D96,#REF!,$M96)</f>
        <v>#REF!</v>
      </c>
      <c r="AB96" s="78" t="e">
        <f>SUMIFS(#REF!,#REF!,$D96,#REF!,$M96)</f>
        <v>#REF!</v>
      </c>
      <c r="AC96" s="78" t="e">
        <f>SUMIFS(#REF!,#REF!,$D96,#REF!,$M96)</f>
        <v>#REF!</v>
      </c>
      <c r="AD96" s="78" t="e">
        <f>SUMIFS(#REF!,#REF!,$D96,#REF!,$M96)</f>
        <v>#REF!</v>
      </c>
      <c r="AE96" s="78" t="e">
        <f>SUMIFS(#REF!,#REF!,$D96,#REF!,$M96)</f>
        <v>#REF!</v>
      </c>
      <c r="AF96" s="51" t="e">
        <f t="shared" si="38"/>
        <v>#REF!</v>
      </c>
      <c r="AG96" s="51" t="e">
        <f t="shared" si="39"/>
        <v>#REF!</v>
      </c>
      <c r="AH96" s="78" t="e">
        <f>SUMIFS(#REF!,#REF!,$D96,#REF!,$M96)</f>
        <v>#REF!</v>
      </c>
      <c r="AK96" t="e">
        <f t="shared" si="40"/>
        <v>#REF!</v>
      </c>
      <c r="AL96" s="7" t="e">
        <f t="shared" si="33"/>
        <v>#REF!</v>
      </c>
      <c r="AM96" s="7" t="e">
        <f t="shared" si="32"/>
        <v>#REF!</v>
      </c>
      <c r="AN96" s="7" t="e">
        <f t="shared" si="32"/>
        <v>#REF!</v>
      </c>
      <c r="AO96" s="7" t="e">
        <f t="shared" si="32"/>
        <v>#REF!</v>
      </c>
      <c r="AP96" s="7" t="e">
        <f t="shared" si="32"/>
        <v>#REF!</v>
      </c>
      <c r="AQ96" s="7" t="e">
        <f t="shared" si="32"/>
        <v>#REF!</v>
      </c>
      <c r="AR96" s="7" t="e">
        <f t="shared" si="32"/>
        <v>#REF!</v>
      </c>
      <c r="AS96" s="7" t="e">
        <f t="shared" si="32"/>
        <v>#REF!</v>
      </c>
      <c r="AT96" s="7" t="e">
        <f t="shared" si="32"/>
        <v>#REF!</v>
      </c>
      <c r="AU96" s="7" t="e">
        <f t="shared" si="32"/>
        <v>#REF!</v>
      </c>
      <c r="AV96" s="7" t="e">
        <f t="shared" si="32"/>
        <v>#REF!</v>
      </c>
      <c r="AW96" s="7" t="e">
        <f t="shared" si="32"/>
        <v>#REF!</v>
      </c>
      <c r="AX96" t="e">
        <f t="shared" si="34"/>
        <v>#REF!</v>
      </c>
      <c r="AY96" s="7" t="e">
        <f t="shared" si="41"/>
        <v>#REF!</v>
      </c>
      <c r="AZ96" s="52" t="e">
        <f t="shared" si="42"/>
        <v>#REF!</v>
      </c>
      <c r="BA96" s="79" t="e">
        <f t="shared" si="43"/>
        <v>#REF!</v>
      </c>
      <c r="BD96" s="182" t="str">
        <f>VLOOKUP(D96,Schools!A:Q,17,0)</f>
        <v>C</v>
      </c>
      <c r="BE96" s="51" t="e">
        <f t="shared" si="44"/>
        <v>#REF!</v>
      </c>
      <c r="BF96" s="51" t="e">
        <f t="shared" si="45"/>
        <v>#REF!</v>
      </c>
      <c r="BG96" s="51" t="e">
        <f t="shared" si="46"/>
        <v>#REF!</v>
      </c>
      <c r="BH96" s="51" t="e">
        <f t="shared" si="47"/>
        <v>#REF!</v>
      </c>
      <c r="BI96" s="52" t="e">
        <f t="shared" si="48"/>
        <v>#REF!</v>
      </c>
      <c r="BJ96" s="51" t="e">
        <f t="shared" si="49"/>
        <v>#REF!</v>
      </c>
      <c r="BK96" s="7" t="e">
        <f t="shared" si="50"/>
        <v>#REF!</v>
      </c>
      <c r="BL96" s="51" t="e">
        <f t="shared" si="51"/>
        <v>#REF!</v>
      </c>
      <c r="BM96" s="1" t="e">
        <f t="shared" si="52"/>
        <v>#REF!</v>
      </c>
      <c r="BN96" s="51" t="e">
        <f t="shared" si="53"/>
        <v>#REF!</v>
      </c>
      <c r="BO96" s="1" t="e">
        <f t="shared" si="54"/>
        <v>#REF!</v>
      </c>
      <c r="BP96" s="52" t="e">
        <f t="shared" si="55"/>
        <v>#REF!</v>
      </c>
      <c r="BQ96" s="52" t="e">
        <f t="shared" si="56"/>
        <v>#REF!</v>
      </c>
      <c r="BR96" t="e">
        <f t="shared" si="57"/>
        <v>#REF!</v>
      </c>
    </row>
    <row r="97" spans="1:70" x14ac:dyDescent="0.25">
      <c r="A97" t="str">
        <f t="shared" si="35"/>
        <v>High Needs topups</v>
      </c>
      <c r="B97" s="74" t="s">
        <v>3619</v>
      </c>
      <c r="C97" s="75">
        <v>44026</v>
      </c>
      <c r="D97" s="74">
        <f>Schools!A86</f>
        <v>3023307</v>
      </c>
      <c r="E97" t="str">
        <f>VLOOKUP(D97,Schools!A:B,2,0)</f>
        <v>St John's CE School N11</v>
      </c>
      <c r="F97" t="str">
        <f>VLOOKUP(D97,Schools!$A:$Z,3,0)</f>
        <v>M</v>
      </c>
      <c r="G97" s="76" t="e">
        <f>SUMIFS(#REF!,#REF!,D97,#REF!, SEN!M97)</f>
        <v>#REF!</v>
      </c>
      <c r="H97" s="74" t="s">
        <v>3620</v>
      </c>
      <c r="I97" s="74" t="s">
        <v>4030</v>
      </c>
      <c r="J97" t="str">
        <f t="shared" si="36"/>
        <v>various/543965</v>
      </c>
      <c r="K97">
        <f>VLOOKUP(D97,Schools!$A:$Z,9,0)</f>
        <v>400114</v>
      </c>
      <c r="L97" s="74" t="s">
        <v>400</v>
      </c>
      <c r="M97" s="74" t="s">
        <v>399</v>
      </c>
      <c r="N97" s="74" t="s">
        <v>3814</v>
      </c>
      <c r="O97" s="77" t="str">
        <f>VLOOKUP(D97,Schools!A:D,4,0)</f>
        <v>Primary</v>
      </c>
      <c r="P97" s="74" t="s">
        <v>4031</v>
      </c>
      <c r="Q97" s="77">
        <f t="shared" si="37"/>
        <v>543965</v>
      </c>
      <c r="R97" s="78" t="e">
        <f>SUMIFS(#REF!,#REF!,$D97,#REF!,$M97)</f>
        <v>#REF!</v>
      </c>
      <c r="S97" s="78" t="e">
        <f>SUMIFS(#REF!,#REF!,$D97,#REF!,$M97)</f>
        <v>#REF!</v>
      </c>
      <c r="T97" s="78" t="e">
        <f>SUMIFS(#REF!,#REF!,$D97,#REF!,$M97)</f>
        <v>#REF!</v>
      </c>
      <c r="U97" s="78" t="e">
        <f>SUMIFS(#REF!,#REF!,$D97,#REF!,$M97)</f>
        <v>#REF!</v>
      </c>
      <c r="V97" s="78" t="e">
        <f>SUMIFS(#REF!,#REF!,$D97,#REF!,$M97)</f>
        <v>#REF!</v>
      </c>
      <c r="W97" s="78" t="e">
        <f>SUMIFS(#REF!,#REF!,$D97,#REF!,$M97)</f>
        <v>#REF!</v>
      </c>
      <c r="X97" s="78" t="e">
        <f>SUMIFS(#REF!,#REF!,$D97,#REF!,$M97)</f>
        <v>#REF!</v>
      </c>
      <c r="Y97" s="78" t="e">
        <f>SUMIFS(#REF!,#REF!,$D97,#REF!,$M97)</f>
        <v>#REF!</v>
      </c>
      <c r="Z97" s="78" t="e">
        <f>SUMIFS(#REF!,#REF!,$D97,#REF!,$M97)</f>
        <v>#REF!</v>
      </c>
      <c r="AA97" s="78" t="e">
        <f>SUMIFS(#REF!,#REF!,$D97,#REF!,$M97)</f>
        <v>#REF!</v>
      </c>
      <c r="AB97" s="78" t="e">
        <f>SUMIFS(#REF!,#REF!,$D97,#REF!,$M97)</f>
        <v>#REF!</v>
      </c>
      <c r="AC97" s="78" t="e">
        <f>SUMIFS(#REF!,#REF!,$D97,#REF!,$M97)</f>
        <v>#REF!</v>
      </c>
      <c r="AD97" s="78" t="e">
        <f>SUMIFS(#REF!,#REF!,$D97,#REF!,$M97)</f>
        <v>#REF!</v>
      </c>
      <c r="AE97" s="78" t="e">
        <f>SUMIFS(#REF!,#REF!,$D97,#REF!,$M97)</f>
        <v>#REF!</v>
      </c>
      <c r="AF97" s="51" t="e">
        <f t="shared" si="38"/>
        <v>#REF!</v>
      </c>
      <c r="AG97" s="51" t="e">
        <f t="shared" si="39"/>
        <v>#REF!</v>
      </c>
      <c r="AH97" s="78" t="e">
        <f>SUMIFS(#REF!,#REF!,$D97,#REF!,$M97)</f>
        <v>#REF!</v>
      </c>
      <c r="AK97" t="e">
        <f t="shared" si="40"/>
        <v>#REF!</v>
      </c>
      <c r="AL97" s="7" t="e">
        <f t="shared" si="33"/>
        <v>#REF!</v>
      </c>
      <c r="AM97" s="7" t="e">
        <f t="shared" si="32"/>
        <v>#REF!</v>
      </c>
      <c r="AN97" s="7" t="e">
        <f t="shared" si="32"/>
        <v>#REF!</v>
      </c>
      <c r="AO97" s="7" t="e">
        <f t="shared" si="32"/>
        <v>#REF!</v>
      </c>
      <c r="AP97" s="7" t="e">
        <f t="shared" si="32"/>
        <v>#REF!</v>
      </c>
      <c r="AQ97" s="7" t="e">
        <f t="shared" ref="AM97:AW120" si="58">ROUND($G97*AQ$18,2)*$AK97</f>
        <v>#REF!</v>
      </c>
      <c r="AR97" s="7" t="e">
        <f t="shared" si="58"/>
        <v>#REF!</v>
      </c>
      <c r="AS97" s="7" t="e">
        <f t="shared" si="58"/>
        <v>#REF!</v>
      </c>
      <c r="AT97" s="7" t="e">
        <f t="shared" si="58"/>
        <v>#REF!</v>
      </c>
      <c r="AU97" s="7" t="e">
        <f t="shared" si="58"/>
        <v>#REF!</v>
      </c>
      <c r="AV97" s="7" t="e">
        <f t="shared" si="58"/>
        <v>#REF!</v>
      </c>
      <c r="AW97" s="7" t="e">
        <f t="shared" si="58"/>
        <v>#REF!</v>
      </c>
      <c r="AX97" t="e">
        <f t="shared" si="34"/>
        <v>#REF!</v>
      </c>
      <c r="AY97" s="7" t="e">
        <f t="shared" si="41"/>
        <v>#REF!</v>
      </c>
      <c r="AZ97" s="52" t="e">
        <f t="shared" si="42"/>
        <v>#REF!</v>
      </c>
      <c r="BA97" s="79" t="e">
        <f t="shared" si="43"/>
        <v>#REF!</v>
      </c>
      <c r="BD97" s="182" t="str">
        <f>VLOOKUP(D97,Schools!A:Q,17,0)</f>
        <v>A</v>
      </c>
      <c r="BE97" s="51" t="e">
        <f t="shared" si="44"/>
        <v>#REF!</v>
      </c>
      <c r="BF97" s="51" t="e">
        <f t="shared" si="45"/>
        <v>#REF!</v>
      </c>
      <c r="BG97" s="51" t="e">
        <f t="shared" si="46"/>
        <v>#REF!</v>
      </c>
      <c r="BH97" s="51" t="e">
        <f t="shared" si="47"/>
        <v>#REF!</v>
      </c>
      <c r="BI97" s="52" t="e">
        <f t="shared" si="48"/>
        <v>#REF!</v>
      </c>
      <c r="BJ97" s="51" t="e">
        <f t="shared" si="49"/>
        <v>#REF!</v>
      </c>
      <c r="BK97" s="7" t="e">
        <f t="shared" si="50"/>
        <v>#REF!</v>
      </c>
      <c r="BL97" s="51" t="e">
        <f t="shared" si="51"/>
        <v>#REF!</v>
      </c>
      <c r="BM97" s="1" t="e">
        <f t="shared" si="52"/>
        <v>#REF!</v>
      </c>
      <c r="BN97" s="51" t="e">
        <f t="shared" si="53"/>
        <v>#REF!</v>
      </c>
      <c r="BO97" s="1" t="e">
        <f t="shared" si="54"/>
        <v>#REF!</v>
      </c>
      <c r="BP97" s="52" t="e">
        <f t="shared" si="55"/>
        <v>#REF!</v>
      </c>
      <c r="BQ97" s="52" t="e">
        <f t="shared" si="56"/>
        <v>#REF!</v>
      </c>
      <c r="BR97" t="e">
        <f t="shared" si="57"/>
        <v>#REF!</v>
      </c>
    </row>
    <row r="98" spans="1:70" x14ac:dyDescent="0.25">
      <c r="A98" t="str">
        <f t="shared" si="35"/>
        <v>High Needs topups</v>
      </c>
      <c r="B98" s="74" t="s">
        <v>3619</v>
      </c>
      <c r="C98" s="75">
        <v>44026</v>
      </c>
      <c r="D98" s="74">
        <f>Schools!A87</f>
        <v>3023509</v>
      </c>
      <c r="E98" t="str">
        <f>VLOOKUP(D98,Schools!A:B,2,0)</f>
        <v>St Joseph's Primary School</v>
      </c>
      <c r="F98" t="str">
        <f>VLOOKUP(D98,Schools!$A:$Z,3,0)</f>
        <v>M</v>
      </c>
      <c r="G98" s="76" t="e">
        <f>SUMIFS(#REF!,#REF!,D98,#REF!, SEN!M98)</f>
        <v>#REF!</v>
      </c>
      <c r="H98" s="74" t="s">
        <v>3620</v>
      </c>
      <c r="I98" s="74" t="s">
        <v>4030</v>
      </c>
      <c r="J98" t="str">
        <f t="shared" si="36"/>
        <v>various/543965</v>
      </c>
      <c r="K98">
        <f>VLOOKUP(D98,Schools!$A:$Z,9,0)</f>
        <v>400066</v>
      </c>
      <c r="L98" s="74" t="s">
        <v>400</v>
      </c>
      <c r="M98" s="74" t="s">
        <v>399</v>
      </c>
      <c r="N98" s="74" t="s">
        <v>3814</v>
      </c>
      <c r="O98" s="77" t="str">
        <f>VLOOKUP(D98,Schools!A:D,4,0)</f>
        <v>Primary</v>
      </c>
      <c r="P98" s="74" t="s">
        <v>4031</v>
      </c>
      <c r="Q98" s="77">
        <f t="shared" si="37"/>
        <v>543965</v>
      </c>
      <c r="R98" s="78" t="e">
        <f>SUMIFS(#REF!,#REF!,$D98,#REF!,$M98)</f>
        <v>#REF!</v>
      </c>
      <c r="S98" s="78" t="e">
        <f>SUMIFS(#REF!,#REF!,$D98,#REF!,$M98)</f>
        <v>#REF!</v>
      </c>
      <c r="T98" s="78" t="e">
        <f>SUMIFS(#REF!,#REF!,$D98,#REF!,$M98)</f>
        <v>#REF!</v>
      </c>
      <c r="U98" s="78" t="e">
        <f>SUMIFS(#REF!,#REF!,$D98,#REF!,$M98)</f>
        <v>#REF!</v>
      </c>
      <c r="V98" s="78" t="e">
        <f>SUMIFS(#REF!,#REF!,$D98,#REF!,$M98)</f>
        <v>#REF!</v>
      </c>
      <c r="W98" s="78" t="e">
        <f>SUMIFS(#REF!,#REF!,$D98,#REF!,$M98)</f>
        <v>#REF!</v>
      </c>
      <c r="X98" s="78" t="e">
        <f>SUMIFS(#REF!,#REF!,$D98,#REF!,$M98)</f>
        <v>#REF!</v>
      </c>
      <c r="Y98" s="78" t="e">
        <f>SUMIFS(#REF!,#REF!,$D98,#REF!,$M98)</f>
        <v>#REF!</v>
      </c>
      <c r="Z98" s="78" t="e">
        <f>SUMIFS(#REF!,#REF!,$D98,#REF!,$M98)</f>
        <v>#REF!</v>
      </c>
      <c r="AA98" s="78" t="e">
        <f>SUMIFS(#REF!,#REF!,$D98,#REF!,$M98)</f>
        <v>#REF!</v>
      </c>
      <c r="AB98" s="78" t="e">
        <f>SUMIFS(#REF!,#REF!,$D98,#REF!,$M98)</f>
        <v>#REF!</v>
      </c>
      <c r="AC98" s="78" t="e">
        <f>SUMIFS(#REF!,#REF!,$D98,#REF!,$M98)</f>
        <v>#REF!</v>
      </c>
      <c r="AD98" s="78" t="e">
        <f>SUMIFS(#REF!,#REF!,$D98,#REF!,$M98)</f>
        <v>#REF!</v>
      </c>
      <c r="AE98" s="78" t="e">
        <f>SUMIFS(#REF!,#REF!,$D98,#REF!,$M98)</f>
        <v>#REF!</v>
      </c>
      <c r="AF98" s="51" t="e">
        <f t="shared" si="38"/>
        <v>#REF!</v>
      </c>
      <c r="AG98" s="51" t="e">
        <f t="shared" si="39"/>
        <v>#REF!</v>
      </c>
      <c r="AH98" s="78" t="e">
        <f>SUMIFS(#REF!,#REF!,$D98,#REF!,$M98)</f>
        <v>#REF!</v>
      </c>
      <c r="AK98" t="e">
        <f t="shared" si="40"/>
        <v>#REF!</v>
      </c>
      <c r="AL98" s="7" t="e">
        <f t="shared" si="33"/>
        <v>#REF!</v>
      </c>
      <c r="AM98" s="7" t="e">
        <f t="shared" si="58"/>
        <v>#REF!</v>
      </c>
      <c r="AN98" s="7" t="e">
        <f t="shared" si="58"/>
        <v>#REF!</v>
      </c>
      <c r="AO98" s="7" t="e">
        <f t="shared" si="58"/>
        <v>#REF!</v>
      </c>
      <c r="AP98" s="7" t="e">
        <f t="shared" si="58"/>
        <v>#REF!</v>
      </c>
      <c r="AQ98" s="7" t="e">
        <f t="shared" si="58"/>
        <v>#REF!</v>
      </c>
      <c r="AR98" s="7" t="e">
        <f t="shared" si="58"/>
        <v>#REF!</v>
      </c>
      <c r="AS98" s="7" t="e">
        <f t="shared" si="58"/>
        <v>#REF!</v>
      </c>
      <c r="AT98" s="7" t="e">
        <f t="shared" si="58"/>
        <v>#REF!</v>
      </c>
      <c r="AU98" s="7" t="e">
        <f t="shared" si="58"/>
        <v>#REF!</v>
      </c>
      <c r="AV98" s="7" t="e">
        <f t="shared" si="58"/>
        <v>#REF!</v>
      </c>
      <c r="AW98" s="7" t="e">
        <f t="shared" si="58"/>
        <v>#REF!</v>
      </c>
      <c r="AX98" t="e">
        <f t="shared" si="34"/>
        <v>#REF!</v>
      </c>
      <c r="AY98" s="7" t="e">
        <f t="shared" si="41"/>
        <v>#REF!</v>
      </c>
      <c r="AZ98" s="52" t="e">
        <f t="shared" si="42"/>
        <v>#REF!</v>
      </c>
      <c r="BA98" s="79" t="e">
        <f t="shared" si="43"/>
        <v>#REF!</v>
      </c>
      <c r="BD98" s="182" t="str">
        <f>VLOOKUP(D98,Schools!A:Q,17,0)</f>
        <v>A</v>
      </c>
      <c r="BE98" s="51" t="e">
        <f t="shared" si="44"/>
        <v>#REF!</v>
      </c>
      <c r="BF98" s="51" t="e">
        <f t="shared" si="45"/>
        <v>#REF!</v>
      </c>
      <c r="BG98" s="51" t="e">
        <f t="shared" si="46"/>
        <v>#REF!</v>
      </c>
      <c r="BH98" s="51" t="e">
        <f t="shared" si="47"/>
        <v>#REF!</v>
      </c>
      <c r="BI98" s="52" t="e">
        <f t="shared" si="48"/>
        <v>#REF!</v>
      </c>
      <c r="BJ98" s="51" t="e">
        <f t="shared" si="49"/>
        <v>#REF!</v>
      </c>
      <c r="BK98" s="7" t="e">
        <f t="shared" si="50"/>
        <v>#REF!</v>
      </c>
      <c r="BL98" s="51" t="e">
        <f t="shared" si="51"/>
        <v>#REF!</v>
      </c>
      <c r="BM98" s="1" t="e">
        <f t="shared" si="52"/>
        <v>#REF!</v>
      </c>
      <c r="BN98" s="51" t="e">
        <f t="shared" si="53"/>
        <v>#REF!</v>
      </c>
      <c r="BO98" s="1" t="e">
        <f t="shared" si="54"/>
        <v>#REF!</v>
      </c>
      <c r="BP98" s="52" t="e">
        <f t="shared" si="55"/>
        <v>#REF!</v>
      </c>
      <c r="BQ98" s="52" t="e">
        <f t="shared" si="56"/>
        <v>#REF!</v>
      </c>
      <c r="BR98" t="e">
        <f t="shared" si="57"/>
        <v>#REF!</v>
      </c>
    </row>
    <row r="99" spans="1:70" x14ac:dyDescent="0.25">
      <c r="A99" t="str">
        <f t="shared" si="35"/>
        <v>High Needs topups</v>
      </c>
      <c r="B99" s="74" t="s">
        <v>3619</v>
      </c>
      <c r="C99" s="75">
        <v>44026</v>
      </c>
      <c r="D99" s="74">
        <f>Schools!A88</f>
        <v>3023311</v>
      </c>
      <c r="E99" t="str">
        <f>VLOOKUP(D99,Schools!A:B,2,0)</f>
        <v>St Mary's C E Primary School N3</v>
      </c>
      <c r="F99" t="str">
        <f>VLOOKUP(D99,Schools!$A:$Z,3,0)</f>
        <v>M</v>
      </c>
      <c r="G99" s="76" t="e">
        <f>SUMIFS(#REF!,#REF!,D99,#REF!, SEN!M99)</f>
        <v>#REF!</v>
      </c>
      <c r="H99" s="74" t="s">
        <v>3620</v>
      </c>
      <c r="I99" s="74" t="s">
        <v>4030</v>
      </c>
      <c r="J99" t="str">
        <f t="shared" si="36"/>
        <v>various/543965</v>
      </c>
      <c r="K99">
        <f>VLOOKUP(D99,Schools!$A:$Z,9,0)</f>
        <v>400058</v>
      </c>
      <c r="L99" s="74" t="s">
        <v>400</v>
      </c>
      <c r="M99" s="74" t="s">
        <v>399</v>
      </c>
      <c r="N99" s="74" t="s">
        <v>3814</v>
      </c>
      <c r="O99" s="77" t="str">
        <f>VLOOKUP(D99,Schools!A:D,4,0)</f>
        <v>Primary</v>
      </c>
      <c r="P99" s="74" t="s">
        <v>4031</v>
      </c>
      <c r="Q99" s="77">
        <f t="shared" si="37"/>
        <v>543965</v>
      </c>
      <c r="R99" s="78" t="e">
        <f>SUMIFS(#REF!,#REF!,$D99,#REF!,$M99)</f>
        <v>#REF!</v>
      </c>
      <c r="S99" s="78" t="e">
        <f>SUMIFS(#REF!,#REF!,$D99,#REF!,$M99)</f>
        <v>#REF!</v>
      </c>
      <c r="T99" s="78" t="e">
        <f>SUMIFS(#REF!,#REF!,$D99,#REF!,$M99)</f>
        <v>#REF!</v>
      </c>
      <c r="U99" s="78" t="e">
        <f>SUMIFS(#REF!,#REF!,$D99,#REF!,$M99)</f>
        <v>#REF!</v>
      </c>
      <c r="V99" s="78" t="e">
        <f>SUMIFS(#REF!,#REF!,$D99,#REF!,$M99)</f>
        <v>#REF!</v>
      </c>
      <c r="W99" s="78" t="e">
        <f>SUMIFS(#REF!,#REF!,$D99,#REF!,$M99)</f>
        <v>#REF!</v>
      </c>
      <c r="X99" s="78" t="e">
        <f>SUMIFS(#REF!,#REF!,$D99,#REF!,$M99)</f>
        <v>#REF!</v>
      </c>
      <c r="Y99" s="78" t="e">
        <f>SUMIFS(#REF!,#REF!,$D99,#REF!,$M99)</f>
        <v>#REF!</v>
      </c>
      <c r="Z99" s="78" t="e">
        <f>SUMIFS(#REF!,#REF!,$D99,#REF!,$M99)</f>
        <v>#REF!</v>
      </c>
      <c r="AA99" s="78" t="e">
        <f>SUMIFS(#REF!,#REF!,$D99,#REF!,$M99)</f>
        <v>#REF!</v>
      </c>
      <c r="AB99" s="78" t="e">
        <f>SUMIFS(#REF!,#REF!,$D99,#REF!,$M99)</f>
        <v>#REF!</v>
      </c>
      <c r="AC99" s="78" t="e">
        <f>SUMIFS(#REF!,#REF!,$D99,#REF!,$M99)</f>
        <v>#REF!</v>
      </c>
      <c r="AD99" s="78" t="e">
        <f>SUMIFS(#REF!,#REF!,$D99,#REF!,$M99)</f>
        <v>#REF!</v>
      </c>
      <c r="AE99" s="78" t="e">
        <f>SUMIFS(#REF!,#REF!,$D99,#REF!,$M99)</f>
        <v>#REF!</v>
      </c>
      <c r="AF99" s="51" t="e">
        <f t="shared" si="38"/>
        <v>#REF!</v>
      </c>
      <c r="AG99" s="51" t="e">
        <f t="shared" si="39"/>
        <v>#REF!</v>
      </c>
      <c r="AH99" s="78" t="e">
        <f>SUMIFS(#REF!,#REF!,$D99,#REF!,$M99)</f>
        <v>#REF!</v>
      </c>
      <c r="AK99" t="e">
        <f t="shared" si="40"/>
        <v>#REF!</v>
      </c>
      <c r="AL99" s="7" t="e">
        <f t="shared" si="33"/>
        <v>#REF!</v>
      </c>
      <c r="AM99" s="7" t="e">
        <f t="shared" si="58"/>
        <v>#REF!</v>
      </c>
      <c r="AN99" s="7" t="e">
        <f t="shared" si="58"/>
        <v>#REF!</v>
      </c>
      <c r="AO99" s="7" t="e">
        <f t="shared" si="58"/>
        <v>#REF!</v>
      </c>
      <c r="AP99" s="7" t="e">
        <f t="shared" si="58"/>
        <v>#REF!</v>
      </c>
      <c r="AQ99" s="7" t="e">
        <f t="shared" si="58"/>
        <v>#REF!</v>
      </c>
      <c r="AR99" s="7" t="e">
        <f t="shared" si="58"/>
        <v>#REF!</v>
      </c>
      <c r="AS99" s="7" t="e">
        <f t="shared" si="58"/>
        <v>#REF!</v>
      </c>
      <c r="AT99" s="7" t="e">
        <f t="shared" si="58"/>
        <v>#REF!</v>
      </c>
      <c r="AU99" s="7" t="e">
        <f t="shared" si="58"/>
        <v>#REF!</v>
      </c>
      <c r="AV99" s="7" t="e">
        <f t="shared" si="58"/>
        <v>#REF!</v>
      </c>
      <c r="AW99" s="7" t="e">
        <f t="shared" si="58"/>
        <v>#REF!</v>
      </c>
      <c r="AX99" t="e">
        <f t="shared" si="34"/>
        <v>#REF!</v>
      </c>
      <c r="AY99" s="7" t="e">
        <f t="shared" si="41"/>
        <v>#REF!</v>
      </c>
      <c r="AZ99" s="52" t="e">
        <f t="shared" si="42"/>
        <v>#REF!</v>
      </c>
      <c r="BA99" s="79" t="e">
        <f t="shared" si="43"/>
        <v>#REF!</v>
      </c>
      <c r="BD99" s="182" t="str">
        <f>VLOOKUP(D99,Schools!A:Q,17,0)</f>
        <v>A</v>
      </c>
      <c r="BE99" s="51" t="e">
        <f t="shared" si="44"/>
        <v>#REF!</v>
      </c>
      <c r="BF99" s="51" t="e">
        <f t="shared" si="45"/>
        <v>#REF!</v>
      </c>
      <c r="BG99" s="51" t="e">
        <f t="shared" si="46"/>
        <v>#REF!</v>
      </c>
      <c r="BH99" s="51" t="e">
        <f t="shared" si="47"/>
        <v>#REF!</v>
      </c>
      <c r="BI99" s="52" t="e">
        <f t="shared" si="48"/>
        <v>#REF!</v>
      </c>
      <c r="BJ99" s="51" t="e">
        <f t="shared" si="49"/>
        <v>#REF!</v>
      </c>
      <c r="BK99" s="7" t="e">
        <f t="shared" si="50"/>
        <v>#REF!</v>
      </c>
      <c r="BL99" s="51" t="e">
        <f t="shared" si="51"/>
        <v>#REF!</v>
      </c>
      <c r="BM99" s="1" t="e">
        <f t="shared" si="52"/>
        <v>#REF!</v>
      </c>
      <c r="BN99" s="51" t="e">
        <f t="shared" si="53"/>
        <v>#REF!</v>
      </c>
      <c r="BO99" s="1" t="e">
        <f t="shared" si="54"/>
        <v>#REF!</v>
      </c>
      <c r="BP99" s="52" t="e">
        <f t="shared" si="55"/>
        <v>#REF!</v>
      </c>
      <c r="BQ99" s="52" t="e">
        <f t="shared" si="56"/>
        <v>#REF!</v>
      </c>
      <c r="BR99" t="e">
        <f t="shared" si="57"/>
        <v>#REF!</v>
      </c>
    </row>
    <row r="100" spans="1:70" x14ac:dyDescent="0.25">
      <c r="A100" t="str">
        <f t="shared" si="35"/>
        <v>High Needs topups</v>
      </c>
      <c r="B100" s="74" t="s">
        <v>3619</v>
      </c>
      <c r="C100" s="75">
        <v>44026</v>
      </c>
      <c r="D100" s="74">
        <f>Schools!A89</f>
        <v>3023312</v>
      </c>
      <c r="E100" t="str">
        <f>VLOOKUP(D100,Schools!A:B,2,0)</f>
        <v>St Mary's School EN4</v>
      </c>
      <c r="F100" t="str">
        <f>VLOOKUP(D100,Schools!$A:$Z,3,0)</f>
        <v>M</v>
      </c>
      <c r="G100" s="76" t="e">
        <f>SUMIFS(#REF!,#REF!,D100,#REF!, SEN!M100)</f>
        <v>#REF!</v>
      </c>
      <c r="H100" s="74" t="s">
        <v>3620</v>
      </c>
      <c r="I100" s="74" t="s">
        <v>4030</v>
      </c>
      <c r="J100" t="str">
        <f t="shared" si="36"/>
        <v>various/543965</v>
      </c>
      <c r="K100">
        <f>VLOOKUP(D100,Schools!$A:$Z,9,0)</f>
        <v>400017</v>
      </c>
      <c r="L100" s="74" t="s">
        <v>400</v>
      </c>
      <c r="M100" s="74" t="s">
        <v>399</v>
      </c>
      <c r="N100" s="74" t="s">
        <v>3814</v>
      </c>
      <c r="O100" s="77" t="str">
        <f>VLOOKUP(D100,Schools!A:D,4,0)</f>
        <v>Primary</v>
      </c>
      <c r="P100" s="74" t="s">
        <v>4031</v>
      </c>
      <c r="Q100" s="77">
        <f t="shared" si="37"/>
        <v>543965</v>
      </c>
      <c r="R100" s="78" t="e">
        <f>SUMIFS(#REF!,#REF!,$D100,#REF!,$M100)</f>
        <v>#REF!</v>
      </c>
      <c r="S100" s="78" t="e">
        <f>SUMIFS(#REF!,#REF!,$D100,#REF!,$M100)</f>
        <v>#REF!</v>
      </c>
      <c r="T100" s="78" t="e">
        <f>SUMIFS(#REF!,#REF!,$D100,#REF!,$M100)</f>
        <v>#REF!</v>
      </c>
      <c r="U100" s="78" t="e">
        <f>SUMIFS(#REF!,#REF!,$D100,#REF!,$M100)</f>
        <v>#REF!</v>
      </c>
      <c r="V100" s="78" t="e">
        <f>SUMIFS(#REF!,#REF!,$D100,#REF!,$M100)</f>
        <v>#REF!</v>
      </c>
      <c r="W100" s="78" t="e">
        <f>SUMIFS(#REF!,#REF!,$D100,#REF!,$M100)</f>
        <v>#REF!</v>
      </c>
      <c r="X100" s="78" t="e">
        <f>SUMIFS(#REF!,#REF!,$D100,#REF!,$M100)</f>
        <v>#REF!</v>
      </c>
      <c r="Y100" s="78" t="e">
        <f>SUMIFS(#REF!,#REF!,$D100,#REF!,$M100)</f>
        <v>#REF!</v>
      </c>
      <c r="Z100" s="78" t="e">
        <f>SUMIFS(#REF!,#REF!,$D100,#REF!,$M100)</f>
        <v>#REF!</v>
      </c>
      <c r="AA100" s="78" t="e">
        <f>SUMIFS(#REF!,#REF!,$D100,#REF!,$M100)</f>
        <v>#REF!</v>
      </c>
      <c r="AB100" s="78" t="e">
        <f>SUMIFS(#REF!,#REF!,$D100,#REF!,$M100)</f>
        <v>#REF!</v>
      </c>
      <c r="AC100" s="78" t="e">
        <f>SUMIFS(#REF!,#REF!,$D100,#REF!,$M100)</f>
        <v>#REF!</v>
      </c>
      <c r="AD100" s="78" t="e">
        <f>SUMIFS(#REF!,#REF!,$D100,#REF!,$M100)</f>
        <v>#REF!</v>
      </c>
      <c r="AE100" s="78" t="e">
        <f>SUMIFS(#REF!,#REF!,$D100,#REF!,$M100)</f>
        <v>#REF!</v>
      </c>
      <c r="AF100" s="51" t="e">
        <f t="shared" si="38"/>
        <v>#REF!</v>
      </c>
      <c r="AG100" s="51" t="e">
        <f t="shared" si="39"/>
        <v>#REF!</v>
      </c>
      <c r="AH100" s="78" t="e">
        <f>SUMIFS(#REF!,#REF!,$D100,#REF!,$M100)</f>
        <v>#REF!</v>
      </c>
      <c r="AK100" t="e">
        <f t="shared" si="40"/>
        <v>#REF!</v>
      </c>
      <c r="AL100" s="7" t="e">
        <f t="shared" si="33"/>
        <v>#REF!</v>
      </c>
      <c r="AM100" s="7" t="e">
        <f t="shared" si="58"/>
        <v>#REF!</v>
      </c>
      <c r="AN100" s="7" t="e">
        <f t="shared" si="58"/>
        <v>#REF!</v>
      </c>
      <c r="AO100" s="7" t="e">
        <f t="shared" si="58"/>
        <v>#REF!</v>
      </c>
      <c r="AP100" s="7" t="e">
        <f t="shared" si="58"/>
        <v>#REF!</v>
      </c>
      <c r="AQ100" s="7" t="e">
        <f t="shared" si="58"/>
        <v>#REF!</v>
      </c>
      <c r="AR100" s="7" t="e">
        <f t="shared" si="58"/>
        <v>#REF!</v>
      </c>
      <c r="AS100" s="7" t="e">
        <f t="shared" si="58"/>
        <v>#REF!</v>
      </c>
      <c r="AT100" s="7" t="e">
        <f t="shared" si="58"/>
        <v>#REF!</v>
      </c>
      <c r="AU100" s="7" t="e">
        <f t="shared" si="58"/>
        <v>#REF!</v>
      </c>
      <c r="AV100" s="7" t="e">
        <f t="shared" si="58"/>
        <v>#REF!</v>
      </c>
      <c r="AW100" s="7" t="e">
        <f t="shared" si="58"/>
        <v>#REF!</v>
      </c>
      <c r="AX100" t="e">
        <f t="shared" si="34"/>
        <v>#REF!</v>
      </c>
      <c r="AY100" s="7" t="e">
        <f t="shared" si="41"/>
        <v>#REF!</v>
      </c>
      <c r="AZ100" s="52" t="e">
        <f t="shared" si="42"/>
        <v>#REF!</v>
      </c>
      <c r="BA100" s="79" t="e">
        <f t="shared" si="43"/>
        <v>#REF!</v>
      </c>
      <c r="BD100" s="182" t="str">
        <f>VLOOKUP(D100,Schools!A:Q,17,0)</f>
        <v>A</v>
      </c>
      <c r="BE100" s="51" t="e">
        <f t="shared" si="44"/>
        <v>#REF!</v>
      </c>
      <c r="BF100" s="51" t="e">
        <f t="shared" si="45"/>
        <v>#REF!</v>
      </c>
      <c r="BG100" s="51" t="e">
        <f t="shared" si="46"/>
        <v>#REF!</v>
      </c>
      <c r="BH100" s="51" t="e">
        <f t="shared" si="47"/>
        <v>#REF!</v>
      </c>
      <c r="BI100" s="52" t="e">
        <f t="shared" si="48"/>
        <v>#REF!</v>
      </c>
      <c r="BJ100" s="51" t="e">
        <f t="shared" si="49"/>
        <v>#REF!</v>
      </c>
      <c r="BK100" s="7" t="e">
        <f t="shared" si="50"/>
        <v>#REF!</v>
      </c>
      <c r="BL100" s="51" t="e">
        <f t="shared" si="51"/>
        <v>#REF!</v>
      </c>
      <c r="BM100" s="1" t="e">
        <f t="shared" si="52"/>
        <v>#REF!</v>
      </c>
      <c r="BN100" s="51" t="e">
        <f t="shared" si="53"/>
        <v>#REF!</v>
      </c>
      <c r="BO100" s="1" t="e">
        <f t="shared" si="54"/>
        <v>#REF!</v>
      </c>
      <c r="BP100" s="52" t="e">
        <f t="shared" si="55"/>
        <v>#REF!</v>
      </c>
      <c r="BQ100" s="52" t="e">
        <f t="shared" si="56"/>
        <v>#REF!</v>
      </c>
      <c r="BR100" t="e">
        <f t="shared" si="57"/>
        <v>#REF!</v>
      </c>
    </row>
    <row r="101" spans="1:70" x14ac:dyDescent="0.25">
      <c r="A101" t="str">
        <f t="shared" si="35"/>
        <v>High Needs topups</v>
      </c>
      <c r="B101" s="74" t="s">
        <v>3619</v>
      </c>
      <c r="C101" s="75">
        <v>44026</v>
      </c>
      <c r="D101" s="74">
        <f>Schools!A90</f>
        <v>3023314</v>
      </c>
      <c r="E101" t="str">
        <f>VLOOKUP(D101,Schools!A:B,2,0)</f>
        <v>St Pauls CE Primary, NW7</v>
      </c>
      <c r="F101" t="str">
        <f>VLOOKUP(D101,Schools!$A:$Z,3,0)</f>
        <v>M</v>
      </c>
      <c r="G101" s="76" t="e">
        <f>SUMIFS(#REF!,#REF!,D101,#REF!, SEN!M101)</f>
        <v>#REF!</v>
      </c>
      <c r="H101" s="74" t="s">
        <v>3620</v>
      </c>
      <c r="I101" s="74" t="s">
        <v>4030</v>
      </c>
      <c r="J101" t="str">
        <f t="shared" si="36"/>
        <v>various/543965</v>
      </c>
      <c r="K101">
        <f>VLOOKUP(D101,Schools!$A:$Z,9,0)</f>
        <v>400094</v>
      </c>
      <c r="L101" s="74" t="s">
        <v>400</v>
      </c>
      <c r="M101" s="74" t="s">
        <v>399</v>
      </c>
      <c r="N101" s="74" t="s">
        <v>3814</v>
      </c>
      <c r="O101" s="77" t="str">
        <f>VLOOKUP(D101,Schools!A:D,4,0)</f>
        <v>Primary</v>
      </c>
      <c r="P101" s="74" t="s">
        <v>4031</v>
      </c>
      <c r="Q101" s="77">
        <f t="shared" si="37"/>
        <v>543965</v>
      </c>
      <c r="R101" s="78" t="e">
        <f>SUMIFS(#REF!,#REF!,$D101,#REF!,$M101)</f>
        <v>#REF!</v>
      </c>
      <c r="S101" s="78" t="e">
        <f>SUMIFS(#REF!,#REF!,$D101,#REF!,$M101)</f>
        <v>#REF!</v>
      </c>
      <c r="T101" s="78" t="e">
        <f>SUMIFS(#REF!,#REF!,$D101,#REF!,$M101)</f>
        <v>#REF!</v>
      </c>
      <c r="U101" s="78" t="e">
        <f>SUMIFS(#REF!,#REF!,$D101,#REF!,$M101)</f>
        <v>#REF!</v>
      </c>
      <c r="V101" s="78" t="e">
        <f>SUMIFS(#REF!,#REF!,$D101,#REF!,$M101)</f>
        <v>#REF!</v>
      </c>
      <c r="W101" s="78" t="e">
        <f>SUMIFS(#REF!,#REF!,$D101,#REF!,$M101)</f>
        <v>#REF!</v>
      </c>
      <c r="X101" s="78" t="e">
        <f>SUMIFS(#REF!,#REF!,$D101,#REF!,$M101)</f>
        <v>#REF!</v>
      </c>
      <c r="Y101" s="78" t="e">
        <f>SUMIFS(#REF!,#REF!,$D101,#REF!,$M101)</f>
        <v>#REF!</v>
      </c>
      <c r="Z101" s="78" t="e">
        <f>SUMIFS(#REF!,#REF!,$D101,#REF!,$M101)</f>
        <v>#REF!</v>
      </c>
      <c r="AA101" s="78" t="e">
        <f>SUMIFS(#REF!,#REF!,$D101,#REF!,$M101)</f>
        <v>#REF!</v>
      </c>
      <c r="AB101" s="78" t="e">
        <f>SUMIFS(#REF!,#REF!,$D101,#REF!,$M101)</f>
        <v>#REF!</v>
      </c>
      <c r="AC101" s="78" t="e">
        <f>SUMIFS(#REF!,#REF!,$D101,#REF!,$M101)</f>
        <v>#REF!</v>
      </c>
      <c r="AD101" s="78" t="e">
        <f>SUMIFS(#REF!,#REF!,$D101,#REF!,$M101)</f>
        <v>#REF!</v>
      </c>
      <c r="AE101" s="78" t="e">
        <f>SUMIFS(#REF!,#REF!,$D101,#REF!,$M101)</f>
        <v>#REF!</v>
      </c>
      <c r="AF101" s="51" t="e">
        <f t="shared" si="38"/>
        <v>#REF!</v>
      </c>
      <c r="AG101" s="51" t="e">
        <f t="shared" si="39"/>
        <v>#REF!</v>
      </c>
      <c r="AH101" s="78" t="e">
        <f>SUMIFS(#REF!,#REF!,$D101,#REF!,$M101)</f>
        <v>#REF!</v>
      </c>
      <c r="AK101" t="e">
        <f t="shared" si="40"/>
        <v>#REF!</v>
      </c>
      <c r="AL101" s="7" t="e">
        <f t="shared" si="33"/>
        <v>#REF!</v>
      </c>
      <c r="AM101" s="7" t="e">
        <f t="shared" si="58"/>
        <v>#REF!</v>
      </c>
      <c r="AN101" s="7" t="e">
        <f t="shared" si="58"/>
        <v>#REF!</v>
      </c>
      <c r="AO101" s="7" t="e">
        <f t="shared" si="58"/>
        <v>#REF!</v>
      </c>
      <c r="AP101" s="7" t="e">
        <f t="shared" si="58"/>
        <v>#REF!</v>
      </c>
      <c r="AQ101" s="7" t="e">
        <f t="shared" si="58"/>
        <v>#REF!</v>
      </c>
      <c r="AR101" s="7" t="e">
        <f t="shared" si="58"/>
        <v>#REF!</v>
      </c>
      <c r="AS101" s="7" t="e">
        <f t="shared" si="58"/>
        <v>#REF!</v>
      </c>
      <c r="AT101" s="7" t="e">
        <f t="shared" si="58"/>
        <v>#REF!</v>
      </c>
      <c r="AU101" s="7" t="e">
        <f t="shared" si="58"/>
        <v>#REF!</v>
      </c>
      <c r="AV101" s="7" t="e">
        <f t="shared" si="58"/>
        <v>#REF!</v>
      </c>
      <c r="AW101" s="7" t="e">
        <f t="shared" si="58"/>
        <v>#REF!</v>
      </c>
      <c r="AX101" t="e">
        <f t="shared" si="34"/>
        <v>#REF!</v>
      </c>
      <c r="AY101" s="7" t="e">
        <f t="shared" si="41"/>
        <v>#REF!</v>
      </c>
      <c r="AZ101" s="52" t="e">
        <f t="shared" si="42"/>
        <v>#REF!</v>
      </c>
      <c r="BA101" s="79" t="e">
        <f t="shared" si="43"/>
        <v>#REF!</v>
      </c>
      <c r="BD101" s="182" t="str">
        <f>VLOOKUP(D101,Schools!A:Q,17,0)</f>
        <v>C</v>
      </c>
      <c r="BE101" s="51" t="e">
        <f t="shared" si="44"/>
        <v>#REF!</v>
      </c>
      <c r="BF101" s="51" t="e">
        <f t="shared" si="45"/>
        <v>#REF!</v>
      </c>
      <c r="BG101" s="51" t="e">
        <f t="shared" si="46"/>
        <v>#REF!</v>
      </c>
      <c r="BH101" s="51" t="e">
        <f t="shared" si="47"/>
        <v>#REF!</v>
      </c>
      <c r="BI101" s="52" t="e">
        <f t="shared" si="48"/>
        <v>#REF!</v>
      </c>
      <c r="BJ101" s="51" t="e">
        <f t="shared" si="49"/>
        <v>#REF!</v>
      </c>
      <c r="BK101" s="7" t="e">
        <f t="shared" si="50"/>
        <v>#REF!</v>
      </c>
      <c r="BL101" s="51" t="e">
        <f t="shared" si="51"/>
        <v>#REF!</v>
      </c>
      <c r="BM101" s="1" t="e">
        <f t="shared" si="52"/>
        <v>#REF!</v>
      </c>
      <c r="BN101" s="51" t="e">
        <f t="shared" si="53"/>
        <v>#REF!</v>
      </c>
      <c r="BO101" s="1" t="e">
        <f t="shared" si="54"/>
        <v>#REF!</v>
      </c>
      <c r="BP101" s="52" t="e">
        <f t="shared" si="55"/>
        <v>#REF!</v>
      </c>
      <c r="BQ101" s="52" t="e">
        <f t="shared" si="56"/>
        <v>#REF!</v>
      </c>
      <c r="BR101" t="e">
        <f t="shared" si="57"/>
        <v>#REF!</v>
      </c>
    </row>
    <row r="102" spans="1:70" x14ac:dyDescent="0.25">
      <c r="A102" t="str">
        <f t="shared" si="35"/>
        <v>High Needs topups</v>
      </c>
      <c r="B102" s="74" t="s">
        <v>3619</v>
      </c>
      <c r="C102" s="75">
        <v>44026</v>
      </c>
      <c r="D102" s="74">
        <f>Schools!A91</f>
        <v>3023313</v>
      </c>
      <c r="E102" t="str">
        <f>VLOOKUP(D102,Schools!A:B,2,0)</f>
        <v>St. Pauls CE Primary School (N11)</v>
      </c>
      <c r="F102" t="str">
        <f>VLOOKUP(D102,Schools!$A:$Z,3,0)</f>
        <v>M</v>
      </c>
      <c r="G102" s="76" t="e">
        <f>SUMIFS(#REF!,#REF!,D102,#REF!, SEN!M102)</f>
        <v>#REF!</v>
      </c>
      <c r="H102" s="74" t="s">
        <v>3620</v>
      </c>
      <c r="I102" s="74" t="s">
        <v>4030</v>
      </c>
      <c r="J102" t="str">
        <f t="shared" si="36"/>
        <v>various/543965</v>
      </c>
      <c r="K102">
        <f>VLOOKUP(D102,Schools!$A:$Z,9,0)</f>
        <v>400006</v>
      </c>
      <c r="L102" s="74" t="s">
        <v>400</v>
      </c>
      <c r="M102" s="74" t="s">
        <v>399</v>
      </c>
      <c r="N102" s="74" t="s">
        <v>3814</v>
      </c>
      <c r="O102" s="77" t="str">
        <f>VLOOKUP(D102,Schools!A:D,4,0)</f>
        <v>Primary</v>
      </c>
      <c r="P102" s="74" t="s">
        <v>4031</v>
      </c>
      <c r="Q102" s="77">
        <f t="shared" si="37"/>
        <v>543965</v>
      </c>
      <c r="R102" s="78" t="e">
        <f>SUMIFS(#REF!,#REF!,$D102,#REF!,$M102)</f>
        <v>#REF!</v>
      </c>
      <c r="S102" s="78" t="e">
        <f>SUMIFS(#REF!,#REF!,$D102,#REF!,$M102)</f>
        <v>#REF!</v>
      </c>
      <c r="T102" s="78" t="e">
        <f>SUMIFS(#REF!,#REF!,$D102,#REF!,$M102)</f>
        <v>#REF!</v>
      </c>
      <c r="U102" s="78" t="e">
        <f>SUMIFS(#REF!,#REF!,$D102,#REF!,$M102)</f>
        <v>#REF!</v>
      </c>
      <c r="V102" s="78" t="e">
        <f>SUMIFS(#REF!,#REF!,$D102,#REF!,$M102)</f>
        <v>#REF!</v>
      </c>
      <c r="W102" s="78" t="e">
        <f>SUMIFS(#REF!,#REF!,$D102,#REF!,$M102)</f>
        <v>#REF!</v>
      </c>
      <c r="X102" s="78" t="e">
        <f>SUMIFS(#REF!,#REF!,$D102,#REF!,$M102)</f>
        <v>#REF!</v>
      </c>
      <c r="Y102" s="78" t="e">
        <f>SUMIFS(#REF!,#REF!,$D102,#REF!,$M102)</f>
        <v>#REF!</v>
      </c>
      <c r="Z102" s="78" t="e">
        <f>SUMIFS(#REF!,#REF!,$D102,#REF!,$M102)</f>
        <v>#REF!</v>
      </c>
      <c r="AA102" s="78" t="e">
        <f>SUMIFS(#REF!,#REF!,$D102,#REF!,$M102)</f>
        <v>#REF!</v>
      </c>
      <c r="AB102" s="78" t="e">
        <f>SUMIFS(#REF!,#REF!,$D102,#REF!,$M102)</f>
        <v>#REF!</v>
      </c>
      <c r="AC102" s="78" t="e">
        <f>SUMIFS(#REF!,#REF!,$D102,#REF!,$M102)</f>
        <v>#REF!</v>
      </c>
      <c r="AD102" s="78" t="e">
        <f>SUMIFS(#REF!,#REF!,$D102,#REF!,$M102)</f>
        <v>#REF!</v>
      </c>
      <c r="AE102" s="78" t="e">
        <f>SUMIFS(#REF!,#REF!,$D102,#REF!,$M102)</f>
        <v>#REF!</v>
      </c>
      <c r="AF102" s="51" t="e">
        <f t="shared" si="38"/>
        <v>#REF!</v>
      </c>
      <c r="AG102" s="51" t="e">
        <f t="shared" si="39"/>
        <v>#REF!</v>
      </c>
      <c r="AH102" s="78" t="e">
        <f>SUMIFS(#REF!,#REF!,$D102,#REF!,$M102)</f>
        <v>#REF!</v>
      </c>
      <c r="AK102" t="e">
        <f t="shared" si="40"/>
        <v>#REF!</v>
      </c>
      <c r="AL102" s="7" t="e">
        <f t="shared" si="33"/>
        <v>#REF!</v>
      </c>
      <c r="AM102" s="7" t="e">
        <f t="shared" si="58"/>
        <v>#REF!</v>
      </c>
      <c r="AN102" s="7" t="e">
        <f t="shared" si="58"/>
        <v>#REF!</v>
      </c>
      <c r="AO102" s="7" t="e">
        <f t="shared" si="58"/>
        <v>#REF!</v>
      </c>
      <c r="AP102" s="7" t="e">
        <f t="shared" si="58"/>
        <v>#REF!</v>
      </c>
      <c r="AQ102" s="7" t="e">
        <f t="shared" si="58"/>
        <v>#REF!</v>
      </c>
      <c r="AR102" s="7" t="e">
        <f t="shared" si="58"/>
        <v>#REF!</v>
      </c>
      <c r="AS102" s="7" t="e">
        <f t="shared" si="58"/>
        <v>#REF!</v>
      </c>
      <c r="AT102" s="7" t="e">
        <f t="shared" si="58"/>
        <v>#REF!</v>
      </c>
      <c r="AU102" s="7" t="e">
        <f t="shared" si="58"/>
        <v>#REF!</v>
      </c>
      <c r="AV102" s="7" t="e">
        <f t="shared" si="58"/>
        <v>#REF!</v>
      </c>
      <c r="AW102" s="7" t="e">
        <f t="shared" si="58"/>
        <v>#REF!</v>
      </c>
      <c r="AX102" t="e">
        <f t="shared" si="34"/>
        <v>#REF!</v>
      </c>
      <c r="AY102" s="7" t="e">
        <f t="shared" si="41"/>
        <v>#REF!</v>
      </c>
      <c r="AZ102" s="52" t="e">
        <f t="shared" si="42"/>
        <v>#REF!</v>
      </c>
      <c r="BA102" s="79" t="e">
        <f t="shared" si="43"/>
        <v>#REF!</v>
      </c>
      <c r="BD102" s="182" t="str">
        <f>VLOOKUP(D102,Schools!A:Q,17,0)</f>
        <v>A</v>
      </c>
      <c r="BE102" s="51" t="e">
        <f t="shared" si="44"/>
        <v>#REF!</v>
      </c>
      <c r="BF102" s="51" t="e">
        <f t="shared" si="45"/>
        <v>#REF!</v>
      </c>
      <c r="BG102" s="51" t="e">
        <f t="shared" si="46"/>
        <v>#REF!</v>
      </c>
      <c r="BH102" s="51" t="e">
        <f t="shared" si="47"/>
        <v>#REF!</v>
      </c>
      <c r="BI102" s="52" t="e">
        <f t="shared" si="48"/>
        <v>#REF!</v>
      </c>
      <c r="BJ102" s="51" t="e">
        <f t="shared" si="49"/>
        <v>#REF!</v>
      </c>
      <c r="BK102" s="7" t="e">
        <f t="shared" si="50"/>
        <v>#REF!</v>
      </c>
      <c r="BL102" s="51" t="e">
        <f t="shared" si="51"/>
        <v>#REF!</v>
      </c>
      <c r="BM102" s="1" t="e">
        <f t="shared" si="52"/>
        <v>#REF!</v>
      </c>
      <c r="BN102" s="51" t="e">
        <f t="shared" si="53"/>
        <v>#REF!</v>
      </c>
      <c r="BO102" s="1" t="e">
        <f t="shared" si="54"/>
        <v>#REF!</v>
      </c>
      <c r="BP102" s="52" t="e">
        <f t="shared" si="55"/>
        <v>#REF!</v>
      </c>
      <c r="BQ102" s="52" t="e">
        <f t="shared" si="56"/>
        <v>#REF!</v>
      </c>
      <c r="BR102" t="e">
        <f t="shared" si="57"/>
        <v>#REF!</v>
      </c>
    </row>
    <row r="103" spans="1:70" x14ac:dyDescent="0.25">
      <c r="A103" t="str">
        <f t="shared" si="35"/>
        <v>High Needs topups</v>
      </c>
      <c r="B103" s="74" t="s">
        <v>3619</v>
      </c>
      <c r="C103" s="75">
        <v>44026</v>
      </c>
      <c r="D103" s="74">
        <f>Schools!A92</f>
        <v>3023507</v>
      </c>
      <c r="E103" t="str">
        <f>VLOOKUP(D103,Schools!A:B,2,0)</f>
        <v>St Theresa's R.C. Primary School</v>
      </c>
      <c r="F103" t="str">
        <f>VLOOKUP(D103,Schools!$A:$Z,3,0)</f>
        <v>M</v>
      </c>
      <c r="G103" s="76" t="e">
        <f>SUMIFS(#REF!,#REF!,D103,#REF!, SEN!M103)</f>
        <v>#REF!</v>
      </c>
      <c r="H103" s="74" t="s">
        <v>3620</v>
      </c>
      <c r="I103" s="74" t="s">
        <v>4030</v>
      </c>
      <c r="J103" t="str">
        <f t="shared" si="36"/>
        <v>various/543965</v>
      </c>
      <c r="K103">
        <f>VLOOKUP(D103,Schools!$A:$Z,9,0)</f>
        <v>400037</v>
      </c>
      <c r="L103" s="74" t="s">
        <v>400</v>
      </c>
      <c r="M103" s="74" t="s">
        <v>399</v>
      </c>
      <c r="N103" s="74" t="s">
        <v>3814</v>
      </c>
      <c r="O103" s="77" t="str">
        <f>VLOOKUP(D103,Schools!A:D,4,0)</f>
        <v>Primary</v>
      </c>
      <c r="P103" s="74" t="s">
        <v>4031</v>
      </c>
      <c r="Q103" s="77">
        <f t="shared" si="37"/>
        <v>543965</v>
      </c>
      <c r="R103" s="78" t="e">
        <f>SUMIFS(#REF!,#REF!,$D103,#REF!,$M103)</f>
        <v>#REF!</v>
      </c>
      <c r="S103" s="78" t="e">
        <f>SUMIFS(#REF!,#REF!,$D103,#REF!,$M103)</f>
        <v>#REF!</v>
      </c>
      <c r="T103" s="78" t="e">
        <f>SUMIFS(#REF!,#REF!,$D103,#REF!,$M103)</f>
        <v>#REF!</v>
      </c>
      <c r="U103" s="78" t="e">
        <f>SUMIFS(#REF!,#REF!,$D103,#REF!,$M103)</f>
        <v>#REF!</v>
      </c>
      <c r="V103" s="78" t="e">
        <f>SUMIFS(#REF!,#REF!,$D103,#REF!,$M103)</f>
        <v>#REF!</v>
      </c>
      <c r="W103" s="78" t="e">
        <f>SUMIFS(#REF!,#REF!,$D103,#REF!,$M103)</f>
        <v>#REF!</v>
      </c>
      <c r="X103" s="78" t="e">
        <f>SUMIFS(#REF!,#REF!,$D103,#REF!,$M103)</f>
        <v>#REF!</v>
      </c>
      <c r="Y103" s="78" t="e">
        <f>SUMIFS(#REF!,#REF!,$D103,#REF!,$M103)</f>
        <v>#REF!</v>
      </c>
      <c r="Z103" s="78" t="e">
        <f>SUMIFS(#REF!,#REF!,$D103,#REF!,$M103)</f>
        <v>#REF!</v>
      </c>
      <c r="AA103" s="78" t="e">
        <f>SUMIFS(#REF!,#REF!,$D103,#REF!,$M103)</f>
        <v>#REF!</v>
      </c>
      <c r="AB103" s="78" t="e">
        <f>SUMIFS(#REF!,#REF!,$D103,#REF!,$M103)</f>
        <v>#REF!</v>
      </c>
      <c r="AC103" s="78" t="e">
        <f>SUMIFS(#REF!,#REF!,$D103,#REF!,$M103)</f>
        <v>#REF!</v>
      </c>
      <c r="AD103" s="78" t="e">
        <f>SUMIFS(#REF!,#REF!,$D103,#REF!,$M103)</f>
        <v>#REF!</v>
      </c>
      <c r="AE103" s="78" t="e">
        <f>SUMIFS(#REF!,#REF!,$D103,#REF!,$M103)</f>
        <v>#REF!</v>
      </c>
      <c r="AF103" s="51" t="e">
        <f t="shared" si="38"/>
        <v>#REF!</v>
      </c>
      <c r="AG103" s="51" t="e">
        <f t="shared" si="39"/>
        <v>#REF!</v>
      </c>
      <c r="AH103" s="78" t="e">
        <f>SUMIFS(#REF!,#REF!,$D103,#REF!,$M103)</f>
        <v>#REF!</v>
      </c>
      <c r="AK103" t="e">
        <f t="shared" si="40"/>
        <v>#REF!</v>
      </c>
      <c r="AL103" s="7" t="e">
        <f t="shared" si="33"/>
        <v>#REF!</v>
      </c>
      <c r="AM103" s="7" t="e">
        <f t="shared" si="58"/>
        <v>#REF!</v>
      </c>
      <c r="AN103" s="7" t="e">
        <f t="shared" si="58"/>
        <v>#REF!</v>
      </c>
      <c r="AO103" s="7" t="e">
        <f t="shared" si="58"/>
        <v>#REF!</v>
      </c>
      <c r="AP103" s="7" t="e">
        <f t="shared" si="58"/>
        <v>#REF!</v>
      </c>
      <c r="AQ103" s="7" t="e">
        <f t="shared" si="58"/>
        <v>#REF!</v>
      </c>
      <c r="AR103" s="7" t="e">
        <f t="shared" si="58"/>
        <v>#REF!</v>
      </c>
      <c r="AS103" s="7" t="e">
        <f t="shared" si="58"/>
        <v>#REF!</v>
      </c>
      <c r="AT103" s="7" t="e">
        <f t="shared" si="58"/>
        <v>#REF!</v>
      </c>
      <c r="AU103" s="7" t="e">
        <f t="shared" si="58"/>
        <v>#REF!</v>
      </c>
      <c r="AV103" s="7" t="e">
        <f t="shared" si="58"/>
        <v>#REF!</v>
      </c>
      <c r="AW103" s="7" t="e">
        <f t="shared" si="58"/>
        <v>#REF!</v>
      </c>
      <c r="AX103" t="e">
        <f t="shared" si="34"/>
        <v>#REF!</v>
      </c>
      <c r="AY103" s="7" t="e">
        <f t="shared" si="41"/>
        <v>#REF!</v>
      </c>
      <c r="AZ103" s="52" t="e">
        <f t="shared" si="42"/>
        <v>#REF!</v>
      </c>
      <c r="BA103" s="79" t="e">
        <f t="shared" si="43"/>
        <v>#REF!</v>
      </c>
      <c r="BD103" s="182" t="str">
        <f>VLOOKUP(D103,Schools!A:Q,17,0)</f>
        <v>A</v>
      </c>
      <c r="BE103" s="51" t="e">
        <f t="shared" si="44"/>
        <v>#REF!</v>
      </c>
      <c r="BF103" s="51" t="e">
        <f t="shared" si="45"/>
        <v>#REF!</v>
      </c>
      <c r="BG103" s="51" t="e">
        <f t="shared" si="46"/>
        <v>#REF!</v>
      </c>
      <c r="BH103" s="51" t="e">
        <f t="shared" si="47"/>
        <v>#REF!</v>
      </c>
      <c r="BI103" s="52" t="e">
        <f t="shared" si="48"/>
        <v>#REF!</v>
      </c>
      <c r="BJ103" s="51" t="e">
        <f t="shared" si="49"/>
        <v>#REF!</v>
      </c>
      <c r="BK103" s="7" t="e">
        <f t="shared" si="50"/>
        <v>#REF!</v>
      </c>
      <c r="BL103" s="51" t="e">
        <f t="shared" si="51"/>
        <v>#REF!</v>
      </c>
      <c r="BM103" s="1" t="e">
        <f t="shared" si="52"/>
        <v>#REF!</v>
      </c>
      <c r="BN103" s="51" t="e">
        <f t="shared" si="53"/>
        <v>#REF!</v>
      </c>
      <c r="BO103" s="1" t="e">
        <f t="shared" si="54"/>
        <v>#REF!</v>
      </c>
      <c r="BP103" s="52" t="e">
        <f t="shared" si="55"/>
        <v>#REF!</v>
      </c>
      <c r="BQ103" s="52" t="e">
        <f t="shared" si="56"/>
        <v>#REF!</v>
      </c>
      <c r="BR103" t="e">
        <f t="shared" si="57"/>
        <v>#REF!</v>
      </c>
    </row>
    <row r="104" spans="1:70" x14ac:dyDescent="0.25">
      <c r="A104" t="str">
        <f t="shared" si="35"/>
        <v>High Needs topups</v>
      </c>
      <c r="B104" s="74" t="s">
        <v>3619</v>
      </c>
      <c r="C104" s="75">
        <v>44026</v>
      </c>
      <c r="D104" s="74">
        <f>Schools!A93</f>
        <v>3023506</v>
      </c>
      <c r="E104" t="str">
        <f>VLOOKUP(D104,Schools!A:B,2,0)</f>
        <v>St Vincent's Catholic Primary School</v>
      </c>
      <c r="F104" t="str">
        <f>VLOOKUP(D104,Schools!$A:$Z,3,0)</f>
        <v>M</v>
      </c>
      <c r="G104" s="76" t="e">
        <f>SUMIFS(#REF!,#REF!,D104,#REF!, SEN!M104)</f>
        <v>#REF!</v>
      </c>
      <c r="H104" s="74" t="s">
        <v>3620</v>
      </c>
      <c r="I104" s="74" t="s">
        <v>4030</v>
      </c>
      <c r="J104" t="str">
        <f t="shared" si="36"/>
        <v>various/543965</v>
      </c>
      <c r="K104">
        <f>VLOOKUP(D104,Schools!$A:$Z,9,0)</f>
        <v>400009</v>
      </c>
      <c r="L104" s="74" t="s">
        <v>400</v>
      </c>
      <c r="M104" s="74" t="s">
        <v>399</v>
      </c>
      <c r="N104" s="74" t="s">
        <v>3814</v>
      </c>
      <c r="O104" s="77" t="str">
        <f>VLOOKUP(D104,Schools!A:D,4,0)</f>
        <v>Primary</v>
      </c>
      <c r="P104" s="74" t="s">
        <v>4031</v>
      </c>
      <c r="Q104" s="77">
        <f t="shared" si="37"/>
        <v>543965</v>
      </c>
      <c r="R104" s="78" t="e">
        <f>SUMIFS(#REF!,#REF!,$D104,#REF!,$M104)</f>
        <v>#REF!</v>
      </c>
      <c r="S104" s="78" t="e">
        <f>SUMIFS(#REF!,#REF!,$D104,#REF!,$M104)</f>
        <v>#REF!</v>
      </c>
      <c r="T104" s="78" t="e">
        <f>SUMIFS(#REF!,#REF!,$D104,#REF!,$M104)</f>
        <v>#REF!</v>
      </c>
      <c r="U104" s="78" t="e">
        <f>SUMIFS(#REF!,#REF!,$D104,#REF!,$M104)</f>
        <v>#REF!</v>
      </c>
      <c r="V104" s="78" t="e">
        <f>SUMIFS(#REF!,#REF!,$D104,#REF!,$M104)</f>
        <v>#REF!</v>
      </c>
      <c r="W104" s="78" t="e">
        <f>SUMIFS(#REF!,#REF!,$D104,#REF!,$M104)</f>
        <v>#REF!</v>
      </c>
      <c r="X104" s="78" t="e">
        <f>SUMIFS(#REF!,#REF!,$D104,#REF!,$M104)</f>
        <v>#REF!</v>
      </c>
      <c r="Y104" s="78" t="e">
        <f>SUMIFS(#REF!,#REF!,$D104,#REF!,$M104)</f>
        <v>#REF!</v>
      </c>
      <c r="Z104" s="78" t="e">
        <f>SUMIFS(#REF!,#REF!,$D104,#REF!,$M104)</f>
        <v>#REF!</v>
      </c>
      <c r="AA104" s="78" t="e">
        <f>SUMIFS(#REF!,#REF!,$D104,#REF!,$M104)</f>
        <v>#REF!</v>
      </c>
      <c r="AB104" s="78" t="e">
        <f>SUMIFS(#REF!,#REF!,$D104,#REF!,$M104)</f>
        <v>#REF!</v>
      </c>
      <c r="AC104" s="78" t="e">
        <f>SUMIFS(#REF!,#REF!,$D104,#REF!,$M104)</f>
        <v>#REF!</v>
      </c>
      <c r="AD104" s="78" t="e">
        <f>SUMIFS(#REF!,#REF!,$D104,#REF!,$M104)</f>
        <v>#REF!</v>
      </c>
      <c r="AE104" s="78" t="e">
        <f>SUMIFS(#REF!,#REF!,$D104,#REF!,$M104)</f>
        <v>#REF!</v>
      </c>
      <c r="AF104" s="51" t="e">
        <f t="shared" si="38"/>
        <v>#REF!</v>
      </c>
      <c r="AG104" s="51" t="e">
        <f t="shared" si="39"/>
        <v>#REF!</v>
      </c>
      <c r="AH104" s="78" t="e">
        <f>SUMIFS(#REF!,#REF!,$D104,#REF!,$M104)</f>
        <v>#REF!</v>
      </c>
      <c r="AK104" t="e">
        <f t="shared" si="40"/>
        <v>#REF!</v>
      </c>
      <c r="AL104" s="7" t="e">
        <f t="shared" si="33"/>
        <v>#REF!</v>
      </c>
      <c r="AM104" s="7" t="e">
        <f t="shared" si="58"/>
        <v>#REF!</v>
      </c>
      <c r="AN104" s="7" t="e">
        <f t="shared" si="58"/>
        <v>#REF!</v>
      </c>
      <c r="AO104" s="7" t="e">
        <f t="shared" si="58"/>
        <v>#REF!</v>
      </c>
      <c r="AP104" s="7" t="e">
        <f t="shared" si="58"/>
        <v>#REF!</v>
      </c>
      <c r="AQ104" s="7" t="e">
        <f t="shared" si="58"/>
        <v>#REF!</v>
      </c>
      <c r="AR104" s="7" t="e">
        <f t="shared" si="58"/>
        <v>#REF!</v>
      </c>
      <c r="AS104" s="7" t="e">
        <f t="shared" si="58"/>
        <v>#REF!</v>
      </c>
      <c r="AT104" s="7" t="e">
        <f t="shared" si="58"/>
        <v>#REF!</v>
      </c>
      <c r="AU104" s="7" t="e">
        <f t="shared" si="58"/>
        <v>#REF!</v>
      </c>
      <c r="AV104" s="7" t="e">
        <f t="shared" si="58"/>
        <v>#REF!</v>
      </c>
      <c r="AW104" s="7" t="e">
        <f t="shared" si="58"/>
        <v>#REF!</v>
      </c>
      <c r="AX104" t="e">
        <f t="shared" si="34"/>
        <v>#REF!</v>
      </c>
      <c r="AY104" s="7" t="e">
        <f t="shared" si="41"/>
        <v>#REF!</v>
      </c>
      <c r="AZ104" s="52" t="e">
        <f t="shared" si="42"/>
        <v>#REF!</v>
      </c>
      <c r="BA104" s="79" t="e">
        <f t="shared" si="43"/>
        <v>#REF!</v>
      </c>
      <c r="BD104" s="182" t="str">
        <f>VLOOKUP(D104,Schools!A:Q,17,0)</f>
        <v>A</v>
      </c>
      <c r="BE104" s="51" t="e">
        <f t="shared" si="44"/>
        <v>#REF!</v>
      </c>
      <c r="BF104" s="51" t="e">
        <f t="shared" si="45"/>
        <v>#REF!</v>
      </c>
      <c r="BG104" s="51" t="e">
        <f t="shared" si="46"/>
        <v>#REF!</v>
      </c>
      <c r="BH104" s="51" t="e">
        <f t="shared" si="47"/>
        <v>#REF!</v>
      </c>
      <c r="BI104" s="52" t="e">
        <f t="shared" si="48"/>
        <v>#REF!</v>
      </c>
      <c r="BJ104" s="51" t="e">
        <f t="shared" si="49"/>
        <v>#REF!</v>
      </c>
      <c r="BK104" s="7" t="e">
        <f t="shared" si="50"/>
        <v>#REF!</v>
      </c>
      <c r="BL104" s="51" t="e">
        <f t="shared" si="51"/>
        <v>#REF!</v>
      </c>
      <c r="BM104" s="1" t="e">
        <f t="shared" si="52"/>
        <v>#REF!</v>
      </c>
      <c r="BN104" s="51" t="e">
        <f t="shared" si="53"/>
        <v>#REF!</v>
      </c>
      <c r="BO104" s="1" t="e">
        <f t="shared" si="54"/>
        <v>#REF!</v>
      </c>
      <c r="BP104" s="52" t="e">
        <f t="shared" si="55"/>
        <v>#REF!</v>
      </c>
      <c r="BQ104" s="52" t="e">
        <f t="shared" si="56"/>
        <v>#REF!</v>
      </c>
      <c r="BR104" t="e">
        <f t="shared" si="57"/>
        <v>#REF!</v>
      </c>
    </row>
    <row r="105" spans="1:70" x14ac:dyDescent="0.25">
      <c r="A105" t="str">
        <f t="shared" si="35"/>
        <v>High Needs topups</v>
      </c>
      <c r="B105" s="74" t="s">
        <v>3619</v>
      </c>
      <c r="C105" s="75">
        <v>44026</v>
      </c>
      <c r="D105" s="74">
        <f>Schools!A94</f>
        <v>3022051</v>
      </c>
      <c r="E105" t="str">
        <f>VLOOKUP(D105,Schools!A:B,2,0)</f>
        <v>Summerside Primary Academy</v>
      </c>
      <c r="F105" t="str">
        <f>VLOOKUP(D105,Schools!$A:$Z,3,0)</f>
        <v>A</v>
      </c>
      <c r="G105" s="76" t="e">
        <f>SUMIFS(#REF!,#REF!,D105,#REF!, SEN!M105)</f>
        <v>#REF!</v>
      </c>
      <c r="H105" s="74" t="s">
        <v>3620</v>
      </c>
      <c r="I105" s="74" t="s">
        <v>4030</v>
      </c>
      <c r="J105" t="str">
        <f t="shared" si="36"/>
        <v>various/516500</v>
      </c>
      <c r="K105">
        <f>VLOOKUP(D105,Schools!$A:$Z,9,0)</f>
        <v>157542</v>
      </c>
      <c r="L105" s="74" t="s">
        <v>400</v>
      </c>
      <c r="M105" s="74" t="s">
        <v>399</v>
      </c>
      <c r="N105" s="74" t="s">
        <v>3814</v>
      </c>
      <c r="O105" s="77" t="str">
        <f>VLOOKUP(D105,Schools!A:D,4,0)</f>
        <v>Primary</v>
      </c>
      <c r="P105" s="74" t="s">
        <v>4031</v>
      </c>
      <c r="Q105" s="77">
        <f t="shared" si="37"/>
        <v>516500</v>
      </c>
      <c r="R105" s="78" t="e">
        <f>SUMIFS(#REF!,#REF!,$D105,#REF!,$M105)</f>
        <v>#REF!</v>
      </c>
      <c r="S105" s="78" t="e">
        <f>SUMIFS(#REF!,#REF!,$D105,#REF!,$M105)</f>
        <v>#REF!</v>
      </c>
      <c r="T105" s="78" t="e">
        <f>SUMIFS(#REF!,#REF!,$D105,#REF!,$M105)</f>
        <v>#REF!</v>
      </c>
      <c r="U105" s="78" t="e">
        <f>SUMIFS(#REF!,#REF!,$D105,#REF!,$M105)</f>
        <v>#REF!</v>
      </c>
      <c r="V105" s="78" t="e">
        <f>SUMIFS(#REF!,#REF!,$D105,#REF!,$M105)</f>
        <v>#REF!</v>
      </c>
      <c r="W105" s="78" t="e">
        <f>SUMIFS(#REF!,#REF!,$D105,#REF!,$M105)</f>
        <v>#REF!</v>
      </c>
      <c r="X105" s="78" t="e">
        <f>SUMIFS(#REF!,#REF!,$D105,#REF!,$M105)</f>
        <v>#REF!</v>
      </c>
      <c r="Y105" s="78" t="e">
        <f>SUMIFS(#REF!,#REF!,$D105,#REF!,$M105)</f>
        <v>#REF!</v>
      </c>
      <c r="Z105" s="78" t="e">
        <f>SUMIFS(#REF!,#REF!,$D105,#REF!,$M105)</f>
        <v>#REF!</v>
      </c>
      <c r="AA105" s="78" t="e">
        <f>SUMIFS(#REF!,#REF!,$D105,#REF!,$M105)</f>
        <v>#REF!</v>
      </c>
      <c r="AB105" s="78" t="e">
        <f>SUMIFS(#REF!,#REF!,$D105,#REF!,$M105)</f>
        <v>#REF!</v>
      </c>
      <c r="AC105" s="78" t="e">
        <f>SUMIFS(#REF!,#REF!,$D105,#REF!,$M105)</f>
        <v>#REF!</v>
      </c>
      <c r="AD105" s="78" t="e">
        <f>SUMIFS(#REF!,#REF!,$D105,#REF!,$M105)</f>
        <v>#REF!</v>
      </c>
      <c r="AE105" s="78" t="e">
        <f>SUMIFS(#REF!,#REF!,$D105,#REF!,$M105)</f>
        <v>#REF!</v>
      </c>
      <c r="AF105" s="51" t="e">
        <f t="shared" si="38"/>
        <v>#REF!</v>
      </c>
      <c r="AG105" s="51" t="e">
        <f t="shared" si="39"/>
        <v>#REF!</v>
      </c>
      <c r="AH105" s="78" t="e">
        <f>SUMIFS(#REF!,#REF!,$D105,#REF!,$M105)</f>
        <v>#REF!</v>
      </c>
      <c r="AK105" t="e">
        <f t="shared" si="40"/>
        <v>#REF!</v>
      </c>
      <c r="AL105" s="7" t="e">
        <f t="shared" si="33"/>
        <v>#REF!</v>
      </c>
      <c r="AM105" s="7" t="e">
        <f t="shared" si="58"/>
        <v>#REF!</v>
      </c>
      <c r="AN105" s="7" t="e">
        <f t="shared" si="58"/>
        <v>#REF!</v>
      </c>
      <c r="AO105" s="7" t="e">
        <f t="shared" si="58"/>
        <v>#REF!</v>
      </c>
      <c r="AP105" s="7" t="e">
        <f t="shared" si="58"/>
        <v>#REF!</v>
      </c>
      <c r="AQ105" s="7" t="e">
        <f t="shared" si="58"/>
        <v>#REF!</v>
      </c>
      <c r="AR105" s="7" t="e">
        <f t="shared" si="58"/>
        <v>#REF!</v>
      </c>
      <c r="AS105" s="7" t="e">
        <f t="shared" si="58"/>
        <v>#REF!</v>
      </c>
      <c r="AT105" s="7" t="e">
        <f t="shared" si="58"/>
        <v>#REF!</v>
      </c>
      <c r="AU105" s="7" t="e">
        <f t="shared" si="58"/>
        <v>#REF!</v>
      </c>
      <c r="AV105" s="7" t="e">
        <f t="shared" si="58"/>
        <v>#REF!</v>
      </c>
      <c r="AW105" s="7" t="e">
        <f t="shared" si="58"/>
        <v>#REF!</v>
      </c>
      <c r="AX105" t="e">
        <f t="shared" si="34"/>
        <v>#REF!</v>
      </c>
      <c r="AY105" s="7" t="e">
        <f t="shared" si="41"/>
        <v>#REF!</v>
      </c>
      <c r="AZ105" s="52" t="e">
        <f t="shared" si="42"/>
        <v>#REF!</v>
      </c>
      <c r="BA105" s="79" t="e">
        <f t="shared" si="43"/>
        <v>#REF!</v>
      </c>
      <c r="BD105" s="182" t="str">
        <f>VLOOKUP(D105,Schools!A:Q,17,0)</f>
        <v>Academy</v>
      </c>
      <c r="BE105" s="51" t="e">
        <f t="shared" si="44"/>
        <v>#REF!</v>
      </c>
      <c r="BF105" s="51" t="e">
        <f t="shared" si="45"/>
        <v>#REF!</v>
      </c>
      <c r="BG105" s="51" t="e">
        <f t="shared" si="46"/>
        <v>#REF!</v>
      </c>
      <c r="BH105" s="51" t="e">
        <f t="shared" si="47"/>
        <v>#REF!</v>
      </c>
      <c r="BI105" s="52" t="e">
        <f t="shared" si="48"/>
        <v>#REF!</v>
      </c>
      <c r="BJ105" s="51" t="e">
        <f t="shared" si="49"/>
        <v>#REF!</v>
      </c>
      <c r="BK105" s="7" t="e">
        <f t="shared" si="50"/>
        <v>#REF!</v>
      </c>
      <c r="BL105" s="51" t="e">
        <f t="shared" si="51"/>
        <v>#REF!</v>
      </c>
      <c r="BM105" s="1" t="e">
        <f t="shared" si="52"/>
        <v>#REF!</v>
      </c>
      <c r="BN105" s="51" t="e">
        <f t="shared" si="53"/>
        <v>#REF!</v>
      </c>
      <c r="BO105" s="1" t="e">
        <f t="shared" si="54"/>
        <v>#REF!</v>
      </c>
      <c r="BP105" s="52" t="e">
        <f t="shared" si="55"/>
        <v>#REF!</v>
      </c>
      <c r="BQ105" s="52" t="e">
        <f t="shared" si="56"/>
        <v>#REF!</v>
      </c>
      <c r="BR105" t="e">
        <f t="shared" si="57"/>
        <v>#REF!</v>
      </c>
    </row>
    <row r="106" spans="1:70" x14ac:dyDescent="0.25">
      <c r="A106" t="str">
        <f t="shared" si="35"/>
        <v>High Needs topups</v>
      </c>
      <c r="B106" s="74" t="s">
        <v>3619</v>
      </c>
      <c r="C106" s="75">
        <v>44026</v>
      </c>
      <c r="D106" s="74">
        <f>Schools!A95</f>
        <v>3022070</v>
      </c>
      <c r="E106" t="str">
        <f>VLOOKUP(D106,Schools!A:B,2,0)</f>
        <v>Sunnyfields Primary School</v>
      </c>
      <c r="F106" t="str">
        <f>VLOOKUP(D106,Schools!$A:$Z,3,0)</f>
        <v>M</v>
      </c>
      <c r="G106" s="76" t="e">
        <f>SUMIFS(#REF!,#REF!,D106,#REF!, SEN!M106)</f>
        <v>#REF!</v>
      </c>
      <c r="H106" s="74" t="s">
        <v>3620</v>
      </c>
      <c r="I106" s="74" t="s">
        <v>4030</v>
      </c>
      <c r="J106" t="str">
        <f t="shared" si="36"/>
        <v>various/543965</v>
      </c>
      <c r="K106">
        <f>VLOOKUP(D106,Schools!$A:$Z,9,0)</f>
        <v>400038</v>
      </c>
      <c r="L106" s="74" t="s">
        <v>400</v>
      </c>
      <c r="M106" s="74" t="s">
        <v>399</v>
      </c>
      <c r="N106" s="74" t="s">
        <v>3814</v>
      </c>
      <c r="O106" s="77" t="str">
        <f>VLOOKUP(D106,Schools!A:D,4,0)</f>
        <v>Primary</v>
      </c>
      <c r="P106" s="74" t="s">
        <v>4031</v>
      </c>
      <c r="Q106" s="77">
        <f t="shared" si="37"/>
        <v>543965</v>
      </c>
      <c r="R106" s="78" t="e">
        <f>SUMIFS(#REF!,#REF!,$D106,#REF!,$M106)</f>
        <v>#REF!</v>
      </c>
      <c r="S106" s="78" t="e">
        <f>SUMIFS(#REF!,#REF!,$D106,#REF!,$M106)</f>
        <v>#REF!</v>
      </c>
      <c r="T106" s="78" t="e">
        <f>SUMIFS(#REF!,#REF!,$D106,#REF!,$M106)</f>
        <v>#REF!</v>
      </c>
      <c r="U106" s="78" t="e">
        <f>SUMIFS(#REF!,#REF!,$D106,#REF!,$M106)</f>
        <v>#REF!</v>
      </c>
      <c r="V106" s="78" t="e">
        <f>SUMIFS(#REF!,#REF!,$D106,#REF!,$M106)</f>
        <v>#REF!</v>
      </c>
      <c r="W106" s="78" t="e">
        <f>SUMIFS(#REF!,#REF!,$D106,#REF!,$M106)</f>
        <v>#REF!</v>
      </c>
      <c r="X106" s="78" t="e">
        <f>SUMIFS(#REF!,#REF!,$D106,#REF!,$M106)</f>
        <v>#REF!</v>
      </c>
      <c r="Y106" s="78" t="e">
        <f>SUMIFS(#REF!,#REF!,$D106,#REF!,$M106)</f>
        <v>#REF!</v>
      </c>
      <c r="Z106" s="78" t="e">
        <f>SUMIFS(#REF!,#REF!,$D106,#REF!,$M106)</f>
        <v>#REF!</v>
      </c>
      <c r="AA106" s="78" t="e">
        <f>SUMIFS(#REF!,#REF!,$D106,#REF!,$M106)</f>
        <v>#REF!</v>
      </c>
      <c r="AB106" s="78" t="e">
        <f>SUMIFS(#REF!,#REF!,$D106,#REF!,$M106)</f>
        <v>#REF!</v>
      </c>
      <c r="AC106" s="78" t="e">
        <f>SUMIFS(#REF!,#REF!,$D106,#REF!,$M106)</f>
        <v>#REF!</v>
      </c>
      <c r="AD106" s="78" t="e">
        <f>SUMIFS(#REF!,#REF!,$D106,#REF!,$M106)</f>
        <v>#REF!</v>
      </c>
      <c r="AE106" s="78" t="e">
        <f>SUMIFS(#REF!,#REF!,$D106,#REF!,$M106)</f>
        <v>#REF!</v>
      </c>
      <c r="AF106" s="51" t="e">
        <f t="shared" si="38"/>
        <v>#REF!</v>
      </c>
      <c r="AG106" s="51" t="e">
        <f t="shared" si="39"/>
        <v>#REF!</v>
      </c>
      <c r="AH106" s="78" t="e">
        <f>SUMIFS(#REF!,#REF!,$D106,#REF!,$M106)</f>
        <v>#REF!</v>
      </c>
      <c r="AK106" t="e">
        <f t="shared" si="40"/>
        <v>#REF!</v>
      </c>
      <c r="AL106" s="7" t="e">
        <f t="shared" si="33"/>
        <v>#REF!</v>
      </c>
      <c r="AM106" s="7" t="e">
        <f t="shared" si="58"/>
        <v>#REF!</v>
      </c>
      <c r="AN106" s="7" t="e">
        <f t="shared" si="58"/>
        <v>#REF!</v>
      </c>
      <c r="AO106" s="7" t="e">
        <f t="shared" si="58"/>
        <v>#REF!</v>
      </c>
      <c r="AP106" s="7" t="e">
        <f t="shared" si="58"/>
        <v>#REF!</v>
      </c>
      <c r="AQ106" s="7" t="e">
        <f t="shared" si="58"/>
        <v>#REF!</v>
      </c>
      <c r="AR106" s="7" t="e">
        <f t="shared" si="58"/>
        <v>#REF!</v>
      </c>
      <c r="AS106" s="7" t="e">
        <f t="shared" si="58"/>
        <v>#REF!</v>
      </c>
      <c r="AT106" s="7" t="e">
        <f t="shared" si="58"/>
        <v>#REF!</v>
      </c>
      <c r="AU106" s="7" t="e">
        <f t="shared" si="58"/>
        <v>#REF!</v>
      </c>
      <c r="AV106" s="7" t="e">
        <f t="shared" si="58"/>
        <v>#REF!</v>
      </c>
      <c r="AW106" s="7" t="e">
        <f t="shared" si="58"/>
        <v>#REF!</v>
      </c>
      <c r="AX106" t="e">
        <f t="shared" si="34"/>
        <v>#REF!</v>
      </c>
      <c r="AY106" s="7" t="e">
        <f t="shared" si="41"/>
        <v>#REF!</v>
      </c>
      <c r="AZ106" s="52" t="e">
        <f t="shared" si="42"/>
        <v>#REF!</v>
      </c>
      <c r="BA106" s="79" t="e">
        <f t="shared" si="43"/>
        <v>#REF!</v>
      </c>
      <c r="BD106" s="182" t="str">
        <f>VLOOKUP(D106,Schools!A:Q,17,0)</f>
        <v>D</v>
      </c>
      <c r="BE106" s="51" t="e">
        <f t="shared" si="44"/>
        <v>#REF!</v>
      </c>
      <c r="BF106" s="51" t="e">
        <f t="shared" si="45"/>
        <v>#REF!</v>
      </c>
      <c r="BG106" s="51" t="e">
        <f t="shared" si="46"/>
        <v>#REF!</v>
      </c>
      <c r="BH106" s="51" t="e">
        <f t="shared" si="47"/>
        <v>#REF!</v>
      </c>
      <c r="BI106" s="52" t="e">
        <f t="shared" si="48"/>
        <v>#REF!</v>
      </c>
      <c r="BJ106" s="51" t="e">
        <f t="shared" si="49"/>
        <v>#REF!</v>
      </c>
      <c r="BK106" s="7" t="e">
        <f t="shared" si="50"/>
        <v>#REF!</v>
      </c>
      <c r="BL106" s="51" t="e">
        <f t="shared" si="51"/>
        <v>#REF!</v>
      </c>
      <c r="BM106" s="1" t="e">
        <f t="shared" si="52"/>
        <v>#REF!</v>
      </c>
      <c r="BN106" s="51" t="e">
        <f t="shared" si="53"/>
        <v>#REF!</v>
      </c>
      <c r="BO106" s="1" t="e">
        <f t="shared" si="54"/>
        <v>#REF!</v>
      </c>
      <c r="BP106" s="52" t="e">
        <f t="shared" si="55"/>
        <v>#REF!</v>
      </c>
      <c r="BQ106" s="52" t="e">
        <f t="shared" si="56"/>
        <v>#REF!</v>
      </c>
      <c r="BR106" t="e">
        <f t="shared" si="57"/>
        <v>#REF!</v>
      </c>
    </row>
    <row r="107" spans="1:70" x14ac:dyDescent="0.25">
      <c r="A107" t="str">
        <f t="shared" si="35"/>
        <v>High Needs topups</v>
      </c>
      <c r="B107" s="74" t="s">
        <v>3619</v>
      </c>
      <c r="C107" s="75">
        <v>44026</v>
      </c>
      <c r="D107" s="74">
        <f>Schools!A96</f>
        <v>3023316</v>
      </c>
      <c r="E107" t="str">
        <f>VLOOKUP(D107,Schools!A:B,2,0)</f>
        <v>Trent  C of E Primary School</v>
      </c>
      <c r="F107" t="str">
        <f>VLOOKUP(D107,Schools!$A:$Z,3,0)</f>
        <v>M</v>
      </c>
      <c r="G107" s="76" t="e">
        <f>SUMIFS(#REF!,#REF!,D107,#REF!, SEN!M107)</f>
        <v>#REF!</v>
      </c>
      <c r="H107" s="74" t="s">
        <v>3620</v>
      </c>
      <c r="I107" s="74" t="s">
        <v>4030</v>
      </c>
      <c r="J107" t="str">
        <f t="shared" si="36"/>
        <v>various/543965</v>
      </c>
      <c r="K107">
        <f>VLOOKUP(D107,Schools!$A:$Z,9,0)</f>
        <v>400100</v>
      </c>
      <c r="L107" s="74" t="s">
        <v>400</v>
      </c>
      <c r="M107" s="74" t="s">
        <v>399</v>
      </c>
      <c r="N107" s="74" t="s">
        <v>3814</v>
      </c>
      <c r="O107" s="77" t="str">
        <f>VLOOKUP(D107,Schools!A:D,4,0)</f>
        <v>Primary</v>
      </c>
      <c r="P107" s="74" t="s">
        <v>4031</v>
      </c>
      <c r="Q107" s="77">
        <f t="shared" si="37"/>
        <v>543965</v>
      </c>
      <c r="R107" s="78" t="e">
        <f>SUMIFS(#REF!,#REF!,$D107,#REF!,$M107)</f>
        <v>#REF!</v>
      </c>
      <c r="S107" s="78" t="e">
        <f>SUMIFS(#REF!,#REF!,$D107,#REF!,$M107)</f>
        <v>#REF!</v>
      </c>
      <c r="T107" s="78" t="e">
        <f>SUMIFS(#REF!,#REF!,$D107,#REF!,$M107)</f>
        <v>#REF!</v>
      </c>
      <c r="U107" s="78" t="e">
        <f>SUMIFS(#REF!,#REF!,$D107,#REF!,$M107)</f>
        <v>#REF!</v>
      </c>
      <c r="V107" s="78" t="e">
        <f>SUMIFS(#REF!,#REF!,$D107,#REF!,$M107)</f>
        <v>#REF!</v>
      </c>
      <c r="W107" s="78" t="e">
        <f>SUMIFS(#REF!,#REF!,$D107,#REF!,$M107)</f>
        <v>#REF!</v>
      </c>
      <c r="X107" s="78" t="e">
        <f>SUMIFS(#REF!,#REF!,$D107,#REF!,$M107)</f>
        <v>#REF!</v>
      </c>
      <c r="Y107" s="78" t="e">
        <f>SUMIFS(#REF!,#REF!,$D107,#REF!,$M107)</f>
        <v>#REF!</v>
      </c>
      <c r="Z107" s="78" t="e">
        <f>SUMIFS(#REF!,#REF!,$D107,#REF!,$M107)</f>
        <v>#REF!</v>
      </c>
      <c r="AA107" s="78" t="e">
        <f>SUMIFS(#REF!,#REF!,$D107,#REF!,$M107)</f>
        <v>#REF!</v>
      </c>
      <c r="AB107" s="78" t="e">
        <f>SUMIFS(#REF!,#REF!,$D107,#REF!,$M107)</f>
        <v>#REF!</v>
      </c>
      <c r="AC107" s="78" t="e">
        <f>SUMIFS(#REF!,#REF!,$D107,#REF!,$M107)</f>
        <v>#REF!</v>
      </c>
      <c r="AD107" s="78" t="e">
        <f>SUMIFS(#REF!,#REF!,$D107,#REF!,$M107)</f>
        <v>#REF!</v>
      </c>
      <c r="AE107" s="78" t="e">
        <f>SUMIFS(#REF!,#REF!,$D107,#REF!,$M107)</f>
        <v>#REF!</v>
      </c>
      <c r="AF107" s="51" t="e">
        <f t="shared" si="38"/>
        <v>#REF!</v>
      </c>
      <c r="AG107" s="51" t="e">
        <f t="shared" si="39"/>
        <v>#REF!</v>
      </c>
      <c r="AH107" s="78" t="e">
        <f>SUMIFS(#REF!,#REF!,$D107,#REF!,$M107)</f>
        <v>#REF!</v>
      </c>
      <c r="AK107" t="e">
        <f t="shared" si="40"/>
        <v>#REF!</v>
      </c>
      <c r="AL107" s="7" t="e">
        <f t="shared" ref="AL107:AL136" si="59">ROUND($G107*AL$18,2)*$AK107</f>
        <v>#REF!</v>
      </c>
      <c r="AM107" s="7" t="e">
        <f t="shared" si="58"/>
        <v>#REF!</v>
      </c>
      <c r="AN107" s="7" t="e">
        <f t="shared" si="58"/>
        <v>#REF!</v>
      </c>
      <c r="AO107" s="7" t="e">
        <f t="shared" si="58"/>
        <v>#REF!</v>
      </c>
      <c r="AP107" s="7" t="e">
        <f t="shared" si="58"/>
        <v>#REF!</v>
      </c>
      <c r="AQ107" s="7" t="e">
        <f t="shared" si="58"/>
        <v>#REF!</v>
      </c>
      <c r="AR107" s="7" t="e">
        <f t="shared" si="58"/>
        <v>#REF!</v>
      </c>
      <c r="AS107" s="7" t="e">
        <f t="shared" si="58"/>
        <v>#REF!</v>
      </c>
      <c r="AT107" s="7" t="e">
        <f t="shared" si="58"/>
        <v>#REF!</v>
      </c>
      <c r="AU107" s="7" t="e">
        <f t="shared" si="58"/>
        <v>#REF!</v>
      </c>
      <c r="AV107" s="7" t="e">
        <f t="shared" si="58"/>
        <v>#REF!</v>
      </c>
      <c r="AW107" s="7" t="e">
        <f t="shared" si="58"/>
        <v>#REF!</v>
      </c>
      <c r="AX107" t="e">
        <f t="shared" si="34"/>
        <v>#REF!</v>
      </c>
      <c r="AY107" s="7" t="e">
        <f t="shared" si="41"/>
        <v>#REF!</v>
      </c>
      <c r="AZ107" s="52" t="e">
        <f t="shared" si="42"/>
        <v>#REF!</v>
      </c>
      <c r="BA107" s="79" t="e">
        <f t="shared" si="43"/>
        <v>#REF!</v>
      </c>
      <c r="BD107" s="182" t="str">
        <f>VLOOKUP(D107,Schools!A:Q,17,0)</f>
        <v>A</v>
      </c>
      <c r="BE107" s="51" t="e">
        <f t="shared" si="44"/>
        <v>#REF!</v>
      </c>
      <c r="BF107" s="51" t="e">
        <f t="shared" si="45"/>
        <v>#REF!</v>
      </c>
      <c r="BG107" s="51" t="e">
        <f t="shared" si="46"/>
        <v>#REF!</v>
      </c>
      <c r="BH107" s="51" t="e">
        <f t="shared" si="47"/>
        <v>#REF!</v>
      </c>
      <c r="BI107" s="52" t="e">
        <f t="shared" si="48"/>
        <v>#REF!</v>
      </c>
      <c r="BJ107" s="51" t="e">
        <f t="shared" si="49"/>
        <v>#REF!</v>
      </c>
      <c r="BK107" s="7" t="e">
        <f t="shared" si="50"/>
        <v>#REF!</v>
      </c>
      <c r="BL107" s="51" t="e">
        <f t="shared" si="51"/>
        <v>#REF!</v>
      </c>
      <c r="BM107" s="1" t="e">
        <f t="shared" si="52"/>
        <v>#REF!</v>
      </c>
      <c r="BN107" s="51" t="e">
        <f t="shared" si="53"/>
        <v>#REF!</v>
      </c>
      <c r="BO107" s="1" t="e">
        <f t="shared" si="54"/>
        <v>#REF!</v>
      </c>
      <c r="BP107" s="52" t="e">
        <f t="shared" si="55"/>
        <v>#REF!</v>
      </c>
      <c r="BQ107" s="52" t="e">
        <f t="shared" si="56"/>
        <v>#REF!</v>
      </c>
      <c r="BR107" t="e">
        <f t="shared" si="57"/>
        <v>#REF!</v>
      </c>
    </row>
    <row r="108" spans="1:70" x14ac:dyDescent="0.25">
      <c r="A108" t="str">
        <f t="shared" si="35"/>
        <v>High Needs topups</v>
      </c>
      <c r="B108" s="74" t="s">
        <v>3619</v>
      </c>
      <c r="C108" s="75">
        <v>44026</v>
      </c>
      <c r="D108" s="74">
        <f>Schools!A97</f>
        <v>3022055</v>
      </c>
      <c r="E108" t="str">
        <f>VLOOKUP(D108,Schools!A:B,2,0)</f>
        <v>Tudor School</v>
      </c>
      <c r="F108" t="str">
        <f>VLOOKUP(D108,Schools!$A:$Z,3,0)</f>
        <v>M</v>
      </c>
      <c r="G108" s="76" t="e">
        <f>SUMIFS(#REF!,#REF!,D108,#REF!, SEN!M108)</f>
        <v>#REF!</v>
      </c>
      <c r="H108" s="74" t="s">
        <v>3620</v>
      </c>
      <c r="I108" s="74" t="s">
        <v>4030</v>
      </c>
      <c r="J108" t="str">
        <f t="shared" si="36"/>
        <v>various/543965</v>
      </c>
      <c r="K108">
        <f>VLOOKUP(D108,Schools!$A:$Z,9,0)</f>
        <v>400101</v>
      </c>
      <c r="L108" s="74" t="s">
        <v>400</v>
      </c>
      <c r="M108" s="74" t="s">
        <v>399</v>
      </c>
      <c r="N108" s="74" t="s">
        <v>3814</v>
      </c>
      <c r="O108" s="77" t="str">
        <f>VLOOKUP(D108,Schools!A:D,4,0)</f>
        <v>Primary</v>
      </c>
      <c r="P108" s="74" t="s">
        <v>4031</v>
      </c>
      <c r="Q108" s="77">
        <f t="shared" si="37"/>
        <v>543965</v>
      </c>
      <c r="R108" s="78" t="e">
        <f>SUMIFS(#REF!,#REF!,$D108,#REF!,$M108)</f>
        <v>#REF!</v>
      </c>
      <c r="S108" s="78" t="e">
        <f>SUMIFS(#REF!,#REF!,$D108,#REF!,$M108)</f>
        <v>#REF!</v>
      </c>
      <c r="T108" s="78" t="e">
        <f>SUMIFS(#REF!,#REF!,$D108,#REF!,$M108)</f>
        <v>#REF!</v>
      </c>
      <c r="U108" s="78" t="e">
        <f>SUMIFS(#REF!,#REF!,$D108,#REF!,$M108)</f>
        <v>#REF!</v>
      </c>
      <c r="V108" s="78" t="e">
        <f>SUMIFS(#REF!,#REF!,$D108,#REF!,$M108)</f>
        <v>#REF!</v>
      </c>
      <c r="W108" s="78" t="e">
        <f>SUMIFS(#REF!,#REF!,$D108,#REF!,$M108)</f>
        <v>#REF!</v>
      </c>
      <c r="X108" s="78" t="e">
        <f>SUMIFS(#REF!,#REF!,$D108,#REF!,$M108)</f>
        <v>#REF!</v>
      </c>
      <c r="Y108" s="78" t="e">
        <f>SUMIFS(#REF!,#REF!,$D108,#REF!,$M108)</f>
        <v>#REF!</v>
      </c>
      <c r="Z108" s="78" t="e">
        <f>SUMIFS(#REF!,#REF!,$D108,#REF!,$M108)</f>
        <v>#REF!</v>
      </c>
      <c r="AA108" s="78" t="e">
        <f>SUMIFS(#REF!,#REF!,$D108,#REF!,$M108)</f>
        <v>#REF!</v>
      </c>
      <c r="AB108" s="78" t="e">
        <f>SUMIFS(#REF!,#REF!,$D108,#REF!,$M108)</f>
        <v>#REF!</v>
      </c>
      <c r="AC108" s="78" t="e">
        <f>SUMIFS(#REF!,#REF!,$D108,#REF!,$M108)</f>
        <v>#REF!</v>
      </c>
      <c r="AD108" s="78" t="e">
        <f>SUMIFS(#REF!,#REF!,$D108,#REF!,$M108)</f>
        <v>#REF!</v>
      </c>
      <c r="AE108" s="78" t="e">
        <f>SUMIFS(#REF!,#REF!,$D108,#REF!,$M108)</f>
        <v>#REF!</v>
      </c>
      <c r="AF108" s="51" t="e">
        <f t="shared" si="38"/>
        <v>#REF!</v>
      </c>
      <c r="AG108" s="51" t="e">
        <f t="shared" si="39"/>
        <v>#REF!</v>
      </c>
      <c r="AH108" s="78" t="e">
        <f>SUMIFS(#REF!,#REF!,$D108,#REF!,$M108)</f>
        <v>#REF!</v>
      </c>
      <c r="AK108" t="e">
        <f t="shared" si="40"/>
        <v>#REF!</v>
      </c>
      <c r="AL108" s="7" t="e">
        <f t="shared" si="59"/>
        <v>#REF!</v>
      </c>
      <c r="AM108" s="7" t="e">
        <f t="shared" si="58"/>
        <v>#REF!</v>
      </c>
      <c r="AN108" s="7" t="e">
        <f t="shared" si="58"/>
        <v>#REF!</v>
      </c>
      <c r="AO108" s="7" t="e">
        <f t="shared" si="58"/>
        <v>#REF!</v>
      </c>
      <c r="AP108" s="7" t="e">
        <f t="shared" si="58"/>
        <v>#REF!</v>
      </c>
      <c r="AQ108" s="7" t="e">
        <f t="shared" si="58"/>
        <v>#REF!</v>
      </c>
      <c r="AR108" s="7" t="e">
        <f t="shared" si="58"/>
        <v>#REF!</v>
      </c>
      <c r="AS108" s="7" t="e">
        <f t="shared" si="58"/>
        <v>#REF!</v>
      </c>
      <c r="AT108" s="7" t="e">
        <f t="shared" si="58"/>
        <v>#REF!</v>
      </c>
      <c r="AU108" s="7" t="e">
        <f t="shared" si="58"/>
        <v>#REF!</v>
      </c>
      <c r="AV108" s="7" t="e">
        <f t="shared" si="58"/>
        <v>#REF!</v>
      </c>
      <c r="AW108" s="7" t="e">
        <f t="shared" si="58"/>
        <v>#REF!</v>
      </c>
      <c r="AX108" t="e">
        <f t="shared" si="34"/>
        <v>#REF!</v>
      </c>
      <c r="AY108" s="7" t="e">
        <f t="shared" si="41"/>
        <v>#REF!</v>
      </c>
      <c r="AZ108" s="52" t="e">
        <f t="shared" si="42"/>
        <v>#REF!</v>
      </c>
      <c r="BA108" s="79" t="e">
        <f t="shared" si="43"/>
        <v>#REF!</v>
      </c>
      <c r="BD108" s="182" t="str">
        <f>VLOOKUP(D108,Schools!A:Q,17,0)</f>
        <v>A</v>
      </c>
      <c r="BE108" s="51" t="e">
        <f t="shared" si="44"/>
        <v>#REF!</v>
      </c>
      <c r="BF108" s="51" t="e">
        <f t="shared" si="45"/>
        <v>#REF!</v>
      </c>
      <c r="BG108" s="51" t="e">
        <f t="shared" si="46"/>
        <v>#REF!</v>
      </c>
      <c r="BH108" s="51" t="e">
        <f t="shared" si="47"/>
        <v>#REF!</v>
      </c>
      <c r="BI108" s="52" t="e">
        <f t="shared" si="48"/>
        <v>#REF!</v>
      </c>
      <c r="BJ108" s="51" t="e">
        <f t="shared" si="49"/>
        <v>#REF!</v>
      </c>
      <c r="BK108" s="7" t="e">
        <f t="shared" si="50"/>
        <v>#REF!</v>
      </c>
      <c r="BL108" s="51" t="e">
        <f t="shared" si="51"/>
        <v>#REF!</v>
      </c>
      <c r="BM108" s="1" t="e">
        <f t="shared" si="52"/>
        <v>#REF!</v>
      </c>
      <c r="BN108" s="51" t="e">
        <f t="shared" si="53"/>
        <v>#REF!</v>
      </c>
      <c r="BO108" s="1" t="e">
        <f t="shared" si="54"/>
        <v>#REF!</v>
      </c>
      <c r="BP108" s="52" t="e">
        <f t="shared" si="55"/>
        <v>#REF!</v>
      </c>
      <c r="BQ108" s="52" t="e">
        <f t="shared" si="56"/>
        <v>#REF!</v>
      </c>
      <c r="BR108" t="e">
        <f t="shared" si="57"/>
        <v>#REF!</v>
      </c>
    </row>
    <row r="109" spans="1:70" x14ac:dyDescent="0.25">
      <c r="A109" t="str">
        <f t="shared" si="35"/>
        <v>High Needs topups</v>
      </c>
      <c r="B109" s="74" t="s">
        <v>3619</v>
      </c>
      <c r="C109" s="75">
        <v>44026</v>
      </c>
      <c r="D109" s="74">
        <f>Schools!A98</f>
        <v>3022057</v>
      </c>
      <c r="E109" t="str">
        <f>VLOOKUP(D109,Schools!A:B,2,0)</f>
        <v>Underhill School</v>
      </c>
      <c r="F109" t="str">
        <f>VLOOKUP(D109,Schools!$A:$Z,3,0)</f>
        <v>M</v>
      </c>
      <c r="G109" s="76" t="e">
        <f>SUMIFS(#REF!,#REF!,D109,#REF!, SEN!M109)</f>
        <v>#REF!</v>
      </c>
      <c r="H109" s="74" t="s">
        <v>3620</v>
      </c>
      <c r="I109" s="74" t="s">
        <v>4030</v>
      </c>
      <c r="J109" t="str">
        <f t="shared" si="36"/>
        <v>various/543965</v>
      </c>
      <c r="K109">
        <f>VLOOKUP(D109,Schools!$A:$Z,9,0)</f>
        <v>400053</v>
      </c>
      <c r="L109" s="74" t="s">
        <v>400</v>
      </c>
      <c r="M109" s="74" t="s">
        <v>399</v>
      </c>
      <c r="N109" s="74" t="s">
        <v>3814</v>
      </c>
      <c r="O109" s="77" t="str">
        <f>VLOOKUP(D109,Schools!A:D,4,0)</f>
        <v>Primary</v>
      </c>
      <c r="P109" s="74" t="s">
        <v>4031</v>
      </c>
      <c r="Q109" s="77">
        <f t="shared" si="37"/>
        <v>543965</v>
      </c>
      <c r="R109" s="78" t="e">
        <f>SUMIFS(#REF!,#REF!,$D109,#REF!,$M109)</f>
        <v>#REF!</v>
      </c>
      <c r="S109" s="78" t="e">
        <f>SUMIFS(#REF!,#REF!,$D109,#REF!,$M109)</f>
        <v>#REF!</v>
      </c>
      <c r="T109" s="78" t="e">
        <f>SUMIFS(#REF!,#REF!,$D109,#REF!,$M109)</f>
        <v>#REF!</v>
      </c>
      <c r="U109" s="78" t="e">
        <f>SUMIFS(#REF!,#REF!,$D109,#REF!,$M109)</f>
        <v>#REF!</v>
      </c>
      <c r="V109" s="78" t="e">
        <f>SUMIFS(#REF!,#REF!,$D109,#REF!,$M109)</f>
        <v>#REF!</v>
      </c>
      <c r="W109" s="78" t="e">
        <f>SUMIFS(#REF!,#REF!,$D109,#REF!,$M109)</f>
        <v>#REF!</v>
      </c>
      <c r="X109" s="78" t="e">
        <f>SUMIFS(#REF!,#REF!,$D109,#REF!,$M109)</f>
        <v>#REF!</v>
      </c>
      <c r="Y109" s="78" t="e">
        <f>SUMIFS(#REF!,#REF!,$D109,#REF!,$M109)</f>
        <v>#REF!</v>
      </c>
      <c r="Z109" s="78" t="e">
        <f>SUMIFS(#REF!,#REF!,$D109,#REF!,$M109)</f>
        <v>#REF!</v>
      </c>
      <c r="AA109" s="78" t="e">
        <f>SUMIFS(#REF!,#REF!,$D109,#REF!,$M109)</f>
        <v>#REF!</v>
      </c>
      <c r="AB109" s="78" t="e">
        <f>SUMIFS(#REF!,#REF!,$D109,#REF!,$M109)</f>
        <v>#REF!</v>
      </c>
      <c r="AC109" s="78" t="e">
        <f>SUMIFS(#REF!,#REF!,$D109,#REF!,$M109)</f>
        <v>#REF!</v>
      </c>
      <c r="AD109" s="78" t="e">
        <f>SUMIFS(#REF!,#REF!,$D109,#REF!,$M109)</f>
        <v>#REF!</v>
      </c>
      <c r="AE109" s="78" t="e">
        <f>SUMIFS(#REF!,#REF!,$D109,#REF!,$M109)</f>
        <v>#REF!</v>
      </c>
      <c r="AF109" s="51" t="e">
        <f t="shared" si="38"/>
        <v>#REF!</v>
      </c>
      <c r="AG109" s="51" t="e">
        <f t="shared" si="39"/>
        <v>#REF!</v>
      </c>
      <c r="AH109" s="78" t="e">
        <f>SUMIFS(#REF!,#REF!,$D109,#REF!,$M109)</f>
        <v>#REF!</v>
      </c>
      <c r="AK109" t="e">
        <f t="shared" si="40"/>
        <v>#REF!</v>
      </c>
      <c r="AL109" s="7" t="e">
        <f t="shared" si="59"/>
        <v>#REF!</v>
      </c>
      <c r="AM109" s="7" t="e">
        <f t="shared" si="58"/>
        <v>#REF!</v>
      </c>
      <c r="AN109" s="7" t="e">
        <f t="shared" si="58"/>
        <v>#REF!</v>
      </c>
      <c r="AO109" s="7" t="e">
        <f t="shared" si="58"/>
        <v>#REF!</v>
      </c>
      <c r="AP109" s="7" t="e">
        <f t="shared" si="58"/>
        <v>#REF!</v>
      </c>
      <c r="AQ109" s="7" t="e">
        <f t="shared" si="58"/>
        <v>#REF!</v>
      </c>
      <c r="AR109" s="7" t="e">
        <f t="shared" si="58"/>
        <v>#REF!</v>
      </c>
      <c r="AS109" s="7" t="e">
        <f t="shared" si="58"/>
        <v>#REF!</v>
      </c>
      <c r="AT109" s="7" t="e">
        <f t="shared" si="58"/>
        <v>#REF!</v>
      </c>
      <c r="AU109" s="7" t="e">
        <f t="shared" si="58"/>
        <v>#REF!</v>
      </c>
      <c r="AV109" s="7" t="e">
        <f t="shared" si="58"/>
        <v>#REF!</v>
      </c>
      <c r="AW109" s="7" t="e">
        <f t="shared" si="58"/>
        <v>#REF!</v>
      </c>
      <c r="AX109" t="e">
        <f t="shared" si="34"/>
        <v>#REF!</v>
      </c>
      <c r="AY109" s="7" t="e">
        <f t="shared" si="41"/>
        <v>#REF!</v>
      </c>
      <c r="AZ109" s="52" t="e">
        <f t="shared" si="42"/>
        <v>#REF!</v>
      </c>
      <c r="BA109" s="79" t="e">
        <f t="shared" si="43"/>
        <v>#REF!</v>
      </c>
      <c r="BD109" s="182" t="str">
        <f>VLOOKUP(D109,Schools!A:Q,17,0)</f>
        <v>B</v>
      </c>
      <c r="BE109" s="51" t="e">
        <f t="shared" si="44"/>
        <v>#REF!</v>
      </c>
      <c r="BF109" s="51" t="e">
        <f t="shared" si="45"/>
        <v>#REF!</v>
      </c>
      <c r="BG109" s="51" t="e">
        <f t="shared" si="46"/>
        <v>#REF!</v>
      </c>
      <c r="BH109" s="51" t="e">
        <f t="shared" si="47"/>
        <v>#REF!</v>
      </c>
      <c r="BI109" s="52" t="e">
        <f t="shared" si="48"/>
        <v>#REF!</v>
      </c>
      <c r="BJ109" s="51" t="e">
        <f t="shared" si="49"/>
        <v>#REF!</v>
      </c>
      <c r="BK109" s="7" t="e">
        <f t="shared" si="50"/>
        <v>#REF!</v>
      </c>
      <c r="BL109" s="51" t="e">
        <f t="shared" si="51"/>
        <v>#REF!</v>
      </c>
      <c r="BM109" s="1" t="e">
        <f t="shared" si="52"/>
        <v>#REF!</v>
      </c>
      <c r="BN109" s="51" t="e">
        <f t="shared" si="53"/>
        <v>#REF!</v>
      </c>
      <c r="BO109" s="1" t="e">
        <f t="shared" si="54"/>
        <v>#REF!</v>
      </c>
      <c r="BP109" s="52" t="e">
        <f t="shared" si="55"/>
        <v>#REF!</v>
      </c>
      <c r="BQ109" s="52" t="e">
        <f t="shared" si="56"/>
        <v>#REF!</v>
      </c>
      <c r="BR109" t="e">
        <f t="shared" si="57"/>
        <v>#REF!</v>
      </c>
    </row>
    <row r="110" spans="1:70" x14ac:dyDescent="0.25">
      <c r="A110" t="str">
        <f t="shared" si="35"/>
        <v>High Needs topups</v>
      </c>
      <c r="B110" s="74" t="s">
        <v>3619</v>
      </c>
      <c r="C110" s="75">
        <v>44026</v>
      </c>
      <c r="D110" s="74">
        <f>Schools!A99</f>
        <v>3022049</v>
      </c>
      <c r="E110" t="str">
        <f>VLOOKUP(D110,Schools!A:B,2,0)</f>
        <v>Watling Park Free School</v>
      </c>
      <c r="F110" t="str">
        <f>VLOOKUP(D110,Schools!$A:$Z,3,0)</f>
        <v>A</v>
      </c>
      <c r="G110" s="76" t="e">
        <f>SUMIFS(#REF!,#REF!,D110,#REF!, SEN!M110)</f>
        <v>#REF!</v>
      </c>
      <c r="H110" s="74" t="s">
        <v>3620</v>
      </c>
      <c r="I110" s="74" t="s">
        <v>4030</v>
      </c>
      <c r="J110" t="str">
        <f t="shared" si="36"/>
        <v>various/516500</v>
      </c>
      <c r="K110">
        <f>VLOOKUP(D110,Schools!$A:$Z,9,0)</f>
        <v>157055</v>
      </c>
      <c r="L110" s="74" t="s">
        <v>400</v>
      </c>
      <c r="M110" s="74" t="s">
        <v>399</v>
      </c>
      <c r="N110" s="74" t="s">
        <v>3814</v>
      </c>
      <c r="O110" s="77" t="str">
        <f>VLOOKUP(D110,Schools!A:D,4,0)</f>
        <v>Primary</v>
      </c>
      <c r="P110" s="74" t="s">
        <v>4031</v>
      </c>
      <c r="Q110" s="77">
        <f t="shared" si="37"/>
        <v>516500</v>
      </c>
      <c r="R110" s="78" t="e">
        <f>SUMIFS(#REF!,#REF!,$D110,#REF!,$M110)</f>
        <v>#REF!</v>
      </c>
      <c r="S110" s="78" t="e">
        <f>SUMIFS(#REF!,#REF!,$D110,#REF!,$M110)</f>
        <v>#REF!</v>
      </c>
      <c r="T110" s="78" t="e">
        <f>SUMIFS(#REF!,#REF!,$D110,#REF!,$M110)</f>
        <v>#REF!</v>
      </c>
      <c r="U110" s="78" t="e">
        <f>SUMIFS(#REF!,#REF!,$D110,#REF!,$M110)</f>
        <v>#REF!</v>
      </c>
      <c r="V110" s="78" t="e">
        <f>SUMIFS(#REF!,#REF!,$D110,#REF!,$M110)</f>
        <v>#REF!</v>
      </c>
      <c r="W110" s="78" t="e">
        <f>SUMIFS(#REF!,#REF!,$D110,#REF!,$M110)</f>
        <v>#REF!</v>
      </c>
      <c r="X110" s="78" t="e">
        <f>SUMIFS(#REF!,#REF!,$D110,#REF!,$M110)</f>
        <v>#REF!</v>
      </c>
      <c r="Y110" s="78" t="e">
        <f>SUMIFS(#REF!,#REF!,$D110,#REF!,$M110)</f>
        <v>#REF!</v>
      </c>
      <c r="Z110" s="78" t="e">
        <f>SUMIFS(#REF!,#REF!,$D110,#REF!,$M110)</f>
        <v>#REF!</v>
      </c>
      <c r="AA110" s="78" t="e">
        <f>SUMIFS(#REF!,#REF!,$D110,#REF!,$M110)</f>
        <v>#REF!</v>
      </c>
      <c r="AB110" s="78" t="e">
        <f>SUMIFS(#REF!,#REF!,$D110,#REF!,$M110)</f>
        <v>#REF!</v>
      </c>
      <c r="AC110" s="78" t="e">
        <f>SUMIFS(#REF!,#REF!,$D110,#REF!,$M110)</f>
        <v>#REF!</v>
      </c>
      <c r="AD110" s="78" t="e">
        <f>SUMIFS(#REF!,#REF!,$D110,#REF!,$M110)</f>
        <v>#REF!</v>
      </c>
      <c r="AE110" s="78" t="e">
        <f>SUMIFS(#REF!,#REF!,$D110,#REF!,$M110)</f>
        <v>#REF!</v>
      </c>
      <c r="AF110" s="51" t="e">
        <f t="shared" si="38"/>
        <v>#REF!</v>
      </c>
      <c r="AG110" s="51" t="e">
        <f t="shared" si="39"/>
        <v>#REF!</v>
      </c>
      <c r="AH110" s="78" t="e">
        <f>SUMIFS(#REF!,#REF!,$D110,#REF!,$M110)</f>
        <v>#REF!</v>
      </c>
      <c r="AK110" t="e">
        <f t="shared" si="40"/>
        <v>#REF!</v>
      </c>
      <c r="AL110" s="7" t="e">
        <f t="shared" si="59"/>
        <v>#REF!</v>
      </c>
      <c r="AM110" s="7" t="e">
        <f t="shared" si="58"/>
        <v>#REF!</v>
      </c>
      <c r="AN110" s="7" t="e">
        <f t="shared" si="58"/>
        <v>#REF!</v>
      </c>
      <c r="AO110" s="7" t="e">
        <f t="shared" si="58"/>
        <v>#REF!</v>
      </c>
      <c r="AP110" s="7" t="e">
        <f t="shared" si="58"/>
        <v>#REF!</v>
      </c>
      <c r="AQ110" s="7" t="e">
        <f t="shared" si="58"/>
        <v>#REF!</v>
      </c>
      <c r="AR110" s="7" t="e">
        <f t="shared" si="58"/>
        <v>#REF!</v>
      </c>
      <c r="AS110" s="7" t="e">
        <f t="shared" si="58"/>
        <v>#REF!</v>
      </c>
      <c r="AT110" s="7" t="e">
        <f t="shared" si="58"/>
        <v>#REF!</v>
      </c>
      <c r="AU110" s="7" t="e">
        <f t="shared" si="58"/>
        <v>#REF!</v>
      </c>
      <c r="AV110" s="7" t="e">
        <f t="shared" si="58"/>
        <v>#REF!</v>
      </c>
      <c r="AW110" s="7" t="e">
        <f t="shared" si="58"/>
        <v>#REF!</v>
      </c>
      <c r="AX110" t="e">
        <f t="shared" si="34"/>
        <v>#REF!</v>
      </c>
      <c r="AY110" s="7" t="e">
        <f t="shared" si="41"/>
        <v>#REF!</v>
      </c>
      <c r="AZ110" s="52" t="e">
        <f t="shared" si="42"/>
        <v>#REF!</v>
      </c>
      <c r="BA110" s="79" t="e">
        <f t="shared" si="43"/>
        <v>#REF!</v>
      </c>
      <c r="BD110" s="182" t="str">
        <f>VLOOKUP(D110,Schools!A:Q,17,0)</f>
        <v>Academy</v>
      </c>
      <c r="BE110" s="51" t="e">
        <f t="shared" si="44"/>
        <v>#REF!</v>
      </c>
      <c r="BF110" s="51" t="e">
        <f t="shared" si="45"/>
        <v>#REF!</v>
      </c>
      <c r="BG110" s="51" t="e">
        <f t="shared" si="46"/>
        <v>#REF!</v>
      </c>
      <c r="BH110" s="51" t="e">
        <f t="shared" si="47"/>
        <v>#REF!</v>
      </c>
      <c r="BI110" s="52" t="e">
        <f t="shared" si="48"/>
        <v>#REF!</v>
      </c>
      <c r="BJ110" s="51" t="e">
        <f t="shared" si="49"/>
        <v>#REF!</v>
      </c>
      <c r="BK110" s="7" t="e">
        <f t="shared" si="50"/>
        <v>#REF!</v>
      </c>
      <c r="BL110" s="51" t="e">
        <f t="shared" si="51"/>
        <v>#REF!</v>
      </c>
      <c r="BM110" s="1" t="e">
        <f t="shared" si="52"/>
        <v>#REF!</v>
      </c>
      <c r="BN110" s="51" t="e">
        <f t="shared" si="53"/>
        <v>#REF!</v>
      </c>
      <c r="BO110" s="1" t="e">
        <f t="shared" si="54"/>
        <v>#REF!</v>
      </c>
      <c r="BP110" s="52" t="e">
        <f t="shared" si="55"/>
        <v>#REF!</v>
      </c>
      <c r="BQ110" s="52" t="e">
        <f t="shared" si="56"/>
        <v>#REF!</v>
      </c>
      <c r="BR110" t="e">
        <f t="shared" si="57"/>
        <v>#REF!</v>
      </c>
    </row>
    <row r="111" spans="1:70" x14ac:dyDescent="0.25">
      <c r="A111" t="str">
        <f t="shared" si="35"/>
        <v>High Needs topups</v>
      </c>
      <c r="B111" s="74" t="s">
        <v>3619</v>
      </c>
      <c r="C111" s="75">
        <v>44026</v>
      </c>
      <c r="D111" s="74">
        <f>Schools!A100</f>
        <v>3022076</v>
      </c>
      <c r="E111" t="str">
        <f>VLOOKUP(D111,Schools!A:B,2,0)</f>
        <v>Wessex  Gardens Primary School</v>
      </c>
      <c r="F111" t="str">
        <f>VLOOKUP(D111,Schools!$A:$Z,3,0)</f>
        <v>M</v>
      </c>
      <c r="G111" s="76" t="e">
        <f>SUMIFS(#REF!,#REF!,D111,#REF!, SEN!M111)</f>
        <v>#REF!</v>
      </c>
      <c r="H111" s="74" t="s">
        <v>3620</v>
      </c>
      <c r="I111" s="74" t="s">
        <v>4030</v>
      </c>
      <c r="J111" t="str">
        <f t="shared" si="36"/>
        <v>various/543965</v>
      </c>
      <c r="K111">
        <f>VLOOKUP(D111,Schools!$A:$Z,9,0)</f>
        <v>400111</v>
      </c>
      <c r="L111" s="74" t="s">
        <v>400</v>
      </c>
      <c r="M111" s="74" t="s">
        <v>399</v>
      </c>
      <c r="N111" s="74" t="s">
        <v>3814</v>
      </c>
      <c r="O111" s="77" t="str">
        <f>VLOOKUP(D111,Schools!A:D,4,0)</f>
        <v>Primary</v>
      </c>
      <c r="P111" s="74" t="s">
        <v>4031</v>
      </c>
      <c r="Q111" s="77">
        <f t="shared" si="37"/>
        <v>543965</v>
      </c>
      <c r="R111" s="78" t="e">
        <f>SUMIFS(#REF!,#REF!,$D111,#REF!,$M111)</f>
        <v>#REF!</v>
      </c>
      <c r="S111" s="78" t="e">
        <f>SUMIFS(#REF!,#REF!,$D111,#REF!,$M111)</f>
        <v>#REF!</v>
      </c>
      <c r="T111" s="78" t="e">
        <f>SUMIFS(#REF!,#REF!,$D111,#REF!,$M111)</f>
        <v>#REF!</v>
      </c>
      <c r="U111" s="78" t="e">
        <f>SUMIFS(#REF!,#REF!,$D111,#REF!,$M111)</f>
        <v>#REF!</v>
      </c>
      <c r="V111" s="78" t="e">
        <f>SUMIFS(#REF!,#REF!,$D111,#REF!,$M111)</f>
        <v>#REF!</v>
      </c>
      <c r="W111" s="78" t="e">
        <f>SUMIFS(#REF!,#REF!,$D111,#REF!,$M111)</f>
        <v>#REF!</v>
      </c>
      <c r="X111" s="78" t="e">
        <f>SUMIFS(#REF!,#REF!,$D111,#REF!,$M111)</f>
        <v>#REF!</v>
      </c>
      <c r="Y111" s="78" t="e">
        <f>SUMIFS(#REF!,#REF!,$D111,#REF!,$M111)</f>
        <v>#REF!</v>
      </c>
      <c r="Z111" s="78" t="e">
        <f>SUMIFS(#REF!,#REF!,$D111,#REF!,$M111)</f>
        <v>#REF!</v>
      </c>
      <c r="AA111" s="78" t="e">
        <f>SUMIFS(#REF!,#REF!,$D111,#REF!,$M111)</f>
        <v>#REF!</v>
      </c>
      <c r="AB111" s="78" t="e">
        <f>SUMIFS(#REF!,#REF!,$D111,#REF!,$M111)</f>
        <v>#REF!</v>
      </c>
      <c r="AC111" s="78" t="e">
        <f>SUMIFS(#REF!,#REF!,$D111,#REF!,$M111)</f>
        <v>#REF!</v>
      </c>
      <c r="AD111" s="78" t="e">
        <f>SUMIFS(#REF!,#REF!,$D111,#REF!,$M111)</f>
        <v>#REF!</v>
      </c>
      <c r="AE111" s="78" t="e">
        <f>SUMIFS(#REF!,#REF!,$D111,#REF!,$M111)</f>
        <v>#REF!</v>
      </c>
      <c r="AF111" s="51" t="e">
        <f t="shared" si="38"/>
        <v>#REF!</v>
      </c>
      <c r="AG111" s="51" t="e">
        <f t="shared" si="39"/>
        <v>#REF!</v>
      </c>
      <c r="AH111" s="78" t="e">
        <f>SUMIFS(#REF!,#REF!,$D111,#REF!,$M111)</f>
        <v>#REF!</v>
      </c>
      <c r="AK111" t="e">
        <f t="shared" si="40"/>
        <v>#REF!</v>
      </c>
      <c r="AL111" s="7" t="e">
        <f t="shared" si="59"/>
        <v>#REF!</v>
      </c>
      <c r="AM111" s="7" t="e">
        <f t="shared" si="58"/>
        <v>#REF!</v>
      </c>
      <c r="AN111" s="7" t="e">
        <f t="shared" si="58"/>
        <v>#REF!</v>
      </c>
      <c r="AO111" s="7" t="e">
        <f t="shared" si="58"/>
        <v>#REF!</v>
      </c>
      <c r="AP111" s="7" t="e">
        <f t="shared" si="58"/>
        <v>#REF!</v>
      </c>
      <c r="AQ111" s="7" t="e">
        <f t="shared" si="58"/>
        <v>#REF!</v>
      </c>
      <c r="AR111" s="7" t="e">
        <f t="shared" si="58"/>
        <v>#REF!</v>
      </c>
      <c r="AS111" s="7" t="e">
        <f t="shared" si="58"/>
        <v>#REF!</v>
      </c>
      <c r="AT111" s="7" t="e">
        <f t="shared" si="58"/>
        <v>#REF!</v>
      </c>
      <c r="AU111" s="7" t="e">
        <f t="shared" si="58"/>
        <v>#REF!</v>
      </c>
      <c r="AV111" s="7" t="e">
        <f t="shared" si="58"/>
        <v>#REF!</v>
      </c>
      <c r="AW111" s="7" t="e">
        <f t="shared" si="58"/>
        <v>#REF!</v>
      </c>
      <c r="AX111" t="e">
        <f t="shared" si="34"/>
        <v>#REF!</v>
      </c>
      <c r="AY111" s="7" t="e">
        <f t="shared" si="41"/>
        <v>#REF!</v>
      </c>
      <c r="AZ111" s="52" t="e">
        <f t="shared" si="42"/>
        <v>#REF!</v>
      </c>
      <c r="BA111" s="79" t="e">
        <f t="shared" si="43"/>
        <v>#REF!</v>
      </c>
      <c r="BD111" s="182" t="str">
        <f>VLOOKUP(D111,Schools!A:Q,17,0)</f>
        <v>D</v>
      </c>
      <c r="BE111" s="51" t="e">
        <f t="shared" si="44"/>
        <v>#REF!</v>
      </c>
      <c r="BF111" s="51" t="e">
        <f t="shared" si="45"/>
        <v>#REF!</v>
      </c>
      <c r="BG111" s="51" t="e">
        <f t="shared" si="46"/>
        <v>#REF!</v>
      </c>
      <c r="BH111" s="51" t="e">
        <f t="shared" si="47"/>
        <v>#REF!</v>
      </c>
      <c r="BI111" s="52" t="e">
        <f t="shared" si="48"/>
        <v>#REF!</v>
      </c>
      <c r="BJ111" s="51" t="e">
        <f t="shared" si="49"/>
        <v>#REF!</v>
      </c>
      <c r="BK111" s="7" t="e">
        <f t="shared" si="50"/>
        <v>#REF!</v>
      </c>
      <c r="BL111" s="51" t="e">
        <f t="shared" si="51"/>
        <v>#REF!</v>
      </c>
      <c r="BM111" s="1" t="e">
        <f t="shared" si="52"/>
        <v>#REF!</v>
      </c>
      <c r="BN111" s="51" t="e">
        <f t="shared" si="53"/>
        <v>#REF!</v>
      </c>
      <c r="BO111" s="1" t="e">
        <f t="shared" si="54"/>
        <v>#REF!</v>
      </c>
      <c r="BP111" s="52" t="e">
        <f t="shared" si="55"/>
        <v>#REF!</v>
      </c>
      <c r="BQ111" s="52" t="e">
        <f t="shared" si="56"/>
        <v>#REF!</v>
      </c>
      <c r="BR111" t="e">
        <f t="shared" si="57"/>
        <v>#REF!</v>
      </c>
    </row>
    <row r="112" spans="1:70" x14ac:dyDescent="0.25">
      <c r="A112" t="str">
        <f t="shared" si="35"/>
        <v>High Needs topups</v>
      </c>
      <c r="B112" s="74" t="s">
        <v>3619</v>
      </c>
      <c r="C112" s="75">
        <v>44026</v>
      </c>
      <c r="D112" s="74">
        <f>Schools!A101</f>
        <v>3022060</v>
      </c>
      <c r="E112" t="str">
        <f>VLOOKUP(D112,Schools!A:B,2,0)</f>
        <v>Whitings Hill Primary School</v>
      </c>
      <c r="F112" t="str">
        <f>VLOOKUP(D112,Schools!$A:$Z,3,0)</f>
        <v>M</v>
      </c>
      <c r="G112" s="76" t="e">
        <f>SUMIFS(#REF!,#REF!,D112,#REF!, SEN!M112)</f>
        <v>#REF!</v>
      </c>
      <c r="H112" s="74" t="s">
        <v>3620</v>
      </c>
      <c r="I112" s="74" t="s">
        <v>4030</v>
      </c>
      <c r="J112" t="str">
        <f t="shared" si="36"/>
        <v>various/543965</v>
      </c>
      <c r="K112">
        <f>VLOOKUP(D112,Schools!$A:$Z,9,0)</f>
        <v>400011</v>
      </c>
      <c r="L112" s="74" t="s">
        <v>400</v>
      </c>
      <c r="M112" s="74" t="s">
        <v>399</v>
      </c>
      <c r="N112" s="74" t="s">
        <v>3814</v>
      </c>
      <c r="O112" s="77" t="str">
        <f>VLOOKUP(D112,Schools!A:D,4,0)</f>
        <v>Primary</v>
      </c>
      <c r="P112" s="74" t="s">
        <v>4031</v>
      </c>
      <c r="Q112" s="77">
        <f t="shared" si="37"/>
        <v>543965</v>
      </c>
      <c r="R112" s="78" t="e">
        <f>SUMIFS(#REF!,#REF!,$D112,#REF!,$M112)</f>
        <v>#REF!</v>
      </c>
      <c r="S112" s="78" t="e">
        <f>SUMIFS(#REF!,#REF!,$D112,#REF!,$M112)</f>
        <v>#REF!</v>
      </c>
      <c r="T112" s="78" t="e">
        <f>SUMIFS(#REF!,#REF!,$D112,#REF!,$M112)</f>
        <v>#REF!</v>
      </c>
      <c r="U112" s="78" t="e">
        <f>SUMIFS(#REF!,#REF!,$D112,#REF!,$M112)</f>
        <v>#REF!</v>
      </c>
      <c r="V112" s="78" t="e">
        <f>SUMIFS(#REF!,#REF!,$D112,#REF!,$M112)</f>
        <v>#REF!</v>
      </c>
      <c r="W112" s="78" t="e">
        <f>SUMIFS(#REF!,#REF!,$D112,#REF!,$M112)</f>
        <v>#REF!</v>
      </c>
      <c r="X112" s="78" t="e">
        <f>SUMIFS(#REF!,#REF!,$D112,#REF!,$M112)</f>
        <v>#REF!</v>
      </c>
      <c r="Y112" s="78" t="e">
        <f>SUMIFS(#REF!,#REF!,$D112,#REF!,$M112)</f>
        <v>#REF!</v>
      </c>
      <c r="Z112" s="78" t="e">
        <f>SUMIFS(#REF!,#REF!,$D112,#REF!,$M112)</f>
        <v>#REF!</v>
      </c>
      <c r="AA112" s="78" t="e">
        <f>SUMIFS(#REF!,#REF!,$D112,#REF!,$M112)</f>
        <v>#REF!</v>
      </c>
      <c r="AB112" s="78" t="e">
        <f>SUMIFS(#REF!,#REF!,$D112,#REF!,$M112)</f>
        <v>#REF!</v>
      </c>
      <c r="AC112" s="78" t="e">
        <f>SUMIFS(#REF!,#REF!,$D112,#REF!,$M112)</f>
        <v>#REF!</v>
      </c>
      <c r="AD112" s="78" t="e">
        <f>SUMIFS(#REF!,#REF!,$D112,#REF!,$M112)</f>
        <v>#REF!</v>
      </c>
      <c r="AE112" s="78" t="e">
        <f>SUMIFS(#REF!,#REF!,$D112,#REF!,$M112)</f>
        <v>#REF!</v>
      </c>
      <c r="AF112" s="51" t="e">
        <f t="shared" si="38"/>
        <v>#REF!</v>
      </c>
      <c r="AG112" s="51" t="e">
        <f t="shared" si="39"/>
        <v>#REF!</v>
      </c>
      <c r="AH112" s="78" t="e">
        <f>SUMIFS(#REF!,#REF!,$D112,#REF!,$M112)</f>
        <v>#REF!</v>
      </c>
      <c r="AK112" t="e">
        <f t="shared" si="40"/>
        <v>#REF!</v>
      </c>
      <c r="AL112" s="7" t="e">
        <f t="shared" si="59"/>
        <v>#REF!</v>
      </c>
      <c r="AM112" s="7" t="e">
        <f t="shared" si="58"/>
        <v>#REF!</v>
      </c>
      <c r="AN112" s="7" t="e">
        <f t="shared" si="58"/>
        <v>#REF!</v>
      </c>
      <c r="AO112" s="7" t="e">
        <f t="shared" si="58"/>
        <v>#REF!</v>
      </c>
      <c r="AP112" s="7" t="e">
        <f t="shared" si="58"/>
        <v>#REF!</v>
      </c>
      <c r="AQ112" s="7" t="e">
        <f t="shared" si="58"/>
        <v>#REF!</v>
      </c>
      <c r="AR112" s="7" t="e">
        <f t="shared" si="58"/>
        <v>#REF!</v>
      </c>
      <c r="AS112" s="7" t="e">
        <f t="shared" si="58"/>
        <v>#REF!</v>
      </c>
      <c r="AT112" s="7" t="e">
        <f t="shared" si="58"/>
        <v>#REF!</v>
      </c>
      <c r="AU112" s="7" t="e">
        <f t="shared" si="58"/>
        <v>#REF!</v>
      </c>
      <c r="AV112" s="7" t="e">
        <f t="shared" si="58"/>
        <v>#REF!</v>
      </c>
      <c r="AW112" s="7" t="e">
        <f t="shared" si="58"/>
        <v>#REF!</v>
      </c>
      <c r="AX112" t="e">
        <f t="shared" si="34"/>
        <v>#REF!</v>
      </c>
      <c r="AY112" s="7" t="e">
        <f t="shared" si="41"/>
        <v>#REF!</v>
      </c>
      <c r="AZ112" s="52" t="e">
        <f t="shared" si="42"/>
        <v>#REF!</v>
      </c>
      <c r="BA112" s="79" t="e">
        <f t="shared" si="43"/>
        <v>#REF!</v>
      </c>
      <c r="BD112" s="182" t="str">
        <f>VLOOKUP(D112,Schools!A:Q,17,0)</f>
        <v>A</v>
      </c>
      <c r="BE112" s="51" t="e">
        <f t="shared" si="44"/>
        <v>#REF!</v>
      </c>
      <c r="BF112" s="51" t="e">
        <f t="shared" si="45"/>
        <v>#REF!</v>
      </c>
      <c r="BG112" s="51" t="e">
        <f t="shared" si="46"/>
        <v>#REF!</v>
      </c>
      <c r="BH112" s="51" t="e">
        <f t="shared" si="47"/>
        <v>#REF!</v>
      </c>
      <c r="BI112" s="52" t="e">
        <f t="shared" si="48"/>
        <v>#REF!</v>
      </c>
      <c r="BJ112" s="51" t="e">
        <f t="shared" si="49"/>
        <v>#REF!</v>
      </c>
      <c r="BK112" s="7" t="e">
        <f t="shared" si="50"/>
        <v>#REF!</v>
      </c>
      <c r="BL112" s="51" t="e">
        <f t="shared" si="51"/>
        <v>#REF!</v>
      </c>
      <c r="BM112" s="1" t="e">
        <f t="shared" si="52"/>
        <v>#REF!</v>
      </c>
      <c r="BN112" s="51" t="e">
        <f t="shared" si="53"/>
        <v>#REF!</v>
      </c>
      <c r="BO112" s="1" t="e">
        <f t="shared" si="54"/>
        <v>#REF!</v>
      </c>
      <c r="BP112" s="52" t="e">
        <f t="shared" si="55"/>
        <v>#REF!</v>
      </c>
      <c r="BQ112" s="52" t="e">
        <f t="shared" si="56"/>
        <v>#REF!</v>
      </c>
      <c r="BR112" t="e">
        <f t="shared" si="57"/>
        <v>#REF!</v>
      </c>
    </row>
    <row r="113" spans="1:70" x14ac:dyDescent="0.25">
      <c r="A113" t="str">
        <f t="shared" si="35"/>
        <v>High Needs topups</v>
      </c>
      <c r="B113" s="74" t="s">
        <v>3619</v>
      </c>
      <c r="C113" s="75">
        <v>44026</v>
      </c>
      <c r="D113" s="74">
        <f>Schools!A102</f>
        <v>3023518</v>
      </c>
      <c r="E113" t="str">
        <f>VLOOKUP(D113,Schools!A:B,2,0)</f>
        <v>Woodcroft Primary School</v>
      </c>
      <c r="F113" t="str">
        <f>VLOOKUP(D113,Schools!$A:$Z,3,0)</f>
        <v>M</v>
      </c>
      <c r="G113" s="76" t="e">
        <f>SUMIFS(#REF!,#REF!,D113,#REF!, SEN!M113)</f>
        <v>#REF!</v>
      </c>
      <c r="H113" s="74" t="s">
        <v>3620</v>
      </c>
      <c r="I113" s="74" t="s">
        <v>4030</v>
      </c>
      <c r="J113" t="str">
        <f t="shared" si="36"/>
        <v>various/543965</v>
      </c>
      <c r="K113">
        <f>VLOOKUP(D113,Schools!$A:$Z,9,0)</f>
        <v>400117</v>
      </c>
      <c r="L113" s="74" t="s">
        <v>400</v>
      </c>
      <c r="M113" s="74" t="s">
        <v>399</v>
      </c>
      <c r="N113" s="74" t="s">
        <v>3814</v>
      </c>
      <c r="O113" s="77" t="str">
        <f>VLOOKUP(D113,Schools!A:D,4,0)</f>
        <v>Primary</v>
      </c>
      <c r="P113" s="74" t="s">
        <v>4031</v>
      </c>
      <c r="Q113" s="77">
        <f t="shared" si="37"/>
        <v>543965</v>
      </c>
      <c r="R113" s="78" t="e">
        <f>SUMIFS(#REF!,#REF!,$D113,#REF!,$M113)</f>
        <v>#REF!</v>
      </c>
      <c r="S113" s="78" t="e">
        <f>SUMIFS(#REF!,#REF!,$D113,#REF!,$M113)</f>
        <v>#REF!</v>
      </c>
      <c r="T113" s="78" t="e">
        <f>SUMIFS(#REF!,#REF!,$D113,#REF!,$M113)</f>
        <v>#REF!</v>
      </c>
      <c r="U113" s="78" t="e">
        <f>SUMIFS(#REF!,#REF!,$D113,#REF!,$M113)</f>
        <v>#REF!</v>
      </c>
      <c r="V113" s="78" t="e">
        <f>SUMIFS(#REF!,#REF!,$D113,#REF!,$M113)</f>
        <v>#REF!</v>
      </c>
      <c r="W113" s="78" t="e">
        <f>SUMIFS(#REF!,#REF!,$D113,#REF!,$M113)</f>
        <v>#REF!</v>
      </c>
      <c r="X113" s="78" t="e">
        <f>SUMIFS(#REF!,#REF!,$D113,#REF!,$M113)</f>
        <v>#REF!</v>
      </c>
      <c r="Y113" s="78" t="e">
        <f>SUMIFS(#REF!,#REF!,$D113,#REF!,$M113)</f>
        <v>#REF!</v>
      </c>
      <c r="Z113" s="78" t="e">
        <f>SUMIFS(#REF!,#REF!,$D113,#REF!,$M113)</f>
        <v>#REF!</v>
      </c>
      <c r="AA113" s="78" t="e">
        <f>SUMIFS(#REF!,#REF!,$D113,#REF!,$M113)</f>
        <v>#REF!</v>
      </c>
      <c r="AB113" s="78" t="e">
        <f>SUMIFS(#REF!,#REF!,$D113,#REF!,$M113)</f>
        <v>#REF!</v>
      </c>
      <c r="AC113" s="78" t="e">
        <f>SUMIFS(#REF!,#REF!,$D113,#REF!,$M113)</f>
        <v>#REF!</v>
      </c>
      <c r="AD113" s="78" t="e">
        <f>SUMIFS(#REF!,#REF!,$D113,#REF!,$M113)</f>
        <v>#REF!</v>
      </c>
      <c r="AE113" s="78" t="e">
        <f>SUMIFS(#REF!,#REF!,$D113,#REF!,$M113)</f>
        <v>#REF!</v>
      </c>
      <c r="AF113" s="51" t="e">
        <f t="shared" si="38"/>
        <v>#REF!</v>
      </c>
      <c r="AG113" s="51" t="e">
        <f t="shared" si="39"/>
        <v>#REF!</v>
      </c>
      <c r="AH113" s="78" t="e">
        <f>SUMIFS(#REF!,#REF!,$D113,#REF!,$M113)</f>
        <v>#REF!</v>
      </c>
      <c r="AK113" t="e">
        <f t="shared" si="40"/>
        <v>#REF!</v>
      </c>
      <c r="AL113" s="7" t="e">
        <f t="shared" si="59"/>
        <v>#REF!</v>
      </c>
      <c r="AM113" s="7" t="e">
        <f t="shared" si="58"/>
        <v>#REF!</v>
      </c>
      <c r="AN113" s="7" t="e">
        <f t="shared" si="58"/>
        <v>#REF!</v>
      </c>
      <c r="AO113" s="7" t="e">
        <f t="shared" si="58"/>
        <v>#REF!</v>
      </c>
      <c r="AP113" s="7" t="e">
        <f t="shared" si="58"/>
        <v>#REF!</v>
      </c>
      <c r="AQ113" s="7" t="e">
        <f t="shared" si="58"/>
        <v>#REF!</v>
      </c>
      <c r="AR113" s="7" t="e">
        <f t="shared" si="58"/>
        <v>#REF!</v>
      </c>
      <c r="AS113" s="7" t="e">
        <f t="shared" si="58"/>
        <v>#REF!</v>
      </c>
      <c r="AT113" s="7" t="e">
        <f t="shared" si="58"/>
        <v>#REF!</v>
      </c>
      <c r="AU113" s="7" t="e">
        <f t="shared" si="58"/>
        <v>#REF!</v>
      </c>
      <c r="AV113" s="7" t="e">
        <f t="shared" si="58"/>
        <v>#REF!</v>
      </c>
      <c r="AW113" s="7" t="e">
        <f t="shared" si="58"/>
        <v>#REF!</v>
      </c>
      <c r="AX113" t="e">
        <f t="shared" si="34"/>
        <v>#REF!</v>
      </c>
      <c r="AY113" s="7" t="e">
        <f t="shared" si="41"/>
        <v>#REF!</v>
      </c>
      <c r="AZ113" s="52" t="e">
        <f t="shared" si="42"/>
        <v>#REF!</v>
      </c>
      <c r="BA113" s="79" t="e">
        <f t="shared" si="43"/>
        <v>#REF!</v>
      </c>
      <c r="BD113" s="182" t="str">
        <f>VLOOKUP(D113,Schools!A:Q,17,0)</f>
        <v>B</v>
      </c>
      <c r="BE113" s="51" t="e">
        <f t="shared" si="44"/>
        <v>#REF!</v>
      </c>
      <c r="BF113" s="51" t="e">
        <f t="shared" si="45"/>
        <v>#REF!</v>
      </c>
      <c r="BG113" s="51" t="e">
        <f t="shared" si="46"/>
        <v>#REF!</v>
      </c>
      <c r="BH113" s="51" t="e">
        <f t="shared" si="47"/>
        <v>#REF!</v>
      </c>
      <c r="BI113" s="52" t="e">
        <f t="shared" si="48"/>
        <v>#REF!</v>
      </c>
      <c r="BJ113" s="51" t="e">
        <f t="shared" si="49"/>
        <v>#REF!</v>
      </c>
      <c r="BK113" s="7" t="e">
        <f t="shared" si="50"/>
        <v>#REF!</v>
      </c>
      <c r="BL113" s="51" t="e">
        <f t="shared" si="51"/>
        <v>#REF!</v>
      </c>
      <c r="BM113" s="1" t="e">
        <f t="shared" si="52"/>
        <v>#REF!</v>
      </c>
      <c r="BN113" s="51" t="e">
        <f t="shared" si="53"/>
        <v>#REF!</v>
      </c>
      <c r="BO113" s="1" t="e">
        <f t="shared" si="54"/>
        <v>#REF!</v>
      </c>
      <c r="BP113" s="52" t="e">
        <f t="shared" si="55"/>
        <v>#REF!</v>
      </c>
      <c r="BQ113" s="52" t="e">
        <f t="shared" si="56"/>
        <v>#REF!</v>
      </c>
      <c r="BR113" t="e">
        <f t="shared" si="57"/>
        <v>#REF!</v>
      </c>
    </row>
    <row r="114" spans="1:70" x14ac:dyDescent="0.25">
      <c r="A114" t="str">
        <f t="shared" si="35"/>
        <v>High Needs topups</v>
      </c>
      <c r="B114" s="74" t="s">
        <v>3619</v>
      </c>
      <c r="C114" s="75">
        <v>44026</v>
      </c>
      <c r="D114" s="74">
        <f>Schools!A103</f>
        <v>3022054</v>
      </c>
      <c r="E114" t="str">
        <f>VLOOKUP(D114,Schools!A:B,2,0)</f>
        <v>Woodridge  Primary School</v>
      </c>
      <c r="F114" t="str">
        <f>VLOOKUP(D114,Schools!$A:$Z,3,0)</f>
        <v>M</v>
      </c>
      <c r="G114" s="76" t="e">
        <f>SUMIFS(#REF!,#REF!,D114,#REF!, SEN!M114)</f>
        <v>#REF!</v>
      </c>
      <c r="H114" s="74" t="s">
        <v>3620</v>
      </c>
      <c r="I114" s="74" t="s">
        <v>4030</v>
      </c>
      <c r="J114" t="str">
        <f t="shared" si="36"/>
        <v>various/543965</v>
      </c>
      <c r="K114">
        <f>VLOOKUP(D114,Schools!$A:$Z,9,0)</f>
        <v>400004</v>
      </c>
      <c r="L114" s="74" t="s">
        <v>400</v>
      </c>
      <c r="M114" s="74" t="s">
        <v>399</v>
      </c>
      <c r="N114" s="74" t="s">
        <v>3814</v>
      </c>
      <c r="O114" s="77" t="str">
        <f>VLOOKUP(D114,Schools!A:D,4,0)</f>
        <v>Primary</v>
      </c>
      <c r="P114" s="74" t="s">
        <v>4031</v>
      </c>
      <c r="Q114" s="77">
        <f t="shared" si="37"/>
        <v>543965</v>
      </c>
      <c r="R114" s="78" t="e">
        <f>SUMIFS(#REF!,#REF!,$D114,#REF!,$M114)</f>
        <v>#REF!</v>
      </c>
      <c r="S114" s="78" t="e">
        <f>SUMIFS(#REF!,#REF!,$D114,#REF!,$M114)</f>
        <v>#REF!</v>
      </c>
      <c r="T114" s="78" t="e">
        <f>SUMIFS(#REF!,#REF!,$D114,#REF!,$M114)</f>
        <v>#REF!</v>
      </c>
      <c r="U114" s="78" t="e">
        <f>SUMIFS(#REF!,#REF!,$D114,#REF!,$M114)</f>
        <v>#REF!</v>
      </c>
      <c r="V114" s="78" t="e">
        <f>SUMIFS(#REF!,#REF!,$D114,#REF!,$M114)</f>
        <v>#REF!</v>
      </c>
      <c r="W114" s="78" t="e">
        <f>SUMIFS(#REF!,#REF!,$D114,#REF!,$M114)</f>
        <v>#REF!</v>
      </c>
      <c r="X114" s="78" t="e">
        <f>SUMIFS(#REF!,#REF!,$D114,#REF!,$M114)</f>
        <v>#REF!</v>
      </c>
      <c r="Y114" s="78" t="e">
        <f>SUMIFS(#REF!,#REF!,$D114,#REF!,$M114)</f>
        <v>#REF!</v>
      </c>
      <c r="Z114" s="78" t="e">
        <f>SUMIFS(#REF!,#REF!,$D114,#REF!,$M114)</f>
        <v>#REF!</v>
      </c>
      <c r="AA114" s="78" t="e">
        <f>SUMIFS(#REF!,#REF!,$D114,#REF!,$M114)</f>
        <v>#REF!</v>
      </c>
      <c r="AB114" s="78" t="e">
        <f>SUMIFS(#REF!,#REF!,$D114,#REF!,$M114)</f>
        <v>#REF!</v>
      </c>
      <c r="AC114" s="78" t="e">
        <f>SUMIFS(#REF!,#REF!,$D114,#REF!,$M114)</f>
        <v>#REF!</v>
      </c>
      <c r="AD114" s="78" t="e">
        <f>SUMIFS(#REF!,#REF!,$D114,#REF!,$M114)</f>
        <v>#REF!</v>
      </c>
      <c r="AE114" s="78" t="e">
        <f>SUMIFS(#REF!,#REF!,$D114,#REF!,$M114)</f>
        <v>#REF!</v>
      </c>
      <c r="AF114" s="51" t="e">
        <f t="shared" si="38"/>
        <v>#REF!</v>
      </c>
      <c r="AG114" s="51" t="e">
        <f t="shared" si="39"/>
        <v>#REF!</v>
      </c>
      <c r="AH114" s="78" t="e">
        <f>SUMIFS(#REF!,#REF!,$D114,#REF!,$M114)</f>
        <v>#REF!</v>
      </c>
      <c r="AK114" t="e">
        <f t="shared" si="40"/>
        <v>#REF!</v>
      </c>
      <c r="AL114" s="7" t="e">
        <f t="shared" si="59"/>
        <v>#REF!</v>
      </c>
      <c r="AM114" s="7" t="e">
        <f t="shared" si="58"/>
        <v>#REF!</v>
      </c>
      <c r="AN114" s="7" t="e">
        <f t="shared" si="58"/>
        <v>#REF!</v>
      </c>
      <c r="AO114" s="7" t="e">
        <f t="shared" si="58"/>
        <v>#REF!</v>
      </c>
      <c r="AP114" s="7" t="e">
        <f t="shared" si="58"/>
        <v>#REF!</v>
      </c>
      <c r="AQ114" s="7" t="e">
        <f t="shared" si="58"/>
        <v>#REF!</v>
      </c>
      <c r="AR114" s="7" t="e">
        <f t="shared" si="58"/>
        <v>#REF!</v>
      </c>
      <c r="AS114" s="7" t="e">
        <f t="shared" si="58"/>
        <v>#REF!</v>
      </c>
      <c r="AT114" s="7" t="e">
        <f t="shared" si="58"/>
        <v>#REF!</v>
      </c>
      <c r="AU114" s="7" t="e">
        <f t="shared" si="58"/>
        <v>#REF!</v>
      </c>
      <c r="AV114" s="7" t="e">
        <f t="shared" si="58"/>
        <v>#REF!</v>
      </c>
      <c r="AW114" s="7" t="e">
        <f t="shared" si="58"/>
        <v>#REF!</v>
      </c>
      <c r="AX114" t="e">
        <f t="shared" si="34"/>
        <v>#REF!</v>
      </c>
      <c r="AY114" s="7" t="e">
        <f t="shared" si="41"/>
        <v>#REF!</v>
      </c>
      <c r="AZ114" s="52" t="e">
        <f t="shared" si="42"/>
        <v>#REF!</v>
      </c>
      <c r="BA114" s="79" t="e">
        <f t="shared" si="43"/>
        <v>#REF!</v>
      </c>
      <c r="BD114" s="182" t="str">
        <f>VLOOKUP(D114,Schools!A:Q,17,0)</f>
        <v>A</v>
      </c>
      <c r="BE114" s="51" t="e">
        <f t="shared" si="44"/>
        <v>#REF!</v>
      </c>
      <c r="BF114" s="51" t="e">
        <f t="shared" si="45"/>
        <v>#REF!</v>
      </c>
      <c r="BG114" s="51" t="e">
        <f t="shared" si="46"/>
        <v>#REF!</v>
      </c>
      <c r="BH114" s="51" t="e">
        <f t="shared" si="47"/>
        <v>#REF!</v>
      </c>
      <c r="BI114" s="52" t="e">
        <f t="shared" si="48"/>
        <v>#REF!</v>
      </c>
      <c r="BJ114" s="51" t="e">
        <f t="shared" si="49"/>
        <v>#REF!</v>
      </c>
      <c r="BK114" s="7" t="e">
        <f t="shared" si="50"/>
        <v>#REF!</v>
      </c>
      <c r="BL114" s="51" t="e">
        <f t="shared" si="51"/>
        <v>#REF!</v>
      </c>
      <c r="BM114" s="1" t="e">
        <f t="shared" si="52"/>
        <v>#REF!</v>
      </c>
      <c r="BN114" s="51" t="e">
        <f t="shared" si="53"/>
        <v>#REF!</v>
      </c>
      <c r="BO114" s="1" t="e">
        <f t="shared" si="54"/>
        <v>#REF!</v>
      </c>
      <c r="BP114" s="52" t="e">
        <f t="shared" si="55"/>
        <v>#REF!</v>
      </c>
      <c r="BQ114" s="52" t="e">
        <f t="shared" si="56"/>
        <v>#REF!</v>
      </c>
      <c r="BR114" t="e">
        <f t="shared" si="57"/>
        <v>#REF!</v>
      </c>
    </row>
    <row r="115" spans="1:70" x14ac:dyDescent="0.25">
      <c r="A115" t="str">
        <f t="shared" si="35"/>
        <v>High Needs topups</v>
      </c>
      <c r="B115" s="74" t="s">
        <v>3619</v>
      </c>
      <c r="C115" s="75">
        <v>44026</v>
      </c>
      <c r="D115" s="74">
        <f>Schools!A105</f>
        <v>3021102</v>
      </c>
      <c r="E115" t="str">
        <f>VLOOKUP(D115,Schools!A:B,2,0)</f>
        <v>Northgate</v>
      </c>
      <c r="F115" t="str">
        <f>VLOOKUP(D115,Schools!$A:$Z,3,0)</f>
        <v>M</v>
      </c>
      <c r="G115" s="76" t="e">
        <f>SUMIFS(#REF!,#REF!,D115,#REF!, SEN!M115)</f>
        <v>#REF!</v>
      </c>
      <c r="H115" s="74" t="s">
        <v>3620</v>
      </c>
      <c r="I115" s="74" t="s">
        <v>4030</v>
      </c>
      <c r="J115" t="str">
        <f t="shared" si="36"/>
        <v>various/543965</v>
      </c>
      <c r="K115">
        <f>VLOOKUP(D115,Schools!$A:$Z,9,0)</f>
        <v>400157</v>
      </c>
      <c r="L115" s="74" t="s">
        <v>400</v>
      </c>
      <c r="M115" s="74" t="s">
        <v>399</v>
      </c>
      <c r="N115" s="74" t="s">
        <v>3814</v>
      </c>
      <c r="O115" s="77" t="str">
        <f>VLOOKUP(D115,Schools!A:D,4,0)</f>
        <v>PRU</v>
      </c>
      <c r="P115" s="74" t="s">
        <v>4031</v>
      </c>
      <c r="Q115" s="77">
        <f t="shared" si="37"/>
        <v>543965</v>
      </c>
      <c r="R115" s="78" t="e">
        <f>SUMIFS(#REF!,#REF!,$D115,#REF!,$M115)</f>
        <v>#REF!</v>
      </c>
      <c r="S115" s="78" t="e">
        <f>SUMIFS(#REF!,#REF!,$D115,#REF!,$M115)</f>
        <v>#REF!</v>
      </c>
      <c r="T115" s="78" t="e">
        <f>SUMIFS(#REF!,#REF!,$D115,#REF!,$M115)</f>
        <v>#REF!</v>
      </c>
      <c r="U115" s="78" t="e">
        <f>SUMIFS(#REF!,#REF!,$D115,#REF!,$M115)</f>
        <v>#REF!</v>
      </c>
      <c r="V115" s="78" t="e">
        <f>SUMIFS(#REF!,#REF!,$D115,#REF!,$M115)</f>
        <v>#REF!</v>
      </c>
      <c r="W115" s="78" t="e">
        <f>SUMIFS(#REF!,#REF!,$D115,#REF!,$M115)</f>
        <v>#REF!</v>
      </c>
      <c r="X115" s="78" t="e">
        <f>SUMIFS(#REF!,#REF!,$D115,#REF!,$M115)</f>
        <v>#REF!</v>
      </c>
      <c r="Y115" s="78" t="e">
        <f>SUMIFS(#REF!,#REF!,$D115,#REF!,$M115)</f>
        <v>#REF!</v>
      </c>
      <c r="Z115" s="78" t="e">
        <f>SUMIFS(#REF!,#REF!,$D115,#REF!,$M115)</f>
        <v>#REF!</v>
      </c>
      <c r="AA115" s="78" t="e">
        <f>SUMIFS(#REF!,#REF!,$D115,#REF!,$M115)</f>
        <v>#REF!</v>
      </c>
      <c r="AB115" s="78" t="e">
        <f>SUMIFS(#REF!,#REF!,$D115,#REF!,$M115)</f>
        <v>#REF!</v>
      </c>
      <c r="AC115" s="78" t="e">
        <f>SUMIFS(#REF!,#REF!,$D115,#REF!,$M115)</f>
        <v>#REF!</v>
      </c>
      <c r="AD115" s="78" t="e">
        <f>SUMIFS(#REF!,#REF!,$D115,#REF!,$M115)</f>
        <v>#REF!</v>
      </c>
      <c r="AE115" s="78" t="e">
        <f>SUMIFS(#REF!,#REF!,$D115,#REF!,$M115)</f>
        <v>#REF!</v>
      </c>
      <c r="AF115" s="51" t="e">
        <f t="shared" si="38"/>
        <v>#REF!</v>
      </c>
      <c r="AG115" s="51" t="e">
        <f t="shared" si="39"/>
        <v>#REF!</v>
      </c>
      <c r="AH115" s="78" t="e">
        <f>SUMIFS(#REF!,#REF!,$D115,#REF!,$M115)</f>
        <v>#REF!</v>
      </c>
      <c r="AK115" t="e">
        <f t="shared" si="40"/>
        <v>#REF!</v>
      </c>
      <c r="AL115" s="7" t="e">
        <f t="shared" si="59"/>
        <v>#REF!</v>
      </c>
      <c r="AM115" s="7" t="e">
        <f t="shared" si="58"/>
        <v>#REF!</v>
      </c>
      <c r="AN115" s="7" t="e">
        <f t="shared" si="58"/>
        <v>#REF!</v>
      </c>
      <c r="AO115" s="7" t="e">
        <f t="shared" si="58"/>
        <v>#REF!</v>
      </c>
      <c r="AP115" s="7" t="e">
        <f t="shared" si="58"/>
        <v>#REF!</v>
      </c>
      <c r="AQ115" s="7" t="e">
        <f t="shared" si="58"/>
        <v>#REF!</v>
      </c>
      <c r="AR115" s="7" t="e">
        <f t="shared" si="58"/>
        <v>#REF!</v>
      </c>
      <c r="AS115" s="7" t="e">
        <f t="shared" si="58"/>
        <v>#REF!</v>
      </c>
      <c r="AT115" s="7" t="e">
        <f t="shared" si="58"/>
        <v>#REF!</v>
      </c>
      <c r="AU115" s="7" t="e">
        <f t="shared" si="58"/>
        <v>#REF!</v>
      </c>
      <c r="AV115" s="7" t="e">
        <f t="shared" si="58"/>
        <v>#REF!</v>
      </c>
      <c r="AW115" s="7" t="e">
        <f t="shared" si="58"/>
        <v>#REF!</v>
      </c>
      <c r="AX115" t="e">
        <f t="shared" si="34"/>
        <v>#REF!</v>
      </c>
      <c r="AY115" s="7" t="e">
        <f t="shared" si="41"/>
        <v>#REF!</v>
      </c>
      <c r="AZ115" s="52" t="e">
        <f t="shared" si="42"/>
        <v>#REF!</v>
      </c>
      <c r="BA115" s="79" t="e">
        <f t="shared" si="43"/>
        <v>#REF!</v>
      </c>
      <c r="BD115" s="182" t="str">
        <f>VLOOKUP(D115,Schools!A:Q,17,0)</f>
        <v>A</v>
      </c>
      <c r="BE115" s="51" t="e">
        <f t="shared" si="44"/>
        <v>#REF!</v>
      </c>
      <c r="BF115" s="51" t="e">
        <f t="shared" si="45"/>
        <v>#REF!</v>
      </c>
      <c r="BG115" s="51" t="e">
        <f t="shared" si="46"/>
        <v>#REF!</v>
      </c>
      <c r="BH115" s="51" t="e">
        <f t="shared" si="47"/>
        <v>#REF!</v>
      </c>
      <c r="BI115" s="52" t="e">
        <f t="shared" si="48"/>
        <v>#REF!</v>
      </c>
      <c r="BJ115" s="51" t="e">
        <f t="shared" si="49"/>
        <v>#REF!</v>
      </c>
      <c r="BK115" s="7" t="e">
        <f t="shared" si="50"/>
        <v>#REF!</v>
      </c>
      <c r="BL115" s="51" t="e">
        <f t="shared" si="51"/>
        <v>#REF!</v>
      </c>
      <c r="BM115" s="1" t="e">
        <f t="shared" si="52"/>
        <v>#REF!</v>
      </c>
      <c r="BN115" s="51" t="e">
        <f t="shared" si="53"/>
        <v>#REF!</v>
      </c>
      <c r="BO115" s="1" t="e">
        <f t="shared" si="54"/>
        <v>#REF!</v>
      </c>
      <c r="BP115" s="52" t="e">
        <f t="shared" si="55"/>
        <v>#REF!</v>
      </c>
      <c r="BQ115" s="52" t="e">
        <f t="shared" si="56"/>
        <v>#REF!</v>
      </c>
      <c r="BR115" t="e">
        <f t="shared" si="57"/>
        <v>#REF!</v>
      </c>
    </row>
    <row r="116" spans="1:70" x14ac:dyDescent="0.25">
      <c r="A116" t="str">
        <f t="shared" si="35"/>
        <v>High Needs topups</v>
      </c>
      <c r="B116" s="74" t="s">
        <v>3619</v>
      </c>
      <c r="C116" s="75">
        <v>44026</v>
      </c>
      <c r="D116" s="74">
        <f>Schools!A106</f>
        <v>3021100</v>
      </c>
      <c r="E116" t="str">
        <f>VLOOKUP(D116,Schools!A:B,2,0)</f>
        <v>Pavilion</v>
      </c>
      <c r="F116" t="str">
        <f>VLOOKUP(D116,Schools!$A:$Z,3,0)</f>
        <v>M</v>
      </c>
      <c r="G116" s="76" t="e">
        <f>SUMIFS(#REF!,#REF!,D116,#REF!, SEN!M116)</f>
        <v>#REF!</v>
      </c>
      <c r="H116" s="74" t="s">
        <v>3620</v>
      </c>
      <c r="I116" s="74" t="s">
        <v>4030</v>
      </c>
      <c r="J116" t="str">
        <f t="shared" si="36"/>
        <v>various/543965</v>
      </c>
      <c r="K116">
        <f>VLOOKUP(D116,Schools!$A:$Z,9,0)</f>
        <v>400156</v>
      </c>
      <c r="L116" s="74" t="s">
        <v>400</v>
      </c>
      <c r="M116" s="74" t="s">
        <v>399</v>
      </c>
      <c r="N116" s="74" t="s">
        <v>3814</v>
      </c>
      <c r="O116" s="77" t="str">
        <f>VLOOKUP(D116,Schools!A:D,4,0)</f>
        <v>PRU</v>
      </c>
      <c r="P116" s="74" t="s">
        <v>4031</v>
      </c>
      <c r="Q116" s="77">
        <f t="shared" si="37"/>
        <v>543965</v>
      </c>
      <c r="R116" s="78" t="e">
        <f>SUMIFS(#REF!,#REF!,$D116,#REF!,$M116)</f>
        <v>#REF!</v>
      </c>
      <c r="S116" s="78" t="e">
        <f>SUMIFS(#REF!,#REF!,$D116,#REF!,$M116)</f>
        <v>#REF!</v>
      </c>
      <c r="T116" s="78" t="e">
        <f>SUMIFS(#REF!,#REF!,$D116,#REF!,$M116)</f>
        <v>#REF!</v>
      </c>
      <c r="U116" s="78" t="e">
        <f>SUMIFS(#REF!,#REF!,$D116,#REF!,$M116)</f>
        <v>#REF!</v>
      </c>
      <c r="V116" s="78" t="e">
        <f>SUMIFS(#REF!,#REF!,$D116,#REF!,$M116)</f>
        <v>#REF!</v>
      </c>
      <c r="W116" s="78" t="e">
        <f>SUMIFS(#REF!,#REF!,$D116,#REF!,$M116)</f>
        <v>#REF!</v>
      </c>
      <c r="X116" s="78" t="e">
        <f>SUMIFS(#REF!,#REF!,$D116,#REF!,$M116)</f>
        <v>#REF!</v>
      </c>
      <c r="Y116" s="78" t="e">
        <f>SUMIFS(#REF!,#REF!,$D116,#REF!,$M116)</f>
        <v>#REF!</v>
      </c>
      <c r="Z116" s="78" t="e">
        <f>SUMIFS(#REF!,#REF!,$D116,#REF!,$M116)</f>
        <v>#REF!</v>
      </c>
      <c r="AA116" s="78" t="e">
        <f>SUMIFS(#REF!,#REF!,$D116,#REF!,$M116)</f>
        <v>#REF!</v>
      </c>
      <c r="AB116" s="78" t="e">
        <f>SUMIFS(#REF!,#REF!,$D116,#REF!,$M116)</f>
        <v>#REF!</v>
      </c>
      <c r="AC116" s="78" t="e">
        <f>SUMIFS(#REF!,#REF!,$D116,#REF!,$M116)</f>
        <v>#REF!</v>
      </c>
      <c r="AD116" s="78" t="e">
        <f>SUMIFS(#REF!,#REF!,$D116,#REF!,$M116)</f>
        <v>#REF!</v>
      </c>
      <c r="AE116" s="78" t="e">
        <f>SUMIFS(#REF!,#REF!,$D116,#REF!,$M116)</f>
        <v>#REF!</v>
      </c>
      <c r="AF116" s="51" t="e">
        <f t="shared" si="38"/>
        <v>#REF!</v>
      </c>
      <c r="AG116" s="51" t="e">
        <f t="shared" si="39"/>
        <v>#REF!</v>
      </c>
      <c r="AH116" s="78" t="e">
        <f>SUMIFS(#REF!,#REF!,$D116,#REF!,$M116)</f>
        <v>#REF!</v>
      </c>
      <c r="AK116" t="e">
        <f t="shared" si="40"/>
        <v>#REF!</v>
      </c>
      <c r="AL116" s="7" t="e">
        <f t="shared" si="59"/>
        <v>#REF!</v>
      </c>
      <c r="AM116" s="7" t="e">
        <f t="shared" si="58"/>
        <v>#REF!</v>
      </c>
      <c r="AN116" s="7" t="e">
        <f t="shared" si="58"/>
        <v>#REF!</v>
      </c>
      <c r="AO116" s="7" t="e">
        <f t="shared" si="58"/>
        <v>#REF!</v>
      </c>
      <c r="AP116" s="7" t="e">
        <f t="shared" si="58"/>
        <v>#REF!</v>
      </c>
      <c r="AQ116" s="7" t="e">
        <f t="shared" si="58"/>
        <v>#REF!</v>
      </c>
      <c r="AR116" s="7" t="e">
        <f t="shared" si="58"/>
        <v>#REF!</v>
      </c>
      <c r="AS116" s="7" t="e">
        <f t="shared" si="58"/>
        <v>#REF!</v>
      </c>
      <c r="AT116" s="7" t="e">
        <f t="shared" si="58"/>
        <v>#REF!</v>
      </c>
      <c r="AU116" s="7" t="e">
        <f t="shared" si="58"/>
        <v>#REF!</v>
      </c>
      <c r="AV116" s="7" t="e">
        <f t="shared" si="58"/>
        <v>#REF!</v>
      </c>
      <c r="AW116" s="7" t="e">
        <f t="shared" si="58"/>
        <v>#REF!</v>
      </c>
      <c r="AX116" t="e">
        <f t="shared" si="34"/>
        <v>#REF!</v>
      </c>
      <c r="AY116" s="7" t="e">
        <f t="shared" si="41"/>
        <v>#REF!</v>
      </c>
      <c r="AZ116" s="52" t="e">
        <f t="shared" si="42"/>
        <v>#REF!</v>
      </c>
      <c r="BA116" s="79" t="e">
        <f t="shared" si="43"/>
        <v>#REF!</v>
      </c>
      <c r="BD116" s="182" t="str">
        <f>VLOOKUP(D116,Schools!A:Q,17,0)</f>
        <v>D</v>
      </c>
      <c r="BE116" s="51" t="e">
        <f t="shared" si="44"/>
        <v>#REF!</v>
      </c>
      <c r="BF116" s="51" t="e">
        <f t="shared" si="45"/>
        <v>#REF!</v>
      </c>
      <c r="BG116" s="51" t="e">
        <f t="shared" si="46"/>
        <v>#REF!</v>
      </c>
      <c r="BH116" s="51" t="e">
        <f t="shared" si="47"/>
        <v>#REF!</v>
      </c>
      <c r="BI116" s="52" t="e">
        <f t="shared" si="48"/>
        <v>#REF!</v>
      </c>
      <c r="BJ116" s="51" t="e">
        <f t="shared" si="49"/>
        <v>#REF!</v>
      </c>
      <c r="BK116" s="7" t="e">
        <f t="shared" si="50"/>
        <v>#REF!</v>
      </c>
      <c r="BL116" s="51" t="e">
        <f t="shared" si="51"/>
        <v>#REF!</v>
      </c>
      <c r="BM116" s="1" t="e">
        <f t="shared" si="52"/>
        <v>#REF!</v>
      </c>
      <c r="BN116" s="51" t="e">
        <f t="shared" si="53"/>
        <v>#REF!</v>
      </c>
      <c r="BO116" s="1" t="e">
        <f t="shared" si="54"/>
        <v>#REF!</v>
      </c>
      <c r="BP116" s="52" t="e">
        <f t="shared" si="55"/>
        <v>#REF!</v>
      </c>
      <c r="BQ116" s="52" t="e">
        <f t="shared" si="56"/>
        <v>#REF!</v>
      </c>
      <c r="BR116" t="e">
        <f t="shared" si="57"/>
        <v>#REF!</v>
      </c>
    </row>
    <row r="117" spans="1:70" x14ac:dyDescent="0.25">
      <c r="A117" t="str">
        <f t="shared" si="35"/>
        <v>High Needs topups</v>
      </c>
      <c r="B117" s="74" t="s">
        <v>3619</v>
      </c>
      <c r="C117" s="75">
        <v>44026</v>
      </c>
      <c r="D117" s="74">
        <f>Schools!A108</f>
        <v>3024001</v>
      </c>
      <c r="E117" t="str">
        <f>VLOOKUP(D117,Schools!A:B,2,0)</f>
        <v>Archer Academy</v>
      </c>
      <c r="F117" t="str">
        <f>VLOOKUP(D117,Schools!$A:$Z,3,0)</f>
        <v>A</v>
      </c>
      <c r="G117" s="76" t="e">
        <f>SUMIFS(#REF!,#REF!,D117,#REF!, SEN!M117)</f>
        <v>#REF!</v>
      </c>
      <c r="H117" s="74" t="s">
        <v>3620</v>
      </c>
      <c r="I117" s="74" t="s">
        <v>4030</v>
      </c>
      <c r="J117" t="str">
        <f t="shared" si="36"/>
        <v>various/516500</v>
      </c>
      <c r="K117">
        <f>VLOOKUP(D117,Schools!$A:$Z,9,0)</f>
        <v>153627</v>
      </c>
      <c r="L117" s="74" t="s">
        <v>400</v>
      </c>
      <c r="M117" s="74" t="s">
        <v>399</v>
      </c>
      <c r="N117" s="74" t="s">
        <v>3814</v>
      </c>
      <c r="O117" s="77" t="str">
        <f>VLOOKUP(D117,Schools!A:D,4,0)</f>
        <v>Secondary</v>
      </c>
      <c r="P117" s="74" t="s">
        <v>4031</v>
      </c>
      <c r="Q117" s="77">
        <f t="shared" si="37"/>
        <v>516500</v>
      </c>
      <c r="R117" s="78" t="e">
        <f>SUMIFS(#REF!,#REF!,$D117,#REF!,$M117)</f>
        <v>#REF!</v>
      </c>
      <c r="S117" s="78" t="e">
        <f>SUMIFS(#REF!,#REF!,$D117,#REF!,$M117)</f>
        <v>#REF!</v>
      </c>
      <c r="T117" s="78" t="e">
        <f>SUMIFS(#REF!,#REF!,$D117,#REF!,$M117)</f>
        <v>#REF!</v>
      </c>
      <c r="U117" s="78" t="e">
        <f>SUMIFS(#REF!,#REF!,$D117,#REF!,$M117)</f>
        <v>#REF!</v>
      </c>
      <c r="V117" s="78" t="e">
        <f>SUMIFS(#REF!,#REF!,$D117,#REF!,$M117)</f>
        <v>#REF!</v>
      </c>
      <c r="W117" s="78" t="e">
        <f>SUMIFS(#REF!,#REF!,$D117,#REF!,$M117)</f>
        <v>#REF!</v>
      </c>
      <c r="X117" s="78" t="e">
        <f>SUMIFS(#REF!,#REF!,$D117,#REF!,$M117)</f>
        <v>#REF!</v>
      </c>
      <c r="Y117" s="78" t="e">
        <f>SUMIFS(#REF!,#REF!,$D117,#REF!,$M117)</f>
        <v>#REF!</v>
      </c>
      <c r="Z117" s="78" t="e">
        <f>SUMIFS(#REF!,#REF!,$D117,#REF!,$M117)</f>
        <v>#REF!</v>
      </c>
      <c r="AA117" s="78" t="e">
        <f>SUMIFS(#REF!,#REF!,$D117,#REF!,$M117)</f>
        <v>#REF!</v>
      </c>
      <c r="AB117" s="78" t="e">
        <f>SUMIFS(#REF!,#REF!,$D117,#REF!,$M117)</f>
        <v>#REF!</v>
      </c>
      <c r="AC117" s="78" t="e">
        <f>SUMIFS(#REF!,#REF!,$D117,#REF!,$M117)</f>
        <v>#REF!</v>
      </c>
      <c r="AD117" s="78" t="e">
        <f>SUMIFS(#REF!,#REF!,$D117,#REF!,$M117)</f>
        <v>#REF!</v>
      </c>
      <c r="AE117" s="78" t="e">
        <f>SUMIFS(#REF!,#REF!,$D117,#REF!,$M117)</f>
        <v>#REF!</v>
      </c>
      <c r="AF117" s="51" t="e">
        <f t="shared" si="38"/>
        <v>#REF!</v>
      </c>
      <c r="AG117" s="51" t="e">
        <f t="shared" si="39"/>
        <v>#REF!</v>
      </c>
      <c r="AH117" s="78" t="e">
        <f>SUMIFS(#REF!,#REF!,$D117,#REF!,$M117)</f>
        <v>#REF!</v>
      </c>
      <c r="AK117" t="e">
        <f t="shared" si="40"/>
        <v>#REF!</v>
      </c>
      <c r="AL117" s="7" t="e">
        <f t="shared" si="59"/>
        <v>#REF!</v>
      </c>
      <c r="AM117" s="7" t="e">
        <f t="shared" si="58"/>
        <v>#REF!</v>
      </c>
      <c r="AN117" s="7" t="e">
        <f t="shared" si="58"/>
        <v>#REF!</v>
      </c>
      <c r="AO117" s="7" t="e">
        <f t="shared" si="58"/>
        <v>#REF!</v>
      </c>
      <c r="AP117" s="7" t="e">
        <f t="shared" si="58"/>
        <v>#REF!</v>
      </c>
      <c r="AQ117" s="7" t="e">
        <f t="shared" si="58"/>
        <v>#REF!</v>
      </c>
      <c r="AR117" s="7" t="e">
        <f t="shared" si="58"/>
        <v>#REF!</v>
      </c>
      <c r="AS117" s="7" t="e">
        <f t="shared" si="58"/>
        <v>#REF!</v>
      </c>
      <c r="AT117" s="7" t="e">
        <f t="shared" si="58"/>
        <v>#REF!</v>
      </c>
      <c r="AU117" s="7" t="e">
        <f t="shared" si="58"/>
        <v>#REF!</v>
      </c>
      <c r="AV117" s="7" t="e">
        <f t="shared" si="58"/>
        <v>#REF!</v>
      </c>
      <c r="AW117" s="7" t="e">
        <f t="shared" si="58"/>
        <v>#REF!</v>
      </c>
      <c r="AX117" t="e">
        <f t="shared" si="34"/>
        <v>#REF!</v>
      </c>
      <c r="AY117" s="7" t="e">
        <f t="shared" si="41"/>
        <v>#REF!</v>
      </c>
      <c r="AZ117" s="52" t="e">
        <f t="shared" si="42"/>
        <v>#REF!</v>
      </c>
      <c r="BA117" s="79" t="e">
        <f t="shared" si="43"/>
        <v>#REF!</v>
      </c>
      <c r="BD117" s="182" t="str">
        <f>VLOOKUP(D117,Schools!A:Q,17,0)</f>
        <v>Academy</v>
      </c>
      <c r="BE117" s="51" t="e">
        <f t="shared" si="44"/>
        <v>#REF!</v>
      </c>
      <c r="BF117" s="51" t="e">
        <f t="shared" si="45"/>
        <v>#REF!</v>
      </c>
      <c r="BG117" s="51" t="e">
        <f t="shared" si="46"/>
        <v>#REF!</v>
      </c>
      <c r="BH117" s="51" t="e">
        <f t="shared" si="47"/>
        <v>#REF!</v>
      </c>
      <c r="BI117" s="52" t="e">
        <f t="shared" si="48"/>
        <v>#REF!</v>
      </c>
      <c r="BJ117" s="51" t="e">
        <f t="shared" si="49"/>
        <v>#REF!</v>
      </c>
      <c r="BK117" s="7" t="e">
        <f t="shared" si="50"/>
        <v>#REF!</v>
      </c>
      <c r="BL117" s="51" t="e">
        <f t="shared" si="51"/>
        <v>#REF!</v>
      </c>
      <c r="BM117" s="1" t="e">
        <f t="shared" si="52"/>
        <v>#REF!</v>
      </c>
      <c r="BN117" s="51" t="e">
        <f t="shared" si="53"/>
        <v>#REF!</v>
      </c>
      <c r="BO117" s="1" t="e">
        <f t="shared" si="54"/>
        <v>#REF!</v>
      </c>
      <c r="BP117" s="52" t="e">
        <f t="shared" si="55"/>
        <v>#REF!</v>
      </c>
      <c r="BQ117" s="52" t="e">
        <f t="shared" si="56"/>
        <v>#REF!</v>
      </c>
      <c r="BR117" t="e">
        <f t="shared" si="57"/>
        <v>#REF!</v>
      </c>
    </row>
    <row r="118" spans="1:70" x14ac:dyDescent="0.25">
      <c r="A118" t="str">
        <f t="shared" si="35"/>
        <v>High Needs topups</v>
      </c>
      <c r="B118" s="74" t="s">
        <v>3619</v>
      </c>
      <c r="C118" s="75">
        <v>44026</v>
      </c>
      <c r="D118" s="74">
        <f>Schools!A109</f>
        <v>3024013</v>
      </c>
      <c r="E118" t="str">
        <f>VLOOKUP(D118,Schools!A:B,2,0)</f>
        <v>ARK Pioneer Academy</v>
      </c>
      <c r="F118" t="str">
        <f>VLOOKUP(D118,Schools!$A:$Z,3,0)</f>
        <v>A</v>
      </c>
      <c r="G118" s="76" t="e">
        <f>SUMIFS(#REF!,#REF!,D118,#REF!, SEN!M118)</f>
        <v>#REF!</v>
      </c>
      <c r="H118" s="74" t="s">
        <v>3620</v>
      </c>
      <c r="I118" s="74" t="s">
        <v>4030</v>
      </c>
      <c r="J118" t="str">
        <f t="shared" si="36"/>
        <v>various/516500</v>
      </c>
      <c r="K118">
        <f>VLOOKUP(D118,Schools!$A:$Z,9,0)</f>
        <v>159947</v>
      </c>
      <c r="L118" s="74" t="s">
        <v>400</v>
      </c>
      <c r="M118" s="74" t="s">
        <v>399</v>
      </c>
      <c r="N118" s="74" t="s">
        <v>3814</v>
      </c>
      <c r="O118" s="77" t="str">
        <f>VLOOKUP(D118,Schools!A:D,4,0)</f>
        <v>Secondary</v>
      </c>
      <c r="P118" s="74" t="s">
        <v>4031</v>
      </c>
      <c r="Q118" s="77">
        <f t="shared" si="37"/>
        <v>516500</v>
      </c>
      <c r="R118" s="78" t="e">
        <f>SUMIFS(#REF!,#REF!,$D118,#REF!,$M118)</f>
        <v>#REF!</v>
      </c>
      <c r="S118" s="78" t="e">
        <f>SUMIFS(#REF!,#REF!,$D118,#REF!,$M118)</f>
        <v>#REF!</v>
      </c>
      <c r="T118" s="78" t="e">
        <f>SUMIFS(#REF!,#REF!,$D118,#REF!,$M118)</f>
        <v>#REF!</v>
      </c>
      <c r="U118" s="78" t="e">
        <f>SUMIFS(#REF!,#REF!,$D118,#REF!,$M118)</f>
        <v>#REF!</v>
      </c>
      <c r="V118" s="78" t="e">
        <f>SUMIFS(#REF!,#REF!,$D118,#REF!,$M118)</f>
        <v>#REF!</v>
      </c>
      <c r="W118" s="78" t="e">
        <f>SUMIFS(#REF!,#REF!,$D118,#REF!,$M118)</f>
        <v>#REF!</v>
      </c>
      <c r="X118" s="78" t="e">
        <f>SUMIFS(#REF!,#REF!,$D118,#REF!,$M118)</f>
        <v>#REF!</v>
      </c>
      <c r="Y118" s="78" t="e">
        <f>SUMIFS(#REF!,#REF!,$D118,#REF!,$M118)</f>
        <v>#REF!</v>
      </c>
      <c r="Z118" s="78" t="e">
        <f>SUMIFS(#REF!,#REF!,$D118,#REF!,$M118)</f>
        <v>#REF!</v>
      </c>
      <c r="AA118" s="78" t="e">
        <f>SUMIFS(#REF!,#REF!,$D118,#REF!,$M118)</f>
        <v>#REF!</v>
      </c>
      <c r="AB118" s="78" t="e">
        <f>SUMIFS(#REF!,#REF!,$D118,#REF!,$M118)</f>
        <v>#REF!</v>
      </c>
      <c r="AC118" s="78" t="e">
        <f>SUMIFS(#REF!,#REF!,$D118,#REF!,$M118)</f>
        <v>#REF!</v>
      </c>
      <c r="AD118" s="78" t="e">
        <f>SUMIFS(#REF!,#REF!,$D118,#REF!,$M118)</f>
        <v>#REF!</v>
      </c>
      <c r="AE118" s="78" t="e">
        <f>SUMIFS(#REF!,#REF!,$D118,#REF!,$M118)</f>
        <v>#REF!</v>
      </c>
      <c r="AF118" s="51" t="e">
        <f t="shared" si="38"/>
        <v>#REF!</v>
      </c>
      <c r="AG118" s="51" t="e">
        <f t="shared" si="39"/>
        <v>#REF!</v>
      </c>
      <c r="AH118" s="78" t="e">
        <f>SUMIFS(#REF!,#REF!,$D118,#REF!,$M118)</f>
        <v>#REF!</v>
      </c>
      <c r="AK118" t="e">
        <f t="shared" si="40"/>
        <v>#REF!</v>
      </c>
      <c r="AL118" s="7" t="e">
        <f t="shared" si="59"/>
        <v>#REF!</v>
      </c>
      <c r="AM118" s="7" t="e">
        <f t="shared" si="58"/>
        <v>#REF!</v>
      </c>
      <c r="AN118" s="7" t="e">
        <f t="shared" si="58"/>
        <v>#REF!</v>
      </c>
      <c r="AO118" s="7" t="e">
        <f t="shared" si="58"/>
        <v>#REF!</v>
      </c>
      <c r="AP118" s="7" t="e">
        <f t="shared" si="58"/>
        <v>#REF!</v>
      </c>
      <c r="AQ118" s="7" t="e">
        <f t="shared" si="58"/>
        <v>#REF!</v>
      </c>
      <c r="AR118" s="7" t="e">
        <f t="shared" si="58"/>
        <v>#REF!</v>
      </c>
      <c r="AS118" s="7" t="e">
        <f t="shared" si="58"/>
        <v>#REF!</v>
      </c>
      <c r="AT118" s="7" t="e">
        <f t="shared" si="58"/>
        <v>#REF!</v>
      </c>
      <c r="AU118" s="7" t="e">
        <f t="shared" si="58"/>
        <v>#REF!</v>
      </c>
      <c r="AV118" s="7" t="e">
        <f t="shared" si="58"/>
        <v>#REF!</v>
      </c>
      <c r="AW118" s="7" t="e">
        <f t="shared" si="58"/>
        <v>#REF!</v>
      </c>
      <c r="AX118" t="e">
        <f t="shared" si="34"/>
        <v>#REF!</v>
      </c>
      <c r="AY118" s="7" t="e">
        <f t="shared" si="41"/>
        <v>#REF!</v>
      </c>
      <c r="AZ118" s="52" t="e">
        <f t="shared" si="42"/>
        <v>#REF!</v>
      </c>
      <c r="BA118" s="79" t="e">
        <f t="shared" si="43"/>
        <v>#REF!</v>
      </c>
      <c r="BD118" s="182" t="str">
        <f>VLOOKUP(D118,Schools!A:Q,17,0)</f>
        <v>Academy</v>
      </c>
      <c r="BE118" s="51" t="e">
        <f t="shared" si="44"/>
        <v>#REF!</v>
      </c>
      <c r="BF118" s="51" t="e">
        <f t="shared" si="45"/>
        <v>#REF!</v>
      </c>
      <c r="BG118" s="51" t="e">
        <f t="shared" si="46"/>
        <v>#REF!</v>
      </c>
      <c r="BH118" s="51" t="e">
        <f t="shared" si="47"/>
        <v>#REF!</v>
      </c>
      <c r="BI118" s="52" t="e">
        <f t="shared" si="48"/>
        <v>#REF!</v>
      </c>
      <c r="BJ118" s="51" t="e">
        <f t="shared" si="49"/>
        <v>#REF!</v>
      </c>
      <c r="BK118" s="7" t="e">
        <f t="shared" si="50"/>
        <v>#REF!</v>
      </c>
      <c r="BL118" s="51" t="e">
        <f t="shared" si="51"/>
        <v>#REF!</v>
      </c>
      <c r="BM118" s="1" t="e">
        <f t="shared" si="52"/>
        <v>#REF!</v>
      </c>
      <c r="BN118" s="51" t="e">
        <f t="shared" si="53"/>
        <v>#REF!</v>
      </c>
      <c r="BO118" s="1" t="e">
        <f t="shared" si="54"/>
        <v>#REF!</v>
      </c>
      <c r="BP118" s="52" t="e">
        <f t="shared" si="55"/>
        <v>#REF!</v>
      </c>
      <c r="BQ118" s="52" t="e">
        <f t="shared" si="56"/>
        <v>#REF!</v>
      </c>
      <c r="BR118" t="e">
        <f t="shared" si="57"/>
        <v>#REF!</v>
      </c>
    </row>
    <row r="119" spans="1:70" x14ac:dyDescent="0.25">
      <c r="A119" t="str">
        <f t="shared" si="35"/>
        <v>High Needs topups</v>
      </c>
      <c r="B119" s="74" t="s">
        <v>3619</v>
      </c>
      <c r="C119" s="75">
        <v>44026</v>
      </c>
      <c r="D119" s="74">
        <f>Schools!A110</f>
        <v>3025406</v>
      </c>
      <c r="E119" t="str">
        <f>VLOOKUP(D119,Schools!A:B,2,0)</f>
        <v>Ashmole Academy</v>
      </c>
      <c r="F119" t="str">
        <f>VLOOKUP(D119,Schools!$A:$Z,3,0)</f>
        <v>A</v>
      </c>
      <c r="G119" s="76" t="e">
        <f>SUMIFS(#REF!,#REF!,D119,#REF!, SEN!M119)</f>
        <v>#REF!</v>
      </c>
      <c r="H119" s="74" t="s">
        <v>3620</v>
      </c>
      <c r="I119" s="74" t="s">
        <v>4030</v>
      </c>
      <c r="J119" t="str">
        <f t="shared" si="36"/>
        <v>various/516500</v>
      </c>
      <c r="K119">
        <f>VLOOKUP(D119,Schools!$A:$Z,9,0)</f>
        <v>140909</v>
      </c>
      <c r="L119" s="74" t="s">
        <v>400</v>
      </c>
      <c r="M119" s="74" t="s">
        <v>399</v>
      </c>
      <c r="N119" s="74" t="s">
        <v>3814</v>
      </c>
      <c r="O119" s="77" t="str">
        <f>VLOOKUP(D119,Schools!A:D,4,0)</f>
        <v>Secondary</v>
      </c>
      <c r="P119" s="74" t="s">
        <v>4031</v>
      </c>
      <c r="Q119" s="77">
        <f t="shared" si="37"/>
        <v>516500</v>
      </c>
      <c r="R119" s="78" t="e">
        <f>SUMIFS(#REF!,#REF!,$D119,#REF!,$M119)</f>
        <v>#REF!</v>
      </c>
      <c r="S119" s="78" t="e">
        <f>SUMIFS(#REF!,#REF!,$D119,#REF!,$M119)</f>
        <v>#REF!</v>
      </c>
      <c r="T119" s="78" t="e">
        <f>SUMIFS(#REF!,#REF!,$D119,#REF!,$M119)</f>
        <v>#REF!</v>
      </c>
      <c r="U119" s="78" t="e">
        <f>SUMIFS(#REF!,#REF!,$D119,#REF!,$M119)</f>
        <v>#REF!</v>
      </c>
      <c r="V119" s="78" t="e">
        <f>SUMIFS(#REF!,#REF!,$D119,#REF!,$M119)</f>
        <v>#REF!</v>
      </c>
      <c r="W119" s="78" t="e">
        <f>SUMIFS(#REF!,#REF!,$D119,#REF!,$M119)</f>
        <v>#REF!</v>
      </c>
      <c r="X119" s="78" t="e">
        <f>SUMIFS(#REF!,#REF!,$D119,#REF!,$M119)</f>
        <v>#REF!</v>
      </c>
      <c r="Y119" s="78" t="e">
        <f>SUMIFS(#REF!,#REF!,$D119,#REF!,$M119)</f>
        <v>#REF!</v>
      </c>
      <c r="Z119" s="78" t="e">
        <f>SUMIFS(#REF!,#REF!,$D119,#REF!,$M119)</f>
        <v>#REF!</v>
      </c>
      <c r="AA119" s="78" t="e">
        <f>SUMIFS(#REF!,#REF!,$D119,#REF!,$M119)</f>
        <v>#REF!</v>
      </c>
      <c r="AB119" s="78" t="e">
        <f>SUMIFS(#REF!,#REF!,$D119,#REF!,$M119)</f>
        <v>#REF!</v>
      </c>
      <c r="AC119" s="78" t="e">
        <f>SUMIFS(#REF!,#REF!,$D119,#REF!,$M119)</f>
        <v>#REF!</v>
      </c>
      <c r="AD119" s="78" t="e">
        <f>SUMIFS(#REF!,#REF!,$D119,#REF!,$M119)</f>
        <v>#REF!</v>
      </c>
      <c r="AE119" s="78" t="e">
        <f>SUMIFS(#REF!,#REF!,$D119,#REF!,$M119)</f>
        <v>#REF!</v>
      </c>
      <c r="AF119" s="51" t="e">
        <f t="shared" si="38"/>
        <v>#REF!</v>
      </c>
      <c r="AG119" s="51" t="e">
        <f t="shared" si="39"/>
        <v>#REF!</v>
      </c>
      <c r="AH119" s="78" t="e">
        <f>SUMIFS(#REF!,#REF!,$D119,#REF!,$M119)</f>
        <v>#REF!</v>
      </c>
      <c r="AK119" t="e">
        <f t="shared" si="40"/>
        <v>#REF!</v>
      </c>
      <c r="AL119" s="7" t="e">
        <f t="shared" si="59"/>
        <v>#REF!</v>
      </c>
      <c r="AM119" s="7" t="e">
        <f t="shared" si="58"/>
        <v>#REF!</v>
      </c>
      <c r="AN119" s="7" t="e">
        <f t="shared" si="58"/>
        <v>#REF!</v>
      </c>
      <c r="AO119" s="7" t="e">
        <f t="shared" si="58"/>
        <v>#REF!</v>
      </c>
      <c r="AP119" s="7" t="e">
        <f t="shared" si="58"/>
        <v>#REF!</v>
      </c>
      <c r="AQ119" s="7" t="e">
        <f t="shared" si="58"/>
        <v>#REF!</v>
      </c>
      <c r="AR119" s="7" t="e">
        <f t="shared" si="58"/>
        <v>#REF!</v>
      </c>
      <c r="AS119" s="7" t="e">
        <f t="shared" si="58"/>
        <v>#REF!</v>
      </c>
      <c r="AT119" s="7" t="e">
        <f t="shared" si="58"/>
        <v>#REF!</v>
      </c>
      <c r="AU119" s="7" t="e">
        <f t="shared" si="58"/>
        <v>#REF!</v>
      </c>
      <c r="AV119" s="7" t="e">
        <f t="shared" si="58"/>
        <v>#REF!</v>
      </c>
      <c r="AW119" s="7" t="e">
        <f t="shared" si="58"/>
        <v>#REF!</v>
      </c>
      <c r="AX119" t="e">
        <f t="shared" si="34"/>
        <v>#REF!</v>
      </c>
      <c r="AY119" s="7" t="e">
        <f t="shared" si="41"/>
        <v>#REF!</v>
      </c>
      <c r="AZ119" s="52" t="e">
        <f t="shared" si="42"/>
        <v>#REF!</v>
      </c>
      <c r="BA119" s="79" t="e">
        <f t="shared" si="43"/>
        <v>#REF!</v>
      </c>
      <c r="BD119" s="182" t="str">
        <f>VLOOKUP(D119,Schools!A:Q,17,0)</f>
        <v>Academy</v>
      </c>
      <c r="BE119" s="51" t="e">
        <f t="shared" si="44"/>
        <v>#REF!</v>
      </c>
      <c r="BF119" s="51" t="e">
        <f t="shared" si="45"/>
        <v>#REF!</v>
      </c>
      <c r="BG119" s="51" t="e">
        <f t="shared" si="46"/>
        <v>#REF!</v>
      </c>
      <c r="BH119" s="51" t="e">
        <f t="shared" si="47"/>
        <v>#REF!</v>
      </c>
      <c r="BI119" s="52" t="e">
        <f t="shared" si="48"/>
        <v>#REF!</v>
      </c>
      <c r="BJ119" s="51" t="e">
        <f t="shared" si="49"/>
        <v>#REF!</v>
      </c>
      <c r="BK119" s="7" t="e">
        <f t="shared" si="50"/>
        <v>#REF!</v>
      </c>
      <c r="BL119" s="51" t="e">
        <f t="shared" si="51"/>
        <v>#REF!</v>
      </c>
      <c r="BM119" s="1" t="e">
        <f t="shared" si="52"/>
        <v>#REF!</v>
      </c>
      <c r="BN119" s="51" t="e">
        <f t="shared" si="53"/>
        <v>#REF!</v>
      </c>
      <c r="BO119" s="1" t="e">
        <f t="shared" si="54"/>
        <v>#REF!</v>
      </c>
      <c r="BP119" s="52" t="e">
        <f t="shared" si="55"/>
        <v>#REF!</v>
      </c>
      <c r="BQ119" s="52" t="e">
        <f t="shared" si="56"/>
        <v>#REF!</v>
      </c>
      <c r="BR119" t="e">
        <f t="shared" si="57"/>
        <v>#REF!</v>
      </c>
    </row>
    <row r="120" spans="1:70" x14ac:dyDescent="0.25">
      <c r="A120" t="str">
        <f t="shared" si="35"/>
        <v>High Needs topups</v>
      </c>
      <c r="B120" s="74" t="s">
        <v>3619</v>
      </c>
      <c r="C120" s="75">
        <v>44026</v>
      </c>
      <c r="D120" s="74">
        <f>Schools!A111</f>
        <v>3025408</v>
      </c>
      <c r="E120" t="str">
        <f>VLOOKUP(D120,Schools!A:B,2,0)</f>
        <v>Bishop Douglass Academy</v>
      </c>
      <c r="F120" t="str">
        <f>VLOOKUP(D120,Schools!$A:$Z,3,0)</f>
        <v>A</v>
      </c>
      <c r="G120" s="76" t="e">
        <f>SUMIFS(#REF!,#REF!,D120,#REF!, SEN!M120)</f>
        <v>#REF!</v>
      </c>
      <c r="H120" s="74" t="s">
        <v>3620</v>
      </c>
      <c r="I120" s="74" t="s">
        <v>4030</v>
      </c>
      <c r="J120" t="str">
        <f t="shared" si="36"/>
        <v>various/516500</v>
      </c>
      <c r="K120">
        <f>VLOOKUP(D120,Schools!$A:$Z,9,0)</f>
        <v>156628</v>
      </c>
      <c r="L120" s="74" t="s">
        <v>400</v>
      </c>
      <c r="M120" s="74" t="s">
        <v>399</v>
      </c>
      <c r="N120" s="74" t="s">
        <v>3814</v>
      </c>
      <c r="O120" s="77" t="str">
        <f>VLOOKUP(D120,Schools!A:D,4,0)</f>
        <v>Secondary</v>
      </c>
      <c r="P120" s="74" t="s">
        <v>4031</v>
      </c>
      <c r="Q120" s="77">
        <f t="shared" si="37"/>
        <v>516500</v>
      </c>
      <c r="R120" s="78" t="e">
        <f>SUMIFS(#REF!,#REF!,$D120,#REF!,$M120)</f>
        <v>#REF!</v>
      </c>
      <c r="S120" s="78" t="e">
        <f>SUMIFS(#REF!,#REF!,$D120,#REF!,$M120)</f>
        <v>#REF!</v>
      </c>
      <c r="T120" s="78" t="e">
        <f>SUMIFS(#REF!,#REF!,$D120,#REF!,$M120)</f>
        <v>#REF!</v>
      </c>
      <c r="U120" s="78" t="e">
        <f>SUMIFS(#REF!,#REF!,$D120,#REF!,$M120)</f>
        <v>#REF!</v>
      </c>
      <c r="V120" s="78" t="e">
        <f>SUMIFS(#REF!,#REF!,$D120,#REF!,$M120)</f>
        <v>#REF!</v>
      </c>
      <c r="W120" s="78" t="e">
        <f>SUMIFS(#REF!,#REF!,$D120,#REF!,$M120)</f>
        <v>#REF!</v>
      </c>
      <c r="X120" s="78" t="e">
        <f>SUMIFS(#REF!,#REF!,$D120,#REF!,$M120)</f>
        <v>#REF!</v>
      </c>
      <c r="Y120" s="78" t="e">
        <f>SUMIFS(#REF!,#REF!,$D120,#REF!,$M120)</f>
        <v>#REF!</v>
      </c>
      <c r="Z120" s="78" t="e">
        <f>SUMIFS(#REF!,#REF!,$D120,#REF!,$M120)</f>
        <v>#REF!</v>
      </c>
      <c r="AA120" s="78" t="e">
        <f>SUMIFS(#REF!,#REF!,$D120,#REF!,$M120)</f>
        <v>#REF!</v>
      </c>
      <c r="AB120" s="78" t="e">
        <f>SUMIFS(#REF!,#REF!,$D120,#REF!,$M120)</f>
        <v>#REF!</v>
      </c>
      <c r="AC120" s="78" t="e">
        <f>SUMIFS(#REF!,#REF!,$D120,#REF!,$M120)</f>
        <v>#REF!</v>
      </c>
      <c r="AD120" s="78" t="e">
        <f>SUMIFS(#REF!,#REF!,$D120,#REF!,$M120)</f>
        <v>#REF!</v>
      </c>
      <c r="AE120" s="78" t="e">
        <f>SUMIFS(#REF!,#REF!,$D120,#REF!,$M120)</f>
        <v>#REF!</v>
      </c>
      <c r="AF120" s="51" t="e">
        <f t="shared" si="38"/>
        <v>#REF!</v>
      </c>
      <c r="AG120" s="51" t="e">
        <f t="shared" si="39"/>
        <v>#REF!</v>
      </c>
      <c r="AH120" s="78" t="e">
        <f>SUMIFS(#REF!,#REF!,$D120,#REF!,$M120)</f>
        <v>#REF!</v>
      </c>
      <c r="AK120" t="e">
        <f t="shared" si="40"/>
        <v>#REF!</v>
      </c>
      <c r="AL120" s="7" t="e">
        <f t="shared" si="59"/>
        <v>#REF!</v>
      </c>
      <c r="AM120" s="7" t="e">
        <f t="shared" si="58"/>
        <v>#REF!</v>
      </c>
      <c r="AN120" s="7" t="e">
        <f t="shared" si="58"/>
        <v>#REF!</v>
      </c>
      <c r="AO120" s="7" t="e">
        <f t="shared" si="58"/>
        <v>#REF!</v>
      </c>
      <c r="AP120" s="7" t="e">
        <f t="shared" si="58"/>
        <v>#REF!</v>
      </c>
      <c r="AQ120" s="7" t="e">
        <f t="shared" si="58"/>
        <v>#REF!</v>
      </c>
      <c r="AR120" s="7" t="e">
        <f t="shared" si="58"/>
        <v>#REF!</v>
      </c>
      <c r="AS120" s="7" t="e">
        <f t="shared" ref="AS120:AW129" si="60">ROUND($G120*AS$18,2)*$AK120</f>
        <v>#REF!</v>
      </c>
      <c r="AT120" s="7" t="e">
        <f t="shared" si="60"/>
        <v>#REF!</v>
      </c>
      <c r="AU120" s="7" t="e">
        <f t="shared" si="60"/>
        <v>#REF!</v>
      </c>
      <c r="AV120" s="7" t="e">
        <f t="shared" si="60"/>
        <v>#REF!</v>
      </c>
      <c r="AW120" s="7" t="e">
        <f t="shared" si="60"/>
        <v>#REF!</v>
      </c>
      <c r="AX120" t="e">
        <f t="shared" si="34"/>
        <v>#REF!</v>
      </c>
      <c r="AY120" s="7" t="e">
        <f t="shared" si="41"/>
        <v>#REF!</v>
      </c>
      <c r="AZ120" s="52" t="e">
        <f t="shared" si="42"/>
        <v>#REF!</v>
      </c>
      <c r="BA120" s="79" t="e">
        <f t="shared" si="43"/>
        <v>#REF!</v>
      </c>
      <c r="BD120" s="182" t="str">
        <f>VLOOKUP(D120,Schools!A:Q,17,0)</f>
        <v>Academy</v>
      </c>
      <c r="BE120" s="51" t="e">
        <f t="shared" si="44"/>
        <v>#REF!</v>
      </c>
      <c r="BF120" s="51" t="e">
        <f t="shared" si="45"/>
        <v>#REF!</v>
      </c>
      <c r="BG120" s="51" t="e">
        <f t="shared" si="46"/>
        <v>#REF!</v>
      </c>
      <c r="BH120" s="51" t="e">
        <f t="shared" si="47"/>
        <v>#REF!</v>
      </c>
      <c r="BI120" s="52" t="e">
        <f t="shared" si="48"/>
        <v>#REF!</v>
      </c>
      <c r="BJ120" s="51" t="e">
        <f t="shared" si="49"/>
        <v>#REF!</v>
      </c>
      <c r="BK120" s="7" t="e">
        <f t="shared" si="50"/>
        <v>#REF!</v>
      </c>
      <c r="BL120" s="51" t="e">
        <f t="shared" si="51"/>
        <v>#REF!</v>
      </c>
      <c r="BM120" s="1" t="e">
        <f t="shared" si="52"/>
        <v>#REF!</v>
      </c>
      <c r="BN120" s="51" t="e">
        <f t="shared" si="53"/>
        <v>#REF!</v>
      </c>
      <c r="BO120" s="1" t="e">
        <f t="shared" si="54"/>
        <v>#REF!</v>
      </c>
      <c r="BP120" s="52" t="e">
        <f t="shared" si="55"/>
        <v>#REF!</v>
      </c>
      <c r="BQ120" s="52" t="e">
        <f t="shared" si="56"/>
        <v>#REF!</v>
      </c>
      <c r="BR120" t="e">
        <f t="shared" si="57"/>
        <v>#REF!</v>
      </c>
    </row>
    <row r="121" spans="1:70" x14ac:dyDescent="0.25">
      <c r="A121" t="str">
        <f t="shared" si="35"/>
        <v>High Needs topups</v>
      </c>
      <c r="B121" s="74" t="s">
        <v>3619</v>
      </c>
      <c r="C121" s="75">
        <v>44026</v>
      </c>
      <c r="D121" s="74">
        <f>Schools!A112</f>
        <v>3024211</v>
      </c>
      <c r="E121" t="str">
        <f>VLOOKUP(D121,Schools!A:B,2,0)</f>
        <v>Christ's College Finchley</v>
      </c>
      <c r="F121" t="str">
        <f>VLOOKUP(D121,Schools!$A:$Z,3,0)</f>
        <v>A</v>
      </c>
      <c r="G121" s="76" t="e">
        <f>SUMIFS(#REF!,#REF!,D121,#REF!, SEN!M121)</f>
        <v>#REF!</v>
      </c>
      <c r="H121" s="74" t="s">
        <v>3620</v>
      </c>
      <c r="I121" s="74" t="s">
        <v>4030</v>
      </c>
      <c r="J121" t="str">
        <f t="shared" si="36"/>
        <v>various/516500</v>
      </c>
      <c r="K121">
        <f>VLOOKUP(D121,Schools!$A:$Z,9,0)</f>
        <v>144389</v>
      </c>
      <c r="L121" s="74" t="s">
        <v>400</v>
      </c>
      <c r="M121" s="74" t="s">
        <v>399</v>
      </c>
      <c r="N121" s="74" t="s">
        <v>3814</v>
      </c>
      <c r="O121" s="77" t="str">
        <f>VLOOKUP(D121,Schools!A:D,4,0)</f>
        <v>Secondary</v>
      </c>
      <c r="P121" s="74" t="s">
        <v>4031</v>
      </c>
      <c r="Q121" s="77">
        <f t="shared" si="37"/>
        <v>516500</v>
      </c>
      <c r="R121" s="78" t="e">
        <f>SUMIFS(#REF!,#REF!,$D121,#REF!,$M121)</f>
        <v>#REF!</v>
      </c>
      <c r="S121" s="78" t="e">
        <f>SUMIFS(#REF!,#REF!,$D121,#REF!,$M121)</f>
        <v>#REF!</v>
      </c>
      <c r="T121" s="78" t="e">
        <f>SUMIFS(#REF!,#REF!,$D121,#REF!,$M121)</f>
        <v>#REF!</v>
      </c>
      <c r="U121" s="78" t="e">
        <f>SUMIFS(#REF!,#REF!,$D121,#REF!,$M121)</f>
        <v>#REF!</v>
      </c>
      <c r="V121" s="78" t="e">
        <f>SUMIFS(#REF!,#REF!,$D121,#REF!,$M121)</f>
        <v>#REF!</v>
      </c>
      <c r="W121" s="78" t="e">
        <f>SUMIFS(#REF!,#REF!,$D121,#REF!,$M121)</f>
        <v>#REF!</v>
      </c>
      <c r="X121" s="78" t="e">
        <f>SUMIFS(#REF!,#REF!,$D121,#REF!,$M121)</f>
        <v>#REF!</v>
      </c>
      <c r="Y121" s="78" t="e">
        <f>SUMIFS(#REF!,#REF!,$D121,#REF!,$M121)</f>
        <v>#REF!</v>
      </c>
      <c r="Z121" s="78" t="e">
        <f>SUMIFS(#REF!,#REF!,$D121,#REF!,$M121)</f>
        <v>#REF!</v>
      </c>
      <c r="AA121" s="78" t="e">
        <f>SUMIFS(#REF!,#REF!,$D121,#REF!,$M121)</f>
        <v>#REF!</v>
      </c>
      <c r="AB121" s="78" t="e">
        <f>SUMIFS(#REF!,#REF!,$D121,#REF!,$M121)</f>
        <v>#REF!</v>
      </c>
      <c r="AC121" s="78" t="e">
        <f>SUMIFS(#REF!,#REF!,$D121,#REF!,$M121)</f>
        <v>#REF!</v>
      </c>
      <c r="AD121" s="78" t="e">
        <f>SUMIFS(#REF!,#REF!,$D121,#REF!,$M121)</f>
        <v>#REF!</v>
      </c>
      <c r="AE121" s="78" t="e">
        <f>SUMIFS(#REF!,#REF!,$D121,#REF!,$M121)</f>
        <v>#REF!</v>
      </c>
      <c r="AF121" s="51" t="e">
        <f t="shared" si="38"/>
        <v>#REF!</v>
      </c>
      <c r="AG121" s="51" t="e">
        <f t="shared" si="39"/>
        <v>#REF!</v>
      </c>
      <c r="AH121" s="78" t="e">
        <f>SUMIFS(#REF!,#REF!,$D121,#REF!,$M121)</f>
        <v>#REF!</v>
      </c>
      <c r="AK121" t="e">
        <f t="shared" si="40"/>
        <v>#REF!</v>
      </c>
      <c r="AL121" s="7" t="e">
        <f t="shared" si="59"/>
        <v>#REF!</v>
      </c>
      <c r="AM121" s="7" t="e">
        <f t="shared" ref="AM121:AR130" si="61">ROUND($G121*AM$18,2)*$AK121</f>
        <v>#REF!</v>
      </c>
      <c r="AN121" s="7" t="e">
        <f t="shared" si="61"/>
        <v>#REF!</v>
      </c>
      <c r="AO121" s="7" t="e">
        <f t="shared" si="61"/>
        <v>#REF!</v>
      </c>
      <c r="AP121" s="7" t="e">
        <f t="shared" si="61"/>
        <v>#REF!</v>
      </c>
      <c r="AQ121" s="7" t="e">
        <f t="shared" si="61"/>
        <v>#REF!</v>
      </c>
      <c r="AR121" s="7" t="e">
        <f t="shared" si="61"/>
        <v>#REF!</v>
      </c>
      <c r="AS121" s="7" t="e">
        <f t="shared" si="60"/>
        <v>#REF!</v>
      </c>
      <c r="AT121" s="7" t="e">
        <f t="shared" si="60"/>
        <v>#REF!</v>
      </c>
      <c r="AU121" s="7" t="e">
        <f t="shared" si="60"/>
        <v>#REF!</v>
      </c>
      <c r="AV121" s="7" t="e">
        <f t="shared" si="60"/>
        <v>#REF!</v>
      </c>
      <c r="AW121" s="7" t="e">
        <f t="shared" si="60"/>
        <v>#REF!</v>
      </c>
      <c r="AX121" t="e">
        <f t="shared" si="34"/>
        <v>#REF!</v>
      </c>
      <c r="AY121" s="7" t="e">
        <f t="shared" si="41"/>
        <v>#REF!</v>
      </c>
      <c r="AZ121" s="52" t="e">
        <f t="shared" si="42"/>
        <v>#REF!</v>
      </c>
      <c r="BA121" s="79" t="e">
        <f t="shared" si="43"/>
        <v>#REF!</v>
      </c>
      <c r="BD121" s="182" t="str">
        <f>VLOOKUP(D121,Schools!A:Q,17,0)</f>
        <v>Academy</v>
      </c>
      <c r="BE121" s="51" t="e">
        <f t="shared" si="44"/>
        <v>#REF!</v>
      </c>
      <c r="BF121" s="51" t="e">
        <f t="shared" si="45"/>
        <v>#REF!</v>
      </c>
      <c r="BG121" s="51" t="e">
        <f t="shared" si="46"/>
        <v>#REF!</v>
      </c>
      <c r="BH121" s="51" t="e">
        <f t="shared" si="47"/>
        <v>#REF!</v>
      </c>
      <c r="BI121" s="52" t="e">
        <f t="shared" si="48"/>
        <v>#REF!</v>
      </c>
      <c r="BJ121" s="51" t="e">
        <f t="shared" si="49"/>
        <v>#REF!</v>
      </c>
      <c r="BK121" s="7" t="e">
        <f t="shared" si="50"/>
        <v>#REF!</v>
      </c>
      <c r="BL121" s="51" t="e">
        <f t="shared" si="51"/>
        <v>#REF!</v>
      </c>
      <c r="BM121" s="1" t="e">
        <f t="shared" si="52"/>
        <v>#REF!</v>
      </c>
      <c r="BN121" s="51" t="e">
        <f t="shared" si="53"/>
        <v>#REF!</v>
      </c>
      <c r="BO121" s="1" t="e">
        <f t="shared" si="54"/>
        <v>#REF!</v>
      </c>
      <c r="BP121" s="52" t="e">
        <f t="shared" si="55"/>
        <v>#REF!</v>
      </c>
      <c r="BQ121" s="52" t="e">
        <f t="shared" si="56"/>
        <v>#REF!</v>
      </c>
      <c r="BR121" t="e">
        <f t="shared" si="57"/>
        <v>#REF!</v>
      </c>
    </row>
    <row r="122" spans="1:70" x14ac:dyDescent="0.25">
      <c r="A122" t="str">
        <f t="shared" si="35"/>
        <v>High Needs topups</v>
      </c>
      <c r="B122" s="74" t="s">
        <v>3619</v>
      </c>
      <c r="C122" s="75">
        <v>44026</v>
      </c>
      <c r="D122" s="74">
        <f>Schools!A113</f>
        <v>3024215</v>
      </c>
      <c r="E122" t="str">
        <f>VLOOKUP(D122,Schools!A:B,2,0)</f>
        <v>Compton School</v>
      </c>
      <c r="F122" t="str">
        <f>VLOOKUP(D122,Schools!$A:$Z,3,0)</f>
        <v>A</v>
      </c>
      <c r="G122" s="76" t="e">
        <f>SUMIFS(#REF!,#REF!,D122,#REF!, SEN!M122)</f>
        <v>#REF!</v>
      </c>
      <c r="H122" s="74" t="s">
        <v>3620</v>
      </c>
      <c r="I122" s="74" t="s">
        <v>4030</v>
      </c>
      <c r="J122" t="str">
        <f t="shared" si="36"/>
        <v>various/516500</v>
      </c>
      <c r="K122">
        <f>VLOOKUP(D122,Schools!$A:$Z,9,0)</f>
        <v>140894</v>
      </c>
      <c r="L122" s="74" t="s">
        <v>400</v>
      </c>
      <c r="M122" s="74" t="s">
        <v>399</v>
      </c>
      <c r="N122" s="74" t="s">
        <v>3814</v>
      </c>
      <c r="O122" s="77" t="str">
        <f>VLOOKUP(D122,Schools!A:D,4,0)</f>
        <v>Secondary</v>
      </c>
      <c r="P122" s="74" t="s">
        <v>4031</v>
      </c>
      <c r="Q122" s="77">
        <f t="shared" si="37"/>
        <v>516500</v>
      </c>
      <c r="R122" s="78" t="e">
        <f>SUMIFS(#REF!,#REF!,$D122,#REF!,$M122)</f>
        <v>#REF!</v>
      </c>
      <c r="S122" s="78" t="e">
        <f>SUMIFS(#REF!,#REF!,$D122,#REF!,$M122)</f>
        <v>#REF!</v>
      </c>
      <c r="T122" s="78" t="e">
        <f>SUMIFS(#REF!,#REF!,$D122,#REF!,$M122)</f>
        <v>#REF!</v>
      </c>
      <c r="U122" s="78" t="e">
        <f>SUMIFS(#REF!,#REF!,$D122,#REF!,$M122)</f>
        <v>#REF!</v>
      </c>
      <c r="V122" s="78" t="e">
        <f>SUMIFS(#REF!,#REF!,$D122,#REF!,$M122)</f>
        <v>#REF!</v>
      </c>
      <c r="W122" s="78" t="e">
        <f>SUMIFS(#REF!,#REF!,$D122,#REF!,$M122)</f>
        <v>#REF!</v>
      </c>
      <c r="X122" s="78" t="e">
        <f>SUMIFS(#REF!,#REF!,$D122,#REF!,$M122)</f>
        <v>#REF!</v>
      </c>
      <c r="Y122" s="78" t="e">
        <f>SUMIFS(#REF!,#REF!,$D122,#REF!,$M122)</f>
        <v>#REF!</v>
      </c>
      <c r="Z122" s="78" t="e">
        <f>SUMIFS(#REF!,#REF!,$D122,#REF!,$M122)</f>
        <v>#REF!</v>
      </c>
      <c r="AA122" s="78" t="e">
        <f>SUMIFS(#REF!,#REF!,$D122,#REF!,$M122)</f>
        <v>#REF!</v>
      </c>
      <c r="AB122" s="78" t="e">
        <f>SUMIFS(#REF!,#REF!,$D122,#REF!,$M122)</f>
        <v>#REF!</v>
      </c>
      <c r="AC122" s="78" t="e">
        <f>SUMIFS(#REF!,#REF!,$D122,#REF!,$M122)</f>
        <v>#REF!</v>
      </c>
      <c r="AD122" s="78" t="e">
        <f>SUMIFS(#REF!,#REF!,$D122,#REF!,$M122)</f>
        <v>#REF!</v>
      </c>
      <c r="AE122" s="78" t="e">
        <f>SUMIFS(#REF!,#REF!,$D122,#REF!,$M122)</f>
        <v>#REF!</v>
      </c>
      <c r="AF122" s="51" t="e">
        <f t="shared" si="38"/>
        <v>#REF!</v>
      </c>
      <c r="AG122" s="51" t="e">
        <f t="shared" si="39"/>
        <v>#REF!</v>
      </c>
      <c r="AH122" s="78" t="e">
        <f>SUMIFS(#REF!,#REF!,$D122,#REF!,$M122)</f>
        <v>#REF!</v>
      </c>
      <c r="AK122" t="e">
        <f t="shared" si="40"/>
        <v>#REF!</v>
      </c>
      <c r="AL122" s="7" t="e">
        <f t="shared" si="59"/>
        <v>#REF!</v>
      </c>
      <c r="AM122" s="7" t="e">
        <f t="shared" si="61"/>
        <v>#REF!</v>
      </c>
      <c r="AN122" s="7" t="e">
        <f t="shared" si="61"/>
        <v>#REF!</v>
      </c>
      <c r="AO122" s="7" t="e">
        <f t="shared" si="61"/>
        <v>#REF!</v>
      </c>
      <c r="AP122" s="7" t="e">
        <f t="shared" si="61"/>
        <v>#REF!</v>
      </c>
      <c r="AQ122" s="7" t="e">
        <f t="shared" si="61"/>
        <v>#REF!</v>
      </c>
      <c r="AR122" s="7" t="e">
        <f t="shared" si="61"/>
        <v>#REF!</v>
      </c>
      <c r="AS122" s="7" t="e">
        <f t="shared" si="60"/>
        <v>#REF!</v>
      </c>
      <c r="AT122" s="7" t="e">
        <f t="shared" si="60"/>
        <v>#REF!</v>
      </c>
      <c r="AU122" s="7" t="e">
        <f t="shared" si="60"/>
        <v>#REF!</v>
      </c>
      <c r="AV122" s="7" t="e">
        <f t="shared" si="60"/>
        <v>#REF!</v>
      </c>
      <c r="AW122" s="7" t="e">
        <f t="shared" si="60"/>
        <v>#REF!</v>
      </c>
      <c r="AX122" t="e">
        <f t="shared" si="34"/>
        <v>#REF!</v>
      </c>
      <c r="AY122" s="7" t="e">
        <f t="shared" ref="AY122:AY146" si="62">SUM(AL122:AX122)+BA122</f>
        <v>#REF!</v>
      </c>
      <c r="AZ122" s="52" t="e">
        <f t="shared" si="42"/>
        <v>#REF!</v>
      </c>
      <c r="BA122" s="79" t="e">
        <f t="shared" si="43"/>
        <v>#REF!</v>
      </c>
      <c r="BD122" s="182" t="str">
        <f>VLOOKUP(D122,Schools!A:Q,17,0)</f>
        <v>Academy</v>
      </c>
      <c r="BE122" s="51" t="e">
        <f t="shared" si="44"/>
        <v>#REF!</v>
      </c>
      <c r="BF122" s="51" t="e">
        <f t="shared" si="45"/>
        <v>#REF!</v>
      </c>
      <c r="BG122" s="51" t="e">
        <f t="shared" si="46"/>
        <v>#REF!</v>
      </c>
      <c r="BH122" s="51" t="e">
        <f t="shared" si="47"/>
        <v>#REF!</v>
      </c>
      <c r="BI122" s="52" t="e">
        <f t="shared" si="48"/>
        <v>#REF!</v>
      </c>
      <c r="BJ122" s="51" t="e">
        <f t="shared" si="49"/>
        <v>#REF!</v>
      </c>
      <c r="BK122" s="7" t="e">
        <f t="shared" ref="BK122:BK146" si="63">SUM(AL122:AP122)</f>
        <v>#REF!</v>
      </c>
      <c r="BL122" s="51" t="e">
        <f t="shared" si="51"/>
        <v>#REF!</v>
      </c>
      <c r="BM122" s="1" t="e">
        <f t="shared" si="52"/>
        <v>#REF!</v>
      </c>
      <c r="BN122" s="51" t="e">
        <f t="shared" si="53"/>
        <v>#REF!</v>
      </c>
      <c r="BO122" s="1" t="e">
        <f t="shared" si="54"/>
        <v>#REF!</v>
      </c>
      <c r="BP122" s="52" t="e">
        <f t="shared" si="55"/>
        <v>#REF!</v>
      </c>
      <c r="BQ122" s="52" t="e">
        <f t="shared" si="56"/>
        <v>#REF!</v>
      </c>
      <c r="BR122" t="e">
        <f t="shared" si="57"/>
        <v>#REF!</v>
      </c>
    </row>
    <row r="123" spans="1:70" x14ac:dyDescent="0.25">
      <c r="A123" t="str">
        <f t="shared" si="35"/>
        <v>High Needs topups</v>
      </c>
      <c r="B123" s="74" t="s">
        <v>3619</v>
      </c>
      <c r="C123" s="75">
        <v>44026</v>
      </c>
      <c r="D123" s="74">
        <f>Schools!A114</f>
        <v>3024210</v>
      </c>
      <c r="E123" t="str">
        <f>VLOOKUP(D123,Schools!A:B,2,0)</f>
        <v>Copthall School</v>
      </c>
      <c r="F123" t="str">
        <f>VLOOKUP(D123,Schools!$A:$Z,3,0)</f>
        <v>A</v>
      </c>
      <c r="G123" s="76" t="e">
        <f>SUMIFS(#REF!,#REF!,D123,#REF!, SEN!M123)</f>
        <v>#REF!</v>
      </c>
      <c r="H123" s="74" t="s">
        <v>3620</v>
      </c>
      <c r="I123" s="74" t="s">
        <v>4030</v>
      </c>
      <c r="J123" t="str">
        <f t="shared" si="36"/>
        <v>various/516500</v>
      </c>
      <c r="K123">
        <f>VLOOKUP(D123,Schools!$A:$Z,9,0)</f>
        <v>148020</v>
      </c>
      <c r="L123" s="74" t="s">
        <v>400</v>
      </c>
      <c r="M123" s="74" t="s">
        <v>399</v>
      </c>
      <c r="N123" s="74" t="s">
        <v>3814</v>
      </c>
      <c r="O123" s="77" t="str">
        <f>VLOOKUP(D123,Schools!A:D,4,0)</f>
        <v>Secondary</v>
      </c>
      <c r="P123" s="74" t="s">
        <v>4031</v>
      </c>
      <c r="Q123" s="77">
        <f t="shared" si="37"/>
        <v>516500</v>
      </c>
      <c r="R123" s="78" t="e">
        <f>SUMIFS(#REF!,#REF!,$D123,#REF!,$M123)</f>
        <v>#REF!</v>
      </c>
      <c r="S123" s="78" t="e">
        <f>SUMIFS(#REF!,#REF!,$D123,#REF!,$M123)</f>
        <v>#REF!</v>
      </c>
      <c r="T123" s="78" t="e">
        <f>SUMIFS(#REF!,#REF!,$D123,#REF!,$M123)</f>
        <v>#REF!</v>
      </c>
      <c r="U123" s="78" t="e">
        <f>SUMIFS(#REF!,#REF!,$D123,#REF!,$M123)</f>
        <v>#REF!</v>
      </c>
      <c r="V123" s="78" t="e">
        <f>SUMIFS(#REF!,#REF!,$D123,#REF!,$M123)</f>
        <v>#REF!</v>
      </c>
      <c r="W123" s="78" t="e">
        <f>SUMIFS(#REF!,#REF!,$D123,#REF!,$M123)</f>
        <v>#REF!</v>
      </c>
      <c r="X123" s="78" t="e">
        <f>SUMIFS(#REF!,#REF!,$D123,#REF!,$M123)</f>
        <v>#REF!</v>
      </c>
      <c r="Y123" s="78" t="e">
        <f>SUMIFS(#REF!,#REF!,$D123,#REF!,$M123)</f>
        <v>#REF!</v>
      </c>
      <c r="Z123" s="78" t="e">
        <f>SUMIFS(#REF!,#REF!,$D123,#REF!,$M123)</f>
        <v>#REF!</v>
      </c>
      <c r="AA123" s="78" t="e">
        <f>SUMIFS(#REF!,#REF!,$D123,#REF!,$M123)</f>
        <v>#REF!</v>
      </c>
      <c r="AB123" s="78" t="e">
        <f>SUMIFS(#REF!,#REF!,$D123,#REF!,$M123)</f>
        <v>#REF!</v>
      </c>
      <c r="AC123" s="78" t="e">
        <f>SUMIFS(#REF!,#REF!,$D123,#REF!,$M123)</f>
        <v>#REF!</v>
      </c>
      <c r="AD123" s="78" t="e">
        <f>SUMIFS(#REF!,#REF!,$D123,#REF!,$M123)</f>
        <v>#REF!</v>
      </c>
      <c r="AE123" s="78" t="e">
        <f>SUMIFS(#REF!,#REF!,$D123,#REF!,$M123)</f>
        <v>#REF!</v>
      </c>
      <c r="AF123" s="51" t="e">
        <f t="shared" si="38"/>
        <v>#REF!</v>
      </c>
      <c r="AG123" s="51" t="e">
        <f t="shared" si="39"/>
        <v>#REF!</v>
      </c>
      <c r="AH123" s="78" t="e">
        <f>SUMIFS(#REF!,#REF!,$D123,#REF!,$M123)</f>
        <v>#REF!</v>
      </c>
      <c r="AK123" t="e">
        <f t="shared" si="40"/>
        <v>#REF!</v>
      </c>
      <c r="AL123" s="7" t="e">
        <f t="shared" si="59"/>
        <v>#REF!</v>
      </c>
      <c r="AM123" s="7" t="e">
        <f t="shared" si="61"/>
        <v>#REF!</v>
      </c>
      <c r="AN123" s="7" t="e">
        <f t="shared" si="61"/>
        <v>#REF!</v>
      </c>
      <c r="AO123" s="7" t="e">
        <f t="shared" si="61"/>
        <v>#REF!</v>
      </c>
      <c r="AP123" s="7" t="e">
        <f t="shared" si="61"/>
        <v>#REF!</v>
      </c>
      <c r="AQ123" s="7" t="e">
        <f t="shared" si="61"/>
        <v>#REF!</v>
      </c>
      <c r="AR123" s="7" t="e">
        <f t="shared" si="61"/>
        <v>#REF!</v>
      </c>
      <c r="AS123" s="7" t="e">
        <f t="shared" si="60"/>
        <v>#REF!</v>
      </c>
      <c r="AT123" s="7" t="e">
        <f t="shared" si="60"/>
        <v>#REF!</v>
      </c>
      <c r="AU123" s="7" t="e">
        <f t="shared" si="60"/>
        <v>#REF!</v>
      </c>
      <c r="AV123" s="7" t="e">
        <f t="shared" si="60"/>
        <v>#REF!</v>
      </c>
      <c r="AW123" s="7" t="e">
        <f t="shared" si="60"/>
        <v>#REF!</v>
      </c>
      <c r="AX123" t="e">
        <f t="shared" si="34"/>
        <v>#REF!</v>
      </c>
      <c r="AY123" s="7" t="e">
        <f t="shared" si="62"/>
        <v>#REF!</v>
      </c>
      <c r="AZ123" s="52" t="e">
        <f t="shared" si="42"/>
        <v>#REF!</v>
      </c>
      <c r="BA123" s="79" t="e">
        <f t="shared" si="43"/>
        <v>#REF!</v>
      </c>
      <c r="BD123" s="182" t="str">
        <f>VLOOKUP(D123,Schools!A:Q,17,0)</f>
        <v>Academy</v>
      </c>
      <c r="BE123" s="51" t="e">
        <f t="shared" si="44"/>
        <v>#REF!</v>
      </c>
      <c r="BF123" s="51" t="e">
        <f t="shared" si="45"/>
        <v>#REF!</v>
      </c>
      <c r="BG123" s="51" t="e">
        <f t="shared" si="46"/>
        <v>#REF!</v>
      </c>
      <c r="BH123" s="51" t="e">
        <f t="shared" si="47"/>
        <v>#REF!</v>
      </c>
      <c r="BI123" s="52" t="e">
        <f t="shared" si="48"/>
        <v>#REF!</v>
      </c>
      <c r="BJ123" s="51" t="e">
        <f t="shared" si="49"/>
        <v>#REF!</v>
      </c>
      <c r="BK123" s="7" t="e">
        <f t="shared" si="63"/>
        <v>#REF!</v>
      </c>
      <c r="BL123" s="51" t="e">
        <f t="shared" si="51"/>
        <v>#REF!</v>
      </c>
      <c r="BM123" s="1" t="e">
        <f t="shared" si="52"/>
        <v>#REF!</v>
      </c>
      <c r="BN123" s="51" t="e">
        <f t="shared" si="53"/>
        <v>#REF!</v>
      </c>
      <c r="BO123" s="1" t="e">
        <f t="shared" si="54"/>
        <v>#REF!</v>
      </c>
      <c r="BP123" s="52" t="e">
        <f t="shared" si="55"/>
        <v>#REF!</v>
      </c>
      <c r="BQ123" s="52" t="e">
        <f t="shared" si="56"/>
        <v>#REF!</v>
      </c>
      <c r="BR123" t="e">
        <f t="shared" si="57"/>
        <v>#REF!</v>
      </c>
    </row>
    <row r="124" spans="1:70" x14ac:dyDescent="0.25">
      <c r="A124" t="str">
        <f t="shared" si="35"/>
        <v>High Needs topups</v>
      </c>
      <c r="B124" s="74" t="s">
        <v>3619</v>
      </c>
      <c r="C124" s="75">
        <v>44026</v>
      </c>
      <c r="D124" s="74">
        <f>Schools!A115</f>
        <v>3024212</v>
      </c>
      <c r="E124" t="str">
        <f>VLOOKUP(D124,Schools!A:B,2,0)</f>
        <v>East Barnet School</v>
      </c>
      <c r="F124" t="str">
        <f>VLOOKUP(D124,Schools!$A:$Z,3,0)</f>
        <v>A</v>
      </c>
      <c r="G124" s="76" t="e">
        <f>SUMIFS(#REF!,#REF!,D124,#REF!, SEN!M124)</f>
        <v>#REF!</v>
      </c>
      <c r="H124" s="74" t="s">
        <v>3620</v>
      </c>
      <c r="I124" s="74" t="s">
        <v>4030</v>
      </c>
      <c r="J124" t="str">
        <f t="shared" si="36"/>
        <v>various/516500</v>
      </c>
      <c r="K124">
        <f>VLOOKUP(D124,Schools!$A:$Z,9,0)</f>
        <v>143727</v>
      </c>
      <c r="L124" s="74" t="s">
        <v>400</v>
      </c>
      <c r="M124" s="74" t="s">
        <v>399</v>
      </c>
      <c r="N124" s="74" t="s">
        <v>3814</v>
      </c>
      <c r="O124" s="77" t="str">
        <f>VLOOKUP(D124,Schools!A:D,4,0)</f>
        <v>Secondary</v>
      </c>
      <c r="P124" s="74" t="s">
        <v>4031</v>
      </c>
      <c r="Q124" s="77">
        <f t="shared" si="37"/>
        <v>516500</v>
      </c>
      <c r="R124" s="78" t="e">
        <f>SUMIFS(#REF!,#REF!,$D124,#REF!,$M124)</f>
        <v>#REF!</v>
      </c>
      <c r="S124" s="78" t="e">
        <f>SUMIFS(#REF!,#REF!,$D124,#REF!,$M124)</f>
        <v>#REF!</v>
      </c>
      <c r="T124" s="78" t="e">
        <f>SUMIFS(#REF!,#REF!,$D124,#REF!,$M124)</f>
        <v>#REF!</v>
      </c>
      <c r="U124" s="78" t="e">
        <f>SUMIFS(#REF!,#REF!,$D124,#REF!,$M124)</f>
        <v>#REF!</v>
      </c>
      <c r="V124" s="78" t="e">
        <f>SUMIFS(#REF!,#REF!,$D124,#REF!,$M124)</f>
        <v>#REF!</v>
      </c>
      <c r="W124" s="78" t="e">
        <f>SUMIFS(#REF!,#REF!,$D124,#REF!,$M124)</f>
        <v>#REF!</v>
      </c>
      <c r="X124" s="78" t="e">
        <f>SUMIFS(#REF!,#REF!,$D124,#REF!,$M124)</f>
        <v>#REF!</v>
      </c>
      <c r="Y124" s="78" t="e">
        <f>SUMIFS(#REF!,#REF!,$D124,#REF!,$M124)</f>
        <v>#REF!</v>
      </c>
      <c r="Z124" s="78" t="e">
        <f>SUMIFS(#REF!,#REF!,$D124,#REF!,$M124)</f>
        <v>#REF!</v>
      </c>
      <c r="AA124" s="78" t="e">
        <f>SUMIFS(#REF!,#REF!,$D124,#REF!,$M124)</f>
        <v>#REF!</v>
      </c>
      <c r="AB124" s="78" t="e">
        <f>SUMIFS(#REF!,#REF!,$D124,#REF!,$M124)</f>
        <v>#REF!</v>
      </c>
      <c r="AC124" s="78" t="e">
        <f>SUMIFS(#REF!,#REF!,$D124,#REF!,$M124)</f>
        <v>#REF!</v>
      </c>
      <c r="AD124" s="78" t="e">
        <f>SUMIFS(#REF!,#REF!,$D124,#REF!,$M124)</f>
        <v>#REF!</v>
      </c>
      <c r="AE124" s="78" t="e">
        <f>SUMIFS(#REF!,#REF!,$D124,#REF!,$M124)</f>
        <v>#REF!</v>
      </c>
      <c r="AF124" s="51" t="e">
        <f t="shared" si="38"/>
        <v>#REF!</v>
      </c>
      <c r="AG124" s="51" t="e">
        <f t="shared" si="39"/>
        <v>#REF!</v>
      </c>
      <c r="AH124" s="78" t="e">
        <f>SUMIFS(#REF!,#REF!,$D124,#REF!,$M124)</f>
        <v>#REF!</v>
      </c>
      <c r="AK124" t="e">
        <f t="shared" si="40"/>
        <v>#REF!</v>
      </c>
      <c r="AL124" s="7" t="e">
        <f t="shared" si="59"/>
        <v>#REF!</v>
      </c>
      <c r="AM124" s="7" t="e">
        <f t="shared" si="61"/>
        <v>#REF!</v>
      </c>
      <c r="AN124" s="7" t="e">
        <f t="shared" si="61"/>
        <v>#REF!</v>
      </c>
      <c r="AO124" s="7" t="e">
        <f t="shared" si="61"/>
        <v>#REF!</v>
      </c>
      <c r="AP124" s="7" t="e">
        <f t="shared" si="61"/>
        <v>#REF!</v>
      </c>
      <c r="AQ124" s="7" t="e">
        <f t="shared" si="61"/>
        <v>#REF!</v>
      </c>
      <c r="AR124" s="7" t="e">
        <f t="shared" si="61"/>
        <v>#REF!</v>
      </c>
      <c r="AS124" s="7" t="e">
        <f t="shared" si="60"/>
        <v>#REF!</v>
      </c>
      <c r="AT124" s="7" t="e">
        <f t="shared" si="60"/>
        <v>#REF!</v>
      </c>
      <c r="AU124" s="7" t="e">
        <f t="shared" si="60"/>
        <v>#REF!</v>
      </c>
      <c r="AV124" s="7" t="e">
        <f t="shared" si="60"/>
        <v>#REF!</v>
      </c>
      <c r="AW124" s="7" t="e">
        <f t="shared" si="60"/>
        <v>#REF!</v>
      </c>
      <c r="AX124" t="e">
        <f t="shared" si="34"/>
        <v>#REF!</v>
      </c>
      <c r="AY124" s="7" t="e">
        <f t="shared" si="62"/>
        <v>#REF!</v>
      </c>
      <c r="AZ124" s="52" t="e">
        <f t="shared" si="42"/>
        <v>#REF!</v>
      </c>
      <c r="BA124" s="79" t="e">
        <f t="shared" si="43"/>
        <v>#REF!</v>
      </c>
      <c r="BD124" s="182" t="str">
        <f>VLOOKUP(D124,Schools!A:Q,17,0)</f>
        <v>Academy</v>
      </c>
      <c r="BE124" s="51" t="e">
        <f t="shared" si="44"/>
        <v>#REF!</v>
      </c>
      <c r="BF124" s="51" t="e">
        <f t="shared" si="45"/>
        <v>#REF!</v>
      </c>
      <c r="BG124" s="51" t="e">
        <f t="shared" si="46"/>
        <v>#REF!</v>
      </c>
      <c r="BH124" s="51" t="e">
        <f t="shared" si="47"/>
        <v>#REF!</v>
      </c>
      <c r="BI124" s="52" t="e">
        <f t="shared" si="48"/>
        <v>#REF!</v>
      </c>
      <c r="BJ124" s="51" t="e">
        <f t="shared" si="49"/>
        <v>#REF!</v>
      </c>
      <c r="BK124" s="7" t="e">
        <f t="shared" si="63"/>
        <v>#REF!</v>
      </c>
      <c r="BL124" s="51" t="e">
        <f t="shared" si="51"/>
        <v>#REF!</v>
      </c>
      <c r="BM124" s="1" t="e">
        <f t="shared" si="52"/>
        <v>#REF!</v>
      </c>
      <c r="BN124" s="51" t="e">
        <f t="shared" si="53"/>
        <v>#REF!</v>
      </c>
      <c r="BO124" s="1" t="e">
        <f t="shared" si="54"/>
        <v>#REF!</v>
      </c>
      <c r="BP124" s="52" t="e">
        <f t="shared" si="55"/>
        <v>#REF!</v>
      </c>
      <c r="BQ124" s="52" t="e">
        <f t="shared" si="56"/>
        <v>#REF!</v>
      </c>
      <c r="BR124" t="e">
        <f t="shared" si="57"/>
        <v>#REF!</v>
      </c>
    </row>
    <row r="125" spans="1:70" x14ac:dyDescent="0.25">
      <c r="A125" t="str">
        <f t="shared" si="35"/>
        <v>High Needs topups</v>
      </c>
      <c r="B125" s="74" t="s">
        <v>3619</v>
      </c>
      <c r="C125" s="75">
        <v>44026</v>
      </c>
      <c r="D125" s="74">
        <f>Schools!A116</f>
        <v>3025405</v>
      </c>
      <c r="E125" t="str">
        <f>VLOOKUP(D125,Schools!A:B,2,0)</f>
        <v>Finchley Catholic High School</v>
      </c>
      <c r="F125" t="str">
        <f>VLOOKUP(D125,Schools!$A:$Z,3,0)</f>
        <v>M</v>
      </c>
      <c r="G125" s="76" t="e">
        <f>SUMIFS(#REF!,#REF!,D125,#REF!, SEN!M125)</f>
        <v>#REF!</v>
      </c>
      <c r="H125" s="74" t="s">
        <v>3620</v>
      </c>
      <c r="I125" s="74" t="s">
        <v>4030</v>
      </c>
      <c r="J125" t="str">
        <f t="shared" si="36"/>
        <v>various/543965</v>
      </c>
      <c r="K125">
        <f>VLOOKUP(D125,Schools!$A:$Z,9,0)</f>
        <v>400041</v>
      </c>
      <c r="L125" s="74" t="s">
        <v>400</v>
      </c>
      <c r="M125" s="74" t="s">
        <v>399</v>
      </c>
      <c r="N125" s="74" t="s">
        <v>3814</v>
      </c>
      <c r="O125" s="77" t="str">
        <f>VLOOKUP(D125,Schools!A:D,4,0)</f>
        <v>Secondary</v>
      </c>
      <c r="P125" s="74" t="s">
        <v>4031</v>
      </c>
      <c r="Q125" s="77">
        <f t="shared" si="37"/>
        <v>543965</v>
      </c>
      <c r="R125" s="78" t="e">
        <f>SUMIFS(#REF!,#REF!,$D125,#REF!,$M125)</f>
        <v>#REF!</v>
      </c>
      <c r="S125" s="78" t="e">
        <f>SUMIFS(#REF!,#REF!,$D125,#REF!,$M125)</f>
        <v>#REF!</v>
      </c>
      <c r="T125" s="78" t="e">
        <f>SUMIFS(#REF!,#REF!,$D125,#REF!,$M125)</f>
        <v>#REF!</v>
      </c>
      <c r="U125" s="78" t="e">
        <f>SUMIFS(#REF!,#REF!,$D125,#REF!,$M125)</f>
        <v>#REF!</v>
      </c>
      <c r="V125" s="78" t="e">
        <f>SUMIFS(#REF!,#REF!,$D125,#REF!,$M125)</f>
        <v>#REF!</v>
      </c>
      <c r="W125" s="78" t="e">
        <f>SUMIFS(#REF!,#REF!,$D125,#REF!,$M125)</f>
        <v>#REF!</v>
      </c>
      <c r="X125" s="78" t="e">
        <f>SUMIFS(#REF!,#REF!,$D125,#REF!,$M125)</f>
        <v>#REF!</v>
      </c>
      <c r="Y125" s="78" t="e">
        <f>SUMIFS(#REF!,#REF!,$D125,#REF!,$M125)</f>
        <v>#REF!</v>
      </c>
      <c r="Z125" s="78" t="e">
        <f>SUMIFS(#REF!,#REF!,$D125,#REF!,$M125)</f>
        <v>#REF!</v>
      </c>
      <c r="AA125" s="78" t="e">
        <f>SUMIFS(#REF!,#REF!,$D125,#REF!,$M125)</f>
        <v>#REF!</v>
      </c>
      <c r="AB125" s="78" t="e">
        <f>SUMIFS(#REF!,#REF!,$D125,#REF!,$M125)</f>
        <v>#REF!</v>
      </c>
      <c r="AC125" s="78" t="e">
        <f>SUMIFS(#REF!,#REF!,$D125,#REF!,$M125)</f>
        <v>#REF!</v>
      </c>
      <c r="AD125" s="78" t="e">
        <f>SUMIFS(#REF!,#REF!,$D125,#REF!,$M125)</f>
        <v>#REF!</v>
      </c>
      <c r="AE125" s="78" t="e">
        <f>SUMIFS(#REF!,#REF!,$D125,#REF!,$M125)</f>
        <v>#REF!</v>
      </c>
      <c r="AF125" s="51" t="e">
        <f t="shared" si="38"/>
        <v>#REF!</v>
      </c>
      <c r="AG125" s="51" t="e">
        <f t="shared" si="39"/>
        <v>#REF!</v>
      </c>
      <c r="AH125" s="78" t="e">
        <f>SUMIFS(#REF!,#REF!,$D125,#REF!,$M125)</f>
        <v>#REF!</v>
      </c>
      <c r="AK125" t="e">
        <f t="shared" si="40"/>
        <v>#REF!</v>
      </c>
      <c r="AL125" s="7" t="e">
        <f t="shared" si="59"/>
        <v>#REF!</v>
      </c>
      <c r="AM125" s="7" t="e">
        <f t="shared" si="61"/>
        <v>#REF!</v>
      </c>
      <c r="AN125" s="7" t="e">
        <f t="shared" si="61"/>
        <v>#REF!</v>
      </c>
      <c r="AO125" s="7" t="e">
        <f t="shared" si="61"/>
        <v>#REF!</v>
      </c>
      <c r="AP125" s="7" t="e">
        <f t="shared" si="61"/>
        <v>#REF!</v>
      </c>
      <c r="AQ125" s="7" t="e">
        <f t="shared" si="61"/>
        <v>#REF!</v>
      </c>
      <c r="AR125" s="7" t="e">
        <f t="shared" si="61"/>
        <v>#REF!</v>
      </c>
      <c r="AS125" s="7" t="e">
        <f t="shared" si="60"/>
        <v>#REF!</v>
      </c>
      <c r="AT125" s="7" t="e">
        <f t="shared" si="60"/>
        <v>#REF!</v>
      </c>
      <c r="AU125" s="7" t="e">
        <f t="shared" si="60"/>
        <v>#REF!</v>
      </c>
      <c r="AV125" s="7" t="e">
        <f t="shared" si="60"/>
        <v>#REF!</v>
      </c>
      <c r="AW125" s="7" t="e">
        <f t="shared" si="60"/>
        <v>#REF!</v>
      </c>
      <c r="AX125" t="e">
        <f t="shared" si="34"/>
        <v>#REF!</v>
      </c>
      <c r="AY125" s="7" t="e">
        <f t="shared" si="62"/>
        <v>#REF!</v>
      </c>
      <c r="AZ125" s="52" t="e">
        <f t="shared" si="42"/>
        <v>#REF!</v>
      </c>
      <c r="BA125" s="79" t="e">
        <f t="shared" si="43"/>
        <v>#REF!</v>
      </c>
      <c r="BD125" s="182" t="str">
        <f>VLOOKUP(D125,Schools!A:Q,17,0)</f>
        <v>B</v>
      </c>
      <c r="BE125" s="51" t="e">
        <f t="shared" si="44"/>
        <v>#REF!</v>
      </c>
      <c r="BF125" s="51" t="e">
        <f t="shared" si="45"/>
        <v>#REF!</v>
      </c>
      <c r="BG125" s="51" t="e">
        <f t="shared" si="46"/>
        <v>#REF!</v>
      </c>
      <c r="BH125" s="51" t="e">
        <f t="shared" si="47"/>
        <v>#REF!</v>
      </c>
      <c r="BI125" s="52" t="e">
        <f t="shared" si="48"/>
        <v>#REF!</v>
      </c>
      <c r="BJ125" s="51" t="e">
        <f t="shared" si="49"/>
        <v>#REF!</v>
      </c>
      <c r="BK125" s="7" t="e">
        <f t="shared" si="63"/>
        <v>#REF!</v>
      </c>
      <c r="BL125" s="51" t="e">
        <f t="shared" si="51"/>
        <v>#REF!</v>
      </c>
      <c r="BM125" s="1" t="e">
        <f t="shared" si="52"/>
        <v>#REF!</v>
      </c>
      <c r="BN125" s="51" t="e">
        <f t="shared" si="53"/>
        <v>#REF!</v>
      </c>
      <c r="BO125" s="1" t="e">
        <f t="shared" si="54"/>
        <v>#REF!</v>
      </c>
      <c r="BP125" s="52" t="e">
        <f t="shared" si="55"/>
        <v>#REF!</v>
      </c>
      <c r="BQ125" s="52" t="e">
        <f t="shared" si="56"/>
        <v>#REF!</v>
      </c>
      <c r="BR125" t="e">
        <f t="shared" si="57"/>
        <v>#REF!</v>
      </c>
    </row>
    <row r="126" spans="1:70" x14ac:dyDescent="0.25">
      <c r="A126" t="str">
        <f t="shared" si="35"/>
        <v>High Needs topups</v>
      </c>
      <c r="B126" s="74" t="s">
        <v>3619</v>
      </c>
      <c r="C126" s="75">
        <v>44026</v>
      </c>
      <c r="D126" s="74">
        <f>Schools!A117</f>
        <v>3024003</v>
      </c>
      <c r="E126" t="str">
        <f>VLOOKUP(D126,Schools!A:B,2,0)</f>
        <v>Friern Barnet School</v>
      </c>
      <c r="F126" t="str">
        <f>VLOOKUP(D126,Schools!$A:$Z,3,0)</f>
        <v>M</v>
      </c>
      <c r="G126" s="76" t="e">
        <f>SUMIFS(#REF!,#REF!,D126,#REF!, SEN!M126)</f>
        <v>#REF!</v>
      </c>
      <c r="H126" s="74" t="s">
        <v>3620</v>
      </c>
      <c r="I126" s="74" t="s">
        <v>4030</v>
      </c>
      <c r="J126" t="str">
        <f t="shared" si="36"/>
        <v>various/543965</v>
      </c>
      <c r="K126">
        <f>VLOOKUP(D126,Schools!$A:$Z,9,0)</f>
        <v>400033</v>
      </c>
      <c r="L126" s="74" t="s">
        <v>400</v>
      </c>
      <c r="M126" s="74" t="s">
        <v>399</v>
      </c>
      <c r="N126" s="74" t="s">
        <v>3814</v>
      </c>
      <c r="O126" s="77" t="str">
        <f>VLOOKUP(D126,Schools!A:D,4,0)</f>
        <v>Secondary</v>
      </c>
      <c r="P126" s="74" t="s">
        <v>4031</v>
      </c>
      <c r="Q126" s="77">
        <f t="shared" si="37"/>
        <v>543965</v>
      </c>
      <c r="R126" s="78" t="e">
        <f>SUMIFS(#REF!,#REF!,$D126,#REF!,$M126)</f>
        <v>#REF!</v>
      </c>
      <c r="S126" s="78" t="e">
        <f>SUMIFS(#REF!,#REF!,$D126,#REF!,$M126)</f>
        <v>#REF!</v>
      </c>
      <c r="T126" s="78" t="e">
        <f>SUMIFS(#REF!,#REF!,$D126,#REF!,$M126)</f>
        <v>#REF!</v>
      </c>
      <c r="U126" s="78" t="e">
        <f>SUMIFS(#REF!,#REF!,$D126,#REF!,$M126)</f>
        <v>#REF!</v>
      </c>
      <c r="V126" s="78" t="e">
        <f>SUMIFS(#REF!,#REF!,$D126,#REF!,$M126)</f>
        <v>#REF!</v>
      </c>
      <c r="W126" s="78" t="e">
        <f>SUMIFS(#REF!,#REF!,$D126,#REF!,$M126)</f>
        <v>#REF!</v>
      </c>
      <c r="X126" s="78" t="e">
        <f>SUMIFS(#REF!,#REF!,$D126,#REF!,$M126)</f>
        <v>#REF!</v>
      </c>
      <c r="Y126" s="78" t="e">
        <f>SUMIFS(#REF!,#REF!,$D126,#REF!,$M126)</f>
        <v>#REF!</v>
      </c>
      <c r="Z126" s="78" t="e">
        <f>SUMIFS(#REF!,#REF!,$D126,#REF!,$M126)</f>
        <v>#REF!</v>
      </c>
      <c r="AA126" s="78" t="e">
        <f>SUMIFS(#REF!,#REF!,$D126,#REF!,$M126)</f>
        <v>#REF!</v>
      </c>
      <c r="AB126" s="78" t="e">
        <f>SUMIFS(#REF!,#REF!,$D126,#REF!,$M126)</f>
        <v>#REF!</v>
      </c>
      <c r="AC126" s="78" t="e">
        <f>SUMIFS(#REF!,#REF!,$D126,#REF!,$M126)</f>
        <v>#REF!</v>
      </c>
      <c r="AD126" s="78" t="e">
        <f>SUMIFS(#REF!,#REF!,$D126,#REF!,$M126)</f>
        <v>#REF!</v>
      </c>
      <c r="AE126" s="78" t="e">
        <f>SUMIFS(#REF!,#REF!,$D126,#REF!,$M126)</f>
        <v>#REF!</v>
      </c>
      <c r="AF126" s="51" t="e">
        <f t="shared" si="38"/>
        <v>#REF!</v>
      </c>
      <c r="AG126" s="51" t="e">
        <f t="shared" si="39"/>
        <v>#REF!</v>
      </c>
      <c r="AH126" s="78" t="e">
        <f>SUMIFS(#REF!,#REF!,$D126,#REF!,$M126)</f>
        <v>#REF!</v>
      </c>
      <c r="AK126" t="e">
        <f t="shared" si="40"/>
        <v>#REF!</v>
      </c>
      <c r="AL126" s="7" t="e">
        <f t="shared" si="59"/>
        <v>#REF!</v>
      </c>
      <c r="AM126" s="7" t="e">
        <f t="shared" si="61"/>
        <v>#REF!</v>
      </c>
      <c r="AN126" s="7" t="e">
        <f t="shared" si="61"/>
        <v>#REF!</v>
      </c>
      <c r="AO126" s="7" t="e">
        <f t="shared" si="61"/>
        <v>#REF!</v>
      </c>
      <c r="AP126" s="7" t="e">
        <f t="shared" si="61"/>
        <v>#REF!</v>
      </c>
      <c r="AQ126" s="7" t="e">
        <f t="shared" si="61"/>
        <v>#REF!</v>
      </c>
      <c r="AR126" s="7" t="e">
        <f t="shared" si="61"/>
        <v>#REF!</v>
      </c>
      <c r="AS126" s="7" t="e">
        <f t="shared" si="60"/>
        <v>#REF!</v>
      </c>
      <c r="AT126" s="7" t="e">
        <f t="shared" si="60"/>
        <v>#REF!</v>
      </c>
      <c r="AU126" s="7" t="e">
        <f t="shared" si="60"/>
        <v>#REF!</v>
      </c>
      <c r="AV126" s="7" t="e">
        <f t="shared" si="60"/>
        <v>#REF!</v>
      </c>
      <c r="AW126" s="7" t="e">
        <f t="shared" si="60"/>
        <v>#REF!</v>
      </c>
      <c r="AX126" t="e">
        <f t="shared" si="34"/>
        <v>#REF!</v>
      </c>
      <c r="AY126" s="7" t="e">
        <f t="shared" si="62"/>
        <v>#REF!</v>
      </c>
      <c r="AZ126" s="52" t="e">
        <f t="shared" si="42"/>
        <v>#REF!</v>
      </c>
      <c r="BA126" s="79" t="e">
        <f t="shared" si="43"/>
        <v>#REF!</v>
      </c>
      <c r="BD126" s="182" t="str">
        <f>VLOOKUP(D126,Schools!A:Q,17,0)</f>
        <v>D</v>
      </c>
      <c r="BE126" s="51" t="e">
        <f t="shared" si="44"/>
        <v>#REF!</v>
      </c>
      <c r="BF126" s="51" t="e">
        <f t="shared" si="45"/>
        <v>#REF!</v>
      </c>
      <c r="BG126" s="51" t="e">
        <f t="shared" si="46"/>
        <v>#REF!</v>
      </c>
      <c r="BH126" s="51" t="e">
        <f t="shared" si="47"/>
        <v>#REF!</v>
      </c>
      <c r="BI126" s="52" t="e">
        <f t="shared" si="48"/>
        <v>#REF!</v>
      </c>
      <c r="BJ126" s="51" t="e">
        <f t="shared" si="49"/>
        <v>#REF!</v>
      </c>
      <c r="BK126" s="7" t="e">
        <f t="shared" si="63"/>
        <v>#REF!</v>
      </c>
      <c r="BL126" s="51" t="e">
        <f t="shared" si="51"/>
        <v>#REF!</v>
      </c>
      <c r="BM126" s="1" t="e">
        <f t="shared" si="52"/>
        <v>#REF!</v>
      </c>
      <c r="BN126" s="51" t="e">
        <f t="shared" si="53"/>
        <v>#REF!</v>
      </c>
      <c r="BO126" s="1" t="e">
        <f t="shared" si="54"/>
        <v>#REF!</v>
      </c>
      <c r="BP126" s="52" t="e">
        <f t="shared" si="55"/>
        <v>#REF!</v>
      </c>
      <c r="BQ126" s="52" t="e">
        <f t="shared" si="56"/>
        <v>#REF!</v>
      </c>
      <c r="BR126" t="e">
        <f t="shared" si="57"/>
        <v>#REF!</v>
      </c>
    </row>
    <row r="127" spans="1:70" x14ac:dyDescent="0.25">
      <c r="A127" t="str">
        <f t="shared" si="35"/>
        <v>High Needs topups</v>
      </c>
      <c r="B127" s="74" t="s">
        <v>3619</v>
      </c>
      <c r="C127" s="75">
        <v>44026</v>
      </c>
      <c r="D127" s="74">
        <f>Schools!A118</f>
        <v>3025409</v>
      </c>
      <c r="E127" t="str">
        <f>VLOOKUP(D127,Schools!A:B,2,0)</f>
        <v>Hasmonean High School</v>
      </c>
      <c r="F127" t="str">
        <f>VLOOKUP(D127,Schools!$A:$Z,3,0)</f>
        <v>A</v>
      </c>
      <c r="G127" s="76" t="e">
        <f>SUMIFS(#REF!,#REF!,D127,#REF!, SEN!M127)</f>
        <v>#REF!</v>
      </c>
      <c r="H127" s="74" t="s">
        <v>3620</v>
      </c>
      <c r="I127" s="74" t="s">
        <v>4030</v>
      </c>
      <c r="J127" t="str">
        <f t="shared" si="36"/>
        <v>various/516500</v>
      </c>
      <c r="K127">
        <f>VLOOKUP(D127,Schools!$A:$Z,9,0)</f>
        <v>145386</v>
      </c>
      <c r="L127" s="74" t="s">
        <v>400</v>
      </c>
      <c r="M127" s="74" t="s">
        <v>399</v>
      </c>
      <c r="N127" s="74" t="s">
        <v>3814</v>
      </c>
      <c r="O127" s="77" t="str">
        <f>VLOOKUP(D127,Schools!A:D,4,0)</f>
        <v>Secondary</v>
      </c>
      <c r="P127" s="74" t="s">
        <v>4031</v>
      </c>
      <c r="Q127" s="77">
        <f t="shared" si="37"/>
        <v>516500</v>
      </c>
      <c r="R127" s="78" t="e">
        <f>SUMIFS(#REF!,#REF!,$D127,#REF!,$M127)</f>
        <v>#REF!</v>
      </c>
      <c r="S127" s="78" t="e">
        <f>SUMIFS(#REF!,#REF!,$D127,#REF!,$M127)</f>
        <v>#REF!</v>
      </c>
      <c r="T127" s="78" t="e">
        <f>SUMIFS(#REF!,#REF!,$D127,#REF!,$M127)</f>
        <v>#REF!</v>
      </c>
      <c r="U127" s="78" t="e">
        <f>SUMIFS(#REF!,#REF!,$D127,#REF!,$M127)</f>
        <v>#REF!</v>
      </c>
      <c r="V127" s="78" t="e">
        <f>SUMIFS(#REF!,#REF!,$D127,#REF!,$M127)</f>
        <v>#REF!</v>
      </c>
      <c r="W127" s="78" t="e">
        <f>SUMIFS(#REF!,#REF!,$D127,#REF!,$M127)</f>
        <v>#REF!</v>
      </c>
      <c r="X127" s="78" t="e">
        <f>SUMIFS(#REF!,#REF!,$D127,#REF!,$M127)</f>
        <v>#REF!</v>
      </c>
      <c r="Y127" s="78" t="e">
        <f>SUMIFS(#REF!,#REF!,$D127,#REF!,$M127)</f>
        <v>#REF!</v>
      </c>
      <c r="Z127" s="78" t="e">
        <f>SUMIFS(#REF!,#REF!,$D127,#REF!,$M127)</f>
        <v>#REF!</v>
      </c>
      <c r="AA127" s="78" t="e">
        <f>SUMIFS(#REF!,#REF!,$D127,#REF!,$M127)</f>
        <v>#REF!</v>
      </c>
      <c r="AB127" s="78" t="e">
        <f>SUMIFS(#REF!,#REF!,$D127,#REF!,$M127)</f>
        <v>#REF!</v>
      </c>
      <c r="AC127" s="78" t="e">
        <f>SUMIFS(#REF!,#REF!,$D127,#REF!,$M127)</f>
        <v>#REF!</v>
      </c>
      <c r="AD127" s="78" t="e">
        <f>SUMIFS(#REF!,#REF!,$D127,#REF!,$M127)</f>
        <v>#REF!</v>
      </c>
      <c r="AE127" s="78" t="e">
        <f>SUMIFS(#REF!,#REF!,$D127,#REF!,$M127)</f>
        <v>#REF!</v>
      </c>
      <c r="AF127" s="51" t="e">
        <f t="shared" si="38"/>
        <v>#REF!</v>
      </c>
      <c r="AG127" s="51" t="e">
        <f t="shared" si="39"/>
        <v>#REF!</v>
      </c>
      <c r="AH127" s="78" t="e">
        <f>SUMIFS(#REF!,#REF!,$D127,#REF!,$M127)</f>
        <v>#REF!</v>
      </c>
      <c r="AK127" t="e">
        <f t="shared" si="40"/>
        <v>#REF!</v>
      </c>
      <c r="AL127" s="7" t="e">
        <f t="shared" si="59"/>
        <v>#REF!</v>
      </c>
      <c r="AM127" s="7" t="e">
        <f t="shared" si="61"/>
        <v>#REF!</v>
      </c>
      <c r="AN127" s="7" t="e">
        <f t="shared" si="61"/>
        <v>#REF!</v>
      </c>
      <c r="AO127" s="7" t="e">
        <f t="shared" si="61"/>
        <v>#REF!</v>
      </c>
      <c r="AP127" s="7" t="e">
        <f t="shared" si="61"/>
        <v>#REF!</v>
      </c>
      <c r="AQ127" s="7" t="e">
        <f t="shared" si="61"/>
        <v>#REF!</v>
      </c>
      <c r="AR127" s="7" t="e">
        <f t="shared" si="61"/>
        <v>#REF!</v>
      </c>
      <c r="AS127" s="7" t="e">
        <f t="shared" si="60"/>
        <v>#REF!</v>
      </c>
      <c r="AT127" s="7" t="e">
        <f t="shared" si="60"/>
        <v>#REF!</v>
      </c>
      <c r="AU127" s="7" t="e">
        <f t="shared" si="60"/>
        <v>#REF!</v>
      </c>
      <c r="AV127" s="7" t="e">
        <f t="shared" si="60"/>
        <v>#REF!</v>
      </c>
      <c r="AW127" s="7" t="e">
        <f t="shared" si="60"/>
        <v>#REF!</v>
      </c>
      <c r="AX127" t="e">
        <f t="shared" si="34"/>
        <v>#REF!</v>
      </c>
      <c r="AY127" s="7" t="e">
        <f t="shared" si="62"/>
        <v>#REF!</v>
      </c>
      <c r="AZ127" s="52" t="e">
        <f t="shared" si="42"/>
        <v>#REF!</v>
      </c>
      <c r="BA127" s="79" t="e">
        <f t="shared" si="43"/>
        <v>#REF!</v>
      </c>
      <c r="BD127" s="182" t="str">
        <f>VLOOKUP(D127,Schools!A:Q,17,0)</f>
        <v>Academy</v>
      </c>
      <c r="BE127" s="51" t="e">
        <f t="shared" si="44"/>
        <v>#REF!</v>
      </c>
      <c r="BF127" s="51" t="e">
        <f t="shared" si="45"/>
        <v>#REF!</v>
      </c>
      <c r="BG127" s="51" t="e">
        <f t="shared" si="46"/>
        <v>#REF!</v>
      </c>
      <c r="BH127" s="51" t="e">
        <f t="shared" si="47"/>
        <v>#REF!</v>
      </c>
      <c r="BI127" s="52" t="e">
        <f t="shared" si="48"/>
        <v>#REF!</v>
      </c>
      <c r="BJ127" s="51" t="e">
        <f t="shared" si="49"/>
        <v>#REF!</v>
      </c>
      <c r="BK127" s="7" t="e">
        <f t="shared" si="63"/>
        <v>#REF!</v>
      </c>
      <c r="BL127" s="51" t="e">
        <f t="shared" si="51"/>
        <v>#REF!</v>
      </c>
      <c r="BM127" s="1" t="e">
        <f t="shared" si="52"/>
        <v>#REF!</v>
      </c>
      <c r="BN127" s="51" t="e">
        <f t="shared" si="53"/>
        <v>#REF!</v>
      </c>
      <c r="BO127" s="1" t="e">
        <f t="shared" si="54"/>
        <v>#REF!</v>
      </c>
      <c r="BP127" s="52" t="e">
        <f t="shared" si="55"/>
        <v>#REF!</v>
      </c>
      <c r="BQ127" s="52" t="e">
        <f t="shared" si="56"/>
        <v>#REF!</v>
      </c>
      <c r="BR127" t="e">
        <f t="shared" si="57"/>
        <v>#REF!</v>
      </c>
    </row>
    <row r="128" spans="1:70" x14ac:dyDescent="0.25">
      <c r="A128" t="str">
        <f t="shared" si="35"/>
        <v>High Needs topups</v>
      </c>
      <c r="B128" s="74" t="s">
        <v>3619</v>
      </c>
      <c r="C128" s="75">
        <v>44026</v>
      </c>
      <c r="D128" s="74">
        <f>Schools!A119</f>
        <v>3024014</v>
      </c>
      <c r="E128" t="str">
        <f>VLOOKUP(D128,Schools!A:B,2,0)</f>
        <v>Hasmonean High School for Girls</v>
      </c>
      <c r="F128" t="str">
        <f>VLOOKUP(D128,Schools!$A:$Z,3,0)</f>
        <v>A</v>
      </c>
      <c r="G128" s="76" t="e">
        <f>SUMIFS(#REF!,#REF!,D128,#REF!, SEN!M128)</f>
        <v>#REF!</v>
      </c>
      <c r="H128" s="74" t="s">
        <v>3620</v>
      </c>
      <c r="I128" s="74" t="s">
        <v>4030</v>
      </c>
      <c r="J128" t="str">
        <f t="shared" si="36"/>
        <v>various/516500</v>
      </c>
      <c r="K128">
        <f>VLOOKUP(D128,Schools!$A:$Z,9,0)</f>
        <v>145386</v>
      </c>
      <c r="L128" s="74" t="s">
        <v>400</v>
      </c>
      <c r="M128" s="74" t="s">
        <v>399</v>
      </c>
      <c r="N128" s="74" t="s">
        <v>3814</v>
      </c>
      <c r="O128" s="77" t="str">
        <f>VLOOKUP(D128,Schools!A:D,4,0)</f>
        <v>Secondary</v>
      </c>
      <c r="P128" s="74" t="s">
        <v>4031</v>
      </c>
      <c r="Q128" s="77">
        <f t="shared" si="37"/>
        <v>516500</v>
      </c>
      <c r="R128" s="78" t="e">
        <f>SUMIFS(#REF!,#REF!,$D128,#REF!,$M128)</f>
        <v>#REF!</v>
      </c>
      <c r="S128" s="78" t="e">
        <f>SUMIFS(#REF!,#REF!,$D128,#REF!,$M128)</f>
        <v>#REF!</v>
      </c>
      <c r="T128" s="78" t="e">
        <f>SUMIFS(#REF!,#REF!,$D128,#REF!,$M128)</f>
        <v>#REF!</v>
      </c>
      <c r="U128" s="78" t="e">
        <f>SUMIFS(#REF!,#REF!,$D128,#REF!,$M128)</f>
        <v>#REF!</v>
      </c>
      <c r="V128" s="78" t="e">
        <f>SUMIFS(#REF!,#REF!,$D128,#REF!,$M128)</f>
        <v>#REF!</v>
      </c>
      <c r="W128" s="78" t="e">
        <f>SUMIFS(#REF!,#REF!,$D128,#REF!,$M128)</f>
        <v>#REF!</v>
      </c>
      <c r="X128" s="78" t="e">
        <f>SUMIFS(#REF!,#REF!,$D128,#REF!,$M128)</f>
        <v>#REF!</v>
      </c>
      <c r="Y128" s="78" t="e">
        <f>SUMIFS(#REF!,#REF!,$D128,#REF!,$M128)</f>
        <v>#REF!</v>
      </c>
      <c r="Z128" s="78" t="e">
        <f>SUMIFS(#REF!,#REF!,$D128,#REF!,$M128)</f>
        <v>#REF!</v>
      </c>
      <c r="AA128" s="78" t="e">
        <f>SUMIFS(#REF!,#REF!,$D128,#REF!,$M128)</f>
        <v>#REF!</v>
      </c>
      <c r="AB128" s="78" t="e">
        <f>SUMIFS(#REF!,#REF!,$D128,#REF!,$M128)</f>
        <v>#REF!</v>
      </c>
      <c r="AC128" s="78" t="e">
        <f>SUMIFS(#REF!,#REF!,$D128,#REF!,$M128)</f>
        <v>#REF!</v>
      </c>
      <c r="AD128" s="78" t="e">
        <f>SUMIFS(#REF!,#REF!,$D128,#REF!,$M128)</f>
        <v>#REF!</v>
      </c>
      <c r="AE128" s="78" t="e">
        <f>SUMIFS(#REF!,#REF!,$D128,#REF!,$M128)</f>
        <v>#REF!</v>
      </c>
      <c r="AF128" s="51" t="e">
        <f t="shared" si="38"/>
        <v>#REF!</v>
      </c>
      <c r="AG128" s="51" t="e">
        <f t="shared" si="39"/>
        <v>#REF!</v>
      </c>
      <c r="AH128" s="78" t="e">
        <f>SUMIFS(#REF!,#REF!,$D128,#REF!,$M128)</f>
        <v>#REF!</v>
      </c>
      <c r="AK128" t="e">
        <f t="shared" si="40"/>
        <v>#REF!</v>
      </c>
      <c r="AL128" s="7" t="e">
        <f t="shared" si="59"/>
        <v>#REF!</v>
      </c>
      <c r="AM128" s="7" t="e">
        <f t="shared" si="61"/>
        <v>#REF!</v>
      </c>
      <c r="AN128" s="7" t="e">
        <f t="shared" si="61"/>
        <v>#REF!</v>
      </c>
      <c r="AO128" s="7" t="e">
        <f t="shared" si="61"/>
        <v>#REF!</v>
      </c>
      <c r="AP128" s="7" t="e">
        <f t="shared" si="61"/>
        <v>#REF!</v>
      </c>
      <c r="AQ128" s="7" t="e">
        <f t="shared" si="61"/>
        <v>#REF!</v>
      </c>
      <c r="AR128" s="7" t="e">
        <f t="shared" si="61"/>
        <v>#REF!</v>
      </c>
      <c r="AS128" s="7" t="e">
        <f t="shared" si="60"/>
        <v>#REF!</v>
      </c>
      <c r="AT128" s="7" t="e">
        <f t="shared" si="60"/>
        <v>#REF!</v>
      </c>
      <c r="AU128" s="7" t="e">
        <f t="shared" si="60"/>
        <v>#REF!</v>
      </c>
      <c r="AV128" s="7" t="e">
        <f t="shared" si="60"/>
        <v>#REF!</v>
      </c>
      <c r="AW128" s="7" t="e">
        <f t="shared" si="60"/>
        <v>#REF!</v>
      </c>
      <c r="AX128" t="e">
        <f t="shared" si="34"/>
        <v>#REF!</v>
      </c>
      <c r="AY128" s="7" t="e">
        <f t="shared" si="62"/>
        <v>#REF!</v>
      </c>
      <c r="AZ128" s="52" t="e">
        <f t="shared" si="42"/>
        <v>#REF!</v>
      </c>
      <c r="BA128" s="79" t="e">
        <f t="shared" si="43"/>
        <v>#REF!</v>
      </c>
      <c r="BD128" s="182" t="str">
        <f>VLOOKUP(D128,Schools!A:Q,17,0)</f>
        <v>Academy</v>
      </c>
      <c r="BE128" s="51" t="e">
        <f t="shared" si="44"/>
        <v>#REF!</v>
      </c>
      <c r="BF128" s="51" t="e">
        <f t="shared" si="45"/>
        <v>#REF!</v>
      </c>
      <c r="BG128" s="51" t="e">
        <f t="shared" si="46"/>
        <v>#REF!</v>
      </c>
      <c r="BH128" s="51" t="e">
        <f t="shared" si="47"/>
        <v>#REF!</v>
      </c>
      <c r="BI128" s="52" t="e">
        <f t="shared" si="48"/>
        <v>#REF!</v>
      </c>
      <c r="BJ128" s="51" t="e">
        <f t="shared" si="49"/>
        <v>#REF!</v>
      </c>
      <c r="BK128" s="7" t="e">
        <f t="shared" si="63"/>
        <v>#REF!</v>
      </c>
      <c r="BL128" s="51" t="e">
        <f t="shared" si="51"/>
        <v>#REF!</v>
      </c>
      <c r="BM128" s="1" t="e">
        <f t="shared" si="52"/>
        <v>#REF!</v>
      </c>
      <c r="BN128" s="51" t="e">
        <f t="shared" si="53"/>
        <v>#REF!</v>
      </c>
      <c r="BO128" s="1" t="e">
        <f t="shared" si="54"/>
        <v>#REF!</v>
      </c>
      <c r="BP128" s="52" t="e">
        <f t="shared" si="55"/>
        <v>#REF!</v>
      </c>
      <c r="BQ128" s="52" t="e">
        <f t="shared" si="56"/>
        <v>#REF!</v>
      </c>
      <c r="BR128" t="e">
        <f t="shared" si="57"/>
        <v>#REF!</v>
      </c>
    </row>
    <row r="129" spans="1:70" x14ac:dyDescent="0.25">
      <c r="A129" t="str">
        <f t="shared" si="35"/>
        <v>High Needs topups</v>
      </c>
      <c r="B129" s="74" t="s">
        <v>3619</v>
      </c>
      <c r="C129" s="75">
        <v>44026</v>
      </c>
      <c r="D129" s="74">
        <f>Schools!A120</f>
        <v>3025400</v>
      </c>
      <c r="E129" t="str">
        <f>VLOOKUP(D129,Schools!A:B,2,0)</f>
        <v>Hendon School</v>
      </c>
      <c r="F129" t="str">
        <f>VLOOKUP(D129,Schools!$A:$Z,3,0)</f>
        <v>A</v>
      </c>
      <c r="G129" s="76" t="e">
        <f>SUMIFS(#REF!,#REF!,D129,#REF!, SEN!M129)</f>
        <v>#REF!</v>
      </c>
      <c r="H129" s="74" t="s">
        <v>3620</v>
      </c>
      <c r="I129" s="74" t="s">
        <v>4030</v>
      </c>
      <c r="J129" t="str">
        <f t="shared" si="36"/>
        <v>various/516500</v>
      </c>
      <c r="K129">
        <f>VLOOKUP(D129,Schools!$A:$Z,9,0)</f>
        <v>145169</v>
      </c>
      <c r="L129" s="74" t="s">
        <v>400</v>
      </c>
      <c r="M129" s="74" t="s">
        <v>399</v>
      </c>
      <c r="N129" s="74" t="s">
        <v>3814</v>
      </c>
      <c r="O129" s="77" t="str">
        <f>VLOOKUP(D129,Schools!A:D,4,0)</f>
        <v>Secondary</v>
      </c>
      <c r="P129" s="74" t="s">
        <v>4031</v>
      </c>
      <c r="Q129" s="77">
        <f t="shared" si="37"/>
        <v>516500</v>
      </c>
      <c r="R129" s="78" t="e">
        <f>SUMIFS(#REF!,#REF!,$D129,#REF!,$M129)</f>
        <v>#REF!</v>
      </c>
      <c r="S129" s="78" t="e">
        <f>SUMIFS(#REF!,#REF!,$D129,#REF!,$M129)</f>
        <v>#REF!</v>
      </c>
      <c r="T129" s="78" t="e">
        <f>SUMIFS(#REF!,#REF!,$D129,#REF!,$M129)</f>
        <v>#REF!</v>
      </c>
      <c r="U129" s="78" t="e">
        <f>SUMIFS(#REF!,#REF!,$D129,#REF!,$M129)</f>
        <v>#REF!</v>
      </c>
      <c r="V129" s="78" t="e">
        <f>SUMIFS(#REF!,#REF!,$D129,#REF!,$M129)</f>
        <v>#REF!</v>
      </c>
      <c r="W129" s="78" t="e">
        <f>SUMIFS(#REF!,#REF!,$D129,#REF!,$M129)</f>
        <v>#REF!</v>
      </c>
      <c r="X129" s="78" t="e">
        <f>SUMIFS(#REF!,#REF!,$D129,#REF!,$M129)</f>
        <v>#REF!</v>
      </c>
      <c r="Y129" s="78" t="e">
        <f>SUMIFS(#REF!,#REF!,$D129,#REF!,$M129)</f>
        <v>#REF!</v>
      </c>
      <c r="Z129" s="78" t="e">
        <f>SUMIFS(#REF!,#REF!,$D129,#REF!,$M129)</f>
        <v>#REF!</v>
      </c>
      <c r="AA129" s="78" t="e">
        <f>SUMIFS(#REF!,#REF!,$D129,#REF!,$M129)</f>
        <v>#REF!</v>
      </c>
      <c r="AB129" s="78" t="e">
        <f>SUMIFS(#REF!,#REF!,$D129,#REF!,$M129)</f>
        <v>#REF!</v>
      </c>
      <c r="AC129" s="78" t="e">
        <f>SUMIFS(#REF!,#REF!,$D129,#REF!,$M129)</f>
        <v>#REF!</v>
      </c>
      <c r="AD129" s="78" t="e">
        <f>SUMIFS(#REF!,#REF!,$D129,#REF!,$M129)</f>
        <v>#REF!</v>
      </c>
      <c r="AE129" s="78" t="e">
        <f>SUMIFS(#REF!,#REF!,$D129,#REF!,$M129)</f>
        <v>#REF!</v>
      </c>
      <c r="AF129" s="51" t="e">
        <f t="shared" si="38"/>
        <v>#REF!</v>
      </c>
      <c r="AG129" s="51" t="e">
        <f t="shared" si="39"/>
        <v>#REF!</v>
      </c>
      <c r="AH129" s="78" t="e">
        <f>SUMIFS(#REF!,#REF!,$D129,#REF!,$M129)</f>
        <v>#REF!</v>
      </c>
      <c r="AK129" t="e">
        <f t="shared" si="40"/>
        <v>#REF!</v>
      </c>
      <c r="AL129" s="7" t="e">
        <f t="shared" si="59"/>
        <v>#REF!</v>
      </c>
      <c r="AM129" s="7" t="e">
        <f t="shared" si="61"/>
        <v>#REF!</v>
      </c>
      <c r="AN129" s="7" t="e">
        <f t="shared" si="61"/>
        <v>#REF!</v>
      </c>
      <c r="AO129" s="7" t="e">
        <f t="shared" si="61"/>
        <v>#REF!</v>
      </c>
      <c r="AP129" s="7" t="e">
        <f t="shared" si="61"/>
        <v>#REF!</v>
      </c>
      <c r="AQ129" s="7" t="e">
        <f t="shared" si="61"/>
        <v>#REF!</v>
      </c>
      <c r="AR129" s="7" t="e">
        <f t="shared" si="61"/>
        <v>#REF!</v>
      </c>
      <c r="AS129" s="7" t="e">
        <f t="shared" si="60"/>
        <v>#REF!</v>
      </c>
      <c r="AT129" s="7" t="e">
        <f t="shared" si="60"/>
        <v>#REF!</v>
      </c>
      <c r="AU129" s="7" t="e">
        <f t="shared" si="60"/>
        <v>#REF!</v>
      </c>
      <c r="AV129" s="7" t="e">
        <f t="shared" si="60"/>
        <v>#REF!</v>
      </c>
      <c r="AW129" s="7" t="e">
        <f t="shared" si="60"/>
        <v>#REF!</v>
      </c>
      <c r="AX129" t="e">
        <f t="shared" si="34"/>
        <v>#REF!</v>
      </c>
      <c r="AY129" s="7" t="e">
        <f t="shared" si="62"/>
        <v>#REF!</v>
      </c>
      <c r="AZ129" s="52" t="e">
        <f t="shared" si="42"/>
        <v>#REF!</v>
      </c>
      <c r="BA129" s="79" t="e">
        <f t="shared" si="43"/>
        <v>#REF!</v>
      </c>
      <c r="BD129" s="182" t="str">
        <f>VLOOKUP(D129,Schools!A:Q,17,0)</f>
        <v>Academy</v>
      </c>
      <c r="BE129" s="51" t="e">
        <f t="shared" si="44"/>
        <v>#REF!</v>
      </c>
      <c r="BF129" s="51" t="e">
        <f t="shared" si="45"/>
        <v>#REF!</v>
      </c>
      <c r="BG129" s="51" t="e">
        <f t="shared" si="46"/>
        <v>#REF!</v>
      </c>
      <c r="BH129" s="51" t="e">
        <f t="shared" si="47"/>
        <v>#REF!</v>
      </c>
      <c r="BI129" s="52" t="e">
        <f t="shared" si="48"/>
        <v>#REF!</v>
      </c>
      <c r="BJ129" s="51" t="e">
        <f t="shared" si="49"/>
        <v>#REF!</v>
      </c>
      <c r="BK129" s="7" t="e">
        <f t="shared" si="63"/>
        <v>#REF!</v>
      </c>
      <c r="BL129" s="51" t="e">
        <f t="shared" si="51"/>
        <v>#REF!</v>
      </c>
      <c r="BM129" s="1" t="e">
        <f t="shared" si="52"/>
        <v>#REF!</v>
      </c>
      <c r="BN129" s="51" t="e">
        <f t="shared" si="53"/>
        <v>#REF!</v>
      </c>
      <c r="BO129" s="1" t="e">
        <f t="shared" si="54"/>
        <v>#REF!</v>
      </c>
      <c r="BP129" s="52" t="e">
        <f t="shared" si="55"/>
        <v>#REF!</v>
      </c>
      <c r="BQ129" s="52" t="e">
        <f t="shared" si="56"/>
        <v>#REF!</v>
      </c>
      <c r="BR129" t="e">
        <f t="shared" si="57"/>
        <v>#REF!</v>
      </c>
    </row>
    <row r="130" spans="1:70" x14ac:dyDescent="0.25">
      <c r="A130" t="str">
        <f t="shared" si="35"/>
        <v>High Needs topups</v>
      </c>
      <c r="B130" s="74" t="s">
        <v>3619</v>
      </c>
      <c r="C130" s="75">
        <v>44026</v>
      </c>
      <c r="D130" s="74">
        <f>Schools!A121</f>
        <v>3024752</v>
      </c>
      <c r="E130" t="str">
        <f>VLOOKUP(D130,Schools!A:B,2,0)</f>
        <v>Henrietta Barnett School</v>
      </c>
      <c r="F130" t="str">
        <f>VLOOKUP(D130,Schools!$A:$Z,3,0)</f>
        <v>A</v>
      </c>
      <c r="G130" s="76" t="e">
        <f>SUMIFS(#REF!,#REF!,D130,#REF!, SEN!M130)</f>
        <v>#REF!</v>
      </c>
      <c r="H130" s="74" t="s">
        <v>3620</v>
      </c>
      <c r="I130" s="74" t="s">
        <v>4030</v>
      </c>
      <c r="J130" t="str">
        <f t="shared" si="36"/>
        <v>various/516500</v>
      </c>
      <c r="K130">
        <f>VLOOKUP(D130,Schools!$A:$Z,9,0)</f>
        <v>147243</v>
      </c>
      <c r="L130" s="74" t="s">
        <v>400</v>
      </c>
      <c r="M130" s="74" t="s">
        <v>399</v>
      </c>
      <c r="N130" s="74" t="s">
        <v>3814</v>
      </c>
      <c r="O130" s="77" t="str">
        <f>VLOOKUP(D130,Schools!A:D,4,0)</f>
        <v>Secondary</v>
      </c>
      <c r="P130" s="74" t="s">
        <v>4031</v>
      </c>
      <c r="Q130" s="77">
        <f t="shared" si="37"/>
        <v>516500</v>
      </c>
      <c r="R130" s="78" t="e">
        <f>SUMIFS(#REF!,#REF!,$D130,#REF!,$M130)</f>
        <v>#REF!</v>
      </c>
      <c r="S130" s="78" t="e">
        <f>SUMIFS(#REF!,#REF!,$D130,#REF!,$M130)</f>
        <v>#REF!</v>
      </c>
      <c r="T130" s="78" t="e">
        <f>SUMIFS(#REF!,#REF!,$D130,#REF!,$M130)</f>
        <v>#REF!</v>
      </c>
      <c r="U130" s="78" t="e">
        <f>SUMIFS(#REF!,#REF!,$D130,#REF!,$M130)</f>
        <v>#REF!</v>
      </c>
      <c r="V130" s="78" t="e">
        <f>SUMIFS(#REF!,#REF!,$D130,#REF!,$M130)</f>
        <v>#REF!</v>
      </c>
      <c r="W130" s="78" t="e">
        <f>SUMIFS(#REF!,#REF!,$D130,#REF!,$M130)</f>
        <v>#REF!</v>
      </c>
      <c r="X130" s="78" t="e">
        <f>SUMIFS(#REF!,#REF!,$D130,#REF!,$M130)</f>
        <v>#REF!</v>
      </c>
      <c r="Y130" s="78" t="e">
        <f>SUMIFS(#REF!,#REF!,$D130,#REF!,$M130)</f>
        <v>#REF!</v>
      </c>
      <c r="Z130" s="78" t="e">
        <f>SUMIFS(#REF!,#REF!,$D130,#REF!,$M130)</f>
        <v>#REF!</v>
      </c>
      <c r="AA130" s="78" t="e">
        <f>SUMIFS(#REF!,#REF!,$D130,#REF!,$M130)</f>
        <v>#REF!</v>
      </c>
      <c r="AB130" s="78" t="e">
        <f>SUMIFS(#REF!,#REF!,$D130,#REF!,$M130)</f>
        <v>#REF!</v>
      </c>
      <c r="AC130" s="78" t="e">
        <f>SUMIFS(#REF!,#REF!,$D130,#REF!,$M130)</f>
        <v>#REF!</v>
      </c>
      <c r="AD130" s="78" t="e">
        <f>SUMIFS(#REF!,#REF!,$D130,#REF!,$M130)</f>
        <v>#REF!</v>
      </c>
      <c r="AE130" s="78" t="e">
        <f>SUMIFS(#REF!,#REF!,$D130,#REF!,$M130)</f>
        <v>#REF!</v>
      </c>
      <c r="AF130" s="51" t="e">
        <f t="shared" si="38"/>
        <v>#REF!</v>
      </c>
      <c r="AG130" s="51" t="e">
        <f t="shared" si="39"/>
        <v>#REF!</v>
      </c>
      <c r="AH130" s="78" t="e">
        <f>SUMIFS(#REF!,#REF!,$D130,#REF!,$M130)</f>
        <v>#REF!</v>
      </c>
      <c r="AK130" t="e">
        <f t="shared" si="40"/>
        <v>#REF!</v>
      </c>
      <c r="AL130" s="7" t="e">
        <f t="shared" si="59"/>
        <v>#REF!</v>
      </c>
      <c r="AM130" s="7" t="e">
        <f t="shared" si="61"/>
        <v>#REF!</v>
      </c>
      <c r="AN130" s="7" t="e">
        <f t="shared" si="61"/>
        <v>#REF!</v>
      </c>
      <c r="AO130" s="7" t="e">
        <f t="shared" si="61"/>
        <v>#REF!</v>
      </c>
      <c r="AP130" s="7" t="e">
        <f t="shared" si="61"/>
        <v>#REF!</v>
      </c>
      <c r="AQ130" s="7" t="e">
        <f t="shared" si="61"/>
        <v>#REF!</v>
      </c>
      <c r="AR130" s="7" t="e">
        <f t="shared" si="61"/>
        <v>#REF!</v>
      </c>
      <c r="AS130" s="7" t="e">
        <f t="shared" ref="AS130:AW136" si="64">ROUND($G130*AS$18,2)*$AK130</f>
        <v>#REF!</v>
      </c>
      <c r="AT130" s="7" t="e">
        <f t="shared" si="64"/>
        <v>#REF!</v>
      </c>
      <c r="AU130" s="7" t="e">
        <f t="shared" si="64"/>
        <v>#REF!</v>
      </c>
      <c r="AV130" s="7" t="e">
        <f t="shared" si="64"/>
        <v>#REF!</v>
      </c>
      <c r="AW130" s="7" t="e">
        <f t="shared" si="64"/>
        <v>#REF!</v>
      </c>
      <c r="AX130" t="e">
        <f t="shared" si="34"/>
        <v>#REF!</v>
      </c>
      <c r="AY130" s="7" t="e">
        <f t="shared" si="62"/>
        <v>#REF!</v>
      </c>
      <c r="AZ130" s="52" t="e">
        <f t="shared" si="42"/>
        <v>#REF!</v>
      </c>
      <c r="BA130" s="79" t="e">
        <f t="shared" si="43"/>
        <v>#REF!</v>
      </c>
      <c r="BD130" s="182" t="str">
        <f>VLOOKUP(D130,Schools!A:Q,17,0)</f>
        <v>Academy</v>
      </c>
      <c r="BE130" s="51" t="e">
        <f t="shared" si="44"/>
        <v>#REF!</v>
      </c>
      <c r="BF130" s="51" t="e">
        <f t="shared" si="45"/>
        <v>#REF!</v>
      </c>
      <c r="BG130" s="51" t="e">
        <f t="shared" si="46"/>
        <v>#REF!</v>
      </c>
      <c r="BH130" s="51" t="e">
        <f t="shared" si="47"/>
        <v>#REF!</v>
      </c>
      <c r="BI130" s="52" t="e">
        <f t="shared" si="48"/>
        <v>#REF!</v>
      </c>
      <c r="BJ130" s="51" t="e">
        <f t="shared" si="49"/>
        <v>#REF!</v>
      </c>
      <c r="BK130" s="7" t="e">
        <f t="shared" si="63"/>
        <v>#REF!</v>
      </c>
      <c r="BL130" s="51" t="e">
        <f t="shared" si="51"/>
        <v>#REF!</v>
      </c>
      <c r="BM130" s="1" t="e">
        <f t="shared" si="52"/>
        <v>#REF!</v>
      </c>
      <c r="BN130" s="51" t="e">
        <f t="shared" si="53"/>
        <v>#REF!</v>
      </c>
      <c r="BO130" s="1" t="e">
        <f t="shared" si="54"/>
        <v>#REF!</v>
      </c>
      <c r="BP130" s="52" t="e">
        <f t="shared" si="55"/>
        <v>#REF!</v>
      </c>
      <c r="BQ130" s="52" t="e">
        <f t="shared" si="56"/>
        <v>#REF!</v>
      </c>
      <c r="BR130" t="e">
        <f t="shared" si="57"/>
        <v>#REF!</v>
      </c>
    </row>
    <row r="131" spans="1:70" x14ac:dyDescent="0.25">
      <c r="A131" t="str">
        <f t="shared" si="35"/>
        <v>High Needs topups</v>
      </c>
      <c r="B131" s="74" t="s">
        <v>3619</v>
      </c>
      <c r="C131" s="75">
        <v>44026</v>
      </c>
      <c r="D131" s="74">
        <f>Schools!A122</f>
        <v>3025427</v>
      </c>
      <c r="E131" t="str">
        <f>VLOOKUP(D131,Schools!A:B,2,0)</f>
        <v>JCoSS</v>
      </c>
      <c r="F131" t="str">
        <f>VLOOKUP(D131,Schools!$A:$Z,3,0)</f>
        <v>M</v>
      </c>
      <c r="G131" s="76" t="e">
        <f>SUMIFS(#REF!,#REF!,D131,#REF!, SEN!M131)</f>
        <v>#REF!</v>
      </c>
      <c r="H131" s="74" t="s">
        <v>3620</v>
      </c>
      <c r="I131" s="74" t="s">
        <v>4030</v>
      </c>
      <c r="J131" t="str">
        <f t="shared" si="36"/>
        <v>various/543965</v>
      </c>
      <c r="K131">
        <f>VLOOKUP(D131,Schools!$A:$Z,9,0)</f>
        <v>400140</v>
      </c>
      <c r="L131" s="74" t="s">
        <v>400</v>
      </c>
      <c r="M131" s="74" t="s">
        <v>399</v>
      </c>
      <c r="N131" s="74" t="s">
        <v>3814</v>
      </c>
      <c r="O131" s="77" t="str">
        <f>VLOOKUP(D131,Schools!A:D,4,0)</f>
        <v>Secondary</v>
      </c>
      <c r="P131" s="74" t="s">
        <v>4031</v>
      </c>
      <c r="Q131" s="77">
        <f t="shared" si="37"/>
        <v>543965</v>
      </c>
      <c r="R131" s="78" t="e">
        <f>SUMIFS(#REF!,#REF!,$D131,#REF!,$M131)</f>
        <v>#REF!</v>
      </c>
      <c r="S131" s="78" t="e">
        <f>SUMIFS(#REF!,#REF!,$D131,#REF!,$M131)</f>
        <v>#REF!</v>
      </c>
      <c r="T131" s="78" t="e">
        <f>SUMIFS(#REF!,#REF!,$D131,#REF!,$M131)</f>
        <v>#REF!</v>
      </c>
      <c r="U131" s="78" t="e">
        <f>SUMIFS(#REF!,#REF!,$D131,#REF!,$M131)</f>
        <v>#REF!</v>
      </c>
      <c r="V131" s="78" t="e">
        <f>SUMIFS(#REF!,#REF!,$D131,#REF!,$M131)</f>
        <v>#REF!</v>
      </c>
      <c r="W131" s="78" t="e">
        <f>SUMIFS(#REF!,#REF!,$D131,#REF!,$M131)</f>
        <v>#REF!</v>
      </c>
      <c r="X131" s="78" t="e">
        <f>SUMIFS(#REF!,#REF!,$D131,#REF!,$M131)</f>
        <v>#REF!</v>
      </c>
      <c r="Y131" s="78" t="e">
        <f>SUMIFS(#REF!,#REF!,$D131,#REF!,$M131)</f>
        <v>#REF!</v>
      </c>
      <c r="Z131" s="78" t="e">
        <f>SUMIFS(#REF!,#REF!,$D131,#REF!,$M131)</f>
        <v>#REF!</v>
      </c>
      <c r="AA131" s="78" t="e">
        <f>SUMIFS(#REF!,#REF!,$D131,#REF!,$M131)</f>
        <v>#REF!</v>
      </c>
      <c r="AB131" s="78" t="e">
        <f>SUMIFS(#REF!,#REF!,$D131,#REF!,$M131)</f>
        <v>#REF!</v>
      </c>
      <c r="AC131" s="78" t="e">
        <f>SUMIFS(#REF!,#REF!,$D131,#REF!,$M131)</f>
        <v>#REF!</v>
      </c>
      <c r="AD131" s="78" t="e">
        <f>SUMIFS(#REF!,#REF!,$D131,#REF!,$M131)</f>
        <v>#REF!</v>
      </c>
      <c r="AE131" s="78" t="e">
        <f>SUMIFS(#REF!,#REF!,$D131,#REF!,$M131)</f>
        <v>#REF!</v>
      </c>
      <c r="AF131" s="51" t="e">
        <f t="shared" si="38"/>
        <v>#REF!</v>
      </c>
      <c r="AG131" s="51" t="e">
        <f t="shared" si="39"/>
        <v>#REF!</v>
      </c>
      <c r="AH131" s="78" t="e">
        <f>SUMIFS(#REF!,#REF!,$D131,#REF!,$M131)</f>
        <v>#REF!</v>
      </c>
      <c r="AK131" t="e">
        <f t="shared" si="40"/>
        <v>#REF!</v>
      </c>
      <c r="AL131" s="7" t="e">
        <f t="shared" si="59"/>
        <v>#REF!</v>
      </c>
      <c r="AM131" s="7" t="e">
        <f t="shared" ref="AM131:AR136" si="65">ROUND($G131*AM$18,2)*$AK131</f>
        <v>#REF!</v>
      </c>
      <c r="AN131" s="7" t="e">
        <f t="shared" si="65"/>
        <v>#REF!</v>
      </c>
      <c r="AO131" s="7" t="e">
        <f t="shared" si="65"/>
        <v>#REF!</v>
      </c>
      <c r="AP131" s="7" t="e">
        <f t="shared" si="65"/>
        <v>#REF!</v>
      </c>
      <c r="AQ131" s="7" t="e">
        <f t="shared" si="65"/>
        <v>#REF!</v>
      </c>
      <c r="AR131" s="7" t="e">
        <f t="shared" si="65"/>
        <v>#REF!</v>
      </c>
      <c r="AS131" s="7" t="e">
        <f t="shared" si="64"/>
        <v>#REF!</v>
      </c>
      <c r="AT131" s="7" t="e">
        <f t="shared" si="64"/>
        <v>#REF!</v>
      </c>
      <c r="AU131" s="7" t="e">
        <f t="shared" si="64"/>
        <v>#REF!</v>
      </c>
      <c r="AV131" s="7" t="e">
        <f t="shared" si="64"/>
        <v>#REF!</v>
      </c>
      <c r="AW131" s="7" t="e">
        <f t="shared" si="64"/>
        <v>#REF!</v>
      </c>
      <c r="AX131" t="e">
        <f t="shared" si="34"/>
        <v>#REF!</v>
      </c>
      <c r="AY131" s="7" t="e">
        <f t="shared" si="62"/>
        <v>#REF!</v>
      </c>
      <c r="AZ131" s="52" t="e">
        <f t="shared" si="42"/>
        <v>#REF!</v>
      </c>
      <c r="BA131" s="79" t="e">
        <f t="shared" si="43"/>
        <v>#REF!</v>
      </c>
      <c r="BD131" s="182" t="str">
        <f>VLOOKUP(D131,Schools!A:Q,17,0)</f>
        <v>D</v>
      </c>
      <c r="BE131" s="51" t="e">
        <f t="shared" si="44"/>
        <v>#REF!</v>
      </c>
      <c r="BF131" s="51" t="e">
        <f t="shared" si="45"/>
        <v>#REF!</v>
      </c>
      <c r="BG131" s="51" t="e">
        <f t="shared" si="46"/>
        <v>#REF!</v>
      </c>
      <c r="BH131" s="51" t="e">
        <f t="shared" si="47"/>
        <v>#REF!</v>
      </c>
      <c r="BI131" s="52" t="e">
        <f t="shared" si="48"/>
        <v>#REF!</v>
      </c>
      <c r="BJ131" s="51" t="e">
        <f t="shared" si="49"/>
        <v>#REF!</v>
      </c>
      <c r="BK131" s="7" t="e">
        <f t="shared" si="63"/>
        <v>#REF!</v>
      </c>
      <c r="BL131" s="51" t="e">
        <f t="shared" si="51"/>
        <v>#REF!</v>
      </c>
      <c r="BM131" s="1" t="e">
        <f t="shared" si="52"/>
        <v>#REF!</v>
      </c>
      <c r="BN131" s="51" t="e">
        <f t="shared" si="53"/>
        <v>#REF!</v>
      </c>
      <c r="BO131" s="1" t="e">
        <f t="shared" si="54"/>
        <v>#REF!</v>
      </c>
      <c r="BP131" s="52" t="e">
        <f t="shared" si="55"/>
        <v>#REF!</v>
      </c>
      <c r="BQ131" s="52" t="e">
        <f t="shared" si="56"/>
        <v>#REF!</v>
      </c>
      <c r="BR131" t="e">
        <f t="shared" si="57"/>
        <v>#REF!</v>
      </c>
    </row>
    <row r="132" spans="1:70" x14ac:dyDescent="0.25">
      <c r="A132" t="str">
        <f t="shared" si="35"/>
        <v>High Needs topups</v>
      </c>
      <c r="B132" s="74" t="s">
        <v>3619</v>
      </c>
      <c r="C132" s="75">
        <v>44026</v>
      </c>
      <c r="D132" s="74">
        <f>Schools!A123</f>
        <v>3024004</v>
      </c>
      <c r="E132" t="str">
        <f>VLOOKUP(D132,Schools!A:B,2,0)</f>
        <v>Menorah High School (Girls)</v>
      </c>
      <c r="F132" t="str">
        <f>VLOOKUP(D132,Schools!$A:$Z,3,0)</f>
        <v>M</v>
      </c>
      <c r="G132" s="76" t="e">
        <f>SUMIFS(#REF!,#REF!,D132,#REF!, SEN!M132)</f>
        <v>#REF!</v>
      </c>
      <c r="H132" s="74" t="s">
        <v>3620</v>
      </c>
      <c r="I132" s="74" t="s">
        <v>4030</v>
      </c>
      <c r="J132" t="str">
        <f t="shared" si="36"/>
        <v>various/543965</v>
      </c>
      <c r="K132">
        <f>VLOOKUP(D132,Schools!$A:$Z,9,0)</f>
        <v>107953</v>
      </c>
      <c r="L132" s="74" t="s">
        <v>400</v>
      </c>
      <c r="M132" s="74" t="s">
        <v>399</v>
      </c>
      <c r="N132" s="74" t="s">
        <v>3814</v>
      </c>
      <c r="O132" s="77" t="str">
        <f>VLOOKUP(D132,Schools!A:D,4,0)</f>
        <v>Secondary</v>
      </c>
      <c r="P132" s="74" t="s">
        <v>4031</v>
      </c>
      <c r="Q132" s="77">
        <f t="shared" si="37"/>
        <v>543965</v>
      </c>
      <c r="R132" s="78" t="e">
        <f>SUMIFS(#REF!,#REF!,$D132,#REF!,$M132)</f>
        <v>#REF!</v>
      </c>
      <c r="S132" s="78" t="e">
        <f>SUMIFS(#REF!,#REF!,$D132,#REF!,$M132)</f>
        <v>#REF!</v>
      </c>
      <c r="T132" s="78" t="e">
        <f>SUMIFS(#REF!,#REF!,$D132,#REF!,$M132)</f>
        <v>#REF!</v>
      </c>
      <c r="U132" s="78" t="e">
        <f>SUMIFS(#REF!,#REF!,$D132,#REF!,$M132)</f>
        <v>#REF!</v>
      </c>
      <c r="V132" s="78" t="e">
        <f>SUMIFS(#REF!,#REF!,$D132,#REF!,$M132)</f>
        <v>#REF!</v>
      </c>
      <c r="W132" s="78" t="e">
        <f>SUMIFS(#REF!,#REF!,$D132,#REF!,$M132)</f>
        <v>#REF!</v>
      </c>
      <c r="X132" s="78" t="e">
        <f>SUMIFS(#REF!,#REF!,$D132,#REF!,$M132)</f>
        <v>#REF!</v>
      </c>
      <c r="Y132" s="78" t="e">
        <f>SUMIFS(#REF!,#REF!,$D132,#REF!,$M132)</f>
        <v>#REF!</v>
      </c>
      <c r="Z132" s="78" t="e">
        <f>SUMIFS(#REF!,#REF!,$D132,#REF!,$M132)</f>
        <v>#REF!</v>
      </c>
      <c r="AA132" s="78" t="e">
        <f>SUMIFS(#REF!,#REF!,$D132,#REF!,$M132)</f>
        <v>#REF!</v>
      </c>
      <c r="AB132" s="78" t="e">
        <f>SUMIFS(#REF!,#REF!,$D132,#REF!,$M132)</f>
        <v>#REF!</v>
      </c>
      <c r="AC132" s="78" t="e">
        <f>SUMIFS(#REF!,#REF!,$D132,#REF!,$M132)</f>
        <v>#REF!</v>
      </c>
      <c r="AD132" s="78" t="e">
        <f>SUMIFS(#REF!,#REF!,$D132,#REF!,$M132)</f>
        <v>#REF!</v>
      </c>
      <c r="AE132" s="78" t="e">
        <f>SUMIFS(#REF!,#REF!,$D132,#REF!,$M132)</f>
        <v>#REF!</v>
      </c>
      <c r="AF132" s="51" t="e">
        <f t="shared" si="38"/>
        <v>#REF!</v>
      </c>
      <c r="AG132" s="51" t="e">
        <f t="shared" si="39"/>
        <v>#REF!</v>
      </c>
      <c r="AH132" s="78" t="e">
        <f>SUMIFS(#REF!,#REF!,$D132,#REF!,$M132)</f>
        <v>#REF!</v>
      </c>
      <c r="AK132" t="e">
        <f t="shared" si="40"/>
        <v>#REF!</v>
      </c>
      <c r="AL132" s="7" t="e">
        <f t="shared" si="59"/>
        <v>#REF!</v>
      </c>
      <c r="AM132" s="7" t="e">
        <f t="shared" si="65"/>
        <v>#REF!</v>
      </c>
      <c r="AN132" s="7" t="e">
        <f t="shared" si="65"/>
        <v>#REF!</v>
      </c>
      <c r="AO132" s="7" t="e">
        <f t="shared" si="65"/>
        <v>#REF!</v>
      </c>
      <c r="AP132" s="7" t="e">
        <f t="shared" si="65"/>
        <v>#REF!</v>
      </c>
      <c r="AQ132" s="7" t="e">
        <f t="shared" si="65"/>
        <v>#REF!</v>
      </c>
      <c r="AR132" s="7" t="e">
        <f t="shared" si="65"/>
        <v>#REF!</v>
      </c>
      <c r="AS132" s="7" t="e">
        <f t="shared" si="64"/>
        <v>#REF!</v>
      </c>
      <c r="AT132" s="7" t="e">
        <f t="shared" si="64"/>
        <v>#REF!</v>
      </c>
      <c r="AU132" s="7" t="e">
        <f t="shared" si="64"/>
        <v>#REF!</v>
      </c>
      <c r="AV132" s="7" t="e">
        <f t="shared" si="64"/>
        <v>#REF!</v>
      </c>
      <c r="AW132" s="7" t="e">
        <f t="shared" si="64"/>
        <v>#REF!</v>
      </c>
      <c r="AX132" t="e">
        <f t="shared" si="34"/>
        <v>#REF!</v>
      </c>
      <c r="AY132" s="7" t="e">
        <f t="shared" si="62"/>
        <v>#REF!</v>
      </c>
      <c r="AZ132" s="52" t="e">
        <f t="shared" si="42"/>
        <v>#REF!</v>
      </c>
      <c r="BA132" s="79" t="e">
        <f t="shared" si="43"/>
        <v>#REF!</v>
      </c>
      <c r="BD132" s="182" t="str">
        <f>VLOOKUP(D132,Schools!A:Q,17,0)</f>
        <v>D</v>
      </c>
      <c r="BE132" s="51" t="e">
        <f t="shared" si="44"/>
        <v>#REF!</v>
      </c>
      <c r="BF132" s="51" t="e">
        <f t="shared" si="45"/>
        <v>#REF!</v>
      </c>
      <c r="BG132" s="51" t="e">
        <f t="shared" si="46"/>
        <v>#REF!</v>
      </c>
      <c r="BH132" s="51" t="e">
        <f t="shared" si="47"/>
        <v>#REF!</v>
      </c>
      <c r="BI132" s="52" t="e">
        <f t="shared" si="48"/>
        <v>#REF!</v>
      </c>
      <c r="BJ132" s="51" t="e">
        <f t="shared" si="49"/>
        <v>#REF!</v>
      </c>
      <c r="BK132" s="7" t="e">
        <f t="shared" si="63"/>
        <v>#REF!</v>
      </c>
      <c r="BL132" s="51" t="e">
        <f t="shared" si="51"/>
        <v>#REF!</v>
      </c>
      <c r="BM132" s="1" t="e">
        <f t="shared" si="52"/>
        <v>#REF!</v>
      </c>
      <c r="BN132" s="51" t="e">
        <f t="shared" si="53"/>
        <v>#REF!</v>
      </c>
      <c r="BO132" s="1" t="e">
        <f t="shared" si="54"/>
        <v>#REF!</v>
      </c>
      <c r="BP132" s="52" t="e">
        <f t="shared" si="55"/>
        <v>#REF!</v>
      </c>
      <c r="BQ132" s="52" t="e">
        <f t="shared" si="56"/>
        <v>#REF!</v>
      </c>
      <c r="BR132" t="e">
        <f t="shared" si="57"/>
        <v>#REF!</v>
      </c>
    </row>
    <row r="133" spans="1:70" x14ac:dyDescent="0.25">
      <c r="A133" t="str">
        <f t="shared" si="35"/>
        <v>High Needs topups</v>
      </c>
      <c r="B133" s="74" t="s">
        <v>3619</v>
      </c>
      <c r="C133" s="75">
        <v>44026</v>
      </c>
      <c r="D133" s="74">
        <f>Schools!A124</f>
        <v>3025402</v>
      </c>
      <c r="E133" t="str">
        <f>VLOOKUP(D133,Schools!A:B,2,0)</f>
        <v>Mill Hill County High School</v>
      </c>
      <c r="F133" t="str">
        <f>VLOOKUP(D133,Schools!$A:$Z,3,0)</f>
        <v>A</v>
      </c>
      <c r="G133" s="76" t="e">
        <f>SUMIFS(#REF!,#REF!,D133,#REF!, SEN!M133)</f>
        <v>#REF!</v>
      </c>
      <c r="H133" s="74" t="s">
        <v>3620</v>
      </c>
      <c r="I133" s="74" t="s">
        <v>4030</v>
      </c>
      <c r="J133" t="str">
        <f t="shared" si="36"/>
        <v>various/516500</v>
      </c>
      <c r="K133">
        <f>VLOOKUP(D133,Schools!$A:$Z,9,0)</f>
        <v>144069</v>
      </c>
      <c r="L133" s="74" t="s">
        <v>400</v>
      </c>
      <c r="M133" s="74" t="s">
        <v>399</v>
      </c>
      <c r="N133" s="74" t="s">
        <v>3814</v>
      </c>
      <c r="O133" s="77" t="str">
        <f>VLOOKUP(D133,Schools!A:D,4,0)</f>
        <v>Secondary</v>
      </c>
      <c r="P133" s="74" t="s">
        <v>4031</v>
      </c>
      <c r="Q133" s="77">
        <f t="shared" si="37"/>
        <v>516500</v>
      </c>
      <c r="R133" s="78" t="e">
        <f>SUMIFS(#REF!,#REF!,$D133,#REF!,$M133)</f>
        <v>#REF!</v>
      </c>
      <c r="S133" s="78" t="e">
        <f>SUMIFS(#REF!,#REF!,$D133,#REF!,$M133)</f>
        <v>#REF!</v>
      </c>
      <c r="T133" s="78" t="e">
        <f>SUMIFS(#REF!,#REF!,$D133,#REF!,$M133)</f>
        <v>#REF!</v>
      </c>
      <c r="U133" s="78" t="e">
        <f>SUMIFS(#REF!,#REF!,$D133,#REF!,$M133)</f>
        <v>#REF!</v>
      </c>
      <c r="V133" s="78" t="e">
        <f>SUMIFS(#REF!,#REF!,$D133,#REF!,$M133)</f>
        <v>#REF!</v>
      </c>
      <c r="W133" s="78" t="e">
        <f>SUMIFS(#REF!,#REF!,$D133,#REF!,$M133)</f>
        <v>#REF!</v>
      </c>
      <c r="X133" s="78" t="e">
        <f>SUMIFS(#REF!,#REF!,$D133,#REF!,$M133)</f>
        <v>#REF!</v>
      </c>
      <c r="Y133" s="78" t="e">
        <f>SUMIFS(#REF!,#REF!,$D133,#REF!,$M133)</f>
        <v>#REF!</v>
      </c>
      <c r="Z133" s="78" t="e">
        <f>SUMIFS(#REF!,#REF!,$D133,#REF!,$M133)</f>
        <v>#REF!</v>
      </c>
      <c r="AA133" s="78" t="e">
        <f>SUMIFS(#REF!,#REF!,$D133,#REF!,$M133)</f>
        <v>#REF!</v>
      </c>
      <c r="AB133" s="78" t="e">
        <f>SUMIFS(#REF!,#REF!,$D133,#REF!,$M133)</f>
        <v>#REF!</v>
      </c>
      <c r="AC133" s="78" t="e">
        <f>SUMIFS(#REF!,#REF!,$D133,#REF!,$M133)</f>
        <v>#REF!</v>
      </c>
      <c r="AD133" s="78" t="e">
        <f>SUMIFS(#REF!,#REF!,$D133,#REF!,$M133)</f>
        <v>#REF!</v>
      </c>
      <c r="AE133" s="78" t="e">
        <f>SUMIFS(#REF!,#REF!,$D133,#REF!,$M133)</f>
        <v>#REF!</v>
      </c>
      <c r="AF133" s="51" t="e">
        <f t="shared" si="38"/>
        <v>#REF!</v>
      </c>
      <c r="AG133" s="51" t="e">
        <f t="shared" si="39"/>
        <v>#REF!</v>
      </c>
      <c r="AH133" s="78" t="e">
        <f>SUMIFS(#REF!,#REF!,$D133,#REF!,$M133)</f>
        <v>#REF!</v>
      </c>
      <c r="AK133" t="e">
        <f t="shared" si="40"/>
        <v>#REF!</v>
      </c>
      <c r="AL133" s="7" t="e">
        <f t="shared" si="59"/>
        <v>#REF!</v>
      </c>
      <c r="AM133" s="7" t="e">
        <f t="shared" si="65"/>
        <v>#REF!</v>
      </c>
      <c r="AN133" s="7" t="e">
        <f t="shared" si="65"/>
        <v>#REF!</v>
      </c>
      <c r="AO133" s="7" t="e">
        <f t="shared" si="65"/>
        <v>#REF!</v>
      </c>
      <c r="AP133" s="7" t="e">
        <f t="shared" si="65"/>
        <v>#REF!</v>
      </c>
      <c r="AQ133" s="7" t="e">
        <f t="shared" si="65"/>
        <v>#REF!</v>
      </c>
      <c r="AR133" s="7" t="e">
        <f t="shared" si="65"/>
        <v>#REF!</v>
      </c>
      <c r="AS133" s="7" t="e">
        <f t="shared" si="64"/>
        <v>#REF!</v>
      </c>
      <c r="AT133" s="7" t="e">
        <f t="shared" si="64"/>
        <v>#REF!</v>
      </c>
      <c r="AU133" s="7" t="e">
        <f t="shared" si="64"/>
        <v>#REF!</v>
      </c>
      <c r="AV133" s="7" t="e">
        <f t="shared" si="64"/>
        <v>#REF!</v>
      </c>
      <c r="AW133" s="7" t="e">
        <f t="shared" si="64"/>
        <v>#REF!</v>
      </c>
      <c r="AX133" t="e">
        <f t="shared" si="34"/>
        <v>#REF!</v>
      </c>
      <c r="AY133" s="7" t="e">
        <f t="shared" si="62"/>
        <v>#REF!</v>
      </c>
      <c r="AZ133" s="52" t="e">
        <f t="shared" si="42"/>
        <v>#REF!</v>
      </c>
      <c r="BA133" s="79" t="e">
        <f t="shared" si="43"/>
        <v>#REF!</v>
      </c>
      <c r="BD133" s="182" t="str">
        <f>VLOOKUP(D133,Schools!A:Q,17,0)</f>
        <v>Academy</v>
      </c>
      <c r="BE133" s="51" t="e">
        <f t="shared" si="44"/>
        <v>#REF!</v>
      </c>
      <c r="BF133" s="51" t="e">
        <f t="shared" si="45"/>
        <v>#REF!</v>
      </c>
      <c r="BG133" s="51" t="e">
        <f t="shared" si="46"/>
        <v>#REF!</v>
      </c>
      <c r="BH133" s="51" t="e">
        <f t="shared" si="47"/>
        <v>#REF!</v>
      </c>
      <c r="BI133" s="52" t="e">
        <f t="shared" si="48"/>
        <v>#REF!</v>
      </c>
      <c r="BJ133" s="51" t="e">
        <f t="shared" si="49"/>
        <v>#REF!</v>
      </c>
      <c r="BK133" s="7" t="e">
        <f t="shared" si="63"/>
        <v>#REF!</v>
      </c>
      <c r="BL133" s="51" t="e">
        <f t="shared" si="51"/>
        <v>#REF!</v>
      </c>
      <c r="BM133" s="1" t="e">
        <f t="shared" si="52"/>
        <v>#REF!</v>
      </c>
      <c r="BN133" s="51" t="e">
        <f t="shared" si="53"/>
        <v>#REF!</v>
      </c>
      <c r="BO133" s="1" t="e">
        <f t="shared" si="54"/>
        <v>#REF!</v>
      </c>
      <c r="BP133" s="52" t="e">
        <f t="shared" si="55"/>
        <v>#REF!</v>
      </c>
      <c r="BQ133" s="52" t="e">
        <f t="shared" si="56"/>
        <v>#REF!</v>
      </c>
      <c r="BR133" t="e">
        <f t="shared" si="57"/>
        <v>#REF!</v>
      </c>
    </row>
    <row r="134" spans="1:70" x14ac:dyDescent="0.25">
      <c r="A134" t="str">
        <f t="shared" si="35"/>
        <v>High Needs topups</v>
      </c>
      <c r="B134" s="74" t="s">
        <v>3619</v>
      </c>
      <c r="C134" s="75">
        <v>44026</v>
      </c>
      <c r="D134" s="74">
        <f>Schools!A125</f>
        <v>3024208</v>
      </c>
      <c r="E134" t="str">
        <f>VLOOKUP(D134,Schools!A:B,2,0)</f>
        <v>Queen Elizabeth's Girls' School</v>
      </c>
      <c r="F134" t="str">
        <f>VLOOKUP(D134,Schools!$A:$Z,3,0)</f>
        <v>A</v>
      </c>
      <c r="G134" s="76" t="e">
        <f>SUMIFS(#REF!,#REF!,D134,#REF!, SEN!M134)</f>
        <v>#REF!</v>
      </c>
      <c r="H134" s="74" t="s">
        <v>3620</v>
      </c>
      <c r="I134" s="74" t="s">
        <v>4030</v>
      </c>
      <c r="J134" t="str">
        <f t="shared" si="36"/>
        <v>various/516500</v>
      </c>
      <c r="K134">
        <f>VLOOKUP(D134,Schools!$A:$Z,9,0)</f>
        <v>144387</v>
      </c>
      <c r="L134" s="74" t="s">
        <v>400</v>
      </c>
      <c r="M134" s="74" t="s">
        <v>399</v>
      </c>
      <c r="N134" s="74" t="s">
        <v>3814</v>
      </c>
      <c r="O134" s="77" t="str">
        <f>VLOOKUP(D134,Schools!A:D,4,0)</f>
        <v>Secondary</v>
      </c>
      <c r="P134" s="74" t="s">
        <v>4031</v>
      </c>
      <c r="Q134" s="77">
        <f t="shared" si="37"/>
        <v>516500</v>
      </c>
      <c r="R134" s="78" t="e">
        <f>SUMIFS(#REF!,#REF!,$D134,#REF!,$M134)</f>
        <v>#REF!</v>
      </c>
      <c r="S134" s="78" t="e">
        <f>SUMIFS(#REF!,#REF!,$D134,#REF!,$M134)</f>
        <v>#REF!</v>
      </c>
      <c r="T134" s="78" t="e">
        <f>SUMIFS(#REF!,#REF!,$D134,#REF!,$M134)</f>
        <v>#REF!</v>
      </c>
      <c r="U134" s="78" t="e">
        <f>SUMIFS(#REF!,#REF!,$D134,#REF!,$M134)</f>
        <v>#REF!</v>
      </c>
      <c r="V134" s="78" t="e">
        <f>SUMIFS(#REF!,#REF!,$D134,#REF!,$M134)</f>
        <v>#REF!</v>
      </c>
      <c r="W134" s="78" t="e">
        <f>SUMIFS(#REF!,#REF!,$D134,#REF!,$M134)</f>
        <v>#REF!</v>
      </c>
      <c r="X134" s="78" t="e">
        <f>SUMIFS(#REF!,#REF!,$D134,#REF!,$M134)</f>
        <v>#REF!</v>
      </c>
      <c r="Y134" s="78" t="e">
        <f>SUMIFS(#REF!,#REF!,$D134,#REF!,$M134)</f>
        <v>#REF!</v>
      </c>
      <c r="Z134" s="78" t="e">
        <f>SUMIFS(#REF!,#REF!,$D134,#REF!,$M134)</f>
        <v>#REF!</v>
      </c>
      <c r="AA134" s="78" t="e">
        <f>SUMIFS(#REF!,#REF!,$D134,#REF!,$M134)</f>
        <v>#REF!</v>
      </c>
      <c r="AB134" s="78" t="e">
        <f>SUMIFS(#REF!,#REF!,$D134,#REF!,$M134)</f>
        <v>#REF!</v>
      </c>
      <c r="AC134" s="78" t="e">
        <f>SUMIFS(#REF!,#REF!,$D134,#REF!,$M134)</f>
        <v>#REF!</v>
      </c>
      <c r="AD134" s="78" t="e">
        <f>SUMIFS(#REF!,#REF!,$D134,#REF!,$M134)</f>
        <v>#REF!</v>
      </c>
      <c r="AE134" s="78" t="e">
        <f>SUMIFS(#REF!,#REF!,$D134,#REF!,$M134)</f>
        <v>#REF!</v>
      </c>
      <c r="AF134" s="51" t="e">
        <f t="shared" si="38"/>
        <v>#REF!</v>
      </c>
      <c r="AG134" s="51" t="e">
        <f t="shared" si="39"/>
        <v>#REF!</v>
      </c>
      <c r="AH134" s="78" t="e">
        <f>SUMIFS(#REF!,#REF!,$D134,#REF!,$M134)</f>
        <v>#REF!</v>
      </c>
      <c r="AK134" t="e">
        <f t="shared" si="40"/>
        <v>#REF!</v>
      </c>
      <c r="AL134" s="7" t="e">
        <f t="shared" si="59"/>
        <v>#REF!</v>
      </c>
      <c r="AM134" s="7" t="e">
        <f t="shared" si="65"/>
        <v>#REF!</v>
      </c>
      <c r="AN134" s="7" t="e">
        <f t="shared" si="65"/>
        <v>#REF!</v>
      </c>
      <c r="AO134" s="7" t="e">
        <f t="shared" si="65"/>
        <v>#REF!</v>
      </c>
      <c r="AP134" s="7" t="e">
        <f t="shared" si="65"/>
        <v>#REF!</v>
      </c>
      <c r="AQ134" s="7" t="e">
        <f t="shared" si="65"/>
        <v>#REF!</v>
      </c>
      <c r="AR134" s="7" t="e">
        <f t="shared" si="65"/>
        <v>#REF!</v>
      </c>
      <c r="AS134" s="7" t="e">
        <f t="shared" si="64"/>
        <v>#REF!</v>
      </c>
      <c r="AT134" s="7" t="e">
        <f t="shared" si="64"/>
        <v>#REF!</v>
      </c>
      <c r="AU134" s="7" t="e">
        <f t="shared" si="64"/>
        <v>#REF!</v>
      </c>
      <c r="AV134" s="7" t="e">
        <f t="shared" si="64"/>
        <v>#REF!</v>
      </c>
      <c r="AW134" s="7" t="e">
        <f t="shared" si="64"/>
        <v>#REF!</v>
      </c>
      <c r="AX134" t="e">
        <f t="shared" si="34"/>
        <v>#REF!</v>
      </c>
      <c r="AY134" s="7" t="e">
        <f t="shared" si="62"/>
        <v>#REF!</v>
      </c>
      <c r="AZ134" s="52" t="e">
        <f t="shared" si="42"/>
        <v>#REF!</v>
      </c>
      <c r="BA134" s="79" t="e">
        <f t="shared" si="43"/>
        <v>#REF!</v>
      </c>
      <c r="BD134" s="182" t="str">
        <f>VLOOKUP(D134,Schools!A:Q,17,0)</f>
        <v>Academy</v>
      </c>
      <c r="BE134" s="51" t="e">
        <f t="shared" si="44"/>
        <v>#REF!</v>
      </c>
      <c r="BF134" s="51" t="e">
        <f t="shared" si="45"/>
        <v>#REF!</v>
      </c>
      <c r="BG134" s="51" t="e">
        <f t="shared" si="46"/>
        <v>#REF!</v>
      </c>
      <c r="BH134" s="51" t="e">
        <f t="shared" si="47"/>
        <v>#REF!</v>
      </c>
      <c r="BI134" s="52" t="e">
        <f t="shared" si="48"/>
        <v>#REF!</v>
      </c>
      <c r="BJ134" s="51" t="e">
        <f t="shared" si="49"/>
        <v>#REF!</v>
      </c>
      <c r="BK134" s="7" t="e">
        <f t="shared" si="63"/>
        <v>#REF!</v>
      </c>
      <c r="BL134" s="51" t="e">
        <f t="shared" si="51"/>
        <v>#REF!</v>
      </c>
      <c r="BM134" s="1" t="e">
        <f t="shared" si="52"/>
        <v>#REF!</v>
      </c>
      <c r="BN134" s="51" t="e">
        <f t="shared" si="53"/>
        <v>#REF!</v>
      </c>
      <c r="BO134" s="1" t="e">
        <f t="shared" si="54"/>
        <v>#REF!</v>
      </c>
      <c r="BP134" s="52" t="e">
        <f t="shared" si="55"/>
        <v>#REF!</v>
      </c>
      <c r="BQ134" s="52" t="e">
        <f t="shared" si="56"/>
        <v>#REF!</v>
      </c>
      <c r="BR134" t="e">
        <f t="shared" si="57"/>
        <v>#REF!</v>
      </c>
    </row>
    <row r="135" spans="1:70" x14ac:dyDescent="0.25">
      <c r="A135" t="str">
        <f t="shared" si="35"/>
        <v>High Needs topups</v>
      </c>
      <c r="B135" s="74" t="s">
        <v>3619</v>
      </c>
      <c r="C135" s="75">
        <v>44026</v>
      </c>
      <c r="D135" s="74">
        <f>Schools!A126</f>
        <v>3025401</v>
      </c>
      <c r="E135" t="str">
        <f>VLOOKUP(D135,Schools!A:B,2,0)</f>
        <v>Queen Elizabeth's School (Boys)</v>
      </c>
      <c r="F135" t="str">
        <f>VLOOKUP(D135,Schools!$A:$Z,3,0)</f>
        <v>A</v>
      </c>
      <c r="G135" s="76" t="e">
        <f>SUMIFS(#REF!,#REF!,D135,#REF!, SEN!M135)</f>
        <v>#REF!</v>
      </c>
      <c r="H135" s="74" t="s">
        <v>3620</v>
      </c>
      <c r="I135" s="74" t="s">
        <v>4030</v>
      </c>
      <c r="J135" t="str">
        <f t="shared" si="36"/>
        <v>various/516500</v>
      </c>
      <c r="K135">
        <f>VLOOKUP(D135,Schools!$A:$Z,9,0)</f>
        <v>139142</v>
      </c>
      <c r="L135" s="74" t="s">
        <v>400</v>
      </c>
      <c r="M135" s="74" t="s">
        <v>399</v>
      </c>
      <c r="N135" s="74" t="s">
        <v>3814</v>
      </c>
      <c r="O135" s="77" t="str">
        <f>VLOOKUP(D135,Schools!A:D,4,0)</f>
        <v>Secondary</v>
      </c>
      <c r="P135" s="74" t="s">
        <v>4031</v>
      </c>
      <c r="Q135" s="77">
        <f t="shared" si="37"/>
        <v>516500</v>
      </c>
      <c r="R135" s="78" t="e">
        <f>SUMIFS(#REF!,#REF!,$D135,#REF!,$M135)</f>
        <v>#REF!</v>
      </c>
      <c r="S135" s="78" t="e">
        <f>SUMIFS(#REF!,#REF!,$D135,#REF!,$M135)</f>
        <v>#REF!</v>
      </c>
      <c r="T135" s="78" t="e">
        <f>SUMIFS(#REF!,#REF!,$D135,#REF!,$M135)</f>
        <v>#REF!</v>
      </c>
      <c r="U135" s="78" t="e">
        <f>SUMIFS(#REF!,#REF!,$D135,#REF!,$M135)</f>
        <v>#REF!</v>
      </c>
      <c r="V135" s="78" t="e">
        <f>SUMIFS(#REF!,#REF!,$D135,#REF!,$M135)</f>
        <v>#REF!</v>
      </c>
      <c r="W135" s="78" t="e">
        <f>SUMIFS(#REF!,#REF!,$D135,#REF!,$M135)</f>
        <v>#REF!</v>
      </c>
      <c r="X135" s="78" t="e">
        <f>SUMIFS(#REF!,#REF!,$D135,#REF!,$M135)</f>
        <v>#REF!</v>
      </c>
      <c r="Y135" s="78" t="e">
        <f>SUMIFS(#REF!,#REF!,$D135,#REF!,$M135)</f>
        <v>#REF!</v>
      </c>
      <c r="Z135" s="78" t="e">
        <f>SUMIFS(#REF!,#REF!,$D135,#REF!,$M135)</f>
        <v>#REF!</v>
      </c>
      <c r="AA135" s="78" t="e">
        <f>SUMIFS(#REF!,#REF!,$D135,#REF!,$M135)</f>
        <v>#REF!</v>
      </c>
      <c r="AB135" s="78" t="e">
        <f>SUMIFS(#REF!,#REF!,$D135,#REF!,$M135)</f>
        <v>#REF!</v>
      </c>
      <c r="AC135" s="78" t="e">
        <f>SUMIFS(#REF!,#REF!,$D135,#REF!,$M135)</f>
        <v>#REF!</v>
      </c>
      <c r="AD135" s="78" t="e">
        <f>SUMIFS(#REF!,#REF!,$D135,#REF!,$M135)</f>
        <v>#REF!</v>
      </c>
      <c r="AE135" s="78" t="e">
        <f>SUMIFS(#REF!,#REF!,$D135,#REF!,$M135)</f>
        <v>#REF!</v>
      </c>
      <c r="AF135" s="51" t="e">
        <f t="shared" si="38"/>
        <v>#REF!</v>
      </c>
      <c r="AG135" s="51" t="e">
        <f t="shared" si="39"/>
        <v>#REF!</v>
      </c>
      <c r="AH135" s="78" t="e">
        <f>SUMIFS(#REF!,#REF!,$D135,#REF!,$M135)</f>
        <v>#REF!</v>
      </c>
      <c r="AK135" t="e">
        <f t="shared" si="40"/>
        <v>#REF!</v>
      </c>
      <c r="AL135" s="7" t="e">
        <f t="shared" si="59"/>
        <v>#REF!</v>
      </c>
      <c r="AM135" s="7" t="e">
        <f t="shared" si="65"/>
        <v>#REF!</v>
      </c>
      <c r="AN135" s="7" t="e">
        <f t="shared" si="65"/>
        <v>#REF!</v>
      </c>
      <c r="AO135" s="7" t="e">
        <f t="shared" si="65"/>
        <v>#REF!</v>
      </c>
      <c r="AP135" s="7" t="e">
        <f t="shared" si="65"/>
        <v>#REF!</v>
      </c>
      <c r="AQ135" s="7" t="e">
        <f t="shared" si="65"/>
        <v>#REF!</v>
      </c>
      <c r="AR135" s="7" t="e">
        <f t="shared" si="65"/>
        <v>#REF!</v>
      </c>
      <c r="AS135" s="7" t="e">
        <f t="shared" si="64"/>
        <v>#REF!</v>
      </c>
      <c r="AT135" s="7" t="e">
        <f t="shared" si="64"/>
        <v>#REF!</v>
      </c>
      <c r="AU135" s="7" t="e">
        <f t="shared" si="64"/>
        <v>#REF!</v>
      </c>
      <c r="AV135" s="7" t="e">
        <f t="shared" si="64"/>
        <v>#REF!</v>
      </c>
      <c r="AW135" s="7" t="e">
        <f t="shared" si="64"/>
        <v>#REF!</v>
      </c>
      <c r="AX135" t="e">
        <f t="shared" si="34"/>
        <v>#REF!</v>
      </c>
      <c r="AY135" s="7" t="e">
        <f t="shared" si="62"/>
        <v>#REF!</v>
      </c>
      <c r="AZ135" s="52" t="e">
        <f t="shared" si="42"/>
        <v>#REF!</v>
      </c>
      <c r="BA135" s="79" t="e">
        <f t="shared" si="43"/>
        <v>#REF!</v>
      </c>
      <c r="BD135" s="182" t="str">
        <f>VLOOKUP(D135,Schools!A:Q,17,0)</f>
        <v>Academy</v>
      </c>
      <c r="BE135" s="51" t="e">
        <f t="shared" si="44"/>
        <v>#REF!</v>
      </c>
      <c r="BF135" s="51" t="e">
        <f t="shared" si="45"/>
        <v>#REF!</v>
      </c>
      <c r="BG135" s="51" t="e">
        <f t="shared" si="46"/>
        <v>#REF!</v>
      </c>
      <c r="BH135" s="51" t="e">
        <f t="shared" si="47"/>
        <v>#REF!</v>
      </c>
      <c r="BI135" s="52" t="e">
        <f t="shared" si="48"/>
        <v>#REF!</v>
      </c>
      <c r="BJ135" s="51" t="e">
        <f t="shared" si="49"/>
        <v>#REF!</v>
      </c>
      <c r="BK135" s="7" t="e">
        <f t="shared" si="63"/>
        <v>#REF!</v>
      </c>
      <c r="BL135" s="51" t="e">
        <f t="shared" si="51"/>
        <v>#REF!</v>
      </c>
      <c r="BM135" s="1" t="e">
        <f t="shared" si="52"/>
        <v>#REF!</v>
      </c>
      <c r="BN135" s="51" t="e">
        <f t="shared" si="53"/>
        <v>#REF!</v>
      </c>
      <c r="BO135" s="1" t="e">
        <f t="shared" si="54"/>
        <v>#REF!</v>
      </c>
      <c r="BP135" s="52" t="e">
        <f t="shared" si="55"/>
        <v>#REF!</v>
      </c>
      <c r="BQ135" s="52" t="e">
        <f t="shared" si="56"/>
        <v>#REF!</v>
      </c>
      <c r="BR135" t="e">
        <f t="shared" si="57"/>
        <v>#REF!</v>
      </c>
    </row>
    <row r="136" spans="1:70" x14ac:dyDescent="0.25">
      <c r="A136" t="str">
        <f t="shared" si="35"/>
        <v>High Needs topups</v>
      </c>
      <c r="B136" s="74" t="s">
        <v>3619</v>
      </c>
      <c r="C136" s="75">
        <v>44026</v>
      </c>
      <c r="D136" s="74">
        <f>Schools!A127</f>
        <v>3024011</v>
      </c>
      <c r="E136" t="str">
        <f>VLOOKUP(D136,Schools!A:B,2,0)</f>
        <v>Saracens High School</v>
      </c>
      <c r="F136" t="str">
        <f>VLOOKUP(D136,Schools!$A:$Z,3,0)</f>
        <v>A</v>
      </c>
      <c r="G136" s="76" t="e">
        <f>SUMIFS(#REF!,#REF!,D136,#REF!, SEN!M136)</f>
        <v>#REF!</v>
      </c>
      <c r="H136" s="74" t="s">
        <v>3620</v>
      </c>
      <c r="I136" s="74" t="s">
        <v>4030</v>
      </c>
      <c r="J136" t="str">
        <f t="shared" si="36"/>
        <v>various/516500</v>
      </c>
      <c r="K136">
        <f>VLOOKUP(D136,Schools!$A:$Z,9,0)</f>
        <v>158756</v>
      </c>
      <c r="L136" s="74" t="s">
        <v>400</v>
      </c>
      <c r="M136" s="74" t="s">
        <v>399</v>
      </c>
      <c r="N136" s="74" t="s">
        <v>3814</v>
      </c>
      <c r="O136" s="77" t="str">
        <f>VLOOKUP(D136,Schools!A:D,4,0)</f>
        <v>Secondary</v>
      </c>
      <c r="P136" s="74" t="s">
        <v>4031</v>
      </c>
      <c r="Q136" s="77">
        <f t="shared" si="37"/>
        <v>516500</v>
      </c>
      <c r="R136" s="78" t="e">
        <f>SUMIFS(#REF!,#REF!,$D136,#REF!,$M136)</f>
        <v>#REF!</v>
      </c>
      <c r="S136" s="78" t="e">
        <f>SUMIFS(#REF!,#REF!,$D136,#REF!,$M136)</f>
        <v>#REF!</v>
      </c>
      <c r="T136" s="78" t="e">
        <f>SUMIFS(#REF!,#REF!,$D136,#REF!,$M136)</f>
        <v>#REF!</v>
      </c>
      <c r="U136" s="78" t="e">
        <f>SUMIFS(#REF!,#REF!,$D136,#REF!,$M136)</f>
        <v>#REF!</v>
      </c>
      <c r="V136" s="78" t="e">
        <f>SUMIFS(#REF!,#REF!,$D136,#REF!,$M136)</f>
        <v>#REF!</v>
      </c>
      <c r="W136" s="78" t="e">
        <f>SUMIFS(#REF!,#REF!,$D136,#REF!,$M136)</f>
        <v>#REF!</v>
      </c>
      <c r="X136" s="78" t="e">
        <f>SUMIFS(#REF!,#REF!,$D136,#REF!,$M136)</f>
        <v>#REF!</v>
      </c>
      <c r="Y136" s="78" t="e">
        <f>SUMIFS(#REF!,#REF!,$D136,#REF!,$M136)</f>
        <v>#REF!</v>
      </c>
      <c r="Z136" s="78" t="e">
        <f>SUMIFS(#REF!,#REF!,$D136,#REF!,$M136)</f>
        <v>#REF!</v>
      </c>
      <c r="AA136" s="78" t="e">
        <f>SUMIFS(#REF!,#REF!,$D136,#REF!,$M136)</f>
        <v>#REF!</v>
      </c>
      <c r="AB136" s="78" t="e">
        <f>SUMIFS(#REF!,#REF!,$D136,#REF!,$M136)</f>
        <v>#REF!</v>
      </c>
      <c r="AC136" s="78" t="e">
        <f>SUMIFS(#REF!,#REF!,$D136,#REF!,$M136)</f>
        <v>#REF!</v>
      </c>
      <c r="AD136" s="78" t="e">
        <f>SUMIFS(#REF!,#REF!,$D136,#REF!,$M136)</f>
        <v>#REF!</v>
      </c>
      <c r="AE136" s="78" t="e">
        <f>SUMIFS(#REF!,#REF!,$D136,#REF!,$M136)</f>
        <v>#REF!</v>
      </c>
      <c r="AF136" s="51" t="e">
        <f t="shared" si="38"/>
        <v>#REF!</v>
      </c>
      <c r="AG136" s="51" t="e">
        <f t="shared" si="39"/>
        <v>#REF!</v>
      </c>
      <c r="AH136" s="78" t="e">
        <f>SUMIFS(#REF!,#REF!,$D136,#REF!,$M136)</f>
        <v>#REF!</v>
      </c>
      <c r="AK136" t="e">
        <f t="shared" si="40"/>
        <v>#REF!</v>
      </c>
      <c r="AL136" s="7" t="e">
        <f t="shared" si="59"/>
        <v>#REF!</v>
      </c>
      <c r="AM136" s="7" t="e">
        <f t="shared" si="65"/>
        <v>#REF!</v>
      </c>
      <c r="AN136" s="7" t="e">
        <f t="shared" si="65"/>
        <v>#REF!</v>
      </c>
      <c r="AO136" s="7" t="e">
        <f t="shared" si="65"/>
        <v>#REF!</v>
      </c>
      <c r="AP136" s="7" t="e">
        <f t="shared" si="65"/>
        <v>#REF!</v>
      </c>
      <c r="AQ136" s="7" t="e">
        <f t="shared" si="65"/>
        <v>#REF!</v>
      </c>
      <c r="AR136" s="7" t="e">
        <f t="shared" si="65"/>
        <v>#REF!</v>
      </c>
      <c r="AS136" s="7" t="e">
        <f t="shared" si="64"/>
        <v>#REF!</v>
      </c>
      <c r="AT136" s="7" t="e">
        <f t="shared" si="64"/>
        <v>#REF!</v>
      </c>
      <c r="AU136" s="7" t="e">
        <f t="shared" si="64"/>
        <v>#REF!</v>
      </c>
      <c r="AV136" s="7" t="e">
        <f t="shared" si="64"/>
        <v>#REF!</v>
      </c>
      <c r="AW136" s="7" t="e">
        <f t="shared" si="64"/>
        <v>#REF!</v>
      </c>
      <c r="AX136" t="e">
        <f t="shared" si="34"/>
        <v>#REF!</v>
      </c>
      <c r="AY136" s="7" t="e">
        <f t="shared" si="62"/>
        <v>#REF!</v>
      </c>
      <c r="AZ136" s="52" t="e">
        <f t="shared" si="42"/>
        <v>#REF!</v>
      </c>
      <c r="BA136" s="79" t="e">
        <f t="shared" si="43"/>
        <v>#REF!</v>
      </c>
      <c r="BD136" s="182" t="str">
        <f>VLOOKUP(D136,Schools!A:Q,17,0)</f>
        <v>Academy</v>
      </c>
      <c r="BE136" s="51" t="e">
        <f t="shared" si="44"/>
        <v>#REF!</v>
      </c>
      <c r="BF136" s="51" t="e">
        <f t="shared" si="45"/>
        <v>#REF!</v>
      </c>
      <c r="BG136" s="51" t="e">
        <f t="shared" si="46"/>
        <v>#REF!</v>
      </c>
      <c r="BH136" s="51" t="e">
        <f t="shared" si="47"/>
        <v>#REF!</v>
      </c>
      <c r="BI136" s="52" t="e">
        <f t="shared" si="48"/>
        <v>#REF!</v>
      </c>
      <c r="BJ136" s="51" t="e">
        <f t="shared" si="49"/>
        <v>#REF!</v>
      </c>
      <c r="BK136" s="7" t="e">
        <f t="shared" si="63"/>
        <v>#REF!</v>
      </c>
      <c r="BL136" s="51" t="e">
        <f t="shared" si="51"/>
        <v>#REF!</v>
      </c>
      <c r="BM136" s="1" t="e">
        <f t="shared" si="52"/>
        <v>#REF!</v>
      </c>
      <c r="BN136" s="51" t="e">
        <f t="shared" si="53"/>
        <v>#REF!</v>
      </c>
      <c r="BO136" s="1" t="e">
        <f t="shared" si="54"/>
        <v>#REF!</v>
      </c>
      <c r="BP136" s="52" t="e">
        <f t="shared" si="55"/>
        <v>#REF!</v>
      </c>
      <c r="BQ136" s="52" t="e">
        <f t="shared" si="56"/>
        <v>#REF!</v>
      </c>
      <c r="BR136" t="e">
        <f t="shared" si="57"/>
        <v>#REF!</v>
      </c>
    </row>
    <row r="137" spans="1:70" x14ac:dyDescent="0.25">
      <c r="A137" t="str">
        <f t="shared" si="35"/>
        <v>High Needs topups</v>
      </c>
      <c r="B137" s="74" t="s">
        <v>3619</v>
      </c>
      <c r="C137" s="75">
        <v>44026</v>
      </c>
      <c r="D137" s="74">
        <f>Schools!A128</f>
        <v>3024000</v>
      </c>
      <c r="E137" t="str">
        <f>VLOOKUP(D137,Schools!A:B,2,0)</f>
        <v>St Andrew the Apostle Greek Orthodox School</v>
      </c>
      <c r="F137" t="str">
        <f>VLOOKUP(D137,Schools!$A:$Z,3,0)</f>
        <v>A</v>
      </c>
      <c r="G137" s="76" t="e">
        <f>SUMIFS(#REF!,#REF!,D137,#REF!, SEN!M137)</f>
        <v>#REF!</v>
      </c>
      <c r="H137" s="74" t="s">
        <v>3620</v>
      </c>
      <c r="I137" s="74" t="s">
        <v>4030</v>
      </c>
      <c r="J137" t="str">
        <f t="shared" si="36"/>
        <v>various/516500</v>
      </c>
      <c r="K137">
        <f>VLOOKUP(D137,Schools!$A:$Z,9,0)</f>
        <v>156093</v>
      </c>
      <c r="L137" s="74" t="s">
        <v>400</v>
      </c>
      <c r="M137" s="74" t="s">
        <v>399</v>
      </c>
      <c r="N137" s="74" t="s">
        <v>3814</v>
      </c>
      <c r="O137" s="77" t="str">
        <f>VLOOKUP(D137,Schools!A:D,4,0)</f>
        <v>Secondary</v>
      </c>
      <c r="P137" s="74" t="s">
        <v>4031</v>
      </c>
      <c r="Q137" s="77">
        <f t="shared" si="37"/>
        <v>516500</v>
      </c>
      <c r="R137" s="78" t="e">
        <f>SUMIFS(#REF!,#REF!,$D137,#REF!,$M137)</f>
        <v>#REF!</v>
      </c>
      <c r="S137" s="78" t="e">
        <f>SUMIFS(#REF!,#REF!,$D137,#REF!,$M137)</f>
        <v>#REF!</v>
      </c>
      <c r="T137" s="78" t="e">
        <f>SUMIFS(#REF!,#REF!,$D137,#REF!,$M137)</f>
        <v>#REF!</v>
      </c>
      <c r="U137" s="78" t="e">
        <f>SUMIFS(#REF!,#REF!,$D137,#REF!,$M137)</f>
        <v>#REF!</v>
      </c>
      <c r="V137" s="78" t="e">
        <f>SUMIFS(#REF!,#REF!,$D137,#REF!,$M137)</f>
        <v>#REF!</v>
      </c>
      <c r="W137" s="78" t="e">
        <f>SUMIFS(#REF!,#REF!,$D137,#REF!,$M137)</f>
        <v>#REF!</v>
      </c>
      <c r="X137" s="78" t="e">
        <f>SUMIFS(#REF!,#REF!,$D137,#REF!,$M137)</f>
        <v>#REF!</v>
      </c>
      <c r="Y137" s="78" t="e">
        <f>SUMIFS(#REF!,#REF!,$D137,#REF!,$M137)</f>
        <v>#REF!</v>
      </c>
      <c r="Z137" s="78" t="e">
        <f>SUMIFS(#REF!,#REF!,$D137,#REF!,$M137)</f>
        <v>#REF!</v>
      </c>
      <c r="AA137" s="78" t="e">
        <f>SUMIFS(#REF!,#REF!,$D137,#REF!,$M137)</f>
        <v>#REF!</v>
      </c>
      <c r="AB137" s="78" t="e">
        <f>SUMIFS(#REF!,#REF!,$D137,#REF!,$M137)</f>
        <v>#REF!</v>
      </c>
      <c r="AC137" s="78" t="e">
        <f>SUMIFS(#REF!,#REF!,$D137,#REF!,$M137)</f>
        <v>#REF!</v>
      </c>
      <c r="AD137" s="78" t="e">
        <f>SUMIFS(#REF!,#REF!,$D137,#REF!,$M137)</f>
        <v>#REF!</v>
      </c>
      <c r="AE137" s="78" t="e">
        <f>SUMIFS(#REF!,#REF!,$D137,#REF!,$M137)</f>
        <v>#REF!</v>
      </c>
      <c r="AF137" s="51" t="e">
        <f t="shared" si="38"/>
        <v>#REF!</v>
      </c>
      <c r="AG137" s="51" t="e">
        <f t="shared" si="39"/>
        <v>#REF!</v>
      </c>
      <c r="AH137" s="78" t="e">
        <f>SUMIFS(#REF!,#REF!,$D137,#REF!,$M137)</f>
        <v>#REF!</v>
      </c>
      <c r="AK137" t="e">
        <f t="shared" si="40"/>
        <v>#REF!</v>
      </c>
      <c r="AL137" s="7" t="e">
        <f t="shared" ref="AL137:AW146" si="66">ROUND($G137*AL$18,2)*$AK137</f>
        <v>#REF!</v>
      </c>
      <c r="AM137" s="7" t="e">
        <f t="shared" si="66"/>
        <v>#REF!</v>
      </c>
      <c r="AN137" s="7" t="e">
        <f t="shared" si="66"/>
        <v>#REF!</v>
      </c>
      <c r="AO137" s="7" t="e">
        <f t="shared" si="66"/>
        <v>#REF!</v>
      </c>
      <c r="AP137" s="7" t="e">
        <f t="shared" si="66"/>
        <v>#REF!</v>
      </c>
      <c r="AQ137" s="7" t="e">
        <f t="shared" si="66"/>
        <v>#REF!</v>
      </c>
      <c r="AR137" s="7" t="e">
        <f t="shared" si="66"/>
        <v>#REF!</v>
      </c>
      <c r="AS137" s="7" t="e">
        <f t="shared" si="66"/>
        <v>#REF!</v>
      </c>
      <c r="AT137" s="7" t="e">
        <f t="shared" si="66"/>
        <v>#REF!</v>
      </c>
      <c r="AU137" s="7" t="e">
        <f t="shared" si="66"/>
        <v>#REF!</v>
      </c>
      <c r="AV137" s="7" t="e">
        <f t="shared" si="66"/>
        <v>#REF!</v>
      </c>
      <c r="AW137" s="7" t="e">
        <f t="shared" si="66"/>
        <v>#REF!</v>
      </c>
      <c r="AX137" t="e">
        <f t="shared" si="34"/>
        <v>#REF!</v>
      </c>
      <c r="AY137" s="7" t="e">
        <f t="shared" si="62"/>
        <v>#REF!</v>
      </c>
      <c r="AZ137" s="52" t="e">
        <f t="shared" si="42"/>
        <v>#REF!</v>
      </c>
      <c r="BA137" s="79" t="e">
        <f t="shared" si="43"/>
        <v>#REF!</v>
      </c>
      <c r="BD137" s="182" t="str">
        <f>VLOOKUP(D137,Schools!A:Q,17,0)</f>
        <v>Academy</v>
      </c>
      <c r="BE137" s="51" t="e">
        <f t="shared" si="44"/>
        <v>#REF!</v>
      </c>
      <c r="BF137" s="51" t="e">
        <f t="shared" si="45"/>
        <v>#REF!</v>
      </c>
      <c r="BG137" s="51" t="e">
        <f t="shared" si="46"/>
        <v>#REF!</v>
      </c>
      <c r="BH137" s="51" t="e">
        <f t="shared" si="47"/>
        <v>#REF!</v>
      </c>
      <c r="BI137" s="52" t="e">
        <f t="shared" si="48"/>
        <v>#REF!</v>
      </c>
      <c r="BJ137" s="51" t="e">
        <f t="shared" si="49"/>
        <v>#REF!</v>
      </c>
      <c r="BK137" s="7" t="e">
        <f t="shared" si="63"/>
        <v>#REF!</v>
      </c>
      <c r="BL137" s="51" t="e">
        <f t="shared" si="51"/>
        <v>#REF!</v>
      </c>
      <c r="BM137" s="1" t="e">
        <f t="shared" si="52"/>
        <v>#REF!</v>
      </c>
      <c r="BN137" s="51" t="e">
        <f t="shared" si="53"/>
        <v>#REF!</v>
      </c>
      <c r="BO137" s="1" t="e">
        <f t="shared" si="54"/>
        <v>#REF!</v>
      </c>
      <c r="BP137" s="52" t="e">
        <f t="shared" si="55"/>
        <v>#REF!</v>
      </c>
      <c r="BQ137" s="52" t="e">
        <f t="shared" si="56"/>
        <v>#REF!</v>
      </c>
      <c r="BR137" t="e">
        <f t="shared" si="57"/>
        <v>#REF!</v>
      </c>
    </row>
    <row r="138" spans="1:70" x14ac:dyDescent="0.25">
      <c r="A138" t="str">
        <f t="shared" si="35"/>
        <v>High Needs topups</v>
      </c>
      <c r="B138" s="74" t="s">
        <v>3619</v>
      </c>
      <c r="C138" s="75">
        <v>44026</v>
      </c>
      <c r="D138" s="74">
        <f>Schools!A129</f>
        <v>3025404</v>
      </c>
      <c r="E138" t="str">
        <f>VLOOKUP(D138,Schools!A:B,2,0)</f>
        <v>St Michaels Catholic Grammar School</v>
      </c>
      <c r="F138" t="str">
        <f>VLOOKUP(D138,Schools!$A:$Z,3,0)</f>
        <v>M</v>
      </c>
      <c r="G138" s="76" t="e">
        <f>SUMIFS(#REF!,#REF!,D138,#REF!, SEN!M138)</f>
        <v>#REF!</v>
      </c>
      <c r="H138" s="74" t="s">
        <v>3620</v>
      </c>
      <c r="I138" s="74" t="s">
        <v>4030</v>
      </c>
      <c r="J138" t="str">
        <f t="shared" si="36"/>
        <v>various/543965</v>
      </c>
      <c r="K138">
        <f>VLOOKUP(D138,Schools!$A:$Z,9,0)</f>
        <v>400029</v>
      </c>
      <c r="L138" s="74" t="s">
        <v>400</v>
      </c>
      <c r="M138" s="74" t="s">
        <v>399</v>
      </c>
      <c r="N138" s="74" t="s">
        <v>3814</v>
      </c>
      <c r="O138" s="77" t="str">
        <f>VLOOKUP(D138,Schools!A:D,4,0)</f>
        <v>Secondary</v>
      </c>
      <c r="P138" s="74" t="s">
        <v>4031</v>
      </c>
      <c r="Q138" s="77">
        <f t="shared" si="37"/>
        <v>543965</v>
      </c>
      <c r="R138" s="78" t="e">
        <f>SUMIFS(#REF!,#REF!,$D138,#REF!,$M138)</f>
        <v>#REF!</v>
      </c>
      <c r="S138" s="78" t="e">
        <f>SUMIFS(#REF!,#REF!,$D138,#REF!,$M138)</f>
        <v>#REF!</v>
      </c>
      <c r="T138" s="78" t="e">
        <f>SUMIFS(#REF!,#REF!,$D138,#REF!,$M138)</f>
        <v>#REF!</v>
      </c>
      <c r="U138" s="78" t="e">
        <f>SUMIFS(#REF!,#REF!,$D138,#REF!,$M138)</f>
        <v>#REF!</v>
      </c>
      <c r="V138" s="78" t="e">
        <f>SUMIFS(#REF!,#REF!,$D138,#REF!,$M138)</f>
        <v>#REF!</v>
      </c>
      <c r="W138" s="78" t="e">
        <f>SUMIFS(#REF!,#REF!,$D138,#REF!,$M138)</f>
        <v>#REF!</v>
      </c>
      <c r="X138" s="78" t="e">
        <f>SUMIFS(#REF!,#REF!,$D138,#REF!,$M138)</f>
        <v>#REF!</v>
      </c>
      <c r="Y138" s="78" t="e">
        <f>SUMIFS(#REF!,#REF!,$D138,#REF!,$M138)</f>
        <v>#REF!</v>
      </c>
      <c r="Z138" s="78" t="e">
        <f>SUMIFS(#REF!,#REF!,$D138,#REF!,$M138)</f>
        <v>#REF!</v>
      </c>
      <c r="AA138" s="78" t="e">
        <f>SUMIFS(#REF!,#REF!,$D138,#REF!,$M138)</f>
        <v>#REF!</v>
      </c>
      <c r="AB138" s="78" t="e">
        <f>SUMIFS(#REF!,#REF!,$D138,#REF!,$M138)</f>
        <v>#REF!</v>
      </c>
      <c r="AC138" s="78" t="e">
        <f>SUMIFS(#REF!,#REF!,$D138,#REF!,$M138)</f>
        <v>#REF!</v>
      </c>
      <c r="AD138" s="78" t="e">
        <f>SUMIFS(#REF!,#REF!,$D138,#REF!,$M138)</f>
        <v>#REF!</v>
      </c>
      <c r="AE138" s="78" t="e">
        <f>SUMIFS(#REF!,#REF!,$D138,#REF!,$M138)</f>
        <v>#REF!</v>
      </c>
      <c r="AF138" s="51" t="e">
        <f t="shared" si="38"/>
        <v>#REF!</v>
      </c>
      <c r="AG138" s="51" t="e">
        <f t="shared" si="39"/>
        <v>#REF!</v>
      </c>
      <c r="AH138" s="78" t="e">
        <f>SUMIFS(#REF!,#REF!,$D138,#REF!,$M138)</f>
        <v>#REF!</v>
      </c>
      <c r="AK138" t="e">
        <f t="shared" si="40"/>
        <v>#REF!</v>
      </c>
      <c r="AL138" s="7" t="e">
        <f t="shared" si="66"/>
        <v>#REF!</v>
      </c>
      <c r="AM138" s="7" t="e">
        <f t="shared" si="66"/>
        <v>#REF!</v>
      </c>
      <c r="AN138" s="7" t="e">
        <f t="shared" si="66"/>
        <v>#REF!</v>
      </c>
      <c r="AO138" s="7" t="e">
        <f t="shared" si="66"/>
        <v>#REF!</v>
      </c>
      <c r="AP138" s="7" t="e">
        <f t="shared" si="66"/>
        <v>#REF!</v>
      </c>
      <c r="AQ138" s="7" t="e">
        <f t="shared" si="66"/>
        <v>#REF!</v>
      </c>
      <c r="AR138" s="7" t="e">
        <f t="shared" si="66"/>
        <v>#REF!</v>
      </c>
      <c r="AS138" s="7" t="e">
        <f t="shared" si="66"/>
        <v>#REF!</v>
      </c>
      <c r="AT138" s="7" t="e">
        <f t="shared" si="66"/>
        <v>#REF!</v>
      </c>
      <c r="AU138" s="7" t="e">
        <f t="shared" si="66"/>
        <v>#REF!</v>
      </c>
      <c r="AV138" s="7" t="e">
        <f t="shared" si="66"/>
        <v>#REF!</v>
      </c>
      <c r="AW138" s="7" t="e">
        <f t="shared" si="66"/>
        <v>#REF!</v>
      </c>
      <c r="AX138" t="e">
        <f t="shared" si="34"/>
        <v>#REF!</v>
      </c>
      <c r="AY138" s="7" t="e">
        <f t="shared" si="62"/>
        <v>#REF!</v>
      </c>
      <c r="AZ138" s="52" t="e">
        <f t="shared" si="42"/>
        <v>#REF!</v>
      </c>
      <c r="BA138" s="79" t="e">
        <f t="shared" si="43"/>
        <v>#REF!</v>
      </c>
      <c r="BD138" s="182" t="str">
        <f>VLOOKUP(D138,Schools!A:Q,17,0)</f>
        <v>B</v>
      </c>
      <c r="BF138" s="51" t="e">
        <f t="shared" si="45"/>
        <v>#REF!</v>
      </c>
      <c r="BG138" s="51" t="e">
        <f t="shared" si="46"/>
        <v>#REF!</v>
      </c>
      <c r="BH138" s="51" t="e">
        <f t="shared" si="47"/>
        <v>#REF!</v>
      </c>
      <c r="BK138" s="7" t="e">
        <f t="shared" si="63"/>
        <v>#REF!</v>
      </c>
      <c r="BL138" s="51" t="e">
        <f t="shared" si="51"/>
        <v>#REF!</v>
      </c>
      <c r="BM138" s="1" t="e">
        <f t="shared" si="52"/>
        <v>#REF!</v>
      </c>
      <c r="BN138" s="51" t="e">
        <f t="shared" si="53"/>
        <v>#REF!</v>
      </c>
      <c r="BO138" s="1" t="e">
        <f t="shared" si="54"/>
        <v>#REF!</v>
      </c>
      <c r="BP138" s="52" t="e">
        <f t="shared" si="55"/>
        <v>#REF!</v>
      </c>
      <c r="BQ138" s="52" t="e">
        <f t="shared" si="56"/>
        <v>#REF!</v>
      </c>
      <c r="BR138" t="e">
        <f t="shared" si="57"/>
        <v>#REF!</v>
      </c>
    </row>
    <row r="139" spans="1:70" x14ac:dyDescent="0.25">
      <c r="A139" t="str">
        <f t="shared" si="35"/>
        <v>High Needs topups</v>
      </c>
      <c r="B139" s="74" t="s">
        <v>3619</v>
      </c>
      <c r="C139" s="75">
        <v>44026</v>
      </c>
      <c r="D139" s="74">
        <f>Schools!A130</f>
        <v>3025407</v>
      </c>
      <c r="E139" t="str">
        <f>VLOOKUP(D139,Schools!A:B,2,0)</f>
        <v>St. James' Catholic High School</v>
      </c>
      <c r="F139" t="str">
        <f>VLOOKUP(D139,Schools!$A:$Z,3,0)</f>
        <v>M</v>
      </c>
      <c r="G139" s="76" t="e">
        <f>SUMIFS(#REF!,#REF!,D139,#REF!, SEN!M139)</f>
        <v>#REF!</v>
      </c>
      <c r="H139" s="74" t="s">
        <v>3620</v>
      </c>
      <c r="I139" s="74" t="s">
        <v>4030</v>
      </c>
      <c r="J139" t="str">
        <f t="shared" si="36"/>
        <v>various/543965</v>
      </c>
      <c r="K139">
        <f>VLOOKUP(D139,Schools!$A:$Z,9,0)</f>
        <v>400013</v>
      </c>
      <c r="L139" s="74" t="s">
        <v>400</v>
      </c>
      <c r="M139" s="74" t="s">
        <v>399</v>
      </c>
      <c r="N139" s="74" t="s">
        <v>3814</v>
      </c>
      <c r="O139" s="77" t="str">
        <f>VLOOKUP(D139,Schools!A:D,4,0)</f>
        <v>Secondary</v>
      </c>
      <c r="P139" s="74" t="s">
        <v>4031</v>
      </c>
      <c r="Q139" s="77">
        <f t="shared" si="37"/>
        <v>543965</v>
      </c>
      <c r="R139" s="78" t="e">
        <f>SUMIFS(#REF!,#REF!,$D139,#REF!,$M139)</f>
        <v>#REF!</v>
      </c>
      <c r="S139" s="78" t="e">
        <f>SUMIFS(#REF!,#REF!,$D139,#REF!,$M139)</f>
        <v>#REF!</v>
      </c>
      <c r="T139" s="78" t="e">
        <f>SUMIFS(#REF!,#REF!,$D139,#REF!,$M139)</f>
        <v>#REF!</v>
      </c>
      <c r="U139" s="78" t="e">
        <f>SUMIFS(#REF!,#REF!,$D139,#REF!,$M139)</f>
        <v>#REF!</v>
      </c>
      <c r="V139" s="78" t="e">
        <f>SUMIFS(#REF!,#REF!,$D139,#REF!,$M139)</f>
        <v>#REF!</v>
      </c>
      <c r="W139" s="78" t="e">
        <f>SUMIFS(#REF!,#REF!,$D139,#REF!,$M139)</f>
        <v>#REF!</v>
      </c>
      <c r="X139" s="78" t="e">
        <f>SUMIFS(#REF!,#REF!,$D139,#REF!,$M139)</f>
        <v>#REF!</v>
      </c>
      <c r="Y139" s="78" t="e">
        <f>SUMIFS(#REF!,#REF!,$D139,#REF!,$M139)</f>
        <v>#REF!</v>
      </c>
      <c r="Z139" s="78" t="e">
        <f>SUMIFS(#REF!,#REF!,$D139,#REF!,$M139)</f>
        <v>#REF!</v>
      </c>
      <c r="AA139" s="78" t="e">
        <f>SUMIFS(#REF!,#REF!,$D139,#REF!,$M139)</f>
        <v>#REF!</v>
      </c>
      <c r="AB139" s="78" t="e">
        <f>SUMIFS(#REF!,#REF!,$D139,#REF!,$M139)</f>
        <v>#REF!</v>
      </c>
      <c r="AC139" s="78" t="e">
        <f>SUMIFS(#REF!,#REF!,$D139,#REF!,$M139)</f>
        <v>#REF!</v>
      </c>
      <c r="AD139" s="78" t="e">
        <f>SUMIFS(#REF!,#REF!,$D139,#REF!,$M139)</f>
        <v>#REF!</v>
      </c>
      <c r="AE139" s="78" t="e">
        <f>SUMIFS(#REF!,#REF!,$D139,#REF!,$M139)</f>
        <v>#REF!</v>
      </c>
      <c r="AF139" s="51" t="e">
        <f t="shared" si="38"/>
        <v>#REF!</v>
      </c>
      <c r="AG139" s="51" t="e">
        <f t="shared" si="39"/>
        <v>#REF!</v>
      </c>
      <c r="AH139" s="78" t="e">
        <f>SUMIFS(#REF!,#REF!,$D139,#REF!,$M139)</f>
        <v>#REF!</v>
      </c>
      <c r="AK139" t="e">
        <f t="shared" si="40"/>
        <v>#REF!</v>
      </c>
      <c r="AL139" s="7" t="e">
        <f t="shared" si="66"/>
        <v>#REF!</v>
      </c>
      <c r="AM139" s="7" t="e">
        <f t="shared" si="66"/>
        <v>#REF!</v>
      </c>
      <c r="AN139" s="7" t="e">
        <f t="shared" si="66"/>
        <v>#REF!</v>
      </c>
      <c r="AO139" s="7" t="e">
        <f t="shared" si="66"/>
        <v>#REF!</v>
      </c>
      <c r="AP139" s="7" t="e">
        <f t="shared" si="66"/>
        <v>#REF!</v>
      </c>
      <c r="AQ139" s="7" t="e">
        <f t="shared" si="66"/>
        <v>#REF!</v>
      </c>
      <c r="AR139" s="7" t="e">
        <f t="shared" si="66"/>
        <v>#REF!</v>
      </c>
      <c r="AS139" s="7" t="e">
        <f t="shared" si="66"/>
        <v>#REF!</v>
      </c>
      <c r="AT139" s="7" t="e">
        <f t="shared" si="66"/>
        <v>#REF!</v>
      </c>
      <c r="AU139" s="7" t="e">
        <f t="shared" si="66"/>
        <v>#REF!</v>
      </c>
      <c r="AV139" s="7" t="e">
        <f t="shared" si="66"/>
        <v>#REF!</v>
      </c>
      <c r="AW139" s="7" t="e">
        <f t="shared" si="66"/>
        <v>#REF!</v>
      </c>
      <c r="AX139" t="e">
        <f t="shared" si="34"/>
        <v>#REF!</v>
      </c>
      <c r="AY139" s="7" t="e">
        <f t="shared" si="62"/>
        <v>#REF!</v>
      </c>
      <c r="AZ139" s="52" t="e">
        <f t="shared" si="42"/>
        <v>#REF!</v>
      </c>
      <c r="BA139" s="79" t="e">
        <f t="shared" si="43"/>
        <v>#REF!</v>
      </c>
      <c r="BD139" s="182" t="str">
        <f>VLOOKUP(D139,Schools!A:Q,17,0)</f>
        <v>B</v>
      </c>
      <c r="BF139" s="51" t="e">
        <f t="shared" si="45"/>
        <v>#REF!</v>
      </c>
      <c r="BG139" s="51" t="e">
        <f t="shared" si="46"/>
        <v>#REF!</v>
      </c>
      <c r="BH139" s="51" t="e">
        <f t="shared" si="47"/>
        <v>#REF!</v>
      </c>
      <c r="BK139" s="7" t="e">
        <f t="shared" si="63"/>
        <v>#REF!</v>
      </c>
      <c r="BL139" s="51" t="e">
        <f t="shared" si="51"/>
        <v>#REF!</v>
      </c>
      <c r="BM139" s="1" t="e">
        <f t="shared" si="52"/>
        <v>#REF!</v>
      </c>
      <c r="BN139" s="51" t="e">
        <f t="shared" si="53"/>
        <v>#REF!</v>
      </c>
      <c r="BO139" s="1" t="e">
        <f t="shared" si="54"/>
        <v>#REF!</v>
      </c>
      <c r="BP139" s="52" t="e">
        <f t="shared" si="55"/>
        <v>#REF!</v>
      </c>
      <c r="BQ139" s="52" t="e">
        <f t="shared" si="56"/>
        <v>#REF!</v>
      </c>
      <c r="BR139" t="e">
        <f t="shared" si="57"/>
        <v>#REF!</v>
      </c>
    </row>
    <row r="140" spans="1:70" x14ac:dyDescent="0.25">
      <c r="A140" t="str">
        <f t="shared" si="35"/>
        <v>High Needs topups</v>
      </c>
      <c r="B140" s="74" t="s">
        <v>3619</v>
      </c>
      <c r="C140" s="75">
        <v>44026</v>
      </c>
      <c r="D140" s="74">
        <f>Schools!A131</f>
        <v>3024010</v>
      </c>
      <c r="E140" t="str">
        <f>VLOOKUP(D140,Schools!A:B,2,0)</f>
        <v>Totteridge Academy</v>
      </c>
      <c r="F140" t="str">
        <f>VLOOKUP(D140,Schools!$A:$Z,3,0)</f>
        <v>A</v>
      </c>
      <c r="G140" s="76" t="e">
        <f>SUMIFS(#REF!,#REF!,D140,#REF!, SEN!M140)</f>
        <v>#REF!</v>
      </c>
      <c r="H140" s="74" t="s">
        <v>3620</v>
      </c>
      <c r="I140" s="74" t="s">
        <v>4030</v>
      </c>
      <c r="J140" t="str">
        <f t="shared" si="36"/>
        <v>various/516500</v>
      </c>
      <c r="K140">
        <f>VLOOKUP(D140,Schools!$A:$Z,9,0)</f>
        <v>144388</v>
      </c>
      <c r="L140" s="74" t="s">
        <v>400</v>
      </c>
      <c r="M140" s="74" t="s">
        <v>399</v>
      </c>
      <c r="N140" s="74" t="s">
        <v>3814</v>
      </c>
      <c r="O140" s="77" t="str">
        <f>VLOOKUP(D140,Schools!A:D,4,0)</f>
        <v>Secondary</v>
      </c>
      <c r="P140" s="74" t="s">
        <v>4031</v>
      </c>
      <c r="Q140" s="77">
        <f t="shared" si="37"/>
        <v>516500</v>
      </c>
      <c r="R140" s="78" t="e">
        <f>SUMIFS(#REF!,#REF!,$D140,#REF!,$M140)</f>
        <v>#REF!</v>
      </c>
      <c r="S140" s="78" t="e">
        <f>SUMIFS(#REF!,#REF!,$D140,#REF!,$M140)</f>
        <v>#REF!</v>
      </c>
      <c r="T140" s="78" t="e">
        <f>SUMIFS(#REF!,#REF!,$D140,#REF!,$M140)</f>
        <v>#REF!</v>
      </c>
      <c r="U140" s="78" t="e">
        <f>SUMIFS(#REF!,#REF!,$D140,#REF!,$M140)</f>
        <v>#REF!</v>
      </c>
      <c r="V140" s="78" t="e">
        <f>SUMIFS(#REF!,#REF!,$D140,#REF!,$M140)</f>
        <v>#REF!</v>
      </c>
      <c r="W140" s="78" t="e">
        <f>SUMIFS(#REF!,#REF!,$D140,#REF!,$M140)</f>
        <v>#REF!</v>
      </c>
      <c r="X140" s="78" t="e">
        <f>SUMIFS(#REF!,#REF!,$D140,#REF!,$M140)</f>
        <v>#REF!</v>
      </c>
      <c r="Y140" s="78" t="e">
        <f>SUMIFS(#REF!,#REF!,$D140,#REF!,$M140)</f>
        <v>#REF!</v>
      </c>
      <c r="Z140" s="78" t="e">
        <f>SUMIFS(#REF!,#REF!,$D140,#REF!,$M140)</f>
        <v>#REF!</v>
      </c>
      <c r="AA140" s="78" t="e">
        <f>SUMIFS(#REF!,#REF!,$D140,#REF!,$M140)</f>
        <v>#REF!</v>
      </c>
      <c r="AB140" s="78" t="e">
        <f>SUMIFS(#REF!,#REF!,$D140,#REF!,$M140)</f>
        <v>#REF!</v>
      </c>
      <c r="AC140" s="78" t="e">
        <f>SUMIFS(#REF!,#REF!,$D140,#REF!,$M140)</f>
        <v>#REF!</v>
      </c>
      <c r="AD140" s="78" t="e">
        <f>SUMIFS(#REF!,#REF!,$D140,#REF!,$M140)</f>
        <v>#REF!</v>
      </c>
      <c r="AE140" s="78" t="e">
        <f>SUMIFS(#REF!,#REF!,$D140,#REF!,$M140)</f>
        <v>#REF!</v>
      </c>
      <c r="AF140" s="51" t="e">
        <f t="shared" si="38"/>
        <v>#REF!</v>
      </c>
      <c r="AG140" s="51" t="e">
        <f t="shared" si="39"/>
        <v>#REF!</v>
      </c>
      <c r="AH140" s="78" t="e">
        <f>SUMIFS(#REF!,#REF!,$D140,#REF!,$M140)</f>
        <v>#REF!</v>
      </c>
      <c r="AK140" t="e">
        <f t="shared" si="40"/>
        <v>#REF!</v>
      </c>
      <c r="AL140" s="7" t="e">
        <f t="shared" si="66"/>
        <v>#REF!</v>
      </c>
      <c r="AM140" s="7" t="e">
        <f t="shared" si="66"/>
        <v>#REF!</v>
      </c>
      <c r="AN140" s="7" t="e">
        <f t="shared" si="66"/>
        <v>#REF!</v>
      </c>
      <c r="AO140" s="7" t="e">
        <f t="shared" si="66"/>
        <v>#REF!</v>
      </c>
      <c r="AP140" s="7" t="e">
        <f t="shared" si="66"/>
        <v>#REF!</v>
      </c>
      <c r="AQ140" s="7" t="e">
        <f t="shared" si="66"/>
        <v>#REF!</v>
      </c>
      <c r="AR140" s="7" t="e">
        <f t="shared" si="66"/>
        <v>#REF!</v>
      </c>
      <c r="AS140" s="7" t="e">
        <f t="shared" si="66"/>
        <v>#REF!</v>
      </c>
      <c r="AT140" s="7" t="e">
        <f t="shared" si="66"/>
        <v>#REF!</v>
      </c>
      <c r="AU140" s="7" t="e">
        <f t="shared" si="66"/>
        <v>#REF!</v>
      </c>
      <c r="AV140" s="7" t="e">
        <f t="shared" si="66"/>
        <v>#REF!</v>
      </c>
      <c r="AW140" s="7" t="e">
        <f t="shared" si="66"/>
        <v>#REF!</v>
      </c>
      <c r="AX140" t="e">
        <f t="shared" si="34"/>
        <v>#REF!</v>
      </c>
      <c r="AY140" s="7" t="e">
        <f t="shared" si="62"/>
        <v>#REF!</v>
      </c>
      <c r="AZ140" s="52" t="e">
        <f t="shared" si="42"/>
        <v>#REF!</v>
      </c>
      <c r="BA140" s="79" t="e">
        <f t="shared" si="43"/>
        <v>#REF!</v>
      </c>
      <c r="BD140" s="182" t="str">
        <f>VLOOKUP(D140,Schools!A:Q,17,0)</f>
        <v>Academy</v>
      </c>
      <c r="BF140" s="51" t="e">
        <f t="shared" si="45"/>
        <v>#REF!</v>
      </c>
      <c r="BG140" s="51" t="e">
        <f t="shared" si="46"/>
        <v>#REF!</v>
      </c>
      <c r="BH140" s="51" t="e">
        <f t="shared" si="47"/>
        <v>#REF!</v>
      </c>
      <c r="BK140" s="7" t="e">
        <f t="shared" si="63"/>
        <v>#REF!</v>
      </c>
      <c r="BL140" s="51" t="e">
        <f t="shared" si="51"/>
        <v>#REF!</v>
      </c>
      <c r="BM140" s="1" t="e">
        <f t="shared" si="52"/>
        <v>#REF!</v>
      </c>
      <c r="BN140" s="51" t="e">
        <f t="shared" si="53"/>
        <v>#REF!</v>
      </c>
      <c r="BO140" s="1" t="e">
        <f t="shared" si="54"/>
        <v>#REF!</v>
      </c>
      <c r="BP140" s="52" t="e">
        <f t="shared" si="55"/>
        <v>#REF!</v>
      </c>
      <c r="BQ140" s="52" t="e">
        <f t="shared" si="56"/>
        <v>#REF!</v>
      </c>
      <c r="BR140" t="e">
        <f t="shared" si="57"/>
        <v>#REF!</v>
      </c>
    </row>
    <row r="141" spans="1:70" x14ac:dyDescent="0.25">
      <c r="A141" t="str">
        <f t="shared" si="35"/>
        <v>High Needs topups</v>
      </c>
      <c r="B141" s="74" t="s">
        <v>3619</v>
      </c>
      <c r="C141" s="75">
        <v>44026</v>
      </c>
      <c r="D141" s="74">
        <f>Schools!A132</f>
        <v>3024012</v>
      </c>
      <c r="E141" t="str">
        <f>VLOOKUP(D141,Schools!A:B,2,0)</f>
        <v>Whitefield School</v>
      </c>
      <c r="F141" t="str">
        <f>VLOOKUP(D141,Schools!$A:$Z,3,0)</f>
        <v>A</v>
      </c>
      <c r="G141" s="76" t="e">
        <f>SUMIFS(#REF!,#REF!,D141,#REF!, SEN!M141)</f>
        <v>#REF!</v>
      </c>
      <c r="H141" s="74" t="s">
        <v>3620</v>
      </c>
      <c r="I141" s="74" t="s">
        <v>4030</v>
      </c>
      <c r="J141" t="str">
        <f t="shared" si="36"/>
        <v>various/516500</v>
      </c>
      <c r="K141">
        <f>VLOOKUP(D141,Schools!$A:$Z,9,0)</f>
        <v>144062</v>
      </c>
      <c r="L141" s="74" t="s">
        <v>400</v>
      </c>
      <c r="M141" s="74" t="s">
        <v>399</v>
      </c>
      <c r="N141" s="74" t="s">
        <v>3814</v>
      </c>
      <c r="O141" s="77" t="str">
        <f>VLOOKUP(D141,Schools!A:D,4,0)</f>
        <v>Secondary</v>
      </c>
      <c r="P141" s="74" t="s">
        <v>4031</v>
      </c>
      <c r="Q141" s="77">
        <f t="shared" si="37"/>
        <v>516500</v>
      </c>
      <c r="R141" s="78" t="e">
        <f>SUMIFS(#REF!,#REF!,$D141,#REF!,$M141)</f>
        <v>#REF!</v>
      </c>
      <c r="S141" s="78" t="e">
        <f>SUMIFS(#REF!,#REF!,$D141,#REF!,$M141)</f>
        <v>#REF!</v>
      </c>
      <c r="T141" s="78" t="e">
        <f>SUMIFS(#REF!,#REF!,$D141,#REF!,$M141)</f>
        <v>#REF!</v>
      </c>
      <c r="U141" s="78" t="e">
        <f>SUMIFS(#REF!,#REF!,$D141,#REF!,$M141)</f>
        <v>#REF!</v>
      </c>
      <c r="V141" s="78" t="e">
        <f>SUMIFS(#REF!,#REF!,$D141,#REF!,$M141)</f>
        <v>#REF!</v>
      </c>
      <c r="W141" s="78" t="e">
        <f>SUMIFS(#REF!,#REF!,$D141,#REF!,$M141)</f>
        <v>#REF!</v>
      </c>
      <c r="X141" s="78" t="e">
        <f>SUMIFS(#REF!,#REF!,$D141,#REF!,$M141)</f>
        <v>#REF!</v>
      </c>
      <c r="Y141" s="78" t="e">
        <f>SUMIFS(#REF!,#REF!,$D141,#REF!,$M141)</f>
        <v>#REF!</v>
      </c>
      <c r="Z141" s="78" t="e">
        <f>SUMIFS(#REF!,#REF!,$D141,#REF!,$M141)</f>
        <v>#REF!</v>
      </c>
      <c r="AA141" s="78" t="e">
        <f>SUMIFS(#REF!,#REF!,$D141,#REF!,$M141)</f>
        <v>#REF!</v>
      </c>
      <c r="AB141" s="78" t="e">
        <f>SUMIFS(#REF!,#REF!,$D141,#REF!,$M141)</f>
        <v>#REF!</v>
      </c>
      <c r="AC141" s="78" t="e">
        <f>SUMIFS(#REF!,#REF!,$D141,#REF!,$M141)</f>
        <v>#REF!</v>
      </c>
      <c r="AD141" s="78" t="e">
        <f>SUMIFS(#REF!,#REF!,$D141,#REF!,$M141)</f>
        <v>#REF!</v>
      </c>
      <c r="AE141" s="78" t="e">
        <f>SUMIFS(#REF!,#REF!,$D141,#REF!,$M141)</f>
        <v>#REF!</v>
      </c>
      <c r="AF141" s="51" t="e">
        <f t="shared" si="38"/>
        <v>#REF!</v>
      </c>
      <c r="AG141" s="51" t="e">
        <f t="shared" si="39"/>
        <v>#REF!</v>
      </c>
      <c r="AH141" s="78" t="e">
        <f>SUMIFS(#REF!,#REF!,$D141,#REF!,$M141)</f>
        <v>#REF!</v>
      </c>
      <c r="AK141" t="e">
        <f t="shared" si="40"/>
        <v>#REF!</v>
      </c>
      <c r="AL141" s="7" t="e">
        <f t="shared" si="66"/>
        <v>#REF!</v>
      </c>
      <c r="AM141" s="7" t="e">
        <f t="shared" si="66"/>
        <v>#REF!</v>
      </c>
      <c r="AN141" s="7" t="e">
        <f t="shared" si="66"/>
        <v>#REF!</v>
      </c>
      <c r="AO141" s="7" t="e">
        <f t="shared" si="66"/>
        <v>#REF!</v>
      </c>
      <c r="AP141" s="7" t="e">
        <f t="shared" si="66"/>
        <v>#REF!</v>
      </c>
      <c r="AQ141" s="7" t="e">
        <f t="shared" si="66"/>
        <v>#REF!</v>
      </c>
      <c r="AR141" s="7" t="e">
        <f t="shared" si="66"/>
        <v>#REF!</v>
      </c>
      <c r="AS141" s="7" t="e">
        <f t="shared" si="66"/>
        <v>#REF!</v>
      </c>
      <c r="AT141" s="7" t="e">
        <f t="shared" si="66"/>
        <v>#REF!</v>
      </c>
      <c r="AU141" s="7" t="e">
        <f t="shared" si="66"/>
        <v>#REF!</v>
      </c>
      <c r="AV141" s="7" t="e">
        <f t="shared" si="66"/>
        <v>#REF!</v>
      </c>
      <c r="AW141" s="7" t="e">
        <f t="shared" si="66"/>
        <v>#REF!</v>
      </c>
      <c r="AX141" t="e">
        <f t="shared" si="34"/>
        <v>#REF!</v>
      </c>
      <c r="AY141" s="7" t="e">
        <f t="shared" si="62"/>
        <v>#REF!</v>
      </c>
      <c r="AZ141" s="52" t="e">
        <f t="shared" si="42"/>
        <v>#REF!</v>
      </c>
      <c r="BA141" s="79" t="e">
        <f t="shared" si="43"/>
        <v>#REF!</v>
      </c>
      <c r="BD141" s="182" t="str">
        <f>VLOOKUP(D141,Schools!A:Q,17,0)</f>
        <v>Academy</v>
      </c>
      <c r="BF141" s="51" t="e">
        <f t="shared" si="45"/>
        <v>#REF!</v>
      </c>
      <c r="BG141" s="51" t="e">
        <f t="shared" si="46"/>
        <v>#REF!</v>
      </c>
      <c r="BH141" s="51" t="e">
        <f t="shared" si="47"/>
        <v>#REF!</v>
      </c>
      <c r="BK141" s="7" t="e">
        <f t="shared" si="63"/>
        <v>#REF!</v>
      </c>
      <c r="BL141" s="51" t="e">
        <f t="shared" si="51"/>
        <v>#REF!</v>
      </c>
      <c r="BM141" s="1" t="e">
        <f t="shared" si="52"/>
        <v>#REF!</v>
      </c>
      <c r="BN141" s="51" t="e">
        <f t="shared" si="53"/>
        <v>#REF!</v>
      </c>
      <c r="BO141" s="1" t="e">
        <f t="shared" si="54"/>
        <v>#REF!</v>
      </c>
      <c r="BP141" s="52" t="e">
        <f t="shared" si="55"/>
        <v>#REF!</v>
      </c>
      <c r="BQ141" s="52" t="e">
        <f t="shared" si="56"/>
        <v>#REF!</v>
      </c>
      <c r="BR141" t="e">
        <f t="shared" si="57"/>
        <v>#REF!</v>
      </c>
    </row>
    <row r="142" spans="1:70" x14ac:dyDescent="0.25">
      <c r="A142" t="str">
        <f t="shared" si="35"/>
        <v>High Needs topups</v>
      </c>
      <c r="B142" s="74" t="s">
        <v>3619</v>
      </c>
      <c r="C142" s="75">
        <v>44026</v>
      </c>
      <c r="D142" s="74">
        <f>Schools!A134</f>
        <v>3026085</v>
      </c>
      <c r="E142" t="str">
        <f>VLOOKUP(D142,Schools!A:B,2,0)</f>
        <v>Kisharon Inclusive Special Free School</v>
      </c>
      <c r="F142" t="str">
        <f>VLOOKUP(D142,Schools!$A:$Z,3,0)</f>
        <v>A</v>
      </c>
      <c r="G142" s="76" t="e">
        <f>SUMIFS(#REF!,#REF!,D142,#REF!, SEN!M142)</f>
        <v>#REF!</v>
      </c>
      <c r="H142" s="74" t="s">
        <v>3620</v>
      </c>
      <c r="I142" s="74" t="s">
        <v>4030</v>
      </c>
      <c r="J142" t="str">
        <f t="shared" si="36"/>
        <v>various/516500</v>
      </c>
      <c r="K142">
        <f>VLOOKUP(D142,Schools!$A:$Z,9,0)</f>
        <v>105221</v>
      </c>
      <c r="L142" s="74" t="s">
        <v>400</v>
      </c>
      <c r="M142" s="74" t="s">
        <v>399</v>
      </c>
      <c r="N142" s="74" t="s">
        <v>3814</v>
      </c>
      <c r="O142" s="77" t="str">
        <f>VLOOKUP(D142,Schools!A:D,4,0)</f>
        <v>Special</v>
      </c>
      <c r="P142" s="74" t="s">
        <v>4031</v>
      </c>
      <c r="Q142" s="77">
        <f t="shared" si="37"/>
        <v>516500</v>
      </c>
      <c r="R142" s="78" t="e">
        <f>SUMIFS(#REF!,#REF!,$D142,#REF!,$M142)</f>
        <v>#REF!</v>
      </c>
      <c r="S142" s="78" t="e">
        <f>SUMIFS(#REF!,#REF!,$D142,#REF!,$M142)</f>
        <v>#REF!</v>
      </c>
      <c r="T142" s="78" t="e">
        <f>SUMIFS(#REF!,#REF!,$D142,#REF!,$M142)</f>
        <v>#REF!</v>
      </c>
      <c r="U142" s="78" t="e">
        <f>SUMIFS(#REF!,#REF!,$D142,#REF!,$M142)</f>
        <v>#REF!</v>
      </c>
      <c r="V142" s="78" t="e">
        <f>SUMIFS(#REF!,#REF!,$D142,#REF!,$M142)</f>
        <v>#REF!</v>
      </c>
      <c r="W142" s="78" t="e">
        <f>SUMIFS(#REF!,#REF!,$D142,#REF!,$M142)</f>
        <v>#REF!</v>
      </c>
      <c r="X142" s="78" t="e">
        <f>SUMIFS(#REF!,#REF!,$D142,#REF!,$M142)</f>
        <v>#REF!</v>
      </c>
      <c r="Y142" s="78" t="e">
        <f>SUMIFS(#REF!,#REF!,$D142,#REF!,$M142)</f>
        <v>#REF!</v>
      </c>
      <c r="Z142" s="78" t="e">
        <f>SUMIFS(#REF!,#REF!,$D142,#REF!,$M142)</f>
        <v>#REF!</v>
      </c>
      <c r="AA142" s="78" t="e">
        <f>SUMIFS(#REF!,#REF!,$D142,#REF!,$M142)</f>
        <v>#REF!</v>
      </c>
      <c r="AB142" s="78" t="e">
        <f>SUMIFS(#REF!,#REF!,$D142,#REF!,$M142)</f>
        <v>#REF!</v>
      </c>
      <c r="AC142" s="78" t="e">
        <f>SUMIFS(#REF!,#REF!,$D142,#REF!,$M142)</f>
        <v>#REF!</v>
      </c>
      <c r="AD142" s="78" t="e">
        <f>SUMIFS(#REF!,#REF!,$D142,#REF!,$M142)</f>
        <v>#REF!</v>
      </c>
      <c r="AE142" s="78" t="e">
        <f>SUMIFS(#REF!,#REF!,$D142,#REF!,$M142)</f>
        <v>#REF!</v>
      </c>
      <c r="AF142" s="51" t="e">
        <f t="shared" si="38"/>
        <v>#REF!</v>
      </c>
      <c r="AG142" s="51" t="e">
        <f t="shared" si="39"/>
        <v>#REF!</v>
      </c>
      <c r="AH142" s="78" t="e">
        <f>SUMIFS(#REF!,#REF!,$D142,#REF!,$M142)</f>
        <v>#REF!</v>
      </c>
      <c r="AK142" t="e">
        <f t="shared" si="40"/>
        <v>#REF!</v>
      </c>
      <c r="AL142" s="7" t="e">
        <f t="shared" si="66"/>
        <v>#REF!</v>
      </c>
      <c r="AM142" s="7" t="e">
        <f t="shared" si="66"/>
        <v>#REF!</v>
      </c>
      <c r="AN142" s="7" t="e">
        <f t="shared" si="66"/>
        <v>#REF!</v>
      </c>
      <c r="AO142" s="7" t="e">
        <f t="shared" si="66"/>
        <v>#REF!</v>
      </c>
      <c r="AP142" s="7" t="e">
        <f t="shared" si="66"/>
        <v>#REF!</v>
      </c>
      <c r="AQ142" s="7" t="e">
        <f t="shared" si="66"/>
        <v>#REF!</v>
      </c>
      <c r="AR142" s="7" t="e">
        <f t="shared" si="66"/>
        <v>#REF!</v>
      </c>
      <c r="AS142" s="7" t="e">
        <f t="shared" si="66"/>
        <v>#REF!</v>
      </c>
      <c r="AT142" s="7" t="e">
        <f t="shared" si="66"/>
        <v>#REF!</v>
      </c>
      <c r="AU142" s="7" t="e">
        <f t="shared" si="66"/>
        <v>#REF!</v>
      </c>
      <c r="AV142" s="7" t="e">
        <f t="shared" si="66"/>
        <v>#REF!</v>
      </c>
      <c r="AW142" s="7" t="e">
        <f t="shared" si="66"/>
        <v>#REF!</v>
      </c>
      <c r="AX142" t="e">
        <f t="shared" si="34"/>
        <v>#REF!</v>
      </c>
      <c r="AY142" s="7" t="e">
        <f t="shared" si="62"/>
        <v>#REF!</v>
      </c>
      <c r="AZ142" s="52" t="e">
        <f t="shared" si="42"/>
        <v>#REF!</v>
      </c>
      <c r="BA142" s="79" t="e">
        <f t="shared" si="43"/>
        <v>#REF!</v>
      </c>
      <c r="BD142" s="182" t="str">
        <f>VLOOKUP(D142,Schools!A:Q,17,0)</f>
        <v>Academy</v>
      </c>
      <c r="BF142" s="51" t="e">
        <f t="shared" si="45"/>
        <v>#REF!</v>
      </c>
      <c r="BG142" s="51" t="e">
        <f t="shared" si="46"/>
        <v>#REF!</v>
      </c>
      <c r="BH142" s="51" t="e">
        <f t="shared" si="47"/>
        <v>#REF!</v>
      </c>
      <c r="BK142" s="7" t="e">
        <f t="shared" si="63"/>
        <v>#REF!</v>
      </c>
      <c r="BL142" s="51" t="e">
        <f t="shared" si="51"/>
        <v>#REF!</v>
      </c>
      <c r="BM142" s="1" t="e">
        <f t="shared" si="52"/>
        <v>#REF!</v>
      </c>
      <c r="BN142" s="51" t="e">
        <f t="shared" si="53"/>
        <v>#REF!</v>
      </c>
      <c r="BO142" s="1" t="e">
        <f t="shared" si="54"/>
        <v>#REF!</v>
      </c>
      <c r="BP142" s="52" t="e">
        <f t="shared" si="55"/>
        <v>#REF!</v>
      </c>
      <c r="BQ142" s="52" t="e">
        <f t="shared" si="56"/>
        <v>#REF!</v>
      </c>
      <c r="BR142" t="e">
        <f t="shared" si="57"/>
        <v>#REF!</v>
      </c>
    </row>
    <row r="143" spans="1:70" x14ac:dyDescent="0.25">
      <c r="A143" t="str">
        <f t="shared" si="35"/>
        <v>High Needs topups</v>
      </c>
      <c r="B143" s="74" t="s">
        <v>3619</v>
      </c>
      <c r="C143" s="75">
        <v>44026</v>
      </c>
      <c r="D143" s="74">
        <f>Schools!A135</f>
        <v>3027010</v>
      </c>
      <c r="E143" t="str">
        <f>VLOOKUP(D143,Schools!A:B,2,0)</f>
        <v>Mapledown</v>
      </c>
      <c r="F143" t="str">
        <f>VLOOKUP(D143,Schools!$A:$Z,3,0)</f>
        <v>M</v>
      </c>
      <c r="G143" s="76" t="e">
        <f>SUMIFS(#REF!,#REF!,D143,#REF!, SEN!M143)</f>
        <v>#REF!</v>
      </c>
      <c r="H143" s="74" t="s">
        <v>3620</v>
      </c>
      <c r="I143" s="74" t="s">
        <v>4030</v>
      </c>
      <c r="J143" t="str">
        <f t="shared" si="36"/>
        <v>various/543965</v>
      </c>
      <c r="K143">
        <f>VLOOKUP(D143,Schools!$A:$Z,9,0)</f>
        <v>400063</v>
      </c>
      <c r="L143" s="74" t="s">
        <v>400</v>
      </c>
      <c r="M143" s="74" t="s">
        <v>399</v>
      </c>
      <c r="N143" s="74" t="s">
        <v>3814</v>
      </c>
      <c r="O143" s="77" t="str">
        <f>VLOOKUP(D143,Schools!A:D,4,0)</f>
        <v>Special</v>
      </c>
      <c r="P143" s="74" t="s">
        <v>4031</v>
      </c>
      <c r="Q143" s="77">
        <f t="shared" si="37"/>
        <v>543965</v>
      </c>
      <c r="R143" s="78" t="e">
        <f>SUMIFS(#REF!,#REF!,$D143,#REF!,$M143)</f>
        <v>#REF!</v>
      </c>
      <c r="S143" s="78" t="e">
        <f>SUMIFS(#REF!,#REF!,$D143,#REF!,$M143)</f>
        <v>#REF!</v>
      </c>
      <c r="T143" s="78" t="e">
        <f>SUMIFS(#REF!,#REF!,$D143,#REF!,$M143)</f>
        <v>#REF!</v>
      </c>
      <c r="U143" s="78" t="e">
        <f>SUMIFS(#REF!,#REF!,$D143,#REF!,$M143)</f>
        <v>#REF!</v>
      </c>
      <c r="V143" s="78" t="e">
        <f>SUMIFS(#REF!,#REF!,$D143,#REF!,$M143)</f>
        <v>#REF!</v>
      </c>
      <c r="W143" s="78" t="e">
        <f>SUMIFS(#REF!,#REF!,$D143,#REF!,$M143)</f>
        <v>#REF!</v>
      </c>
      <c r="X143" s="78" t="e">
        <f>SUMIFS(#REF!,#REF!,$D143,#REF!,$M143)</f>
        <v>#REF!</v>
      </c>
      <c r="Y143" s="78" t="e">
        <f>SUMIFS(#REF!,#REF!,$D143,#REF!,$M143)</f>
        <v>#REF!</v>
      </c>
      <c r="Z143" s="78" t="e">
        <f>SUMIFS(#REF!,#REF!,$D143,#REF!,$M143)</f>
        <v>#REF!</v>
      </c>
      <c r="AA143" s="78" t="e">
        <f>SUMIFS(#REF!,#REF!,$D143,#REF!,$M143)</f>
        <v>#REF!</v>
      </c>
      <c r="AB143" s="78" t="e">
        <f>SUMIFS(#REF!,#REF!,$D143,#REF!,$M143)</f>
        <v>#REF!</v>
      </c>
      <c r="AC143" s="78" t="e">
        <f>SUMIFS(#REF!,#REF!,$D143,#REF!,$M143)</f>
        <v>#REF!</v>
      </c>
      <c r="AD143" s="78" t="e">
        <f>SUMIFS(#REF!,#REF!,$D143,#REF!,$M143)</f>
        <v>#REF!</v>
      </c>
      <c r="AE143" s="78" t="e">
        <f>SUMIFS(#REF!,#REF!,$D143,#REF!,$M143)</f>
        <v>#REF!</v>
      </c>
      <c r="AF143" s="51" t="e">
        <f t="shared" si="38"/>
        <v>#REF!</v>
      </c>
      <c r="AG143" s="51" t="e">
        <f t="shared" si="39"/>
        <v>#REF!</v>
      </c>
      <c r="AH143" s="78" t="e">
        <f>SUMIFS(#REF!,#REF!,$D143,#REF!,$M143)</f>
        <v>#REF!</v>
      </c>
      <c r="AK143" t="e">
        <f t="shared" si="40"/>
        <v>#REF!</v>
      </c>
      <c r="AL143" s="7" t="e">
        <f t="shared" si="66"/>
        <v>#REF!</v>
      </c>
      <c r="AM143" s="7" t="e">
        <f t="shared" si="66"/>
        <v>#REF!</v>
      </c>
      <c r="AN143" s="7" t="e">
        <f t="shared" si="66"/>
        <v>#REF!</v>
      </c>
      <c r="AO143" s="7" t="e">
        <f t="shared" si="66"/>
        <v>#REF!</v>
      </c>
      <c r="AP143" s="7" t="e">
        <f t="shared" si="66"/>
        <v>#REF!</v>
      </c>
      <c r="AQ143" s="7" t="e">
        <f t="shared" si="66"/>
        <v>#REF!</v>
      </c>
      <c r="AR143" s="7" t="e">
        <f t="shared" si="66"/>
        <v>#REF!</v>
      </c>
      <c r="AS143" s="7" t="e">
        <f t="shared" si="66"/>
        <v>#REF!</v>
      </c>
      <c r="AT143" s="7" t="e">
        <f t="shared" si="66"/>
        <v>#REF!</v>
      </c>
      <c r="AU143" s="7" t="e">
        <f t="shared" si="66"/>
        <v>#REF!</v>
      </c>
      <c r="AV143" s="7" t="e">
        <f t="shared" si="66"/>
        <v>#REF!</v>
      </c>
      <c r="AW143" s="7" t="e">
        <f t="shared" si="66"/>
        <v>#REF!</v>
      </c>
      <c r="AX143" t="e">
        <f t="shared" si="34"/>
        <v>#REF!</v>
      </c>
      <c r="AY143" s="7" t="e">
        <f t="shared" si="62"/>
        <v>#REF!</v>
      </c>
      <c r="AZ143" s="52" t="e">
        <f t="shared" si="42"/>
        <v>#REF!</v>
      </c>
      <c r="BA143" s="79" t="e">
        <f t="shared" si="43"/>
        <v>#REF!</v>
      </c>
      <c r="BD143" s="182" t="str">
        <f>VLOOKUP(D143,Schools!A:Q,17,0)</f>
        <v>D</v>
      </c>
      <c r="BF143" s="51" t="e">
        <f t="shared" si="45"/>
        <v>#REF!</v>
      </c>
      <c r="BG143" s="51" t="e">
        <f t="shared" si="46"/>
        <v>#REF!</v>
      </c>
      <c r="BH143" s="51" t="e">
        <f t="shared" si="47"/>
        <v>#REF!</v>
      </c>
      <c r="BK143" s="7" t="e">
        <f t="shared" si="63"/>
        <v>#REF!</v>
      </c>
      <c r="BL143" s="51" t="e">
        <f t="shared" si="51"/>
        <v>#REF!</v>
      </c>
      <c r="BM143" s="1" t="e">
        <f t="shared" si="52"/>
        <v>#REF!</v>
      </c>
      <c r="BN143" s="51" t="e">
        <f t="shared" si="53"/>
        <v>#REF!</v>
      </c>
      <c r="BO143" s="1" t="e">
        <f t="shared" si="54"/>
        <v>#REF!</v>
      </c>
      <c r="BP143" s="52" t="e">
        <f t="shared" si="55"/>
        <v>#REF!</v>
      </c>
      <c r="BQ143" s="52" t="e">
        <f t="shared" si="56"/>
        <v>#REF!</v>
      </c>
      <c r="BR143" t="e">
        <f t="shared" si="57"/>
        <v>#REF!</v>
      </c>
    </row>
    <row r="144" spans="1:70" x14ac:dyDescent="0.25">
      <c r="A144" t="str">
        <f t="shared" si="35"/>
        <v>High Needs topups</v>
      </c>
      <c r="B144" s="74" t="s">
        <v>3619</v>
      </c>
      <c r="C144" s="75">
        <v>44026</v>
      </c>
      <c r="D144" s="74">
        <f>Schools!A136</f>
        <v>3027005</v>
      </c>
      <c r="E144" t="str">
        <f>VLOOKUP(D144,Schools!A:B,2,0)</f>
        <v>Northway</v>
      </c>
      <c r="F144" t="str">
        <f>VLOOKUP(D144,Schools!$A:$Z,3,0)</f>
        <v>M</v>
      </c>
      <c r="G144" s="76" t="e">
        <f>SUMIFS(#REF!,#REF!,D144,#REF!, SEN!M144)</f>
        <v>#REF!</v>
      </c>
      <c r="H144" s="74" t="s">
        <v>3620</v>
      </c>
      <c r="I144" s="74" t="s">
        <v>4030</v>
      </c>
      <c r="J144" t="str">
        <f t="shared" si="36"/>
        <v>various/543965</v>
      </c>
      <c r="K144">
        <f>VLOOKUP(D144,Schools!$A:$Z,9,0)</f>
        <v>400034</v>
      </c>
      <c r="L144" s="74" t="s">
        <v>400</v>
      </c>
      <c r="M144" s="74" t="s">
        <v>399</v>
      </c>
      <c r="N144" s="74" t="s">
        <v>3814</v>
      </c>
      <c r="O144" s="77" t="str">
        <f>VLOOKUP(D144,Schools!A:D,4,0)</f>
        <v>Special</v>
      </c>
      <c r="P144" s="74" t="s">
        <v>4031</v>
      </c>
      <c r="Q144" s="77">
        <f t="shared" si="37"/>
        <v>543965</v>
      </c>
      <c r="R144" s="78" t="e">
        <f>SUMIFS(#REF!,#REF!,$D144,#REF!,$M144)</f>
        <v>#REF!</v>
      </c>
      <c r="S144" s="78" t="e">
        <f>SUMIFS(#REF!,#REF!,$D144,#REF!,$M144)</f>
        <v>#REF!</v>
      </c>
      <c r="T144" s="78" t="e">
        <f>SUMIFS(#REF!,#REF!,$D144,#REF!,$M144)</f>
        <v>#REF!</v>
      </c>
      <c r="U144" s="78" t="e">
        <f>SUMIFS(#REF!,#REF!,$D144,#REF!,$M144)</f>
        <v>#REF!</v>
      </c>
      <c r="V144" s="78" t="e">
        <f>SUMIFS(#REF!,#REF!,$D144,#REF!,$M144)</f>
        <v>#REF!</v>
      </c>
      <c r="W144" s="78" t="e">
        <f>SUMIFS(#REF!,#REF!,$D144,#REF!,$M144)</f>
        <v>#REF!</v>
      </c>
      <c r="X144" s="78" t="e">
        <f>SUMIFS(#REF!,#REF!,$D144,#REF!,$M144)</f>
        <v>#REF!</v>
      </c>
      <c r="Y144" s="78" t="e">
        <f>SUMIFS(#REF!,#REF!,$D144,#REF!,$M144)</f>
        <v>#REF!</v>
      </c>
      <c r="Z144" s="78" t="e">
        <f>SUMIFS(#REF!,#REF!,$D144,#REF!,$M144)</f>
        <v>#REF!</v>
      </c>
      <c r="AA144" s="78" t="e">
        <f>SUMIFS(#REF!,#REF!,$D144,#REF!,$M144)</f>
        <v>#REF!</v>
      </c>
      <c r="AB144" s="78" t="e">
        <f>SUMIFS(#REF!,#REF!,$D144,#REF!,$M144)</f>
        <v>#REF!</v>
      </c>
      <c r="AC144" s="78" t="e">
        <f>SUMIFS(#REF!,#REF!,$D144,#REF!,$M144)</f>
        <v>#REF!</v>
      </c>
      <c r="AD144" s="78" t="e">
        <f>SUMIFS(#REF!,#REF!,$D144,#REF!,$M144)</f>
        <v>#REF!</v>
      </c>
      <c r="AE144" s="78" t="e">
        <f>SUMIFS(#REF!,#REF!,$D144,#REF!,$M144)</f>
        <v>#REF!</v>
      </c>
      <c r="AF144" s="51" t="e">
        <f t="shared" si="38"/>
        <v>#REF!</v>
      </c>
      <c r="AG144" s="51" t="e">
        <f t="shared" si="39"/>
        <v>#REF!</v>
      </c>
      <c r="AH144" s="78" t="e">
        <f>SUMIFS(#REF!,#REF!,$D144,#REF!,$M144)</f>
        <v>#REF!</v>
      </c>
      <c r="AK144" t="e">
        <f t="shared" si="40"/>
        <v>#REF!</v>
      </c>
      <c r="AL144" s="7" t="e">
        <f t="shared" si="66"/>
        <v>#REF!</v>
      </c>
      <c r="AM144" s="7" t="e">
        <f t="shared" si="66"/>
        <v>#REF!</v>
      </c>
      <c r="AN144" s="7" t="e">
        <f t="shared" si="66"/>
        <v>#REF!</v>
      </c>
      <c r="AO144" s="7" t="e">
        <f t="shared" si="66"/>
        <v>#REF!</v>
      </c>
      <c r="AP144" s="7" t="e">
        <f t="shared" si="66"/>
        <v>#REF!</v>
      </c>
      <c r="AQ144" s="7" t="e">
        <f t="shared" si="66"/>
        <v>#REF!</v>
      </c>
      <c r="AR144" s="7" t="e">
        <f t="shared" si="66"/>
        <v>#REF!</v>
      </c>
      <c r="AS144" s="7" t="e">
        <f t="shared" si="66"/>
        <v>#REF!</v>
      </c>
      <c r="AT144" s="7" t="e">
        <f t="shared" si="66"/>
        <v>#REF!</v>
      </c>
      <c r="AU144" s="7" t="e">
        <f t="shared" si="66"/>
        <v>#REF!</v>
      </c>
      <c r="AV144" s="7" t="e">
        <f t="shared" si="66"/>
        <v>#REF!</v>
      </c>
      <c r="AW144" s="7" t="e">
        <f t="shared" si="66"/>
        <v>#REF!</v>
      </c>
      <c r="AX144" t="e">
        <f t="shared" si="34"/>
        <v>#REF!</v>
      </c>
      <c r="AY144" s="7" t="e">
        <f t="shared" si="62"/>
        <v>#REF!</v>
      </c>
      <c r="AZ144" s="52" t="e">
        <f t="shared" si="42"/>
        <v>#REF!</v>
      </c>
      <c r="BA144" s="79" t="e">
        <f t="shared" si="43"/>
        <v>#REF!</v>
      </c>
      <c r="BD144" s="182" t="str">
        <f>VLOOKUP(D144,Schools!A:Q,17,0)</f>
        <v>A</v>
      </c>
      <c r="BF144" s="51" t="e">
        <f t="shared" si="45"/>
        <v>#REF!</v>
      </c>
      <c r="BG144" s="51" t="e">
        <f t="shared" si="46"/>
        <v>#REF!</v>
      </c>
      <c r="BH144" s="51" t="e">
        <f t="shared" si="47"/>
        <v>#REF!</v>
      </c>
      <c r="BK144" s="7" t="e">
        <f t="shared" si="63"/>
        <v>#REF!</v>
      </c>
      <c r="BL144" s="51" t="e">
        <f t="shared" si="51"/>
        <v>#REF!</v>
      </c>
      <c r="BM144" s="1" t="e">
        <f t="shared" si="52"/>
        <v>#REF!</v>
      </c>
      <c r="BN144" s="51" t="e">
        <f t="shared" si="53"/>
        <v>#REF!</v>
      </c>
      <c r="BO144" s="1" t="e">
        <f t="shared" si="54"/>
        <v>#REF!</v>
      </c>
      <c r="BP144" s="52" t="e">
        <f t="shared" si="55"/>
        <v>#REF!</v>
      </c>
      <c r="BQ144" s="52" t="e">
        <f t="shared" si="56"/>
        <v>#REF!</v>
      </c>
      <c r="BR144" t="e">
        <f t="shared" si="57"/>
        <v>#REF!</v>
      </c>
    </row>
    <row r="145" spans="1:70" x14ac:dyDescent="0.25">
      <c r="A145" t="str">
        <f t="shared" si="35"/>
        <v>High Needs topups</v>
      </c>
      <c r="B145" s="74" t="s">
        <v>3619</v>
      </c>
      <c r="C145" s="75">
        <v>44026</v>
      </c>
      <c r="D145" s="74">
        <f>Schools!A137</f>
        <v>3025950</v>
      </c>
      <c r="E145" t="str">
        <f>VLOOKUP(D145,Schools!A:B,2,0)</f>
        <v>Oak Hill School</v>
      </c>
      <c r="F145" t="str">
        <f>VLOOKUP(D145,Schools!$A:$Z,3,0)</f>
        <v>A</v>
      </c>
      <c r="G145" s="76" t="e">
        <f>SUMIFS(#REF!,#REF!,D145,#REF!, SEN!M145)</f>
        <v>#REF!</v>
      </c>
      <c r="H145" s="74" t="s">
        <v>3620</v>
      </c>
      <c r="I145" s="74" t="s">
        <v>4030</v>
      </c>
      <c r="J145" t="str">
        <f t="shared" si="36"/>
        <v>various/516500</v>
      </c>
      <c r="K145">
        <f>VLOOKUP(D145,Schools!$A:$Z,9,0)</f>
        <v>157308</v>
      </c>
      <c r="L145" s="74" t="s">
        <v>400</v>
      </c>
      <c r="M145" s="74" t="s">
        <v>399</v>
      </c>
      <c r="N145" s="74" t="s">
        <v>3814</v>
      </c>
      <c r="O145" s="77" t="str">
        <f>VLOOKUP(D145,Schools!A:D,4,0)</f>
        <v>Special</v>
      </c>
      <c r="P145" s="74" t="s">
        <v>4031</v>
      </c>
      <c r="Q145" s="77">
        <f t="shared" si="37"/>
        <v>516500</v>
      </c>
      <c r="R145" s="78" t="e">
        <f>SUMIFS(#REF!,#REF!,$D145,#REF!,$M145)</f>
        <v>#REF!</v>
      </c>
      <c r="S145" s="78" t="e">
        <f>SUMIFS(#REF!,#REF!,$D145,#REF!,$M145)</f>
        <v>#REF!</v>
      </c>
      <c r="T145" s="78" t="e">
        <f>SUMIFS(#REF!,#REF!,$D145,#REF!,$M145)</f>
        <v>#REF!</v>
      </c>
      <c r="U145" s="78" t="e">
        <f>SUMIFS(#REF!,#REF!,$D145,#REF!,$M145)</f>
        <v>#REF!</v>
      </c>
      <c r="V145" s="78" t="e">
        <f>SUMIFS(#REF!,#REF!,$D145,#REF!,$M145)</f>
        <v>#REF!</v>
      </c>
      <c r="W145" s="78" t="e">
        <f>SUMIFS(#REF!,#REF!,$D145,#REF!,$M145)</f>
        <v>#REF!</v>
      </c>
      <c r="X145" s="78" t="e">
        <f>SUMIFS(#REF!,#REF!,$D145,#REF!,$M145)</f>
        <v>#REF!</v>
      </c>
      <c r="Y145" s="78" t="e">
        <f>SUMIFS(#REF!,#REF!,$D145,#REF!,$M145)</f>
        <v>#REF!</v>
      </c>
      <c r="Z145" s="78" t="e">
        <f>SUMIFS(#REF!,#REF!,$D145,#REF!,$M145)</f>
        <v>#REF!</v>
      </c>
      <c r="AA145" s="78" t="e">
        <f>SUMIFS(#REF!,#REF!,$D145,#REF!,$M145)</f>
        <v>#REF!</v>
      </c>
      <c r="AB145" s="78" t="e">
        <f>SUMIFS(#REF!,#REF!,$D145,#REF!,$M145)</f>
        <v>#REF!</v>
      </c>
      <c r="AC145" s="78" t="e">
        <f>SUMIFS(#REF!,#REF!,$D145,#REF!,$M145)</f>
        <v>#REF!</v>
      </c>
      <c r="AD145" s="78" t="e">
        <f>SUMIFS(#REF!,#REF!,$D145,#REF!,$M145)</f>
        <v>#REF!</v>
      </c>
      <c r="AE145" s="78" t="e">
        <f>SUMIFS(#REF!,#REF!,$D145,#REF!,$M145)</f>
        <v>#REF!</v>
      </c>
      <c r="AF145" s="51" t="e">
        <f t="shared" si="38"/>
        <v>#REF!</v>
      </c>
      <c r="AG145" s="51" t="e">
        <f t="shared" si="39"/>
        <v>#REF!</v>
      </c>
      <c r="AH145" s="78" t="e">
        <f>SUMIFS(#REF!,#REF!,$D145,#REF!,$M145)</f>
        <v>#REF!</v>
      </c>
      <c r="AK145" t="e">
        <f t="shared" si="40"/>
        <v>#REF!</v>
      </c>
      <c r="AL145" s="7" t="e">
        <f t="shared" si="66"/>
        <v>#REF!</v>
      </c>
      <c r="AM145" s="7" t="e">
        <f t="shared" si="66"/>
        <v>#REF!</v>
      </c>
      <c r="AN145" s="7" t="e">
        <f t="shared" si="66"/>
        <v>#REF!</v>
      </c>
      <c r="AO145" s="7" t="e">
        <f t="shared" si="66"/>
        <v>#REF!</v>
      </c>
      <c r="AP145" s="7" t="e">
        <f t="shared" si="66"/>
        <v>#REF!</v>
      </c>
      <c r="AQ145" s="7" t="e">
        <f t="shared" si="66"/>
        <v>#REF!</v>
      </c>
      <c r="AR145" s="7" t="e">
        <f t="shared" si="66"/>
        <v>#REF!</v>
      </c>
      <c r="AS145" s="7" t="e">
        <f t="shared" si="66"/>
        <v>#REF!</v>
      </c>
      <c r="AT145" s="7" t="e">
        <f t="shared" si="66"/>
        <v>#REF!</v>
      </c>
      <c r="AU145" s="7" t="e">
        <f t="shared" si="66"/>
        <v>#REF!</v>
      </c>
      <c r="AV145" s="7" t="e">
        <f t="shared" si="66"/>
        <v>#REF!</v>
      </c>
      <c r="AW145" s="7" t="e">
        <f t="shared" si="66"/>
        <v>#REF!</v>
      </c>
      <c r="AX145" t="e">
        <f t="shared" si="34"/>
        <v>#REF!</v>
      </c>
      <c r="AY145" s="7" t="e">
        <f t="shared" si="62"/>
        <v>#REF!</v>
      </c>
      <c r="AZ145" s="52" t="e">
        <f t="shared" si="42"/>
        <v>#REF!</v>
      </c>
      <c r="BA145" s="79" t="e">
        <f t="shared" si="43"/>
        <v>#REF!</v>
      </c>
      <c r="BD145" s="182" t="str">
        <f>VLOOKUP(D145,Schools!A:Q,17,0)</f>
        <v>Academy</v>
      </c>
      <c r="BF145" s="51" t="e">
        <f t="shared" si="45"/>
        <v>#REF!</v>
      </c>
      <c r="BG145" s="51" t="e">
        <f t="shared" si="46"/>
        <v>#REF!</v>
      </c>
      <c r="BH145" s="51" t="e">
        <f t="shared" si="47"/>
        <v>#REF!</v>
      </c>
      <c r="BK145" s="7" t="e">
        <f t="shared" si="63"/>
        <v>#REF!</v>
      </c>
      <c r="BL145" s="51" t="e">
        <f t="shared" si="51"/>
        <v>#REF!</v>
      </c>
      <c r="BM145" s="1" t="e">
        <f t="shared" si="52"/>
        <v>#REF!</v>
      </c>
      <c r="BN145" s="51" t="e">
        <f t="shared" si="53"/>
        <v>#REF!</v>
      </c>
      <c r="BO145" s="1" t="e">
        <f t="shared" si="54"/>
        <v>#REF!</v>
      </c>
      <c r="BP145" s="52" t="e">
        <f t="shared" si="55"/>
        <v>#REF!</v>
      </c>
      <c r="BQ145" s="52" t="e">
        <f t="shared" si="56"/>
        <v>#REF!</v>
      </c>
      <c r="BR145" t="e">
        <f t="shared" si="57"/>
        <v>#REF!</v>
      </c>
    </row>
    <row r="146" spans="1:70" x14ac:dyDescent="0.25">
      <c r="A146" t="str">
        <f t="shared" si="35"/>
        <v>High Needs topups</v>
      </c>
      <c r="B146" s="74" t="s">
        <v>3619</v>
      </c>
      <c r="C146" s="75">
        <v>44026</v>
      </c>
      <c r="D146" s="74">
        <f>Schools!A138</f>
        <v>3027000</v>
      </c>
      <c r="E146" t="str">
        <f>VLOOKUP(D146,Schools!A:B,2,0)</f>
        <v>Oak Lodge Academy</v>
      </c>
      <c r="F146" t="str">
        <f>VLOOKUP(D146,Schools!$A:$Z,3,0)</f>
        <v>A</v>
      </c>
      <c r="G146" s="76" t="e">
        <f>SUMIFS(#REF!,#REF!,D146,#REF!, SEN!M146)</f>
        <v>#REF!</v>
      </c>
      <c r="H146" s="74" t="s">
        <v>3620</v>
      </c>
      <c r="I146" s="74" t="s">
        <v>4030</v>
      </c>
      <c r="J146" t="str">
        <f t="shared" si="36"/>
        <v>various/516500</v>
      </c>
      <c r="K146">
        <f>VLOOKUP(D146,Schools!$A:$Z,9,0)</f>
        <v>156901</v>
      </c>
      <c r="L146" s="74" t="s">
        <v>400</v>
      </c>
      <c r="M146" s="74" t="s">
        <v>399</v>
      </c>
      <c r="N146" s="74" t="s">
        <v>3814</v>
      </c>
      <c r="O146" s="77" t="str">
        <f>VLOOKUP(D146,Schools!A:D,4,0)</f>
        <v>Special</v>
      </c>
      <c r="P146" s="74" t="s">
        <v>4031</v>
      </c>
      <c r="Q146" s="77">
        <f t="shared" si="37"/>
        <v>516500</v>
      </c>
      <c r="R146" s="78" t="e">
        <f>SUMIFS(#REF!,#REF!,$D146,#REF!,$M146)</f>
        <v>#REF!</v>
      </c>
      <c r="S146" s="78" t="e">
        <f>SUMIFS(#REF!,#REF!,$D146,#REF!,$M146)</f>
        <v>#REF!</v>
      </c>
      <c r="T146" s="78" t="e">
        <f>SUMIFS(#REF!,#REF!,$D146,#REF!,$M146)</f>
        <v>#REF!</v>
      </c>
      <c r="U146" s="78" t="e">
        <f>SUMIFS(#REF!,#REF!,$D146,#REF!,$M146)</f>
        <v>#REF!</v>
      </c>
      <c r="V146" s="78" t="e">
        <f>SUMIFS(#REF!,#REF!,$D146,#REF!,$M146)</f>
        <v>#REF!</v>
      </c>
      <c r="W146" s="78" t="e">
        <f>SUMIFS(#REF!,#REF!,$D146,#REF!,$M146)</f>
        <v>#REF!</v>
      </c>
      <c r="X146" s="78" t="e">
        <f>SUMIFS(#REF!,#REF!,$D146,#REF!,$M146)</f>
        <v>#REF!</v>
      </c>
      <c r="Y146" s="78" t="e">
        <f>SUMIFS(#REF!,#REF!,$D146,#REF!,$M146)</f>
        <v>#REF!</v>
      </c>
      <c r="Z146" s="78" t="e">
        <f>SUMIFS(#REF!,#REF!,$D146,#REF!,$M146)</f>
        <v>#REF!</v>
      </c>
      <c r="AA146" s="78" t="e">
        <f>SUMIFS(#REF!,#REF!,$D146,#REF!,$M146)</f>
        <v>#REF!</v>
      </c>
      <c r="AB146" s="78" t="e">
        <f>SUMIFS(#REF!,#REF!,$D146,#REF!,$M146)</f>
        <v>#REF!</v>
      </c>
      <c r="AC146" s="78" t="e">
        <f>SUMIFS(#REF!,#REF!,$D146,#REF!,$M146)</f>
        <v>#REF!</v>
      </c>
      <c r="AD146" s="78" t="e">
        <f>SUMIFS(#REF!,#REF!,$D146,#REF!,$M146)</f>
        <v>#REF!</v>
      </c>
      <c r="AE146" s="78" t="e">
        <f>SUMIFS(#REF!,#REF!,$D146,#REF!,$M146)</f>
        <v>#REF!</v>
      </c>
      <c r="AF146" s="51" t="e">
        <f t="shared" si="38"/>
        <v>#REF!</v>
      </c>
      <c r="AG146" s="51" t="e">
        <f t="shared" si="39"/>
        <v>#REF!</v>
      </c>
      <c r="AH146" s="78" t="e">
        <f>SUMIFS(#REF!,#REF!,$D146,#REF!,$M146)</f>
        <v>#REF!</v>
      </c>
      <c r="AK146" t="e">
        <f t="shared" si="40"/>
        <v>#REF!</v>
      </c>
      <c r="AL146" s="7" t="e">
        <f t="shared" si="66"/>
        <v>#REF!</v>
      </c>
      <c r="AM146" s="7" t="e">
        <f t="shared" si="66"/>
        <v>#REF!</v>
      </c>
      <c r="AN146" s="7" t="e">
        <f t="shared" si="66"/>
        <v>#REF!</v>
      </c>
      <c r="AO146" s="7" t="e">
        <f t="shared" si="66"/>
        <v>#REF!</v>
      </c>
      <c r="AP146" s="7" t="e">
        <f t="shared" si="66"/>
        <v>#REF!</v>
      </c>
      <c r="AQ146" s="7" t="e">
        <f t="shared" si="66"/>
        <v>#REF!</v>
      </c>
      <c r="AR146" s="7" t="e">
        <f t="shared" si="66"/>
        <v>#REF!</v>
      </c>
      <c r="AS146" s="7" t="e">
        <f t="shared" si="66"/>
        <v>#REF!</v>
      </c>
      <c r="AT146" s="7" t="e">
        <f t="shared" si="66"/>
        <v>#REF!</v>
      </c>
      <c r="AU146" s="7" t="e">
        <f t="shared" si="66"/>
        <v>#REF!</v>
      </c>
      <c r="AV146" s="7" t="e">
        <f t="shared" si="66"/>
        <v>#REF!</v>
      </c>
      <c r="AW146" s="7" t="e">
        <f t="shared" si="66"/>
        <v>#REF!</v>
      </c>
      <c r="AX146" t="e">
        <f t="shared" si="34"/>
        <v>#REF!</v>
      </c>
      <c r="AY146" s="7" t="e">
        <f t="shared" si="62"/>
        <v>#REF!</v>
      </c>
      <c r="AZ146" s="52" t="e">
        <f t="shared" si="42"/>
        <v>#REF!</v>
      </c>
      <c r="BA146" s="79" t="e">
        <f t="shared" si="43"/>
        <v>#REF!</v>
      </c>
      <c r="BD146" s="182" t="str">
        <f>VLOOKUP(D146,Schools!A:Q,17,0)</f>
        <v>Academy</v>
      </c>
      <c r="BF146" s="51" t="e">
        <f t="shared" si="45"/>
        <v>#REF!</v>
      </c>
      <c r="BG146" s="51" t="e">
        <f t="shared" si="46"/>
        <v>#REF!</v>
      </c>
      <c r="BH146" s="51" t="e">
        <f t="shared" si="47"/>
        <v>#REF!</v>
      </c>
      <c r="BK146" s="7" t="e">
        <f t="shared" si="63"/>
        <v>#REF!</v>
      </c>
      <c r="BL146" s="51" t="e">
        <f t="shared" si="51"/>
        <v>#REF!</v>
      </c>
      <c r="BM146" s="1" t="e">
        <f t="shared" si="52"/>
        <v>#REF!</v>
      </c>
      <c r="BN146" s="51" t="e">
        <f t="shared" si="53"/>
        <v>#REF!</v>
      </c>
      <c r="BO146" s="1" t="e">
        <f t="shared" si="54"/>
        <v>#REF!</v>
      </c>
      <c r="BP146" s="52" t="e">
        <f t="shared" si="55"/>
        <v>#REF!</v>
      </c>
      <c r="BQ146" s="52" t="e">
        <f t="shared" si="56"/>
        <v>#REF!</v>
      </c>
      <c r="BR146" t="e">
        <f t="shared" si="57"/>
        <v>#REF!</v>
      </c>
    </row>
    <row r="147" spans="1:70" x14ac:dyDescent="0.25">
      <c r="A147" t="str">
        <f t="shared" si="35"/>
        <v>High Needs topups</v>
      </c>
      <c r="B147" s="74" t="s">
        <v>3619</v>
      </c>
      <c r="C147" s="75">
        <v>44026</v>
      </c>
      <c r="D147" s="74">
        <f>Schools!A139</f>
        <v>3027009</v>
      </c>
      <c r="E147" t="str">
        <f>VLOOKUP(D147,Schools!A:B,2,0)</f>
        <v>Oakleigh</v>
      </c>
      <c r="F147" t="str">
        <f>VLOOKUP(D147,Schools!$A:$Z,3,0)</f>
        <v>M</v>
      </c>
      <c r="G147" s="76" t="e">
        <f>SUMIFS(#REF!,#REF!,D147,#REF!, SEN!M147)</f>
        <v>#REF!</v>
      </c>
      <c r="H147" s="74" t="s">
        <v>3620</v>
      </c>
      <c r="I147" s="74" t="s">
        <v>4030</v>
      </c>
      <c r="J147" t="str">
        <f t="shared" si="36"/>
        <v>various/543965</v>
      </c>
      <c r="K147">
        <f>VLOOKUP(D147,Schools!$A:$Z,9,0)</f>
        <v>400091</v>
      </c>
      <c r="L147" s="74" t="s">
        <v>400</v>
      </c>
      <c r="M147" s="74" t="s">
        <v>399</v>
      </c>
      <c r="N147" s="74" t="s">
        <v>3814</v>
      </c>
      <c r="O147" s="77" t="str">
        <f>VLOOKUP(D147,Schools!A:D,4,0)</f>
        <v>Special</v>
      </c>
      <c r="P147" s="74" t="s">
        <v>4031</v>
      </c>
      <c r="Q147" s="77">
        <f t="shared" si="37"/>
        <v>543965</v>
      </c>
      <c r="R147" s="78" t="e">
        <f>SUMIFS(#REF!,#REF!,$D147,#REF!,$M147)</f>
        <v>#REF!</v>
      </c>
      <c r="S147" s="78" t="e">
        <f>SUMIFS(#REF!,#REF!,$D147,#REF!,$M147)</f>
        <v>#REF!</v>
      </c>
      <c r="T147" s="78" t="e">
        <f>SUMIFS(#REF!,#REF!,$D147,#REF!,$M147)</f>
        <v>#REF!</v>
      </c>
      <c r="U147" s="78" t="e">
        <f>SUMIFS(#REF!,#REF!,$D147,#REF!,$M147)</f>
        <v>#REF!</v>
      </c>
      <c r="V147" s="78" t="e">
        <f>SUMIFS(#REF!,#REF!,$D147,#REF!,$M147)</f>
        <v>#REF!</v>
      </c>
      <c r="W147" s="78" t="e">
        <f>SUMIFS(#REF!,#REF!,$D147,#REF!,$M147)</f>
        <v>#REF!</v>
      </c>
      <c r="X147" s="78" t="e">
        <f>SUMIFS(#REF!,#REF!,$D147,#REF!,$M147)</f>
        <v>#REF!</v>
      </c>
      <c r="Y147" s="78" t="e">
        <f>SUMIFS(#REF!,#REF!,$D147,#REF!,$M147)</f>
        <v>#REF!</v>
      </c>
      <c r="Z147" s="78" t="e">
        <f>SUMIFS(#REF!,#REF!,$D147,#REF!,$M147)</f>
        <v>#REF!</v>
      </c>
      <c r="AA147" s="78" t="e">
        <f>SUMIFS(#REF!,#REF!,$D147,#REF!,$M147)</f>
        <v>#REF!</v>
      </c>
      <c r="AB147" s="78" t="e">
        <f>SUMIFS(#REF!,#REF!,$D147,#REF!,$M147)</f>
        <v>#REF!</v>
      </c>
      <c r="AC147" s="78" t="e">
        <f>SUMIFS(#REF!,#REF!,$D147,#REF!,$M147)</f>
        <v>#REF!</v>
      </c>
      <c r="AD147" s="78" t="e">
        <f>SUMIFS(#REF!,#REF!,$D147,#REF!,$M147)</f>
        <v>#REF!</v>
      </c>
      <c r="AE147" s="78" t="e">
        <f>SUMIFS(#REF!,#REF!,$D147,#REF!,$M147)</f>
        <v>#REF!</v>
      </c>
      <c r="AF147" s="51" t="e">
        <f t="shared" si="38"/>
        <v>#REF!</v>
      </c>
      <c r="AG147" s="51" t="e">
        <f t="shared" si="39"/>
        <v>#REF!</v>
      </c>
      <c r="AH147" s="78" t="e">
        <f>SUMIFS(#REF!,#REF!,$D147,#REF!,$M147)</f>
        <v>#REF!</v>
      </c>
      <c r="AL147" s="7"/>
    </row>
    <row r="148" spans="1:70" x14ac:dyDescent="0.25">
      <c r="A148" t="str">
        <f t="shared" si="35"/>
        <v>High Needs topups</v>
      </c>
      <c r="B148" s="74" t="s">
        <v>3619</v>
      </c>
      <c r="C148" s="75">
        <v>44026</v>
      </c>
      <c r="D148" s="74">
        <f>Schools!A141</f>
        <v>3026905</v>
      </c>
      <c r="E148" t="str">
        <f>VLOOKUP(D148,Schools!A:B,2,0)</f>
        <v>London Academy</v>
      </c>
      <c r="F148" t="str">
        <f>VLOOKUP(D148,Schools!$A:$Z,3,0)</f>
        <v>A</v>
      </c>
      <c r="G148" s="76" t="e">
        <f>SUMIFS(#REF!,#REF!,D148,#REF!, SEN!M148)</f>
        <v>#REF!</v>
      </c>
      <c r="H148" s="74" t="s">
        <v>3620</v>
      </c>
      <c r="I148" s="74" t="s">
        <v>4030</v>
      </c>
      <c r="J148" t="str">
        <f t="shared" si="36"/>
        <v>various/516500</v>
      </c>
      <c r="K148">
        <f>VLOOKUP(D148,Schools!$A:$Z,9,0)</f>
        <v>400116</v>
      </c>
      <c r="L148" s="74" t="s">
        <v>400</v>
      </c>
      <c r="M148" s="74" t="s">
        <v>399</v>
      </c>
      <c r="N148" s="74" t="s">
        <v>3814</v>
      </c>
      <c r="O148" s="77" t="str">
        <f>VLOOKUP(D148,Schools!A:D,4,0)</f>
        <v>All through</v>
      </c>
      <c r="P148" s="74" t="s">
        <v>4031</v>
      </c>
      <c r="Q148" s="77">
        <f t="shared" si="37"/>
        <v>516500</v>
      </c>
      <c r="R148" s="78" t="e">
        <f>SUMIFS(#REF!,#REF!,$D148,#REF!,$M148)</f>
        <v>#REF!</v>
      </c>
      <c r="S148" s="78" t="e">
        <f>SUMIFS(#REF!,#REF!,$D148,#REF!,$M148)</f>
        <v>#REF!</v>
      </c>
      <c r="T148" s="78" t="e">
        <f>SUMIFS(#REF!,#REF!,$D148,#REF!,$M148)</f>
        <v>#REF!</v>
      </c>
      <c r="U148" s="78" t="e">
        <f>SUMIFS(#REF!,#REF!,$D148,#REF!,$M148)</f>
        <v>#REF!</v>
      </c>
      <c r="V148" s="78" t="e">
        <f>SUMIFS(#REF!,#REF!,$D148,#REF!,$M148)</f>
        <v>#REF!</v>
      </c>
      <c r="W148" s="78" t="e">
        <f>SUMIFS(#REF!,#REF!,$D148,#REF!,$M148)</f>
        <v>#REF!</v>
      </c>
      <c r="X148" s="78" t="e">
        <f>SUMIFS(#REF!,#REF!,$D148,#REF!,$M148)</f>
        <v>#REF!</v>
      </c>
      <c r="Y148" s="78" t="e">
        <f>SUMIFS(#REF!,#REF!,$D148,#REF!,$M148)</f>
        <v>#REF!</v>
      </c>
      <c r="Z148" s="78" t="e">
        <f>SUMIFS(#REF!,#REF!,$D148,#REF!,$M148)</f>
        <v>#REF!</v>
      </c>
      <c r="AA148" s="78" t="e">
        <f>SUMIFS(#REF!,#REF!,$D148,#REF!,$M148)</f>
        <v>#REF!</v>
      </c>
      <c r="AB148" s="78" t="e">
        <f>SUMIFS(#REF!,#REF!,$D148,#REF!,$M148)</f>
        <v>#REF!</v>
      </c>
      <c r="AC148" s="78" t="e">
        <f>SUMIFS(#REF!,#REF!,$D148,#REF!,$M148)</f>
        <v>#REF!</v>
      </c>
      <c r="AD148" s="78" t="e">
        <f>SUMIFS(#REF!,#REF!,$D148,#REF!,$M148)</f>
        <v>#REF!</v>
      </c>
      <c r="AE148" s="78" t="e">
        <f>SUMIFS(#REF!,#REF!,$D148,#REF!,$M148)</f>
        <v>#REF!</v>
      </c>
      <c r="AF148" s="51" t="e">
        <f t="shared" si="38"/>
        <v>#REF!</v>
      </c>
      <c r="AG148" s="51" t="e">
        <f t="shared" si="39"/>
        <v>#REF!</v>
      </c>
      <c r="AH148" s="78" t="e">
        <f>SUMIFS(#REF!,#REF!,$D148,#REF!,$M148)</f>
        <v>#REF!</v>
      </c>
      <c r="AL148" s="7"/>
    </row>
    <row r="149" spans="1:70" x14ac:dyDescent="0.25">
      <c r="A149" t="str">
        <f>$B$3</f>
        <v>High Needs topups</v>
      </c>
      <c r="B149" s="74" t="s">
        <v>3619</v>
      </c>
      <c r="C149" s="75">
        <v>44026</v>
      </c>
      <c r="D149" s="74">
        <f>Schools!A142</f>
        <v>3023521</v>
      </c>
      <c r="E149" t="str">
        <f>VLOOKUP(D149,Schools!A:B,2,0)</f>
        <v>St Mary's &amp; St John's CE School</v>
      </c>
      <c r="F149" t="str">
        <f>VLOOKUP(D149,Schools!$A:$Z,3,0)</f>
        <v>M</v>
      </c>
      <c r="G149" s="76" t="e">
        <f>SUMIFS(#REF!,#REF!,D149,#REF!, SEN!M149)</f>
        <v>#REF!</v>
      </c>
      <c r="H149" s="74" t="s">
        <v>3620</v>
      </c>
      <c r="I149" s="74" t="s">
        <v>4030</v>
      </c>
      <c r="J149" t="str">
        <f>P149&amp;"/"&amp;Q149</f>
        <v>various/543965</v>
      </c>
      <c r="K149">
        <f>VLOOKUP(D149,Schools!$A:$Z,9,0)</f>
        <v>400135</v>
      </c>
      <c r="L149" s="74" t="s">
        <v>400</v>
      </c>
      <c r="M149" s="74" t="s">
        <v>399</v>
      </c>
      <c r="N149" s="74" t="s">
        <v>3814</v>
      </c>
      <c r="O149" s="77" t="str">
        <f>VLOOKUP(D149,Schools!A:D,4,0)</f>
        <v>All through</v>
      </c>
      <c r="P149" s="74" t="s">
        <v>4031</v>
      </c>
      <c r="Q149" s="77">
        <f>IF(F149="M",543965,516500)</f>
        <v>543965</v>
      </c>
      <c r="R149" s="78" t="e">
        <f>SUMIFS(#REF!,#REF!,$D149,#REF!,$M149)</f>
        <v>#REF!</v>
      </c>
      <c r="S149" s="78" t="e">
        <f>SUMIFS(#REF!,#REF!,$D149,#REF!,$M149)</f>
        <v>#REF!</v>
      </c>
      <c r="T149" s="78" t="e">
        <f>SUMIFS(#REF!,#REF!,$D149,#REF!,$M149)</f>
        <v>#REF!</v>
      </c>
      <c r="U149" s="78" t="e">
        <f>SUMIFS(#REF!,#REF!,$D149,#REF!,$M149)</f>
        <v>#REF!</v>
      </c>
      <c r="V149" s="78" t="e">
        <f>SUMIFS(#REF!,#REF!,$D149,#REF!,$M149)</f>
        <v>#REF!</v>
      </c>
      <c r="W149" s="78" t="e">
        <f>SUMIFS(#REF!,#REF!,$D149,#REF!,$M149)</f>
        <v>#REF!</v>
      </c>
      <c r="X149" s="78" t="e">
        <f>SUMIFS(#REF!,#REF!,$D149,#REF!,$M149)</f>
        <v>#REF!</v>
      </c>
      <c r="Y149" s="78" t="e">
        <f>SUMIFS(#REF!,#REF!,$D149,#REF!,$M149)</f>
        <v>#REF!</v>
      </c>
      <c r="Z149" s="78" t="e">
        <f>SUMIFS(#REF!,#REF!,$D149,#REF!,$M149)</f>
        <v>#REF!</v>
      </c>
      <c r="AA149" s="78" t="e">
        <f>SUMIFS(#REF!,#REF!,$D149,#REF!,$M149)</f>
        <v>#REF!</v>
      </c>
      <c r="AB149" s="78" t="e">
        <f>SUMIFS(#REF!,#REF!,$D149,#REF!,$M149)</f>
        <v>#REF!</v>
      </c>
      <c r="AC149" s="78" t="e">
        <f>SUMIFS(#REF!,#REF!,$D149,#REF!,$M149)</f>
        <v>#REF!</v>
      </c>
      <c r="AD149" s="78" t="e">
        <f>SUMIFS(#REF!,#REF!,$D149,#REF!,$M149)</f>
        <v>#REF!</v>
      </c>
      <c r="AE149" s="78" t="e">
        <f>SUMIFS(#REF!,#REF!,$D149,#REF!,$M149)</f>
        <v>#REF!</v>
      </c>
      <c r="AF149" s="51" t="e">
        <f>SUM(R149:AE149)+AH149</f>
        <v>#REF!</v>
      </c>
      <c r="AG149" s="51" t="e">
        <f>AF149-G149</f>
        <v>#REF!</v>
      </c>
      <c r="AH149" s="78" t="e">
        <f>SUMIFS(#REF!,#REF!,$D149,#REF!,$M149)</f>
        <v>#REF!</v>
      </c>
      <c r="AL149" s="7"/>
    </row>
    <row r="150" spans="1:70" x14ac:dyDescent="0.25">
      <c r="A150" t="str">
        <f>$B$3</f>
        <v>High Needs topups</v>
      </c>
      <c r="B150" s="74" t="s">
        <v>3619</v>
      </c>
      <c r="C150" s="75">
        <v>44026</v>
      </c>
      <c r="D150" s="74">
        <f>Schools!A143</f>
        <v>3026906</v>
      </c>
      <c r="E150" t="str">
        <f>VLOOKUP(D150,Schools!A:B,2,0)</f>
        <v>Wren Academy</v>
      </c>
      <c r="F150" t="str">
        <f>VLOOKUP(D150,Schools!$A:$Z,3,0)</f>
        <v>A</v>
      </c>
      <c r="G150" s="76" t="e">
        <f>SUMIFS(#REF!,#REF!,D150,#REF!, SEN!M150)</f>
        <v>#REF!</v>
      </c>
      <c r="H150" s="74" t="s">
        <v>3620</v>
      </c>
      <c r="I150" s="74" t="s">
        <v>4030</v>
      </c>
      <c r="J150" t="str">
        <f>P150&amp;"/"&amp;Q150</f>
        <v>various/516500</v>
      </c>
      <c r="K150">
        <f>VLOOKUP(D150,Schools!$A:$Z,9,0)</f>
        <v>128957</v>
      </c>
      <c r="L150" s="74" t="s">
        <v>400</v>
      </c>
      <c r="M150" s="74" t="s">
        <v>399</v>
      </c>
      <c r="N150" s="74" t="s">
        <v>3814</v>
      </c>
      <c r="O150" s="77" t="str">
        <f>VLOOKUP(D150,Schools!A:D,4,0)</f>
        <v>All through</v>
      </c>
      <c r="P150" s="74" t="s">
        <v>4031</v>
      </c>
      <c r="Q150" s="77">
        <f>IF(F150="M",543965,516500)</f>
        <v>516500</v>
      </c>
      <c r="R150" s="78" t="e">
        <f>SUMIFS(#REF!,#REF!,$D150,#REF!,$M150)</f>
        <v>#REF!</v>
      </c>
      <c r="S150" s="78" t="e">
        <f>SUMIFS(#REF!,#REF!,$D150,#REF!,$M150)</f>
        <v>#REF!</v>
      </c>
      <c r="T150" s="78" t="e">
        <f>SUMIFS(#REF!,#REF!,$D150,#REF!,$M150)</f>
        <v>#REF!</v>
      </c>
      <c r="U150" s="78" t="e">
        <f>SUMIFS(#REF!,#REF!,$D150,#REF!,$M150)</f>
        <v>#REF!</v>
      </c>
      <c r="V150" s="78" t="e">
        <f>SUMIFS(#REF!,#REF!,$D150,#REF!,$M150)</f>
        <v>#REF!</v>
      </c>
      <c r="W150" s="78" t="e">
        <f>SUMIFS(#REF!,#REF!,$D150,#REF!,$M150)</f>
        <v>#REF!</v>
      </c>
      <c r="X150" s="78" t="e">
        <f>SUMIFS(#REF!,#REF!,$D150,#REF!,$M150)</f>
        <v>#REF!</v>
      </c>
      <c r="Y150" s="78" t="e">
        <f>SUMIFS(#REF!,#REF!,$D150,#REF!,$M150)</f>
        <v>#REF!</v>
      </c>
      <c r="Z150" s="78" t="e">
        <f>SUMIFS(#REF!,#REF!,$D150,#REF!,$M150)</f>
        <v>#REF!</v>
      </c>
      <c r="AA150" s="78" t="e">
        <f>SUMIFS(#REF!,#REF!,$D150,#REF!,$M150)</f>
        <v>#REF!</v>
      </c>
      <c r="AB150" s="78" t="e">
        <f>SUMIFS(#REF!,#REF!,$D150,#REF!,$M150)</f>
        <v>#REF!</v>
      </c>
      <c r="AC150" s="78" t="e">
        <f>SUMIFS(#REF!,#REF!,$D150,#REF!,$M150)</f>
        <v>#REF!</v>
      </c>
      <c r="AD150" s="78" t="e">
        <f>SUMIFS(#REF!,#REF!,$D150,#REF!,$M150)</f>
        <v>#REF!</v>
      </c>
      <c r="AE150" s="78" t="e">
        <f>SUMIFS(#REF!,#REF!,$D150,#REF!,$M150)</f>
        <v>#REF!</v>
      </c>
      <c r="AF150" s="51" t="e">
        <f>SUM(R150:AE150)+AH150</f>
        <v>#REF!</v>
      </c>
      <c r="AG150" s="51" t="e">
        <f>AF150-G150</f>
        <v>#REF!</v>
      </c>
      <c r="AH150" s="78" t="e">
        <f>SUMIFS(#REF!,#REF!,$D150,#REF!,$M150)</f>
        <v>#REF!</v>
      </c>
      <c r="AL150" s="7"/>
    </row>
    <row r="151" spans="1:70" x14ac:dyDescent="0.25">
      <c r="G151" s="80"/>
      <c r="O151" s="77"/>
      <c r="Q151" s="77"/>
      <c r="R151" s="78"/>
      <c r="S151" s="78"/>
      <c r="T151" s="78"/>
      <c r="U151" s="78"/>
      <c r="V151" s="78"/>
      <c r="W151" s="78"/>
      <c r="X151" s="78"/>
      <c r="Y151" s="78"/>
      <c r="Z151" s="78"/>
      <c r="AA151" s="78"/>
      <c r="AB151" s="78"/>
      <c r="AC151" s="78"/>
      <c r="AD151" s="78"/>
      <c r="AE151" s="78"/>
      <c r="AF151" s="51"/>
      <c r="AG151" s="51"/>
      <c r="AH151" s="78"/>
      <c r="AL151" s="7"/>
    </row>
    <row r="152" spans="1:70" x14ac:dyDescent="0.25">
      <c r="G152" s="80"/>
      <c r="O152" s="77"/>
      <c r="Q152" s="77"/>
      <c r="R152" s="78"/>
      <c r="S152" s="78"/>
      <c r="T152" s="78"/>
      <c r="U152" s="78"/>
      <c r="V152" s="78"/>
      <c r="W152" s="78"/>
      <c r="X152" s="78"/>
      <c r="Y152" s="78"/>
      <c r="Z152" s="78"/>
      <c r="AA152" s="78"/>
      <c r="AB152" s="78"/>
      <c r="AC152" s="78"/>
      <c r="AD152" s="78"/>
      <c r="AE152" s="78"/>
      <c r="AF152" s="51"/>
      <c r="AG152" s="51"/>
      <c r="AH152" s="78"/>
      <c r="AL152" s="7"/>
    </row>
    <row r="153" spans="1:70" x14ac:dyDescent="0.25">
      <c r="G153" s="80"/>
      <c r="O153" s="77"/>
      <c r="Q153" s="77"/>
      <c r="R153" s="78"/>
      <c r="S153" s="78"/>
      <c r="T153" s="78"/>
      <c r="U153" s="78"/>
      <c r="V153" s="78"/>
      <c r="W153" s="78"/>
      <c r="X153" s="78"/>
      <c r="Y153" s="78"/>
      <c r="Z153" s="78"/>
      <c r="AA153" s="78"/>
      <c r="AB153" s="78"/>
      <c r="AC153" s="78"/>
      <c r="AD153" s="78"/>
      <c r="AE153" s="78"/>
      <c r="AF153" s="51"/>
      <c r="AG153" s="51"/>
      <c r="AH153" s="78"/>
      <c r="AL153" s="7"/>
    </row>
    <row r="154" spans="1:70" x14ac:dyDescent="0.25">
      <c r="G154" s="80"/>
      <c r="O154" s="77"/>
      <c r="Q154" s="77"/>
      <c r="R154" s="78"/>
      <c r="S154" s="78"/>
      <c r="T154" s="78"/>
      <c r="U154" s="78"/>
      <c r="V154" s="78"/>
      <c r="W154" s="78"/>
      <c r="X154" s="78"/>
      <c r="Y154" s="78"/>
      <c r="Z154" s="78"/>
      <c r="AA154" s="78"/>
      <c r="AB154" s="78"/>
      <c r="AC154" s="78"/>
      <c r="AD154" s="78"/>
      <c r="AE154" s="78"/>
      <c r="AF154" s="51"/>
      <c r="AG154" s="51"/>
      <c r="AH154" s="78"/>
      <c r="AL154" s="7"/>
    </row>
    <row r="155" spans="1:70" x14ac:dyDescent="0.25">
      <c r="G155" s="80"/>
      <c r="O155" s="77"/>
      <c r="Q155" s="77"/>
      <c r="R155" s="78"/>
      <c r="S155" s="78"/>
      <c r="T155" s="78"/>
      <c r="U155" s="78"/>
      <c r="V155" s="78"/>
      <c r="W155" s="78"/>
      <c r="X155" s="78"/>
      <c r="Y155" s="78"/>
      <c r="Z155" s="78"/>
      <c r="AA155" s="78"/>
      <c r="AB155" s="78"/>
      <c r="AC155" s="78"/>
      <c r="AD155" s="78"/>
      <c r="AE155" s="78"/>
      <c r="AF155" s="51"/>
      <c r="AG155" s="51"/>
      <c r="AH155" s="78"/>
      <c r="AL155" s="7"/>
    </row>
    <row r="156" spans="1:70" x14ac:dyDescent="0.25">
      <c r="G156" s="80"/>
      <c r="O156" s="77"/>
      <c r="Q156" s="77"/>
      <c r="R156" s="78"/>
      <c r="S156" s="78"/>
      <c r="T156" s="78"/>
      <c r="U156" s="78"/>
      <c r="V156" s="78"/>
      <c r="W156" s="78"/>
      <c r="X156" s="78"/>
      <c r="Y156" s="78"/>
      <c r="Z156" s="78"/>
      <c r="AA156" s="78"/>
      <c r="AB156" s="78"/>
      <c r="AC156" s="78"/>
      <c r="AD156" s="78"/>
      <c r="AE156" s="78"/>
      <c r="AF156" s="51"/>
      <c r="AG156" s="51"/>
      <c r="AH156" s="78"/>
      <c r="AL156" s="7"/>
    </row>
    <row r="157" spans="1:70" x14ac:dyDescent="0.25">
      <c r="G157" s="80"/>
      <c r="O157" s="77"/>
      <c r="Q157" s="77"/>
      <c r="R157" s="78"/>
      <c r="S157" s="78"/>
      <c r="T157" s="78"/>
      <c r="U157" s="78"/>
      <c r="V157" s="78"/>
      <c r="W157" s="78"/>
      <c r="X157" s="78"/>
      <c r="Y157" s="78"/>
      <c r="Z157" s="78"/>
      <c r="AA157" s="78"/>
      <c r="AB157" s="78"/>
      <c r="AC157" s="78"/>
      <c r="AD157" s="78"/>
      <c r="AE157" s="78"/>
      <c r="AF157" s="51"/>
      <c r="AG157" s="51"/>
      <c r="AH157" s="78"/>
      <c r="AL157" s="7"/>
    </row>
    <row r="158" spans="1:70" x14ac:dyDescent="0.25">
      <c r="G158" s="80"/>
      <c r="O158" s="77"/>
      <c r="Q158" s="77"/>
      <c r="R158" s="78"/>
      <c r="S158" s="78"/>
      <c r="T158" s="78"/>
      <c r="U158" s="78"/>
      <c r="V158" s="78"/>
      <c r="W158" s="78"/>
      <c r="X158" s="78"/>
      <c r="Y158" s="78"/>
      <c r="Z158" s="78"/>
      <c r="AA158" s="78"/>
      <c r="AB158" s="78"/>
      <c r="AC158" s="78"/>
      <c r="AD158" s="78"/>
      <c r="AE158" s="78"/>
      <c r="AF158" s="51"/>
      <c r="AG158" s="51"/>
      <c r="AH158" s="78"/>
      <c r="AL158" s="7"/>
    </row>
    <row r="159" spans="1:70" x14ac:dyDescent="0.25">
      <c r="G159" s="80"/>
      <c r="O159" s="77"/>
      <c r="Q159" s="77"/>
      <c r="R159" s="78"/>
      <c r="S159" s="78"/>
      <c r="T159" s="78"/>
      <c r="U159" s="78"/>
      <c r="V159" s="78"/>
      <c r="W159" s="78"/>
      <c r="X159" s="78"/>
      <c r="Y159" s="78"/>
      <c r="Z159" s="78"/>
      <c r="AA159" s="78"/>
      <c r="AB159" s="78"/>
      <c r="AC159" s="78"/>
      <c r="AD159" s="78"/>
      <c r="AE159" s="78"/>
      <c r="AF159" s="51"/>
      <c r="AG159" s="51"/>
      <c r="AH159" s="78"/>
      <c r="AL159" s="7"/>
    </row>
    <row r="160" spans="1:70" x14ac:dyDescent="0.25">
      <c r="G160" s="80"/>
      <c r="O160" s="77"/>
      <c r="Q160" s="77"/>
      <c r="R160" s="78"/>
      <c r="S160" s="78"/>
      <c r="T160" s="78"/>
      <c r="U160" s="78"/>
      <c r="V160" s="78"/>
      <c r="W160" s="78"/>
      <c r="X160" s="78"/>
      <c r="Y160" s="78"/>
      <c r="Z160" s="78"/>
      <c r="AA160" s="78"/>
      <c r="AB160" s="78"/>
      <c r="AC160" s="78"/>
      <c r="AD160" s="78"/>
      <c r="AE160" s="78"/>
      <c r="AF160" s="51"/>
      <c r="AG160" s="51"/>
      <c r="AH160" s="78"/>
      <c r="AL160" s="7"/>
    </row>
    <row r="161" spans="7:38" x14ac:dyDescent="0.25">
      <c r="G161" s="80"/>
      <c r="O161" s="77"/>
      <c r="Q161" s="77"/>
      <c r="R161" s="78"/>
      <c r="S161" s="78"/>
      <c r="T161" s="78"/>
      <c r="U161" s="78"/>
      <c r="V161" s="78"/>
      <c r="W161" s="78"/>
      <c r="X161" s="78"/>
      <c r="Y161" s="78"/>
      <c r="Z161" s="78"/>
      <c r="AA161" s="78"/>
      <c r="AB161" s="78"/>
      <c r="AC161" s="78"/>
      <c r="AD161" s="78"/>
      <c r="AE161" s="78"/>
      <c r="AF161" s="51"/>
      <c r="AG161" s="51"/>
      <c r="AH161" s="78"/>
      <c r="AL161" s="7"/>
    </row>
    <row r="162" spans="7:38" x14ac:dyDescent="0.25">
      <c r="G162" s="80"/>
      <c r="O162" s="77"/>
      <c r="Q162" s="77"/>
      <c r="R162" s="78"/>
      <c r="S162" s="78"/>
      <c r="T162" s="78"/>
      <c r="U162" s="78"/>
      <c r="V162" s="78"/>
      <c r="W162" s="78"/>
      <c r="X162" s="78"/>
      <c r="Y162" s="78"/>
      <c r="Z162" s="78"/>
      <c r="AA162" s="78"/>
      <c r="AB162" s="78"/>
      <c r="AC162" s="78"/>
      <c r="AD162" s="78"/>
      <c r="AE162" s="78"/>
      <c r="AF162" s="51"/>
      <c r="AG162" s="51"/>
      <c r="AH162" s="78"/>
      <c r="AL162" s="7"/>
    </row>
    <row r="163" spans="7:38" x14ac:dyDescent="0.25">
      <c r="G163" s="80"/>
      <c r="O163" s="77"/>
      <c r="Q163" s="77"/>
      <c r="R163" s="78"/>
      <c r="S163" s="78"/>
      <c r="T163" s="78"/>
      <c r="U163" s="78"/>
      <c r="V163" s="78"/>
      <c r="W163" s="78"/>
      <c r="X163" s="78"/>
      <c r="Y163" s="78"/>
      <c r="Z163" s="78"/>
      <c r="AA163" s="78"/>
      <c r="AB163" s="78"/>
      <c r="AC163" s="78"/>
      <c r="AD163" s="78"/>
      <c r="AE163" s="78"/>
      <c r="AF163" s="51"/>
      <c r="AG163" s="51"/>
      <c r="AH163" s="78"/>
      <c r="AL163" s="7"/>
    </row>
    <row r="164" spans="7:38" x14ac:dyDescent="0.25">
      <c r="G164" s="80"/>
      <c r="O164" s="77"/>
      <c r="Q164" s="77"/>
      <c r="R164" s="78"/>
      <c r="S164" s="78"/>
      <c r="T164" s="78"/>
      <c r="U164" s="78"/>
      <c r="V164" s="78"/>
      <c r="W164" s="78"/>
      <c r="X164" s="78"/>
      <c r="Y164" s="78"/>
      <c r="Z164" s="78"/>
      <c r="AA164" s="78"/>
      <c r="AB164" s="78"/>
      <c r="AC164" s="78"/>
      <c r="AD164" s="78"/>
      <c r="AE164" s="78"/>
      <c r="AF164" s="51"/>
      <c r="AG164" s="51"/>
      <c r="AH164" s="78"/>
    </row>
    <row r="165" spans="7:38" x14ac:dyDescent="0.25">
      <c r="G165" s="80"/>
      <c r="O165" s="77"/>
      <c r="Q165" s="77"/>
      <c r="R165" s="78"/>
      <c r="S165" s="78"/>
      <c r="T165" s="78"/>
      <c r="U165" s="78"/>
      <c r="V165" s="78"/>
      <c r="W165" s="78"/>
      <c r="X165" s="78"/>
      <c r="Y165" s="78"/>
      <c r="Z165" s="78"/>
      <c r="AA165" s="78"/>
      <c r="AB165" s="78"/>
      <c r="AC165" s="78"/>
      <c r="AD165" s="78"/>
      <c r="AE165" s="78"/>
      <c r="AF165" s="51"/>
      <c r="AG165" s="51"/>
      <c r="AH165" s="78"/>
    </row>
    <row r="166" spans="7:38" x14ac:dyDescent="0.25">
      <c r="G166" s="80"/>
      <c r="O166" s="77"/>
      <c r="Q166" s="77"/>
      <c r="R166" s="78"/>
      <c r="S166" s="78"/>
      <c r="T166" s="78"/>
      <c r="U166" s="78"/>
      <c r="V166" s="78"/>
      <c r="W166" s="78"/>
      <c r="X166" s="78"/>
      <c r="Y166" s="78"/>
      <c r="Z166" s="78"/>
      <c r="AA166" s="78"/>
      <c r="AB166" s="78"/>
      <c r="AC166" s="78"/>
      <c r="AD166" s="78"/>
      <c r="AE166" s="78"/>
      <c r="AF166" s="51"/>
      <c r="AG166" s="51"/>
      <c r="AH166" s="78"/>
    </row>
    <row r="167" spans="7:38" x14ac:dyDescent="0.25">
      <c r="G167" s="80"/>
      <c r="O167" s="77"/>
      <c r="Q167" s="77"/>
      <c r="R167" s="78"/>
      <c r="S167" s="78"/>
      <c r="T167" s="78"/>
      <c r="U167" s="78"/>
      <c r="V167" s="78"/>
      <c r="W167" s="78"/>
      <c r="X167" s="78"/>
      <c r="Y167" s="78"/>
      <c r="Z167" s="78"/>
      <c r="AA167" s="78"/>
      <c r="AB167" s="78"/>
      <c r="AC167" s="78"/>
      <c r="AD167" s="78"/>
      <c r="AE167" s="78"/>
      <c r="AF167" s="51"/>
      <c r="AG167" s="51"/>
      <c r="AH167" s="78"/>
    </row>
    <row r="168" spans="7:38" x14ac:dyDescent="0.25">
      <c r="G168" s="80"/>
      <c r="O168" s="77"/>
      <c r="Q168" s="77"/>
      <c r="R168" s="78"/>
      <c r="S168" s="78"/>
      <c r="T168" s="78"/>
      <c r="U168" s="78"/>
      <c r="V168" s="78"/>
      <c r="W168" s="78"/>
      <c r="X168" s="78"/>
      <c r="Y168" s="78"/>
      <c r="Z168" s="78"/>
      <c r="AA168" s="78"/>
      <c r="AB168" s="78"/>
      <c r="AC168" s="78"/>
      <c r="AD168" s="78"/>
      <c r="AE168" s="78"/>
      <c r="AF168" s="51"/>
      <c r="AG168" s="51"/>
      <c r="AH168" s="78"/>
    </row>
    <row r="169" spans="7:38" x14ac:dyDescent="0.25">
      <c r="G169" s="80"/>
      <c r="O169" s="77"/>
      <c r="Q169" s="77"/>
      <c r="R169" s="78"/>
      <c r="S169" s="78"/>
      <c r="T169" s="78"/>
      <c r="U169" s="78"/>
      <c r="V169" s="78"/>
      <c r="W169" s="78"/>
      <c r="X169" s="78"/>
      <c r="Y169" s="78"/>
      <c r="Z169" s="78"/>
      <c r="AA169" s="78"/>
      <c r="AB169" s="78"/>
      <c r="AC169" s="78"/>
      <c r="AD169" s="78"/>
      <c r="AE169" s="78"/>
      <c r="AF169" s="51"/>
      <c r="AG169" s="51"/>
      <c r="AH169" s="78"/>
    </row>
    <row r="170" spans="7:38" x14ac:dyDescent="0.25">
      <c r="G170" s="80"/>
      <c r="O170" s="77"/>
      <c r="Q170" s="77"/>
      <c r="R170" s="78"/>
      <c r="S170" s="78"/>
      <c r="T170" s="78"/>
      <c r="U170" s="78"/>
      <c r="V170" s="78"/>
      <c r="W170" s="78"/>
      <c r="X170" s="78"/>
      <c r="Y170" s="78"/>
      <c r="Z170" s="78"/>
      <c r="AA170" s="78"/>
      <c r="AB170" s="78"/>
      <c r="AC170" s="78"/>
      <c r="AD170" s="78"/>
      <c r="AE170" s="78"/>
      <c r="AF170" s="51"/>
      <c r="AG170" s="51"/>
      <c r="AH170" s="78"/>
    </row>
    <row r="171" spans="7:38" x14ac:dyDescent="0.25">
      <c r="G171" s="80"/>
      <c r="O171" s="77"/>
      <c r="Q171" s="77"/>
      <c r="R171" s="78"/>
      <c r="S171" s="78"/>
      <c r="T171" s="78"/>
      <c r="U171" s="78"/>
      <c r="V171" s="78"/>
      <c r="W171" s="78"/>
      <c r="X171" s="78"/>
      <c r="Y171" s="78"/>
      <c r="Z171" s="78"/>
      <c r="AA171" s="78"/>
      <c r="AB171" s="78"/>
      <c r="AC171" s="78"/>
      <c r="AD171" s="78"/>
      <c r="AE171" s="78"/>
      <c r="AF171" s="51"/>
      <c r="AG171" s="51"/>
      <c r="AH171" s="78"/>
    </row>
    <row r="172" spans="7:38" x14ac:dyDescent="0.25">
      <c r="G172" s="80"/>
      <c r="O172" s="77"/>
      <c r="Q172" s="77"/>
      <c r="R172" s="78"/>
      <c r="S172" s="78"/>
      <c r="T172" s="78"/>
      <c r="U172" s="78"/>
      <c r="V172" s="78"/>
      <c r="W172" s="78"/>
      <c r="X172" s="78"/>
      <c r="Y172" s="78"/>
      <c r="Z172" s="78"/>
      <c r="AA172" s="78"/>
      <c r="AB172" s="78"/>
      <c r="AC172" s="78"/>
      <c r="AD172" s="78"/>
      <c r="AE172" s="78"/>
      <c r="AF172" s="51"/>
      <c r="AG172" s="51"/>
      <c r="AH172" s="78"/>
    </row>
    <row r="173" spans="7:38" x14ac:dyDescent="0.25">
      <c r="G173" s="80"/>
      <c r="O173" s="77"/>
      <c r="Q173" s="77"/>
      <c r="R173" s="78"/>
      <c r="S173" s="78"/>
      <c r="T173" s="78"/>
      <c r="U173" s="78"/>
      <c r="V173" s="78"/>
      <c r="W173" s="78"/>
      <c r="X173" s="78"/>
      <c r="Y173" s="78"/>
      <c r="Z173" s="78"/>
      <c r="AA173" s="78"/>
      <c r="AB173" s="78"/>
      <c r="AC173" s="78"/>
      <c r="AD173" s="78"/>
      <c r="AE173" s="78"/>
      <c r="AF173" s="51"/>
      <c r="AG173" s="51"/>
      <c r="AH173" s="78"/>
    </row>
    <row r="174" spans="7:38" x14ac:dyDescent="0.25">
      <c r="G174" s="80"/>
      <c r="O174" s="77"/>
      <c r="Q174" s="77"/>
      <c r="R174" s="78"/>
      <c r="S174" s="78"/>
      <c r="T174" s="78"/>
      <c r="U174" s="78"/>
      <c r="V174" s="78"/>
      <c r="W174" s="78"/>
      <c r="X174" s="78"/>
      <c r="Y174" s="78"/>
      <c r="Z174" s="78"/>
      <c r="AA174" s="78"/>
      <c r="AB174" s="78"/>
      <c r="AC174" s="78"/>
      <c r="AD174" s="78"/>
      <c r="AE174" s="78"/>
      <c r="AF174" s="51"/>
      <c r="AG174" s="51"/>
      <c r="AH174" s="78"/>
    </row>
    <row r="175" spans="7:38" x14ac:dyDescent="0.25">
      <c r="G175" s="80"/>
      <c r="O175" s="77"/>
      <c r="Q175" s="77"/>
      <c r="R175" s="78"/>
      <c r="S175" s="78"/>
      <c r="T175" s="78"/>
      <c r="U175" s="78"/>
      <c r="V175" s="78"/>
      <c r="W175" s="78"/>
      <c r="X175" s="78"/>
      <c r="Y175" s="78"/>
      <c r="Z175" s="78"/>
      <c r="AA175" s="78"/>
      <c r="AB175" s="78"/>
      <c r="AC175" s="78"/>
      <c r="AD175" s="78"/>
      <c r="AE175" s="78"/>
      <c r="AF175" s="51"/>
      <c r="AG175" s="51"/>
      <c r="AH175" s="78"/>
    </row>
    <row r="176" spans="7:38" x14ac:dyDescent="0.25">
      <c r="G176" s="80"/>
      <c r="O176" s="77"/>
      <c r="Q176" s="77"/>
      <c r="R176" s="78"/>
      <c r="S176" s="78"/>
      <c r="T176" s="78"/>
      <c r="U176" s="78"/>
      <c r="V176" s="78"/>
      <c r="W176" s="78"/>
      <c r="X176" s="78"/>
      <c r="Y176" s="78"/>
      <c r="Z176" s="78"/>
      <c r="AA176" s="78"/>
      <c r="AB176" s="78"/>
      <c r="AC176" s="78"/>
      <c r="AD176" s="78"/>
      <c r="AE176" s="78"/>
      <c r="AF176" s="51"/>
      <c r="AG176" s="51"/>
      <c r="AH176" s="78"/>
    </row>
    <row r="177" spans="7:34" x14ac:dyDescent="0.25">
      <c r="G177" s="80"/>
      <c r="O177" s="77"/>
      <c r="Q177" s="77"/>
      <c r="R177" s="78"/>
      <c r="S177" s="78"/>
      <c r="T177" s="78"/>
      <c r="U177" s="78"/>
      <c r="V177" s="78"/>
      <c r="W177" s="78"/>
      <c r="X177" s="78"/>
      <c r="Y177" s="78"/>
      <c r="Z177" s="78"/>
      <c r="AA177" s="78"/>
      <c r="AB177" s="78"/>
      <c r="AC177" s="78"/>
      <c r="AD177" s="78"/>
      <c r="AE177" s="78"/>
      <c r="AF177" s="51"/>
      <c r="AG177" s="51"/>
      <c r="AH177" s="78"/>
    </row>
    <row r="178" spans="7:34" x14ac:dyDescent="0.25">
      <c r="G178" s="80"/>
      <c r="O178" s="77"/>
      <c r="Q178" s="77"/>
      <c r="R178" s="78"/>
      <c r="S178" s="78"/>
      <c r="T178" s="78"/>
      <c r="U178" s="78"/>
      <c r="V178" s="78"/>
      <c r="W178" s="78"/>
      <c r="X178" s="78"/>
      <c r="Y178" s="78"/>
      <c r="Z178" s="78"/>
      <c r="AA178" s="78"/>
      <c r="AB178" s="78"/>
      <c r="AC178" s="78"/>
      <c r="AD178" s="78"/>
      <c r="AE178" s="78"/>
      <c r="AF178" s="51"/>
      <c r="AG178" s="51"/>
      <c r="AH178" s="78"/>
    </row>
    <row r="179" spans="7:34" x14ac:dyDescent="0.25">
      <c r="G179" s="80"/>
      <c r="O179" s="77"/>
      <c r="Q179" s="77"/>
      <c r="R179" s="78"/>
      <c r="S179" s="78"/>
      <c r="T179" s="78"/>
      <c r="U179" s="78"/>
      <c r="V179" s="78"/>
      <c r="W179" s="78"/>
      <c r="X179" s="78"/>
      <c r="Y179" s="78"/>
      <c r="Z179" s="78"/>
      <c r="AA179" s="78"/>
      <c r="AB179" s="78"/>
      <c r="AC179" s="78"/>
      <c r="AD179" s="78"/>
      <c r="AE179" s="78"/>
      <c r="AF179" s="51"/>
      <c r="AG179" s="51"/>
      <c r="AH179" s="78"/>
    </row>
    <row r="180" spans="7:34" x14ac:dyDescent="0.25">
      <c r="G180" s="80"/>
      <c r="O180" s="77"/>
      <c r="Q180" s="77"/>
      <c r="R180" s="78"/>
      <c r="S180" s="78"/>
      <c r="T180" s="78"/>
      <c r="U180" s="78"/>
      <c r="V180" s="78"/>
      <c r="W180" s="78"/>
      <c r="X180" s="78"/>
      <c r="Y180" s="78"/>
      <c r="Z180" s="78"/>
      <c r="AA180" s="78"/>
      <c r="AB180" s="78"/>
      <c r="AC180" s="78"/>
      <c r="AD180" s="78"/>
      <c r="AE180" s="78"/>
      <c r="AF180" s="51"/>
      <c r="AG180" s="51"/>
      <c r="AH180" s="78"/>
    </row>
    <row r="181" spans="7:34" x14ac:dyDescent="0.25">
      <c r="G181" s="80"/>
      <c r="O181" s="77"/>
      <c r="Q181" s="77"/>
      <c r="R181" s="78"/>
      <c r="S181" s="78"/>
      <c r="T181" s="78"/>
      <c r="U181" s="78"/>
      <c r="V181" s="78"/>
      <c r="W181" s="78"/>
      <c r="X181" s="78"/>
      <c r="Y181" s="78"/>
      <c r="Z181" s="78"/>
      <c r="AA181" s="78"/>
      <c r="AB181" s="78"/>
      <c r="AC181" s="78"/>
      <c r="AD181" s="78"/>
      <c r="AE181" s="78"/>
      <c r="AF181" s="51"/>
      <c r="AG181" s="51"/>
      <c r="AH181" s="78"/>
    </row>
    <row r="182" spans="7:34" x14ac:dyDescent="0.25">
      <c r="G182" s="80"/>
      <c r="O182" s="77"/>
      <c r="Q182" s="77"/>
      <c r="R182" s="78"/>
      <c r="S182" s="78"/>
      <c r="T182" s="78"/>
      <c r="U182" s="78"/>
      <c r="V182" s="78"/>
      <c r="W182" s="78"/>
      <c r="X182" s="78"/>
      <c r="Y182" s="78"/>
      <c r="Z182" s="78"/>
      <c r="AA182" s="78"/>
      <c r="AB182" s="78"/>
      <c r="AC182" s="78"/>
      <c r="AD182" s="78"/>
      <c r="AE182" s="78"/>
      <c r="AF182" s="51"/>
      <c r="AG182" s="51"/>
      <c r="AH182" s="78"/>
    </row>
    <row r="183" spans="7:34" x14ac:dyDescent="0.25">
      <c r="G183" s="80"/>
      <c r="O183" s="77"/>
      <c r="Q183" s="77"/>
      <c r="R183" s="78"/>
      <c r="S183" s="78"/>
      <c r="T183" s="78"/>
      <c r="U183" s="78"/>
      <c r="V183" s="78"/>
      <c r="W183" s="78"/>
      <c r="X183" s="78"/>
      <c r="Y183" s="78"/>
      <c r="Z183" s="78"/>
      <c r="AA183" s="78"/>
      <c r="AB183" s="78"/>
      <c r="AC183" s="78"/>
      <c r="AD183" s="78"/>
      <c r="AE183" s="78"/>
      <c r="AF183" s="51"/>
      <c r="AG183" s="51"/>
      <c r="AH183" s="78"/>
    </row>
    <row r="184" spans="7:34" x14ac:dyDescent="0.25">
      <c r="G184" s="80"/>
      <c r="O184" s="77"/>
      <c r="Q184" s="77"/>
      <c r="R184" s="78"/>
      <c r="S184" s="78"/>
      <c r="T184" s="78"/>
      <c r="U184" s="78"/>
      <c r="V184" s="78"/>
      <c r="W184" s="78"/>
      <c r="X184" s="78"/>
      <c r="Y184" s="78"/>
      <c r="Z184" s="78"/>
      <c r="AA184" s="78"/>
      <c r="AB184" s="78"/>
      <c r="AC184" s="78"/>
      <c r="AD184" s="78"/>
      <c r="AE184" s="78"/>
      <c r="AF184" s="51"/>
      <c r="AG184" s="51"/>
      <c r="AH184" s="78"/>
    </row>
    <row r="185" spans="7:34" x14ac:dyDescent="0.25">
      <c r="G185" s="80"/>
      <c r="O185" s="77"/>
      <c r="Q185" s="77"/>
      <c r="R185" s="78"/>
      <c r="S185" s="78"/>
      <c r="T185" s="78"/>
      <c r="U185" s="78"/>
      <c r="V185" s="78"/>
      <c r="W185" s="78"/>
      <c r="X185" s="78"/>
      <c r="Y185" s="78"/>
      <c r="Z185" s="78"/>
      <c r="AA185" s="78"/>
      <c r="AB185" s="78"/>
      <c r="AC185" s="78"/>
      <c r="AD185" s="78"/>
      <c r="AE185" s="78"/>
      <c r="AF185" s="51"/>
      <c r="AG185" s="51"/>
      <c r="AH185" s="78"/>
    </row>
    <row r="186" spans="7:34" x14ac:dyDescent="0.25">
      <c r="G186" s="80"/>
      <c r="O186" s="77"/>
      <c r="Q186" s="77"/>
      <c r="R186" s="78"/>
      <c r="S186" s="78"/>
      <c r="T186" s="78"/>
      <c r="U186" s="78"/>
      <c r="V186" s="78"/>
      <c r="W186" s="78"/>
      <c r="X186" s="78"/>
      <c r="Y186" s="78"/>
      <c r="Z186" s="78"/>
      <c r="AA186" s="78"/>
      <c r="AB186" s="78"/>
      <c r="AC186" s="78"/>
      <c r="AD186" s="78"/>
      <c r="AE186" s="78"/>
      <c r="AF186" s="51"/>
      <c r="AG186" s="51"/>
      <c r="AH186" s="78"/>
    </row>
    <row r="187" spans="7:34" x14ac:dyDescent="0.25">
      <c r="G187" s="80"/>
      <c r="O187" s="77"/>
      <c r="Q187" s="77"/>
      <c r="R187" s="78"/>
      <c r="S187" s="78"/>
      <c r="T187" s="78"/>
      <c r="U187" s="78"/>
      <c r="V187" s="78"/>
      <c r="W187" s="78"/>
      <c r="X187" s="78"/>
      <c r="Y187" s="78"/>
      <c r="Z187" s="78"/>
      <c r="AA187" s="78"/>
      <c r="AB187" s="78"/>
      <c r="AC187" s="78"/>
      <c r="AD187" s="78"/>
      <c r="AE187" s="78"/>
      <c r="AF187" s="51"/>
      <c r="AG187" s="51"/>
      <c r="AH187" s="78"/>
    </row>
    <row r="188" spans="7:34" x14ac:dyDescent="0.25">
      <c r="G188" s="80"/>
      <c r="O188" s="77"/>
      <c r="Q188" s="77"/>
      <c r="R188" s="78"/>
      <c r="S188" s="78"/>
      <c r="T188" s="78"/>
      <c r="U188" s="78"/>
      <c r="V188" s="78"/>
      <c r="W188" s="78"/>
      <c r="X188" s="78"/>
      <c r="Y188" s="78"/>
      <c r="Z188" s="78"/>
      <c r="AA188" s="78"/>
      <c r="AB188" s="78"/>
      <c r="AC188" s="78"/>
      <c r="AD188" s="78"/>
      <c r="AE188" s="78"/>
      <c r="AF188" s="51"/>
      <c r="AG188" s="51"/>
      <c r="AH188" s="78"/>
    </row>
    <row r="189" spans="7:34" x14ac:dyDescent="0.25">
      <c r="G189" s="80"/>
      <c r="O189" s="77"/>
      <c r="Q189" s="77"/>
      <c r="R189" s="78"/>
      <c r="S189" s="78"/>
      <c r="T189" s="78"/>
      <c r="U189" s="78"/>
      <c r="V189" s="78"/>
      <c r="W189" s="78"/>
      <c r="X189" s="78"/>
      <c r="Y189" s="78"/>
      <c r="Z189" s="78"/>
      <c r="AA189" s="78"/>
      <c r="AB189" s="78"/>
      <c r="AC189" s="78"/>
      <c r="AD189" s="78"/>
      <c r="AE189" s="78"/>
      <c r="AF189" s="51"/>
      <c r="AG189" s="51"/>
      <c r="AH189" s="78"/>
    </row>
    <row r="190" spans="7:34" x14ac:dyDescent="0.25">
      <c r="G190" s="80"/>
      <c r="O190" s="77"/>
      <c r="Q190" s="77"/>
      <c r="R190" s="78"/>
      <c r="S190" s="78"/>
      <c r="T190" s="78"/>
      <c r="U190" s="78"/>
      <c r="V190" s="78"/>
      <c r="W190" s="78"/>
      <c r="X190" s="78"/>
      <c r="Y190" s="78"/>
      <c r="Z190" s="78"/>
      <c r="AA190" s="78"/>
      <c r="AB190" s="78"/>
      <c r="AC190" s="78"/>
      <c r="AD190" s="78"/>
      <c r="AE190" s="78"/>
      <c r="AF190" s="51"/>
      <c r="AG190" s="51"/>
      <c r="AH190" s="78"/>
    </row>
    <row r="191" spans="7:34" x14ac:dyDescent="0.25">
      <c r="G191" s="80"/>
      <c r="O191" s="77"/>
      <c r="Q191" s="77"/>
      <c r="R191" s="78"/>
      <c r="S191" s="78"/>
      <c r="T191" s="78"/>
      <c r="U191" s="78"/>
      <c r="V191" s="78"/>
      <c r="W191" s="78"/>
      <c r="X191" s="78"/>
      <c r="Y191" s="78"/>
      <c r="Z191" s="78"/>
      <c r="AA191" s="78"/>
      <c r="AB191" s="78"/>
      <c r="AC191" s="78"/>
      <c r="AD191" s="78"/>
      <c r="AE191" s="78"/>
      <c r="AF191" s="51"/>
      <c r="AG191" s="51"/>
      <c r="AH191" s="78"/>
    </row>
    <row r="192" spans="7:34" x14ac:dyDescent="0.25">
      <c r="G192" s="80"/>
      <c r="O192" s="77"/>
      <c r="Q192" s="77"/>
      <c r="R192" s="78"/>
      <c r="S192" s="78"/>
      <c r="T192" s="78"/>
      <c r="U192" s="78"/>
      <c r="V192" s="78"/>
      <c r="W192" s="78"/>
      <c r="X192" s="78"/>
      <c r="Y192" s="78"/>
      <c r="Z192" s="78"/>
      <c r="AA192" s="78"/>
      <c r="AB192" s="78"/>
      <c r="AC192" s="78"/>
      <c r="AD192" s="78"/>
      <c r="AE192" s="78"/>
      <c r="AF192" s="51"/>
      <c r="AG192" s="51"/>
      <c r="AH192" s="78"/>
    </row>
    <row r="193" spans="7:34" x14ac:dyDescent="0.25">
      <c r="G193" s="80"/>
      <c r="O193" s="77"/>
      <c r="Q193" s="77"/>
      <c r="R193" s="78"/>
      <c r="S193" s="78"/>
      <c r="T193" s="78"/>
      <c r="U193" s="78"/>
      <c r="V193" s="78"/>
      <c r="W193" s="78"/>
      <c r="X193" s="78"/>
      <c r="Y193" s="78"/>
      <c r="Z193" s="78"/>
      <c r="AA193" s="78"/>
      <c r="AB193" s="78"/>
      <c r="AC193" s="78"/>
      <c r="AD193" s="78"/>
      <c r="AE193" s="78"/>
      <c r="AF193" s="51"/>
      <c r="AG193" s="51"/>
      <c r="AH193" s="78"/>
    </row>
    <row r="194" spans="7:34" x14ac:dyDescent="0.25">
      <c r="G194" s="80"/>
      <c r="O194" s="77"/>
      <c r="Q194" s="77"/>
      <c r="R194" s="78"/>
      <c r="S194" s="78"/>
      <c r="T194" s="78"/>
      <c r="U194" s="78"/>
      <c r="V194" s="78"/>
      <c r="W194" s="78"/>
      <c r="X194" s="78"/>
      <c r="Y194" s="78"/>
      <c r="Z194" s="78"/>
      <c r="AA194" s="78"/>
      <c r="AB194" s="78"/>
      <c r="AC194" s="78"/>
      <c r="AD194" s="78"/>
      <c r="AE194" s="78"/>
      <c r="AF194" s="51"/>
      <c r="AG194" s="51"/>
      <c r="AH194" s="78"/>
    </row>
    <row r="195" spans="7:34" x14ac:dyDescent="0.25">
      <c r="G195" s="80"/>
      <c r="O195" s="77"/>
      <c r="Q195" s="77"/>
      <c r="R195" s="78"/>
      <c r="S195" s="78"/>
      <c r="T195" s="78"/>
      <c r="U195" s="78"/>
      <c r="V195" s="78"/>
      <c r="W195" s="78"/>
      <c r="X195" s="78"/>
      <c r="Y195" s="78"/>
      <c r="Z195" s="78"/>
      <c r="AA195" s="78"/>
      <c r="AB195" s="78"/>
      <c r="AC195" s="78"/>
      <c r="AD195" s="78"/>
      <c r="AE195" s="78"/>
      <c r="AF195" s="51"/>
      <c r="AG195" s="51"/>
      <c r="AH195" s="78"/>
    </row>
    <row r="196" spans="7:34" x14ac:dyDescent="0.25">
      <c r="G196" s="80"/>
      <c r="O196" s="77"/>
      <c r="Q196" s="77"/>
      <c r="R196" s="78"/>
      <c r="S196" s="78"/>
      <c r="T196" s="78"/>
      <c r="U196" s="78"/>
      <c r="V196" s="78"/>
      <c r="W196" s="78"/>
      <c r="X196" s="78"/>
      <c r="Y196" s="78"/>
      <c r="Z196" s="78"/>
      <c r="AA196" s="78"/>
      <c r="AB196" s="78"/>
      <c r="AC196" s="78"/>
      <c r="AD196" s="78"/>
      <c r="AE196" s="78"/>
      <c r="AF196" s="51"/>
      <c r="AG196" s="51"/>
      <c r="AH196" s="78"/>
    </row>
    <row r="197" spans="7:34" x14ac:dyDescent="0.25">
      <c r="G197" s="80"/>
      <c r="O197" s="77"/>
      <c r="Q197" s="77"/>
      <c r="R197" s="78"/>
      <c r="S197" s="78"/>
      <c r="T197" s="78"/>
      <c r="U197" s="78"/>
      <c r="V197" s="78"/>
      <c r="W197" s="78"/>
      <c r="X197" s="78"/>
      <c r="Y197" s="78"/>
      <c r="Z197" s="78"/>
      <c r="AA197" s="78"/>
      <c r="AB197" s="78"/>
      <c r="AC197" s="78"/>
      <c r="AD197" s="78"/>
      <c r="AE197" s="78"/>
      <c r="AF197" s="51"/>
      <c r="AG197" s="51"/>
      <c r="AH197" s="78"/>
    </row>
    <row r="198" spans="7:34" x14ac:dyDescent="0.25">
      <c r="G198" s="80"/>
      <c r="O198" s="77"/>
      <c r="Q198" s="77"/>
      <c r="R198" s="78"/>
      <c r="S198" s="78"/>
      <c r="T198" s="78"/>
      <c r="U198" s="78"/>
      <c r="V198" s="78"/>
      <c r="W198" s="78"/>
      <c r="X198" s="78"/>
      <c r="Y198" s="78"/>
      <c r="Z198" s="78"/>
      <c r="AA198" s="78"/>
      <c r="AB198" s="78"/>
      <c r="AC198" s="78"/>
      <c r="AD198" s="78"/>
      <c r="AE198" s="78"/>
      <c r="AF198" s="51"/>
      <c r="AG198" s="51"/>
      <c r="AH198" s="78"/>
    </row>
    <row r="199" spans="7:34" x14ac:dyDescent="0.25">
      <c r="G199" s="80"/>
      <c r="O199" s="77"/>
      <c r="Q199" s="77"/>
      <c r="R199" s="78"/>
      <c r="S199" s="78"/>
      <c r="T199" s="78"/>
      <c r="U199" s="78"/>
      <c r="V199" s="78"/>
      <c r="W199" s="78"/>
      <c r="X199" s="78"/>
      <c r="Y199" s="78"/>
      <c r="Z199" s="78"/>
      <c r="AA199" s="78"/>
      <c r="AB199" s="78"/>
      <c r="AC199" s="78"/>
      <c r="AD199" s="78"/>
      <c r="AE199" s="78"/>
      <c r="AF199" s="51"/>
      <c r="AG199" s="51"/>
      <c r="AH199" s="78"/>
    </row>
    <row r="200" spans="7:34" x14ac:dyDescent="0.25">
      <c r="G200" s="80"/>
      <c r="O200" s="77"/>
      <c r="Q200" s="77"/>
      <c r="R200" s="78"/>
      <c r="S200" s="78"/>
      <c r="T200" s="78"/>
      <c r="U200" s="78"/>
      <c r="V200" s="78"/>
      <c r="W200" s="78"/>
      <c r="X200" s="78"/>
      <c r="Y200" s="78"/>
      <c r="Z200" s="78"/>
      <c r="AA200" s="78"/>
      <c r="AB200" s="78"/>
      <c r="AC200" s="78"/>
      <c r="AD200" s="78"/>
      <c r="AE200" s="78"/>
      <c r="AF200" s="51"/>
      <c r="AG200" s="51"/>
      <c r="AH200" s="78"/>
    </row>
    <row r="201" spans="7:34" x14ac:dyDescent="0.25">
      <c r="G201" s="80"/>
      <c r="O201" s="77"/>
      <c r="Q201" s="77"/>
      <c r="R201" s="78"/>
      <c r="S201" s="78"/>
      <c r="T201" s="78"/>
      <c r="U201" s="78"/>
      <c r="V201" s="78"/>
      <c r="W201" s="78"/>
      <c r="X201" s="78"/>
      <c r="Y201" s="78"/>
      <c r="Z201" s="78"/>
      <c r="AA201" s="78"/>
      <c r="AB201" s="78"/>
      <c r="AC201" s="78"/>
      <c r="AD201" s="78"/>
      <c r="AE201" s="78"/>
      <c r="AF201" s="51"/>
      <c r="AG201" s="51"/>
      <c r="AH201" s="78"/>
    </row>
    <row r="202" spans="7:34" x14ac:dyDescent="0.25">
      <c r="G202" s="80"/>
      <c r="O202" s="77"/>
      <c r="Q202" s="77"/>
      <c r="R202" s="78"/>
      <c r="S202" s="78"/>
      <c r="T202" s="78"/>
      <c r="U202" s="78"/>
      <c r="V202" s="78"/>
      <c r="W202" s="78"/>
      <c r="X202" s="78"/>
      <c r="Y202" s="78"/>
      <c r="Z202" s="78"/>
      <c r="AA202" s="78"/>
      <c r="AB202" s="78"/>
      <c r="AC202" s="78"/>
      <c r="AD202" s="78"/>
      <c r="AE202" s="78"/>
      <c r="AF202" s="51"/>
      <c r="AG202" s="51"/>
      <c r="AH202" s="78"/>
    </row>
    <row r="203" spans="7:34" x14ac:dyDescent="0.25">
      <c r="G203" s="80"/>
      <c r="O203" s="77"/>
      <c r="Q203" s="77"/>
      <c r="R203" s="78"/>
      <c r="S203" s="78"/>
      <c r="T203" s="78"/>
      <c r="U203" s="78"/>
      <c r="V203" s="78"/>
      <c r="W203" s="78"/>
      <c r="X203" s="78"/>
      <c r="Y203" s="78"/>
      <c r="Z203" s="78"/>
      <c r="AA203" s="78"/>
      <c r="AB203" s="78"/>
      <c r="AC203" s="78"/>
      <c r="AD203" s="78"/>
      <c r="AE203" s="78"/>
      <c r="AF203" s="51"/>
      <c r="AG203" s="51"/>
      <c r="AH203" s="78"/>
    </row>
    <row r="204" spans="7:34" x14ac:dyDescent="0.25">
      <c r="G204" s="80"/>
      <c r="O204" s="77"/>
      <c r="Q204" s="77"/>
      <c r="R204" s="78"/>
      <c r="S204" s="78"/>
      <c r="T204" s="78"/>
      <c r="U204" s="78"/>
      <c r="V204" s="78"/>
      <c r="W204" s="78"/>
      <c r="X204" s="78"/>
      <c r="Y204" s="78"/>
      <c r="Z204" s="78"/>
      <c r="AA204" s="78"/>
      <c r="AB204" s="78"/>
      <c r="AC204" s="78"/>
      <c r="AD204" s="78"/>
      <c r="AE204" s="78"/>
      <c r="AF204" s="51"/>
      <c r="AG204" s="51"/>
      <c r="AH204" s="78"/>
    </row>
    <row r="205" spans="7:34" x14ac:dyDescent="0.25">
      <c r="G205" s="80"/>
      <c r="O205" s="77"/>
      <c r="Q205" s="77"/>
      <c r="R205" s="78"/>
      <c r="S205" s="78"/>
      <c r="T205" s="78"/>
      <c r="U205" s="78"/>
      <c r="V205" s="78"/>
      <c r="W205" s="78"/>
      <c r="X205" s="78"/>
      <c r="Y205" s="78"/>
      <c r="Z205" s="78"/>
      <c r="AA205" s="78"/>
      <c r="AB205" s="78"/>
      <c r="AC205" s="78"/>
      <c r="AD205" s="78"/>
      <c r="AE205" s="78"/>
      <c r="AF205" s="51"/>
      <c r="AG205" s="51"/>
      <c r="AH205" s="78"/>
    </row>
    <row r="206" spans="7:34" x14ac:dyDescent="0.25">
      <c r="O206" s="77"/>
      <c r="Q206" s="77"/>
      <c r="R206" s="78"/>
      <c r="S206" s="78"/>
      <c r="T206" s="78"/>
      <c r="U206" s="78"/>
      <c r="V206" s="78"/>
      <c r="W206" s="78"/>
      <c r="X206" s="78"/>
      <c r="Y206" s="78"/>
      <c r="Z206" s="78"/>
      <c r="AA206" s="78"/>
      <c r="AB206" s="78"/>
      <c r="AC206" s="78"/>
      <c r="AD206" s="78"/>
      <c r="AE206" s="78"/>
      <c r="AF206" s="51"/>
      <c r="AG206" s="51"/>
      <c r="AH206" s="78"/>
    </row>
    <row r="207" spans="7:34" x14ac:dyDescent="0.25">
      <c r="O207" s="77"/>
      <c r="Q207" s="77"/>
      <c r="R207" s="78"/>
      <c r="S207" s="78"/>
      <c r="T207" s="78"/>
      <c r="U207" s="78"/>
      <c r="V207" s="78"/>
      <c r="W207" s="78"/>
      <c r="X207" s="78"/>
      <c r="Y207" s="78"/>
      <c r="Z207" s="78"/>
      <c r="AA207" s="78"/>
      <c r="AB207" s="78"/>
      <c r="AC207" s="78"/>
      <c r="AD207" s="78"/>
      <c r="AE207" s="78"/>
      <c r="AF207" s="51"/>
      <c r="AG207" s="51"/>
      <c r="AH207" s="78"/>
    </row>
    <row r="208" spans="7:34" x14ac:dyDescent="0.25">
      <c r="O208" s="77"/>
      <c r="Q208" s="77"/>
      <c r="R208" s="78"/>
      <c r="S208" s="78"/>
      <c r="T208" s="78"/>
      <c r="U208" s="78"/>
      <c r="V208" s="78"/>
      <c r="W208" s="78"/>
      <c r="X208" s="78"/>
      <c r="Y208" s="78"/>
      <c r="Z208" s="78"/>
      <c r="AA208" s="78"/>
      <c r="AB208" s="78"/>
      <c r="AC208" s="78"/>
      <c r="AD208" s="78"/>
      <c r="AE208" s="78"/>
      <c r="AF208" s="51"/>
      <c r="AG208" s="51"/>
      <c r="AH208" s="78"/>
    </row>
    <row r="209" spans="15:34" x14ac:dyDescent="0.25">
      <c r="O209" s="77"/>
      <c r="Q209" s="77"/>
      <c r="R209" s="78"/>
      <c r="S209" s="78"/>
      <c r="T209" s="78"/>
      <c r="U209" s="78"/>
      <c r="V209" s="78"/>
      <c r="W209" s="78"/>
      <c r="X209" s="78"/>
      <c r="Y209" s="78"/>
      <c r="Z209" s="78"/>
      <c r="AA209" s="78"/>
      <c r="AB209" s="78"/>
      <c r="AC209" s="78"/>
      <c r="AD209" s="78"/>
      <c r="AE209" s="78"/>
      <c r="AF209" s="51"/>
      <c r="AG209" s="51"/>
      <c r="AH209" s="78"/>
    </row>
    <row r="210" spans="15:34" x14ac:dyDescent="0.25">
      <c r="O210" s="77"/>
      <c r="Q210" s="77"/>
      <c r="R210" s="78"/>
      <c r="S210" s="78"/>
      <c r="T210" s="78"/>
      <c r="U210" s="78"/>
      <c r="V210" s="78"/>
      <c r="W210" s="78"/>
      <c r="X210" s="78"/>
      <c r="Y210" s="78"/>
      <c r="Z210" s="78"/>
      <c r="AA210" s="78"/>
      <c r="AB210" s="78"/>
      <c r="AC210" s="78"/>
      <c r="AD210" s="78"/>
      <c r="AE210" s="78"/>
      <c r="AF210" s="51"/>
      <c r="AG210" s="51"/>
      <c r="AH210" s="78"/>
    </row>
    <row r="211" spans="15:34" x14ac:dyDescent="0.25">
      <c r="O211" s="77"/>
      <c r="Q211" s="77"/>
      <c r="R211" s="78"/>
      <c r="S211" s="78"/>
      <c r="T211" s="78"/>
      <c r="U211" s="78"/>
      <c r="V211" s="78"/>
      <c r="W211" s="78"/>
      <c r="X211" s="78"/>
      <c r="Y211" s="78"/>
      <c r="Z211" s="78"/>
      <c r="AA211" s="78"/>
      <c r="AB211" s="78"/>
      <c r="AC211" s="78"/>
      <c r="AD211" s="78"/>
      <c r="AE211" s="78"/>
      <c r="AF211" s="51"/>
      <c r="AG211" s="51"/>
      <c r="AH211" s="78"/>
    </row>
    <row r="212" spans="15:34" x14ac:dyDescent="0.25">
      <c r="O212" s="77"/>
      <c r="Q212" s="77"/>
      <c r="R212" s="78"/>
      <c r="S212" s="78"/>
      <c r="T212" s="78"/>
      <c r="U212" s="78"/>
      <c r="V212" s="78"/>
      <c r="W212" s="78"/>
      <c r="X212" s="78"/>
      <c r="Y212" s="78"/>
      <c r="Z212" s="78"/>
      <c r="AA212" s="78"/>
      <c r="AB212" s="78"/>
      <c r="AC212" s="78"/>
      <c r="AD212" s="78"/>
      <c r="AE212" s="78"/>
      <c r="AF212" s="51"/>
      <c r="AG212" s="51"/>
      <c r="AH212" s="78"/>
    </row>
    <row r="213" spans="15:34" x14ac:dyDescent="0.25">
      <c r="O213" s="77"/>
      <c r="Q213" s="77"/>
      <c r="R213" s="78"/>
      <c r="S213" s="78"/>
      <c r="T213" s="78"/>
      <c r="U213" s="78"/>
      <c r="V213" s="78"/>
      <c r="W213" s="78"/>
      <c r="X213" s="78"/>
      <c r="Y213" s="78"/>
      <c r="Z213" s="78"/>
      <c r="AA213" s="78"/>
      <c r="AB213" s="78"/>
      <c r="AC213" s="78"/>
      <c r="AD213" s="78"/>
      <c r="AE213" s="78"/>
      <c r="AF213" s="51"/>
      <c r="AG213" s="51"/>
      <c r="AH213" s="78"/>
    </row>
    <row r="214" spans="15:34" x14ac:dyDescent="0.25">
      <c r="O214" s="77"/>
      <c r="Q214" s="77"/>
      <c r="R214" s="78"/>
      <c r="S214" s="78"/>
      <c r="T214" s="78"/>
      <c r="U214" s="78"/>
      <c r="V214" s="78"/>
      <c r="W214" s="78"/>
      <c r="X214" s="78"/>
      <c r="Y214" s="78"/>
      <c r="Z214" s="78"/>
      <c r="AA214" s="78"/>
      <c r="AB214" s="78"/>
      <c r="AC214" s="78"/>
      <c r="AD214" s="78"/>
      <c r="AE214" s="78"/>
      <c r="AF214" s="51"/>
      <c r="AG214" s="51"/>
      <c r="AH214" s="78"/>
    </row>
    <row r="215" spans="15:34" x14ac:dyDescent="0.25">
      <c r="O215" s="77"/>
      <c r="Q215" s="77"/>
      <c r="R215" s="78"/>
      <c r="S215" s="78"/>
      <c r="T215" s="78"/>
      <c r="U215" s="78"/>
      <c r="V215" s="78"/>
      <c r="W215" s="78"/>
      <c r="X215" s="78"/>
      <c r="Y215" s="78"/>
      <c r="Z215" s="78"/>
      <c r="AA215" s="78"/>
      <c r="AB215" s="78"/>
      <c r="AC215" s="78"/>
      <c r="AD215" s="78"/>
      <c r="AE215" s="78"/>
      <c r="AF215" s="51"/>
      <c r="AG215" s="51"/>
      <c r="AH215" s="78"/>
    </row>
    <row r="216" spans="15:34" x14ac:dyDescent="0.25">
      <c r="O216" s="77"/>
      <c r="Q216" s="77"/>
      <c r="R216" s="78"/>
      <c r="S216" s="78"/>
      <c r="T216" s="78"/>
      <c r="U216" s="78"/>
      <c r="V216" s="78"/>
      <c r="W216" s="78"/>
      <c r="X216" s="78"/>
      <c r="Y216" s="78"/>
      <c r="Z216" s="78"/>
      <c r="AA216" s="78"/>
      <c r="AB216" s="78"/>
      <c r="AC216" s="78"/>
      <c r="AD216" s="78"/>
      <c r="AE216" s="78"/>
      <c r="AF216" s="51"/>
      <c r="AG216" s="51"/>
      <c r="AH216" s="78"/>
    </row>
    <row r="217" spans="15:34" x14ac:dyDescent="0.25">
      <c r="O217" s="77"/>
      <c r="Q217" s="77"/>
      <c r="R217" s="78"/>
      <c r="S217" s="78"/>
      <c r="T217" s="78"/>
      <c r="U217" s="78"/>
      <c r="V217" s="78"/>
      <c r="W217" s="78"/>
      <c r="X217" s="78"/>
      <c r="Y217" s="78"/>
      <c r="Z217" s="78"/>
      <c r="AA217" s="78"/>
      <c r="AB217" s="78"/>
      <c r="AC217" s="78"/>
      <c r="AD217" s="78"/>
      <c r="AE217" s="78"/>
      <c r="AF217" s="51"/>
      <c r="AG217" s="51"/>
      <c r="AH217" s="78"/>
    </row>
    <row r="218" spans="15:34" x14ac:dyDescent="0.25">
      <c r="O218" s="77"/>
      <c r="Q218" s="77"/>
      <c r="R218" s="78"/>
      <c r="S218" s="78"/>
      <c r="T218" s="78"/>
      <c r="U218" s="78"/>
      <c r="V218" s="78"/>
      <c r="W218" s="78"/>
      <c r="X218" s="78"/>
      <c r="Y218" s="78"/>
      <c r="Z218" s="78"/>
      <c r="AA218" s="78"/>
      <c r="AB218" s="78"/>
      <c r="AC218" s="78"/>
      <c r="AD218" s="78"/>
      <c r="AE218" s="78"/>
      <c r="AF218" s="51"/>
      <c r="AG218" s="51"/>
      <c r="AH218" s="78"/>
    </row>
    <row r="219" spans="15:34" x14ac:dyDescent="0.25">
      <c r="O219" s="77"/>
      <c r="Q219" s="77"/>
      <c r="R219" s="78"/>
      <c r="S219" s="78"/>
      <c r="T219" s="78"/>
      <c r="U219" s="78"/>
      <c r="V219" s="78"/>
      <c r="W219" s="78"/>
      <c r="X219" s="78"/>
      <c r="Y219" s="78"/>
      <c r="Z219" s="78"/>
      <c r="AA219" s="78"/>
      <c r="AB219" s="78"/>
      <c r="AC219" s="78"/>
      <c r="AD219" s="78"/>
      <c r="AE219" s="78"/>
      <c r="AF219" s="51"/>
      <c r="AG219" s="51"/>
      <c r="AH219" s="78"/>
    </row>
    <row r="220" spans="15:34" x14ac:dyDescent="0.25">
      <c r="O220" s="77"/>
      <c r="Q220" s="77"/>
      <c r="R220" s="78"/>
      <c r="S220" s="78"/>
      <c r="T220" s="78"/>
      <c r="U220" s="78"/>
      <c r="V220" s="78"/>
      <c r="W220" s="78"/>
      <c r="X220" s="78"/>
      <c r="Y220" s="78"/>
      <c r="Z220" s="78"/>
      <c r="AA220" s="78"/>
      <c r="AB220" s="78"/>
      <c r="AC220" s="78"/>
      <c r="AD220" s="78"/>
      <c r="AE220" s="78"/>
      <c r="AF220" s="51"/>
      <c r="AG220" s="51"/>
      <c r="AH220" s="78"/>
    </row>
    <row r="221" spans="15:34" x14ac:dyDescent="0.25">
      <c r="O221" s="77"/>
      <c r="Q221" s="77"/>
      <c r="R221" s="78"/>
      <c r="S221" s="78"/>
      <c r="T221" s="78"/>
      <c r="U221" s="78"/>
      <c r="V221" s="78"/>
      <c r="W221" s="78"/>
      <c r="X221" s="78"/>
      <c r="Y221" s="78"/>
      <c r="Z221" s="78"/>
      <c r="AA221" s="78"/>
      <c r="AB221" s="78"/>
      <c r="AC221" s="78"/>
      <c r="AD221" s="78"/>
      <c r="AE221" s="78"/>
      <c r="AF221" s="51"/>
      <c r="AG221" s="51"/>
      <c r="AH221" s="78"/>
    </row>
    <row r="222" spans="15:34" x14ac:dyDescent="0.25">
      <c r="O222" s="77"/>
      <c r="Q222" s="77"/>
      <c r="R222" s="78"/>
      <c r="S222" s="78"/>
      <c r="T222" s="78"/>
      <c r="U222" s="78"/>
      <c r="V222" s="78"/>
      <c r="W222" s="78"/>
      <c r="X222" s="78"/>
      <c r="Y222" s="78"/>
      <c r="Z222" s="78"/>
      <c r="AA222" s="78"/>
      <c r="AB222" s="78"/>
      <c r="AC222" s="78"/>
      <c r="AD222" s="78"/>
      <c r="AE222" s="78"/>
      <c r="AF222" s="51"/>
      <c r="AG222" s="51"/>
      <c r="AH222" s="78"/>
    </row>
    <row r="223" spans="15:34" x14ac:dyDescent="0.25">
      <c r="O223" s="77"/>
      <c r="Q223" s="77"/>
      <c r="R223" s="78"/>
      <c r="S223" s="78"/>
      <c r="T223" s="78"/>
      <c r="U223" s="78"/>
      <c r="V223" s="78"/>
      <c r="W223" s="78"/>
      <c r="X223" s="78"/>
      <c r="Y223" s="78"/>
      <c r="Z223" s="78"/>
      <c r="AA223" s="78"/>
      <c r="AB223" s="78"/>
      <c r="AC223" s="78"/>
      <c r="AD223" s="78"/>
      <c r="AE223" s="78"/>
      <c r="AF223" s="51"/>
      <c r="AG223" s="51"/>
      <c r="AH223" s="78"/>
    </row>
    <row r="224" spans="15:34" x14ac:dyDescent="0.25">
      <c r="O224" s="77"/>
      <c r="Q224" s="77"/>
      <c r="R224" s="78"/>
      <c r="S224" s="78"/>
      <c r="T224" s="78"/>
      <c r="U224" s="78"/>
      <c r="V224" s="78"/>
      <c r="W224" s="78"/>
      <c r="X224" s="78"/>
      <c r="Y224" s="78"/>
      <c r="Z224" s="78"/>
      <c r="AA224" s="78"/>
      <c r="AB224" s="78"/>
      <c r="AC224" s="78"/>
      <c r="AD224" s="78"/>
      <c r="AE224" s="78"/>
      <c r="AF224" s="51"/>
      <c r="AG224" s="51"/>
      <c r="AH224" s="78"/>
    </row>
    <row r="225" spans="15:34" x14ac:dyDescent="0.25">
      <c r="O225" s="77"/>
      <c r="Q225" s="77"/>
      <c r="R225" s="78"/>
      <c r="S225" s="78"/>
      <c r="T225" s="78"/>
      <c r="U225" s="78"/>
      <c r="V225" s="78"/>
      <c r="W225" s="78"/>
      <c r="X225" s="78"/>
      <c r="Y225" s="78"/>
      <c r="Z225" s="78"/>
      <c r="AA225" s="78"/>
      <c r="AB225" s="78"/>
      <c r="AC225" s="78"/>
      <c r="AD225" s="78"/>
      <c r="AE225" s="78"/>
      <c r="AF225" s="51"/>
      <c r="AG225" s="51"/>
      <c r="AH225" s="78"/>
    </row>
    <row r="226" spans="15:34" x14ac:dyDescent="0.25">
      <c r="O226" s="77"/>
      <c r="Q226" s="77"/>
      <c r="R226" s="78"/>
      <c r="S226" s="78"/>
      <c r="T226" s="78"/>
      <c r="U226" s="78"/>
      <c r="V226" s="78"/>
      <c r="W226" s="78"/>
      <c r="X226" s="78"/>
      <c r="Y226" s="78"/>
      <c r="Z226" s="78"/>
      <c r="AA226" s="78"/>
      <c r="AB226" s="78"/>
      <c r="AC226" s="78"/>
      <c r="AD226" s="78"/>
      <c r="AE226" s="78"/>
      <c r="AF226" s="51"/>
      <c r="AG226" s="51"/>
      <c r="AH226" s="78"/>
    </row>
    <row r="227" spans="15:34" x14ac:dyDescent="0.25">
      <c r="O227" s="77"/>
      <c r="Q227" s="77"/>
      <c r="R227" s="78"/>
      <c r="S227" s="78"/>
      <c r="T227" s="78"/>
      <c r="U227" s="78"/>
      <c r="V227" s="78"/>
      <c r="W227" s="78"/>
      <c r="X227" s="78"/>
      <c r="Y227" s="78"/>
      <c r="Z227" s="78"/>
      <c r="AA227" s="78"/>
      <c r="AB227" s="78"/>
      <c r="AC227" s="78"/>
      <c r="AD227" s="78"/>
      <c r="AE227" s="78"/>
      <c r="AF227" s="51"/>
      <c r="AG227" s="51"/>
      <c r="AH227" s="78"/>
    </row>
    <row r="228" spans="15:34" x14ac:dyDescent="0.25">
      <c r="O228" s="77"/>
      <c r="Q228" s="77"/>
      <c r="R228" s="78"/>
      <c r="S228" s="78"/>
      <c r="T228" s="78"/>
      <c r="U228" s="78"/>
      <c r="V228" s="78"/>
      <c r="W228" s="78"/>
      <c r="X228" s="78"/>
      <c r="Y228" s="78"/>
      <c r="Z228" s="78"/>
      <c r="AA228" s="78"/>
      <c r="AB228" s="78"/>
      <c r="AC228" s="78"/>
      <c r="AD228" s="78"/>
      <c r="AE228" s="78"/>
      <c r="AF228" s="51"/>
      <c r="AG228" s="51"/>
      <c r="AH228" s="78"/>
    </row>
    <row r="229" spans="15:34" x14ac:dyDescent="0.25">
      <c r="O229" s="77"/>
      <c r="Q229" s="77"/>
      <c r="R229" s="78"/>
      <c r="S229" s="78"/>
      <c r="T229" s="78"/>
      <c r="U229" s="78"/>
      <c r="V229" s="78"/>
      <c r="W229" s="78"/>
      <c r="X229" s="78"/>
      <c r="Y229" s="78"/>
      <c r="Z229" s="78"/>
      <c r="AA229" s="78"/>
      <c r="AB229" s="78"/>
      <c r="AC229" s="78"/>
      <c r="AD229" s="78"/>
      <c r="AE229" s="78"/>
      <c r="AF229" s="51"/>
      <c r="AG229" s="51"/>
      <c r="AH229" s="78"/>
    </row>
    <row r="230" spans="15:34" x14ac:dyDescent="0.25">
      <c r="O230" s="77"/>
      <c r="Q230" s="77"/>
      <c r="R230" s="78"/>
      <c r="S230" s="78"/>
      <c r="T230" s="78"/>
      <c r="U230" s="78"/>
      <c r="V230" s="78"/>
      <c r="W230" s="78"/>
      <c r="X230" s="78"/>
      <c r="Y230" s="78"/>
      <c r="Z230" s="78"/>
      <c r="AA230" s="78"/>
      <c r="AB230" s="78"/>
      <c r="AC230" s="78"/>
      <c r="AD230" s="78"/>
      <c r="AE230" s="78"/>
      <c r="AF230" s="51"/>
      <c r="AG230" s="51"/>
      <c r="AH230" s="78"/>
    </row>
    <row r="231" spans="15:34" x14ac:dyDescent="0.25">
      <c r="O231" s="77"/>
      <c r="Q231" s="77"/>
      <c r="R231" s="78"/>
      <c r="S231" s="78"/>
      <c r="T231" s="78"/>
      <c r="U231" s="78"/>
      <c r="V231" s="78"/>
      <c r="W231" s="78"/>
      <c r="X231" s="78"/>
      <c r="Y231" s="78"/>
      <c r="Z231" s="78"/>
      <c r="AA231" s="78"/>
      <c r="AB231" s="78"/>
      <c r="AC231" s="78"/>
      <c r="AD231" s="78"/>
      <c r="AE231" s="78"/>
      <c r="AF231" s="51"/>
      <c r="AG231" s="51"/>
      <c r="AH231" s="78"/>
    </row>
    <row r="232" spans="15:34" x14ac:dyDescent="0.25">
      <c r="O232" s="77"/>
      <c r="Q232" s="77"/>
      <c r="R232" s="78"/>
      <c r="S232" s="78"/>
      <c r="T232" s="78"/>
      <c r="U232" s="78"/>
      <c r="V232" s="78"/>
      <c r="W232" s="78"/>
      <c r="X232" s="78"/>
      <c r="Y232" s="78"/>
      <c r="Z232" s="78"/>
      <c r="AA232" s="78"/>
      <c r="AB232" s="78"/>
      <c r="AC232" s="78"/>
      <c r="AD232" s="78"/>
      <c r="AE232" s="78"/>
      <c r="AF232" s="51"/>
      <c r="AG232" s="51"/>
      <c r="AH232" s="78"/>
    </row>
    <row r="233" spans="15:34" x14ac:dyDescent="0.25">
      <c r="O233" s="77"/>
      <c r="Q233" s="77"/>
      <c r="R233" s="78"/>
      <c r="S233" s="78"/>
      <c r="T233" s="78"/>
      <c r="U233" s="78"/>
      <c r="V233" s="78"/>
      <c r="W233" s="78"/>
      <c r="X233" s="78"/>
      <c r="Y233" s="78"/>
      <c r="Z233" s="78"/>
      <c r="AA233" s="78"/>
      <c r="AB233" s="78"/>
      <c r="AC233" s="78"/>
      <c r="AD233" s="78"/>
      <c r="AE233" s="78"/>
      <c r="AF233" s="51"/>
      <c r="AG233" s="51"/>
      <c r="AH233" s="78"/>
    </row>
    <row r="234" spans="15:34" x14ac:dyDescent="0.25">
      <c r="O234" s="77"/>
      <c r="Q234" s="77"/>
      <c r="R234" s="78"/>
      <c r="S234" s="78"/>
      <c r="T234" s="78"/>
      <c r="U234" s="78"/>
      <c r="V234" s="78"/>
      <c r="W234" s="78"/>
      <c r="X234" s="78"/>
      <c r="Y234" s="78"/>
      <c r="Z234" s="78"/>
      <c r="AA234" s="78"/>
      <c r="AB234" s="78"/>
      <c r="AC234" s="78"/>
      <c r="AD234" s="78"/>
      <c r="AE234" s="78"/>
      <c r="AF234" s="51"/>
      <c r="AG234" s="51"/>
      <c r="AH234" s="78"/>
    </row>
    <row r="235" spans="15:34" x14ac:dyDescent="0.25">
      <c r="O235" s="77"/>
      <c r="Q235" s="77"/>
      <c r="R235" s="78"/>
      <c r="S235" s="78"/>
      <c r="T235" s="78"/>
      <c r="U235" s="78"/>
      <c r="V235" s="78"/>
      <c r="W235" s="78"/>
      <c r="X235" s="78"/>
      <c r="Y235" s="78"/>
      <c r="Z235" s="78"/>
      <c r="AA235" s="78"/>
      <c r="AB235" s="78"/>
      <c r="AC235" s="78"/>
      <c r="AD235" s="78"/>
      <c r="AE235" s="78"/>
      <c r="AF235" s="51"/>
      <c r="AG235" s="51"/>
      <c r="AH235" s="78"/>
    </row>
    <row r="236" spans="15:34" x14ac:dyDescent="0.25">
      <c r="O236" s="77"/>
      <c r="Q236" s="77"/>
      <c r="R236" s="78"/>
      <c r="S236" s="78"/>
      <c r="T236" s="78"/>
      <c r="U236" s="78"/>
      <c r="V236" s="78"/>
      <c r="W236" s="78"/>
      <c r="X236" s="78"/>
      <c r="Y236" s="78"/>
      <c r="Z236" s="78"/>
      <c r="AA236" s="78"/>
      <c r="AB236" s="78"/>
      <c r="AC236" s="78"/>
      <c r="AD236" s="78"/>
      <c r="AE236" s="78"/>
      <c r="AF236" s="51"/>
      <c r="AG236" s="51"/>
      <c r="AH236" s="78"/>
    </row>
    <row r="237" spans="15:34" x14ac:dyDescent="0.25">
      <c r="O237" s="77"/>
      <c r="Q237" s="77"/>
      <c r="R237" s="78"/>
      <c r="S237" s="78"/>
      <c r="T237" s="78"/>
      <c r="U237" s="78"/>
      <c r="V237" s="78"/>
      <c r="W237" s="78"/>
      <c r="X237" s="78"/>
      <c r="Y237" s="78"/>
      <c r="Z237" s="78"/>
      <c r="AA237" s="78"/>
      <c r="AB237" s="78"/>
      <c r="AC237" s="78"/>
      <c r="AD237" s="78"/>
      <c r="AE237" s="78"/>
      <c r="AF237" s="51"/>
      <c r="AG237" s="51"/>
      <c r="AH237" s="78"/>
    </row>
    <row r="238" spans="15:34" x14ac:dyDescent="0.25">
      <c r="O238" s="77"/>
      <c r="Q238" s="77"/>
      <c r="R238" s="78"/>
      <c r="S238" s="78"/>
      <c r="T238" s="78"/>
      <c r="U238" s="78"/>
      <c r="V238" s="78"/>
      <c r="W238" s="78"/>
      <c r="X238" s="78"/>
      <c r="Y238" s="78"/>
      <c r="Z238" s="78"/>
      <c r="AA238" s="78"/>
      <c r="AB238" s="78"/>
      <c r="AC238" s="78"/>
      <c r="AD238" s="78"/>
      <c r="AE238" s="78"/>
      <c r="AF238" s="51"/>
      <c r="AG238" s="51"/>
      <c r="AH238" s="78"/>
    </row>
    <row r="239" spans="15:34" x14ac:dyDescent="0.25">
      <c r="O239" s="77"/>
      <c r="Q239" s="77"/>
      <c r="R239" s="78"/>
      <c r="S239" s="78"/>
      <c r="T239" s="78"/>
      <c r="U239" s="78"/>
      <c r="V239" s="78"/>
      <c r="W239" s="78"/>
      <c r="X239" s="78"/>
      <c r="Y239" s="78"/>
      <c r="Z239" s="78"/>
      <c r="AA239" s="78"/>
      <c r="AB239" s="78"/>
      <c r="AC239" s="78"/>
      <c r="AD239" s="78"/>
      <c r="AE239" s="78"/>
      <c r="AF239" s="51"/>
      <c r="AG239" s="51"/>
      <c r="AH239" s="78"/>
    </row>
    <row r="240" spans="15:34" x14ac:dyDescent="0.25">
      <c r="O240" s="77"/>
      <c r="Q240" s="77"/>
      <c r="R240" s="78"/>
      <c r="S240" s="78"/>
      <c r="T240" s="78"/>
      <c r="U240" s="78"/>
      <c r="V240" s="78"/>
      <c r="W240" s="78"/>
      <c r="X240" s="78"/>
      <c r="Y240" s="78"/>
      <c r="Z240" s="78"/>
      <c r="AA240" s="78"/>
      <c r="AB240" s="78"/>
      <c r="AC240" s="78"/>
      <c r="AD240" s="78"/>
      <c r="AE240" s="78"/>
      <c r="AF240" s="51"/>
      <c r="AG240" s="51"/>
      <c r="AH240" s="78"/>
    </row>
    <row r="241" spans="15:34" x14ac:dyDescent="0.25">
      <c r="O241" s="77"/>
      <c r="Q241" s="77"/>
      <c r="R241" s="78"/>
      <c r="S241" s="78"/>
      <c r="T241" s="78"/>
      <c r="U241" s="78"/>
      <c r="V241" s="78"/>
      <c r="W241" s="78"/>
      <c r="X241" s="78"/>
      <c r="Y241" s="78"/>
      <c r="Z241" s="78"/>
      <c r="AA241" s="78"/>
      <c r="AB241" s="78"/>
      <c r="AC241" s="78"/>
      <c r="AD241" s="78"/>
      <c r="AE241" s="78"/>
      <c r="AF241" s="51"/>
      <c r="AG241" s="51"/>
      <c r="AH241" s="78"/>
    </row>
    <row r="242" spans="15:34" x14ac:dyDescent="0.25">
      <c r="O242" s="77"/>
      <c r="Q242" s="77"/>
      <c r="R242" s="78"/>
      <c r="S242" s="78"/>
      <c r="T242" s="78"/>
      <c r="U242" s="78"/>
      <c r="V242" s="78"/>
      <c r="W242" s="78"/>
      <c r="X242" s="78"/>
      <c r="Y242" s="78"/>
      <c r="Z242" s="78"/>
      <c r="AA242" s="78"/>
      <c r="AB242" s="78"/>
      <c r="AC242" s="78"/>
      <c r="AD242" s="78"/>
      <c r="AE242" s="78"/>
      <c r="AF242" s="51"/>
      <c r="AG242" s="51"/>
      <c r="AH242" s="78"/>
    </row>
    <row r="243" spans="15:34" x14ac:dyDescent="0.25">
      <c r="O243" s="77"/>
      <c r="Q243" s="77"/>
      <c r="R243" s="78"/>
      <c r="S243" s="78"/>
      <c r="T243" s="78"/>
      <c r="U243" s="78"/>
      <c r="V243" s="78"/>
      <c r="W243" s="78"/>
      <c r="X243" s="78"/>
      <c r="Y243" s="78"/>
      <c r="Z243" s="78"/>
      <c r="AA243" s="78"/>
      <c r="AB243" s="78"/>
      <c r="AC243" s="78"/>
      <c r="AD243" s="78"/>
      <c r="AE243" s="78"/>
      <c r="AF243" s="51"/>
      <c r="AG243" s="51"/>
      <c r="AH243" s="78"/>
    </row>
    <row r="244" spans="15:34" x14ac:dyDescent="0.25">
      <c r="O244" s="77"/>
      <c r="Q244" s="77"/>
      <c r="R244" s="78"/>
      <c r="S244" s="78"/>
      <c r="T244" s="78"/>
      <c r="U244" s="78"/>
      <c r="V244" s="78"/>
      <c r="W244" s="78"/>
      <c r="X244" s="78"/>
      <c r="Y244" s="78"/>
      <c r="Z244" s="78"/>
      <c r="AA244" s="78"/>
      <c r="AB244" s="78"/>
      <c r="AC244" s="78"/>
      <c r="AD244" s="78"/>
      <c r="AE244" s="78"/>
      <c r="AF244" s="51"/>
      <c r="AG244" s="51"/>
      <c r="AH244" s="78"/>
    </row>
    <row r="245" spans="15:34" x14ac:dyDescent="0.25">
      <c r="O245" s="77"/>
      <c r="Q245" s="77"/>
      <c r="R245" s="78"/>
      <c r="S245" s="78"/>
      <c r="T245" s="78"/>
      <c r="U245" s="78"/>
      <c r="V245" s="78"/>
      <c r="W245" s="78"/>
      <c r="X245" s="78"/>
      <c r="Y245" s="78"/>
      <c r="Z245" s="78"/>
      <c r="AA245" s="78"/>
      <c r="AB245" s="78"/>
      <c r="AC245" s="78"/>
      <c r="AD245" s="78"/>
      <c r="AE245" s="78"/>
      <c r="AF245" s="51"/>
      <c r="AG245" s="51"/>
      <c r="AH245" s="78"/>
    </row>
    <row r="246" spans="15:34" x14ac:dyDescent="0.25">
      <c r="O246" s="77"/>
      <c r="Q246" s="77"/>
      <c r="R246" s="78"/>
      <c r="S246" s="78"/>
      <c r="T246" s="78"/>
      <c r="U246" s="78"/>
      <c r="V246" s="78"/>
      <c r="W246" s="78"/>
      <c r="X246" s="78"/>
      <c r="Y246" s="78"/>
      <c r="Z246" s="78"/>
      <c r="AA246" s="78"/>
      <c r="AB246" s="78"/>
      <c r="AC246" s="78"/>
      <c r="AD246" s="78"/>
      <c r="AE246" s="78"/>
      <c r="AF246" s="51"/>
      <c r="AG246" s="51"/>
      <c r="AH246" s="78"/>
    </row>
    <row r="247" spans="15:34" x14ac:dyDescent="0.25">
      <c r="Q247" s="77"/>
      <c r="R247" s="78"/>
      <c r="S247" s="78"/>
      <c r="T247" s="78"/>
      <c r="U247" s="78"/>
      <c r="V247" s="78"/>
      <c r="W247" s="78"/>
      <c r="X247" s="78"/>
      <c r="Y247" s="78"/>
      <c r="Z247" s="78"/>
      <c r="AA247" s="78"/>
      <c r="AB247" s="78"/>
      <c r="AC247" s="78"/>
      <c r="AD247" s="78"/>
      <c r="AE247" s="78"/>
      <c r="AF247" s="51"/>
      <c r="AG247" s="51"/>
      <c r="AH247" s="78"/>
    </row>
    <row r="248" spans="15:34" x14ac:dyDescent="0.25">
      <c r="Q248" s="77"/>
      <c r="R248" s="78"/>
      <c r="S248" s="78"/>
      <c r="T248" s="78"/>
      <c r="U248" s="78"/>
      <c r="V248" s="78"/>
      <c r="W248" s="78"/>
      <c r="X248" s="78"/>
      <c r="Y248" s="78"/>
      <c r="Z248" s="78"/>
      <c r="AA248" s="78"/>
      <c r="AB248" s="78"/>
      <c r="AC248" s="78"/>
      <c r="AD248" s="78"/>
      <c r="AE248" s="78"/>
      <c r="AF248" s="51"/>
      <c r="AG248" s="51"/>
      <c r="AH248" s="78"/>
    </row>
    <row r="249" spans="15:34" x14ac:dyDescent="0.25">
      <c r="Q249" s="77"/>
      <c r="R249" s="78"/>
      <c r="S249" s="78"/>
      <c r="T249" s="78"/>
      <c r="U249" s="78"/>
      <c r="V249" s="78"/>
      <c r="W249" s="78"/>
      <c r="X249" s="78"/>
      <c r="Y249" s="78"/>
      <c r="Z249" s="78"/>
      <c r="AA249" s="78"/>
      <c r="AB249" s="78"/>
      <c r="AC249" s="78"/>
      <c r="AD249" s="78"/>
      <c r="AE249" s="78"/>
      <c r="AF249" s="51"/>
      <c r="AG249" s="51"/>
      <c r="AH249" s="78"/>
    </row>
    <row r="250" spans="15:34" x14ac:dyDescent="0.25">
      <c r="Q250" s="77"/>
      <c r="R250" s="78"/>
      <c r="S250" s="78"/>
      <c r="T250" s="78"/>
      <c r="U250" s="78"/>
      <c r="V250" s="78"/>
      <c r="W250" s="78"/>
      <c r="X250" s="78"/>
      <c r="Y250" s="78"/>
      <c r="Z250" s="78"/>
      <c r="AA250" s="78"/>
      <c r="AB250" s="78"/>
      <c r="AC250" s="78"/>
      <c r="AD250" s="78"/>
      <c r="AE250" s="78"/>
      <c r="AF250" s="51"/>
      <c r="AG250" s="51"/>
      <c r="AH250" s="78"/>
    </row>
    <row r="251" spans="15:34" x14ac:dyDescent="0.25">
      <c r="Q251" s="77"/>
      <c r="R251" s="78"/>
      <c r="S251" s="78"/>
      <c r="T251" s="78"/>
      <c r="U251" s="78"/>
      <c r="V251" s="78"/>
      <c r="W251" s="78"/>
      <c r="X251" s="78"/>
      <c r="Y251" s="78"/>
      <c r="Z251" s="78"/>
      <c r="AA251" s="78"/>
      <c r="AB251" s="78"/>
      <c r="AC251" s="78"/>
      <c r="AD251" s="78"/>
      <c r="AE251" s="78"/>
      <c r="AF251" s="51"/>
      <c r="AG251" s="51"/>
      <c r="AH251" s="78"/>
    </row>
    <row r="252" spans="15:34" x14ac:dyDescent="0.25">
      <c r="Q252" s="77"/>
      <c r="R252" s="78"/>
      <c r="S252" s="78"/>
      <c r="T252" s="78"/>
      <c r="U252" s="78"/>
      <c r="V252" s="78"/>
      <c r="W252" s="78"/>
      <c r="X252" s="78"/>
      <c r="Y252" s="78"/>
      <c r="Z252" s="78"/>
      <c r="AA252" s="78"/>
      <c r="AB252" s="78"/>
      <c r="AC252" s="78"/>
      <c r="AD252" s="78"/>
      <c r="AE252" s="78"/>
      <c r="AF252" s="51"/>
      <c r="AG252" s="51"/>
      <c r="AH252" s="78"/>
    </row>
    <row r="253" spans="15:34" x14ac:dyDescent="0.25">
      <c r="Q253" s="77"/>
      <c r="R253" s="78"/>
      <c r="S253" s="78"/>
      <c r="T253" s="78"/>
      <c r="U253" s="78"/>
      <c r="V253" s="78"/>
      <c r="W253" s="78"/>
      <c r="X253" s="78"/>
      <c r="Y253" s="78"/>
      <c r="Z253" s="78"/>
      <c r="AA253" s="78"/>
      <c r="AB253" s="78"/>
      <c r="AC253" s="78"/>
      <c r="AD253" s="78"/>
      <c r="AE253" s="78"/>
      <c r="AF253" s="51"/>
      <c r="AG253" s="51"/>
      <c r="AH253" s="78"/>
    </row>
    <row r="254" spans="15:34" x14ac:dyDescent="0.25">
      <c r="Q254" s="77"/>
      <c r="R254" s="78"/>
      <c r="S254" s="78"/>
      <c r="T254" s="78"/>
      <c r="U254" s="78"/>
      <c r="V254" s="78"/>
      <c r="W254" s="78"/>
      <c r="X254" s="78"/>
      <c r="Y254" s="78"/>
      <c r="Z254" s="78"/>
      <c r="AA254" s="78"/>
      <c r="AB254" s="78"/>
      <c r="AC254" s="78"/>
      <c r="AD254" s="78"/>
      <c r="AE254" s="78"/>
      <c r="AF254" s="51"/>
      <c r="AG254" s="51"/>
      <c r="AH254" s="78"/>
    </row>
    <row r="255" spans="15:34" x14ac:dyDescent="0.25">
      <c r="Q255" s="77"/>
      <c r="R255" s="78"/>
      <c r="S255" s="78"/>
      <c r="T255" s="78"/>
      <c r="U255" s="78"/>
      <c r="V255" s="78"/>
      <c r="W255" s="78"/>
      <c r="X255" s="78"/>
      <c r="Y255" s="78"/>
      <c r="Z255" s="78"/>
      <c r="AA255" s="78"/>
      <c r="AB255" s="78"/>
      <c r="AC255" s="78"/>
      <c r="AD255" s="78"/>
      <c r="AE255" s="78"/>
      <c r="AF255" s="51"/>
      <c r="AG255" s="51"/>
      <c r="AH255" s="78"/>
    </row>
    <row r="256" spans="15:34" x14ac:dyDescent="0.25">
      <c r="Q256" s="77"/>
      <c r="R256" s="78"/>
      <c r="S256" s="78"/>
      <c r="T256" s="78"/>
      <c r="U256" s="78"/>
      <c r="V256" s="78"/>
      <c r="W256" s="78"/>
      <c r="X256" s="78"/>
      <c r="Y256" s="78"/>
      <c r="Z256" s="78"/>
      <c r="AA256" s="78"/>
      <c r="AB256" s="78"/>
      <c r="AC256" s="78"/>
      <c r="AD256" s="78"/>
      <c r="AE256" s="78"/>
      <c r="AF256" s="51"/>
      <c r="AG256" s="51"/>
      <c r="AH256" s="78"/>
    </row>
    <row r="257" spans="17:34" x14ac:dyDescent="0.25">
      <c r="Q257" s="77"/>
      <c r="R257" s="78"/>
      <c r="S257" s="78"/>
      <c r="T257" s="78"/>
      <c r="U257" s="78"/>
      <c r="V257" s="78"/>
      <c r="W257" s="78"/>
      <c r="X257" s="78"/>
      <c r="Y257" s="78"/>
      <c r="Z257" s="78"/>
      <c r="AA257" s="78"/>
      <c r="AB257" s="78"/>
      <c r="AC257" s="78"/>
      <c r="AD257" s="78"/>
      <c r="AE257" s="78"/>
      <c r="AF257" s="51"/>
      <c r="AG257" s="51"/>
      <c r="AH257" s="78"/>
    </row>
    <row r="258" spans="17:34" x14ac:dyDescent="0.25">
      <c r="Q258" s="77"/>
      <c r="R258" s="78"/>
      <c r="S258" s="78"/>
      <c r="T258" s="78"/>
      <c r="U258" s="78"/>
      <c r="V258" s="78"/>
      <c r="W258" s="78"/>
      <c r="X258" s="78"/>
      <c r="Y258" s="78"/>
      <c r="Z258" s="78"/>
      <c r="AA258" s="78"/>
      <c r="AB258" s="78"/>
      <c r="AC258" s="78"/>
      <c r="AD258" s="78"/>
      <c r="AE258" s="78"/>
      <c r="AF258" s="51"/>
      <c r="AG258" s="51"/>
      <c r="AH258" s="78"/>
    </row>
    <row r="259" spans="17:34" x14ac:dyDescent="0.25">
      <c r="Q259" s="77"/>
      <c r="R259" s="78"/>
      <c r="S259" s="78"/>
      <c r="T259" s="78"/>
      <c r="U259" s="78"/>
      <c r="V259" s="78"/>
      <c r="W259" s="78"/>
      <c r="X259" s="78"/>
      <c r="Y259" s="78"/>
      <c r="Z259" s="78"/>
      <c r="AA259" s="78"/>
      <c r="AB259" s="78"/>
      <c r="AC259" s="78"/>
      <c r="AD259" s="78"/>
      <c r="AE259" s="78"/>
      <c r="AF259" s="51"/>
      <c r="AG259" s="51"/>
      <c r="AH259" s="78"/>
    </row>
    <row r="260" spans="17:34" x14ac:dyDescent="0.25">
      <c r="Q260" s="77"/>
      <c r="R260" s="78"/>
      <c r="S260" s="78"/>
      <c r="T260" s="78"/>
      <c r="U260" s="78"/>
      <c r="V260" s="78"/>
      <c r="W260" s="78"/>
      <c r="X260" s="78"/>
      <c r="Y260" s="78"/>
      <c r="Z260" s="78"/>
      <c r="AA260" s="78"/>
      <c r="AB260" s="78"/>
      <c r="AC260" s="78"/>
      <c r="AD260" s="78"/>
      <c r="AE260" s="78"/>
      <c r="AF260" s="51"/>
      <c r="AG260" s="51"/>
      <c r="AH260" s="78"/>
    </row>
    <row r="261" spans="17:34" x14ac:dyDescent="0.25">
      <c r="Q261" s="77"/>
      <c r="R261" s="78"/>
      <c r="S261" s="78"/>
      <c r="T261" s="78"/>
      <c r="U261" s="78"/>
      <c r="V261" s="78"/>
      <c r="W261" s="78"/>
      <c r="X261" s="78"/>
      <c r="Y261" s="78"/>
      <c r="Z261" s="78"/>
      <c r="AA261" s="78"/>
      <c r="AB261" s="78"/>
      <c r="AC261" s="78"/>
      <c r="AD261" s="78"/>
      <c r="AE261" s="78"/>
      <c r="AF261" s="51"/>
      <c r="AG261" s="51"/>
      <c r="AH261" s="78"/>
    </row>
    <row r="262" spans="17:34" x14ac:dyDescent="0.25">
      <c r="Q262" s="77"/>
      <c r="R262" s="78"/>
      <c r="S262" s="78"/>
      <c r="T262" s="78"/>
      <c r="U262" s="78"/>
      <c r="V262" s="78"/>
      <c r="W262" s="78"/>
      <c r="X262" s="78"/>
      <c r="Y262" s="78"/>
      <c r="Z262" s="78"/>
      <c r="AA262" s="78"/>
      <c r="AB262" s="78"/>
      <c r="AC262" s="78"/>
      <c r="AD262" s="78"/>
      <c r="AE262" s="78"/>
      <c r="AF262" s="51"/>
      <c r="AG262" s="51"/>
      <c r="AH262" s="78"/>
    </row>
    <row r="263" spans="17:34" x14ac:dyDescent="0.25">
      <c r="Q263" s="77"/>
      <c r="R263" s="78"/>
      <c r="S263" s="78"/>
      <c r="T263" s="78"/>
      <c r="U263" s="78"/>
      <c r="V263" s="78"/>
      <c r="W263" s="78"/>
      <c r="X263" s="78"/>
      <c r="Y263" s="78"/>
      <c r="Z263" s="78"/>
      <c r="AA263" s="78"/>
      <c r="AB263" s="78"/>
      <c r="AC263" s="78"/>
      <c r="AD263" s="78"/>
      <c r="AE263" s="78"/>
      <c r="AF263" s="51"/>
      <c r="AG263" s="51"/>
      <c r="AH263" s="78"/>
    </row>
    <row r="264" spans="17:34" x14ac:dyDescent="0.25">
      <c r="Q264" s="77"/>
      <c r="R264" s="78"/>
      <c r="S264" s="78"/>
      <c r="T264" s="78"/>
      <c r="U264" s="78"/>
      <c r="V264" s="78"/>
      <c r="W264" s="78"/>
      <c r="X264" s="78"/>
      <c r="Y264" s="78"/>
      <c r="Z264" s="78"/>
      <c r="AA264" s="78"/>
      <c r="AB264" s="78"/>
      <c r="AC264" s="78"/>
      <c r="AD264" s="78"/>
      <c r="AE264" s="78"/>
      <c r="AF264" s="51"/>
      <c r="AG264" s="51"/>
      <c r="AH264" s="78"/>
    </row>
    <row r="265" spans="17:34" x14ac:dyDescent="0.25">
      <c r="Q265" s="77"/>
      <c r="R265" s="78"/>
      <c r="S265" s="78"/>
      <c r="T265" s="78"/>
      <c r="U265" s="78"/>
      <c r="V265" s="78"/>
      <c r="W265" s="78"/>
      <c r="X265" s="78"/>
      <c r="Y265" s="78"/>
      <c r="Z265" s="78"/>
      <c r="AA265" s="78"/>
      <c r="AB265" s="78"/>
      <c r="AC265" s="78"/>
      <c r="AD265" s="78"/>
      <c r="AE265" s="78"/>
      <c r="AF265" s="51"/>
      <c r="AG265" s="51"/>
      <c r="AH265" s="78"/>
    </row>
    <row r="266" spans="17:34" x14ac:dyDescent="0.25">
      <c r="Q266" s="77"/>
      <c r="R266" s="78"/>
      <c r="S266" s="78"/>
      <c r="T266" s="78"/>
      <c r="U266" s="78"/>
      <c r="V266" s="78"/>
      <c r="W266" s="78"/>
      <c r="X266" s="78"/>
      <c r="Y266" s="78"/>
      <c r="Z266" s="78"/>
      <c r="AA266" s="78"/>
      <c r="AB266" s="78"/>
      <c r="AC266" s="78"/>
      <c r="AD266" s="78"/>
      <c r="AE266" s="78"/>
      <c r="AF266" s="51"/>
      <c r="AG266" s="51"/>
      <c r="AH266" s="78"/>
    </row>
    <row r="267" spans="17:34" x14ac:dyDescent="0.25">
      <c r="Q267" s="77"/>
      <c r="R267" s="78"/>
      <c r="S267" s="78"/>
      <c r="T267" s="78"/>
      <c r="U267" s="78"/>
      <c r="V267" s="78"/>
      <c r="W267" s="78"/>
      <c r="X267" s="78"/>
      <c r="Y267" s="78"/>
      <c r="Z267" s="78"/>
      <c r="AA267" s="78"/>
      <c r="AB267" s="78"/>
      <c r="AC267" s="78"/>
      <c r="AD267" s="78"/>
      <c r="AE267" s="78"/>
      <c r="AF267" s="51"/>
      <c r="AG267" s="51"/>
      <c r="AH267" s="78"/>
    </row>
    <row r="268" spans="17:34" x14ac:dyDescent="0.25">
      <c r="Q268" s="77"/>
      <c r="R268" s="78"/>
      <c r="S268" s="78"/>
      <c r="T268" s="78"/>
      <c r="U268" s="78"/>
      <c r="V268" s="78"/>
      <c r="W268" s="78"/>
      <c r="X268" s="78"/>
      <c r="Y268" s="78"/>
      <c r="Z268" s="78"/>
      <c r="AA268" s="78"/>
      <c r="AB268" s="78"/>
      <c r="AC268" s="78"/>
      <c r="AD268" s="78"/>
      <c r="AE268" s="78"/>
      <c r="AF268" s="51"/>
      <c r="AG268" s="51"/>
      <c r="AH268" s="78"/>
    </row>
    <row r="269" spans="17:34" x14ac:dyDescent="0.25">
      <c r="Q269" s="77"/>
      <c r="R269" s="78"/>
      <c r="S269" s="78"/>
      <c r="T269" s="78"/>
      <c r="U269" s="78"/>
      <c r="V269" s="78"/>
      <c r="W269" s="78"/>
      <c r="X269" s="78"/>
      <c r="Y269" s="78"/>
      <c r="Z269" s="78"/>
      <c r="AA269" s="78"/>
      <c r="AB269" s="78"/>
      <c r="AC269" s="78"/>
      <c r="AD269" s="78"/>
      <c r="AE269" s="78"/>
      <c r="AF269" s="51"/>
      <c r="AG269" s="51"/>
      <c r="AH269" s="78"/>
    </row>
    <row r="270" spans="17:34" x14ac:dyDescent="0.25">
      <c r="Q270" s="77"/>
      <c r="R270" s="78"/>
      <c r="S270" s="78"/>
      <c r="T270" s="78"/>
      <c r="U270" s="78"/>
      <c r="V270" s="78"/>
      <c r="W270" s="78"/>
      <c r="X270" s="78"/>
      <c r="Y270" s="78"/>
      <c r="Z270" s="78"/>
      <c r="AA270" s="78"/>
      <c r="AB270" s="78"/>
      <c r="AC270" s="78"/>
      <c r="AD270" s="78"/>
      <c r="AE270" s="78"/>
      <c r="AF270" s="51"/>
      <c r="AG270" s="51"/>
      <c r="AH270" s="78"/>
    </row>
    <row r="271" spans="17:34" x14ac:dyDescent="0.25">
      <c r="Q271" s="77"/>
      <c r="R271" s="78"/>
      <c r="S271" s="78"/>
      <c r="T271" s="78"/>
      <c r="U271" s="78"/>
      <c r="V271" s="78"/>
      <c r="W271" s="78"/>
      <c r="X271" s="78"/>
      <c r="Y271" s="78"/>
      <c r="Z271" s="78"/>
      <c r="AA271" s="78"/>
      <c r="AB271" s="78"/>
      <c r="AC271" s="78"/>
      <c r="AD271" s="78"/>
      <c r="AE271" s="78"/>
      <c r="AF271" s="51"/>
      <c r="AG271" s="51"/>
      <c r="AH271" s="78"/>
    </row>
    <row r="272" spans="17:34" x14ac:dyDescent="0.25">
      <c r="Q272" s="77"/>
      <c r="R272" s="78"/>
      <c r="S272" s="78"/>
      <c r="T272" s="78"/>
      <c r="U272" s="78"/>
      <c r="V272" s="78"/>
      <c r="W272" s="78"/>
      <c r="X272" s="78"/>
      <c r="Y272" s="78"/>
      <c r="Z272" s="78"/>
      <c r="AA272" s="78"/>
      <c r="AB272" s="78"/>
      <c r="AC272" s="78"/>
      <c r="AD272" s="78"/>
      <c r="AE272" s="78"/>
      <c r="AF272" s="51"/>
      <c r="AG272" s="51"/>
      <c r="AH272" s="78"/>
    </row>
    <row r="273" spans="17:34" x14ac:dyDescent="0.25">
      <c r="Q273" s="77"/>
      <c r="R273" s="78"/>
      <c r="S273" s="78"/>
      <c r="T273" s="78"/>
      <c r="U273" s="78"/>
      <c r="V273" s="78"/>
      <c r="W273" s="78"/>
      <c r="X273" s="78"/>
      <c r="Y273" s="78"/>
      <c r="Z273" s="78"/>
      <c r="AA273" s="78"/>
      <c r="AB273" s="78"/>
      <c r="AC273" s="78"/>
      <c r="AD273" s="78"/>
      <c r="AE273" s="78"/>
      <c r="AF273" s="51"/>
      <c r="AG273" s="51"/>
      <c r="AH273" s="78"/>
    </row>
    <row r="274" spans="17:34" x14ac:dyDescent="0.25">
      <c r="Q274" s="77"/>
      <c r="R274" s="78"/>
      <c r="S274" s="78"/>
      <c r="T274" s="78"/>
      <c r="U274" s="78"/>
      <c r="V274" s="78"/>
      <c r="W274" s="78"/>
      <c r="X274" s="78"/>
      <c r="Y274" s="78"/>
      <c r="Z274" s="78"/>
      <c r="AA274" s="78"/>
      <c r="AB274" s="78"/>
      <c r="AC274" s="78"/>
      <c r="AD274" s="78"/>
      <c r="AE274" s="78"/>
      <c r="AF274" s="51"/>
      <c r="AG274" s="51"/>
      <c r="AH274" s="78"/>
    </row>
    <row r="275" spans="17:34" x14ac:dyDescent="0.25">
      <c r="Q275" s="77"/>
      <c r="R275" s="78"/>
      <c r="S275" s="78"/>
      <c r="T275" s="78"/>
      <c r="U275" s="78"/>
      <c r="V275" s="78"/>
      <c r="W275" s="78"/>
      <c r="X275" s="78"/>
      <c r="Y275" s="78"/>
      <c r="Z275" s="78"/>
      <c r="AA275" s="78"/>
      <c r="AB275" s="78"/>
      <c r="AC275" s="78"/>
      <c r="AD275" s="78"/>
      <c r="AE275" s="78"/>
      <c r="AF275" s="51"/>
      <c r="AG275" s="51"/>
      <c r="AH275" s="78"/>
    </row>
    <row r="276" spans="17:34" x14ac:dyDescent="0.25">
      <c r="Q276" s="77"/>
      <c r="R276" s="78"/>
      <c r="S276" s="78"/>
      <c r="T276" s="78"/>
      <c r="U276" s="78"/>
      <c r="V276" s="78"/>
      <c r="W276" s="78"/>
      <c r="X276" s="78"/>
      <c r="Y276" s="78"/>
      <c r="Z276" s="78"/>
      <c r="AA276" s="78"/>
      <c r="AB276" s="78"/>
      <c r="AC276" s="78"/>
      <c r="AD276" s="78"/>
      <c r="AE276" s="78"/>
      <c r="AF276" s="51"/>
      <c r="AG276" s="51"/>
      <c r="AH276" s="78"/>
    </row>
    <row r="277" spans="17:34" x14ac:dyDescent="0.25">
      <c r="Q277" s="77"/>
      <c r="R277" s="78"/>
      <c r="S277" s="78"/>
      <c r="T277" s="78"/>
      <c r="U277" s="78"/>
      <c r="V277" s="78"/>
      <c r="W277" s="78"/>
      <c r="X277" s="78"/>
      <c r="Y277" s="78"/>
      <c r="Z277" s="78"/>
      <c r="AA277" s="78"/>
      <c r="AB277" s="78"/>
      <c r="AC277" s="78"/>
      <c r="AD277" s="78"/>
      <c r="AE277" s="78"/>
      <c r="AF277" s="51"/>
      <c r="AG277" s="51"/>
      <c r="AH277" s="78"/>
    </row>
    <row r="278" spans="17:34" x14ac:dyDescent="0.25">
      <c r="Q278" s="77"/>
      <c r="R278" s="78"/>
      <c r="S278" s="78"/>
      <c r="T278" s="78"/>
      <c r="U278" s="78"/>
      <c r="V278" s="78"/>
      <c r="W278" s="78"/>
      <c r="X278" s="78"/>
      <c r="Y278" s="78"/>
      <c r="Z278" s="78"/>
      <c r="AA278" s="78"/>
      <c r="AB278" s="78"/>
      <c r="AC278" s="78"/>
      <c r="AD278" s="78"/>
      <c r="AE278" s="78"/>
      <c r="AF278" s="51"/>
      <c r="AG278" s="51"/>
      <c r="AH278" s="78"/>
    </row>
    <row r="279" spans="17:34" x14ac:dyDescent="0.25">
      <c r="Q279" s="77"/>
      <c r="R279" s="78"/>
      <c r="S279" s="78"/>
      <c r="T279" s="78"/>
      <c r="U279" s="78"/>
      <c r="V279" s="78"/>
      <c r="W279" s="78"/>
      <c r="X279" s="78"/>
      <c r="Y279" s="78"/>
      <c r="Z279" s="78"/>
      <c r="AA279" s="78"/>
      <c r="AB279" s="78"/>
      <c r="AC279" s="78"/>
      <c r="AD279" s="78"/>
      <c r="AE279" s="78"/>
      <c r="AF279" s="51"/>
      <c r="AG279" s="51"/>
      <c r="AH279" s="78"/>
    </row>
    <row r="280" spans="17:34" x14ac:dyDescent="0.25">
      <c r="Q280" s="77"/>
      <c r="R280" s="78"/>
      <c r="S280" s="78"/>
      <c r="T280" s="78"/>
      <c r="U280" s="78"/>
      <c r="V280" s="78"/>
      <c r="W280" s="78"/>
      <c r="X280" s="78"/>
      <c r="Y280" s="78"/>
      <c r="Z280" s="78"/>
      <c r="AA280" s="78"/>
      <c r="AB280" s="78"/>
      <c r="AC280" s="78"/>
      <c r="AD280" s="78"/>
      <c r="AE280" s="78"/>
      <c r="AF280" s="51"/>
      <c r="AG280" s="51"/>
      <c r="AH280" s="78"/>
    </row>
    <row r="281" spans="17:34" x14ac:dyDescent="0.25">
      <c r="Q281" s="77"/>
      <c r="R281" s="78"/>
      <c r="S281" s="78"/>
      <c r="T281" s="78"/>
      <c r="U281" s="78"/>
      <c r="V281" s="78"/>
      <c r="W281" s="78"/>
      <c r="X281" s="78"/>
      <c r="Y281" s="78"/>
      <c r="Z281" s="78"/>
      <c r="AA281" s="78"/>
      <c r="AB281" s="78"/>
      <c r="AC281" s="78"/>
      <c r="AD281" s="78"/>
      <c r="AE281" s="78"/>
      <c r="AF281" s="51"/>
      <c r="AG281" s="51"/>
      <c r="AH281" s="78"/>
    </row>
    <row r="282" spans="17:34" x14ac:dyDescent="0.25">
      <c r="Q282" s="77"/>
      <c r="R282" s="78"/>
      <c r="S282" s="78"/>
      <c r="T282" s="78"/>
      <c r="U282" s="78"/>
      <c r="V282" s="78"/>
      <c r="W282" s="78"/>
      <c r="X282" s="78"/>
      <c r="Y282" s="78"/>
      <c r="Z282" s="78"/>
      <c r="AA282" s="78"/>
      <c r="AB282" s="78"/>
      <c r="AC282" s="78"/>
      <c r="AD282" s="78"/>
      <c r="AE282" s="78"/>
      <c r="AF282" s="51"/>
      <c r="AG282" s="51"/>
      <c r="AH282" s="78"/>
    </row>
    <row r="283" spans="17:34" x14ac:dyDescent="0.25">
      <c r="Q283" s="77"/>
      <c r="R283" s="78"/>
      <c r="S283" s="78"/>
      <c r="T283" s="78"/>
      <c r="U283" s="78"/>
      <c r="V283" s="78"/>
      <c r="W283" s="78"/>
      <c r="X283" s="78"/>
      <c r="Y283" s="78"/>
      <c r="Z283" s="78"/>
      <c r="AA283" s="78"/>
      <c r="AB283" s="78"/>
      <c r="AC283" s="78"/>
      <c r="AD283" s="78"/>
      <c r="AE283" s="78"/>
      <c r="AF283" s="51"/>
      <c r="AG283" s="51"/>
      <c r="AH283" s="78"/>
    </row>
    <row r="284" spans="17:34" x14ac:dyDescent="0.25">
      <c r="Q284" s="77"/>
      <c r="R284" s="78"/>
      <c r="S284" s="78"/>
      <c r="T284" s="78"/>
      <c r="U284" s="78"/>
      <c r="V284" s="78"/>
      <c r="W284" s="78"/>
      <c r="X284" s="78"/>
      <c r="Y284" s="78"/>
      <c r="Z284" s="78"/>
      <c r="AA284" s="78"/>
      <c r="AB284" s="78"/>
      <c r="AC284" s="78"/>
      <c r="AD284" s="78"/>
      <c r="AE284" s="78"/>
      <c r="AF284" s="51"/>
      <c r="AG284" s="51"/>
      <c r="AH284" s="78"/>
    </row>
    <row r="285" spans="17:34" x14ac:dyDescent="0.25">
      <c r="Q285" s="77"/>
      <c r="R285" s="78"/>
      <c r="S285" s="78"/>
      <c r="T285" s="78"/>
      <c r="U285" s="78"/>
      <c r="V285" s="78"/>
      <c r="W285" s="78"/>
      <c r="X285" s="78"/>
      <c r="Y285" s="78"/>
      <c r="Z285" s="78"/>
      <c r="AA285" s="78"/>
      <c r="AB285" s="78"/>
      <c r="AC285" s="78"/>
      <c r="AD285" s="78"/>
      <c r="AE285" s="78"/>
      <c r="AF285" s="51"/>
      <c r="AG285" s="51"/>
      <c r="AH285" s="78"/>
    </row>
    <row r="286" spans="17:34" x14ac:dyDescent="0.25">
      <c r="Q286" s="77"/>
      <c r="R286" s="78"/>
      <c r="S286" s="78"/>
      <c r="T286" s="78"/>
      <c r="U286" s="78"/>
      <c r="V286" s="78"/>
      <c r="W286" s="78"/>
      <c r="X286" s="78"/>
      <c r="Y286" s="78"/>
      <c r="Z286" s="78"/>
      <c r="AA286" s="78"/>
      <c r="AB286" s="78"/>
      <c r="AC286" s="78"/>
      <c r="AD286" s="78"/>
      <c r="AE286" s="78"/>
      <c r="AF286" s="51"/>
      <c r="AG286" s="51"/>
      <c r="AH286" s="78"/>
    </row>
    <row r="287" spans="17:34" x14ac:dyDescent="0.25">
      <c r="Q287" s="77"/>
      <c r="R287" s="78"/>
      <c r="S287" s="78"/>
      <c r="T287" s="78"/>
      <c r="U287" s="78"/>
      <c r="V287" s="78"/>
      <c r="W287" s="78"/>
      <c r="X287" s="78"/>
      <c r="Y287" s="78"/>
      <c r="Z287" s="78"/>
      <c r="AA287" s="78"/>
      <c r="AB287" s="78"/>
      <c r="AC287" s="78"/>
      <c r="AD287" s="78"/>
      <c r="AE287" s="78"/>
      <c r="AF287" s="51"/>
      <c r="AG287" s="51"/>
      <c r="AH287" s="78"/>
    </row>
    <row r="288" spans="17:34" x14ac:dyDescent="0.25">
      <c r="Q288" s="77"/>
      <c r="R288" s="78"/>
      <c r="S288" s="78"/>
      <c r="T288" s="78"/>
      <c r="U288" s="78"/>
      <c r="V288" s="78"/>
      <c r="W288" s="78"/>
      <c r="X288" s="78"/>
      <c r="Y288" s="78"/>
      <c r="Z288" s="78"/>
      <c r="AA288" s="78"/>
      <c r="AB288" s="78"/>
      <c r="AC288" s="78"/>
      <c r="AD288" s="78"/>
      <c r="AE288" s="78"/>
      <c r="AF288" s="51"/>
      <c r="AG288" s="51"/>
      <c r="AH288" s="78"/>
    </row>
    <row r="289" spans="17:34" x14ac:dyDescent="0.25">
      <c r="Q289" s="77"/>
      <c r="R289" s="78"/>
      <c r="S289" s="78"/>
      <c r="T289" s="78"/>
      <c r="U289" s="78"/>
      <c r="V289" s="78"/>
      <c r="W289" s="78"/>
      <c r="X289" s="78"/>
      <c r="Y289" s="78"/>
      <c r="Z289" s="78"/>
      <c r="AA289" s="78"/>
      <c r="AB289" s="78"/>
      <c r="AC289" s="78"/>
      <c r="AD289" s="78"/>
      <c r="AE289" s="78"/>
      <c r="AF289" s="51"/>
      <c r="AG289" s="51"/>
      <c r="AH289" s="78"/>
    </row>
    <row r="290" spans="17:34" x14ac:dyDescent="0.25">
      <c r="Q290" s="77"/>
      <c r="R290" s="78"/>
      <c r="S290" s="78"/>
      <c r="T290" s="78"/>
      <c r="U290" s="78"/>
      <c r="V290" s="78"/>
      <c r="W290" s="78"/>
      <c r="X290" s="78"/>
      <c r="Y290" s="78"/>
      <c r="Z290" s="78"/>
      <c r="AA290" s="78"/>
      <c r="AB290" s="78"/>
      <c r="AC290" s="78"/>
      <c r="AD290" s="78"/>
      <c r="AE290" s="78"/>
      <c r="AF290" s="51"/>
      <c r="AG290" s="51"/>
      <c r="AH290" s="78"/>
    </row>
    <row r="291" spans="17:34" x14ac:dyDescent="0.25">
      <c r="Q291" s="77"/>
      <c r="R291" s="78"/>
      <c r="S291" s="78"/>
      <c r="T291" s="78"/>
      <c r="U291" s="78"/>
      <c r="V291" s="78"/>
      <c r="W291" s="78"/>
      <c r="X291" s="78"/>
      <c r="Y291" s="78"/>
      <c r="Z291" s="78"/>
      <c r="AA291" s="78"/>
      <c r="AB291" s="78"/>
      <c r="AC291" s="78"/>
      <c r="AD291" s="78"/>
      <c r="AE291" s="78"/>
      <c r="AF291" s="51"/>
      <c r="AG291" s="51"/>
      <c r="AH291" s="78"/>
    </row>
    <row r="292" spans="17:34" x14ac:dyDescent="0.25">
      <c r="Q292" s="77"/>
      <c r="R292" s="78"/>
      <c r="S292" s="78"/>
      <c r="T292" s="78"/>
      <c r="U292" s="78"/>
      <c r="V292" s="78"/>
      <c r="W292" s="78"/>
      <c r="X292" s="78"/>
      <c r="Y292" s="78"/>
      <c r="Z292" s="78"/>
      <c r="AA292" s="78"/>
      <c r="AB292" s="78"/>
      <c r="AC292" s="78"/>
      <c r="AD292" s="78"/>
      <c r="AE292" s="78"/>
      <c r="AF292" s="51"/>
      <c r="AG292" s="51"/>
      <c r="AH292" s="78"/>
    </row>
    <row r="293" spans="17:34" x14ac:dyDescent="0.25">
      <c r="Q293" s="77"/>
      <c r="R293" s="78"/>
      <c r="S293" s="78"/>
      <c r="T293" s="78"/>
      <c r="U293" s="78"/>
      <c r="V293" s="78"/>
      <c r="W293" s="78"/>
      <c r="X293" s="78"/>
      <c r="Y293" s="78"/>
      <c r="Z293" s="78"/>
      <c r="AA293" s="78"/>
      <c r="AB293" s="78"/>
      <c r="AC293" s="78"/>
      <c r="AD293" s="78"/>
      <c r="AE293" s="78"/>
      <c r="AF293" s="51"/>
      <c r="AG293" s="51"/>
      <c r="AH293" s="78"/>
    </row>
    <row r="294" spans="17:34" x14ac:dyDescent="0.25">
      <c r="Q294" s="77"/>
      <c r="R294" s="78"/>
      <c r="S294" s="78"/>
      <c r="T294" s="78"/>
      <c r="U294" s="78"/>
      <c r="V294" s="78"/>
      <c r="W294" s="78"/>
      <c r="X294" s="78"/>
      <c r="Y294" s="78"/>
      <c r="Z294" s="78"/>
      <c r="AA294" s="78"/>
      <c r="AB294" s="78"/>
      <c r="AC294" s="78"/>
      <c r="AD294" s="78"/>
      <c r="AE294" s="78"/>
      <c r="AF294" s="51"/>
      <c r="AG294" s="51"/>
      <c r="AH294" s="78"/>
    </row>
    <row r="295" spans="17:34" x14ac:dyDescent="0.25">
      <c r="Q295" s="77"/>
      <c r="R295" s="78"/>
      <c r="S295" s="78"/>
      <c r="T295" s="78"/>
      <c r="U295" s="78"/>
      <c r="V295" s="78"/>
      <c r="W295" s="78"/>
      <c r="X295" s="78"/>
      <c r="Y295" s="78"/>
      <c r="Z295" s="78"/>
      <c r="AA295" s="78"/>
      <c r="AB295" s="78"/>
      <c r="AC295" s="78"/>
      <c r="AD295" s="78"/>
      <c r="AE295" s="78"/>
      <c r="AF295" s="51"/>
      <c r="AG295" s="51"/>
      <c r="AH295" s="78"/>
    </row>
    <row r="296" spans="17:34" x14ac:dyDescent="0.25">
      <c r="Q296" s="77"/>
      <c r="R296" s="78"/>
      <c r="S296" s="78"/>
      <c r="T296" s="78"/>
      <c r="U296" s="78"/>
      <c r="V296" s="78"/>
      <c r="W296" s="78"/>
      <c r="X296" s="78"/>
      <c r="Y296" s="78"/>
      <c r="Z296" s="78"/>
      <c r="AA296" s="78"/>
      <c r="AB296" s="78"/>
      <c r="AC296" s="78"/>
      <c r="AD296" s="78"/>
      <c r="AE296" s="78"/>
      <c r="AF296" s="51"/>
      <c r="AG296" s="51"/>
      <c r="AH296" s="78"/>
    </row>
    <row r="297" spans="17:34" x14ac:dyDescent="0.25">
      <c r="Q297" s="77"/>
      <c r="R297" s="78"/>
      <c r="S297" s="78"/>
      <c r="T297" s="78"/>
      <c r="U297" s="78"/>
      <c r="V297" s="78"/>
      <c r="W297" s="78"/>
      <c r="X297" s="78"/>
      <c r="Y297" s="78"/>
      <c r="Z297" s="78"/>
      <c r="AA297" s="78"/>
      <c r="AB297" s="78"/>
      <c r="AC297" s="78"/>
      <c r="AD297" s="78"/>
      <c r="AE297" s="78"/>
      <c r="AF297" s="51"/>
      <c r="AG297" s="51"/>
      <c r="AH297" s="78"/>
    </row>
    <row r="298" spans="17:34" x14ac:dyDescent="0.25">
      <c r="Q298" s="77"/>
      <c r="R298" s="78"/>
      <c r="S298" s="78"/>
      <c r="T298" s="78"/>
      <c r="U298" s="78"/>
      <c r="V298" s="78"/>
      <c r="W298" s="78"/>
      <c r="X298" s="78"/>
      <c r="Y298" s="78"/>
      <c r="Z298" s="78"/>
      <c r="AA298" s="78"/>
      <c r="AB298" s="78"/>
      <c r="AC298" s="78"/>
      <c r="AD298" s="78"/>
      <c r="AE298" s="78"/>
      <c r="AF298" s="51"/>
      <c r="AG298" s="51"/>
      <c r="AH298" s="78"/>
    </row>
    <row r="299" spans="17:34" x14ac:dyDescent="0.25">
      <c r="Q299" s="77"/>
      <c r="R299" s="78"/>
      <c r="S299" s="78"/>
      <c r="T299" s="78"/>
      <c r="U299" s="78"/>
      <c r="V299" s="78"/>
      <c r="W299" s="78"/>
      <c r="X299" s="78"/>
      <c r="Y299" s="78"/>
      <c r="Z299" s="78"/>
      <c r="AA299" s="78"/>
      <c r="AB299" s="78"/>
      <c r="AC299" s="78"/>
      <c r="AD299" s="78"/>
      <c r="AE299" s="78"/>
      <c r="AF299" s="51"/>
      <c r="AG299" s="51"/>
      <c r="AH299" s="78"/>
    </row>
    <row r="300" spans="17:34" x14ac:dyDescent="0.25">
      <c r="Q300" s="77"/>
      <c r="R300" s="78"/>
      <c r="S300" s="78"/>
      <c r="T300" s="78"/>
      <c r="U300" s="78"/>
      <c r="V300" s="78"/>
      <c r="W300" s="78"/>
      <c r="X300" s="78"/>
      <c r="Y300" s="78"/>
      <c r="Z300" s="78"/>
      <c r="AA300" s="78"/>
      <c r="AB300" s="78"/>
      <c r="AC300" s="78"/>
      <c r="AD300" s="78"/>
      <c r="AE300" s="78"/>
      <c r="AF300" s="51"/>
      <c r="AG300" s="51"/>
      <c r="AH300" s="78"/>
    </row>
    <row r="301" spans="17:34" x14ac:dyDescent="0.25">
      <c r="Q301" s="77"/>
      <c r="R301" s="78"/>
      <c r="S301" s="78"/>
      <c r="T301" s="78"/>
      <c r="U301" s="78"/>
      <c r="V301" s="78"/>
      <c r="W301" s="78"/>
      <c r="X301" s="78"/>
      <c r="Y301" s="78"/>
      <c r="Z301" s="78"/>
      <c r="AA301" s="78"/>
      <c r="AB301" s="78"/>
      <c r="AC301" s="78"/>
      <c r="AD301" s="78"/>
      <c r="AE301" s="78"/>
      <c r="AF301" s="51"/>
      <c r="AG301" s="51"/>
      <c r="AH301" s="78"/>
    </row>
    <row r="302" spans="17:34" x14ac:dyDescent="0.25">
      <c r="Q302" s="77"/>
      <c r="R302" s="78"/>
      <c r="S302" s="78"/>
      <c r="T302" s="78"/>
      <c r="U302" s="78"/>
      <c r="V302" s="78"/>
      <c r="W302" s="78"/>
      <c r="X302" s="78"/>
      <c r="Y302" s="78"/>
      <c r="Z302" s="78"/>
      <c r="AA302" s="78"/>
      <c r="AB302" s="78"/>
      <c r="AC302" s="78"/>
      <c r="AD302" s="78"/>
      <c r="AE302" s="78"/>
      <c r="AF302" s="51"/>
      <c r="AG302" s="51"/>
      <c r="AH302" s="78"/>
    </row>
    <row r="303" spans="17:34" x14ac:dyDescent="0.25">
      <c r="Q303" s="77"/>
      <c r="R303" s="78"/>
      <c r="S303" s="78"/>
      <c r="T303" s="78"/>
      <c r="U303" s="78"/>
      <c r="V303" s="78"/>
      <c r="W303" s="78"/>
      <c r="X303" s="78"/>
      <c r="Y303" s="78"/>
      <c r="Z303" s="78"/>
      <c r="AA303" s="78"/>
      <c r="AB303" s="78"/>
      <c r="AC303" s="78"/>
      <c r="AD303" s="78"/>
      <c r="AE303" s="78"/>
      <c r="AF303" s="51"/>
      <c r="AG303" s="51"/>
      <c r="AH303" s="78"/>
    </row>
    <row r="304" spans="17:34" x14ac:dyDescent="0.25">
      <c r="Q304" s="77"/>
      <c r="R304" s="78"/>
      <c r="S304" s="78"/>
      <c r="T304" s="78"/>
      <c r="U304" s="78"/>
      <c r="V304" s="78"/>
      <c r="W304" s="78"/>
      <c r="X304" s="78"/>
      <c r="Y304" s="78"/>
      <c r="Z304" s="78"/>
      <c r="AA304" s="78"/>
      <c r="AB304" s="78"/>
      <c r="AC304" s="78"/>
      <c r="AD304" s="78"/>
      <c r="AE304" s="78"/>
      <c r="AF304" s="51"/>
      <c r="AG304" s="51"/>
      <c r="AH304" s="78"/>
    </row>
    <row r="305" spans="17:34" x14ac:dyDescent="0.25">
      <c r="Q305" s="77"/>
      <c r="R305" s="78"/>
      <c r="S305" s="78"/>
      <c r="T305" s="78"/>
      <c r="U305" s="78"/>
      <c r="V305" s="78"/>
      <c r="W305" s="78"/>
      <c r="X305" s="78"/>
      <c r="Y305" s="78"/>
      <c r="Z305" s="78"/>
      <c r="AA305" s="78"/>
      <c r="AB305" s="78"/>
      <c r="AC305" s="78"/>
      <c r="AD305" s="78"/>
      <c r="AE305" s="78"/>
      <c r="AF305" s="51"/>
      <c r="AG305" s="51"/>
      <c r="AH305" s="78"/>
    </row>
    <row r="306" spans="17:34" x14ac:dyDescent="0.25">
      <c r="Q306" s="77"/>
      <c r="R306" s="78"/>
      <c r="S306" s="78"/>
      <c r="T306" s="78"/>
      <c r="U306" s="78"/>
      <c r="V306" s="78"/>
      <c r="W306" s="78"/>
      <c r="X306" s="78"/>
      <c r="Y306" s="78"/>
      <c r="Z306" s="78"/>
      <c r="AA306" s="78"/>
      <c r="AB306" s="78"/>
      <c r="AC306" s="78"/>
      <c r="AD306" s="78"/>
      <c r="AE306" s="78"/>
      <c r="AF306" s="51"/>
      <c r="AG306" s="51"/>
      <c r="AH306" s="78"/>
    </row>
    <row r="307" spans="17:34" x14ac:dyDescent="0.25">
      <c r="Q307" s="77"/>
      <c r="R307" s="78"/>
      <c r="S307" s="78"/>
      <c r="T307" s="78"/>
      <c r="U307" s="78"/>
      <c r="V307" s="78"/>
      <c r="W307" s="78"/>
      <c r="X307" s="78"/>
      <c r="Y307" s="78"/>
      <c r="Z307" s="78"/>
      <c r="AA307" s="78"/>
      <c r="AB307" s="78"/>
      <c r="AC307" s="78"/>
      <c r="AD307" s="78"/>
      <c r="AE307" s="78"/>
      <c r="AF307" s="51"/>
      <c r="AG307" s="51"/>
      <c r="AH307" s="78"/>
    </row>
    <row r="308" spans="17:34" x14ac:dyDescent="0.25">
      <c r="Q308" s="77"/>
      <c r="R308" s="78"/>
      <c r="S308" s="78"/>
      <c r="T308" s="78"/>
      <c r="U308" s="78"/>
      <c r="V308" s="78"/>
      <c r="W308" s="78"/>
      <c r="X308" s="78"/>
      <c r="Y308" s="78"/>
      <c r="Z308" s="78"/>
      <c r="AA308" s="78"/>
      <c r="AB308" s="78"/>
      <c r="AC308" s="78"/>
      <c r="AD308" s="78"/>
      <c r="AE308" s="78"/>
      <c r="AF308" s="51"/>
      <c r="AG308" s="51"/>
      <c r="AH308" s="78"/>
    </row>
    <row r="309" spans="17:34" x14ac:dyDescent="0.25">
      <c r="Q309" s="77"/>
      <c r="R309" s="78"/>
      <c r="S309" s="78"/>
      <c r="T309" s="78"/>
      <c r="U309" s="78"/>
      <c r="V309" s="78"/>
      <c r="W309" s="78"/>
      <c r="X309" s="78"/>
      <c r="Y309" s="78"/>
      <c r="Z309" s="78"/>
      <c r="AA309" s="78"/>
      <c r="AB309" s="78"/>
      <c r="AC309" s="78"/>
      <c r="AD309" s="78"/>
      <c r="AE309" s="78"/>
      <c r="AF309" s="51"/>
      <c r="AG309" s="51"/>
      <c r="AH309" s="78"/>
    </row>
    <row r="310" spans="17:34" x14ac:dyDescent="0.25">
      <c r="Q310" s="77"/>
      <c r="R310" s="78"/>
      <c r="S310" s="78"/>
      <c r="T310" s="78"/>
      <c r="U310" s="78"/>
      <c r="V310" s="78"/>
      <c r="W310" s="78"/>
      <c r="X310" s="78"/>
      <c r="Y310" s="78"/>
      <c r="Z310" s="78"/>
      <c r="AA310" s="78"/>
      <c r="AB310" s="78"/>
      <c r="AC310" s="78"/>
      <c r="AD310" s="78"/>
      <c r="AE310" s="78"/>
      <c r="AF310" s="51"/>
      <c r="AG310" s="51"/>
      <c r="AH310" s="78"/>
    </row>
    <row r="311" spans="17:34" x14ac:dyDescent="0.25">
      <c r="Q311" s="77"/>
      <c r="R311" s="78"/>
      <c r="S311" s="78"/>
      <c r="T311" s="78"/>
      <c r="U311" s="78"/>
      <c r="V311" s="78"/>
      <c r="W311" s="78"/>
      <c r="X311" s="78"/>
      <c r="Y311" s="78"/>
      <c r="Z311" s="78"/>
      <c r="AA311" s="78"/>
      <c r="AB311" s="78"/>
      <c r="AC311" s="78"/>
      <c r="AD311" s="78"/>
      <c r="AE311" s="78"/>
      <c r="AF311" s="51"/>
      <c r="AG311" s="51"/>
      <c r="AH311" s="78"/>
    </row>
    <row r="312" spans="17:34" x14ac:dyDescent="0.25">
      <c r="Q312" s="77"/>
      <c r="R312" s="78"/>
      <c r="S312" s="78"/>
      <c r="T312" s="78"/>
      <c r="U312" s="78"/>
      <c r="V312" s="78"/>
      <c r="W312" s="78"/>
      <c r="X312" s="78"/>
      <c r="Y312" s="78"/>
      <c r="Z312" s="78"/>
      <c r="AA312" s="78"/>
      <c r="AB312" s="78"/>
      <c r="AC312" s="78"/>
      <c r="AD312" s="78"/>
      <c r="AE312" s="78"/>
      <c r="AF312" s="51"/>
      <c r="AG312" s="51"/>
      <c r="AH312" s="78"/>
    </row>
    <row r="313" spans="17:34" x14ac:dyDescent="0.25">
      <c r="Q313" s="77"/>
      <c r="R313" s="78"/>
      <c r="S313" s="78"/>
      <c r="T313" s="78"/>
      <c r="U313" s="78"/>
      <c r="V313" s="78"/>
      <c r="W313" s="78"/>
      <c r="X313" s="78"/>
      <c r="Y313" s="78"/>
      <c r="Z313" s="78"/>
      <c r="AA313" s="78"/>
      <c r="AB313" s="78"/>
      <c r="AC313" s="78"/>
      <c r="AD313" s="78"/>
      <c r="AE313" s="78"/>
      <c r="AF313" s="51"/>
      <c r="AG313" s="51"/>
      <c r="AH313" s="78"/>
    </row>
    <row r="314" spans="17:34" x14ac:dyDescent="0.25">
      <c r="Q314" s="77"/>
      <c r="R314" s="78"/>
      <c r="S314" s="78"/>
      <c r="T314" s="78"/>
      <c r="U314" s="78"/>
      <c r="V314" s="78"/>
      <c r="W314" s="78"/>
      <c r="X314" s="78"/>
      <c r="Y314" s="78"/>
      <c r="Z314" s="78"/>
      <c r="AA314" s="78"/>
      <c r="AB314" s="78"/>
      <c r="AC314" s="78"/>
      <c r="AD314" s="78"/>
      <c r="AE314" s="78"/>
      <c r="AF314" s="51"/>
      <c r="AG314" s="51"/>
      <c r="AH314" s="78"/>
    </row>
    <row r="315" spans="17:34" x14ac:dyDescent="0.25">
      <c r="Q315" s="77"/>
      <c r="R315" s="78"/>
      <c r="S315" s="78"/>
      <c r="T315" s="78"/>
      <c r="U315" s="78"/>
      <c r="V315" s="78"/>
      <c r="W315" s="78"/>
      <c r="X315" s="78"/>
      <c r="Y315" s="78"/>
      <c r="Z315" s="78"/>
      <c r="AA315" s="78"/>
      <c r="AB315" s="78"/>
      <c r="AC315" s="78"/>
      <c r="AD315" s="78"/>
      <c r="AE315" s="78"/>
      <c r="AF315" s="51"/>
      <c r="AG315" s="51"/>
      <c r="AH315" s="78"/>
    </row>
    <row r="316" spans="17:34" x14ac:dyDescent="0.25">
      <c r="Q316" s="77"/>
      <c r="R316" s="78"/>
      <c r="S316" s="78"/>
      <c r="T316" s="78"/>
      <c r="U316" s="78"/>
      <c r="V316" s="78"/>
      <c r="W316" s="78"/>
      <c r="X316" s="78"/>
      <c r="Y316" s="78"/>
      <c r="Z316" s="78"/>
      <c r="AA316" s="78"/>
      <c r="AB316" s="78"/>
      <c r="AC316" s="78"/>
      <c r="AD316" s="78"/>
      <c r="AE316" s="78"/>
      <c r="AF316" s="51"/>
      <c r="AG316" s="51"/>
      <c r="AH316" s="78"/>
    </row>
    <row r="317" spans="17:34" x14ac:dyDescent="0.25">
      <c r="Q317" s="77"/>
      <c r="R317" s="78"/>
      <c r="S317" s="78"/>
      <c r="T317" s="78"/>
      <c r="U317" s="78"/>
      <c r="V317" s="78"/>
      <c r="W317" s="78"/>
      <c r="X317" s="78"/>
      <c r="Y317" s="78"/>
      <c r="Z317" s="78"/>
      <c r="AA317" s="78"/>
      <c r="AB317" s="78"/>
      <c r="AC317" s="78"/>
      <c r="AD317" s="78"/>
      <c r="AE317" s="78"/>
      <c r="AF317" s="51"/>
      <c r="AG317" s="51"/>
      <c r="AH317" s="78"/>
    </row>
    <row r="318" spans="17:34" x14ac:dyDescent="0.25">
      <c r="Q318" s="77"/>
      <c r="R318" s="78"/>
      <c r="S318" s="78"/>
      <c r="T318" s="78"/>
      <c r="U318" s="78"/>
      <c r="V318" s="78"/>
      <c r="W318" s="78"/>
      <c r="X318" s="78"/>
      <c r="Y318" s="78"/>
      <c r="Z318" s="78"/>
      <c r="AA318" s="78"/>
      <c r="AB318" s="78"/>
      <c r="AC318" s="78"/>
      <c r="AD318" s="78"/>
      <c r="AE318" s="78"/>
      <c r="AF318" s="51"/>
      <c r="AG318" s="51"/>
      <c r="AH318" s="78"/>
    </row>
    <row r="319" spans="17:34" x14ac:dyDescent="0.25">
      <c r="Q319" s="77"/>
      <c r="R319" s="78"/>
      <c r="S319" s="78"/>
      <c r="T319" s="78"/>
      <c r="U319" s="78"/>
      <c r="V319" s="78"/>
      <c r="W319" s="78"/>
      <c r="X319" s="78"/>
      <c r="Y319" s="78"/>
      <c r="Z319" s="78"/>
      <c r="AA319" s="78"/>
      <c r="AB319" s="78"/>
      <c r="AC319" s="78"/>
      <c r="AD319" s="78"/>
      <c r="AE319" s="78"/>
      <c r="AF319" s="51"/>
      <c r="AG319" s="51"/>
      <c r="AH319" s="78"/>
    </row>
    <row r="320" spans="17:34" x14ac:dyDescent="0.25">
      <c r="Q320" s="77"/>
      <c r="R320" s="78"/>
      <c r="S320" s="78"/>
      <c r="T320" s="78"/>
      <c r="U320" s="78"/>
      <c r="V320" s="78"/>
      <c r="W320" s="78"/>
      <c r="X320" s="78"/>
      <c r="Y320" s="78"/>
      <c r="Z320" s="78"/>
      <c r="AA320" s="78"/>
      <c r="AB320" s="78"/>
      <c r="AC320" s="78"/>
      <c r="AD320" s="78"/>
      <c r="AE320" s="78"/>
      <c r="AF320" s="51"/>
      <c r="AG320" s="51"/>
      <c r="AH320" s="78"/>
    </row>
    <row r="321" spans="17:34" x14ac:dyDescent="0.25">
      <c r="Q321" s="77"/>
      <c r="R321" s="78"/>
      <c r="S321" s="78"/>
      <c r="T321" s="78"/>
      <c r="U321" s="78"/>
      <c r="V321" s="78"/>
      <c r="W321" s="78"/>
      <c r="X321" s="78"/>
      <c r="Y321" s="78"/>
      <c r="Z321" s="78"/>
      <c r="AA321" s="78"/>
      <c r="AB321" s="78"/>
      <c r="AC321" s="78"/>
      <c r="AD321" s="78"/>
      <c r="AE321" s="78"/>
      <c r="AF321" s="51"/>
      <c r="AG321" s="51"/>
      <c r="AH321" s="78"/>
    </row>
    <row r="322" spans="17:34" x14ac:dyDescent="0.25">
      <c r="Q322" s="77"/>
      <c r="R322" s="78"/>
      <c r="S322" s="78"/>
      <c r="T322" s="78"/>
      <c r="U322" s="78"/>
      <c r="V322" s="78"/>
      <c r="W322" s="78"/>
      <c r="X322" s="78"/>
      <c r="Y322" s="78"/>
      <c r="Z322" s="78"/>
      <c r="AA322" s="78"/>
      <c r="AB322" s="78"/>
      <c r="AC322" s="78"/>
      <c r="AD322" s="78"/>
      <c r="AE322" s="78"/>
      <c r="AF322" s="51"/>
      <c r="AG322" s="51"/>
      <c r="AH322" s="78"/>
    </row>
    <row r="323" spans="17:34" x14ac:dyDescent="0.25">
      <c r="Q323" s="77"/>
      <c r="R323" s="78"/>
      <c r="S323" s="78"/>
      <c r="T323" s="78"/>
      <c r="U323" s="78"/>
      <c r="V323" s="78"/>
      <c r="W323" s="78"/>
      <c r="X323" s="78"/>
      <c r="Y323" s="78"/>
      <c r="Z323" s="78"/>
      <c r="AA323" s="78"/>
      <c r="AB323" s="78"/>
      <c r="AC323" s="78"/>
      <c r="AD323" s="78"/>
      <c r="AE323" s="78"/>
      <c r="AF323" s="51"/>
      <c r="AG323" s="51"/>
      <c r="AH323" s="78"/>
    </row>
    <row r="324" spans="17:34" x14ac:dyDescent="0.25">
      <c r="Q324" s="77"/>
      <c r="R324" s="78"/>
      <c r="S324" s="78"/>
      <c r="T324" s="78"/>
      <c r="U324" s="78"/>
      <c r="V324" s="78"/>
      <c r="W324" s="78"/>
      <c r="X324" s="78"/>
      <c r="Y324" s="78"/>
      <c r="Z324" s="78"/>
      <c r="AA324" s="78"/>
      <c r="AB324" s="78"/>
      <c r="AC324" s="78"/>
      <c r="AD324" s="78"/>
      <c r="AE324" s="78"/>
      <c r="AF324" s="51"/>
      <c r="AG324" s="51"/>
      <c r="AH324" s="78"/>
    </row>
    <row r="325" spans="17:34" x14ac:dyDescent="0.25">
      <c r="Q325" s="77"/>
      <c r="R325" s="78"/>
      <c r="S325" s="78"/>
      <c r="T325" s="78"/>
      <c r="U325" s="78"/>
      <c r="V325" s="78"/>
      <c r="W325" s="78"/>
      <c r="X325" s="78"/>
      <c r="Y325" s="78"/>
      <c r="Z325" s="78"/>
      <c r="AA325" s="78"/>
      <c r="AB325" s="78"/>
      <c r="AC325" s="78"/>
      <c r="AD325" s="78"/>
      <c r="AE325" s="78"/>
      <c r="AF325" s="51"/>
      <c r="AG325" s="51"/>
      <c r="AH325" s="78"/>
    </row>
    <row r="326" spans="17:34" x14ac:dyDescent="0.25">
      <c r="Q326" s="77"/>
      <c r="R326" s="78"/>
      <c r="S326" s="78"/>
      <c r="T326" s="78"/>
      <c r="U326" s="78"/>
      <c r="V326" s="78"/>
      <c r="W326" s="78"/>
      <c r="X326" s="78"/>
      <c r="Y326" s="78"/>
      <c r="Z326" s="78"/>
      <c r="AA326" s="78"/>
      <c r="AB326" s="78"/>
      <c r="AC326" s="78"/>
      <c r="AD326" s="78"/>
      <c r="AE326" s="78"/>
      <c r="AF326" s="51"/>
      <c r="AG326" s="51"/>
      <c r="AH326" s="78"/>
    </row>
    <row r="327" spans="17:34" x14ac:dyDescent="0.25">
      <c r="Q327" s="77"/>
      <c r="R327" s="78"/>
      <c r="S327" s="78"/>
      <c r="T327" s="78"/>
      <c r="U327" s="78"/>
      <c r="V327" s="78"/>
      <c r="W327" s="78"/>
      <c r="X327" s="78"/>
      <c r="Y327" s="78"/>
      <c r="Z327" s="78"/>
      <c r="AA327" s="78"/>
      <c r="AB327" s="78"/>
      <c r="AC327" s="78"/>
      <c r="AD327" s="78"/>
      <c r="AE327" s="78"/>
      <c r="AF327" s="51"/>
      <c r="AG327" s="51"/>
      <c r="AH327" s="78"/>
    </row>
    <row r="328" spans="17:34" x14ac:dyDescent="0.25">
      <c r="Q328" s="77"/>
      <c r="R328" s="78"/>
      <c r="S328" s="78"/>
      <c r="T328" s="78"/>
      <c r="U328" s="78"/>
      <c r="V328" s="78"/>
      <c r="W328" s="78"/>
      <c r="X328" s="78"/>
      <c r="Y328" s="78"/>
      <c r="Z328" s="78"/>
      <c r="AA328" s="78"/>
      <c r="AB328" s="78"/>
      <c r="AC328" s="78"/>
      <c r="AD328" s="78"/>
      <c r="AE328" s="78"/>
      <c r="AF328" s="51"/>
      <c r="AG328" s="51"/>
      <c r="AH328" s="78"/>
    </row>
    <row r="329" spans="17:34" x14ac:dyDescent="0.25">
      <c r="Q329" s="77"/>
      <c r="R329" s="78"/>
      <c r="S329" s="78"/>
      <c r="T329" s="78"/>
      <c r="U329" s="78"/>
      <c r="V329" s="78"/>
      <c r="W329" s="78"/>
      <c r="X329" s="78"/>
      <c r="Y329" s="78"/>
      <c r="Z329" s="78"/>
      <c r="AA329" s="78"/>
      <c r="AB329" s="78"/>
      <c r="AC329" s="78"/>
      <c r="AD329" s="78"/>
      <c r="AE329" s="78"/>
      <c r="AF329" s="51"/>
      <c r="AG329" s="51"/>
      <c r="AH329" s="78"/>
    </row>
    <row r="330" spans="17:34" x14ac:dyDescent="0.25">
      <c r="Q330" s="77"/>
      <c r="R330" s="78"/>
      <c r="S330" s="78"/>
      <c r="T330" s="78"/>
      <c r="U330" s="78"/>
      <c r="V330" s="78"/>
      <c r="W330" s="78"/>
      <c r="X330" s="78"/>
      <c r="Y330" s="78"/>
      <c r="Z330" s="78"/>
      <c r="AA330" s="78"/>
      <c r="AB330" s="78"/>
      <c r="AC330" s="78"/>
      <c r="AD330" s="78"/>
      <c r="AE330" s="78"/>
      <c r="AF330" s="51"/>
      <c r="AG330" s="51"/>
      <c r="AH330" s="78"/>
    </row>
    <row r="331" spans="17:34" x14ac:dyDescent="0.25">
      <c r="Q331" s="77"/>
      <c r="R331" s="78"/>
      <c r="S331" s="78"/>
      <c r="T331" s="78"/>
      <c r="U331" s="78"/>
      <c r="V331" s="78"/>
      <c r="W331" s="78"/>
      <c r="X331" s="78"/>
      <c r="Y331" s="78"/>
      <c r="Z331" s="78"/>
      <c r="AA331" s="78"/>
      <c r="AB331" s="78"/>
      <c r="AC331" s="78"/>
      <c r="AD331" s="78"/>
      <c r="AE331" s="78"/>
      <c r="AF331" s="51"/>
      <c r="AG331" s="51"/>
      <c r="AH331" s="78"/>
    </row>
    <row r="332" spans="17:34" x14ac:dyDescent="0.25">
      <c r="Q332" s="77"/>
      <c r="R332" s="78"/>
      <c r="S332" s="78"/>
      <c r="T332" s="78"/>
      <c r="U332" s="78"/>
      <c r="V332" s="78"/>
      <c r="W332" s="78"/>
      <c r="X332" s="78"/>
      <c r="Y332" s="78"/>
      <c r="Z332" s="78"/>
      <c r="AA332" s="78"/>
      <c r="AB332" s="78"/>
      <c r="AC332" s="78"/>
      <c r="AD332" s="78"/>
      <c r="AE332" s="78"/>
      <c r="AF332" s="51"/>
      <c r="AG332" s="51"/>
      <c r="AH332" s="78"/>
    </row>
    <row r="333" spans="17:34" x14ac:dyDescent="0.25">
      <c r="Q333" s="77"/>
      <c r="R333" s="78"/>
      <c r="S333" s="78"/>
      <c r="T333" s="78"/>
      <c r="U333" s="78"/>
      <c r="V333" s="78"/>
      <c r="W333" s="78"/>
      <c r="X333" s="78"/>
      <c r="Y333" s="78"/>
      <c r="Z333" s="78"/>
      <c r="AA333" s="78"/>
      <c r="AB333" s="78"/>
      <c r="AC333" s="78"/>
      <c r="AD333" s="78"/>
      <c r="AE333" s="78"/>
      <c r="AF333" s="51"/>
      <c r="AG333" s="51"/>
      <c r="AH333" s="78"/>
    </row>
    <row r="334" spans="17:34" x14ac:dyDescent="0.25">
      <c r="Q334" s="77"/>
      <c r="R334" s="78"/>
      <c r="S334" s="78"/>
      <c r="T334" s="78"/>
      <c r="U334" s="78"/>
      <c r="V334" s="78"/>
      <c r="W334" s="78"/>
      <c r="X334" s="78"/>
      <c r="Y334" s="78"/>
      <c r="Z334" s="78"/>
      <c r="AA334" s="78"/>
      <c r="AB334" s="78"/>
      <c r="AC334" s="78"/>
      <c r="AD334" s="78"/>
      <c r="AE334" s="78"/>
      <c r="AF334" s="51"/>
      <c r="AG334" s="51"/>
      <c r="AH334" s="78"/>
    </row>
    <row r="335" spans="17:34" x14ac:dyDescent="0.25">
      <c r="Q335" s="77"/>
      <c r="R335" s="78"/>
      <c r="S335" s="78"/>
      <c r="T335" s="78"/>
      <c r="U335" s="78"/>
      <c r="V335" s="78"/>
      <c r="W335" s="78"/>
      <c r="X335" s="78"/>
      <c r="Y335" s="78"/>
      <c r="Z335" s="78"/>
      <c r="AA335" s="78"/>
      <c r="AB335" s="78"/>
      <c r="AC335" s="78"/>
      <c r="AD335" s="78"/>
      <c r="AE335" s="78"/>
      <c r="AF335" s="51"/>
      <c r="AG335" s="51"/>
      <c r="AH335" s="78"/>
    </row>
    <row r="336" spans="17:34" x14ac:dyDescent="0.25">
      <c r="Q336" s="77"/>
      <c r="R336" s="78"/>
      <c r="S336" s="78"/>
      <c r="T336" s="78"/>
      <c r="U336" s="78"/>
      <c r="V336" s="78"/>
      <c r="W336" s="78"/>
      <c r="X336" s="78"/>
      <c r="Y336" s="78"/>
      <c r="Z336" s="78"/>
      <c r="AA336" s="78"/>
      <c r="AB336" s="78"/>
      <c r="AC336" s="78"/>
      <c r="AD336" s="78"/>
      <c r="AE336" s="78"/>
      <c r="AF336" s="51"/>
      <c r="AG336" s="51"/>
      <c r="AH336" s="78"/>
    </row>
    <row r="337" spans="17:34" x14ac:dyDescent="0.25">
      <c r="Q337" s="77"/>
      <c r="R337" s="78"/>
      <c r="S337" s="78"/>
      <c r="T337" s="78"/>
      <c r="U337" s="78"/>
      <c r="V337" s="78"/>
      <c r="W337" s="78"/>
      <c r="X337" s="78"/>
      <c r="Y337" s="78"/>
      <c r="Z337" s="78"/>
      <c r="AA337" s="78"/>
      <c r="AB337" s="78"/>
      <c r="AC337" s="78"/>
      <c r="AD337" s="78"/>
      <c r="AE337" s="78"/>
      <c r="AF337" s="51"/>
      <c r="AG337" s="51"/>
      <c r="AH337" s="78"/>
    </row>
    <row r="338" spans="17:34" x14ac:dyDescent="0.25">
      <c r="Q338" s="77"/>
      <c r="R338" s="78"/>
      <c r="S338" s="78"/>
      <c r="T338" s="78"/>
      <c r="U338" s="78"/>
      <c r="V338" s="78"/>
      <c r="W338" s="78"/>
      <c r="X338" s="78"/>
      <c r="Y338" s="78"/>
      <c r="Z338" s="78"/>
      <c r="AA338" s="78"/>
      <c r="AB338" s="78"/>
      <c r="AC338" s="78"/>
      <c r="AD338" s="78"/>
      <c r="AE338" s="78"/>
      <c r="AF338" s="51"/>
      <c r="AG338" s="51"/>
      <c r="AH338" s="78"/>
    </row>
    <row r="339" spans="17:34" x14ac:dyDescent="0.25">
      <c r="Q339" s="77"/>
      <c r="R339" s="78"/>
      <c r="S339" s="78"/>
      <c r="T339" s="78"/>
      <c r="U339" s="78"/>
      <c r="V339" s="78"/>
      <c r="W339" s="78"/>
      <c r="X339" s="78"/>
      <c r="Y339" s="78"/>
      <c r="Z339" s="78"/>
      <c r="AA339" s="78"/>
      <c r="AB339" s="78"/>
      <c r="AC339" s="78"/>
      <c r="AD339" s="78"/>
      <c r="AE339" s="78"/>
      <c r="AF339" s="51"/>
      <c r="AG339" s="51"/>
      <c r="AH339" s="78"/>
    </row>
    <row r="340" spans="17:34" x14ac:dyDescent="0.25">
      <c r="Q340" s="77"/>
      <c r="R340" s="78"/>
      <c r="S340" s="78"/>
      <c r="T340" s="78"/>
      <c r="U340" s="78"/>
      <c r="V340" s="78"/>
      <c r="W340" s="78"/>
      <c r="X340" s="78"/>
      <c r="Y340" s="78"/>
      <c r="Z340" s="78"/>
      <c r="AA340" s="78"/>
      <c r="AB340" s="78"/>
      <c r="AC340" s="78"/>
      <c r="AD340" s="78"/>
      <c r="AE340" s="78"/>
      <c r="AF340" s="51"/>
      <c r="AG340" s="51"/>
      <c r="AH340" s="78"/>
    </row>
    <row r="341" spans="17:34" x14ac:dyDescent="0.25">
      <c r="Q341" s="77"/>
      <c r="R341" s="78"/>
      <c r="S341" s="78"/>
      <c r="T341" s="78"/>
      <c r="U341" s="78"/>
      <c r="V341" s="78"/>
      <c r="W341" s="78"/>
      <c r="X341" s="78"/>
      <c r="Y341" s="78"/>
      <c r="Z341" s="78"/>
      <c r="AA341" s="78"/>
      <c r="AB341" s="78"/>
      <c r="AC341" s="78"/>
      <c r="AD341" s="78"/>
      <c r="AE341" s="78"/>
      <c r="AF341" s="51"/>
      <c r="AG341" s="51"/>
      <c r="AH341" s="78"/>
    </row>
    <row r="342" spans="17:34" x14ac:dyDescent="0.25">
      <c r="Q342" s="77"/>
      <c r="R342" s="78"/>
      <c r="S342" s="78"/>
      <c r="T342" s="78"/>
      <c r="U342" s="78"/>
      <c r="V342" s="78"/>
      <c r="W342" s="78"/>
      <c r="X342" s="78"/>
      <c r="Y342" s="78"/>
      <c r="Z342" s="78"/>
      <c r="AA342" s="78"/>
      <c r="AB342" s="78"/>
      <c r="AC342" s="78"/>
      <c r="AD342" s="78"/>
      <c r="AE342" s="78"/>
      <c r="AF342" s="51"/>
      <c r="AG342" s="51"/>
      <c r="AH342" s="78"/>
    </row>
    <row r="343" spans="17:34" x14ac:dyDescent="0.25">
      <c r="Q343" s="77"/>
      <c r="R343" s="78"/>
      <c r="S343" s="78"/>
      <c r="T343" s="78"/>
      <c r="U343" s="78"/>
      <c r="V343" s="78"/>
      <c r="W343" s="78"/>
      <c r="X343" s="78"/>
      <c r="Y343" s="78"/>
      <c r="Z343" s="78"/>
      <c r="AA343" s="78"/>
      <c r="AB343" s="78"/>
      <c r="AC343" s="78"/>
      <c r="AD343" s="78"/>
      <c r="AE343" s="78"/>
      <c r="AF343" s="51"/>
      <c r="AG343" s="51"/>
      <c r="AH343" s="78"/>
    </row>
    <row r="344" spans="17:34" x14ac:dyDescent="0.25">
      <c r="Q344" s="77"/>
      <c r="R344" s="78"/>
      <c r="S344" s="78"/>
      <c r="T344" s="78"/>
      <c r="U344" s="78"/>
      <c r="V344" s="78"/>
      <c r="W344" s="78"/>
      <c r="X344" s="78"/>
      <c r="Y344" s="78"/>
      <c r="Z344" s="78"/>
      <c r="AA344" s="78"/>
      <c r="AB344" s="78"/>
      <c r="AC344" s="78"/>
      <c r="AD344" s="78"/>
      <c r="AE344" s="78"/>
      <c r="AF344" s="51"/>
      <c r="AG344" s="51"/>
      <c r="AH344" s="78"/>
    </row>
    <row r="345" spans="17:34" x14ac:dyDescent="0.25">
      <c r="Q345" s="77"/>
      <c r="R345" s="78"/>
      <c r="S345" s="78"/>
      <c r="T345" s="78"/>
      <c r="U345" s="78"/>
      <c r="V345" s="78"/>
      <c r="W345" s="78"/>
      <c r="X345" s="78"/>
      <c r="Y345" s="78"/>
      <c r="Z345" s="78"/>
      <c r="AA345" s="78"/>
      <c r="AB345" s="78"/>
      <c r="AC345" s="78"/>
      <c r="AD345" s="78"/>
      <c r="AE345" s="78"/>
      <c r="AF345" s="51"/>
      <c r="AG345" s="51"/>
      <c r="AH345" s="78"/>
    </row>
    <row r="346" spans="17:34" x14ac:dyDescent="0.25">
      <c r="Q346" s="77"/>
      <c r="R346" s="78"/>
      <c r="S346" s="78"/>
      <c r="T346" s="78"/>
      <c r="U346" s="78"/>
      <c r="V346" s="78"/>
      <c r="W346" s="78"/>
      <c r="X346" s="78"/>
      <c r="Y346" s="78"/>
      <c r="Z346" s="78"/>
      <c r="AA346" s="78"/>
      <c r="AB346" s="78"/>
      <c r="AC346" s="78"/>
      <c r="AD346" s="78"/>
      <c r="AE346" s="78"/>
      <c r="AF346" s="51"/>
      <c r="AG346" s="51"/>
      <c r="AH346" s="78"/>
    </row>
    <row r="347" spans="17:34" x14ac:dyDescent="0.25">
      <c r="Q347" s="77"/>
      <c r="R347" s="78"/>
      <c r="S347" s="78"/>
      <c r="T347" s="78"/>
      <c r="U347" s="78"/>
      <c r="V347" s="78"/>
      <c r="W347" s="78"/>
      <c r="X347" s="78"/>
      <c r="Y347" s="78"/>
      <c r="Z347" s="78"/>
      <c r="AA347" s="78"/>
      <c r="AB347" s="78"/>
      <c r="AC347" s="78"/>
      <c r="AD347" s="78"/>
      <c r="AE347" s="78"/>
      <c r="AF347" s="51"/>
      <c r="AG347" s="51"/>
      <c r="AH347" s="78"/>
    </row>
    <row r="348" spans="17:34" x14ac:dyDescent="0.25">
      <c r="Q348" s="77"/>
      <c r="R348" s="78"/>
      <c r="S348" s="78"/>
      <c r="T348" s="78"/>
      <c r="U348" s="78"/>
      <c r="V348" s="78"/>
      <c r="W348" s="78"/>
      <c r="X348" s="78"/>
      <c r="Y348" s="78"/>
      <c r="Z348" s="78"/>
      <c r="AA348" s="78"/>
      <c r="AB348" s="78"/>
      <c r="AC348" s="78"/>
      <c r="AD348" s="78"/>
      <c r="AE348" s="78"/>
      <c r="AF348" s="51"/>
      <c r="AG348" s="51"/>
      <c r="AH348" s="78"/>
    </row>
    <row r="349" spans="17:34" x14ac:dyDescent="0.25">
      <c r="Q349" s="77"/>
      <c r="R349" s="78"/>
      <c r="S349" s="78"/>
      <c r="T349" s="78"/>
      <c r="U349" s="78"/>
      <c r="V349" s="78"/>
      <c r="W349" s="78"/>
      <c r="X349" s="78"/>
      <c r="Y349" s="78"/>
      <c r="Z349" s="78"/>
      <c r="AA349" s="78"/>
      <c r="AB349" s="78"/>
      <c r="AC349" s="78"/>
      <c r="AD349" s="78"/>
      <c r="AE349" s="78"/>
      <c r="AF349" s="51"/>
      <c r="AG349" s="51"/>
      <c r="AH349" s="78"/>
    </row>
    <row r="350" spans="17:34" x14ac:dyDescent="0.25">
      <c r="Q350" s="77"/>
      <c r="R350" s="78"/>
      <c r="S350" s="78"/>
      <c r="T350" s="78"/>
      <c r="U350" s="78"/>
      <c r="V350" s="78"/>
      <c r="W350" s="78"/>
      <c r="X350" s="78"/>
      <c r="Y350" s="78"/>
      <c r="Z350" s="78"/>
      <c r="AA350" s="78"/>
      <c r="AB350" s="78"/>
      <c r="AC350" s="78"/>
      <c r="AD350" s="78"/>
      <c r="AE350" s="78"/>
      <c r="AF350" s="51"/>
      <c r="AG350" s="51"/>
      <c r="AH350" s="78"/>
    </row>
    <row r="351" spans="17:34" x14ac:dyDescent="0.25">
      <c r="Q351" s="77"/>
      <c r="R351" s="78"/>
      <c r="S351" s="78"/>
      <c r="T351" s="78"/>
      <c r="U351" s="78"/>
      <c r="V351" s="78"/>
      <c r="W351" s="78"/>
      <c r="X351" s="78"/>
      <c r="Y351" s="78"/>
      <c r="Z351" s="78"/>
      <c r="AA351" s="78"/>
      <c r="AB351" s="78"/>
      <c r="AC351" s="78"/>
      <c r="AD351" s="78"/>
      <c r="AE351" s="78"/>
      <c r="AF351" s="51"/>
      <c r="AG351" s="51"/>
      <c r="AH351" s="78"/>
    </row>
    <row r="352" spans="17:34" x14ac:dyDescent="0.25">
      <c r="Q352" s="77"/>
      <c r="R352" s="78"/>
      <c r="S352" s="78"/>
      <c r="T352" s="78"/>
      <c r="U352" s="78"/>
      <c r="V352" s="78"/>
      <c r="W352" s="78"/>
      <c r="X352" s="78"/>
      <c r="Y352" s="78"/>
      <c r="Z352" s="78"/>
      <c r="AA352" s="78"/>
      <c r="AB352" s="78"/>
      <c r="AC352" s="78"/>
      <c r="AD352" s="78"/>
      <c r="AE352" s="78"/>
      <c r="AF352" s="51"/>
      <c r="AG352" s="51"/>
      <c r="AH352" s="78"/>
    </row>
    <row r="353" spans="17:34" x14ac:dyDescent="0.25">
      <c r="Q353" s="77"/>
      <c r="R353" s="78"/>
      <c r="S353" s="78"/>
      <c r="T353" s="78"/>
      <c r="U353" s="78"/>
      <c r="V353" s="78"/>
      <c r="W353" s="78"/>
      <c r="X353" s="78"/>
      <c r="Y353" s="78"/>
      <c r="Z353" s="78"/>
      <c r="AA353" s="78"/>
      <c r="AB353" s="78"/>
      <c r="AC353" s="78"/>
      <c r="AD353" s="78"/>
      <c r="AE353" s="78"/>
      <c r="AF353" s="51"/>
      <c r="AG353" s="51"/>
      <c r="AH353" s="78"/>
    </row>
    <row r="354" spans="17:34" x14ac:dyDescent="0.25">
      <c r="Q354" s="77"/>
      <c r="R354" s="78"/>
      <c r="S354" s="78"/>
      <c r="T354" s="78"/>
      <c r="U354" s="78"/>
      <c r="V354" s="78"/>
      <c r="W354" s="78"/>
      <c r="X354" s="78"/>
      <c r="Y354" s="78"/>
      <c r="Z354" s="78"/>
      <c r="AA354" s="78"/>
      <c r="AB354" s="78"/>
      <c r="AC354" s="78"/>
      <c r="AD354" s="78"/>
      <c r="AE354" s="78"/>
      <c r="AF354" s="51"/>
      <c r="AG354" s="51"/>
      <c r="AH354" s="78"/>
    </row>
    <row r="355" spans="17:34" x14ac:dyDescent="0.25">
      <c r="Q355" s="77"/>
      <c r="R355" s="78"/>
      <c r="S355" s="78"/>
      <c r="T355" s="78"/>
      <c r="U355" s="78"/>
      <c r="V355" s="78"/>
      <c r="W355" s="78"/>
      <c r="X355" s="78"/>
      <c r="Y355" s="78"/>
      <c r="Z355" s="78"/>
      <c r="AA355" s="78"/>
      <c r="AB355" s="78"/>
      <c r="AC355" s="78"/>
      <c r="AD355" s="78"/>
      <c r="AE355" s="78"/>
      <c r="AF355" s="51"/>
      <c r="AG355" s="51"/>
      <c r="AH355" s="78"/>
    </row>
    <row r="356" spans="17:34" x14ac:dyDescent="0.25">
      <c r="Q356" s="77"/>
      <c r="R356" s="78"/>
      <c r="S356" s="78"/>
      <c r="T356" s="78"/>
      <c r="U356" s="78"/>
      <c r="V356" s="78"/>
      <c r="W356" s="78"/>
      <c r="X356" s="78"/>
      <c r="Y356" s="78"/>
      <c r="Z356" s="78"/>
      <c r="AA356" s="78"/>
      <c r="AB356" s="78"/>
      <c r="AC356" s="78"/>
      <c r="AD356" s="78"/>
      <c r="AE356" s="78"/>
      <c r="AF356" s="51"/>
      <c r="AG356" s="51"/>
      <c r="AH356" s="78"/>
    </row>
    <row r="357" spans="17:34" x14ac:dyDescent="0.25">
      <c r="Q357" s="77"/>
      <c r="R357" s="78"/>
      <c r="S357" s="78"/>
      <c r="T357" s="78"/>
      <c r="U357" s="78"/>
      <c r="V357" s="78"/>
      <c r="W357" s="78"/>
      <c r="X357" s="78"/>
      <c r="Y357" s="78"/>
      <c r="Z357" s="78"/>
      <c r="AA357" s="78"/>
      <c r="AB357" s="78"/>
      <c r="AC357" s="78"/>
      <c r="AD357" s="78"/>
      <c r="AE357" s="78"/>
      <c r="AF357" s="51"/>
      <c r="AG357" s="51"/>
      <c r="AH357" s="78"/>
    </row>
    <row r="358" spans="17:34" x14ac:dyDescent="0.25">
      <c r="Q358" s="77"/>
      <c r="R358" s="78"/>
      <c r="S358" s="78"/>
      <c r="T358" s="78"/>
      <c r="U358" s="78"/>
      <c r="V358" s="78"/>
      <c r="W358" s="78"/>
      <c r="X358" s="78"/>
      <c r="Y358" s="78"/>
      <c r="Z358" s="78"/>
      <c r="AA358" s="78"/>
      <c r="AB358" s="78"/>
      <c r="AC358" s="78"/>
      <c r="AD358" s="78"/>
      <c r="AE358" s="78"/>
      <c r="AF358" s="51"/>
      <c r="AG358" s="51"/>
      <c r="AH358" s="78"/>
    </row>
    <row r="359" spans="17:34" x14ac:dyDescent="0.25">
      <c r="Q359" s="77"/>
      <c r="R359" s="78"/>
      <c r="S359" s="78"/>
      <c r="T359" s="78"/>
      <c r="U359" s="78"/>
      <c r="V359" s="78"/>
      <c r="W359" s="78"/>
      <c r="X359" s="78"/>
      <c r="Y359" s="78"/>
      <c r="Z359" s="78"/>
      <c r="AA359" s="78"/>
      <c r="AB359" s="78"/>
      <c r="AC359" s="78"/>
      <c r="AD359" s="78"/>
      <c r="AE359" s="78"/>
      <c r="AF359" s="51"/>
      <c r="AG359" s="51"/>
      <c r="AH359" s="78"/>
    </row>
    <row r="360" spans="17:34" x14ac:dyDescent="0.25">
      <c r="Q360" s="77"/>
      <c r="R360" s="78"/>
      <c r="S360" s="78"/>
      <c r="T360" s="78"/>
      <c r="U360" s="78"/>
      <c r="V360" s="78"/>
      <c r="W360" s="78"/>
      <c r="X360" s="78"/>
      <c r="Y360" s="78"/>
      <c r="Z360" s="78"/>
      <c r="AA360" s="78"/>
      <c r="AB360" s="78"/>
      <c r="AC360" s="78"/>
      <c r="AD360" s="78"/>
      <c r="AE360" s="78"/>
      <c r="AF360" s="51"/>
      <c r="AG360" s="51"/>
      <c r="AH360" s="78"/>
    </row>
    <row r="361" spans="17:34" x14ac:dyDescent="0.25">
      <c r="Q361" s="77"/>
      <c r="R361" s="78"/>
      <c r="S361" s="78"/>
      <c r="T361" s="78"/>
      <c r="U361" s="78"/>
      <c r="V361" s="78"/>
      <c r="W361" s="78"/>
      <c r="X361" s="78"/>
      <c r="Y361" s="78"/>
      <c r="Z361" s="78"/>
      <c r="AA361" s="78"/>
      <c r="AB361" s="78"/>
      <c r="AC361" s="78"/>
      <c r="AD361" s="78"/>
      <c r="AE361" s="78"/>
      <c r="AF361" s="51"/>
      <c r="AG361" s="51"/>
      <c r="AH361" s="78"/>
    </row>
    <row r="362" spans="17:34" x14ac:dyDescent="0.25">
      <c r="Q362" s="77"/>
      <c r="R362" s="78"/>
      <c r="S362" s="78"/>
      <c r="T362" s="78"/>
      <c r="U362" s="78"/>
      <c r="V362" s="78"/>
      <c r="W362" s="78"/>
      <c r="X362" s="78"/>
      <c r="Y362" s="78"/>
      <c r="Z362" s="78"/>
      <c r="AA362" s="78"/>
      <c r="AB362" s="78"/>
      <c r="AC362" s="78"/>
      <c r="AD362" s="78"/>
      <c r="AE362" s="78"/>
      <c r="AF362" s="51"/>
      <c r="AG362" s="51"/>
      <c r="AH362" s="78"/>
    </row>
    <row r="363" spans="17:34" x14ac:dyDescent="0.25">
      <c r="Q363" s="77"/>
      <c r="R363" s="78"/>
      <c r="S363" s="78"/>
      <c r="T363" s="78"/>
      <c r="U363" s="78"/>
      <c r="V363" s="78"/>
      <c r="W363" s="78"/>
      <c r="X363" s="78"/>
      <c r="Y363" s="78"/>
      <c r="Z363" s="78"/>
      <c r="AA363" s="78"/>
      <c r="AB363" s="78"/>
      <c r="AC363" s="78"/>
      <c r="AD363" s="78"/>
      <c r="AE363" s="78"/>
      <c r="AF363" s="51"/>
      <c r="AG363" s="51"/>
      <c r="AH363" s="78"/>
    </row>
    <row r="364" spans="17:34" x14ac:dyDescent="0.25">
      <c r="Q364" s="77"/>
      <c r="R364" s="78"/>
      <c r="S364" s="78"/>
      <c r="T364" s="78"/>
      <c r="U364" s="78"/>
      <c r="V364" s="78"/>
      <c r="W364" s="78"/>
      <c r="X364" s="78"/>
      <c r="Y364" s="78"/>
      <c r="Z364" s="78"/>
      <c r="AA364" s="78"/>
      <c r="AB364" s="78"/>
      <c r="AC364" s="78"/>
      <c r="AD364" s="78"/>
      <c r="AE364" s="78"/>
      <c r="AF364" s="51"/>
      <c r="AG364" s="51"/>
      <c r="AH364" s="78"/>
    </row>
    <row r="365" spans="17:34" x14ac:dyDescent="0.25">
      <c r="Q365" s="77"/>
      <c r="R365" s="78"/>
      <c r="S365" s="78"/>
      <c r="T365" s="78"/>
      <c r="U365" s="78"/>
      <c r="V365" s="78"/>
      <c r="W365" s="78"/>
      <c r="X365" s="78"/>
      <c r="Y365" s="78"/>
      <c r="Z365" s="78"/>
      <c r="AA365" s="78"/>
      <c r="AB365" s="78"/>
      <c r="AC365" s="78"/>
      <c r="AD365" s="78"/>
      <c r="AE365" s="78"/>
      <c r="AF365" s="51"/>
      <c r="AG365" s="51"/>
      <c r="AH365" s="78"/>
    </row>
    <row r="366" spans="17:34" x14ac:dyDescent="0.25">
      <c r="Q366" s="77"/>
      <c r="R366" s="78"/>
      <c r="S366" s="78"/>
      <c r="T366" s="78"/>
      <c r="U366" s="78"/>
      <c r="V366" s="78"/>
      <c r="W366" s="78"/>
      <c r="X366" s="78"/>
      <c r="Y366" s="78"/>
      <c r="Z366" s="78"/>
      <c r="AA366" s="78"/>
      <c r="AB366" s="78"/>
      <c r="AC366" s="78"/>
      <c r="AD366" s="78"/>
      <c r="AE366" s="78"/>
      <c r="AF366" s="51"/>
      <c r="AG366" s="51"/>
      <c r="AH366" s="78"/>
    </row>
    <row r="367" spans="17:34" x14ac:dyDescent="0.25">
      <c r="Q367" s="77"/>
      <c r="R367" s="78"/>
      <c r="S367" s="78"/>
      <c r="T367" s="78"/>
      <c r="U367" s="78"/>
      <c r="V367" s="78"/>
      <c r="W367" s="78"/>
      <c r="X367" s="78"/>
      <c r="Y367" s="78"/>
      <c r="Z367" s="78"/>
      <c r="AA367" s="78"/>
      <c r="AB367" s="78"/>
      <c r="AC367" s="78"/>
      <c r="AD367" s="78"/>
      <c r="AE367" s="78"/>
      <c r="AF367" s="51"/>
      <c r="AG367" s="51"/>
      <c r="AH367" s="78"/>
    </row>
    <row r="368" spans="17:34" x14ac:dyDescent="0.25">
      <c r="Q368" s="77"/>
      <c r="R368" s="78"/>
      <c r="S368" s="78"/>
      <c r="T368" s="78"/>
      <c r="U368" s="78"/>
      <c r="V368" s="78"/>
      <c r="W368" s="78"/>
      <c r="X368" s="78"/>
      <c r="Y368" s="78"/>
      <c r="Z368" s="78"/>
      <c r="AA368" s="78"/>
      <c r="AB368" s="78"/>
      <c r="AC368" s="78"/>
      <c r="AD368" s="78"/>
      <c r="AE368" s="78"/>
      <c r="AF368" s="51"/>
      <c r="AG368" s="51"/>
      <c r="AH368" s="78"/>
    </row>
    <row r="369" spans="17:34" x14ac:dyDescent="0.25">
      <c r="Q369" s="77"/>
      <c r="R369" s="78"/>
      <c r="S369" s="78"/>
      <c r="T369" s="78"/>
      <c r="U369" s="78"/>
      <c r="V369" s="78"/>
      <c r="W369" s="78"/>
      <c r="X369" s="78"/>
      <c r="Y369" s="78"/>
      <c r="Z369" s="78"/>
      <c r="AA369" s="78"/>
      <c r="AB369" s="78"/>
      <c r="AC369" s="78"/>
      <c r="AD369" s="78"/>
      <c r="AE369" s="78"/>
      <c r="AF369" s="51"/>
      <c r="AG369" s="51"/>
      <c r="AH369" s="78"/>
    </row>
    <row r="370" spans="17:34" x14ac:dyDescent="0.25">
      <c r="Q370" s="77"/>
      <c r="R370" s="78"/>
      <c r="S370" s="78"/>
      <c r="T370" s="78"/>
      <c r="U370" s="78"/>
      <c r="V370" s="78"/>
      <c r="W370" s="78"/>
      <c r="X370" s="78"/>
      <c r="Y370" s="78"/>
      <c r="Z370" s="78"/>
      <c r="AA370" s="78"/>
      <c r="AB370" s="78"/>
      <c r="AC370" s="78"/>
      <c r="AD370" s="78"/>
      <c r="AE370" s="78"/>
      <c r="AF370" s="51"/>
      <c r="AG370" s="51"/>
      <c r="AH370" s="78"/>
    </row>
    <row r="371" spans="17:34" x14ac:dyDescent="0.25">
      <c r="Q371" s="77"/>
      <c r="R371" s="78"/>
      <c r="S371" s="78"/>
      <c r="T371" s="78"/>
      <c r="U371" s="78"/>
      <c r="V371" s="78"/>
      <c r="W371" s="78"/>
      <c r="X371" s="78"/>
      <c r="Y371" s="78"/>
      <c r="Z371" s="78"/>
      <c r="AA371" s="78"/>
      <c r="AB371" s="78"/>
      <c r="AC371" s="78"/>
      <c r="AD371" s="78"/>
      <c r="AE371" s="78"/>
      <c r="AF371" s="51"/>
      <c r="AG371" s="51"/>
      <c r="AH371" s="78"/>
    </row>
    <row r="372" spans="17:34" x14ac:dyDescent="0.25">
      <c r="Q372" s="77"/>
      <c r="R372" s="78"/>
      <c r="S372" s="78"/>
      <c r="T372" s="78"/>
      <c r="U372" s="78"/>
      <c r="V372" s="78"/>
      <c r="W372" s="78"/>
      <c r="X372" s="78"/>
      <c r="Y372" s="78"/>
      <c r="Z372" s="78"/>
      <c r="AA372" s="78"/>
      <c r="AB372" s="78"/>
      <c r="AC372" s="78"/>
      <c r="AD372" s="78"/>
      <c r="AE372" s="78"/>
      <c r="AF372" s="51"/>
      <c r="AG372" s="51"/>
      <c r="AH372" s="78"/>
    </row>
    <row r="373" spans="17:34" x14ac:dyDescent="0.25">
      <c r="Q373" s="77"/>
      <c r="R373" s="78"/>
      <c r="S373" s="78"/>
      <c r="T373" s="78"/>
      <c r="U373" s="78"/>
      <c r="V373" s="78"/>
      <c r="W373" s="78"/>
      <c r="X373" s="78"/>
      <c r="Y373" s="78"/>
      <c r="Z373" s="78"/>
      <c r="AA373" s="78"/>
      <c r="AB373" s="78"/>
      <c r="AC373" s="78"/>
      <c r="AD373" s="78"/>
      <c r="AE373" s="78"/>
      <c r="AF373" s="51"/>
      <c r="AG373" s="51"/>
      <c r="AH373" s="78"/>
    </row>
    <row r="374" spans="17:34" x14ac:dyDescent="0.25">
      <c r="Q374" s="77"/>
      <c r="R374" s="78"/>
      <c r="S374" s="78"/>
      <c r="T374" s="78"/>
      <c r="U374" s="78"/>
      <c r="V374" s="78"/>
      <c r="W374" s="78"/>
      <c r="X374" s="78"/>
      <c r="Y374" s="78"/>
      <c r="Z374" s="78"/>
      <c r="AA374" s="78"/>
      <c r="AB374" s="78"/>
      <c r="AC374" s="78"/>
      <c r="AD374" s="78"/>
      <c r="AE374" s="78"/>
      <c r="AF374" s="51"/>
      <c r="AG374" s="51"/>
      <c r="AH374" s="78"/>
    </row>
    <row r="375" spans="17:34" x14ac:dyDescent="0.25">
      <c r="Q375" s="77"/>
      <c r="R375" s="78"/>
      <c r="S375" s="78"/>
      <c r="T375" s="78"/>
      <c r="U375" s="78"/>
      <c r="V375" s="78"/>
      <c r="W375" s="78"/>
      <c r="X375" s="78"/>
      <c r="Y375" s="78"/>
      <c r="Z375" s="78"/>
      <c r="AA375" s="78"/>
      <c r="AB375" s="78"/>
      <c r="AC375" s="78"/>
      <c r="AD375" s="78"/>
      <c r="AE375" s="78"/>
      <c r="AF375" s="51"/>
      <c r="AG375" s="51"/>
      <c r="AH375" s="78"/>
    </row>
    <row r="376" spans="17:34" x14ac:dyDescent="0.25">
      <c r="Q376" s="77"/>
      <c r="R376" s="78"/>
      <c r="S376" s="78"/>
      <c r="T376" s="78"/>
      <c r="U376" s="78"/>
      <c r="V376" s="78"/>
      <c r="W376" s="78"/>
      <c r="X376" s="78"/>
      <c r="Y376" s="78"/>
      <c r="Z376" s="78"/>
      <c r="AA376" s="78"/>
      <c r="AB376" s="78"/>
      <c r="AC376" s="78"/>
      <c r="AD376" s="78"/>
      <c r="AE376" s="78"/>
      <c r="AF376" s="51"/>
      <c r="AG376" s="51"/>
      <c r="AH376" s="78"/>
    </row>
    <row r="377" spans="17:34" x14ac:dyDescent="0.25">
      <c r="Q377" s="77"/>
      <c r="R377" s="78"/>
      <c r="S377" s="78"/>
      <c r="T377" s="78"/>
      <c r="U377" s="78"/>
      <c r="V377" s="78"/>
      <c r="W377" s="78"/>
      <c r="X377" s="78"/>
      <c r="Y377" s="78"/>
      <c r="Z377" s="78"/>
      <c r="AA377" s="78"/>
      <c r="AB377" s="78"/>
      <c r="AC377" s="78"/>
      <c r="AD377" s="78"/>
      <c r="AE377" s="78"/>
      <c r="AF377" s="51"/>
      <c r="AG377" s="51"/>
      <c r="AH377" s="78"/>
    </row>
    <row r="378" spans="17:34" x14ac:dyDescent="0.25">
      <c r="Q378" s="77"/>
      <c r="R378" s="78"/>
      <c r="S378" s="78"/>
      <c r="T378" s="78"/>
      <c r="U378" s="78"/>
      <c r="V378" s="78"/>
      <c r="W378" s="78"/>
      <c r="X378" s="78"/>
      <c r="Y378" s="78"/>
      <c r="Z378" s="78"/>
      <c r="AA378" s="78"/>
      <c r="AB378" s="78"/>
      <c r="AC378" s="78"/>
      <c r="AD378" s="78"/>
      <c r="AE378" s="78"/>
      <c r="AF378" s="51"/>
      <c r="AG378" s="51"/>
      <c r="AH378" s="78"/>
    </row>
    <row r="379" spans="17:34" x14ac:dyDescent="0.25">
      <c r="Q379" s="77"/>
      <c r="R379" s="78"/>
      <c r="S379" s="78"/>
      <c r="T379" s="78"/>
      <c r="U379" s="78"/>
      <c r="V379" s="78"/>
      <c r="W379" s="78"/>
      <c r="X379" s="78"/>
      <c r="Y379" s="78"/>
      <c r="Z379" s="78"/>
      <c r="AA379" s="78"/>
      <c r="AB379" s="78"/>
      <c r="AC379" s="78"/>
      <c r="AD379" s="78"/>
      <c r="AE379" s="78"/>
      <c r="AF379" s="51"/>
      <c r="AG379" s="51"/>
      <c r="AH379" s="78"/>
    </row>
    <row r="380" spans="17:34" x14ac:dyDescent="0.25">
      <c r="Q380" s="77"/>
      <c r="R380" s="78"/>
      <c r="S380" s="78"/>
      <c r="T380" s="78"/>
      <c r="U380" s="78"/>
      <c r="V380" s="78"/>
      <c r="W380" s="78"/>
      <c r="X380" s="78"/>
      <c r="Y380" s="78"/>
      <c r="Z380" s="78"/>
      <c r="AA380" s="78"/>
      <c r="AB380" s="78"/>
      <c r="AC380" s="78"/>
      <c r="AD380" s="78"/>
      <c r="AE380" s="78"/>
      <c r="AF380" s="51"/>
      <c r="AG380" s="51"/>
      <c r="AH380" s="78"/>
    </row>
    <row r="381" spans="17:34" x14ac:dyDescent="0.25">
      <c r="Q381" s="77"/>
      <c r="R381" s="78"/>
      <c r="S381" s="78"/>
      <c r="T381" s="78"/>
      <c r="U381" s="78"/>
      <c r="V381" s="78"/>
      <c r="W381" s="78"/>
      <c r="X381" s="78"/>
      <c r="Y381" s="78"/>
      <c r="Z381" s="78"/>
      <c r="AA381" s="78"/>
      <c r="AB381" s="78"/>
      <c r="AC381" s="78"/>
      <c r="AD381" s="78"/>
      <c r="AE381" s="78"/>
      <c r="AF381" s="51"/>
      <c r="AG381" s="51"/>
      <c r="AH381" s="78"/>
    </row>
    <row r="382" spans="17:34" x14ac:dyDescent="0.25">
      <c r="Q382" s="77"/>
      <c r="R382" s="78"/>
      <c r="S382" s="78"/>
      <c r="T382" s="78"/>
      <c r="U382" s="78"/>
      <c r="V382" s="78"/>
      <c r="W382" s="78"/>
      <c r="X382" s="78"/>
      <c r="Y382" s="78"/>
      <c r="Z382" s="78"/>
      <c r="AA382" s="78"/>
      <c r="AB382" s="78"/>
      <c r="AC382" s="78"/>
      <c r="AD382" s="78"/>
      <c r="AE382" s="78"/>
      <c r="AF382" s="51"/>
      <c r="AG382" s="51"/>
      <c r="AH382" s="78"/>
    </row>
    <row r="383" spans="17:34" x14ac:dyDescent="0.25">
      <c r="Q383" s="77"/>
      <c r="R383" s="78"/>
      <c r="S383" s="78"/>
      <c r="T383" s="78"/>
      <c r="U383" s="78"/>
      <c r="V383" s="78"/>
      <c r="W383" s="78"/>
      <c r="X383" s="78"/>
      <c r="Y383" s="78"/>
      <c r="Z383" s="78"/>
      <c r="AA383" s="78"/>
      <c r="AB383" s="78"/>
      <c r="AC383" s="78"/>
      <c r="AD383" s="78"/>
      <c r="AE383" s="78"/>
      <c r="AF383" s="51"/>
      <c r="AG383" s="51"/>
      <c r="AH383" s="78"/>
    </row>
    <row r="384" spans="17:34" x14ac:dyDescent="0.25">
      <c r="Q384" s="77"/>
      <c r="R384" s="78"/>
      <c r="S384" s="78"/>
      <c r="T384" s="78"/>
      <c r="U384" s="78"/>
      <c r="V384" s="78"/>
      <c r="W384" s="78"/>
      <c r="X384" s="78"/>
      <c r="Y384" s="78"/>
      <c r="Z384" s="78"/>
      <c r="AA384" s="78"/>
      <c r="AB384" s="78"/>
      <c r="AC384" s="78"/>
      <c r="AD384" s="78"/>
      <c r="AE384" s="78"/>
      <c r="AF384" s="51"/>
      <c r="AG384" s="51"/>
      <c r="AH384" s="78"/>
    </row>
    <row r="385" spans="17:34" x14ac:dyDescent="0.25">
      <c r="Q385" s="77"/>
      <c r="R385" s="78"/>
      <c r="S385" s="78"/>
      <c r="T385" s="78"/>
      <c r="U385" s="78"/>
      <c r="V385" s="78"/>
      <c r="W385" s="78"/>
      <c r="X385" s="78"/>
      <c r="Y385" s="78"/>
      <c r="Z385" s="78"/>
      <c r="AA385" s="78"/>
      <c r="AB385" s="78"/>
      <c r="AC385" s="78"/>
      <c r="AD385" s="78"/>
      <c r="AE385" s="78"/>
      <c r="AF385" s="51"/>
      <c r="AG385" s="51"/>
      <c r="AH385" s="78"/>
    </row>
    <row r="386" spans="17:34" x14ac:dyDescent="0.25">
      <c r="Q386" s="77"/>
      <c r="R386" s="78"/>
      <c r="S386" s="78"/>
      <c r="T386" s="78"/>
      <c r="U386" s="78"/>
      <c r="V386" s="78"/>
      <c r="W386" s="78"/>
      <c r="X386" s="78"/>
      <c r="Y386" s="78"/>
      <c r="Z386" s="78"/>
      <c r="AA386" s="78"/>
      <c r="AB386" s="78"/>
      <c r="AC386" s="78"/>
      <c r="AD386" s="78"/>
      <c r="AE386" s="78"/>
      <c r="AF386" s="51"/>
      <c r="AG386" s="51"/>
      <c r="AH386" s="78"/>
    </row>
    <row r="387" spans="17:34" x14ac:dyDescent="0.25">
      <c r="Q387" s="77"/>
      <c r="R387" s="78"/>
      <c r="S387" s="78"/>
      <c r="T387" s="78"/>
      <c r="U387" s="78"/>
      <c r="V387" s="78"/>
      <c r="W387" s="78"/>
      <c r="X387" s="78"/>
      <c r="Y387" s="78"/>
      <c r="Z387" s="78"/>
      <c r="AA387" s="78"/>
      <c r="AB387" s="78"/>
      <c r="AC387" s="78"/>
      <c r="AD387" s="78"/>
      <c r="AE387" s="78"/>
      <c r="AF387" s="51"/>
      <c r="AG387" s="51"/>
      <c r="AH387" s="78"/>
    </row>
    <row r="388" spans="17:34" x14ac:dyDescent="0.25">
      <c r="Q388" s="77"/>
      <c r="R388" s="78"/>
      <c r="S388" s="78"/>
      <c r="T388" s="78"/>
      <c r="U388" s="78"/>
      <c r="V388" s="78"/>
      <c r="W388" s="78"/>
      <c r="X388" s="78"/>
      <c r="Y388" s="78"/>
      <c r="Z388" s="78"/>
      <c r="AA388" s="78"/>
      <c r="AB388" s="78"/>
      <c r="AC388" s="78"/>
      <c r="AD388" s="78"/>
      <c r="AE388" s="78"/>
      <c r="AF388" s="51"/>
      <c r="AG388" s="51"/>
      <c r="AH388" s="78"/>
    </row>
    <row r="389" spans="17:34" x14ac:dyDescent="0.25">
      <c r="Q389" s="77"/>
      <c r="R389" s="78"/>
      <c r="S389" s="78"/>
      <c r="T389" s="78"/>
      <c r="U389" s="78"/>
      <c r="V389" s="78"/>
      <c r="W389" s="78"/>
      <c r="X389" s="78"/>
      <c r="Y389" s="78"/>
      <c r="Z389" s="78"/>
      <c r="AA389" s="78"/>
      <c r="AB389" s="78"/>
      <c r="AC389" s="78"/>
      <c r="AD389" s="78"/>
      <c r="AE389" s="78"/>
      <c r="AF389" s="51"/>
      <c r="AG389" s="51"/>
      <c r="AH389" s="78"/>
    </row>
    <row r="390" spans="17:34" x14ac:dyDescent="0.25">
      <c r="Q390" s="77"/>
      <c r="R390" s="78"/>
      <c r="S390" s="78"/>
      <c r="T390" s="78"/>
      <c r="U390" s="78"/>
      <c r="V390" s="78"/>
      <c r="W390" s="78"/>
      <c r="X390" s="78"/>
      <c r="Y390" s="78"/>
      <c r="Z390" s="78"/>
      <c r="AA390" s="78"/>
      <c r="AB390" s="78"/>
      <c r="AC390" s="78"/>
      <c r="AD390" s="78"/>
      <c r="AE390" s="78"/>
      <c r="AF390" s="51"/>
      <c r="AG390" s="51"/>
      <c r="AH390" s="78"/>
    </row>
    <row r="391" spans="17:34" x14ac:dyDescent="0.25">
      <c r="Q391" s="77"/>
      <c r="R391" s="78"/>
      <c r="S391" s="78"/>
      <c r="T391" s="78"/>
      <c r="U391" s="78"/>
      <c r="V391" s="78"/>
      <c r="W391" s="78"/>
      <c r="X391" s="78"/>
      <c r="Y391" s="78"/>
      <c r="Z391" s="78"/>
      <c r="AA391" s="78"/>
      <c r="AB391" s="78"/>
      <c r="AC391" s="78"/>
      <c r="AD391" s="78"/>
      <c r="AE391" s="78"/>
      <c r="AF391" s="51"/>
      <c r="AG391" s="51"/>
      <c r="AH391" s="78"/>
    </row>
    <row r="392" spans="17:34" x14ac:dyDescent="0.25">
      <c r="Q392" s="77"/>
      <c r="R392" s="78"/>
      <c r="S392" s="78"/>
      <c r="T392" s="78"/>
      <c r="U392" s="78"/>
      <c r="V392" s="78"/>
      <c r="W392" s="78"/>
      <c r="X392" s="78"/>
      <c r="Y392" s="78"/>
      <c r="Z392" s="78"/>
      <c r="AA392" s="78"/>
      <c r="AB392" s="78"/>
      <c r="AC392" s="78"/>
      <c r="AD392" s="78"/>
      <c r="AE392" s="78"/>
      <c r="AF392" s="51"/>
      <c r="AG392" s="51"/>
      <c r="AH392" s="78"/>
    </row>
    <row r="393" spans="17:34" x14ac:dyDescent="0.25">
      <c r="Q393" s="77"/>
      <c r="R393" s="78"/>
      <c r="S393" s="78"/>
      <c r="T393" s="78"/>
      <c r="U393" s="78"/>
      <c r="V393" s="78"/>
      <c r="W393" s="78"/>
      <c r="X393" s="78"/>
      <c r="Y393" s="78"/>
      <c r="Z393" s="78"/>
      <c r="AA393" s="78"/>
      <c r="AB393" s="78"/>
      <c r="AC393" s="78"/>
      <c r="AD393" s="78"/>
      <c r="AE393" s="78"/>
      <c r="AF393" s="51"/>
      <c r="AG393" s="51"/>
      <c r="AH393" s="78"/>
    </row>
    <row r="394" spans="17:34" x14ac:dyDescent="0.25">
      <c r="Q394" s="77"/>
      <c r="R394" s="78"/>
      <c r="S394" s="78"/>
      <c r="T394" s="78"/>
      <c r="U394" s="78"/>
      <c r="V394" s="78"/>
      <c r="W394" s="78"/>
      <c r="X394" s="78"/>
      <c r="Y394" s="78"/>
      <c r="Z394" s="78"/>
      <c r="AA394" s="78"/>
      <c r="AB394" s="78"/>
      <c r="AC394" s="78"/>
      <c r="AD394" s="78"/>
      <c r="AE394" s="78"/>
      <c r="AF394" s="51"/>
      <c r="AG394" s="51"/>
      <c r="AH394" s="78"/>
    </row>
    <row r="395" spans="17:34" x14ac:dyDescent="0.25">
      <c r="Q395" s="77"/>
      <c r="R395" s="78"/>
      <c r="S395" s="78"/>
      <c r="T395" s="78"/>
      <c r="U395" s="78"/>
      <c r="V395" s="78"/>
      <c r="W395" s="78"/>
      <c r="X395" s="78"/>
      <c r="Y395" s="78"/>
      <c r="Z395" s="78"/>
      <c r="AA395" s="78"/>
      <c r="AB395" s="78"/>
      <c r="AC395" s="78"/>
      <c r="AD395" s="78"/>
      <c r="AE395" s="78"/>
      <c r="AF395" s="51"/>
      <c r="AG395" s="51"/>
      <c r="AH395" s="78"/>
    </row>
    <row r="396" spans="17:34" x14ac:dyDescent="0.25">
      <c r="Q396" s="77"/>
      <c r="R396" s="78"/>
      <c r="S396" s="78"/>
      <c r="T396" s="78"/>
      <c r="U396" s="78"/>
      <c r="V396" s="78"/>
      <c r="W396" s="78"/>
      <c r="X396" s="78"/>
      <c r="Y396" s="78"/>
      <c r="Z396" s="78"/>
      <c r="AA396" s="78"/>
      <c r="AB396" s="78"/>
      <c r="AC396" s="78"/>
      <c r="AD396" s="78"/>
      <c r="AE396" s="78"/>
      <c r="AF396" s="51"/>
      <c r="AG396" s="51"/>
      <c r="AH396" s="78"/>
    </row>
    <row r="397" spans="17:34" x14ac:dyDescent="0.25">
      <c r="Q397" s="77"/>
      <c r="R397" s="78"/>
      <c r="S397" s="78"/>
      <c r="T397" s="78"/>
      <c r="U397" s="78"/>
      <c r="V397" s="78"/>
      <c r="W397" s="78"/>
      <c r="X397" s="78"/>
      <c r="Y397" s="78"/>
      <c r="Z397" s="78"/>
      <c r="AA397" s="78"/>
      <c r="AB397" s="78"/>
      <c r="AC397" s="78"/>
      <c r="AD397" s="78"/>
      <c r="AE397" s="78"/>
      <c r="AF397" s="51"/>
      <c r="AG397" s="51"/>
      <c r="AH397" s="78"/>
    </row>
    <row r="398" spans="17:34" x14ac:dyDescent="0.25">
      <c r="Q398" s="77"/>
      <c r="R398" s="78"/>
      <c r="S398" s="78"/>
      <c r="T398" s="78"/>
      <c r="U398" s="78"/>
      <c r="V398" s="78"/>
      <c r="W398" s="78"/>
      <c r="X398" s="78"/>
      <c r="Y398" s="78"/>
      <c r="Z398" s="78"/>
      <c r="AA398" s="78"/>
      <c r="AB398" s="78"/>
      <c r="AC398" s="78"/>
      <c r="AD398" s="78"/>
      <c r="AE398" s="78"/>
      <c r="AF398" s="51"/>
      <c r="AG398" s="51"/>
      <c r="AH398" s="78"/>
    </row>
    <row r="399" spans="17:34" x14ac:dyDescent="0.25">
      <c r="Q399" s="77"/>
      <c r="R399" s="78"/>
      <c r="S399" s="78"/>
      <c r="T399" s="78"/>
      <c r="U399" s="78"/>
      <c r="V399" s="78"/>
      <c r="W399" s="78"/>
      <c r="X399" s="78"/>
      <c r="Y399" s="78"/>
      <c r="Z399" s="78"/>
      <c r="AA399" s="78"/>
      <c r="AB399" s="78"/>
      <c r="AC399" s="78"/>
      <c r="AD399" s="78"/>
      <c r="AE399" s="78"/>
      <c r="AF399" s="51"/>
      <c r="AG399" s="51"/>
      <c r="AH399" s="78"/>
    </row>
    <row r="400" spans="17:34" x14ac:dyDescent="0.25">
      <c r="Q400" s="77"/>
      <c r="R400" s="78"/>
      <c r="S400" s="78"/>
      <c r="T400" s="78"/>
      <c r="U400" s="78"/>
      <c r="V400" s="78"/>
      <c r="W400" s="78"/>
      <c r="X400" s="78"/>
      <c r="Y400" s="78"/>
      <c r="Z400" s="78"/>
      <c r="AA400" s="78"/>
      <c r="AB400" s="78"/>
      <c r="AC400" s="78"/>
      <c r="AD400" s="78"/>
      <c r="AE400" s="78"/>
      <c r="AF400" s="51"/>
      <c r="AG400" s="51"/>
      <c r="AH400" s="78"/>
    </row>
    <row r="401" spans="17:34" x14ac:dyDescent="0.25">
      <c r="Q401" s="77"/>
      <c r="R401" s="78"/>
      <c r="S401" s="78"/>
      <c r="T401" s="78"/>
      <c r="U401" s="78"/>
      <c r="V401" s="78"/>
      <c r="W401" s="78"/>
      <c r="X401" s="78"/>
      <c r="Y401" s="78"/>
      <c r="Z401" s="78"/>
      <c r="AA401" s="78"/>
      <c r="AB401" s="78"/>
      <c r="AC401" s="78"/>
      <c r="AD401" s="78"/>
      <c r="AE401" s="78"/>
      <c r="AF401" s="51"/>
      <c r="AG401" s="51"/>
      <c r="AH401" s="78"/>
    </row>
    <row r="402" spans="17:34" x14ac:dyDescent="0.25">
      <c r="Q402" s="77"/>
      <c r="R402" s="78"/>
      <c r="S402" s="78"/>
      <c r="T402" s="78"/>
      <c r="U402" s="78"/>
      <c r="V402" s="78"/>
      <c r="W402" s="78"/>
      <c r="X402" s="78"/>
      <c r="Y402" s="78"/>
      <c r="Z402" s="78"/>
      <c r="AA402" s="78"/>
      <c r="AB402" s="78"/>
      <c r="AC402" s="78"/>
      <c r="AD402" s="78"/>
      <c r="AE402" s="78"/>
      <c r="AF402" s="51"/>
      <c r="AG402" s="51"/>
      <c r="AH402" s="78"/>
    </row>
    <row r="403" spans="17:34" x14ac:dyDescent="0.25">
      <c r="Q403" s="77"/>
      <c r="R403" s="78"/>
      <c r="S403" s="78"/>
      <c r="T403" s="78"/>
      <c r="U403" s="78"/>
      <c r="V403" s="78"/>
      <c r="W403" s="78"/>
      <c r="X403" s="78"/>
      <c r="Y403" s="78"/>
      <c r="Z403" s="78"/>
      <c r="AA403" s="78"/>
      <c r="AB403" s="78"/>
      <c r="AC403" s="78"/>
      <c r="AD403" s="78"/>
      <c r="AE403" s="78"/>
      <c r="AF403" s="51"/>
      <c r="AG403" s="51"/>
      <c r="AH403" s="78"/>
    </row>
    <row r="404" spans="17:34" x14ac:dyDescent="0.25">
      <c r="Q404" s="77"/>
      <c r="R404" s="78"/>
      <c r="S404" s="78"/>
      <c r="T404" s="78"/>
      <c r="U404" s="78"/>
      <c r="V404" s="78"/>
      <c r="W404" s="78"/>
      <c r="X404" s="78"/>
      <c r="Y404" s="78"/>
      <c r="Z404" s="78"/>
      <c r="AA404" s="78"/>
      <c r="AB404" s="78"/>
      <c r="AC404" s="78"/>
      <c r="AD404" s="78"/>
      <c r="AE404" s="78"/>
      <c r="AF404" s="51"/>
      <c r="AG404" s="51"/>
      <c r="AH404" s="78"/>
    </row>
    <row r="405" spans="17:34" x14ac:dyDescent="0.25">
      <c r="Q405" s="77"/>
      <c r="R405" s="78"/>
      <c r="S405" s="78"/>
      <c r="T405" s="78"/>
      <c r="U405" s="78"/>
      <c r="V405" s="78"/>
      <c r="W405" s="78"/>
      <c r="X405" s="78"/>
      <c r="Y405" s="78"/>
      <c r="Z405" s="78"/>
      <c r="AA405" s="78"/>
      <c r="AB405" s="78"/>
      <c r="AC405" s="78"/>
      <c r="AD405" s="78"/>
      <c r="AE405" s="78"/>
      <c r="AF405" s="51"/>
      <c r="AG405" s="51"/>
      <c r="AH405" s="78"/>
    </row>
    <row r="406" spans="17:34" x14ac:dyDescent="0.25">
      <c r="Q406" s="77"/>
      <c r="R406" s="78"/>
      <c r="S406" s="78"/>
      <c r="T406" s="78"/>
      <c r="U406" s="78"/>
      <c r="V406" s="78"/>
      <c r="W406" s="78"/>
      <c r="X406" s="78"/>
      <c r="Y406" s="78"/>
      <c r="Z406" s="78"/>
      <c r="AA406" s="78"/>
      <c r="AB406" s="78"/>
      <c r="AC406" s="78"/>
      <c r="AD406" s="78"/>
      <c r="AE406" s="78"/>
      <c r="AF406" s="51"/>
      <c r="AG406" s="51"/>
      <c r="AH406" s="78"/>
    </row>
    <row r="407" spans="17:34" x14ac:dyDescent="0.25">
      <c r="Q407" s="77"/>
      <c r="R407" s="78"/>
      <c r="S407" s="78"/>
      <c r="T407" s="78"/>
      <c r="U407" s="78"/>
      <c r="V407" s="78"/>
      <c r="W407" s="78"/>
      <c r="X407" s="78"/>
      <c r="Y407" s="78"/>
      <c r="Z407" s="78"/>
      <c r="AA407" s="78"/>
      <c r="AB407" s="78"/>
      <c r="AC407" s="78"/>
      <c r="AD407" s="78"/>
      <c r="AE407" s="78"/>
      <c r="AF407" s="51"/>
      <c r="AG407" s="51"/>
      <c r="AH407" s="78"/>
    </row>
    <row r="408" spans="17:34" x14ac:dyDescent="0.25">
      <c r="Q408" s="77"/>
      <c r="R408" s="78"/>
      <c r="S408" s="78"/>
      <c r="T408" s="78"/>
      <c r="U408" s="78"/>
      <c r="V408" s="78"/>
      <c r="W408" s="78"/>
      <c r="X408" s="78"/>
      <c r="Y408" s="78"/>
      <c r="Z408" s="78"/>
      <c r="AA408" s="78"/>
      <c r="AB408" s="78"/>
      <c r="AC408" s="78"/>
      <c r="AD408" s="78"/>
      <c r="AE408" s="78"/>
      <c r="AF408" s="51"/>
      <c r="AG408" s="51"/>
      <c r="AH408" s="78"/>
    </row>
    <row r="409" spans="17:34" x14ac:dyDescent="0.25">
      <c r="Q409" s="77"/>
      <c r="R409" s="78"/>
      <c r="S409" s="78"/>
      <c r="T409" s="78"/>
      <c r="U409" s="78"/>
      <c r="V409" s="78"/>
      <c r="W409" s="78"/>
      <c r="X409" s="78"/>
      <c r="Y409" s="78"/>
      <c r="Z409" s="78"/>
      <c r="AA409" s="78"/>
      <c r="AB409" s="78"/>
      <c r="AC409" s="78"/>
      <c r="AD409" s="78"/>
      <c r="AE409" s="78"/>
      <c r="AF409" s="51"/>
      <c r="AG409" s="51"/>
      <c r="AH409" s="78"/>
    </row>
    <row r="410" spans="17:34" x14ac:dyDescent="0.25">
      <c r="Q410" s="77"/>
      <c r="R410" s="78"/>
      <c r="S410" s="78"/>
      <c r="T410" s="78"/>
      <c r="U410" s="78"/>
      <c r="V410" s="78"/>
      <c r="W410" s="78"/>
      <c r="X410" s="78"/>
      <c r="Y410" s="78"/>
      <c r="Z410" s="78"/>
      <c r="AA410" s="78"/>
      <c r="AB410" s="78"/>
      <c r="AC410" s="78"/>
      <c r="AD410" s="78"/>
      <c r="AE410" s="78"/>
      <c r="AF410" s="51"/>
      <c r="AG410" s="51"/>
      <c r="AH410" s="78"/>
    </row>
    <row r="411" spans="17:34" x14ac:dyDescent="0.25">
      <c r="Q411" s="77"/>
      <c r="R411" s="78"/>
      <c r="S411" s="78"/>
      <c r="T411" s="78"/>
      <c r="U411" s="78"/>
      <c r="V411" s="78"/>
      <c r="W411" s="78"/>
      <c r="X411" s="78"/>
      <c r="Y411" s="78"/>
      <c r="Z411" s="78"/>
      <c r="AA411" s="78"/>
      <c r="AB411" s="78"/>
      <c r="AC411" s="78"/>
      <c r="AD411" s="78"/>
      <c r="AE411" s="78"/>
      <c r="AF411" s="51"/>
      <c r="AG411" s="51"/>
      <c r="AH411" s="78"/>
    </row>
    <row r="412" spans="17:34" x14ac:dyDescent="0.25">
      <c r="Q412" s="77"/>
      <c r="R412" s="78"/>
      <c r="S412" s="78"/>
      <c r="T412" s="78"/>
      <c r="U412" s="78"/>
      <c r="V412" s="78"/>
      <c r="W412" s="78"/>
      <c r="X412" s="78"/>
      <c r="Y412" s="78"/>
      <c r="Z412" s="78"/>
      <c r="AA412" s="78"/>
      <c r="AB412" s="78"/>
      <c r="AC412" s="78"/>
      <c r="AD412" s="78"/>
      <c r="AE412" s="78"/>
      <c r="AF412" s="51"/>
      <c r="AG412" s="51"/>
      <c r="AH412" s="78"/>
    </row>
    <row r="413" spans="17:34" x14ac:dyDescent="0.25">
      <c r="Q413" s="77"/>
      <c r="R413" s="78"/>
      <c r="S413" s="78"/>
      <c r="T413" s="78"/>
      <c r="U413" s="78"/>
      <c r="V413" s="78"/>
      <c r="W413" s="78"/>
      <c r="X413" s="78"/>
      <c r="Y413" s="78"/>
      <c r="Z413" s="78"/>
      <c r="AA413" s="78"/>
      <c r="AB413" s="78"/>
      <c r="AC413" s="78"/>
      <c r="AD413" s="78"/>
      <c r="AE413" s="78"/>
      <c r="AF413" s="51"/>
      <c r="AG413" s="51"/>
      <c r="AH413" s="78"/>
    </row>
    <row r="414" spans="17:34" x14ac:dyDescent="0.25">
      <c r="Q414" s="77"/>
      <c r="R414" s="78"/>
      <c r="S414" s="78"/>
      <c r="T414" s="78"/>
      <c r="U414" s="78"/>
      <c r="V414" s="78"/>
      <c r="W414" s="78"/>
      <c r="X414" s="78"/>
      <c r="Y414" s="78"/>
      <c r="Z414" s="78"/>
      <c r="AA414" s="78"/>
      <c r="AB414" s="78"/>
      <c r="AC414" s="78"/>
      <c r="AD414" s="78"/>
      <c r="AE414" s="78"/>
      <c r="AF414" s="51"/>
      <c r="AG414" s="51"/>
      <c r="AH414" s="78"/>
    </row>
    <row r="415" spans="17:34" x14ac:dyDescent="0.25">
      <c r="Q415" s="77"/>
      <c r="R415" s="78"/>
      <c r="S415" s="78"/>
      <c r="T415" s="78"/>
      <c r="U415" s="78"/>
      <c r="V415" s="78"/>
      <c r="W415" s="78"/>
      <c r="X415" s="78"/>
      <c r="Y415" s="78"/>
      <c r="Z415" s="78"/>
      <c r="AA415" s="78"/>
      <c r="AB415" s="78"/>
      <c r="AC415" s="78"/>
      <c r="AD415" s="78"/>
      <c r="AE415" s="78"/>
      <c r="AF415" s="51"/>
      <c r="AG415" s="51"/>
      <c r="AH415" s="78"/>
    </row>
    <row r="416" spans="17:34" x14ac:dyDescent="0.25">
      <c r="Q416" s="77"/>
      <c r="R416" s="78"/>
      <c r="S416" s="78"/>
      <c r="T416" s="78"/>
      <c r="U416" s="78"/>
      <c r="V416" s="78"/>
      <c r="W416" s="78"/>
      <c r="X416" s="78"/>
      <c r="Y416" s="78"/>
      <c r="Z416" s="78"/>
      <c r="AA416" s="78"/>
      <c r="AB416" s="78"/>
      <c r="AC416" s="78"/>
      <c r="AD416" s="78"/>
      <c r="AE416" s="78"/>
      <c r="AF416" s="51"/>
      <c r="AG416" s="51"/>
      <c r="AH416" s="78"/>
    </row>
    <row r="417" spans="17:34" x14ac:dyDescent="0.25">
      <c r="Q417" s="77"/>
      <c r="R417" s="78"/>
      <c r="S417" s="78"/>
      <c r="T417" s="78"/>
      <c r="U417" s="78"/>
      <c r="V417" s="78"/>
      <c r="W417" s="78"/>
      <c r="X417" s="78"/>
      <c r="Y417" s="78"/>
      <c r="Z417" s="78"/>
      <c r="AA417" s="78"/>
      <c r="AB417" s="78"/>
      <c r="AC417" s="78"/>
      <c r="AD417" s="78"/>
      <c r="AE417" s="78"/>
      <c r="AF417" s="51"/>
      <c r="AG417" s="51"/>
      <c r="AH417" s="78"/>
    </row>
    <row r="418" spans="17:34" x14ac:dyDescent="0.25">
      <c r="Q418" s="77"/>
      <c r="R418" s="78"/>
      <c r="S418" s="78"/>
      <c r="T418" s="78"/>
      <c r="U418" s="78"/>
      <c r="V418" s="78"/>
      <c r="W418" s="78"/>
      <c r="X418" s="78"/>
      <c r="Y418" s="78"/>
      <c r="Z418" s="78"/>
      <c r="AA418" s="78"/>
      <c r="AB418" s="78"/>
      <c r="AC418" s="78"/>
      <c r="AD418" s="78"/>
      <c r="AE418" s="78"/>
      <c r="AF418" s="51"/>
      <c r="AG418" s="51"/>
      <c r="AH418" s="78"/>
    </row>
    <row r="419" spans="17:34" x14ac:dyDescent="0.25">
      <c r="Q419" s="77"/>
      <c r="R419" s="78"/>
      <c r="S419" s="78"/>
      <c r="T419" s="78"/>
      <c r="U419" s="78"/>
      <c r="V419" s="78"/>
      <c r="W419" s="78"/>
      <c r="X419" s="78"/>
      <c r="Y419" s="78"/>
      <c r="Z419" s="78"/>
      <c r="AA419" s="78"/>
      <c r="AB419" s="78"/>
      <c r="AC419" s="78"/>
      <c r="AD419" s="78"/>
      <c r="AE419" s="78"/>
      <c r="AF419" s="51"/>
      <c r="AG419" s="51"/>
      <c r="AH419" s="78"/>
    </row>
    <row r="420" spans="17:34" x14ac:dyDescent="0.25">
      <c r="Q420" s="77"/>
      <c r="R420" s="78"/>
      <c r="S420" s="78"/>
      <c r="T420" s="78"/>
      <c r="U420" s="78"/>
      <c r="V420" s="78"/>
      <c r="W420" s="78"/>
      <c r="X420" s="78"/>
      <c r="Y420" s="78"/>
      <c r="Z420" s="78"/>
      <c r="AA420" s="78"/>
      <c r="AB420" s="78"/>
      <c r="AC420" s="78"/>
      <c r="AD420" s="78"/>
      <c r="AE420" s="78"/>
      <c r="AF420" s="51"/>
      <c r="AG420" s="51"/>
      <c r="AH420" s="78"/>
    </row>
    <row r="421" spans="17:34" x14ac:dyDescent="0.25">
      <c r="Q421" s="77"/>
      <c r="R421" s="78"/>
      <c r="S421" s="78"/>
      <c r="T421" s="78"/>
      <c r="U421" s="78"/>
      <c r="V421" s="78"/>
      <c r="W421" s="78"/>
      <c r="X421" s="78"/>
      <c r="Y421" s="78"/>
      <c r="Z421" s="78"/>
      <c r="AA421" s="78"/>
      <c r="AB421" s="78"/>
      <c r="AC421" s="78"/>
      <c r="AD421" s="78"/>
      <c r="AE421" s="78"/>
      <c r="AF421" s="51"/>
      <c r="AG421" s="51"/>
      <c r="AH421" s="78"/>
    </row>
    <row r="422" spans="17:34" x14ac:dyDescent="0.25">
      <c r="Q422" s="77"/>
      <c r="R422" s="78"/>
      <c r="S422" s="78"/>
      <c r="T422" s="78"/>
      <c r="U422" s="78"/>
      <c r="V422" s="78"/>
      <c r="W422" s="78"/>
      <c r="X422" s="78"/>
      <c r="Y422" s="78"/>
      <c r="Z422" s="78"/>
      <c r="AA422" s="78"/>
      <c r="AB422" s="78"/>
      <c r="AC422" s="78"/>
      <c r="AD422" s="78"/>
      <c r="AE422" s="78"/>
      <c r="AF422" s="51"/>
      <c r="AG422" s="51"/>
      <c r="AH422" s="78"/>
    </row>
    <row r="423" spans="17:34" x14ac:dyDescent="0.25">
      <c r="Q423" s="77"/>
      <c r="R423" s="78"/>
      <c r="S423" s="78"/>
      <c r="T423" s="78"/>
      <c r="U423" s="78"/>
      <c r="V423" s="78"/>
      <c r="W423" s="78"/>
      <c r="X423" s="78"/>
      <c r="Y423" s="78"/>
      <c r="Z423" s="78"/>
      <c r="AA423" s="78"/>
      <c r="AB423" s="78"/>
      <c r="AC423" s="78"/>
      <c r="AD423" s="78"/>
      <c r="AE423" s="78"/>
      <c r="AF423" s="51"/>
      <c r="AG423" s="51"/>
      <c r="AH423" s="78"/>
    </row>
    <row r="424" spans="17:34" x14ac:dyDescent="0.25">
      <c r="Q424" s="77"/>
      <c r="R424" s="78"/>
      <c r="S424" s="78"/>
      <c r="T424" s="78"/>
      <c r="U424" s="78"/>
      <c r="V424" s="78"/>
      <c r="W424" s="78"/>
      <c r="X424" s="78"/>
      <c r="Y424" s="78"/>
      <c r="Z424" s="78"/>
      <c r="AA424" s="78"/>
      <c r="AB424" s="78"/>
      <c r="AC424" s="78"/>
      <c r="AD424" s="78"/>
      <c r="AE424" s="78"/>
      <c r="AF424" s="51"/>
      <c r="AG424" s="51"/>
      <c r="AH424" s="78"/>
    </row>
    <row r="425" spans="17:34" x14ac:dyDescent="0.25">
      <c r="Q425" s="77"/>
      <c r="R425" s="78"/>
      <c r="S425" s="78"/>
      <c r="T425" s="78"/>
      <c r="U425" s="78"/>
      <c r="V425" s="78"/>
      <c r="W425" s="78"/>
      <c r="X425" s="78"/>
      <c r="Y425" s="78"/>
      <c r="Z425" s="78"/>
      <c r="AA425" s="78"/>
      <c r="AB425" s="78"/>
      <c r="AC425" s="78"/>
      <c r="AD425" s="78"/>
      <c r="AE425" s="78"/>
      <c r="AF425" s="51"/>
      <c r="AG425" s="51"/>
      <c r="AH425" s="78"/>
    </row>
    <row r="426" spans="17:34" x14ac:dyDescent="0.25">
      <c r="Q426" s="77"/>
      <c r="R426" s="78"/>
      <c r="S426" s="78"/>
      <c r="T426" s="78"/>
      <c r="U426" s="78"/>
      <c r="V426" s="78"/>
      <c r="W426" s="78"/>
      <c r="X426" s="78"/>
      <c r="Y426" s="78"/>
      <c r="Z426" s="78"/>
      <c r="AA426" s="78"/>
      <c r="AB426" s="78"/>
      <c r="AC426" s="78"/>
      <c r="AD426" s="78"/>
      <c r="AE426" s="78"/>
      <c r="AF426" s="51"/>
      <c r="AG426" s="51"/>
      <c r="AH426" s="78"/>
    </row>
    <row r="427" spans="17:34" x14ac:dyDescent="0.25">
      <c r="Q427" s="77"/>
      <c r="R427" s="78"/>
      <c r="S427" s="78"/>
      <c r="T427" s="78"/>
      <c r="U427" s="78"/>
      <c r="V427" s="78"/>
      <c r="W427" s="78"/>
      <c r="X427" s="78"/>
      <c r="Y427" s="78"/>
      <c r="Z427" s="78"/>
      <c r="AA427" s="78"/>
      <c r="AB427" s="78"/>
      <c r="AC427" s="78"/>
      <c r="AD427" s="78"/>
      <c r="AE427" s="78"/>
      <c r="AF427" s="51"/>
      <c r="AG427" s="51"/>
      <c r="AH427" s="78"/>
    </row>
    <row r="428" spans="17:34" x14ac:dyDescent="0.25">
      <c r="Q428" s="77"/>
      <c r="R428" s="78"/>
      <c r="S428" s="78"/>
      <c r="T428" s="78"/>
      <c r="U428" s="78"/>
      <c r="V428" s="78"/>
      <c r="W428" s="78"/>
      <c r="X428" s="78"/>
      <c r="Y428" s="78"/>
      <c r="Z428" s="78"/>
      <c r="AA428" s="78"/>
      <c r="AB428" s="78"/>
      <c r="AC428" s="78"/>
      <c r="AD428" s="78"/>
      <c r="AE428" s="78"/>
      <c r="AF428" s="51"/>
      <c r="AG428" s="51"/>
      <c r="AH428" s="78"/>
    </row>
    <row r="429" spans="17:34" x14ac:dyDescent="0.25">
      <c r="Q429" s="77"/>
      <c r="R429" s="78"/>
      <c r="S429" s="78"/>
      <c r="T429" s="78"/>
      <c r="U429" s="78"/>
      <c r="V429" s="78"/>
      <c r="W429" s="78"/>
      <c r="X429" s="78"/>
      <c r="Y429" s="78"/>
      <c r="Z429" s="78"/>
      <c r="AA429" s="78"/>
      <c r="AB429" s="78"/>
      <c r="AC429" s="78"/>
      <c r="AD429" s="78"/>
      <c r="AE429" s="78"/>
      <c r="AF429" s="51"/>
      <c r="AG429" s="51"/>
      <c r="AH429" s="78"/>
    </row>
    <row r="430" spans="17:34" x14ac:dyDescent="0.25">
      <c r="Q430" s="77"/>
      <c r="R430" s="78"/>
      <c r="S430" s="78"/>
      <c r="T430" s="78"/>
      <c r="U430" s="78"/>
      <c r="V430" s="78"/>
      <c r="W430" s="78"/>
      <c r="X430" s="78"/>
      <c r="Y430" s="78"/>
      <c r="Z430" s="78"/>
      <c r="AA430" s="78"/>
      <c r="AB430" s="78"/>
      <c r="AC430" s="78"/>
      <c r="AD430" s="78"/>
      <c r="AE430" s="78"/>
      <c r="AF430" s="51"/>
      <c r="AG430" s="51"/>
      <c r="AH430" s="78"/>
    </row>
    <row r="431" spans="17:34" x14ac:dyDescent="0.25">
      <c r="Q431" s="77"/>
      <c r="R431" s="78"/>
      <c r="S431" s="78"/>
      <c r="T431" s="78"/>
      <c r="U431" s="78"/>
      <c r="V431" s="78"/>
      <c r="W431" s="78"/>
      <c r="X431" s="78"/>
      <c r="Y431" s="78"/>
      <c r="Z431" s="78"/>
      <c r="AA431" s="78"/>
      <c r="AB431" s="78"/>
      <c r="AC431" s="78"/>
      <c r="AD431" s="78"/>
      <c r="AE431" s="78"/>
      <c r="AF431" s="51"/>
      <c r="AG431" s="51"/>
      <c r="AH431" s="78"/>
    </row>
    <row r="432" spans="17:34" x14ac:dyDescent="0.25">
      <c r="Q432" s="77"/>
      <c r="R432" s="78"/>
      <c r="S432" s="78"/>
      <c r="T432" s="78"/>
      <c r="U432" s="78"/>
      <c r="V432" s="78"/>
      <c r="W432" s="78"/>
      <c r="X432" s="78"/>
      <c r="Y432" s="78"/>
      <c r="Z432" s="78"/>
      <c r="AA432" s="78"/>
      <c r="AB432" s="78"/>
      <c r="AC432" s="78"/>
      <c r="AD432" s="78"/>
      <c r="AE432" s="78"/>
      <c r="AF432" s="51"/>
      <c r="AG432" s="51"/>
      <c r="AH432" s="78"/>
    </row>
    <row r="433" spans="17:34" x14ac:dyDescent="0.25">
      <c r="Q433" s="77"/>
      <c r="R433" s="78"/>
      <c r="S433" s="78"/>
      <c r="T433" s="78"/>
      <c r="U433" s="78"/>
      <c r="V433" s="78"/>
      <c r="W433" s="78"/>
      <c r="X433" s="78"/>
      <c r="Y433" s="78"/>
      <c r="Z433" s="78"/>
      <c r="AA433" s="78"/>
      <c r="AB433" s="78"/>
      <c r="AC433" s="78"/>
      <c r="AD433" s="78"/>
      <c r="AE433" s="78"/>
      <c r="AF433" s="51"/>
      <c r="AG433" s="51"/>
      <c r="AH433" s="78"/>
    </row>
    <row r="434" spans="17:34" x14ac:dyDescent="0.25">
      <c r="Q434" s="77"/>
      <c r="R434" s="78"/>
      <c r="S434" s="78"/>
      <c r="T434" s="78"/>
      <c r="U434" s="78"/>
      <c r="V434" s="78"/>
      <c r="W434" s="78"/>
      <c r="X434" s="78"/>
      <c r="Y434" s="78"/>
      <c r="Z434" s="78"/>
      <c r="AA434" s="78"/>
      <c r="AB434" s="78"/>
      <c r="AC434" s="78"/>
      <c r="AD434" s="78"/>
      <c r="AE434" s="78"/>
      <c r="AF434" s="51"/>
      <c r="AG434" s="51"/>
      <c r="AH434" s="78"/>
    </row>
    <row r="435" spans="17:34" x14ac:dyDescent="0.25">
      <c r="Q435" s="77"/>
      <c r="R435" s="78"/>
      <c r="S435" s="78"/>
      <c r="T435" s="78"/>
      <c r="U435" s="78"/>
      <c r="V435" s="78"/>
      <c r="W435" s="78"/>
      <c r="X435" s="78"/>
      <c r="Y435" s="78"/>
      <c r="Z435" s="78"/>
      <c r="AA435" s="78"/>
      <c r="AB435" s="78"/>
      <c r="AC435" s="78"/>
      <c r="AD435" s="78"/>
      <c r="AE435" s="78"/>
      <c r="AF435" s="51"/>
      <c r="AG435" s="51"/>
      <c r="AH435" s="78"/>
    </row>
    <row r="436" spans="17:34" x14ac:dyDescent="0.25">
      <c r="Q436" s="77"/>
      <c r="R436" s="78"/>
      <c r="S436" s="78"/>
      <c r="T436" s="78"/>
      <c r="U436" s="78"/>
      <c r="V436" s="78"/>
      <c r="W436" s="78"/>
      <c r="X436" s="78"/>
      <c r="Y436" s="78"/>
      <c r="Z436" s="78"/>
      <c r="AA436" s="78"/>
      <c r="AB436" s="78"/>
      <c r="AC436" s="78"/>
      <c r="AD436" s="78"/>
      <c r="AE436" s="78"/>
      <c r="AF436" s="51"/>
      <c r="AG436" s="51"/>
      <c r="AH436" s="78"/>
    </row>
    <row r="437" spans="17:34" x14ac:dyDescent="0.25">
      <c r="Q437" s="77"/>
      <c r="R437" s="78"/>
      <c r="S437" s="78"/>
      <c r="T437" s="78"/>
      <c r="U437" s="78"/>
      <c r="V437" s="78"/>
      <c r="W437" s="78"/>
      <c r="X437" s="78"/>
      <c r="Y437" s="78"/>
      <c r="Z437" s="78"/>
      <c r="AA437" s="78"/>
      <c r="AB437" s="78"/>
      <c r="AC437" s="78"/>
      <c r="AD437" s="78"/>
      <c r="AE437" s="78"/>
      <c r="AF437" s="51"/>
      <c r="AG437" s="51"/>
      <c r="AH437" s="78"/>
    </row>
    <row r="438" spans="17:34" x14ac:dyDescent="0.25">
      <c r="Q438" s="77"/>
      <c r="R438" s="78"/>
      <c r="S438" s="78"/>
      <c r="T438" s="78"/>
      <c r="U438" s="78"/>
      <c r="V438" s="78"/>
      <c r="W438" s="78"/>
      <c r="X438" s="78"/>
      <c r="Y438" s="78"/>
      <c r="Z438" s="78"/>
      <c r="AA438" s="78"/>
      <c r="AB438" s="78"/>
      <c r="AC438" s="78"/>
      <c r="AD438" s="78"/>
      <c r="AE438" s="78"/>
      <c r="AF438" s="51"/>
      <c r="AG438" s="51"/>
      <c r="AH438" s="78"/>
    </row>
    <row r="439" spans="17:34" x14ac:dyDescent="0.25">
      <c r="Q439" s="77"/>
      <c r="R439" s="78"/>
      <c r="S439" s="78"/>
      <c r="T439" s="78"/>
      <c r="U439" s="78"/>
      <c r="V439" s="78"/>
      <c r="W439" s="78"/>
      <c r="X439" s="78"/>
      <c r="Y439" s="78"/>
      <c r="Z439" s="78"/>
      <c r="AA439" s="78"/>
      <c r="AB439" s="78"/>
      <c r="AC439" s="78"/>
      <c r="AD439" s="78"/>
      <c r="AE439" s="78"/>
      <c r="AF439" s="51"/>
      <c r="AG439" s="51"/>
      <c r="AH439" s="78"/>
    </row>
    <row r="440" spans="17:34" x14ac:dyDescent="0.25">
      <c r="Q440" s="77"/>
      <c r="R440" s="78"/>
      <c r="S440" s="78"/>
      <c r="T440" s="78"/>
      <c r="U440" s="78"/>
      <c r="V440" s="78"/>
      <c r="W440" s="78"/>
      <c r="X440" s="78"/>
      <c r="Y440" s="78"/>
      <c r="Z440" s="78"/>
      <c r="AA440" s="78"/>
      <c r="AB440" s="78"/>
      <c r="AC440" s="78"/>
      <c r="AD440" s="78"/>
      <c r="AE440" s="78"/>
      <c r="AF440" s="51"/>
      <c r="AG440" s="51"/>
      <c r="AH440" s="78"/>
    </row>
    <row r="441" spans="17:34" x14ac:dyDescent="0.25">
      <c r="Q441" s="77"/>
      <c r="R441" s="78"/>
      <c r="S441" s="78"/>
      <c r="T441" s="78"/>
      <c r="U441" s="78"/>
      <c r="V441" s="78"/>
      <c r="W441" s="78"/>
      <c r="X441" s="78"/>
      <c r="Y441" s="78"/>
      <c r="Z441" s="78"/>
      <c r="AA441" s="78"/>
      <c r="AB441" s="78"/>
      <c r="AC441" s="78"/>
      <c r="AD441" s="78"/>
      <c r="AE441" s="78"/>
      <c r="AF441" s="51"/>
      <c r="AG441" s="51"/>
      <c r="AH441" s="78"/>
    </row>
    <row r="442" spans="17:34" x14ac:dyDescent="0.25">
      <c r="Q442" s="77"/>
      <c r="R442" s="78"/>
      <c r="S442" s="78"/>
      <c r="T442" s="78"/>
      <c r="U442" s="78"/>
      <c r="V442" s="78"/>
      <c r="W442" s="78"/>
      <c r="X442" s="78"/>
      <c r="Y442" s="78"/>
      <c r="Z442" s="78"/>
      <c r="AA442" s="78"/>
      <c r="AB442" s="78"/>
      <c r="AC442" s="78"/>
      <c r="AD442" s="78"/>
      <c r="AE442" s="78"/>
      <c r="AF442" s="51"/>
      <c r="AG442" s="51"/>
      <c r="AH442" s="78"/>
    </row>
    <row r="443" spans="17:34" x14ac:dyDescent="0.25">
      <c r="Q443" s="77"/>
      <c r="R443" s="78"/>
      <c r="S443" s="78"/>
      <c r="T443" s="78"/>
      <c r="U443" s="78"/>
      <c r="V443" s="78"/>
      <c r="W443" s="78"/>
      <c r="X443" s="78"/>
      <c r="Y443" s="78"/>
      <c r="Z443" s="78"/>
      <c r="AA443" s="78"/>
      <c r="AB443" s="78"/>
      <c r="AC443" s="78"/>
      <c r="AD443" s="78"/>
      <c r="AE443" s="78"/>
      <c r="AF443" s="51"/>
      <c r="AG443" s="51"/>
      <c r="AH443" s="78"/>
    </row>
    <row r="444" spans="17:34" x14ac:dyDescent="0.25">
      <c r="Q444" s="77"/>
      <c r="R444" s="78"/>
      <c r="S444" s="78"/>
      <c r="T444" s="78"/>
      <c r="U444" s="78"/>
      <c r="V444" s="78"/>
      <c r="W444" s="78"/>
      <c r="X444" s="78"/>
      <c r="Y444" s="78"/>
      <c r="Z444" s="78"/>
      <c r="AA444" s="78"/>
      <c r="AB444" s="78"/>
      <c r="AC444" s="78"/>
      <c r="AD444" s="78"/>
      <c r="AE444" s="78"/>
      <c r="AF444" s="51"/>
      <c r="AG444" s="51"/>
      <c r="AH444" s="78"/>
    </row>
    <row r="445" spans="17:34" x14ac:dyDescent="0.25">
      <c r="Q445" s="77"/>
      <c r="R445" s="78"/>
      <c r="S445" s="78"/>
      <c r="T445" s="78"/>
      <c r="U445" s="78"/>
      <c r="V445" s="78"/>
      <c r="W445" s="78"/>
      <c r="X445" s="78"/>
      <c r="Y445" s="78"/>
      <c r="Z445" s="78"/>
      <c r="AA445" s="78"/>
      <c r="AB445" s="78"/>
      <c r="AC445" s="78"/>
      <c r="AD445" s="78"/>
      <c r="AE445" s="78"/>
      <c r="AF445" s="51"/>
      <c r="AG445" s="51"/>
      <c r="AH445" s="78"/>
    </row>
    <row r="446" spans="17:34" x14ac:dyDescent="0.25">
      <c r="Q446" s="77"/>
      <c r="R446" s="78"/>
      <c r="S446" s="78"/>
      <c r="T446" s="78"/>
      <c r="U446" s="78"/>
      <c r="V446" s="78"/>
      <c r="W446" s="78"/>
      <c r="X446" s="78"/>
      <c r="Y446" s="78"/>
      <c r="Z446" s="78"/>
      <c r="AA446" s="78"/>
      <c r="AB446" s="78"/>
      <c r="AC446" s="78"/>
      <c r="AD446" s="78"/>
      <c r="AE446" s="78"/>
      <c r="AF446" s="51"/>
      <c r="AG446" s="51"/>
      <c r="AH446" s="78"/>
    </row>
    <row r="447" spans="17:34" x14ac:dyDescent="0.25">
      <c r="Q447" s="77"/>
      <c r="R447" s="78"/>
      <c r="S447" s="78"/>
      <c r="T447" s="78"/>
      <c r="U447" s="78"/>
      <c r="V447" s="78"/>
      <c r="W447" s="78"/>
      <c r="X447" s="78"/>
      <c r="Y447" s="78"/>
      <c r="Z447" s="78"/>
      <c r="AA447" s="78"/>
      <c r="AB447" s="78"/>
      <c r="AC447" s="78"/>
      <c r="AD447" s="78"/>
      <c r="AE447" s="78"/>
      <c r="AF447" s="51"/>
      <c r="AG447" s="51"/>
      <c r="AH447" s="78"/>
    </row>
    <row r="448" spans="17:34" x14ac:dyDescent="0.25">
      <c r="Q448" s="77"/>
      <c r="R448" s="78"/>
      <c r="S448" s="78"/>
      <c r="T448" s="78"/>
      <c r="U448" s="78"/>
      <c r="V448" s="78"/>
      <c r="W448" s="78"/>
      <c r="X448" s="78"/>
      <c r="Y448" s="78"/>
      <c r="Z448" s="78"/>
      <c r="AA448" s="78"/>
      <c r="AB448" s="78"/>
      <c r="AC448" s="78"/>
      <c r="AD448" s="78"/>
      <c r="AE448" s="78"/>
      <c r="AF448" s="51"/>
      <c r="AG448" s="51"/>
      <c r="AH448" s="78"/>
    </row>
    <row r="449" spans="17:34" x14ac:dyDescent="0.25">
      <c r="Q449" s="77"/>
      <c r="R449" s="78"/>
      <c r="S449" s="78"/>
      <c r="T449" s="78"/>
      <c r="U449" s="78"/>
      <c r="V449" s="78"/>
      <c r="W449" s="78"/>
      <c r="X449" s="78"/>
      <c r="Y449" s="78"/>
      <c r="Z449" s="78"/>
      <c r="AA449" s="78"/>
      <c r="AB449" s="78"/>
      <c r="AC449" s="78"/>
      <c r="AD449" s="78"/>
      <c r="AE449" s="78"/>
      <c r="AF449" s="51"/>
      <c r="AG449" s="51"/>
      <c r="AH449" s="78"/>
    </row>
    <row r="450" spans="17:34" x14ac:dyDescent="0.25">
      <c r="Q450" s="77"/>
      <c r="R450" s="78"/>
      <c r="S450" s="78"/>
      <c r="T450" s="78"/>
      <c r="U450" s="78"/>
      <c r="V450" s="78"/>
      <c r="W450" s="78"/>
      <c r="X450" s="78"/>
      <c r="Y450" s="78"/>
      <c r="Z450" s="78"/>
      <c r="AA450" s="78"/>
      <c r="AB450" s="78"/>
      <c r="AC450" s="78"/>
      <c r="AD450" s="78"/>
      <c r="AE450" s="78"/>
      <c r="AF450" s="51"/>
      <c r="AG450" s="51"/>
      <c r="AH450" s="78"/>
    </row>
    <row r="451" spans="17:34" x14ac:dyDescent="0.25">
      <c r="Q451" s="77"/>
      <c r="R451" s="78"/>
      <c r="S451" s="78"/>
      <c r="T451" s="78"/>
      <c r="U451" s="78"/>
      <c r="V451" s="78"/>
      <c r="W451" s="78"/>
      <c r="X451" s="78"/>
      <c r="Y451" s="78"/>
      <c r="Z451" s="78"/>
      <c r="AA451" s="78"/>
      <c r="AB451" s="78"/>
      <c r="AC451" s="78"/>
      <c r="AD451" s="78"/>
      <c r="AE451" s="78"/>
      <c r="AF451" s="51"/>
      <c r="AG451" s="51"/>
      <c r="AH451" s="78"/>
    </row>
    <row r="452" spans="17:34" x14ac:dyDescent="0.25">
      <c r="Q452" s="77"/>
      <c r="R452" s="78"/>
      <c r="S452" s="78"/>
      <c r="T452" s="78"/>
      <c r="U452" s="78"/>
      <c r="V452" s="78"/>
      <c r="W452" s="78"/>
      <c r="X452" s="78"/>
      <c r="Y452" s="78"/>
      <c r="Z452" s="78"/>
      <c r="AA452" s="78"/>
      <c r="AB452" s="78"/>
      <c r="AC452" s="78"/>
      <c r="AD452" s="78"/>
      <c r="AE452" s="78"/>
      <c r="AF452" s="51"/>
      <c r="AG452" s="51"/>
      <c r="AH452" s="78"/>
    </row>
    <row r="453" spans="17:34" x14ac:dyDescent="0.25">
      <c r="Q453" s="77"/>
      <c r="R453" s="78"/>
      <c r="S453" s="78"/>
      <c r="T453" s="78"/>
      <c r="U453" s="78"/>
      <c r="V453" s="78"/>
      <c r="W453" s="78"/>
      <c r="X453" s="78"/>
      <c r="Y453" s="78"/>
      <c r="Z453" s="78"/>
      <c r="AA453" s="78"/>
      <c r="AB453" s="78"/>
      <c r="AC453" s="78"/>
      <c r="AD453" s="78"/>
      <c r="AE453" s="78"/>
      <c r="AF453" s="51"/>
      <c r="AG453" s="51"/>
      <c r="AH453" s="78"/>
    </row>
    <row r="454" spans="17:34" x14ac:dyDescent="0.25">
      <c r="Q454" s="77"/>
      <c r="R454" s="78"/>
      <c r="S454" s="78"/>
      <c r="T454" s="78"/>
      <c r="U454" s="78"/>
      <c r="V454" s="78"/>
      <c r="W454" s="78"/>
      <c r="X454" s="78"/>
      <c r="Y454" s="78"/>
      <c r="Z454" s="78"/>
      <c r="AA454" s="78"/>
      <c r="AB454" s="78"/>
      <c r="AC454" s="78"/>
      <c r="AD454" s="78"/>
      <c r="AE454" s="78"/>
      <c r="AF454" s="51"/>
      <c r="AG454" s="51"/>
      <c r="AH454" s="78"/>
    </row>
    <row r="455" spans="17:34" x14ac:dyDescent="0.25">
      <c r="Q455" s="77"/>
      <c r="R455" s="78"/>
      <c r="S455" s="78"/>
      <c r="T455" s="78"/>
      <c r="U455" s="78"/>
      <c r="V455" s="78"/>
      <c r="W455" s="78"/>
      <c r="X455" s="78"/>
      <c r="Y455" s="78"/>
      <c r="Z455" s="78"/>
      <c r="AA455" s="78"/>
      <c r="AB455" s="78"/>
      <c r="AC455" s="78"/>
      <c r="AD455" s="78"/>
      <c r="AE455" s="78"/>
      <c r="AF455" s="51"/>
      <c r="AG455" s="51"/>
      <c r="AH455" s="78"/>
    </row>
    <row r="456" spans="17:34" x14ac:dyDescent="0.25">
      <c r="Q456" s="77"/>
      <c r="R456" s="78"/>
      <c r="S456" s="78"/>
      <c r="T456" s="78"/>
      <c r="U456" s="78"/>
      <c r="V456" s="78"/>
      <c r="W456" s="78"/>
      <c r="X456" s="78"/>
      <c r="Y456" s="78"/>
      <c r="Z456" s="78"/>
      <c r="AA456" s="78"/>
      <c r="AB456" s="78"/>
      <c r="AC456" s="78"/>
      <c r="AD456" s="78"/>
      <c r="AE456" s="78"/>
      <c r="AF456" s="51"/>
      <c r="AG456" s="51"/>
      <c r="AH456" s="78"/>
    </row>
    <row r="457" spans="17:34" x14ac:dyDescent="0.25">
      <c r="Q457" s="77"/>
      <c r="R457" s="78"/>
      <c r="S457" s="78"/>
      <c r="T457" s="78"/>
      <c r="U457" s="78"/>
      <c r="V457" s="78"/>
      <c r="W457" s="78"/>
      <c r="X457" s="78"/>
      <c r="Y457" s="78"/>
      <c r="Z457" s="78"/>
      <c r="AA457" s="78"/>
      <c r="AB457" s="78"/>
      <c r="AC457" s="78"/>
      <c r="AD457" s="78"/>
      <c r="AE457" s="78"/>
      <c r="AF457" s="51"/>
      <c r="AG457" s="51"/>
      <c r="AH457" s="78"/>
    </row>
    <row r="458" spans="17:34" x14ac:dyDescent="0.25">
      <c r="Q458" s="77"/>
      <c r="R458" s="78"/>
      <c r="S458" s="78"/>
      <c r="T458" s="78"/>
      <c r="U458" s="78"/>
      <c r="V458" s="78"/>
      <c r="W458" s="78"/>
      <c r="X458" s="78"/>
      <c r="Y458" s="78"/>
      <c r="Z458" s="78"/>
      <c r="AA458" s="78"/>
      <c r="AB458" s="78"/>
      <c r="AC458" s="78"/>
      <c r="AD458" s="78"/>
      <c r="AE458" s="78"/>
      <c r="AF458" s="51"/>
      <c r="AG458" s="51"/>
      <c r="AH458" s="78"/>
    </row>
    <row r="459" spans="17:34" x14ac:dyDescent="0.25">
      <c r="Q459" s="77"/>
      <c r="R459" s="78"/>
      <c r="S459" s="78"/>
      <c r="T459" s="78"/>
      <c r="U459" s="78"/>
      <c r="V459" s="78"/>
      <c r="W459" s="78"/>
      <c r="X459" s="78"/>
      <c r="Y459" s="78"/>
      <c r="Z459" s="78"/>
      <c r="AA459" s="78"/>
      <c r="AB459" s="78"/>
      <c r="AC459" s="78"/>
      <c r="AD459" s="78"/>
      <c r="AE459" s="78"/>
      <c r="AF459" s="51"/>
      <c r="AG459" s="51"/>
      <c r="AH459" s="78"/>
    </row>
    <row r="460" spans="17:34" x14ac:dyDescent="0.25">
      <c r="Q460" s="77"/>
      <c r="R460" s="78"/>
      <c r="S460" s="78"/>
      <c r="T460" s="78"/>
      <c r="U460" s="78"/>
      <c r="V460" s="78"/>
      <c r="W460" s="78"/>
      <c r="X460" s="78"/>
      <c r="Y460" s="78"/>
      <c r="Z460" s="78"/>
      <c r="AA460" s="78"/>
      <c r="AB460" s="78"/>
      <c r="AC460" s="78"/>
      <c r="AD460" s="78"/>
      <c r="AE460" s="78"/>
      <c r="AF460" s="51"/>
      <c r="AG460" s="51"/>
      <c r="AH460" s="78"/>
    </row>
    <row r="461" spans="17:34" x14ac:dyDescent="0.25">
      <c r="Q461" s="77"/>
      <c r="R461" s="78"/>
      <c r="S461" s="78"/>
      <c r="T461" s="78"/>
      <c r="U461" s="78"/>
      <c r="V461" s="78"/>
      <c r="W461" s="78"/>
      <c r="X461" s="78"/>
      <c r="Y461" s="78"/>
      <c r="Z461" s="78"/>
      <c r="AA461" s="78"/>
      <c r="AB461" s="78"/>
      <c r="AC461" s="78"/>
      <c r="AD461" s="78"/>
      <c r="AE461" s="78"/>
      <c r="AF461" s="51"/>
      <c r="AG461" s="51"/>
      <c r="AH461" s="78"/>
    </row>
    <row r="462" spans="17:34" x14ac:dyDescent="0.25">
      <c r="Q462" s="77"/>
      <c r="R462" s="78"/>
      <c r="S462" s="78"/>
      <c r="T462" s="78"/>
      <c r="U462" s="78"/>
      <c r="V462" s="78"/>
      <c r="W462" s="78"/>
      <c r="X462" s="78"/>
      <c r="Y462" s="78"/>
      <c r="Z462" s="78"/>
      <c r="AA462" s="78"/>
      <c r="AB462" s="78"/>
      <c r="AC462" s="78"/>
      <c r="AD462" s="78"/>
      <c r="AE462" s="78"/>
      <c r="AF462" s="51"/>
      <c r="AG462" s="51"/>
      <c r="AH462" s="78"/>
    </row>
    <row r="463" spans="17:34" x14ac:dyDescent="0.25">
      <c r="Q463" s="77"/>
      <c r="R463" s="78"/>
      <c r="S463" s="78"/>
      <c r="T463" s="78"/>
      <c r="U463" s="78"/>
      <c r="V463" s="78"/>
      <c r="W463" s="78"/>
      <c r="X463" s="78"/>
      <c r="Y463" s="78"/>
      <c r="Z463" s="78"/>
      <c r="AA463" s="78"/>
      <c r="AB463" s="78"/>
      <c r="AC463" s="78"/>
      <c r="AD463" s="78"/>
      <c r="AE463" s="78"/>
      <c r="AF463" s="51"/>
      <c r="AG463" s="51"/>
      <c r="AH463" s="78"/>
    </row>
    <row r="464" spans="17:34" x14ac:dyDescent="0.25">
      <c r="Q464" s="77"/>
      <c r="R464" s="78"/>
      <c r="S464" s="78"/>
      <c r="T464" s="78"/>
      <c r="U464" s="78"/>
      <c r="V464" s="78"/>
      <c r="W464" s="78"/>
      <c r="X464" s="78"/>
      <c r="Y464" s="78"/>
      <c r="Z464" s="78"/>
      <c r="AA464" s="78"/>
      <c r="AB464" s="78"/>
      <c r="AC464" s="78"/>
      <c r="AD464" s="78"/>
      <c r="AE464" s="78"/>
      <c r="AF464" s="51"/>
      <c r="AG464" s="51"/>
      <c r="AH464" s="78"/>
    </row>
    <row r="465" spans="17:34" x14ac:dyDescent="0.25">
      <c r="Q465" s="77"/>
      <c r="R465" s="78"/>
      <c r="S465" s="78"/>
      <c r="T465" s="78"/>
      <c r="U465" s="78"/>
      <c r="V465" s="78"/>
      <c r="W465" s="78"/>
      <c r="X465" s="78"/>
      <c r="Y465" s="78"/>
      <c r="Z465" s="78"/>
      <c r="AA465" s="78"/>
      <c r="AB465" s="78"/>
      <c r="AC465" s="78"/>
      <c r="AD465" s="78"/>
      <c r="AE465" s="78"/>
      <c r="AF465" s="51"/>
      <c r="AG465" s="51"/>
      <c r="AH465" s="78"/>
    </row>
    <row r="466" spans="17:34" x14ac:dyDescent="0.25">
      <c r="Q466" s="77"/>
      <c r="R466" s="78"/>
      <c r="S466" s="78"/>
      <c r="T466" s="78"/>
      <c r="U466" s="78"/>
      <c r="V466" s="78"/>
      <c r="W466" s="78"/>
      <c r="X466" s="78"/>
      <c r="Y466" s="78"/>
      <c r="Z466" s="78"/>
      <c r="AA466" s="78"/>
      <c r="AB466" s="78"/>
      <c r="AC466" s="78"/>
      <c r="AD466" s="78"/>
      <c r="AE466" s="78"/>
      <c r="AF466" s="51"/>
      <c r="AG466" s="51"/>
      <c r="AH466" s="78"/>
    </row>
    <row r="467" spans="17:34" x14ac:dyDescent="0.25">
      <c r="Q467" s="77"/>
      <c r="R467" s="78"/>
      <c r="S467" s="78"/>
      <c r="T467" s="78"/>
      <c r="U467" s="78"/>
      <c r="V467" s="78"/>
      <c r="W467" s="78"/>
      <c r="X467" s="78"/>
      <c r="Y467" s="78"/>
      <c r="Z467" s="78"/>
      <c r="AA467" s="78"/>
      <c r="AB467" s="78"/>
      <c r="AC467" s="78"/>
      <c r="AD467" s="78"/>
      <c r="AE467" s="78"/>
      <c r="AF467" s="51"/>
      <c r="AG467" s="51"/>
      <c r="AH467" s="78"/>
    </row>
    <row r="468" spans="17:34" x14ac:dyDescent="0.25">
      <c r="Q468" s="77"/>
      <c r="R468" s="78"/>
      <c r="S468" s="78"/>
      <c r="T468" s="78"/>
      <c r="U468" s="78"/>
      <c r="V468" s="78"/>
      <c r="W468" s="78"/>
      <c r="X468" s="78"/>
      <c r="Y468" s="78"/>
      <c r="Z468" s="78"/>
      <c r="AA468" s="78"/>
      <c r="AB468" s="78"/>
      <c r="AC468" s="78"/>
      <c r="AD468" s="78"/>
      <c r="AE468" s="78"/>
      <c r="AF468" s="51"/>
      <c r="AG468" s="51"/>
      <c r="AH468" s="78"/>
    </row>
    <row r="469" spans="17:34" x14ac:dyDescent="0.25">
      <c r="Q469" s="77"/>
      <c r="R469" s="78"/>
      <c r="S469" s="78"/>
      <c r="T469" s="78"/>
      <c r="U469" s="78"/>
      <c r="V469" s="78"/>
      <c r="W469" s="78"/>
      <c r="X469" s="78"/>
      <c r="Y469" s="78"/>
      <c r="Z469" s="78"/>
      <c r="AA469" s="78"/>
      <c r="AB469" s="78"/>
      <c r="AC469" s="78"/>
      <c r="AD469" s="78"/>
      <c r="AE469" s="78"/>
      <c r="AF469" s="51"/>
      <c r="AG469" s="51"/>
      <c r="AH469" s="78"/>
    </row>
    <row r="470" spans="17:34" x14ac:dyDescent="0.25">
      <c r="Q470" s="77"/>
      <c r="R470" s="78"/>
      <c r="S470" s="78"/>
      <c r="T470" s="78"/>
      <c r="U470" s="78"/>
      <c r="V470" s="78"/>
      <c r="W470" s="78"/>
      <c r="X470" s="78"/>
      <c r="Y470" s="78"/>
      <c r="Z470" s="78"/>
      <c r="AA470" s="78"/>
      <c r="AB470" s="78"/>
      <c r="AC470" s="78"/>
      <c r="AD470" s="78"/>
      <c r="AE470" s="78"/>
      <c r="AF470" s="51"/>
      <c r="AG470" s="51"/>
      <c r="AH470" s="78"/>
    </row>
    <row r="471" spans="17:34" x14ac:dyDescent="0.25">
      <c r="Q471" s="77"/>
      <c r="R471" s="78"/>
      <c r="S471" s="78"/>
      <c r="T471" s="78"/>
      <c r="U471" s="78"/>
      <c r="V471" s="78"/>
      <c r="W471" s="78"/>
      <c r="X471" s="78"/>
      <c r="Y471" s="78"/>
      <c r="Z471" s="78"/>
      <c r="AA471" s="78"/>
      <c r="AB471" s="78"/>
      <c r="AC471" s="78"/>
      <c r="AD471" s="78"/>
      <c r="AE471" s="78"/>
      <c r="AF471" s="51"/>
      <c r="AG471" s="51"/>
      <c r="AH471" s="78"/>
    </row>
    <row r="472" spans="17:34" x14ac:dyDescent="0.25">
      <c r="Q472" s="77"/>
      <c r="R472" s="78"/>
      <c r="S472" s="78"/>
      <c r="T472" s="78"/>
      <c r="U472" s="78"/>
      <c r="V472" s="78"/>
      <c r="W472" s="78"/>
      <c r="X472" s="78"/>
      <c r="Y472" s="78"/>
      <c r="Z472" s="78"/>
      <c r="AA472" s="78"/>
      <c r="AB472" s="78"/>
      <c r="AC472" s="78"/>
      <c r="AD472" s="78"/>
      <c r="AE472" s="78"/>
      <c r="AF472" s="51"/>
      <c r="AG472" s="51"/>
      <c r="AH472" s="78"/>
    </row>
    <row r="473" spans="17:34" x14ac:dyDescent="0.25">
      <c r="Q473" s="77"/>
      <c r="R473" s="78"/>
      <c r="S473" s="78"/>
      <c r="T473" s="78"/>
      <c r="U473" s="78"/>
      <c r="V473" s="78"/>
      <c r="W473" s="78"/>
      <c r="X473" s="78"/>
      <c r="Y473" s="78"/>
      <c r="Z473" s="78"/>
      <c r="AA473" s="78"/>
      <c r="AB473" s="78"/>
      <c r="AC473" s="78"/>
      <c r="AD473" s="78"/>
      <c r="AE473" s="78"/>
      <c r="AF473" s="51"/>
      <c r="AG473" s="51"/>
      <c r="AH473" s="78"/>
    </row>
    <row r="474" spans="17:34" x14ac:dyDescent="0.25">
      <c r="Q474" s="77"/>
      <c r="R474" s="78"/>
      <c r="S474" s="78"/>
      <c r="T474" s="78"/>
      <c r="U474" s="78"/>
      <c r="V474" s="78"/>
      <c r="W474" s="78"/>
      <c r="X474" s="78"/>
      <c r="Y474" s="78"/>
      <c r="Z474" s="78"/>
      <c r="AA474" s="78"/>
      <c r="AB474" s="78"/>
      <c r="AC474" s="78"/>
      <c r="AD474" s="78"/>
      <c r="AE474" s="78"/>
      <c r="AF474" s="51"/>
      <c r="AG474" s="51"/>
      <c r="AH474" s="78"/>
    </row>
    <row r="475" spans="17:34" x14ac:dyDescent="0.25">
      <c r="Q475" s="77"/>
      <c r="R475" s="78"/>
      <c r="S475" s="78"/>
      <c r="T475" s="78"/>
      <c r="U475" s="78"/>
      <c r="V475" s="78"/>
      <c r="W475" s="78"/>
      <c r="X475" s="78"/>
      <c r="Y475" s="78"/>
      <c r="Z475" s="78"/>
      <c r="AA475" s="78"/>
      <c r="AB475" s="78"/>
      <c r="AC475" s="78"/>
      <c r="AD475" s="78"/>
      <c r="AE475" s="78"/>
      <c r="AF475" s="51"/>
      <c r="AG475" s="51"/>
      <c r="AH475" s="78"/>
    </row>
    <row r="476" spans="17:34" x14ac:dyDescent="0.25">
      <c r="Q476" s="77"/>
      <c r="R476" s="78"/>
      <c r="S476" s="78"/>
      <c r="T476" s="78"/>
      <c r="U476" s="78"/>
      <c r="V476" s="78"/>
      <c r="W476" s="78"/>
      <c r="X476" s="78"/>
      <c r="Y476" s="78"/>
      <c r="Z476" s="78"/>
      <c r="AA476" s="78"/>
      <c r="AB476" s="78"/>
      <c r="AC476" s="78"/>
      <c r="AD476" s="78"/>
      <c r="AE476" s="78"/>
      <c r="AF476" s="51"/>
      <c r="AG476" s="51"/>
      <c r="AH476" s="78"/>
    </row>
    <row r="477" spans="17:34" x14ac:dyDescent="0.25">
      <c r="Q477" s="77"/>
      <c r="R477" s="78"/>
      <c r="S477" s="78"/>
      <c r="T477" s="78"/>
      <c r="U477" s="78"/>
      <c r="V477" s="78"/>
      <c r="W477" s="78"/>
      <c r="X477" s="78"/>
      <c r="Y477" s="78"/>
      <c r="Z477" s="78"/>
      <c r="AA477" s="78"/>
      <c r="AB477" s="78"/>
      <c r="AC477" s="78"/>
      <c r="AD477" s="78"/>
      <c r="AE477" s="78"/>
      <c r="AF477" s="51"/>
      <c r="AG477" s="51"/>
      <c r="AH477" s="78"/>
    </row>
    <row r="478" spans="17:34" x14ac:dyDescent="0.25">
      <c r="Q478" s="77"/>
      <c r="R478" s="78"/>
      <c r="S478" s="78"/>
      <c r="T478" s="78"/>
      <c r="U478" s="78"/>
      <c r="V478" s="78"/>
      <c r="W478" s="78"/>
      <c r="X478" s="78"/>
      <c r="Y478" s="78"/>
      <c r="Z478" s="78"/>
      <c r="AA478" s="78"/>
      <c r="AB478" s="78"/>
      <c r="AC478" s="78"/>
      <c r="AD478" s="78"/>
      <c r="AE478" s="78"/>
      <c r="AF478" s="51"/>
      <c r="AG478" s="51"/>
      <c r="AH478" s="78"/>
    </row>
    <row r="479" spans="17:34" x14ac:dyDescent="0.25">
      <c r="Q479" s="77"/>
      <c r="R479" s="78"/>
      <c r="S479" s="78"/>
      <c r="T479" s="78"/>
      <c r="U479" s="78"/>
      <c r="V479" s="78"/>
      <c r="W479" s="78"/>
      <c r="X479" s="78"/>
      <c r="Y479" s="78"/>
      <c r="Z479" s="78"/>
      <c r="AA479" s="78"/>
      <c r="AB479" s="78"/>
      <c r="AC479" s="78"/>
      <c r="AD479" s="78"/>
      <c r="AE479" s="78"/>
      <c r="AF479" s="51"/>
      <c r="AG479" s="51"/>
      <c r="AH479" s="78"/>
    </row>
    <row r="480" spans="17:34" x14ac:dyDescent="0.25">
      <c r="Q480" s="77"/>
      <c r="R480" s="78"/>
      <c r="S480" s="78"/>
      <c r="T480" s="78"/>
      <c r="U480" s="78"/>
      <c r="V480" s="78"/>
      <c r="W480" s="78"/>
      <c r="X480" s="78"/>
      <c r="Y480" s="78"/>
      <c r="Z480" s="78"/>
      <c r="AA480" s="78"/>
      <c r="AB480" s="78"/>
      <c r="AC480" s="78"/>
      <c r="AD480" s="78"/>
      <c r="AE480" s="78"/>
      <c r="AF480" s="51"/>
      <c r="AG480" s="51"/>
      <c r="AH480" s="78"/>
    </row>
    <row r="481" spans="17:34" x14ac:dyDescent="0.25">
      <c r="Q481" s="77"/>
      <c r="R481" s="78"/>
      <c r="S481" s="78"/>
      <c r="T481" s="78"/>
      <c r="U481" s="78"/>
      <c r="V481" s="78"/>
      <c r="W481" s="78"/>
      <c r="X481" s="78"/>
      <c r="Y481" s="78"/>
      <c r="Z481" s="78"/>
      <c r="AA481" s="78"/>
      <c r="AB481" s="78"/>
      <c r="AC481" s="78"/>
      <c r="AD481" s="78"/>
      <c r="AE481" s="78"/>
      <c r="AF481" s="51"/>
      <c r="AG481" s="51"/>
      <c r="AH481" s="78"/>
    </row>
    <row r="482" spans="17:34" x14ac:dyDescent="0.25">
      <c r="Q482" s="77"/>
      <c r="R482" s="78"/>
      <c r="S482" s="78"/>
      <c r="T482" s="78"/>
      <c r="U482" s="78"/>
      <c r="V482" s="78"/>
      <c r="W482" s="78"/>
      <c r="X482" s="78"/>
      <c r="Y482" s="78"/>
      <c r="Z482" s="78"/>
      <c r="AA482" s="78"/>
      <c r="AB482" s="78"/>
      <c r="AC482" s="78"/>
      <c r="AD482" s="78"/>
      <c r="AE482" s="78"/>
      <c r="AF482" s="51"/>
      <c r="AG482" s="51"/>
      <c r="AH482" s="78"/>
    </row>
    <row r="483" spans="17:34" x14ac:dyDescent="0.25">
      <c r="Q483" s="77"/>
      <c r="R483" s="78"/>
      <c r="S483" s="78"/>
      <c r="T483" s="78"/>
      <c r="U483" s="78"/>
      <c r="V483" s="78"/>
      <c r="W483" s="78"/>
      <c r="X483" s="78"/>
      <c r="Y483" s="78"/>
      <c r="Z483" s="78"/>
      <c r="AA483" s="78"/>
      <c r="AB483" s="78"/>
      <c r="AC483" s="78"/>
      <c r="AD483" s="78"/>
      <c r="AE483" s="78"/>
      <c r="AF483" s="51"/>
      <c r="AG483" s="51"/>
      <c r="AH483" s="78"/>
    </row>
    <row r="484" spans="17:34" x14ac:dyDescent="0.25">
      <c r="Q484" s="77"/>
      <c r="R484" s="78"/>
      <c r="S484" s="78"/>
      <c r="T484" s="78"/>
      <c r="U484" s="78"/>
      <c r="V484" s="78"/>
      <c r="W484" s="78"/>
      <c r="X484" s="78"/>
      <c r="Y484" s="78"/>
      <c r="Z484" s="78"/>
      <c r="AA484" s="78"/>
      <c r="AB484" s="78"/>
      <c r="AC484" s="78"/>
      <c r="AD484" s="78"/>
      <c r="AE484" s="78"/>
      <c r="AF484" s="51"/>
      <c r="AG484" s="51"/>
      <c r="AH484" s="78"/>
    </row>
    <row r="485" spans="17:34" x14ac:dyDescent="0.25">
      <c r="Q485" s="77"/>
      <c r="R485" s="78"/>
      <c r="S485" s="78"/>
      <c r="T485" s="78"/>
      <c r="U485" s="78"/>
      <c r="V485" s="78"/>
      <c r="W485" s="78"/>
      <c r="X485" s="78"/>
      <c r="Y485" s="78"/>
      <c r="Z485" s="78"/>
      <c r="AA485" s="78"/>
      <c r="AB485" s="78"/>
      <c r="AC485" s="78"/>
      <c r="AD485" s="78"/>
      <c r="AE485" s="78"/>
      <c r="AF485" s="51"/>
      <c r="AG485" s="51"/>
      <c r="AH485" s="78"/>
    </row>
    <row r="486" spans="17:34" x14ac:dyDescent="0.25">
      <c r="Q486" s="77"/>
      <c r="R486" s="78"/>
      <c r="S486" s="78"/>
      <c r="T486" s="78"/>
      <c r="U486" s="78"/>
      <c r="V486" s="78"/>
      <c r="W486" s="78"/>
      <c r="X486" s="78"/>
      <c r="Y486" s="78"/>
      <c r="Z486" s="78"/>
      <c r="AA486" s="78"/>
      <c r="AB486" s="78"/>
      <c r="AC486" s="78"/>
      <c r="AD486" s="78"/>
      <c r="AE486" s="78"/>
      <c r="AF486" s="51"/>
      <c r="AG486" s="51"/>
      <c r="AH486" s="78"/>
    </row>
    <row r="487" spans="17:34" x14ac:dyDescent="0.25">
      <c r="Q487" s="77"/>
      <c r="R487" s="78"/>
      <c r="S487" s="78"/>
      <c r="T487" s="78"/>
      <c r="U487" s="78"/>
      <c r="V487" s="78"/>
      <c r="W487" s="78"/>
      <c r="X487" s="78"/>
      <c r="Y487" s="78"/>
      <c r="Z487" s="78"/>
      <c r="AA487" s="78"/>
      <c r="AB487" s="78"/>
      <c r="AC487" s="78"/>
      <c r="AD487" s="78"/>
      <c r="AE487" s="78"/>
      <c r="AF487" s="51"/>
      <c r="AG487" s="51"/>
      <c r="AH487" s="78"/>
    </row>
    <row r="488" spans="17:34" x14ac:dyDescent="0.25">
      <c r="Q488" s="77"/>
      <c r="R488" s="78"/>
      <c r="S488" s="78"/>
      <c r="T488" s="78"/>
      <c r="U488" s="78"/>
      <c r="V488" s="78"/>
      <c r="W488" s="78"/>
      <c r="X488" s="78"/>
      <c r="Y488" s="78"/>
      <c r="Z488" s="78"/>
      <c r="AA488" s="78"/>
      <c r="AB488" s="78"/>
      <c r="AC488" s="78"/>
      <c r="AD488" s="78"/>
      <c r="AE488" s="78"/>
      <c r="AF488" s="51"/>
      <c r="AG488" s="51"/>
      <c r="AH488" s="78"/>
    </row>
    <row r="489" spans="17:34" x14ac:dyDescent="0.25">
      <c r="Q489" s="77"/>
      <c r="R489" s="78"/>
      <c r="S489" s="78"/>
      <c r="T489" s="78"/>
      <c r="U489" s="78"/>
      <c r="V489" s="78"/>
      <c r="W489" s="78"/>
      <c r="X489" s="78"/>
      <c r="Y489" s="78"/>
      <c r="Z489" s="78"/>
      <c r="AA489" s="78"/>
      <c r="AB489" s="78"/>
      <c r="AC489" s="78"/>
      <c r="AD489" s="78"/>
      <c r="AE489" s="78"/>
      <c r="AF489" s="51"/>
      <c r="AG489" s="51"/>
      <c r="AH489" s="78"/>
    </row>
    <row r="490" spans="17:34" x14ac:dyDescent="0.25">
      <c r="Q490" s="77"/>
      <c r="R490" s="78"/>
      <c r="S490" s="78"/>
      <c r="T490" s="78"/>
      <c r="U490" s="78"/>
      <c r="V490" s="78"/>
      <c r="W490" s="78"/>
      <c r="X490" s="78"/>
      <c r="Y490" s="78"/>
      <c r="Z490" s="78"/>
      <c r="AA490" s="78"/>
      <c r="AB490" s="78"/>
      <c r="AC490" s="78"/>
      <c r="AD490" s="78"/>
      <c r="AE490" s="78"/>
      <c r="AF490" s="51"/>
      <c r="AG490" s="51"/>
      <c r="AH490" s="78"/>
    </row>
    <row r="491" spans="17:34" x14ac:dyDescent="0.25">
      <c r="Q491" s="77"/>
      <c r="R491" s="78"/>
      <c r="S491" s="78"/>
      <c r="T491" s="78"/>
      <c r="U491" s="78"/>
      <c r="V491" s="78"/>
      <c r="W491" s="78"/>
      <c r="X491" s="78"/>
      <c r="Y491" s="78"/>
      <c r="Z491" s="78"/>
      <c r="AA491" s="78"/>
      <c r="AB491" s="78"/>
      <c r="AC491" s="78"/>
      <c r="AD491" s="78"/>
      <c r="AE491" s="78"/>
      <c r="AF491" s="51"/>
      <c r="AG491" s="51"/>
      <c r="AH491" s="78"/>
    </row>
    <row r="492" spans="17:34" x14ac:dyDescent="0.25">
      <c r="Q492" s="77"/>
      <c r="R492" s="78"/>
      <c r="S492" s="78"/>
      <c r="T492" s="78"/>
      <c r="U492" s="78"/>
      <c r="V492" s="78"/>
      <c r="W492" s="78"/>
      <c r="X492" s="78"/>
      <c r="Y492" s="78"/>
      <c r="Z492" s="78"/>
      <c r="AA492" s="78"/>
      <c r="AB492" s="78"/>
      <c r="AC492" s="78"/>
      <c r="AD492" s="78"/>
      <c r="AE492" s="78"/>
      <c r="AF492" s="51"/>
      <c r="AG492" s="51"/>
      <c r="AH492" s="78"/>
    </row>
    <row r="493" spans="17:34" x14ac:dyDescent="0.25">
      <c r="Q493" s="77"/>
      <c r="R493" s="78"/>
      <c r="S493" s="78"/>
      <c r="T493" s="78"/>
      <c r="U493" s="78"/>
      <c r="V493" s="78"/>
      <c r="W493" s="78"/>
      <c r="X493" s="78"/>
      <c r="Y493" s="78"/>
      <c r="Z493" s="78"/>
      <c r="AA493" s="78"/>
      <c r="AB493" s="78"/>
      <c r="AC493" s="78"/>
      <c r="AD493" s="78"/>
      <c r="AE493" s="78"/>
      <c r="AF493" s="51"/>
      <c r="AG493" s="51"/>
      <c r="AH493" s="78"/>
    </row>
    <row r="494" spans="17:34" x14ac:dyDescent="0.25">
      <c r="Q494" s="77"/>
      <c r="R494" s="78"/>
      <c r="S494" s="78"/>
      <c r="T494" s="78"/>
      <c r="U494" s="78"/>
      <c r="V494" s="78"/>
      <c r="W494" s="78"/>
      <c r="X494" s="78"/>
      <c r="Y494" s="78"/>
      <c r="Z494" s="78"/>
      <c r="AA494" s="78"/>
      <c r="AB494" s="78"/>
      <c r="AC494" s="78"/>
      <c r="AD494" s="78"/>
      <c r="AE494" s="78"/>
      <c r="AF494" s="51"/>
      <c r="AG494" s="51"/>
      <c r="AH494" s="78"/>
    </row>
    <row r="495" spans="17:34" x14ac:dyDescent="0.25">
      <c r="Q495" s="77"/>
      <c r="R495" s="78"/>
      <c r="S495" s="78"/>
      <c r="T495" s="78"/>
      <c r="U495" s="78"/>
      <c r="V495" s="78"/>
      <c r="W495" s="78"/>
      <c r="X495" s="78"/>
      <c r="Y495" s="78"/>
      <c r="Z495" s="78"/>
      <c r="AA495" s="78"/>
      <c r="AB495" s="78"/>
      <c r="AC495" s="78"/>
      <c r="AD495" s="78"/>
      <c r="AE495" s="78"/>
      <c r="AF495" s="51"/>
      <c r="AG495" s="51"/>
      <c r="AH495" s="78"/>
    </row>
    <row r="496" spans="1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H150"/>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A8" sqref="A8"/>
    </sheetView>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0" width="25.28515625" bestFit="1" customWidth="1"/>
    <col min="11" max="11" width="25.28515625" style="301" bestFit="1" customWidth="1"/>
    <col min="12" max="12" width="6" style="301" bestFit="1" customWidth="1"/>
    <col min="13" max="13" width="14.42578125" style="301" bestFit="1" customWidth="1"/>
    <col min="14" max="15" width="9.140625" style="301"/>
    <col min="17" max="17" width="30.28515625" bestFit="1" customWidth="1"/>
    <col min="18" max="18" width="6" bestFit="1" customWidth="1"/>
  </cols>
  <sheetData>
    <row r="1" spans="1:18" x14ac:dyDescent="0.25">
      <c r="B1" t="s">
        <v>51</v>
      </c>
      <c r="C1" t="s">
        <v>86</v>
      </c>
      <c r="D1" t="s">
        <v>84</v>
      </c>
      <c r="E1" t="s">
        <v>4912</v>
      </c>
      <c r="F1" t="s">
        <v>4913</v>
      </c>
      <c r="G1" t="s">
        <v>4914</v>
      </c>
      <c r="H1" t="s">
        <v>4915</v>
      </c>
      <c r="I1" t="s">
        <v>73</v>
      </c>
      <c r="J1" t="s">
        <v>4916</v>
      </c>
      <c r="K1" s="301" t="s">
        <v>4133</v>
      </c>
      <c r="L1" s="301" t="s">
        <v>377</v>
      </c>
      <c r="M1" s="301" t="s">
        <v>4917</v>
      </c>
      <c r="Q1" t="s">
        <v>4896</v>
      </c>
      <c r="R1">
        <v>11294</v>
      </c>
    </row>
    <row r="2" spans="1:18" x14ac:dyDescent="0.25">
      <c r="A2" t="s">
        <v>57</v>
      </c>
      <c r="B2" s="301">
        <v>11327</v>
      </c>
      <c r="E2" s="301">
        <v>10166</v>
      </c>
      <c r="F2">
        <v>10166</v>
      </c>
      <c r="G2">
        <v>10166</v>
      </c>
      <c r="H2">
        <v>10166</v>
      </c>
      <c r="J2" s="301">
        <v>11294</v>
      </c>
      <c r="K2" s="301">
        <v>10166</v>
      </c>
      <c r="L2" s="301">
        <v>10166</v>
      </c>
      <c r="M2" s="301">
        <v>10166</v>
      </c>
      <c r="Q2" t="s">
        <v>4897</v>
      </c>
      <c r="R2">
        <v>11499</v>
      </c>
    </row>
    <row r="3" spans="1:18" x14ac:dyDescent="0.25">
      <c r="A3" t="s">
        <v>45</v>
      </c>
      <c r="B3">
        <v>11331</v>
      </c>
      <c r="C3" s="301">
        <v>10166</v>
      </c>
      <c r="D3" s="301">
        <v>10166</v>
      </c>
      <c r="E3" s="301">
        <v>10166</v>
      </c>
      <c r="F3">
        <v>10166</v>
      </c>
      <c r="G3">
        <v>10166</v>
      </c>
      <c r="H3">
        <v>10166</v>
      </c>
      <c r="I3" s="301">
        <v>11334</v>
      </c>
      <c r="J3" s="301">
        <v>11294</v>
      </c>
      <c r="K3" s="301">
        <v>10166</v>
      </c>
      <c r="L3" s="301">
        <v>10166</v>
      </c>
      <c r="M3" s="301">
        <v>10166</v>
      </c>
      <c r="Q3" t="s">
        <v>4898</v>
      </c>
      <c r="R3">
        <v>11329</v>
      </c>
    </row>
    <row r="4" spans="1:18" x14ac:dyDescent="0.25">
      <c r="A4" t="s">
        <v>96</v>
      </c>
      <c r="B4">
        <v>11339</v>
      </c>
      <c r="C4" s="301">
        <v>10167</v>
      </c>
      <c r="D4" s="301">
        <v>10167</v>
      </c>
      <c r="E4" s="301">
        <v>10167</v>
      </c>
      <c r="F4">
        <v>10167</v>
      </c>
      <c r="G4">
        <v>10167</v>
      </c>
      <c r="H4">
        <v>10167</v>
      </c>
      <c r="I4" s="301">
        <v>11333</v>
      </c>
      <c r="J4" s="301">
        <v>11294</v>
      </c>
      <c r="K4" s="301">
        <v>10167</v>
      </c>
      <c r="L4" s="301">
        <v>10167</v>
      </c>
      <c r="M4" s="301">
        <v>10167</v>
      </c>
      <c r="Q4" t="s">
        <v>4899</v>
      </c>
      <c r="R4">
        <v>10166</v>
      </c>
    </row>
    <row r="5" spans="1:18" x14ac:dyDescent="0.25">
      <c r="A5" t="s">
        <v>71</v>
      </c>
      <c r="B5">
        <v>11340</v>
      </c>
      <c r="C5" s="301">
        <v>10168</v>
      </c>
      <c r="D5" s="301">
        <v>10168</v>
      </c>
      <c r="E5" s="301">
        <v>10168</v>
      </c>
      <c r="F5" s="301">
        <v>10168</v>
      </c>
      <c r="G5" s="301">
        <v>10168</v>
      </c>
      <c r="H5" s="301">
        <v>10168</v>
      </c>
      <c r="I5" s="301">
        <v>11332</v>
      </c>
      <c r="J5" s="301">
        <v>11294</v>
      </c>
      <c r="K5" s="301">
        <v>10168</v>
      </c>
      <c r="L5" s="301">
        <v>10168</v>
      </c>
      <c r="M5" s="301">
        <v>10168</v>
      </c>
      <c r="Q5" t="s">
        <v>4900</v>
      </c>
      <c r="R5">
        <v>10167</v>
      </c>
    </row>
    <row r="6" spans="1:18" x14ac:dyDescent="0.25">
      <c r="A6" t="s">
        <v>317</v>
      </c>
      <c r="C6" s="301">
        <v>10694</v>
      </c>
      <c r="D6" s="301">
        <v>10694</v>
      </c>
      <c r="E6" s="301">
        <v>10694</v>
      </c>
      <c r="F6" s="301">
        <v>10694</v>
      </c>
      <c r="G6" s="301">
        <v>10694</v>
      </c>
      <c r="H6" s="301">
        <v>10694</v>
      </c>
      <c r="J6" s="301">
        <v>11294</v>
      </c>
      <c r="K6" s="301">
        <v>10694</v>
      </c>
      <c r="L6" s="301">
        <v>10694</v>
      </c>
      <c r="M6" s="301">
        <v>10694</v>
      </c>
      <c r="Q6" t="s">
        <v>4901</v>
      </c>
      <c r="R6">
        <v>10168</v>
      </c>
    </row>
    <row r="7" spans="1:18" x14ac:dyDescent="0.25">
      <c r="A7" s="298" t="s">
        <v>314</v>
      </c>
      <c r="B7" s="301">
        <v>11340</v>
      </c>
      <c r="C7" s="301">
        <v>10168</v>
      </c>
      <c r="D7" s="301">
        <v>10168</v>
      </c>
      <c r="E7" s="301">
        <v>10168</v>
      </c>
      <c r="F7" s="301">
        <v>10168</v>
      </c>
      <c r="G7" s="301">
        <v>10168</v>
      </c>
      <c r="H7" s="301">
        <v>10168</v>
      </c>
      <c r="I7" s="301">
        <v>11332</v>
      </c>
      <c r="J7" s="301">
        <v>11294</v>
      </c>
      <c r="K7" s="301">
        <v>10168</v>
      </c>
      <c r="L7" s="301">
        <v>10168</v>
      </c>
      <c r="M7" s="301">
        <v>10168</v>
      </c>
      <c r="Q7" t="s">
        <v>4902</v>
      </c>
      <c r="R7">
        <v>10694</v>
      </c>
    </row>
    <row r="8" spans="1:18" x14ac:dyDescent="0.25">
      <c r="Q8" t="s">
        <v>4903</v>
      </c>
      <c r="R8">
        <v>11298</v>
      </c>
    </row>
    <row r="9" spans="1:18" x14ac:dyDescent="0.25">
      <c r="Q9" t="s">
        <v>4904</v>
      </c>
      <c r="R9">
        <v>11327</v>
      </c>
    </row>
    <row r="10" spans="1:18" x14ac:dyDescent="0.25">
      <c r="Q10" t="s">
        <v>4905</v>
      </c>
      <c r="R10">
        <v>11328</v>
      </c>
    </row>
    <row r="11" spans="1:18" x14ac:dyDescent="0.25">
      <c r="Q11" t="s">
        <v>4906</v>
      </c>
      <c r="R11">
        <v>11331</v>
      </c>
    </row>
    <row r="12" spans="1:18" x14ac:dyDescent="0.25">
      <c r="Q12" t="s">
        <v>4907</v>
      </c>
      <c r="R12">
        <v>11332</v>
      </c>
    </row>
    <row r="13" spans="1:18" x14ac:dyDescent="0.25">
      <c r="Q13" t="s">
        <v>4908</v>
      </c>
      <c r="R13">
        <v>11333</v>
      </c>
    </row>
    <row r="14" spans="1:18" x14ac:dyDescent="0.25">
      <c r="Q14" t="s">
        <v>4909</v>
      </c>
      <c r="R14">
        <v>11334</v>
      </c>
    </row>
    <row r="15" spans="1:18" x14ac:dyDescent="0.25">
      <c r="Q15" t="s">
        <v>4910</v>
      </c>
      <c r="R15">
        <v>11339</v>
      </c>
    </row>
    <row r="16" spans="1:18" x14ac:dyDescent="0.25">
      <c r="Q16" t="s">
        <v>4911</v>
      </c>
      <c r="R16">
        <v>11340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769"/>
  <sheetViews>
    <sheetView topLeftCell="D7" workbookViewId="0">
      <pane ySplit="13" topLeftCell="A136" activePane="bottomLeft" state="frozen"/>
      <selection activeCell="J7" sqref="J7"/>
      <selection pane="bottomLeft" activeCell="L147" sqref="L147"/>
    </sheetView>
  </sheetViews>
  <sheetFormatPr defaultRowHeight="15" x14ac:dyDescent="0.25"/>
  <cols>
    <col min="1" max="1" width="28.7109375" style="301" bestFit="1" customWidth="1"/>
    <col min="2" max="2" width="14.140625" style="301" customWidth="1"/>
    <col min="3" max="3" width="10.7109375" style="301" bestFit="1" customWidth="1"/>
    <col min="4" max="4" width="38.140625" style="301" bestFit="1" customWidth="1"/>
    <col min="5" max="5" width="35.28515625" style="301" bestFit="1" customWidth="1"/>
    <col min="6" max="6" width="16.7109375" style="301" customWidth="1"/>
    <col min="7" max="7" width="18" style="301" customWidth="1"/>
    <col min="8" max="8" width="11.5703125" style="301" bestFit="1" customWidth="1"/>
    <col min="9" max="9" width="21.42578125" style="301" bestFit="1" customWidth="1"/>
    <col min="10" max="10" width="12.85546875" style="301" bestFit="1" customWidth="1"/>
    <col min="11" max="11" width="9.7109375" style="301" bestFit="1" customWidth="1"/>
    <col min="12" max="12" width="15.42578125" style="301" customWidth="1"/>
    <col min="13" max="13" width="9.140625" style="301"/>
    <col min="14" max="14" width="18.7109375" style="301" bestFit="1" customWidth="1"/>
    <col min="15" max="15" width="16.5703125" style="301" bestFit="1" customWidth="1"/>
    <col min="16" max="16" width="7.7109375" style="301" bestFit="1" customWidth="1"/>
    <col min="17" max="17" width="7.5703125" style="301" bestFit="1" customWidth="1"/>
    <col min="18" max="29" width="13.28515625" style="301" customWidth="1"/>
    <col min="30" max="31" width="14.28515625" style="301" customWidth="1"/>
    <col min="32" max="33" width="9.140625" style="301"/>
    <col min="34" max="34" width="11" style="301" bestFit="1" customWidth="1"/>
    <col min="35" max="35" width="12.42578125" style="301" bestFit="1" customWidth="1"/>
    <col min="36" max="37" width="11" style="7" bestFit="1" customWidth="1"/>
    <col min="38" max="46" width="9.85546875" style="7" bestFit="1" customWidth="1"/>
    <col min="47" max="47" width="9.140625" style="301"/>
    <col min="48" max="48" width="10.85546875" style="301" bestFit="1" customWidth="1"/>
    <col min="49" max="49" width="13.85546875" style="301" bestFit="1" customWidth="1"/>
    <col min="50" max="50" width="11" style="301" bestFit="1" customWidth="1"/>
    <col min="51" max="52" width="9.140625" style="301"/>
    <col min="53" max="53" width="10.5703125" style="301" bestFit="1" customWidth="1"/>
    <col min="54" max="54" width="11" style="301" bestFit="1" customWidth="1"/>
    <col min="55" max="55" width="10" style="301" bestFit="1" customWidth="1"/>
    <col min="56" max="56" width="11.85546875" style="301" bestFit="1" customWidth="1"/>
    <col min="57" max="64" width="14.140625" style="301" customWidth="1"/>
    <col min="65" max="65" width="11.7109375" style="301" bestFit="1" customWidth="1"/>
    <col min="66" max="66" width="12.28515625" style="301" bestFit="1" customWidth="1"/>
    <col min="67" max="67" width="26" style="301" bestFit="1" customWidth="1"/>
    <col min="68" max="16384" width="9.140625" style="301"/>
  </cols>
  <sheetData>
    <row r="1" spans="1:46" ht="31.5" x14ac:dyDescent="0.5">
      <c r="A1" s="518" t="s">
        <v>3621</v>
      </c>
      <c r="B1" s="519"/>
      <c r="C1" s="519"/>
      <c r="D1" s="519"/>
      <c r="E1" s="519"/>
      <c r="F1" s="519"/>
      <c r="G1" s="519"/>
      <c r="H1" s="519"/>
      <c r="I1" s="519"/>
      <c r="J1" s="519"/>
      <c r="K1" s="519"/>
      <c r="L1" s="519"/>
      <c r="M1" s="519"/>
      <c r="N1" s="520"/>
      <c r="O1" s="366"/>
      <c r="P1" s="366"/>
      <c r="Q1" s="366"/>
      <c r="R1" s="301" t="s">
        <v>3547</v>
      </c>
      <c r="V1" s="301" t="s">
        <v>3548</v>
      </c>
      <c r="W1" s="301" t="s">
        <v>3549</v>
      </c>
      <c r="X1" s="301" t="s">
        <v>3550</v>
      </c>
      <c r="Y1" s="301" t="s">
        <v>3551</v>
      </c>
      <c r="Z1" s="301" t="s">
        <v>3552</v>
      </c>
      <c r="AF1" s="301" t="s">
        <v>4011</v>
      </c>
      <c r="AG1" s="301">
        <v>10162</v>
      </c>
    </row>
    <row r="2" spans="1:46" ht="15.75" thickBot="1" x14ac:dyDescent="0.3">
      <c r="AF2" s="301" t="s">
        <v>3625</v>
      </c>
      <c r="AG2" s="301">
        <v>10163</v>
      </c>
    </row>
    <row r="3" spans="1:46" ht="26.25" thickTop="1" thickBot="1" x14ac:dyDescent="0.55000000000000004">
      <c r="A3" s="32" t="s">
        <v>3556</v>
      </c>
      <c r="B3" s="521" t="s">
        <v>22</v>
      </c>
      <c r="C3" s="521"/>
      <c r="D3" s="521"/>
      <c r="E3" s="521"/>
      <c r="F3" s="522"/>
      <c r="H3" s="33" t="s">
        <v>3558</v>
      </c>
      <c r="I3" s="34">
        <f>COUNTIF(D20:D764,"&gt;0")</f>
        <v>0</v>
      </c>
      <c r="J3" s="35" t="s">
        <v>3559</v>
      </c>
      <c r="K3" s="35"/>
      <c r="L3" s="35"/>
      <c r="M3" s="35"/>
      <c r="N3" s="36"/>
      <c r="O3" s="37"/>
      <c r="P3" s="37"/>
      <c r="Q3" s="37"/>
      <c r="AF3" s="301" t="s">
        <v>48</v>
      </c>
      <c r="AG3" s="301">
        <v>11510</v>
      </c>
    </row>
    <row r="4" spans="1:46" ht="16.5" thickTop="1" thickBot="1" x14ac:dyDescent="0.3">
      <c r="A4" s="32" t="s">
        <v>3561</v>
      </c>
      <c r="B4" s="523" t="s">
        <v>66</v>
      </c>
      <c r="C4" s="524"/>
      <c r="H4" s="32" t="s">
        <v>3562</v>
      </c>
      <c r="I4" s="34">
        <f>COUNTIF(G20:G808,"&gt;0")</f>
        <v>0</v>
      </c>
      <c r="J4" s="38" t="s">
        <v>3563</v>
      </c>
      <c r="K4" s="34">
        <f>COUNTIF(G20:G808,"&lt;0")</f>
        <v>0</v>
      </c>
      <c r="L4" s="38" t="s">
        <v>3564</v>
      </c>
      <c r="M4" s="34">
        <f>COUNTIF(G20:G808,"=0")</f>
        <v>0</v>
      </c>
      <c r="AJ4" s="301"/>
      <c r="AK4" s="301"/>
      <c r="AL4" s="301"/>
      <c r="AM4" s="301"/>
      <c r="AN4" s="301"/>
      <c r="AO4" s="301"/>
      <c r="AP4" s="301"/>
      <c r="AQ4" s="301"/>
      <c r="AR4" s="301"/>
      <c r="AS4" s="301"/>
      <c r="AT4" s="301"/>
    </row>
    <row r="5" spans="1:46" ht="15.75" thickTop="1" x14ac:dyDescent="0.25">
      <c r="A5" s="32" t="s">
        <v>3566</v>
      </c>
      <c r="B5" s="515"/>
      <c r="C5" s="516"/>
      <c r="D5" s="516"/>
      <c r="E5" s="516"/>
      <c r="F5" s="516"/>
      <c r="G5" s="516"/>
      <c r="H5" s="516"/>
      <c r="I5" s="516"/>
      <c r="J5" s="516"/>
      <c r="K5" s="516"/>
      <c r="L5" s="516"/>
      <c r="M5" s="516"/>
      <c r="N5" s="517"/>
      <c r="O5" s="39"/>
      <c r="P5" s="39"/>
      <c r="Q5" s="39"/>
      <c r="AJ5" s="301"/>
      <c r="AK5" s="301"/>
      <c r="AL5" s="301"/>
      <c r="AM5" s="301"/>
      <c r="AN5" s="301"/>
      <c r="AO5" s="301"/>
      <c r="AP5" s="301"/>
      <c r="AQ5" s="301"/>
      <c r="AR5" s="301"/>
      <c r="AS5" s="301"/>
      <c r="AT5" s="301"/>
    </row>
    <row r="6" spans="1:46" x14ac:dyDescent="0.25">
      <c r="B6" s="515"/>
      <c r="C6" s="516"/>
      <c r="D6" s="516"/>
      <c r="E6" s="516"/>
      <c r="F6" s="516"/>
      <c r="G6" s="516"/>
      <c r="H6" s="516"/>
      <c r="I6" s="516"/>
      <c r="J6" s="516"/>
      <c r="K6" s="516"/>
      <c r="L6" s="516"/>
      <c r="M6" s="516"/>
      <c r="N6" s="517"/>
      <c r="O6" s="39"/>
      <c r="P6" s="39"/>
      <c r="Q6" s="39"/>
      <c r="AJ6" s="301"/>
      <c r="AK6" s="301"/>
      <c r="AL6" s="301"/>
      <c r="AM6" s="301"/>
      <c r="AN6" s="301"/>
      <c r="AO6" s="301"/>
      <c r="AP6" s="301"/>
      <c r="AQ6" s="301"/>
      <c r="AR6" s="301"/>
      <c r="AS6" s="301"/>
      <c r="AT6" s="301"/>
    </row>
    <row r="7" spans="1:46" x14ac:dyDescent="0.25">
      <c r="B7" s="515"/>
      <c r="C7" s="516"/>
      <c r="D7" s="516"/>
      <c r="E7" s="516"/>
      <c r="F7" s="516"/>
      <c r="G7" s="516"/>
      <c r="H7" s="516"/>
      <c r="I7" s="516"/>
      <c r="J7" s="516"/>
      <c r="K7" s="516"/>
      <c r="L7" s="516"/>
      <c r="M7" s="516"/>
      <c r="N7" s="517"/>
      <c r="O7" s="39"/>
      <c r="P7" s="39"/>
      <c r="Q7" s="39"/>
      <c r="AJ7" s="301"/>
      <c r="AK7" s="301"/>
      <c r="AL7" s="301"/>
      <c r="AM7" s="301"/>
      <c r="AN7" s="301"/>
      <c r="AO7" s="301"/>
      <c r="AP7" s="301"/>
      <c r="AQ7" s="301"/>
      <c r="AR7" s="301"/>
      <c r="AS7" s="301"/>
      <c r="AT7" s="301"/>
    </row>
    <row r="8" spans="1:46" x14ac:dyDescent="0.25">
      <c r="B8" s="525"/>
      <c r="C8" s="525"/>
      <c r="D8" s="525"/>
      <c r="E8" s="525"/>
      <c r="F8" s="525"/>
      <c r="G8" s="525"/>
      <c r="H8" s="525"/>
      <c r="I8" s="525"/>
      <c r="J8" s="525"/>
      <c r="K8" s="525"/>
      <c r="L8" s="525"/>
      <c r="M8" s="525"/>
      <c r="N8" s="525"/>
      <c r="O8" s="39"/>
      <c r="P8" s="39"/>
      <c r="Q8" s="39"/>
      <c r="AJ8" s="301"/>
      <c r="AK8" s="301"/>
      <c r="AL8" s="301"/>
      <c r="AM8" s="301"/>
      <c r="AN8" s="301"/>
      <c r="AO8" s="301"/>
      <c r="AP8" s="301"/>
      <c r="AQ8" s="301"/>
      <c r="AR8" s="301"/>
      <c r="AS8" s="301"/>
      <c r="AT8" s="301"/>
    </row>
    <row r="9" spans="1:46" x14ac:dyDescent="0.25">
      <c r="B9" s="525"/>
      <c r="C9" s="525"/>
      <c r="D9" s="525"/>
      <c r="E9" s="525"/>
      <c r="F9" s="525"/>
      <c r="G9" s="525"/>
      <c r="H9" s="525"/>
      <c r="I9" s="525"/>
      <c r="J9" s="525"/>
      <c r="K9" s="525"/>
      <c r="L9" s="525"/>
      <c r="M9" s="525"/>
      <c r="N9" s="525"/>
      <c r="O9" s="39"/>
      <c r="P9" s="39"/>
      <c r="Q9" s="39"/>
      <c r="AJ9" s="301"/>
      <c r="AK9" s="301"/>
      <c r="AL9" s="301"/>
      <c r="AM9" s="301"/>
      <c r="AN9" s="301"/>
      <c r="AO9" s="301"/>
      <c r="AP9" s="301"/>
      <c r="AQ9" s="301"/>
      <c r="AR9" s="301"/>
      <c r="AS9" s="301"/>
      <c r="AT9" s="301"/>
    </row>
    <row r="10" spans="1:46" x14ac:dyDescent="0.25">
      <c r="A10" s="37"/>
      <c r="B10" s="37"/>
      <c r="C10" s="37"/>
      <c r="D10" s="37"/>
      <c r="E10" s="37"/>
      <c r="F10" s="37"/>
      <c r="G10" s="37"/>
      <c r="H10" s="37"/>
      <c r="I10" s="367"/>
      <c r="J10" s="367"/>
      <c r="K10" s="367"/>
      <c r="L10" s="367"/>
      <c r="M10" s="367"/>
      <c r="N10" s="367"/>
      <c r="O10" s="367"/>
      <c r="P10" s="367"/>
      <c r="Q10" s="367"/>
      <c r="AJ10" s="301"/>
      <c r="AK10" s="301"/>
      <c r="AL10" s="301"/>
      <c r="AM10" s="301"/>
      <c r="AN10" s="301"/>
      <c r="AO10" s="301"/>
      <c r="AP10" s="301"/>
      <c r="AQ10" s="301"/>
      <c r="AR10" s="301"/>
      <c r="AS10" s="301"/>
      <c r="AT10" s="301"/>
    </row>
    <row r="11" spans="1:46" x14ac:dyDescent="0.25">
      <c r="A11" s="32" t="s">
        <v>3580</v>
      </c>
      <c r="B11" s="526"/>
      <c r="C11" s="527"/>
      <c r="D11" s="527"/>
      <c r="E11" s="528"/>
      <c r="F11" s="526"/>
      <c r="G11" s="527"/>
      <c r="H11" s="527"/>
      <c r="I11" s="527"/>
      <c r="J11" s="527"/>
      <c r="K11" s="527"/>
      <c r="L11" s="527"/>
      <c r="M11" s="527"/>
      <c r="N11" s="528"/>
      <c r="O11" s="367"/>
      <c r="P11" s="367"/>
      <c r="Q11" s="367"/>
      <c r="AJ11" s="301"/>
      <c r="AK11" s="301"/>
      <c r="AL11" s="301"/>
      <c r="AM11" s="301"/>
      <c r="AN11" s="301"/>
      <c r="AO11" s="301"/>
      <c r="AP11" s="301"/>
      <c r="AQ11" s="301"/>
      <c r="AR11" s="301"/>
      <c r="AS11" s="301"/>
      <c r="AT11" s="301"/>
    </row>
    <row r="12" spans="1:46" x14ac:dyDescent="0.25">
      <c r="A12" s="37"/>
      <c r="B12" s="526"/>
      <c r="C12" s="527"/>
      <c r="D12" s="527"/>
      <c r="E12" s="528"/>
      <c r="F12" s="526" t="s">
        <v>4886</v>
      </c>
      <c r="G12" s="527"/>
      <c r="H12" s="527"/>
      <c r="I12" s="527"/>
      <c r="J12" s="527"/>
      <c r="K12" s="527"/>
      <c r="L12" s="527"/>
      <c r="M12" s="527"/>
      <c r="N12" s="528"/>
      <c r="O12" s="367"/>
      <c r="P12" s="367"/>
      <c r="Q12" s="367"/>
      <c r="AJ12" s="301"/>
      <c r="AK12" s="301"/>
      <c r="AL12" s="301"/>
      <c r="AM12" s="301"/>
      <c r="AN12" s="301"/>
      <c r="AO12" s="301"/>
      <c r="AP12" s="301"/>
      <c r="AQ12" s="301"/>
      <c r="AR12" s="301"/>
      <c r="AS12" s="301"/>
      <c r="AT12" s="301"/>
    </row>
    <row r="13" spans="1:46" x14ac:dyDescent="0.25">
      <c r="A13" s="37"/>
      <c r="B13" s="526"/>
      <c r="C13" s="527"/>
      <c r="D13" s="527"/>
      <c r="E13" s="528"/>
      <c r="F13" s="526"/>
      <c r="G13" s="527"/>
      <c r="H13" s="527"/>
      <c r="I13" s="527"/>
      <c r="J13" s="527"/>
      <c r="K13" s="527"/>
      <c r="L13" s="527"/>
      <c r="M13" s="527"/>
      <c r="N13" s="528"/>
      <c r="O13" s="367"/>
      <c r="P13" s="367"/>
      <c r="Q13" s="367"/>
      <c r="AJ13" s="301"/>
      <c r="AK13" s="301"/>
      <c r="AL13" s="301"/>
      <c r="AM13" s="301"/>
      <c r="AN13" s="301"/>
      <c r="AO13" s="301"/>
      <c r="AP13" s="301"/>
      <c r="AQ13" s="301"/>
      <c r="AR13" s="301"/>
      <c r="AS13" s="301"/>
      <c r="AT13" s="301"/>
    </row>
    <row r="14" spans="1:46" x14ac:dyDescent="0.25">
      <c r="A14" s="37"/>
      <c r="B14" s="526"/>
      <c r="C14" s="527"/>
      <c r="D14" s="527"/>
      <c r="E14" s="528"/>
      <c r="F14" s="526"/>
      <c r="G14" s="527"/>
      <c r="H14" s="527"/>
      <c r="I14" s="527"/>
      <c r="J14" s="527"/>
      <c r="K14" s="527"/>
      <c r="L14" s="527"/>
      <c r="M14" s="527"/>
      <c r="N14" s="528"/>
      <c r="O14" s="367"/>
      <c r="P14" s="367"/>
      <c r="Q14" s="367"/>
      <c r="R14" s="47">
        <f t="shared" ref="R14:AE14" si="0">R15+R16</f>
        <v>137804.98000000001</v>
      </c>
      <c r="S14" s="47"/>
      <c r="T14" s="47"/>
      <c r="U14" s="47"/>
      <c r="V14" s="47">
        <f t="shared" si="0"/>
        <v>0</v>
      </c>
      <c r="W14" s="47">
        <f t="shared" si="0"/>
        <v>0</v>
      </c>
      <c r="X14" s="47">
        <f t="shared" si="0"/>
        <v>0</v>
      </c>
      <c r="Y14" s="47">
        <f t="shared" si="0"/>
        <v>0</v>
      </c>
      <c r="Z14" s="47">
        <f t="shared" si="0"/>
        <v>0</v>
      </c>
      <c r="AA14" s="47"/>
      <c r="AB14" s="47"/>
      <c r="AC14" s="47"/>
      <c r="AD14" s="47">
        <f t="shared" si="0"/>
        <v>0</v>
      </c>
      <c r="AE14" s="47">
        <f t="shared" si="0"/>
        <v>0</v>
      </c>
      <c r="AF14" s="48" t="s">
        <v>3582</v>
      </c>
      <c r="AJ14" s="301"/>
      <c r="AK14" s="301"/>
      <c r="AL14" s="301"/>
      <c r="AM14" s="301"/>
      <c r="AN14" s="301"/>
      <c r="AO14" s="301"/>
      <c r="AP14" s="301"/>
      <c r="AQ14" s="301"/>
      <c r="AR14" s="301"/>
      <c r="AS14" s="301"/>
      <c r="AT14" s="301"/>
    </row>
    <row r="15" spans="1:46" x14ac:dyDescent="0.25">
      <c r="A15" s="37"/>
      <c r="B15" s="526"/>
      <c r="C15" s="527"/>
      <c r="D15" s="527"/>
      <c r="E15" s="528"/>
      <c r="F15" s="526"/>
      <c r="G15" s="527"/>
      <c r="H15" s="527"/>
      <c r="I15" s="527"/>
      <c r="J15" s="527"/>
      <c r="K15" s="527"/>
      <c r="L15" s="527"/>
      <c r="M15" s="527"/>
      <c r="N15" s="528"/>
      <c r="O15" s="367"/>
      <c r="P15" s="367"/>
      <c r="Q15" s="367"/>
      <c r="R15" s="49">
        <f>SUMIF(R20:R769,"&gt;0")</f>
        <v>137804.98000000001</v>
      </c>
      <c r="S15" s="49"/>
      <c r="T15" s="49"/>
      <c r="U15" s="49"/>
      <c r="V15" s="49">
        <f>SUMIF(V20:V769,"&gt;0")</f>
        <v>0</v>
      </c>
      <c r="W15" s="49">
        <f>SUMIF(W20:W769,"&gt;0")</f>
        <v>0</v>
      </c>
      <c r="X15" s="49">
        <f>SUMIF(X20:X769,"&gt;0")</f>
        <v>0</v>
      </c>
      <c r="Y15" s="49">
        <f>SUMIF(Y20:Y769,"&gt;0")</f>
        <v>0</v>
      </c>
      <c r="Z15" s="49">
        <f>SUMIF(Z20:Z769,"&gt;0")</f>
        <v>0</v>
      </c>
      <c r="AA15" s="49"/>
      <c r="AB15" s="49"/>
      <c r="AC15" s="49"/>
      <c r="AD15" s="49">
        <f>SUMIF(AD20:AD769,"&gt;0")</f>
        <v>0</v>
      </c>
      <c r="AE15" s="49">
        <f>SUMIF(AE20:AE769,"&gt;0")</f>
        <v>0</v>
      </c>
      <c r="AF15" s="48" t="s">
        <v>3562</v>
      </c>
      <c r="AJ15" s="301"/>
      <c r="AK15" s="301"/>
      <c r="AL15" s="301"/>
      <c r="AM15" s="301"/>
      <c r="AN15" s="301"/>
      <c r="AO15" s="301"/>
      <c r="AP15" s="301"/>
      <c r="AQ15" s="301"/>
      <c r="AR15" s="301"/>
      <c r="AS15" s="301"/>
      <c r="AT15" s="301"/>
    </row>
    <row r="16" spans="1:46" x14ac:dyDescent="0.25">
      <c r="A16" s="37"/>
      <c r="B16" s="526"/>
      <c r="C16" s="527"/>
      <c r="D16" s="527"/>
      <c r="E16" s="528"/>
      <c r="F16" s="526"/>
      <c r="G16" s="527"/>
      <c r="H16" s="527"/>
      <c r="I16" s="527"/>
      <c r="J16" s="527"/>
      <c r="K16" s="527"/>
      <c r="L16" s="527"/>
      <c r="M16" s="527"/>
      <c r="N16" s="528"/>
      <c r="O16" s="367"/>
      <c r="P16" s="367"/>
      <c r="Q16" s="367"/>
      <c r="R16" s="49">
        <f>SUMIF(R20:R769,"&lt;0")</f>
        <v>0</v>
      </c>
      <c r="S16" s="49"/>
      <c r="T16" s="49"/>
      <c r="U16" s="49"/>
      <c r="V16" s="49">
        <f>SUMIF(V20:V769,"&lt;0")</f>
        <v>0</v>
      </c>
      <c r="W16" s="49">
        <f>SUMIF(W20:W769,"&lt;0")</f>
        <v>0</v>
      </c>
      <c r="X16" s="49">
        <f>SUMIF(X20:X769,"&lt;0")</f>
        <v>0</v>
      </c>
      <c r="Y16" s="49">
        <f>SUMIF(Y20:Y769,"&lt;0")</f>
        <v>0</v>
      </c>
      <c r="Z16" s="49">
        <f>SUMIF(Z20:Z769,"&lt;0")</f>
        <v>0</v>
      </c>
      <c r="AA16" s="49"/>
      <c r="AB16" s="49"/>
      <c r="AC16" s="49"/>
      <c r="AD16" s="49">
        <f>SUMIF(AD20:AD769,"&lt;0")</f>
        <v>0</v>
      </c>
      <c r="AE16" s="49">
        <f>SUMIF(AE20:AE769,"&lt;0")</f>
        <v>0</v>
      </c>
      <c r="AF16" s="48" t="s">
        <v>3563</v>
      </c>
      <c r="AJ16" s="301"/>
      <c r="AK16" s="301"/>
      <c r="AL16" s="301"/>
      <c r="AM16" s="301"/>
      <c r="AN16" s="301"/>
      <c r="AO16" s="301"/>
      <c r="AP16" s="301"/>
      <c r="AQ16" s="301"/>
      <c r="AR16" s="301"/>
      <c r="AS16" s="301"/>
      <c r="AT16" s="301"/>
    </row>
    <row r="17" spans="1:46" x14ac:dyDescent="0.25">
      <c r="A17" s="37">
        <f>COUNTIF(D20:D844,"&gt;0")</f>
        <v>0</v>
      </c>
      <c r="B17" s="526"/>
      <c r="C17" s="527"/>
      <c r="D17" s="527"/>
      <c r="E17" s="528"/>
      <c r="F17" s="301" t="s">
        <v>4527</v>
      </c>
      <c r="G17" s="282" t="s">
        <v>4530</v>
      </c>
      <c r="I17" s="282"/>
      <c r="K17" s="282"/>
      <c r="M17" s="282"/>
      <c r="O17" s="367"/>
      <c r="P17" s="367"/>
      <c r="Q17" s="367"/>
      <c r="R17" s="530"/>
      <c r="S17" s="530"/>
      <c r="T17" s="530"/>
      <c r="U17" s="530"/>
      <c r="V17" s="530"/>
      <c r="W17" s="530"/>
      <c r="X17" s="530"/>
      <c r="Y17" s="530"/>
      <c r="Z17" s="530"/>
      <c r="AA17" s="438"/>
      <c r="AB17" s="438"/>
      <c r="AC17" s="467"/>
      <c r="AJ17" s="301"/>
      <c r="AK17" s="301"/>
      <c r="AL17" s="301"/>
      <c r="AM17" s="301"/>
      <c r="AN17" s="301"/>
      <c r="AO17" s="301"/>
      <c r="AP17" s="301"/>
      <c r="AQ17" s="301"/>
      <c r="AR17" s="301"/>
      <c r="AS17" s="301"/>
      <c r="AT17" s="301"/>
    </row>
    <row r="18" spans="1:46" ht="15.75" thickBot="1" x14ac:dyDescent="0.3">
      <c r="A18" s="301" t="s">
        <v>3584</v>
      </c>
      <c r="F18" s="301" t="s">
        <v>4528</v>
      </c>
      <c r="G18" s="282" t="s">
        <v>4531</v>
      </c>
      <c r="I18" s="52"/>
      <c r="R18" s="53" t="s">
        <v>4160</v>
      </c>
      <c r="S18" s="53"/>
      <c r="T18" s="53"/>
      <c r="U18" s="53"/>
      <c r="V18" s="53"/>
      <c r="W18" s="53"/>
      <c r="X18" s="53"/>
      <c r="Y18" s="53"/>
      <c r="Z18" s="53"/>
      <c r="AA18" s="53"/>
      <c r="AB18" s="53"/>
      <c r="AC18" s="53"/>
      <c r="AE18" s="52"/>
      <c r="AJ18" s="301"/>
      <c r="AK18" s="301"/>
      <c r="AL18" s="301"/>
      <c r="AM18" s="301"/>
      <c r="AN18" s="301"/>
      <c r="AO18" s="301"/>
      <c r="AP18" s="301"/>
      <c r="AQ18" s="301"/>
      <c r="AR18" s="301"/>
      <c r="AS18" s="301"/>
      <c r="AT18" s="301"/>
    </row>
    <row r="19" spans="1:46" s="302" customFormat="1" ht="46.5" thickTop="1" thickBot="1" x14ac:dyDescent="0.3">
      <c r="A19" s="58" t="s">
        <v>3556</v>
      </c>
      <c r="B19" s="59" t="s">
        <v>4</v>
      </c>
      <c r="C19" s="59" t="s">
        <v>3589</v>
      </c>
      <c r="D19" s="59" t="s">
        <v>3590</v>
      </c>
      <c r="E19" s="59" t="s">
        <v>3591</v>
      </c>
      <c r="F19" s="59" t="s">
        <v>4526</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31</v>
      </c>
      <c r="W19" s="287" t="s">
        <v>32</v>
      </c>
      <c r="X19" s="287" t="s">
        <v>33</v>
      </c>
      <c r="Y19" s="287" t="s">
        <v>34</v>
      </c>
      <c r="Z19" s="287" t="s">
        <v>35</v>
      </c>
      <c r="AA19" s="287" t="s">
        <v>36</v>
      </c>
      <c r="AB19" s="287" t="s">
        <v>37</v>
      </c>
      <c r="AC19" s="287" t="s">
        <v>3449</v>
      </c>
      <c r="AD19" s="287" t="s">
        <v>3604</v>
      </c>
      <c r="AE19" s="302" t="s">
        <v>3605</v>
      </c>
      <c r="AF19" s="302" t="s">
        <v>3605</v>
      </c>
      <c r="AG19" s="302" t="s">
        <v>3605</v>
      </c>
      <c r="AH19" s="302" t="s">
        <v>4704</v>
      </c>
      <c r="AI19" s="302" t="s">
        <v>4705</v>
      </c>
      <c r="AJ19" s="302" t="s">
        <v>4706</v>
      </c>
      <c r="AK19" s="302" t="s">
        <v>4707</v>
      </c>
    </row>
    <row r="20" spans="1:46" ht="15.75" thickTop="1" x14ac:dyDescent="0.25">
      <c r="A20" s="301" t="s">
        <v>4525</v>
      </c>
      <c r="B20" s="296">
        <v>44120</v>
      </c>
      <c r="C20" s="299">
        <v>3021000</v>
      </c>
      <c r="D20" s="301" t="str">
        <f>VLOOKUP(C20,Schools!A:B,2,0)</f>
        <v>Brookhill Nursery</v>
      </c>
      <c r="E20" s="301" t="str">
        <f>VLOOKUP(C20,Schools!$A:$Z,3,0)</f>
        <v>M</v>
      </c>
      <c r="F20" s="213"/>
      <c r="G20" s="299" t="s">
        <v>4703</v>
      </c>
      <c r="I20" s="301" t="s">
        <v>4504</v>
      </c>
      <c r="J20" s="301">
        <f>VLOOKUP(C20,Schools!$A:$Z,9,0)</f>
        <v>400102</v>
      </c>
      <c r="K20" s="295" t="s">
        <v>85</v>
      </c>
      <c r="L20" s="299" t="s">
        <v>4529</v>
      </c>
      <c r="M20" s="299" t="s">
        <v>4529</v>
      </c>
      <c r="N20" s="298" t="str">
        <f>VLOOKUP(C20,Schools!A:D,4,0)</f>
        <v>Nursery</v>
      </c>
      <c r="O20" s="298">
        <f>IF(OR(N20="Special", N20="PRU"),11294,IF(E20="M", 11294,"None"))</f>
        <v>11294</v>
      </c>
      <c r="P20" s="298">
        <f t="shared" ref="P20:P55" si="1">IF(E20="M",543965,516500)</f>
        <v>543965</v>
      </c>
      <c r="Q20" s="286"/>
      <c r="R20" s="286"/>
      <c r="S20" s="286"/>
      <c r="T20" s="286"/>
      <c r="U20" s="78"/>
      <c r="V20" s="78"/>
      <c r="W20" s="78"/>
      <c r="X20" s="78"/>
      <c r="Y20" s="78"/>
      <c r="Z20" s="52">
        <f>SUM(Q20:Y20)</f>
        <v>0</v>
      </c>
      <c r="AA20" s="52"/>
      <c r="AB20" s="52"/>
      <c r="AC20" s="52">
        <f>SUM(Q20:AB20)</f>
        <v>0</v>
      </c>
      <c r="AD20" s="52">
        <f>AC20-F20</f>
        <v>0</v>
      </c>
      <c r="AF20" s="302">
        <f>VLOOKUP(D20,Schools!$B$8:$F$143,5,FALSE)</f>
        <v>3020135</v>
      </c>
      <c r="AH20" s="440">
        <f t="shared" ref="AH20:AH58" si="2">SUM(Q20:S20)</f>
        <v>0</v>
      </c>
      <c r="AI20" s="440">
        <f t="shared" ref="AI20:AI58" si="3">SUM(Q20:V20)</f>
        <v>0</v>
      </c>
      <c r="AJ20" s="440">
        <f t="shared" ref="AJ20:AJ51" si="4">SUM(Q20:Y20)</f>
        <v>0</v>
      </c>
      <c r="AK20" s="440">
        <f t="shared" ref="AK20:AK51" si="5">SUM(Q20:AB20)</f>
        <v>0</v>
      </c>
      <c r="AL20" s="301"/>
      <c r="AM20" s="301"/>
      <c r="AN20" s="301"/>
      <c r="AO20" s="301"/>
      <c r="AP20" s="301"/>
      <c r="AQ20" s="301"/>
      <c r="AR20" s="301"/>
      <c r="AS20" s="301"/>
      <c r="AT20" s="301"/>
    </row>
    <row r="21" spans="1:46" x14ac:dyDescent="0.25">
      <c r="A21" s="301" t="s">
        <v>4525</v>
      </c>
      <c r="B21" s="296">
        <v>44120</v>
      </c>
      <c r="C21" s="299">
        <v>3021001</v>
      </c>
      <c r="D21" s="301" t="str">
        <f>VLOOKUP(C21,Schools!A:B,2,0)</f>
        <v>Hampden Way Nursery</v>
      </c>
      <c r="E21" s="301" t="str">
        <f>VLOOKUP(C21,Schools!$A:$Z,3,0)</f>
        <v>M</v>
      </c>
      <c r="F21" s="213"/>
      <c r="G21" s="299" t="s">
        <v>4703</v>
      </c>
      <c r="I21" s="301" t="s">
        <v>4504</v>
      </c>
      <c r="J21" s="301">
        <f>VLOOKUP(C21,Schools!$A:$Z,9,0)</f>
        <v>400102</v>
      </c>
      <c r="K21" s="295" t="s">
        <v>85</v>
      </c>
      <c r="L21" s="299" t="s">
        <v>4529</v>
      </c>
      <c r="M21" s="299" t="s">
        <v>4529</v>
      </c>
      <c r="N21" s="298" t="str">
        <f>VLOOKUP(C21,Schools!A:D,4,0)</f>
        <v>Nursery</v>
      </c>
      <c r="O21" s="298">
        <f>IF(OR(N21="Special", N21="PRU"),11294,IF(E21="M", 11294,"None"))</f>
        <v>11294</v>
      </c>
      <c r="P21" s="298">
        <f t="shared" si="1"/>
        <v>543965</v>
      </c>
      <c r="Q21" s="286"/>
      <c r="R21" s="286"/>
      <c r="S21" s="286"/>
      <c r="T21" s="286"/>
      <c r="U21" s="78"/>
      <c r="V21" s="78"/>
      <c r="W21" s="78"/>
      <c r="X21" s="78"/>
      <c r="Y21" s="78"/>
      <c r="Z21" s="52">
        <f>SUM(Q21:Y21)</f>
        <v>0</v>
      </c>
      <c r="AA21" s="52"/>
      <c r="AB21" s="52"/>
      <c r="AC21" s="52">
        <f t="shared" ref="AC21:AC84" si="6">SUM(Q21:AB21)</f>
        <v>0</v>
      </c>
      <c r="AD21" s="52">
        <f t="shared" ref="AD21:AD84" si="7">AC21-F21</f>
        <v>0</v>
      </c>
      <c r="AF21" s="302">
        <f>VLOOKUP(D21,Schools!$B$8:$F$143,5,FALSE)</f>
        <v>3020135</v>
      </c>
      <c r="AH21" s="440">
        <f t="shared" si="2"/>
        <v>0</v>
      </c>
      <c r="AI21" s="440">
        <f t="shared" si="3"/>
        <v>0</v>
      </c>
      <c r="AJ21" s="440">
        <f t="shared" si="4"/>
        <v>0</v>
      </c>
      <c r="AK21" s="440">
        <f t="shared" si="5"/>
        <v>0</v>
      </c>
      <c r="AL21" s="301"/>
      <c r="AM21" s="301"/>
      <c r="AN21" s="301"/>
      <c r="AO21" s="301"/>
      <c r="AP21" s="301"/>
      <c r="AQ21" s="301"/>
      <c r="AR21" s="301"/>
      <c r="AS21" s="301"/>
      <c r="AT21" s="301"/>
    </row>
    <row r="22" spans="1:46" x14ac:dyDescent="0.25">
      <c r="A22" s="301" t="s">
        <v>4525</v>
      </c>
      <c r="B22" s="296">
        <v>44120</v>
      </c>
      <c r="C22" s="299">
        <v>3021003</v>
      </c>
      <c r="D22" s="301" t="str">
        <f>VLOOKUP(C22,Schools!A:B,2,0)</f>
        <v>St Margaret's Nursery</v>
      </c>
      <c r="E22" s="301" t="str">
        <f>VLOOKUP(C22,Schools!$A:$Z,3,0)</f>
        <v>M</v>
      </c>
      <c r="F22" s="213"/>
      <c r="G22" s="299" t="s">
        <v>4703</v>
      </c>
      <c r="I22" s="301" t="s">
        <v>4504</v>
      </c>
      <c r="J22" s="301">
        <f>VLOOKUP(C22,Schools!$A:$Z,9,0)</f>
        <v>400102</v>
      </c>
      <c r="K22" s="295" t="s">
        <v>85</v>
      </c>
      <c r="L22" s="299" t="s">
        <v>4529</v>
      </c>
      <c r="M22" s="299" t="s">
        <v>4529</v>
      </c>
      <c r="N22" s="298" t="str">
        <f>VLOOKUP(C22,Schools!A:D,4,0)</f>
        <v>Nursery</v>
      </c>
      <c r="O22" s="298">
        <f>IF(OR(N22="Special", N22="PRU"),11294,IF(E22="M", 11294,"None"))</f>
        <v>11294</v>
      </c>
      <c r="P22" s="298">
        <f t="shared" si="1"/>
        <v>543965</v>
      </c>
      <c r="Q22" s="286"/>
      <c r="R22" s="286"/>
      <c r="S22" s="286"/>
      <c r="T22" s="286"/>
      <c r="U22" s="78"/>
      <c r="V22" s="78"/>
      <c r="W22" s="78"/>
      <c r="X22" s="78"/>
      <c r="Y22" s="78"/>
      <c r="Z22" s="52">
        <f>SUM(Q22:Y22)</f>
        <v>0</v>
      </c>
      <c r="AA22" s="52"/>
      <c r="AB22" s="52"/>
      <c r="AC22" s="52">
        <f t="shared" si="6"/>
        <v>0</v>
      </c>
      <c r="AD22" s="52">
        <f t="shared" si="7"/>
        <v>0</v>
      </c>
      <c r="AF22" s="302">
        <f>VLOOKUP(D22,Schools!$B$8:$F$143,5,FALSE)</f>
        <v>3020135</v>
      </c>
      <c r="AH22" s="440">
        <f t="shared" si="2"/>
        <v>0</v>
      </c>
      <c r="AI22" s="440">
        <f t="shared" si="3"/>
        <v>0</v>
      </c>
      <c r="AJ22" s="440">
        <f t="shared" si="4"/>
        <v>0</v>
      </c>
      <c r="AK22" s="440">
        <f t="shared" si="5"/>
        <v>0</v>
      </c>
      <c r="AL22" s="301"/>
      <c r="AM22" s="301"/>
      <c r="AN22" s="301"/>
      <c r="AO22" s="301"/>
      <c r="AP22" s="301"/>
      <c r="AQ22" s="301"/>
      <c r="AR22" s="301"/>
      <c r="AS22" s="301"/>
      <c r="AT22" s="301"/>
    </row>
    <row r="23" spans="1:46" x14ac:dyDescent="0.25">
      <c r="A23" s="301" t="s">
        <v>4525</v>
      </c>
      <c r="B23" s="296">
        <v>44120</v>
      </c>
      <c r="C23" s="299">
        <v>3021002</v>
      </c>
      <c r="D23" s="301" t="str">
        <f>VLOOKUP(C23,Schools!A:B,2,0)</f>
        <v>Moss Hall Nursery</v>
      </c>
      <c r="E23" s="301" t="str">
        <f>VLOOKUP(C23,Schools!$A:$Z,3,0)</f>
        <v>M</v>
      </c>
      <c r="F23" s="213"/>
      <c r="G23" s="299" t="s">
        <v>4703</v>
      </c>
      <c r="I23" s="301" t="s">
        <v>4504</v>
      </c>
      <c r="J23" s="301">
        <f>VLOOKUP(C23,Schools!$A:$Z,9,0)</f>
        <v>400072</v>
      </c>
      <c r="K23" s="295" t="s">
        <v>85</v>
      </c>
      <c r="L23" s="299" t="s">
        <v>4529</v>
      </c>
      <c r="M23" s="299" t="s">
        <v>4529</v>
      </c>
      <c r="N23" s="298" t="str">
        <f>VLOOKUP(C23,Schools!A:D,4,0)</f>
        <v>Nursery</v>
      </c>
      <c r="O23" s="298">
        <f>IF(OR(N23="Special", N23="PRU"),11294,IF(E23="M", 11294,"None"))</f>
        <v>11294</v>
      </c>
      <c r="P23" s="298">
        <f t="shared" si="1"/>
        <v>543965</v>
      </c>
      <c r="Q23" s="286"/>
      <c r="R23" s="286"/>
      <c r="S23" s="286"/>
      <c r="T23" s="286"/>
      <c r="U23" s="78"/>
      <c r="V23" s="78"/>
      <c r="W23" s="78"/>
      <c r="X23" s="78"/>
      <c r="Y23" s="78"/>
      <c r="Z23" s="52">
        <f>SUM(Q23:Y23)</f>
        <v>0</v>
      </c>
      <c r="AA23" s="52"/>
      <c r="AB23" s="52"/>
      <c r="AC23" s="52">
        <f t="shared" si="6"/>
        <v>0</v>
      </c>
      <c r="AD23" s="52">
        <f t="shared" si="7"/>
        <v>0</v>
      </c>
      <c r="AF23" s="302">
        <f>VLOOKUP(D23,Schools!$B$8:$F$143,5,FALSE)</f>
        <v>3021002</v>
      </c>
      <c r="AH23" s="440">
        <f t="shared" si="2"/>
        <v>0</v>
      </c>
      <c r="AI23" s="440">
        <f t="shared" si="3"/>
        <v>0</v>
      </c>
      <c r="AJ23" s="440">
        <f t="shared" si="4"/>
        <v>0</v>
      </c>
      <c r="AK23" s="440">
        <f t="shared" si="5"/>
        <v>0</v>
      </c>
      <c r="AL23" s="301"/>
      <c r="AM23" s="301"/>
      <c r="AN23" s="301"/>
      <c r="AO23" s="301"/>
      <c r="AP23" s="301"/>
      <c r="AQ23" s="301"/>
      <c r="AR23" s="301"/>
      <c r="AS23" s="301"/>
      <c r="AT23" s="301"/>
    </row>
    <row r="24" spans="1:46" x14ac:dyDescent="0.25">
      <c r="A24" s="301" t="s">
        <v>4525</v>
      </c>
      <c r="B24" s="296">
        <v>44120</v>
      </c>
      <c r="C24" s="299">
        <v>3023520</v>
      </c>
      <c r="D24" s="301" t="str">
        <f>VLOOKUP(C24,Schools!A:B,2,0)</f>
        <v>Akiva School</v>
      </c>
      <c r="E24" s="301" t="str">
        <f>VLOOKUP(C24,Schools!$A:$Z,3,0)</f>
        <v>M</v>
      </c>
      <c r="F24" s="213">
        <v>14000</v>
      </c>
      <c r="G24" s="299" t="s">
        <v>4703</v>
      </c>
      <c r="I24" s="301" t="str">
        <f>O24&amp;"/"&amp;P24</f>
        <v>10166/543965</v>
      </c>
      <c r="J24" s="301">
        <f>VLOOKUP(C24,Schools!$A:$Z,9,0)</f>
        <v>400125</v>
      </c>
      <c r="K24" s="295" t="s">
        <v>85</v>
      </c>
      <c r="L24" s="299" t="s">
        <v>4529</v>
      </c>
      <c r="M24" s="299" t="s">
        <v>4529</v>
      </c>
      <c r="N24" s="298" t="str">
        <f>VLOOKUP(C24,Schools!A:D,4,0)</f>
        <v>Primary</v>
      </c>
      <c r="O24" s="298">
        <f>VLOOKUP(N24,CCs!$A$2:$G$7,6,FALSE)</f>
        <v>10166</v>
      </c>
      <c r="P24" s="298">
        <f t="shared" si="1"/>
        <v>543965</v>
      </c>
      <c r="Q24" s="286"/>
      <c r="R24" s="286"/>
      <c r="S24" s="286">
        <v>14000</v>
      </c>
      <c r="T24" s="286"/>
      <c r="U24" s="78"/>
      <c r="V24" s="78"/>
      <c r="W24" s="78"/>
      <c r="X24" s="78"/>
      <c r="Y24" s="78"/>
      <c r="Z24" s="52">
        <f>Q24</f>
        <v>0</v>
      </c>
      <c r="AA24" s="52"/>
      <c r="AB24" s="52"/>
      <c r="AC24" s="52">
        <f t="shared" si="6"/>
        <v>14000</v>
      </c>
      <c r="AD24" s="52">
        <f t="shared" si="7"/>
        <v>0</v>
      </c>
      <c r="AF24" s="302">
        <f>VLOOKUP(D24,Schools!$B$8:$F$143,5,FALSE)</f>
        <v>3023520</v>
      </c>
      <c r="AH24" s="440">
        <f t="shared" si="2"/>
        <v>14000</v>
      </c>
      <c r="AI24" s="440">
        <f t="shared" si="3"/>
        <v>14000</v>
      </c>
      <c r="AJ24" s="440">
        <f t="shared" si="4"/>
        <v>14000</v>
      </c>
      <c r="AK24" s="440">
        <f t="shared" si="5"/>
        <v>14000</v>
      </c>
      <c r="AL24" s="301"/>
      <c r="AM24" s="301"/>
      <c r="AN24" s="301"/>
      <c r="AO24" s="301"/>
      <c r="AP24" s="301"/>
      <c r="AQ24" s="301"/>
      <c r="AR24" s="301"/>
      <c r="AS24" s="301"/>
      <c r="AT24" s="301"/>
    </row>
    <row r="25" spans="1:46" x14ac:dyDescent="0.25">
      <c r="A25" s="301" t="s">
        <v>4525</v>
      </c>
      <c r="B25" s="296">
        <v>44120</v>
      </c>
      <c r="C25" s="299">
        <v>3023300</v>
      </c>
      <c r="D25" s="301" t="str">
        <f>VLOOKUP(C25,Schools!A:B,2,0)</f>
        <v>All Saints' CE Primary School NW2</v>
      </c>
      <c r="E25" s="301" t="str">
        <f>VLOOKUP(C25,Schools!$A:$Z,3,0)</f>
        <v>M</v>
      </c>
      <c r="F25" s="213">
        <v>5700</v>
      </c>
      <c r="G25" s="299" t="s">
        <v>4703</v>
      </c>
      <c r="I25" s="301" t="str">
        <f t="shared" ref="I25:I88" si="8">O25&amp;"/"&amp;P25</f>
        <v>10166/543965</v>
      </c>
      <c r="J25" s="301">
        <f>VLOOKUP(C25,Schools!$A:$Z,9,0)</f>
        <v>400069</v>
      </c>
      <c r="K25" s="295" t="s">
        <v>85</v>
      </c>
      <c r="L25" s="299" t="s">
        <v>4529</v>
      </c>
      <c r="M25" s="299" t="s">
        <v>4529</v>
      </c>
      <c r="N25" s="298" t="str">
        <f>VLOOKUP(C25,Schools!A:D,4,0)</f>
        <v>Primary</v>
      </c>
      <c r="O25" s="298">
        <f>VLOOKUP(N25,CCs!$A$2:$G$7,6,FALSE)</f>
        <v>10166</v>
      </c>
      <c r="P25" s="298">
        <f t="shared" si="1"/>
        <v>543965</v>
      </c>
      <c r="Q25" s="286"/>
      <c r="R25" s="286"/>
      <c r="S25" s="286">
        <v>5700</v>
      </c>
      <c r="T25" s="286"/>
      <c r="U25" s="78"/>
      <c r="V25" s="78"/>
      <c r="W25" s="78"/>
      <c r="X25" s="78"/>
      <c r="Y25" s="78"/>
      <c r="Z25" s="52">
        <f t="shared" ref="Z25:Z88" si="9">Q25</f>
        <v>0</v>
      </c>
      <c r="AA25" s="52"/>
      <c r="AB25" s="52"/>
      <c r="AC25" s="52">
        <f t="shared" si="6"/>
        <v>5700</v>
      </c>
      <c r="AD25" s="52">
        <f t="shared" si="7"/>
        <v>0</v>
      </c>
      <c r="AF25" s="302">
        <f>VLOOKUP(D25,Schools!$B$8:$F$143,5,FALSE)</f>
        <v>3023300</v>
      </c>
      <c r="AH25" s="440">
        <f t="shared" si="2"/>
        <v>5700</v>
      </c>
      <c r="AI25" s="440">
        <f t="shared" si="3"/>
        <v>5700</v>
      </c>
      <c r="AJ25" s="440">
        <f t="shared" si="4"/>
        <v>5700</v>
      </c>
      <c r="AK25" s="440">
        <f t="shared" si="5"/>
        <v>5700</v>
      </c>
      <c r="AL25" s="301"/>
      <c r="AM25" s="301"/>
      <c r="AN25" s="301"/>
      <c r="AO25" s="301"/>
      <c r="AP25" s="301"/>
      <c r="AQ25" s="301"/>
      <c r="AR25" s="301"/>
      <c r="AS25" s="301"/>
      <c r="AT25" s="301"/>
    </row>
    <row r="26" spans="1:46" x14ac:dyDescent="0.25">
      <c r="A26" s="301" t="s">
        <v>4525</v>
      </c>
      <c r="B26" s="296">
        <v>44120</v>
      </c>
      <c r="C26" s="299">
        <v>3023317</v>
      </c>
      <c r="D26" s="301" t="str">
        <f>VLOOKUP(C26,Schools!A:B,2,0)</f>
        <v>All Saints' CE Primary School, N20</v>
      </c>
      <c r="E26" s="301" t="str">
        <f>VLOOKUP(C26,Schools!$A:$Z,3,0)</f>
        <v>M</v>
      </c>
      <c r="F26" s="213">
        <v>7060</v>
      </c>
      <c r="G26" s="299" t="s">
        <v>4703</v>
      </c>
      <c r="I26" s="301" t="str">
        <f t="shared" si="8"/>
        <v>10166/543965</v>
      </c>
      <c r="J26" s="301">
        <f>VLOOKUP(C26,Schools!$A:$Z,9,0)</f>
        <v>400015</v>
      </c>
      <c r="K26" s="295" t="s">
        <v>85</v>
      </c>
      <c r="L26" s="299" t="s">
        <v>4529</v>
      </c>
      <c r="M26" s="299" t="s">
        <v>4529</v>
      </c>
      <c r="N26" s="298" t="str">
        <f>VLOOKUP(C26,Schools!A:D,4,0)</f>
        <v>Primary</v>
      </c>
      <c r="O26" s="298">
        <f>VLOOKUP(N26,CCs!$A$2:$G$7,6,FALSE)</f>
        <v>10166</v>
      </c>
      <c r="P26" s="298">
        <f t="shared" si="1"/>
        <v>543965</v>
      </c>
      <c r="Q26" s="286"/>
      <c r="R26" s="286"/>
      <c r="S26" s="286">
        <v>7060</v>
      </c>
      <c r="T26" s="286"/>
      <c r="U26" s="78"/>
      <c r="V26" s="78"/>
      <c r="W26" s="78"/>
      <c r="X26" s="78"/>
      <c r="Y26" s="78"/>
      <c r="Z26" s="52">
        <f t="shared" si="9"/>
        <v>0</v>
      </c>
      <c r="AA26" s="52"/>
      <c r="AB26" s="52"/>
      <c r="AC26" s="52">
        <f t="shared" si="6"/>
        <v>7060</v>
      </c>
      <c r="AD26" s="52">
        <f t="shared" si="7"/>
        <v>0</v>
      </c>
      <c r="AF26" s="302">
        <f>VLOOKUP(D26,Schools!$B$8:$F$143,5,FALSE)</f>
        <v>3023317</v>
      </c>
      <c r="AH26" s="440">
        <f t="shared" si="2"/>
        <v>7060</v>
      </c>
      <c r="AI26" s="440">
        <f t="shared" si="3"/>
        <v>7060</v>
      </c>
      <c r="AJ26" s="440">
        <f t="shared" si="4"/>
        <v>7060</v>
      </c>
      <c r="AK26" s="440">
        <f t="shared" si="5"/>
        <v>7060</v>
      </c>
      <c r="AL26" s="301"/>
      <c r="AM26" s="301"/>
      <c r="AN26" s="301"/>
      <c r="AO26" s="301"/>
      <c r="AP26" s="301"/>
      <c r="AQ26" s="301"/>
      <c r="AR26" s="301"/>
      <c r="AS26" s="301"/>
      <c r="AT26" s="301"/>
    </row>
    <row r="27" spans="1:46" x14ac:dyDescent="0.25">
      <c r="A27" s="301" t="s">
        <v>4525</v>
      </c>
      <c r="B27" s="296">
        <v>44120</v>
      </c>
      <c r="C27" s="299">
        <v>3023500</v>
      </c>
      <c r="D27" s="301" t="str">
        <f>VLOOKUP(C27,Schools!A:B,2,0)</f>
        <v>Annunciation Catholic Infant School</v>
      </c>
      <c r="E27" s="301" t="str">
        <f>VLOOKUP(C27,Schools!$A:$Z,3,0)</f>
        <v>M</v>
      </c>
      <c r="F27" s="213">
        <v>4300</v>
      </c>
      <c r="G27" s="299" t="s">
        <v>4703</v>
      </c>
      <c r="I27" s="301" t="str">
        <f t="shared" si="8"/>
        <v>10166/543965</v>
      </c>
      <c r="J27" s="301">
        <f>VLOOKUP(C27,Schools!$A:$Z,9,0)</f>
        <v>400023</v>
      </c>
      <c r="K27" s="295" t="s">
        <v>85</v>
      </c>
      <c r="L27" s="299" t="s">
        <v>4529</v>
      </c>
      <c r="M27" s="299" t="s">
        <v>4529</v>
      </c>
      <c r="N27" s="298" t="str">
        <f>VLOOKUP(C27,Schools!A:D,4,0)</f>
        <v>Primary</v>
      </c>
      <c r="O27" s="298">
        <f>VLOOKUP(N27,CCs!$A$2:$G$7,6,FALSE)</f>
        <v>10166</v>
      </c>
      <c r="P27" s="298">
        <f t="shared" si="1"/>
        <v>543965</v>
      </c>
      <c r="Q27" s="286"/>
      <c r="R27" s="286"/>
      <c r="S27" s="286">
        <v>4300</v>
      </c>
      <c r="T27" s="286"/>
      <c r="U27" s="78"/>
      <c r="V27" s="78"/>
      <c r="W27" s="78"/>
      <c r="X27" s="78"/>
      <c r="Y27" s="78"/>
      <c r="Z27" s="52">
        <f t="shared" si="9"/>
        <v>0</v>
      </c>
      <c r="AA27" s="52"/>
      <c r="AB27" s="52"/>
      <c r="AC27" s="52">
        <f t="shared" si="6"/>
        <v>4300</v>
      </c>
      <c r="AD27" s="52">
        <f t="shared" si="7"/>
        <v>0</v>
      </c>
      <c r="AF27" s="302">
        <f>VLOOKUP(D27,Schools!$B$8:$F$143,5,FALSE)</f>
        <v>3023500</v>
      </c>
      <c r="AH27" s="440">
        <f t="shared" si="2"/>
        <v>4300</v>
      </c>
      <c r="AI27" s="440">
        <f t="shared" si="3"/>
        <v>4300</v>
      </c>
      <c r="AJ27" s="440">
        <f t="shared" si="4"/>
        <v>4300</v>
      </c>
      <c r="AK27" s="440">
        <f t="shared" si="5"/>
        <v>4300</v>
      </c>
      <c r="AL27" s="301"/>
      <c r="AM27" s="301"/>
      <c r="AN27" s="301"/>
      <c r="AO27" s="301"/>
      <c r="AP27" s="301"/>
      <c r="AQ27" s="301"/>
      <c r="AR27" s="301"/>
      <c r="AS27" s="301"/>
      <c r="AT27" s="301"/>
    </row>
    <row r="28" spans="1:46" x14ac:dyDescent="0.25">
      <c r="A28" s="301" t="s">
        <v>4525</v>
      </c>
      <c r="B28" s="296">
        <v>44120</v>
      </c>
      <c r="C28" s="299">
        <v>3023514</v>
      </c>
      <c r="D28" s="301" t="str">
        <f>VLOOKUP(C28,Schools!A:B,2,0)</f>
        <v>Annunciation Catholic Junior School</v>
      </c>
      <c r="E28" s="301" t="str">
        <f>VLOOKUP(C28,Schools!$A:$Z,3,0)</f>
        <v>M</v>
      </c>
      <c r="F28" s="213">
        <v>6900</v>
      </c>
      <c r="G28" s="299" t="s">
        <v>4703</v>
      </c>
      <c r="I28" s="301" t="str">
        <f t="shared" si="8"/>
        <v>10166/543965</v>
      </c>
      <c r="J28" s="301">
        <f>VLOOKUP(C28,Schools!$A:$Z,9,0)</f>
        <v>400107</v>
      </c>
      <c r="K28" s="295" t="s">
        <v>85</v>
      </c>
      <c r="L28" s="299" t="s">
        <v>4529</v>
      </c>
      <c r="M28" s="299" t="s">
        <v>4529</v>
      </c>
      <c r="N28" s="298" t="str">
        <f>VLOOKUP(C28,Schools!A:D,4,0)</f>
        <v>Primary</v>
      </c>
      <c r="O28" s="298">
        <f>VLOOKUP(N28,CCs!$A$2:$G$7,6,FALSE)</f>
        <v>10166</v>
      </c>
      <c r="P28" s="298">
        <f t="shared" si="1"/>
        <v>543965</v>
      </c>
      <c r="Q28" s="286"/>
      <c r="R28" s="286"/>
      <c r="S28" s="286">
        <v>6900</v>
      </c>
      <c r="T28" s="286"/>
      <c r="U28" s="78"/>
      <c r="V28" s="78"/>
      <c r="W28" s="78"/>
      <c r="X28" s="78"/>
      <c r="Y28" s="78"/>
      <c r="Z28" s="52">
        <f t="shared" si="9"/>
        <v>0</v>
      </c>
      <c r="AA28" s="52"/>
      <c r="AB28" s="52"/>
      <c r="AC28" s="52">
        <f t="shared" si="6"/>
        <v>6900</v>
      </c>
      <c r="AD28" s="52">
        <f t="shared" si="7"/>
        <v>0</v>
      </c>
      <c r="AF28" s="302">
        <f>VLOOKUP(D28,Schools!$B$8:$F$143,5,FALSE)</f>
        <v>3023514</v>
      </c>
      <c r="AH28" s="440">
        <f t="shared" si="2"/>
        <v>6900</v>
      </c>
      <c r="AI28" s="440">
        <f t="shared" si="3"/>
        <v>6900</v>
      </c>
      <c r="AJ28" s="440">
        <f t="shared" si="4"/>
        <v>6900</v>
      </c>
      <c r="AK28" s="440">
        <f t="shared" si="5"/>
        <v>6900</v>
      </c>
      <c r="AL28" s="301"/>
      <c r="AM28" s="301"/>
      <c r="AN28" s="301"/>
      <c r="AO28" s="301"/>
      <c r="AP28" s="301"/>
      <c r="AQ28" s="301"/>
      <c r="AR28" s="301"/>
      <c r="AS28" s="301"/>
      <c r="AT28" s="301"/>
    </row>
    <row r="29" spans="1:46" x14ac:dyDescent="0.25">
      <c r="A29" s="301" t="s">
        <v>4525</v>
      </c>
      <c r="B29" s="296">
        <v>44120</v>
      </c>
      <c r="C29" s="299">
        <v>3022002</v>
      </c>
      <c r="D29" s="301" t="str">
        <f>VLOOKUP(C29,Schools!A:B,2,0)</f>
        <v>Barnfield School</v>
      </c>
      <c r="E29" s="301" t="str">
        <f>VLOOKUP(C29,Schools!$A:$Z,3,0)</f>
        <v>M</v>
      </c>
      <c r="F29" s="213">
        <v>13830</v>
      </c>
      <c r="G29" s="299" t="s">
        <v>4703</v>
      </c>
      <c r="I29" s="301" t="str">
        <f t="shared" si="8"/>
        <v>10166/543965</v>
      </c>
      <c r="J29" s="301">
        <f>VLOOKUP(C29,Schools!$A:$Z,9,0)</f>
        <v>400005</v>
      </c>
      <c r="K29" s="295" t="s">
        <v>85</v>
      </c>
      <c r="L29" s="299" t="s">
        <v>4529</v>
      </c>
      <c r="M29" s="299" t="s">
        <v>4529</v>
      </c>
      <c r="N29" s="298" t="str">
        <f>VLOOKUP(C29,Schools!A:D,4,0)</f>
        <v>Primary</v>
      </c>
      <c r="O29" s="298">
        <f>VLOOKUP(N29,CCs!$A$2:$G$7,6,FALSE)</f>
        <v>10166</v>
      </c>
      <c r="P29" s="298">
        <f t="shared" si="1"/>
        <v>543965</v>
      </c>
      <c r="Q29" s="286"/>
      <c r="R29" s="286"/>
      <c r="S29" s="286">
        <v>13830</v>
      </c>
      <c r="T29" s="286"/>
      <c r="U29" s="78"/>
      <c r="V29" s="78"/>
      <c r="W29" s="78"/>
      <c r="X29" s="78"/>
      <c r="Y29" s="78"/>
      <c r="Z29" s="52">
        <f t="shared" si="9"/>
        <v>0</v>
      </c>
      <c r="AA29" s="52"/>
      <c r="AB29" s="52"/>
      <c r="AC29" s="52">
        <f t="shared" si="6"/>
        <v>13830</v>
      </c>
      <c r="AD29" s="52">
        <f t="shared" si="7"/>
        <v>0</v>
      </c>
      <c r="AF29" s="302">
        <f>VLOOKUP(D29,Schools!$B$8:$F$143,5,FALSE)</f>
        <v>3022002</v>
      </c>
      <c r="AH29" s="440">
        <f t="shared" si="2"/>
        <v>13830</v>
      </c>
      <c r="AI29" s="440">
        <f t="shared" si="3"/>
        <v>13830</v>
      </c>
      <c r="AJ29" s="440">
        <f t="shared" si="4"/>
        <v>13830</v>
      </c>
      <c r="AK29" s="440">
        <f t="shared" si="5"/>
        <v>13830</v>
      </c>
      <c r="AL29" s="301"/>
      <c r="AM29" s="301"/>
      <c r="AN29" s="301"/>
      <c r="AO29" s="301"/>
      <c r="AP29" s="301"/>
      <c r="AQ29" s="301"/>
      <c r="AR29" s="301"/>
      <c r="AS29" s="301"/>
      <c r="AT29" s="301"/>
    </row>
    <row r="30" spans="1:46" x14ac:dyDescent="0.25">
      <c r="A30" s="301" t="s">
        <v>4525</v>
      </c>
      <c r="B30" s="296">
        <v>44120</v>
      </c>
      <c r="C30" s="299">
        <v>3022079</v>
      </c>
      <c r="D30" s="301" t="str">
        <f>VLOOKUP(C30,Schools!A:B,2,0)</f>
        <v>Beis Yaakov</v>
      </c>
      <c r="E30" s="301" t="str">
        <f>VLOOKUP(C30,Schools!$A:$Z,3,0)</f>
        <v>M</v>
      </c>
      <c r="F30" s="213">
        <v>14460</v>
      </c>
      <c r="G30" s="299" t="s">
        <v>4703</v>
      </c>
      <c r="I30" s="301" t="str">
        <f t="shared" si="8"/>
        <v>10166/543965</v>
      </c>
      <c r="J30" s="301">
        <f>VLOOKUP(C30,Schools!$A:$Z,9,0)</f>
        <v>400070</v>
      </c>
      <c r="K30" s="295" t="s">
        <v>85</v>
      </c>
      <c r="L30" s="299" t="s">
        <v>4529</v>
      </c>
      <c r="M30" s="299" t="s">
        <v>4529</v>
      </c>
      <c r="N30" s="298" t="str">
        <f>VLOOKUP(C30,Schools!A:D,4,0)</f>
        <v>Primary</v>
      </c>
      <c r="O30" s="298">
        <f>VLOOKUP(N30,CCs!$A$2:$G$7,6,FALSE)</f>
        <v>10166</v>
      </c>
      <c r="P30" s="298">
        <f t="shared" si="1"/>
        <v>543965</v>
      </c>
      <c r="Q30" s="286"/>
      <c r="R30" s="286"/>
      <c r="S30" s="286">
        <v>14460</v>
      </c>
      <c r="T30" s="286"/>
      <c r="U30" s="78"/>
      <c r="V30" s="78"/>
      <c r="W30" s="78"/>
      <c r="X30" s="78"/>
      <c r="Y30" s="78"/>
      <c r="Z30" s="52">
        <f t="shared" si="9"/>
        <v>0</v>
      </c>
      <c r="AA30" s="52"/>
      <c r="AB30" s="52"/>
      <c r="AC30" s="52">
        <f t="shared" si="6"/>
        <v>14460</v>
      </c>
      <c r="AD30" s="52">
        <f t="shared" si="7"/>
        <v>0</v>
      </c>
      <c r="AF30" s="302">
        <f>VLOOKUP(D30,Schools!$B$8:$F$143,5,FALSE)</f>
        <v>3022079</v>
      </c>
      <c r="AH30" s="440">
        <f t="shared" si="2"/>
        <v>14460</v>
      </c>
      <c r="AI30" s="440">
        <f t="shared" si="3"/>
        <v>14460</v>
      </c>
      <c r="AJ30" s="440">
        <f t="shared" si="4"/>
        <v>14460</v>
      </c>
      <c r="AK30" s="440">
        <f t="shared" si="5"/>
        <v>14460</v>
      </c>
      <c r="AL30" s="301"/>
      <c r="AM30" s="301"/>
      <c r="AN30" s="301"/>
      <c r="AO30" s="301"/>
      <c r="AP30" s="301"/>
      <c r="AQ30" s="301"/>
      <c r="AR30" s="301"/>
      <c r="AS30" s="301"/>
      <c r="AT30" s="301"/>
    </row>
    <row r="31" spans="1:46" x14ac:dyDescent="0.25">
      <c r="A31" s="301" t="s">
        <v>4525</v>
      </c>
      <c r="B31" s="296">
        <v>44120</v>
      </c>
      <c r="C31" s="299">
        <v>3023524</v>
      </c>
      <c r="D31" s="301" t="str">
        <f>VLOOKUP(C31,Schools!A:B,2,0)</f>
        <v>Beit Shvidler Primary School</v>
      </c>
      <c r="E31" s="301" t="str">
        <f>VLOOKUP(C31,Schools!$A:$Z,3,0)</f>
        <v>M</v>
      </c>
      <c r="F31" s="213">
        <v>6260</v>
      </c>
      <c r="G31" s="299" t="s">
        <v>4703</v>
      </c>
      <c r="I31" s="301" t="str">
        <f t="shared" si="8"/>
        <v>10166/543965</v>
      </c>
      <c r="J31" s="301">
        <f>VLOOKUP(C31,Schools!$A:$Z,9,0)</f>
        <v>400150</v>
      </c>
      <c r="K31" s="295" t="s">
        <v>85</v>
      </c>
      <c r="L31" s="299" t="s">
        <v>4529</v>
      </c>
      <c r="M31" s="299" t="s">
        <v>4529</v>
      </c>
      <c r="N31" s="298" t="str">
        <f>VLOOKUP(C31,Schools!A:D,4,0)</f>
        <v>Primary</v>
      </c>
      <c r="O31" s="298">
        <f>VLOOKUP(N31,CCs!$A$2:$G$7,6,FALSE)</f>
        <v>10166</v>
      </c>
      <c r="P31" s="298">
        <f t="shared" si="1"/>
        <v>543965</v>
      </c>
      <c r="Q31" s="286"/>
      <c r="R31" s="286"/>
      <c r="S31" s="286">
        <v>6260</v>
      </c>
      <c r="T31" s="286"/>
      <c r="U31" s="78"/>
      <c r="V31" s="78"/>
      <c r="W31" s="78"/>
      <c r="X31" s="78"/>
      <c r="Y31" s="78"/>
      <c r="Z31" s="52">
        <f t="shared" si="9"/>
        <v>0</v>
      </c>
      <c r="AA31" s="52"/>
      <c r="AB31" s="52"/>
      <c r="AC31" s="52">
        <f t="shared" si="6"/>
        <v>6260</v>
      </c>
      <c r="AD31" s="52">
        <f t="shared" si="7"/>
        <v>0</v>
      </c>
      <c r="AF31" s="302">
        <f>VLOOKUP(D31,Schools!$B$8:$F$143,5,FALSE)</f>
        <v>3023524</v>
      </c>
      <c r="AH31" s="440">
        <f t="shared" si="2"/>
        <v>6260</v>
      </c>
      <c r="AI31" s="440">
        <f t="shared" si="3"/>
        <v>6260</v>
      </c>
      <c r="AJ31" s="440">
        <f t="shared" si="4"/>
        <v>6260</v>
      </c>
      <c r="AK31" s="440">
        <f t="shared" si="5"/>
        <v>6260</v>
      </c>
      <c r="AL31" s="301"/>
      <c r="AM31" s="301"/>
      <c r="AN31" s="301"/>
      <c r="AO31" s="301"/>
      <c r="AP31" s="301"/>
      <c r="AQ31" s="301"/>
      <c r="AR31" s="301"/>
      <c r="AS31" s="301"/>
      <c r="AT31" s="301"/>
    </row>
    <row r="32" spans="1:46" x14ac:dyDescent="0.25">
      <c r="A32" s="301" t="s">
        <v>4525</v>
      </c>
      <c r="B32" s="296">
        <v>44120</v>
      </c>
      <c r="C32" s="299">
        <v>3022003</v>
      </c>
      <c r="D32" s="301" t="str">
        <f>VLOOKUP(C32,Schools!A:B,2,0)</f>
        <v>Bell Lane Primary School</v>
      </c>
      <c r="E32" s="301" t="str">
        <f>VLOOKUP(C32,Schools!$A:$Z,3,0)</f>
        <v>M</v>
      </c>
      <c r="F32" s="213">
        <v>11760</v>
      </c>
      <c r="G32" s="299" t="s">
        <v>4703</v>
      </c>
      <c r="I32" s="301" t="str">
        <f t="shared" si="8"/>
        <v>10166/543965</v>
      </c>
      <c r="J32" s="301">
        <f>VLOOKUP(C32,Schools!$A:$Z,9,0)</f>
        <v>400051</v>
      </c>
      <c r="K32" s="295" t="s">
        <v>85</v>
      </c>
      <c r="L32" s="299" t="s">
        <v>4529</v>
      </c>
      <c r="M32" s="299" t="s">
        <v>4529</v>
      </c>
      <c r="N32" s="298" t="str">
        <f>VLOOKUP(C32,Schools!A:D,4,0)</f>
        <v>Primary</v>
      </c>
      <c r="O32" s="298">
        <f>VLOOKUP(N32,CCs!$A$2:$G$7,6,FALSE)</f>
        <v>10166</v>
      </c>
      <c r="P32" s="298">
        <f t="shared" si="1"/>
        <v>543965</v>
      </c>
      <c r="Q32" s="286"/>
      <c r="R32" s="286"/>
      <c r="S32" s="286">
        <v>11760</v>
      </c>
      <c r="T32" s="286"/>
      <c r="U32" s="78"/>
      <c r="V32" s="78"/>
      <c r="W32" s="78"/>
      <c r="X32" s="78"/>
      <c r="Y32" s="78"/>
      <c r="Z32" s="52">
        <f t="shared" si="9"/>
        <v>0</v>
      </c>
      <c r="AA32" s="52"/>
      <c r="AB32" s="52"/>
      <c r="AC32" s="52">
        <f t="shared" si="6"/>
        <v>11760</v>
      </c>
      <c r="AD32" s="52">
        <f t="shared" si="7"/>
        <v>0</v>
      </c>
      <c r="AF32" s="302">
        <f>VLOOKUP(D32,Schools!$B$8:$F$143,5,FALSE)</f>
        <v>3022003</v>
      </c>
      <c r="AH32" s="440">
        <f t="shared" si="2"/>
        <v>11760</v>
      </c>
      <c r="AI32" s="440">
        <f t="shared" si="3"/>
        <v>11760</v>
      </c>
      <c r="AJ32" s="440">
        <f t="shared" si="4"/>
        <v>11760</v>
      </c>
      <c r="AK32" s="440">
        <f t="shared" si="5"/>
        <v>11760</v>
      </c>
      <c r="AL32" s="301"/>
      <c r="AM32" s="301"/>
      <c r="AN32" s="301"/>
      <c r="AO32" s="301"/>
      <c r="AP32" s="301"/>
      <c r="AQ32" s="301"/>
      <c r="AR32" s="301"/>
      <c r="AS32" s="301"/>
      <c r="AT32" s="301"/>
    </row>
    <row r="33" spans="1:46" x14ac:dyDescent="0.25">
      <c r="A33" s="301" t="s">
        <v>4525</v>
      </c>
      <c r="B33" s="296">
        <v>44120</v>
      </c>
      <c r="C33" s="299">
        <v>3023511</v>
      </c>
      <c r="D33" s="301" t="str">
        <f>VLOOKUP(C33,Schools!A:B,2,0)</f>
        <v>Blessed Dominic School</v>
      </c>
      <c r="E33" s="301" t="str">
        <f>VLOOKUP(C33,Schools!$A:$Z,3,0)</f>
        <v>M</v>
      </c>
      <c r="F33" s="213">
        <v>13500</v>
      </c>
      <c r="G33" s="299" t="s">
        <v>4703</v>
      </c>
      <c r="I33" s="301" t="str">
        <f t="shared" si="8"/>
        <v>10166/543965</v>
      </c>
      <c r="J33" s="301">
        <f>VLOOKUP(C33,Schools!$A:$Z,9,0)</f>
        <v>400024</v>
      </c>
      <c r="K33" s="295" t="s">
        <v>85</v>
      </c>
      <c r="L33" s="299" t="s">
        <v>4529</v>
      </c>
      <c r="M33" s="299" t="s">
        <v>4529</v>
      </c>
      <c r="N33" s="298" t="str">
        <f>VLOOKUP(C33,Schools!A:D,4,0)</f>
        <v>Primary</v>
      </c>
      <c r="O33" s="298">
        <f>VLOOKUP(N33,CCs!$A$2:$G$7,6,FALSE)</f>
        <v>10166</v>
      </c>
      <c r="P33" s="298">
        <f t="shared" si="1"/>
        <v>543965</v>
      </c>
      <c r="Q33" s="286"/>
      <c r="R33" s="286"/>
      <c r="S33" s="286">
        <v>13500</v>
      </c>
      <c r="T33" s="286"/>
      <c r="U33" s="78"/>
      <c r="V33" s="78"/>
      <c r="W33" s="78"/>
      <c r="X33" s="78"/>
      <c r="Y33" s="78"/>
      <c r="Z33" s="52">
        <f t="shared" si="9"/>
        <v>0</v>
      </c>
      <c r="AA33" s="52"/>
      <c r="AB33" s="52"/>
      <c r="AC33" s="52">
        <f t="shared" si="6"/>
        <v>13500</v>
      </c>
      <c r="AD33" s="52">
        <f t="shared" si="7"/>
        <v>0</v>
      </c>
      <c r="AF33" s="302">
        <f>VLOOKUP(D33,Schools!$B$8:$F$143,5,FALSE)</f>
        <v>3023511</v>
      </c>
      <c r="AH33" s="440">
        <f t="shared" si="2"/>
        <v>13500</v>
      </c>
      <c r="AI33" s="440">
        <f t="shared" si="3"/>
        <v>13500</v>
      </c>
      <c r="AJ33" s="440">
        <f t="shared" si="4"/>
        <v>13500</v>
      </c>
      <c r="AK33" s="440">
        <f t="shared" si="5"/>
        <v>13500</v>
      </c>
      <c r="AL33" s="301"/>
      <c r="AM33" s="301"/>
      <c r="AN33" s="301"/>
      <c r="AO33" s="301"/>
      <c r="AP33" s="301"/>
      <c r="AQ33" s="301"/>
      <c r="AR33" s="301"/>
      <c r="AS33" s="301"/>
      <c r="AT33" s="301"/>
    </row>
    <row r="34" spans="1:46" x14ac:dyDescent="0.25">
      <c r="A34" s="301" t="s">
        <v>4525</v>
      </c>
      <c r="B34" s="296">
        <v>44120</v>
      </c>
      <c r="C34" s="299">
        <v>3022008</v>
      </c>
      <c r="D34" s="301" t="str">
        <f>VLOOKUP(C34,Schools!A:B,2,0)</f>
        <v>Brookland Infant  &amp; Nursery School</v>
      </c>
      <c r="E34" s="301" t="str">
        <f>VLOOKUP(C34,Schools!$A:$Z,3,0)</f>
        <v>M</v>
      </c>
      <c r="F34" s="213">
        <v>8960</v>
      </c>
      <c r="G34" s="299" t="s">
        <v>4703</v>
      </c>
      <c r="I34" s="301" t="str">
        <f t="shared" si="8"/>
        <v>10166/543965</v>
      </c>
      <c r="J34" s="301">
        <f>VLOOKUP(C34,Schools!$A:$Z,9,0)</f>
        <v>400057</v>
      </c>
      <c r="K34" s="295" t="s">
        <v>85</v>
      </c>
      <c r="L34" s="299" t="s">
        <v>4529</v>
      </c>
      <c r="M34" s="299" t="s">
        <v>4529</v>
      </c>
      <c r="N34" s="298" t="str">
        <f>VLOOKUP(C34,Schools!A:D,4,0)</f>
        <v>Primary</v>
      </c>
      <c r="O34" s="298">
        <f>VLOOKUP(N34,CCs!$A$2:$G$7,6,FALSE)</f>
        <v>10166</v>
      </c>
      <c r="P34" s="298">
        <f t="shared" si="1"/>
        <v>543965</v>
      </c>
      <c r="Q34" s="286"/>
      <c r="R34" s="286"/>
      <c r="S34" s="286">
        <v>8960</v>
      </c>
      <c r="T34" s="286"/>
      <c r="U34" s="78"/>
      <c r="V34" s="78"/>
      <c r="W34" s="78"/>
      <c r="X34" s="78"/>
      <c r="Y34" s="78"/>
      <c r="Z34" s="52">
        <f t="shared" si="9"/>
        <v>0</v>
      </c>
      <c r="AA34" s="52"/>
      <c r="AB34" s="52"/>
      <c r="AC34" s="52">
        <f t="shared" si="6"/>
        <v>8960</v>
      </c>
      <c r="AD34" s="52">
        <f t="shared" si="7"/>
        <v>0</v>
      </c>
      <c r="AF34" s="302">
        <f>VLOOKUP(D34,Schools!$B$8:$F$143,5,FALSE)</f>
        <v>3022008</v>
      </c>
      <c r="AH34" s="440">
        <f t="shared" si="2"/>
        <v>8960</v>
      </c>
      <c r="AI34" s="440">
        <f t="shared" si="3"/>
        <v>8960</v>
      </c>
      <c r="AJ34" s="440">
        <f t="shared" si="4"/>
        <v>8960</v>
      </c>
      <c r="AK34" s="440">
        <f t="shared" si="5"/>
        <v>8960</v>
      </c>
      <c r="AL34" s="301"/>
      <c r="AM34" s="301"/>
      <c r="AN34" s="301"/>
      <c r="AO34" s="301"/>
      <c r="AP34" s="301"/>
      <c r="AQ34" s="301"/>
      <c r="AR34" s="301"/>
      <c r="AS34" s="301"/>
      <c r="AT34" s="301"/>
    </row>
    <row r="35" spans="1:46" x14ac:dyDescent="0.25">
      <c r="A35" s="301" t="s">
        <v>4525</v>
      </c>
      <c r="B35" s="296">
        <v>44120</v>
      </c>
      <c r="C35" s="299">
        <v>3022007</v>
      </c>
      <c r="D35" s="301" t="str">
        <f>VLOOKUP(C35,Schools!A:B,2,0)</f>
        <v>Brookland Junior School</v>
      </c>
      <c r="E35" s="301" t="str">
        <f>VLOOKUP(C35,Schools!$A:$Z,3,0)</f>
        <v>M</v>
      </c>
      <c r="F35" s="213">
        <v>11930</v>
      </c>
      <c r="G35" s="299" t="s">
        <v>4703</v>
      </c>
      <c r="I35" s="301" t="str">
        <f t="shared" si="8"/>
        <v>10166/543965</v>
      </c>
      <c r="J35" s="301">
        <f>VLOOKUP(C35,Schools!$A:$Z,9,0)</f>
        <v>400040</v>
      </c>
      <c r="K35" s="295" t="s">
        <v>85</v>
      </c>
      <c r="L35" s="299" t="s">
        <v>4529</v>
      </c>
      <c r="M35" s="299" t="s">
        <v>4529</v>
      </c>
      <c r="N35" s="298" t="str">
        <f>VLOOKUP(C35,Schools!A:D,4,0)</f>
        <v>Primary</v>
      </c>
      <c r="O35" s="298">
        <f>VLOOKUP(N35,CCs!$A$2:$G$7,6,FALSE)</f>
        <v>10166</v>
      </c>
      <c r="P35" s="298">
        <f t="shared" si="1"/>
        <v>543965</v>
      </c>
      <c r="Q35" s="286"/>
      <c r="R35" s="286"/>
      <c r="S35" s="286">
        <v>11930</v>
      </c>
      <c r="T35" s="286"/>
      <c r="U35" s="78"/>
      <c r="V35" s="78"/>
      <c r="W35" s="78"/>
      <c r="X35" s="78"/>
      <c r="Y35" s="78"/>
      <c r="Z35" s="52">
        <f t="shared" si="9"/>
        <v>0</v>
      </c>
      <c r="AA35" s="52"/>
      <c r="AB35" s="52"/>
      <c r="AC35" s="52">
        <f t="shared" si="6"/>
        <v>11930</v>
      </c>
      <c r="AD35" s="52">
        <f t="shared" si="7"/>
        <v>0</v>
      </c>
      <c r="AF35" s="302">
        <f>VLOOKUP(D35,Schools!$B$8:$F$143,5,FALSE)</f>
        <v>3022007</v>
      </c>
      <c r="AH35" s="440">
        <f t="shared" si="2"/>
        <v>11930</v>
      </c>
      <c r="AI35" s="440">
        <f t="shared" si="3"/>
        <v>11930</v>
      </c>
      <c r="AJ35" s="440">
        <f t="shared" si="4"/>
        <v>11930</v>
      </c>
      <c r="AK35" s="440">
        <f t="shared" si="5"/>
        <v>11930</v>
      </c>
      <c r="AL35" s="301"/>
      <c r="AM35" s="301"/>
      <c r="AN35" s="301"/>
      <c r="AO35" s="301"/>
      <c r="AP35" s="301"/>
      <c r="AQ35" s="301"/>
      <c r="AR35" s="301"/>
      <c r="AS35" s="301"/>
      <c r="AT35" s="301"/>
    </row>
    <row r="36" spans="1:46" x14ac:dyDescent="0.25">
      <c r="A36" s="301" t="s">
        <v>4525</v>
      </c>
      <c r="B36" s="296">
        <v>44120</v>
      </c>
      <c r="C36" s="299">
        <v>3022009</v>
      </c>
      <c r="D36" s="301" t="str">
        <f>VLOOKUP(C36,Schools!A:B,2,0)</f>
        <v>Brunswick Park Primary &amp; Nursery School</v>
      </c>
      <c r="E36" s="301" t="str">
        <f>VLOOKUP(C36,Schools!$A:$Z,3,0)</f>
        <v>M</v>
      </c>
      <c r="F36" s="213">
        <v>13950</v>
      </c>
      <c r="G36" s="299" t="s">
        <v>4703</v>
      </c>
      <c r="I36" s="301" t="str">
        <f t="shared" si="8"/>
        <v>10166/543965</v>
      </c>
      <c r="J36" s="301">
        <f>VLOOKUP(C36,Schools!$A:$Z,9,0)</f>
        <v>400061</v>
      </c>
      <c r="K36" s="295" t="s">
        <v>85</v>
      </c>
      <c r="L36" s="299" t="s">
        <v>4529</v>
      </c>
      <c r="M36" s="299" t="s">
        <v>4529</v>
      </c>
      <c r="N36" s="298" t="str">
        <f>VLOOKUP(C36,Schools!A:D,4,0)</f>
        <v>Primary</v>
      </c>
      <c r="O36" s="298">
        <f>VLOOKUP(N36,CCs!$A$2:$G$7,6,FALSE)</f>
        <v>10166</v>
      </c>
      <c r="P36" s="298">
        <f t="shared" si="1"/>
        <v>543965</v>
      </c>
      <c r="Q36" s="286"/>
      <c r="R36" s="286"/>
      <c r="S36" s="286">
        <v>13950</v>
      </c>
      <c r="T36" s="286"/>
      <c r="U36" s="78"/>
      <c r="V36" s="78"/>
      <c r="W36" s="78"/>
      <c r="X36" s="78"/>
      <c r="Y36" s="78"/>
      <c r="Z36" s="52">
        <f t="shared" si="9"/>
        <v>0</v>
      </c>
      <c r="AA36" s="52"/>
      <c r="AB36" s="52"/>
      <c r="AC36" s="52">
        <f t="shared" si="6"/>
        <v>13950</v>
      </c>
      <c r="AD36" s="52">
        <f t="shared" si="7"/>
        <v>0</v>
      </c>
      <c r="AF36" s="302">
        <f>VLOOKUP(D36,Schools!$B$8:$F$143,5,FALSE)</f>
        <v>3022009</v>
      </c>
      <c r="AH36" s="440">
        <f t="shared" si="2"/>
        <v>13950</v>
      </c>
      <c r="AI36" s="440">
        <f t="shared" si="3"/>
        <v>13950</v>
      </c>
      <c r="AJ36" s="440">
        <f t="shared" si="4"/>
        <v>13950</v>
      </c>
      <c r="AK36" s="440">
        <f t="shared" si="5"/>
        <v>13950</v>
      </c>
      <c r="AL36" s="301"/>
      <c r="AM36" s="301"/>
      <c r="AN36" s="301"/>
      <c r="AO36" s="301"/>
      <c r="AP36" s="301"/>
      <c r="AQ36" s="301"/>
      <c r="AR36" s="301"/>
      <c r="AS36" s="301"/>
      <c r="AT36" s="301"/>
    </row>
    <row r="37" spans="1:46" x14ac:dyDescent="0.25">
      <c r="A37" s="301" t="s">
        <v>4525</v>
      </c>
      <c r="B37" s="296">
        <v>44120</v>
      </c>
      <c r="C37" s="299">
        <v>3022067</v>
      </c>
      <c r="D37" s="301" t="str">
        <f>VLOOKUP(C37,Schools!A:B,2,0)</f>
        <v>Chalgrove Primary School</v>
      </c>
      <c r="E37" s="301" t="str">
        <f>VLOOKUP(C37,Schools!$A:$Z,3,0)</f>
        <v>M</v>
      </c>
      <c r="F37" s="213">
        <v>8200</v>
      </c>
      <c r="G37" s="299" t="s">
        <v>4703</v>
      </c>
      <c r="I37" s="301" t="str">
        <f t="shared" si="8"/>
        <v>10166/543965</v>
      </c>
      <c r="J37" s="301">
        <f>VLOOKUP(C37,Schools!$A:$Z,9,0)</f>
        <v>400065</v>
      </c>
      <c r="K37" s="295" t="s">
        <v>85</v>
      </c>
      <c r="L37" s="299" t="s">
        <v>4529</v>
      </c>
      <c r="M37" s="299" t="s">
        <v>4529</v>
      </c>
      <c r="N37" s="298" t="str">
        <f>VLOOKUP(C37,Schools!A:D,4,0)</f>
        <v>Primary</v>
      </c>
      <c r="O37" s="298">
        <f>VLOOKUP(N37,CCs!$A$2:$G$7,6,FALSE)</f>
        <v>10166</v>
      </c>
      <c r="P37" s="298">
        <f t="shared" si="1"/>
        <v>543965</v>
      </c>
      <c r="Q37" s="286"/>
      <c r="R37" s="286"/>
      <c r="S37" s="286">
        <v>8200</v>
      </c>
      <c r="T37" s="286"/>
      <c r="U37" s="78"/>
      <c r="V37" s="78"/>
      <c r="W37" s="78"/>
      <c r="X37" s="78"/>
      <c r="Y37" s="78"/>
      <c r="Z37" s="52">
        <f t="shared" si="9"/>
        <v>0</v>
      </c>
      <c r="AA37" s="52"/>
      <c r="AB37" s="52"/>
      <c r="AC37" s="52">
        <f t="shared" si="6"/>
        <v>8200</v>
      </c>
      <c r="AD37" s="52">
        <f t="shared" si="7"/>
        <v>0</v>
      </c>
      <c r="AF37" s="302">
        <f>VLOOKUP(D37,Schools!$B$8:$F$143,5,FALSE)</f>
        <v>3022067</v>
      </c>
      <c r="AH37" s="440">
        <f t="shared" si="2"/>
        <v>8200</v>
      </c>
      <c r="AI37" s="440">
        <f t="shared" si="3"/>
        <v>8200</v>
      </c>
      <c r="AJ37" s="440">
        <f t="shared" si="4"/>
        <v>8200</v>
      </c>
      <c r="AK37" s="440">
        <f t="shared" si="5"/>
        <v>8200</v>
      </c>
      <c r="AL37" s="301"/>
      <c r="AM37" s="301"/>
      <c r="AN37" s="301"/>
      <c r="AO37" s="301"/>
      <c r="AP37" s="301"/>
      <c r="AQ37" s="301"/>
      <c r="AR37" s="301"/>
      <c r="AS37" s="301"/>
      <c r="AT37" s="301"/>
    </row>
    <row r="38" spans="1:46" x14ac:dyDescent="0.25">
      <c r="A38" s="301" t="s">
        <v>4525</v>
      </c>
      <c r="B38" s="296">
        <v>44120</v>
      </c>
      <c r="C38" s="299">
        <v>3023302</v>
      </c>
      <c r="D38" s="301" t="str">
        <f>VLOOKUP(C38,Schools!A:B,2,0)</f>
        <v>Christ Church CE Primary School</v>
      </c>
      <c r="E38" s="301" t="str">
        <f>VLOOKUP(C38,Schools!$A:$Z,3,0)</f>
        <v>M</v>
      </c>
      <c r="F38" s="213">
        <v>6950</v>
      </c>
      <c r="G38" s="299" t="s">
        <v>4703</v>
      </c>
      <c r="I38" s="301" t="str">
        <f t="shared" si="8"/>
        <v>10166/543965</v>
      </c>
      <c r="J38" s="301">
        <f>VLOOKUP(C38,Schools!$A:$Z,9,0)</f>
        <v>400039</v>
      </c>
      <c r="K38" s="295" t="s">
        <v>85</v>
      </c>
      <c r="L38" s="299" t="s">
        <v>4529</v>
      </c>
      <c r="M38" s="299" t="s">
        <v>4529</v>
      </c>
      <c r="N38" s="298" t="str">
        <f>VLOOKUP(C38,Schools!A:D,4,0)</f>
        <v>Primary</v>
      </c>
      <c r="O38" s="298">
        <f>VLOOKUP(N38,CCs!$A$2:$G$7,6,FALSE)</f>
        <v>10166</v>
      </c>
      <c r="P38" s="298">
        <f t="shared" si="1"/>
        <v>543965</v>
      </c>
      <c r="Q38" s="286"/>
      <c r="R38" s="286"/>
      <c r="S38" s="286">
        <v>6950</v>
      </c>
      <c r="T38" s="286"/>
      <c r="U38" s="78"/>
      <c r="V38" s="78"/>
      <c r="W38" s="78"/>
      <c r="X38" s="78"/>
      <c r="Y38" s="78"/>
      <c r="Z38" s="52">
        <f t="shared" si="9"/>
        <v>0</v>
      </c>
      <c r="AA38" s="52"/>
      <c r="AB38" s="52"/>
      <c r="AC38" s="52">
        <f t="shared" si="6"/>
        <v>6950</v>
      </c>
      <c r="AD38" s="52">
        <f t="shared" si="7"/>
        <v>0</v>
      </c>
      <c r="AF38" s="302">
        <f>VLOOKUP(D38,Schools!$B$8:$F$143,5,FALSE)</f>
        <v>3023302</v>
      </c>
      <c r="AH38" s="440">
        <f t="shared" si="2"/>
        <v>6950</v>
      </c>
      <c r="AI38" s="440">
        <f t="shared" si="3"/>
        <v>6950</v>
      </c>
      <c r="AJ38" s="440">
        <f t="shared" si="4"/>
        <v>6950</v>
      </c>
      <c r="AK38" s="440">
        <f t="shared" si="5"/>
        <v>6950</v>
      </c>
      <c r="AL38" s="301"/>
      <c r="AM38" s="301"/>
      <c r="AN38" s="301"/>
      <c r="AO38" s="301"/>
      <c r="AP38" s="301"/>
      <c r="AQ38" s="301"/>
      <c r="AR38" s="301"/>
      <c r="AS38" s="301"/>
      <c r="AT38" s="301"/>
    </row>
    <row r="39" spans="1:46" x14ac:dyDescent="0.25">
      <c r="A39" s="301" t="s">
        <v>4525</v>
      </c>
      <c r="B39" s="296">
        <v>44120</v>
      </c>
      <c r="C39" s="299">
        <v>3022011</v>
      </c>
      <c r="D39" s="301" t="str">
        <f>VLOOKUP(C39,Schools!A:B,2,0)</f>
        <v>Church Hill Primary School</v>
      </c>
      <c r="E39" s="301" t="str">
        <f>VLOOKUP(C39,Schools!$A:$Z,3,0)</f>
        <v>M</v>
      </c>
      <c r="F39" s="213">
        <v>6960</v>
      </c>
      <c r="G39" s="299" t="s">
        <v>4703</v>
      </c>
      <c r="I39" s="301" t="str">
        <f t="shared" si="8"/>
        <v>10166/543965</v>
      </c>
      <c r="J39" s="301">
        <f>VLOOKUP(C39,Schools!$A:$Z,9,0)</f>
        <v>400020</v>
      </c>
      <c r="K39" s="295" t="s">
        <v>85</v>
      </c>
      <c r="L39" s="299" t="s">
        <v>4529</v>
      </c>
      <c r="M39" s="299" t="s">
        <v>4529</v>
      </c>
      <c r="N39" s="298" t="str">
        <f>VLOOKUP(C39,Schools!A:D,4,0)</f>
        <v>Primary</v>
      </c>
      <c r="O39" s="298">
        <f>VLOOKUP(N39,CCs!$A$2:$G$7,6,FALSE)</f>
        <v>10166</v>
      </c>
      <c r="P39" s="298">
        <f t="shared" si="1"/>
        <v>543965</v>
      </c>
      <c r="Q39" s="286"/>
      <c r="R39" s="286"/>
      <c r="S39" s="286">
        <v>6960</v>
      </c>
      <c r="T39" s="286"/>
      <c r="U39" s="78"/>
      <c r="V39" s="78"/>
      <c r="W39" s="78"/>
      <c r="X39" s="78"/>
      <c r="Y39" s="78"/>
      <c r="Z39" s="52">
        <f t="shared" si="9"/>
        <v>0</v>
      </c>
      <c r="AA39" s="52"/>
      <c r="AB39" s="52"/>
      <c r="AC39" s="52">
        <f t="shared" si="6"/>
        <v>6960</v>
      </c>
      <c r="AD39" s="52">
        <f t="shared" si="7"/>
        <v>0</v>
      </c>
      <c r="AF39" s="302">
        <f>VLOOKUP(D39,Schools!$B$8:$F$143,5,FALSE)</f>
        <v>3022011</v>
      </c>
      <c r="AH39" s="440">
        <f t="shared" si="2"/>
        <v>6960</v>
      </c>
      <c r="AI39" s="440">
        <f t="shared" si="3"/>
        <v>6960</v>
      </c>
      <c r="AJ39" s="440">
        <f t="shared" si="4"/>
        <v>6960</v>
      </c>
      <c r="AK39" s="440">
        <f t="shared" si="5"/>
        <v>6960</v>
      </c>
      <c r="AL39" s="301"/>
      <c r="AM39" s="301"/>
      <c r="AN39" s="301"/>
      <c r="AO39" s="301"/>
      <c r="AP39" s="301"/>
      <c r="AQ39" s="301"/>
      <c r="AR39" s="301"/>
      <c r="AS39" s="301"/>
      <c r="AT39" s="301"/>
    </row>
    <row r="40" spans="1:46" x14ac:dyDescent="0.25">
      <c r="A40" s="301" t="s">
        <v>4525</v>
      </c>
      <c r="B40" s="296">
        <v>44120</v>
      </c>
      <c r="C40" s="299">
        <v>3022014</v>
      </c>
      <c r="D40" s="301" t="str">
        <f>VLOOKUP(C40,Schools!A:B,2,0)</f>
        <v>Colindale School</v>
      </c>
      <c r="E40" s="301" t="str">
        <f>VLOOKUP(C40,Schools!$A:$Z,3,0)</f>
        <v>M</v>
      </c>
      <c r="F40" s="213">
        <v>21530</v>
      </c>
      <c r="G40" s="299" t="s">
        <v>4703</v>
      </c>
      <c r="I40" s="301" t="str">
        <f t="shared" si="8"/>
        <v>10166/543965</v>
      </c>
      <c r="J40" s="301">
        <f>VLOOKUP(C40,Schools!$A:$Z,9,0)</f>
        <v>400050</v>
      </c>
      <c r="K40" s="295" t="s">
        <v>85</v>
      </c>
      <c r="L40" s="299" t="s">
        <v>4529</v>
      </c>
      <c r="M40" s="299" t="s">
        <v>4529</v>
      </c>
      <c r="N40" s="298" t="str">
        <f>VLOOKUP(C40,Schools!A:D,4,0)</f>
        <v>Primary</v>
      </c>
      <c r="O40" s="298">
        <f>VLOOKUP(N40,CCs!$A$2:$G$7,6,FALSE)</f>
        <v>10166</v>
      </c>
      <c r="P40" s="298">
        <f t="shared" si="1"/>
        <v>543965</v>
      </c>
      <c r="Q40" s="286"/>
      <c r="R40" s="286"/>
      <c r="S40" s="286">
        <v>21530</v>
      </c>
      <c r="T40" s="286"/>
      <c r="U40" s="78"/>
      <c r="V40" s="78"/>
      <c r="W40" s="78"/>
      <c r="X40" s="78"/>
      <c r="Y40" s="78"/>
      <c r="Z40" s="52">
        <f t="shared" si="9"/>
        <v>0</v>
      </c>
      <c r="AA40" s="52"/>
      <c r="AB40" s="52"/>
      <c r="AC40" s="52">
        <f t="shared" si="6"/>
        <v>21530</v>
      </c>
      <c r="AD40" s="52">
        <f t="shared" si="7"/>
        <v>0</v>
      </c>
      <c r="AF40" s="302">
        <f>VLOOKUP(D40,Schools!$B$8:$F$143,5,FALSE)</f>
        <v>3022014</v>
      </c>
      <c r="AH40" s="440">
        <f t="shared" si="2"/>
        <v>21530</v>
      </c>
      <c r="AI40" s="440">
        <f t="shared" si="3"/>
        <v>21530</v>
      </c>
      <c r="AJ40" s="440">
        <f t="shared" si="4"/>
        <v>21530</v>
      </c>
      <c r="AK40" s="440">
        <f t="shared" si="5"/>
        <v>21530</v>
      </c>
      <c r="AL40" s="301"/>
      <c r="AM40" s="301"/>
      <c r="AN40" s="301"/>
      <c r="AO40" s="301"/>
      <c r="AP40" s="301"/>
      <c r="AQ40" s="301"/>
      <c r="AR40" s="301"/>
      <c r="AS40" s="301"/>
      <c r="AT40" s="301"/>
    </row>
    <row r="41" spans="1:46" x14ac:dyDescent="0.25">
      <c r="A41" s="301" t="s">
        <v>4525</v>
      </c>
      <c r="B41" s="296">
        <v>44120</v>
      </c>
      <c r="C41" s="299">
        <v>3022015</v>
      </c>
      <c r="D41" s="301" t="str">
        <f>VLOOKUP(C41,Schools!A:B,2,0)</f>
        <v>Coppetts Wood</v>
      </c>
      <c r="E41" s="301" t="str">
        <f>VLOOKUP(C41,Schools!$A:$Z,3,0)</f>
        <v>M</v>
      </c>
      <c r="F41" s="213">
        <v>7660</v>
      </c>
      <c r="G41" s="299" t="s">
        <v>4703</v>
      </c>
      <c r="I41" s="301" t="str">
        <f t="shared" si="8"/>
        <v>10166/543965</v>
      </c>
      <c r="J41" s="301">
        <f>VLOOKUP(C41,Schools!$A:$Z,9,0)</f>
        <v>400059</v>
      </c>
      <c r="K41" s="295" t="s">
        <v>85</v>
      </c>
      <c r="L41" s="299" t="s">
        <v>4529</v>
      </c>
      <c r="M41" s="299" t="s">
        <v>4529</v>
      </c>
      <c r="N41" s="298" t="str">
        <f>VLOOKUP(C41,Schools!A:D,4,0)</f>
        <v>Primary</v>
      </c>
      <c r="O41" s="298">
        <f>VLOOKUP(N41,CCs!$A$2:$G$7,6,FALSE)</f>
        <v>10166</v>
      </c>
      <c r="P41" s="298">
        <f t="shared" si="1"/>
        <v>543965</v>
      </c>
      <c r="Q41" s="286"/>
      <c r="R41" s="286"/>
      <c r="S41" s="286">
        <v>7660</v>
      </c>
      <c r="T41" s="286"/>
      <c r="U41" s="78"/>
      <c r="V41" s="78"/>
      <c r="W41" s="78"/>
      <c r="X41" s="78"/>
      <c r="Y41" s="78"/>
      <c r="Z41" s="52">
        <f t="shared" si="9"/>
        <v>0</v>
      </c>
      <c r="AA41" s="52"/>
      <c r="AB41" s="52"/>
      <c r="AC41" s="52">
        <f t="shared" si="6"/>
        <v>7660</v>
      </c>
      <c r="AD41" s="52">
        <f t="shared" si="7"/>
        <v>0</v>
      </c>
      <c r="AF41" s="302">
        <f>VLOOKUP(D41,Schools!$B$8:$F$143,5,FALSE)</f>
        <v>3022015</v>
      </c>
      <c r="AH41" s="440">
        <f t="shared" si="2"/>
        <v>7660</v>
      </c>
      <c r="AI41" s="440">
        <f t="shared" si="3"/>
        <v>7660</v>
      </c>
      <c r="AJ41" s="440">
        <f t="shared" si="4"/>
        <v>7660</v>
      </c>
      <c r="AK41" s="440">
        <f t="shared" si="5"/>
        <v>7660</v>
      </c>
      <c r="AL41" s="301"/>
      <c r="AM41" s="301"/>
      <c r="AN41" s="301"/>
      <c r="AO41" s="301"/>
      <c r="AP41" s="301"/>
      <c r="AQ41" s="301"/>
      <c r="AR41" s="301"/>
      <c r="AS41" s="301"/>
      <c r="AT41" s="301"/>
    </row>
    <row r="42" spans="1:46" x14ac:dyDescent="0.25">
      <c r="A42" s="301" t="s">
        <v>4525</v>
      </c>
      <c r="B42" s="296">
        <v>44120</v>
      </c>
      <c r="C42" s="299">
        <v>3022016</v>
      </c>
      <c r="D42" s="301" t="str">
        <f>VLOOKUP(C42,Schools!A:B,2,0)</f>
        <v>Courtland School</v>
      </c>
      <c r="E42" s="301" t="str">
        <f>VLOOKUP(C42,Schools!$A:$Z,3,0)</f>
        <v>M</v>
      </c>
      <c r="F42" s="213">
        <v>7000</v>
      </c>
      <c r="G42" s="299" t="s">
        <v>4703</v>
      </c>
      <c r="I42" s="301" t="str">
        <f t="shared" si="8"/>
        <v>10166/543965</v>
      </c>
      <c r="J42" s="301">
        <f>VLOOKUP(C42,Schools!$A:$Z,9,0)</f>
        <v>400049</v>
      </c>
      <c r="K42" s="295" t="s">
        <v>85</v>
      </c>
      <c r="L42" s="299" t="s">
        <v>4529</v>
      </c>
      <c r="M42" s="299" t="s">
        <v>4529</v>
      </c>
      <c r="N42" s="298" t="str">
        <f>VLOOKUP(C42,Schools!A:D,4,0)</f>
        <v>Primary</v>
      </c>
      <c r="O42" s="298">
        <f>VLOOKUP(N42,CCs!$A$2:$G$7,6,FALSE)</f>
        <v>10166</v>
      </c>
      <c r="P42" s="298">
        <f t="shared" si="1"/>
        <v>543965</v>
      </c>
      <c r="Q42" s="286"/>
      <c r="R42" s="286"/>
      <c r="S42" s="286">
        <v>7000</v>
      </c>
      <c r="T42" s="286"/>
      <c r="U42" s="78"/>
      <c r="V42" s="78"/>
      <c r="W42" s="78"/>
      <c r="X42" s="78"/>
      <c r="Y42" s="78"/>
      <c r="Z42" s="52">
        <f t="shared" si="9"/>
        <v>0</v>
      </c>
      <c r="AA42" s="52"/>
      <c r="AB42" s="52"/>
      <c r="AC42" s="52">
        <f t="shared" si="6"/>
        <v>7000</v>
      </c>
      <c r="AD42" s="52">
        <f t="shared" si="7"/>
        <v>0</v>
      </c>
      <c r="AF42" s="302">
        <f>VLOOKUP(D42,Schools!$B$8:$F$143,5,FALSE)</f>
        <v>3022016</v>
      </c>
      <c r="AH42" s="440">
        <f t="shared" si="2"/>
        <v>7000</v>
      </c>
      <c r="AI42" s="440">
        <f t="shared" si="3"/>
        <v>7000</v>
      </c>
      <c r="AJ42" s="440">
        <f t="shared" si="4"/>
        <v>7000</v>
      </c>
      <c r="AK42" s="440">
        <f t="shared" si="5"/>
        <v>7000</v>
      </c>
      <c r="AL42" s="301"/>
      <c r="AM42" s="301"/>
      <c r="AN42" s="301"/>
      <c r="AO42" s="301"/>
      <c r="AP42" s="301"/>
      <c r="AQ42" s="301"/>
      <c r="AR42" s="301"/>
      <c r="AS42" s="301"/>
      <c r="AT42" s="301"/>
    </row>
    <row r="43" spans="1:46" x14ac:dyDescent="0.25">
      <c r="A43" s="301" t="s">
        <v>4525</v>
      </c>
      <c r="B43" s="296">
        <v>44120</v>
      </c>
      <c r="C43" s="299">
        <v>3022017</v>
      </c>
      <c r="D43" s="301" t="str">
        <f>VLOOKUP(C43,Schools!A:B,2,0)</f>
        <v>Cromer Road Primary School</v>
      </c>
      <c r="E43" s="301" t="str">
        <f>VLOOKUP(C43,Schools!$A:$Z,3,0)</f>
        <v>M</v>
      </c>
      <c r="F43" s="213">
        <v>13400</v>
      </c>
      <c r="G43" s="299" t="s">
        <v>4703</v>
      </c>
      <c r="I43" s="301" t="str">
        <f t="shared" si="8"/>
        <v>10166/543965</v>
      </c>
      <c r="J43" s="301">
        <f>VLOOKUP(C43,Schools!$A:$Z,9,0)</f>
        <v>400080</v>
      </c>
      <c r="K43" s="295" t="s">
        <v>85</v>
      </c>
      <c r="L43" s="299" t="s">
        <v>4529</v>
      </c>
      <c r="M43" s="299" t="s">
        <v>4529</v>
      </c>
      <c r="N43" s="298" t="str">
        <f>VLOOKUP(C43,Schools!A:D,4,0)</f>
        <v>Primary</v>
      </c>
      <c r="O43" s="298">
        <f>VLOOKUP(N43,CCs!$A$2:$G$7,6,FALSE)</f>
        <v>10166</v>
      </c>
      <c r="P43" s="298">
        <f t="shared" si="1"/>
        <v>543965</v>
      </c>
      <c r="Q43" s="286"/>
      <c r="R43" s="286"/>
      <c r="S43" s="286">
        <v>13400</v>
      </c>
      <c r="T43" s="286"/>
      <c r="U43" s="78"/>
      <c r="V43" s="78"/>
      <c r="W43" s="78"/>
      <c r="X43" s="78"/>
      <c r="Y43" s="78"/>
      <c r="Z43" s="52">
        <f t="shared" si="9"/>
        <v>0</v>
      </c>
      <c r="AA43" s="52"/>
      <c r="AB43" s="52"/>
      <c r="AC43" s="52">
        <f t="shared" si="6"/>
        <v>13400</v>
      </c>
      <c r="AD43" s="52">
        <f t="shared" si="7"/>
        <v>0</v>
      </c>
      <c r="AF43" s="302">
        <f>VLOOKUP(D43,Schools!$B$8:$F$143,5,FALSE)</f>
        <v>3022017</v>
      </c>
      <c r="AH43" s="440">
        <f t="shared" si="2"/>
        <v>13400</v>
      </c>
      <c r="AI43" s="440">
        <f t="shared" si="3"/>
        <v>13400</v>
      </c>
      <c r="AJ43" s="440">
        <f t="shared" si="4"/>
        <v>13400</v>
      </c>
      <c r="AK43" s="440">
        <f t="shared" si="5"/>
        <v>13400</v>
      </c>
      <c r="AL43" s="301"/>
      <c r="AM43" s="301"/>
      <c r="AN43" s="301"/>
      <c r="AO43" s="301"/>
      <c r="AP43" s="301"/>
      <c r="AQ43" s="301"/>
      <c r="AR43" s="301"/>
      <c r="AS43" s="301"/>
      <c r="AT43" s="301"/>
    </row>
    <row r="44" spans="1:46" x14ac:dyDescent="0.25">
      <c r="A44" s="301" t="s">
        <v>4525</v>
      </c>
      <c r="B44" s="296">
        <v>44120</v>
      </c>
      <c r="C44" s="299">
        <v>3022073</v>
      </c>
      <c r="D44" s="301" t="str">
        <f>VLOOKUP(C44,Schools!A:B,2,0)</f>
        <v>Danegrove JMI School</v>
      </c>
      <c r="E44" s="301" t="str">
        <f>VLOOKUP(C44,Schools!$A:$Z,3,0)</f>
        <v>M</v>
      </c>
      <c r="F44" s="213">
        <v>20710</v>
      </c>
      <c r="G44" s="299" t="s">
        <v>4703</v>
      </c>
      <c r="I44" s="301" t="str">
        <f t="shared" si="8"/>
        <v>10166/543965</v>
      </c>
      <c r="J44" s="301">
        <f>VLOOKUP(C44,Schools!$A:$Z,9,0)</f>
        <v>400105</v>
      </c>
      <c r="K44" s="295" t="s">
        <v>85</v>
      </c>
      <c r="L44" s="299" t="s">
        <v>4529</v>
      </c>
      <c r="M44" s="299" t="s">
        <v>4529</v>
      </c>
      <c r="N44" s="298" t="str">
        <f>VLOOKUP(C44,Schools!A:D,4,0)</f>
        <v>Primary</v>
      </c>
      <c r="O44" s="298">
        <f>VLOOKUP(N44,CCs!$A$2:$G$7,6,FALSE)</f>
        <v>10166</v>
      </c>
      <c r="P44" s="298">
        <f t="shared" si="1"/>
        <v>543965</v>
      </c>
      <c r="Q44" s="286"/>
      <c r="R44" s="286"/>
      <c r="S44" s="286">
        <v>20710</v>
      </c>
      <c r="T44" s="286"/>
      <c r="U44" s="78"/>
      <c r="V44" s="78"/>
      <c r="W44" s="78"/>
      <c r="X44" s="78"/>
      <c r="Y44" s="78"/>
      <c r="Z44" s="52">
        <f t="shared" si="9"/>
        <v>0</v>
      </c>
      <c r="AA44" s="52"/>
      <c r="AB44" s="52"/>
      <c r="AC44" s="52">
        <f t="shared" si="6"/>
        <v>20710</v>
      </c>
      <c r="AD44" s="52">
        <f t="shared" si="7"/>
        <v>0</v>
      </c>
      <c r="AF44" s="302">
        <f>VLOOKUP(D44,Schools!$B$8:$F$143,5,FALSE)</f>
        <v>3022073</v>
      </c>
      <c r="AH44" s="440">
        <f t="shared" si="2"/>
        <v>20710</v>
      </c>
      <c r="AI44" s="440">
        <f t="shared" si="3"/>
        <v>20710</v>
      </c>
      <c r="AJ44" s="440">
        <f t="shared" si="4"/>
        <v>20710</v>
      </c>
      <c r="AK44" s="440">
        <f t="shared" si="5"/>
        <v>20710</v>
      </c>
      <c r="AL44" s="301"/>
      <c r="AM44" s="301"/>
      <c r="AN44" s="301"/>
      <c r="AO44" s="301"/>
      <c r="AP44" s="301"/>
      <c r="AQ44" s="301"/>
      <c r="AR44" s="301"/>
      <c r="AS44" s="301"/>
      <c r="AT44" s="301"/>
    </row>
    <row r="45" spans="1:46" x14ac:dyDescent="0.25">
      <c r="A45" s="301" t="s">
        <v>4525</v>
      </c>
      <c r="B45" s="296">
        <v>44120</v>
      </c>
      <c r="C45" s="299">
        <v>3022019</v>
      </c>
      <c r="D45" s="301" t="str">
        <f>VLOOKUP(C45,Schools!A:B,2,0)</f>
        <v>Deansbrook Infant School</v>
      </c>
      <c r="E45" s="301" t="str">
        <f>VLOOKUP(C45,Schools!$A:$Z,3,0)</f>
        <v>M</v>
      </c>
      <c r="F45" s="213">
        <v>7100</v>
      </c>
      <c r="G45" s="299" t="s">
        <v>4703</v>
      </c>
      <c r="I45" s="301" t="str">
        <f t="shared" si="8"/>
        <v>10166/543965</v>
      </c>
      <c r="J45" s="301">
        <f>VLOOKUP(C45,Schools!$A:$Z,9,0)</f>
        <v>400036</v>
      </c>
      <c r="K45" s="295" t="s">
        <v>85</v>
      </c>
      <c r="L45" s="299" t="s">
        <v>4529</v>
      </c>
      <c r="M45" s="299" t="s">
        <v>4529</v>
      </c>
      <c r="N45" s="298" t="str">
        <f>VLOOKUP(C45,Schools!A:D,4,0)</f>
        <v>Primary</v>
      </c>
      <c r="O45" s="298">
        <f>VLOOKUP(N45,CCs!$A$2:$G$7,6,FALSE)</f>
        <v>10166</v>
      </c>
      <c r="P45" s="298">
        <f t="shared" si="1"/>
        <v>543965</v>
      </c>
      <c r="Q45" s="286"/>
      <c r="R45" s="286"/>
      <c r="S45" s="286">
        <v>7100</v>
      </c>
      <c r="T45" s="286"/>
      <c r="U45" s="78"/>
      <c r="V45" s="78"/>
      <c r="W45" s="78"/>
      <c r="X45" s="78"/>
      <c r="Y45" s="78"/>
      <c r="Z45" s="52">
        <f t="shared" si="9"/>
        <v>0</v>
      </c>
      <c r="AA45" s="52"/>
      <c r="AB45" s="52"/>
      <c r="AC45" s="52">
        <f t="shared" si="6"/>
        <v>7100</v>
      </c>
      <c r="AD45" s="52">
        <f t="shared" si="7"/>
        <v>0</v>
      </c>
      <c r="AF45" s="302">
        <f>VLOOKUP(D45,Schools!$B$8:$F$143,5,FALSE)</f>
        <v>3022019</v>
      </c>
      <c r="AH45" s="440">
        <f t="shared" si="2"/>
        <v>7100</v>
      </c>
      <c r="AI45" s="440">
        <f t="shared" si="3"/>
        <v>7100</v>
      </c>
      <c r="AJ45" s="440">
        <f t="shared" si="4"/>
        <v>7100</v>
      </c>
      <c r="AK45" s="440">
        <f t="shared" si="5"/>
        <v>7100</v>
      </c>
      <c r="AL45" s="301"/>
      <c r="AM45" s="301"/>
      <c r="AN45" s="301"/>
      <c r="AO45" s="301"/>
      <c r="AP45" s="301"/>
      <c r="AQ45" s="301"/>
      <c r="AR45" s="301"/>
      <c r="AS45" s="301"/>
      <c r="AT45" s="301"/>
    </row>
    <row r="46" spans="1:46" x14ac:dyDescent="0.25">
      <c r="A46" s="301" t="s">
        <v>4525</v>
      </c>
      <c r="B46" s="296">
        <v>44120</v>
      </c>
      <c r="C46" s="299">
        <v>3022021</v>
      </c>
      <c r="D46" s="301" t="str">
        <f>VLOOKUP(C46,Schools!A:B,2,0)</f>
        <v>Dollis Primary School</v>
      </c>
      <c r="E46" s="301" t="str">
        <f>VLOOKUP(C46,Schools!$A:$Z,3,0)</f>
        <v>M</v>
      </c>
      <c r="F46" s="213">
        <v>14760</v>
      </c>
      <c r="G46" s="299" t="s">
        <v>4703</v>
      </c>
      <c r="I46" s="301" t="str">
        <f t="shared" si="8"/>
        <v>10166/543965</v>
      </c>
      <c r="J46" s="301">
        <f>VLOOKUP(C46,Schools!$A:$Z,9,0)</f>
        <v>400042</v>
      </c>
      <c r="K46" s="295" t="s">
        <v>85</v>
      </c>
      <c r="L46" s="299" t="s">
        <v>4529</v>
      </c>
      <c r="M46" s="299" t="s">
        <v>4529</v>
      </c>
      <c r="N46" s="298" t="str">
        <f>VLOOKUP(C46,Schools!A:D,4,0)</f>
        <v>Primary</v>
      </c>
      <c r="O46" s="298">
        <f>VLOOKUP(N46,CCs!$A$2:$G$7,6,FALSE)</f>
        <v>10166</v>
      </c>
      <c r="P46" s="298">
        <f t="shared" si="1"/>
        <v>543965</v>
      </c>
      <c r="Q46" s="286"/>
      <c r="R46" s="286"/>
      <c r="S46" s="286">
        <v>14760</v>
      </c>
      <c r="T46" s="286"/>
      <c r="U46" s="78"/>
      <c r="V46" s="78"/>
      <c r="W46" s="78"/>
      <c r="X46" s="78"/>
      <c r="Y46" s="78"/>
      <c r="Z46" s="52">
        <f t="shared" si="9"/>
        <v>0</v>
      </c>
      <c r="AA46" s="52"/>
      <c r="AB46" s="52"/>
      <c r="AC46" s="52">
        <f t="shared" si="6"/>
        <v>14760</v>
      </c>
      <c r="AD46" s="52">
        <f t="shared" si="7"/>
        <v>0</v>
      </c>
      <c r="AF46" s="302">
        <f>VLOOKUP(D46,Schools!$B$8:$F$143,5,FALSE)</f>
        <v>3022021</v>
      </c>
      <c r="AH46" s="440">
        <f t="shared" si="2"/>
        <v>14760</v>
      </c>
      <c r="AI46" s="440">
        <f t="shared" si="3"/>
        <v>14760</v>
      </c>
      <c r="AJ46" s="440">
        <f t="shared" si="4"/>
        <v>14760</v>
      </c>
      <c r="AK46" s="440">
        <f t="shared" si="5"/>
        <v>14760</v>
      </c>
      <c r="AL46" s="301"/>
      <c r="AM46" s="301"/>
      <c r="AN46" s="301"/>
      <c r="AO46" s="301"/>
      <c r="AP46" s="301"/>
      <c r="AQ46" s="301"/>
      <c r="AR46" s="301"/>
      <c r="AS46" s="301"/>
      <c r="AT46" s="301"/>
    </row>
    <row r="47" spans="1:46" x14ac:dyDescent="0.25">
      <c r="A47" s="301" t="s">
        <v>4525</v>
      </c>
      <c r="B47" s="296">
        <v>44120</v>
      </c>
      <c r="C47" s="299">
        <v>3022023</v>
      </c>
      <c r="D47" s="301" t="str">
        <f>VLOOKUP(C47,Schools!A:B,2,0)</f>
        <v>Edgware Primary School</v>
      </c>
      <c r="E47" s="301" t="str">
        <f>VLOOKUP(C47,Schools!$A:$Z,3,0)</f>
        <v>M</v>
      </c>
      <c r="F47" s="213">
        <v>16710</v>
      </c>
      <c r="G47" s="299" t="s">
        <v>4703</v>
      </c>
      <c r="I47" s="301" t="str">
        <f t="shared" si="8"/>
        <v>10166/543965</v>
      </c>
      <c r="J47" s="301">
        <f>VLOOKUP(C47,Schools!$A:$Z,9,0)</f>
        <v>400159</v>
      </c>
      <c r="K47" s="295" t="s">
        <v>85</v>
      </c>
      <c r="L47" s="299" t="s">
        <v>4529</v>
      </c>
      <c r="M47" s="299" t="s">
        <v>4529</v>
      </c>
      <c r="N47" s="298" t="str">
        <f>VLOOKUP(C47,Schools!A:D,4,0)</f>
        <v>Primary</v>
      </c>
      <c r="O47" s="298">
        <f>VLOOKUP(N47,CCs!$A$2:$G$7,6,FALSE)</f>
        <v>10166</v>
      </c>
      <c r="P47" s="298">
        <f t="shared" si="1"/>
        <v>543965</v>
      </c>
      <c r="Q47" s="286"/>
      <c r="R47" s="286"/>
      <c r="S47" s="286">
        <v>16710</v>
      </c>
      <c r="T47" s="286"/>
      <c r="U47" s="78"/>
      <c r="V47" s="78"/>
      <c r="W47" s="78"/>
      <c r="X47" s="78"/>
      <c r="Y47" s="78"/>
      <c r="Z47" s="52">
        <f t="shared" si="9"/>
        <v>0</v>
      </c>
      <c r="AA47" s="52"/>
      <c r="AB47" s="52"/>
      <c r="AC47" s="52">
        <f t="shared" si="6"/>
        <v>16710</v>
      </c>
      <c r="AD47" s="52">
        <f t="shared" si="7"/>
        <v>0</v>
      </c>
      <c r="AF47" s="302">
        <f>VLOOKUP(D47,Schools!$B$8:$F$143,5,FALSE)</f>
        <v>3022023</v>
      </c>
      <c r="AH47" s="440">
        <f t="shared" si="2"/>
        <v>16710</v>
      </c>
      <c r="AI47" s="440">
        <f t="shared" si="3"/>
        <v>16710</v>
      </c>
      <c r="AJ47" s="440">
        <f t="shared" si="4"/>
        <v>16710</v>
      </c>
      <c r="AK47" s="440">
        <f t="shared" si="5"/>
        <v>16710</v>
      </c>
      <c r="AL47" s="301"/>
      <c r="AM47" s="301"/>
      <c r="AN47" s="301"/>
      <c r="AO47" s="301"/>
      <c r="AP47" s="301"/>
      <c r="AQ47" s="301"/>
      <c r="AR47" s="301"/>
      <c r="AS47" s="301"/>
      <c r="AT47" s="301"/>
    </row>
    <row r="48" spans="1:46" x14ac:dyDescent="0.25">
      <c r="A48" s="301" t="s">
        <v>4525</v>
      </c>
      <c r="B48" s="296">
        <v>44120</v>
      </c>
      <c r="C48" s="299">
        <v>3022024</v>
      </c>
      <c r="D48" s="301" t="str">
        <f>VLOOKUP(C48,Schools!A:B,2,0)</f>
        <v>Fairway Primary School</v>
      </c>
      <c r="E48" s="301" t="str">
        <f>VLOOKUP(C48,Schools!$A:$Z,3,0)</f>
        <v>M</v>
      </c>
      <c r="F48" s="213">
        <v>6550</v>
      </c>
      <c r="G48" s="299" t="s">
        <v>4703</v>
      </c>
      <c r="I48" s="301" t="str">
        <f t="shared" si="8"/>
        <v>10166/543965</v>
      </c>
      <c r="J48" s="301">
        <f>VLOOKUP(C48,Schools!$A:$Z,9,0)</f>
        <v>400047</v>
      </c>
      <c r="K48" s="295" t="s">
        <v>85</v>
      </c>
      <c r="L48" s="299" t="s">
        <v>4529</v>
      </c>
      <c r="M48" s="299" t="s">
        <v>4529</v>
      </c>
      <c r="N48" s="298" t="str">
        <f>VLOOKUP(C48,Schools!A:D,4,0)</f>
        <v>Primary</v>
      </c>
      <c r="O48" s="298">
        <f>VLOOKUP(N48,CCs!$A$2:$G$7,6,FALSE)</f>
        <v>10166</v>
      </c>
      <c r="P48" s="298">
        <f t="shared" si="1"/>
        <v>543965</v>
      </c>
      <c r="Q48" s="286"/>
      <c r="R48" s="286"/>
      <c r="S48" s="286">
        <v>6550</v>
      </c>
      <c r="T48" s="286"/>
      <c r="U48" s="78"/>
      <c r="V48" s="78"/>
      <c r="W48" s="78"/>
      <c r="X48" s="78"/>
      <c r="Y48" s="78"/>
      <c r="Z48" s="52">
        <f t="shared" si="9"/>
        <v>0</v>
      </c>
      <c r="AA48" s="52"/>
      <c r="AB48" s="52"/>
      <c r="AC48" s="52">
        <f t="shared" si="6"/>
        <v>6550</v>
      </c>
      <c r="AD48" s="52">
        <f t="shared" si="7"/>
        <v>0</v>
      </c>
      <c r="AF48" s="302">
        <f>VLOOKUP(D48,Schools!$B$8:$F$143,5,FALSE)</f>
        <v>3022024</v>
      </c>
      <c r="AH48" s="440">
        <f t="shared" si="2"/>
        <v>6550</v>
      </c>
      <c r="AI48" s="440">
        <f t="shared" si="3"/>
        <v>6550</v>
      </c>
      <c r="AJ48" s="440">
        <f t="shared" si="4"/>
        <v>6550</v>
      </c>
      <c r="AK48" s="440">
        <f t="shared" si="5"/>
        <v>6550</v>
      </c>
      <c r="AL48" s="301"/>
      <c r="AM48" s="301"/>
      <c r="AN48" s="301"/>
      <c r="AO48" s="301"/>
      <c r="AP48" s="301"/>
      <c r="AQ48" s="301"/>
      <c r="AR48" s="301"/>
      <c r="AS48" s="301"/>
      <c r="AT48" s="301"/>
    </row>
    <row r="49" spans="1:46" x14ac:dyDescent="0.25">
      <c r="A49" s="301" t="s">
        <v>4525</v>
      </c>
      <c r="B49" s="296">
        <v>44120</v>
      </c>
      <c r="C49" s="299">
        <v>3022025</v>
      </c>
      <c r="D49" s="301" t="str">
        <f>VLOOKUP(C49,Schools!A:B,2,0)</f>
        <v>Foulds</v>
      </c>
      <c r="E49" s="301" t="str">
        <f>VLOOKUP(C49,Schools!$A:$Z,3,0)</f>
        <v>M</v>
      </c>
      <c r="F49" s="213">
        <v>10600</v>
      </c>
      <c r="G49" s="299" t="s">
        <v>4703</v>
      </c>
      <c r="I49" s="301" t="str">
        <f t="shared" si="8"/>
        <v>10166/543965</v>
      </c>
      <c r="J49" s="301">
        <f>VLOOKUP(C49,Schools!$A:$Z,9,0)</f>
        <v>400001</v>
      </c>
      <c r="K49" s="295" t="s">
        <v>85</v>
      </c>
      <c r="L49" s="299" t="s">
        <v>4529</v>
      </c>
      <c r="M49" s="299" t="s">
        <v>4529</v>
      </c>
      <c r="N49" s="298" t="str">
        <f>VLOOKUP(C49,Schools!A:D,4,0)</f>
        <v>Primary</v>
      </c>
      <c r="O49" s="298">
        <f>VLOOKUP(N49,CCs!$A$2:$G$7,6,FALSE)</f>
        <v>10166</v>
      </c>
      <c r="P49" s="298">
        <f t="shared" si="1"/>
        <v>543965</v>
      </c>
      <c r="Q49" s="286"/>
      <c r="R49" s="286"/>
      <c r="S49" s="286">
        <v>10600</v>
      </c>
      <c r="T49" s="286"/>
      <c r="U49" s="78"/>
      <c r="V49" s="78"/>
      <c r="W49" s="78"/>
      <c r="X49" s="78"/>
      <c r="Y49" s="78"/>
      <c r="Z49" s="52">
        <f t="shared" si="9"/>
        <v>0</v>
      </c>
      <c r="AA49" s="52"/>
      <c r="AB49" s="52"/>
      <c r="AC49" s="52">
        <f t="shared" si="6"/>
        <v>10600</v>
      </c>
      <c r="AD49" s="52">
        <f t="shared" si="7"/>
        <v>0</v>
      </c>
      <c r="AF49" s="302">
        <f>VLOOKUP(D49,Schools!$B$8:$F$143,5,FALSE)</f>
        <v>3022025</v>
      </c>
      <c r="AH49" s="440">
        <f t="shared" si="2"/>
        <v>10600</v>
      </c>
      <c r="AI49" s="440">
        <f t="shared" si="3"/>
        <v>10600</v>
      </c>
      <c r="AJ49" s="440">
        <f t="shared" si="4"/>
        <v>10600</v>
      </c>
      <c r="AK49" s="440">
        <f t="shared" si="5"/>
        <v>10600</v>
      </c>
      <c r="AL49" s="301"/>
      <c r="AM49" s="301"/>
      <c r="AN49" s="301"/>
      <c r="AO49" s="301"/>
      <c r="AP49" s="301"/>
      <c r="AQ49" s="301"/>
      <c r="AR49" s="301"/>
      <c r="AS49" s="301"/>
      <c r="AT49" s="301"/>
    </row>
    <row r="50" spans="1:46" x14ac:dyDescent="0.25">
      <c r="A50" s="301" t="s">
        <v>4525</v>
      </c>
      <c r="B50" s="296">
        <v>44120</v>
      </c>
      <c r="C50" s="299">
        <v>3022026</v>
      </c>
      <c r="D50" s="301" t="str">
        <f>VLOOKUP(C50,Schools!A:B,2,0)</f>
        <v>Frith Manor School</v>
      </c>
      <c r="E50" s="301" t="str">
        <f>VLOOKUP(C50,Schools!$A:$Z,3,0)</f>
        <v>M</v>
      </c>
      <c r="F50" s="213">
        <v>16560</v>
      </c>
      <c r="G50" s="299" t="s">
        <v>4703</v>
      </c>
      <c r="I50" s="301" t="str">
        <f t="shared" si="8"/>
        <v>10166/543965</v>
      </c>
      <c r="J50" s="301">
        <f>VLOOKUP(C50,Schools!$A:$Z,9,0)</f>
        <v>400082</v>
      </c>
      <c r="K50" s="295" t="s">
        <v>85</v>
      </c>
      <c r="L50" s="299" t="s">
        <v>4529</v>
      </c>
      <c r="M50" s="299" t="s">
        <v>4529</v>
      </c>
      <c r="N50" s="298" t="str">
        <f>VLOOKUP(C50,Schools!A:D,4,0)</f>
        <v>Primary</v>
      </c>
      <c r="O50" s="298">
        <f>VLOOKUP(N50,CCs!$A$2:$G$7,6,FALSE)</f>
        <v>10166</v>
      </c>
      <c r="P50" s="298">
        <f t="shared" si="1"/>
        <v>543965</v>
      </c>
      <c r="Q50" s="286"/>
      <c r="R50" s="286"/>
      <c r="S50" s="286">
        <v>16560</v>
      </c>
      <c r="T50" s="286"/>
      <c r="U50" s="78"/>
      <c r="V50" s="78"/>
      <c r="W50" s="78"/>
      <c r="X50" s="78"/>
      <c r="Y50" s="78"/>
      <c r="Z50" s="52">
        <f t="shared" si="9"/>
        <v>0</v>
      </c>
      <c r="AA50" s="52"/>
      <c r="AB50" s="52"/>
      <c r="AC50" s="52">
        <f t="shared" si="6"/>
        <v>16560</v>
      </c>
      <c r="AD50" s="52">
        <f t="shared" si="7"/>
        <v>0</v>
      </c>
      <c r="AF50" s="302">
        <f>VLOOKUP(D50,Schools!$B$8:$F$143,5,FALSE)</f>
        <v>3022026</v>
      </c>
      <c r="AH50" s="440">
        <f t="shared" si="2"/>
        <v>16560</v>
      </c>
      <c r="AI50" s="440">
        <f t="shared" si="3"/>
        <v>16560</v>
      </c>
      <c r="AJ50" s="440">
        <f t="shared" si="4"/>
        <v>16560</v>
      </c>
      <c r="AK50" s="440">
        <f t="shared" si="5"/>
        <v>16560</v>
      </c>
      <c r="AL50" s="301"/>
      <c r="AM50" s="301"/>
      <c r="AN50" s="301"/>
      <c r="AO50" s="301"/>
      <c r="AP50" s="301"/>
      <c r="AQ50" s="301"/>
      <c r="AR50" s="301"/>
      <c r="AS50" s="301"/>
      <c r="AT50" s="301"/>
    </row>
    <row r="51" spans="1:46" x14ac:dyDescent="0.25">
      <c r="A51" s="301" t="s">
        <v>4525</v>
      </c>
      <c r="B51" s="296">
        <v>44120</v>
      </c>
      <c r="C51" s="299">
        <v>3022028</v>
      </c>
      <c r="D51" s="301" t="str">
        <f>VLOOKUP(C51,Schools!A:B,2,0)</f>
        <v>Garden Suburb Infant School</v>
      </c>
      <c r="E51" s="301" t="str">
        <f>VLOOKUP(C51,Schools!$A:$Z,3,0)</f>
        <v>M</v>
      </c>
      <c r="F51" s="213">
        <v>7760</v>
      </c>
      <c r="G51" s="299" t="s">
        <v>4703</v>
      </c>
      <c r="I51" s="301" t="str">
        <f t="shared" si="8"/>
        <v>10166/543965</v>
      </c>
      <c r="J51" s="301">
        <f>VLOOKUP(C51,Schools!$A:$Z,9,0)</f>
        <v>400067</v>
      </c>
      <c r="K51" s="295" t="s">
        <v>85</v>
      </c>
      <c r="L51" s="299" t="s">
        <v>4529</v>
      </c>
      <c r="M51" s="299" t="s">
        <v>4529</v>
      </c>
      <c r="N51" s="298" t="str">
        <f>VLOOKUP(C51,Schools!A:D,4,0)</f>
        <v>Primary</v>
      </c>
      <c r="O51" s="298">
        <f>VLOOKUP(N51,CCs!$A$2:$G$7,6,FALSE)</f>
        <v>10166</v>
      </c>
      <c r="P51" s="298">
        <f t="shared" si="1"/>
        <v>543965</v>
      </c>
      <c r="Q51" s="286"/>
      <c r="R51" s="286"/>
      <c r="S51" s="286">
        <v>7760</v>
      </c>
      <c r="T51" s="286"/>
      <c r="U51" s="78"/>
      <c r="V51" s="78"/>
      <c r="W51" s="78"/>
      <c r="X51" s="78"/>
      <c r="Y51" s="78"/>
      <c r="Z51" s="52">
        <f t="shared" si="9"/>
        <v>0</v>
      </c>
      <c r="AA51" s="52"/>
      <c r="AB51" s="52"/>
      <c r="AC51" s="52">
        <f t="shared" si="6"/>
        <v>7760</v>
      </c>
      <c r="AD51" s="52">
        <f t="shared" si="7"/>
        <v>0</v>
      </c>
      <c r="AF51" s="302">
        <f>VLOOKUP(D51,Schools!$B$8:$F$143,5,FALSE)</f>
        <v>3022028</v>
      </c>
      <c r="AH51" s="440">
        <f t="shared" si="2"/>
        <v>7760</v>
      </c>
      <c r="AI51" s="440">
        <f t="shared" si="3"/>
        <v>7760</v>
      </c>
      <c r="AJ51" s="440">
        <f t="shared" si="4"/>
        <v>7760</v>
      </c>
      <c r="AK51" s="440">
        <f t="shared" si="5"/>
        <v>7760</v>
      </c>
      <c r="AL51" s="301"/>
      <c r="AM51" s="301"/>
      <c r="AN51" s="301"/>
      <c r="AO51" s="301"/>
      <c r="AP51" s="301"/>
      <c r="AQ51" s="301"/>
      <c r="AR51" s="301"/>
      <c r="AS51" s="301"/>
      <c r="AT51" s="301"/>
    </row>
    <row r="52" spans="1:46" x14ac:dyDescent="0.25">
      <c r="A52" s="301" t="s">
        <v>4525</v>
      </c>
      <c r="B52" s="296">
        <v>44120</v>
      </c>
      <c r="C52" s="299">
        <v>3022027</v>
      </c>
      <c r="D52" s="301" t="str">
        <f>VLOOKUP(C52,Schools!A:B,2,0)</f>
        <v>Garden Suburb Junior</v>
      </c>
      <c r="E52" s="301" t="str">
        <f>VLOOKUP(C52,Schools!$A:$Z,3,0)</f>
        <v>M</v>
      </c>
      <c r="F52" s="213">
        <v>11700</v>
      </c>
      <c r="G52" s="299" t="s">
        <v>4703</v>
      </c>
      <c r="I52" s="301" t="str">
        <f t="shared" si="8"/>
        <v>10166/543965</v>
      </c>
      <c r="J52" s="301">
        <f>VLOOKUP(C52,Schools!$A:$Z,9,0)</f>
        <v>400002</v>
      </c>
      <c r="K52" s="295" t="s">
        <v>85</v>
      </c>
      <c r="L52" s="299" t="s">
        <v>4529</v>
      </c>
      <c r="M52" s="299" t="s">
        <v>4529</v>
      </c>
      <c r="N52" s="298" t="str">
        <f>VLOOKUP(C52,Schools!A:D,4,0)</f>
        <v>Primary</v>
      </c>
      <c r="O52" s="298">
        <f>VLOOKUP(N52,CCs!$A$2:$G$7,6,FALSE)</f>
        <v>10166</v>
      </c>
      <c r="P52" s="298">
        <f t="shared" si="1"/>
        <v>543965</v>
      </c>
      <c r="Q52" s="286"/>
      <c r="R52" s="286"/>
      <c r="S52" s="286">
        <v>11700</v>
      </c>
      <c r="T52" s="286"/>
      <c r="U52" s="78"/>
      <c r="V52" s="78"/>
      <c r="W52" s="78"/>
      <c r="X52" s="78"/>
      <c r="Y52" s="78"/>
      <c r="Z52" s="52">
        <f t="shared" si="9"/>
        <v>0</v>
      </c>
      <c r="AA52" s="52"/>
      <c r="AB52" s="52"/>
      <c r="AC52" s="52">
        <f t="shared" si="6"/>
        <v>11700</v>
      </c>
      <c r="AD52" s="52">
        <f t="shared" si="7"/>
        <v>0</v>
      </c>
      <c r="AF52" s="302">
        <f>VLOOKUP(D52,Schools!$B$8:$F$143,5,FALSE)</f>
        <v>3022027</v>
      </c>
      <c r="AH52" s="440">
        <f t="shared" si="2"/>
        <v>11700</v>
      </c>
      <c r="AI52" s="440">
        <f t="shared" si="3"/>
        <v>11700</v>
      </c>
      <c r="AJ52" s="440">
        <f t="shared" ref="AJ52:AJ83" si="10">SUM(Q52:Y52)</f>
        <v>11700</v>
      </c>
      <c r="AK52" s="440">
        <f t="shared" ref="AK52:AK83" si="11">SUM(Q52:AB52)</f>
        <v>11700</v>
      </c>
      <c r="AL52" s="301"/>
      <c r="AM52" s="301"/>
      <c r="AN52" s="301"/>
      <c r="AO52" s="301"/>
      <c r="AP52" s="301"/>
      <c r="AQ52" s="301"/>
      <c r="AR52" s="301"/>
      <c r="AS52" s="301"/>
      <c r="AT52" s="301"/>
    </row>
    <row r="53" spans="1:46" x14ac:dyDescent="0.25">
      <c r="A53" s="301" t="s">
        <v>4525</v>
      </c>
      <c r="B53" s="296">
        <v>44120</v>
      </c>
      <c r="C53" s="299">
        <v>3022029</v>
      </c>
      <c r="D53" s="301" t="str">
        <f>VLOOKUP(C53,Schools!A:B,2,0)</f>
        <v>Goldbeaters Primary School</v>
      </c>
      <c r="E53" s="301" t="str">
        <f>VLOOKUP(C53,Schools!$A:$Z,3,0)</f>
        <v>M</v>
      </c>
      <c r="F53" s="213">
        <v>13800</v>
      </c>
      <c r="G53" s="299" t="s">
        <v>4703</v>
      </c>
      <c r="I53" s="301" t="str">
        <f t="shared" si="8"/>
        <v>10166/543965</v>
      </c>
      <c r="J53" s="301">
        <f>VLOOKUP(C53,Schools!$A:$Z,9,0)</f>
        <v>400035</v>
      </c>
      <c r="K53" s="295" t="s">
        <v>85</v>
      </c>
      <c r="L53" s="299" t="s">
        <v>4529</v>
      </c>
      <c r="M53" s="299" t="s">
        <v>4529</v>
      </c>
      <c r="N53" s="298" t="str">
        <f>VLOOKUP(C53,Schools!A:D,4,0)</f>
        <v>Primary</v>
      </c>
      <c r="O53" s="298">
        <f>VLOOKUP(N53,CCs!$A$2:$G$7,6,FALSE)</f>
        <v>10166</v>
      </c>
      <c r="P53" s="298">
        <f t="shared" si="1"/>
        <v>543965</v>
      </c>
      <c r="Q53" s="286"/>
      <c r="R53" s="286"/>
      <c r="S53" s="286">
        <v>13800</v>
      </c>
      <c r="T53" s="286"/>
      <c r="U53" s="78"/>
      <c r="V53" s="78"/>
      <c r="W53" s="78"/>
      <c r="X53" s="78"/>
      <c r="Y53" s="78"/>
      <c r="Z53" s="52">
        <f t="shared" si="9"/>
        <v>0</v>
      </c>
      <c r="AA53" s="52"/>
      <c r="AB53" s="52"/>
      <c r="AC53" s="52">
        <f t="shared" si="6"/>
        <v>13800</v>
      </c>
      <c r="AD53" s="52">
        <f t="shared" si="7"/>
        <v>0</v>
      </c>
      <c r="AF53" s="302">
        <f>VLOOKUP(D53,Schools!$B$8:$F$143,5,FALSE)</f>
        <v>3022029</v>
      </c>
      <c r="AH53" s="440">
        <f t="shared" si="2"/>
        <v>13800</v>
      </c>
      <c r="AI53" s="440">
        <f t="shared" si="3"/>
        <v>13800</v>
      </c>
      <c r="AJ53" s="440">
        <f t="shared" si="10"/>
        <v>13800</v>
      </c>
      <c r="AK53" s="440">
        <f t="shared" si="11"/>
        <v>13800</v>
      </c>
      <c r="AL53" s="301"/>
      <c r="AM53" s="301"/>
      <c r="AN53" s="301"/>
      <c r="AO53" s="301"/>
      <c r="AP53" s="301"/>
      <c r="AQ53" s="301"/>
      <c r="AR53" s="301"/>
      <c r="AS53" s="301"/>
      <c r="AT53" s="301"/>
    </row>
    <row r="54" spans="1:46" x14ac:dyDescent="0.25">
      <c r="A54" s="301" t="s">
        <v>4525</v>
      </c>
      <c r="B54" s="296">
        <v>44120</v>
      </c>
      <c r="C54" s="299">
        <v>3023516</v>
      </c>
      <c r="D54" s="301" t="str">
        <f>VLOOKUP(C54,Schools!A:B,2,0)</f>
        <v>Hasmonean Primary School</v>
      </c>
      <c r="E54" s="301" t="str">
        <f>VLOOKUP(C54,Schools!$A:$Z,3,0)</f>
        <v>M</v>
      </c>
      <c r="F54" s="213">
        <v>6780</v>
      </c>
      <c r="G54" s="299" t="s">
        <v>4703</v>
      </c>
      <c r="I54" s="301" t="str">
        <f t="shared" si="8"/>
        <v>10166/543965</v>
      </c>
      <c r="J54" s="301">
        <f>VLOOKUP(C54,Schools!$A:$Z,9,0)</f>
        <v>400108</v>
      </c>
      <c r="K54" s="295" t="s">
        <v>85</v>
      </c>
      <c r="L54" s="299" t="s">
        <v>4529</v>
      </c>
      <c r="M54" s="299" t="s">
        <v>4529</v>
      </c>
      <c r="N54" s="298" t="str">
        <f>VLOOKUP(C54,Schools!A:D,4,0)</f>
        <v>Primary</v>
      </c>
      <c r="O54" s="298">
        <f>VLOOKUP(N54,CCs!$A$2:$G$7,6,FALSE)</f>
        <v>10166</v>
      </c>
      <c r="P54" s="298">
        <f t="shared" si="1"/>
        <v>543965</v>
      </c>
      <c r="Q54" s="286"/>
      <c r="R54" s="286"/>
      <c r="S54" s="286">
        <v>6780</v>
      </c>
      <c r="T54" s="286"/>
      <c r="U54" s="78"/>
      <c r="V54" s="78"/>
      <c r="W54" s="78"/>
      <c r="X54" s="78"/>
      <c r="Y54" s="78"/>
      <c r="Z54" s="52">
        <f t="shared" si="9"/>
        <v>0</v>
      </c>
      <c r="AA54" s="52"/>
      <c r="AB54" s="52"/>
      <c r="AC54" s="52">
        <f t="shared" si="6"/>
        <v>6780</v>
      </c>
      <c r="AD54" s="52">
        <f t="shared" si="7"/>
        <v>0</v>
      </c>
      <c r="AF54" s="302">
        <f>VLOOKUP(D54,Schools!$B$8:$F$143,5,FALSE)</f>
        <v>3023516</v>
      </c>
      <c r="AH54" s="440">
        <f t="shared" si="2"/>
        <v>6780</v>
      </c>
      <c r="AI54" s="440">
        <f t="shared" si="3"/>
        <v>6780</v>
      </c>
      <c r="AJ54" s="440">
        <f t="shared" si="10"/>
        <v>6780</v>
      </c>
      <c r="AK54" s="440">
        <f t="shared" si="11"/>
        <v>6780</v>
      </c>
      <c r="AL54" s="301"/>
      <c r="AM54" s="301"/>
      <c r="AN54" s="301"/>
      <c r="AO54" s="301"/>
      <c r="AP54" s="301"/>
      <c r="AQ54" s="301"/>
      <c r="AR54" s="301"/>
      <c r="AS54" s="301"/>
      <c r="AT54" s="301"/>
    </row>
    <row r="55" spans="1:46" x14ac:dyDescent="0.25">
      <c r="A55" s="301" t="s">
        <v>4525</v>
      </c>
      <c r="B55" s="296">
        <v>44120</v>
      </c>
      <c r="C55" s="299">
        <v>3022031</v>
      </c>
      <c r="D55" s="301" t="str">
        <f>VLOOKUP(C55,Schools!A:B,2,0)</f>
        <v>Hollickwood JMI School</v>
      </c>
      <c r="E55" s="301" t="str">
        <f>VLOOKUP(C55,Schools!$A:$Z,3,0)</f>
        <v>M</v>
      </c>
      <c r="F55" s="213">
        <v>6200</v>
      </c>
      <c r="G55" s="299" t="s">
        <v>4703</v>
      </c>
      <c r="I55" s="301" t="str">
        <f t="shared" si="8"/>
        <v>10166/543965</v>
      </c>
      <c r="J55" s="301">
        <f>VLOOKUP(C55,Schools!$A:$Z,9,0)</f>
        <v>400026</v>
      </c>
      <c r="K55" s="295" t="s">
        <v>85</v>
      </c>
      <c r="L55" s="299" t="s">
        <v>4529</v>
      </c>
      <c r="M55" s="299" t="s">
        <v>4529</v>
      </c>
      <c r="N55" s="298" t="str">
        <f>VLOOKUP(C55,Schools!A:D,4,0)</f>
        <v>Primary</v>
      </c>
      <c r="O55" s="298">
        <f>VLOOKUP(N55,CCs!$A$2:$G$7,6,FALSE)</f>
        <v>10166</v>
      </c>
      <c r="P55" s="298">
        <f t="shared" si="1"/>
        <v>543965</v>
      </c>
      <c r="Q55" s="286"/>
      <c r="R55" s="286"/>
      <c r="S55" s="286">
        <v>6200</v>
      </c>
      <c r="T55" s="286"/>
      <c r="U55" s="78"/>
      <c r="V55" s="78"/>
      <c r="W55" s="78"/>
      <c r="X55" s="78"/>
      <c r="Y55" s="78"/>
      <c r="Z55" s="52">
        <f t="shared" si="9"/>
        <v>0</v>
      </c>
      <c r="AA55" s="52"/>
      <c r="AB55" s="52"/>
      <c r="AC55" s="52">
        <f t="shared" si="6"/>
        <v>6200</v>
      </c>
      <c r="AD55" s="52">
        <f t="shared" si="7"/>
        <v>0</v>
      </c>
      <c r="AF55" s="302">
        <f>VLOOKUP(D55,Schools!$B$8:$F$143,5,FALSE)</f>
        <v>3022031</v>
      </c>
      <c r="AH55" s="440">
        <f t="shared" si="2"/>
        <v>6200</v>
      </c>
      <c r="AI55" s="440">
        <f t="shared" si="3"/>
        <v>6200</v>
      </c>
      <c r="AJ55" s="440">
        <f t="shared" si="10"/>
        <v>6200</v>
      </c>
      <c r="AK55" s="440">
        <f t="shared" si="11"/>
        <v>6200</v>
      </c>
      <c r="AL55" s="301"/>
      <c r="AM55" s="301"/>
      <c r="AN55" s="301"/>
      <c r="AO55" s="301"/>
      <c r="AP55" s="301"/>
      <c r="AQ55" s="301"/>
      <c r="AR55" s="301"/>
      <c r="AS55" s="301"/>
      <c r="AT55" s="301"/>
    </row>
    <row r="56" spans="1:46" x14ac:dyDescent="0.25">
      <c r="A56" s="301" t="s">
        <v>4525</v>
      </c>
      <c r="B56" s="296">
        <v>44120</v>
      </c>
      <c r="C56" s="299">
        <v>3022032</v>
      </c>
      <c r="D56" s="301" t="str">
        <f>VLOOKUP(C56,Schools!A:B,2,0)</f>
        <v>Holly Park School</v>
      </c>
      <c r="E56" s="301" t="str">
        <f>VLOOKUP(C56,Schools!$A:$Z,3,0)</f>
        <v>M</v>
      </c>
      <c r="F56" s="213">
        <v>14600</v>
      </c>
      <c r="G56" s="299" t="s">
        <v>4703</v>
      </c>
      <c r="I56" s="301" t="str">
        <f t="shared" si="8"/>
        <v>10166/543965</v>
      </c>
      <c r="J56" s="301">
        <f>VLOOKUP(C56,Schools!$A:$Z,9,0)</f>
        <v>400084</v>
      </c>
      <c r="K56" s="295" t="s">
        <v>85</v>
      </c>
      <c r="L56" s="299" t="s">
        <v>4529</v>
      </c>
      <c r="M56" s="299" t="s">
        <v>4529</v>
      </c>
      <c r="N56" s="298" t="str">
        <f>VLOOKUP(C56,Schools!A:D,4,0)</f>
        <v>Primary</v>
      </c>
      <c r="O56" s="298">
        <f>VLOOKUP(N56,CCs!$A$2:$G$7,6,FALSE)</f>
        <v>10166</v>
      </c>
      <c r="P56" s="298">
        <f t="shared" ref="P56:P119" si="12">IF(E56="M",543965,516500)</f>
        <v>543965</v>
      </c>
      <c r="Q56" s="286"/>
      <c r="R56" s="286"/>
      <c r="S56" s="286">
        <v>14600</v>
      </c>
      <c r="T56" s="286"/>
      <c r="U56" s="78"/>
      <c r="V56" s="78"/>
      <c r="W56" s="78"/>
      <c r="X56" s="78"/>
      <c r="Y56" s="78"/>
      <c r="Z56" s="52">
        <f t="shared" si="9"/>
        <v>0</v>
      </c>
      <c r="AA56" s="52"/>
      <c r="AB56" s="52"/>
      <c r="AC56" s="52">
        <f t="shared" si="6"/>
        <v>14600</v>
      </c>
      <c r="AD56" s="52">
        <f t="shared" si="7"/>
        <v>0</v>
      </c>
      <c r="AF56" s="302">
        <f>VLOOKUP(D56,Schools!$B$8:$F$143,5,FALSE)</f>
        <v>3022032</v>
      </c>
      <c r="AH56" s="440">
        <f t="shared" si="2"/>
        <v>14600</v>
      </c>
      <c r="AI56" s="440">
        <f t="shared" si="3"/>
        <v>14600</v>
      </c>
      <c r="AJ56" s="440">
        <f t="shared" si="10"/>
        <v>14600</v>
      </c>
      <c r="AK56" s="440">
        <f t="shared" si="11"/>
        <v>14600</v>
      </c>
      <c r="AL56" s="301"/>
      <c r="AM56" s="301"/>
      <c r="AN56" s="301"/>
      <c r="AO56" s="301"/>
      <c r="AP56" s="301"/>
      <c r="AQ56" s="301"/>
      <c r="AR56" s="301"/>
      <c r="AS56" s="301"/>
      <c r="AT56" s="301"/>
    </row>
    <row r="57" spans="1:46" x14ac:dyDescent="0.25">
      <c r="A57" s="301" t="s">
        <v>4525</v>
      </c>
      <c r="B57" s="296">
        <v>44120</v>
      </c>
      <c r="C57" s="299">
        <v>3023304</v>
      </c>
      <c r="D57" s="301" t="str">
        <f>VLOOKUP(C57,Schools!A:B,2,0)</f>
        <v>Holy Trinity School</v>
      </c>
      <c r="E57" s="301" t="str">
        <f>VLOOKUP(C57,Schools!$A:$Z,3,0)</f>
        <v>M</v>
      </c>
      <c r="F57" s="213">
        <v>6630</v>
      </c>
      <c r="G57" s="299" t="s">
        <v>4703</v>
      </c>
      <c r="I57" s="301" t="str">
        <f t="shared" si="8"/>
        <v>10166/543965</v>
      </c>
      <c r="J57" s="301">
        <f>VLOOKUP(C57,Schools!$A:$Z,9,0)</f>
        <v>400008</v>
      </c>
      <c r="K57" s="295" t="s">
        <v>85</v>
      </c>
      <c r="L57" s="299" t="s">
        <v>4529</v>
      </c>
      <c r="M57" s="299" t="s">
        <v>4529</v>
      </c>
      <c r="N57" s="298" t="str">
        <f>VLOOKUP(C57,Schools!A:D,4,0)</f>
        <v>Primary</v>
      </c>
      <c r="O57" s="298">
        <f>VLOOKUP(N57,CCs!$A$2:$G$7,6,FALSE)</f>
        <v>10166</v>
      </c>
      <c r="P57" s="298">
        <f t="shared" si="12"/>
        <v>543965</v>
      </c>
      <c r="Q57" s="286"/>
      <c r="R57" s="286"/>
      <c r="S57" s="286">
        <v>6630</v>
      </c>
      <c r="T57" s="286"/>
      <c r="U57" s="78"/>
      <c r="V57" s="78"/>
      <c r="W57" s="78"/>
      <c r="X57" s="78"/>
      <c r="Y57" s="78"/>
      <c r="Z57" s="52">
        <f t="shared" si="9"/>
        <v>0</v>
      </c>
      <c r="AA57" s="52"/>
      <c r="AB57" s="52"/>
      <c r="AC57" s="52">
        <f t="shared" si="6"/>
        <v>6630</v>
      </c>
      <c r="AD57" s="52">
        <f t="shared" si="7"/>
        <v>0</v>
      </c>
      <c r="AF57" s="302">
        <f>VLOOKUP(D57,Schools!$B$8:$F$143,5,FALSE)</f>
        <v>3023304</v>
      </c>
      <c r="AH57" s="440">
        <f t="shared" si="2"/>
        <v>6630</v>
      </c>
      <c r="AI57" s="440">
        <f t="shared" si="3"/>
        <v>6630</v>
      </c>
      <c r="AJ57" s="440">
        <f t="shared" si="10"/>
        <v>6630</v>
      </c>
      <c r="AK57" s="440">
        <f t="shared" si="11"/>
        <v>6630</v>
      </c>
      <c r="AL57" s="301"/>
      <c r="AM57" s="301"/>
      <c r="AN57" s="301"/>
      <c r="AO57" s="301"/>
      <c r="AP57" s="301"/>
      <c r="AQ57" s="301"/>
      <c r="AR57" s="301"/>
      <c r="AS57" s="301"/>
      <c r="AT57" s="301"/>
    </row>
    <row r="58" spans="1:46" x14ac:dyDescent="0.25">
      <c r="A58" s="301" t="s">
        <v>4525</v>
      </c>
      <c r="B58" s="296">
        <v>44120</v>
      </c>
      <c r="C58" s="299">
        <v>3022036</v>
      </c>
      <c r="D58" s="301" t="str">
        <f>VLOOKUP(C58,Schools!A:B,2,0)</f>
        <v>Livingstone School</v>
      </c>
      <c r="E58" s="301" t="str">
        <f>VLOOKUP(C58,Schools!$A:$Z,3,0)</f>
        <v>M</v>
      </c>
      <c r="F58" s="213">
        <v>8730</v>
      </c>
      <c r="G58" s="299" t="s">
        <v>4703</v>
      </c>
      <c r="I58" s="301" t="str">
        <f t="shared" si="8"/>
        <v>10166/543965</v>
      </c>
      <c r="J58" s="301">
        <f>VLOOKUP(C58,Schools!$A:$Z,9,0)</f>
        <v>400046</v>
      </c>
      <c r="K58" s="295" t="s">
        <v>85</v>
      </c>
      <c r="L58" s="299" t="s">
        <v>4529</v>
      </c>
      <c r="M58" s="299" t="s">
        <v>4529</v>
      </c>
      <c r="N58" s="298" t="str">
        <f>VLOOKUP(C58,Schools!A:D,4,0)</f>
        <v>Primary</v>
      </c>
      <c r="O58" s="298">
        <f>VLOOKUP(N58,CCs!$A$2:$G$7,6,FALSE)</f>
        <v>10166</v>
      </c>
      <c r="P58" s="298">
        <f t="shared" si="12"/>
        <v>543965</v>
      </c>
      <c r="Q58" s="286"/>
      <c r="R58" s="286"/>
      <c r="S58" s="286">
        <v>8730</v>
      </c>
      <c r="T58" s="286"/>
      <c r="U58" s="78"/>
      <c r="V58" s="78"/>
      <c r="W58" s="78"/>
      <c r="X58" s="78"/>
      <c r="Y58" s="78"/>
      <c r="Z58" s="52">
        <f t="shared" si="9"/>
        <v>0</v>
      </c>
      <c r="AA58" s="52"/>
      <c r="AB58" s="52"/>
      <c r="AC58" s="52">
        <f t="shared" si="6"/>
        <v>8730</v>
      </c>
      <c r="AD58" s="52">
        <f t="shared" si="7"/>
        <v>0</v>
      </c>
      <c r="AF58" s="302">
        <f>VLOOKUP(D58,Schools!$B$8:$F$143,5,FALSE)</f>
        <v>3022036</v>
      </c>
      <c r="AH58" s="440">
        <f t="shared" si="2"/>
        <v>8730</v>
      </c>
      <c r="AI58" s="440">
        <f t="shared" si="3"/>
        <v>8730</v>
      </c>
      <c r="AJ58" s="440">
        <f t="shared" si="10"/>
        <v>8730</v>
      </c>
      <c r="AK58" s="440">
        <f t="shared" si="11"/>
        <v>8730</v>
      </c>
      <c r="AL58" s="301"/>
      <c r="AM58" s="301"/>
      <c r="AN58" s="301"/>
      <c r="AO58" s="301"/>
      <c r="AP58" s="301"/>
      <c r="AQ58" s="301"/>
      <c r="AR58" s="301"/>
      <c r="AS58" s="301"/>
      <c r="AT58" s="301"/>
    </row>
    <row r="59" spans="1:46" x14ac:dyDescent="0.25">
      <c r="A59" s="301" t="s">
        <v>4525</v>
      </c>
      <c r="B59" s="296">
        <v>44120</v>
      </c>
      <c r="C59" s="299">
        <v>3022037</v>
      </c>
      <c r="D59" s="301" t="str">
        <f>VLOOKUP(C59,Schools!A:B,2,0)</f>
        <v>Manorside Primary School</v>
      </c>
      <c r="E59" s="301" t="str">
        <f>VLOOKUP(C59,Schools!$A:$Z,3,0)</f>
        <v>M</v>
      </c>
      <c r="F59" s="213">
        <v>8830</v>
      </c>
      <c r="G59" s="299" t="s">
        <v>4703</v>
      </c>
      <c r="I59" s="301" t="str">
        <f t="shared" si="8"/>
        <v>10166/543965</v>
      </c>
      <c r="J59" s="301">
        <f>VLOOKUP(C59,Schools!$A:$Z,9,0)</f>
        <v>400030</v>
      </c>
      <c r="K59" s="295" t="s">
        <v>85</v>
      </c>
      <c r="L59" s="299" t="s">
        <v>4529</v>
      </c>
      <c r="M59" s="299" t="s">
        <v>4529</v>
      </c>
      <c r="N59" s="298" t="str">
        <f>VLOOKUP(C59,Schools!A:D,4,0)</f>
        <v>Primary</v>
      </c>
      <c r="O59" s="298">
        <f>VLOOKUP(N59,CCs!$A$2:$G$7,6,FALSE)</f>
        <v>10166</v>
      </c>
      <c r="P59" s="298">
        <f t="shared" si="12"/>
        <v>543965</v>
      </c>
      <c r="Q59" s="286"/>
      <c r="R59" s="286"/>
      <c r="S59" s="286">
        <v>8830</v>
      </c>
      <c r="T59" s="286"/>
      <c r="U59" s="78"/>
      <c r="V59" s="78"/>
      <c r="W59" s="78"/>
      <c r="X59" s="78"/>
      <c r="Y59" s="78"/>
      <c r="Z59" s="52">
        <f t="shared" si="9"/>
        <v>0</v>
      </c>
      <c r="AA59" s="52"/>
      <c r="AB59" s="52"/>
      <c r="AC59" s="52">
        <f t="shared" si="6"/>
        <v>8830</v>
      </c>
      <c r="AD59" s="52">
        <f t="shared" si="7"/>
        <v>0</v>
      </c>
      <c r="AF59" s="302">
        <f>VLOOKUP(D59,Schools!$B$8:$F$143,5,FALSE)</f>
        <v>3022037</v>
      </c>
      <c r="AH59" s="440">
        <f t="shared" ref="AH59:AH109" si="13">SUM(Q59:S59)</f>
        <v>8830</v>
      </c>
      <c r="AI59" s="440">
        <f t="shared" ref="AI59:AI109" si="14">SUM(Q59:V59)</f>
        <v>8830</v>
      </c>
      <c r="AJ59" s="440">
        <f t="shared" si="10"/>
        <v>8830</v>
      </c>
      <c r="AK59" s="440">
        <f t="shared" si="11"/>
        <v>8830</v>
      </c>
      <c r="AL59" s="301"/>
      <c r="AM59" s="301"/>
      <c r="AN59" s="301"/>
      <c r="AO59" s="301"/>
      <c r="AP59" s="301"/>
      <c r="AQ59" s="301"/>
      <c r="AR59" s="301"/>
      <c r="AS59" s="301"/>
      <c r="AT59" s="301"/>
    </row>
    <row r="60" spans="1:46" x14ac:dyDescent="0.25">
      <c r="A60" s="301" t="s">
        <v>4525</v>
      </c>
      <c r="B60" s="296">
        <v>44120</v>
      </c>
      <c r="C60" s="299">
        <v>3023523</v>
      </c>
      <c r="D60" s="301" t="str">
        <f>VLOOKUP(C60,Schools!A:B,2,0)</f>
        <v>Martin Primary School</v>
      </c>
      <c r="E60" s="301" t="str">
        <f>VLOOKUP(C60,Schools!$A:$Z,3,0)</f>
        <v>M</v>
      </c>
      <c r="F60" s="213">
        <v>20700</v>
      </c>
      <c r="G60" s="299" t="s">
        <v>4703</v>
      </c>
      <c r="I60" s="301" t="str">
        <f t="shared" si="8"/>
        <v>10166/543965</v>
      </c>
      <c r="J60" s="301">
        <f>VLOOKUP(C60,Schools!$A:$Z,9,0)</f>
        <v>400130</v>
      </c>
      <c r="K60" s="295" t="s">
        <v>85</v>
      </c>
      <c r="L60" s="299" t="s">
        <v>4529</v>
      </c>
      <c r="M60" s="299" t="s">
        <v>4529</v>
      </c>
      <c r="N60" s="298" t="str">
        <f>VLOOKUP(C60,Schools!A:D,4,0)</f>
        <v>Primary</v>
      </c>
      <c r="O60" s="298">
        <f>VLOOKUP(N60,CCs!$A$2:$G$7,6,FALSE)</f>
        <v>10166</v>
      </c>
      <c r="P60" s="298">
        <f t="shared" si="12"/>
        <v>543965</v>
      </c>
      <c r="Q60" s="286"/>
      <c r="R60" s="286"/>
      <c r="S60" s="286">
        <v>20700</v>
      </c>
      <c r="T60" s="286"/>
      <c r="U60" s="78"/>
      <c r="V60" s="78"/>
      <c r="W60" s="78"/>
      <c r="X60" s="78"/>
      <c r="Y60" s="78"/>
      <c r="Z60" s="52">
        <f t="shared" si="9"/>
        <v>0</v>
      </c>
      <c r="AA60" s="52"/>
      <c r="AB60" s="52"/>
      <c r="AC60" s="52">
        <f t="shared" si="6"/>
        <v>20700</v>
      </c>
      <c r="AD60" s="52">
        <f t="shared" si="7"/>
        <v>0</v>
      </c>
      <c r="AF60" s="302">
        <f>VLOOKUP(D60,Schools!$B$8:$F$143,5,FALSE)</f>
        <v>3023523</v>
      </c>
      <c r="AH60" s="440">
        <f t="shared" si="13"/>
        <v>20700</v>
      </c>
      <c r="AI60" s="440">
        <f t="shared" si="14"/>
        <v>20700</v>
      </c>
      <c r="AJ60" s="440">
        <f t="shared" si="10"/>
        <v>20700</v>
      </c>
      <c r="AK60" s="440">
        <f t="shared" si="11"/>
        <v>20700</v>
      </c>
      <c r="AL60" s="301"/>
      <c r="AM60" s="301"/>
      <c r="AN60" s="301"/>
      <c r="AO60" s="301"/>
      <c r="AP60" s="301"/>
      <c r="AQ60" s="301"/>
      <c r="AR60" s="301"/>
      <c r="AS60" s="301"/>
      <c r="AT60" s="301"/>
    </row>
    <row r="61" spans="1:46" x14ac:dyDescent="0.25">
      <c r="A61" s="301" t="s">
        <v>4525</v>
      </c>
      <c r="B61" s="296">
        <v>44120</v>
      </c>
      <c r="C61" s="299">
        <v>3025948</v>
      </c>
      <c r="D61" s="301" t="str">
        <f>VLOOKUP(C61,Schools!A:B,2,0)</f>
        <v>Mathilda Marks-Kennedy School</v>
      </c>
      <c r="E61" s="301" t="str">
        <f>VLOOKUP(C61,Schools!$A:$Z,3,0)</f>
        <v>M</v>
      </c>
      <c r="F61" s="213">
        <v>6960</v>
      </c>
      <c r="G61" s="299" t="s">
        <v>4703</v>
      </c>
      <c r="I61" s="301" t="str">
        <f t="shared" si="8"/>
        <v>10166/543965</v>
      </c>
      <c r="J61" s="301">
        <f>VLOOKUP(C61,Schools!$A:$Z,9,0)</f>
        <v>400112</v>
      </c>
      <c r="K61" s="295" t="s">
        <v>85</v>
      </c>
      <c r="L61" s="299" t="s">
        <v>4529</v>
      </c>
      <c r="M61" s="299" t="s">
        <v>4529</v>
      </c>
      <c r="N61" s="298" t="str">
        <f>VLOOKUP(C61,Schools!A:D,4,0)</f>
        <v>Primary</v>
      </c>
      <c r="O61" s="298">
        <f>VLOOKUP(N61,CCs!$A$2:$G$7,6,FALSE)</f>
        <v>10166</v>
      </c>
      <c r="P61" s="298">
        <f t="shared" si="12"/>
        <v>543965</v>
      </c>
      <c r="Q61" s="286"/>
      <c r="R61" s="286"/>
      <c r="S61" s="286">
        <v>6960</v>
      </c>
      <c r="T61" s="286"/>
      <c r="U61" s="78"/>
      <c r="V61" s="78"/>
      <c r="W61" s="78"/>
      <c r="X61" s="78"/>
      <c r="Y61" s="78"/>
      <c r="Z61" s="52">
        <f t="shared" si="9"/>
        <v>0</v>
      </c>
      <c r="AA61" s="52"/>
      <c r="AB61" s="52"/>
      <c r="AC61" s="52">
        <f t="shared" si="6"/>
        <v>6960</v>
      </c>
      <c r="AD61" s="52">
        <f t="shared" si="7"/>
        <v>0</v>
      </c>
      <c r="AF61" s="302">
        <f>VLOOKUP(D61,Schools!$B$8:$F$143,5,FALSE)</f>
        <v>3025948</v>
      </c>
      <c r="AH61" s="440">
        <f t="shared" si="13"/>
        <v>6960</v>
      </c>
      <c r="AI61" s="440">
        <f t="shared" si="14"/>
        <v>6960</v>
      </c>
      <c r="AJ61" s="440">
        <f t="shared" si="10"/>
        <v>6960</v>
      </c>
      <c r="AK61" s="440">
        <f t="shared" si="11"/>
        <v>6960</v>
      </c>
      <c r="AL61" s="301"/>
      <c r="AM61" s="301"/>
      <c r="AN61" s="301"/>
      <c r="AO61" s="301"/>
      <c r="AP61" s="301"/>
      <c r="AQ61" s="301"/>
      <c r="AR61" s="301"/>
      <c r="AS61" s="301"/>
      <c r="AT61" s="301"/>
    </row>
    <row r="62" spans="1:46" x14ac:dyDescent="0.25">
      <c r="A62" s="301" t="s">
        <v>4525</v>
      </c>
      <c r="B62" s="296">
        <v>44120</v>
      </c>
      <c r="C62" s="299">
        <v>3025949</v>
      </c>
      <c r="D62" s="301" t="str">
        <f>VLOOKUP(C62,Schools!A:B,2,0)</f>
        <v>Menorah Foundation School</v>
      </c>
      <c r="E62" s="301" t="str">
        <f>VLOOKUP(C62,Schools!$A:$Z,3,0)</f>
        <v>M</v>
      </c>
      <c r="F62" s="213">
        <v>12630</v>
      </c>
      <c r="G62" s="299" t="s">
        <v>4703</v>
      </c>
      <c r="I62" s="301" t="str">
        <f t="shared" si="8"/>
        <v>10166/543965</v>
      </c>
      <c r="J62" s="301">
        <f>VLOOKUP(C62,Schools!$A:$Z,9,0)</f>
        <v>400110</v>
      </c>
      <c r="K62" s="295" t="s">
        <v>85</v>
      </c>
      <c r="L62" s="299" t="s">
        <v>4529</v>
      </c>
      <c r="M62" s="299" t="s">
        <v>4529</v>
      </c>
      <c r="N62" s="298" t="str">
        <f>VLOOKUP(C62,Schools!A:D,4,0)</f>
        <v>Primary</v>
      </c>
      <c r="O62" s="298">
        <f>VLOOKUP(N62,CCs!$A$2:$G$7,6,FALSE)</f>
        <v>10166</v>
      </c>
      <c r="P62" s="298">
        <f t="shared" si="12"/>
        <v>543965</v>
      </c>
      <c r="Q62" s="286"/>
      <c r="R62" s="286"/>
      <c r="S62" s="286">
        <v>12630</v>
      </c>
      <c r="T62" s="286"/>
      <c r="U62" s="78"/>
      <c r="V62" s="78"/>
      <c r="W62" s="78"/>
      <c r="X62" s="78"/>
      <c r="Y62" s="78"/>
      <c r="Z62" s="52">
        <f t="shared" si="9"/>
        <v>0</v>
      </c>
      <c r="AA62" s="52"/>
      <c r="AB62" s="52"/>
      <c r="AC62" s="52">
        <f t="shared" si="6"/>
        <v>12630</v>
      </c>
      <c r="AD62" s="52">
        <f t="shared" si="7"/>
        <v>0</v>
      </c>
      <c r="AF62" s="302">
        <f>VLOOKUP(D62,Schools!$B$8:$F$143,5,FALSE)</f>
        <v>3025949</v>
      </c>
      <c r="AH62" s="440">
        <f t="shared" si="13"/>
        <v>12630</v>
      </c>
      <c r="AI62" s="440">
        <f t="shared" si="14"/>
        <v>12630</v>
      </c>
      <c r="AJ62" s="440">
        <f t="shared" si="10"/>
        <v>12630</v>
      </c>
      <c r="AK62" s="440">
        <f t="shared" si="11"/>
        <v>12630</v>
      </c>
      <c r="AL62" s="301"/>
      <c r="AM62" s="301"/>
      <c r="AN62" s="301"/>
      <c r="AO62" s="301"/>
      <c r="AP62" s="301"/>
      <c r="AQ62" s="301"/>
      <c r="AR62" s="301"/>
      <c r="AS62" s="301"/>
      <c r="AT62" s="301"/>
    </row>
    <row r="63" spans="1:46" x14ac:dyDescent="0.25">
      <c r="A63" s="301" t="s">
        <v>4525</v>
      </c>
      <c r="B63" s="296">
        <v>44120</v>
      </c>
      <c r="C63" s="299">
        <v>3023513</v>
      </c>
      <c r="D63" s="301" t="str">
        <f>VLOOKUP(C63,Schools!A:B,2,0)</f>
        <v>Menorah Primary School</v>
      </c>
      <c r="E63" s="301" t="str">
        <f>VLOOKUP(C63,Schools!$A:$Z,3,0)</f>
        <v>M</v>
      </c>
      <c r="F63" s="213">
        <v>12660</v>
      </c>
      <c r="G63" s="299" t="s">
        <v>4703</v>
      </c>
      <c r="I63" s="301" t="str">
        <f t="shared" si="8"/>
        <v>10166/543965</v>
      </c>
      <c r="J63" s="301">
        <f>VLOOKUP(C63,Schools!$A:$Z,9,0)</f>
        <v>400007</v>
      </c>
      <c r="K63" s="295" t="s">
        <v>85</v>
      </c>
      <c r="L63" s="299" t="s">
        <v>4529</v>
      </c>
      <c r="M63" s="299" t="s">
        <v>4529</v>
      </c>
      <c r="N63" s="298" t="str">
        <f>VLOOKUP(C63,Schools!A:D,4,0)</f>
        <v>Primary</v>
      </c>
      <c r="O63" s="298">
        <f>VLOOKUP(N63,CCs!$A$2:$G$7,6,FALSE)</f>
        <v>10166</v>
      </c>
      <c r="P63" s="298">
        <f t="shared" si="12"/>
        <v>543965</v>
      </c>
      <c r="Q63" s="286"/>
      <c r="R63" s="286"/>
      <c r="S63" s="286">
        <v>12660</v>
      </c>
      <c r="T63" s="286"/>
      <c r="U63" s="78"/>
      <c r="V63" s="78"/>
      <c r="W63" s="78"/>
      <c r="X63" s="78"/>
      <c r="Y63" s="78"/>
      <c r="Z63" s="52">
        <f t="shared" si="9"/>
        <v>0</v>
      </c>
      <c r="AA63" s="52"/>
      <c r="AB63" s="52"/>
      <c r="AC63" s="52">
        <f t="shared" si="6"/>
        <v>12660</v>
      </c>
      <c r="AD63" s="52">
        <f t="shared" si="7"/>
        <v>0</v>
      </c>
      <c r="AF63" s="302">
        <f>VLOOKUP(D63,Schools!$B$8:$F$143,5,FALSE)</f>
        <v>3023513</v>
      </c>
      <c r="AH63" s="440">
        <f t="shared" si="13"/>
        <v>12660</v>
      </c>
      <c r="AI63" s="440">
        <f t="shared" si="14"/>
        <v>12660</v>
      </c>
      <c r="AJ63" s="440">
        <f t="shared" si="10"/>
        <v>12660</v>
      </c>
      <c r="AK63" s="440">
        <f t="shared" si="11"/>
        <v>12660</v>
      </c>
      <c r="AL63" s="301"/>
      <c r="AM63" s="301"/>
      <c r="AN63" s="301"/>
      <c r="AO63" s="301"/>
      <c r="AP63" s="301"/>
      <c r="AQ63" s="301"/>
      <c r="AR63" s="301"/>
      <c r="AS63" s="301"/>
      <c r="AT63" s="301"/>
    </row>
    <row r="64" spans="1:46" x14ac:dyDescent="0.25">
      <c r="A64" s="301" t="s">
        <v>4525</v>
      </c>
      <c r="B64" s="296">
        <v>44120</v>
      </c>
      <c r="C64" s="299">
        <v>3023305</v>
      </c>
      <c r="D64" s="301" t="str">
        <f>VLOOKUP(C64,Schools!A:B,2,0)</f>
        <v>Monken Hadley C E Primary School</v>
      </c>
      <c r="E64" s="301" t="str">
        <f>VLOOKUP(C64,Schools!$A:$Z,3,0)</f>
        <v>M</v>
      </c>
      <c r="F64" s="213">
        <v>5000</v>
      </c>
      <c r="G64" s="299" t="s">
        <v>4703</v>
      </c>
      <c r="I64" s="301" t="str">
        <f t="shared" si="8"/>
        <v>10166/543965</v>
      </c>
      <c r="J64" s="301">
        <f>VLOOKUP(C64,Schools!$A:$Z,9,0)</f>
        <v>400086</v>
      </c>
      <c r="K64" s="295" t="s">
        <v>85</v>
      </c>
      <c r="L64" s="299" t="s">
        <v>4529</v>
      </c>
      <c r="M64" s="299" t="s">
        <v>4529</v>
      </c>
      <c r="N64" s="298" t="str">
        <f>VLOOKUP(C64,Schools!A:D,4,0)</f>
        <v>Primary</v>
      </c>
      <c r="O64" s="298">
        <f>VLOOKUP(N64,CCs!$A$2:$G$7,6,FALSE)</f>
        <v>10166</v>
      </c>
      <c r="P64" s="298">
        <f t="shared" si="12"/>
        <v>543965</v>
      </c>
      <c r="Q64" s="286"/>
      <c r="R64" s="286"/>
      <c r="S64" s="286">
        <v>5000</v>
      </c>
      <c r="T64" s="286"/>
      <c r="U64" s="78"/>
      <c r="V64" s="78"/>
      <c r="W64" s="78"/>
      <c r="X64" s="78"/>
      <c r="Y64" s="78"/>
      <c r="Z64" s="52">
        <f t="shared" si="9"/>
        <v>0</v>
      </c>
      <c r="AA64" s="52"/>
      <c r="AB64" s="52"/>
      <c r="AC64" s="52">
        <f t="shared" si="6"/>
        <v>5000</v>
      </c>
      <c r="AD64" s="52">
        <f t="shared" si="7"/>
        <v>0</v>
      </c>
      <c r="AF64" s="302">
        <f>VLOOKUP(D64,Schools!$B$8:$F$143,5,FALSE)</f>
        <v>3023305</v>
      </c>
      <c r="AH64" s="440">
        <f t="shared" si="13"/>
        <v>5000</v>
      </c>
      <c r="AI64" s="440">
        <f t="shared" si="14"/>
        <v>5000</v>
      </c>
      <c r="AJ64" s="440">
        <f t="shared" si="10"/>
        <v>5000</v>
      </c>
      <c r="AK64" s="440">
        <f t="shared" si="11"/>
        <v>5000</v>
      </c>
      <c r="AL64" s="301"/>
      <c r="AM64" s="301"/>
      <c r="AN64" s="301"/>
      <c r="AO64" s="301"/>
      <c r="AP64" s="301"/>
      <c r="AQ64" s="301"/>
      <c r="AR64" s="301"/>
      <c r="AS64" s="301"/>
      <c r="AT64" s="301"/>
    </row>
    <row r="65" spans="1:46" x14ac:dyDescent="0.25">
      <c r="A65" s="301" t="s">
        <v>4525</v>
      </c>
      <c r="B65" s="296">
        <v>44120</v>
      </c>
      <c r="C65" s="299">
        <v>3022042</v>
      </c>
      <c r="D65" s="301" t="str">
        <f>VLOOKUP(C65,Schools!A:B,2,0)</f>
        <v>Monkfrith School</v>
      </c>
      <c r="E65" s="301" t="str">
        <f>VLOOKUP(C65,Schools!$A:$Z,3,0)</f>
        <v>M</v>
      </c>
      <c r="F65" s="213">
        <v>14160</v>
      </c>
      <c r="G65" s="299" t="s">
        <v>4703</v>
      </c>
      <c r="I65" s="301" t="str">
        <f t="shared" si="8"/>
        <v>10166/543965</v>
      </c>
      <c r="J65" s="301">
        <f>VLOOKUP(C65,Schools!$A:$Z,9,0)</f>
        <v>400048</v>
      </c>
      <c r="K65" s="295" t="s">
        <v>85</v>
      </c>
      <c r="L65" s="299" t="s">
        <v>4529</v>
      </c>
      <c r="M65" s="299" t="s">
        <v>4529</v>
      </c>
      <c r="N65" s="298" t="str">
        <f>VLOOKUP(C65,Schools!A:D,4,0)</f>
        <v>Primary</v>
      </c>
      <c r="O65" s="298">
        <f>VLOOKUP(N65,CCs!$A$2:$G$7,6,FALSE)</f>
        <v>10166</v>
      </c>
      <c r="P65" s="298">
        <f t="shared" si="12"/>
        <v>543965</v>
      </c>
      <c r="Q65" s="286"/>
      <c r="R65" s="286"/>
      <c r="S65" s="286">
        <v>14160</v>
      </c>
      <c r="T65" s="286"/>
      <c r="U65" s="78"/>
      <c r="V65" s="78"/>
      <c r="W65" s="78"/>
      <c r="X65" s="78"/>
      <c r="Y65" s="78"/>
      <c r="Z65" s="52">
        <f t="shared" si="9"/>
        <v>0</v>
      </c>
      <c r="AA65" s="52"/>
      <c r="AB65" s="52"/>
      <c r="AC65" s="52">
        <f t="shared" si="6"/>
        <v>14160</v>
      </c>
      <c r="AD65" s="52">
        <f t="shared" si="7"/>
        <v>0</v>
      </c>
      <c r="AF65" s="302">
        <f>VLOOKUP(D65,Schools!$B$8:$F$143,5,FALSE)</f>
        <v>3022042</v>
      </c>
      <c r="AH65" s="440">
        <f t="shared" si="13"/>
        <v>14160</v>
      </c>
      <c r="AI65" s="440">
        <f t="shared" si="14"/>
        <v>14160</v>
      </c>
      <c r="AJ65" s="440">
        <f t="shared" si="10"/>
        <v>14160</v>
      </c>
      <c r="AK65" s="440">
        <f t="shared" si="11"/>
        <v>14160</v>
      </c>
      <c r="AL65" s="301"/>
      <c r="AM65" s="301"/>
      <c r="AN65" s="301"/>
      <c r="AO65" s="301"/>
      <c r="AP65" s="301"/>
      <c r="AQ65" s="301"/>
      <c r="AR65" s="301"/>
      <c r="AS65" s="301"/>
      <c r="AT65" s="301"/>
    </row>
    <row r="66" spans="1:46" x14ac:dyDescent="0.25">
      <c r="A66" s="301" t="s">
        <v>4525</v>
      </c>
      <c r="B66" s="296">
        <v>44120</v>
      </c>
      <c r="C66" s="299">
        <v>3022044</v>
      </c>
      <c r="D66" s="301" t="str">
        <f>VLOOKUP(C66,Schools!A:B,2,0)</f>
        <v>Moss Hall Infant School</v>
      </c>
      <c r="E66" s="301" t="str">
        <f>VLOOKUP(C66,Schools!$A:$Z,3,0)</f>
        <v>M</v>
      </c>
      <c r="F66" s="213">
        <v>11700</v>
      </c>
      <c r="G66" s="299" t="s">
        <v>4703</v>
      </c>
      <c r="I66" s="301" t="str">
        <f t="shared" si="8"/>
        <v>10166/543965</v>
      </c>
      <c r="J66" s="301">
        <f>VLOOKUP(C66,Schools!$A:$Z,9,0)</f>
        <v>400087</v>
      </c>
      <c r="K66" s="295" t="s">
        <v>85</v>
      </c>
      <c r="L66" s="299" t="s">
        <v>4529</v>
      </c>
      <c r="M66" s="299" t="s">
        <v>4529</v>
      </c>
      <c r="N66" s="298" t="str">
        <f>VLOOKUP(C66,Schools!A:D,4,0)</f>
        <v>Primary</v>
      </c>
      <c r="O66" s="298">
        <f>VLOOKUP(N66,CCs!$A$2:$G$7,6,FALSE)</f>
        <v>10166</v>
      </c>
      <c r="P66" s="298">
        <f t="shared" si="12"/>
        <v>543965</v>
      </c>
      <c r="Q66" s="286"/>
      <c r="R66" s="286"/>
      <c r="S66" s="286">
        <v>11700</v>
      </c>
      <c r="T66" s="286"/>
      <c r="U66" s="78"/>
      <c r="V66" s="78"/>
      <c r="W66" s="78"/>
      <c r="X66" s="78"/>
      <c r="Y66" s="78"/>
      <c r="Z66" s="52">
        <f t="shared" si="9"/>
        <v>0</v>
      </c>
      <c r="AA66" s="52"/>
      <c r="AB66" s="52"/>
      <c r="AC66" s="52">
        <f t="shared" si="6"/>
        <v>11700</v>
      </c>
      <c r="AD66" s="52">
        <f t="shared" si="7"/>
        <v>0</v>
      </c>
      <c r="AF66" s="302">
        <f>VLOOKUP(D66,Schools!$B$8:$F$143,5,FALSE)</f>
        <v>3022044</v>
      </c>
      <c r="AH66" s="440">
        <f t="shared" si="13"/>
        <v>11700</v>
      </c>
      <c r="AI66" s="440">
        <f t="shared" si="14"/>
        <v>11700</v>
      </c>
      <c r="AJ66" s="440">
        <f t="shared" si="10"/>
        <v>11700</v>
      </c>
      <c r="AK66" s="440">
        <f t="shared" si="11"/>
        <v>11700</v>
      </c>
      <c r="AL66" s="301"/>
      <c r="AM66" s="301"/>
      <c r="AN66" s="301"/>
      <c r="AO66" s="301"/>
      <c r="AP66" s="301"/>
      <c r="AQ66" s="301"/>
      <c r="AR66" s="301"/>
      <c r="AS66" s="301"/>
      <c r="AT66" s="301"/>
    </row>
    <row r="67" spans="1:46" x14ac:dyDescent="0.25">
      <c r="A67" s="301" t="s">
        <v>4525</v>
      </c>
      <c r="B67" s="296">
        <v>44120</v>
      </c>
      <c r="C67" s="299">
        <v>3022043</v>
      </c>
      <c r="D67" s="301" t="str">
        <f>VLOOKUP(C67,Schools!A:B,2,0)</f>
        <v>Moss Hall Junior School</v>
      </c>
      <c r="E67" s="301" t="str">
        <f>VLOOKUP(C67,Schools!$A:$Z,3,0)</f>
        <v>M</v>
      </c>
      <c r="F67" s="213">
        <v>14900</v>
      </c>
      <c r="G67" s="299" t="s">
        <v>4703</v>
      </c>
      <c r="I67" s="301" t="str">
        <f t="shared" si="8"/>
        <v>10166/543965</v>
      </c>
      <c r="J67" s="301">
        <f>VLOOKUP(C67,Schools!$A:$Z,9,0)</f>
        <v>400088</v>
      </c>
      <c r="K67" s="295" t="s">
        <v>85</v>
      </c>
      <c r="L67" s="299" t="s">
        <v>4529</v>
      </c>
      <c r="M67" s="299" t="s">
        <v>4529</v>
      </c>
      <c r="N67" s="298" t="str">
        <f>VLOOKUP(C67,Schools!A:D,4,0)</f>
        <v>Primary</v>
      </c>
      <c r="O67" s="298">
        <f>VLOOKUP(N67,CCs!$A$2:$G$7,6,FALSE)</f>
        <v>10166</v>
      </c>
      <c r="P67" s="298">
        <f t="shared" si="12"/>
        <v>543965</v>
      </c>
      <c r="Q67" s="286"/>
      <c r="R67" s="286"/>
      <c r="S67" s="286">
        <v>14900</v>
      </c>
      <c r="T67" s="286"/>
      <c r="U67" s="78"/>
      <c r="V67" s="78"/>
      <c r="W67" s="78"/>
      <c r="X67" s="78"/>
      <c r="Y67" s="78"/>
      <c r="Z67" s="52">
        <f t="shared" si="9"/>
        <v>0</v>
      </c>
      <c r="AA67" s="52"/>
      <c r="AB67" s="52"/>
      <c r="AC67" s="52">
        <f t="shared" si="6"/>
        <v>14900</v>
      </c>
      <c r="AD67" s="52">
        <f t="shared" si="7"/>
        <v>0</v>
      </c>
      <c r="AF67" s="302">
        <f>VLOOKUP(D67,Schools!$B$8:$F$143,5,FALSE)</f>
        <v>3022043</v>
      </c>
      <c r="AH67" s="440">
        <f t="shared" si="13"/>
        <v>14900</v>
      </c>
      <c r="AI67" s="440">
        <f t="shared" si="14"/>
        <v>14900</v>
      </c>
      <c r="AJ67" s="440">
        <f t="shared" si="10"/>
        <v>14900</v>
      </c>
      <c r="AK67" s="440">
        <f t="shared" si="11"/>
        <v>14900</v>
      </c>
      <c r="AL67" s="301"/>
      <c r="AM67" s="301"/>
      <c r="AN67" s="301"/>
      <c r="AO67" s="301"/>
      <c r="AP67" s="301"/>
      <c r="AQ67" s="301"/>
      <c r="AR67" s="301"/>
      <c r="AS67" s="301"/>
      <c r="AT67" s="301"/>
    </row>
    <row r="68" spans="1:46" x14ac:dyDescent="0.25">
      <c r="A68" s="301" t="s">
        <v>4525</v>
      </c>
      <c r="B68" s="296">
        <v>44120</v>
      </c>
      <c r="C68" s="299">
        <v>3022053</v>
      </c>
      <c r="D68" s="301" t="str">
        <f>VLOOKUP(C68,Schools!A:B,2,0)</f>
        <v>Noam Primary School</v>
      </c>
      <c r="E68" s="301" t="str">
        <f>VLOOKUP(C68,Schools!$A:$Z,3,0)</f>
        <v>M</v>
      </c>
      <c r="F68" s="213">
        <v>6560</v>
      </c>
      <c r="G68" s="299" t="s">
        <v>4703</v>
      </c>
      <c r="I68" s="301" t="str">
        <f t="shared" si="8"/>
        <v>10166/543965</v>
      </c>
      <c r="J68" s="301">
        <f>VLOOKUP(C68,Schools!$A:$Z,9,0)</f>
        <v>158733</v>
      </c>
      <c r="K68" s="295" t="s">
        <v>85</v>
      </c>
      <c r="L68" s="299" t="s">
        <v>4529</v>
      </c>
      <c r="M68" s="299" t="s">
        <v>4529</v>
      </c>
      <c r="N68" s="298" t="str">
        <f>VLOOKUP(C68,Schools!A:D,4,0)</f>
        <v>Primary</v>
      </c>
      <c r="O68" s="298">
        <f>VLOOKUP(N68,CCs!$A$2:$G$7,6,FALSE)</f>
        <v>10166</v>
      </c>
      <c r="P68" s="298">
        <f t="shared" si="12"/>
        <v>543965</v>
      </c>
      <c r="Q68" s="286"/>
      <c r="R68" s="286"/>
      <c r="S68" s="286">
        <v>6560</v>
      </c>
      <c r="T68" s="286"/>
      <c r="U68" s="78"/>
      <c r="V68" s="78"/>
      <c r="W68" s="78"/>
      <c r="X68" s="78"/>
      <c r="Y68" s="78"/>
      <c r="Z68" s="52">
        <f t="shared" si="9"/>
        <v>0</v>
      </c>
      <c r="AA68" s="52"/>
      <c r="AB68" s="52"/>
      <c r="AC68" s="52">
        <f t="shared" si="6"/>
        <v>6560</v>
      </c>
      <c r="AD68" s="52">
        <f t="shared" si="7"/>
        <v>0</v>
      </c>
      <c r="AF68" s="302">
        <f>VLOOKUP(D68,Schools!$B$8:$F$143,5,FALSE)</f>
        <v>3022053</v>
      </c>
      <c r="AH68" s="440">
        <f t="shared" si="13"/>
        <v>6560</v>
      </c>
      <c r="AI68" s="440">
        <f t="shared" si="14"/>
        <v>6560</v>
      </c>
      <c r="AJ68" s="440">
        <f t="shared" si="10"/>
        <v>6560</v>
      </c>
      <c r="AK68" s="440">
        <f t="shared" si="11"/>
        <v>6560</v>
      </c>
      <c r="AL68" s="301"/>
      <c r="AM68" s="301"/>
      <c r="AN68" s="301"/>
      <c r="AO68" s="301"/>
      <c r="AP68" s="301"/>
      <c r="AQ68" s="301"/>
      <c r="AR68" s="301"/>
      <c r="AS68" s="301"/>
      <c r="AT68" s="301"/>
    </row>
    <row r="69" spans="1:46" x14ac:dyDescent="0.25">
      <c r="A69" s="301" t="s">
        <v>4525</v>
      </c>
      <c r="B69" s="296">
        <v>44120</v>
      </c>
      <c r="C69" s="299">
        <v>3022045</v>
      </c>
      <c r="D69" s="301" t="str">
        <f>VLOOKUP(C69,Schools!A:B,2,0)</f>
        <v>Northside School</v>
      </c>
      <c r="E69" s="301" t="str">
        <f>VLOOKUP(C69,Schools!$A:$Z,3,0)</f>
        <v>M</v>
      </c>
      <c r="F69" s="213">
        <v>7030</v>
      </c>
      <c r="G69" s="299" t="s">
        <v>4703</v>
      </c>
      <c r="I69" s="301" t="str">
        <f t="shared" si="8"/>
        <v>10166/543965</v>
      </c>
      <c r="J69" s="301">
        <f>VLOOKUP(C69,Schools!$A:$Z,9,0)</f>
        <v>400089</v>
      </c>
      <c r="K69" s="295" t="s">
        <v>85</v>
      </c>
      <c r="L69" s="299" t="s">
        <v>4529</v>
      </c>
      <c r="M69" s="299" t="s">
        <v>4529</v>
      </c>
      <c r="N69" s="298" t="str">
        <f>VLOOKUP(C69,Schools!A:D,4,0)</f>
        <v>Primary</v>
      </c>
      <c r="O69" s="298">
        <f>VLOOKUP(N69,CCs!$A$2:$G$7,6,FALSE)</f>
        <v>10166</v>
      </c>
      <c r="P69" s="298">
        <f t="shared" si="12"/>
        <v>543965</v>
      </c>
      <c r="Q69" s="286"/>
      <c r="R69" s="286"/>
      <c r="S69" s="286">
        <v>7030</v>
      </c>
      <c r="T69" s="286"/>
      <c r="U69" s="78"/>
      <c r="V69" s="78"/>
      <c r="W69" s="78"/>
      <c r="X69" s="78"/>
      <c r="Y69" s="78"/>
      <c r="Z69" s="52">
        <f t="shared" si="9"/>
        <v>0</v>
      </c>
      <c r="AA69" s="52"/>
      <c r="AB69" s="52"/>
      <c r="AC69" s="52">
        <f t="shared" si="6"/>
        <v>7030</v>
      </c>
      <c r="AD69" s="52">
        <f t="shared" si="7"/>
        <v>0</v>
      </c>
      <c r="AF69" s="302">
        <f>VLOOKUP(D69,Schools!$B$8:$F$143,5,FALSE)</f>
        <v>3022045</v>
      </c>
      <c r="AH69" s="440">
        <f t="shared" si="13"/>
        <v>7030</v>
      </c>
      <c r="AI69" s="440">
        <f t="shared" si="14"/>
        <v>7030</v>
      </c>
      <c r="AJ69" s="440">
        <f t="shared" si="10"/>
        <v>7030</v>
      </c>
      <c r="AK69" s="440">
        <f t="shared" si="11"/>
        <v>7030</v>
      </c>
      <c r="AL69" s="301"/>
      <c r="AM69" s="301"/>
      <c r="AN69" s="301"/>
      <c r="AO69" s="301"/>
      <c r="AP69" s="301"/>
      <c r="AQ69" s="301"/>
      <c r="AR69" s="301"/>
      <c r="AS69" s="301"/>
      <c r="AT69" s="301"/>
    </row>
    <row r="70" spans="1:46" x14ac:dyDescent="0.25">
      <c r="A70" s="301" t="s">
        <v>4525</v>
      </c>
      <c r="B70" s="296">
        <v>44120</v>
      </c>
      <c r="C70" s="299">
        <v>3022077</v>
      </c>
      <c r="D70" s="301" t="str">
        <f>VLOOKUP(C70,Schools!A:B,2,0)</f>
        <v>Orion Primary School</v>
      </c>
      <c r="E70" s="301" t="str">
        <f>VLOOKUP(C70,Schools!$A:$Z,3,0)</f>
        <v>M</v>
      </c>
      <c r="F70" s="213">
        <v>30260</v>
      </c>
      <c r="G70" s="299" t="s">
        <v>4703</v>
      </c>
      <c r="I70" s="301" t="str">
        <f t="shared" si="8"/>
        <v>10166/543965</v>
      </c>
      <c r="J70" s="301">
        <f>VLOOKUP(C70,Schools!$A:$Z,9,0)</f>
        <v>400113</v>
      </c>
      <c r="K70" s="295" t="s">
        <v>85</v>
      </c>
      <c r="L70" s="299" t="s">
        <v>4529</v>
      </c>
      <c r="M70" s="299" t="s">
        <v>4529</v>
      </c>
      <c r="N70" s="298" t="str">
        <f>VLOOKUP(C70,Schools!A:D,4,0)</f>
        <v>Primary</v>
      </c>
      <c r="O70" s="298">
        <f>VLOOKUP(N70,CCs!$A$2:$G$7,6,FALSE)</f>
        <v>10166</v>
      </c>
      <c r="P70" s="298">
        <f t="shared" si="12"/>
        <v>543965</v>
      </c>
      <c r="Q70" s="286"/>
      <c r="R70" s="286"/>
      <c r="S70" s="286">
        <v>30260</v>
      </c>
      <c r="T70" s="286"/>
      <c r="U70" s="78"/>
      <c r="V70" s="78"/>
      <c r="W70" s="78"/>
      <c r="X70" s="78"/>
      <c r="Y70" s="78"/>
      <c r="Z70" s="52">
        <f t="shared" si="9"/>
        <v>0</v>
      </c>
      <c r="AA70" s="52"/>
      <c r="AB70" s="52"/>
      <c r="AC70" s="52">
        <f t="shared" si="6"/>
        <v>30260</v>
      </c>
      <c r="AD70" s="52">
        <f t="shared" si="7"/>
        <v>0</v>
      </c>
      <c r="AF70" s="302">
        <f>VLOOKUP(D70,Schools!$B$8:$F$143,5,FALSE)</f>
        <v>3022077</v>
      </c>
      <c r="AH70" s="440">
        <f t="shared" si="13"/>
        <v>30260</v>
      </c>
      <c r="AI70" s="440">
        <f t="shared" si="14"/>
        <v>30260</v>
      </c>
      <c r="AJ70" s="440">
        <f t="shared" si="10"/>
        <v>30260</v>
      </c>
      <c r="AK70" s="440">
        <f t="shared" si="11"/>
        <v>30260</v>
      </c>
      <c r="AL70" s="301"/>
      <c r="AM70" s="301"/>
      <c r="AN70" s="301"/>
      <c r="AO70" s="301"/>
      <c r="AP70" s="301"/>
      <c r="AQ70" s="301"/>
      <c r="AR70" s="301"/>
      <c r="AS70" s="301"/>
      <c r="AT70" s="301"/>
    </row>
    <row r="71" spans="1:46" x14ac:dyDescent="0.25">
      <c r="A71" s="301" t="s">
        <v>4525</v>
      </c>
      <c r="B71" s="296">
        <v>44120</v>
      </c>
      <c r="C71" s="299">
        <v>3025201</v>
      </c>
      <c r="D71" s="301" t="str">
        <f>VLOOKUP(C71,Schools!A:B,2,0)</f>
        <v>Osidge Primary School</v>
      </c>
      <c r="E71" s="301" t="str">
        <f>VLOOKUP(C71,Schools!$A:$Z,3,0)</f>
        <v>M</v>
      </c>
      <c r="F71" s="213">
        <v>13130</v>
      </c>
      <c r="G71" s="299" t="s">
        <v>4703</v>
      </c>
      <c r="I71" s="301" t="str">
        <f t="shared" si="8"/>
        <v>10166/543965</v>
      </c>
      <c r="J71" s="301">
        <f>VLOOKUP(C71,Schools!$A:$Z,9,0)</f>
        <v>400021</v>
      </c>
      <c r="K71" s="295" t="s">
        <v>85</v>
      </c>
      <c r="L71" s="299" t="s">
        <v>4529</v>
      </c>
      <c r="M71" s="299" t="s">
        <v>4529</v>
      </c>
      <c r="N71" s="298" t="str">
        <f>VLOOKUP(C71,Schools!A:D,4,0)</f>
        <v>Primary</v>
      </c>
      <c r="O71" s="298">
        <f>VLOOKUP(N71,CCs!$A$2:$G$7,6,FALSE)</f>
        <v>10166</v>
      </c>
      <c r="P71" s="298">
        <f t="shared" si="12"/>
        <v>543965</v>
      </c>
      <c r="Q71" s="286"/>
      <c r="R71" s="286"/>
      <c r="S71" s="286">
        <v>13130</v>
      </c>
      <c r="T71" s="286"/>
      <c r="U71" s="78"/>
      <c r="V71" s="78"/>
      <c r="W71" s="78"/>
      <c r="X71" s="78"/>
      <c r="Y71" s="78"/>
      <c r="Z71" s="52">
        <f t="shared" si="9"/>
        <v>0</v>
      </c>
      <c r="AA71" s="52"/>
      <c r="AB71" s="52"/>
      <c r="AC71" s="52">
        <f t="shared" si="6"/>
        <v>13130</v>
      </c>
      <c r="AD71" s="52">
        <f t="shared" si="7"/>
        <v>0</v>
      </c>
      <c r="AF71" s="302">
        <f>VLOOKUP(D71,Schools!$B$8:$F$143,5,FALSE)</f>
        <v>3025201</v>
      </c>
      <c r="AH71" s="440">
        <f t="shared" si="13"/>
        <v>13130</v>
      </c>
      <c r="AI71" s="440">
        <f t="shared" si="14"/>
        <v>13130</v>
      </c>
      <c r="AJ71" s="440">
        <f t="shared" si="10"/>
        <v>13130</v>
      </c>
      <c r="AK71" s="440">
        <f t="shared" si="11"/>
        <v>13130</v>
      </c>
      <c r="AL71" s="301"/>
      <c r="AM71" s="301"/>
      <c r="AN71" s="301"/>
      <c r="AO71" s="301"/>
      <c r="AP71" s="301"/>
      <c r="AQ71" s="301"/>
      <c r="AR71" s="301"/>
      <c r="AS71" s="301"/>
      <c r="AT71" s="301"/>
    </row>
    <row r="72" spans="1:46" x14ac:dyDescent="0.25">
      <c r="A72" s="301" t="s">
        <v>4525</v>
      </c>
      <c r="B72" s="296">
        <v>44120</v>
      </c>
      <c r="C72" s="299">
        <v>3023501</v>
      </c>
      <c r="D72" s="301" t="str">
        <f>VLOOKUP(C72,Schools!A:B,2,0)</f>
        <v>Our Lady of Lourdes School</v>
      </c>
      <c r="E72" s="301" t="str">
        <f>VLOOKUP(C72,Schools!$A:$Z,3,0)</f>
        <v>M</v>
      </c>
      <c r="F72" s="213">
        <v>6630</v>
      </c>
      <c r="G72" s="299" t="s">
        <v>4703</v>
      </c>
      <c r="I72" s="301" t="str">
        <f t="shared" si="8"/>
        <v>10166/543965</v>
      </c>
      <c r="J72" s="301">
        <f>VLOOKUP(C72,Schools!$A:$Z,9,0)</f>
        <v>400003</v>
      </c>
      <c r="K72" s="295" t="s">
        <v>85</v>
      </c>
      <c r="L72" s="299" t="s">
        <v>4529</v>
      </c>
      <c r="M72" s="299" t="s">
        <v>4529</v>
      </c>
      <c r="N72" s="298" t="str">
        <f>VLOOKUP(C72,Schools!A:D,4,0)</f>
        <v>Primary</v>
      </c>
      <c r="O72" s="298">
        <f>VLOOKUP(N72,CCs!$A$2:$G$7,6,FALSE)</f>
        <v>10166</v>
      </c>
      <c r="P72" s="298">
        <f t="shared" si="12"/>
        <v>543965</v>
      </c>
      <c r="Q72" s="286"/>
      <c r="R72" s="286"/>
      <c r="S72" s="286">
        <v>6630</v>
      </c>
      <c r="T72" s="286"/>
      <c r="U72" s="78"/>
      <c r="V72" s="78"/>
      <c r="W72" s="78"/>
      <c r="X72" s="78"/>
      <c r="Y72" s="78"/>
      <c r="Z72" s="52">
        <f t="shared" si="9"/>
        <v>0</v>
      </c>
      <c r="AA72" s="52"/>
      <c r="AB72" s="52"/>
      <c r="AC72" s="52">
        <f t="shared" si="6"/>
        <v>6630</v>
      </c>
      <c r="AD72" s="52">
        <f t="shared" si="7"/>
        <v>0</v>
      </c>
      <c r="AF72" s="302">
        <f>VLOOKUP(D72,Schools!$B$8:$F$143,5,FALSE)</f>
        <v>3023501</v>
      </c>
      <c r="AH72" s="440">
        <f t="shared" si="13"/>
        <v>6630</v>
      </c>
      <c r="AI72" s="440">
        <f t="shared" si="14"/>
        <v>6630</v>
      </c>
      <c r="AJ72" s="440">
        <f t="shared" si="10"/>
        <v>6630</v>
      </c>
      <c r="AK72" s="440">
        <f t="shared" si="11"/>
        <v>6630</v>
      </c>
      <c r="AL72" s="301"/>
      <c r="AM72" s="301"/>
      <c r="AN72" s="301"/>
      <c r="AO72" s="301"/>
      <c r="AP72" s="301"/>
      <c r="AQ72" s="301"/>
      <c r="AR72" s="301"/>
      <c r="AS72" s="301"/>
      <c r="AT72" s="301"/>
    </row>
    <row r="73" spans="1:46" x14ac:dyDescent="0.25">
      <c r="A73" s="301" t="s">
        <v>4525</v>
      </c>
      <c r="B73" s="296">
        <v>44120</v>
      </c>
      <c r="C73" s="299">
        <v>3022078</v>
      </c>
      <c r="D73" s="301" t="str">
        <f>VLOOKUP(C73,Schools!A:B,2,0)</f>
        <v>Pardes House School</v>
      </c>
      <c r="E73" s="301" t="str">
        <f>VLOOKUP(C73,Schools!$A:$Z,3,0)</f>
        <v>M</v>
      </c>
      <c r="F73" s="213">
        <v>11600</v>
      </c>
      <c r="G73" s="299" t="s">
        <v>4703</v>
      </c>
      <c r="I73" s="301" t="str">
        <f t="shared" si="8"/>
        <v>10166/543965</v>
      </c>
      <c r="J73" s="301">
        <f>VLOOKUP(C73,Schools!$A:$Z,9,0)</f>
        <v>400014</v>
      </c>
      <c r="K73" s="295" t="s">
        <v>85</v>
      </c>
      <c r="L73" s="299" t="s">
        <v>4529</v>
      </c>
      <c r="M73" s="299" t="s">
        <v>4529</v>
      </c>
      <c r="N73" s="298" t="str">
        <f>VLOOKUP(C73,Schools!A:D,4,0)</f>
        <v>Primary</v>
      </c>
      <c r="O73" s="298">
        <f>VLOOKUP(N73,CCs!$A$2:$G$7,6,FALSE)</f>
        <v>10166</v>
      </c>
      <c r="P73" s="298">
        <f t="shared" si="12"/>
        <v>543965</v>
      </c>
      <c r="Q73" s="286"/>
      <c r="R73" s="286"/>
      <c r="S73" s="286">
        <v>11600</v>
      </c>
      <c r="T73" s="286"/>
      <c r="U73" s="78"/>
      <c r="V73" s="78"/>
      <c r="W73" s="78"/>
      <c r="X73" s="78"/>
      <c r="Y73" s="78"/>
      <c r="Z73" s="52">
        <f t="shared" si="9"/>
        <v>0</v>
      </c>
      <c r="AA73" s="52"/>
      <c r="AB73" s="52"/>
      <c r="AC73" s="52">
        <f t="shared" si="6"/>
        <v>11600</v>
      </c>
      <c r="AD73" s="52">
        <f t="shared" si="7"/>
        <v>0</v>
      </c>
      <c r="AF73" s="302">
        <f>VLOOKUP(D73,Schools!$B$8:$F$143,5,FALSE)</f>
        <v>3022078</v>
      </c>
      <c r="AH73" s="440">
        <f t="shared" si="13"/>
        <v>11600</v>
      </c>
      <c r="AI73" s="440">
        <f t="shared" si="14"/>
        <v>11600</v>
      </c>
      <c r="AJ73" s="440">
        <f t="shared" si="10"/>
        <v>11600</v>
      </c>
      <c r="AK73" s="440">
        <f t="shared" si="11"/>
        <v>11600</v>
      </c>
      <c r="AL73" s="301"/>
      <c r="AM73" s="301"/>
      <c r="AN73" s="301"/>
      <c r="AO73" s="301"/>
      <c r="AP73" s="301"/>
      <c r="AQ73" s="301"/>
      <c r="AR73" s="301"/>
      <c r="AS73" s="301"/>
      <c r="AT73" s="301"/>
    </row>
    <row r="74" spans="1:46" x14ac:dyDescent="0.25">
      <c r="A74" s="301" t="s">
        <v>4525</v>
      </c>
      <c r="B74" s="296">
        <v>44120</v>
      </c>
      <c r="C74" s="299">
        <v>3022071</v>
      </c>
      <c r="D74" s="301" t="str">
        <f>VLOOKUP(C74,Schools!A:B,2,0)</f>
        <v>Queenswell Infant and Nursery School</v>
      </c>
      <c r="E74" s="301" t="str">
        <f>VLOOKUP(C74,Schools!$A:$Z,3,0)</f>
        <v>M</v>
      </c>
      <c r="F74" s="213">
        <v>5900</v>
      </c>
      <c r="G74" s="299" t="s">
        <v>4703</v>
      </c>
      <c r="I74" s="301" t="str">
        <f t="shared" si="8"/>
        <v>10166/543965</v>
      </c>
      <c r="J74" s="301">
        <f>VLOOKUP(C74,Schools!$A:$Z,9,0)</f>
        <v>400012</v>
      </c>
      <c r="K74" s="295" t="s">
        <v>85</v>
      </c>
      <c r="L74" s="299" t="s">
        <v>4529</v>
      </c>
      <c r="M74" s="299" t="s">
        <v>4529</v>
      </c>
      <c r="N74" s="298" t="str">
        <f>VLOOKUP(C74,Schools!A:D,4,0)</f>
        <v>Primary</v>
      </c>
      <c r="O74" s="298">
        <f>VLOOKUP(N74,CCs!$A$2:$G$7,6,FALSE)</f>
        <v>10166</v>
      </c>
      <c r="P74" s="298">
        <f t="shared" si="12"/>
        <v>543965</v>
      </c>
      <c r="Q74" s="286"/>
      <c r="R74" s="286"/>
      <c r="S74" s="286">
        <v>5900</v>
      </c>
      <c r="T74" s="286"/>
      <c r="U74" s="78"/>
      <c r="V74" s="78"/>
      <c r="W74" s="78"/>
      <c r="X74" s="78"/>
      <c r="Y74" s="78"/>
      <c r="Z74" s="52">
        <f t="shared" si="9"/>
        <v>0</v>
      </c>
      <c r="AA74" s="52"/>
      <c r="AB74" s="52"/>
      <c r="AC74" s="52">
        <f t="shared" si="6"/>
        <v>5900</v>
      </c>
      <c r="AD74" s="52">
        <f t="shared" si="7"/>
        <v>0</v>
      </c>
      <c r="AF74" s="302">
        <f>VLOOKUP(D74,Schools!$B$8:$F$143,5,FALSE)</f>
        <v>3022071</v>
      </c>
      <c r="AH74" s="440">
        <f t="shared" si="13"/>
        <v>5900</v>
      </c>
      <c r="AI74" s="440">
        <f t="shared" si="14"/>
        <v>5900</v>
      </c>
      <c r="AJ74" s="440">
        <f t="shared" si="10"/>
        <v>5900</v>
      </c>
      <c r="AK74" s="440">
        <f t="shared" si="11"/>
        <v>5900</v>
      </c>
      <c r="AL74" s="301"/>
      <c r="AM74" s="301"/>
      <c r="AN74" s="301"/>
      <c r="AO74" s="301"/>
      <c r="AP74" s="301"/>
      <c r="AQ74" s="301"/>
      <c r="AR74" s="301"/>
      <c r="AS74" s="301"/>
      <c r="AT74" s="301"/>
    </row>
    <row r="75" spans="1:46" x14ac:dyDescent="0.25">
      <c r="A75" s="301" t="s">
        <v>4525</v>
      </c>
      <c r="B75" s="296">
        <v>44120</v>
      </c>
      <c r="C75" s="299">
        <v>3022072</v>
      </c>
      <c r="D75" s="301" t="str">
        <f>VLOOKUP(C75,Schools!A:B,2,0)</f>
        <v>Queenswell Junior School</v>
      </c>
      <c r="E75" s="301" t="str">
        <f>VLOOKUP(C75,Schools!$A:$Z,3,0)</f>
        <v>M</v>
      </c>
      <c r="F75" s="213">
        <v>10830</v>
      </c>
      <c r="G75" s="299" t="s">
        <v>4703</v>
      </c>
      <c r="I75" s="301" t="str">
        <f t="shared" si="8"/>
        <v>10166/543965</v>
      </c>
      <c r="J75" s="301">
        <f>VLOOKUP(C75,Schools!$A:$Z,9,0)</f>
        <v>400012</v>
      </c>
      <c r="K75" s="295" t="s">
        <v>85</v>
      </c>
      <c r="L75" s="299" t="s">
        <v>4529</v>
      </c>
      <c r="M75" s="299" t="s">
        <v>4529</v>
      </c>
      <c r="N75" s="298" t="str">
        <f>VLOOKUP(C75,Schools!A:D,4,0)</f>
        <v>Primary</v>
      </c>
      <c r="O75" s="298">
        <f>VLOOKUP(N75,CCs!$A$2:$G$7,6,FALSE)</f>
        <v>10166</v>
      </c>
      <c r="P75" s="298">
        <f t="shared" si="12"/>
        <v>543965</v>
      </c>
      <c r="Q75" s="286"/>
      <c r="R75" s="286"/>
      <c r="S75" s="286">
        <v>10830</v>
      </c>
      <c r="T75" s="286"/>
      <c r="U75" s="78"/>
      <c r="V75" s="78"/>
      <c r="W75" s="78"/>
      <c r="X75" s="78"/>
      <c r="Y75" s="78"/>
      <c r="Z75" s="52">
        <f t="shared" si="9"/>
        <v>0</v>
      </c>
      <c r="AA75" s="52"/>
      <c r="AB75" s="52"/>
      <c r="AC75" s="52">
        <f t="shared" si="6"/>
        <v>10830</v>
      </c>
      <c r="AD75" s="52">
        <f t="shared" si="7"/>
        <v>0</v>
      </c>
      <c r="AF75" s="302">
        <f>VLOOKUP(D75,Schools!$B$8:$F$143,5,FALSE)</f>
        <v>3022072</v>
      </c>
      <c r="AH75" s="440">
        <f t="shared" si="13"/>
        <v>10830</v>
      </c>
      <c r="AI75" s="440">
        <f t="shared" si="14"/>
        <v>10830</v>
      </c>
      <c r="AJ75" s="440">
        <f t="shared" si="10"/>
        <v>10830</v>
      </c>
      <c r="AK75" s="440">
        <f t="shared" si="11"/>
        <v>10830</v>
      </c>
      <c r="AL75" s="301"/>
      <c r="AM75" s="301"/>
      <c r="AN75" s="301"/>
      <c r="AO75" s="301"/>
      <c r="AP75" s="301"/>
      <c r="AQ75" s="301"/>
      <c r="AR75" s="301"/>
      <c r="AS75" s="301"/>
      <c r="AT75" s="301"/>
    </row>
    <row r="76" spans="1:46" x14ac:dyDescent="0.25">
      <c r="A76" s="301" t="s">
        <v>4525</v>
      </c>
      <c r="B76" s="296">
        <v>44120</v>
      </c>
      <c r="C76" s="299">
        <v>3023512</v>
      </c>
      <c r="D76" s="301" t="str">
        <f>VLOOKUP(C76,Schools!A:B,2,0)</f>
        <v>Rosh Pinah</v>
      </c>
      <c r="E76" s="301" t="str">
        <f>VLOOKUP(C76,Schools!$A:$Z,3,0)</f>
        <v>M</v>
      </c>
      <c r="F76" s="213">
        <v>12460</v>
      </c>
      <c r="G76" s="299" t="s">
        <v>4703</v>
      </c>
      <c r="I76" s="301" t="str">
        <f t="shared" si="8"/>
        <v>10166/543965</v>
      </c>
      <c r="J76" s="301">
        <f>VLOOKUP(C76,Schools!$A:$Z,9,0)</f>
        <v>400093</v>
      </c>
      <c r="K76" s="295" t="s">
        <v>85</v>
      </c>
      <c r="L76" s="299" t="s">
        <v>4529</v>
      </c>
      <c r="M76" s="299" t="s">
        <v>4529</v>
      </c>
      <c r="N76" s="298" t="str">
        <f>VLOOKUP(C76,Schools!A:D,4,0)</f>
        <v>Primary</v>
      </c>
      <c r="O76" s="298">
        <f>VLOOKUP(N76,CCs!$A$2:$G$7,6,FALSE)</f>
        <v>10166</v>
      </c>
      <c r="P76" s="298">
        <f t="shared" si="12"/>
        <v>543965</v>
      </c>
      <c r="Q76" s="286"/>
      <c r="R76" s="286"/>
      <c r="S76" s="286">
        <v>12460</v>
      </c>
      <c r="T76" s="286"/>
      <c r="U76" s="78"/>
      <c r="V76" s="78"/>
      <c r="W76" s="78"/>
      <c r="X76" s="78"/>
      <c r="Y76" s="78"/>
      <c r="Z76" s="52">
        <f t="shared" si="9"/>
        <v>0</v>
      </c>
      <c r="AA76" s="52"/>
      <c r="AB76" s="52"/>
      <c r="AC76" s="52">
        <f t="shared" si="6"/>
        <v>12460</v>
      </c>
      <c r="AD76" s="52">
        <f t="shared" si="7"/>
        <v>0</v>
      </c>
      <c r="AF76" s="302">
        <f>VLOOKUP(D76,Schools!$B$8:$F$143,5,FALSE)</f>
        <v>3023512</v>
      </c>
      <c r="AH76" s="440">
        <f t="shared" si="13"/>
        <v>12460</v>
      </c>
      <c r="AI76" s="440">
        <f t="shared" si="14"/>
        <v>12460</v>
      </c>
      <c r="AJ76" s="440">
        <f t="shared" si="10"/>
        <v>12460</v>
      </c>
      <c r="AK76" s="440">
        <f t="shared" si="11"/>
        <v>12460</v>
      </c>
      <c r="AL76" s="301"/>
      <c r="AM76" s="301"/>
      <c r="AN76" s="301"/>
      <c r="AO76" s="301"/>
      <c r="AP76" s="301"/>
      <c r="AQ76" s="301"/>
      <c r="AR76" s="301"/>
      <c r="AS76" s="301"/>
      <c r="AT76" s="301"/>
    </row>
    <row r="77" spans="1:46" x14ac:dyDescent="0.25">
      <c r="A77" s="301" t="s">
        <v>4525</v>
      </c>
      <c r="B77" s="296">
        <v>44120</v>
      </c>
      <c r="C77" s="299">
        <v>3023510</v>
      </c>
      <c r="D77" s="301" t="str">
        <f>VLOOKUP(C77,Schools!A:B,2,0)</f>
        <v>Sacred Heart School</v>
      </c>
      <c r="E77" s="301" t="str">
        <f>VLOOKUP(C77,Schools!$A:$Z,3,0)</f>
        <v>M</v>
      </c>
      <c r="F77" s="213">
        <v>13200</v>
      </c>
      <c r="G77" s="299" t="s">
        <v>4703</v>
      </c>
      <c r="I77" s="301" t="str">
        <f t="shared" si="8"/>
        <v>10166/543965</v>
      </c>
      <c r="J77" s="301">
        <f>VLOOKUP(C77,Schools!$A:$Z,9,0)</f>
        <v>400071</v>
      </c>
      <c r="K77" s="295" t="s">
        <v>85</v>
      </c>
      <c r="L77" s="299" t="s">
        <v>4529</v>
      </c>
      <c r="M77" s="299" t="s">
        <v>4529</v>
      </c>
      <c r="N77" s="298" t="str">
        <f>VLOOKUP(C77,Schools!A:D,4,0)</f>
        <v>Primary</v>
      </c>
      <c r="O77" s="298">
        <f>VLOOKUP(N77,CCs!$A$2:$G$7,6,FALSE)</f>
        <v>10166</v>
      </c>
      <c r="P77" s="298">
        <f t="shared" si="12"/>
        <v>543965</v>
      </c>
      <c r="Q77" s="286"/>
      <c r="R77" s="286"/>
      <c r="S77" s="286">
        <v>13200</v>
      </c>
      <c r="T77" s="286"/>
      <c r="U77" s="78"/>
      <c r="V77" s="78"/>
      <c r="W77" s="78"/>
      <c r="X77" s="78"/>
      <c r="Y77" s="78"/>
      <c r="Z77" s="52">
        <f t="shared" si="9"/>
        <v>0</v>
      </c>
      <c r="AA77" s="52"/>
      <c r="AB77" s="52"/>
      <c r="AC77" s="52">
        <f t="shared" si="6"/>
        <v>13200</v>
      </c>
      <c r="AD77" s="52">
        <f t="shared" si="7"/>
        <v>0</v>
      </c>
      <c r="AF77" s="302">
        <f>VLOOKUP(D77,Schools!$B$8:$F$143,5,FALSE)</f>
        <v>3023510</v>
      </c>
      <c r="AH77" s="440">
        <f t="shared" si="13"/>
        <v>13200</v>
      </c>
      <c r="AI77" s="440">
        <f t="shared" si="14"/>
        <v>13200</v>
      </c>
      <c r="AJ77" s="440">
        <f t="shared" si="10"/>
        <v>13200</v>
      </c>
      <c r="AK77" s="440">
        <f t="shared" si="11"/>
        <v>13200</v>
      </c>
      <c r="AL77" s="301"/>
      <c r="AM77" s="301"/>
      <c r="AN77" s="301"/>
      <c r="AO77" s="301"/>
      <c r="AP77" s="301"/>
      <c r="AQ77" s="301"/>
      <c r="AR77" s="301"/>
      <c r="AS77" s="301"/>
      <c r="AT77" s="301"/>
    </row>
    <row r="78" spans="1:46" x14ac:dyDescent="0.25">
      <c r="A78" s="301" t="s">
        <v>4525</v>
      </c>
      <c r="B78" s="296">
        <v>44120</v>
      </c>
      <c r="C78" s="299">
        <v>3023502</v>
      </c>
      <c r="D78" s="301" t="str">
        <f>VLOOKUP(C78,Schools!A:B,2,0)</f>
        <v>St Agnes RC Primary School</v>
      </c>
      <c r="E78" s="301" t="str">
        <f>VLOOKUP(C78,Schools!$A:$Z,3,0)</f>
        <v>M</v>
      </c>
      <c r="F78" s="213">
        <v>12230</v>
      </c>
      <c r="G78" s="299" t="s">
        <v>4703</v>
      </c>
      <c r="I78" s="301" t="str">
        <f t="shared" si="8"/>
        <v>10166/543965</v>
      </c>
      <c r="J78" s="301">
        <f>VLOOKUP(C78,Schools!$A:$Z,9,0)</f>
        <v>400096</v>
      </c>
      <c r="K78" s="295" t="s">
        <v>85</v>
      </c>
      <c r="L78" s="299" t="s">
        <v>4529</v>
      </c>
      <c r="M78" s="299" t="s">
        <v>4529</v>
      </c>
      <c r="N78" s="298" t="str">
        <f>VLOOKUP(C78,Schools!A:D,4,0)</f>
        <v>Primary</v>
      </c>
      <c r="O78" s="298">
        <f>VLOOKUP(N78,CCs!$A$2:$G$7,6,FALSE)</f>
        <v>10166</v>
      </c>
      <c r="P78" s="298">
        <f t="shared" si="12"/>
        <v>543965</v>
      </c>
      <c r="Q78" s="286"/>
      <c r="R78" s="286"/>
      <c r="S78" s="286">
        <v>12230</v>
      </c>
      <c r="T78" s="286"/>
      <c r="U78" s="78"/>
      <c r="V78" s="78"/>
      <c r="W78" s="78"/>
      <c r="X78" s="78"/>
      <c r="Y78" s="78"/>
      <c r="Z78" s="52">
        <f t="shared" si="9"/>
        <v>0</v>
      </c>
      <c r="AA78" s="52"/>
      <c r="AB78" s="52"/>
      <c r="AC78" s="52">
        <f t="shared" si="6"/>
        <v>12230</v>
      </c>
      <c r="AD78" s="52">
        <f t="shared" si="7"/>
        <v>0</v>
      </c>
      <c r="AF78" s="302">
        <f>VLOOKUP(D78,Schools!$B$8:$F$143,5,FALSE)</f>
        <v>3023502</v>
      </c>
      <c r="AH78" s="440">
        <f t="shared" si="13"/>
        <v>12230</v>
      </c>
      <c r="AI78" s="440">
        <f t="shared" si="14"/>
        <v>12230</v>
      </c>
      <c r="AJ78" s="440">
        <f t="shared" si="10"/>
        <v>12230</v>
      </c>
      <c r="AK78" s="440">
        <f t="shared" si="11"/>
        <v>12230</v>
      </c>
      <c r="AL78" s="301"/>
      <c r="AM78" s="301"/>
      <c r="AN78" s="301"/>
      <c r="AO78" s="301"/>
      <c r="AP78" s="301"/>
      <c r="AQ78" s="301"/>
      <c r="AR78" s="301"/>
      <c r="AS78" s="301"/>
      <c r="AT78" s="301"/>
    </row>
    <row r="79" spans="1:46" x14ac:dyDescent="0.25">
      <c r="A79" s="301" t="s">
        <v>4525</v>
      </c>
      <c r="B79" s="296">
        <v>44120</v>
      </c>
      <c r="C79" s="299">
        <v>3023315</v>
      </c>
      <c r="D79" s="301" t="str">
        <f>VLOOKUP(C79,Schools!A:B,2,0)</f>
        <v>St Andrew's C E</v>
      </c>
      <c r="E79" s="301" t="str">
        <f>VLOOKUP(C79,Schools!$A:$Z,3,0)</f>
        <v>M</v>
      </c>
      <c r="F79" s="213">
        <v>6930</v>
      </c>
      <c r="G79" s="299" t="s">
        <v>4703</v>
      </c>
      <c r="I79" s="301" t="str">
        <f t="shared" si="8"/>
        <v>10166/543965</v>
      </c>
      <c r="J79" s="301">
        <f>VLOOKUP(C79,Schools!$A:$Z,9,0)</f>
        <v>400062</v>
      </c>
      <c r="K79" s="295" t="s">
        <v>85</v>
      </c>
      <c r="L79" s="299" t="s">
        <v>4529</v>
      </c>
      <c r="M79" s="299" t="s">
        <v>4529</v>
      </c>
      <c r="N79" s="298" t="str">
        <f>VLOOKUP(C79,Schools!A:D,4,0)</f>
        <v>Primary</v>
      </c>
      <c r="O79" s="298">
        <f>VLOOKUP(N79,CCs!$A$2:$G$7,6,FALSE)</f>
        <v>10166</v>
      </c>
      <c r="P79" s="298">
        <f t="shared" si="12"/>
        <v>543965</v>
      </c>
      <c r="Q79" s="286"/>
      <c r="R79" s="286"/>
      <c r="S79" s="286">
        <v>6930</v>
      </c>
      <c r="T79" s="286"/>
      <c r="U79" s="78"/>
      <c r="V79" s="78"/>
      <c r="W79" s="78"/>
      <c r="X79" s="78"/>
      <c r="Y79" s="78"/>
      <c r="Z79" s="52">
        <f t="shared" si="9"/>
        <v>0</v>
      </c>
      <c r="AA79" s="52"/>
      <c r="AB79" s="52"/>
      <c r="AC79" s="52">
        <f t="shared" si="6"/>
        <v>6930</v>
      </c>
      <c r="AD79" s="52">
        <f t="shared" si="7"/>
        <v>0</v>
      </c>
      <c r="AF79" s="302">
        <f>VLOOKUP(D79,Schools!$B$8:$F$143,5,FALSE)</f>
        <v>3023315</v>
      </c>
      <c r="AH79" s="440">
        <f t="shared" si="13"/>
        <v>6930</v>
      </c>
      <c r="AI79" s="440">
        <f t="shared" si="14"/>
        <v>6930</v>
      </c>
      <c r="AJ79" s="440">
        <f t="shared" si="10"/>
        <v>6930</v>
      </c>
      <c r="AK79" s="440">
        <f t="shared" si="11"/>
        <v>6930</v>
      </c>
      <c r="AL79" s="301"/>
      <c r="AM79" s="301"/>
      <c r="AN79" s="301"/>
      <c r="AO79" s="301"/>
      <c r="AP79" s="301"/>
      <c r="AQ79" s="301"/>
      <c r="AR79" s="301"/>
      <c r="AS79" s="301"/>
      <c r="AT79" s="301"/>
    </row>
    <row r="80" spans="1:46" x14ac:dyDescent="0.25">
      <c r="A80" s="301" t="s">
        <v>4525</v>
      </c>
      <c r="B80" s="296">
        <v>44120</v>
      </c>
      <c r="C80" s="299">
        <v>3023504</v>
      </c>
      <c r="D80" s="301" t="str">
        <f>VLOOKUP(C80,Schools!A:B,2,0)</f>
        <v>St Catherines R C Primary</v>
      </c>
      <c r="E80" s="301" t="str">
        <f>VLOOKUP(C80,Schools!$A:$Z,3,0)</f>
        <v>M</v>
      </c>
      <c r="F80" s="213">
        <v>13900</v>
      </c>
      <c r="G80" s="299" t="s">
        <v>4703</v>
      </c>
      <c r="I80" s="301" t="str">
        <f t="shared" si="8"/>
        <v>10166/543965</v>
      </c>
      <c r="J80" s="301">
        <f>VLOOKUP(C80,Schools!$A:$Z,9,0)</f>
        <v>400064</v>
      </c>
      <c r="K80" s="295" t="s">
        <v>85</v>
      </c>
      <c r="L80" s="299" t="s">
        <v>4529</v>
      </c>
      <c r="M80" s="299" t="s">
        <v>4529</v>
      </c>
      <c r="N80" s="298" t="str">
        <f>VLOOKUP(C80,Schools!A:D,4,0)</f>
        <v>Primary</v>
      </c>
      <c r="O80" s="298">
        <f>VLOOKUP(N80,CCs!$A$2:$G$7,6,FALSE)</f>
        <v>10166</v>
      </c>
      <c r="P80" s="298">
        <f t="shared" si="12"/>
        <v>543965</v>
      </c>
      <c r="Q80" s="286"/>
      <c r="R80" s="286"/>
      <c r="S80" s="286">
        <v>13900</v>
      </c>
      <c r="T80" s="286"/>
      <c r="U80" s="78"/>
      <c r="V80" s="78"/>
      <c r="W80" s="78"/>
      <c r="X80" s="78"/>
      <c r="Y80" s="78"/>
      <c r="Z80" s="52">
        <f t="shared" si="9"/>
        <v>0</v>
      </c>
      <c r="AA80" s="52"/>
      <c r="AB80" s="52"/>
      <c r="AC80" s="52">
        <f t="shared" si="6"/>
        <v>13900</v>
      </c>
      <c r="AD80" s="52">
        <f t="shared" si="7"/>
        <v>0</v>
      </c>
      <c r="AF80" s="302">
        <f>VLOOKUP(D80,Schools!$B$8:$F$143,5,FALSE)</f>
        <v>3023504</v>
      </c>
      <c r="AH80" s="440">
        <f t="shared" si="13"/>
        <v>13900</v>
      </c>
      <c r="AI80" s="440">
        <f t="shared" si="14"/>
        <v>13900</v>
      </c>
      <c r="AJ80" s="440">
        <f t="shared" si="10"/>
        <v>13900</v>
      </c>
      <c r="AK80" s="440">
        <f t="shared" si="11"/>
        <v>13900</v>
      </c>
      <c r="AL80" s="301"/>
      <c r="AM80" s="301"/>
      <c r="AN80" s="301"/>
      <c r="AO80" s="301"/>
      <c r="AP80" s="301"/>
      <c r="AQ80" s="301"/>
      <c r="AR80" s="301"/>
      <c r="AS80" s="301"/>
      <c r="AT80" s="301"/>
    </row>
    <row r="81" spans="1:46" x14ac:dyDescent="0.25">
      <c r="A81" s="301" t="s">
        <v>4525</v>
      </c>
      <c r="B81" s="296">
        <v>44120</v>
      </c>
      <c r="C81" s="299">
        <v>3023309</v>
      </c>
      <c r="D81" s="301" t="str">
        <f>VLOOKUP(C81,Schools!A:B,2,0)</f>
        <v>St Johns CE N20</v>
      </c>
      <c r="E81" s="301" t="str">
        <f>VLOOKUP(C81,Schools!$A:$Z,3,0)</f>
        <v>M</v>
      </c>
      <c r="F81" s="213">
        <v>7030</v>
      </c>
      <c r="G81" s="299" t="s">
        <v>4703</v>
      </c>
      <c r="I81" s="301" t="str">
        <f t="shared" si="8"/>
        <v>10166/543965</v>
      </c>
      <c r="J81" s="301">
        <f>VLOOKUP(C81,Schools!$A:$Z,9,0)</f>
        <v>400098</v>
      </c>
      <c r="K81" s="295" t="s">
        <v>85</v>
      </c>
      <c r="L81" s="299" t="s">
        <v>4529</v>
      </c>
      <c r="M81" s="299" t="s">
        <v>4529</v>
      </c>
      <c r="N81" s="298" t="str">
        <f>VLOOKUP(C81,Schools!A:D,4,0)</f>
        <v>Primary</v>
      </c>
      <c r="O81" s="298">
        <f>VLOOKUP(N81,CCs!$A$2:$G$7,6,FALSE)</f>
        <v>10166</v>
      </c>
      <c r="P81" s="298">
        <f t="shared" si="12"/>
        <v>543965</v>
      </c>
      <c r="Q81" s="286"/>
      <c r="R81" s="286"/>
      <c r="S81" s="286">
        <v>7030</v>
      </c>
      <c r="T81" s="286"/>
      <c r="U81" s="78"/>
      <c r="V81" s="78"/>
      <c r="W81" s="78"/>
      <c r="X81" s="78"/>
      <c r="Y81" s="78"/>
      <c r="Z81" s="52">
        <f t="shared" si="9"/>
        <v>0</v>
      </c>
      <c r="AA81" s="52"/>
      <c r="AB81" s="52"/>
      <c r="AC81" s="52">
        <f t="shared" si="6"/>
        <v>7030</v>
      </c>
      <c r="AD81" s="52">
        <f t="shared" si="7"/>
        <v>0</v>
      </c>
      <c r="AF81" s="302">
        <f>VLOOKUP(D81,Schools!$B$8:$F$143,5,FALSE)</f>
        <v>3023309</v>
      </c>
      <c r="AH81" s="440">
        <f t="shared" si="13"/>
        <v>7030</v>
      </c>
      <c r="AI81" s="440">
        <f t="shared" si="14"/>
        <v>7030</v>
      </c>
      <c r="AJ81" s="440">
        <f t="shared" si="10"/>
        <v>7030</v>
      </c>
      <c r="AK81" s="440">
        <f t="shared" si="11"/>
        <v>7030</v>
      </c>
      <c r="AL81" s="301"/>
      <c r="AM81" s="301"/>
      <c r="AN81" s="301"/>
      <c r="AO81" s="301"/>
      <c r="AP81" s="301"/>
      <c r="AQ81" s="301"/>
      <c r="AR81" s="301"/>
      <c r="AS81" s="301"/>
      <c r="AT81" s="301"/>
    </row>
    <row r="82" spans="1:46" x14ac:dyDescent="0.25">
      <c r="A82" s="301" t="s">
        <v>4525</v>
      </c>
      <c r="B82" s="296">
        <v>44120</v>
      </c>
      <c r="C82" s="299">
        <v>3023307</v>
      </c>
      <c r="D82" s="301" t="str">
        <f>VLOOKUP(C82,Schools!A:B,2,0)</f>
        <v>St John's CE School N11</v>
      </c>
      <c r="E82" s="301" t="str">
        <f>VLOOKUP(C82,Schools!$A:$Z,3,0)</f>
        <v>M</v>
      </c>
      <c r="F82" s="213">
        <v>6960</v>
      </c>
      <c r="G82" s="299" t="s">
        <v>4703</v>
      </c>
      <c r="I82" s="301" t="str">
        <f t="shared" si="8"/>
        <v>10166/543965</v>
      </c>
      <c r="J82" s="301">
        <f>VLOOKUP(C82,Schools!$A:$Z,9,0)</f>
        <v>400114</v>
      </c>
      <c r="K82" s="295" t="s">
        <v>85</v>
      </c>
      <c r="L82" s="299" t="s">
        <v>4529</v>
      </c>
      <c r="M82" s="299" t="s">
        <v>4529</v>
      </c>
      <c r="N82" s="298" t="str">
        <f>VLOOKUP(C82,Schools!A:D,4,0)</f>
        <v>Primary</v>
      </c>
      <c r="O82" s="298">
        <f>VLOOKUP(N82,CCs!$A$2:$G$7,6,FALSE)</f>
        <v>10166</v>
      </c>
      <c r="P82" s="298">
        <f t="shared" si="12"/>
        <v>543965</v>
      </c>
      <c r="Q82" s="286"/>
      <c r="R82" s="286"/>
      <c r="S82" s="286">
        <v>6960</v>
      </c>
      <c r="T82" s="286"/>
      <c r="U82" s="78"/>
      <c r="V82" s="78"/>
      <c r="W82" s="78"/>
      <c r="X82" s="78"/>
      <c r="Y82" s="78"/>
      <c r="Z82" s="52">
        <f t="shared" si="9"/>
        <v>0</v>
      </c>
      <c r="AA82" s="52"/>
      <c r="AB82" s="52"/>
      <c r="AC82" s="52">
        <f t="shared" si="6"/>
        <v>6960</v>
      </c>
      <c r="AD82" s="52">
        <f t="shared" si="7"/>
        <v>0</v>
      </c>
      <c r="AF82" s="302">
        <f>VLOOKUP(D82,Schools!$B$8:$F$143,5,FALSE)</f>
        <v>3023307</v>
      </c>
      <c r="AH82" s="440">
        <f t="shared" si="13"/>
        <v>6960</v>
      </c>
      <c r="AI82" s="440">
        <f t="shared" si="14"/>
        <v>6960</v>
      </c>
      <c r="AJ82" s="440">
        <f t="shared" si="10"/>
        <v>6960</v>
      </c>
      <c r="AK82" s="440">
        <f t="shared" si="11"/>
        <v>6960</v>
      </c>
      <c r="AL82" s="301"/>
      <c r="AM82" s="301"/>
      <c r="AN82" s="301"/>
      <c r="AO82" s="301"/>
      <c r="AP82" s="301"/>
      <c r="AQ82" s="301"/>
      <c r="AR82" s="301"/>
      <c r="AS82" s="301"/>
      <c r="AT82" s="301"/>
    </row>
    <row r="83" spans="1:46" x14ac:dyDescent="0.25">
      <c r="A83" s="301" t="s">
        <v>4525</v>
      </c>
      <c r="B83" s="296">
        <v>44120</v>
      </c>
      <c r="C83" s="299">
        <v>3023509</v>
      </c>
      <c r="D83" s="301" t="str">
        <f>VLOOKUP(C83,Schools!A:B,2,0)</f>
        <v>St Joseph's Primary School</v>
      </c>
      <c r="E83" s="301" t="str">
        <f>VLOOKUP(C83,Schools!$A:$Z,3,0)</f>
        <v>M</v>
      </c>
      <c r="F83" s="213">
        <v>16200</v>
      </c>
      <c r="G83" s="299" t="s">
        <v>4703</v>
      </c>
      <c r="I83" s="301" t="str">
        <f t="shared" si="8"/>
        <v>10166/543965</v>
      </c>
      <c r="J83" s="301">
        <f>VLOOKUP(C83,Schools!$A:$Z,9,0)</f>
        <v>400066</v>
      </c>
      <c r="K83" s="295" t="s">
        <v>85</v>
      </c>
      <c r="L83" s="299" t="s">
        <v>4529</v>
      </c>
      <c r="M83" s="299" t="s">
        <v>4529</v>
      </c>
      <c r="N83" s="298" t="str">
        <f>VLOOKUP(C83,Schools!A:D,4,0)</f>
        <v>Primary</v>
      </c>
      <c r="O83" s="298">
        <f>VLOOKUP(N83,CCs!$A$2:$G$7,6,FALSE)</f>
        <v>10166</v>
      </c>
      <c r="P83" s="298">
        <f t="shared" si="12"/>
        <v>543965</v>
      </c>
      <c r="Q83" s="286"/>
      <c r="R83" s="286"/>
      <c r="S83" s="286">
        <v>16200</v>
      </c>
      <c r="T83" s="286"/>
      <c r="U83" s="78"/>
      <c r="V83" s="78"/>
      <c r="W83" s="78"/>
      <c r="X83" s="78"/>
      <c r="Y83" s="78"/>
      <c r="Z83" s="52">
        <f t="shared" si="9"/>
        <v>0</v>
      </c>
      <c r="AA83" s="52"/>
      <c r="AB83" s="52"/>
      <c r="AC83" s="52">
        <f t="shared" si="6"/>
        <v>16200</v>
      </c>
      <c r="AD83" s="52">
        <f t="shared" si="7"/>
        <v>0</v>
      </c>
      <c r="AF83" s="302">
        <f>VLOOKUP(D83,Schools!$B$8:$F$143,5,FALSE)</f>
        <v>3023509</v>
      </c>
      <c r="AH83" s="440">
        <f t="shared" si="13"/>
        <v>16200</v>
      </c>
      <c r="AI83" s="440">
        <f t="shared" si="14"/>
        <v>16200</v>
      </c>
      <c r="AJ83" s="440">
        <f t="shared" si="10"/>
        <v>16200</v>
      </c>
      <c r="AK83" s="440">
        <f t="shared" si="11"/>
        <v>16200</v>
      </c>
      <c r="AL83" s="301"/>
      <c r="AM83" s="301"/>
      <c r="AN83" s="301"/>
      <c r="AO83" s="301"/>
      <c r="AP83" s="301"/>
      <c r="AQ83" s="301"/>
      <c r="AR83" s="301"/>
      <c r="AS83" s="301"/>
      <c r="AT83" s="301"/>
    </row>
    <row r="84" spans="1:46" x14ac:dyDescent="0.25">
      <c r="A84" s="301" t="s">
        <v>4525</v>
      </c>
      <c r="B84" s="296">
        <v>44120</v>
      </c>
      <c r="C84" s="299">
        <v>3023311</v>
      </c>
      <c r="D84" s="301" t="str">
        <f>VLOOKUP(C84,Schools!A:B,2,0)</f>
        <v>St Mary's C E Primary School N3</v>
      </c>
      <c r="E84" s="301" t="str">
        <f>VLOOKUP(C84,Schools!$A:$Z,3,0)</f>
        <v>M</v>
      </c>
      <c r="F84" s="213">
        <v>13700</v>
      </c>
      <c r="G84" s="299" t="s">
        <v>4703</v>
      </c>
      <c r="I84" s="301" t="str">
        <f t="shared" si="8"/>
        <v>10166/543965</v>
      </c>
      <c r="J84" s="301">
        <f>VLOOKUP(C84,Schools!$A:$Z,9,0)</f>
        <v>400058</v>
      </c>
      <c r="K84" s="295" t="s">
        <v>85</v>
      </c>
      <c r="L84" s="299" t="s">
        <v>4529</v>
      </c>
      <c r="M84" s="299" t="s">
        <v>4529</v>
      </c>
      <c r="N84" s="298" t="str">
        <f>VLOOKUP(C84,Schools!A:D,4,0)</f>
        <v>Primary</v>
      </c>
      <c r="O84" s="298">
        <f>VLOOKUP(N84,CCs!$A$2:$G$7,6,FALSE)</f>
        <v>10166</v>
      </c>
      <c r="P84" s="298">
        <f t="shared" si="12"/>
        <v>543965</v>
      </c>
      <c r="Q84" s="286"/>
      <c r="R84" s="286"/>
      <c r="S84" s="286">
        <v>13700</v>
      </c>
      <c r="T84" s="286"/>
      <c r="U84" s="78"/>
      <c r="V84" s="78"/>
      <c r="W84" s="78"/>
      <c r="X84" s="78"/>
      <c r="Y84" s="78"/>
      <c r="Z84" s="52">
        <f t="shared" si="9"/>
        <v>0</v>
      </c>
      <c r="AA84" s="52"/>
      <c r="AB84" s="52"/>
      <c r="AC84" s="52">
        <f t="shared" si="6"/>
        <v>13700</v>
      </c>
      <c r="AD84" s="52">
        <f t="shared" si="7"/>
        <v>0</v>
      </c>
      <c r="AF84" s="302">
        <f>VLOOKUP(D84,Schools!$B$8:$F$143,5,FALSE)</f>
        <v>3023311</v>
      </c>
      <c r="AH84" s="440">
        <f t="shared" si="13"/>
        <v>13700</v>
      </c>
      <c r="AI84" s="440">
        <f t="shared" si="14"/>
        <v>13700</v>
      </c>
      <c r="AJ84" s="440">
        <f t="shared" ref="AJ84:AJ109" si="15">SUM(Q84:Y84)</f>
        <v>13700</v>
      </c>
      <c r="AK84" s="440">
        <f t="shared" ref="AK84:AK109" si="16">SUM(Q84:AB84)</f>
        <v>13700</v>
      </c>
      <c r="AL84" s="301"/>
      <c r="AM84" s="301"/>
      <c r="AN84" s="301"/>
      <c r="AO84" s="301"/>
      <c r="AP84" s="301"/>
      <c r="AQ84" s="301"/>
      <c r="AR84" s="301"/>
      <c r="AS84" s="301"/>
      <c r="AT84" s="301"/>
    </row>
    <row r="85" spans="1:46" x14ac:dyDescent="0.25">
      <c r="A85" s="301" t="s">
        <v>4525</v>
      </c>
      <c r="B85" s="296">
        <v>44120</v>
      </c>
      <c r="C85" s="299">
        <v>3023312</v>
      </c>
      <c r="D85" s="301" t="str">
        <f>VLOOKUP(C85,Schools!A:B,2,0)</f>
        <v>St Mary's School EN4</v>
      </c>
      <c r="E85" s="301" t="str">
        <f>VLOOKUP(C85,Schools!$A:$Z,3,0)</f>
        <v>M</v>
      </c>
      <c r="F85" s="213">
        <v>7060</v>
      </c>
      <c r="G85" s="299" t="s">
        <v>4703</v>
      </c>
      <c r="I85" s="301" t="str">
        <f t="shared" si="8"/>
        <v>10166/543965</v>
      </c>
      <c r="J85" s="301">
        <f>VLOOKUP(C85,Schools!$A:$Z,9,0)</f>
        <v>400017</v>
      </c>
      <c r="K85" s="295" t="s">
        <v>85</v>
      </c>
      <c r="L85" s="299" t="s">
        <v>4529</v>
      </c>
      <c r="M85" s="299" t="s">
        <v>4529</v>
      </c>
      <c r="N85" s="298" t="str">
        <f>VLOOKUP(C85,Schools!A:D,4,0)</f>
        <v>Primary</v>
      </c>
      <c r="O85" s="298">
        <f>VLOOKUP(N85,CCs!$A$2:$G$7,6,FALSE)</f>
        <v>10166</v>
      </c>
      <c r="P85" s="298">
        <f t="shared" si="12"/>
        <v>543965</v>
      </c>
      <c r="Q85" s="286"/>
      <c r="R85" s="286"/>
      <c r="S85" s="286">
        <v>7060</v>
      </c>
      <c r="T85" s="286"/>
      <c r="U85" s="78"/>
      <c r="V85" s="78"/>
      <c r="W85" s="78"/>
      <c r="X85" s="78"/>
      <c r="Y85" s="78"/>
      <c r="Z85" s="52">
        <f t="shared" si="9"/>
        <v>0</v>
      </c>
      <c r="AA85" s="52"/>
      <c r="AB85" s="52"/>
      <c r="AC85" s="52">
        <f t="shared" ref="AC85:AC116" si="17">SUM(Q85:AB85)</f>
        <v>7060</v>
      </c>
      <c r="AD85" s="52">
        <f t="shared" ref="AD85:AD116" si="18">AC85-F85</f>
        <v>0</v>
      </c>
      <c r="AF85" s="302">
        <f>VLOOKUP(D85,Schools!$B$8:$F$143,5,FALSE)</f>
        <v>3023312</v>
      </c>
      <c r="AH85" s="440">
        <f t="shared" si="13"/>
        <v>7060</v>
      </c>
      <c r="AI85" s="440">
        <f t="shared" si="14"/>
        <v>7060</v>
      </c>
      <c r="AJ85" s="440">
        <f t="shared" si="15"/>
        <v>7060</v>
      </c>
      <c r="AK85" s="440">
        <f t="shared" si="16"/>
        <v>7060</v>
      </c>
      <c r="AL85" s="301"/>
      <c r="AM85" s="301"/>
      <c r="AN85" s="301"/>
      <c r="AO85" s="301"/>
      <c r="AP85" s="301"/>
      <c r="AQ85" s="301"/>
      <c r="AR85" s="301"/>
      <c r="AS85" s="301"/>
      <c r="AT85" s="301"/>
    </row>
    <row r="86" spans="1:46" x14ac:dyDescent="0.25">
      <c r="A86" s="301" t="s">
        <v>4525</v>
      </c>
      <c r="B86" s="296">
        <v>44120</v>
      </c>
      <c r="C86" s="299">
        <v>3023314</v>
      </c>
      <c r="D86" s="301" t="str">
        <f>VLOOKUP(C86,Schools!A:B,2,0)</f>
        <v>St Pauls CE Primary, NW7</v>
      </c>
      <c r="E86" s="301" t="str">
        <f>VLOOKUP(C86,Schools!$A:$Z,3,0)</f>
        <v>M</v>
      </c>
      <c r="F86" s="213">
        <v>6860</v>
      </c>
      <c r="G86" s="299" t="s">
        <v>4703</v>
      </c>
      <c r="I86" s="301" t="str">
        <f t="shared" si="8"/>
        <v>10166/543965</v>
      </c>
      <c r="J86" s="301">
        <f>VLOOKUP(C86,Schools!$A:$Z,9,0)</f>
        <v>400094</v>
      </c>
      <c r="K86" s="295" t="s">
        <v>85</v>
      </c>
      <c r="L86" s="299" t="s">
        <v>4529</v>
      </c>
      <c r="M86" s="299" t="s">
        <v>4529</v>
      </c>
      <c r="N86" s="298" t="str">
        <f>VLOOKUP(C86,Schools!A:D,4,0)</f>
        <v>Primary</v>
      </c>
      <c r="O86" s="298">
        <f>VLOOKUP(N86,CCs!$A$2:$G$7,6,FALSE)</f>
        <v>10166</v>
      </c>
      <c r="P86" s="298">
        <f t="shared" si="12"/>
        <v>543965</v>
      </c>
      <c r="Q86" s="286"/>
      <c r="R86" s="286"/>
      <c r="S86" s="286">
        <v>6860</v>
      </c>
      <c r="T86" s="286"/>
      <c r="U86" s="78"/>
      <c r="V86" s="78"/>
      <c r="W86" s="78"/>
      <c r="X86" s="78"/>
      <c r="Y86" s="78"/>
      <c r="Z86" s="52">
        <f t="shared" si="9"/>
        <v>0</v>
      </c>
      <c r="AA86" s="52"/>
      <c r="AB86" s="52"/>
      <c r="AC86" s="52">
        <f t="shared" si="17"/>
        <v>6860</v>
      </c>
      <c r="AD86" s="52">
        <f t="shared" si="18"/>
        <v>0</v>
      </c>
      <c r="AF86" s="302">
        <f>VLOOKUP(D86,Schools!$B$8:$F$143,5,FALSE)</f>
        <v>3023314</v>
      </c>
      <c r="AH86" s="440">
        <f t="shared" si="13"/>
        <v>6860</v>
      </c>
      <c r="AI86" s="440">
        <f t="shared" si="14"/>
        <v>6860</v>
      </c>
      <c r="AJ86" s="440">
        <f t="shared" si="15"/>
        <v>6860</v>
      </c>
      <c r="AK86" s="440">
        <f t="shared" si="16"/>
        <v>6860</v>
      </c>
      <c r="AL86" s="301"/>
      <c r="AM86" s="301"/>
      <c r="AN86" s="301"/>
      <c r="AO86" s="301"/>
      <c r="AP86" s="301"/>
      <c r="AQ86" s="301"/>
      <c r="AR86" s="301"/>
      <c r="AS86" s="301"/>
      <c r="AT86" s="301"/>
    </row>
    <row r="87" spans="1:46" x14ac:dyDescent="0.25">
      <c r="A87" s="301" t="s">
        <v>4525</v>
      </c>
      <c r="B87" s="296">
        <v>44120</v>
      </c>
      <c r="C87" s="299">
        <v>3023313</v>
      </c>
      <c r="D87" s="301" t="str">
        <f>VLOOKUP(C87,Schools!A:B,2,0)</f>
        <v>St. Pauls CE Primary School (N11)</v>
      </c>
      <c r="E87" s="301" t="str">
        <f>VLOOKUP(C87,Schools!$A:$Z,3,0)</f>
        <v>M</v>
      </c>
      <c r="F87" s="213">
        <v>6200</v>
      </c>
      <c r="G87" s="299" t="s">
        <v>4703</v>
      </c>
      <c r="I87" s="301" t="str">
        <f t="shared" si="8"/>
        <v>10166/543965</v>
      </c>
      <c r="J87" s="301">
        <f>VLOOKUP(C87,Schools!$A:$Z,9,0)</f>
        <v>400006</v>
      </c>
      <c r="K87" s="295" t="s">
        <v>85</v>
      </c>
      <c r="L87" s="299" t="s">
        <v>4529</v>
      </c>
      <c r="M87" s="299" t="s">
        <v>4529</v>
      </c>
      <c r="N87" s="298" t="str">
        <f>VLOOKUP(C87,Schools!A:D,4,0)</f>
        <v>Primary</v>
      </c>
      <c r="O87" s="298">
        <f>VLOOKUP(N87,CCs!$A$2:$G$7,6,FALSE)</f>
        <v>10166</v>
      </c>
      <c r="P87" s="298">
        <f t="shared" si="12"/>
        <v>543965</v>
      </c>
      <c r="Q87" s="286"/>
      <c r="R87" s="286"/>
      <c r="S87" s="286">
        <v>6200</v>
      </c>
      <c r="T87" s="286"/>
      <c r="U87" s="78"/>
      <c r="V87" s="78"/>
      <c r="W87" s="78"/>
      <c r="X87" s="78"/>
      <c r="Y87" s="78"/>
      <c r="Z87" s="52">
        <f t="shared" si="9"/>
        <v>0</v>
      </c>
      <c r="AA87" s="52"/>
      <c r="AB87" s="52"/>
      <c r="AC87" s="52">
        <f t="shared" si="17"/>
        <v>6200</v>
      </c>
      <c r="AD87" s="52">
        <f t="shared" si="18"/>
        <v>0</v>
      </c>
      <c r="AF87" s="302">
        <f>VLOOKUP(D87,Schools!$B$8:$F$143,5,FALSE)</f>
        <v>3023313</v>
      </c>
      <c r="AH87" s="440">
        <f t="shared" si="13"/>
        <v>6200</v>
      </c>
      <c r="AI87" s="440">
        <f t="shared" si="14"/>
        <v>6200</v>
      </c>
      <c r="AJ87" s="440">
        <f t="shared" si="15"/>
        <v>6200</v>
      </c>
      <c r="AK87" s="440">
        <f t="shared" si="16"/>
        <v>6200</v>
      </c>
      <c r="AL87" s="301"/>
      <c r="AM87" s="301"/>
      <c r="AN87" s="301"/>
      <c r="AO87" s="301"/>
      <c r="AP87" s="301"/>
      <c r="AQ87" s="301"/>
      <c r="AR87" s="301"/>
      <c r="AS87" s="301"/>
      <c r="AT87" s="301"/>
    </row>
    <row r="88" spans="1:46" x14ac:dyDescent="0.25">
      <c r="A88" s="301" t="s">
        <v>4525</v>
      </c>
      <c r="B88" s="296">
        <v>44120</v>
      </c>
      <c r="C88" s="299">
        <v>3023507</v>
      </c>
      <c r="D88" s="301" t="str">
        <f>VLOOKUP(C88,Schools!A:B,2,0)</f>
        <v>St Theresa's R.C. Primary School</v>
      </c>
      <c r="E88" s="301" t="str">
        <f>VLOOKUP(C88,Schools!$A:$Z,3,0)</f>
        <v>M</v>
      </c>
      <c r="F88" s="213">
        <v>5860</v>
      </c>
      <c r="G88" s="299" t="s">
        <v>4703</v>
      </c>
      <c r="I88" s="301" t="str">
        <f t="shared" si="8"/>
        <v>10166/543965</v>
      </c>
      <c r="J88" s="301">
        <f>VLOOKUP(C88,Schools!$A:$Z,9,0)</f>
        <v>400037</v>
      </c>
      <c r="K88" s="295" t="s">
        <v>85</v>
      </c>
      <c r="L88" s="299" t="s">
        <v>4529</v>
      </c>
      <c r="M88" s="299" t="s">
        <v>4529</v>
      </c>
      <c r="N88" s="298" t="str">
        <f>VLOOKUP(C88,Schools!A:D,4,0)</f>
        <v>Primary</v>
      </c>
      <c r="O88" s="298">
        <f>VLOOKUP(N88,CCs!$A$2:$G$7,6,FALSE)</f>
        <v>10166</v>
      </c>
      <c r="P88" s="298">
        <f t="shared" si="12"/>
        <v>543965</v>
      </c>
      <c r="Q88" s="286"/>
      <c r="R88" s="286"/>
      <c r="S88" s="286">
        <v>5860</v>
      </c>
      <c r="T88" s="286"/>
      <c r="U88" s="78"/>
      <c r="V88" s="78"/>
      <c r="W88" s="78"/>
      <c r="X88" s="78"/>
      <c r="Y88" s="78"/>
      <c r="Z88" s="52">
        <f t="shared" si="9"/>
        <v>0</v>
      </c>
      <c r="AA88" s="52"/>
      <c r="AB88" s="52"/>
      <c r="AC88" s="52">
        <f t="shared" si="17"/>
        <v>5860</v>
      </c>
      <c r="AD88" s="52">
        <f t="shared" si="18"/>
        <v>0</v>
      </c>
      <c r="AF88" s="302">
        <f>VLOOKUP(D88,Schools!$B$8:$F$143,5,FALSE)</f>
        <v>3023507</v>
      </c>
      <c r="AH88" s="440">
        <f t="shared" si="13"/>
        <v>5860</v>
      </c>
      <c r="AI88" s="440">
        <f t="shared" si="14"/>
        <v>5860</v>
      </c>
      <c r="AJ88" s="440">
        <f t="shared" si="15"/>
        <v>5860</v>
      </c>
      <c r="AK88" s="440">
        <f t="shared" si="16"/>
        <v>5860</v>
      </c>
      <c r="AL88" s="301"/>
      <c r="AM88" s="301"/>
      <c r="AN88" s="301"/>
      <c r="AO88" s="301"/>
      <c r="AP88" s="301"/>
      <c r="AQ88" s="301"/>
      <c r="AR88" s="301"/>
      <c r="AS88" s="301"/>
      <c r="AT88" s="301"/>
    </row>
    <row r="89" spans="1:46" x14ac:dyDescent="0.25">
      <c r="A89" s="301" t="s">
        <v>4525</v>
      </c>
      <c r="B89" s="296">
        <v>44120</v>
      </c>
      <c r="C89" s="299">
        <v>3023506</v>
      </c>
      <c r="D89" s="301" t="str">
        <f>VLOOKUP(C89,Schools!A:B,2,0)</f>
        <v>St Vincent's Catholic Primary School</v>
      </c>
      <c r="E89" s="301" t="str">
        <f>VLOOKUP(C89,Schools!$A:$Z,3,0)</f>
        <v>M</v>
      </c>
      <c r="F89" s="213">
        <v>9460</v>
      </c>
      <c r="G89" s="299" t="s">
        <v>4703</v>
      </c>
      <c r="I89" s="301" t="str">
        <f t="shared" ref="I89:I109" si="19">O89&amp;"/"&amp;P89</f>
        <v>10166/543965</v>
      </c>
      <c r="J89" s="301">
        <f>VLOOKUP(C89,Schools!$A:$Z,9,0)</f>
        <v>400009</v>
      </c>
      <c r="K89" s="295" t="s">
        <v>85</v>
      </c>
      <c r="L89" s="299" t="s">
        <v>4529</v>
      </c>
      <c r="M89" s="299" t="s">
        <v>4529</v>
      </c>
      <c r="N89" s="298" t="str">
        <f>VLOOKUP(C89,Schools!A:D,4,0)</f>
        <v>Primary</v>
      </c>
      <c r="O89" s="298">
        <f>VLOOKUP(N89,CCs!$A$2:$G$7,6,FALSE)</f>
        <v>10166</v>
      </c>
      <c r="P89" s="298">
        <f t="shared" si="12"/>
        <v>543965</v>
      </c>
      <c r="Q89" s="286"/>
      <c r="R89" s="286"/>
      <c r="S89" s="286">
        <v>9460</v>
      </c>
      <c r="T89" s="286"/>
      <c r="U89" s="78"/>
      <c r="V89" s="78"/>
      <c r="W89" s="78"/>
      <c r="X89" s="78"/>
      <c r="Y89" s="78"/>
      <c r="Z89" s="52">
        <f t="shared" ref="Z89:Z109" si="20">Q89</f>
        <v>0</v>
      </c>
      <c r="AA89" s="52"/>
      <c r="AB89" s="52"/>
      <c r="AC89" s="52">
        <f t="shared" si="17"/>
        <v>9460</v>
      </c>
      <c r="AD89" s="52">
        <f t="shared" si="18"/>
        <v>0</v>
      </c>
      <c r="AF89" s="302">
        <f>VLOOKUP(D89,Schools!$B$8:$F$143,5,FALSE)</f>
        <v>3023506</v>
      </c>
      <c r="AH89" s="440">
        <f t="shared" si="13"/>
        <v>9460</v>
      </c>
      <c r="AI89" s="440">
        <f t="shared" si="14"/>
        <v>9460</v>
      </c>
      <c r="AJ89" s="440">
        <f t="shared" si="15"/>
        <v>9460</v>
      </c>
      <c r="AK89" s="440">
        <f t="shared" si="16"/>
        <v>9460</v>
      </c>
      <c r="AL89" s="301"/>
      <c r="AM89" s="301"/>
      <c r="AN89" s="301"/>
      <c r="AO89" s="301"/>
      <c r="AP89" s="301"/>
      <c r="AQ89" s="301"/>
      <c r="AR89" s="301"/>
      <c r="AS89" s="301"/>
      <c r="AT89" s="301"/>
    </row>
    <row r="90" spans="1:46" x14ac:dyDescent="0.25">
      <c r="A90" s="301" t="s">
        <v>4525</v>
      </c>
      <c r="B90" s="296">
        <v>44120</v>
      </c>
      <c r="C90" s="299">
        <v>3022070</v>
      </c>
      <c r="D90" s="301" t="str">
        <f>VLOOKUP(C90,Schools!A:B,2,0)</f>
        <v>Sunnyfields Primary School</v>
      </c>
      <c r="E90" s="301" t="str">
        <f>VLOOKUP(C90,Schools!$A:$Z,3,0)</f>
        <v>M</v>
      </c>
      <c r="F90" s="213">
        <v>6960</v>
      </c>
      <c r="G90" s="299" t="s">
        <v>4703</v>
      </c>
      <c r="I90" s="301" t="str">
        <f t="shared" si="19"/>
        <v>10166/543965</v>
      </c>
      <c r="J90" s="301">
        <f>VLOOKUP(C90,Schools!$A:$Z,9,0)</f>
        <v>400038</v>
      </c>
      <c r="K90" s="295" t="s">
        <v>85</v>
      </c>
      <c r="L90" s="299" t="s">
        <v>4529</v>
      </c>
      <c r="M90" s="299" t="s">
        <v>4529</v>
      </c>
      <c r="N90" s="298" t="str">
        <f>VLOOKUP(C90,Schools!A:D,4,0)</f>
        <v>Primary</v>
      </c>
      <c r="O90" s="298">
        <f>VLOOKUP(N90,CCs!$A$2:$G$7,6,FALSE)</f>
        <v>10166</v>
      </c>
      <c r="P90" s="298">
        <f t="shared" si="12"/>
        <v>543965</v>
      </c>
      <c r="Q90" s="286"/>
      <c r="R90" s="286"/>
      <c r="S90" s="286">
        <v>6960</v>
      </c>
      <c r="T90" s="286"/>
      <c r="U90" s="78"/>
      <c r="V90" s="78"/>
      <c r="W90" s="78"/>
      <c r="X90" s="78"/>
      <c r="Y90" s="78"/>
      <c r="Z90" s="52">
        <f t="shared" si="20"/>
        <v>0</v>
      </c>
      <c r="AA90" s="52"/>
      <c r="AB90" s="52"/>
      <c r="AC90" s="52">
        <f t="shared" si="17"/>
        <v>6960</v>
      </c>
      <c r="AD90" s="52">
        <f t="shared" si="18"/>
        <v>0</v>
      </c>
      <c r="AF90" s="302">
        <f>VLOOKUP(D90,Schools!$B$8:$F$143,5,FALSE)</f>
        <v>3022070</v>
      </c>
      <c r="AH90" s="440">
        <f t="shared" si="13"/>
        <v>6960</v>
      </c>
      <c r="AI90" s="440">
        <f t="shared" si="14"/>
        <v>6960</v>
      </c>
      <c r="AJ90" s="440">
        <f t="shared" si="15"/>
        <v>6960</v>
      </c>
      <c r="AK90" s="440">
        <f t="shared" si="16"/>
        <v>6960</v>
      </c>
      <c r="AL90" s="301"/>
      <c r="AM90" s="301"/>
      <c r="AN90" s="301"/>
      <c r="AO90" s="301"/>
      <c r="AP90" s="301"/>
      <c r="AQ90" s="301"/>
      <c r="AR90" s="301"/>
      <c r="AS90" s="301"/>
      <c r="AT90" s="301"/>
    </row>
    <row r="91" spans="1:46" x14ac:dyDescent="0.25">
      <c r="A91" s="301" t="s">
        <v>4525</v>
      </c>
      <c r="B91" s="296">
        <v>44120</v>
      </c>
      <c r="C91" s="299">
        <v>3023316</v>
      </c>
      <c r="D91" s="301" t="str">
        <f>VLOOKUP(C91,Schools!A:B,2,0)</f>
        <v>Trent  C of E Primary School</v>
      </c>
      <c r="E91" s="301" t="str">
        <f>VLOOKUP(C91,Schools!$A:$Z,3,0)</f>
        <v>M</v>
      </c>
      <c r="F91" s="213">
        <v>7060</v>
      </c>
      <c r="G91" s="299" t="s">
        <v>4703</v>
      </c>
      <c r="I91" s="301" t="str">
        <f t="shared" si="19"/>
        <v>10166/543965</v>
      </c>
      <c r="J91" s="301">
        <f>VLOOKUP(C91,Schools!$A:$Z,9,0)</f>
        <v>400100</v>
      </c>
      <c r="K91" s="295" t="s">
        <v>85</v>
      </c>
      <c r="L91" s="299" t="s">
        <v>4529</v>
      </c>
      <c r="M91" s="299" t="s">
        <v>4529</v>
      </c>
      <c r="N91" s="298" t="str">
        <f>VLOOKUP(C91,Schools!A:D,4,0)</f>
        <v>Primary</v>
      </c>
      <c r="O91" s="298">
        <f>VLOOKUP(N91,CCs!$A$2:$G$7,6,FALSE)</f>
        <v>10166</v>
      </c>
      <c r="P91" s="298">
        <f t="shared" si="12"/>
        <v>543965</v>
      </c>
      <c r="Q91" s="286"/>
      <c r="R91" s="286"/>
      <c r="S91" s="286">
        <v>7060</v>
      </c>
      <c r="T91" s="286"/>
      <c r="U91" s="78"/>
      <c r="V91" s="78"/>
      <c r="W91" s="78"/>
      <c r="X91" s="78"/>
      <c r="Y91" s="78"/>
      <c r="Z91" s="52">
        <f t="shared" si="20"/>
        <v>0</v>
      </c>
      <c r="AA91" s="52"/>
      <c r="AB91" s="52"/>
      <c r="AC91" s="52">
        <f t="shared" si="17"/>
        <v>7060</v>
      </c>
      <c r="AD91" s="52">
        <f t="shared" si="18"/>
        <v>0</v>
      </c>
      <c r="AF91" s="302">
        <f>VLOOKUP(D91,Schools!$B$8:$F$143,5,FALSE)</f>
        <v>3023316</v>
      </c>
      <c r="AH91" s="440">
        <f t="shared" si="13"/>
        <v>7060</v>
      </c>
      <c r="AI91" s="440">
        <f t="shared" si="14"/>
        <v>7060</v>
      </c>
      <c r="AJ91" s="440">
        <f t="shared" si="15"/>
        <v>7060</v>
      </c>
      <c r="AK91" s="440">
        <f t="shared" si="16"/>
        <v>7060</v>
      </c>
      <c r="AL91" s="301"/>
      <c r="AM91" s="301"/>
      <c r="AN91" s="301"/>
      <c r="AO91" s="301"/>
      <c r="AP91" s="301"/>
      <c r="AQ91" s="301"/>
      <c r="AR91" s="301"/>
      <c r="AS91" s="301"/>
      <c r="AT91" s="301"/>
    </row>
    <row r="92" spans="1:46" x14ac:dyDescent="0.25">
      <c r="A92" s="301" t="s">
        <v>4525</v>
      </c>
      <c r="B92" s="296">
        <v>44120</v>
      </c>
      <c r="C92" s="299">
        <v>3022055</v>
      </c>
      <c r="D92" s="301" t="str">
        <f>VLOOKUP(C92,Schools!A:B,2,0)</f>
        <v>Tudor School</v>
      </c>
      <c r="E92" s="301" t="str">
        <f>VLOOKUP(C92,Schools!$A:$Z,3,0)</f>
        <v>M</v>
      </c>
      <c r="F92" s="213">
        <v>6660</v>
      </c>
      <c r="G92" s="299" t="s">
        <v>4703</v>
      </c>
      <c r="I92" s="301" t="str">
        <f t="shared" si="19"/>
        <v>10166/543965</v>
      </c>
      <c r="J92" s="301">
        <f>VLOOKUP(C92,Schools!$A:$Z,9,0)</f>
        <v>400101</v>
      </c>
      <c r="K92" s="295" t="s">
        <v>85</v>
      </c>
      <c r="L92" s="299" t="s">
        <v>4529</v>
      </c>
      <c r="M92" s="299" t="s">
        <v>4529</v>
      </c>
      <c r="N92" s="298" t="str">
        <f>VLOOKUP(C92,Schools!A:D,4,0)</f>
        <v>Primary</v>
      </c>
      <c r="O92" s="298">
        <f>VLOOKUP(N92,CCs!$A$2:$G$7,6,FALSE)</f>
        <v>10166</v>
      </c>
      <c r="P92" s="298">
        <f t="shared" si="12"/>
        <v>543965</v>
      </c>
      <c r="Q92" s="286"/>
      <c r="R92" s="286"/>
      <c r="S92" s="286">
        <v>6660</v>
      </c>
      <c r="T92" s="286"/>
      <c r="U92" s="78"/>
      <c r="V92" s="78"/>
      <c r="W92" s="78"/>
      <c r="X92" s="78"/>
      <c r="Y92" s="78"/>
      <c r="Z92" s="52">
        <f t="shared" si="20"/>
        <v>0</v>
      </c>
      <c r="AA92" s="52"/>
      <c r="AB92" s="52"/>
      <c r="AC92" s="52">
        <f t="shared" si="17"/>
        <v>6660</v>
      </c>
      <c r="AD92" s="52">
        <f t="shared" si="18"/>
        <v>0</v>
      </c>
      <c r="AF92" s="302">
        <f>VLOOKUP(D92,Schools!$B$8:$F$143,5,FALSE)</f>
        <v>3022055</v>
      </c>
      <c r="AH92" s="440">
        <f t="shared" si="13"/>
        <v>6660</v>
      </c>
      <c r="AI92" s="440">
        <f t="shared" si="14"/>
        <v>6660</v>
      </c>
      <c r="AJ92" s="440">
        <f t="shared" si="15"/>
        <v>6660</v>
      </c>
      <c r="AK92" s="440">
        <f t="shared" si="16"/>
        <v>6660</v>
      </c>
      <c r="AL92" s="301"/>
      <c r="AM92" s="301"/>
      <c r="AN92" s="301"/>
      <c r="AO92" s="301"/>
      <c r="AP92" s="301"/>
      <c r="AQ92" s="301"/>
      <c r="AR92" s="301"/>
      <c r="AS92" s="301"/>
      <c r="AT92" s="301"/>
    </row>
    <row r="93" spans="1:46" x14ac:dyDescent="0.25">
      <c r="A93" s="301" t="s">
        <v>4525</v>
      </c>
      <c r="B93" s="296">
        <v>44120</v>
      </c>
      <c r="C93" s="299">
        <v>3022057</v>
      </c>
      <c r="D93" s="301" t="str">
        <f>VLOOKUP(C93,Schools!A:B,2,0)</f>
        <v>Underhill School</v>
      </c>
      <c r="E93" s="301" t="str">
        <f>VLOOKUP(C93,Schools!$A:$Z,3,0)</f>
        <v>M</v>
      </c>
      <c r="F93" s="213">
        <v>14960</v>
      </c>
      <c r="G93" s="299" t="s">
        <v>4703</v>
      </c>
      <c r="I93" s="301" t="str">
        <f t="shared" si="19"/>
        <v>10166/543965</v>
      </c>
      <c r="J93" s="301">
        <f>VLOOKUP(C93,Schools!$A:$Z,9,0)</f>
        <v>400053</v>
      </c>
      <c r="K93" s="295" t="s">
        <v>85</v>
      </c>
      <c r="L93" s="299" t="s">
        <v>4529</v>
      </c>
      <c r="M93" s="299" t="s">
        <v>4529</v>
      </c>
      <c r="N93" s="298" t="str">
        <f>VLOOKUP(C93,Schools!A:D,4,0)</f>
        <v>Primary</v>
      </c>
      <c r="O93" s="298">
        <f>VLOOKUP(N93,CCs!$A$2:$G$7,6,FALSE)</f>
        <v>10166</v>
      </c>
      <c r="P93" s="298">
        <f t="shared" si="12"/>
        <v>543965</v>
      </c>
      <c r="Q93" s="286"/>
      <c r="R93" s="286"/>
      <c r="S93" s="286">
        <v>14960</v>
      </c>
      <c r="T93" s="286"/>
      <c r="U93" s="78"/>
      <c r="V93" s="78"/>
      <c r="W93" s="78"/>
      <c r="X93" s="78"/>
      <c r="Y93" s="78"/>
      <c r="Z93" s="52">
        <f t="shared" si="20"/>
        <v>0</v>
      </c>
      <c r="AA93" s="52"/>
      <c r="AB93" s="52"/>
      <c r="AC93" s="52">
        <f t="shared" si="17"/>
        <v>14960</v>
      </c>
      <c r="AD93" s="52">
        <f t="shared" si="18"/>
        <v>0</v>
      </c>
      <c r="AF93" s="302">
        <f>VLOOKUP(D93,Schools!$B$8:$F$143,5,FALSE)</f>
        <v>3022057</v>
      </c>
      <c r="AH93" s="440">
        <f t="shared" si="13"/>
        <v>14960</v>
      </c>
      <c r="AI93" s="440">
        <f t="shared" si="14"/>
        <v>14960</v>
      </c>
      <c r="AJ93" s="440">
        <f t="shared" si="15"/>
        <v>14960</v>
      </c>
      <c r="AK93" s="440">
        <f t="shared" si="16"/>
        <v>14960</v>
      </c>
      <c r="AL93" s="301"/>
      <c r="AM93" s="301"/>
      <c r="AN93" s="301"/>
      <c r="AO93" s="301"/>
      <c r="AP93" s="301"/>
      <c r="AQ93" s="301"/>
      <c r="AR93" s="301"/>
      <c r="AS93" s="301"/>
      <c r="AT93" s="301"/>
    </row>
    <row r="94" spans="1:46" x14ac:dyDescent="0.25">
      <c r="A94" s="301" t="s">
        <v>4525</v>
      </c>
      <c r="B94" s="296">
        <v>44120</v>
      </c>
      <c r="C94" s="299">
        <v>3022076</v>
      </c>
      <c r="D94" s="301" t="str">
        <f>VLOOKUP(C94,Schools!A:B,2,0)</f>
        <v>Wessex  Gardens Primary School</v>
      </c>
      <c r="E94" s="301" t="str">
        <f>VLOOKUP(C94,Schools!$A:$Z,3,0)</f>
        <v>M</v>
      </c>
      <c r="F94" s="213">
        <v>11760</v>
      </c>
      <c r="G94" s="299" t="s">
        <v>4703</v>
      </c>
      <c r="I94" s="301" t="str">
        <f t="shared" si="19"/>
        <v>10166/543965</v>
      </c>
      <c r="J94" s="301">
        <f>VLOOKUP(C94,Schools!$A:$Z,9,0)</f>
        <v>400111</v>
      </c>
      <c r="K94" s="295" t="s">
        <v>85</v>
      </c>
      <c r="L94" s="299" t="s">
        <v>4529</v>
      </c>
      <c r="M94" s="299" t="s">
        <v>4529</v>
      </c>
      <c r="N94" s="298" t="str">
        <f>VLOOKUP(C94,Schools!A:D,4,0)</f>
        <v>Primary</v>
      </c>
      <c r="O94" s="298">
        <f>VLOOKUP(N94,CCs!$A$2:$G$7,6,FALSE)</f>
        <v>10166</v>
      </c>
      <c r="P94" s="298">
        <f t="shared" si="12"/>
        <v>543965</v>
      </c>
      <c r="Q94" s="286"/>
      <c r="R94" s="286"/>
      <c r="S94" s="286">
        <v>11760</v>
      </c>
      <c r="T94" s="286"/>
      <c r="U94" s="78"/>
      <c r="V94" s="78"/>
      <c r="W94" s="78"/>
      <c r="X94" s="78"/>
      <c r="Y94" s="78"/>
      <c r="Z94" s="52">
        <f t="shared" si="20"/>
        <v>0</v>
      </c>
      <c r="AA94" s="52"/>
      <c r="AB94" s="52"/>
      <c r="AC94" s="52">
        <f t="shared" si="17"/>
        <v>11760</v>
      </c>
      <c r="AD94" s="52">
        <f t="shared" si="18"/>
        <v>0</v>
      </c>
      <c r="AF94" s="302">
        <f>VLOOKUP(D94,Schools!$B$8:$F$143,5,FALSE)</f>
        <v>3022076</v>
      </c>
      <c r="AH94" s="440">
        <f t="shared" si="13"/>
        <v>11760</v>
      </c>
      <c r="AI94" s="440">
        <f t="shared" si="14"/>
        <v>11760</v>
      </c>
      <c r="AJ94" s="440">
        <f t="shared" si="15"/>
        <v>11760</v>
      </c>
      <c r="AK94" s="440">
        <f t="shared" si="16"/>
        <v>11760</v>
      </c>
      <c r="AL94" s="301"/>
      <c r="AM94" s="301"/>
      <c r="AN94" s="301"/>
      <c r="AO94" s="301"/>
      <c r="AP94" s="301"/>
      <c r="AQ94" s="301"/>
      <c r="AR94" s="301"/>
      <c r="AS94" s="301"/>
      <c r="AT94" s="301"/>
    </row>
    <row r="95" spans="1:46" x14ac:dyDescent="0.25">
      <c r="A95" s="301" t="s">
        <v>4525</v>
      </c>
      <c r="B95" s="296">
        <v>44120</v>
      </c>
      <c r="C95" s="299">
        <v>3022060</v>
      </c>
      <c r="D95" s="301" t="str">
        <f>VLOOKUP(C95,Schools!A:B,2,0)</f>
        <v>Whitings Hill Primary School</v>
      </c>
      <c r="E95" s="301" t="str">
        <f>VLOOKUP(C95,Schools!$A:$Z,3,0)</f>
        <v>M</v>
      </c>
      <c r="F95" s="213">
        <v>14030</v>
      </c>
      <c r="G95" s="299" t="s">
        <v>4703</v>
      </c>
      <c r="I95" s="301" t="str">
        <f t="shared" si="19"/>
        <v>10166/543965</v>
      </c>
      <c r="J95" s="301">
        <f>VLOOKUP(C95,Schools!$A:$Z,9,0)</f>
        <v>400011</v>
      </c>
      <c r="K95" s="295" t="s">
        <v>85</v>
      </c>
      <c r="L95" s="299" t="s">
        <v>4529</v>
      </c>
      <c r="M95" s="299" t="s">
        <v>4529</v>
      </c>
      <c r="N95" s="298" t="str">
        <f>VLOOKUP(C95,Schools!A:D,4,0)</f>
        <v>Primary</v>
      </c>
      <c r="O95" s="298">
        <f>VLOOKUP(N95,CCs!$A$2:$G$7,6,FALSE)</f>
        <v>10166</v>
      </c>
      <c r="P95" s="298">
        <f t="shared" si="12"/>
        <v>543965</v>
      </c>
      <c r="Q95" s="286"/>
      <c r="R95" s="286"/>
      <c r="S95" s="286">
        <v>14030</v>
      </c>
      <c r="T95" s="286"/>
      <c r="U95" s="78"/>
      <c r="V95" s="78"/>
      <c r="W95" s="78"/>
      <c r="X95" s="78"/>
      <c r="Y95" s="78"/>
      <c r="Z95" s="52">
        <f t="shared" si="20"/>
        <v>0</v>
      </c>
      <c r="AA95" s="52"/>
      <c r="AB95" s="52"/>
      <c r="AC95" s="52">
        <f t="shared" si="17"/>
        <v>14030</v>
      </c>
      <c r="AD95" s="52">
        <f t="shared" si="18"/>
        <v>0</v>
      </c>
      <c r="AF95" s="302">
        <f>VLOOKUP(D95,Schools!$B$8:$F$143,5,FALSE)</f>
        <v>3022060</v>
      </c>
      <c r="AH95" s="440">
        <f t="shared" si="13"/>
        <v>14030</v>
      </c>
      <c r="AI95" s="440">
        <f t="shared" si="14"/>
        <v>14030</v>
      </c>
      <c r="AJ95" s="440">
        <f t="shared" si="15"/>
        <v>14030</v>
      </c>
      <c r="AK95" s="440">
        <f t="shared" si="16"/>
        <v>14030</v>
      </c>
      <c r="AL95" s="301"/>
      <c r="AM95" s="301"/>
      <c r="AN95" s="301"/>
      <c r="AO95" s="301"/>
      <c r="AP95" s="301"/>
      <c r="AQ95" s="301"/>
      <c r="AR95" s="301"/>
      <c r="AS95" s="301"/>
      <c r="AT95" s="301"/>
    </row>
    <row r="96" spans="1:46" x14ac:dyDescent="0.25">
      <c r="A96" s="301" t="s">
        <v>4525</v>
      </c>
      <c r="B96" s="296">
        <v>44120</v>
      </c>
      <c r="C96" s="299">
        <v>3023518</v>
      </c>
      <c r="D96" s="301" t="str">
        <f>VLOOKUP(C96,Schools!A:B,2,0)</f>
        <v>Woodcroft Primary School</v>
      </c>
      <c r="E96" s="301" t="str">
        <f>VLOOKUP(C96,Schools!$A:$Z,3,0)</f>
        <v>M</v>
      </c>
      <c r="F96" s="213">
        <v>13000</v>
      </c>
      <c r="G96" s="299" t="s">
        <v>4703</v>
      </c>
      <c r="I96" s="301" t="str">
        <f t="shared" si="19"/>
        <v>10166/543965</v>
      </c>
      <c r="J96" s="301">
        <f>VLOOKUP(C96,Schools!$A:$Z,9,0)</f>
        <v>400117</v>
      </c>
      <c r="K96" s="295" t="s">
        <v>85</v>
      </c>
      <c r="L96" s="299" t="s">
        <v>4529</v>
      </c>
      <c r="M96" s="299" t="s">
        <v>4529</v>
      </c>
      <c r="N96" s="298" t="str">
        <f>VLOOKUP(C96,Schools!A:D,4,0)</f>
        <v>Primary</v>
      </c>
      <c r="O96" s="298">
        <f>VLOOKUP(N96,CCs!$A$2:$G$7,6,FALSE)</f>
        <v>10166</v>
      </c>
      <c r="P96" s="298">
        <f t="shared" si="12"/>
        <v>543965</v>
      </c>
      <c r="Q96" s="286"/>
      <c r="R96" s="286"/>
      <c r="S96" s="286">
        <v>13000</v>
      </c>
      <c r="T96" s="286"/>
      <c r="U96" s="78"/>
      <c r="V96" s="78"/>
      <c r="W96" s="78"/>
      <c r="X96" s="78"/>
      <c r="Y96" s="78"/>
      <c r="Z96" s="52">
        <f t="shared" si="20"/>
        <v>0</v>
      </c>
      <c r="AA96" s="52"/>
      <c r="AB96" s="52"/>
      <c r="AC96" s="52">
        <f t="shared" si="17"/>
        <v>13000</v>
      </c>
      <c r="AD96" s="52">
        <f t="shared" si="18"/>
        <v>0</v>
      </c>
      <c r="AF96" s="302">
        <f>VLOOKUP(D96,Schools!$B$8:$F$143,5,FALSE)</f>
        <v>3023518</v>
      </c>
      <c r="AH96" s="440">
        <f t="shared" si="13"/>
        <v>13000</v>
      </c>
      <c r="AI96" s="440">
        <f t="shared" si="14"/>
        <v>13000</v>
      </c>
      <c r="AJ96" s="440">
        <f t="shared" si="15"/>
        <v>13000</v>
      </c>
      <c r="AK96" s="440">
        <f t="shared" si="16"/>
        <v>13000</v>
      </c>
      <c r="AL96" s="301"/>
      <c r="AM96" s="301"/>
      <c r="AN96" s="301"/>
      <c r="AO96" s="301"/>
      <c r="AP96" s="301"/>
      <c r="AQ96" s="301"/>
      <c r="AR96" s="301"/>
      <c r="AS96" s="301"/>
      <c r="AT96" s="301"/>
    </row>
    <row r="97" spans="1:46" x14ac:dyDescent="0.25">
      <c r="A97" s="301" t="s">
        <v>4525</v>
      </c>
      <c r="B97" s="296">
        <v>44120</v>
      </c>
      <c r="C97" s="299">
        <v>3022054</v>
      </c>
      <c r="D97" s="301" t="str">
        <f>VLOOKUP(C97,Schools!A:B,2,0)</f>
        <v>Woodridge  Primary School</v>
      </c>
      <c r="E97" s="301" t="str">
        <f>VLOOKUP(C97,Schools!$A:$Z,3,0)</f>
        <v>M</v>
      </c>
      <c r="F97" s="213">
        <v>6900</v>
      </c>
      <c r="G97" s="299" t="s">
        <v>4703</v>
      </c>
      <c r="I97" s="301" t="str">
        <f t="shared" si="19"/>
        <v>10166/543965</v>
      </c>
      <c r="J97" s="301">
        <f>VLOOKUP(C97,Schools!$A:$Z,9,0)</f>
        <v>400004</v>
      </c>
      <c r="K97" s="295" t="s">
        <v>85</v>
      </c>
      <c r="L97" s="299" t="s">
        <v>4529</v>
      </c>
      <c r="M97" s="299" t="s">
        <v>4529</v>
      </c>
      <c r="N97" s="298" t="str">
        <f>VLOOKUP(C97,Schools!A:D,4,0)</f>
        <v>Primary</v>
      </c>
      <c r="O97" s="298">
        <f>VLOOKUP(N97,CCs!$A$2:$G$7,6,FALSE)</f>
        <v>10166</v>
      </c>
      <c r="P97" s="298">
        <f t="shared" si="12"/>
        <v>543965</v>
      </c>
      <c r="Q97" s="286"/>
      <c r="R97" s="286"/>
      <c r="S97" s="286">
        <v>6900</v>
      </c>
      <c r="T97" s="286"/>
      <c r="U97" s="78"/>
      <c r="V97" s="78"/>
      <c r="W97" s="78"/>
      <c r="X97" s="78"/>
      <c r="Y97" s="78"/>
      <c r="Z97" s="52">
        <f t="shared" si="20"/>
        <v>0</v>
      </c>
      <c r="AA97" s="52"/>
      <c r="AB97" s="52"/>
      <c r="AC97" s="52">
        <f t="shared" si="17"/>
        <v>6900</v>
      </c>
      <c r="AD97" s="52">
        <f t="shared" si="18"/>
        <v>0</v>
      </c>
      <c r="AF97" s="302">
        <f>VLOOKUP(D97,Schools!$B$8:$F$143,5,FALSE)</f>
        <v>3022054</v>
      </c>
      <c r="AH97" s="440">
        <f t="shared" si="13"/>
        <v>6900</v>
      </c>
      <c r="AI97" s="440">
        <f t="shared" si="14"/>
        <v>6900</v>
      </c>
      <c r="AJ97" s="440">
        <f t="shared" si="15"/>
        <v>6900</v>
      </c>
      <c r="AK97" s="440">
        <f t="shared" si="16"/>
        <v>6900</v>
      </c>
      <c r="AL97" s="301"/>
      <c r="AM97" s="301"/>
      <c r="AN97" s="301"/>
      <c r="AO97" s="301"/>
      <c r="AP97" s="301"/>
      <c r="AQ97" s="301"/>
      <c r="AR97" s="301"/>
      <c r="AS97" s="301"/>
      <c r="AT97" s="301"/>
    </row>
    <row r="98" spans="1:46" x14ac:dyDescent="0.25">
      <c r="A98" s="301" t="s">
        <v>4525</v>
      </c>
      <c r="B98" s="296">
        <v>44120</v>
      </c>
      <c r="C98" s="299">
        <v>3021102</v>
      </c>
      <c r="D98" s="301" t="str">
        <f>VLOOKUP(C98,Schools!A:B,2,0)</f>
        <v>Northgate</v>
      </c>
      <c r="E98" s="301" t="str">
        <f>VLOOKUP(C98,Schools!$A:$Z,3,0)</f>
        <v>M</v>
      </c>
      <c r="F98" s="213">
        <v>2800</v>
      </c>
      <c r="G98" s="299" t="s">
        <v>4703</v>
      </c>
      <c r="I98" s="301" t="str">
        <f t="shared" si="19"/>
        <v>10168/543965</v>
      </c>
      <c r="J98" s="301">
        <f>VLOOKUP(C98,Schools!$A:$Z,9,0)</f>
        <v>400157</v>
      </c>
      <c r="K98" s="295" t="s">
        <v>85</v>
      </c>
      <c r="L98" s="299" t="s">
        <v>4529</v>
      </c>
      <c r="M98" s="299" t="s">
        <v>4529</v>
      </c>
      <c r="N98" s="298" t="str">
        <f>VLOOKUP(C98,Schools!A:D,4,0)</f>
        <v>PRU</v>
      </c>
      <c r="O98" s="298">
        <f>VLOOKUP(N98,CCs!$A$2:$G$7,6,FALSE)</f>
        <v>10168</v>
      </c>
      <c r="P98" s="298">
        <f t="shared" si="12"/>
        <v>543965</v>
      </c>
      <c r="Q98" s="286"/>
      <c r="R98" s="286"/>
      <c r="S98" s="286">
        <v>2800</v>
      </c>
      <c r="T98" s="286"/>
      <c r="U98" s="78"/>
      <c r="V98" s="78"/>
      <c r="W98" s="78"/>
      <c r="X98" s="78"/>
      <c r="Y98" s="78"/>
      <c r="Z98" s="52">
        <f t="shared" si="20"/>
        <v>0</v>
      </c>
      <c r="AA98" s="52"/>
      <c r="AB98" s="52"/>
      <c r="AC98" s="52">
        <f t="shared" si="17"/>
        <v>2800</v>
      </c>
      <c r="AD98" s="52">
        <f t="shared" si="18"/>
        <v>0</v>
      </c>
      <c r="AF98" s="302">
        <f>VLOOKUP(D98,Schools!$B$8:$F$143,5,FALSE)</f>
        <v>3021102</v>
      </c>
      <c r="AH98" s="440">
        <f t="shared" si="13"/>
        <v>2800</v>
      </c>
      <c r="AI98" s="440">
        <f t="shared" si="14"/>
        <v>2800</v>
      </c>
      <c r="AJ98" s="440">
        <f t="shared" si="15"/>
        <v>2800</v>
      </c>
      <c r="AK98" s="440">
        <f t="shared" si="16"/>
        <v>2800</v>
      </c>
      <c r="AL98" s="301"/>
      <c r="AM98" s="301"/>
      <c r="AN98" s="301"/>
      <c r="AO98" s="301"/>
      <c r="AP98" s="301"/>
      <c r="AQ98" s="301"/>
      <c r="AR98" s="301"/>
      <c r="AS98" s="301"/>
      <c r="AT98" s="301"/>
    </row>
    <row r="99" spans="1:46" x14ac:dyDescent="0.25">
      <c r="A99" s="301" t="s">
        <v>4525</v>
      </c>
      <c r="B99" s="296">
        <v>44120</v>
      </c>
      <c r="C99" s="299">
        <v>3021100</v>
      </c>
      <c r="D99" s="301" t="str">
        <f>VLOOKUP(C99,Schools!A:B,2,0)</f>
        <v>Pavilion</v>
      </c>
      <c r="E99" s="301" t="str">
        <f>VLOOKUP(C99,Schools!$A:$Z,3,0)</f>
        <v>M</v>
      </c>
      <c r="F99" s="213">
        <v>14400</v>
      </c>
      <c r="G99" s="299" t="s">
        <v>4703</v>
      </c>
      <c r="I99" s="301" t="str">
        <f t="shared" si="19"/>
        <v>10168/543965</v>
      </c>
      <c r="J99" s="301">
        <f>VLOOKUP(C99,Schools!$A:$Z,9,0)</f>
        <v>400156</v>
      </c>
      <c r="K99" s="295" t="s">
        <v>85</v>
      </c>
      <c r="L99" s="299" t="s">
        <v>4529</v>
      </c>
      <c r="M99" s="299" t="s">
        <v>4529</v>
      </c>
      <c r="N99" s="298" t="str">
        <f>VLOOKUP(C99,Schools!A:D,4,0)</f>
        <v>PRU</v>
      </c>
      <c r="O99" s="298">
        <f>VLOOKUP(N99,CCs!$A$2:$G$7,6,FALSE)</f>
        <v>10168</v>
      </c>
      <c r="P99" s="298">
        <f t="shared" si="12"/>
        <v>543965</v>
      </c>
      <c r="Q99" s="286"/>
      <c r="R99" s="286"/>
      <c r="S99" s="286">
        <v>14400</v>
      </c>
      <c r="T99" s="286"/>
      <c r="U99" s="78"/>
      <c r="V99" s="78"/>
      <c r="W99" s="78"/>
      <c r="X99" s="78"/>
      <c r="Y99" s="78"/>
      <c r="Z99" s="52">
        <f t="shared" si="20"/>
        <v>0</v>
      </c>
      <c r="AA99" s="52"/>
      <c r="AB99" s="52"/>
      <c r="AC99" s="52">
        <f t="shared" si="17"/>
        <v>14400</v>
      </c>
      <c r="AD99" s="52">
        <f t="shared" si="18"/>
        <v>0</v>
      </c>
      <c r="AF99" s="302">
        <f>VLOOKUP(D99,Schools!$B$8:$F$143,5,FALSE)</f>
        <v>3021100</v>
      </c>
      <c r="AH99" s="440">
        <f t="shared" si="13"/>
        <v>14400</v>
      </c>
      <c r="AI99" s="440">
        <f t="shared" si="14"/>
        <v>14400</v>
      </c>
      <c r="AJ99" s="440">
        <f t="shared" si="15"/>
        <v>14400</v>
      </c>
      <c r="AK99" s="440">
        <f t="shared" si="16"/>
        <v>14400</v>
      </c>
      <c r="AL99" s="301"/>
      <c r="AM99" s="301"/>
      <c r="AN99" s="301"/>
      <c r="AO99" s="301"/>
      <c r="AP99" s="301"/>
      <c r="AQ99" s="301"/>
      <c r="AR99" s="301"/>
      <c r="AS99" s="301"/>
      <c r="AT99" s="301"/>
    </row>
    <row r="100" spans="1:46" x14ac:dyDescent="0.25">
      <c r="A100" s="301" t="s">
        <v>4525</v>
      </c>
      <c r="B100" s="296">
        <v>44120</v>
      </c>
      <c r="C100" s="299">
        <v>3025405</v>
      </c>
      <c r="D100" s="301" t="str">
        <f>VLOOKUP(C100,Schools!A:B,2,0)</f>
        <v>Finchley Catholic High School</v>
      </c>
      <c r="E100" s="301" t="str">
        <f>VLOOKUP(C100,Schools!$A:$Z,3,0)</f>
        <v>M</v>
      </c>
      <c r="F100" s="213">
        <v>29500</v>
      </c>
      <c r="G100" s="299" t="s">
        <v>4703</v>
      </c>
      <c r="I100" s="301" t="str">
        <f t="shared" si="19"/>
        <v>10167/543965</v>
      </c>
      <c r="J100" s="301">
        <f>VLOOKUP(C100,Schools!$A:$Z,9,0)</f>
        <v>400041</v>
      </c>
      <c r="K100" s="295" t="s">
        <v>85</v>
      </c>
      <c r="L100" s="299" t="s">
        <v>4529</v>
      </c>
      <c r="M100" s="299" t="s">
        <v>4529</v>
      </c>
      <c r="N100" s="298" t="str">
        <f>VLOOKUP(C100,Schools!A:D,4,0)</f>
        <v>Secondary</v>
      </c>
      <c r="O100" s="298">
        <f>VLOOKUP(N100,CCs!$A$2:$G$7,6,FALSE)</f>
        <v>10167</v>
      </c>
      <c r="P100" s="298">
        <f t="shared" si="12"/>
        <v>543965</v>
      </c>
      <c r="Q100" s="286"/>
      <c r="R100" s="286"/>
      <c r="S100" s="286">
        <v>29500</v>
      </c>
      <c r="T100" s="286"/>
      <c r="U100" s="78"/>
      <c r="V100" s="78"/>
      <c r="W100" s="78"/>
      <c r="X100" s="78"/>
      <c r="Y100" s="78"/>
      <c r="Z100" s="52">
        <f t="shared" si="20"/>
        <v>0</v>
      </c>
      <c r="AA100" s="52"/>
      <c r="AB100" s="52"/>
      <c r="AC100" s="52">
        <f t="shared" si="17"/>
        <v>29500</v>
      </c>
      <c r="AD100" s="52">
        <f t="shared" si="18"/>
        <v>0</v>
      </c>
      <c r="AF100" s="302">
        <f>VLOOKUP(D100,Schools!$B$8:$F$143,5,FALSE)</f>
        <v>3025405</v>
      </c>
      <c r="AH100" s="440">
        <f t="shared" si="13"/>
        <v>29500</v>
      </c>
      <c r="AI100" s="440">
        <f t="shared" si="14"/>
        <v>29500</v>
      </c>
      <c r="AJ100" s="440">
        <f t="shared" si="15"/>
        <v>29500</v>
      </c>
      <c r="AK100" s="440">
        <f t="shared" si="16"/>
        <v>29500</v>
      </c>
      <c r="AL100" s="301"/>
      <c r="AM100" s="301"/>
      <c r="AN100" s="301"/>
      <c r="AO100" s="301"/>
      <c r="AP100" s="301"/>
      <c r="AQ100" s="301"/>
      <c r="AR100" s="301"/>
      <c r="AS100" s="301"/>
      <c r="AT100" s="301"/>
    </row>
    <row r="101" spans="1:46" x14ac:dyDescent="0.25">
      <c r="A101" s="301" t="s">
        <v>4525</v>
      </c>
      <c r="B101" s="296">
        <v>44120</v>
      </c>
      <c r="C101" s="299">
        <v>3024003</v>
      </c>
      <c r="D101" s="301" t="str">
        <f>VLOOKUP(C101,Schools!A:B,2,0)</f>
        <v>Friern Barnet School</v>
      </c>
      <c r="E101" s="301" t="str">
        <f>VLOOKUP(C101,Schools!$A:$Z,3,0)</f>
        <v>M</v>
      </c>
      <c r="F101" s="213">
        <v>25310</v>
      </c>
      <c r="G101" s="299" t="s">
        <v>4703</v>
      </c>
      <c r="I101" s="301" t="str">
        <f t="shared" si="19"/>
        <v>10167/543965</v>
      </c>
      <c r="J101" s="301">
        <f>VLOOKUP(C101,Schools!$A:$Z,9,0)</f>
        <v>400033</v>
      </c>
      <c r="K101" s="295" t="s">
        <v>85</v>
      </c>
      <c r="L101" s="299" t="s">
        <v>4529</v>
      </c>
      <c r="M101" s="299" t="s">
        <v>4529</v>
      </c>
      <c r="N101" s="298" t="str">
        <f>VLOOKUP(C101,Schools!A:D,4,0)</f>
        <v>Secondary</v>
      </c>
      <c r="O101" s="298">
        <f>VLOOKUP(N101,CCs!$A$2:$G$7,6,FALSE)</f>
        <v>10167</v>
      </c>
      <c r="P101" s="298">
        <f t="shared" si="12"/>
        <v>543965</v>
      </c>
      <c r="Q101" s="286"/>
      <c r="R101" s="286"/>
      <c r="S101" s="286">
        <v>25310</v>
      </c>
      <c r="T101" s="286"/>
      <c r="U101" s="78"/>
      <c r="V101" s="78"/>
      <c r="W101" s="78"/>
      <c r="X101" s="78"/>
      <c r="Y101" s="78"/>
      <c r="Z101" s="52">
        <f t="shared" si="20"/>
        <v>0</v>
      </c>
      <c r="AA101" s="52"/>
      <c r="AB101" s="52"/>
      <c r="AC101" s="52">
        <f t="shared" si="17"/>
        <v>25310</v>
      </c>
      <c r="AD101" s="52">
        <f t="shared" si="18"/>
        <v>0</v>
      </c>
      <c r="AF101" s="302">
        <f>VLOOKUP(D101,Schools!$B$8:$F$143,5,FALSE)</f>
        <v>3024003</v>
      </c>
      <c r="AH101" s="440">
        <f t="shared" si="13"/>
        <v>25310</v>
      </c>
      <c r="AI101" s="440">
        <f t="shared" si="14"/>
        <v>25310</v>
      </c>
      <c r="AJ101" s="440">
        <f t="shared" si="15"/>
        <v>25310</v>
      </c>
      <c r="AK101" s="440">
        <f t="shared" si="16"/>
        <v>25310</v>
      </c>
      <c r="AL101" s="301"/>
      <c r="AM101" s="301"/>
      <c r="AN101" s="301"/>
      <c r="AO101" s="301"/>
      <c r="AP101" s="301"/>
      <c r="AQ101" s="301"/>
      <c r="AR101" s="301"/>
      <c r="AS101" s="301"/>
      <c r="AT101" s="301"/>
    </row>
    <row r="102" spans="1:46" x14ac:dyDescent="0.25">
      <c r="A102" s="301" t="s">
        <v>4525</v>
      </c>
      <c r="B102" s="296">
        <v>44120</v>
      </c>
      <c r="C102" s="299">
        <v>3025427</v>
      </c>
      <c r="D102" s="301" t="str">
        <f>VLOOKUP(C102,Schools!A:B,2,0)</f>
        <v>JCoSS</v>
      </c>
      <c r="E102" s="301" t="str">
        <f>VLOOKUP(C102,Schools!$A:$Z,3,0)</f>
        <v>M</v>
      </c>
      <c r="F102" s="213">
        <v>35530</v>
      </c>
      <c r="G102" s="299" t="s">
        <v>4703</v>
      </c>
      <c r="I102" s="301" t="str">
        <f t="shared" si="19"/>
        <v>10167/543965</v>
      </c>
      <c r="J102" s="301">
        <f>VLOOKUP(C102,Schools!$A:$Z,9,0)</f>
        <v>400140</v>
      </c>
      <c r="K102" s="295" t="s">
        <v>85</v>
      </c>
      <c r="L102" s="299" t="s">
        <v>4529</v>
      </c>
      <c r="M102" s="299" t="s">
        <v>4529</v>
      </c>
      <c r="N102" s="298" t="str">
        <f>VLOOKUP(C102,Schools!A:D,4,0)</f>
        <v>Secondary</v>
      </c>
      <c r="O102" s="298">
        <f>VLOOKUP(N102,CCs!$A$2:$G$7,6,FALSE)</f>
        <v>10167</v>
      </c>
      <c r="P102" s="298">
        <f t="shared" si="12"/>
        <v>543965</v>
      </c>
      <c r="Q102" s="286"/>
      <c r="R102" s="286"/>
      <c r="S102" s="286">
        <v>35530</v>
      </c>
      <c r="T102" s="286"/>
      <c r="U102" s="78"/>
      <c r="V102" s="78"/>
      <c r="W102" s="78"/>
      <c r="X102" s="78"/>
      <c r="Y102" s="78"/>
      <c r="Z102" s="52">
        <f t="shared" si="20"/>
        <v>0</v>
      </c>
      <c r="AA102" s="52"/>
      <c r="AB102" s="52"/>
      <c r="AC102" s="52">
        <f t="shared" si="17"/>
        <v>35530</v>
      </c>
      <c r="AD102" s="52">
        <f t="shared" si="18"/>
        <v>0</v>
      </c>
      <c r="AF102" s="302">
        <f>VLOOKUP(D102,Schools!$B$8:$F$143,5,FALSE)</f>
        <v>3025427</v>
      </c>
      <c r="AH102" s="440">
        <f t="shared" si="13"/>
        <v>35530</v>
      </c>
      <c r="AI102" s="440">
        <f t="shared" si="14"/>
        <v>35530</v>
      </c>
      <c r="AJ102" s="440">
        <f t="shared" si="15"/>
        <v>35530</v>
      </c>
      <c r="AK102" s="440">
        <f t="shared" si="16"/>
        <v>35530</v>
      </c>
      <c r="AL102" s="301"/>
      <c r="AM102" s="301"/>
      <c r="AN102" s="301"/>
      <c r="AO102" s="301"/>
      <c r="AP102" s="301"/>
      <c r="AQ102" s="301"/>
      <c r="AR102" s="301"/>
      <c r="AS102" s="301"/>
      <c r="AT102" s="301"/>
    </row>
    <row r="103" spans="1:46" x14ac:dyDescent="0.25">
      <c r="A103" s="301" t="s">
        <v>4525</v>
      </c>
      <c r="B103" s="296">
        <v>44120</v>
      </c>
      <c r="C103" s="299">
        <v>3024004</v>
      </c>
      <c r="D103" s="301" t="str">
        <f>VLOOKUP(C103,Schools!A:B,2,0)</f>
        <v>Menorah High School (Girls)</v>
      </c>
      <c r="E103" s="301" t="str">
        <f>VLOOKUP(C103,Schools!$A:$Z,3,0)</f>
        <v>M</v>
      </c>
      <c r="F103" s="213">
        <v>9260</v>
      </c>
      <c r="G103" s="299" t="s">
        <v>4703</v>
      </c>
      <c r="I103" s="301" t="str">
        <f t="shared" si="19"/>
        <v>10167/543965</v>
      </c>
      <c r="J103" s="301">
        <f>VLOOKUP(C103,Schools!$A:$Z,9,0)</f>
        <v>107953</v>
      </c>
      <c r="K103" s="295" t="s">
        <v>85</v>
      </c>
      <c r="L103" s="299" t="s">
        <v>4529</v>
      </c>
      <c r="M103" s="299" t="s">
        <v>4529</v>
      </c>
      <c r="N103" s="298" t="str">
        <f>VLOOKUP(C103,Schools!A:D,4,0)</f>
        <v>Secondary</v>
      </c>
      <c r="O103" s="298">
        <f>VLOOKUP(N103,CCs!$A$2:$G$7,6,FALSE)</f>
        <v>10167</v>
      </c>
      <c r="P103" s="298">
        <f t="shared" si="12"/>
        <v>543965</v>
      </c>
      <c r="Q103" s="286"/>
      <c r="R103" s="286"/>
      <c r="S103" s="286">
        <v>9260</v>
      </c>
      <c r="T103" s="286"/>
      <c r="U103" s="78"/>
      <c r="V103" s="78"/>
      <c r="W103" s="78"/>
      <c r="X103" s="78"/>
      <c r="Y103" s="78"/>
      <c r="Z103" s="52">
        <f t="shared" si="20"/>
        <v>0</v>
      </c>
      <c r="AA103" s="52"/>
      <c r="AB103" s="52"/>
      <c r="AC103" s="52">
        <f t="shared" si="17"/>
        <v>9260</v>
      </c>
      <c r="AD103" s="52">
        <f t="shared" si="18"/>
        <v>0</v>
      </c>
      <c r="AF103" s="302">
        <f>VLOOKUP(D103,Schools!$B$8:$F$143,5,FALSE)</f>
        <v>3024004</v>
      </c>
      <c r="AH103" s="440">
        <f t="shared" si="13"/>
        <v>9260</v>
      </c>
      <c r="AI103" s="440">
        <f t="shared" si="14"/>
        <v>9260</v>
      </c>
      <c r="AJ103" s="440">
        <f t="shared" si="15"/>
        <v>9260</v>
      </c>
      <c r="AK103" s="440">
        <f t="shared" si="16"/>
        <v>9260</v>
      </c>
      <c r="AL103" s="301"/>
      <c r="AM103" s="301"/>
      <c r="AN103" s="301"/>
      <c r="AO103" s="301"/>
      <c r="AP103" s="301"/>
      <c r="AQ103" s="301"/>
      <c r="AR103" s="301"/>
      <c r="AS103" s="301"/>
      <c r="AT103" s="301"/>
    </row>
    <row r="104" spans="1:46" x14ac:dyDescent="0.25">
      <c r="A104" s="301" t="s">
        <v>4525</v>
      </c>
      <c r="B104" s="296">
        <v>44120</v>
      </c>
      <c r="C104" s="299">
        <v>3025404</v>
      </c>
      <c r="D104" s="301" t="str">
        <f>VLOOKUP(C104,Schools!A:B,2,0)</f>
        <v>St Michaels Catholic Grammar School</v>
      </c>
      <c r="E104" s="301" t="str">
        <f>VLOOKUP(C104,Schools!$A:$Z,3,0)</f>
        <v>M</v>
      </c>
      <c r="F104" s="213">
        <v>18060</v>
      </c>
      <c r="G104" s="299" t="s">
        <v>4703</v>
      </c>
      <c r="I104" s="301" t="str">
        <f t="shared" si="19"/>
        <v>10167/543965</v>
      </c>
      <c r="J104" s="301">
        <f>VLOOKUP(C104,Schools!$A:$Z,9,0)</f>
        <v>400029</v>
      </c>
      <c r="K104" s="295" t="s">
        <v>85</v>
      </c>
      <c r="L104" s="299" t="s">
        <v>4529</v>
      </c>
      <c r="M104" s="299" t="s">
        <v>4529</v>
      </c>
      <c r="N104" s="298" t="str">
        <f>VLOOKUP(C104,Schools!A:D,4,0)</f>
        <v>Secondary</v>
      </c>
      <c r="O104" s="298">
        <f>VLOOKUP(N104,CCs!$A$2:$G$7,6,FALSE)</f>
        <v>10167</v>
      </c>
      <c r="P104" s="298">
        <f t="shared" si="12"/>
        <v>543965</v>
      </c>
      <c r="Q104" s="286"/>
      <c r="R104" s="286"/>
      <c r="S104" s="286">
        <v>18060</v>
      </c>
      <c r="T104" s="286"/>
      <c r="U104" s="78"/>
      <c r="V104" s="78"/>
      <c r="W104" s="78"/>
      <c r="X104" s="78"/>
      <c r="Y104" s="78"/>
      <c r="Z104" s="52">
        <f t="shared" si="20"/>
        <v>0</v>
      </c>
      <c r="AA104" s="52"/>
      <c r="AB104" s="52"/>
      <c r="AC104" s="52">
        <f t="shared" si="17"/>
        <v>18060</v>
      </c>
      <c r="AD104" s="52">
        <f t="shared" si="18"/>
        <v>0</v>
      </c>
      <c r="AF104" s="302">
        <f>VLOOKUP(D104,Schools!$B$8:$F$143,5,FALSE)</f>
        <v>3025404</v>
      </c>
      <c r="AH104" s="440">
        <f t="shared" si="13"/>
        <v>18060</v>
      </c>
      <c r="AI104" s="440">
        <f t="shared" si="14"/>
        <v>18060</v>
      </c>
      <c r="AJ104" s="440">
        <f t="shared" si="15"/>
        <v>18060</v>
      </c>
      <c r="AK104" s="440">
        <f t="shared" si="16"/>
        <v>18060</v>
      </c>
      <c r="AL104" s="301"/>
      <c r="AM104" s="301"/>
      <c r="AN104" s="301"/>
      <c r="AO104" s="301"/>
      <c r="AP104" s="301"/>
      <c r="AQ104" s="301"/>
      <c r="AR104" s="301"/>
      <c r="AS104" s="301"/>
      <c r="AT104" s="301"/>
    </row>
    <row r="105" spans="1:46" x14ac:dyDescent="0.25">
      <c r="A105" s="301" t="s">
        <v>4525</v>
      </c>
      <c r="B105" s="296">
        <v>44120</v>
      </c>
      <c r="C105" s="299">
        <v>3025407</v>
      </c>
      <c r="D105" s="301" t="str">
        <f>VLOOKUP(C105,Schools!A:B,2,0)</f>
        <v>St. James' Catholic High School</v>
      </c>
      <c r="E105" s="301" t="str">
        <f>VLOOKUP(C105,Schools!$A:$Z,3,0)</f>
        <v>M</v>
      </c>
      <c r="F105" s="213">
        <v>34030</v>
      </c>
      <c r="G105" s="299" t="s">
        <v>4703</v>
      </c>
      <c r="I105" s="301" t="str">
        <f t="shared" si="19"/>
        <v>10167/543965</v>
      </c>
      <c r="J105" s="301">
        <f>VLOOKUP(C105,Schools!$A:$Z,9,0)</f>
        <v>400013</v>
      </c>
      <c r="K105" s="295" t="s">
        <v>85</v>
      </c>
      <c r="L105" s="299" t="s">
        <v>4529</v>
      </c>
      <c r="M105" s="299" t="s">
        <v>4529</v>
      </c>
      <c r="N105" s="298" t="str">
        <f>VLOOKUP(C105,Schools!A:D,4,0)</f>
        <v>Secondary</v>
      </c>
      <c r="O105" s="298">
        <f>VLOOKUP(N105,CCs!$A$2:$G$7,6,FALSE)</f>
        <v>10167</v>
      </c>
      <c r="P105" s="298">
        <f t="shared" si="12"/>
        <v>543965</v>
      </c>
      <c r="Q105" s="286"/>
      <c r="R105" s="286"/>
      <c r="S105" s="286">
        <v>34030</v>
      </c>
      <c r="T105" s="286"/>
      <c r="U105" s="78"/>
      <c r="V105" s="78"/>
      <c r="W105" s="78"/>
      <c r="X105" s="78"/>
      <c r="Y105" s="78"/>
      <c r="Z105" s="52">
        <f t="shared" si="20"/>
        <v>0</v>
      </c>
      <c r="AA105" s="52"/>
      <c r="AB105" s="52"/>
      <c r="AC105" s="52">
        <f t="shared" si="17"/>
        <v>34030</v>
      </c>
      <c r="AD105" s="52">
        <f t="shared" si="18"/>
        <v>0</v>
      </c>
      <c r="AF105" s="302">
        <f>VLOOKUP(D105,Schools!$B$8:$F$143,5,FALSE)</f>
        <v>3025407</v>
      </c>
      <c r="AH105" s="440">
        <f t="shared" si="13"/>
        <v>34030</v>
      </c>
      <c r="AI105" s="440">
        <f t="shared" si="14"/>
        <v>34030</v>
      </c>
      <c r="AJ105" s="440">
        <f t="shared" si="15"/>
        <v>34030</v>
      </c>
      <c r="AK105" s="440">
        <f t="shared" si="16"/>
        <v>34030</v>
      </c>
      <c r="AL105" s="301"/>
      <c r="AM105" s="301"/>
      <c r="AN105" s="301"/>
      <c r="AO105" s="301"/>
      <c r="AP105" s="301"/>
      <c r="AQ105" s="301"/>
      <c r="AR105" s="301"/>
      <c r="AS105" s="301"/>
      <c r="AT105" s="301"/>
    </row>
    <row r="106" spans="1:46" x14ac:dyDescent="0.25">
      <c r="A106" s="301" t="s">
        <v>4525</v>
      </c>
      <c r="B106" s="296">
        <v>44120</v>
      </c>
      <c r="C106" s="299">
        <v>3027010</v>
      </c>
      <c r="D106" s="301" t="str">
        <f>VLOOKUP(C106,Schools!A:B,2,0)</f>
        <v>Mapledown</v>
      </c>
      <c r="E106" s="301" t="str">
        <f>VLOOKUP(C106,Schools!$A:$Z,3,0)</f>
        <v>M</v>
      </c>
      <c r="F106" s="213">
        <v>8900</v>
      </c>
      <c r="G106" s="299" t="s">
        <v>4703</v>
      </c>
      <c r="I106" s="301" t="str">
        <f t="shared" si="19"/>
        <v>10168/543965</v>
      </c>
      <c r="J106" s="301">
        <f>VLOOKUP(C106,Schools!$A:$Z,9,0)</f>
        <v>400063</v>
      </c>
      <c r="K106" s="295" t="s">
        <v>85</v>
      </c>
      <c r="L106" s="299" t="s">
        <v>4529</v>
      </c>
      <c r="M106" s="299" t="s">
        <v>4529</v>
      </c>
      <c r="N106" s="298" t="str">
        <f>VLOOKUP(C106,Schools!A:D,4,0)</f>
        <v>Special</v>
      </c>
      <c r="O106" s="298">
        <f>VLOOKUP(N106,CCs!$A$2:$G$7,6,FALSE)</f>
        <v>10168</v>
      </c>
      <c r="P106" s="298">
        <f t="shared" si="12"/>
        <v>543965</v>
      </c>
      <c r="Q106" s="286"/>
      <c r="R106" s="286"/>
      <c r="S106" s="286">
        <v>8900</v>
      </c>
      <c r="T106" s="286"/>
      <c r="U106" s="78"/>
      <c r="V106" s="78"/>
      <c r="W106" s="78"/>
      <c r="X106" s="78"/>
      <c r="Y106" s="78"/>
      <c r="Z106" s="52">
        <f t="shared" si="20"/>
        <v>0</v>
      </c>
      <c r="AA106" s="52"/>
      <c r="AB106" s="52"/>
      <c r="AC106" s="52">
        <f t="shared" si="17"/>
        <v>8900</v>
      </c>
      <c r="AD106" s="52">
        <f t="shared" si="18"/>
        <v>0</v>
      </c>
      <c r="AF106" s="302">
        <f>VLOOKUP(D106,Schools!$B$8:$F$143,5,FALSE)</f>
        <v>3027010</v>
      </c>
      <c r="AH106" s="440">
        <f t="shared" si="13"/>
        <v>8900</v>
      </c>
      <c r="AI106" s="440">
        <f t="shared" si="14"/>
        <v>8900</v>
      </c>
      <c r="AJ106" s="440">
        <f t="shared" si="15"/>
        <v>8900</v>
      </c>
      <c r="AK106" s="440">
        <f t="shared" si="16"/>
        <v>8900</v>
      </c>
      <c r="AL106" s="301"/>
      <c r="AM106" s="301"/>
      <c r="AN106" s="301"/>
      <c r="AO106" s="301"/>
      <c r="AP106" s="301"/>
      <c r="AQ106" s="301"/>
      <c r="AR106" s="301"/>
      <c r="AS106" s="301"/>
      <c r="AT106" s="301"/>
    </row>
    <row r="107" spans="1:46" x14ac:dyDescent="0.25">
      <c r="A107" s="301" t="s">
        <v>4525</v>
      </c>
      <c r="B107" s="296">
        <v>44120</v>
      </c>
      <c r="C107" s="299">
        <v>3027005</v>
      </c>
      <c r="D107" s="301" t="str">
        <f>VLOOKUP(C107,Schools!A:B,2,0)</f>
        <v>Northway</v>
      </c>
      <c r="E107" s="301" t="str">
        <f>VLOOKUP(C107,Schools!$A:$Z,3,0)</f>
        <v>M</v>
      </c>
      <c r="F107" s="213">
        <v>12400</v>
      </c>
      <c r="G107" s="299" t="s">
        <v>4703</v>
      </c>
      <c r="I107" s="301" t="str">
        <f t="shared" si="19"/>
        <v>10168/543965</v>
      </c>
      <c r="J107" s="301">
        <f>VLOOKUP(C107,Schools!$A:$Z,9,0)</f>
        <v>400034</v>
      </c>
      <c r="K107" s="295" t="s">
        <v>85</v>
      </c>
      <c r="L107" s="299" t="s">
        <v>4529</v>
      </c>
      <c r="M107" s="299" t="s">
        <v>4529</v>
      </c>
      <c r="N107" s="298" t="str">
        <f>VLOOKUP(C107,Schools!A:D,4,0)</f>
        <v>Special</v>
      </c>
      <c r="O107" s="298">
        <f>VLOOKUP(N107,CCs!$A$2:$G$7,6,FALSE)</f>
        <v>10168</v>
      </c>
      <c r="P107" s="298">
        <f t="shared" si="12"/>
        <v>543965</v>
      </c>
      <c r="Q107" s="286"/>
      <c r="R107" s="286"/>
      <c r="S107" s="286">
        <v>12400</v>
      </c>
      <c r="T107" s="286"/>
      <c r="U107" s="78"/>
      <c r="V107" s="78"/>
      <c r="W107" s="78"/>
      <c r="X107" s="78"/>
      <c r="Y107" s="78"/>
      <c r="Z107" s="52">
        <f t="shared" si="20"/>
        <v>0</v>
      </c>
      <c r="AA107" s="52"/>
      <c r="AB107" s="52"/>
      <c r="AC107" s="52">
        <f t="shared" si="17"/>
        <v>12400</v>
      </c>
      <c r="AD107" s="52">
        <f t="shared" si="18"/>
        <v>0</v>
      </c>
      <c r="AF107" s="302">
        <f>VLOOKUP(D107,Schools!$B$8:$F$143,5,FALSE)</f>
        <v>3027005</v>
      </c>
      <c r="AH107" s="440">
        <f t="shared" si="13"/>
        <v>12400</v>
      </c>
      <c r="AI107" s="440">
        <f t="shared" si="14"/>
        <v>12400</v>
      </c>
      <c r="AJ107" s="440">
        <f t="shared" si="15"/>
        <v>12400</v>
      </c>
      <c r="AK107" s="440">
        <f t="shared" si="16"/>
        <v>12400</v>
      </c>
      <c r="AL107" s="301"/>
      <c r="AM107" s="301"/>
      <c r="AN107" s="301"/>
      <c r="AO107" s="301"/>
      <c r="AP107" s="301"/>
      <c r="AQ107" s="301"/>
      <c r="AR107" s="301"/>
      <c r="AS107" s="301"/>
      <c r="AT107" s="301"/>
    </row>
    <row r="108" spans="1:46" x14ac:dyDescent="0.25">
      <c r="A108" s="301" t="s">
        <v>4525</v>
      </c>
      <c r="B108" s="296">
        <v>44120</v>
      </c>
      <c r="C108" s="299">
        <v>3027009</v>
      </c>
      <c r="D108" s="301" t="str">
        <f>VLOOKUP(C108,Schools!A:B,2,0)</f>
        <v>Oakleigh</v>
      </c>
      <c r="E108" s="301" t="str">
        <f>VLOOKUP(C108,Schools!$A:$Z,3,0)</f>
        <v>M</v>
      </c>
      <c r="F108" s="213">
        <v>11500</v>
      </c>
      <c r="G108" s="299" t="s">
        <v>4703</v>
      </c>
      <c r="I108" s="301" t="str">
        <f t="shared" si="19"/>
        <v>10168/543965</v>
      </c>
      <c r="J108" s="301">
        <f>VLOOKUP(C108,Schools!$A:$Z,9,0)</f>
        <v>400091</v>
      </c>
      <c r="K108" s="295" t="s">
        <v>85</v>
      </c>
      <c r="L108" s="299" t="s">
        <v>4529</v>
      </c>
      <c r="M108" s="299" t="s">
        <v>4529</v>
      </c>
      <c r="N108" s="298" t="str">
        <f>VLOOKUP(C108,Schools!A:D,4,0)</f>
        <v>Special</v>
      </c>
      <c r="O108" s="298">
        <f>VLOOKUP(N108,CCs!$A$2:$G$7,6,FALSE)</f>
        <v>10168</v>
      </c>
      <c r="P108" s="298">
        <f t="shared" si="12"/>
        <v>543965</v>
      </c>
      <c r="Q108" s="286"/>
      <c r="R108" s="286"/>
      <c r="S108" s="286">
        <v>11500</v>
      </c>
      <c r="T108" s="286"/>
      <c r="U108" s="78"/>
      <c r="V108" s="78"/>
      <c r="W108" s="78"/>
      <c r="X108" s="78"/>
      <c r="Y108" s="78"/>
      <c r="Z108" s="52">
        <f t="shared" si="20"/>
        <v>0</v>
      </c>
      <c r="AA108" s="52"/>
      <c r="AB108" s="52"/>
      <c r="AC108" s="52">
        <f t="shared" si="17"/>
        <v>11500</v>
      </c>
      <c r="AD108" s="52">
        <f t="shared" si="18"/>
        <v>0</v>
      </c>
      <c r="AF108" s="302">
        <f>VLOOKUP(D108,Schools!$B$8:$F$143,5,FALSE)</f>
        <v>3027009</v>
      </c>
      <c r="AH108" s="440">
        <f t="shared" si="13"/>
        <v>11500</v>
      </c>
      <c r="AI108" s="440">
        <f t="shared" si="14"/>
        <v>11500</v>
      </c>
      <c r="AJ108" s="440">
        <f t="shared" si="15"/>
        <v>11500</v>
      </c>
      <c r="AK108" s="440">
        <f t="shared" si="16"/>
        <v>11500</v>
      </c>
      <c r="AL108" s="301"/>
      <c r="AM108" s="301"/>
      <c r="AN108" s="301"/>
      <c r="AO108" s="301"/>
      <c r="AP108" s="301"/>
      <c r="AQ108" s="301"/>
      <c r="AR108" s="301"/>
      <c r="AS108" s="301"/>
      <c r="AT108" s="301"/>
    </row>
    <row r="109" spans="1:46" x14ac:dyDescent="0.25">
      <c r="A109" s="301" t="s">
        <v>4525</v>
      </c>
      <c r="B109" s="296">
        <v>44120</v>
      </c>
      <c r="C109" s="299">
        <v>3023521</v>
      </c>
      <c r="D109" s="301" t="str">
        <f>VLOOKUP(C109,Schools!A:B,2,0)</f>
        <v>St Mary's &amp; St John's CE School</v>
      </c>
      <c r="E109" s="301" t="str">
        <f>VLOOKUP(C109,Schools!$A:$Z,3,0)</f>
        <v>M</v>
      </c>
      <c r="F109" s="213">
        <v>47430</v>
      </c>
      <c r="G109" s="299" t="s">
        <v>4703</v>
      </c>
      <c r="I109" s="301" t="str">
        <f t="shared" si="19"/>
        <v>10694/543965</v>
      </c>
      <c r="J109" s="301">
        <f>VLOOKUP(C109,Schools!$A:$Z,9,0)</f>
        <v>400135</v>
      </c>
      <c r="K109" s="295" t="s">
        <v>85</v>
      </c>
      <c r="L109" s="299" t="s">
        <v>4529</v>
      </c>
      <c r="M109" s="299" t="s">
        <v>4529</v>
      </c>
      <c r="N109" s="298" t="str">
        <f>VLOOKUP(C109,Schools!A:D,4,0)</f>
        <v>All through</v>
      </c>
      <c r="O109" s="298">
        <f>VLOOKUP(N109,CCs!$A$2:$G$7,6,FALSE)</f>
        <v>10694</v>
      </c>
      <c r="P109" s="298">
        <f t="shared" si="12"/>
        <v>543965</v>
      </c>
      <c r="Q109" s="286"/>
      <c r="R109" s="286"/>
      <c r="S109" s="286">
        <v>47430</v>
      </c>
      <c r="T109" s="286"/>
      <c r="U109" s="78"/>
      <c r="V109" s="78"/>
      <c r="W109" s="78"/>
      <c r="X109" s="78"/>
      <c r="Y109" s="78"/>
      <c r="Z109" s="52">
        <f t="shared" si="20"/>
        <v>0</v>
      </c>
      <c r="AA109" s="52"/>
      <c r="AB109" s="52"/>
      <c r="AC109" s="52">
        <f t="shared" si="17"/>
        <v>47430</v>
      </c>
      <c r="AD109" s="52">
        <f t="shared" si="18"/>
        <v>0</v>
      </c>
      <c r="AF109" s="302">
        <f>VLOOKUP(D109,Schools!$B$8:$F$143,5,FALSE)</f>
        <v>3023521</v>
      </c>
      <c r="AH109" s="440">
        <f t="shared" si="13"/>
        <v>47430</v>
      </c>
      <c r="AI109" s="440">
        <f t="shared" si="14"/>
        <v>47430</v>
      </c>
      <c r="AJ109" s="440">
        <f t="shared" si="15"/>
        <v>47430</v>
      </c>
      <c r="AK109" s="440">
        <f t="shared" si="16"/>
        <v>47430</v>
      </c>
      <c r="AL109" s="301"/>
      <c r="AM109" s="301"/>
      <c r="AN109" s="301"/>
      <c r="AO109" s="301"/>
      <c r="AP109" s="301"/>
      <c r="AQ109" s="301"/>
      <c r="AR109" s="301"/>
      <c r="AS109" s="301"/>
      <c r="AT109" s="301"/>
    </row>
    <row r="110" spans="1:46" x14ac:dyDescent="0.25">
      <c r="A110" s="301" t="s">
        <v>4525</v>
      </c>
      <c r="B110" s="399">
        <v>44323</v>
      </c>
      <c r="C110" s="157">
        <v>3022003</v>
      </c>
      <c r="D110" s="301" t="str">
        <f>VLOOKUP(C110,Schools!A:B,2,0)</f>
        <v>Bell Lane Primary School</v>
      </c>
      <c r="E110" s="301" t="str">
        <f>VLOOKUP(C110,Schools!$A:$Z,3,0)</f>
        <v>M</v>
      </c>
      <c r="F110" s="213">
        <v>9398.36</v>
      </c>
      <c r="G110" s="299" t="s">
        <v>4703</v>
      </c>
      <c r="I110" s="301" t="str">
        <f t="shared" ref="I110:I126" si="21">O110&amp;"/"&amp;P110</f>
        <v>10166/543965</v>
      </c>
      <c r="J110" s="301">
        <f>VLOOKUP(C110,Schools!$A:$Z,9,0)</f>
        <v>400051</v>
      </c>
      <c r="K110" s="295" t="s">
        <v>85</v>
      </c>
      <c r="L110" s="299" t="s">
        <v>4860</v>
      </c>
      <c r="M110" s="299" t="s">
        <v>4861</v>
      </c>
      <c r="N110" s="298" t="str">
        <f>VLOOKUP(C110,Schools!A:D,4,0)</f>
        <v>Primary</v>
      </c>
      <c r="O110" s="298">
        <v>10166</v>
      </c>
      <c r="P110" s="298">
        <f t="shared" si="12"/>
        <v>543965</v>
      </c>
      <c r="Q110" s="298"/>
      <c r="R110" s="286">
        <v>9398.36</v>
      </c>
      <c r="S110" s="78"/>
      <c r="T110" s="78"/>
      <c r="U110" s="78"/>
      <c r="V110" s="78"/>
      <c r="W110" s="78"/>
      <c r="X110" s="78"/>
      <c r="Y110" s="78"/>
      <c r="Z110" s="78"/>
      <c r="AA110" s="78"/>
      <c r="AB110" s="78"/>
      <c r="AC110" s="52">
        <f t="shared" si="17"/>
        <v>9398.36</v>
      </c>
      <c r="AD110" s="52">
        <f t="shared" si="18"/>
        <v>0</v>
      </c>
      <c r="AE110" s="51"/>
      <c r="AF110" s="302">
        <f>VLOOKUP(D110,Schools!$B$8:$F$143,5,FALSE)</f>
        <v>3022003</v>
      </c>
      <c r="AH110" s="440">
        <f t="shared" ref="AH110:AH116" si="22">SUM(Q110:S110)</f>
        <v>9398.36</v>
      </c>
      <c r="AI110" s="440">
        <f t="shared" ref="AI110:AI116" si="23">SUM(Q110:V110)</f>
        <v>9398.36</v>
      </c>
      <c r="AJ110" s="440">
        <f t="shared" ref="AJ110:AJ116" si="24">SUM(Q110:Y110)</f>
        <v>9398.36</v>
      </c>
      <c r="AK110" s="440">
        <f t="shared" ref="AK110:AK116" si="25">SUM(Q110:AB110)</f>
        <v>9398.36</v>
      </c>
      <c r="AL110" s="301"/>
      <c r="AM110" s="301"/>
      <c r="AN110" s="301"/>
      <c r="AO110" s="301"/>
      <c r="AP110" s="301"/>
      <c r="AQ110" s="301"/>
      <c r="AR110" s="301"/>
      <c r="AS110" s="301"/>
      <c r="AT110" s="301"/>
    </row>
    <row r="111" spans="1:46" x14ac:dyDescent="0.25">
      <c r="A111" s="301" t="s">
        <v>4525</v>
      </c>
      <c r="B111" s="399">
        <v>44323</v>
      </c>
      <c r="C111" s="157">
        <v>3022008</v>
      </c>
      <c r="D111" s="301" t="s">
        <v>204</v>
      </c>
      <c r="E111" s="301" t="str">
        <f>VLOOKUP(C111,Schools!$A:$Z,3,0)</f>
        <v>M</v>
      </c>
      <c r="F111" s="213">
        <v>770</v>
      </c>
      <c r="G111" s="299" t="s">
        <v>4703</v>
      </c>
      <c r="I111" s="301" t="str">
        <f t="shared" si="21"/>
        <v>10166/543965</v>
      </c>
      <c r="J111" s="301">
        <f>VLOOKUP(C111,Schools!$A:$Z,9,0)</f>
        <v>400057</v>
      </c>
      <c r="K111" s="295" t="s">
        <v>85</v>
      </c>
      <c r="L111" s="299" t="s">
        <v>4860</v>
      </c>
      <c r="M111" s="299" t="s">
        <v>4861</v>
      </c>
      <c r="N111" s="298" t="str">
        <f>VLOOKUP(C111,Schools!A:D,4,0)</f>
        <v>Primary</v>
      </c>
      <c r="O111" s="298">
        <v>10166</v>
      </c>
      <c r="P111" s="298">
        <f t="shared" si="12"/>
        <v>543965</v>
      </c>
      <c r="Q111" s="298"/>
      <c r="R111" s="286">
        <v>770</v>
      </c>
      <c r="S111" s="78"/>
      <c r="T111" s="78"/>
      <c r="U111" s="78"/>
      <c r="V111" s="78"/>
      <c r="W111" s="78"/>
      <c r="X111" s="78"/>
      <c r="Y111" s="78"/>
      <c r="Z111" s="78"/>
      <c r="AA111" s="78"/>
      <c r="AB111" s="78"/>
      <c r="AC111" s="52">
        <f t="shared" si="17"/>
        <v>770</v>
      </c>
      <c r="AD111" s="52">
        <f t="shared" si="18"/>
        <v>0</v>
      </c>
      <c r="AE111" s="51"/>
      <c r="AF111" s="302">
        <f>VLOOKUP(D111,Schools!$B$8:$F$143,5,FALSE)</f>
        <v>3022008</v>
      </c>
      <c r="AH111" s="440">
        <f t="shared" si="22"/>
        <v>770</v>
      </c>
      <c r="AI111" s="440">
        <f t="shared" si="23"/>
        <v>770</v>
      </c>
      <c r="AJ111" s="440">
        <f t="shared" si="24"/>
        <v>770</v>
      </c>
      <c r="AK111" s="440">
        <f t="shared" si="25"/>
        <v>770</v>
      </c>
      <c r="AL111" s="301"/>
      <c r="AM111" s="301"/>
      <c r="AN111" s="301"/>
      <c r="AO111" s="301"/>
      <c r="AP111" s="301"/>
      <c r="AQ111" s="301"/>
      <c r="AR111" s="301"/>
      <c r="AS111" s="301"/>
      <c r="AT111" s="301"/>
    </row>
    <row r="112" spans="1:46" x14ac:dyDescent="0.25">
      <c r="A112" s="301" t="s">
        <v>4525</v>
      </c>
      <c r="B112" s="399">
        <v>44323</v>
      </c>
      <c r="C112" s="157">
        <v>3022007</v>
      </c>
      <c r="D112" s="301" t="s">
        <v>205</v>
      </c>
      <c r="E112" s="301" t="str">
        <f>VLOOKUP(C112,Schools!$A:$Z,3,0)</f>
        <v>M</v>
      </c>
      <c r="F112" s="213">
        <v>11975</v>
      </c>
      <c r="G112" s="299" t="s">
        <v>4703</v>
      </c>
      <c r="I112" s="301" t="str">
        <f t="shared" si="21"/>
        <v>10166/543965</v>
      </c>
      <c r="J112" s="301">
        <f>VLOOKUP(C112,Schools!$A:$Z,9,0)</f>
        <v>400040</v>
      </c>
      <c r="K112" s="295" t="s">
        <v>85</v>
      </c>
      <c r="L112" s="299" t="s">
        <v>4860</v>
      </c>
      <c r="M112" s="299" t="s">
        <v>4861</v>
      </c>
      <c r="N112" s="298" t="str">
        <f>VLOOKUP(C112,Schools!A:D,4,0)</f>
        <v>Primary</v>
      </c>
      <c r="O112" s="298">
        <v>10166</v>
      </c>
      <c r="P112" s="298">
        <f t="shared" si="12"/>
        <v>543965</v>
      </c>
      <c r="Q112" s="298"/>
      <c r="R112" s="286">
        <v>11975</v>
      </c>
      <c r="S112" s="78"/>
      <c r="T112" s="78"/>
      <c r="U112" s="78"/>
      <c r="V112" s="78"/>
      <c r="W112" s="78"/>
      <c r="X112" s="78"/>
      <c r="Y112" s="78"/>
      <c r="Z112" s="78"/>
      <c r="AA112" s="78"/>
      <c r="AB112" s="78"/>
      <c r="AC112" s="52">
        <f t="shared" si="17"/>
        <v>11975</v>
      </c>
      <c r="AD112" s="52">
        <f t="shared" si="18"/>
        <v>0</v>
      </c>
      <c r="AE112" s="51"/>
      <c r="AF112" s="302">
        <f>VLOOKUP(D112,Schools!$B$8:$F$143,5,FALSE)</f>
        <v>3022007</v>
      </c>
      <c r="AH112" s="440">
        <f t="shared" si="22"/>
        <v>11975</v>
      </c>
      <c r="AI112" s="440">
        <f t="shared" si="23"/>
        <v>11975</v>
      </c>
      <c r="AJ112" s="440">
        <f t="shared" si="24"/>
        <v>11975</v>
      </c>
      <c r="AK112" s="440">
        <f t="shared" si="25"/>
        <v>11975</v>
      </c>
      <c r="AL112" s="301"/>
      <c r="AM112" s="301"/>
      <c r="AN112" s="301"/>
      <c r="AO112" s="301"/>
      <c r="AP112" s="301"/>
      <c r="AQ112" s="301"/>
      <c r="AR112" s="301"/>
      <c r="AS112" s="301"/>
      <c r="AT112" s="301"/>
    </row>
    <row r="113" spans="1:46" x14ac:dyDescent="0.25">
      <c r="A113" s="301" t="s">
        <v>4525</v>
      </c>
      <c r="B113" s="399">
        <v>44323</v>
      </c>
      <c r="C113" s="157">
        <v>3022055</v>
      </c>
      <c r="D113" s="301" t="s">
        <v>274</v>
      </c>
      <c r="E113" s="301" t="str">
        <f>VLOOKUP(C113,Schools!$A:$Z,3,0)</f>
        <v>M</v>
      </c>
      <c r="F113" s="213">
        <v>2691</v>
      </c>
      <c r="G113" s="299" t="s">
        <v>4703</v>
      </c>
      <c r="I113" s="301" t="str">
        <f t="shared" si="21"/>
        <v>10166/543965</v>
      </c>
      <c r="J113" s="301">
        <f>VLOOKUP(C113,Schools!$A:$Z,9,0)</f>
        <v>400101</v>
      </c>
      <c r="K113" s="295" t="s">
        <v>85</v>
      </c>
      <c r="L113" s="299" t="s">
        <v>4860</v>
      </c>
      <c r="M113" s="299" t="s">
        <v>4861</v>
      </c>
      <c r="N113" s="298" t="str">
        <f>VLOOKUP(C113,Schools!A:D,4,0)</f>
        <v>Primary</v>
      </c>
      <c r="O113" s="298">
        <v>10166</v>
      </c>
      <c r="P113" s="298">
        <f t="shared" si="12"/>
        <v>543965</v>
      </c>
      <c r="Q113" s="298"/>
      <c r="R113" s="286">
        <v>2691</v>
      </c>
      <c r="S113" s="78"/>
      <c r="T113" s="78"/>
      <c r="U113" s="78"/>
      <c r="V113" s="78"/>
      <c r="W113" s="78"/>
      <c r="X113" s="78"/>
      <c r="Y113" s="78"/>
      <c r="Z113" s="78"/>
      <c r="AA113" s="78"/>
      <c r="AB113" s="78"/>
      <c r="AC113" s="52">
        <f t="shared" si="17"/>
        <v>2691</v>
      </c>
      <c r="AD113" s="52">
        <f t="shared" si="18"/>
        <v>0</v>
      </c>
      <c r="AE113" s="51"/>
      <c r="AF113" s="302">
        <f>VLOOKUP(D113,Schools!$B$8:$F$143,5,FALSE)</f>
        <v>3022055</v>
      </c>
      <c r="AH113" s="440">
        <f t="shared" si="22"/>
        <v>2691</v>
      </c>
      <c r="AI113" s="440">
        <f t="shared" si="23"/>
        <v>2691</v>
      </c>
      <c r="AJ113" s="440">
        <f t="shared" si="24"/>
        <v>2691</v>
      </c>
      <c r="AK113" s="440">
        <f t="shared" si="25"/>
        <v>2691</v>
      </c>
      <c r="AL113" s="301"/>
      <c r="AM113" s="301"/>
      <c r="AN113" s="301"/>
      <c r="AO113" s="301"/>
      <c r="AP113" s="301"/>
      <c r="AQ113" s="301"/>
      <c r="AR113" s="301"/>
      <c r="AS113" s="301"/>
      <c r="AT113" s="301"/>
    </row>
    <row r="114" spans="1:46" x14ac:dyDescent="0.25">
      <c r="A114" s="301" t="s">
        <v>4525</v>
      </c>
      <c r="B114" s="399">
        <v>44323</v>
      </c>
      <c r="C114" s="157">
        <v>3022073</v>
      </c>
      <c r="D114" s="301" t="s">
        <v>215</v>
      </c>
      <c r="E114" s="301" t="str">
        <f>VLOOKUP(C114,Schools!$A:$Z,3,0)</f>
        <v>M</v>
      </c>
      <c r="F114" s="213">
        <v>19965</v>
      </c>
      <c r="G114" s="299" t="s">
        <v>4703</v>
      </c>
      <c r="I114" s="301" t="str">
        <f t="shared" si="21"/>
        <v>10166/543965</v>
      </c>
      <c r="J114" s="301">
        <f>VLOOKUP(C114,Schools!$A:$Z,9,0)</f>
        <v>400105</v>
      </c>
      <c r="K114" s="295" t="s">
        <v>85</v>
      </c>
      <c r="L114" s="299" t="s">
        <v>4860</v>
      </c>
      <c r="M114" s="299" t="s">
        <v>4861</v>
      </c>
      <c r="N114" s="298" t="str">
        <f>VLOOKUP(C114,Schools!A:D,4,0)</f>
        <v>Primary</v>
      </c>
      <c r="O114" s="298">
        <v>10166</v>
      </c>
      <c r="P114" s="298">
        <f t="shared" si="12"/>
        <v>543965</v>
      </c>
      <c r="Q114" s="298"/>
      <c r="R114" s="286">
        <v>19965</v>
      </c>
      <c r="S114" s="78"/>
      <c r="T114" s="78"/>
      <c r="U114" s="78"/>
      <c r="V114" s="78"/>
      <c r="W114" s="78"/>
      <c r="X114" s="78"/>
      <c r="Y114" s="78"/>
      <c r="Z114" s="78"/>
      <c r="AA114" s="78"/>
      <c r="AB114" s="78"/>
      <c r="AC114" s="52">
        <f t="shared" si="17"/>
        <v>19965</v>
      </c>
      <c r="AD114" s="52">
        <f t="shared" si="18"/>
        <v>0</v>
      </c>
      <c r="AE114" s="51"/>
      <c r="AF114" s="302">
        <f>VLOOKUP(D114,Schools!$B$8:$F$143,5,FALSE)</f>
        <v>3022073</v>
      </c>
      <c r="AH114" s="440">
        <f t="shared" si="22"/>
        <v>19965</v>
      </c>
      <c r="AI114" s="440">
        <f t="shared" si="23"/>
        <v>19965</v>
      </c>
      <c r="AJ114" s="440">
        <f t="shared" si="24"/>
        <v>19965</v>
      </c>
      <c r="AK114" s="440">
        <f t="shared" si="25"/>
        <v>19965</v>
      </c>
      <c r="AL114" s="301"/>
      <c r="AM114" s="301"/>
      <c r="AN114" s="301"/>
      <c r="AO114" s="301"/>
      <c r="AP114" s="301"/>
      <c r="AQ114" s="301"/>
      <c r="AR114" s="301"/>
      <c r="AS114" s="301"/>
      <c r="AT114" s="301"/>
    </row>
    <row r="115" spans="1:46" x14ac:dyDescent="0.25">
      <c r="A115" s="301" t="s">
        <v>4525</v>
      </c>
      <c r="B115" s="399">
        <v>44323</v>
      </c>
      <c r="C115" s="157">
        <v>3023311</v>
      </c>
      <c r="D115" s="301" t="s">
        <v>265</v>
      </c>
      <c r="E115" s="301" t="str">
        <f>VLOOKUP(C115,Schools!$A:$Z,3,0)</f>
        <v>M</v>
      </c>
      <c r="F115" s="213">
        <v>2075.62</v>
      </c>
      <c r="G115" s="299" t="s">
        <v>4703</v>
      </c>
      <c r="I115" s="301" t="str">
        <f t="shared" si="21"/>
        <v>10166/543965</v>
      </c>
      <c r="J115" s="301">
        <f>VLOOKUP(C115,Schools!$A:$Z,9,0)</f>
        <v>400058</v>
      </c>
      <c r="K115" s="295" t="s">
        <v>85</v>
      </c>
      <c r="L115" s="299" t="s">
        <v>4860</v>
      </c>
      <c r="M115" s="299" t="s">
        <v>4861</v>
      </c>
      <c r="N115" s="298" t="str">
        <f>VLOOKUP(C115,Schools!A:D,4,0)</f>
        <v>Primary</v>
      </c>
      <c r="O115" s="298">
        <v>10166</v>
      </c>
      <c r="P115" s="298">
        <f t="shared" si="12"/>
        <v>543965</v>
      </c>
      <c r="Q115" s="298"/>
      <c r="R115" s="286">
        <v>2075.62</v>
      </c>
      <c r="S115" s="78"/>
      <c r="T115" s="78"/>
      <c r="U115" s="78"/>
      <c r="V115" s="78"/>
      <c r="W115" s="78"/>
      <c r="X115" s="78"/>
      <c r="Y115" s="78"/>
      <c r="Z115" s="78"/>
      <c r="AA115" s="78"/>
      <c r="AB115" s="78"/>
      <c r="AC115" s="52">
        <f t="shared" si="17"/>
        <v>2075.62</v>
      </c>
      <c r="AD115" s="52">
        <f t="shared" si="18"/>
        <v>0</v>
      </c>
      <c r="AE115" s="51"/>
      <c r="AF115" s="302">
        <f>VLOOKUP(D115,Schools!$B$8:$F$143,5,FALSE)</f>
        <v>3023311</v>
      </c>
      <c r="AH115" s="440">
        <f t="shared" si="22"/>
        <v>2075.62</v>
      </c>
      <c r="AI115" s="440">
        <f t="shared" si="23"/>
        <v>2075.62</v>
      </c>
      <c r="AJ115" s="440">
        <f t="shared" si="24"/>
        <v>2075.62</v>
      </c>
      <c r="AK115" s="440">
        <f t="shared" si="25"/>
        <v>2075.62</v>
      </c>
      <c r="AL115" s="301"/>
      <c r="AM115" s="301"/>
      <c r="AN115" s="301"/>
      <c r="AO115" s="301"/>
      <c r="AP115" s="301"/>
      <c r="AQ115" s="301"/>
      <c r="AR115" s="301"/>
      <c r="AS115" s="301"/>
      <c r="AT115" s="301"/>
    </row>
    <row r="116" spans="1:46" x14ac:dyDescent="0.25">
      <c r="A116" s="301" t="s">
        <v>4525</v>
      </c>
      <c r="B116" s="399">
        <v>44323</v>
      </c>
      <c r="C116" s="157">
        <v>3024003</v>
      </c>
      <c r="D116" s="301" t="s">
        <v>107</v>
      </c>
      <c r="E116" s="301" t="str">
        <f>VLOOKUP(C116,Schools!$A:$Z,3,0)</f>
        <v>M</v>
      </c>
      <c r="F116" s="213">
        <v>7410</v>
      </c>
      <c r="G116" s="299" t="s">
        <v>4703</v>
      </c>
      <c r="I116" s="301" t="str">
        <f t="shared" si="21"/>
        <v>10167/543965</v>
      </c>
      <c r="J116" s="301">
        <f>VLOOKUP(C116,Schools!$A:$Z,9,0)</f>
        <v>400033</v>
      </c>
      <c r="K116" s="295" t="s">
        <v>85</v>
      </c>
      <c r="L116" s="299" t="s">
        <v>4860</v>
      </c>
      <c r="M116" s="299" t="s">
        <v>4861</v>
      </c>
      <c r="N116" s="298" t="str">
        <f>VLOOKUP(C116,Schools!A:D,4,0)</f>
        <v>Secondary</v>
      </c>
      <c r="O116" s="298">
        <v>10167</v>
      </c>
      <c r="P116" s="298">
        <f t="shared" si="12"/>
        <v>543965</v>
      </c>
      <c r="Q116" s="298"/>
      <c r="R116" s="286">
        <v>7410</v>
      </c>
      <c r="S116" s="78"/>
      <c r="T116" s="78"/>
      <c r="U116" s="78"/>
      <c r="V116" s="78"/>
      <c r="W116" s="78"/>
      <c r="X116" s="78"/>
      <c r="Y116" s="78"/>
      <c r="Z116" s="78"/>
      <c r="AA116" s="78"/>
      <c r="AB116" s="78"/>
      <c r="AC116" s="52">
        <f t="shared" si="17"/>
        <v>7410</v>
      </c>
      <c r="AD116" s="52">
        <f t="shared" si="18"/>
        <v>0</v>
      </c>
      <c r="AE116" s="51"/>
      <c r="AF116" s="302">
        <f>VLOOKUP(D116,Schools!$B$8:$F$143,5,FALSE)</f>
        <v>3024003</v>
      </c>
      <c r="AH116" s="440">
        <f t="shared" si="22"/>
        <v>7410</v>
      </c>
      <c r="AI116" s="440">
        <f t="shared" si="23"/>
        <v>7410</v>
      </c>
      <c r="AJ116" s="440">
        <f t="shared" si="24"/>
        <v>7410</v>
      </c>
      <c r="AK116" s="440">
        <f t="shared" si="25"/>
        <v>7410</v>
      </c>
      <c r="AL116" s="301"/>
      <c r="AM116" s="301"/>
      <c r="AN116" s="301"/>
      <c r="AO116" s="301"/>
      <c r="AP116" s="301"/>
      <c r="AQ116" s="301"/>
      <c r="AR116" s="301"/>
      <c r="AS116" s="301"/>
      <c r="AT116" s="301"/>
    </row>
    <row r="117" spans="1:46" x14ac:dyDescent="0.25">
      <c r="A117" s="301" t="s">
        <v>4525</v>
      </c>
      <c r="B117" s="399">
        <v>44323</v>
      </c>
      <c r="C117" s="299">
        <v>3021100</v>
      </c>
      <c r="D117" s="301" t="str">
        <f>VLOOKUP(C117,Schools!A:B,2,0)</f>
        <v>Pavilion</v>
      </c>
      <c r="E117" s="301" t="str">
        <f>VLOOKUP(C117,Schools!$A:$Z,3,0)</f>
        <v>M</v>
      </c>
      <c r="F117" s="213">
        <f>6830+13140</f>
        <v>19970</v>
      </c>
      <c r="G117" s="299" t="s">
        <v>4703</v>
      </c>
      <c r="I117" s="301" t="str">
        <f t="shared" si="21"/>
        <v>10168/543965</v>
      </c>
      <c r="J117" s="301">
        <f>VLOOKUP(C117,Schools!$A:$Z,9,0)</f>
        <v>400156</v>
      </c>
      <c r="K117" s="295" t="s">
        <v>85</v>
      </c>
      <c r="L117" s="299" t="s">
        <v>4864</v>
      </c>
      <c r="M117" s="299" t="s">
        <v>4865</v>
      </c>
      <c r="N117" s="298" t="str">
        <f>VLOOKUP(C117,Schools!A:D,4,0)</f>
        <v>PRU</v>
      </c>
      <c r="O117" s="298">
        <v>10168</v>
      </c>
      <c r="P117" s="298">
        <f t="shared" si="12"/>
        <v>543965</v>
      </c>
      <c r="Q117" s="298"/>
      <c r="R117" s="286">
        <v>6830</v>
      </c>
      <c r="S117" s="78">
        <v>13140</v>
      </c>
      <c r="T117" s="78"/>
      <c r="U117" s="78"/>
      <c r="V117" s="78"/>
      <c r="W117" s="78"/>
      <c r="X117" s="78"/>
      <c r="Y117" s="78"/>
      <c r="Z117" s="78"/>
      <c r="AA117" s="78"/>
      <c r="AB117" s="78"/>
      <c r="AC117" s="52">
        <f t="shared" ref="AC117:AC126" si="26">SUM(Q117:AB117)</f>
        <v>19970</v>
      </c>
      <c r="AD117" s="52">
        <f t="shared" ref="AD117:AD126" si="27">AC117-F117</f>
        <v>0</v>
      </c>
      <c r="AE117" s="51"/>
      <c r="AF117" s="302">
        <f>VLOOKUP(D117,Schools!$B$8:$F$143,5,FALSE)</f>
        <v>3021100</v>
      </c>
      <c r="AH117" s="440">
        <f t="shared" ref="AH117:AH126" si="28">SUM(Q117:S117)</f>
        <v>19970</v>
      </c>
      <c r="AI117" s="440">
        <f t="shared" ref="AI117:AI126" si="29">SUM(Q117:V117)</f>
        <v>19970</v>
      </c>
      <c r="AJ117" s="440">
        <f t="shared" ref="AJ117:AJ126" si="30">SUM(Q117:Y117)</f>
        <v>19970</v>
      </c>
      <c r="AK117" s="440">
        <f t="shared" ref="AK117:AK126" si="31">SUM(Q117:AB117)</f>
        <v>19970</v>
      </c>
      <c r="AL117" s="301"/>
      <c r="AM117" s="301"/>
      <c r="AN117" s="301"/>
      <c r="AO117" s="301"/>
      <c r="AP117" s="301"/>
      <c r="AQ117" s="301"/>
      <c r="AR117" s="301"/>
      <c r="AS117" s="301"/>
      <c r="AT117" s="301"/>
    </row>
    <row r="118" spans="1:46" x14ac:dyDescent="0.25">
      <c r="A118" s="301" t="s">
        <v>4525</v>
      </c>
      <c r="B118" s="399">
        <v>44323</v>
      </c>
      <c r="C118" s="299">
        <v>3024003</v>
      </c>
      <c r="D118" s="301" t="s">
        <v>107</v>
      </c>
      <c r="E118" s="301" t="str">
        <f>VLOOKUP(C118,Schools!$A:$Z,3,0)</f>
        <v>M</v>
      </c>
      <c r="F118" s="213">
        <f>16320+12190</f>
        <v>28510</v>
      </c>
      <c r="G118" s="299" t="s">
        <v>4703</v>
      </c>
      <c r="I118" s="301" t="str">
        <f t="shared" si="21"/>
        <v>10167/543965</v>
      </c>
      <c r="J118" s="301">
        <f>VLOOKUP(C118,Schools!$A:$Z,9,0)</f>
        <v>400033</v>
      </c>
      <c r="K118" s="295" t="s">
        <v>85</v>
      </c>
      <c r="L118" s="299" t="s">
        <v>4864</v>
      </c>
      <c r="M118" s="299" t="s">
        <v>4865</v>
      </c>
      <c r="N118" s="298" t="str">
        <f>VLOOKUP(C118,Schools!A:D,4,0)</f>
        <v>Secondary</v>
      </c>
      <c r="O118" s="298">
        <v>10167</v>
      </c>
      <c r="P118" s="298">
        <f t="shared" si="12"/>
        <v>543965</v>
      </c>
      <c r="Q118" s="298"/>
      <c r="R118" s="286">
        <v>16320</v>
      </c>
      <c r="S118" s="78">
        <v>12190</v>
      </c>
      <c r="T118" s="78"/>
      <c r="U118" s="78"/>
      <c r="V118" s="78"/>
      <c r="W118" s="78"/>
      <c r="X118" s="78"/>
      <c r="Y118" s="78"/>
      <c r="Z118" s="78"/>
      <c r="AA118" s="78"/>
      <c r="AB118" s="78"/>
      <c r="AC118" s="52">
        <f t="shared" si="26"/>
        <v>28510</v>
      </c>
      <c r="AD118" s="52">
        <f t="shared" si="27"/>
        <v>0</v>
      </c>
      <c r="AE118" s="51"/>
      <c r="AF118" s="302">
        <f>VLOOKUP(D118,Schools!$B$8:$F$143,5,FALSE)</f>
        <v>3024003</v>
      </c>
      <c r="AH118" s="440">
        <f t="shared" si="28"/>
        <v>28510</v>
      </c>
      <c r="AI118" s="440">
        <f t="shared" si="29"/>
        <v>28510</v>
      </c>
      <c r="AJ118" s="440">
        <f t="shared" si="30"/>
        <v>28510</v>
      </c>
      <c r="AK118" s="440">
        <f t="shared" si="31"/>
        <v>28510</v>
      </c>
      <c r="AL118" s="301"/>
      <c r="AM118" s="301"/>
      <c r="AN118" s="301"/>
      <c r="AO118" s="301"/>
      <c r="AP118" s="301"/>
      <c r="AQ118" s="301"/>
      <c r="AR118" s="301"/>
      <c r="AS118" s="301"/>
      <c r="AT118" s="301"/>
    </row>
    <row r="119" spans="1:46" x14ac:dyDescent="0.25">
      <c r="A119" s="301" t="s">
        <v>4525</v>
      </c>
      <c r="B119" s="399">
        <v>44323</v>
      </c>
      <c r="C119" s="299">
        <v>3025404</v>
      </c>
      <c r="D119" s="301" t="str">
        <f>VLOOKUP(C119,Schools!A:B,2,0)</f>
        <v>St Michaels Catholic Grammar School</v>
      </c>
      <c r="E119" s="301" t="str">
        <f>VLOOKUP(C119,Schools!$A:$Z,3,0)</f>
        <v>M</v>
      </c>
      <c r="F119" s="213">
        <f>1640+17090</f>
        <v>18730</v>
      </c>
      <c r="G119" s="299" t="s">
        <v>4703</v>
      </c>
      <c r="I119" s="301" t="str">
        <f t="shared" si="21"/>
        <v>10167/543965</v>
      </c>
      <c r="J119" s="301">
        <f>VLOOKUP(C119,Schools!$A:$Z,9,0)</f>
        <v>400029</v>
      </c>
      <c r="K119" s="295" t="s">
        <v>85</v>
      </c>
      <c r="L119" s="299" t="s">
        <v>4864</v>
      </c>
      <c r="M119" s="299" t="s">
        <v>4865</v>
      </c>
      <c r="N119" s="298" t="str">
        <f>VLOOKUP(C119,Schools!A:D,4,0)</f>
        <v>Secondary</v>
      </c>
      <c r="O119" s="298">
        <v>10167</v>
      </c>
      <c r="P119" s="298">
        <f t="shared" si="12"/>
        <v>543965</v>
      </c>
      <c r="Q119" s="298"/>
      <c r="R119" s="286">
        <v>1640</v>
      </c>
      <c r="S119" s="78">
        <v>17090</v>
      </c>
      <c r="T119" s="78"/>
      <c r="U119" s="78"/>
      <c r="V119" s="78"/>
      <c r="W119" s="78"/>
      <c r="X119" s="78"/>
      <c r="Y119" s="78"/>
      <c r="Z119" s="78"/>
      <c r="AA119" s="78"/>
      <c r="AB119" s="78"/>
      <c r="AC119" s="52">
        <f t="shared" si="26"/>
        <v>18730</v>
      </c>
      <c r="AD119" s="52">
        <f t="shared" si="27"/>
        <v>0</v>
      </c>
      <c r="AE119" s="51"/>
      <c r="AF119" s="302">
        <f>VLOOKUP(D119,Schools!$B$8:$F$143,5,FALSE)</f>
        <v>3025404</v>
      </c>
      <c r="AH119" s="440">
        <f t="shared" si="28"/>
        <v>18730</v>
      </c>
      <c r="AI119" s="440">
        <f t="shared" si="29"/>
        <v>18730</v>
      </c>
      <c r="AJ119" s="440">
        <f t="shared" si="30"/>
        <v>18730</v>
      </c>
      <c r="AK119" s="440">
        <f t="shared" si="31"/>
        <v>18730</v>
      </c>
      <c r="AL119" s="301"/>
      <c r="AM119" s="301"/>
      <c r="AN119" s="301"/>
      <c r="AO119" s="301"/>
      <c r="AP119" s="301"/>
      <c r="AQ119" s="301"/>
      <c r="AR119" s="301"/>
      <c r="AS119" s="301"/>
      <c r="AT119" s="301"/>
    </row>
    <row r="120" spans="1:46" x14ac:dyDescent="0.25">
      <c r="A120" s="301" t="s">
        <v>4525</v>
      </c>
      <c r="B120" s="399">
        <v>44323</v>
      </c>
      <c r="C120" s="299">
        <v>3025405</v>
      </c>
      <c r="D120" s="301" t="str">
        <f>VLOOKUP(C120,Schools!A:B,2,0)</f>
        <v>Finchley Catholic High School</v>
      </c>
      <c r="E120" s="301" t="str">
        <f>VLOOKUP(C120,Schools!$A:$Z,3,0)</f>
        <v>M</v>
      </c>
      <c r="F120" s="213">
        <f>820+23720</f>
        <v>24540</v>
      </c>
      <c r="G120" s="299" t="s">
        <v>4703</v>
      </c>
      <c r="I120" s="301" t="str">
        <f t="shared" si="21"/>
        <v>10167/543965</v>
      </c>
      <c r="J120" s="301">
        <f>VLOOKUP(C120,Schools!$A:$Z,9,0)</f>
        <v>400041</v>
      </c>
      <c r="K120" s="295" t="s">
        <v>85</v>
      </c>
      <c r="L120" s="299" t="s">
        <v>4864</v>
      </c>
      <c r="M120" s="299" t="s">
        <v>4865</v>
      </c>
      <c r="N120" s="298" t="str">
        <f>VLOOKUP(C120,Schools!A:D,4,0)</f>
        <v>Secondary</v>
      </c>
      <c r="O120" s="298">
        <v>10167</v>
      </c>
      <c r="P120" s="298">
        <f t="shared" ref="P120:P147" si="32">IF(E120="M",543965,516500)</f>
        <v>543965</v>
      </c>
      <c r="Q120" s="298"/>
      <c r="R120" s="286">
        <v>820</v>
      </c>
      <c r="S120" s="78">
        <v>23720</v>
      </c>
      <c r="T120" s="78"/>
      <c r="U120" s="78"/>
      <c r="V120" s="78"/>
      <c r="W120" s="78"/>
      <c r="X120" s="78"/>
      <c r="Y120" s="78"/>
      <c r="Z120" s="78"/>
      <c r="AA120" s="78"/>
      <c r="AB120" s="78"/>
      <c r="AC120" s="52">
        <f t="shared" si="26"/>
        <v>24540</v>
      </c>
      <c r="AD120" s="52">
        <f t="shared" si="27"/>
        <v>0</v>
      </c>
      <c r="AE120" s="51"/>
      <c r="AF120" s="302">
        <f>VLOOKUP(D120,Schools!$B$8:$F$143,5,FALSE)</f>
        <v>3025405</v>
      </c>
      <c r="AH120" s="440">
        <f t="shared" si="28"/>
        <v>24540</v>
      </c>
      <c r="AI120" s="440">
        <f t="shared" si="29"/>
        <v>24540</v>
      </c>
      <c r="AJ120" s="440">
        <f t="shared" si="30"/>
        <v>24540</v>
      </c>
      <c r="AK120" s="440">
        <f t="shared" si="31"/>
        <v>24540</v>
      </c>
      <c r="AL120" s="301"/>
      <c r="AM120" s="301"/>
      <c r="AN120" s="301"/>
      <c r="AO120" s="301"/>
      <c r="AP120" s="301"/>
      <c r="AQ120" s="301"/>
      <c r="AR120" s="301"/>
      <c r="AS120" s="301"/>
      <c r="AT120" s="301"/>
    </row>
    <row r="121" spans="1:46" x14ac:dyDescent="0.25">
      <c r="A121" s="301" t="s">
        <v>4525</v>
      </c>
      <c r="B121" s="399">
        <v>44323</v>
      </c>
      <c r="C121" s="299">
        <v>3023521</v>
      </c>
      <c r="D121" s="301" t="str">
        <f>VLOOKUP(C121,Schools!A:B,2,0)</f>
        <v>St Mary's &amp; St John's CE School</v>
      </c>
      <c r="E121" s="301" t="str">
        <f>VLOOKUP(C121,Schools!$A:$Z,3,0)</f>
        <v>M</v>
      </c>
      <c r="F121" s="213">
        <f>15040+18860</f>
        <v>33900</v>
      </c>
      <c r="G121" s="299" t="s">
        <v>4703</v>
      </c>
      <c r="I121" s="301" t="str">
        <f t="shared" si="21"/>
        <v>11329/543965</v>
      </c>
      <c r="J121" s="301">
        <f>VLOOKUP(C121,Schools!$A:$Z,9,0)</f>
        <v>400135</v>
      </c>
      <c r="K121" s="295" t="s">
        <v>85</v>
      </c>
      <c r="L121" s="299" t="s">
        <v>4864</v>
      </c>
      <c r="M121" s="299" t="s">
        <v>4865</v>
      </c>
      <c r="N121" s="298" t="str">
        <f>VLOOKUP(C121,Schools!A:D,4,0)</f>
        <v>All through</v>
      </c>
      <c r="O121" s="298">
        <v>11329</v>
      </c>
      <c r="P121" s="298">
        <f t="shared" si="32"/>
        <v>543965</v>
      </c>
      <c r="Q121" s="298"/>
      <c r="R121" s="286">
        <v>15040</v>
      </c>
      <c r="S121" s="78">
        <v>18860</v>
      </c>
      <c r="T121" s="78"/>
      <c r="U121" s="78"/>
      <c r="V121" s="78"/>
      <c r="W121" s="78"/>
      <c r="X121" s="78"/>
      <c r="Y121" s="78"/>
      <c r="Z121" s="78"/>
      <c r="AA121" s="78"/>
      <c r="AB121" s="78"/>
      <c r="AC121" s="52">
        <f t="shared" si="26"/>
        <v>33900</v>
      </c>
      <c r="AD121" s="52">
        <f t="shared" si="27"/>
        <v>0</v>
      </c>
      <c r="AE121" s="51"/>
      <c r="AF121" s="302">
        <f>VLOOKUP(D121,Schools!$B$8:$F$143,5,FALSE)</f>
        <v>3023521</v>
      </c>
      <c r="AH121" s="440">
        <f t="shared" si="28"/>
        <v>33900</v>
      </c>
      <c r="AI121" s="440">
        <f t="shared" si="29"/>
        <v>33900</v>
      </c>
      <c r="AJ121" s="440">
        <f t="shared" si="30"/>
        <v>33900</v>
      </c>
      <c r="AK121" s="440">
        <f t="shared" si="31"/>
        <v>33900</v>
      </c>
      <c r="AL121" s="301"/>
      <c r="AM121" s="301"/>
      <c r="AN121" s="301"/>
      <c r="AO121" s="301"/>
      <c r="AP121" s="301"/>
      <c r="AQ121" s="301"/>
      <c r="AR121" s="301"/>
      <c r="AS121" s="301"/>
      <c r="AT121" s="301"/>
    </row>
    <row r="122" spans="1:46" x14ac:dyDescent="0.25">
      <c r="A122" s="301" t="s">
        <v>4525</v>
      </c>
      <c r="B122" s="399">
        <v>44323</v>
      </c>
      <c r="C122" s="299">
        <v>3021102</v>
      </c>
      <c r="D122" s="301" t="str">
        <f>VLOOKUP(C122,Schools!A:B,2,0)</f>
        <v>Northgate</v>
      </c>
      <c r="E122" s="301" t="str">
        <f>VLOOKUP(C122,Schools!$A:$Z,3,0)</f>
        <v>M</v>
      </c>
      <c r="F122" s="213">
        <f>5960+14620</f>
        <v>20580</v>
      </c>
      <c r="G122" s="299" t="s">
        <v>4703</v>
      </c>
      <c r="I122" s="301" t="str">
        <f t="shared" si="21"/>
        <v>10168/543965</v>
      </c>
      <c r="J122" s="301">
        <f>VLOOKUP(C122,Schools!$A:$Z,9,0)</f>
        <v>400157</v>
      </c>
      <c r="K122" s="295" t="s">
        <v>85</v>
      </c>
      <c r="L122" s="299" t="s">
        <v>4864</v>
      </c>
      <c r="M122" s="299" t="s">
        <v>4865</v>
      </c>
      <c r="N122" s="298" t="str">
        <f>VLOOKUP(C122,Schools!A:D,4,0)</f>
        <v>PRU</v>
      </c>
      <c r="O122" s="298">
        <v>10168</v>
      </c>
      <c r="P122" s="298">
        <f t="shared" si="32"/>
        <v>543965</v>
      </c>
      <c r="Q122" s="298"/>
      <c r="R122" s="286">
        <v>5960</v>
      </c>
      <c r="S122" s="78">
        <v>14620</v>
      </c>
      <c r="T122" s="78"/>
      <c r="U122" s="78"/>
      <c r="V122" s="78"/>
      <c r="W122" s="78"/>
      <c r="X122" s="78"/>
      <c r="Y122" s="78"/>
      <c r="Z122" s="78"/>
      <c r="AA122" s="78"/>
      <c r="AB122" s="78"/>
      <c r="AC122" s="52">
        <f t="shared" si="26"/>
        <v>20580</v>
      </c>
      <c r="AD122" s="52">
        <f t="shared" si="27"/>
        <v>0</v>
      </c>
      <c r="AE122" s="51"/>
      <c r="AF122" s="302">
        <f>VLOOKUP(D122,Schools!$B$8:$F$143,5,FALSE)</f>
        <v>3021102</v>
      </c>
      <c r="AH122" s="440">
        <f t="shared" si="28"/>
        <v>20580</v>
      </c>
      <c r="AI122" s="440">
        <f t="shared" si="29"/>
        <v>20580</v>
      </c>
      <c r="AJ122" s="440">
        <f t="shared" si="30"/>
        <v>20580</v>
      </c>
      <c r="AK122" s="440">
        <f t="shared" si="31"/>
        <v>20580</v>
      </c>
      <c r="AL122" s="301"/>
      <c r="AM122" s="301"/>
      <c r="AN122" s="301"/>
      <c r="AO122" s="301"/>
      <c r="AP122" s="301"/>
      <c r="AQ122" s="301"/>
      <c r="AR122" s="301"/>
      <c r="AS122" s="301"/>
      <c r="AT122" s="301"/>
    </row>
    <row r="123" spans="1:46" x14ac:dyDescent="0.25">
      <c r="A123" s="301" t="s">
        <v>4525</v>
      </c>
      <c r="B123" s="399">
        <v>44323</v>
      </c>
      <c r="C123" s="299">
        <v>3025427</v>
      </c>
      <c r="D123" s="301" t="str">
        <f>VLOOKUP(C123,Schools!A:B,2,0)</f>
        <v>JCoSS</v>
      </c>
      <c r="E123" s="301" t="str">
        <f>VLOOKUP(C123,Schools!$A:$Z,3,0)</f>
        <v>M</v>
      </c>
      <c r="F123" s="213">
        <f>15040+25490</f>
        <v>40530</v>
      </c>
      <c r="G123" s="299" t="s">
        <v>4703</v>
      </c>
      <c r="I123" s="301" t="str">
        <f t="shared" si="21"/>
        <v>10167/543965</v>
      </c>
      <c r="J123" s="301">
        <f>VLOOKUP(C123,Schools!$A:$Z,9,0)</f>
        <v>400140</v>
      </c>
      <c r="K123" s="295" t="s">
        <v>85</v>
      </c>
      <c r="L123" s="299" t="s">
        <v>4864</v>
      </c>
      <c r="M123" s="299" t="s">
        <v>4865</v>
      </c>
      <c r="N123" s="298" t="str">
        <f>VLOOKUP(C123,Schools!A:D,4,0)</f>
        <v>Secondary</v>
      </c>
      <c r="O123" s="298">
        <v>10167</v>
      </c>
      <c r="P123" s="298">
        <f t="shared" si="32"/>
        <v>543965</v>
      </c>
      <c r="Q123" s="298"/>
      <c r="R123" s="286">
        <v>15040</v>
      </c>
      <c r="S123" s="78">
        <v>25490</v>
      </c>
      <c r="T123" s="78"/>
      <c r="U123" s="78"/>
      <c r="V123" s="78"/>
      <c r="W123" s="78"/>
      <c r="X123" s="78"/>
      <c r="Y123" s="78"/>
      <c r="Z123" s="78"/>
      <c r="AA123" s="78"/>
      <c r="AB123" s="78"/>
      <c r="AC123" s="52">
        <f t="shared" si="26"/>
        <v>40530</v>
      </c>
      <c r="AD123" s="52">
        <f t="shared" si="27"/>
        <v>0</v>
      </c>
      <c r="AE123" s="51"/>
      <c r="AF123" s="302">
        <f>VLOOKUP(D123,Schools!$B$8:$F$143,5,FALSE)</f>
        <v>3025427</v>
      </c>
      <c r="AH123" s="440">
        <f t="shared" si="28"/>
        <v>40530</v>
      </c>
      <c r="AI123" s="440">
        <f t="shared" si="29"/>
        <v>40530</v>
      </c>
      <c r="AJ123" s="440">
        <f t="shared" si="30"/>
        <v>40530</v>
      </c>
      <c r="AK123" s="440">
        <f t="shared" si="31"/>
        <v>40530</v>
      </c>
      <c r="AL123" s="301"/>
      <c r="AM123" s="301"/>
      <c r="AN123" s="301"/>
      <c r="AO123" s="301"/>
      <c r="AP123" s="301"/>
      <c r="AQ123" s="301"/>
      <c r="AR123" s="301"/>
      <c r="AS123" s="301"/>
      <c r="AT123" s="301"/>
    </row>
    <row r="124" spans="1:46" x14ac:dyDescent="0.25">
      <c r="A124" s="301" t="s">
        <v>4525</v>
      </c>
      <c r="B124" s="399">
        <v>44323</v>
      </c>
      <c r="C124" s="299">
        <v>3024004</v>
      </c>
      <c r="D124" s="301" t="str">
        <f>VLOOKUP(C124,Schools!A:B,2,0)</f>
        <v>Menorah High School (Girls)</v>
      </c>
      <c r="E124" s="301" t="str">
        <f>VLOOKUP(C124,Schools!$A:$Z,3,0)</f>
        <v>M</v>
      </c>
      <c r="F124" s="213">
        <f>15040+13970</f>
        <v>29010</v>
      </c>
      <c r="G124" s="299" t="s">
        <v>4703</v>
      </c>
      <c r="I124" s="301" t="str">
        <f t="shared" si="21"/>
        <v>10167/543965</v>
      </c>
      <c r="J124" s="301">
        <f>VLOOKUP(C124,Schools!$A:$Z,9,0)</f>
        <v>107953</v>
      </c>
      <c r="K124" s="295" t="s">
        <v>85</v>
      </c>
      <c r="L124" s="299" t="s">
        <v>4864</v>
      </c>
      <c r="M124" s="299" t="s">
        <v>4865</v>
      </c>
      <c r="N124" s="298" t="str">
        <f>VLOOKUP(C124,Schools!A:D,4,0)</f>
        <v>Secondary</v>
      </c>
      <c r="O124" s="298">
        <v>10167</v>
      </c>
      <c r="P124" s="298">
        <f t="shared" si="32"/>
        <v>543965</v>
      </c>
      <c r="Q124" s="298"/>
      <c r="R124" s="286">
        <v>15040</v>
      </c>
      <c r="S124" s="78">
        <v>13970</v>
      </c>
      <c r="T124" s="78"/>
      <c r="U124" s="78"/>
      <c r="V124" s="78"/>
      <c r="W124" s="78"/>
      <c r="X124" s="78"/>
      <c r="Y124" s="78"/>
      <c r="Z124" s="78"/>
      <c r="AA124" s="78"/>
      <c r="AB124" s="78"/>
      <c r="AC124" s="52">
        <f t="shared" si="26"/>
        <v>29010</v>
      </c>
      <c r="AD124" s="52">
        <f t="shared" si="27"/>
        <v>0</v>
      </c>
      <c r="AE124" s="51"/>
      <c r="AF124" s="302">
        <f>VLOOKUP(D124,Schools!$B$8:$F$143,5,FALSE)</f>
        <v>3024004</v>
      </c>
      <c r="AH124" s="440">
        <f t="shared" si="28"/>
        <v>29010</v>
      </c>
      <c r="AI124" s="440">
        <f t="shared" si="29"/>
        <v>29010</v>
      </c>
      <c r="AJ124" s="440">
        <f t="shared" si="30"/>
        <v>29010</v>
      </c>
      <c r="AK124" s="440">
        <f t="shared" si="31"/>
        <v>29010</v>
      </c>
      <c r="AL124" s="301"/>
      <c r="AM124" s="301"/>
      <c r="AN124" s="301"/>
      <c r="AO124" s="301"/>
      <c r="AP124" s="301"/>
      <c r="AQ124" s="301"/>
      <c r="AR124" s="301"/>
      <c r="AS124" s="301"/>
      <c r="AT124" s="301"/>
    </row>
    <row r="125" spans="1:46" x14ac:dyDescent="0.25">
      <c r="A125" s="301" t="s">
        <v>4525</v>
      </c>
      <c r="B125" s="399">
        <v>44323</v>
      </c>
      <c r="C125" s="299">
        <v>3027010</v>
      </c>
      <c r="D125" s="301" t="str">
        <f>VLOOKUP(C125,Schools!A:B,2,0)</f>
        <v>Mapledown</v>
      </c>
      <c r="E125" s="301" t="str">
        <f>VLOOKUP(C125,Schools!$A:$Z,3,0)</f>
        <v>M</v>
      </c>
      <c r="F125" s="213">
        <f>6830+970</f>
        <v>7800</v>
      </c>
      <c r="G125" s="299" t="s">
        <v>4703</v>
      </c>
      <c r="I125" s="301" t="str">
        <f t="shared" si="21"/>
        <v>10168/543965</v>
      </c>
      <c r="J125" s="301">
        <f>VLOOKUP(C125,Schools!$A:$Z,9,0)</f>
        <v>400063</v>
      </c>
      <c r="K125" s="295" t="s">
        <v>85</v>
      </c>
      <c r="L125" s="299" t="s">
        <v>4864</v>
      </c>
      <c r="M125" s="299" t="s">
        <v>4865</v>
      </c>
      <c r="N125" s="298" t="str">
        <f>VLOOKUP(C125,Schools!A:D,4,0)</f>
        <v>Special</v>
      </c>
      <c r="O125" s="298">
        <v>10168</v>
      </c>
      <c r="P125" s="298">
        <f t="shared" si="32"/>
        <v>543965</v>
      </c>
      <c r="Q125" s="298"/>
      <c r="R125" s="286">
        <v>6830</v>
      </c>
      <c r="S125" s="78">
        <v>970</v>
      </c>
      <c r="T125" s="78"/>
      <c r="U125" s="78"/>
      <c r="V125" s="78"/>
      <c r="W125" s="78"/>
      <c r="X125" s="78"/>
      <c r="Y125" s="78"/>
      <c r="Z125" s="78"/>
      <c r="AA125" s="78"/>
      <c r="AB125" s="78"/>
      <c r="AC125" s="52">
        <f t="shared" si="26"/>
        <v>7800</v>
      </c>
      <c r="AD125" s="52">
        <f t="shared" si="27"/>
        <v>0</v>
      </c>
      <c r="AE125" s="51"/>
      <c r="AF125" s="302">
        <f>VLOOKUP(D125,Schools!$B$8:$F$143,5,FALSE)</f>
        <v>3027010</v>
      </c>
      <c r="AH125" s="440">
        <f t="shared" si="28"/>
        <v>7800</v>
      </c>
      <c r="AI125" s="440">
        <f t="shared" si="29"/>
        <v>7800</v>
      </c>
      <c r="AJ125" s="440">
        <f t="shared" si="30"/>
        <v>7800</v>
      </c>
      <c r="AK125" s="440">
        <f t="shared" si="31"/>
        <v>7800</v>
      </c>
      <c r="AL125" s="301"/>
      <c r="AM125" s="301"/>
      <c r="AN125" s="301"/>
      <c r="AO125" s="301"/>
      <c r="AP125" s="301"/>
      <c r="AQ125" s="301"/>
      <c r="AR125" s="301"/>
      <c r="AS125" s="301"/>
      <c r="AT125" s="301"/>
    </row>
    <row r="126" spans="1:46" x14ac:dyDescent="0.25">
      <c r="A126" s="301" t="s">
        <v>4525</v>
      </c>
      <c r="B126" s="399">
        <v>44323</v>
      </c>
      <c r="C126" s="299">
        <v>3025407</v>
      </c>
      <c r="D126" s="301" t="str">
        <f>VLOOKUP(C126,Schools!A:B,2,0)</f>
        <v>St. James' Catholic High School</v>
      </c>
      <c r="E126" s="301" t="str">
        <f>VLOOKUP(C126,Schools!$A:$Z,3,0)</f>
        <v>M</v>
      </c>
      <c r="F126" s="213">
        <v>19180</v>
      </c>
      <c r="G126" s="299" t="s">
        <v>4703</v>
      </c>
      <c r="I126" s="301" t="str">
        <f t="shared" si="21"/>
        <v>10167/543965</v>
      </c>
      <c r="J126" s="301">
        <f>VLOOKUP(C126,Schools!$A:$Z,9,0)</f>
        <v>400013</v>
      </c>
      <c r="K126" s="295" t="s">
        <v>85</v>
      </c>
      <c r="L126" s="299" t="s">
        <v>4864</v>
      </c>
      <c r="M126" s="299" t="s">
        <v>4865</v>
      </c>
      <c r="N126" s="298" t="str">
        <f>VLOOKUP(C126,Schools!A:D,4,0)</f>
        <v>Secondary</v>
      </c>
      <c r="O126" s="298">
        <v>10167</v>
      </c>
      <c r="P126" s="298">
        <f t="shared" si="32"/>
        <v>543965</v>
      </c>
      <c r="Q126" s="298"/>
      <c r="R126" s="78">
        <v>0</v>
      </c>
      <c r="S126" s="78">
        <v>19180</v>
      </c>
      <c r="T126" s="78"/>
      <c r="U126" s="78"/>
      <c r="V126" s="78"/>
      <c r="W126" s="78"/>
      <c r="X126" s="78"/>
      <c r="Y126" s="78"/>
      <c r="Z126" s="78"/>
      <c r="AA126" s="78"/>
      <c r="AB126" s="78"/>
      <c r="AC126" s="52">
        <f t="shared" si="26"/>
        <v>19180</v>
      </c>
      <c r="AD126" s="52">
        <f t="shared" si="27"/>
        <v>0</v>
      </c>
      <c r="AE126" s="51"/>
      <c r="AF126" s="302">
        <f>VLOOKUP(D126,Schools!$B$8:$F$143,5,FALSE)</f>
        <v>3025407</v>
      </c>
      <c r="AH126" s="440">
        <f t="shared" si="28"/>
        <v>19180</v>
      </c>
      <c r="AI126" s="440">
        <f t="shared" si="29"/>
        <v>19180</v>
      </c>
      <c r="AJ126" s="440">
        <f t="shared" si="30"/>
        <v>19180</v>
      </c>
      <c r="AK126" s="440">
        <f t="shared" si="31"/>
        <v>19180</v>
      </c>
      <c r="AL126" s="301"/>
      <c r="AM126" s="301"/>
      <c r="AN126" s="301"/>
      <c r="AO126" s="301"/>
      <c r="AP126" s="301"/>
      <c r="AQ126" s="301"/>
      <c r="AR126" s="301"/>
      <c r="AS126" s="301"/>
      <c r="AT126" s="301"/>
    </row>
    <row r="127" spans="1:46" x14ac:dyDescent="0.25">
      <c r="A127" s="301" t="s">
        <v>4525</v>
      </c>
      <c r="B127" s="399">
        <v>44356</v>
      </c>
      <c r="C127" s="301">
        <v>3022067</v>
      </c>
      <c r="D127" s="301" t="s">
        <v>41</v>
      </c>
      <c r="E127" s="301" t="str">
        <f>VLOOKUP(C127,Schools!$A:$Z,3,0)</f>
        <v>M</v>
      </c>
      <c r="F127" s="213">
        <v>70</v>
      </c>
      <c r="G127" s="299" t="s">
        <v>4703</v>
      </c>
      <c r="I127" s="301" t="str">
        <f t="shared" ref="I127:I147" si="33">O127&amp;"/"&amp;P127</f>
        <v>10166/543965</v>
      </c>
      <c r="J127" s="301">
        <f>VLOOKUP(C127,Schools!$A:$Z,9,0)</f>
        <v>400065</v>
      </c>
      <c r="K127" s="295" t="s">
        <v>85</v>
      </c>
      <c r="L127" s="299" t="s">
        <v>4933</v>
      </c>
      <c r="M127" s="299" t="s">
        <v>4934</v>
      </c>
      <c r="N127" s="298" t="str">
        <f>VLOOKUP(C127,Schools!A:D,4,0)</f>
        <v>Primary</v>
      </c>
      <c r="O127" s="301">
        <f>VLOOKUP(N127,CCs!$A$2:$F$7,6,FALSE)</f>
        <v>10166</v>
      </c>
      <c r="P127" s="298">
        <f t="shared" si="32"/>
        <v>543965</v>
      </c>
      <c r="Q127" s="298"/>
      <c r="R127" s="78"/>
      <c r="S127" s="78">
        <v>70</v>
      </c>
      <c r="T127" s="78"/>
      <c r="U127" s="78"/>
      <c r="V127" s="78"/>
      <c r="W127" s="78"/>
      <c r="X127" s="78"/>
      <c r="Y127" s="78"/>
      <c r="Z127" s="78"/>
      <c r="AA127" s="78"/>
      <c r="AB127" s="78"/>
      <c r="AC127" s="52">
        <f t="shared" ref="AC127:AC147" si="34">SUM(Q127:AB127)</f>
        <v>70</v>
      </c>
      <c r="AD127" s="52">
        <f t="shared" ref="AD127:AD147" si="35">AC127-F127</f>
        <v>0</v>
      </c>
      <c r="AE127" s="51"/>
      <c r="AJ127" s="301"/>
      <c r="AK127" s="301"/>
      <c r="AL127" s="301"/>
      <c r="AM127" s="301"/>
      <c r="AN127" s="301"/>
      <c r="AO127" s="301"/>
      <c r="AP127" s="301"/>
      <c r="AQ127" s="301"/>
      <c r="AR127" s="301"/>
      <c r="AS127" s="301"/>
      <c r="AT127" s="301"/>
    </row>
    <row r="128" spans="1:46" x14ac:dyDescent="0.25">
      <c r="A128" s="301" t="s">
        <v>4525</v>
      </c>
      <c r="B128" s="399">
        <v>44356</v>
      </c>
      <c r="C128" s="301">
        <v>3022024</v>
      </c>
      <c r="D128" s="301" t="s">
        <v>221</v>
      </c>
      <c r="E128" s="301" t="str">
        <f>VLOOKUP(C128,Schools!$A:$Z,3,0)</f>
        <v>M</v>
      </c>
      <c r="F128" s="213">
        <v>197.75</v>
      </c>
      <c r="G128" s="299" t="s">
        <v>4703</v>
      </c>
      <c r="I128" s="301" t="str">
        <f t="shared" si="33"/>
        <v>10166/543965</v>
      </c>
      <c r="J128" s="301">
        <f>VLOOKUP(C128,Schools!$A:$Z,9,0)</f>
        <v>400047</v>
      </c>
      <c r="K128" s="295" t="s">
        <v>85</v>
      </c>
      <c r="L128" s="299" t="s">
        <v>4933</v>
      </c>
      <c r="M128" s="299" t="s">
        <v>4934</v>
      </c>
      <c r="N128" s="298" t="str">
        <f>VLOOKUP(C128,Schools!A:D,4,0)</f>
        <v>Primary</v>
      </c>
      <c r="O128" s="301">
        <f>VLOOKUP(N128,CCs!$A$2:$F$7,6,FALSE)</f>
        <v>10166</v>
      </c>
      <c r="P128" s="298">
        <f t="shared" si="32"/>
        <v>543965</v>
      </c>
      <c r="Q128" s="298"/>
      <c r="R128" s="78"/>
      <c r="S128" s="78">
        <v>197.75</v>
      </c>
      <c r="T128" s="78"/>
      <c r="U128" s="78"/>
      <c r="V128" s="78"/>
      <c r="W128" s="78"/>
      <c r="X128" s="78"/>
      <c r="Y128" s="78"/>
      <c r="Z128" s="78"/>
      <c r="AA128" s="78"/>
      <c r="AB128" s="78"/>
      <c r="AC128" s="52">
        <f t="shared" si="34"/>
        <v>197.75</v>
      </c>
      <c r="AD128" s="52">
        <f t="shared" si="35"/>
        <v>0</v>
      </c>
      <c r="AE128" s="51"/>
      <c r="AJ128" s="301"/>
      <c r="AK128" s="301"/>
      <c r="AL128" s="301"/>
      <c r="AM128" s="301"/>
      <c r="AN128" s="301"/>
      <c r="AO128" s="301"/>
      <c r="AP128" s="301"/>
      <c r="AQ128" s="301"/>
      <c r="AR128" s="301"/>
      <c r="AS128" s="301"/>
      <c r="AT128" s="301"/>
    </row>
    <row r="129" spans="1:46" x14ac:dyDescent="0.25">
      <c r="A129" s="301" t="s">
        <v>4525</v>
      </c>
      <c r="B129" s="399">
        <v>44356</v>
      </c>
      <c r="C129" s="301">
        <v>3022032</v>
      </c>
      <c r="D129" s="301" t="s">
        <v>231</v>
      </c>
      <c r="E129" s="301" t="str">
        <f>VLOOKUP(C129,Schools!$A:$Z,3,0)</f>
        <v>M</v>
      </c>
      <c r="F129" s="213">
        <v>490</v>
      </c>
      <c r="G129" s="299" t="s">
        <v>4703</v>
      </c>
      <c r="I129" s="301" t="str">
        <f t="shared" si="33"/>
        <v>10166/543965</v>
      </c>
      <c r="J129" s="301">
        <f>VLOOKUP(C129,Schools!$A:$Z,9,0)</f>
        <v>400084</v>
      </c>
      <c r="K129" s="295" t="s">
        <v>85</v>
      </c>
      <c r="L129" s="299" t="s">
        <v>4933</v>
      </c>
      <c r="M129" s="299" t="s">
        <v>4934</v>
      </c>
      <c r="N129" s="298" t="str">
        <f>VLOOKUP(C129,Schools!A:D,4,0)</f>
        <v>Primary</v>
      </c>
      <c r="O129" s="301">
        <f>VLOOKUP(N129,CCs!$A$2:$F$7,6,FALSE)</f>
        <v>10166</v>
      </c>
      <c r="P129" s="298">
        <f t="shared" si="32"/>
        <v>543965</v>
      </c>
      <c r="Q129" s="298"/>
      <c r="R129" s="78"/>
      <c r="S129" s="78">
        <v>490</v>
      </c>
      <c r="T129" s="78"/>
      <c r="U129" s="78"/>
      <c r="V129" s="78"/>
      <c r="W129" s="78"/>
      <c r="X129" s="78"/>
      <c r="Y129" s="78"/>
      <c r="Z129" s="78"/>
      <c r="AA129" s="78"/>
      <c r="AB129" s="78"/>
      <c r="AC129" s="52">
        <f t="shared" si="34"/>
        <v>490</v>
      </c>
      <c r="AD129" s="52">
        <f t="shared" si="35"/>
        <v>0</v>
      </c>
      <c r="AE129" s="51"/>
      <c r="AJ129" s="301"/>
      <c r="AK129" s="301"/>
      <c r="AL129" s="301"/>
      <c r="AM129" s="301"/>
      <c r="AN129" s="301"/>
      <c r="AO129" s="301"/>
      <c r="AP129" s="301"/>
      <c r="AQ129" s="301"/>
      <c r="AR129" s="301"/>
      <c r="AS129" s="301"/>
      <c r="AT129" s="301"/>
    </row>
    <row r="130" spans="1:46" x14ac:dyDescent="0.25">
      <c r="A130" s="301" t="s">
        <v>4525</v>
      </c>
      <c r="B130" s="399">
        <v>44356</v>
      </c>
      <c r="C130" s="301">
        <v>3023305</v>
      </c>
      <c r="D130" s="301" t="s">
        <v>242</v>
      </c>
      <c r="E130" s="301" t="str">
        <f>VLOOKUP(C130,Schools!$A:$Z,3,0)</f>
        <v>M</v>
      </c>
      <c r="F130" s="213">
        <v>91</v>
      </c>
      <c r="G130" s="299" t="s">
        <v>4703</v>
      </c>
      <c r="I130" s="301" t="str">
        <f t="shared" si="33"/>
        <v>10166/543965</v>
      </c>
      <c r="J130" s="301">
        <f>VLOOKUP(C130,Schools!$A:$Z,9,0)</f>
        <v>400086</v>
      </c>
      <c r="K130" s="295" t="s">
        <v>85</v>
      </c>
      <c r="L130" s="299" t="s">
        <v>4933</v>
      </c>
      <c r="M130" s="299" t="s">
        <v>4934</v>
      </c>
      <c r="N130" s="298" t="str">
        <f>VLOOKUP(C130,Schools!A:D,4,0)</f>
        <v>Primary</v>
      </c>
      <c r="O130" s="301">
        <f>VLOOKUP(N130,CCs!$A$2:$F$7,6,FALSE)</f>
        <v>10166</v>
      </c>
      <c r="P130" s="298">
        <f t="shared" si="32"/>
        <v>543965</v>
      </c>
      <c r="Q130" s="298"/>
      <c r="R130" s="78"/>
      <c r="S130" s="78">
        <v>91</v>
      </c>
      <c r="T130" s="78"/>
      <c r="U130" s="78"/>
      <c r="V130" s="78"/>
      <c r="W130" s="78"/>
      <c r="X130" s="78"/>
      <c r="Y130" s="78"/>
      <c r="Z130" s="78"/>
      <c r="AA130" s="78"/>
      <c r="AB130" s="78"/>
      <c r="AC130" s="52">
        <f t="shared" si="34"/>
        <v>91</v>
      </c>
      <c r="AD130" s="52">
        <f t="shared" si="35"/>
        <v>0</v>
      </c>
      <c r="AE130" s="51"/>
      <c r="AJ130" s="301"/>
      <c r="AK130" s="301"/>
      <c r="AL130" s="301"/>
      <c r="AM130" s="301"/>
      <c r="AN130" s="301"/>
      <c r="AO130" s="301"/>
      <c r="AP130" s="301"/>
      <c r="AQ130" s="301"/>
      <c r="AR130" s="301"/>
      <c r="AS130" s="301"/>
      <c r="AT130" s="301"/>
    </row>
    <row r="131" spans="1:46" x14ac:dyDescent="0.25">
      <c r="A131" s="301" t="s">
        <v>4525</v>
      </c>
      <c r="B131" s="399">
        <v>44356</v>
      </c>
      <c r="C131" s="301">
        <v>3022060</v>
      </c>
      <c r="D131" s="301" t="s">
        <v>278</v>
      </c>
      <c r="E131" s="301" t="str">
        <f>VLOOKUP(C131,Schools!$A:$Z,3,0)</f>
        <v>M</v>
      </c>
      <c r="F131" s="213">
        <v>997.5</v>
      </c>
      <c r="G131" s="299" t="s">
        <v>4703</v>
      </c>
      <c r="I131" s="301" t="str">
        <f t="shared" si="33"/>
        <v>10166/543965</v>
      </c>
      <c r="J131" s="301">
        <f>VLOOKUP(C131,Schools!$A:$Z,9,0)</f>
        <v>400011</v>
      </c>
      <c r="K131" s="295" t="s">
        <v>85</v>
      </c>
      <c r="L131" s="299" t="s">
        <v>4933</v>
      </c>
      <c r="M131" s="299" t="s">
        <v>4934</v>
      </c>
      <c r="N131" s="298" t="str">
        <f>VLOOKUP(C131,Schools!A:D,4,0)</f>
        <v>Primary</v>
      </c>
      <c r="O131" s="301">
        <f>VLOOKUP(N131,CCs!$A$2:$F$7,6,FALSE)</f>
        <v>10166</v>
      </c>
      <c r="P131" s="298">
        <f t="shared" si="32"/>
        <v>543965</v>
      </c>
      <c r="Q131" s="298"/>
      <c r="R131" s="78"/>
      <c r="S131" s="78">
        <v>997.5</v>
      </c>
      <c r="T131" s="78"/>
      <c r="U131" s="78"/>
      <c r="V131" s="78"/>
      <c r="W131" s="78"/>
      <c r="X131" s="78"/>
      <c r="Y131" s="78"/>
      <c r="Z131" s="78"/>
      <c r="AA131" s="78"/>
      <c r="AB131" s="78"/>
      <c r="AC131" s="52">
        <f t="shared" si="34"/>
        <v>997.5</v>
      </c>
      <c r="AD131" s="52">
        <f t="shared" si="35"/>
        <v>0</v>
      </c>
      <c r="AE131" s="51"/>
      <c r="AJ131" s="301"/>
      <c r="AK131" s="301"/>
      <c r="AL131" s="301"/>
      <c r="AM131" s="301"/>
      <c r="AN131" s="301"/>
      <c r="AO131" s="301"/>
      <c r="AP131" s="301"/>
      <c r="AQ131" s="301"/>
      <c r="AR131" s="301"/>
      <c r="AS131" s="301"/>
      <c r="AT131" s="301"/>
    </row>
    <row r="132" spans="1:46" x14ac:dyDescent="0.25">
      <c r="A132" s="301" t="s">
        <v>4525</v>
      </c>
      <c r="B132" s="399">
        <v>44356</v>
      </c>
      <c r="C132" s="301">
        <v>3023313</v>
      </c>
      <c r="D132" s="301" t="s">
        <v>268</v>
      </c>
      <c r="E132" s="301" t="str">
        <f>VLOOKUP(C132,Schools!$A:$Z,3,0)</f>
        <v>M</v>
      </c>
      <c r="F132" s="213">
        <v>442.8</v>
      </c>
      <c r="G132" s="299" t="s">
        <v>4703</v>
      </c>
      <c r="I132" s="301" t="str">
        <f t="shared" si="33"/>
        <v>10166/543965</v>
      </c>
      <c r="J132" s="301">
        <f>VLOOKUP(C132,Schools!$A:$Z,9,0)</f>
        <v>400006</v>
      </c>
      <c r="K132" s="295" t="s">
        <v>85</v>
      </c>
      <c r="L132" s="299" t="s">
        <v>4933</v>
      </c>
      <c r="M132" s="299" t="s">
        <v>4934</v>
      </c>
      <c r="N132" s="298" t="str">
        <f>VLOOKUP(C132,Schools!A:D,4,0)</f>
        <v>Primary</v>
      </c>
      <c r="O132" s="301">
        <f>VLOOKUP(N132,CCs!$A$2:$F$7,6,FALSE)</f>
        <v>10166</v>
      </c>
      <c r="P132" s="298">
        <f t="shared" si="32"/>
        <v>543965</v>
      </c>
      <c r="Q132" s="298"/>
      <c r="R132" s="78"/>
      <c r="S132" s="78">
        <v>442.8</v>
      </c>
      <c r="T132" s="78"/>
      <c r="U132" s="78"/>
      <c r="V132" s="78"/>
      <c r="W132" s="78"/>
      <c r="X132" s="78"/>
      <c r="Y132" s="78"/>
      <c r="Z132" s="78"/>
      <c r="AA132" s="78"/>
      <c r="AB132" s="78"/>
      <c r="AC132" s="52">
        <f t="shared" si="34"/>
        <v>442.8</v>
      </c>
      <c r="AD132" s="52">
        <f t="shared" si="35"/>
        <v>0</v>
      </c>
      <c r="AE132" s="51"/>
      <c r="AJ132" s="301"/>
      <c r="AK132" s="301"/>
      <c r="AL132" s="301"/>
      <c r="AM132" s="301"/>
      <c r="AN132" s="301"/>
      <c r="AO132" s="301"/>
      <c r="AP132" s="301"/>
      <c r="AQ132" s="301"/>
      <c r="AR132" s="301"/>
      <c r="AS132" s="301"/>
      <c r="AT132" s="301"/>
    </row>
    <row r="133" spans="1:46" x14ac:dyDescent="0.25">
      <c r="A133" s="301" t="s">
        <v>4525</v>
      </c>
      <c r="B133" s="399">
        <v>44356</v>
      </c>
      <c r="C133" s="301">
        <v>3023523</v>
      </c>
      <c r="D133" s="301" t="s">
        <v>237</v>
      </c>
      <c r="E133" s="301" t="str">
        <f>VLOOKUP(C133,Schools!$A:$Z,3,0)</f>
        <v>M</v>
      </c>
      <c r="F133" s="213">
        <v>2240</v>
      </c>
      <c r="G133" s="299" t="s">
        <v>4703</v>
      </c>
      <c r="I133" s="301" t="str">
        <f t="shared" si="33"/>
        <v>10166/543965</v>
      </c>
      <c r="J133" s="301">
        <f>VLOOKUP(C133,Schools!$A:$Z,9,0)</f>
        <v>400130</v>
      </c>
      <c r="K133" s="295" t="s">
        <v>85</v>
      </c>
      <c r="L133" s="299" t="s">
        <v>4933</v>
      </c>
      <c r="M133" s="299" t="s">
        <v>4934</v>
      </c>
      <c r="N133" s="298" t="str">
        <f>VLOOKUP(C133,Schools!A:D,4,0)</f>
        <v>Primary</v>
      </c>
      <c r="O133" s="301">
        <f>VLOOKUP(N133,CCs!$A$2:$F$7,6,FALSE)</f>
        <v>10166</v>
      </c>
      <c r="P133" s="298">
        <f t="shared" si="32"/>
        <v>543965</v>
      </c>
      <c r="Q133" s="298"/>
      <c r="R133" s="78"/>
      <c r="S133" s="78">
        <v>2240</v>
      </c>
      <c r="T133" s="78"/>
      <c r="U133" s="78"/>
      <c r="V133" s="78"/>
      <c r="W133" s="78"/>
      <c r="X133" s="78"/>
      <c r="Y133" s="78"/>
      <c r="Z133" s="78"/>
      <c r="AA133" s="78"/>
      <c r="AB133" s="78"/>
      <c r="AC133" s="52">
        <f t="shared" si="34"/>
        <v>2240</v>
      </c>
      <c r="AD133" s="52">
        <f t="shared" si="35"/>
        <v>0</v>
      </c>
      <c r="AE133" s="51"/>
      <c r="AJ133" s="301"/>
      <c r="AK133" s="301"/>
      <c r="AL133" s="301"/>
      <c r="AM133" s="301"/>
      <c r="AN133" s="301"/>
      <c r="AO133" s="301"/>
      <c r="AP133" s="301"/>
      <c r="AQ133" s="301"/>
      <c r="AR133" s="301"/>
      <c r="AS133" s="301"/>
      <c r="AT133" s="301"/>
    </row>
    <row r="134" spans="1:46" x14ac:dyDescent="0.25">
      <c r="A134" s="301" t="s">
        <v>4525</v>
      </c>
      <c r="B134" s="399">
        <v>44356</v>
      </c>
      <c r="C134" s="301">
        <v>3023311</v>
      </c>
      <c r="D134" s="301" t="s">
        <v>265</v>
      </c>
      <c r="E134" s="301" t="str">
        <f>VLOOKUP(C134,Schools!$A:$Z,3,0)</f>
        <v>M</v>
      </c>
      <c r="F134" s="213">
        <v>406</v>
      </c>
      <c r="G134" s="299" t="s">
        <v>4703</v>
      </c>
      <c r="I134" s="301" t="str">
        <f t="shared" si="33"/>
        <v>10166/543965</v>
      </c>
      <c r="J134" s="301">
        <f>VLOOKUP(C134,Schools!$A:$Z,9,0)</f>
        <v>400058</v>
      </c>
      <c r="K134" s="295" t="s">
        <v>85</v>
      </c>
      <c r="L134" s="299" t="s">
        <v>4933</v>
      </c>
      <c r="M134" s="299" t="s">
        <v>4934</v>
      </c>
      <c r="N134" s="298" t="str">
        <f>VLOOKUP(C134,Schools!A:D,4,0)</f>
        <v>Primary</v>
      </c>
      <c r="O134" s="301">
        <f>VLOOKUP(N134,CCs!$A$2:$F$7,6,FALSE)</f>
        <v>10166</v>
      </c>
      <c r="P134" s="298">
        <f t="shared" si="32"/>
        <v>543965</v>
      </c>
      <c r="Q134" s="298"/>
      <c r="R134" s="78"/>
      <c r="S134" s="78">
        <v>406</v>
      </c>
      <c r="T134" s="78"/>
      <c r="U134" s="78"/>
      <c r="V134" s="78"/>
      <c r="W134" s="78"/>
      <c r="X134" s="78"/>
      <c r="Y134" s="78"/>
      <c r="Z134" s="78"/>
      <c r="AA134" s="78"/>
      <c r="AB134" s="78"/>
      <c r="AC134" s="52">
        <f t="shared" si="34"/>
        <v>406</v>
      </c>
      <c r="AD134" s="52">
        <f t="shared" si="35"/>
        <v>0</v>
      </c>
      <c r="AE134" s="51"/>
      <c r="AJ134" s="301"/>
      <c r="AK134" s="301"/>
      <c r="AL134" s="301"/>
      <c r="AM134" s="301"/>
      <c r="AN134" s="301"/>
      <c r="AO134" s="301"/>
      <c r="AP134" s="301"/>
      <c r="AQ134" s="301"/>
      <c r="AR134" s="301"/>
      <c r="AS134" s="301"/>
      <c r="AT134" s="301"/>
    </row>
    <row r="135" spans="1:46" x14ac:dyDescent="0.25">
      <c r="A135" s="301" t="s">
        <v>4525</v>
      </c>
      <c r="B135" s="399">
        <v>44356</v>
      </c>
      <c r="C135" s="301">
        <v>3022079</v>
      </c>
      <c r="D135" s="301" t="s">
        <v>199</v>
      </c>
      <c r="E135" s="301" t="str">
        <f>VLOOKUP(C135,Schools!$A:$Z,3,0)</f>
        <v>M</v>
      </c>
      <c r="F135" s="213">
        <v>485</v>
      </c>
      <c r="G135" s="299" t="s">
        <v>4703</v>
      </c>
      <c r="I135" s="301" t="str">
        <f t="shared" si="33"/>
        <v>10166/543965</v>
      </c>
      <c r="J135" s="301">
        <f>VLOOKUP(C135,Schools!$A:$Z,9,0)</f>
        <v>400070</v>
      </c>
      <c r="K135" s="295" t="s">
        <v>85</v>
      </c>
      <c r="L135" s="299" t="s">
        <v>4933</v>
      </c>
      <c r="M135" s="299" t="s">
        <v>4934</v>
      </c>
      <c r="N135" s="298" t="str">
        <f>VLOOKUP(C135,Schools!A:D,4,0)</f>
        <v>Primary</v>
      </c>
      <c r="O135" s="301">
        <f>VLOOKUP(N135,CCs!$A$2:$F$7,6,FALSE)</f>
        <v>10166</v>
      </c>
      <c r="P135" s="298">
        <f t="shared" si="32"/>
        <v>543965</v>
      </c>
      <c r="Q135" s="298"/>
      <c r="R135" s="78"/>
      <c r="S135" s="78">
        <v>485</v>
      </c>
      <c r="T135" s="78"/>
      <c r="U135" s="78"/>
      <c r="V135" s="78"/>
      <c r="W135" s="78"/>
      <c r="X135" s="78"/>
      <c r="Y135" s="78"/>
      <c r="Z135" s="78"/>
      <c r="AA135" s="78"/>
      <c r="AB135" s="78"/>
      <c r="AC135" s="52">
        <f t="shared" si="34"/>
        <v>485</v>
      </c>
      <c r="AD135" s="52">
        <f t="shared" si="35"/>
        <v>0</v>
      </c>
      <c r="AE135" s="51"/>
      <c r="AJ135" s="301"/>
      <c r="AK135" s="301"/>
      <c r="AL135" s="301"/>
      <c r="AM135" s="301"/>
      <c r="AN135" s="301"/>
      <c r="AO135" s="301"/>
      <c r="AP135" s="301"/>
      <c r="AQ135" s="301"/>
      <c r="AR135" s="301"/>
      <c r="AS135" s="301"/>
      <c r="AT135" s="301"/>
    </row>
    <row r="136" spans="1:46" x14ac:dyDescent="0.25">
      <c r="A136" s="301" t="s">
        <v>4525</v>
      </c>
      <c r="B136" s="399">
        <v>44356</v>
      </c>
      <c r="C136" s="301">
        <v>3025407</v>
      </c>
      <c r="D136" s="301" t="s">
        <v>119</v>
      </c>
      <c r="E136" s="301" t="str">
        <f>VLOOKUP(C136,Schools!$A:$Z,3,0)</f>
        <v>M</v>
      </c>
      <c r="F136" s="213">
        <v>3710.4</v>
      </c>
      <c r="G136" s="299" t="s">
        <v>4703</v>
      </c>
      <c r="I136" s="301" t="str">
        <f t="shared" si="33"/>
        <v>10167/543965</v>
      </c>
      <c r="J136" s="301">
        <f>VLOOKUP(C136,Schools!$A:$Z,9,0)</f>
        <v>400013</v>
      </c>
      <c r="K136" s="295" t="s">
        <v>85</v>
      </c>
      <c r="L136" s="299" t="s">
        <v>4933</v>
      </c>
      <c r="M136" s="299" t="s">
        <v>4934</v>
      </c>
      <c r="N136" s="298" t="str">
        <f>VLOOKUP(C136,Schools!A:D,4,0)</f>
        <v>Secondary</v>
      </c>
      <c r="O136" s="301">
        <f>VLOOKUP(N136,CCs!$A$2:$F$7,6,FALSE)</f>
        <v>10167</v>
      </c>
      <c r="P136" s="298">
        <f t="shared" si="32"/>
        <v>543965</v>
      </c>
      <c r="Q136" s="298"/>
      <c r="R136" s="78"/>
      <c r="S136" s="78">
        <v>3710.4</v>
      </c>
      <c r="T136" s="78"/>
      <c r="U136" s="78"/>
      <c r="V136" s="78"/>
      <c r="W136" s="78"/>
      <c r="X136" s="78"/>
      <c r="Y136" s="78"/>
      <c r="Z136" s="78"/>
      <c r="AA136" s="78"/>
      <c r="AB136" s="78"/>
      <c r="AC136" s="52">
        <f t="shared" si="34"/>
        <v>3710.4</v>
      </c>
      <c r="AD136" s="52">
        <f t="shared" si="35"/>
        <v>0</v>
      </c>
      <c r="AE136" s="51"/>
      <c r="AJ136" s="301"/>
      <c r="AK136" s="301"/>
      <c r="AL136" s="301"/>
      <c r="AM136" s="301"/>
      <c r="AN136" s="301"/>
      <c r="AO136" s="301"/>
      <c r="AP136" s="301"/>
      <c r="AQ136" s="301"/>
      <c r="AR136" s="301"/>
      <c r="AS136" s="301"/>
      <c r="AT136" s="301"/>
    </row>
    <row r="137" spans="1:46" x14ac:dyDescent="0.25">
      <c r="A137" s="301" t="s">
        <v>4525</v>
      </c>
      <c r="B137" s="399">
        <v>44356</v>
      </c>
      <c r="C137" s="301">
        <v>3022028</v>
      </c>
      <c r="D137" s="301" t="s">
        <v>224</v>
      </c>
      <c r="E137" s="301" t="str">
        <f>VLOOKUP(C137,Schools!$A:$Z,3,0)</f>
        <v>M</v>
      </c>
      <c r="F137" s="213">
        <v>1119</v>
      </c>
      <c r="G137" s="299" t="s">
        <v>4703</v>
      </c>
      <c r="I137" s="301" t="str">
        <f t="shared" si="33"/>
        <v>10166/543965</v>
      </c>
      <c r="J137" s="301">
        <f>VLOOKUP(C137,Schools!$A:$Z,9,0)</f>
        <v>400067</v>
      </c>
      <c r="K137" s="295" t="s">
        <v>85</v>
      </c>
      <c r="L137" s="299" t="s">
        <v>4933</v>
      </c>
      <c r="M137" s="299" t="s">
        <v>4934</v>
      </c>
      <c r="N137" s="298" t="str">
        <f>VLOOKUP(C137,Schools!A:D,4,0)</f>
        <v>Primary</v>
      </c>
      <c r="O137" s="301">
        <f>VLOOKUP(N137,CCs!$A$2:$F$7,6,FALSE)</f>
        <v>10166</v>
      </c>
      <c r="P137" s="298">
        <f t="shared" si="32"/>
        <v>543965</v>
      </c>
      <c r="Q137" s="298"/>
      <c r="R137" s="78"/>
      <c r="S137" s="78">
        <v>1119</v>
      </c>
      <c r="T137" s="78"/>
      <c r="U137" s="78"/>
      <c r="V137" s="78"/>
      <c r="W137" s="78"/>
      <c r="X137" s="78"/>
      <c r="Y137" s="78"/>
      <c r="Z137" s="78"/>
      <c r="AA137" s="78"/>
      <c r="AB137" s="78"/>
      <c r="AC137" s="52">
        <f t="shared" si="34"/>
        <v>1119</v>
      </c>
      <c r="AD137" s="52">
        <f t="shared" si="35"/>
        <v>0</v>
      </c>
      <c r="AE137" s="51"/>
      <c r="AJ137" s="301"/>
      <c r="AK137" s="301"/>
      <c r="AL137" s="301"/>
      <c r="AM137" s="301"/>
      <c r="AN137" s="301"/>
      <c r="AO137" s="301"/>
      <c r="AP137" s="301"/>
      <c r="AQ137" s="301"/>
      <c r="AR137" s="301"/>
      <c r="AS137" s="301"/>
      <c r="AT137" s="301"/>
    </row>
    <row r="138" spans="1:46" x14ac:dyDescent="0.25">
      <c r="A138" s="301" t="s">
        <v>4525</v>
      </c>
      <c r="B138" s="399">
        <v>44356</v>
      </c>
      <c r="C138" s="301">
        <v>3022071</v>
      </c>
      <c r="D138" s="301" t="s">
        <v>253</v>
      </c>
      <c r="E138" s="301" t="str">
        <f>VLOOKUP(C138,Schools!$A:$Z,3,0)</f>
        <v>M</v>
      </c>
      <c r="F138" s="213">
        <v>960</v>
      </c>
      <c r="G138" s="299" t="s">
        <v>4703</v>
      </c>
      <c r="I138" s="301" t="str">
        <f t="shared" si="33"/>
        <v>10166/543965</v>
      </c>
      <c r="J138" s="301">
        <f>VLOOKUP(C138,Schools!$A:$Z,9,0)</f>
        <v>400012</v>
      </c>
      <c r="K138" s="295" t="s">
        <v>85</v>
      </c>
      <c r="L138" s="299" t="s">
        <v>4933</v>
      </c>
      <c r="M138" s="299" t="s">
        <v>4934</v>
      </c>
      <c r="N138" s="298" t="str">
        <f>VLOOKUP(C138,Schools!A:D,4,0)</f>
        <v>Primary</v>
      </c>
      <c r="O138" s="301">
        <f>VLOOKUP(N138,CCs!$A$2:$F$7,6,FALSE)</f>
        <v>10166</v>
      </c>
      <c r="P138" s="298">
        <f t="shared" si="32"/>
        <v>543965</v>
      </c>
      <c r="Q138" s="298"/>
      <c r="R138" s="78"/>
      <c r="S138" s="78">
        <v>960</v>
      </c>
      <c r="T138" s="78"/>
      <c r="U138" s="78"/>
      <c r="V138" s="78"/>
      <c r="W138" s="78"/>
      <c r="X138" s="78"/>
      <c r="Y138" s="78"/>
      <c r="Z138" s="78"/>
      <c r="AA138" s="78"/>
      <c r="AB138" s="78"/>
      <c r="AC138" s="52">
        <f t="shared" si="34"/>
        <v>960</v>
      </c>
      <c r="AD138" s="52">
        <f t="shared" si="35"/>
        <v>0</v>
      </c>
      <c r="AE138" s="51"/>
      <c r="AJ138" s="301"/>
      <c r="AK138" s="301"/>
      <c r="AL138" s="301"/>
      <c r="AM138" s="301"/>
      <c r="AN138" s="301"/>
      <c r="AO138" s="301"/>
      <c r="AP138" s="301"/>
      <c r="AQ138" s="301"/>
      <c r="AR138" s="301"/>
      <c r="AS138" s="301"/>
      <c r="AT138" s="301"/>
    </row>
    <row r="139" spans="1:46" x14ac:dyDescent="0.25">
      <c r="A139" s="301" t="s">
        <v>4525</v>
      </c>
      <c r="B139" s="399">
        <v>44356</v>
      </c>
      <c r="C139" s="301">
        <v>3022077</v>
      </c>
      <c r="D139" s="301" t="s">
        <v>248</v>
      </c>
      <c r="E139" s="301" t="str">
        <f>VLOOKUP(C139,Schools!$A:$Z,3,0)</f>
        <v>M</v>
      </c>
      <c r="F139" s="213">
        <v>22844</v>
      </c>
      <c r="G139" s="299" t="s">
        <v>4703</v>
      </c>
      <c r="I139" s="301" t="str">
        <f t="shared" si="33"/>
        <v>10166/543965</v>
      </c>
      <c r="J139" s="301">
        <f>VLOOKUP(C139,Schools!$A:$Z,9,0)</f>
        <v>400113</v>
      </c>
      <c r="K139" s="295" t="s">
        <v>85</v>
      </c>
      <c r="L139" s="299" t="s">
        <v>4933</v>
      </c>
      <c r="M139" s="299" t="s">
        <v>4934</v>
      </c>
      <c r="N139" s="298" t="str">
        <f>VLOOKUP(C139,Schools!A:D,4,0)</f>
        <v>Primary</v>
      </c>
      <c r="O139" s="301">
        <f>VLOOKUP(N139,CCs!$A$2:$F$7,6,FALSE)</f>
        <v>10166</v>
      </c>
      <c r="P139" s="298">
        <f t="shared" si="32"/>
        <v>543965</v>
      </c>
      <c r="Q139" s="298"/>
      <c r="R139" s="78"/>
      <c r="S139" s="78">
        <v>22844</v>
      </c>
      <c r="T139" s="78"/>
      <c r="U139" s="78"/>
      <c r="V139" s="78"/>
      <c r="W139" s="78"/>
      <c r="X139" s="78"/>
      <c r="Y139" s="78"/>
      <c r="Z139" s="78"/>
      <c r="AA139" s="78"/>
      <c r="AB139" s="78"/>
      <c r="AC139" s="52">
        <f t="shared" si="34"/>
        <v>22844</v>
      </c>
      <c r="AD139" s="52">
        <f t="shared" si="35"/>
        <v>0</v>
      </c>
      <c r="AE139" s="51"/>
      <c r="AJ139" s="301"/>
      <c r="AK139" s="301"/>
      <c r="AL139" s="301"/>
      <c r="AM139" s="301"/>
      <c r="AN139" s="301"/>
      <c r="AO139" s="301"/>
      <c r="AP139" s="301"/>
      <c r="AQ139" s="301"/>
      <c r="AR139" s="301"/>
      <c r="AS139" s="301"/>
      <c r="AT139" s="301"/>
    </row>
    <row r="140" spans="1:46" x14ac:dyDescent="0.25">
      <c r="A140" s="301" t="s">
        <v>4525</v>
      </c>
      <c r="B140" s="399">
        <v>44356</v>
      </c>
      <c r="C140" s="301">
        <v>3022007</v>
      </c>
      <c r="D140" s="301" t="s">
        <v>205</v>
      </c>
      <c r="E140" s="301" t="str">
        <f>VLOOKUP(C140,Schools!$A:$Z,3,0)</f>
        <v>M</v>
      </c>
      <c r="F140" s="213">
        <v>3260</v>
      </c>
      <c r="G140" s="299" t="s">
        <v>4703</v>
      </c>
      <c r="I140" s="301" t="str">
        <f t="shared" si="33"/>
        <v>10166/543965</v>
      </c>
      <c r="J140" s="301">
        <f>VLOOKUP(C140,Schools!$A:$Z,9,0)</f>
        <v>400040</v>
      </c>
      <c r="K140" s="295" t="s">
        <v>85</v>
      </c>
      <c r="L140" s="299" t="s">
        <v>4933</v>
      </c>
      <c r="M140" s="299" t="s">
        <v>4934</v>
      </c>
      <c r="N140" s="298" t="str">
        <f>VLOOKUP(C140,Schools!A:D,4,0)</f>
        <v>Primary</v>
      </c>
      <c r="O140" s="301">
        <f>VLOOKUP(N140,CCs!$A$2:$F$7,6,FALSE)</f>
        <v>10166</v>
      </c>
      <c r="P140" s="298">
        <f t="shared" si="32"/>
        <v>543965</v>
      </c>
      <c r="Q140" s="298"/>
      <c r="R140" s="78"/>
      <c r="S140" s="78">
        <v>3260</v>
      </c>
      <c r="T140" s="78"/>
      <c r="U140" s="78"/>
      <c r="V140" s="78"/>
      <c r="W140" s="78"/>
      <c r="X140" s="78"/>
      <c r="Y140" s="78"/>
      <c r="Z140" s="78"/>
      <c r="AA140" s="78"/>
      <c r="AB140" s="78"/>
      <c r="AC140" s="52">
        <f t="shared" si="34"/>
        <v>3260</v>
      </c>
      <c r="AD140" s="52">
        <f t="shared" si="35"/>
        <v>0</v>
      </c>
      <c r="AE140" s="51"/>
      <c r="AJ140" s="301"/>
      <c r="AK140" s="301"/>
      <c r="AL140" s="301"/>
      <c r="AM140" s="301"/>
      <c r="AN140" s="301"/>
      <c r="AO140" s="301"/>
      <c r="AP140" s="301"/>
      <c r="AQ140" s="301"/>
      <c r="AR140" s="301"/>
      <c r="AS140" s="301"/>
      <c r="AT140" s="301"/>
    </row>
    <row r="141" spans="1:46" x14ac:dyDescent="0.25">
      <c r="A141" s="301" t="s">
        <v>4525</v>
      </c>
      <c r="B141" s="399">
        <v>44356</v>
      </c>
      <c r="C141" s="301">
        <v>3022029</v>
      </c>
      <c r="D141" s="301" t="s">
        <v>226</v>
      </c>
      <c r="E141" s="301" t="str">
        <f>VLOOKUP(C141,Schools!$A:$Z,3,0)</f>
        <v>M</v>
      </c>
      <c r="F141" s="213">
        <v>11062</v>
      </c>
      <c r="G141" s="299" t="s">
        <v>4703</v>
      </c>
      <c r="I141" s="301" t="str">
        <f t="shared" si="33"/>
        <v>10166/543965</v>
      </c>
      <c r="J141" s="301">
        <f>VLOOKUP(C141,Schools!$A:$Z,9,0)</f>
        <v>400035</v>
      </c>
      <c r="K141" s="295" t="s">
        <v>85</v>
      </c>
      <c r="L141" s="299" t="s">
        <v>4933</v>
      </c>
      <c r="M141" s="299" t="s">
        <v>4934</v>
      </c>
      <c r="N141" s="298" t="str">
        <f>VLOOKUP(C141,Schools!A:D,4,0)</f>
        <v>Primary</v>
      </c>
      <c r="O141" s="301">
        <f>VLOOKUP(N141,CCs!$A$2:$F$7,6,FALSE)</f>
        <v>10166</v>
      </c>
      <c r="P141" s="298">
        <f t="shared" si="32"/>
        <v>543965</v>
      </c>
      <c r="Q141" s="298"/>
      <c r="R141" s="78"/>
      <c r="S141" s="78">
        <v>11062</v>
      </c>
      <c r="T141" s="78"/>
      <c r="U141" s="78"/>
      <c r="V141" s="78"/>
      <c r="W141" s="78"/>
      <c r="X141" s="78"/>
      <c r="Y141" s="78"/>
      <c r="Z141" s="78"/>
      <c r="AA141" s="78"/>
      <c r="AB141" s="78"/>
      <c r="AC141" s="52">
        <f t="shared" si="34"/>
        <v>11062</v>
      </c>
      <c r="AD141" s="52">
        <f t="shared" si="35"/>
        <v>0</v>
      </c>
      <c r="AE141" s="51"/>
      <c r="AJ141" s="301"/>
      <c r="AK141" s="301"/>
      <c r="AL141" s="301"/>
      <c r="AM141" s="301"/>
      <c r="AN141" s="301"/>
      <c r="AO141" s="301"/>
      <c r="AP141" s="301"/>
      <c r="AQ141" s="301"/>
      <c r="AR141" s="301"/>
      <c r="AS141" s="301"/>
      <c r="AT141" s="301"/>
    </row>
    <row r="142" spans="1:46" x14ac:dyDescent="0.25">
      <c r="A142" s="301" t="s">
        <v>4525</v>
      </c>
      <c r="B142" s="399">
        <v>44356</v>
      </c>
      <c r="C142" s="301">
        <v>3023507</v>
      </c>
      <c r="D142" s="301" t="s">
        <v>269</v>
      </c>
      <c r="E142" s="301" t="str">
        <f>VLOOKUP(C142,Schools!$A:$Z,3,0)</f>
        <v>M</v>
      </c>
      <c r="F142" s="213">
        <v>1843</v>
      </c>
      <c r="G142" s="299" t="s">
        <v>4703</v>
      </c>
      <c r="I142" s="301" t="str">
        <f t="shared" si="33"/>
        <v>10166/543965</v>
      </c>
      <c r="J142" s="301">
        <f>VLOOKUP(C142,Schools!$A:$Z,9,0)</f>
        <v>400037</v>
      </c>
      <c r="K142" s="295" t="s">
        <v>85</v>
      </c>
      <c r="L142" s="299" t="s">
        <v>4933</v>
      </c>
      <c r="M142" s="299" t="s">
        <v>4934</v>
      </c>
      <c r="N142" s="298" t="str">
        <f>VLOOKUP(C142,Schools!A:D,4,0)</f>
        <v>Primary</v>
      </c>
      <c r="O142" s="301">
        <f>VLOOKUP(N142,CCs!$A$2:$F$7,6,FALSE)</f>
        <v>10166</v>
      </c>
      <c r="P142" s="298">
        <f t="shared" si="32"/>
        <v>543965</v>
      </c>
      <c r="Q142" s="298"/>
      <c r="R142" s="78"/>
      <c r="S142" s="78">
        <v>1843</v>
      </c>
      <c r="T142" s="78"/>
      <c r="U142" s="78"/>
      <c r="V142" s="78"/>
      <c r="W142" s="78"/>
      <c r="X142" s="78"/>
      <c r="Y142" s="78"/>
      <c r="Z142" s="78"/>
      <c r="AA142" s="78"/>
      <c r="AB142" s="78"/>
      <c r="AC142" s="52">
        <f t="shared" si="34"/>
        <v>1843</v>
      </c>
      <c r="AD142" s="52">
        <f t="shared" si="35"/>
        <v>0</v>
      </c>
      <c r="AE142" s="51"/>
      <c r="AJ142" s="301"/>
      <c r="AK142" s="301"/>
      <c r="AL142" s="301"/>
      <c r="AM142" s="301"/>
      <c r="AN142" s="301"/>
      <c r="AO142" s="301"/>
      <c r="AP142" s="301"/>
      <c r="AQ142" s="301"/>
      <c r="AR142" s="301"/>
      <c r="AS142" s="301"/>
      <c r="AT142" s="301"/>
    </row>
    <row r="143" spans="1:46" x14ac:dyDescent="0.25">
      <c r="A143" s="301" t="s">
        <v>4525</v>
      </c>
      <c r="B143" s="399">
        <v>44356</v>
      </c>
      <c r="C143" s="301">
        <v>3023501</v>
      </c>
      <c r="D143" s="301" t="s">
        <v>250</v>
      </c>
      <c r="E143" s="301" t="str">
        <f>VLOOKUP(C143,Schools!$A:$Z,3,0)</f>
        <v>M</v>
      </c>
      <c r="F143" s="213">
        <v>2037</v>
      </c>
      <c r="G143" s="299" t="s">
        <v>4703</v>
      </c>
      <c r="I143" s="301" t="str">
        <f t="shared" si="33"/>
        <v>10166/543965</v>
      </c>
      <c r="J143" s="301">
        <f>VLOOKUP(C143,Schools!$A:$Z,9,0)</f>
        <v>400003</v>
      </c>
      <c r="K143" s="295" t="s">
        <v>85</v>
      </c>
      <c r="L143" s="299" t="s">
        <v>4933</v>
      </c>
      <c r="M143" s="299" t="s">
        <v>4934</v>
      </c>
      <c r="N143" s="298" t="str">
        <f>VLOOKUP(C143,Schools!A:D,4,0)</f>
        <v>Primary</v>
      </c>
      <c r="O143" s="301">
        <f>VLOOKUP(N143,CCs!$A$2:$F$7,6,FALSE)</f>
        <v>10166</v>
      </c>
      <c r="P143" s="298">
        <f t="shared" si="32"/>
        <v>543965</v>
      </c>
      <c r="Q143" s="298"/>
      <c r="R143" s="78"/>
      <c r="S143" s="78">
        <v>2037</v>
      </c>
      <c r="T143" s="78"/>
      <c r="U143" s="78"/>
      <c r="V143" s="78"/>
      <c r="W143" s="78"/>
      <c r="X143" s="78"/>
      <c r="Y143" s="78"/>
      <c r="Z143" s="78"/>
      <c r="AA143" s="78"/>
      <c r="AB143" s="78"/>
      <c r="AC143" s="52">
        <f t="shared" si="34"/>
        <v>2037</v>
      </c>
      <c r="AD143" s="52">
        <f t="shared" si="35"/>
        <v>0</v>
      </c>
      <c r="AE143" s="51"/>
      <c r="AJ143" s="301"/>
      <c r="AK143" s="301"/>
      <c r="AL143" s="301"/>
      <c r="AM143" s="301"/>
      <c r="AN143" s="301"/>
      <c r="AO143" s="301"/>
      <c r="AP143" s="301"/>
      <c r="AQ143" s="301"/>
      <c r="AR143" s="301"/>
      <c r="AS143" s="301"/>
      <c r="AT143" s="301"/>
    </row>
    <row r="144" spans="1:46" x14ac:dyDescent="0.25">
      <c r="A144" s="301" t="s">
        <v>4525</v>
      </c>
      <c r="B144" s="399">
        <v>44356</v>
      </c>
      <c r="C144" s="301">
        <v>3022027</v>
      </c>
      <c r="D144" s="301" t="s">
        <v>225</v>
      </c>
      <c r="E144" s="301" t="str">
        <f>VLOOKUP(C144,Schools!$A:$Z,3,0)</f>
        <v>M</v>
      </c>
      <c r="F144" s="213">
        <v>4839</v>
      </c>
      <c r="G144" s="299" t="s">
        <v>4703</v>
      </c>
      <c r="I144" s="301" t="str">
        <f t="shared" si="33"/>
        <v>10166/543965</v>
      </c>
      <c r="J144" s="301">
        <f>VLOOKUP(C144,Schools!$A:$Z,9,0)</f>
        <v>400002</v>
      </c>
      <c r="K144" s="295" t="s">
        <v>85</v>
      </c>
      <c r="L144" s="299" t="s">
        <v>4933</v>
      </c>
      <c r="M144" s="299" t="s">
        <v>4934</v>
      </c>
      <c r="N144" s="298" t="str">
        <f>VLOOKUP(C144,Schools!A:D,4,0)</f>
        <v>Primary</v>
      </c>
      <c r="O144" s="301">
        <f>VLOOKUP(N144,CCs!$A$2:$F$7,6,FALSE)</f>
        <v>10166</v>
      </c>
      <c r="P144" s="298">
        <f t="shared" si="32"/>
        <v>543965</v>
      </c>
      <c r="Q144" s="298"/>
      <c r="R144" s="78"/>
      <c r="S144" s="78">
        <v>4839</v>
      </c>
      <c r="T144" s="78"/>
      <c r="U144" s="78"/>
      <c r="V144" s="78"/>
      <c r="W144" s="78"/>
      <c r="X144" s="78"/>
      <c r="Y144" s="78"/>
      <c r="Z144" s="78"/>
      <c r="AA144" s="78"/>
      <c r="AB144" s="78"/>
      <c r="AC144" s="52">
        <f t="shared" si="34"/>
        <v>4839</v>
      </c>
      <c r="AD144" s="52">
        <f t="shared" si="35"/>
        <v>0</v>
      </c>
      <c r="AE144" s="51"/>
      <c r="AJ144" s="301"/>
      <c r="AK144" s="301"/>
      <c r="AL144" s="301"/>
      <c r="AM144" s="301"/>
      <c r="AN144" s="301"/>
      <c r="AO144" s="301"/>
      <c r="AP144" s="301"/>
      <c r="AQ144" s="301"/>
      <c r="AR144" s="301"/>
      <c r="AS144" s="301"/>
      <c r="AT144" s="301"/>
    </row>
    <row r="145" spans="1:46" x14ac:dyDescent="0.25">
      <c r="A145" s="301" t="s">
        <v>4525</v>
      </c>
      <c r="B145" s="399">
        <v>44356</v>
      </c>
      <c r="C145" s="301">
        <v>3022008</v>
      </c>
      <c r="D145" s="301" t="s">
        <v>204</v>
      </c>
      <c r="E145" s="301" t="str">
        <f>VLOOKUP(C145,Schools!$A:$Z,3,0)</f>
        <v>M</v>
      </c>
      <c r="F145" s="213">
        <v>5160</v>
      </c>
      <c r="G145" s="299" t="s">
        <v>4703</v>
      </c>
      <c r="I145" s="301" t="str">
        <f t="shared" si="33"/>
        <v>10166/543965</v>
      </c>
      <c r="J145" s="301">
        <f>VLOOKUP(C145,Schools!$A:$Z,9,0)</f>
        <v>400057</v>
      </c>
      <c r="K145" s="295" t="s">
        <v>85</v>
      </c>
      <c r="L145" s="299" t="s">
        <v>4933</v>
      </c>
      <c r="M145" s="299" t="s">
        <v>4934</v>
      </c>
      <c r="N145" s="298" t="str">
        <f>VLOOKUP(C145,Schools!A:D,4,0)</f>
        <v>Primary</v>
      </c>
      <c r="O145" s="301">
        <f>VLOOKUP(N145,CCs!$A$2:$F$7,6,FALSE)</f>
        <v>10166</v>
      </c>
      <c r="P145" s="298">
        <f t="shared" si="32"/>
        <v>543965</v>
      </c>
      <c r="Q145" s="298"/>
      <c r="R145" s="78"/>
      <c r="S145" s="78">
        <v>5160</v>
      </c>
      <c r="T145" s="78"/>
      <c r="U145" s="78"/>
      <c r="V145" s="78"/>
      <c r="W145" s="78"/>
      <c r="X145" s="78"/>
      <c r="Y145" s="78"/>
      <c r="Z145" s="78"/>
      <c r="AA145" s="78"/>
      <c r="AB145" s="78"/>
      <c r="AC145" s="52">
        <f t="shared" si="34"/>
        <v>5160</v>
      </c>
      <c r="AD145" s="52">
        <f t="shared" si="35"/>
        <v>0</v>
      </c>
      <c r="AE145" s="51"/>
      <c r="AJ145" s="301"/>
      <c r="AK145" s="301"/>
      <c r="AL145" s="301"/>
      <c r="AM145" s="301"/>
      <c r="AN145" s="301"/>
      <c r="AO145" s="301"/>
      <c r="AP145" s="301"/>
      <c r="AQ145" s="301"/>
      <c r="AR145" s="301"/>
      <c r="AS145" s="301"/>
      <c r="AT145" s="301"/>
    </row>
    <row r="146" spans="1:46" x14ac:dyDescent="0.25">
      <c r="A146" s="301" t="s">
        <v>4525</v>
      </c>
      <c r="B146" s="399">
        <v>44356</v>
      </c>
      <c r="C146" s="301">
        <v>3022073</v>
      </c>
      <c r="D146" s="301" t="s">
        <v>215</v>
      </c>
      <c r="E146" s="301" t="str">
        <f>VLOOKUP(C146,Schools!$A:$Z,3,0)</f>
        <v>M</v>
      </c>
      <c r="F146" s="213">
        <v>15120</v>
      </c>
      <c r="G146" s="299" t="s">
        <v>4703</v>
      </c>
      <c r="I146" s="301" t="str">
        <f t="shared" si="33"/>
        <v>10166/543965</v>
      </c>
      <c r="J146" s="301">
        <f>VLOOKUP(C146,Schools!$A:$Z,9,0)</f>
        <v>400105</v>
      </c>
      <c r="K146" s="295" t="s">
        <v>85</v>
      </c>
      <c r="L146" s="299" t="s">
        <v>4933</v>
      </c>
      <c r="M146" s="299" t="s">
        <v>4934</v>
      </c>
      <c r="N146" s="298" t="str">
        <f>VLOOKUP(C146,Schools!A:D,4,0)</f>
        <v>Primary</v>
      </c>
      <c r="O146" s="301">
        <f>VLOOKUP(N146,CCs!$A$2:$F$7,6,FALSE)</f>
        <v>10166</v>
      </c>
      <c r="P146" s="298">
        <f t="shared" si="32"/>
        <v>543965</v>
      </c>
      <c r="Q146" s="298"/>
      <c r="R146" s="78"/>
      <c r="S146" s="78">
        <v>15120</v>
      </c>
      <c r="T146" s="78"/>
      <c r="U146" s="78"/>
      <c r="V146" s="78"/>
      <c r="W146" s="78"/>
      <c r="X146" s="78"/>
      <c r="Y146" s="78"/>
      <c r="Z146" s="78"/>
      <c r="AA146" s="78"/>
      <c r="AB146" s="78"/>
      <c r="AC146" s="52">
        <f t="shared" si="34"/>
        <v>15120</v>
      </c>
      <c r="AD146" s="52">
        <f t="shared" si="35"/>
        <v>0</v>
      </c>
      <c r="AE146" s="51"/>
      <c r="AJ146" s="301"/>
      <c r="AK146" s="301"/>
      <c r="AL146" s="301"/>
      <c r="AM146" s="301"/>
      <c r="AN146" s="301"/>
      <c r="AO146" s="301"/>
      <c r="AP146" s="301"/>
      <c r="AQ146" s="301"/>
      <c r="AR146" s="301"/>
      <c r="AS146" s="301"/>
      <c r="AT146" s="301"/>
    </row>
    <row r="147" spans="1:46" x14ac:dyDescent="0.25">
      <c r="A147" s="301" t="s">
        <v>4525</v>
      </c>
      <c r="B147" s="399">
        <v>44356</v>
      </c>
      <c r="C147" s="301">
        <v>3023514</v>
      </c>
      <c r="D147" s="301" t="s">
        <v>196</v>
      </c>
      <c r="E147" s="301" t="str">
        <f>VLOOKUP(C147,Schools!$A:$Z,3,0)</f>
        <v>M</v>
      </c>
      <c r="F147" s="213">
        <v>2640</v>
      </c>
      <c r="G147" s="299" t="s">
        <v>4703</v>
      </c>
      <c r="I147" s="301" t="str">
        <f t="shared" si="33"/>
        <v>10166/543965</v>
      </c>
      <c r="J147" s="301">
        <f>VLOOKUP(C147,Schools!$A:$Z,9,0)</f>
        <v>400107</v>
      </c>
      <c r="K147" s="295" t="s">
        <v>85</v>
      </c>
      <c r="L147" s="299" t="s">
        <v>4933</v>
      </c>
      <c r="M147" s="299" t="s">
        <v>4934</v>
      </c>
      <c r="N147" s="298" t="str">
        <f>VLOOKUP(C147,Schools!A:D,4,0)</f>
        <v>Primary</v>
      </c>
      <c r="O147" s="301">
        <f>VLOOKUP(N147,CCs!$A$2:$F$7,6,FALSE)</f>
        <v>10166</v>
      </c>
      <c r="P147" s="298">
        <f t="shared" si="32"/>
        <v>543965</v>
      </c>
      <c r="Q147" s="298"/>
      <c r="R147" s="78"/>
      <c r="S147" s="78">
        <v>2640</v>
      </c>
      <c r="T147" s="78"/>
      <c r="U147" s="78"/>
      <c r="V147" s="78"/>
      <c r="W147" s="78"/>
      <c r="X147" s="78"/>
      <c r="Y147" s="78"/>
      <c r="Z147" s="78"/>
      <c r="AA147" s="78"/>
      <c r="AB147" s="78"/>
      <c r="AC147" s="52">
        <f t="shared" si="34"/>
        <v>2640</v>
      </c>
      <c r="AD147" s="52">
        <f t="shared" si="35"/>
        <v>0</v>
      </c>
      <c r="AE147" s="51"/>
      <c r="AJ147" s="301"/>
      <c r="AK147" s="301"/>
      <c r="AL147" s="301"/>
      <c r="AM147" s="301"/>
      <c r="AN147" s="301"/>
      <c r="AO147" s="301"/>
      <c r="AP147" s="301"/>
      <c r="AQ147" s="301"/>
      <c r="AR147" s="301"/>
      <c r="AS147" s="301"/>
      <c r="AT147" s="301"/>
    </row>
    <row r="148" spans="1:46" x14ac:dyDescent="0.25">
      <c r="G148" s="80"/>
      <c r="Q148" s="298"/>
      <c r="R148" s="78"/>
      <c r="S148" s="78"/>
      <c r="T148" s="78"/>
      <c r="U148" s="78"/>
      <c r="V148" s="78"/>
      <c r="W148" s="78"/>
      <c r="X148" s="78"/>
      <c r="Y148" s="78"/>
      <c r="Z148" s="78"/>
      <c r="AA148" s="78"/>
      <c r="AB148" s="78"/>
      <c r="AC148" s="78"/>
      <c r="AD148" s="51"/>
      <c r="AE148" s="51"/>
      <c r="AJ148" s="301"/>
      <c r="AK148" s="301"/>
      <c r="AL148" s="301"/>
      <c r="AM148" s="301"/>
      <c r="AN148" s="301"/>
      <c r="AO148" s="301"/>
      <c r="AP148" s="301"/>
      <c r="AQ148" s="301"/>
      <c r="AR148" s="301"/>
      <c r="AS148" s="301"/>
      <c r="AT148" s="301"/>
    </row>
    <row r="149" spans="1:46" x14ac:dyDescent="0.25">
      <c r="G149" s="80"/>
      <c r="Q149" s="298"/>
      <c r="R149" s="78"/>
      <c r="S149" s="78"/>
      <c r="T149" s="78"/>
      <c r="U149" s="78"/>
      <c r="V149" s="78"/>
      <c r="W149" s="78"/>
      <c r="X149" s="78"/>
      <c r="Y149" s="78"/>
      <c r="Z149" s="78"/>
      <c r="AA149" s="78"/>
      <c r="AB149" s="78"/>
      <c r="AC149" s="78"/>
      <c r="AD149" s="51"/>
      <c r="AE149" s="51"/>
      <c r="AJ149" s="301"/>
      <c r="AK149" s="301"/>
      <c r="AL149" s="301"/>
      <c r="AM149" s="301"/>
      <c r="AN149" s="301"/>
      <c r="AO149" s="301"/>
      <c r="AP149" s="301"/>
      <c r="AQ149" s="301"/>
      <c r="AR149" s="301"/>
      <c r="AS149" s="301"/>
      <c r="AT149" s="301"/>
    </row>
    <row r="150" spans="1:46" x14ac:dyDescent="0.25">
      <c r="G150" s="80"/>
      <c r="Q150" s="298"/>
      <c r="R150" s="78"/>
      <c r="S150" s="78"/>
      <c r="T150" s="78"/>
      <c r="U150" s="78"/>
      <c r="V150" s="78"/>
      <c r="W150" s="78"/>
      <c r="X150" s="78"/>
      <c r="Y150" s="78"/>
      <c r="Z150" s="78"/>
      <c r="AA150" s="78"/>
      <c r="AB150" s="78"/>
      <c r="AC150" s="78"/>
      <c r="AD150" s="51"/>
      <c r="AE150" s="51"/>
      <c r="AJ150" s="301"/>
      <c r="AK150" s="301"/>
      <c r="AL150" s="301"/>
      <c r="AM150" s="301"/>
      <c r="AN150" s="301"/>
      <c r="AO150" s="301"/>
      <c r="AP150" s="301"/>
      <c r="AQ150" s="301"/>
      <c r="AR150" s="301"/>
      <c r="AS150" s="301"/>
      <c r="AT150" s="301"/>
    </row>
    <row r="151" spans="1:46" x14ac:dyDescent="0.25">
      <c r="G151" s="80"/>
      <c r="Q151" s="298"/>
      <c r="R151" s="78"/>
      <c r="S151" s="78"/>
      <c r="T151" s="78"/>
      <c r="U151" s="78"/>
      <c r="V151" s="78"/>
      <c r="W151" s="78"/>
      <c r="X151" s="78"/>
      <c r="Y151" s="78"/>
      <c r="Z151" s="78"/>
      <c r="AA151" s="78"/>
      <c r="AB151" s="78"/>
      <c r="AC151" s="78"/>
      <c r="AD151" s="51"/>
      <c r="AE151" s="51"/>
      <c r="AJ151" s="301"/>
      <c r="AK151" s="301"/>
      <c r="AL151" s="301"/>
      <c r="AM151" s="301"/>
      <c r="AN151" s="301"/>
      <c r="AO151" s="301"/>
      <c r="AP151" s="301"/>
      <c r="AQ151" s="301"/>
      <c r="AR151" s="301"/>
      <c r="AS151" s="301"/>
      <c r="AT151" s="301"/>
    </row>
    <row r="152" spans="1:46" x14ac:dyDescent="0.25">
      <c r="G152" s="80"/>
      <c r="Q152" s="298"/>
      <c r="R152" s="78"/>
      <c r="S152" s="78"/>
      <c r="T152" s="78"/>
      <c r="U152" s="78"/>
      <c r="V152" s="78"/>
      <c r="W152" s="78"/>
      <c r="X152" s="78"/>
      <c r="Y152" s="78"/>
      <c r="Z152" s="78"/>
      <c r="AA152" s="78"/>
      <c r="AB152" s="78"/>
      <c r="AC152" s="78"/>
      <c r="AD152" s="51"/>
      <c r="AE152" s="51"/>
      <c r="AJ152" s="301"/>
      <c r="AK152" s="301"/>
      <c r="AL152" s="301"/>
      <c r="AM152" s="301"/>
      <c r="AN152" s="301"/>
      <c r="AO152" s="301"/>
      <c r="AP152" s="301"/>
      <c r="AQ152" s="301"/>
      <c r="AR152" s="301"/>
      <c r="AS152" s="301"/>
      <c r="AT152" s="301"/>
    </row>
    <row r="153" spans="1:46" x14ac:dyDescent="0.25">
      <c r="G153" s="80"/>
      <c r="Q153" s="298"/>
      <c r="R153" s="78"/>
      <c r="S153" s="78"/>
      <c r="T153" s="78"/>
      <c r="U153" s="78"/>
      <c r="V153" s="78"/>
      <c r="W153" s="78"/>
      <c r="X153" s="78"/>
      <c r="Y153" s="78"/>
      <c r="Z153" s="78"/>
      <c r="AA153" s="78"/>
      <c r="AB153" s="78"/>
      <c r="AC153" s="78"/>
      <c r="AD153" s="51"/>
      <c r="AE153" s="51"/>
      <c r="AJ153" s="301"/>
      <c r="AK153" s="301"/>
      <c r="AL153" s="301"/>
      <c r="AM153" s="301"/>
      <c r="AN153" s="301"/>
      <c r="AO153" s="301"/>
      <c r="AP153" s="301"/>
      <c r="AQ153" s="301"/>
      <c r="AR153" s="301"/>
      <c r="AS153" s="301"/>
      <c r="AT153" s="301"/>
    </row>
    <row r="154" spans="1:46" x14ac:dyDescent="0.25">
      <c r="G154" s="80"/>
      <c r="Q154" s="298"/>
      <c r="R154" s="78"/>
      <c r="S154" s="78"/>
      <c r="T154" s="78"/>
      <c r="U154" s="78"/>
      <c r="V154" s="78"/>
      <c r="W154" s="78"/>
      <c r="X154" s="78"/>
      <c r="Y154" s="78"/>
      <c r="Z154" s="78"/>
      <c r="AA154" s="78"/>
      <c r="AB154" s="78"/>
      <c r="AC154" s="78"/>
      <c r="AD154" s="51"/>
      <c r="AE154" s="51"/>
      <c r="AJ154" s="301"/>
      <c r="AK154" s="301"/>
      <c r="AL154" s="301"/>
      <c r="AM154" s="301"/>
      <c r="AN154" s="301"/>
      <c r="AO154" s="301"/>
      <c r="AP154" s="301"/>
      <c r="AQ154" s="301"/>
      <c r="AR154" s="301"/>
      <c r="AS154" s="301"/>
      <c r="AT154" s="301"/>
    </row>
    <row r="155" spans="1:46" x14ac:dyDescent="0.25">
      <c r="G155" s="80"/>
      <c r="Q155" s="298"/>
      <c r="R155" s="78"/>
      <c r="S155" s="78"/>
      <c r="T155" s="78"/>
      <c r="U155" s="78"/>
      <c r="V155" s="78"/>
      <c r="W155" s="78"/>
      <c r="X155" s="78"/>
      <c r="Y155" s="78"/>
      <c r="Z155" s="78"/>
      <c r="AA155" s="78"/>
      <c r="AB155" s="78"/>
      <c r="AC155" s="78"/>
      <c r="AD155" s="51"/>
      <c r="AE155" s="51"/>
      <c r="AJ155" s="301"/>
      <c r="AK155" s="301"/>
      <c r="AL155" s="301"/>
      <c r="AM155" s="301"/>
      <c r="AN155" s="301"/>
      <c r="AO155" s="301"/>
      <c r="AP155" s="301"/>
      <c r="AQ155" s="301"/>
      <c r="AR155" s="301"/>
      <c r="AS155" s="301"/>
      <c r="AT155" s="301"/>
    </row>
    <row r="156" spans="1:46" x14ac:dyDescent="0.25">
      <c r="G156" s="80"/>
      <c r="Q156" s="298"/>
      <c r="R156" s="78"/>
      <c r="S156" s="78"/>
      <c r="T156" s="78"/>
      <c r="U156" s="78"/>
      <c r="V156" s="78"/>
      <c r="W156" s="78"/>
      <c r="X156" s="78"/>
      <c r="Y156" s="78"/>
      <c r="Z156" s="78"/>
      <c r="AA156" s="78"/>
      <c r="AB156" s="78"/>
      <c r="AC156" s="78"/>
      <c r="AD156" s="51"/>
      <c r="AE156" s="51"/>
      <c r="AJ156" s="301"/>
      <c r="AK156" s="301"/>
      <c r="AL156" s="301"/>
      <c r="AM156" s="301"/>
      <c r="AN156" s="301"/>
      <c r="AO156" s="301"/>
      <c r="AP156" s="301"/>
      <c r="AQ156" s="301"/>
      <c r="AR156" s="301"/>
      <c r="AS156" s="301"/>
      <c r="AT156" s="301"/>
    </row>
    <row r="157" spans="1:46" x14ac:dyDescent="0.25">
      <c r="G157" s="80"/>
      <c r="Q157" s="298"/>
      <c r="R157" s="78"/>
      <c r="S157" s="78"/>
      <c r="T157" s="78"/>
      <c r="U157" s="78"/>
      <c r="V157" s="78"/>
      <c r="W157" s="78"/>
      <c r="X157" s="78"/>
      <c r="Y157" s="78"/>
      <c r="Z157" s="78"/>
      <c r="AA157" s="78"/>
      <c r="AB157" s="78"/>
      <c r="AC157" s="78"/>
      <c r="AD157" s="51"/>
      <c r="AE157" s="51"/>
      <c r="AJ157" s="301"/>
      <c r="AK157" s="301"/>
      <c r="AL157" s="301"/>
      <c r="AM157" s="301"/>
      <c r="AN157" s="301"/>
      <c r="AO157" s="301"/>
      <c r="AP157" s="301"/>
      <c r="AQ157" s="301"/>
      <c r="AR157" s="301"/>
      <c r="AS157" s="301"/>
      <c r="AT157" s="301"/>
    </row>
    <row r="158" spans="1:46" x14ac:dyDescent="0.25">
      <c r="G158" s="80"/>
      <c r="Q158" s="298"/>
      <c r="R158" s="78"/>
      <c r="S158" s="78"/>
      <c r="T158" s="78"/>
      <c r="U158" s="78"/>
      <c r="V158" s="78"/>
      <c r="W158" s="78"/>
      <c r="X158" s="78"/>
      <c r="Y158" s="78"/>
      <c r="Z158" s="78"/>
      <c r="AA158" s="78"/>
      <c r="AB158" s="78"/>
      <c r="AC158" s="78"/>
      <c r="AD158" s="51"/>
      <c r="AE158" s="51"/>
      <c r="AJ158" s="301"/>
      <c r="AK158" s="301"/>
      <c r="AL158" s="301"/>
      <c r="AM158" s="301"/>
      <c r="AN158" s="301"/>
      <c r="AO158" s="301"/>
      <c r="AP158" s="301"/>
      <c r="AQ158" s="301"/>
      <c r="AR158" s="301"/>
      <c r="AS158" s="301"/>
      <c r="AT158" s="301"/>
    </row>
    <row r="159" spans="1:46" x14ac:dyDescent="0.25">
      <c r="G159" s="80"/>
      <c r="Q159" s="298"/>
      <c r="R159" s="78"/>
      <c r="S159" s="78"/>
      <c r="T159" s="78"/>
      <c r="U159" s="78"/>
      <c r="V159" s="78"/>
      <c r="W159" s="78"/>
      <c r="X159" s="78"/>
      <c r="Y159" s="78"/>
      <c r="Z159" s="78"/>
      <c r="AA159" s="78"/>
      <c r="AB159" s="78"/>
      <c r="AC159" s="78"/>
      <c r="AD159" s="51"/>
      <c r="AE159" s="51"/>
      <c r="AJ159" s="301"/>
      <c r="AK159" s="301"/>
      <c r="AL159" s="301"/>
      <c r="AM159" s="301"/>
      <c r="AN159" s="301"/>
      <c r="AO159" s="301"/>
      <c r="AP159" s="301"/>
      <c r="AQ159" s="301"/>
      <c r="AR159" s="301"/>
      <c r="AS159" s="301"/>
      <c r="AT159" s="301"/>
    </row>
    <row r="160" spans="1:46" x14ac:dyDescent="0.25">
      <c r="G160" s="80"/>
      <c r="Q160" s="298"/>
      <c r="R160" s="78"/>
      <c r="S160" s="78"/>
      <c r="T160" s="78"/>
      <c r="U160" s="78"/>
      <c r="V160" s="78"/>
      <c r="W160" s="78"/>
      <c r="X160" s="78"/>
      <c r="Y160" s="78"/>
      <c r="Z160" s="78"/>
      <c r="AA160" s="78"/>
      <c r="AB160" s="78"/>
      <c r="AC160" s="78"/>
      <c r="AD160" s="51"/>
      <c r="AE160" s="51"/>
      <c r="AJ160" s="301"/>
      <c r="AK160" s="301"/>
      <c r="AL160" s="301"/>
      <c r="AM160" s="301"/>
      <c r="AN160" s="301"/>
      <c r="AO160" s="301"/>
      <c r="AP160" s="301"/>
      <c r="AQ160" s="301"/>
      <c r="AR160" s="301"/>
      <c r="AS160" s="301"/>
      <c r="AT160" s="301"/>
    </row>
    <row r="161" spans="7:46" x14ac:dyDescent="0.25">
      <c r="G161" s="80"/>
      <c r="Q161" s="298"/>
      <c r="R161" s="78"/>
      <c r="S161" s="78"/>
      <c r="T161" s="78"/>
      <c r="U161" s="78"/>
      <c r="V161" s="78"/>
      <c r="W161" s="78"/>
      <c r="X161" s="78"/>
      <c r="Y161" s="78"/>
      <c r="Z161" s="78"/>
      <c r="AA161" s="78"/>
      <c r="AB161" s="78"/>
      <c r="AC161" s="78"/>
      <c r="AD161" s="51"/>
      <c r="AE161" s="51"/>
      <c r="AJ161" s="301"/>
      <c r="AK161" s="301"/>
      <c r="AL161" s="301"/>
      <c r="AM161" s="301"/>
      <c r="AN161" s="301"/>
      <c r="AO161" s="301"/>
      <c r="AP161" s="301"/>
      <c r="AQ161" s="301"/>
      <c r="AR161" s="301"/>
      <c r="AS161" s="301"/>
      <c r="AT161" s="301"/>
    </row>
    <row r="162" spans="7:46" x14ac:dyDescent="0.25">
      <c r="G162" s="80"/>
      <c r="Q162" s="298"/>
      <c r="R162" s="78"/>
      <c r="S162" s="78"/>
      <c r="T162" s="78"/>
      <c r="U162" s="78"/>
      <c r="V162" s="78"/>
      <c r="W162" s="78"/>
      <c r="X162" s="78"/>
      <c r="Y162" s="78"/>
      <c r="Z162" s="78"/>
      <c r="AA162" s="78"/>
      <c r="AB162" s="78"/>
      <c r="AC162" s="78"/>
      <c r="AD162" s="51"/>
      <c r="AE162" s="51"/>
      <c r="AJ162" s="301"/>
      <c r="AK162" s="301"/>
      <c r="AL162" s="301"/>
      <c r="AM162" s="301"/>
      <c r="AN162" s="301"/>
      <c r="AO162" s="301"/>
      <c r="AP162" s="301"/>
      <c r="AQ162" s="301"/>
      <c r="AR162" s="301"/>
      <c r="AS162" s="301"/>
      <c r="AT162" s="301"/>
    </row>
    <row r="163" spans="7:46" x14ac:dyDescent="0.25">
      <c r="G163" s="80"/>
      <c r="Q163" s="298"/>
      <c r="R163" s="78"/>
      <c r="S163" s="78"/>
      <c r="T163" s="78"/>
      <c r="U163" s="78"/>
      <c r="V163" s="78"/>
      <c r="W163" s="78"/>
      <c r="X163" s="78"/>
      <c r="Y163" s="78"/>
      <c r="Z163" s="78"/>
      <c r="AA163" s="78"/>
      <c r="AB163" s="78"/>
      <c r="AC163" s="78"/>
      <c r="AD163" s="51"/>
      <c r="AE163" s="51"/>
      <c r="AJ163" s="301"/>
      <c r="AK163" s="301"/>
      <c r="AL163" s="301"/>
      <c r="AM163" s="301"/>
      <c r="AN163" s="301"/>
      <c r="AO163" s="301"/>
      <c r="AP163" s="301"/>
      <c r="AQ163" s="301"/>
      <c r="AR163" s="301"/>
      <c r="AS163" s="301"/>
      <c r="AT163" s="301"/>
    </row>
    <row r="164" spans="7:46" x14ac:dyDescent="0.25">
      <c r="G164" s="80"/>
      <c r="Q164" s="298"/>
      <c r="R164" s="78"/>
      <c r="S164" s="78"/>
      <c r="T164" s="78"/>
      <c r="U164" s="78"/>
      <c r="V164" s="78"/>
      <c r="W164" s="78"/>
      <c r="X164" s="78"/>
      <c r="Y164" s="78"/>
      <c r="Z164" s="78"/>
      <c r="AA164" s="78"/>
      <c r="AB164" s="78"/>
      <c r="AC164" s="78"/>
      <c r="AD164" s="51"/>
      <c r="AE164" s="51"/>
      <c r="AJ164" s="301"/>
      <c r="AK164" s="301"/>
      <c r="AL164" s="301"/>
      <c r="AM164" s="301"/>
      <c r="AN164" s="301"/>
      <c r="AO164" s="301"/>
      <c r="AP164" s="301"/>
      <c r="AQ164" s="301"/>
      <c r="AR164" s="301"/>
      <c r="AS164" s="301"/>
      <c r="AT164" s="301"/>
    </row>
    <row r="165" spans="7:46" x14ac:dyDescent="0.25">
      <c r="G165" s="80"/>
      <c r="Q165" s="298"/>
      <c r="R165" s="78"/>
      <c r="S165" s="78"/>
      <c r="T165" s="78"/>
      <c r="U165" s="78"/>
      <c r="V165" s="78"/>
      <c r="W165" s="78"/>
      <c r="X165" s="78"/>
      <c r="Y165" s="78"/>
      <c r="Z165" s="78"/>
      <c r="AA165" s="78"/>
      <c r="AB165" s="78"/>
      <c r="AC165" s="78"/>
      <c r="AD165" s="51"/>
      <c r="AE165" s="51"/>
      <c r="AJ165" s="301"/>
      <c r="AK165" s="301"/>
      <c r="AL165" s="301"/>
      <c r="AM165" s="301"/>
      <c r="AN165" s="301"/>
      <c r="AO165" s="301"/>
      <c r="AP165" s="301"/>
      <c r="AQ165" s="301"/>
      <c r="AR165" s="301"/>
      <c r="AS165" s="301"/>
      <c r="AT165" s="301"/>
    </row>
    <row r="166" spans="7:46" x14ac:dyDescent="0.25">
      <c r="G166" s="80"/>
      <c r="Q166" s="298"/>
      <c r="R166" s="78"/>
      <c r="S166" s="78"/>
      <c r="T166" s="78"/>
      <c r="U166" s="78"/>
      <c r="V166" s="78"/>
      <c r="W166" s="78"/>
      <c r="X166" s="78"/>
      <c r="Y166" s="78"/>
      <c r="Z166" s="78"/>
      <c r="AA166" s="78"/>
      <c r="AB166" s="78"/>
      <c r="AC166" s="78"/>
      <c r="AD166" s="51"/>
      <c r="AE166" s="51"/>
      <c r="AJ166" s="301"/>
      <c r="AK166" s="301"/>
      <c r="AL166" s="301"/>
      <c r="AM166" s="301"/>
      <c r="AN166" s="301"/>
      <c r="AO166" s="301"/>
      <c r="AP166" s="301"/>
      <c r="AQ166" s="301"/>
      <c r="AR166" s="301"/>
      <c r="AS166" s="301"/>
      <c r="AT166" s="301"/>
    </row>
    <row r="167" spans="7:46" x14ac:dyDescent="0.25">
      <c r="G167" s="80"/>
      <c r="Q167" s="298"/>
      <c r="R167" s="78"/>
      <c r="S167" s="78"/>
      <c r="T167" s="78"/>
      <c r="U167" s="78"/>
      <c r="V167" s="78"/>
      <c r="W167" s="78"/>
      <c r="X167" s="78"/>
      <c r="Y167" s="78"/>
      <c r="Z167" s="78"/>
      <c r="AA167" s="78"/>
      <c r="AB167" s="78"/>
      <c r="AC167" s="78"/>
      <c r="AD167" s="51"/>
      <c r="AE167" s="51"/>
      <c r="AJ167" s="301"/>
      <c r="AK167" s="301"/>
      <c r="AL167" s="301"/>
      <c r="AM167" s="301"/>
      <c r="AN167" s="301"/>
      <c r="AO167" s="301"/>
      <c r="AP167" s="301"/>
      <c r="AQ167" s="301"/>
      <c r="AR167" s="301"/>
      <c r="AS167" s="301"/>
      <c r="AT167" s="301"/>
    </row>
    <row r="168" spans="7:46" x14ac:dyDescent="0.25">
      <c r="G168" s="80"/>
      <c r="Q168" s="298"/>
      <c r="R168" s="78"/>
      <c r="S168" s="78"/>
      <c r="T168" s="78"/>
      <c r="U168" s="78"/>
      <c r="V168" s="78"/>
      <c r="W168" s="78"/>
      <c r="X168" s="78"/>
      <c r="Y168" s="78"/>
      <c r="Z168" s="78"/>
      <c r="AA168" s="78"/>
      <c r="AB168" s="78"/>
      <c r="AC168" s="78"/>
      <c r="AD168" s="51"/>
      <c r="AE168" s="51"/>
      <c r="AJ168" s="301"/>
      <c r="AK168" s="301"/>
      <c r="AL168" s="301"/>
      <c r="AM168" s="301"/>
      <c r="AN168" s="301"/>
      <c r="AO168" s="301"/>
      <c r="AP168" s="301"/>
      <c r="AQ168" s="301"/>
      <c r="AR168" s="301"/>
      <c r="AS168" s="301"/>
      <c r="AT168" s="301"/>
    </row>
    <row r="169" spans="7:46" x14ac:dyDescent="0.25">
      <c r="G169" s="80"/>
      <c r="Q169" s="298"/>
      <c r="R169" s="78"/>
      <c r="S169" s="78"/>
      <c r="T169" s="78"/>
      <c r="U169" s="78"/>
      <c r="V169" s="78"/>
      <c r="W169" s="78"/>
      <c r="X169" s="78"/>
      <c r="Y169" s="78"/>
      <c r="Z169" s="78"/>
      <c r="AA169" s="78"/>
      <c r="AB169" s="78"/>
      <c r="AC169" s="78"/>
      <c r="AD169" s="51"/>
      <c r="AE169" s="51"/>
      <c r="AJ169" s="301"/>
      <c r="AK169" s="301"/>
      <c r="AL169" s="301"/>
      <c r="AM169" s="301"/>
      <c r="AN169" s="301"/>
      <c r="AO169" s="301"/>
      <c r="AP169" s="301"/>
      <c r="AQ169" s="301"/>
      <c r="AR169" s="301"/>
      <c r="AS169" s="301"/>
      <c r="AT169" s="301"/>
    </row>
    <row r="170" spans="7:46" x14ac:dyDescent="0.25">
      <c r="G170" s="80"/>
      <c r="Q170" s="298"/>
      <c r="R170" s="78"/>
      <c r="S170" s="78"/>
      <c r="T170" s="78"/>
      <c r="U170" s="78"/>
      <c r="V170" s="78"/>
      <c r="W170" s="78"/>
      <c r="X170" s="78"/>
      <c r="Y170" s="78"/>
      <c r="Z170" s="78"/>
      <c r="AA170" s="78"/>
      <c r="AB170" s="78"/>
      <c r="AC170" s="78"/>
      <c r="AD170" s="51"/>
      <c r="AE170" s="51"/>
      <c r="AJ170" s="301"/>
      <c r="AK170" s="301"/>
      <c r="AL170" s="301"/>
      <c r="AM170" s="301"/>
      <c r="AN170" s="301"/>
      <c r="AO170" s="301"/>
      <c r="AP170" s="301"/>
      <c r="AQ170" s="301"/>
      <c r="AR170" s="301"/>
      <c r="AS170" s="301"/>
      <c r="AT170" s="301"/>
    </row>
    <row r="171" spans="7:46" x14ac:dyDescent="0.25">
      <c r="G171" s="80"/>
      <c r="Q171" s="298"/>
      <c r="R171" s="78"/>
      <c r="S171" s="78"/>
      <c r="T171" s="78"/>
      <c r="U171" s="78"/>
      <c r="V171" s="78"/>
      <c r="W171" s="78"/>
      <c r="X171" s="78"/>
      <c r="Y171" s="78"/>
      <c r="Z171" s="78"/>
      <c r="AA171" s="78"/>
      <c r="AB171" s="78"/>
      <c r="AC171" s="78"/>
      <c r="AD171" s="51"/>
      <c r="AE171" s="51"/>
      <c r="AJ171" s="301"/>
      <c r="AK171" s="301"/>
      <c r="AL171" s="301"/>
      <c r="AM171" s="301"/>
      <c r="AN171" s="301"/>
      <c r="AO171" s="301"/>
      <c r="AP171" s="301"/>
      <c r="AQ171" s="301"/>
      <c r="AR171" s="301"/>
      <c r="AS171" s="301"/>
      <c r="AT171" s="301"/>
    </row>
    <row r="172" spans="7:46" x14ac:dyDescent="0.25">
      <c r="G172" s="80"/>
      <c r="Q172" s="298"/>
      <c r="R172" s="78"/>
      <c r="S172" s="78"/>
      <c r="T172" s="78"/>
      <c r="U172" s="78"/>
      <c r="V172" s="78"/>
      <c r="W172" s="78"/>
      <c r="X172" s="78"/>
      <c r="Y172" s="78"/>
      <c r="Z172" s="78"/>
      <c r="AA172" s="78"/>
      <c r="AB172" s="78"/>
      <c r="AC172" s="78"/>
      <c r="AD172" s="51"/>
      <c r="AE172" s="51"/>
      <c r="AJ172" s="301"/>
      <c r="AK172" s="301"/>
      <c r="AL172" s="301"/>
      <c r="AM172" s="301"/>
      <c r="AN172" s="301"/>
      <c r="AO172" s="301"/>
      <c r="AP172" s="301"/>
      <c r="AQ172" s="301"/>
      <c r="AR172" s="301"/>
      <c r="AS172" s="301"/>
      <c r="AT172" s="301"/>
    </row>
    <row r="173" spans="7:46" x14ac:dyDescent="0.25">
      <c r="G173" s="80"/>
      <c r="Q173" s="298"/>
      <c r="R173" s="78"/>
      <c r="S173" s="78"/>
      <c r="T173" s="78"/>
      <c r="U173" s="78"/>
      <c r="V173" s="78"/>
      <c r="W173" s="78"/>
      <c r="X173" s="78"/>
      <c r="Y173" s="78"/>
      <c r="Z173" s="78"/>
      <c r="AA173" s="78"/>
      <c r="AB173" s="78"/>
      <c r="AC173" s="78"/>
      <c r="AD173" s="51"/>
      <c r="AE173" s="51"/>
      <c r="AJ173" s="301"/>
      <c r="AK173" s="301"/>
      <c r="AL173" s="301"/>
      <c r="AM173" s="301"/>
      <c r="AN173" s="301"/>
      <c r="AO173" s="301"/>
      <c r="AP173" s="301"/>
      <c r="AQ173" s="301"/>
      <c r="AR173" s="301"/>
      <c r="AS173" s="301"/>
      <c r="AT173" s="301"/>
    </row>
    <row r="174" spans="7:46" x14ac:dyDescent="0.25">
      <c r="G174" s="80"/>
      <c r="Q174" s="298"/>
      <c r="R174" s="78"/>
      <c r="S174" s="78"/>
      <c r="T174" s="78"/>
      <c r="U174" s="78"/>
      <c r="V174" s="78"/>
      <c r="W174" s="78"/>
      <c r="X174" s="78"/>
      <c r="Y174" s="78"/>
      <c r="Z174" s="78"/>
      <c r="AA174" s="78"/>
      <c r="AB174" s="78"/>
      <c r="AC174" s="78"/>
      <c r="AD174" s="51"/>
      <c r="AE174" s="51"/>
      <c r="AJ174" s="301"/>
      <c r="AK174" s="301"/>
      <c r="AL174" s="301"/>
      <c r="AM174" s="301"/>
      <c r="AN174" s="301"/>
      <c r="AO174" s="301"/>
      <c r="AP174" s="301"/>
      <c r="AQ174" s="301"/>
      <c r="AR174" s="301"/>
      <c r="AS174" s="301"/>
      <c r="AT174" s="301"/>
    </row>
    <row r="175" spans="7:46" x14ac:dyDescent="0.25">
      <c r="G175" s="80"/>
      <c r="Q175" s="298"/>
      <c r="R175" s="78"/>
      <c r="S175" s="78"/>
      <c r="T175" s="78"/>
      <c r="U175" s="78"/>
      <c r="V175" s="78"/>
      <c r="W175" s="78"/>
      <c r="X175" s="78"/>
      <c r="Y175" s="78"/>
      <c r="Z175" s="78"/>
      <c r="AA175" s="78"/>
      <c r="AB175" s="78"/>
      <c r="AC175" s="78"/>
      <c r="AD175" s="51"/>
      <c r="AE175" s="51"/>
      <c r="AJ175" s="301"/>
      <c r="AK175" s="301"/>
      <c r="AL175" s="301"/>
      <c r="AM175" s="301"/>
      <c r="AN175" s="301"/>
      <c r="AO175" s="301"/>
      <c r="AP175" s="301"/>
      <c r="AQ175" s="301"/>
      <c r="AR175" s="301"/>
      <c r="AS175" s="301"/>
      <c r="AT175" s="301"/>
    </row>
    <row r="176" spans="7:46" x14ac:dyDescent="0.25">
      <c r="G176" s="80"/>
      <c r="Q176" s="298"/>
      <c r="R176" s="78"/>
      <c r="S176" s="78"/>
      <c r="T176" s="78"/>
      <c r="U176" s="78"/>
      <c r="V176" s="78"/>
      <c r="W176" s="78"/>
      <c r="X176" s="78"/>
      <c r="Y176" s="78"/>
      <c r="Z176" s="78"/>
      <c r="AA176" s="78"/>
      <c r="AB176" s="78"/>
      <c r="AC176" s="78"/>
      <c r="AD176" s="51"/>
      <c r="AE176" s="51"/>
      <c r="AJ176" s="301"/>
      <c r="AK176" s="301"/>
      <c r="AL176" s="301"/>
      <c r="AM176" s="301"/>
      <c r="AN176" s="301"/>
      <c r="AO176" s="301"/>
      <c r="AP176" s="301"/>
      <c r="AQ176" s="301"/>
      <c r="AR176" s="301"/>
      <c r="AS176" s="301"/>
      <c r="AT176" s="301"/>
    </row>
    <row r="177" spans="7:46" x14ac:dyDescent="0.25">
      <c r="G177" s="80"/>
      <c r="Q177" s="298"/>
      <c r="R177" s="78"/>
      <c r="S177" s="78"/>
      <c r="T177" s="78"/>
      <c r="U177" s="78"/>
      <c r="V177" s="78"/>
      <c r="W177" s="78"/>
      <c r="X177" s="78"/>
      <c r="Y177" s="78"/>
      <c r="Z177" s="78"/>
      <c r="AA177" s="78"/>
      <c r="AB177" s="78"/>
      <c r="AC177" s="78"/>
      <c r="AD177" s="51"/>
      <c r="AE177" s="51"/>
      <c r="AJ177" s="301"/>
      <c r="AK177" s="301"/>
      <c r="AL177" s="301"/>
      <c r="AM177" s="301"/>
      <c r="AN177" s="301"/>
      <c r="AO177" s="301"/>
      <c r="AP177" s="301"/>
      <c r="AQ177" s="301"/>
      <c r="AR177" s="301"/>
      <c r="AS177" s="301"/>
      <c r="AT177" s="301"/>
    </row>
    <row r="178" spans="7:46" x14ac:dyDescent="0.25">
      <c r="G178" s="80"/>
      <c r="Q178" s="298"/>
      <c r="R178" s="78"/>
      <c r="S178" s="78"/>
      <c r="T178" s="78"/>
      <c r="U178" s="78"/>
      <c r="V178" s="78"/>
      <c r="W178" s="78"/>
      <c r="X178" s="78"/>
      <c r="Y178" s="78"/>
      <c r="Z178" s="78"/>
      <c r="AA178" s="78"/>
      <c r="AB178" s="78"/>
      <c r="AC178" s="78"/>
      <c r="AD178" s="51"/>
      <c r="AE178" s="51"/>
      <c r="AJ178" s="301"/>
      <c r="AK178" s="301"/>
      <c r="AL178" s="301"/>
      <c r="AM178" s="301"/>
      <c r="AN178" s="301"/>
      <c r="AO178" s="301"/>
      <c r="AP178" s="301"/>
      <c r="AQ178" s="301"/>
      <c r="AR178" s="301"/>
      <c r="AS178" s="301"/>
      <c r="AT178" s="301"/>
    </row>
    <row r="179" spans="7:46" x14ac:dyDescent="0.25">
      <c r="G179" s="80"/>
      <c r="Q179" s="298"/>
      <c r="R179" s="78"/>
      <c r="S179" s="78"/>
      <c r="T179" s="78"/>
      <c r="U179" s="78"/>
      <c r="V179" s="78"/>
      <c r="W179" s="78"/>
      <c r="X179" s="78"/>
      <c r="Y179" s="78"/>
      <c r="Z179" s="78"/>
      <c r="AA179" s="78"/>
      <c r="AB179" s="78"/>
      <c r="AC179" s="78"/>
      <c r="AD179" s="51"/>
      <c r="AE179" s="51"/>
      <c r="AJ179" s="301"/>
      <c r="AK179" s="301"/>
      <c r="AL179" s="301"/>
      <c r="AM179" s="301"/>
      <c r="AN179" s="301"/>
      <c r="AO179" s="301"/>
      <c r="AP179" s="301"/>
      <c r="AQ179" s="301"/>
      <c r="AR179" s="301"/>
      <c r="AS179" s="301"/>
      <c r="AT179" s="301"/>
    </row>
    <row r="180" spans="7:46" x14ac:dyDescent="0.25">
      <c r="G180" s="80"/>
      <c r="Q180" s="298"/>
      <c r="R180" s="78"/>
      <c r="S180" s="78"/>
      <c r="T180" s="78"/>
      <c r="U180" s="78"/>
      <c r="V180" s="78"/>
      <c r="W180" s="78"/>
      <c r="X180" s="78"/>
      <c r="Y180" s="78"/>
      <c r="Z180" s="78"/>
      <c r="AA180" s="78"/>
      <c r="AB180" s="78"/>
      <c r="AC180" s="78"/>
      <c r="AD180" s="51"/>
      <c r="AE180" s="51"/>
      <c r="AJ180" s="301"/>
      <c r="AK180" s="301"/>
      <c r="AL180" s="301"/>
      <c r="AM180" s="301"/>
      <c r="AN180" s="301"/>
      <c r="AO180" s="301"/>
      <c r="AP180" s="301"/>
      <c r="AQ180" s="301"/>
      <c r="AR180" s="301"/>
      <c r="AS180" s="301"/>
      <c r="AT180" s="301"/>
    </row>
    <row r="181" spans="7:46" x14ac:dyDescent="0.25">
      <c r="G181" s="80"/>
      <c r="Q181" s="298"/>
      <c r="R181" s="78"/>
      <c r="S181" s="78"/>
      <c r="T181" s="78"/>
      <c r="U181" s="78"/>
      <c r="V181" s="78"/>
      <c r="W181" s="78"/>
      <c r="X181" s="78"/>
      <c r="Y181" s="78"/>
      <c r="Z181" s="78"/>
      <c r="AA181" s="78"/>
      <c r="AB181" s="78"/>
      <c r="AC181" s="78"/>
      <c r="AD181" s="51"/>
      <c r="AE181" s="51"/>
      <c r="AJ181" s="301"/>
      <c r="AK181" s="301"/>
      <c r="AL181" s="301"/>
      <c r="AM181" s="301"/>
      <c r="AN181" s="301"/>
      <c r="AO181" s="301"/>
      <c r="AP181" s="301"/>
      <c r="AQ181" s="301"/>
      <c r="AR181" s="301"/>
      <c r="AS181" s="301"/>
      <c r="AT181" s="301"/>
    </row>
    <row r="182" spans="7:46" x14ac:dyDescent="0.25">
      <c r="G182" s="80"/>
      <c r="Q182" s="298"/>
      <c r="R182" s="78"/>
      <c r="S182" s="78"/>
      <c r="T182" s="78"/>
      <c r="U182" s="78"/>
      <c r="V182" s="78"/>
      <c r="W182" s="78"/>
      <c r="X182" s="78"/>
      <c r="Y182" s="78"/>
      <c r="Z182" s="78"/>
      <c r="AA182" s="78"/>
      <c r="AB182" s="78"/>
      <c r="AC182" s="78"/>
      <c r="AD182" s="51"/>
      <c r="AE182" s="51"/>
      <c r="AJ182" s="301"/>
      <c r="AK182" s="301"/>
      <c r="AL182" s="301"/>
      <c r="AM182" s="301"/>
      <c r="AN182" s="301"/>
      <c r="AO182" s="301"/>
      <c r="AP182" s="301"/>
      <c r="AQ182" s="301"/>
      <c r="AR182" s="301"/>
      <c r="AS182" s="301"/>
      <c r="AT182" s="301"/>
    </row>
    <row r="183" spans="7:46" x14ac:dyDescent="0.25">
      <c r="G183" s="80"/>
      <c r="Q183" s="298"/>
      <c r="R183" s="78"/>
      <c r="S183" s="78"/>
      <c r="T183" s="78"/>
      <c r="U183" s="78"/>
      <c r="V183" s="78"/>
      <c r="W183" s="78"/>
      <c r="X183" s="78"/>
      <c r="Y183" s="78"/>
      <c r="Z183" s="78"/>
      <c r="AA183" s="78"/>
      <c r="AB183" s="78"/>
      <c r="AC183" s="78"/>
      <c r="AD183" s="51"/>
      <c r="AE183" s="51"/>
      <c r="AJ183" s="301"/>
      <c r="AK183" s="301"/>
      <c r="AL183" s="301"/>
      <c r="AM183" s="301"/>
      <c r="AN183" s="301"/>
      <c r="AO183" s="301"/>
      <c r="AP183" s="301"/>
      <c r="AQ183" s="301"/>
      <c r="AR183" s="301"/>
      <c r="AS183" s="301"/>
      <c r="AT183" s="301"/>
    </row>
    <row r="184" spans="7:46" x14ac:dyDescent="0.25">
      <c r="G184" s="80"/>
      <c r="Q184" s="298"/>
      <c r="R184" s="78"/>
      <c r="S184" s="78"/>
      <c r="T184" s="78"/>
      <c r="U184" s="78"/>
      <c r="V184" s="78"/>
      <c r="W184" s="78"/>
      <c r="X184" s="78"/>
      <c r="Y184" s="78"/>
      <c r="Z184" s="78"/>
      <c r="AA184" s="78"/>
      <c r="AB184" s="78"/>
      <c r="AC184" s="78"/>
      <c r="AD184" s="51"/>
      <c r="AE184" s="51"/>
      <c r="AJ184" s="301"/>
      <c r="AK184" s="301"/>
      <c r="AL184" s="301"/>
      <c r="AM184" s="301"/>
      <c r="AN184" s="301"/>
      <c r="AO184" s="301"/>
      <c r="AP184" s="301"/>
      <c r="AQ184" s="301"/>
      <c r="AR184" s="301"/>
      <c r="AS184" s="301"/>
      <c r="AT184" s="301"/>
    </row>
    <row r="185" spans="7:46" x14ac:dyDescent="0.25">
      <c r="G185" s="80"/>
      <c r="Q185" s="298"/>
      <c r="R185" s="78"/>
      <c r="S185" s="78"/>
      <c r="T185" s="78"/>
      <c r="U185" s="78"/>
      <c r="V185" s="78"/>
      <c r="W185" s="78"/>
      <c r="X185" s="78"/>
      <c r="Y185" s="78"/>
      <c r="Z185" s="78"/>
      <c r="AA185" s="78"/>
      <c r="AB185" s="78"/>
      <c r="AC185" s="78"/>
      <c r="AD185" s="51"/>
      <c r="AE185" s="51"/>
      <c r="AJ185" s="301"/>
      <c r="AK185" s="301"/>
      <c r="AL185" s="301"/>
      <c r="AM185" s="301"/>
      <c r="AN185" s="301"/>
      <c r="AO185" s="301"/>
      <c r="AP185" s="301"/>
      <c r="AQ185" s="301"/>
      <c r="AR185" s="301"/>
      <c r="AS185" s="301"/>
      <c r="AT185" s="301"/>
    </row>
    <row r="186" spans="7:46" x14ac:dyDescent="0.25">
      <c r="G186" s="80"/>
      <c r="Q186" s="298"/>
      <c r="R186" s="78"/>
      <c r="S186" s="78"/>
      <c r="T186" s="78"/>
      <c r="U186" s="78"/>
      <c r="V186" s="78"/>
      <c r="W186" s="78"/>
      <c r="X186" s="78"/>
      <c r="Y186" s="78"/>
      <c r="Z186" s="78"/>
      <c r="AA186" s="78"/>
      <c r="AB186" s="78"/>
      <c r="AC186" s="78"/>
      <c r="AD186" s="51"/>
      <c r="AE186" s="51"/>
      <c r="AJ186" s="301"/>
      <c r="AK186" s="301"/>
      <c r="AL186" s="301"/>
      <c r="AM186" s="301"/>
      <c r="AN186" s="301"/>
      <c r="AO186" s="301"/>
      <c r="AP186" s="301"/>
      <c r="AQ186" s="301"/>
      <c r="AR186" s="301"/>
      <c r="AS186" s="301"/>
      <c r="AT186" s="301"/>
    </row>
    <row r="187" spans="7:46" x14ac:dyDescent="0.25">
      <c r="G187" s="80"/>
      <c r="Q187" s="298"/>
      <c r="R187" s="78"/>
      <c r="S187" s="78"/>
      <c r="T187" s="78"/>
      <c r="U187" s="78"/>
      <c r="V187" s="78"/>
      <c r="W187" s="78"/>
      <c r="X187" s="78"/>
      <c r="Y187" s="78"/>
      <c r="Z187" s="78"/>
      <c r="AA187" s="78"/>
      <c r="AB187" s="78"/>
      <c r="AC187" s="78"/>
      <c r="AD187" s="51"/>
      <c r="AE187" s="51"/>
      <c r="AJ187" s="301"/>
      <c r="AK187" s="301"/>
      <c r="AL187" s="301"/>
      <c r="AM187" s="301"/>
      <c r="AN187" s="301"/>
      <c r="AO187" s="301"/>
      <c r="AP187" s="301"/>
      <c r="AQ187" s="301"/>
      <c r="AR187" s="301"/>
      <c r="AS187" s="301"/>
      <c r="AT187" s="301"/>
    </row>
    <row r="188" spans="7:46" x14ac:dyDescent="0.25">
      <c r="G188" s="80"/>
      <c r="Q188" s="298"/>
      <c r="R188" s="78"/>
      <c r="S188" s="78"/>
      <c r="T188" s="78"/>
      <c r="U188" s="78"/>
      <c r="V188" s="78"/>
      <c r="W188" s="78"/>
      <c r="X188" s="78"/>
      <c r="Y188" s="78"/>
      <c r="Z188" s="78"/>
      <c r="AA188" s="78"/>
      <c r="AB188" s="78"/>
      <c r="AC188" s="78"/>
      <c r="AD188" s="51"/>
      <c r="AE188" s="51"/>
      <c r="AJ188" s="301"/>
      <c r="AK188" s="301"/>
      <c r="AL188" s="301"/>
      <c r="AM188" s="301"/>
      <c r="AN188" s="301"/>
      <c r="AO188" s="301"/>
      <c r="AP188" s="301"/>
      <c r="AQ188" s="301"/>
      <c r="AR188" s="301"/>
      <c r="AS188" s="301"/>
      <c r="AT188" s="301"/>
    </row>
    <row r="189" spans="7:46" x14ac:dyDescent="0.25">
      <c r="G189" s="80"/>
      <c r="Q189" s="298"/>
      <c r="R189" s="78"/>
      <c r="S189" s="78"/>
      <c r="T189" s="78"/>
      <c r="U189" s="78"/>
      <c r="V189" s="78"/>
      <c r="W189" s="78"/>
      <c r="X189" s="78"/>
      <c r="Y189" s="78"/>
      <c r="Z189" s="78"/>
      <c r="AA189" s="78"/>
      <c r="AB189" s="78"/>
      <c r="AC189" s="78"/>
      <c r="AD189" s="51"/>
      <c r="AE189" s="51"/>
      <c r="AJ189" s="301"/>
      <c r="AK189" s="301"/>
      <c r="AL189" s="301"/>
      <c r="AM189" s="301"/>
      <c r="AN189" s="301"/>
      <c r="AO189" s="301"/>
      <c r="AP189" s="301"/>
      <c r="AQ189" s="301"/>
      <c r="AR189" s="301"/>
      <c r="AS189" s="301"/>
      <c r="AT189" s="301"/>
    </row>
    <row r="190" spans="7:46" x14ac:dyDescent="0.25">
      <c r="G190" s="80"/>
      <c r="Q190" s="298"/>
      <c r="R190" s="78"/>
      <c r="S190" s="78"/>
      <c r="T190" s="78"/>
      <c r="U190" s="78"/>
      <c r="V190" s="78"/>
      <c r="W190" s="78"/>
      <c r="X190" s="78"/>
      <c r="Y190" s="78"/>
      <c r="Z190" s="78"/>
      <c r="AA190" s="78"/>
      <c r="AB190" s="78"/>
      <c r="AC190" s="78"/>
      <c r="AD190" s="51"/>
      <c r="AE190" s="51"/>
      <c r="AJ190" s="301"/>
      <c r="AK190" s="301"/>
      <c r="AL190" s="301"/>
      <c r="AM190" s="301"/>
      <c r="AN190" s="301"/>
      <c r="AO190" s="301"/>
      <c r="AP190" s="301"/>
      <c r="AQ190" s="301"/>
      <c r="AR190" s="301"/>
      <c r="AS190" s="301"/>
      <c r="AT190" s="301"/>
    </row>
    <row r="191" spans="7:46" x14ac:dyDescent="0.25">
      <c r="G191" s="80"/>
      <c r="Q191" s="298"/>
      <c r="R191" s="78"/>
      <c r="S191" s="78"/>
      <c r="T191" s="78"/>
      <c r="U191" s="78"/>
      <c r="V191" s="78"/>
      <c r="W191" s="78"/>
      <c r="X191" s="78"/>
      <c r="Y191" s="78"/>
      <c r="Z191" s="78"/>
      <c r="AA191" s="78"/>
      <c r="AB191" s="78"/>
      <c r="AC191" s="78"/>
      <c r="AD191" s="51"/>
      <c r="AE191" s="51"/>
      <c r="AJ191" s="301"/>
      <c r="AK191" s="301"/>
      <c r="AL191" s="301"/>
      <c r="AM191" s="301"/>
      <c r="AN191" s="301"/>
      <c r="AO191" s="301"/>
      <c r="AP191" s="301"/>
      <c r="AQ191" s="301"/>
      <c r="AR191" s="301"/>
      <c r="AS191" s="301"/>
      <c r="AT191" s="301"/>
    </row>
    <row r="192" spans="7:46" x14ac:dyDescent="0.25">
      <c r="G192" s="80"/>
      <c r="Q192" s="298"/>
      <c r="R192" s="78"/>
      <c r="S192" s="78"/>
      <c r="T192" s="78"/>
      <c r="U192" s="78"/>
      <c r="V192" s="78"/>
      <c r="W192" s="78"/>
      <c r="X192" s="78"/>
      <c r="Y192" s="78"/>
      <c r="Z192" s="78"/>
      <c r="AA192" s="78"/>
      <c r="AB192" s="78"/>
      <c r="AC192" s="78"/>
      <c r="AD192" s="51"/>
      <c r="AE192" s="51"/>
      <c r="AJ192" s="301"/>
      <c r="AK192" s="301"/>
      <c r="AL192" s="301"/>
      <c r="AM192" s="301"/>
      <c r="AN192" s="301"/>
      <c r="AO192" s="301"/>
      <c r="AP192" s="301"/>
      <c r="AQ192" s="301"/>
      <c r="AR192" s="301"/>
      <c r="AS192" s="301"/>
      <c r="AT192" s="301"/>
    </row>
    <row r="193" spans="7:46" x14ac:dyDescent="0.25">
      <c r="G193" s="80"/>
      <c r="Q193" s="298"/>
      <c r="R193" s="78"/>
      <c r="S193" s="78"/>
      <c r="T193" s="78"/>
      <c r="U193" s="78"/>
      <c r="V193" s="78"/>
      <c r="W193" s="78"/>
      <c r="X193" s="78"/>
      <c r="Y193" s="78"/>
      <c r="Z193" s="78"/>
      <c r="AA193" s="78"/>
      <c r="AB193" s="78"/>
      <c r="AC193" s="78"/>
      <c r="AD193" s="51"/>
      <c r="AE193" s="51"/>
      <c r="AJ193" s="301"/>
      <c r="AK193" s="301"/>
      <c r="AL193" s="301"/>
      <c r="AM193" s="301"/>
      <c r="AN193" s="301"/>
      <c r="AO193" s="301"/>
      <c r="AP193" s="301"/>
      <c r="AQ193" s="301"/>
      <c r="AR193" s="301"/>
      <c r="AS193" s="301"/>
      <c r="AT193" s="301"/>
    </row>
    <row r="194" spans="7:46" x14ac:dyDescent="0.25">
      <c r="G194" s="80"/>
      <c r="Q194" s="298"/>
      <c r="R194" s="78"/>
      <c r="S194" s="78"/>
      <c r="T194" s="78"/>
      <c r="U194" s="78"/>
      <c r="V194" s="78"/>
      <c r="W194" s="78"/>
      <c r="X194" s="78"/>
      <c r="Y194" s="78"/>
      <c r="Z194" s="78"/>
      <c r="AA194" s="78"/>
      <c r="AB194" s="78"/>
      <c r="AC194" s="78"/>
      <c r="AD194" s="51"/>
      <c r="AE194" s="51"/>
      <c r="AJ194" s="301"/>
      <c r="AK194" s="301"/>
      <c r="AL194" s="301"/>
      <c r="AM194" s="301"/>
      <c r="AN194" s="301"/>
      <c r="AO194" s="301"/>
      <c r="AP194" s="301"/>
      <c r="AQ194" s="301"/>
      <c r="AR194" s="301"/>
      <c r="AS194" s="301"/>
      <c r="AT194" s="301"/>
    </row>
    <row r="195" spans="7:46" x14ac:dyDescent="0.25">
      <c r="G195" s="80"/>
      <c r="Q195" s="298"/>
      <c r="R195" s="78"/>
      <c r="S195" s="78"/>
      <c r="T195" s="78"/>
      <c r="U195" s="78"/>
      <c r="V195" s="78"/>
      <c r="W195" s="78"/>
      <c r="X195" s="78"/>
      <c r="Y195" s="78"/>
      <c r="Z195" s="78"/>
      <c r="AA195" s="78"/>
      <c r="AB195" s="78"/>
      <c r="AC195" s="78"/>
      <c r="AD195" s="51"/>
      <c r="AE195" s="51"/>
      <c r="AJ195" s="301"/>
      <c r="AK195" s="301"/>
      <c r="AL195" s="301"/>
      <c r="AM195" s="301"/>
      <c r="AN195" s="301"/>
      <c r="AO195" s="301"/>
      <c r="AP195" s="301"/>
      <c r="AQ195" s="301"/>
      <c r="AR195" s="301"/>
      <c r="AS195" s="301"/>
      <c r="AT195" s="301"/>
    </row>
    <row r="196" spans="7:46" x14ac:dyDescent="0.25">
      <c r="G196" s="80"/>
      <c r="Q196" s="298"/>
      <c r="R196" s="78"/>
      <c r="S196" s="78"/>
      <c r="T196" s="78"/>
      <c r="U196" s="78"/>
      <c r="V196" s="78"/>
      <c r="W196" s="78"/>
      <c r="X196" s="78"/>
      <c r="Y196" s="78"/>
      <c r="Z196" s="78"/>
      <c r="AA196" s="78"/>
      <c r="AB196" s="78"/>
      <c r="AC196" s="78"/>
      <c r="AD196" s="51"/>
      <c r="AE196" s="51"/>
      <c r="AJ196" s="301"/>
      <c r="AK196" s="301"/>
      <c r="AL196" s="301"/>
      <c r="AM196" s="301"/>
      <c r="AN196" s="301"/>
      <c r="AO196" s="301"/>
      <c r="AP196" s="301"/>
      <c r="AQ196" s="301"/>
      <c r="AR196" s="301"/>
      <c r="AS196" s="301"/>
      <c r="AT196" s="301"/>
    </row>
    <row r="197" spans="7:46" x14ac:dyDescent="0.25">
      <c r="G197" s="80"/>
      <c r="Q197" s="298"/>
      <c r="R197" s="78"/>
      <c r="S197" s="78"/>
      <c r="T197" s="78"/>
      <c r="U197" s="78"/>
      <c r="V197" s="78"/>
      <c r="W197" s="78"/>
      <c r="X197" s="78"/>
      <c r="Y197" s="78"/>
      <c r="Z197" s="78"/>
      <c r="AA197" s="78"/>
      <c r="AB197" s="78"/>
      <c r="AC197" s="78"/>
      <c r="AD197" s="51"/>
      <c r="AE197" s="51"/>
      <c r="AJ197" s="301"/>
      <c r="AK197" s="301"/>
      <c r="AL197" s="301"/>
      <c r="AM197" s="301"/>
      <c r="AN197" s="301"/>
      <c r="AO197" s="301"/>
      <c r="AP197" s="301"/>
      <c r="AQ197" s="301"/>
      <c r="AR197" s="301"/>
      <c r="AS197" s="301"/>
      <c r="AT197" s="301"/>
    </row>
    <row r="198" spans="7:46" x14ac:dyDescent="0.25">
      <c r="G198" s="80"/>
      <c r="Q198" s="298"/>
      <c r="R198" s="78"/>
      <c r="S198" s="78"/>
      <c r="T198" s="78"/>
      <c r="U198" s="78"/>
      <c r="V198" s="78"/>
      <c r="W198" s="78"/>
      <c r="X198" s="78"/>
      <c r="Y198" s="78"/>
      <c r="Z198" s="78"/>
      <c r="AA198" s="78"/>
      <c r="AB198" s="78"/>
      <c r="AC198" s="78"/>
      <c r="AD198" s="51"/>
      <c r="AE198" s="51"/>
      <c r="AJ198" s="301"/>
      <c r="AK198" s="301"/>
      <c r="AL198" s="301"/>
      <c r="AM198" s="301"/>
      <c r="AN198" s="301"/>
      <c r="AO198" s="301"/>
      <c r="AP198" s="301"/>
      <c r="AQ198" s="301"/>
      <c r="AR198" s="301"/>
      <c r="AS198" s="301"/>
      <c r="AT198" s="301"/>
    </row>
    <row r="199" spans="7:46" x14ac:dyDescent="0.25">
      <c r="G199" s="80"/>
      <c r="Q199" s="298"/>
      <c r="R199" s="78"/>
      <c r="S199" s="78"/>
      <c r="T199" s="78"/>
      <c r="U199" s="78"/>
      <c r="V199" s="78"/>
      <c r="W199" s="78"/>
      <c r="X199" s="78"/>
      <c r="Y199" s="78"/>
      <c r="Z199" s="78"/>
      <c r="AA199" s="78"/>
      <c r="AB199" s="78"/>
      <c r="AC199" s="78"/>
      <c r="AD199" s="51"/>
      <c r="AE199" s="51"/>
      <c r="AJ199" s="301"/>
      <c r="AK199" s="301"/>
      <c r="AL199" s="301"/>
      <c r="AM199" s="301"/>
      <c r="AN199" s="301"/>
      <c r="AO199" s="301"/>
      <c r="AP199" s="301"/>
      <c r="AQ199" s="301"/>
      <c r="AR199" s="301"/>
      <c r="AS199" s="301"/>
      <c r="AT199" s="301"/>
    </row>
    <row r="200" spans="7:46" x14ac:dyDescent="0.25">
      <c r="G200" s="80"/>
      <c r="Q200" s="298"/>
      <c r="R200" s="78"/>
      <c r="S200" s="78"/>
      <c r="T200" s="78"/>
      <c r="U200" s="78"/>
      <c r="V200" s="78"/>
      <c r="W200" s="78"/>
      <c r="X200" s="78"/>
      <c r="Y200" s="78"/>
      <c r="Z200" s="78"/>
      <c r="AA200" s="78"/>
      <c r="AB200" s="78"/>
      <c r="AC200" s="78"/>
      <c r="AD200" s="51"/>
      <c r="AE200" s="51"/>
      <c r="AJ200" s="301"/>
      <c r="AK200" s="301"/>
      <c r="AL200" s="301"/>
      <c r="AM200" s="301"/>
      <c r="AN200" s="301"/>
      <c r="AO200" s="301"/>
      <c r="AP200" s="301"/>
      <c r="AQ200" s="301"/>
      <c r="AR200" s="301"/>
      <c r="AS200" s="301"/>
      <c r="AT200" s="301"/>
    </row>
    <row r="201" spans="7:46" x14ac:dyDescent="0.25">
      <c r="G201" s="80"/>
      <c r="Q201" s="298"/>
      <c r="R201" s="78"/>
      <c r="S201" s="78"/>
      <c r="T201" s="78"/>
      <c r="U201" s="78"/>
      <c r="V201" s="78"/>
      <c r="W201" s="78"/>
      <c r="X201" s="78"/>
      <c r="Y201" s="78"/>
      <c r="Z201" s="78"/>
      <c r="AA201" s="78"/>
      <c r="AB201" s="78"/>
      <c r="AC201" s="78"/>
      <c r="AD201" s="51"/>
      <c r="AE201" s="51"/>
      <c r="AJ201" s="301"/>
      <c r="AK201" s="301"/>
      <c r="AL201" s="301"/>
      <c r="AM201" s="301"/>
      <c r="AN201" s="301"/>
      <c r="AO201" s="301"/>
      <c r="AP201" s="301"/>
      <c r="AQ201" s="301"/>
      <c r="AR201" s="301"/>
      <c r="AS201" s="301"/>
      <c r="AT201" s="301"/>
    </row>
    <row r="202" spans="7:46" x14ac:dyDescent="0.25">
      <c r="G202" s="80"/>
      <c r="Q202" s="298"/>
      <c r="R202" s="78"/>
      <c r="S202" s="78"/>
      <c r="T202" s="78"/>
      <c r="U202" s="78"/>
      <c r="V202" s="78"/>
      <c r="W202" s="78"/>
      <c r="X202" s="78"/>
      <c r="Y202" s="78"/>
      <c r="Z202" s="78"/>
      <c r="AA202" s="78"/>
      <c r="AB202" s="78"/>
      <c r="AC202" s="78"/>
      <c r="AD202" s="51"/>
      <c r="AE202" s="51"/>
      <c r="AJ202" s="301"/>
      <c r="AK202" s="301"/>
      <c r="AL202" s="301"/>
      <c r="AM202" s="301"/>
      <c r="AN202" s="301"/>
      <c r="AO202" s="301"/>
      <c r="AP202" s="301"/>
      <c r="AQ202" s="301"/>
      <c r="AR202" s="301"/>
      <c r="AS202" s="301"/>
      <c r="AT202" s="301"/>
    </row>
    <row r="203" spans="7:46" x14ac:dyDescent="0.25">
      <c r="G203" s="80"/>
      <c r="Q203" s="298"/>
      <c r="R203" s="78"/>
      <c r="S203" s="78"/>
      <c r="T203" s="78"/>
      <c r="U203" s="78"/>
      <c r="V203" s="78"/>
      <c r="W203" s="78"/>
      <c r="X203" s="78"/>
      <c r="Y203" s="78"/>
      <c r="Z203" s="78"/>
      <c r="AA203" s="78"/>
      <c r="AB203" s="78"/>
      <c r="AC203" s="78"/>
      <c r="AD203" s="51"/>
      <c r="AE203" s="51"/>
      <c r="AJ203" s="301"/>
      <c r="AK203" s="301"/>
      <c r="AL203" s="301"/>
      <c r="AM203" s="301"/>
      <c r="AN203" s="301"/>
      <c r="AO203" s="301"/>
      <c r="AP203" s="301"/>
      <c r="AQ203" s="301"/>
      <c r="AR203" s="301"/>
      <c r="AS203" s="301"/>
      <c r="AT203" s="301"/>
    </row>
    <row r="204" spans="7:46" x14ac:dyDescent="0.25">
      <c r="G204" s="80"/>
      <c r="Q204" s="298"/>
      <c r="R204" s="78"/>
      <c r="S204" s="78"/>
      <c r="T204" s="78"/>
      <c r="U204" s="78"/>
      <c r="V204" s="78"/>
      <c r="W204" s="78"/>
      <c r="X204" s="78"/>
      <c r="Y204" s="78"/>
      <c r="Z204" s="78"/>
      <c r="AA204" s="78"/>
      <c r="AB204" s="78"/>
      <c r="AC204" s="78"/>
      <c r="AD204" s="51"/>
      <c r="AE204" s="51"/>
      <c r="AJ204" s="301"/>
      <c r="AK204" s="301"/>
      <c r="AL204" s="301"/>
      <c r="AM204" s="301"/>
      <c r="AN204" s="301"/>
      <c r="AO204" s="301"/>
      <c r="AP204" s="301"/>
      <c r="AQ204" s="301"/>
      <c r="AR204" s="301"/>
      <c r="AS204" s="301"/>
      <c r="AT204" s="301"/>
    </row>
    <row r="205" spans="7:46" x14ac:dyDescent="0.25">
      <c r="G205" s="80"/>
      <c r="Q205" s="298"/>
      <c r="R205" s="78"/>
      <c r="S205" s="78"/>
      <c r="T205" s="78"/>
      <c r="U205" s="78"/>
      <c r="V205" s="78"/>
      <c r="W205" s="78"/>
      <c r="X205" s="78"/>
      <c r="Y205" s="78"/>
      <c r="Z205" s="78"/>
      <c r="AA205" s="78"/>
      <c r="AB205" s="78"/>
      <c r="AC205" s="78"/>
      <c r="AD205" s="51"/>
      <c r="AE205" s="51"/>
      <c r="AJ205" s="301"/>
      <c r="AK205" s="301"/>
      <c r="AL205" s="301"/>
      <c r="AM205" s="301"/>
      <c r="AN205" s="301"/>
      <c r="AO205" s="301"/>
      <c r="AP205" s="301"/>
      <c r="AQ205" s="301"/>
      <c r="AR205" s="301"/>
      <c r="AS205" s="301"/>
      <c r="AT205" s="301"/>
    </row>
    <row r="206" spans="7:46" x14ac:dyDescent="0.25">
      <c r="G206" s="80"/>
      <c r="Q206" s="298"/>
      <c r="R206" s="78"/>
      <c r="S206" s="78"/>
      <c r="T206" s="78"/>
      <c r="U206" s="78"/>
      <c r="V206" s="78"/>
      <c r="W206" s="78"/>
      <c r="X206" s="78"/>
      <c r="Y206" s="78"/>
      <c r="Z206" s="78"/>
      <c r="AA206" s="78"/>
      <c r="AB206" s="78"/>
      <c r="AC206" s="78"/>
      <c r="AD206" s="51"/>
      <c r="AE206" s="51"/>
      <c r="AJ206" s="301"/>
      <c r="AK206" s="301"/>
      <c r="AL206" s="301"/>
      <c r="AM206" s="301"/>
      <c r="AN206" s="301"/>
      <c r="AO206" s="301"/>
      <c r="AP206" s="301"/>
      <c r="AQ206" s="301"/>
      <c r="AR206" s="301"/>
      <c r="AS206" s="301"/>
      <c r="AT206" s="301"/>
    </row>
    <row r="207" spans="7:46" x14ac:dyDescent="0.25">
      <c r="G207" s="80"/>
      <c r="Q207" s="298"/>
      <c r="R207" s="78"/>
      <c r="S207" s="78"/>
      <c r="T207" s="78"/>
      <c r="U207" s="78"/>
      <c r="V207" s="78"/>
      <c r="W207" s="78"/>
      <c r="X207" s="78"/>
      <c r="Y207" s="78"/>
      <c r="Z207" s="78"/>
      <c r="AA207" s="78"/>
      <c r="AB207" s="78"/>
      <c r="AC207" s="78"/>
      <c r="AD207" s="51"/>
      <c r="AE207" s="51"/>
    </row>
    <row r="208" spans="7:46" x14ac:dyDescent="0.25">
      <c r="G208" s="80"/>
      <c r="Q208" s="298"/>
      <c r="R208" s="78"/>
      <c r="S208" s="78"/>
      <c r="T208" s="78"/>
      <c r="U208" s="78"/>
      <c r="V208" s="78"/>
      <c r="W208" s="78"/>
      <c r="X208" s="78"/>
      <c r="Y208" s="78"/>
      <c r="Z208" s="78"/>
      <c r="AA208" s="78"/>
      <c r="AB208" s="78"/>
      <c r="AC208" s="78"/>
      <c r="AD208" s="51"/>
      <c r="AE208" s="51"/>
    </row>
    <row r="209" spans="7:31" x14ac:dyDescent="0.25">
      <c r="G209" s="80"/>
      <c r="Q209" s="298"/>
      <c r="R209" s="78"/>
      <c r="S209" s="78"/>
      <c r="T209" s="78"/>
      <c r="U209" s="78"/>
      <c r="V209" s="78"/>
      <c r="W209" s="78"/>
      <c r="X209" s="78"/>
      <c r="Y209" s="78"/>
      <c r="Z209" s="78"/>
      <c r="AA209" s="78"/>
      <c r="AB209" s="78"/>
      <c r="AC209" s="78"/>
      <c r="AD209" s="51"/>
      <c r="AE209" s="51"/>
    </row>
    <row r="210" spans="7:31" x14ac:dyDescent="0.25">
      <c r="G210" s="80"/>
      <c r="Q210" s="298"/>
      <c r="R210" s="78"/>
      <c r="S210" s="78"/>
      <c r="T210" s="78"/>
      <c r="U210" s="78"/>
      <c r="V210" s="78"/>
      <c r="W210" s="78"/>
      <c r="X210" s="78"/>
      <c r="Y210" s="78"/>
      <c r="Z210" s="78"/>
      <c r="AA210" s="78"/>
      <c r="AB210" s="78"/>
      <c r="AC210" s="78"/>
      <c r="AD210" s="51"/>
      <c r="AE210" s="51"/>
    </row>
    <row r="211" spans="7:31" x14ac:dyDescent="0.25">
      <c r="G211" s="80"/>
      <c r="Q211" s="298"/>
      <c r="R211" s="78"/>
      <c r="S211" s="78"/>
      <c r="T211" s="78"/>
      <c r="U211" s="78"/>
      <c r="V211" s="78"/>
      <c r="W211" s="78"/>
      <c r="X211" s="78"/>
      <c r="Y211" s="78"/>
      <c r="Z211" s="78"/>
      <c r="AA211" s="78"/>
      <c r="AB211" s="78"/>
      <c r="AC211" s="78"/>
      <c r="AD211" s="51"/>
      <c r="AE211" s="51"/>
    </row>
    <row r="212" spans="7:31" x14ac:dyDescent="0.25">
      <c r="G212" s="80"/>
      <c r="Q212" s="298"/>
      <c r="R212" s="78"/>
      <c r="S212" s="78"/>
      <c r="T212" s="78"/>
      <c r="U212" s="78"/>
      <c r="V212" s="78"/>
      <c r="W212" s="78"/>
      <c r="X212" s="78"/>
      <c r="Y212" s="78"/>
      <c r="Z212" s="78"/>
      <c r="AA212" s="78"/>
      <c r="AB212" s="78"/>
      <c r="AC212" s="78"/>
      <c r="AD212" s="51"/>
      <c r="AE212" s="51"/>
    </row>
    <row r="213" spans="7:31" x14ac:dyDescent="0.25">
      <c r="G213" s="80"/>
      <c r="Q213" s="298"/>
      <c r="R213" s="78"/>
      <c r="S213" s="78"/>
      <c r="T213" s="78"/>
      <c r="U213" s="78"/>
      <c r="V213" s="78"/>
      <c r="W213" s="78"/>
      <c r="X213" s="78"/>
      <c r="Y213" s="78"/>
      <c r="Z213" s="78"/>
      <c r="AA213" s="78"/>
      <c r="AB213" s="78"/>
      <c r="AC213" s="78"/>
      <c r="AD213" s="51"/>
      <c r="AE213" s="51"/>
    </row>
    <row r="214" spans="7:31" x14ac:dyDescent="0.25">
      <c r="G214" s="80"/>
      <c r="Q214" s="298"/>
      <c r="R214" s="78"/>
      <c r="S214" s="78"/>
      <c r="T214" s="78"/>
      <c r="U214" s="78"/>
      <c r="V214" s="78"/>
      <c r="W214" s="78"/>
      <c r="X214" s="78"/>
      <c r="Y214" s="78"/>
      <c r="Z214" s="78"/>
      <c r="AA214" s="78"/>
      <c r="AB214" s="78"/>
      <c r="AC214" s="78"/>
      <c r="AD214" s="51"/>
      <c r="AE214" s="51"/>
    </row>
    <row r="215" spans="7:31" x14ac:dyDescent="0.25">
      <c r="G215" s="80"/>
      <c r="Q215" s="298"/>
      <c r="R215" s="78"/>
      <c r="S215" s="78"/>
      <c r="T215" s="78"/>
      <c r="U215" s="78"/>
      <c r="V215" s="78"/>
      <c r="W215" s="78"/>
      <c r="X215" s="78"/>
      <c r="Y215" s="78"/>
      <c r="Z215" s="78"/>
      <c r="AA215" s="78"/>
      <c r="AB215" s="78"/>
      <c r="AC215" s="78"/>
      <c r="AD215" s="51"/>
      <c r="AE215" s="51"/>
    </row>
    <row r="216" spans="7:31" x14ac:dyDescent="0.25">
      <c r="G216" s="80"/>
      <c r="Q216" s="298"/>
      <c r="R216" s="78"/>
      <c r="S216" s="78"/>
      <c r="T216" s="78"/>
      <c r="U216" s="78"/>
      <c r="V216" s="78"/>
      <c r="W216" s="78"/>
      <c r="X216" s="78"/>
      <c r="Y216" s="78"/>
      <c r="Z216" s="78"/>
      <c r="AA216" s="78"/>
      <c r="AB216" s="78"/>
      <c r="AC216" s="78"/>
      <c r="AD216" s="51"/>
      <c r="AE216" s="51"/>
    </row>
    <row r="217" spans="7:31" x14ac:dyDescent="0.25">
      <c r="G217" s="80"/>
      <c r="Q217" s="298"/>
      <c r="R217" s="78"/>
      <c r="S217" s="78"/>
      <c r="T217" s="78"/>
      <c r="U217" s="78"/>
      <c r="V217" s="78"/>
      <c r="W217" s="78"/>
      <c r="X217" s="78"/>
      <c r="Y217" s="78"/>
      <c r="Z217" s="78"/>
      <c r="AA217" s="78"/>
      <c r="AB217" s="78"/>
      <c r="AC217" s="78"/>
      <c r="AD217" s="51"/>
      <c r="AE217" s="51"/>
    </row>
    <row r="218" spans="7:31" x14ac:dyDescent="0.25">
      <c r="G218" s="80"/>
      <c r="Q218" s="298"/>
      <c r="R218" s="78"/>
      <c r="S218" s="78"/>
      <c r="T218" s="78"/>
      <c r="U218" s="78"/>
      <c r="V218" s="78"/>
      <c r="W218" s="78"/>
      <c r="X218" s="78"/>
      <c r="Y218" s="78"/>
      <c r="Z218" s="78"/>
      <c r="AA218" s="78"/>
      <c r="AB218" s="78"/>
      <c r="AC218" s="78"/>
      <c r="AD218" s="51"/>
      <c r="AE218" s="51"/>
    </row>
    <row r="219" spans="7:31" x14ac:dyDescent="0.25">
      <c r="G219" s="80"/>
      <c r="Q219" s="298"/>
      <c r="R219" s="78"/>
      <c r="S219" s="78"/>
      <c r="T219" s="78"/>
      <c r="U219" s="78"/>
      <c r="V219" s="78"/>
      <c r="W219" s="78"/>
      <c r="X219" s="78"/>
      <c r="Y219" s="78"/>
      <c r="Z219" s="78"/>
      <c r="AA219" s="78"/>
      <c r="AB219" s="78"/>
      <c r="AC219" s="78"/>
      <c r="AD219" s="51"/>
      <c r="AE219" s="51"/>
    </row>
    <row r="220" spans="7:31" x14ac:dyDescent="0.25">
      <c r="G220" s="80"/>
      <c r="Q220" s="298"/>
      <c r="R220" s="78"/>
      <c r="S220" s="78"/>
      <c r="T220" s="78"/>
      <c r="U220" s="78"/>
      <c r="V220" s="78"/>
      <c r="W220" s="78"/>
      <c r="X220" s="78"/>
      <c r="Y220" s="78"/>
      <c r="Z220" s="78"/>
      <c r="AA220" s="78"/>
      <c r="AB220" s="78"/>
      <c r="AC220" s="78"/>
      <c r="AD220" s="51"/>
      <c r="AE220" s="51"/>
    </row>
    <row r="221" spans="7:31" x14ac:dyDescent="0.25">
      <c r="G221" s="80"/>
      <c r="Q221" s="298"/>
      <c r="R221" s="78"/>
      <c r="S221" s="78"/>
      <c r="T221" s="78"/>
      <c r="U221" s="78"/>
      <c r="V221" s="78"/>
      <c r="W221" s="78"/>
      <c r="X221" s="78"/>
      <c r="Y221" s="78"/>
      <c r="Z221" s="78"/>
      <c r="AA221" s="78"/>
      <c r="AB221" s="78"/>
      <c r="AC221" s="78"/>
      <c r="AD221" s="51"/>
      <c r="AE221" s="51"/>
    </row>
    <row r="222" spans="7:31" x14ac:dyDescent="0.25">
      <c r="G222" s="80"/>
      <c r="Q222" s="298"/>
      <c r="R222" s="78"/>
      <c r="S222" s="78"/>
      <c r="T222" s="78"/>
      <c r="U222" s="78"/>
      <c r="V222" s="78"/>
      <c r="W222" s="78"/>
      <c r="X222" s="78"/>
      <c r="Y222" s="78"/>
      <c r="Z222" s="78"/>
      <c r="AA222" s="78"/>
      <c r="AB222" s="78"/>
      <c r="AC222" s="78"/>
      <c r="AD222" s="51"/>
      <c r="AE222" s="51"/>
    </row>
    <row r="223" spans="7:31" x14ac:dyDescent="0.25">
      <c r="G223" s="80"/>
      <c r="Q223" s="298"/>
      <c r="R223" s="78"/>
      <c r="S223" s="78"/>
      <c r="T223" s="78"/>
      <c r="U223" s="78"/>
      <c r="V223" s="78"/>
      <c r="W223" s="78"/>
      <c r="X223" s="78"/>
      <c r="Y223" s="78"/>
      <c r="Z223" s="78"/>
      <c r="AA223" s="78"/>
      <c r="AB223" s="78"/>
      <c r="AC223" s="78"/>
      <c r="AD223" s="51"/>
      <c r="AE223" s="51"/>
    </row>
    <row r="224" spans="7:31" x14ac:dyDescent="0.25">
      <c r="G224" s="80"/>
      <c r="Q224" s="298"/>
      <c r="R224" s="78"/>
      <c r="S224" s="78"/>
      <c r="T224" s="78"/>
      <c r="U224" s="78"/>
      <c r="V224" s="78"/>
      <c r="W224" s="78"/>
      <c r="X224" s="78"/>
      <c r="Y224" s="78"/>
      <c r="Z224" s="78"/>
      <c r="AA224" s="78"/>
      <c r="AB224" s="78"/>
      <c r="AC224" s="78"/>
      <c r="AD224" s="51"/>
      <c r="AE224" s="51"/>
    </row>
    <row r="225" spans="7:31" x14ac:dyDescent="0.25">
      <c r="G225" s="80"/>
      <c r="Q225" s="298"/>
      <c r="R225" s="78"/>
      <c r="S225" s="78"/>
      <c r="T225" s="78"/>
      <c r="U225" s="78"/>
      <c r="V225" s="78"/>
      <c r="W225" s="78"/>
      <c r="X225" s="78"/>
      <c r="Y225" s="78"/>
      <c r="Z225" s="78"/>
      <c r="AA225" s="78"/>
      <c r="AB225" s="78"/>
      <c r="AC225" s="78"/>
      <c r="AD225" s="51"/>
      <c r="AE225" s="51"/>
    </row>
    <row r="226" spans="7:31" x14ac:dyDescent="0.25">
      <c r="G226" s="80"/>
      <c r="Q226" s="298"/>
      <c r="R226" s="78"/>
      <c r="S226" s="78"/>
      <c r="T226" s="78"/>
      <c r="U226" s="78"/>
      <c r="V226" s="78"/>
      <c r="W226" s="78"/>
      <c r="X226" s="78"/>
      <c r="Y226" s="78"/>
      <c r="Z226" s="78"/>
      <c r="AA226" s="78"/>
      <c r="AB226" s="78"/>
      <c r="AC226" s="78"/>
      <c r="AD226" s="51"/>
      <c r="AE226" s="51"/>
    </row>
    <row r="227" spans="7:31" x14ac:dyDescent="0.25">
      <c r="G227" s="80"/>
      <c r="Q227" s="298"/>
      <c r="R227" s="78"/>
      <c r="S227" s="78"/>
      <c r="T227" s="78"/>
      <c r="U227" s="78"/>
      <c r="V227" s="78"/>
      <c r="W227" s="78"/>
      <c r="X227" s="78"/>
      <c r="Y227" s="78"/>
      <c r="Z227" s="78"/>
      <c r="AA227" s="78"/>
      <c r="AB227" s="78"/>
      <c r="AC227" s="78"/>
      <c r="AD227" s="51"/>
      <c r="AE227" s="51"/>
    </row>
    <row r="228" spans="7:31" x14ac:dyDescent="0.25">
      <c r="G228" s="80"/>
      <c r="Q228" s="298"/>
      <c r="R228" s="78"/>
      <c r="S228" s="78"/>
      <c r="T228" s="78"/>
      <c r="U228" s="78"/>
      <c r="V228" s="78"/>
      <c r="W228" s="78"/>
      <c r="X228" s="78"/>
      <c r="Y228" s="78"/>
      <c r="Z228" s="78"/>
      <c r="AA228" s="78"/>
      <c r="AB228" s="78"/>
      <c r="AC228" s="78"/>
      <c r="AD228" s="51"/>
      <c r="AE228" s="51"/>
    </row>
    <row r="229" spans="7:31" x14ac:dyDescent="0.25">
      <c r="G229" s="80"/>
      <c r="Q229" s="298"/>
      <c r="R229" s="78"/>
      <c r="S229" s="78"/>
      <c r="T229" s="78"/>
      <c r="U229" s="78"/>
      <c r="V229" s="78"/>
      <c r="W229" s="78"/>
      <c r="X229" s="78"/>
      <c r="Y229" s="78"/>
      <c r="Z229" s="78"/>
      <c r="AA229" s="78"/>
      <c r="AB229" s="78"/>
      <c r="AC229" s="78"/>
      <c r="AD229" s="51"/>
      <c r="AE229" s="51"/>
    </row>
    <row r="230" spans="7:31" x14ac:dyDescent="0.25">
      <c r="G230" s="80"/>
      <c r="Q230" s="298"/>
      <c r="R230" s="78"/>
      <c r="S230" s="78"/>
      <c r="T230" s="78"/>
      <c r="U230" s="78"/>
      <c r="V230" s="78"/>
      <c r="W230" s="78"/>
      <c r="X230" s="78"/>
      <c r="Y230" s="78"/>
      <c r="Z230" s="78"/>
      <c r="AA230" s="78"/>
      <c r="AB230" s="78"/>
      <c r="AC230" s="78"/>
      <c r="AD230" s="51"/>
      <c r="AE230" s="51"/>
    </row>
    <row r="231" spans="7:31" x14ac:dyDescent="0.25">
      <c r="G231" s="80"/>
      <c r="Q231" s="298"/>
      <c r="R231" s="78"/>
      <c r="S231" s="78"/>
      <c r="T231" s="78"/>
      <c r="U231" s="78"/>
      <c r="V231" s="78"/>
      <c r="W231" s="78"/>
      <c r="X231" s="78"/>
      <c r="Y231" s="78"/>
      <c r="Z231" s="78"/>
      <c r="AA231" s="78"/>
      <c r="AB231" s="78"/>
      <c r="AC231" s="78"/>
      <c r="AD231" s="51"/>
      <c r="AE231" s="51"/>
    </row>
    <row r="232" spans="7:31" x14ac:dyDescent="0.25">
      <c r="G232" s="80"/>
      <c r="Q232" s="298"/>
      <c r="R232" s="78"/>
      <c r="S232" s="78"/>
      <c r="T232" s="78"/>
      <c r="U232" s="78"/>
      <c r="V232" s="78"/>
      <c r="W232" s="78"/>
      <c r="X232" s="78"/>
      <c r="Y232" s="78"/>
      <c r="Z232" s="78"/>
      <c r="AA232" s="78"/>
      <c r="AB232" s="78"/>
      <c r="AC232" s="78"/>
      <c r="AD232" s="51"/>
      <c r="AE232" s="51"/>
    </row>
    <row r="233" spans="7:31" x14ac:dyDescent="0.25">
      <c r="G233" s="80"/>
      <c r="Q233" s="298"/>
      <c r="R233" s="78"/>
      <c r="S233" s="78"/>
      <c r="T233" s="78"/>
      <c r="U233" s="78"/>
      <c r="V233" s="78"/>
      <c r="W233" s="78"/>
      <c r="X233" s="78"/>
      <c r="Y233" s="78"/>
      <c r="Z233" s="78"/>
      <c r="AA233" s="78"/>
      <c r="AB233" s="78"/>
      <c r="AC233" s="78"/>
      <c r="AD233" s="51"/>
      <c r="AE233" s="51"/>
    </row>
    <row r="234" spans="7:31" x14ac:dyDescent="0.25">
      <c r="G234" s="80"/>
      <c r="Q234" s="298"/>
      <c r="R234" s="78"/>
      <c r="S234" s="78"/>
      <c r="T234" s="78"/>
      <c r="U234" s="78"/>
      <c r="V234" s="78"/>
      <c r="W234" s="78"/>
      <c r="X234" s="78"/>
      <c r="Y234" s="78"/>
      <c r="Z234" s="78"/>
      <c r="AA234" s="78"/>
      <c r="AB234" s="78"/>
      <c r="AC234" s="78"/>
      <c r="AD234" s="51"/>
      <c r="AE234" s="51"/>
    </row>
    <row r="235" spans="7:31" x14ac:dyDescent="0.25">
      <c r="G235" s="80"/>
      <c r="Q235" s="298"/>
      <c r="R235" s="78"/>
      <c r="S235" s="78"/>
      <c r="T235" s="78"/>
      <c r="U235" s="78"/>
      <c r="V235" s="78"/>
      <c r="W235" s="78"/>
      <c r="X235" s="78"/>
      <c r="Y235" s="78"/>
      <c r="Z235" s="78"/>
      <c r="AA235" s="78"/>
      <c r="AB235" s="78"/>
      <c r="AC235" s="78"/>
      <c r="AD235" s="51"/>
      <c r="AE235" s="51"/>
    </row>
    <row r="236" spans="7:31" x14ac:dyDescent="0.25">
      <c r="G236" s="80"/>
      <c r="Q236" s="298"/>
      <c r="R236" s="78"/>
      <c r="S236" s="78"/>
      <c r="T236" s="78"/>
      <c r="U236" s="78"/>
      <c r="V236" s="78"/>
      <c r="W236" s="78"/>
      <c r="X236" s="78"/>
      <c r="Y236" s="78"/>
      <c r="Z236" s="78"/>
      <c r="AA236" s="78"/>
      <c r="AB236" s="78"/>
      <c r="AC236" s="78"/>
      <c r="AD236" s="51"/>
      <c r="AE236" s="51"/>
    </row>
    <row r="237" spans="7:31" x14ac:dyDescent="0.25">
      <c r="G237" s="80"/>
      <c r="Q237" s="298"/>
      <c r="R237" s="78"/>
      <c r="S237" s="78"/>
      <c r="T237" s="78"/>
      <c r="U237" s="78"/>
      <c r="V237" s="78"/>
      <c r="W237" s="78"/>
      <c r="X237" s="78"/>
      <c r="Y237" s="78"/>
      <c r="Z237" s="78"/>
      <c r="AA237" s="78"/>
      <c r="AB237" s="78"/>
      <c r="AC237" s="78"/>
      <c r="AD237" s="51"/>
      <c r="AE237" s="51"/>
    </row>
    <row r="238" spans="7:31" x14ac:dyDescent="0.25">
      <c r="G238" s="80"/>
      <c r="Q238" s="298"/>
      <c r="R238" s="78"/>
      <c r="S238" s="78"/>
      <c r="T238" s="78"/>
      <c r="U238" s="78"/>
      <c r="V238" s="78"/>
      <c r="W238" s="78"/>
      <c r="X238" s="78"/>
      <c r="Y238" s="78"/>
      <c r="Z238" s="78"/>
      <c r="AA238" s="78"/>
      <c r="AB238" s="78"/>
      <c r="AC238" s="78"/>
      <c r="AD238" s="51"/>
      <c r="AE238" s="51"/>
    </row>
    <row r="239" spans="7:31" x14ac:dyDescent="0.25">
      <c r="G239" s="80"/>
      <c r="Q239" s="298"/>
      <c r="R239" s="78"/>
      <c r="S239" s="78"/>
      <c r="T239" s="78"/>
      <c r="U239" s="78"/>
      <c r="V239" s="78"/>
      <c r="W239" s="78"/>
      <c r="X239" s="78"/>
      <c r="Y239" s="78"/>
      <c r="Z239" s="78"/>
      <c r="AA239" s="78"/>
      <c r="AB239" s="78"/>
      <c r="AC239" s="78"/>
      <c r="AD239" s="51"/>
      <c r="AE239" s="51"/>
    </row>
    <row r="240" spans="7:31" x14ac:dyDescent="0.25">
      <c r="G240" s="80"/>
      <c r="Q240" s="298"/>
      <c r="R240" s="78"/>
      <c r="S240" s="78"/>
      <c r="T240" s="78"/>
      <c r="U240" s="78"/>
      <c r="V240" s="78"/>
      <c r="W240" s="78"/>
      <c r="X240" s="78"/>
      <c r="Y240" s="78"/>
      <c r="Z240" s="78"/>
      <c r="AA240" s="78"/>
      <c r="AB240" s="78"/>
      <c r="AC240" s="78"/>
      <c r="AD240" s="51"/>
      <c r="AE240" s="51"/>
    </row>
    <row r="241" spans="7:31" x14ac:dyDescent="0.25">
      <c r="G241" s="80"/>
      <c r="Q241" s="298"/>
      <c r="R241" s="78"/>
      <c r="S241" s="78"/>
      <c r="T241" s="78"/>
      <c r="U241" s="78"/>
      <c r="V241" s="78"/>
      <c r="W241" s="78"/>
      <c r="X241" s="78"/>
      <c r="Y241" s="78"/>
      <c r="Z241" s="78"/>
      <c r="AA241" s="78"/>
      <c r="AB241" s="78"/>
      <c r="AC241" s="78"/>
      <c r="AD241" s="51"/>
      <c r="AE241" s="51"/>
    </row>
    <row r="242" spans="7:31" x14ac:dyDescent="0.25">
      <c r="G242" s="80"/>
      <c r="Q242" s="298"/>
      <c r="R242" s="78"/>
      <c r="S242" s="78"/>
      <c r="T242" s="78"/>
      <c r="U242" s="78"/>
      <c r="V242" s="78"/>
      <c r="W242" s="78"/>
      <c r="X242" s="78"/>
      <c r="Y242" s="78"/>
      <c r="Z242" s="78"/>
      <c r="AA242" s="78"/>
      <c r="AB242" s="78"/>
      <c r="AC242" s="78"/>
      <c r="AD242" s="51"/>
      <c r="AE242" s="51"/>
    </row>
    <row r="243" spans="7:31" x14ac:dyDescent="0.25">
      <c r="G243" s="80"/>
      <c r="Q243" s="298"/>
      <c r="R243" s="78"/>
      <c r="S243" s="78"/>
      <c r="T243" s="78"/>
      <c r="U243" s="78"/>
      <c r="V243" s="78"/>
      <c r="W243" s="78"/>
      <c r="X243" s="78"/>
      <c r="Y243" s="78"/>
      <c r="Z243" s="78"/>
      <c r="AA243" s="78"/>
      <c r="AB243" s="78"/>
      <c r="AC243" s="78"/>
      <c r="AD243" s="51"/>
      <c r="AE243" s="51"/>
    </row>
    <row r="244" spans="7:31" x14ac:dyDescent="0.25">
      <c r="G244" s="80"/>
      <c r="Q244" s="298"/>
      <c r="R244" s="78"/>
      <c r="S244" s="78"/>
      <c r="T244" s="78"/>
      <c r="U244" s="78"/>
      <c r="V244" s="78"/>
      <c r="W244" s="78"/>
      <c r="X244" s="78"/>
      <c r="Y244" s="78"/>
      <c r="Z244" s="78"/>
      <c r="AA244" s="78"/>
      <c r="AB244" s="78"/>
      <c r="AC244" s="78"/>
      <c r="AD244" s="51"/>
      <c r="AE244" s="51"/>
    </row>
    <row r="245" spans="7:31" x14ac:dyDescent="0.25">
      <c r="G245" s="80"/>
      <c r="Q245" s="298"/>
      <c r="R245" s="78"/>
      <c r="S245" s="78"/>
      <c r="T245" s="78"/>
      <c r="U245" s="78"/>
      <c r="V245" s="78"/>
      <c r="W245" s="78"/>
      <c r="X245" s="78"/>
      <c r="Y245" s="78"/>
      <c r="Z245" s="78"/>
      <c r="AA245" s="78"/>
      <c r="AB245" s="78"/>
      <c r="AC245" s="78"/>
      <c r="AD245" s="51"/>
      <c r="AE245" s="51"/>
    </row>
    <row r="246" spans="7:31" x14ac:dyDescent="0.25">
      <c r="G246" s="80"/>
      <c r="Q246" s="298"/>
      <c r="R246" s="78"/>
      <c r="S246" s="78"/>
      <c r="T246" s="78"/>
      <c r="U246" s="78"/>
      <c r="V246" s="78"/>
      <c r="W246" s="78"/>
      <c r="X246" s="78"/>
      <c r="Y246" s="78"/>
      <c r="Z246" s="78"/>
      <c r="AA246" s="78"/>
      <c r="AB246" s="78"/>
      <c r="AC246" s="78"/>
      <c r="AD246" s="51"/>
      <c r="AE246" s="51"/>
    </row>
    <row r="247" spans="7:31" x14ac:dyDescent="0.25">
      <c r="G247" s="80"/>
      <c r="Q247" s="298"/>
      <c r="R247" s="78"/>
      <c r="S247" s="78"/>
      <c r="T247" s="78"/>
      <c r="U247" s="78"/>
      <c r="V247" s="78"/>
      <c r="W247" s="78"/>
      <c r="X247" s="78"/>
      <c r="Y247" s="78"/>
      <c r="Z247" s="78"/>
      <c r="AA247" s="78"/>
      <c r="AB247" s="78"/>
      <c r="AC247" s="78"/>
      <c r="AD247" s="51"/>
      <c r="AE247" s="51"/>
    </row>
    <row r="248" spans="7:31" x14ac:dyDescent="0.25">
      <c r="G248" s="80"/>
      <c r="Q248" s="298"/>
      <c r="R248" s="78"/>
      <c r="S248" s="78"/>
      <c r="T248" s="78"/>
      <c r="U248" s="78"/>
      <c r="V248" s="78"/>
      <c r="W248" s="78"/>
      <c r="X248" s="78"/>
      <c r="Y248" s="78"/>
      <c r="Z248" s="78"/>
      <c r="AA248" s="78"/>
      <c r="AB248" s="78"/>
      <c r="AC248" s="78"/>
      <c r="AD248" s="51"/>
      <c r="AE248" s="51"/>
    </row>
    <row r="249" spans="7:31" x14ac:dyDescent="0.25">
      <c r="G249" s="80"/>
      <c r="Q249" s="298"/>
      <c r="R249" s="78"/>
      <c r="S249" s="78"/>
      <c r="T249" s="78"/>
      <c r="U249" s="78"/>
      <c r="V249" s="78"/>
      <c r="W249" s="78"/>
      <c r="X249" s="78"/>
      <c r="Y249" s="78"/>
      <c r="Z249" s="78"/>
      <c r="AA249" s="78"/>
      <c r="AB249" s="78"/>
      <c r="AC249" s="78"/>
      <c r="AD249" s="51"/>
      <c r="AE249" s="51"/>
    </row>
    <row r="250" spans="7:31" x14ac:dyDescent="0.25">
      <c r="G250" s="80"/>
      <c r="Q250" s="298"/>
      <c r="R250" s="78"/>
      <c r="S250" s="78"/>
      <c r="T250" s="78"/>
      <c r="U250" s="78"/>
      <c r="V250" s="78"/>
      <c r="W250" s="78"/>
      <c r="X250" s="78"/>
      <c r="Y250" s="78"/>
      <c r="Z250" s="78"/>
      <c r="AA250" s="78"/>
      <c r="AB250" s="78"/>
      <c r="AC250" s="78"/>
      <c r="AD250" s="51"/>
      <c r="AE250" s="51"/>
    </row>
    <row r="251" spans="7:31" x14ac:dyDescent="0.25">
      <c r="G251" s="80"/>
      <c r="Q251" s="298"/>
      <c r="R251" s="78"/>
      <c r="S251" s="78"/>
      <c r="T251" s="78"/>
      <c r="U251" s="78"/>
      <c r="V251" s="78"/>
      <c r="W251" s="78"/>
      <c r="X251" s="78"/>
      <c r="Y251" s="78"/>
      <c r="Z251" s="78"/>
      <c r="AA251" s="78"/>
      <c r="AB251" s="78"/>
      <c r="AC251" s="78"/>
      <c r="AD251" s="51"/>
      <c r="AE251" s="51"/>
    </row>
    <row r="252" spans="7:31" x14ac:dyDescent="0.25">
      <c r="G252" s="80"/>
      <c r="Q252" s="298"/>
      <c r="R252" s="78"/>
      <c r="S252" s="78"/>
      <c r="T252" s="78"/>
      <c r="U252" s="78"/>
      <c r="V252" s="78"/>
      <c r="W252" s="78"/>
      <c r="X252" s="78"/>
      <c r="Y252" s="78"/>
      <c r="Z252" s="78"/>
      <c r="AA252" s="78"/>
      <c r="AB252" s="78"/>
      <c r="AC252" s="78"/>
      <c r="AD252" s="51"/>
      <c r="AE252" s="51"/>
    </row>
    <row r="253" spans="7:31" x14ac:dyDescent="0.25">
      <c r="G253" s="80"/>
      <c r="Q253" s="298"/>
      <c r="R253" s="78"/>
      <c r="S253" s="78"/>
      <c r="T253" s="78"/>
      <c r="U253" s="78"/>
      <c r="V253" s="78"/>
      <c r="W253" s="78"/>
      <c r="X253" s="78"/>
      <c r="Y253" s="78"/>
      <c r="Z253" s="78"/>
      <c r="AA253" s="78"/>
      <c r="AB253" s="78"/>
      <c r="AC253" s="78"/>
      <c r="AD253" s="51"/>
      <c r="AE253" s="51"/>
    </row>
    <row r="254" spans="7:31" x14ac:dyDescent="0.25">
      <c r="G254" s="80"/>
      <c r="Q254" s="298"/>
      <c r="R254" s="78"/>
      <c r="S254" s="78"/>
      <c r="T254" s="78"/>
      <c r="U254" s="78"/>
      <c r="V254" s="78"/>
      <c r="W254" s="78"/>
      <c r="X254" s="78"/>
      <c r="Y254" s="78"/>
      <c r="Z254" s="78"/>
      <c r="AA254" s="78"/>
      <c r="AB254" s="78"/>
      <c r="AC254" s="78"/>
      <c r="AD254" s="51"/>
      <c r="AE254" s="51"/>
    </row>
    <row r="255" spans="7:31" x14ac:dyDescent="0.25">
      <c r="G255" s="80"/>
      <c r="Q255" s="298"/>
      <c r="R255" s="78"/>
      <c r="S255" s="78"/>
      <c r="T255" s="78"/>
      <c r="U255" s="78"/>
      <c r="V255" s="78"/>
      <c r="W255" s="78"/>
      <c r="X255" s="78"/>
      <c r="Y255" s="78"/>
      <c r="Z255" s="78"/>
      <c r="AA255" s="78"/>
      <c r="AB255" s="78"/>
      <c r="AC255" s="78"/>
      <c r="AD255" s="51"/>
      <c r="AE255" s="51"/>
    </row>
    <row r="256" spans="7:31" x14ac:dyDescent="0.25">
      <c r="G256" s="80"/>
      <c r="Q256" s="298"/>
      <c r="R256" s="78"/>
      <c r="S256" s="78"/>
      <c r="T256" s="78"/>
      <c r="U256" s="78"/>
      <c r="V256" s="78"/>
      <c r="W256" s="78"/>
      <c r="X256" s="78"/>
      <c r="Y256" s="78"/>
      <c r="Z256" s="78"/>
      <c r="AA256" s="78"/>
      <c r="AB256" s="78"/>
      <c r="AC256" s="78"/>
      <c r="AD256" s="51"/>
      <c r="AE256" s="51"/>
    </row>
    <row r="257" spans="7:31" x14ac:dyDescent="0.25">
      <c r="G257" s="80"/>
      <c r="Q257" s="298"/>
      <c r="R257" s="78"/>
      <c r="S257" s="78"/>
      <c r="T257" s="78"/>
      <c r="U257" s="78"/>
      <c r="V257" s="78"/>
      <c r="W257" s="78"/>
      <c r="X257" s="78"/>
      <c r="Y257" s="78"/>
      <c r="Z257" s="78"/>
      <c r="AA257" s="78"/>
      <c r="AB257" s="78"/>
      <c r="AC257" s="78"/>
      <c r="AD257" s="51"/>
      <c r="AE257" s="51"/>
    </row>
    <row r="258" spans="7:31" x14ac:dyDescent="0.25">
      <c r="G258" s="80"/>
      <c r="Q258" s="298"/>
      <c r="R258" s="78"/>
      <c r="S258" s="78"/>
      <c r="T258" s="78"/>
      <c r="U258" s="78"/>
      <c r="V258" s="78"/>
      <c r="W258" s="78"/>
      <c r="X258" s="78"/>
      <c r="Y258" s="78"/>
      <c r="Z258" s="78"/>
      <c r="AA258" s="78"/>
      <c r="AB258" s="78"/>
      <c r="AC258" s="78"/>
      <c r="AD258" s="51"/>
      <c r="AE258" s="51"/>
    </row>
    <row r="259" spans="7:31" x14ac:dyDescent="0.25">
      <c r="G259" s="80"/>
      <c r="Q259" s="298"/>
      <c r="R259" s="78"/>
      <c r="S259" s="78"/>
      <c r="T259" s="78"/>
      <c r="U259" s="78"/>
      <c r="V259" s="78"/>
      <c r="W259" s="78"/>
      <c r="X259" s="78"/>
      <c r="Y259" s="78"/>
      <c r="Z259" s="78"/>
      <c r="AA259" s="78"/>
      <c r="AB259" s="78"/>
      <c r="AC259" s="78"/>
      <c r="AD259" s="51"/>
      <c r="AE259" s="51"/>
    </row>
    <row r="260" spans="7:31" x14ac:dyDescent="0.25">
      <c r="G260" s="80"/>
      <c r="Q260" s="298"/>
      <c r="R260" s="78"/>
      <c r="S260" s="78"/>
      <c r="T260" s="78"/>
      <c r="U260" s="78"/>
      <c r="V260" s="78"/>
      <c r="W260" s="78"/>
      <c r="X260" s="78"/>
      <c r="Y260" s="78"/>
      <c r="Z260" s="78"/>
      <c r="AA260" s="78"/>
      <c r="AB260" s="78"/>
      <c r="AC260" s="78"/>
      <c r="AD260" s="51"/>
      <c r="AE260" s="51"/>
    </row>
    <row r="261" spans="7:31" x14ac:dyDescent="0.25">
      <c r="G261" s="80"/>
      <c r="Q261" s="298"/>
      <c r="R261" s="78"/>
      <c r="S261" s="78"/>
      <c r="T261" s="78"/>
      <c r="U261" s="78"/>
      <c r="V261" s="78"/>
      <c r="W261" s="78"/>
      <c r="X261" s="78"/>
      <c r="Y261" s="78"/>
      <c r="Z261" s="78"/>
      <c r="AA261" s="78"/>
      <c r="AB261" s="78"/>
      <c r="AC261" s="78"/>
      <c r="AD261" s="51"/>
      <c r="AE261" s="51"/>
    </row>
    <row r="262" spans="7:31" x14ac:dyDescent="0.25">
      <c r="G262" s="80"/>
      <c r="Q262" s="298"/>
      <c r="R262" s="78"/>
      <c r="S262" s="78"/>
      <c r="T262" s="78"/>
      <c r="U262" s="78"/>
      <c r="V262" s="78"/>
      <c r="W262" s="78"/>
      <c r="X262" s="78"/>
      <c r="Y262" s="78"/>
      <c r="Z262" s="78"/>
      <c r="AA262" s="78"/>
      <c r="AB262" s="78"/>
      <c r="AC262" s="78"/>
      <c r="AD262" s="51"/>
      <c r="AE262" s="51"/>
    </row>
    <row r="263" spans="7:31" x14ac:dyDescent="0.25">
      <c r="G263" s="80"/>
      <c r="Q263" s="298"/>
      <c r="R263" s="78"/>
      <c r="S263" s="78"/>
      <c r="T263" s="78"/>
      <c r="U263" s="78"/>
      <c r="V263" s="78"/>
      <c r="W263" s="78"/>
      <c r="X263" s="78"/>
      <c r="Y263" s="78"/>
      <c r="Z263" s="78"/>
      <c r="AA263" s="78"/>
      <c r="AB263" s="78"/>
      <c r="AC263" s="78"/>
      <c r="AD263" s="51"/>
      <c r="AE263" s="51"/>
    </row>
    <row r="264" spans="7:31" x14ac:dyDescent="0.25">
      <c r="G264" s="80"/>
      <c r="Q264" s="298"/>
      <c r="R264" s="78"/>
      <c r="S264" s="78"/>
      <c r="T264" s="78"/>
      <c r="U264" s="78"/>
      <c r="V264" s="78"/>
      <c r="W264" s="78"/>
      <c r="X264" s="78"/>
      <c r="Y264" s="78"/>
      <c r="Z264" s="78"/>
      <c r="AA264" s="78"/>
      <c r="AB264" s="78"/>
      <c r="AC264" s="78"/>
      <c r="AD264" s="51"/>
      <c r="AE264" s="51"/>
    </row>
    <row r="265" spans="7:31" x14ac:dyDescent="0.25">
      <c r="G265" s="80"/>
      <c r="Q265" s="298"/>
      <c r="R265" s="78"/>
      <c r="S265" s="78"/>
      <c r="T265" s="78"/>
      <c r="U265" s="78"/>
      <c r="V265" s="78"/>
      <c r="W265" s="78"/>
      <c r="X265" s="78"/>
      <c r="Y265" s="78"/>
      <c r="Z265" s="78"/>
      <c r="AA265" s="78"/>
      <c r="AB265" s="78"/>
      <c r="AC265" s="78"/>
      <c r="AD265" s="51"/>
      <c r="AE265" s="51"/>
    </row>
    <row r="266" spans="7:31" x14ac:dyDescent="0.25">
      <c r="G266" s="80"/>
      <c r="Q266" s="298"/>
      <c r="R266" s="78"/>
      <c r="S266" s="78"/>
      <c r="T266" s="78"/>
      <c r="U266" s="78"/>
      <c r="V266" s="78"/>
      <c r="W266" s="78"/>
      <c r="X266" s="78"/>
      <c r="Y266" s="78"/>
      <c r="Z266" s="78"/>
      <c r="AA266" s="78"/>
      <c r="AB266" s="78"/>
      <c r="AC266" s="78"/>
      <c r="AD266" s="51"/>
      <c r="AE266" s="51"/>
    </row>
    <row r="267" spans="7:31" x14ac:dyDescent="0.25">
      <c r="G267" s="80"/>
      <c r="Q267" s="298"/>
      <c r="R267" s="78"/>
      <c r="S267" s="78"/>
      <c r="T267" s="78"/>
      <c r="U267" s="78"/>
      <c r="V267" s="78"/>
      <c r="W267" s="78"/>
      <c r="X267" s="78"/>
      <c r="Y267" s="78"/>
      <c r="Z267" s="78"/>
      <c r="AA267" s="78"/>
      <c r="AB267" s="78"/>
      <c r="AC267" s="78"/>
      <c r="AD267" s="51"/>
      <c r="AE267" s="51"/>
    </row>
    <row r="268" spans="7:31" x14ac:dyDescent="0.25">
      <c r="G268" s="80"/>
      <c r="Q268" s="298"/>
      <c r="R268" s="78"/>
      <c r="S268" s="78"/>
      <c r="T268" s="78"/>
      <c r="U268" s="78"/>
      <c r="V268" s="78"/>
      <c r="W268" s="78"/>
      <c r="X268" s="78"/>
      <c r="Y268" s="78"/>
      <c r="Z268" s="78"/>
      <c r="AA268" s="78"/>
      <c r="AB268" s="78"/>
      <c r="AC268" s="78"/>
      <c r="AD268" s="51"/>
      <c r="AE268" s="51"/>
    </row>
    <row r="269" spans="7:31" x14ac:dyDescent="0.25">
      <c r="G269" s="80"/>
      <c r="Q269" s="298"/>
      <c r="R269" s="78"/>
      <c r="S269" s="78"/>
      <c r="T269" s="78"/>
      <c r="U269" s="78"/>
      <c r="V269" s="78"/>
      <c r="W269" s="78"/>
      <c r="X269" s="78"/>
      <c r="Y269" s="78"/>
      <c r="Z269" s="78"/>
      <c r="AA269" s="78"/>
      <c r="AB269" s="78"/>
      <c r="AC269" s="78"/>
      <c r="AD269" s="51"/>
      <c r="AE269" s="51"/>
    </row>
    <row r="270" spans="7:31" x14ac:dyDescent="0.25">
      <c r="G270" s="80"/>
      <c r="Q270" s="298"/>
      <c r="R270" s="78"/>
      <c r="S270" s="78"/>
      <c r="T270" s="78"/>
      <c r="U270" s="78"/>
      <c r="V270" s="78"/>
      <c r="W270" s="78"/>
      <c r="X270" s="78"/>
      <c r="Y270" s="78"/>
      <c r="Z270" s="78"/>
      <c r="AA270" s="78"/>
      <c r="AB270" s="78"/>
      <c r="AC270" s="78"/>
      <c r="AD270" s="51"/>
      <c r="AE270" s="51"/>
    </row>
    <row r="271" spans="7:31" x14ac:dyDescent="0.25">
      <c r="G271" s="80"/>
      <c r="Q271" s="298"/>
      <c r="R271" s="78"/>
      <c r="S271" s="78"/>
      <c r="T271" s="78"/>
      <c r="U271" s="78"/>
      <c r="V271" s="78"/>
      <c r="W271" s="78"/>
      <c r="X271" s="78"/>
      <c r="Y271" s="78"/>
      <c r="Z271" s="78"/>
      <c r="AA271" s="78"/>
      <c r="AB271" s="78"/>
      <c r="AC271" s="78"/>
      <c r="AD271" s="51"/>
      <c r="AE271" s="51"/>
    </row>
    <row r="272" spans="7:31" x14ac:dyDescent="0.25">
      <c r="G272" s="80"/>
      <c r="Q272" s="298"/>
      <c r="R272" s="78"/>
      <c r="S272" s="78"/>
      <c r="T272" s="78"/>
      <c r="U272" s="78"/>
      <c r="V272" s="78"/>
      <c r="W272" s="78"/>
      <c r="X272" s="78"/>
      <c r="Y272" s="78"/>
      <c r="Z272" s="78"/>
      <c r="AA272" s="78"/>
      <c r="AB272" s="78"/>
      <c r="AC272" s="78"/>
      <c r="AD272" s="51"/>
      <c r="AE272" s="51"/>
    </row>
    <row r="273" spans="7:31" x14ac:dyDescent="0.25">
      <c r="G273" s="80"/>
      <c r="Q273" s="298"/>
      <c r="R273" s="78"/>
      <c r="S273" s="78"/>
      <c r="T273" s="78"/>
      <c r="U273" s="78"/>
      <c r="V273" s="78"/>
      <c r="W273" s="78"/>
      <c r="X273" s="78"/>
      <c r="Y273" s="78"/>
      <c r="Z273" s="78"/>
      <c r="AA273" s="78"/>
      <c r="AB273" s="78"/>
      <c r="AC273" s="78"/>
      <c r="AD273" s="51"/>
      <c r="AE273" s="51"/>
    </row>
    <row r="274" spans="7:31" x14ac:dyDescent="0.25">
      <c r="G274" s="80"/>
      <c r="Q274" s="298"/>
      <c r="R274" s="78"/>
      <c r="S274" s="78"/>
      <c r="T274" s="78"/>
      <c r="U274" s="78"/>
      <c r="V274" s="78"/>
      <c r="W274" s="78"/>
      <c r="X274" s="78"/>
      <c r="Y274" s="78"/>
      <c r="Z274" s="78"/>
      <c r="AA274" s="78"/>
      <c r="AB274" s="78"/>
      <c r="AC274" s="78"/>
      <c r="AD274" s="51"/>
      <c r="AE274" s="51"/>
    </row>
    <row r="275" spans="7:31" x14ac:dyDescent="0.25">
      <c r="G275" s="80"/>
      <c r="Q275" s="298"/>
      <c r="R275" s="78"/>
      <c r="S275" s="78"/>
      <c r="T275" s="78"/>
      <c r="U275" s="78"/>
      <c r="V275" s="78"/>
      <c r="W275" s="78"/>
      <c r="X275" s="78"/>
      <c r="Y275" s="78"/>
      <c r="Z275" s="78"/>
      <c r="AA275" s="78"/>
      <c r="AB275" s="78"/>
      <c r="AC275" s="78"/>
      <c r="AD275" s="51"/>
      <c r="AE275" s="51"/>
    </row>
    <row r="276" spans="7:31" x14ac:dyDescent="0.25">
      <c r="G276" s="80"/>
      <c r="Q276" s="298"/>
      <c r="R276" s="78"/>
      <c r="S276" s="78"/>
      <c r="T276" s="78"/>
      <c r="U276" s="78"/>
      <c r="V276" s="78"/>
      <c r="W276" s="78"/>
      <c r="X276" s="78"/>
      <c r="Y276" s="78"/>
      <c r="Z276" s="78"/>
      <c r="AA276" s="78"/>
      <c r="AB276" s="78"/>
      <c r="AC276" s="78"/>
      <c r="AD276" s="51"/>
      <c r="AE276" s="51"/>
    </row>
    <row r="277" spans="7:31" x14ac:dyDescent="0.25">
      <c r="G277" s="80"/>
      <c r="Q277" s="298"/>
      <c r="R277" s="78"/>
      <c r="S277" s="78"/>
      <c r="T277" s="78"/>
      <c r="U277" s="78"/>
      <c r="V277" s="78"/>
      <c r="W277" s="78"/>
      <c r="X277" s="78"/>
      <c r="Y277" s="78"/>
      <c r="Z277" s="78"/>
      <c r="AA277" s="78"/>
      <c r="AB277" s="78"/>
      <c r="AC277" s="78"/>
      <c r="AD277" s="51"/>
      <c r="AE277" s="51"/>
    </row>
    <row r="278" spans="7:31" x14ac:dyDescent="0.25">
      <c r="G278" s="80"/>
      <c r="Q278" s="298"/>
      <c r="R278" s="78"/>
      <c r="S278" s="78"/>
      <c r="T278" s="78"/>
      <c r="U278" s="78"/>
      <c r="V278" s="78"/>
      <c r="W278" s="78"/>
      <c r="X278" s="78"/>
      <c r="Y278" s="78"/>
      <c r="Z278" s="78"/>
      <c r="AA278" s="78"/>
      <c r="AB278" s="78"/>
      <c r="AC278" s="78"/>
      <c r="AD278" s="51"/>
      <c r="AE278" s="51"/>
    </row>
    <row r="279" spans="7:31" x14ac:dyDescent="0.25">
      <c r="G279" s="80"/>
      <c r="Q279" s="298"/>
      <c r="R279" s="78"/>
      <c r="S279" s="78"/>
      <c r="T279" s="78"/>
      <c r="U279" s="78"/>
      <c r="V279" s="78"/>
      <c r="W279" s="78"/>
      <c r="X279" s="78"/>
      <c r="Y279" s="78"/>
      <c r="Z279" s="78"/>
      <c r="AA279" s="78"/>
      <c r="AB279" s="78"/>
      <c r="AC279" s="78"/>
      <c r="AD279" s="51"/>
      <c r="AE279" s="51"/>
    </row>
    <row r="280" spans="7:31" x14ac:dyDescent="0.25">
      <c r="G280" s="80"/>
      <c r="Q280" s="298"/>
      <c r="R280" s="78"/>
      <c r="S280" s="78"/>
      <c r="T280" s="78"/>
      <c r="U280" s="78"/>
      <c r="V280" s="78"/>
      <c r="W280" s="78"/>
      <c r="X280" s="78"/>
      <c r="Y280" s="78"/>
      <c r="Z280" s="78"/>
      <c r="AA280" s="78"/>
      <c r="AB280" s="78"/>
      <c r="AC280" s="78"/>
      <c r="AD280" s="51"/>
      <c r="AE280" s="51"/>
    </row>
    <row r="281" spans="7:31" x14ac:dyDescent="0.25">
      <c r="G281" s="80"/>
      <c r="Q281" s="298"/>
      <c r="R281" s="78"/>
      <c r="S281" s="78"/>
      <c r="T281" s="78"/>
      <c r="U281" s="78"/>
      <c r="V281" s="78"/>
      <c r="W281" s="78"/>
      <c r="X281" s="78"/>
      <c r="Y281" s="78"/>
      <c r="Z281" s="78"/>
      <c r="AA281" s="78"/>
      <c r="AB281" s="78"/>
      <c r="AC281" s="78"/>
      <c r="AD281" s="51"/>
      <c r="AE281" s="51"/>
    </row>
    <row r="282" spans="7:31" x14ac:dyDescent="0.25">
      <c r="G282" s="80"/>
      <c r="Q282" s="298"/>
      <c r="R282" s="78"/>
      <c r="S282" s="78"/>
      <c r="T282" s="78"/>
      <c r="U282" s="78"/>
      <c r="V282" s="78"/>
      <c r="W282" s="78"/>
      <c r="X282" s="78"/>
      <c r="Y282" s="78"/>
      <c r="Z282" s="78"/>
      <c r="AA282" s="78"/>
      <c r="AB282" s="78"/>
      <c r="AC282" s="78"/>
      <c r="AD282" s="51"/>
      <c r="AE282" s="51"/>
    </row>
    <row r="283" spans="7:31" x14ac:dyDescent="0.25">
      <c r="G283" s="80"/>
      <c r="Q283" s="298"/>
      <c r="R283" s="78"/>
      <c r="S283" s="78"/>
      <c r="T283" s="78"/>
      <c r="U283" s="78"/>
      <c r="V283" s="78"/>
      <c r="W283" s="78"/>
      <c r="X283" s="78"/>
      <c r="Y283" s="78"/>
      <c r="Z283" s="78"/>
      <c r="AA283" s="78"/>
      <c r="AB283" s="78"/>
      <c r="AC283" s="78"/>
      <c r="AD283" s="51"/>
      <c r="AE283" s="51"/>
    </row>
    <row r="284" spans="7:31" x14ac:dyDescent="0.25">
      <c r="G284" s="80"/>
      <c r="Q284" s="298"/>
      <c r="R284" s="78"/>
      <c r="S284" s="78"/>
      <c r="T284" s="78"/>
      <c r="U284" s="78"/>
      <c r="V284" s="78"/>
      <c r="W284" s="78"/>
      <c r="X284" s="78"/>
      <c r="Y284" s="78"/>
      <c r="Z284" s="78"/>
      <c r="AA284" s="78"/>
      <c r="AB284" s="78"/>
      <c r="AC284" s="78"/>
      <c r="AD284" s="51"/>
      <c r="AE284" s="51"/>
    </row>
    <row r="285" spans="7:31" x14ac:dyDescent="0.25">
      <c r="G285" s="80"/>
      <c r="Q285" s="298"/>
      <c r="R285" s="78"/>
      <c r="S285" s="78"/>
      <c r="T285" s="78"/>
      <c r="U285" s="78"/>
      <c r="V285" s="78"/>
      <c r="W285" s="78"/>
      <c r="X285" s="78"/>
      <c r="Y285" s="78"/>
      <c r="Z285" s="78"/>
      <c r="AA285" s="78"/>
      <c r="AB285" s="78"/>
      <c r="AC285" s="78"/>
      <c r="AD285" s="51"/>
      <c r="AE285" s="51"/>
    </row>
    <row r="286" spans="7:31" x14ac:dyDescent="0.25">
      <c r="G286" s="80"/>
      <c r="Q286" s="298"/>
      <c r="R286" s="78"/>
      <c r="S286" s="78"/>
      <c r="T286" s="78"/>
      <c r="U286" s="78"/>
      <c r="V286" s="78"/>
      <c r="W286" s="78"/>
      <c r="X286" s="78"/>
      <c r="Y286" s="78"/>
      <c r="Z286" s="78"/>
      <c r="AA286" s="78"/>
      <c r="AB286" s="78"/>
      <c r="AC286" s="78"/>
      <c r="AD286" s="51"/>
      <c r="AE286" s="51"/>
    </row>
    <row r="287" spans="7:31" x14ac:dyDescent="0.25">
      <c r="G287" s="80"/>
      <c r="Q287" s="298"/>
      <c r="R287" s="78"/>
      <c r="S287" s="78"/>
      <c r="T287" s="78"/>
      <c r="U287" s="78"/>
      <c r="V287" s="78"/>
      <c r="W287" s="78"/>
      <c r="X287" s="78"/>
      <c r="Y287" s="78"/>
      <c r="Z287" s="78"/>
      <c r="AA287" s="78"/>
      <c r="AB287" s="78"/>
      <c r="AC287" s="78"/>
      <c r="AD287" s="51"/>
      <c r="AE287" s="51"/>
    </row>
    <row r="288" spans="7:31" x14ac:dyDescent="0.25">
      <c r="G288" s="80"/>
      <c r="Q288" s="298"/>
      <c r="R288" s="78"/>
      <c r="S288" s="78"/>
      <c r="T288" s="78"/>
      <c r="U288" s="78"/>
      <c r="V288" s="78"/>
      <c r="W288" s="78"/>
      <c r="X288" s="78"/>
      <c r="Y288" s="78"/>
      <c r="Z288" s="78"/>
      <c r="AA288" s="78"/>
      <c r="AB288" s="78"/>
      <c r="AC288" s="78"/>
      <c r="AD288" s="51"/>
      <c r="AE288" s="51"/>
    </row>
    <row r="289" spans="7:31" x14ac:dyDescent="0.25">
      <c r="G289" s="80"/>
      <c r="Q289" s="298"/>
      <c r="R289" s="78"/>
      <c r="S289" s="78"/>
      <c r="T289" s="78"/>
      <c r="U289" s="78"/>
      <c r="V289" s="78"/>
      <c r="W289" s="78"/>
      <c r="X289" s="78"/>
      <c r="Y289" s="78"/>
      <c r="Z289" s="78"/>
      <c r="AA289" s="78"/>
      <c r="AB289" s="78"/>
      <c r="AC289" s="78"/>
      <c r="AD289" s="51"/>
      <c r="AE289" s="51"/>
    </row>
    <row r="290" spans="7:31" x14ac:dyDescent="0.25">
      <c r="G290" s="80"/>
      <c r="Q290" s="298"/>
      <c r="R290" s="78"/>
      <c r="S290" s="78"/>
      <c r="T290" s="78"/>
      <c r="U290" s="78"/>
      <c r="V290" s="78"/>
      <c r="W290" s="78"/>
      <c r="X290" s="78"/>
      <c r="Y290" s="78"/>
      <c r="Z290" s="78"/>
      <c r="AA290" s="78"/>
      <c r="AB290" s="78"/>
      <c r="AC290" s="78"/>
      <c r="AD290" s="51"/>
      <c r="AE290" s="51"/>
    </row>
    <row r="291" spans="7:31" x14ac:dyDescent="0.25">
      <c r="G291" s="80"/>
      <c r="Q291" s="298"/>
      <c r="R291" s="78"/>
      <c r="S291" s="78"/>
      <c r="T291" s="78"/>
      <c r="U291" s="78"/>
      <c r="V291" s="78"/>
      <c r="W291" s="78"/>
      <c r="X291" s="78"/>
      <c r="Y291" s="78"/>
      <c r="Z291" s="78"/>
      <c r="AA291" s="78"/>
      <c r="AB291" s="78"/>
      <c r="AC291" s="78"/>
      <c r="AD291" s="51"/>
      <c r="AE291" s="51"/>
    </row>
    <row r="292" spans="7:31" x14ac:dyDescent="0.25">
      <c r="G292" s="80"/>
      <c r="Q292" s="298"/>
      <c r="R292" s="78"/>
      <c r="S292" s="78"/>
      <c r="T292" s="78"/>
      <c r="U292" s="78"/>
      <c r="V292" s="78"/>
      <c r="W292" s="78"/>
      <c r="X292" s="78"/>
      <c r="Y292" s="78"/>
      <c r="Z292" s="78"/>
      <c r="AA292" s="78"/>
      <c r="AB292" s="78"/>
      <c r="AC292" s="78"/>
      <c r="AD292" s="51"/>
      <c r="AE292" s="51"/>
    </row>
    <row r="293" spans="7:31" x14ac:dyDescent="0.25">
      <c r="G293" s="80"/>
      <c r="Q293" s="298"/>
      <c r="R293" s="78"/>
      <c r="S293" s="78"/>
      <c r="T293" s="78"/>
      <c r="U293" s="78"/>
      <c r="V293" s="78"/>
      <c r="W293" s="78"/>
      <c r="X293" s="78"/>
      <c r="Y293" s="78"/>
      <c r="Z293" s="78"/>
      <c r="AA293" s="78"/>
      <c r="AB293" s="78"/>
      <c r="AC293" s="78"/>
      <c r="AD293" s="51"/>
      <c r="AE293" s="51"/>
    </row>
    <row r="294" spans="7:31" x14ac:dyDescent="0.25">
      <c r="G294" s="80"/>
      <c r="Q294" s="298"/>
      <c r="R294" s="78"/>
      <c r="S294" s="78"/>
      <c r="T294" s="78"/>
      <c r="U294" s="78"/>
      <c r="V294" s="78"/>
      <c r="W294" s="78"/>
      <c r="X294" s="78"/>
      <c r="Y294" s="78"/>
      <c r="Z294" s="78"/>
      <c r="AA294" s="78"/>
      <c r="AB294" s="78"/>
      <c r="AC294" s="78"/>
      <c r="AD294" s="51"/>
      <c r="AE294" s="51"/>
    </row>
    <row r="295" spans="7:31" x14ac:dyDescent="0.25">
      <c r="G295" s="80"/>
      <c r="Q295" s="298"/>
      <c r="R295" s="78"/>
      <c r="S295" s="78"/>
      <c r="T295" s="78"/>
      <c r="U295" s="78"/>
      <c r="V295" s="78"/>
      <c r="W295" s="78"/>
      <c r="X295" s="78"/>
      <c r="Y295" s="78"/>
      <c r="Z295" s="78"/>
      <c r="AA295" s="78"/>
      <c r="AB295" s="78"/>
      <c r="AC295" s="78"/>
      <c r="AD295" s="51"/>
      <c r="AE295" s="51"/>
    </row>
    <row r="296" spans="7:31" x14ac:dyDescent="0.25">
      <c r="G296" s="80"/>
      <c r="Q296" s="298"/>
      <c r="R296" s="78"/>
      <c r="S296" s="78"/>
      <c r="T296" s="78"/>
      <c r="U296" s="78"/>
      <c r="V296" s="78"/>
      <c r="W296" s="78"/>
      <c r="X296" s="78"/>
      <c r="Y296" s="78"/>
      <c r="Z296" s="78"/>
      <c r="AA296" s="78"/>
      <c r="AB296" s="78"/>
      <c r="AC296" s="78"/>
      <c r="AD296" s="51"/>
      <c r="AE296" s="51"/>
    </row>
    <row r="297" spans="7:31" x14ac:dyDescent="0.25">
      <c r="G297" s="80"/>
      <c r="Q297" s="298"/>
      <c r="R297" s="78"/>
      <c r="S297" s="78"/>
      <c r="T297" s="78"/>
      <c r="U297" s="78"/>
      <c r="V297" s="78"/>
      <c r="W297" s="78"/>
      <c r="X297" s="78"/>
      <c r="Y297" s="78"/>
      <c r="Z297" s="78"/>
      <c r="AA297" s="78"/>
      <c r="AB297" s="78"/>
      <c r="AC297" s="78"/>
      <c r="AD297" s="51"/>
      <c r="AE297" s="51"/>
    </row>
    <row r="298" spans="7:31" x14ac:dyDescent="0.25">
      <c r="G298" s="80"/>
      <c r="Q298" s="298"/>
      <c r="R298" s="78"/>
      <c r="S298" s="78"/>
      <c r="T298" s="78"/>
      <c r="U298" s="78"/>
      <c r="V298" s="78"/>
      <c r="W298" s="78"/>
      <c r="X298" s="78"/>
      <c r="Y298" s="78"/>
      <c r="Z298" s="78"/>
      <c r="AA298" s="78"/>
      <c r="AB298" s="78"/>
      <c r="AC298" s="78"/>
      <c r="AD298" s="51"/>
      <c r="AE298" s="51"/>
    </row>
    <row r="299" spans="7:31" x14ac:dyDescent="0.25">
      <c r="G299" s="80"/>
      <c r="Q299" s="298"/>
      <c r="R299" s="78"/>
      <c r="S299" s="78"/>
      <c r="T299" s="78"/>
      <c r="U299" s="78"/>
      <c r="V299" s="78"/>
      <c r="W299" s="78"/>
      <c r="X299" s="78"/>
      <c r="Y299" s="78"/>
      <c r="Z299" s="78"/>
      <c r="AA299" s="78"/>
      <c r="AB299" s="78"/>
      <c r="AC299" s="78"/>
      <c r="AD299" s="51"/>
      <c r="AE299" s="51"/>
    </row>
    <row r="300" spans="7:31" x14ac:dyDescent="0.25">
      <c r="G300" s="80"/>
      <c r="Q300" s="298"/>
      <c r="R300" s="78"/>
      <c r="S300" s="78"/>
      <c r="T300" s="78"/>
      <c r="U300" s="78"/>
      <c r="V300" s="78"/>
      <c r="W300" s="78"/>
      <c r="X300" s="78"/>
      <c r="Y300" s="78"/>
      <c r="Z300" s="78"/>
      <c r="AA300" s="78"/>
      <c r="AB300" s="78"/>
      <c r="AC300" s="78"/>
      <c r="AD300" s="51"/>
      <c r="AE300" s="51"/>
    </row>
    <row r="301" spans="7:31" x14ac:dyDescent="0.25">
      <c r="G301" s="80"/>
      <c r="Q301" s="298"/>
      <c r="R301" s="78"/>
      <c r="S301" s="78"/>
      <c r="T301" s="78"/>
      <c r="U301" s="78"/>
      <c r="V301" s="78"/>
      <c r="W301" s="78"/>
      <c r="X301" s="78"/>
      <c r="Y301" s="78"/>
      <c r="Z301" s="78"/>
      <c r="AA301" s="78"/>
      <c r="AB301" s="78"/>
      <c r="AC301" s="78"/>
      <c r="AD301" s="51"/>
      <c r="AE301" s="51"/>
    </row>
    <row r="302" spans="7:31" x14ac:dyDescent="0.25">
      <c r="G302" s="80"/>
      <c r="Q302" s="298"/>
      <c r="R302" s="78"/>
      <c r="S302" s="78"/>
      <c r="T302" s="78"/>
      <c r="U302" s="78"/>
      <c r="V302" s="78"/>
      <c r="W302" s="78"/>
      <c r="X302" s="78"/>
      <c r="Y302" s="78"/>
      <c r="Z302" s="78"/>
      <c r="AA302" s="78"/>
      <c r="AB302" s="78"/>
      <c r="AC302" s="78"/>
      <c r="AD302" s="51"/>
      <c r="AE302" s="51"/>
    </row>
    <row r="303" spans="7:31" x14ac:dyDescent="0.25">
      <c r="G303" s="80"/>
      <c r="Q303" s="298"/>
      <c r="R303" s="78"/>
      <c r="S303" s="78"/>
      <c r="T303" s="78"/>
      <c r="U303" s="78"/>
      <c r="V303" s="78"/>
      <c r="W303" s="78"/>
      <c r="X303" s="78"/>
      <c r="Y303" s="78"/>
      <c r="Z303" s="78"/>
      <c r="AA303" s="78"/>
      <c r="AB303" s="78"/>
      <c r="AC303" s="78"/>
      <c r="AD303" s="51"/>
      <c r="AE303" s="51"/>
    </row>
    <row r="304" spans="7:31" x14ac:dyDescent="0.25">
      <c r="G304" s="80"/>
      <c r="Q304" s="298"/>
      <c r="R304" s="78"/>
      <c r="S304" s="78"/>
      <c r="T304" s="78"/>
      <c r="U304" s="78"/>
      <c r="V304" s="78"/>
      <c r="W304" s="78"/>
      <c r="X304" s="78"/>
      <c r="Y304" s="78"/>
      <c r="Z304" s="78"/>
      <c r="AA304" s="78"/>
      <c r="AB304" s="78"/>
      <c r="AC304" s="78"/>
      <c r="AD304" s="51"/>
      <c r="AE304" s="51"/>
    </row>
    <row r="305" spans="7:31" x14ac:dyDescent="0.25">
      <c r="G305" s="80"/>
      <c r="Q305" s="298"/>
      <c r="R305" s="78"/>
      <c r="S305" s="78"/>
      <c r="T305" s="78"/>
      <c r="U305" s="78"/>
      <c r="V305" s="78"/>
      <c r="W305" s="78"/>
      <c r="X305" s="78"/>
      <c r="Y305" s="78"/>
      <c r="Z305" s="78"/>
      <c r="AA305" s="78"/>
      <c r="AB305" s="78"/>
      <c r="AC305" s="78"/>
      <c r="AD305" s="51"/>
      <c r="AE305" s="51"/>
    </row>
    <row r="306" spans="7:31" x14ac:dyDescent="0.25">
      <c r="G306" s="80"/>
      <c r="Q306" s="298"/>
      <c r="R306" s="78"/>
      <c r="S306" s="78"/>
      <c r="T306" s="78"/>
      <c r="U306" s="78"/>
      <c r="V306" s="78"/>
      <c r="W306" s="78"/>
      <c r="X306" s="78"/>
      <c r="Y306" s="78"/>
      <c r="Z306" s="78"/>
      <c r="AA306" s="78"/>
      <c r="AB306" s="78"/>
      <c r="AC306" s="78"/>
      <c r="AD306" s="51"/>
      <c r="AE306" s="51"/>
    </row>
    <row r="307" spans="7:31" x14ac:dyDescent="0.25">
      <c r="G307" s="80"/>
      <c r="Q307" s="298"/>
      <c r="R307" s="78"/>
      <c r="S307" s="78"/>
      <c r="T307" s="78"/>
      <c r="U307" s="78"/>
      <c r="V307" s="78"/>
      <c r="W307" s="78"/>
      <c r="X307" s="78"/>
      <c r="Y307" s="78"/>
      <c r="Z307" s="78"/>
      <c r="AA307" s="78"/>
      <c r="AB307" s="78"/>
      <c r="AC307" s="78"/>
      <c r="AD307" s="51"/>
      <c r="AE307" s="51"/>
    </row>
    <row r="308" spans="7:31" x14ac:dyDescent="0.25">
      <c r="G308" s="80"/>
      <c r="Q308" s="298"/>
      <c r="R308" s="78"/>
      <c r="S308" s="78"/>
      <c r="T308" s="78"/>
      <c r="U308" s="78"/>
      <c r="V308" s="78"/>
      <c r="W308" s="78"/>
      <c r="X308" s="78"/>
      <c r="Y308" s="78"/>
      <c r="Z308" s="78"/>
      <c r="AA308" s="78"/>
      <c r="AB308" s="78"/>
      <c r="AC308" s="78"/>
      <c r="AD308" s="51"/>
      <c r="AE308" s="51"/>
    </row>
    <row r="309" spans="7:31" x14ac:dyDescent="0.25">
      <c r="G309" s="80"/>
      <c r="Q309" s="298"/>
      <c r="R309" s="78"/>
      <c r="S309" s="78"/>
      <c r="T309" s="78"/>
      <c r="U309" s="78"/>
      <c r="V309" s="78"/>
      <c r="W309" s="78"/>
      <c r="X309" s="78"/>
      <c r="Y309" s="78"/>
      <c r="Z309" s="78"/>
      <c r="AA309" s="78"/>
      <c r="AB309" s="78"/>
      <c r="AC309" s="78"/>
      <c r="AD309" s="51"/>
      <c r="AE309" s="51"/>
    </row>
    <row r="310" spans="7:31" x14ac:dyDescent="0.25">
      <c r="G310" s="80"/>
      <c r="Q310" s="298"/>
      <c r="R310" s="78"/>
      <c r="S310" s="78"/>
      <c r="T310" s="78"/>
      <c r="U310" s="78"/>
      <c r="V310" s="78"/>
      <c r="W310" s="78"/>
      <c r="X310" s="78"/>
      <c r="Y310" s="78"/>
      <c r="Z310" s="78"/>
      <c r="AA310" s="78"/>
      <c r="AB310" s="78"/>
      <c r="AC310" s="78"/>
      <c r="AD310" s="51"/>
      <c r="AE310" s="51"/>
    </row>
    <row r="311" spans="7:31" x14ac:dyDescent="0.25">
      <c r="G311" s="80"/>
      <c r="Q311" s="298"/>
      <c r="R311" s="78"/>
      <c r="S311" s="78"/>
      <c r="T311" s="78"/>
      <c r="U311" s="78"/>
      <c r="V311" s="78"/>
      <c r="W311" s="78"/>
      <c r="X311" s="78"/>
      <c r="Y311" s="78"/>
      <c r="Z311" s="78"/>
      <c r="AA311" s="78"/>
      <c r="AB311" s="78"/>
      <c r="AC311" s="78"/>
      <c r="AD311" s="51"/>
      <c r="AE311" s="51"/>
    </row>
    <row r="312" spans="7:31" x14ac:dyDescent="0.25">
      <c r="G312" s="80"/>
      <c r="Q312" s="298"/>
      <c r="R312" s="78"/>
      <c r="S312" s="78"/>
      <c r="T312" s="78"/>
      <c r="U312" s="78"/>
      <c r="V312" s="78"/>
      <c r="W312" s="78"/>
      <c r="X312" s="78"/>
      <c r="Y312" s="78"/>
      <c r="Z312" s="78"/>
      <c r="AA312" s="78"/>
      <c r="AB312" s="78"/>
      <c r="AC312" s="78"/>
      <c r="AD312" s="51"/>
      <c r="AE312" s="51"/>
    </row>
    <row r="313" spans="7:31" x14ac:dyDescent="0.25">
      <c r="G313" s="80"/>
      <c r="Q313" s="298"/>
      <c r="R313" s="78"/>
      <c r="S313" s="78"/>
      <c r="T313" s="78"/>
      <c r="U313" s="78"/>
      <c r="V313" s="78"/>
      <c r="W313" s="78"/>
      <c r="X313" s="78"/>
      <c r="Y313" s="78"/>
      <c r="Z313" s="78"/>
      <c r="AA313" s="78"/>
      <c r="AB313" s="78"/>
      <c r="AC313" s="78"/>
      <c r="AD313" s="51"/>
      <c r="AE313" s="51"/>
    </row>
    <row r="314" spans="7:31" x14ac:dyDescent="0.25">
      <c r="G314" s="80"/>
      <c r="Q314" s="298"/>
      <c r="R314" s="78"/>
      <c r="S314" s="78"/>
      <c r="T314" s="78"/>
      <c r="U314" s="78"/>
      <c r="V314" s="78"/>
      <c r="W314" s="78"/>
      <c r="X314" s="78"/>
      <c r="Y314" s="78"/>
      <c r="Z314" s="78"/>
      <c r="AA314" s="78"/>
      <c r="AB314" s="78"/>
      <c r="AC314" s="78"/>
      <c r="AD314" s="51"/>
      <c r="AE314" s="51"/>
    </row>
    <row r="315" spans="7:31" x14ac:dyDescent="0.25">
      <c r="G315" s="80"/>
      <c r="Q315" s="298"/>
      <c r="R315" s="78"/>
      <c r="S315" s="78"/>
      <c r="T315" s="78"/>
      <c r="U315" s="78"/>
      <c r="V315" s="78"/>
      <c r="W315" s="78"/>
      <c r="X315" s="78"/>
      <c r="Y315" s="78"/>
      <c r="Z315" s="78"/>
      <c r="AA315" s="78"/>
      <c r="AB315" s="78"/>
      <c r="AC315" s="78"/>
      <c r="AD315" s="51"/>
      <c r="AE315" s="51"/>
    </row>
    <row r="316" spans="7:31" x14ac:dyDescent="0.25">
      <c r="G316" s="80"/>
      <c r="Q316" s="298"/>
      <c r="R316" s="78"/>
      <c r="S316" s="78"/>
      <c r="T316" s="78"/>
      <c r="U316" s="78"/>
      <c r="V316" s="78"/>
      <c r="W316" s="78"/>
      <c r="X316" s="78"/>
      <c r="Y316" s="78"/>
      <c r="Z316" s="78"/>
      <c r="AA316" s="78"/>
      <c r="AB316" s="78"/>
      <c r="AC316" s="78"/>
      <c r="AD316" s="51"/>
      <c r="AE316" s="51"/>
    </row>
    <row r="317" spans="7:31" x14ac:dyDescent="0.25">
      <c r="G317" s="80"/>
      <c r="Q317" s="298"/>
      <c r="R317" s="78"/>
      <c r="S317" s="78"/>
      <c r="T317" s="78"/>
      <c r="U317" s="78"/>
      <c r="V317" s="78"/>
      <c r="W317" s="78"/>
      <c r="X317" s="78"/>
      <c r="Y317" s="78"/>
      <c r="Z317" s="78"/>
      <c r="AA317" s="78"/>
      <c r="AB317" s="78"/>
      <c r="AC317" s="78"/>
      <c r="AD317" s="51"/>
      <c r="AE317" s="51"/>
    </row>
    <row r="318" spans="7:31" x14ac:dyDescent="0.25">
      <c r="G318" s="80"/>
      <c r="Q318" s="298"/>
      <c r="R318" s="78"/>
      <c r="S318" s="78"/>
      <c r="T318" s="78"/>
      <c r="U318" s="78"/>
      <c r="V318" s="78"/>
      <c r="W318" s="78"/>
      <c r="X318" s="78"/>
      <c r="Y318" s="78"/>
      <c r="Z318" s="78"/>
      <c r="AA318" s="78"/>
      <c r="AB318" s="78"/>
      <c r="AC318" s="78"/>
      <c r="AD318" s="51"/>
      <c r="AE318" s="51"/>
    </row>
    <row r="319" spans="7:31" x14ac:dyDescent="0.25">
      <c r="G319" s="80"/>
      <c r="Q319" s="298"/>
      <c r="R319" s="78"/>
      <c r="S319" s="78"/>
      <c r="T319" s="78"/>
      <c r="U319" s="78"/>
      <c r="V319" s="78"/>
      <c r="W319" s="78"/>
      <c r="X319" s="78"/>
      <c r="Y319" s="78"/>
      <c r="Z319" s="78"/>
      <c r="AA319" s="78"/>
      <c r="AB319" s="78"/>
      <c r="AC319" s="78"/>
      <c r="AD319" s="51"/>
      <c r="AE319" s="51"/>
    </row>
    <row r="320" spans="7:31" x14ac:dyDescent="0.25">
      <c r="G320" s="80"/>
      <c r="Q320" s="298"/>
      <c r="R320" s="78"/>
      <c r="S320" s="78"/>
      <c r="T320" s="78"/>
      <c r="U320" s="78"/>
      <c r="V320" s="78"/>
      <c r="W320" s="78"/>
      <c r="X320" s="78"/>
      <c r="Y320" s="78"/>
      <c r="Z320" s="78"/>
      <c r="AA320" s="78"/>
      <c r="AB320" s="78"/>
      <c r="AC320" s="78"/>
      <c r="AD320" s="51"/>
      <c r="AE320" s="51"/>
    </row>
    <row r="321" spans="7:31" x14ac:dyDescent="0.25">
      <c r="G321" s="80"/>
      <c r="Q321" s="298"/>
      <c r="R321" s="78"/>
      <c r="S321" s="78"/>
      <c r="T321" s="78"/>
      <c r="U321" s="78"/>
      <c r="V321" s="78"/>
      <c r="W321" s="78"/>
      <c r="X321" s="78"/>
      <c r="Y321" s="78"/>
      <c r="Z321" s="78"/>
      <c r="AA321" s="78"/>
      <c r="AB321" s="78"/>
      <c r="AC321" s="78"/>
      <c r="AD321" s="51"/>
      <c r="AE321" s="51"/>
    </row>
    <row r="322" spans="7:31" x14ac:dyDescent="0.25">
      <c r="G322" s="80"/>
      <c r="Q322" s="298"/>
      <c r="R322" s="78"/>
      <c r="S322" s="78"/>
      <c r="T322" s="78"/>
      <c r="U322" s="78"/>
      <c r="V322" s="78"/>
      <c r="W322" s="78"/>
      <c r="X322" s="78"/>
      <c r="Y322" s="78"/>
      <c r="Z322" s="78"/>
      <c r="AA322" s="78"/>
      <c r="AB322" s="78"/>
      <c r="AC322" s="78"/>
      <c r="AD322" s="51"/>
      <c r="AE322" s="51"/>
    </row>
    <row r="323" spans="7:31" x14ac:dyDescent="0.25">
      <c r="G323" s="80"/>
      <c r="Q323" s="298"/>
      <c r="R323" s="78"/>
      <c r="S323" s="78"/>
      <c r="T323" s="78"/>
      <c r="U323" s="78"/>
      <c r="V323" s="78"/>
      <c r="W323" s="78"/>
      <c r="X323" s="78"/>
      <c r="Y323" s="78"/>
      <c r="Z323" s="78"/>
      <c r="AA323" s="78"/>
      <c r="AB323" s="78"/>
      <c r="AC323" s="78"/>
      <c r="AD323" s="51"/>
      <c r="AE323" s="51"/>
    </row>
    <row r="324" spans="7:31" x14ac:dyDescent="0.25">
      <c r="G324" s="80"/>
      <c r="Q324" s="298"/>
      <c r="R324" s="78"/>
      <c r="S324" s="78"/>
      <c r="T324" s="78"/>
      <c r="U324" s="78"/>
      <c r="V324" s="78"/>
      <c r="W324" s="78"/>
      <c r="X324" s="78"/>
      <c r="Y324" s="78"/>
      <c r="Z324" s="78"/>
      <c r="AA324" s="78"/>
      <c r="AB324" s="78"/>
      <c r="AC324" s="78"/>
      <c r="AD324" s="51"/>
      <c r="AE324" s="51"/>
    </row>
    <row r="325" spans="7:31" x14ac:dyDescent="0.25">
      <c r="G325" s="80"/>
      <c r="Q325" s="298"/>
      <c r="R325" s="78"/>
      <c r="S325" s="78"/>
      <c r="T325" s="78"/>
      <c r="U325" s="78"/>
      <c r="V325" s="78"/>
      <c r="W325" s="78"/>
      <c r="X325" s="78"/>
      <c r="Y325" s="78"/>
      <c r="Z325" s="78"/>
      <c r="AA325" s="78"/>
      <c r="AB325" s="78"/>
      <c r="AC325" s="78"/>
      <c r="AD325" s="51"/>
      <c r="AE325" s="51"/>
    </row>
    <row r="326" spans="7:31" x14ac:dyDescent="0.25">
      <c r="G326" s="80"/>
      <c r="Q326" s="298"/>
      <c r="R326" s="78"/>
      <c r="S326" s="78"/>
      <c r="T326" s="78"/>
      <c r="U326" s="78"/>
      <c r="V326" s="78"/>
      <c r="W326" s="78"/>
      <c r="X326" s="78"/>
      <c r="Y326" s="78"/>
      <c r="Z326" s="78"/>
      <c r="AA326" s="78"/>
      <c r="AB326" s="78"/>
      <c r="AC326" s="78"/>
      <c r="AD326" s="51"/>
      <c r="AE326" s="51"/>
    </row>
    <row r="327" spans="7:31" x14ac:dyDescent="0.25">
      <c r="G327" s="80"/>
      <c r="Q327" s="298"/>
      <c r="R327" s="78"/>
      <c r="S327" s="78"/>
      <c r="T327" s="78"/>
      <c r="U327" s="78"/>
      <c r="V327" s="78"/>
      <c r="W327" s="78"/>
      <c r="X327" s="78"/>
      <c r="Y327" s="78"/>
      <c r="Z327" s="78"/>
      <c r="AA327" s="78"/>
      <c r="AB327" s="78"/>
      <c r="AC327" s="78"/>
      <c r="AD327" s="51"/>
      <c r="AE327" s="51"/>
    </row>
    <row r="328" spans="7:31" x14ac:dyDescent="0.25">
      <c r="G328" s="80"/>
      <c r="Q328" s="298"/>
      <c r="R328" s="78"/>
      <c r="S328" s="78"/>
      <c r="T328" s="78"/>
      <c r="U328" s="78"/>
      <c r="V328" s="78"/>
      <c r="W328" s="78"/>
      <c r="X328" s="78"/>
      <c r="Y328" s="78"/>
      <c r="Z328" s="78"/>
      <c r="AA328" s="78"/>
      <c r="AB328" s="78"/>
      <c r="AC328" s="78"/>
      <c r="AD328" s="51"/>
      <c r="AE328" s="51"/>
    </row>
    <row r="329" spans="7:31" x14ac:dyDescent="0.25">
      <c r="G329" s="80"/>
      <c r="Q329" s="298"/>
      <c r="R329" s="78"/>
      <c r="S329" s="78"/>
      <c r="T329" s="78"/>
      <c r="U329" s="78"/>
      <c r="V329" s="78"/>
      <c r="W329" s="78"/>
      <c r="X329" s="78"/>
      <c r="Y329" s="78"/>
      <c r="Z329" s="78"/>
      <c r="AA329" s="78"/>
      <c r="AB329" s="78"/>
      <c r="AC329" s="78"/>
      <c r="AD329" s="51"/>
      <c r="AE329" s="51"/>
    </row>
    <row r="330" spans="7:31" x14ac:dyDescent="0.25">
      <c r="G330" s="80"/>
      <c r="Q330" s="298"/>
      <c r="R330" s="78"/>
      <c r="S330" s="78"/>
      <c r="T330" s="78"/>
      <c r="U330" s="78"/>
      <c r="V330" s="78"/>
      <c r="W330" s="78"/>
      <c r="X330" s="78"/>
      <c r="Y330" s="78"/>
      <c r="Z330" s="78"/>
      <c r="AA330" s="78"/>
      <c r="AB330" s="78"/>
      <c r="AC330" s="78"/>
      <c r="AD330" s="51"/>
      <c r="AE330" s="51"/>
    </row>
    <row r="331" spans="7:31" x14ac:dyDescent="0.25">
      <c r="G331" s="80"/>
      <c r="Q331" s="298"/>
      <c r="R331" s="78"/>
      <c r="S331" s="78"/>
      <c r="T331" s="78"/>
      <c r="U331" s="78"/>
      <c r="V331" s="78"/>
      <c r="W331" s="78"/>
      <c r="X331" s="78"/>
      <c r="Y331" s="78"/>
      <c r="Z331" s="78"/>
      <c r="AA331" s="78"/>
      <c r="AB331" s="78"/>
      <c r="AC331" s="78"/>
      <c r="AD331" s="51"/>
      <c r="AE331" s="51"/>
    </row>
    <row r="332" spans="7:31" x14ac:dyDescent="0.25">
      <c r="G332" s="80"/>
      <c r="Q332" s="298"/>
      <c r="R332" s="78"/>
      <c r="S332" s="78"/>
      <c r="T332" s="78"/>
      <c r="U332" s="78"/>
      <c r="V332" s="78"/>
      <c r="W332" s="78"/>
      <c r="X332" s="78"/>
      <c r="Y332" s="78"/>
      <c r="Z332" s="78"/>
      <c r="AA332" s="78"/>
      <c r="AB332" s="78"/>
      <c r="AC332" s="78"/>
      <c r="AD332" s="51"/>
      <c r="AE332" s="51"/>
    </row>
    <row r="333" spans="7:31" x14ac:dyDescent="0.25">
      <c r="G333" s="80"/>
      <c r="Q333" s="298"/>
      <c r="R333" s="78"/>
      <c r="S333" s="78"/>
      <c r="T333" s="78"/>
      <c r="U333" s="78"/>
      <c r="V333" s="78"/>
      <c r="W333" s="78"/>
      <c r="X333" s="78"/>
      <c r="Y333" s="78"/>
      <c r="Z333" s="78"/>
      <c r="AA333" s="78"/>
      <c r="AB333" s="78"/>
      <c r="AC333" s="78"/>
      <c r="AD333" s="51"/>
      <c r="AE333" s="51"/>
    </row>
    <row r="334" spans="7:31" x14ac:dyDescent="0.25">
      <c r="G334" s="80"/>
      <c r="Q334" s="298"/>
      <c r="R334" s="78"/>
      <c r="S334" s="78"/>
      <c r="T334" s="78"/>
      <c r="U334" s="78"/>
      <c r="V334" s="78"/>
      <c r="W334" s="78"/>
      <c r="X334" s="78"/>
      <c r="Y334" s="78"/>
      <c r="Z334" s="78"/>
      <c r="AA334" s="78"/>
      <c r="AB334" s="78"/>
      <c r="AC334" s="78"/>
      <c r="AD334" s="51"/>
      <c r="AE334" s="51"/>
    </row>
    <row r="335" spans="7:31" x14ac:dyDescent="0.25">
      <c r="G335" s="80"/>
      <c r="Q335" s="298"/>
      <c r="R335" s="78"/>
      <c r="S335" s="78"/>
      <c r="T335" s="78"/>
      <c r="U335" s="78"/>
      <c r="V335" s="78"/>
      <c r="W335" s="78"/>
      <c r="X335" s="78"/>
      <c r="Y335" s="78"/>
      <c r="Z335" s="78"/>
      <c r="AA335" s="78"/>
      <c r="AB335" s="78"/>
      <c r="AC335" s="78"/>
      <c r="AD335" s="51"/>
      <c r="AE335" s="51"/>
    </row>
    <row r="336" spans="7:31" x14ac:dyDescent="0.25">
      <c r="Q336" s="298"/>
      <c r="R336" s="78"/>
      <c r="S336" s="78"/>
      <c r="T336" s="78"/>
      <c r="U336" s="78"/>
      <c r="V336" s="78"/>
      <c r="W336" s="78"/>
      <c r="X336" s="78"/>
      <c r="Y336" s="78"/>
      <c r="Z336" s="78"/>
      <c r="AA336" s="78"/>
      <c r="AB336" s="78"/>
      <c r="AC336" s="78"/>
      <c r="AD336" s="51"/>
      <c r="AE336" s="51"/>
    </row>
    <row r="337" spans="17:31" x14ac:dyDescent="0.25">
      <c r="Q337" s="298"/>
      <c r="R337" s="78"/>
      <c r="S337" s="78"/>
      <c r="T337" s="78"/>
      <c r="U337" s="78"/>
      <c r="V337" s="78"/>
      <c r="W337" s="78"/>
      <c r="X337" s="78"/>
      <c r="Y337" s="78"/>
      <c r="Z337" s="78"/>
      <c r="AA337" s="78"/>
      <c r="AB337" s="78"/>
      <c r="AC337" s="78"/>
      <c r="AD337" s="51"/>
      <c r="AE337" s="51"/>
    </row>
    <row r="338" spans="17:31" x14ac:dyDescent="0.25">
      <c r="Q338" s="298"/>
      <c r="R338" s="78"/>
      <c r="S338" s="78"/>
      <c r="T338" s="78"/>
      <c r="U338" s="78"/>
      <c r="V338" s="78"/>
      <c r="W338" s="78"/>
      <c r="X338" s="78"/>
      <c r="Y338" s="78"/>
      <c r="Z338" s="78"/>
      <c r="AA338" s="78"/>
      <c r="AB338" s="78"/>
      <c r="AC338" s="78"/>
      <c r="AD338" s="51"/>
      <c r="AE338" s="51"/>
    </row>
    <row r="339" spans="17:31" x14ac:dyDescent="0.25">
      <c r="Q339" s="298"/>
      <c r="R339" s="78"/>
      <c r="S339" s="78"/>
      <c r="T339" s="78"/>
      <c r="U339" s="78"/>
      <c r="V339" s="78"/>
      <c r="W339" s="78"/>
      <c r="X339" s="78"/>
      <c r="Y339" s="78"/>
      <c r="Z339" s="78"/>
      <c r="AA339" s="78"/>
      <c r="AB339" s="78"/>
      <c r="AC339" s="78"/>
      <c r="AD339" s="51"/>
      <c r="AE339" s="51"/>
    </row>
    <row r="340" spans="17:31" x14ac:dyDescent="0.25">
      <c r="Q340" s="298"/>
      <c r="R340" s="78"/>
      <c r="S340" s="78"/>
      <c r="T340" s="78"/>
      <c r="U340" s="78"/>
      <c r="V340" s="78"/>
      <c r="W340" s="78"/>
      <c r="X340" s="78"/>
      <c r="Y340" s="78"/>
      <c r="Z340" s="78"/>
      <c r="AA340" s="78"/>
      <c r="AB340" s="78"/>
      <c r="AC340" s="78"/>
      <c r="AD340" s="51"/>
      <c r="AE340" s="51"/>
    </row>
    <row r="341" spans="17:31" x14ac:dyDescent="0.25">
      <c r="Q341" s="298"/>
      <c r="R341" s="78"/>
      <c r="S341" s="78"/>
      <c r="T341" s="78"/>
      <c r="U341" s="78"/>
      <c r="V341" s="78"/>
      <c r="W341" s="78"/>
      <c r="X341" s="78"/>
      <c r="Y341" s="78"/>
      <c r="Z341" s="78"/>
      <c r="AA341" s="78"/>
      <c r="AB341" s="78"/>
      <c r="AC341" s="78"/>
      <c r="AD341" s="51"/>
      <c r="AE341" s="51"/>
    </row>
    <row r="342" spans="17:31" x14ac:dyDescent="0.25">
      <c r="Q342" s="298"/>
      <c r="R342" s="78"/>
      <c r="S342" s="78"/>
      <c r="T342" s="78"/>
      <c r="U342" s="78"/>
      <c r="V342" s="78"/>
      <c r="W342" s="78"/>
      <c r="X342" s="78"/>
      <c r="Y342" s="78"/>
      <c r="Z342" s="78"/>
      <c r="AA342" s="78"/>
      <c r="AB342" s="78"/>
      <c r="AC342" s="78"/>
      <c r="AD342" s="51"/>
      <c r="AE342" s="51"/>
    </row>
    <row r="343" spans="17:31" x14ac:dyDescent="0.25">
      <c r="Q343" s="298"/>
      <c r="R343" s="78"/>
      <c r="S343" s="78"/>
      <c r="T343" s="78"/>
      <c r="U343" s="78"/>
      <c r="V343" s="78"/>
      <c r="W343" s="78"/>
      <c r="X343" s="78"/>
      <c r="Y343" s="78"/>
      <c r="Z343" s="78"/>
      <c r="AA343" s="78"/>
      <c r="AB343" s="78"/>
      <c r="AC343" s="78"/>
      <c r="AD343" s="51"/>
      <c r="AE343" s="51"/>
    </row>
    <row r="344" spans="17:31" x14ac:dyDescent="0.25">
      <c r="Q344" s="298"/>
      <c r="R344" s="78"/>
      <c r="S344" s="78"/>
      <c r="T344" s="78"/>
      <c r="U344" s="78"/>
      <c r="V344" s="78"/>
      <c r="W344" s="78"/>
      <c r="X344" s="78"/>
      <c r="Y344" s="78"/>
      <c r="Z344" s="78"/>
      <c r="AA344" s="78"/>
      <c r="AB344" s="78"/>
      <c r="AC344" s="78"/>
      <c r="AD344" s="51"/>
      <c r="AE344" s="51"/>
    </row>
    <row r="345" spans="17:31" x14ac:dyDescent="0.25">
      <c r="Q345" s="298"/>
      <c r="R345" s="78"/>
      <c r="S345" s="78"/>
      <c r="T345" s="78"/>
      <c r="U345" s="78"/>
      <c r="V345" s="78"/>
      <c r="W345" s="78"/>
      <c r="X345" s="78"/>
      <c r="Y345" s="78"/>
      <c r="Z345" s="78"/>
      <c r="AA345" s="78"/>
      <c r="AB345" s="78"/>
      <c r="AC345" s="78"/>
      <c r="AD345" s="51"/>
      <c r="AE345" s="51"/>
    </row>
    <row r="346" spans="17:31" x14ac:dyDescent="0.25">
      <c r="Q346" s="298"/>
      <c r="R346" s="78"/>
      <c r="S346" s="78"/>
      <c r="T346" s="78"/>
      <c r="U346" s="78"/>
      <c r="V346" s="78"/>
      <c r="W346" s="78"/>
      <c r="X346" s="78"/>
      <c r="Y346" s="78"/>
      <c r="Z346" s="78"/>
      <c r="AA346" s="78"/>
      <c r="AB346" s="78"/>
      <c r="AC346" s="78"/>
      <c r="AD346" s="51"/>
      <c r="AE346" s="51"/>
    </row>
    <row r="347" spans="17:31" x14ac:dyDescent="0.25">
      <c r="Q347" s="298"/>
      <c r="R347" s="78"/>
      <c r="S347" s="78"/>
      <c r="T347" s="78"/>
      <c r="U347" s="78"/>
      <c r="V347" s="78"/>
      <c r="W347" s="78"/>
      <c r="X347" s="78"/>
      <c r="Y347" s="78"/>
      <c r="Z347" s="78"/>
      <c r="AA347" s="78"/>
      <c r="AB347" s="78"/>
      <c r="AC347" s="78"/>
      <c r="AD347" s="51"/>
      <c r="AE347" s="51"/>
    </row>
    <row r="348" spans="17:31" x14ac:dyDescent="0.25">
      <c r="Q348" s="298"/>
      <c r="R348" s="78"/>
      <c r="S348" s="78"/>
      <c r="T348" s="78"/>
      <c r="U348" s="78"/>
      <c r="V348" s="78"/>
      <c r="W348" s="78"/>
      <c r="X348" s="78"/>
      <c r="Y348" s="78"/>
      <c r="Z348" s="78"/>
      <c r="AA348" s="78"/>
      <c r="AB348" s="78"/>
      <c r="AC348" s="78"/>
      <c r="AD348" s="51"/>
      <c r="AE348" s="51"/>
    </row>
    <row r="349" spans="17:31" x14ac:dyDescent="0.25">
      <c r="Q349" s="298"/>
      <c r="R349" s="78"/>
      <c r="S349" s="78"/>
      <c r="T349" s="78"/>
      <c r="U349" s="78"/>
      <c r="V349" s="78"/>
      <c r="W349" s="78"/>
      <c r="X349" s="78"/>
      <c r="Y349" s="78"/>
      <c r="Z349" s="78"/>
      <c r="AA349" s="78"/>
      <c r="AB349" s="78"/>
      <c r="AC349" s="78"/>
      <c r="AD349" s="51"/>
      <c r="AE349" s="51"/>
    </row>
    <row r="350" spans="17:31" x14ac:dyDescent="0.25">
      <c r="Q350" s="298"/>
      <c r="R350" s="78"/>
      <c r="S350" s="78"/>
      <c r="T350" s="78"/>
      <c r="U350" s="78"/>
      <c r="V350" s="78"/>
      <c r="W350" s="78"/>
      <c r="X350" s="78"/>
      <c r="Y350" s="78"/>
      <c r="Z350" s="78"/>
      <c r="AA350" s="78"/>
      <c r="AB350" s="78"/>
      <c r="AC350" s="78"/>
      <c r="AD350" s="51"/>
      <c r="AE350" s="51"/>
    </row>
    <row r="351" spans="17:31" x14ac:dyDescent="0.25">
      <c r="Q351" s="298"/>
      <c r="R351" s="78"/>
      <c r="S351" s="78"/>
      <c r="T351" s="78"/>
      <c r="U351" s="78"/>
      <c r="V351" s="78"/>
      <c r="W351" s="78"/>
      <c r="X351" s="78"/>
      <c r="Y351" s="78"/>
      <c r="Z351" s="78"/>
      <c r="AA351" s="78"/>
      <c r="AB351" s="78"/>
      <c r="AC351" s="78"/>
      <c r="AD351" s="51"/>
      <c r="AE351" s="51"/>
    </row>
    <row r="352" spans="17:31" x14ac:dyDescent="0.25">
      <c r="Q352" s="298"/>
      <c r="R352" s="78"/>
      <c r="S352" s="78"/>
      <c r="T352" s="78"/>
      <c r="U352" s="78"/>
      <c r="V352" s="78"/>
      <c r="W352" s="78"/>
      <c r="X352" s="78"/>
      <c r="Y352" s="78"/>
      <c r="Z352" s="78"/>
      <c r="AA352" s="78"/>
      <c r="AB352" s="78"/>
      <c r="AC352" s="78"/>
      <c r="AD352" s="51"/>
      <c r="AE352" s="51"/>
    </row>
    <row r="353" spans="17:31" x14ac:dyDescent="0.25">
      <c r="Q353" s="298"/>
      <c r="R353" s="78"/>
      <c r="S353" s="78"/>
      <c r="T353" s="78"/>
      <c r="U353" s="78"/>
      <c r="V353" s="78"/>
      <c r="W353" s="78"/>
      <c r="X353" s="78"/>
      <c r="Y353" s="78"/>
      <c r="Z353" s="78"/>
      <c r="AA353" s="78"/>
      <c r="AB353" s="78"/>
      <c r="AC353" s="78"/>
      <c r="AD353" s="51"/>
      <c r="AE353" s="51"/>
    </row>
    <row r="354" spans="17:31" x14ac:dyDescent="0.25">
      <c r="Q354" s="298"/>
      <c r="R354" s="78"/>
      <c r="S354" s="78"/>
      <c r="T354" s="78"/>
      <c r="U354" s="78"/>
      <c r="V354" s="78"/>
      <c r="W354" s="78"/>
      <c r="X354" s="78"/>
      <c r="Y354" s="78"/>
      <c r="Z354" s="78"/>
      <c r="AA354" s="78"/>
      <c r="AB354" s="78"/>
      <c r="AC354" s="78"/>
      <c r="AD354" s="51"/>
      <c r="AE354" s="51"/>
    </row>
    <row r="355" spans="17:31" x14ac:dyDescent="0.25">
      <c r="Q355" s="298"/>
      <c r="R355" s="78"/>
      <c r="S355" s="78"/>
      <c r="T355" s="78"/>
      <c r="U355" s="78"/>
      <c r="V355" s="78"/>
      <c r="W355" s="78"/>
      <c r="X355" s="78"/>
      <c r="Y355" s="78"/>
      <c r="Z355" s="78"/>
      <c r="AA355" s="78"/>
      <c r="AB355" s="78"/>
      <c r="AC355" s="78"/>
      <c r="AD355" s="51"/>
      <c r="AE355" s="51"/>
    </row>
    <row r="356" spans="17:31" x14ac:dyDescent="0.25">
      <c r="Q356" s="298"/>
      <c r="R356" s="78"/>
      <c r="S356" s="78"/>
      <c r="T356" s="78"/>
      <c r="U356" s="78"/>
      <c r="V356" s="78"/>
      <c r="W356" s="78"/>
      <c r="X356" s="78"/>
      <c r="Y356" s="78"/>
      <c r="Z356" s="78"/>
      <c r="AA356" s="78"/>
      <c r="AB356" s="78"/>
      <c r="AC356" s="78"/>
      <c r="AD356" s="51"/>
      <c r="AE356" s="51"/>
    </row>
    <row r="357" spans="17:31" x14ac:dyDescent="0.25">
      <c r="Q357" s="298"/>
      <c r="R357" s="78"/>
      <c r="S357" s="78"/>
      <c r="T357" s="78"/>
      <c r="U357" s="78"/>
      <c r="V357" s="78"/>
      <c r="W357" s="78"/>
      <c r="X357" s="78"/>
      <c r="Y357" s="78"/>
      <c r="Z357" s="78"/>
      <c r="AA357" s="78"/>
      <c r="AB357" s="78"/>
      <c r="AC357" s="78"/>
      <c r="AD357" s="51"/>
      <c r="AE357" s="51"/>
    </row>
    <row r="358" spans="17:31" x14ac:dyDescent="0.25">
      <c r="Q358" s="298"/>
      <c r="R358" s="78"/>
      <c r="S358" s="78"/>
      <c r="T358" s="78"/>
      <c r="U358" s="78"/>
      <c r="V358" s="78"/>
      <c r="W358" s="78"/>
      <c r="X358" s="78"/>
      <c r="Y358" s="78"/>
      <c r="Z358" s="78"/>
      <c r="AA358" s="78"/>
      <c r="AB358" s="78"/>
      <c r="AC358" s="78"/>
      <c r="AD358" s="51"/>
      <c r="AE358" s="51"/>
    </row>
    <row r="359" spans="17:31" x14ac:dyDescent="0.25">
      <c r="Q359" s="298"/>
      <c r="R359" s="78"/>
      <c r="S359" s="78"/>
      <c r="T359" s="78"/>
      <c r="U359" s="78"/>
      <c r="V359" s="78"/>
      <c r="W359" s="78"/>
      <c r="X359" s="78"/>
      <c r="Y359" s="78"/>
      <c r="Z359" s="78"/>
      <c r="AA359" s="78"/>
      <c r="AB359" s="78"/>
      <c r="AC359" s="78"/>
      <c r="AD359" s="51"/>
      <c r="AE359" s="51"/>
    </row>
    <row r="360" spans="17:31" x14ac:dyDescent="0.25">
      <c r="Q360" s="298"/>
      <c r="R360" s="78"/>
      <c r="S360" s="78"/>
      <c r="T360" s="78"/>
      <c r="U360" s="78"/>
      <c r="V360" s="78"/>
      <c r="W360" s="78"/>
      <c r="X360" s="78"/>
      <c r="Y360" s="78"/>
      <c r="Z360" s="78"/>
      <c r="AA360" s="78"/>
      <c r="AB360" s="78"/>
      <c r="AC360" s="78"/>
      <c r="AD360" s="51"/>
      <c r="AE360" s="51"/>
    </row>
    <row r="361" spans="17:31" x14ac:dyDescent="0.25">
      <c r="Q361" s="298"/>
      <c r="R361" s="78"/>
      <c r="S361" s="78"/>
      <c r="T361" s="78"/>
      <c r="U361" s="78"/>
      <c r="V361" s="78"/>
      <c r="W361" s="78"/>
      <c r="X361" s="78"/>
      <c r="Y361" s="78"/>
      <c r="Z361" s="78"/>
      <c r="AA361" s="78"/>
      <c r="AB361" s="78"/>
      <c r="AC361" s="78"/>
      <c r="AD361" s="51"/>
      <c r="AE361" s="51"/>
    </row>
    <row r="362" spans="17:31" x14ac:dyDescent="0.25">
      <c r="Q362" s="298"/>
      <c r="R362" s="78"/>
      <c r="S362" s="78"/>
      <c r="T362" s="78"/>
      <c r="U362" s="78"/>
      <c r="V362" s="78"/>
      <c r="W362" s="78"/>
      <c r="X362" s="78"/>
      <c r="Y362" s="78"/>
      <c r="Z362" s="78"/>
      <c r="AA362" s="78"/>
      <c r="AB362" s="78"/>
      <c r="AC362" s="78"/>
      <c r="AD362" s="51"/>
      <c r="AE362" s="51"/>
    </row>
    <row r="363" spans="17:31" x14ac:dyDescent="0.25">
      <c r="Q363" s="298"/>
      <c r="R363" s="78"/>
      <c r="S363" s="78"/>
      <c r="T363" s="78"/>
      <c r="U363" s="78"/>
      <c r="V363" s="78"/>
      <c r="W363" s="78"/>
      <c r="X363" s="78"/>
      <c r="Y363" s="78"/>
      <c r="Z363" s="78"/>
      <c r="AA363" s="78"/>
      <c r="AB363" s="78"/>
      <c r="AC363" s="78"/>
      <c r="AD363" s="51"/>
      <c r="AE363" s="51"/>
    </row>
    <row r="364" spans="17:31" x14ac:dyDescent="0.25">
      <c r="Q364" s="298"/>
      <c r="R364" s="78"/>
      <c r="S364" s="78"/>
      <c r="T364" s="78"/>
      <c r="U364" s="78"/>
      <c r="V364" s="78"/>
      <c r="W364" s="78"/>
      <c r="X364" s="78"/>
      <c r="Y364" s="78"/>
      <c r="Z364" s="78"/>
      <c r="AA364" s="78"/>
      <c r="AB364" s="78"/>
      <c r="AC364" s="78"/>
      <c r="AD364" s="51"/>
      <c r="AE364" s="51"/>
    </row>
    <row r="365" spans="17:31" x14ac:dyDescent="0.25">
      <c r="Q365" s="298"/>
      <c r="R365" s="78"/>
      <c r="S365" s="78"/>
      <c r="T365" s="78"/>
      <c r="U365" s="78"/>
      <c r="V365" s="78"/>
      <c r="W365" s="78"/>
      <c r="X365" s="78"/>
      <c r="Y365" s="78"/>
      <c r="Z365" s="78"/>
      <c r="AA365" s="78"/>
      <c r="AB365" s="78"/>
      <c r="AC365" s="78"/>
      <c r="AD365" s="51"/>
      <c r="AE365" s="51"/>
    </row>
    <row r="366" spans="17:31" x14ac:dyDescent="0.25">
      <c r="Q366" s="298"/>
      <c r="R366" s="78"/>
      <c r="S366" s="78"/>
      <c r="T366" s="78"/>
      <c r="U366" s="78"/>
      <c r="V366" s="78"/>
      <c r="W366" s="78"/>
      <c r="X366" s="78"/>
      <c r="Y366" s="78"/>
      <c r="Z366" s="78"/>
      <c r="AA366" s="78"/>
      <c r="AB366" s="78"/>
      <c r="AC366" s="78"/>
      <c r="AD366" s="51"/>
      <c r="AE366" s="51"/>
    </row>
    <row r="367" spans="17:31" x14ac:dyDescent="0.25">
      <c r="Q367" s="298"/>
      <c r="R367" s="78"/>
      <c r="S367" s="78"/>
      <c r="T367" s="78"/>
      <c r="U367" s="78"/>
      <c r="V367" s="78"/>
      <c r="W367" s="78"/>
      <c r="X367" s="78"/>
      <c r="Y367" s="78"/>
      <c r="Z367" s="78"/>
      <c r="AA367" s="78"/>
      <c r="AB367" s="78"/>
      <c r="AC367" s="78"/>
      <c r="AD367" s="51"/>
      <c r="AE367" s="51"/>
    </row>
    <row r="368" spans="17:31" x14ac:dyDescent="0.25">
      <c r="Q368" s="298"/>
      <c r="R368" s="78"/>
      <c r="S368" s="78"/>
      <c r="T368" s="78"/>
      <c r="U368" s="78"/>
      <c r="V368" s="78"/>
      <c r="W368" s="78"/>
      <c r="X368" s="78"/>
      <c r="Y368" s="78"/>
      <c r="Z368" s="78"/>
      <c r="AA368" s="78"/>
      <c r="AB368" s="78"/>
      <c r="AC368" s="78"/>
      <c r="AD368" s="51"/>
      <c r="AE368" s="51"/>
    </row>
    <row r="369" spans="17:31" x14ac:dyDescent="0.25">
      <c r="Q369" s="298"/>
      <c r="R369" s="78"/>
      <c r="S369" s="78"/>
      <c r="T369" s="78"/>
      <c r="U369" s="78"/>
      <c r="V369" s="78"/>
      <c r="W369" s="78"/>
      <c r="X369" s="78"/>
      <c r="Y369" s="78"/>
      <c r="Z369" s="78"/>
      <c r="AA369" s="78"/>
      <c r="AB369" s="78"/>
      <c r="AC369" s="78"/>
      <c r="AD369" s="51"/>
      <c r="AE369" s="51"/>
    </row>
    <row r="370" spans="17:31" x14ac:dyDescent="0.25">
      <c r="Q370" s="298"/>
      <c r="R370" s="78"/>
      <c r="S370" s="78"/>
      <c r="T370" s="78"/>
      <c r="U370" s="78"/>
      <c r="V370" s="78"/>
      <c r="W370" s="78"/>
      <c r="X370" s="78"/>
      <c r="Y370" s="78"/>
      <c r="Z370" s="78"/>
      <c r="AA370" s="78"/>
      <c r="AB370" s="78"/>
      <c r="AC370" s="78"/>
      <c r="AD370" s="51"/>
      <c r="AE370" s="51"/>
    </row>
    <row r="371" spans="17:31" x14ac:dyDescent="0.25">
      <c r="Q371" s="298"/>
      <c r="R371" s="78"/>
      <c r="S371" s="78"/>
      <c r="T371" s="78"/>
      <c r="U371" s="78"/>
      <c r="V371" s="78"/>
      <c r="W371" s="78"/>
      <c r="X371" s="78"/>
      <c r="Y371" s="78"/>
      <c r="Z371" s="78"/>
      <c r="AA371" s="78"/>
      <c r="AB371" s="78"/>
      <c r="AC371" s="78"/>
      <c r="AD371" s="51"/>
      <c r="AE371" s="51"/>
    </row>
    <row r="372" spans="17:31" x14ac:dyDescent="0.25">
      <c r="Q372" s="298"/>
      <c r="R372" s="78"/>
      <c r="S372" s="78"/>
      <c r="T372" s="78"/>
      <c r="U372" s="78"/>
      <c r="V372" s="78"/>
      <c r="W372" s="78"/>
      <c r="X372" s="78"/>
      <c r="Y372" s="78"/>
      <c r="Z372" s="78"/>
      <c r="AA372" s="78"/>
      <c r="AB372" s="78"/>
      <c r="AC372" s="78"/>
      <c r="AD372" s="51"/>
      <c r="AE372" s="51"/>
    </row>
    <row r="373" spans="17:31" x14ac:dyDescent="0.25">
      <c r="Q373" s="298"/>
      <c r="R373" s="78"/>
      <c r="S373" s="78"/>
      <c r="T373" s="78"/>
      <c r="U373" s="78"/>
      <c r="V373" s="78"/>
      <c r="W373" s="78"/>
      <c r="X373" s="78"/>
      <c r="Y373" s="78"/>
      <c r="Z373" s="78"/>
      <c r="AA373" s="78"/>
      <c r="AB373" s="78"/>
      <c r="AC373" s="78"/>
      <c r="AD373" s="51"/>
      <c r="AE373" s="51"/>
    </row>
    <row r="374" spans="17:31" x14ac:dyDescent="0.25">
      <c r="Q374" s="298"/>
      <c r="R374" s="78"/>
      <c r="S374" s="78"/>
      <c r="T374" s="78"/>
      <c r="U374" s="78"/>
      <c r="V374" s="78"/>
      <c r="W374" s="78"/>
      <c r="X374" s="78"/>
      <c r="Y374" s="78"/>
      <c r="Z374" s="78"/>
      <c r="AA374" s="78"/>
      <c r="AB374" s="78"/>
      <c r="AC374" s="78"/>
      <c r="AD374" s="51"/>
      <c r="AE374" s="51"/>
    </row>
    <row r="375" spans="17:31" x14ac:dyDescent="0.25">
      <c r="Q375" s="298"/>
      <c r="R375" s="78"/>
      <c r="S375" s="78"/>
      <c r="T375" s="78"/>
      <c r="U375" s="78"/>
      <c r="V375" s="78"/>
      <c r="W375" s="78"/>
      <c r="X375" s="78"/>
      <c r="Y375" s="78"/>
      <c r="Z375" s="78"/>
      <c r="AA375" s="78"/>
      <c r="AB375" s="78"/>
      <c r="AC375" s="78"/>
      <c r="AD375" s="51"/>
      <c r="AE375" s="51"/>
    </row>
    <row r="376" spans="17:31" x14ac:dyDescent="0.25">
      <c r="Q376" s="298"/>
      <c r="R376" s="78"/>
      <c r="S376" s="78"/>
      <c r="T376" s="78"/>
      <c r="U376" s="78"/>
      <c r="V376" s="78"/>
      <c r="W376" s="78"/>
      <c r="X376" s="78"/>
      <c r="Y376" s="78"/>
      <c r="Z376" s="78"/>
      <c r="AA376" s="78"/>
      <c r="AB376" s="78"/>
      <c r="AC376" s="78"/>
      <c r="AD376" s="51"/>
      <c r="AE376" s="51"/>
    </row>
    <row r="377" spans="17:31" x14ac:dyDescent="0.25">
      <c r="Q377" s="298"/>
      <c r="R377" s="78"/>
      <c r="S377" s="78"/>
      <c r="T377" s="78"/>
      <c r="U377" s="78"/>
      <c r="V377" s="78"/>
      <c r="W377" s="78"/>
      <c r="X377" s="78"/>
      <c r="Y377" s="78"/>
      <c r="Z377" s="78"/>
      <c r="AA377" s="78"/>
      <c r="AB377" s="78"/>
      <c r="AC377" s="78"/>
      <c r="AD377" s="51"/>
      <c r="AE377" s="51"/>
    </row>
    <row r="378" spans="17:31" x14ac:dyDescent="0.25">
      <c r="Q378" s="298"/>
      <c r="R378" s="78"/>
      <c r="S378" s="78"/>
      <c r="T378" s="78"/>
      <c r="U378" s="78"/>
      <c r="V378" s="78"/>
      <c r="W378" s="78"/>
      <c r="X378" s="78"/>
      <c r="Y378" s="78"/>
      <c r="Z378" s="78"/>
      <c r="AA378" s="78"/>
      <c r="AB378" s="78"/>
      <c r="AC378" s="78"/>
      <c r="AD378" s="51"/>
      <c r="AE378" s="51"/>
    </row>
    <row r="379" spans="17:31" x14ac:dyDescent="0.25">
      <c r="Q379" s="298"/>
      <c r="R379" s="78"/>
      <c r="S379" s="78"/>
      <c r="T379" s="78"/>
      <c r="U379" s="78"/>
      <c r="V379" s="78"/>
      <c r="W379" s="78"/>
      <c r="X379" s="78"/>
      <c r="Y379" s="78"/>
      <c r="Z379" s="78"/>
      <c r="AA379" s="78"/>
      <c r="AB379" s="78"/>
      <c r="AC379" s="78"/>
      <c r="AD379" s="51"/>
      <c r="AE379" s="51"/>
    </row>
    <row r="380" spans="17:31" x14ac:dyDescent="0.25">
      <c r="Q380" s="298"/>
      <c r="R380" s="78"/>
      <c r="S380" s="78"/>
      <c r="T380" s="78"/>
      <c r="U380" s="78"/>
      <c r="V380" s="78"/>
      <c r="W380" s="78"/>
      <c r="X380" s="78"/>
      <c r="Y380" s="78"/>
      <c r="Z380" s="78"/>
      <c r="AA380" s="78"/>
      <c r="AB380" s="78"/>
      <c r="AC380" s="78"/>
      <c r="AD380" s="51"/>
      <c r="AE380" s="51"/>
    </row>
    <row r="381" spans="17:31" x14ac:dyDescent="0.25">
      <c r="Q381" s="298"/>
      <c r="R381" s="78"/>
      <c r="S381" s="78"/>
      <c r="T381" s="78"/>
      <c r="U381" s="78"/>
      <c r="V381" s="78"/>
      <c r="W381" s="78"/>
      <c r="X381" s="78"/>
      <c r="Y381" s="78"/>
      <c r="Z381" s="78"/>
      <c r="AA381" s="78"/>
      <c r="AB381" s="78"/>
      <c r="AC381" s="78"/>
      <c r="AD381" s="51"/>
      <c r="AE381" s="51"/>
    </row>
    <row r="382" spans="17:31" x14ac:dyDescent="0.25">
      <c r="Q382" s="298"/>
      <c r="R382" s="78"/>
      <c r="S382" s="78"/>
      <c r="T382" s="78"/>
      <c r="U382" s="78"/>
      <c r="V382" s="78"/>
      <c r="W382" s="78"/>
      <c r="X382" s="78"/>
      <c r="Y382" s="78"/>
      <c r="Z382" s="78"/>
      <c r="AA382" s="78"/>
      <c r="AB382" s="78"/>
      <c r="AC382" s="78"/>
      <c r="AD382" s="51"/>
      <c r="AE382" s="51"/>
    </row>
    <row r="383" spans="17:31" x14ac:dyDescent="0.25">
      <c r="Q383" s="298"/>
      <c r="R383" s="78"/>
      <c r="S383" s="78"/>
      <c r="T383" s="78"/>
      <c r="U383" s="78"/>
      <c r="V383" s="78"/>
      <c r="W383" s="78"/>
      <c r="X383" s="78"/>
      <c r="Y383" s="78"/>
      <c r="Z383" s="78"/>
      <c r="AA383" s="78"/>
      <c r="AB383" s="78"/>
      <c r="AC383" s="78"/>
      <c r="AD383" s="51"/>
      <c r="AE383" s="51"/>
    </row>
    <row r="384" spans="17:31" x14ac:dyDescent="0.25">
      <c r="Q384" s="298"/>
      <c r="R384" s="78"/>
      <c r="S384" s="78"/>
      <c r="T384" s="78"/>
      <c r="U384" s="78"/>
      <c r="V384" s="78"/>
      <c r="W384" s="78"/>
      <c r="X384" s="78"/>
      <c r="Y384" s="78"/>
      <c r="Z384" s="78"/>
      <c r="AA384" s="78"/>
      <c r="AB384" s="78"/>
      <c r="AC384" s="78"/>
      <c r="AD384" s="51"/>
      <c r="AE384" s="51"/>
    </row>
    <row r="385" spans="17:31" x14ac:dyDescent="0.25">
      <c r="Q385" s="298"/>
      <c r="R385" s="78"/>
      <c r="S385" s="78"/>
      <c r="T385" s="78"/>
      <c r="U385" s="78"/>
      <c r="V385" s="78"/>
      <c r="W385" s="78"/>
      <c r="X385" s="78"/>
      <c r="Y385" s="78"/>
      <c r="Z385" s="78"/>
      <c r="AA385" s="78"/>
      <c r="AB385" s="78"/>
      <c r="AC385" s="78"/>
      <c r="AD385" s="51"/>
      <c r="AE385" s="51"/>
    </row>
    <row r="386" spans="17:31" x14ac:dyDescent="0.25">
      <c r="Q386" s="298"/>
      <c r="R386" s="78"/>
      <c r="S386" s="78"/>
      <c r="T386" s="78"/>
      <c r="U386" s="78"/>
      <c r="V386" s="78"/>
      <c r="W386" s="78"/>
      <c r="X386" s="78"/>
      <c r="Y386" s="78"/>
      <c r="Z386" s="78"/>
      <c r="AA386" s="78"/>
      <c r="AB386" s="78"/>
      <c r="AC386" s="78"/>
      <c r="AD386" s="51"/>
      <c r="AE386" s="51"/>
    </row>
    <row r="387" spans="17:31" x14ac:dyDescent="0.25">
      <c r="Q387" s="298"/>
      <c r="R387" s="78"/>
      <c r="S387" s="78"/>
      <c r="T387" s="78"/>
      <c r="U387" s="78"/>
      <c r="V387" s="78"/>
      <c r="W387" s="78"/>
      <c r="X387" s="78"/>
      <c r="Y387" s="78"/>
      <c r="Z387" s="78"/>
      <c r="AA387" s="78"/>
      <c r="AB387" s="78"/>
      <c r="AC387" s="78"/>
      <c r="AD387" s="51"/>
      <c r="AE387" s="51"/>
    </row>
    <row r="388" spans="17:31" x14ac:dyDescent="0.25">
      <c r="Q388" s="298"/>
      <c r="R388" s="78"/>
      <c r="S388" s="78"/>
      <c r="T388" s="78"/>
      <c r="U388" s="78"/>
      <c r="V388" s="78"/>
      <c r="W388" s="78"/>
      <c r="X388" s="78"/>
      <c r="Y388" s="78"/>
      <c r="Z388" s="78"/>
      <c r="AA388" s="78"/>
      <c r="AB388" s="78"/>
      <c r="AC388" s="78"/>
      <c r="AD388" s="51"/>
      <c r="AE388" s="51"/>
    </row>
    <row r="389" spans="17:31" x14ac:dyDescent="0.25">
      <c r="Q389" s="298"/>
      <c r="R389" s="78"/>
      <c r="S389" s="78"/>
      <c r="T389" s="78"/>
      <c r="U389" s="78"/>
      <c r="V389" s="78"/>
      <c r="W389" s="78"/>
      <c r="X389" s="78"/>
      <c r="Y389" s="78"/>
      <c r="Z389" s="78"/>
      <c r="AA389" s="78"/>
      <c r="AB389" s="78"/>
      <c r="AC389" s="78"/>
      <c r="AD389" s="51"/>
      <c r="AE389" s="51"/>
    </row>
    <row r="390" spans="17:31" x14ac:dyDescent="0.25">
      <c r="Q390" s="298"/>
      <c r="R390" s="78"/>
      <c r="S390" s="78"/>
      <c r="T390" s="78"/>
      <c r="U390" s="78"/>
      <c r="V390" s="78"/>
      <c r="W390" s="78"/>
      <c r="X390" s="78"/>
      <c r="Y390" s="78"/>
      <c r="Z390" s="78"/>
      <c r="AA390" s="78"/>
      <c r="AB390" s="78"/>
      <c r="AC390" s="78"/>
      <c r="AD390" s="51"/>
      <c r="AE390" s="51"/>
    </row>
    <row r="391" spans="17:31" x14ac:dyDescent="0.25">
      <c r="Q391" s="298"/>
      <c r="R391" s="78"/>
      <c r="S391" s="78"/>
      <c r="T391" s="78"/>
      <c r="U391" s="78"/>
      <c r="V391" s="78"/>
      <c r="W391" s="78"/>
      <c r="X391" s="78"/>
      <c r="Y391" s="78"/>
      <c r="Z391" s="78"/>
      <c r="AA391" s="78"/>
      <c r="AB391" s="78"/>
      <c r="AC391" s="78"/>
      <c r="AD391" s="51"/>
      <c r="AE391" s="51"/>
    </row>
    <row r="392" spans="17:31" x14ac:dyDescent="0.25">
      <c r="Q392" s="298"/>
      <c r="R392" s="78"/>
      <c r="S392" s="78"/>
      <c r="T392" s="78"/>
      <c r="U392" s="78"/>
      <c r="V392" s="78"/>
      <c r="W392" s="78"/>
      <c r="X392" s="78"/>
      <c r="Y392" s="78"/>
      <c r="Z392" s="78"/>
      <c r="AA392" s="78"/>
      <c r="AB392" s="78"/>
      <c r="AC392" s="78"/>
      <c r="AD392" s="51"/>
      <c r="AE392" s="51"/>
    </row>
    <row r="393" spans="17:31" x14ac:dyDescent="0.25">
      <c r="Q393" s="298"/>
      <c r="R393" s="78"/>
      <c r="S393" s="78"/>
      <c r="T393" s="78"/>
      <c r="U393" s="78"/>
      <c r="V393" s="78"/>
      <c r="W393" s="78"/>
      <c r="X393" s="78"/>
      <c r="Y393" s="78"/>
      <c r="Z393" s="78"/>
      <c r="AA393" s="78"/>
      <c r="AB393" s="78"/>
      <c r="AC393" s="78"/>
      <c r="AD393" s="51"/>
      <c r="AE393" s="51"/>
    </row>
    <row r="394" spans="17:31" x14ac:dyDescent="0.25">
      <c r="Q394" s="298"/>
      <c r="R394" s="78"/>
      <c r="S394" s="78"/>
      <c r="T394" s="78"/>
      <c r="U394" s="78"/>
      <c r="V394" s="78"/>
      <c r="W394" s="78"/>
      <c r="X394" s="78"/>
      <c r="Y394" s="78"/>
      <c r="Z394" s="78"/>
      <c r="AA394" s="78"/>
      <c r="AB394" s="78"/>
      <c r="AC394" s="78"/>
      <c r="AD394" s="51"/>
      <c r="AE394" s="51"/>
    </row>
    <row r="395" spans="17:31" x14ac:dyDescent="0.25">
      <c r="Q395" s="298"/>
      <c r="R395" s="78"/>
      <c r="S395" s="78"/>
      <c r="T395" s="78"/>
      <c r="U395" s="78"/>
      <c r="V395" s="78"/>
      <c r="W395" s="78"/>
      <c r="X395" s="78"/>
      <c r="Y395" s="78"/>
      <c r="Z395" s="78"/>
      <c r="AA395" s="78"/>
      <c r="AB395" s="78"/>
      <c r="AC395" s="78"/>
      <c r="AD395" s="51"/>
      <c r="AE395" s="51"/>
    </row>
    <row r="396" spans="17:31" x14ac:dyDescent="0.25">
      <c r="Q396" s="298"/>
      <c r="R396" s="78"/>
      <c r="S396" s="78"/>
      <c r="T396" s="78"/>
      <c r="U396" s="78"/>
      <c r="V396" s="78"/>
      <c r="W396" s="78"/>
      <c r="X396" s="78"/>
      <c r="Y396" s="78"/>
      <c r="Z396" s="78"/>
      <c r="AA396" s="78"/>
      <c r="AB396" s="78"/>
      <c r="AC396" s="78"/>
      <c r="AD396" s="51"/>
      <c r="AE396" s="51"/>
    </row>
    <row r="397" spans="17:31" x14ac:dyDescent="0.25">
      <c r="Q397" s="298"/>
      <c r="R397" s="78"/>
      <c r="S397" s="78"/>
      <c r="T397" s="78"/>
      <c r="U397" s="78"/>
      <c r="V397" s="78"/>
      <c r="W397" s="78"/>
      <c r="X397" s="78"/>
      <c r="Y397" s="78"/>
      <c r="Z397" s="78"/>
      <c r="AA397" s="78"/>
      <c r="AB397" s="78"/>
      <c r="AC397" s="78"/>
      <c r="AD397" s="51"/>
      <c r="AE397" s="51"/>
    </row>
    <row r="398" spans="17:31" x14ac:dyDescent="0.25">
      <c r="Q398" s="298"/>
      <c r="R398" s="78"/>
      <c r="S398" s="78"/>
      <c r="T398" s="78"/>
      <c r="U398" s="78"/>
      <c r="V398" s="78"/>
      <c r="W398" s="78"/>
      <c r="X398" s="78"/>
      <c r="Y398" s="78"/>
      <c r="Z398" s="78"/>
      <c r="AA398" s="78"/>
      <c r="AB398" s="78"/>
      <c r="AC398" s="78"/>
      <c r="AD398" s="51"/>
      <c r="AE398" s="51"/>
    </row>
    <row r="399" spans="17:31" x14ac:dyDescent="0.25">
      <c r="Q399" s="298"/>
      <c r="R399" s="78"/>
      <c r="S399" s="78"/>
      <c r="T399" s="78"/>
      <c r="U399" s="78"/>
      <c r="V399" s="78"/>
      <c r="W399" s="78"/>
      <c r="X399" s="78"/>
      <c r="Y399" s="78"/>
      <c r="Z399" s="78"/>
      <c r="AA399" s="78"/>
      <c r="AB399" s="78"/>
      <c r="AC399" s="78"/>
      <c r="AD399" s="51"/>
      <c r="AE399" s="51"/>
    </row>
    <row r="400" spans="17:31" x14ac:dyDescent="0.25">
      <c r="Q400" s="298"/>
      <c r="R400" s="78"/>
      <c r="S400" s="78"/>
      <c r="T400" s="78"/>
      <c r="U400" s="78"/>
      <c r="V400" s="78"/>
      <c r="W400" s="78"/>
      <c r="X400" s="78"/>
      <c r="Y400" s="78"/>
      <c r="Z400" s="78"/>
      <c r="AA400" s="78"/>
      <c r="AB400" s="78"/>
      <c r="AC400" s="78"/>
      <c r="AD400" s="51"/>
      <c r="AE400" s="51"/>
    </row>
    <row r="401" spans="17:31" x14ac:dyDescent="0.25">
      <c r="Q401" s="298"/>
      <c r="R401" s="78"/>
      <c r="S401" s="78"/>
      <c r="T401" s="78"/>
      <c r="U401" s="78"/>
      <c r="V401" s="78"/>
      <c r="W401" s="78"/>
      <c r="X401" s="78"/>
      <c r="Y401" s="78"/>
      <c r="Z401" s="78"/>
      <c r="AA401" s="78"/>
      <c r="AB401" s="78"/>
      <c r="AC401" s="78"/>
      <c r="AD401" s="51"/>
      <c r="AE401" s="51"/>
    </row>
    <row r="402" spans="17:31" x14ac:dyDescent="0.25">
      <c r="Q402" s="298"/>
      <c r="R402" s="78"/>
      <c r="S402" s="78"/>
      <c r="T402" s="78"/>
      <c r="U402" s="78"/>
      <c r="V402" s="78"/>
      <c r="W402" s="78"/>
      <c r="X402" s="78"/>
      <c r="Y402" s="78"/>
      <c r="Z402" s="78"/>
      <c r="AA402" s="78"/>
      <c r="AB402" s="78"/>
      <c r="AC402" s="78"/>
      <c r="AD402" s="51"/>
      <c r="AE402" s="51"/>
    </row>
    <row r="403" spans="17:31" x14ac:dyDescent="0.25">
      <c r="Q403" s="298"/>
      <c r="R403" s="78"/>
      <c r="S403" s="78"/>
      <c r="T403" s="78"/>
      <c r="U403" s="78"/>
      <c r="V403" s="78"/>
      <c r="W403" s="78"/>
      <c r="X403" s="78"/>
      <c r="Y403" s="78"/>
      <c r="Z403" s="78"/>
      <c r="AA403" s="78"/>
      <c r="AB403" s="78"/>
      <c r="AC403" s="78"/>
      <c r="AD403" s="51"/>
      <c r="AE403" s="51"/>
    </row>
    <row r="404" spans="17:31" x14ac:dyDescent="0.25">
      <c r="Q404" s="298"/>
      <c r="R404" s="78"/>
      <c r="S404" s="78"/>
      <c r="T404" s="78"/>
      <c r="U404" s="78"/>
      <c r="V404" s="78"/>
      <c r="W404" s="78"/>
      <c r="X404" s="78"/>
      <c r="Y404" s="78"/>
      <c r="Z404" s="78"/>
      <c r="AA404" s="78"/>
      <c r="AB404" s="78"/>
      <c r="AC404" s="78"/>
      <c r="AD404" s="51"/>
      <c r="AE404" s="51"/>
    </row>
    <row r="405" spans="17:31" x14ac:dyDescent="0.25">
      <c r="Q405" s="298"/>
      <c r="R405" s="78"/>
      <c r="S405" s="78"/>
      <c r="T405" s="78"/>
      <c r="U405" s="78"/>
      <c r="V405" s="78"/>
      <c r="W405" s="78"/>
      <c r="X405" s="78"/>
      <c r="Y405" s="78"/>
      <c r="Z405" s="78"/>
      <c r="AA405" s="78"/>
      <c r="AB405" s="78"/>
      <c r="AC405" s="78"/>
      <c r="AD405" s="51"/>
      <c r="AE405" s="51"/>
    </row>
    <row r="406" spans="17:31" x14ac:dyDescent="0.25">
      <c r="Q406" s="298"/>
      <c r="R406" s="78"/>
      <c r="S406" s="78"/>
      <c r="T406" s="78"/>
      <c r="U406" s="78"/>
      <c r="V406" s="78"/>
      <c r="W406" s="78"/>
      <c r="X406" s="78"/>
      <c r="Y406" s="78"/>
      <c r="Z406" s="78"/>
      <c r="AA406" s="78"/>
      <c r="AB406" s="78"/>
      <c r="AC406" s="78"/>
      <c r="AD406" s="51"/>
      <c r="AE406" s="51"/>
    </row>
    <row r="407" spans="17:31" x14ac:dyDescent="0.25">
      <c r="Q407" s="298"/>
      <c r="R407" s="78"/>
      <c r="S407" s="78"/>
      <c r="T407" s="78"/>
      <c r="U407" s="78"/>
      <c r="V407" s="78"/>
      <c r="W407" s="78"/>
      <c r="X407" s="78"/>
      <c r="Y407" s="78"/>
      <c r="Z407" s="78"/>
      <c r="AA407" s="78"/>
      <c r="AB407" s="78"/>
      <c r="AC407" s="78"/>
      <c r="AD407" s="51"/>
      <c r="AE407" s="51"/>
    </row>
    <row r="408" spans="17:31" x14ac:dyDescent="0.25">
      <c r="Q408" s="298"/>
      <c r="R408" s="78"/>
      <c r="S408" s="78"/>
      <c r="T408" s="78"/>
      <c r="U408" s="78"/>
      <c r="V408" s="78"/>
      <c r="W408" s="78"/>
      <c r="X408" s="78"/>
      <c r="Y408" s="78"/>
      <c r="Z408" s="78"/>
      <c r="AA408" s="78"/>
      <c r="AB408" s="78"/>
      <c r="AC408" s="78"/>
      <c r="AD408" s="51"/>
      <c r="AE408" s="51"/>
    </row>
    <row r="409" spans="17:31" x14ac:dyDescent="0.25">
      <c r="Q409" s="298"/>
      <c r="R409" s="78"/>
      <c r="S409" s="78"/>
      <c r="T409" s="78"/>
      <c r="U409" s="78"/>
      <c r="V409" s="78"/>
      <c r="W409" s="78"/>
      <c r="X409" s="78"/>
      <c r="Y409" s="78"/>
      <c r="Z409" s="78"/>
      <c r="AA409" s="78"/>
      <c r="AB409" s="78"/>
      <c r="AC409" s="78"/>
      <c r="AD409" s="51"/>
      <c r="AE409" s="51"/>
    </row>
    <row r="410" spans="17:31" x14ac:dyDescent="0.25">
      <c r="Q410" s="298"/>
      <c r="R410" s="78"/>
      <c r="S410" s="78"/>
      <c r="T410" s="78"/>
      <c r="U410" s="78"/>
      <c r="V410" s="78"/>
      <c r="W410" s="78"/>
      <c r="X410" s="78"/>
      <c r="Y410" s="78"/>
      <c r="Z410" s="78"/>
      <c r="AA410" s="78"/>
      <c r="AB410" s="78"/>
      <c r="AC410" s="78"/>
      <c r="AD410" s="51"/>
      <c r="AE410" s="51"/>
    </row>
    <row r="411" spans="17:31" x14ac:dyDescent="0.25">
      <c r="Q411" s="298"/>
      <c r="R411" s="78"/>
      <c r="S411" s="78"/>
      <c r="T411" s="78"/>
      <c r="U411" s="78"/>
      <c r="V411" s="78"/>
      <c r="W411" s="78"/>
      <c r="X411" s="78"/>
      <c r="Y411" s="78"/>
      <c r="Z411" s="78"/>
      <c r="AA411" s="78"/>
      <c r="AB411" s="78"/>
      <c r="AC411" s="78"/>
      <c r="AD411" s="51"/>
      <c r="AE411" s="51"/>
    </row>
    <row r="412" spans="17:31" x14ac:dyDescent="0.25">
      <c r="Q412" s="298"/>
      <c r="R412" s="78"/>
      <c r="S412" s="78"/>
      <c r="T412" s="78"/>
      <c r="U412" s="78"/>
      <c r="V412" s="78"/>
      <c r="W412" s="78"/>
      <c r="X412" s="78"/>
      <c r="Y412" s="78"/>
      <c r="Z412" s="78"/>
      <c r="AA412" s="78"/>
      <c r="AB412" s="78"/>
      <c r="AC412" s="78"/>
      <c r="AD412" s="51"/>
      <c r="AE412" s="51"/>
    </row>
    <row r="413" spans="17:31" x14ac:dyDescent="0.25">
      <c r="Q413" s="298"/>
      <c r="R413" s="78"/>
      <c r="S413" s="78"/>
      <c r="T413" s="78"/>
      <c r="U413" s="78"/>
      <c r="V413" s="78"/>
      <c r="W413" s="78"/>
      <c r="X413" s="78"/>
      <c r="Y413" s="78"/>
      <c r="Z413" s="78"/>
      <c r="AA413" s="78"/>
      <c r="AB413" s="78"/>
      <c r="AC413" s="78"/>
      <c r="AD413" s="51"/>
      <c r="AE413" s="51"/>
    </row>
    <row r="414" spans="17:31" x14ac:dyDescent="0.25">
      <c r="Q414" s="298"/>
      <c r="R414" s="78"/>
      <c r="S414" s="78"/>
      <c r="T414" s="78"/>
      <c r="U414" s="78"/>
      <c r="V414" s="78"/>
      <c r="W414" s="78"/>
      <c r="X414" s="78"/>
      <c r="Y414" s="78"/>
      <c r="Z414" s="78"/>
      <c r="AA414" s="78"/>
      <c r="AB414" s="78"/>
      <c r="AC414" s="78"/>
      <c r="AD414" s="51"/>
      <c r="AE414" s="51"/>
    </row>
    <row r="415" spans="17:31" x14ac:dyDescent="0.25">
      <c r="Q415" s="298"/>
      <c r="R415" s="78"/>
      <c r="S415" s="78"/>
      <c r="T415" s="78"/>
      <c r="U415" s="78"/>
      <c r="V415" s="78"/>
      <c r="W415" s="78"/>
      <c r="X415" s="78"/>
      <c r="Y415" s="78"/>
      <c r="Z415" s="78"/>
      <c r="AA415" s="78"/>
      <c r="AB415" s="78"/>
      <c r="AC415" s="78"/>
      <c r="AD415" s="51"/>
      <c r="AE415" s="51"/>
    </row>
    <row r="416" spans="17:31" x14ac:dyDescent="0.25">
      <c r="Q416" s="298"/>
      <c r="R416" s="78"/>
      <c r="S416" s="78"/>
      <c r="T416" s="78"/>
      <c r="U416" s="78"/>
      <c r="V416" s="78"/>
      <c r="W416" s="78"/>
      <c r="X416" s="78"/>
      <c r="Y416" s="78"/>
      <c r="Z416" s="78"/>
      <c r="AA416" s="78"/>
      <c r="AB416" s="78"/>
      <c r="AC416" s="78"/>
      <c r="AD416" s="51"/>
      <c r="AE416" s="51"/>
    </row>
    <row r="417" spans="17:31" x14ac:dyDescent="0.25">
      <c r="Q417" s="298"/>
      <c r="R417" s="78"/>
      <c r="S417" s="78"/>
      <c r="T417" s="78"/>
      <c r="U417" s="78"/>
      <c r="V417" s="78"/>
      <c r="W417" s="78"/>
      <c r="X417" s="78"/>
      <c r="Y417" s="78"/>
      <c r="Z417" s="78"/>
      <c r="AA417" s="78"/>
      <c r="AB417" s="78"/>
      <c r="AC417" s="78"/>
      <c r="AD417" s="51"/>
      <c r="AE417" s="51"/>
    </row>
    <row r="418" spans="17:31" x14ac:dyDescent="0.25">
      <c r="Q418" s="298"/>
      <c r="R418" s="78"/>
      <c r="S418" s="78"/>
      <c r="T418" s="78"/>
      <c r="U418" s="78"/>
      <c r="V418" s="78"/>
      <c r="W418" s="78"/>
      <c r="X418" s="78"/>
      <c r="Y418" s="78"/>
      <c r="Z418" s="78"/>
      <c r="AA418" s="78"/>
      <c r="AB418" s="78"/>
      <c r="AC418" s="78"/>
      <c r="AD418" s="51"/>
      <c r="AE418" s="51"/>
    </row>
    <row r="419" spans="17:31" x14ac:dyDescent="0.25">
      <c r="Q419" s="298"/>
      <c r="R419" s="78"/>
      <c r="S419" s="78"/>
      <c r="T419" s="78"/>
      <c r="U419" s="78"/>
      <c r="V419" s="78"/>
      <c r="W419" s="78"/>
      <c r="X419" s="78"/>
      <c r="Y419" s="78"/>
      <c r="Z419" s="78"/>
      <c r="AA419" s="78"/>
      <c r="AB419" s="78"/>
      <c r="AC419" s="78"/>
      <c r="AD419" s="51"/>
      <c r="AE419" s="51"/>
    </row>
    <row r="420" spans="17:31" x14ac:dyDescent="0.25">
      <c r="Q420" s="298"/>
      <c r="R420" s="78"/>
      <c r="S420" s="78"/>
      <c r="T420" s="78"/>
      <c r="U420" s="78"/>
      <c r="V420" s="78"/>
      <c r="W420" s="78"/>
      <c r="X420" s="78"/>
      <c r="Y420" s="78"/>
      <c r="Z420" s="78"/>
      <c r="AA420" s="78"/>
      <c r="AB420" s="78"/>
      <c r="AC420" s="78"/>
      <c r="AD420" s="51"/>
      <c r="AE420" s="51"/>
    </row>
    <row r="421" spans="17:31" x14ac:dyDescent="0.25">
      <c r="Q421" s="298"/>
      <c r="R421" s="78"/>
      <c r="S421" s="78"/>
      <c r="T421" s="78"/>
      <c r="U421" s="78"/>
      <c r="V421" s="78"/>
      <c r="W421" s="78"/>
      <c r="X421" s="78"/>
      <c r="Y421" s="78"/>
      <c r="Z421" s="78"/>
      <c r="AA421" s="78"/>
      <c r="AB421" s="78"/>
      <c r="AC421" s="78"/>
      <c r="AD421" s="51"/>
      <c r="AE421" s="51"/>
    </row>
    <row r="422" spans="17:31" x14ac:dyDescent="0.25">
      <c r="Q422" s="298"/>
      <c r="R422" s="78"/>
      <c r="S422" s="78"/>
      <c r="T422" s="78"/>
      <c r="U422" s="78"/>
      <c r="V422" s="78"/>
      <c r="W422" s="78"/>
      <c r="X422" s="78"/>
      <c r="Y422" s="78"/>
      <c r="Z422" s="78"/>
      <c r="AA422" s="78"/>
      <c r="AB422" s="78"/>
      <c r="AC422" s="78"/>
      <c r="AD422" s="51"/>
      <c r="AE422" s="51"/>
    </row>
    <row r="423" spans="17:31" x14ac:dyDescent="0.25">
      <c r="Q423" s="298"/>
      <c r="R423" s="78"/>
      <c r="S423" s="78"/>
      <c r="T423" s="78"/>
      <c r="U423" s="78"/>
      <c r="V423" s="78"/>
      <c r="W423" s="78"/>
      <c r="X423" s="78"/>
      <c r="Y423" s="78"/>
      <c r="Z423" s="78"/>
      <c r="AA423" s="78"/>
      <c r="AB423" s="78"/>
      <c r="AC423" s="78"/>
      <c r="AD423" s="51"/>
      <c r="AE423" s="51"/>
    </row>
    <row r="424" spans="17:31" x14ac:dyDescent="0.25">
      <c r="Q424" s="298"/>
      <c r="R424" s="78"/>
      <c r="S424" s="78"/>
      <c r="T424" s="78"/>
      <c r="U424" s="78"/>
      <c r="V424" s="78"/>
      <c r="W424" s="78"/>
      <c r="X424" s="78"/>
      <c r="Y424" s="78"/>
      <c r="Z424" s="78"/>
      <c r="AA424" s="78"/>
      <c r="AB424" s="78"/>
      <c r="AC424" s="78"/>
      <c r="AD424" s="51"/>
      <c r="AE424" s="51"/>
    </row>
    <row r="425" spans="17:31" x14ac:dyDescent="0.25">
      <c r="Q425" s="298"/>
      <c r="R425" s="78"/>
      <c r="S425" s="78"/>
      <c r="T425" s="78"/>
      <c r="U425" s="78"/>
      <c r="V425" s="78"/>
      <c r="W425" s="78"/>
      <c r="X425" s="78"/>
      <c r="Y425" s="78"/>
      <c r="Z425" s="78"/>
      <c r="AA425" s="78"/>
      <c r="AB425" s="78"/>
      <c r="AC425" s="78"/>
      <c r="AD425" s="51"/>
      <c r="AE425" s="51"/>
    </row>
    <row r="426" spans="17:31" x14ac:dyDescent="0.25">
      <c r="Q426" s="298"/>
      <c r="R426" s="78"/>
      <c r="S426" s="78"/>
      <c r="T426" s="78"/>
      <c r="U426" s="78"/>
      <c r="V426" s="78"/>
      <c r="W426" s="78"/>
      <c r="X426" s="78"/>
      <c r="Y426" s="78"/>
      <c r="Z426" s="78"/>
      <c r="AA426" s="78"/>
      <c r="AB426" s="78"/>
      <c r="AC426" s="78"/>
      <c r="AD426" s="51"/>
      <c r="AE426" s="51"/>
    </row>
    <row r="427" spans="17:31" x14ac:dyDescent="0.25">
      <c r="Q427" s="298"/>
      <c r="R427" s="78"/>
      <c r="S427" s="78"/>
      <c r="T427" s="78"/>
      <c r="U427" s="78"/>
      <c r="V427" s="78"/>
      <c r="W427" s="78"/>
      <c r="X427" s="78"/>
      <c r="Y427" s="78"/>
      <c r="Z427" s="78"/>
      <c r="AA427" s="78"/>
      <c r="AB427" s="78"/>
      <c r="AC427" s="78"/>
      <c r="AD427" s="51"/>
      <c r="AE427" s="51"/>
    </row>
    <row r="428" spans="17:31" x14ac:dyDescent="0.25">
      <c r="Q428" s="298"/>
      <c r="R428" s="78"/>
      <c r="S428" s="78"/>
      <c r="T428" s="78"/>
      <c r="U428" s="78"/>
      <c r="V428" s="78"/>
      <c r="W428" s="78"/>
      <c r="X428" s="78"/>
      <c r="Y428" s="78"/>
      <c r="Z428" s="78"/>
      <c r="AA428" s="78"/>
      <c r="AB428" s="78"/>
      <c r="AC428" s="78"/>
      <c r="AD428" s="51"/>
      <c r="AE428" s="51"/>
    </row>
    <row r="429" spans="17:31" x14ac:dyDescent="0.25">
      <c r="Q429" s="298"/>
      <c r="R429" s="78"/>
      <c r="S429" s="78"/>
      <c r="T429" s="78"/>
      <c r="U429" s="78"/>
      <c r="V429" s="78"/>
      <c r="W429" s="78"/>
      <c r="X429" s="78"/>
      <c r="Y429" s="78"/>
      <c r="Z429" s="78"/>
      <c r="AA429" s="78"/>
      <c r="AB429" s="78"/>
      <c r="AC429" s="78"/>
      <c r="AD429" s="51"/>
      <c r="AE429" s="51"/>
    </row>
    <row r="430" spans="17:31" x14ac:dyDescent="0.25">
      <c r="Q430" s="298"/>
      <c r="R430" s="78"/>
      <c r="S430" s="78"/>
      <c r="T430" s="78"/>
      <c r="U430" s="78"/>
      <c r="V430" s="78"/>
      <c r="W430" s="78"/>
      <c r="X430" s="78"/>
      <c r="Y430" s="78"/>
      <c r="Z430" s="78"/>
      <c r="AA430" s="78"/>
      <c r="AB430" s="78"/>
      <c r="AC430" s="78"/>
      <c r="AD430" s="51"/>
      <c r="AE430" s="51"/>
    </row>
    <row r="431" spans="17:31" x14ac:dyDescent="0.25">
      <c r="Q431" s="298"/>
      <c r="R431" s="78"/>
      <c r="S431" s="78"/>
      <c r="T431" s="78"/>
      <c r="U431" s="78"/>
      <c r="V431" s="78"/>
      <c r="W431" s="78"/>
      <c r="X431" s="78"/>
      <c r="Y431" s="78"/>
      <c r="Z431" s="78"/>
      <c r="AA431" s="78"/>
      <c r="AB431" s="78"/>
      <c r="AC431" s="78"/>
      <c r="AD431" s="51"/>
      <c r="AE431" s="51"/>
    </row>
    <row r="432" spans="17:31" x14ac:dyDescent="0.25">
      <c r="Q432" s="298"/>
      <c r="R432" s="78"/>
      <c r="S432" s="78"/>
      <c r="T432" s="78"/>
      <c r="U432" s="78"/>
      <c r="V432" s="78"/>
      <c r="W432" s="78"/>
      <c r="X432" s="78"/>
      <c r="Y432" s="78"/>
      <c r="Z432" s="78"/>
      <c r="AA432" s="78"/>
      <c r="AB432" s="78"/>
      <c r="AC432" s="78"/>
      <c r="AD432" s="51"/>
      <c r="AE432" s="51"/>
    </row>
    <row r="433" spans="17:31" x14ac:dyDescent="0.25">
      <c r="Q433" s="298"/>
      <c r="R433" s="78"/>
      <c r="S433" s="78"/>
      <c r="T433" s="78"/>
      <c r="U433" s="78"/>
      <c r="V433" s="78"/>
      <c r="W433" s="78"/>
      <c r="X433" s="78"/>
      <c r="Y433" s="78"/>
      <c r="Z433" s="78"/>
      <c r="AA433" s="78"/>
      <c r="AB433" s="78"/>
      <c r="AC433" s="78"/>
      <c r="AD433" s="51"/>
      <c r="AE433" s="51"/>
    </row>
    <row r="434" spans="17:31" x14ac:dyDescent="0.25">
      <c r="Q434" s="298"/>
      <c r="R434" s="78"/>
      <c r="S434" s="78"/>
      <c r="T434" s="78"/>
      <c r="U434" s="78"/>
      <c r="V434" s="78"/>
      <c r="W434" s="78"/>
      <c r="X434" s="78"/>
      <c r="Y434" s="78"/>
      <c r="Z434" s="78"/>
      <c r="AA434" s="78"/>
      <c r="AB434" s="78"/>
      <c r="AC434" s="78"/>
      <c r="AD434" s="51"/>
      <c r="AE434" s="51"/>
    </row>
    <row r="435" spans="17:31" x14ac:dyDescent="0.25">
      <c r="Q435" s="298"/>
      <c r="R435" s="78"/>
      <c r="S435" s="78"/>
      <c r="T435" s="78"/>
      <c r="U435" s="78"/>
      <c r="V435" s="78"/>
      <c r="W435" s="78"/>
      <c r="X435" s="78"/>
      <c r="Y435" s="78"/>
      <c r="Z435" s="78"/>
      <c r="AA435" s="78"/>
      <c r="AB435" s="78"/>
      <c r="AC435" s="78"/>
      <c r="AD435" s="51"/>
      <c r="AE435" s="51"/>
    </row>
    <row r="436" spans="17:31" x14ac:dyDescent="0.25">
      <c r="Q436" s="298"/>
      <c r="R436" s="78"/>
      <c r="S436" s="78"/>
      <c r="T436" s="78"/>
      <c r="U436" s="78"/>
      <c r="V436" s="78"/>
      <c r="W436" s="78"/>
      <c r="X436" s="78"/>
      <c r="Y436" s="78"/>
      <c r="Z436" s="78"/>
      <c r="AA436" s="78"/>
      <c r="AB436" s="78"/>
      <c r="AC436" s="78"/>
      <c r="AD436" s="51"/>
      <c r="AE436" s="51"/>
    </row>
    <row r="437" spans="17:31" x14ac:dyDescent="0.25">
      <c r="Q437" s="298"/>
      <c r="R437" s="78"/>
      <c r="S437" s="78"/>
      <c r="T437" s="78"/>
      <c r="U437" s="78"/>
      <c r="V437" s="78"/>
      <c r="W437" s="78"/>
      <c r="X437" s="78"/>
      <c r="Y437" s="78"/>
      <c r="Z437" s="78"/>
      <c r="AA437" s="78"/>
      <c r="AB437" s="78"/>
      <c r="AC437" s="78"/>
      <c r="AD437" s="51"/>
      <c r="AE437" s="51"/>
    </row>
    <row r="438" spans="17:31" x14ac:dyDescent="0.25">
      <c r="Q438" s="298"/>
      <c r="R438" s="78"/>
      <c r="S438" s="78"/>
      <c r="T438" s="78"/>
      <c r="U438" s="78"/>
      <c r="V438" s="78"/>
      <c r="W438" s="78"/>
      <c r="X438" s="78"/>
      <c r="Y438" s="78"/>
      <c r="Z438" s="78"/>
      <c r="AA438" s="78"/>
      <c r="AB438" s="78"/>
      <c r="AC438" s="78"/>
      <c r="AD438" s="51"/>
      <c r="AE438" s="51"/>
    </row>
    <row r="439" spans="17:31" x14ac:dyDescent="0.25">
      <c r="Q439" s="298"/>
      <c r="R439" s="78"/>
      <c r="S439" s="78"/>
      <c r="T439" s="78"/>
      <c r="U439" s="78"/>
      <c r="V439" s="78"/>
      <c r="W439" s="78"/>
      <c r="X439" s="78"/>
      <c r="Y439" s="78"/>
      <c r="Z439" s="78"/>
      <c r="AA439" s="78"/>
      <c r="AB439" s="78"/>
      <c r="AC439" s="78"/>
      <c r="AD439" s="51"/>
      <c r="AE439" s="51"/>
    </row>
    <row r="440" spans="17:31" x14ac:dyDescent="0.25">
      <c r="Q440" s="298"/>
      <c r="R440" s="78"/>
      <c r="S440" s="78"/>
      <c r="T440" s="78"/>
      <c r="U440" s="78"/>
      <c r="V440" s="78"/>
      <c r="W440" s="78"/>
      <c r="X440" s="78"/>
      <c r="Y440" s="78"/>
      <c r="Z440" s="78"/>
      <c r="AA440" s="78"/>
      <c r="AB440" s="78"/>
      <c r="AC440" s="78"/>
      <c r="AD440" s="51"/>
      <c r="AE440" s="51"/>
    </row>
    <row r="441" spans="17:31" x14ac:dyDescent="0.25">
      <c r="Q441" s="298"/>
      <c r="R441" s="78"/>
      <c r="S441" s="78"/>
      <c r="T441" s="78"/>
      <c r="U441" s="78"/>
      <c r="V441" s="78"/>
      <c r="W441" s="78"/>
      <c r="X441" s="78"/>
      <c r="Y441" s="78"/>
      <c r="Z441" s="78"/>
      <c r="AA441" s="78"/>
      <c r="AB441" s="78"/>
      <c r="AC441" s="78"/>
      <c r="AD441" s="51"/>
      <c r="AE441" s="51"/>
    </row>
    <row r="442" spans="17:31" x14ac:dyDescent="0.25">
      <c r="Q442" s="298"/>
      <c r="R442" s="78"/>
      <c r="S442" s="78"/>
      <c r="T442" s="78"/>
      <c r="U442" s="78"/>
      <c r="V442" s="78"/>
      <c r="W442" s="78"/>
      <c r="X442" s="78"/>
      <c r="Y442" s="78"/>
      <c r="Z442" s="78"/>
      <c r="AA442" s="78"/>
      <c r="AB442" s="78"/>
      <c r="AC442" s="78"/>
      <c r="AD442" s="51"/>
      <c r="AE442" s="51"/>
    </row>
    <row r="443" spans="17:31" x14ac:dyDescent="0.25">
      <c r="Q443" s="298"/>
      <c r="R443" s="78"/>
      <c r="S443" s="78"/>
      <c r="T443" s="78"/>
      <c r="U443" s="78"/>
      <c r="V443" s="78"/>
      <c r="W443" s="78"/>
      <c r="X443" s="78"/>
      <c r="Y443" s="78"/>
      <c r="Z443" s="78"/>
      <c r="AA443" s="78"/>
      <c r="AB443" s="78"/>
      <c r="AC443" s="78"/>
      <c r="AD443" s="51"/>
      <c r="AE443" s="51"/>
    </row>
    <row r="444" spans="17:31" x14ac:dyDescent="0.25">
      <c r="Q444" s="298"/>
      <c r="R444" s="78"/>
      <c r="S444" s="78"/>
      <c r="T444" s="78"/>
      <c r="U444" s="78"/>
      <c r="V444" s="78"/>
      <c r="W444" s="78"/>
      <c r="X444" s="78"/>
      <c r="Y444" s="78"/>
      <c r="Z444" s="78"/>
      <c r="AA444" s="78"/>
      <c r="AB444" s="78"/>
      <c r="AC444" s="78"/>
      <c r="AD444" s="51"/>
      <c r="AE444" s="51"/>
    </row>
    <row r="445" spans="17:31" x14ac:dyDescent="0.25">
      <c r="Q445" s="298"/>
      <c r="R445" s="78"/>
      <c r="S445" s="78"/>
      <c r="T445" s="78"/>
      <c r="U445" s="78"/>
      <c r="V445" s="78"/>
      <c r="W445" s="78"/>
      <c r="X445" s="78"/>
      <c r="Y445" s="78"/>
      <c r="Z445" s="78"/>
      <c r="AA445" s="78"/>
      <c r="AB445" s="78"/>
      <c r="AC445" s="78"/>
      <c r="AD445" s="51"/>
      <c r="AE445" s="51"/>
    </row>
    <row r="446" spans="17:31" x14ac:dyDescent="0.25">
      <c r="Q446" s="298"/>
      <c r="R446" s="78"/>
      <c r="S446" s="78"/>
      <c r="T446" s="78"/>
      <c r="U446" s="78"/>
      <c r="V446" s="78"/>
      <c r="W446" s="78"/>
      <c r="X446" s="78"/>
      <c r="Y446" s="78"/>
      <c r="Z446" s="78"/>
      <c r="AA446" s="78"/>
      <c r="AB446" s="78"/>
      <c r="AC446" s="78"/>
      <c r="AD446" s="51"/>
      <c r="AE446" s="51"/>
    </row>
    <row r="447" spans="17:31" x14ac:dyDescent="0.25">
      <c r="Q447" s="298"/>
      <c r="R447" s="78"/>
      <c r="S447" s="78"/>
      <c r="T447" s="78"/>
      <c r="U447" s="78"/>
      <c r="V447" s="78"/>
      <c r="W447" s="78"/>
      <c r="X447" s="78"/>
      <c r="Y447" s="78"/>
      <c r="Z447" s="78"/>
      <c r="AA447" s="78"/>
      <c r="AB447" s="78"/>
      <c r="AC447" s="78"/>
      <c r="AD447" s="51"/>
      <c r="AE447" s="51"/>
    </row>
    <row r="448" spans="17:31" x14ac:dyDescent="0.25">
      <c r="Q448" s="298"/>
      <c r="R448" s="78"/>
      <c r="S448" s="78"/>
      <c r="T448" s="78"/>
      <c r="U448" s="78"/>
      <c r="V448" s="78"/>
      <c r="W448" s="78"/>
      <c r="X448" s="78"/>
      <c r="Y448" s="78"/>
      <c r="Z448" s="78"/>
      <c r="AA448" s="78"/>
      <c r="AB448" s="78"/>
      <c r="AC448" s="78"/>
      <c r="AD448" s="51"/>
      <c r="AE448" s="51"/>
    </row>
    <row r="449" spans="17:31" x14ac:dyDescent="0.25">
      <c r="Q449" s="298"/>
      <c r="R449" s="78"/>
      <c r="S449" s="78"/>
      <c r="T449" s="78"/>
      <c r="U449" s="78"/>
      <c r="V449" s="78"/>
      <c r="W449" s="78"/>
      <c r="X449" s="78"/>
      <c r="Y449" s="78"/>
      <c r="Z449" s="78"/>
      <c r="AA449" s="78"/>
      <c r="AB449" s="78"/>
      <c r="AC449" s="78"/>
      <c r="AD449" s="51"/>
      <c r="AE449" s="51"/>
    </row>
    <row r="450" spans="17:31" x14ac:dyDescent="0.25">
      <c r="Q450" s="298"/>
      <c r="R450" s="78"/>
      <c r="S450" s="78"/>
      <c r="T450" s="78"/>
      <c r="U450" s="78"/>
      <c r="V450" s="78"/>
      <c r="W450" s="78"/>
      <c r="X450" s="78"/>
      <c r="Y450" s="78"/>
      <c r="Z450" s="78"/>
      <c r="AA450" s="78"/>
      <c r="AB450" s="78"/>
      <c r="AC450" s="78"/>
      <c r="AD450" s="51"/>
      <c r="AE450" s="51"/>
    </row>
    <row r="451" spans="17:31" x14ac:dyDescent="0.25">
      <c r="Q451" s="298"/>
      <c r="R451" s="78"/>
      <c r="S451" s="78"/>
      <c r="T451" s="78"/>
      <c r="U451" s="78"/>
      <c r="V451" s="78"/>
      <c r="W451" s="78"/>
      <c r="X451" s="78"/>
      <c r="Y451" s="78"/>
      <c r="Z451" s="78"/>
      <c r="AA451" s="78"/>
      <c r="AB451" s="78"/>
      <c r="AC451" s="78"/>
      <c r="AD451" s="51"/>
      <c r="AE451" s="51"/>
    </row>
    <row r="452" spans="17:31" x14ac:dyDescent="0.25">
      <c r="Q452" s="298"/>
      <c r="R452" s="78"/>
      <c r="S452" s="78"/>
      <c r="T452" s="78"/>
      <c r="U452" s="78"/>
      <c r="V452" s="78"/>
      <c r="W452" s="78"/>
      <c r="X452" s="78"/>
      <c r="Y452" s="78"/>
      <c r="Z452" s="78"/>
      <c r="AA452" s="78"/>
      <c r="AB452" s="78"/>
      <c r="AC452" s="78"/>
      <c r="AD452" s="51"/>
      <c r="AE452" s="51"/>
    </row>
    <row r="453" spans="17:31" x14ac:dyDescent="0.25">
      <c r="Q453" s="298"/>
      <c r="R453" s="78"/>
      <c r="S453" s="78"/>
      <c r="T453" s="78"/>
      <c r="U453" s="78"/>
      <c r="V453" s="78"/>
      <c r="W453" s="78"/>
      <c r="X453" s="78"/>
      <c r="Y453" s="78"/>
      <c r="Z453" s="78"/>
      <c r="AA453" s="78"/>
      <c r="AB453" s="78"/>
      <c r="AC453" s="78"/>
      <c r="AD453" s="51"/>
      <c r="AE453" s="51"/>
    </row>
    <row r="454" spans="17:31" x14ac:dyDescent="0.25">
      <c r="Q454" s="298"/>
      <c r="R454" s="78"/>
      <c r="S454" s="78"/>
      <c r="T454" s="78"/>
      <c r="U454" s="78"/>
      <c r="V454" s="78"/>
      <c r="W454" s="78"/>
      <c r="X454" s="78"/>
      <c r="Y454" s="78"/>
      <c r="Z454" s="78"/>
      <c r="AA454" s="78"/>
      <c r="AB454" s="78"/>
      <c r="AC454" s="78"/>
      <c r="AD454" s="51"/>
      <c r="AE454" s="51"/>
    </row>
    <row r="455" spans="17:31" x14ac:dyDescent="0.25">
      <c r="Q455" s="298"/>
      <c r="R455" s="78"/>
      <c r="S455" s="78"/>
      <c r="T455" s="78"/>
      <c r="U455" s="78"/>
      <c r="V455" s="78"/>
      <c r="W455" s="78"/>
      <c r="X455" s="78"/>
      <c r="Y455" s="78"/>
      <c r="Z455" s="78"/>
      <c r="AA455" s="78"/>
      <c r="AB455" s="78"/>
      <c r="AC455" s="78"/>
      <c r="AD455" s="51"/>
      <c r="AE455" s="51"/>
    </row>
    <row r="456" spans="17:31" x14ac:dyDescent="0.25">
      <c r="Q456" s="298"/>
      <c r="R456" s="78"/>
      <c r="S456" s="78"/>
      <c r="T456" s="78"/>
      <c r="U456" s="78"/>
      <c r="V456" s="78"/>
      <c r="W456" s="78"/>
      <c r="X456" s="78"/>
      <c r="Y456" s="78"/>
      <c r="Z456" s="78"/>
      <c r="AA456" s="78"/>
      <c r="AB456" s="78"/>
      <c r="AC456" s="78"/>
      <c r="AD456" s="51"/>
      <c r="AE456" s="51"/>
    </row>
    <row r="457" spans="17:31" x14ac:dyDescent="0.25">
      <c r="Q457" s="298"/>
      <c r="R457" s="78"/>
      <c r="S457" s="78"/>
      <c r="T457" s="78"/>
      <c r="U457" s="78"/>
      <c r="V457" s="78"/>
      <c r="W457" s="78"/>
      <c r="X457" s="78"/>
      <c r="Y457" s="78"/>
      <c r="Z457" s="78"/>
      <c r="AA457" s="78"/>
      <c r="AB457" s="78"/>
      <c r="AC457" s="78"/>
      <c r="AD457" s="51"/>
      <c r="AE457" s="51"/>
    </row>
    <row r="458" spans="17:31" x14ac:dyDescent="0.25">
      <c r="Q458" s="298"/>
      <c r="R458" s="78"/>
      <c r="S458" s="78"/>
      <c r="T458" s="78"/>
      <c r="U458" s="78"/>
      <c r="V458" s="78"/>
      <c r="W458" s="78"/>
      <c r="X458" s="78"/>
      <c r="Y458" s="78"/>
      <c r="Z458" s="78"/>
      <c r="AA458" s="78"/>
      <c r="AB458" s="78"/>
      <c r="AC458" s="78"/>
      <c r="AD458" s="51"/>
      <c r="AE458" s="51"/>
    </row>
    <row r="459" spans="17:31" x14ac:dyDescent="0.25">
      <c r="Q459" s="298"/>
      <c r="R459" s="78"/>
      <c r="S459" s="78"/>
      <c r="T459" s="78"/>
      <c r="U459" s="78"/>
      <c r="V459" s="78"/>
      <c r="W459" s="78"/>
      <c r="X459" s="78"/>
      <c r="Y459" s="78"/>
      <c r="Z459" s="78"/>
      <c r="AA459" s="78"/>
      <c r="AB459" s="78"/>
      <c r="AC459" s="78"/>
      <c r="AD459" s="51"/>
      <c r="AE459" s="51"/>
    </row>
    <row r="460" spans="17:31" x14ac:dyDescent="0.25">
      <c r="Q460" s="298"/>
      <c r="R460" s="78"/>
      <c r="S460" s="78"/>
      <c r="T460" s="78"/>
      <c r="U460" s="78"/>
      <c r="V460" s="78"/>
      <c r="W460" s="78"/>
      <c r="X460" s="78"/>
      <c r="Y460" s="78"/>
      <c r="Z460" s="78"/>
      <c r="AA460" s="78"/>
      <c r="AB460" s="78"/>
      <c r="AC460" s="78"/>
      <c r="AD460" s="51"/>
      <c r="AE460" s="51"/>
    </row>
    <row r="461" spans="17:31" x14ac:dyDescent="0.25">
      <c r="Q461" s="298"/>
      <c r="R461" s="78"/>
      <c r="S461" s="78"/>
      <c r="T461" s="78"/>
      <c r="U461" s="78"/>
      <c r="V461" s="78"/>
      <c r="W461" s="78"/>
      <c r="X461" s="78"/>
      <c r="Y461" s="78"/>
      <c r="Z461" s="78"/>
      <c r="AA461" s="78"/>
      <c r="AB461" s="78"/>
      <c r="AC461" s="78"/>
      <c r="AD461" s="51"/>
      <c r="AE461" s="51"/>
    </row>
    <row r="462" spans="17:31" x14ac:dyDescent="0.25">
      <c r="Q462" s="298"/>
      <c r="R462" s="78"/>
      <c r="S462" s="78"/>
      <c r="T462" s="78"/>
      <c r="U462" s="78"/>
      <c r="V462" s="78"/>
      <c r="W462" s="78"/>
      <c r="X462" s="78"/>
      <c r="Y462" s="78"/>
      <c r="Z462" s="78"/>
      <c r="AA462" s="78"/>
      <c r="AB462" s="78"/>
      <c r="AC462" s="78"/>
      <c r="AD462" s="51"/>
      <c r="AE462" s="51"/>
    </row>
    <row r="463" spans="17:31" x14ac:dyDescent="0.25">
      <c r="Q463" s="298"/>
      <c r="R463" s="78"/>
      <c r="S463" s="78"/>
      <c r="T463" s="78"/>
      <c r="U463" s="78"/>
      <c r="V463" s="78"/>
      <c r="W463" s="78"/>
      <c r="X463" s="78"/>
      <c r="Y463" s="78"/>
      <c r="Z463" s="78"/>
      <c r="AA463" s="78"/>
      <c r="AB463" s="78"/>
      <c r="AC463" s="78"/>
      <c r="AD463" s="51"/>
      <c r="AE463" s="51"/>
    </row>
    <row r="464" spans="17:31" x14ac:dyDescent="0.25">
      <c r="Q464" s="298"/>
      <c r="R464" s="78"/>
      <c r="S464" s="78"/>
      <c r="T464" s="78"/>
      <c r="U464" s="78"/>
      <c r="V464" s="78"/>
      <c r="W464" s="78"/>
      <c r="X464" s="78"/>
      <c r="Y464" s="78"/>
      <c r="Z464" s="78"/>
      <c r="AA464" s="78"/>
      <c r="AB464" s="78"/>
      <c r="AC464" s="78"/>
      <c r="AD464" s="51"/>
      <c r="AE464" s="51"/>
    </row>
    <row r="465" spans="17:31" x14ac:dyDescent="0.25">
      <c r="Q465" s="298"/>
      <c r="R465" s="78"/>
      <c r="S465" s="78"/>
      <c r="T465" s="78"/>
      <c r="U465" s="78"/>
      <c r="V465" s="78"/>
      <c r="W465" s="78"/>
      <c r="X465" s="78"/>
      <c r="Y465" s="78"/>
      <c r="Z465" s="78"/>
      <c r="AA465" s="78"/>
      <c r="AB465" s="78"/>
      <c r="AC465" s="78"/>
      <c r="AD465" s="51"/>
      <c r="AE465" s="51"/>
    </row>
    <row r="466" spans="17:31" x14ac:dyDescent="0.25">
      <c r="Q466" s="298"/>
      <c r="R466" s="78"/>
      <c r="S466" s="78"/>
      <c r="T466" s="78"/>
      <c r="U466" s="78"/>
      <c r="V466" s="78"/>
      <c r="W466" s="78"/>
      <c r="X466" s="78"/>
      <c r="Y466" s="78"/>
      <c r="Z466" s="78"/>
      <c r="AA466" s="78"/>
      <c r="AB466" s="78"/>
      <c r="AC466" s="78"/>
      <c r="AD466" s="51"/>
      <c r="AE466" s="51"/>
    </row>
    <row r="467" spans="17:31" x14ac:dyDescent="0.25">
      <c r="Q467" s="298"/>
      <c r="R467" s="78"/>
      <c r="S467" s="78"/>
      <c r="T467" s="78"/>
      <c r="U467" s="78"/>
      <c r="V467" s="78"/>
      <c r="W467" s="78"/>
      <c r="X467" s="78"/>
      <c r="Y467" s="78"/>
      <c r="Z467" s="78"/>
      <c r="AA467" s="78"/>
      <c r="AB467" s="78"/>
      <c r="AC467" s="78"/>
      <c r="AD467" s="51"/>
      <c r="AE467" s="51"/>
    </row>
    <row r="468" spans="17:31" x14ac:dyDescent="0.25">
      <c r="Q468" s="298"/>
      <c r="R468" s="78"/>
      <c r="S468" s="78"/>
      <c r="T468" s="78"/>
      <c r="U468" s="78"/>
      <c r="V468" s="78"/>
      <c r="W468" s="78"/>
      <c r="X468" s="78"/>
      <c r="Y468" s="78"/>
      <c r="Z468" s="78"/>
      <c r="AA468" s="78"/>
      <c r="AB468" s="78"/>
      <c r="AC468" s="78"/>
      <c r="AD468" s="51"/>
      <c r="AE468" s="51"/>
    </row>
    <row r="469" spans="17:31" x14ac:dyDescent="0.25">
      <c r="Q469" s="298"/>
      <c r="R469" s="78"/>
      <c r="S469" s="78"/>
      <c r="T469" s="78"/>
      <c r="U469" s="78"/>
      <c r="V469" s="78"/>
      <c r="W469" s="78"/>
      <c r="X469" s="78"/>
      <c r="Y469" s="78"/>
      <c r="Z469" s="78"/>
      <c r="AA469" s="78"/>
      <c r="AB469" s="78"/>
      <c r="AC469" s="78"/>
      <c r="AD469" s="51"/>
      <c r="AE469" s="51"/>
    </row>
    <row r="470" spans="17:31" x14ac:dyDescent="0.25">
      <c r="Q470" s="298"/>
      <c r="R470" s="78"/>
      <c r="S470" s="78"/>
      <c r="T470" s="78"/>
      <c r="U470" s="78"/>
      <c r="V470" s="78"/>
      <c r="W470" s="78"/>
      <c r="X470" s="78"/>
      <c r="Y470" s="78"/>
      <c r="Z470" s="78"/>
      <c r="AA470" s="78"/>
      <c r="AB470" s="78"/>
      <c r="AC470" s="78"/>
      <c r="AD470" s="51"/>
      <c r="AE470" s="51"/>
    </row>
    <row r="471" spans="17:31" x14ac:dyDescent="0.25">
      <c r="Q471" s="298"/>
      <c r="R471" s="78"/>
      <c r="S471" s="78"/>
      <c r="T471" s="78"/>
      <c r="U471" s="78"/>
      <c r="V471" s="78"/>
      <c r="W471" s="78"/>
      <c r="X471" s="78"/>
      <c r="Y471" s="78"/>
      <c r="Z471" s="78"/>
      <c r="AA471" s="78"/>
      <c r="AB471" s="78"/>
      <c r="AC471" s="78"/>
      <c r="AD471" s="51"/>
      <c r="AE471" s="51"/>
    </row>
    <row r="472" spans="17:31" x14ac:dyDescent="0.25">
      <c r="Q472" s="298"/>
      <c r="R472" s="78"/>
      <c r="S472" s="78"/>
      <c r="T472" s="78"/>
      <c r="U472" s="78"/>
      <c r="V472" s="78"/>
      <c r="W472" s="78"/>
      <c r="X472" s="78"/>
      <c r="Y472" s="78"/>
      <c r="Z472" s="78"/>
      <c r="AA472" s="78"/>
      <c r="AB472" s="78"/>
      <c r="AC472" s="78"/>
      <c r="AD472" s="51"/>
      <c r="AE472" s="51"/>
    </row>
    <row r="473" spans="17:31" x14ac:dyDescent="0.25">
      <c r="Q473" s="298"/>
      <c r="R473" s="78"/>
      <c r="S473" s="78"/>
      <c r="T473" s="78"/>
      <c r="U473" s="78"/>
      <c r="V473" s="78"/>
      <c r="W473" s="78"/>
      <c r="X473" s="78"/>
      <c r="Y473" s="78"/>
      <c r="Z473" s="78"/>
      <c r="AA473" s="78"/>
      <c r="AB473" s="78"/>
      <c r="AC473" s="78"/>
      <c r="AD473" s="51"/>
      <c r="AE473" s="51"/>
    </row>
    <row r="474" spans="17:31" x14ac:dyDescent="0.25">
      <c r="Q474" s="298"/>
      <c r="R474" s="78"/>
      <c r="S474" s="78"/>
      <c r="T474" s="78"/>
      <c r="U474" s="78"/>
      <c r="V474" s="78"/>
      <c r="W474" s="78"/>
      <c r="X474" s="78"/>
      <c r="Y474" s="78"/>
      <c r="Z474" s="78"/>
      <c r="AA474" s="78"/>
      <c r="AB474" s="78"/>
      <c r="AC474" s="78"/>
      <c r="AD474" s="51"/>
      <c r="AE474" s="51"/>
    </row>
    <row r="475" spans="17:31" x14ac:dyDescent="0.25">
      <c r="Q475" s="298"/>
      <c r="R475" s="78"/>
      <c r="S475" s="78"/>
      <c r="T475" s="78"/>
      <c r="U475" s="78"/>
      <c r="V475" s="78"/>
      <c r="W475" s="78"/>
      <c r="X475" s="78"/>
      <c r="Y475" s="78"/>
      <c r="Z475" s="78"/>
      <c r="AA475" s="78"/>
      <c r="AB475" s="78"/>
      <c r="AC475" s="78"/>
      <c r="AD475" s="51"/>
      <c r="AE475" s="51"/>
    </row>
    <row r="476" spans="17:31" x14ac:dyDescent="0.25">
      <c r="Q476" s="298"/>
      <c r="R476" s="78"/>
      <c r="S476" s="78"/>
      <c r="T476" s="78"/>
      <c r="U476" s="78"/>
      <c r="V476" s="78"/>
      <c r="W476" s="78"/>
      <c r="X476" s="78"/>
      <c r="Y476" s="78"/>
      <c r="Z476" s="78"/>
      <c r="AA476" s="78"/>
      <c r="AB476" s="78"/>
      <c r="AC476" s="78"/>
      <c r="AD476" s="51"/>
      <c r="AE476" s="51"/>
    </row>
    <row r="477" spans="17:31" x14ac:dyDescent="0.25">
      <c r="Q477" s="298"/>
      <c r="R477" s="78"/>
      <c r="S477" s="78"/>
      <c r="T477" s="78"/>
      <c r="U477" s="78"/>
      <c r="V477" s="78"/>
      <c r="W477" s="78"/>
      <c r="X477" s="78"/>
      <c r="Y477" s="78"/>
      <c r="Z477" s="78"/>
      <c r="AA477" s="78"/>
      <c r="AB477" s="78"/>
      <c r="AC477" s="78"/>
      <c r="AD477" s="51"/>
      <c r="AE477" s="51"/>
    </row>
    <row r="478" spans="17:31" x14ac:dyDescent="0.25">
      <c r="Q478" s="298"/>
      <c r="R478" s="78"/>
      <c r="S478" s="78"/>
      <c r="T478" s="78"/>
      <c r="U478" s="78"/>
      <c r="V478" s="78"/>
      <c r="W478" s="78"/>
      <c r="X478" s="78"/>
      <c r="Y478" s="78"/>
      <c r="Z478" s="78"/>
      <c r="AA478" s="78"/>
      <c r="AB478" s="78"/>
      <c r="AC478" s="78"/>
      <c r="AD478" s="51"/>
      <c r="AE478" s="51"/>
    </row>
    <row r="479" spans="17:31" x14ac:dyDescent="0.25">
      <c r="Q479" s="298"/>
      <c r="R479" s="78"/>
      <c r="S479" s="78"/>
      <c r="T479" s="78"/>
      <c r="U479" s="78"/>
      <c r="V479" s="78"/>
      <c r="W479" s="78"/>
      <c r="X479" s="78"/>
      <c r="Y479" s="78"/>
      <c r="Z479" s="78"/>
      <c r="AA479" s="78"/>
      <c r="AB479" s="78"/>
      <c r="AC479" s="78"/>
      <c r="AD479" s="51"/>
      <c r="AE479" s="51"/>
    </row>
    <row r="480" spans="17:31" x14ac:dyDescent="0.25">
      <c r="Q480" s="298"/>
      <c r="R480" s="78"/>
      <c r="S480" s="78"/>
      <c r="T480" s="78"/>
      <c r="U480" s="78"/>
      <c r="V480" s="78"/>
      <c r="W480" s="78"/>
      <c r="X480" s="78"/>
      <c r="Y480" s="78"/>
      <c r="Z480" s="78"/>
      <c r="AA480" s="78"/>
      <c r="AB480" s="78"/>
      <c r="AC480" s="78"/>
      <c r="AD480" s="51"/>
      <c r="AE480" s="51"/>
    </row>
    <row r="481" spans="17:31" x14ac:dyDescent="0.25">
      <c r="Q481" s="298"/>
      <c r="R481" s="78"/>
      <c r="S481" s="78"/>
      <c r="T481" s="78"/>
      <c r="U481" s="78"/>
      <c r="V481" s="78"/>
      <c r="W481" s="78"/>
      <c r="X481" s="78"/>
      <c r="Y481" s="78"/>
      <c r="Z481" s="78"/>
      <c r="AA481" s="78"/>
      <c r="AB481" s="78"/>
      <c r="AC481" s="78"/>
      <c r="AD481" s="51"/>
      <c r="AE481" s="51"/>
    </row>
    <row r="482" spans="17:31" x14ac:dyDescent="0.25">
      <c r="Q482" s="298"/>
      <c r="R482" s="78"/>
      <c r="S482" s="78"/>
      <c r="T482" s="78"/>
      <c r="U482" s="78"/>
      <c r="V482" s="78"/>
      <c r="W482" s="78"/>
      <c r="X482" s="78"/>
      <c r="Y482" s="78"/>
      <c r="Z482" s="78"/>
      <c r="AA482" s="78"/>
      <c r="AB482" s="78"/>
      <c r="AC482" s="78"/>
      <c r="AD482" s="51"/>
      <c r="AE482" s="51"/>
    </row>
    <row r="483" spans="17:31" x14ac:dyDescent="0.25">
      <c r="Q483" s="298"/>
      <c r="R483" s="78"/>
      <c r="S483" s="78"/>
      <c r="T483" s="78"/>
      <c r="U483" s="78"/>
      <c r="V483" s="78"/>
      <c r="W483" s="78"/>
      <c r="X483" s="78"/>
      <c r="Y483" s="78"/>
      <c r="Z483" s="78"/>
      <c r="AA483" s="78"/>
      <c r="AB483" s="78"/>
      <c r="AC483" s="78"/>
      <c r="AD483" s="51"/>
      <c r="AE483" s="51"/>
    </row>
    <row r="484" spans="17:31" x14ac:dyDescent="0.25">
      <c r="Q484" s="298"/>
      <c r="R484" s="78"/>
      <c r="S484" s="78"/>
      <c r="T484" s="78"/>
      <c r="U484" s="78"/>
      <c r="V484" s="78"/>
      <c r="W484" s="78"/>
      <c r="X484" s="78"/>
      <c r="Y484" s="78"/>
      <c r="Z484" s="78"/>
      <c r="AA484" s="78"/>
      <c r="AB484" s="78"/>
      <c r="AC484" s="78"/>
      <c r="AD484" s="51"/>
      <c r="AE484" s="51"/>
    </row>
    <row r="485" spans="17:31" x14ac:dyDescent="0.25">
      <c r="Q485" s="298"/>
      <c r="R485" s="78"/>
      <c r="S485" s="78"/>
      <c r="T485" s="78"/>
      <c r="U485" s="78"/>
      <c r="V485" s="78"/>
      <c r="W485" s="78"/>
      <c r="X485" s="78"/>
      <c r="Y485" s="78"/>
      <c r="Z485" s="78"/>
      <c r="AA485" s="78"/>
      <c r="AB485" s="78"/>
      <c r="AC485" s="78"/>
      <c r="AD485" s="51"/>
      <c r="AE485" s="51"/>
    </row>
    <row r="486" spans="17:31" x14ac:dyDescent="0.25">
      <c r="Q486" s="298"/>
      <c r="R486" s="78"/>
      <c r="S486" s="78"/>
      <c r="T486" s="78"/>
      <c r="U486" s="78"/>
      <c r="V486" s="78"/>
      <c r="W486" s="78"/>
      <c r="X486" s="78"/>
      <c r="Y486" s="78"/>
      <c r="Z486" s="78"/>
      <c r="AA486" s="78"/>
      <c r="AB486" s="78"/>
      <c r="AC486" s="78"/>
      <c r="AD486" s="51"/>
      <c r="AE486" s="51"/>
    </row>
    <row r="487" spans="17:31" x14ac:dyDescent="0.25">
      <c r="Q487" s="298"/>
      <c r="R487" s="78"/>
      <c r="S487" s="78"/>
      <c r="T487" s="78"/>
      <c r="U487" s="78"/>
      <c r="V487" s="78"/>
      <c r="W487" s="78"/>
      <c r="X487" s="78"/>
      <c r="Y487" s="78"/>
      <c r="Z487" s="78"/>
      <c r="AA487" s="78"/>
      <c r="AB487" s="78"/>
      <c r="AC487" s="78"/>
      <c r="AD487" s="51"/>
      <c r="AE487" s="51"/>
    </row>
    <row r="488" spans="17:31" x14ac:dyDescent="0.25">
      <c r="Q488" s="298"/>
      <c r="R488" s="78"/>
      <c r="S488" s="78"/>
      <c r="T488" s="78"/>
      <c r="U488" s="78"/>
      <c r="V488" s="78"/>
      <c r="W488" s="78"/>
      <c r="X488" s="78"/>
      <c r="Y488" s="78"/>
      <c r="Z488" s="78"/>
      <c r="AA488" s="78"/>
      <c r="AB488" s="78"/>
      <c r="AC488" s="78"/>
      <c r="AD488" s="51"/>
      <c r="AE488" s="51"/>
    </row>
    <row r="489" spans="17:31" x14ac:dyDescent="0.25">
      <c r="Q489" s="298"/>
      <c r="R489" s="78"/>
      <c r="S489" s="78"/>
      <c r="T489" s="78"/>
      <c r="U489" s="78"/>
      <c r="V489" s="78"/>
      <c r="W489" s="78"/>
      <c r="X489" s="78"/>
      <c r="Y489" s="78"/>
      <c r="Z489" s="78"/>
      <c r="AA489" s="78"/>
      <c r="AB489" s="78"/>
      <c r="AC489" s="78"/>
      <c r="AD489" s="51"/>
      <c r="AE489" s="51"/>
    </row>
    <row r="490" spans="17:31" x14ac:dyDescent="0.25">
      <c r="Q490" s="298"/>
      <c r="R490" s="78"/>
      <c r="S490" s="78"/>
      <c r="T490" s="78"/>
      <c r="U490" s="78"/>
      <c r="V490" s="78"/>
      <c r="W490" s="78"/>
      <c r="X490" s="78"/>
      <c r="Y490" s="78"/>
      <c r="Z490" s="78"/>
      <c r="AA490" s="78"/>
      <c r="AB490" s="78"/>
      <c r="AC490" s="78"/>
      <c r="AD490" s="51"/>
      <c r="AE490" s="51"/>
    </row>
    <row r="491" spans="17:31" x14ac:dyDescent="0.25">
      <c r="Q491" s="298"/>
      <c r="R491" s="78"/>
      <c r="S491" s="78"/>
      <c r="T491" s="78"/>
      <c r="U491" s="78"/>
      <c r="V491" s="78"/>
      <c r="W491" s="78"/>
      <c r="X491" s="78"/>
      <c r="Y491" s="78"/>
      <c r="Z491" s="78"/>
      <c r="AA491" s="78"/>
      <c r="AB491" s="78"/>
      <c r="AC491" s="78"/>
      <c r="AD491" s="51"/>
      <c r="AE491" s="51"/>
    </row>
    <row r="492" spans="17:31" x14ac:dyDescent="0.25">
      <c r="Q492" s="298"/>
      <c r="R492" s="78"/>
      <c r="S492" s="78"/>
      <c r="T492" s="78"/>
      <c r="U492" s="78"/>
      <c r="V492" s="78"/>
      <c r="W492" s="78"/>
      <c r="X492" s="78"/>
      <c r="Y492" s="78"/>
      <c r="Z492" s="78"/>
      <c r="AA492" s="78"/>
      <c r="AB492" s="78"/>
      <c r="AC492" s="78"/>
      <c r="AD492" s="51"/>
      <c r="AE492" s="51"/>
    </row>
    <row r="493" spans="17:31" x14ac:dyDescent="0.25">
      <c r="Q493" s="298"/>
      <c r="R493" s="78"/>
      <c r="S493" s="78"/>
      <c r="T493" s="78"/>
      <c r="U493" s="78"/>
      <c r="V493" s="78"/>
      <c r="W493" s="78"/>
      <c r="X493" s="78"/>
      <c r="Y493" s="78"/>
      <c r="Z493" s="78"/>
      <c r="AA493" s="78"/>
      <c r="AB493" s="78"/>
      <c r="AC493" s="78"/>
      <c r="AD493" s="51"/>
      <c r="AE493" s="51"/>
    </row>
    <row r="494" spans="17:31" x14ac:dyDescent="0.25">
      <c r="Q494" s="298"/>
      <c r="R494" s="78"/>
      <c r="S494" s="78"/>
      <c r="T494" s="78"/>
      <c r="U494" s="78"/>
      <c r="V494" s="78"/>
      <c r="W494" s="78"/>
      <c r="X494" s="78"/>
      <c r="Y494" s="78"/>
      <c r="Z494" s="78"/>
      <c r="AA494" s="78"/>
      <c r="AB494" s="78"/>
      <c r="AC494" s="78"/>
      <c r="AD494" s="51"/>
      <c r="AE494" s="51"/>
    </row>
    <row r="495" spans="17:31" x14ac:dyDescent="0.25">
      <c r="Q495" s="298"/>
      <c r="R495" s="78"/>
      <c r="S495" s="78"/>
      <c r="T495" s="78"/>
      <c r="U495" s="78"/>
      <c r="V495" s="78"/>
      <c r="W495" s="78"/>
      <c r="X495" s="78"/>
      <c r="Y495" s="78"/>
      <c r="Z495" s="78"/>
      <c r="AA495" s="78"/>
      <c r="AB495" s="78"/>
      <c r="AC495" s="78"/>
      <c r="AD495" s="51"/>
      <c r="AE495" s="51"/>
    </row>
    <row r="496" spans="17:31" x14ac:dyDescent="0.25">
      <c r="R496" s="78"/>
      <c r="S496" s="78"/>
      <c r="T496" s="78"/>
      <c r="U496" s="78"/>
      <c r="V496" s="78"/>
      <c r="W496" s="78"/>
      <c r="X496" s="78"/>
      <c r="Y496" s="78"/>
      <c r="Z496" s="78"/>
      <c r="AA496" s="78"/>
      <c r="AB496" s="78"/>
      <c r="AC496" s="78"/>
      <c r="AD496" s="51"/>
      <c r="AE496" s="51"/>
    </row>
    <row r="497" spans="18:31" x14ac:dyDescent="0.25">
      <c r="R497" s="78"/>
      <c r="S497" s="78"/>
      <c r="T497" s="78"/>
      <c r="U497" s="78"/>
      <c r="V497" s="78"/>
      <c r="W497" s="78"/>
      <c r="X497" s="78"/>
      <c r="Y497" s="78"/>
      <c r="Z497" s="78"/>
      <c r="AA497" s="78"/>
      <c r="AB497" s="78"/>
      <c r="AC497" s="78"/>
      <c r="AD497" s="51"/>
      <c r="AE497" s="51"/>
    </row>
    <row r="498" spans="18:31" x14ac:dyDescent="0.25">
      <c r="R498" s="78"/>
      <c r="S498" s="78"/>
      <c r="T498" s="78"/>
      <c r="U498" s="78"/>
      <c r="V498" s="78"/>
      <c r="W498" s="78"/>
      <c r="X498" s="78"/>
      <c r="Y498" s="78"/>
      <c r="Z498" s="78"/>
      <c r="AA498" s="78"/>
      <c r="AB498" s="78"/>
      <c r="AC498" s="78"/>
      <c r="AD498" s="51"/>
      <c r="AE498" s="51"/>
    </row>
    <row r="499" spans="18:31" x14ac:dyDescent="0.25">
      <c r="R499" s="78"/>
      <c r="S499" s="78"/>
      <c r="T499" s="78"/>
      <c r="U499" s="78"/>
      <c r="V499" s="78"/>
      <c r="W499" s="78"/>
      <c r="X499" s="78"/>
      <c r="Y499" s="78"/>
      <c r="Z499" s="78"/>
      <c r="AA499" s="78"/>
      <c r="AB499" s="78"/>
      <c r="AC499" s="78"/>
      <c r="AD499" s="51"/>
      <c r="AE499" s="51"/>
    </row>
    <row r="500" spans="18:31" x14ac:dyDescent="0.25">
      <c r="R500" s="78"/>
      <c r="S500" s="78"/>
      <c r="T500" s="78"/>
      <c r="U500" s="78"/>
      <c r="V500" s="78"/>
      <c r="W500" s="78"/>
      <c r="X500" s="78"/>
      <c r="Y500" s="78"/>
      <c r="Z500" s="78"/>
      <c r="AA500" s="78"/>
      <c r="AB500" s="78"/>
      <c r="AC500" s="78"/>
      <c r="AD500" s="51"/>
      <c r="AE500" s="51"/>
    </row>
    <row r="501" spans="18:31" x14ac:dyDescent="0.25">
      <c r="R501" s="78"/>
      <c r="S501" s="78"/>
      <c r="T501" s="78"/>
      <c r="U501" s="78"/>
      <c r="V501" s="78"/>
      <c r="W501" s="78"/>
      <c r="X501" s="78"/>
      <c r="Y501" s="78"/>
      <c r="Z501" s="78"/>
      <c r="AA501" s="78"/>
      <c r="AB501" s="78"/>
      <c r="AC501" s="78"/>
      <c r="AD501" s="51"/>
      <c r="AE501" s="51"/>
    </row>
    <row r="502" spans="18:31" x14ac:dyDescent="0.25">
      <c r="R502" s="78"/>
      <c r="S502" s="78"/>
      <c r="T502" s="78"/>
      <c r="U502" s="78"/>
      <c r="V502" s="78"/>
      <c r="W502" s="78"/>
      <c r="X502" s="78"/>
      <c r="Y502" s="78"/>
      <c r="Z502" s="78"/>
      <c r="AA502" s="78"/>
      <c r="AB502" s="78"/>
      <c r="AC502" s="78"/>
      <c r="AD502" s="51"/>
      <c r="AE502" s="51"/>
    </row>
    <row r="503" spans="18:31" x14ac:dyDescent="0.25">
      <c r="R503" s="78"/>
      <c r="S503" s="78"/>
      <c r="T503" s="78"/>
      <c r="U503" s="78"/>
      <c r="V503" s="78"/>
      <c r="W503" s="78"/>
      <c r="X503" s="78"/>
      <c r="Y503" s="78"/>
      <c r="Z503" s="78"/>
      <c r="AA503" s="78"/>
      <c r="AB503" s="78"/>
      <c r="AC503" s="78"/>
      <c r="AD503" s="51"/>
      <c r="AE503" s="51"/>
    </row>
    <row r="504" spans="18:31" x14ac:dyDescent="0.25">
      <c r="R504" s="78"/>
      <c r="S504" s="78"/>
      <c r="T504" s="78"/>
      <c r="U504" s="78"/>
      <c r="V504" s="78"/>
      <c r="W504" s="78"/>
      <c r="X504" s="78"/>
      <c r="Y504" s="78"/>
      <c r="Z504" s="78"/>
      <c r="AA504" s="78"/>
      <c r="AB504" s="78"/>
      <c r="AC504" s="78"/>
      <c r="AD504" s="51"/>
      <c r="AE504" s="51"/>
    </row>
    <row r="505" spans="18:31" x14ac:dyDescent="0.25">
      <c r="R505" s="78"/>
      <c r="S505" s="78"/>
      <c r="T505" s="78"/>
      <c r="U505" s="78"/>
      <c r="V505" s="78"/>
      <c r="W505" s="78"/>
      <c r="X505" s="78"/>
      <c r="Y505" s="78"/>
      <c r="Z505" s="78"/>
      <c r="AA505" s="78"/>
      <c r="AB505" s="78"/>
      <c r="AC505" s="78"/>
      <c r="AD505" s="51"/>
      <c r="AE505" s="51"/>
    </row>
    <row r="506" spans="18:31" x14ac:dyDescent="0.25">
      <c r="R506" s="78"/>
      <c r="S506" s="78"/>
      <c r="T506" s="78"/>
      <c r="U506" s="78"/>
      <c r="V506" s="78"/>
      <c r="W506" s="78"/>
      <c r="X506" s="78"/>
      <c r="Y506" s="78"/>
      <c r="Z506" s="78"/>
      <c r="AA506" s="78"/>
      <c r="AB506" s="78"/>
      <c r="AC506" s="78"/>
      <c r="AD506" s="51"/>
      <c r="AE506" s="51"/>
    </row>
    <row r="507" spans="18:31" x14ac:dyDescent="0.25">
      <c r="R507" s="78"/>
      <c r="S507" s="78"/>
      <c r="T507" s="78"/>
      <c r="U507" s="78"/>
      <c r="V507" s="78"/>
      <c r="W507" s="78"/>
      <c r="X507" s="78"/>
      <c r="Y507" s="78"/>
      <c r="Z507" s="78"/>
      <c r="AA507" s="78"/>
      <c r="AB507" s="78"/>
      <c r="AC507" s="78"/>
      <c r="AD507" s="51"/>
      <c r="AE507" s="51"/>
    </row>
    <row r="508" spans="18:31" x14ac:dyDescent="0.25">
      <c r="R508" s="78"/>
      <c r="S508" s="78"/>
      <c r="T508" s="78"/>
      <c r="U508" s="78"/>
      <c r="V508" s="78"/>
      <c r="W508" s="78"/>
      <c r="X508" s="78"/>
      <c r="Y508" s="78"/>
      <c r="Z508" s="78"/>
      <c r="AA508" s="78"/>
      <c r="AB508" s="78"/>
      <c r="AC508" s="78"/>
      <c r="AD508" s="51"/>
      <c r="AE508" s="51"/>
    </row>
    <row r="509" spans="18:31" x14ac:dyDescent="0.25">
      <c r="R509" s="78"/>
      <c r="S509" s="78"/>
      <c r="T509" s="78"/>
      <c r="U509" s="78"/>
      <c r="V509" s="78"/>
      <c r="W509" s="78"/>
      <c r="X509" s="78"/>
      <c r="Y509" s="78"/>
      <c r="Z509" s="78"/>
      <c r="AA509" s="78"/>
      <c r="AB509" s="78"/>
      <c r="AC509" s="78"/>
      <c r="AD509" s="51"/>
      <c r="AE509" s="51"/>
    </row>
    <row r="510" spans="18:31" x14ac:dyDescent="0.25">
      <c r="R510" s="78"/>
      <c r="S510" s="78"/>
      <c r="T510" s="78"/>
      <c r="U510" s="78"/>
      <c r="V510" s="78"/>
      <c r="W510" s="78"/>
      <c r="X510" s="78"/>
      <c r="Y510" s="78"/>
      <c r="Z510" s="78"/>
      <c r="AA510" s="78"/>
      <c r="AB510" s="78"/>
      <c r="AC510" s="78"/>
      <c r="AD510" s="51"/>
      <c r="AE510" s="51"/>
    </row>
    <row r="511" spans="18:31" x14ac:dyDescent="0.25">
      <c r="R511" s="78"/>
      <c r="S511" s="78"/>
      <c r="T511" s="78"/>
      <c r="U511" s="78"/>
      <c r="V511" s="78"/>
      <c r="W511" s="78"/>
      <c r="X511" s="78"/>
      <c r="Y511" s="78"/>
      <c r="Z511" s="78"/>
      <c r="AA511" s="78"/>
      <c r="AB511" s="78"/>
      <c r="AC511" s="78"/>
      <c r="AD511" s="51"/>
      <c r="AE511" s="51"/>
    </row>
    <row r="512" spans="18:31" x14ac:dyDescent="0.25">
      <c r="R512" s="78"/>
      <c r="S512" s="78"/>
      <c r="T512" s="78"/>
      <c r="U512" s="78"/>
      <c r="V512" s="78"/>
      <c r="W512" s="78"/>
      <c r="X512" s="78"/>
      <c r="Y512" s="78"/>
      <c r="Z512" s="78"/>
      <c r="AA512" s="78"/>
      <c r="AB512" s="78"/>
      <c r="AC512" s="78"/>
      <c r="AD512" s="51"/>
      <c r="AE512" s="51"/>
    </row>
    <row r="513" spans="18:31" x14ac:dyDescent="0.25">
      <c r="R513" s="78"/>
      <c r="S513" s="78"/>
      <c r="T513" s="78"/>
      <c r="U513" s="78"/>
      <c r="V513" s="78"/>
      <c r="W513" s="78"/>
      <c r="X513" s="78"/>
      <c r="Y513" s="78"/>
      <c r="Z513" s="78"/>
      <c r="AA513" s="78"/>
      <c r="AB513" s="78"/>
      <c r="AC513" s="78"/>
      <c r="AD513" s="51"/>
      <c r="AE513" s="51"/>
    </row>
    <row r="514" spans="18:31" x14ac:dyDescent="0.25">
      <c r="R514" s="78"/>
      <c r="S514" s="78"/>
      <c r="T514" s="78"/>
      <c r="U514" s="78"/>
      <c r="V514" s="78"/>
      <c r="W514" s="78"/>
      <c r="X514" s="78"/>
      <c r="Y514" s="78"/>
      <c r="Z514" s="78"/>
      <c r="AA514" s="78"/>
      <c r="AB514" s="78"/>
      <c r="AC514" s="78"/>
      <c r="AD514" s="51"/>
      <c r="AE514" s="51"/>
    </row>
    <row r="515" spans="18:31" x14ac:dyDescent="0.25">
      <c r="R515" s="78"/>
      <c r="S515" s="78"/>
      <c r="T515" s="78"/>
      <c r="U515" s="78"/>
      <c r="V515" s="78"/>
      <c r="W515" s="78"/>
      <c r="X515" s="78"/>
      <c r="Y515" s="78"/>
      <c r="Z515" s="78"/>
      <c r="AA515" s="78"/>
      <c r="AB515" s="78"/>
      <c r="AC515" s="78"/>
      <c r="AD515" s="51"/>
      <c r="AE515" s="51"/>
    </row>
    <row r="516" spans="18:31" x14ac:dyDescent="0.25">
      <c r="R516" s="78"/>
      <c r="S516" s="78"/>
      <c r="T516" s="78"/>
      <c r="U516" s="78"/>
      <c r="V516" s="78"/>
      <c r="W516" s="78"/>
      <c r="X516" s="78"/>
      <c r="Y516" s="78"/>
      <c r="Z516" s="78"/>
      <c r="AA516" s="78"/>
      <c r="AB516" s="78"/>
      <c r="AC516" s="78"/>
      <c r="AD516" s="51"/>
      <c r="AE516" s="51"/>
    </row>
    <row r="517" spans="18:31" x14ac:dyDescent="0.25">
      <c r="R517" s="78"/>
      <c r="S517" s="78"/>
      <c r="T517" s="78"/>
      <c r="U517" s="78"/>
      <c r="V517" s="78"/>
      <c r="W517" s="78"/>
      <c r="X517" s="78"/>
      <c r="Y517" s="78"/>
      <c r="Z517" s="78"/>
      <c r="AA517" s="78"/>
      <c r="AB517" s="78"/>
      <c r="AC517" s="78"/>
      <c r="AD517" s="51"/>
      <c r="AE517" s="51"/>
    </row>
    <row r="518" spans="18:31" x14ac:dyDescent="0.25">
      <c r="R518" s="78"/>
      <c r="S518" s="78"/>
      <c r="T518" s="78"/>
      <c r="U518" s="78"/>
      <c r="V518" s="78"/>
      <c r="W518" s="78"/>
      <c r="X518" s="78"/>
      <c r="Y518" s="78"/>
      <c r="Z518" s="78"/>
      <c r="AA518" s="78"/>
      <c r="AB518" s="78"/>
      <c r="AC518" s="78"/>
      <c r="AD518" s="51"/>
      <c r="AE518" s="51"/>
    </row>
    <row r="519" spans="18:31" x14ac:dyDescent="0.25">
      <c r="R519" s="78"/>
      <c r="S519" s="78"/>
      <c r="T519" s="78"/>
      <c r="U519" s="78"/>
      <c r="V519" s="78"/>
      <c r="W519" s="78"/>
      <c r="X519" s="78"/>
      <c r="Y519" s="78"/>
      <c r="Z519" s="78"/>
      <c r="AA519" s="78"/>
      <c r="AB519" s="78"/>
      <c r="AC519" s="78"/>
      <c r="AD519" s="51"/>
      <c r="AE519" s="51"/>
    </row>
    <row r="520" spans="18:31" x14ac:dyDescent="0.25">
      <c r="R520" s="78"/>
      <c r="S520" s="78"/>
      <c r="T520" s="78"/>
      <c r="U520" s="78"/>
      <c r="V520" s="78"/>
      <c r="W520" s="78"/>
      <c r="X520" s="78"/>
      <c r="Y520" s="78"/>
      <c r="Z520" s="78"/>
      <c r="AA520" s="78"/>
      <c r="AB520" s="78"/>
      <c r="AC520" s="78"/>
      <c r="AD520" s="51"/>
      <c r="AE520" s="51"/>
    </row>
    <row r="521" spans="18:31" x14ac:dyDescent="0.25">
      <c r="R521" s="78"/>
      <c r="S521" s="78"/>
      <c r="T521" s="78"/>
      <c r="U521" s="78"/>
      <c r="V521" s="78"/>
      <c r="W521" s="78"/>
      <c r="X521" s="78"/>
      <c r="Y521" s="78"/>
      <c r="Z521" s="78"/>
      <c r="AA521" s="78"/>
      <c r="AB521" s="78"/>
      <c r="AC521" s="78"/>
      <c r="AD521" s="51"/>
      <c r="AE521" s="51"/>
    </row>
    <row r="522" spans="18:31" x14ac:dyDescent="0.25">
      <c r="R522" s="78"/>
      <c r="S522" s="78"/>
      <c r="T522" s="78"/>
      <c r="U522" s="78"/>
      <c r="V522" s="78"/>
      <c r="W522" s="78"/>
      <c r="X522" s="78"/>
      <c r="Y522" s="78"/>
      <c r="Z522" s="78"/>
      <c r="AA522" s="78"/>
      <c r="AB522" s="78"/>
      <c r="AC522" s="78"/>
      <c r="AD522" s="51"/>
      <c r="AE522" s="51"/>
    </row>
    <row r="523" spans="18:31" x14ac:dyDescent="0.25">
      <c r="R523" s="78"/>
      <c r="S523" s="78"/>
      <c r="T523" s="78"/>
      <c r="U523" s="78"/>
      <c r="V523" s="78"/>
      <c r="W523" s="78"/>
      <c r="X523" s="78"/>
      <c r="Y523" s="78"/>
      <c r="Z523" s="78"/>
      <c r="AA523" s="78"/>
      <c r="AB523" s="78"/>
      <c r="AC523" s="78"/>
      <c r="AD523" s="51"/>
      <c r="AE523" s="51"/>
    </row>
    <row r="524" spans="18:31" x14ac:dyDescent="0.25">
      <c r="R524" s="78"/>
      <c r="S524" s="78"/>
      <c r="T524" s="78"/>
      <c r="U524" s="78"/>
      <c r="V524" s="78"/>
      <c r="W524" s="78"/>
      <c r="X524" s="78"/>
      <c r="Y524" s="78"/>
      <c r="Z524" s="78"/>
      <c r="AA524" s="78"/>
      <c r="AB524" s="78"/>
      <c r="AC524" s="78"/>
      <c r="AD524" s="51"/>
      <c r="AE524" s="51"/>
    </row>
    <row r="525" spans="18:31" x14ac:dyDescent="0.25">
      <c r="R525" s="78"/>
      <c r="S525" s="78"/>
      <c r="T525" s="78"/>
      <c r="U525" s="78"/>
      <c r="V525" s="78"/>
      <c r="W525" s="78"/>
      <c r="X525" s="78"/>
      <c r="Y525" s="78"/>
      <c r="Z525" s="78"/>
      <c r="AA525" s="78"/>
      <c r="AB525" s="78"/>
      <c r="AC525" s="78"/>
      <c r="AD525" s="51"/>
      <c r="AE525" s="51"/>
    </row>
    <row r="526" spans="18:31" x14ac:dyDescent="0.25">
      <c r="R526" s="78"/>
      <c r="S526" s="78"/>
      <c r="T526" s="78"/>
      <c r="U526" s="78"/>
      <c r="V526" s="78"/>
      <c r="W526" s="78"/>
      <c r="X526" s="78"/>
      <c r="Y526" s="78"/>
      <c r="Z526" s="78"/>
      <c r="AA526" s="78"/>
      <c r="AB526" s="78"/>
      <c r="AC526" s="78"/>
      <c r="AD526" s="51"/>
      <c r="AE526" s="51"/>
    </row>
    <row r="527" spans="18:31" x14ac:dyDescent="0.25">
      <c r="R527" s="78"/>
      <c r="S527" s="78"/>
      <c r="T527" s="78"/>
      <c r="U527" s="78"/>
      <c r="V527" s="78"/>
      <c r="W527" s="78"/>
      <c r="X527" s="78"/>
      <c r="Y527" s="78"/>
      <c r="Z527" s="78"/>
      <c r="AA527" s="78"/>
      <c r="AB527" s="78"/>
      <c r="AC527" s="78"/>
      <c r="AD527" s="51"/>
      <c r="AE527" s="51"/>
    </row>
    <row r="528" spans="18:31" x14ac:dyDescent="0.25">
      <c r="R528" s="78"/>
      <c r="S528" s="78"/>
      <c r="T528" s="78"/>
      <c r="U528" s="78"/>
      <c r="V528" s="78"/>
      <c r="W528" s="78"/>
      <c r="X528" s="78"/>
      <c r="Y528" s="78"/>
      <c r="Z528" s="78"/>
      <c r="AA528" s="78"/>
      <c r="AB528" s="78"/>
      <c r="AC528" s="78"/>
      <c r="AD528" s="51"/>
      <c r="AE528" s="51"/>
    </row>
    <row r="529" spans="18:31" x14ac:dyDescent="0.25">
      <c r="R529" s="78"/>
      <c r="S529" s="78"/>
      <c r="T529" s="78"/>
      <c r="U529" s="78"/>
      <c r="V529" s="78"/>
      <c r="W529" s="78"/>
      <c r="X529" s="78"/>
      <c r="Y529" s="78"/>
      <c r="Z529" s="78"/>
      <c r="AA529" s="78"/>
      <c r="AB529" s="78"/>
      <c r="AC529" s="78"/>
      <c r="AD529" s="51"/>
      <c r="AE529" s="51"/>
    </row>
    <row r="530" spans="18:31" x14ac:dyDescent="0.25">
      <c r="R530" s="78"/>
      <c r="S530" s="78"/>
      <c r="T530" s="78"/>
      <c r="U530" s="78"/>
      <c r="V530" s="78"/>
      <c r="W530" s="78"/>
      <c r="X530" s="78"/>
      <c r="Y530" s="78"/>
      <c r="Z530" s="78"/>
      <c r="AA530" s="78"/>
      <c r="AB530" s="78"/>
      <c r="AC530" s="78"/>
      <c r="AD530" s="51"/>
      <c r="AE530" s="51"/>
    </row>
    <row r="531" spans="18:31" x14ac:dyDescent="0.25">
      <c r="R531" s="78"/>
      <c r="S531" s="78"/>
      <c r="T531" s="78"/>
      <c r="U531" s="78"/>
      <c r="V531" s="78"/>
      <c r="W531" s="78"/>
      <c r="X531" s="78"/>
      <c r="Y531" s="78"/>
      <c r="Z531" s="78"/>
      <c r="AA531" s="78"/>
      <c r="AB531" s="78"/>
      <c r="AC531" s="78"/>
      <c r="AD531" s="51"/>
      <c r="AE531" s="51"/>
    </row>
    <row r="532" spans="18:31" x14ac:dyDescent="0.25">
      <c r="R532" s="78"/>
      <c r="S532" s="78"/>
      <c r="T532" s="78"/>
      <c r="U532" s="78"/>
      <c r="V532" s="78"/>
      <c r="W532" s="78"/>
      <c r="X532" s="78"/>
      <c r="Y532" s="78"/>
      <c r="Z532" s="78"/>
      <c r="AA532" s="78"/>
      <c r="AB532" s="78"/>
      <c r="AC532" s="78"/>
      <c r="AD532" s="51"/>
      <c r="AE532" s="51"/>
    </row>
    <row r="533" spans="18:31" x14ac:dyDescent="0.25">
      <c r="R533" s="78"/>
      <c r="S533" s="78"/>
      <c r="T533" s="78"/>
      <c r="U533" s="78"/>
      <c r="V533" s="78"/>
      <c r="W533" s="78"/>
      <c r="X533" s="78"/>
      <c r="Y533" s="78"/>
      <c r="Z533" s="78"/>
      <c r="AA533" s="78"/>
      <c r="AB533" s="78"/>
      <c r="AC533" s="78"/>
      <c r="AD533" s="51"/>
      <c r="AE533" s="51"/>
    </row>
    <row r="534" spans="18:31" x14ac:dyDescent="0.25">
      <c r="R534" s="78"/>
      <c r="S534" s="78"/>
      <c r="T534" s="78"/>
      <c r="U534" s="78"/>
      <c r="V534" s="78"/>
      <c r="W534" s="78"/>
      <c r="X534" s="78"/>
      <c r="Y534" s="78"/>
      <c r="Z534" s="78"/>
      <c r="AA534" s="78"/>
      <c r="AB534" s="78"/>
      <c r="AC534" s="78"/>
      <c r="AD534" s="51"/>
      <c r="AE534" s="51"/>
    </row>
    <row r="535" spans="18:31" x14ac:dyDescent="0.25">
      <c r="R535" s="78"/>
      <c r="S535" s="78"/>
      <c r="T535" s="78"/>
      <c r="U535" s="78"/>
      <c r="V535" s="78"/>
      <c r="W535" s="78"/>
      <c r="X535" s="78"/>
      <c r="Y535" s="78"/>
      <c r="Z535" s="78"/>
      <c r="AA535" s="78"/>
      <c r="AB535" s="78"/>
      <c r="AC535" s="78"/>
      <c r="AD535" s="51"/>
      <c r="AE535" s="51"/>
    </row>
    <row r="536" spans="18:31" x14ac:dyDescent="0.25">
      <c r="R536" s="78"/>
      <c r="S536" s="78"/>
      <c r="T536" s="78"/>
      <c r="U536" s="78"/>
      <c r="V536" s="78"/>
      <c r="W536" s="78"/>
      <c r="X536" s="78"/>
      <c r="Y536" s="78"/>
      <c r="Z536" s="78"/>
      <c r="AA536" s="78"/>
      <c r="AB536" s="78"/>
      <c r="AC536" s="78"/>
      <c r="AD536" s="51"/>
      <c r="AE536" s="51"/>
    </row>
    <row r="537" spans="18:31" x14ac:dyDescent="0.25">
      <c r="R537" s="78"/>
      <c r="S537" s="78"/>
      <c r="T537" s="78"/>
      <c r="U537" s="78"/>
      <c r="V537" s="78"/>
      <c r="W537" s="78"/>
      <c r="X537" s="78"/>
      <c r="Y537" s="78"/>
      <c r="Z537" s="78"/>
      <c r="AA537" s="78"/>
      <c r="AB537" s="78"/>
      <c r="AC537" s="78"/>
      <c r="AD537" s="51"/>
      <c r="AE537" s="51"/>
    </row>
    <row r="538" spans="18:31" x14ac:dyDescent="0.25">
      <c r="R538" s="78"/>
      <c r="S538" s="78"/>
      <c r="T538" s="78"/>
      <c r="U538" s="78"/>
      <c r="V538" s="78"/>
      <c r="W538" s="78"/>
      <c r="X538" s="78"/>
      <c r="Y538" s="78"/>
      <c r="Z538" s="78"/>
      <c r="AA538" s="78"/>
      <c r="AB538" s="78"/>
      <c r="AC538" s="78"/>
      <c r="AD538" s="51"/>
      <c r="AE538" s="51"/>
    </row>
    <row r="539" spans="18:31" x14ac:dyDescent="0.25">
      <c r="R539" s="78"/>
      <c r="S539" s="78"/>
      <c r="T539" s="78"/>
      <c r="U539" s="78"/>
      <c r="V539" s="78"/>
      <c r="W539" s="78"/>
      <c r="X539" s="78"/>
      <c r="Y539" s="78"/>
      <c r="Z539" s="78"/>
      <c r="AA539" s="78"/>
      <c r="AB539" s="78"/>
      <c r="AC539" s="78"/>
      <c r="AD539" s="51"/>
      <c r="AE539" s="51"/>
    </row>
    <row r="540" spans="18:31" x14ac:dyDescent="0.25">
      <c r="R540" s="78"/>
      <c r="S540" s="78"/>
      <c r="T540" s="78"/>
      <c r="U540" s="78"/>
      <c r="V540" s="78"/>
      <c r="W540" s="78"/>
      <c r="X540" s="78"/>
      <c r="Y540" s="78"/>
      <c r="Z540" s="78"/>
      <c r="AA540" s="78"/>
      <c r="AB540" s="78"/>
      <c r="AC540" s="78"/>
      <c r="AD540" s="51"/>
      <c r="AE540" s="51"/>
    </row>
    <row r="541" spans="18:31" x14ac:dyDescent="0.25">
      <c r="R541" s="78"/>
      <c r="S541" s="78"/>
      <c r="T541" s="78"/>
      <c r="U541" s="78"/>
      <c r="V541" s="78"/>
      <c r="W541" s="78"/>
      <c r="X541" s="78"/>
      <c r="Y541" s="78"/>
      <c r="Z541" s="78"/>
      <c r="AA541" s="78"/>
      <c r="AB541" s="78"/>
      <c r="AC541" s="78"/>
      <c r="AD541" s="51"/>
      <c r="AE541" s="51"/>
    </row>
    <row r="542" spans="18:31" x14ac:dyDescent="0.25">
      <c r="R542" s="78"/>
      <c r="S542" s="78"/>
      <c r="T542" s="78"/>
      <c r="U542" s="78"/>
      <c r="V542" s="78"/>
      <c r="W542" s="78"/>
      <c r="X542" s="78"/>
      <c r="Y542" s="78"/>
      <c r="Z542" s="78"/>
      <c r="AA542" s="78"/>
      <c r="AB542" s="78"/>
      <c r="AC542" s="78"/>
      <c r="AD542" s="51"/>
      <c r="AE542" s="51"/>
    </row>
    <row r="543" spans="18:31" x14ac:dyDescent="0.25">
      <c r="R543" s="78"/>
      <c r="S543" s="78"/>
      <c r="T543" s="78"/>
      <c r="U543" s="78"/>
      <c r="V543" s="78"/>
      <c r="W543" s="78"/>
      <c r="X543" s="78"/>
      <c r="Y543" s="78"/>
      <c r="Z543" s="78"/>
      <c r="AA543" s="78"/>
      <c r="AB543" s="78"/>
      <c r="AC543" s="78"/>
      <c r="AD543" s="51"/>
      <c r="AE543" s="51"/>
    </row>
    <row r="544" spans="18:31" x14ac:dyDescent="0.25">
      <c r="R544" s="78"/>
      <c r="S544" s="78"/>
      <c r="T544" s="78"/>
      <c r="U544" s="78"/>
      <c r="V544" s="78"/>
      <c r="W544" s="78"/>
      <c r="X544" s="78"/>
      <c r="Y544" s="78"/>
      <c r="Z544" s="78"/>
      <c r="AA544" s="78"/>
      <c r="AB544" s="78"/>
      <c r="AC544" s="78"/>
      <c r="AD544" s="51"/>
      <c r="AE544" s="51"/>
    </row>
    <row r="545" spans="18:31" x14ac:dyDescent="0.25">
      <c r="R545" s="78"/>
      <c r="S545" s="78"/>
      <c r="T545" s="78"/>
      <c r="U545" s="78"/>
      <c r="V545" s="78"/>
      <c r="W545" s="78"/>
      <c r="X545" s="78"/>
      <c r="Y545" s="78"/>
      <c r="Z545" s="78"/>
      <c r="AA545" s="78"/>
      <c r="AB545" s="78"/>
      <c r="AC545" s="78"/>
      <c r="AD545" s="51"/>
      <c r="AE545" s="51"/>
    </row>
    <row r="546" spans="18:31" x14ac:dyDescent="0.25">
      <c r="R546" s="78"/>
      <c r="S546" s="78"/>
      <c r="T546" s="78"/>
      <c r="U546" s="78"/>
      <c r="V546" s="78"/>
      <c r="W546" s="78"/>
      <c r="X546" s="78"/>
      <c r="Y546" s="78"/>
      <c r="Z546" s="78"/>
      <c r="AA546" s="78"/>
      <c r="AB546" s="78"/>
      <c r="AC546" s="78"/>
      <c r="AD546" s="51"/>
      <c r="AE546" s="51"/>
    </row>
    <row r="547" spans="18:31" x14ac:dyDescent="0.25">
      <c r="R547" s="78"/>
      <c r="S547" s="78"/>
      <c r="T547" s="78"/>
      <c r="U547" s="78"/>
      <c r="V547" s="78"/>
      <c r="W547" s="78"/>
      <c r="X547" s="78"/>
      <c r="Y547" s="78"/>
      <c r="Z547" s="78"/>
      <c r="AA547" s="78"/>
      <c r="AB547" s="78"/>
      <c r="AC547" s="78"/>
      <c r="AD547" s="51"/>
      <c r="AE547" s="51"/>
    </row>
    <row r="548" spans="18:31" x14ac:dyDescent="0.25">
      <c r="R548" s="78"/>
      <c r="S548" s="78"/>
      <c r="T548" s="78"/>
      <c r="U548" s="78"/>
      <c r="V548" s="78"/>
      <c r="W548" s="78"/>
      <c r="X548" s="78"/>
      <c r="Y548" s="78"/>
      <c r="Z548" s="78"/>
      <c r="AA548" s="78"/>
      <c r="AB548" s="78"/>
      <c r="AC548" s="78"/>
      <c r="AD548" s="51"/>
      <c r="AE548" s="51"/>
    </row>
    <row r="549" spans="18:31" x14ac:dyDescent="0.25">
      <c r="R549" s="78"/>
      <c r="S549" s="78"/>
      <c r="T549" s="78"/>
      <c r="U549" s="78"/>
      <c r="V549" s="78"/>
      <c r="W549" s="78"/>
      <c r="X549" s="78"/>
      <c r="Y549" s="78"/>
      <c r="Z549" s="78"/>
      <c r="AA549" s="78"/>
      <c r="AB549" s="78"/>
      <c r="AC549" s="78"/>
      <c r="AD549" s="51"/>
      <c r="AE549" s="51"/>
    </row>
    <row r="550" spans="18:31" x14ac:dyDescent="0.25">
      <c r="R550" s="78"/>
      <c r="S550" s="78"/>
      <c r="T550" s="78"/>
      <c r="U550" s="78"/>
      <c r="V550" s="78"/>
      <c r="W550" s="78"/>
      <c r="X550" s="78"/>
      <c r="Y550" s="78"/>
      <c r="Z550" s="78"/>
      <c r="AA550" s="78"/>
      <c r="AB550" s="78"/>
      <c r="AC550" s="78"/>
      <c r="AD550" s="51"/>
      <c r="AE550" s="51"/>
    </row>
    <row r="551" spans="18:31" x14ac:dyDescent="0.25">
      <c r="R551" s="78"/>
      <c r="S551" s="78"/>
      <c r="T551" s="78"/>
      <c r="U551" s="78"/>
      <c r="V551" s="78"/>
      <c r="W551" s="78"/>
      <c r="X551" s="78"/>
      <c r="Y551" s="78"/>
      <c r="Z551" s="78"/>
      <c r="AA551" s="78"/>
      <c r="AB551" s="78"/>
      <c r="AC551" s="78"/>
      <c r="AD551" s="51"/>
      <c r="AE551" s="51"/>
    </row>
    <row r="552" spans="18:31" x14ac:dyDescent="0.25">
      <c r="R552" s="78"/>
      <c r="S552" s="78"/>
      <c r="T552" s="78"/>
      <c r="U552" s="78"/>
      <c r="V552" s="78"/>
      <c r="W552" s="78"/>
      <c r="X552" s="78"/>
      <c r="Y552" s="78"/>
      <c r="Z552" s="78"/>
      <c r="AA552" s="78"/>
      <c r="AB552" s="78"/>
      <c r="AC552" s="78"/>
      <c r="AD552" s="51"/>
      <c r="AE552" s="51"/>
    </row>
    <row r="553" spans="18:31" x14ac:dyDescent="0.25">
      <c r="R553" s="78"/>
      <c r="S553" s="78"/>
      <c r="T553" s="78"/>
      <c r="U553" s="78"/>
      <c r="V553" s="78"/>
      <c r="W553" s="78"/>
      <c r="X553" s="78"/>
      <c r="Y553" s="78"/>
      <c r="Z553" s="78"/>
      <c r="AA553" s="78"/>
      <c r="AB553" s="78"/>
      <c r="AC553" s="78"/>
      <c r="AD553" s="51"/>
      <c r="AE553" s="51"/>
    </row>
    <row r="554" spans="18:31" x14ac:dyDescent="0.25">
      <c r="R554" s="78"/>
      <c r="S554" s="78"/>
      <c r="T554" s="78"/>
      <c r="U554" s="78"/>
      <c r="V554" s="78"/>
      <c r="W554" s="78"/>
      <c r="X554" s="78"/>
      <c r="Y554" s="78"/>
      <c r="Z554" s="78"/>
      <c r="AA554" s="78"/>
      <c r="AB554" s="78"/>
      <c r="AC554" s="78"/>
      <c r="AD554" s="51"/>
      <c r="AE554" s="51"/>
    </row>
    <row r="555" spans="18:31" x14ac:dyDescent="0.25">
      <c r="R555" s="78"/>
      <c r="S555" s="78"/>
      <c r="T555" s="78"/>
      <c r="U555" s="78"/>
      <c r="V555" s="78"/>
      <c r="W555" s="78"/>
      <c r="X555" s="78"/>
      <c r="Y555" s="78"/>
      <c r="Z555" s="78"/>
      <c r="AA555" s="78"/>
      <c r="AB555" s="78"/>
      <c r="AC555" s="78"/>
      <c r="AD555" s="51"/>
      <c r="AE555" s="51"/>
    </row>
    <row r="556" spans="18:31" x14ac:dyDescent="0.25">
      <c r="R556" s="78"/>
      <c r="S556" s="78"/>
      <c r="T556" s="78"/>
      <c r="U556" s="78"/>
      <c r="V556" s="78"/>
      <c r="W556" s="78"/>
      <c r="X556" s="78"/>
      <c r="Y556" s="78"/>
      <c r="Z556" s="78"/>
      <c r="AA556" s="78"/>
      <c r="AB556" s="78"/>
      <c r="AC556" s="78"/>
      <c r="AD556" s="51"/>
      <c r="AE556" s="51"/>
    </row>
    <row r="557" spans="18:31" x14ac:dyDescent="0.25">
      <c r="R557" s="78"/>
      <c r="S557" s="78"/>
      <c r="T557" s="78"/>
      <c r="U557" s="78"/>
      <c r="V557" s="78"/>
      <c r="W557" s="78"/>
      <c r="X557" s="78"/>
      <c r="Y557" s="78"/>
      <c r="Z557" s="78"/>
      <c r="AA557" s="78"/>
      <c r="AB557" s="78"/>
      <c r="AC557" s="78"/>
      <c r="AD557" s="51"/>
      <c r="AE557" s="51"/>
    </row>
    <row r="558" spans="18:31" x14ac:dyDescent="0.25">
      <c r="R558" s="78"/>
      <c r="S558" s="78"/>
      <c r="T558" s="78"/>
      <c r="U558" s="78"/>
      <c r="V558" s="78"/>
      <c r="W558" s="78"/>
      <c r="X558" s="78"/>
      <c r="Y558" s="78"/>
      <c r="Z558" s="78"/>
      <c r="AA558" s="78"/>
      <c r="AB558" s="78"/>
      <c r="AC558" s="78"/>
      <c r="AD558" s="51"/>
      <c r="AE558" s="51"/>
    </row>
    <row r="559" spans="18:31" x14ac:dyDescent="0.25">
      <c r="R559" s="78"/>
      <c r="S559" s="78"/>
      <c r="T559" s="78"/>
      <c r="U559" s="78"/>
      <c r="V559" s="78"/>
      <c r="W559" s="78"/>
      <c r="X559" s="78"/>
      <c r="Y559" s="78"/>
      <c r="Z559" s="78"/>
      <c r="AA559" s="78"/>
      <c r="AB559" s="78"/>
      <c r="AC559" s="78"/>
      <c r="AD559" s="51"/>
      <c r="AE559" s="51"/>
    </row>
    <row r="560" spans="18:31" x14ac:dyDescent="0.25">
      <c r="R560" s="78"/>
      <c r="S560" s="78"/>
      <c r="T560" s="78"/>
      <c r="U560" s="78"/>
      <c r="V560" s="78"/>
      <c r="W560" s="78"/>
      <c r="X560" s="78"/>
      <c r="Y560" s="78"/>
      <c r="Z560" s="78"/>
      <c r="AA560" s="78"/>
      <c r="AB560" s="78"/>
      <c r="AC560" s="78"/>
      <c r="AD560" s="51"/>
      <c r="AE560" s="51"/>
    </row>
    <row r="561" spans="18:31" x14ac:dyDescent="0.25">
      <c r="R561" s="78"/>
      <c r="S561" s="78"/>
      <c r="T561" s="78"/>
      <c r="U561" s="78"/>
      <c r="V561" s="78"/>
      <c r="W561" s="78"/>
      <c r="X561" s="78"/>
      <c r="Y561" s="78"/>
      <c r="Z561" s="78"/>
      <c r="AA561" s="78"/>
      <c r="AB561" s="78"/>
      <c r="AC561" s="78"/>
      <c r="AD561" s="51"/>
      <c r="AE561" s="51"/>
    </row>
    <row r="562" spans="18:31" x14ac:dyDescent="0.25">
      <c r="R562" s="78"/>
      <c r="S562" s="78"/>
      <c r="T562" s="78"/>
      <c r="U562" s="78"/>
      <c r="V562" s="78"/>
      <c r="W562" s="78"/>
      <c r="X562" s="78"/>
      <c r="Y562" s="78"/>
      <c r="Z562" s="78"/>
      <c r="AA562" s="78"/>
      <c r="AB562" s="78"/>
      <c r="AC562" s="78"/>
      <c r="AD562" s="51"/>
      <c r="AE562" s="51"/>
    </row>
    <row r="563" spans="18:31" x14ac:dyDescent="0.25">
      <c r="R563" s="78"/>
      <c r="S563" s="78"/>
      <c r="T563" s="78"/>
      <c r="U563" s="78"/>
      <c r="V563" s="78"/>
      <c r="W563" s="78"/>
      <c r="X563" s="78"/>
      <c r="Y563" s="78"/>
      <c r="Z563" s="78"/>
      <c r="AA563" s="78"/>
      <c r="AB563" s="78"/>
      <c r="AC563" s="78"/>
      <c r="AD563" s="51"/>
      <c r="AE563" s="51"/>
    </row>
    <row r="564" spans="18:31" x14ac:dyDescent="0.25">
      <c r="R564" s="78"/>
      <c r="S564" s="78"/>
      <c r="T564" s="78"/>
      <c r="U564" s="78"/>
      <c r="V564" s="78"/>
      <c r="W564" s="78"/>
      <c r="X564" s="78"/>
      <c r="Y564" s="78"/>
      <c r="Z564" s="78"/>
      <c r="AA564" s="78"/>
      <c r="AB564" s="78"/>
      <c r="AC564" s="78"/>
      <c r="AD564" s="51"/>
      <c r="AE564" s="51"/>
    </row>
    <row r="565" spans="18:31" x14ac:dyDescent="0.25">
      <c r="R565" s="78"/>
      <c r="S565" s="78"/>
      <c r="T565" s="78"/>
      <c r="U565" s="78"/>
      <c r="V565" s="78"/>
      <c r="W565" s="78"/>
      <c r="X565" s="78"/>
      <c r="Y565" s="78"/>
      <c r="Z565" s="78"/>
      <c r="AA565" s="78"/>
      <c r="AB565" s="78"/>
      <c r="AC565" s="78"/>
      <c r="AD565" s="51"/>
      <c r="AE565" s="51"/>
    </row>
    <row r="566" spans="18:31" x14ac:dyDescent="0.25">
      <c r="R566" s="78"/>
      <c r="S566" s="78"/>
      <c r="T566" s="78"/>
      <c r="U566" s="78"/>
      <c r="V566" s="78"/>
      <c r="W566" s="78"/>
      <c r="X566" s="78"/>
      <c r="Y566" s="78"/>
      <c r="Z566" s="78"/>
      <c r="AA566" s="78"/>
      <c r="AB566" s="78"/>
      <c r="AC566" s="78"/>
      <c r="AD566" s="51"/>
      <c r="AE566" s="51"/>
    </row>
    <row r="567" spans="18:31" x14ac:dyDescent="0.25">
      <c r="R567" s="78"/>
      <c r="S567" s="78"/>
      <c r="T567" s="78"/>
      <c r="U567" s="78"/>
      <c r="V567" s="78"/>
      <c r="W567" s="78"/>
      <c r="X567" s="78"/>
      <c r="Y567" s="78"/>
      <c r="Z567" s="78"/>
      <c r="AA567" s="78"/>
      <c r="AB567" s="78"/>
      <c r="AC567" s="78"/>
      <c r="AD567" s="51"/>
      <c r="AE567" s="51"/>
    </row>
    <row r="568" spans="18:31" x14ac:dyDescent="0.25">
      <c r="R568" s="78"/>
      <c r="S568" s="78"/>
      <c r="T568" s="78"/>
      <c r="U568" s="78"/>
      <c r="V568" s="78"/>
      <c r="W568" s="78"/>
      <c r="X568" s="78"/>
      <c r="Y568" s="78"/>
      <c r="Z568" s="78"/>
      <c r="AA568" s="78"/>
      <c r="AB568" s="78"/>
      <c r="AC568" s="78"/>
      <c r="AD568" s="51"/>
      <c r="AE568" s="51"/>
    </row>
    <row r="569" spans="18:31" x14ac:dyDescent="0.25">
      <c r="R569" s="78"/>
      <c r="S569" s="78"/>
      <c r="T569" s="78"/>
      <c r="U569" s="78"/>
      <c r="V569" s="78"/>
      <c r="W569" s="78"/>
      <c r="X569" s="78"/>
      <c r="Y569" s="78"/>
      <c r="Z569" s="78"/>
      <c r="AA569" s="78"/>
      <c r="AB569" s="78"/>
      <c r="AC569" s="78"/>
      <c r="AD569" s="51"/>
      <c r="AE569" s="51"/>
    </row>
    <row r="570" spans="18:31" x14ac:dyDescent="0.25">
      <c r="R570" s="78"/>
      <c r="S570" s="78"/>
      <c r="T570" s="78"/>
      <c r="U570" s="78"/>
      <c r="V570" s="78"/>
      <c r="W570" s="78"/>
      <c r="X570" s="78"/>
      <c r="Y570" s="78"/>
      <c r="Z570" s="78"/>
      <c r="AA570" s="78"/>
      <c r="AB570" s="78"/>
      <c r="AC570" s="78"/>
      <c r="AD570" s="51"/>
      <c r="AE570" s="51"/>
    </row>
    <row r="571" spans="18:31" x14ac:dyDescent="0.25">
      <c r="R571" s="78"/>
      <c r="S571" s="78"/>
      <c r="T571" s="78"/>
      <c r="U571" s="78"/>
      <c r="V571" s="78"/>
      <c r="W571" s="78"/>
      <c r="X571" s="78"/>
      <c r="Y571" s="78"/>
      <c r="Z571" s="78"/>
      <c r="AA571" s="78"/>
      <c r="AB571" s="78"/>
      <c r="AC571" s="78"/>
      <c r="AD571" s="51"/>
      <c r="AE571" s="51"/>
    </row>
    <row r="572" spans="18:31" x14ac:dyDescent="0.25">
      <c r="R572" s="78"/>
      <c r="S572" s="78"/>
      <c r="T572" s="78"/>
      <c r="U572" s="78"/>
      <c r="V572" s="78"/>
      <c r="W572" s="78"/>
      <c r="X572" s="78"/>
      <c r="Y572" s="78"/>
      <c r="Z572" s="78"/>
      <c r="AA572" s="78"/>
      <c r="AB572" s="78"/>
      <c r="AC572" s="78"/>
      <c r="AD572" s="51"/>
      <c r="AE572" s="51"/>
    </row>
    <row r="573" spans="18:31" x14ac:dyDescent="0.25">
      <c r="R573" s="78"/>
      <c r="S573" s="78"/>
      <c r="T573" s="78"/>
      <c r="U573" s="78"/>
      <c r="V573" s="78"/>
      <c r="W573" s="78"/>
      <c r="X573" s="78"/>
      <c r="Y573" s="78"/>
      <c r="Z573" s="78"/>
      <c r="AA573" s="78"/>
      <c r="AB573" s="78"/>
      <c r="AC573" s="78"/>
      <c r="AD573" s="51"/>
      <c r="AE573" s="51"/>
    </row>
    <row r="574" spans="18:31" x14ac:dyDescent="0.25">
      <c r="R574" s="78"/>
      <c r="S574" s="78"/>
      <c r="T574" s="78"/>
      <c r="U574" s="78"/>
      <c r="V574" s="78"/>
      <c r="W574" s="78"/>
      <c r="X574" s="78"/>
      <c r="Y574" s="78"/>
      <c r="Z574" s="78"/>
      <c r="AA574" s="78"/>
      <c r="AB574" s="78"/>
      <c r="AC574" s="78"/>
      <c r="AD574" s="51"/>
      <c r="AE574" s="51"/>
    </row>
    <row r="575" spans="18:31" x14ac:dyDescent="0.25">
      <c r="R575" s="78"/>
      <c r="S575" s="78"/>
      <c r="T575" s="78"/>
      <c r="U575" s="78"/>
      <c r="V575" s="78"/>
      <c r="W575" s="78"/>
      <c r="X575" s="78"/>
      <c r="Y575" s="78"/>
      <c r="Z575" s="78"/>
      <c r="AA575" s="78"/>
      <c r="AB575" s="78"/>
      <c r="AC575" s="78"/>
      <c r="AD575" s="51"/>
      <c r="AE575" s="51"/>
    </row>
    <row r="576" spans="18:31" x14ac:dyDescent="0.25">
      <c r="R576" s="78"/>
      <c r="S576" s="78"/>
      <c r="T576" s="78"/>
      <c r="U576" s="78"/>
      <c r="V576" s="78"/>
      <c r="W576" s="78"/>
      <c r="X576" s="78"/>
      <c r="Y576" s="78"/>
      <c r="Z576" s="78"/>
      <c r="AA576" s="78"/>
      <c r="AB576" s="78"/>
      <c r="AC576" s="78"/>
      <c r="AD576" s="51"/>
      <c r="AE576" s="51"/>
    </row>
    <row r="577" spans="18:31" x14ac:dyDescent="0.25">
      <c r="R577" s="78"/>
      <c r="S577" s="78"/>
      <c r="T577" s="78"/>
      <c r="U577" s="78"/>
      <c r="V577" s="78"/>
      <c r="W577" s="78"/>
      <c r="X577" s="78"/>
      <c r="Y577" s="78"/>
      <c r="Z577" s="78"/>
      <c r="AA577" s="78"/>
      <c r="AB577" s="78"/>
      <c r="AC577" s="78"/>
      <c r="AD577" s="51"/>
      <c r="AE577" s="51"/>
    </row>
    <row r="578" spans="18:31" x14ac:dyDescent="0.25">
      <c r="R578" s="78"/>
      <c r="S578" s="78"/>
      <c r="T578" s="78"/>
      <c r="U578" s="78"/>
      <c r="V578" s="78"/>
      <c r="W578" s="78"/>
      <c r="X578" s="78"/>
      <c r="Y578" s="78"/>
      <c r="Z578" s="78"/>
      <c r="AA578" s="78"/>
      <c r="AB578" s="78"/>
      <c r="AC578" s="78"/>
      <c r="AD578" s="51"/>
      <c r="AE578" s="51"/>
    </row>
    <row r="579" spans="18:31" x14ac:dyDescent="0.25">
      <c r="R579" s="78"/>
      <c r="S579" s="78"/>
      <c r="T579" s="78"/>
      <c r="U579" s="78"/>
      <c r="V579" s="78"/>
      <c r="W579" s="78"/>
      <c r="X579" s="78"/>
      <c r="Y579" s="78"/>
      <c r="Z579" s="78"/>
      <c r="AA579" s="78"/>
      <c r="AB579" s="78"/>
      <c r="AC579" s="78"/>
      <c r="AD579" s="51"/>
      <c r="AE579" s="51"/>
    </row>
    <row r="580" spans="18:31" x14ac:dyDescent="0.25">
      <c r="R580" s="78"/>
      <c r="S580" s="78"/>
      <c r="T580" s="78"/>
      <c r="U580" s="78"/>
      <c r="V580" s="78"/>
      <c r="W580" s="78"/>
      <c r="X580" s="78"/>
      <c r="Y580" s="78"/>
      <c r="Z580" s="78"/>
      <c r="AA580" s="78"/>
      <c r="AB580" s="78"/>
      <c r="AC580" s="78"/>
      <c r="AD580" s="51"/>
      <c r="AE580" s="51"/>
    </row>
    <row r="581" spans="18:31" x14ac:dyDescent="0.25">
      <c r="R581" s="78"/>
      <c r="S581" s="78"/>
      <c r="T581" s="78"/>
      <c r="U581" s="78"/>
      <c r="V581" s="78"/>
      <c r="W581" s="78"/>
      <c r="X581" s="78"/>
      <c r="Y581" s="78"/>
      <c r="Z581" s="78"/>
      <c r="AA581" s="78"/>
      <c r="AB581" s="78"/>
      <c r="AC581" s="78"/>
      <c r="AD581" s="51"/>
      <c r="AE581" s="51"/>
    </row>
    <row r="582" spans="18:31" x14ac:dyDescent="0.25">
      <c r="R582" s="78"/>
      <c r="S582" s="78"/>
      <c r="T582" s="78"/>
      <c r="U582" s="78"/>
      <c r="V582" s="78"/>
      <c r="W582" s="78"/>
      <c r="X582" s="78"/>
      <c r="Y582" s="78"/>
      <c r="Z582" s="78"/>
      <c r="AA582" s="78"/>
      <c r="AB582" s="78"/>
      <c r="AC582" s="78"/>
      <c r="AD582" s="51"/>
      <c r="AE582" s="51"/>
    </row>
    <row r="583" spans="18:31" x14ac:dyDescent="0.25">
      <c r="R583" s="78"/>
      <c r="S583" s="78"/>
      <c r="T583" s="78"/>
      <c r="U583" s="78"/>
      <c r="V583" s="78"/>
      <c r="W583" s="78"/>
      <c r="X583" s="78"/>
      <c r="Y583" s="78"/>
      <c r="Z583" s="78"/>
      <c r="AA583" s="78"/>
      <c r="AB583" s="78"/>
      <c r="AC583" s="78"/>
      <c r="AD583" s="51"/>
      <c r="AE583" s="51"/>
    </row>
    <row r="584" spans="18:31" x14ac:dyDescent="0.25">
      <c r="R584" s="78"/>
      <c r="S584" s="78"/>
      <c r="T584" s="78"/>
      <c r="U584" s="78"/>
      <c r="V584" s="78"/>
      <c r="W584" s="78"/>
      <c r="X584" s="78"/>
      <c r="Y584" s="78"/>
      <c r="Z584" s="78"/>
      <c r="AA584" s="78"/>
      <c r="AB584" s="78"/>
      <c r="AC584" s="78"/>
      <c r="AD584" s="51"/>
      <c r="AE584" s="51"/>
    </row>
    <row r="585" spans="18:31" x14ac:dyDescent="0.25">
      <c r="R585" s="78"/>
      <c r="S585" s="78"/>
      <c r="T585" s="78"/>
      <c r="U585" s="78"/>
      <c r="V585" s="78"/>
      <c r="W585" s="78"/>
      <c r="X585" s="78"/>
      <c r="Y585" s="78"/>
      <c r="Z585" s="78"/>
      <c r="AA585" s="78"/>
      <c r="AB585" s="78"/>
      <c r="AC585" s="78"/>
      <c r="AD585" s="51"/>
      <c r="AE585" s="51"/>
    </row>
    <row r="586" spans="18:31" x14ac:dyDescent="0.25">
      <c r="R586" s="78"/>
      <c r="S586" s="78"/>
      <c r="T586" s="78"/>
      <c r="U586" s="78"/>
      <c r="V586" s="78"/>
      <c r="W586" s="78"/>
      <c r="X586" s="78"/>
      <c r="Y586" s="78"/>
      <c r="Z586" s="78"/>
      <c r="AA586" s="78"/>
      <c r="AB586" s="78"/>
      <c r="AC586" s="78"/>
      <c r="AD586" s="51"/>
      <c r="AE586" s="51"/>
    </row>
    <row r="587" spans="18:31" x14ac:dyDescent="0.25">
      <c r="R587" s="78"/>
      <c r="S587" s="78"/>
      <c r="T587" s="78"/>
      <c r="U587" s="78"/>
      <c r="V587" s="78"/>
      <c r="W587" s="78"/>
      <c r="X587" s="78"/>
      <c r="Y587" s="78"/>
      <c r="Z587" s="78"/>
      <c r="AA587" s="78"/>
      <c r="AB587" s="78"/>
      <c r="AC587" s="78"/>
      <c r="AD587" s="51"/>
      <c r="AE587" s="51"/>
    </row>
    <row r="588" spans="18:31" x14ac:dyDescent="0.25">
      <c r="R588" s="78"/>
      <c r="S588" s="78"/>
      <c r="T588" s="78"/>
      <c r="U588" s="78"/>
      <c r="V588" s="78"/>
      <c r="W588" s="78"/>
      <c r="X588" s="78"/>
      <c r="Y588" s="78"/>
      <c r="Z588" s="78"/>
      <c r="AA588" s="78"/>
      <c r="AB588" s="78"/>
      <c r="AC588" s="78"/>
      <c r="AD588" s="51"/>
      <c r="AE588" s="51"/>
    </row>
    <row r="589" spans="18:31" x14ac:dyDescent="0.25">
      <c r="R589" s="78"/>
      <c r="S589" s="78"/>
      <c r="T589" s="78"/>
      <c r="U589" s="78"/>
      <c r="V589" s="78"/>
      <c r="W589" s="78"/>
      <c r="X589" s="78"/>
      <c r="Y589" s="78"/>
      <c r="Z589" s="78"/>
      <c r="AA589" s="78"/>
      <c r="AB589" s="78"/>
      <c r="AC589" s="78"/>
      <c r="AD589" s="51"/>
      <c r="AE589" s="51"/>
    </row>
    <row r="590" spans="18:31" x14ac:dyDescent="0.25">
      <c r="R590" s="78"/>
      <c r="S590" s="78"/>
      <c r="T590" s="78"/>
      <c r="U590" s="78"/>
      <c r="V590" s="78"/>
      <c r="W590" s="78"/>
      <c r="X590" s="78"/>
      <c r="Y590" s="78"/>
      <c r="Z590" s="78"/>
      <c r="AA590" s="78"/>
      <c r="AB590" s="78"/>
      <c r="AC590" s="78"/>
      <c r="AD590" s="51"/>
      <c r="AE590" s="51"/>
    </row>
    <row r="591" spans="18:31" x14ac:dyDescent="0.25">
      <c r="R591" s="78"/>
      <c r="S591" s="78"/>
      <c r="T591" s="78"/>
      <c r="U591" s="78"/>
      <c r="V591" s="78"/>
      <c r="W591" s="78"/>
      <c r="X591" s="78"/>
      <c r="Y591" s="78"/>
      <c r="Z591" s="78"/>
      <c r="AA591" s="78"/>
      <c r="AB591" s="78"/>
      <c r="AC591" s="78"/>
      <c r="AD591" s="51"/>
      <c r="AE591" s="51"/>
    </row>
    <row r="592" spans="18:31" x14ac:dyDescent="0.25">
      <c r="R592" s="78"/>
      <c r="S592" s="78"/>
      <c r="T592" s="78"/>
      <c r="U592" s="78"/>
      <c r="V592" s="78"/>
      <c r="W592" s="78"/>
      <c r="X592" s="78"/>
      <c r="Y592" s="78"/>
      <c r="Z592" s="78"/>
      <c r="AA592" s="78"/>
      <c r="AB592" s="78"/>
      <c r="AC592" s="78"/>
      <c r="AD592" s="51"/>
      <c r="AE592" s="51"/>
    </row>
    <row r="593" spans="18:31" x14ac:dyDescent="0.25">
      <c r="R593" s="78"/>
      <c r="S593" s="78"/>
      <c r="T593" s="78"/>
      <c r="U593" s="78"/>
      <c r="V593" s="78"/>
      <c r="W593" s="78"/>
      <c r="X593" s="78"/>
      <c r="Y593" s="78"/>
      <c r="Z593" s="78"/>
      <c r="AA593" s="78"/>
      <c r="AB593" s="78"/>
      <c r="AC593" s="78"/>
      <c r="AD593" s="51"/>
      <c r="AE593" s="51"/>
    </row>
    <row r="594" spans="18:31" x14ac:dyDescent="0.25">
      <c r="R594" s="78"/>
      <c r="S594" s="78"/>
      <c r="T594" s="78"/>
      <c r="U594" s="78"/>
      <c r="V594" s="78"/>
      <c r="W594" s="78"/>
      <c r="X594" s="78"/>
      <c r="Y594" s="78"/>
      <c r="Z594" s="78"/>
      <c r="AA594" s="78"/>
      <c r="AB594" s="78"/>
      <c r="AC594" s="78"/>
      <c r="AD594" s="51"/>
      <c r="AE594" s="51"/>
    </row>
    <row r="595" spans="18:31" x14ac:dyDescent="0.25">
      <c r="R595" s="78"/>
      <c r="S595" s="78"/>
      <c r="T595" s="78"/>
      <c r="U595" s="78"/>
      <c r="V595" s="78"/>
      <c r="W595" s="78"/>
      <c r="X595" s="78"/>
      <c r="Y595" s="78"/>
      <c r="Z595" s="78"/>
      <c r="AA595" s="78"/>
      <c r="AB595" s="78"/>
      <c r="AC595" s="78"/>
      <c r="AD595" s="51"/>
      <c r="AE595" s="51"/>
    </row>
    <row r="596" spans="18:31" x14ac:dyDescent="0.25">
      <c r="R596" s="78"/>
      <c r="S596" s="78"/>
      <c r="T596" s="78"/>
      <c r="U596" s="78"/>
      <c r="V596" s="78"/>
      <c r="W596" s="78"/>
      <c r="X596" s="78"/>
      <c r="Y596" s="78"/>
      <c r="Z596" s="78"/>
      <c r="AA596" s="78"/>
      <c r="AB596" s="78"/>
      <c r="AC596" s="78"/>
      <c r="AD596" s="51"/>
      <c r="AE596" s="51"/>
    </row>
    <row r="597" spans="18:31" x14ac:dyDescent="0.25">
      <c r="R597" s="78"/>
      <c r="S597" s="78"/>
      <c r="T597" s="78"/>
      <c r="U597" s="78"/>
      <c r="V597" s="78"/>
      <c r="W597" s="78"/>
      <c r="X597" s="78"/>
      <c r="Y597" s="78"/>
      <c r="Z597" s="78"/>
      <c r="AA597" s="78"/>
      <c r="AB597" s="78"/>
      <c r="AC597" s="78"/>
      <c r="AD597" s="51"/>
      <c r="AE597" s="51"/>
    </row>
    <row r="598" spans="18:31" x14ac:dyDescent="0.25">
      <c r="R598" s="78"/>
      <c r="S598" s="78"/>
      <c r="T598" s="78"/>
      <c r="U598" s="78"/>
      <c r="V598" s="78"/>
      <c r="W598" s="78"/>
      <c r="X598" s="78"/>
      <c r="Y598" s="78"/>
      <c r="Z598" s="78"/>
      <c r="AA598" s="78"/>
      <c r="AB598" s="78"/>
      <c r="AC598" s="78"/>
      <c r="AD598" s="51"/>
      <c r="AE598" s="51"/>
    </row>
    <row r="599" spans="18:31" x14ac:dyDescent="0.25">
      <c r="R599" s="78"/>
      <c r="S599" s="78"/>
      <c r="T599" s="78"/>
      <c r="U599" s="78"/>
      <c r="V599" s="78"/>
      <c r="W599" s="78"/>
      <c r="X599" s="78"/>
      <c r="Y599" s="78"/>
      <c r="Z599" s="78"/>
      <c r="AA599" s="78"/>
      <c r="AB599" s="78"/>
      <c r="AC599" s="78"/>
      <c r="AD599" s="51"/>
      <c r="AE599" s="51"/>
    </row>
    <row r="600" spans="18:31" x14ac:dyDescent="0.25">
      <c r="R600" s="78"/>
      <c r="S600" s="78"/>
      <c r="T600" s="78"/>
      <c r="U600" s="78"/>
      <c r="V600" s="78"/>
      <c r="W600" s="78"/>
      <c r="X600" s="78"/>
      <c r="Y600" s="78"/>
      <c r="Z600" s="78"/>
      <c r="AA600" s="78"/>
      <c r="AB600" s="78"/>
      <c r="AC600" s="78"/>
      <c r="AD600" s="51"/>
      <c r="AE600" s="51"/>
    </row>
    <row r="601" spans="18:31" x14ac:dyDescent="0.25">
      <c r="R601" s="78"/>
      <c r="S601" s="78"/>
      <c r="T601" s="78"/>
      <c r="U601" s="78"/>
      <c r="V601" s="78"/>
      <c r="W601" s="78"/>
      <c r="X601" s="78"/>
      <c r="Y601" s="78"/>
      <c r="Z601" s="78"/>
      <c r="AA601" s="78"/>
      <c r="AB601" s="78"/>
      <c r="AC601" s="78"/>
      <c r="AD601" s="51"/>
      <c r="AE601" s="51"/>
    </row>
    <row r="602" spans="18:31" x14ac:dyDescent="0.25">
      <c r="R602" s="78"/>
      <c r="S602" s="78"/>
      <c r="T602" s="78"/>
      <c r="U602" s="78"/>
      <c r="V602" s="78"/>
      <c r="W602" s="78"/>
      <c r="X602" s="78"/>
      <c r="Y602" s="78"/>
      <c r="Z602" s="78"/>
      <c r="AA602" s="78"/>
      <c r="AB602" s="78"/>
      <c r="AC602" s="78"/>
      <c r="AD602" s="51"/>
      <c r="AE602" s="51"/>
    </row>
    <row r="603" spans="18:31" x14ac:dyDescent="0.25">
      <c r="R603" s="78"/>
      <c r="S603" s="78"/>
      <c r="T603" s="78"/>
      <c r="U603" s="78"/>
      <c r="V603" s="78"/>
      <c r="W603" s="78"/>
      <c r="X603" s="78"/>
      <c r="Y603" s="78"/>
      <c r="Z603" s="78"/>
      <c r="AA603" s="78"/>
      <c r="AB603" s="78"/>
      <c r="AC603" s="78"/>
      <c r="AD603" s="51"/>
      <c r="AE603" s="51"/>
    </row>
    <row r="604" spans="18:31" x14ac:dyDescent="0.25">
      <c r="R604" s="78"/>
      <c r="S604" s="78"/>
      <c r="T604" s="78"/>
      <c r="U604" s="78"/>
      <c r="V604" s="78"/>
      <c r="W604" s="78"/>
      <c r="X604" s="78"/>
      <c r="Y604" s="78"/>
      <c r="Z604" s="78"/>
      <c r="AA604" s="78"/>
      <c r="AB604" s="78"/>
      <c r="AC604" s="78"/>
      <c r="AD604" s="51"/>
      <c r="AE604" s="51"/>
    </row>
    <row r="605" spans="18:31" x14ac:dyDescent="0.25">
      <c r="R605" s="78"/>
      <c r="S605" s="78"/>
      <c r="T605" s="78"/>
      <c r="U605" s="78"/>
      <c r="V605" s="78"/>
      <c r="W605" s="78"/>
      <c r="X605" s="78"/>
      <c r="Y605" s="78"/>
      <c r="Z605" s="78"/>
      <c r="AA605" s="78"/>
      <c r="AB605" s="78"/>
      <c r="AC605" s="78"/>
      <c r="AD605" s="51"/>
      <c r="AE605" s="51"/>
    </row>
    <row r="606" spans="18:31" x14ac:dyDescent="0.25">
      <c r="R606" s="78"/>
      <c r="S606" s="78"/>
      <c r="T606" s="78"/>
      <c r="U606" s="78"/>
      <c r="V606" s="78"/>
      <c r="W606" s="78"/>
      <c r="X606" s="78"/>
      <c r="Y606" s="78"/>
      <c r="Z606" s="78"/>
      <c r="AA606" s="78"/>
      <c r="AB606" s="78"/>
      <c r="AC606" s="78"/>
      <c r="AD606" s="51"/>
      <c r="AE606" s="51"/>
    </row>
    <row r="607" spans="18:31" x14ac:dyDescent="0.25">
      <c r="R607" s="78"/>
      <c r="S607" s="78"/>
      <c r="T607" s="78"/>
      <c r="U607" s="78"/>
      <c r="V607" s="78"/>
      <c r="W607" s="78"/>
      <c r="X607" s="78"/>
      <c r="Y607" s="78"/>
      <c r="Z607" s="78"/>
      <c r="AA607" s="78"/>
      <c r="AB607" s="78"/>
      <c r="AC607" s="78"/>
      <c r="AD607" s="51"/>
      <c r="AE607" s="51"/>
    </row>
    <row r="608" spans="18:31" x14ac:dyDescent="0.25">
      <c r="R608" s="78"/>
      <c r="S608" s="78"/>
      <c r="T608" s="78"/>
      <c r="U608" s="78"/>
      <c r="V608" s="78"/>
      <c r="W608" s="78"/>
      <c r="X608" s="78"/>
      <c r="Y608" s="78"/>
      <c r="Z608" s="78"/>
      <c r="AA608" s="78"/>
      <c r="AB608" s="78"/>
      <c r="AC608" s="78"/>
      <c r="AD608" s="51"/>
      <c r="AE608" s="51"/>
    </row>
    <row r="609" spans="18:31" x14ac:dyDescent="0.25">
      <c r="R609" s="78"/>
      <c r="S609" s="78"/>
      <c r="T609" s="78"/>
      <c r="U609" s="78"/>
      <c r="V609" s="78"/>
      <c r="W609" s="78"/>
      <c r="X609" s="78"/>
      <c r="Y609" s="78"/>
      <c r="Z609" s="78"/>
      <c r="AA609" s="78"/>
      <c r="AB609" s="78"/>
      <c r="AC609" s="78"/>
      <c r="AD609" s="51"/>
      <c r="AE609" s="51"/>
    </row>
    <row r="610" spans="18:31" x14ac:dyDescent="0.25">
      <c r="R610" s="78"/>
      <c r="S610" s="78"/>
      <c r="T610" s="78"/>
      <c r="U610" s="78"/>
      <c r="V610" s="78"/>
      <c r="W610" s="78"/>
      <c r="X610" s="78"/>
      <c r="Y610" s="78"/>
      <c r="Z610" s="78"/>
      <c r="AA610" s="78"/>
      <c r="AB610" s="78"/>
      <c r="AC610" s="78"/>
      <c r="AD610" s="51"/>
      <c r="AE610" s="51"/>
    </row>
    <row r="611" spans="18:31" x14ac:dyDescent="0.25">
      <c r="R611" s="78"/>
      <c r="S611" s="78"/>
      <c r="T611" s="78"/>
      <c r="U611" s="78"/>
      <c r="V611" s="78"/>
      <c r="W611" s="78"/>
      <c r="X611" s="78"/>
      <c r="Y611" s="78"/>
      <c r="Z611" s="78"/>
      <c r="AA611" s="78"/>
      <c r="AB611" s="78"/>
      <c r="AC611" s="78"/>
      <c r="AD611" s="51"/>
      <c r="AE611" s="51"/>
    </row>
    <row r="612" spans="18:31" x14ac:dyDescent="0.25">
      <c r="R612" s="78"/>
      <c r="S612" s="78"/>
      <c r="T612" s="78"/>
      <c r="U612" s="78"/>
      <c r="V612" s="78"/>
      <c r="W612" s="78"/>
      <c r="X612" s="78"/>
      <c r="Y612" s="78"/>
      <c r="Z612" s="78"/>
      <c r="AA612" s="78"/>
      <c r="AB612" s="78"/>
      <c r="AC612" s="78"/>
      <c r="AD612" s="51"/>
      <c r="AE612" s="51"/>
    </row>
    <row r="613" spans="18:31" x14ac:dyDescent="0.25">
      <c r="R613" s="78"/>
      <c r="S613" s="78"/>
      <c r="T613" s="78"/>
      <c r="U613" s="78"/>
      <c r="V613" s="78"/>
      <c r="W613" s="78"/>
      <c r="X613" s="78"/>
      <c r="Y613" s="78"/>
      <c r="Z613" s="78"/>
      <c r="AA613" s="78"/>
      <c r="AB613" s="78"/>
      <c r="AC613" s="78"/>
      <c r="AD613" s="51"/>
      <c r="AE613" s="51"/>
    </row>
    <row r="614" spans="18:31" x14ac:dyDescent="0.25">
      <c r="R614" s="78"/>
      <c r="S614" s="78"/>
      <c r="T614" s="78"/>
      <c r="U614" s="78"/>
      <c r="V614" s="78"/>
      <c r="W614" s="78"/>
      <c r="X614" s="78"/>
      <c r="Y614" s="78"/>
      <c r="Z614" s="78"/>
      <c r="AA614" s="78"/>
      <c r="AB614" s="78"/>
      <c r="AC614" s="78"/>
      <c r="AD614" s="51"/>
      <c r="AE614" s="51"/>
    </row>
    <row r="615" spans="18:31" x14ac:dyDescent="0.25">
      <c r="R615" s="78"/>
      <c r="S615" s="78"/>
      <c r="T615" s="78"/>
      <c r="U615" s="78"/>
      <c r="V615" s="78"/>
      <c r="W615" s="78"/>
      <c r="X615" s="78"/>
      <c r="Y615" s="78"/>
      <c r="Z615" s="78"/>
      <c r="AA615" s="78"/>
      <c r="AB615" s="78"/>
      <c r="AC615" s="78"/>
      <c r="AD615" s="51"/>
      <c r="AE615" s="51"/>
    </row>
    <row r="616" spans="18:31" x14ac:dyDescent="0.25">
      <c r="R616" s="78"/>
      <c r="S616" s="78"/>
      <c r="T616" s="78"/>
      <c r="U616" s="78"/>
      <c r="V616" s="78"/>
      <c r="W616" s="78"/>
      <c r="X616" s="78"/>
      <c r="Y616" s="78"/>
      <c r="Z616" s="78"/>
      <c r="AA616" s="78"/>
      <c r="AB616" s="78"/>
      <c r="AC616" s="78"/>
      <c r="AD616" s="51"/>
      <c r="AE616" s="51"/>
    </row>
    <row r="617" spans="18:31" x14ac:dyDescent="0.25">
      <c r="R617" s="78"/>
      <c r="S617" s="78"/>
      <c r="T617" s="78"/>
      <c r="U617" s="78"/>
      <c r="V617" s="78"/>
      <c r="W617" s="78"/>
      <c r="X617" s="78"/>
      <c r="Y617" s="78"/>
      <c r="Z617" s="78"/>
      <c r="AA617" s="78"/>
      <c r="AB617" s="78"/>
      <c r="AC617" s="78"/>
      <c r="AD617" s="51"/>
      <c r="AE617" s="51"/>
    </row>
    <row r="618" spans="18:31" x14ac:dyDescent="0.25">
      <c r="R618" s="78"/>
      <c r="S618" s="78"/>
      <c r="T618" s="78"/>
      <c r="U618" s="78"/>
      <c r="V618" s="78"/>
      <c r="W618" s="78"/>
      <c r="X618" s="78"/>
      <c r="Y618" s="78"/>
      <c r="Z618" s="78"/>
      <c r="AA618" s="78"/>
      <c r="AB618" s="78"/>
      <c r="AC618" s="78"/>
      <c r="AD618" s="51"/>
      <c r="AE618" s="51"/>
    </row>
    <row r="619" spans="18:31" x14ac:dyDescent="0.25">
      <c r="R619" s="78"/>
      <c r="S619" s="78"/>
      <c r="T619" s="78"/>
      <c r="U619" s="78"/>
      <c r="V619" s="78"/>
      <c r="W619" s="78"/>
      <c r="X619" s="78"/>
      <c r="Y619" s="78"/>
      <c r="Z619" s="78"/>
      <c r="AA619" s="78"/>
      <c r="AB619" s="78"/>
      <c r="AC619" s="78"/>
      <c r="AD619" s="51"/>
      <c r="AE619" s="51"/>
    </row>
    <row r="620" spans="18:31" x14ac:dyDescent="0.25">
      <c r="R620" s="78"/>
      <c r="S620" s="78"/>
      <c r="T620" s="78"/>
      <c r="U620" s="78"/>
      <c r="V620" s="78"/>
      <c r="W620" s="78"/>
      <c r="X620" s="78"/>
      <c r="Y620" s="78"/>
      <c r="Z620" s="78"/>
      <c r="AA620" s="78"/>
      <c r="AB620" s="78"/>
      <c r="AC620" s="78"/>
      <c r="AD620" s="51"/>
      <c r="AE620" s="51"/>
    </row>
    <row r="621" spans="18:31" x14ac:dyDescent="0.25">
      <c r="R621" s="78"/>
      <c r="S621" s="78"/>
      <c r="T621" s="78"/>
      <c r="U621" s="78"/>
      <c r="V621" s="78"/>
      <c r="W621" s="78"/>
      <c r="X621" s="78"/>
      <c r="Y621" s="78"/>
      <c r="Z621" s="78"/>
      <c r="AA621" s="78"/>
      <c r="AB621" s="78"/>
      <c r="AC621" s="78"/>
      <c r="AD621" s="51"/>
      <c r="AE621" s="51"/>
    </row>
    <row r="622" spans="18:31" x14ac:dyDescent="0.25">
      <c r="R622" s="78"/>
      <c r="S622" s="78"/>
      <c r="T622" s="78"/>
      <c r="U622" s="78"/>
      <c r="V622" s="78"/>
      <c r="W622" s="78"/>
      <c r="X622" s="78"/>
      <c r="Y622" s="78"/>
      <c r="Z622" s="78"/>
      <c r="AA622" s="78"/>
      <c r="AB622" s="78"/>
      <c r="AC622" s="78"/>
      <c r="AD622" s="51"/>
      <c r="AE622" s="51"/>
    </row>
    <row r="623" spans="18:31" x14ac:dyDescent="0.25">
      <c r="R623" s="78"/>
      <c r="S623" s="78"/>
      <c r="T623" s="78"/>
      <c r="U623" s="78"/>
      <c r="V623" s="78"/>
      <c r="W623" s="78"/>
      <c r="X623" s="78"/>
      <c r="Y623" s="78"/>
      <c r="Z623" s="78"/>
      <c r="AA623" s="78"/>
      <c r="AB623" s="78"/>
      <c r="AC623" s="78"/>
      <c r="AD623" s="51"/>
      <c r="AE623" s="51"/>
    </row>
    <row r="624" spans="18:31" x14ac:dyDescent="0.25">
      <c r="R624" s="78"/>
      <c r="S624" s="78"/>
      <c r="T624" s="78"/>
      <c r="U624" s="78"/>
      <c r="V624" s="78"/>
      <c r="W624" s="78"/>
      <c r="X624" s="78"/>
      <c r="Y624" s="78"/>
      <c r="Z624" s="78"/>
      <c r="AA624" s="78"/>
      <c r="AB624" s="78"/>
      <c r="AC624" s="78"/>
      <c r="AD624" s="51"/>
      <c r="AE624" s="51"/>
    </row>
    <row r="625" spans="18:31" x14ac:dyDescent="0.25">
      <c r="R625" s="78"/>
      <c r="S625" s="78"/>
      <c r="T625" s="78"/>
      <c r="U625" s="78"/>
      <c r="V625" s="78"/>
      <c r="W625" s="78"/>
      <c r="X625" s="78"/>
      <c r="Y625" s="78"/>
      <c r="Z625" s="78"/>
      <c r="AA625" s="78"/>
      <c r="AB625" s="78"/>
      <c r="AC625" s="78"/>
      <c r="AD625" s="51"/>
      <c r="AE625" s="51"/>
    </row>
    <row r="626" spans="18:31" x14ac:dyDescent="0.25">
      <c r="R626" s="78"/>
      <c r="S626" s="78"/>
      <c r="T626" s="78"/>
      <c r="U626" s="78"/>
      <c r="V626" s="78"/>
      <c r="W626" s="78"/>
      <c r="X626" s="78"/>
      <c r="Y626" s="78"/>
      <c r="Z626" s="78"/>
      <c r="AA626" s="78"/>
      <c r="AB626" s="78"/>
      <c r="AC626" s="78"/>
      <c r="AD626" s="51"/>
      <c r="AE626" s="51"/>
    </row>
    <row r="627" spans="18:31" x14ac:dyDescent="0.25">
      <c r="R627" s="78"/>
      <c r="S627" s="78"/>
      <c r="T627" s="78"/>
      <c r="U627" s="78"/>
      <c r="V627" s="78"/>
      <c r="W627" s="78"/>
      <c r="X627" s="78"/>
      <c r="Y627" s="78"/>
      <c r="Z627" s="78"/>
      <c r="AA627" s="78"/>
      <c r="AB627" s="78"/>
      <c r="AC627" s="78"/>
      <c r="AD627" s="51"/>
      <c r="AE627" s="51"/>
    </row>
    <row r="628" spans="18:31" x14ac:dyDescent="0.25">
      <c r="R628" s="78"/>
      <c r="S628" s="78"/>
      <c r="T628" s="78"/>
      <c r="U628" s="78"/>
      <c r="V628" s="78"/>
      <c r="W628" s="78"/>
      <c r="X628" s="78"/>
      <c r="Y628" s="78"/>
      <c r="Z628" s="78"/>
      <c r="AA628" s="78"/>
      <c r="AB628" s="78"/>
      <c r="AC628" s="78"/>
      <c r="AD628" s="51"/>
      <c r="AE628" s="51"/>
    </row>
    <row r="629" spans="18:31" x14ac:dyDescent="0.25">
      <c r="R629" s="78"/>
      <c r="S629" s="78"/>
      <c r="T629" s="78"/>
      <c r="U629" s="78"/>
      <c r="V629" s="78"/>
      <c r="W629" s="78"/>
      <c r="X629" s="78"/>
      <c r="Y629" s="78"/>
      <c r="Z629" s="78"/>
      <c r="AA629" s="78"/>
      <c r="AB629" s="78"/>
      <c r="AC629" s="78"/>
      <c r="AD629" s="51"/>
      <c r="AE629" s="51"/>
    </row>
    <row r="630" spans="18:31" x14ac:dyDescent="0.25">
      <c r="R630" s="78"/>
      <c r="S630" s="78"/>
      <c r="T630" s="78"/>
      <c r="U630" s="78"/>
      <c r="V630" s="78"/>
      <c r="W630" s="78"/>
      <c r="X630" s="78"/>
      <c r="Y630" s="78"/>
      <c r="Z630" s="78"/>
      <c r="AA630" s="78"/>
      <c r="AB630" s="78"/>
      <c r="AC630" s="78"/>
      <c r="AD630" s="51"/>
      <c r="AE630" s="51"/>
    </row>
    <row r="631" spans="18:31" x14ac:dyDescent="0.25">
      <c r="R631" s="78"/>
      <c r="S631" s="78"/>
      <c r="T631" s="78"/>
      <c r="U631" s="78"/>
      <c r="V631" s="78"/>
      <c r="W631" s="78"/>
      <c r="X631" s="78"/>
      <c r="Y631" s="78"/>
      <c r="Z631" s="78"/>
      <c r="AA631" s="78"/>
      <c r="AB631" s="78"/>
      <c r="AC631" s="78"/>
      <c r="AD631" s="51"/>
      <c r="AE631" s="51"/>
    </row>
    <row r="632" spans="18:31" x14ac:dyDescent="0.25">
      <c r="R632" s="78"/>
      <c r="S632" s="78"/>
      <c r="T632" s="78"/>
      <c r="U632" s="78"/>
      <c r="V632" s="78"/>
      <c r="W632" s="78"/>
      <c r="X632" s="78"/>
      <c r="Y632" s="78"/>
      <c r="Z632" s="78"/>
      <c r="AA632" s="78"/>
      <c r="AB632" s="78"/>
      <c r="AC632" s="78"/>
      <c r="AD632" s="51"/>
      <c r="AE632" s="51"/>
    </row>
    <row r="633" spans="18:31" x14ac:dyDescent="0.25">
      <c r="R633" s="78"/>
      <c r="S633" s="78"/>
      <c r="T633" s="78"/>
      <c r="U633" s="78"/>
      <c r="V633" s="78"/>
      <c r="W633" s="78"/>
      <c r="X633" s="78"/>
      <c r="Y633" s="78"/>
      <c r="Z633" s="78"/>
      <c r="AA633" s="78"/>
      <c r="AB633" s="78"/>
      <c r="AC633" s="78"/>
      <c r="AD633" s="51"/>
      <c r="AE633" s="51"/>
    </row>
    <row r="634" spans="18:31" x14ac:dyDescent="0.25">
      <c r="R634" s="78"/>
      <c r="S634" s="78"/>
      <c r="T634" s="78"/>
      <c r="U634" s="78"/>
      <c r="V634" s="78"/>
      <c r="W634" s="78"/>
      <c r="X634" s="78"/>
      <c r="Y634" s="78"/>
      <c r="Z634" s="78"/>
      <c r="AA634" s="78"/>
      <c r="AB634" s="78"/>
      <c r="AC634" s="78"/>
      <c r="AD634" s="51"/>
      <c r="AE634" s="51"/>
    </row>
    <row r="635" spans="18:31" x14ac:dyDescent="0.25">
      <c r="R635" s="78"/>
      <c r="S635" s="78"/>
      <c r="T635" s="78"/>
      <c r="U635" s="78"/>
      <c r="V635" s="78"/>
      <c r="W635" s="78"/>
      <c r="X635" s="78"/>
      <c r="Y635" s="78"/>
      <c r="Z635" s="78"/>
      <c r="AA635" s="78"/>
      <c r="AB635" s="78"/>
      <c r="AC635" s="78"/>
      <c r="AD635" s="51"/>
      <c r="AE635" s="51"/>
    </row>
    <row r="636" spans="18:31" x14ac:dyDescent="0.25">
      <c r="R636" s="78"/>
      <c r="S636" s="78"/>
      <c r="T636" s="78"/>
      <c r="U636" s="78"/>
      <c r="V636" s="78"/>
      <c r="W636" s="78"/>
      <c r="X636" s="78"/>
      <c r="Y636" s="78"/>
      <c r="Z636" s="78"/>
      <c r="AA636" s="78"/>
      <c r="AB636" s="78"/>
      <c r="AC636" s="78"/>
      <c r="AD636" s="51"/>
      <c r="AE636" s="51"/>
    </row>
    <row r="637" spans="18:31" x14ac:dyDescent="0.25">
      <c r="R637" s="78"/>
      <c r="S637" s="78"/>
      <c r="T637" s="78"/>
      <c r="U637" s="78"/>
      <c r="V637" s="78"/>
      <c r="W637" s="78"/>
      <c r="X637" s="78"/>
      <c r="Y637" s="78"/>
      <c r="Z637" s="78"/>
      <c r="AA637" s="78"/>
      <c r="AB637" s="78"/>
      <c r="AC637" s="78"/>
      <c r="AD637" s="51"/>
      <c r="AE637" s="51"/>
    </row>
    <row r="638" spans="18:31" x14ac:dyDescent="0.25">
      <c r="R638" s="78"/>
      <c r="S638" s="78"/>
      <c r="T638" s="78"/>
      <c r="U638" s="78"/>
      <c r="V638" s="78"/>
      <c r="W638" s="78"/>
      <c r="X638" s="78"/>
      <c r="Y638" s="78"/>
      <c r="Z638" s="78"/>
      <c r="AA638" s="78"/>
      <c r="AB638" s="78"/>
      <c r="AC638" s="78"/>
      <c r="AD638" s="51"/>
      <c r="AE638" s="51"/>
    </row>
    <row r="639" spans="18:31" x14ac:dyDescent="0.25">
      <c r="R639" s="78"/>
      <c r="S639" s="78"/>
      <c r="T639" s="78"/>
      <c r="U639" s="78"/>
      <c r="V639" s="78"/>
      <c r="W639" s="78"/>
      <c r="X639" s="78"/>
      <c r="Y639" s="78"/>
      <c r="Z639" s="78"/>
      <c r="AA639" s="78"/>
      <c r="AB639" s="78"/>
      <c r="AC639" s="78"/>
      <c r="AD639" s="51"/>
      <c r="AE639" s="51"/>
    </row>
    <row r="640" spans="18:31" x14ac:dyDescent="0.25">
      <c r="R640" s="78"/>
      <c r="S640" s="78"/>
      <c r="T640" s="78"/>
      <c r="U640" s="78"/>
      <c r="V640" s="78"/>
      <c r="W640" s="78"/>
      <c r="X640" s="78"/>
      <c r="Y640" s="78"/>
      <c r="Z640" s="78"/>
      <c r="AA640" s="78"/>
      <c r="AB640" s="78"/>
      <c r="AC640" s="78"/>
      <c r="AD640" s="51"/>
      <c r="AE640" s="51"/>
    </row>
    <row r="641" spans="18:31" x14ac:dyDescent="0.25">
      <c r="R641" s="78"/>
      <c r="S641" s="78"/>
      <c r="T641" s="78"/>
      <c r="U641" s="78"/>
      <c r="V641" s="78"/>
      <c r="W641" s="78"/>
      <c r="X641" s="78"/>
      <c r="Y641" s="78"/>
      <c r="Z641" s="78"/>
      <c r="AA641" s="78"/>
      <c r="AB641" s="78"/>
      <c r="AC641" s="78"/>
      <c r="AD641" s="51"/>
      <c r="AE641" s="51"/>
    </row>
    <row r="642" spans="18:31" x14ac:dyDescent="0.25">
      <c r="R642" s="78"/>
      <c r="S642" s="78"/>
      <c r="T642" s="78"/>
      <c r="U642" s="78"/>
      <c r="V642" s="78"/>
      <c r="W642" s="78"/>
      <c r="X642" s="78"/>
      <c r="Y642" s="78"/>
      <c r="Z642" s="78"/>
      <c r="AA642" s="78"/>
      <c r="AB642" s="78"/>
      <c r="AC642" s="78"/>
      <c r="AD642" s="51"/>
      <c r="AE642" s="51"/>
    </row>
    <row r="643" spans="18:31" x14ac:dyDescent="0.25">
      <c r="R643" s="78"/>
      <c r="S643" s="78"/>
      <c r="T643" s="78"/>
      <c r="U643" s="78"/>
      <c r="V643" s="78"/>
      <c r="W643" s="78"/>
      <c r="X643" s="78"/>
      <c r="Y643" s="78"/>
      <c r="Z643" s="78"/>
      <c r="AA643" s="78"/>
      <c r="AB643" s="78"/>
      <c r="AC643" s="78"/>
      <c r="AD643" s="51"/>
      <c r="AE643" s="51"/>
    </row>
    <row r="644" spans="18:31" x14ac:dyDescent="0.25">
      <c r="R644" s="78"/>
      <c r="S644" s="78"/>
      <c r="T644" s="78"/>
      <c r="U644" s="78"/>
      <c r="V644" s="78"/>
      <c r="W644" s="78"/>
      <c r="X644" s="78"/>
      <c r="Y644" s="78"/>
      <c r="Z644" s="78"/>
      <c r="AA644" s="78"/>
      <c r="AB644" s="78"/>
      <c r="AC644" s="78"/>
      <c r="AD644" s="51"/>
      <c r="AE644" s="51"/>
    </row>
    <row r="645" spans="18:31" x14ac:dyDescent="0.25">
      <c r="R645" s="78"/>
      <c r="S645" s="78"/>
      <c r="T645" s="78"/>
      <c r="U645" s="78"/>
      <c r="V645" s="78"/>
      <c r="W645" s="78"/>
      <c r="X645" s="78"/>
      <c r="Y645" s="78"/>
      <c r="Z645" s="78"/>
      <c r="AA645" s="78"/>
      <c r="AB645" s="78"/>
      <c r="AC645" s="78"/>
      <c r="AD645" s="51"/>
      <c r="AE645" s="51"/>
    </row>
    <row r="646" spans="18:31" x14ac:dyDescent="0.25">
      <c r="R646" s="78"/>
      <c r="S646" s="78"/>
      <c r="T646" s="78"/>
      <c r="U646" s="78"/>
      <c r="V646" s="78"/>
      <c r="W646" s="78"/>
      <c r="X646" s="78"/>
      <c r="Y646" s="78"/>
      <c r="Z646" s="78"/>
      <c r="AA646" s="78"/>
      <c r="AB646" s="78"/>
      <c r="AC646" s="78"/>
      <c r="AD646" s="51"/>
      <c r="AE646" s="51"/>
    </row>
    <row r="647" spans="18:31" x14ac:dyDescent="0.25">
      <c r="R647" s="78"/>
      <c r="S647" s="78"/>
      <c r="T647" s="78"/>
      <c r="U647" s="78"/>
      <c r="V647" s="78"/>
      <c r="W647" s="78"/>
      <c r="X647" s="78"/>
      <c r="Y647" s="78"/>
      <c r="Z647" s="78"/>
      <c r="AA647" s="78"/>
      <c r="AB647" s="78"/>
      <c r="AC647" s="78"/>
      <c r="AD647" s="51"/>
      <c r="AE647" s="51"/>
    </row>
    <row r="648" spans="18:31" x14ac:dyDescent="0.25">
      <c r="R648" s="78"/>
      <c r="S648" s="78"/>
      <c r="T648" s="78"/>
      <c r="U648" s="78"/>
      <c r="V648" s="78"/>
      <c r="W648" s="78"/>
      <c r="X648" s="78"/>
      <c r="Y648" s="78"/>
      <c r="Z648" s="78"/>
      <c r="AA648" s="78"/>
      <c r="AB648" s="78"/>
      <c r="AC648" s="78"/>
      <c r="AD648" s="51"/>
      <c r="AE648" s="51"/>
    </row>
    <row r="649" spans="18:31" x14ac:dyDescent="0.25">
      <c r="R649" s="78"/>
      <c r="S649" s="78"/>
      <c r="T649" s="78"/>
      <c r="U649" s="78"/>
      <c r="V649" s="78"/>
      <c r="W649" s="78"/>
      <c r="X649" s="78"/>
      <c r="Y649" s="78"/>
      <c r="Z649" s="78"/>
      <c r="AA649" s="78"/>
      <c r="AB649" s="78"/>
      <c r="AC649" s="78"/>
      <c r="AD649" s="51"/>
      <c r="AE649" s="51"/>
    </row>
    <row r="650" spans="18:31" x14ac:dyDescent="0.25">
      <c r="R650" s="78"/>
      <c r="S650" s="78"/>
      <c r="T650" s="78"/>
      <c r="U650" s="78"/>
      <c r="V650" s="78"/>
      <c r="W650" s="78"/>
      <c r="X650" s="78"/>
      <c r="Y650" s="78"/>
      <c r="Z650" s="78"/>
      <c r="AA650" s="78"/>
      <c r="AB650" s="78"/>
      <c r="AC650" s="78"/>
      <c r="AD650" s="51"/>
      <c r="AE650" s="51"/>
    </row>
    <row r="651" spans="18:31" x14ac:dyDescent="0.25">
      <c r="R651" s="78"/>
      <c r="S651" s="78"/>
      <c r="T651" s="78"/>
      <c r="U651" s="78"/>
      <c r="V651" s="78"/>
      <c r="W651" s="78"/>
      <c r="X651" s="78"/>
      <c r="Y651" s="78"/>
      <c r="Z651" s="78"/>
      <c r="AA651" s="78"/>
      <c r="AB651" s="78"/>
      <c r="AC651" s="78"/>
      <c r="AD651" s="51"/>
      <c r="AE651" s="51"/>
    </row>
    <row r="652" spans="18:31" x14ac:dyDescent="0.25">
      <c r="R652" s="78"/>
      <c r="S652" s="78"/>
      <c r="T652" s="78"/>
      <c r="U652" s="78"/>
      <c r="V652" s="78"/>
      <c r="W652" s="78"/>
      <c r="X652" s="78"/>
      <c r="Y652" s="78"/>
      <c r="Z652" s="78"/>
      <c r="AA652" s="78"/>
      <c r="AB652" s="78"/>
      <c r="AC652" s="78"/>
      <c r="AD652" s="51"/>
      <c r="AE652" s="51"/>
    </row>
    <row r="653" spans="18:31" x14ac:dyDescent="0.25">
      <c r="R653" s="78"/>
      <c r="S653" s="78"/>
      <c r="T653" s="78"/>
      <c r="U653" s="78"/>
      <c r="V653" s="78"/>
      <c r="W653" s="78"/>
      <c r="X653" s="78"/>
      <c r="Y653" s="78"/>
      <c r="Z653" s="78"/>
      <c r="AA653" s="78"/>
      <c r="AB653" s="78"/>
      <c r="AC653" s="78"/>
      <c r="AD653" s="51"/>
      <c r="AE653" s="51"/>
    </row>
    <row r="654" spans="18:31" x14ac:dyDescent="0.25">
      <c r="R654" s="78"/>
      <c r="S654" s="78"/>
      <c r="T654" s="78"/>
      <c r="U654" s="78"/>
      <c r="V654" s="78"/>
      <c r="W654" s="78"/>
      <c r="X654" s="78"/>
      <c r="Y654" s="78"/>
      <c r="Z654" s="78"/>
      <c r="AA654" s="78"/>
      <c r="AB654" s="78"/>
      <c r="AC654" s="78"/>
      <c r="AD654" s="51"/>
      <c r="AE654" s="51"/>
    </row>
    <row r="655" spans="18:31" x14ac:dyDescent="0.25">
      <c r="R655" s="78"/>
      <c r="S655" s="78"/>
      <c r="T655" s="78"/>
      <c r="U655" s="78"/>
      <c r="V655" s="78"/>
      <c r="W655" s="78"/>
      <c r="X655" s="78"/>
      <c r="Y655" s="78"/>
      <c r="Z655" s="78"/>
      <c r="AA655" s="78"/>
      <c r="AB655" s="78"/>
      <c r="AC655" s="78"/>
      <c r="AD655" s="51"/>
      <c r="AE655" s="51"/>
    </row>
    <row r="656" spans="18:31" x14ac:dyDescent="0.25">
      <c r="R656" s="78"/>
      <c r="S656" s="78"/>
      <c r="T656" s="78"/>
      <c r="U656" s="78"/>
      <c r="V656" s="78"/>
      <c r="W656" s="78"/>
      <c r="X656" s="78"/>
      <c r="Y656" s="78"/>
      <c r="Z656" s="78"/>
      <c r="AA656" s="78"/>
      <c r="AB656" s="78"/>
      <c r="AC656" s="78"/>
      <c r="AD656" s="51"/>
      <c r="AE656" s="51"/>
    </row>
    <row r="657" spans="18:31" x14ac:dyDescent="0.25">
      <c r="R657" s="78"/>
      <c r="S657" s="78"/>
      <c r="T657" s="78"/>
      <c r="U657" s="78"/>
      <c r="V657" s="78"/>
      <c r="W657" s="78"/>
      <c r="X657" s="78"/>
      <c r="Y657" s="78"/>
      <c r="Z657" s="78"/>
      <c r="AA657" s="78"/>
      <c r="AB657" s="78"/>
      <c r="AC657" s="78"/>
      <c r="AD657" s="51"/>
      <c r="AE657" s="51"/>
    </row>
    <row r="658" spans="18:31" x14ac:dyDescent="0.25">
      <c r="R658" s="78"/>
      <c r="S658" s="78"/>
      <c r="T658" s="78"/>
      <c r="U658" s="78"/>
      <c r="V658" s="78"/>
      <c r="W658" s="78"/>
      <c r="X658" s="78"/>
      <c r="Y658" s="78"/>
      <c r="Z658" s="78"/>
      <c r="AA658" s="78"/>
      <c r="AB658" s="78"/>
      <c r="AC658" s="78"/>
      <c r="AD658" s="51"/>
      <c r="AE658" s="51"/>
    </row>
    <row r="659" spans="18:31" x14ac:dyDescent="0.25">
      <c r="R659" s="78"/>
      <c r="S659" s="78"/>
      <c r="T659" s="78"/>
      <c r="U659" s="78"/>
      <c r="V659" s="78"/>
      <c r="W659" s="78"/>
      <c r="X659" s="78"/>
      <c r="Y659" s="78"/>
      <c r="Z659" s="78"/>
      <c r="AA659" s="78"/>
      <c r="AB659" s="78"/>
      <c r="AC659" s="78"/>
      <c r="AD659" s="51"/>
      <c r="AE659" s="51"/>
    </row>
    <row r="660" spans="18:31" x14ac:dyDescent="0.25">
      <c r="R660" s="78"/>
      <c r="S660" s="78"/>
      <c r="T660" s="78"/>
      <c r="U660" s="78"/>
      <c r="V660" s="78"/>
      <c r="W660" s="78"/>
      <c r="X660" s="78"/>
      <c r="Y660" s="78"/>
      <c r="Z660" s="78"/>
      <c r="AA660" s="78"/>
      <c r="AB660" s="78"/>
      <c r="AC660" s="78"/>
      <c r="AD660" s="51"/>
      <c r="AE660" s="51"/>
    </row>
    <row r="661" spans="18:31" x14ac:dyDescent="0.25">
      <c r="R661" s="78"/>
      <c r="S661" s="78"/>
      <c r="T661" s="78"/>
      <c r="U661" s="78"/>
      <c r="V661" s="78"/>
      <c r="W661" s="78"/>
      <c r="X661" s="78"/>
      <c r="Y661" s="78"/>
      <c r="Z661" s="78"/>
      <c r="AA661" s="78"/>
      <c r="AB661" s="78"/>
      <c r="AC661" s="78"/>
      <c r="AD661" s="51"/>
      <c r="AE661" s="51"/>
    </row>
    <row r="662" spans="18:31" x14ac:dyDescent="0.25">
      <c r="R662" s="78"/>
      <c r="S662" s="78"/>
      <c r="T662" s="78"/>
      <c r="U662" s="78"/>
      <c r="V662" s="78"/>
      <c r="W662" s="78"/>
      <c r="X662" s="78"/>
      <c r="Y662" s="78"/>
      <c r="Z662" s="78"/>
      <c r="AA662" s="78"/>
      <c r="AB662" s="78"/>
      <c r="AC662" s="78"/>
      <c r="AD662" s="51"/>
      <c r="AE662" s="51"/>
    </row>
    <row r="663" spans="18:31" x14ac:dyDescent="0.25">
      <c r="R663" s="78"/>
      <c r="S663" s="78"/>
      <c r="T663" s="78"/>
      <c r="U663" s="78"/>
      <c r="V663" s="78"/>
      <c r="W663" s="78"/>
      <c r="X663" s="78"/>
      <c r="Y663" s="78"/>
      <c r="Z663" s="78"/>
      <c r="AA663" s="78"/>
      <c r="AB663" s="78"/>
      <c r="AC663" s="78"/>
      <c r="AD663" s="51"/>
      <c r="AE663" s="51"/>
    </row>
    <row r="664" spans="18:31" x14ac:dyDescent="0.25">
      <c r="R664" s="78"/>
      <c r="S664" s="78"/>
      <c r="T664" s="78"/>
      <c r="U664" s="78"/>
      <c r="V664" s="78"/>
      <c r="W664" s="78"/>
      <c r="X664" s="78"/>
      <c r="Y664" s="78"/>
      <c r="Z664" s="78"/>
      <c r="AA664" s="78"/>
      <c r="AB664" s="78"/>
      <c r="AC664" s="78"/>
      <c r="AD664" s="51"/>
      <c r="AE664" s="51"/>
    </row>
    <row r="665" spans="18:31" x14ac:dyDescent="0.25">
      <c r="R665" s="78"/>
      <c r="S665" s="78"/>
      <c r="T665" s="78"/>
      <c r="U665" s="78"/>
      <c r="V665" s="78"/>
      <c r="W665" s="78"/>
      <c r="X665" s="78"/>
      <c r="Y665" s="78"/>
      <c r="Z665" s="78"/>
      <c r="AA665" s="78"/>
      <c r="AB665" s="78"/>
      <c r="AC665" s="78"/>
      <c r="AD665" s="51"/>
      <c r="AE665" s="51"/>
    </row>
    <row r="666" spans="18:31" x14ac:dyDescent="0.25">
      <c r="R666" s="78"/>
      <c r="S666" s="78"/>
      <c r="T666" s="78"/>
      <c r="U666" s="78"/>
      <c r="V666" s="78"/>
      <c r="W666" s="78"/>
      <c r="X666" s="78"/>
      <c r="Y666" s="78"/>
      <c r="Z666" s="78"/>
      <c r="AA666" s="78"/>
      <c r="AB666" s="78"/>
      <c r="AC666" s="78"/>
      <c r="AD666" s="51"/>
      <c r="AE666" s="51"/>
    </row>
    <row r="667" spans="18:31" x14ac:dyDescent="0.25">
      <c r="R667" s="78"/>
      <c r="S667" s="78"/>
      <c r="T667" s="78"/>
      <c r="U667" s="78"/>
      <c r="V667" s="78"/>
      <c r="W667" s="78"/>
      <c r="X667" s="78"/>
      <c r="Y667" s="78"/>
      <c r="Z667" s="78"/>
      <c r="AA667" s="78"/>
      <c r="AB667" s="78"/>
      <c r="AC667" s="78"/>
      <c r="AD667" s="51"/>
      <c r="AE667" s="51"/>
    </row>
    <row r="668" spans="18:31" x14ac:dyDescent="0.25">
      <c r="R668" s="78"/>
      <c r="S668" s="78"/>
      <c r="T668" s="78"/>
      <c r="U668" s="78"/>
      <c r="V668" s="78"/>
      <c r="W668" s="78"/>
      <c r="X668" s="78"/>
      <c r="Y668" s="78"/>
      <c r="Z668" s="78"/>
      <c r="AA668" s="78"/>
      <c r="AB668" s="78"/>
      <c r="AC668" s="78"/>
      <c r="AD668" s="51"/>
      <c r="AE668" s="51"/>
    </row>
    <row r="669" spans="18:31" x14ac:dyDescent="0.25">
      <c r="R669" s="78"/>
      <c r="S669" s="78"/>
      <c r="T669" s="78"/>
      <c r="U669" s="78"/>
      <c r="V669" s="78"/>
      <c r="W669" s="78"/>
      <c r="X669" s="78"/>
      <c r="Y669" s="78"/>
      <c r="Z669" s="78"/>
      <c r="AA669" s="78"/>
      <c r="AB669" s="78"/>
      <c r="AC669" s="78"/>
      <c r="AD669" s="51"/>
      <c r="AE669" s="51"/>
    </row>
    <row r="670" spans="18:31" x14ac:dyDescent="0.25">
      <c r="R670" s="78"/>
      <c r="S670" s="78"/>
      <c r="T670" s="78"/>
      <c r="U670" s="78"/>
      <c r="V670" s="78"/>
      <c r="W670" s="78"/>
      <c r="X670" s="78"/>
      <c r="Y670" s="78"/>
      <c r="Z670" s="78"/>
      <c r="AA670" s="78"/>
      <c r="AB670" s="78"/>
      <c r="AC670" s="78"/>
      <c r="AD670" s="51"/>
      <c r="AE670" s="51"/>
    </row>
    <row r="671" spans="18:31" x14ac:dyDescent="0.25">
      <c r="R671" s="78"/>
      <c r="S671" s="78"/>
      <c r="T671" s="78"/>
      <c r="U671" s="78"/>
      <c r="V671" s="78"/>
      <c r="W671" s="78"/>
      <c r="X671" s="78"/>
      <c r="Y671" s="78"/>
      <c r="Z671" s="78"/>
      <c r="AA671" s="78"/>
      <c r="AB671" s="78"/>
      <c r="AC671" s="78"/>
      <c r="AD671" s="51"/>
      <c r="AE671" s="51"/>
    </row>
    <row r="672" spans="18:31" x14ac:dyDescent="0.25">
      <c r="R672" s="78"/>
      <c r="S672" s="78"/>
      <c r="T672" s="78"/>
      <c r="U672" s="78"/>
      <c r="V672" s="78"/>
      <c r="W672" s="78"/>
      <c r="X672" s="78"/>
      <c r="Y672" s="78"/>
      <c r="Z672" s="78"/>
      <c r="AA672" s="78"/>
      <c r="AB672" s="78"/>
      <c r="AC672" s="78"/>
      <c r="AD672" s="51"/>
      <c r="AE672" s="51"/>
    </row>
    <row r="673" spans="18:31" x14ac:dyDescent="0.25">
      <c r="R673" s="78"/>
      <c r="S673" s="78"/>
      <c r="T673" s="78"/>
      <c r="U673" s="78"/>
      <c r="V673" s="78"/>
      <c r="W673" s="78"/>
      <c r="X673" s="78"/>
      <c r="Y673" s="78"/>
      <c r="Z673" s="78"/>
      <c r="AA673" s="78"/>
      <c r="AB673" s="78"/>
      <c r="AC673" s="78"/>
      <c r="AD673" s="51"/>
      <c r="AE673" s="51"/>
    </row>
    <row r="674" spans="18:31" x14ac:dyDescent="0.25">
      <c r="R674" s="78"/>
      <c r="S674" s="78"/>
      <c r="T674" s="78"/>
      <c r="U674" s="78"/>
      <c r="V674" s="78"/>
      <c r="W674" s="78"/>
      <c r="X674" s="78"/>
      <c r="Y674" s="78"/>
      <c r="Z674" s="78"/>
      <c r="AA674" s="78"/>
      <c r="AB674" s="78"/>
      <c r="AC674" s="78"/>
      <c r="AD674" s="51"/>
      <c r="AE674" s="51"/>
    </row>
    <row r="675" spans="18:31" x14ac:dyDescent="0.25">
      <c r="R675" s="78"/>
      <c r="S675" s="78"/>
      <c r="T675" s="78"/>
      <c r="U675" s="78"/>
      <c r="V675" s="78"/>
      <c r="W675" s="78"/>
      <c r="X675" s="78"/>
      <c r="Y675" s="78"/>
      <c r="Z675" s="78"/>
      <c r="AA675" s="78"/>
      <c r="AB675" s="78"/>
      <c r="AC675" s="78"/>
      <c r="AD675" s="51"/>
      <c r="AE675" s="51"/>
    </row>
    <row r="676" spans="18:31" x14ac:dyDescent="0.25">
      <c r="R676" s="78"/>
      <c r="S676" s="78"/>
      <c r="T676" s="78"/>
      <c r="U676" s="78"/>
      <c r="V676" s="78"/>
      <c r="W676" s="78"/>
      <c r="X676" s="78"/>
      <c r="Y676" s="78"/>
      <c r="Z676" s="78"/>
      <c r="AA676" s="78"/>
      <c r="AB676" s="78"/>
      <c r="AC676" s="78"/>
      <c r="AD676" s="51"/>
      <c r="AE676" s="51"/>
    </row>
    <row r="677" spans="18:31" x14ac:dyDescent="0.25">
      <c r="R677" s="78"/>
      <c r="S677" s="78"/>
      <c r="T677" s="78"/>
      <c r="U677" s="78"/>
      <c r="V677" s="78"/>
      <c r="W677" s="78"/>
      <c r="X677" s="78"/>
      <c r="Y677" s="78"/>
      <c r="Z677" s="78"/>
      <c r="AA677" s="78"/>
      <c r="AB677" s="78"/>
      <c r="AC677" s="78"/>
      <c r="AD677" s="51"/>
      <c r="AE677" s="51"/>
    </row>
    <row r="678" spans="18:31" x14ac:dyDescent="0.25">
      <c r="R678" s="78"/>
      <c r="S678" s="78"/>
      <c r="T678" s="78"/>
      <c r="U678" s="78"/>
      <c r="V678" s="78"/>
      <c r="W678" s="78"/>
      <c r="X678" s="78"/>
      <c r="Y678" s="78"/>
      <c r="Z678" s="78"/>
      <c r="AA678" s="78"/>
      <c r="AB678" s="78"/>
      <c r="AC678" s="78"/>
      <c r="AD678" s="51"/>
      <c r="AE678" s="51"/>
    </row>
    <row r="679" spans="18:31" x14ac:dyDescent="0.25">
      <c r="R679" s="78"/>
      <c r="S679" s="78"/>
      <c r="T679" s="78"/>
      <c r="U679" s="78"/>
      <c r="V679" s="78"/>
      <c r="W679" s="78"/>
      <c r="X679" s="78"/>
      <c r="Y679" s="78"/>
      <c r="Z679" s="78"/>
      <c r="AA679" s="78"/>
      <c r="AB679" s="78"/>
      <c r="AC679" s="78"/>
      <c r="AD679" s="51"/>
      <c r="AE679" s="51"/>
    </row>
    <row r="680" spans="18:31" x14ac:dyDescent="0.25">
      <c r="R680" s="78"/>
      <c r="S680" s="78"/>
      <c r="T680" s="78"/>
      <c r="U680" s="78"/>
      <c r="V680" s="78"/>
      <c r="W680" s="78"/>
      <c r="X680" s="78"/>
      <c r="Y680" s="78"/>
      <c r="Z680" s="78"/>
      <c r="AA680" s="78"/>
      <c r="AB680" s="78"/>
      <c r="AC680" s="78"/>
      <c r="AD680" s="51"/>
      <c r="AE680" s="51"/>
    </row>
    <row r="681" spans="18:31" x14ac:dyDescent="0.25">
      <c r="R681" s="78"/>
      <c r="S681" s="78"/>
      <c r="T681" s="78"/>
      <c r="U681" s="78"/>
      <c r="V681" s="78"/>
      <c r="W681" s="78"/>
      <c r="X681" s="78"/>
      <c r="Y681" s="78"/>
      <c r="Z681" s="78"/>
      <c r="AA681" s="78"/>
      <c r="AB681" s="78"/>
      <c r="AC681" s="78"/>
      <c r="AD681" s="51"/>
      <c r="AE681" s="51"/>
    </row>
    <row r="682" spans="18:31" x14ac:dyDescent="0.25">
      <c r="R682" s="78"/>
      <c r="S682" s="78"/>
      <c r="T682" s="78"/>
      <c r="U682" s="78"/>
      <c r="V682" s="78"/>
      <c r="W682" s="78"/>
      <c r="X682" s="78"/>
      <c r="Y682" s="78"/>
      <c r="Z682" s="78"/>
      <c r="AA682" s="78"/>
      <c r="AB682" s="78"/>
      <c r="AC682" s="78"/>
      <c r="AD682" s="51"/>
      <c r="AE682" s="51"/>
    </row>
    <row r="683" spans="18:31" x14ac:dyDescent="0.25">
      <c r="R683" s="78"/>
      <c r="S683" s="78"/>
      <c r="T683" s="78"/>
      <c r="U683" s="78"/>
      <c r="V683" s="78"/>
      <c r="W683" s="78"/>
      <c r="X683" s="78"/>
      <c r="Y683" s="78"/>
      <c r="Z683" s="78"/>
      <c r="AA683" s="78"/>
      <c r="AB683" s="78"/>
      <c r="AC683" s="78"/>
      <c r="AD683" s="51"/>
      <c r="AE683" s="51"/>
    </row>
    <row r="684" spans="18:31" x14ac:dyDescent="0.25">
      <c r="R684" s="78"/>
      <c r="S684" s="78"/>
      <c r="T684" s="78"/>
      <c r="U684" s="78"/>
      <c r="V684" s="78"/>
      <c r="W684" s="78"/>
      <c r="X684" s="78"/>
      <c r="Y684" s="78"/>
      <c r="Z684" s="78"/>
      <c r="AA684" s="78"/>
      <c r="AB684" s="78"/>
      <c r="AC684" s="78"/>
      <c r="AD684" s="51"/>
      <c r="AE684" s="51"/>
    </row>
    <row r="685" spans="18:31" x14ac:dyDescent="0.25">
      <c r="R685" s="78"/>
      <c r="S685" s="78"/>
      <c r="T685" s="78"/>
      <c r="U685" s="78"/>
      <c r="V685" s="78"/>
      <c r="W685" s="78"/>
      <c r="X685" s="78"/>
      <c r="Y685" s="78"/>
      <c r="Z685" s="78"/>
      <c r="AA685" s="78"/>
      <c r="AB685" s="78"/>
      <c r="AC685" s="78"/>
      <c r="AD685" s="51"/>
      <c r="AE685" s="51"/>
    </row>
    <row r="686" spans="18:31" x14ac:dyDescent="0.25">
      <c r="R686" s="78"/>
      <c r="S686" s="78"/>
      <c r="T686" s="78"/>
      <c r="U686" s="78"/>
      <c r="V686" s="78"/>
      <c r="W686" s="78"/>
      <c r="X686" s="78"/>
      <c r="Y686" s="78"/>
      <c r="Z686" s="78"/>
      <c r="AA686" s="78"/>
      <c r="AB686" s="78"/>
      <c r="AC686" s="78"/>
      <c r="AD686" s="51"/>
      <c r="AE686" s="51"/>
    </row>
    <row r="687" spans="18:31" x14ac:dyDescent="0.25">
      <c r="R687" s="78"/>
      <c r="S687" s="78"/>
      <c r="T687" s="78"/>
      <c r="U687" s="78"/>
      <c r="V687" s="78"/>
      <c r="W687" s="78"/>
      <c r="X687" s="78"/>
      <c r="Y687" s="78"/>
      <c r="Z687" s="78"/>
      <c r="AA687" s="78"/>
      <c r="AB687" s="78"/>
      <c r="AC687" s="78"/>
      <c r="AD687" s="51"/>
      <c r="AE687" s="51"/>
    </row>
    <row r="688" spans="18:31" x14ac:dyDescent="0.25">
      <c r="R688" s="78"/>
      <c r="S688" s="78"/>
      <c r="T688" s="78"/>
      <c r="U688" s="78"/>
      <c r="V688" s="78"/>
      <c r="W688" s="78"/>
      <c r="X688" s="78"/>
      <c r="Y688" s="78"/>
      <c r="Z688" s="78"/>
      <c r="AA688" s="78"/>
      <c r="AB688" s="78"/>
      <c r="AC688" s="78"/>
      <c r="AD688" s="51"/>
      <c r="AE688" s="51"/>
    </row>
    <row r="689" spans="18:31" x14ac:dyDescent="0.25">
      <c r="R689" s="78"/>
      <c r="S689" s="78"/>
      <c r="T689" s="78"/>
      <c r="U689" s="78"/>
      <c r="V689" s="78"/>
      <c r="W689" s="78"/>
      <c r="X689" s="78"/>
      <c r="Y689" s="78"/>
      <c r="Z689" s="78"/>
      <c r="AA689" s="78"/>
      <c r="AB689" s="78"/>
      <c r="AC689" s="78"/>
      <c r="AD689" s="51"/>
      <c r="AE689" s="51"/>
    </row>
    <row r="690" spans="18:31" x14ac:dyDescent="0.25">
      <c r="R690" s="78"/>
      <c r="S690" s="78"/>
      <c r="T690" s="78"/>
      <c r="U690" s="78"/>
      <c r="V690" s="78"/>
      <c r="W690" s="78"/>
      <c r="X690" s="78"/>
      <c r="Y690" s="78"/>
      <c r="Z690" s="78"/>
      <c r="AA690" s="78"/>
      <c r="AB690" s="78"/>
      <c r="AC690" s="78"/>
      <c r="AD690" s="51"/>
      <c r="AE690" s="51"/>
    </row>
    <row r="691" spans="18:31" x14ac:dyDescent="0.25">
      <c r="R691" s="78"/>
      <c r="S691" s="78"/>
      <c r="T691" s="78"/>
      <c r="U691" s="78"/>
      <c r="V691" s="78"/>
      <c r="W691" s="78"/>
      <c r="X691" s="78"/>
      <c r="Y691" s="78"/>
      <c r="Z691" s="78"/>
      <c r="AA691" s="78"/>
      <c r="AB691" s="78"/>
      <c r="AC691" s="78"/>
      <c r="AD691" s="51"/>
      <c r="AE691" s="51"/>
    </row>
    <row r="692" spans="18:31" x14ac:dyDescent="0.25">
      <c r="R692" s="78"/>
      <c r="S692" s="78"/>
      <c r="T692" s="78"/>
      <c r="U692" s="78"/>
      <c r="V692" s="78"/>
      <c r="W692" s="78"/>
      <c r="X692" s="78"/>
      <c r="Y692" s="78"/>
      <c r="Z692" s="78"/>
      <c r="AA692" s="78"/>
      <c r="AB692" s="78"/>
      <c r="AC692" s="78"/>
      <c r="AD692" s="51"/>
      <c r="AE692" s="51"/>
    </row>
    <row r="693" spans="18:31" x14ac:dyDescent="0.25">
      <c r="R693" s="78"/>
      <c r="S693" s="78"/>
      <c r="T693" s="78"/>
      <c r="U693" s="78"/>
      <c r="V693" s="78"/>
      <c r="W693" s="78"/>
      <c r="X693" s="78"/>
      <c r="Y693" s="78"/>
      <c r="Z693" s="78"/>
      <c r="AA693" s="78"/>
      <c r="AB693" s="78"/>
      <c r="AC693" s="78"/>
      <c r="AD693" s="51"/>
      <c r="AE693" s="51"/>
    </row>
    <row r="694" spans="18:31" x14ac:dyDescent="0.25">
      <c r="R694" s="78"/>
      <c r="S694" s="78"/>
      <c r="T694" s="78"/>
      <c r="U694" s="78"/>
      <c r="V694" s="78"/>
      <c r="W694" s="78"/>
      <c r="X694" s="78"/>
      <c r="Y694" s="78"/>
      <c r="Z694" s="78"/>
      <c r="AA694" s="78"/>
      <c r="AB694" s="78"/>
      <c r="AC694" s="78"/>
      <c r="AD694" s="51"/>
      <c r="AE694" s="51"/>
    </row>
    <row r="695" spans="18:31" x14ac:dyDescent="0.25">
      <c r="R695" s="78"/>
      <c r="S695" s="78"/>
      <c r="T695" s="78"/>
      <c r="U695" s="78"/>
      <c r="V695" s="78"/>
      <c r="W695" s="78"/>
      <c r="X695" s="78"/>
      <c r="Y695" s="78"/>
      <c r="Z695" s="78"/>
      <c r="AA695" s="78"/>
      <c r="AB695" s="78"/>
      <c r="AC695" s="78"/>
      <c r="AD695" s="51"/>
      <c r="AE695" s="51"/>
    </row>
    <row r="696" spans="18:31" x14ac:dyDescent="0.25">
      <c r="R696" s="78"/>
      <c r="S696" s="78"/>
      <c r="T696" s="78"/>
      <c r="U696" s="78"/>
      <c r="V696" s="78"/>
      <c r="W696" s="78"/>
      <c r="X696" s="78"/>
      <c r="Y696" s="78"/>
      <c r="Z696" s="78"/>
      <c r="AA696" s="78"/>
      <c r="AB696" s="78"/>
      <c r="AC696" s="78"/>
      <c r="AD696" s="51"/>
      <c r="AE696" s="51"/>
    </row>
    <row r="697" spans="18:31" x14ac:dyDescent="0.25">
      <c r="R697" s="78"/>
      <c r="S697" s="78"/>
      <c r="T697" s="78"/>
      <c r="U697" s="78"/>
      <c r="V697" s="78"/>
      <c r="W697" s="78"/>
      <c r="X697" s="78"/>
      <c r="Y697" s="78"/>
      <c r="Z697" s="78"/>
      <c r="AA697" s="78"/>
      <c r="AB697" s="78"/>
      <c r="AC697" s="78"/>
      <c r="AD697" s="51"/>
      <c r="AE697" s="51"/>
    </row>
    <row r="698" spans="18:31" x14ac:dyDescent="0.25">
      <c r="R698" s="78"/>
      <c r="S698" s="78"/>
      <c r="T698" s="78"/>
      <c r="U698" s="78"/>
      <c r="V698" s="78"/>
      <c r="W698" s="78"/>
      <c r="X698" s="78"/>
      <c r="Y698" s="78"/>
      <c r="Z698" s="78"/>
      <c r="AA698" s="78"/>
      <c r="AB698" s="78"/>
      <c r="AC698" s="78"/>
      <c r="AD698" s="51"/>
      <c r="AE698" s="51"/>
    </row>
    <row r="699" spans="18:31" x14ac:dyDescent="0.25">
      <c r="R699" s="78"/>
      <c r="S699" s="78"/>
      <c r="T699" s="78"/>
      <c r="U699" s="78"/>
      <c r="V699" s="78"/>
      <c r="W699" s="78"/>
      <c r="X699" s="78"/>
      <c r="Y699" s="78"/>
      <c r="Z699" s="78"/>
      <c r="AA699" s="78"/>
      <c r="AB699" s="78"/>
      <c r="AC699" s="78"/>
      <c r="AD699" s="51"/>
      <c r="AE699" s="51"/>
    </row>
    <row r="700" spans="18:31" x14ac:dyDescent="0.25">
      <c r="R700" s="78"/>
      <c r="S700" s="78"/>
      <c r="T700" s="78"/>
      <c r="U700" s="78"/>
      <c r="V700" s="78"/>
      <c r="W700" s="78"/>
      <c r="X700" s="78"/>
      <c r="Y700" s="78"/>
      <c r="Z700" s="78"/>
      <c r="AA700" s="78"/>
      <c r="AB700" s="78"/>
      <c r="AC700" s="78"/>
      <c r="AD700" s="51"/>
      <c r="AE700" s="51"/>
    </row>
    <row r="701" spans="18:31" x14ac:dyDescent="0.25">
      <c r="R701" s="78"/>
      <c r="S701" s="78"/>
      <c r="T701" s="78"/>
      <c r="U701" s="78"/>
      <c r="V701" s="78"/>
      <c r="W701" s="78"/>
      <c r="X701" s="78"/>
      <c r="Y701" s="78"/>
      <c r="Z701" s="78"/>
      <c r="AA701" s="78"/>
      <c r="AB701" s="78"/>
      <c r="AC701" s="78"/>
      <c r="AD701" s="51"/>
      <c r="AE701" s="51"/>
    </row>
    <row r="702" spans="18:31" x14ac:dyDescent="0.25">
      <c r="R702" s="78"/>
      <c r="S702" s="78"/>
      <c r="T702" s="78"/>
      <c r="U702" s="78"/>
      <c r="V702" s="78"/>
      <c r="W702" s="78"/>
      <c r="X702" s="78"/>
      <c r="Y702" s="78"/>
      <c r="Z702" s="78"/>
      <c r="AA702" s="78"/>
      <c r="AB702" s="78"/>
      <c r="AC702" s="78"/>
      <c r="AD702" s="51"/>
      <c r="AE702" s="51"/>
    </row>
    <row r="703" spans="18:31" x14ac:dyDescent="0.25">
      <c r="R703" s="78"/>
      <c r="S703" s="78"/>
      <c r="T703" s="78"/>
      <c r="U703" s="78"/>
      <c r="V703" s="78"/>
      <c r="W703" s="78"/>
      <c r="X703" s="78"/>
      <c r="Y703" s="78"/>
      <c r="Z703" s="78"/>
      <c r="AA703" s="78"/>
      <c r="AB703" s="78"/>
      <c r="AC703" s="78"/>
      <c r="AD703" s="51"/>
      <c r="AE703" s="51"/>
    </row>
    <row r="704" spans="18:31" x14ac:dyDescent="0.25">
      <c r="R704" s="78"/>
      <c r="S704" s="78"/>
      <c r="T704" s="78"/>
      <c r="U704" s="78"/>
      <c r="V704" s="78"/>
      <c r="W704" s="78"/>
      <c r="X704" s="78"/>
      <c r="Y704" s="78"/>
      <c r="Z704" s="78"/>
      <c r="AA704" s="78"/>
      <c r="AB704" s="78"/>
      <c r="AC704" s="78"/>
      <c r="AD704" s="51"/>
      <c r="AE704" s="51"/>
    </row>
    <row r="705" spans="18:31" x14ac:dyDescent="0.25">
      <c r="R705" s="78"/>
      <c r="S705" s="78"/>
      <c r="T705" s="78"/>
      <c r="U705" s="78"/>
      <c r="V705" s="78"/>
      <c r="W705" s="78"/>
      <c r="X705" s="78"/>
      <c r="Y705" s="78"/>
      <c r="Z705" s="78"/>
      <c r="AA705" s="78"/>
      <c r="AB705" s="78"/>
      <c r="AC705" s="78"/>
      <c r="AD705" s="51"/>
      <c r="AE705" s="51"/>
    </row>
    <row r="706" spans="18:31" x14ac:dyDescent="0.25">
      <c r="R706" s="78"/>
      <c r="S706" s="78"/>
      <c r="T706" s="78"/>
      <c r="U706" s="78"/>
      <c r="V706" s="78"/>
      <c r="W706" s="78"/>
      <c r="X706" s="78"/>
      <c r="Y706" s="78"/>
      <c r="Z706" s="78"/>
      <c r="AA706" s="78"/>
      <c r="AB706" s="78"/>
      <c r="AC706" s="78"/>
      <c r="AD706" s="51"/>
      <c r="AE706" s="51"/>
    </row>
    <row r="707" spans="18:31" x14ac:dyDescent="0.25">
      <c r="R707" s="78"/>
      <c r="S707" s="78"/>
      <c r="T707" s="78"/>
      <c r="U707" s="78"/>
      <c r="V707" s="78"/>
      <c r="W707" s="78"/>
      <c r="X707" s="78"/>
      <c r="Y707" s="78"/>
      <c r="Z707" s="78"/>
      <c r="AA707" s="78"/>
      <c r="AB707" s="78"/>
      <c r="AC707" s="78"/>
      <c r="AD707" s="51"/>
      <c r="AE707" s="51"/>
    </row>
    <row r="708" spans="18:31" x14ac:dyDescent="0.25">
      <c r="R708" s="78"/>
      <c r="S708" s="78"/>
      <c r="T708" s="78"/>
      <c r="U708" s="78"/>
      <c r="V708" s="78"/>
      <c r="W708" s="78"/>
      <c r="X708" s="78"/>
      <c r="Y708" s="78"/>
      <c r="Z708" s="78"/>
      <c r="AA708" s="78"/>
      <c r="AB708" s="78"/>
      <c r="AC708" s="78"/>
      <c r="AD708" s="51"/>
      <c r="AE708" s="51"/>
    </row>
    <row r="709" spans="18:31" x14ac:dyDescent="0.25">
      <c r="R709" s="78"/>
      <c r="S709" s="78"/>
      <c r="T709" s="78"/>
      <c r="U709" s="78"/>
      <c r="V709" s="78"/>
      <c r="W709" s="78"/>
      <c r="X709" s="78"/>
      <c r="Y709" s="78"/>
      <c r="Z709" s="78"/>
      <c r="AA709" s="78"/>
      <c r="AB709" s="78"/>
      <c r="AC709" s="78"/>
      <c r="AD709" s="51"/>
      <c r="AE709" s="51"/>
    </row>
    <row r="710" spans="18:31" x14ac:dyDescent="0.25">
      <c r="R710" s="78"/>
      <c r="S710" s="78"/>
      <c r="T710" s="78"/>
      <c r="U710" s="78"/>
      <c r="V710" s="78"/>
      <c r="W710" s="78"/>
      <c r="X710" s="78"/>
      <c r="Y710" s="78"/>
      <c r="Z710" s="78"/>
      <c r="AA710" s="78"/>
      <c r="AB710" s="78"/>
      <c r="AC710" s="78"/>
      <c r="AD710" s="51"/>
      <c r="AE710" s="51"/>
    </row>
    <row r="711" spans="18:31" x14ac:dyDescent="0.25">
      <c r="R711" s="78"/>
      <c r="S711" s="78"/>
      <c r="T711" s="78"/>
      <c r="U711" s="78"/>
      <c r="V711" s="78"/>
      <c r="W711" s="78"/>
      <c r="X711" s="78"/>
      <c r="Y711" s="78"/>
      <c r="Z711" s="78"/>
      <c r="AA711" s="78"/>
      <c r="AB711" s="78"/>
      <c r="AC711" s="78"/>
      <c r="AD711" s="51"/>
      <c r="AE711" s="51"/>
    </row>
    <row r="712" spans="18:31" x14ac:dyDescent="0.25">
      <c r="R712" s="78"/>
      <c r="S712" s="78"/>
      <c r="T712" s="78"/>
      <c r="U712" s="78"/>
      <c r="V712" s="78"/>
      <c r="W712" s="78"/>
      <c r="X712" s="78"/>
      <c r="Y712" s="78"/>
      <c r="Z712" s="78"/>
      <c r="AA712" s="78"/>
      <c r="AB712" s="78"/>
      <c r="AC712" s="78"/>
      <c r="AD712" s="51"/>
      <c r="AE712" s="51"/>
    </row>
    <row r="713" spans="18:31" x14ac:dyDescent="0.25">
      <c r="R713" s="78"/>
      <c r="S713" s="78"/>
      <c r="T713" s="78"/>
      <c r="U713" s="78"/>
      <c r="V713" s="78"/>
      <c r="W713" s="78"/>
      <c r="X713" s="78"/>
      <c r="Y713" s="78"/>
      <c r="Z713" s="78"/>
      <c r="AA713" s="78"/>
      <c r="AB713" s="78"/>
      <c r="AC713" s="78"/>
      <c r="AD713" s="51"/>
      <c r="AE713" s="51"/>
    </row>
    <row r="714" spans="18:31" x14ac:dyDescent="0.25">
      <c r="R714" s="78"/>
      <c r="S714" s="78"/>
      <c r="T714" s="78"/>
      <c r="U714" s="78"/>
      <c r="V714" s="78"/>
      <c r="W714" s="78"/>
      <c r="X714" s="78"/>
      <c r="Y714" s="78"/>
      <c r="Z714" s="78"/>
      <c r="AA714" s="78"/>
      <c r="AB714" s="78"/>
      <c r="AC714" s="78"/>
      <c r="AD714" s="51"/>
      <c r="AE714" s="51"/>
    </row>
    <row r="715" spans="18:31" x14ac:dyDescent="0.25">
      <c r="R715" s="78"/>
      <c r="S715" s="78"/>
      <c r="T715" s="78"/>
      <c r="U715" s="78"/>
      <c r="V715" s="78"/>
      <c r="W715" s="78"/>
      <c r="X715" s="78"/>
      <c r="Y715" s="78"/>
      <c r="Z715" s="78"/>
      <c r="AA715" s="78"/>
      <c r="AB715" s="78"/>
      <c r="AC715" s="78"/>
      <c r="AD715" s="51"/>
      <c r="AE715" s="51"/>
    </row>
    <row r="716" spans="18:31" x14ac:dyDescent="0.25">
      <c r="R716" s="78"/>
      <c r="S716" s="78"/>
      <c r="T716" s="78"/>
      <c r="U716" s="78"/>
      <c r="V716" s="78"/>
      <c r="W716" s="78"/>
      <c r="X716" s="78"/>
      <c r="Y716" s="78"/>
      <c r="Z716" s="78"/>
      <c r="AA716" s="78"/>
      <c r="AB716" s="78"/>
      <c r="AC716" s="78"/>
      <c r="AD716" s="51"/>
      <c r="AE716" s="51"/>
    </row>
    <row r="717" spans="18:31" x14ac:dyDescent="0.25">
      <c r="R717" s="78"/>
      <c r="S717" s="78"/>
      <c r="T717" s="78"/>
      <c r="U717" s="78"/>
      <c r="V717" s="78"/>
      <c r="W717" s="78"/>
      <c r="X717" s="78"/>
      <c r="Y717" s="78"/>
      <c r="Z717" s="78"/>
      <c r="AA717" s="78"/>
      <c r="AB717" s="78"/>
      <c r="AC717" s="78"/>
      <c r="AD717" s="51"/>
      <c r="AE717" s="51"/>
    </row>
    <row r="718" spans="18:31" x14ac:dyDescent="0.25">
      <c r="R718" s="78"/>
      <c r="S718" s="78"/>
      <c r="T718" s="78"/>
      <c r="U718" s="78"/>
      <c r="V718" s="78"/>
      <c r="W718" s="78"/>
      <c r="X718" s="78"/>
      <c r="Y718" s="78"/>
      <c r="Z718" s="78"/>
      <c r="AA718" s="78"/>
      <c r="AB718" s="78"/>
      <c r="AC718" s="78"/>
      <c r="AD718" s="51"/>
      <c r="AE718" s="51"/>
    </row>
    <row r="719" spans="18:31" x14ac:dyDescent="0.25">
      <c r="R719" s="78"/>
      <c r="S719" s="78"/>
      <c r="T719" s="78"/>
      <c r="U719" s="78"/>
      <c r="V719" s="78"/>
      <c r="W719" s="78"/>
      <c r="X719" s="78"/>
      <c r="Y719" s="78"/>
      <c r="Z719" s="78"/>
      <c r="AA719" s="78"/>
      <c r="AB719" s="78"/>
      <c r="AC719" s="78"/>
      <c r="AD719" s="51"/>
      <c r="AE719" s="51"/>
    </row>
    <row r="720" spans="18:31" x14ac:dyDescent="0.25">
      <c r="R720" s="78"/>
      <c r="S720" s="78"/>
      <c r="T720" s="78"/>
      <c r="U720" s="78"/>
      <c r="V720" s="78"/>
      <c r="W720" s="78"/>
      <c r="X720" s="78"/>
      <c r="Y720" s="78"/>
      <c r="Z720" s="78"/>
      <c r="AA720" s="78"/>
      <c r="AB720" s="78"/>
      <c r="AC720" s="78"/>
      <c r="AD720" s="51"/>
      <c r="AE720" s="51"/>
    </row>
    <row r="721" spans="18:31" x14ac:dyDescent="0.25">
      <c r="R721" s="78"/>
      <c r="S721" s="78"/>
      <c r="T721" s="78"/>
      <c r="U721" s="78"/>
      <c r="V721" s="78"/>
      <c r="W721" s="78"/>
      <c r="X721" s="78"/>
      <c r="Y721" s="78"/>
      <c r="Z721" s="78"/>
      <c r="AA721" s="78"/>
      <c r="AB721" s="78"/>
      <c r="AC721" s="78"/>
      <c r="AD721" s="51"/>
      <c r="AE721" s="51"/>
    </row>
    <row r="722" spans="18:31" x14ac:dyDescent="0.25">
      <c r="R722" s="78"/>
      <c r="S722" s="78"/>
      <c r="T722" s="78"/>
      <c r="U722" s="78"/>
      <c r="V722" s="78"/>
      <c r="W722" s="78"/>
      <c r="X722" s="78"/>
      <c r="Y722" s="78"/>
      <c r="Z722" s="78"/>
      <c r="AA722" s="78"/>
      <c r="AB722" s="78"/>
      <c r="AC722" s="78"/>
      <c r="AD722" s="51"/>
      <c r="AE722" s="51"/>
    </row>
    <row r="723" spans="18:31" x14ac:dyDescent="0.25">
      <c r="R723" s="78"/>
      <c r="S723" s="78"/>
      <c r="T723" s="78"/>
      <c r="U723" s="78"/>
      <c r="V723" s="78"/>
      <c r="W723" s="78"/>
      <c r="X723" s="78"/>
      <c r="Y723" s="78"/>
      <c r="Z723" s="78"/>
      <c r="AA723" s="78"/>
      <c r="AB723" s="78"/>
      <c r="AC723" s="78"/>
      <c r="AD723" s="51"/>
      <c r="AE723" s="51"/>
    </row>
    <row r="724" spans="18:31" x14ac:dyDescent="0.25">
      <c r="R724" s="78"/>
      <c r="S724" s="78"/>
      <c r="T724" s="78"/>
      <c r="U724" s="78"/>
      <c r="V724" s="78"/>
      <c r="W724" s="78"/>
      <c r="X724" s="78"/>
      <c r="Y724" s="78"/>
      <c r="Z724" s="78"/>
      <c r="AA724" s="78"/>
      <c r="AB724" s="78"/>
      <c r="AC724" s="78"/>
      <c r="AD724" s="51"/>
      <c r="AE724" s="51"/>
    </row>
    <row r="725" spans="18:31" x14ac:dyDescent="0.25">
      <c r="R725" s="78"/>
      <c r="S725" s="78"/>
      <c r="T725" s="78"/>
      <c r="U725" s="78"/>
      <c r="V725" s="78"/>
      <c r="W725" s="78"/>
      <c r="X725" s="78"/>
      <c r="Y725" s="78"/>
      <c r="Z725" s="78"/>
      <c r="AA725" s="78"/>
      <c r="AB725" s="78"/>
      <c r="AC725" s="78"/>
      <c r="AD725" s="51"/>
      <c r="AE725" s="51"/>
    </row>
    <row r="726" spans="18:31" x14ac:dyDescent="0.25">
      <c r="R726" s="78"/>
      <c r="S726" s="78"/>
      <c r="T726" s="78"/>
      <c r="U726" s="78"/>
      <c r="V726" s="78"/>
      <c r="W726" s="78"/>
      <c r="X726" s="78"/>
      <c r="Y726" s="78"/>
      <c r="Z726" s="78"/>
      <c r="AA726" s="78"/>
      <c r="AB726" s="78"/>
      <c r="AC726" s="78"/>
      <c r="AD726" s="51"/>
      <c r="AE726" s="51"/>
    </row>
    <row r="727" spans="18:31" x14ac:dyDescent="0.25">
      <c r="R727" s="78"/>
      <c r="S727" s="78"/>
      <c r="T727" s="78"/>
      <c r="U727" s="78"/>
      <c r="V727" s="78"/>
      <c r="W727" s="78"/>
      <c r="X727" s="78"/>
      <c r="Y727" s="78"/>
      <c r="Z727" s="78"/>
      <c r="AA727" s="78"/>
      <c r="AB727" s="78"/>
      <c r="AC727" s="78"/>
      <c r="AD727" s="51"/>
      <c r="AE727" s="51"/>
    </row>
    <row r="728" spans="18:31" x14ac:dyDescent="0.25">
      <c r="R728" s="78"/>
      <c r="S728" s="78"/>
      <c r="T728" s="78"/>
      <c r="U728" s="78"/>
      <c r="V728" s="78"/>
      <c r="W728" s="78"/>
      <c r="X728" s="78"/>
      <c r="Y728" s="78"/>
      <c r="Z728" s="78"/>
      <c r="AA728" s="78"/>
      <c r="AB728" s="78"/>
      <c r="AC728" s="78"/>
      <c r="AD728" s="51"/>
      <c r="AE728" s="51"/>
    </row>
    <row r="729" spans="18:31" x14ac:dyDescent="0.25">
      <c r="R729" s="78"/>
      <c r="S729" s="78"/>
      <c r="T729" s="78"/>
      <c r="U729" s="78"/>
      <c r="V729" s="78"/>
      <c r="W729" s="78"/>
      <c r="X729" s="78"/>
      <c r="Y729" s="78"/>
      <c r="Z729" s="78"/>
      <c r="AA729" s="78"/>
      <c r="AB729" s="78"/>
      <c r="AC729" s="78"/>
      <c r="AD729" s="51"/>
      <c r="AE729" s="51"/>
    </row>
    <row r="730" spans="18:31" x14ac:dyDescent="0.25">
      <c r="R730" s="78"/>
      <c r="S730" s="78"/>
      <c r="T730" s="78"/>
      <c r="U730" s="78"/>
      <c r="V730" s="78"/>
      <c r="W730" s="78"/>
      <c r="X730" s="78"/>
      <c r="Y730" s="78"/>
      <c r="Z730" s="78"/>
      <c r="AA730" s="78"/>
      <c r="AB730" s="78"/>
      <c r="AC730" s="78"/>
      <c r="AD730" s="51"/>
      <c r="AE730" s="51"/>
    </row>
    <row r="731" spans="18:31" x14ac:dyDescent="0.25">
      <c r="R731" s="78"/>
      <c r="S731" s="78"/>
      <c r="T731" s="78"/>
      <c r="U731" s="78"/>
      <c r="V731" s="78"/>
      <c r="W731" s="78"/>
      <c r="X731" s="78"/>
      <c r="Y731" s="78"/>
      <c r="Z731" s="78"/>
      <c r="AA731" s="78"/>
      <c r="AB731" s="78"/>
      <c r="AC731" s="78"/>
      <c r="AD731" s="51"/>
      <c r="AE731" s="51"/>
    </row>
    <row r="732" spans="18:31" x14ac:dyDescent="0.25">
      <c r="R732" s="78"/>
      <c r="S732" s="78"/>
      <c r="T732" s="78"/>
      <c r="U732" s="78"/>
      <c r="V732" s="78"/>
      <c r="W732" s="78"/>
      <c r="X732" s="78"/>
      <c r="Y732" s="78"/>
      <c r="Z732" s="78"/>
      <c r="AA732" s="78"/>
      <c r="AB732" s="78"/>
      <c r="AC732" s="78"/>
      <c r="AD732" s="51"/>
      <c r="AE732" s="51"/>
    </row>
    <row r="733" spans="18:31" x14ac:dyDescent="0.25">
      <c r="R733" s="78"/>
      <c r="S733" s="78"/>
      <c r="T733" s="78"/>
      <c r="U733" s="78"/>
      <c r="V733" s="78"/>
      <c r="W733" s="78"/>
      <c r="X733" s="78"/>
      <c r="Y733" s="78"/>
      <c r="Z733" s="78"/>
      <c r="AA733" s="78"/>
      <c r="AB733" s="78"/>
      <c r="AC733" s="78"/>
      <c r="AD733" s="51"/>
      <c r="AE733" s="51"/>
    </row>
    <row r="734" spans="18:31" x14ac:dyDescent="0.25">
      <c r="R734" s="78"/>
      <c r="S734" s="78"/>
      <c r="T734" s="78"/>
      <c r="U734" s="78"/>
      <c r="V734" s="78"/>
      <c r="W734" s="78"/>
      <c r="X734" s="78"/>
      <c r="Y734" s="78"/>
      <c r="Z734" s="78"/>
      <c r="AA734" s="78"/>
      <c r="AB734" s="78"/>
      <c r="AC734" s="78"/>
      <c r="AD734" s="51"/>
      <c r="AE734" s="51"/>
    </row>
    <row r="735" spans="18:31" x14ac:dyDescent="0.25">
      <c r="R735" s="78"/>
      <c r="S735" s="78"/>
      <c r="T735" s="78"/>
      <c r="U735" s="78"/>
      <c r="V735" s="78"/>
      <c r="W735" s="78"/>
      <c r="X735" s="78"/>
      <c r="Y735" s="78"/>
      <c r="Z735" s="78"/>
      <c r="AA735" s="78"/>
      <c r="AB735" s="78"/>
      <c r="AC735" s="78"/>
      <c r="AD735" s="51"/>
      <c r="AE735" s="51"/>
    </row>
    <row r="736" spans="18:31" x14ac:dyDescent="0.25">
      <c r="R736" s="78"/>
      <c r="S736" s="78"/>
      <c r="T736" s="78"/>
      <c r="U736" s="78"/>
      <c r="V736" s="78"/>
      <c r="W736" s="78"/>
      <c r="X736" s="78"/>
      <c r="Y736" s="78"/>
      <c r="Z736" s="78"/>
      <c r="AA736" s="78"/>
      <c r="AB736" s="78"/>
      <c r="AC736" s="78"/>
      <c r="AD736" s="51"/>
      <c r="AE736" s="51"/>
    </row>
    <row r="737" spans="18:31" x14ac:dyDescent="0.25">
      <c r="R737" s="78"/>
      <c r="S737" s="78"/>
      <c r="T737" s="78"/>
      <c r="U737" s="78"/>
      <c r="V737" s="78"/>
      <c r="W737" s="78"/>
      <c r="X737" s="78"/>
      <c r="Y737" s="78"/>
      <c r="Z737" s="78"/>
      <c r="AA737" s="78"/>
      <c r="AB737" s="78"/>
      <c r="AC737" s="78"/>
      <c r="AD737" s="51"/>
      <c r="AE737" s="51"/>
    </row>
    <row r="738" spans="18:31" x14ac:dyDescent="0.25">
      <c r="R738" s="78"/>
      <c r="S738" s="78"/>
      <c r="T738" s="78"/>
      <c r="U738" s="78"/>
      <c r="V738" s="78"/>
      <c r="W738" s="78"/>
      <c r="X738" s="78"/>
      <c r="Y738" s="78"/>
      <c r="Z738" s="78"/>
      <c r="AA738" s="78"/>
      <c r="AB738" s="78"/>
      <c r="AC738" s="78"/>
      <c r="AD738" s="51"/>
      <c r="AE738" s="51"/>
    </row>
    <row r="739" spans="18:31" x14ac:dyDescent="0.25">
      <c r="R739" s="78"/>
      <c r="S739" s="78"/>
      <c r="T739" s="78"/>
      <c r="U739" s="78"/>
      <c r="V739" s="78"/>
      <c r="W739" s="78"/>
      <c r="X739" s="78"/>
      <c r="Y739" s="78"/>
      <c r="Z739" s="78"/>
      <c r="AA739" s="78"/>
      <c r="AB739" s="78"/>
      <c r="AC739" s="78"/>
      <c r="AD739" s="51"/>
      <c r="AE739" s="51"/>
    </row>
    <row r="740" spans="18:31" x14ac:dyDescent="0.25">
      <c r="R740" s="78"/>
      <c r="S740" s="78"/>
      <c r="T740" s="78"/>
      <c r="U740" s="78"/>
      <c r="V740" s="78"/>
      <c r="W740" s="78"/>
      <c r="X740" s="78"/>
      <c r="Y740" s="78"/>
      <c r="Z740" s="78"/>
      <c r="AA740" s="78"/>
      <c r="AB740" s="78"/>
      <c r="AC740" s="78"/>
      <c r="AD740" s="51"/>
      <c r="AE740" s="51"/>
    </row>
    <row r="741" spans="18:31" x14ac:dyDescent="0.25">
      <c r="R741" s="78"/>
      <c r="S741" s="78"/>
      <c r="T741" s="78"/>
      <c r="U741" s="78"/>
      <c r="V741" s="78"/>
      <c r="W741" s="78"/>
      <c r="X741" s="78"/>
      <c r="Y741" s="78"/>
      <c r="Z741" s="78"/>
      <c r="AA741" s="78"/>
      <c r="AB741" s="78"/>
      <c r="AC741" s="78"/>
      <c r="AD741" s="51"/>
      <c r="AE741" s="51"/>
    </row>
    <row r="742" spans="18:31" x14ac:dyDescent="0.25">
      <c r="R742" s="78"/>
      <c r="S742" s="78"/>
      <c r="T742" s="78"/>
      <c r="U742" s="78"/>
      <c r="V742" s="78"/>
      <c r="W742" s="78"/>
      <c r="X742" s="78"/>
      <c r="Y742" s="78"/>
      <c r="Z742" s="78"/>
      <c r="AA742" s="78"/>
      <c r="AB742" s="78"/>
      <c r="AC742" s="78"/>
      <c r="AD742" s="51"/>
      <c r="AE742" s="51"/>
    </row>
    <row r="743" spans="18:31" x14ac:dyDescent="0.25">
      <c r="R743" s="78"/>
      <c r="S743" s="78"/>
      <c r="T743" s="78"/>
      <c r="U743" s="78"/>
      <c r="V743" s="78"/>
      <c r="W743" s="78"/>
      <c r="X743" s="78"/>
      <c r="Y743" s="78"/>
      <c r="Z743" s="78"/>
      <c r="AA743" s="78"/>
      <c r="AB743" s="78"/>
      <c r="AC743" s="78"/>
      <c r="AD743" s="51"/>
      <c r="AE743" s="51"/>
    </row>
    <row r="744" spans="18:31" x14ac:dyDescent="0.25">
      <c r="R744" s="78"/>
      <c r="S744" s="78"/>
      <c r="T744" s="78"/>
      <c r="U744" s="78"/>
      <c r="V744" s="78"/>
      <c r="W744" s="78"/>
      <c r="X744" s="78"/>
      <c r="Y744" s="78"/>
      <c r="Z744" s="78"/>
      <c r="AA744" s="78"/>
      <c r="AB744" s="78"/>
      <c r="AC744" s="78"/>
      <c r="AD744" s="51"/>
      <c r="AE744" s="51"/>
    </row>
    <row r="745" spans="18:31" x14ac:dyDescent="0.25">
      <c r="R745" s="78"/>
      <c r="S745" s="78"/>
      <c r="T745" s="78"/>
      <c r="U745" s="78"/>
      <c r="V745" s="78"/>
      <c r="W745" s="78"/>
      <c r="X745" s="78"/>
      <c r="Y745" s="78"/>
      <c r="Z745" s="78"/>
      <c r="AA745" s="78"/>
      <c r="AB745" s="78"/>
      <c r="AC745" s="78"/>
      <c r="AD745" s="51"/>
      <c r="AE745" s="51"/>
    </row>
    <row r="746" spans="18:31" x14ac:dyDescent="0.25">
      <c r="R746" s="78"/>
      <c r="S746" s="78"/>
      <c r="T746" s="78"/>
      <c r="U746" s="78"/>
      <c r="V746" s="78"/>
      <c r="W746" s="78"/>
      <c r="X746" s="78"/>
      <c r="Y746" s="78"/>
      <c r="Z746" s="78"/>
      <c r="AA746" s="78"/>
      <c r="AB746" s="78"/>
      <c r="AC746" s="78"/>
      <c r="AD746" s="51"/>
      <c r="AE746" s="51"/>
    </row>
    <row r="747" spans="18:31" x14ac:dyDescent="0.25">
      <c r="R747" s="78"/>
      <c r="S747" s="78"/>
      <c r="T747" s="78"/>
      <c r="U747" s="78"/>
      <c r="V747" s="78"/>
      <c r="W747" s="78"/>
      <c r="X747" s="78"/>
      <c r="Y747" s="78"/>
      <c r="Z747" s="78"/>
      <c r="AA747" s="78"/>
      <c r="AB747" s="78"/>
      <c r="AC747" s="78"/>
      <c r="AD747" s="51"/>
      <c r="AE747" s="51"/>
    </row>
    <row r="748" spans="18:31" x14ac:dyDescent="0.25">
      <c r="R748" s="78"/>
      <c r="S748" s="78"/>
      <c r="T748" s="78"/>
      <c r="U748" s="78"/>
      <c r="V748" s="78"/>
      <c r="W748" s="78"/>
      <c r="X748" s="78"/>
      <c r="Y748" s="78"/>
      <c r="Z748" s="78"/>
      <c r="AA748" s="78"/>
      <c r="AB748" s="78"/>
      <c r="AC748" s="78"/>
      <c r="AD748" s="51"/>
      <c r="AE748" s="51"/>
    </row>
    <row r="749" spans="18:31" x14ac:dyDescent="0.25">
      <c r="R749" s="78"/>
      <c r="S749" s="78"/>
      <c r="T749" s="78"/>
      <c r="U749" s="78"/>
      <c r="V749" s="78"/>
      <c r="W749" s="78"/>
      <c r="X749" s="78"/>
      <c r="Y749" s="78"/>
      <c r="Z749" s="78"/>
      <c r="AA749" s="78"/>
      <c r="AB749" s="78"/>
      <c r="AC749" s="78"/>
      <c r="AD749" s="51"/>
      <c r="AE749" s="51"/>
    </row>
    <row r="750" spans="18:31" x14ac:dyDescent="0.25">
      <c r="R750" s="78"/>
      <c r="S750" s="78"/>
      <c r="T750" s="78"/>
      <c r="U750" s="78"/>
      <c r="V750" s="78"/>
      <c r="W750" s="78"/>
      <c r="X750" s="78"/>
      <c r="Y750" s="78"/>
      <c r="Z750" s="78"/>
      <c r="AA750" s="78"/>
      <c r="AB750" s="78"/>
      <c r="AC750" s="78"/>
      <c r="AD750" s="51"/>
      <c r="AE750" s="51"/>
    </row>
    <row r="751" spans="18:31" x14ac:dyDescent="0.25">
      <c r="R751" s="78"/>
      <c r="S751" s="78"/>
      <c r="T751" s="78"/>
      <c r="U751" s="78"/>
      <c r="V751" s="78"/>
      <c r="W751" s="78"/>
      <c r="X751" s="78"/>
      <c r="Y751" s="78"/>
      <c r="Z751" s="78"/>
      <c r="AA751" s="78"/>
      <c r="AB751" s="78"/>
      <c r="AC751" s="78"/>
      <c r="AD751" s="51"/>
      <c r="AE751" s="51"/>
    </row>
    <row r="752" spans="18:31" x14ac:dyDescent="0.25">
      <c r="R752" s="78"/>
      <c r="S752" s="78"/>
      <c r="T752" s="78"/>
      <c r="U752" s="78"/>
      <c r="V752" s="78"/>
      <c r="W752" s="78"/>
      <c r="X752" s="78"/>
      <c r="Y752" s="78"/>
      <c r="Z752" s="78"/>
      <c r="AA752" s="78"/>
      <c r="AB752" s="78"/>
      <c r="AC752" s="78"/>
      <c r="AD752" s="51"/>
      <c r="AE752" s="51"/>
    </row>
    <row r="753" spans="18:31" x14ac:dyDescent="0.25">
      <c r="R753" s="78"/>
      <c r="S753" s="78"/>
      <c r="T753" s="78"/>
      <c r="U753" s="78"/>
      <c r="V753" s="78"/>
      <c r="W753" s="78"/>
      <c r="X753" s="78"/>
      <c r="Y753" s="78"/>
      <c r="Z753" s="78"/>
      <c r="AA753" s="78"/>
      <c r="AB753" s="78"/>
      <c r="AC753" s="78"/>
      <c r="AD753" s="51"/>
      <c r="AE753" s="51"/>
    </row>
    <row r="754" spans="18:31" x14ac:dyDescent="0.25">
      <c r="R754" s="78"/>
      <c r="S754" s="78"/>
      <c r="T754" s="78"/>
      <c r="U754" s="78"/>
      <c r="V754" s="78"/>
      <c r="W754" s="78"/>
      <c r="X754" s="78"/>
      <c r="Y754" s="78"/>
      <c r="Z754" s="78"/>
      <c r="AA754" s="78"/>
      <c r="AB754" s="78"/>
      <c r="AC754" s="78"/>
      <c r="AD754" s="51"/>
      <c r="AE754" s="51"/>
    </row>
    <row r="755" spans="18:31" x14ac:dyDescent="0.25">
      <c r="R755" s="78"/>
      <c r="S755" s="78"/>
      <c r="T755" s="78"/>
      <c r="U755" s="78"/>
      <c r="V755" s="78"/>
      <c r="W755" s="78"/>
      <c r="X755" s="78"/>
      <c r="Y755" s="78"/>
      <c r="Z755" s="78"/>
      <c r="AA755" s="78"/>
      <c r="AB755" s="78"/>
      <c r="AC755" s="78"/>
      <c r="AD755" s="51"/>
      <c r="AE755" s="51"/>
    </row>
    <row r="756" spans="18:31" x14ac:dyDescent="0.25">
      <c r="R756" s="78"/>
      <c r="S756" s="78"/>
      <c r="T756" s="78"/>
      <c r="U756" s="78"/>
      <c r="V756" s="78"/>
      <c r="W756" s="78"/>
      <c r="X756" s="78"/>
      <c r="Y756" s="78"/>
      <c r="Z756" s="78"/>
      <c r="AA756" s="78"/>
      <c r="AB756" s="78"/>
      <c r="AC756" s="78"/>
      <c r="AD756" s="51"/>
      <c r="AE756" s="51"/>
    </row>
    <row r="757" spans="18:31" x14ac:dyDescent="0.25">
      <c r="R757" s="78"/>
      <c r="S757" s="78"/>
      <c r="T757" s="78"/>
      <c r="U757" s="78"/>
      <c r="V757" s="78"/>
      <c r="W757" s="78"/>
      <c r="X757" s="78"/>
      <c r="Y757" s="78"/>
      <c r="Z757" s="78"/>
      <c r="AA757" s="78"/>
      <c r="AB757" s="78"/>
      <c r="AC757" s="78"/>
      <c r="AD757" s="51"/>
      <c r="AE757" s="51"/>
    </row>
    <row r="758" spans="18:31" x14ac:dyDescent="0.25">
      <c r="R758" s="78"/>
      <c r="S758" s="78"/>
      <c r="T758" s="78"/>
      <c r="U758" s="78"/>
      <c r="V758" s="78"/>
      <c r="W758" s="78"/>
      <c r="X758" s="78"/>
      <c r="Y758" s="78"/>
      <c r="Z758" s="78"/>
      <c r="AA758" s="78"/>
      <c r="AB758" s="78"/>
      <c r="AC758" s="78"/>
      <c r="AD758" s="51"/>
      <c r="AE758" s="51"/>
    </row>
    <row r="759" spans="18:31" x14ac:dyDescent="0.25">
      <c r="R759" s="78"/>
      <c r="S759" s="78"/>
      <c r="T759" s="78"/>
      <c r="U759" s="78"/>
      <c r="V759" s="78"/>
      <c r="W759" s="78"/>
      <c r="X759" s="78"/>
      <c r="Y759" s="78"/>
      <c r="Z759" s="78"/>
      <c r="AA759" s="78"/>
      <c r="AB759" s="78"/>
      <c r="AC759" s="78"/>
      <c r="AD759" s="51"/>
      <c r="AE759" s="51"/>
    </row>
    <row r="760" spans="18:31" x14ac:dyDescent="0.25">
      <c r="R760" s="78"/>
      <c r="S760" s="78"/>
      <c r="T760" s="78"/>
      <c r="U760" s="78"/>
      <c r="V760" s="78"/>
      <c r="W760" s="78"/>
      <c r="X760" s="78"/>
      <c r="Y760" s="78"/>
      <c r="Z760" s="78"/>
      <c r="AA760" s="78"/>
      <c r="AB760" s="78"/>
      <c r="AC760" s="78"/>
      <c r="AD760" s="51"/>
      <c r="AE760" s="51"/>
    </row>
    <row r="761" spans="18:31" x14ac:dyDescent="0.25">
      <c r="R761" s="78"/>
      <c r="S761" s="78"/>
      <c r="T761" s="78"/>
      <c r="U761" s="78"/>
      <c r="V761" s="78"/>
      <c r="W761" s="78"/>
      <c r="X761" s="78"/>
      <c r="Y761" s="78"/>
      <c r="Z761" s="78"/>
      <c r="AA761" s="78"/>
      <c r="AB761" s="78"/>
      <c r="AC761" s="78"/>
      <c r="AD761" s="51"/>
      <c r="AE761" s="51"/>
    </row>
    <row r="762" spans="18:31" x14ac:dyDescent="0.25">
      <c r="R762" s="78"/>
      <c r="S762" s="78"/>
      <c r="T762" s="78"/>
      <c r="U762" s="78"/>
      <c r="V762" s="78"/>
      <c r="W762" s="78"/>
      <c r="X762" s="78"/>
      <c r="Y762" s="78"/>
      <c r="Z762" s="78"/>
      <c r="AA762" s="78"/>
      <c r="AB762" s="78"/>
      <c r="AC762" s="78"/>
      <c r="AD762" s="51"/>
      <c r="AE762" s="51"/>
    </row>
    <row r="763" spans="18:31" x14ac:dyDescent="0.25">
      <c r="R763" s="78"/>
      <c r="S763" s="78"/>
      <c r="T763" s="78"/>
      <c r="U763" s="78"/>
      <c r="V763" s="78"/>
      <c r="W763" s="78"/>
      <c r="X763" s="78"/>
      <c r="Y763" s="78"/>
      <c r="Z763" s="78"/>
      <c r="AA763" s="78"/>
      <c r="AB763" s="78"/>
      <c r="AC763" s="78"/>
      <c r="AD763" s="51"/>
      <c r="AE763" s="51"/>
    </row>
    <row r="764" spans="18:31" x14ac:dyDescent="0.25">
      <c r="R764" s="78"/>
      <c r="S764" s="78"/>
      <c r="T764" s="78"/>
      <c r="U764" s="78"/>
      <c r="V764" s="78"/>
      <c r="W764" s="78"/>
      <c r="X764" s="78"/>
      <c r="Y764" s="78"/>
      <c r="Z764" s="78"/>
      <c r="AA764" s="78"/>
      <c r="AB764" s="78"/>
      <c r="AC764" s="78"/>
      <c r="AD764" s="51"/>
      <c r="AE764" s="51"/>
    </row>
    <row r="765" spans="18:31" x14ac:dyDescent="0.25">
      <c r="R765" s="78"/>
      <c r="S765" s="78"/>
      <c r="T765" s="78"/>
      <c r="U765" s="78"/>
      <c r="V765" s="78"/>
      <c r="W765" s="78"/>
      <c r="X765" s="78"/>
      <c r="Y765" s="78"/>
      <c r="Z765" s="78"/>
      <c r="AA765" s="78"/>
      <c r="AB765" s="78"/>
      <c r="AC765" s="78"/>
      <c r="AD765" s="51"/>
      <c r="AE765" s="51"/>
    </row>
    <row r="766" spans="18:31" x14ac:dyDescent="0.25">
      <c r="R766" s="78"/>
      <c r="S766" s="78"/>
      <c r="T766" s="78"/>
      <c r="U766" s="78"/>
      <c r="V766" s="78"/>
      <c r="W766" s="78"/>
      <c r="X766" s="78"/>
      <c r="Y766" s="78"/>
      <c r="Z766" s="78"/>
      <c r="AA766" s="78"/>
      <c r="AB766" s="78"/>
      <c r="AC766" s="78"/>
      <c r="AD766" s="51"/>
      <c r="AE766" s="51"/>
    </row>
    <row r="767" spans="18:31" x14ac:dyDescent="0.25">
      <c r="R767" s="78"/>
      <c r="S767" s="78"/>
      <c r="T767" s="78"/>
      <c r="U767" s="78"/>
      <c r="V767" s="78"/>
      <c r="W767" s="78"/>
      <c r="X767" s="78"/>
      <c r="Y767" s="78"/>
      <c r="Z767" s="78"/>
      <c r="AA767" s="78"/>
      <c r="AB767" s="78"/>
      <c r="AC767" s="78"/>
      <c r="AD767" s="51"/>
      <c r="AE767" s="51"/>
    </row>
    <row r="768" spans="18:31" x14ac:dyDescent="0.25">
      <c r="R768" s="78"/>
      <c r="S768" s="78"/>
      <c r="T768" s="78"/>
      <c r="U768" s="78"/>
      <c r="V768" s="78"/>
      <c r="W768" s="78"/>
      <c r="X768" s="78"/>
      <c r="Y768" s="78"/>
      <c r="Z768" s="78"/>
      <c r="AA768" s="78"/>
      <c r="AB768" s="78"/>
      <c r="AC768" s="78"/>
      <c r="AD768" s="51"/>
      <c r="AE768" s="51"/>
    </row>
    <row r="769" spans="18:31" x14ac:dyDescent="0.25">
      <c r="R769" s="78"/>
      <c r="S769" s="78"/>
      <c r="T769" s="78"/>
      <c r="U769" s="78"/>
      <c r="V769" s="78"/>
      <c r="W769" s="78"/>
      <c r="X769" s="78"/>
      <c r="Y769" s="78"/>
      <c r="Z769" s="78"/>
      <c r="AA769" s="78"/>
      <c r="AB769" s="78"/>
      <c r="AC769" s="78"/>
      <c r="AD769" s="51"/>
      <c r="AE769" s="51"/>
    </row>
  </sheetData>
  <autoFilter ref="A19:AE147"/>
  <mergeCells count="22">
    <mergeCell ref="B16:E16"/>
    <mergeCell ref="F16:N16"/>
    <mergeCell ref="B17:E17"/>
    <mergeCell ref="R17:Z17"/>
    <mergeCell ref="B13:E13"/>
    <mergeCell ref="F13:N13"/>
    <mergeCell ref="B14:E14"/>
    <mergeCell ref="F14:N14"/>
    <mergeCell ref="B15:E15"/>
    <mergeCell ref="F15:N15"/>
    <mergeCell ref="B8:N8"/>
    <mergeCell ref="B9:N9"/>
    <mergeCell ref="B11:E11"/>
    <mergeCell ref="F11:N11"/>
    <mergeCell ref="B12:E12"/>
    <mergeCell ref="F12:N12"/>
    <mergeCell ref="B7:N7"/>
    <mergeCell ref="A1:N1"/>
    <mergeCell ref="B3:F3"/>
    <mergeCell ref="B4:C4"/>
    <mergeCell ref="B5:N5"/>
    <mergeCell ref="B6:N6"/>
  </mergeCells>
  <hyperlinks>
    <hyperlink ref="G17" r:id="rId1"/>
    <hyperlink ref="G18" r:id="rId2"/>
  </hyperlinks>
  <pageMargins left="0.7" right="0.7" top="0.75" bottom="0.75" header="0.3" footer="0.3"/>
  <pageSetup paperSize="9" orientation="portrait"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V398"/>
  <sheetViews>
    <sheetView topLeftCell="A107" workbookViewId="0">
      <selection activeCell="R24" sqref="A24:R147"/>
    </sheetView>
  </sheetViews>
  <sheetFormatPr defaultRowHeight="15" x14ac:dyDescent="0.25"/>
  <cols>
    <col min="1" max="1" width="33.85546875" style="301" customWidth="1"/>
    <col min="2" max="2" width="12.85546875" style="301" customWidth="1"/>
    <col min="3" max="4" width="9.140625" style="301"/>
    <col min="5" max="5" width="22.28515625" style="301" bestFit="1" customWidth="1"/>
    <col min="6" max="6" width="10.7109375" style="301" bestFit="1" customWidth="1"/>
    <col min="7" max="7" width="13.28515625" style="301" bestFit="1" customWidth="1"/>
    <col min="8" max="8" width="15.140625" style="301" bestFit="1" customWidth="1"/>
    <col min="9" max="9" width="14.140625" style="301" bestFit="1" customWidth="1"/>
    <col min="10" max="10" width="40.42578125" style="301" bestFit="1" customWidth="1"/>
    <col min="11" max="14" width="9.140625" style="301"/>
    <col min="15" max="15" width="12.85546875" style="301" bestFit="1" customWidth="1"/>
    <col min="16" max="16" width="12.42578125" style="301" customWidth="1"/>
    <col min="17" max="16384" width="9.140625" style="301"/>
  </cols>
  <sheetData>
    <row r="1" spans="1:22" ht="31.5" x14ac:dyDescent="0.5">
      <c r="A1" s="518" t="s">
        <v>3621</v>
      </c>
      <c r="B1" s="519"/>
      <c r="C1" s="519"/>
      <c r="D1" s="519"/>
      <c r="E1" s="519"/>
      <c r="F1" s="519"/>
      <c r="G1" s="519"/>
      <c r="H1" s="519"/>
      <c r="I1" s="519"/>
      <c r="J1" s="519"/>
      <c r="K1" s="519"/>
      <c r="L1" s="519"/>
      <c r="M1" s="519"/>
      <c r="N1" s="52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1" t="s">
        <v>4956</v>
      </c>
      <c r="C3" s="532"/>
      <c r="D3" s="532"/>
      <c r="E3" s="533"/>
      <c r="F3" s="82" t="s">
        <v>3493</v>
      </c>
      <c r="H3" s="534" t="s">
        <v>3998</v>
      </c>
      <c r="I3" s="535"/>
      <c r="P3" s="30" t="s">
        <v>26</v>
      </c>
      <c r="Q3" s="30">
        <v>17</v>
      </c>
      <c r="R3" s="30" t="s">
        <v>4714</v>
      </c>
      <c r="S3" s="30" t="s">
        <v>4550</v>
      </c>
      <c r="U3" s="30" t="s">
        <v>3560</v>
      </c>
      <c r="V3" s="31">
        <v>10161</v>
      </c>
    </row>
    <row r="4" spans="1:22" ht="16.5" thickTop="1" thickBot="1" x14ac:dyDescent="0.3">
      <c r="P4" s="30" t="s">
        <v>27</v>
      </c>
      <c r="Q4" s="30">
        <v>18</v>
      </c>
      <c r="R4" s="30" t="s">
        <v>4715</v>
      </c>
      <c r="S4" s="30" t="s">
        <v>3623</v>
      </c>
      <c r="U4" s="30" t="s">
        <v>3565</v>
      </c>
      <c r="V4" s="31">
        <v>11438</v>
      </c>
    </row>
    <row r="5" spans="1:22" ht="16.5" thickTop="1" thickBot="1" x14ac:dyDescent="0.3">
      <c r="A5" s="83" t="s">
        <v>3631</v>
      </c>
      <c r="B5" s="84" t="s">
        <v>4953</v>
      </c>
      <c r="C5" s="82" t="str">
        <f>VLOOKUP(B5,P1:R14,3,0)</f>
        <v>Jn21</v>
      </c>
      <c r="D5" s="82" t="str">
        <f>VLOOKUP(B5,P1:S14,4,0)</f>
        <v>S</v>
      </c>
      <c r="P5" s="30" t="s">
        <v>3632</v>
      </c>
      <c r="Q5" s="30">
        <v>19</v>
      </c>
      <c r="R5" s="30" t="s">
        <v>4716</v>
      </c>
      <c r="S5" s="30" t="s">
        <v>3625</v>
      </c>
      <c r="U5" s="30" t="s">
        <v>3568</v>
      </c>
      <c r="V5" s="31">
        <v>11438</v>
      </c>
    </row>
    <row r="6" spans="1:22" ht="16.5" thickTop="1" thickBot="1" x14ac:dyDescent="0.3">
      <c r="P6" s="30" t="s">
        <v>3635</v>
      </c>
      <c r="Q6" s="30">
        <v>20</v>
      </c>
      <c r="R6" s="30" t="s">
        <v>4717</v>
      </c>
      <c r="S6" s="30" t="s">
        <v>3628</v>
      </c>
      <c r="U6" s="30" t="s">
        <v>3570</v>
      </c>
      <c r="V6" s="31">
        <v>11336</v>
      </c>
    </row>
    <row r="7" spans="1:22" ht="16.5" customHeight="1" thickTop="1" thickBot="1" x14ac:dyDescent="0.3">
      <c r="A7" s="83" t="s">
        <v>3638</v>
      </c>
      <c r="B7" s="85">
        <f>SUMIF(COVID!S20:S159,"&gt;0")</f>
        <v>1280724.45</v>
      </c>
      <c r="C7" s="536" t="str">
        <f>IF(ROUND(ABS(B7-B8),0)&gt;0,"Error","OK")</f>
        <v>OK</v>
      </c>
      <c r="D7" s="537"/>
      <c r="P7" s="30" t="s">
        <v>3639</v>
      </c>
      <c r="Q7" s="30">
        <v>21</v>
      </c>
      <c r="R7" s="30" t="s">
        <v>4718</v>
      </c>
      <c r="S7" s="30" t="s">
        <v>3630</v>
      </c>
    </row>
    <row r="8" spans="1:22" ht="16.5" thickTop="1" thickBot="1" x14ac:dyDescent="0.3">
      <c r="A8" s="83" t="s">
        <v>3642</v>
      </c>
      <c r="B8" s="85">
        <f>SUM(G20:G830)</f>
        <v>1280724.45</v>
      </c>
      <c r="C8" s="536"/>
      <c r="D8" s="537"/>
      <c r="P8" s="30" t="s">
        <v>3643</v>
      </c>
      <c r="Q8" s="30">
        <v>22</v>
      </c>
      <c r="R8" s="30" t="s">
        <v>4719</v>
      </c>
      <c r="S8" s="30" t="s">
        <v>3634</v>
      </c>
    </row>
    <row r="9" spans="1:22" ht="16.5" thickTop="1" thickBot="1" x14ac:dyDescent="0.3">
      <c r="P9" s="30" t="s">
        <v>3646</v>
      </c>
      <c r="Q9" s="30">
        <v>23</v>
      </c>
      <c r="R9" s="30" t="s">
        <v>4720</v>
      </c>
      <c r="S9" s="30" t="s">
        <v>3637</v>
      </c>
    </row>
    <row r="10" spans="1:22" ht="16.5" thickTop="1" thickBot="1" x14ac:dyDescent="0.3">
      <c r="A10" s="83" t="s">
        <v>3649</v>
      </c>
      <c r="B10" s="83">
        <f>COUNTIF(COVID!S20:S500,"&gt;0")</f>
        <v>117</v>
      </c>
      <c r="C10" s="536" t="str">
        <f>IF(ROUND(ABS(B10-B11),0)&gt;0,"Error","OK")</f>
        <v>OK</v>
      </c>
      <c r="D10" s="537"/>
      <c r="P10" s="30" t="s">
        <v>3650</v>
      </c>
      <c r="Q10" s="30">
        <v>24</v>
      </c>
      <c r="R10" s="30" t="s">
        <v>4721</v>
      </c>
      <c r="S10" s="30" t="s">
        <v>3641</v>
      </c>
    </row>
    <row r="11" spans="1:22" ht="16.5" thickTop="1" thickBot="1" x14ac:dyDescent="0.3">
      <c r="A11" s="83" t="s">
        <v>3653</v>
      </c>
      <c r="B11" s="83">
        <f>COUNTIF(G20:G839,"&gt;0")</f>
        <v>117</v>
      </c>
      <c r="C11" s="536"/>
      <c r="D11" s="537"/>
      <c r="K11" s="86"/>
      <c r="L11" s="86"/>
      <c r="M11" s="86"/>
      <c r="N11" s="86"/>
      <c r="O11" s="87"/>
      <c r="P11" s="30" t="s">
        <v>3654</v>
      </c>
      <c r="Q11" s="30">
        <v>25</v>
      </c>
      <c r="R11" s="88" t="s">
        <v>4722</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4723</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4724</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4725</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SUM(G20:G840)</f>
        <v>1280724.45</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303">
        <f>COVID!J20</f>
        <v>400102</v>
      </c>
      <c r="D20" s="120" t="b">
        <v>1</v>
      </c>
      <c r="E20" s="304" t="str">
        <f>RIGHT(COVID!C20,4)&amp;"."&amp;COVID!M20&amp;"."&amp;COVID!K20&amp;"."&amp;$C$5</f>
        <v>1000.COVCATCHUP.I18.Jn21</v>
      </c>
      <c r="F20" s="305">
        <f ca="1">TODAY()</f>
        <v>44361</v>
      </c>
      <c r="G20" s="306">
        <f>COVID!S20</f>
        <v>0</v>
      </c>
      <c r="H20" s="124">
        <f ca="1">F20</f>
        <v>44361</v>
      </c>
      <c r="I20" s="125">
        <v>0</v>
      </c>
      <c r="J20" s="304" t="str">
        <f>LEFT(COVID!D20,20)&amp;"."&amp;COVIDPAY!E20</f>
        <v>Brookhill Nursery.1000.COVCATCHUP.I18.Jn21</v>
      </c>
      <c r="K20" s="120" t="b">
        <v>1</v>
      </c>
      <c r="L20" s="126" t="s">
        <v>3686</v>
      </c>
      <c r="M20" s="120" t="b">
        <v>1</v>
      </c>
      <c r="N20" s="120" t="s">
        <v>3687</v>
      </c>
      <c r="O20" s="307" t="str">
        <f>COVID!I20</f>
        <v>10166/543965</v>
      </c>
      <c r="P20" s="120" t="b">
        <v>1</v>
      </c>
      <c r="Q20" s="120" t="b">
        <v>1</v>
      </c>
      <c r="R20" s="120" t="b">
        <v>1</v>
      </c>
      <c r="T20" s="11"/>
      <c r="U20" s="1"/>
    </row>
    <row r="21" spans="1:21" hidden="1" x14ac:dyDescent="0.25">
      <c r="A21" s="117">
        <v>1</v>
      </c>
      <c r="B21" s="118">
        <v>2</v>
      </c>
      <c r="C21" s="303">
        <f>COVID!J21</f>
        <v>400102</v>
      </c>
      <c r="D21" s="120" t="b">
        <v>1</v>
      </c>
      <c r="E21" s="304" t="str">
        <f>RIGHT(COVID!C21,4)&amp;"."&amp;COVID!M21&amp;"."&amp;COVID!K21&amp;"."&amp;$C$5</f>
        <v>1001.COVCATCHUP.I18.Jn21</v>
      </c>
      <c r="F21" s="305">
        <f t="shared" ref="F21:F84" ca="1" si="0">TODAY()</f>
        <v>44361</v>
      </c>
      <c r="G21" s="306">
        <f>COVID!S21</f>
        <v>0</v>
      </c>
      <c r="H21" s="124">
        <f t="shared" ref="H21:H84" ca="1" si="1">F21</f>
        <v>44361</v>
      </c>
      <c r="I21" s="125">
        <v>0</v>
      </c>
      <c r="J21" s="304" t="str">
        <f>LEFT(COVID!D21,20)&amp;"."&amp;COVIDPAY!E21</f>
        <v>Hampden Way Nursery.1001.COVCATCHUP.I18.Jn21</v>
      </c>
      <c r="K21" s="120" t="b">
        <v>1</v>
      </c>
      <c r="L21" s="126" t="s">
        <v>3686</v>
      </c>
      <c r="M21" s="120" t="b">
        <v>1</v>
      </c>
      <c r="N21" s="120" t="s">
        <v>3687</v>
      </c>
      <c r="O21" s="307" t="str">
        <f>COVID!I21</f>
        <v>10166/543965</v>
      </c>
      <c r="P21" s="120" t="b">
        <v>1</v>
      </c>
      <c r="Q21" s="120" t="b">
        <v>1</v>
      </c>
      <c r="R21" s="120" t="b">
        <v>1</v>
      </c>
      <c r="T21" s="11"/>
      <c r="U21" s="1"/>
    </row>
    <row r="22" spans="1:21" hidden="1" x14ac:dyDescent="0.25">
      <c r="A22" s="117">
        <v>1</v>
      </c>
      <c r="B22" s="118">
        <v>2</v>
      </c>
      <c r="C22" s="303">
        <f>COVID!J22</f>
        <v>400102</v>
      </c>
      <c r="D22" s="120" t="b">
        <v>1</v>
      </c>
      <c r="E22" s="304" t="str">
        <f>RIGHT(COVID!C22,4)&amp;"."&amp;COVID!M22&amp;"."&amp;COVID!K22&amp;"."&amp;$C$5</f>
        <v>1003.COVCATCHUP.I18.Jn21</v>
      </c>
      <c r="F22" s="305">
        <f t="shared" ca="1" si="0"/>
        <v>44361</v>
      </c>
      <c r="G22" s="306">
        <f>COVID!S22</f>
        <v>0</v>
      </c>
      <c r="H22" s="124">
        <f t="shared" ca="1" si="1"/>
        <v>44361</v>
      </c>
      <c r="I22" s="125">
        <v>0</v>
      </c>
      <c r="J22" s="304" t="str">
        <f>LEFT(COVID!D22,20)&amp;"."&amp;COVIDPAY!E22</f>
        <v>St Margaret's Nurser.1003.COVCATCHUP.I18.Jn21</v>
      </c>
      <c r="K22" s="120" t="b">
        <v>1</v>
      </c>
      <c r="L22" s="126" t="s">
        <v>3686</v>
      </c>
      <c r="M22" s="120" t="b">
        <v>1</v>
      </c>
      <c r="N22" s="120" t="s">
        <v>3687</v>
      </c>
      <c r="O22" s="307" t="str">
        <f>COVID!I22</f>
        <v>10166/543965</v>
      </c>
      <c r="P22" s="120" t="b">
        <v>1</v>
      </c>
      <c r="Q22" s="120" t="b">
        <v>1</v>
      </c>
      <c r="R22" s="120" t="b">
        <v>1</v>
      </c>
      <c r="T22" s="11"/>
      <c r="U22" s="1"/>
    </row>
    <row r="23" spans="1:21" hidden="1" x14ac:dyDescent="0.25">
      <c r="A23" s="117">
        <v>1</v>
      </c>
      <c r="B23" s="118">
        <v>2</v>
      </c>
      <c r="C23" s="303">
        <f>COVID!J23</f>
        <v>400072</v>
      </c>
      <c r="D23" s="120" t="b">
        <v>1</v>
      </c>
      <c r="E23" s="304" t="str">
        <f>RIGHT(COVID!C23,4)&amp;"."&amp;COVID!M23&amp;"."&amp;COVID!K23&amp;"."&amp;$C$5</f>
        <v>1002.COVCATCHUP.I18.Jn21</v>
      </c>
      <c r="F23" s="305">
        <f t="shared" ca="1" si="0"/>
        <v>44361</v>
      </c>
      <c r="G23" s="306">
        <f>COVID!S23</f>
        <v>0</v>
      </c>
      <c r="H23" s="124">
        <f t="shared" ca="1" si="1"/>
        <v>44361</v>
      </c>
      <c r="I23" s="125">
        <v>0</v>
      </c>
      <c r="J23" s="304" t="str">
        <f>LEFT(COVID!D23,20)&amp;"."&amp;COVIDPAY!E23</f>
        <v>Moss Hall Nursery.1002.COVCATCHUP.I18.Jn21</v>
      </c>
      <c r="K23" s="120" t="b">
        <v>1</v>
      </c>
      <c r="L23" s="126" t="s">
        <v>3686</v>
      </c>
      <c r="M23" s="120" t="b">
        <v>1</v>
      </c>
      <c r="N23" s="120" t="s">
        <v>3687</v>
      </c>
      <c r="O23" s="307" t="str">
        <f>COVID!I23</f>
        <v>10166/543965</v>
      </c>
      <c r="P23" s="120" t="b">
        <v>1</v>
      </c>
      <c r="Q23" s="120" t="b">
        <v>1</v>
      </c>
      <c r="R23" s="120" t="b">
        <v>1</v>
      </c>
    </row>
    <row r="24" spans="1:21" x14ac:dyDescent="0.25">
      <c r="A24" s="117">
        <v>1</v>
      </c>
      <c r="B24" s="118">
        <v>2</v>
      </c>
      <c r="C24" s="303">
        <f>COVID!J24</f>
        <v>400125</v>
      </c>
      <c r="D24" s="120" t="b">
        <v>1</v>
      </c>
      <c r="E24" s="304" t="str">
        <f>RIGHT(COVID!C24,4)&amp;"."&amp;COVID!M24&amp;"."&amp;COVID!K24&amp;"."&amp;$C$5</f>
        <v>3520.COVCATCHUP.I18.Jn21</v>
      </c>
      <c r="F24" s="305">
        <f t="shared" ca="1" si="0"/>
        <v>44361</v>
      </c>
      <c r="G24" s="306">
        <f>COVID!S24</f>
        <v>14000</v>
      </c>
      <c r="H24" s="124">
        <f t="shared" ca="1" si="1"/>
        <v>44361</v>
      </c>
      <c r="I24" s="125">
        <v>0</v>
      </c>
      <c r="J24" s="304" t="str">
        <f>LEFT(COVID!D24,20)&amp;"."&amp;COVIDPAY!E24</f>
        <v>Akiva School.3520.COVCATCHUP.I18.Jn21</v>
      </c>
      <c r="K24" s="120" t="b">
        <v>1</v>
      </c>
      <c r="L24" s="126" t="s">
        <v>3686</v>
      </c>
      <c r="M24" s="120" t="b">
        <v>1</v>
      </c>
      <c r="N24" s="120" t="s">
        <v>3687</v>
      </c>
      <c r="O24" s="307" t="str">
        <f>COVID!I24</f>
        <v>10166/543965</v>
      </c>
      <c r="P24" s="120" t="b">
        <v>1</v>
      </c>
      <c r="Q24" s="120" t="b">
        <v>1</v>
      </c>
      <c r="R24" s="120" t="b">
        <v>1</v>
      </c>
    </row>
    <row r="25" spans="1:21" x14ac:dyDescent="0.25">
      <c r="A25" s="117">
        <v>1</v>
      </c>
      <c r="B25" s="118">
        <v>2</v>
      </c>
      <c r="C25" s="303">
        <f>COVID!J25</f>
        <v>400069</v>
      </c>
      <c r="D25" s="120" t="b">
        <v>1</v>
      </c>
      <c r="E25" s="304" t="str">
        <f>RIGHT(COVID!C25,4)&amp;"."&amp;COVID!M25&amp;"."&amp;COVID!K25&amp;"."&amp;$C$5</f>
        <v>3300.COVCATCHUP.I18.Jn21</v>
      </c>
      <c r="F25" s="305">
        <f t="shared" ca="1" si="0"/>
        <v>44361</v>
      </c>
      <c r="G25" s="306">
        <f>COVID!S25</f>
        <v>5700</v>
      </c>
      <c r="H25" s="124">
        <f t="shared" ca="1" si="1"/>
        <v>44361</v>
      </c>
      <c r="I25" s="125">
        <v>0</v>
      </c>
      <c r="J25" s="304" t="str">
        <f>LEFT(COVID!D25,20)&amp;"."&amp;COVIDPAY!E25</f>
        <v>All Saints' CE Prima.3300.COVCATCHUP.I18.Jn21</v>
      </c>
      <c r="K25" s="120" t="b">
        <v>1</v>
      </c>
      <c r="L25" s="126" t="s">
        <v>3686</v>
      </c>
      <c r="M25" s="120" t="b">
        <v>1</v>
      </c>
      <c r="N25" s="120" t="s">
        <v>3687</v>
      </c>
      <c r="O25" s="307" t="str">
        <f>COVID!I25</f>
        <v>10166/543965</v>
      </c>
      <c r="P25" s="120" t="b">
        <v>1</v>
      </c>
      <c r="Q25" s="120" t="b">
        <v>1</v>
      </c>
      <c r="R25" s="120" t="b">
        <v>1</v>
      </c>
    </row>
    <row r="26" spans="1:21" x14ac:dyDescent="0.25">
      <c r="A26" s="117">
        <v>1</v>
      </c>
      <c r="B26" s="118">
        <v>2</v>
      </c>
      <c r="C26" s="303">
        <f>COVID!J26</f>
        <v>400015</v>
      </c>
      <c r="D26" s="120" t="b">
        <v>1</v>
      </c>
      <c r="E26" s="304" t="str">
        <f>RIGHT(COVID!C26,4)&amp;"."&amp;COVID!M26&amp;"."&amp;COVID!K26&amp;"."&amp;$C$5</f>
        <v>3317.COVCATCHUP.I18.Jn21</v>
      </c>
      <c r="F26" s="305">
        <f t="shared" ca="1" si="0"/>
        <v>44361</v>
      </c>
      <c r="G26" s="306">
        <f>COVID!S26</f>
        <v>7060</v>
      </c>
      <c r="H26" s="124">
        <f t="shared" ca="1" si="1"/>
        <v>44361</v>
      </c>
      <c r="I26" s="125">
        <v>0</v>
      </c>
      <c r="J26" s="304" t="str">
        <f>LEFT(COVID!D26,20)&amp;"."&amp;COVIDPAY!E26</f>
        <v>All Saints' CE Prima.3317.COVCATCHUP.I18.Jn21</v>
      </c>
      <c r="K26" s="120" t="b">
        <v>1</v>
      </c>
      <c r="L26" s="126" t="s">
        <v>3686</v>
      </c>
      <c r="M26" s="120" t="b">
        <v>1</v>
      </c>
      <c r="N26" s="120" t="s">
        <v>3687</v>
      </c>
      <c r="O26" s="307" t="str">
        <f>COVID!I26</f>
        <v>10166/543965</v>
      </c>
      <c r="P26" s="120" t="b">
        <v>1</v>
      </c>
      <c r="Q26" s="120" t="b">
        <v>1</v>
      </c>
      <c r="R26" s="120" t="b">
        <v>1</v>
      </c>
    </row>
    <row r="27" spans="1:21" x14ac:dyDescent="0.25">
      <c r="A27" s="117">
        <v>1</v>
      </c>
      <c r="B27" s="118">
        <v>2</v>
      </c>
      <c r="C27" s="303">
        <f>COVID!J27</f>
        <v>400023</v>
      </c>
      <c r="D27" s="120" t="b">
        <v>1</v>
      </c>
      <c r="E27" s="304" t="str">
        <f>RIGHT(COVID!C27,4)&amp;"."&amp;COVID!M27&amp;"."&amp;COVID!K27&amp;"."&amp;$C$5</f>
        <v>3500.COVCATCHUP.I18.Jn21</v>
      </c>
      <c r="F27" s="305">
        <f t="shared" ca="1" si="0"/>
        <v>44361</v>
      </c>
      <c r="G27" s="306">
        <f>COVID!S27</f>
        <v>4300</v>
      </c>
      <c r="H27" s="124">
        <f t="shared" ca="1" si="1"/>
        <v>44361</v>
      </c>
      <c r="I27" s="125">
        <v>0</v>
      </c>
      <c r="J27" s="304" t="str">
        <f>LEFT(COVID!D27,20)&amp;"."&amp;COVIDPAY!E27</f>
        <v>Annunciation Catholi.3500.COVCATCHUP.I18.Jn21</v>
      </c>
      <c r="K27" s="120" t="b">
        <v>1</v>
      </c>
      <c r="L27" s="126" t="s">
        <v>3686</v>
      </c>
      <c r="M27" s="120" t="b">
        <v>1</v>
      </c>
      <c r="N27" s="120" t="s">
        <v>3687</v>
      </c>
      <c r="O27" s="307" t="str">
        <f>COVID!I27</f>
        <v>10166/543965</v>
      </c>
      <c r="P27" s="120" t="b">
        <v>1</v>
      </c>
      <c r="Q27" s="120" t="b">
        <v>1</v>
      </c>
      <c r="R27" s="120" t="b">
        <v>1</v>
      </c>
    </row>
    <row r="28" spans="1:21" x14ac:dyDescent="0.25">
      <c r="A28" s="117">
        <v>1</v>
      </c>
      <c r="B28" s="118">
        <v>2</v>
      </c>
      <c r="C28" s="303">
        <f>COVID!J28</f>
        <v>400107</v>
      </c>
      <c r="D28" s="120" t="b">
        <v>1</v>
      </c>
      <c r="E28" s="304" t="str">
        <f>RIGHT(COVID!C28,4)&amp;"."&amp;COVID!M28&amp;"."&amp;COVID!K28&amp;"."&amp;$C$5</f>
        <v>3514.COVCATCHUP.I18.Jn21</v>
      </c>
      <c r="F28" s="305">
        <f t="shared" ca="1" si="0"/>
        <v>44361</v>
      </c>
      <c r="G28" s="306">
        <f>COVID!S28</f>
        <v>6900</v>
      </c>
      <c r="H28" s="124">
        <f t="shared" ca="1" si="1"/>
        <v>44361</v>
      </c>
      <c r="I28" s="125">
        <v>0</v>
      </c>
      <c r="J28" s="304" t="str">
        <f>LEFT(COVID!D28,20)&amp;"."&amp;COVIDPAY!E28</f>
        <v>Annunciation Catholi.3514.COVCATCHUP.I18.Jn21</v>
      </c>
      <c r="K28" s="120" t="b">
        <v>1</v>
      </c>
      <c r="L28" s="126" t="s">
        <v>3686</v>
      </c>
      <c r="M28" s="120" t="b">
        <v>1</v>
      </c>
      <c r="N28" s="120" t="s">
        <v>3687</v>
      </c>
      <c r="O28" s="307" t="str">
        <f>COVID!I28</f>
        <v>10166/543965</v>
      </c>
      <c r="P28" s="120" t="b">
        <v>1</v>
      </c>
      <c r="Q28" s="120" t="b">
        <v>1</v>
      </c>
      <c r="R28" s="120" t="b">
        <v>1</v>
      </c>
    </row>
    <row r="29" spans="1:21" x14ac:dyDescent="0.25">
      <c r="A29" s="117">
        <v>1</v>
      </c>
      <c r="B29" s="118">
        <v>2</v>
      </c>
      <c r="C29" s="303">
        <f>COVID!J29</f>
        <v>400005</v>
      </c>
      <c r="D29" s="120" t="b">
        <v>1</v>
      </c>
      <c r="E29" s="304" t="str">
        <f>RIGHT(COVID!C29,4)&amp;"."&amp;COVID!M29&amp;"."&amp;COVID!K29&amp;"."&amp;$C$5</f>
        <v>2002.COVCATCHUP.I18.Jn21</v>
      </c>
      <c r="F29" s="305">
        <f t="shared" ca="1" si="0"/>
        <v>44361</v>
      </c>
      <c r="G29" s="306">
        <f>COVID!S29</f>
        <v>13830</v>
      </c>
      <c r="H29" s="124">
        <f t="shared" ca="1" si="1"/>
        <v>44361</v>
      </c>
      <c r="I29" s="125">
        <v>0</v>
      </c>
      <c r="J29" s="304" t="str">
        <f>LEFT(COVID!D29,20)&amp;"."&amp;COVIDPAY!E29</f>
        <v>Barnfield School.2002.COVCATCHUP.I18.Jn21</v>
      </c>
      <c r="K29" s="120" t="b">
        <v>1</v>
      </c>
      <c r="L29" s="126" t="s">
        <v>3686</v>
      </c>
      <c r="M29" s="120" t="b">
        <v>1</v>
      </c>
      <c r="N29" s="120" t="s">
        <v>3687</v>
      </c>
      <c r="O29" s="307" t="str">
        <f>COVID!I29</f>
        <v>10166/543965</v>
      </c>
      <c r="P29" s="120" t="b">
        <v>1</v>
      </c>
      <c r="Q29" s="120" t="b">
        <v>1</v>
      </c>
      <c r="R29" s="120" t="b">
        <v>1</v>
      </c>
    </row>
    <row r="30" spans="1:21" x14ac:dyDescent="0.25">
      <c r="A30" s="117">
        <v>1</v>
      </c>
      <c r="B30" s="118">
        <v>2</v>
      </c>
      <c r="C30" s="303">
        <f>COVID!J30</f>
        <v>400070</v>
      </c>
      <c r="D30" s="120" t="b">
        <v>1</v>
      </c>
      <c r="E30" s="304" t="str">
        <f>RIGHT(COVID!C30,4)&amp;"."&amp;COVID!M30&amp;"."&amp;COVID!K30&amp;"."&amp;$C$5</f>
        <v>2079.COVCATCHUP.I18.Jn21</v>
      </c>
      <c r="F30" s="305">
        <f t="shared" ca="1" si="0"/>
        <v>44361</v>
      </c>
      <c r="G30" s="306">
        <f>COVID!S30</f>
        <v>14460</v>
      </c>
      <c r="H30" s="124">
        <f t="shared" ca="1" si="1"/>
        <v>44361</v>
      </c>
      <c r="I30" s="125">
        <v>0</v>
      </c>
      <c r="J30" s="304" t="str">
        <f>LEFT(COVID!D30,20)&amp;"."&amp;COVIDPAY!E30</f>
        <v>Beis Yaakov.2079.COVCATCHUP.I18.Jn21</v>
      </c>
      <c r="K30" s="120" t="b">
        <v>1</v>
      </c>
      <c r="L30" s="126" t="s">
        <v>3686</v>
      </c>
      <c r="M30" s="120" t="b">
        <v>1</v>
      </c>
      <c r="N30" s="120" t="s">
        <v>3687</v>
      </c>
      <c r="O30" s="307" t="str">
        <f>COVID!I30</f>
        <v>10166/543965</v>
      </c>
      <c r="P30" s="120" t="b">
        <v>1</v>
      </c>
      <c r="Q30" s="120" t="b">
        <v>1</v>
      </c>
      <c r="R30" s="120" t="b">
        <v>1</v>
      </c>
    </row>
    <row r="31" spans="1:21" x14ac:dyDescent="0.25">
      <c r="A31" s="117">
        <v>1</v>
      </c>
      <c r="B31" s="118">
        <v>2</v>
      </c>
      <c r="C31" s="303">
        <f>COVID!J31</f>
        <v>400150</v>
      </c>
      <c r="D31" s="120" t="b">
        <v>1</v>
      </c>
      <c r="E31" s="304" t="str">
        <f>RIGHT(COVID!C31,4)&amp;"."&amp;COVID!M31&amp;"."&amp;COVID!K31&amp;"."&amp;$C$5</f>
        <v>3524.COVCATCHUP.I18.Jn21</v>
      </c>
      <c r="F31" s="305">
        <f t="shared" ca="1" si="0"/>
        <v>44361</v>
      </c>
      <c r="G31" s="306">
        <f>COVID!S31</f>
        <v>6260</v>
      </c>
      <c r="H31" s="124">
        <f t="shared" ca="1" si="1"/>
        <v>44361</v>
      </c>
      <c r="I31" s="125">
        <v>0</v>
      </c>
      <c r="J31" s="304" t="str">
        <f>LEFT(COVID!D31,20)&amp;"."&amp;COVIDPAY!E31</f>
        <v>Beit Shvidler Primar.3524.COVCATCHUP.I18.Jn21</v>
      </c>
      <c r="K31" s="120" t="b">
        <v>1</v>
      </c>
      <c r="L31" s="126" t="s">
        <v>3686</v>
      </c>
      <c r="M31" s="120" t="b">
        <v>1</v>
      </c>
      <c r="N31" s="120" t="s">
        <v>3687</v>
      </c>
      <c r="O31" s="307" t="str">
        <f>COVID!I31</f>
        <v>10166/543965</v>
      </c>
      <c r="P31" s="120" t="b">
        <v>1</v>
      </c>
      <c r="Q31" s="120" t="b">
        <v>1</v>
      </c>
      <c r="R31" s="120" t="b">
        <v>1</v>
      </c>
    </row>
    <row r="32" spans="1:21" x14ac:dyDescent="0.25">
      <c r="A32" s="117">
        <v>1</v>
      </c>
      <c r="B32" s="118">
        <v>2</v>
      </c>
      <c r="C32" s="303">
        <f>COVID!J32</f>
        <v>400051</v>
      </c>
      <c r="D32" s="120" t="b">
        <v>1</v>
      </c>
      <c r="E32" s="304" t="str">
        <f>RIGHT(COVID!C32,4)&amp;"."&amp;COVID!M32&amp;"."&amp;COVID!K32&amp;"."&amp;$C$5</f>
        <v>2003.COVCATCHUP.I18.Jn21</v>
      </c>
      <c r="F32" s="305">
        <f t="shared" ca="1" si="0"/>
        <v>44361</v>
      </c>
      <c r="G32" s="306">
        <f>COVID!S32</f>
        <v>11760</v>
      </c>
      <c r="H32" s="124">
        <f t="shared" ca="1" si="1"/>
        <v>44361</v>
      </c>
      <c r="I32" s="125">
        <v>0</v>
      </c>
      <c r="J32" s="304" t="str">
        <f>LEFT(COVID!D32,20)&amp;"."&amp;COVIDPAY!E32</f>
        <v>Bell Lane Primary Sc.2003.COVCATCHUP.I18.Jn21</v>
      </c>
      <c r="K32" s="120" t="b">
        <v>1</v>
      </c>
      <c r="L32" s="126" t="s">
        <v>3686</v>
      </c>
      <c r="M32" s="120" t="b">
        <v>1</v>
      </c>
      <c r="N32" s="120" t="s">
        <v>3687</v>
      </c>
      <c r="O32" s="307" t="str">
        <f>COVID!I32</f>
        <v>10166/543965</v>
      </c>
      <c r="P32" s="120" t="b">
        <v>1</v>
      </c>
      <c r="Q32" s="120" t="b">
        <v>1</v>
      </c>
      <c r="R32" s="120" t="b">
        <v>1</v>
      </c>
    </row>
    <row r="33" spans="1:18" x14ac:dyDescent="0.25">
      <c r="A33" s="117">
        <v>1</v>
      </c>
      <c r="B33" s="118">
        <v>2</v>
      </c>
      <c r="C33" s="303">
        <f>COVID!J33</f>
        <v>400024</v>
      </c>
      <c r="D33" s="120" t="b">
        <v>1</v>
      </c>
      <c r="E33" s="304" t="str">
        <f>RIGHT(COVID!C33,4)&amp;"."&amp;COVID!M33&amp;"."&amp;COVID!K33&amp;"."&amp;$C$5</f>
        <v>3511.COVCATCHUP.I18.Jn21</v>
      </c>
      <c r="F33" s="305">
        <f t="shared" ca="1" si="0"/>
        <v>44361</v>
      </c>
      <c r="G33" s="306">
        <f>COVID!S33</f>
        <v>13500</v>
      </c>
      <c r="H33" s="124">
        <f t="shared" ca="1" si="1"/>
        <v>44361</v>
      </c>
      <c r="I33" s="125">
        <v>0</v>
      </c>
      <c r="J33" s="304" t="str">
        <f>LEFT(COVID!D33,20)&amp;"."&amp;COVIDPAY!E33</f>
        <v>Blessed Dominic Scho.3511.COVCATCHUP.I18.Jn21</v>
      </c>
      <c r="K33" s="120" t="b">
        <v>1</v>
      </c>
      <c r="L33" s="126" t="s">
        <v>3686</v>
      </c>
      <c r="M33" s="120" t="b">
        <v>1</v>
      </c>
      <c r="N33" s="120" t="s">
        <v>3687</v>
      </c>
      <c r="O33" s="307" t="str">
        <f>COVID!I33</f>
        <v>10166/543965</v>
      </c>
      <c r="P33" s="120" t="b">
        <v>1</v>
      </c>
      <c r="Q33" s="120" t="b">
        <v>1</v>
      </c>
      <c r="R33" s="120" t="b">
        <v>1</v>
      </c>
    </row>
    <row r="34" spans="1:18" x14ac:dyDescent="0.25">
      <c r="A34" s="117">
        <v>1</v>
      </c>
      <c r="B34" s="118">
        <v>2</v>
      </c>
      <c r="C34" s="303">
        <f>COVID!J34</f>
        <v>400057</v>
      </c>
      <c r="D34" s="120" t="b">
        <v>1</v>
      </c>
      <c r="E34" s="304" t="str">
        <f>RIGHT(COVID!C34,4)&amp;"."&amp;COVID!M34&amp;"."&amp;COVID!K34&amp;"."&amp;$C$5</f>
        <v>2008.COVCATCHUP.I18.Jn21</v>
      </c>
      <c r="F34" s="305">
        <f t="shared" ca="1" si="0"/>
        <v>44361</v>
      </c>
      <c r="G34" s="306">
        <f>COVID!S34</f>
        <v>8960</v>
      </c>
      <c r="H34" s="124">
        <f t="shared" ca="1" si="1"/>
        <v>44361</v>
      </c>
      <c r="I34" s="125">
        <v>0</v>
      </c>
      <c r="J34" s="304" t="str">
        <f>LEFT(COVID!D34,20)&amp;"."&amp;COVIDPAY!E34</f>
        <v>Brookland Infant  &amp; .2008.COVCATCHUP.I18.Jn21</v>
      </c>
      <c r="K34" s="120" t="b">
        <v>1</v>
      </c>
      <c r="L34" s="126" t="s">
        <v>3686</v>
      </c>
      <c r="M34" s="120" t="b">
        <v>1</v>
      </c>
      <c r="N34" s="120" t="s">
        <v>3687</v>
      </c>
      <c r="O34" s="307" t="str">
        <f>COVID!I34</f>
        <v>10166/543965</v>
      </c>
      <c r="P34" s="120" t="b">
        <v>1</v>
      </c>
      <c r="Q34" s="120" t="b">
        <v>1</v>
      </c>
      <c r="R34" s="120" t="b">
        <v>1</v>
      </c>
    </row>
    <row r="35" spans="1:18" x14ac:dyDescent="0.25">
      <c r="A35" s="117">
        <v>1</v>
      </c>
      <c r="B35" s="118">
        <v>2</v>
      </c>
      <c r="C35" s="303">
        <f>COVID!J35</f>
        <v>400040</v>
      </c>
      <c r="D35" s="120" t="b">
        <v>1</v>
      </c>
      <c r="E35" s="304" t="str">
        <f>RIGHT(COVID!C35,4)&amp;"."&amp;COVID!M35&amp;"."&amp;COVID!K35&amp;"."&amp;$C$5</f>
        <v>2007.COVCATCHUP.I18.Jn21</v>
      </c>
      <c r="F35" s="305">
        <f t="shared" ca="1" si="0"/>
        <v>44361</v>
      </c>
      <c r="G35" s="306">
        <f>COVID!S35</f>
        <v>11930</v>
      </c>
      <c r="H35" s="124">
        <f t="shared" ca="1" si="1"/>
        <v>44361</v>
      </c>
      <c r="I35" s="125">
        <v>0</v>
      </c>
      <c r="J35" s="304" t="str">
        <f>LEFT(COVID!D35,20)&amp;"."&amp;COVIDPAY!E35</f>
        <v>Brookland Junior Sch.2007.COVCATCHUP.I18.Jn21</v>
      </c>
      <c r="K35" s="120" t="b">
        <v>1</v>
      </c>
      <c r="L35" s="126" t="s">
        <v>3686</v>
      </c>
      <c r="M35" s="120" t="b">
        <v>1</v>
      </c>
      <c r="N35" s="120" t="s">
        <v>3687</v>
      </c>
      <c r="O35" s="307" t="str">
        <f>COVID!I35</f>
        <v>10166/543965</v>
      </c>
      <c r="P35" s="120" t="b">
        <v>1</v>
      </c>
      <c r="Q35" s="120" t="b">
        <v>1</v>
      </c>
      <c r="R35" s="120" t="b">
        <v>1</v>
      </c>
    </row>
    <row r="36" spans="1:18" x14ac:dyDescent="0.25">
      <c r="A36" s="117">
        <v>1</v>
      </c>
      <c r="B36" s="118">
        <v>2</v>
      </c>
      <c r="C36" s="303">
        <f>COVID!J36</f>
        <v>400061</v>
      </c>
      <c r="D36" s="120" t="b">
        <v>1</v>
      </c>
      <c r="E36" s="304" t="str">
        <f>RIGHT(COVID!C36,4)&amp;"."&amp;COVID!M36&amp;"."&amp;COVID!K36&amp;"."&amp;$C$5</f>
        <v>2009.COVCATCHUP.I18.Jn21</v>
      </c>
      <c r="F36" s="305">
        <f t="shared" ca="1" si="0"/>
        <v>44361</v>
      </c>
      <c r="G36" s="306">
        <f>COVID!S36</f>
        <v>13950</v>
      </c>
      <c r="H36" s="124">
        <f t="shared" ca="1" si="1"/>
        <v>44361</v>
      </c>
      <c r="I36" s="125">
        <v>0</v>
      </c>
      <c r="J36" s="304" t="str">
        <f>LEFT(COVID!D36,20)&amp;"."&amp;COVIDPAY!E36</f>
        <v>Brunswick Park Prima.2009.COVCATCHUP.I18.Jn21</v>
      </c>
      <c r="K36" s="120" t="b">
        <v>1</v>
      </c>
      <c r="L36" s="126" t="s">
        <v>3686</v>
      </c>
      <c r="M36" s="120" t="b">
        <v>1</v>
      </c>
      <c r="N36" s="120" t="s">
        <v>3687</v>
      </c>
      <c r="O36" s="307" t="str">
        <f>COVID!I36</f>
        <v>10166/543965</v>
      </c>
      <c r="P36" s="120" t="b">
        <v>1</v>
      </c>
      <c r="Q36" s="120" t="b">
        <v>1</v>
      </c>
      <c r="R36" s="120" t="b">
        <v>1</v>
      </c>
    </row>
    <row r="37" spans="1:18" x14ac:dyDescent="0.25">
      <c r="A37" s="117">
        <v>1</v>
      </c>
      <c r="B37" s="118">
        <v>2</v>
      </c>
      <c r="C37" s="303">
        <f>COVID!J37</f>
        <v>400065</v>
      </c>
      <c r="D37" s="120" t="b">
        <v>1</v>
      </c>
      <c r="E37" s="304" t="str">
        <f>RIGHT(COVID!C37,4)&amp;"."&amp;COVID!M37&amp;"."&amp;COVID!K37&amp;"."&amp;$C$5</f>
        <v>2067.COVCATCHUP.I18.Jn21</v>
      </c>
      <c r="F37" s="305">
        <f t="shared" ca="1" si="0"/>
        <v>44361</v>
      </c>
      <c r="G37" s="306">
        <f>COVID!S37</f>
        <v>8200</v>
      </c>
      <c r="H37" s="124">
        <f t="shared" ca="1" si="1"/>
        <v>44361</v>
      </c>
      <c r="I37" s="125">
        <v>0</v>
      </c>
      <c r="J37" s="304" t="str">
        <f>LEFT(COVID!D37,20)&amp;"."&amp;COVIDPAY!E37</f>
        <v>Chalgrove Primary Sc.2067.COVCATCHUP.I18.Jn21</v>
      </c>
      <c r="K37" s="120" t="b">
        <v>1</v>
      </c>
      <c r="L37" s="126" t="s">
        <v>3686</v>
      </c>
      <c r="M37" s="120" t="b">
        <v>1</v>
      </c>
      <c r="N37" s="120" t="s">
        <v>3687</v>
      </c>
      <c r="O37" s="307" t="str">
        <f>COVID!I37</f>
        <v>10166/543965</v>
      </c>
      <c r="P37" s="120" t="b">
        <v>1</v>
      </c>
      <c r="Q37" s="120" t="b">
        <v>1</v>
      </c>
      <c r="R37" s="120" t="b">
        <v>1</v>
      </c>
    </row>
    <row r="38" spans="1:18" x14ac:dyDescent="0.25">
      <c r="A38" s="117">
        <v>1</v>
      </c>
      <c r="B38" s="118">
        <v>2</v>
      </c>
      <c r="C38" s="303">
        <f>COVID!J38</f>
        <v>400039</v>
      </c>
      <c r="D38" s="120" t="b">
        <v>1</v>
      </c>
      <c r="E38" s="304" t="str">
        <f>RIGHT(COVID!C38,4)&amp;"."&amp;COVID!M38&amp;"."&amp;COVID!K38&amp;"."&amp;$C$5</f>
        <v>3302.COVCATCHUP.I18.Jn21</v>
      </c>
      <c r="F38" s="305">
        <f t="shared" ca="1" si="0"/>
        <v>44361</v>
      </c>
      <c r="G38" s="306">
        <f>COVID!S38</f>
        <v>6950</v>
      </c>
      <c r="H38" s="124">
        <f t="shared" ca="1" si="1"/>
        <v>44361</v>
      </c>
      <c r="I38" s="125">
        <v>0</v>
      </c>
      <c r="J38" s="304" t="str">
        <f>LEFT(COVID!D38,20)&amp;"."&amp;COVIDPAY!E38</f>
        <v>Christ Church CE Pri.3302.COVCATCHUP.I18.Jn21</v>
      </c>
      <c r="K38" s="120" t="b">
        <v>1</v>
      </c>
      <c r="L38" s="126" t="s">
        <v>3686</v>
      </c>
      <c r="M38" s="120" t="b">
        <v>1</v>
      </c>
      <c r="N38" s="120" t="s">
        <v>3687</v>
      </c>
      <c r="O38" s="307" t="str">
        <f>COVID!I38</f>
        <v>10166/543965</v>
      </c>
      <c r="P38" s="120" t="b">
        <v>1</v>
      </c>
      <c r="Q38" s="120" t="b">
        <v>1</v>
      </c>
      <c r="R38" s="120" t="b">
        <v>1</v>
      </c>
    </row>
    <row r="39" spans="1:18" x14ac:dyDescent="0.25">
      <c r="A39" s="117">
        <v>1</v>
      </c>
      <c r="B39" s="118">
        <v>2</v>
      </c>
      <c r="C39" s="303">
        <f>COVID!J39</f>
        <v>400020</v>
      </c>
      <c r="D39" s="120" t="b">
        <v>1</v>
      </c>
      <c r="E39" s="304" t="str">
        <f>RIGHT(COVID!C39,4)&amp;"."&amp;COVID!M39&amp;"."&amp;COVID!K39&amp;"."&amp;$C$5</f>
        <v>2011.COVCATCHUP.I18.Jn21</v>
      </c>
      <c r="F39" s="305">
        <f t="shared" ca="1" si="0"/>
        <v>44361</v>
      </c>
      <c r="G39" s="306">
        <f>COVID!S39</f>
        <v>6960</v>
      </c>
      <c r="H39" s="124">
        <f t="shared" ca="1" si="1"/>
        <v>44361</v>
      </c>
      <c r="I39" s="125">
        <v>0</v>
      </c>
      <c r="J39" s="304" t="str">
        <f>LEFT(COVID!D39,20)&amp;"."&amp;COVIDPAY!E39</f>
        <v>Church Hill Primary .2011.COVCATCHUP.I18.Jn21</v>
      </c>
      <c r="K39" s="120" t="b">
        <v>1</v>
      </c>
      <c r="L39" s="126" t="s">
        <v>3686</v>
      </c>
      <c r="M39" s="120" t="b">
        <v>1</v>
      </c>
      <c r="N39" s="120" t="s">
        <v>3687</v>
      </c>
      <c r="O39" s="307" t="str">
        <f>COVID!I39</f>
        <v>10166/543965</v>
      </c>
      <c r="P39" s="120" t="b">
        <v>1</v>
      </c>
      <c r="Q39" s="120" t="b">
        <v>1</v>
      </c>
      <c r="R39" s="120" t="b">
        <v>1</v>
      </c>
    </row>
    <row r="40" spans="1:18" x14ac:dyDescent="0.25">
      <c r="A40" s="117">
        <v>1</v>
      </c>
      <c r="B40" s="118">
        <v>2</v>
      </c>
      <c r="C40" s="303">
        <f>COVID!J40</f>
        <v>400050</v>
      </c>
      <c r="D40" s="120" t="b">
        <v>1</v>
      </c>
      <c r="E40" s="304" t="str">
        <f>RIGHT(COVID!C40,4)&amp;"."&amp;COVID!M40&amp;"."&amp;COVID!K40&amp;"."&amp;$C$5</f>
        <v>2014.COVCATCHUP.I18.Jn21</v>
      </c>
      <c r="F40" s="305">
        <f t="shared" ca="1" si="0"/>
        <v>44361</v>
      </c>
      <c r="G40" s="306">
        <f>COVID!S40</f>
        <v>21530</v>
      </c>
      <c r="H40" s="124">
        <f t="shared" ca="1" si="1"/>
        <v>44361</v>
      </c>
      <c r="I40" s="125">
        <v>0</v>
      </c>
      <c r="J40" s="304" t="str">
        <f>LEFT(COVID!D40,20)&amp;"."&amp;COVIDPAY!E40</f>
        <v>Colindale School.2014.COVCATCHUP.I18.Jn21</v>
      </c>
      <c r="K40" s="120" t="b">
        <v>1</v>
      </c>
      <c r="L40" s="126" t="s">
        <v>3686</v>
      </c>
      <c r="M40" s="120" t="b">
        <v>1</v>
      </c>
      <c r="N40" s="120" t="s">
        <v>3687</v>
      </c>
      <c r="O40" s="307" t="str">
        <f>COVID!I40</f>
        <v>10166/543965</v>
      </c>
      <c r="P40" s="120" t="b">
        <v>1</v>
      </c>
      <c r="Q40" s="120" t="b">
        <v>1</v>
      </c>
      <c r="R40" s="120" t="b">
        <v>1</v>
      </c>
    </row>
    <row r="41" spans="1:18" x14ac:dyDescent="0.25">
      <c r="A41" s="117">
        <v>1</v>
      </c>
      <c r="B41" s="118">
        <v>2</v>
      </c>
      <c r="C41" s="303">
        <f>COVID!J41</f>
        <v>400059</v>
      </c>
      <c r="D41" s="120" t="b">
        <v>1</v>
      </c>
      <c r="E41" s="304" t="str">
        <f>RIGHT(COVID!C41,4)&amp;"."&amp;COVID!M41&amp;"."&amp;COVID!K41&amp;"."&amp;$C$5</f>
        <v>2015.COVCATCHUP.I18.Jn21</v>
      </c>
      <c r="F41" s="305">
        <f t="shared" ca="1" si="0"/>
        <v>44361</v>
      </c>
      <c r="G41" s="306">
        <f>COVID!S41</f>
        <v>7660</v>
      </c>
      <c r="H41" s="124">
        <f t="shared" ca="1" si="1"/>
        <v>44361</v>
      </c>
      <c r="I41" s="125">
        <v>0</v>
      </c>
      <c r="J41" s="304" t="str">
        <f>LEFT(COVID!D41,20)&amp;"."&amp;COVIDPAY!E41</f>
        <v>Coppetts Wood.2015.COVCATCHUP.I18.Jn21</v>
      </c>
      <c r="K41" s="120" t="b">
        <v>1</v>
      </c>
      <c r="L41" s="126" t="s">
        <v>3686</v>
      </c>
      <c r="M41" s="120" t="b">
        <v>1</v>
      </c>
      <c r="N41" s="120" t="s">
        <v>3687</v>
      </c>
      <c r="O41" s="307" t="str">
        <f>COVID!I41</f>
        <v>10166/543965</v>
      </c>
      <c r="P41" s="120" t="b">
        <v>1</v>
      </c>
      <c r="Q41" s="120" t="b">
        <v>1</v>
      </c>
      <c r="R41" s="120" t="b">
        <v>1</v>
      </c>
    </row>
    <row r="42" spans="1:18" x14ac:dyDescent="0.25">
      <c r="A42" s="117">
        <v>1</v>
      </c>
      <c r="B42" s="118">
        <v>2</v>
      </c>
      <c r="C42" s="303">
        <f>COVID!J42</f>
        <v>400049</v>
      </c>
      <c r="D42" s="120" t="b">
        <v>1</v>
      </c>
      <c r="E42" s="304" t="str">
        <f>RIGHT(COVID!C42,4)&amp;"."&amp;COVID!M42&amp;"."&amp;COVID!K42&amp;"."&amp;$C$5</f>
        <v>2016.COVCATCHUP.I18.Jn21</v>
      </c>
      <c r="F42" s="305">
        <f t="shared" ca="1" si="0"/>
        <v>44361</v>
      </c>
      <c r="G42" s="306">
        <f>COVID!S42</f>
        <v>7000</v>
      </c>
      <c r="H42" s="124">
        <f t="shared" ca="1" si="1"/>
        <v>44361</v>
      </c>
      <c r="I42" s="125">
        <v>0</v>
      </c>
      <c r="J42" s="304" t="str">
        <f>LEFT(COVID!D42,20)&amp;"."&amp;COVIDPAY!E42</f>
        <v>Courtland School.2016.COVCATCHUP.I18.Jn21</v>
      </c>
      <c r="K42" s="120" t="b">
        <v>1</v>
      </c>
      <c r="L42" s="126" t="s">
        <v>3686</v>
      </c>
      <c r="M42" s="120" t="b">
        <v>1</v>
      </c>
      <c r="N42" s="120" t="s">
        <v>3687</v>
      </c>
      <c r="O42" s="307" t="str">
        <f>COVID!I42</f>
        <v>10166/543965</v>
      </c>
      <c r="P42" s="120" t="b">
        <v>1</v>
      </c>
      <c r="Q42" s="120" t="b">
        <v>1</v>
      </c>
      <c r="R42" s="120" t="b">
        <v>1</v>
      </c>
    </row>
    <row r="43" spans="1:18" x14ac:dyDescent="0.25">
      <c r="A43" s="117">
        <v>1</v>
      </c>
      <c r="B43" s="118">
        <v>2</v>
      </c>
      <c r="C43" s="303">
        <f>COVID!J43</f>
        <v>400080</v>
      </c>
      <c r="D43" s="120" t="b">
        <v>1</v>
      </c>
      <c r="E43" s="304" t="str">
        <f>RIGHT(COVID!C43,4)&amp;"."&amp;COVID!M43&amp;"."&amp;COVID!K43&amp;"."&amp;$C$5</f>
        <v>2017.COVCATCHUP.I18.Jn21</v>
      </c>
      <c r="F43" s="305">
        <f t="shared" ca="1" si="0"/>
        <v>44361</v>
      </c>
      <c r="G43" s="306">
        <f>COVID!S43</f>
        <v>13400</v>
      </c>
      <c r="H43" s="124">
        <f t="shared" ca="1" si="1"/>
        <v>44361</v>
      </c>
      <c r="I43" s="125">
        <v>0</v>
      </c>
      <c r="J43" s="304" t="str">
        <f>LEFT(COVID!D43,20)&amp;"."&amp;COVIDPAY!E43</f>
        <v>Cromer Road Primary .2017.COVCATCHUP.I18.Jn21</v>
      </c>
      <c r="K43" s="120" t="b">
        <v>1</v>
      </c>
      <c r="L43" s="126" t="s">
        <v>3686</v>
      </c>
      <c r="M43" s="120" t="b">
        <v>1</v>
      </c>
      <c r="N43" s="120" t="s">
        <v>3687</v>
      </c>
      <c r="O43" s="307" t="str">
        <f>COVID!I43</f>
        <v>10166/543965</v>
      </c>
      <c r="P43" s="120" t="b">
        <v>1</v>
      </c>
      <c r="Q43" s="120" t="b">
        <v>1</v>
      </c>
      <c r="R43" s="120" t="b">
        <v>1</v>
      </c>
    </row>
    <row r="44" spans="1:18" x14ac:dyDescent="0.25">
      <c r="A44" s="117">
        <v>1</v>
      </c>
      <c r="B44" s="118">
        <v>2</v>
      </c>
      <c r="C44" s="303">
        <f>COVID!J44</f>
        <v>400105</v>
      </c>
      <c r="D44" s="120" t="b">
        <v>1</v>
      </c>
      <c r="E44" s="304" t="str">
        <f>RIGHT(COVID!C44,4)&amp;"."&amp;COVID!M44&amp;"."&amp;COVID!K44&amp;"."&amp;$C$5</f>
        <v>2073.COVCATCHUP.I18.Jn21</v>
      </c>
      <c r="F44" s="305">
        <f t="shared" ca="1" si="0"/>
        <v>44361</v>
      </c>
      <c r="G44" s="306">
        <f>COVID!S44</f>
        <v>20710</v>
      </c>
      <c r="H44" s="124">
        <f t="shared" ca="1" si="1"/>
        <v>44361</v>
      </c>
      <c r="I44" s="125">
        <v>0</v>
      </c>
      <c r="J44" s="304" t="str">
        <f>LEFT(COVID!D44,20)&amp;"."&amp;COVIDPAY!E44</f>
        <v>Danegrove JMI School.2073.COVCATCHUP.I18.Jn21</v>
      </c>
      <c r="K44" s="120" t="b">
        <v>1</v>
      </c>
      <c r="L44" s="126" t="s">
        <v>3686</v>
      </c>
      <c r="M44" s="120" t="b">
        <v>1</v>
      </c>
      <c r="N44" s="120" t="s">
        <v>3687</v>
      </c>
      <c r="O44" s="307" t="str">
        <f>COVID!I44</f>
        <v>10166/543965</v>
      </c>
      <c r="P44" s="120" t="b">
        <v>1</v>
      </c>
      <c r="Q44" s="120" t="b">
        <v>1</v>
      </c>
      <c r="R44" s="120" t="b">
        <v>1</v>
      </c>
    </row>
    <row r="45" spans="1:18" x14ac:dyDescent="0.25">
      <c r="A45" s="117">
        <v>1</v>
      </c>
      <c r="B45" s="118">
        <v>2</v>
      </c>
      <c r="C45" s="303">
        <f>COVID!J45</f>
        <v>400036</v>
      </c>
      <c r="D45" s="120" t="b">
        <v>1</v>
      </c>
      <c r="E45" s="304" t="str">
        <f>RIGHT(COVID!C45,4)&amp;"."&amp;COVID!M45&amp;"."&amp;COVID!K45&amp;"."&amp;$C$5</f>
        <v>2019.COVCATCHUP.I18.Jn21</v>
      </c>
      <c r="F45" s="305">
        <f t="shared" ca="1" si="0"/>
        <v>44361</v>
      </c>
      <c r="G45" s="306">
        <f>COVID!S45</f>
        <v>7100</v>
      </c>
      <c r="H45" s="124">
        <f t="shared" ca="1" si="1"/>
        <v>44361</v>
      </c>
      <c r="I45" s="125">
        <v>0</v>
      </c>
      <c r="J45" s="304" t="str">
        <f>LEFT(COVID!D45,20)&amp;"."&amp;COVIDPAY!E45</f>
        <v>Deansbrook Infant Sc.2019.COVCATCHUP.I18.Jn21</v>
      </c>
      <c r="K45" s="120" t="b">
        <v>1</v>
      </c>
      <c r="L45" s="126" t="s">
        <v>3686</v>
      </c>
      <c r="M45" s="120" t="b">
        <v>1</v>
      </c>
      <c r="N45" s="120" t="s">
        <v>3687</v>
      </c>
      <c r="O45" s="307" t="str">
        <f>COVID!I45</f>
        <v>10166/543965</v>
      </c>
      <c r="P45" s="120" t="b">
        <v>1</v>
      </c>
      <c r="Q45" s="120" t="b">
        <v>1</v>
      </c>
      <c r="R45" s="120" t="b">
        <v>1</v>
      </c>
    </row>
    <row r="46" spans="1:18" x14ac:dyDescent="0.25">
      <c r="A46" s="117">
        <v>1</v>
      </c>
      <c r="B46" s="118">
        <v>2</v>
      </c>
      <c r="C46" s="303">
        <f>COVID!J46</f>
        <v>400042</v>
      </c>
      <c r="D46" s="120" t="b">
        <v>1</v>
      </c>
      <c r="E46" s="304" t="str">
        <f>RIGHT(COVID!C46,4)&amp;"."&amp;COVID!M46&amp;"."&amp;COVID!K46&amp;"."&amp;$C$5</f>
        <v>2021.COVCATCHUP.I18.Jn21</v>
      </c>
      <c r="F46" s="305">
        <f t="shared" ca="1" si="0"/>
        <v>44361</v>
      </c>
      <c r="G46" s="306">
        <f>COVID!S46</f>
        <v>14760</v>
      </c>
      <c r="H46" s="124">
        <f t="shared" ca="1" si="1"/>
        <v>44361</v>
      </c>
      <c r="I46" s="125">
        <v>0</v>
      </c>
      <c r="J46" s="304" t="str">
        <f>LEFT(COVID!D46,20)&amp;"."&amp;COVIDPAY!E46</f>
        <v>Dollis Primary Schoo.2021.COVCATCHUP.I18.Jn21</v>
      </c>
      <c r="K46" s="120" t="b">
        <v>1</v>
      </c>
      <c r="L46" s="126" t="s">
        <v>3686</v>
      </c>
      <c r="M46" s="120" t="b">
        <v>1</v>
      </c>
      <c r="N46" s="120" t="s">
        <v>3687</v>
      </c>
      <c r="O46" s="307" t="str">
        <f>COVID!I46</f>
        <v>10166/543965</v>
      </c>
      <c r="P46" s="120" t="b">
        <v>1</v>
      </c>
      <c r="Q46" s="120" t="b">
        <v>1</v>
      </c>
      <c r="R46" s="120" t="b">
        <v>1</v>
      </c>
    </row>
    <row r="47" spans="1:18" x14ac:dyDescent="0.25">
      <c r="A47" s="117">
        <v>1</v>
      </c>
      <c r="B47" s="118">
        <v>2</v>
      </c>
      <c r="C47" s="303">
        <f>COVID!J47</f>
        <v>400159</v>
      </c>
      <c r="D47" s="120" t="b">
        <v>1</v>
      </c>
      <c r="E47" s="304" t="str">
        <f>RIGHT(COVID!C47,4)&amp;"."&amp;COVID!M47&amp;"."&amp;COVID!K47&amp;"."&amp;$C$5</f>
        <v>2023.COVCATCHUP.I18.Jn21</v>
      </c>
      <c r="F47" s="305">
        <f t="shared" ca="1" si="0"/>
        <v>44361</v>
      </c>
      <c r="G47" s="306">
        <f>COVID!S47</f>
        <v>16710</v>
      </c>
      <c r="H47" s="124">
        <f t="shared" ca="1" si="1"/>
        <v>44361</v>
      </c>
      <c r="I47" s="125">
        <v>0</v>
      </c>
      <c r="J47" s="304" t="str">
        <f>LEFT(COVID!D47,20)&amp;"."&amp;COVIDPAY!E47</f>
        <v>Edgware Primary Scho.2023.COVCATCHUP.I18.Jn21</v>
      </c>
      <c r="K47" s="120" t="b">
        <v>1</v>
      </c>
      <c r="L47" s="126" t="s">
        <v>3686</v>
      </c>
      <c r="M47" s="120" t="b">
        <v>1</v>
      </c>
      <c r="N47" s="120" t="s">
        <v>3687</v>
      </c>
      <c r="O47" s="307" t="str">
        <f>COVID!I47</f>
        <v>10166/543965</v>
      </c>
      <c r="P47" s="120" t="b">
        <v>1</v>
      </c>
      <c r="Q47" s="120" t="b">
        <v>1</v>
      </c>
      <c r="R47" s="120" t="b">
        <v>1</v>
      </c>
    </row>
    <row r="48" spans="1:18" x14ac:dyDescent="0.25">
      <c r="A48" s="117">
        <v>1</v>
      </c>
      <c r="B48" s="118">
        <v>2</v>
      </c>
      <c r="C48" s="303">
        <f>COVID!J48</f>
        <v>400047</v>
      </c>
      <c r="D48" s="120" t="b">
        <v>1</v>
      </c>
      <c r="E48" s="304" t="str">
        <f>RIGHT(COVID!C48,4)&amp;"."&amp;COVID!M48&amp;"."&amp;COVID!K48&amp;"."&amp;$C$5</f>
        <v>2024.COVCATCHUP.I18.Jn21</v>
      </c>
      <c r="F48" s="305">
        <f t="shared" ca="1" si="0"/>
        <v>44361</v>
      </c>
      <c r="G48" s="306">
        <f>COVID!S48</f>
        <v>6550</v>
      </c>
      <c r="H48" s="124">
        <f t="shared" ca="1" si="1"/>
        <v>44361</v>
      </c>
      <c r="I48" s="125">
        <v>0</v>
      </c>
      <c r="J48" s="304" t="str">
        <f>LEFT(COVID!D48,20)&amp;"."&amp;COVIDPAY!E48</f>
        <v>Fairway Primary Scho.2024.COVCATCHUP.I18.Jn21</v>
      </c>
      <c r="K48" s="120" t="b">
        <v>1</v>
      </c>
      <c r="L48" s="126" t="s">
        <v>3686</v>
      </c>
      <c r="M48" s="120" t="b">
        <v>1</v>
      </c>
      <c r="N48" s="120" t="s">
        <v>3687</v>
      </c>
      <c r="O48" s="307" t="str">
        <f>COVID!I48</f>
        <v>10166/543965</v>
      </c>
      <c r="P48" s="120" t="b">
        <v>1</v>
      </c>
      <c r="Q48" s="120" t="b">
        <v>1</v>
      </c>
      <c r="R48" s="120" t="b">
        <v>1</v>
      </c>
    </row>
    <row r="49" spans="1:18" x14ac:dyDescent="0.25">
      <c r="A49" s="117">
        <v>1</v>
      </c>
      <c r="B49" s="118">
        <v>2</v>
      </c>
      <c r="C49" s="303">
        <f>COVID!J49</f>
        <v>400001</v>
      </c>
      <c r="D49" s="120" t="b">
        <v>1</v>
      </c>
      <c r="E49" s="304" t="str">
        <f>RIGHT(COVID!C49,4)&amp;"."&amp;COVID!M49&amp;"."&amp;COVID!K49&amp;"."&amp;$C$5</f>
        <v>2025.COVCATCHUP.I18.Jn21</v>
      </c>
      <c r="F49" s="305">
        <f t="shared" ca="1" si="0"/>
        <v>44361</v>
      </c>
      <c r="G49" s="306">
        <f>COVID!S49</f>
        <v>10600</v>
      </c>
      <c r="H49" s="124">
        <f t="shared" ca="1" si="1"/>
        <v>44361</v>
      </c>
      <c r="I49" s="125">
        <v>0</v>
      </c>
      <c r="J49" s="304" t="str">
        <f>LEFT(COVID!D49,20)&amp;"."&amp;COVIDPAY!E49</f>
        <v>Foulds.2025.COVCATCHUP.I18.Jn21</v>
      </c>
      <c r="K49" s="120" t="b">
        <v>1</v>
      </c>
      <c r="L49" s="126" t="s">
        <v>3686</v>
      </c>
      <c r="M49" s="120" t="b">
        <v>1</v>
      </c>
      <c r="N49" s="120" t="s">
        <v>3687</v>
      </c>
      <c r="O49" s="307" t="str">
        <f>COVID!I49</f>
        <v>10166/543965</v>
      </c>
      <c r="P49" s="120" t="b">
        <v>1</v>
      </c>
      <c r="Q49" s="120" t="b">
        <v>1</v>
      </c>
      <c r="R49" s="120" t="b">
        <v>1</v>
      </c>
    </row>
    <row r="50" spans="1:18" x14ac:dyDescent="0.25">
      <c r="A50" s="117">
        <v>1</v>
      </c>
      <c r="B50" s="118">
        <v>2</v>
      </c>
      <c r="C50" s="303">
        <f>COVID!J50</f>
        <v>400082</v>
      </c>
      <c r="D50" s="120" t="b">
        <v>1</v>
      </c>
      <c r="E50" s="304" t="str">
        <f>RIGHT(COVID!C50,4)&amp;"."&amp;COVID!M50&amp;"."&amp;COVID!K50&amp;"."&amp;$C$5</f>
        <v>2026.COVCATCHUP.I18.Jn21</v>
      </c>
      <c r="F50" s="305">
        <f t="shared" ca="1" si="0"/>
        <v>44361</v>
      </c>
      <c r="G50" s="306">
        <f>COVID!S50</f>
        <v>16560</v>
      </c>
      <c r="H50" s="124">
        <f t="shared" ca="1" si="1"/>
        <v>44361</v>
      </c>
      <c r="I50" s="125">
        <v>0</v>
      </c>
      <c r="J50" s="304" t="str">
        <f>LEFT(COVID!D50,20)&amp;"."&amp;COVIDPAY!E50</f>
        <v>Frith Manor School.2026.COVCATCHUP.I18.Jn21</v>
      </c>
      <c r="K50" s="120" t="b">
        <v>1</v>
      </c>
      <c r="L50" s="126" t="s">
        <v>3686</v>
      </c>
      <c r="M50" s="120" t="b">
        <v>1</v>
      </c>
      <c r="N50" s="120" t="s">
        <v>3687</v>
      </c>
      <c r="O50" s="307" t="str">
        <f>COVID!I50</f>
        <v>10166/543965</v>
      </c>
      <c r="P50" s="120" t="b">
        <v>1</v>
      </c>
      <c r="Q50" s="120" t="b">
        <v>1</v>
      </c>
      <c r="R50" s="120" t="b">
        <v>1</v>
      </c>
    </row>
    <row r="51" spans="1:18" x14ac:dyDescent="0.25">
      <c r="A51" s="117">
        <v>1</v>
      </c>
      <c r="B51" s="118">
        <v>2</v>
      </c>
      <c r="C51" s="303">
        <f>COVID!J51</f>
        <v>400067</v>
      </c>
      <c r="D51" s="120" t="b">
        <v>1</v>
      </c>
      <c r="E51" s="304" t="str">
        <f>RIGHT(COVID!C51,4)&amp;"."&amp;COVID!M51&amp;"."&amp;COVID!K51&amp;"."&amp;$C$5</f>
        <v>2028.COVCATCHUP.I18.Jn21</v>
      </c>
      <c r="F51" s="305">
        <f t="shared" ca="1" si="0"/>
        <v>44361</v>
      </c>
      <c r="G51" s="306">
        <f>COVID!S51</f>
        <v>7760</v>
      </c>
      <c r="H51" s="124">
        <f t="shared" ca="1" si="1"/>
        <v>44361</v>
      </c>
      <c r="I51" s="125">
        <v>0</v>
      </c>
      <c r="J51" s="304" t="str">
        <f>LEFT(COVID!D51,20)&amp;"."&amp;COVIDPAY!E51</f>
        <v>Garden Suburb Infant.2028.COVCATCHUP.I18.Jn21</v>
      </c>
      <c r="K51" s="120" t="b">
        <v>1</v>
      </c>
      <c r="L51" s="126" t="s">
        <v>3686</v>
      </c>
      <c r="M51" s="120" t="b">
        <v>1</v>
      </c>
      <c r="N51" s="120" t="s">
        <v>3687</v>
      </c>
      <c r="O51" s="307" t="str">
        <f>COVID!I51</f>
        <v>10166/543965</v>
      </c>
      <c r="P51" s="120" t="b">
        <v>1</v>
      </c>
      <c r="Q51" s="120" t="b">
        <v>1</v>
      </c>
      <c r="R51" s="120" t="b">
        <v>1</v>
      </c>
    </row>
    <row r="52" spans="1:18" x14ac:dyDescent="0.25">
      <c r="A52" s="117">
        <v>1</v>
      </c>
      <c r="B52" s="118">
        <v>2</v>
      </c>
      <c r="C52" s="303">
        <f>COVID!J52</f>
        <v>400002</v>
      </c>
      <c r="D52" s="120" t="b">
        <v>1</v>
      </c>
      <c r="E52" s="304" t="str">
        <f>RIGHT(COVID!C52,4)&amp;"."&amp;COVID!M52&amp;"."&amp;COVID!K52&amp;"."&amp;$C$5</f>
        <v>2027.COVCATCHUP.I18.Jn21</v>
      </c>
      <c r="F52" s="305">
        <f t="shared" ca="1" si="0"/>
        <v>44361</v>
      </c>
      <c r="G52" s="306">
        <f>COVID!S52</f>
        <v>11700</v>
      </c>
      <c r="H52" s="124">
        <f t="shared" ca="1" si="1"/>
        <v>44361</v>
      </c>
      <c r="I52" s="125">
        <v>0</v>
      </c>
      <c r="J52" s="304" t="str">
        <f>LEFT(COVID!D52,20)&amp;"."&amp;COVIDPAY!E52</f>
        <v>Garden Suburb Junior.2027.COVCATCHUP.I18.Jn21</v>
      </c>
      <c r="K52" s="120" t="b">
        <v>1</v>
      </c>
      <c r="L52" s="126" t="s">
        <v>3686</v>
      </c>
      <c r="M52" s="120" t="b">
        <v>1</v>
      </c>
      <c r="N52" s="120" t="s">
        <v>3687</v>
      </c>
      <c r="O52" s="307" t="str">
        <f>COVID!I52</f>
        <v>10166/543965</v>
      </c>
      <c r="P52" s="120" t="b">
        <v>1</v>
      </c>
      <c r="Q52" s="120" t="b">
        <v>1</v>
      </c>
      <c r="R52" s="120" t="b">
        <v>1</v>
      </c>
    </row>
    <row r="53" spans="1:18" x14ac:dyDescent="0.25">
      <c r="A53" s="117">
        <v>1</v>
      </c>
      <c r="B53" s="118">
        <v>2</v>
      </c>
      <c r="C53" s="303">
        <f>COVID!J53</f>
        <v>400035</v>
      </c>
      <c r="D53" s="120" t="b">
        <v>1</v>
      </c>
      <c r="E53" s="304" t="str">
        <f>RIGHT(COVID!C53,4)&amp;"."&amp;COVID!M53&amp;"."&amp;COVID!K53&amp;"."&amp;$C$5</f>
        <v>2029.COVCATCHUP.I18.Jn21</v>
      </c>
      <c r="F53" s="305">
        <f t="shared" ca="1" si="0"/>
        <v>44361</v>
      </c>
      <c r="G53" s="306">
        <f>COVID!S53</f>
        <v>13800</v>
      </c>
      <c r="H53" s="124">
        <f t="shared" ca="1" si="1"/>
        <v>44361</v>
      </c>
      <c r="I53" s="125">
        <v>0</v>
      </c>
      <c r="J53" s="304" t="str">
        <f>LEFT(COVID!D53,20)&amp;"."&amp;COVIDPAY!E53</f>
        <v>Goldbeaters Primary .2029.COVCATCHUP.I18.Jn21</v>
      </c>
      <c r="K53" s="120" t="b">
        <v>1</v>
      </c>
      <c r="L53" s="126" t="s">
        <v>3686</v>
      </c>
      <c r="M53" s="120" t="b">
        <v>1</v>
      </c>
      <c r="N53" s="120" t="s">
        <v>3687</v>
      </c>
      <c r="O53" s="307" t="str">
        <f>COVID!I53</f>
        <v>10166/543965</v>
      </c>
      <c r="P53" s="120" t="b">
        <v>1</v>
      </c>
      <c r="Q53" s="120" t="b">
        <v>1</v>
      </c>
      <c r="R53" s="120" t="b">
        <v>1</v>
      </c>
    </row>
    <row r="54" spans="1:18" x14ac:dyDescent="0.25">
      <c r="A54" s="117">
        <v>1</v>
      </c>
      <c r="B54" s="118">
        <v>2</v>
      </c>
      <c r="C54" s="303">
        <f>COVID!J54</f>
        <v>400108</v>
      </c>
      <c r="D54" s="120" t="b">
        <v>1</v>
      </c>
      <c r="E54" s="304" t="str">
        <f>RIGHT(COVID!C54,4)&amp;"."&amp;COVID!M54&amp;"."&amp;COVID!K54&amp;"."&amp;$C$5</f>
        <v>3516.COVCATCHUP.I18.Jn21</v>
      </c>
      <c r="F54" s="305">
        <f t="shared" ca="1" si="0"/>
        <v>44361</v>
      </c>
      <c r="G54" s="306">
        <f>COVID!S54</f>
        <v>6780</v>
      </c>
      <c r="H54" s="124">
        <f t="shared" ca="1" si="1"/>
        <v>44361</v>
      </c>
      <c r="I54" s="125">
        <v>0</v>
      </c>
      <c r="J54" s="304" t="str">
        <f>LEFT(COVID!D54,20)&amp;"."&amp;COVIDPAY!E54</f>
        <v>Hasmonean Primary Sc.3516.COVCATCHUP.I18.Jn21</v>
      </c>
      <c r="K54" s="120" t="b">
        <v>1</v>
      </c>
      <c r="L54" s="126" t="s">
        <v>3686</v>
      </c>
      <c r="M54" s="120" t="b">
        <v>1</v>
      </c>
      <c r="N54" s="120" t="s">
        <v>3687</v>
      </c>
      <c r="O54" s="307" t="str">
        <f>COVID!I54</f>
        <v>10166/543965</v>
      </c>
      <c r="P54" s="120" t="b">
        <v>1</v>
      </c>
      <c r="Q54" s="120" t="b">
        <v>1</v>
      </c>
      <c r="R54" s="120" t="b">
        <v>1</v>
      </c>
    </row>
    <row r="55" spans="1:18" x14ac:dyDescent="0.25">
      <c r="A55" s="117">
        <v>1</v>
      </c>
      <c r="B55" s="118">
        <v>2</v>
      </c>
      <c r="C55" s="303">
        <f>COVID!J55</f>
        <v>400026</v>
      </c>
      <c r="D55" s="120" t="b">
        <v>1</v>
      </c>
      <c r="E55" s="304" t="str">
        <f>RIGHT(COVID!C55,4)&amp;"."&amp;COVID!M55&amp;"."&amp;COVID!K55&amp;"."&amp;$C$5</f>
        <v>2031.COVCATCHUP.I18.Jn21</v>
      </c>
      <c r="F55" s="305">
        <f t="shared" ca="1" si="0"/>
        <v>44361</v>
      </c>
      <c r="G55" s="306">
        <f>COVID!S55</f>
        <v>6200</v>
      </c>
      <c r="H55" s="124">
        <f t="shared" ca="1" si="1"/>
        <v>44361</v>
      </c>
      <c r="I55" s="125">
        <v>0</v>
      </c>
      <c r="J55" s="304" t="str">
        <f>LEFT(COVID!D55,20)&amp;"."&amp;COVIDPAY!E55</f>
        <v>Hollickwood JMI Scho.2031.COVCATCHUP.I18.Jn21</v>
      </c>
      <c r="K55" s="120" t="b">
        <v>1</v>
      </c>
      <c r="L55" s="126" t="s">
        <v>3686</v>
      </c>
      <c r="M55" s="120" t="b">
        <v>1</v>
      </c>
      <c r="N55" s="120" t="s">
        <v>3687</v>
      </c>
      <c r="O55" s="307" t="str">
        <f>COVID!I55</f>
        <v>10166/543965</v>
      </c>
      <c r="P55" s="120" t="b">
        <v>1</v>
      </c>
      <c r="Q55" s="120" t="b">
        <v>1</v>
      </c>
      <c r="R55" s="120" t="b">
        <v>1</v>
      </c>
    </row>
    <row r="56" spans="1:18" x14ac:dyDescent="0.25">
      <c r="A56" s="117">
        <v>1</v>
      </c>
      <c r="B56" s="118">
        <v>2</v>
      </c>
      <c r="C56" s="303">
        <f>COVID!J56</f>
        <v>400084</v>
      </c>
      <c r="D56" s="120" t="b">
        <v>1</v>
      </c>
      <c r="E56" s="304" t="str">
        <f>RIGHT(COVID!C56,4)&amp;"."&amp;COVID!M56&amp;"."&amp;COVID!K56&amp;"."&amp;$C$5</f>
        <v>2032.COVCATCHUP.I18.Jn21</v>
      </c>
      <c r="F56" s="305">
        <f t="shared" ca="1" si="0"/>
        <v>44361</v>
      </c>
      <c r="G56" s="306">
        <f>COVID!S56</f>
        <v>14600</v>
      </c>
      <c r="H56" s="124">
        <f t="shared" ca="1" si="1"/>
        <v>44361</v>
      </c>
      <c r="I56" s="125">
        <v>0</v>
      </c>
      <c r="J56" s="304" t="str">
        <f>LEFT(COVID!D56,20)&amp;"."&amp;COVIDPAY!E56</f>
        <v>Holly Park School.2032.COVCATCHUP.I18.Jn21</v>
      </c>
      <c r="K56" s="120" t="b">
        <v>1</v>
      </c>
      <c r="L56" s="126" t="s">
        <v>3686</v>
      </c>
      <c r="M56" s="120" t="b">
        <v>1</v>
      </c>
      <c r="N56" s="120" t="s">
        <v>3687</v>
      </c>
      <c r="O56" s="307" t="str">
        <f>COVID!I56</f>
        <v>10166/543965</v>
      </c>
      <c r="P56" s="120" t="b">
        <v>1</v>
      </c>
      <c r="Q56" s="120" t="b">
        <v>1</v>
      </c>
      <c r="R56" s="120" t="b">
        <v>1</v>
      </c>
    </row>
    <row r="57" spans="1:18" x14ac:dyDescent="0.25">
      <c r="A57" s="117">
        <v>1</v>
      </c>
      <c r="B57" s="118">
        <v>2</v>
      </c>
      <c r="C57" s="303">
        <f>COVID!J57</f>
        <v>400008</v>
      </c>
      <c r="D57" s="120" t="b">
        <v>1</v>
      </c>
      <c r="E57" s="304" t="str">
        <f>RIGHT(COVID!C57,4)&amp;"."&amp;COVID!M57&amp;"."&amp;COVID!K57&amp;"."&amp;$C$5</f>
        <v>3304.COVCATCHUP.I18.Jn21</v>
      </c>
      <c r="F57" s="305">
        <f t="shared" ca="1" si="0"/>
        <v>44361</v>
      </c>
      <c r="G57" s="306">
        <f>COVID!S57</f>
        <v>6630</v>
      </c>
      <c r="H57" s="124">
        <f t="shared" ca="1" si="1"/>
        <v>44361</v>
      </c>
      <c r="I57" s="125">
        <v>0</v>
      </c>
      <c r="J57" s="304" t="str">
        <f>LEFT(COVID!D57,20)&amp;"."&amp;COVIDPAY!E57</f>
        <v>Holy Trinity School.3304.COVCATCHUP.I18.Jn21</v>
      </c>
      <c r="K57" s="120" t="b">
        <v>1</v>
      </c>
      <c r="L57" s="126" t="s">
        <v>3686</v>
      </c>
      <c r="M57" s="120" t="b">
        <v>1</v>
      </c>
      <c r="N57" s="120" t="s">
        <v>3687</v>
      </c>
      <c r="O57" s="307" t="str">
        <f>COVID!I57</f>
        <v>10166/543965</v>
      </c>
      <c r="P57" s="120" t="b">
        <v>1</v>
      </c>
      <c r="Q57" s="120" t="b">
        <v>1</v>
      </c>
      <c r="R57" s="120" t="b">
        <v>1</v>
      </c>
    </row>
    <row r="58" spans="1:18" x14ac:dyDescent="0.25">
      <c r="A58" s="117">
        <v>1</v>
      </c>
      <c r="B58" s="118">
        <v>2</v>
      </c>
      <c r="C58" s="303">
        <f>COVID!J58</f>
        <v>400046</v>
      </c>
      <c r="D58" s="120" t="b">
        <v>1</v>
      </c>
      <c r="E58" s="304" t="str">
        <f>RIGHT(COVID!C58,4)&amp;"."&amp;COVID!M58&amp;"."&amp;COVID!K58&amp;"."&amp;$C$5</f>
        <v>2036.COVCATCHUP.I18.Jn21</v>
      </c>
      <c r="F58" s="305">
        <f t="shared" ca="1" si="0"/>
        <v>44361</v>
      </c>
      <c r="G58" s="306">
        <f>COVID!S58</f>
        <v>8730</v>
      </c>
      <c r="H58" s="124">
        <f t="shared" ca="1" si="1"/>
        <v>44361</v>
      </c>
      <c r="I58" s="125">
        <v>0</v>
      </c>
      <c r="J58" s="304" t="str">
        <f>LEFT(COVID!D58,20)&amp;"."&amp;COVIDPAY!E58</f>
        <v>Livingstone School.2036.COVCATCHUP.I18.Jn21</v>
      </c>
      <c r="K58" s="120" t="b">
        <v>1</v>
      </c>
      <c r="L58" s="126" t="s">
        <v>3686</v>
      </c>
      <c r="M58" s="120" t="b">
        <v>1</v>
      </c>
      <c r="N58" s="120" t="s">
        <v>3687</v>
      </c>
      <c r="O58" s="307" t="str">
        <f>COVID!I58</f>
        <v>10166/543965</v>
      </c>
      <c r="P58" s="120" t="b">
        <v>1</v>
      </c>
      <c r="Q58" s="120" t="b">
        <v>1</v>
      </c>
      <c r="R58" s="120" t="b">
        <v>1</v>
      </c>
    </row>
    <row r="59" spans="1:18" x14ac:dyDescent="0.25">
      <c r="A59" s="117">
        <v>1</v>
      </c>
      <c r="B59" s="118">
        <v>2</v>
      </c>
      <c r="C59" s="303">
        <f>COVID!J59</f>
        <v>400030</v>
      </c>
      <c r="D59" s="120" t="b">
        <v>1</v>
      </c>
      <c r="E59" s="304" t="str">
        <f>RIGHT(COVID!C59,4)&amp;"."&amp;COVID!M59&amp;"."&amp;COVID!K59&amp;"."&amp;$C$5</f>
        <v>2037.COVCATCHUP.I18.Jn21</v>
      </c>
      <c r="F59" s="305">
        <f t="shared" ca="1" si="0"/>
        <v>44361</v>
      </c>
      <c r="G59" s="306">
        <f>COVID!S59</f>
        <v>8830</v>
      </c>
      <c r="H59" s="124">
        <f t="shared" ca="1" si="1"/>
        <v>44361</v>
      </c>
      <c r="I59" s="125">
        <v>0</v>
      </c>
      <c r="J59" s="304" t="str">
        <f>LEFT(COVID!D59,20)&amp;"."&amp;COVIDPAY!E59</f>
        <v>Manorside Primary Sc.2037.COVCATCHUP.I18.Jn21</v>
      </c>
      <c r="K59" s="120" t="b">
        <v>1</v>
      </c>
      <c r="L59" s="126" t="s">
        <v>3686</v>
      </c>
      <c r="M59" s="120" t="b">
        <v>1</v>
      </c>
      <c r="N59" s="120" t="s">
        <v>3687</v>
      </c>
      <c r="O59" s="307" t="str">
        <f>COVID!I59</f>
        <v>10166/543965</v>
      </c>
      <c r="P59" s="120" t="b">
        <v>1</v>
      </c>
      <c r="Q59" s="120" t="b">
        <v>1</v>
      </c>
      <c r="R59" s="120" t="b">
        <v>1</v>
      </c>
    </row>
    <row r="60" spans="1:18" x14ac:dyDescent="0.25">
      <c r="A60" s="117">
        <v>1</v>
      </c>
      <c r="B60" s="118">
        <v>2</v>
      </c>
      <c r="C60" s="303">
        <f>COVID!J60</f>
        <v>400130</v>
      </c>
      <c r="D60" s="120" t="b">
        <v>1</v>
      </c>
      <c r="E60" s="304" t="str">
        <f>RIGHT(COVID!C60,4)&amp;"."&amp;COVID!M60&amp;"."&amp;COVID!K60&amp;"."&amp;$C$5</f>
        <v>3523.COVCATCHUP.I18.Jn21</v>
      </c>
      <c r="F60" s="305">
        <f t="shared" ca="1" si="0"/>
        <v>44361</v>
      </c>
      <c r="G60" s="306">
        <f>COVID!S60</f>
        <v>20700</v>
      </c>
      <c r="H60" s="124">
        <f t="shared" ca="1" si="1"/>
        <v>44361</v>
      </c>
      <c r="I60" s="125">
        <v>0</v>
      </c>
      <c r="J60" s="304" t="str">
        <f>LEFT(COVID!D60,20)&amp;"."&amp;COVIDPAY!E60</f>
        <v>Martin Primary Schoo.3523.COVCATCHUP.I18.Jn21</v>
      </c>
      <c r="K60" s="120" t="b">
        <v>1</v>
      </c>
      <c r="L60" s="126" t="s">
        <v>3686</v>
      </c>
      <c r="M60" s="120" t="b">
        <v>1</v>
      </c>
      <c r="N60" s="120" t="s">
        <v>3687</v>
      </c>
      <c r="O60" s="307" t="str">
        <f>COVID!I60</f>
        <v>10166/543965</v>
      </c>
      <c r="P60" s="120" t="b">
        <v>1</v>
      </c>
      <c r="Q60" s="120" t="b">
        <v>1</v>
      </c>
      <c r="R60" s="120" t="b">
        <v>1</v>
      </c>
    </row>
    <row r="61" spans="1:18" x14ac:dyDescent="0.25">
      <c r="A61" s="117">
        <v>1</v>
      </c>
      <c r="B61" s="118">
        <v>2</v>
      </c>
      <c r="C61" s="303">
        <f>COVID!J61</f>
        <v>400112</v>
      </c>
      <c r="D61" s="120" t="b">
        <v>1</v>
      </c>
      <c r="E61" s="304" t="str">
        <f>RIGHT(COVID!C61,4)&amp;"."&amp;COVID!M61&amp;"."&amp;COVID!K61&amp;"."&amp;$C$5</f>
        <v>5948.COVCATCHUP.I18.Jn21</v>
      </c>
      <c r="F61" s="305">
        <f t="shared" ca="1" si="0"/>
        <v>44361</v>
      </c>
      <c r="G61" s="306">
        <f>COVID!S61</f>
        <v>6960</v>
      </c>
      <c r="H61" s="124">
        <f t="shared" ca="1" si="1"/>
        <v>44361</v>
      </c>
      <c r="I61" s="125">
        <v>0</v>
      </c>
      <c r="J61" s="304" t="str">
        <f>LEFT(COVID!D61,20)&amp;"."&amp;COVIDPAY!E61</f>
        <v>Mathilda Marks-Kenne.5948.COVCATCHUP.I18.Jn21</v>
      </c>
      <c r="K61" s="120" t="b">
        <v>1</v>
      </c>
      <c r="L61" s="126" t="s">
        <v>3686</v>
      </c>
      <c r="M61" s="120" t="b">
        <v>1</v>
      </c>
      <c r="N61" s="120" t="s">
        <v>3687</v>
      </c>
      <c r="O61" s="307" t="str">
        <f>COVID!I61</f>
        <v>10166/543965</v>
      </c>
      <c r="P61" s="120" t="b">
        <v>1</v>
      </c>
      <c r="Q61" s="120" t="b">
        <v>1</v>
      </c>
      <c r="R61" s="120" t="b">
        <v>1</v>
      </c>
    </row>
    <row r="62" spans="1:18" x14ac:dyDescent="0.25">
      <c r="A62" s="117">
        <v>1</v>
      </c>
      <c r="B62" s="118">
        <v>2</v>
      </c>
      <c r="C62" s="303">
        <f>COVID!J62</f>
        <v>400110</v>
      </c>
      <c r="D62" s="120" t="b">
        <v>1</v>
      </c>
      <c r="E62" s="304" t="str">
        <f>RIGHT(COVID!C62,4)&amp;"."&amp;COVID!M62&amp;"."&amp;COVID!K62&amp;"."&amp;$C$5</f>
        <v>5949.COVCATCHUP.I18.Jn21</v>
      </c>
      <c r="F62" s="305">
        <f t="shared" ca="1" si="0"/>
        <v>44361</v>
      </c>
      <c r="G62" s="306">
        <f>COVID!S62</f>
        <v>12630</v>
      </c>
      <c r="H62" s="124">
        <f t="shared" ca="1" si="1"/>
        <v>44361</v>
      </c>
      <c r="I62" s="125">
        <v>0</v>
      </c>
      <c r="J62" s="304" t="str">
        <f>LEFT(COVID!D62,20)&amp;"."&amp;COVIDPAY!E62</f>
        <v>Menorah Foundation S.5949.COVCATCHUP.I18.Jn21</v>
      </c>
      <c r="K62" s="120" t="b">
        <v>1</v>
      </c>
      <c r="L62" s="126" t="s">
        <v>3686</v>
      </c>
      <c r="M62" s="120" t="b">
        <v>1</v>
      </c>
      <c r="N62" s="120" t="s">
        <v>3687</v>
      </c>
      <c r="O62" s="307" t="str">
        <f>COVID!I62</f>
        <v>10166/543965</v>
      </c>
      <c r="P62" s="120" t="b">
        <v>1</v>
      </c>
      <c r="Q62" s="120" t="b">
        <v>1</v>
      </c>
      <c r="R62" s="120" t="b">
        <v>1</v>
      </c>
    </row>
    <row r="63" spans="1:18" x14ac:dyDescent="0.25">
      <c r="A63" s="117">
        <v>1</v>
      </c>
      <c r="B63" s="118">
        <v>2</v>
      </c>
      <c r="C63" s="303">
        <f>COVID!J63</f>
        <v>400007</v>
      </c>
      <c r="D63" s="120" t="b">
        <v>1</v>
      </c>
      <c r="E63" s="304" t="str">
        <f>RIGHT(COVID!C63,4)&amp;"."&amp;COVID!M63&amp;"."&amp;COVID!K63&amp;"."&amp;$C$5</f>
        <v>3513.COVCATCHUP.I18.Jn21</v>
      </c>
      <c r="F63" s="305">
        <f t="shared" ca="1" si="0"/>
        <v>44361</v>
      </c>
      <c r="G63" s="306">
        <f>COVID!S63</f>
        <v>12660</v>
      </c>
      <c r="H63" s="124">
        <f t="shared" ca="1" si="1"/>
        <v>44361</v>
      </c>
      <c r="I63" s="125">
        <v>0</v>
      </c>
      <c r="J63" s="304" t="str">
        <f>LEFT(COVID!D63,20)&amp;"."&amp;COVIDPAY!E63</f>
        <v>Menorah Primary Scho.3513.COVCATCHUP.I18.Jn21</v>
      </c>
      <c r="K63" s="120" t="b">
        <v>1</v>
      </c>
      <c r="L63" s="126" t="s">
        <v>3686</v>
      </c>
      <c r="M63" s="120" t="b">
        <v>1</v>
      </c>
      <c r="N63" s="120" t="s">
        <v>3687</v>
      </c>
      <c r="O63" s="307" t="str">
        <f>COVID!I63</f>
        <v>10166/543965</v>
      </c>
      <c r="P63" s="120" t="b">
        <v>1</v>
      </c>
      <c r="Q63" s="120" t="b">
        <v>1</v>
      </c>
      <c r="R63" s="120" t="b">
        <v>1</v>
      </c>
    </row>
    <row r="64" spans="1:18" x14ac:dyDescent="0.25">
      <c r="A64" s="117">
        <v>1</v>
      </c>
      <c r="B64" s="118">
        <v>2</v>
      </c>
      <c r="C64" s="303">
        <f>COVID!J64</f>
        <v>400086</v>
      </c>
      <c r="D64" s="120" t="b">
        <v>1</v>
      </c>
      <c r="E64" s="304" t="str">
        <f>RIGHT(COVID!C64,4)&amp;"."&amp;COVID!M64&amp;"."&amp;COVID!K64&amp;"."&amp;$C$5</f>
        <v>3305.COVCATCHUP.I18.Jn21</v>
      </c>
      <c r="F64" s="305">
        <f t="shared" ca="1" si="0"/>
        <v>44361</v>
      </c>
      <c r="G64" s="306">
        <f>COVID!S64</f>
        <v>5000</v>
      </c>
      <c r="H64" s="124">
        <f t="shared" ca="1" si="1"/>
        <v>44361</v>
      </c>
      <c r="I64" s="125">
        <v>0</v>
      </c>
      <c r="J64" s="304" t="str">
        <f>LEFT(COVID!D64,20)&amp;"."&amp;COVIDPAY!E64</f>
        <v>Monken Hadley C E Pr.3305.COVCATCHUP.I18.Jn21</v>
      </c>
      <c r="K64" s="120" t="b">
        <v>1</v>
      </c>
      <c r="L64" s="126" t="s">
        <v>3686</v>
      </c>
      <c r="M64" s="120" t="b">
        <v>1</v>
      </c>
      <c r="N64" s="120" t="s">
        <v>3687</v>
      </c>
      <c r="O64" s="307" t="str">
        <f>COVID!I64</f>
        <v>10166/543965</v>
      </c>
      <c r="P64" s="120" t="b">
        <v>1</v>
      </c>
      <c r="Q64" s="120" t="b">
        <v>1</v>
      </c>
      <c r="R64" s="120" t="b">
        <v>1</v>
      </c>
    </row>
    <row r="65" spans="1:18" x14ac:dyDescent="0.25">
      <c r="A65" s="117">
        <v>1</v>
      </c>
      <c r="B65" s="118">
        <v>2</v>
      </c>
      <c r="C65" s="303">
        <f>COVID!J65</f>
        <v>400048</v>
      </c>
      <c r="D65" s="120" t="b">
        <v>1</v>
      </c>
      <c r="E65" s="304" t="str">
        <f>RIGHT(COVID!C65,4)&amp;"."&amp;COVID!M65&amp;"."&amp;COVID!K65&amp;"."&amp;$C$5</f>
        <v>2042.COVCATCHUP.I18.Jn21</v>
      </c>
      <c r="F65" s="305">
        <f t="shared" ca="1" si="0"/>
        <v>44361</v>
      </c>
      <c r="G65" s="306">
        <f>COVID!S65</f>
        <v>14160</v>
      </c>
      <c r="H65" s="124">
        <f t="shared" ca="1" si="1"/>
        <v>44361</v>
      </c>
      <c r="I65" s="125">
        <v>0</v>
      </c>
      <c r="J65" s="304" t="str">
        <f>LEFT(COVID!D65,20)&amp;"."&amp;COVIDPAY!E65</f>
        <v>Monkfrith School.2042.COVCATCHUP.I18.Jn21</v>
      </c>
      <c r="K65" s="120" t="b">
        <v>1</v>
      </c>
      <c r="L65" s="126" t="s">
        <v>3686</v>
      </c>
      <c r="M65" s="120" t="b">
        <v>1</v>
      </c>
      <c r="N65" s="120" t="s">
        <v>3687</v>
      </c>
      <c r="O65" s="307" t="str">
        <f>COVID!I65</f>
        <v>10166/543965</v>
      </c>
      <c r="P65" s="120" t="b">
        <v>1</v>
      </c>
      <c r="Q65" s="120" t="b">
        <v>1</v>
      </c>
      <c r="R65" s="120" t="b">
        <v>1</v>
      </c>
    </row>
    <row r="66" spans="1:18" x14ac:dyDescent="0.25">
      <c r="A66" s="117">
        <v>1</v>
      </c>
      <c r="B66" s="118">
        <v>2</v>
      </c>
      <c r="C66" s="303">
        <f>COVID!J66</f>
        <v>400087</v>
      </c>
      <c r="D66" s="120" t="b">
        <v>1</v>
      </c>
      <c r="E66" s="304" t="str">
        <f>RIGHT(COVID!C66,4)&amp;"."&amp;COVID!M66&amp;"."&amp;COVID!K66&amp;"."&amp;$C$5</f>
        <v>2044.COVCATCHUP.I18.Jn21</v>
      </c>
      <c r="F66" s="305">
        <f t="shared" ca="1" si="0"/>
        <v>44361</v>
      </c>
      <c r="G66" s="306">
        <f>COVID!S66</f>
        <v>11700</v>
      </c>
      <c r="H66" s="124">
        <f t="shared" ca="1" si="1"/>
        <v>44361</v>
      </c>
      <c r="I66" s="125">
        <v>0</v>
      </c>
      <c r="J66" s="304" t="str">
        <f>LEFT(COVID!D66,20)&amp;"."&amp;COVIDPAY!E66</f>
        <v>Moss Hall Infant Sch.2044.COVCATCHUP.I18.Jn21</v>
      </c>
      <c r="K66" s="120" t="b">
        <v>1</v>
      </c>
      <c r="L66" s="126" t="s">
        <v>3686</v>
      </c>
      <c r="M66" s="120" t="b">
        <v>1</v>
      </c>
      <c r="N66" s="120" t="s">
        <v>3687</v>
      </c>
      <c r="O66" s="307" t="str">
        <f>COVID!I66</f>
        <v>10166/543965</v>
      </c>
      <c r="P66" s="120" t="b">
        <v>1</v>
      </c>
      <c r="Q66" s="120" t="b">
        <v>1</v>
      </c>
      <c r="R66" s="120" t="b">
        <v>1</v>
      </c>
    </row>
    <row r="67" spans="1:18" x14ac:dyDescent="0.25">
      <c r="A67" s="117">
        <v>1</v>
      </c>
      <c r="B67" s="118">
        <v>2</v>
      </c>
      <c r="C67" s="303">
        <f>COVID!J67</f>
        <v>400088</v>
      </c>
      <c r="D67" s="120" t="b">
        <v>1</v>
      </c>
      <c r="E67" s="304" t="str">
        <f>RIGHT(COVID!C67,4)&amp;"."&amp;COVID!M67&amp;"."&amp;COVID!K67&amp;"."&amp;$C$5</f>
        <v>2043.COVCATCHUP.I18.Jn21</v>
      </c>
      <c r="F67" s="305">
        <f t="shared" ca="1" si="0"/>
        <v>44361</v>
      </c>
      <c r="G67" s="306">
        <f>COVID!S67</f>
        <v>14900</v>
      </c>
      <c r="H67" s="124">
        <f t="shared" ca="1" si="1"/>
        <v>44361</v>
      </c>
      <c r="I67" s="125">
        <v>0</v>
      </c>
      <c r="J67" s="304" t="str">
        <f>LEFT(COVID!D67,20)&amp;"."&amp;COVIDPAY!E67</f>
        <v>Moss Hall Junior Sch.2043.COVCATCHUP.I18.Jn21</v>
      </c>
      <c r="K67" s="120" t="b">
        <v>1</v>
      </c>
      <c r="L67" s="126" t="s">
        <v>3686</v>
      </c>
      <c r="M67" s="120" t="b">
        <v>1</v>
      </c>
      <c r="N67" s="120" t="s">
        <v>3687</v>
      </c>
      <c r="O67" s="307" t="str">
        <f>COVID!I67</f>
        <v>10166/543965</v>
      </c>
      <c r="P67" s="120" t="b">
        <v>1</v>
      </c>
      <c r="Q67" s="120" t="b">
        <v>1</v>
      </c>
      <c r="R67" s="120" t="b">
        <v>1</v>
      </c>
    </row>
    <row r="68" spans="1:18" x14ac:dyDescent="0.25">
      <c r="A68" s="117">
        <v>1</v>
      </c>
      <c r="B68" s="118">
        <v>2</v>
      </c>
      <c r="C68" s="303">
        <f>COVID!J68</f>
        <v>158733</v>
      </c>
      <c r="D68" s="120" t="b">
        <v>1</v>
      </c>
      <c r="E68" s="304" t="str">
        <f>RIGHT(COVID!C68,4)&amp;"."&amp;COVID!M68&amp;"."&amp;COVID!K68&amp;"."&amp;$C$5</f>
        <v>2053.COVCATCHUP.I18.Jn21</v>
      </c>
      <c r="F68" s="305">
        <f t="shared" ca="1" si="0"/>
        <v>44361</v>
      </c>
      <c r="G68" s="306">
        <f>COVID!S68</f>
        <v>6560</v>
      </c>
      <c r="H68" s="124">
        <f t="shared" ca="1" si="1"/>
        <v>44361</v>
      </c>
      <c r="I68" s="125">
        <v>0</v>
      </c>
      <c r="J68" s="304" t="str">
        <f>LEFT(COVID!D68,20)&amp;"."&amp;COVIDPAY!E68</f>
        <v>Noam Primary School.2053.COVCATCHUP.I18.Jn21</v>
      </c>
      <c r="K68" s="120" t="b">
        <v>1</v>
      </c>
      <c r="L68" s="126" t="s">
        <v>3686</v>
      </c>
      <c r="M68" s="120" t="b">
        <v>1</v>
      </c>
      <c r="N68" s="120" t="s">
        <v>3687</v>
      </c>
      <c r="O68" s="307" t="str">
        <f>COVID!I68</f>
        <v>10166/543965</v>
      </c>
      <c r="P68" s="120" t="b">
        <v>1</v>
      </c>
      <c r="Q68" s="120" t="b">
        <v>1</v>
      </c>
      <c r="R68" s="120" t="b">
        <v>1</v>
      </c>
    </row>
    <row r="69" spans="1:18" x14ac:dyDescent="0.25">
      <c r="A69" s="117">
        <v>1</v>
      </c>
      <c r="B69" s="118">
        <v>2</v>
      </c>
      <c r="C69" s="303">
        <f>COVID!J69</f>
        <v>400089</v>
      </c>
      <c r="D69" s="120" t="b">
        <v>1</v>
      </c>
      <c r="E69" s="304" t="str">
        <f>RIGHT(COVID!C69,4)&amp;"."&amp;COVID!M69&amp;"."&amp;COVID!K69&amp;"."&amp;$C$5</f>
        <v>2045.COVCATCHUP.I18.Jn21</v>
      </c>
      <c r="F69" s="305">
        <f t="shared" ca="1" si="0"/>
        <v>44361</v>
      </c>
      <c r="G69" s="306">
        <f>COVID!S69</f>
        <v>7030</v>
      </c>
      <c r="H69" s="124">
        <f t="shared" ca="1" si="1"/>
        <v>44361</v>
      </c>
      <c r="I69" s="125">
        <v>0</v>
      </c>
      <c r="J69" s="304" t="str">
        <f>LEFT(COVID!D69,20)&amp;"."&amp;COVIDPAY!E69</f>
        <v>Northside School.2045.COVCATCHUP.I18.Jn21</v>
      </c>
      <c r="K69" s="120" t="b">
        <v>1</v>
      </c>
      <c r="L69" s="126" t="s">
        <v>3686</v>
      </c>
      <c r="M69" s="120" t="b">
        <v>1</v>
      </c>
      <c r="N69" s="120" t="s">
        <v>3687</v>
      </c>
      <c r="O69" s="307" t="str">
        <f>COVID!I69</f>
        <v>10166/543965</v>
      </c>
      <c r="P69" s="120" t="b">
        <v>1</v>
      </c>
      <c r="Q69" s="120" t="b">
        <v>1</v>
      </c>
      <c r="R69" s="120" t="b">
        <v>1</v>
      </c>
    </row>
    <row r="70" spans="1:18" x14ac:dyDescent="0.25">
      <c r="A70" s="117">
        <v>1</v>
      </c>
      <c r="B70" s="118">
        <v>2</v>
      </c>
      <c r="C70" s="303">
        <f>COVID!J70</f>
        <v>400113</v>
      </c>
      <c r="D70" s="120" t="b">
        <v>1</v>
      </c>
      <c r="E70" s="304" t="str">
        <f>RIGHT(COVID!C70,4)&amp;"."&amp;COVID!M70&amp;"."&amp;COVID!K70&amp;"."&amp;$C$5</f>
        <v>2077.COVCATCHUP.I18.Jn21</v>
      </c>
      <c r="F70" s="305">
        <f t="shared" ca="1" si="0"/>
        <v>44361</v>
      </c>
      <c r="G70" s="306">
        <f>COVID!S70</f>
        <v>30260</v>
      </c>
      <c r="H70" s="124">
        <f t="shared" ca="1" si="1"/>
        <v>44361</v>
      </c>
      <c r="I70" s="125">
        <v>0</v>
      </c>
      <c r="J70" s="304" t="str">
        <f>LEFT(COVID!D70,20)&amp;"."&amp;COVIDPAY!E70</f>
        <v>Orion Primary School.2077.COVCATCHUP.I18.Jn21</v>
      </c>
      <c r="K70" s="120" t="b">
        <v>1</v>
      </c>
      <c r="L70" s="126" t="s">
        <v>3686</v>
      </c>
      <c r="M70" s="120" t="b">
        <v>1</v>
      </c>
      <c r="N70" s="120" t="s">
        <v>3687</v>
      </c>
      <c r="O70" s="307" t="str">
        <f>COVID!I70</f>
        <v>10166/543965</v>
      </c>
      <c r="P70" s="120" t="b">
        <v>1</v>
      </c>
      <c r="Q70" s="120" t="b">
        <v>1</v>
      </c>
      <c r="R70" s="120" t="b">
        <v>1</v>
      </c>
    </row>
    <row r="71" spans="1:18" x14ac:dyDescent="0.25">
      <c r="A71" s="117">
        <v>1</v>
      </c>
      <c r="B71" s="118">
        <v>2</v>
      </c>
      <c r="C71" s="303">
        <f>COVID!J71</f>
        <v>400021</v>
      </c>
      <c r="D71" s="120" t="b">
        <v>1</v>
      </c>
      <c r="E71" s="304" t="str">
        <f>RIGHT(COVID!C71,4)&amp;"."&amp;COVID!M71&amp;"."&amp;COVID!K71&amp;"."&amp;$C$5</f>
        <v>5201.COVCATCHUP.I18.Jn21</v>
      </c>
      <c r="F71" s="305">
        <f t="shared" ca="1" si="0"/>
        <v>44361</v>
      </c>
      <c r="G71" s="306">
        <f>COVID!S71</f>
        <v>13130</v>
      </c>
      <c r="H71" s="124">
        <f t="shared" ca="1" si="1"/>
        <v>44361</v>
      </c>
      <c r="I71" s="125">
        <v>0</v>
      </c>
      <c r="J71" s="304" t="str">
        <f>LEFT(COVID!D71,20)&amp;"."&amp;COVIDPAY!E71</f>
        <v>Osidge Primary Schoo.5201.COVCATCHUP.I18.Jn21</v>
      </c>
      <c r="K71" s="120" t="b">
        <v>1</v>
      </c>
      <c r="L71" s="126" t="s">
        <v>3686</v>
      </c>
      <c r="M71" s="120" t="b">
        <v>1</v>
      </c>
      <c r="N71" s="120" t="s">
        <v>3687</v>
      </c>
      <c r="O71" s="307" t="str">
        <f>COVID!I71</f>
        <v>10166/543965</v>
      </c>
      <c r="P71" s="120" t="b">
        <v>1</v>
      </c>
      <c r="Q71" s="120" t="b">
        <v>1</v>
      </c>
      <c r="R71" s="120" t="b">
        <v>1</v>
      </c>
    </row>
    <row r="72" spans="1:18" x14ac:dyDescent="0.25">
      <c r="A72" s="117">
        <v>1</v>
      </c>
      <c r="B72" s="118">
        <v>2</v>
      </c>
      <c r="C72" s="303">
        <f>COVID!J72</f>
        <v>400003</v>
      </c>
      <c r="D72" s="120" t="b">
        <v>1</v>
      </c>
      <c r="E72" s="304" t="str">
        <f>RIGHT(COVID!C72,4)&amp;"."&amp;COVID!M72&amp;"."&amp;COVID!K72&amp;"."&amp;$C$5</f>
        <v>3501.COVCATCHUP.I18.Jn21</v>
      </c>
      <c r="F72" s="305">
        <f t="shared" ca="1" si="0"/>
        <v>44361</v>
      </c>
      <c r="G72" s="306">
        <f>COVID!S72</f>
        <v>6630</v>
      </c>
      <c r="H72" s="124">
        <f t="shared" ca="1" si="1"/>
        <v>44361</v>
      </c>
      <c r="I72" s="125">
        <v>0</v>
      </c>
      <c r="J72" s="304" t="str">
        <f>LEFT(COVID!D72,20)&amp;"."&amp;COVIDPAY!E72</f>
        <v>Our Lady of Lourdes .3501.COVCATCHUP.I18.Jn21</v>
      </c>
      <c r="K72" s="120" t="b">
        <v>1</v>
      </c>
      <c r="L72" s="126" t="s">
        <v>3686</v>
      </c>
      <c r="M72" s="120" t="b">
        <v>1</v>
      </c>
      <c r="N72" s="120" t="s">
        <v>3687</v>
      </c>
      <c r="O72" s="307" t="str">
        <f>COVID!I72</f>
        <v>10166/543965</v>
      </c>
      <c r="P72" s="120" t="b">
        <v>1</v>
      </c>
      <c r="Q72" s="120" t="b">
        <v>1</v>
      </c>
      <c r="R72" s="120" t="b">
        <v>1</v>
      </c>
    </row>
    <row r="73" spans="1:18" x14ac:dyDescent="0.25">
      <c r="A73" s="117">
        <v>1</v>
      </c>
      <c r="B73" s="118">
        <v>2</v>
      </c>
      <c r="C73" s="303">
        <f>COVID!J73</f>
        <v>400014</v>
      </c>
      <c r="D73" s="120" t="b">
        <v>1</v>
      </c>
      <c r="E73" s="304" t="str">
        <f>RIGHT(COVID!C73,4)&amp;"."&amp;COVID!M73&amp;"."&amp;COVID!K73&amp;"."&amp;$C$5</f>
        <v>2078.COVCATCHUP.I18.Jn21</v>
      </c>
      <c r="F73" s="305">
        <f t="shared" ca="1" si="0"/>
        <v>44361</v>
      </c>
      <c r="G73" s="306">
        <f>COVID!S73</f>
        <v>11600</v>
      </c>
      <c r="H73" s="124">
        <f t="shared" ca="1" si="1"/>
        <v>44361</v>
      </c>
      <c r="I73" s="125">
        <v>0</v>
      </c>
      <c r="J73" s="304" t="str">
        <f>LEFT(COVID!D73,20)&amp;"."&amp;COVIDPAY!E73</f>
        <v>Pardes House School.2078.COVCATCHUP.I18.Jn21</v>
      </c>
      <c r="K73" s="120" t="b">
        <v>1</v>
      </c>
      <c r="L73" s="126" t="s">
        <v>3686</v>
      </c>
      <c r="M73" s="120" t="b">
        <v>1</v>
      </c>
      <c r="N73" s="120" t="s">
        <v>3687</v>
      </c>
      <c r="O73" s="307" t="str">
        <f>COVID!I73</f>
        <v>10166/543965</v>
      </c>
      <c r="P73" s="120" t="b">
        <v>1</v>
      </c>
      <c r="Q73" s="120" t="b">
        <v>1</v>
      </c>
      <c r="R73" s="120" t="b">
        <v>1</v>
      </c>
    </row>
    <row r="74" spans="1:18" x14ac:dyDescent="0.25">
      <c r="A74" s="117">
        <v>1</v>
      </c>
      <c r="B74" s="118">
        <v>2</v>
      </c>
      <c r="C74" s="303">
        <f>COVID!J74</f>
        <v>400012</v>
      </c>
      <c r="D74" s="120" t="b">
        <v>1</v>
      </c>
      <c r="E74" s="304" t="str">
        <f>RIGHT(COVID!C74,4)&amp;"."&amp;COVID!M74&amp;"."&amp;COVID!K74&amp;"."&amp;$C$5</f>
        <v>2071.COVCATCHUP.I18.Jn21</v>
      </c>
      <c r="F74" s="305">
        <f t="shared" ca="1" si="0"/>
        <v>44361</v>
      </c>
      <c r="G74" s="306">
        <f>COVID!S74</f>
        <v>5900</v>
      </c>
      <c r="H74" s="124">
        <f t="shared" ca="1" si="1"/>
        <v>44361</v>
      </c>
      <c r="I74" s="125">
        <v>0</v>
      </c>
      <c r="J74" s="304" t="str">
        <f>LEFT(COVID!D74,20)&amp;"."&amp;COVIDPAY!E74</f>
        <v>Queenswell Infant an.2071.COVCATCHUP.I18.Jn21</v>
      </c>
      <c r="K74" s="120" t="b">
        <v>1</v>
      </c>
      <c r="L74" s="126" t="s">
        <v>3686</v>
      </c>
      <c r="M74" s="120" t="b">
        <v>1</v>
      </c>
      <c r="N74" s="120" t="s">
        <v>3687</v>
      </c>
      <c r="O74" s="307" t="str">
        <f>COVID!I74</f>
        <v>10166/543965</v>
      </c>
      <c r="P74" s="120" t="b">
        <v>1</v>
      </c>
      <c r="Q74" s="120" t="b">
        <v>1</v>
      </c>
      <c r="R74" s="120" t="b">
        <v>1</v>
      </c>
    </row>
    <row r="75" spans="1:18" x14ac:dyDescent="0.25">
      <c r="A75" s="117">
        <v>1</v>
      </c>
      <c r="B75" s="118">
        <v>2</v>
      </c>
      <c r="C75" s="303">
        <f>COVID!J75</f>
        <v>400012</v>
      </c>
      <c r="D75" s="120" t="b">
        <v>1</v>
      </c>
      <c r="E75" s="304" t="str">
        <f>RIGHT(COVID!C75,4)&amp;"."&amp;COVID!M75&amp;"."&amp;COVID!K75&amp;"."&amp;$C$5</f>
        <v>2072.COVCATCHUP.I18.Jn21</v>
      </c>
      <c r="F75" s="305">
        <f t="shared" ca="1" si="0"/>
        <v>44361</v>
      </c>
      <c r="G75" s="306">
        <f>COVID!S75</f>
        <v>10830</v>
      </c>
      <c r="H75" s="124">
        <f t="shared" ca="1" si="1"/>
        <v>44361</v>
      </c>
      <c r="I75" s="125">
        <v>0</v>
      </c>
      <c r="J75" s="304" t="str">
        <f>LEFT(COVID!D75,20)&amp;"."&amp;COVIDPAY!E75</f>
        <v>Queenswell Junior Sc.2072.COVCATCHUP.I18.Jn21</v>
      </c>
      <c r="K75" s="120" t="b">
        <v>1</v>
      </c>
      <c r="L75" s="126" t="s">
        <v>3686</v>
      </c>
      <c r="M75" s="120" t="b">
        <v>1</v>
      </c>
      <c r="N75" s="120" t="s">
        <v>3687</v>
      </c>
      <c r="O75" s="307" t="str">
        <f>COVID!I75</f>
        <v>10166/543965</v>
      </c>
      <c r="P75" s="120" t="b">
        <v>1</v>
      </c>
      <c r="Q75" s="120" t="b">
        <v>1</v>
      </c>
      <c r="R75" s="120" t="b">
        <v>1</v>
      </c>
    </row>
    <row r="76" spans="1:18" x14ac:dyDescent="0.25">
      <c r="A76" s="117">
        <v>1</v>
      </c>
      <c r="B76" s="118">
        <v>2</v>
      </c>
      <c r="C76" s="303">
        <f>COVID!J76</f>
        <v>400093</v>
      </c>
      <c r="D76" s="120" t="b">
        <v>1</v>
      </c>
      <c r="E76" s="304" t="str">
        <f>RIGHT(COVID!C76,4)&amp;"."&amp;COVID!M76&amp;"."&amp;COVID!K76&amp;"."&amp;$C$5</f>
        <v>3512.COVCATCHUP.I18.Jn21</v>
      </c>
      <c r="F76" s="305">
        <f t="shared" ca="1" si="0"/>
        <v>44361</v>
      </c>
      <c r="G76" s="306">
        <f>COVID!S76</f>
        <v>12460</v>
      </c>
      <c r="H76" s="124">
        <f t="shared" ca="1" si="1"/>
        <v>44361</v>
      </c>
      <c r="I76" s="125">
        <v>0</v>
      </c>
      <c r="J76" s="304" t="str">
        <f>LEFT(COVID!D76,20)&amp;"."&amp;COVIDPAY!E76</f>
        <v>Rosh Pinah.3512.COVCATCHUP.I18.Jn21</v>
      </c>
      <c r="K76" s="120" t="b">
        <v>1</v>
      </c>
      <c r="L76" s="126" t="s">
        <v>3686</v>
      </c>
      <c r="M76" s="120" t="b">
        <v>1</v>
      </c>
      <c r="N76" s="120" t="s">
        <v>3687</v>
      </c>
      <c r="O76" s="307" t="str">
        <f>COVID!I76</f>
        <v>10166/543965</v>
      </c>
      <c r="P76" s="120" t="b">
        <v>1</v>
      </c>
      <c r="Q76" s="120" t="b">
        <v>1</v>
      </c>
      <c r="R76" s="120" t="b">
        <v>1</v>
      </c>
    </row>
    <row r="77" spans="1:18" x14ac:dyDescent="0.25">
      <c r="A77" s="117">
        <v>1</v>
      </c>
      <c r="B77" s="118">
        <v>2</v>
      </c>
      <c r="C77" s="303">
        <f>COVID!J77</f>
        <v>400071</v>
      </c>
      <c r="D77" s="120" t="b">
        <v>1</v>
      </c>
      <c r="E77" s="304" t="str">
        <f>RIGHT(COVID!C77,4)&amp;"."&amp;COVID!M77&amp;"."&amp;COVID!K77&amp;"."&amp;$C$5</f>
        <v>3510.COVCATCHUP.I18.Jn21</v>
      </c>
      <c r="F77" s="305">
        <f t="shared" ca="1" si="0"/>
        <v>44361</v>
      </c>
      <c r="G77" s="306">
        <f>COVID!S77</f>
        <v>13200</v>
      </c>
      <c r="H77" s="124">
        <f t="shared" ca="1" si="1"/>
        <v>44361</v>
      </c>
      <c r="I77" s="125">
        <v>0</v>
      </c>
      <c r="J77" s="304" t="str">
        <f>LEFT(COVID!D77,20)&amp;"."&amp;COVIDPAY!E77</f>
        <v>Sacred Heart School.3510.COVCATCHUP.I18.Jn21</v>
      </c>
      <c r="K77" s="120" t="b">
        <v>1</v>
      </c>
      <c r="L77" s="126" t="s">
        <v>3686</v>
      </c>
      <c r="M77" s="120" t="b">
        <v>1</v>
      </c>
      <c r="N77" s="120" t="s">
        <v>3687</v>
      </c>
      <c r="O77" s="307" t="str">
        <f>COVID!I77</f>
        <v>10166/543965</v>
      </c>
      <c r="P77" s="120" t="b">
        <v>1</v>
      </c>
      <c r="Q77" s="120" t="b">
        <v>1</v>
      </c>
      <c r="R77" s="120" t="b">
        <v>1</v>
      </c>
    </row>
    <row r="78" spans="1:18" x14ac:dyDescent="0.25">
      <c r="A78" s="117">
        <v>1</v>
      </c>
      <c r="B78" s="118">
        <v>2</v>
      </c>
      <c r="C78" s="303">
        <f>COVID!J78</f>
        <v>400096</v>
      </c>
      <c r="D78" s="120" t="b">
        <v>1</v>
      </c>
      <c r="E78" s="304" t="str">
        <f>RIGHT(COVID!C78,4)&amp;"."&amp;COVID!M78&amp;"."&amp;COVID!K78&amp;"."&amp;$C$5</f>
        <v>3502.COVCATCHUP.I18.Jn21</v>
      </c>
      <c r="F78" s="305">
        <f t="shared" ca="1" si="0"/>
        <v>44361</v>
      </c>
      <c r="G78" s="306">
        <f>COVID!S78</f>
        <v>12230</v>
      </c>
      <c r="H78" s="124">
        <f t="shared" ca="1" si="1"/>
        <v>44361</v>
      </c>
      <c r="I78" s="125">
        <v>0</v>
      </c>
      <c r="J78" s="304" t="str">
        <f>LEFT(COVID!D78,20)&amp;"."&amp;COVIDPAY!E78</f>
        <v>St Agnes RC Primary .3502.COVCATCHUP.I18.Jn21</v>
      </c>
      <c r="K78" s="120" t="b">
        <v>1</v>
      </c>
      <c r="L78" s="126" t="s">
        <v>3686</v>
      </c>
      <c r="M78" s="120" t="b">
        <v>1</v>
      </c>
      <c r="N78" s="120" t="s">
        <v>3687</v>
      </c>
      <c r="O78" s="307" t="str">
        <f>COVID!I78</f>
        <v>10166/543965</v>
      </c>
      <c r="P78" s="120" t="b">
        <v>1</v>
      </c>
      <c r="Q78" s="120" t="b">
        <v>1</v>
      </c>
      <c r="R78" s="120" t="b">
        <v>1</v>
      </c>
    </row>
    <row r="79" spans="1:18" x14ac:dyDescent="0.25">
      <c r="A79" s="117">
        <v>1</v>
      </c>
      <c r="B79" s="118">
        <v>2</v>
      </c>
      <c r="C79" s="303">
        <f>COVID!J79</f>
        <v>400062</v>
      </c>
      <c r="D79" s="120" t="b">
        <v>1</v>
      </c>
      <c r="E79" s="304" t="str">
        <f>RIGHT(COVID!C79,4)&amp;"."&amp;COVID!M79&amp;"."&amp;COVID!K79&amp;"."&amp;$C$5</f>
        <v>3315.COVCATCHUP.I18.Jn21</v>
      </c>
      <c r="F79" s="305">
        <f t="shared" ca="1" si="0"/>
        <v>44361</v>
      </c>
      <c r="G79" s="306">
        <f>COVID!S79</f>
        <v>6930</v>
      </c>
      <c r="H79" s="124">
        <f t="shared" ca="1" si="1"/>
        <v>44361</v>
      </c>
      <c r="I79" s="125">
        <v>0</v>
      </c>
      <c r="J79" s="304" t="str">
        <f>LEFT(COVID!D79,20)&amp;"."&amp;COVIDPAY!E79</f>
        <v>St Andrew's C E.3315.COVCATCHUP.I18.Jn21</v>
      </c>
      <c r="K79" s="120" t="b">
        <v>1</v>
      </c>
      <c r="L79" s="126" t="s">
        <v>3686</v>
      </c>
      <c r="M79" s="120" t="b">
        <v>1</v>
      </c>
      <c r="N79" s="120" t="s">
        <v>3687</v>
      </c>
      <c r="O79" s="307" t="str">
        <f>COVID!I79</f>
        <v>10166/543965</v>
      </c>
      <c r="P79" s="120" t="b">
        <v>1</v>
      </c>
      <c r="Q79" s="120" t="b">
        <v>1</v>
      </c>
      <c r="R79" s="120" t="b">
        <v>1</v>
      </c>
    </row>
    <row r="80" spans="1:18" x14ac:dyDescent="0.25">
      <c r="A80" s="117">
        <v>1</v>
      </c>
      <c r="B80" s="118">
        <v>2</v>
      </c>
      <c r="C80" s="303">
        <f>COVID!J80</f>
        <v>400064</v>
      </c>
      <c r="D80" s="120" t="b">
        <v>1</v>
      </c>
      <c r="E80" s="304" t="str">
        <f>RIGHT(COVID!C80,4)&amp;"."&amp;COVID!M80&amp;"."&amp;COVID!K80&amp;"."&amp;$C$5</f>
        <v>3504.COVCATCHUP.I18.Jn21</v>
      </c>
      <c r="F80" s="305">
        <f t="shared" ca="1" si="0"/>
        <v>44361</v>
      </c>
      <c r="G80" s="306">
        <f>COVID!S80</f>
        <v>13900</v>
      </c>
      <c r="H80" s="124">
        <f t="shared" ca="1" si="1"/>
        <v>44361</v>
      </c>
      <c r="I80" s="125">
        <v>0</v>
      </c>
      <c r="J80" s="304" t="str">
        <f>LEFT(COVID!D80,20)&amp;"."&amp;COVIDPAY!E80</f>
        <v>St Catherines R C Pr.3504.COVCATCHUP.I18.Jn21</v>
      </c>
      <c r="K80" s="120" t="b">
        <v>1</v>
      </c>
      <c r="L80" s="126" t="s">
        <v>3686</v>
      </c>
      <c r="M80" s="120" t="b">
        <v>1</v>
      </c>
      <c r="N80" s="120" t="s">
        <v>3687</v>
      </c>
      <c r="O80" s="307" t="str">
        <f>COVID!I80</f>
        <v>10166/543965</v>
      </c>
      <c r="P80" s="120" t="b">
        <v>1</v>
      </c>
      <c r="Q80" s="120" t="b">
        <v>1</v>
      </c>
      <c r="R80" s="120" t="b">
        <v>1</v>
      </c>
    </row>
    <row r="81" spans="1:18" x14ac:dyDescent="0.25">
      <c r="A81" s="117">
        <v>1</v>
      </c>
      <c r="B81" s="118">
        <v>2</v>
      </c>
      <c r="C81" s="303">
        <f>COVID!J81</f>
        <v>400098</v>
      </c>
      <c r="D81" s="120" t="b">
        <v>1</v>
      </c>
      <c r="E81" s="304" t="str">
        <f>RIGHT(COVID!C81,4)&amp;"."&amp;COVID!M81&amp;"."&amp;COVID!K81&amp;"."&amp;$C$5</f>
        <v>3309.COVCATCHUP.I18.Jn21</v>
      </c>
      <c r="F81" s="305">
        <f t="shared" ca="1" si="0"/>
        <v>44361</v>
      </c>
      <c r="G81" s="306">
        <f>COVID!S81</f>
        <v>7030</v>
      </c>
      <c r="H81" s="124">
        <f t="shared" ca="1" si="1"/>
        <v>44361</v>
      </c>
      <c r="I81" s="125">
        <v>0</v>
      </c>
      <c r="J81" s="304" t="str">
        <f>LEFT(COVID!D81,20)&amp;"."&amp;COVIDPAY!E81</f>
        <v>St Johns CE N20.3309.COVCATCHUP.I18.Jn21</v>
      </c>
      <c r="K81" s="120" t="b">
        <v>1</v>
      </c>
      <c r="L81" s="126" t="s">
        <v>3686</v>
      </c>
      <c r="M81" s="120" t="b">
        <v>1</v>
      </c>
      <c r="N81" s="120" t="s">
        <v>3687</v>
      </c>
      <c r="O81" s="307" t="str">
        <f>COVID!I81</f>
        <v>10166/543965</v>
      </c>
      <c r="P81" s="120" t="b">
        <v>1</v>
      </c>
      <c r="Q81" s="120" t="b">
        <v>1</v>
      </c>
      <c r="R81" s="120" t="b">
        <v>1</v>
      </c>
    </row>
    <row r="82" spans="1:18" x14ac:dyDescent="0.25">
      <c r="A82" s="117">
        <v>1</v>
      </c>
      <c r="B82" s="118">
        <v>2</v>
      </c>
      <c r="C82" s="303">
        <f>COVID!J82</f>
        <v>400114</v>
      </c>
      <c r="D82" s="120" t="b">
        <v>1</v>
      </c>
      <c r="E82" s="304" t="str">
        <f>RIGHT(COVID!C82,4)&amp;"."&amp;COVID!M82&amp;"."&amp;COVID!K82&amp;"."&amp;$C$5</f>
        <v>3307.COVCATCHUP.I18.Jn21</v>
      </c>
      <c r="F82" s="305">
        <f t="shared" ca="1" si="0"/>
        <v>44361</v>
      </c>
      <c r="G82" s="306">
        <f>COVID!S82</f>
        <v>6960</v>
      </c>
      <c r="H82" s="124">
        <f t="shared" ca="1" si="1"/>
        <v>44361</v>
      </c>
      <c r="I82" s="125">
        <v>0</v>
      </c>
      <c r="J82" s="304" t="str">
        <f>LEFT(COVID!D82,20)&amp;"."&amp;COVIDPAY!E82</f>
        <v>St John's CE School .3307.COVCATCHUP.I18.Jn21</v>
      </c>
      <c r="K82" s="120" t="b">
        <v>1</v>
      </c>
      <c r="L82" s="126" t="s">
        <v>3686</v>
      </c>
      <c r="M82" s="120" t="b">
        <v>1</v>
      </c>
      <c r="N82" s="120" t="s">
        <v>3687</v>
      </c>
      <c r="O82" s="307" t="str">
        <f>COVID!I82</f>
        <v>10166/543965</v>
      </c>
      <c r="P82" s="120" t="b">
        <v>1</v>
      </c>
      <c r="Q82" s="120" t="b">
        <v>1</v>
      </c>
      <c r="R82" s="120" t="b">
        <v>1</v>
      </c>
    </row>
    <row r="83" spans="1:18" x14ac:dyDescent="0.25">
      <c r="A83" s="117">
        <v>1</v>
      </c>
      <c r="B83" s="118">
        <v>2</v>
      </c>
      <c r="C83" s="303">
        <f>COVID!J83</f>
        <v>400066</v>
      </c>
      <c r="D83" s="120" t="b">
        <v>1</v>
      </c>
      <c r="E83" s="304" t="str">
        <f>RIGHT(COVID!C83,4)&amp;"."&amp;COVID!M83&amp;"."&amp;COVID!K83&amp;"."&amp;$C$5</f>
        <v>3509.COVCATCHUP.I18.Jn21</v>
      </c>
      <c r="F83" s="305">
        <f t="shared" ca="1" si="0"/>
        <v>44361</v>
      </c>
      <c r="G83" s="306">
        <f>COVID!S83</f>
        <v>16200</v>
      </c>
      <c r="H83" s="124">
        <f t="shared" ca="1" si="1"/>
        <v>44361</v>
      </c>
      <c r="I83" s="125">
        <v>0</v>
      </c>
      <c r="J83" s="304" t="str">
        <f>LEFT(COVID!D83,20)&amp;"."&amp;COVIDPAY!E83</f>
        <v>St Joseph's Primary .3509.COVCATCHUP.I18.Jn21</v>
      </c>
      <c r="K83" s="120" t="b">
        <v>1</v>
      </c>
      <c r="L83" s="126" t="s">
        <v>3686</v>
      </c>
      <c r="M83" s="120" t="b">
        <v>1</v>
      </c>
      <c r="N83" s="120" t="s">
        <v>3687</v>
      </c>
      <c r="O83" s="307" t="str">
        <f>COVID!I83</f>
        <v>10166/543965</v>
      </c>
      <c r="P83" s="120" t="b">
        <v>1</v>
      </c>
      <c r="Q83" s="120" t="b">
        <v>1</v>
      </c>
      <c r="R83" s="120" t="b">
        <v>1</v>
      </c>
    </row>
    <row r="84" spans="1:18" x14ac:dyDescent="0.25">
      <c r="A84" s="117">
        <v>1</v>
      </c>
      <c r="B84" s="118">
        <v>2</v>
      </c>
      <c r="C84" s="303">
        <f>COVID!J84</f>
        <v>400058</v>
      </c>
      <c r="D84" s="120" t="b">
        <v>1</v>
      </c>
      <c r="E84" s="304" t="str">
        <f>RIGHT(COVID!C84,4)&amp;"."&amp;COVID!M84&amp;"."&amp;COVID!K84&amp;"."&amp;$C$5</f>
        <v>3311.COVCATCHUP.I18.Jn21</v>
      </c>
      <c r="F84" s="305">
        <f t="shared" ca="1" si="0"/>
        <v>44361</v>
      </c>
      <c r="G84" s="306">
        <f>COVID!S84</f>
        <v>13700</v>
      </c>
      <c r="H84" s="124">
        <f t="shared" ca="1" si="1"/>
        <v>44361</v>
      </c>
      <c r="I84" s="125">
        <v>0</v>
      </c>
      <c r="J84" s="304" t="str">
        <f>LEFT(COVID!D84,20)&amp;"."&amp;COVIDPAY!E84</f>
        <v>St Mary's C E Primar.3311.COVCATCHUP.I18.Jn21</v>
      </c>
      <c r="K84" s="120" t="b">
        <v>1</v>
      </c>
      <c r="L84" s="126" t="s">
        <v>3686</v>
      </c>
      <c r="M84" s="120" t="b">
        <v>1</v>
      </c>
      <c r="N84" s="120" t="s">
        <v>3687</v>
      </c>
      <c r="O84" s="307" t="str">
        <f>COVID!I84</f>
        <v>10166/543965</v>
      </c>
      <c r="P84" s="120" t="b">
        <v>1</v>
      </c>
      <c r="Q84" s="120" t="b">
        <v>1</v>
      </c>
      <c r="R84" s="120" t="b">
        <v>1</v>
      </c>
    </row>
    <row r="85" spans="1:18" x14ac:dyDescent="0.25">
      <c r="A85" s="117">
        <v>1</v>
      </c>
      <c r="B85" s="118">
        <v>2</v>
      </c>
      <c r="C85" s="303">
        <f>COVID!J85</f>
        <v>400017</v>
      </c>
      <c r="D85" s="120" t="b">
        <v>1</v>
      </c>
      <c r="E85" s="304" t="str">
        <f>RIGHT(COVID!C85,4)&amp;"."&amp;COVID!M85&amp;"."&amp;COVID!K85&amp;"."&amp;$C$5</f>
        <v>3312.COVCATCHUP.I18.Jn21</v>
      </c>
      <c r="F85" s="305">
        <f t="shared" ref="F85:F148" ca="1" si="2">TODAY()</f>
        <v>44361</v>
      </c>
      <c r="G85" s="306">
        <f>COVID!S85</f>
        <v>7060</v>
      </c>
      <c r="H85" s="124">
        <f t="shared" ref="H85:H148" ca="1" si="3">F85</f>
        <v>44361</v>
      </c>
      <c r="I85" s="125">
        <v>0</v>
      </c>
      <c r="J85" s="304" t="str">
        <f>LEFT(COVID!D85,20)&amp;"."&amp;COVIDPAY!E85</f>
        <v>St Mary's School EN4.3312.COVCATCHUP.I18.Jn21</v>
      </c>
      <c r="K85" s="120" t="b">
        <v>1</v>
      </c>
      <c r="L85" s="126" t="s">
        <v>3686</v>
      </c>
      <c r="M85" s="120" t="b">
        <v>1</v>
      </c>
      <c r="N85" s="120" t="s">
        <v>3687</v>
      </c>
      <c r="O85" s="307" t="str">
        <f>COVID!I85</f>
        <v>10166/543965</v>
      </c>
      <c r="P85" s="120" t="b">
        <v>1</v>
      </c>
      <c r="Q85" s="120" t="b">
        <v>1</v>
      </c>
      <c r="R85" s="120" t="b">
        <v>1</v>
      </c>
    </row>
    <row r="86" spans="1:18" x14ac:dyDescent="0.25">
      <c r="A86" s="117">
        <v>1</v>
      </c>
      <c r="B86" s="118">
        <v>2</v>
      </c>
      <c r="C86" s="303">
        <f>COVID!J86</f>
        <v>400094</v>
      </c>
      <c r="D86" s="120" t="b">
        <v>1</v>
      </c>
      <c r="E86" s="304" t="str">
        <f>RIGHT(COVID!C86,4)&amp;"."&amp;COVID!M86&amp;"."&amp;COVID!K86&amp;"."&amp;$C$5</f>
        <v>3314.COVCATCHUP.I18.Jn21</v>
      </c>
      <c r="F86" s="305">
        <f t="shared" ca="1" si="2"/>
        <v>44361</v>
      </c>
      <c r="G86" s="306">
        <f>COVID!S86</f>
        <v>6860</v>
      </c>
      <c r="H86" s="124">
        <f t="shared" ca="1" si="3"/>
        <v>44361</v>
      </c>
      <c r="I86" s="125">
        <v>0</v>
      </c>
      <c r="J86" s="304" t="str">
        <f>LEFT(COVID!D86,20)&amp;"."&amp;COVIDPAY!E86</f>
        <v>St Pauls CE Primary,.3314.COVCATCHUP.I18.Jn21</v>
      </c>
      <c r="K86" s="120" t="b">
        <v>1</v>
      </c>
      <c r="L86" s="126" t="s">
        <v>3686</v>
      </c>
      <c r="M86" s="120" t="b">
        <v>1</v>
      </c>
      <c r="N86" s="120" t="s">
        <v>3687</v>
      </c>
      <c r="O86" s="307" t="str">
        <f>COVID!I86</f>
        <v>10166/543965</v>
      </c>
      <c r="P86" s="120" t="b">
        <v>1</v>
      </c>
      <c r="Q86" s="120" t="b">
        <v>1</v>
      </c>
      <c r="R86" s="120" t="b">
        <v>1</v>
      </c>
    </row>
    <row r="87" spans="1:18" x14ac:dyDescent="0.25">
      <c r="A87" s="117">
        <v>1</v>
      </c>
      <c r="B87" s="118">
        <v>2</v>
      </c>
      <c r="C87" s="303">
        <f>COVID!J87</f>
        <v>400006</v>
      </c>
      <c r="D87" s="120" t="b">
        <v>1</v>
      </c>
      <c r="E87" s="304" t="str">
        <f>RIGHT(COVID!C87,4)&amp;"."&amp;COVID!M87&amp;"."&amp;COVID!K87&amp;"."&amp;$C$5</f>
        <v>3313.COVCATCHUP.I18.Jn21</v>
      </c>
      <c r="F87" s="305">
        <f t="shared" ca="1" si="2"/>
        <v>44361</v>
      </c>
      <c r="G87" s="306">
        <f>COVID!S87</f>
        <v>6200</v>
      </c>
      <c r="H87" s="124">
        <f t="shared" ca="1" si="3"/>
        <v>44361</v>
      </c>
      <c r="I87" s="125">
        <v>0</v>
      </c>
      <c r="J87" s="304" t="str">
        <f>LEFT(COVID!D87,20)&amp;"."&amp;COVIDPAY!E87</f>
        <v>St. Pauls CE Primary.3313.COVCATCHUP.I18.Jn21</v>
      </c>
      <c r="K87" s="120" t="b">
        <v>1</v>
      </c>
      <c r="L87" s="126" t="s">
        <v>3686</v>
      </c>
      <c r="M87" s="120" t="b">
        <v>1</v>
      </c>
      <c r="N87" s="120" t="s">
        <v>3687</v>
      </c>
      <c r="O87" s="307" t="str">
        <f>COVID!I87</f>
        <v>10166/543965</v>
      </c>
      <c r="P87" s="120" t="b">
        <v>1</v>
      </c>
      <c r="Q87" s="120" t="b">
        <v>1</v>
      </c>
      <c r="R87" s="120" t="b">
        <v>1</v>
      </c>
    </row>
    <row r="88" spans="1:18" x14ac:dyDescent="0.25">
      <c r="A88" s="117">
        <v>1</v>
      </c>
      <c r="B88" s="118">
        <v>2</v>
      </c>
      <c r="C88" s="303">
        <f>COVID!J88</f>
        <v>400037</v>
      </c>
      <c r="D88" s="120" t="b">
        <v>1</v>
      </c>
      <c r="E88" s="304" t="str">
        <f>RIGHT(COVID!C88,4)&amp;"."&amp;COVID!M88&amp;"."&amp;COVID!K88&amp;"."&amp;$C$5</f>
        <v>3507.COVCATCHUP.I18.Jn21</v>
      </c>
      <c r="F88" s="305">
        <f t="shared" ca="1" si="2"/>
        <v>44361</v>
      </c>
      <c r="G88" s="306">
        <f>COVID!S88</f>
        <v>5860</v>
      </c>
      <c r="H88" s="124">
        <f t="shared" ca="1" si="3"/>
        <v>44361</v>
      </c>
      <c r="I88" s="125">
        <v>0</v>
      </c>
      <c r="J88" s="304" t="str">
        <f>LEFT(COVID!D88,20)&amp;"."&amp;COVIDPAY!E88</f>
        <v>St Theresa's R.C. Pr.3507.COVCATCHUP.I18.Jn21</v>
      </c>
      <c r="K88" s="120" t="b">
        <v>1</v>
      </c>
      <c r="L88" s="126" t="s">
        <v>3686</v>
      </c>
      <c r="M88" s="120" t="b">
        <v>1</v>
      </c>
      <c r="N88" s="120" t="s">
        <v>3687</v>
      </c>
      <c r="O88" s="307" t="str">
        <f>COVID!I88</f>
        <v>10166/543965</v>
      </c>
      <c r="P88" s="120" t="b">
        <v>1</v>
      </c>
      <c r="Q88" s="120" t="b">
        <v>1</v>
      </c>
      <c r="R88" s="120" t="b">
        <v>1</v>
      </c>
    </row>
    <row r="89" spans="1:18" x14ac:dyDescent="0.25">
      <c r="A89" s="117">
        <v>1</v>
      </c>
      <c r="B89" s="118">
        <v>2</v>
      </c>
      <c r="C89" s="303">
        <f>COVID!J89</f>
        <v>400009</v>
      </c>
      <c r="D89" s="120" t="b">
        <v>1</v>
      </c>
      <c r="E89" s="304" t="str">
        <f>RIGHT(COVID!C89,4)&amp;"."&amp;COVID!M89&amp;"."&amp;COVID!K89&amp;"."&amp;$C$5</f>
        <v>3506.COVCATCHUP.I18.Jn21</v>
      </c>
      <c r="F89" s="305">
        <f t="shared" ca="1" si="2"/>
        <v>44361</v>
      </c>
      <c r="G89" s="306">
        <f>COVID!S89</f>
        <v>9460</v>
      </c>
      <c r="H89" s="124">
        <f t="shared" ca="1" si="3"/>
        <v>44361</v>
      </c>
      <c r="I89" s="125">
        <v>0</v>
      </c>
      <c r="J89" s="304" t="str">
        <f>LEFT(COVID!D89,20)&amp;"."&amp;COVIDPAY!E89</f>
        <v>St Vincent's Catholi.3506.COVCATCHUP.I18.Jn21</v>
      </c>
      <c r="K89" s="120" t="b">
        <v>1</v>
      </c>
      <c r="L89" s="126" t="s">
        <v>3686</v>
      </c>
      <c r="M89" s="120" t="b">
        <v>1</v>
      </c>
      <c r="N89" s="120" t="s">
        <v>3687</v>
      </c>
      <c r="O89" s="307" t="str">
        <f>COVID!I89</f>
        <v>10166/543965</v>
      </c>
      <c r="P89" s="120" t="b">
        <v>1</v>
      </c>
      <c r="Q89" s="120" t="b">
        <v>1</v>
      </c>
      <c r="R89" s="120" t="b">
        <v>1</v>
      </c>
    </row>
    <row r="90" spans="1:18" x14ac:dyDescent="0.25">
      <c r="A90" s="117">
        <v>1</v>
      </c>
      <c r="B90" s="118">
        <v>2</v>
      </c>
      <c r="C90" s="303">
        <f>COVID!J90</f>
        <v>400038</v>
      </c>
      <c r="D90" s="120" t="b">
        <v>1</v>
      </c>
      <c r="E90" s="304" t="str">
        <f>RIGHT(COVID!C90,4)&amp;"."&amp;COVID!M90&amp;"."&amp;COVID!K90&amp;"."&amp;$C$5</f>
        <v>2070.COVCATCHUP.I18.Jn21</v>
      </c>
      <c r="F90" s="305">
        <f t="shared" ca="1" si="2"/>
        <v>44361</v>
      </c>
      <c r="G90" s="306">
        <f>COVID!S90</f>
        <v>6960</v>
      </c>
      <c r="H90" s="124">
        <f t="shared" ca="1" si="3"/>
        <v>44361</v>
      </c>
      <c r="I90" s="125">
        <v>0</v>
      </c>
      <c r="J90" s="304" t="str">
        <f>LEFT(COVID!D90,20)&amp;"."&amp;COVIDPAY!E90</f>
        <v>Sunnyfields Primary .2070.COVCATCHUP.I18.Jn21</v>
      </c>
      <c r="K90" s="120" t="b">
        <v>1</v>
      </c>
      <c r="L90" s="126" t="s">
        <v>3686</v>
      </c>
      <c r="M90" s="120" t="b">
        <v>1</v>
      </c>
      <c r="N90" s="120" t="s">
        <v>3687</v>
      </c>
      <c r="O90" s="307" t="str">
        <f>COVID!I90</f>
        <v>10166/543965</v>
      </c>
      <c r="P90" s="120" t="b">
        <v>1</v>
      </c>
      <c r="Q90" s="120" t="b">
        <v>1</v>
      </c>
      <c r="R90" s="120" t="b">
        <v>1</v>
      </c>
    </row>
    <row r="91" spans="1:18" x14ac:dyDescent="0.25">
      <c r="A91" s="117">
        <v>1</v>
      </c>
      <c r="B91" s="118">
        <v>2</v>
      </c>
      <c r="C91" s="303">
        <f>COVID!J91</f>
        <v>400100</v>
      </c>
      <c r="D91" s="120" t="b">
        <v>1</v>
      </c>
      <c r="E91" s="304" t="str">
        <f>RIGHT(COVID!C91,4)&amp;"."&amp;COVID!M91&amp;"."&amp;COVID!K91&amp;"."&amp;$C$5</f>
        <v>3316.COVCATCHUP.I18.Jn21</v>
      </c>
      <c r="F91" s="305">
        <f t="shared" ca="1" si="2"/>
        <v>44361</v>
      </c>
      <c r="G91" s="306">
        <f>COVID!S91</f>
        <v>7060</v>
      </c>
      <c r="H91" s="124">
        <f t="shared" ca="1" si="3"/>
        <v>44361</v>
      </c>
      <c r="I91" s="125">
        <v>0</v>
      </c>
      <c r="J91" s="304" t="str">
        <f>LEFT(COVID!D91,20)&amp;"."&amp;COVIDPAY!E91</f>
        <v>Trent  C of E Primar.3316.COVCATCHUP.I18.Jn21</v>
      </c>
      <c r="K91" s="120" t="b">
        <v>1</v>
      </c>
      <c r="L91" s="126" t="s">
        <v>3686</v>
      </c>
      <c r="M91" s="120" t="b">
        <v>1</v>
      </c>
      <c r="N91" s="120" t="s">
        <v>3687</v>
      </c>
      <c r="O91" s="307" t="str">
        <f>COVID!I91</f>
        <v>10166/543965</v>
      </c>
      <c r="P91" s="120" t="b">
        <v>1</v>
      </c>
      <c r="Q91" s="120" t="b">
        <v>1</v>
      </c>
      <c r="R91" s="120" t="b">
        <v>1</v>
      </c>
    </row>
    <row r="92" spans="1:18" x14ac:dyDescent="0.25">
      <c r="A92" s="117">
        <v>1</v>
      </c>
      <c r="B92" s="118">
        <v>2</v>
      </c>
      <c r="C92" s="303">
        <f>COVID!J92</f>
        <v>400101</v>
      </c>
      <c r="D92" s="120" t="b">
        <v>1</v>
      </c>
      <c r="E92" s="304" t="str">
        <f>RIGHT(COVID!C92,4)&amp;"."&amp;COVID!M92&amp;"."&amp;COVID!K92&amp;"."&amp;$C$5</f>
        <v>2055.COVCATCHUP.I18.Jn21</v>
      </c>
      <c r="F92" s="305">
        <f t="shared" ca="1" si="2"/>
        <v>44361</v>
      </c>
      <c r="G92" s="306">
        <f>COVID!S92</f>
        <v>6660</v>
      </c>
      <c r="H92" s="124">
        <f t="shared" ca="1" si="3"/>
        <v>44361</v>
      </c>
      <c r="I92" s="125">
        <v>0</v>
      </c>
      <c r="J92" s="304" t="str">
        <f>LEFT(COVID!D92,20)&amp;"."&amp;COVIDPAY!E92</f>
        <v>Tudor School.2055.COVCATCHUP.I18.Jn21</v>
      </c>
      <c r="K92" s="120" t="b">
        <v>1</v>
      </c>
      <c r="L92" s="126" t="s">
        <v>3686</v>
      </c>
      <c r="M92" s="120" t="b">
        <v>1</v>
      </c>
      <c r="N92" s="120" t="s">
        <v>3687</v>
      </c>
      <c r="O92" s="307" t="str">
        <f>COVID!I92</f>
        <v>10166/543965</v>
      </c>
      <c r="P92" s="120" t="b">
        <v>1</v>
      </c>
      <c r="Q92" s="120" t="b">
        <v>1</v>
      </c>
      <c r="R92" s="120" t="b">
        <v>1</v>
      </c>
    </row>
    <row r="93" spans="1:18" x14ac:dyDescent="0.25">
      <c r="A93" s="117">
        <v>1</v>
      </c>
      <c r="B93" s="118">
        <v>2</v>
      </c>
      <c r="C93" s="303">
        <f>COVID!J93</f>
        <v>400053</v>
      </c>
      <c r="D93" s="120" t="b">
        <v>1</v>
      </c>
      <c r="E93" s="304" t="str">
        <f>RIGHT(COVID!C93,4)&amp;"."&amp;COVID!M93&amp;"."&amp;COVID!K93&amp;"."&amp;$C$5</f>
        <v>2057.COVCATCHUP.I18.Jn21</v>
      </c>
      <c r="F93" s="305">
        <f t="shared" ca="1" si="2"/>
        <v>44361</v>
      </c>
      <c r="G93" s="306">
        <f>COVID!S93</f>
        <v>14960</v>
      </c>
      <c r="H93" s="124">
        <f t="shared" ca="1" si="3"/>
        <v>44361</v>
      </c>
      <c r="I93" s="125">
        <v>0</v>
      </c>
      <c r="J93" s="304" t="str">
        <f>LEFT(COVID!D93,20)&amp;"."&amp;COVIDPAY!E93</f>
        <v>Underhill School.2057.COVCATCHUP.I18.Jn21</v>
      </c>
      <c r="K93" s="120" t="b">
        <v>1</v>
      </c>
      <c r="L93" s="126" t="s">
        <v>3686</v>
      </c>
      <c r="M93" s="120" t="b">
        <v>1</v>
      </c>
      <c r="N93" s="120" t="s">
        <v>3687</v>
      </c>
      <c r="O93" s="307" t="str">
        <f>COVID!I93</f>
        <v>10166/543965</v>
      </c>
      <c r="P93" s="120" t="b">
        <v>1</v>
      </c>
      <c r="Q93" s="120" t="b">
        <v>1</v>
      </c>
      <c r="R93" s="120" t="b">
        <v>1</v>
      </c>
    </row>
    <row r="94" spans="1:18" x14ac:dyDescent="0.25">
      <c r="A94" s="117">
        <v>1</v>
      </c>
      <c r="B94" s="118">
        <v>2</v>
      </c>
      <c r="C94" s="303">
        <f>COVID!J94</f>
        <v>400111</v>
      </c>
      <c r="D94" s="120" t="b">
        <v>1</v>
      </c>
      <c r="E94" s="304" t="str">
        <f>RIGHT(COVID!C94,4)&amp;"."&amp;COVID!M94&amp;"."&amp;COVID!K94&amp;"."&amp;$C$5</f>
        <v>2076.COVCATCHUP.I18.Jn21</v>
      </c>
      <c r="F94" s="305">
        <f t="shared" ca="1" si="2"/>
        <v>44361</v>
      </c>
      <c r="G94" s="306">
        <f>COVID!S94</f>
        <v>11760</v>
      </c>
      <c r="H94" s="124">
        <f t="shared" ca="1" si="3"/>
        <v>44361</v>
      </c>
      <c r="I94" s="125">
        <v>0</v>
      </c>
      <c r="J94" s="304" t="str">
        <f>LEFT(COVID!D94,20)&amp;"."&amp;COVIDPAY!E94</f>
        <v>Wessex  Gardens Prim.2076.COVCATCHUP.I18.Jn21</v>
      </c>
      <c r="K94" s="120" t="b">
        <v>1</v>
      </c>
      <c r="L94" s="126" t="s">
        <v>3686</v>
      </c>
      <c r="M94" s="120" t="b">
        <v>1</v>
      </c>
      <c r="N94" s="120" t="s">
        <v>3687</v>
      </c>
      <c r="O94" s="307" t="str">
        <f>COVID!I94</f>
        <v>10166/543965</v>
      </c>
      <c r="P94" s="120" t="b">
        <v>1</v>
      </c>
      <c r="Q94" s="120" t="b">
        <v>1</v>
      </c>
      <c r="R94" s="120" t="b">
        <v>1</v>
      </c>
    </row>
    <row r="95" spans="1:18" x14ac:dyDescent="0.25">
      <c r="A95" s="117">
        <v>1</v>
      </c>
      <c r="B95" s="118">
        <v>2</v>
      </c>
      <c r="C95" s="303">
        <f>COVID!J95</f>
        <v>400011</v>
      </c>
      <c r="D95" s="120" t="b">
        <v>1</v>
      </c>
      <c r="E95" s="304" t="str">
        <f>RIGHT(COVID!C95,4)&amp;"."&amp;COVID!M95&amp;"."&amp;COVID!K95&amp;"."&amp;$C$5</f>
        <v>2060.COVCATCHUP.I18.Jn21</v>
      </c>
      <c r="F95" s="305">
        <f t="shared" ca="1" si="2"/>
        <v>44361</v>
      </c>
      <c r="G95" s="306">
        <f>COVID!S95</f>
        <v>14030</v>
      </c>
      <c r="H95" s="124">
        <f t="shared" ca="1" si="3"/>
        <v>44361</v>
      </c>
      <c r="I95" s="125">
        <v>0</v>
      </c>
      <c r="J95" s="304" t="str">
        <f>LEFT(COVID!D95,20)&amp;"."&amp;COVIDPAY!E95</f>
        <v>Whitings Hill Primar.2060.COVCATCHUP.I18.Jn21</v>
      </c>
      <c r="K95" s="120" t="b">
        <v>1</v>
      </c>
      <c r="L95" s="126" t="s">
        <v>3686</v>
      </c>
      <c r="M95" s="120" t="b">
        <v>1</v>
      </c>
      <c r="N95" s="120" t="s">
        <v>3687</v>
      </c>
      <c r="O95" s="307" t="str">
        <f>COVID!I95</f>
        <v>10166/543965</v>
      </c>
      <c r="P95" s="120" t="b">
        <v>1</v>
      </c>
      <c r="Q95" s="120" t="b">
        <v>1</v>
      </c>
      <c r="R95" s="120" t="b">
        <v>1</v>
      </c>
    </row>
    <row r="96" spans="1:18" x14ac:dyDescent="0.25">
      <c r="A96" s="117">
        <v>1</v>
      </c>
      <c r="B96" s="118">
        <v>2</v>
      </c>
      <c r="C96" s="303">
        <f>COVID!J96</f>
        <v>400117</v>
      </c>
      <c r="D96" s="120" t="b">
        <v>1</v>
      </c>
      <c r="E96" s="304" t="str">
        <f>RIGHT(COVID!C96,4)&amp;"."&amp;COVID!M96&amp;"."&amp;COVID!K96&amp;"."&amp;$C$5</f>
        <v>3518.COVCATCHUP.I18.Jn21</v>
      </c>
      <c r="F96" s="305">
        <f t="shared" ca="1" si="2"/>
        <v>44361</v>
      </c>
      <c r="G96" s="306">
        <f>COVID!S96</f>
        <v>13000</v>
      </c>
      <c r="H96" s="124">
        <f t="shared" ca="1" si="3"/>
        <v>44361</v>
      </c>
      <c r="I96" s="125">
        <v>0</v>
      </c>
      <c r="J96" s="304" t="str">
        <f>LEFT(COVID!D96,20)&amp;"."&amp;COVIDPAY!E96</f>
        <v>Woodcroft Primary Sc.3518.COVCATCHUP.I18.Jn21</v>
      </c>
      <c r="K96" s="120" t="b">
        <v>1</v>
      </c>
      <c r="L96" s="126" t="s">
        <v>3686</v>
      </c>
      <c r="M96" s="120" t="b">
        <v>1</v>
      </c>
      <c r="N96" s="120" t="s">
        <v>3687</v>
      </c>
      <c r="O96" s="307" t="str">
        <f>COVID!I96</f>
        <v>10166/543965</v>
      </c>
      <c r="P96" s="120" t="b">
        <v>1</v>
      </c>
      <c r="Q96" s="120" t="b">
        <v>1</v>
      </c>
      <c r="R96" s="120" t="b">
        <v>1</v>
      </c>
    </row>
    <row r="97" spans="1:18" x14ac:dyDescent="0.25">
      <c r="A97" s="117">
        <v>1</v>
      </c>
      <c r="B97" s="118">
        <v>2</v>
      </c>
      <c r="C97" s="303">
        <f>COVID!J97</f>
        <v>400004</v>
      </c>
      <c r="D97" s="120" t="b">
        <v>1</v>
      </c>
      <c r="E97" s="304" t="str">
        <f>RIGHT(COVID!C97,4)&amp;"."&amp;COVID!M97&amp;"."&amp;COVID!K97&amp;"."&amp;$C$5</f>
        <v>2054.COVCATCHUP.I18.Jn21</v>
      </c>
      <c r="F97" s="305">
        <f t="shared" ca="1" si="2"/>
        <v>44361</v>
      </c>
      <c r="G97" s="306">
        <f>COVID!S97</f>
        <v>6900</v>
      </c>
      <c r="H97" s="124">
        <f t="shared" ca="1" si="3"/>
        <v>44361</v>
      </c>
      <c r="I97" s="125">
        <v>0</v>
      </c>
      <c r="J97" s="304" t="str">
        <f>LEFT(COVID!D97,20)&amp;"."&amp;COVIDPAY!E97</f>
        <v>Woodridge  Primary S.2054.COVCATCHUP.I18.Jn21</v>
      </c>
      <c r="K97" s="120" t="b">
        <v>1</v>
      </c>
      <c r="L97" s="126" t="s">
        <v>3686</v>
      </c>
      <c r="M97" s="120" t="b">
        <v>1</v>
      </c>
      <c r="N97" s="120" t="s">
        <v>3687</v>
      </c>
      <c r="O97" s="307" t="str">
        <f>COVID!I97</f>
        <v>10166/543965</v>
      </c>
      <c r="P97" s="120" t="b">
        <v>1</v>
      </c>
      <c r="Q97" s="120" t="b">
        <v>1</v>
      </c>
      <c r="R97" s="120" t="b">
        <v>1</v>
      </c>
    </row>
    <row r="98" spans="1:18" x14ac:dyDescent="0.25">
      <c r="A98" s="117">
        <v>1</v>
      </c>
      <c r="B98" s="118">
        <v>2</v>
      </c>
      <c r="C98" s="303">
        <f>COVID!J98</f>
        <v>400157</v>
      </c>
      <c r="D98" s="120" t="b">
        <v>1</v>
      </c>
      <c r="E98" s="304" t="str">
        <f>RIGHT(COVID!C98,4)&amp;"."&amp;COVID!M98&amp;"."&amp;COVID!K98&amp;"."&amp;$C$5</f>
        <v>1102.COVCATCHUP.I18.Jn21</v>
      </c>
      <c r="F98" s="305">
        <f t="shared" ca="1" si="2"/>
        <v>44361</v>
      </c>
      <c r="G98" s="306">
        <f>COVID!S98</f>
        <v>2800</v>
      </c>
      <c r="H98" s="124">
        <f t="shared" ca="1" si="3"/>
        <v>44361</v>
      </c>
      <c r="I98" s="125">
        <v>0</v>
      </c>
      <c r="J98" s="304" t="str">
        <f>LEFT(COVID!D98,20)&amp;"."&amp;COVIDPAY!E98</f>
        <v>Northgate.1102.COVCATCHUP.I18.Jn21</v>
      </c>
      <c r="K98" s="120" t="b">
        <v>1</v>
      </c>
      <c r="L98" s="126" t="s">
        <v>3686</v>
      </c>
      <c r="M98" s="120" t="b">
        <v>1</v>
      </c>
      <c r="N98" s="120" t="s">
        <v>3687</v>
      </c>
      <c r="O98" s="307" t="str">
        <f>COVID!I98</f>
        <v>10168/543965</v>
      </c>
      <c r="P98" s="120" t="b">
        <v>1</v>
      </c>
      <c r="Q98" s="120" t="b">
        <v>1</v>
      </c>
      <c r="R98" s="120" t="b">
        <v>1</v>
      </c>
    </row>
    <row r="99" spans="1:18" x14ac:dyDescent="0.25">
      <c r="A99" s="117">
        <v>1</v>
      </c>
      <c r="B99" s="118">
        <v>2</v>
      </c>
      <c r="C99" s="303">
        <f>COVID!J99</f>
        <v>400156</v>
      </c>
      <c r="D99" s="120" t="b">
        <v>1</v>
      </c>
      <c r="E99" s="304" t="str">
        <f>RIGHT(COVID!C99,4)&amp;"."&amp;COVID!M99&amp;"."&amp;COVID!K99&amp;"."&amp;$C$5</f>
        <v>1100.COVCATCHUP.I18.Jn21</v>
      </c>
      <c r="F99" s="305">
        <f t="shared" ca="1" si="2"/>
        <v>44361</v>
      </c>
      <c r="G99" s="306">
        <f>COVID!S99</f>
        <v>14400</v>
      </c>
      <c r="H99" s="124">
        <f t="shared" ca="1" si="3"/>
        <v>44361</v>
      </c>
      <c r="I99" s="125">
        <v>0</v>
      </c>
      <c r="J99" s="304" t="str">
        <f>LEFT(COVID!D99,20)&amp;"."&amp;COVIDPAY!E99</f>
        <v>Pavilion.1100.COVCATCHUP.I18.Jn21</v>
      </c>
      <c r="K99" s="120" t="b">
        <v>1</v>
      </c>
      <c r="L99" s="126" t="s">
        <v>3686</v>
      </c>
      <c r="M99" s="120" t="b">
        <v>1</v>
      </c>
      <c r="N99" s="120" t="s">
        <v>3687</v>
      </c>
      <c r="O99" s="307" t="str">
        <f>COVID!I99</f>
        <v>10168/543965</v>
      </c>
      <c r="P99" s="120" t="b">
        <v>1</v>
      </c>
      <c r="Q99" s="120" t="b">
        <v>1</v>
      </c>
      <c r="R99" s="120" t="b">
        <v>1</v>
      </c>
    </row>
    <row r="100" spans="1:18" x14ac:dyDescent="0.25">
      <c r="A100" s="117">
        <v>1</v>
      </c>
      <c r="B100" s="118">
        <v>2</v>
      </c>
      <c r="C100" s="303">
        <f>COVID!J100</f>
        <v>400041</v>
      </c>
      <c r="D100" s="120" t="b">
        <v>1</v>
      </c>
      <c r="E100" s="304" t="str">
        <f>RIGHT(COVID!C100,4)&amp;"."&amp;COVID!M100&amp;"."&amp;COVID!K100&amp;"."&amp;$C$5</f>
        <v>5405.COVCATCHUP.I18.Jn21</v>
      </c>
      <c r="F100" s="305">
        <f t="shared" ca="1" si="2"/>
        <v>44361</v>
      </c>
      <c r="G100" s="306">
        <f>COVID!S100</f>
        <v>29500</v>
      </c>
      <c r="H100" s="124">
        <f t="shared" ca="1" si="3"/>
        <v>44361</v>
      </c>
      <c r="I100" s="125">
        <v>0</v>
      </c>
      <c r="J100" s="304" t="str">
        <f>LEFT(COVID!D100,20)&amp;"."&amp;COVIDPAY!E100</f>
        <v>Finchley Catholic Hi.5405.COVCATCHUP.I18.Jn21</v>
      </c>
      <c r="K100" s="120" t="b">
        <v>1</v>
      </c>
      <c r="L100" s="126" t="s">
        <v>3686</v>
      </c>
      <c r="M100" s="120" t="b">
        <v>1</v>
      </c>
      <c r="N100" s="120" t="s">
        <v>3687</v>
      </c>
      <c r="O100" s="307" t="str">
        <f>COVID!I100</f>
        <v>10167/543965</v>
      </c>
      <c r="P100" s="120" t="b">
        <v>1</v>
      </c>
      <c r="Q100" s="120" t="b">
        <v>1</v>
      </c>
      <c r="R100" s="120" t="b">
        <v>1</v>
      </c>
    </row>
    <row r="101" spans="1:18" x14ac:dyDescent="0.25">
      <c r="A101" s="117">
        <v>1</v>
      </c>
      <c r="B101" s="118">
        <v>2</v>
      </c>
      <c r="C101" s="303">
        <f>COVID!J101</f>
        <v>400033</v>
      </c>
      <c r="D101" s="120" t="b">
        <v>1</v>
      </c>
      <c r="E101" s="304" t="str">
        <f>RIGHT(COVID!C101,4)&amp;"."&amp;COVID!M101&amp;"."&amp;COVID!K101&amp;"."&amp;$C$5</f>
        <v>4003.COVCATCHUP.I18.Jn21</v>
      </c>
      <c r="F101" s="305">
        <f t="shared" ca="1" si="2"/>
        <v>44361</v>
      </c>
      <c r="G101" s="306">
        <f>COVID!S101</f>
        <v>25310</v>
      </c>
      <c r="H101" s="124">
        <f t="shared" ca="1" si="3"/>
        <v>44361</v>
      </c>
      <c r="I101" s="125">
        <v>0</v>
      </c>
      <c r="J101" s="304" t="str">
        <f>LEFT(COVID!D101,20)&amp;"."&amp;COVIDPAY!E101</f>
        <v>Friern Barnet School.4003.COVCATCHUP.I18.Jn21</v>
      </c>
      <c r="K101" s="120" t="b">
        <v>1</v>
      </c>
      <c r="L101" s="126" t="s">
        <v>3686</v>
      </c>
      <c r="M101" s="120" t="b">
        <v>1</v>
      </c>
      <c r="N101" s="120" t="s">
        <v>3687</v>
      </c>
      <c r="O101" s="307" t="str">
        <f>COVID!I101</f>
        <v>10167/543965</v>
      </c>
      <c r="P101" s="120" t="b">
        <v>1</v>
      </c>
      <c r="Q101" s="120" t="b">
        <v>1</v>
      </c>
      <c r="R101" s="120" t="b">
        <v>1</v>
      </c>
    </row>
    <row r="102" spans="1:18" x14ac:dyDescent="0.25">
      <c r="A102" s="117">
        <v>1</v>
      </c>
      <c r="B102" s="118">
        <v>2</v>
      </c>
      <c r="C102" s="303">
        <f>COVID!J102</f>
        <v>400140</v>
      </c>
      <c r="D102" s="120" t="b">
        <v>1</v>
      </c>
      <c r="E102" s="304" t="str">
        <f>RIGHT(COVID!C102,4)&amp;"."&amp;COVID!M102&amp;"."&amp;COVID!K102&amp;"."&amp;$C$5</f>
        <v>5427.COVCATCHUP.I18.Jn21</v>
      </c>
      <c r="F102" s="305">
        <f t="shared" ca="1" si="2"/>
        <v>44361</v>
      </c>
      <c r="G102" s="306">
        <f>COVID!S102</f>
        <v>35530</v>
      </c>
      <c r="H102" s="124">
        <f t="shared" ca="1" si="3"/>
        <v>44361</v>
      </c>
      <c r="I102" s="125">
        <v>0</v>
      </c>
      <c r="J102" s="304" t="str">
        <f>LEFT(COVID!D102,20)&amp;"."&amp;COVIDPAY!E102</f>
        <v>JCoSS.5427.COVCATCHUP.I18.Jn21</v>
      </c>
      <c r="K102" s="120" t="b">
        <v>1</v>
      </c>
      <c r="L102" s="126" t="s">
        <v>3686</v>
      </c>
      <c r="M102" s="120" t="b">
        <v>1</v>
      </c>
      <c r="N102" s="120" t="s">
        <v>3687</v>
      </c>
      <c r="O102" s="307" t="str">
        <f>COVID!I102</f>
        <v>10167/543965</v>
      </c>
      <c r="P102" s="120" t="b">
        <v>1</v>
      </c>
      <c r="Q102" s="120" t="b">
        <v>1</v>
      </c>
      <c r="R102" s="120" t="b">
        <v>1</v>
      </c>
    </row>
    <row r="103" spans="1:18" x14ac:dyDescent="0.25">
      <c r="A103" s="117">
        <v>1</v>
      </c>
      <c r="B103" s="118">
        <v>2</v>
      </c>
      <c r="C103" s="303">
        <f>COVID!J103</f>
        <v>107953</v>
      </c>
      <c r="D103" s="120" t="b">
        <v>1</v>
      </c>
      <c r="E103" s="304" t="str">
        <f>RIGHT(COVID!C103,4)&amp;"."&amp;COVID!M103&amp;"."&amp;COVID!K103&amp;"."&amp;$C$5</f>
        <v>4004.COVCATCHUP.I18.Jn21</v>
      </c>
      <c r="F103" s="305">
        <f t="shared" ca="1" si="2"/>
        <v>44361</v>
      </c>
      <c r="G103" s="306">
        <f>COVID!S103</f>
        <v>9260</v>
      </c>
      <c r="H103" s="124">
        <f t="shared" ca="1" si="3"/>
        <v>44361</v>
      </c>
      <c r="I103" s="125">
        <v>0</v>
      </c>
      <c r="J103" s="304" t="str">
        <f>LEFT(COVID!D103,20)&amp;"."&amp;COVIDPAY!E103</f>
        <v>Menorah High School .4004.COVCATCHUP.I18.Jn21</v>
      </c>
      <c r="K103" s="120" t="b">
        <v>1</v>
      </c>
      <c r="L103" s="126" t="s">
        <v>3686</v>
      </c>
      <c r="M103" s="120" t="b">
        <v>1</v>
      </c>
      <c r="N103" s="120" t="s">
        <v>3687</v>
      </c>
      <c r="O103" s="307" t="str">
        <f>COVID!I103</f>
        <v>10167/543965</v>
      </c>
      <c r="P103" s="120" t="b">
        <v>1</v>
      </c>
      <c r="Q103" s="120" t="b">
        <v>1</v>
      </c>
      <c r="R103" s="120" t="b">
        <v>1</v>
      </c>
    </row>
    <row r="104" spans="1:18" x14ac:dyDescent="0.25">
      <c r="A104" s="117">
        <v>1</v>
      </c>
      <c r="B104" s="118">
        <v>2</v>
      </c>
      <c r="C104" s="303">
        <f>COVID!J104</f>
        <v>400029</v>
      </c>
      <c r="D104" s="120" t="b">
        <v>1</v>
      </c>
      <c r="E104" s="304" t="str">
        <f>RIGHT(COVID!C104,4)&amp;"."&amp;COVID!M104&amp;"."&amp;COVID!K104&amp;"."&amp;$C$5</f>
        <v>5404.COVCATCHUP.I18.Jn21</v>
      </c>
      <c r="F104" s="305">
        <f t="shared" ca="1" si="2"/>
        <v>44361</v>
      </c>
      <c r="G104" s="306">
        <f>COVID!S104</f>
        <v>18060</v>
      </c>
      <c r="H104" s="124">
        <f t="shared" ca="1" si="3"/>
        <v>44361</v>
      </c>
      <c r="I104" s="125">
        <v>0</v>
      </c>
      <c r="J104" s="304" t="str">
        <f>LEFT(COVID!D104,20)&amp;"."&amp;COVIDPAY!E104</f>
        <v>St Michaels Catholic.5404.COVCATCHUP.I18.Jn21</v>
      </c>
      <c r="K104" s="120" t="b">
        <v>1</v>
      </c>
      <c r="L104" s="126" t="s">
        <v>3686</v>
      </c>
      <c r="M104" s="120" t="b">
        <v>1</v>
      </c>
      <c r="N104" s="120" t="s">
        <v>3687</v>
      </c>
      <c r="O104" s="307" t="str">
        <f>COVID!I104</f>
        <v>10167/543965</v>
      </c>
      <c r="P104" s="120" t="b">
        <v>1</v>
      </c>
      <c r="Q104" s="120" t="b">
        <v>1</v>
      </c>
      <c r="R104" s="120" t="b">
        <v>1</v>
      </c>
    </row>
    <row r="105" spans="1:18" x14ac:dyDescent="0.25">
      <c r="A105" s="117">
        <v>1</v>
      </c>
      <c r="B105" s="118">
        <v>2</v>
      </c>
      <c r="C105" s="303">
        <f>COVID!J105</f>
        <v>400013</v>
      </c>
      <c r="D105" s="120" t="b">
        <v>1</v>
      </c>
      <c r="E105" s="304" t="str">
        <f>RIGHT(COVID!C105,4)&amp;"."&amp;COVID!M105&amp;"."&amp;COVID!K105&amp;"."&amp;$C$5</f>
        <v>5407.COVCATCHUP.I18.Jn21</v>
      </c>
      <c r="F105" s="305">
        <f t="shared" ca="1" si="2"/>
        <v>44361</v>
      </c>
      <c r="G105" s="306">
        <f>COVID!S105</f>
        <v>34030</v>
      </c>
      <c r="H105" s="124">
        <f t="shared" ca="1" si="3"/>
        <v>44361</v>
      </c>
      <c r="I105" s="125">
        <v>0</v>
      </c>
      <c r="J105" s="304" t="str">
        <f>LEFT(COVID!D105,20)&amp;"."&amp;COVIDPAY!E105</f>
        <v>St. James' Catholic .5407.COVCATCHUP.I18.Jn21</v>
      </c>
      <c r="K105" s="120" t="b">
        <v>1</v>
      </c>
      <c r="L105" s="126" t="s">
        <v>3686</v>
      </c>
      <c r="M105" s="120" t="b">
        <v>1</v>
      </c>
      <c r="N105" s="120" t="s">
        <v>3687</v>
      </c>
      <c r="O105" s="307" t="str">
        <f>COVID!I105</f>
        <v>10167/543965</v>
      </c>
      <c r="P105" s="120" t="b">
        <v>1</v>
      </c>
      <c r="Q105" s="120" t="b">
        <v>1</v>
      </c>
      <c r="R105" s="120" t="b">
        <v>1</v>
      </c>
    </row>
    <row r="106" spans="1:18" x14ac:dyDescent="0.25">
      <c r="A106" s="117">
        <v>1</v>
      </c>
      <c r="B106" s="118">
        <v>2</v>
      </c>
      <c r="C106" s="303">
        <f>COVID!J106</f>
        <v>400063</v>
      </c>
      <c r="D106" s="120" t="b">
        <v>1</v>
      </c>
      <c r="E106" s="304" t="str">
        <f>RIGHT(COVID!C106,4)&amp;"."&amp;COVID!M106&amp;"."&amp;COVID!K106&amp;"."&amp;$C$5</f>
        <v>7010.COVCATCHUP.I18.Jn21</v>
      </c>
      <c r="F106" s="305">
        <f t="shared" ca="1" si="2"/>
        <v>44361</v>
      </c>
      <c r="G106" s="306">
        <f>COVID!S106</f>
        <v>8900</v>
      </c>
      <c r="H106" s="124">
        <f t="shared" ca="1" si="3"/>
        <v>44361</v>
      </c>
      <c r="I106" s="125">
        <v>0</v>
      </c>
      <c r="J106" s="304" t="str">
        <f>LEFT(COVID!D106,20)&amp;"."&amp;COVIDPAY!E106</f>
        <v>Mapledown.7010.COVCATCHUP.I18.Jn21</v>
      </c>
      <c r="K106" s="120" t="b">
        <v>1</v>
      </c>
      <c r="L106" s="126" t="s">
        <v>3686</v>
      </c>
      <c r="M106" s="120" t="b">
        <v>1</v>
      </c>
      <c r="N106" s="120" t="s">
        <v>3687</v>
      </c>
      <c r="O106" s="307" t="str">
        <f>COVID!I106</f>
        <v>10168/543965</v>
      </c>
      <c r="P106" s="120" t="b">
        <v>1</v>
      </c>
      <c r="Q106" s="120" t="b">
        <v>1</v>
      </c>
      <c r="R106" s="120" t="b">
        <v>1</v>
      </c>
    </row>
    <row r="107" spans="1:18" x14ac:dyDescent="0.25">
      <c r="A107" s="117">
        <v>1</v>
      </c>
      <c r="B107" s="118">
        <v>2</v>
      </c>
      <c r="C107" s="303">
        <f>COVID!J107</f>
        <v>400034</v>
      </c>
      <c r="D107" s="120" t="b">
        <v>1</v>
      </c>
      <c r="E107" s="304" t="str">
        <f>RIGHT(COVID!C107,4)&amp;"."&amp;COVID!M107&amp;"."&amp;COVID!K107&amp;"."&amp;$C$5</f>
        <v>7005.COVCATCHUP.I18.Jn21</v>
      </c>
      <c r="F107" s="305">
        <f t="shared" ca="1" si="2"/>
        <v>44361</v>
      </c>
      <c r="G107" s="306">
        <f>COVID!S107</f>
        <v>12400</v>
      </c>
      <c r="H107" s="124">
        <f t="shared" ca="1" si="3"/>
        <v>44361</v>
      </c>
      <c r="I107" s="125">
        <v>0</v>
      </c>
      <c r="J107" s="304" t="str">
        <f>LEFT(COVID!D107,20)&amp;"."&amp;COVIDPAY!E107</f>
        <v>Northway.7005.COVCATCHUP.I18.Jn21</v>
      </c>
      <c r="K107" s="120" t="b">
        <v>1</v>
      </c>
      <c r="L107" s="126" t="s">
        <v>3686</v>
      </c>
      <c r="M107" s="120" t="b">
        <v>1</v>
      </c>
      <c r="N107" s="120" t="s">
        <v>3687</v>
      </c>
      <c r="O107" s="307" t="str">
        <f>COVID!I107</f>
        <v>10168/543965</v>
      </c>
      <c r="P107" s="120" t="b">
        <v>1</v>
      </c>
      <c r="Q107" s="120" t="b">
        <v>1</v>
      </c>
      <c r="R107" s="120" t="b">
        <v>1</v>
      </c>
    </row>
    <row r="108" spans="1:18" x14ac:dyDescent="0.25">
      <c r="A108" s="117">
        <v>1</v>
      </c>
      <c r="B108" s="118">
        <v>2</v>
      </c>
      <c r="C108" s="303">
        <f>COVID!J108</f>
        <v>400091</v>
      </c>
      <c r="D108" s="120" t="b">
        <v>1</v>
      </c>
      <c r="E108" s="304" t="str">
        <f>RIGHT(COVID!C108,4)&amp;"."&amp;COVID!M108&amp;"."&amp;COVID!K108&amp;"."&amp;$C$5</f>
        <v>7009.COVCATCHUP.I18.Jn21</v>
      </c>
      <c r="F108" s="305">
        <f t="shared" ca="1" si="2"/>
        <v>44361</v>
      </c>
      <c r="G108" s="306">
        <f>COVID!S108</f>
        <v>11500</v>
      </c>
      <c r="H108" s="124">
        <f t="shared" ca="1" si="3"/>
        <v>44361</v>
      </c>
      <c r="I108" s="125">
        <v>0</v>
      </c>
      <c r="J108" s="304" t="str">
        <f>LEFT(COVID!D108,20)&amp;"."&amp;COVIDPAY!E108</f>
        <v>Oakleigh.7009.COVCATCHUP.I18.Jn21</v>
      </c>
      <c r="K108" s="120" t="b">
        <v>1</v>
      </c>
      <c r="L108" s="126" t="s">
        <v>3686</v>
      </c>
      <c r="M108" s="120" t="b">
        <v>1</v>
      </c>
      <c r="N108" s="120" t="s">
        <v>3687</v>
      </c>
      <c r="O108" s="307" t="str">
        <f>COVID!I108</f>
        <v>10168/543965</v>
      </c>
      <c r="P108" s="120" t="b">
        <v>1</v>
      </c>
      <c r="Q108" s="120" t="b">
        <v>1</v>
      </c>
      <c r="R108" s="120" t="b">
        <v>1</v>
      </c>
    </row>
    <row r="109" spans="1:18" x14ac:dyDescent="0.25">
      <c r="A109" s="117">
        <v>1</v>
      </c>
      <c r="B109" s="118">
        <v>2</v>
      </c>
      <c r="C109" s="303">
        <f>COVID!J109</f>
        <v>400135</v>
      </c>
      <c r="D109" s="120" t="b">
        <v>1</v>
      </c>
      <c r="E109" s="304" t="str">
        <f>RIGHT(COVID!C109,4)&amp;"."&amp;COVID!M109&amp;"."&amp;COVID!K109&amp;"."&amp;$C$5</f>
        <v>3521.COVCATCHUP.I18.Jn21</v>
      </c>
      <c r="F109" s="305">
        <f t="shared" ca="1" si="2"/>
        <v>44361</v>
      </c>
      <c r="G109" s="306">
        <f>COVID!S109</f>
        <v>47430</v>
      </c>
      <c r="H109" s="124">
        <f t="shared" ca="1" si="3"/>
        <v>44361</v>
      </c>
      <c r="I109" s="125">
        <v>0</v>
      </c>
      <c r="J109" s="304" t="str">
        <f>LEFT(COVID!D109,20)&amp;"."&amp;COVIDPAY!E109</f>
        <v>St Mary's &amp; St John'.3521.COVCATCHUP.I18.Jn21</v>
      </c>
      <c r="K109" s="120" t="b">
        <v>1</v>
      </c>
      <c r="L109" s="126" t="s">
        <v>3686</v>
      </c>
      <c r="M109" s="120" t="b">
        <v>1</v>
      </c>
      <c r="N109" s="120" t="s">
        <v>3687</v>
      </c>
      <c r="O109" s="307" t="str">
        <f>COVID!I109</f>
        <v>10694/543965</v>
      </c>
      <c r="P109" s="120" t="b">
        <v>1</v>
      </c>
      <c r="Q109" s="120" t="b">
        <v>1</v>
      </c>
      <c r="R109" s="120" t="b">
        <v>1</v>
      </c>
    </row>
    <row r="110" spans="1:18" hidden="1" x14ac:dyDescent="0.25">
      <c r="A110" s="117">
        <v>1</v>
      </c>
      <c r="B110" s="118">
        <v>2</v>
      </c>
      <c r="C110" s="303">
        <f>COVID!J110</f>
        <v>400051</v>
      </c>
      <c r="D110" s="120" t="b">
        <v>1</v>
      </c>
      <c r="E110" s="304" t="str">
        <f>RIGHT(COVID!C110,4)&amp;"."&amp;COVID!M110&amp;"."&amp;COVID!K110&amp;"."&amp;$C$5</f>
        <v>2003.COVWF.I18.Jn21</v>
      </c>
      <c r="F110" s="305">
        <f t="shared" ca="1" si="2"/>
        <v>44361</v>
      </c>
      <c r="G110" s="306">
        <f>COVID!S110</f>
        <v>0</v>
      </c>
      <c r="H110" s="124">
        <f t="shared" ca="1" si="3"/>
        <v>44361</v>
      </c>
      <c r="I110" s="125">
        <v>0</v>
      </c>
      <c r="J110" s="304" t="str">
        <f>LEFT(COVID!D110,20)&amp;"."&amp;COVIDPAY!E110</f>
        <v>Bell Lane Primary Sc.2003.COVWF.I18.Jn21</v>
      </c>
      <c r="K110" s="120" t="b">
        <v>1</v>
      </c>
      <c r="L110" s="126" t="s">
        <v>3686</v>
      </c>
      <c r="M110" s="120" t="b">
        <v>1</v>
      </c>
      <c r="N110" s="120" t="s">
        <v>3687</v>
      </c>
      <c r="O110" s="307" t="str">
        <f>COVID!I110</f>
        <v>10166/543965</v>
      </c>
      <c r="P110" s="120" t="b">
        <v>1</v>
      </c>
      <c r="Q110" s="120" t="b">
        <v>1</v>
      </c>
      <c r="R110" s="120" t="b">
        <v>1</v>
      </c>
    </row>
    <row r="111" spans="1:18" hidden="1" x14ac:dyDescent="0.25">
      <c r="A111" s="117">
        <v>1</v>
      </c>
      <c r="B111" s="118">
        <v>2</v>
      </c>
      <c r="C111" s="303">
        <f>COVID!J111</f>
        <v>400057</v>
      </c>
      <c r="D111" s="120" t="b">
        <v>1</v>
      </c>
      <c r="E111" s="304" t="str">
        <f>RIGHT(COVID!C111,4)&amp;"."&amp;COVID!M111&amp;"."&amp;COVID!K111&amp;"."&amp;$C$5</f>
        <v>2008.COVWF.I18.Jn21</v>
      </c>
      <c r="F111" s="305">
        <f t="shared" ca="1" si="2"/>
        <v>44361</v>
      </c>
      <c r="G111" s="306">
        <f>COVID!S111</f>
        <v>0</v>
      </c>
      <c r="H111" s="124">
        <f t="shared" ca="1" si="3"/>
        <v>44361</v>
      </c>
      <c r="I111" s="125">
        <v>0</v>
      </c>
      <c r="J111" s="304" t="str">
        <f>LEFT(COVID!D111,20)&amp;"."&amp;COVIDPAY!E111</f>
        <v>Brookland Infant  &amp; .2008.COVWF.I18.Jn21</v>
      </c>
      <c r="K111" s="120" t="b">
        <v>1</v>
      </c>
      <c r="L111" s="126" t="s">
        <v>3686</v>
      </c>
      <c r="M111" s="120" t="b">
        <v>1</v>
      </c>
      <c r="N111" s="120" t="s">
        <v>3687</v>
      </c>
      <c r="O111" s="307" t="str">
        <f>COVID!I111</f>
        <v>10166/543965</v>
      </c>
      <c r="P111" s="120" t="b">
        <v>1</v>
      </c>
      <c r="Q111" s="120" t="b">
        <v>1</v>
      </c>
      <c r="R111" s="120" t="b">
        <v>1</v>
      </c>
    </row>
    <row r="112" spans="1:18" hidden="1" x14ac:dyDescent="0.25">
      <c r="A112" s="117">
        <v>1</v>
      </c>
      <c r="B112" s="118">
        <v>2</v>
      </c>
      <c r="C112" s="303">
        <f>COVID!J112</f>
        <v>400040</v>
      </c>
      <c r="D112" s="120" t="b">
        <v>1</v>
      </c>
      <c r="E112" s="304" t="str">
        <f>RIGHT(COVID!C112,4)&amp;"."&amp;COVID!M112&amp;"."&amp;COVID!K112&amp;"."&amp;$C$5</f>
        <v>2007.COVWF.I18.Jn21</v>
      </c>
      <c r="F112" s="305">
        <f t="shared" ca="1" si="2"/>
        <v>44361</v>
      </c>
      <c r="G112" s="306">
        <f>COVID!S112</f>
        <v>0</v>
      </c>
      <c r="H112" s="124">
        <f t="shared" ca="1" si="3"/>
        <v>44361</v>
      </c>
      <c r="I112" s="125">
        <v>0</v>
      </c>
      <c r="J112" s="304" t="str">
        <f>LEFT(COVID!D112,20)&amp;"."&amp;COVIDPAY!E112</f>
        <v>Brookland Junior Sch.2007.COVWF.I18.Jn21</v>
      </c>
      <c r="K112" s="120" t="b">
        <v>1</v>
      </c>
      <c r="L112" s="126" t="s">
        <v>3686</v>
      </c>
      <c r="M112" s="120" t="b">
        <v>1</v>
      </c>
      <c r="N112" s="120" t="s">
        <v>3687</v>
      </c>
      <c r="O112" s="307" t="str">
        <f>COVID!I112</f>
        <v>10166/543965</v>
      </c>
      <c r="P112" s="120" t="b">
        <v>1</v>
      </c>
      <c r="Q112" s="120" t="b">
        <v>1</v>
      </c>
      <c r="R112" s="120" t="b">
        <v>1</v>
      </c>
    </row>
    <row r="113" spans="1:18" hidden="1" x14ac:dyDescent="0.25">
      <c r="A113" s="117">
        <v>1</v>
      </c>
      <c r="B113" s="118">
        <v>2</v>
      </c>
      <c r="C113" s="303">
        <f>COVID!J113</f>
        <v>400101</v>
      </c>
      <c r="D113" s="120" t="b">
        <v>1</v>
      </c>
      <c r="E113" s="304" t="str">
        <f>RIGHT(COVID!C113,4)&amp;"."&amp;COVID!M113&amp;"."&amp;COVID!K113&amp;"."&amp;$C$5</f>
        <v>2055.COVWF.I18.Jn21</v>
      </c>
      <c r="F113" s="305">
        <f t="shared" ca="1" si="2"/>
        <v>44361</v>
      </c>
      <c r="G113" s="306">
        <f>COVID!S113</f>
        <v>0</v>
      </c>
      <c r="H113" s="124">
        <f t="shared" ca="1" si="3"/>
        <v>44361</v>
      </c>
      <c r="I113" s="125">
        <v>0</v>
      </c>
      <c r="J113" s="304" t="str">
        <f>LEFT(COVID!D113,20)&amp;"."&amp;COVIDPAY!E113</f>
        <v>Tudor School.2055.COVWF.I18.Jn21</v>
      </c>
      <c r="K113" s="120" t="b">
        <v>1</v>
      </c>
      <c r="L113" s="126" t="s">
        <v>3686</v>
      </c>
      <c r="M113" s="120" t="b">
        <v>1</v>
      </c>
      <c r="N113" s="120" t="s">
        <v>3687</v>
      </c>
      <c r="O113" s="307" t="str">
        <f>COVID!I113</f>
        <v>10166/543965</v>
      </c>
      <c r="P113" s="120" t="b">
        <v>1</v>
      </c>
      <c r="Q113" s="120" t="b">
        <v>1</v>
      </c>
      <c r="R113" s="120" t="b">
        <v>1</v>
      </c>
    </row>
    <row r="114" spans="1:18" hidden="1" x14ac:dyDescent="0.25">
      <c r="A114" s="117">
        <v>1</v>
      </c>
      <c r="B114" s="118">
        <v>2</v>
      </c>
      <c r="C114" s="303">
        <f>COVID!J114</f>
        <v>400105</v>
      </c>
      <c r="D114" s="120" t="b">
        <v>1</v>
      </c>
      <c r="E114" s="304" t="str">
        <f>RIGHT(COVID!C114,4)&amp;"."&amp;COVID!M114&amp;"."&amp;COVID!K114&amp;"."&amp;$C$5</f>
        <v>2073.COVWF.I18.Jn21</v>
      </c>
      <c r="F114" s="305">
        <f t="shared" ca="1" si="2"/>
        <v>44361</v>
      </c>
      <c r="G114" s="306">
        <f>COVID!S114</f>
        <v>0</v>
      </c>
      <c r="H114" s="124">
        <f t="shared" ca="1" si="3"/>
        <v>44361</v>
      </c>
      <c r="I114" s="125">
        <v>0</v>
      </c>
      <c r="J114" s="304" t="str">
        <f>LEFT(COVID!D114,20)&amp;"."&amp;COVIDPAY!E114</f>
        <v>Danegrove JMI School.2073.COVWF.I18.Jn21</v>
      </c>
      <c r="K114" s="120" t="b">
        <v>1</v>
      </c>
      <c r="L114" s="126" t="s">
        <v>3686</v>
      </c>
      <c r="M114" s="120" t="b">
        <v>1</v>
      </c>
      <c r="N114" s="120" t="s">
        <v>3687</v>
      </c>
      <c r="O114" s="307" t="str">
        <f>COVID!I114</f>
        <v>10166/543965</v>
      </c>
      <c r="P114" s="120" t="b">
        <v>1</v>
      </c>
      <c r="Q114" s="120" t="b">
        <v>1</v>
      </c>
      <c r="R114" s="120" t="b">
        <v>1</v>
      </c>
    </row>
    <row r="115" spans="1:18" hidden="1" x14ac:dyDescent="0.25">
      <c r="A115" s="117">
        <v>1</v>
      </c>
      <c r="B115" s="118">
        <v>2</v>
      </c>
      <c r="C115" s="303">
        <f>COVID!J115</f>
        <v>400058</v>
      </c>
      <c r="D115" s="120" t="b">
        <v>1</v>
      </c>
      <c r="E115" s="304" t="str">
        <f>RIGHT(COVID!C115,4)&amp;"."&amp;COVID!M115&amp;"."&amp;COVID!K115&amp;"."&amp;$C$5</f>
        <v>3311.COVWF.I18.Jn21</v>
      </c>
      <c r="F115" s="305">
        <f t="shared" ca="1" si="2"/>
        <v>44361</v>
      </c>
      <c r="G115" s="306">
        <f>COVID!S115</f>
        <v>0</v>
      </c>
      <c r="H115" s="124">
        <f t="shared" ca="1" si="3"/>
        <v>44361</v>
      </c>
      <c r="I115" s="125">
        <v>0</v>
      </c>
      <c r="J115" s="304" t="str">
        <f>LEFT(COVID!D115,20)&amp;"."&amp;COVIDPAY!E115</f>
        <v>St Mary's C E Primar.3311.COVWF.I18.Jn21</v>
      </c>
      <c r="K115" s="120" t="b">
        <v>1</v>
      </c>
      <c r="L115" s="126" t="s">
        <v>3686</v>
      </c>
      <c r="M115" s="120" t="b">
        <v>1</v>
      </c>
      <c r="N115" s="120" t="s">
        <v>3687</v>
      </c>
      <c r="O115" s="307" t="str">
        <f>COVID!I115</f>
        <v>10166/543965</v>
      </c>
      <c r="P115" s="120" t="b">
        <v>1</v>
      </c>
      <c r="Q115" s="120" t="b">
        <v>1</v>
      </c>
      <c r="R115" s="120" t="b">
        <v>1</v>
      </c>
    </row>
    <row r="116" spans="1:18" hidden="1" x14ac:dyDescent="0.25">
      <c r="A116" s="117">
        <v>1</v>
      </c>
      <c r="B116" s="118">
        <v>2</v>
      </c>
      <c r="C116" s="303">
        <f>COVID!J116</f>
        <v>400033</v>
      </c>
      <c r="D116" s="120" t="b">
        <v>1</v>
      </c>
      <c r="E116" s="304" t="str">
        <f>RIGHT(COVID!C116,4)&amp;"."&amp;COVID!M116&amp;"."&amp;COVID!K116&amp;"."&amp;$C$5</f>
        <v>4003.COVWF.I18.Jn21</v>
      </c>
      <c r="F116" s="305">
        <f t="shared" ca="1" si="2"/>
        <v>44361</v>
      </c>
      <c r="G116" s="306">
        <f>COVID!S116</f>
        <v>0</v>
      </c>
      <c r="H116" s="124">
        <f t="shared" ca="1" si="3"/>
        <v>44361</v>
      </c>
      <c r="I116" s="125">
        <v>0</v>
      </c>
      <c r="J116" s="304" t="str">
        <f>LEFT(COVID!D116,20)&amp;"."&amp;COVIDPAY!E116</f>
        <v>Friern Barnet School.4003.COVWF.I18.Jn21</v>
      </c>
      <c r="K116" s="120" t="b">
        <v>1</v>
      </c>
      <c r="L116" s="126" t="s">
        <v>3686</v>
      </c>
      <c r="M116" s="120" t="b">
        <v>1</v>
      </c>
      <c r="N116" s="120" t="s">
        <v>3687</v>
      </c>
      <c r="O116" s="307" t="str">
        <f>COVID!I116</f>
        <v>10167/543965</v>
      </c>
      <c r="P116" s="120" t="b">
        <v>1</v>
      </c>
      <c r="Q116" s="120" t="b">
        <v>1</v>
      </c>
      <c r="R116" s="120" t="b">
        <v>1</v>
      </c>
    </row>
    <row r="117" spans="1:18" x14ac:dyDescent="0.25">
      <c r="A117" s="117">
        <v>1</v>
      </c>
      <c r="B117" s="118">
        <v>2</v>
      </c>
      <c r="C117" s="303">
        <f>COVID!J117</f>
        <v>400156</v>
      </c>
      <c r="D117" s="120" t="b">
        <v>1</v>
      </c>
      <c r="E117" s="304" t="str">
        <f>RIGHT(COVID!C117,4)&amp;"."&amp;COVID!M117&amp;"."&amp;COVID!K117&amp;"."&amp;$C$5</f>
        <v>1100.COVMT.I18.Jn21</v>
      </c>
      <c r="F117" s="305">
        <f t="shared" ca="1" si="2"/>
        <v>44361</v>
      </c>
      <c r="G117" s="306">
        <f>COVID!S117</f>
        <v>13140</v>
      </c>
      <c r="H117" s="124">
        <f t="shared" ca="1" si="3"/>
        <v>44361</v>
      </c>
      <c r="I117" s="125">
        <v>0</v>
      </c>
      <c r="J117" s="304" t="str">
        <f>LEFT(COVID!D117,20)&amp;"."&amp;COVIDPAY!E117</f>
        <v>Pavilion.1100.COVMT.I18.Jn21</v>
      </c>
      <c r="K117" s="120" t="b">
        <v>1</v>
      </c>
      <c r="L117" s="126" t="s">
        <v>3686</v>
      </c>
      <c r="M117" s="120" t="b">
        <v>1</v>
      </c>
      <c r="N117" s="120" t="s">
        <v>3687</v>
      </c>
      <c r="O117" s="307" t="str">
        <f>COVID!I117</f>
        <v>10168/543965</v>
      </c>
      <c r="P117" s="120" t="b">
        <v>1</v>
      </c>
      <c r="Q117" s="120" t="b">
        <v>1</v>
      </c>
      <c r="R117" s="120" t="b">
        <v>1</v>
      </c>
    </row>
    <row r="118" spans="1:18" x14ac:dyDescent="0.25">
      <c r="A118" s="117">
        <v>1</v>
      </c>
      <c r="B118" s="118">
        <v>2</v>
      </c>
      <c r="C118" s="303">
        <f>COVID!J118</f>
        <v>400033</v>
      </c>
      <c r="D118" s="120" t="b">
        <v>1</v>
      </c>
      <c r="E118" s="304" t="str">
        <f>RIGHT(COVID!C118,4)&amp;"."&amp;COVID!M118&amp;"."&amp;COVID!K118&amp;"."&amp;$C$5</f>
        <v>4003.COVMT.I18.Jn21</v>
      </c>
      <c r="F118" s="305">
        <f t="shared" ca="1" si="2"/>
        <v>44361</v>
      </c>
      <c r="G118" s="306">
        <f>COVID!S118</f>
        <v>12190</v>
      </c>
      <c r="H118" s="124">
        <f t="shared" ca="1" si="3"/>
        <v>44361</v>
      </c>
      <c r="I118" s="125">
        <v>0</v>
      </c>
      <c r="J118" s="304" t="str">
        <f>LEFT(COVID!D118,20)&amp;"."&amp;COVIDPAY!E118</f>
        <v>Friern Barnet School.4003.COVMT.I18.Jn21</v>
      </c>
      <c r="K118" s="120" t="b">
        <v>1</v>
      </c>
      <c r="L118" s="126" t="s">
        <v>3686</v>
      </c>
      <c r="M118" s="120" t="b">
        <v>1</v>
      </c>
      <c r="N118" s="120" t="s">
        <v>3687</v>
      </c>
      <c r="O118" s="307" t="str">
        <f>COVID!I118</f>
        <v>10167/543965</v>
      </c>
      <c r="P118" s="120" t="b">
        <v>1</v>
      </c>
      <c r="Q118" s="120" t="b">
        <v>1</v>
      </c>
      <c r="R118" s="120" t="b">
        <v>1</v>
      </c>
    </row>
    <row r="119" spans="1:18" x14ac:dyDescent="0.25">
      <c r="A119" s="117">
        <v>1</v>
      </c>
      <c r="B119" s="118">
        <v>2</v>
      </c>
      <c r="C119" s="303">
        <f>COVID!J119</f>
        <v>400029</v>
      </c>
      <c r="D119" s="120" t="b">
        <v>1</v>
      </c>
      <c r="E119" s="304" t="str">
        <f>RIGHT(COVID!C119,4)&amp;"."&amp;COVID!M119&amp;"."&amp;COVID!K119&amp;"."&amp;$C$5</f>
        <v>5404.COVMT.I18.Jn21</v>
      </c>
      <c r="F119" s="305">
        <f t="shared" ca="1" si="2"/>
        <v>44361</v>
      </c>
      <c r="G119" s="306">
        <f>COVID!S119</f>
        <v>17090</v>
      </c>
      <c r="H119" s="124">
        <f t="shared" ca="1" si="3"/>
        <v>44361</v>
      </c>
      <c r="I119" s="125">
        <v>0</v>
      </c>
      <c r="J119" s="304" t="str">
        <f>LEFT(COVID!D119,20)&amp;"."&amp;COVIDPAY!E119</f>
        <v>St Michaels Catholic.5404.COVMT.I18.Jn21</v>
      </c>
      <c r="K119" s="120" t="b">
        <v>1</v>
      </c>
      <c r="L119" s="126" t="s">
        <v>3686</v>
      </c>
      <c r="M119" s="120" t="b">
        <v>1</v>
      </c>
      <c r="N119" s="120" t="s">
        <v>3687</v>
      </c>
      <c r="O119" s="307" t="str">
        <f>COVID!I119</f>
        <v>10167/543965</v>
      </c>
      <c r="P119" s="120" t="b">
        <v>1</v>
      </c>
      <c r="Q119" s="120" t="b">
        <v>1</v>
      </c>
      <c r="R119" s="120" t="b">
        <v>1</v>
      </c>
    </row>
    <row r="120" spans="1:18" x14ac:dyDescent="0.25">
      <c r="A120" s="117">
        <v>1</v>
      </c>
      <c r="B120" s="118">
        <v>2</v>
      </c>
      <c r="C120" s="303">
        <f>COVID!J120</f>
        <v>400041</v>
      </c>
      <c r="D120" s="120" t="b">
        <v>1</v>
      </c>
      <c r="E120" s="304" t="str">
        <f>RIGHT(COVID!C120,4)&amp;"."&amp;COVID!M120&amp;"."&amp;COVID!K120&amp;"."&amp;$C$5</f>
        <v>5405.COVMT.I18.Jn21</v>
      </c>
      <c r="F120" s="305">
        <f t="shared" ca="1" si="2"/>
        <v>44361</v>
      </c>
      <c r="G120" s="306">
        <f>COVID!S120</f>
        <v>23720</v>
      </c>
      <c r="H120" s="124">
        <f t="shared" ca="1" si="3"/>
        <v>44361</v>
      </c>
      <c r="I120" s="125">
        <v>0</v>
      </c>
      <c r="J120" s="304" t="str">
        <f>LEFT(COVID!D120,20)&amp;"."&amp;COVIDPAY!E120</f>
        <v>Finchley Catholic Hi.5405.COVMT.I18.Jn21</v>
      </c>
      <c r="K120" s="120" t="b">
        <v>1</v>
      </c>
      <c r="L120" s="126" t="s">
        <v>3686</v>
      </c>
      <c r="M120" s="120" t="b">
        <v>1</v>
      </c>
      <c r="N120" s="120" t="s">
        <v>3687</v>
      </c>
      <c r="O120" s="307" t="str">
        <f>COVID!I120</f>
        <v>10167/543965</v>
      </c>
      <c r="P120" s="120" t="b">
        <v>1</v>
      </c>
      <c r="Q120" s="120" t="b">
        <v>1</v>
      </c>
      <c r="R120" s="120" t="b">
        <v>1</v>
      </c>
    </row>
    <row r="121" spans="1:18" x14ac:dyDescent="0.25">
      <c r="A121" s="117">
        <v>1</v>
      </c>
      <c r="B121" s="118">
        <v>2</v>
      </c>
      <c r="C121" s="303">
        <f>COVID!J121</f>
        <v>400135</v>
      </c>
      <c r="D121" s="120" t="b">
        <v>1</v>
      </c>
      <c r="E121" s="304" t="str">
        <f>RIGHT(COVID!C121,4)&amp;"."&amp;COVID!M121&amp;"."&amp;COVID!K121&amp;"."&amp;$C$5</f>
        <v>3521.COVMT.I18.Jn21</v>
      </c>
      <c r="F121" s="305">
        <f t="shared" ca="1" si="2"/>
        <v>44361</v>
      </c>
      <c r="G121" s="306">
        <f>COVID!S121</f>
        <v>18860</v>
      </c>
      <c r="H121" s="124">
        <f t="shared" ca="1" si="3"/>
        <v>44361</v>
      </c>
      <c r="I121" s="125">
        <v>0</v>
      </c>
      <c r="J121" s="304" t="str">
        <f>LEFT(COVID!D121,20)&amp;"."&amp;COVIDPAY!E121</f>
        <v>St Mary's &amp; St John'.3521.COVMT.I18.Jn21</v>
      </c>
      <c r="K121" s="120" t="b">
        <v>1</v>
      </c>
      <c r="L121" s="126" t="s">
        <v>3686</v>
      </c>
      <c r="M121" s="120" t="b">
        <v>1</v>
      </c>
      <c r="N121" s="120" t="s">
        <v>3687</v>
      </c>
      <c r="O121" s="307" t="str">
        <f>COVID!I121</f>
        <v>11329/543965</v>
      </c>
      <c r="P121" s="120" t="b">
        <v>1</v>
      </c>
      <c r="Q121" s="120" t="b">
        <v>1</v>
      </c>
      <c r="R121" s="120" t="b">
        <v>1</v>
      </c>
    </row>
    <row r="122" spans="1:18" x14ac:dyDescent="0.25">
      <c r="A122" s="117">
        <v>1</v>
      </c>
      <c r="B122" s="118">
        <v>2</v>
      </c>
      <c r="C122" s="303">
        <f>COVID!J122</f>
        <v>400157</v>
      </c>
      <c r="D122" s="120" t="b">
        <v>1</v>
      </c>
      <c r="E122" s="304" t="str">
        <f>RIGHT(COVID!C122,4)&amp;"."&amp;COVID!M122&amp;"."&amp;COVID!K122&amp;"."&amp;$C$5</f>
        <v>1102.COVMT.I18.Jn21</v>
      </c>
      <c r="F122" s="305">
        <f t="shared" ca="1" si="2"/>
        <v>44361</v>
      </c>
      <c r="G122" s="306">
        <f>COVID!S122</f>
        <v>14620</v>
      </c>
      <c r="H122" s="124">
        <f t="shared" ca="1" si="3"/>
        <v>44361</v>
      </c>
      <c r="I122" s="125">
        <v>0</v>
      </c>
      <c r="J122" s="304" t="str">
        <f>LEFT(COVID!D122,20)&amp;"."&amp;COVIDPAY!E122</f>
        <v>Northgate.1102.COVMT.I18.Jn21</v>
      </c>
      <c r="K122" s="120" t="b">
        <v>1</v>
      </c>
      <c r="L122" s="126" t="s">
        <v>3686</v>
      </c>
      <c r="M122" s="120" t="b">
        <v>1</v>
      </c>
      <c r="N122" s="120" t="s">
        <v>3687</v>
      </c>
      <c r="O122" s="307" t="str">
        <f>COVID!I122</f>
        <v>10168/543965</v>
      </c>
      <c r="P122" s="120" t="b">
        <v>1</v>
      </c>
      <c r="Q122" s="120" t="b">
        <v>1</v>
      </c>
      <c r="R122" s="120" t="b">
        <v>1</v>
      </c>
    </row>
    <row r="123" spans="1:18" x14ac:dyDescent="0.25">
      <c r="A123" s="117">
        <v>1</v>
      </c>
      <c r="B123" s="118">
        <v>2</v>
      </c>
      <c r="C123" s="303">
        <f>COVID!J123</f>
        <v>400140</v>
      </c>
      <c r="D123" s="120" t="b">
        <v>1</v>
      </c>
      <c r="E123" s="304" t="str">
        <f>RIGHT(COVID!C123,4)&amp;"."&amp;COVID!M123&amp;"."&amp;COVID!K123&amp;"."&amp;$C$5</f>
        <v>5427.COVMT.I18.Jn21</v>
      </c>
      <c r="F123" s="305">
        <f t="shared" ca="1" si="2"/>
        <v>44361</v>
      </c>
      <c r="G123" s="306">
        <f>COVID!S123</f>
        <v>25490</v>
      </c>
      <c r="H123" s="124">
        <f t="shared" ca="1" si="3"/>
        <v>44361</v>
      </c>
      <c r="I123" s="125">
        <v>0</v>
      </c>
      <c r="J123" s="304" t="str">
        <f>LEFT(COVID!D123,20)&amp;"."&amp;COVIDPAY!E123</f>
        <v>JCoSS.5427.COVMT.I18.Jn21</v>
      </c>
      <c r="K123" s="120" t="b">
        <v>1</v>
      </c>
      <c r="L123" s="126" t="s">
        <v>3686</v>
      </c>
      <c r="M123" s="120" t="b">
        <v>1</v>
      </c>
      <c r="N123" s="120" t="s">
        <v>3687</v>
      </c>
      <c r="O123" s="307" t="str">
        <f>COVID!I123</f>
        <v>10167/543965</v>
      </c>
      <c r="P123" s="120" t="b">
        <v>1</v>
      </c>
      <c r="Q123" s="120" t="b">
        <v>1</v>
      </c>
      <c r="R123" s="120" t="b">
        <v>1</v>
      </c>
    </row>
    <row r="124" spans="1:18" x14ac:dyDescent="0.25">
      <c r="A124" s="117">
        <v>1</v>
      </c>
      <c r="B124" s="118">
        <v>2</v>
      </c>
      <c r="C124" s="303">
        <f>COVID!J124</f>
        <v>107953</v>
      </c>
      <c r="D124" s="120" t="b">
        <v>1</v>
      </c>
      <c r="E124" s="304" t="str">
        <f>RIGHT(COVID!C124,4)&amp;"."&amp;COVID!M124&amp;"."&amp;COVID!K124&amp;"."&amp;$C$5</f>
        <v>4004.COVMT.I18.Jn21</v>
      </c>
      <c r="F124" s="305">
        <f t="shared" ca="1" si="2"/>
        <v>44361</v>
      </c>
      <c r="G124" s="306">
        <f>COVID!S124</f>
        <v>13970</v>
      </c>
      <c r="H124" s="124">
        <f t="shared" ca="1" si="3"/>
        <v>44361</v>
      </c>
      <c r="I124" s="125">
        <v>0</v>
      </c>
      <c r="J124" s="304" t="str">
        <f>LEFT(COVID!D124,20)&amp;"."&amp;COVIDPAY!E124</f>
        <v>Menorah High School .4004.COVMT.I18.Jn21</v>
      </c>
      <c r="K124" s="120" t="b">
        <v>1</v>
      </c>
      <c r="L124" s="126" t="s">
        <v>3686</v>
      </c>
      <c r="M124" s="120" t="b">
        <v>1</v>
      </c>
      <c r="N124" s="120" t="s">
        <v>3687</v>
      </c>
      <c r="O124" s="307" t="str">
        <f>COVID!I124</f>
        <v>10167/543965</v>
      </c>
      <c r="P124" s="120" t="b">
        <v>1</v>
      </c>
      <c r="Q124" s="120" t="b">
        <v>1</v>
      </c>
      <c r="R124" s="120" t="b">
        <v>1</v>
      </c>
    </row>
    <row r="125" spans="1:18" x14ac:dyDescent="0.25">
      <c r="A125" s="117">
        <v>1</v>
      </c>
      <c r="B125" s="118">
        <v>2</v>
      </c>
      <c r="C125" s="303">
        <f>COVID!J125</f>
        <v>400063</v>
      </c>
      <c r="D125" s="120" t="b">
        <v>1</v>
      </c>
      <c r="E125" s="304" t="str">
        <f>RIGHT(COVID!C125,4)&amp;"."&amp;COVID!M125&amp;"."&amp;COVID!K125&amp;"."&amp;$C$5</f>
        <v>7010.COVMT.I18.Jn21</v>
      </c>
      <c r="F125" s="305">
        <f t="shared" ca="1" si="2"/>
        <v>44361</v>
      </c>
      <c r="G125" s="306">
        <f>COVID!S125</f>
        <v>970</v>
      </c>
      <c r="H125" s="124">
        <f t="shared" ca="1" si="3"/>
        <v>44361</v>
      </c>
      <c r="I125" s="125">
        <v>0</v>
      </c>
      <c r="J125" s="304" t="str">
        <f>LEFT(COVID!D125,20)&amp;"."&amp;COVIDPAY!E125</f>
        <v>Mapledown.7010.COVMT.I18.Jn21</v>
      </c>
      <c r="K125" s="120" t="b">
        <v>1</v>
      </c>
      <c r="L125" s="126" t="s">
        <v>3686</v>
      </c>
      <c r="M125" s="120" t="b">
        <v>1</v>
      </c>
      <c r="N125" s="120" t="s">
        <v>3687</v>
      </c>
      <c r="O125" s="307" t="str">
        <f>COVID!I125</f>
        <v>10168/543965</v>
      </c>
      <c r="P125" s="120" t="b">
        <v>1</v>
      </c>
      <c r="Q125" s="120" t="b">
        <v>1</v>
      </c>
      <c r="R125" s="120" t="b">
        <v>1</v>
      </c>
    </row>
    <row r="126" spans="1:18" x14ac:dyDescent="0.25">
      <c r="A126" s="117">
        <v>1</v>
      </c>
      <c r="B126" s="118">
        <v>2</v>
      </c>
      <c r="C126" s="303">
        <f>COVID!J126</f>
        <v>400013</v>
      </c>
      <c r="D126" s="120" t="b">
        <v>1</v>
      </c>
      <c r="E126" s="304" t="str">
        <f>RIGHT(COVID!C126,4)&amp;"."&amp;COVID!M126&amp;"."&amp;COVID!K126&amp;"."&amp;$C$5</f>
        <v>5407.COVMT.I18.Jn21</v>
      </c>
      <c r="F126" s="305">
        <f t="shared" ca="1" si="2"/>
        <v>44361</v>
      </c>
      <c r="G126" s="306">
        <f>COVID!S126</f>
        <v>19180</v>
      </c>
      <c r="H126" s="124">
        <f t="shared" ca="1" si="3"/>
        <v>44361</v>
      </c>
      <c r="I126" s="125">
        <v>0</v>
      </c>
      <c r="J126" s="304" t="str">
        <f>LEFT(COVID!D126,20)&amp;"."&amp;COVIDPAY!E126</f>
        <v>St. James' Catholic .5407.COVMT.I18.Jn21</v>
      </c>
      <c r="K126" s="120" t="b">
        <v>1</v>
      </c>
      <c r="L126" s="126" t="s">
        <v>3686</v>
      </c>
      <c r="M126" s="120" t="b">
        <v>1</v>
      </c>
      <c r="N126" s="120" t="s">
        <v>3687</v>
      </c>
      <c r="O126" s="307" t="str">
        <f>COVID!I126</f>
        <v>10167/543965</v>
      </c>
      <c r="P126" s="120" t="b">
        <v>1</v>
      </c>
      <c r="Q126" s="120" t="b">
        <v>1</v>
      </c>
      <c r="R126" s="120" t="b">
        <v>1</v>
      </c>
    </row>
    <row r="127" spans="1:18" x14ac:dyDescent="0.25">
      <c r="A127" s="117">
        <v>1</v>
      </c>
      <c r="B127" s="118">
        <v>2</v>
      </c>
      <c r="C127" s="303">
        <f>COVID!J127</f>
        <v>400065</v>
      </c>
      <c r="D127" s="120" t="b">
        <v>1</v>
      </c>
      <c r="E127" s="304" t="str">
        <f>RIGHT(COVID!C127,4)&amp;"."&amp;COVID!M127&amp;"."&amp;COVID!K127&amp;"."&amp;$C$5</f>
        <v>2067.COVFSM.I18.Jn21</v>
      </c>
      <c r="F127" s="305">
        <f t="shared" ca="1" si="2"/>
        <v>44361</v>
      </c>
      <c r="G127" s="306">
        <f>COVID!S127</f>
        <v>70</v>
      </c>
      <c r="H127" s="124">
        <f t="shared" ca="1" si="3"/>
        <v>44361</v>
      </c>
      <c r="I127" s="125">
        <v>0</v>
      </c>
      <c r="J127" s="304" t="str">
        <f>LEFT(COVID!D127,20)&amp;"."&amp;COVIDPAY!E127</f>
        <v>Chalgrove Primary Sc.2067.COVFSM.I18.Jn21</v>
      </c>
      <c r="K127" s="120" t="b">
        <v>1</v>
      </c>
      <c r="L127" s="126" t="s">
        <v>3686</v>
      </c>
      <c r="M127" s="120" t="b">
        <v>1</v>
      </c>
      <c r="N127" s="120" t="s">
        <v>3687</v>
      </c>
      <c r="O127" s="307" t="str">
        <f>COVID!I127</f>
        <v>10166/543965</v>
      </c>
      <c r="P127" s="120" t="b">
        <v>1</v>
      </c>
      <c r="Q127" s="120" t="b">
        <v>1</v>
      </c>
      <c r="R127" s="120" t="b">
        <v>1</v>
      </c>
    </row>
    <row r="128" spans="1:18" x14ac:dyDescent="0.25">
      <c r="A128" s="117">
        <v>1</v>
      </c>
      <c r="B128" s="118">
        <v>2</v>
      </c>
      <c r="C128" s="303">
        <f>COVID!J128</f>
        <v>400047</v>
      </c>
      <c r="D128" s="120" t="b">
        <v>1</v>
      </c>
      <c r="E128" s="304" t="str">
        <f>RIGHT(COVID!C128,4)&amp;"."&amp;COVID!M128&amp;"."&amp;COVID!K128&amp;"."&amp;$C$5</f>
        <v>2024.COVFSM.I18.Jn21</v>
      </c>
      <c r="F128" s="305">
        <f t="shared" ca="1" si="2"/>
        <v>44361</v>
      </c>
      <c r="G128" s="306">
        <f>COVID!S128</f>
        <v>197.75</v>
      </c>
      <c r="H128" s="124">
        <f t="shared" ca="1" si="3"/>
        <v>44361</v>
      </c>
      <c r="I128" s="125">
        <v>0</v>
      </c>
      <c r="J128" s="304" t="str">
        <f>LEFT(COVID!D128,20)&amp;"."&amp;COVIDPAY!E128</f>
        <v>Fairway Primary Scho.2024.COVFSM.I18.Jn21</v>
      </c>
      <c r="K128" s="120" t="b">
        <v>1</v>
      </c>
      <c r="L128" s="126" t="s">
        <v>3686</v>
      </c>
      <c r="M128" s="120" t="b">
        <v>1</v>
      </c>
      <c r="N128" s="120" t="s">
        <v>3687</v>
      </c>
      <c r="O128" s="307" t="str">
        <f>COVID!I128</f>
        <v>10166/543965</v>
      </c>
      <c r="P128" s="120" t="b">
        <v>1</v>
      </c>
      <c r="Q128" s="120" t="b">
        <v>1</v>
      </c>
      <c r="R128" s="120" t="b">
        <v>1</v>
      </c>
    </row>
    <row r="129" spans="1:18" x14ac:dyDescent="0.25">
      <c r="A129" s="117">
        <v>1</v>
      </c>
      <c r="B129" s="118">
        <v>2</v>
      </c>
      <c r="C129" s="303">
        <f>COVID!J129</f>
        <v>400084</v>
      </c>
      <c r="D129" s="120" t="b">
        <v>1</v>
      </c>
      <c r="E129" s="304" t="str">
        <f>RIGHT(COVID!C129,4)&amp;"."&amp;COVID!M129&amp;"."&amp;COVID!K129&amp;"."&amp;$C$5</f>
        <v>2032.COVFSM.I18.Jn21</v>
      </c>
      <c r="F129" s="305">
        <f t="shared" ca="1" si="2"/>
        <v>44361</v>
      </c>
      <c r="G129" s="306">
        <f>COVID!S129</f>
        <v>490</v>
      </c>
      <c r="H129" s="124">
        <f t="shared" ca="1" si="3"/>
        <v>44361</v>
      </c>
      <c r="I129" s="125">
        <v>0</v>
      </c>
      <c r="J129" s="304" t="str">
        <f>LEFT(COVID!D129,20)&amp;"."&amp;COVIDPAY!E129</f>
        <v>Holly Park School.2032.COVFSM.I18.Jn21</v>
      </c>
      <c r="K129" s="120" t="b">
        <v>1</v>
      </c>
      <c r="L129" s="126" t="s">
        <v>3686</v>
      </c>
      <c r="M129" s="120" t="b">
        <v>1</v>
      </c>
      <c r="N129" s="120" t="s">
        <v>3687</v>
      </c>
      <c r="O129" s="307" t="str">
        <f>COVID!I129</f>
        <v>10166/543965</v>
      </c>
      <c r="P129" s="120" t="b">
        <v>1</v>
      </c>
      <c r="Q129" s="120" t="b">
        <v>1</v>
      </c>
      <c r="R129" s="120" t="b">
        <v>1</v>
      </c>
    </row>
    <row r="130" spans="1:18" x14ac:dyDescent="0.25">
      <c r="A130" s="117">
        <v>1</v>
      </c>
      <c r="B130" s="118">
        <v>2</v>
      </c>
      <c r="C130" s="303">
        <f>COVID!J130</f>
        <v>400086</v>
      </c>
      <c r="D130" s="120" t="b">
        <v>1</v>
      </c>
      <c r="E130" s="304" t="str">
        <f>RIGHT(COVID!C130,4)&amp;"."&amp;COVID!M130&amp;"."&amp;COVID!K130&amp;"."&amp;$C$5</f>
        <v>3305.COVFSM.I18.Jn21</v>
      </c>
      <c r="F130" s="305">
        <f t="shared" ca="1" si="2"/>
        <v>44361</v>
      </c>
      <c r="G130" s="306">
        <f>COVID!S130</f>
        <v>91</v>
      </c>
      <c r="H130" s="124">
        <f t="shared" ca="1" si="3"/>
        <v>44361</v>
      </c>
      <c r="I130" s="125">
        <v>0</v>
      </c>
      <c r="J130" s="304" t="str">
        <f>LEFT(COVID!D130,20)&amp;"."&amp;COVIDPAY!E130</f>
        <v>Monken Hadley C E Pr.3305.COVFSM.I18.Jn21</v>
      </c>
      <c r="K130" s="120" t="b">
        <v>1</v>
      </c>
      <c r="L130" s="126" t="s">
        <v>3686</v>
      </c>
      <c r="M130" s="120" t="b">
        <v>1</v>
      </c>
      <c r="N130" s="120" t="s">
        <v>3687</v>
      </c>
      <c r="O130" s="307" t="str">
        <f>COVID!I130</f>
        <v>10166/543965</v>
      </c>
      <c r="P130" s="120" t="b">
        <v>1</v>
      </c>
      <c r="Q130" s="120" t="b">
        <v>1</v>
      </c>
      <c r="R130" s="120" t="b">
        <v>1</v>
      </c>
    </row>
    <row r="131" spans="1:18" x14ac:dyDescent="0.25">
      <c r="A131" s="117">
        <v>1</v>
      </c>
      <c r="B131" s="118">
        <v>2</v>
      </c>
      <c r="C131" s="303">
        <f>COVID!J131</f>
        <v>400011</v>
      </c>
      <c r="D131" s="120" t="b">
        <v>1</v>
      </c>
      <c r="E131" s="304" t="str">
        <f>RIGHT(COVID!C131,4)&amp;"."&amp;COVID!M131&amp;"."&amp;COVID!K131&amp;"."&amp;$C$5</f>
        <v>2060.COVFSM.I18.Jn21</v>
      </c>
      <c r="F131" s="305">
        <f t="shared" ca="1" si="2"/>
        <v>44361</v>
      </c>
      <c r="G131" s="306">
        <f>COVID!S131</f>
        <v>997.5</v>
      </c>
      <c r="H131" s="124">
        <f t="shared" ca="1" si="3"/>
        <v>44361</v>
      </c>
      <c r="I131" s="125">
        <v>0</v>
      </c>
      <c r="J131" s="304" t="str">
        <f>LEFT(COVID!D131,20)&amp;"."&amp;COVIDPAY!E131</f>
        <v>Whitings Hill Primar.2060.COVFSM.I18.Jn21</v>
      </c>
      <c r="K131" s="120" t="b">
        <v>1</v>
      </c>
      <c r="L131" s="126" t="s">
        <v>3686</v>
      </c>
      <c r="M131" s="120" t="b">
        <v>1</v>
      </c>
      <c r="N131" s="120" t="s">
        <v>3687</v>
      </c>
      <c r="O131" s="307" t="str">
        <f>COVID!I131</f>
        <v>10166/543965</v>
      </c>
      <c r="P131" s="120" t="b">
        <v>1</v>
      </c>
      <c r="Q131" s="120" t="b">
        <v>1</v>
      </c>
      <c r="R131" s="120" t="b">
        <v>1</v>
      </c>
    </row>
    <row r="132" spans="1:18" x14ac:dyDescent="0.25">
      <c r="A132" s="117">
        <v>1</v>
      </c>
      <c r="B132" s="118">
        <v>2</v>
      </c>
      <c r="C132" s="303">
        <f>COVID!J132</f>
        <v>400006</v>
      </c>
      <c r="D132" s="120" t="b">
        <v>1</v>
      </c>
      <c r="E132" s="304" t="str">
        <f>RIGHT(COVID!C132,4)&amp;"."&amp;COVID!M132&amp;"."&amp;COVID!K132&amp;"."&amp;$C$5</f>
        <v>3313.COVFSM.I18.Jn21</v>
      </c>
      <c r="F132" s="305">
        <f t="shared" ca="1" si="2"/>
        <v>44361</v>
      </c>
      <c r="G132" s="306">
        <f>COVID!S132</f>
        <v>442.8</v>
      </c>
      <c r="H132" s="124">
        <f t="shared" ca="1" si="3"/>
        <v>44361</v>
      </c>
      <c r="I132" s="125">
        <v>0</v>
      </c>
      <c r="J132" s="304" t="str">
        <f>LEFT(COVID!D132,20)&amp;"."&amp;COVIDPAY!E132</f>
        <v>St Paul's School, N1.3313.COVFSM.I18.Jn21</v>
      </c>
      <c r="K132" s="120" t="b">
        <v>1</v>
      </c>
      <c r="L132" s="126" t="s">
        <v>3686</v>
      </c>
      <c r="M132" s="120" t="b">
        <v>1</v>
      </c>
      <c r="N132" s="120" t="s">
        <v>3687</v>
      </c>
      <c r="O132" s="307" t="str">
        <f>COVID!I132</f>
        <v>10166/543965</v>
      </c>
      <c r="P132" s="120" t="b">
        <v>1</v>
      </c>
      <c r="Q132" s="120" t="b">
        <v>1</v>
      </c>
      <c r="R132" s="120" t="b">
        <v>1</v>
      </c>
    </row>
    <row r="133" spans="1:18" x14ac:dyDescent="0.25">
      <c r="A133" s="117">
        <v>1</v>
      </c>
      <c r="B133" s="118">
        <v>2</v>
      </c>
      <c r="C133" s="303">
        <f>COVID!J133</f>
        <v>400130</v>
      </c>
      <c r="D133" s="120" t="b">
        <v>1</v>
      </c>
      <c r="E133" s="304" t="str">
        <f>RIGHT(COVID!C133,4)&amp;"."&amp;COVID!M133&amp;"."&amp;COVID!K133&amp;"."&amp;$C$5</f>
        <v>3523.COVFSM.I18.Jn21</v>
      </c>
      <c r="F133" s="305">
        <f t="shared" ca="1" si="2"/>
        <v>44361</v>
      </c>
      <c r="G133" s="306">
        <f>COVID!S133</f>
        <v>2240</v>
      </c>
      <c r="H133" s="124">
        <f t="shared" ca="1" si="3"/>
        <v>44361</v>
      </c>
      <c r="I133" s="125">
        <v>0</v>
      </c>
      <c r="J133" s="304" t="str">
        <f>LEFT(COVID!D133,20)&amp;"."&amp;COVIDPAY!E133</f>
        <v>Martin Primary Schoo.3523.COVFSM.I18.Jn21</v>
      </c>
      <c r="K133" s="120" t="b">
        <v>1</v>
      </c>
      <c r="L133" s="126" t="s">
        <v>3686</v>
      </c>
      <c r="M133" s="120" t="b">
        <v>1</v>
      </c>
      <c r="N133" s="120" t="s">
        <v>3687</v>
      </c>
      <c r="O133" s="307" t="str">
        <f>COVID!I133</f>
        <v>10166/543965</v>
      </c>
      <c r="P133" s="120" t="b">
        <v>1</v>
      </c>
      <c r="Q133" s="120" t="b">
        <v>1</v>
      </c>
      <c r="R133" s="120" t="b">
        <v>1</v>
      </c>
    </row>
    <row r="134" spans="1:18" x14ac:dyDescent="0.25">
      <c r="A134" s="117">
        <v>1</v>
      </c>
      <c r="B134" s="118">
        <v>2</v>
      </c>
      <c r="C134" s="303">
        <f>COVID!J134</f>
        <v>400058</v>
      </c>
      <c r="D134" s="120" t="b">
        <v>1</v>
      </c>
      <c r="E134" s="304" t="str">
        <f>RIGHT(COVID!C134,4)&amp;"."&amp;COVID!M134&amp;"."&amp;COVID!K134&amp;"."&amp;$C$5</f>
        <v>3311.COVFSM.I18.Jn21</v>
      </c>
      <c r="F134" s="305">
        <f t="shared" ca="1" si="2"/>
        <v>44361</v>
      </c>
      <c r="G134" s="306">
        <f>COVID!S134</f>
        <v>406</v>
      </c>
      <c r="H134" s="124">
        <f t="shared" ca="1" si="3"/>
        <v>44361</v>
      </c>
      <c r="I134" s="125">
        <v>0</v>
      </c>
      <c r="J134" s="304" t="str">
        <f>LEFT(COVID!D134,20)&amp;"."&amp;COVIDPAY!E134</f>
        <v>St Mary's C E Primar.3311.COVFSM.I18.Jn21</v>
      </c>
      <c r="K134" s="120" t="b">
        <v>1</v>
      </c>
      <c r="L134" s="126" t="s">
        <v>3686</v>
      </c>
      <c r="M134" s="120" t="b">
        <v>1</v>
      </c>
      <c r="N134" s="120" t="s">
        <v>3687</v>
      </c>
      <c r="O134" s="307" t="str">
        <f>COVID!I134</f>
        <v>10166/543965</v>
      </c>
      <c r="P134" s="120" t="b">
        <v>1</v>
      </c>
      <c r="Q134" s="120" t="b">
        <v>1</v>
      </c>
      <c r="R134" s="120" t="b">
        <v>1</v>
      </c>
    </row>
    <row r="135" spans="1:18" x14ac:dyDescent="0.25">
      <c r="A135" s="117">
        <v>1</v>
      </c>
      <c r="B135" s="118">
        <v>2</v>
      </c>
      <c r="C135" s="303">
        <f>COVID!J135</f>
        <v>400070</v>
      </c>
      <c r="D135" s="120" t="b">
        <v>1</v>
      </c>
      <c r="E135" s="304" t="str">
        <f>RIGHT(COVID!C135,4)&amp;"."&amp;COVID!M135&amp;"."&amp;COVID!K135&amp;"."&amp;$C$5</f>
        <v>2079.COVFSM.I18.Jn21</v>
      </c>
      <c r="F135" s="305">
        <f t="shared" ca="1" si="2"/>
        <v>44361</v>
      </c>
      <c r="G135" s="306">
        <f>COVID!S135</f>
        <v>485</v>
      </c>
      <c r="H135" s="124">
        <f t="shared" ca="1" si="3"/>
        <v>44361</v>
      </c>
      <c r="I135" s="125">
        <v>0</v>
      </c>
      <c r="J135" s="304" t="str">
        <f>LEFT(COVID!D135,20)&amp;"."&amp;COVIDPAY!E135</f>
        <v>Beis Yaakov.2079.COVFSM.I18.Jn21</v>
      </c>
      <c r="K135" s="120" t="b">
        <v>1</v>
      </c>
      <c r="L135" s="126" t="s">
        <v>3686</v>
      </c>
      <c r="M135" s="120" t="b">
        <v>1</v>
      </c>
      <c r="N135" s="120" t="s">
        <v>3687</v>
      </c>
      <c r="O135" s="307" t="str">
        <f>COVID!I135</f>
        <v>10166/543965</v>
      </c>
      <c r="P135" s="120" t="b">
        <v>1</v>
      </c>
      <c r="Q135" s="120" t="b">
        <v>1</v>
      </c>
      <c r="R135" s="120" t="b">
        <v>1</v>
      </c>
    </row>
    <row r="136" spans="1:18" x14ac:dyDescent="0.25">
      <c r="A136" s="117">
        <v>1</v>
      </c>
      <c r="B136" s="118">
        <v>2</v>
      </c>
      <c r="C136" s="303">
        <f>COVID!J136</f>
        <v>400013</v>
      </c>
      <c r="D136" s="120" t="b">
        <v>1</v>
      </c>
      <c r="E136" s="304" t="str">
        <f>RIGHT(COVID!C136,4)&amp;"."&amp;COVID!M136&amp;"."&amp;COVID!K136&amp;"."&amp;$C$5</f>
        <v>5407.COVFSM.I18.Jn21</v>
      </c>
      <c r="F136" s="305">
        <f t="shared" ca="1" si="2"/>
        <v>44361</v>
      </c>
      <c r="G136" s="306">
        <f>COVID!S136</f>
        <v>3710.4</v>
      </c>
      <c r="H136" s="124">
        <f t="shared" ca="1" si="3"/>
        <v>44361</v>
      </c>
      <c r="I136" s="125">
        <v>0</v>
      </c>
      <c r="J136" s="304" t="str">
        <f>LEFT(COVID!D136,20)&amp;"."&amp;COVIDPAY!E136</f>
        <v>St. James' Catholic .5407.COVFSM.I18.Jn21</v>
      </c>
      <c r="K136" s="120" t="b">
        <v>1</v>
      </c>
      <c r="L136" s="126" t="s">
        <v>3686</v>
      </c>
      <c r="M136" s="120" t="b">
        <v>1</v>
      </c>
      <c r="N136" s="120" t="s">
        <v>3687</v>
      </c>
      <c r="O136" s="307" t="str">
        <f>COVID!I136</f>
        <v>10167/543965</v>
      </c>
      <c r="P136" s="120" t="b">
        <v>1</v>
      </c>
      <c r="Q136" s="120" t="b">
        <v>1</v>
      </c>
      <c r="R136" s="120" t="b">
        <v>1</v>
      </c>
    </row>
    <row r="137" spans="1:18" x14ac:dyDescent="0.25">
      <c r="A137" s="117">
        <v>1</v>
      </c>
      <c r="B137" s="118">
        <v>2</v>
      </c>
      <c r="C137" s="303">
        <f>COVID!J137</f>
        <v>400067</v>
      </c>
      <c r="D137" s="120" t="b">
        <v>1</v>
      </c>
      <c r="E137" s="304" t="str">
        <f>RIGHT(COVID!C137,4)&amp;"."&amp;COVID!M137&amp;"."&amp;COVID!K137&amp;"."&amp;$C$5</f>
        <v>2028.COVFSM.I18.Jn21</v>
      </c>
      <c r="F137" s="305">
        <f t="shared" ca="1" si="2"/>
        <v>44361</v>
      </c>
      <c r="G137" s="306">
        <f>COVID!S137</f>
        <v>1119</v>
      </c>
      <c r="H137" s="124">
        <f t="shared" ca="1" si="3"/>
        <v>44361</v>
      </c>
      <c r="I137" s="125">
        <v>0</v>
      </c>
      <c r="J137" s="304" t="str">
        <f>LEFT(COVID!D137,20)&amp;"."&amp;COVIDPAY!E137</f>
        <v>Garden Suburb Infant.2028.COVFSM.I18.Jn21</v>
      </c>
      <c r="K137" s="120" t="b">
        <v>1</v>
      </c>
      <c r="L137" s="126" t="s">
        <v>3686</v>
      </c>
      <c r="M137" s="120" t="b">
        <v>1</v>
      </c>
      <c r="N137" s="120" t="s">
        <v>3687</v>
      </c>
      <c r="O137" s="307" t="str">
        <f>COVID!I137</f>
        <v>10166/543965</v>
      </c>
      <c r="P137" s="120" t="b">
        <v>1</v>
      </c>
      <c r="Q137" s="120" t="b">
        <v>1</v>
      </c>
      <c r="R137" s="120" t="b">
        <v>1</v>
      </c>
    </row>
    <row r="138" spans="1:18" x14ac:dyDescent="0.25">
      <c r="A138" s="117">
        <v>1</v>
      </c>
      <c r="B138" s="118">
        <v>2</v>
      </c>
      <c r="C138" s="303">
        <f>COVID!J138</f>
        <v>400012</v>
      </c>
      <c r="D138" s="120" t="b">
        <v>1</v>
      </c>
      <c r="E138" s="304" t="str">
        <f>RIGHT(COVID!C138,4)&amp;"."&amp;COVID!M138&amp;"."&amp;COVID!K138&amp;"."&amp;$C$5</f>
        <v>2071.COVFSM.I18.Jn21</v>
      </c>
      <c r="F138" s="305">
        <f t="shared" ca="1" si="2"/>
        <v>44361</v>
      </c>
      <c r="G138" s="306">
        <f>COVID!S138</f>
        <v>960</v>
      </c>
      <c r="H138" s="124">
        <f t="shared" ca="1" si="3"/>
        <v>44361</v>
      </c>
      <c r="I138" s="125">
        <v>0</v>
      </c>
      <c r="J138" s="304" t="str">
        <f>LEFT(COVID!D138,20)&amp;"."&amp;COVIDPAY!E138</f>
        <v>Queenswell Infant an.2071.COVFSM.I18.Jn21</v>
      </c>
      <c r="K138" s="120" t="b">
        <v>1</v>
      </c>
      <c r="L138" s="126" t="s">
        <v>3686</v>
      </c>
      <c r="M138" s="120" t="b">
        <v>1</v>
      </c>
      <c r="N138" s="120" t="s">
        <v>3687</v>
      </c>
      <c r="O138" s="307" t="str">
        <f>COVID!I138</f>
        <v>10166/543965</v>
      </c>
      <c r="P138" s="120" t="b">
        <v>1</v>
      </c>
      <c r="Q138" s="120" t="b">
        <v>1</v>
      </c>
      <c r="R138" s="120" t="b">
        <v>1</v>
      </c>
    </row>
    <row r="139" spans="1:18" x14ac:dyDescent="0.25">
      <c r="A139" s="117">
        <v>1</v>
      </c>
      <c r="B139" s="118">
        <v>2</v>
      </c>
      <c r="C139" s="303">
        <f>COVID!J139</f>
        <v>400113</v>
      </c>
      <c r="D139" s="120" t="b">
        <v>1</v>
      </c>
      <c r="E139" s="304" t="str">
        <f>RIGHT(COVID!C139,4)&amp;"."&amp;COVID!M139&amp;"."&amp;COVID!K139&amp;"."&amp;$C$5</f>
        <v>2077.COVFSM.I18.Jn21</v>
      </c>
      <c r="F139" s="305">
        <f t="shared" ca="1" si="2"/>
        <v>44361</v>
      </c>
      <c r="G139" s="306">
        <f>COVID!S139</f>
        <v>22844</v>
      </c>
      <c r="H139" s="124">
        <f t="shared" ca="1" si="3"/>
        <v>44361</v>
      </c>
      <c r="I139" s="125">
        <v>0</v>
      </c>
      <c r="J139" s="304" t="str">
        <f>LEFT(COVID!D139,20)&amp;"."&amp;COVIDPAY!E139</f>
        <v>Orion Primary School.2077.COVFSM.I18.Jn21</v>
      </c>
      <c r="K139" s="120" t="b">
        <v>1</v>
      </c>
      <c r="L139" s="126" t="s">
        <v>3686</v>
      </c>
      <c r="M139" s="120" t="b">
        <v>1</v>
      </c>
      <c r="N139" s="120" t="s">
        <v>3687</v>
      </c>
      <c r="O139" s="307" t="str">
        <f>COVID!I139</f>
        <v>10166/543965</v>
      </c>
      <c r="P139" s="120" t="b">
        <v>1</v>
      </c>
      <c r="Q139" s="120" t="b">
        <v>1</v>
      </c>
      <c r="R139" s="120" t="b">
        <v>1</v>
      </c>
    </row>
    <row r="140" spans="1:18" x14ac:dyDescent="0.25">
      <c r="A140" s="117">
        <v>1</v>
      </c>
      <c r="B140" s="118">
        <v>2</v>
      </c>
      <c r="C140" s="303">
        <f>COVID!J140</f>
        <v>400040</v>
      </c>
      <c r="D140" s="120" t="b">
        <v>1</v>
      </c>
      <c r="E140" s="304" t="str">
        <f>RIGHT(COVID!C140,4)&amp;"."&amp;COVID!M140&amp;"."&amp;COVID!K140&amp;"."&amp;$C$5</f>
        <v>2007.COVFSM.I18.Jn21</v>
      </c>
      <c r="F140" s="305">
        <f t="shared" ca="1" si="2"/>
        <v>44361</v>
      </c>
      <c r="G140" s="306">
        <f>COVID!S140</f>
        <v>3260</v>
      </c>
      <c r="H140" s="124">
        <f t="shared" ca="1" si="3"/>
        <v>44361</v>
      </c>
      <c r="I140" s="125">
        <v>0</v>
      </c>
      <c r="J140" s="304" t="str">
        <f>LEFT(COVID!D140,20)&amp;"."&amp;COVIDPAY!E140</f>
        <v>Brookland Junior Sch.2007.COVFSM.I18.Jn21</v>
      </c>
      <c r="K140" s="120" t="b">
        <v>1</v>
      </c>
      <c r="L140" s="126" t="s">
        <v>3686</v>
      </c>
      <c r="M140" s="120" t="b">
        <v>1</v>
      </c>
      <c r="N140" s="120" t="s">
        <v>3687</v>
      </c>
      <c r="O140" s="307" t="str">
        <f>COVID!I140</f>
        <v>10166/543965</v>
      </c>
      <c r="P140" s="120" t="b">
        <v>1</v>
      </c>
      <c r="Q140" s="120" t="b">
        <v>1</v>
      </c>
      <c r="R140" s="120" t="b">
        <v>1</v>
      </c>
    </row>
    <row r="141" spans="1:18" x14ac:dyDescent="0.25">
      <c r="A141" s="117">
        <v>1</v>
      </c>
      <c r="B141" s="118">
        <v>2</v>
      </c>
      <c r="C141" s="303">
        <f>COVID!J141</f>
        <v>400035</v>
      </c>
      <c r="D141" s="120" t="b">
        <v>1</v>
      </c>
      <c r="E141" s="304" t="str">
        <f>RIGHT(COVID!C141,4)&amp;"."&amp;COVID!M141&amp;"."&amp;COVID!K141&amp;"."&amp;$C$5</f>
        <v>2029.COVFSM.I18.Jn21</v>
      </c>
      <c r="F141" s="305">
        <f t="shared" ca="1" si="2"/>
        <v>44361</v>
      </c>
      <c r="G141" s="306">
        <f>COVID!S141</f>
        <v>11062</v>
      </c>
      <c r="H141" s="124">
        <f t="shared" ca="1" si="3"/>
        <v>44361</v>
      </c>
      <c r="I141" s="125">
        <v>0</v>
      </c>
      <c r="J141" s="304" t="str">
        <f>LEFT(COVID!D141,20)&amp;"."&amp;COVIDPAY!E141</f>
        <v>Goldbeaters Primary .2029.COVFSM.I18.Jn21</v>
      </c>
      <c r="K141" s="120" t="b">
        <v>1</v>
      </c>
      <c r="L141" s="126" t="s">
        <v>3686</v>
      </c>
      <c r="M141" s="120" t="b">
        <v>1</v>
      </c>
      <c r="N141" s="120" t="s">
        <v>3687</v>
      </c>
      <c r="O141" s="307" t="str">
        <f>COVID!I141</f>
        <v>10166/543965</v>
      </c>
      <c r="P141" s="120" t="b">
        <v>1</v>
      </c>
      <c r="Q141" s="120" t="b">
        <v>1</v>
      </c>
      <c r="R141" s="120" t="b">
        <v>1</v>
      </c>
    </row>
    <row r="142" spans="1:18" x14ac:dyDescent="0.25">
      <c r="A142" s="117">
        <v>1</v>
      </c>
      <c r="B142" s="118">
        <v>2</v>
      </c>
      <c r="C142" s="303">
        <f>COVID!J142</f>
        <v>400037</v>
      </c>
      <c r="D142" s="120" t="b">
        <v>1</v>
      </c>
      <c r="E142" s="304" t="str">
        <f>RIGHT(COVID!C142,4)&amp;"."&amp;COVID!M142&amp;"."&amp;COVID!K142&amp;"."&amp;$C$5</f>
        <v>3507.COVFSM.I18.Jn21</v>
      </c>
      <c r="F142" s="305">
        <f t="shared" ca="1" si="2"/>
        <v>44361</v>
      </c>
      <c r="G142" s="306">
        <f>COVID!S142</f>
        <v>1843</v>
      </c>
      <c r="H142" s="124">
        <f t="shared" ca="1" si="3"/>
        <v>44361</v>
      </c>
      <c r="I142" s="125">
        <v>0</v>
      </c>
      <c r="J142" s="304" t="str">
        <f>LEFT(COVID!D142,20)&amp;"."&amp;COVIDPAY!E142</f>
        <v>St Theresa's R.C. Pr.3507.COVFSM.I18.Jn21</v>
      </c>
      <c r="K142" s="120" t="b">
        <v>1</v>
      </c>
      <c r="L142" s="126" t="s">
        <v>3686</v>
      </c>
      <c r="M142" s="120" t="b">
        <v>1</v>
      </c>
      <c r="N142" s="120" t="s">
        <v>3687</v>
      </c>
      <c r="O142" s="307" t="str">
        <f>COVID!I142</f>
        <v>10166/543965</v>
      </c>
      <c r="P142" s="120" t="b">
        <v>1</v>
      </c>
      <c r="Q142" s="120" t="b">
        <v>1</v>
      </c>
      <c r="R142" s="120" t="b">
        <v>1</v>
      </c>
    </row>
    <row r="143" spans="1:18" x14ac:dyDescent="0.25">
      <c r="A143" s="117">
        <v>1</v>
      </c>
      <c r="B143" s="118">
        <v>2</v>
      </c>
      <c r="C143" s="303">
        <f>COVID!J143</f>
        <v>400003</v>
      </c>
      <c r="D143" s="120" t="b">
        <v>1</v>
      </c>
      <c r="E143" s="304" t="str">
        <f>RIGHT(COVID!C143,4)&amp;"."&amp;COVID!M143&amp;"."&amp;COVID!K143&amp;"."&amp;$C$5</f>
        <v>3501.COVFSM.I18.Jn21</v>
      </c>
      <c r="F143" s="305">
        <f t="shared" ca="1" si="2"/>
        <v>44361</v>
      </c>
      <c r="G143" s="306">
        <f>COVID!S143</f>
        <v>2037</v>
      </c>
      <c r="H143" s="124">
        <f t="shared" ca="1" si="3"/>
        <v>44361</v>
      </c>
      <c r="I143" s="125">
        <v>0</v>
      </c>
      <c r="J143" s="304" t="str">
        <f>LEFT(COVID!D143,20)&amp;"."&amp;COVIDPAY!E143</f>
        <v>Our Lady of Lourdes .3501.COVFSM.I18.Jn21</v>
      </c>
      <c r="K143" s="120" t="b">
        <v>1</v>
      </c>
      <c r="L143" s="126" t="s">
        <v>3686</v>
      </c>
      <c r="M143" s="120" t="b">
        <v>1</v>
      </c>
      <c r="N143" s="120" t="s">
        <v>3687</v>
      </c>
      <c r="O143" s="307" t="str">
        <f>COVID!I143</f>
        <v>10166/543965</v>
      </c>
      <c r="P143" s="120" t="b">
        <v>1</v>
      </c>
      <c r="Q143" s="120" t="b">
        <v>1</v>
      </c>
      <c r="R143" s="120" t="b">
        <v>1</v>
      </c>
    </row>
    <row r="144" spans="1:18" x14ac:dyDescent="0.25">
      <c r="A144" s="117">
        <v>1</v>
      </c>
      <c r="B144" s="118">
        <v>2</v>
      </c>
      <c r="C144" s="303">
        <f>COVID!J144</f>
        <v>400002</v>
      </c>
      <c r="D144" s="120" t="b">
        <v>1</v>
      </c>
      <c r="E144" s="304" t="str">
        <f>RIGHT(COVID!C144,4)&amp;"."&amp;COVID!M144&amp;"."&amp;COVID!K144&amp;"."&amp;$C$5</f>
        <v>2027.COVFSM.I18.Jn21</v>
      </c>
      <c r="F144" s="305">
        <f t="shared" ca="1" si="2"/>
        <v>44361</v>
      </c>
      <c r="G144" s="306">
        <f>COVID!S144</f>
        <v>4839</v>
      </c>
      <c r="H144" s="124">
        <f t="shared" ca="1" si="3"/>
        <v>44361</v>
      </c>
      <c r="I144" s="125">
        <v>0</v>
      </c>
      <c r="J144" s="304" t="str">
        <f>LEFT(COVID!D144,20)&amp;"."&amp;COVIDPAY!E144</f>
        <v>Garden Suburb Junior.2027.COVFSM.I18.Jn21</v>
      </c>
      <c r="K144" s="120" t="b">
        <v>1</v>
      </c>
      <c r="L144" s="126" t="s">
        <v>3686</v>
      </c>
      <c r="M144" s="120" t="b">
        <v>1</v>
      </c>
      <c r="N144" s="120" t="s">
        <v>3687</v>
      </c>
      <c r="O144" s="307" t="str">
        <f>COVID!I144</f>
        <v>10166/543965</v>
      </c>
      <c r="P144" s="120" t="b">
        <v>1</v>
      </c>
      <c r="Q144" s="120" t="b">
        <v>1</v>
      </c>
      <c r="R144" s="120" t="b">
        <v>1</v>
      </c>
    </row>
    <row r="145" spans="1:18" x14ac:dyDescent="0.25">
      <c r="A145" s="117">
        <v>1</v>
      </c>
      <c r="B145" s="118">
        <v>2</v>
      </c>
      <c r="C145" s="303">
        <f>COVID!J145</f>
        <v>400057</v>
      </c>
      <c r="D145" s="120" t="b">
        <v>1</v>
      </c>
      <c r="E145" s="304" t="str">
        <f>RIGHT(COVID!C145,4)&amp;"."&amp;COVID!M145&amp;"."&amp;COVID!K145&amp;"."&amp;$C$5</f>
        <v>2008.COVFSM.I18.Jn21</v>
      </c>
      <c r="F145" s="305">
        <f t="shared" ca="1" si="2"/>
        <v>44361</v>
      </c>
      <c r="G145" s="306">
        <f>COVID!S145</f>
        <v>5160</v>
      </c>
      <c r="H145" s="124">
        <f t="shared" ca="1" si="3"/>
        <v>44361</v>
      </c>
      <c r="I145" s="125">
        <v>0</v>
      </c>
      <c r="J145" s="304" t="str">
        <f>LEFT(COVID!D145,20)&amp;"."&amp;COVIDPAY!E145</f>
        <v>Brookland Infant  &amp; .2008.COVFSM.I18.Jn21</v>
      </c>
      <c r="K145" s="120" t="b">
        <v>1</v>
      </c>
      <c r="L145" s="126" t="s">
        <v>3686</v>
      </c>
      <c r="M145" s="120" t="b">
        <v>1</v>
      </c>
      <c r="N145" s="120" t="s">
        <v>3687</v>
      </c>
      <c r="O145" s="307" t="str">
        <f>COVID!I145</f>
        <v>10166/543965</v>
      </c>
      <c r="P145" s="120" t="b">
        <v>1</v>
      </c>
      <c r="Q145" s="120" t="b">
        <v>1</v>
      </c>
      <c r="R145" s="120" t="b">
        <v>1</v>
      </c>
    </row>
    <row r="146" spans="1:18" x14ac:dyDescent="0.25">
      <c r="A146" s="117">
        <v>1</v>
      </c>
      <c r="B146" s="118">
        <v>2</v>
      </c>
      <c r="C146" s="303">
        <f>COVID!J146</f>
        <v>400105</v>
      </c>
      <c r="D146" s="120" t="b">
        <v>1</v>
      </c>
      <c r="E146" s="304" t="str">
        <f>RIGHT(COVID!C146,4)&amp;"."&amp;COVID!M146&amp;"."&amp;COVID!K146&amp;"."&amp;$C$5</f>
        <v>2073.COVFSM.I18.Jn21</v>
      </c>
      <c r="F146" s="305">
        <f t="shared" ca="1" si="2"/>
        <v>44361</v>
      </c>
      <c r="G146" s="306">
        <f>COVID!S146</f>
        <v>15120</v>
      </c>
      <c r="H146" s="124">
        <f t="shared" ca="1" si="3"/>
        <v>44361</v>
      </c>
      <c r="I146" s="125">
        <v>0</v>
      </c>
      <c r="J146" s="304" t="str">
        <f>LEFT(COVID!D146,20)&amp;"."&amp;COVIDPAY!E146</f>
        <v>Danegrove JMI School.2073.COVFSM.I18.Jn21</v>
      </c>
      <c r="K146" s="120" t="b">
        <v>1</v>
      </c>
      <c r="L146" s="126" t="s">
        <v>3686</v>
      </c>
      <c r="M146" s="120" t="b">
        <v>1</v>
      </c>
      <c r="N146" s="120" t="s">
        <v>3687</v>
      </c>
      <c r="O146" s="307" t="str">
        <f>COVID!I146</f>
        <v>10166/543965</v>
      </c>
      <c r="P146" s="120" t="b">
        <v>1</v>
      </c>
      <c r="Q146" s="120" t="b">
        <v>1</v>
      </c>
      <c r="R146" s="120" t="b">
        <v>1</v>
      </c>
    </row>
    <row r="147" spans="1:18" x14ac:dyDescent="0.25">
      <c r="A147" s="117">
        <v>1</v>
      </c>
      <c r="B147" s="118">
        <v>2</v>
      </c>
      <c r="C147" s="303">
        <f>COVID!J147</f>
        <v>400107</v>
      </c>
      <c r="D147" s="120" t="b">
        <v>1</v>
      </c>
      <c r="E147" s="304" t="str">
        <f>RIGHT(COVID!C147,4)&amp;"."&amp;COVID!M147&amp;"."&amp;COVID!K147&amp;"."&amp;$C$5</f>
        <v>3514.COVFSM.I18.Jn21</v>
      </c>
      <c r="F147" s="305">
        <f t="shared" ca="1" si="2"/>
        <v>44361</v>
      </c>
      <c r="G147" s="306">
        <f>COVID!S147</f>
        <v>2640</v>
      </c>
      <c r="H147" s="124">
        <f t="shared" ca="1" si="3"/>
        <v>44361</v>
      </c>
      <c r="I147" s="125">
        <v>0</v>
      </c>
      <c r="J147" s="304" t="str">
        <f>LEFT(COVID!D147,20)&amp;"."&amp;COVIDPAY!E147</f>
        <v>Annunciation Catholi.3514.COVFSM.I18.Jn21</v>
      </c>
      <c r="K147" s="120" t="b">
        <v>1</v>
      </c>
      <c r="L147" s="126" t="s">
        <v>3686</v>
      </c>
      <c r="M147" s="120" t="b">
        <v>1</v>
      </c>
      <c r="N147" s="120" t="s">
        <v>3687</v>
      </c>
      <c r="O147" s="307" t="str">
        <f>COVID!I147</f>
        <v>10166/543965</v>
      </c>
      <c r="P147" s="120" t="b">
        <v>1</v>
      </c>
      <c r="Q147" s="120" t="b">
        <v>1</v>
      </c>
      <c r="R147" s="120" t="b">
        <v>1</v>
      </c>
    </row>
    <row r="148" spans="1:18" hidden="1" x14ac:dyDescent="0.25">
      <c r="A148" s="117">
        <v>1</v>
      </c>
      <c r="B148" s="118">
        <v>2</v>
      </c>
      <c r="C148" s="303">
        <f>COVID!J148</f>
        <v>0</v>
      </c>
      <c r="D148" s="120" t="b">
        <v>1</v>
      </c>
      <c r="E148" s="304" t="str">
        <f>RIGHT(COVID!C148,4)&amp;"."&amp;COVID!M148&amp;"."&amp;COVID!K148&amp;"."&amp;$C$5</f>
        <v>...Jn21</v>
      </c>
      <c r="F148" s="305">
        <f t="shared" ca="1" si="2"/>
        <v>44361</v>
      </c>
      <c r="G148" s="306">
        <f>COVID!S148</f>
        <v>0</v>
      </c>
      <c r="H148" s="124">
        <f t="shared" ca="1" si="3"/>
        <v>44361</v>
      </c>
      <c r="I148" s="125">
        <v>0</v>
      </c>
      <c r="J148" s="304" t="str">
        <f>LEFT(COVID!D148,20)&amp;"."&amp;COVIDPAY!E148</f>
        <v>....Jn21</v>
      </c>
      <c r="K148" s="120" t="b">
        <v>1</v>
      </c>
      <c r="L148" s="126" t="s">
        <v>3686</v>
      </c>
      <c r="M148" s="120" t="b">
        <v>1</v>
      </c>
      <c r="N148" s="120" t="s">
        <v>3687</v>
      </c>
      <c r="O148" s="307">
        <f>COVID!I148</f>
        <v>0</v>
      </c>
      <c r="P148" s="120" t="b">
        <v>1</v>
      </c>
      <c r="Q148" s="120" t="b">
        <v>1</v>
      </c>
      <c r="R148" s="120" t="b">
        <v>1</v>
      </c>
    </row>
    <row r="149" spans="1:18" hidden="1" x14ac:dyDescent="0.25">
      <c r="A149" s="117">
        <v>1</v>
      </c>
      <c r="B149" s="118">
        <v>2</v>
      </c>
      <c r="C149" s="303">
        <f>COVID!J149</f>
        <v>0</v>
      </c>
      <c r="D149" s="120" t="b">
        <v>1</v>
      </c>
      <c r="E149" s="304" t="str">
        <f>RIGHT(COVID!C149,4)&amp;"."&amp;COVID!M149&amp;"."&amp;COVID!K149&amp;"."&amp;$C$5</f>
        <v>...Jn21</v>
      </c>
      <c r="F149" s="305">
        <f t="shared" ref="F149:F212" ca="1" si="4">TODAY()</f>
        <v>44361</v>
      </c>
      <c r="G149" s="306">
        <f>COVID!S149</f>
        <v>0</v>
      </c>
      <c r="H149" s="124">
        <f t="shared" ref="H149:H212" ca="1" si="5">F149</f>
        <v>44361</v>
      </c>
      <c r="I149" s="125">
        <v>0</v>
      </c>
      <c r="J149" s="304" t="str">
        <f>LEFT(COVID!D149,20)&amp;"."&amp;COVIDPAY!E149</f>
        <v>....Jn21</v>
      </c>
      <c r="K149" s="120" t="b">
        <v>1</v>
      </c>
      <c r="L149" s="126" t="s">
        <v>3686</v>
      </c>
      <c r="M149" s="120" t="b">
        <v>1</v>
      </c>
      <c r="N149" s="120" t="s">
        <v>3687</v>
      </c>
      <c r="O149" s="307">
        <f>COVID!I149</f>
        <v>0</v>
      </c>
      <c r="P149" s="120" t="b">
        <v>1</v>
      </c>
      <c r="Q149" s="120" t="b">
        <v>1</v>
      </c>
      <c r="R149" s="120" t="b">
        <v>1</v>
      </c>
    </row>
    <row r="150" spans="1:18" hidden="1" x14ac:dyDescent="0.25">
      <c r="A150" s="117">
        <v>1</v>
      </c>
      <c r="B150" s="118">
        <v>2</v>
      </c>
      <c r="C150" s="303">
        <f>COVID!J150</f>
        <v>0</v>
      </c>
      <c r="D150" s="120" t="b">
        <v>1</v>
      </c>
      <c r="E150" s="304" t="str">
        <f>RIGHT(COVID!C150,4)&amp;"."&amp;COVID!M150&amp;"."&amp;COVID!K150&amp;"."&amp;$C$5</f>
        <v>...Jn21</v>
      </c>
      <c r="F150" s="305">
        <f t="shared" ca="1" si="4"/>
        <v>44361</v>
      </c>
      <c r="G150" s="306">
        <f>COVID!S150</f>
        <v>0</v>
      </c>
      <c r="H150" s="124">
        <f t="shared" ca="1" si="5"/>
        <v>44361</v>
      </c>
      <c r="I150" s="125">
        <v>0</v>
      </c>
      <c r="J150" s="304" t="str">
        <f>LEFT(COVID!D150,20)&amp;"."&amp;COVIDPAY!E150</f>
        <v>....Jn21</v>
      </c>
      <c r="K150" s="120" t="b">
        <v>1</v>
      </c>
      <c r="L150" s="126" t="s">
        <v>3686</v>
      </c>
      <c r="M150" s="120" t="b">
        <v>1</v>
      </c>
      <c r="N150" s="120" t="s">
        <v>3687</v>
      </c>
      <c r="O150" s="307">
        <f>COVID!I150</f>
        <v>0</v>
      </c>
      <c r="P150" s="120" t="b">
        <v>1</v>
      </c>
      <c r="Q150" s="120" t="b">
        <v>1</v>
      </c>
      <c r="R150" s="120" t="b">
        <v>1</v>
      </c>
    </row>
    <row r="151" spans="1:18" hidden="1" x14ac:dyDescent="0.25">
      <c r="A151" s="117">
        <v>1</v>
      </c>
      <c r="B151" s="118">
        <v>2</v>
      </c>
      <c r="C151" s="303">
        <f>COVID!J151</f>
        <v>0</v>
      </c>
      <c r="D151" s="120" t="b">
        <v>1</v>
      </c>
      <c r="E151" s="304" t="str">
        <f>RIGHT(COVID!C151,4)&amp;"."&amp;COVID!M151&amp;"."&amp;COVID!K151&amp;"."&amp;$C$5</f>
        <v>...Jn21</v>
      </c>
      <c r="F151" s="305">
        <f t="shared" ca="1" si="4"/>
        <v>44361</v>
      </c>
      <c r="G151" s="306">
        <f>COVID!S151</f>
        <v>0</v>
      </c>
      <c r="H151" s="124">
        <f t="shared" ca="1" si="5"/>
        <v>44361</v>
      </c>
      <c r="I151" s="125">
        <v>0</v>
      </c>
      <c r="J151" s="304" t="str">
        <f>LEFT(COVID!D151,20)&amp;"."&amp;COVIDPAY!E151</f>
        <v>....Jn21</v>
      </c>
      <c r="K151" s="120" t="b">
        <v>1</v>
      </c>
      <c r="L151" s="126" t="s">
        <v>3686</v>
      </c>
      <c r="M151" s="120" t="b">
        <v>1</v>
      </c>
      <c r="N151" s="120" t="s">
        <v>3687</v>
      </c>
      <c r="O151" s="307">
        <f>COVID!I151</f>
        <v>0</v>
      </c>
      <c r="P151" s="120" t="b">
        <v>1</v>
      </c>
      <c r="Q151" s="120" t="b">
        <v>1</v>
      </c>
      <c r="R151" s="120" t="b">
        <v>1</v>
      </c>
    </row>
    <row r="152" spans="1:18" hidden="1" x14ac:dyDescent="0.25">
      <c r="A152" s="117">
        <v>1</v>
      </c>
      <c r="B152" s="118">
        <v>2</v>
      </c>
      <c r="C152" s="303">
        <f>COVID!J152</f>
        <v>0</v>
      </c>
      <c r="D152" s="120" t="b">
        <v>1</v>
      </c>
      <c r="E152" s="304" t="str">
        <f>RIGHT(COVID!C152,4)&amp;"."&amp;COVID!M152&amp;"."&amp;COVID!K152&amp;"."&amp;$C$5</f>
        <v>...Jn21</v>
      </c>
      <c r="F152" s="305">
        <f t="shared" ca="1" si="4"/>
        <v>44361</v>
      </c>
      <c r="G152" s="306">
        <f>COVID!S152</f>
        <v>0</v>
      </c>
      <c r="H152" s="124">
        <f t="shared" ca="1" si="5"/>
        <v>44361</v>
      </c>
      <c r="I152" s="125">
        <v>0</v>
      </c>
      <c r="J152" s="304" t="str">
        <f>LEFT(COVID!D152,20)&amp;"."&amp;COVIDPAY!E152</f>
        <v>....Jn21</v>
      </c>
      <c r="K152" s="120" t="b">
        <v>1</v>
      </c>
      <c r="L152" s="126" t="s">
        <v>3686</v>
      </c>
      <c r="M152" s="120" t="b">
        <v>1</v>
      </c>
      <c r="N152" s="120" t="s">
        <v>3687</v>
      </c>
      <c r="O152" s="307">
        <f>COVID!I152</f>
        <v>0</v>
      </c>
      <c r="P152" s="120" t="b">
        <v>1</v>
      </c>
      <c r="Q152" s="120" t="b">
        <v>1</v>
      </c>
      <c r="R152" s="120" t="b">
        <v>1</v>
      </c>
    </row>
    <row r="153" spans="1:18" hidden="1" x14ac:dyDescent="0.25">
      <c r="A153" s="117">
        <v>1</v>
      </c>
      <c r="B153" s="118">
        <v>2</v>
      </c>
      <c r="C153" s="303">
        <f>COVID!J153</f>
        <v>0</v>
      </c>
      <c r="D153" s="120" t="b">
        <v>1</v>
      </c>
      <c r="E153" s="304" t="str">
        <f>RIGHT(COVID!C153,4)&amp;"."&amp;COVID!M153&amp;"."&amp;COVID!K153&amp;"."&amp;$C$5</f>
        <v>...Jn21</v>
      </c>
      <c r="F153" s="305">
        <f t="shared" ca="1" si="4"/>
        <v>44361</v>
      </c>
      <c r="G153" s="306">
        <f>COVID!S153</f>
        <v>0</v>
      </c>
      <c r="H153" s="124">
        <f t="shared" ca="1" si="5"/>
        <v>44361</v>
      </c>
      <c r="I153" s="125">
        <v>0</v>
      </c>
      <c r="J153" s="304" t="str">
        <f>LEFT(COVID!D153,20)&amp;"."&amp;COVIDPAY!E153</f>
        <v>....Jn21</v>
      </c>
      <c r="K153" s="120" t="b">
        <v>1</v>
      </c>
      <c r="L153" s="126" t="s">
        <v>3686</v>
      </c>
      <c r="M153" s="120" t="b">
        <v>1</v>
      </c>
      <c r="N153" s="120" t="s">
        <v>3687</v>
      </c>
      <c r="O153" s="307">
        <f>COVID!I153</f>
        <v>0</v>
      </c>
      <c r="P153" s="120" t="b">
        <v>1</v>
      </c>
      <c r="Q153" s="120" t="b">
        <v>1</v>
      </c>
      <c r="R153" s="120" t="b">
        <v>1</v>
      </c>
    </row>
    <row r="154" spans="1:18" hidden="1" x14ac:dyDescent="0.25">
      <c r="A154" s="117">
        <v>1</v>
      </c>
      <c r="B154" s="118">
        <v>2</v>
      </c>
      <c r="C154" s="303">
        <f>COVID!J154</f>
        <v>0</v>
      </c>
      <c r="D154" s="120" t="b">
        <v>1</v>
      </c>
      <c r="E154" s="304" t="str">
        <f>RIGHT(COVID!C154,4)&amp;"."&amp;COVID!M154&amp;"."&amp;COVID!K154&amp;"."&amp;$C$5</f>
        <v>...Jn21</v>
      </c>
      <c r="F154" s="305">
        <f t="shared" ca="1" si="4"/>
        <v>44361</v>
      </c>
      <c r="G154" s="306">
        <f>COVID!S154</f>
        <v>0</v>
      </c>
      <c r="H154" s="124">
        <f t="shared" ca="1" si="5"/>
        <v>44361</v>
      </c>
      <c r="I154" s="125">
        <v>0</v>
      </c>
      <c r="J154" s="304" t="str">
        <f>LEFT(COVID!D154,20)&amp;"."&amp;COVIDPAY!E154</f>
        <v>....Jn21</v>
      </c>
      <c r="K154" s="120" t="b">
        <v>1</v>
      </c>
      <c r="L154" s="126" t="s">
        <v>3686</v>
      </c>
      <c r="M154" s="120" t="b">
        <v>1</v>
      </c>
      <c r="N154" s="120" t="s">
        <v>3687</v>
      </c>
      <c r="O154" s="307">
        <f>COVID!I154</f>
        <v>0</v>
      </c>
      <c r="P154" s="120" t="b">
        <v>1</v>
      </c>
      <c r="Q154" s="120" t="b">
        <v>1</v>
      </c>
      <c r="R154" s="120" t="b">
        <v>1</v>
      </c>
    </row>
    <row r="155" spans="1:18" hidden="1" x14ac:dyDescent="0.25">
      <c r="A155" s="117">
        <v>1</v>
      </c>
      <c r="B155" s="118">
        <v>2</v>
      </c>
      <c r="C155" s="303">
        <f>COVID!J155</f>
        <v>0</v>
      </c>
      <c r="D155" s="120" t="b">
        <v>1</v>
      </c>
      <c r="E155" s="304" t="str">
        <f>RIGHT(COVID!C155,4)&amp;"."&amp;COVID!M155&amp;"."&amp;COVID!K155&amp;"."&amp;$C$5</f>
        <v>...Jn21</v>
      </c>
      <c r="F155" s="305">
        <f t="shared" ca="1" si="4"/>
        <v>44361</v>
      </c>
      <c r="G155" s="306">
        <f>COVID!S155</f>
        <v>0</v>
      </c>
      <c r="H155" s="124">
        <f t="shared" ca="1" si="5"/>
        <v>44361</v>
      </c>
      <c r="I155" s="125">
        <v>0</v>
      </c>
      <c r="J155" s="304" t="str">
        <f>LEFT(COVID!D155,20)&amp;"."&amp;COVIDPAY!E155</f>
        <v>....Jn21</v>
      </c>
      <c r="K155" s="120" t="b">
        <v>1</v>
      </c>
      <c r="L155" s="126" t="s">
        <v>3686</v>
      </c>
      <c r="M155" s="120" t="b">
        <v>1</v>
      </c>
      <c r="N155" s="120" t="s">
        <v>3687</v>
      </c>
      <c r="O155" s="307">
        <f>COVID!I155</f>
        <v>0</v>
      </c>
      <c r="P155" s="120" t="b">
        <v>1</v>
      </c>
      <c r="Q155" s="120" t="b">
        <v>1</v>
      </c>
      <c r="R155" s="120" t="b">
        <v>1</v>
      </c>
    </row>
    <row r="156" spans="1:18" hidden="1" x14ac:dyDescent="0.25">
      <c r="A156" s="117">
        <v>1</v>
      </c>
      <c r="B156" s="118">
        <v>2</v>
      </c>
      <c r="C156" s="303">
        <f>COVID!J156</f>
        <v>0</v>
      </c>
      <c r="D156" s="120" t="b">
        <v>1</v>
      </c>
      <c r="E156" s="304" t="str">
        <f>RIGHT(COVID!C156,4)&amp;"."&amp;COVID!M156&amp;"."&amp;COVID!K156&amp;"."&amp;$C$5</f>
        <v>...Jn21</v>
      </c>
      <c r="F156" s="305">
        <f t="shared" ca="1" si="4"/>
        <v>44361</v>
      </c>
      <c r="G156" s="306">
        <f>COVID!S156</f>
        <v>0</v>
      </c>
      <c r="H156" s="124">
        <f t="shared" ca="1" si="5"/>
        <v>44361</v>
      </c>
      <c r="I156" s="125">
        <v>0</v>
      </c>
      <c r="J156" s="304" t="str">
        <f>LEFT(COVID!D156,20)&amp;"."&amp;COVIDPAY!E156</f>
        <v>....Jn21</v>
      </c>
      <c r="K156" s="120" t="b">
        <v>1</v>
      </c>
      <c r="L156" s="126" t="s">
        <v>3686</v>
      </c>
      <c r="M156" s="120" t="b">
        <v>1</v>
      </c>
      <c r="N156" s="120" t="s">
        <v>3687</v>
      </c>
      <c r="O156" s="307">
        <f>COVID!I156</f>
        <v>0</v>
      </c>
      <c r="P156" s="120" t="b">
        <v>1</v>
      </c>
      <c r="Q156" s="120" t="b">
        <v>1</v>
      </c>
      <c r="R156" s="120" t="b">
        <v>1</v>
      </c>
    </row>
    <row r="157" spans="1:18" hidden="1" x14ac:dyDescent="0.25">
      <c r="A157" s="117">
        <v>1</v>
      </c>
      <c r="B157" s="118">
        <v>2</v>
      </c>
      <c r="C157" s="303">
        <f>COVID!J157</f>
        <v>0</v>
      </c>
      <c r="D157" s="120" t="b">
        <v>1</v>
      </c>
      <c r="E157" s="304" t="str">
        <f>RIGHT(COVID!C157,4)&amp;"."&amp;COVID!M157&amp;"."&amp;COVID!K157&amp;"."&amp;$C$5</f>
        <v>...Jn21</v>
      </c>
      <c r="F157" s="305">
        <f t="shared" ca="1" si="4"/>
        <v>44361</v>
      </c>
      <c r="G157" s="306">
        <f>COVID!S157</f>
        <v>0</v>
      </c>
      <c r="H157" s="124">
        <f t="shared" ca="1" si="5"/>
        <v>44361</v>
      </c>
      <c r="I157" s="125">
        <v>0</v>
      </c>
      <c r="J157" s="304" t="str">
        <f>LEFT(COVID!D157,20)&amp;"."&amp;COVIDPAY!E157</f>
        <v>....Jn21</v>
      </c>
      <c r="K157" s="120" t="b">
        <v>1</v>
      </c>
      <c r="L157" s="126" t="s">
        <v>3686</v>
      </c>
      <c r="M157" s="120" t="b">
        <v>1</v>
      </c>
      <c r="N157" s="120" t="s">
        <v>3687</v>
      </c>
      <c r="O157" s="307">
        <f>COVID!I157</f>
        <v>0</v>
      </c>
      <c r="P157" s="120" t="b">
        <v>1</v>
      </c>
      <c r="Q157" s="120" t="b">
        <v>1</v>
      </c>
      <c r="R157" s="120" t="b">
        <v>1</v>
      </c>
    </row>
    <row r="158" spans="1:18" hidden="1" x14ac:dyDescent="0.25">
      <c r="A158" s="117">
        <v>1</v>
      </c>
      <c r="B158" s="118">
        <v>2</v>
      </c>
      <c r="C158" s="303">
        <f>COVID!J158</f>
        <v>0</v>
      </c>
      <c r="D158" s="120" t="b">
        <v>1</v>
      </c>
      <c r="E158" s="304" t="str">
        <f>RIGHT(COVID!C158,4)&amp;"."&amp;COVID!M158&amp;"."&amp;COVID!K158&amp;"."&amp;$C$5</f>
        <v>...Jn21</v>
      </c>
      <c r="F158" s="305">
        <f t="shared" ca="1" si="4"/>
        <v>44361</v>
      </c>
      <c r="G158" s="306">
        <f>COVID!S158</f>
        <v>0</v>
      </c>
      <c r="H158" s="124">
        <f t="shared" ca="1" si="5"/>
        <v>44361</v>
      </c>
      <c r="I158" s="125">
        <v>0</v>
      </c>
      <c r="J158" s="304" t="str">
        <f>LEFT(COVID!D158,20)&amp;"."&amp;COVIDPAY!E158</f>
        <v>....Jn21</v>
      </c>
      <c r="K158" s="120" t="b">
        <v>1</v>
      </c>
      <c r="L158" s="126" t="s">
        <v>3686</v>
      </c>
      <c r="M158" s="120" t="b">
        <v>1</v>
      </c>
      <c r="N158" s="120" t="s">
        <v>3687</v>
      </c>
      <c r="O158" s="307">
        <f>COVID!I158</f>
        <v>0</v>
      </c>
      <c r="P158" s="120" t="b">
        <v>1</v>
      </c>
      <c r="Q158" s="120" t="b">
        <v>1</v>
      </c>
      <c r="R158" s="120" t="b">
        <v>1</v>
      </c>
    </row>
    <row r="159" spans="1:18" hidden="1" x14ac:dyDescent="0.25">
      <c r="A159" s="117">
        <v>1</v>
      </c>
      <c r="B159" s="118">
        <v>2</v>
      </c>
      <c r="C159" s="303">
        <f>COVID!J159</f>
        <v>0</v>
      </c>
      <c r="D159" s="120" t="b">
        <v>1</v>
      </c>
      <c r="E159" s="304" t="str">
        <f>RIGHT(COVID!C159,4)&amp;"."&amp;COVID!M159&amp;"."&amp;COVID!K159&amp;"."&amp;$C$5</f>
        <v>...Jn21</v>
      </c>
      <c r="F159" s="305">
        <f t="shared" ca="1" si="4"/>
        <v>44361</v>
      </c>
      <c r="G159" s="306">
        <f>COVID!S159</f>
        <v>0</v>
      </c>
      <c r="H159" s="124">
        <f t="shared" ca="1" si="5"/>
        <v>44361</v>
      </c>
      <c r="I159" s="125">
        <v>0</v>
      </c>
      <c r="J159" s="304" t="str">
        <f>LEFT(COVID!D159,20)&amp;"."&amp;COVIDPAY!E159</f>
        <v>....Jn21</v>
      </c>
      <c r="K159" s="120" t="b">
        <v>1</v>
      </c>
      <c r="L159" s="126" t="s">
        <v>3686</v>
      </c>
      <c r="M159" s="120" t="b">
        <v>1</v>
      </c>
      <c r="N159" s="120" t="s">
        <v>3687</v>
      </c>
      <c r="O159" s="307">
        <f>COVID!I159</f>
        <v>0</v>
      </c>
      <c r="P159" s="120" t="b">
        <v>1</v>
      </c>
      <c r="Q159" s="120" t="b">
        <v>1</v>
      </c>
      <c r="R159" s="120" t="b">
        <v>1</v>
      </c>
    </row>
    <row r="160" spans="1:18" hidden="1" x14ac:dyDescent="0.25">
      <c r="A160" s="117">
        <v>1</v>
      </c>
      <c r="B160" s="118">
        <v>2</v>
      </c>
      <c r="C160" s="303">
        <f>COVID!J160</f>
        <v>0</v>
      </c>
      <c r="D160" s="120" t="b">
        <v>1</v>
      </c>
      <c r="E160" s="304" t="str">
        <f>RIGHT(COVID!C160,4)&amp;"."&amp;COVID!M160&amp;"."&amp;COVID!K160&amp;"."&amp;$C$5</f>
        <v>...Jn21</v>
      </c>
      <c r="F160" s="305">
        <f t="shared" ca="1" si="4"/>
        <v>44361</v>
      </c>
      <c r="G160" s="306">
        <f>COVID!S160</f>
        <v>0</v>
      </c>
      <c r="H160" s="124">
        <f t="shared" ca="1" si="5"/>
        <v>44361</v>
      </c>
      <c r="I160" s="125">
        <v>0</v>
      </c>
      <c r="J160" s="304" t="str">
        <f>LEFT(COVID!D160,20)&amp;"."&amp;COVIDPAY!E160</f>
        <v>....Jn21</v>
      </c>
      <c r="K160" s="120" t="b">
        <v>1</v>
      </c>
      <c r="L160" s="126" t="s">
        <v>3686</v>
      </c>
      <c r="M160" s="120" t="b">
        <v>1</v>
      </c>
      <c r="N160" s="120" t="s">
        <v>3687</v>
      </c>
      <c r="O160" s="307">
        <f>COVID!I160</f>
        <v>0</v>
      </c>
      <c r="P160" s="120" t="b">
        <v>1</v>
      </c>
      <c r="Q160" s="120" t="b">
        <v>1</v>
      </c>
      <c r="R160" s="120" t="b">
        <v>1</v>
      </c>
    </row>
    <row r="161" spans="1:18" hidden="1" x14ac:dyDescent="0.25">
      <c r="A161" s="117">
        <v>1</v>
      </c>
      <c r="B161" s="118">
        <v>2</v>
      </c>
      <c r="C161" s="303">
        <f>COVID!J161</f>
        <v>0</v>
      </c>
      <c r="D161" s="120" t="b">
        <v>1</v>
      </c>
      <c r="E161" s="304" t="str">
        <f>RIGHT(COVID!C161,4)&amp;"."&amp;COVID!M161&amp;"."&amp;COVID!K161&amp;"."&amp;$C$5</f>
        <v>...Jn21</v>
      </c>
      <c r="F161" s="305">
        <f t="shared" ca="1" si="4"/>
        <v>44361</v>
      </c>
      <c r="G161" s="306">
        <f>COVID!S161</f>
        <v>0</v>
      </c>
      <c r="H161" s="124">
        <f t="shared" ca="1" si="5"/>
        <v>44361</v>
      </c>
      <c r="I161" s="125">
        <v>0</v>
      </c>
      <c r="J161" s="304" t="str">
        <f>LEFT(COVID!D161,20)&amp;"."&amp;COVIDPAY!E161</f>
        <v>....Jn21</v>
      </c>
      <c r="K161" s="120" t="b">
        <v>1</v>
      </c>
      <c r="L161" s="126" t="s">
        <v>3686</v>
      </c>
      <c r="M161" s="120" t="b">
        <v>1</v>
      </c>
      <c r="N161" s="120" t="s">
        <v>3687</v>
      </c>
      <c r="O161" s="307">
        <f>COVID!I161</f>
        <v>0</v>
      </c>
      <c r="P161" s="120" t="b">
        <v>1</v>
      </c>
      <c r="Q161" s="120" t="b">
        <v>1</v>
      </c>
      <c r="R161" s="120" t="b">
        <v>1</v>
      </c>
    </row>
    <row r="162" spans="1:18" hidden="1" x14ac:dyDescent="0.25">
      <c r="A162" s="117">
        <v>1</v>
      </c>
      <c r="B162" s="118">
        <v>2</v>
      </c>
      <c r="C162" s="303">
        <f>COVID!J162</f>
        <v>0</v>
      </c>
      <c r="D162" s="120" t="b">
        <v>1</v>
      </c>
      <c r="E162" s="304" t="str">
        <f>RIGHT(COVID!C162,4)&amp;"."&amp;COVID!M162&amp;"."&amp;COVID!K162&amp;"."&amp;$C$5</f>
        <v>...Jn21</v>
      </c>
      <c r="F162" s="305">
        <f t="shared" ca="1" si="4"/>
        <v>44361</v>
      </c>
      <c r="G162" s="306">
        <f>COVID!S162</f>
        <v>0</v>
      </c>
      <c r="H162" s="124">
        <f t="shared" ca="1" si="5"/>
        <v>44361</v>
      </c>
      <c r="I162" s="125">
        <v>0</v>
      </c>
      <c r="J162" s="304" t="str">
        <f>LEFT(COVID!D162,20)&amp;"."&amp;COVIDPAY!E162</f>
        <v>....Jn21</v>
      </c>
      <c r="K162" s="120" t="b">
        <v>1</v>
      </c>
      <c r="L162" s="126" t="s">
        <v>3686</v>
      </c>
      <c r="M162" s="120" t="b">
        <v>1</v>
      </c>
      <c r="N162" s="120" t="s">
        <v>3687</v>
      </c>
      <c r="O162" s="307">
        <f>COVID!I162</f>
        <v>0</v>
      </c>
      <c r="P162" s="120" t="b">
        <v>1</v>
      </c>
      <c r="Q162" s="120" t="b">
        <v>1</v>
      </c>
      <c r="R162" s="120" t="b">
        <v>1</v>
      </c>
    </row>
    <row r="163" spans="1:18" hidden="1" x14ac:dyDescent="0.25">
      <c r="A163" s="117">
        <v>1</v>
      </c>
      <c r="B163" s="118">
        <v>2</v>
      </c>
      <c r="C163" s="303">
        <f>COVID!J163</f>
        <v>0</v>
      </c>
      <c r="D163" s="120" t="b">
        <v>1</v>
      </c>
      <c r="E163" s="304" t="str">
        <f>RIGHT(COVID!C163,4)&amp;"."&amp;COVID!M163&amp;"."&amp;COVID!K163&amp;"."&amp;$C$5</f>
        <v>...Jn21</v>
      </c>
      <c r="F163" s="305">
        <f t="shared" ca="1" si="4"/>
        <v>44361</v>
      </c>
      <c r="G163" s="306">
        <f>COVID!S163</f>
        <v>0</v>
      </c>
      <c r="H163" s="124">
        <f t="shared" ca="1" si="5"/>
        <v>44361</v>
      </c>
      <c r="I163" s="125">
        <v>0</v>
      </c>
      <c r="J163" s="304" t="str">
        <f>LEFT(COVID!D163,20)&amp;"."&amp;COVIDPAY!E163</f>
        <v>....Jn21</v>
      </c>
      <c r="K163" s="120" t="b">
        <v>1</v>
      </c>
      <c r="L163" s="126" t="s">
        <v>3686</v>
      </c>
      <c r="M163" s="120" t="b">
        <v>1</v>
      </c>
      <c r="N163" s="120" t="s">
        <v>3687</v>
      </c>
      <c r="O163" s="307">
        <f>COVID!I163</f>
        <v>0</v>
      </c>
      <c r="P163" s="120" t="b">
        <v>1</v>
      </c>
      <c r="Q163" s="120" t="b">
        <v>1</v>
      </c>
      <c r="R163" s="120" t="b">
        <v>1</v>
      </c>
    </row>
    <row r="164" spans="1:18" hidden="1" x14ac:dyDescent="0.25">
      <c r="A164" s="117">
        <v>1</v>
      </c>
      <c r="B164" s="118">
        <v>2</v>
      </c>
      <c r="C164" s="303">
        <f>COVID!J164</f>
        <v>0</v>
      </c>
      <c r="D164" s="120" t="b">
        <v>1</v>
      </c>
      <c r="E164" s="304" t="str">
        <f>RIGHT(COVID!C164,4)&amp;"."&amp;COVID!M164&amp;"."&amp;COVID!K164&amp;"."&amp;$C$5</f>
        <v>...Jn21</v>
      </c>
      <c r="F164" s="305">
        <f t="shared" ca="1" si="4"/>
        <v>44361</v>
      </c>
      <c r="G164" s="306">
        <f>COVID!S164</f>
        <v>0</v>
      </c>
      <c r="H164" s="124">
        <f t="shared" ca="1" si="5"/>
        <v>44361</v>
      </c>
      <c r="I164" s="125">
        <v>0</v>
      </c>
      <c r="J164" s="304" t="str">
        <f>LEFT(COVID!D164,20)&amp;"."&amp;COVIDPAY!E164</f>
        <v>....Jn21</v>
      </c>
      <c r="K164" s="120" t="b">
        <v>1</v>
      </c>
      <c r="L164" s="126" t="s">
        <v>3686</v>
      </c>
      <c r="M164" s="120" t="b">
        <v>1</v>
      </c>
      <c r="N164" s="120" t="s">
        <v>3687</v>
      </c>
      <c r="O164" s="307">
        <f>COVID!I164</f>
        <v>0</v>
      </c>
      <c r="P164" s="120" t="b">
        <v>1</v>
      </c>
      <c r="Q164" s="120" t="b">
        <v>1</v>
      </c>
      <c r="R164" s="120" t="b">
        <v>1</v>
      </c>
    </row>
    <row r="165" spans="1:18" hidden="1" x14ac:dyDescent="0.25">
      <c r="A165" s="117">
        <v>1</v>
      </c>
      <c r="B165" s="118">
        <v>2</v>
      </c>
      <c r="C165" s="303">
        <f>COVID!J165</f>
        <v>0</v>
      </c>
      <c r="D165" s="120" t="b">
        <v>1</v>
      </c>
      <c r="E165" s="304" t="str">
        <f>RIGHT(COVID!C165,4)&amp;"."&amp;COVID!M165&amp;"."&amp;COVID!K165&amp;"."&amp;$C$5</f>
        <v>...Jn21</v>
      </c>
      <c r="F165" s="305">
        <f t="shared" ca="1" si="4"/>
        <v>44361</v>
      </c>
      <c r="G165" s="306">
        <f>COVID!S165</f>
        <v>0</v>
      </c>
      <c r="H165" s="124">
        <f t="shared" ca="1" si="5"/>
        <v>44361</v>
      </c>
      <c r="I165" s="125">
        <v>0</v>
      </c>
      <c r="J165" s="304" t="str">
        <f>LEFT(COVID!D165,20)&amp;"."&amp;COVIDPAY!E165</f>
        <v>....Jn21</v>
      </c>
      <c r="K165" s="120" t="b">
        <v>1</v>
      </c>
      <c r="L165" s="126" t="s">
        <v>3686</v>
      </c>
      <c r="M165" s="120" t="b">
        <v>1</v>
      </c>
      <c r="N165" s="120" t="s">
        <v>3687</v>
      </c>
      <c r="O165" s="307">
        <f>COVID!I165</f>
        <v>0</v>
      </c>
      <c r="P165" s="120" t="b">
        <v>1</v>
      </c>
      <c r="Q165" s="120" t="b">
        <v>1</v>
      </c>
      <c r="R165" s="120" t="b">
        <v>1</v>
      </c>
    </row>
    <row r="166" spans="1:18" hidden="1" x14ac:dyDescent="0.25">
      <c r="A166" s="117">
        <v>1</v>
      </c>
      <c r="B166" s="118">
        <v>2</v>
      </c>
      <c r="C166" s="303">
        <f>COVID!J166</f>
        <v>0</v>
      </c>
      <c r="D166" s="120" t="b">
        <v>1</v>
      </c>
      <c r="E166" s="304" t="str">
        <f>RIGHT(COVID!C166,4)&amp;"."&amp;COVID!M166&amp;"."&amp;COVID!K166&amp;"."&amp;$C$5</f>
        <v>...Jn21</v>
      </c>
      <c r="F166" s="305">
        <f t="shared" ca="1" si="4"/>
        <v>44361</v>
      </c>
      <c r="G166" s="306">
        <f>COVID!S166</f>
        <v>0</v>
      </c>
      <c r="H166" s="124">
        <f t="shared" ca="1" si="5"/>
        <v>44361</v>
      </c>
      <c r="I166" s="125">
        <v>0</v>
      </c>
      <c r="J166" s="304" t="str">
        <f>LEFT(COVID!D166,20)&amp;"."&amp;COVIDPAY!E166</f>
        <v>....Jn21</v>
      </c>
      <c r="K166" s="120" t="b">
        <v>1</v>
      </c>
      <c r="L166" s="126" t="s">
        <v>3686</v>
      </c>
      <c r="M166" s="120" t="b">
        <v>1</v>
      </c>
      <c r="N166" s="120" t="s">
        <v>3687</v>
      </c>
      <c r="O166" s="307">
        <f>COVID!I166</f>
        <v>0</v>
      </c>
      <c r="P166" s="120" t="b">
        <v>1</v>
      </c>
      <c r="Q166" s="120" t="b">
        <v>1</v>
      </c>
      <c r="R166" s="120" t="b">
        <v>1</v>
      </c>
    </row>
    <row r="167" spans="1:18" hidden="1" x14ac:dyDescent="0.25">
      <c r="A167" s="117">
        <v>1</v>
      </c>
      <c r="B167" s="118">
        <v>2</v>
      </c>
      <c r="C167" s="303">
        <f>COVID!J167</f>
        <v>0</v>
      </c>
      <c r="D167" s="120" t="b">
        <v>1</v>
      </c>
      <c r="E167" s="304" t="str">
        <f>RIGHT(COVID!C167,4)&amp;"."&amp;COVID!M167&amp;"."&amp;COVID!K167&amp;"."&amp;$C$5</f>
        <v>...Jn21</v>
      </c>
      <c r="F167" s="305">
        <f t="shared" ca="1" si="4"/>
        <v>44361</v>
      </c>
      <c r="G167" s="306">
        <f>COVID!S167</f>
        <v>0</v>
      </c>
      <c r="H167" s="124">
        <f t="shared" ca="1" si="5"/>
        <v>44361</v>
      </c>
      <c r="I167" s="125">
        <v>0</v>
      </c>
      <c r="J167" s="304" t="str">
        <f>LEFT(COVID!D167,20)&amp;"."&amp;COVIDPAY!E167</f>
        <v>....Jn21</v>
      </c>
      <c r="K167" s="120" t="b">
        <v>1</v>
      </c>
      <c r="L167" s="126" t="s">
        <v>3686</v>
      </c>
      <c r="M167" s="120" t="b">
        <v>1</v>
      </c>
      <c r="N167" s="120" t="s">
        <v>3687</v>
      </c>
      <c r="O167" s="307">
        <f>COVID!I167</f>
        <v>0</v>
      </c>
      <c r="P167" s="120" t="b">
        <v>1</v>
      </c>
      <c r="Q167" s="120" t="b">
        <v>1</v>
      </c>
      <c r="R167" s="120" t="b">
        <v>1</v>
      </c>
    </row>
    <row r="168" spans="1:18" hidden="1" x14ac:dyDescent="0.25">
      <c r="A168" s="117">
        <v>1</v>
      </c>
      <c r="B168" s="118">
        <v>2</v>
      </c>
      <c r="C168" s="303">
        <f>COVID!J168</f>
        <v>0</v>
      </c>
      <c r="D168" s="120" t="b">
        <v>1</v>
      </c>
      <c r="E168" s="304" t="str">
        <f>RIGHT(COVID!C168,4)&amp;"."&amp;COVID!M168&amp;"."&amp;COVID!K168&amp;"."&amp;$C$5</f>
        <v>...Jn21</v>
      </c>
      <c r="F168" s="305">
        <f t="shared" ca="1" si="4"/>
        <v>44361</v>
      </c>
      <c r="G168" s="306">
        <f>COVID!S168</f>
        <v>0</v>
      </c>
      <c r="H168" s="124">
        <f t="shared" ca="1" si="5"/>
        <v>44361</v>
      </c>
      <c r="I168" s="125">
        <v>0</v>
      </c>
      <c r="J168" s="304" t="str">
        <f>LEFT(COVID!D168,20)&amp;"."&amp;COVIDPAY!E168</f>
        <v>....Jn21</v>
      </c>
      <c r="K168" s="120" t="b">
        <v>1</v>
      </c>
      <c r="L168" s="126" t="s">
        <v>3686</v>
      </c>
      <c r="M168" s="120" t="b">
        <v>1</v>
      </c>
      <c r="N168" s="120" t="s">
        <v>3687</v>
      </c>
      <c r="O168" s="307">
        <f>COVID!I168</f>
        <v>0</v>
      </c>
      <c r="P168" s="120" t="b">
        <v>1</v>
      </c>
      <c r="Q168" s="120" t="b">
        <v>1</v>
      </c>
      <c r="R168" s="120" t="b">
        <v>1</v>
      </c>
    </row>
    <row r="169" spans="1:18" hidden="1" x14ac:dyDescent="0.25">
      <c r="A169" s="117">
        <v>1</v>
      </c>
      <c r="B169" s="118">
        <v>2</v>
      </c>
      <c r="C169" s="303">
        <f>COVID!J169</f>
        <v>0</v>
      </c>
      <c r="D169" s="120" t="b">
        <v>1</v>
      </c>
      <c r="E169" s="304" t="str">
        <f>RIGHT(COVID!C169,4)&amp;"."&amp;COVID!M169&amp;"."&amp;COVID!K169&amp;"."&amp;$C$5</f>
        <v>...Jn21</v>
      </c>
      <c r="F169" s="305">
        <f t="shared" ca="1" si="4"/>
        <v>44361</v>
      </c>
      <c r="G169" s="306">
        <f>COVID!S169</f>
        <v>0</v>
      </c>
      <c r="H169" s="124">
        <f t="shared" ca="1" si="5"/>
        <v>44361</v>
      </c>
      <c r="I169" s="125">
        <v>0</v>
      </c>
      <c r="J169" s="304" t="str">
        <f>LEFT(COVID!D169,20)&amp;"."&amp;COVIDPAY!E169</f>
        <v>....Jn21</v>
      </c>
      <c r="K169" s="120" t="b">
        <v>1</v>
      </c>
      <c r="L169" s="126" t="s">
        <v>3686</v>
      </c>
      <c r="M169" s="120" t="b">
        <v>1</v>
      </c>
      <c r="N169" s="120" t="s">
        <v>3687</v>
      </c>
      <c r="O169" s="307">
        <f>COVID!I169</f>
        <v>0</v>
      </c>
      <c r="P169" s="120" t="b">
        <v>1</v>
      </c>
      <c r="Q169" s="120" t="b">
        <v>1</v>
      </c>
      <c r="R169" s="120" t="b">
        <v>1</v>
      </c>
    </row>
    <row r="170" spans="1:18" hidden="1" x14ac:dyDescent="0.25">
      <c r="A170" s="117">
        <v>1</v>
      </c>
      <c r="B170" s="118">
        <v>2</v>
      </c>
      <c r="C170" s="303">
        <f>COVID!J170</f>
        <v>0</v>
      </c>
      <c r="D170" s="120" t="b">
        <v>1</v>
      </c>
      <c r="E170" s="304" t="str">
        <f>RIGHT(COVID!C170,4)&amp;"."&amp;COVID!M170&amp;"."&amp;COVID!K170&amp;"."&amp;$C$5</f>
        <v>...Jn21</v>
      </c>
      <c r="F170" s="305">
        <f t="shared" ca="1" si="4"/>
        <v>44361</v>
      </c>
      <c r="G170" s="306">
        <f>COVID!S170</f>
        <v>0</v>
      </c>
      <c r="H170" s="124">
        <f t="shared" ca="1" si="5"/>
        <v>44361</v>
      </c>
      <c r="I170" s="125">
        <v>0</v>
      </c>
      <c r="J170" s="304" t="str">
        <f>LEFT(COVID!D170,20)&amp;"."&amp;COVIDPAY!E170</f>
        <v>....Jn21</v>
      </c>
      <c r="K170" s="120" t="b">
        <v>1</v>
      </c>
      <c r="L170" s="126" t="s">
        <v>3686</v>
      </c>
      <c r="M170" s="120" t="b">
        <v>1</v>
      </c>
      <c r="N170" s="120" t="s">
        <v>3687</v>
      </c>
      <c r="O170" s="307">
        <f>COVID!I170</f>
        <v>0</v>
      </c>
      <c r="P170" s="120" t="b">
        <v>1</v>
      </c>
      <c r="Q170" s="120" t="b">
        <v>1</v>
      </c>
      <c r="R170" s="120" t="b">
        <v>1</v>
      </c>
    </row>
    <row r="171" spans="1:18" hidden="1" x14ac:dyDescent="0.25">
      <c r="A171" s="117">
        <v>1</v>
      </c>
      <c r="B171" s="118">
        <v>2</v>
      </c>
      <c r="C171" s="303">
        <f>COVID!J171</f>
        <v>0</v>
      </c>
      <c r="D171" s="120" t="b">
        <v>1</v>
      </c>
      <c r="E171" s="304" t="str">
        <f>RIGHT(COVID!C171,4)&amp;"."&amp;COVID!M171&amp;"."&amp;COVID!K171&amp;"."&amp;$C$5</f>
        <v>...Jn21</v>
      </c>
      <c r="F171" s="305">
        <f t="shared" ca="1" si="4"/>
        <v>44361</v>
      </c>
      <c r="G171" s="306">
        <f>COVID!S171</f>
        <v>0</v>
      </c>
      <c r="H171" s="124">
        <f t="shared" ca="1" si="5"/>
        <v>44361</v>
      </c>
      <c r="I171" s="125">
        <v>0</v>
      </c>
      <c r="J171" s="304" t="str">
        <f>LEFT(COVID!D171,20)&amp;"."&amp;COVIDPAY!E171</f>
        <v>....Jn21</v>
      </c>
      <c r="K171" s="120" t="b">
        <v>1</v>
      </c>
      <c r="L171" s="126" t="s">
        <v>3686</v>
      </c>
      <c r="M171" s="120" t="b">
        <v>1</v>
      </c>
      <c r="N171" s="120" t="s">
        <v>3687</v>
      </c>
      <c r="O171" s="307">
        <f>COVID!I171</f>
        <v>0</v>
      </c>
      <c r="P171" s="120" t="b">
        <v>1</v>
      </c>
      <c r="Q171" s="120" t="b">
        <v>1</v>
      </c>
      <c r="R171" s="120" t="b">
        <v>1</v>
      </c>
    </row>
    <row r="172" spans="1:18" hidden="1" x14ac:dyDescent="0.25">
      <c r="A172" s="117">
        <v>1</v>
      </c>
      <c r="B172" s="118">
        <v>2</v>
      </c>
      <c r="C172" s="303">
        <f>COVID!J172</f>
        <v>0</v>
      </c>
      <c r="D172" s="120" t="b">
        <v>1</v>
      </c>
      <c r="E172" s="304" t="str">
        <f>RIGHT(COVID!C172,4)&amp;"."&amp;COVID!M172&amp;"."&amp;COVID!K172&amp;"."&amp;$C$5</f>
        <v>...Jn21</v>
      </c>
      <c r="F172" s="305">
        <f t="shared" ca="1" si="4"/>
        <v>44361</v>
      </c>
      <c r="G172" s="306">
        <f>COVID!S172</f>
        <v>0</v>
      </c>
      <c r="H172" s="124">
        <f t="shared" ca="1" si="5"/>
        <v>44361</v>
      </c>
      <c r="I172" s="125">
        <v>0</v>
      </c>
      <c r="J172" s="304" t="str">
        <f>LEFT(COVID!D172,20)&amp;"."&amp;COVIDPAY!E172</f>
        <v>....Jn21</v>
      </c>
      <c r="K172" s="120" t="b">
        <v>1</v>
      </c>
      <c r="L172" s="126" t="s">
        <v>3686</v>
      </c>
      <c r="M172" s="120" t="b">
        <v>1</v>
      </c>
      <c r="N172" s="120" t="s">
        <v>3687</v>
      </c>
      <c r="O172" s="307">
        <f>COVID!I172</f>
        <v>0</v>
      </c>
      <c r="P172" s="120" t="b">
        <v>1</v>
      </c>
      <c r="Q172" s="120" t="b">
        <v>1</v>
      </c>
      <c r="R172" s="120" t="b">
        <v>1</v>
      </c>
    </row>
    <row r="173" spans="1:18" hidden="1" x14ac:dyDescent="0.25">
      <c r="A173" s="117">
        <v>1</v>
      </c>
      <c r="B173" s="118">
        <v>2</v>
      </c>
      <c r="C173" s="303">
        <f>COVID!J173</f>
        <v>0</v>
      </c>
      <c r="D173" s="120" t="b">
        <v>1</v>
      </c>
      <c r="E173" s="304" t="str">
        <f>RIGHT(COVID!C173,4)&amp;"."&amp;COVID!M173&amp;"."&amp;COVID!K173&amp;"."&amp;$C$5</f>
        <v>...Jn21</v>
      </c>
      <c r="F173" s="305">
        <f t="shared" ca="1" si="4"/>
        <v>44361</v>
      </c>
      <c r="G173" s="306">
        <f>COVID!S173</f>
        <v>0</v>
      </c>
      <c r="H173" s="124">
        <f t="shared" ca="1" si="5"/>
        <v>44361</v>
      </c>
      <c r="I173" s="125">
        <v>0</v>
      </c>
      <c r="J173" s="304" t="str">
        <f>LEFT(COVID!D173,20)&amp;"."&amp;COVIDPAY!E173</f>
        <v>....Jn21</v>
      </c>
      <c r="K173" s="120" t="b">
        <v>1</v>
      </c>
      <c r="L173" s="126" t="s">
        <v>3686</v>
      </c>
      <c r="M173" s="120" t="b">
        <v>1</v>
      </c>
      <c r="N173" s="120" t="s">
        <v>3687</v>
      </c>
      <c r="O173" s="307">
        <f>COVID!I173</f>
        <v>0</v>
      </c>
      <c r="P173" s="120" t="b">
        <v>1</v>
      </c>
      <c r="Q173" s="120" t="b">
        <v>1</v>
      </c>
      <c r="R173" s="120" t="b">
        <v>1</v>
      </c>
    </row>
    <row r="174" spans="1:18" hidden="1" x14ac:dyDescent="0.25">
      <c r="A174" s="117">
        <v>1</v>
      </c>
      <c r="B174" s="118">
        <v>2</v>
      </c>
      <c r="C174" s="303">
        <f>COVID!J174</f>
        <v>0</v>
      </c>
      <c r="D174" s="120" t="b">
        <v>1</v>
      </c>
      <c r="E174" s="304" t="str">
        <f>RIGHT(COVID!C174,4)&amp;"."&amp;COVID!M174&amp;"."&amp;COVID!K174&amp;"."&amp;$C$5</f>
        <v>...Jn21</v>
      </c>
      <c r="F174" s="305">
        <f t="shared" ca="1" si="4"/>
        <v>44361</v>
      </c>
      <c r="G174" s="306">
        <f>COVID!S174</f>
        <v>0</v>
      </c>
      <c r="H174" s="124">
        <f t="shared" ca="1" si="5"/>
        <v>44361</v>
      </c>
      <c r="I174" s="125">
        <v>0</v>
      </c>
      <c r="J174" s="304" t="str">
        <f>LEFT(COVID!D174,20)&amp;"."&amp;COVIDPAY!E174</f>
        <v>....Jn21</v>
      </c>
      <c r="K174" s="120" t="b">
        <v>1</v>
      </c>
      <c r="L174" s="126" t="s">
        <v>3686</v>
      </c>
      <c r="M174" s="120" t="b">
        <v>1</v>
      </c>
      <c r="N174" s="120" t="s">
        <v>3687</v>
      </c>
      <c r="O174" s="307">
        <f>COVID!I174</f>
        <v>0</v>
      </c>
      <c r="P174" s="120" t="b">
        <v>1</v>
      </c>
      <c r="Q174" s="120" t="b">
        <v>1</v>
      </c>
      <c r="R174" s="120" t="b">
        <v>1</v>
      </c>
    </row>
    <row r="175" spans="1:18" hidden="1" x14ac:dyDescent="0.25">
      <c r="A175" s="117">
        <v>1</v>
      </c>
      <c r="B175" s="118">
        <v>2</v>
      </c>
      <c r="C175" s="303">
        <f>COVID!J175</f>
        <v>0</v>
      </c>
      <c r="D175" s="120" t="b">
        <v>1</v>
      </c>
      <c r="E175" s="304" t="str">
        <f>RIGHT(COVID!C175,4)&amp;"."&amp;COVID!M175&amp;"."&amp;COVID!K175&amp;"."&amp;$C$5</f>
        <v>...Jn21</v>
      </c>
      <c r="F175" s="305">
        <f t="shared" ca="1" si="4"/>
        <v>44361</v>
      </c>
      <c r="G175" s="306">
        <f>COVID!S175</f>
        <v>0</v>
      </c>
      <c r="H175" s="124">
        <f t="shared" ca="1" si="5"/>
        <v>44361</v>
      </c>
      <c r="I175" s="125">
        <v>0</v>
      </c>
      <c r="J175" s="304" t="str">
        <f>LEFT(COVID!D175,20)&amp;"."&amp;COVIDPAY!E175</f>
        <v>....Jn21</v>
      </c>
      <c r="K175" s="120" t="b">
        <v>1</v>
      </c>
      <c r="L175" s="126" t="s">
        <v>3686</v>
      </c>
      <c r="M175" s="120" t="b">
        <v>1</v>
      </c>
      <c r="N175" s="120" t="s">
        <v>3687</v>
      </c>
      <c r="O175" s="307">
        <f>COVID!I175</f>
        <v>0</v>
      </c>
      <c r="P175" s="120" t="b">
        <v>1</v>
      </c>
      <c r="Q175" s="120" t="b">
        <v>1</v>
      </c>
      <c r="R175" s="120" t="b">
        <v>1</v>
      </c>
    </row>
    <row r="176" spans="1:18" hidden="1" x14ac:dyDescent="0.25">
      <c r="A176" s="117">
        <v>1</v>
      </c>
      <c r="B176" s="118">
        <v>2</v>
      </c>
      <c r="C176" s="303">
        <f>COVID!J176</f>
        <v>0</v>
      </c>
      <c r="D176" s="120" t="b">
        <v>1</v>
      </c>
      <c r="E176" s="304" t="str">
        <f>RIGHT(COVID!C176,4)&amp;"."&amp;COVID!M176&amp;"."&amp;COVID!K176&amp;"."&amp;$C$5</f>
        <v>...Jn21</v>
      </c>
      <c r="F176" s="305">
        <f t="shared" ca="1" si="4"/>
        <v>44361</v>
      </c>
      <c r="G176" s="306">
        <f>COVID!S176</f>
        <v>0</v>
      </c>
      <c r="H176" s="124">
        <f t="shared" ca="1" si="5"/>
        <v>44361</v>
      </c>
      <c r="I176" s="125">
        <v>0</v>
      </c>
      <c r="J176" s="304" t="str">
        <f>LEFT(COVID!D176,20)&amp;"."&amp;COVIDPAY!E176</f>
        <v>....Jn21</v>
      </c>
      <c r="K176" s="120" t="b">
        <v>1</v>
      </c>
      <c r="L176" s="126" t="s">
        <v>3686</v>
      </c>
      <c r="M176" s="120" t="b">
        <v>1</v>
      </c>
      <c r="N176" s="120" t="s">
        <v>3687</v>
      </c>
      <c r="O176" s="307">
        <f>COVID!I176</f>
        <v>0</v>
      </c>
      <c r="P176" s="120" t="b">
        <v>1</v>
      </c>
      <c r="Q176" s="120" t="b">
        <v>1</v>
      </c>
      <c r="R176" s="120" t="b">
        <v>1</v>
      </c>
    </row>
    <row r="177" spans="1:18" hidden="1" x14ac:dyDescent="0.25">
      <c r="A177" s="117">
        <v>1</v>
      </c>
      <c r="B177" s="118">
        <v>2</v>
      </c>
      <c r="C177" s="303">
        <f>COVID!J177</f>
        <v>0</v>
      </c>
      <c r="D177" s="120" t="b">
        <v>1</v>
      </c>
      <c r="E177" s="304" t="str">
        <f>RIGHT(COVID!C177,4)&amp;"."&amp;COVID!M177&amp;"."&amp;COVID!K177&amp;"."&amp;$C$5</f>
        <v>...Jn21</v>
      </c>
      <c r="F177" s="305">
        <f t="shared" ca="1" si="4"/>
        <v>44361</v>
      </c>
      <c r="G177" s="306">
        <f>COVID!S177</f>
        <v>0</v>
      </c>
      <c r="H177" s="124">
        <f t="shared" ca="1" si="5"/>
        <v>44361</v>
      </c>
      <c r="I177" s="125">
        <v>0</v>
      </c>
      <c r="J177" s="304" t="str">
        <f>LEFT(COVID!D177,20)&amp;"."&amp;COVIDPAY!E177</f>
        <v>....Jn21</v>
      </c>
      <c r="K177" s="120" t="b">
        <v>1</v>
      </c>
      <c r="L177" s="126" t="s">
        <v>3686</v>
      </c>
      <c r="M177" s="120" t="b">
        <v>1</v>
      </c>
      <c r="N177" s="120" t="s">
        <v>3687</v>
      </c>
      <c r="O177" s="307">
        <f>COVID!I177</f>
        <v>0</v>
      </c>
      <c r="P177" s="120" t="b">
        <v>1</v>
      </c>
      <c r="Q177" s="120" t="b">
        <v>1</v>
      </c>
      <c r="R177" s="120" t="b">
        <v>1</v>
      </c>
    </row>
    <row r="178" spans="1:18" hidden="1" x14ac:dyDescent="0.25">
      <c r="A178" s="117">
        <v>1</v>
      </c>
      <c r="B178" s="118">
        <v>2</v>
      </c>
      <c r="C178" s="303">
        <f>COVID!J178</f>
        <v>0</v>
      </c>
      <c r="D178" s="120" t="b">
        <v>1</v>
      </c>
      <c r="E178" s="304" t="str">
        <f>RIGHT(COVID!C178,4)&amp;"."&amp;COVID!M178&amp;"."&amp;COVID!K178&amp;"."&amp;$C$5</f>
        <v>...Jn21</v>
      </c>
      <c r="F178" s="305">
        <f t="shared" ca="1" si="4"/>
        <v>44361</v>
      </c>
      <c r="G178" s="306">
        <f>COVID!S178</f>
        <v>0</v>
      </c>
      <c r="H178" s="124">
        <f t="shared" ca="1" si="5"/>
        <v>44361</v>
      </c>
      <c r="I178" s="125">
        <v>0</v>
      </c>
      <c r="J178" s="304" t="str">
        <f>LEFT(COVID!D178,20)&amp;"."&amp;COVIDPAY!E178</f>
        <v>....Jn21</v>
      </c>
      <c r="K178" s="120" t="b">
        <v>1</v>
      </c>
      <c r="L178" s="126" t="s">
        <v>3686</v>
      </c>
      <c r="M178" s="120" t="b">
        <v>1</v>
      </c>
      <c r="N178" s="120" t="s">
        <v>3687</v>
      </c>
      <c r="O178" s="307">
        <f>COVID!I178</f>
        <v>0</v>
      </c>
      <c r="P178" s="120" t="b">
        <v>1</v>
      </c>
      <c r="Q178" s="120" t="b">
        <v>1</v>
      </c>
      <c r="R178" s="120" t="b">
        <v>1</v>
      </c>
    </row>
    <row r="179" spans="1:18" hidden="1" x14ac:dyDescent="0.25">
      <c r="A179" s="117">
        <v>1</v>
      </c>
      <c r="B179" s="118">
        <v>2</v>
      </c>
      <c r="C179" s="303">
        <f>COVID!J179</f>
        <v>0</v>
      </c>
      <c r="D179" s="120" t="b">
        <v>1</v>
      </c>
      <c r="E179" s="304" t="str">
        <f>RIGHT(COVID!C179,4)&amp;"."&amp;COVID!M179&amp;"."&amp;COVID!K179&amp;"."&amp;$C$5</f>
        <v>...Jn21</v>
      </c>
      <c r="F179" s="305">
        <f t="shared" ca="1" si="4"/>
        <v>44361</v>
      </c>
      <c r="G179" s="306">
        <f>COVID!S179</f>
        <v>0</v>
      </c>
      <c r="H179" s="124">
        <f t="shared" ca="1" si="5"/>
        <v>44361</v>
      </c>
      <c r="I179" s="125">
        <v>0</v>
      </c>
      <c r="J179" s="304" t="str">
        <f>LEFT(COVID!D179,20)&amp;"."&amp;COVIDPAY!E179</f>
        <v>....Jn21</v>
      </c>
      <c r="K179" s="120" t="b">
        <v>1</v>
      </c>
      <c r="L179" s="126" t="s">
        <v>3686</v>
      </c>
      <c r="M179" s="120" t="b">
        <v>1</v>
      </c>
      <c r="N179" s="120" t="s">
        <v>3687</v>
      </c>
      <c r="O179" s="307">
        <f>COVID!I179</f>
        <v>0</v>
      </c>
      <c r="P179" s="120" t="b">
        <v>1</v>
      </c>
      <c r="Q179" s="120" t="b">
        <v>1</v>
      </c>
      <c r="R179" s="120" t="b">
        <v>1</v>
      </c>
    </row>
    <row r="180" spans="1:18" hidden="1" x14ac:dyDescent="0.25">
      <c r="A180" s="117">
        <v>1</v>
      </c>
      <c r="B180" s="118">
        <v>2</v>
      </c>
      <c r="C180" s="303">
        <f>COVID!J180</f>
        <v>0</v>
      </c>
      <c r="D180" s="120" t="b">
        <v>1</v>
      </c>
      <c r="E180" s="304" t="str">
        <f>RIGHT(COVID!C180,4)&amp;"."&amp;COVID!M180&amp;"."&amp;COVID!K180&amp;"."&amp;$C$5</f>
        <v>...Jn21</v>
      </c>
      <c r="F180" s="305">
        <f t="shared" ca="1" si="4"/>
        <v>44361</v>
      </c>
      <c r="G180" s="306">
        <f>COVID!S180</f>
        <v>0</v>
      </c>
      <c r="H180" s="124">
        <f t="shared" ca="1" si="5"/>
        <v>44361</v>
      </c>
      <c r="I180" s="125">
        <v>0</v>
      </c>
      <c r="J180" s="304" t="str">
        <f>LEFT(COVID!D180,20)&amp;"."&amp;COVIDPAY!E180</f>
        <v>....Jn21</v>
      </c>
      <c r="K180" s="120" t="b">
        <v>1</v>
      </c>
      <c r="L180" s="126" t="s">
        <v>3686</v>
      </c>
      <c r="M180" s="120" t="b">
        <v>1</v>
      </c>
      <c r="N180" s="120" t="s">
        <v>3687</v>
      </c>
      <c r="O180" s="307">
        <f>COVID!I180</f>
        <v>0</v>
      </c>
      <c r="P180" s="120" t="b">
        <v>1</v>
      </c>
      <c r="Q180" s="120" t="b">
        <v>1</v>
      </c>
      <c r="R180" s="120" t="b">
        <v>1</v>
      </c>
    </row>
    <row r="181" spans="1:18" hidden="1" x14ac:dyDescent="0.25">
      <c r="A181" s="117">
        <v>1</v>
      </c>
      <c r="B181" s="118">
        <v>2</v>
      </c>
      <c r="C181" s="303">
        <f>COVID!J181</f>
        <v>0</v>
      </c>
      <c r="D181" s="120" t="b">
        <v>1</v>
      </c>
      <c r="E181" s="304" t="str">
        <f>RIGHT(COVID!C181,4)&amp;"."&amp;COVID!M181&amp;"."&amp;COVID!K181&amp;"."&amp;$C$5</f>
        <v>...Jn21</v>
      </c>
      <c r="F181" s="305">
        <f t="shared" ca="1" si="4"/>
        <v>44361</v>
      </c>
      <c r="G181" s="306">
        <f>COVID!S181</f>
        <v>0</v>
      </c>
      <c r="H181" s="124">
        <f t="shared" ca="1" si="5"/>
        <v>44361</v>
      </c>
      <c r="I181" s="125">
        <v>0</v>
      </c>
      <c r="J181" s="304" t="str">
        <f>LEFT(COVID!D181,20)&amp;"."&amp;COVIDPAY!E181</f>
        <v>....Jn21</v>
      </c>
      <c r="K181" s="120" t="b">
        <v>1</v>
      </c>
      <c r="L181" s="126" t="s">
        <v>3686</v>
      </c>
      <c r="M181" s="120" t="b">
        <v>1</v>
      </c>
      <c r="N181" s="120" t="s">
        <v>3687</v>
      </c>
      <c r="O181" s="307">
        <f>COVID!I181</f>
        <v>0</v>
      </c>
      <c r="P181" s="120" t="b">
        <v>1</v>
      </c>
      <c r="Q181" s="120" t="b">
        <v>1</v>
      </c>
      <c r="R181" s="120" t="b">
        <v>1</v>
      </c>
    </row>
    <row r="182" spans="1:18" hidden="1" x14ac:dyDescent="0.25">
      <c r="A182" s="117">
        <v>1</v>
      </c>
      <c r="B182" s="118">
        <v>2</v>
      </c>
      <c r="C182" s="303">
        <f>COVID!J182</f>
        <v>0</v>
      </c>
      <c r="D182" s="120" t="b">
        <v>1</v>
      </c>
      <c r="E182" s="304" t="str">
        <f>RIGHT(COVID!C182,4)&amp;"."&amp;COVID!M182&amp;"."&amp;COVID!K182&amp;"."&amp;$C$5</f>
        <v>...Jn21</v>
      </c>
      <c r="F182" s="305">
        <f t="shared" ca="1" si="4"/>
        <v>44361</v>
      </c>
      <c r="G182" s="306">
        <f>COVID!S182</f>
        <v>0</v>
      </c>
      <c r="H182" s="124">
        <f t="shared" ca="1" si="5"/>
        <v>44361</v>
      </c>
      <c r="I182" s="125">
        <v>0</v>
      </c>
      <c r="J182" s="304" t="str">
        <f>LEFT(COVID!D182,20)&amp;"."&amp;COVIDPAY!E182</f>
        <v>....Jn21</v>
      </c>
      <c r="K182" s="120" t="b">
        <v>1</v>
      </c>
      <c r="L182" s="126" t="s">
        <v>3686</v>
      </c>
      <c r="M182" s="120" t="b">
        <v>1</v>
      </c>
      <c r="N182" s="120" t="s">
        <v>3687</v>
      </c>
      <c r="O182" s="307">
        <f>COVID!I182</f>
        <v>0</v>
      </c>
      <c r="P182" s="120" t="b">
        <v>1</v>
      </c>
      <c r="Q182" s="120" t="b">
        <v>1</v>
      </c>
      <c r="R182" s="120" t="b">
        <v>1</v>
      </c>
    </row>
    <row r="183" spans="1:18" hidden="1" x14ac:dyDescent="0.25">
      <c r="A183" s="117">
        <v>1</v>
      </c>
      <c r="B183" s="118">
        <v>2</v>
      </c>
      <c r="C183" s="303">
        <f>COVID!J183</f>
        <v>0</v>
      </c>
      <c r="D183" s="120" t="b">
        <v>1</v>
      </c>
      <c r="E183" s="304" t="str">
        <f>RIGHT(COVID!C183,4)&amp;"."&amp;COVID!M183&amp;"."&amp;COVID!K183&amp;"."&amp;$C$5</f>
        <v>...Jn21</v>
      </c>
      <c r="F183" s="305">
        <f t="shared" ca="1" si="4"/>
        <v>44361</v>
      </c>
      <c r="G183" s="306">
        <f>COVID!S183</f>
        <v>0</v>
      </c>
      <c r="H183" s="124">
        <f t="shared" ca="1" si="5"/>
        <v>44361</v>
      </c>
      <c r="I183" s="125">
        <v>0</v>
      </c>
      <c r="J183" s="304" t="str">
        <f>LEFT(COVID!D183,20)&amp;"."&amp;COVIDPAY!E183</f>
        <v>....Jn21</v>
      </c>
      <c r="K183" s="120" t="b">
        <v>1</v>
      </c>
      <c r="L183" s="126" t="s">
        <v>3686</v>
      </c>
      <c r="M183" s="120" t="b">
        <v>1</v>
      </c>
      <c r="N183" s="120" t="s">
        <v>3687</v>
      </c>
      <c r="O183" s="307">
        <f>COVID!I183</f>
        <v>0</v>
      </c>
      <c r="P183" s="120" t="b">
        <v>1</v>
      </c>
      <c r="Q183" s="120" t="b">
        <v>1</v>
      </c>
      <c r="R183" s="120" t="b">
        <v>1</v>
      </c>
    </row>
    <row r="184" spans="1:18" hidden="1" x14ac:dyDescent="0.25">
      <c r="A184" s="117">
        <v>1</v>
      </c>
      <c r="B184" s="118">
        <v>2</v>
      </c>
      <c r="C184" s="303">
        <f>COVID!J184</f>
        <v>0</v>
      </c>
      <c r="D184" s="120" t="b">
        <v>1</v>
      </c>
      <c r="E184" s="304" t="str">
        <f>RIGHT(COVID!C184,4)&amp;"."&amp;COVID!M184&amp;"."&amp;COVID!K184&amp;"."&amp;$C$5</f>
        <v>...Jn21</v>
      </c>
      <c r="F184" s="305">
        <f t="shared" ca="1" si="4"/>
        <v>44361</v>
      </c>
      <c r="G184" s="306">
        <f>COVID!S184</f>
        <v>0</v>
      </c>
      <c r="H184" s="124">
        <f t="shared" ca="1" si="5"/>
        <v>44361</v>
      </c>
      <c r="I184" s="125">
        <v>0</v>
      </c>
      <c r="J184" s="304" t="str">
        <f>LEFT(COVID!D184,20)&amp;"."&amp;COVIDPAY!E184</f>
        <v>....Jn21</v>
      </c>
      <c r="K184" s="120" t="b">
        <v>1</v>
      </c>
      <c r="L184" s="126" t="s">
        <v>3686</v>
      </c>
      <c r="M184" s="120" t="b">
        <v>1</v>
      </c>
      <c r="N184" s="120" t="s">
        <v>3687</v>
      </c>
      <c r="O184" s="307">
        <f>COVID!I184</f>
        <v>0</v>
      </c>
      <c r="P184" s="120" t="b">
        <v>1</v>
      </c>
      <c r="Q184" s="120" t="b">
        <v>1</v>
      </c>
      <c r="R184" s="120" t="b">
        <v>1</v>
      </c>
    </row>
    <row r="185" spans="1:18" hidden="1" x14ac:dyDescent="0.25">
      <c r="A185" s="117">
        <v>1</v>
      </c>
      <c r="B185" s="118">
        <v>2</v>
      </c>
      <c r="C185" s="303">
        <f>COVID!J185</f>
        <v>0</v>
      </c>
      <c r="D185" s="120" t="b">
        <v>1</v>
      </c>
      <c r="E185" s="304" t="str">
        <f>RIGHT(COVID!C185,4)&amp;"."&amp;COVID!M185&amp;"."&amp;COVID!K185&amp;"."&amp;$C$5</f>
        <v>...Jn21</v>
      </c>
      <c r="F185" s="305">
        <f t="shared" ca="1" si="4"/>
        <v>44361</v>
      </c>
      <c r="G185" s="306">
        <f>COVID!S185</f>
        <v>0</v>
      </c>
      <c r="H185" s="124">
        <f t="shared" ca="1" si="5"/>
        <v>44361</v>
      </c>
      <c r="I185" s="125">
        <v>0</v>
      </c>
      <c r="J185" s="304" t="str">
        <f>LEFT(COVID!D185,20)&amp;"."&amp;COVIDPAY!E185</f>
        <v>....Jn21</v>
      </c>
      <c r="K185" s="120" t="b">
        <v>1</v>
      </c>
      <c r="L185" s="126" t="s">
        <v>3686</v>
      </c>
      <c r="M185" s="120" t="b">
        <v>1</v>
      </c>
      <c r="N185" s="120" t="s">
        <v>3687</v>
      </c>
      <c r="O185" s="307">
        <f>COVID!I185</f>
        <v>0</v>
      </c>
      <c r="P185" s="120" t="b">
        <v>1</v>
      </c>
      <c r="Q185" s="120" t="b">
        <v>1</v>
      </c>
      <c r="R185" s="120" t="b">
        <v>1</v>
      </c>
    </row>
    <row r="186" spans="1:18" hidden="1" x14ac:dyDescent="0.25">
      <c r="A186" s="117">
        <v>1</v>
      </c>
      <c r="B186" s="118">
        <v>2</v>
      </c>
      <c r="C186" s="303">
        <f>COVID!J186</f>
        <v>0</v>
      </c>
      <c r="D186" s="120" t="b">
        <v>1</v>
      </c>
      <c r="E186" s="304" t="str">
        <f>RIGHT(COVID!C186,4)&amp;"."&amp;COVID!M186&amp;"."&amp;COVID!K186&amp;"."&amp;$C$5</f>
        <v>...Jn21</v>
      </c>
      <c r="F186" s="305">
        <f t="shared" ca="1" si="4"/>
        <v>44361</v>
      </c>
      <c r="G186" s="306">
        <f>COVID!S186</f>
        <v>0</v>
      </c>
      <c r="H186" s="124">
        <f t="shared" ca="1" si="5"/>
        <v>44361</v>
      </c>
      <c r="I186" s="125">
        <v>0</v>
      </c>
      <c r="J186" s="304" t="str">
        <f>LEFT(COVID!D186,20)&amp;"."&amp;COVIDPAY!E186</f>
        <v>....Jn21</v>
      </c>
      <c r="K186" s="120" t="b">
        <v>1</v>
      </c>
      <c r="L186" s="126" t="s">
        <v>3686</v>
      </c>
      <c r="M186" s="120" t="b">
        <v>1</v>
      </c>
      <c r="N186" s="120" t="s">
        <v>3687</v>
      </c>
      <c r="O186" s="307">
        <f>COVID!I186</f>
        <v>0</v>
      </c>
      <c r="P186" s="120" t="b">
        <v>1</v>
      </c>
      <c r="Q186" s="120" t="b">
        <v>1</v>
      </c>
      <c r="R186" s="120" t="b">
        <v>1</v>
      </c>
    </row>
    <row r="187" spans="1:18" hidden="1" x14ac:dyDescent="0.25">
      <c r="A187" s="117">
        <v>1</v>
      </c>
      <c r="B187" s="118">
        <v>2</v>
      </c>
      <c r="C187" s="303">
        <f>COVID!J187</f>
        <v>0</v>
      </c>
      <c r="D187" s="120" t="b">
        <v>1</v>
      </c>
      <c r="E187" s="304" t="str">
        <f>RIGHT(COVID!C187,4)&amp;"."&amp;COVID!M187&amp;"."&amp;COVID!K187&amp;"."&amp;$C$5</f>
        <v>...Jn21</v>
      </c>
      <c r="F187" s="305">
        <f t="shared" ca="1" si="4"/>
        <v>44361</v>
      </c>
      <c r="G187" s="306">
        <f>COVID!S187</f>
        <v>0</v>
      </c>
      <c r="H187" s="124">
        <f t="shared" ca="1" si="5"/>
        <v>44361</v>
      </c>
      <c r="I187" s="125">
        <v>0</v>
      </c>
      <c r="J187" s="304" t="str">
        <f>LEFT(COVID!D187,20)&amp;"."&amp;COVIDPAY!E187</f>
        <v>....Jn21</v>
      </c>
      <c r="K187" s="120" t="b">
        <v>1</v>
      </c>
      <c r="L187" s="126" t="s">
        <v>3686</v>
      </c>
      <c r="M187" s="120" t="b">
        <v>1</v>
      </c>
      <c r="N187" s="120" t="s">
        <v>3687</v>
      </c>
      <c r="O187" s="307">
        <f>COVID!I187</f>
        <v>0</v>
      </c>
      <c r="P187" s="120" t="b">
        <v>1</v>
      </c>
      <c r="Q187" s="120" t="b">
        <v>1</v>
      </c>
      <c r="R187" s="120" t="b">
        <v>1</v>
      </c>
    </row>
    <row r="188" spans="1:18" hidden="1" x14ac:dyDescent="0.25">
      <c r="A188" s="117">
        <v>1</v>
      </c>
      <c r="B188" s="118">
        <v>2</v>
      </c>
      <c r="C188" s="303">
        <f>COVID!J188</f>
        <v>0</v>
      </c>
      <c r="D188" s="120" t="b">
        <v>1</v>
      </c>
      <c r="E188" s="304" t="str">
        <f>RIGHT(COVID!C188,4)&amp;"."&amp;COVID!M188&amp;"."&amp;COVID!K188&amp;"."&amp;$C$5</f>
        <v>...Jn21</v>
      </c>
      <c r="F188" s="305">
        <f t="shared" ca="1" si="4"/>
        <v>44361</v>
      </c>
      <c r="G188" s="306">
        <f>COVID!S188</f>
        <v>0</v>
      </c>
      <c r="H188" s="124">
        <f t="shared" ca="1" si="5"/>
        <v>44361</v>
      </c>
      <c r="I188" s="125">
        <v>0</v>
      </c>
      <c r="J188" s="304" t="str">
        <f>LEFT(COVID!D188,20)&amp;"."&amp;COVIDPAY!E188</f>
        <v>....Jn21</v>
      </c>
      <c r="K188" s="120" t="b">
        <v>1</v>
      </c>
      <c r="L188" s="126" t="s">
        <v>3686</v>
      </c>
      <c r="M188" s="120" t="b">
        <v>1</v>
      </c>
      <c r="N188" s="120" t="s">
        <v>3687</v>
      </c>
      <c r="O188" s="307">
        <f>COVID!I188</f>
        <v>0</v>
      </c>
      <c r="P188" s="120" t="b">
        <v>1</v>
      </c>
      <c r="Q188" s="120" t="b">
        <v>1</v>
      </c>
      <c r="R188" s="120" t="b">
        <v>1</v>
      </c>
    </row>
    <row r="189" spans="1:18" hidden="1" x14ac:dyDescent="0.25">
      <c r="A189" s="117">
        <v>1</v>
      </c>
      <c r="B189" s="118">
        <v>2</v>
      </c>
      <c r="C189" s="303">
        <f>COVID!J189</f>
        <v>0</v>
      </c>
      <c r="D189" s="120" t="b">
        <v>1</v>
      </c>
      <c r="E189" s="304" t="str">
        <f>RIGHT(COVID!C189,4)&amp;"."&amp;COVID!M189&amp;"."&amp;COVID!K189&amp;"."&amp;$C$5</f>
        <v>...Jn21</v>
      </c>
      <c r="F189" s="305">
        <f t="shared" ca="1" si="4"/>
        <v>44361</v>
      </c>
      <c r="G189" s="306">
        <f>COVID!S189</f>
        <v>0</v>
      </c>
      <c r="H189" s="124">
        <f t="shared" ca="1" si="5"/>
        <v>44361</v>
      </c>
      <c r="I189" s="125">
        <v>0</v>
      </c>
      <c r="J189" s="304" t="str">
        <f>LEFT(COVID!D189,20)&amp;"."&amp;COVIDPAY!E189</f>
        <v>....Jn21</v>
      </c>
      <c r="K189" s="120" t="b">
        <v>1</v>
      </c>
      <c r="L189" s="126" t="s">
        <v>3686</v>
      </c>
      <c r="M189" s="120" t="b">
        <v>1</v>
      </c>
      <c r="N189" s="120" t="s">
        <v>3687</v>
      </c>
      <c r="O189" s="307">
        <f>COVID!I189</f>
        <v>0</v>
      </c>
      <c r="P189" s="120" t="b">
        <v>1</v>
      </c>
      <c r="Q189" s="120" t="b">
        <v>1</v>
      </c>
      <c r="R189" s="120" t="b">
        <v>1</v>
      </c>
    </row>
    <row r="190" spans="1:18" hidden="1" x14ac:dyDescent="0.25">
      <c r="A190" s="117">
        <v>1</v>
      </c>
      <c r="B190" s="118">
        <v>2</v>
      </c>
      <c r="C190" s="303">
        <f>COVID!J190</f>
        <v>0</v>
      </c>
      <c r="D190" s="120" t="b">
        <v>1</v>
      </c>
      <c r="E190" s="304" t="str">
        <f>RIGHT(COVID!C190,4)&amp;"."&amp;COVID!M190&amp;"."&amp;COVID!K190&amp;"."&amp;$C$5</f>
        <v>...Jn21</v>
      </c>
      <c r="F190" s="305">
        <f t="shared" ca="1" si="4"/>
        <v>44361</v>
      </c>
      <c r="G190" s="306">
        <f>COVID!S190</f>
        <v>0</v>
      </c>
      <c r="H190" s="124">
        <f t="shared" ca="1" si="5"/>
        <v>44361</v>
      </c>
      <c r="I190" s="125">
        <v>0</v>
      </c>
      <c r="J190" s="304" t="str">
        <f>LEFT(COVID!D190,20)&amp;"."&amp;COVIDPAY!E190</f>
        <v>....Jn21</v>
      </c>
      <c r="K190" s="120" t="b">
        <v>1</v>
      </c>
      <c r="L190" s="126" t="s">
        <v>3686</v>
      </c>
      <c r="M190" s="120" t="b">
        <v>1</v>
      </c>
      <c r="N190" s="120" t="s">
        <v>3687</v>
      </c>
      <c r="O190" s="307">
        <f>COVID!I190</f>
        <v>0</v>
      </c>
      <c r="P190" s="120" t="b">
        <v>1</v>
      </c>
      <c r="Q190" s="120" t="b">
        <v>1</v>
      </c>
      <c r="R190" s="120" t="b">
        <v>1</v>
      </c>
    </row>
    <row r="191" spans="1:18" hidden="1" x14ac:dyDescent="0.25">
      <c r="A191" s="117">
        <v>1</v>
      </c>
      <c r="B191" s="118">
        <v>2</v>
      </c>
      <c r="C191" s="303">
        <f>COVID!J191</f>
        <v>0</v>
      </c>
      <c r="D191" s="120" t="b">
        <v>1</v>
      </c>
      <c r="E191" s="304" t="str">
        <f>RIGHT(COVID!C191,4)&amp;"."&amp;COVID!M191&amp;"."&amp;COVID!K191&amp;"."&amp;$C$5</f>
        <v>...Jn21</v>
      </c>
      <c r="F191" s="305">
        <f t="shared" ca="1" si="4"/>
        <v>44361</v>
      </c>
      <c r="G191" s="306">
        <f>COVID!S191</f>
        <v>0</v>
      </c>
      <c r="H191" s="124">
        <f t="shared" ca="1" si="5"/>
        <v>44361</v>
      </c>
      <c r="I191" s="125">
        <v>0</v>
      </c>
      <c r="J191" s="304" t="str">
        <f>LEFT(COVID!D191,20)&amp;"."&amp;COVIDPAY!E191</f>
        <v>....Jn21</v>
      </c>
      <c r="K191" s="120" t="b">
        <v>1</v>
      </c>
      <c r="L191" s="126" t="s">
        <v>3686</v>
      </c>
      <c r="M191" s="120" t="b">
        <v>1</v>
      </c>
      <c r="N191" s="120" t="s">
        <v>3687</v>
      </c>
      <c r="O191" s="307">
        <f>COVID!I191</f>
        <v>0</v>
      </c>
      <c r="P191" s="120" t="b">
        <v>1</v>
      </c>
      <c r="Q191" s="120" t="b">
        <v>1</v>
      </c>
      <c r="R191" s="120" t="b">
        <v>1</v>
      </c>
    </row>
    <row r="192" spans="1:18" hidden="1" x14ac:dyDescent="0.25">
      <c r="A192" s="117">
        <v>1</v>
      </c>
      <c r="B192" s="118">
        <v>2</v>
      </c>
      <c r="C192" s="303">
        <f>COVID!J192</f>
        <v>0</v>
      </c>
      <c r="D192" s="120" t="b">
        <v>1</v>
      </c>
      <c r="E192" s="304" t="str">
        <f>RIGHT(COVID!C192,4)&amp;"."&amp;COVID!M192&amp;"."&amp;COVID!K192&amp;"."&amp;$C$5</f>
        <v>...Jn21</v>
      </c>
      <c r="F192" s="305">
        <f t="shared" ca="1" si="4"/>
        <v>44361</v>
      </c>
      <c r="G192" s="306">
        <f>COVID!S192</f>
        <v>0</v>
      </c>
      <c r="H192" s="124">
        <f t="shared" ca="1" si="5"/>
        <v>44361</v>
      </c>
      <c r="I192" s="125">
        <v>0</v>
      </c>
      <c r="J192" s="304" t="str">
        <f>LEFT(COVID!D192,20)&amp;"."&amp;COVIDPAY!E192</f>
        <v>....Jn21</v>
      </c>
      <c r="K192" s="120" t="b">
        <v>1</v>
      </c>
      <c r="L192" s="126" t="s">
        <v>3686</v>
      </c>
      <c r="M192" s="120" t="b">
        <v>1</v>
      </c>
      <c r="N192" s="120" t="s">
        <v>3687</v>
      </c>
      <c r="O192" s="307">
        <f>COVID!I192</f>
        <v>0</v>
      </c>
      <c r="P192" s="120" t="b">
        <v>1</v>
      </c>
      <c r="Q192" s="120" t="b">
        <v>1</v>
      </c>
      <c r="R192" s="120" t="b">
        <v>1</v>
      </c>
    </row>
    <row r="193" spans="1:18" hidden="1" x14ac:dyDescent="0.25">
      <c r="A193" s="117">
        <v>1</v>
      </c>
      <c r="B193" s="118">
        <v>2</v>
      </c>
      <c r="C193" s="303">
        <f>COVID!J193</f>
        <v>0</v>
      </c>
      <c r="D193" s="120" t="b">
        <v>1</v>
      </c>
      <c r="E193" s="304" t="str">
        <f>RIGHT(COVID!C193,4)&amp;"."&amp;COVID!M193&amp;"."&amp;COVID!K193&amp;"."&amp;$C$5</f>
        <v>...Jn21</v>
      </c>
      <c r="F193" s="305">
        <f t="shared" ca="1" si="4"/>
        <v>44361</v>
      </c>
      <c r="G193" s="306">
        <f>COVID!S193</f>
        <v>0</v>
      </c>
      <c r="H193" s="124">
        <f t="shared" ca="1" si="5"/>
        <v>44361</v>
      </c>
      <c r="I193" s="125">
        <v>0</v>
      </c>
      <c r="J193" s="304" t="str">
        <f>LEFT(COVID!D193,20)&amp;"."&amp;COVIDPAY!E193</f>
        <v>....Jn21</v>
      </c>
      <c r="K193" s="120" t="b">
        <v>1</v>
      </c>
      <c r="L193" s="126" t="s">
        <v>3686</v>
      </c>
      <c r="M193" s="120" t="b">
        <v>1</v>
      </c>
      <c r="N193" s="120" t="s">
        <v>3687</v>
      </c>
      <c r="O193" s="307">
        <f>COVID!I193</f>
        <v>0</v>
      </c>
      <c r="P193" s="120" t="b">
        <v>1</v>
      </c>
      <c r="Q193" s="120" t="b">
        <v>1</v>
      </c>
      <c r="R193" s="120" t="b">
        <v>1</v>
      </c>
    </row>
    <row r="194" spans="1:18" hidden="1" x14ac:dyDescent="0.25">
      <c r="A194" s="117">
        <v>1</v>
      </c>
      <c r="B194" s="118">
        <v>2</v>
      </c>
      <c r="C194" s="303">
        <f>COVID!J194</f>
        <v>0</v>
      </c>
      <c r="D194" s="120" t="b">
        <v>1</v>
      </c>
      <c r="E194" s="304" t="str">
        <f>RIGHT(COVID!C194,4)&amp;"."&amp;COVID!M194&amp;"."&amp;COVID!K194&amp;"."&amp;$C$5</f>
        <v>...Jn21</v>
      </c>
      <c r="F194" s="305">
        <f t="shared" ca="1" si="4"/>
        <v>44361</v>
      </c>
      <c r="G194" s="306">
        <f>COVID!S194</f>
        <v>0</v>
      </c>
      <c r="H194" s="124">
        <f t="shared" ca="1" si="5"/>
        <v>44361</v>
      </c>
      <c r="I194" s="125">
        <v>0</v>
      </c>
      <c r="J194" s="304" t="str">
        <f>LEFT(COVID!D194,20)&amp;"."&amp;COVIDPAY!E194</f>
        <v>....Jn21</v>
      </c>
      <c r="K194" s="120" t="b">
        <v>1</v>
      </c>
      <c r="L194" s="126" t="s">
        <v>3686</v>
      </c>
      <c r="M194" s="120" t="b">
        <v>1</v>
      </c>
      <c r="N194" s="120" t="s">
        <v>3687</v>
      </c>
      <c r="O194" s="307">
        <f>COVID!I194</f>
        <v>0</v>
      </c>
      <c r="P194" s="120" t="b">
        <v>1</v>
      </c>
      <c r="Q194" s="120" t="b">
        <v>1</v>
      </c>
      <c r="R194" s="120" t="b">
        <v>1</v>
      </c>
    </row>
    <row r="195" spans="1:18" hidden="1" x14ac:dyDescent="0.25">
      <c r="A195" s="117">
        <v>1</v>
      </c>
      <c r="B195" s="118">
        <v>2</v>
      </c>
      <c r="C195" s="303">
        <f>COVID!J195</f>
        <v>0</v>
      </c>
      <c r="D195" s="120" t="b">
        <v>1</v>
      </c>
      <c r="E195" s="304" t="str">
        <f>RIGHT(COVID!C195,4)&amp;"."&amp;COVID!M195&amp;"."&amp;COVID!K195&amp;"."&amp;$C$5</f>
        <v>...Jn21</v>
      </c>
      <c r="F195" s="305">
        <f t="shared" ca="1" si="4"/>
        <v>44361</v>
      </c>
      <c r="G195" s="306">
        <f>COVID!S195</f>
        <v>0</v>
      </c>
      <c r="H195" s="124">
        <f t="shared" ca="1" si="5"/>
        <v>44361</v>
      </c>
      <c r="I195" s="125">
        <v>0</v>
      </c>
      <c r="J195" s="304" t="str">
        <f>LEFT(COVID!D195,20)&amp;"."&amp;COVIDPAY!E195</f>
        <v>....Jn21</v>
      </c>
      <c r="K195" s="120" t="b">
        <v>1</v>
      </c>
      <c r="L195" s="126" t="s">
        <v>3686</v>
      </c>
      <c r="M195" s="120" t="b">
        <v>1</v>
      </c>
      <c r="N195" s="120" t="s">
        <v>3687</v>
      </c>
      <c r="O195" s="307">
        <f>COVID!I195</f>
        <v>0</v>
      </c>
      <c r="P195" s="120" t="b">
        <v>1</v>
      </c>
      <c r="Q195" s="120" t="b">
        <v>1</v>
      </c>
      <c r="R195" s="120" t="b">
        <v>1</v>
      </c>
    </row>
    <row r="196" spans="1:18" hidden="1" x14ac:dyDescent="0.25">
      <c r="A196" s="117">
        <v>1</v>
      </c>
      <c r="B196" s="118">
        <v>2</v>
      </c>
      <c r="C196" s="303">
        <f>COVID!J196</f>
        <v>0</v>
      </c>
      <c r="D196" s="120" t="b">
        <v>1</v>
      </c>
      <c r="E196" s="304" t="str">
        <f>RIGHT(COVID!C196,4)&amp;"."&amp;COVID!M196&amp;"."&amp;COVID!K196&amp;"."&amp;$C$5</f>
        <v>...Jn21</v>
      </c>
      <c r="F196" s="305">
        <f t="shared" ca="1" si="4"/>
        <v>44361</v>
      </c>
      <c r="G196" s="306">
        <f>COVID!S196</f>
        <v>0</v>
      </c>
      <c r="H196" s="124">
        <f t="shared" ca="1" si="5"/>
        <v>44361</v>
      </c>
      <c r="I196" s="125">
        <v>0</v>
      </c>
      <c r="J196" s="304" t="str">
        <f>LEFT(COVID!D196,20)&amp;"."&amp;COVIDPAY!E196</f>
        <v>....Jn21</v>
      </c>
      <c r="K196" s="120" t="b">
        <v>1</v>
      </c>
      <c r="L196" s="126" t="s">
        <v>3686</v>
      </c>
      <c r="M196" s="120" t="b">
        <v>1</v>
      </c>
      <c r="N196" s="120" t="s">
        <v>3687</v>
      </c>
      <c r="O196" s="307">
        <f>COVID!I196</f>
        <v>0</v>
      </c>
      <c r="P196" s="120" t="b">
        <v>1</v>
      </c>
      <c r="Q196" s="120" t="b">
        <v>1</v>
      </c>
      <c r="R196" s="120" t="b">
        <v>1</v>
      </c>
    </row>
    <row r="197" spans="1:18" hidden="1" x14ac:dyDescent="0.25">
      <c r="A197" s="117">
        <v>1</v>
      </c>
      <c r="B197" s="118">
        <v>2</v>
      </c>
      <c r="C197" s="303">
        <f>COVID!J197</f>
        <v>0</v>
      </c>
      <c r="D197" s="120" t="b">
        <v>1</v>
      </c>
      <c r="E197" s="304" t="str">
        <f>RIGHT(COVID!C197,4)&amp;"."&amp;COVID!M197&amp;"."&amp;COVID!K197&amp;"."&amp;$C$5</f>
        <v>...Jn21</v>
      </c>
      <c r="F197" s="305">
        <f t="shared" ca="1" si="4"/>
        <v>44361</v>
      </c>
      <c r="G197" s="306">
        <f>COVID!S197</f>
        <v>0</v>
      </c>
      <c r="H197" s="124">
        <f t="shared" ca="1" si="5"/>
        <v>44361</v>
      </c>
      <c r="I197" s="125">
        <v>0</v>
      </c>
      <c r="J197" s="304" t="str">
        <f>LEFT(COVID!D197,20)&amp;"."&amp;COVIDPAY!E197</f>
        <v>....Jn21</v>
      </c>
      <c r="K197" s="120" t="b">
        <v>1</v>
      </c>
      <c r="L197" s="126" t="s">
        <v>3686</v>
      </c>
      <c r="M197" s="120" t="b">
        <v>1</v>
      </c>
      <c r="N197" s="120" t="s">
        <v>3687</v>
      </c>
      <c r="O197" s="307">
        <f>COVID!I197</f>
        <v>0</v>
      </c>
      <c r="P197" s="120" t="b">
        <v>1</v>
      </c>
      <c r="Q197" s="120" t="b">
        <v>1</v>
      </c>
      <c r="R197" s="120" t="b">
        <v>1</v>
      </c>
    </row>
    <row r="198" spans="1:18" hidden="1" x14ac:dyDescent="0.25">
      <c r="A198" s="117">
        <v>1</v>
      </c>
      <c r="B198" s="118">
        <v>2</v>
      </c>
      <c r="C198" s="303">
        <f>COVID!J198</f>
        <v>0</v>
      </c>
      <c r="D198" s="120" t="b">
        <v>1</v>
      </c>
      <c r="E198" s="304" t="str">
        <f>RIGHT(COVID!C198,4)&amp;"."&amp;COVID!M198&amp;"."&amp;COVID!K198&amp;"."&amp;$C$5</f>
        <v>...Jn21</v>
      </c>
      <c r="F198" s="305">
        <f t="shared" ca="1" si="4"/>
        <v>44361</v>
      </c>
      <c r="G198" s="306">
        <f>COVID!S198</f>
        <v>0</v>
      </c>
      <c r="H198" s="124">
        <f t="shared" ca="1" si="5"/>
        <v>44361</v>
      </c>
      <c r="I198" s="125">
        <v>0</v>
      </c>
      <c r="J198" s="304" t="str">
        <f>LEFT(COVID!D198,20)&amp;"."&amp;COVIDPAY!E198</f>
        <v>....Jn21</v>
      </c>
      <c r="K198" s="120" t="b">
        <v>1</v>
      </c>
      <c r="L198" s="126" t="s">
        <v>3686</v>
      </c>
      <c r="M198" s="120" t="b">
        <v>1</v>
      </c>
      <c r="N198" s="120" t="s">
        <v>3687</v>
      </c>
      <c r="O198" s="307">
        <f>COVID!I198</f>
        <v>0</v>
      </c>
      <c r="P198" s="120" t="b">
        <v>1</v>
      </c>
      <c r="Q198" s="120" t="b">
        <v>1</v>
      </c>
      <c r="R198" s="120" t="b">
        <v>1</v>
      </c>
    </row>
    <row r="199" spans="1:18" hidden="1" x14ac:dyDescent="0.25">
      <c r="A199" s="117">
        <v>1</v>
      </c>
      <c r="B199" s="118">
        <v>2</v>
      </c>
      <c r="C199" s="303">
        <f>COVID!J199</f>
        <v>0</v>
      </c>
      <c r="D199" s="120" t="b">
        <v>1</v>
      </c>
      <c r="E199" s="304" t="str">
        <f>RIGHT(COVID!C199,4)&amp;"."&amp;COVID!M199&amp;"."&amp;COVID!K199&amp;"."&amp;$C$5</f>
        <v>...Jn21</v>
      </c>
      <c r="F199" s="305">
        <f t="shared" ca="1" si="4"/>
        <v>44361</v>
      </c>
      <c r="G199" s="306">
        <f>COVID!S199</f>
        <v>0</v>
      </c>
      <c r="H199" s="124">
        <f t="shared" ca="1" si="5"/>
        <v>44361</v>
      </c>
      <c r="I199" s="125">
        <v>0</v>
      </c>
      <c r="J199" s="304" t="str">
        <f>LEFT(COVID!D199,20)&amp;"."&amp;COVIDPAY!E199</f>
        <v>....Jn21</v>
      </c>
      <c r="K199" s="120" t="b">
        <v>1</v>
      </c>
      <c r="L199" s="126" t="s">
        <v>3686</v>
      </c>
      <c r="M199" s="120" t="b">
        <v>1</v>
      </c>
      <c r="N199" s="120" t="s">
        <v>3687</v>
      </c>
      <c r="O199" s="307">
        <f>COVID!I199</f>
        <v>0</v>
      </c>
      <c r="P199" s="120" t="b">
        <v>1</v>
      </c>
      <c r="Q199" s="120" t="b">
        <v>1</v>
      </c>
      <c r="R199" s="120" t="b">
        <v>1</v>
      </c>
    </row>
    <row r="200" spans="1:18" hidden="1" x14ac:dyDescent="0.25">
      <c r="A200" s="117">
        <v>1</v>
      </c>
      <c r="B200" s="118">
        <v>2</v>
      </c>
      <c r="C200" s="303">
        <f>COVID!J200</f>
        <v>0</v>
      </c>
      <c r="D200" s="120" t="b">
        <v>1</v>
      </c>
      <c r="E200" s="304" t="str">
        <f>RIGHT(COVID!C200,4)&amp;"."&amp;COVID!M200&amp;"."&amp;COVID!K200&amp;"."&amp;$C$5</f>
        <v>...Jn21</v>
      </c>
      <c r="F200" s="305">
        <f t="shared" ca="1" si="4"/>
        <v>44361</v>
      </c>
      <c r="G200" s="306">
        <f>COVID!S200</f>
        <v>0</v>
      </c>
      <c r="H200" s="124">
        <f t="shared" ca="1" si="5"/>
        <v>44361</v>
      </c>
      <c r="I200" s="125">
        <v>0</v>
      </c>
      <c r="J200" s="304" t="str">
        <f>LEFT(COVID!D200,20)&amp;"."&amp;COVIDPAY!E200</f>
        <v>....Jn21</v>
      </c>
      <c r="K200" s="120" t="b">
        <v>1</v>
      </c>
      <c r="L200" s="126" t="s">
        <v>3686</v>
      </c>
      <c r="M200" s="120" t="b">
        <v>1</v>
      </c>
      <c r="N200" s="120" t="s">
        <v>3687</v>
      </c>
      <c r="O200" s="307">
        <f>COVID!I200</f>
        <v>0</v>
      </c>
      <c r="P200" s="120" t="b">
        <v>1</v>
      </c>
      <c r="Q200" s="120" t="b">
        <v>1</v>
      </c>
      <c r="R200" s="120" t="b">
        <v>1</v>
      </c>
    </row>
    <row r="201" spans="1:18" hidden="1" x14ac:dyDescent="0.25">
      <c r="A201" s="117">
        <v>1</v>
      </c>
      <c r="B201" s="118">
        <v>2</v>
      </c>
      <c r="C201" s="303">
        <f>COVID!J201</f>
        <v>0</v>
      </c>
      <c r="D201" s="120" t="b">
        <v>1</v>
      </c>
      <c r="E201" s="304" t="str">
        <f>RIGHT(COVID!C201,4)&amp;"."&amp;COVID!M201&amp;"."&amp;COVID!K201&amp;"."&amp;$C$5</f>
        <v>...Jn21</v>
      </c>
      <c r="F201" s="305">
        <f t="shared" ca="1" si="4"/>
        <v>44361</v>
      </c>
      <c r="G201" s="306">
        <f>COVID!S201</f>
        <v>0</v>
      </c>
      <c r="H201" s="124">
        <f t="shared" ca="1" si="5"/>
        <v>44361</v>
      </c>
      <c r="I201" s="125">
        <v>0</v>
      </c>
      <c r="J201" s="304" t="str">
        <f>LEFT(COVID!D201,20)&amp;"."&amp;COVIDPAY!E201</f>
        <v>....Jn21</v>
      </c>
      <c r="K201" s="120" t="b">
        <v>1</v>
      </c>
      <c r="L201" s="126" t="s">
        <v>3686</v>
      </c>
      <c r="M201" s="120" t="b">
        <v>1</v>
      </c>
      <c r="N201" s="120" t="s">
        <v>3687</v>
      </c>
      <c r="O201" s="307">
        <f>COVID!I201</f>
        <v>0</v>
      </c>
      <c r="P201" s="120" t="b">
        <v>1</v>
      </c>
      <c r="Q201" s="120" t="b">
        <v>1</v>
      </c>
      <c r="R201" s="120" t="b">
        <v>1</v>
      </c>
    </row>
    <row r="202" spans="1:18" hidden="1" x14ac:dyDescent="0.25">
      <c r="A202" s="117">
        <v>1</v>
      </c>
      <c r="B202" s="118">
        <v>2</v>
      </c>
      <c r="C202" s="303">
        <f>COVID!J202</f>
        <v>0</v>
      </c>
      <c r="D202" s="120" t="b">
        <v>1</v>
      </c>
      <c r="E202" s="304" t="str">
        <f>RIGHT(COVID!C202,4)&amp;"."&amp;COVID!M202&amp;"."&amp;COVID!K202&amp;"."&amp;$C$5</f>
        <v>...Jn21</v>
      </c>
      <c r="F202" s="305">
        <f t="shared" ca="1" si="4"/>
        <v>44361</v>
      </c>
      <c r="G202" s="306">
        <f>COVID!S202</f>
        <v>0</v>
      </c>
      <c r="H202" s="124">
        <f t="shared" ca="1" si="5"/>
        <v>44361</v>
      </c>
      <c r="I202" s="125">
        <v>0</v>
      </c>
      <c r="J202" s="304" t="str">
        <f>LEFT(COVID!D202,20)&amp;"."&amp;COVIDPAY!E202</f>
        <v>....Jn21</v>
      </c>
      <c r="K202" s="120" t="b">
        <v>1</v>
      </c>
      <c r="L202" s="126" t="s">
        <v>3686</v>
      </c>
      <c r="M202" s="120" t="b">
        <v>1</v>
      </c>
      <c r="N202" s="120" t="s">
        <v>3687</v>
      </c>
      <c r="O202" s="307">
        <f>COVID!I202</f>
        <v>0</v>
      </c>
      <c r="P202" s="120" t="b">
        <v>1</v>
      </c>
      <c r="Q202" s="120" t="b">
        <v>1</v>
      </c>
      <c r="R202" s="120" t="b">
        <v>1</v>
      </c>
    </row>
    <row r="203" spans="1:18" hidden="1" x14ac:dyDescent="0.25">
      <c r="A203" s="117">
        <v>1</v>
      </c>
      <c r="B203" s="118">
        <v>2</v>
      </c>
      <c r="C203" s="303">
        <f>COVID!J203</f>
        <v>0</v>
      </c>
      <c r="D203" s="120" t="b">
        <v>1</v>
      </c>
      <c r="E203" s="304" t="str">
        <f>RIGHT(COVID!C203,4)&amp;"."&amp;COVID!M203&amp;"."&amp;COVID!K203&amp;"."&amp;$C$5</f>
        <v>...Jn21</v>
      </c>
      <c r="F203" s="305">
        <f t="shared" ca="1" si="4"/>
        <v>44361</v>
      </c>
      <c r="G203" s="306">
        <f>COVID!S203</f>
        <v>0</v>
      </c>
      <c r="H203" s="124">
        <f t="shared" ca="1" si="5"/>
        <v>44361</v>
      </c>
      <c r="I203" s="125">
        <v>0</v>
      </c>
      <c r="J203" s="304" t="str">
        <f>LEFT(COVID!D203,20)&amp;"."&amp;COVIDPAY!E203</f>
        <v>....Jn21</v>
      </c>
      <c r="K203" s="120" t="b">
        <v>1</v>
      </c>
      <c r="L203" s="126" t="s">
        <v>3686</v>
      </c>
      <c r="M203" s="120" t="b">
        <v>1</v>
      </c>
      <c r="N203" s="120" t="s">
        <v>3687</v>
      </c>
      <c r="O203" s="307">
        <f>COVID!I203</f>
        <v>0</v>
      </c>
      <c r="P203" s="120" t="b">
        <v>1</v>
      </c>
      <c r="Q203" s="120" t="b">
        <v>1</v>
      </c>
      <c r="R203" s="120" t="b">
        <v>1</v>
      </c>
    </row>
    <row r="204" spans="1:18" hidden="1" x14ac:dyDescent="0.25">
      <c r="A204" s="117">
        <v>1</v>
      </c>
      <c r="B204" s="118">
        <v>2</v>
      </c>
      <c r="C204" s="303">
        <f>COVID!J204</f>
        <v>0</v>
      </c>
      <c r="D204" s="120" t="b">
        <v>1</v>
      </c>
      <c r="E204" s="304" t="str">
        <f>RIGHT(COVID!C204,4)&amp;"."&amp;COVID!M204&amp;"."&amp;COVID!K204&amp;"."&amp;$C$5</f>
        <v>...Jn21</v>
      </c>
      <c r="F204" s="305">
        <f t="shared" ca="1" si="4"/>
        <v>44361</v>
      </c>
      <c r="G204" s="306">
        <f>COVID!S204</f>
        <v>0</v>
      </c>
      <c r="H204" s="124">
        <f t="shared" ca="1" si="5"/>
        <v>44361</v>
      </c>
      <c r="I204" s="125">
        <v>0</v>
      </c>
      <c r="J204" s="304" t="str">
        <f>LEFT(COVID!D204,20)&amp;"."&amp;COVIDPAY!E204</f>
        <v>....Jn21</v>
      </c>
      <c r="K204" s="120" t="b">
        <v>1</v>
      </c>
      <c r="L204" s="126" t="s">
        <v>3686</v>
      </c>
      <c r="M204" s="120" t="b">
        <v>1</v>
      </c>
      <c r="N204" s="120" t="s">
        <v>3687</v>
      </c>
      <c r="O204" s="307">
        <f>COVID!I204</f>
        <v>0</v>
      </c>
      <c r="P204" s="120" t="b">
        <v>1</v>
      </c>
      <c r="Q204" s="120" t="b">
        <v>1</v>
      </c>
      <c r="R204" s="120" t="b">
        <v>1</v>
      </c>
    </row>
    <row r="205" spans="1:18" hidden="1" x14ac:dyDescent="0.25">
      <c r="A205" s="117">
        <v>1</v>
      </c>
      <c r="B205" s="118">
        <v>2</v>
      </c>
      <c r="C205" s="303">
        <f>COVID!J205</f>
        <v>0</v>
      </c>
      <c r="D205" s="120" t="b">
        <v>1</v>
      </c>
      <c r="E205" s="304" t="str">
        <f>RIGHT(COVID!C205,4)&amp;"."&amp;COVID!M205&amp;"."&amp;COVID!K205&amp;"."&amp;$C$5</f>
        <v>...Jn21</v>
      </c>
      <c r="F205" s="305">
        <f t="shared" ca="1" si="4"/>
        <v>44361</v>
      </c>
      <c r="G205" s="306">
        <f>COVID!S205</f>
        <v>0</v>
      </c>
      <c r="H205" s="124">
        <f t="shared" ca="1" si="5"/>
        <v>44361</v>
      </c>
      <c r="I205" s="125">
        <v>0</v>
      </c>
      <c r="J205" s="304" t="str">
        <f>LEFT(COVID!D205,20)&amp;"."&amp;COVIDPAY!E205</f>
        <v>....Jn21</v>
      </c>
      <c r="K205" s="120" t="b">
        <v>1</v>
      </c>
      <c r="L205" s="126" t="s">
        <v>3686</v>
      </c>
      <c r="M205" s="120" t="b">
        <v>1</v>
      </c>
      <c r="N205" s="120" t="s">
        <v>3687</v>
      </c>
      <c r="O205" s="307">
        <f>COVID!I205</f>
        <v>0</v>
      </c>
      <c r="P205" s="120" t="b">
        <v>1</v>
      </c>
      <c r="Q205" s="120" t="b">
        <v>1</v>
      </c>
      <c r="R205" s="120" t="b">
        <v>1</v>
      </c>
    </row>
    <row r="206" spans="1:18" hidden="1" x14ac:dyDescent="0.25">
      <c r="A206" s="117">
        <v>1</v>
      </c>
      <c r="B206" s="118">
        <v>2</v>
      </c>
      <c r="C206" s="303">
        <f>COVID!J206</f>
        <v>0</v>
      </c>
      <c r="D206" s="120" t="b">
        <v>1</v>
      </c>
      <c r="E206" s="304" t="str">
        <f>RIGHT(COVID!C206,4)&amp;"."&amp;COVID!M206&amp;"."&amp;COVID!K206&amp;"."&amp;$C$5</f>
        <v>...Jn21</v>
      </c>
      <c r="F206" s="305">
        <f t="shared" ca="1" si="4"/>
        <v>44361</v>
      </c>
      <c r="G206" s="306">
        <f>COVID!S206</f>
        <v>0</v>
      </c>
      <c r="H206" s="124">
        <f t="shared" ca="1" si="5"/>
        <v>44361</v>
      </c>
      <c r="I206" s="125">
        <v>0</v>
      </c>
      <c r="J206" s="304" t="str">
        <f>LEFT(COVID!D206,20)&amp;"."&amp;COVIDPAY!E206</f>
        <v>....Jn21</v>
      </c>
      <c r="K206" s="120" t="b">
        <v>1</v>
      </c>
      <c r="L206" s="126" t="s">
        <v>3686</v>
      </c>
      <c r="M206" s="120" t="b">
        <v>1</v>
      </c>
      <c r="N206" s="120" t="s">
        <v>3687</v>
      </c>
      <c r="O206" s="307">
        <f>COVID!I206</f>
        <v>0</v>
      </c>
      <c r="P206" s="120" t="b">
        <v>1</v>
      </c>
      <c r="Q206" s="120" t="b">
        <v>1</v>
      </c>
      <c r="R206" s="120" t="b">
        <v>1</v>
      </c>
    </row>
    <row r="207" spans="1:18" hidden="1" x14ac:dyDescent="0.25">
      <c r="A207" s="117">
        <v>1</v>
      </c>
      <c r="B207" s="118">
        <v>2</v>
      </c>
      <c r="C207" s="303">
        <f>COVID!J207</f>
        <v>0</v>
      </c>
      <c r="D207" s="120" t="b">
        <v>1</v>
      </c>
      <c r="E207" s="304" t="str">
        <f>RIGHT(COVID!C207,4)&amp;"."&amp;COVID!M207&amp;"."&amp;COVID!K207&amp;"."&amp;$C$5</f>
        <v>...Jn21</v>
      </c>
      <c r="F207" s="305">
        <f t="shared" ca="1" si="4"/>
        <v>44361</v>
      </c>
      <c r="G207" s="306">
        <f>COVID!S207</f>
        <v>0</v>
      </c>
      <c r="H207" s="124">
        <f t="shared" ca="1" si="5"/>
        <v>44361</v>
      </c>
      <c r="I207" s="125">
        <v>0</v>
      </c>
      <c r="J207" s="304" t="str">
        <f>LEFT(COVID!D207,20)&amp;"."&amp;COVIDPAY!E207</f>
        <v>....Jn21</v>
      </c>
      <c r="K207" s="120" t="b">
        <v>1</v>
      </c>
      <c r="L207" s="126" t="s">
        <v>3686</v>
      </c>
      <c r="M207" s="120" t="b">
        <v>1</v>
      </c>
      <c r="N207" s="120" t="s">
        <v>3687</v>
      </c>
      <c r="O207" s="307">
        <f>COVID!I207</f>
        <v>0</v>
      </c>
      <c r="P207" s="120" t="b">
        <v>1</v>
      </c>
      <c r="Q207" s="120" t="b">
        <v>1</v>
      </c>
      <c r="R207" s="120" t="b">
        <v>1</v>
      </c>
    </row>
    <row r="208" spans="1:18" hidden="1" x14ac:dyDescent="0.25">
      <c r="A208" s="117">
        <v>1</v>
      </c>
      <c r="B208" s="118">
        <v>2</v>
      </c>
      <c r="C208" s="303">
        <f>COVID!J208</f>
        <v>0</v>
      </c>
      <c r="D208" s="120" t="b">
        <v>1</v>
      </c>
      <c r="E208" s="304" t="str">
        <f>RIGHT(COVID!C208,4)&amp;"."&amp;COVID!M208&amp;"."&amp;COVID!K208&amp;"."&amp;$C$5</f>
        <v>...Jn21</v>
      </c>
      <c r="F208" s="305">
        <f t="shared" ca="1" si="4"/>
        <v>44361</v>
      </c>
      <c r="G208" s="306">
        <f>COVID!S208</f>
        <v>0</v>
      </c>
      <c r="H208" s="124">
        <f t="shared" ca="1" si="5"/>
        <v>44361</v>
      </c>
      <c r="I208" s="125">
        <v>0</v>
      </c>
      <c r="J208" s="304" t="str">
        <f>LEFT(COVID!D208,20)&amp;"."&amp;COVIDPAY!E208</f>
        <v>....Jn21</v>
      </c>
      <c r="K208" s="120" t="b">
        <v>1</v>
      </c>
      <c r="L208" s="126" t="s">
        <v>3686</v>
      </c>
      <c r="M208" s="120" t="b">
        <v>1</v>
      </c>
      <c r="N208" s="120" t="s">
        <v>3687</v>
      </c>
      <c r="O208" s="307">
        <f>COVID!I208</f>
        <v>0</v>
      </c>
      <c r="P208" s="120" t="b">
        <v>1</v>
      </c>
      <c r="Q208" s="120" t="b">
        <v>1</v>
      </c>
      <c r="R208" s="120" t="b">
        <v>1</v>
      </c>
    </row>
    <row r="209" spans="1:18" hidden="1" x14ac:dyDescent="0.25">
      <c r="A209" s="117">
        <v>1</v>
      </c>
      <c r="B209" s="118">
        <v>2</v>
      </c>
      <c r="C209" s="303">
        <f>COVID!J209</f>
        <v>0</v>
      </c>
      <c r="D209" s="120" t="b">
        <v>1</v>
      </c>
      <c r="E209" s="304" t="str">
        <f>RIGHT(COVID!C209,4)&amp;"."&amp;COVID!M209&amp;"."&amp;COVID!K209&amp;"."&amp;$C$5</f>
        <v>...Jn21</v>
      </c>
      <c r="F209" s="305">
        <f t="shared" ca="1" si="4"/>
        <v>44361</v>
      </c>
      <c r="G209" s="306">
        <f>COVID!S209</f>
        <v>0</v>
      </c>
      <c r="H209" s="124">
        <f t="shared" ca="1" si="5"/>
        <v>44361</v>
      </c>
      <c r="I209" s="125">
        <v>0</v>
      </c>
      <c r="J209" s="304" t="str">
        <f>LEFT(COVID!D209,20)&amp;"."&amp;COVIDPAY!E209</f>
        <v>....Jn21</v>
      </c>
      <c r="K209" s="120" t="b">
        <v>1</v>
      </c>
      <c r="L209" s="126" t="s">
        <v>3686</v>
      </c>
      <c r="M209" s="120" t="b">
        <v>1</v>
      </c>
      <c r="N209" s="120" t="s">
        <v>3687</v>
      </c>
      <c r="O209" s="307">
        <f>COVID!I209</f>
        <v>0</v>
      </c>
      <c r="P209" s="120" t="b">
        <v>1</v>
      </c>
      <c r="Q209" s="120" t="b">
        <v>1</v>
      </c>
      <c r="R209" s="120" t="b">
        <v>1</v>
      </c>
    </row>
    <row r="210" spans="1:18" hidden="1" x14ac:dyDescent="0.25">
      <c r="A210" s="117">
        <v>1</v>
      </c>
      <c r="B210" s="118">
        <v>2</v>
      </c>
      <c r="C210" s="303">
        <f>COVID!J210</f>
        <v>0</v>
      </c>
      <c r="D210" s="120" t="b">
        <v>1</v>
      </c>
      <c r="E210" s="304" t="str">
        <f>RIGHT(COVID!C210,4)&amp;"."&amp;COVID!M210&amp;"."&amp;COVID!K210&amp;"."&amp;$C$5</f>
        <v>...Jn21</v>
      </c>
      <c r="F210" s="305">
        <f t="shared" ca="1" si="4"/>
        <v>44361</v>
      </c>
      <c r="G210" s="306">
        <f>COVID!S210</f>
        <v>0</v>
      </c>
      <c r="H210" s="124">
        <f t="shared" ca="1" si="5"/>
        <v>44361</v>
      </c>
      <c r="I210" s="125">
        <v>0</v>
      </c>
      <c r="J210" s="304" t="str">
        <f>LEFT(COVID!D210,20)&amp;"."&amp;COVIDPAY!E210</f>
        <v>....Jn21</v>
      </c>
      <c r="K210" s="120" t="b">
        <v>1</v>
      </c>
      <c r="L210" s="126" t="s">
        <v>3686</v>
      </c>
      <c r="M210" s="120" t="b">
        <v>1</v>
      </c>
      <c r="N210" s="120" t="s">
        <v>3687</v>
      </c>
      <c r="O210" s="307">
        <f>COVID!I210</f>
        <v>0</v>
      </c>
      <c r="P210" s="120" t="b">
        <v>1</v>
      </c>
      <c r="Q210" s="120" t="b">
        <v>1</v>
      </c>
      <c r="R210" s="120" t="b">
        <v>1</v>
      </c>
    </row>
    <row r="211" spans="1:18" hidden="1" x14ac:dyDescent="0.25">
      <c r="A211" s="117">
        <v>1</v>
      </c>
      <c r="B211" s="118">
        <v>2</v>
      </c>
      <c r="C211" s="303">
        <f>COVID!J211</f>
        <v>0</v>
      </c>
      <c r="D211" s="120" t="b">
        <v>1</v>
      </c>
      <c r="E211" s="304" t="str">
        <f>RIGHT(COVID!C211,4)&amp;"."&amp;COVID!M211&amp;"."&amp;COVID!K211&amp;"."&amp;$C$5</f>
        <v>...Jn21</v>
      </c>
      <c r="F211" s="305">
        <f t="shared" ca="1" si="4"/>
        <v>44361</v>
      </c>
      <c r="G211" s="306">
        <f>COVID!S211</f>
        <v>0</v>
      </c>
      <c r="H211" s="124">
        <f t="shared" ca="1" si="5"/>
        <v>44361</v>
      </c>
      <c r="I211" s="125">
        <v>0</v>
      </c>
      <c r="J211" s="304" t="str">
        <f>LEFT(COVID!D211,20)&amp;"."&amp;COVIDPAY!E211</f>
        <v>....Jn21</v>
      </c>
      <c r="K211" s="120" t="b">
        <v>1</v>
      </c>
      <c r="L211" s="126" t="s">
        <v>3686</v>
      </c>
      <c r="M211" s="120" t="b">
        <v>1</v>
      </c>
      <c r="N211" s="120" t="s">
        <v>3687</v>
      </c>
      <c r="O211" s="307">
        <f>COVID!I211</f>
        <v>0</v>
      </c>
      <c r="P211" s="120" t="b">
        <v>1</v>
      </c>
      <c r="Q211" s="120" t="b">
        <v>1</v>
      </c>
      <c r="R211" s="120" t="b">
        <v>1</v>
      </c>
    </row>
    <row r="212" spans="1:18" hidden="1" x14ac:dyDescent="0.25">
      <c r="A212" s="117">
        <v>1</v>
      </c>
      <c r="B212" s="118">
        <v>2</v>
      </c>
      <c r="C212" s="303">
        <f>COVID!J212</f>
        <v>0</v>
      </c>
      <c r="D212" s="120" t="b">
        <v>1</v>
      </c>
      <c r="E212" s="304" t="str">
        <f>RIGHT(COVID!C212,4)&amp;"."&amp;COVID!M212&amp;"."&amp;COVID!K212&amp;"."&amp;$C$5</f>
        <v>...Jn21</v>
      </c>
      <c r="F212" s="305">
        <f t="shared" ca="1" si="4"/>
        <v>44361</v>
      </c>
      <c r="G212" s="306">
        <f>COVID!S212</f>
        <v>0</v>
      </c>
      <c r="H212" s="124">
        <f t="shared" ca="1" si="5"/>
        <v>44361</v>
      </c>
      <c r="I212" s="125">
        <v>0</v>
      </c>
      <c r="J212" s="304" t="str">
        <f>LEFT(COVID!D212,20)&amp;"."&amp;COVIDPAY!E212</f>
        <v>....Jn21</v>
      </c>
      <c r="K212" s="120" t="b">
        <v>1</v>
      </c>
      <c r="L212" s="126" t="s">
        <v>3686</v>
      </c>
      <c r="M212" s="120" t="b">
        <v>1</v>
      </c>
      <c r="N212" s="120" t="s">
        <v>3687</v>
      </c>
      <c r="O212" s="307">
        <f>COVID!I212</f>
        <v>0</v>
      </c>
      <c r="P212" s="120" t="b">
        <v>1</v>
      </c>
      <c r="Q212" s="120" t="b">
        <v>1</v>
      </c>
      <c r="R212" s="120" t="b">
        <v>1</v>
      </c>
    </row>
    <row r="213" spans="1:18" hidden="1" x14ac:dyDescent="0.25">
      <c r="A213" s="117">
        <v>1</v>
      </c>
      <c r="B213" s="118">
        <v>2</v>
      </c>
      <c r="C213" s="303">
        <f>COVID!J213</f>
        <v>0</v>
      </c>
      <c r="D213" s="120" t="b">
        <v>1</v>
      </c>
      <c r="E213" s="304" t="str">
        <f>RIGHT(COVID!C213,4)&amp;"."&amp;COVID!M213&amp;"."&amp;COVID!K213&amp;"."&amp;$C$5</f>
        <v>...Jn21</v>
      </c>
      <c r="F213" s="305">
        <f t="shared" ref="F213:F276" ca="1" si="6">TODAY()</f>
        <v>44361</v>
      </c>
      <c r="G213" s="306">
        <f>COVID!S213</f>
        <v>0</v>
      </c>
      <c r="H213" s="124">
        <f t="shared" ref="H213:H276" ca="1" si="7">F213</f>
        <v>44361</v>
      </c>
      <c r="I213" s="125">
        <v>0</v>
      </c>
      <c r="J213" s="304" t="str">
        <f>LEFT(COVID!D213,20)&amp;"."&amp;COVIDPAY!E213</f>
        <v>....Jn21</v>
      </c>
      <c r="K213" s="120" t="b">
        <v>1</v>
      </c>
      <c r="L213" s="126" t="s">
        <v>3686</v>
      </c>
      <c r="M213" s="120" t="b">
        <v>1</v>
      </c>
      <c r="N213" s="120" t="s">
        <v>3687</v>
      </c>
      <c r="O213" s="307">
        <f>COVID!I213</f>
        <v>0</v>
      </c>
      <c r="P213" s="120" t="b">
        <v>1</v>
      </c>
      <c r="Q213" s="120" t="b">
        <v>1</v>
      </c>
      <c r="R213" s="120" t="b">
        <v>1</v>
      </c>
    </row>
    <row r="214" spans="1:18" hidden="1" x14ac:dyDescent="0.25">
      <c r="A214" s="117">
        <v>1</v>
      </c>
      <c r="B214" s="118">
        <v>2</v>
      </c>
      <c r="C214" s="303">
        <f>COVID!J214</f>
        <v>0</v>
      </c>
      <c r="D214" s="120" t="b">
        <v>1</v>
      </c>
      <c r="E214" s="304" t="str">
        <f>RIGHT(COVID!C214,4)&amp;"."&amp;COVID!M214&amp;"."&amp;COVID!K214&amp;"."&amp;$C$5</f>
        <v>...Jn21</v>
      </c>
      <c r="F214" s="305">
        <f t="shared" ca="1" si="6"/>
        <v>44361</v>
      </c>
      <c r="G214" s="306">
        <f>COVID!S214</f>
        <v>0</v>
      </c>
      <c r="H214" s="124">
        <f t="shared" ca="1" si="7"/>
        <v>44361</v>
      </c>
      <c r="I214" s="125">
        <v>0</v>
      </c>
      <c r="J214" s="304" t="str">
        <f>LEFT(COVID!D214,20)&amp;"."&amp;COVIDPAY!E214</f>
        <v>....Jn21</v>
      </c>
      <c r="K214" s="120" t="b">
        <v>1</v>
      </c>
      <c r="L214" s="126" t="s">
        <v>3686</v>
      </c>
      <c r="M214" s="120" t="b">
        <v>1</v>
      </c>
      <c r="N214" s="120" t="s">
        <v>3687</v>
      </c>
      <c r="O214" s="307">
        <f>COVID!I214</f>
        <v>0</v>
      </c>
      <c r="P214" s="120" t="b">
        <v>1</v>
      </c>
      <c r="Q214" s="120" t="b">
        <v>1</v>
      </c>
      <c r="R214" s="120" t="b">
        <v>1</v>
      </c>
    </row>
    <row r="215" spans="1:18" hidden="1" x14ac:dyDescent="0.25">
      <c r="A215" s="117">
        <v>1</v>
      </c>
      <c r="B215" s="118">
        <v>2</v>
      </c>
      <c r="C215" s="303">
        <f>COVID!J215</f>
        <v>0</v>
      </c>
      <c r="D215" s="120" t="b">
        <v>1</v>
      </c>
      <c r="E215" s="304" t="str">
        <f>RIGHT(COVID!C215,4)&amp;"."&amp;COVID!M215&amp;"."&amp;COVID!K215&amp;"."&amp;$C$5</f>
        <v>...Jn21</v>
      </c>
      <c r="F215" s="305">
        <f t="shared" ca="1" si="6"/>
        <v>44361</v>
      </c>
      <c r="G215" s="306">
        <f>COVID!S215</f>
        <v>0</v>
      </c>
      <c r="H215" s="124">
        <f t="shared" ca="1" si="7"/>
        <v>44361</v>
      </c>
      <c r="I215" s="125">
        <v>0</v>
      </c>
      <c r="J215" s="304" t="str">
        <f>LEFT(COVID!D215,20)&amp;"."&amp;COVIDPAY!E215</f>
        <v>....Jn21</v>
      </c>
      <c r="K215" s="120" t="b">
        <v>1</v>
      </c>
      <c r="L215" s="126" t="s">
        <v>3686</v>
      </c>
      <c r="M215" s="120" t="b">
        <v>1</v>
      </c>
      <c r="N215" s="120" t="s">
        <v>3687</v>
      </c>
      <c r="O215" s="307">
        <f>COVID!I215</f>
        <v>0</v>
      </c>
      <c r="P215" s="120" t="b">
        <v>1</v>
      </c>
      <c r="Q215" s="120" t="b">
        <v>1</v>
      </c>
      <c r="R215" s="120" t="b">
        <v>1</v>
      </c>
    </row>
    <row r="216" spans="1:18" hidden="1" x14ac:dyDescent="0.25">
      <c r="A216" s="117">
        <v>1</v>
      </c>
      <c r="B216" s="118">
        <v>2</v>
      </c>
      <c r="C216" s="303">
        <f>COVID!J216</f>
        <v>0</v>
      </c>
      <c r="D216" s="120" t="b">
        <v>1</v>
      </c>
      <c r="E216" s="304" t="str">
        <f>RIGHT(COVID!C216,4)&amp;"."&amp;COVID!M216&amp;"."&amp;COVID!K216&amp;"."&amp;$C$5</f>
        <v>...Jn21</v>
      </c>
      <c r="F216" s="305">
        <f t="shared" ca="1" si="6"/>
        <v>44361</v>
      </c>
      <c r="G216" s="306">
        <f>COVID!S216</f>
        <v>0</v>
      </c>
      <c r="H216" s="124">
        <f t="shared" ca="1" si="7"/>
        <v>44361</v>
      </c>
      <c r="I216" s="125">
        <v>0</v>
      </c>
      <c r="J216" s="304" t="str">
        <f>LEFT(COVID!D216,20)&amp;"."&amp;COVIDPAY!E216</f>
        <v>....Jn21</v>
      </c>
      <c r="K216" s="120" t="b">
        <v>1</v>
      </c>
      <c r="L216" s="126" t="s">
        <v>3686</v>
      </c>
      <c r="M216" s="120" t="b">
        <v>1</v>
      </c>
      <c r="N216" s="120" t="s">
        <v>3687</v>
      </c>
      <c r="O216" s="307">
        <f>COVID!I216</f>
        <v>0</v>
      </c>
      <c r="P216" s="120" t="b">
        <v>1</v>
      </c>
      <c r="Q216" s="120" t="b">
        <v>1</v>
      </c>
      <c r="R216" s="120" t="b">
        <v>1</v>
      </c>
    </row>
    <row r="217" spans="1:18" hidden="1" x14ac:dyDescent="0.25">
      <c r="A217" s="117">
        <v>1</v>
      </c>
      <c r="B217" s="118">
        <v>2</v>
      </c>
      <c r="C217" s="303">
        <f>COVID!J217</f>
        <v>0</v>
      </c>
      <c r="D217" s="120" t="b">
        <v>1</v>
      </c>
      <c r="E217" s="304" t="str">
        <f>RIGHT(COVID!C217,4)&amp;"."&amp;COVID!M217&amp;"."&amp;COVID!K217&amp;"."&amp;$C$5</f>
        <v>...Jn21</v>
      </c>
      <c r="F217" s="305">
        <f t="shared" ca="1" si="6"/>
        <v>44361</v>
      </c>
      <c r="G217" s="306">
        <f>COVID!S217</f>
        <v>0</v>
      </c>
      <c r="H217" s="124">
        <f t="shared" ca="1" si="7"/>
        <v>44361</v>
      </c>
      <c r="I217" s="125">
        <v>0</v>
      </c>
      <c r="J217" s="304" t="str">
        <f>LEFT(COVID!D217,20)&amp;"."&amp;COVIDPAY!E217</f>
        <v>....Jn21</v>
      </c>
      <c r="K217" s="120" t="b">
        <v>1</v>
      </c>
      <c r="L217" s="126" t="s">
        <v>3686</v>
      </c>
      <c r="M217" s="120" t="b">
        <v>1</v>
      </c>
      <c r="N217" s="120" t="s">
        <v>3687</v>
      </c>
      <c r="O217" s="307">
        <f>COVID!I217</f>
        <v>0</v>
      </c>
      <c r="P217" s="120" t="b">
        <v>1</v>
      </c>
      <c r="Q217" s="120" t="b">
        <v>1</v>
      </c>
      <c r="R217" s="120" t="b">
        <v>1</v>
      </c>
    </row>
    <row r="218" spans="1:18" hidden="1" x14ac:dyDescent="0.25">
      <c r="A218" s="117">
        <v>1</v>
      </c>
      <c r="B218" s="118">
        <v>2</v>
      </c>
      <c r="C218" s="303">
        <f>COVID!J218</f>
        <v>0</v>
      </c>
      <c r="D218" s="120" t="b">
        <v>1</v>
      </c>
      <c r="E218" s="304" t="str">
        <f>RIGHT(COVID!C218,4)&amp;"."&amp;COVID!M218&amp;"."&amp;COVID!K218&amp;"."&amp;$C$5</f>
        <v>...Jn21</v>
      </c>
      <c r="F218" s="305">
        <f t="shared" ca="1" si="6"/>
        <v>44361</v>
      </c>
      <c r="G218" s="306">
        <f>COVID!S218</f>
        <v>0</v>
      </c>
      <c r="H218" s="124">
        <f t="shared" ca="1" si="7"/>
        <v>44361</v>
      </c>
      <c r="I218" s="125">
        <v>0</v>
      </c>
      <c r="J218" s="304" t="str">
        <f>LEFT(COVID!D218,20)&amp;"."&amp;COVIDPAY!E218</f>
        <v>....Jn21</v>
      </c>
      <c r="K218" s="120" t="b">
        <v>1</v>
      </c>
      <c r="L218" s="126" t="s">
        <v>3686</v>
      </c>
      <c r="M218" s="120" t="b">
        <v>1</v>
      </c>
      <c r="N218" s="120" t="s">
        <v>3687</v>
      </c>
      <c r="O218" s="307">
        <f>COVID!I218</f>
        <v>0</v>
      </c>
      <c r="P218" s="120" t="b">
        <v>1</v>
      </c>
      <c r="Q218" s="120" t="b">
        <v>1</v>
      </c>
      <c r="R218" s="120" t="b">
        <v>1</v>
      </c>
    </row>
    <row r="219" spans="1:18" hidden="1" x14ac:dyDescent="0.25">
      <c r="A219" s="117">
        <v>1</v>
      </c>
      <c r="B219" s="118">
        <v>2</v>
      </c>
      <c r="C219" s="303">
        <f>COVID!J219</f>
        <v>0</v>
      </c>
      <c r="D219" s="120" t="b">
        <v>1</v>
      </c>
      <c r="E219" s="304" t="str">
        <f>RIGHT(COVID!C219,4)&amp;"."&amp;COVID!M219&amp;"."&amp;COVID!K219&amp;"."&amp;$C$5</f>
        <v>...Jn21</v>
      </c>
      <c r="F219" s="305">
        <f t="shared" ca="1" si="6"/>
        <v>44361</v>
      </c>
      <c r="G219" s="306">
        <f>COVID!S219</f>
        <v>0</v>
      </c>
      <c r="H219" s="124">
        <f t="shared" ca="1" si="7"/>
        <v>44361</v>
      </c>
      <c r="I219" s="125">
        <v>0</v>
      </c>
      <c r="J219" s="304" t="str">
        <f>LEFT(COVID!D219,20)&amp;"."&amp;COVIDPAY!E219</f>
        <v>....Jn21</v>
      </c>
      <c r="K219" s="120" t="b">
        <v>1</v>
      </c>
      <c r="L219" s="126" t="s">
        <v>3686</v>
      </c>
      <c r="M219" s="120" t="b">
        <v>1</v>
      </c>
      <c r="N219" s="120" t="s">
        <v>3687</v>
      </c>
      <c r="O219" s="307">
        <f>COVID!I219</f>
        <v>0</v>
      </c>
      <c r="P219" s="120" t="b">
        <v>1</v>
      </c>
      <c r="Q219" s="120" t="b">
        <v>1</v>
      </c>
      <c r="R219" s="120" t="b">
        <v>1</v>
      </c>
    </row>
    <row r="220" spans="1:18" hidden="1" x14ac:dyDescent="0.25">
      <c r="A220" s="117">
        <v>1</v>
      </c>
      <c r="B220" s="118">
        <v>2</v>
      </c>
      <c r="C220" s="303">
        <f>COVID!J220</f>
        <v>0</v>
      </c>
      <c r="D220" s="120" t="b">
        <v>1</v>
      </c>
      <c r="E220" s="304" t="str">
        <f>RIGHT(COVID!C220,4)&amp;"."&amp;COVID!M220&amp;"."&amp;COVID!K220&amp;"."&amp;$C$5</f>
        <v>...Jn21</v>
      </c>
      <c r="F220" s="305">
        <f t="shared" ca="1" si="6"/>
        <v>44361</v>
      </c>
      <c r="G220" s="306">
        <f>COVID!S220</f>
        <v>0</v>
      </c>
      <c r="H220" s="124">
        <f t="shared" ca="1" si="7"/>
        <v>44361</v>
      </c>
      <c r="I220" s="125">
        <v>0</v>
      </c>
      <c r="J220" s="304" t="str">
        <f>LEFT(COVID!D220,20)&amp;"."&amp;COVIDPAY!E220</f>
        <v>....Jn21</v>
      </c>
      <c r="K220" s="120" t="b">
        <v>1</v>
      </c>
      <c r="L220" s="126" t="s">
        <v>3686</v>
      </c>
      <c r="M220" s="120" t="b">
        <v>1</v>
      </c>
      <c r="N220" s="120" t="s">
        <v>3687</v>
      </c>
      <c r="O220" s="307">
        <f>COVID!I220</f>
        <v>0</v>
      </c>
      <c r="P220" s="120" t="b">
        <v>1</v>
      </c>
      <c r="Q220" s="120" t="b">
        <v>1</v>
      </c>
      <c r="R220" s="120" t="b">
        <v>1</v>
      </c>
    </row>
    <row r="221" spans="1:18" hidden="1" x14ac:dyDescent="0.25">
      <c r="A221" s="117">
        <v>1</v>
      </c>
      <c r="B221" s="118">
        <v>2</v>
      </c>
      <c r="C221" s="303">
        <f>COVID!J221</f>
        <v>0</v>
      </c>
      <c r="D221" s="120" t="b">
        <v>1</v>
      </c>
      <c r="E221" s="304" t="str">
        <f>RIGHT(COVID!C221,4)&amp;"."&amp;COVID!M221&amp;"."&amp;COVID!K221&amp;"."&amp;$C$5</f>
        <v>...Jn21</v>
      </c>
      <c r="F221" s="305">
        <f t="shared" ca="1" si="6"/>
        <v>44361</v>
      </c>
      <c r="G221" s="306">
        <f>COVID!S221</f>
        <v>0</v>
      </c>
      <c r="H221" s="124">
        <f t="shared" ca="1" si="7"/>
        <v>44361</v>
      </c>
      <c r="I221" s="125">
        <v>0</v>
      </c>
      <c r="J221" s="304" t="str">
        <f>LEFT(COVID!D221,20)&amp;"."&amp;COVIDPAY!E221</f>
        <v>....Jn21</v>
      </c>
      <c r="K221" s="120" t="b">
        <v>1</v>
      </c>
      <c r="L221" s="126" t="s">
        <v>3686</v>
      </c>
      <c r="M221" s="120" t="b">
        <v>1</v>
      </c>
      <c r="N221" s="120" t="s">
        <v>3687</v>
      </c>
      <c r="O221" s="307">
        <f>COVID!I221</f>
        <v>0</v>
      </c>
      <c r="P221" s="120" t="b">
        <v>1</v>
      </c>
      <c r="Q221" s="120" t="b">
        <v>1</v>
      </c>
      <c r="R221" s="120" t="b">
        <v>1</v>
      </c>
    </row>
    <row r="222" spans="1:18" hidden="1" x14ac:dyDescent="0.25">
      <c r="A222" s="117">
        <v>1</v>
      </c>
      <c r="B222" s="118">
        <v>2</v>
      </c>
      <c r="C222" s="303">
        <f>COVID!J222</f>
        <v>0</v>
      </c>
      <c r="D222" s="120" t="b">
        <v>1</v>
      </c>
      <c r="E222" s="304" t="str">
        <f>RIGHT(COVID!C222,4)&amp;"."&amp;COVID!M222&amp;"."&amp;COVID!K222&amp;"."&amp;$C$5</f>
        <v>...Jn21</v>
      </c>
      <c r="F222" s="305">
        <f t="shared" ca="1" si="6"/>
        <v>44361</v>
      </c>
      <c r="G222" s="306">
        <f>COVID!S222</f>
        <v>0</v>
      </c>
      <c r="H222" s="124">
        <f t="shared" ca="1" si="7"/>
        <v>44361</v>
      </c>
      <c r="I222" s="125">
        <v>0</v>
      </c>
      <c r="J222" s="304" t="str">
        <f>LEFT(COVID!D222,20)&amp;"."&amp;COVIDPAY!E222</f>
        <v>....Jn21</v>
      </c>
      <c r="K222" s="120" t="b">
        <v>1</v>
      </c>
      <c r="L222" s="126" t="s">
        <v>3686</v>
      </c>
      <c r="M222" s="120" t="b">
        <v>1</v>
      </c>
      <c r="N222" s="120" t="s">
        <v>3687</v>
      </c>
      <c r="O222" s="307">
        <f>COVID!I222</f>
        <v>0</v>
      </c>
      <c r="P222" s="120" t="b">
        <v>1</v>
      </c>
      <c r="Q222" s="120" t="b">
        <v>1</v>
      </c>
      <c r="R222" s="120" t="b">
        <v>1</v>
      </c>
    </row>
    <row r="223" spans="1:18" hidden="1" x14ac:dyDescent="0.25">
      <c r="A223" s="117">
        <v>1</v>
      </c>
      <c r="B223" s="118">
        <v>2</v>
      </c>
      <c r="C223" s="303">
        <f>COVID!J223</f>
        <v>0</v>
      </c>
      <c r="D223" s="120" t="b">
        <v>1</v>
      </c>
      <c r="E223" s="304" t="str">
        <f>RIGHT(COVID!C223,4)&amp;"."&amp;COVID!M223&amp;"."&amp;COVID!K223&amp;"."&amp;$C$5</f>
        <v>...Jn21</v>
      </c>
      <c r="F223" s="305">
        <f t="shared" ca="1" si="6"/>
        <v>44361</v>
      </c>
      <c r="G223" s="306">
        <f>COVID!S223</f>
        <v>0</v>
      </c>
      <c r="H223" s="124">
        <f t="shared" ca="1" si="7"/>
        <v>44361</v>
      </c>
      <c r="I223" s="125">
        <v>0</v>
      </c>
      <c r="J223" s="304" t="str">
        <f>LEFT(COVID!D223,20)&amp;"."&amp;COVIDPAY!E223</f>
        <v>....Jn21</v>
      </c>
      <c r="K223" s="120" t="b">
        <v>1</v>
      </c>
      <c r="L223" s="126" t="s">
        <v>3686</v>
      </c>
      <c r="M223" s="120" t="b">
        <v>1</v>
      </c>
      <c r="N223" s="120" t="s">
        <v>3687</v>
      </c>
      <c r="O223" s="307">
        <f>COVID!I223</f>
        <v>0</v>
      </c>
      <c r="P223" s="120" t="b">
        <v>1</v>
      </c>
      <c r="Q223" s="120" t="b">
        <v>1</v>
      </c>
      <c r="R223" s="120" t="b">
        <v>1</v>
      </c>
    </row>
    <row r="224" spans="1:18" hidden="1" x14ac:dyDescent="0.25">
      <c r="A224" s="117">
        <v>1</v>
      </c>
      <c r="B224" s="118">
        <v>2</v>
      </c>
      <c r="C224" s="303">
        <f>COVID!J224</f>
        <v>0</v>
      </c>
      <c r="D224" s="120" t="b">
        <v>1</v>
      </c>
      <c r="E224" s="304" t="str">
        <f>RIGHT(COVID!C224,4)&amp;"."&amp;COVID!M224&amp;"."&amp;COVID!K224&amp;"."&amp;$C$5</f>
        <v>...Jn21</v>
      </c>
      <c r="F224" s="305">
        <f t="shared" ca="1" si="6"/>
        <v>44361</v>
      </c>
      <c r="G224" s="306">
        <f>COVID!S224</f>
        <v>0</v>
      </c>
      <c r="H224" s="124">
        <f t="shared" ca="1" si="7"/>
        <v>44361</v>
      </c>
      <c r="I224" s="125">
        <v>0</v>
      </c>
      <c r="J224" s="304" t="str">
        <f>LEFT(COVID!D224,20)&amp;"."&amp;COVIDPAY!E224</f>
        <v>....Jn21</v>
      </c>
      <c r="K224" s="120" t="b">
        <v>1</v>
      </c>
      <c r="L224" s="126" t="s">
        <v>3686</v>
      </c>
      <c r="M224" s="120" t="b">
        <v>1</v>
      </c>
      <c r="N224" s="120" t="s">
        <v>3687</v>
      </c>
      <c r="O224" s="307">
        <f>COVID!I224</f>
        <v>0</v>
      </c>
      <c r="P224" s="120" t="b">
        <v>1</v>
      </c>
      <c r="Q224" s="120" t="b">
        <v>1</v>
      </c>
      <c r="R224" s="120" t="b">
        <v>1</v>
      </c>
    </row>
    <row r="225" spans="1:18" hidden="1" x14ac:dyDescent="0.25">
      <c r="A225" s="117">
        <v>1</v>
      </c>
      <c r="B225" s="118">
        <v>2</v>
      </c>
      <c r="C225" s="303">
        <f>COVID!J225</f>
        <v>0</v>
      </c>
      <c r="D225" s="120" t="b">
        <v>1</v>
      </c>
      <c r="E225" s="304" t="str">
        <f>RIGHT(COVID!C225,4)&amp;"."&amp;COVID!M225&amp;"."&amp;COVID!K225&amp;"."&amp;$C$5</f>
        <v>...Jn21</v>
      </c>
      <c r="F225" s="305">
        <f t="shared" ca="1" si="6"/>
        <v>44361</v>
      </c>
      <c r="G225" s="306">
        <f>COVID!S225</f>
        <v>0</v>
      </c>
      <c r="H225" s="124">
        <f t="shared" ca="1" si="7"/>
        <v>44361</v>
      </c>
      <c r="I225" s="125">
        <v>0</v>
      </c>
      <c r="J225" s="304" t="str">
        <f>LEFT(COVID!D225,20)&amp;"."&amp;COVIDPAY!E225</f>
        <v>....Jn21</v>
      </c>
      <c r="K225" s="120" t="b">
        <v>1</v>
      </c>
      <c r="L225" s="126" t="s">
        <v>3686</v>
      </c>
      <c r="M225" s="120" t="b">
        <v>1</v>
      </c>
      <c r="N225" s="120" t="s">
        <v>3687</v>
      </c>
      <c r="O225" s="307">
        <f>COVID!I225</f>
        <v>0</v>
      </c>
      <c r="P225" s="120" t="b">
        <v>1</v>
      </c>
      <c r="Q225" s="120" t="b">
        <v>1</v>
      </c>
      <c r="R225" s="120" t="b">
        <v>1</v>
      </c>
    </row>
    <row r="226" spans="1:18" hidden="1" x14ac:dyDescent="0.25">
      <c r="A226" s="117">
        <v>1</v>
      </c>
      <c r="B226" s="118">
        <v>2</v>
      </c>
      <c r="C226" s="303">
        <f>COVID!J226</f>
        <v>0</v>
      </c>
      <c r="D226" s="120" t="b">
        <v>1</v>
      </c>
      <c r="E226" s="304" t="str">
        <f>RIGHT(COVID!C226,4)&amp;"."&amp;COVID!M226&amp;"."&amp;COVID!K226&amp;"."&amp;$C$5</f>
        <v>...Jn21</v>
      </c>
      <c r="F226" s="305">
        <f t="shared" ca="1" si="6"/>
        <v>44361</v>
      </c>
      <c r="G226" s="306">
        <f>COVID!S226</f>
        <v>0</v>
      </c>
      <c r="H226" s="124">
        <f t="shared" ca="1" si="7"/>
        <v>44361</v>
      </c>
      <c r="I226" s="125">
        <v>0</v>
      </c>
      <c r="J226" s="304" t="str">
        <f>LEFT(COVID!D226,20)&amp;"."&amp;COVIDPAY!E226</f>
        <v>....Jn21</v>
      </c>
      <c r="K226" s="120" t="b">
        <v>1</v>
      </c>
      <c r="L226" s="126" t="s">
        <v>3686</v>
      </c>
      <c r="M226" s="120" t="b">
        <v>1</v>
      </c>
      <c r="N226" s="120" t="s">
        <v>3687</v>
      </c>
      <c r="O226" s="307">
        <f>COVID!I226</f>
        <v>0</v>
      </c>
      <c r="P226" s="120" t="b">
        <v>1</v>
      </c>
      <c r="Q226" s="120" t="b">
        <v>1</v>
      </c>
      <c r="R226" s="120" t="b">
        <v>1</v>
      </c>
    </row>
    <row r="227" spans="1:18" hidden="1" x14ac:dyDescent="0.25">
      <c r="A227" s="117">
        <v>1</v>
      </c>
      <c r="B227" s="118">
        <v>2</v>
      </c>
      <c r="C227" s="303">
        <f>COVID!J227</f>
        <v>0</v>
      </c>
      <c r="D227" s="120" t="b">
        <v>1</v>
      </c>
      <c r="E227" s="304" t="str">
        <f>RIGHT(COVID!C227,4)&amp;"."&amp;COVID!M227&amp;"."&amp;COVID!K227&amp;"."&amp;$C$5</f>
        <v>...Jn21</v>
      </c>
      <c r="F227" s="305">
        <f t="shared" ca="1" si="6"/>
        <v>44361</v>
      </c>
      <c r="G227" s="306">
        <f>COVID!S227</f>
        <v>0</v>
      </c>
      <c r="H227" s="124">
        <f t="shared" ca="1" si="7"/>
        <v>44361</v>
      </c>
      <c r="I227" s="125">
        <v>0</v>
      </c>
      <c r="J227" s="304" t="str">
        <f>LEFT(COVID!D227,20)&amp;"."&amp;COVIDPAY!E227</f>
        <v>....Jn21</v>
      </c>
      <c r="K227" s="120" t="b">
        <v>1</v>
      </c>
      <c r="L227" s="126" t="s">
        <v>3686</v>
      </c>
      <c r="M227" s="120" t="b">
        <v>1</v>
      </c>
      <c r="N227" s="120" t="s">
        <v>3687</v>
      </c>
      <c r="O227" s="307">
        <f>COVID!I227</f>
        <v>0</v>
      </c>
      <c r="P227" s="120" t="b">
        <v>1</v>
      </c>
      <c r="Q227" s="120" t="b">
        <v>1</v>
      </c>
      <c r="R227" s="120" t="b">
        <v>1</v>
      </c>
    </row>
    <row r="228" spans="1:18" hidden="1" x14ac:dyDescent="0.25">
      <c r="A228" s="117">
        <v>1</v>
      </c>
      <c r="B228" s="118">
        <v>2</v>
      </c>
      <c r="C228" s="303">
        <f>COVID!J228</f>
        <v>0</v>
      </c>
      <c r="D228" s="120" t="b">
        <v>1</v>
      </c>
      <c r="E228" s="304" t="str">
        <f>RIGHT(COVID!C228,4)&amp;"."&amp;COVID!M228&amp;"."&amp;COVID!K228&amp;"."&amp;$C$5</f>
        <v>...Jn21</v>
      </c>
      <c r="F228" s="305">
        <f t="shared" ca="1" si="6"/>
        <v>44361</v>
      </c>
      <c r="G228" s="306">
        <f>COVID!S228</f>
        <v>0</v>
      </c>
      <c r="H228" s="124">
        <f t="shared" ca="1" si="7"/>
        <v>44361</v>
      </c>
      <c r="I228" s="125">
        <v>0</v>
      </c>
      <c r="J228" s="304" t="str">
        <f>LEFT(COVID!D228,20)&amp;"."&amp;COVIDPAY!E228</f>
        <v>....Jn21</v>
      </c>
      <c r="K228" s="120" t="b">
        <v>1</v>
      </c>
      <c r="L228" s="126" t="s">
        <v>3686</v>
      </c>
      <c r="M228" s="120" t="b">
        <v>1</v>
      </c>
      <c r="N228" s="120" t="s">
        <v>3687</v>
      </c>
      <c r="O228" s="307">
        <f>COVID!I228</f>
        <v>0</v>
      </c>
      <c r="P228" s="120" t="b">
        <v>1</v>
      </c>
      <c r="Q228" s="120" t="b">
        <v>1</v>
      </c>
      <c r="R228" s="120" t="b">
        <v>1</v>
      </c>
    </row>
    <row r="229" spans="1:18" hidden="1" x14ac:dyDescent="0.25">
      <c r="A229" s="117">
        <v>1</v>
      </c>
      <c r="B229" s="118">
        <v>2</v>
      </c>
      <c r="C229" s="303">
        <f>COVID!J229</f>
        <v>0</v>
      </c>
      <c r="D229" s="120" t="b">
        <v>1</v>
      </c>
      <c r="E229" s="304" t="str">
        <f>RIGHT(COVID!C229,4)&amp;"."&amp;COVID!M229&amp;"."&amp;COVID!K229&amp;"."&amp;$C$5</f>
        <v>...Jn21</v>
      </c>
      <c r="F229" s="305">
        <f t="shared" ca="1" si="6"/>
        <v>44361</v>
      </c>
      <c r="G229" s="306">
        <f>COVID!S229</f>
        <v>0</v>
      </c>
      <c r="H229" s="124">
        <f t="shared" ca="1" si="7"/>
        <v>44361</v>
      </c>
      <c r="I229" s="125">
        <v>0</v>
      </c>
      <c r="J229" s="304" t="str">
        <f>LEFT(COVID!D229,20)&amp;"."&amp;COVIDPAY!E229</f>
        <v>....Jn21</v>
      </c>
      <c r="K229" s="120" t="b">
        <v>1</v>
      </c>
      <c r="L229" s="126" t="s">
        <v>3686</v>
      </c>
      <c r="M229" s="120" t="b">
        <v>1</v>
      </c>
      <c r="N229" s="120" t="s">
        <v>3687</v>
      </c>
      <c r="O229" s="307">
        <f>COVID!I229</f>
        <v>0</v>
      </c>
      <c r="P229" s="120" t="b">
        <v>1</v>
      </c>
      <c r="Q229" s="120" t="b">
        <v>1</v>
      </c>
      <c r="R229" s="120" t="b">
        <v>1</v>
      </c>
    </row>
    <row r="230" spans="1:18" hidden="1" x14ac:dyDescent="0.25">
      <c r="A230" s="117">
        <v>1</v>
      </c>
      <c r="B230" s="118">
        <v>2</v>
      </c>
      <c r="C230" s="303">
        <f>COVID!J230</f>
        <v>0</v>
      </c>
      <c r="D230" s="120" t="b">
        <v>1</v>
      </c>
      <c r="E230" s="304" t="str">
        <f>RIGHT(COVID!C230,4)&amp;"."&amp;COVID!M230&amp;"."&amp;COVID!K230&amp;"."&amp;$C$5</f>
        <v>...Jn21</v>
      </c>
      <c r="F230" s="305">
        <f t="shared" ca="1" si="6"/>
        <v>44361</v>
      </c>
      <c r="G230" s="306">
        <f>COVID!S230</f>
        <v>0</v>
      </c>
      <c r="H230" s="124">
        <f t="shared" ca="1" si="7"/>
        <v>44361</v>
      </c>
      <c r="I230" s="125">
        <v>0</v>
      </c>
      <c r="J230" s="304" t="str">
        <f>LEFT(COVID!D230,20)&amp;"."&amp;COVIDPAY!E230</f>
        <v>....Jn21</v>
      </c>
      <c r="K230" s="120" t="b">
        <v>1</v>
      </c>
      <c r="L230" s="126" t="s">
        <v>3686</v>
      </c>
      <c r="M230" s="120" t="b">
        <v>1</v>
      </c>
      <c r="N230" s="120" t="s">
        <v>3687</v>
      </c>
      <c r="O230" s="307">
        <f>COVID!I230</f>
        <v>0</v>
      </c>
      <c r="P230" s="120" t="b">
        <v>1</v>
      </c>
      <c r="Q230" s="120" t="b">
        <v>1</v>
      </c>
      <c r="R230" s="120" t="b">
        <v>1</v>
      </c>
    </row>
    <row r="231" spans="1:18" hidden="1" x14ac:dyDescent="0.25">
      <c r="A231" s="117">
        <v>1</v>
      </c>
      <c r="B231" s="118">
        <v>2</v>
      </c>
      <c r="C231" s="303">
        <f>COVID!J231</f>
        <v>0</v>
      </c>
      <c r="D231" s="120" t="b">
        <v>1</v>
      </c>
      <c r="E231" s="304" t="str">
        <f>RIGHT(COVID!C231,4)&amp;"."&amp;COVID!M231&amp;"."&amp;COVID!K231&amp;"."&amp;$C$5</f>
        <v>...Jn21</v>
      </c>
      <c r="F231" s="305">
        <f t="shared" ca="1" si="6"/>
        <v>44361</v>
      </c>
      <c r="G231" s="306">
        <f>COVID!S231</f>
        <v>0</v>
      </c>
      <c r="H231" s="124">
        <f t="shared" ca="1" si="7"/>
        <v>44361</v>
      </c>
      <c r="I231" s="125">
        <v>0</v>
      </c>
      <c r="J231" s="304" t="str">
        <f>LEFT(COVID!D231,20)&amp;"."&amp;COVIDPAY!E231</f>
        <v>....Jn21</v>
      </c>
      <c r="K231" s="120" t="b">
        <v>1</v>
      </c>
      <c r="L231" s="126" t="s">
        <v>3686</v>
      </c>
      <c r="M231" s="120" t="b">
        <v>1</v>
      </c>
      <c r="N231" s="120" t="s">
        <v>3687</v>
      </c>
      <c r="O231" s="307">
        <f>COVID!I231</f>
        <v>0</v>
      </c>
      <c r="P231" s="120" t="b">
        <v>1</v>
      </c>
      <c r="Q231" s="120" t="b">
        <v>1</v>
      </c>
      <c r="R231" s="120" t="b">
        <v>1</v>
      </c>
    </row>
    <row r="232" spans="1:18" hidden="1" x14ac:dyDescent="0.25">
      <c r="A232" s="117">
        <v>1</v>
      </c>
      <c r="B232" s="118">
        <v>2</v>
      </c>
      <c r="C232" s="303">
        <f>COVID!J232</f>
        <v>0</v>
      </c>
      <c r="D232" s="120" t="b">
        <v>1</v>
      </c>
      <c r="E232" s="304" t="str">
        <f>RIGHT(COVID!C232,4)&amp;"."&amp;COVID!M232&amp;"."&amp;COVID!K232&amp;"."&amp;$C$5</f>
        <v>...Jn21</v>
      </c>
      <c r="F232" s="305">
        <f t="shared" ca="1" si="6"/>
        <v>44361</v>
      </c>
      <c r="G232" s="306">
        <f>COVID!S232</f>
        <v>0</v>
      </c>
      <c r="H232" s="124">
        <f t="shared" ca="1" si="7"/>
        <v>44361</v>
      </c>
      <c r="I232" s="125">
        <v>0</v>
      </c>
      <c r="J232" s="304" t="str">
        <f>LEFT(COVID!D232,20)&amp;"."&amp;COVIDPAY!E232</f>
        <v>....Jn21</v>
      </c>
      <c r="K232" s="120" t="b">
        <v>1</v>
      </c>
      <c r="L232" s="126" t="s">
        <v>3686</v>
      </c>
      <c r="M232" s="120" t="b">
        <v>1</v>
      </c>
      <c r="N232" s="120" t="s">
        <v>3687</v>
      </c>
      <c r="O232" s="307">
        <f>COVID!I232</f>
        <v>0</v>
      </c>
      <c r="P232" s="120" t="b">
        <v>1</v>
      </c>
      <c r="Q232" s="120" t="b">
        <v>1</v>
      </c>
      <c r="R232" s="120" t="b">
        <v>1</v>
      </c>
    </row>
    <row r="233" spans="1:18" hidden="1" x14ac:dyDescent="0.25">
      <c r="A233" s="117">
        <v>1</v>
      </c>
      <c r="B233" s="118">
        <v>2</v>
      </c>
      <c r="C233" s="303">
        <f>COVID!J233</f>
        <v>0</v>
      </c>
      <c r="D233" s="120" t="b">
        <v>1</v>
      </c>
      <c r="E233" s="304" t="str">
        <f>RIGHT(COVID!C233,4)&amp;"."&amp;COVID!M233&amp;"."&amp;COVID!K233&amp;"."&amp;$C$5</f>
        <v>...Jn21</v>
      </c>
      <c r="F233" s="305">
        <f t="shared" ca="1" si="6"/>
        <v>44361</v>
      </c>
      <c r="G233" s="306">
        <f>COVID!S233</f>
        <v>0</v>
      </c>
      <c r="H233" s="124">
        <f t="shared" ca="1" si="7"/>
        <v>44361</v>
      </c>
      <c r="I233" s="125">
        <v>0</v>
      </c>
      <c r="J233" s="304" t="str">
        <f>LEFT(COVID!D233,20)&amp;"."&amp;COVIDPAY!E233</f>
        <v>....Jn21</v>
      </c>
      <c r="K233" s="120" t="b">
        <v>1</v>
      </c>
      <c r="L233" s="126" t="s">
        <v>3686</v>
      </c>
      <c r="M233" s="120" t="b">
        <v>1</v>
      </c>
      <c r="N233" s="120" t="s">
        <v>3687</v>
      </c>
      <c r="O233" s="307">
        <f>COVID!I233</f>
        <v>0</v>
      </c>
      <c r="P233" s="120" t="b">
        <v>1</v>
      </c>
      <c r="Q233" s="120" t="b">
        <v>1</v>
      </c>
      <c r="R233" s="120" t="b">
        <v>1</v>
      </c>
    </row>
    <row r="234" spans="1:18" hidden="1" x14ac:dyDescent="0.25">
      <c r="A234" s="117">
        <v>1</v>
      </c>
      <c r="B234" s="118">
        <v>2</v>
      </c>
      <c r="C234" s="303">
        <f>COVID!J234</f>
        <v>0</v>
      </c>
      <c r="D234" s="120" t="b">
        <v>1</v>
      </c>
      <c r="E234" s="304" t="str">
        <f>RIGHT(COVID!C234,4)&amp;"."&amp;COVID!M234&amp;"."&amp;COVID!K234&amp;"."&amp;$C$5</f>
        <v>...Jn21</v>
      </c>
      <c r="F234" s="305">
        <f t="shared" ca="1" si="6"/>
        <v>44361</v>
      </c>
      <c r="G234" s="306">
        <f>COVID!S234</f>
        <v>0</v>
      </c>
      <c r="H234" s="124">
        <f t="shared" ca="1" si="7"/>
        <v>44361</v>
      </c>
      <c r="I234" s="125">
        <v>0</v>
      </c>
      <c r="J234" s="304" t="str">
        <f>LEFT(COVID!D234,20)&amp;"."&amp;COVIDPAY!E234</f>
        <v>....Jn21</v>
      </c>
      <c r="K234" s="120" t="b">
        <v>1</v>
      </c>
      <c r="L234" s="126" t="s">
        <v>3686</v>
      </c>
      <c r="M234" s="120" t="b">
        <v>1</v>
      </c>
      <c r="N234" s="120" t="s">
        <v>3687</v>
      </c>
      <c r="O234" s="307">
        <f>COVID!I234</f>
        <v>0</v>
      </c>
      <c r="P234" s="120" t="b">
        <v>1</v>
      </c>
      <c r="Q234" s="120" t="b">
        <v>1</v>
      </c>
      <c r="R234" s="120" t="b">
        <v>1</v>
      </c>
    </row>
    <row r="235" spans="1:18" hidden="1" x14ac:dyDescent="0.25">
      <c r="A235" s="117">
        <v>1</v>
      </c>
      <c r="B235" s="118">
        <v>2</v>
      </c>
      <c r="C235" s="303">
        <f>COVID!J235</f>
        <v>0</v>
      </c>
      <c r="D235" s="120" t="b">
        <v>1</v>
      </c>
      <c r="E235" s="304" t="str">
        <f>RIGHT(COVID!C235,4)&amp;"."&amp;COVID!M235&amp;"."&amp;COVID!K235&amp;"."&amp;$C$5</f>
        <v>...Jn21</v>
      </c>
      <c r="F235" s="305">
        <f t="shared" ca="1" si="6"/>
        <v>44361</v>
      </c>
      <c r="G235" s="306">
        <f>COVID!S235</f>
        <v>0</v>
      </c>
      <c r="H235" s="124">
        <f t="shared" ca="1" si="7"/>
        <v>44361</v>
      </c>
      <c r="I235" s="125">
        <v>0</v>
      </c>
      <c r="J235" s="304" t="str">
        <f>LEFT(COVID!D235,20)&amp;"."&amp;COVIDPAY!E235</f>
        <v>....Jn21</v>
      </c>
      <c r="K235" s="120" t="b">
        <v>1</v>
      </c>
      <c r="L235" s="126" t="s">
        <v>3686</v>
      </c>
      <c r="M235" s="120" t="b">
        <v>1</v>
      </c>
      <c r="N235" s="120" t="s">
        <v>3687</v>
      </c>
      <c r="O235" s="307">
        <f>COVID!I235</f>
        <v>0</v>
      </c>
      <c r="P235" s="120" t="b">
        <v>1</v>
      </c>
      <c r="Q235" s="120" t="b">
        <v>1</v>
      </c>
      <c r="R235" s="120" t="b">
        <v>1</v>
      </c>
    </row>
    <row r="236" spans="1:18" hidden="1" x14ac:dyDescent="0.25">
      <c r="A236" s="117">
        <v>1</v>
      </c>
      <c r="B236" s="118">
        <v>2</v>
      </c>
      <c r="C236" s="303">
        <f>COVID!J236</f>
        <v>0</v>
      </c>
      <c r="D236" s="120" t="b">
        <v>1</v>
      </c>
      <c r="E236" s="304" t="str">
        <f>RIGHT(COVID!C236,4)&amp;"."&amp;COVID!M236&amp;"."&amp;COVID!K236&amp;"."&amp;$C$5</f>
        <v>...Jn21</v>
      </c>
      <c r="F236" s="305">
        <f t="shared" ca="1" si="6"/>
        <v>44361</v>
      </c>
      <c r="G236" s="306">
        <f>COVID!S236</f>
        <v>0</v>
      </c>
      <c r="H236" s="124">
        <f t="shared" ca="1" si="7"/>
        <v>44361</v>
      </c>
      <c r="I236" s="125">
        <v>0</v>
      </c>
      <c r="J236" s="304" t="str">
        <f>LEFT(COVID!D236,20)&amp;"."&amp;COVIDPAY!E236</f>
        <v>....Jn21</v>
      </c>
      <c r="K236" s="120" t="b">
        <v>1</v>
      </c>
      <c r="L236" s="126" t="s">
        <v>3686</v>
      </c>
      <c r="M236" s="120" t="b">
        <v>1</v>
      </c>
      <c r="N236" s="120" t="s">
        <v>3687</v>
      </c>
      <c r="O236" s="307">
        <f>COVID!I236</f>
        <v>0</v>
      </c>
      <c r="P236" s="120" t="b">
        <v>1</v>
      </c>
      <c r="Q236" s="120" t="b">
        <v>1</v>
      </c>
      <c r="R236" s="120" t="b">
        <v>1</v>
      </c>
    </row>
    <row r="237" spans="1:18" hidden="1" x14ac:dyDescent="0.25">
      <c r="A237" s="117">
        <v>1</v>
      </c>
      <c r="B237" s="118">
        <v>2</v>
      </c>
      <c r="C237" s="303">
        <f>COVID!J237</f>
        <v>0</v>
      </c>
      <c r="D237" s="120" t="b">
        <v>1</v>
      </c>
      <c r="E237" s="304" t="str">
        <f>RIGHT(COVID!C237,4)&amp;"."&amp;COVID!M237&amp;"."&amp;COVID!K237&amp;"."&amp;$C$5</f>
        <v>...Jn21</v>
      </c>
      <c r="F237" s="305">
        <f t="shared" ca="1" si="6"/>
        <v>44361</v>
      </c>
      <c r="G237" s="306">
        <f>COVID!S237</f>
        <v>0</v>
      </c>
      <c r="H237" s="124">
        <f t="shared" ca="1" si="7"/>
        <v>44361</v>
      </c>
      <c r="I237" s="125">
        <v>0</v>
      </c>
      <c r="J237" s="304" t="str">
        <f>LEFT(COVID!D237,20)&amp;"."&amp;COVIDPAY!E237</f>
        <v>....Jn21</v>
      </c>
      <c r="K237" s="120" t="b">
        <v>1</v>
      </c>
      <c r="L237" s="126" t="s">
        <v>3686</v>
      </c>
      <c r="M237" s="120" t="b">
        <v>1</v>
      </c>
      <c r="N237" s="120" t="s">
        <v>3687</v>
      </c>
      <c r="O237" s="307">
        <f>COVID!I237</f>
        <v>0</v>
      </c>
      <c r="P237" s="120" t="b">
        <v>1</v>
      </c>
      <c r="Q237" s="120" t="b">
        <v>1</v>
      </c>
      <c r="R237" s="120" t="b">
        <v>1</v>
      </c>
    </row>
    <row r="238" spans="1:18" hidden="1" x14ac:dyDescent="0.25">
      <c r="A238" s="117">
        <v>1</v>
      </c>
      <c r="B238" s="118">
        <v>2</v>
      </c>
      <c r="C238" s="303">
        <f>COVID!J238</f>
        <v>0</v>
      </c>
      <c r="D238" s="120" t="b">
        <v>1</v>
      </c>
      <c r="E238" s="304" t="str">
        <f>RIGHT(COVID!C238,4)&amp;"."&amp;COVID!M238&amp;"."&amp;COVID!K238&amp;"."&amp;$C$5</f>
        <v>...Jn21</v>
      </c>
      <c r="F238" s="305">
        <f t="shared" ca="1" si="6"/>
        <v>44361</v>
      </c>
      <c r="G238" s="306">
        <f>COVID!S238</f>
        <v>0</v>
      </c>
      <c r="H238" s="124">
        <f t="shared" ca="1" si="7"/>
        <v>44361</v>
      </c>
      <c r="I238" s="125">
        <v>0</v>
      </c>
      <c r="J238" s="304" t="str">
        <f>LEFT(COVID!D238,20)&amp;"."&amp;COVIDPAY!E238</f>
        <v>....Jn21</v>
      </c>
      <c r="K238" s="120" t="b">
        <v>1</v>
      </c>
      <c r="L238" s="126" t="s">
        <v>3686</v>
      </c>
      <c r="M238" s="120" t="b">
        <v>1</v>
      </c>
      <c r="N238" s="120" t="s">
        <v>3687</v>
      </c>
      <c r="O238" s="307">
        <f>COVID!I238</f>
        <v>0</v>
      </c>
      <c r="P238" s="120" t="b">
        <v>1</v>
      </c>
      <c r="Q238" s="120" t="b">
        <v>1</v>
      </c>
      <c r="R238" s="120" t="b">
        <v>1</v>
      </c>
    </row>
    <row r="239" spans="1:18" hidden="1" x14ac:dyDescent="0.25">
      <c r="A239" s="117">
        <v>1</v>
      </c>
      <c r="B239" s="118">
        <v>2</v>
      </c>
      <c r="C239" s="303">
        <f>COVID!J239</f>
        <v>0</v>
      </c>
      <c r="D239" s="120" t="b">
        <v>1</v>
      </c>
      <c r="E239" s="304" t="str">
        <f>RIGHT(COVID!C239,4)&amp;"."&amp;COVID!M239&amp;"."&amp;COVID!K239&amp;"."&amp;$C$5</f>
        <v>...Jn21</v>
      </c>
      <c r="F239" s="305">
        <f t="shared" ca="1" si="6"/>
        <v>44361</v>
      </c>
      <c r="G239" s="306">
        <f>COVID!S239</f>
        <v>0</v>
      </c>
      <c r="H239" s="124">
        <f t="shared" ca="1" si="7"/>
        <v>44361</v>
      </c>
      <c r="I239" s="125">
        <v>0</v>
      </c>
      <c r="J239" s="304" t="str">
        <f>LEFT(COVID!D239,20)&amp;"."&amp;COVIDPAY!E239</f>
        <v>....Jn21</v>
      </c>
      <c r="K239" s="120" t="b">
        <v>1</v>
      </c>
      <c r="L239" s="126" t="s">
        <v>3686</v>
      </c>
      <c r="M239" s="120" t="b">
        <v>1</v>
      </c>
      <c r="N239" s="120" t="s">
        <v>3687</v>
      </c>
      <c r="O239" s="307">
        <f>COVID!I239</f>
        <v>0</v>
      </c>
      <c r="P239" s="120" t="b">
        <v>1</v>
      </c>
      <c r="Q239" s="120" t="b">
        <v>1</v>
      </c>
      <c r="R239" s="120" t="b">
        <v>1</v>
      </c>
    </row>
    <row r="240" spans="1:18" hidden="1" x14ac:dyDescent="0.25">
      <c r="A240" s="117">
        <v>1</v>
      </c>
      <c r="B240" s="118">
        <v>2</v>
      </c>
      <c r="C240" s="303">
        <f>COVID!J240</f>
        <v>0</v>
      </c>
      <c r="D240" s="120" t="b">
        <v>1</v>
      </c>
      <c r="E240" s="304" t="str">
        <f>RIGHT(COVID!C240,4)&amp;"."&amp;COVID!M240&amp;"."&amp;COVID!K240&amp;"."&amp;$C$5</f>
        <v>...Jn21</v>
      </c>
      <c r="F240" s="305">
        <f t="shared" ca="1" si="6"/>
        <v>44361</v>
      </c>
      <c r="G240" s="306">
        <f>COVID!S240</f>
        <v>0</v>
      </c>
      <c r="H240" s="124">
        <f t="shared" ca="1" si="7"/>
        <v>44361</v>
      </c>
      <c r="I240" s="125">
        <v>0</v>
      </c>
      <c r="J240" s="304" t="str">
        <f>LEFT(COVID!D240,20)&amp;"."&amp;COVIDPAY!E240</f>
        <v>....Jn21</v>
      </c>
      <c r="K240" s="120" t="b">
        <v>1</v>
      </c>
      <c r="L240" s="126" t="s">
        <v>3686</v>
      </c>
      <c r="M240" s="120" t="b">
        <v>1</v>
      </c>
      <c r="N240" s="120" t="s">
        <v>3687</v>
      </c>
      <c r="O240" s="307">
        <f>COVID!I240</f>
        <v>0</v>
      </c>
      <c r="P240" s="120" t="b">
        <v>1</v>
      </c>
      <c r="Q240" s="120" t="b">
        <v>1</v>
      </c>
      <c r="R240" s="120" t="b">
        <v>1</v>
      </c>
    </row>
    <row r="241" spans="1:18" hidden="1" x14ac:dyDescent="0.25">
      <c r="A241" s="117">
        <v>1</v>
      </c>
      <c r="B241" s="118">
        <v>2</v>
      </c>
      <c r="C241" s="303">
        <f>COVID!J241</f>
        <v>0</v>
      </c>
      <c r="D241" s="120" t="b">
        <v>1</v>
      </c>
      <c r="E241" s="304" t="str">
        <f>RIGHT(COVID!C241,4)&amp;"."&amp;COVID!M241&amp;"."&amp;COVID!K241&amp;"."&amp;$C$5</f>
        <v>...Jn21</v>
      </c>
      <c r="F241" s="305">
        <f t="shared" ca="1" si="6"/>
        <v>44361</v>
      </c>
      <c r="G241" s="306">
        <f>COVID!S241</f>
        <v>0</v>
      </c>
      <c r="H241" s="124">
        <f t="shared" ca="1" si="7"/>
        <v>44361</v>
      </c>
      <c r="I241" s="125">
        <v>0</v>
      </c>
      <c r="J241" s="304" t="str">
        <f>LEFT(COVID!D241,20)&amp;"."&amp;COVIDPAY!E241</f>
        <v>....Jn21</v>
      </c>
      <c r="K241" s="120" t="b">
        <v>1</v>
      </c>
      <c r="L241" s="126" t="s">
        <v>3686</v>
      </c>
      <c r="M241" s="120" t="b">
        <v>1</v>
      </c>
      <c r="N241" s="120" t="s">
        <v>3687</v>
      </c>
      <c r="O241" s="307">
        <f>COVID!I241</f>
        <v>0</v>
      </c>
      <c r="P241" s="120" t="b">
        <v>1</v>
      </c>
      <c r="Q241" s="120" t="b">
        <v>1</v>
      </c>
      <c r="R241" s="120" t="b">
        <v>1</v>
      </c>
    </row>
    <row r="242" spans="1:18" hidden="1" x14ac:dyDescent="0.25">
      <c r="A242" s="117">
        <v>1</v>
      </c>
      <c r="B242" s="118">
        <v>2</v>
      </c>
      <c r="C242" s="303">
        <f>COVID!J242</f>
        <v>0</v>
      </c>
      <c r="D242" s="120" t="b">
        <v>1</v>
      </c>
      <c r="E242" s="304" t="str">
        <f>RIGHT(COVID!C242,4)&amp;"."&amp;COVID!M242&amp;"."&amp;COVID!K242&amp;"."&amp;$C$5</f>
        <v>...Jn21</v>
      </c>
      <c r="F242" s="305">
        <f t="shared" ca="1" si="6"/>
        <v>44361</v>
      </c>
      <c r="G242" s="306">
        <f>COVID!S242</f>
        <v>0</v>
      </c>
      <c r="H242" s="124">
        <f t="shared" ca="1" si="7"/>
        <v>44361</v>
      </c>
      <c r="I242" s="125">
        <v>0</v>
      </c>
      <c r="J242" s="304" t="str">
        <f>LEFT(COVID!D242,20)&amp;"."&amp;COVIDPAY!E242</f>
        <v>....Jn21</v>
      </c>
      <c r="K242" s="120" t="b">
        <v>1</v>
      </c>
      <c r="L242" s="126" t="s">
        <v>3686</v>
      </c>
      <c r="M242" s="120" t="b">
        <v>1</v>
      </c>
      <c r="N242" s="120" t="s">
        <v>3687</v>
      </c>
      <c r="O242" s="307">
        <f>COVID!I242</f>
        <v>0</v>
      </c>
      <c r="P242" s="120" t="b">
        <v>1</v>
      </c>
      <c r="Q242" s="120" t="b">
        <v>1</v>
      </c>
      <c r="R242" s="120" t="b">
        <v>1</v>
      </c>
    </row>
    <row r="243" spans="1:18" hidden="1" x14ac:dyDescent="0.25">
      <c r="A243" s="117">
        <v>1</v>
      </c>
      <c r="B243" s="118">
        <v>2</v>
      </c>
      <c r="C243" s="303">
        <f>COVID!J243</f>
        <v>0</v>
      </c>
      <c r="D243" s="120" t="b">
        <v>1</v>
      </c>
      <c r="E243" s="304" t="str">
        <f>RIGHT(COVID!C243,4)&amp;"."&amp;COVID!M243&amp;"."&amp;COVID!K243&amp;"."&amp;$C$5</f>
        <v>...Jn21</v>
      </c>
      <c r="F243" s="305">
        <f t="shared" ca="1" si="6"/>
        <v>44361</v>
      </c>
      <c r="G243" s="306">
        <f>COVID!S243</f>
        <v>0</v>
      </c>
      <c r="H243" s="124">
        <f t="shared" ca="1" si="7"/>
        <v>44361</v>
      </c>
      <c r="I243" s="125">
        <v>0</v>
      </c>
      <c r="J243" s="304" t="str">
        <f>LEFT(COVID!D243,20)&amp;"."&amp;COVIDPAY!E243</f>
        <v>....Jn21</v>
      </c>
      <c r="K243" s="120" t="b">
        <v>1</v>
      </c>
      <c r="L243" s="126" t="s">
        <v>3686</v>
      </c>
      <c r="M243" s="120" t="b">
        <v>1</v>
      </c>
      <c r="N243" s="120" t="s">
        <v>3687</v>
      </c>
      <c r="O243" s="307">
        <f>COVID!I243</f>
        <v>0</v>
      </c>
      <c r="P243" s="120" t="b">
        <v>1</v>
      </c>
      <c r="Q243" s="120" t="b">
        <v>1</v>
      </c>
      <c r="R243" s="120" t="b">
        <v>1</v>
      </c>
    </row>
    <row r="244" spans="1:18" hidden="1" x14ac:dyDescent="0.25">
      <c r="A244" s="117">
        <v>1</v>
      </c>
      <c r="B244" s="118">
        <v>2</v>
      </c>
      <c r="C244" s="303">
        <f>COVID!J244</f>
        <v>0</v>
      </c>
      <c r="D244" s="120" t="b">
        <v>1</v>
      </c>
      <c r="E244" s="304" t="str">
        <f>RIGHT(COVID!C244,4)&amp;"."&amp;COVID!M244&amp;"."&amp;COVID!K244&amp;"."&amp;$C$5</f>
        <v>...Jn21</v>
      </c>
      <c r="F244" s="305">
        <f t="shared" ca="1" si="6"/>
        <v>44361</v>
      </c>
      <c r="G244" s="306">
        <f>COVID!S244</f>
        <v>0</v>
      </c>
      <c r="H244" s="124">
        <f t="shared" ca="1" si="7"/>
        <v>44361</v>
      </c>
      <c r="I244" s="125">
        <v>0</v>
      </c>
      <c r="J244" s="304" t="str">
        <f>LEFT(COVID!D244,20)&amp;"."&amp;COVIDPAY!E244</f>
        <v>....Jn21</v>
      </c>
      <c r="K244" s="120" t="b">
        <v>1</v>
      </c>
      <c r="L244" s="126" t="s">
        <v>3686</v>
      </c>
      <c r="M244" s="120" t="b">
        <v>1</v>
      </c>
      <c r="N244" s="120" t="s">
        <v>3687</v>
      </c>
      <c r="O244" s="307">
        <f>COVID!I244</f>
        <v>0</v>
      </c>
      <c r="P244" s="120" t="b">
        <v>1</v>
      </c>
      <c r="Q244" s="120" t="b">
        <v>1</v>
      </c>
      <c r="R244" s="120" t="b">
        <v>1</v>
      </c>
    </row>
    <row r="245" spans="1:18" hidden="1" x14ac:dyDescent="0.25">
      <c r="A245" s="117">
        <v>1</v>
      </c>
      <c r="B245" s="118">
        <v>2</v>
      </c>
      <c r="C245" s="303">
        <f>COVID!J245</f>
        <v>0</v>
      </c>
      <c r="D245" s="120" t="b">
        <v>1</v>
      </c>
      <c r="E245" s="304" t="str">
        <f>RIGHT(COVID!C245,4)&amp;"."&amp;COVID!M245&amp;"."&amp;COVID!K245&amp;"."&amp;$C$5</f>
        <v>...Jn21</v>
      </c>
      <c r="F245" s="305">
        <f t="shared" ca="1" si="6"/>
        <v>44361</v>
      </c>
      <c r="G245" s="306">
        <f>COVID!S245</f>
        <v>0</v>
      </c>
      <c r="H245" s="124">
        <f t="shared" ca="1" si="7"/>
        <v>44361</v>
      </c>
      <c r="I245" s="125">
        <v>0</v>
      </c>
      <c r="J245" s="304" t="str">
        <f>LEFT(COVID!D245,20)&amp;"."&amp;COVIDPAY!E245</f>
        <v>....Jn21</v>
      </c>
      <c r="K245" s="120" t="b">
        <v>1</v>
      </c>
      <c r="L245" s="126" t="s">
        <v>3686</v>
      </c>
      <c r="M245" s="120" t="b">
        <v>1</v>
      </c>
      <c r="N245" s="120" t="s">
        <v>3687</v>
      </c>
      <c r="O245" s="307">
        <f>COVID!I245</f>
        <v>0</v>
      </c>
      <c r="P245" s="120" t="b">
        <v>1</v>
      </c>
      <c r="Q245" s="120" t="b">
        <v>1</v>
      </c>
      <c r="R245" s="120" t="b">
        <v>1</v>
      </c>
    </row>
    <row r="246" spans="1:18" hidden="1" x14ac:dyDescent="0.25">
      <c r="A246" s="117">
        <v>1</v>
      </c>
      <c r="B246" s="118">
        <v>2</v>
      </c>
      <c r="C246" s="303">
        <f>COVID!J246</f>
        <v>0</v>
      </c>
      <c r="D246" s="120" t="b">
        <v>1</v>
      </c>
      <c r="E246" s="304" t="str">
        <f>RIGHT(COVID!C246,4)&amp;"."&amp;COVID!M246&amp;"."&amp;COVID!K246&amp;"."&amp;$C$5</f>
        <v>...Jn21</v>
      </c>
      <c r="F246" s="305">
        <f t="shared" ca="1" si="6"/>
        <v>44361</v>
      </c>
      <c r="G246" s="306">
        <f>COVID!S246</f>
        <v>0</v>
      </c>
      <c r="H246" s="124">
        <f t="shared" ca="1" si="7"/>
        <v>44361</v>
      </c>
      <c r="I246" s="125">
        <v>0</v>
      </c>
      <c r="J246" s="304" t="str">
        <f>LEFT(COVID!D246,20)&amp;"."&amp;COVIDPAY!E246</f>
        <v>....Jn21</v>
      </c>
      <c r="K246" s="120" t="b">
        <v>1</v>
      </c>
      <c r="L246" s="126" t="s">
        <v>3686</v>
      </c>
      <c r="M246" s="120" t="b">
        <v>1</v>
      </c>
      <c r="N246" s="120" t="s">
        <v>3687</v>
      </c>
      <c r="O246" s="307">
        <f>COVID!I246</f>
        <v>0</v>
      </c>
      <c r="P246" s="120" t="b">
        <v>1</v>
      </c>
      <c r="Q246" s="120" t="b">
        <v>1</v>
      </c>
      <c r="R246" s="120" t="b">
        <v>1</v>
      </c>
    </row>
    <row r="247" spans="1:18" hidden="1" x14ac:dyDescent="0.25">
      <c r="A247" s="117">
        <v>1</v>
      </c>
      <c r="B247" s="118">
        <v>2</v>
      </c>
      <c r="C247" s="303">
        <f>COVID!J247</f>
        <v>0</v>
      </c>
      <c r="D247" s="120" t="b">
        <v>1</v>
      </c>
      <c r="E247" s="304" t="str">
        <f>RIGHT(COVID!C247,4)&amp;"."&amp;COVID!M247&amp;"."&amp;COVID!K247&amp;"."&amp;$C$5</f>
        <v>...Jn21</v>
      </c>
      <c r="F247" s="305">
        <f t="shared" ca="1" si="6"/>
        <v>44361</v>
      </c>
      <c r="G247" s="306">
        <f>COVID!S247</f>
        <v>0</v>
      </c>
      <c r="H247" s="124">
        <f t="shared" ca="1" si="7"/>
        <v>44361</v>
      </c>
      <c r="I247" s="125">
        <v>0</v>
      </c>
      <c r="J247" s="304" t="str">
        <f>LEFT(COVID!D247,20)&amp;"."&amp;COVIDPAY!E247</f>
        <v>....Jn21</v>
      </c>
      <c r="K247" s="120" t="b">
        <v>1</v>
      </c>
      <c r="L247" s="126" t="s">
        <v>3686</v>
      </c>
      <c r="M247" s="120" t="b">
        <v>1</v>
      </c>
      <c r="N247" s="120" t="s">
        <v>3687</v>
      </c>
      <c r="O247" s="307">
        <f>COVID!I247</f>
        <v>0</v>
      </c>
      <c r="P247" s="120" t="b">
        <v>1</v>
      </c>
      <c r="Q247" s="120" t="b">
        <v>1</v>
      </c>
      <c r="R247" s="120" t="b">
        <v>1</v>
      </c>
    </row>
    <row r="248" spans="1:18" hidden="1" x14ac:dyDescent="0.25">
      <c r="A248" s="117">
        <v>1</v>
      </c>
      <c r="B248" s="118">
        <v>2</v>
      </c>
      <c r="C248" s="303">
        <f>COVID!J248</f>
        <v>0</v>
      </c>
      <c r="D248" s="120" t="b">
        <v>1</v>
      </c>
      <c r="E248" s="304" t="str">
        <f>RIGHT(COVID!C248,4)&amp;"."&amp;COVID!M248&amp;"."&amp;COVID!K248&amp;"."&amp;$C$5</f>
        <v>...Jn21</v>
      </c>
      <c r="F248" s="305">
        <f t="shared" ca="1" si="6"/>
        <v>44361</v>
      </c>
      <c r="G248" s="306">
        <f>COVID!S248</f>
        <v>0</v>
      </c>
      <c r="H248" s="124">
        <f t="shared" ca="1" si="7"/>
        <v>44361</v>
      </c>
      <c r="I248" s="125">
        <v>0</v>
      </c>
      <c r="J248" s="304" t="str">
        <f>LEFT(COVID!D248,20)&amp;"."&amp;COVIDPAY!E248</f>
        <v>....Jn21</v>
      </c>
      <c r="K248" s="120" t="b">
        <v>1</v>
      </c>
      <c r="L248" s="126" t="s">
        <v>3686</v>
      </c>
      <c r="M248" s="120" t="b">
        <v>1</v>
      </c>
      <c r="N248" s="120" t="s">
        <v>3687</v>
      </c>
      <c r="O248" s="307">
        <f>COVID!I248</f>
        <v>0</v>
      </c>
      <c r="P248" s="120" t="b">
        <v>1</v>
      </c>
      <c r="Q248" s="120" t="b">
        <v>1</v>
      </c>
      <c r="R248" s="120" t="b">
        <v>1</v>
      </c>
    </row>
    <row r="249" spans="1:18" hidden="1" x14ac:dyDescent="0.25">
      <c r="A249" s="117">
        <v>1</v>
      </c>
      <c r="B249" s="118">
        <v>2</v>
      </c>
      <c r="C249" s="303">
        <f>COVID!J249</f>
        <v>0</v>
      </c>
      <c r="D249" s="120" t="b">
        <v>1</v>
      </c>
      <c r="E249" s="304" t="str">
        <f>RIGHT(COVID!C249,4)&amp;"."&amp;COVID!M249&amp;"."&amp;COVID!K249&amp;"."&amp;$C$5</f>
        <v>...Jn21</v>
      </c>
      <c r="F249" s="305">
        <f t="shared" ca="1" si="6"/>
        <v>44361</v>
      </c>
      <c r="G249" s="306">
        <f>COVID!S249</f>
        <v>0</v>
      </c>
      <c r="H249" s="124">
        <f t="shared" ca="1" si="7"/>
        <v>44361</v>
      </c>
      <c r="I249" s="125">
        <v>0</v>
      </c>
      <c r="J249" s="304" t="str">
        <f>LEFT(COVID!D249,20)&amp;"."&amp;COVIDPAY!E249</f>
        <v>....Jn21</v>
      </c>
      <c r="K249" s="120" t="b">
        <v>1</v>
      </c>
      <c r="L249" s="126" t="s">
        <v>3686</v>
      </c>
      <c r="M249" s="120" t="b">
        <v>1</v>
      </c>
      <c r="N249" s="120" t="s">
        <v>3687</v>
      </c>
      <c r="O249" s="307">
        <f>COVID!I249</f>
        <v>0</v>
      </c>
      <c r="P249" s="120" t="b">
        <v>1</v>
      </c>
      <c r="Q249" s="120" t="b">
        <v>1</v>
      </c>
      <c r="R249" s="120" t="b">
        <v>1</v>
      </c>
    </row>
    <row r="250" spans="1:18" hidden="1" x14ac:dyDescent="0.25">
      <c r="A250" s="117">
        <v>1</v>
      </c>
      <c r="B250" s="118">
        <v>2</v>
      </c>
      <c r="C250" s="303">
        <f>COVID!J250</f>
        <v>0</v>
      </c>
      <c r="D250" s="120" t="b">
        <v>1</v>
      </c>
      <c r="E250" s="304" t="str">
        <f>RIGHT(COVID!C250,4)&amp;"."&amp;COVID!M250&amp;"."&amp;COVID!K250&amp;"."&amp;$C$5</f>
        <v>...Jn21</v>
      </c>
      <c r="F250" s="305">
        <f t="shared" ca="1" si="6"/>
        <v>44361</v>
      </c>
      <c r="G250" s="306">
        <f>COVID!S250</f>
        <v>0</v>
      </c>
      <c r="H250" s="124">
        <f t="shared" ca="1" si="7"/>
        <v>44361</v>
      </c>
      <c r="I250" s="125">
        <v>0</v>
      </c>
      <c r="J250" s="304" t="str">
        <f>LEFT(COVID!D250,20)&amp;"."&amp;COVIDPAY!E250</f>
        <v>....Jn21</v>
      </c>
      <c r="K250" s="120" t="b">
        <v>1</v>
      </c>
      <c r="L250" s="126" t="s">
        <v>3686</v>
      </c>
      <c r="M250" s="120" t="b">
        <v>1</v>
      </c>
      <c r="N250" s="120" t="s">
        <v>3687</v>
      </c>
      <c r="O250" s="307">
        <f>COVID!I250</f>
        <v>0</v>
      </c>
      <c r="P250" s="120" t="b">
        <v>1</v>
      </c>
      <c r="Q250" s="120" t="b">
        <v>1</v>
      </c>
      <c r="R250" s="120" t="b">
        <v>1</v>
      </c>
    </row>
    <row r="251" spans="1:18" hidden="1" x14ac:dyDescent="0.25">
      <c r="A251" s="117">
        <v>1</v>
      </c>
      <c r="B251" s="118">
        <v>2</v>
      </c>
      <c r="C251" s="303">
        <f>COVID!J251</f>
        <v>0</v>
      </c>
      <c r="D251" s="120" t="b">
        <v>1</v>
      </c>
      <c r="E251" s="304" t="str">
        <f>RIGHT(COVID!C251,4)&amp;"."&amp;COVID!M251&amp;"."&amp;COVID!K251&amp;"."&amp;$C$5</f>
        <v>...Jn21</v>
      </c>
      <c r="F251" s="305">
        <f t="shared" ca="1" si="6"/>
        <v>44361</v>
      </c>
      <c r="G251" s="306">
        <f>COVID!S251</f>
        <v>0</v>
      </c>
      <c r="H251" s="124">
        <f t="shared" ca="1" si="7"/>
        <v>44361</v>
      </c>
      <c r="I251" s="125">
        <v>0</v>
      </c>
      <c r="J251" s="304" t="str">
        <f>LEFT(COVID!D251,20)&amp;"."&amp;COVIDPAY!E251</f>
        <v>....Jn21</v>
      </c>
      <c r="K251" s="120" t="b">
        <v>1</v>
      </c>
      <c r="L251" s="126" t="s">
        <v>3686</v>
      </c>
      <c r="M251" s="120" t="b">
        <v>1</v>
      </c>
      <c r="N251" s="120" t="s">
        <v>3687</v>
      </c>
      <c r="O251" s="307">
        <f>COVID!I251</f>
        <v>0</v>
      </c>
      <c r="P251" s="120" t="b">
        <v>1</v>
      </c>
      <c r="Q251" s="120" t="b">
        <v>1</v>
      </c>
      <c r="R251" s="120" t="b">
        <v>1</v>
      </c>
    </row>
    <row r="252" spans="1:18" hidden="1" x14ac:dyDescent="0.25">
      <c r="A252" s="117">
        <v>1</v>
      </c>
      <c r="B252" s="118">
        <v>2</v>
      </c>
      <c r="C252" s="303">
        <f>COVID!J252</f>
        <v>0</v>
      </c>
      <c r="D252" s="120" t="b">
        <v>1</v>
      </c>
      <c r="E252" s="304" t="str">
        <f>RIGHT(COVID!C252,4)&amp;"."&amp;COVID!M252&amp;"."&amp;COVID!K252&amp;"."&amp;$C$5</f>
        <v>...Jn21</v>
      </c>
      <c r="F252" s="305">
        <f t="shared" ca="1" si="6"/>
        <v>44361</v>
      </c>
      <c r="G252" s="306">
        <f>COVID!S252</f>
        <v>0</v>
      </c>
      <c r="H252" s="124">
        <f t="shared" ca="1" si="7"/>
        <v>44361</v>
      </c>
      <c r="I252" s="125">
        <v>0</v>
      </c>
      <c r="J252" s="304" t="str">
        <f>LEFT(COVID!D252,20)&amp;"."&amp;COVIDPAY!E252</f>
        <v>....Jn21</v>
      </c>
      <c r="K252" s="120" t="b">
        <v>1</v>
      </c>
      <c r="L252" s="126" t="s">
        <v>3686</v>
      </c>
      <c r="M252" s="120" t="b">
        <v>1</v>
      </c>
      <c r="N252" s="120" t="s">
        <v>3687</v>
      </c>
      <c r="O252" s="307">
        <f>COVID!I252</f>
        <v>0</v>
      </c>
      <c r="P252" s="120" t="b">
        <v>1</v>
      </c>
      <c r="Q252" s="120" t="b">
        <v>1</v>
      </c>
      <c r="R252" s="120" t="b">
        <v>1</v>
      </c>
    </row>
    <row r="253" spans="1:18" hidden="1" x14ac:dyDescent="0.25">
      <c r="A253" s="117">
        <v>1</v>
      </c>
      <c r="B253" s="118">
        <v>2</v>
      </c>
      <c r="C253" s="303">
        <f>COVID!J253</f>
        <v>0</v>
      </c>
      <c r="D253" s="120" t="b">
        <v>1</v>
      </c>
      <c r="E253" s="304" t="str">
        <f>RIGHT(COVID!C253,4)&amp;"."&amp;COVID!M253&amp;"."&amp;COVID!K253&amp;"."&amp;$C$5</f>
        <v>...Jn21</v>
      </c>
      <c r="F253" s="305">
        <f t="shared" ca="1" si="6"/>
        <v>44361</v>
      </c>
      <c r="G253" s="306">
        <f>COVID!S253</f>
        <v>0</v>
      </c>
      <c r="H253" s="124">
        <f t="shared" ca="1" si="7"/>
        <v>44361</v>
      </c>
      <c r="I253" s="125">
        <v>0</v>
      </c>
      <c r="J253" s="304" t="str">
        <f>LEFT(COVID!D253,20)&amp;"."&amp;COVIDPAY!E253</f>
        <v>....Jn21</v>
      </c>
      <c r="K253" s="120" t="b">
        <v>1</v>
      </c>
      <c r="L253" s="126" t="s">
        <v>3686</v>
      </c>
      <c r="M253" s="120" t="b">
        <v>1</v>
      </c>
      <c r="N253" s="120" t="s">
        <v>3687</v>
      </c>
      <c r="O253" s="307">
        <f>COVID!I253</f>
        <v>0</v>
      </c>
      <c r="P253" s="120" t="b">
        <v>1</v>
      </c>
      <c r="Q253" s="120" t="b">
        <v>1</v>
      </c>
      <c r="R253" s="120" t="b">
        <v>1</v>
      </c>
    </row>
    <row r="254" spans="1:18" hidden="1" x14ac:dyDescent="0.25">
      <c r="A254" s="117">
        <v>1</v>
      </c>
      <c r="B254" s="118">
        <v>2</v>
      </c>
      <c r="C254" s="303">
        <f>COVID!J254</f>
        <v>0</v>
      </c>
      <c r="D254" s="120" t="b">
        <v>1</v>
      </c>
      <c r="E254" s="304" t="str">
        <f>RIGHT(COVID!C254,4)&amp;"."&amp;COVID!M254&amp;"."&amp;COVID!K254&amp;"."&amp;$C$5</f>
        <v>...Jn21</v>
      </c>
      <c r="F254" s="305">
        <f t="shared" ca="1" si="6"/>
        <v>44361</v>
      </c>
      <c r="G254" s="306">
        <f>COVID!S254</f>
        <v>0</v>
      </c>
      <c r="H254" s="124">
        <f t="shared" ca="1" si="7"/>
        <v>44361</v>
      </c>
      <c r="I254" s="125">
        <v>0</v>
      </c>
      <c r="J254" s="304" t="str">
        <f>LEFT(COVID!D254,20)&amp;"."&amp;COVIDPAY!E254</f>
        <v>....Jn21</v>
      </c>
      <c r="K254" s="120" t="b">
        <v>1</v>
      </c>
      <c r="L254" s="126" t="s">
        <v>3686</v>
      </c>
      <c r="M254" s="120" t="b">
        <v>1</v>
      </c>
      <c r="N254" s="120" t="s">
        <v>3687</v>
      </c>
      <c r="O254" s="307">
        <f>COVID!I254</f>
        <v>0</v>
      </c>
      <c r="P254" s="120" t="b">
        <v>1</v>
      </c>
      <c r="Q254" s="120" t="b">
        <v>1</v>
      </c>
      <c r="R254" s="120" t="b">
        <v>1</v>
      </c>
    </row>
    <row r="255" spans="1:18" hidden="1" x14ac:dyDescent="0.25">
      <c r="A255" s="117">
        <v>1</v>
      </c>
      <c r="B255" s="118">
        <v>2</v>
      </c>
      <c r="C255" s="303">
        <f>COVID!J255</f>
        <v>0</v>
      </c>
      <c r="D255" s="120" t="b">
        <v>1</v>
      </c>
      <c r="E255" s="304" t="str">
        <f>RIGHT(COVID!C255,4)&amp;"."&amp;COVID!M255&amp;"."&amp;COVID!K255&amp;"."&amp;$C$5</f>
        <v>...Jn21</v>
      </c>
      <c r="F255" s="305">
        <f t="shared" ca="1" si="6"/>
        <v>44361</v>
      </c>
      <c r="G255" s="306">
        <f>COVID!S255</f>
        <v>0</v>
      </c>
      <c r="H255" s="124">
        <f t="shared" ca="1" si="7"/>
        <v>44361</v>
      </c>
      <c r="I255" s="125">
        <v>0</v>
      </c>
      <c r="J255" s="304" t="str">
        <f>LEFT(COVID!D255,20)&amp;"."&amp;COVIDPAY!E255</f>
        <v>....Jn21</v>
      </c>
      <c r="K255" s="120" t="b">
        <v>1</v>
      </c>
      <c r="L255" s="126" t="s">
        <v>3686</v>
      </c>
      <c r="M255" s="120" t="b">
        <v>1</v>
      </c>
      <c r="N255" s="120" t="s">
        <v>3687</v>
      </c>
      <c r="O255" s="307">
        <f>COVID!I255</f>
        <v>0</v>
      </c>
      <c r="P255" s="120" t="b">
        <v>1</v>
      </c>
      <c r="Q255" s="120" t="b">
        <v>1</v>
      </c>
      <c r="R255" s="120" t="b">
        <v>1</v>
      </c>
    </row>
    <row r="256" spans="1:18" hidden="1" x14ac:dyDescent="0.25">
      <c r="A256" s="117">
        <v>1</v>
      </c>
      <c r="B256" s="118">
        <v>2</v>
      </c>
      <c r="C256" s="303">
        <f>COVID!J256</f>
        <v>0</v>
      </c>
      <c r="D256" s="120" t="b">
        <v>1</v>
      </c>
      <c r="E256" s="304" t="str">
        <f>RIGHT(COVID!C256,4)&amp;"."&amp;COVID!M256&amp;"."&amp;COVID!K256&amp;"."&amp;$C$5</f>
        <v>...Jn21</v>
      </c>
      <c r="F256" s="305">
        <f t="shared" ca="1" si="6"/>
        <v>44361</v>
      </c>
      <c r="G256" s="306">
        <f>COVID!S256</f>
        <v>0</v>
      </c>
      <c r="H256" s="124">
        <f t="shared" ca="1" si="7"/>
        <v>44361</v>
      </c>
      <c r="I256" s="125">
        <v>0</v>
      </c>
      <c r="J256" s="304" t="str">
        <f>LEFT(COVID!D256,20)&amp;"."&amp;COVIDPAY!E256</f>
        <v>....Jn21</v>
      </c>
      <c r="K256" s="120" t="b">
        <v>1</v>
      </c>
      <c r="L256" s="126" t="s">
        <v>3686</v>
      </c>
      <c r="M256" s="120" t="b">
        <v>1</v>
      </c>
      <c r="N256" s="120" t="s">
        <v>3687</v>
      </c>
      <c r="O256" s="307">
        <f>COVID!I256</f>
        <v>0</v>
      </c>
      <c r="P256" s="120" t="b">
        <v>1</v>
      </c>
      <c r="Q256" s="120" t="b">
        <v>1</v>
      </c>
      <c r="R256" s="120" t="b">
        <v>1</v>
      </c>
    </row>
    <row r="257" spans="1:18" hidden="1" x14ac:dyDescent="0.25">
      <c r="A257" s="117">
        <v>1</v>
      </c>
      <c r="B257" s="118">
        <v>2</v>
      </c>
      <c r="C257" s="303">
        <f>COVID!J257</f>
        <v>0</v>
      </c>
      <c r="D257" s="120" t="b">
        <v>1</v>
      </c>
      <c r="E257" s="304" t="str">
        <f>RIGHT(COVID!C257,4)&amp;"."&amp;COVID!M257&amp;"."&amp;COVID!K257&amp;"."&amp;$C$5</f>
        <v>...Jn21</v>
      </c>
      <c r="F257" s="305">
        <f t="shared" ca="1" si="6"/>
        <v>44361</v>
      </c>
      <c r="G257" s="306">
        <f>COVID!S257</f>
        <v>0</v>
      </c>
      <c r="H257" s="124">
        <f t="shared" ca="1" si="7"/>
        <v>44361</v>
      </c>
      <c r="I257" s="125">
        <v>0</v>
      </c>
      <c r="J257" s="304" t="str">
        <f>LEFT(COVID!D257,20)&amp;"."&amp;COVIDPAY!E257</f>
        <v>....Jn21</v>
      </c>
      <c r="K257" s="120" t="b">
        <v>1</v>
      </c>
      <c r="L257" s="126" t="s">
        <v>3686</v>
      </c>
      <c r="M257" s="120" t="b">
        <v>1</v>
      </c>
      <c r="N257" s="120" t="s">
        <v>3687</v>
      </c>
      <c r="O257" s="307">
        <f>COVID!I257</f>
        <v>0</v>
      </c>
      <c r="P257" s="120" t="b">
        <v>1</v>
      </c>
      <c r="Q257" s="120" t="b">
        <v>1</v>
      </c>
      <c r="R257" s="120" t="b">
        <v>1</v>
      </c>
    </row>
    <row r="258" spans="1:18" hidden="1" x14ac:dyDescent="0.25">
      <c r="A258" s="117">
        <v>1</v>
      </c>
      <c r="B258" s="118">
        <v>2</v>
      </c>
      <c r="C258" s="303">
        <f>COVID!J258</f>
        <v>0</v>
      </c>
      <c r="D258" s="120" t="b">
        <v>1</v>
      </c>
      <c r="E258" s="304" t="str">
        <f>RIGHT(COVID!C258,4)&amp;"."&amp;COVID!M258&amp;"."&amp;COVID!K258&amp;"."&amp;$C$5</f>
        <v>...Jn21</v>
      </c>
      <c r="F258" s="305">
        <f t="shared" ca="1" si="6"/>
        <v>44361</v>
      </c>
      <c r="G258" s="306">
        <f>COVID!S258</f>
        <v>0</v>
      </c>
      <c r="H258" s="124">
        <f t="shared" ca="1" si="7"/>
        <v>44361</v>
      </c>
      <c r="I258" s="125">
        <v>0</v>
      </c>
      <c r="J258" s="304" t="str">
        <f>LEFT(COVID!D258,20)&amp;"."&amp;COVIDPAY!E258</f>
        <v>....Jn21</v>
      </c>
      <c r="K258" s="120" t="b">
        <v>1</v>
      </c>
      <c r="L258" s="126" t="s">
        <v>3686</v>
      </c>
      <c r="M258" s="120" t="b">
        <v>1</v>
      </c>
      <c r="N258" s="120" t="s">
        <v>3687</v>
      </c>
      <c r="O258" s="307">
        <f>COVID!I258</f>
        <v>0</v>
      </c>
      <c r="P258" s="120" t="b">
        <v>1</v>
      </c>
      <c r="Q258" s="120" t="b">
        <v>1</v>
      </c>
      <c r="R258" s="120" t="b">
        <v>1</v>
      </c>
    </row>
    <row r="259" spans="1:18" hidden="1" x14ac:dyDescent="0.25">
      <c r="A259" s="117">
        <v>1</v>
      </c>
      <c r="B259" s="118">
        <v>2</v>
      </c>
      <c r="C259" s="303">
        <f>COVID!J259</f>
        <v>0</v>
      </c>
      <c r="D259" s="120" t="b">
        <v>1</v>
      </c>
      <c r="E259" s="304" t="str">
        <f>RIGHT(COVID!C259,4)&amp;"."&amp;COVID!M259&amp;"."&amp;COVID!K259&amp;"."&amp;$C$5</f>
        <v>...Jn21</v>
      </c>
      <c r="F259" s="305">
        <f t="shared" ca="1" si="6"/>
        <v>44361</v>
      </c>
      <c r="G259" s="306">
        <f>COVID!S259</f>
        <v>0</v>
      </c>
      <c r="H259" s="124">
        <f t="shared" ca="1" si="7"/>
        <v>44361</v>
      </c>
      <c r="I259" s="125">
        <v>0</v>
      </c>
      <c r="J259" s="304" t="str">
        <f>LEFT(COVID!D259,20)&amp;"."&amp;COVIDPAY!E259</f>
        <v>....Jn21</v>
      </c>
      <c r="K259" s="120" t="b">
        <v>1</v>
      </c>
      <c r="L259" s="126" t="s">
        <v>3686</v>
      </c>
      <c r="M259" s="120" t="b">
        <v>1</v>
      </c>
      <c r="N259" s="120" t="s">
        <v>3687</v>
      </c>
      <c r="O259" s="307">
        <f>COVID!I259</f>
        <v>0</v>
      </c>
      <c r="P259" s="120" t="b">
        <v>1</v>
      </c>
      <c r="Q259" s="120" t="b">
        <v>1</v>
      </c>
      <c r="R259" s="120" t="b">
        <v>1</v>
      </c>
    </row>
    <row r="260" spans="1:18" hidden="1" x14ac:dyDescent="0.25">
      <c r="A260" s="117">
        <v>1</v>
      </c>
      <c r="B260" s="118">
        <v>2</v>
      </c>
      <c r="C260" s="303">
        <f>COVID!J260</f>
        <v>0</v>
      </c>
      <c r="D260" s="120" t="b">
        <v>1</v>
      </c>
      <c r="E260" s="304" t="str">
        <f>RIGHT(COVID!C260,4)&amp;"."&amp;COVID!M260&amp;"."&amp;COVID!K260&amp;"."&amp;$C$5</f>
        <v>...Jn21</v>
      </c>
      <c r="F260" s="305">
        <f t="shared" ca="1" si="6"/>
        <v>44361</v>
      </c>
      <c r="G260" s="306">
        <f>COVID!S260</f>
        <v>0</v>
      </c>
      <c r="H260" s="124">
        <f t="shared" ca="1" si="7"/>
        <v>44361</v>
      </c>
      <c r="I260" s="125">
        <v>0</v>
      </c>
      <c r="J260" s="304" t="str">
        <f>LEFT(COVID!D260,20)&amp;"."&amp;COVIDPAY!E260</f>
        <v>....Jn21</v>
      </c>
      <c r="K260" s="120" t="b">
        <v>1</v>
      </c>
      <c r="L260" s="126" t="s">
        <v>3686</v>
      </c>
      <c r="M260" s="120" t="b">
        <v>1</v>
      </c>
      <c r="N260" s="120" t="s">
        <v>3687</v>
      </c>
      <c r="O260" s="307">
        <f>COVID!I260</f>
        <v>0</v>
      </c>
      <c r="P260" s="120" t="b">
        <v>1</v>
      </c>
      <c r="Q260" s="120" t="b">
        <v>1</v>
      </c>
      <c r="R260" s="120" t="b">
        <v>1</v>
      </c>
    </row>
    <row r="261" spans="1:18" hidden="1" x14ac:dyDescent="0.25">
      <c r="A261" s="117">
        <v>1</v>
      </c>
      <c r="B261" s="118">
        <v>2</v>
      </c>
      <c r="C261" s="303">
        <f>COVID!J261</f>
        <v>0</v>
      </c>
      <c r="D261" s="120" t="b">
        <v>1</v>
      </c>
      <c r="E261" s="304" t="str">
        <f>RIGHT(COVID!C261,4)&amp;"."&amp;COVID!M261&amp;"."&amp;COVID!K261&amp;"."&amp;$C$5</f>
        <v>...Jn21</v>
      </c>
      <c r="F261" s="305">
        <f t="shared" ca="1" si="6"/>
        <v>44361</v>
      </c>
      <c r="G261" s="306">
        <f>COVID!S261</f>
        <v>0</v>
      </c>
      <c r="H261" s="124">
        <f t="shared" ca="1" si="7"/>
        <v>44361</v>
      </c>
      <c r="I261" s="125">
        <v>0</v>
      </c>
      <c r="J261" s="304" t="str">
        <f>LEFT(COVID!D261,20)&amp;"."&amp;COVIDPAY!E261</f>
        <v>....Jn21</v>
      </c>
      <c r="K261" s="120" t="b">
        <v>1</v>
      </c>
      <c r="L261" s="126" t="s">
        <v>3686</v>
      </c>
      <c r="M261" s="120" t="b">
        <v>1</v>
      </c>
      <c r="N261" s="120" t="s">
        <v>3687</v>
      </c>
      <c r="O261" s="307">
        <f>COVID!I261</f>
        <v>0</v>
      </c>
      <c r="P261" s="120" t="b">
        <v>1</v>
      </c>
      <c r="Q261" s="120" t="b">
        <v>1</v>
      </c>
      <c r="R261" s="120" t="b">
        <v>1</v>
      </c>
    </row>
    <row r="262" spans="1:18" hidden="1" x14ac:dyDescent="0.25">
      <c r="A262" s="117">
        <v>1</v>
      </c>
      <c r="B262" s="118">
        <v>2</v>
      </c>
      <c r="C262" s="303">
        <f>COVID!J262</f>
        <v>0</v>
      </c>
      <c r="D262" s="120" t="b">
        <v>1</v>
      </c>
      <c r="E262" s="304" t="str">
        <f>RIGHT(COVID!C262,4)&amp;"."&amp;COVID!M262&amp;"."&amp;COVID!K262&amp;"."&amp;$C$5</f>
        <v>...Jn21</v>
      </c>
      <c r="F262" s="305">
        <f t="shared" ca="1" si="6"/>
        <v>44361</v>
      </c>
      <c r="G262" s="306">
        <f>COVID!S262</f>
        <v>0</v>
      </c>
      <c r="H262" s="124">
        <f t="shared" ca="1" si="7"/>
        <v>44361</v>
      </c>
      <c r="I262" s="125">
        <v>0</v>
      </c>
      <c r="J262" s="304" t="str">
        <f>LEFT(COVID!D262,20)&amp;"."&amp;COVIDPAY!E262</f>
        <v>....Jn21</v>
      </c>
      <c r="K262" s="120" t="b">
        <v>1</v>
      </c>
      <c r="L262" s="126" t="s">
        <v>3686</v>
      </c>
      <c r="M262" s="120" t="b">
        <v>1</v>
      </c>
      <c r="N262" s="120" t="s">
        <v>3687</v>
      </c>
      <c r="O262" s="307">
        <f>COVID!I262</f>
        <v>0</v>
      </c>
      <c r="P262" s="120" t="b">
        <v>1</v>
      </c>
      <c r="Q262" s="120" t="b">
        <v>1</v>
      </c>
      <c r="R262" s="120" t="b">
        <v>1</v>
      </c>
    </row>
    <row r="263" spans="1:18" hidden="1" x14ac:dyDescent="0.25">
      <c r="A263" s="117">
        <v>1</v>
      </c>
      <c r="B263" s="118">
        <v>2</v>
      </c>
      <c r="C263" s="303">
        <f>COVID!J263</f>
        <v>0</v>
      </c>
      <c r="D263" s="120" t="b">
        <v>1</v>
      </c>
      <c r="E263" s="304" t="str">
        <f>RIGHT(COVID!C263,4)&amp;"."&amp;COVID!M263&amp;"."&amp;COVID!K263&amp;"."&amp;$C$5</f>
        <v>...Jn21</v>
      </c>
      <c r="F263" s="305">
        <f t="shared" ca="1" si="6"/>
        <v>44361</v>
      </c>
      <c r="G263" s="306">
        <f>COVID!S263</f>
        <v>0</v>
      </c>
      <c r="H263" s="124">
        <f t="shared" ca="1" si="7"/>
        <v>44361</v>
      </c>
      <c r="I263" s="125">
        <v>0</v>
      </c>
      <c r="J263" s="304" t="str">
        <f>LEFT(COVID!D263,20)&amp;"."&amp;COVIDPAY!E263</f>
        <v>....Jn21</v>
      </c>
      <c r="K263" s="120" t="b">
        <v>1</v>
      </c>
      <c r="L263" s="126" t="s">
        <v>3686</v>
      </c>
      <c r="M263" s="120" t="b">
        <v>1</v>
      </c>
      <c r="N263" s="120" t="s">
        <v>3687</v>
      </c>
      <c r="O263" s="307">
        <f>COVID!I263</f>
        <v>0</v>
      </c>
      <c r="P263" s="120" t="b">
        <v>1</v>
      </c>
      <c r="Q263" s="120" t="b">
        <v>1</v>
      </c>
      <c r="R263" s="120" t="b">
        <v>1</v>
      </c>
    </row>
    <row r="264" spans="1:18" hidden="1" x14ac:dyDescent="0.25">
      <c r="A264" s="117">
        <v>1</v>
      </c>
      <c r="B264" s="118">
        <v>2</v>
      </c>
      <c r="C264" s="303">
        <f>COVID!J264</f>
        <v>0</v>
      </c>
      <c r="D264" s="120" t="b">
        <v>1</v>
      </c>
      <c r="E264" s="304" t="str">
        <f>RIGHT(COVID!C264,4)&amp;"."&amp;COVID!M264&amp;"."&amp;COVID!K264&amp;"."&amp;$C$5</f>
        <v>...Jn21</v>
      </c>
      <c r="F264" s="305">
        <f t="shared" ca="1" si="6"/>
        <v>44361</v>
      </c>
      <c r="G264" s="306">
        <f>COVID!S264</f>
        <v>0</v>
      </c>
      <c r="H264" s="124">
        <f t="shared" ca="1" si="7"/>
        <v>44361</v>
      </c>
      <c r="I264" s="125">
        <v>0</v>
      </c>
      <c r="J264" s="304" t="str">
        <f>LEFT(COVID!D264,20)&amp;"."&amp;COVIDPAY!E264</f>
        <v>....Jn21</v>
      </c>
      <c r="K264" s="120" t="b">
        <v>1</v>
      </c>
      <c r="L264" s="126" t="s">
        <v>3686</v>
      </c>
      <c r="M264" s="120" t="b">
        <v>1</v>
      </c>
      <c r="N264" s="120" t="s">
        <v>3687</v>
      </c>
      <c r="O264" s="307">
        <f>COVID!I264</f>
        <v>0</v>
      </c>
      <c r="P264" s="120" t="b">
        <v>1</v>
      </c>
      <c r="Q264" s="120" t="b">
        <v>1</v>
      </c>
      <c r="R264" s="120" t="b">
        <v>1</v>
      </c>
    </row>
    <row r="265" spans="1:18" hidden="1" x14ac:dyDescent="0.25">
      <c r="A265" s="117">
        <v>1</v>
      </c>
      <c r="B265" s="118">
        <v>2</v>
      </c>
      <c r="C265" s="303">
        <f>COVID!J265</f>
        <v>0</v>
      </c>
      <c r="D265" s="120" t="b">
        <v>1</v>
      </c>
      <c r="E265" s="304" t="str">
        <f>RIGHT(COVID!C265,4)&amp;"."&amp;COVID!M265&amp;"."&amp;COVID!K265&amp;"."&amp;$C$5</f>
        <v>...Jn21</v>
      </c>
      <c r="F265" s="305">
        <f t="shared" ca="1" si="6"/>
        <v>44361</v>
      </c>
      <c r="G265" s="306">
        <f>COVID!S265</f>
        <v>0</v>
      </c>
      <c r="H265" s="124">
        <f t="shared" ca="1" si="7"/>
        <v>44361</v>
      </c>
      <c r="I265" s="125">
        <v>0</v>
      </c>
      <c r="J265" s="304" t="str">
        <f>LEFT(COVID!D265,20)&amp;"."&amp;COVIDPAY!E265</f>
        <v>....Jn21</v>
      </c>
      <c r="K265" s="120" t="b">
        <v>1</v>
      </c>
      <c r="L265" s="126" t="s">
        <v>3686</v>
      </c>
      <c r="M265" s="120" t="b">
        <v>1</v>
      </c>
      <c r="N265" s="120" t="s">
        <v>3687</v>
      </c>
      <c r="O265" s="307">
        <f>COVID!I265</f>
        <v>0</v>
      </c>
      <c r="P265" s="120" t="b">
        <v>1</v>
      </c>
      <c r="Q265" s="120" t="b">
        <v>1</v>
      </c>
      <c r="R265" s="120" t="b">
        <v>1</v>
      </c>
    </row>
    <row r="266" spans="1:18" hidden="1" x14ac:dyDescent="0.25">
      <c r="A266" s="117">
        <v>1</v>
      </c>
      <c r="B266" s="118">
        <v>2</v>
      </c>
      <c r="C266" s="303">
        <f>COVID!J266</f>
        <v>0</v>
      </c>
      <c r="D266" s="120" t="b">
        <v>1</v>
      </c>
      <c r="E266" s="304" t="str">
        <f>RIGHT(COVID!C266,4)&amp;"."&amp;COVID!M266&amp;"."&amp;COVID!K266&amp;"."&amp;$C$5</f>
        <v>...Jn21</v>
      </c>
      <c r="F266" s="305">
        <f t="shared" ca="1" si="6"/>
        <v>44361</v>
      </c>
      <c r="G266" s="306">
        <f>COVID!S266</f>
        <v>0</v>
      </c>
      <c r="H266" s="124">
        <f t="shared" ca="1" si="7"/>
        <v>44361</v>
      </c>
      <c r="I266" s="125">
        <v>0</v>
      </c>
      <c r="J266" s="304" t="str">
        <f>LEFT(COVID!D266,20)&amp;"."&amp;COVIDPAY!E266</f>
        <v>....Jn21</v>
      </c>
      <c r="K266" s="120" t="b">
        <v>1</v>
      </c>
      <c r="L266" s="126" t="s">
        <v>3686</v>
      </c>
      <c r="M266" s="120" t="b">
        <v>1</v>
      </c>
      <c r="N266" s="120" t="s">
        <v>3687</v>
      </c>
      <c r="O266" s="307">
        <f>COVID!I266</f>
        <v>0</v>
      </c>
      <c r="P266" s="120" t="b">
        <v>1</v>
      </c>
      <c r="Q266" s="120" t="b">
        <v>1</v>
      </c>
      <c r="R266" s="120" t="b">
        <v>1</v>
      </c>
    </row>
    <row r="267" spans="1:18" hidden="1" x14ac:dyDescent="0.25">
      <c r="A267" s="117">
        <v>1</v>
      </c>
      <c r="B267" s="118">
        <v>2</v>
      </c>
      <c r="C267" s="303">
        <f>COVID!J267</f>
        <v>0</v>
      </c>
      <c r="D267" s="120" t="b">
        <v>1</v>
      </c>
      <c r="E267" s="304" t="str">
        <f>RIGHT(COVID!C267,4)&amp;"."&amp;COVID!M267&amp;"."&amp;COVID!K267&amp;"."&amp;$C$5</f>
        <v>...Jn21</v>
      </c>
      <c r="F267" s="305">
        <f t="shared" ca="1" si="6"/>
        <v>44361</v>
      </c>
      <c r="G267" s="306">
        <f>COVID!S267</f>
        <v>0</v>
      </c>
      <c r="H267" s="124">
        <f t="shared" ca="1" si="7"/>
        <v>44361</v>
      </c>
      <c r="I267" s="125">
        <v>0</v>
      </c>
      <c r="J267" s="304" t="str">
        <f>LEFT(COVID!D267,20)&amp;"."&amp;COVIDPAY!E267</f>
        <v>....Jn21</v>
      </c>
      <c r="K267" s="120" t="b">
        <v>1</v>
      </c>
      <c r="L267" s="126" t="s">
        <v>3686</v>
      </c>
      <c r="M267" s="120" t="b">
        <v>1</v>
      </c>
      <c r="N267" s="120" t="s">
        <v>3687</v>
      </c>
      <c r="O267" s="307">
        <f>COVID!I267</f>
        <v>0</v>
      </c>
      <c r="P267" s="120" t="b">
        <v>1</v>
      </c>
      <c r="Q267" s="120" t="b">
        <v>1</v>
      </c>
      <c r="R267" s="120" t="b">
        <v>1</v>
      </c>
    </row>
    <row r="268" spans="1:18" hidden="1" x14ac:dyDescent="0.25">
      <c r="A268" s="117">
        <v>1</v>
      </c>
      <c r="B268" s="118">
        <v>2</v>
      </c>
      <c r="C268" s="303">
        <f>COVID!J268</f>
        <v>0</v>
      </c>
      <c r="D268" s="120" t="b">
        <v>1</v>
      </c>
      <c r="E268" s="304" t="str">
        <f>RIGHT(COVID!C268,4)&amp;"."&amp;COVID!M268&amp;"."&amp;COVID!K268&amp;"."&amp;$C$5</f>
        <v>...Jn21</v>
      </c>
      <c r="F268" s="305">
        <f t="shared" ca="1" si="6"/>
        <v>44361</v>
      </c>
      <c r="G268" s="306">
        <f>COVID!S268</f>
        <v>0</v>
      </c>
      <c r="H268" s="124">
        <f t="shared" ca="1" si="7"/>
        <v>44361</v>
      </c>
      <c r="I268" s="125">
        <v>0</v>
      </c>
      <c r="J268" s="304" t="str">
        <f>LEFT(COVID!D268,20)&amp;"."&amp;COVIDPAY!E268</f>
        <v>....Jn21</v>
      </c>
      <c r="K268" s="120" t="b">
        <v>1</v>
      </c>
      <c r="L268" s="126" t="s">
        <v>3686</v>
      </c>
      <c r="M268" s="120" t="b">
        <v>1</v>
      </c>
      <c r="N268" s="120" t="s">
        <v>3687</v>
      </c>
      <c r="O268" s="307">
        <f>COVID!I268</f>
        <v>0</v>
      </c>
      <c r="P268" s="120" t="b">
        <v>1</v>
      </c>
      <c r="Q268" s="120" t="b">
        <v>1</v>
      </c>
      <c r="R268" s="120" t="b">
        <v>1</v>
      </c>
    </row>
    <row r="269" spans="1:18" hidden="1" x14ac:dyDescent="0.25">
      <c r="A269" s="117">
        <v>1</v>
      </c>
      <c r="B269" s="118">
        <v>2</v>
      </c>
      <c r="C269" s="303">
        <f>COVID!J269</f>
        <v>0</v>
      </c>
      <c r="D269" s="120" t="b">
        <v>1</v>
      </c>
      <c r="E269" s="304" t="str">
        <f>RIGHT(COVID!C269,4)&amp;"."&amp;COVID!M269&amp;"."&amp;COVID!K269&amp;"."&amp;$C$5</f>
        <v>...Jn21</v>
      </c>
      <c r="F269" s="305">
        <f t="shared" ca="1" si="6"/>
        <v>44361</v>
      </c>
      <c r="G269" s="306">
        <f>COVID!S269</f>
        <v>0</v>
      </c>
      <c r="H269" s="124">
        <f t="shared" ca="1" si="7"/>
        <v>44361</v>
      </c>
      <c r="I269" s="125">
        <v>0</v>
      </c>
      <c r="J269" s="304" t="str">
        <f>LEFT(COVID!D269,20)&amp;"."&amp;COVIDPAY!E269</f>
        <v>....Jn21</v>
      </c>
      <c r="K269" s="120" t="b">
        <v>1</v>
      </c>
      <c r="L269" s="126" t="s">
        <v>3686</v>
      </c>
      <c r="M269" s="120" t="b">
        <v>1</v>
      </c>
      <c r="N269" s="120" t="s">
        <v>3687</v>
      </c>
      <c r="O269" s="307">
        <f>COVID!I269</f>
        <v>0</v>
      </c>
      <c r="P269" s="120" t="b">
        <v>1</v>
      </c>
      <c r="Q269" s="120" t="b">
        <v>1</v>
      </c>
      <c r="R269" s="120" t="b">
        <v>1</v>
      </c>
    </row>
    <row r="270" spans="1:18" hidden="1" x14ac:dyDescent="0.25">
      <c r="A270" s="117">
        <v>1</v>
      </c>
      <c r="B270" s="118">
        <v>2</v>
      </c>
      <c r="C270" s="303">
        <f>COVID!J270</f>
        <v>0</v>
      </c>
      <c r="D270" s="120" t="b">
        <v>1</v>
      </c>
      <c r="E270" s="304" t="str">
        <f>RIGHT(COVID!C270,4)&amp;"."&amp;COVID!M270&amp;"."&amp;COVID!K270&amp;"."&amp;$C$5</f>
        <v>...Jn21</v>
      </c>
      <c r="F270" s="305">
        <f t="shared" ca="1" si="6"/>
        <v>44361</v>
      </c>
      <c r="G270" s="306">
        <f>COVID!S270</f>
        <v>0</v>
      </c>
      <c r="H270" s="124">
        <f t="shared" ca="1" si="7"/>
        <v>44361</v>
      </c>
      <c r="I270" s="125">
        <v>0</v>
      </c>
      <c r="J270" s="304" t="str">
        <f>LEFT(COVID!D270,20)&amp;"."&amp;COVIDPAY!E270</f>
        <v>....Jn21</v>
      </c>
      <c r="K270" s="120" t="b">
        <v>1</v>
      </c>
      <c r="L270" s="126" t="s">
        <v>3686</v>
      </c>
      <c r="M270" s="120" t="b">
        <v>1</v>
      </c>
      <c r="N270" s="120" t="s">
        <v>3687</v>
      </c>
      <c r="O270" s="307">
        <f>COVID!I270</f>
        <v>0</v>
      </c>
      <c r="P270" s="120" t="b">
        <v>1</v>
      </c>
      <c r="Q270" s="120" t="b">
        <v>1</v>
      </c>
      <c r="R270" s="120" t="b">
        <v>1</v>
      </c>
    </row>
    <row r="271" spans="1:18" hidden="1" x14ac:dyDescent="0.25">
      <c r="A271" s="117">
        <v>1</v>
      </c>
      <c r="B271" s="118">
        <v>2</v>
      </c>
      <c r="C271" s="303">
        <f>COVID!J271</f>
        <v>0</v>
      </c>
      <c r="D271" s="120" t="b">
        <v>1</v>
      </c>
      <c r="E271" s="304" t="str">
        <f>RIGHT(COVID!C271,4)&amp;"."&amp;COVID!M271&amp;"."&amp;COVID!K271&amp;"."&amp;$C$5</f>
        <v>...Jn21</v>
      </c>
      <c r="F271" s="305">
        <f t="shared" ca="1" si="6"/>
        <v>44361</v>
      </c>
      <c r="G271" s="306">
        <f>COVID!S271</f>
        <v>0</v>
      </c>
      <c r="H271" s="124">
        <f t="shared" ca="1" si="7"/>
        <v>44361</v>
      </c>
      <c r="I271" s="125">
        <v>0</v>
      </c>
      <c r="J271" s="304" t="str">
        <f>LEFT(COVID!D271,20)&amp;"."&amp;COVIDPAY!E271</f>
        <v>....Jn21</v>
      </c>
      <c r="K271" s="120" t="b">
        <v>1</v>
      </c>
      <c r="L271" s="126" t="s">
        <v>3686</v>
      </c>
      <c r="M271" s="120" t="b">
        <v>1</v>
      </c>
      <c r="N271" s="120" t="s">
        <v>3687</v>
      </c>
      <c r="O271" s="307">
        <f>COVID!I271</f>
        <v>0</v>
      </c>
      <c r="P271" s="120" t="b">
        <v>1</v>
      </c>
      <c r="Q271" s="120" t="b">
        <v>1</v>
      </c>
      <c r="R271" s="120" t="b">
        <v>1</v>
      </c>
    </row>
    <row r="272" spans="1:18" hidden="1" x14ac:dyDescent="0.25">
      <c r="A272" s="117">
        <v>1</v>
      </c>
      <c r="B272" s="118">
        <v>2</v>
      </c>
      <c r="C272" s="303">
        <f>COVID!J272</f>
        <v>0</v>
      </c>
      <c r="D272" s="120" t="b">
        <v>1</v>
      </c>
      <c r="E272" s="304" t="str">
        <f>RIGHT(COVID!C272,4)&amp;"."&amp;COVID!M272&amp;"."&amp;COVID!K272&amp;"."&amp;$C$5</f>
        <v>...Jn21</v>
      </c>
      <c r="F272" s="305">
        <f t="shared" ca="1" si="6"/>
        <v>44361</v>
      </c>
      <c r="G272" s="306">
        <f>COVID!S272</f>
        <v>0</v>
      </c>
      <c r="H272" s="124">
        <f t="shared" ca="1" si="7"/>
        <v>44361</v>
      </c>
      <c r="I272" s="125">
        <v>0</v>
      </c>
      <c r="J272" s="304" t="str">
        <f>LEFT(COVID!D272,20)&amp;"."&amp;COVIDPAY!E272</f>
        <v>....Jn21</v>
      </c>
      <c r="K272" s="120" t="b">
        <v>1</v>
      </c>
      <c r="L272" s="126" t="s">
        <v>3686</v>
      </c>
      <c r="M272" s="120" t="b">
        <v>1</v>
      </c>
      <c r="N272" s="120" t="s">
        <v>3687</v>
      </c>
      <c r="O272" s="307">
        <f>COVID!I272</f>
        <v>0</v>
      </c>
      <c r="P272" s="120" t="b">
        <v>1</v>
      </c>
      <c r="Q272" s="120" t="b">
        <v>1</v>
      </c>
      <c r="R272" s="120" t="b">
        <v>1</v>
      </c>
    </row>
    <row r="273" spans="1:18" hidden="1" x14ac:dyDescent="0.25">
      <c r="A273" s="117">
        <v>1</v>
      </c>
      <c r="B273" s="118">
        <v>2</v>
      </c>
      <c r="C273" s="303">
        <f>COVID!J273</f>
        <v>0</v>
      </c>
      <c r="D273" s="120" t="b">
        <v>1</v>
      </c>
      <c r="E273" s="304" t="str">
        <f>RIGHT(COVID!C273,4)&amp;"."&amp;COVID!M273&amp;"."&amp;COVID!K273&amp;"."&amp;$C$5</f>
        <v>...Jn21</v>
      </c>
      <c r="F273" s="305">
        <f t="shared" ca="1" si="6"/>
        <v>44361</v>
      </c>
      <c r="G273" s="306">
        <f>COVID!S273</f>
        <v>0</v>
      </c>
      <c r="H273" s="124">
        <f t="shared" ca="1" si="7"/>
        <v>44361</v>
      </c>
      <c r="I273" s="125">
        <v>0</v>
      </c>
      <c r="J273" s="304" t="str">
        <f>LEFT(COVID!D273,20)&amp;"."&amp;COVIDPAY!E273</f>
        <v>....Jn21</v>
      </c>
      <c r="K273" s="120" t="b">
        <v>1</v>
      </c>
      <c r="L273" s="126" t="s">
        <v>3686</v>
      </c>
      <c r="M273" s="120" t="b">
        <v>1</v>
      </c>
      <c r="N273" s="120" t="s">
        <v>3687</v>
      </c>
      <c r="O273" s="307">
        <f>COVID!I273</f>
        <v>0</v>
      </c>
      <c r="P273" s="120" t="b">
        <v>1</v>
      </c>
      <c r="Q273" s="120" t="b">
        <v>1</v>
      </c>
      <c r="R273" s="120" t="b">
        <v>1</v>
      </c>
    </row>
    <row r="274" spans="1:18" hidden="1" x14ac:dyDescent="0.25">
      <c r="A274" s="117">
        <v>1</v>
      </c>
      <c r="B274" s="118">
        <v>2</v>
      </c>
      <c r="C274" s="303">
        <f>COVID!J274</f>
        <v>0</v>
      </c>
      <c r="D274" s="120" t="b">
        <v>1</v>
      </c>
      <c r="E274" s="304" t="str">
        <f>RIGHT(COVID!C274,4)&amp;"."&amp;COVID!M274&amp;"."&amp;COVID!K274&amp;"."&amp;$C$5</f>
        <v>...Jn21</v>
      </c>
      <c r="F274" s="305">
        <f t="shared" ca="1" si="6"/>
        <v>44361</v>
      </c>
      <c r="G274" s="306">
        <f>COVID!S274</f>
        <v>0</v>
      </c>
      <c r="H274" s="124">
        <f t="shared" ca="1" si="7"/>
        <v>44361</v>
      </c>
      <c r="I274" s="125">
        <v>0</v>
      </c>
      <c r="J274" s="304" t="str">
        <f>LEFT(COVID!D274,20)&amp;"."&amp;COVIDPAY!E274</f>
        <v>....Jn21</v>
      </c>
      <c r="K274" s="120" t="b">
        <v>1</v>
      </c>
      <c r="L274" s="126" t="s">
        <v>3686</v>
      </c>
      <c r="M274" s="120" t="b">
        <v>1</v>
      </c>
      <c r="N274" s="120" t="s">
        <v>3687</v>
      </c>
      <c r="O274" s="307">
        <f>COVID!I274</f>
        <v>0</v>
      </c>
      <c r="P274" s="120" t="b">
        <v>1</v>
      </c>
      <c r="Q274" s="120" t="b">
        <v>1</v>
      </c>
      <c r="R274" s="120" t="b">
        <v>1</v>
      </c>
    </row>
    <row r="275" spans="1:18" hidden="1" x14ac:dyDescent="0.25">
      <c r="A275" s="117">
        <v>1</v>
      </c>
      <c r="B275" s="118">
        <v>2</v>
      </c>
      <c r="C275" s="303">
        <f>COVID!J275</f>
        <v>0</v>
      </c>
      <c r="D275" s="120" t="b">
        <v>1</v>
      </c>
      <c r="E275" s="304" t="str">
        <f>RIGHT(COVID!C275,4)&amp;"."&amp;COVID!M275&amp;"."&amp;COVID!K275&amp;"."&amp;$C$5</f>
        <v>...Jn21</v>
      </c>
      <c r="F275" s="305">
        <f t="shared" ca="1" si="6"/>
        <v>44361</v>
      </c>
      <c r="G275" s="306">
        <f>COVID!S275</f>
        <v>0</v>
      </c>
      <c r="H275" s="124">
        <f t="shared" ca="1" si="7"/>
        <v>44361</v>
      </c>
      <c r="I275" s="125">
        <v>0</v>
      </c>
      <c r="J275" s="304" t="str">
        <f>LEFT(COVID!D275,20)&amp;"."&amp;COVIDPAY!E275</f>
        <v>....Jn21</v>
      </c>
      <c r="K275" s="120" t="b">
        <v>1</v>
      </c>
      <c r="L275" s="126" t="s">
        <v>3686</v>
      </c>
      <c r="M275" s="120" t="b">
        <v>1</v>
      </c>
      <c r="N275" s="120" t="s">
        <v>3687</v>
      </c>
      <c r="O275" s="307">
        <f>COVID!I275</f>
        <v>0</v>
      </c>
      <c r="P275" s="120" t="b">
        <v>1</v>
      </c>
      <c r="Q275" s="120" t="b">
        <v>1</v>
      </c>
      <c r="R275" s="120" t="b">
        <v>1</v>
      </c>
    </row>
    <row r="276" spans="1:18" hidden="1" x14ac:dyDescent="0.25">
      <c r="A276" s="117">
        <v>1</v>
      </c>
      <c r="B276" s="118">
        <v>2</v>
      </c>
      <c r="C276" s="303">
        <f>COVID!J276</f>
        <v>0</v>
      </c>
      <c r="D276" s="120" t="b">
        <v>1</v>
      </c>
      <c r="E276" s="304" t="str">
        <f>RIGHT(COVID!C276,4)&amp;"."&amp;COVID!M276&amp;"."&amp;COVID!K276&amp;"."&amp;$C$5</f>
        <v>...Jn21</v>
      </c>
      <c r="F276" s="305">
        <f t="shared" ca="1" si="6"/>
        <v>44361</v>
      </c>
      <c r="G276" s="306">
        <f>COVID!S276</f>
        <v>0</v>
      </c>
      <c r="H276" s="124">
        <f t="shared" ca="1" si="7"/>
        <v>44361</v>
      </c>
      <c r="I276" s="125">
        <v>0</v>
      </c>
      <c r="J276" s="304" t="str">
        <f>LEFT(COVID!D276,20)&amp;"."&amp;COVIDPAY!E276</f>
        <v>....Jn21</v>
      </c>
      <c r="K276" s="120" t="b">
        <v>1</v>
      </c>
      <c r="L276" s="126" t="s">
        <v>3686</v>
      </c>
      <c r="M276" s="120" t="b">
        <v>1</v>
      </c>
      <c r="N276" s="120" t="s">
        <v>3687</v>
      </c>
      <c r="O276" s="307">
        <f>COVID!I276</f>
        <v>0</v>
      </c>
      <c r="P276" s="120" t="b">
        <v>1</v>
      </c>
      <c r="Q276" s="120" t="b">
        <v>1</v>
      </c>
      <c r="R276" s="120" t="b">
        <v>1</v>
      </c>
    </row>
    <row r="277" spans="1:18" hidden="1" x14ac:dyDescent="0.25">
      <c r="A277" s="117">
        <v>1</v>
      </c>
      <c r="B277" s="118">
        <v>2</v>
      </c>
      <c r="C277" s="303">
        <f>COVID!J277</f>
        <v>0</v>
      </c>
      <c r="D277" s="120" t="b">
        <v>1</v>
      </c>
      <c r="E277" s="304" t="str">
        <f>RIGHT(COVID!C277,4)&amp;"."&amp;COVID!M277&amp;"."&amp;COVID!K277&amp;"."&amp;$C$5</f>
        <v>...Jn21</v>
      </c>
      <c r="F277" s="305">
        <f t="shared" ref="F277:F340" ca="1" si="8">TODAY()</f>
        <v>44361</v>
      </c>
      <c r="G277" s="306">
        <f>COVID!S277</f>
        <v>0</v>
      </c>
      <c r="H277" s="124">
        <f t="shared" ref="H277:H340" ca="1" si="9">F277</f>
        <v>44361</v>
      </c>
      <c r="I277" s="125">
        <v>0</v>
      </c>
      <c r="J277" s="304" t="str">
        <f>LEFT(COVID!D277,20)&amp;"."&amp;COVIDPAY!E277</f>
        <v>....Jn21</v>
      </c>
      <c r="K277" s="120" t="b">
        <v>1</v>
      </c>
      <c r="L277" s="126" t="s">
        <v>3686</v>
      </c>
      <c r="M277" s="120" t="b">
        <v>1</v>
      </c>
      <c r="N277" s="120" t="s">
        <v>3687</v>
      </c>
      <c r="O277" s="307">
        <f>COVID!I277</f>
        <v>0</v>
      </c>
      <c r="P277" s="120" t="b">
        <v>1</v>
      </c>
      <c r="Q277" s="120" t="b">
        <v>1</v>
      </c>
      <c r="R277" s="120" t="b">
        <v>1</v>
      </c>
    </row>
    <row r="278" spans="1:18" hidden="1" x14ac:dyDescent="0.25">
      <c r="A278" s="117">
        <v>1</v>
      </c>
      <c r="B278" s="118">
        <v>2</v>
      </c>
      <c r="C278" s="303">
        <f>COVID!J278</f>
        <v>0</v>
      </c>
      <c r="D278" s="120" t="b">
        <v>1</v>
      </c>
      <c r="E278" s="304" t="str">
        <f>RIGHT(COVID!C278,4)&amp;"."&amp;COVID!M278&amp;"."&amp;COVID!K278&amp;"."&amp;$C$5</f>
        <v>...Jn21</v>
      </c>
      <c r="F278" s="305">
        <f t="shared" ca="1" si="8"/>
        <v>44361</v>
      </c>
      <c r="G278" s="306">
        <f>COVID!S278</f>
        <v>0</v>
      </c>
      <c r="H278" s="124">
        <f t="shared" ca="1" si="9"/>
        <v>44361</v>
      </c>
      <c r="I278" s="125">
        <v>0</v>
      </c>
      <c r="J278" s="304" t="str">
        <f>LEFT(COVID!D278,20)&amp;"."&amp;COVIDPAY!E278</f>
        <v>....Jn21</v>
      </c>
      <c r="K278" s="120" t="b">
        <v>1</v>
      </c>
      <c r="L278" s="126" t="s">
        <v>3686</v>
      </c>
      <c r="M278" s="120" t="b">
        <v>1</v>
      </c>
      <c r="N278" s="120" t="s">
        <v>3687</v>
      </c>
      <c r="O278" s="307">
        <f>COVID!I278</f>
        <v>0</v>
      </c>
      <c r="P278" s="120" t="b">
        <v>1</v>
      </c>
      <c r="Q278" s="120" t="b">
        <v>1</v>
      </c>
      <c r="R278" s="120" t="b">
        <v>1</v>
      </c>
    </row>
    <row r="279" spans="1:18" hidden="1" x14ac:dyDescent="0.25">
      <c r="A279" s="117">
        <v>1</v>
      </c>
      <c r="B279" s="118">
        <v>2</v>
      </c>
      <c r="C279" s="303">
        <f>COVID!J279</f>
        <v>0</v>
      </c>
      <c r="D279" s="120" t="b">
        <v>1</v>
      </c>
      <c r="E279" s="304" t="str">
        <f>RIGHT(COVID!C279,4)&amp;"."&amp;COVID!M279&amp;"."&amp;COVID!K279&amp;"."&amp;$C$5</f>
        <v>...Jn21</v>
      </c>
      <c r="F279" s="305">
        <f t="shared" ca="1" si="8"/>
        <v>44361</v>
      </c>
      <c r="G279" s="306">
        <f>COVID!S279</f>
        <v>0</v>
      </c>
      <c r="H279" s="124">
        <f t="shared" ca="1" si="9"/>
        <v>44361</v>
      </c>
      <c r="I279" s="125">
        <v>0</v>
      </c>
      <c r="J279" s="304" t="str">
        <f>LEFT(COVID!D279,20)&amp;"."&amp;COVIDPAY!E279</f>
        <v>....Jn21</v>
      </c>
      <c r="K279" s="120" t="b">
        <v>1</v>
      </c>
      <c r="L279" s="126" t="s">
        <v>3686</v>
      </c>
      <c r="M279" s="120" t="b">
        <v>1</v>
      </c>
      <c r="N279" s="120" t="s">
        <v>3687</v>
      </c>
      <c r="O279" s="307">
        <f>COVID!I279</f>
        <v>0</v>
      </c>
      <c r="P279" s="120" t="b">
        <v>1</v>
      </c>
      <c r="Q279" s="120" t="b">
        <v>1</v>
      </c>
      <c r="R279" s="120" t="b">
        <v>1</v>
      </c>
    </row>
    <row r="280" spans="1:18" hidden="1" x14ac:dyDescent="0.25">
      <c r="A280" s="117">
        <v>1</v>
      </c>
      <c r="B280" s="118">
        <v>2</v>
      </c>
      <c r="C280" s="303">
        <f>COVID!J280</f>
        <v>0</v>
      </c>
      <c r="D280" s="120" t="b">
        <v>1</v>
      </c>
      <c r="E280" s="304" t="str">
        <f>RIGHT(COVID!C280,4)&amp;"."&amp;COVID!M280&amp;"."&amp;COVID!K280&amp;"."&amp;$C$5</f>
        <v>...Jn21</v>
      </c>
      <c r="F280" s="305">
        <f t="shared" ca="1" si="8"/>
        <v>44361</v>
      </c>
      <c r="G280" s="306">
        <f>COVID!S280</f>
        <v>0</v>
      </c>
      <c r="H280" s="124">
        <f t="shared" ca="1" si="9"/>
        <v>44361</v>
      </c>
      <c r="I280" s="125">
        <v>0</v>
      </c>
      <c r="J280" s="304" t="str">
        <f>LEFT(COVID!D280,20)&amp;"."&amp;COVIDPAY!E280</f>
        <v>....Jn21</v>
      </c>
      <c r="K280" s="120" t="b">
        <v>1</v>
      </c>
      <c r="L280" s="126" t="s">
        <v>3686</v>
      </c>
      <c r="M280" s="120" t="b">
        <v>1</v>
      </c>
      <c r="N280" s="120" t="s">
        <v>3687</v>
      </c>
      <c r="O280" s="307">
        <f>COVID!I280</f>
        <v>0</v>
      </c>
      <c r="P280" s="120" t="b">
        <v>1</v>
      </c>
      <c r="Q280" s="120" t="b">
        <v>1</v>
      </c>
      <c r="R280" s="120" t="b">
        <v>1</v>
      </c>
    </row>
    <row r="281" spans="1:18" hidden="1" x14ac:dyDescent="0.25">
      <c r="A281" s="117">
        <v>1</v>
      </c>
      <c r="B281" s="118">
        <v>2</v>
      </c>
      <c r="C281" s="303">
        <f>COVID!J281</f>
        <v>0</v>
      </c>
      <c r="D281" s="120" t="b">
        <v>1</v>
      </c>
      <c r="E281" s="304" t="str">
        <f>RIGHT(COVID!C281,4)&amp;"."&amp;COVID!M281&amp;"."&amp;COVID!K281&amp;"."&amp;$C$5</f>
        <v>...Jn21</v>
      </c>
      <c r="F281" s="305">
        <f t="shared" ca="1" si="8"/>
        <v>44361</v>
      </c>
      <c r="G281" s="306">
        <f>COVID!S281</f>
        <v>0</v>
      </c>
      <c r="H281" s="124">
        <f t="shared" ca="1" si="9"/>
        <v>44361</v>
      </c>
      <c r="I281" s="125">
        <v>0</v>
      </c>
      <c r="J281" s="304" t="str">
        <f>LEFT(COVID!D281,20)&amp;"."&amp;COVIDPAY!E281</f>
        <v>....Jn21</v>
      </c>
      <c r="K281" s="120" t="b">
        <v>1</v>
      </c>
      <c r="L281" s="126" t="s">
        <v>3686</v>
      </c>
      <c r="M281" s="120" t="b">
        <v>1</v>
      </c>
      <c r="N281" s="120" t="s">
        <v>3687</v>
      </c>
      <c r="O281" s="307">
        <f>COVID!I281</f>
        <v>0</v>
      </c>
      <c r="P281" s="120" t="b">
        <v>1</v>
      </c>
      <c r="Q281" s="120" t="b">
        <v>1</v>
      </c>
      <c r="R281" s="120" t="b">
        <v>1</v>
      </c>
    </row>
    <row r="282" spans="1:18" hidden="1" x14ac:dyDescent="0.25">
      <c r="A282" s="117">
        <v>1</v>
      </c>
      <c r="B282" s="118">
        <v>2</v>
      </c>
      <c r="C282" s="303">
        <f>COVID!J282</f>
        <v>0</v>
      </c>
      <c r="D282" s="120" t="b">
        <v>1</v>
      </c>
      <c r="E282" s="304" t="str">
        <f>RIGHT(COVID!C282,4)&amp;"."&amp;COVID!M282&amp;"."&amp;COVID!K282&amp;"."&amp;$C$5</f>
        <v>...Jn21</v>
      </c>
      <c r="F282" s="305">
        <f t="shared" ca="1" si="8"/>
        <v>44361</v>
      </c>
      <c r="G282" s="306">
        <f>COVID!S282</f>
        <v>0</v>
      </c>
      <c r="H282" s="124">
        <f t="shared" ca="1" si="9"/>
        <v>44361</v>
      </c>
      <c r="I282" s="125">
        <v>0</v>
      </c>
      <c r="J282" s="304" t="str">
        <f>LEFT(COVID!D282,20)&amp;"."&amp;COVIDPAY!E282</f>
        <v>....Jn21</v>
      </c>
      <c r="K282" s="120" t="b">
        <v>1</v>
      </c>
      <c r="L282" s="126" t="s">
        <v>3686</v>
      </c>
      <c r="M282" s="120" t="b">
        <v>1</v>
      </c>
      <c r="N282" s="120" t="s">
        <v>3687</v>
      </c>
      <c r="O282" s="307">
        <f>COVID!I282</f>
        <v>0</v>
      </c>
      <c r="P282" s="120" t="b">
        <v>1</v>
      </c>
      <c r="Q282" s="120" t="b">
        <v>1</v>
      </c>
      <c r="R282" s="120" t="b">
        <v>1</v>
      </c>
    </row>
    <row r="283" spans="1:18" hidden="1" x14ac:dyDescent="0.25">
      <c r="A283" s="117">
        <v>1</v>
      </c>
      <c r="B283" s="118">
        <v>2</v>
      </c>
      <c r="C283" s="303">
        <f>COVID!J283</f>
        <v>0</v>
      </c>
      <c r="D283" s="120" t="b">
        <v>1</v>
      </c>
      <c r="E283" s="304" t="str">
        <f>RIGHT(COVID!C283,4)&amp;"."&amp;COVID!M283&amp;"."&amp;COVID!K283&amp;"."&amp;$C$5</f>
        <v>...Jn21</v>
      </c>
      <c r="F283" s="305">
        <f t="shared" ca="1" si="8"/>
        <v>44361</v>
      </c>
      <c r="G283" s="306">
        <f>COVID!S283</f>
        <v>0</v>
      </c>
      <c r="H283" s="124">
        <f t="shared" ca="1" si="9"/>
        <v>44361</v>
      </c>
      <c r="I283" s="125">
        <v>0</v>
      </c>
      <c r="J283" s="304" t="str">
        <f>LEFT(COVID!D283,20)&amp;"."&amp;COVIDPAY!E283</f>
        <v>....Jn21</v>
      </c>
      <c r="K283" s="120" t="b">
        <v>1</v>
      </c>
      <c r="L283" s="126" t="s">
        <v>3686</v>
      </c>
      <c r="M283" s="120" t="b">
        <v>1</v>
      </c>
      <c r="N283" s="120" t="s">
        <v>3687</v>
      </c>
      <c r="O283" s="307">
        <f>COVID!I283</f>
        <v>0</v>
      </c>
      <c r="P283" s="120" t="b">
        <v>1</v>
      </c>
      <c r="Q283" s="120" t="b">
        <v>1</v>
      </c>
      <c r="R283" s="120" t="b">
        <v>1</v>
      </c>
    </row>
    <row r="284" spans="1:18" hidden="1" x14ac:dyDescent="0.25">
      <c r="A284" s="117">
        <v>1</v>
      </c>
      <c r="B284" s="118">
        <v>2</v>
      </c>
      <c r="C284" s="303">
        <f>COVID!J284</f>
        <v>0</v>
      </c>
      <c r="D284" s="120" t="b">
        <v>1</v>
      </c>
      <c r="E284" s="304" t="str">
        <f>RIGHT(COVID!C284,4)&amp;"."&amp;COVID!M284&amp;"."&amp;COVID!K284&amp;"."&amp;$C$5</f>
        <v>...Jn21</v>
      </c>
      <c r="F284" s="305">
        <f t="shared" ca="1" si="8"/>
        <v>44361</v>
      </c>
      <c r="G284" s="306">
        <f>COVID!S284</f>
        <v>0</v>
      </c>
      <c r="H284" s="124">
        <f t="shared" ca="1" si="9"/>
        <v>44361</v>
      </c>
      <c r="I284" s="125">
        <v>0</v>
      </c>
      <c r="J284" s="304" t="str">
        <f>LEFT(COVID!D284,20)&amp;"."&amp;COVIDPAY!E284</f>
        <v>....Jn21</v>
      </c>
      <c r="K284" s="120" t="b">
        <v>1</v>
      </c>
      <c r="L284" s="126" t="s">
        <v>3686</v>
      </c>
      <c r="M284" s="120" t="b">
        <v>1</v>
      </c>
      <c r="N284" s="120" t="s">
        <v>3687</v>
      </c>
      <c r="O284" s="307">
        <f>COVID!I284</f>
        <v>0</v>
      </c>
      <c r="P284" s="120" t="b">
        <v>1</v>
      </c>
      <c r="Q284" s="120" t="b">
        <v>1</v>
      </c>
      <c r="R284" s="120" t="b">
        <v>1</v>
      </c>
    </row>
    <row r="285" spans="1:18" hidden="1" x14ac:dyDescent="0.25">
      <c r="A285" s="117">
        <v>1</v>
      </c>
      <c r="B285" s="118">
        <v>2</v>
      </c>
      <c r="C285" s="303">
        <f>COVID!J285</f>
        <v>0</v>
      </c>
      <c r="D285" s="120" t="b">
        <v>1</v>
      </c>
      <c r="E285" s="304" t="str">
        <f>RIGHT(COVID!C285,4)&amp;"."&amp;COVID!M285&amp;"."&amp;COVID!K285&amp;"."&amp;$C$5</f>
        <v>...Jn21</v>
      </c>
      <c r="F285" s="305">
        <f t="shared" ca="1" si="8"/>
        <v>44361</v>
      </c>
      <c r="G285" s="306">
        <f>COVID!S285</f>
        <v>0</v>
      </c>
      <c r="H285" s="124">
        <f t="shared" ca="1" si="9"/>
        <v>44361</v>
      </c>
      <c r="I285" s="125">
        <v>0</v>
      </c>
      <c r="J285" s="304" t="str">
        <f>LEFT(COVID!D285,20)&amp;"."&amp;COVIDPAY!E285</f>
        <v>....Jn21</v>
      </c>
      <c r="K285" s="120" t="b">
        <v>1</v>
      </c>
      <c r="L285" s="126" t="s">
        <v>3686</v>
      </c>
      <c r="M285" s="120" t="b">
        <v>1</v>
      </c>
      <c r="N285" s="120" t="s">
        <v>3687</v>
      </c>
      <c r="O285" s="307">
        <f>COVID!I285</f>
        <v>0</v>
      </c>
      <c r="P285" s="120" t="b">
        <v>1</v>
      </c>
      <c r="Q285" s="120" t="b">
        <v>1</v>
      </c>
      <c r="R285" s="120" t="b">
        <v>1</v>
      </c>
    </row>
    <row r="286" spans="1:18" hidden="1" x14ac:dyDescent="0.25">
      <c r="A286" s="117">
        <v>1</v>
      </c>
      <c r="B286" s="118">
        <v>2</v>
      </c>
      <c r="C286" s="303">
        <f>COVID!J286</f>
        <v>0</v>
      </c>
      <c r="D286" s="120" t="b">
        <v>1</v>
      </c>
      <c r="E286" s="304" t="str">
        <f>RIGHT(COVID!C286,4)&amp;"."&amp;COVID!M286&amp;"."&amp;COVID!K286&amp;"."&amp;$C$5</f>
        <v>...Jn21</v>
      </c>
      <c r="F286" s="305">
        <f t="shared" ca="1" si="8"/>
        <v>44361</v>
      </c>
      <c r="G286" s="306">
        <f>COVID!S286</f>
        <v>0</v>
      </c>
      <c r="H286" s="124">
        <f t="shared" ca="1" si="9"/>
        <v>44361</v>
      </c>
      <c r="I286" s="125">
        <v>0</v>
      </c>
      <c r="J286" s="304" t="str">
        <f>LEFT(COVID!D286,20)&amp;"."&amp;COVIDPAY!E286</f>
        <v>....Jn21</v>
      </c>
      <c r="K286" s="120" t="b">
        <v>1</v>
      </c>
      <c r="L286" s="126" t="s">
        <v>3686</v>
      </c>
      <c r="M286" s="120" t="b">
        <v>1</v>
      </c>
      <c r="N286" s="120" t="s">
        <v>3687</v>
      </c>
      <c r="O286" s="307">
        <f>COVID!I286</f>
        <v>0</v>
      </c>
      <c r="P286" s="120" t="b">
        <v>1</v>
      </c>
      <c r="Q286" s="120" t="b">
        <v>1</v>
      </c>
      <c r="R286" s="120" t="b">
        <v>1</v>
      </c>
    </row>
    <row r="287" spans="1:18" hidden="1" x14ac:dyDescent="0.25">
      <c r="A287" s="117">
        <v>1</v>
      </c>
      <c r="B287" s="118">
        <v>2</v>
      </c>
      <c r="C287" s="303">
        <f>COVID!J287</f>
        <v>0</v>
      </c>
      <c r="D287" s="120" t="b">
        <v>1</v>
      </c>
      <c r="E287" s="304" t="str">
        <f>RIGHT(COVID!C287,4)&amp;"."&amp;COVID!M287&amp;"."&amp;COVID!K287&amp;"."&amp;$C$5</f>
        <v>...Jn21</v>
      </c>
      <c r="F287" s="305">
        <f t="shared" ca="1" si="8"/>
        <v>44361</v>
      </c>
      <c r="G287" s="306">
        <f>COVID!S287</f>
        <v>0</v>
      </c>
      <c r="H287" s="124">
        <f t="shared" ca="1" si="9"/>
        <v>44361</v>
      </c>
      <c r="I287" s="125">
        <v>0</v>
      </c>
      <c r="J287" s="304" t="str">
        <f>LEFT(COVID!D287,20)&amp;"."&amp;COVIDPAY!E287</f>
        <v>....Jn21</v>
      </c>
      <c r="K287" s="120" t="b">
        <v>1</v>
      </c>
      <c r="L287" s="126" t="s">
        <v>3686</v>
      </c>
      <c r="M287" s="120" t="b">
        <v>1</v>
      </c>
      <c r="N287" s="120" t="s">
        <v>3687</v>
      </c>
      <c r="O287" s="307">
        <f>COVID!I287</f>
        <v>0</v>
      </c>
      <c r="P287" s="120" t="b">
        <v>1</v>
      </c>
      <c r="Q287" s="120" t="b">
        <v>1</v>
      </c>
      <c r="R287" s="120" t="b">
        <v>1</v>
      </c>
    </row>
    <row r="288" spans="1:18" hidden="1" x14ac:dyDescent="0.25">
      <c r="A288" s="117">
        <v>1</v>
      </c>
      <c r="B288" s="118">
        <v>2</v>
      </c>
      <c r="C288" s="303">
        <f>COVID!J288</f>
        <v>0</v>
      </c>
      <c r="D288" s="120" t="b">
        <v>1</v>
      </c>
      <c r="E288" s="304" t="str">
        <f>RIGHT(COVID!C288,4)&amp;"."&amp;COVID!M288&amp;"."&amp;COVID!K288&amp;"."&amp;$C$5</f>
        <v>...Jn21</v>
      </c>
      <c r="F288" s="305">
        <f t="shared" ca="1" si="8"/>
        <v>44361</v>
      </c>
      <c r="G288" s="306">
        <f>COVID!S288</f>
        <v>0</v>
      </c>
      <c r="H288" s="124">
        <f t="shared" ca="1" si="9"/>
        <v>44361</v>
      </c>
      <c r="I288" s="125">
        <v>0</v>
      </c>
      <c r="J288" s="304" t="str">
        <f>LEFT(COVID!D288,20)&amp;"."&amp;COVIDPAY!E288</f>
        <v>....Jn21</v>
      </c>
      <c r="K288" s="120" t="b">
        <v>1</v>
      </c>
      <c r="L288" s="126" t="s">
        <v>3686</v>
      </c>
      <c r="M288" s="120" t="b">
        <v>1</v>
      </c>
      <c r="N288" s="120" t="s">
        <v>3687</v>
      </c>
      <c r="O288" s="307">
        <f>COVID!I288</f>
        <v>0</v>
      </c>
      <c r="P288" s="120" t="b">
        <v>1</v>
      </c>
      <c r="Q288" s="120" t="b">
        <v>1</v>
      </c>
      <c r="R288" s="120" t="b">
        <v>1</v>
      </c>
    </row>
    <row r="289" spans="1:18" hidden="1" x14ac:dyDescent="0.25">
      <c r="A289" s="117">
        <v>1</v>
      </c>
      <c r="B289" s="118">
        <v>2</v>
      </c>
      <c r="C289" s="303">
        <f>COVID!J289</f>
        <v>0</v>
      </c>
      <c r="D289" s="120" t="b">
        <v>1</v>
      </c>
      <c r="E289" s="304" t="str">
        <f>RIGHT(COVID!C289,4)&amp;"."&amp;COVID!M289&amp;"."&amp;COVID!K289&amp;"."&amp;$C$5</f>
        <v>...Jn21</v>
      </c>
      <c r="F289" s="305">
        <f t="shared" ca="1" si="8"/>
        <v>44361</v>
      </c>
      <c r="G289" s="306">
        <f>COVID!S289</f>
        <v>0</v>
      </c>
      <c r="H289" s="124">
        <f t="shared" ca="1" si="9"/>
        <v>44361</v>
      </c>
      <c r="I289" s="125">
        <v>0</v>
      </c>
      <c r="J289" s="304" t="str">
        <f>LEFT(COVID!D289,20)&amp;"."&amp;COVIDPAY!E289</f>
        <v>....Jn21</v>
      </c>
      <c r="K289" s="120" t="b">
        <v>1</v>
      </c>
      <c r="L289" s="126" t="s">
        <v>3686</v>
      </c>
      <c r="M289" s="120" t="b">
        <v>1</v>
      </c>
      <c r="N289" s="120" t="s">
        <v>3687</v>
      </c>
      <c r="O289" s="307">
        <f>COVID!I289</f>
        <v>0</v>
      </c>
      <c r="P289" s="120" t="b">
        <v>1</v>
      </c>
      <c r="Q289" s="120" t="b">
        <v>1</v>
      </c>
      <c r="R289" s="120" t="b">
        <v>1</v>
      </c>
    </row>
    <row r="290" spans="1:18" hidden="1" x14ac:dyDescent="0.25">
      <c r="A290" s="117">
        <v>1</v>
      </c>
      <c r="B290" s="118">
        <v>2</v>
      </c>
      <c r="C290" s="303">
        <f>COVID!J290</f>
        <v>0</v>
      </c>
      <c r="D290" s="120" t="b">
        <v>1</v>
      </c>
      <c r="E290" s="304" t="str">
        <f>RIGHT(COVID!C290,4)&amp;"."&amp;COVID!M290&amp;"."&amp;COVID!K290&amp;"."&amp;$C$5</f>
        <v>...Jn21</v>
      </c>
      <c r="F290" s="305">
        <f t="shared" ca="1" si="8"/>
        <v>44361</v>
      </c>
      <c r="G290" s="306">
        <f>COVID!S290</f>
        <v>0</v>
      </c>
      <c r="H290" s="124">
        <f t="shared" ca="1" si="9"/>
        <v>44361</v>
      </c>
      <c r="I290" s="125">
        <v>0</v>
      </c>
      <c r="J290" s="304" t="str">
        <f>LEFT(COVID!D290,20)&amp;"."&amp;COVIDPAY!E290</f>
        <v>....Jn21</v>
      </c>
      <c r="K290" s="120" t="b">
        <v>1</v>
      </c>
      <c r="L290" s="126" t="s">
        <v>3686</v>
      </c>
      <c r="M290" s="120" t="b">
        <v>1</v>
      </c>
      <c r="N290" s="120" t="s">
        <v>3687</v>
      </c>
      <c r="O290" s="307">
        <f>COVID!I290</f>
        <v>0</v>
      </c>
      <c r="P290" s="120" t="b">
        <v>1</v>
      </c>
      <c r="Q290" s="120" t="b">
        <v>1</v>
      </c>
      <c r="R290" s="120" t="b">
        <v>1</v>
      </c>
    </row>
    <row r="291" spans="1:18" hidden="1" x14ac:dyDescent="0.25">
      <c r="A291" s="117">
        <v>1</v>
      </c>
      <c r="B291" s="118">
        <v>2</v>
      </c>
      <c r="C291" s="303">
        <f>COVID!J291</f>
        <v>0</v>
      </c>
      <c r="D291" s="120" t="b">
        <v>1</v>
      </c>
      <c r="E291" s="304" t="str">
        <f>RIGHT(COVID!C291,4)&amp;"."&amp;COVID!M291&amp;"."&amp;COVID!K291&amp;"."&amp;$C$5</f>
        <v>...Jn21</v>
      </c>
      <c r="F291" s="305">
        <f t="shared" ca="1" si="8"/>
        <v>44361</v>
      </c>
      <c r="G291" s="306">
        <f>COVID!S291</f>
        <v>0</v>
      </c>
      <c r="H291" s="124">
        <f t="shared" ca="1" si="9"/>
        <v>44361</v>
      </c>
      <c r="I291" s="125">
        <v>0</v>
      </c>
      <c r="J291" s="304" t="str">
        <f>LEFT(COVID!D291,20)&amp;"."&amp;COVIDPAY!E291</f>
        <v>....Jn21</v>
      </c>
      <c r="K291" s="120" t="b">
        <v>1</v>
      </c>
      <c r="L291" s="126" t="s">
        <v>3686</v>
      </c>
      <c r="M291" s="120" t="b">
        <v>1</v>
      </c>
      <c r="N291" s="120" t="s">
        <v>3687</v>
      </c>
      <c r="O291" s="307">
        <f>COVID!I291</f>
        <v>0</v>
      </c>
      <c r="P291" s="120" t="b">
        <v>1</v>
      </c>
      <c r="Q291" s="120" t="b">
        <v>1</v>
      </c>
      <c r="R291" s="120" t="b">
        <v>1</v>
      </c>
    </row>
    <row r="292" spans="1:18" hidden="1" x14ac:dyDescent="0.25">
      <c r="A292" s="117">
        <v>1</v>
      </c>
      <c r="B292" s="118">
        <v>2</v>
      </c>
      <c r="C292" s="303">
        <f>COVID!J292</f>
        <v>0</v>
      </c>
      <c r="D292" s="120" t="b">
        <v>1</v>
      </c>
      <c r="E292" s="304" t="str">
        <f>RIGHT(COVID!C292,4)&amp;"."&amp;COVID!M292&amp;"."&amp;COVID!K292&amp;"."&amp;$C$5</f>
        <v>...Jn21</v>
      </c>
      <c r="F292" s="305">
        <f t="shared" ca="1" si="8"/>
        <v>44361</v>
      </c>
      <c r="G292" s="306">
        <f>COVID!S292</f>
        <v>0</v>
      </c>
      <c r="H292" s="124">
        <f t="shared" ca="1" si="9"/>
        <v>44361</v>
      </c>
      <c r="I292" s="125">
        <v>0</v>
      </c>
      <c r="J292" s="304" t="str">
        <f>LEFT(COVID!D292,20)&amp;"."&amp;COVIDPAY!E292</f>
        <v>....Jn21</v>
      </c>
      <c r="K292" s="120" t="b">
        <v>1</v>
      </c>
      <c r="L292" s="126" t="s">
        <v>3686</v>
      </c>
      <c r="M292" s="120" t="b">
        <v>1</v>
      </c>
      <c r="N292" s="120" t="s">
        <v>3687</v>
      </c>
      <c r="O292" s="307">
        <f>COVID!I292</f>
        <v>0</v>
      </c>
      <c r="P292" s="120" t="b">
        <v>1</v>
      </c>
      <c r="Q292" s="120" t="b">
        <v>1</v>
      </c>
      <c r="R292" s="120" t="b">
        <v>1</v>
      </c>
    </row>
    <row r="293" spans="1:18" hidden="1" x14ac:dyDescent="0.25">
      <c r="A293" s="117">
        <v>1</v>
      </c>
      <c r="B293" s="118">
        <v>2</v>
      </c>
      <c r="C293" s="303">
        <f>COVID!J293</f>
        <v>0</v>
      </c>
      <c r="D293" s="120" t="b">
        <v>1</v>
      </c>
      <c r="E293" s="304" t="str">
        <f>RIGHT(COVID!C293,4)&amp;"."&amp;COVID!M293&amp;"."&amp;COVID!K293&amp;"."&amp;$C$5</f>
        <v>...Jn21</v>
      </c>
      <c r="F293" s="305">
        <f t="shared" ca="1" si="8"/>
        <v>44361</v>
      </c>
      <c r="G293" s="306">
        <f>COVID!S293</f>
        <v>0</v>
      </c>
      <c r="H293" s="124">
        <f t="shared" ca="1" si="9"/>
        <v>44361</v>
      </c>
      <c r="I293" s="125">
        <v>0</v>
      </c>
      <c r="J293" s="304" t="str">
        <f>LEFT(COVID!D293,20)&amp;"."&amp;COVIDPAY!E293</f>
        <v>....Jn21</v>
      </c>
      <c r="K293" s="120" t="b">
        <v>1</v>
      </c>
      <c r="L293" s="126" t="s">
        <v>3686</v>
      </c>
      <c r="M293" s="120" t="b">
        <v>1</v>
      </c>
      <c r="N293" s="120" t="s">
        <v>3687</v>
      </c>
      <c r="O293" s="307">
        <f>COVID!I293</f>
        <v>0</v>
      </c>
      <c r="P293" s="120" t="b">
        <v>1</v>
      </c>
      <c r="Q293" s="120" t="b">
        <v>1</v>
      </c>
      <c r="R293" s="120" t="b">
        <v>1</v>
      </c>
    </row>
    <row r="294" spans="1:18" hidden="1" x14ac:dyDescent="0.25">
      <c r="A294" s="117">
        <v>1</v>
      </c>
      <c r="B294" s="118">
        <v>2</v>
      </c>
      <c r="C294" s="303">
        <f>COVID!J294</f>
        <v>0</v>
      </c>
      <c r="D294" s="120" t="b">
        <v>1</v>
      </c>
      <c r="E294" s="304" t="str">
        <f>RIGHT(COVID!C294,4)&amp;"."&amp;COVID!M294&amp;"."&amp;COVID!K294&amp;"."&amp;$C$5</f>
        <v>...Jn21</v>
      </c>
      <c r="F294" s="305">
        <f t="shared" ca="1" si="8"/>
        <v>44361</v>
      </c>
      <c r="G294" s="306">
        <f>COVID!S294</f>
        <v>0</v>
      </c>
      <c r="H294" s="124">
        <f t="shared" ca="1" si="9"/>
        <v>44361</v>
      </c>
      <c r="I294" s="125">
        <v>0</v>
      </c>
      <c r="J294" s="304" t="str">
        <f>LEFT(COVID!D294,20)&amp;"."&amp;COVIDPAY!E294</f>
        <v>....Jn21</v>
      </c>
      <c r="K294" s="120" t="b">
        <v>1</v>
      </c>
      <c r="L294" s="126" t="s">
        <v>3686</v>
      </c>
      <c r="M294" s="120" t="b">
        <v>1</v>
      </c>
      <c r="N294" s="120" t="s">
        <v>3687</v>
      </c>
      <c r="O294" s="307">
        <f>COVID!I294</f>
        <v>0</v>
      </c>
      <c r="P294" s="120" t="b">
        <v>1</v>
      </c>
      <c r="Q294" s="120" t="b">
        <v>1</v>
      </c>
      <c r="R294" s="120" t="b">
        <v>1</v>
      </c>
    </row>
    <row r="295" spans="1:18" hidden="1" x14ac:dyDescent="0.25">
      <c r="A295" s="117">
        <v>1</v>
      </c>
      <c r="B295" s="118">
        <v>2</v>
      </c>
      <c r="C295" s="303">
        <f>COVID!J295</f>
        <v>0</v>
      </c>
      <c r="D295" s="120" t="b">
        <v>1</v>
      </c>
      <c r="E295" s="304" t="str">
        <f>RIGHT(COVID!C295,4)&amp;"."&amp;COVID!M295&amp;"."&amp;COVID!K295&amp;"."&amp;$C$5</f>
        <v>...Jn21</v>
      </c>
      <c r="F295" s="305">
        <f t="shared" ca="1" si="8"/>
        <v>44361</v>
      </c>
      <c r="G295" s="306">
        <f>COVID!S295</f>
        <v>0</v>
      </c>
      <c r="H295" s="124">
        <f t="shared" ca="1" si="9"/>
        <v>44361</v>
      </c>
      <c r="I295" s="125">
        <v>0</v>
      </c>
      <c r="J295" s="304" t="str">
        <f>LEFT(COVID!D295,20)&amp;"."&amp;COVIDPAY!E295</f>
        <v>....Jn21</v>
      </c>
      <c r="K295" s="120" t="b">
        <v>1</v>
      </c>
      <c r="L295" s="126" t="s">
        <v>3686</v>
      </c>
      <c r="M295" s="120" t="b">
        <v>1</v>
      </c>
      <c r="N295" s="120" t="s">
        <v>3687</v>
      </c>
      <c r="O295" s="307">
        <f>COVID!I295</f>
        <v>0</v>
      </c>
      <c r="P295" s="120" t="b">
        <v>1</v>
      </c>
      <c r="Q295" s="120" t="b">
        <v>1</v>
      </c>
      <c r="R295" s="120" t="b">
        <v>1</v>
      </c>
    </row>
    <row r="296" spans="1:18" hidden="1" x14ac:dyDescent="0.25">
      <c r="A296" s="117">
        <v>1</v>
      </c>
      <c r="B296" s="118">
        <v>2</v>
      </c>
      <c r="C296" s="303">
        <f>COVID!J296</f>
        <v>0</v>
      </c>
      <c r="D296" s="120" t="b">
        <v>1</v>
      </c>
      <c r="E296" s="304" t="str">
        <f>RIGHT(COVID!C296,4)&amp;"."&amp;COVID!M296&amp;"."&amp;COVID!K296&amp;"."&amp;$C$5</f>
        <v>...Jn21</v>
      </c>
      <c r="F296" s="305">
        <f t="shared" ca="1" si="8"/>
        <v>44361</v>
      </c>
      <c r="G296" s="306">
        <f>COVID!S296</f>
        <v>0</v>
      </c>
      <c r="H296" s="124">
        <f t="shared" ca="1" si="9"/>
        <v>44361</v>
      </c>
      <c r="I296" s="125">
        <v>0</v>
      </c>
      <c r="J296" s="304" t="str">
        <f>LEFT(COVID!D296,20)&amp;"."&amp;COVIDPAY!E296</f>
        <v>....Jn21</v>
      </c>
      <c r="K296" s="120" t="b">
        <v>1</v>
      </c>
      <c r="L296" s="126" t="s">
        <v>3686</v>
      </c>
      <c r="M296" s="120" t="b">
        <v>1</v>
      </c>
      <c r="N296" s="120" t="s">
        <v>3687</v>
      </c>
      <c r="O296" s="307">
        <f>COVID!I296</f>
        <v>0</v>
      </c>
      <c r="P296" s="120" t="b">
        <v>1</v>
      </c>
      <c r="Q296" s="120" t="b">
        <v>1</v>
      </c>
      <c r="R296" s="120" t="b">
        <v>1</v>
      </c>
    </row>
    <row r="297" spans="1:18" hidden="1" x14ac:dyDescent="0.25">
      <c r="A297" s="117">
        <v>1</v>
      </c>
      <c r="B297" s="118">
        <v>2</v>
      </c>
      <c r="C297" s="303">
        <f>COVID!J297</f>
        <v>0</v>
      </c>
      <c r="D297" s="120" t="b">
        <v>1</v>
      </c>
      <c r="E297" s="304" t="str">
        <f>RIGHT(COVID!C297,4)&amp;"."&amp;COVID!M297&amp;"."&amp;COVID!K297&amp;"."&amp;$C$5</f>
        <v>...Jn21</v>
      </c>
      <c r="F297" s="305">
        <f t="shared" ca="1" si="8"/>
        <v>44361</v>
      </c>
      <c r="G297" s="306">
        <f>COVID!S297</f>
        <v>0</v>
      </c>
      <c r="H297" s="124">
        <f t="shared" ca="1" si="9"/>
        <v>44361</v>
      </c>
      <c r="I297" s="125">
        <v>0</v>
      </c>
      <c r="J297" s="304" t="str">
        <f>LEFT(COVID!D297,20)&amp;"."&amp;COVIDPAY!E297</f>
        <v>....Jn21</v>
      </c>
      <c r="K297" s="120" t="b">
        <v>1</v>
      </c>
      <c r="L297" s="126" t="s">
        <v>3686</v>
      </c>
      <c r="M297" s="120" t="b">
        <v>1</v>
      </c>
      <c r="N297" s="120" t="s">
        <v>3687</v>
      </c>
      <c r="O297" s="307">
        <f>COVID!I297</f>
        <v>0</v>
      </c>
      <c r="P297" s="120" t="b">
        <v>1</v>
      </c>
      <c r="Q297" s="120" t="b">
        <v>1</v>
      </c>
      <c r="R297" s="120" t="b">
        <v>1</v>
      </c>
    </row>
    <row r="298" spans="1:18" hidden="1" x14ac:dyDescent="0.25">
      <c r="A298" s="117">
        <v>1</v>
      </c>
      <c r="B298" s="118">
        <v>2</v>
      </c>
      <c r="C298" s="303">
        <f>COVID!J298</f>
        <v>0</v>
      </c>
      <c r="D298" s="120" t="b">
        <v>1</v>
      </c>
      <c r="E298" s="304" t="str">
        <f>RIGHT(COVID!C298,4)&amp;"."&amp;COVID!M298&amp;"."&amp;COVID!K298&amp;"."&amp;$C$5</f>
        <v>...Jn21</v>
      </c>
      <c r="F298" s="305">
        <f t="shared" ca="1" si="8"/>
        <v>44361</v>
      </c>
      <c r="G298" s="306">
        <f>COVID!S298</f>
        <v>0</v>
      </c>
      <c r="H298" s="124">
        <f t="shared" ca="1" si="9"/>
        <v>44361</v>
      </c>
      <c r="I298" s="125">
        <v>0</v>
      </c>
      <c r="J298" s="304" t="str">
        <f>LEFT(COVID!D298,20)&amp;"."&amp;COVIDPAY!E298</f>
        <v>....Jn21</v>
      </c>
      <c r="K298" s="120" t="b">
        <v>1</v>
      </c>
      <c r="L298" s="126" t="s">
        <v>3686</v>
      </c>
      <c r="M298" s="120" t="b">
        <v>1</v>
      </c>
      <c r="N298" s="120" t="s">
        <v>3687</v>
      </c>
      <c r="O298" s="307">
        <f>COVID!I298</f>
        <v>0</v>
      </c>
      <c r="P298" s="120" t="b">
        <v>1</v>
      </c>
      <c r="Q298" s="120" t="b">
        <v>1</v>
      </c>
      <c r="R298" s="120" t="b">
        <v>1</v>
      </c>
    </row>
    <row r="299" spans="1:18" hidden="1" x14ac:dyDescent="0.25">
      <c r="A299" s="117">
        <v>1</v>
      </c>
      <c r="B299" s="118">
        <v>2</v>
      </c>
      <c r="C299" s="303">
        <f>COVID!J299</f>
        <v>0</v>
      </c>
      <c r="D299" s="120" t="b">
        <v>1</v>
      </c>
      <c r="E299" s="304" t="str">
        <f>RIGHT(COVID!C299,4)&amp;"."&amp;COVID!M299&amp;"."&amp;COVID!K299&amp;"."&amp;$C$5</f>
        <v>...Jn21</v>
      </c>
      <c r="F299" s="305">
        <f t="shared" ca="1" si="8"/>
        <v>44361</v>
      </c>
      <c r="G299" s="306">
        <f>COVID!S299</f>
        <v>0</v>
      </c>
      <c r="H299" s="124">
        <f t="shared" ca="1" si="9"/>
        <v>44361</v>
      </c>
      <c r="I299" s="125">
        <v>0</v>
      </c>
      <c r="J299" s="304" t="str">
        <f>LEFT(COVID!D299,20)&amp;"."&amp;COVIDPAY!E299</f>
        <v>....Jn21</v>
      </c>
      <c r="K299" s="120" t="b">
        <v>1</v>
      </c>
      <c r="L299" s="126" t="s">
        <v>3686</v>
      </c>
      <c r="M299" s="120" t="b">
        <v>1</v>
      </c>
      <c r="N299" s="120" t="s">
        <v>3687</v>
      </c>
      <c r="O299" s="307">
        <f>COVID!I299</f>
        <v>0</v>
      </c>
      <c r="P299" s="120" t="b">
        <v>1</v>
      </c>
      <c r="Q299" s="120" t="b">
        <v>1</v>
      </c>
      <c r="R299" s="120" t="b">
        <v>1</v>
      </c>
    </row>
    <row r="300" spans="1:18" hidden="1" x14ac:dyDescent="0.25">
      <c r="A300" s="117">
        <v>1</v>
      </c>
      <c r="B300" s="118">
        <v>2</v>
      </c>
      <c r="C300" s="303">
        <f>COVID!J300</f>
        <v>0</v>
      </c>
      <c r="D300" s="120" t="b">
        <v>1</v>
      </c>
      <c r="E300" s="304" t="str">
        <f>RIGHT(COVID!C300,4)&amp;"."&amp;COVID!M300&amp;"."&amp;COVID!K300&amp;"."&amp;$C$5</f>
        <v>...Jn21</v>
      </c>
      <c r="F300" s="305">
        <f t="shared" ca="1" si="8"/>
        <v>44361</v>
      </c>
      <c r="G300" s="306">
        <f>COVID!S300</f>
        <v>0</v>
      </c>
      <c r="H300" s="124">
        <f t="shared" ca="1" si="9"/>
        <v>44361</v>
      </c>
      <c r="I300" s="125">
        <v>0</v>
      </c>
      <c r="J300" s="304" t="str">
        <f>LEFT(COVID!D300,20)&amp;"."&amp;COVIDPAY!E300</f>
        <v>....Jn21</v>
      </c>
      <c r="K300" s="120" t="b">
        <v>1</v>
      </c>
      <c r="L300" s="126" t="s">
        <v>3686</v>
      </c>
      <c r="M300" s="120" t="b">
        <v>1</v>
      </c>
      <c r="N300" s="120" t="s">
        <v>3687</v>
      </c>
      <c r="O300" s="307">
        <f>COVID!I300</f>
        <v>0</v>
      </c>
      <c r="P300" s="120" t="b">
        <v>1</v>
      </c>
      <c r="Q300" s="120" t="b">
        <v>1</v>
      </c>
      <c r="R300" s="120" t="b">
        <v>1</v>
      </c>
    </row>
    <row r="301" spans="1:18" hidden="1" x14ac:dyDescent="0.25">
      <c r="A301" s="117">
        <v>1</v>
      </c>
      <c r="B301" s="118">
        <v>2</v>
      </c>
      <c r="C301" s="303">
        <f>COVID!J301</f>
        <v>0</v>
      </c>
      <c r="D301" s="120" t="b">
        <v>1</v>
      </c>
      <c r="E301" s="304" t="str">
        <f>RIGHT(COVID!C301,4)&amp;"."&amp;COVID!M301&amp;"."&amp;COVID!K301&amp;"."&amp;$C$5</f>
        <v>...Jn21</v>
      </c>
      <c r="F301" s="305">
        <f t="shared" ca="1" si="8"/>
        <v>44361</v>
      </c>
      <c r="G301" s="306">
        <f>COVID!S301</f>
        <v>0</v>
      </c>
      <c r="H301" s="124">
        <f t="shared" ca="1" si="9"/>
        <v>44361</v>
      </c>
      <c r="I301" s="125">
        <v>0</v>
      </c>
      <c r="J301" s="304" t="str">
        <f>LEFT(COVID!D301,20)&amp;"."&amp;COVIDPAY!E301</f>
        <v>....Jn21</v>
      </c>
      <c r="K301" s="120" t="b">
        <v>1</v>
      </c>
      <c r="L301" s="126" t="s">
        <v>3686</v>
      </c>
      <c r="M301" s="120" t="b">
        <v>1</v>
      </c>
      <c r="N301" s="120" t="s">
        <v>3687</v>
      </c>
      <c r="O301" s="307">
        <f>COVID!I301</f>
        <v>0</v>
      </c>
      <c r="P301" s="120" t="b">
        <v>1</v>
      </c>
      <c r="Q301" s="120" t="b">
        <v>1</v>
      </c>
      <c r="R301" s="120" t="b">
        <v>1</v>
      </c>
    </row>
    <row r="302" spans="1:18" hidden="1" x14ac:dyDescent="0.25">
      <c r="A302" s="117">
        <v>1</v>
      </c>
      <c r="B302" s="118">
        <v>2</v>
      </c>
      <c r="C302" s="303">
        <f>COVID!J302</f>
        <v>0</v>
      </c>
      <c r="D302" s="120" t="b">
        <v>1</v>
      </c>
      <c r="E302" s="304" t="str">
        <f>RIGHT(COVID!C302,4)&amp;"."&amp;COVID!M302&amp;"."&amp;COVID!K302&amp;"."&amp;$C$5</f>
        <v>...Jn21</v>
      </c>
      <c r="F302" s="305">
        <f t="shared" ca="1" si="8"/>
        <v>44361</v>
      </c>
      <c r="G302" s="306">
        <f>COVID!S302</f>
        <v>0</v>
      </c>
      <c r="H302" s="124">
        <f t="shared" ca="1" si="9"/>
        <v>44361</v>
      </c>
      <c r="I302" s="125">
        <v>0</v>
      </c>
      <c r="J302" s="304" t="str">
        <f>LEFT(COVID!D302,20)&amp;"."&amp;COVIDPAY!E302</f>
        <v>....Jn21</v>
      </c>
      <c r="K302" s="120" t="b">
        <v>1</v>
      </c>
      <c r="L302" s="126" t="s">
        <v>3686</v>
      </c>
      <c r="M302" s="120" t="b">
        <v>1</v>
      </c>
      <c r="N302" s="120" t="s">
        <v>3687</v>
      </c>
      <c r="O302" s="307">
        <f>COVID!I302</f>
        <v>0</v>
      </c>
      <c r="P302" s="120" t="b">
        <v>1</v>
      </c>
      <c r="Q302" s="120" t="b">
        <v>1</v>
      </c>
      <c r="R302" s="120" t="b">
        <v>1</v>
      </c>
    </row>
    <row r="303" spans="1:18" hidden="1" x14ac:dyDescent="0.25">
      <c r="A303" s="117">
        <v>1</v>
      </c>
      <c r="B303" s="118">
        <v>2</v>
      </c>
      <c r="C303" s="303">
        <f>COVID!J303</f>
        <v>0</v>
      </c>
      <c r="D303" s="120" t="b">
        <v>1</v>
      </c>
      <c r="E303" s="304" t="str">
        <f>RIGHT(COVID!C303,4)&amp;"."&amp;COVID!M303&amp;"."&amp;COVID!K303&amp;"."&amp;$C$5</f>
        <v>...Jn21</v>
      </c>
      <c r="F303" s="305">
        <f t="shared" ca="1" si="8"/>
        <v>44361</v>
      </c>
      <c r="G303" s="306">
        <f>COVID!S303</f>
        <v>0</v>
      </c>
      <c r="H303" s="124">
        <f t="shared" ca="1" si="9"/>
        <v>44361</v>
      </c>
      <c r="I303" s="125">
        <v>0</v>
      </c>
      <c r="J303" s="304" t="str">
        <f>LEFT(COVID!D303,20)&amp;"."&amp;COVIDPAY!E303</f>
        <v>....Jn21</v>
      </c>
      <c r="K303" s="120" t="b">
        <v>1</v>
      </c>
      <c r="L303" s="126" t="s">
        <v>3686</v>
      </c>
      <c r="M303" s="120" t="b">
        <v>1</v>
      </c>
      <c r="N303" s="120" t="s">
        <v>3687</v>
      </c>
      <c r="O303" s="307">
        <f>COVID!I303</f>
        <v>0</v>
      </c>
      <c r="P303" s="120" t="b">
        <v>1</v>
      </c>
      <c r="Q303" s="120" t="b">
        <v>1</v>
      </c>
      <c r="R303" s="120" t="b">
        <v>1</v>
      </c>
    </row>
    <row r="304" spans="1:18" hidden="1" x14ac:dyDescent="0.25">
      <c r="A304" s="117">
        <v>1</v>
      </c>
      <c r="B304" s="118">
        <v>2</v>
      </c>
      <c r="C304" s="303">
        <f>COVID!J304</f>
        <v>0</v>
      </c>
      <c r="D304" s="120" t="b">
        <v>1</v>
      </c>
      <c r="E304" s="304" t="str">
        <f>RIGHT(COVID!C304,4)&amp;"."&amp;COVID!M304&amp;"."&amp;COVID!K304&amp;"."&amp;$C$5</f>
        <v>...Jn21</v>
      </c>
      <c r="F304" s="305">
        <f t="shared" ca="1" si="8"/>
        <v>44361</v>
      </c>
      <c r="G304" s="306">
        <f>COVID!S304</f>
        <v>0</v>
      </c>
      <c r="H304" s="124">
        <f t="shared" ca="1" si="9"/>
        <v>44361</v>
      </c>
      <c r="I304" s="125">
        <v>0</v>
      </c>
      <c r="J304" s="304" t="str">
        <f>LEFT(COVID!D304,20)&amp;"."&amp;COVIDPAY!E304</f>
        <v>....Jn21</v>
      </c>
      <c r="K304" s="120" t="b">
        <v>1</v>
      </c>
      <c r="L304" s="126" t="s">
        <v>3686</v>
      </c>
      <c r="M304" s="120" t="b">
        <v>1</v>
      </c>
      <c r="N304" s="120" t="s">
        <v>3687</v>
      </c>
      <c r="O304" s="307">
        <f>COVID!I304</f>
        <v>0</v>
      </c>
      <c r="P304" s="120" t="b">
        <v>1</v>
      </c>
      <c r="Q304" s="120" t="b">
        <v>1</v>
      </c>
      <c r="R304" s="120" t="b">
        <v>1</v>
      </c>
    </row>
    <row r="305" spans="1:18" hidden="1" x14ac:dyDescent="0.25">
      <c r="A305" s="117">
        <v>1</v>
      </c>
      <c r="B305" s="118">
        <v>2</v>
      </c>
      <c r="C305" s="303">
        <f>COVID!J305</f>
        <v>0</v>
      </c>
      <c r="D305" s="120" t="b">
        <v>1</v>
      </c>
      <c r="E305" s="304" t="str">
        <f>RIGHT(COVID!C305,4)&amp;"."&amp;COVID!M305&amp;"."&amp;COVID!K305&amp;"."&amp;$C$5</f>
        <v>...Jn21</v>
      </c>
      <c r="F305" s="305">
        <f t="shared" ca="1" si="8"/>
        <v>44361</v>
      </c>
      <c r="G305" s="306">
        <f>COVID!S305</f>
        <v>0</v>
      </c>
      <c r="H305" s="124">
        <f t="shared" ca="1" si="9"/>
        <v>44361</v>
      </c>
      <c r="I305" s="125">
        <v>0</v>
      </c>
      <c r="J305" s="304" t="str">
        <f>LEFT(COVID!D305,20)&amp;"."&amp;COVIDPAY!E305</f>
        <v>....Jn21</v>
      </c>
      <c r="K305" s="120" t="b">
        <v>1</v>
      </c>
      <c r="L305" s="126" t="s">
        <v>3686</v>
      </c>
      <c r="M305" s="120" t="b">
        <v>1</v>
      </c>
      <c r="N305" s="120" t="s">
        <v>3687</v>
      </c>
      <c r="O305" s="307">
        <f>COVID!I305</f>
        <v>0</v>
      </c>
      <c r="P305" s="120" t="b">
        <v>1</v>
      </c>
      <c r="Q305" s="120" t="b">
        <v>1</v>
      </c>
      <c r="R305" s="120" t="b">
        <v>1</v>
      </c>
    </row>
    <row r="306" spans="1:18" hidden="1" x14ac:dyDescent="0.25">
      <c r="A306" s="117">
        <v>1</v>
      </c>
      <c r="B306" s="118">
        <v>2</v>
      </c>
      <c r="C306" s="303">
        <f>COVID!J306</f>
        <v>0</v>
      </c>
      <c r="D306" s="120" t="b">
        <v>1</v>
      </c>
      <c r="E306" s="304" t="str">
        <f>RIGHT(COVID!C306,4)&amp;"."&amp;COVID!M306&amp;"."&amp;COVID!K306&amp;"."&amp;$C$5</f>
        <v>...Jn21</v>
      </c>
      <c r="F306" s="305">
        <f t="shared" ca="1" si="8"/>
        <v>44361</v>
      </c>
      <c r="G306" s="306">
        <f>COVID!S306</f>
        <v>0</v>
      </c>
      <c r="H306" s="124">
        <f t="shared" ca="1" si="9"/>
        <v>44361</v>
      </c>
      <c r="I306" s="125">
        <v>0</v>
      </c>
      <c r="J306" s="304" t="str">
        <f>LEFT(COVID!D306,20)&amp;"."&amp;COVIDPAY!E306</f>
        <v>....Jn21</v>
      </c>
      <c r="K306" s="120" t="b">
        <v>1</v>
      </c>
      <c r="L306" s="126" t="s">
        <v>3686</v>
      </c>
      <c r="M306" s="120" t="b">
        <v>1</v>
      </c>
      <c r="N306" s="120" t="s">
        <v>3687</v>
      </c>
      <c r="O306" s="307">
        <f>COVID!I306</f>
        <v>0</v>
      </c>
      <c r="P306" s="120" t="b">
        <v>1</v>
      </c>
      <c r="Q306" s="120" t="b">
        <v>1</v>
      </c>
      <c r="R306" s="120" t="b">
        <v>1</v>
      </c>
    </row>
    <row r="307" spans="1:18" hidden="1" x14ac:dyDescent="0.25">
      <c r="A307" s="117">
        <v>1</v>
      </c>
      <c r="B307" s="118">
        <v>2</v>
      </c>
      <c r="C307" s="303">
        <f>COVID!J307</f>
        <v>0</v>
      </c>
      <c r="D307" s="120" t="b">
        <v>1</v>
      </c>
      <c r="E307" s="304" t="str">
        <f>RIGHT(COVID!C307,4)&amp;"."&amp;COVID!M307&amp;"."&amp;COVID!K307&amp;"."&amp;$C$5</f>
        <v>...Jn21</v>
      </c>
      <c r="F307" s="305">
        <f t="shared" ca="1" si="8"/>
        <v>44361</v>
      </c>
      <c r="G307" s="306">
        <f>COVID!S307</f>
        <v>0</v>
      </c>
      <c r="H307" s="124">
        <f t="shared" ca="1" si="9"/>
        <v>44361</v>
      </c>
      <c r="I307" s="125">
        <v>0</v>
      </c>
      <c r="J307" s="304" t="str">
        <f>LEFT(COVID!D307,20)&amp;"."&amp;COVIDPAY!E307</f>
        <v>....Jn21</v>
      </c>
      <c r="K307" s="120" t="b">
        <v>1</v>
      </c>
      <c r="L307" s="126" t="s">
        <v>3686</v>
      </c>
      <c r="M307" s="120" t="b">
        <v>1</v>
      </c>
      <c r="N307" s="120" t="s">
        <v>3687</v>
      </c>
      <c r="O307" s="307">
        <f>COVID!I307</f>
        <v>0</v>
      </c>
      <c r="P307" s="120" t="b">
        <v>1</v>
      </c>
      <c r="Q307" s="120" t="b">
        <v>1</v>
      </c>
      <c r="R307" s="120" t="b">
        <v>1</v>
      </c>
    </row>
    <row r="308" spans="1:18" hidden="1" x14ac:dyDescent="0.25">
      <c r="A308" s="117">
        <v>1</v>
      </c>
      <c r="B308" s="118">
        <v>2</v>
      </c>
      <c r="C308" s="303">
        <f>COVID!J308</f>
        <v>0</v>
      </c>
      <c r="D308" s="120" t="b">
        <v>1</v>
      </c>
      <c r="E308" s="304" t="str">
        <f>RIGHT(COVID!C308,4)&amp;"."&amp;COVID!M308&amp;"."&amp;COVID!K308&amp;"."&amp;$C$5</f>
        <v>...Jn21</v>
      </c>
      <c r="F308" s="305">
        <f t="shared" ca="1" si="8"/>
        <v>44361</v>
      </c>
      <c r="G308" s="306">
        <f>COVID!S308</f>
        <v>0</v>
      </c>
      <c r="H308" s="124">
        <f t="shared" ca="1" si="9"/>
        <v>44361</v>
      </c>
      <c r="I308" s="125">
        <v>0</v>
      </c>
      <c r="J308" s="304" t="str">
        <f>LEFT(COVID!D308,20)&amp;"."&amp;COVIDPAY!E308</f>
        <v>....Jn21</v>
      </c>
      <c r="K308" s="120" t="b">
        <v>1</v>
      </c>
      <c r="L308" s="126" t="s">
        <v>3686</v>
      </c>
      <c r="M308" s="120" t="b">
        <v>1</v>
      </c>
      <c r="N308" s="120" t="s">
        <v>3687</v>
      </c>
      <c r="O308" s="307">
        <f>COVID!I308</f>
        <v>0</v>
      </c>
      <c r="P308" s="120" t="b">
        <v>1</v>
      </c>
      <c r="Q308" s="120" t="b">
        <v>1</v>
      </c>
      <c r="R308" s="120" t="b">
        <v>1</v>
      </c>
    </row>
    <row r="309" spans="1:18" hidden="1" x14ac:dyDescent="0.25">
      <c r="A309" s="117">
        <v>1</v>
      </c>
      <c r="B309" s="118">
        <v>2</v>
      </c>
      <c r="C309" s="303">
        <f>COVID!J309</f>
        <v>0</v>
      </c>
      <c r="D309" s="120" t="b">
        <v>1</v>
      </c>
      <c r="E309" s="304" t="str">
        <f>RIGHT(COVID!C309,4)&amp;"."&amp;COVID!M309&amp;"."&amp;COVID!K309&amp;"."&amp;$C$5</f>
        <v>...Jn21</v>
      </c>
      <c r="F309" s="305">
        <f t="shared" ca="1" si="8"/>
        <v>44361</v>
      </c>
      <c r="G309" s="306">
        <f>COVID!S309</f>
        <v>0</v>
      </c>
      <c r="H309" s="124">
        <f t="shared" ca="1" si="9"/>
        <v>44361</v>
      </c>
      <c r="I309" s="125">
        <v>0</v>
      </c>
      <c r="J309" s="304" t="str">
        <f>LEFT(COVID!D309,20)&amp;"."&amp;COVIDPAY!E309</f>
        <v>....Jn21</v>
      </c>
      <c r="K309" s="120" t="b">
        <v>1</v>
      </c>
      <c r="L309" s="126" t="s">
        <v>3686</v>
      </c>
      <c r="M309" s="120" t="b">
        <v>1</v>
      </c>
      <c r="N309" s="120" t="s">
        <v>3687</v>
      </c>
      <c r="O309" s="307">
        <f>COVID!I309</f>
        <v>0</v>
      </c>
      <c r="P309" s="120" t="b">
        <v>1</v>
      </c>
      <c r="Q309" s="120" t="b">
        <v>1</v>
      </c>
      <c r="R309" s="120" t="b">
        <v>1</v>
      </c>
    </row>
    <row r="310" spans="1:18" hidden="1" x14ac:dyDescent="0.25">
      <c r="A310" s="117">
        <v>1</v>
      </c>
      <c r="B310" s="118">
        <v>2</v>
      </c>
      <c r="C310" s="303">
        <f>COVID!J310</f>
        <v>0</v>
      </c>
      <c r="D310" s="120" t="b">
        <v>1</v>
      </c>
      <c r="E310" s="304" t="str">
        <f>RIGHT(COVID!C310,4)&amp;"."&amp;COVID!M310&amp;"."&amp;COVID!K310&amp;"."&amp;$C$5</f>
        <v>...Jn21</v>
      </c>
      <c r="F310" s="305">
        <f t="shared" ca="1" si="8"/>
        <v>44361</v>
      </c>
      <c r="G310" s="306">
        <f>COVID!S310</f>
        <v>0</v>
      </c>
      <c r="H310" s="124">
        <f t="shared" ca="1" si="9"/>
        <v>44361</v>
      </c>
      <c r="I310" s="125">
        <v>0</v>
      </c>
      <c r="J310" s="304" t="str">
        <f>LEFT(COVID!D310,20)&amp;"."&amp;COVIDPAY!E310</f>
        <v>....Jn21</v>
      </c>
      <c r="K310" s="120" t="b">
        <v>1</v>
      </c>
      <c r="L310" s="126" t="s">
        <v>3686</v>
      </c>
      <c r="M310" s="120" t="b">
        <v>1</v>
      </c>
      <c r="N310" s="120" t="s">
        <v>3687</v>
      </c>
      <c r="O310" s="307">
        <f>COVID!I310</f>
        <v>0</v>
      </c>
      <c r="P310" s="120" t="b">
        <v>1</v>
      </c>
      <c r="Q310" s="120" t="b">
        <v>1</v>
      </c>
      <c r="R310" s="120" t="b">
        <v>1</v>
      </c>
    </row>
    <row r="311" spans="1:18" hidden="1" x14ac:dyDescent="0.25">
      <c r="A311" s="117">
        <v>1</v>
      </c>
      <c r="B311" s="118">
        <v>2</v>
      </c>
      <c r="C311" s="303">
        <f>COVID!J311</f>
        <v>0</v>
      </c>
      <c r="D311" s="120" t="b">
        <v>1</v>
      </c>
      <c r="E311" s="304" t="str">
        <f>RIGHT(COVID!C311,4)&amp;"."&amp;COVID!M311&amp;"."&amp;COVID!K311&amp;"."&amp;$C$5</f>
        <v>...Jn21</v>
      </c>
      <c r="F311" s="305">
        <f t="shared" ca="1" si="8"/>
        <v>44361</v>
      </c>
      <c r="G311" s="306">
        <f>COVID!S311</f>
        <v>0</v>
      </c>
      <c r="H311" s="124">
        <f t="shared" ca="1" si="9"/>
        <v>44361</v>
      </c>
      <c r="I311" s="125">
        <v>0</v>
      </c>
      <c r="J311" s="304" t="str">
        <f>LEFT(COVID!D311,20)&amp;"."&amp;COVIDPAY!E311</f>
        <v>....Jn21</v>
      </c>
      <c r="K311" s="120" t="b">
        <v>1</v>
      </c>
      <c r="L311" s="126" t="s">
        <v>3686</v>
      </c>
      <c r="M311" s="120" t="b">
        <v>1</v>
      </c>
      <c r="N311" s="120" t="s">
        <v>3687</v>
      </c>
      <c r="O311" s="307">
        <f>COVID!I311</f>
        <v>0</v>
      </c>
      <c r="P311" s="120" t="b">
        <v>1</v>
      </c>
      <c r="Q311" s="120" t="b">
        <v>1</v>
      </c>
      <c r="R311" s="120" t="b">
        <v>1</v>
      </c>
    </row>
    <row r="312" spans="1:18" hidden="1" x14ac:dyDescent="0.25">
      <c r="A312" s="117">
        <v>1</v>
      </c>
      <c r="B312" s="118">
        <v>2</v>
      </c>
      <c r="C312" s="303">
        <f>COVID!J312</f>
        <v>0</v>
      </c>
      <c r="D312" s="120" t="b">
        <v>1</v>
      </c>
      <c r="E312" s="304" t="str">
        <f>RIGHT(COVID!C312,4)&amp;"."&amp;COVID!M312&amp;"."&amp;COVID!K312&amp;"."&amp;$C$5</f>
        <v>...Jn21</v>
      </c>
      <c r="F312" s="305">
        <f t="shared" ca="1" si="8"/>
        <v>44361</v>
      </c>
      <c r="G312" s="306">
        <f>COVID!S312</f>
        <v>0</v>
      </c>
      <c r="H312" s="124">
        <f t="shared" ca="1" si="9"/>
        <v>44361</v>
      </c>
      <c r="I312" s="125">
        <v>0</v>
      </c>
      <c r="J312" s="304" t="str">
        <f>LEFT(COVID!D312,20)&amp;"."&amp;COVIDPAY!E312</f>
        <v>....Jn21</v>
      </c>
      <c r="K312" s="120" t="b">
        <v>1</v>
      </c>
      <c r="L312" s="126" t="s">
        <v>3686</v>
      </c>
      <c r="M312" s="120" t="b">
        <v>1</v>
      </c>
      <c r="N312" s="120" t="s">
        <v>3687</v>
      </c>
      <c r="O312" s="307">
        <f>COVID!I312</f>
        <v>0</v>
      </c>
      <c r="P312" s="120" t="b">
        <v>1</v>
      </c>
      <c r="Q312" s="120" t="b">
        <v>1</v>
      </c>
      <c r="R312" s="120" t="b">
        <v>1</v>
      </c>
    </row>
    <row r="313" spans="1:18" hidden="1" x14ac:dyDescent="0.25">
      <c r="A313" s="117">
        <v>1</v>
      </c>
      <c r="B313" s="118">
        <v>2</v>
      </c>
      <c r="C313" s="303">
        <f>COVID!J313</f>
        <v>0</v>
      </c>
      <c r="D313" s="120" t="b">
        <v>1</v>
      </c>
      <c r="E313" s="304" t="str">
        <f>RIGHT(COVID!C313,4)&amp;"."&amp;COVID!M313&amp;"."&amp;COVID!K313&amp;"."&amp;$C$5</f>
        <v>...Jn21</v>
      </c>
      <c r="F313" s="305">
        <f t="shared" ca="1" si="8"/>
        <v>44361</v>
      </c>
      <c r="G313" s="306">
        <f>COVID!S313</f>
        <v>0</v>
      </c>
      <c r="H313" s="124">
        <f t="shared" ca="1" si="9"/>
        <v>44361</v>
      </c>
      <c r="I313" s="125">
        <v>0</v>
      </c>
      <c r="J313" s="304" t="str">
        <f>LEFT(COVID!D313,20)&amp;"."&amp;COVIDPAY!E313</f>
        <v>....Jn21</v>
      </c>
      <c r="K313" s="120" t="b">
        <v>1</v>
      </c>
      <c r="L313" s="126" t="s">
        <v>3686</v>
      </c>
      <c r="M313" s="120" t="b">
        <v>1</v>
      </c>
      <c r="N313" s="120" t="s">
        <v>3687</v>
      </c>
      <c r="O313" s="307">
        <f>COVID!I313</f>
        <v>0</v>
      </c>
      <c r="P313" s="120" t="b">
        <v>1</v>
      </c>
      <c r="Q313" s="120" t="b">
        <v>1</v>
      </c>
      <c r="R313" s="120" t="b">
        <v>1</v>
      </c>
    </row>
    <row r="314" spans="1:18" hidden="1" x14ac:dyDescent="0.25">
      <c r="A314" s="117">
        <v>1</v>
      </c>
      <c r="B314" s="118">
        <v>2</v>
      </c>
      <c r="C314" s="303">
        <f>COVID!J314</f>
        <v>0</v>
      </c>
      <c r="D314" s="120" t="b">
        <v>1</v>
      </c>
      <c r="E314" s="304" t="str">
        <f>RIGHT(COVID!C314,4)&amp;"."&amp;COVID!M314&amp;"."&amp;COVID!K314&amp;"."&amp;$C$5</f>
        <v>...Jn21</v>
      </c>
      <c r="F314" s="305">
        <f t="shared" ca="1" si="8"/>
        <v>44361</v>
      </c>
      <c r="G314" s="306">
        <f>COVID!S314</f>
        <v>0</v>
      </c>
      <c r="H314" s="124">
        <f t="shared" ca="1" si="9"/>
        <v>44361</v>
      </c>
      <c r="I314" s="125">
        <v>0</v>
      </c>
      <c r="J314" s="304" t="str">
        <f>LEFT(COVID!D314,20)&amp;"."&amp;COVIDPAY!E314</f>
        <v>....Jn21</v>
      </c>
      <c r="K314" s="120" t="b">
        <v>1</v>
      </c>
      <c r="L314" s="126" t="s">
        <v>3686</v>
      </c>
      <c r="M314" s="120" t="b">
        <v>1</v>
      </c>
      <c r="N314" s="120" t="s">
        <v>3687</v>
      </c>
      <c r="O314" s="307">
        <f>COVID!I314</f>
        <v>0</v>
      </c>
      <c r="P314" s="120" t="b">
        <v>1</v>
      </c>
      <c r="Q314" s="120" t="b">
        <v>1</v>
      </c>
      <c r="R314" s="120" t="b">
        <v>1</v>
      </c>
    </row>
    <row r="315" spans="1:18" hidden="1" x14ac:dyDescent="0.25">
      <c r="A315" s="117">
        <v>1</v>
      </c>
      <c r="B315" s="118">
        <v>2</v>
      </c>
      <c r="C315" s="303">
        <f>COVID!J315</f>
        <v>0</v>
      </c>
      <c r="D315" s="120" t="b">
        <v>1</v>
      </c>
      <c r="E315" s="304" t="str">
        <f>RIGHT(COVID!C315,4)&amp;"."&amp;COVID!M315&amp;"."&amp;COVID!K315&amp;"."&amp;$C$5</f>
        <v>...Jn21</v>
      </c>
      <c r="F315" s="305">
        <f t="shared" ca="1" si="8"/>
        <v>44361</v>
      </c>
      <c r="G315" s="306">
        <f>COVID!S315</f>
        <v>0</v>
      </c>
      <c r="H315" s="124">
        <f t="shared" ca="1" si="9"/>
        <v>44361</v>
      </c>
      <c r="I315" s="125">
        <v>0</v>
      </c>
      <c r="J315" s="304" t="str">
        <f>LEFT(COVID!D315,20)&amp;"."&amp;COVIDPAY!E315</f>
        <v>....Jn21</v>
      </c>
      <c r="K315" s="120" t="b">
        <v>1</v>
      </c>
      <c r="L315" s="126" t="s">
        <v>3686</v>
      </c>
      <c r="M315" s="120" t="b">
        <v>1</v>
      </c>
      <c r="N315" s="120" t="s">
        <v>3687</v>
      </c>
      <c r="O315" s="307">
        <f>COVID!I315</f>
        <v>0</v>
      </c>
      <c r="P315" s="120" t="b">
        <v>1</v>
      </c>
      <c r="Q315" s="120" t="b">
        <v>1</v>
      </c>
      <c r="R315" s="120" t="b">
        <v>1</v>
      </c>
    </row>
    <row r="316" spans="1:18" hidden="1" x14ac:dyDescent="0.25">
      <c r="A316" s="117">
        <v>1</v>
      </c>
      <c r="B316" s="118">
        <v>2</v>
      </c>
      <c r="C316" s="303">
        <f>COVID!J316</f>
        <v>0</v>
      </c>
      <c r="D316" s="120" t="b">
        <v>1</v>
      </c>
      <c r="E316" s="304" t="str">
        <f>RIGHT(COVID!C316,4)&amp;"."&amp;COVID!M316&amp;"."&amp;COVID!K316&amp;"."&amp;$C$5</f>
        <v>...Jn21</v>
      </c>
      <c r="F316" s="305">
        <f t="shared" ca="1" si="8"/>
        <v>44361</v>
      </c>
      <c r="G316" s="306">
        <f>COVID!S316</f>
        <v>0</v>
      </c>
      <c r="H316" s="124">
        <f t="shared" ca="1" si="9"/>
        <v>44361</v>
      </c>
      <c r="I316" s="125">
        <v>0</v>
      </c>
      <c r="J316" s="304" t="str">
        <f>LEFT(COVID!D316,20)&amp;"."&amp;COVIDPAY!E316</f>
        <v>....Jn21</v>
      </c>
      <c r="K316" s="120" t="b">
        <v>1</v>
      </c>
      <c r="L316" s="126" t="s">
        <v>3686</v>
      </c>
      <c r="M316" s="120" t="b">
        <v>1</v>
      </c>
      <c r="N316" s="120" t="s">
        <v>3687</v>
      </c>
      <c r="O316" s="307">
        <f>COVID!I316</f>
        <v>0</v>
      </c>
      <c r="P316" s="120" t="b">
        <v>1</v>
      </c>
      <c r="Q316" s="120" t="b">
        <v>1</v>
      </c>
      <c r="R316" s="120" t="b">
        <v>1</v>
      </c>
    </row>
    <row r="317" spans="1:18" hidden="1" x14ac:dyDescent="0.25">
      <c r="A317" s="117">
        <v>1</v>
      </c>
      <c r="B317" s="118">
        <v>2</v>
      </c>
      <c r="C317" s="303">
        <f>COVID!J317</f>
        <v>0</v>
      </c>
      <c r="D317" s="120" t="b">
        <v>1</v>
      </c>
      <c r="E317" s="304" t="str">
        <f>RIGHT(COVID!C317,4)&amp;"."&amp;COVID!M317&amp;"."&amp;COVID!K317&amp;"."&amp;$C$5</f>
        <v>...Jn21</v>
      </c>
      <c r="F317" s="305">
        <f t="shared" ca="1" si="8"/>
        <v>44361</v>
      </c>
      <c r="G317" s="306">
        <f>COVID!S317</f>
        <v>0</v>
      </c>
      <c r="H317" s="124">
        <f t="shared" ca="1" si="9"/>
        <v>44361</v>
      </c>
      <c r="I317" s="125">
        <v>0</v>
      </c>
      <c r="J317" s="304" t="str">
        <f>LEFT(COVID!D317,20)&amp;"."&amp;COVIDPAY!E317</f>
        <v>....Jn21</v>
      </c>
      <c r="K317" s="120" t="b">
        <v>1</v>
      </c>
      <c r="L317" s="126" t="s">
        <v>3686</v>
      </c>
      <c r="M317" s="120" t="b">
        <v>1</v>
      </c>
      <c r="N317" s="120" t="s">
        <v>3687</v>
      </c>
      <c r="O317" s="307">
        <f>COVID!I317</f>
        <v>0</v>
      </c>
      <c r="P317" s="120" t="b">
        <v>1</v>
      </c>
      <c r="Q317" s="120" t="b">
        <v>1</v>
      </c>
      <c r="R317" s="120" t="b">
        <v>1</v>
      </c>
    </row>
    <row r="318" spans="1:18" hidden="1" x14ac:dyDescent="0.25">
      <c r="A318" s="117">
        <v>1</v>
      </c>
      <c r="B318" s="118">
        <v>2</v>
      </c>
      <c r="C318" s="303">
        <f>COVID!J318</f>
        <v>0</v>
      </c>
      <c r="D318" s="120" t="b">
        <v>1</v>
      </c>
      <c r="E318" s="304" t="str">
        <f>RIGHT(COVID!C318,4)&amp;"."&amp;COVID!M318&amp;"."&amp;COVID!K318&amp;"."&amp;$C$5</f>
        <v>...Jn21</v>
      </c>
      <c r="F318" s="305">
        <f t="shared" ca="1" si="8"/>
        <v>44361</v>
      </c>
      <c r="G318" s="306">
        <f>COVID!S318</f>
        <v>0</v>
      </c>
      <c r="H318" s="124">
        <f t="shared" ca="1" si="9"/>
        <v>44361</v>
      </c>
      <c r="I318" s="125">
        <v>0</v>
      </c>
      <c r="J318" s="304" t="str">
        <f>LEFT(COVID!D318,20)&amp;"."&amp;COVIDPAY!E318</f>
        <v>....Jn21</v>
      </c>
      <c r="K318" s="120" t="b">
        <v>1</v>
      </c>
      <c r="L318" s="126" t="s">
        <v>3686</v>
      </c>
      <c r="M318" s="120" t="b">
        <v>1</v>
      </c>
      <c r="N318" s="120" t="s">
        <v>3687</v>
      </c>
      <c r="O318" s="307">
        <f>COVID!I318</f>
        <v>0</v>
      </c>
      <c r="P318" s="120" t="b">
        <v>1</v>
      </c>
      <c r="Q318" s="120" t="b">
        <v>1</v>
      </c>
      <c r="R318" s="120" t="b">
        <v>1</v>
      </c>
    </row>
    <row r="319" spans="1:18" hidden="1" x14ac:dyDescent="0.25">
      <c r="A319" s="117">
        <v>1</v>
      </c>
      <c r="B319" s="118">
        <v>2</v>
      </c>
      <c r="C319" s="303">
        <f>COVID!J319</f>
        <v>0</v>
      </c>
      <c r="D319" s="120" t="b">
        <v>1</v>
      </c>
      <c r="E319" s="304" t="str">
        <f>RIGHT(COVID!C319,4)&amp;"."&amp;COVID!M319&amp;"."&amp;COVID!K319&amp;"."&amp;$C$5</f>
        <v>...Jn21</v>
      </c>
      <c r="F319" s="305">
        <f t="shared" ca="1" si="8"/>
        <v>44361</v>
      </c>
      <c r="G319" s="306">
        <f>COVID!S319</f>
        <v>0</v>
      </c>
      <c r="H319" s="124">
        <f t="shared" ca="1" si="9"/>
        <v>44361</v>
      </c>
      <c r="I319" s="125">
        <v>0</v>
      </c>
      <c r="J319" s="304" t="str">
        <f>LEFT(COVID!D319,20)&amp;"."&amp;COVIDPAY!E319</f>
        <v>....Jn21</v>
      </c>
      <c r="K319" s="120" t="b">
        <v>1</v>
      </c>
      <c r="L319" s="126" t="s">
        <v>3686</v>
      </c>
      <c r="M319" s="120" t="b">
        <v>1</v>
      </c>
      <c r="N319" s="120" t="s">
        <v>3687</v>
      </c>
      <c r="O319" s="307">
        <f>COVID!I319</f>
        <v>0</v>
      </c>
      <c r="P319" s="120" t="b">
        <v>1</v>
      </c>
      <c r="Q319" s="120" t="b">
        <v>1</v>
      </c>
      <c r="R319" s="120" t="b">
        <v>1</v>
      </c>
    </row>
    <row r="320" spans="1:18" hidden="1" x14ac:dyDescent="0.25">
      <c r="A320" s="117">
        <v>1</v>
      </c>
      <c r="B320" s="118">
        <v>2</v>
      </c>
      <c r="C320" s="303">
        <f>COVID!J320</f>
        <v>0</v>
      </c>
      <c r="D320" s="120" t="b">
        <v>1</v>
      </c>
      <c r="E320" s="304" t="str">
        <f>RIGHT(COVID!C320,4)&amp;"."&amp;COVID!M320&amp;"."&amp;COVID!K320&amp;"."&amp;$C$5</f>
        <v>...Jn21</v>
      </c>
      <c r="F320" s="305">
        <f t="shared" ca="1" si="8"/>
        <v>44361</v>
      </c>
      <c r="G320" s="306">
        <f>COVID!S320</f>
        <v>0</v>
      </c>
      <c r="H320" s="124">
        <f t="shared" ca="1" si="9"/>
        <v>44361</v>
      </c>
      <c r="I320" s="125">
        <v>0</v>
      </c>
      <c r="J320" s="304" t="str">
        <f>LEFT(COVID!D320,20)&amp;"."&amp;COVIDPAY!E320</f>
        <v>....Jn21</v>
      </c>
      <c r="K320" s="120" t="b">
        <v>1</v>
      </c>
      <c r="L320" s="126" t="s">
        <v>3686</v>
      </c>
      <c r="M320" s="120" t="b">
        <v>1</v>
      </c>
      <c r="N320" s="120" t="s">
        <v>3687</v>
      </c>
      <c r="O320" s="307">
        <f>COVID!I320</f>
        <v>0</v>
      </c>
      <c r="P320" s="120" t="b">
        <v>1</v>
      </c>
      <c r="Q320" s="120" t="b">
        <v>1</v>
      </c>
      <c r="R320" s="120" t="b">
        <v>1</v>
      </c>
    </row>
    <row r="321" spans="1:18" hidden="1" x14ac:dyDescent="0.25">
      <c r="A321" s="117">
        <v>1</v>
      </c>
      <c r="B321" s="118">
        <v>2</v>
      </c>
      <c r="C321" s="303">
        <f>COVID!J321</f>
        <v>0</v>
      </c>
      <c r="D321" s="120" t="b">
        <v>1</v>
      </c>
      <c r="E321" s="304" t="str">
        <f>RIGHT(COVID!C321,4)&amp;"."&amp;COVID!M321&amp;"."&amp;COVID!K321&amp;"."&amp;$C$5</f>
        <v>...Jn21</v>
      </c>
      <c r="F321" s="305">
        <f t="shared" ca="1" si="8"/>
        <v>44361</v>
      </c>
      <c r="G321" s="306">
        <f>COVID!S321</f>
        <v>0</v>
      </c>
      <c r="H321" s="124">
        <f t="shared" ca="1" si="9"/>
        <v>44361</v>
      </c>
      <c r="I321" s="125">
        <v>0</v>
      </c>
      <c r="J321" s="304" t="str">
        <f>LEFT(COVID!D321,20)&amp;"."&amp;COVIDPAY!E321</f>
        <v>....Jn21</v>
      </c>
      <c r="K321" s="120" t="b">
        <v>1</v>
      </c>
      <c r="L321" s="126" t="s">
        <v>3686</v>
      </c>
      <c r="M321" s="120" t="b">
        <v>1</v>
      </c>
      <c r="N321" s="120" t="s">
        <v>3687</v>
      </c>
      <c r="O321" s="307">
        <f>COVID!I321</f>
        <v>0</v>
      </c>
      <c r="P321" s="120" t="b">
        <v>1</v>
      </c>
      <c r="Q321" s="120" t="b">
        <v>1</v>
      </c>
      <c r="R321" s="120" t="b">
        <v>1</v>
      </c>
    </row>
    <row r="322" spans="1:18" hidden="1" x14ac:dyDescent="0.25">
      <c r="A322" s="117">
        <v>1</v>
      </c>
      <c r="B322" s="118">
        <v>2</v>
      </c>
      <c r="C322" s="303">
        <f>COVID!J322</f>
        <v>0</v>
      </c>
      <c r="D322" s="120" t="b">
        <v>1</v>
      </c>
      <c r="E322" s="304" t="str">
        <f>RIGHT(COVID!C322,4)&amp;"."&amp;COVID!M322&amp;"."&amp;COVID!K322&amp;"."&amp;$C$5</f>
        <v>...Jn21</v>
      </c>
      <c r="F322" s="305">
        <f t="shared" ca="1" si="8"/>
        <v>44361</v>
      </c>
      <c r="G322" s="306">
        <f>COVID!S322</f>
        <v>0</v>
      </c>
      <c r="H322" s="124">
        <f t="shared" ca="1" si="9"/>
        <v>44361</v>
      </c>
      <c r="I322" s="125">
        <v>0</v>
      </c>
      <c r="J322" s="304" t="str">
        <f>LEFT(COVID!D322,20)&amp;"."&amp;COVIDPAY!E322</f>
        <v>....Jn21</v>
      </c>
      <c r="K322" s="120" t="b">
        <v>1</v>
      </c>
      <c r="L322" s="126" t="s">
        <v>3686</v>
      </c>
      <c r="M322" s="120" t="b">
        <v>1</v>
      </c>
      <c r="N322" s="120" t="s">
        <v>3687</v>
      </c>
      <c r="O322" s="307">
        <f>COVID!I322</f>
        <v>0</v>
      </c>
      <c r="P322" s="120" t="b">
        <v>1</v>
      </c>
      <c r="Q322" s="120" t="b">
        <v>1</v>
      </c>
      <c r="R322" s="120" t="b">
        <v>1</v>
      </c>
    </row>
    <row r="323" spans="1:18" hidden="1" x14ac:dyDescent="0.25">
      <c r="A323" s="117">
        <v>1</v>
      </c>
      <c r="B323" s="118">
        <v>2</v>
      </c>
      <c r="C323" s="303">
        <f>COVID!J323</f>
        <v>0</v>
      </c>
      <c r="D323" s="120" t="b">
        <v>1</v>
      </c>
      <c r="E323" s="304" t="str">
        <f>RIGHT(COVID!C323,4)&amp;"."&amp;COVID!M323&amp;"."&amp;COVID!K323&amp;"."&amp;$C$5</f>
        <v>...Jn21</v>
      </c>
      <c r="F323" s="305">
        <f t="shared" ca="1" si="8"/>
        <v>44361</v>
      </c>
      <c r="G323" s="306">
        <f>COVID!S323</f>
        <v>0</v>
      </c>
      <c r="H323" s="124">
        <f t="shared" ca="1" si="9"/>
        <v>44361</v>
      </c>
      <c r="I323" s="125">
        <v>0</v>
      </c>
      <c r="J323" s="304" t="str">
        <f>LEFT(COVID!D323,20)&amp;"."&amp;COVIDPAY!E323</f>
        <v>....Jn21</v>
      </c>
      <c r="K323" s="120" t="b">
        <v>1</v>
      </c>
      <c r="L323" s="126" t="s">
        <v>3686</v>
      </c>
      <c r="M323" s="120" t="b">
        <v>1</v>
      </c>
      <c r="N323" s="120" t="s">
        <v>3687</v>
      </c>
      <c r="O323" s="307">
        <f>COVID!I323</f>
        <v>0</v>
      </c>
      <c r="P323" s="120" t="b">
        <v>1</v>
      </c>
      <c r="Q323" s="120" t="b">
        <v>1</v>
      </c>
      <c r="R323" s="120" t="b">
        <v>1</v>
      </c>
    </row>
    <row r="324" spans="1:18" hidden="1" x14ac:dyDescent="0.25">
      <c r="A324" s="117">
        <v>1</v>
      </c>
      <c r="B324" s="118">
        <v>2</v>
      </c>
      <c r="C324" s="303">
        <f>COVID!J324</f>
        <v>0</v>
      </c>
      <c r="D324" s="120" t="b">
        <v>1</v>
      </c>
      <c r="E324" s="304" t="str">
        <f>RIGHT(COVID!C324,4)&amp;"."&amp;COVID!M324&amp;"."&amp;COVID!K324&amp;"."&amp;$C$5</f>
        <v>...Jn21</v>
      </c>
      <c r="F324" s="305">
        <f t="shared" ca="1" si="8"/>
        <v>44361</v>
      </c>
      <c r="G324" s="306">
        <f>COVID!S324</f>
        <v>0</v>
      </c>
      <c r="H324" s="124">
        <f t="shared" ca="1" si="9"/>
        <v>44361</v>
      </c>
      <c r="I324" s="125">
        <v>0</v>
      </c>
      <c r="J324" s="304" t="str">
        <f>LEFT(COVID!D324,20)&amp;"."&amp;COVIDPAY!E324</f>
        <v>....Jn21</v>
      </c>
      <c r="K324" s="120" t="b">
        <v>1</v>
      </c>
      <c r="L324" s="126" t="s">
        <v>3686</v>
      </c>
      <c r="M324" s="120" t="b">
        <v>1</v>
      </c>
      <c r="N324" s="120" t="s">
        <v>3687</v>
      </c>
      <c r="O324" s="307">
        <f>COVID!I324</f>
        <v>0</v>
      </c>
      <c r="P324" s="120" t="b">
        <v>1</v>
      </c>
      <c r="Q324" s="120" t="b">
        <v>1</v>
      </c>
      <c r="R324" s="120" t="b">
        <v>1</v>
      </c>
    </row>
    <row r="325" spans="1:18" hidden="1" x14ac:dyDescent="0.25">
      <c r="A325" s="117">
        <v>1</v>
      </c>
      <c r="B325" s="118">
        <v>2</v>
      </c>
      <c r="C325" s="303">
        <f>COVID!J325</f>
        <v>0</v>
      </c>
      <c r="D325" s="120" t="b">
        <v>1</v>
      </c>
      <c r="E325" s="304" t="str">
        <f>RIGHT(COVID!C325,4)&amp;"."&amp;COVID!M325&amp;"."&amp;COVID!K325&amp;"."&amp;$C$5</f>
        <v>...Jn21</v>
      </c>
      <c r="F325" s="305">
        <f t="shared" ca="1" si="8"/>
        <v>44361</v>
      </c>
      <c r="G325" s="306">
        <f>COVID!S325</f>
        <v>0</v>
      </c>
      <c r="H325" s="124">
        <f t="shared" ca="1" si="9"/>
        <v>44361</v>
      </c>
      <c r="I325" s="125">
        <v>0</v>
      </c>
      <c r="J325" s="304" t="str">
        <f>LEFT(COVID!D325,20)&amp;"."&amp;COVIDPAY!E325</f>
        <v>....Jn21</v>
      </c>
      <c r="K325" s="120" t="b">
        <v>1</v>
      </c>
      <c r="L325" s="126" t="s">
        <v>3686</v>
      </c>
      <c r="M325" s="120" t="b">
        <v>1</v>
      </c>
      <c r="N325" s="120" t="s">
        <v>3687</v>
      </c>
      <c r="O325" s="307">
        <f>COVID!I325</f>
        <v>0</v>
      </c>
      <c r="P325" s="120" t="b">
        <v>1</v>
      </c>
      <c r="Q325" s="120" t="b">
        <v>1</v>
      </c>
      <c r="R325" s="120" t="b">
        <v>1</v>
      </c>
    </row>
    <row r="326" spans="1:18" hidden="1" x14ac:dyDescent="0.25">
      <c r="A326" s="117">
        <v>1</v>
      </c>
      <c r="B326" s="118">
        <v>2</v>
      </c>
      <c r="C326" s="303">
        <f>COVID!J326</f>
        <v>0</v>
      </c>
      <c r="D326" s="120" t="b">
        <v>1</v>
      </c>
      <c r="E326" s="304" t="str">
        <f>RIGHT(COVID!C326,4)&amp;"."&amp;COVID!M326&amp;"."&amp;COVID!K326&amp;"."&amp;$C$5</f>
        <v>...Jn21</v>
      </c>
      <c r="F326" s="305">
        <f t="shared" ca="1" si="8"/>
        <v>44361</v>
      </c>
      <c r="G326" s="306">
        <f>COVID!S326</f>
        <v>0</v>
      </c>
      <c r="H326" s="124">
        <f t="shared" ca="1" si="9"/>
        <v>44361</v>
      </c>
      <c r="I326" s="125">
        <v>0</v>
      </c>
      <c r="J326" s="304" t="str">
        <f>LEFT(COVID!D326,20)&amp;"."&amp;COVIDPAY!E326</f>
        <v>....Jn21</v>
      </c>
      <c r="K326" s="120" t="b">
        <v>1</v>
      </c>
      <c r="L326" s="126" t="s">
        <v>3686</v>
      </c>
      <c r="M326" s="120" t="b">
        <v>1</v>
      </c>
      <c r="N326" s="120" t="s">
        <v>3687</v>
      </c>
      <c r="O326" s="307">
        <f>COVID!I326</f>
        <v>0</v>
      </c>
      <c r="P326" s="120" t="b">
        <v>1</v>
      </c>
      <c r="Q326" s="120" t="b">
        <v>1</v>
      </c>
      <c r="R326" s="120" t="b">
        <v>1</v>
      </c>
    </row>
    <row r="327" spans="1:18" hidden="1" x14ac:dyDescent="0.25">
      <c r="A327" s="117">
        <v>1</v>
      </c>
      <c r="B327" s="118">
        <v>2</v>
      </c>
      <c r="C327" s="303">
        <f>COVID!J327</f>
        <v>0</v>
      </c>
      <c r="D327" s="120" t="b">
        <v>1</v>
      </c>
      <c r="E327" s="304" t="str">
        <f>RIGHT(COVID!C327,4)&amp;"."&amp;COVID!M327&amp;"."&amp;COVID!K327&amp;"."&amp;$C$5</f>
        <v>...Jn21</v>
      </c>
      <c r="F327" s="305">
        <f t="shared" ca="1" si="8"/>
        <v>44361</v>
      </c>
      <c r="G327" s="306">
        <f>COVID!S327</f>
        <v>0</v>
      </c>
      <c r="H327" s="124">
        <f t="shared" ca="1" si="9"/>
        <v>44361</v>
      </c>
      <c r="I327" s="125">
        <v>0</v>
      </c>
      <c r="J327" s="304" t="str">
        <f>LEFT(COVID!D327,20)&amp;"."&amp;COVIDPAY!E327</f>
        <v>....Jn21</v>
      </c>
      <c r="K327" s="120" t="b">
        <v>1</v>
      </c>
      <c r="L327" s="126" t="s">
        <v>3686</v>
      </c>
      <c r="M327" s="120" t="b">
        <v>1</v>
      </c>
      <c r="N327" s="120" t="s">
        <v>3687</v>
      </c>
      <c r="O327" s="307">
        <f>COVID!I327</f>
        <v>0</v>
      </c>
      <c r="P327" s="120" t="b">
        <v>1</v>
      </c>
      <c r="Q327" s="120" t="b">
        <v>1</v>
      </c>
      <c r="R327" s="120" t="b">
        <v>1</v>
      </c>
    </row>
    <row r="328" spans="1:18" hidden="1" x14ac:dyDescent="0.25">
      <c r="A328" s="117">
        <v>1</v>
      </c>
      <c r="B328" s="118">
        <v>2</v>
      </c>
      <c r="C328" s="303">
        <f>COVID!J328</f>
        <v>0</v>
      </c>
      <c r="D328" s="120" t="b">
        <v>1</v>
      </c>
      <c r="E328" s="304" t="str">
        <f>RIGHT(COVID!C328,4)&amp;"."&amp;COVID!M328&amp;"."&amp;COVID!K328&amp;"."&amp;$C$5</f>
        <v>...Jn21</v>
      </c>
      <c r="F328" s="305">
        <f t="shared" ca="1" si="8"/>
        <v>44361</v>
      </c>
      <c r="G328" s="306">
        <f>COVID!S328</f>
        <v>0</v>
      </c>
      <c r="H328" s="124">
        <f t="shared" ca="1" si="9"/>
        <v>44361</v>
      </c>
      <c r="I328" s="125">
        <v>0</v>
      </c>
      <c r="J328" s="304" t="str">
        <f>LEFT(COVID!D328,20)&amp;"."&amp;COVIDPAY!E328</f>
        <v>....Jn21</v>
      </c>
      <c r="K328" s="120" t="b">
        <v>1</v>
      </c>
      <c r="L328" s="126" t="s">
        <v>3686</v>
      </c>
      <c r="M328" s="120" t="b">
        <v>1</v>
      </c>
      <c r="N328" s="120" t="s">
        <v>3687</v>
      </c>
      <c r="O328" s="307">
        <f>COVID!I328</f>
        <v>0</v>
      </c>
      <c r="P328" s="120" t="b">
        <v>1</v>
      </c>
      <c r="Q328" s="120" t="b">
        <v>1</v>
      </c>
      <c r="R328" s="120" t="b">
        <v>1</v>
      </c>
    </row>
    <row r="329" spans="1:18" hidden="1" x14ac:dyDescent="0.25">
      <c r="A329" s="117">
        <v>1</v>
      </c>
      <c r="B329" s="118">
        <v>2</v>
      </c>
      <c r="C329" s="303">
        <f>COVID!J329</f>
        <v>0</v>
      </c>
      <c r="D329" s="120" t="b">
        <v>1</v>
      </c>
      <c r="E329" s="304" t="str">
        <f>RIGHT(COVID!C329,4)&amp;"."&amp;COVID!M329&amp;"."&amp;COVID!K329&amp;"."&amp;$C$5</f>
        <v>...Jn21</v>
      </c>
      <c r="F329" s="305">
        <f t="shared" ca="1" si="8"/>
        <v>44361</v>
      </c>
      <c r="G329" s="306">
        <f>COVID!S329</f>
        <v>0</v>
      </c>
      <c r="H329" s="124">
        <f t="shared" ca="1" si="9"/>
        <v>44361</v>
      </c>
      <c r="I329" s="125">
        <v>0</v>
      </c>
      <c r="J329" s="304" t="str">
        <f>LEFT(COVID!D329,20)&amp;"."&amp;COVIDPAY!E329</f>
        <v>....Jn21</v>
      </c>
      <c r="K329" s="120" t="b">
        <v>1</v>
      </c>
      <c r="L329" s="126" t="s">
        <v>3686</v>
      </c>
      <c r="M329" s="120" t="b">
        <v>1</v>
      </c>
      <c r="N329" s="120" t="s">
        <v>3687</v>
      </c>
      <c r="O329" s="307">
        <f>COVID!I329</f>
        <v>0</v>
      </c>
      <c r="P329" s="120" t="b">
        <v>1</v>
      </c>
      <c r="Q329" s="120" t="b">
        <v>1</v>
      </c>
      <c r="R329" s="120" t="b">
        <v>1</v>
      </c>
    </row>
    <row r="330" spans="1:18" hidden="1" x14ac:dyDescent="0.25">
      <c r="A330" s="117">
        <v>1</v>
      </c>
      <c r="B330" s="118">
        <v>2</v>
      </c>
      <c r="C330" s="303">
        <f>COVID!J330</f>
        <v>0</v>
      </c>
      <c r="D330" s="120" t="b">
        <v>1</v>
      </c>
      <c r="E330" s="304" t="str">
        <f>RIGHT(COVID!C330,4)&amp;"."&amp;COVID!M330&amp;"."&amp;COVID!K330&amp;"."&amp;$C$5</f>
        <v>...Jn21</v>
      </c>
      <c r="F330" s="305">
        <f t="shared" ca="1" si="8"/>
        <v>44361</v>
      </c>
      <c r="G330" s="306">
        <f>COVID!S330</f>
        <v>0</v>
      </c>
      <c r="H330" s="124">
        <f t="shared" ca="1" si="9"/>
        <v>44361</v>
      </c>
      <c r="I330" s="125">
        <v>0</v>
      </c>
      <c r="J330" s="304" t="str">
        <f>LEFT(COVID!D330,20)&amp;"."&amp;COVIDPAY!E330</f>
        <v>....Jn21</v>
      </c>
      <c r="K330" s="120" t="b">
        <v>1</v>
      </c>
      <c r="L330" s="126" t="s">
        <v>3686</v>
      </c>
      <c r="M330" s="120" t="b">
        <v>1</v>
      </c>
      <c r="N330" s="120" t="s">
        <v>3687</v>
      </c>
      <c r="O330" s="307">
        <f>COVID!I330</f>
        <v>0</v>
      </c>
      <c r="P330" s="120" t="b">
        <v>1</v>
      </c>
      <c r="Q330" s="120" t="b">
        <v>1</v>
      </c>
      <c r="R330" s="120" t="b">
        <v>1</v>
      </c>
    </row>
    <row r="331" spans="1:18" hidden="1" x14ac:dyDescent="0.25">
      <c r="A331" s="117">
        <v>1</v>
      </c>
      <c r="B331" s="118">
        <v>2</v>
      </c>
      <c r="C331" s="303">
        <f>COVID!J331</f>
        <v>0</v>
      </c>
      <c r="D331" s="120" t="b">
        <v>1</v>
      </c>
      <c r="E331" s="304" t="str">
        <f>RIGHT(COVID!C331,4)&amp;"."&amp;COVID!M331&amp;"."&amp;COVID!K331&amp;"."&amp;$C$5</f>
        <v>...Jn21</v>
      </c>
      <c r="F331" s="305">
        <f t="shared" ca="1" si="8"/>
        <v>44361</v>
      </c>
      <c r="G331" s="306">
        <f>COVID!S331</f>
        <v>0</v>
      </c>
      <c r="H331" s="124">
        <f t="shared" ca="1" si="9"/>
        <v>44361</v>
      </c>
      <c r="I331" s="125">
        <v>0</v>
      </c>
      <c r="J331" s="304" t="str">
        <f>LEFT(COVID!D331,20)&amp;"."&amp;COVIDPAY!E331</f>
        <v>....Jn21</v>
      </c>
      <c r="K331" s="120" t="b">
        <v>1</v>
      </c>
      <c r="L331" s="126" t="s">
        <v>3686</v>
      </c>
      <c r="M331" s="120" t="b">
        <v>1</v>
      </c>
      <c r="N331" s="120" t="s">
        <v>3687</v>
      </c>
      <c r="O331" s="307">
        <f>COVID!I331</f>
        <v>0</v>
      </c>
      <c r="P331" s="120" t="b">
        <v>1</v>
      </c>
      <c r="Q331" s="120" t="b">
        <v>1</v>
      </c>
      <c r="R331" s="120" t="b">
        <v>1</v>
      </c>
    </row>
    <row r="332" spans="1:18" hidden="1" x14ac:dyDescent="0.25">
      <c r="A332" s="117">
        <v>1</v>
      </c>
      <c r="B332" s="118">
        <v>2</v>
      </c>
      <c r="C332" s="303">
        <f>COVID!J332</f>
        <v>0</v>
      </c>
      <c r="D332" s="120" t="b">
        <v>1</v>
      </c>
      <c r="E332" s="304" t="str">
        <f>RIGHT(COVID!C332,4)&amp;"."&amp;COVID!M332&amp;"."&amp;COVID!K332&amp;"."&amp;$C$5</f>
        <v>...Jn21</v>
      </c>
      <c r="F332" s="305">
        <f t="shared" ca="1" si="8"/>
        <v>44361</v>
      </c>
      <c r="G332" s="306">
        <f>COVID!S332</f>
        <v>0</v>
      </c>
      <c r="H332" s="124">
        <f t="shared" ca="1" si="9"/>
        <v>44361</v>
      </c>
      <c r="I332" s="125">
        <v>0</v>
      </c>
      <c r="J332" s="304" t="str">
        <f>LEFT(COVID!D332,20)&amp;"."&amp;COVIDPAY!E332</f>
        <v>....Jn21</v>
      </c>
      <c r="K332" s="120" t="b">
        <v>1</v>
      </c>
      <c r="L332" s="126" t="s">
        <v>3686</v>
      </c>
      <c r="M332" s="120" t="b">
        <v>1</v>
      </c>
      <c r="N332" s="120" t="s">
        <v>3687</v>
      </c>
      <c r="O332" s="307">
        <f>COVID!I332</f>
        <v>0</v>
      </c>
      <c r="P332" s="120" t="b">
        <v>1</v>
      </c>
      <c r="Q332" s="120" t="b">
        <v>1</v>
      </c>
      <c r="R332" s="120" t="b">
        <v>1</v>
      </c>
    </row>
    <row r="333" spans="1:18" hidden="1" x14ac:dyDescent="0.25">
      <c r="A333" s="117">
        <v>1</v>
      </c>
      <c r="B333" s="118">
        <v>2</v>
      </c>
      <c r="C333" s="303">
        <f>COVID!J333</f>
        <v>0</v>
      </c>
      <c r="D333" s="120" t="b">
        <v>1</v>
      </c>
      <c r="E333" s="304" t="str">
        <f>RIGHT(COVID!C333,4)&amp;"."&amp;COVID!M333&amp;"."&amp;COVID!K333&amp;"."&amp;$C$5</f>
        <v>...Jn21</v>
      </c>
      <c r="F333" s="305">
        <f t="shared" ca="1" si="8"/>
        <v>44361</v>
      </c>
      <c r="G333" s="306">
        <f>COVID!S333</f>
        <v>0</v>
      </c>
      <c r="H333" s="124">
        <f t="shared" ca="1" si="9"/>
        <v>44361</v>
      </c>
      <c r="I333" s="125">
        <v>0</v>
      </c>
      <c r="J333" s="304" t="str">
        <f>LEFT(COVID!D333,20)&amp;"."&amp;COVIDPAY!E333</f>
        <v>....Jn21</v>
      </c>
      <c r="K333" s="120" t="b">
        <v>1</v>
      </c>
      <c r="L333" s="126" t="s">
        <v>3686</v>
      </c>
      <c r="M333" s="120" t="b">
        <v>1</v>
      </c>
      <c r="N333" s="120" t="s">
        <v>3687</v>
      </c>
      <c r="O333" s="307">
        <f>COVID!I333</f>
        <v>0</v>
      </c>
      <c r="P333" s="120" t="b">
        <v>1</v>
      </c>
      <c r="Q333" s="120" t="b">
        <v>1</v>
      </c>
      <c r="R333" s="120" t="b">
        <v>1</v>
      </c>
    </row>
    <row r="334" spans="1:18" hidden="1" x14ac:dyDescent="0.25">
      <c r="A334" s="117">
        <v>1</v>
      </c>
      <c r="B334" s="118">
        <v>2</v>
      </c>
      <c r="C334" s="303">
        <f>COVID!J334</f>
        <v>0</v>
      </c>
      <c r="D334" s="120" t="b">
        <v>1</v>
      </c>
      <c r="E334" s="304" t="str">
        <f>RIGHT(COVID!C334,4)&amp;"."&amp;COVID!M334&amp;"."&amp;COVID!K334&amp;"."&amp;$C$5</f>
        <v>...Jn21</v>
      </c>
      <c r="F334" s="305">
        <f t="shared" ca="1" si="8"/>
        <v>44361</v>
      </c>
      <c r="G334" s="306">
        <f>COVID!S334</f>
        <v>0</v>
      </c>
      <c r="H334" s="124">
        <f t="shared" ca="1" si="9"/>
        <v>44361</v>
      </c>
      <c r="I334" s="125">
        <v>0</v>
      </c>
      <c r="J334" s="304" t="str">
        <f>LEFT(COVID!D334,20)&amp;"."&amp;COVIDPAY!E334</f>
        <v>....Jn21</v>
      </c>
      <c r="K334" s="120" t="b">
        <v>1</v>
      </c>
      <c r="L334" s="126" t="s">
        <v>3686</v>
      </c>
      <c r="M334" s="120" t="b">
        <v>1</v>
      </c>
      <c r="N334" s="120" t="s">
        <v>3687</v>
      </c>
      <c r="O334" s="307">
        <f>COVID!I334</f>
        <v>0</v>
      </c>
      <c r="P334" s="120" t="b">
        <v>1</v>
      </c>
      <c r="Q334" s="120" t="b">
        <v>1</v>
      </c>
      <c r="R334" s="120" t="b">
        <v>1</v>
      </c>
    </row>
    <row r="335" spans="1:18" hidden="1" x14ac:dyDescent="0.25">
      <c r="A335" s="117">
        <v>1</v>
      </c>
      <c r="B335" s="118">
        <v>2</v>
      </c>
      <c r="C335" s="303">
        <f>COVID!J335</f>
        <v>0</v>
      </c>
      <c r="D335" s="120" t="b">
        <v>1</v>
      </c>
      <c r="E335" s="304" t="str">
        <f>RIGHT(COVID!C335,4)&amp;"."&amp;COVID!M335&amp;"."&amp;COVID!K335&amp;"."&amp;$C$5</f>
        <v>...Jn21</v>
      </c>
      <c r="F335" s="305">
        <f t="shared" ca="1" si="8"/>
        <v>44361</v>
      </c>
      <c r="G335" s="306">
        <f>COVID!S335</f>
        <v>0</v>
      </c>
      <c r="H335" s="124">
        <f t="shared" ca="1" si="9"/>
        <v>44361</v>
      </c>
      <c r="I335" s="125">
        <v>0</v>
      </c>
      <c r="J335" s="304" t="str">
        <f>LEFT(COVID!D335,20)&amp;"."&amp;COVIDPAY!E335</f>
        <v>....Jn21</v>
      </c>
      <c r="K335" s="120" t="b">
        <v>1</v>
      </c>
      <c r="L335" s="126" t="s">
        <v>3686</v>
      </c>
      <c r="M335" s="120" t="b">
        <v>1</v>
      </c>
      <c r="N335" s="120" t="s">
        <v>3687</v>
      </c>
      <c r="O335" s="307">
        <f>COVID!I335</f>
        <v>0</v>
      </c>
      <c r="P335" s="120" t="b">
        <v>1</v>
      </c>
      <c r="Q335" s="120" t="b">
        <v>1</v>
      </c>
      <c r="R335" s="120" t="b">
        <v>1</v>
      </c>
    </row>
    <row r="336" spans="1:18" hidden="1" x14ac:dyDescent="0.25">
      <c r="A336" s="117">
        <v>1</v>
      </c>
      <c r="B336" s="118">
        <v>2</v>
      </c>
      <c r="C336" s="303">
        <f>COVID!J336</f>
        <v>0</v>
      </c>
      <c r="D336" s="120" t="b">
        <v>1</v>
      </c>
      <c r="E336" s="304" t="str">
        <f>RIGHT(COVID!C336,4)&amp;"."&amp;COVID!M336&amp;"."&amp;COVID!K336&amp;"."&amp;$C$5</f>
        <v>...Jn21</v>
      </c>
      <c r="F336" s="305">
        <f t="shared" ca="1" si="8"/>
        <v>44361</v>
      </c>
      <c r="G336" s="306">
        <f>COVID!S336</f>
        <v>0</v>
      </c>
      <c r="H336" s="124">
        <f t="shared" ca="1" si="9"/>
        <v>44361</v>
      </c>
      <c r="I336" s="125">
        <v>0</v>
      </c>
      <c r="J336" s="304" t="str">
        <f>LEFT(COVID!D336,20)&amp;"."&amp;COVIDPAY!E336</f>
        <v>....Jn21</v>
      </c>
      <c r="K336" s="120" t="b">
        <v>1</v>
      </c>
      <c r="L336" s="126" t="s">
        <v>3686</v>
      </c>
      <c r="M336" s="120" t="b">
        <v>1</v>
      </c>
      <c r="N336" s="120" t="s">
        <v>3687</v>
      </c>
      <c r="O336" s="307">
        <f>COVID!I336</f>
        <v>0</v>
      </c>
      <c r="P336" s="120" t="b">
        <v>1</v>
      </c>
      <c r="Q336" s="120" t="b">
        <v>1</v>
      </c>
      <c r="R336" s="120" t="b">
        <v>1</v>
      </c>
    </row>
    <row r="337" spans="1:18" hidden="1" x14ac:dyDescent="0.25">
      <c r="A337" s="117">
        <v>1</v>
      </c>
      <c r="B337" s="118">
        <v>2</v>
      </c>
      <c r="C337" s="303">
        <f>COVID!J337</f>
        <v>0</v>
      </c>
      <c r="D337" s="120" t="b">
        <v>1</v>
      </c>
      <c r="E337" s="304" t="str">
        <f>RIGHT(COVID!C337,4)&amp;"."&amp;COVID!M337&amp;"."&amp;COVID!K337&amp;"."&amp;$C$5</f>
        <v>...Jn21</v>
      </c>
      <c r="F337" s="305">
        <f t="shared" ca="1" si="8"/>
        <v>44361</v>
      </c>
      <c r="G337" s="306">
        <f>COVID!S337</f>
        <v>0</v>
      </c>
      <c r="H337" s="124">
        <f t="shared" ca="1" si="9"/>
        <v>44361</v>
      </c>
      <c r="I337" s="125">
        <v>0</v>
      </c>
      <c r="J337" s="304" t="str">
        <f>LEFT(COVID!D337,20)&amp;"."&amp;COVIDPAY!E337</f>
        <v>....Jn21</v>
      </c>
      <c r="K337" s="120" t="b">
        <v>1</v>
      </c>
      <c r="L337" s="126" t="s">
        <v>3686</v>
      </c>
      <c r="M337" s="120" t="b">
        <v>1</v>
      </c>
      <c r="N337" s="120" t="s">
        <v>3687</v>
      </c>
      <c r="O337" s="307">
        <f>COVID!I337</f>
        <v>0</v>
      </c>
      <c r="P337" s="120" t="b">
        <v>1</v>
      </c>
      <c r="Q337" s="120" t="b">
        <v>1</v>
      </c>
      <c r="R337" s="120" t="b">
        <v>1</v>
      </c>
    </row>
    <row r="338" spans="1:18" hidden="1" x14ac:dyDescent="0.25">
      <c r="A338" s="117">
        <v>1</v>
      </c>
      <c r="B338" s="118">
        <v>2</v>
      </c>
      <c r="C338" s="303">
        <f>COVID!J338</f>
        <v>0</v>
      </c>
      <c r="D338" s="120" t="b">
        <v>1</v>
      </c>
      <c r="E338" s="304" t="str">
        <f>RIGHT(COVID!C338,4)&amp;"."&amp;COVID!M338&amp;"."&amp;COVID!K338&amp;"."&amp;$C$5</f>
        <v>...Jn21</v>
      </c>
      <c r="F338" s="305">
        <f t="shared" ca="1" si="8"/>
        <v>44361</v>
      </c>
      <c r="G338" s="306">
        <f>COVID!S338</f>
        <v>0</v>
      </c>
      <c r="H338" s="124">
        <f t="shared" ca="1" si="9"/>
        <v>44361</v>
      </c>
      <c r="I338" s="125">
        <v>0</v>
      </c>
      <c r="J338" s="304" t="str">
        <f>LEFT(COVID!D338,20)&amp;"."&amp;COVIDPAY!E338</f>
        <v>....Jn21</v>
      </c>
      <c r="K338" s="120" t="b">
        <v>1</v>
      </c>
      <c r="L338" s="126" t="s">
        <v>3686</v>
      </c>
      <c r="M338" s="120" t="b">
        <v>1</v>
      </c>
      <c r="N338" s="120" t="s">
        <v>3687</v>
      </c>
      <c r="O338" s="307">
        <f>COVID!I338</f>
        <v>0</v>
      </c>
      <c r="P338" s="120" t="b">
        <v>1</v>
      </c>
      <c r="Q338" s="120" t="b">
        <v>1</v>
      </c>
      <c r="R338" s="120" t="b">
        <v>1</v>
      </c>
    </row>
    <row r="339" spans="1:18" hidden="1" x14ac:dyDescent="0.25">
      <c r="A339" s="117">
        <v>1</v>
      </c>
      <c r="B339" s="118">
        <v>2</v>
      </c>
      <c r="C339" s="303">
        <f>COVID!J339</f>
        <v>0</v>
      </c>
      <c r="D339" s="120" t="b">
        <v>1</v>
      </c>
      <c r="E339" s="304" t="str">
        <f>RIGHT(COVID!C339,4)&amp;"."&amp;COVID!M339&amp;"."&amp;COVID!K339&amp;"."&amp;$C$5</f>
        <v>...Jn21</v>
      </c>
      <c r="F339" s="305">
        <f t="shared" ca="1" si="8"/>
        <v>44361</v>
      </c>
      <c r="G339" s="306">
        <f>COVID!S339</f>
        <v>0</v>
      </c>
      <c r="H339" s="124">
        <f t="shared" ca="1" si="9"/>
        <v>44361</v>
      </c>
      <c r="I339" s="125">
        <v>0</v>
      </c>
      <c r="J339" s="304" t="str">
        <f>LEFT(COVID!D339,20)&amp;"."&amp;COVIDPAY!E339</f>
        <v>....Jn21</v>
      </c>
      <c r="K339" s="120" t="b">
        <v>1</v>
      </c>
      <c r="L339" s="126" t="s">
        <v>3686</v>
      </c>
      <c r="M339" s="120" t="b">
        <v>1</v>
      </c>
      <c r="N339" s="120" t="s">
        <v>3687</v>
      </c>
      <c r="O339" s="307">
        <f>COVID!I339</f>
        <v>0</v>
      </c>
      <c r="P339" s="120" t="b">
        <v>1</v>
      </c>
      <c r="Q339" s="120" t="b">
        <v>1</v>
      </c>
      <c r="R339" s="120" t="b">
        <v>1</v>
      </c>
    </row>
    <row r="340" spans="1:18" hidden="1" x14ac:dyDescent="0.25">
      <c r="A340" s="117">
        <v>1</v>
      </c>
      <c r="B340" s="118">
        <v>2</v>
      </c>
      <c r="C340" s="303">
        <f>COVID!J340</f>
        <v>0</v>
      </c>
      <c r="D340" s="120" t="b">
        <v>1</v>
      </c>
      <c r="E340" s="304" t="str">
        <f>RIGHT(COVID!C340,4)&amp;"."&amp;COVID!M340&amp;"."&amp;COVID!K340&amp;"."&amp;$C$5</f>
        <v>...Jn21</v>
      </c>
      <c r="F340" s="305">
        <f t="shared" ca="1" si="8"/>
        <v>44361</v>
      </c>
      <c r="G340" s="306">
        <f>COVID!S340</f>
        <v>0</v>
      </c>
      <c r="H340" s="124">
        <f t="shared" ca="1" si="9"/>
        <v>44361</v>
      </c>
      <c r="I340" s="125">
        <v>0</v>
      </c>
      <c r="J340" s="304" t="str">
        <f>LEFT(COVID!D340,20)&amp;"."&amp;COVIDPAY!E340</f>
        <v>....Jn21</v>
      </c>
      <c r="K340" s="120" t="b">
        <v>1</v>
      </c>
      <c r="L340" s="126" t="s">
        <v>3686</v>
      </c>
      <c r="M340" s="120" t="b">
        <v>1</v>
      </c>
      <c r="N340" s="120" t="s">
        <v>3687</v>
      </c>
      <c r="O340" s="307">
        <f>COVID!I340</f>
        <v>0</v>
      </c>
      <c r="P340" s="120" t="b">
        <v>1</v>
      </c>
      <c r="Q340" s="120" t="b">
        <v>1</v>
      </c>
      <c r="R340" s="120" t="b">
        <v>1</v>
      </c>
    </row>
    <row r="341" spans="1:18" hidden="1" x14ac:dyDescent="0.25">
      <c r="A341" s="117">
        <v>1</v>
      </c>
      <c r="B341" s="118">
        <v>2</v>
      </c>
      <c r="C341" s="303">
        <f>COVID!J341</f>
        <v>0</v>
      </c>
      <c r="D341" s="120" t="b">
        <v>1</v>
      </c>
      <c r="E341" s="304" t="str">
        <f>RIGHT(COVID!C341,4)&amp;"."&amp;COVID!M341&amp;"."&amp;COVID!K341&amp;"."&amp;$C$5</f>
        <v>...Jn21</v>
      </c>
      <c r="F341" s="305">
        <f t="shared" ref="F341:F398" ca="1" si="10">TODAY()</f>
        <v>44361</v>
      </c>
      <c r="G341" s="306">
        <f>COVID!S341</f>
        <v>0</v>
      </c>
      <c r="H341" s="124">
        <f t="shared" ref="H341:H398" ca="1" si="11">F341</f>
        <v>44361</v>
      </c>
      <c r="I341" s="125">
        <v>0</v>
      </c>
      <c r="J341" s="304" t="str">
        <f>LEFT(COVID!D341,20)&amp;"."&amp;COVIDPAY!E341</f>
        <v>....Jn21</v>
      </c>
      <c r="K341" s="120" t="b">
        <v>1</v>
      </c>
      <c r="L341" s="126" t="s">
        <v>3686</v>
      </c>
      <c r="M341" s="120" t="b">
        <v>1</v>
      </c>
      <c r="N341" s="120" t="s">
        <v>3687</v>
      </c>
      <c r="O341" s="307">
        <f>COVID!I341</f>
        <v>0</v>
      </c>
      <c r="P341" s="120" t="b">
        <v>1</v>
      </c>
      <c r="Q341" s="120" t="b">
        <v>1</v>
      </c>
      <c r="R341" s="120" t="b">
        <v>1</v>
      </c>
    </row>
    <row r="342" spans="1:18" hidden="1" x14ac:dyDescent="0.25">
      <c r="A342" s="117">
        <v>1</v>
      </c>
      <c r="B342" s="118">
        <v>2</v>
      </c>
      <c r="C342" s="303">
        <f>COVID!J342</f>
        <v>0</v>
      </c>
      <c r="D342" s="120" t="b">
        <v>1</v>
      </c>
      <c r="E342" s="304" t="str">
        <f>RIGHT(COVID!C342,4)&amp;"."&amp;COVID!M342&amp;"."&amp;COVID!K342&amp;"."&amp;$C$5</f>
        <v>...Jn21</v>
      </c>
      <c r="F342" s="305">
        <f t="shared" ca="1" si="10"/>
        <v>44361</v>
      </c>
      <c r="G342" s="306">
        <f>COVID!S342</f>
        <v>0</v>
      </c>
      <c r="H342" s="124">
        <f t="shared" ca="1" si="11"/>
        <v>44361</v>
      </c>
      <c r="I342" s="125">
        <v>0</v>
      </c>
      <c r="J342" s="304" t="str">
        <f>LEFT(COVID!D342,20)&amp;"."&amp;COVIDPAY!E342</f>
        <v>....Jn21</v>
      </c>
      <c r="K342" s="120" t="b">
        <v>1</v>
      </c>
      <c r="L342" s="126" t="s">
        <v>3686</v>
      </c>
      <c r="M342" s="120" t="b">
        <v>1</v>
      </c>
      <c r="N342" s="120" t="s">
        <v>3687</v>
      </c>
      <c r="O342" s="307">
        <f>COVID!I342</f>
        <v>0</v>
      </c>
      <c r="P342" s="120" t="b">
        <v>1</v>
      </c>
      <c r="Q342" s="120" t="b">
        <v>1</v>
      </c>
      <c r="R342" s="120" t="b">
        <v>1</v>
      </c>
    </row>
    <row r="343" spans="1:18" hidden="1" x14ac:dyDescent="0.25">
      <c r="A343" s="117">
        <v>1</v>
      </c>
      <c r="B343" s="118">
        <v>2</v>
      </c>
      <c r="C343" s="303">
        <f>COVID!J343</f>
        <v>0</v>
      </c>
      <c r="D343" s="120" t="b">
        <v>1</v>
      </c>
      <c r="E343" s="304" t="str">
        <f>RIGHT(COVID!C343,4)&amp;"."&amp;COVID!M343&amp;"."&amp;COVID!K343&amp;"."&amp;$C$5</f>
        <v>...Jn21</v>
      </c>
      <c r="F343" s="305">
        <f t="shared" ca="1" si="10"/>
        <v>44361</v>
      </c>
      <c r="G343" s="306">
        <f>COVID!S343</f>
        <v>0</v>
      </c>
      <c r="H343" s="124">
        <f t="shared" ca="1" si="11"/>
        <v>44361</v>
      </c>
      <c r="I343" s="125">
        <v>0</v>
      </c>
      <c r="J343" s="304" t="str">
        <f>LEFT(COVID!D343,20)&amp;"."&amp;COVIDPAY!E343</f>
        <v>....Jn21</v>
      </c>
      <c r="K343" s="120" t="b">
        <v>1</v>
      </c>
      <c r="L343" s="126" t="s">
        <v>3686</v>
      </c>
      <c r="M343" s="120" t="b">
        <v>1</v>
      </c>
      <c r="N343" s="120" t="s">
        <v>3687</v>
      </c>
      <c r="O343" s="307">
        <f>COVID!I343</f>
        <v>0</v>
      </c>
      <c r="P343" s="120" t="b">
        <v>1</v>
      </c>
      <c r="Q343" s="120" t="b">
        <v>1</v>
      </c>
      <c r="R343" s="120" t="b">
        <v>1</v>
      </c>
    </row>
    <row r="344" spans="1:18" hidden="1" x14ac:dyDescent="0.25">
      <c r="A344" s="117">
        <v>1</v>
      </c>
      <c r="B344" s="118">
        <v>2</v>
      </c>
      <c r="C344" s="303">
        <f>COVID!J344</f>
        <v>0</v>
      </c>
      <c r="D344" s="120" t="b">
        <v>1</v>
      </c>
      <c r="E344" s="304" t="str">
        <f>RIGHT(COVID!C344,4)&amp;"."&amp;COVID!M344&amp;"."&amp;COVID!K344&amp;"."&amp;$C$5</f>
        <v>...Jn21</v>
      </c>
      <c r="F344" s="305">
        <f t="shared" ca="1" si="10"/>
        <v>44361</v>
      </c>
      <c r="G344" s="306">
        <f>COVID!S344</f>
        <v>0</v>
      </c>
      <c r="H344" s="124">
        <f t="shared" ca="1" si="11"/>
        <v>44361</v>
      </c>
      <c r="I344" s="125">
        <v>0</v>
      </c>
      <c r="J344" s="304" t="str">
        <f>LEFT(COVID!D344,20)&amp;"."&amp;COVIDPAY!E344</f>
        <v>....Jn21</v>
      </c>
      <c r="K344" s="120" t="b">
        <v>1</v>
      </c>
      <c r="L344" s="126" t="s">
        <v>3686</v>
      </c>
      <c r="M344" s="120" t="b">
        <v>1</v>
      </c>
      <c r="N344" s="120" t="s">
        <v>3687</v>
      </c>
      <c r="O344" s="307">
        <f>COVID!I344</f>
        <v>0</v>
      </c>
      <c r="P344" s="120" t="b">
        <v>1</v>
      </c>
      <c r="Q344" s="120" t="b">
        <v>1</v>
      </c>
      <c r="R344" s="120" t="b">
        <v>1</v>
      </c>
    </row>
    <row r="345" spans="1:18" hidden="1" x14ac:dyDescent="0.25">
      <c r="A345" s="117">
        <v>1</v>
      </c>
      <c r="B345" s="118">
        <v>2</v>
      </c>
      <c r="C345" s="303">
        <f>COVID!J345</f>
        <v>0</v>
      </c>
      <c r="D345" s="120" t="b">
        <v>1</v>
      </c>
      <c r="E345" s="304" t="str">
        <f>RIGHT(COVID!C345,4)&amp;"."&amp;COVID!M345&amp;"."&amp;COVID!K345&amp;"."&amp;$C$5</f>
        <v>...Jn21</v>
      </c>
      <c r="F345" s="305">
        <f t="shared" ca="1" si="10"/>
        <v>44361</v>
      </c>
      <c r="G345" s="306">
        <f>COVID!S345</f>
        <v>0</v>
      </c>
      <c r="H345" s="124">
        <f t="shared" ca="1" si="11"/>
        <v>44361</v>
      </c>
      <c r="I345" s="125">
        <v>0</v>
      </c>
      <c r="J345" s="304" t="str">
        <f>LEFT(COVID!D345,20)&amp;"."&amp;COVIDPAY!E345</f>
        <v>....Jn21</v>
      </c>
      <c r="K345" s="120" t="b">
        <v>1</v>
      </c>
      <c r="L345" s="126" t="s">
        <v>3686</v>
      </c>
      <c r="M345" s="120" t="b">
        <v>1</v>
      </c>
      <c r="N345" s="120" t="s">
        <v>3687</v>
      </c>
      <c r="O345" s="307">
        <f>COVID!I345</f>
        <v>0</v>
      </c>
      <c r="P345" s="120" t="b">
        <v>1</v>
      </c>
      <c r="Q345" s="120" t="b">
        <v>1</v>
      </c>
      <c r="R345" s="120" t="b">
        <v>1</v>
      </c>
    </row>
    <row r="346" spans="1:18" hidden="1" x14ac:dyDescent="0.25">
      <c r="A346" s="117">
        <v>1</v>
      </c>
      <c r="B346" s="118">
        <v>2</v>
      </c>
      <c r="C346" s="303">
        <f>COVID!J346</f>
        <v>0</v>
      </c>
      <c r="D346" s="120" t="b">
        <v>1</v>
      </c>
      <c r="E346" s="304" t="str">
        <f>RIGHT(COVID!C346,4)&amp;"."&amp;COVID!M346&amp;"."&amp;COVID!K346&amp;"."&amp;$C$5</f>
        <v>...Jn21</v>
      </c>
      <c r="F346" s="305">
        <f t="shared" ca="1" si="10"/>
        <v>44361</v>
      </c>
      <c r="G346" s="306">
        <f>COVID!S346</f>
        <v>0</v>
      </c>
      <c r="H346" s="124">
        <f t="shared" ca="1" si="11"/>
        <v>44361</v>
      </c>
      <c r="I346" s="125">
        <v>0</v>
      </c>
      <c r="J346" s="304" t="str">
        <f>LEFT(COVID!D346,20)&amp;"."&amp;COVIDPAY!E346</f>
        <v>....Jn21</v>
      </c>
      <c r="K346" s="120" t="b">
        <v>1</v>
      </c>
      <c r="L346" s="126" t="s">
        <v>3686</v>
      </c>
      <c r="M346" s="120" t="b">
        <v>1</v>
      </c>
      <c r="N346" s="120" t="s">
        <v>3687</v>
      </c>
      <c r="O346" s="307">
        <f>COVID!I346</f>
        <v>0</v>
      </c>
      <c r="P346" s="120" t="b">
        <v>1</v>
      </c>
      <c r="Q346" s="120" t="b">
        <v>1</v>
      </c>
      <c r="R346" s="120" t="b">
        <v>1</v>
      </c>
    </row>
    <row r="347" spans="1:18" hidden="1" x14ac:dyDescent="0.25">
      <c r="A347" s="117">
        <v>1</v>
      </c>
      <c r="B347" s="118">
        <v>2</v>
      </c>
      <c r="C347" s="303">
        <f>COVID!J347</f>
        <v>0</v>
      </c>
      <c r="D347" s="120" t="b">
        <v>1</v>
      </c>
      <c r="E347" s="304" t="str">
        <f>RIGHT(COVID!C347,4)&amp;"."&amp;COVID!M347&amp;"."&amp;COVID!K347&amp;"."&amp;$C$5</f>
        <v>...Jn21</v>
      </c>
      <c r="F347" s="305">
        <f t="shared" ca="1" si="10"/>
        <v>44361</v>
      </c>
      <c r="G347" s="306">
        <f>COVID!S347</f>
        <v>0</v>
      </c>
      <c r="H347" s="124">
        <f t="shared" ca="1" si="11"/>
        <v>44361</v>
      </c>
      <c r="I347" s="125">
        <v>0</v>
      </c>
      <c r="J347" s="304" t="str">
        <f>LEFT(COVID!D347,20)&amp;"."&amp;COVIDPAY!E347</f>
        <v>....Jn21</v>
      </c>
      <c r="K347" s="120" t="b">
        <v>1</v>
      </c>
      <c r="L347" s="126" t="s">
        <v>3686</v>
      </c>
      <c r="M347" s="120" t="b">
        <v>1</v>
      </c>
      <c r="N347" s="120" t="s">
        <v>3687</v>
      </c>
      <c r="O347" s="307">
        <f>COVID!I347</f>
        <v>0</v>
      </c>
      <c r="P347" s="120" t="b">
        <v>1</v>
      </c>
      <c r="Q347" s="120" t="b">
        <v>1</v>
      </c>
      <c r="R347" s="120" t="b">
        <v>1</v>
      </c>
    </row>
    <row r="348" spans="1:18" hidden="1" x14ac:dyDescent="0.25">
      <c r="A348" s="117">
        <v>1</v>
      </c>
      <c r="B348" s="118">
        <v>2</v>
      </c>
      <c r="C348" s="303">
        <f>COVID!J348</f>
        <v>0</v>
      </c>
      <c r="D348" s="120" t="b">
        <v>1</v>
      </c>
      <c r="E348" s="304" t="str">
        <f>RIGHT(COVID!C348,4)&amp;"."&amp;COVID!M348&amp;"."&amp;COVID!K348&amp;"."&amp;$C$5</f>
        <v>...Jn21</v>
      </c>
      <c r="F348" s="305">
        <f t="shared" ca="1" si="10"/>
        <v>44361</v>
      </c>
      <c r="G348" s="306">
        <f>COVID!S348</f>
        <v>0</v>
      </c>
      <c r="H348" s="124">
        <f t="shared" ca="1" si="11"/>
        <v>44361</v>
      </c>
      <c r="I348" s="125">
        <v>0</v>
      </c>
      <c r="J348" s="304" t="str">
        <f>LEFT(COVID!D348,20)&amp;"."&amp;COVIDPAY!E348</f>
        <v>....Jn21</v>
      </c>
      <c r="K348" s="120" t="b">
        <v>1</v>
      </c>
      <c r="L348" s="126" t="s">
        <v>3686</v>
      </c>
      <c r="M348" s="120" t="b">
        <v>1</v>
      </c>
      <c r="N348" s="120" t="s">
        <v>3687</v>
      </c>
      <c r="O348" s="307">
        <f>COVID!I348</f>
        <v>0</v>
      </c>
      <c r="P348" s="120" t="b">
        <v>1</v>
      </c>
      <c r="Q348" s="120" t="b">
        <v>1</v>
      </c>
      <c r="R348" s="120" t="b">
        <v>1</v>
      </c>
    </row>
    <row r="349" spans="1:18" hidden="1" x14ac:dyDescent="0.25">
      <c r="A349" s="117">
        <v>1</v>
      </c>
      <c r="B349" s="118">
        <v>2</v>
      </c>
      <c r="C349" s="303">
        <f>COVID!J349</f>
        <v>0</v>
      </c>
      <c r="D349" s="120" t="b">
        <v>1</v>
      </c>
      <c r="E349" s="304" t="str">
        <f>RIGHT(COVID!C349,4)&amp;"."&amp;COVID!M349&amp;"."&amp;COVID!K349&amp;"."&amp;$C$5</f>
        <v>...Jn21</v>
      </c>
      <c r="F349" s="305">
        <f t="shared" ca="1" si="10"/>
        <v>44361</v>
      </c>
      <c r="G349" s="306">
        <f>COVID!S349</f>
        <v>0</v>
      </c>
      <c r="H349" s="124">
        <f t="shared" ca="1" si="11"/>
        <v>44361</v>
      </c>
      <c r="I349" s="125">
        <v>0</v>
      </c>
      <c r="J349" s="304" t="str">
        <f>LEFT(COVID!D349,20)&amp;"."&amp;COVIDPAY!E349</f>
        <v>....Jn21</v>
      </c>
      <c r="K349" s="120" t="b">
        <v>1</v>
      </c>
      <c r="L349" s="126" t="s">
        <v>3686</v>
      </c>
      <c r="M349" s="120" t="b">
        <v>1</v>
      </c>
      <c r="N349" s="120" t="s">
        <v>3687</v>
      </c>
      <c r="O349" s="307">
        <f>COVID!I349</f>
        <v>0</v>
      </c>
      <c r="P349" s="120" t="b">
        <v>1</v>
      </c>
      <c r="Q349" s="120" t="b">
        <v>1</v>
      </c>
      <c r="R349" s="120" t="b">
        <v>1</v>
      </c>
    </row>
    <row r="350" spans="1:18" hidden="1" x14ac:dyDescent="0.25">
      <c r="A350" s="117">
        <v>1</v>
      </c>
      <c r="B350" s="118">
        <v>2</v>
      </c>
      <c r="C350" s="303">
        <f>COVID!J350</f>
        <v>0</v>
      </c>
      <c r="D350" s="120" t="b">
        <v>1</v>
      </c>
      <c r="E350" s="304" t="str">
        <f>RIGHT(COVID!C350,4)&amp;"."&amp;COVID!M350&amp;"."&amp;COVID!K350&amp;"."&amp;$C$5</f>
        <v>...Jn21</v>
      </c>
      <c r="F350" s="305">
        <f t="shared" ca="1" si="10"/>
        <v>44361</v>
      </c>
      <c r="G350" s="306">
        <f>COVID!S350</f>
        <v>0</v>
      </c>
      <c r="H350" s="124">
        <f t="shared" ca="1" si="11"/>
        <v>44361</v>
      </c>
      <c r="I350" s="125">
        <v>0</v>
      </c>
      <c r="J350" s="304" t="str">
        <f>LEFT(COVID!D350,20)&amp;"."&amp;COVIDPAY!E350</f>
        <v>....Jn21</v>
      </c>
      <c r="K350" s="120" t="b">
        <v>1</v>
      </c>
      <c r="L350" s="126" t="s">
        <v>3686</v>
      </c>
      <c r="M350" s="120" t="b">
        <v>1</v>
      </c>
      <c r="N350" s="120" t="s">
        <v>3687</v>
      </c>
      <c r="O350" s="307">
        <f>COVID!I350</f>
        <v>0</v>
      </c>
      <c r="P350" s="120" t="b">
        <v>1</v>
      </c>
      <c r="Q350" s="120" t="b">
        <v>1</v>
      </c>
      <c r="R350" s="120" t="b">
        <v>1</v>
      </c>
    </row>
    <row r="351" spans="1:18" hidden="1" x14ac:dyDescent="0.25">
      <c r="A351" s="117">
        <v>1</v>
      </c>
      <c r="B351" s="118">
        <v>2</v>
      </c>
      <c r="C351" s="303">
        <f>COVID!J351</f>
        <v>0</v>
      </c>
      <c r="D351" s="120" t="b">
        <v>1</v>
      </c>
      <c r="E351" s="304" t="str">
        <f>RIGHT(COVID!C351,4)&amp;"."&amp;COVID!M351&amp;"."&amp;COVID!K351&amp;"."&amp;$C$5</f>
        <v>...Jn21</v>
      </c>
      <c r="F351" s="305">
        <f t="shared" ca="1" si="10"/>
        <v>44361</v>
      </c>
      <c r="G351" s="306">
        <f>COVID!S351</f>
        <v>0</v>
      </c>
      <c r="H351" s="124">
        <f t="shared" ca="1" si="11"/>
        <v>44361</v>
      </c>
      <c r="I351" s="125">
        <v>0</v>
      </c>
      <c r="J351" s="304" t="str">
        <f>LEFT(COVID!D351,20)&amp;"."&amp;COVIDPAY!E351</f>
        <v>....Jn21</v>
      </c>
      <c r="K351" s="120" t="b">
        <v>1</v>
      </c>
      <c r="L351" s="126" t="s">
        <v>3686</v>
      </c>
      <c r="M351" s="120" t="b">
        <v>1</v>
      </c>
      <c r="N351" s="120" t="s">
        <v>3687</v>
      </c>
      <c r="O351" s="307">
        <f>COVID!I351</f>
        <v>0</v>
      </c>
      <c r="P351" s="120" t="b">
        <v>1</v>
      </c>
      <c r="Q351" s="120" t="b">
        <v>1</v>
      </c>
      <c r="R351" s="120" t="b">
        <v>1</v>
      </c>
    </row>
    <row r="352" spans="1:18" hidden="1" x14ac:dyDescent="0.25">
      <c r="A352" s="117">
        <v>1</v>
      </c>
      <c r="B352" s="118">
        <v>2</v>
      </c>
      <c r="C352" s="303">
        <f>COVID!J352</f>
        <v>0</v>
      </c>
      <c r="D352" s="120" t="b">
        <v>1</v>
      </c>
      <c r="E352" s="304" t="str">
        <f>RIGHT(COVID!C352,4)&amp;"."&amp;COVID!M352&amp;"."&amp;COVID!K352&amp;"."&amp;$C$5</f>
        <v>...Jn21</v>
      </c>
      <c r="F352" s="305">
        <f t="shared" ca="1" si="10"/>
        <v>44361</v>
      </c>
      <c r="G352" s="306">
        <f>COVID!S352</f>
        <v>0</v>
      </c>
      <c r="H352" s="124">
        <f t="shared" ca="1" si="11"/>
        <v>44361</v>
      </c>
      <c r="I352" s="125">
        <v>0</v>
      </c>
      <c r="J352" s="304" t="str">
        <f>LEFT(COVID!D352,20)&amp;"."&amp;COVIDPAY!E352</f>
        <v>....Jn21</v>
      </c>
      <c r="K352" s="120" t="b">
        <v>1</v>
      </c>
      <c r="L352" s="126" t="s">
        <v>3686</v>
      </c>
      <c r="M352" s="120" t="b">
        <v>1</v>
      </c>
      <c r="N352" s="120" t="s">
        <v>3687</v>
      </c>
      <c r="O352" s="307">
        <f>COVID!I352</f>
        <v>0</v>
      </c>
      <c r="P352" s="120" t="b">
        <v>1</v>
      </c>
      <c r="Q352" s="120" t="b">
        <v>1</v>
      </c>
      <c r="R352" s="120" t="b">
        <v>1</v>
      </c>
    </row>
    <row r="353" spans="1:18" hidden="1" x14ac:dyDescent="0.25">
      <c r="A353" s="117">
        <v>1</v>
      </c>
      <c r="B353" s="118">
        <v>2</v>
      </c>
      <c r="C353" s="303">
        <f>COVID!J353</f>
        <v>0</v>
      </c>
      <c r="D353" s="120" t="b">
        <v>1</v>
      </c>
      <c r="E353" s="304" t="str">
        <f>RIGHT(COVID!C353,4)&amp;"."&amp;COVID!M353&amp;"."&amp;COVID!K353&amp;"."&amp;$C$5</f>
        <v>...Jn21</v>
      </c>
      <c r="F353" s="305">
        <f t="shared" ca="1" si="10"/>
        <v>44361</v>
      </c>
      <c r="G353" s="306">
        <f>COVID!S353</f>
        <v>0</v>
      </c>
      <c r="H353" s="124">
        <f t="shared" ca="1" si="11"/>
        <v>44361</v>
      </c>
      <c r="I353" s="125">
        <v>0</v>
      </c>
      <c r="J353" s="304" t="str">
        <f>LEFT(COVID!D353,20)&amp;"."&amp;COVIDPAY!E353</f>
        <v>....Jn21</v>
      </c>
      <c r="K353" s="120" t="b">
        <v>1</v>
      </c>
      <c r="L353" s="126" t="s">
        <v>3686</v>
      </c>
      <c r="M353" s="120" t="b">
        <v>1</v>
      </c>
      <c r="N353" s="120" t="s">
        <v>3687</v>
      </c>
      <c r="O353" s="307">
        <f>COVID!I353</f>
        <v>0</v>
      </c>
      <c r="P353" s="120" t="b">
        <v>1</v>
      </c>
      <c r="Q353" s="120" t="b">
        <v>1</v>
      </c>
      <c r="R353" s="120" t="b">
        <v>1</v>
      </c>
    </row>
    <row r="354" spans="1:18" hidden="1" x14ac:dyDescent="0.25">
      <c r="A354" s="117">
        <v>1</v>
      </c>
      <c r="B354" s="118">
        <v>2</v>
      </c>
      <c r="C354" s="303">
        <f>COVID!J354</f>
        <v>0</v>
      </c>
      <c r="D354" s="120" t="b">
        <v>1</v>
      </c>
      <c r="E354" s="304" t="str">
        <f>RIGHT(COVID!C354,4)&amp;"."&amp;COVID!M354&amp;"."&amp;COVID!K354&amp;"."&amp;$C$5</f>
        <v>...Jn21</v>
      </c>
      <c r="F354" s="305">
        <f t="shared" ca="1" si="10"/>
        <v>44361</v>
      </c>
      <c r="G354" s="306">
        <f>COVID!S354</f>
        <v>0</v>
      </c>
      <c r="H354" s="124">
        <f t="shared" ca="1" si="11"/>
        <v>44361</v>
      </c>
      <c r="I354" s="125">
        <v>0</v>
      </c>
      <c r="J354" s="304" t="str">
        <f>LEFT(COVID!D354,20)&amp;"."&amp;COVIDPAY!E354</f>
        <v>....Jn21</v>
      </c>
      <c r="K354" s="120" t="b">
        <v>1</v>
      </c>
      <c r="L354" s="126" t="s">
        <v>3686</v>
      </c>
      <c r="M354" s="120" t="b">
        <v>1</v>
      </c>
      <c r="N354" s="120" t="s">
        <v>3687</v>
      </c>
      <c r="O354" s="307">
        <f>COVID!I354</f>
        <v>0</v>
      </c>
      <c r="P354" s="120" t="b">
        <v>1</v>
      </c>
      <c r="Q354" s="120" t="b">
        <v>1</v>
      </c>
      <c r="R354" s="120" t="b">
        <v>1</v>
      </c>
    </row>
    <row r="355" spans="1:18" hidden="1" x14ac:dyDescent="0.25">
      <c r="A355" s="117">
        <v>1</v>
      </c>
      <c r="B355" s="118">
        <v>2</v>
      </c>
      <c r="C355" s="303">
        <f>COVID!J355</f>
        <v>0</v>
      </c>
      <c r="D355" s="120" t="b">
        <v>1</v>
      </c>
      <c r="E355" s="304" t="str">
        <f>RIGHT(COVID!C355,4)&amp;"."&amp;COVID!M355&amp;"."&amp;COVID!K355&amp;"."&amp;$C$5</f>
        <v>...Jn21</v>
      </c>
      <c r="F355" s="305">
        <f t="shared" ca="1" si="10"/>
        <v>44361</v>
      </c>
      <c r="G355" s="306">
        <f>COVID!S355</f>
        <v>0</v>
      </c>
      <c r="H355" s="124">
        <f t="shared" ca="1" si="11"/>
        <v>44361</v>
      </c>
      <c r="I355" s="125">
        <v>0</v>
      </c>
      <c r="J355" s="304" t="str">
        <f>LEFT(COVID!D355,20)&amp;"."&amp;COVIDPAY!E355</f>
        <v>....Jn21</v>
      </c>
      <c r="K355" s="120" t="b">
        <v>1</v>
      </c>
      <c r="L355" s="126" t="s">
        <v>3686</v>
      </c>
      <c r="M355" s="120" t="b">
        <v>1</v>
      </c>
      <c r="N355" s="120" t="s">
        <v>3687</v>
      </c>
      <c r="O355" s="307">
        <f>COVID!I355</f>
        <v>0</v>
      </c>
      <c r="P355" s="120" t="b">
        <v>1</v>
      </c>
      <c r="Q355" s="120" t="b">
        <v>1</v>
      </c>
      <c r="R355" s="120" t="b">
        <v>1</v>
      </c>
    </row>
    <row r="356" spans="1:18" hidden="1" x14ac:dyDescent="0.25">
      <c r="A356" s="117">
        <v>1</v>
      </c>
      <c r="B356" s="118">
        <v>2</v>
      </c>
      <c r="C356" s="303">
        <f>COVID!J356</f>
        <v>0</v>
      </c>
      <c r="D356" s="120" t="b">
        <v>1</v>
      </c>
      <c r="E356" s="304" t="str">
        <f>RIGHT(COVID!C356,4)&amp;"."&amp;COVID!M356&amp;"."&amp;COVID!K356&amp;"."&amp;$C$5</f>
        <v>...Jn21</v>
      </c>
      <c r="F356" s="305">
        <f t="shared" ca="1" si="10"/>
        <v>44361</v>
      </c>
      <c r="G356" s="306">
        <f>COVID!S356</f>
        <v>0</v>
      </c>
      <c r="H356" s="124">
        <f t="shared" ca="1" si="11"/>
        <v>44361</v>
      </c>
      <c r="I356" s="125">
        <v>0</v>
      </c>
      <c r="J356" s="304" t="str">
        <f>LEFT(COVID!D356,20)&amp;"."&amp;COVIDPAY!E356</f>
        <v>....Jn21</v>
      </c>
      <c r="K356" s="120" t="b">
        <v>1</v>
      </c>
      <c r="L356" s="126" t="s">
        <v>3686</v>
      </c>
      <c r="M356" s="120" t="b">
        <v>1</v>
      </c>
      <c r="N356" s="120" t="s">
        <v>3687</v>
      </c>
      <c r="O356" s="307">
        <f>COVID!I356</f>
        <v>0</v>
      </c>
      <c r="P356" s="120" t="b">
        <v>1</v>
      </c>
      <c r="Q356" s="120" t="b">
        <v>1</v>
      </c>
      <c r="R356" s="120" t="b">
        <v>1</v>
      </c>
    </row>
    <row r="357" spans="1:18" hidden="1" x14ac:dyDescent="0.25">
      <c r="A357" s="117">
        <v>1</v>
      </c>
      <c r="B357" s="118">
        <v>2</v>
      </c>
      <c r="C357" s="303">
        <f>COVID!J357</f>
        <v>0</v>
      </c>
      <c r="D357" s="120" t="b">
        <v>1</v>
      </c>
      <c r="E357" s="304" t="str">
        <f>RIGHT(COVID!C357,4)&amp;"."&amp;COVID!M357&amp;"."&amp;COVID!K357&amp;"."&amp;$C$5</f>
        <v>...Jn21</v>
      </c>
      <c r="F357" s="305">
        <f t="shared" ca="1" si="10"/>
        <v>44361</v>
      </c>
      <c r="G357" s="306">
        <f>COVID!S357</f>
        <v>0</v>
      </c>
      <c r="H357" s="124">
        <f t="shared" ca="1" si="11"/>
        <v>44361</v>
      </c>
      <c r="I357" s="125">
        <v>0</v>
      </c>
      <c r="J357" s="304" t="str">
        <f>LEFT(COVID!D357,20)&amp;"."&amp;COVIDPAY!E357</f>
        <v>....Jn21</v>
      </c>
      <c r="K357" s="120" t="b">
        <v>1</v>
      </c>
      <c r="L357" s="126" t="s">
        <v>3686</v>
      </c>
      <c r="M357" s="120" t="b">
        <v>1</v>
      </c>
      <c r="N357" s="120" t="s">
        <v>3687</v>
      </c>
      <c r="O357" s="307">
        <f>COVID!I357</f>
        <v>0</v>
      </c>
      <c r="P357" s="120" t="b">
        <v>1</v>
      </c>
      <c r="Q357" s="120" t="b">
        <v>1</v>
      </c>
      <c r="R357" s="120" t="b">
        <v>1</v>
      </c>
    </row>
    <row r="358" spans="1:18" hidden="1" x14ac:dyDescent="0.25">
      <c r="A358" s="117">
        <v>1</v>
      </c>
      <c r="B358" s="118">
        <v>2</v>
      </c>
      <c r="C358" s="303">
        <f>COVID!J358</f>
        <v>0</v>
      </c>
      <c r="D358" s="120" t="b">
        <v>1</v>
      </c>
      <c r="E358" s="304" t="str">
        <f>RIGHT(COVID!C358,4)&amp;"."&amp;COVID!M358&amp;"."&amp;COVID!K358&amp;"."&amp;$C$5</f>
        <v>...Jn21</v>
      </c>
      <c r="F358" s="305">
        <f t="shared" ca="1" si="10"/>
        <v>44361</v>
      </c>
      <c r="G358" s="306">
        <f>COVID!S358</f>
        <v>0</v>
      </c>
      <c r="H358" s="124">
        <f t="shared" ca="1" si="11"/>
        <v>44361</v>
      </c>
      <c r="I358" s="125">
        <v>0</v>
      </c>
      <c r="J358" s="304" t="str">
        <f>LEFT(COVID!D358,20)&amp;"."&amp;COVIDPAY!E358</f>
        <v>....Jn21</v>
      </c>
      <c r="K358" s="120" t="b">
        <v>1</v>
      </c>
      <c r="L358" s="126" t="s">
        <v>3686</v>
      </c>
      <c r="M358" s="120" t="b">
        <v>1</v>
      </c>
      <c r="N358" s="120" t="s">
        <v>3687</v>
      </c>
      <c r="O358" s="307">
        <f>COVID!I358</f>
        <v>0</v>
      </c>
      <c r="P358" s="120" t="b">
        <v>1</v>
      </c>
      <c r="Q358" s="120" t="b">
        <v>1</v>
      </c>
      <c r="R358" s="120" t="b">
        <v>1</v>
      </c>
    </row>
    <row r="359" spans="1:18" hidden="1" x14ac:dyDescent="0.25">
      <c r="A359" s="117">
        <v>1</v>
      </c>
      <c r="B359" s="118">
        <v>2</v>
      </c>
      <c r="C359" s="303">
        <f>COVID!J359</f>
        <v>0</v>
      </c>
      <c r="D359" s="120" t="b">
        <v>1</v>
      </c>
      <c r="E359" s="304" t="str">
        <f>RIGHT(COVID!C359,4)&amp;"."&amp;COVID!M359&amp;"."&amp;COVID!K359&amp;"."&amp;$C$5</f>
        <v>...Jn21</v>
      </c>
      <c r="F359" s="305">
        <f t="shared" ca="1" si="10"/>
        <v>44361</v>
      </c>
      <c r="G359" s="306">
        <f>COVID!S359</f>
        <v>0</v>
      </c>
      <c r="H359" s="124">
        <f t="shared" ca="1" si="11"/>
        <v>44361</v>
      </c>
      <c r="I359" s="125">
        <v>0</v>
      </c>
      <c r="J359" s="304" t="str">
        <f>LEFT(COVID!D359,20)&amp;"."&amp;COVIDPAY!E359</f>
        <v>....Jn21</v>
      </c>
      <c r="K359" s="120" t="b">
        <v>1</v>
      </c>
      <c r="L359" s="126" t="s">
        <v>3686</v>
      </c>
      <c r="M359" s="120" t="b">
        <v>1</v>
      </c>
      <c r="N359" s="120" t="s">
        <v>3687</v>
      </c>
      <c r="O359" s="307">
        <f>COVID!I359</f>
        <v>0</v>
      </c>
      <c r="P359" s="120" t="b">
        <v>1</v>
      </c>
      <c r="Q359" s="120" t="b">
        <v>1</v>
      </c>
      <c r="R359" s="120" t="b">
        <v>1</v>
      </c>
    </row>
    <row r="360" spans="1:18" hidden="1" x14ac:dyDescent="0.25">
      <c r="A360" s="117">
        <v>1</v>
      </c>
      <c r="B360" s="118">
        <v>2</v>
      </c>
      <c r="C360" s="303">
        <f>COVID!J360</f>
        <v>0</v>
      </c>
      <c r="D360" s="120" t="b">
        <v>1</v>
      </c>
      <c r="E360" s="304" t="str">
        <f>RIGHT(COVID!C360,4)&amp;"."&amp;COVID!M360&amp;"."&amp;COVID!K360&amp;"."&amp;$C$5</f>
        <v>...Jn21</v>
      </c>
      <c r="F360" s="305">
        <f t="shared" ca="1" si="10"/>
        <v>44361</v>
      </c>
      <c r="G360" s="306">
        <f>COVID!S360</f>
        <v>0</v>
      </c>
      <c r="H360" s="124">
        <f t="shared" ca="1" si="11"/>
        <v>44361</v>
      </c>
      <c r="I360" s="125">
        <v>0</v>
      </c>
      <c r="J360" s="304" t="str">
        <f>LEFT(COVID!D360,20)&amp;"."&amp;COVIDPAY!E360</f>
        <v>....Jn21</v>
      </c>
      <c r="K360" s="120" t="b">
        <v>1</v>
      </c>
      <c r="L360" s="126" t="s">
        <v>3686</v>
      </c>
      <c r="M360" s="120" t="b">
        <v>1</v>
      </c>
      <c r="N360" s="120" t="s">
        <v>3687</v>
      </c>
      <c r="O360" s="307">
        <f>COVID!I360</f>
        <v>0</v>
      </c>
      <c r="P360" s="120" t="b">
        <v>1</v>
      </c>
      <c r="Q360" s="120" t="b">
        <v>1</v>
      </c>
      <c r="R360" s="120" t="b">
        <v>1</v>
      </c>
    </row>
    <row r="361" spans="1:18" hidden="1" x14ac:dyDescent="0.25">
      <c r="A361" s="117">
        <v>1</v>
      </c>
      <c r="B361" s="118">
        <v>2</v>
      </c>
      <c r="C361" s="303">
        <f>COVID!J361</f>
        <v>0</v>
      </c>
      <c r="D361" s="120" t="b">
        <v>1</v>
      </c>
      <c r="E361" s="304" t="str">
        <f>RIGHT(COVID!C361,4)&amp;"."&amp;COVID!M361&amp;"."&amp;COVID!K361&amp;"."&amp;$C$5</f>
        <v>...Jn21</v>
      </c>
      <c r="F361" s="305">
        <f t="shared" ca="1" si="10"/>
        <v>44361</v>
      </c>
      <c r="G361" s="306">
        <f>COVID!S361</f>
        <v>0</v>
      </c>
      <c r="H361" s="124">
        <f t="shared" ca="1" si="11"/>
        <v>44361</v>
      </c>
      <c r="I361" s="125">
        <v>0</v>
      </c>
      <c r="J361" s="304" t="str">
        <f>LEFT(COVID!D361,20)&amp;"."&amp;COVIDPAY!E361</f>
        <v>....Jn21</v>
      </c>
      <c r="K361" s="120" t="b">
        <v>1</v>
      </c>
      <c r="L361" s="126" t="s">
        <v>3686</v>
      </c>
      <c r="M361" s="120" t="b">
        <v>1</v>
      </c>
      <c r="N361" s="120" t="s">
        <v>3687</v>
      </c>
      <c r="O361" s="307">
        <f>COVID!I361</f>
        <v>0</v>
      </c>
      <c r="P361" s="120" t="b">
        <v>1</v>
      </c>
      <c r="Q361" s="120" t="b">
        <v>1</v>
      </c>
      <c r="R361" s="120" t="b">
        <v>1</v>
      </c>
    </row>
    <row r="362" spans="1:18" hidden="1" x14ac:dyDescent="0.25">
      <c r="A362" s="117">
        <v>1</v>
      </c>
      <c r="B362" s="118">
        <v>2</v>
      </c>
      <c r="C362" s="303">
        <f>COVID!J362</f>
        <v>0</v>
      </c>
      <c r="D362" s="120" t="b">
        <v>1</v>
      </c>
      <c r="E362" s="304" t="str">
        <f>RIGHT(COVID!C362,4)&amp;"."&amp;COVID!M362&amp;"."&amp;COVID!K362&amp;"."&amp;$C$5</f>
        <v>...Jn21</v>
      </c>
      <c r="F362" s="305">
        <f t="shared" ca="1" si="10"/>
        <v>44361</v>
      </c>
      <c r="G362" s="306">
        <f>COVID!S362</f>
        <v>0</v>
      </c>
      <c r="H362" s="124">
        <f t="shared" ca="1" si="11"/>
        <v>44361</v>
      </c>
      <c r="I362" s="125">
        <v>0</v>
      </c>
      <c r="J362" s="304" t="str">
        <f>LEFT(COVID!D362,20)&amp;"."&amp;COVIDPAY!E362</f>
        <v>....Jn21</v>
      </c>
      <c r="K362" s="120" t="b">
        <v>1</v>
      </c>
      <c r="L362" s="126" t="s">
        <v>3686</v>
      </c>
      <c r="M362" s="120" t="b">
        <v>1</v>
      </c>
      <c r="N362" s="120" t="s">
        <v>3687</v>
      </c>
      <c r="O362" s="307">
        <f>COVID!I362</f>
        <v>0</v>
      </c>
      <c r="P362" s="120" t="b">
        <v>1</v>
      </c>
      <c r="Q362" s="120" t="b">
        <v>1</v>
      </c>
      <c r="R362" s="120" t="b">
        <v>1</v>
      </c>
    </row>
    <row r="363" spans="1:18" hidden="1" x14ac:dyDescent="0.25">
      <c r="A363" s="117">
        <v>1</v>
      </c>
      <c r="B363" s="118">
        <v>2</v>
      </c>
      <c r="C363" s="303">
        <f>COVID!J363</f>
        <v>0</v>
      </c>
      <c r="D363" s="120" t="b">
        <v>1</v>
      </c>
      <c r="E363" s="304" t="str">
        <f>RIGHT(COVID!C363,4)&amp;"."&amp;COVID!M363&amp;"."&amp;COVID!K363&amp;"."&amp;$C$5</f>
        <v>...Jn21</v>
      </c>
      <c r="F363" s="305">
        <f t="shared" ca="1" si="10"/>
        <v>44361</v>
      </c>
      <c r="G363" s="306">
        <f>COVID!S363</f>
        <v>0</v>
      </c>
      <c r="H363" s="124">
        <f t="shared" ca="1" si="11"/>
        <v>44361</v>
      </c>
      <c r="I363" s="125">
        <v>0</v>
      </c>
      <c r="J363" s="304" t="str">
        <f>LEFT(COVID!D363,20)&amp;"."&amp;COVIDPAY!E363</f>
        <v>....Jn21</v>
      </c>
      <c r="K363" s="120" t="b">
        <v>1</v>
      </c>
      <c r="L363" s="126" t="s">
        <v>3686</v>
      </c>
      <c r="M363" s="120" t="b">
        <v>1</v>
      </c>
      <c r="N363" s="120" t="s">
        <v>3687</v>
      </c>
      <c r="O363" s="307">
        <f>COVID!I363</f>
        <v>0</v>
      </c>
      <c r="P363" s="120" t="b">
        <v>1</v>
      </c>
      <c r="Q363" s="120" t="b">
        <v>1</v>
      </c>
      <c r="R363" s="120" t="b">
        <v>1</v>
      </c>
    </row>
    <row r="364" spans="1:18" hidden="1" x14ac:dyDescent="0.25">
      <c r="A364" s="117">
        <v>1</v>
      </c>
      <c r="B364" s="118">
        <v>2</v>
      </c>
      <c r="C364" s="303">
        <f>COVID!J364</f>
        <v>0</v>
      </c>
      <c r="D364" s="120" t="b">
        <v>1</v>
      </c>
      <c r="E364" s="304" t="str">
        <f>RIGHT(COVID!C364,4)&amp;"."&amp;COVID!M364&amp;"."&amp;COVID!K364&amp;"."&amp;$C$5</f>
        <v>...Jn21</v>
      </c>
      <c r="F364" s="305">
        <f t="shared" ca="1" si="10"/>
        <v>44361</v>
      </c>
      <c r="G364" s="306">
        <f>COVID!S364</f>
        <v>0</v>
      </c>
      <c r="H364" s="124">
        <f t="shared" ca="1" si="11"/>
        <v>44361</v>
      </c>
      <c r="I364" s="125">
        <v>0</v>
      </c>
      <c r="J364" s="304" t="str">
        <f>LEFT(COVID!D364,20)&amp;"."&amp;COVIDPAY!E364</f>
        <v>....Jn21</v>
      </c>
      <c r="K364" s="120" t="b">
        <v>1</v>
      </c>
      <c r="L364" s="126" t="s">
        <v>3686</v>
      </c>
      <c r="M364" s="120" t="b">
        <v>1</v>
      </c>
      <c r="N364" s="120" t="s">
        <v>3687</v>
      </c>
      <c r="O364" s="307">
        <f>COVID!I364</f>
        <v>0</v>
      </c>
      <c r="P364" s="120" t="b">
        <v>1</v>
      </c>
      <c r="Q364" s="120" t="b">
        <v>1</v>
      </c>
      <c r="R364" s="120" t="b">
        <v>1</v>
      </c>
    </row>
    <row r="365" spans="1:18" hidden="1" x14ac:dyDescent="0.25">
      <c r="A365" s="117">
        <v>1</v>
      </c>
      <c r="B365" s="118">
        <v>2</v>
      </c>
      <c r="C365" s="303">
        <f>COVID!J365</f>
        <v>0</v>
      </c>
      <c r="D365" s="120" t="b">
        <v>1</v>
      </c>
      <c r="E365" s="304" t="str">
        <f>RIGHT(COVID!C365,4)&amp;"."&amp;COVID!M365&amp;"."&amp;COVID!K365&amp;"."&amp;$C$5</f>
        <v>...Jn21</v>
      </c>
      <c r="F365" s="305">
        <f t="shared" ca="1" si="10"/>
        <v>44361</v>
      </c>
      <c r="G365" s="306">
        <f>COVID!S365</f>
        <v>0</v>
      </c>
      <c r="H365" s="124">
        <f t="shared" ca="1" si="11"/>
        <v>44361</v>
      </c>
      <c r="I365" s="125">
        <v>0</v>
      </c>
      <c r="J365" s="304" t="str">
        <f>LEFT(COVID!D365,20)&amp;"."&amp;COVIDPAY!E365</f>
        <v>....Jn21</v>
      </c>
      <c r="K365" s="120" t="b">
        <v>1</v>
      </c>
      <c r="L365" s="126" t="s">
        <v>3686</v>
      </c>
      <c r="M365" s="120" t="b">
        <v>1</v>
      </c>
      <c r="N365" s="120" t="s">
        <v>3687</v>
      </c>
      <c r="O365" s="307">
        <f>COVID!I365</f>
        <v>0</v>
      </c>
      <c r="P365" s="120" t="b">
        <v>1</v>
      </c>
      <c r="Q365" s="120" t="b">
        <v>1</v>
      </c>
      <c r="R365" s="120" t="b">
        <v>1</v>
      </c>
    </row>
    <row r="366" spans="1:18" hidden="1" x14ac:dyDescent="0.25">
      <c r="A366" s="117">
        <v>1</v>
      </c>
      <c r="B366" s="118">
        <v>2</v>
      </c>
      <c r="C366" s="303">
        <f>COVID!J366</f>
        <v>0</v>
      </c>
      <c r="D366" s="120" t="b">
        <v>1</v>
      </c>
      <c r="E366" s="304" t="str">
        <f>RIGHT(COVID!C366,4)&amp;"."&amp;COVID!M366&amp;"."&amp;COVID!K366&amp;"."&amp;$C$5</f>
        <v>...Jn21</v>
      </c>
      <c r="F366" s="305">
        <f t="shared" ca="1" si="10"/>
        <v>44361</v>
      </c>
      <c r="G366" s="306">
        <f>COVID!S366</f>
        <v>0</v>
      </c>
      <c r="H366" s="124">
        <f t="shared" ca="1" si="11"/>
        <v>44361</v>
      </c>
      <c r="I366" s="125">
        <v>0</v>
      </c>
      <c r="J366" s="304" t="str">
        <f>LEFT(COVID!D366,20)&amp;"."&amp;COVIDPAY!E366</f>
        <v>....Jn21</v>
      </c>
      <c r="K366" s="120" t="b">
        <v>1</v>
      </c>
      <c r="L366" s="126" t="s">
        <v>3686</v>
      </c>
      <c r="M366" s="120" t="b">
        <v>1</v>
      </c>
      <c r="N366" s="120" t="s">
        <v>3687</v>
      </c>
      <c r="O366" s="307">
        <f>COVID!I366</f>
        <v>0</v>
      </c>
      <c r="P366" s="120" t="b">
        <v>1</v>
      </c>
      <c r="Q366" s="120" t="b">
        <v>1</v>
      </c>
      <c r="R366" s="120" t="b">
        <v>1</v>
      </c>
    </row>
    <row r="367" spans="1:18" hidden="1" x14ac:dyDescent="0.25">
      <c r="A367" s="117">
        <v>1</v>
      </c>
      <c r="B367" s="118">
        <v>2</v>
      </c>
      <c r="C367" s="303">
        <f>COVID!J367</f>
        <v>0</v>
      </c>
      <c r="D367" s="120" t="b">
        <v>1</v>
      </c>
      <c r="E367" s="304" t="str">
        <f>RIGHT(COVID!C367,4)&amp;"."&amp;COVID!M367&amp;"."&amp;COVID!K367&amp;"."&amp;$C$5</f>
        <v>...Jn21</v>
      </c>
      <c r="F367" s="305">
        <f t="shared" ca="1" si="10"/>
        <v>44361</v>
      </c>
      <c r="G367" s="306">
        <f>COVID!S367</f>
        <v>0</v>
      </c>
      <c r="H367" s="124">
        <f t="shared" ca="1" si="11"/>
        <v>44361</v>
      </c>
      <c r="I367" s="125">
        <v>0</v>
      </c>
      <c r="J367" s="304" t="str">
        <f>LEFT(COVID!D367,20)&amp;"."&amp;COVIDPAY!E367</f>
        <v>....Jn21</v>
      </c>
      <c r="K367" s="120" t="b">
        <v>1</v>
      </c>
      <c r="L367" s="126" t="s">
        <v>3686</v>
      </c>
      <c r="M367" s="120" t="b">
        <v>1</v>
      </c>
      <c r="N367" s="120" t="s">
        <v>3687</v>
      </c>
      <c r="O367" s="307">
        <f>COVID!I367</f>
        <v>0</v>
      </c>
      <c r="P367" s="120" t="b">
        <v>1</v>
      </c>
      <c r="Q367" s="120" t="b">
        <v>1</v>
      </c>
      <c r="R367" s="120" t="b">
        <v>1</v>
      </c>
    </row>
    <row r="368" spans="1:18" hidden="1" x14ac:dyDescent="0.25">
      <c r="A368" s="117">
        <v>1</v>
      </c>
      <c r="B368" s="118">
        <v>2</v>
      </c>
      <c r="C368" s="303">
        <f>COVID!J368</f>
        <v>0</v>
      </c>
      <c r="D368" s="120" t="b">
        <v>1</v>
      </c>
      <c r="E368" s="304" t="str">
        <f>RIGHT(COVID!C368,4)&amp;"."&amp;COVID!M368&amp;"."&amp;COVID!K368&amp;"."&amp;$C$5</f>
        <v>...Jn21</v>
      </c>
      <c r="F368" s="305">
        <f t="shared" ca="1" si="10"/>
        <v>44361</v>
      </c>
      <c r="G368" s="306">
        <f>COVID!S368</f>
        <v>0</v>
      </c>
      <c r="H368" s="124">
        <f t="shared" ca="1" si="11"/>
        <v>44361</v>
      </c>
      <c r="I368" s="125">
        <v>0</v>
      </c>
      <c r="J368" s="304" t="str">
        <f>LEFT(COVID!D368,20)&amp;"."&amp;COVIDPAY!E368</f>
        <v>....Jn21</v>
      </c>
      <c r="K368" s="120" t="b">
        <v>1</v>
      </c>
      <c r="L368" s="126" t="s">
        <v>3686</v>
      </c>
      <c r="M368" s="120" t="b">
        <v>1</v>
      </c>
      <c r="N368" s="120" t="s">
        <v>3687</v>
      </c>
      <c r="O368" s="307">
        <f>COVID!I368</f>
        <v>0</v>
      </c>
      <c r="P368" s="120" t="b">
        <v>1</v>
      </c>
      <c r="Q368" s="120" t="b">
        <v>1</v>
      </c>
      <c r="R368" s="120" t="b">
        <v>1</v>
      </c>
    </row>
    <row r="369" spans="1:18" hidden="1" x14ac:dyDescent="0.25">
      <c r="A369" s="117">
        <v>1</v>
      </c>
      <c r="B369" s="118">
        <v>2</v>
      </c>
      <c r="C369" s="303">
        <f>COVID!J369</f>
        <v>0</v>
      </c>
      <c r="D369" s="120" t="b">
        <v>1</v>
      </c>
      <c r="E369" s="304" t="str">
        <f>RIGHT(COVID!C369,4)&amp;"."&amp;COVID!M369&amp;"."&amp;COVID!K369&amp;"."&amp;$C$5</f>
        <v>...Jn21</v>
      </c>
      <c r="F369" s="305">
        <f t="shared" ca="1" si="10"/>
        <v>44361</v>
      </c>
      <c r="G369" s="306">
        <f>COVID!S369</f>
        <v>0</v>
      </c>
      <c r="H369" s="124">
        <f t="shared" ca="1" si="11"/>
        <v>44361</v>
      </c>
      <c r="I369" s="125">
        <v>0</v>
      </c>
      <c r="J369" s="304" t="str">
        <f>LEFT(COVID!D369,20)&amp;"."&amp;COVIDPAY!E369</f>
        <v>....Jn21</v>
      </c>
      <c r="K369" s="120" t="b">
        <v>1</v>
      </c>
      <c r="L369" s="126" t="s">
        <v>3686</v>
      </c>
      <c r="M369" s="120" t="b">
        <v>1</v>
      </c>
      <c r="N369" s="120" t="s">
        <v>3687</v>
      </c>
      <c r="O369" s="307">
        <f>COVID!I369</f>
        <v>0</v>
      </c>
      <c r="P369" s="120" t="b">
        <v>1</v>
      </c>
      <c r="Q369" s="120" t="b">
        <v>1</v>
      </c>
      <c r="R369" s="120" t="b">
        <v>1</v>
      </c>
    </row>
    <row r="370" spans="1:18" hidden="1" x14ac:dyDescent="0.25">
      <c r="A370" s="117">
        <v>1</v>
      </c>
      <c r="B370" s="118">
        <v>2</v>
      </c>
      <c r="C370" s="303">
        <f>COVID!J370</f>
        <v>0</v>
      </c>
      <c r="D370" s="120" t="b">
        <v>1</v>
      </c>
      <c r="E370" s="304" t="str">
        <f>RIGHT(COVID!C370,4)&amp;"."&amp;COVID!M370&amp;"."&amp;COVID!K370&amp;"."&amp;$C$5</f>
        <v>...Jn21</v>
      </c>
      <c r="F370" s="305">
        <f t="shared" ca="1" si="10"/>
        <v>44361</v>
      </c>
      <c r="G370" s="306">
        <f>COVID!S370</f>
        <v>0</v>
      </c>
      <c r="H370" s="124">
        <f t="shared" ca="1" si="11"/>
        <v>44361</v>
      </c>
      <c r="I370" s="125">
        <v>0</v>
      </c>
      <c r="J370" s="304" t="str">
        <f>LEFT(COVID!D370,20)&amp;"."&amp;COVIDPAY!E370</f>
        <v>....Jn21</v>
      </c>
      <c r="K370" s="120" t="b">
        <v>1</v>
      </c>
      <c r="L370" s="126" t="s">
        <v>3686</v>
      </c>
      <c r="M370" s="120" t="b">
        <v>1</v>
      </c>
      <c r="N370" s="120" t="s">
        <v>3687</v>
      </c>
      <c r="O370" s="307">
        <f>COVID!I370</f>
        <v>0</v>
      </c>
      <c r="P370" s="120" t="b">
        <v>1</v>
      </c>
      <c r="Q370" s="120" t="b">
        <v>1</v>
      </c>
      <c r="R370" s="120" t="b">
        <v>1</v>
      </c>
    </row>
    <row r="371" spans="1:18" hidden="1" x14ac:dyDescent="0.25">
      <c r="A371" s="117">
        <v>1</v>
      </c>
      <c r="B371" s="118">
        <v>2</v>
      </c>
      <c r="C371" s="303">
        <f>COVID!J371</f>
        <v>0</v>
      </c>
      <c r="D371" s="120" t="b">
        <v>1</v>
      </c>
      <c r="E371" s="304" t="str">
        <f>RIGHT(COVID!C371,4)&amp;"."&amp;COVID!M371&amp;"."&amp;COVID!K371&amp;"."&amp;$C$5</f>
        <v>...Jn21</v>
      </c>
      <c r="F371" s="305">
        <f t="shared" ca="1" si="10"/>
        <v>44361</v>
      </c>
      <c r="G371" s="306">
        <f>COVID!S371</f>
        <v>0</v>
      </c>
      <c r="H371" s="124">
        <f t="shared" ca="1" si="11"/>
        <v>44361</v>
      </c>
      <c r="I371" s="125">
        <v>0</v>
      </c>
      <c r="J371" s="304" t="str">
        <f>LEFT(COVID!D371,20)&amp;"."&amp;COVIDPAY!E371</f>
        <v>....Jn21</v>
      </c>
      <c r="K371" s="120" t="b">
        <v>1</v>
      </c>
      <c r="L371" s="126" t="s">
        <v>3686</v>
      </c>
      <c r="M371" s="120" t="b">
        <v>1</v>
      </c>
      <c r="N371" s="120" t="s">
        <v>3687</v>
      </c>
      <c r="O371" s="307">
        <f>COVID!I371</f>
        <v>0</v>
      </c>
      <c r="P371" s="120" t="b">
        <v>1</v>
      </c>
      <c r="Q371" s="120" t="b">
        <v>1</v>
      </c>
      <c r="R371" s="120" t="b">
        <v>1</v>
      </c>
    </row>
    <row r="372" spans="1:18" hidden="1" x14ac:dyDescent="0.25">
      <c r="A372" s="117">
        <v>1</v>
      </c>
      <c r="B372" s="118">
        <v>2</v>
      </c>
      <c r="C372" s="303">
        <f>COVID!J372</f>
        <v>0</v>
      </c>
      <c r="D372" s="120" t="b">
        <v>1</v>
      </c>
      <c r="E372" s="304" t="str">
        <f>RIGHT(COVID!C372,4)&amp;"."&amp;COVID!M372&amp;"."&amp;COVID!K372&amp;"."&amp;$C$5</f>
        <v>...Jn21</v>
      </c>
      <c r="F372" s="305">
        <f t="shared" ca="1" si="10"/>
        <v>44361</v>
      </c>
      <c r="G372" s="306">
        <f>COVID!S372</f>
        <v>0</v>
      </c>
      <c r="H372" s="124">
        <f t="shared" ca="1" si="11"/>
        <v>44361</v>
      </c>
      <c r="I372" s="125">
        <v>0</v>
      </c>
      <c r="J372" s="304" t="str">
        <f>LEFT(COVID!D372,20)&amp;"."&amp;COVIDPAY!E372</f>
        <v>....Jn21</v>
      </c>
      <c r="K372" s="120" t="b">
        <v>1</v>
      </c>
      <c r="L372" s="126" t="s">
        <v>3686</v>
      </c>
      <c r="M372" s="120" t="b">
        <v>1</v>
      </c>
      <c r="N372" s="120" t="s">
        <v>3687</v>
      </c>
      <c r="O372" s="307">
        <f>COVID!I372</f>
        <v>0</v>
      </c>
      <c r="P372" s="120" t="b">
        <v>1</v>
      </c>
      <c r="Q372" s="120" t="b">
        <v>1</v>
      </c>
      <c r="R372" s="120" t="b">
        <v>1</v>
      </c>
    </row>
    <row r="373" spans="1:18" hidden="1" x14ac:dyDescent="0.25">
      <c r="A373" s="117">
        <v>1</v>
      </c>
      <c r="B373" s="118">
        <v>2</v>
      </c>
      <c r="C373" s="303">
        <f>COVID!J373</f>
        <v>0</v>
      </c>
      <c r="D373" s="120" t="b">
        <v>1</v>
      </c>
      <c r="E373" s="304" t="str">
        <f>RIGHT(COVID!C373,4)&amp;"."&amp;COVID!M373&amp;"."&amp;COVID!K373&amp;"."&amp;$C$5</f>
        <v>...Jn21</v>
      </c>
      <c r="F373" s="305">
        <f t="shared" ca="1" si="10"/>
        <v>44361</v>
      </c>
      <c r="G373" s="306">
        <f>COVID!S373</f>
        <v>0</v>
      </c>
      <c r="H373" s="124">
        <f t="shared" ca="1" si="11"/>
        <v>44361</v>
      </c>
      <c r="I373" s="125">
        <v>0</v>
      </c>
      <c r="J373" s="304" t="str">
        <f>LEFT(COVID!D373,20)&amp;"."&amp;COVIDPAY!E373</f>
        <v>....Jn21</v>
      </c>
      <c r="K373" s="120" t="b">
        <v>1</v>
      </c>
      <c r="L373" s="126" t="s">
        <v>3686</v>
      </c>
      <c r="M373" s="120" t="b">
        <v>1</v>
      </c>
      <c r="N373" s="120" t="s">
        <v>3687</v>
      </c>
      <c r="O373" s="307">
        <f>COVID!I373</f>
        <v>0</v>
      </c>
      <c r="P373" s="120" t="b">
        <v>1</v>
      </c>
      <c r="Q373" s="120" t="b">
        <v>1</v>
      </c>
      <c r="R373" s="120" t="b">
        <v>1</v>
      </c>
    </row>
    <row r="374" spans="1:18" hidden="1" x14ac:dyDescent="0.25">
      <c r="A374" s="117">
        <v>1</v>
      </c>
      <c r="B374" s="118">
        <v>2</v>
      </c>
      <c r="C374" s="303">
        <f>COVID!J374</f>
        <v>0</v>
      </c>
      <c r="D374" s="120" t="b">
        <v>1</v>
      </c>
      <c r="E374" s="304" t="str">
        <f>RIGHT(COVID!C374,4)&amp;"."&amp;COVID!M374&amp;"."&amp;COVID!K374&amp;"."&amp;$C$5</f>
        <v>...Jn21</v>
      </c>
      <c r="F374" s="305">
        <f t="shared" ca="1" si="10"/>
        <v>44361</v>
      </c>
      <c r="G374" s="306">
        <f>COVID!S374</f>
        <v>0</v>
      </c>
      <c r="H374" s="124">
        <f t="shared" ca="1" si="11"/>
        <v>44361</v>
      </c>
      <c r="I374" s="125">
        <v>0</v>
      </c>
      <c r="J374" s="304" t="str">
        <f>LEFT(COVID!D374,20)&amp;"."&amp;COVIDPAY!E374</f>
        <v>....Jn21</v>
      </c>
      <c r="K374" s="120" t="b">
        <v>1</v>
      </c>
      <c r="L374" s="126" t="s">
        <v>3686</v>
      </c>
      <c r="M374" s="120" t="b">
        <v>1</v>
      </c>
      <c r="N374" s="120" t="s">
        <v>3687</v>
      </c>
      <c r="O374" s="307">
        <f>COVID!I374</f>
        <v>0</v>
      </c>
      <c r="P374" s="120" t="b">
        <v>1</v>
      </c>
      <c r="Q374" s="120" t="b">
        <v>1</v>
      </c>
      <c r="R374" s="120" t="b">
        <v>1</v>
      </c>
    </row>
    <row r="375" spans="1:18" hidden="1" x14ac:dyDescent="0.25">
      <c r="A375" s="117">
        <v>1</v>
      </c>
      <c r="B375" s="118">
        <v>2</v>
      </c>
      <c r="C375" s="303">
        <f>COVID!J375</f>
        <v>0</v>
      </c>
      <c r="D375" s="120" t="b">
        <v>1</v>
      </c>
      <c r="E375" s="304" t="str">
        <f>RIGHT(COVID!C375,4)&amp;"."&amp;COVID!M375&amp;"."&amp;COVID!K375&amp;"."&amp;$C$5</f>
        <v>...Jn21</v>
      </c>
      <c r="F375" s="305">
        <f t="shared" ca="1" si="10"/>
        <v>44361</v>
      </c>
      <c r="G375" s="306">
        <f>COVID!S375</f>
        <v>0</v>
      </c>
      <c r="H375" s="124">
        <f t="shared" ca="1" si="11"/>
        <v>44361</v>
      </c>
      <c r="I375" s="125">
        <v>0</v>
      </c>
      <c r="J375" s="304" t="str">
        <f>LEFT(COVID!D375,20)&amp;"."&amp;COVIDPAY!E375</f>
        <v>....Jn21</v>
      </c>
      <c r="K375" s="120" t="b">
        <v>1</v>
      </c>
      <c r="L375" s="126" t="s">
        <v>3686</v>
      </c>
      <c r="M375" s="120" t="b">
        <v>1</v>
      </c>
      <c r="N375" s="120" t="s">
        <v>3687</v>
      </c>
      <c r="O375" s="307">
        <f>COVID!I375</f>
        <v>0</v>
      </c>
      <c r="P375" s="120" t="b">
        <v>1</v>
      </c>
      <c r="Q375" s="120" t="b">
        <v>1</v>
      </c>
      <c r="R375" s="120" t="b">
        <v>1</v>
      </c>
    </row>
    <row r="376" spans="1:18" hidden="1" x14ac:dyDescent="0.25">
      <c r="A376" s="117">
        <v>1</v>
      </c>
      <c r="B376" s="118">
        <v>2</v>
      </c>
      <c r="C376" s="303">
        <f>COVID!J376</f>
        <v>0</v>
      </c>
      <c r="D376" s="120" t="b">
        <v>1</v>
      </c>
      <c r="E376" s="304" t="str">
        <f>RIGHT(COVID!C376,4)&amp;"."&amp;COVID!M376&amp;"."&amp;COVID!K376&amp;"."&amp;$C$5</f>
        <v>...Jn21</v>
      </c>
      <c r="F376" s="305">
        <f t="shared" ca="1" si="10"/>
        <v>44361</v>
      </c>
      <c r="G376" s="306">
        <f>COVID!S376</f>
        <v>0</v>
      </c>
      <c r="H376" s="124">
        <f t="shared" ca="1" si="11"/>
        <v>44361</v>
      </c>
      <c r="I376" s="125">
        <v>0</v>
      </c>
      <c r="J376" s="304" t="str">
        <f>LEFT(COVID!D376,20)&amp;"."&amp;COVIDPAY!E376</f>
        <v>....Jn21</v>
      </c>
      <c r="K376" s="120" t="b">
        <v>1</v>
      </c>
      <c r="L376" s="126" t="s">
        <v>3686</v>
      </c>
      <c r="M376" s="120" t="b">
        <v>1</v>
      </c>
      <c r="N376" s="120" t="s">
        <v>3687</v>
      </c>
      <c r="O376" s="307">
        <f>COVID!I376</f>
        <v>0</v>
      </c>
      <c r="P376" s="120" t="b">
        <v>1</v>
      </c>
      <c r="Q376" s="120" t="b">
        <v>1</v>
      </c>
      <c r="R376" s="120" t="b">
        <v>1</v>
      </c>
    </row>
    <row r="377" spans="1:18" hidden="1" x14ac:dyDescent="0.25">
      <c r="A377" s="117">
        <v>1</v>
      </c>
      <c r="B377" s="118">
        <v>2</v>
      </c>
      <c r="C377" s="303">
        <f>COVID!J377</f>
        <v>0</v>
      </c>
      <c r="D377" s="120" t="b">
        <v>1</v>
      </c>
      <c r="E377" s="304" t="str">
        <f>RIGHT(COVID!C377,4)&amp;"."&amp;COVID!M377&amp;"."&amp;COVID!K377&amp;"."&amp;$C$5</f>
        <v>...Jn21</v>
      </c>
      <c r="F377" s="305">
        <f t="shared" ca="1" si="10"/>
        <v>44361</v>
      </c>
      <c r="G377" s="306">
        <f>COVID!S377</f>
        <v>0</v>
      </c>
      <c r="H377" s="124">
        <f t="shared" ca="1" si="11"/>
        <v>44361</v>
      </c>
      <c r="I377" s="125">
        <v>0</v>
      </c>
      <c r="J377" s="304" t="str">
        <f>LEFT(COVID!D377,20)&amp;"."&amp;COVIDPAY!E377</f>
        <v>....Jn21</v>
      </c>
      <c r="K377" s="120" t="b">
        <v>1</v>
      </c>
      <c r="L377" s="126" t="s">
        <v>3686</v>
      </c>
      <c r="M377" s="120" t="b">
        <v>1</v>
      </c>
      <c r="N377" s="120" t="s">
        <v>3687</v>
      </c>
      <c r="O377" s="307">
        <f>COVID!I377</f>
        <v>0</v>
      </c>
      <c r="P377" s="120" t="b">
        <v>1</v>
      </c>
      <c r="Q377" s="120" t="b">
        <v>1</v>
      </c>
      <c r="R377" s="120" t="b">
        <v>1</v>
      </c>
    </row>
    <row r="378" spans="1:18" hidden="1" x14ac:dyDescent="0.25">
      <c r="A378" s="117">
        <v>1</v>
      </c>
      <c r="B378" s="118">
        <v>2</v>
      </c>
      <c r="C378" s="303">
        <f>COVID!J378</f>
        <v>0</v>
      </c>
      <c r="D378" s="120" t="b">
        <v>1</v>
      </c>
      <c r="E378" s="304" t="str">
        <f>RIGHT(COVID!C378,4)&amp;"."&amp;COVID!M378&amp;"."&amp;COVID!K378&amp;"."&amp;$C$5</f>
        <v>...Jn21</v>
      </c>
      <c r="F378" s="305">
        <f t="shared" ca="1" si="10"/>
        <v>44361</v>
      </c>
      <c r="G378" s="306">
        <f>COVID!S378</f>
        <v>0</v>
      </c>
      <c r="H378" s="124">
        <f t="shared" ca="1" si="11"/>
        <v>44361</v>
      </c>
      <c r="I378" s="125">
        <v>0</v>
      </c>
      <c r="J378" s="304" t="str">
        <f>LEFT(COVID!D378,20)&amp;"."&amp;COVIDPAY!E378</f>
        <v>....Jn21</v>
      </c>
      <c r="K378" s="120" t="b">
        <v>1</v>
      </c>
      <c r="L378" s="126" t="s">
        <v>3686</v>
      </c>
      <c r="M378" s="120" t="b">
        <v>1</v>
      </c>
      <c r="N378" s="120" t="s">
        <v>3687</v>
      </c>
      <c r="O378" s="307">
        <f>COVID!I378</f>
        <v>0</v>
      </c>
      <c r="P378" s="120" t="b">
        <v>1</v>
      </c>
      <c r="Q378" s="120" t="b">
        <v>1</v>
      </c>
      <c r="R378" s="120" t="b">
        <v>1</v>
      </c>
    </row>
    <row r="379" spans="1:18" hidden="1" x14ac:dyDescent="0.25">
      <c r="A379" s="117">
        <v>1</v>
      </c>
      <c r="B379" s="118">
        <v>2</v>
      </c>
      <c r="C379" s="303">
        <f>COVID!J379</f>
        <v>0</v>
      </c>
      <c r="D379" s="120" t="b">
        <v>1</v>
      </c>
      <c r="E379" s="304" t="str">
        <f>RIGHT(COVID!C379,4)&amp;"."&amp;COVID!M379&amp;"."&amp;COVID!K379&amp;"."&amp;$C$5</f>
        <v>...Jn21</v>
      </c>
      <c r="F379" s="305">
        <f t="shared" ca="1" si="10"/>
        <v>44361</v>
      </c>
      <c r="G379" s="306">
        <f>COVID!S379</f>
        <v>0</v>
      </c>
      <c r="H379" s="124">
        <f t="shared" ca="1" si="11"/>
        <v>44361</v>
      </c>
      <c r="I379" s="125">
        <v>0</v>
      </c>
      <c r="J379" s="304" t="str">
        <f>LEFT(COVID!D379,20)&amp;"."&amp;COVIDPAY!E379</f>
        <v>....Jn21</v>
      </c>
      <c r="K379" s="120" t="b">
        <v>1</v>
      </c>
      <c r="L379" s="126" t="s">
        <v>3686</v>
      </c>
      <c r="M379" s="120" t="b">
        <v>1</v>
      </c>
      <c r="N379" s="120" t="s">
        <v>3687</v>
      </c>
      <c r="O379" s="307">
        <f>COVID!I379</f>
        <v>0</v>
      </c>
      <c r="P379" s="120" t="b">
        <v>1</v>
      </c>
      <c r="Q379" s="120" t="b">
        <v>1</v>
      </c>
      <c r="R379" s="120" t="b">
        <v>1</v>
      </c>
    </row>
    <row r="380" spans="1:18" hidden="1" x14ac:dyDescent="0.25">
      <c r="A380" s="117">
        <v>1</v>
      </c>
      <c r="B380" s="118">
        <v>2</v>
      </c>
      <c r="C380" s="303">
        <f>COVID!J380</f>
        <v>0</v>
      </c>
      <c r="D380" s="120" t="b">
        <v>1</v>
      </c>
      <c r="E380" s="304" t="str">
        <f>RIGHT(COVID!C380,4)&amp;"."&amp;COVID!M380&amp;"."&amp;COVID!K380&amp;"."&amp;$C$5</f>
        <v>...Jn21</v>
      </c>
      <c r="F380" s="305">
        <f t="shared" ca="1" si="10"/>
        <v>44361</v>
      </c>
      <c r="G380" s="306">
        <f>COVID!S380</f>
        <v>0</v>
      </c>
      <c r="H380" s="124">
        <f t="shared" ca="1" si="11"/>
        <v>44361</v>
      </c>
      <c r="I380" s="125">
        <v>0</v>
      </c>
      <c r="J380" s="304" t="str">
        <f>LEFT(COVID!D380,20)&amp;"."&amp;COVIDPAY!E380</f>
        <v>....Jn21</v>
      </c>
      <c r="K380" s="120" t="b">
        <v>1</v>
      </c>
      <c r="L380" s="126" t="s">
        <v>3686</v>
      </c>
      <c r="M380" s="120" t="b">
        <v>1</v>
      </c>
      <c r="N380" s="120" t="s">
        <v>3687</v>
      </c>
      <c r="O380" s="307">
        <f>COVID!I380</f>
        <v>0</v>
      </c>
      <c r="P380" s="120" t="b">
        <v>1</v>
      </c>
      <c r="Q380" s="120" t="b">
        <v>1</v>
      </c>
      <c r="R380" s="120" t="b">
        <v>1</v>
      </c>
    </row>
    <row r="381" spans="1:18" hidden="1" x14ac:dyDescent="0.25">
      <c r="A381" s="117">
        <v>1</v>
      </c>
      <c r="B381" s="118">
        <v>2</v>
      </c>
      <c r="C381" s="303">
        <f>COVID!J381</f>
        <v>0</v>
      </c>
      <c r="D381" s="120" t="b">
        <v>1</v>
      </c>
      <c r="E381" s="304" t="str">
        <f>RIGHT(COVID!C381,4)&amp;"."&amp;COVID!M381&amp;"."&amp;COVID!K381&amp;"."&amp;$C$5</f>
        <v>...Jn21</v>
      </c>
      <c r="F381" s="305">
        <f t="shared" ca="1" si="10"/>
        <v>44361</v>
      </c>
      <c r="G381" s="306">
        <f>COVID!S381</f>
        <v>0</v>
      </c>
      <c r="H381" s="124">
        <f t="shared" ca="1" si="11"/>
        <v>44361</v>
      </c>
      <c r="I381" s="125">
        <v>0</v>
      </c>
      <c r="J381" s="304" t="str">
        <f>LEFT(COVID!D381,20)&amp;"."&amp;COVIDPAY!E381</f>
        <v>....Jn21</v>
      </c>
      <c r="K381" s="120" t="b">
        <v>1</v>
      </c>
      <c r="L381" s="126" t="s">
        <v>3686</v>
      </c>
      <c r="M381" s="120" t="b">
        <v>1</v>
      </c>
      <c r="N381" s="120" t="s">
        <v>3687</v>
      </c>
      <c r="O381" s="307">
        <f>COVID!I381</f>
        <v>0</v>
      </c>
      <c r="P381" s="120" t="b">
        <v>1</v>
      </c>
      <c r="Q381" s="120" t="b">
        <v>1</v>
      </c>
      <c r="R381" s="120" t="b">
        <v>1</v>
      </c>
    </row>
    <row r="382" spans="1:18" hidden="1" x14ac:dyDescent="0.25">
      <c r="A382" s="117">
        <v>1</v>
      </c>
      <c r="B382" s="118">
        <v>2</v>
      </c>
      <c r="C382" s="303">
        <f>COVID!J382</f>
        <v>0</v>
      </c>
      <c r="D382" s="120" t="b">
        <v>1</v>
      </c>
      <c r="E382" s="304" t="str">
        <f>RIGHT(COVID!C382,4)&amp;"."&amp;COVID!M382&amp;"."&amp;COVID!K382&amp;"."&amp;$C$5</f>
        <v>...Jn21</v>
      </c>
      <c r="F382" s="305">
        <f t="shared" ca="1" si="10"/>
        <v>44361</v>
      </c>
      <c r="G382" s="306">
        <f>COVID!S382</f>
        <v>0</v>
      </c>
      <c r="H382" s="124">
        <f t="shared" ca="1" si="11"/>
        <v>44361</v>
      </c>
      <c r="I382" s="125">
        <v>0</v>
      </c>
      <c r="J382" s="304" t="str">
        <f>LEFT(COVID!D382,20)&amp;"."&amp;COVIDPAY!E382</f>
        <v>....Jn21</v>
      </c>
      <c r="K382" s="120" t="b">
        <v>1</v>
      </c>
      <c r="L382" s="126" t="s">
        <v>3686</v>
      </c>
      <c r="M382" s="120" t="b">
        <v>1</v>
      </c>
      <c r="N382" s="120" t="s">
        <v>3687</v>
      </c>
      <c r="O382" s="307">
        <f>COVID!I382</f>
        <v>0</v>
      </c>
      <c r="P382" s="120" t="b">
        <v>1</v>
      </c>
      <c r="Q382" s="120" t="b">
        <v>1</v>
      </c>
      <c r="R382" s="120" t="b">
        <v>1</v>
      </c>
    </row>
    <row r="383" spans="1:18" hidden="1" x14ac:dyDescent="0.25">
      <c r="A383" s="117">
        <v>1</v>
      </c>
      <c r="B383" s="118">
        <v>2</v>
      </c>
      <c r="C383" s="303">
        <f>COVID!J383</f>
        <v>0</v>
      </c>
      <c r="D383" s="120" t="b">
        <v>1</v>
      </c>
      <c r="E383" s="304" t="str">
        <f>RIGHT(COVID!C383,4)&amp;"."&amp;COVID!M383&amp;"."&amp;COVID!K383&amp;"."&amp;$C$5</f>
        <v>...Jn21</v>
      </c>
      <c r="F383" s="305">
        <f t="shared" ca="1" si="10"/>
        <v>44361</v>
      </c>
      <c r="G383" s="306">
        <f>COVID!S383</f>
        <v>0</v>
      </c>
      <c r="H383" s="124">
        <f t="shared" ca="1" si="11"/>
        <v>44361</v>
      </c>
      <c r="I383" s="125">
        <v>0</v>
      </c>
      <c r="J383" s="304" t="str">
        <f>LEFT(COVID!D383,20)&amp;"."&amp;COVIDPAY!E383</f>
        <v>....Jn21</v>
      </c>
      <c r="K383" s="120" t="b">
        <v>1</v>
      </c>
      <c r="L383" s="126" t="s">
        <v>3686</v>
      </c>
      <c r="M383" s="120" t="b">
        <v>1</v>
      </c>
      <c r="N383" s="120" t="s">
        <v>3687</v>
      </c>
      <c r="O383" s="307">
        <f>COVID!I383</f>
        <v>0</v>
      </c>
      <c r="P383" s="120" t="b">
        <v>1</v>
      </c>
      <c r="Q383" s="120" t="b">
        <v>1</v>
      </c>
      <c r="R383" s="120" t="b">
        <v>1</v>
      </c>
    </row>
    <row r="384" spans="1:18" hidden="1" x14ac:dyDescent="0.25">
      <c r="A384" s="117">
        <v>1</v>
      </c>
      <c r="B384" s="118">
        <v>2</v>
      </c>
      <c r="C384" s="303">
        <f>COVID!J384</f>
        <v>0</v>
      </c>
      <c r="D384" s="120" t="b">
        <v>1</v>
      </c>
      <c r="E384" s="304" t="str">
        <f>RIGHT(COVID!C384,4)&amp;"."&amp;COVID!M384&amp;"."&amp;COVID!K384&amp;"."&amp;$C$5</f>
        <v>...Jn21</v>
      </c>
      <c r="F384" s="305">
        <f t="shared" ca="1" si="10"/>
        <v>44361</v>
      </c>
      <c r="G384" s="306">
        <f>COVID!S384</f>
        <v>0</v>
      </c>
      <c r="H384" s="124">
        <f t="shared" ca="1" si="11"/>
        <v>44361</v>
      </c>
      <c r="I384" s="125">
        <v>0</v>
      </c>
      <c r="J384" s="304" t="str">
        <f>LEFT(COVID!D384,20)&amp;"."&amp;COVIDPAY!E384</f>
        <v>....Jn21</v>
      </c>
      <c r="K384" s="120" t="b">
        <v>1</v>
      </c>
      <c r="L384" s="126" t="s">
        <v>3686</v>
      </c>
      <c r="M384" s="120" t="b">
        <v>1</v>
      </c>
      <c r="N384" s="120" t="s">
        <v>3687</v>
      </c>
      <c r="O384" s="307">
        <f>COVID!I384</f>
        <v>0</v>
      </c>
      <c r="P384" s="120" t="b">
        <v>1</v>
      </c>
      <c r="Q384" s="120" t="b">
        <v>1</v>
      </c>
      <c r="R384" s="120" t="b">
        <v>1</v>
      </c>
    </row>
    <row r="385" spans="1:18" hidden="1" x14ac:dyDescent="0.25">
      <c r="A385" s="117">
        <v>1</v>
      </c>
      <c r="B385" s="118">
        <v>2</v>
      </c>
      <c r="C385" s="303">
        <f>COVID!J385</f>
        <v>0</v>
      </c>
      <c r="D385" s="120" t="b">
        <v>1</v>
      </c>
      <c r="E385" s="304" t="str">
        <f>RIGHT(COVID!C385,4)&amp;"."&amp;COVID!M385&amp;"."&amp;COVID!K385&amp;"."&amp;$C$5</f>
        <v>...Jn21</v>
      </c>
      <c r="F385" s="305">
        <f t="shared" ca="1" si="10"/>
        <v>44361</v>
      </c>
      <c r="G385" s="306">
        <f>COVID!S385</f>
        <v>0</v>
      </c>
      <c r="H385" s="124">
        <f t="shared" ca="1" si="11"/>
        <v>44361</v>
      </c>
      <c r="I385" s="125">
        <v>0</v>
      </c>
      <c r="J385" s="304" t="str">
        <f>LEFT(COVID!D385,20)&amp;"."&amp;COVIDPAY!E385</f>
        <v>....Jn21</v>
      </c>
      <c r="K385" s="120" t="b">
        <v>1</v>
      </c>
      <c r="L385" s="126" t="s">
        <v>3686</v>
      </c>
      <c r="M385" s="120" t="b">
        <v>1</v>
      </c>
      <c r="N385" s="120" t="s">
        <v>3687</v>
      </c>
      <c r="O385" s="307">
        <f>COVID!I385</f>
        <v>0</v>
      </c>
      <c r="P385" s="120" t="b">
        <v>1</v>
      </c>
      <c r="Q385" s="120" t="b">
        <v>1</v>
      </c>
      <c r="R385" s="120" t="b">
        <v>1</v>
      </c>
    </row>
    <row r="386" spans="1:18" hidden="1" x14ac:dyDescent="0.25">
      <c r="A386" s="117">
        <v>1</v>
      </c>
      <c r="B386" s="118">
        <v>2</v>
      </c>
      <c r="C386" s="303">
        <f>COVID!J386</f>
        <v>0</v>
      </c>
      <c r="D386" s="120" t="b">
        <v>1</v>
      </c>
      <c r="E386" s="304" t="str">
        <f>RIGHT(COVID!C386,4)&amp;"."&amp;COVID!M386&amp;"."&amp;COVID!K386&amp;"."&amp;$C$5</f>
        <v>...Jn21</v>
      </c>
      <c r="F386" s="305">
        <f t="shared" ca="1" si="10"/>
        <v>44361</v>
      </c>
      <c r="G386" s="306">
        <f>COVID!S386</f>
        <v>0</v>
      </c>
      <c r="H386" s="124">
        <f t="shared" ca="1" si="11"/>
        <v>44361</v>
      </c>
      <c r="I386" s="125">
        <v>0</v>
      </c>
      <c r="J386" s="304" t="str">
        <f>LEFT(COVID!D386,20)&amp;"."&amp;COVIDPAY!E386</f>
        <v>....Jn21</v>
      </c>
      <c r="K386" s="120" t="b">
        <v>1</v>
      </c>
      <c r="L386" s="126" t="s">
        <v>3686</v>
      </c>
      <c r="M386" s="120" t="b">
        <v>1</v>
      </c>
      <c r="N386" s="120" t="s">
        <v>3687</v>
      </c>
      <c r="O386" s="307">
        <f>COVID!I386</f>
        <v>0</v>
      </c>
      <c r="P386" s="120" t="b">
        <v>1</v>
      </c>
      <c r="Q386" s="120" t="b">
        <v>1</v>
      </c>
      <c r="R386" s="120" t="b">
        <v>1</v>
      </c>
    </row>
    <row r="387" spans="1:18" hidden="1" x14ac:dyDescent="0.25">
      <c r="A387" s="117">
        <v>1</v>
      </c>
      <c r="B387" s="118">
        <v>2</v>
      </c>
      <c r="C387" s="303">
        <f>COVID!J387</f>
        <v>0</v>
      </c>
      <c r="D387" s="120" t="b">
        <v>1</v>
      </c>
      <c r="E387" s="304" t="str">
        <f>RIGHT(COVID!C387,4)&amp;"."&amp;COVID!M387&amp;"."&amp;COVID!K387&amp;"."&amp;$C$5</f>
        <v>...Jn21</v>
      </c>
      <c r="F387" s="305">
        <f t="shared" ca="1" si="10"/>
        <v>44361</v>
      </c>
      <c r="G387" s="306">
        <f>COVID!S387</f>
        <v>0</v>
      </c>
      <c r="H387" s="124">
        <f t="shared" ca="1" si="11"/>
        <v>44361</v>
      </c>
      <c r="I387" s="125">
        <v>0</v>
      </c>
      <c r="J387" s="304" t="str">
        <f>LEFT(COVID!D387,20)&amp;"."&amp;COVIDPAY!E387</f>
        <v>....Jn21</v>
      </c>
      <c r="K387" s="120" t="b">
        <v>1</v>
      </c>
      <c r="L387" s="126" t="s">
        <v>3686</v>
      </c>
      <c r="M387" s="120" t="b">
        <v>1</v>
      </c>
      <c r="N387" s="120" t="s">
        <v>3687</v>
      </c>
      <c r="O387" s="307">
        <f>COVID!I387</f>
        <v>0</v>
      </c>
      <c r="P387" s="120" t="b">
        <v>1</v>
      </c>
      <c r="Q387" s="120" t="b">
        <v>1</v>
      </c>
      <c r="R387" s="120" t="b">
        <v>1</v>
      </c>
    </row>
    <row r="388" spans="1:18" hidden="1" x14ac:dyDescent="0.25">
      <c r="A388" s="117">
        <v>1</v>
      </c>
      <c r="B388" s="118">
        <v>2</v>
      </c>
      <c r="C388" s="303">
        <f>COVID!J388</f>
        <v>0</v>
      </c>
      <c r="D388" s="120" t="b">
        <v>1</v>
      </c>
      <c r="E388" s="304" t="str">
        <f>RIGHT(COVID!C388,4)&amp;"."&amp;COVID!M388&amp;"."&amp;COVID!K388&amp;"."&amp;$C$5</f>
        <v>...Jn21</v>
      </c>
      <c r="F388" s="305">
        <f t="shared" ca="1" si="10"/>
        <v>44361</v>
      </c>
      <c r="G388" s="306">
        <f>COVID!S388</f>
        <v>0</v>
      </c>
      <c r="H388" s="124">
        <f t="shared" ca="1" si="11"/>
        <v>44361</v>
      </c>
      <c r="I388" s="125">
        <v>0</v>
      </c>
      <c r="J388" s="304" t="str">
        <f>LEFT(COVID!D388,20)&amp;"."&amp;COVIDPAY!E388</f>
        <v>....Jn21</v>
      </c>
      <c r="K388" s="120" t="b">
        <v>1</v>
      </c>
      <c r="L388" s="126" t="s">
        <v>3686</v>
      </c>
      <c r="M388" s="120" t="b">
        <v>1</v>
      </c>
      <c r="N388" s="120" t="s">
        <v>3687</v>
      </c>
      <c r="O388" s="307">
        <f>COVID!I388</f>
        <v>0</v>
      </c>
      <c r="P388" s="120" t="b">
        <v>1</v>
      </c>
      <c r="Q388" s="120" t="b">
        <v>1</v>
      </c>
      <c r="R388" s="120" t="b">
        <v>1</v>
      </c>
    </row>
    <row r="389" spans="1:18" hidden="1" x14ac:dyDescent="0.25">
      <c r="A389" s="117">
        <v>1</v>
      </c>
      <c r="B389" s="118">
        <v>2</v>
      </c>
      <c r="C389" s="303">
        <f>COVID!J389</f>
        <v>0</v>
      </c>
      <c r="D389" s="120" t="b">
        <v>1</v>
      </c>
      <c r="E389" s="304" t="str">
        <f>RIGHT(COVID!C389,4)&amp;"."&amp;COVID!M389&amp;"."&amp;COVID!K389&amp;"."&amp;$C$5</f>
        <v>...Jn21</v>
      </c>
      <c r="F389" s="305">
        <f t="shared" ca="1" si="10"/>
        <v>44361</v>
      </c>
      <c r="G389" s="306">
        <f>COVID!S389</f>
        <v>0</v>
      </c>
      <c r="H389" s="124">
        <f t="shared" ca="1" si="11"/>
        <v>44361</v>
      </c>
      <c r="I389" s="125">
        <v>0</v>
      </c>
      <c r="J389" s="304" t="str">
        <f>LEFT(COVID!D389,20)&amp;"."&amp;COVIDPAY!E389</f>
        <v>....Jn21</v>
      </c>
      <c r="K389" s="120" t="b">
        <v>1</v>
      </c>
      <c r="L389" s="126" t="s">
        <v>3686</v>
      </c>
      <c r="M389" s="120" t="b">
        <v>1</v>
      </c>
      <c r="N389" s="120" t="s">
        <v>3687</v>
      </c>
      <c r="O389" s="307">
        <f>COVID!I389</f>
        <v>0</v>
      </c>
      <c r="P389" s="120" t="b">
        <v>1</v>
      </c>
      <c r="Q389" s="120" t="b">
        <v>1</v>
      </c>
      <c r="R389" s="120" t="b">
        <v>1</v>
      </c>
    </row>
    <row r="390" spans="1:18" hidden="1" x14ac:dyDescent="0.25">
      <c r="A390" s="117">
        <v>1</v>
      </c>
      <c r="B390" s="118">
        <v>2</v>
      </c>
      <c r="C390" s="303">
        <f>COVID!J390</f>
        <v>0</v>
      </c>
      <c r="D390" s="120" t="b">
        <v>1</v>
      </c>
      <c r="E390" s="304" t="str">
        <f>RIGHT(COVID!C390,4)&amp;"."&amp;COVID!M390&amp;"."&amp;COVID!K390&amp;"."&amp;$C$5</f>
        <v>...Jn21</v>
      </c>
      <c r="F390" s="305">
        <f t="shared" ca="1" si="10"/>
        <v>44361</v>
      </c>
      <c r="G390" s="306">
        <f>COVID!S390</f>
        <v>0</v>
      </c>
      <c r="H390" s="124">
        <f t="shared" ca="1" si="11"/>
        <v>44361</v>
      </c>
      <c r="I390" s="125">
        <v>0</v>
      </c>
      <c r="J390" s="304" t="str">
        <f>LEFT(COVID!D390,20)&amp;"."&amp;COVIDPAY!E390</f>
        <v>....Jn21</v>
      </c>
      <c r="K390" s="120" t="b">
        <v>1</v>
      </c>
      <c r="L390" s="126" t="s">
        <v>3686</v>
      </c>
      <c r="M390" s="120" t="b">
        <v>1</v>
      </c>
      <c r="N390" s="120" t="s">
        <v>3687</v>
      </c>
      <c r="O390" s="307">
        <f>COVID!I390</f>
        <v>0</v>
      </c>
      <c r="P390" s="120" t="b">
        <v>1</v>
      </c>
      <c r="Q390" s="120" t="b">
        <v>1</v>
      </c>
      <c r="R390" s="120" t="b">
        <v>1</v>
      </c>
    </row>
    <row r="391" spans="1:18" hidden="1" x14ac:dyDescent="0.25">
      <c r="A391" s="117">
        <v>1</v>
      </c>
      <c r="B391" s="118">
        <v>2</v>
      </c>
      <c r="C391" s="303">
        <f>COVID!J391</f>
        <v>0</v>
      </c>
      <c r="D391" s="120" t="b">
        <v>1</v>
      </c>
      <c r="E391" s="304" t="str">
        <f>RIGHT(COVID!C391,4)&amp;"."&amp;COVID!M391&amp;"."&amp;COVID!K391&amp;"."&amp;$C$5</f>
        <v>...Jn21</v>
      </c>
      <c r="F391" s="305">
        <f t="shared" ca="1" si="10"/>
        <v>44361</v>
      </c>
      <c r="G391" s="306">
        <f>COVID!S391</f>
        <v>0</v>
      </c>
      <c r="H391" s="124">
        <f t="shared" ca="1" si="11"/>
        <v>44361</v>
      </c>
      <c r="I391" s="125">
        <v>0</v>
      </c>
      <c r="J391" s="304" t="str">
        <f>LEFT(COVID!D391,20)&amp;"."&amp;COVIDPAY!E391</f>
        <v>....Jn21</v>
      </c>
      <c r="K391" s="120" t="b">
        <v>1</v>
      </c>
      <c r="L391" s="126" t="s">
        <v>3686</v>
      </c>
      <c r="M391" s="120" t="b">
        <v>1</v>
      </c>
      <c r="N391" s="120" t="s">
        <v>3687</v>
      </c>
      <c r="O391" s="307">
        <f>COVID!I391</f>
        <v>0</v>
      </c>
      <c r="P391" s="120" t="b">
        <v>1</v>
      </c>
      <c r="Q391" s="120" t="b">
        <v>1</v>
      </c>
      <c r="R391" s="120" t="b">
        <v>1</v>
      </c>
    </row>
    <row r="392" spans="1:18" hidden="1" x14ac:dyDescent="0.25">
      <c r="A392" s="117">
        <v>1</v>
      </c>
      <c r="B392" s="118">
        <v>2</v>
      </c>
      <c r="C392" s="303">
        <f>COVID!J392</f>
        <v>0</v>
      </c>
      <c r="D392" s="120" t="b">
        <v>1</v>
      </c>
      <c r="E392" s="304" t="str">
        <f>RIGHT(COVID!C392,4)&amp;"."&amp;COVID!M392&amp;"."&amp;COVID!K392&amp;"."&amp;$C$5</f>
        <v>...Jn21</v>
      </c>
      <c r="F392" s="305">
        <f t="shared" ca="1" si="10"/>
        <v>44361</v>
      </c>
      <c r="G392" s="306">
        <f>COVID!S392</f>
        <v>0</v>
      </c>
      <c r="H392" s="124">
        <f t="shared" ca="1" si="11"/>
        <v>44361</v>
      </c>
      <c r="I392" s="125">
        <v>0</v>
      </c>
      <c r="J392" s="304" t="str">
        <f>LEFT(COVID!D392,20)&amp;"."&amp;COVIDPAY!E392</f>
        <v>....Jn21</v>
      </c>
      <c r="K392" s="120" t="b">
        <v>1</v>
      </c>
      <c r="L392" s="126" t="s">
        <v>3686</v>
      </c>
      <c r="M392" s="120" t="b">
        <v>1</v>
      </c>
      <c r="N392" s="120" t="s">
        <v>3687</v>
      </c>
      <c r="O392" s="307">
        <f>COVID!I392</f>
        <v>0</v>
      </c>
      <c r="P392" s="120" t="b">
        <v>1</v>
      </c>
      <c r="Q392" s="120" t="b">
        <v>1</v>
      </c>
      <c r="R392" s="120" t="b">
        <v>1</v>
      </c>
    </row>
    <row r="393" spans="1:18" hidden="1" x14ac:dyDescent="0.25">
      <c r="A393" s="117">
        <v>1</v>
      </c>
      <c r="B393" s="118">
        <v>2</v>
      </c>
      <c r="C393" s="303">
        <f>COVID!J393</f>
        <v>0</v>
      </c>
      <c r="D393" s="120" t="b">
        <v>1</v>
      </c>
      <c r="E393" s="304" t="str">
        <f>RIGHT(COVID!C393,4)&amp;"."&amp;COVID!M393&amp;"."&amp;COVID!K393&amp;"."&amp;$C$5</f>
        <v>...Jn21</v>
      </c>
      <c r="F393" s="305">
        <f t="shared" ca="1" si="10"/>
        <v>44361</v>
      </c>
      <c r="G393" s="306">
        <f>COVID!S393</f>
        <v>0</v>
      </c>
      <c r="H393" s="124">
        <f t="shared" ca="1" si="11"/>
        <v>44361</v>
      </c>
      <c r="I393" s="125">
        <v>0</v>
      </c>
      <c r="J393" s="304" t="str">
        <f>LEFT(COVID!D393,20)&amp;"."&amp;COVIDPAY!E393</f>
        <v>....Jn21</v>
      </c>
      <c r="K393" s="120" t="b">
        <v>1</v>
      </c>
      <c r="L393" s="126" t="s">
        <v>3686</v>
      </c>
      <c r="M393" s="120" t="b">
        <v>1</v>
      </c>
      <c r="N393" s="120" t="s">
        <v>3687</v>
      </c>
      <c r="O393" s="307">
        <f>COVID!I393</f>
        <v>0</v>
      </c>
      <c r="P393" s="120" t="b">
        <v>1</v>
      </c>
      <c r="Q393" s="120" t="b">
        <v>1</v>
      </c>
      <c r="R393" s="120" t="b">
        <v>1</v>
      </c>
    </row>
    <row r="394" spans="1:18" hidden="1" x14ac:dyDescent="0.25">
      <c r="A394" s="117">
        <v>1</v>
      </c>
      <c r="B394" s="118">
        <v>2</v>
      </c>
      <c r="C394" s="303">
        <f>COVID!J394</f>
        <v>0</v>
      </c>
      <c r="D394" s="120" t="b">
        <v>1</v>
      </c>
      <c r="E394" s="304" t="str">
        <f>RIGHT(COVID!C394,4)&amp;"."&amp;COVID!M394&amp;"."&amp;COVID!K394&amp;"."&amp;$C$5</f>
        <v>...Jn21</v>
      </c>
      <c r="F394" s="305">
        <f t="shared" ca="1" si="10"/>
        <v>44361</v>
      </c>
      <c r="G394" s="306">
        <f>COVID!S394</f>
        <v>0</v>
      </c>
      <c r="H394" s="124">
        <f t="shared" ca="1" si="11"/>
        <v>44361</v>
      </c>
      <c r="I394" s="125">
        <v>0</v>
      </c>
      <c r="J394" s="304" t="str">
        <f>LEFT(COVID!D394,20)&amp;"."&amp;COVIDPAY!E394</f>
        <v>....Jn21</v>
      </c>
      <c r="K394" s="120" t="b">
        <v>1</v>
      </c>
      <c r="L394" s="126" t="s">
        <v>3686</v>
      </c>
      <c r="M394" s="120" t="b">
        <v>1</v>
      </c>
      <c r="N394" s="120" t="s">
        <v>3687</v>
      </c>
      <c r="O394" s="307">
        <f>COVID!I394</f>
        <v>0</v>
      </c>
      <c r="P394" s="120" t="b">
        <v>1</v>
      </c>
      <c r="Q394" s="120" t="b">
        <v>1</v>
      </c>
      <c r="R394" s="120" t="b">
        <v>1</v>
      </c>
    </row>
    <row r="395" spans="1:18" hidden="1" x14ac:dyDescent="0.25">
      <c r="A395" s="117">
        <v>1</v>
      </c>
      <c r="B395" s="118">
        <v>2</v>
      </c>
      <c r="C395" s="303">
        <f>COVID!J395</f>
        <v>0</v>
      </c>
      <c r="D395" s="120" t="b">
        <v>1</v>
      </c>
      <c r="E395" s="304" t="str">
        <f>RIGHT(COVID!C395,4)&amp;"."&amp;COVID!M395&amp;"."&amp;COVID!K395&amp;"."&amp;$C$5</f>
        <v>...Jn21</v>
      </c>
      <c r="F395" s="305">
        <f t="shared" ca="1" si="10"/>
        <v>44361</v>
      </c>
      <c r="G395" s="306">
        <f>COVID!S395</f>
        <v>0</v>
      </c>
      <c r="H395" s="124">
        <f t="shared" ca="1" si="11"/>
        <v>44361</v>
      </c>
      <c r="I395" s="125">
        <v>0</v>
      </c>
      <c r="J395" s="304" t="str">
        <f>LEFT(COVID!D395,20)&amp;"."&amp;COVIDPAY!E395</f>
        <v>....Jn21</v>
      </c>
      <c r="K395" s="120" t="b">
        <v>1</v>
      </c>
      <c r="L395" s="126" t="s">
        <v>3686</v>
      </c>
      <c r="M395" s="120" t="b">
        <v>1</v>
      </c>
      <c r="N395" s="120" t="s">
        <v>3687</v>
      </c>
      <c r="O395" s="307">
        <f>COVID!I395</f>
        <v>0</v>
      </c>
      <c r="P395" s="120" t="b">
        <v>1</v>
      </c>
      <c r="Q395" s="120" t="b">
        <v>1</v>
      </c>
      <c r="R395" s="120" t="b">
        <v>1</v>
      </c>
    </row>
    <row r="396" spans="1:18" hidden="1" x14ac:dyDescent="0.25">
      <c r="A396" s="117">
        <v>1</v>
      </c>
      <c r="B396" s="118">
        <v>2</v>
      </c>
      <c r="C396" s="303">
        <f>COVID!J396</f>
        <v>0</v>
      </c>
      <c r="D396" s="120" t="b">
        <v>1</v>
      </c>
      <c r="E396" s="304" t="str">
        <f>RIGHT(COVID!C396,4)&amp;"."&amp;COVID!M396&amp;"."&amp;COVID!K396&amp;"."&amp;$C$5</f>
        <v>...Jn21</v>
      </c>
      <c r="F396" s="305">
        <f t="shared" ca="1" si="10"/>
        <v>44361</v>
      </c>
      <c r="G396" s="306">
        <f>COVID!S396</f>
        <v>0</v>
      </c>
      <c r="H396" s="124">
        <f t="shared" ca="1" si="11"/>
        <v>44361</v>
      </c>
      <c r="I396" s="125">
        <v>0</v>
      </c>
      <c r="J396" s="304" t="str">
        <f>LEFT(COVID!D396,20)&amp;"."&amp;COVIDPAY!E396</f>
        <v>....Jn21</v>
      </c>
      <c r="K396" s="120" t="b">
        <v>1</v>
      </c>
      <c r="L396" s="126" t="s">
        <v>3686</v>
      </c>
      <c r="M396" s="120" t="b">
        <v>1</v>
      </c>
      <c r="N396" s="120" t="s">
        <v>3687</v>
      </c>
      <c r="O396" s="307">
        <f>COVID!I396</f>
        <v>0</v>
      </c>
      <c r="P396" s="120" t="b">
        <v>1</v>
      </c>
      <c r="Q396" s="120" t="b">
        <v>1</v>
      </c>
      <c r="R396" s="120" t="b">
        <v>1</v>
      </c>
    </row>
    <row r="397" spans="1:18" hidden="1" x14ac:dyDescent="0.25">
      <c r="A397" s="117">
        <v>1</v>
      </c>
      <c r="B397" s="118">
        <v>2</v>
      </c>
      <c r="C397" s="303">
        <f>COVID!J397</f>
        <v>0</v>
      </c>
      <c r="D397" s="120" t="b">
        <v>1</v>
      </c>
      <c r="E397" s="304" t="str">
        <f>RIGHT(COVID!C397,4)&amp;"."&amp;COVID!M397&amp;"."&amp;COVID!K397&amp;"."&amp;$C$5</f>
        <v>...Jn21</v>
      </c>
      <c r="F397" s="305">
        <f t="shared" ca="1" si="10"/>
        <v>44361</v>
      </c>
      <c r="G397" s="306">
        <f>COVID!S397</f>
        <v>0</v>
      </c>
      <c r="H397" s="124">
        <f t="shared" ca="1" si="11"/>
        <v>44361</v>
      </c>
      <c r="I397" s="125">
        <v>0</v>
      </c>
      <c r="J397" s="304" t="str">
        <f>LEFT(COVID!D397,20)&amp;"."&amp;COVIDPAY!E397</f>
        <v>....Jn21</v>
      </c>
      <c r="K397" s="120" t="b">
        <v>1</v>
      </c>
      <c r="L397" s="126" t="s">
        <v>3686</v>
      </c>
      <c r="M397" s="120" t="b">
        <v>1</v>
      </c>
      <c r="N397" s="120" t="s">
        <v>3687</v>
      </c>
      <c r="O397" s="307">
        <f>COVID!I397</f>
        <v>0</v>
      </c>
      <c r="P397" s="120" t="b">
        <v>1</v>
      </c>
      <c r="Q397" s="120" t="b">
        <v>1</v>
      </c>
      <c r="R397" s="120" t="b">
        <v>1</v>
      </c>
    </row>
    <row r="398" spans="1:18" hidden="1" x14ac:dyDescent="0.25">
      <c r="A398" s="117">
        <v>1</v>
      </c>
      <c r="B398" s="118">
        <v>2</v>
      </c>
      <c r="C398" s="303">
        <f>COVID!J398</f>
        <v>0</v>
      </c>
      <c r="D398" s="120" t="b">
        <v>1</v>
      </c>
      <c r="E398" s="304" t="str">
        <f>RIGHT(COVID!C398,4)&amp;"."&amp;COVID!M398&amp;"."&amp;COVID!K398&amp;"."&amp;$C$5</f>
        <v>...Jn21</v>
      </c>
      <c r="F398" s="305">
        <f t="shared" ca="1" si="10"/>
        <v>44361</v>
      </c>
      <c r="G398" s="306">
        <f>COVID!S398</f>
        <v>0</v>
      </c>
      <c r="H398" s="124">
        <f t="shared" ca="1" si="11"/>
        <v>44361</v>
      </c>
      <c r="I398" s="125">
        <v>0</v>
      </c>
      <c r="J398" s="304" t="str">
        <f>LEFT(COVID!D398,20)&amp;"."&amp;COVIDPAY!E398</f>
        <v>....Jn21</v>
      </c>
      <c r="K398" s="120" t="b">
        <v>1</v>
      </c>
      <c r="L398" s="126" t="s">
        <v>3686</v>
      </c>
      <c r="M398" s="120" t="b">
        <v>1</v>
      </c>
      <c r="N398" s="120" t="s">
        <v>3687</v>
      </c>
      <c r="O398" s="307">
        <f>COVID!I398</f>
        <v>0</v>
      </c>
      <c r="P398" s="120" t="b">
        <v>1</v>
      </c>
      <c r="Q398" s="120" t="b">
        <v>1</v>
      </c>
      <c r="R398" s="120" t="b">
        <v>1</v>
      </c>
    </row>
  </sheetData>
  <autoFilter ref="A19:J398">
    <filterColumn colId="6">
      <filters>
        <filter val="10600.00"/>
        <filter val="10830.00"/>
        <filter val="11062.00"/>
        <filter val="1119.00"/>
        <filter val="11500.00"/>
        <filter val="11600.00"/>
        <filter val="11700.00"/>
        <filter val="11760.00"/>
        <filter val="11930.00"/>
        <filter val="12190.00"/>
        <filter val="12230.00"/>
        <filter val="12400.00"/>
        <filter val="12460.00"/>
        <filter val="12630.00"/>
        <filter val="12660.00"/>
        <filter val="13000.00"/>
        <filter val="13130.00"/>
        <filter val="13140.00"/>
        <filter val="13200.00"/>
        <filter val="13400.00"/>
        <filter val="13500.00"/>
        <filter val="13700.00"/>
        <filter val="13800.00"/>
        <filter val="13830.00"/>
        <filter val="13900.00"/>
        <filter val="13950.00"/>
        <filter val="13970.00"/>
        <filter val="14000.00"/>
        <filter val="14030.00"/>
        <filter val="14160.00"/>
        <filter val="14400.00"/>
        <filter val="14460.00"/>
        <filter val="14600.00"/>
        <filter val="14620.00"/>
        <filter val="14760.00"/>
        <filter val="14900.00"/>
        <filter val="14960.00"/>
        <filter val="15120.00"/>
        <filter val="16200.00"/>
        <filter val="16560.00"/>
        <filter val="16710.00"/>
        <filter val="17090.00"/>
        <filter val="18060.00"/>
        <filter val="1843.00"/>
        <filter val="18860.00"/>
        <filter val="19180.00"/>
        <filter val="197.75"/>
        <filter val="2037.00"/>
        <filter val="20700.00"/>
        <filter val="20710.00"/>
        <filter val="21530.00"/>
        <filter val="2240.00"/>
        <filter val="22844.00"/>
        <filter val="23720.00"/>
        <filter val="25310.00"/>
        <filter val="25490.00"/>
        <filter val="2640.00"/>
        <filter val="2800.00"/>
        <filter val="29500.00"/>
        <filter val="30260.00"/>
        <filter val="3260.00"/>
        <filter val="34030.00"/>
        <filter val="35530.00"/>
        <filter val="3710.40"/>
        <filter val="406.00"/>
        <filter val="4300.00"/>
        <filter val="442.80"/>
        <filter val="47430.00"/>
        <filter val="4839.00"/>
        <filter val="485.00"/>
        <filter val="490.00"/>
        <filter val="5000.00"/>
        <filter val="5160.00"/>
        <filter val="5700.00"/>
        <filter val="5860.00"/>
        <filter val="5900.00"/>
        <filter val="6200.00"/>
        <filter val="6260.00"/>
        <filter val="6550.00"/>
        <filter val="6560.00"/>
        <filter val="6630.00"/>
        <filter val="6660.00"/>
        <filter val="6780.00"/>
        <filter val="6860.00"/>
        <filter val="6900.00"/>
        <filter val="6930.00"/>
        <filter val="6950.00"/>
        <filter val="6960.00"/>
        <filter val="70.00"/>
        <filter val="7000.00"/>
        <filter val="7030.00"/>
        <filter val="7060.00"/>
        <filter val="7100.00"/>
        <filter val="7660.00"/>
        <filter val="7760.00"/>
        <filter val="8200.00"/>
        <filter val="8730.00"/>
        <filter val="8830.00"/>
        <filter val="8900.00"/>
        <filter val="8960.00"/>
        <filter val="91.00"/>
        <filter val="9260.00"/>
        <filter val="9460.00"/>
        <filter val="960.00"/>
        <filter val="970.00"/>
        <filter val="997.50"/>
      </filters>
    </filterColumn>
  </autoFilter>
  <mergeCells count="5">
    <mergeCell ref="A1:N1"/>
    <mergeCell ref="B3:E3"/>
    <mergeCell ref="H3:I3"/>
    <mergeCell ref="C7:D8"/>
    <mergeCell ref="C10:D11"/>
  </mergeCells>
  <conditionalFormatting sqref="G20:G398">
    <cfRule type="cellIs" dxfId="16" priority="4" operator="lessThan">
      <formula>0</formula>
    </cfRule>
    <cfRule type="cellIs" dxfId="15" priority="5" operator="equal">
      <formula>0</formula>
    </cfRule>
  </conditionalFormatting>
  <conditionalFormatting sqref="C7:D8">
    <cfRule type="cellIs" dxfId="14" priority="3" operator="equal">
      <formula>"Error"</formula>
    </cfRule>
  </conditionalFormatting>
  <conditionalFormatting sqref="C10:D11">
    <cfRule type="cellIs" dxfId="13" priority="2" operator="equal">
      <formula>"Error"</formula>
    </cfRule>
  </conditionalFormatting>
  <conditionalFormatting sqref="C7:D8 C10:D11">
    <cfRule type="cellIs" dxfId="1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W522"/>
  <sheetViews>
    <sheetView topLeftCell="A37" workbookViewId="0">
      <selection activeCell="A42" sqref="A42:B42"/>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8" t="s">
        <v>3961</v>
      </c>
      <c r="B1" s="169"/>
      <c r="C1" s="2"/>
    </row>
    <row r="2" spans="1:22" ht="15.75" thickBot="1" x14ac:dyDescent="0.3">
      <c r="A2" s="170">
        <v>44026</v>
      </c>
      <c r="B2" s="171"/>
      <c r="C2" s="2"/>
    </row>
    <row r="3" spans="1:22" x14ac:dyDescent="0.25">
      <c r="A3" s="172">
        <v>1</v>
      </c>
      <c r="B3" s="172">
        <v>2</v>
      </c>
      <c r="C3" s="173">
        <v>3</v>
      </c>
      <c r="D3" s="173">
        <v>4</v>
      </c>
      <c r="E3" s="173">
        <v>5</v>
      </c>
      <c r="F3" s="173">
        <v>6</v>
      </c>
      <c r="G3" s="173">
        <v>7</v>
      </c>
      <c r="H3" s="173">
        <v>8</v>
      </c>
      <c r="I3" s="173">
        <v>9</v>
      </c>
      <c r="J3" s="173">
        <v>10</v>
      </c>
      <c r="K3" s="173">
        <v>11</v>
      </c>
      <c r="L3" s="173">
        <v>12</v>
      </c>
      <c r="M3" s="173">
        <v>13</v>
      </c>
      <c r="N3" s="173">
        <v>14</v>
      </c>
      <c r="O3" s="173">
        <v>15</v>
      </c>
      <c r="P3" s="173">
        <v>16</v>
      </c>
      <c r="Q3" s="173">
        <v>17</v>
      </c>
      <c r="R3" s="173">
        <v>18</v>
      </c>
      <c r="S3" s="173">
        <v>19</v>
      </c>
      <c r="T3" s="173">
        <v>20</v>
      </c>
      <c r="U3" s="173">
        <v>21</v>
      </c>
    </row>
    <row r="5" spans="1:22" s="8" customFormat="1" ht="45" x14ac:dyDescent="0.25">
      <c r="A5" s="174" t="s">
        <v>3962</v>
      </c>
      <c r="B5" s="174" t="s">
        <v>8</v>
      </c>
      <c r="C5" s="174" t="s">
        <v>7</v>
      </c>
      <c r="D5" s="174" t="s">
        <v>3963</v>
      </c>
      <c r="E5" s="174" t="s">
        <v>13</v>
      </c>
      <c r="F5" s="174" t="s">
        <v>14</v>
      </c>
      <c r="G5" s="174" t="s">
        <v>3964</v>
      </c>
      <c r="H5" s="174" t="s">
        <v>4588</v>
      </c>
      <c r="I5" s="174" t="s">
        <v>15</v>
      </c>
      <c r="J5" s="174" t="s">
        <v>16</v>
      </c>
      <c r="K5" s="174" t="s">
        <v>57</v>
      </c>
      <c r="L5" s="174" t="s">
        <v>3965</v>
      </c>
      <c r="M5" s="174" t="s">
        <v>3966</v>
      </c>
      <c r="N5" s="174" t="s">
        <v>96</v>
      </c>
      <c r="O5" s="174" t="s">
        <v>183</v>
      </c>
      <c r="P5" s="174" t="s">
        <v>47</v>
      </c>
      <c r="Q5" s="174" t="s">
        <v>17</v>
      </c>
      <c r="R5" s="174" t="s">
        <v>3967</v>
      </c>
      <c r="S5" s="174" t="s">
        <v>3968</v>
      </c>
      <c r="T5" s="174" t="s">
        <v>3969</v>
      </c>
      <c r="U5" s="174"/>
      <c r="V5" s="8" t="s">
        <v>3970</v>
      </c>
    </row>
    <row r="6" spans="1:22" x14ac:dyDescent="0.25">
      <c r="A6">
        <v>0</v>
      </c>
      <c r="B6" t="s">
        <v>576</v>
      </c>
      <c r="C6" s="3" t="s">
        <v>49</v>
      </c>
      <c r="D6">
        <v>0</v>
      </c>
      <c r="E6" t="s">
        <v>578</v>
      </c>
      <c r="G6">
        <v>0</v>
      </c>
      <c r="I6">
        <v>0</v>
      </c>
      <c r="J6">
        <v>0</v>
      </c>
      <c r="K6">
        <v>0</v>
      </c>
      <c r="L6">
        <v>0</v>
      </c>
      <c r="M6">
        <v>0</v>
      </c>
      <c r="N6">
        <v>0</v>
      </c>
      <c r="O6">
        <v>0</v>
      </c>
      <c r="P6">
        <v>0</v>
      </c>
      <c r="Q6">
        <v>0</v>
      </c>
      <c r="R6">
        <v>0</v>
      </c>
      <c r="S6" s="175">
        <v>0</v>
      </c>
      <c r="T6">
        <v>0</v>
      </c>
      <c r="V6" t="s">
        <v>576</v>
      </c>
    </row>
    <row r="7" spans="1:22" x14ac:dyDescent="0.25">
      <c r="C7" s="3"/>
      <c r="S7" s="175"/>
    </row>
    <row r="8" spans="1:22" x14ac:dyDescent="0.25">
      <c r="A8">
        <v>3020135</v>
      </c>
      <c r="B8" t="s">
        <v>53</v>
      </c>
      <c r="C8" s="3" t="s">
        <v>42</v>
      </c>
      <c r="D8" t="s">
        <v>57</v>
      </c>
      <c r="E8" t="s">
        <v>46</v>
      </c>
      <c r="F8">
        <v>3020135</v>
      </c>
      <c r="G8">
        <v>101251</v>
      </c>
      <c r="H8" s="189"/>
      <c r="I8">
        <v>400102</v>
      </c>
      <c r="J8">
        <v>10135</v>
      </c>
      <c r="K8" t="s">
        <v>3579</v>
      </c>
      <c r="L8" t="s">
        <v>3971</v>
      </c>
      <c r="M8" t="s">
        <v>3971</v>
      </c>
      <c r="N8" t="s">
        <v>3971</v>
      </c>
      <c r="O8" t="s">
        <v>3971</v>
      </c>
      <c r="P8" t="s">
        <v>3971</v>
      </c>
      <c r="Q8" t="s">
        <v>48</v>
      </c>
      <c r="R8">
        <v>543965</v>
      </c>
      <c r="S8" s="175">
        <v>0.85</v>
      </c>
      <c r="T8">
        <v>3020135</v>
      </c>
      <c r="V8" s="77" t="s">
        <v>53</v>
      </c>
    </row>
    <row r="9" spans="1:22" x14ac:dyDescent="0.25">
      <c r="A9">
        <v>3021000</v>
      </c>
      <c r="B9" t="s">
        <v>52</v>
      </c>
      <c r="C9" s="3" t="s">
        <v>42</v>
      </c>
      <c r="D9" t="s">
        <v>57</v>
      </c>
      <c r="E9" t="s">
        <v>46</v>
      </c>
      <c r="F9">
        <v>3020135</v>
      </c>
      <c r="G9">
        <v>101251</v>
      </c>
      <c r="H9" s="155">
        <v>10021968</v>
      </c>
      <c r="I9">
        <v>400102</v>
      </c>
      <c r="J9">
        <v>10130</v>
      </c>
      <c r="K9" t="s">
        <v>3579</v>
      </c>
      <c r="L9" t="s">
        <v>3971</v>
      </c>
      <c r="M9" t="s">
        <v>3971</v>
      </c>
      <c r="N9" t="s">
        <v>3971</v>
      </c>
      <c r="O9" t="s">
        <v>3971</v>
      </c>
      <c r="P9" t="s">
        <v>3971</v>
      </c>
      <c r="Q9" t="s">
        <v>48</v>
      </c>
      <c r="R9">
        <v>543965</v>
      </c>
      <c r="S9" s="175">
        <v>0.85</v>
      </c>
      <c r="T9">
        <v>3021000</v>
      </c>
      <c r="V9" s="77" t="s">
        <v>53</v>
      </c>
    </row>
    <row r="10" spans="1:22" x14ac:dyDescent="0.25">
      <c r="A10">
        <v>3021001</v>
      </c>
      <c r="B10" t="s">
        <v>61</v>
      </c>
      <c r="C10" s="3" t="s">
        <v>42</v>
      </c>
      <c r="D10" t="s">
        <v>57</v>
      </c>
      <c r="E10" t="s">
        <v>46</v>
      </c>
      <c r="F10">
        <v>3020135</v>
      </c>
      <c r="G10">
        <v>101252</v>
      </c>
      <c r="H10" s="155">
        <v>10028845</v>
      </c>
      <c r="I10">
        <v>400102</v>
      </c>
      <c r="J10">
        <v>10131</v>
      </c>
      <c r="K10" t="s">
        <v>3579</v>
      </c>
      <c r="L10" t="s">
        <v>3971</v>
      </c>
      <c r="M10" t="s">
        <v>3971</v>
      </c>
      <c r="N10" t="s">
        <v>3971</v>
      </c>
      <c r="O10" t="s">
        <v>3971</v>
      </c>
      <c r="P10" t="s">
        <v>3971</v>
      </c>
      <c r="Q10" t="s">
        <v>48</v>
      </c>
      <c r="R10">
        <v>543965</v>
      </c>
      <c r="S10" s="175">
        <v>0.85</v>
      </c>
      <c r="T10">
        <v>3021001</v>
      </c>
      <c r="V10" s="77" t="s">
        <v>53</v>
      </c>
    </row>
    <row r="11" spans="1:22" x14ac:dyDescent="0.25">
      <c r="A11">
        <v>3021003</v>
      </c>
      <c r="B11" t="s">
        <v>62</v>
      </c>
      <c r="C11" s="3" t="s">
        <v>42</v>
      </c>
      <c r="D11" t="s">
        <v>57</v>
      </c>
      <c r="E11" t="s">
        <v>46</v>
      </c>
      <c r="F11">
        <v>3020135</v>
      </c>
      <c r="G11">
        <v>101254</v>
      </c>
      <c r="H11" s="155">
        <v>10010756</v>
      </c>
      <c r="I11">
        <v>400102</v>
      </c>
      <c r="J11">
        <v>10133</v>
      </c>
      <c r="K11" t="s">
        <v>3579</v>
      </c>
      <c r="L11" t="s">
        <v>3971</v>
      </c>
      <c r="M11" t="s">
        <v>3971</v>
      </c>
      <c r="N11" t="s">
        <v>3971</v>
      </c>
      <c r="O11" t="s">
        <v>3971</v>
      </c>
      <c r="P11" t="s">
        <v>3971</v>
      </c>
      <c r="Q11" t="s">
        <v>48</v>
      </c>
      <c r="R11">
        <v>543965</v>
      </c>
      <c r="S11" s="175">
        <v>0.85</v>
      </c>
      <c r="T11">
        <v>3021003</v>
      </c>
      <c r="V11" s="77" t="s">
        <v>53</v>
      </c>
    </row>
    <row r="12" spans="1:22" x14ac:dyDescent="0.25">
      <c r="A12">
        <v>3021002</v>
      </c>
      <c r="B12" t="s">
        <v>63</v>
      </c>
      <c r="C12" s="3" t="s">
        <v>42</v>
      </c>
      <c r="D12" t="s">
        <v>57</v>
      </c>
      <c r="E12" t="s">
        <v>46</v>
      </c>
      <c r="F12">
        <v>3021002</v>
      </c>
      <c r="G12">
        <v>101253</v>
      </c>
      <c r="H12" s="155">
        <v>10006116</v>
      </c>
      <c r="I12">
        <v>400072</v>
      </c>
      <c r="J12">
        <v>10132</v>
      </c>
      <c r="K12" t="s">
        <v>3579</v>
      </c>
      <c r="L12" t="s">
        <v>3971</v>
      </c>
      <c r="M12" t="s">
        <v>3971</v>
      </c>
      <c r="N12" t="s">
        <v>3971</v>
      </c>
      <c r="O12" t="s">
        <v>3971</v>
      </c>
      <c r="P12" t="s">
        <v>3971</v>
      </c>
      <c r="Q12" t="s">
        <v>48</v>
      </c>
      <c r="R12">
        <v>543965</v>
      </c>
      <c r="S12" s="175">
        <v>0.85</v>
      </c>
      <c r="T12">
        <v>3021002</v>
      </c>
      <c r="V12" t="s">
        <v>63</v>
      </c>
    </row>
    <row r="13" spans="1:22" x14ac:dyDescent="0.25">
      <c r="C13" s="3" t="s">
        <v>49</v>
      </c>
      <c r="D13">
        <v>0</v>
      </c>
      <c r="E13" t="s">
        <v>578</v>
      </c>
      <c r="F13">
        <v>0</v>
      </c>
      <c r="G13">
        <v>0</v>
      </c>
      <c r="H13" s="189"/>
      <c r="I13">
        <v>0</v>
      </c>
      <c r="J13">
        <v>0</v>
      </c>
      <c r="K13">
        <v>0</v>
      </c>
      <c r="M13">
        <v>0</v>
      </c>
      <c r="N13" t="s">
        <v>3971</v>
      </c>
      <c r="O13">
        <v>0</v>
      </c>
      <c r="P13">
        <v>0</v>
      </c>
      <c r="Q13">
        <v>0</v>
      </c>
      <c r="R13">
        <v>0</v>
      </c>
      <c r="S13" s="175">
        <v>0</v>
      </c>
      <c r="T13">
        <v>0</v>
      </c>
      <c r="V13">
        <v>0</v>
      </c>
    </row>
    <row r="14" spans="1:22" x14ac:dyDescent="0.25">
      <c r="A14">
        <v>3023520</v>
      </c>
      <c r="B14" t="s">
        <v>189</v>
      </c>
      <c r="C14" s="3" t="s">
        <v>42</v>
      </c>
      <c r="D14" t="s">
        <v>45</v>
      </c>
      <c r="E14" t="s">
        <v>105</v>
      </c>
      <c r="F14">
        <v>3023520</v>
      </c>
      <c r="G14">
        <v>135086</v>
      </c>
      <c r="H14" s="155">
        <v>10030154</v>
      </c>
      <c r="I14">
        <v>400125</v>
      </c>
      <c r="J14">
        <v>11094</v>
      </c>
      <c r="K14" t="s">
        <v>3971</v>
      </c>
      <c r="L14" t="s">
        <v>3579</v>
      </c>
      <c r="M14" t="s">
        <v>3579</v>
      </c>
      <c r="N14" t="s">
        <v>3971</v>
      </c>
      <c r="O14" t="s">
        <v>3971</v>
      </c>
      <c r="P14" t="s">
        <v>3971</v>
      </c>
      <c r="Q14" t="s">
        <v>191</v>
      </c>
      <c r="R14">
        <v>543965</v>
      </c>
      <c r="S14" s="175">
        <v>0.95</v>
      </c>
      <c r="T14">
        <v>3023520</v>
      </c>
      <c r="V14" t="s">
        <v>189</v>
      </c>
    </row>
    <row r="15" spans="1:22" x14ac:dyDescent="0.25">
      <c r="A15">
        <v>3023300</v>
      </c>
      <c r="B15" t="s">
        <v>192</v>
      </c>
      <c r="C15" s="3" t="s">
        <v>42</v>
      </c>
      <c r="D15" t="s">
        <v>45</v>
      </c>
      <c r="E15" t="s">
        <v>105</v>
      </c>
      <c r="F15">
        <v>3023300</v>
      </c>
      <c r="G15">
        <v>101315</v>
      </c>
      <c r="H15" s="155">
        <v>10006117</v>
      </c>
      <c r="I15">
        <v>400069</v>
      </c>
      <c r="J15">
        <v>10040</v>
      </c>
      <c r="K15" t="s">
        <v>3971</v>
      </c>
      <c r="L15" t="s">
        <v>3579</v>
      </c>
      <c r="M15" t="s">
        <v>3579</v>
      </c>
      <c r="N15" t="s">
        <v>3971</v>
      </c>
      <c r="O15" t="s">
        <v>3971</v>
      </c>
      <c r="P15" t="s">
        <v>3971</v>
      </c>
      <c r="Q15" t="s">
        <v>48</v>
      </c>
      <c r="R15">
        <v>543965</v>
      </c>
      <c r="S15" s="175">
        <v>0.85</v>
      </c>
      <c r="T15">
        <v>3023300</v>
      </c>
      <c r="V15" t="s">
        <v>192</v>
      </c>
    </row>
    <row r="16" spans="1:22" x14ac:dyDescent="0.25">
      <c r="A16">
        <v>3023317</v>
      </c>
      <c r="B16" t="s">
        <v>193</v>
      </c>
      <c r="C16" s="3" t="s">
        <v>42</v>
      </c>
      <c r="D16" t="s">
        <v>45</v>
      </c>
      <c r="E16" t="s">
        <v>105</v>
      </c>
      <c r="F16">
        <v>3023317</v>
      </c>
      <c r="G16">
        <v>101329</v>
      </c>
      <c r="H16" s="155">
        <v>10006041</v>
      </c>
      <c r="I16">
        <v>400015</v>
      </c>
      <c r="J16">
        <v>10042</v>
      </c>
      <c r="K16" t="s">
        <v>3579</v>
      </c>
      <c r="L16" t="s">
        <v>3579</v>
      </c>
      <c r="M16" t="s">
        <v>3579</v>
      </c>
      <c r="N16" t="s">
        <v>3971</v>
      </c>
      <c r="O16" t="s">
        <v>3971</v>
      </c>
      <c r="P16" t="s">
        <v>3971</v>
      </c>
      <c r="Q16" t="s">
        <v>48</v>
      </c>
      <c r="R16">
        <v>543965</v>
      </c>
      <c r="S16" s="175">
        <v>0.85</v>
      </c>
      <c r="T16">
        <v>3023317</v>
      </c>
      <c r="V16" t="s">
        <v>193</v>
      </c>
    </row>
    <row r="17" spans="1:22" x14ac:dyDescent="0.25">
      <c r="A17">
        <v>3022020</v>
      </c>
      <c r="B17" t="s">
        <v>194</v>
      </c>
      <c r="C17" s="3" t="s">
        <v>48</v>
      </c>
      <c r="D17" t="s">
        <v>45</v>
      </c>
      <c r="E17" t="s">
        <v>89</v>
      </c>
      <c r="F17">
        <v>3022020</v>
      </c>
      <c r="G17">
        <v>139562</v>
      </c>
      <c r="H17" s="189"/>
      <c r="I17">
        <v>156270</v>
      </c>
      <c r="J17" t="s">
        <v>79</v>
      </c>
      <c r="K17" t="s">
        <v>3971</v>
      </c>
      <c r="L17" t="s">
        <v>3579</v>
      </c>
      <c r="M17" t="s">
        <v>3579</v>
      </c>
      <c r="N17" t="s">
        <v>3971</v>
      </c>
      <c r="O17" t="s">
        <v>3971</v>
      </c>
      <c r="P17" t="s">
        <v>3971</v>
      </c>
      <c r="Q17" t="s">
        <v>79</v>
      </c>
      <c r="R17">
        <v>516500</v>
      </c>
      <c r="S17" s="175">
        <v>0</v>
      </c>
      <c r="T17">
        <v>3022020</v>
      </c>
      <c r="V17" t="s">
        <v>194</v>
      </c>
    </row>
    <row r="18" spans="1:22" x14ac:dyDescent="0.25">
      <c r="A18" s="77">
        <v>3023500</v>
      </c>
      <c r="B18" s="77" t="s">
        <v>195</v>
      </c>
      <c r="C18" s="3" t="s">
        <v>42</v>
      </c>
      <c r="D18" t="s">
        <v>45</v>
      </c>
      <c r="E18" t="s">
        <v>105</v>
      </c>
      <c r="F18">
        <v>3023500</v>
      </c>
      <c r="G18">
        <v>101330</v>
      </c>
      <c r="H18" s="155">
        <v>10008146</v>
      </c>
      <c r="I18">
        <v>400023</v>
      </c>
      <c r="J18">
        <v>10043</v>
      </c>
      <c r="K18" t="s">
        <v>3579</v>
      </c>
      <c r="L18" t="s">
        <v>3579</v>
      </c>
      <c r="M18" t="s">
        <v>3971</v>
      </c>
      <c r="N18" t="s">
        <v>3971</v>
      </c>
      <c r="O18" t="s">
        <v>3971</v>
      </c>
      <c r="P18" t="s">
        <v>3971</v>
      </c>
      <c r="Q18" t="s">
        <v>48</v>
      </c>
      <c r="R18">
        <v>543965</v>
      </c>
      <c r="S18" s="175">
        <v>0.85</v>
      </c>
      <c r="T18">
        <v>3023500</v>
      </c>
      <c r="V18" t="s">
        <v>195</v>
      </c>
    </row>
    <row r="19" spans="1:22" x14ac:dyDescent="0.25">
      <c r="A19" s="77">
        <v>3023514</v>
      </c>
      <c r="B19" s="77" t="s">
        <v>196</v>
      </c>
      <c r="C19" s="3" t="s">
        <v>42</v>
      </c>
      <c r="D19" t="s">
        <v>45</v>
      </c>
      <c r="E19" t="s">
        <v>105</v>
      </c>
      <c r="F19">
        <v>3023514</v>
      </c>
      <c r="G19">
        <v>101342</v>
      </c>
      <c r="H19" s="155">
        <v>10007147</v>
      </c>
      <c r="I19">
        <v>400107</v>
      </c>
      <c r="J19">
        <v>10117</v>
      </c>
      <c r="K19" t="s">
        <v>3971</v>
      </c>
      <c r="L19" t="s">
        <v>3971</v>
      </c>
      <c r="M19" t="s">
        <v>3579</v>
      </c>
      <c r="N19" t="s">
        <v>3971</v>
      </c>
      <c r="O19" t="s">
        <v>3971</v>
      </c>
      <c r="P19" t="s">
        <v>3971</v>
      </c>
      <c r="Q19" t="s">
        <v>48</v>
      </c>
      <c r="R19">
        <v>543965</v>
      </c>
      <c r="S19" s="175">
        <v>0.85</v>
      </c>
      <c r="T19">
        <v>3023514</v>
      </c>
      <c r="V19" t="s">
        <v>196</v>
      </c>
    </row>
    <row r="20" spans="1:22" x14ac:dyDescent="0.25">
      <c r="A20">
        <v>3022050</v>
      </c>
      <c r="B20" t="s">
        <v>197</v>
      </c>
      <c r="C20" s="3" t="s">
        <v>48</v>
      </c>
      <c r="D20" t="s">
        <v>45</v>
      </c>
      <c r="E20" t="s">
        <v>89</v>
      </c>
      <c r="F20">
        <v>3022050</v>
      </c>
      <c r="G20">
        <v>142772</v>
      </c>
      <c r="H20" s="189"/>
      <c r="I20">
        <v>157839</v>
      </c>
      <c r="J20" t="s">
        <v>79</v>
      </c>
      <c r="K20" t="s">
        <v>3971</v>
      </c>
      <c r="L20" t="s">
        <v>3579</v>
      </c>
      <c r="M20" t="s">
        <v>3579</v>
      </c>
      <c r="N20" t="s">
        <v>3971</v>
      </c>
      <c r="O20" t="s">
        <v>3971</v>
      </c>
      <c r="P20" t="s">
        <v>3971</v>
      </c>
      <c r="Q20" t="s">
        <v>79</v>
      </c>
      <c r="R20">
        <v>516500</v>
      </c>
      <c r="S20" s="175">
        <v>0</v>
      </c>
      <c r="T20">
        <v>3022050</v>
      </c>
      <c r="V20" t="s">
        <v>197</v>
      </c>
    </row>
    <row r="21" spans="1:22" x14ac:dyDescent="0.25">
      <c r="A21">
        <v>3022002</v>
      </c>
      <c r="B21" t="s">
        <v>198</v>
      </c>
      <c r="C21" s="3" t="s">
        <v>42</v>
      </c>
      <c r="D21" t="s">
        <v>45</v>
      </c>
      <c r="E21" t="s">
        <v>46</v>
      </c>
      <c r="F21">
        <v>3022002</v>
      </c>
      <c r="G21">
        <v>101258</v>
      </c>
      <c r="H21" s="155">
        <v>10007053</v>
      </c>
      <c r="I21">
        <v>400005</v>
      </c>
      <c r="J21">
        <v>10044</v>
      </c>
      <c r="K21" t="s">
        <v>3579</v>
      </c>
      <c r="L21" t="s">
        <v>3579</v>
      </c>
      <c r="M21" t="s">
        <v>3579</v>
      </c>
      <c r="N21" t="s">
        <v>3971</v>
      </c>
      <c r="O21" t="s">
        <v>3971</v>
      </c>
      <c r="P21" t="s">
        <v>3971</v>
      </c>
      <c r="Q21" t="s">
        <v>75</v>
      </c>
      <c r="R21">
        <v>543965</v>
      </c>
      <c r="S21" s="175">
        <v>0</v>
      </c>
      <c r="T21">
        <v>3022002</v>
      </c>
      <c r="V21" t="s">
        <v>198</v>
      </c>
    </row>
    <row r="22" spans="1:22" x14ac:dyDescent="0.25">
      <c r="A22">
        <v>3022079</v>
      </c>
      <c r="B22" t="s">
        <v>199</v>
      </c>
      <c r="C22" s="3" t="s">
        <v>42</v>
      </c>
      <c r="D22" t="s">
        <v>45</v>
      </c>
      <c r="E22" t="s">
        <v>105</v>
      </c>
      <c r="F22">
        <v>3022079</v>
      </c>
      <c r="G22">
        <v>133365</v>
      </c>
      <c r="H22" s="155">
        <v>10028579</v>
      </c>
      <c r="I22">
        <v>400070</v>
      </c>
      <c r="J22">
        <v>10128</v>
      </c>
      <c r="K22" t="s">
        <v>3579</v>
      </c>
      <c r="L22" t="s">
        <v>3579</v>
      </c>
      <c r="M22" t="s">
        <v>3579</v>
      </c>
      <c r="N22" t="s">
        <v>3971</v>
      </c>
      <c r="O22" t="s">
        <v>3971</v>
      </c>
      <c r="P22" t="s">
        <v>3971</v>
      </c>
      <c r="Q22" t="s">
        <v>48</v>
      </c>
      <c r="R22">
        <v>543965</v>
      </c>
      <c r="S22" s="175">
        <v>0.80400000000000005</v>
      </c>
      <c r="T22">
        <v>3022079</v>
      </c>
      <c r="V22" t="s">
        <v>199</v>
      </c>
    </row>
    <row r="23" spans="1:22" x14ac:dyDescent="0.25">
      <c r="A23">
        <v>3023524</v>
      </c>
      <c r="B23" t="s">
        <v>200</v>
      </c>
      <c r="C23" s="3" t="s">
        <v>42</v>
      </c>
      <c r="D23" t="s">
        <v>45</v>
      </c>
      <c r="E23" t="s">
        <v>105</v>
      </c>
      <c r="F23">
        <v>3023524</v>
      </c>
      <c r="G23">
        <v>136402</v>
      </c>
      <c r="H23" s="155">
        <v>10067446</v>
      </c>
      <c r="I23">
        <v>400150</v>
      </c>
      <c r="J23">
        <v>11278</v>
      </c>
      <c r="K23" t="s">
        <v>3579</v>
      </c>
      <c r="L23" t="s">
        <v>3579</v>
      </c>
      <c r="M23" t="s">
        <v>3579</v>
      </c>
      <c r="N23" t="s">
        <v>3971</v>
      </c>
      <c r="O23" t="s">
        <v>3971</v>
      </c>
      <c r="P23" t="s">
        <v>3971</v>
      </c>
      <c r="Q23" t="s">
        <v>191</v>
      </c>
      <c r="R23">
        <v>543965</v>
      </c>
      <c r="S23" s="175">
        <v>0.85</v>
      </c>
      <c r="T23">
        <v>3023524</v>
      </c>
      <c r="V23" t="s">
        <v>200</v>
      </c>
    </row>
    <row r="24" spans="1:22" x14ac:dyDescent="0.25">
      <c r="A24">
        <v>3022003</v>
      </c>
      <c r="B24" t="s">
        <v>201</v>
      </c>
      <c r="C24" s="3" t="s">
        <v>42</v>
      </c>
      <c r="D24" t="s">
        <v>45</v>
      </c>
      <c r="E24" t="s">
        <v>46</v>
      </c>
      <c r="F24">
        <v>3022003</v>
      </c>
      <c r="G24">
        <v>101259</v>
      </c>
      <c r="H24" s="155">
        <v>10006405</v>
      </c>
      <c r="I24">
        <v>400051</v>
      </c>
      <c r="J24">
        <v>10045</v>
      </c>
      <c r="K24" t="s">
        <v>3579</v>
      </c>
      <c r="L24" t="s">
        <v>3579</v>
      </c>
      <c r="M24" t="s">
        <v>3579</v>
      </c>
      <c r="N24" t="s">
        <v>3971</v>
      </c>
      <c r="O24" t="s">
        <v>3971</v>
      </c>
      <c r="P24" t="s">
        <v>3971</v>
      </c>
      <c r="Q24" t="s">
        <v>48</v>
      </c>
      <c r="R24">
        <v>543965</v>
      </c>
      <c r="S24" s="175">
        <v>0.85</v>
      </c>
      <c r="T24">
        <v>3022003</v>
      </c>
      <c r="V24" t="s">
        <v>201</v>
      </c>
    </row>
    <row r="25" spans="1:22" x14ac:dyDescent="0.25">
      <c r="A25">
        <v>3023511</v>
      </c>
      <c r="B25" t="s">
        <v>202</v>
      </c>
      <c r="C25" s="3" t="s">
        <v>42</v>
      </c>
      <c r="D25" t="s">
        <v>45</v>
      </c>
      <c r="E25" t="s">
        <v>105</v>
      </c>
      <c r="F25">
        <v>3023511</v>
      </c>
      <c r="G25">
        <v>101339</v>
      </c>
      <c r="H25" s="155">
        <v>10007834</v>
      </c>
      <c r="I25">
        <v>400024</v>
      </c>
      <c r="J25">
        <v>10115</v>
      </c>
      <c r="K25" t="s">
        <v>3579</v>
      </c>
      <c r="L25" t="s">
        <v>3579</v>
      </c>
      <c r="M25" t="s">
        <v>3579</v>
      </c>
      <c r="N25" t="s">
        <v>3971</v>
      </c>
      <c r="O25" t="s">
        <v>3971</v>
      </c>
      <c r="P25" t="s">
        <v>3971</v>
      </c>
      <c r="Q25" t="s">
        <v>48</v>
      </c>
      <c r="R25">
        <v>543965</v>
      </c>
      <c r="S25" s="175">
        <v>0.85</v>
      </c>
      <c r="T25">
        <v>3023511</v>
      </c>
      <c r="V25" t="s">
        <v>202</v>
      </c>
    </row>
    <row r="26" spans="1:22" x14ac:dyDescent="0.25">
      <c r="A26">
        <v>3023519</v>
      </c>
      <c r="B26" t="s">
        <v>203</v>
      </c>
      <c r="C26" s="3" t="s">
        <v>48</v>
      </c>
      <c r="D26" t="s">
        <v>45</v>
      </c>
      <c r="E26" t="s">
        <v>79</v>
      </c>
      <c r="F26">
        <v>3023519</v>
      </c>
      <c r="G26">
        <v>140236</v>
      </c>
      <c r="H26" s="155">
        <v>10007054</v>
      </c>
      <c r="I26">
        <v>152128</v>
      </c>
      <c r="J26" t="s">
        <v>79</v>
      </c>
      <c r="K26" t="s">
        <v>3579</v>
      </c>
      <c r="L26" t="s">
        <v>3579</v>
      </c>
      <c r="M26" t="s">
        <v>3579</v>
      </c>
      <c r="N26" t="s">
        <v>3971</v>
      </c>
      <c r="O26" t="s">
        <v>3971</v>
      </c>
      <c r="P26" t="s">
        <v>3579</v>
      </c>
      <c r="Q26" t="s">
        <v>79</v>
      </c>
      <c r="R26">
        <v>516500</v>
      </c>
      <c r="S26" s="175">
        <v>0</v>
      </c>
      <c r="T26">
        <v>3023519</v>
      </c>
      <c r="V26" t="s">
        <v>203</v>
      </c>
    </row>
    <row r="27" spans="1:22" x14ac:dyDescent="0.25">
      <c r="A27" s="77">
        <v>3022008</v>
      </c>
      <c r="B27" s="77" t="s">
        <v>204</v>
      </c>
      <c r="C27" s="3" t="s">
        <v>42</v>
      </c>
      <c r="D27" t="s">
        <v>45</v>
      </c>
      <c r="E27" t="s">
        <v>46</v>
      </c>
      <c r="F27">
        <v>3022008</v>
      </c>
      <c r="G27">
        <v>101263</v>
      </c>
      <c r="H27" s="155">
        <v>10006742</v>
      </c>
      <c r="I27">
        <v>400057</v>
      </c>
      <c r="J27">
        <v>10047</v>
      </c>
      <c r="K27" t="s">
        <v>3579</v>
      </c>
      <c r="L27" t="s">
        <v>3579</v>
      </c>
      <c r="M27" t="s">
        <v>3971</v>
      </c>
      <c r="N27" t="s">
        <v>3971</v>
      </c>
      <c r="O27" t="s">
        <v>3971</v>
      </c>
      <c r="P27" t="s">
        <v>3971</v>
      </c>
      <c r="Q27" t="s">
        <v>75</v>
      </c>
      <c r="R27">
        <v>543965</v>
      </c>
      <c r="S27" s="175">
        <v>0</v>
      </c>
      <c r="T27">
        <v>3022008</v>
      </c>
      <c r="V27" t="s">
        <v>204</v>
      </c>
    </row>
    <row r="28" spans="1:22" x14ac:dyDescent="0.25">
      <c r="A28" s="77">
        <v>3022007</v>
      </c>
      <c r="B28" s="77" t="s">
        <v>205</v>
      </c>
      <c r="C28" s="3" t="s">
        <v>42</v>
      </c>
      <c r="D28" t="s">
        <v>45</v>
      </c>
      <c r="E28" t="s">
        <v>46</v>
      </c>
      <c r="F28">
        <v>3022007</v>
      </c>
      <c r="G28">
        <v>101262</v>
      </c>
      <c r="H28" s="155">
        <v>10007055</v>
      </c>
      <c r="I28">
        <v>400040</v>
      </c>
      <c r="J28">
        <v>10046</v>
      </c>
      <c r="K28" t="s">
        <v>3971</v>
      </c>
      <c r="L28" t="s">
        <v>3971</v>
      </c>
      <c r="M28" t="s">
        <v>3579</v>
      </c>
      <c r="N28" t="s">
        <v>3971</v>
      </c>
      <c r="O28" t="s">
        <v>3971</v>
      </c>
      <c r="P28" t="s">
        <v>3971</v>
      </c>
      <c r="Q28" t="s">
        <v>75</v>
      </c>
      <c r="R28">
        <v>543965</v>
      </c>
      <c r="S28" s="175">
        <v>0</v>
      </c>
      <c r="T28">
        <v>3022007</v>
      </c>
      <c r="V28" t="s">
        <v>205</v>
      </c>
    </row>
    <row r="29" spans="1:22" x14ac:dyDescent="0.25">
      <c r="A29">
        <v>3022009</v>
      </c>
      <c r="B29" t="s">
        <v>206</v>
      </c>
      <c r="C29" s="3" t="s">
        <v>42</v>
      </c>
      <c r="D29" t="s">
        <v>45</v>
      </c>
      <c r="E29" t="s">
        <v>46</v>
      </c>
      <c r="F29">
        <v>3022009</v>
      </c>
      <c r="G29">
        <v>101264</v>
      </c>
      <c r="H29" s="155">
        <v>10007056</v>
      </c>
      <c r="I29">
        <v>400061</v>
      </c>
      <c r="J29">
        <v>10048</v>
      </c>
      <c r="K29" t="s">
        <v>3579</v>
      </c>
      <c r="L29" t="s">
        <v>3579</v>
      </c>
      <c r="M29" t="s">
        <v>3579</v>
      </c>
      <c r="N29" t="s">
        <v>3971</v>
      </c>
      <c r="O29" t="s">
        <v>3971</v>
      </c>
      <c r="P29" t="s">
        <v>3971</v>
      </c>
      <c r="Q29" t="s">
        <v>48</v>
      </c>
      <c r="R29">
        <v>543965</v>
      </c>
      <c r="S29" s="175">
        <v>0.85</v>
      </c>
      <c r="T29">
        <v>3022009</v>
      </c>
      <c r="V29" t="s">
        <v>206</v>
      </c>
    </row>
    <row r="30" spans="1:22" x14ac:dyDescent="0.25">
      <c r="A30">
        <v>3022067</v>
      </c>
      <c r="B30" t="s">
        <v>41</v>
      </c>
      <c r="C30" s="3" t="s">
        <v>42</v>
      </c>
      <c r="D30" t="s">
        <v>45</v>
      </c>
      <c r="E30" t="s">
        <v>46</v>
      </c>
      <c r="F30">
        <v>3022067</v>
      </c>
      <c r="G30">
        <v>101309</v>
      </c>
      <c r="H30" s="155">
        <v>10006373</v>
      </c>
      <c r="I30">
        <v>400065</v>
      </c>
      <c r="J30">
        <v>10118</v>
      </c>
      <c r="K30" t="s">
        <v>3971</v>
      </c>
      <c r="L30" t="s">
        <v>3579</v>
      </c>
      <c r="M30" t="s">
        <v>3579</v>
      </c>
      <c r="N30" t="s">
        <v>3971</v>
      </c>
      <c r="O30" t="s">
        <v>3971</v>
      </c>
      <c r="P30" t="s">
        <v>3579</v>
      </c>
      <c r="Q30" t="s">
        <v>48</v>
      </c>
      <c r="R30">
        <v>543965</v>
      </c>
      <c r="S30" s="175">
        <v>0.85</v>
      </c>
      <c r="T30">
        <v>3022067</v>
      </c>
      <c r="V30" t="s">
        <v>41</v>
      </c>
    </row>
    <row r="31" spans="1:22" x14ac:dyDescent="0.25">
      <c r="A31">
        <v>3022010</v>
      </c>
      <c r="B31" t="s">
        <v>207</v>
      </c>
      <c r="C31" s="3" t="s">
        <v>48</v>
      </c>
      <c r="D31" t="s">
        <v>45</v>
      </c>
      <c r="E31" t="s">
        <v>79</v>
      </c>
      <c r="F31">
        <v>3022010</v>
      </c>
      <c r="G31">
        <v>101265</v>
      </c>
      <c r="H31" s="189"/>
      <c r="I31">
        <v>160141</v>
      </c>
      <c r="J31" t="s">
        <v>79</v>
      </c>
      <c r="K31" t="s">
        <v>3579</v>
      </c>
      <c r="L31" t="s">
        <v>3579</v>
      </c>
      <c r="M31" t="s">
        <v>3579</v>
      </c>
      <c r="N31" t="s">
        <v>3971</v>
      </c>
      <c r="O31" t="s">
        <v>3971</v>
      </c>
      <c r="P31" t="s">
        <v>3579</v>
      </c>
      <c r="Q31" t="s">
        <v>79</v>
      </c>
      <c r="R31">
        <v>516500</v>
      </c>
      <c r="S31" s="175">
        <v>0</v>
      </c>
      <c r="T31">
        <v>3022010</v>
      </c>
      <c r="V31" t="s">
        <v>207</v>
      </c>
    </row>
    <row r="32" spans="1:22" x14ac:dyDescent="0.25">
      <c r="A32">
        <v>3023302</v>
      </c>
      <c r="B32" t="s">
        <v>208</v>
      </c>
      <c r="C32" s="3" t="s">
        <v>42</v>
      </c>
      <c r="D32" t="s">
        <v>45</v>
      </c>
      <c r="E32" t="s">
        <v>105</v>
      </c>
      <c r="F32">
        <v>3023302</v>
      </c>
      <c r="G32">
        <v>101316</v>
      </c>
      <c r="H32" s="155">
        <v>10004765</v>
      </c>
      <c r="I32">
        <v>400039</v>
      </c>
      <c r="J32">
        <v>10050</v>
      </c>
      <c r="K32" t="s">
        <v>3579</v>
      </c>
      <c r="L32" t="s">
        <v>3579</v>
      </c>
      <c r="M32" t="s">
        <v>3579</v>
      </c>
      <c r="N32" t="s">
        <v>3971</v>
      </c>
      <c r="O32" t="s">
        <v>3971</v>
      </c>
      <c r="P32" t="s">
        <v>3971</v>
      </c>
      <c r="Q32" t="s">
        <v>75</v>
      </c>
      <c r="R32">
        <v>543965</v>
      </c>
      <c r="S32" s="175">
        <v>0</v>
      </c>
      <c r="T32">
        <v>3023302</v>
      </c>
      <c r="V32" t="s">
        <v>208</v>
      </c>
    </row>
    <row r="33" spans="1:22" x14ac:dyDescent="0.25">
      <c r="A33">
        <v>3022011</v>
      </c>
      <c r="B33" t="s">
        <v>209</v>
      </c>
      <c r="C33" s="3" t="s">
        <v>42</v>
      </c>
      <c r="D33" t="s">
        <v>45</v>
      </c>
      <c r="E33" t="s">
        <v>46</v>
      </c>
      <c r="F33">
        <v>3022011</v>
      </c>
      <c r="G33">
        <v>101266</v>
      </c>
      <c r="H33" s="155">
        <v>10028842</v>
      </c>
      <c r="I33">
        <v>400020</v>
      </c>
      <c r="J33">
        <v>10051</v>
      </c>
      <c r="K33" t="s">
        <v>3971</v>
      </c>
      <c r="L33" t="s">
        <v>3579</v>
      </c>
      <c r="M33" t="s">
        <v>3579</v>
      </c>
      <c r="N33" t="s">
        <v>3971</v>
      </c>
      <c r="O33" t="s">
        <v>3971</v>
      </c>
      <c r="P33" t="s">
        <v>3971</v>
      </c>
      <c r="Q33" t="s">
        <v>48</v>
      </c>
      <c r="R33">
        <v>543965</v>
      </c>
      <c r="S33" s="175">
        <v>0.85</v>
      </c>
      <c r="T33">
        <v>3022011</v>
      </c>
      <c r="V33" t="s">
        <v>209</v>
      </c>
    </row>
    <row r="34" spans="1:22" x14ac:dyDescent="0.25">
      <c r="A34">
        <v>3023522</v>
      </c>
      <c r="B34" t="s">
        <v>210</v>
      </c>
      <c r="C34" s="3" t="s">
        <v>48</v>
      </c>
      <c r="D34" t="s">
        <v>45</v>
      </c>
      <c r="E34" t="s">
        <v>79</v>
      </c>
      <c r="F34">
        <v>3023522</v>
      </c>
      <c r="G34">
        <v>142636</v>
      </c>
      <c r="H34" s="189"/>
      <c r="I34">
        <v>156151</v>
      </c>
      <c r="J34" t="s">
        <v>79</v>
      </c>
      <c r="K34" t="s">
        <v>3579</v>
      </c>
      <c r="L34" t="s">
        <v>3579</v>
      </c>
      <c r="M34" t="s">
        <v>3579</v>
      </c>
      <c r="N34" t="s">
        <v>3971</v>
      </c>
      <c r="O34" t="s">
        <v>3971</v>
      </c>
      <c r="P34" t="s">
        <v>3971</v>
      </c>
      <c r="Q34" t="s">
        <v>79</v>
      </c>
      <c r="R34">
        <v>516500</v>
      </c>
      <c r="S34" s="175">
        <v>0</v>
      </c>
      <c r="T34">
        <v>3023522</v>
      </c>
      <c r="V34" t="s">
        <v>210</v>
      </c>
    </row>
    <row r="35" spans="1:22" x14ac:dyDescent="0.25">
      <c r="A35">
        <v>3022014</v>
      </c>
      <c r="B35" t="s">
        <v>211</v>
      </c>
      <c r="C35" s="3" t="s">
        <v>42</v>
      </c>
      <c r="D35" t="s">
        <v>45</v>
      </c>
      <c r="E35" t="s">
        <v>46</v>
      </c>
      <c r="F35">
        <v>3022014</v>
      </c>
      <c r="G35">
        <v>101269</v>
      </c>
      <c r="H35" s="155">
        <v>10006223</v>
      </c>
      <c r="I35">
        <v>400050</v>
      </c>
      <c r="J35">
        <v>10054</v>
      </c>
      <c r="K35" t="s">
        <v>3579</v>
      </c>
      <c r="L35" t="s">
        <v>3579</v>
      </c>
      <c r="M35" t="s">
        <v>3579</v>
      </c>
      <c r="N35" t="s">
        <v>3971</v>
      </c>
      <c r="O35" t="s">
        <v>3971</v>
      </c>
      <c r="P35" t="s">
        <v>3579</v>
      </c>
      <c r="Q35" t="s">
        <v>106</v>
      </c>
      <c r="R35">
        <v>543965</v>
      </c>
      <c r="S35" s="175">
        <v>0</v>
      </c>
      <c r="T35">
        <v>3022014</v>
      </c>
      <c r="V35" t="s">
        <v>211</v>
      </c>
    </row>
    <row r="36" spans="1:22" x14ac:dyDescent="0.25">
      <c r="A36">
        <v>3022015</v>
      </c>
      <c r="B36" t="s">
        <v>212</v>
      </c>
      <c r="C36" s="3" t="s">
        <v>42</v>
      </c>
      <c r="D36" t="s">
        <v>45</v>
      </c>
      <c r="E36" t="s">
        <v>46</v>
      </c>
      <c r="F36">
        <v>3022015</v>
      </c>
      <c r="G36">
        <v>101270</v>
      </c>
      <c r="H36" s="155">
        <v>10029750</v>
      </c>
      <c r="I36">
        <v>400059</v>
      </c>
      <c r="J36">
        <v>10055</v>
      </c>
      <c r="K36" t="s">
        <v>3579</v>
      </c>
      <c r="L36" t="s">
        <v>3579</v>
      </c>
      <c r="M36" t="s">
        <v>3579</v>
      </c>
      <c r="N36" t="s">
        <v>3971</v>
      </c>
      <c r="O36" t="s">
        <v>3971</v>
      </c>
      <c r="P36" t="s">
        <v>3972</v>
      </c>
      <c r="Q36" t="s">
        <v>48</v>
      </c>
      <c r="R36">
        <v>543965</v>
      </c>
      <c r="S36" s="175">
        <v>0.85</v>
      </c>
      <c r="T36">
        <v>3022015</v>
      </c>
      <c r="V36" t="s">
        <v>212</v>
      </c>
    </row>
    <row r="37" spans="1:22" x14ac:dyDescent="0.25">
      <c r="A37">
        <v>3022016</v>
      </c>
      <c r="B37" t="s">
        <v>213</v>
      </c>
      <c r="C37" s="3" t="s">
        <v>42</v>
      </c>
      <c r="D37" t="s">
        <v>45</v>
      </c>
      <c r="E37" t="s">
        <v>46</v>
      </c>
      <c r="F37">
        <v>3022016</v>
      </c>
      <c r="G37">
        <v>101271</v>
      </c>
      <c r="H37" s="155">
        <v>10007246</v>
      </c>
      <c r="I37">
        <v>400049</v>
      </c>
      <c r="J37">
        <v>10056</v>
      </c>
      <c r="K37" t="s">
        <v>3971</v>
      </c>
      <c r="L37" t="s">
        <v>3579</v>
      </c>
      <c r="M37" t="s">
        <v>3579</v>
      </c>
      <c r="N37" t="s">
        <v>3971</v>
      </c>
      <c r="O37" t="s">
        <v>3971</v>
      </c>
      <c r="P37" t="s">
        <v>3971</v>
      </c>
      <c r="Q37" t="s">
        <v>48</v>
      </c>
      <c r="R37">
        <v>543965</v>
      </c>
      <c r="S37" s="175">
        <v>0.85</v>
      </c>
      <c r="T37">
        <v>3022016</v>
      </c>
      <c r="V37" t="s">
        <v>213</v>
      </c>
    </row>
    <row r="38" spans="1:22" x14ac:dyDescent="0.25">
      <c r="A38">
        <v>3022017</v>
      </c>
      <c r="B38" t="s">
        <v>214</v>
      </c>
      <c r="C38" s="3" t="s">
        <v>42</v>
      </c>
      <c r="D38" t="s">
        <v>45</v>
      </c>
      <c r="E38" t="s">
        <v>46</v>
      </c>
      <c r="F38">
        <v>3022017</v>
      </c>
      <c r="G38">
        <v>101272</v>
      </c>
      <c r="H38" s="155">
        <v>10005184</v>
      </c>
      <c r="I38">
        <v>400080</v>
      </c>
      <c r="J38">
        <v>10057</v>
      </c>
      <c r="K38" t="s">
        <v>3971</v>
      </c>
      <c r="L38" t="s">
        <v>3579</v>
      </c>
      <c r="M38" t="s">
        <v>3579</v>
      </c>
      <c r="N38" t="s">
        <v>3971</v>
      </c>
      <c r="O38" t="s">
        <v>3971</v>
      </c>
      <c r="P38" t="s">
        <v>3971</v>
      </c>
      <c r="Q38" t="s">
        <v>48</v>
      </c>
      <c r="R38">
        <v>543965</v>
      </c>
      <c r="S38" s="175">
        <v>0.85</v>
      </c>
      <c r="T38">
        <v>3022017</v>
      </c>
      <c r="V38" t="s">
        <v>214</v>
      </c>
    </row>
    <row r="39" spans="1:22" x14ac:dyDescent="0.25">
      <c r="A39">
        <v>3022073</v>
      </c>
      <c r="B39" t="s">
        <v>215</v>
      </c>
      <c r="C39" s="3" t="s">
        <v>42</v>
      </c>
      <c r="D39" t="s">
        <v>45</v>
      </c>
      <c r="E39" t="s">
        <v>46</v>
      </c>
      <c r="F39">
        <v>3022073</v>
      </c>
      <c r="G39">
        <v>101314</v>
      </c>
      <c r="H39" s="155">
        <v>10004576</v>
      </c>
      <c r="I39">
        <v>400105</v>
      </c>
      <c r="J39">
        <v>10083</v>
      </c>
      <c r="K39" t="s">
        <v>3971</v>
      </c>
      <c r="L39" t="s">
        <v>3579</v>
      </c>
      <c r="M39" t="s">
        <v>3579</v>
      </c>
      <c r="N39" t="s">
        <v>3971</v>
      </c>
      <c r="O39" t="s">
        <v>3971</v>
      </c>
      <c r="P39" t="s">
        <v>3971</v>
      </c>
      <c r="Q39" t="s">
        <v>106</v>
      </c>
      <c r="R39">
        <v>543965</v>
      </c>
      <c r="S39" s="175">
        <v>0</v>
      </c>
      <c r="T39">
        <v>3022073</v>
      </c>
      <c r="V39" t="s">
        <v>215</v>
      </c>
    </row>
    <row r="40" spans="1:22" x14ac:dyDescent="0.25">
      <c r="A40" s="77">
        <v>3022019</v>
      </c>
      <c r="B40" s="77" t="s">
        <v>216</v>
      </c>
      <c r="C40" s="3" t="s">
        <v>42</v>
      </c>
      <c r="D40" t="s">
        <v>45</v>
      </c>
      <c r="E40" t="s">
        <v>46</v>
      </c>
      <c r="F40">
        <v>3022019</v>
      </c>
      <c r="G40">
        <v>101274</v>
      </c>
      <c r="H40" s="155">
        <v>10004642</v>
      </c>
      <c r="I40">
        <v>400036</v>
      </c>
      <c r="J40">
        <v>10059</v>
      </c>
      <c r="K40" t="s">
        <v>3579</v>
      </c>
      <c r="L40" t="s">
        <v>3579</v>
      </c>
      <c r="M40" t="s">
        <v>3971</v>
      </c>
      <c r="N40" t="s">
        <v>3971</v>
      </c>
      <c r="O40" t="s">
        <v>3971</v>
      </c>
      <c r="P40" t="s">
        <v>3971</v>
      </c>
      <c r="Q40" t="s">
        <v>48</v>
      </c>
      <c r="R40">
        <v>543965</v>
      </c>
      <c r="S40" s="175">
        <v>0.85</v>
      </c>
      <c r="T40">
        <v>3022019</v>
      </c>
      <c r="V40" t="s">
        <v>216</v>
      </c>
    </row>
    <row r="41" spans="1:22" x14ac:dyDescent="0.25">
      <c r="A41" s="77">
        <v>3022018</v>
      </c>
      <c r="B41" s="77" t="s">
        <v>217</v>
      </c>
      <c r="C41" s="3" t="s">
        <v>48</v>
      </c>
      <c r="D41" t="s">
        <v>45</v>
      </c>
      <c r="E41" t="s">
        <v>79</v>
      </c>
      <c r="F41">
        <v>3022018</v>
      </c>
      <c r="G41">
        <v>139489</v>
      </c>
      <c r="H41" s="155">
        <v>10004641</v>
      </c>
      <c r="I41">
        <v>151094</v>
      </c>
      <c r="J41" t="s">
        <v>79</v>
      </c>
      <c r="K41" t="s">
        <v>3971</v>
      </c>
      <c r="L41" t="s">
        <v>3971</v>
      </c>
      <c r="M41" t="s">
        <v>3579</v>
      </c>
      <c r="N41" t="s">
        <v>3971</v>
      </c>
      <c r="O41" t="s">
        <v>3971</v>
      </c>
      <c r="P41" t="s">
        <v>3971</v>
      </c>
      <c r="Q41" t="s">
        <v>79</v>
      </c>
      <c r="R41">
        <v>516500</v>
      </c>
      <c r="S41" s="175">
        <v>0</v>
      </c>
      <c r="T41">
        <v>3022018</v>
      </c>
      <c r="V41" t="s">
        <v>217</v>
      </c>
    </row>
    <row r="42" spans="1:22" x14ac:dyDescent="0.25">
      <c r="A42">
        <v>3022021</v>
      </c>
      <c r="B42" t="s">
        <v>218</v>
      </c>
      <c r="C42" s="3" t="s">
        <v>42</v>
      </c>
      <c r="D42" t="s">
        <v>45</v>
      </c>
      <c r="E42" t="s">
        <v>46</v>
      </c>
      <c r="F42">
        <v>3022021</v>
      </c>
      <c r="G42">
        <v>101275</v>
      </c>
      <c r="H42" s="155">
        <v>10008630</v>
      </c>
      <c r="I42">
        <v>400042</v>
      </c>
      <c r="J42">
        <v>10061</v>
      </c>
      <c r="K42" t="s">
        <v>3579</v>
      </c>
      <c r="L42" t="s">
        <v>3579</v>
      </c>
      <c r="M42" t="s">
        <v>3579</v>
      </c>
      <c r="N42" t="s">
        <v>3971</v>
      </c>
      <c r="O42" t="s">
        <v>3971</v>
      </c>
      <c r="P42" t="s">
        <v>3971</v>
      </c>
      <c r="Q42" t="s">
        <v>75</v>
      </c>
      <c r="R42">
        <v>543965</v>
      </c>
      <c r="S42" s="175">
        <v>0</v>
      </c>
      <c r="T42">
        <v>3022021</v>
      </c>
      <c r="V42" t="s">
        <v>218</v>
      </c>
    </row>
    <row r="43" spans="1:22" x14ac:dyDescent="0.25">
      <c r="A43">
        <v>3022023</v>
      </c>
      <c r="B43" t="s">
        <v>219</v>
      </c>
      <c r="C43" s="3" t="s">
        <v>42</v>
      </c>
      <c r="D43" t="s">
        <v>45</v>
      </c>
      <c r="E43" t="s">
        <v>46</v>
      </c>
      <c r="F43">
        <v>3022023</v>
      </c>
      <c r="G43">
        <v>101277</v>
      </c>
      <c r="H43" s="155">
        <v>1063</v>
      </c>
      <c r="I43">
        <v>400159</v>
      </c>
      <c r="J43">
        <v>10063</v>
      </c>
      <c r="K43" t="s">
        <v>3579</v>
      </c>
      <c r="L43" t="s">
        <v>3579</v>
      </c>
      <c r="M43" t="s">
        <v>3579</v>
      </c>
      <c r="N43" t="s">
        <v>3971</v>
      </c>
      <c r="O43" t="s">
        <v>3971</v>
      </c>
      <c r="P43" t="s">
        <v>3971</v>
      </c>
      <c r="Q43" t="s">
        <v>106</v>
      </c>
      <c r="R43">
        <v>543965</v>
      </c>
      <c r="S43" s="175">
        <v>0</v>
      </c>
      <c r="T43">
        <v>3022023</v>
      </c>
      <c r="V43" t="s">
        <v>219</v>
      </c>
    </row>
    <row r="44" spans="1:22" x14ac:dyDescent="0.25">
      <c r="A44">
        <v>3022001</v>
      </c>
      <c r="B44" t="s">
        <v>220</v>
      </c>
      <c r="C44" s="3" t="s">
        <v>48</v>
      </c>
      <c r="D44" t="s">
        <v>45</v>
      </c>
      <c r="E44" t="s">
        <v>89</v>
      </c>
      <c r="F44">
        <v>3022001</v>
      </c>
      <c r="G44">
        <v>136938</v>
      </c>
      <c r="H44" s="189"/>
      <c r="I44">
        <v>143691</v>
      </c>
      <c r="J44" t="s">
        <v>79</v>
      </c>
      <c r="K44" t="s">
        <v>3579</v>
      </c>
      <c r="L44" t="s">
        <v>3579</v>
      </c>
      <c r="M44" t="s">
        <v>3579</v>
      </c>
      <c r="N44" t="s">
        <v>3971</v>
      </c>
      <c r="O44" t="s">
        <v>3971</v>
      </c>
      <c r="P44" t="s">
        <v>3971</v>
      </c>
      <c r="Q44" t="s">
        <v>79</v>
      </c>
      <c r="R44">
        <v>516500</v>
      </c>
      <c r="S44" s="175">
        <v>0</v>
      </c>
      <c r="T44">
        <v>3022001</v>
      </c>
      <c r="V44" t="s">
        <v>220</v>
      </c>
    </row>
    <row r="45" spans="1:22" x14ac:dyDescent="0.25">
      <c r="A45">
        <v>3022024</v>
      </c>
      <c r="B45" t="s">
        <v>221</v>
      </c>
      <c r="C45" s="3" t="s">
        <v>42</v>
      </c>
      <c r="D45" t="s">
        <v>45</v>
      </c>
      <c r="E45" t="s">
        <v>46</v>
      </c>
      <c r="F45">
        <v>3022024</v>
      </c>
      <c r="G45">
        <v>101278</v>
      </c>
      <c r="H45" s="155">
        <v>10006689</v>
      </c>
      <c r="I45">
        <v>400047</v>
      </c>
      <c r="J45">
        <v>10064</v>
      </c>
      <c r="K45" t="s">
        <v>3579</v>
      </c>
      <c r="L45" t="s">
        <v>3579</v>
      </c>
      <c r="M45" t="s">
        <v>3579</v>
      </c>
      <c r="N45" t="s">
        <v>3971</v>
      </c>
      <c r="O45" t="s">
        <v>3971</v>
      </c>
      <c r="P45" t="s">
        <v>3971</v>
      </c>
      <c r="Q45" t="s">
        <v>48</v>
      </c>
      <c r="R45">
        <v>543965</v>
      </c>
      <c r="S45" s="175">
        <v>0.85</v>
      </c>
      <c r="T45">
        <v>3022024</v>
      </c>
      <c r="V45" t="s">
        <v>221</v>
      </c>
    </row>
    <row r="46" spans="1:22" x14ac:dyDescent="0.25">
      <c r="A46">
        <v>3022025</v>
      </c>
      <c r="B46" t="s">
        <v>222</v>
      </c>
      <c r="C46" s="3" t="s">
        <v>42</v>
      </c>
      <c r="D46" t="s">
        <v>45</v>
      </c>
      <c r="E46" t="s">
        <v>46</v>
      </c>
      <c r="F46">
        <v>3022025</v>
      </c>
      <c r="G46">
        <v>101279</v>
      </c>
      <c r="H46" s="155">
        <v>10027412</v>
      </c>
      <c r="I46">
        <v>400001</v>
      </c>
      <c r="J46">
        <v>10065</v>
      </c>
      <c r="K46" t="s">
        <v>3971</v>
      </c>
      <c r="L46" t="s">
        <v>3579</v>
      </c>
      <c r="M46" t="s">
        <v>3579</v>
      </c>
      <c r="N46" t="s">
        <v>3971</v>
      </c>
      <c r="O46" t="s">
        <v>3971</v>
      </c>
      <c r="P46" t="s">
        <v>3971</v>
      </c>
      <c r="Q46" t="s">
        <v>191</v>
      </c>
      <c r="R46">
        <v>543965</v>
      </c>
      <c r="S46" s="175">
        <v>0.85</v>
      </c>
      <c r="T46">
        <v>3022025</v>
      </c>
      <c r="V46" t="s">
        <v>222</v>
      </c>
    </row>
    <row r="47" spans="1:22" x14ac:dyDescent="0.25">
      <c r="A47">
        <v>3022026</v>
      </c>
      <c r="B47" t="s">
        <v>223</v>
      </c>
      <c r="C47" s="3" t="s">
        <v>42</v>
      </c>
      <c r="D47" t="s">
        <v>45</v>
      </c>
      <c r="E47" t="s">
        <v>46</v>
      </c>
      <c r="F47">
        <v>3022026</v>
      </c>
      <c r="G47">
        <v>101280</v>
      </c>
      <c r="H47" s="155">
        <v>10007765</v>
      </c>
      <c r="I47">
        <v>400082</v>
      </c>
      <c r="J47">
        <v>10066</v>
      </c>
      <c r="K47" t="s">
        <v>3579</v>
      </c>
      <c r="L47" t="s">
        <v>3579</v>
      </c>
      <c r="M47" t="s">
        <v>3579</v>
      </c>
      <c r="N47" t="s">
        <v>3971</v>
      </c>
      <c r="O47" t="s">
        <v>3971</v>
      </c>
      <c r="P47" t="s">
        <v>3971</v>
      </c>
      <c r="Q47" t="s">
        <v>48</v>
      </c>
      <c r="R47">
        <v>543965</v>
      </c>
      <c r="S47" s="175">
        <v>0.85</v>
      </c>
      <c r="T47">
        <v>3022026</v>
      </c>
      <c r="V47" t="s">
        <v>223</v>
      </c>
    </row>
    <row r="48" spans="1:22" x14ac:dyDescent="0.25">
      <c r="A48" s="77">
        <v>3022028</v>
      </c>
      <c r="B48" s="77" t="s">
        <v>224</v>
      </c>
      <c r="C48" s="3" t="s">
        <v>42</v>
      </c>
      <c r="D48" t="s">
        <v>45</v>
      </c>
      <c r="E48" t="s">
        <v>46</v>
      </c>
      <c r="F48">
        <v>3022028</v>
      </c>
      <c r="G48">
        <v>101282</v>
      </c>
      <c r="H48" s="155">
        <v>10006049</v>
      </c>
      <c r="I48">
        <v>400067</v>
      </c>
      <c r="J48">
        <v>10068</v>
      </c>
      <c r="K48" t="s">
        <v>3971</v>
      </c>
      <c r="L48" t="s">
        <v>3579</v>
      </c>
      <c r="M48" t="s">
        <v>3971</v>
      </c>
      <c r="N48" t="s">
        <v>3971</v>
      </c>
      <c r="O48" t="s">
        <v>3971</v>
      </c>
      <c r="P48" t="s">
        <v>3971</v>
      </c>
      <c r="Q48" t="s">
        <v>48</v>
      </c>
      <c r="R48">
        <v>543965</v>
      </c>
      <c r="S48" s="175">
        <v>0.85</v>
      </c>
      <c r="T48">
        <v>3022028</v>
      </c>
      <c r="V48" t="s">
        <v>224</v>
      </c>
    </row>
    <row r="49" spans="1:22" x14ac:dyDescent="0.25">
      <c r="A49" s="77">
        <v>3022027</v>
      </c>
      <c r="B49" s="77" t="s">
        <v>225</v>
      </c>
      <c r="C49" s="3" t="s">
        <v>42</v>
      </c>
      <c r="D49" t="s">
        <v>45</v>
      </c>
      <c r="E49" t="s">
        <v>46</v>
      </c>
      <c r="F49">
        <v>3022027</v>
      </c>
      <c r="G49">
        <v>101281</v>
      </c>
      <c r="H49" s="155">
        <v>10005165</v>
      </c>
      <c r="I49">
        <v>400002</v>
      </c>
      <c r="J49">
        <v>10067</v>
      </c>
      <c r="K49" t="s">
        <v>3971</v>
      </c>
      <c r="L49" t="s">
        <v>3971</v>
      </c>
      <c r="M49" t="s">
        <v>3579</v>
      </c>
      <c r="N49" t="s">
        <v>3971</v>
      </c>
      <c r="O49" t="s">
        <v>3971</v>
      </c>
      <c r="P49" t="s">
        <v>3971</v>
      </c>
      <c r="Q49" t="s">
        <v>48</v>
      </c>
      <c r="R49">
        <v>543965</v>
      </c>
      <c r="S49" s="175">
        <v>0.85</v>
      </c>
      <c r="T49">
        <v>3022027</v>
      </c>
      <c r="V49" t="s">
        <v>225</v>
      </c>
    </row>
    <row r="50" spans="1:22" x14ac:dyDescent="0.25">
      <c r="A50">
        <v>3022029</v>
      </c>
      <c r="B50" t="s">
        <v>226</v>
      </c>
      <c r="C50" s="3" t="s">
        <v>42</v>
      </c>
      <c r="D50" t="s">
        <v>45</v>
      </c>
      <c r="E50" t="s">
        <v>46</v>
      </c>
      <c r="F50">
        <v>3022029</v>
      </c>
      <c r="G50">
        <v>101283</v>
      </c>
      <c r="H50" s="155">
        <v>10008175</v>
      </c>
      <c r="I50">
        <v>400035</v>
      </c>
      <c r="J50">
        <v>10069</v>
      </c>
      <c r="K50" t="s">
        <v>3579</v>
      </c>
      <c r="L50" t="s">
        <v>3579</v>
      </c>
      <c r="M50" t="s">
        <v>3579</v>
      </c>
      <c r="N50" t="s">
        <v>3971</v>
      </c>
      <c r="O50" t="s">
        <v>3971</v>
      </c>
      <c r="P50" t="s">
        <v>3971</v>
      </c>
      <c r="Q50" t="s">
        <v>48</v>
      </c>
      <c r="R50">
        <v>543965</v>
      </c>
      <c r="S50" s="175">
        <v>0.85</v>
      </c>
      <c r="T50">
        <v>3022029</v>
      </c>
      <c r="V50" t="s">
        <v>226</v>
      </c>
    </row>
    <row r="51" spans="1:22" x14ac:dyDescent="0.25">
      <c r="A51">
        <v>3022030</v>
      </c>
      <c r="B51" t="s">
        <v>227</v>
      </c>
      <c r="C51" s="3" t="s">
        <v>48</v>
      </c>
      <c r="D51" t="s">
        <v>45</v>
      </c>
      <c r="E51" t="s">
        <v>79</v>
      </c>
      <c r="F51">
        <v>3022030</v>
      </c>
      <c r="G51">
        <v>138649</v>
      </c>
      <c r="H51" s="189"/>
      <c r="I51">
        <v>148347</v>
      </c>
      <c r="J51" t="s">
        <v>79</v>
      </c>
      <c r="K51" t="s">
        <v>3971</v>
      </c>
      <c r="L51" t="s">
        <v>3579</v>
      </c>
      <c r="M51" t="s">
        <v>3579</v>
      </c>
      <c r="N51" t="s">
        <v>3971</v>
      </c>
      <c r="O51" t="s">
        <v>3971</v>
      </c>
      <c r="P51" t="s">
        <v>3971</v>
      </c>
      <c r="Q51" t="s">
        <v>79</v>
      </c>
      <c r="R51">
        <v>516500</v>
      </c>
      <c r="S51" s="175">
        <v>0</v>
      </c>
      <c r="T51">
        <v>3022030</v>
      </c>
      <c r="V51" t="s">
        <v>227</v>
      </c>
    </row>
    <row r="52" spans="1:22" x14ac:dyDescent="0.25">
      <c r="A52">
        <v>3023516</v>
      </c>
      <c r="B52" t="s">
        <v>228</v>
      </c>
      <c r="C52" s="3" t="s">
        <v>42</v>
      </c>
      <c r="D52" t="s">
        <v>45</v>
      </c>
      <c r="E52" t="s">
        <v>105</v>
      </c>
      <c r="F52">
        <v>3023516</v>
      </c>
      <c r="G52">
        <v>130998</v>
      </c>
      <c r="H52" s="155">
        <v>10006802</v>
      </c>
      <c r="I52">
        <v>400108</v>
      </c>
      <c r="J52">
        <v>10121</v>
      </c>
      <c r="K52" t="s">
        <v>3579</v>
      </c>
      <c r="L52" t="s">
        <v>3579</v>
      </c>
      <c r="M52" t="s">
        <v>3579</v>
      </c>
      <c r="N52" t="s">
        <v>3971</v>
      </c>
      <c r="O52" t="s">
        <v>3971</v>
      </c>
      <c r="P52" t="s">
        <v>3971</v>
      </c>
      <c r="Q52" t="s">
        <v>48</v>
      </c>
      <c r="R52">
        <v>543965</v>
      </c>
      <c r="S52" s="175">
        <v>0.95</v>
      </c>
      <c r="T52">
        <v>3023516</v>
      </c>
      <c r="V52" t="s">
        <v>228</v>
      </c>
    </row>
    <row r="53" spans="1:22" x14ac:dyDescent="0.25">
      <c r="A53">
        <v>3022031</v>
      </c>
      <c r="B53" t="s">
        <v>229</v>
      </c>
      <c r="C53" s="3" t="s">
        <v>42</v>
      </c>
      <c r="D53" t="s">
        <v>45</v>
      </c>
      <c r="E53" t="s">
        <v>230</v>
      </c>
      <c r="F53">
        <v>3022031</v>
      </c>
      <c r="G53">
        <v>101285</v>
      </c>
      <c r="H53" s="155">
        <v>10008170</v>
      </c>
      <c r="I53">
        <v>400026</v>
      </c>
      <c r="J53">
        <v>10071</v>
      </c>
      <c r="K53" t="s">
        <v>3579</v>
      </c>
      <c r="L53" t="s">
        <v>3579</v>
      </c>
      <c r="M53" t="s">
        <v>3579</v>
      </c>
      <c r="N53" t="s">
        <v>3971</v>
      </c>
      <c r="O53" t="s">
        <v>3971</v>
      </c>
      <c r="P53" t="s">
        <v>3971</v>
      </c>
      <c r="Q53" t="s">
        <v>48</v>
      </c>
      <c r="R53">
        <v>543965</v>
      </c>
      <c r="S53" s="175">
        <v>0.85</v>
      </c>
      <c r="T53">
        <v>3022031</v>
      </c>
      <c r="V53" t="s">
        <v>229</v>
      </c>
    </row>
    <row r="54" spans="1:22" x14ac:dyDescent="0.25">
      <c r="A54">
        <v>3022032</v>
      </c>
      <c r="B54" t="s">
        <v>231</v>
      </c>
      <c r="C54" s="3" t="s">
        <v>42</v>
      </c>
      <c r="D54" t="s">
        <v>45</v>
      </c>
      <c r="E54" t="s">
        <v>46</v>
      </c>
      <c r="F54">
        <v>3022032</v>
      </c>
      <c r="G54">
        <v>101286</v>
      </c>
      <c r="H54" s="155">
        <v>10007226</v>
      </c>
      <c r="I54">
        <v>400084</v>
      </c>
      <c r="J54">
        <v>10072</v>
      </c>
      <c r="K54" t="s">
        <v>3579</v>
      </c>
      <c r="L54" t="s">
        <v>3579</v>
      </c>
      <c r="M54" t="s">
        <v>3579</v>
      </c>
      <c r="N54" t="s">
        <v>3971</v>
      </c>
      <c r="O54" t="s">
        <v>3971</v>
      </c>
      <c r="P54" t="s">
        <v>3971</v>
      </c>
      <c r="Q54" t="s">
        <v>48</v>
      </c>
      <c r="R54">
        <v>543965</v>
      </c>
      <c r="S54" s="175">
        <v>0.85</v>
      </c>
      <c r="T54">
        <v>3022032</v>
      </c>
      <c r="V54" t="s">
        <v>231</v>
      </c>
    </row>
    <row r="55" spans="1:22" x14ac:dyDescent="0.25">
      <c r="A55">
        <v>3023304</v>
      </c>
      <c r="B55" t="s">
        <v>232</v>
      </c>
      <c r="C55" s="3" t="s">
        <v>42</v>
      </c>
      <c r="D55" t="s">
        <v>45</v>
      </c>
      <c r="E55" t="s">
        <v>105</v>
      </c>
      <c r="F55">
        <v>3023304</v>
      </c>
      <c r="G55">
        <v>101317</v>
      </c>
      <c r="H55" s="155">
        <v>10006043</v>
      </c>
      <c r="I55">
        <v>400008</v>
      </c>
      <c r="J55">
        <v>10073</v>
      </c>
      <c r="K55" t="s">
        <v>3579</v>
      </c>
      <c r="L55" t="s">
        <v>3579</v>
      </c>
      <c r="M55" t="s">
        <v>3579</v>
      </c>
      <c r="N55" t="s">
        <v>3971</v>
      </c>
      <c r="O55" t="s">
        <v>3971</v>
      </c>
      <c r="P55" t="s">
        <v>3971</v>
      </c>
      <c r="Q55" t="s">
        <v>48</v>
      </c>
      <c r="R55">
        <v>543965</v>
      </c>
      <c r="S55" s="175">
        <v>0.85</v>
      </c>
      <c r="T55">
        <v>3023304</v>
      </c>
      <c r="V55" t="s">
        <v>232</v>
      </c>
    </row>
    <row r="56" spans="1:22" x14ac:dyDescent="0.25">
      <c r="A56">
        <v>3022047</v>
      </c>
      <c r="B56" t="s">
        <v>233</v>
      </c>
      <c r="C56" s="3" t="s">
        <v>48</v>
      </c>
      <c r="D56" t="s">
        <v>45</v>
      </c>
      <c r="E56" t="s">
        <v>79</v>
      </c>
      <c r="F56">
        <v>3022047</v>
      </c>
      <c r="G56">
        <v>139817</v>
      </c>
      <c r="H56" s="189"/>
      <c r="I56">
        <v>151702</v>
      </c>
      <c r="J56" t="s">
        <v>79</v>
      </c>
      <c r="K56" t="s">
        <v>3579</v>
      </c>
      <c r="L56" t="s">
        <v>3579</v>
      </c>
      <c r="M56" t="s">
        <v>3579</v>
      </c>
      <c r="N56" t="s">
        <v>3971</v>
      </c>
      <c r="O56" t="s">
        <v>3971</v>
      </c>
      <c r="P56" t="s">
        <v>3971</v>
      </c>
      <c r="Q56" t="s">
        <v>79</v>
      </c>
      <c r="R56">
        <v>516500</v>
      </c>
      <c r="S56" s="175">
        <v>0</v>
      </c>
      <c r="T56">
        <v>3022047</v>
      </c>
      <c r="V56" t="s">
        <v>233</v>
      </c>
    </row>
    <row r="57" spans="1:22" x14ac:dyDescent="0.25">
      <c r="A57">
        <v>3023515</v>
      </c>
      <c r="B57" t="s">
        <v>234</v>
      </c>
      <c r="C57" s="3" t="s">
        <v>48</v>
      </c>
      <c r="D57" t="s">
        <v>45</v>
      </c>
      <c r="E57" t="s">
        <v>79</v>
      </c>
      <c r="F57">
        <v>3023515</v>
      </c>
      <c r="G57">
        <v>137303</v>
      </c>
      <c r="H57" s="189"/>
      <c r="I57">
        <v>143982</v>
      </c>
      <c r="J57" t="s">
        <v>79</v>
      </c>
      <c r="K57" t="s">
        <v>3579</v>
      </c>
      <c r="L57" t="s">
        <v>3579</v>
      </c>
      <c r="M57" t="s">
        <v>3579</v>
      </c>
      <c r="N57" t="s">
        <v>3971</v>
      </c>
      <c r="O57" t="s">
        <v>3971</v>
      </c>
      <c r="P57" t="s">
        <v>3971</v>
      </c>
      <c r="Q57" t="s">
        <v>79</v>
      </c>
      <c r="R57">
        <v>516500</v>
      </c>
      <c r="S57" s="175">
        <v>0</v>
      </c>
      <c r="T57">
        <v>3023515</v>
      </c>
      <c r="V57" t="s">
        <v>234</v>
      </c>
    </row>
    <row r="58" spans="1:22" x14ac:dyDescent="0.25">
      <c r="A58">
        <v>3022036</v>
      </c>
      <c r="B58" t="s">
        <v>235</v>
      </c>
      <c r="C58" s="3" t="s">
        <v>42</v>
      </c>
      <c r="D58" t="s">
        <v>45</v>
      </c>
      <c r="E58" t="s">
        <v>46</v>
      </c>
      <c r="F58">
        <v>3022036</v>
      </c>
      <c r="G58">
        <v>101289</v>
      </c>
      <c r="H58" s="155">
        <v>10007060</v>
      </c>
      <c r="I58">
        <v>400046</v>
      </c>
      <c r="J58">
        <v>10074</v>
      </c>
      <c r="K58" t="s">
        <v>3579</v>
      </c>
      <c r="L58" t="s">
        <v>3579</v>
      </c>
      <c r="M58" t="s">
        <v>3579</v>
      </c>
      <c r="N58" t="s">
        <v>3971</v>
      </c>
      <c r="O58" t="s">
        <v>3971</v>
      </c>
      <c r="P58" t="s">
        <v>3579</v>
      </c>
      <c r="Q58" t="s">
        <v>48</v>
      </c>
      <c r="R58">
        <v>543965</v>
      </c>
      <c r="S58" s="175">
        <v>0.85</v>
      </c>
      <c r="T58">
        <v>3022036</v>
      </c>
      <c r="V58" t="s">
        <v>235</v>
      </c>
    </row>
    <row r="59" spans="1:22" x14ac:dyDescent="0.25">
      <c r="A59">
        <v>3022037</v>
      </c>
      <c r="B59" t="s">
        <v>236</v>
      </c>
      <c r="C59" s="3" t="s">
        <v>42</v>
      </c>
      <c r="D59" t="s">
        <v>45</v>
      </c>
      <c r="E59" t="s">
        <v>46</v>
      </c>
      <c r="F59">
        <v>3022037</v>
      </c>
      <c r="G59">
        <v>101290</v>
      </c>
      <c r="H59" s="155">
        <v>10007061</v>
      </c>
      <c r="I59">
        <v>400030</v>
      </c>
      <c r="J59">
        <v>10075</v>
      </c>
      <c r="K59" t="s">
        <v>3579</v>
      </c>
      <c r="L59" t="s">
        <v>3579</v>
      </c>
      <c r="M59" t="s">
        <v>3579</v>
      </c>
      <c r="N59" t="s">
        <v>3971</v>
      </c>
      <c r="O59" t="s">
        <v>3971</v>
      </c>
      <c r="P59" t="s">
        <v>3971</v>
      </c>
      <c r="Q59" t="s">
        <v>48</v>
      </c>
      <c r="R59">
        <v>543965</v>
      </c>
      <c r="S59" s="175">
        <v>0.85</v>
      </c>
      <c r="T59">
        <v>3022037</v>
      </c>
      <c r="V59" t="s">
        <v>236</v>
      </c>
    </row>
    <row r="60" spans="1:22" x14ac:dyDescent="0.25">
      <c r="A60">
        <v>3023523</v>
      </c>
      <c r="B60" t="s">
        <v>237</v>
      </c>
      <c r="C60" s="3" t="s">
        <v>42</v>
      </c>
      <c r="D60" t="s">
        <v>45</v>
      </c>
      <c r="E60" t="s">
        <v>46</v>
      </c>
      <c r="F60">
        <v>3023523</v>
      </c>
      <c r="G60">
        <v>135226</v>
      </c>
      <c r="H60" s="155">
        <v>10007063</v>
      </c>
      <c r="I60">
        <v>400130</v>
      </c>
      <c r="J60">
        <v>11093</v>
      </c>
      <c r="K60" t="s">
        <v>3579</v>
      </c>
      <c r="L60" t="s">
        <v>3579</v>
      </c>
      <c r="M60" t="s">
        <v>3579</v>
      </c>
      <c r="N60" t="s">
        <v>3971</v>
      </c>
      <c r="O60" t="s">
        <v>3971</v>
      </c>
      <c r="P60" t="s">
        <v>3971</v>
      </c>
      <c r="Q60" t="s">
        <v>106</v>
      </c>
      <c r="R60">
        <v>543965</v>
      </c>
      <c r="S60" s="175">
        <v>0</v>
      </c>
      <c r="T60">
        <v>3023523</v>
      </c>
      <c r="V60" t="s">
        <v>237</v>
      </c>
    </row>
    <row r="61" spans="1:22" x14ac:dyDescent="0.25">
      <c r="A61">
        <v>3025948</v>
      </c>
      <c r="B61" t="s">
        <v>238</v>
      </c>
      <c r="C61" s="3" t="s">
        <v>42</v>
      </c>
      <c r="D61" t="s">
        <v>45</v>
      </c>
      <c r="E61" t="s">
        <v>105</v>
      </c>
      <c r="F61">
        <v>3025948</v>
      </c>
      <c r="G61">
        <v>101376</v>
      </c>
      <c r="H61" s="155">
        <v>10006913</v>
      </c>
      <c r="I61">
        <v>400112</v>
      </c>
      <c r="J61">
        <v>10125</v>
      </c>
      <c r="K61" t="s">
        <v>3579</v>
      </c>
      <c r="L61" t="s">
        <v>3579</v>
      </c>
      <c r="M61" t="s">
        <v>3579</v>
      </c>
      <c r="N61" t="s">
        <v>3971</v>
      </c>
      <c r="O61" t="s">
        <v>3971</v>
      </c>
      <c r="P61" t="s">
        <v>3971</v>
      </c>
      <c r="Q61" t="s">
        <v>106</v>
      </c>
      <c r="R61">
        <v>543965</v>
      </c>
      <c r="S61" s="175">
        <v>0</v>
      </c>
      <c r="T61">
        <v>3025948</v>
      </c>
      <c r="V61" t="s">
        <v>238</v>
      </c>
    </row>
    <row r="62" spans="1:22" x14ac:dyDescent="0.25">
      <c r="A62">
        <v>3025949</v>
      </c>
      <c r="B62" t="s">
        <v>239</v>
      </c>
      <c r="C62" s="3" t="s">
        <v>42</v>
      </c>
      <c r="D62" t="s">
        <v>45</v>
      </c>
      <c r="E62" t="s">
        <v>105</v>
      </c>
      <c r="F62">
        <v>3025949</v>
      </c>
      <c r="G62">
        <v>131359</v>
      </c>
      <c r="H62" s="155">
        <v>10007662</v>
      </c>
      <c r="I62">
        <v>400110</v>
      </c>
      <c r="J62">
        <v>10126</v>
      </c>
      <c r="K62" t="s">
        <v>3579</v>
      </c>
      <c r="L62" t="s">
        <v>3579</v>
      </c>
      <c r="M62" t="s">
        <v>3579</v>
      </c>
      <c r="N62" t="s">
        <v>3971</v>
      </c>
      <c r="O62" t="s">
        <v>3971</v>
      </c>
      <c r="P62" t="s">
        <v>3971</v>
      </c>
      <c r="Q62" t="s">
        <v>106</v>
      </c>
      <c r="R62">
        <v>543965</v>
      </c>
      <c r="S62" s="175">
        <v>0</v>
      </c>
      <c r="T62">
        <v>3025949</v>
      </c>
      <c r="V62" t="s">
        <v>239</v>
      </c>
    </row>
    <row r="63" spans="1:22" x14ac:dyDescent="0.25">
      <c r="A63">
        <v>3023513</v>
      </c>
      <c r="B63" t="s">
        <v>240</v>
      </c>
      <c r="C63" s="3" t="s">
        <v>42</v>
      </c>
      <c r="D63" t="s">
        <v>45</v>
      </c>
      <c r="E63" t="s">
        <v>105</v>
      </c>
      <c r="F63">
        <v>3023513</v>
      </c>
      <c r="G63">
        <v>101341</v>
      </c>
      <c r="H63" s="155">
        <v>10004701</v>
      </c>
      <c r="I63">
        <v>400007</v>
      </c>
      <c r="J63">
        <v>10114</v>
      </c>
      <c r="K63" t="s">
        <v>3579</v>
      </c>
      <c r="L63" t="s">
        <v>3579</v>
      </c>
      <c r="M63" t="s">
        <v>3579</v>
      </c>
      <c r="N63" t="s">
        <v>3971</v>
      </c>
      <c r="O63" t="s">
        <v>3971</v>
      </c>
      <c r="P63" t="s">
        <v>3971</v>
      </c>
      <c r="Q63" t="s">
        <v>48</v>
      </c>
      <c r="R63">
        <v>543965</v>
      </c>
      <c r="S63" s="175">
        <v>0.90959999999999996</v>
      </c>
      <c r="T63">
        <v>3023513</v>
      </c>
      <c r="V63" t="s">
        <v>240</v>
      </c>
    </row>
    <row r="64" spans="1:22" x14ac:dyDescent="0.25">
      <c r="A64">
        <v>3022048</v>
      </c>
      <c r="B64" t="s">
        <v>241</v>
      </c>
      <c r="C64" s="3" t="s">
        <v>48</v>
      </c>
      <c r="D64" t="s">
        <v>45</v>
      </c>
      <c r="E64" t="s">
        <v>79</v>
      </c>
      <c r="F64">
        <v>3022048</v>
      </c>
      <c r="G64">
        <v>140601</v>
      </c>
      <c r="H64" s="189"/>
      <c r="I64">
        <v>155126</v>
      </c>
      <c r="J64" t="s">
        <v>79</v>
      </c>
      <c r="K64" t="s">
        <v>3579</v>
      </c>
      <c r="L64" t="s">
        <v>3579</v>
      </c>
      <c r="M64" t="s">
        <v>3579</v>
      </c>
      <c r="N64" t="s">
        <v>3971</v>
      </c>
      <c r="O64" t="s">
        <v>3971</v>
      </c>
      <c r="P64" t="s">
        <v>3971</v>
      </c>
      <c r="Q64" t="s">
        <v>79</v>
      </c>
      <c r="R64">
        <v>516500</v>
      </c>
      <c r="S64" s="175">
        <v>0</v>
      </c>
      <c r="T64">
        <v>3022048</v>
      </c>
      <c r="V64" t="s">
        <v>241</v>
      </c>
    </row>
    <row r="65" spans="1:22" x14ac:dyDescent="0.25">
      <c r="A65">
        <v>3023305</v>
      </c>
      <c r="B65" t="s">
        <v>242</v>
      </c>
      <c r="C65" s="3" t="s">
        <v>42</v>
      </c>
      <c r="D65" t="s">
        <v>45</v>
      </c>
      <c r="E65" t="s">
        <v>105</v>
      </c>
      <c r="F65">
        <v>3023305</v>
      </c>
      <c r="G65">
        <v>101318</v>
      </c>
      <c r="H65" s="155">
        <v>10007576</v>
      </c>
      <c r="I65">
        <v>400086</v>
      </c>
      <c r="J65">
        <v>10078</v>
      </c>
      <c r="K65" t="s">
        <v>3971</v>
      </c>
      <c r="L65" t="s">
        <v>3579</v>
      </c>
      <c r="M65" t="s">
        <v>3579</v>
      </c>
      <c r="N65" t="s">
        <v>3971</v>
      </c>
      <c r="O65" t="s">
        <v>3971</v>
      </c>
      <c r="P65" t="s">
        <v>3971</v>
      </c>
      <c r="Q65" t="s">
        <v>48</v>
      </c>
      <c r="R65">
        <v>543965</v>
      </c>
      <c r="S65" s="175">
        <v>0.85</v>
      </c>
      <c r="T65">
        <v>3023305</v>
      </c>
      <c r="V65" t="s">
        <v>242</v>
      </c>
    </row>
    <row r="66" spans="1:22" x14ac:dyDescent="0.25">
      <c r="A66">
        <v>3022042</v>
      </c>
      <c r="B66" t="s">
        <v>243</v>
      </c>
      <c r="C66" s="3" t="s">
        <v>42</v>
      </c>
      <c r="D66" t="s">
        <v>45</v>
      </c>
      <c r="E66" t="s">
        <v>46</v>
      </c>
      <c r="F66">
        <v>3022042</v>
      </c>
      <c r="G66">
        <v>101293</v>
      </c>
      <c r="H66" s="155">
        <v>10007064</v>
      </c>
      <c r="I66">
        <v>400048</v>
      </c>
      <c r="J66">
        <v>10079</v>
      </c>
      <c r="K66" t="s">
        <v>3971</v>
      </c>
      <c r="L66" t="s">
        <v>3579</v>
      </c>
      <c r="M66" t="s">
        <v>3579</v>
      </c>
      <c r="N66" t="s">
        <v>3971</v>
      </c>
      <c r="O66" t="s">
        <v>3971</v>
      </c>
      <c r="P66" t="s">
        <v>3971</v>
      </c>
      <c r="Q66" t="s">
        <v>75</v>
      </c>
      <c r="R66">
        <v>543965</v>
      </c>
      <c r="S66" s="175">
        <v>0</v>
      </c>
      <c r="T66">
        <v>3022042</v>
      </c>
      <c r="V66" t="s">
        <v>243</v>
      </c>
    </row>
    <row r="67" spans="1:22" x14ac:dyDescent="0.25">
      <c r="A67" s="77">
        <v>3022044</v>
      </c>
      <c r="B67" s="77" t="s">
        <v>244</v>
      </c>
      <c r="C67" s="3" t="s">
        <v>42</v>
      </c>
      <c r="D67" t="s">
        <v>45</v>
      </c>
      <c r="E67" t="s">
        <v>46</v>
      </c>
      <c r="F67">
        <v>3022044</v>
      </c>
      <c r="G67">
        <v>101295</v>
      </c>
      <c r="H67" s="155">
        <v>10006045</v>
      </c>
      <c r="I67">
        <v>400087</v>
      </c>
      <c r="J67">
        <v>10081</v>
      </c>
      <c r="K67" t="s">
        <v>3971</v>
      </c>
      <c r="L67" t="s">
        <v>3579</v>
      </c>
      <c r="M67" t="s">
        <v>3971</v>
      </c>
      <c r="N67" t="s">
        <v>3971</v>
      </c>
      <c r="O67" t="s">
        <v>3971</v>
      </c>
      <c r="P67" t="s">
        <v>3971</v>
      </c>
      <c r="Q67" t="s">
        <v>48</v>
      </c>
      <c r="R67">
        <v>543965</v>
      </c>
      <c r="S67" s="175">
        <v>0.85</v>
      </c>
      <c r="T67">
        <v>3022044</v>
      </c>
      <c r="V67" t="s">
        <v>244</v>
      </c>
    </row>
    <row r="68" spans="1:22" x14ac:dyDescent="0.25">
      <c r="A68" s="77">
        <v>3022043</v>
      </c>
      <c r="B68" s="77" t="s">
        <v>245</v>
      </c>
      <c r="C68" s="3" t="s">
        <v>42</v>
      </c>
      <c r="D68" t="s">
        <v>45</v>
      </c>
      <c r="E68" t="s">
        <v>46</v>
      </c>
      <c r="F68">
        <v>3022043</v>
      </c>
      <c r="G68">
        <v>101294</v>
      </c>
      <c r="H68" s="155">
        <v>10006046</v>
      </c>
      <c r="I68">
        <v>400088</v>
      </c>
      <c r="J68">
        <v>10080</v>
      </c>
      <c r="K68" t="s">
        <v>3971</v>
      </c>
      <c r="L68" t="s">
        <v>3971</v>
      </c>
      <c r="M68" t="s">
        <v>3579</v>
      </c>
      <c r="N68" t="s">
        <v>3971</v>
      </c>
      <c r="O68" t="s">
        <v>3971</v>
      </c>
      <c r="P68" t="s">
        <v>3971</v>
      </c>
      <c r="Q68" t="s">
        <v>48</v>
      </c>
      <c r="R68">
        <v>543965</v>
      </c>
      <c r="S68" s="175">
        <v>0.85</v>
      </c>
      <c r="T68">
        <v>3022043</v>
      </c>
      <c r="V68" t="s">
        <v>245</v>
      </c>
    </row>
    <row r="69" spans="1:22" x14ac:dyDescent="0.25">
      <c r="A69">
        <v>3022053</v>
      </c>
      <c r="B69" t="s">
        <v>246</v>
      </c>
      <c r="C69" s="3" t="s">
        <v>42</v>
      </c>
      <c r="D69" t="s">
        <v>45</v>
      </c>
      <c r="E69" t="s">
        <v>105</v>
      </c>
      <c r="F69">
        <v>3022053</v>
      </c>
      <c r="G69">
        <v>146803</v>
      </c>
      <c r="H69" s="189"/>
      <c r="I69">
        <v>158733</v>
      </c>
      <c r="J69">
        <v>10113</v>
      </c>
      <c r="K69" t="s">
        <v>3579</v>
      </c>
      <c r="L69" t="s">
        <v>3579</v>
      </c>
      <c r="M69" t="s">
        <v>3579</v>
      </c>
      <c r="N69" t="s">
        <v>3971</v>
      </c>
      <c r="O69" t="s">
        <v>3971</v>
      </c>
      <c r="P69" t="s">
        <v>3971</v>
      </c>
      <c r="Q69" t="s">
        <v>106</v>
      </c>
      <c r="R69">
        <v>543965</v>
      </c>
      <c r="S69" s="175">
        <v>0</v>
      </c>
      <c r="T69">
        <v>3022053</v>
      </c>
      <c r="V69" t="s">
        <v>246</v>
      </c>
    </row>
    <row r="70" spans="1:22" x14ac:dyDescent="0.25">
      <c r="A70">
        <v>3022045</v>
      </c>
      <c r="B70" t="s">
        <v>247</v>
      </c>
      <c r="C70" s="3" t="s">
        <v>42</v>
      </c>
      <c r="D70" t="s">
        <v>45</v>
      </c>
      <c r="E70" t="s">
        <v>46</v>
      </c>
      <c r="F70">
        <v>3022045</v>
      </c>
      <c r="G70">
        <v>101296</v>
      </c>
      <c r="H70" s="155">
        <v>10006042</v>
      </c>
      <c r="I70">
        <v>400089</v>
      </c>
      <c r="J70">
        <v>10082</v>
      </c>
      <c r="K70" t="s">
        <v>3579</v>
      </c>
      <c r="L70" t="s">
        <v>3579</v>
      </c>
      <c r="M70" t="s">
        <v>3579</v>
      </c>
      <c r="N70" t="s">
        <v>3971</v>
      </c>
      <c r="O70" t="s">
        <v>3971</v>
      </c>
      <c r="P70" t="s">
        <v>3971</v>
      </c>
      <c r="Q70" t="s">
        <v>48</v>
      </c>
      <c r="R70">
        <v>543965</v>
      </c>
      <c r="S70" s="175">
        <v>0.85</v>
      </c>
      <c r="T70">
        <v>3022045</v>
      </c>
      <c r="V70" t="s">
        <v>247</v>
      </c>
    </row>
    <row r="71" spans="1:22" x14ac:dyDescent="0.25">
      <c r="A71">
        <v>3022077</v>
      </c>
      <c r="B71" t="s">
        <v>248</v>
      </c>
      <c r="C71" s="3" t="s">
        <v>42</v>
      </c>
      <c r="D71" t="s">
        <v>45</v>
      </c>
      <c r="E71" t="s">
        <v>46</v>
      </c>
      <c r="F71">
        <v>3022077</v>
      </c>
      <c r="G71">
        <v>131970</v>
      </c>
      <c r="H71" s="155">
        <v>10006118</v>
      </c>
      <c r="I71">
        <v>400113</v>
      </c>
      <c r="J71">
        <v>10127</v>
      </c>
      <c r="K71" t="s">
        <v>3579</v>
      </c>
      <c r="L71" t="s">
        <v>3579</v>
      </c>
      <c r="M71" t="s">
        <v>3579</v>
      </c>
      <c r="N71" t="s">
        <v>3971</v>
      </c>
      <c r="O71" t="s">
        <v>3971</v>
      </c>
      <c r="P71" t="s">
        <v>3579</v>
      </c>
      <c r="Q71" t="s">
        <v>48</v>
      </c>
      <c r="R71">
        <v>543965</v>
      </c>
      <c r="S71" s="175">
        <v>0.85</v>
      </c>
      <c r="T71">
        <v>3022077</v>
      </c>
      <c r="V71" t="s">
        <v>248</v>
      </c>
    </row>
    <row r="72" spans="1:22" x14ac:dyDescent="0.25">
      <c r="A72">
        <v>3025201</v>
      </c>
      <c r="B72" t="s">
        <v>249</v>
      </c>
      <c r="C72" s="3" t="s">
        <v>42</v>
      </c>
      <c r="D72" t="s">
        <v>45</v>
      </c>
      <c r="E72" t="s">
        <v>230</v>
      </c>
      <c r="F72">
        <v>3025201</v>
      </c>
      <c r="G72">
        <v>101356</v>
      </c>
      <c r="H72" s="155">
        <v>10006718</v>
      </c>
      <c r="I72">
        <v>400021</v>
      </c>
      <c r="J72">
        <v>10084</v>
      </c>
      <c r="K72" t="s">
        <v>3971</v>
      </c>
      <c r="L72" t="s">
        <v>3579</v>
      </c>
      <c r="M72" t="s">
        <v>3579</v>
      </c>
      <c r="N72" t="s">
        <v>3971</v>
      </c>
      <c r="O72" t="s">
        <v>3971</v>
      </c>
      <c r="P72" t="s">
        <v>3971</v>
      </c>
      <c r="Q72" t="s">
        <v>106</v>
      </c>
      <c r="R72">
        <v>543965</v>
      </c>
      <c r="S72" s="175">
        <v>0</v>
      </c>
      <c r="T72">
        <v>3025201</v>
      </c>
      <c r="V72" t="s">
        <v>249</v>
      </c>
    </row>
    <row r="73" spans="1:22" x14ac:dyDescent="0.25">
      <c r="A73">
        <v>3023501</v>
      </c>
      <c r="B73" t="s">
        <v>250</v>
      </c>
      <c r="C73" s="3" t="s">
        <v>42</v>
      </c>
      <c r="D73" t="s">
        <v>45</v>
      </c>
      <c r="E73" t="s">
        <v>105</v>
      </c>
      <c r="F73">
        <v>3023501</v>
      </c>
      <c r="G73">
        <v>101331</v>
      </c>
      <c r="H73" s="155">
        <v>10006044</v>
      </c>
      <c r="I73">
        <v>400003</v>
      </c>
      <c r="J73">
        <v>10085</v>
      </c>
      <c r="K73" t="s">
        <v>3579</v>
      </c>
      <c r="L73" t="s">
        <v>3579</v>
      </c>
      <c r="M73" t="s">
        <v>3579</v>
      </c>
      <c r="N73" t="s">
        <v>3971</v>
      </c>
      <c r="O73" t="s">
        <v>3971</v>
      </c>
      <c r="P73" t="s">
        <v>3971</v>
      </c>
      <c r="Q73" t="s">
        <v>48</v>
      </c>
      <c r="R73">
        <v>543965</v>
      </c>
      <c r="S73" s="175">
        <v>0.85</v>
      </c>
      <c r="T73">
        <v>3023501</v>
      </c>
      <c r="V73" t="s">
        <v>250</v>
      </c>
    </row>
    <row r="74" spans="1:22" x14ac:dyDescent="0.25">
      <c r="A74">
        <v>3022078</v>
      </c>
      <c r="B74" t="s">
        <v>251</v>
      </c>
      <c r="C74" s="3" t="s">
        <v>42</v>
      </c>
      <c r="D74" t="s">
        <v>45</v>
      </c>
      <c r="E74" t="s">
        <v>105</v>
      </c>
      <c r="F74">
        <v>3022078</v>
      </c>
      <c r="G74">
        <v>133364</v>
      </c>
      <c r="H74" s="155">
        <v>10007235</v>
      </c>
      <c r="I74">
        <v>400014</v>
      </c>
      <c r="J74">
        <v>10129</v>
      </c>
      <c r="K74" t="s">
        <v>3971</v>
      </c>
      <c r="L74" t="s">
        <v>3579</v>
      </c>
      <c r="M74" t="s">
        <v>3579</v>
      </c>
      <c r="N74" t="s">
        <v>3971</v>
      </c>
      <c r="O74" t="s">
        <v>3971</v>
      </c>
      <c r="P74" t="s">
        <v>3971</v>
      </c>
      <c r="Q74" t="s">
        <v>48</v>
      </c>
      <c r="R74">
        <v>543965</v>
      </c>
      <c r="S74" s="175">
        <v>0.85740000000000005</v>
      </c>
      <c r="T74">
        <v>3022078</v>
      </c>
      <c r="V74" t="s">
        <v>251</v>
      </c>
    </row>
    <row r="75" spans="1:22" x14ac:dyDescent="0.25">
      <c r="A75">
        <v>3022038</v>
      </c>
      <c r="B75" t="s">
        <v>252</v>
      </c>
      <c r="C75" s="3" t="s">
        <v>48</v>
      </c>
      <c r="D75" t="s">
        <v>45</v>
      </c>
      <c r="E75" t="s">
        <v>79</v>
      </c>
      <c r="F75">
        <v>3022038</v>
      </c>
      <c r="G75">
        <v>139633</v>
      </c>
      <c r="H75" s="189"/>
      <c r="I75">
        <v>152217</v>
      </c>
      <c r="J75" t="s">
        <v>79</v>
      </c>
      <c r="K75" t="s">
        <v>3579</v>
      </c>
      <c r="L75" t="s">
        <v>3579</v>
      </c>
      <c r="M75" t="s">
        <v>3579</v>
      </c>
      <c r="N75" t="s">
        <v>3971</v>
      </c>
      <c r="O75" t="s">
        <v>3971</v>
      </c>
      <c r="P75" t="s">
        <v>3971</v>
      </c>
      <c r="Q75" t="s">
        <v>79</v>
      </c>
      <c r="R75">
        <v>516500</v>
      </c>
      <c r="S75" s="175">
        <v>0</v>
      </c>
      <c r="T75">
        <v>3022038</v>
      </c>
      <c r="V75" t="s">
        <v>252</v>
      </c>
    </row>
    <row r="76" spans="1:22" x14ac:dyDescent="0.25">
      <c r="A76" s="77">
        <v>3022071</v>
      </c>
      <c r="B76" s="77" t="s">
        <v>253</v>
      </c>
      <c r="C76" s="3" t="s">
        <v>42</v>
      </c>
      <c r="D76" t="s">
        <v>45</v>
      </c>
      <c r="E76" t="s">
        <v>46</v>
      </c>
      <c r="F76">
        <v>3022071</v>
      </c>
      <c r="G76">
        <v>101312</v>
      </c>
      <c r="H76" s="155">
        <v>10004332</v>
      </c>
      <c r="I76" s="301">
        <v>400012</v>
      </c>
      <c r="J76">
        <v>10086</v>
      </c>
      <c r="K76" t="s">
        <v>3579</v>
      </c>
      <c r="L76" t="s">
        <v>3579</v>
      </c>
      <c r="M76" t="s">
        <v>3971</v>
      </c>
      <c r="N76" t="s">
        <v>3971</v>
      </c>
      <c r="O76" t="s">
        <v>3971</v>
      </c>
      <c r="P76" t="s">
        <v>3971</v>
      </c>
      <c r="Q76" t="s">
        <v>191</v>
      </c>
      <c r="R76">
        <v>543965</v>
      </c>
      <c r="S76" s="175">
        <v>0.85</v>
      </c>
      <c r="T76">
        <v>3022071</v>
      </c>
      <c r="V76" t="s">
        <v>253</v>
      </c>
    </row>
    <row r="77" spans="1:22" x14ac:dyDescent="0.25">
      <c r="A77" s="77">
        <v>3022072</v>
      </c>
      <c r="B77" s="77" t="s">
        <v>254</v>
      </c>
      <c r="C77" s="3" t="s">
        <v>42</v>
      </c>
      <c r="D77" t="s">
        <v>45</v>
      </c>
      <c r="E77" t="s">
        <v>46</v>
      </c>
      <c r="F77">
        <v>3022072</v>
      </c>
      <c r="G77">
        <v>101313</v>
      </c>
      <c r="H77" s="155">
        <v>10004332</v>
      </c>
      <c r="I77">
        <v>400012</v>
      </c>
      <c r="J77">
        <v>10086</v>
      </c>
      <c r="K77" t="s">
        <v>3971</v>
      </c>
      <c r="L77" t="s">
        <v>3971</v>
      </c>
      <c r="M77" t="s">
        <v>3579</v>
      </c>
      <c r="N77" t="s">
        <v>3971</v>
      </c>
      <c r="O77" t="s">
        <v>3971</v>
      </c>
      <c r="P77" t="s">
        <v>3971</v>
      </c>
      <c r="Q77" t="s">
        <v>106</v>
      </c>
      <c r="R77">
        <v>543965</v>
      </c>
      <c r="S77" s="175">
        <v>0</v>
      </c>
      <c r="T77">
        <v>3022072</v>
      </c>
      <c r="V77" t="s">
        <v>254</v>
      </c>
    </row>
    <row r="78" spans="1:22" x14ac:dyDescent="0.25">
      <c r="A78">
        <v>3022004</v>
      </c>
      <c r="B78" t="s">
        <v>255</v>
      </c>
      <c r="C78" s="3" t="s">
        <v>48</v>
      </c>
      <c r="D78" t="s">
        <v>45</v>
      </c>
      <c r="E78" t="s">
        <v>89</v>
      </c>
      <c r="F78">
        <v>3022004</v>
      </c>
      <c r="G78">
        <v>138272</v>
      </c>
      <c r="H78" s="189"/>
      <c r="I78">
        <v>155029</v>
      </c>
      <c r="J78" t="s">
        <v>79</v>
      </c>
      <c r="K78" t="s">
        <v>3971</v>
      </c>
      <c r="L78" t="s">
        <v>3579</v>
      </c>
      <c r="M78" t="s">
        <v>3579</v>
      </c>
      <c r="N78" t="s">
        <v>3971</v>
      </c>
      <c r="O78" t="s">
        <v>3971</v>
      </c>
      <c r="P78" t="s">
        <v>3971</v>
      </c>
      <c r="Q78" t="s">
        <v>79</v>
      </c>
      <c r="R78">
        <v>516500</v>
      </c>
      <c r="S78" s="175">
        <v>0</v>
      </c>
      <c r="T78">
        <v>3022004</v>
      </c>
      <c r="V78" t="s">
        <v>255</v>
      </c>
    </row>
    <row r="79" spans="1:22" x14ac:dyDescent="0.25">
      <c r="A79">
        <v>3023512</v>
      </c>
      <c r="B79" t="s">
        <v>256</v>
      </c>
      <c r="C79" s="3" t="s">
        <v>42</v>
      </c>
      <c r="D79" t="s">
        <v>45</v>
      </c>
      <c r="E79" t="s">
        <v>105</v>
      </c>
      <c r="F79">
        <v>3023512</v>
      </c>
      <c r="G79">
        <v>101340</v>
      </c>
      <c r="H79" s="155">
        <v>10005964</v>
      </c>
      <c r="I79">
        <v>400093</v>
      </c>
      <c r="J79">
        <v>10112</v>
      </c>
      <c r="K79" t="s">
        <v>3579</v>
      </c>
      <c r="L79" t="s">
        <v>3579</v>
      </c>
      <c r="M79" t="s">
        <v>3579</v>
      </c>
      <c r="N79" t="s">
        <v>3971</v>
      </c>
      <c r="O79" t="s">
        <v>3971</v>
      </c>
      <c r="P79" t="s">
        <v>3971</v>
      </c>
      <c r="Q79" t="s">
        <v>75</v>
      </c>
      <c r="R79">
        <v>543965</v>
      </c>
      <c r="S79" s="175">
        <v>0</v>
      </c>
      <c r="T79">
        <v>3023512</v>
      </c>
      <c r="V79" t="s">
        <v>256</v>
      </c>
    </row>
    <row r="80" spans="1:22" x14ac:dyDescent="0.25">
      <c r="A80">
        <v>3022041</v>
      </c>
      <c r="B80" t="s">
        <v>257</v>
      </c>
      <c r="C80" s="3" t="s">
        <v>48</v>
      </c>
      <c r="D80" t="s">
        <v>45</v>
      </c>
      <c r="E80" t="s">
        <v>79</v>
      </c>
      <c r="F80">
        <v>3022041</v>
      </c>
      <c r="G80">
        <v>139727</v>
      </c>
      <c r="H80" s="189"/>
      <c r="I80">
        <v>160025</v>
      </c>
      <c r="J80">
        <v>11381</v>
      </c>
      <c r="K80" t="s">
        <v>3971</v>
      </c>
      <c r="L80" t="s">
        <v>3579</v>
      </c>
      <c r="M80" t="s">
        <v>3579</v>
      </c>
      <c r="N80" t="s">
        <v>3971</v>
      </c>
      <c r="O80" t="s">
        <v>3971</v>
      </c>
      <c r="P80" t="s">
        <v>3971</v>
      </c>
      <c r="Q80" t="s">
        <v>79</v>
      </c>
      <c r="R80">
        <v>516500</v>
      </c>
      <c r="S80" s="175">
        <v>0</v>
      </c>
      <c r="T80">
        <v>3022041</v>
      </c>
      <c r="V80" t="s">
        <v>257</v>
      </c>
    </row>
    <row r="81" spans="1:22" x14ac:dyDescent="0.25">
      <c r="A81">
        <v>3023510</v>
      </c>
      <c r="B81" t="s">
        <v>258</v>
      </c>
      <c r="C81" s="3" t="s">
        <v>42</v>
      </c>
      <c r="D81" t="s">
        <v>45</v>
      </c>
      <c r="E81" t="s">
        <v>105</v>
      </c>
      <c r="F81">
        <v>3023510</v>
      </c>
      <c r="G81">
        <v>101338</v>
      </c>
      <c r="H81" s="155">
        <v>10004882</v>
      </c>
      <c r="I81">
        <v>400071</v>
      </c>
      <c r="J81">
        <v>10110</v>
      </c>
      <c r="K81" t="s">
        <v>3971</v>
      </c>
      <c r="L81" t="s">
        <v>3579</v>
      </c>
      <c r="M81" t="s">
        <v>3579</v>
      </c>
      <c r="N81" t="s">
        <v>3971</v>
      </c>
      <c r="O81" t="s">
        <v>3971</v>
      </c>
      <c r="P81" t="s">
        <v>3971</v>
      </c>
      <c r="Q81" t="s">
        <v>48</v>
      </c>
      <c r="R81">
        <v>543965</v>
      </c>
      <c r="S81" s="175">
        <v>0.85</v>
      </c>
      <c r="T81">
        <v>3023510</v>
      </c>
      <c r="V81" t="s">
        <v>258</v>
      </c>
    </row>
    <row r="82" spans="1:22" x14ac:dyDescent="0.25">
      <c r="A82">
        <v>3023502</v>
      </c>
      <c r="B82" t="s">
        <v>259</v>
      </c>
      <c r="C82" s="3" t="s">
        <v>42</v>
      </c>
      <c r="D82" t="s">
        <v>45</v>
      </c>
      <c r="E82" t="s">
        <v>105</v>
      </c>
      <c r="F82">
        <v>3023502</v>
      </c>
      <c r="G82">
        <v>101332</v>
      </c>
      <c r="H82" s="155">
        <v>10007803</v>
      </c>
      <c r="I82">
        <v>400096</v>
      </c>
      <c r="J82">
        <v>10087</v>
      </c>
      <c r="K82" t="s">
        <v>3579</v>
      </c>
      <c r="L82" t="s">
        <v>3579</v>
      </c>
      <c r="M82" t="s">
        <v>3579</v>
      </c>
      <c r="N82" t="s">
        <v>3971</v>
      </c>
      <c r="O82" t="s">
        <v>3971</v>
      </c>
      <c r="P82" t="s">
        <v>3971</v>
      </c>
      <c r="Q82" t="s">
        <v>48</v>
      </c>
      <c r="R82">
        <v>543965</v>
      </c>
      <c r="S82" s="175">
        <v>0.85</v>
      </c>
      <c r="T82">
        <v>3023502</v>
      </c>
      <c r="V82" t="s">
        <v>259</v>
      </c>
    </row>
    <row r="83" spans="1:22" x14ac:dyDescent="0.25">
      <c r="A83">
        <v>3023315</v>
      </c>
      <c r="B83" t="s">
        <v>260</v>
      </c>
      <c r="C83" s="3" t="s">
        <v>42</v>
      </c>
      <c r="D83" t="s">
        <v>45</v>
      </c>
      <c r="E83" t="s">
        <v>105</v>
      </c>
      <c r="F83">
        <v>3023315</v>
      </c>
      <c r="G83">
        <v>101327</v>
      </c>
      <c r="H83" s="155">
        <v>10004672</v>
      </c>
      <c r="I83">
        <v>400062</v>
      </c>
      <c r="J83">
        <v>10099</v>
      </c>
      <c r="K83" t="s">
        <v>3971</v>
      </c>
      <c r="L83" t="s">
        <v>3579</v>
      </c>
      <c r="M83" t="s">
        <v>3579</v>
      </c>
      <c r="N83" t="s">
        <v>3971</v>
      </c>
      <c r="O83" t="s">
        <v>3971</v>
      </c>
      <c r="P83" t="s">
        <v>3971</v>
      </c>
      <c r="Q83" t="s">
        <v>75</v>
      </c>
      <c r="R83">
        <v>543965</v>
      </c>
      <c r="S83" s="175">
        <v>0</v>
      </c>
      <c r="T83">
        <v>3023315</v>
      </c>
      <c r="V83" t="s">
        <v>260</v>
      </c>
    </row>
    <row r="84" spans="1:22" x14ac:dyDescent="0.25">
      <c r="A84">
        <v>3023504</v>
      </c>
      <c r="B84" t="s">
        <v>261</v>
      </c>
      <c r="C84" s="3" t="s">
        <v>42</v>
      </c>
      <c r="D84" t="s">
        <v>45</v>
      </c>
      <c r="E84" t="s">
        <v>105</v>
      </c>
      <c r="F84">
        <v>3023504</v>
      </c>
      <c r="G84">
        <v>101333</v>
      </c>
      <c r="H84" s="155">
        <v>10007065</v>
      </c>
      <c r="I84">
        <v>400064</v>
      </c>
      <c r="J84">
        <v>10088</v>
      </c>
      <c r="K84" t="s">
        <v>3579</v>
      </c>
      <c r="L84" t="s">
        <v>3579</v>
      </c>
      <c r="M84" t="s">
        <v>3579</v>
      </c>
      <c r="N84" t="s">
        <v>3971</v>
      </c>
      <c r="O84" t="s">
        <v>3971</v>
      </c>
      <c r="P84" t="s">
        <v>3971</v>
      </c>
      <c r="Q84" t="s">
        <v>48</v>
      </c>
      <c r="R84">
        <v>543965</v>
      </c>
      <c r="S84" s="175">
        <v>0.85</v>
      </c>
      <c r="T84">
        <v>3023504</v>
      </c>
      <c r="V84" t="s">
        <v>261</v>
      </c>
    </row>
    <row r="85" spans="1:22" x14ac:dyDescent="0.25">
      <c r="A85">
        <v>3023309</v>
      </c>
      <c r="B85" t="s">
        <v>262</v>
      </c>
      <c r="C85" s="3" t="s">
        <v>42</v>
      </c>
      <c r="D85" t="s">
        <v>45</v>
      </c>
      <c r="E85" t="s">
        <v>105</v>
      </c>
      <c r="F85">
        <v>3023309</v>
      </c>
      <c r="G85">
        <v>101321</v>
      </c>
      <c r="H85" s="155">
        <v>10006508</v>
      </c>
      <c r="I85">
        <v>400098</v>
      </c>
      <c r="J85">
        <v>10116</v>
      </c>
      <c r="K85" t="s">
        <v>3579</v>
      </c>
      <c r="L85" t="s">
        <v>3579</v>
      </c>
      <c r="M85" t="s">
        <v>3579</v>
      </c>
      <c r="N85" t="s">
        <v>3971</v>
      </c>
      <c r="O85" t="s">
        <v>3971</v>
      </c>
      <c r="P85" t="s">
        <v>3971</v>
      </c>
      <c r="Q85" t="s">
        <v>191</v>
      </c>
      <c r="R85">
        <v>543965</v>
      </c>
      <c r="S85" s="175">
        <v>0.85</v>
      </c>
      <c r="T85">
        <v>3023309</v>
      </c>
      <c r="V85" t="s">
        <v>262</v>
      </c>
    </row>
    <row r="86" spans="1:22" x14ac:dyDescent="0.25">
      <c r="A86">
        <v>3023307</v>
      </c>
      <c r="B86" t="s">
        <v>263</v>
      </c>
      <c r="C86" s="3" t="s">
        <v>42</v>
      </c>
      <c r="D86" t="s">
        <v>45</v>
      </c>
      <c r="E86" t="s">
        <v>105</v>
      </c>
      <c r="F86">
        <v>3023307</v>
      </c>
      <c r="G86">
        <v>101319</v>
      </c>
      <c r="H86" s="155">
        <v>10007066</v>
      </c>
      <c r="I86">
        <v>400114</v>
      </c>
      <c r="J86">
        <v>10089</v>
      </c>
      <c r="K86" t="s">
        <v>3579</v>
      </c>
      <c r="L86" t="s">
        <v>3579</v>
      </c>
      <c r="M86" t="s">
        <v>3579</v>
      </c>
      <c r="N86" t="s">
        <v>3971</v>
      </c>
      <c r="O86" t="s">
        <v>3971</v>
      </c>
      <c r="P86" t="s">
        <v>3971</v>
      </c>
      <c r="Q86" t="s">
        <v>48</v>
      </c>
      <c r="R86">
        <v>543965</v>
      </c>
      <c r="S86" s="175">
        <v>0.85</v>
      </c>
      <c r="T86">
        <v>3023307</v>
      </c>
      <c r="V86" t="s">
        <v>263</v>
      </c>
    </row>
    <row r="87" spans="1:22" x14ac:dyDescent="0.25">
      <c r="A87">
        <v>3023509</v>
      </c>
      <c r="B87" t="s">
        <v>264</v>
      </c>
      <c r="C87" s="3" t="s">
        <v>42</v>
      </c>
      <c r="D87" t="s">
        <v>45</v>
      </c>
      <c r="E87" t="s">
        <v>105</v>
      </c>
      <c r="F87">
        <v>3023509</v>
      </c>
      <c r="G87">
        <v>101337</v>
      </c>
      <c r="H87" s="155">
        <v>10022140</v>
      </c>
      <c r="I87">
        <v>400066</v>
      </c>
      <c r="J87">
        <v>10107</v>
      </c>
      <c r="K87" t="s">
        <v>3579</v>
      </c>
      <c r="L87" t="s">
        <v>3579</v>
      </c>
      <c r="M87" t="s">
        <v>3579</v>
      </c>
      <c r="N87" t="s">
        <v>3971</v>
      </c>
      <c r="O87" t="s">
        <v>3971</v>
      </c>
      <c r="P87" t="s">
        <v>3971</v>
      </c>
      <c r="Q87" t="s">
        <v>48</v>
      </c>
      <c r="R87">
        <v>543965</v>
      </c>
      <c r="S87" s="175">
        <v>0.85</v>
      </c>
      <c r="T87">
        <v>3023509</v>
      </c>
      <c r="V87" t="s">
        <v>264</v>
      </c>
    </row>
    <row r="88" spans="1:22" x14ac:dyDescent="0.25">
      <c r="A88">
        <v>3023311</v>
      </c>
      <c r="B88" t="s">
        <v>265</v>
      </c>
      <c r="C88" s="3" t="s">
        <v>42</v>
      </c>
      <c r="D88" t="s">
        <v>45</v>
      </c>
      <c r="E88" t="s">
        <v>105</v>
      </c>
      <c r="F88">
        <v>3023311</v>
      </c>
      <c r="G88">
        <v>101323</v>
      </c>
      <c r="H88" s="155">
        <v>10008120</v>
      </c>
      <c r="I88">
        <v>400058</v>
      </c>
      <c r="J88">
        <v>10092</v>
      </c>
      <c r="K88" t="s">
        <v>3579</v>
      </c>
      <c r="L88" t="s">
        <v>3579</v>
      </c>
      <c r="M88" t="s">
        <v>3579</v>
      </c>
      <c r="N88" t="s">
        <v>3971</v>
      </c>
      <c r="O88" t="s">
        <v>3971</v>
      </c>
      <c r="P88" t="s">
        <v>3971</v>
      </c>
      <c r="Q88" t="s">
        <v>48</v>
      </c>
      <c r="R88">
        <v>543965</v>
      </c>
      <c r="S88" s="175">
        <v>0.85</v>
      </c>
      <c r="T88">
        <v>3023311</v>
      </c>
      <c r="V88" t="s">
        <v>265</v>
      </c>
    </row>
    <row r="89" spans="1:22" x14ac:dyDescent="0.25">
      <c r="A89">
        <v>3023312</v>
      </c>
      <c r="B89" t="s">
        <v>266</v>
      </c>
      <c r="C89" s="3" t="s">
        <v>42</v>
      </c>
      <c r="D89" t="s">
        <v>45</v>
      </c>
      <c r="E89" t="s">
        <v>105</v>
      </c>
      <c r="F89">
        <v>3023312</v>
      </c>
      <c r="G89">
        <v>101324</v>
      </c>
      <c r="H89" s="155">
        <v>10004397</v>
      </c>
      <c r="I89">
        <v>400017</v>
      </c>
      <c r="J89">
        <v>10093</v>
      </c>
      <c r="K89" t="s">
        <v>3971</v>
      </c>
      <c r="L89" t="s">
        <v>3579</v>
      </c>
      <c r="M89" t="s">
        <v>3579</v>
      </c>
      <c r="N89" t="s">
        <v>3971</v>
      </c>
      <c r="O89" t="s">
        <v>3971</v>
      </c>
      <c r="P89" t="s">
        <v>3971</v>
      </c>
      <c r="Q89" t="s">
        <v>48</v>
      </c>
      <c r="R89">
        <v>543965</v>
      </c>
      <c r="S89" s="175">
        <v>0.85</v>
      </c>
      <c r="T89">
        <v>3023312</v>
      </c>
      <c r="V89" t="s">
        <v>266</v>
      </c>
    </row>
    <row r="90" spans="1:22" x14ac:dyDescent="0.25">
      <c r="A90">
        <v>3023314</v>
      </c>
      <c r="B90" t="s">
        <v>267</v>
      </c>
      <c r="C90" s="3" t="s">
        <v>42</v>
      </c>
      <c r="D90" t="s">
        <v>45</v>
      </c>
      <c r="E90" t="s">
        <v>105</v>
      </c>
      <c r="F90">
        <v>3023314</v>
      </c>
      <c r="G90">
        <v>101326</v>
      </c>
      <c r="H90" s="155">
        <v>10005209</v>
      </c>
      <c r="I90">
        <v>400094</v>
      </c>
      <c r="J90">
        <v>10095</v>
      </c>
      <c r="K90" t="s">
        <v>3971</v>
      </c>
      <c r="L90" t="s">
        <v>3579</v>
      </c>
      <c r="M90" t="s">
        <v>3579</v>
      </c>
      <c r="N90" t="s">
        <v>3971</v>
      </c>
      <c r="O90" t="s">
        <v>3971</v>
      </c>
      <c r="P90" t="s">
        <v>3971</v>
      </c>
      <c r="Q90" t="s">
        <v>191</v>
      </c>
      <c r="R90">
        <v>543965</v>
      </c>
      <c r="S90" s="175">
        <v>0.85</v>
      </c>
      <c r="T90">
        <v>3023314</v>
      </c>
      <c r="V90" t="s">
        <v>267</v>
      </c>
    </row>
    <row r="91" spans="1:22" x14ac:dyDescent="0.25">
      <c r="A91">
        <v>3023313</v>
      </c>
      <c r="B91" t="s">
        <v>4589</v>
      </c>
      <c r="C91" s="3" t="s">
        <v>42</v>
      </c>
      <c r="D91" t="s">
        <v>45</v>
      </c>
      <c r="E91" t="s">
        <v>105</v>
      </c>
      <c r="F91">
        <v>3023313</v>
      </c>
      <c r="G91">
        <v>101325</v>
      </c>
      <c r="H91" s="155">
        <v>10007095</v>
      </c>
      <c r="I91">
        <v>400006</v>
      </c>
      <c r="J91">
        <v>10094</v>
      </c>
      <c r="K91" t="s">
        <v>3579</v>
      </c>
      <c r="L91" t="s">
        <v>3579</v>
      </c>
      <c r="M91" t="s">
        <v>3579</v>
      </c>
      <c r="N91" t="s">
        <v>3971</v>
      </c>
      <c r="O91" t="s">
        <v>3971</v>
      </c>
      <c r="P91" t="s">
        <v>3971</v>
      </c>
      <c r="Q91" t="s">
        <v>48</v>
      </c>
      <c r="R91">
        <v>543965</v>
      </c>
      <c r="S91" s="175">
        <v>0.85</v>
      </c>
      <c r="T91">
        <v>3023313</v>
      </c>
      <c r="V91" t="s">
        <v>268</v>
      </c>
    </row>
    <row r="92" spans="1:22" x14ac:dyDescent="0.25">
      <c r="A92">
        <v>3023507</v>
      </c>
      <c r="B92" t="s">
        <v>269</v>
      </c>
      <c r="C92" s="3" t="s">
        <v>42</v>
      </c>
      <c r="D92" t="s">
        <v>45</v>
      </c>
      <c r="E92" t="s">
        <v>105</v>
      </c>
      <c r="F92">
        <v>3023507</v>
      </c>
      <c r="G92">
        <v>101335</v>
      </c>
      <c r="H92" s="155">
        <v>10027404</v>
      </c>
      <c r="I92">
        <v>400037</v>
      </c>
      <c r="J92">
        <v>10108</v>
      </c>
      <c r="K92" t="s">
        <v>3971</v>
      </c>
      <c r="L92" t="s">
        <v>3579</v>
      </c>
      <c r="M92" t="s">
        <v>3579</v>
      </c>
      <c r="N92" t="s">
        <v>3971</v>
      </c>
      <c r="O92" t="s">
        <v>3971</v>
      </c>
      <c r="P92" t="s">
        <v>3971</v>
      </c>
      <c r="Q92" t="s">
        <v>48</v>
      </c>
      <c r="R92">
        <v>543965</v>
      </c>
      <c r="S92" s="175">
        <v>0.85</v>
      </c>
      <c r="T92">
        <v>3023507</v>
      </c>
      <c r="V92" t="s">
        <v>269</v>
      </c>
    </row>
    <row r="93" spans="1:22" x14ac:dyDescent="0.25">
      <c r="A93">
        <v>3023506</v>
      </c>
      <c r="B93" t="s">
        <v>270</v>
      </c>
      <c r="C93" s="3" t="s">
        <v>42</v>
      </c>
      <c r="D93" t="s">
        <v>45</v>
      </c>
      <c r="E93" t="s">
        <v>105</v>
      </c>
      <c r="F93">
        <v>3023506</v>
      </c>
      <c r="G93">
        <v>101334</v>
      </c>
      <c r="H93" s="155">
        <v>10007826</v>
      </c>
      <c r="I93">
        <v>400009</v>
      </c>
      <c r="J93">
        <v>10096</v>
      </c>
      <c r="K93" t="s">
        <v>3971</v>
      </c>
      <c r="L93" t="s">
        <v>3579</v>
      </c>
      <c r="M93" t="s">
        <v>3579</v>
      </c>
      <c r="N93" t="s">
        <v>3971</v>
      </c>
      <c r="O93" t="s">
        <v>3971</v>
      </c>
      <c r="P93" t="s">
        <v>3971</v>
      </c>
      <c r="Q93" t="s">
        <v>48</v>
      </c>
      <c r="R93">
        <v>543965</v>
      </c>
      <c r="S93" s="175">
        <v>0.85</v>
      </c>
      <c r="T93">
        <v>3023506</v>
      </c>
      <c r="V93" t="s">
        <v>270</v>
      </c>
    </row>
    <row r="94" spans="1:22" x14ac:dyDescent="0.25">
      <c r="A94">
        <v>3022051</v>
      </c>
      <c r="B94" t="s">
        <v>271</v>
      </c>
      <c r="C94" s="3" t="s">
        <v>48</v>
      </c>
      <c r="D94" t="s">
        <v>45</v>
      </c>
      <c r="E94" t="s">
        <v>79</v>
      </c>
      <c r="F94">
        <v>3022051</v>
      </c>
      <c r="G94">
        <v>144653</v>
      </c>
      <c r="H94" s="189"/>
      <c r="I94">
        <v>157542</v>
      </c>
      <c r="J94" t="s">
        <v>79</v>
      </c>
      <c r="K94" t="s">
        <v>3579</v>
      </c>
      <c r="L94" t="s">
        <v>3579</v>
      </c>
      <c r="M94" t="s">
        <v>3579</v>
      </c>
      <c r="N94" t="s">
        <v>3971</v>
      </c>
      <c r="O94" t="s">
        <v>3971</v>
      </c>
      <c r="P94" t="s">
        <v>3579</v>
      </c>
      <c r="Q94" t="s">
        <v>79</v>
      </c>
      <c r="R94">
        <v>516500</v>
      </c>
      <c r="S94" s="175">
        <v>0</v>
      </c>
      <c r="T94">
        <v>3022051</v>
      </c>
      <c r="V94" t="s">
        <v>271</v>
      </c>
    </row>
    <row r="95" spans="1:22" x14ac:dyDescent="0.25">
      <c r="A95">
        <v>3022070</v>
      </c>
      <c r="B95" t="s">
        <v>272</v>
      </c>
      <c r="C95" s="3" t="s">
        <v>42</v>
      </c>
      <c r="D95" t="s">
        <v>45</v>
      </c>
      <c r="E95" t="s">
        <v>46</v>
      </c>
      <c r="F95">
        <v>3022070</v>
      </c>
      <c r="G95">
        <v>101311</v>
      </c>
      <c r="H95" s="155">
        <v>10006577</v>
      </c>
      <c r="I95">
        <v>400038</v>
      </c>
      <c r="J95">
        <v>10097</v>
      </c>
      <c r="K95" t="s">
        <v>3579</v>
      </c>
      <c r="L95" t="s">
        <v>3579</v>
      </c>
      <c r="M95" t="s">
        <v>3579</v>
      </c>
      <c r="N95" t="s">
        <v>3971</v>
      </c>
      <c r="O95" t="s">
        <v>3971</v>
      </c>
      <c r="P95" t="s">
        <v>3971</v>
      </c>
      <c r="Q95" t="s">
        <v>75</v>
      </c>
      <c r="R95">
        <v>543965</v>
      </c>
      <c r="S95" s="175">
        <v>0</v>
      </c>
      <c r="T95">
        <v>3022070</v>
      </c>
      <c r="V95" t="s">
        <v>272</v>
      </c>
    </row>
    <row r="96" spans="1:22" x14ac:dyDescent="0.25">
      <c r="A96">
        <v>3023316</v>
      </c>
      <c r="B96" t="s">
        <v>273</v>
      </c>
      <c r="C96" s="3" t="s">
        <v>42</v>
      </c>
      <c r="D96" t="s">
        <v>45</v>
      </c>
      <c r="E96" t="s">
        <v>105</v>
      </c>
      <c r="F96">
        <v>3023316</v>
      </c>
      <c r="G96">
        <v>101328</v>
      </c>
      <c r="H96" s="155">
        <v>10006115</v>
      </c>
      <c r="I96">
        <v>400100</v>
      </c>
      <c r="J96">
        <v>10100</v>
      </c>
      <c r="K96" t="s">
        <v>3971</v>
      </c>
      <c r="L96" t="s">
        <v>3579</v>
      </c>
      <c r="M96" t="s">
        <v>3579</v>
      </c>
      <c r="N96" t="s">
        <v>3971</v>
      </c>
      <c r="O96" t="s">
        <v>3971</v>
      </c>
      <c r="P96" t="s">
        <v>3971</v>
      </c>
      <c r="Q96" t="s">
        <v>48</v>
      </c>
      <c r="R96">
        <v>543965</v>
      </c>
      <c r="S96" s="175">
        <v>0.85</v>
      </c>
      <c r="T96">
        <v>3023316</v>
      </c>
      <c r="V96" t="s">
        <v>273</v>
      </c>
    </row>
    <row r="97" spans="1:23" x14ac:dyDescent="0.25">
      <c r="A97">
        <v>3022055</v>
      </c>
      <c r="B97" t="s">
        <v>274</v>
      </c>
      <c r="C97" s="3" t="s">
        <v>42</v>
      </c>
      <c r="D97" t="s">
        <v>45</v>
      </c>
      <c r="E97" t="s">
        <v>46</v>
      </c>
      <c r="F97">
        <v>3022055</v>
      </c>
      <c r="G97">
        <v>101299</v>
      </c>
      <c r="H97" s="155">
        <v>10007069</v>
      </c>
      <c r="I97">
        <v>400101</v>
      </c>
      <c r="J97">
        <v>10101</v>
      </c>
      <c r="K97" t="s">
        <v>3579</v>
      </c>
      <c r="L97" t="s">
        <v>3579</v>
      </c>
      <c r="M97" t="s">
        <v>3579</v>
      </c>
      <c r="N97" t="s">
        <v>3971</v>
      </c>
      <c r="O97" t="s">
        <v>3971</v>
      </c>
      <c r="P97" t="s">
        <v>3971</v>
      </c>
      <c r="Q97" t="s">
        <v>48</v>
      </c>
      <c r="R97">
        <v>543965</v>
      </c>
      <c r="S97" s="175">
        <v>0.85</v>
      </c>
      <c r="T97">
        <v>3022055</v>
      </c>
      <c r="V97" t="s">
        <v>274</v>
      </c>
    </row>
    <row r="98" spans="1:23" x14ac:dyDescent="0.25">
      <c r="A98">
        <v>3022057</v>
      </c>
      <c r="B98" t="s">
        <v>275</v>
      </c>
      <c r="C98" s="3" t="s">
        <v>42</v>
      </c>
      <c r="D98" t="s">
        <v>45</v>
      </c>
      <c r="E98" t="s">
        <v>46</v>
      </c>
      <c r="F98">
        <v>3022057</v>
      </c>
      <c r="G98">
        <v>101301</v>
      </c>
      <c r="H98" s="155">
        <v>1263</v>
      </c>
      <c r="I98">
        <v>400053</v>
      </c>
      <c r="J98">
        <v>10103</v>
      </c>
      <c r="K98" t="s">
        <v>3579</v>
      </c>
      <c r="L98" t="s">
        <v>3579</v>
      </c>
      <c r="M98" t="s">
        <v>3579</v>
      </c>
      <c r="N98" t="s">
        <v>3971</v>
      </c>
      <c r="O98" t="s">
        <v>3971</v>
      </c>
      <c r="P98" t="s">
        <v>3971</v>
      </c>
      <c r="Q98" t="s">
        <v>106</v>
      </c>
      <c r="R98">
        <v>543965</v>
      </c>
      <c r="S98" s="175">
        <v>0</v>
      </c>
      <c r="T98">
        <v>3022057</v>
      </c>
      <c r="V98" t="s">
        <v>275</v>
      </c>
    </row>
    <row r="99" spans="1:23" x14ac:dyDescent="0.25">
      <c r="A99">
        <v>3022049</v>
      </c>
      <c r="B99" t="s">
        <v>276</v>
      </c>
      <c r="C99" s="3" t="s">
        <v>48</v>
      </c>
      <c r="D99" t="s">
        <v>45</v>
      </c>
      <c r="E99" t="s">
        <v>79</v>
      </c>
      <c r="F99">
        <v>3022049</v>
      </c>
      <c r="G99">
        <v>142114</v>
      </c>
      <c r="H99" s="189"/>
      <c r="I99">
        <v>157055</v>
      </c>
      <c r="J99" t="s">
        <v>79</v>
      </c>
      <c r="K99" t="s">
        <v>3973</v>
      </c>
      <c r="L99" t="s">
        <v>3579</v>
      </c>
      <c r="M99" t="s">
        <v>3579</v>
      </c>
      <c r="N99" t="s">
        <v>3971</v>
      </c>
      <c r="O99" t="s">
        <v>3973</v>
      </c>
      <c r="P99" t="s">
        <v>3971</v>
      </c>
      <c r="Q99" t="s">
        <v>79</v>
      </c>
      <c r="R99">
        <v>516500</v>
      </c>
      <c r="S99" s="175">
        <v>0</v>
      </c>
      <c r="T99">
        <v>3022049</v>
      </c>
      <c r="V99" t="s">
        <v>276</v>
      </c>
    </row>
    <row r="100" spans="1:23" x14ac:dyDescent="0.25">
      <c r="A100">
        <v>3022076</v>
      </c>
      <c r="B100" t="s">
        <v>277</v>
      </c>
      <c r="C100" s="3" t="s">
        <v>42</v>
      </c>
      <c r="D100" t="s">
        <v>45</v>
      </c>
      <c r="E100" t="s">
        <v>46</v>
      </c>
      <c r="F100">
        <v>3022076</v>
      </c>
      <c r="G100">
        <v>131617</v>
      </c>
      <c r="H100" s="155">
        <v>10027395</v>
      </c>
      <c r="I100">
        <v>400111</v>
      </c>
      <c r="J100">
        <v>10124</v>
      </c>
      <c r="K100" t="s">
        <v>3579</v>
      </c>
      <c r="L100" t="s">
        <v>3579</v>
      </c>
      <c r="M100" t="s">
        <v>3579</v>
      </c>
      <c r="N100" t="s">
        <v>3971</v>
      </c>
      <c r="O100" t="s">
        <v>3971</v>
      </c>
      <c r="P100" t="s">
        <v>3971</v>
      </c>
      <c r="Q100" t="s">
        <v>75</v>
      </c>
      <c r="R100">
        <v>543965</v>
      </c>
      <c r="S100" s="175">
        <v>0</v>
      </c>
      <c r="T100">
        <v>3022076</v>
      </c>
      <c r="V100" t="s">
        <v>277</v>
      </c>
    </row>
    <row r="101" spans="1:23" x14ac:dyDescent="0.25">
      <c r="A101">
        <v>3022060</v>
      </c>
      <c r="B101" t="s">
        <v>278</v>
      </c>
      <c r="C101" s="3" t="s">
        <v>42</v>
      </c>
      <c r="D101" t="s">
        <v>45</v>
      </c>
      <c r="E101" t="s">
        <v>46</v>
      </c>
      <c r="F101">
        <v>3022060</v>
      </c>
      <c r="G101">
        <v>101304</v>
      </c>
      <c r="H101" s="155">
        <v>10007070</v>
      </c>
      <c r="I101">
        <v>400011</v>
      </c>
      <c r="J101">
        <v>10105</v>
      </c>
      <c r="K101" t="s">
        <v>3579</v>
      </c>
      <c r="L101" t="s">
        <v>3579</v>
      </c>
      <c r="M101" t="s">
        <v>3579</v>
      </c>
      <c r="N101" t="s">
        <v>3971</v>
      </c>
      <c r="O101" t="s">
        <v>3971</v>
      </c>
      <c r="P101" t="s">
        <v>3971</v>
      </c>
      <c r="Q101" t="s">
        <v>48</v>
      </c>
      <c r="R101">
        <v>543965</v>
      </c>
      <c r="S101" s="175">
        <v>0.85</v>
      </c>
      <c r="T101">
        <v>3022060</v>
      </c>
      <c r="V101" t="s">
        <v>278</v>
      </c>
    </row>
    <row r="102" spans="1:23" s="77" customFormat="1" x14ac:dyDescent="0.25">
      <c r="A102" s="77">
        <v>3023518</v>
      </c>
      <c r="B102" s="77" t="s">
        <v>279</v>
      </c>
      <c r="C102" s="176" t="s">
        <v>42</v>
      </c>
      <c r="D102" s="77" t="s">
        <v>45</v>
      </c>
      <c r="E102" s="77" t="s">
        <v>46</v>
      </c>
      <c r="F102" s="77">
        <v>3023518</v>
      </c>
      <c r="G102" s="77">
        <v>134677</v>
      </c>
      <c r="H102" s="155">
        <v>10006392</v>
      </c>
      <c r="I102" s="77">
        <v>400117</v>
      </c>
      <c r="J102" s="77">
        <v>10123</v>
      </c>
      <c r="K102" s="77" t="s">
        <v>3579</v>
      </c>
      <c r="L102" s="77" t="s">
        <v>3579</v>
      </c>
      <c r="M102" s="77" t="s">
        <v>3579</v>
      </c>
      <c r="N102" s="77" t="s">
        <v>3971</v>
      </c>
      <c r="O102" s="77" t="s">
        <v>3971</v>
      </c>
      <c r="P102" s="77" t="s">
        <v>3971</v>
      </c>
      <c r="Q102" s="77" t="s">
        <v>106</v>
      </c>
      <c r="R102" s="77">
        <v>543965</v>
      </c>
      <c r="S102" s="177">
        <v>0.85</v>
      </c>
      <c r="T102" s="77">
        <v>3023518</v>
      </c>
      <c r="V102" s="77" t="s">
        <v>279</v>
      </c>
      <c r="W102" s="77" t="s">
        <v>3974</v>
      </c>
    </row>
    <row r="103" spans="1:23" x14ac:dyDescent="0.25">
      <c r="A103">
        <v>3022054</v>
      </c>
      <c r="B103" t="s">
        <v>280</v>
      </c>
      <c r="C103" s="3" t="s">
        <v>42</v>
      </c>
      <c r="D103" t="s">
        <v>45</v>
      </c>
      <c r="E103" t="s">
        <v>46</v>
      </c>
      <c r="F103">
        <v>3022054</v>
      </c>
      <c r="G103">
        <v>101298</v>
      </c>
      <c r="H103" s="155">
        <v>10007071</v>
      </c>
      <c r="I103">
        <v>400004</v>
      </c>
      <c r="J103">
        <v>10109</v>
      </c>
      <c r="K103" t="s">
        <v>3971</v>
      </c>
      <c r="L103" t="s">
        <v>3579</v>
      </c>
      <c r="M103" t="s">
        <v>3579</v>
      </c>
      <c r="N103" t="s">
        <v>3971</v>
      </c>
      <c r="O103" t="s">
        <v>3971</v>
      </c>
      <c r="P103" t="s">
        <v>3971</v>
      </c>
      <c r="Q103" t="s">
        <v>48</v>
      </c>
      <c r="R103">
        <v>543965</v>
      </c>
      <c r="S103" s="175">
        <v>0.85</v>
      </c>
      <c r="T103">
        <v>3022054</v>
      </c>
      <c r="V103" t="s">
        <v>280</v>
      </c>
    </row>
    <row r="104" spans="1:23" x14ac:dyDescent="0.25">
      <c r="C104" s="3"/>
      <c r="H104" s="189"/>
      <c r="S104" s="175"/>
    </row>
    <row r="105" spans="1:23" x14ac:dyDescent="0.25">
      <c r="A105">
        <v>3021102</v>
      </c>
      <c r="B105" t="s">
        <v>315</v>
      </c>
      <c r="C105" s="3" t="s">
        <v>42</v>
      </c>
      <c r="D105" t="s">
        <v>314</v>
      </c>
      <c r="E105" t="s">
        <v>46</v>
      </c>
      <c r="F105">
        <v>3021102</v>
      </c>
      <c r="G105">
        <v>133749</v>
      </c>
      <c r="H105" s="155">
        <v>10071851</v>
      </c>
      <c r="I105">
        <v>400157</v>
      </c>
      <c r="J105">
        <v>10185</v>
      </c>
      <c r="K105" t="s">
        <v>3971</v>
      </c>
      <c r="L105" t="s">
        <v>3579</v>
      </c>
      <c r="M105" t="s">
        <v>3579</v>
      </c>
      <c r="N105" t="s">
        <v>3579</v>
      </c>
      <c r="O105" t="s">
        <v>3579</v>
      </c>
      <c r="P105" t="s">
        <v>3971</v>
      </c>
      <c r="Q105" t="s">
        <v>48</v>
      </c>
      <c r="R105">
        <v>543965</v>
      </c>
      <c r="S105" s="175">
        <v>0.85</v>
      </c>
      <c r="T105">
        <v>3021102</v>
      </c>
      <c r="V105" t="s">
        <v>315</v>
      </c>
    </row>
    <row r="106" spans="1:23" x14ac:dyDescent="0.25">
      <c r="A106">
        <v>3021100</v>
      </c>
      <c r="B106" t="s">
        <v>313</v>
      </c>
      <c r="C106" s="3" t="s">
        <v>42</v>
      </c>
      <c r="D106" t="s">
        <v>314</v>
      </c>
      <c r="E106" t="s">
        <v>46</v>
      </c>
      <c r="F106">
        <v>3021100</v>
      </c>
      <c r="G106">
        <v>101255</v>
      </c>
      <c r="H106" s="155">
        <v>10028935</v>
      </c>
      <c r="I106">
        <v>400156</v>
      </c>
      <c r="J106">
        <v>10188</v>
      </c>
      <c r="K106" t="s">
        <v>3971</v>
      </c>
      <c r="L106" t="s">
        <v>3971</v>
      </c>
      <c r="M106" t="s">
        <v>3971</v>
      </c>
      <c r="N106" t="s">
        <v>3579</v>
      </c>
      <c r="O106" t="s">
        <v>3971</v>
      </c>
      <c r="P106" t="s">
        <v>3971</v>
      </c>
      <c r="Q106" t="s">
        <v>75</v>
      </c>
      <c r="R106">
        <v>543965</v>
      </c>
      <c r="S106" s="175">
        <v>0</v>
      </c>
      <c r="T106">
        <v>3021100</v>
      </c>
      <c r="V106" t="s">
        <v>313</v>
      </c>
    </row>
    <row r="107" spans="1:23" x14ac:dyDescent="0.25">
      <c r="C107" s="3"/>
      <c r="H107" s="189"/>
      <c r="S107" s="175"/>
    </row>
    <row r="108" spans="1:23" x14ac:dyDescent="0.25">
      <c r="A108">
        <v>3024001</v>
      </c>
      <c r="B108" t="s">
        <v>91</v>
      </c>
      <c r="C108" s="3" t="s">
        <v>48</v>
      </c>
      <c r="D108" t="s">
        <v>96</v>
      </c>
      <c r="E108" t="s">
        <v>89</v>
      </c>
      <c r="F108">
        <v>3024001</v>
      </c>
      <c r="G108">
        <v>139594</v>
      </c>
      <c r="H108" s="189"/>
      <c r="I108">
        <v>153627</v>
      </c>
      <c r="J108" t="s">
        <v>79</v>
      </c>
      <c r="K108" t="s">
        <v>3971</v>
      </c>
      <c r="L108" t="s">
        <v>3971</v>
      </c>
      <c r="M108" t="s">
        <v>3971</v>
      </c>
      <c r="N108" t="s">
        <v>3579</v>
      </c>
      <c r="O108" t="s">
        <v>3971</v>
      </c>
      <c r="P108" t="s">
        <v>3971</v>
      </c>
      <c r="Q108" t="s">
        <v>79</v>
      </c>
      <c r="R108">
        <v>516500</v>
      </c>
      <c r="S108" s="175">
        <v>0</v>
      </c>
      <c r="T108">
        <v>3024001</v>
      </c>
      <c r="V108" t="s">
        <v>91</v>
      </c>
    </row>
    <row r="109" spans="1:23" x14ac:dyDescent="0.25">
      <c r="A109">
        <v>3024013</v>
      </c>
      <c r="B109" t="s">
        <v>97</v>
      </c>
      <c r="C109" s="3" t="s">
        <v>48</v>
      </c>
      <c r="D109" t="s">
        <v>96</v>
      </c>
      <c r="E109" t="s">
        <v>89</v>
      </c>
      <c r="F109">
        <v>3024013</v>
      </c>
      <c r="G109">
        <v>149999</v>
      </c>
      <c r="H109" s="189"/>
      <c r="I109">
        <v>159947</v>
      </c>
      <c r="J109" t="s">
        <v>79</v>
      </c>
      <c r="K109" t="s">
        <v>3971</v>
      </c>
      <c r="L109" t="s">
        <v>3971</v>
      </c>
      <c r="M109" t="s">
        <v>3971</v>
      </c>
      <c r="N109" t="s">
        <v>3579</v>
      </c>
      <c r="O109" t="s">
        <v>3971</v>
      </c>
      <c r="P109" t="s">
        <v>3971</v>
      </c>
      <c r="Q109" t="s">
        <v>79</v>
      </c>
      <c r="R109">
        <v>516500</v>
      </c>
      <c r="S109" s="175">
        <v>0</v>
      </c>
      <c r="T109">
        <v>3024013</v>
      </c>
      <c r="V109" t="s">
        <v>97</v>
      </c>
    </row>
    <row r="110" spans="1:23" x14ac:dyDescent="0.25">
      <c r="A110">
        <v>3025406</v>
      </c>
      <c r="B110" t="s">
        <v>98</v>
      </c>
      <c r="C110" s="3" t="s">
        <v>48</v>
      </c>
      <c r="D110" t="s">
        <v>96</v>
      </c>
      <c r="E110" t="s">
        <v>79</v>
      </c>
      <c r="F110">
        <v>3025406</v>
      </c>
      <c r="G110">
        <v>136308</v>
      </c>
      <c r="H110" s="189"/>
      <c r="I110">
        <v>140909</v>
      </c>
      <c r="J110" t="s">
        <v>79</v>
      </c>
      <c r="K110" t="s">
        <v>3971</v>
      </c>
      <c r="L110" t="s">
        <v>3971</v>
      </c>
      <c r="M110" t="s">
        <v>3971</v>
      </c>
      <c r="N110" t="s">
        <v>3579</v>
      </c>
      <c r="O110" t="s">
        <v>3579</v>
      </c>
      <c r="P110" t="s">
        <v>3971</v>
      </c>
      <c r="Q110" t="s">
        <v>79</v>
      </c>
      <c r="R110">
        <v>516500</v>
      </c>
      <c r="S110" s="175">
        <v>0</v>
      </c>
      <c r="T110">
        <v>3025406</v>
      </c>
      <c r="V110" t="s">
        <v>98</v>
      </c>
    </row>
    <row r="111" spans="1:23" x14ac:dyDescent="0.25">
      <c r="A111">
        <v>3025408</v>
      </c>
      <c r="B111" t="s">
        <v>99</v>
      </c>
      <c r="C111" s="3" t="s">
        <v>48</v>
      </c>
      <c r="D111" t="s">
        <v>96</v>
      </c>
      <c r="E111" t="s">
        <v>79</v>
      </c>
      <c r="F111">
        <v>3025408</v>
      </c>
      <c r="G111">
        <v>143082</v>
      </c>
      <c r="H111" s="189"/>
      <c r="I111">
        <v>156628</v>
      </c>
      <c r="J111" t="s">
        <v>79</v>
      </c>
      <c r="K111" t="s">
        <v>3971</v>
      </c>
      <c r="L111" t="s">
        <v>3971</v>
      </c>
      <c r="M111" t="s">
        <v>3971</v>
      </c>
      <c r="N111" t="s">
        <v>3579</v>
      </c>
      <c r="O111" t="s">
        <v>3579</v>
      </c>
      <c r="P111" t="s">
        <v>3971</v>
      </c>
      <c r="Q111" t="s">
        <v>79</v>
      </c>
      <c r="R111">
        <v>516500</v>
      </c>
      <c r="S111" s="175">
        <v>0</v>
      </c>
      <c r="T111">
        <v>3025408</v>
      </c>
      <c r="V111" t="s">
        <v>99</v>
      </c>
    </row>
    <row r="112" spans="1:23" x14ac:dyDescent="0.25">
      <c r="A112">
        <v>3024211</v>
      </c>
      <c r="B112" t="s">
        <v>100</v>
      </c>
      <c r="C112" s="3" t="s">
        <v>48</v>
      </c>
      <c r="D112" t="s">
        <v>96</v>
      </c>
      <c r="E112" t="s">
        <v>79</v>
      </c>
      <c r="F112">
        <v>3024211</v>
      </c>
      <c r="G112">
        <v>137388</v>
      </c>
      <c r="H112" s="189"/>
      <c r="I112">
        <v>144389</v>
      </c>
      <c r="J112" t="s">
        <v>79</v>
      </c>
      <c r="K112" t="s">
        <v>3971</v>
      </c>
      <c r="L112" t="s">
        <v>3971</v>
      </c>
      <c r="M112" t="s">
        <v>3971</v>
      </c>
      <c r="N112" t="s">
        <v>3579</v>
      </c>
      <c r="O112" t="s">
        <v>3579</v>
      </c>
      <c r="P112" t="s">
        <v>3971</v>
      </c>
      <c r="Q112" t="s">
        <v>79</v>
      </c>
      <c r="R112">
        <v>516500</v>
      </c>
      <c r="S112" s="175">
        <v>0</v>
      </c>
      <c r="T112">
        <v>3024211</v>
      </c>
      <c r="V112" t="s">
        <v>100</v>
      </c>
    </row>
    <row r="113" spans="1:22" x14ac:dyDescent="0.25">
      <c r="A113">
        <v>3024215</v>
      </c>
      <c r="B113" t="s">
        <v>101</v>
      </c>
      <c r="C113" s="3" t="s">
        <v>48</v>
      </c>
      <c r="D113" t="s">
        <v>96</v>
      </c>
      <c r="E113" t="s">
        <v>79</v>
      </c>
      <c r="F113">
        <v>3024215</v>
      </c>
      <c r="G113">
        <v>136418</v>
      </c>
      <c r="H113" s="189"/>
      <c r="I113">
        <v>140894</v>
      </c>
      <c r="J113" t="s">
        <v>79</v>
      </c>
      <c r="K113" t="s">
        <v>3971</v>
      </c>
      <c r="L113" t="s">
        <v>3971</v>
      </c>
      <c r="M113" t="s">
        <v>3971</v>
      </c>
      <c r="N113" t="s">
        <v>3579</v>
      </c>
      <c r="O113" t="s">
        <v>3971</v>
      </c>
      <c r="P113" t="s">
        <v>3971</v>
      </c>
      <c r="Q113" t="s">
        <v>79</v>
      </c>
      <c r="R113">
        <v>516500</v>
      </c>
      <c r="S113" s="175">
        <v>0</v>
      </c>
      <c r="T113">
        <v>3024215</v>
      </c>
      <c r="V113" t="s">
        <v>101</v>
      </c>
    </row>
    <row r="114" spans="1:22" x14ac:dyDescent="0.25">
      <c r="A114">
        <v>3024210</v>
      </c>
      <c r="B114" t="s">
        <v>102</v>
      </c>
      <c r="C114" s="3" t="s">
        <v>48</v>
      </c>
      <c r="D114" t="s">
        <v>96</v>
      </c>
      <c r="E114" t="s">
        <v>79</v>
      </c>
      <c r="F114">
        <v>3024210</v>
      </c>
      <c r="G114">
        <v>138685</v>
      </c>
      <c r="H114" s="189"/>
      <c r="I114">
        <v>148020</v>
      </c>
      <c r="J114" t="s">
        <v>79</v>
      </c>
      <c r="K114" t="s">
        <v>3971</v>
      </c>
      <c r="L114" t="s">
        <v>3971</v>
      </c>
      <c r="M114" t="s">
        <v>3971</v>
      </c>
      <c r="N114" t="s">
        <v>3579</v>
      </c>
      <c r="O114" t="s">
        <v>3579</v>
      </c>
      <c r="P114" t="s">
        <v>3971</v>
      </c>
      <c r="Q114" t="s">
        <v>79</v>
      </c>
      <c r="R114">
        <v>516500</v>
      </c>
      <c r="S114" s="175">
        <v>0</v>
      </c>
      <c r="T114">
        <v>3024210</v>
      </c>
      <c r="V114" t="s">
        <v>102</v>
      </c>
    </row>
    <row r="115" spans="1:22" x14ac:dyDescent="0.25">
      <c r="A115">
        <v>3024212</v>
      </c>
      <c r="B115" t="s">
        <v>103</v>
      </c>
      <c r="C115" s="3" t="s">
        <v>48</v>
      </c>
      <c r="D115" t="s">
        <v>96</v>
      </c>
      <c r="E115" t="s">
        <v>79</v>
      </c>
      <c r="F115">
        <v>3024212</v>
      </c>
      <c r="G115">
        <v>136658</v>
      </c>
      <c r="H115" s="189"/>
      <c r="I115">
        <v>143727</v>
      </c>
      <c r="J115" t="s">
        <v>79</v>
      </c>
      <c r="K115" t="s">
        <v>3971</v>
      </c>
      <c r="L115" t="s">
        <v>3971</v>
      </c>
      <c r="M115" t="s">
        <v>3971</v>
      </c>
      <c r="N115" t="s">
        <v>3579</v>
      </c>
      <c r="O115" t="s">
        <v>3579</v>
      </c>
      <c r="P115" t="s">
        <v>3971</v>
      </c>
      <c r="Q115" t="s">
        <v>79</v>
      </c>
      <c r="R115">
        <v>516500</v>
      </c>
      <c r="S115" s="175">
        <v>0</v>
      </c>
      <c r="T115">
        <v>3024212</v>
      </c>
      <c r="V115" t="s">
        <v>103</v>
      </c>
    </row>
    <row r="116" spans="1:22" x14ac:dyDescent="0.25">
      <c r="A116">
        <v>3025405</v>
      </c>
      <c r="B116" t="s">
        <v>104</v>
      </c>
      <c r="C116" s="3" t="s">
        <v>42</v>
      </c>
      <c r="D116" t="s">
        <v>96</v>
      </c>
      <c r="E116" t="s">
        <v>105</v>
      </c>
      <c r="F116">
        <v>3025405</v>
      </c>
      <c r="G116">
        <v>101362</v>
      </c>
      <c r="H116" s="155">
        <v>10028710</v>
      </c>
      <c r="I116">
        <v>400041</v>
      </c>
      <c r="J116">
        <v>10145</v>
      </c>
      <c r="K116" t="s">
        <v>3971</v>
      </c>
      <c r="L116" t="s">
        <v>3971</v>
      </c>
      <c r="M116" t="s">
        <v>3971</v>
      </c>
      <c r="N116" t="s">
        <v>3579</v>
      </c>
      <c r="O116" t="s">
        <v>3579</v>
      </c>
      <c r="P116" t="s">
        <v>3971</v>
      </c>
      <c r="Q116" t="s">
        <v>106</v>
      </c>
      <c r="R116">
        <v>543965</v>
      </c>
      <c r="S116" s="175">
        <v>0</v>
      </c>
      <c r="T116">
        <v>3025405</v>
      </c>
      <c r="V116" t="s">
        <v>104</v>
      </c>
    </row>
    <row r="117" spans="1:22" x14ac:dyDescent="0.25">
      <c r="A117">
        <v>3024003</v>
      </c>
      <c r="B117" t="s">
        <v>107</v>
      </c>
      <c r="C117" s="3" t="s">
        <v>42</v>
      </c>
      <c r="D117" t="s">
        <v>96</v>
      </c>
      <c r="E117" t="s">
        <v>46</v>
      </c>
      <c r="F117">
        <v>3024003</v>
      </c>
      <c r="G117">
        <v>101345</v>
      </c>
      <c r="H117" s="155">
        <v>10027413</v>
      </c>
      <c r="I117">
        <v>400033</v>
      </c>
      <c r="J117">
        <v>10139</v>
      </c>
      <c r="K117" t="s">
        <v>3971</v>
      </c>
      <c r="L117" t="s">
        <v>3971</v>
      </c>
      <c r="M117" t="s">
        <v>3971</v>
      </c>
      <c r="N117" t="s">
        <v>3579</v>
      </c>
      <c r="O117" t="s">
        <v>3971</v>
      </c>
      <c r="P117" t="s">
        <v>3971</v>
      </c>
      <c r="Q117" t="s">
        <v>75</v>
      </c>
      <c r="R117">
        <v>543965</v>
      </c>
      <c r="S117" s="175">
        <v>0</v>
      </c>
      <c r="T117">
        <v>3024003</v>
      </c>
      <c r="V117" t="s">
        <v>107</v>
      </c>
    </row>
    <row r="118" spans="1:22" x14ac:dyDescent="0.25">
      <c r="A118">
        <v>3025409</v>
      </c>
      <c r="B118" t="s">
        <v>108</v>
      </c>
      <c r="C118" s="3" t="s">
        <v>48</v>
      </c>
      <c r="D118" t="s">
        <v>96</v>
      </c>
      <c r="E118" t="s">
        <v>79</v>
      </c>
      <c r="F118">
        <v>3025409</v>
      </c>
      <c r="G118">
        <v>137539</v>
      </c>
      <c r="H118" s="189"/>
      <c r="I118">
        <v>145386</v>
      </c>
      <c r="J118" t="s">
        <v>79</v>
      </c>
      <c r="K118" t="s">
        <v>3971</v>
      </c>
      <c r="L118" t="s">
        <v>3971</v>
      </c>
      <c r="M118" t="s">
        <v>3971</v>
      </c>
      <c r="N118" t="s">
        <v>3579</v>
      </c>
      <c r="O118" t="s">
        <v>3579</v>
      </c>
      <c r="P118" t="s">
        <v>3971</v>
      </c>
      <c r="Q118" t="s">
        <v>79</v>
      </c>
      <c r="R118">
        <v>516500</v>
      </c>
      <c r="S118" s="175">
        <v>0</v>
      </c>
      <c r="T118">
        <v>3025409</v>
      </c>
      <c r="V118" s="161" t="s">
        <v>108</v>
      </c>
    </row>
    <row r="119" spans="1:22" x14ac:dyDescent="0.25">
      <c r="A119">
        <v>3024014</v>
      </c>
      <c r="B119" t="s">
        <v>380</v>
      </c>
      <c r="C119" s="3" t="s">
        <v>48</v>
      </c>
      <c r="D119" t="s">
        <v>96</v>
      </c>
      <c r="E119" t="s">
        <v>79</v>
      </c>
      <c r="F119">
        <v>3024014</v>
      </c>
      <c r="H119" s="189"/>
      <c r="I119">
        <v>145386</v>
      </c>
      <c r="J119" t="s">
        <v>79</v>
      </c>
      <c r="K119" t="s">
        <v>3971</v>
      </c>
      <c r="L119" t="s">
        <v>3971</v>
      </c>
      <c r="M119" t="s">
        <v>3971</v>
      </c>
      <c r="N119" t="s">
        <v>3579</v>
      </c>
      <c r="O119" t="s">
        <v>3579</v>
      </c>
      <c r="P119" t="s">
        <v>3579</v>
      </c>
      <c r="Q119" t="s">
        <v>79</v>
      </c>
      <c r="R119">
        <v>516500</v>
      </c>
      <c r="S119" s="175">
        <v>0</v>
      </c>
      <c r="T119">
        <v>3024014</v>
      </c>
      <c r="V119" s="161" t="s">
        <v>108</v>
      </c>
    </row>
    <row r="120" spans="1:22" x14ac:dyDescent="0.25">
      <c r="A120">
        <v>3025400</v>
      </c>
      <c r="B120" t="s">
        <v>109</v>
      </c>
      <c r="C120" s="3" t="s">
        <v>48</v>
      </c>
      <c r="D120" t="s">
        <v>96</v>
      </c>
      <c r="E120" t="s">
        <v>79</v>
      </c>
      <c r="F120">
        <v>3025400</v>
      </c>
      <c r="G120">
        <v>137645</v>
      </c>
      <c r="H120" s="189"/>
      <c r="I120">
        <v>145169</v>
      </c>
      <c r="J120" t="s">
        <v>79</v>
      </c>
      <c r="K120" t="s">
        <v>3971</v>
      </c>
      <c r="L120" t="s">
        <v>3971</v>
      </c>
      <c r="M120" t="s">
        <v>3971</v>
      </c>
      <c r="N120" t="s">
        <v>3579</v>
      </c>
      <c r="O120" t="s">
        <v>3579</v>
      </c>
      <c r="P120" t="s">
        <v>3579</v>
      </c>
      <c r="Q120" t="s">
        <v>79</v>
      </c>
      <c r="R120">
        <v>516500</v>
      </c>
      <c r="S120" s="175">
        <v>0</v>
      </c>
      <c r="T120">
        <v>3025400</v>
      </c>
      <c r="V120" t="s">
        <v>109</v>
      </c>
    </row>
    <row r="121" spans="1:22" x14ac:dyDescent="0.25">
      <c r="A121">
        <v>3024752</v>
      </c>
      <c r="B121" t="s">
        <v>110</v>
      </c>
      <c r="C121" s="3" t="s">
        <v>48</v>
      </c>
      <c r="D121" t="s">
        <v>96</v>
      </c>
      <c r="E121" t="s">
        <v>79</v>
      </c>
      <c r="F121">
        <v>3024752</v>
      </c>
      <c r="G121">
        <v>138051</v>
      </c>
      <c r="H121" s="189"/>
      <c r="I121">
        <v>147243</v>
      </c>
      <c r="J121" t="s">
        <v>79</v>
      </c>
      <c r="K121" t="s">
        <v>3971</v>
      </c>
      <c r="L121" t="s">
        <v>3971</v>
      </c>
      <c r="M121" t="s">
        <v>3971</v>
      </c>
      <c r="N121" t="s">
        <v>3579</v>
      </c>
      <c r="O121" t="s">
        <v>3579</v>
      </c>
      <c r="P121" t="s">
        <v>3971</v>
      </c>
      <c r="Q121" t="s">
        <v>79</v>
      </c>
      <c r="R121">
        <v>516500</v>
      </c>
      <c r="S121" s="175">
        <v>0</v>
      </c>
      <c r="T121">
        <v>3024752</v>
      </c>
      <c r="V121" t="s">
        <v>110</v>
      </c>
    </row>
    <row r="122" spans="1:22" x14ac:dyDescent="0.25">
      <c r="A122">
        <v>3025427</v>
      </c>
      <c r="B122" t="s">
        <v>111</v>
      </c>
      <c r="C122" s="3" t="s">
        <v>42</v>
      </c>
      <c r="D122" t="s">
        <v>96</v>
      </c>
      <c r="E122" t="s">
        <v>105</v>
      </c>
      <c r="F122">
        <v>3025427</v>
      </c>
      <c r="G122">
        <v>135747</v>
      </c>
      <c r="H122" s="155">
        <v>10057017</v>
      </c>
      <c r="I122">
        <v>400140</v>
      </c>
      <c r="J122">
        <v>11174</v>
      </c>
      <c r="K122" t="s">
        <v>3971</v>
      </c>
      <c r="L122" t="s">
        <v>3971</v>
      </c>
      <c r="M122" t="s">
        <v>3971</v>
      </c>
      <c r="N122" t="s">
        <v>3579</v>
      </c>
      <c r="O122" t="s">
        <v>3579</v>
      </c>
      <c r="P122" t="s">
        <v>3579</v>
      </c>
      <c r="Q122" t="s">
        <v>75</v>
      </c>
      <c r="R122">
        <v>543965</v>
      </c>
      <c r="S122" s="175">
        <v>0</v>
      </c>
      <c r="T122">
        <v>3025427</v>
      </c>
      <c r="V122" t="s">
        <v>111</v>
      </c>
    </row>
    <row r="123" spans="1:22" x14ac:dyDescent="0.25">
      <c r="A123">
        <v>3024004</v>
      </c>
      <c r="B123" t="s">
        <v>112</v>
      </c>
      <c r="C123" s="3" t="s">
        <v>42</v>
      </c>
      <c r="D123" t="s">
        <v>96</v>
      </c>
      <c r="E123" t="s">
        <v>105</v>
      </c>
      <c r="F123">
        <v>3024004</v>
      </c>
      <c r="G123">
        <v>142627</v>
      </c>
      <c r="H123" s="155">
        <v>10029127</v>
      </c>
      <c r="I123">
        <v>107953</v>
      </c>
      <c r="J123">
        <v>11513</v>
      </c>
      <c r="K123" t="s">
        <v>3971</v>
      </c>
      <c r="L123" t="s">
        <v>3971</v>
      </c>
      <c r="M123" t="s">
        <v>3971</v>
      </c>
      <c r="N123" t="s">
        <v>3579</v>
      </c>
      <c r="O123" t="s">
        <v>3579</v>
      </c>
      <c r="P123" t="s">
        <v>3971</v>
      </c>
      <c r="Q123" t="s">
        <v>75</v>
      </c>
      <c r="R123">
        <v>543965</v>
      </c>
      <c r="S123" s="175">
        <v>0</v>
      </c>
      <c r="T123">
        <v>3024004</v>
      </c>
      <c r="V123" t="s">
        <v>112</v>
      </c>
    </row>
    <row r="124" spans="1:22" x14ac:dyDescent="0.25">
      <c r="A124">
        <v>3025402</v>
      </c>
      <c r="B124" t="s">
        <v>113</v>
      </c>
      <c r="C124" s="3" t="s">
        <v>48</v>
      </c>
      <c r="D124" t="s">
        <v>96</v>
      </c>
      <c r="E124" t="s">
        <v>79</v>
      </c>
      <c r="F124">
        <v>3025402</v>
      </c>
      <c r="G124">
        <v>137386</v>
      </c>
      <c r="H124" s="189"/>
      <c r="I124">
        <v>144069</v>
      </c>
      <c r="J124" t="s">
        <v>79</v>
      </c>
      <c r="K124" t="s">
        <v>3971</v>
      </c>
      <c r="L124" t="s">
        <v>3971</v>
      </c>
      <c r="M124" t="s">
        <v>3971</v>
      </c>
      <c r="N124" t="s">
        <v>3579</v>
      </c>
      <c r="O124" t="s">
        <v>3579</v>
      </c>
      <c r="P124" t="s">
        <v>3971</v>
      </c>
      <c r="Q124" t="s">
        <v>79</v>
      </c>
      <c r="R124">
        <v>516500</v>
      </c>
      <c r="S124" s="175">
        <v>0</v>
      </c>
      <c r="T124">
        <v>3025402</v>
      </c>
      <c r="V124" t="s">
        <v>113</v>
      </c>
    </row>
    <row r="125" spans="1:22" x14ac:dyDescent="0.25">
      <c r="A125">
        <v>3024208</v>
      </c>
      <c r="B125" t="s">
        <v>114</v>
      </c>
      <c r="C125" s="3" t="s">
        <v>48</v>
      </c>
      <c r="D125" t="s">
        <v>96</v>
      </c>
      <c r="E125" t="s">
        <v>79</v>
      </c>
      <c r="F125">
        <v>3024208</v>
      </c>
      <c r="G125">
        <v>137131</v>
      </c>
      <c r="H125" s="189"/>
      <c r="I125">
        <v>144387</v>
      </c>
      <c r="J125" t="s">
        <v>79</v>
      </c>
      <c r="K125" t="s">
        <v>3971</v>
      </c>
      <c r="L125" t="s">
        <v>3971</v>
      </c>
      <c r="M125" t="s">
        <v>3971</v>
      </c>
      <c r="N125" t="s">
        <v>3579</v>
      </c>
      <c r="O125" t="s">
        <v>3579</v>
      </c>
      <c r="P125" t="s">
        <v>3971</v>
      </c>
      <c r="Q125" t="s">
        <v>79</v>
      </c>
      <c r="R125">
        <v>516500</v>
      </c>
      <c r="S125" s="175">
        <v>0</v>
      </c>
      <c r="T125">
        <v>3024208</v>
      </c>
      <c r="V125" t="s">
        <v>114</v>
      </c>
    </row>
    <row r="126" spans="1:22" x14ac:dyDescent="0.25">
      <c r="A126">
        <v>3025401</v>
      </c>
      <c r="B126" t="s">
        <v>115</v>
      </c>
      <c r="C126" s="3" t="s">
        <v>48</v>
      </c>
      <c r="D126" t="s">
        <v>96</v>
      </c>
      <c r="E126" t="s">
        <v>79</v>
      </c>
      <c r="F126">
        <v>3025401</v>
      </c>
      <c r="G126">
        <v>136290</v>
      </c>
      <c r="H126" s="189"/>
      <c r="I126">
        <v>139142</v>
      </c>
      <c r="J126" t="s">
        <v>79</v>
      </c>
      <c r="K126" t="s">
        <v>3971</v>
      </c>
      <c r="L126" t="s">
        <v>3971</v>
      </c>
      <c r="M126" t="s">
        <v>3971</v>
      </c>
      <c r="N126" t="s">
        <v>3579</v>
      </c>
      <c r="O126" t="s">
        <v>3579</v>
      </c>
      <c r="P126" t="s">
        <v>3971</v>
      </c>
      <c r="Q126" t="s">
        <v>79</v>
      </c>
      <c r="R126">
        <v>516500</v>
      </c>
      <c r="S126" s="175">
        <v>0</v>
      </c>
      <c r="T126">
        <v>3025401</v>
      </c>
      <c r="V126" t="s">
        <v>115</v>
      </c>
    </row>
    <row r="127" spans="1:22" x14ac:dyDescent="0.25">
      <c r="A127">
        <v>3024011</v>
      </c>
      <c r="B127" t="s">
        <v>116</v>
      </c>
      <c r="C127" s="3" t="s">
        <v>48</v>
      </c>
      <c r="D127" t="s">
        <v>96</v>
      </c>
      <c r="E127" t="s">
        <v>89</v>
      </c>
      <c r="F127">
        <v>3024011</v>
      </c>
      <c r="G127">
        <v>145921</v>
      </c>
      <c r="H127" s="189"/>
      <c r="I127">
        <v>158756</v>
      </c>
      <c r="J127" t="s">
        <v>79</v>
      </c>
      <c r="K127" t="s">
        <v>3971</v>
      </c>
      <c r="L127" t="s">
        <v>3971</v>
      </c>
      <c r="M127" t="s">
        <v>3971</v>
      </c>
      <c r="N127" t="s">
        <v>3579</v>
      </c>
      <c r="O127" t="s">
        <v>3971</v>
      </c>
      <c r="P127" t="s">
        <v>3971</v>
      </c>
      <c r="Q127" t="s">
        <v>79</v>
      </c>
      <c r="R127">
        <v>516500</v>
      </c>
      <c r="S127" s="175">
        <v>0</v>
      </c>
      <c r="T127">
        <v>3024011</v>
      </c>
      <c r="V127" t="s">
        <v>116</v>
      </c>
    </row>
    <row r="128" spans="1:22" x14ac:dyDescent="0.25">
      <c r="A128">
        <v>3024000</v>
      </c>
      <c r="B128" t="s">
        <v>117</v>
      </c>
      <c r="C128" s="3" t="s">
        <v>48</v>
      </c>
      <c r="D128" t="s">
        <v>96</v>
      </c>
      <c r="E128" t="s">
        <v>89</v>
      </c>
      <c r="F128">
        <v>3024000</v>
      </c>
      <c r="G128">
        <v>139410</v>
      </c>
      <c r="H128" s="189"/>
      <c r="I128">
        <v>156093</v>
      </c>
      <c r="J128" t="s">
        <v>79</v>
      </c>
      <c r="K128" t="s">
        <v>3971</v>
      </c>
      <c r="L128" t="s">
        <v>3971</v>
      </c>
      <c r="M128" t="s">
        <v>3971</v>
      </c>
      <c r="N128" t="s">
        <v>3579</v>
      </c>
      <c r="O128" t="s">
        <v>3971</v>
      </c>
      <c r="P128" t="s">
        <v>3971</v>
      </c>
      <c r="Q128" t="s">
        <v>79</v>
      </c>
      <c r="R128">
        <v>516500</v>
      </c>
      <c r="S128" s="175">
        <v>0</v>
      </c>
      <c r="T128">
        <v>3024000</v>
      </c>
      <c r="V128" t="s">
        <v>117</v>
      </c>
    </row>
    <row r="129" spans="1:22" x14ac:dyDescent="0.25">
      <c r="A129">
        <v>3025404</v>
      </c>
      <c r="B129" t="s">
        <v>118</v>
      </c>
      <c r="C129" s="3" t="s">
        <v>42</v>
      </c>
      <c r="D129" t="s">
        <v>96</v>
      </c>
      <c r="E129" t="s">
        <v>105</v>
      </c>
      <c r="F129">
        <v>3025404</v>
      </c>
      <c r="G129">
        <v>101361</v>
      </c>
      <c r="H129" s="155">
        <v>10005539</v>
      </c>
      <c r="I129">
        <v>400029</v>
      </c>
      <c r="J129">
        <v>10148</v>
      </c>
      <c r="K129" t="s">
        <v>3971</v>
      </c>
      <c r="L129" t="s">
        <v>3971</v>
      </c>
      <c r="M129" t="s">
        <v>3971</v>
      </c>
      <c r="N129" t="s">
        <v>3579</v>
      </c>
      <c r="O129" t="s">
        <v>3579</v>
      </c>
      <c r="P129" t="s">
        <v>3971</v>
      </c>
      <c r="Q129" t="s">
        <v>106</v>
      </c>
      <c r="R129">
        <v>543965</v>
      </c>
      <c r="S129" s="175">
        <v>0</v>
      </c>
      <c r="T129">
        <v>3025404</v>
      </c>
      <c r="V129" t="s">
        <v>118</v>
      </c>
    </row>
    <row r="130" spans="1:22" x14ac:dyDescent="0.25">
      <c r="A130">
        <v>3025407</v>
      </c>
      <c r="B130" t="s">
        <v>119</v>
      </c>
      <c r="C130" s="3" t="s">
        <v>42</v>
      </c>
      <c r="D130" t="s">
        <v>96</v>
      </c>
      <c r="E130" t="s">
        <v>105</v>
      </c>
      <c r="F130">
        <v>3025407</v>
      </c>
      <c r="G130">
        <v>101364</v>
      </c>
      <c r="H130" s="155">
        <v>10028917</v>
      </c>
      <c r="I130">
        <v>400013</v>
      </c>
      <c r="J130">
        <v>10142</v>
      </c>
      <c r="K130" t="s">
        <v>3971</v>
      </c>
      <c r="L130" t="s">
        <v>3971</v>
      </c>
      <c r="M130" t="s">
        <v>3971</v>
      </c>
      <c r="N130" t="s">
        <v>3579</v>
      </c>
      <c r="O130" t="s">
        <v>3579</v>
      </c>
      <c r="P130" t="s">
        <v>3971</v>
      </c>
      <c r="Q130" t="s">
        <v>106</v>
      </c>
      <c r="R130">
        <v>543965</v>
      </c>
      <c r="S130" s="175">
        <v>0</v>
      </c>
      <c r="T130">
        <v>3025407</v>
      </c>
      <c r="V130" t="s">
        <v>119</v>
      </c>
    </row>
    <row r="131" spans="1:22" x14ac:dyDescent="0.25">
      <c r="A131">
        <v>3024010</v>
      </c>
      <c r="B131" t="s">
        <v>120</v>
      </c>
      <c r="C131" s="3" t="s">
        <v>48</v>
      </c>
      <c r="D131" t="s">
        <v>96</v>
      </c>
      <c r="E131" t="s">
        <v>79</v>
      </c>
      <c r="F131">
        <v>3024010</v>
      </c>
      <c r="G131">
        <v>144502</v>
      </c>
      <c r="H131" s="189"/>
      <c r="I131">
        <v>144388</v>
      </c>
      <c r="J131" t="s">
        <v>79</v>
      </c>
      <c r="K131" t="s">
        <v>3971</v>
      </c>
      <c r="L131" t="s">
        <v>3971</v>
      </c>
      <c r="M131" t="s">
        <v>3971</v>
      </c>
      <c r="N131" t="s">
        <v>3579</v>
      </c>
      <c r="O131" t="s">
        <v>3579</v>
      </c>
      <c r="P131" t="s">
        <v>3971</v>
      </c>
      <c r="Q131" t="s">
        <v>79</v>
      </c>
      <c r="R131">
        <v>516500</v>
      </c>
      <c r="S131" s="175">
        <v>0</v>
      </c>
      <c r="T131">
        <v>3024010</v>
      </c>
      <c r="V131" t="s">
        <v>120</v>
      </c>
    </row>
    <row r="132" spans="1:22" x14ac:dyDescent="0.25">
      <c r="A132">
        <v>3024012</v>
      </c>
      <c r="B132" t="s">
        <v>121</v>
      </c>
      <c r="C132" s="3" t="s">
        <v>48</v>
      </c>
      <c r="D132" t="s">
        <v>96</v>
      </c>
      <c r="E132" t="s">
        <v>79</v>
      </c>
      <c r="F132">
        <v>3024012</v>
      </c>
      <c r="G132">
        <v>137361</v>
      </c>
      <c r="H132" s="189"/>
      <c r="I132">
        <v>144062</v>
      </c>
      <c r="J132" t="s">
        <v>79</v>
      </c>
      <c r="K132" t="s">
        <v>3971</v>
      </c>
      <c r="L132" t="s">
        <v>3971</v>
      </c>
      <c r="M132" t="s">
        <v>3971</v>
      </c>
      <c r="N132" t="s">
        <v>3579</v>
      </c>
      <c r="O132" t="s">
        <v>3579</v>
      </c>
      <c r="P132" t="s">
        <v>3579</v>
      </c>
      <c r="Q132" t="s">
        <v>79</v>
      </c>
      <c r="R132">
        <v>516500</v>
      </c>
      <c r="S132" s="175">
        <v>0</v>
      </c>
      <c r="T132">
        <v>3024012</v>
      </c>
      <c r="V132" t="s">
        <v>121</v>
      </c>
    </row>
    <row r="133" spans="1:22" x14ac:dyDescent="0.25">
      <c r="H133" s="189"/>
    </row>
    <row r="134" spans="1:22" x14ac:dyDescent="0.25">
      <c r="A134">
        <v>3026085</v>
      </c>
      <c r="B134" t="s">
        <v>88</v>
      </c>
      <c r="C134" s="3" t="s">
        <v>48</v>
      </c>
      <c r="D134" t="s">
        <v>71</v>
      </c>
      <c r="E134" t="s">
        <v>89</v>
      </c>
      <c r="F134">
        <v>3026085</v>
      </c>
      <c r="G134">
        <v>101386</v>
      </c>
      <c r="H134" s="189"/>
      <c r="I134">
        <v>105221</v>
      </c>
      <c r="J134" t="s">
        <v>79</v>
      </c>
      <c r="K134" t="s">
        <v>3971</v>
      </c>
      <c r="L134" t="s">
        <v>3579</v>
      </c>
      <c r="M134" t="s">
        <v>3579</v>
      </c>
      <c r="N134" t="s">
        <v>3579</v>
      </c>
      <c r="O134" t="s">
        <v>3579</v>
      </c>
      <c r="P134" t="s">
        <v>3971</v>
      </c>
      <c r="Q134" t="s">
        <v>79</v>
      </c>
      <c r="R134">
        <v>516500</v>
      </c>
      <c r="S134" s="175">
        <v>0</v>
      </c>
      <c r="T134">
        <v>3026085</v>
      </c>
      <c r="V134" t="s">
        <v>88</v>
      </c>
    </row>
    <row r="135" spans="1:22" x14ac:dyDescent="0.25">
      <c r="A135">
        <v>3027010</v>
      </c>
      <c r="B135" t="s">
        <v>76</v>
      </c>
      <c r="C135" s="3" t="s">
        <v>42</v>
      </c>
      <c r="D135" t="s">
        <v>71</v>
      </c>
      <c r="E135" t="s">
        <v>46</v>
      </c>
      <c r="F135">
        <v>3027010</v>
      </c>
      <c r="G135">
        <v>101397</v>
      </c>
      <c r="H135" s="155">
        <v>10007062</v>
      </c>
      <c r="I135">
        <v>400063</v>
      </c>
      <c r="J135">
        <v>10159</v>
      </c>
      <c r="K135" t="s">
        <v>3971</v>
      </c>
      <c r="L135" t="s">
        <v>3971</v>
      </c>
      <c r="M135" t="s">
        <v>3971</v>
      </c>
      <c r="N135" t="s">
        <v>3579</v>
      </c>
      <c r="O135" t="s">
        <v>3579</v>
      </c>
      <c r="P135" t="s">
        <v>3971</v>
      </c>
      <c r="Q135" t="s">
        <v>75</v>
      </c>
      <c r="R135">
        <v>543965</v>
      </c>
      <c r="S135" s="175">
        <v>0</v>
      </c>
      <c r="T135">
        <v>3027010</v>
      </c>
      <c r="V135" t="s">
        <v>76</v>
      </c>
    </row>
    <row r="136" spans="1:22" x14ac:dyDescent="0.25">
      <c r="A136">
        <v>3027005</v>
      </c>
      <c r="B136" t="s">
        <v>67</v>
      </c>
      <c r="C136" s="3" t="s">
        <v>42</v>
      </c>
      <c r="D136" t="s">
        <v>71</v>
      </c>
      <c r="E136" t="s">
        <v>46</v>
      </c>
      <c r="F136">
        <v>3027005</v>
      </c>
      <c r="G136">
        <v>101395</v>
      </c>
      <c r="H136" s="155">
        <v>10006690</v>
      </c>
      <c r="I136">
        <v>400034</v>
      </c>
      <c r="J136">
        <v>10157</v>
      </c>
      <c r="K136" t="s">
        <v>3971</v>
      </c>
      <c r="L136" t="s">
        <v>3579</v>
      </c>
      <c r="M136" t="s">
        <v>3579</v>
      </c>
      <c r="N136" t="s">
        <v>3971</v>
      </c>
      <c r="O136" t="s">
        <v>3971</v>
      </c>
      <c r="P136" t="s">
        <v>3971</v>
      </c>
      <c r="Q136" t="s">
        <v>48</v>
      </c>
      <c r="R136">
        <v>543965</v>
      </c>
      <c r="S136" s="175">
        <v>0.85</v>
      </c>
      <c r="T136">
        <v>3027005</v>
      </c>
      <c r="V136" t="s">
        <v>67</v>
      </c>
    </row>
    <row r="137" spans="1:22" x14ac:dyDescent="0.25">
      <c r="A137">
        <v>3025950</v>
      </c>
      <c r="B137" t="s">
        <v>78</v>
      </c>
      <c r="C137" s="3" t="s">
        <v>48</v>
      </c>
      <c r="D137" t="s">
        <v>71</v>
      </c>
      <c r="E137" t="s">
        <v>79</v>
      </c>
      <c r="F137">
        <v>3025950</v>
      </c>
      <c r="G137">
        <v>0</v>
      </c>
      <c r="H137" s="189"/>
      <c r="I137">
        <v>157308</v>
      </c>
      <c r="J137" t="s">
        <v>79</v>
      </c>
      <c r="K137" t="s">
        <v>3971</v>
      </c>
      <c r="L137" t="s">
        <v>3971</v>
      </c>
      <c r="M137" t="s">
        <v>3971</v>
      </c>
      <c r="N137" t="s">
        <v>3579</v>
      </c>
      <c r="O137" t="s">
        <v>3971</v>
      </c>
      <c r="P137" t="s">
        <v>3971</v>
      </c>
      <c r="Q137" t="s">
        <v>79</v>
      </c>
      <c r="R137">
        <v>516500</v>
      </c>
      <c r="S137" s="175">
        <v>0</v>
      </c>
      <c r="T137">
        <v>3025950</v>
      </c>
      <c r="V137" t="s">
        <v>78</v>
      </c>
    </row>
    <row r="138" spans="1:22" x14ac:dyDescent="0.25">
      <c r="A138">
        <v>3027000</v>
      </c>
      <c r="B138" t="s">
        <v>80</v>
      </c>
      <c r="C138" s="3" t="s">
        <v>48</v>
      </c>
      <c r="D138" t="s">
        <v>71</v>
      </c>
      <c r="E138" t="s">
        <v>79</v>
      </c>
      <c r="F138">
        <v>3027000</v>
      </c>
      <c r="G138">
        <v>0</v>
      </c>
      <c r="H138" s="189"/>
      <c r="I138">
        <v>156901</v>
      </c>
      <c r="J138" t="s">
        <v>79</v>
      </c>
      <c r="K138" t="s">
        <v>3971</v>
      </c>
      <c r="L138" t="s">
        <v>3971</v>
      </c>
      <c r="M138" t="s">
        <v>3971</v>
      </c>
      <c r="N138" t="s">
        <v>3579</v>
      </c>
      <c r="O138" t="s">
        <v>3579</v>
      </c>
      <c r="P138" t="s">
        <v>3971</v>
      </c>
      <c r="Q138" t="s">
        <v>79</v>
      </c>
      <c r="R138">
        <v>516500</v>
      </c>
      <c r="S138" s="175">
        <v>0</v>
      </c>
      <c r="T138">
        <v>3027000</v>
      </c>
      <c r="V138" t="s">
        <v>80</v>
      </c>
    </row>
    <row r="139" spans="1:22" x14ac:dyDescent="0.25">
      <c r="A139">
        <v>3027009</v>
      </c>
      <c r="B139" t="s">
        <v>74</v>
      </c>
      <c r="C139" s="3" t="s">
        <v>42</v>
      </c>
      <c r="D139" t="s">
        <v>71</v>
      </c>
      <c r="E139" t="s">
        <v>46</v>
      </c>
      <c r="F139">
        <v>3027009</v>
      </c>
      <c r="G139">
        <v>101396</v>
      </c>
      <c r="H139" s="155">
        <v>10006957</v>
      </c>
      <c r="I139">
        <v>400091</v>
      </c>
      <c r="J139">
        <v>10158</v>
      </c>
      <c r="K139" t="s">
        <v>3579</v>
      </c>
      <c r="L139" t="s">
        <v>3579</v>
      </c>
      <c r="M139" t="s">
        <v>3579</v>
      </c>
      <c r="N139" t="s">
        <v>3971</v>
      </c>
      <c r="O139" t="s">
        <v>3971</v>
      </c>
      <c r="P139" t="s">
        <v>3971</v>
      </c>
      <c r="Q139" t="s">
        <v>75</v>
      </c>
      <c r="R139">
        <v>543965</v>
      </c>
      <c r="S139" s="175">
        <v>0</v>
      </c>
      <c r="T139">
        <v>3027009</v>
      </c>
      <c r="V139" t="s">
        <v>74</v>
      </c>
    </row>
    <row r="140" spans="1:22" x14ac:dyDescent="0.25">
      <c r="C140" s="3"/>
      <c r="H140" s="189"/>
      <c r="S140" s="175"/>
    </row>
    <row r="141" spans="1:22" x14ac:dyDescent="0.25">
      <c r="A141">
        <v>3026905</v>
      </c>
      <c r="B141" t="s">
        <v>316</v>
      </c>
      <c r="C141" s="3" t="s">
        <v>48</v>
      </c>
      <c r="D141" t="s">
        <v>317</v>
      </c>
      <c r="E141" t="s">
        <v>79</v>
      </c>
      <c r="F141">
        <v>3026905</v>
      </c>
      <c r="G141">
        <v>134798</v>
      </c>
      <c r="H141" s="189"/>
      <c r="I141">
        <v>400116</v>
      </c>
      <c r="J141" t="s">
        <v>79</v>
      </c>
      <c r="K141" t="s">
        <v>3971</v>
      </c>
      <c r="L141" t="s">
        <v>3579</v>
      </c>
      <c r="M141" t="s">
        <v>3579</v>
      </c>
      <c r="N141" t="s">
        <v>3579</v>
      </c>
      <c r="O141" t="s">
        <v>3579</v>
      </c>
      <c r="P141" t="s">
        <v>3579</v>
      </c>
      <c r="Q141" t="s">
        <v>79</v>
      </c>
      <c r="R141">
        <v>516500</v>
      </c>
      <c r="S141" s="175">
        <v>0</v>
      </c>
      <c r="T141">
        <v>3026905</v>
      </c>
      <c r="V141" t="s">
        <v>316</v>
      </c>
    </row>
    <row r="142" spans="1:22" x14ac:dyDescent="0.25">
      <c r="A142">
        <v>3023521</v>
      </c>
      <c r="B142" t="s">
        <v>318</v>
      </c>
      <c r="C142" s="3" t="s">
        <v>42</v>
      </c>
      <c r="D142" t="s">
        <v>317</v>
      </c>
      <c r="E142" t="s">
        <v>105</v>
      </c>
      <c r="F142">
        <v>3023521</v>
      </c>
      <c r="G142">
        <v>103119</v>
      </c>
      <c r="H142" s="155">
        <v>10007067</v>
      </c>
      <c r="I142">
        <v>400135</v>
      </c>
      <c r="J142">
        <v>10698</v>
      </c>
      <c r="K142" t="s">
        <v>3579</v>
      </c>
      <c r="L142" t="s">
        <v>3579</v>
      </c>
      <c r="M142" t="s">
        <v>3579</v>
      </c>
      <c r="N142" t="s">
        <v>3579</v>
      </c>
      <c r="O142" t="s">
        <v>3971</v>
      </c>
      <c r="P142" t="s">
        <v>3971</v>
      </c>
      <c r="Q142" t="s">
        <v>106</v>
      </c>
      <c r="R142">
        <v>543965</v>
      </c>
      <c r="S142" s="175">
        <v>0</v>
      </c>
      <c r="T142">
        <v>3023521</v>
      </c>
      <c r="V142" t="s">
        <v>318</v>
      </c>
    </row>
    <row r="143" spans="1:22" x14ac:dyDescent="0.25">
      <c r="A143">
        <v>3026906</v>
      </c>
      <c r="B143" t="s">
        <v>319</v>
      </c>
      <c r="C143" s="3" t="s">
        <v>48</v>
      </c>
      <c r="D143" t="s">
        <v>317</v>
      </c>
      <c r="E143" t="s">
        <v>79</v>
      </c>
      <c r="F143">
        <v>3026906</v>
      </c>
      <c r="G143">
        <v>135507</v>
      </c>
      <c r="H143" s="189"/>
      <c r="I143">
        <v>128957</v>
      </c>
      <c r="J143" t="s">
        <v>79</v>
      </c>
      <c r="K143" t="s">
        <v>3971</v>
      </c>
      <c r="L143" t="s">
        <v>3579</v>
      </c>
      <c r="M143" t="s">
        <v>3579</v>
      </c>
      <c r="N143" t="s">
        <v>3579</v>
      </c>
      <c r="O143" t="s">
        <v>3579</v>
      </c>
      <c r="P143" t="s">
        <v>3971</v>
      </c>
      <c r="Q143" t="s">
        <v>79</v>
      </c>
      <c r="R143">
        <v>516500</v>
      </c>
      <c r="S143" s="175">
        <v>0</v>
      </c>
      <c r="T143">
        <v>3026906</v>
      </c>
      <c r="V143" t="s">
        <v>319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53</v>
      </c>
      <c r="C187" s="3"/>
    </row>
    <row r="188" spans="1:6" x14ac:dyDescent="0.25">
      <c r="A188">
        <v>3021000</v>
      </c>
      <c r="B188" t="s">
        <v>3975</v>
      </c>
      <c r="C188" s="3"/>
      <c r="F188">
        <v>3021000</v>
      </c>
    </row>
    <row r="189" spans="1:6" x14ac:dyDescent="0.25">
      <c r="A189">
        <v>3021001</v>
      </c>
      <c r="B189" t="s">
        <v>3976</v>
      </c>
      <c r="C189" s="3"/>
      <c r="F189">
        <v>3021001</v>
      </c>
    </row>
    <row r="190" spans="1:6" x14ac:dyDescent="0.25">
      <c r="A190">
        <v>3021003</v>
      </c>
      <c r="B190" t="s">
        <v>3977</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11" priority="3" operator="equal">
      <formula>0</formula>
    </cfRule>
  </conditionalFormatting>
  <conditionalFormatting sqref="H1:H1048576">
    <cfRule type="containsErrors" dxfId="10" priority="1">
      <formula>ISERROR(H1)</formula>
    </cfRule>
    <cfRule type="containsText" dxfId="9" priority="2" operator="containsText" text="#N/A">
      <formula>NOT(ISERROR(SEARCH("#N/A",H1)))</formula>
    </cfRule>
  </conditionalFormatting>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97"/>
  <sheetViews>
    <sheetView topLeftCell="B1" workbookViewId="0">
      <selection activeCell="D50" sqref="D50"/>
    </sheetView>
  </sheetViews>
  <sheetFormatPr defaultRowHeight="15" x14ac:dyDescent="0.25"/>
  <cols>
    <col min="1" max="1" width="32.28515625" style="301" bestFit="1" customWidth="1"/>
    <col min="2" max="3" width="8.7109375" style="301" customWidth="1"/>
    <col min="4" max="4" width="44.7109375" style="301" bestFit="1" customWidth="1"/>
    <col min="5" max="6" width="14.7109375" style="301" bestFit="1" customWidth="1"/>
    <col min="7" max="7" width="13.42578125" style="301" bestFit="1" customWidth="1"/>
    <col min="8" max="8" width="15.28515625" style="301" bestFit="1" customWidth="1"/>
    <col min="9" max="10" width="15.140625" style="301" customWidth="1"/>
    <col min="11" max="13" width="14.28515625" style="301" bestFit="1" customWidth="1"/>
    <col min="14" max="15" width="13.85546875" style="301" bestFit="1" customWidth="1"/>
    <col min="16" max="16" width="16.28515625" style="301" bestFit="1" customWidth="1"/>
    <col min="17" max="17" width="14.28515625" style="301" bestFit="1" customWidth="1"/>
    <col min="18" max="22" width="15.42578125" style="301" bestFit="1" customWidth="1"/>
    <col min="23" max="23" width="13" style="301" customWidth="1"/>
    <col min="24" max="24" width="30.7109375" style="301" bestFit="1" customWidth="1"/>
    <col min="25" max="25" width="17.85546875" style="301" bestFit="1" customWidth="1"/>
    <col min="26" max="26" width="32" style="301" bestFit="1" customWidth="1"/>
    <col min="27" max="27" width="17.140625" style="301" bestFit="1" customWidth="1"/>
    <col min="28" max="28" width="17.85546875" style="301" bestFit="1" customWidth="1"/>
    <col min="29" max="29" width="18.28515625" style="301" bestFit="1" customWidth="1"/>
    <col min="30" max="30" width="15.7109375" style="301" bestFit="1" customWidth="1"/>
    <col min="31" max="31" width="18.7109375" style="301" bestFit="1" customWidth="1"/>
    <col min="32" max="32" width="13.85546875" style="301" customWidth="1"/>
    <col min="33" max="33" width="17.85546875" style="301" bestFit="1" customWidth="1"/>
    <col min="34" max="34" width="16.7109375" style="301" bestFit="1" customWidth="1"/>
    <col min="35" max="36" width="18.28515625" style="301" bestFit="1" customWidth="1"/>
    <col min="37" max="37" width="17.85546875" style="301" bestFit="1" customWidth="1"/>
    <col min="38" max="38" width="10.28515625" style="301" bestFit="1" customWidth="1"/>
    <col min="39" max="40" width="9.140625" style="301"/>
    <col min="41" max="41" width="15.85546875" style="301" customWidth="1"/>
    <col min="42" max="52" width="17.140625" style="301" bestFit="1" customWidth="1"/>
    <col min="53" max="53" width="17.85546875" style="301" bestFit="1" customWidth="1"/>
    <col min="54" max="54" width="13.85546875" style="301" customWidth="1"/>
    <col min="55" max="55" width="12.85546875" style="301" bestFit="1" customWidth="1"/>
    <col min="56" max="58" width="9.140625" style="301"/>
    <col min="59" max="59" width="11.5703125" style="301" bestFit="1" customWidth="1"/>
    <col min="60" max="16384" width="9.140625" style="301"/>
  </cols>
  <sheetData>
    <row r="1" spans="1:59" ht="15.75" thickBot="1" x14ac:dyDescent="0.3">
      <c r="A1" s="2" t="s">
        <v>4175</v>
      </c>
      <c r="F1" s="564" t="s">
        <v>4176</v>
      </c>
      <c r="G1" s="565"/>
      <c r="H1" s="566"/>
      <c r="K1" s="567" t="s">
        <v>4177</v>
      </c>
      <c r="L1" s="567"/>
      <c r="M1" s="567"/>
      <c r="N1" s="567"/>
      <c r="O1" s="567"/>
      <c r="P1" s="567"/>
      <c r="Q1" s="567"/>
      <c r="R1" s="567"/>
      <c r="S1" s="567"/>
      <c r="T1" s="567"/>
      <c r="U1" s="567"/>
      <c r="V1" s="567"/>
      <c r="W1" s="567"/>
      <c r="AJ1" s="327"/>
    </row>
    <row r="2" spans="1:59" ht="15.75" thickBot="1" x14ac:dyDescent="0.3">
      <c r="A2" s="10">
        <f ca="1">NOW()</f>
        <v>44361.613919212963</v>
      </c>
      <c r="D2" s="328" t="s">
        <v>4178</v>
      </c>
      <c r="F2" s="329" t="s">
        <v>33</v>
      </c>
      <c r="G2" s="330" t="s">
        <v>3651</v>
      </c>
      <c r="H2" s="330" t="s">
        <v>3623</v>
      </c>
      <c r="I2" s="331">
        <v>4</v>
      </c>
      <c r="J2" s="332">
        <f>IF(J4=$I$2,1,0)</f>
        <v>0</v>
      </c>
      <c r="K2" s="332">
        <f t="shared" ref="K2:V2" si="0">IF(K5&gt;$I$2,1,0)</f>
        <v>0</v>
      </c>
      <c r="L2" s="332">
        <f t="shared" si="0"/>
        <v>0</v>
      </c>
      <c r="M2" s="332">
        <f t="shared" si="0"/>
        <v>0</v>
      </c>
      <c r="N2" s="332">
        <f t="shared" si="0"/>
        <v>0</v>
      </c>
      <c r="O2" s="332">
        <v>0</v>
      </c>
      <c r="P2" s="332">
        <v>0</v>
      </c>
      <c r="Q2" s="332">
        <v>0</v>
      </c>
      <c r="R2" s="332">
        <f>IF(R5&gt;$I$2,0,1)</f>
        <v>0</v>
      </c>
      <c r="S2" s="332">
        <f t="shared" si="0"/>
        <v>1</v>
      </c>
      <c r="T2" s="332">
        <f t="shared" si="0"/>
        <v>1</v>
      </c>
      <c r="U2" s="332">
        <f t="shared" si="0"/>
        <v>1</v>
      </c>
      <c r="V2" s="332">
        <f t="shared" si="0"/>
        <v>1</v>
      </c>
      <c r="W2" s="333"/>
      <c r="AJ2" s="327"/>
    </row>
    <row r="3" spans="1:59" ht="15.75" thickBot="1" x14ac:dyDescent="0.3">
      <c r="A3" s="385" t="str">
        <f ca="1">W4&amp;W5&amp;AC3&amp;AI3&amp;AK3&amp;BA3</f>
        <v>OKOKOKOK</v>
      </c>
      <c r="B3" s="334" t="str">
        <f ca="1">IFERROR(FIND("Error",A3),"OK")</f>
        <v>OK</v>
      </c>
      <c r="C3" s="335" t="str">
        <f ca="1">IF(B3="OK","","Errors")</f>
        <v/>
      </c>
      <c r="F3" s="336" t="s">
        <v>32</v>
      </c>
      <c r="G3" s="337" t="s">
        <v>3647</v>
      </c>
      <c r="H3" s="337" t="s">
        <v>4550</v>
      </c>
      <c r="I3" s="338" t="s">
        <v>4551</v>
      </c>
      <c r="J3" s="332">
        <f>IF(J5=$I$2,1,0)</f>
        <v>0</v>
      </c>
      <c r="K3" s="332">
        <f t="shared" ref="K3:V3" si="1">IF(K5=$I$2,1,0)</f>
        <v>0</v>
      </c>
      <c r="L3" s="332">
        <f t="shared" si="1"/>
        <v>0</v>
      </c>
      <c r="M3" s="332">
        <f t="shared" si="1"/>
        <v>0</v>
      </c>
      <c r="N3" s="332">
        <v>0</v>
      </c>
      <c r="O3" s="332">
        <f t="shared" si="1"/>
        <v>0</v>
      </c>
      <c r="P3" s="332">
        <f t="shared" si="1"/>
        <v>0</v>
      </c>
      <c r="Q3" s="332">
        <f t="shared" si="1"/>
        <v>0</v>
      </c>
      <c r="R3" s="332">
        <f>IF(R5=$I$2,0,1)</f>
        <v>1</v>
      </c>
      <c r="S3" s="332">
        <f t="shared" si="1"/>
        <v>0</v>
      </c>
      <c r="T3" s="332">
        <f t="shared" si="1"/>
        <v>0</v>
      </c>
      <c r="U3" s="332">
        <f t="shared" si="1"/>
        <v>0</v>
      </c>
      <c r="V3" s="332">
        <f t="shared" si="1"/>
        <v>0</v>
      </c>
      <c r="W3" s="333"/>
      <c r="X3" s="52"/>
      <c r="Y3" s="52"/>
      <c r="Z3" s="52"/>
      <c r="AA3" s="52"/>
      <c r="AB3" s="52"/>
      <c r="AC3" s="334" t="str">
        <f ca="1">IF(ROUND(SUM(AC8:AC192),0)=0,"OK","Error")</f>
        <v>OK</v>
      </c>
      <c r="AD3" s="52"/>
      <c r="AE3" s="52"/>
      <c r="AF3" s="52"/>
      <c r="AG3" s="52"/>
      <c r="AH3" s="52"/>
      <c r="AJ3" s="340"/>
      <c r="AK3" s="339" t="str">
        <f ca="1">IF(ROUND(SUM(AK8:AK192),0)=0,"OK","Error")</f>
        <v>OK</v>
      </c>
      <c r="BA3" s="339" t="str">
        <f>IF(ROUND(SUM(BA8:BA192),0)=0,"OK","Error")</f>
        <v>OK</v>
      </c>
    </row>
    <row r="4" spans="1:59" ht="15.75" thickBot="1" x14ac:dyDescent="0.3">
      <c r="G4" s="341"/>
      <c r="J4" s="332">
        <f>IF(J5&lt;$I$2,1,0)</f>
        <v>1</v>
      </c>
      <c r="K4" s="332">
        <f>IF(K5&lt;$I$2,1,0)</f>
        <v>1</v>
      </c>
      <c r="L4" s="332">
        <f>IF(L5&lt;$I$2,1,0)</f>
        <v>1</v>
      </c>
      <c r="M4" s="332">
        <f>IF(M5&lt;$I$2,1,0)</f>
        <v>1</v>
      </c>
      <c r="N4" s="332">
        <v>1</v>
      </c>
      <c r="O4" s="332">
        <v>1</v>
      </c>
      <c r="P4" s="332">
        <v>1</v>
      </c>
      <c r="Q4" s="332">
        <v>1</v>
      </c>
      <c r="R4" s="332">
        <f>IF(R5&lt;$I$1,0,1)</f>
        <v>1</v>
      </c>
      <c r="S4" s="332">
        <f>IF(S5&lt;$I$1,1,0)</f>
        <v>0</v>
      </c>
      <c r="T4" s="332">
        <f>IF(T5&lt;$I$1,1,0)</f>
        <v>0</v>
      </c>
      <c r="U4" s="332">
        <f>IF(U5&lt;$I$1,1,0)</f>
        <v>0</v>
      </c>
      <c r="V4" s="332">
        <f>IF(V5&lt;$I$1,1,0)</f>
        <v>0</v>
      </c>
      <c r="W4" s="333"/>
      <c r="Y4" s="568" t="s">
        <v>4179</v>
      </c>
      <c r="Z4" s="568"/>
      <c r="AA4" s="568"/>
      <c r="AB4" s="568"/>
      <c r="AC4" s="568"/>
      <c r="AD4" s="569" t="s">
        <v>4180</v>
      </c>
      <c r="AE4" s="569"/>
      <c r="AF4" s="569"/>
      <c r="AG4" s="569"/>
      <c r="AH4" s="569"/>
      <c r="AI4" s="569"/>
      <c r="AJ4" s="327"/>
    </row>
    <row r="5" spans="1:59" ht="15.75" thickBot="1" x14ac:dyDescent="0.3">
      <c r="A5" s="342" t="s">
        <v>4181</v>
      </c>
      <c r="B5" s="343"/>
      <c r="C5" s="344"/>
      <c r="G5" s="341"/>
      <c r="J5" s="332">
        <v>1</v>
      </c>
      <c r="K5" s="332">
        <v>1</v>
      </c>
      <c r="L5" s="332">
        <v>2</v>
      </c>
      <c r="M5" s="332">
        <v>3</v>
      </c>
      <c r="N5" s="332">
        <v>4</v>
      </c>
      <c r="O5" s="332">
        <v>5</v>
      </c>
      <c r="P5" s="332">
        <v>6</v>
      </c>
      <c r="Q5" s="332">
        <v>7</v>
      </c>
      <c r="R5" s="332">
        <v>8</v>
      </c>
      <c r="S5" s="332">
        <v>9</v>
      </c>
      <c r="T5" s="332">
        <v>10</v>
      </c>
      <c r="U5" s="332">
        <v>11</v>
      </c>
      <c r="V5" s="332">
        <v>12</v>
      </c>
      <c r="W5" s="334" t="str">
        <f>IF(ROUND(SUM(W8:W186),0)=0,"OK","Error")</f>
        <v>OK</v>
      </c>
      <c r="Y5" s="28"/>
      <c r="Z5" s="25" t="s">
        <v>4182</v>
      </c>
      <c r="AA5" s="25"/>
      <c r="AB5" s="25" t="s">
        <v>4183</v>
      </c>
      <c r="AC5" s="28"/>
      <c r="AD5" s="159"/>
      <c r="AE5" s="272" t="s">
        <v>4182</v>
      </c>
      <c r="AF5" s="272"/>
      <c r="AG5" s="272" t="s">
        <v>4183</v>
      </c>
      <c r="AH5" s="272" t="s">
        <v>3449</v>
      </c>
      <c r="AI5" s="159"/>
      <c r="AJ5" s="345" t="s">
        <v>4184</v>
      </c>
      <c r="AO5" s="2" t="s">
        <v>4185</v>
      </c>
      <c r="AP5" s="2"/>
      <c r="AQ5" s="2"/>
      <c r="AR5" s="2"/>
    </row>
    <row r="6" spans="1:59" ht="15.75" thickBot="1" x14ac:dyDescent="0.3">
      <c r="A6" s="346" t="s">
        <v>4186</v>
      </c>
      <c r="B6" s="347"/>
      <c r="C6" s="348"/>
      <c r="D6" t="s">
        <v>4187</v>
      </c>
      <c r="E6"/>
      <c r="F6"/>
      <c r="G6"/>
      <c r="H6"/>
      <c r="I6" s="384" t="s">
        <v>4188</v>
      </c>
      <c r="J6" s="349">
        <f>SUM(J8:J202)</f>
        <v>0</v>
      </c>
      <c r="K6" s="349">
        <f t="shared" ref="K6:W6" si="2">SUM(K8:K202)</f>
        <v>0</v>
      </c>
      <c r="L6" s="349">
        <f t="shared" si="2"/>
        <v>0</v>
      </c>
      <c r="M6" s="349">
        <f t="shared" si="2"/>
        <v>0</v>
      </c>
      <c r="N6" s="349">
        <f t="shared" si="2"/>
        <v>0</v>
      </c>
      <c r="O6" s="349">
        <f t="shared" si="2"/>
        <v>0</v>
      </c>
      <c r="P6" s="349">
        <f t="shared" si="2"/>
        <v>0</v>
      </c>
      <c r="Q6" s="349">
        <f t="shared" si="2"/>
        <v>0</v>
      </c>
      <c r="R6" s="349">
        <f t="shared" si="2"/>
        <v>0</v>
      </c>
      <c r="S6" s="349">
        <f t="shared" si="2"/>
        <v>0</v>
      </c>
      <c r="T6" s="349">
        <f t="shared" si="2"/>
        <v>0</v>
      </c>
      <c r="U6" s="349">
        <f t="shared" si="2"/>
        <v>0</v>
      </c>
      <c r="V6" s="349">
        <f t="shared" si="2"/>
        <v>0</v>
      </c>
      <c r="W6" s="349">
        <f t="shared" si="2"/>
        <v>0</v>
      </c>
      <c r="X6" s="157"/>
      <c r="Y6" s="28" t="s">
        <v>4189</v>
      </c>
      <c r="Z6" s="386" t="s">
        <v>4190</v>
      </c>
      <c r="AA6" s="386"/>
      <c r="AB6" s="386"/>
      <c r="AC6" s="28"/>
      <c r="AD6" s="159"/>
      <c r="AE6" s="387" t="str">
        <f>Z6</f>
        <v>Apr to</v>
      </c>
      <c r="AF6" s="387"/>
      <c r="AG6" s="387">
        <f>AB6</f>
        <v>0</v>
      </c>
      <c r="AH6" s="387" t="s">
        <v>4117</v>
      </c>
      <c r="AI6" s="159"/>
      <c r="AJ6" s="345" t="s">
        <v>4191</v>
      </c>
      <c r="AO6" s="384"/>
      <c r="AP6" s="384"/>
      <c r="AQ6" s="384"/>
      <c r="AR6" s="384"/>
      <c r="AS6" s="384"/>
      <c r="AT6" s="384"/>
      <c r="AU6" s="384"/>
      <c r="AV6" s="384"/>
      <c r="AW6" s="384"/>
      <c r="AX6" s="384"/>
      <c r="AY6" s="384"/>
      <c r="AZ6" s="384"/>
    </row>
    <row r="7" spans="1:59" x14ac:dyDescent="0.25">
      <c r="A7" s="276" t="s">
        <v>4192</v>
      </c>
      <c r="B7" s="276" t="s">
        <v>18</v>
      </c>
      <c r="C7" s="352" t="s">
        <v>4193</v>
      </c>
      <c r="D7" t="s">
        <v>619</v>
      </c>
      <c r="E7" t="s">
        <v>4194</v>
      </c>
      <c r="F7" t="s">
        <v>4195</v>
      </c>
      <c r="G7" t="s">
        <v>16</v>
      </c>
      <c r="H7" t="s">
        <v>3449</v>
      </c>
      <c r="I7" s="390" t="s">
        <v>25</v>
      </c>
      <c r="J7" s="390" t="s">
        <v>3602</v>
      </c>
      <c r="K7" s="391" t="s">
        <v>26</v>
      </c>
      <c r="L7" s="391" t="s">
        <v>27</v>
      </c>
      <c r="M7" s="391" t="s">
        <v>28</v>
      </c>
      <c r="N7" s="391" t="s">
        <v>29</v>
      </c>
      <c r="O7" s="391" t="s">
        <v>30</v>
      </c>
      <c r="P7" s="391" t="s">
        <v>31</v>
      </c>
      <c r="Q7" s="391" t="s">
        <v>32</v>
      </c>
      <c r="R7" s="391" t="s">
        <v>33</v>
      </c>
      <c r="S7" s="391" t="s">
        <v>34</v>
      </c>
      <c r="T7" s="391" t="s">
        <v>35</v>
      </c>
      <c r="U7" s="391" t="s">
        <v>36</v>
      </c>
      <c r="V7" s="391" t="s">
        <v>37</v>
      </c>
      <c r="W7" s="391" t="s">
        <v>3604</v>
      </c>
      <c r="X7" s="390" t="s">
        <v>38</v>
      </c>
      <c r="Y7" s="392" t="s">
        <v>3601</v>
      </c>
      <c r="Z7" s="392" t="str">
        <f>F2</f>
        <v>Nov</v>
      </c>
      <c r="AA7" s="392" t="str">
        <f>Z7</f>
        <v>Nov</v>
      </c>
      <c r="AB7" s="392" t="s">
        <v>4196</v>
      </c>
      <c r="AC7" s="392" t="s">
        <v>3604</v>
      </c>
      <c r="AD7" s="393" t="s">
        <v>3601</v>
      </c>
      <c r="AE7" s="393" t="str">
        <f>Z7</f>
        <v>Nov</v>
      </c>
      <c r="AF7" s="393" t="s">
        <v>4197</v>
      </c>
      <c r="AG7" s="393" t="str">
        <f>AB7</f>
        <v>to Mar</v>
      </c>
      <c r="AH7" s="393" t="s">
        <v>4198</v>
      </c>
      <c r="AI7" s="393" t="s">
        <v>3604</v>
      </c>
      <c r="AJ7" s="394" t="str">
        <f>F2</f>
        <v>Nov</v>
      </c>
      <c r="AK7" s="395" t="s">
        <v>3604</v>
      </c>
      <c r="AL7" s="393" t="s">
        <v>677</v>
      </c>
      <c r="AM7" s="393" t="s">
        <v>4197</v>
      </c>
      <c r="AN7" s="393" t="s">
        <v>4197</v>
      </c>
      <c r="AO7" s="396" t="s">
        <v>26</v>
      </c>
      <c r="AP7" s="390" t="s">
        <v>27</v>
      </c>
      <c r="AQ7" s="390" t="s">
        <v>28</v>
      </c>
      <c r="AR7" s="390" t="s">
        <v>29</v>
      </c>
      <c r="AS7" s="390" t="s">
        <v>30</v>
      </c>
      <c r="AT7" s="390" t="s">
        <v>31</v>
      </c>
      <c r="AU7" s="390" t="s">
        <v>32</v>
      </c>
      <c r="AV7" s="390" t="s">
        <v>33</v>
      </c>
      <c r="AW7" s="390" t="s">
        <v>34</v>
      </c>
      <c r="AX7" s="390" t="s">
        <v>35</v>
      </c>
      <c r="AY7" s="390" t="s">
        <v>36</v>
      </c>
      <c r="AZ7" s="390" t="s">
        <v>37</v>
      </c>
      <c r="BA7" s="390" t="s">
        <v>3604</v>
      </c>
      <c r="BB7" s="390" t="s">
        <v>3603</v>
      </c>
      <c r="BG7" s="301" t="s">
        <v>4571</v>
      </c>
    </row>
    <row r="8" spans="1:59" x14ac:dyDescent="0.25">
      <c r="A8" s="301" t="str">
        <f>RIGHT(E8,4)&amp;"."&amp;LEFT(F8,5)&amp;".I03."</f>
        <v>3520.EHCP.I03.</v>
      </c>
      <c r="B8" s="301">
        <v>543965</v>
      </c>
      <c r="C8" s="301">
        <v>400125</v>
      </c>
      <c r="D8" t="s">
        <v>189</v>
      </c>
      <c r="E8">
        <v>3023520</v>
      </c>
      <c r="F8" t="s">
        <v>412</v>
      </c>
      <c r="G8">
        <v>11431</v>
      </c>
      <c r="H8"/>
      <c r="I8" s="354"/>
      <c r="J8" s="397"/>
      <c r="K8" s="397"/>
      <c r="L8" s="397"/>
      <c r="M8" s="397"/>
      <c r="N8" s="397"/>
      <c r="O8" s="397"/>
      <c r="P8" s="397"/>
      <c r="Q8" s="397"/>
      <c r="R8" s="52"/>
      <c r="S8" s="52"/>
      <c r="T8" s="52"/>
      <c r="U8" s="52"/>
      <c r="V8" s="52"/>
      <c r="W8" s="52">
        <f>SUM(J8:V8)-H8</f>
        <v>0</v>
      </c>
      <c r="X8" s="52" t="str">
        <f>E8&amp;G8&amp;F8</f>
        <v>302352011431EHCP</v>
      </c>
      <c r="Y8" s="52">
        <f t="shared" ref="Y8:Y39" si="3">I8</f>
        <v>0</v>
      </c>
      <c r="Z8" s="52">
        <f ca="1">SUM(INDIRECT("ao"&amp;ROW()&amp;":"&amp;$I$3&amp;ROW()))-AA8</f>
        <v>0</v>
      </c>
      <c r="AA8" s="52">
        <f ca="1">INDIRECT($I$3&amp;ROW())</f>
        <v>0</v>
      </c>
      <c r="AB8" s="52">
        <f ca="1">SUM(INDIRECT($I$3&amp;ROW()&amp;":"&amp;"az"&amp;ROW()))-AA8</f>
        <v>0</v>
      </c>
      <c r="AC8" s="52">
        <f t="shared" ref="AC8:AC39" ca="1" si="4">SUM(Z8:AB8)-H8</f>
        <v>0</v>
      </c>
      <c r="AD8" s="7"/>
      <c r="AE8" s="7"/>
      <c r="AF8" s="7"/>
      <c r="AG8" s="7"/>
      <c r="AH8" s="7"/>
      <c r="AI8" s="1">
        <f>SUM(AD8:AG8)-AH8</f>
        <v>0</v>
      </c>
      <c r="AJ8" s="52">
        <f t="shared" ref="AJ8:AJ39" ca="1" si="5">Z8+AA8-AE8</f>
        <v>0</v>
      </c>
      <c r="AK8" s="1">
        <f t="shared" ref="AK8:AK39" ca="1" si="6">AB8+AE8+AJ8-H8</f>
        <v>0</v>
      </c>
      <c r="AL8" s="301" t="s">
        <v>191</v>
      </c>
      <c r="AO8" s="52">
        <f t="shared" ref="AO8:AO13" si="7">IF($B8=543965,2/13,1/12)*$H8</f>
        <v>0</v>
      </c>
      <c r="AP8" s="52">
        <f t="shared" ref="AP8:AZ17" si="8">IFERROR(IF($B8=543965,1/13,1/12)*$H8,0)</f>
        <v>0</v>
      </c>
      <c r="AQ8" s="52">
        <f t="shared" si="8"/>
        <v>0</v>
      </c>
      <c r="AR8" s="52">
        <f t="shared" si="8"/>
        <v>0</v>
      </c>
      <c r="AS8" s="52">
        <f t="shared" si="8"/>
        <v>0</v>
      </c>
      <c r="AT8" s="52">
        <f t="shared" si="8"/>
        <v>0</v>
      </c>
      <c r="AU8" s="52">
        <f t="shared" si="8"/>
        <v>0</v>
      </c>
      <c r="AV8" s="52">
        <f t="shared" si="8"/>
        <v>0</v>
      </c>
      <c r="AW8" s="52">
        <f t="shared" si="8"/>
        <v>0</v>
      </c>
      <c r="AX8" s="52">
        <f t="shared" si="8"/>
        <v>0</v>
      </c>
      <c r="AY8" s="52">
        <f t="shared" si="8"/>
        <v>0</v>
      </c>
      <c r="AZ8" s="52">
        <f t="shared" si="8"/>
        <v>0</v>
      </c>
      <c r="BA8" s="52">
        <f t="shared" ref="BA8:BA39" si="9">SUM(AO8:AZ8)-H8</f>
        <v>0</v>
      </c>
      <c r="BB8" s="52">
        <f>SUM(AO8:AZ8)</f>
        <v>0</v>
      </c>
      <c r="BC8" s="301" t="str">
        <f>G8&amp;"/"&amp;B8</f>
        <v>11431/543965</v>
      </c>
      <c r="BD8" s="301">
        <v>1</v>
      </c>
      <c r="BG8" s="52">
        <f>SUM(J8:P8)</f>
        <v>0</v>
      </c>
    </row>
    <row r="9" spans="1:59" x14ac:dyDescent="0.25">
      <c r="A9" s="301" t="str">
        <f t="shared" ref="A9:A72" si="10">RIGHT(E9,4)&amp;"."&amp;LEFT(F9,5)&amp;".I03."</f>
        <v>3300.EHCP.I03.</v>
      </c>
      <c r="B9" s="301">
        <v>543965</v>
      </c>
      <c r="C9" s="301">
        <v>400069</v>
      </c>
      <c r="D9" t="s">
        <v>192</v>
      </c>
      <c r="E9">
        <v>3023300</v>
      </c>
      <c r="F9" t="s">
        <v>412</v>
      </c>
      <c r="G9">
        <v>11431</v>
      </c>
      <c r="H9"/>
      <c r="I9" s="354"/>
      <c r="J9" s="397"/>
      <c r="K9" s="397"/>
      <c r="L9" s="397"/>
      <c r="M9" s="397"/>
      <c r="N9" s="397"/>
      <c r="O9" s="397"/>
      <c r="P9" s="397"/>
      <c r="Q9" s="397"/>
      <c r="R9" s="52"/>
      <c r="S9" s="52"/>
      <c r="T9" s="52"/>
      <c r="U9" s="52"/>
      <c r="V9" s="52"/>
      <c r="W9" s="52">
        <f t="shared" ref="W9:W72" si="11">SUM(J9:V9)-H9</f>
        <v>0</v>
      </c>
      <c r="X9" s="52" t="str">
        <f t="shared" ref="X9:X72" si="12">E9&amp;G9&amp;F9</f>
        <v>302330011431EHCP</v>
      </c>
      <c r="Y9" s="52">
        <f t="shared" si="3"/>
        <v>0</v>
      </c>
      <c r="Z9" s="52">
        <f t="shared" ref="Z9:Z72" ca="1" si="13">SUM(INDIRECT("ao"&amp;ROW()&amp;":"&amp;$I$3&amp;ROW()))-AA9</f>
        <v>0</v>
      </c>
      <c r="AA9" s="52">
        <f t="shared" ref="AA9:AA72" ca="1" si="14">INDIRECT($I$3&amp;ROW())</f>
        <v>0</v>
      </c>
      <c r="AB9" s="52">
        <f t="shared" ref="AB9:AB72" ca="1" si="15">SUM(INDIRECT($I$3&amp;ROW()&amp;":"&amp;"az"&amp;ROW()))-AA9</f>
        <v>0</v>
      </c>
      <c r="AC9" s="52">
        <f t="shared" ca="1" si="4"/>
        <v>0</v>
      </c>
      <c r="AD9" s="7"/>
      <c r="AE9" s="7"/>
      <c r="AF9" s="7"/>
      <c r="AG9" s="7"/>
      <c r="AH9" s="7"/>
      <c r="AI9" s="1">
        <f>SUM(AD9:AG9)-AH9</f>
        <v>0</v>
      </c>
      <c r="AJ9" s="52">
        <f t="shared" ca="1" si="5"/>
        <v>0</v>
      </c>
      <c r="AK9" s="1">
        <f t="shared" ca="1" si="6"/>
        <v>0</v>
      </c>
      <c r="AL9" s="301" t="s">
        <v>48</v>
      </c>
      <c r="AO9" s="52">
        <f t="shared" si="7"/>
        <v>0</v>
      </c>
      <c r="AP9" s="52">
        <f t="shared" si="8"/>
        <v>0</v>
      </c>
      <c r="AQ9" s="52">
        <f t="shared" si="8"/>
        <v>0</v>
      </c>
      <c r="AR9" s="52">
        <f t="shared" si="8"/>
        <v>0</v>
      </c>
      <c r="AS9" s="52">
        <f t="shared" si="8"/>
        <v>0</v>
      </c>
      <c r="AT9" s="52">
        <f t="shared" si="8"/>
        <v>0</v>
      </c>
      <c r="AU9" s="52">
        <f t="shared" si="8"/>
        <v>0</v>
      </c>
      <c r="AV9" s="52">
        <f t="shared" si="8"/>
        <v>0</v>
      </c>
      <c r="AW9" s="52">
        <f t="shared" si="8"/>
        <v>0</v>
      </c>
      <c r="AX9" s="52">
        <f t="shared" si="8"/>
        <v>0</v>
      </c>
      <c r="AY9" s="52">
        <f t="shared" si="8"/>
        <v>0</v>
      </c>
      <c r="AZ9" s="52">
        <f t="shared" si="8"/>
        <v>0</v>
      </c>
      <c r="BA9" s="52">
        <f t="shared" si="9"/>
        <v>0</v>
      </c>
      <c r="BB9" s="52">
        <f t="shared" ref="BB9:BB72" si="16">SUM(AO9:AZ9)</f>
        <v>0</v>
      </c>
      <c r="BC9" s="301" t="str">
        <f t="shared" ref="BC9:BC72" si="17">G9&amp;"/"&amp;B9</f>
        <v>11431/543965</v>
      </c>
      <c r="BD9" s="301">
        <f>IF(E9=E8,BD8+1,1)</f>
        <v>1</v>
      </c>
      <c r="BG9" s="52">
        <f t="shared" ref="BG9:BG72" si="18">SUM(J9:P9)</f>
        <v>0</v>
      </c>
    </row>
    <row r="10" spans="1:59" x14ac:dyDescent="0.25">
      <c r="A10" s="301" t="str">
        <f t="shared" si="10"/>
        <v>3317.EHCP.I03.</v>
      </c>
      <c r="B10" s="301">
        <v>543965</v>
      </c>
      <c r="C10" s="301">
        <v>400015</v>
      </c>
      <c r="D10" t="s">
        <v>193</v>
      </c>
      <c r="E10">
        <v>3023317</v>
      </c>
      <c r="F10" t="s">
        <v>412</v>
      </c>
      <c r="G10">
        <v>11431</v>
      </c>
      <c r="H10"/>
      <c r="I10" s="354"/>
      <c r="J10" s="397"/>
      <c r="K10" s="397"/>
      <c r="L10" s="397"/>
      <c r="M10" s="397"/>
      <c r="N10" s="397"/>
      <c r="O10" s="397"/>
      <c r="P10" s="397"/>
      <c r="Q10" s="397"/>
      <c r="R10" s="52"/>
      <c r="S10" s="52"/>
      <c r="T10" s="52"/>
      <c r="U10" s="52"/>
      <c r="V10" s="52"/>
      <c r="W10" s="388">
        <f t="shared" si="11"/>
        <v>0</v>
      </c>
      <c r="X10" s="52" t="str">
        <f t="shared" si="12"/>
        <v>302331711431EHCP</v>
      </c>
      <c r="Y10" s="52">
        <f t="shared" si="3"/>
        <v>0</v>
      </c>
      <c r="Z10" s="52">
        <f t="shared" ca="1" si="13"/>
        <v>0</v>
      </c>
      <c r="AA10" s="52">
        <f t="shared" ca="1" si="14"/>
        <v>0</v>
      </c>
      <c r="AB10" s="52">
        <f t="shared" ca="1" si="15"/>
        <v>0</v>
      </c>
      <c r="AC10" s="52">
        <f t="shared" ca="1" si="4"/>
        <v>0</v>
      </c>
      <c r="AD10" s="7"/>
      <c r="AE10" s="7"/>
      <c r="AF10" s="7"/>
      <c r="AG10" s="7"/>
      <c r="AH10" s="7"/>
      <c r="AI10" s="1">
        <f>SUM(AD10:AG10)-AH10</f>
        <v>0</v>
      </c>
      <c r="AJ10" s="52">
        <f t="shared" ca="1" si="5"/>
        <v>0</v>
      </c>
      <c r="AK10" s="1">
        <f t="shared" ca="1" si="6"/>
        <v>0</v>
      </c>
      <c r="AL10" s="301" t="s">
        <v>48</v>
      </c>
      <c r="AO10" s="52">
        <f t="shared" si="7"/>
        <v>0</v>
      </c>
      <c r="AP10" s="52">
        <f t="shared" si="8"/>
        <v>0</v>
      </c>
      <c r="AQ10" s="52">
        <f t="shared" si="8"/>
        <v>0</v>
      </c>
      <c r="AR10" s="52">
        <f t="shared" si="8"/>
        <v>0</v>
      </c>
      <c r="AS10" s="52">
        <f t="shared" si="8"/>
        <v>0</v>
      </c>
      <c r="AT10" s="52">
        <f t="shared" si="8"/>
        <v>0</v>
      </c>
      <c r="AU10" s="52">
        <f t="shared" si="8"/>
        <v>0</v>
      </c>
      <c r="AV10" s="52">
        <f t="shared" si="8"/>
        <v>0</v>
      </c>
      <c r="AW10" s="52">
        <f t="shared" si="8"/>
        <v>0</v>
      </c>
      <c r="AX10" s="52">
        <f t="shared" si="8"/>
        <v>0</v>
      </c>
      <c r="AY10" s="52">
        <f t="shared" si="8"/>
        <v>0</v>
      </c>
      <c r="AZ10" s="52">
        <f t="shared" si="8"/>
        <v>0</v>
      </c>
      <c r="BA10" s="52">
        <f t="shared" si="9"/>
        <v>0</v>
      </c>
      <c r="BB10" s="52">
        <f t="shared" si="16"/>
        <v>0</v>
      </c>
      <c r="BC10" s="301" t="str">
        <f t="shared" si="17"/>
        <v>11431/543965</v>
      </c>
      <c r="BD10" s="301">
        <f t="shared" ref="BD10:BD73" si="19">IF(E10=E9,BD9+1,1)</f>
        <v>1</v>
      </c>
      <c r="BG10" s="52">
        <f t="shared" si="18"/>
        <v>0</v>
      </c>
    </row>
    <row r="11" spans="1:59" x14ac:dyDescent="0.25">
      <c r="A11" s="301" t="str">
        <f t="shared" si="10"/>
        <v>3317.EHCP.I03.</v>
      </c>
      <c r="B11" s="301">
        <v>543965</v>
      </c>
      <c r="C11" s="301">
        <v>400015</v>
      </c>
      <c r="D11" t="s">
        <v>193</v>
      </c>
      <c r="E11">
        <v>3023317</v>
      </c>
      <c r="F11" t="s">
        <v>412</v>
      </c>
      <c r="G11">
        <v>11436</v>
      </c>
      <c r="H11"/>
      <c r="I11" s="354"/>
      <c r="J11" s="397"/>
      <c r="K11" s="397"/>
      <c r="L11" s="397"/>
      <c r="M11" s="397"/>
      <c r="N11" s="397"/>
      <c r="O11" s="397"/>
      <c r="P11" s="397"/>
      <c r="Q11" s="397"/>
      <c r="R11" s="52"/>
      <c r="S11" s="52"/>
      <c r="T11" s="52"/>
      <c r="U11" s="52"/>
      <c r="V11" s="52"/>
      <c r="W11" s="388">
        <f>SUM(J11:V11)-H11</f>
        <v>0</v>
      </c>
      <c r="X11" s="52" t="str">
        <f t="shared" si="12"/>
        <v>302331711436EHCP</v>
      </c>
      <c r="Y11" s="52">
        <f t="shared" si="3"/>
        <v>0</v>
      </c>
      <c r="Z11" s="52">
        <f t="shared" ca="1" si="13"/>
        <v>0</v>
      </c>
      <c r="AA11" s="52">
        <f t="shared" ca="1" si="14"/>
        <v>0</v>
      </c>
      <c r="AB11" s="52">
        <f t="shared" ca="1" si="15"/>
        <v>0</v>
      </c>
      <c r="AC11" s="52">
        <f t="shared" ca="1" si="4"/>
        <v>0</v>
      </c>
      <c r="AD11" s="7"/>
      <c r="AE11" s="7"/>
      <c r="AF11" s="7"/>
      <c r="AG11" s="7"/>
      <c r="AH11" s="7"/>
      <c r="AI11" s="1">
        <f>SUM(AD11:AG11)-AH11</f>
        <v>0</v>
      </c>
      <c r="AJ11" s="52">
        <f t="shared" ca="1" si="5"/>
        <v>0</v>
      </c>
      <c r="AK11" s="1">
        <f t="shared" ca="1" si="6"/>
        <v>0</v>
      </c>
      <c r="AL11" s="301" t="s">
        <v>48</v>
      </c>
      <c r="AO11" s="52">
        <f t="shared" si="7"/>
        <v>0</v>
      </c>
      <c r="AP11" s="52">
        <f t="shared" si="8"/>
        <v>0</v>
      </c>
      <c r="AQ11" s="52">
        <f t="shared" si="8"/>
        <v>0</v>
      </c>
      <c r="AR11" s="52">
        <f t="shared" si="8"/>
        <v>0</v>
      </c>
      <c r="AS11" s="52">
        <f t="shared" si="8"/>
        <v>0</v>
      </c>
      <c r="AT11" s="52">
        <f t="shared" si="8"/>
        <v>0</v>
      </c>
      <c r="AU11" s="52">
        <f t="shared" si="8"/>
        <v>0</v>
      </c>
      <c r="AV11" s="52">
        <f t="shared" si="8"/>
        <v>0</v>
      </c>
      <c r="AW11" s="52">
        <f t="shared" si="8"/>
        <v>0</v>
      </c>
      <c r="AX11" s="52">
        <f t="shared" si="8"/>
        <v>0</v>
      </c>
      <c r="AY11" s="52">
        <f t="shared" si="8"/>
        <v>0</v>
      </c>
      <c r="AZ11" s="52">
        <f t="shared" si="8"/>
        <v>0</v>
      </c>
      <c r="BA11" s="52">
        <f t="shared" si="9"/>
        <v>0</v>
      </c>
      <c r="BB11" s="52">
        <f t="shared" si="16"/>
        <v>0</v>
      </c>
      <c r="BC11" s="301" t="str">
        <f t="shared" si="17"/>
        <v>11436/543965</v>
      </c>
      <c r="BD11" s="301">
        <f t="shared" si="19"/>
        <v>2</v>
      </c>
      <c r="BG11" s="52">
        <f t="shared" si="18"/>
        <v>0</v>
      </c>
    </row>
    <row r="12" spans="1:59" x14ac:dyDescent="0.25">
      <c r="A12" s="301" t="str">
        <f t="shared" si="10"/>
        <v>2020.EHCP.I03.</v>
      </c>
      <c r="B12" s="301">
        <v>516500</v>
      </c>
      <c r="C12" s="301">
        <v>156270</v>
      </c>
      <c r="D12" t="s">
        <v>194</v>
      </c>
      <c r="E12">
        <v>3022020</v>
      </c>
      <c r="F12" t="s">
        <v>412</v>
      </c>
      <c r="G12">
        <v>11443</v>
      </c>
      <c r="H12"/>
      <c r="I12" s="354"/>
      <c r="J12" s="397"/>
      <c r="K12" s="397"/>
      <c r="L12" s="397"/>
      <c r="M12" s="397"/>
      <c r="N12" s="397"/>
      <c r="O12" s="397"/>
      <c r="P12" s="397"/>
      <c r="Q12" s="397"/>
      <c r="R12" s="52"/>
      <c r="S12" s="52"/>
      <c r="T12" s="52"/>
      <c r="U12" s="52"/>
      <c r="V12" s="52"/>
      <c r="W12" s="52">
        <f t="shared" si="11"/>
        <v>0</v>
      </c>
      <c r="X12" s="52" t="str">
        <f t="shared" si="12"/>
        <v>302202011443EHCP</v>
      </c>
      <c r="Y12" s="52">
        <f t="shared" si="3"/>
        <v>0</v>
      </c>
      <c r="Z12" s="52">
        <f t="shared" ca="1" si="13"/>
        <v>0</v>
      </c>
      <c r="AA12" s="52">
        <f t="shared" ca="1" si="14"/>
        <v>0</v>
      </c>
      <c r="AB12" s="52">
        <f t="shared" ca="1" si="15"/>
        <v>0</v>
      </c>
      <c r="AC12" s="52">
        <f t="shared" ca="1" si="4"/>
        <v>0</v>
      </c>
      <c r="AD12" s="7"/>
      <c r="AE12" s="7"/>
      <c r="AF12" s="7"/>
      <c r="AG12" s="7"/>
      <c r="AH12" s="7"/>
      <c r="AI12" s="1">
        <f>SUM(AD12:AG12)-AH12</f>
        <v>0</v>
      </c>
      <c r="AJ12" s="52">
        <f t="shared" ca="1" si="5"/>
        <v>0</v>
      </c>
      <c r="AK12" s="1">
        <f t="shared" ca="1" si="6"/>
        <v>0</v>
      </c>
      <c r="AL12" s="301" t="s">
        <v>79</v>
      </c>
      <c r="AO12" s="52">
        <f t="shared" si="7"/>
        <v>0</v>
      </c>
      <c r="AP12" s="52">
        <f t="shared" si="8"/>
        <v>0</v>
      </c>
      <c r="AQ12" s="52">
        <f t="shared" si="8"/>
        <v>0</v>
      </c>
      <c r="AR12" s="52">
        <f t="shared" si="8"/>
        <v>0</v>
      </c>
      <c r="AS12" s="52">
        <f t="shared" si="8"/>
        <v>0</v>
      </c>
      <c r="AT12" s="52">
        <f t="shared" si="8"/>
        <v>0</v>
      </c>
      <c r="AU12" s="52">
        <f t="shared" si="8"/>
        <v>0</v>
      </c>
      <c r="AV12" s="52">
        <f t="shared" si="8"/>
        <v>0</v>
      </c>
      <c r="AW12" s="52">
        <f t="shared" si="8"/>
        <v>0</v>
      </c>
      <c r="AX12" s="52">
        <f t="shared" si="8"/>
        <v>0</v>
      </c>
      <c r="AY12" s="52">
        <f t="shared" si="8"/>
        <v>0</v>
      </c>
      <c r="AZ12" s="52">
        <f t="shared" si="8"/>
        <v>0</v>
      </c>
      <c r="BA12" s="52">
        <f t="shared" si="9"/>
        <v>0</v>
      </c>
      <c r="BB12" s="52">
        <f t="shared" si="16"/>
        <v>0</v>
      </c>
      <c r="BC12" s="301" t="str">
        <f t="shared" si="17"/>
        <v>11443/516500</v>
      </c>
      <c r="BD12" s="301">
        <f t="shared" si="19"/>
        <v>1</v>
      </c>
      <c r="BG12" s="52">
        <f t="shared" si="18"/>
        <v>0</v>
      </c>
    </row>
    <row r="13" spans="1:59" x14ac:dyDescent="0.25">
      <c r="A13" s="301" t="str">
        <f t="shared" si="10"/>
        <v>3500.EHCP.I03.</v>
      </c>
      <c r="B13" s="301">
        <v>543965</v>
      </c>
      <c r="C13" s="301">
        <v>400023</v>
      </c>
      <c r="D13" t="s">
        <v>195</v>
      </c>
      <c r="E13">
        <v>3023500</v>
      </c>
      <c r="F13" t="s">
        <v>412</v>
      </c>
      <c r="G13">
        <v>11431</v>
      </c>
      <c r="H13"/>
      <c r="I13" s="354"/>
      <c r="J13" s="397"/>
      <c r="K13" s="397"/>
      <c r="L13" s="397"/>
      <c r="M13" s="397"/>
      <c r="N13" s="397"/>
      <c r="O13" s="397"/>
      <c r="P13" s="397"/>
      <c r="Q13" s="397"/>
      <c r="R13" s="52"/>
      <c r="S13" s="52"/>
      <c r="T13" s="52"/>
      <c r="U13" s="52"/>
      <c r="V13" s="52"/>
      <c r="W13" s="52">
        <f t="shared" si="11"/>
        <v>0</v>
      </c>
      <c r="X13" s="52" t="str">
        <f t="shared" si="12"/>
        <v>302350011431EHCP</v>
      </c>
      <c r="Y13" s="52">
        <f t="shared" si="3"/>
        <v>0</v>
      </c>
      <c r="Z13" s="52">
        <f t="shared" ca="1" si="13"/>
        <v>0</v>
      </c>
      <c r="AA13" s="52">
        <f t="shared" ca="1" si="14"/>
        <v>0</v>
      </c>
      <c r="AB13" s="52">
        <f t="shared" ca="1" si="15"/>
        <v>0</v>
      </c>
      <c r="AC13" s="52">
        <f t="shared" ca="1" si="4"/>
        <v>0</v>
      </c>
      <c r="AD13" s="7"/>
      <c r="AE13" s="7"/>
      <c r="AF13" s="7"/>
      <c r="AG13" s="7"/>
      <c r="AH13" s="7"/>
      <c r="AI13" s="1">
        <f t="shared" ref="AI13:AI44" si="20">IF(D13="Grand Total",0,SUM(AD13:AG13)-AH13)</f>
        <v>0</v>
      </c>
      <c r="AJ13" s="52">
        <f t="shared" ca="1" si="5"/>
        <v>0</v>
      </c>
      <c r="AK13" s="1">
        <f t="shared" ca="1" si="6"/>
        <v>0</v>
      </c>
      <c r="AL13" s="301" t="s">
        <v>48</v>
      </c>
      <c r="AO13" s="52">
        <f t="shared" si="7"/>
        <v>0</v>
      </c>
      <c r="AP13" s="52">
        <f t="shared" si="8"/>
        <v>0</v>
      </c>
      <c r="AQ13" s="52">
        <f t="shared" si="8"/>
        <v>0</v>
      </c>
      <c r="AR13" s="52">
        <f t="shared" si="8"/>
        <v>0</v>
      </c>
      <c r="AS13" s="52">
        <f t="shared" si="8"/>
        <v>0</v>
      </c>
      <c r="AT13" s="52">
        <f t="shared" si="8"/>
        <v>0</v>
      </c>
      <c r="AU13" s="52">
        <f t="shared" si="8"/>
        <v>0</v>
      </c>
      <c r="AV13" s="52">
        <f t="shared" si="8"/>
        <v>0</v>
      </c>
      <c r="AW13" s="52">
        <f t="shared" si="8"/>
        <v>0</v>
      </c>
      <c r="AX13" s="52">
        <f t="shared" si="8"/>
        <v>0</v>
      </c>
      <c r="AY13" s="52">
        <f t="shared" si="8"/>
        <v>0</v>
      </c>
      <c r="AZ13" s="52">
        <f t="shared" si="8"/>
        <v>0</v>
      </c>
      <c r="BA13" s="52">
        <f t="shared" si="9"/>
        <v>0</v>
      </c>
      <c r="BB13" s="52">
        <f t="shared" si="16"/>
        <v>0</v>
      </c>
      <c r="BC13" s="301" t="str">
        <f t="shared" si="17"/>
        <v>11431/543965</v>
      </c>
      <c r="BD13" s="301">
        <f t="shared" si="19"/>
        <v>1</v>
      </c>
      <c r="BG13" s="52">
        <f t="shared" si="18"/>
        <v>0</v>
      </c>
    </row>
    <row r="14" spans="1:59" x14ac:dyDescent="0.25">
      <c r="A14" s="301" t="str">
        <f t="shared" si="10"/>
        <v>3514.EHCP.I03.</v>
      </c>
      <c r="B14" s="301">
        <v>543965</v>
      </c>
      <c r="C14" s="301">
        <v>400107</v>
      </c>
      <c r="D14" t="s">
        <v>196</v>
      </c>
      <c r="E14">
        <v>3023514</v>
      </c>
      <c r="F14" t="s">
        <v>412</v>
      </c>
      <c r="G14">
        <v>11431</v>
      </c>
      <c r="H14"/>
      <c r="I14" s="354"/>
      <c r="J14" s="397"/>
      <c r="K14" s="397"/>
      <c r="L14" s="397"/>
      <c r="M14" s="397"/>
      <c r="N14" s="397"/>
      <c r="O14" s="397"/>
      <c r="P14" s="397"/>
      <c r="Q14" s="397"/>
      <c r="R14" s="52"/>
      <c r="S14" s="52"/>
      <c r="T14" s="52"/>
      <c r="U14" s="52"/>
      <c r="V14" s="52"/>
      <c r="W14" s="52">
        <f t="shared" si="11"/>
        <v>0</v>
      </c>
      <c r="X14" s="52" t="str">
        <f t="shared" si="12"/>
        <v>302351411431EHCP</v>
      </c>
      <c r="Y14" s="52">
        <f t="shared" si="3"/>
        <v>0</v>
      </c>
      <c r="Z14" s="52">
        <f t="shared" ca="1" si="13"/>
        <v>0</v>
      </c>
      <c r="AA14" s="52">
        <f t="shared" ca="1" si="14"/>
        <v>0</v>
      </c>
      <c r="AB14" s="52">
        <f t="shared" ca="1" si="15"/>
        <v>0</v>
      </c>
      <c r="AC14" s="52">
        <f t="shared" ca="1" si="4"/>
        <v>0</v>
      </c>
      <c r="AD14" s="7"/>
      <c r="AE14" s="7"/>
      <c r="AF14" s="7"/>
      <c r="AG14" s="7"/>
      <c r="AH14" s="7"/>
      <c r="AI14" s="1">
        <f t="shared" si="20"/>
        <v>0</v>
      </c>
      <c r="AJ14" s="52">
        <f t="shared" ca="1" si="5"/>
        <v>0</v>
      </c>
      <c r="AK14" s="1">
        <f t="shared" ca="1" si="6"/>
        <v>0</v>
      </c>
      <c r="AL14" s="301" t="s">
        <v>48</v>
      </c>
      <c r="AO14" s="52">
        <f t="shared" ref="AO14:AO45" si="21">IFERROR(IF($B14=543965,2/13,1/12)*$H14,0)</f>
        <v>0</v>
      </c>
      <c r="AP14" s="52">
        <f t="shared" si="8"/>
        <v>0</v>
      </c>
      <c r="AQ14" s="52">
        <f t="shared" si="8"/>
        <v>0</v>
      </c>
      <c r="AR14" s="52">
        <f t="shared" si="8"/>
        <v>0</v>
      </c>
      <c r="AS14" s="52">
        <f t="shared" si="8"/>
        <v>0</v>
      </c>
      <c r="AT14" s="52">
        <f t="shared" si="8"/>
        <v>0</v>
      </c>
      <c r="AU14" s="52">
        <f t="shared" si="8"/>
        <v>0</v>
      </c>
      <c r="AV14" s="52">
        <f t="shared" si="8"/>
        <v>0</v>
      </c>
      <c r="AW14" s="52">
        <f t="shared" si="8"/>
        <v>0</v>
      </c>
      <c r="AX14" s="52">
        <f t="shared" si="8"/>
        <v>0</v>
      </c>
      <c r="AY14" s="52">
        <f t="shared" si="8"/>
        <v>0</v>
      </c>
      <c r="AZ14" s="52">
        <f t="shared" si="8"/>
        <v>0</v>
      </c>
      <c r="BA14" s="52">
        <f t="shared" si="9"/>
        <v>0</v>
      </c>
      <c r="BB14" s="52">
        <f t="shared" si="16"/>
        <v>0</v>
      </c>
      <c r="BC14" s="301" t="str">
        <f t="shared" si="17"/>
        <v>11431/543965</v>
      </c>
      <c r="BD14" s="301">
        <f t="shared" si="19"/>
        <v>1</v>
      </c>
      <c r="BG14" s="52">
        <f t="shared" si="18"/>
        <v>0</v>
      </c>
    </row>
    <row r="15" spans="1:59" x14ac:dyDescent="0.25">
      <c r="A15" s="301" t="str">
        <f t="shared" si="10"/>
        <v>4001.EHCP.I03.</v>
      </c>
      <c r="B15" s="301">
        <v>516500</v>
      </c>
      <c r="C15" s="301">
        <v>153627</v>
      </c>
      <c r="D15" t="s">
        <v>91</v>
      </c>
      <c r="E15">
        <v>3024001</v>
      </c>
      <c r="F15" t="s">
        <v>412</v>
      </c>
      <c r="G15">
        <v>11442</v>
      </c>
      <c r="H15"/>
      <c r="I15" s="354"/>
      <c r="J15" s="397"/>
      <c r="K15" s="397"/>
      <c r="L15" s="397"/>
      <c r="M15" s="397"/>
      <c r="N15" s="397"/>
      <c r="O15" s="397"/>
      <c r="P15" s="397"/>
      <c r="Q15" s="397"/>
      <c r="R15" s="52"/>
      <c r="S15" s="52"/>
      <c r="T15" s="52"/>
      <c r="U15" s="52"/>
      <c r="V15" s="52"/>
      <c r="W15" s="52">
        <f t="shared" si="11"/>
        <v>0</v>
      </c>
      <c r="X15" s="52" t="str">
        <f t="shared" si="12"/>
        <v>302400111442EHCP</v>
      </c>
      <c r="Y15" s="52">
        <f t="shared" si="3"/>
        <v>0</v>
      </c>
      <c r="Z15" s="52">
        <f t="shared" ca="1" si="13"/>
        <v>0</v>
      </c>
      <c r="AA15" s="52">
        <f t="shared" ca="1" si="14"/>
        <v>0</v>
      </c>
      <c r="AB15" s="52">
        <f t="shared" ca="1" si="15"/>
        <v>0</v>
      </c>
      <c r="AC15" s="52">
        <f t="shared" ca="1" si="4"/>
        <v>0</v>
      </c>
      <c r="AD15" s="7"/>
      <c r="AE15" s="7"/>
      <c r="AF15" s="7"/>
      <c r="AG15" s="7"/>
      <c r="AH15" s="7"/>
      <c r="AI15" s="1">
        <f t="shared" si="20"/>
        <v>0</v>
      </c>
      <c r="AJ15" s="52">
        <f t="shared" ca="1" si="5"/>
        <v>0</v>
      </c>
      <c r="AK15" s="1">
        <f t="shared" ca="1" si="6"/>
        <v>0</v>
      </c>
      <c r="AL15" s="301" t="s">
        <v>79</v>
      </c>
      <c r="AO15" s="52">
        <f t="shared" si="21"/>
        <v>0</v>
      </c>
      <c r="AP15" s="52">
        <f t="shared" si="8"/>
        <v>0</v>
      </c>
      <c r="AQ15" s="52">
        <f t="shared" si="8"/>
        <v>0</v>
      </c>
      <c r="AR15" s="52">
        <f t="shared" si="8"/>
        <v>0</v>
      </c>
      <c r="AS15" s="52">
        <f t="shared" si="8"/>
        <v>0</v>
      </c>
      <c r="AT15" s="52">
        <f t="shared" si="8"/>
        <v>0</v>
      </c>
      <c r="AU15" s="52">
        <f t="shared" si="8"/>
        <v>0</v>
      </c>
      <c r="AV15" s="52">
        <f t="shared" si="8"/>
        <v>0</v>
      </c>
      <c r="AW15" s="52">
        <f t="shared" si="8"/>
        <v>0</v>
      </c>
      <c r="AX15" s="52">
        <f t="shared" si="8"/>
        <v>0</v>
      </c>
      <c r="AY15" s="52">
        <f t="shared" si="8"/>
        <v>0</v>
      </c>
      <c r="AZ15" s="52">
        <f t="shared" si="8"/>
        <v>0</v>
      </c>
      <c r="BA15" s="52">
        <f t="shared" si="9"/>
        <v>0</v>
      </c>
      <c r="BB15" s="52">
        <f t="shared" si="16"/>
        <v>0</v>
      </c>
      <c r="BC15" s="301" t="str">
        <f t="shared" si="17"/>
        <v>11442/516500</v>
      </c>
      <c r="BD15" s="301">
        <f t="shared" si="19"/>
        <v>1</v>
      </c>
      <c r="BG15" s="52">
        <f t="shared" si="18"/>
        <v>0</v>
      </c>
    </row>
    <row r="16" spans="1:59" x14ac:dyDescent="0.25">
      <c r="A16" s="301" t="str">
        <f t="shared" si="10"/>
        <v>4013.EHCP.I03.</v>
      </c>
      <c r="B16" s="301">
        <v>516500</v>
      </c>
      <c r="C16" s="301">
        <v>159947</v>
      </c>
      <c r="D16" t="s">
        <v>97</v>
      </c>
      <c r="E16">
        <v>3024013</v>
      </c>
      <c r="F16" t="s">
        <v>412</v>
      </c>
      <c r="G16">
        <v>11442</v>
      </c>
      <c r="H16"/>
      <c r="I16" s="354"/>
      <c r="J16" s="397"/>
      <c r="K16" s="397"/>
      <c r="L16" s="397"/>
      <c r="M16" s="397"/>
      <c r="N16" s="397"/>
      <c r="O16" s="397"/>
      <c r="P16" s="397"/>
      <c r="Q16" s="397"/>
      <c r="R16" s="52"/>
      <c r="S16" s="52"/>
      <c r="T16" s="52"/>
      <c r="U16" s="52"/>
      <c r="V16" s="52"/>
      <c r="W16" s="52">
        <f t="shared" si="11"/>
        <v>0</v>
      </c>
      <c r="X16" s="52" t="str">
        <f t="shared" si="12"/>
        <v>302401311442EHCP</v>
      </c>
      <c r="Y16" s="52">
        <f t="shared" si="3"/>
        <v>0</v>
      </c>
      <c r="Z16" s="52">
        <f t="shared" ca="1" si="13"/>
        <v>0</v>
      </c>
      <c r="AA16" s="52">
        <f t="shared" ca="1" si="14"/>
        <v>0</v>
      </c>
      <c r="AB16" s="52">
        <f t="shared" ca="1" si="15"/>
        <v>0</v>
      </c>
      <c r="AC16" s="52">
        <f t="shared" ca="1" si="4"/>
        <v>0</v>
      </c>
      <c r="AD16" s="7"/>
      <c r="AE16" s="7"/>
      <c r="AF16" s="7"/>
      <c r="AG16" s="7"/>
      <c r="AH16" s="7"/>
      <c r="AI16" s="1">
        <f t="shared" si="20"/>
        <v>0</v>
      </c>
      <c r="AJ16" s="52">
        <f t="shared" ca="1" si="5"/>
        <v>0</v>
      </c>
      <c r="AK16" s="1">
        <f t="shared" ca="1" si="6"/>
        <v>0</v>
      </c>
      <c r="AL16" s="301" t="s">
        <v>79</v>
      </c>
      <c r="AO16" s="52">
        <f t="shared" si="21"/>
        <v>0</v>
      </c>
      <c r="AP16" s="52">
        <f t="shared" si="8"/>
        <v>0</v>
      </c>
      <c r="AQ16" s="52">
        <f t="shared" si="8"/>
        <v>0</v>
      </c>
      <c r="AR16" s="52">
        <f t="shared" si="8"/>
        <v>0</v>
      </c>
      <c r="AS16" s="52">
        <f t="shared" si="8"/>
        <v>0</v>
      </c>
      <c r="AT16" s="52">
        <f t="shared" si="8"/>
        <v>0</v>
      </c>
      <c r="AU16" s="52">
        <f t="shared" si="8"/>
        <v>0</v>
      </c>
      <c r="AV16" s="52">
        <f t="shared" si="8"/>
        <v>0</v>
      </c>
      <c r="AW16" s="52">
        <f t="shared" si="8"/>
        <v>0</v>
      </c>
      <c r="AX16" s="52">
        <f t="shared" si="8"/>
        <v>0</v>
      </c>
      <c r="AY16" s="52">
        <f t="shared" si="8"/>
        <v>0</v>
      </c>
      <c r="AZ16" s="52">
        <f t="shared" si="8"/>
        <v>0</v>
      </c>
      <c r="BA16" s="52">
        <f t="shared" si="9"/>
        <v>0</v>
      </c>
      <c r="BB16" s="52">
        <f t="shared" si="16"/>
        <v>0</v>
      </c>
      <c r="BC16" s="301" t="str">
        <f t="shared" si="17"/>
        <v>11442/516500</v>
      </c>
      <c r="BD16" s="301">
        <f t="shared" si="19"/>
        <v>1</v>
      </c>
      <c r="BG16" s="52">
        <f t="shared" si="18"/>
        <v>0</v>
      </c>
    </row>
    <row r="17" spans="1:59" x14ac:dyDescent="0.25">
      <c r="A17" s="301" t="str">
        <f t="shared" si="10"/>
        <v>5406.EHCP.I03.</v>
      </c>
      <c r="B17" s="301">
        <v>516500</v>
      </c>
      <c r="C17" s="301">
        <v>140909</v>
      </c>
      <c r="D17" t="s">
        <v>98</v>
      </c>
      <c r="E17">
        <v>3025406</v>
      </c>
      <c r="F17" t="s">
        <v>412</v>
      </c>
      <c r="G17">
        <v>11442</v>
      </c>
      <c r="H17"/>
      <c r="I17" s="354"/>
      <c r="J17" s="397"/>
      <c r="K17" s="397"/>
      <c r="L17" s="397"/>
      <c r="M17" s="397"/>
      <c r="N17" s="397"/>
      <c r="O17" s="397"/>
      <c r="P17" s="397"/>
      <c r="Q17" s="397"/>
      <c r="R17" s="52"/>
      <c r="S17" s="52"/>
      <c r="T17" s="52"/>
      <c r="U17" s="52"/>
      <c r="V17" s="52"/>
      <c r="W17" s="52">
        <f t="shared" si="11"/>
        <v>0</v>
      </c>
      <c r="X17" s="52" t="str">
        <f t="shared" si="12"/>
        <v>302540611442EHCP</v>
      </c>
      <c r="Y17" s="52">
        <f t="shared" si="3"/>
        <v>0</v>
      </c>
      <c r="Z17" s="52">
        <f t="shared" ca="1" si="13"/>
        <v>0</v>
      </c>
      <c r="AA17" s="52">
        <f t="shared" ca="1" si="14"/>
        <v>0</v>
      </c>
      <c r="AB17" s="52">
        <f t="shared" ca="1" si="15"/>
        <v>0</v>
      </c>
      <c r="AC17" s="52">
        <f t="shared" ca="1" si="4"/>
        <v>0</v>
      </c>
      <c r="AD17" s="7"/>
      <c r="AE17" s="7"/>
      <c r="AF17" s="7"/>
      <c r="AG17" s="7"/>
      <c r="AH17" s="7"/>
      <c r="AI17" s="1">
        <f t="shared" si="20"/>
        <v>0</v>
      </c>
      <c r="AJ17" s="52">
        <f t="shared" ca="1" si="5"/>
        <v>0</v>
      </c>
      <c r="AK17" s="1">
        <f t="shared" ca="1" si="6"/>
        <v>0</v>
      </c>
      <c r="AL17" s="301" t="s">
        <v>79</v>
      </c>
      <c r="AO17" s="52">
        <f t="shared" si="21"/>
        <v>0</v>
      </c>
      <c r="AP17" s="52">
        <f t="shared" si="8"/>
        <v>0</v>
      </c>
      <c r="AQ17" s="52">
        <f t="shared" si="8"/>
        <v>0</v>
      </c>
      <c r="AR17" s="52">
        <f t="shared" si="8"/>
        <v>0</v>
      </c>
      <c r="AS17" s="52">
        <f t="shared" si="8"/>
        <v>0</v>
      </c>
      <c r="AT17" s="52">
        <f t="shared" si="8"/>
        <v>0</v>
      </c>
      <c r="AU17" s="52">
        <f t="shared" si="8"/>
        <v>0</v>
      </c>
      <c r="AV17" s="52">
        <f t="shared" si="8"/>
        <v>0</v>
      </c>
      <c r="AW17" s="52">
        <f t="shared" si="8"/>
        <v>0</v>
      </c>
      <c r="AX17" s="52">
        <f t="shared" si="8"/>
        <v>0</v>
      </c>
      <c r="AY17" s="52">
        <f t="shared" si="8"/>
        <v>0</v>
      </c>
      <c r="AZ17" s="52">
        <f t="shared" si="8"/>
        <v>0</v>
      </c>
      <c r="BA17" s="52">
        <f t="shared" si="9"/>
        <v>0</v>
      </c>
      <c r="BB17" s="52">
        <f t="shared" si="16"/>
        <v>0</v>
      </c>
      <c r="BC17" s="301" t="str">
        <f t="shared" si="17"/>
        <v>11442/516500</v>
      </c>
      <c r="BD17" s="301">
        <f t="shared" si="19"/>
        <v>1</v>
      </c>
      <c r="BG17" s="52">
        <f t="shared" si="18"/>
        <v>0</v>
      </c>
    </row>
    <row r="18" spans="1:59" x14ac:dyDescent="0.25">
      <c r="A18" s="301" t="str">
        <f t="shared" si="10"/>
        <v>2050.EHCP.I03.</v>
      </c>
      <c r="B18" s="301">
        <v>516500</v>
      </c>
      <c r="C18" s="301">
        <v>157839</v>
      </c>
      <c r="D18" t="s">
        <v>197</v>
      </c>
      <c r="E18">
        <v>3022050</v>
      </c>
      <c r="F18" t="s">
        <v>412</v>
      </c>
      <c r="G18">
        <v>11443</v>
      </c>
      <c r="H18"/>
      <c r="I18" s="354"/>
      <c r="J18" s="397"/>
      <c r="K18" s="397"/>
      <c r="L18" s="397"/>
      <c r="M18" s="397"/>
      <c r="N18" s="397"/>
      <c r="O18" s="397"/>
      <c r="P18" s="397"/>
      <c r="Q18" s="397"/>
      <c r="R18" s="52"/>
      <c r="S18" s="52"/>
      <c r="T18" s="52"/>
      <c r="U18" s="52"/>
      <c r="V18" s="52"/>
      <c r="W18" s="52">
        <f t="shared" si="11"/>
        <v>0</v>
      </c>
      <c r="X18" s="52" t="str">
        <f t="shared" si="12"/>
        <v>302205011443EHCP</v>
      </c>
      <c r="Y18" s="52">
        <f t="shared" si="3"/>
        <v>0</v>
      </c>
      <c r="Z18" s="52">
        <f t="shared" ca="1" si="13"/>
        <v>0</v>
      </c>
      <c r="AA18" s="52">
        <f t="shared" ca="1" si="14"/>
        <v>0</v>
      </c>
      <c r="AB18" s="52">
        <f t="shared" ca="1" si="15"/>
        <v>0</v>
      </c>
      <c r="AC18" s="52">
        <f t="shared" ca="1" si="4"/>
        <v>0</v>
      </c>
      <c r="AD18" s="7"/>
      <c r="AE18" s="7"/>
      <c r="AF18" s="7"/>
      <c r="AG18" s="7"/>
      <c r="AH18" s="7"/>
      <c r="AI18" s="1">
        <f t="shared" si="20"/>
        <v>0</v>
      </c>
      <c r="AJ18" s="52">
        <f t="shared" ca="1" si="5"/>
        <v>0</v>
      </c>
      <c r="AK18" s="1">
        <f t="shared" ca="1" si="6"/>
        <v>0</v>
      </c>
      <c r="AL18" s="301" t="s">
        <v>79</v>
      </c>
      <c r="AO18" s="52">
        <f t="shared" si="21"/>
        <v>0</v>
      </c>
      <c r="AP18" s="52">
        <f t="shared" ref="AP18:AZ27" si="22">IFERROR(IF($B18=543965,1/13,1/12)*$H18,0)</f>
        <v>0</v>
      </c>
      <c r="AQ18" s="52">
        <f t="shared" si="22"/>
        <v>0</v>
      </c>
      <c r="AR18" s="52">
        <f t="shared" si="22"/>
        <v>0</v>
      </c>
      <c r="AS18" s="52">
        <f t="shared" si="22"/>
        <v>0</v>
      </c>
      <c r="AT18" s="52">
        <f t="shared" si="22"/>
        <v>0</v>
      </c>
      <c r="AU18" s="52">
        <f t="shared" si="22"/>
        <v>0</v>
      </c>
      <c r="AV18" s="52">
        <f t="shared" si="22"/>
        <v>0</v>
      </c>
      <c r="AW18" s="52">
        <f t="shared" si="22"/>
        <v>0</v>
      </c>
      <c r="AX18" s="52">
        <f t="shared" si="22"/>
        <v>0</v>
      </c>
      <c r="AY18" s="52">
        <f t="shared" si="22"/>
        <v>0</v>
      </c>
      <c r="AZ18" s="52">
        <f t="shared" si="22"/>
        <v>0</v>
      </c>
      <c r="BA18" s="52">
        <f t="shared" si="9"/>
        <v>0</v>
      </c>
      <c r="BB18" s="52">
        <f t="shared" si="16"/>
        <v>0</v>
      </c>
      <c r="BC18" s="301" t="str">
        <f t="shared" si="17"/>
        <v>11443/516500</v>
      </c>
      <c r="BD18" s="301">
        <f t="shared" si="19"/>
        <v>1</v>
      </c>
      <c r="BG18" s="52">
        <f t="shared" si="18"/>
        <v>0</v>
      </c>
    </row>
    <row r="19" spans="1:59" x14ac:dyDescent="0.25">
      <c r="A19" s="301" t="str">
        <f t="shared" si="10"/>
        <v>2002.EHCP.I03.</v>
      </c>
      <c r="B19" s="301">
        <v>543965</v>
      </c>
      <c r="C19" s="301">
        <v>400005</v>
      </c>
      <c r="D19" t="s">
        <v>198</v>
      </c>
      <c r="E19">
        <v>3022002</v>
      </c>
      <c r="F19" t="s">
        <v>412</v>
      </c>
      <c r="G19">
        <v>11431</v>
      </c>
      <c r="H19"/>
      <c r="I19" s="354"/>
      <c r="J19" s="397"/>
      <c r="K19" s="397"/>
      <c r="L19" s="397"/>
      <c r="M19" s="397"/>
      <c r="N19" s="397"/>
      <c r="O19" s="397"/>
      <c r="P19" s="397"/>
      <c r="Q19" s="397"/>
      <c r="R19" s="52"/>
      <c r="S19" s="52"/>
      <c r="T19" s="52"/>
      <c r="U19" s="52"/>
      <c r="V19" s="52"/>
      <c r="W19" s="52">
        <f t="shared" si="11"/>
        <v>0</v>
      </c>
      <c r="X19" s="52" t="str">
        <f t="shared" si="12"/>
        <v>302200211431EHCP</v>
      </c>
      <c r="Y19" s="52">
        <f t="shared" si="3"/>
        <v>0</v>
      </c>
      <c r="Z19" s="52">
        <f t="shared" ca="1" si="13"/>
        <v>0</v>
      </c>
      <c r="AA19" s="52">
        <f t="shared" ca="1" si="14"/>
        <v>0</v>
      </c>
      <c r="AB19" s="52">
        <f t="shared" ca="1" si="15"/>
        <v>0</v>
      </c>
      <c r="AC19" s="52">
        <f t="shared" ca="1" si="4"/>
        <v>0</v>
      </c>
      <c r="AD19" s="7"/>
      <c r="AE19" s="7"/>
      <c r="AF19" s="7"/>
      <c r="AG19" s="7"/>
      <c r="AH19" s="7"/>
      <c r="AI19" s="1">
        <f t="shared" si="20"/>
        <v>0</v>
      </c>
      <c r="AJ19" s="52">
        <f t="shared" ca="1" si="5"/>
        <v>0</v>
      </c>
      <c r="AK19" s="1">
        <f t="shared" ca="1" si="6"/>
        <v>0</v>
      </c>
      <c r="AL19" s="301" t="s">
        <v>75</v>
      </c>
      <c r="AO19" s="52">
        <f t="shared" si="21"/>
        <v>0</v>
      </c>
      <c r="AP19" s="52">
        <f t="shared" si="22"/>
        <v>0</v>
      </c>
      <c r="AQ19" s="52">
        <f t="shared" si="22"/>
        <v>0</v>
      </c>
      <c r="AR19" s="52">
        <f t="shared" si="22"/>
        <v>0</v>
      </c>
      <c r="AS19" s="52">
        <f t="shared" si="22"/>
        <v>0</v>
      </c>
      <c r="AT19" s="52">
        <f t="shared" si="22"/>
        <v>0</v>
      </c>
      <c r="AU19" s="52">
        <f t="shared" si="22"/>
        <v>0</v>
      </c>
      <c r="AV19" s="52">
        <f t="shared" si="22"/>
        <v>0</v>
      </c>
      <c r="AW19" s="52">
        <f t="shared" si="22"/>
        <v>0</v>
      </c>
      <c r="AX19" s="52">
        <f t="shared" si="22"/>
        <v>0</v>
      </c>
      <c r="AY19" s="52">
        <f t="shared" si="22"/>
        <v>0</v>
      </c>
      <c r="AZ19" s="52">
        <f t="shared" si="22"/>
        <v>0</v>
      </c>
      <c r="BA19" s="52">
        <f t="shared" si="9"/>
        <v>0</v>
      </c>
      <c r="BB19" s="52">
        <f t="shared" si="16"/>
        <v>0</v>
      </c>
      <c r="BC19" s="301" t="str">
        <f t="shared" si="17"/>
        <v>11431/543965</v>
      </c>
      <c r="BD19" s="301">
        <f t="shared" si="19"/>
        <v>1</v>
      </c>
      <c r="BG19" s="52">
        <f t="shared" si="18"/>
        <v>0</v>
      </c>
    </row>
    <row r="20" spans="1:59" x14ac:dyDescent="0.25">
      <c r="A20" s="301" t="str">
        <f t="shared" si="10"/>
        <v>2002.SEN I.I03.</v>
      </c>
      <c r="B20" s="301">
        <v>543965</v>
      </c>
      <c r="C20" s="301">
        <v>400005</v>
      </c>
      <c r="D20" t="s">
        <v>198</v>
      </c>
      <c r="E20">
        <v>3022002</v>
      </c>
      <c r="F20" t="s">
        <v>4199</v>
      </c>
      <c r="G20">
        <v>10265</v>
      </c>
      <c r="H20"/>
      <c r="I20" s="354"/>
      <c r="J20" s="397"/>
      <c r="K20" s="397"/>
      <c r="L20" s="397"/>
      <c r="M20" s="397"/>
      <c r="N20" s="397"/>
      <c r="O20" s="397"/>
      <c r="P20" s="397"/>
      <c r="Q20" s="397"/>
      <c r="R20" s="52"/>
      <c r="S20" s="52"/>
      <c r="T20" s="52"/>
      <c r="U20" s="52"/>
      <c r="V20" s="52"/>
      <c r="W20" s="52">
        <f t="shared" si="11"/>
        <v>0</v>
      </c>
      <c r="X20" s="52" t="str">
        <f t="shared" si="12"/>
        <v>302200210265SEN Inclusion</v>
      </c>
      <c r="Y20" s="52">
        <f t="shared" si="3"/>
        <v>0</v>
      </c>
      <c r="Z20" s="52">
        <f t="shared" ca="1" si="13"/>
        <v>0</v>
      </c>
      <c r="AA20" s="52">
        <f t="shared" ca="1" si="14"/>
        <v>0</v>
      </c>
      <c r="AB20" s="52">
        <f t="shared" ca="1" si="15"/>
        <v>0</v>
      </c>
      <c r="AC20" s="52">
        <f t="shared" ca="1" si="4"/>
        <v>0</v>
      </c>
      <c r="AD20" s="7"/>
      <c r="AE20" s="7"/>
      <c r="AF20" s="7"/>
      <c r="AG20" s="7"/>
      <c r="AH20" s="7"/>
      <c r="AI20" s="1">
        <f t="shared" si="20"/>
        <v>0</v>
      </c>
      <c r="AJ20" s="52">
        <f t="shared" ca="1" si="5"/>
        <v>0</v>
      </c>
      <c r="AK20" s="1">
        <f t="shared" ca="1" si="6"/>
        <v>0</v>
      </c>
      <c r="AL20" s="301" t="s">
        <v>75</v>
      </c>
      <c r="AO20" s="52">
        <f t="shared" si="21"/>
        <v>0</v>
      </c>
      <c r="AP20" s="52">
        <f t="shared" si="22"/>
        <v>0</v>
      </c>
      <c r="AQ20" s="52">
        <f t="shared" si="22"/>
        <v>0</v>
      </c>
      <c r="AR20" s="52">
        <f t="shared" si="22"/>
        <v>0</v>
      </c>
      <c r="AS20" s="52">
        <f t="shared" si="22"/>
        <v>0</v>
      </c>
      <c r="AT20" s="52">
        <f t="shared" si="22"/>
        <v>0</v>
      </c>
      <c r="AU20" s="52">
        <f t="shared" si="22"/>
        <v>0</v>
      </c>
      <c r="AV20" s="52">
        <f t="shared" si="22"/>
        <v>0</v>
      </c>
      <c r="AW20" s="52">
        <f t="shared" si="22"/>
        <v>0</v>
      </c>
      <c r="AX20" s="52">
        <f t="shared" si="22"/>
        <v>0</v>
      </c>
      <c r="AY20" s="52">
        <f t="shared" si="22"/>
        <v>0</v>
      </c>
      <c r="AZ20" s="52">
        <f t="shared" si="22"/>
        <v>0</v>
      </c>
      <c r="BA20" s="52">
        <f t="shared" si="9"/>
        <v>0</v>
      </c>
      <c r="BB20" s="52">
        <f t="shared" si="16"/>
        <v>0</v>
      </c>
      <c r="BC20" s="301" t="str">
        <f t="shared" si="17"/>
        <v>10265/543965</v>
      </c>
      <c r="BD20" s="301">
        <f t="shared" si="19"/>
        <v>2</v>
      </c>
      <c r="BG20" s="52">
        <f t="shared" si="18"/>
        <v>0</v>
      </c>
    </row>
    <row r="21" spans="1:59" x14ac:dyDescent="0.25">
      <c r="A21" s="301" t="str">
        <f t="shared" si="10"/>
        <v>3524.EHCP.I03.</v>
      </c>
      <c r="B21" s="301">
        <v>543965</v>
      </c>
      <c r="C21" s="301">
        <v>400150</v>
      </c>
      <c r="D21" t="s">
        <v>200</v>
      </c>
      <c r="E21">
        <v>3023524</v>
      </c>
      <c r="F21" t="s">
        <v>412</v>
      </c>
      <c r="G21">
        <v>11431</v>
      </c>
      <c r="H21"/>
      <c r="I21" s="354"/>
      <c r="J21" s="397"/>
      <c r="K21" s="397"/>
      <c r="L21" s="397"/>
      <c r="M21" s="397"/>
      <c r="N21" s="397"/>
      <c r="O21" s="397"/>
      <c r="P21" s="397"/>
      <c r="Q21" s="397"/>
      <c r="R21" s="52"/>
      <c r="S21" s="52"/>
      <c r="T21" s="52"/>
      <c r="U21" s="52"/>
      <c r="V21" s="52"/>
      <c r="W21" s="52">
        <f t="shared" si="11"/>
        <v>0</v>
      </c>
      <c r="X21" s="52" t="str">
        <f t="shared" si="12"/>
        <v>302352411431EHCP</v>
      </c>
      <c r="Y21" s="52">
        <f t="shared" si="3"/>
        <v>0</v>
      </c>
      <c r="Z21" s="52">
        <f t="shared" ca="1" si="13"/>
        <v>0</v>
      </c>
      <c r="AA21" s="52">
        <f t="shared" ca="1" si="14"/>
        <v>0</v>
      </c>
      <c r="AB21" s="52">
        <f t="shared" ca="1" si="15"/>
        <v>0</v>
      </c>
      <c r="AC21" s="52">
        <f t="shared" ca="1" si="4"/>
        <v>0</v>
      </c>
      <c r="AD21" s="7"/>
      <c r="AE21" s="7"/>
      <c r="AF21" s="7"/>
      <c r="AG21" s="7"/>
      <c r="AH21" s="7"/>
      <c r="AI21" s="1">
        <f t="shared" si="20"/>
        <v>0</v>
      </c>
      <c r="AJ21" s="52">
        <f t="shared" ca="1" si="5"/>
        <v>0</v>
      </c>
      <c r="AK21" s="1">
        <f t="shared" ca="1" si="6"/>
        <v>0</v>
      </c>
      <c r="AL21" s="301" t="s">
        <v>191</v>
      </c>
      <c r="AO21" s="52">
        <f t="shared" si="21"/>
        <v>0</v>
      </c>
      <c r="AP21" s="52">
        <f t="shared" si="22"/>
        <v>0</v>
      </c>
      <c r="AQ21" s="52">
        <f t="shared" si="22"/>
        <v>0</v>
      </c>
      <c r="AR21" s="52">
        <f t="shared" si="22"/>
        <v>0</v>
      </c>
      <c r="AS21" s="52">
        <f t="shared" si="22"/>
        <v>0</v>
      </c>
      <c r="AT21" s="52">
        <f t="shared" si="22"/>
        <v>0</v>
      </c>
      <c r="AU21" s="52">
        <f t="shared" si="22"/>
        <v>0</v>
      </c>
      <c r="AV21" s="52">
        <f t="shared" si="22"/>
        <v>0</v>
      </c>
      <c r="AW21" s="52">
        <f t="shared" si="22"/>
        <v>0</v>
      </c>
      <c r="AX21" s="52">
        <f t="shared" si="22"/>
        <v>0</v>
      </c>
      <c r="AY21" s="52">
        <f t="shared" si="22"/>
        <v>0</v>
      </c>
      <c r="AZ21" s="52">
        <f t="shared" si="22"/>
        <v>0</v>
      </c>
      <c r="BA21" s="52">
        <f t="shared" si="9"/>
        <v>0</v>
      </c>
      <c r="BB21" s="52">
        <f t="shared" si="16"/>
        <v>0</v>
      </c>
      <c r="BC21" s="301" t="str">
        <f t="shared" si="17"/>
        <v>11431/543965</v>
      </c>
      <c r="BD21" s="301">
        <f t="shared" si="19"/>
        <v>1</v>
      </c>
      <c r="BG21" s="52">
        <f t="shared" si="18"/>
        <v>0</v>
      </c>
    </row>
    <row r="22" spans="1:59" x14ac:dyDescent="0.25">
      <c r="A22" s="301" t="str">
        <f t="shared" si="10"/>
        <v>3524.SEN I.I03.</v>
      </c>
      <c r="B22" s="301">
        <v>543965</v>
      </c>
      <c r="C22" s="301">
        <v>400150</v>
      </c>
      <c r="D22" t="s">
        <v>200</v>
      </c>
      <c r="E22">
        <v>3023524</v>
      </c>
      <c r="F22" t="s">
        <v>4199</v>
      </c>
      <c r="G22">
        <v>10265</v>
      </c>
      <c r="H22"/>
      <c r="I22" s="354"/>
      <c r="J22" s="397"/>
      <c r="K22" s="397"/>
      <c r="L22" s="397"/>
      <c r="M22" s="397"/>
      <c r="N22" s="397"/>
      <c r="O22" s="397"/>
      <c r="P22" s="397"/>
      <c r="Q22" s="397"/>
      <c r="R22" s="52"/>
      <c r="S22" s="52"/>
      <c r="T22" s="52"/>
      <c r="U22" s="52"/>
      <c r="V22" s="52"/>
      <c r="W22" s="52">
        <f t="shared" si="11"/>
        <v>0</v>
      </c>
      <c r="X22" s="52" t="str">
        <f t="shared" si="12"/>
        <v>302352410265SEN Inclusion</v>
      </c>
      <c r="Y22" s="52">
        <f t="shared" si="3"/>
        <v>0</v>
      </c>
      <c r="Z22" s="52">
        <f t="shared" ca="1" si="13"/>
        <v>0</v>
      </c>
      <c r="AA22" s="52">
        <f t="shared" ca="1" si="14"/>
        <v>0</v>
      </c>
      <c r="AB22" s="52">
        <f t="shared" ca="1" si="15"/>
        <v>0</v>
      </c>
      <c r="AC22" s="52">
        <f t="shared" ca="1" si="4"/>
        <v>0</v>
      </c>
      <c r="AD22" s="7"/>
      <c r="AE22" s="7"/>
      <c r="AF22" s="7"/>
      <c r="AG22" s="7"/>
      <c r="AH22" s="7"/>
      <c r="AI22" s="1">
        <f t="shared" si="20"/>
        <v>0</v>
      </c>
      <c r="AJ22" s="52">
        <f t="shared" ca="1" si="5"/>
        <v>0</v>
      </c>
      <c r="AK22" s="1">
        <f t="shared" ca="1" si="6"/>
        <v>0</v>
      </c>
      <c r="AL22" s="301" t="s">
        <v>191</v>
      </c>
      <c r="AO22" s="52">
        <f t="shared" si="21"/>
        <v>0</v>
      </c>
      <c r="AP22" s="52">
        <f t="shared" si="22"/>
        <v>0</v>
      </c>
      <c r="AQ22" s="52">
        <f t="shared" si="22"/>
        <v>0</v>
      </c>
      <c r="AR22" s="52">
        <f t="shared" si="22"/>
        <v>0</v>
      </c>
      <c r="AS22" s="52">
        <f t="shared" si="22"/>
        <v>0</v>
      </c>
      <c r="AT22" s="52">
        <f t="shared" si="22"/>
        <v>0</v>
      </c>
      <c r="AU22" s="52">
        <f t="shared" si="22"/>
        <v>0</v>
      </c>
      <c r="AV22" s="52">
        <f t="shared" si="22"/>
        <v>0</v>
      </c>
      <c r="AW22" s="52">
        <f t="shared" si="22"/>
        <v>0</v>
      </c>
      <c r="AX22" s="52">
        <f t="shared" si="22"/>
        <v>0</v>
      </c>
      <c r="AY22" s="52">
        <f t="shared" si="22"/>
        <v>0</v>
      </c>
      <c r="AZ22" s="52">
        <f t="shared" si="22"/>
        <v>0</v>
      </c>
      <c r="BA22" s="52">
        <f t="shared" si="9"/>
        <v>0</v>
      </c>
      <c r="BB22" s="52">
        <f t="shared" si="16"/>
        <v>0</v>
      </c>
      <c r="BC22" s="301" t="str">
        <f t="shared" si="17"/>
        <v>10265/543965</v>
      </c>
      <c r="BD22" s="301">
        <f t="shared" si="19"/>
        <v>2</v>
      </c>
      <c r="BG22" s="52">
        <f t="shared" si="18"/>
        <v>0</v>
      </c>
    </row>
    <row r="23" spans="1:59" x14ac:dyDescent="0.25">
      <c r="A23" s="301" t="str">
        <f t="shared" si="10"/>
        <v>2003.EHCP.I03.</v>
      </c>
      <c r="B23" s="301">
        <v>543965</v>
      </c>
      <c r="C23" s="301">
        <v>400051</v>
      </c>
      <c r="D23" t="s">
        <v>201</v>
      </c>
      <c r="E23">
        <v>3022003</v>
      </c>
      <c r="F23" t="s">
        <v>412</v>
      </c>
      <c r="G23">
        <v>11431</v>
      </c>
      <c r="H23"/>
      <c r="I23" s="354"/>
      <c r="J23" s="397"/>
      <c r="K23" s="397"/>
      <c r="L23" s="397"/>
      <c r="M23" s="397"/>
      <c r="N23" s="397"/>
      <c r="O23" s="397"/>
      <c r="P23" s="397"/>
      <c r="Q23" s="397"/>
      <c r="R23" s="52"/>
      <c r="S23" s="52"/>
      <c r="T23" s="52"/>
      <c r="U23" s="52"/>
      <c r="V23" s="52"/>
      <c r="W23" s="52">
        <f t="shared" si="11"/>
        <v>0</v>
      </c>
      <c r="X23" s="52" t="str">
        <f t="shared" si="12"/>
        <v>302200311431EHCP</v>
      </c>
      <c r="Y23" s="52">
        <f t="shared" si="3"/>
        <v>0</v>
      </c>
      <c r="Z23" s="52">
        <f t="shared" ca="1" si="13"/>
        <v>0</v>
      </c>
      <c r="AA23" s="52">
        <f t="shared" ca="1" si="14"/>
        <v>0</v>
      </c>
      <c r="AB23" s="52">
        <f t="shared" ca="1" si="15"/>
        <v>0</v>
      </c>
      <c r="AC23" s="52">
        <f t="shared" ca="1" si="4"/>
        <v>0</v>
      </c>
      <c r="AD23" s="7"/>
      <c r="AE23" s="7"/>
      <c r="AF23" s="7"/>
      <c r="AG23" s="7"/>
      <c r="AH23" s="7"/>
      <c r="AI23" s="1">
        <f t="shared" si="20"/>
        <v>0</v>
      </c>
      <c r="AJ23" s="52">
        <f t="shared" ca="1" si="5"/>
        <v>0</v>
      </c>
      <c r="AK23" s="1">
        <f t="shared" ca="1" si="6"/>
        <v>0</v>
      </c>
      <c r="AL23" s="301" t="s">
        <v>48</v>
      </c>
      <c r="AO23" s="52">
        <f t="shared" si="21"/>
        <v>0</v>
      </c>
      <c r="AP23" s="52">
        <f t="shared" si="22"/>
        <v>0</v>
      </c>
      <c r="AQ23" s="52">
        <f t="shared" si="22"/>
        <v>0</v>
      </c>
      <c r="AR23" s="52">
        <f t="shared" si="22"/>
        <v>0</v>
      </c>
      <c r="AS23" s="52">
        <f t="shared" si="22"/>
        <v>0</v>
      </c>
      <c r="AT23" s="52">
        <f t="shared" si="22"/>
        <v>0</v>
      </c>
      <c r="AU23" s="52">
        <f t="shared" si="22"/>
        <v>0</v>
      </c>
      <c r="AV23" s="52">
        <f t="shared" si="22"/>
        <v>0</v>
      </c>
      <c r="AW23" s="52">
        <f t="shared" si="22"/>
        <v>0</v>
      </c>
      <c r="AX23" s="52">
        <f t="shared" si="22"/>
        <v>0</v>
      </c>
      <c r="AY23" s="52">
        <f t="shared" si="22"/>
        <v>0</v>
      </c>
      <c r="AZ23" s="52">
        <f t="shared" si="22"/>
        <v>0</v>
      </c>
      <c r="BA23" s="52">
        <f t="shared" si="9"/>
        <v>0</v>
      </c>
      <c r="BB23" s="52">
        <f t="shared" si="16"/>
        <v>0</v>
      </c>
      <c r="BC23" s="301" t="str">
        <f t="shared" si="17"/>
        <v>11431/543965</v>
      </c>
      <c r="BD23" s="301">
        <f t="shared" si="19"/>
        <v>1</v>
      </c>
      <c r="BG23" s="52">
        <f t="shared" si="18"/>
        <v>0</v>
      </c>
    </row>
    <row r="24" spans="1:59" x14ac:dyDescent="0.25">
      <c r="A24" s="301" t="str">
        <f t="shared" si="10"/>
        <v>5408.EHCP.I03.</v>
      </c>
      <c r="B24" s="301">
        <v>516500</v>
      </c>
      <c r="C24" s="301">
        <v>156628</v>
      </c>
      <c r="D24" t="s">
        <v>99</v>
      </c>
      <c r="E24">
        <v>3025408</v>
      </c>
      <c r="F24" t="s">
        <v>412</v>
      </c>
      <c r="G24">
        <v>11442</v>
      </c>
      <c r="H24"/>
      <c r="I24" s="354"/>
      <c r="J24" s="397"/>
      <c r="K24" s="397"/>
      <c r="L24" s="397"/>
      <c r="M24" s="397"/>
      <c r="N24" s="397"/>
      <c r="O24" s="397"/>
      <c r="P24" s="397"/>
      <c r="Q24" s="397"/>
      <c r="R24" s="52"/>
      <c r="S24" s="52"/>
      <c r="T24" s="52"/>
      <c r="U24" s="52"/>
      <c r="V24" s="52"/>
      <c r="W24" s="52">
        <f t="shared" si="11"/>
        <v>0</v>
      </c>
      <c r="X24" s="52" t="str">
        <f t="shared" si="12"/>
        <v>302540811442EHCP</v>
      </c>
      <c r="Y24" s="52">
        <f t="shared" si="3"/>
        <v>0</v>
      </c>
      <c r="Z24" s="52">
        <f t="shared" ca="1" si="13"/>
        <v>0</v>
      </c>
      <c r="AA24" s="52">
        <f t="shared" ca="1" si="14"/>
        <v>0</v>
      </c>
      <c r="AB24" s="52">
        <f t="shared" ca="1" si="15"/>
        <v>0</v>
      </c>
      <c r="AC24" s="52">
        <f t="shared" ca="1" si="4"/>
        <v>0</v>
      </c>
      <c r="AD24" s="7"/>
      <c r="AE24" s="7"/>
      <c r="AF24" s="7"/>
      <c r="AG24" s="7"/>
      <c r="AH24" s="7"/>
      <c r="AI24" s="1">
        <f t="shared" si="20"/>
        <v>0</v>
      </c>
      <c r="AJ24" s="52">
        <f t="shared" ca="1" si="5"/>
        <v>0</v>
      </c>
      <c r="AK24" s="1">
        <f t="shared" ca="1" si="6"/>
        <v>0</v>
      </c>
      <c r="AL24" s="301" t="s">
        <v>79</v>
      </c>
      <c r="AO24" s="52">
        <f t="shared" si="21"/>
        <v>0</v>
      </c>
      <c r="AP24" s="52">
        <f t="shared" si="22"/>
        <v>0</v>
      </c>
      <c r="AQ24" s="52">
        <f t="shared" si="22"/>
        <v>0</v>
      </c>
      <c r="AR24" s="52">
        <f t="shared" si="22"/>
        <v>0</v>
      </c>
      <c r="AS24" s="52">
        <f t="shared" si="22"/>
        <v>0</v>
      </c>
      <c r="AT24" s="52">
        <f t="shared" si="22"/>
        <v>0</v>
      </c>
      <c r="AU24" s="52">
        <f t="shared" si="22"/>
        <v>0</v>
      </c>
      <c r="AV24" s="52">
        <f t="shared" si="22"/>
        <v>0</v>
      </c>
      <c r="AW24" s="52">
        <f t="shared" si="22"/>
        <v>0</v>
      </c>
      <c r="AX24" s="52">
        <f t="shared" si="22"/>
        <v>0</v>
      </c>
      <c r="AY24" s="52">
        <f t="shared" si="22"/>
        <v>0</v>
      </c>
      <c r="AZ24" s="52">
        <f t="shared" si="22"/>
        <v>0</v>
      </c>
      <c r="BA24" s="52">
        <f t="shared" si="9"/>
        <v>0</v>
      </c>
      <c r="BB24" s="52">
        <f t="shared" si="16"/>
        <v>0</v>
      </c>
      <c r="BC24" s="301" t="str">
        <f t="shared" si="17"/>
        <v>11442/516500</v>
      </c>
      <c r="BD24" s="301">
        <f t="shared" si="19"/>
        <v>1</v>
      </c>
      <c r="BG24" s="52">
        <f t="shared" si="18"/>
        <v>0</v>
      </c>
    </row>
    <row r="25" spans="1:59" x14ac:dyDescent="0.25">
      <c r="A25" s="301" t="str">
        <f t="shared" si="10"/>
        <v>3511.EHCP.I03.</v>
      </c>
      <c r="B25" s="301">
        <v>543965</v>
      </c>
      <c r="C25" s="301">
        <v>400024</v>
      </c>
      <c r="D25" t="s">
        <v>202</v>
      </c>
      <c r="E25">
        <v>3023511</v>
      </c>
      <c r="F25" t="s">
        <v>412</v>
      </c>
      <c r="G25">
        <v>11431</v>
      </c>
      <c r="H25"/>
      <c r="I25" s="354"/>
      <c r="J25" s="397"/>
      <c r="K25" s="397"/>
      <c r="L25" s="397"/>
      <c r="M25" s="397"/>
      <c r="N25" s="397"/>
      <c r="O25" s="397"/>
      <c r="P25" s="397"/>
      <c r="Q25" s="397"/>
      <c r="R25" s="52"/>
      <c r="S25" s="52"/>
      <c r="T25" s="52"/>
      <c r="U25" s="52"/>
      <c r="V25" s="52"/>
      <c r="W25" s="52">
        <f t="shared" si="11"/>
        <v>0</v>
      </c>
      <c r="X25" s="52" t="str">
        <f t="shared" si="12"/>
        <v>302351111431EHCP</v>
      </c>
      <c r="Y25" s="52">
        <f t="shared" si="3"/>
        <v>0</v>
      </c>
      <c r="Z25" s="52">
        <f t="shared" ca="1" si="13"/>
        <v>0</v>
      </c>
      <c r="AA25" s="52">
        <f t="shared" ca="1" si="14"/>
        <v>0</v>
      </c>
      <c r="AB25" s="52">
        <f t="shared" ca="1" si="15"/>
        <v>0</v>
      </c>
      <c r="AC25" s="52">
        <f t="shared" ca="1" si="4"/>
        <v>0</v>
      </c>
      <c r="AD25" s="7"/>
      <c r="AE25" s="7"/>
      <c r="AF25" s="7"/>
      <c r="AG25" s="7"/>
      <c r="AH25" s="7"/>
      <c r="AI25" s="1">
        <f t="shared" si="20"/>
        <v>0</v>
      </c>
      <c r="AJ25" s="52">
        <f t="shared" ca="1" si="5"/>
        <v>0</v>
      </c>
      <c r="AK25" s="1">
        <f t="shared" ca="1" si="6"/>
        <v>0</v>
      </c>
      <c r="AL25" s="301" t="s">
        <v>48</v>
      </c>
      <c r="AO25" s="52">
        <f t="shared" si="21"/>
        <v>0</v>
      </c>
      <c r="AP25" s="52">
        <f t="shared" si="22"/>
        <v>0</v>
      </c>
      <c r="AQ25" s="52">
        <f t="shared" si="22"/>
        <v>0</v>
      </c>
      <c r="AR25" s="52">
        <f t="shared" si="22"/>
        <v>0</v>
      </c>
      <c r="AS25" s="52">
        <f t="shared" si="22"/>
        <v>0</v>
      </c>
      <c r="AT25" s="52">
        <f t="shared" si="22"/>
        <v>0</v>
      </c>
      <c r="AU25" s="52">
        <f t="shared" si="22"/>
        <v>0</v>
      </c>
      <c r="AV25" s="52">
        <f t="shared" si="22"/>
        <v>0</v>
      </c>
      <c r="AW25" s="52">
        <f t="shared" si="22"/>
        <v>0</v>
      </c>
      <c r="AX25" s="52">
        <f t="shared" si="22"/>
        <v>0</v>
      </c>
      <c r="AY25" s="52">
        <f t="shared" si="22"/>
        <v>0</v>
      </c>
      <c r="AZ25" s="52">
        <f t="shared" si="22"/>
        <v>0</v>
      </c>
      <c r="BA25" s="52">
        <f t="shared" si="9"/>
        <v>0</v>
      </c>
      <c r="BB25" s="52">
        <f t="shared" si="16"/>
        <v>0</v>
      </c>
      <c r="BC25" s="301" t="str">
        <f t="shared" si="17"/>
        <v>11431/543965</v>
      </c>
      <c r="BD25" s="301">
        <f t="shared" si="19"/>
        <v>1</v>
      </c>
      <c r="BG25" s="52">
        <f t="shared" si="18"/>
        <v>0</v>
      </c>
    </row>
    <row r="26" spans="1:59" x14ac:dyDescent="0.25">
      <c r="A26" s="301" t="str">
        <f t="shared" si="10"/>
        <v>3519.ARPs.I03.</v>
      </c>
      <c r="B26" s="301">
        <v>516500</v>
      </c>
      <c r="C26" s="301">
        <v>152128</v>
      </c>
      <c r="D26" t="s">
        <v>203</v>
      </c>
      <c r="E26">
        <v>3023519</v>
      </c>
      <c r="F26" t="s">
        <v>4200</v>
      </c>
      <c r="G26">
        <v>11422</v>
      </c>
      <c r="H26"/>
      <c r="I26" s="354"/>
      <c r="J26" s="397"/>
      <c r="K26" s="397"/>
      <c r="L26" s="397"/>
      <c r="M26" s="397"/>
      <c r="N26" s="397"/>
      <c r="O26" s="397"/>
      <c r="P26" s="397"/>
      <c r="Q26" s="397"/>
      <c r="R26" s="52"/>
      <c r="S26" s="52"/>
      <c r="T26" s="52"/>
      <c r="U26" s="52"/>
      <c r="V26" s="52"/>
      <c r="W26" s="52">
        <f t="shared" si="11"/>
        <v>0</v>
      </c>
      <c r="X26" s="52" t="str">
        <f t="shared" si="12"/>
        <v>302351911422ARPs</v>
      </c>
      <c r="Y26" s="52">
        <f t="shared" si="3"/>
        <v>0</v>
      </c>
      <c r="Z26" s="52">
        <f t="shared" ca="1" si="13"/>
        <v>0</v>
      </c>
      <c r="AA26" s="52">
        <f t="shared" ca="1" si="14"/>
        <v>0</v>
      </c>
      <c r="AB26" s="52">
        <f t="shared" ca="1" si="15"/>
        <v>0</v>
      </c>
      <c r="AC26" s="52">
        <f t="shared" ca="1" si="4"/>
        <v>0</v>
      </c>
      <c r="AD26" s="7"/>
      <c r="AE26" s="7"/>
      <c r="AF26" s="7"/>
      <c r="AG26" s="7"/>
      <c r="AH26" s="7"/>
      <c r="AI26" s="1">
        <f t="shared" si="20"/>
        <v>0</v>
      </c>
      <c r="AJ26" s="52">
        <f t="shared" ca="1" si="5"/>
        <v>0</v>
      </c>
      <c r="AK26" s="1">
        <f t="shared" ca="1" si="6"/>
        <v>0</v>
      </c>
      <c r="AL26" s="301" t="s">
        <v>79</v>
      </c>
      <c r="AO26" s="52">
        <f t="shared" si="21"/>
        <v>0</v>
      </c>
      <c r="AP26" s="52">
        <f t="shared" si="22"/>
        <v>0</v>
      </c>
      <c r="AQ26" s="52">
        <f t="shared" si="22"/>
        <v>0</v>
      </c>
      <c r="AR26" s="52">
        <f t="shared" si="22"/>
        <v>0</v>
      </c>
      <c r="AS26" s="52">
        <f t="shared" si="22"/>
        <v>0</v>
      </c>
      <c r="AT26" s="52">
        <f t="shared" si="22"/>
        <v>0</v>
      </c>
      <c r="AU26" s="52">
        <f t="shared" si="22"/>
        <v>0</v>
      </c>
      <c r="AV26" s="52">
        <f t="shared" si="22"/>
        <v>0</v>
      </c>
      <c r="AW26" s="52">
        <f t="shared" si="22"/>
        <v>0</v>
      </c>
      <c r="AX26" s="52">
        <f t="shared" si="22"/>
        <v>0</v>
      </c>
      <c r="AY26" s="52">
        <f t="shared" si="22"/>
        <v>0</v>
      </c>
      <c r="AZ26" s="52">
        <f t="shared" si="22"/>
        <v>0</v>
      </c>
      <c r="BA26" s="52">
        <f t="shared" si="9"/>
        <v>0</v>
      </c>
      <c r="BB26" s="52">
        <f t="shared" si="16"/>
        <v>0</v>
      </c>
      <c r="BC26" s="301" t="str">
        <f t="shared" si="17"/>
        <v>11422/516500</v>
      </c>
      <c r="BD26" s="301">
        <f t="shared" si="19"/>
        <v>1</v>
      </c>
      <c r="BG26" s="52">
        <f t="shared" si="18"/>
        <v>0</v>
      </c>
    </row>
    <row r="27" spans="1:59" x14ac:dyDescent="0.25">
      <c r="A27" s="301" t="str">
        <f t="shared" si="10"/>
        <v>3519.EHCP.I03.</v>
      </c>
      <c r="B27" s="301">
        <v>516500</v>
      </c>
      <c r="C27" s="301">
        <v>152128</v>
      </c>
      <c r="D27" t="s">
        <v>203</v>
      </c>
      <c r="E27">
        <v>3023519</v>
      </c>
      <c r="F27" t="s">
        <v>412</v>
      </c>
      <c r="G27">
        <v>11443</v>
      </c>
      <c r="H27"/>
      <c r="I27" s="354"/>
      <c r="J27" s="397"/>
      <c r="K27" s="397"/>
      <c r="L27" s="397"/>
      <c r="M27" s="397"/>
      <c r="N27" s="397"/>
      <c r="O27" s="397"/>
      <c r="P27" s="397"/>
      <c r="Q27" s="397"/>
      <c r="R27" s="52"/>
      <c r="S27" s="52"/>
      <c r="T27" s="52"/>
      <c r="U27" s="52"/>
      <c r="V27" s="52"/>
      <c r="W27" s="52">
        <f t="shared" si="11"/>
        <v>0</v>
      </c>
      <c r="X27" s="52" t="str">
        <f t="shared" si="12"/>
        <v>302351911443EHCP</v>
      </c>
      <c r="Y27" s="52">
        <f t="shared" si="3"/>
        <v>0</v>
      </c>
      <c r="Z27" s="52">
        <f t="shared" ca="1" si="13"/>
        <v>0</v>
      </c>
      <c r="AA27" s="52">
        <f t="shared" ca="1" si="14"/>
        <v>0</v>
      </c>
      <c r="AB27" s="52">
        <f t="shared" ca="1" si="15"/>
        <v>0</v>
      </c>
      <c r="AC27" s="52">
        <f t="shared" ca="1" si="4"/>
        <v>0</v>
      </c>
      <c r="AD27" s="7"/>
      <c r="AE27" s="7"/>
      <c r="AF27" s="7"/>
      <c r="AG27" s="7"/>
      <c r="AH27" s="7"/>
      <c r="AI27" s="1">
        <f t="shared" si="20"/>
        <v>0</v>
      </c>
      <c r="AJ27" s="52">
        <f t="shared" ca="1" si="5"/>
        <v>0</v>
      </c>
      <c r="AK27" s="1">
        <f t="shared" ca="1" si="6"/>
        <v>0</v>
      </c>
      <c r="AL27" s="301" t="s">
        <v>79</v>
      </c>
      <c r="AO27" s="52">
        <f t="shared" si="21"/>
        <v>0</v>
      </c>
      <c r="AP27" s="52">
        <f t="shared" si="22"/>
        <v>0</v>
      </c>
      <c r="AQ27" s="52">
        <f t="shared" si="22"/>
        <v>0</v>
      </c>
      <c r="AR27" s="52">
        <f t="shared" si="22"/>
        <v>0</v>
      </c>
      <c r="AS27" s="52">
        <f t="shared" si="22"/>
        <v>0</v>
      </c>
      <c r="AT27" s="52">
        <f t="shared" si="22"/>
        <v>0</v>
      </c>
      <c r="AU27" s="52">
        <f t="shared" si="22"/>
        <v>0</v>
      </c>
      <c r="AV27" s="52">
        <f t="shared" si="22"/>
        <v>0</v>
      </c>
      <c r="AW27" s="52">
        <f t="shared" si="22"/>
        <v>0</v>
      </c>
      <c r="AX27" s="52">
        <f t="shared" si="22"/>
        <v>0</v>
      </c>
      <c r="AY27" s="52">
        <f t="shared" si="22"/>
        <v>0</v>
      </c>
      <c r="AZ27" s="52">
        <f t="shared" si="22"/>
        <v>0</v>
      </c>
      <c r="BA27" s="52">
        <f t="shared" si="9"/>
        <v>0</v>
      </c>
      <c r="BB27" s="52">
        <f t="shared" si="16"/>
        <v>0</v>
      </c>
      <c r="BC27" s="301" t="str">
        <f t="shared" si="17"/>
        <v>11443/516500</v>
      </c>
      <c r="BD27" s="301">
        <f t="shared" si="19"/>
        <v>2</v>
      </c>
      <c r="BG27" s="52">
        <f t="shared" si="18"/>
        <v>0</v>
      </c>
    </row>
    <row r="28" spans="1:59" x14ac:dyDescent="0.25">
      <c r="A28" s="301" t="str">
        <f t="shared" si="10"/>
        <v>3519.EHCP.I03.</v>
      </c>
      <c r="B28" s="301">
        <v>516500</v>
      </c>
      <c r="C28" s="301">
        <v>152128</v>
      </c>
      <c r="D28" t="s">
        <v>203</v>
      </c>
      <c r="E28">
        <v>3023519</v>
      </c>
      <c r="F28" t="s">
        <v>412</v>
      </c>
      <c r="G28">
        <v>11451</v>
      </c>
      <c r="H28"/>
      <c r="I28" s="354"/>
      <c r="J28" s="397"/>
      <c r="K28" s="397"/>
      <c r="L28" s="397"/>
      <c r="M28" s="397"/>
      <c r="N28" s="397"/>
      <c r="O28" s="397"/>
      <c r="P28" s="397"/>
      <c r="Q28" s="397"/>
      <c r="R28" s="52"/>
      <c r="S28" s="52"/>
      <c r="T28" s="52"/>
      <c r="U28" s="52"/>
      <c r="V28" s="52"/>
      <c r="W28" s="52">
        <f t="shared" si="11"/>
        <v>0</v>
      </c>
      <c r="X28" s="52" t="str">
        <f t="shared" si="12"/>
        <v>302351911451EHCP</v>
      </c>
      <c r="Y28" s="52">
        <f t="shared" si="3"/>
        <v>0</v>
      </c>
      <c r="Z28" s="52">
        <f t="shared" ca="1" si="13"/>
        <v>0</v>
      </c>
      <c r="AA28" s="52">
        <f t="shared" ca="1" si="14"/>
        <v>0</v>
      </c>
      <c r="AB28" s="52">
        <f t="shared" ca="1" si="15"/>
        <v>0</v>
      </c>
      <c r="AC28" s="52">
        <f t="shared" ca="1" si="4"/>
        <v>0</v>
      </c>
      <c r="AD28" s="7"/>
      <c r="AE28" s="7"/>
      <c r="AF28" s="7"/>
      <c r="AG28" s="7"/>
      <c r="AH28" s="7"/>
      <c r="AI28" s="1">
        <f t="shared" si="20"/>
        <v>0</v>
      </c>
      <c r="AJ28" s="52">
        <f t="shared" ca="1" si="5"/>
        <v>0</v>
      </c>
      <c r="AK28" s="1">
        <f t="shared" ca="1" si="6"/>
        <v>0</v>
      </c>
      <c r="AL28" s="301" t="s">
        <v>79</v>
      </c>
      <c r="AO28" s="52">
        <f t="shared" si="21"/>
        <v>0</v>
      </c>
      <c r="AP28" s="52">
        <f t="shared" ref="AP28:AZ37" si="23">IFERROR(IF($B28=543965,1/13,1/12)*$H28,0)</f>
        <v>0</v>
      </c>
      <c r="AQ28" s="52">
        <f t="shared" si="23"/>
        <v>0</v>
      </c>
      <c r="AR28" s="52">
        <f t="shared" si="23"/>
        <v>0</v>
      </c>
      <c r="AS28" s="52">
        <f t="shared" si="23"/>
        <v>0</v>
      </c>
      <c r="AT28" s="52">
        <f t="shared" si="23"/>
        <v>0</v>
      </c>
      <c r="AU28" s="52">
        <f t="shared" si="23"/>
        <v>0</v>
      </c>
      <c r="AV28" s="52">
        <f t="shared" si="23"/>
        <v>0</v>
      </c>
      <c r="AW28" s="52">
        <f t="shared" si="23"/>
        <v>0</v>
      </c>
      <c r="AX28" s="52">
        <f t="shared" si="23"/>
        <v>0</v>
      </c>
      <c r="AY28" s="52">
        <f t="shared" si="23"/>
        <v>0</v>
      </c>
      <c r="AZ28" s="52">
        <f t="shared" si="23"/>
        <v>0</v>
      </c>
      <c r="BA28" s="52">
        <f t="shared" si="9"/>
        <v>0</v>
      </c>
      <c r="BB28" s="52">
        <f t="shared" si="16"/>
        <v>0</v>
      </c>
      <c r="BC28" s="301" t="str">
        <f t="shared" si="17"/>
        <v>11451/516500</v>
      </c>
      <c r="BD28" s="301">
        <f t="shared" si="19"/>
        <v>3</v>
      </c>
      <c r="BG28" s="52">
        <f t="shared" si="18"/>
        <v>0</v>
      </c>
    </row>
    <row r="29" spans="1:59" x14ac:dyDescent="0.25">
      <c r="A29" s="301" t="str">
        <f t="shared" si="10"/>
        <v>3519.SEN I.I03.</v>
      </c>
      <c r="B29" s="301">
        <v>516500</v>
      </c>
      <c r="C29" s="301">
        <v>152128</v>
      </c>
      <c r="D29" t="s">
        <v>203</v>
      </c>
      <c r="E29">
        <v>3023519</v>
      </c>
      <c r="F29" t="s">
        <v>4199</v>
      </c>
      <c r="G29">
        <v>10265</v>
      </c>
      <c r="H29"/>
      <c r="I29" s="354"/>
      <c r="J29" s="397"/>
      <c r="K29" s="397"/>
      <c r="L29" s="397"/>
      <c r="M29" s="397"/>
      <c r="N29" s="397"/>
      <c r="O29" s="397"/>
      <c r="P29" s="397"/>
      <c r="Q29" s="397"/>
      <c r="R29" s="52"/>
      <c r="S29" s="52"/>
      <c r="T29" s="52"/>
      <c r="U29" s="52"/>
      <c r="V29" s="52"/>
      <c r="W29" s="52">
        <f t="shared" si="11"/>
        <v>0</v>
      </c>
      <c r="X29" s="52" t="str">
        <f t="shared" si="12"/>
        <v>302351910265SEN Inclusion</v>
      </c>
      <c r="Y29" s="52">
        <f t="shared" si="3"/>
        <v>0</v>
      </c>
      <c r="Z29" s="52">
        <f t="shared" ca="1" si="13"/>
        <v>0</v>
      </c>
      <c r="AA29" s="52">
        <f t="shared" ca="1" si="14"/>
        <v>0</v>
      </c>
      <c r="AB29" s="52">
        <f t="shared" ca="1" si="15"/>
        <v>0</v>
      </c>
      <c r="AC29" s="52">
        <f t="shared" ca="1" si="4"/>
        <v>0</v>
      </c>
      <c r="AD29" s="7"/>
      <c r="AE29" s="7"/>
      <c r="AF29" s="7"/>
      <c r="AG29" s="7"/>
      <c r="AH29" s="7"/>
      <c r="AI29" s="1">
        <f t="shared" si="20"/>
        <v>0</v>
      </c>
      <c r="AJ29" s="52">
        <f t="shared" ca="1" si="5"/>
        <v>0</v>
      </c>
      <c r="AK29" s="1">
        <f t="shared" ca="1" si="6"/>
        <v>0</v>
      </c>
      <c r="AL29" s="301" t="s">
        <v>79</v>
      </c>
      <c r="AO29" s="52">
        <f t="shared" si="21"/>
        <v>0</v>
      </c>
      <c r="AP29" s="52">
        <f t="shared" si="23"/>
        <v>0</v>
      </c>
      <c r="AQ29" s="52">
        <f t="shared" si="23"/>
        <v>0</v>
      </c>
      <c r="AR29" s="52">
        <f t="shared" si="23"/>
        <v>0</v>
      </c>
      <c r="AS29" s="52">
        <f t="shared" si="23"/>
        <v>0</v>
      </c>
      <c r="AT29" s="52">
        <f t="shared" si="23"/>
        <v>0</v>
      </c>
      <c r="AU29" s="52">
        <f t="shared" si="23"/>
        <v>0</v>
      </c>
      <c r="AV29" s="52">
        <f t="shared" si="23"/>
        <v>0</v>
      </c>
      <c r="AW29" s="52">
        <f t="shared" si="23"/>
        <v>0</v>
      </c>
      <c r="AX29" s="52">
        <f t="shared" si="23"/>
        <v>0</v>
      </c>
      <c r="AY29" s="52">
        <f t="shared" si="23"/>
        <v>0</v>
      </c>
      <c r="AZ29" s="52">
        <f t="shared" si="23"/>
        <v>0</v>
      </c>
      <c r="BA29" s="52">
        <f t="shared" si="9"/>
        <v>0</v>
      </c>
      <c r="BB29" s="52">
        <f t="shared" si="16"/>
        <v>0</v>
      </c>
      <c r="BC29" s="301" t="str">
        <f t="shared" si="17"/>
        <v>10265/516500</v>
      </c>
      <c r="BD29" s="301">
        <f t="shared" si="19"/>
        <v>4</v>
      </c>
      <c r="BG29" s="52">
        <f t="shared" si="18"/>
        <v>0</v>
      </c>
    </row>
    <row r="30" spans="1:59" x14ac:dyDescent="0.25">
      <c r="A30" s="301" t="str">
        <f t="shared" si="10"/>
        <v>1000.SEN I.I03.</v>
      </c>
      <c r="B30" s="301">
        <v>543965</v>
      </c>
      <c r="C30" s="301">
        <v>400102</v>
      </c>
      <c r="D30" t="s">
        <v>52</v>
      </c>
      <c r="E30">
        <v>3021000</v>
      </c>
      <c r="F30" t="s">
        <v>4199</v>
      </c>
      <c r="G30">
        <v>10265</v>
      </c>
      <c r="H30"/>
      <c r="I30" s="354"/>
      <c r="J30" s="397"/>
      <c r="K30" s="397"/>
      <c r="L30" s="397"/>
      <c r="M30" s="397"/>
      <c r="N30" s="397"/>
      <c r="O30" s="397"/>
      <c r="P30" s="397"/>
      <c r="Q30" s="397"/>
      <c r="R30" s="52"/>
      <c r="S30" s="52"/>
      <c r="T30" s="52"/>
      <c r="U30" s="52"/>
      <c r="V30" s="52"/>
      <c r="W30" s="52">
        <f t="shared" si="11"/>
        <v>0</v>
      </c>
      <c r="X30" s="52" t="str">
        <f t="shared" si="12"/>
        <v>302100010265SEN Inclusion</v>
      </c>
      <c r="Y30" s="52">
        <f t="shared" si="3"/>
        <v>0</v>
      </c>
      <c r="Z30" s="52">
        <f t="shared" ca="1" si="13"/>
        <v>0</v>
      </c>
      <c r="AA30" s="52">
        <f t="shared" ca="1" si="14"/>
        <v>0</v>
      </c>
      <c r="AB30" s="52">
        <f t="shared" ca="1" si="15"/>
        <v>0</v>
      </c>
      <c r="AC30" s="52">
        <f t="shared" ca="1" si="4"/>
        <v>0</v>
      </c>
      <c r="AD30" s="7"/>
      <c r="AE30" s="7"/>
      <c r="AF30" s="7"/>
      <c r="AG30" s="7"/>
      <c r="AH30" s="7"/>
      <c r="AI30" s="1">
        <f t="shared" si="20"/>
        <v>0</v>
      </c>
      <c r="AJ30" s="52">
        <f t="shared" ca="1" si="5"/>
        <v>0</v>
      </c>
      <c r="AK30" s="1">
        <f t="shared" ca="1" si="6"/>
        <v>0</v>
      </c>
      <c r="AL30" s="301" t="s">
        <v>48</v>
      </c>
      <c r="AO30" s="52">
        <f t="shared" si="21"/>
        <v>0</v>
      </c>
      <c r="AP30" s="52">
        <f t="shared" si="23"/>
        <v>0</v>
      </c>
      <c r="AQ30" s="52">
        <f t="shared" si="23"/>
        <v>0</v>
      </c>
      <c r="AR30" s="52">
        <f t="shared" si="23"/>
        <v>0</v>
      </c>
      <c r="AS30" s="52">
        <f t="shared" si="23"/>
        <v>0</v>
      </c>
      <c r="AT30" s="52">
        <f t="shared" si="23"/>
        <v>0</v>
      </c>
      <c r="AU30" s="52">
        <f t="shared" si="23"/>
        <v>0</v>
      </c>
      <c r="AV30" s="52">
        <f t="shared" si="23"/>
        <v>0</v>
      </c>
      <c r="AW30" s="52">
        <f t="shared" si="23"/>
        <v>0</v>
      </c>
      <c r="AX30" s="52">
        <f t="shared" si="23"/>
        <v>0</v>
      </c>
      <c r="AY30" s="52">
        <f t="shared" si="23"/>
        <v>0</v>
      </c>
      <c r="AZ30" s="52">
        <f t="shared" si="23"/>
        <v>0</v>
      </c>
      <c r="BA30" s="52">
        <f t="shared" si="9"/>
        <v>0</v>
      </c>
      <c r="BB30" s="52">
        <f t="shared" si="16"/>
        <v>0</v>
      </c>
      <c r="BC30" s="301" t="str">
        <f t="shared" si="17"/>
        <v>10265/543965</v>
      </c>
      <c r="BD30" s="301">
        <f t="shared" si="19"/>
        <v>1</v>
      </c>
      <c r="BG30" s="52">
        <f t="shared" si="18"/>
        <v>0</v>
      </c>
    </row>
    <row r="31" spans="1:59" x14ac:dyDescent="0.25">
      <c r="A31" s="301" t="str">
        <f t="shared" si="10"/>
        <v>2008.EHCP.I03.</v>
      </c>
      <c r="B31" s="301">
        <v>543965</v>
      </c>
      <c r="C31" s="301">
        <v>400057</v>
      </c>
      <c r="D31" t="s">
        <v>204</v>
      </c>
      <c r="E31">
        <v>3022008</v>
      </c>
      <c r="F31" t="s">
        <v>412</v>
      </c>
      <c r="G31">
        <v>11431</v>
      </c>
      <c r="H31"/>
      <c r="I31" s="354"/>
      <c r="J31" s="397"/>
      <c r="K31" s="397"/>
      <c r="L31" s="397"/>
      <c r="M31" s="397"/>
      <c r="N31" s="397"/>
      <c r="O31" s="397"/>
      <c r="P31" s="397"/>
      <c r="Q31" s="397"/>
      <c r="R31" s="52"/>
      <c r="S31" s="52"/>
      <c r="T31" s="52"/>
      <c r="U31" s="52"/>
      <c r="V31" s="52"/>
      <c r="W31" s="52">
        <f t="shared" si="11"/>
        <v>0</v>
      </c>
      <c r="X31" s="52" t="str">
        <f t="shared" si="12"/>
        <v>302200811431EHCP</v>
      </c>
      <c r="Y31" s="52">
        <f t="shared" si="3"/>
        <v>0</v>
      </c>
      <c r="Z31" s="52">
        <f t="shared" ca="1" si="13"/>
        <v>0</v>
      </c>
      <c r="AA31" s="52">
        <f t="shared" ca="1" si="14"/>
        <v>0</v>
      </c>
      <c r="AB31" s="52">
        <f t="shared" ca="1" si="15"/>
        <v>0</v>
      </c>
      <c r="AC31" s="52">
        <f t="shared" ca="1" si="4"/>
        <v>0</v>
      </c>
      <c r="AD31" s="7"/>
      <c r="AE31" s="7"/>
      <c r="AF31" s="7"/>
      <c r="AG31" s="7"/>
      <c r="AH31" s="7"/>
      <c r="AI31" s="1">
        <f t="shared" si="20"/>
        <v>0</v>
      </c>
      <c r="AJ31" s="52">
        <f t="shared" ca="1" si="5"/>
        <v>0</v>
      </c>
      <c r="AK31" s="1">
        <f t="shared" ca="1" si="6"/>
        <v>0</v>
      </c>
      <c r="AL31" s="301" t="s">
        <v>75</v>
      </c>
      <c r="AO31" s="52">
        <f t="shared" si="21"/>
        <v>0</v>
      </c>
      <c r="AP31" s="52">
        <f t="shared" si="23"/>
        <v>0</v>
      </c>
      <c r="AQ31" s="52">
        <f t="shared" si="23"/>
        <v>0</v>
      </c>
      <c r="AR31" s="52">
        <f t="shared" si="23"/>
        <v>0</v>
      </c>
      <c r="AS31" s="52">
        <f t="shared" si="23"/>
        <v>0</v>
      </c>
      <c r="AT31" s="52">
        <f t="shared" si="23"/>
        <v>0</v>
      </c>
      <c r="AU31" s="52">
        <f t="shared" si="23"/>
        <v>0</v>
      </c>
      <c r="AV31" s="52">
        <f t="shared" si="23"/>
        <v>0</v>
      </c>
      <c r="AW31" s="52">
        <f t="shared" si="23"/>
        <v>0</v>
      </c>
      <c r="AX31" s="52">
        <f t="shared" si="23"/>
        <v>0</v>
      </c>
      <c r="AY31" s="52">
        <f t="shared" si="23"/>
        <v>0</v>
      </c>
      <c r="AZ31" s="52">
        <f t="shared" si="23"/>
        <v>0</v>
      </c>
      <c r="BA31" s="52">
        <f t="shared" si="9"/>
        <v>0</v>
      </c>
      <c r="BB31" s="52">
        <f t="shared" si="16"/>
        <v>0</v>
      </c>
      <c r="BC31" s="301" t="str">
        <f t="shared" si="17"/>
        <v>11431/543965</v>
      </c>
      <c r="BD31" s="301">
        <f t="shared" si="19"/>
        <v>1</v>
      </c>
      <c r="BG31" s="52">
        <f t="shared" si="18"/>
        <v>0</v>
      </c>
    </row>
    <row r="32" spans="1:59" x14ac:dyDescent="0.25">
      <c r="A32" s="301" t="str">
        <f t="shared" si="10"/>
        <v>2008.SEN I.I03.</v>
      </c>
      <c r="B32" s="301">
        <v>543965</v>
      </c>
      <c r="C32" s="301">
        <v>400057</v>
      </c>
      <c r="D32" t="s">
        <v>204</v>
      </c>
      <c r="E32">
        <v>3022008</v>
      </c>
      <c r="F32" t="s">
        <v>4199</v>
      </c>
      <c r="G32">
        <v>10265</v>
      </c>
      <c r="H32"/>
      <c r="I32" s="354"/>
      <c r="J32" s="397"/>
      <c r="K32" s="397"/>
      <c r="L32" s="397"/>
      <c r="M32" s="397"/>
      <c r="N32" s="397"/>
      <c r="O32" s="397"/>
      <c r="P32" s="397"/>
      <c r="Q32" s="397"/>
      <c r="R32" s="52"/>
      <c r="S32" s="52"/>
      <c r="T32" s="52"/>
      <c r="U32" s="52"/>
      <c r="V32" s="52"/>
      <c r="W32" s="52">
        <f t="shared" si="11"/>
        <v>0</v>
      </c>
      <c r="X32" s="52" t="str">
        <f t="shared" si="12"/>
        <v>302200810265SEN Inclusion</v>
      </c>
      <c r="Y32" s="52">
        <f t="shared" si="3"/>
        <v>0</v>
      </c>
      <c r="Z32" s="52">
        <f t="shared" ca="1" si="13"/>
        <v>0</v>
      </c>
      <c r="AA32" s="52">
        <f t="shared" ca="1" si="14"/>
        <v>0</v>
      </c>
      <c r="AB32" s="52">
        <f t="shared" ca="1" si="15"/>
        <v>0</v>
      </c>
      <c r="AC32" s="52">
        <f t="shared" ca="1" si="4"/>
        <v>0</v>
      </c>
      <c r="AD32" s="7"/>
      <c r="AE32" s="7"/>
      <c r="AF32" s="7"/>
      <c r="AG32" s="7"/>
      <c r="AH32" s="7"/>
      <c r="AI32" s="1">
        <f t="shared" si="20"/>
        <v>0</v>
      </c>
      <c r="AJ32" s="52">
        <f t="shared" ca="1" si="5"/>
        <v>0</v>
      </c>
      <c r="AK32" s="1">
        <f t="shared" ca="1" si="6"/>
        <v>0</v>
      </c>
      <c r="AL32" s="301" t="s">
        <v>75</v>
      </c>
      <c r="AO32" s="52">
        <f t="shared" si="21"/>
        <v>0</v>
      </c>
      <c r="AP32" s="52">
        <f t="shared" si="23"/>
        <v>0</v>
      </c>
      <c r="AQ32" s="52">
        <f t="shared" si="23"/>
        <v>0</v>
      </c>
      <c r="AR32" s="52">
        <f t="shared" si="23"/>
        <v>0</v>
      </c>
      <c r="AS32" s="52">
        <f t="shared" si="23"/>
        <v>0</v>
      </c>
      <c r="AT32" s="52">
        <f t="shared" si="23"/>
        <v>0</v>
      </c>
      <c r="AU32" s="52">
        <f t="shared" si="23"/>
        <v>0</v>
      </c>
      <c r="AV32" s="52">
        <f t="shared" si="23"/>
        <v>0</v>
      </c>
      <c r="AW32" s="52">
        <f t="shared" si="23"/>
        <v>0</v>
      </c>
      <c r="AX32" s="52">
        <f t="shared" si="23"/>
        <v>0</v>
      </c>
      <c r="AY32" s="52">
        <f t="shared" si="23"/>
        <v>0</v>
      </c>
      <c r="AZ32" s="52">
        <f t="shared" si="23"/>
        <v>0</v>
      </c>
      <c r="BA32" s="52">
        <f t="shared" si="9"/>
        <v>0</v>
      </c>
      <c r="BB32" s="52">
        <f t="shared" si="16"/>
        <v>0</v>
      </c>
      <c r="BC32" s="301" t="str">
        <f t="shared" si="17"/>
        <v>10265/543965</v>
      </c>
      <c r="BD32" s="301">
        <f t="shared" si="19"/>
        <v>2</v>
      </c>
      <c r="BG32" s="52">
        <f t="shared" si="18"/>
        <v>0</v>
      </c>
    </row>
    <row r="33" spans="1:59" x14ac:dyDescent="0.25">
      <c r="A33" s="301" t="str">
        <f t="shared" si="10"/>
        <v>2007.EHCP.I03.</v>
      </c>
      <c r="B33" s="301">
        <v>543965</v>
      </c>
      <c r="C33" s="301">
        <v>400040</v>
      </c>
      <c r="D33" t="s">
        <v>205</v>
      </c>
      <c r="E33">
        <v>3022007</v>
      </c>
      <c r="F33" t="s">
        <v>412</v>
      </c>
      <c r="G33">
        <v>11431</v>
      </c>
      <c r="H33"/>
      <c r="I33" s="354"/>
      <c r="J33" s="397"/>
      <c r="K33" s="397"/>
      <c r="L33" s="397"/>
      <c r="M33" s="397"/>
      <c r="N33" s="397"/>
      <c r="O33" s="397"/>
      <c r="P33" s="397"/>
      <c r="Q33" s="397"/>
      <c r="R33" s="52"/>
      <c r="S33" s="52"/>
      <c r="T33" s="52"/>
      <c r="U33" s="52"/>
      <c r="V33" s="52"/>
      <c r="W33" s="52">
        <f t="shared" si="11"/>
        <v>0</v>
      </c>
      <c r="X33" s="52" t="str">
        <f t="shared" si="12"/>
        <v>302200711431EHCP</v>
      </c>
      <c r="Y33" s="52">
        <f t="shared" si="3"/>
        <v>0</v>
      </c>
      <c r="Z33" s="52">
        <f t="shared" ca="1" si="13"/>
        <v>0</v>
      </c>
      <c r="AA33" s="52">
        <f t="shared" ca="1" si="14"/>
        <v>0</v>
      </c>
      <c r="AB33" s="52">
        <f t="shared" ca="1" si="15"/>
        <v>0</v>
      </c>
      <c r="AC33" s="52">
        <f t="shared" ca="1" si="4"/>
        <v>0</v>
      </c>
      <c r="AD33" s="7"/>
      <c r="AE33" s="7"/>
      <c r="AF33" s="7"/>
      <c r="AG33" s="7"/>
      <c r="AH33" s="7"/>
      <c r="AI33" s="1">
        <f t="shared" si="20"/>
        <v>0</v>
      </c>
      <c r="AJ33" s="52">
        <f t="shared" ca="1" si="5"/>
        <v>0</v>
      </c>
      <c r="AK33" s="1">
        <f t="shared" ca="1" si="6"/>
        <v>0</v>
      </c>
      <c r="AL33" s="301" t="s">
        <v>75</v>
      </c>
      <c r="AO33" s="52">
        <f t="shared" si="21"/>
        <v>0</v>
      </c>
      <c r="AP33" s="52">
        <f t="shared" si="23"/>
        <v>0</v>
      </c>
      <c r="AQ33" s="52">
        <f t="shared" si="23"/>
        <v>0</v>
      </c>
      <c r="AR33" s="52">
        <f t="shared" si="23"/>
        <v>0</v>
      </c>
      <c r="AS33" s="52">
        <f t="shared" si="23"/>
        <v>0</v>
      </c>
      <c r="AT33" s="52">
        <f t="shared" si="23"/>
        <v>0</v>
      </c>
      <c r="AU33" s="52">
        <f t="shared" si="23"/>
        <v>0</v>
      </c>
      <c r="AV33" s="52">
        <f t="shared" si="23"/>
        <v>0</v>
      </c>
      <c r="AW33" s="52">
        <f t="shared" si="23"/>
        <v>0</v>
      </c>
      <c r="AX33" s="52">
        <f t="shared" si="23"/>
        <v>0</v>
      </c>
      <c r="AY33" s="52">
        <f t="shared" si="23"/>
        <v>0</v>
      </c>
      <c r="AZ33" s="52">
        <f t="shared" si="23"/>
        <v>0</v>
      </c>
      <c r="BA33" s="52">
        <f t="shared" si="9"/>
        <v>0</v>
      </c>
      <c r="BB33" s="52">
        <f t="shared" si="16"/>
        <v>0</v>
      </c>
      <c r="BC33" s="301" t="str">
        <f t="shared" si="17"/>
        <v>11431/543965</v>
      </c>
      <c r="BD33" s="301">
        <f t="shared" si="19"/>
        <v>1</v>
      </c>
      <c r="BG33" s="52">
        <f t="shared" si="18"/>
        <v>0</v>
      </c>
    </row>
    <row r="34" spans="1:59" x14ac:dyDescent="0.25">
      <c r="A34" s="301" t="str">
        <f t="shared" si="10"/>
        <v>2009.EHCP.I03.</v>
      </c>
      <c r="B34" s="301">
        <v>543965</v>
      </c>
      <c r="C34" s="301">
        <v>400061</v>
      </c>
      <c r="D34" t="s">
        <v>206</v>
      </c>
      <c r="E34">
        <v>3022009</v>
      </c>
      <c r="F34" t="s">
        <v>412</v>
      </c>
      <c r="G34">
        <v>11431</v>
      </c>
      <c r="H34"/>
      <c r="I34" s="354"/>
      <c r="J34" s="397"/>
      <c r="K34" s="397"/>
      <c r="L34" s="397"/>
      <c r="M34" s="397"/>
      <c r="N34" s="397"/>
      <c r="O34" s="397"/>
      <c r="P34" s="397"/>
      <c r="Q34" s="397"/>
      <c r="R34" s="52"/>
      <c r="S34" s="52"/>
      <c r="T34" s="52"/>
      <c r="U34" s="52"/>
      <c r="V34" s="52"/>
      <c r="W34" s="52">
        <f t="shared" si="11"/>
        <v>0</v>
      </c>
      <c r="X34" s="52" t="str">
        <f t="shared" si="12"/>
        <v>302200911431EHCP</v>
      </c>
      <c r="Y34" s="52">
        <f t="shared" si="3"/>
        <v>0</v>
      </c>
      <c r="Z34" s="52">
        <f t="shared" ca="1" si="13"/>
        <v>0</v>
      </c>
      <c r="AA34" s="52">
        <f t="shared" ca="1" si="14"/>
        <v>0</v>
      </c>
      <c r="AB34" s="52">
        <f t="shared" ca="1" si="15"/>
        <v>0</v>
      </c>
      <c r="AC34" s="52">
        <f t="shared" ca="1" si="4"/>
        <v>0</v>
      </c>
      <c r="AD34" s="7"/>
      <c r="AE34" s="7"/>
      <c r="AF34" s="7"/>
      <c r="AG34" s="7"/>
      <c r="AH34" s="7"/>
      <c r="AI34" s="1">
        <f t="shared" si="20"/>
        <v>0</v>
      </c>
      <c r="AJ34" s="52">
        <f t="shared" ca="1" si="5"/>
        <v>0</v>
      </c>
      <c r="AK34" s="1">
        <f t="shared" ca="1" si="6"/>
        <v>0</v>
      </c>
      <c r="AL34" s="301" t="s">
        <v>48</v>
      </c>
      <c r="AO34" s="52">
        <f t="shared" si="21"/>
        <v>0</v>
      </c>
      <c r="AP34" s="52">
        <f t="shared" si="23"/>
        <v>0</v>
      </c>
      <c r="AQ34" s="52">
        <f t="shared" si="23"/>
        <v>0</v>
      </c>
      <c r="AR34" s="52">
        <f t="shared" si="23"/>
        <v>0</v>
      </c>
      <c r="AS34" s="52">
        <f t="shared" si="23"/>
        <v>0</v>
      </c>
      <c r="AT34" s="52">
        <f t="shared" si="23"/>
        <v>0</v>
      </c>
      <c r="AU34" s="52">
        <f t="shared" si="23"/>
        <v>0</v>
      </c>
      <c r="AV34" s="52">
        <f t="shared" si="23"/>
        <v>0</v>
      </c>
      <c r="AW34" s="52">
        <f t="shared" si="23"/>
        <v>0</v>
      </c>
      <c r="AX34" s="52">
        <f t="shared" si="23"/>
        <v>0</v>
      </c>
      <c r="AY34" s="52">
        <f t="shared" si="23"/>
        <v>0</v>
      </c>
      <c r="AZ34" s="52">
        <f t="shared" si="23"/>
        <v>0</v>
      </c>
      <c r="BA34" s="52">
        <f t="shared" si="9"/>
        <v>0</v>
      </c>
      <c r="BB34" s="52">
        <f t="shared" si="16"/>
        <v>0</v>
      </c>
      <c r="BC34" s="301" t="str">
        <f t="shared" si="17"/>
        <v>11431/543965</v>
      </c>
      <c r="BD34" s="301">
        <f t="shared" si="19"/>
        <v>1</v>
      </c>
      <c r="BG34" s="52">
        <f t="shared" si="18"/>
        <v>0</v>
      </c>
    </row>
    <row r="35" spans="1:59" x14ac:dyDescent="0.25">
      <c r="A35" s="301" t="str">
        <f t="shared" si="10"/>
        <v>2009.SEN I.I03.</v>
      </c>
      <c r="B35" s="301">
        <v>543965</v>
      </c>
      <c r="C35" s="301">
        <v>400061</v>
      </c>
      <c r="D35" t="s">
        <v>206</v>
      </c>
      <c r="E35">
        <v>3022009</v>
      </c>
      <c r="F35" t="s">
        <v>4199</v>
      </c>
      <c r="G35">
        <v>10265</v>
      </c>
      <c r="H35"/>
      <c r="I35" s="354"/>
      <c r="J35" s="397"/>
      <c r="K35" s="397"/>
      <c r="L35" s="397"/>
      <c r="M35" s="397"/>
      <c r="N35" s="397"/>
      <c r="O35" s="397"/>
      <c r="P35" s="397"/>
      <c r="Q35" s="397"/>
      <c r="R35" s="52"/>
      <c r="S35" s="52"/>
      <c r="T35" s="52"/>
      <c r="U35" s="52"/>
      <c r="V35" s="52"/>
      <c r="W35" s="52">
        <f t="shared" si="11"/>
        <v>0</v>
      </c>
      <c r="X35" s="52" t="str">
        <f t="shared" si="12"/>
        <v>302200910265SEN Inclusion</v>
      </c>
      <c r="Y35" s="52">
        <f t="shared" si="3"/>
        <v>0</v>
      </c>
      <c r="Z35" s="52">
        <f t="shared" ca="1" si="13"/>
        <v>0</v>
      </c>
      <c r="AA35" s="52">
        <f t="shared" ca="1" si="14"/>
        <v>0</v>
      </c>
      <c r="AB35" s="52">
        <f t="shared" ca="1" si="15"/>
        <v>0</v>
      </c>
      <c r="AC35" s="52">
        <f t="shared" ca="1" si="4"/>
        <v>0</v>
      </c>
      <c r="AD35" s="7"/>
      <c r="AE35" s="7"/>
      <c r="AF35" s="7"/>
      <c r="AG35" s="7"/>
      <c r="AH35" s="7"/>
      <c r="AI35" s="1">
        <f t="shared" si="20"/>
        <v>0</v>
      </c>
      <c r="AJ35" s="52">
        <f t="shared" ca="1" si="5"/>
        <v>0</v>
      </c>
      <c r="AK35" s="1">
        <f t="shared" ca="1" si="6"/>
        <v>0</v>
      </c>
      <c r="AL35" s="301" t="s">
        <v>48</v>
      </c>
      <c r="AO35" s="52">
        <f t="shared" si="21"/>
        <v>0</v>
      </c>
      <c r="AP35" s="52">
        <f t="shared" si="23"/>
        <v>0</v>
      </c>
      <c r="AQ35" s="52">
        <f t="shared" si="23"/>
        <v>0</v>
      </c>
      <c r="AR35" s="52">
        <f t="shared" si="23"/>
        <v>0</v>
      </c>
      <c r="AS35" s="52">
        <f t="shared" si="23"/>
        <v>0</v>
      </c>
      <c r="AT35" s="52">
        <f t="shared" si="23"/>
        <v>0</v>
      </c>
      <c r="AU35" s="52">
        <f t="shared" si="23"/>
        <v>0</v>
      </c>
      <c r="AV35" s="52">
        <f t="shared" si="23"/>
        <v>0</v>
      </c>
      <c r="AW35" s="52">
        <f t="shared" si="23"/>
        <v>0</v>
      </c>
      <c r="AX35" s="52">
        <f t="shared" si="23"/>
        <v>0</v>
      </c>
      <c r="AY35" s="52">
        <f t="shared" si="23"/>
        <v>0</v>
      </c>
      <c r="AZ35" s="52">
        <f t="shared" si="23"/>
        <v>0</v>
      </c>
      <c r="BA35" s="52">
        <f t="shared" si="9"/>
        <v>0</v>
      </c>
      <c r="BB35" s="52">
        <f t="shared" si="16"/>
        <v>0</v>
      </c>
      <c r="BC35" s="301" t="str">
        <f t="shared" si="17"/>
        <v>10265/543965</v>
      </c>
      <c r="BD35" s="301">
        <f t="shared" si="19"/>
        <v>2</v>
      </c>
      <c r="BG35" s="52">
        <f t="shared" si="18"/>
        <v>0</v>
      </c>
    </row>
    <row r="36" spans="1:59" x14ac:dyDescent="0.25">
      <c r="A36" s="301" t="str">
        <f t="shared" si="10"/>
        <v>2067.ARPs.I03.</v>
      </c>
      <c r="B36" s="301">
        <v>543965</v>
      </c>
      <c r="C36" s="301">
        <v>400065</v>
      </c>
      <c r="D36" t="s">
        <v>41</v>
      </c>
      <c r="E36">
        <v>3022067</v>
      </c>
      <c r="F36" t="s">
        <v>4200</v>
      </c>
      <c r="G36">
        <v>11432</v>
      </c>
      <c r="H36"/>
      <c r="I36" s="354"/>
      <c r="J36" s="397"/>
      <c r="K36" s="397"/>
      <c r="L36" s="397"/>
      <c r="M36" s="397"/>
      <c r="N36" s="397"/>
      <c r="O36" s="397"/>
      <c r="P36" s="397"/>
      <c r="Q36" s="397"/>
      <c r="R36" s="52"/>
      <c r="S36" s="52"/>
      <c r="T36" s="52"/>
      <c r="U36" s="52"/>
      <c r="V36" s="52"/>
      <c r="W36" s="52">
        <f t="shared" si="11"/>
        <v>0</v>
      </c>
      <c r="X36" s="52" t="str">
        <f t="shared" si="12"/>
        <v>302206711432ARPs</v>
      </c>
      <c r="Y36" s="52">
        <f t="shared" si="3"/>
        <v>0</v>
      </c>
      <c r="Z36" s="52">
        <f t="shared" ca="1" si="13"/>
        <v>0</v>
      </c>
      <c r="AA36" s="52">
        <f t="shared" ca="1" si="14"/>
        <v>0</v>
      </c>
      <c r="AB36" s="52">
        <f t="shared" ca="1" si="15"/>
        <v>0</v>
      </c>
      <c r="AC36" s="52">
        <f t="shared" ca="1" si="4"/>
        <v>0</v>
      </c>
      <c r="AD36" s="7"/>
      <c r="AE36" s="7"/>
      <c r="AF36" s="7"/>
      <c r="AG36" s="7"/>
      <c r="AH36" s="7"/>
      <c r="AI36" s="1">
        <f t="shared" si="20"/>
        <v>0</v>
      </c>
      <c r="AJ36" s="52">
        <f t="shared" ca="1" si="5"/>
        <v>0</v>
      </c>
      <c r="AK36" s="1">
        <f t="shared" ca="1" si="6"/>
        <v>0</v>
      </c>
      <c r="AL36" s="301" t="s">
        <v>48</v>
      </c>
      <c r="AO36" s="52">
        <f t="shared" si="21"/>
        <v>0</v>
      </c>
      <c r="AP36" s="52">
        <f t="shared" si="23"/>
        <v>0</v>
      </c>
      <c r="AQ36" s="52">
        <f t="shared" si="23"/>
        <v>0</v>
      </c>
      <c r="AR36" s="52">
        <f t="shared" si="23"/>
        <v>0</v>
      </c>
      <c r="AS36" s="52">
        <f t="shared" si="23"/>
        <v>0</v>
      </c>
      <c r="AT36" s="52">
        <f t="shared" si="23"/>
        <v>0</v>
      </c>
      <c r="AU36" s="52">
        <f t="shared" si="23"/>
        <v>0</v>
      </c>
      <c r="AV36" s="52">
        <f t="shared" si="23"/>
        <v>0</v>
      </c>
      <c r="AW36" s="52">
        <f t="shared" si="23"/>
        <v>0</v>
      </c>
      <c r="AX36" s="52">
        <f t="shared" si="23"/>
        <v>0</v>
      </c>
      <c r="AY36" s="52">
        <f t="shared" si="23"/>
        <v>0</v>
      </c>
      <c r="AZ36" s="52">
        <f t="shared" si="23"/>
        <v>0</v>
      </c>
      <c r="BA36" s="52">
        <f t="shared" si="9"/>
        <v>0</v>
      </c>
      <c r="BB36" s="52">
        <f t="shared" si="16"/>
        <v>0</v>
      </c>
      <c r="BC36" s="301" t="str">
        <f t="shared" si="17"/>
        <v>11432/543965</v>
      </c>
      <c r="BD36" s="301">
        <f t="shared" si="19"/>
        <v>1</v>
      </c>
      <c r="BG36" s="52">
        <f t="shared" si="18"/>
        <v>0</v>
      </c>
    </row>
    <row r="37" spans="1:59" x14ac:dyDescent="0.25">
      <c r="A37" s="301" t="str">
        <f t="shared" si="10"/>
        <v>2067.EHCP.I03.</v>
      </c>
      <c r="B37" s="301">
        <v>543965</v>
      </c>
      <c r="C37" s="301">
        <v>400065</v>
      </c>
      <c r="D37" t="s">
        <v>41</v>
      </c>
      <c r="E37">
        <v>3022067</v>
      </c>
      <c r="F37" t="s">
        <v>412</v>
      </c>
      <c r="G37">
        <v>11431</v>
      </c>
      <c r="H37"/>
      <c r="I37" s="354"/>
      <c r="J37" s="397"/>
      <c r="K37" s="397"/>
      <c r="L37" s="397"/>
      <c r="M37" s="397"/>
      <c r="N37" s="397"/>
      <c r="O37" s="397"/>
      <c r="P37" s="397"/>
      <c r="Q37" s="397"/>
      <c r="R37" s="52"/>
      <c r="S37" s="52"/>
      <c r="T37" s="52"/>
      <c r="U37" s="52"/>
      <c r="V37" s="52"/>
      <c r="W37" s="52">
        <f t="shared" si="11"/>
        <v>0</v>
      </c>
      <c r="X37" s="52" t="str">
        <f t="shared" si="12"/>
        <v>302206711431EHCP</v>
      </c>
      <c r="Y37" s="52">
        <f t="shared" si="3"/>
        <v>0</v>
      </c>
      <c r="Z37" s="52">
        <f t="shared" ca="1" si="13"/>
        <v>0</v>
      </c>
      <c r="AA37" s="52">
        <f t="shared" ca="1" si="14"/>
        <v>0</v>
      </c>
      <c r="AB37" s="52">
        <f t="shared" ca="1" si="15"/>
        <v>0</v>
      </c>
      <c r="AC37" s="52">
        <f t="shared" ca="1" si="4"/>
        <v>0</v>
      </c>
      <c r="AD37" s="7"/>
      <c r="AE37" s="7"/>
      <c r="AF37" s="7"/>
      <c r="AG37" s="7"/>
      <c r="AH37" s="7"/>
      <c r="AI37" s="1">
        <f t="shared" si="20"/>
        <v>0</v>
      </c>
      <c r="AJ37" s="52">
        <f t="shared" ca="1" si="5"/>
        <v>0</v>
      </c>
      <c r="AK37" s="1">
        <f t="shared" ca="1" si="6"/>
        <v>0</v>
      </c>
      <c r="AL37" s="301" t="s">
        <v>48</v>
      </c>
      <c r="AO37" s="52">
        <f t="shared" si="21"/>
        <v>0</v>
      </c>
      <c r="AP37" s="52">
        <f t="shared" si="23"/>
        <v>0</v>
      </c>
      <c r="AQ37" s="52">
        <f t="shared" si="23"/>
        <v>0</v>
      </c>
      <c r="AR37" s="52">
        <f t="shared" si="23"/>
        <v>0</v>
      </c>
      <c r="AS37" s="52">
        <f t="shared" si="23"/>
        <v>0</v>
      </c>
      <c r="AT37" s="52">
        <f t="shared" si="23"/>
        <v>0</v>
      </c>
      <c r="AU37" s="52">
        <f t="shared" si="23"/>
        <v>0</v>
      </c>
      <c r="AV37" s="52">
        <f t="shared" si="23"/>
        <v>0</v>
      </c>
      <c r="AW37" s="52">
        <f t="shared" si="23"/>
        <v>0</v>
      </c>
      <c r="AX37" s="52">
        <f t="shared" si="23"/>
        <v>0</v>
      </c>
      <c r="AY37" s="52">
        <f t="shared" si="23"/>
        <v>0</v>
      </c>
      <c r="AZ37" s="52">
        <f t="shared" si="23"/>
        <v>0</v>
      </c>
      <c r="BA37" s="52">
        <f t="shared" si="9"/>
        <v>0</v>
      </c>
      <c r="BB37" s="52">
        <f t="shared" si="16"/>
        <v>0</v>
      </c>
      <c r="BC37" s="301" t="str">
        <f t="shared" si="17"/>
        <v>11431/543965</v>
      </c>
      <c r="BD37" s="301">
        <f t="shared" si="19"/>
        <v>2</v>
      </c>
      <c r="BG37" s="52">
        <f t="shared" si="18"/>
        <v>0</v>
      </c>
    </row>
    <row r="38" spans="1:59" x14ac:dyDescent="0.25">
      <c r="A38" s="301" t="str">
        <f t="shared" si="10"/>
        <v>2010.ARPs.I03.</v>
      </c>
      <c r="B38" s="301">
        <v>516500</v>
      </c>
      <c r="C38" s="301">
        <v>160141</v>
      </c>
      <c r="D38" t="s">
        <v>207</v>
      </c>
      <c r="E38">
        <v>3022010</v>
      </c>
      <c r="F38" t="s">
        <v>4200</v>
      </c>
      <c r="G38">
        <v>11422</v>
      </c>
      <c r="H38"/>
      <c r="I38" s="354"/>
      <c r="J38" s="397"/>
      <c r="K38" s="397"/>
      <c r="L38" s="397"/>
      <c r="M38" s="397"/>
      <c r="N38" s="397"/>
      <c r="O38" s="397"/>
      <c r="P38" s="397"/>
      <c r="Q38" s="397"/>
      <c r="R38" s="52"/>
      <c r="S38" s="52"/>
      <c r="T38" s="52"/>
      <c r="U38" s="52"/>
      <c r="V38" s="52"/>
      <c r="W38" s="52">
        <f t="shared" si="11"/>
        <v>0</v>
      </c>
      <c r="X38" s="52" t="str">
        <f t="shared" si="12"/>
        <v>302201011422ARPs</v>
      </c>
      <c r="Y38" s="52">
        <f t="shared" si="3"/>
        <v>0</v>
      </c>
      <c r="Z38" s="52">
        <f t="shared" ca="1" si="13"/>
        <v>0</v>
      </c>
      <c r="AA38" s="52">
        <f t="shared" ca="1" si="14"/>
        <v>0</v>
      </c>
      <c r="AB38" s="52">
        <f t="shared" ca="1" si="15"/>
        <v>0</v>
      </c>
      <c r="AC38" s="52">
        <f t="shared" ca="1" si="4"/>
        <v>0</v>
      </c>
      <c r="AD38" s="7"/>
      <c r="AE38" s="7"/>
      <c r="AF38" s="7"/>
      <c r="AG38" s="7"/>
      <c r="AH38" s="7"/>
      <c r="AI38" s="1">
        <f t="shared" si="20"/>
        <v>0</v>
      </c>
      <c r="AJ38" s="52">
        <f t="shared" ca="1" si="5"/>
        <v>0</v>
      </c>
      <c r="AK38" s="1">
        <f t="shared" ca="1" si="6"/>
        <v>0</v>
      </c>
      <c r="AL38" s="301" t="s">
        <v>79</v>
      </c>
      <c r="AO38" s="52">
        <f t="shared" si="21"/>
        <v>0</v>
      </c>
      <c r="AP38" s="52">
        <f t="shared" ref="AP38:AZ47" si="24">IFERROR(IF($B38=543965,1/13,1/12)*$H38,0)</f>
        <v>0</v>
      </c>
      <c r="AQ38" s="52">
        <f t="shared" si="24"/>
        <v>0</v>
      </c>
      <c r="AR38" s="52">
        <f t="shared" si="24"/>
        <v>0</v>
      </c>
      <c r="AS38" s="52">
        <f t="shared" si="24"/>
        <v>0</v>
      </c>
      <c r="AT38" s="52">
        <f t="shared" si="24"/>
        <v>0</v>
      </c>
      <c r="AU38" s="52">
        <f t="shared" si="24"/>
        <v>0</v>
      </c>
      <c r="AV38" s="52">
        <f t="shared" si="24"/>
        <v>0</v>
      </c>
      <c r="AW38" s="52">
        <f t="shared" si="24"/>
        <v>0</v>
      </c>
      <c r="AX38" s="52">
        <f t="shared" si="24"/>
        <v>0</v>
      </c>
      <c r="AY38" s="52">
        <f t="shared" si="24"/>
        <v>0</v>
      </c>
      <c r="AZ38" s="52">
        <f t="shared" si="24"/>
        <v>0</v>
      </c>
      <c r="BA38" s="52">
        <f t="shared" si="9"/>
        <v>0</v>
      </c>
      <c r="BB38" s="52">
        <f t="shared" si="16"/>
        <v>0</v>
      </c>
      <c r="BC38" s="301" t="str">
        <f t="shared" si="17"/>
        <v>11422/516500</v>
      </c>
      <c r="BD38" s="301">
        <f t="shared" si="19"/>
        <v>1</v>
      </c>
      <c r="BG38" s="52">
        <f t="shared" si="18"/>
        <v>0</v>
      </c>
    </row>
    <row r="39" spans="1:59" x14ac:dyDescent="0.25">
      <c r="A39" s="301" t="str">
        <f t="shared" si="10"/>
        <v>2010.EHCP.I03.</v>
      </c>
      <c r="B39" s="301">
        <v>516500</v>
      </c>
      <c r="C39" s="301">
        <v>160141</v>
      </c>
      <c r="D39" t="s">
        <v>207</v>
      </c>
      <c r="E39">
        <v>3022010</v>
      </c>
      <c r="F39" t="s">
        <v>412</v>
      </c>
      <c r="G39">
        <v>11443</v>
      </c>
      <c r="H39"/>
      <c r="I39" s="354"/>
      <c r="J39" s="397"/>
      <c r="K39" s="397"/>
      <c r="L39" s="397"/>
      <c r="M39" s="397"/>
      <c r="N39" s="397"/>
      <c r="O39" s="397"/>
      <c r="P39" s="397"/>
      <c r="Q39" s="397"/>
      <c r="R39" s="52"/>
      <c r="S39" s="52"/>
      <c r="T39" s="52"/>
      <c r="U39" s="52"/>
      <c r="V39" s="52"/>
      <c r="W39" s="52">
        <f t="shared" si="11"/>
        <v>0</v>
      </c>
      <c r="X39" s="52" t="str">
        <f t="shared" si="12"/>
        <v>302201011443EHCP</v>
      </c>
      <c r="Y39" s="52">
        <f t="shared" si="3"/>
        <v>0</v>
      </c>
      <c r="Z39" s="52">
        <f t="shared" ca="1" si="13"/>
        <v>0</v>
      </c>
      <c r="AA39" s="52">
        <f t="shared" ca="1" si="14"/>
        <v>0</v>
      </c>
      <c r="AB39" s="52">
        <f t="shared" ca="1" si="15"/>
        <v>0</v>
      </c>
      <c r="AC39" s="52">
        <f t="shared" ca="1" si="4"/>
        <v>0</v>
      </c>
      <c r="AD39" s="7"/>
      <c r="AE39" s="7"/>
      <c r="AF39" s="7"/>
      <c r="AG39" s="7"/>
      <c r="AH39" s="7"/>
      <c r="AI39" s="1">
        <f t="shared" si="20"/>
        <v>0</v>
      </c>
      <c r="AJ39" s="52">
        <f t="shared" ca="1" si="5"/>
        <v>0</v>
      </c>
      <c r="AK39" s="1">
        <f t="shared" ca="1" si="6"/>
        <v>0</v>
      </c>
      <c r="AL39" s="301" t="s">
        <v>79</v>
      </c>
      <c r="AO39" s="52">
        <f t="shared" si="21"/>
        <v>0</v>
      </c>
      <c r="AP39" s="52">
        <f t="shared" si="24"/>
        <v>0</v>
      </c>
      <c r="AQ39" s="52">
        <f t="shared" si="24"/>
        <v>0</v>
      </c>
      <c r="AR39" s="52">
        <f t="shared" si="24"/>
        <v>0</v>
      </c>
      <c r="AS39" s="52">
        <f t="shared" si="24"/>
        <v>0</v>
      </c>
      <c r="AT39" s="52">
        <f t="shared" si="24"/>
        <v>0</v>
      </c>
      <c r="AU39" s="52">
        <f t="shared" si="24"/>
        <v>0</v>
      </c>
      <c r="AV39" s="52">
        <f t="shared" si="24"/>
        <v>0</v>
      </c>
      <c r="AW39" s="52">
        <f t="shared" si="24"/>
        <v>0</v>
      </c>
      <c r="AX39" s="52">
        <f t="shared" si="24"/>
        <v>0</v>
      </c>
      <c r="AY39" s="52">
        <f t="shared" si="24"/>
        <v>0</v>
      </c>
      <c r="AZ39" s="52">
        <f t="shared" si="24"/>
        <v>0</v>
      </c>
      <c r="BA39" s="52">
        <f t="shared" si="9"/>
        <v>0</v>
      </c>
      <c r="BB39" s="52">
        <f t="shared" si="16"/>
        <v>0</v>
      </c>
      <c r="BC39" s="301" t="str">
        <f t="shared" si="17"/>
        <v>11443/516500</v>
      </c>
      <c r="BD39" s="301">
        <f t="shared" si="19"/>
        <v>2</v>
      </c>
      <c r="BG39" s="52">
        <f t="shared" si="18"/>
        <v>0</v>
      </c>
    </row>
    <row r="40" spans="1:59" x14ac:dyDescent="0.25">
      <c r="A40" s="301" t="str">
        <f t="shared" si="10"/>
        <v>2010.SEN I.I03.</v>
      </c>
      <c r="B40" s="301">
        <v>516500</v>
      </c>
      <c r="C40" s="301">
        <v>160141</v>
      </c>
      <c r="D40" t="s">
        <v>207</v>
      </c>
      <c r="E40">
        <v>3022010</v>
      </c>
      <c r="F40" t="s">
        <v>4199</v>
      </c>
      <c r="G40">
        <v>10265</v>
      </c>
      <c r="H40"/>
      <c r="I40" s="354"/>
      <c r="J40" s="397"/>
      <c r="K40" s="397"/>
      <c r="L40" s="397"/>
      <c r="M40" s="397"/>
      <c r="N40" s="397"/>
      <c r="O40" s="397"/>
      <c r="P40" s="397"/>
      <c r="Q40" s="397"/>
      <c r="R40" s="52"/>
      <c r="S40" s="52"/>
      <c r="T40" s="52"/>
      <c r="U40" s="52"/>
      <c r="V40" s="52"/>
      <c r="W40" s="52">
        <f t="shared" si="11"/>
        <v>0</v>
      </c>
      <c r="X40" s="52" t="str">
        <f t="shared" si="12"/>
        <v>302201010265SEN Inclusion</v>
      </c>
      <c r="Y40" s="52">
        <f t="shared" ref="Y40:Y71" si="25">I40</f>
        <v>0</v>
      </c>
      <c r="Z40" s="52">
        <f t="shared" ca="1" si="13"/>
        <v>0</v>
      </c>
      <c r="AA40" s="52">
        <f t="shared" ca="1" si="14"/>
        <v>0</v>
      </c>
      <c r="AB40" s="52">
        <f t="shared" ca="1" si="15"/>
        <v>0</v>
      </c>
      <c r="AC40" s="52">
        <f t="shared" ref="AC40:AC71" ca="1" si="26">SUM(Z40:AB40)-H40</f>
        <v>0</v>
      </c>
      <c r="AD40" s="7"/>
      <c r="AE40" s="7"/>
      <c r="AF40" s="7"/>
      <c r="AG40" s="7"/>
      <c r="AH40" s="7"/>
      <c r="AI40" s="1">
        <f t="shared" si="20"/>
        <v>0</v>
      </c>
      <c r="AJ40" s="52">
        <f t="shared" ref="AJ40:AJ71" ca="1" si="27">Z40+AA40-AE40</f>
        <v>0</v>
      </c>
      <c r="AK40" s="1">
        <f t="shared" ref="AK40:AK71" ca="1" si="28">AB40+AE40+AJ40-H40</f>
        <v>0</v>
      </c>
      <c r="AL40" s="301" t="s">
        <v>79</v>
      </c>
      <c r="AO40" s="52">
        <f t="shared" si="21"/>
        <v>0</v>
      </c>
      <c r="AP40" s="52">
        <f t="shared" si="24"/>
        <v>0</v>
      </c>
      <c r="AQ40" s="52">
        <f t="shared" si="24"/>
        <v>0</v>
      </c>
      <c r="AR40" s="52">
        <f t="shared" si="24"/>
        <v>0</v>
      </c>
      <c r="AS40" s="52">
        <f t="shared" si="24"/>
        <v>0</v>
      </c>
      <c r="AT40" s="52">
        <f t="shared" si="24"/>
        <v>0</v>
      </c>
      <c r="AU40" s="52">
        <f t="shared" si="24"/>
        <v>0</v>
      </c>
      <c r="AV40" s="52">
        <f t="shared" si="24"/>
        <v>0</v>
      </c>
      <c r="AW40" s="52">
        <f t="shared" si="24"/>
        <v>0</v>
      </c>
      <c r="AX40" s="52">
        <f t="shared" si="24"/>
        <v>0</v>
      </c>
      <c r="AY40" s="52">
        <f t="shared" si="24"/>
        <v>0</v>
      </c>
      <c r="AZ40" s="52">
        <f t="shared" si="24"/>
        <v>0</v>
      </c>
      <c r="BA40" s="52">
        <f t="shared" ref="BA40:BA71" si="29">SUM(AO40:AZ40)-H40</f>
        <v>0</v>
      </c>
      <c r="BB40" s="52">
        <f t="shared" si="16"/>
        <v>0</v>
      </c>
      <c r="BC40" s="301" t="str">
        <f t="shared" si="17"/>
        <v>10265/516500</v>
      </c>
      <c r="BD40" s="301">
        <f t="shared" si="19"/>
        <v>3</v>
      </c>
      <c r="BG40" s="52">
        <f t="shared" si="18"/>
        <v>0</v>
      </c>
    </row>
    <row r="41" spans="1:59" x14ac:dyDescent="0.25">
      <c r="A41" s="301" t="str">
        <f t="shared" si="10"/>
        <v>3302.EHCP.I03.</v>
      </c>
      <c r="B41" s="301">
        <v>543965</v>
      </c>
      <c r="C41" s="301">
        <v>400039</v>
      </c>
      <c r="D41" t="s">
        <v>208</v>
      </c>
      <c r="E41">
        <v>3023302</v>
      </c>
      <c r="F41" t="s">
        <v>412</v>
      </c>
      <c r="G41">
        <v>11431</v>
      </c>
      <c r="H41"/>
      <c r="I41" s="354"/>
      <c r="J41" s="397"/>
      <c r="K41" s="397"/>
      <c r="L41" s="397"/>
      <c r="M41" s="397"/>
      <c r="N41" s="397"/>
      <c r="O41" s="397"/>
      <c r="P41" s="397"/>
      <c r="Q41" s="397"/>
      <c r="R41" s="52"/>
      <c r="S41" s="52"/>
      <c r="T41" s="52"/>
      <c r="U41" s="52"/>
      <c r="V41" s="52"/>
      <c r="W41" s="52">
        <f t="shared" si="11"/>
        <v>0</v>
      </c>
      <c r="X41" s="52" t="str">
        <f t="shared" si="12"/>
        <v>302330211431EHCP</v>
      </c>
      <c r="Y41" s="52">
        <f t="shared" si="25"/>
        <v>0</v>
      </c>
      <c r="Z41" s="52">
        <f t="shared" ca="1" si="13"/>
        <v>0</v>
      </c>
      <c r="AA41" s="52">
        <f t="shared" ca="1" si="14"/>
        <v>0</v>
      </c>
      <c r="AB41" s="52">
        <f t="shared" ca="1" si="15"/>
        <v>0</v>
      </c>
      <c r="AC41" s="52">
        <f t="shared" ca="1" si="26"/>
        <v>0</v>
      </c>
      <c r="AD41" s="7"/>
      <c r="AE41" s="7"/>
      <c r="AF41" s="7"/>
      <c r="AG41" s="7"/>
      <c r="AH41" s="7"/>
      <c r="AI41" s="1">
        <f t="shared" si="20"/>
        <v>0</v>
      </c>
      <c r="AJ41" s="52">
        <f t="shared" ca="1" si="27"/>
        <v>0</v>
      </c>
      <c r="AK41" s="1">
        <f t="shared" ca="1" si="28"/>
        <v>0</v>
      </c>
      <c r="AL41" s="301" t="s">
        <v>75</v>
      </c>
      <c r="AO41" s="52">
        <f t="shared" si="21"/>
        <v>0</v>
      </c>
      <c r="AP41" s="52">
        <f t="shared" si="24"/>
        <v>0</v>
      </c>
      <c r="AQ41" s="52">
        <f t="shared" si="24"/>
        <v>0</v>
      </c>
      <c r="AR41" s="52">
        <f t="shared" si="24"/>
        <v>0</v>
      </c>
      <c r="AS41" s="52">
        <f t="shared" si="24"/>
        <v>0</v>
      </c>
      <c r="AT41" s="52">
        <f t="shared" si="24"/>
        <v>0</v>
      </c>
      <c r="AU41" s="52">
        <f t="shared" si="24"/>
        <v>0</v>
      </c>
      <c r="AV41" s="52">
        <f t="shared" si="24"/>
        <v>0</v>
      </c>
      <c r="AW41" s="52">
        <f t="shared" si="24"/>
        <v>0</v>
      </c>
      <c r="AX41" s="52">
        <f t="shared" si="24"/>
        <v>0</v>
      </c>
      <c r="AY41" s="52">
        <f t="shared" si="24"/>
        <v>0</v>
      </c>
      <c r="AZ41" s="52">
        <f t="shared" si="24"/>
        <v>0</v>
      </c>
      <c r="BA41" s="52">
        <f t="shared" si="29"/>
        <v>0</v>
      </c>
      <c r="BB41" s="52">
        <f t="shared" si="16"/>
        <v>0</v>
      </c>
      <c r="BC41" s="301" t="str">
        <f t="shared" si="17"/>
        <v>11431/543965</v>
      </c>
      <c r="BD41" s="301">
        <f t="shared" si="19"/>
        <v>1</v>
      </c>
      <c r="BG41" s="52">
        <f t="shared" si="18"/>
        <v>0</v>
      </c>
    </row>
    <row r="42" spans="1:59" x14ac:dyDescent="0.25">
      <c r="A42" s="301" t="str">
        <f t="shared" si="10"/>
        <v>3302.EHCP.I03.</v>
      </c>
      <c r="B42" s="301">
        <v>543965</v>
      </c>
      <c r="C42" s="301">
        <v>400039</v>
      </c>
      <c r="D42" t="s">
        <v>208</v>
      </c>
      <c r="E42">
        <v>3023302</v>
      </c>
      <c r="F42" t="s">
        <v>412</v>
      </c>
      <c r="G42">
        <v>11436</v>
      </c>
      <c r="H42"/>
      <c r="I42" s="354"/>
      <c r="J42" s="397"/>
      <c r="K42" s="397"/>
      <c r="L42" s="397"/>
      <c r="M42" s="397"/>
      <c r="N42" s="397"/>
      <c r="O42" s="397"/>
      <c r="P42" s="397"/>
      <c r="Q42" s="397"/>
      <c r="R42" s="52"/>
      <c r="S42" s="52"/>
      <c r="T42" s="52"/>
      <c r="U42" s="52"/>
      <c r="V42" s="52"/>
      <c r="W42" s="52">
        <f t="shared" si="11"/>
        <v>0</v>
      </c>
      <c r="X42" s="52" t="str">
        <f t="shared" si="12"/>
        <v>302330211436EHCP</v>
      </c>
      <c r="Y42" s="52">
        <f t="shared" si="25"/>
        <v>0</v>
      </c>
      <c r="Z42" s="52">
        <f t="shared" ca="1" si="13"/>
        <v>0</v>
      </c>
      <c r="AA42" s="52">
        <f t="shared" ca="1" si="14"/>
        <v>0</v>
      </c>
      <c r="AB42" s="52">
        <f t="shared" ca="1" si="15"/>
        <v>0</v>
      </c>
      <c r="AC42" s="52">
        <f t="shared" ca="1" si="26"/>
        <v>0</v>
      </c>
      <c r="AD42" s="7"/>
      <c r="AE42" s="7"/>
      <c r="AF42" s="7"/>
      <c r="AG42" s="7"/>
      <c r="AH42" s="7"/>
      <c r="AI42" s="1">
        <f t="shared" si="20"/>
        <v>0</v>
      </c>
      <c r="AJ42" s="52">
        <f t="shared" ca="1" si="27"/>
        <v>0</v>
      </c>
      <c r="AK42" s="1">
        <f t="shared" ca="1" si="28"/>
        <v>0</v>
      </c>
      <c r="AL42" s="301" t="s">
        <v>75</v>
      </c>
      <c r="AO42" s="52">
        <f t="shared" si="21"/>
        <v>0</v>
      </c>
      <c r="AP42" s="52">
        <f t="shared" si="24"/>
        <v>0</v>
      </c>
      <c r="AQ42" s="52">
        <f t="shared" si="24"/>
        <v>0</v>
      </c>
      <c r="AR42" s="52">
        <f t="shared" si="24"/>
        <v>0</v>
      </c>
      <c r="AS42" s="52">
        <f t="shared" si="24"/>
        <v>0</v>
      </c>
      <c r="AT42" s="52">
        <f t="shared" si="24"/>
        <v>0</v>
      </c>
      <c r="AU42" s="52">
        <f t="shared" si="24"/>
        <v>0</v>
      </c>
      <c r="AV42" s="52">
        <f t="shared" si="24"/>
        <v>0</v>
      </c>
      <c r="AW42" s="52">
        <f t="shared" si="24"/>
        <v>0</v>
      </c>
      <c r="AX42" s="52">
        <f t="shared" si="24"/>
        <v>0</v>
      </c>
      <c r="AY42" s="52">
        <f t="shared" si="24"/>
        <v>0</v>
      </c>
      <c r="AZ42" s="52">
        <f t="shared" si="24"/>
        <v>0</v>
      </c>
      <c r="BA42" s="52">
        <f t="shared" si="29"/>
        <v>0</v>
      </c>
      <c r="BB42" s="52">
        <f t="shared" si="16"/>
        <v>0</v>
      </c>
      <c r="BC42" s="301" t="str">
        <f t="shared" si="17"/>
        <v>11436/543965</v>
      </c>
      <c r="BD42" s="301">
        <f t="shared" si="19"/>
        <v>2</v>
      </c>
      <c r="BG42" s="52">
        <f t="shared" si="18"/>
        <v>0</v>
      </c>
    </row>
    <row r="43" spans="1:59" x14ac:dyDescent="0.25">
      <c r="A43" s="301" t="str">
        <f t="shared" si="10"/>
        <v>4211.EHCP.I03.</v>
      </c>
      <c r="B43" s="301">
        <v>516500</v>
      </c>
      <c r="C43" s="301">
        <v>144389</v>
      </c>
      <c r="D43" t="s">
        <v>100</v>
      </c>
      <c r="E43">
        <v>3024211</v>
      </c>
      <c r="F43" t="s">
        <v>412</v>
      </c>
      <c r="G43">
        <v>11442</v>
      </c>
      <c r="H43"/>
      <c r="I43" s="354"/>
      <c r="J43" s="397"/>
      <c r="K43" s="397"/>
      <c r="L43" s="397"/>
      <c r="M43" s="397"/>
      <c r="N43" s="397"/>
      <c r="O43" s="397"/>
      <c r="P43" s="397"/>
      <c r="Q43" s="397"/>
      <c r="R43" s="52"/>
      <c r="S43" s="52"/>
      <c r="T43" s="52"/>
      <c r="U43" s="52"/>
      <c r="V43" s="52"/>
      <c r="W43" s="52">
        <f t="shared" si="11"/>
        <v>0</v>
      </c>
      <c r="X43" s="52" t="str">
        <f t="shared" si="12"/>
        <v>302421111442EHCP</v>
      </c>
      <c r="Y43" s="52">
        <f t="shared" si="25"/>
        <v>0</v>
      </c>
      <c r="Z43" s="52">
        <f t="shared" ca="1" si="13"/>
        <v>0</v>
      </c>
      <c r="AA43" s="52">
        <f t="shared" ca="1" si="14"/>
        <v>0</v>
      </c>
      <c r="AB43" s="52">
        <f t="shared" ca="1" si="15"/>
        <v>0</v>
      </c>
      <c r="AC43" s="52">
        <f t="shared" ca="1" si="26"/>
        <v>0</v>
      </c>
      <c r="AD43" s="7"/>
      <c r="AE43" s="7"/>
      <c r="AF43" s="7"/>
      <c r="AG43" s="7"/>
      <c r="AH43" s="7"/>
      <c r="AI43" s="1">
        <f t="shared" si="20"/>
        <v>0</v>
      </c>
      <c r="AJ43" s="52">
        <f t="shared" ca="1" si="27"/>
        <v>0</v>
      </c>
      <c r="AK43" s="1">
        <f t="shared" ca="1" si="28"/>
        <v>0</v>
      </c>
      <c r="AL43" s="301" t="s">
        <v>79</v>
      </c>
      <c r="AO43" s="52">
        <f t="shared" si="21"/>
        <v>0</v>
      </c>
      <c r="AP43" s="52">
        <f t="shared" si="24"/>
        <v>0</v>
      </c>
      <c r="AQ43" s="52">
        <f t="shared" si="24"/>
        <v>0</v>
      </c>
      <c r="AR43" s="52">
        <f t="shared" si="24"/>
        <v>0</v>
      </c>
      <c r="AS43" s="52">
        <f t="shared" si="24"/>
        <v>0</v>
      </c>
      <c r="AT43" s="52">
        <f t="shared" si="24"/>
        <v>0</v>
      </c>
      <c r="AU43" s="52">
        <f t="shared" si="24"/>
        <v>0</v>
      </c>
      <c r="AV43" s="52">
        <f t="shared" si="24"/>
        <v>0</v>
      </c>
      <c r="AW43" s="52">
        <f t="shared" si="24"/>
        <v>0</v>
      </c>
      <c r="AX43" s="52">
        <f t="shared" si="24"/>
        <v>0</v>
      </c>
      <c r="AY43" s="52">
        <f t="shared" si="24"/>
        <v>0</v>
      </c>
      <c r="AZ43" s="52">
        <f t="shared" si="24"/>
        <v>0</v>
      </c>
      <c r="BA43" s="52">
        <f t="shared" si="29"/>
        <v>0</v>
      </c>
      <c r="BB43" s="52">
        <f t="shared" si="16"/>
        <v>0</v>
      </c>
      <c r="BC43" s="301" t="str">
        <f t="shared" si="17"/>
        <v>11442/516500</v>
      </c>
      <c r="BD43" s="301">
        <f t="shared" si="19"/>
        <v>1</v>
      </c>
      <c r="BG43" s="52">
        <f t="shared" si="18"/>
        <v>0</v>
      </c>
    </row>
    <row r="44" spans="1:59" x14ac:dyDescent="0.25">
      <c r="A44" s="301" t="str">
        <f t="shared" si="10"/>
        <v>2011.EHCP.I03.</v>
      </c>
      <c r="B44" s="301">
        <v>543965</v>
      </c>
      <c r="C44" s="301">
        <v>400020</v>
      </c>
      <c r="D44" t="s">
        <v>209</v>
      </c>
      <c r="E44">
        <v>3022011</v>
      </c>
      <c r="F44" t="s">
        <v>412</v>
      </c>
      <c r="G44">
        <v>11431</v>
      </c>
      <c r="H44"/>
      <c r="I44" s="354"/>
      <c r="J44" s="397"/>
      <c r="K44" s="397"/>
      <c r="L44" s="397"/>
      <c r="M44" s="397"/>
      <c r="N44" s="397"/>
      <c r="O44" s="397"/>
      <c r="P44" s="397"/>
      <c r="Q44" s="397"/>
      <c r="R44" s="52"/>
      <c r="S44" s="52"/>
      <c r="T44" s="52"/>
      <c r="U44" s="52"/>
      <c r="V44" s="52"/>
      <c r="W44" s="52">
        <f t="shared" si="11"/>
        <v>0</v>
      </c>
      <c r="X44" s="52" t="str">
        <f t="shared" si="12"/>
        <v>302201111431EHCP</v>
      </c>
      <c r="Y44" s="52">
        <f t="shared" si="25"/>
        <v>0</v>
      </c>
      <c r="Z44" s="52">
        <f t="shared" ca="1" si="13"/>
        <v>0</v>
      </c>
      <c r="AA44" s="52">
        <f t="shared" ca="1" si="14"/>
        <v>0</v>
      </c>
      <c r="AB44" s="52">
        <f t="shared" ca="1" si="15"/>
        <v>0</v>
      </c>
      <c r="AC44" s="52">
        <f t="shared" ca="1" si="26"/>
        <v>0</v>
      </c>
      <c r="AD44" s="7"/>
      <c r="AE44" s="7"/>
      <c r="AF44" s="7"/>
      <c r="AG44" s="7"/>
      <c r="AH44" s="7"/>
      <c r="AI44" s="1">
        <f t="shared" si="20"/>
        <v>0</v>
      </c>
      <c r="AJ44" s="52">
        <f t="shared" ca="1" si="27"/>
        <v>0</v>
      </c>
      <c r="AK44" s="1">
        <f t="shared" ca="1" si="28"/>
        <v>0</v>
      </c>
      <c r="AL44" s="301" t="s">
        <v>48</v>
      </c>
      <c r="AO44" s="52">
        <f t="shared" si="21"/>
        <v>0</v>
      </c>
      <c r="AP44" s="52">
        <f t="shared" si="24"/>
        <v>0</v>
      </c>
      <c r="AQ44" s="52">
        <f t="shared" si="24"/>
        <v>0</v>
      </c>
      <c r="AR44" s="52">
        <f t="shared" si="24"/>
        <v>0</v>
      </c>
      <c r="AS44" s="52">
        <f t="shared" si="24"/>
        <v>0</v>
      </c>
      <c r="AT44" s="52">
        <f t="shared" si="24"/>
        <v>0</v>
      </c>
      <c r="AU44" s="52">
        <f t="shared" si="24"/>
        <v>0</v>
      </c>
      <c r="AV44" s="52">
        <f t="shared" si="24"/>
        <v>0</v>
      </c>
      <c r="AW44" s="52">
        <f t="shared" si="24"/>
        <v>0</v>
      </c>
      <c r="AX44" s="52">
        <f t="shared" si="24"/>
        <v>0</v>
      </c>
      <c r="AY44" s="52">
        <f t="shared" si="24"/>
        <v>0</v>
      </c>
      <c r="AZ44" s="52">
        <f t="shared" si="24"/>
        <v>0</v>
      </c>
      <c r="BA44" s="52">
        <f t="shared" si="29"/>
        <v>0</v>
      </c>
      <c r="BB44" s="52">
        <f t="shared" si="16"/>
        <v>0</v>
      </c>
      <c r="BC44" s="301" t="str">
        <f t="shared" si="17"/>
        <v>11431/543965</v>
      </c>
      <c r="BD44" s="301">
        <f t="shared" si="19"/>
        <v>1</v>
      </c>
      <c r="BG44" s="52">
        <f t="shared" si="18"/>
        <v>0</v>
      </c>
    </row>
    <row r="45" spans="1:59" x14ac:dyDescent="0.25">
      <c r="A45" s="301" t="str">
        <f t="shared" si="10"/>
        <v>3522.ARPs.I03.</v>
      </c>
      <c r="B45" s="301">
        <v>516500</v>
      </c>
      <c r="C45" s="301">
        <v>156151</v>
      </c>
      <c r="D45" t="s">
        <v>210</v>
      </c>
      <c r="E45">
        <v>3023522</v>
      </c>
      <c r="F45" t="s">
        <v>4200</v>
      </c>
      <c r="G45">
        <v>11422</v>
      </c>
      <c r="H45"/>
      <c r="I45" s="354"/>
      <c r="J45" s="397"/>
      <c r="K45" s="397"/>
      <c r="L45" s="397"/>
      <c r="M45" s="397"/>
      <c r="N45" s="397"/>
      <c r="O45" s="397"/>
      <c r="P45" s="397"/>
      <c r="Q45" s="397"/>
      <c r="R45" s="52"/>
      <c r="S45" s="52"/>
      <c r="T45" s="52"/>
      <c r="U45" s="52"/>
      <c r="V45" s="52"/>
      <c r="W45" s="52">
        <f t="shared" si="11"/>
        <v>0</v>
      </c>
      <c r="X45" s="52" t="str">
        <f t="shared" si="12"/>
        <v>302352211422ARPs</v>
      </c>
      <c r="Y45" s="52">
        <f t="shared" si="25"/>
        <v>0</v>
      </c>
      <c r="Z45" s="52">
        <f t="shared" ca="1" si="13"/>
        <v>0</v>
      </c>
      <c r="AA45" s="52">
        <f t="shared" ca="1" si="14"/>
        <v>0</v>
      </c>
      <c r="AB45" s="52">
        <f t="shared" ca="1" si="15"/>
        <v>0</v>
      </c>
      <c r="AC45" s="52">
        <f t="shared" ca="1" si="26"/>
        <v>0</v>
      </c>
      <c r="AD45" s="7"/>
      <c r="AE45" s="7"/>
      <c r="AF45" s="7"/>
      <c r="AG45" s="7"/>
      <c r="AH45" s="7"/>
      <c r="AI45" s="1">
        <f t="shared" ref="AI45:AI76" si="30">IF(D45="Grand Total",0,SUM(AD45:AG45)-AH45)</f>
        <v>0</v>
      </c>
      <c r="AJ45" s="52">
        <f t="shared" ca="1" si="27"/>
        <v>0</v>
      </c>
      <c r="AK45" s="1">
        <f t="shared" ca="1" si="28"/>
        <v>0</v>
      </c>
      <c r="AL45" s="301" t="s">
        <v>79</v>
      </c>
      <c r="AO45" s="52">
        <f t="shared" si="21"/>
        <v>0</v>
      </c>
      <c r="AP45" s="52">
        <f t="shared" si="24"/>
        <v>0</v>
      </c>
      <c r="AQ45" s="52">
        <f t="shared" si="24"/>
        <v>0</v>
      </c>
      <c r="AR45" s="52">
        <f t="shared" si="24"/>
        <v>0</v>
      </c>
      <c r="AS45" s="52">
        <f t="shared" si="24"/>
        <v>0</v>
      </c>
      <c r="AT45" s="52">
        <f t="shared" si="24"/>
        <v>0</v>
      </c>
      <c r="AU45" s="52">
        <f t="shared" si="24"/>
        <v>0</v>
      </c>
      <c r="AV45" s="52">
        <f t="shared" si="24"/>
        <v>0</v>
      </c>
      <c r="AW45" s="52">
        <f t="shared" si="24"/>
        <v>0</v>
      </c>
      <c r="AX45" s="52">
        <f t="shared" si="24"/>
        <v>0</v>
      </c>
      <c r="AY45" s="52">
        <f t="shared" si="24"/>
        <v>0</v>
      </c>
      <c r="AZ45" s="52">
        <f t="shared" si="24"/>
        <v>0</v>
      </c>
      <c r="BA45" s="52">
        <f t="shared" si="29"/>
        <v>0</v>
      </c>
      <c r="BB45" s="52">
        <f t="shared" si="16"/>
        <v>0</v>
      </c>
      <c r="BC45" s="301" t="str">
        <f t="shared" si="17"/>
        <v>11422/516500</v>
      </c>
      <c r="BD45" s="301">
        <f t="shared" si="19"/>
        <v>1</v>
      </c>
      <c r="BG45" s="52">
        <f t="shared" si="18"/>
        <v>0</v>
      </c>
    </row>
    <row r="46" spans="1:59" x14ac:dyDescent="0.25">
      <c r="A46" s="301" t="str">
        <f t="shared" si="10"/>
        <v>3522.EHCP.I03.</v>
      </c>
      <c r="B46" s="301">
        <v>516500</v>
      </c>
      <c r="C46" s="301">
        <v>156151</v>
      </c>
      <c r="D46" t="s">
        <v>210</v>
      </c>
      <c r="E46">
        <v>3023522</v>
      </c>
      <c r="F46" t="s">
        <v>412</v>
      </c>
      <c r="G46">
        <v>11443</v>
      </c>
      <c r="H46"/>
      <c r="I46" s="354"/>
      <c r="J46" s="397"/>
      <c r="K46" s="397"/>
      <c r="L46" s="397"/>
      <c r="M46" s="397"/>
      <c r="N46" s="397"/>
      <c r="O46" s="397"/>
      <c r="P46" s="397"/>
      <c r="Q46" s="397"/>
      <c r="R46" s="52"/>
      <c r="S46" s="52"/>
      <c r="T46" s="52"/>
      <c r="U46" s="52"/>
      <c r="V46" s="52"/>
      <c r="W46" s="52">
        <f t="shared" si="11"/>
        <v>0</v>
      </c>
      <c r="X46" s="52" t="str">
        <f t="shared" si="12"/>
        <v>302352211443EHCP</v>
      </c>
      <c r="Y46" s="52">
        <f t="shared" si="25"/>
        <v>0</v>
      </c>
      <c r="Z46" s="52">
        <f t="shared" ca="1" si="13"/>
        <v>0</v>
      </c>
      <c r="AA46" s="52">
        <f t="shared" ca="1" si="14"/>
        <v>0</v>
      </c>
      <c r="AB46" s="52">
        <f t="shared" ca="1" si="15"/>
        <v>0</v>
      </c>
      <c r="AC46" s="52">
        <f t="shared" ca="1" si="26"/>
        <v>0</v>
      </c>
      <c r="AD46" s="7"/>
      <c r="AE46" s="7"/>
      <c r="AF46" s="7"/>
      <c r="AG46" s="7"/>
      <c r="AH46" s="7"/>
      <c r="AI46" s="1">
        <f t="shared" si="30"/>
        <v>0</v>
      </c>
      <c r="AJ46" s="52">
        <f t="shared" ca="1" si="27"/>
        <v>0</v>
      </c>
      <c r="AK46" s="1">
        <f t="shared" ca="1" si="28"/>
        <v>0</v>
      </c>
      <c r="AL46" s="301" t="s">
        <v>79</v>
      </c>
      <c r="AO46" s="52">
        <f t="shared" ref="AO46:AO77" si="31">IFERROR(IF($B46=543965,2/13,1/12)*$H46,0)</f>
        <v>0</v>
      </c>
      <c r="AP46" s="52">
        <f t="shared" si="24"/>
        <v>0</v>
      </c>
      <c r="AQ46" s="52">
        <f t="shared" si="24"/>
        <v>0</v>
      </c>
      <c r="AR46" s="52">
        <f t="shared" si="24"/>
        <v>0</v>
      </c>
      <c r="AS46" s="52">
        <f t="shared" si="24"/>
        <v>0</v>
      </c>
      <c r="AT46" s="52">
        <f t="shared" si="24"/>
        <v>0</v>
      </c>
      <c r="AU46" s="52">
        <f t="shared" si="24"/>
        <v>0</v>
      </c>
      <c r="AV46" s="52">
        <f t="shared" si="24"/>
        <v>0</v>
      </c>
      <c r="AW46" s="52">
        <f t="shared" si="24"/>
        <v>0</v>
      </c>
      <c r="AX46" s="52">
        <f t="shared" si="24"/>
        <v>0</v>
      </c>
      <c r="AY46" s="52">
        <f t="shared" si="24"/>
        <v>0</v>
      </c>
      <c r="AZ46" s="52">
        <f t="shared" si="24"/>
        <v>0</v>
      </c>
      <c r="BA46" s="52">
        <f t="shared" si="29"/>
        <v>0</v>
      </c>
      <c r="BB46" s="52">
        <f t="shared" si="16"/>
        <v>0</v>
      </c>
      <c r="BC46" s="301" t="str">
        <f t="shared" si="17"/>
        <v>11443/516500</v>
      </c>
      <c r="BD46" s="301">
        <f t="shared" si="19"/>
        <v>2</v>
      </c>
      <c r="BG46" s="52">
        <f t="shared" si="18"/>
        <v>0</v>
      </c>
    </row>
    <row r="47" spans="1:59" x14ac:dyDescent="0.25">
      <c r="A47" s="301" t="str">
        <f t="shared" si="10"/>
        <v>3522.SEN I.I03.</v>
      </c>
      <c r="B47" s="301">
        <v>516500</v>
      </c>
      <c r="C47" s="301">
        <v>156151</v>
      </c>
      <c r="D47" t="s">
        <v>210</v>
      </c>
      <c r="E47">
        <v>3023522</v>
      </c>
      <c r="F47" t="s">
        <v>4199</v>
      </c>
      <c r="G47">
        <v>10265</v>
      </c>
      <c r="H47"/>
      <c r="I47" s="354"/>
      <c r="J47" s="397"/>
      <c r="K47" s="397"/>
      <c r="L47" s="397"/>
      <c r="M47" s="397"/>
      <c r="N47" s="397"/>
      <c r="O47" s="397"/>
      <c r="P47" s="397"/>
      <c r="Q47" s="397"/>
      <c r="R47" s="52"/>
      <c r="S47" s="52"/>
      <c r="T47" s="52"/>
      <c r="U47" s="52"/>
      <c r="V47" s="52"/>
      <c r="W47" s="52">
        <f t="shared" si="11"/>
        <v>0</v>
      </c>
      <c r="X47" s="52" t="str">
        <f t="shared" si="12"/>
        <v>302352210265SEN Inclusion</v>
      </c>
      <c r="Y47" s="52">
        <f t="shared" si="25"/>
        <v>0</v>
      </c>
      <c r="Z47" s="52">
        <f t="shared" ca="1" si="13"/>
        <v>0</v>
      </c>
      <c r="AA47" s="52">
        <f t="shared" ca="1" si="14"/>
        <v>0</v>
      </c>
      <c r="AB47" s="52">
        <f t="shared" ca="1" si="15"/>
        <v>0</v>
      </c>
      <c r="AC47" s="52">
        <f t="shared" ca="1" si="26"/>
        <v>0</v>
      </c>
      <c r="AD47" s="7"/>
      <c r="AE47" s="7"/>
      <c r="AF47" s="7"/>
      <c r="AG47" s="7"/>
      <c r="AH47" s="7"/>
      <c r="AI47" s="1">
        <f t="shared" si="30"/>
        <v>0</v>
      </c>
      <c r="AJ47" s="52">
        <f t="shared" ca="1" si="27"/>
        <v>0</v>
      </c>
      <c r="AK47" s="1">
        <f t="shared" ca="1" si="28"/>
        <v>0</v>
      </c>
      <c r="AL47" s="301" t="s">
        <v>79</v>
      </c>
      <c r="AO47" s="52">
        <f t="shared" si="31"/>
        <v>0</v>
      </c>
      <c r="AP47" s="52">
        <f t="shared" si="24"/>
        <v>0</v>
      </c>
      <c r="AQ47" s="52">
        <f t="shared" si="24"/>
        <v>0</v>
      </c>
      <c r="AR47" s="52">
        <f t="shared" si="24"/>
        <v>0</v>
      </c>
      <c r="AS47" s="52">
        <f t="shared" si="24"/>
        <v>0</v>
      </c>
      <c r="AT47" s="52">
        <f t="shared" si="24"/>
        <v>0</v>
      </c>
      <c r="AU47" s="52">
        <f t="shared" si="24"/>
        <v>0</v>
      </c>
      <c r="AV47" s="52">
        <f t="shared" si="24"/>
        <v>0</v>
      </c>
      <c r="AW47" s="52">
        <f t="shared" si="24"/>
        <v>0</v>
      </c>
      <c r="AX47" s="52">
        <f t="shared" si="24"/>
        <v>0</v>
      </c>
      <c r="AY47" s="52">
        <f t="shared" si="24"/>
        <v>0</v>
      </c>
      <c r="AZ47" s="52">
        <f t="shared" si="24"/>
        <v>0</v>
      </c>
      <c r="BA47" s="52">
        <f t="shared" si="29"/>
        <v>0</v>
      </c>
      <c r="BB47" s="52">
        <f t="shared" si="16"/>
        <v>0</v>
      </c>
      <c r="BC47" s="301" t="str">
        <f t="shared" si="17"/>
        <v>10265/516500</v>
      </c>
      <c r="BD47" s="301">
        <f t="shared" si="19"/>
        <v>3</v>
      </c>
      <c r="BG47" s="52">
        <f t="shared" si="18"/>
        <v>0</v>
      </c>
    </row>
    <row r="48" spans="1:59" x14ac:dyDescent="0.25">
      <c r="A48" s="301" t="str">
        <f t="shared" si="10"/>
        <v>2014.ARPs.I03.</v>
      </c>
      <c r="B48" s="301">
        <v>543965</v>
      </c>
      <c r="C48" s="301">
        <v>400050</v>
      </c>
      <c r="D48" t="s">
        <v>211</v>
      </c>
      <c r="E48">
        <v>3022014</v>
      </c>
      <c r="F48" t="s">
        <v>4200</v>
      </c>
      <c r="G48">
        <v>11432</v>
      </c>
      <c r="H48"/>
      <c r="I48" s="354"/>
      <c r="J48" s="397"/>
      <c r="K48" s="397"/>
      <c r="L48" s="397"/>
      <c r="M48" s="397"/>
      <c r="N48" s="397"/>
      <c r="O48" s="397"/>
      <c r="P48" s="397"/>
      <c r="Q48" s="397"/>
      <c r="R48" s="52"/>
      <c r="S48" s="52"/>
      <c r="T48" s="52"/>
      <c r="U48" s="52"/>
      <c r="V48" s="52"/>
      <c r="W48" s="52">
        <f t="shared" si="11"/>
        <v>0</v>
      </c>
      <c r="X48" s="52" t="str">
        <f t="shared" si="12"/>
        <v>302201411432ARPs</v>
      </c>
      <c r="Y48" s="52">
        <f t="shared" si="25"/>
        <v>0</v>
      </c>
      <c r="Z48" s="52">
        <f t="shared" ca="1" si="13"/>
        <v>0</v>
      </c>
      <c r="AA48" s="52">
        <f t="shared" ca="1" si="14"/>
        <v>0</v>
      </c>
      <c r="AB48" s="52">
        <f t="shared" ca="1" si="15"/>
        <v>0</v>
      </c>
      <c r="AC48" s="52">
        <f t="shared" ca="1" si="26"/>
        <v>0</v>
      </c>
      <c r="AD48" s="7"/>
      <c r="AE48" s="7"/>
      <c r="AF48" s="7"/>
      <c r="AG48" s="7"/>
      <c r="AH48" s="7"/>
      <c r="AI48" s="1">
        <f t="shared" si="30"/>
        <v>0</v>
      </c>
      <c r="AJ48" s="52">
        <f t="shared" ca="1" si="27"/>
        <v>0</v>
      </c>
      <c r="AK48" s="1">
        <f t="shared" ca="1" si="28"/>
        <v>0</v>
      </c>
      <c r="AL48" s="301" t="s">
        <v>106</v>
      </c>
      <c r="AO48" s="52">
        <f t="shared" si="31"/>
        <v>0</v>
      </c>
      <c r="AP48" s="52">
        <f t="shared" ref="AP48:AZ57" si="32">IFERROR(IF($B48=543965,1/13,1/12)*$H48,0)</f>
        <v>0</v>
      </c>
      <c r="AQ48" s="52">
        <f t="shared" si="32"/>
        <v>0</v>
      </c>
      <c r="AR48" s="52">
        <f t="shared" si="32"/>
        <v>0</v>
      </c>
      <c r="AS48" s="52">
        <f t="shared" si="32"/>
        <v>0</v>
      </c>
      <c r="AT48" s="52">
        <f t="shared" si="32"/>
        <v>0</v>
      </c>
      <c r="AU48" s="52">
        <f t="shared" si="32"/>
        <v>0</v>
      </c>
      <c r="AV48" s="52">
        <f t="shared" si="32"/>
        <v>0</v>
      </c>
      <c r="AW48" s="52">
        <f t="shared" si="32"/>
        <v>0</v>
      </c>
      <c r="AX48" s="52">
        <f t="shared" si="32"/>
        <v>0</v>
      </c>
      <c r="AY48" s="52">
        <f t="shared" si="32"/>
        <v>0</v>
      </c>
      <c r="AZ48" s="52">
        <f t="shared" si="32"/>
        <v>0</v>
      </c>
      <c r="BA48" s="52">
        <f t="shared" si="29"/>
        <v>0</v>
      </c>
      <c r="BB48" s="52">
        <f t="shared" si="16"/>
        <v>0</v>
      </c>
      <c r="BC48" s="301" t="str">
        <f t="shared" si="17"/>
        <v>11432/543965</v>
      </c>
      <c r="BD48" s="301">
        <f t="shared" si="19"/>
        <v>1</v>
      </c>
      <c r="BG48" s="52">
        <f t="shared" si="18"/>
        <v>0</v>
      </c>
    </row>
    <row r="49" spans="1:59" x14ac:dyDescent="0.25">
      <c r="A49" s="301" t="str">
        <f t="shared" si="10"/>
        <v>2014.EHCP.I03.</v>
      </c>
      <c r="B49" s="301">
        <v>543965</v>
      </c>
      <c r="C49" s="301">
        <v>400050</v>
      </c>
      <c r="D49" t="s">
        <v>211</v>
      </c>
      <c r="E49">
        <v>3022014</v>
      </c>
      <c r="F49" t="s">
        <v>412</v>
      </c>
      <c r="G49">
        <v>11431</v>
      </c>
      <c r="H49"/>
      <c r="I49" s="354"/>
      <c r="J49" s="397"/>
      <c r="K49" s="397"/>
      <c r="L49" s="397"/>
      <c r="M49" s="397"/>
      <c r="N49" s="397"/>
      <c r="O49" s="397"/>
      <c r="P49" s="397"/>
      <c r="Q49" s="397"/>
      <c r="R49" s="52"/>
      <c r="S49" s="52"/>
      <c r="T49" s="52"/>
      <c r="U49" s="52"/>
      <c r="V49" s="52"/>
      <c r="W49" s="52">
        <f t="shared" si="11"/>
        <v>0</v>
      </c>
      <c r="X49" s="52" t="str">
        <f t="shared" si="12"/>
        <v>302201411431EHCP</v>
      </c>
      <c r="Y49" s="52">
        <f t="shared" si="25"/>
        <v>0</v>
      </c>
      <c r="Z49" s="52">
        <f t="shared" ca="1" si="13"/>
        <v>0</v>
      </c>
      <c r="AA49" s="52">
        <f t="shared" ca="1" si="14"/>
        <v>0</v>
      </c>
      <c r="AB49" s="52">
        <f t="shared" ca="1" si="15"/>
        <v>0</v>
      </c>
      <c r="AC49" s="52">
        <f t="shared" ca="1" si="26"/>
        <v>0</v>
      </c>
      <c r="AD49" s="7"/>
      <c r="AE49" s="7"/>
      <c r="AF49" s="7"/>
      <c r="AG49" s="7"/>
      <c r="AH49" s="7"/>
      <c r="AI49" s="1">
        <f t="shared" si="30"/>
        <v>0</v>
      </c>
      <c r="AJ49" s="52">
        <f t="shared" ca="1" si="27"/>
        <v>0</v>
      </c>
      <c r="AK49" s="1">
        <f t="shared" ca="1" si="28"/>
        <v>0</v>
      </c>
      <c r="AL49" s="301" t="s">
        <v>106</v>
      </c>
      <c r="AO49" s="52">
        <f t="shared" si="31"/>
        <v>0</v>
      </c>
      <c r="AP49" s="52">
        <f t="shared" si="32"/>
        <v>0</v>
      </c>
      <c r="AQ49" s="52">
        <f t="shared" si="32"/>
        <v>0</v>
      </c>
      <c r="AR49" s="52">
        <f t="shared" si="32"/>
        <v>0</v>
      </c>
      <c r="AS49" s="52">
        <f t="shared" si="32"/>
        <v>0</v>
      </c>
      <c r="AT49" s="52">
        <f t="shared" si="32"/>
        <v>0</v>
      </c>
      <c r="AU49" s="52">
        <f t="shared" si="32"/>
        <v>0</v>
      </c>
      <c r="AV49" s="52">
        <f t="shared" si="32"/>
        <v>0</v>
      </c>
      <c r="AW49" s="52">
        <f t="shared" si="32"/>
        <v>0</v>
      </c>
      <c r="AX49" s="52">
        <f t="shared" si="32"/>
        <v>0</v>
      </c>
      <c r="AY49" s="52">
        <f t="shared" si="32"/>
        <v>0</v>
      </c>
      <c r="AZ49" s="52">
        <f t="shared" si="32"/>
        <v>0</v>
      </c>
      <c r="BA49" s="52">
        <f t="shared" si="29"/>
        <v>0</v>
      </c>
      <c r="BB49" s="52">
        <f t="shared" si="16"/>
        <v>0</v>
      </c>
      <c r="BC49" s="301" t="str">
        <f t="shared" si="17"/>
        <v>11431/543965</v>
      </c>
      <c r="BD49" s="301">
        <f t="shared" si="19"/>
        <v>2</v>
      </c>
      <c r="BG49" s="52">
        <f t="shared" si="18"/>
        <v>0</v>
      </c>
    </row>
    <row r="50" spans="1:59" x14ac:dyDescent="0.25">
      <c r="A50" s="301" t="str">
        <f t="shared" si="10"/>
        <v>2014.SEN I.I03.</v>
      </c>
      <c r="B50" s="301">
        <v>543965</v>
      </c>
      <c r="C50" s="301">
        <v>400050</v>
      </c>
      <c r="D50" t="s">
        <v>211</v>
      </c>
      <c r="E50">
        <v>3022014</v>
      </c>
      <c r="F50" t="s">
        <v>4199</v>
      </c>
      <c r="G50">
        <v>10265</v>
      </c>
      <c r="H50"/>
      <c r="I50" s="354"/>
      <c r="J50" s="397"/>
      <c r="K50" s="397"/>
      <c r="L50" s="397"/>
      <c r="M50" s="397"/>
      <c r="N50" s="397"/>
      <c r="O50" s="397"/>
      <c r="P50" s="397"/>
      <c r="Q50" s="397"/>
      <c r="R50" s="52"/>
      <c r="S50" s="52"/>
      <c r="T50" s="52"/>
      <c r="U50" s="52"/>
      <c r="V50" s="52"/>
      <c r="W50" s="52">
        <f t="shared" si="11"/>
        <v>0</v>
      </c>
      <c r="X50" s="52" t="str">
        <f t="shared" si="12"/>
        <v>302201410265SEN Inclusion</v>
      </c>
      <c r="Y50" s="52">
        <f t="shared" si="25"/>
        <v>0</v>
      </c>
      <c r="Z50" s="52">
        <f t="shared" ca="1" si="13"/>
        <v>0</v>
      </c>
      <c r="AA50" s="52">
        <f t="shared" ca="1" si="14"/>
        <v>0</v>
      </c>
      <c r="AB50" s="52">
        <f t="shared" ca="1" si="15"/>
        <v>0</v>
      </c>
      <c r="AC50" s="52">
        <f t="shared" ca="1" si="26"/>
        <v>0</v>
      </c>
      <c r="AD50" s="7"/>
      <c r="AE50" s="7"/>
      <c r="AF50" s="7"/>
      <c r="AG50" s="7"/>
      <c r="AH50" s="7"/>
      <c r="AI50" s="1">
        <f t="shared" si="30"/>
        <v>0</v>
      </c>
      <c r="AJ50" s="52">
        <f t="shared" ca="1" si="27"/>
        <v>0</v>
      </c>
      <c r="AK50" s="1">
        <f t="shared" ca="1" si="28"/>
        <v>0</v>
      </c>
      <c r="AL50" s="301" t="s">
        <v>106</v>
      </c>
      <c r="AO50" s="52">
        <f t="shared" si="31"/>
        <v>0</v>
      </c>
      <c r="AP50" s="52">
        <f t="shared" si="32"/>
        <v>0</v>
      </c>
      <c r="AQ50" s="52">
        <f t="shared" si="32"/>
        <v>0</v>
      </c>
      <c r="AR50" s="52">
        <f t="shared" si="32"/>
        <v>0</v>
      </c>
      <c r="AS50" s="52">
        <f t="shared" si="32"/>
        <v>0</v>
      </c>
      <c r="AT50" s="52">
        <f t="shared" si="32"/>
        <v>0</v>
      </c>
      <c r="AU50" s="52">
        <f t="shared" si="32"/>
        <v>0</v>
      </c>
      <c r="AV50" s="52">
        <f t="shared" si="32"/>
        <v>0</v>
      </c>
      <c r="AW50" s="52">
        <f t="shared" si="32"/>
        <v>0</v>
      </c>
      <c r="AX50" s="52">
        <f t="shared" si="32"/>
        <v>0</v>
      </c>
      <c r="AY50" s="52">
        <f t="shared" si="32"/>
        <v>0</v>
      </c>
      <c r="AZ50" s="52">
        <f t="shared" si="32"/>
        <v>0</v>
      </c>
      <c r="BA50" s="52">
        <f t="shared" si="29"/>
        <v>0</v>
      </c>
      <c r="BB50" s="52">
        <f t="shared" si="16"/>
        <v>0</v>
      </c>
      <c r="BC50" s="301" t="str">
        <f t="shared" si="17"/>
        <v>10265/543965</v>
      </c>
      <c r="BD50" s="301">
        <f t="shared" si="19"/>
        <v>3</v>
      </c>
      <c r="BG50" s="52">
        <f t="shared" si="18"/>
        <v>0</v>
      </c>
    </row>
    <row r="51" spans="1:59" x14ac:dyDescent="0.25">
      <c r="A51" s="301" t="str">
        <f t="shared" si="10"/>
        <v>4215.EHCP.I03.</v>
      </c>
      <c r="B51" s="301">
        <v>516500</v>
      </c>
      <c r="C51" s="301">
        <v>140894</v>
      </c>
      <c r="D51" t="s">
        <v>101</v>
      </c>
      <c r="E51">
        <v>3024215</v>
      </c>
      <c r="F51" t="s">
        <v>412</v>
      </c>
      <c r="G51">
        <v>11442</v>
      </c>
      <c r="H51"/>
      <c r="I51" s="354"/>
      <c r="J51" s="397"/>
      <c r="K51" s="397"/>
      <c r="L51" s="397"/>
      <c r="M51" s="397"/>
      <c r="N51" s="397"/>
      <c r="O51" s="397"/>
      <c r="P51" s="397"/>
      <c r="Q51" s="397"/>
      <c r="R51" s="52"/>
      <c r="S51" s="52"/>
      <c r="T51" s="52"/>
      <c r="U51" s="52"/>
      <c r="V51" s="52"/>
      <c r="W51" s="52">
        <f t="shared" si="11"/>
        <v>0</v>
      </c>
      <c r="X51" s="52" t="str">
        <f t="shared" si="12"/>
        <v>302421511442EHCP</v>
      </c>
      <c r="Y51" s="52">
        <f t="shared" si="25"/>
        <v>0</v>
      </c>
      <c r="Z51" s="52">
        <f t="shared" ca="1" si="13"/>
        <v>0</v>
      </c>
      <c r="AA51" s="52">
        <f t="shared" ca="1" si="14"/>
        <v>0</v>
      </c>
      <c r="AB51" s="52">
        <f t="shared" ca="1" si="15"/>
        <v>0</v>
      </c>
      <c r="AC51" s="52">
        <f t="shared" ca="1" si="26"/>
        <v>0</v>
      </c>
      <c r="AD51" s="7"/>
      <c r="AE51" s="7"/>
      <c r="AF51" s="7"/>
      <c r="AG51" s="7"/>
      <c r="AH51" s="7"/>
      <c r="AI51" s="1">
        <f t="shared" si="30"/>
        <v>0</v>
      </c>
      <c r="AJ51" s="52">
        <f t="shared" ca="1" si="27"/>
        <v>0</v>
      </c>
      <c r="AK51" s="1">
        <f t="shared" ca="1" si="28"/>
        <v>0</v>
      </c>
      <c r="AL51" s="301" t="s">
        <v>79</v>
      </c>
      <c r="AO51" s="52">
        <f t="shared" si="31"/>
        <v>0</v>
      </c>
      <c r="AP51" s="52">
        <f t="shared" si="32"/>
        <v>0</v>
      </c>
      <c r="AQ51" s="52">
        <f t="shared" si="32"/>
        <v>0</v>
      </c>
      <c r="AR51" s="52">
        <f t="shared" si="32"/>
        <v>0</v>
      </c>
      <c r="AS51" s="52">
        <f t="shared" si="32"/>
        <v>0</v>
      </c>
      <c r="AT51" s="52">
        <f t="shared" si="32"/>
        <v>0</v>
      </c>
      <c r="AU51" s="52">
        <f t="shared" si="32"/>
        <v>0</v>
      </c>
      <c r="AV51" s="52">
        <f t="shared" si="32"/>
        <v>0</v>
      </c>
      <c r="AW51" s="52">
        <f t="shared" si="32"/>
        <v>0</v>
      </c>
      <c r="AX51" s="52">
        <f t="shared" si="32"/>
        <v>0</v>
      </c>
      <c r="AY51" s="52">
        <f t="shared" si="32"/>
        <v>0</v>
      </c>
      <c r="AZ51" s="52">
        <f t="shared" si="32"/>
        <v>0</v>
      </c>
      <c r="BA51" s="52">
        <f t="shared" si="29"/>
        <v>0</v>
      </c>
      <c r="BB51" s="52">
        <f t="shared" si="16"/>
        <v>0</v>
      </c>
      <c r="BC51" s="301" t="str">
        <f t="shared" si="17"/>
        <v>11442/516500</v>
      </c>
      <c r="BD51" s="301">
        <f t="shared" si="19"/>
        <v>1</v>
      </c>
      <c r="BG51" s="52">
        <f t="shared" si="18"/>
        <v>0</v>
      </c>
    </row>
    <row r="52" spans="1:59" x14ac:dyDescent="0.25">
      <c r="A52" s="301" t="str">
        <f t="shared" si="10"/>
        <v>2015.ARPs.I03.</v>
      </c>
      <c r="B52" s="301">
        <v>543965</v>
      </c>
      <c r="C52" s="301">
        <v>400059</v>
      </c>
      <c r="D52" t="s">
        <v>212</v>
      </c>
      <c r="E52">
        <v>3022015</v>
      </c>
      <c r="F52" t="s">
        <v>4200</v>
      </c>
      <c r="G52">
        <v>11432</v>
      </c>
      <c r="H52"/>
      <c r="I52" s="354"/>
      <c r="J52" s="397"/>
      <c r="K52" s="397"/>
      <c r="L52" s="397"/>
      <c r="M52" s="397"/>
      <c r="N52" s="397"/>
      <c r="O52" s="397"/>
      <c r="P52" s="397"/>
      <c r="Q52" s="397"/>
      <c r="R52" s="52"/>
      <c r="S52" s="52"/>
      <c r="T52" s="52"/>
      <c r="U52" s="52"/>
      <c r="V52" s="52"/>
      <c r="W52" s="52">
        <f t="shared" si="11"/>
        <v>0</v>
      </c>
      <c r="X52" s="52" t="str">
        <f t="shared" si="12"/>
        <v>302201511432ARPs</v>
      </c>
      <c r="Y52" s="52">
        <f t="shared" si="25"/>
        <v>0</v>
      </c>
      <c r="Z52" s="52">
        <f t="shared" ca="1" si="13"/>
        <v>0</v>
      </c>
      <c r="AA52" s="52">
        <f t="shared" ca="1" si="14"/>
        <v>0</v>
      </c>
      <c r="AB52" s="52">
        <f t="shared" ca="1" si="15"/>
        <v>0</v>
      </c>
      <c r="AC52" s="52">
        <f t="shared" ca="1" si="26"/>
        <v>0</v>
      </c>
      <c r="AD52" s="7"/>
      <c r="AE52" s="7"/>
      <c r="AF52" s="7"/>
      <c r="AG52" s="7"/>
      <c r="AH52" s="7"/>
      <c r="AI52" s="1">
        <f t="shared" si="30"/>
        <v>0</v>
      </c>
      <c r="AJ52" s="52">
        <f t="shared" ca="1" si="27"/>
        <v>0</v>
      </c>
      <c r="AK52" s="1">
        <f t="shared" ca="1" si="28"/>
        <v>0</v>
      </c>
      <c r="AL52" s="301" t="s">
        <v>48</v>
      </c>
      <c r="AO52" s="52">
        <f t="shared" si="31"/>
        <v>0</v>
      </c>
      <c r="AP52" s="52">
        <f t="shared" si="32"/>
        <v>0</v>
      </c>
      <c r="AQ52" s="52">
        <f t="shared" si="32"/>
        <v>0</v>
      </c>
      <c r="AR52" s="52">
        <f t="shared" si="32"/>
        <v>0</v>
      </c>
      <c r="AS52" s="52">
        <f t="shared" si="32"/>
        <v>0</v>
      </c>
      <c r="AT52" s="52">
        <f t="shared" si="32"/>
        <v>0</v>
      </c>
      <c r="AU52" s="52">
        <f t="shared" si="32"/>
        <v>0</v>
      </c>
      <c r="AV52" s="52">
        <f t="shared" si="32"/>
        <v>0</v>
      </c>
      <c r="AW52" s="52">
        <f t="shared" si="32"/>
        <v>0</v>
      </c>
      <c r="AX52" s="52">
        <f t="shared" si="32"/>
        <v>0</v>
      </c>
      <c r="AY52" s="52">
        <f t="shared" si="32"/>
        <v>0</v>
      </c>
      <c r="AZ52" s="52">
        <f t="shared" si="32"/>
        <v>0</v>
      </c>
      <c r="BA52" s="52">
        <f t="shared" si="29"/>
        <v>0</v>
      </c>
      <c r="BB52" s="52">
        <f t="shared" si="16"/>
        <v>0</v>
      </c>
      <c r="BC52" s="301" t="str">
        <f t="shared" si="17"/>
        <v>11432/543965</v>
      </c>
      <c r="BD52" s="301">
        <f t="shared" si="19"/>
        <v>1</v>
      </c>
      <c r="BG52" s="52">
        <f t="shared" si="18"/>
        <v>0</v>
      </c>
    </row>
    <row r="53" spans="1:59" x14ac:dyDescent="0.25">
      <c r="A53" s="301" t="str">
        <f t="shared" si="10"/>
        <v>2015.EHCP.I03.</v>
      </c>
      <c r="B53" s="301">
        <v>543965</v>
      </c>
      <c r="C53" s="301">
        <v>400059</v>
      </c>
      <c r="D53" t="s">
        <v>212</v>
      </c>
      <c r="E53">
        <v>3022015</v>
      </c>
      <c r="F53" t="s">
        <v>412</v>
      </c>
      <c r="G53">
        <v>11431</v>
      </c>
      <c r="H53"/>
      <c r="I53" s="354"/>
      <c r="J53" s="397"/>
      <c r="K53" s="397"/>
      <c r="L53" s="397"/>
      <c r="M53" s="397"/>
      <c r="N53" s="397"/>
      <c r="O53" s="397"/>
      <c r="P53" s="397"/>
      <c r="Q53" s="397"/>
      <c r="R53" s="52"/>
      <c r="S53" s="52"/>
      <c r="T53" s="52"/>
      <c r="U53" s="52"/>
      <c r="V53" s="52"/>
      <c r="W53" s="52">
        <f t="shared" si="11"/>
        <v>0</v>
      </c>
      <c r="X53" s="52" t="str">
        <f t="shared" si="12"/>
        <v>302201511431EHCP</v>
      </c>
      <c r="Y53" s="52">
        <f t="shared" si="25"/>
        <v>0</v>
      </c>
      <c r="Z53" s="52">
        <f t="shared" ca="1" si="13"/>
        <v>0</v>
      </c>
      <c r="AA53" s="52">
        <f t="shared" ca="1" si="14"/>
        <v>0</v>
      </c>
      <c r="AB53" s="52">
        <f t="shared" ca="1" si="15"/>
        <v>0</v>
      </c>
      <c r="AC53" s="52">
        <f t="shared" ca="1" si="26"/>
        <v>0</v>
      </c>
      <c r="AD53" s="7"/>
      <c r="AE53" s="7"/>
      <c r="AF53" s="7"/>
      <c r="AG53" s="7"/>
      <c r="AH53" s="7"/>
      <c r="AI53" s="1">
        <f t="shared" si="30"/>
        <v>0</v>
      </c>
      <c r="AJ53" s="52">
        <f t="shared" ca="1" si="27"/>
        <v>0</v>
      </c>
      <c r="AK53" s="1">
        <f t="shared" ca="1" si="28"/>
        <v>0</v>
      </c>
      <c r="AL53" s="301" t="s">
        <v>48</v>
      </c>
      <c r="AO53" s="52">
        <f t="shared" si="31"/>
        <v>0</v>
      </c>
      <c r="AP53" s="52">
        <f t="shared" si="32"/>
        <v>0</v>
      </c>
      <c r="AQ53" s="52">
        <f t="shared" si="32"/>
        <v>0</v>
      </c>
      <c r="AR53" s="52">
        <f t="shared" si="32"/>
        <v>0</v>
      </c>
      <c r="AS53" s="52">
        <f t="shared" si="32"/>
        <v>0</v>
      </c>
      <c r="AT53" s="52">
        <f t="shared" si="32"/>
        <v>0</v>
      </c>
      <c r="AU53" s="52">
        <f t="shared" si="32"/>
        <v>0</v>
      </c>
      <c r="AV53" s="52">
        <f t="shared" si="32"/>
        <v>0</v>
      </c>
      <c r="AW53" s="52">
        <f t="shared" si="32"/>
        <v>0</v>
      </c>
      <c r="AX53" s="52">
        <f t="shared" si="32"/>
        <v>0</v>
      </c>
      <c r="AY53" s="52">
        <f t="shared" si="32"/>
        <v>0</v>
      </c>
      <c r="AZ53" s="52">
        <f t="shared" si="32"/>
        <v>0</v>
      </c>
      <c r="BA53" s="52">
        <f t="shared" si="29"/>
        <v>0</v>
      </c>
      <c r="BB53" s="52">
        <f t="shared" si="16"/>
        <v>0</v>
      </c>
      <c r="BC53" s="301" t="str">
        <f t="shared" si="17"/>
        <v>11431/543965</v>
      </c>
      <c r="BD53" s="301">
        <f t="shared" si="19"/>
        <v>2</v>
      </c>
      <c r="BG53" s="52">
        <f t="shared" si="18"/>
        <v>0</v>
      </c>
    </row>
    <row r="54" spans="1:59" x14ac:dyDescent="0.25">
      <c r="A54" s="301" t="str">
        <f t="shared" si="10"/>
        <v>2015.SEN I.I03.</v>
      </c>
      <c r="B54" s="301">
        <v>543965</v>
      </c>
      <c r="C54" s="301">
        <v>400059</v>
      </c>
      <c r="D54" t="s">
        <v>212</v>
      </c>
      <c r="E54">
        <v>3022015</v>
      </c>
      <c r="F54" t="s">
        <v>4199</v>
      </c>
      <c r="G54">
        <v>10265</v>
      </c>
      <c r="H54"/>
      <c r="I54" s="354"/>
      <c r="J54" s="397"/>
      <c r="K54" s="397"/>
      <c r="L54" s="397"/>
      <c r="M54" s="397"/>
      <c r="N54" s="397"/>
      <c r="O54" s="397"/>
      <c r="P54" s="397"/>
      <c r="Q54" s="397"/>
      <c r="R54" s="52"/>
      <c r="S54" s="52"/>
      <c r="T54" s="52"/>
      <c r="U54" s="52"/>
      <c r="V54" s="52"/>
      <c r="W54" s="52">
        <f t="shared" si="11"/>
        <v>0</v>
      </c>
      <c r="X54" s="52" t="str">
        <f t="shared" si="12"/>
        <v>302201510265SEN Inclusion</v>
      </c>
      <c r="Y54" s="52">
        <f t="shared" si="25"/>
        <v>0</v>
      </c>
      <c r="Z54" s="52">
        <f t="shared" ca="1" si="13"/>
        <v>0</v>
      </c>
      <c r="AA54" s="52">
        <f t="shared" ca="1" si="14"/>
        <v>0</v>
      </c>
      <c r="AB54" s="52">
        <f t="shared" ca="1" si="15"/>
        <v>0</v>
      </c>
      <c r="AC54" s="52">
        <f t="shared" ca="1" si="26"/>
        <v>0</v>
      </c>
      <c r="AD54" s="7"/>
      <c r="AE54" s="7"/>
      <c r="AF54" s="7"/>
      <c r="AG54" s="7"/>
      <c r="AH54" s="7"/>
      <c r="AI54" s="1">
        <f t="shared" si="30"/>
        <v>0</v>
      </c>
      <c r="AJ54" s="52">
        <f t="shared" ca="1" si="27"/>
        <v>0</v>
      </c>
      <c r="AK54" s="1">
        <f t="shared" ca="1" si="28"/>
        <v>0</v>
      </c>
      <c r="AL54" s="301" t="s">
        <v>48</v>
      </c>
      <c r="AO54" s="52">
        <f t="shared" si="31"/>
        <v>0</v>
      </c>
      <c r="AP54" s="52">
        <f t="shared" si="32"/>
        <v>0</v>
      </c>
      <c r="AQ54" s="52">
        <f t="shared" si="32"/>
        <v>0</v>
      </c>
      <c r="AR54" s="52">
        <f t="shared" si="32"/>
        <v>0</v>
      </c>
      <c r="AS54" s="52">
        <f t="shared" si="32"/>
        <v>0</v>
      </c>
      <c r="AT54" s="52">
        <f t="shared" si="32"/>
        <v>0</v>
      </c>
      <c r="AU54" s="52">
        <f t="shared" si="32"/>
        <v>0</v>
      </c>
      <c r="AV54" s="52">
        <f t="shared" si="32"/>
        <v>0</v>
      </c>
      <c r="AW54" s="52">
        <f t="shared" si="32"/>
        <v>0</v>
      </c>
      <c r="AX54" s="52">
        <f t="shared" si="32"/>
        <v>0</v>
      </c>
      <c r="AY54" s="52">
        <f t="shared" si="32"/>
        <v>0</v>
      </c>
      <c r="AZ54" s="52">
        <f t="shared" si="32"/>
        <v>0</v>
      </c>
      <c r="BA54" s="52">
        <f t="shared" si="29"/>
        <v>0</v>
      </c>
      <c r="BB54" s="52">
        <f t="shared" si="16"/>
        <v>0</v>
      </c>
      <c r="BC54" s="301" t="str">
        <f t="shared" si="17"/>
        <v>10265/543965</v>
      </c>
      <c r="BD54" s="301">
        <f t="shared" si="19"/>
        <v>3</v>
      </c>
      <c r="BG54" s="52">
        <f t="shared" si="18"/>
        <v>0</v>
      </c>
    </row>
    <row r="55" spans="1:59" x14ac:dyDescent="0.25">
      <c r="A55" s="301" t="str">
        <f t="shared" si="10"/>
        <v>4210.EHCP.I03.</v>
      </c>
      <c r="B55" s="301">
        <v>516500</v>
      </c>
      <c r="C55" s="301">
        <v>148020</v>
      </c>
      <c r="D55" t="s">
        <v>102</v>
      </c>
      <c r="E55">
        <v>3024210</v>
      </c>
      <c r="F55" t="s">
        <v>412</v>
      </c>
      <c r="G55">
        <v>11442</v>
      </c>
      <c r="H55"/>
      <c r="I55" s="354"/>
      <c r="J55" s="397"/>
      <c r="K55" s="397"/>
      <c r="L55" s="397"/>
      <c r="M55" s="397"/>
      <c r="N55" s="397"/>
      <c r="O55" s="397"/>
      <c r="P55" s="397"/>
      <c r="Q55" s="397"/>
      <c r="R55" s="52"/>
      <c r="S55" s="52"/>
      <c r="T55" s="52"/>
      <c r="U55" s="52"/>
      <c r="V55" s="52"/>
      <c r="W55" s="52">
        <f t="shared" si="11"/>
        <v>0</v>
      </c>
      <c r="X55" s="52" t="str">
        <f t="shared" si="12"/>
        <v>302421011442EHCP</v>
      </c>
      <c r="Y55" s="52">
        <f t="shared" si="25"/>
        <v>0</v>
      </c>
      <c r="Z55" s="52">
        <f t="shared" ca="1" si="13"/>
        <v>0</v>
      </c>
      <c r="AA55" s="52">
        <f t="shared" ca="1" si="14"/>
        <v>0</v>
      </c>
      <c r="AB55" s="52">
        <f t="shared" ca="1" si="15"/>
        <v>0</v>
      </c>
      <c r="AC55" s="52">
        <f t="shared" ca="1" si="26"/>
        <v>0</v>
      </c>
      <c r="AD55" s="7"/>
      <c r="AE55" s="7"/>
      <c r="AF55" s="7"/>
      <c r="AG55" s="7"/>
      <c r="AH55" s="7"/>
      <c r="AI55" s="1">
        <f t="shared" si="30"/>
        <v>0</v>
      </c>
      <c r="AJ55" s="52">
        <f t="shared" ca="1" si="27"/>
        <v>0</v>
      </c>
      <c r="AK55" s="1">
        <f t="shared" ca="1" si="28"/>
        <v>0</v>
      </c>
      <c r="AL55" s="301" t="s">
        <v>79</v>
      </c>
      <c r="AO55" s="52">
        <f t="shared" si="31"/>
        <v>0</v>
      </c>
      <c r="AP55" s="52">
        <f t="shared" si="32"/>
        <v>0</v>
      </c>
      <c r="AQ55" s="52">
        <f t="shared" si="32"/>
        <v>0</v>
      </c>
      <c r="AR55" s="52">
        <f t="shared" si="32"/>
        <v>0</v>
      </c>
      <c r="AS55" s="52">
        <f t="shared" si="32"/>
        <v>0</v>
      </c>
      <c r="AT55" s="52">
        <f t="shared" si="32"/>
        <v>0</v>
      </c>
      <c r="AU55" s="52">
        <f t="shared" si="32"/>
        <v>0</v>
      </c>
      <c r="AV55" s="52">
        <f t="shared" si="32"/>
        <v>0</v>
      </c>
      <c r="AW55" s="52">
        <f t="shared" si="32"/>
        <v>0</v>
      </c>
      <c r="AX55" s="52">
        <f t="shared" si="32"/>
        <v>0</v>
      </c>
      <c r="AY55" s="52">
        <f t="shared" si="32"/>
        <v>0</v>
      </c>
      <c r="AZ55" s="52">
        <f t="shared" si="32"/>
        <v>0</v>
      </c>
      <c r="BA55" s="52">
        <f t="shared" si="29"/>
        <v>0</v>
      </c>
      <c r="BB55" s="52">
        <f t="shared" si="16"/>
        <v>0</v>
      </c>
      <c r="BC55" s="301" t="str">
        <f t="shared" si="17"/>
        <v>11442/516500</v>
      </c>
      <c r="BD55" s="301">
        <f t="shared" si="19"/>
        <v>1</v>
      </c>
      <c r="BG55" s="52">
        <f t="shared" si="18"/>
        <v>0</v>
      </c>
    </row>
    <row r="56" spans="1:59" x14ac:dyDescent="0.25">
      <c r="A56" s="301" t="str">
        <f t="shared" si="10"/>
        <v>2016.EHCP.I03.</v>
      </c>
      <c r="B56" s="301">
        <v>543965</v>
      </c>
      <c r="C56" s="301">
        <v>400049</v>
      </c>
      <c r="D56" t="s">
        <v>213</v>
      </c>
      <c r="E56">
        <v>3022016</v>
      </c>
      <c r="F56" t="s">
        <v>412</v>
      </c>
      <c r="G56">
        <v>11431</v>
      </c>
      <c r="H56"/>
      <c r="I56" s="354"/>
      <c r="J56" s="397"/>
      <c r="K56" s="397"/>
      <c r="L56" s="397"/>
      <c r="M56" s="397"/>
      <c r="N56" s="397"/>
      <c r="O56" s="397"/>
      <c r="P56" s="397"/>
      <c r="Q56" s="397"/>
      <c r="R56" s="52"/>
      <c r="S56" s="52"/>
      <c r="T56" s="52"/>
      <c r="U56" s="52"/>
      <c r="V56" s="52"/>
      <c r="W56" s="52">
        <f t="shared" si="11"/>
        <v>0</v>
      </c>
      <c r="X56" s="52" t="str">
        <f t="shared" si="12"/>
        <v>302201611431EHCP</v>
      </c>
      <c r="Y56" s="52">
        <f t="shared" si="25"/>
        <v>0</v>
      </c>
      <c r="Z56" s="52">
        <f t="shared" ca="1" si="13"/>
        <v>0</v>
      </c>
      <c r="AA56" s="52">
        <f t="shared" ca="1" si="14"/>
        <v>0</v>
      </c>
      <c r="AB56" s="52">
        <f t="shared" ca="1" si="15"/>
        <v>0</v>
      </c>
      <c r="AC56" s="52">
        <f t="shared" ca="1" si="26"/>
        <v>0</v>
      </c>
      <c r="AD56" s="7"/>
      <c r="AE56" s="7"/>
      <c r="AF56" s="7"/>
      <c r="AG56" s="7"/>
      <c r="AH56" s="7"/>
      <c r="AI56" s="1">
        <f t="shared" si="30"/>
        <v>0</v>
      </c>
      <c r="AJ56" s="52">
        <f t="shared" ca="1" si="27"/>
        <v>0</v>
      </c>
      <c r="AK56" s="1">
        <f t="shared" ca="1" si="28"/>
        <v>0</v>
      </c>
      <c r="AL56" s="301" t="s">
        <v>48</v>
      </c>
      <c r="AO56" s="52">
        <f t="shared" si="31"/>
        <v>0</v>
      </c>
      <c r="AP56" s="52">
        <f t="shared" si="32"/>
        <v>0</v>
      </c>
      <c r="AQ56" s="52">
        <f t="shared" si="32"/>
        <v>0</v>
      </c>
      <c r="AR56" s="52">
        <f t="shared" si="32"/>
        <v>0</v>
      </c>
      <c r="AS56" s="52">
        <f t="shared" si="32"/>
        <v>0</v>
      </c>
      <c r="AT56" s="52">
        <f t="shared" si="32"/>
        <v>0</v>
      </c>
      <c r="AU56" s="52">
        <f t="shared" si="32"/>
        <v>0</v>
      </c>
      <c r="AV56" s="52">
        <f t="shared" si="32"/>
        <v>0</v>
      </c>
      <c r="AW56" s="52">
        <f t="shared" si="32"/>
        <v>0</v>
      </c>
      <c r="AX56" s="52">
        <f t="shared" si="32"/>
        <v>0</v>
      </c>
      <c r="AY56" s="52">
        <f t="shared" si="32"/>
        <v>0</v>
      </c>
      <c r="AZ56" s="52">
        <f t="shared" si="32"/>
        <v>0</v>
      </c>
      <c r="BA56" s="52">
        <f t="shared" si="29"/>
        <v>0</v>
      </c>
      <c r="BB56" s="52">
        <f t="shared" si="16"/>
        <v>0</v>
      </c>
      <c r="BC56" s="301" t="str">
        <f t="shared" si="17"/>
        <v>11431/543965</v>
      </c>
      <c r="BD56" s="301">
        <f t="shared" si="19"/>
        <v>1</v>
      </c>
      <c r="BG56" s="52">
        <f t="shared" si="18"/>
        <v>0</v>
      </c>
    </row>
    <row r="57" spans="1:59" x14ac:dyDescent="0.25">
      <c r="A57" s="301" t="str">
        <f t="shared" si="10"/>
        <v>2017.EHCP.I03.</v>
      </c>
      <c r="B57" s="301">
        <v>543965</v>
      </c>
      <c r="C57" s="301">
        <v>400080</v>
      </c>
      <c r="D57" t="s">
        <v>214</v>
      </c>
      <c r="E57">
        <v>3022017</v>
      </c>
      <c r="F57" t="s">
        <v>412</v>
      </c>
      <c r="G57">
        <v>11431</v>
      </c>
      <c r="H57"/>
      <c r="I57" s="354"/>
      <c r="J57" s="397"/>
      <c r="K57" s="397"/>
      <c r="L57" s="397"/>
      <c r="M57" s="397"/>
      <c r="N57" s="397"/>
      <c r="O57" s="397"/>
      <c r="P57" s="397"/>
      <c r="Q57" s="397"/>
      <c r="R57" s="52"/>
      <c r="S57" s="52"/>
      <c r="T57" s="52"/>
      <c r="U57" s="52"/>
      <c r="V57" s="52"/>
      <c r="W57" s="52">
        <f t="shared" si="11"/>
        <v>0</v>
      </c>
      <c r="X57" s="52" t="str">
        <f t="shared" si="12"/>
        <v>302201711431EHCP</v>
      </c>
      <c r="Y57" s="52">
        <f t="shared" si="25"/>
        <v>0</v>
      </c>
      <c r="Z57" s="52">
        <f t="shared" ca="1" si="13"/>
        <v>0</v>
      </c>
      <c r="AA57" s="52">
        <f t="shared" ca="1" si="14"/>
        <v>0</v>
      </c>
      <c r="AB57" s="52">
        <f t="shared" ca="1" si="15"/>
        <v>0</v>
      </c>
      <c r="AC57" s="52">
        <f t="shared" ca="1" si="26"/>
        <v>0</v>
      </c>
      <c r="AD57" s="7"/>
      <c r="AE57" s="7"/>
      <c r="AF57" s="7"/>
      <c r="AG57" s="7"/>
      <c r="AH57" s="7"/>
      <c r="AI57" s="1">
        <f t="shared" si="30"/>
        <v>0</v>
      </c>
      <c r="AJ57" s="52">
        <f t="shared" ca="1" si="27"/>
        <v>0</v>
      </c>
      <c r="AK57" s="1">
        <f t="shared" ca="1" si="28"/>
        <v>0</v>
      </c>
      <c r="AL57" s="301" t="s">
        <v>48</v>
      </c>
      <c r="AO57" s="52">
        <f t="shared" si="31"/>
        <v>0</v>
      </c>
      <c r="AP57" s="52">
        <f t="shared" si="32"/>
        <v>0</v>
      </c>
      <c r="AQ57" s="52">
        <f t="shared" si="32"/>
        <v>0</v>
      </c>
      <c r="AR57" s="52">
        <f t="shared" si="32"/>
        <v>0</v>
      </c>
      <c r="AS57" s="52">
        <f t="shared" si="32"/>
        <v>0</v>
      </c>
      <c r="AT57" s="52">
        <f t="shared" si="32"/>
        <v>0</v>
      </c>
      <c r="AU57" s="52">
        <f t="shared" si="32"/>
        <v>0</v>
      </c>
      <c r="AV57" s="52">
        <f t="shared" si="32"/>
        <v>0</v>
      </c>
      <c r="AW57" s="52">
        <f t="shared" si="32"/>
        <v>0</v>
      </c>
      <c r="AX57" s="52">
        <f t="shared" si="32"/>
        <v>0</v>
      </c>
      <c r="AY57" s="52">
        <f t="shared" si="32"/>
        <v>0</v>
      </c>
      <c r="AZ57" s="52">
        <f t="shared" si="32"/>
        <v>0</v>
      </c>
      <c r="BA57" s="52">
        <f t="shared" si="29"/>
        <v>0</v>
      </c>
      <c r="BB57" s="52">
        <f t="shared" si="16"/>
        <v>0</v>
      </c>
      <c r="BC57" s="301" t="str">
        <f t="shared" si="17"/>
        <v>11431/543965</v>
      </c>
      <c r="BD57" s="301">
        <f t="shared" si="19"/>
        <v>1</v>
      </c>
      <c r="BG57" s="52">
        <f t="shared" si="18"/>
        <v>0</v>
      </c>
    </row>
    <row r="58" spans="1:59" x14ac:dyDescent="0.25">
      <c r="A58" s="301" t="str">
        <f t="shared" si="10"/>
        <v>2073.EHCP.I03.</v>
      </c>
      <c r="B58" s="301">
        <v>543965</v>
      </c>
      <c r="C58" s="301">
        <v>400105</v>
      </c>
      <c r="D58" t="s">
        <v>215</v>
      </c>
      <c r="E58">
        <v>3022073</v>
      </c>
      <c r="F58" t="s">
        <v>412</v>
      </c>
      <c r="G58">
        <v>11431</v>
      </c>
      <c r="H58"/>
      <c r="I58" s="354"/>
      <c r="J58" s="397"/>
      <c r="K58" s="397"/>
      <c r="L58" s="397"/>
      <c r="M58" s="397"/>
      <c r="N58" s="397"/>
      <c r="O58" s="397"/>
      <c r="P58" s="397"/>
      <c r="Q58" s="397"/>
      <c r="R58" s="52"/>
      <c r="S58" s="52"/>
      <c r="T58" s="52"/>
      <c r="U58" s="52"/>
      <c r="V58" s="52"/>
      <c r="W58" s="52">
        <f t="shared" si="11"/>
        <v>0</v>
      </c>
      <c r="X58" s="52" t="str">
        <f t="shared" si="12"/>
        <v>302207311431EHCP</v>
      </c>
      <c r="Y58" s="52">
        <f t="shared" si="25"/>
        <v>0</v>
      </c>
      <c r="Z58" s="52">
        <f t="shared" ca="1" si="13"/>
        <v>0</v>
      </c>
      <c r="AA58" s="52">
        <f t="shared" ca="1" si="14"/>
        <v>0</v>
      </c>
      <c r="AB58" s="52">
        <f t="shared" ca="1" si="15"/>
        <v>0</v>
      </c>
      <c r="AC58" s="52">
        <f t="shared" ca="1" si="26"/>
        <v>0</v>
      </c>
      <c r="AD58" s="7"/>
      <c r="AE58" s="7"/>
      <c r="AF58" s="7"/>
      <c r="AG58" s="7"/>
      <c r="AH58" s="7"/>
      <c r="AI58" s="1">
        <f t="shared" si="30"/>
        <v>0</v>
      </c>
      <c r="AJ58" s="52">
        <f t="shared" ca="1" si="27"/>
        <v>0</v>
      </c>
      <c r="AK58" s="1">
        <f t="shared" ca="1" si="28"/>
        <v>0</v>
      </c>
      <c r="AL58" s="301" t="s">
        <v>106</v>
      </c>
      <c r="AO58" s="52">
        <f t="shared" si="31"/>
        <v>0</v>
      </c>
      <c r="AP58" s="52">
        <f t="shared" ref="AP58:AZ67" si="33">IFERROR(IF($B58=543965,1/13,1/12)*$H58,0)</f>
        <v>0</v>
      </c>
      <c r="AQ58" s="52">
        <f t="shared" si="33"/>
        <v>0</v>
      </c>
      <c r="AR58" s="52">
        <f t="shared" si="33"/>
        <v>0</v>
      </c>
      <c r="AS58" s="52">
        <f t="shared" si="33"/>
        <v>0</v>
      </c>
      <c r="AT58" s="52">
        <f t="shared" si="33"/>
        <v>0</v>
      </c>
      <c r="AU58" s="52">
        <f t="shared" si="33"/>
        <v>0</v>
      </c>
      <c r="AV58" s="52">
        <f t="shared" si="33"/>
        <v>0</v>
      </c>
      <c r="AW58" s="52">
        <f t="shared" si="33"/>
        <v>0</v>
      </c>
      <c r="AX58" s="52">
        <f t="shared" si="33"/>
        <v>0</v>
      </c>
      <c r="AY58" s="52">
        <f t="shared" si="33"/>
        <v>0</v>
      </c>
      <c r="AZ58" s="52">
        <f t="shared" si="33"/>
        <v>0</v>
      </c>
      <c r="BA58" s="52">
        <f t="shared" si="29"/>
        <v>0</v>
      </c>
      <c r="BB58" s="52">
        <f t="shared" si="16"/>
        <v>0</v>
      </c>
      <c r="BC58" s="301" t="str">
        <f t="shared" si="17"/>
        <v>11431/543965</v>
      </c>
      <c r="BD58" s="301">
        <f t="shared" si="19"/>
        <v>1</v>
      </c>
      <c r="BG58" s="52">
        <f t="shared" si="18"/>
        <v>0</v>
      </c>
    </row>
    <row r="59" spans="1:59" x14ac:dyDescent="0.25">
      <c r="A59" s="301" t="str">
        <f t="shared" si="10"/>
        <v>2019.EHCP.I03.</v>
      </c>
      <c r="B59" s="301">
        <v>543965</v>
      </c>
      <c r="C59" s="301">
        <v>400036</v>
      </c>
      <c r="D59" t="s">
        <v>216</v>
      </c>
      <c r="E59">
        <v>3022019</v>
      </c>
      <c r="F59" t="s">
        <v>412</v>
      </c>
      <c r="G59">
        <v>11431</v>
      </c>
      <c r="H59"/>
      <c r="I59" s="354"/>
      <c r="J59" s="397"/>
      <c r="K59" s="397"/>
      <c r="L59" s="397"/>
      <c r="M59" s="397"/>
      <c r="N59" s="397"/>
      <c r="O59" s="397"/>
      <c r="P59" s="397"/>
      <c r="Q59" s="397"/>
      <c r="R59" s="52"/>
      <c r="S59" s="52"/>
      <c r="T59" s="52"/>
      <c r="U59" s="52"/>
      <c r="V59" s="52"/>
      <c r="W59" s="52">
        <f t="shared" si="11"/>
        <v>0</v>
      </c>
      <c r="X59" s="52" t="str">
        <f t="shared" si="12"/>
        <v>302201911431EHCP</v>
      </c>
      <c r="Y59" s="52">
        <f t="shared" si="25"/>
        <v>0</v>
      </c>
      <c r="Z59" s="52">
        <f t="shared" ca="1" si="13"/>
        <v>0</v>
      </c>
      <c r="AA59" s="52">
        <f t="shared" ca="1" si="14"/>
        <v>0</v>
      </c>
      <c r="AB59" s="52">
        <f t="shared" ca="1" si="15"/>
        <v>0</v>
      </c>
      <c r="AC59" s="52">
        <f t="shared" ca="1" si="26"/>
        <v>0</v>
      </c>
      <c r="AD59" s="7"/>
      <c r="AE59" s="7"/>
      <c r="AF59" s="7"/>
      <c r="AG59" s="7"/>
      <c r="AH59" s="7"/>
      <c r="AI59" s="1">
        <f t="shared" si="30"/>
        <v>0</v>
      </c>
      <c r="AJ59" s="52">
        <f t="shared" ca="1" si="27"/>
        <v>0</v>
      </c>
      <c r="AK59" s="1">
        <f t="shared" ca="1" si="28"/>
        <v>0</v>
      </c>
      <c r="AL59" s="301" t="s">
        <v>48</v>
      </c>
      <c r="AO59" s="52">
        <f t="shared" si="31"/>
        <v>0</v>
      </c>
      <c r="AP59" s="52">
        <f t="shared" si="33"/>
        <v>0</v>
      </c>
      <c r="AQ59" s="52">
        <f t="shared" si="33"/>
        <v>0</v>
      </c>
      <c r="AR59" s="52">
        <f t="shared" si="33"/>
        <v>0</v>
      </c>
      <c r="AS59" s="52">
        <f t="shared" si="33"/>
        <v>0</v>
      </c>
      <c r="AT59" s="52">
        <f t="shared" si="33"/>
        <v>0</v>
      </c>
      <c r="AU59" s="52">
        <f t="shared" si="33"/>
        <v>0</v>
      </c>
      <c r="AV59" s="52">
        <f t="shared" si="33"/>
        <v>0</v>
      </c>
      <c r="AW59" s="52">
        <f t="shared" si="33"/>
        <v>0</v>
      </c>
      <c r="AX59" s="52">
        <f t="shared" si="33"/>
        <v>0</v>
      </c>
      <c r="AY59" s="52">
        <f t="shared" si="33"/>
        <v>0</v>
      </c>
      <c r="AZ59" s="52">
        <f t="shared" si="33"/>
        <v>0</v>
      </c>
      <c r="BA59" s="52">
        <f t="shared" si="29"/>
        <v>0</v>
      </c>
      <c r="BB59" s="52">
        <f t="shared" si="16"/>
        <v>0</v>
      </c>
      <c r="BC59" s="301" t="str">
        <f t="shared" si="17"/>
        <v>11431/543965</v>
      </c>
      <c r="BD59" s="301">
        <f t="shared" si="19"/>
        <v>1</v>
      </c>
      <c r="BG59" s="52">
        <f t="shared" si="18"/>
        <v>0</v>
      </c>
    </row>
    <row r="60" spans="1:59" x14ac:dyDescent="0.25">
      <c r="A60" s="301" t="str">
        <f t="shared" si="10"/>
        <v>2019.SEN I.I03.</v>
      </c>
      <c r="B60" s="301">
        <v>543965</v>
      </c>
      <c r="C60" s="301">
        <v>400036</v>
      </c>
      <c r="D60" t="s">
        <v>216</v>
      </c>
      <c r="E60">
        <v>3022019</v>
      </c>
      <c r="F60" t="s">
        <v>4199</v>
      </c>
      <c r="G60">
        <v>10265</v>
      </c>
      <c r="H60"/>
      <c r="I60" s="354"/>
      <c r="J60" s="397"/>
      <c r="K60" s="397"/>
      <c r="L60" s="397"/>
      <c r="M60" s="397"/>
      <c r="N60" s="397"/>
      <c r="O60" s="397"/>
      <c r="P60" s="397"/>
      <c r="Q60" s="397"/>
      <c r="R60" s="52"/>
      <c r="S60" s="52"/>
      <c r="T60" s="52"/>
      <c r="U60" s="52"/>
      <c r="V60" s="52"/>
      <c r="W60" s="52">
        <f t="shared" si="11"/>
        <v>0</v>
      </c>
      <c r="X60" s="52" t="str">
        <f t="shared" si="12"/>
        <v>302201910265SEN Inclusion</v>
      </c>
      <c r="Y60" s="52">
        <f t="shared" si="25"/>
        <v>0</v>
      </c>
      <c r="Z60" s="52">
        <f t="shared" ca="1" si="13"/>
        <v>0</v>
      </c>
      <c r="AA60" s="52">
        <f t="shared" ca="1" si="14"/>
        <v>0</v>
      </c>
      <c r="AB60" s="52">
        <f t="shared" ca="1" si="15"/>
        <v>0</v>
      </c>
      <c r="AC60" s="52">
        <f t="shared" ca="1" si="26"/>
        <v>0</v>
      </c>
      <c r="AD60" s="7"/>
      <c r="AE60" s="7"/>
      <c r="AF60" s="7"/>
      <c r="AG60" s="7"/>
      <c r="AH60" s="7"/>
      <c r="AI60" s="1">
        <f t="shared" si="30"/>
        <v>0</v>
      </c>
      <c r="AJ60" s="52">
        <f t="shared" ca="1" si="27"/>
        <v>0</v>
      </c>
      <c r="AK60" s="1">
        <f t="shared" ca="1" si="28"/>
        <v>0</v>
      </c>
      <c r="AL60" s="301" t="s">
        <v>48</v>
      </c>
      <c r="AO60" s="52">
        <f t="shared" si="31"/>
        <v>0</v>
      </c>
      <c r="AP60" s="52">
        <f t="shared" si="33"/>
        <v>0</v>
      </c>
      <c r="AQ60" s="52">
        <f t="shared" si="33"/>
        <v>0</v>
      </c>
      <c r="AR60" s="52">
        <f t="shared" si="33"/>
        <v>0</v>
      </c>
      <c r="AS60" s="52">
        <f t="shared" si="33"/>
        <v>0</v>
      </c>
      <c r="AT60" s="52">
        <f t="shared" si="33"/>
        <v>0</v>
      </c>
      <c r="AU60" s="52">
        <f t="shared" si="33"/>
        <v>0</v>
      </c>
      <c r="AV60" s="52">
        <f t="shared" si="33"/>
        <v>0</v>
      </c>
      <c r="AW60" s="52">
        <f t="shared" si="33"/>
        <v>0</v>
      </c>
      <c r="AX60" s="52">
        <f t="shared" si="33"/>
        <v>0</v>
      </c>
      <c r="AY60" s="52">
        <f t="shared" si="33"/>
        <v>0</v>
      </c>
      <c r="AZ60" s="52">
        <f t="shared" si="33"/>
        <v>0</v>
      </c>
      <c r="BA60" s="52">
        <f t="shared" si="29"/>
        <v>0</v>
      </c>
      <c r="BB60" s="52">
        <f t="shared" si="16"/>
        <v>0</v>
      </c>
      <c r="BC60" s="301" t="str">
        <f t="shared" si="17"/>
        <v>10265/543965</v>
      </c>
      <c r="BD60" s="301">
        <f t="shared" si="19"/>
        <v>2</v>
      </c>
      <c r="BG60" s="52">
        <f t="shared" si="18"/>
        <v>0</v>
      </c>
    </row>
    <row r="61" spans="1:59" x14ac:dyDescent="0.25">
      <c r="A61" s="301" t="str">
        <f t="shared" si="10"/>
        <v>2018.EHCP.I03.</v>
      </c>
      <c r="B61" s="301">
        <v>516500</v>
      </c>
      <c r="C61" s="301">
        <v>151094</v>
      </c>
      <c r="D61" t="s">
        <v>217</v>
      </c>
      <c r="E61">
        <v>3022018</v>
      </c>
      <c r="F61" t="s">
        <v>412</v>
      </c>
      <c r="G61">
        <v>11443</v>
      </c>
      <c r="H61"/>
      <c r="I61" s="354"/>
      <c r="J61" s="397"/>
      <c r="K61" s="397"/>
      <c r="L61" s="397"/>
      <c r="M61" s="397"/>
      <c r="N61" s="397"/>
      <c r="O61" s="397"/>
      <c r="P61" s="397"/>
      <c r="Q61" s="397"/>
      <c r="R61" s="52"/>
      <c r="S61" s="52"/>
      <c r="T61" s="52"/>
      <c r="U61" s="52"/>
      <c r="V61" s="52"/>
      <c r="W61" s="52">
        <f t="shared" si="11"/>
        <v>0</v>
      </c>
      <c r="X61" s="52" t="str">
        <f t="shared" si="12"/>
        <v>302201811443EHCP</v>
      </c>
      <c r="Y61" s="52">
        <f t="shared" si="25"/>
        <v>0</v>
      </c>
      <c r="Z61" s="52">
        <f t="shared" ca="1" si="13"/>
        <v>0</v>
      </c>
      <c r="AA61" s="52">
        <f t="shared" ca="1" si="14"/>
        <v>0</v>
      </c>
      <c r="AB61" s="52">
        <f t="shared" ca="1" si="15"/>
        <v>0</v>
      </c>
      <c r="AC61" s="52">
        <f t="shared" ca="1" si="26"/>
        <v>0</v>
      </c>
      <c r="AD61" s="7"/>
      <c r="AE61" s="7"/>
      <c r="AF61" s="7"/>
      <c r="AG61" s="7"/>
      <c r="AH61" s="7"/>
      <c r="AI61" s="1">
        <f t="shared" si="30"/>
        <v>0</v>
      </c>
      <c r="AJ61" s="52">
        <f t="shared" ca="1" si="27"/>
        <v>0</v>
      </c>
      <c r="AK61" s="1">
        <f t="shared" ca="1" si="28"/>
        <v>0</v>
      </c>
      <c r="AL61" s="301" t="s">
        <v>79</v>
      </c>
      <c r="AO61" s="52">
        <f t="shared" si="31"/>
        <v>0</v>
      </c>
      <c r="AP61" s="52">
        <f t="shared" si="33"/>
        <v>0</v>
      </c>
      <c r="AQ61" s="52">
        <f t="shared" si="33"/>
        <v>0</v>
      </c>
      <c r="AR61" s="52">
        <f t="shared" si="33"/>
        <v>0</v>
      </c>
      <c r="AS61" s="52">
        <f t="shared" si="33"/>
        <v>0</v>
      </c>
      <c r="AT61" s="52">
        <f t="shared" si="33"/>
        <v>0</v>
      </c>
      <c r="AU61" s="52">
        <f t="shared" si="33"/>
        <v>0</v>
      </c>
      <c r="AV61" s="52">
        <f t="shared" si="33"/>
        <v>0</v>
      </c>
      <c r="AW61" s="52">
        <f t="shared" si="33"/>
        <v>0</v>
      </c>
      <c r="AX61" s="52">
        <f t="shared" si="33"/>
        <v>0</v>
      </c>
      <c r="AY61" s="52">
        <f t="shared" si="33"/>
        <v>0</v>
      </c>
      <c r="AZ61" s="52">
        <f t="shared" si="33"/>
        <v>0</v>
      </c>
      <c r="BA61" s="52">
        <f t="shared" si="29"/>
        <v>0</v>
      </c>
      <c r="BB61" s="52">
        <f t="shared" si="16"/>
        <v>0</v>
      </c>
      <c r="BC61" s="301" t="str">
        <f t="shared" si="17"/>
        <v>11443/516500</v>
      </c>
      <c r="BD61" s="301">
        <f t="shared" si="19"/>
        <v>1</v>
      </c>
      <c r="BG61" s="52">
        <f t="shared" si="18"/>
        <v>0</v>
      </c>
    </row>
    <row r="62" spans="1:59" x14ac:dyDescent="0.25">
      <c r="A62" s="301" t="str">
        <f t="shared" si="10"/>
        <v>2021.EHCP.I03.</v>
      </c>
      <c r="B62" s="301">
        <v>543965</v>
      </c>
      <c r="C62" s="301">
        <v>400042</v>
      </c>
      <c r="D62" t="s">
        <v>218</v>
      </c>
      <c r="E62">
        <v>3022021</v>
      </c>
      <c r="F62" t="s">
        <v>412</v>
      </c>
      <c r="G62">
        <v>11431</v>
      </c>
      <c r="H62"/>
      <c r="I62" s="354"/>
      <c r="J62" s="397"/>
      <c r="K62" s="397"/>
      <c r="L62" s="397"/>
      <c r="M62" s="397"/>
      <c r="N62" s="397"/>
      <c r="O62" s="397"/>
      <c r="P62" s="397"/>
      <c r="Q62" s="397"/>
      <c r="R62" s="52"/>
      <c r="S62" s="52"/>
      <c r="T62" s="52"/>
      <c r="U62" s="52"/>
      <c r="V62" s="52"/>
      <c r="W62" s="52">
        <f t="shared" si="11"/>
        <v>0</v>
      </c>
      <c r="X62" s="52" t="str">
        <f t="shared" si="12"/>
        <v>302202111431EHCP</v>
      </c>
      <c r="Y62" s="52">
        <f t="shared" si="25"/>
        <v>0</v>
      </c>
      <c r="Z62" s="52">
        <f t="shared" ca="1" si="13"/>
        <v>0</v>
      </c>
      <c r="AA62" s="52">
        <f t="shared" ca="1" si="14"/>
        <v>0</v>
      </c>
      <c r="AB62" s="52">
        <f t="shared" ca="1" si="15"/>
        <v>0</v>
      </c>
      <c r="AC62" s="52">
        <f t="shared" ca="1" si="26"/>
        <v>0</v>
      </c>
      <c r="AD62" s="7"/>
      <c r="AE62" s="7"/>
      <c r="AF62" s="7"/>
      <c r="AG62" s="7"/>
      <c r="AH62" s="7"/>
      <c r="AI62" s="1">
        <f t="shared" si="30"/>
        <v>0</v>
      </c>
      <c r="AJ62" s="52">
        <f t="shared" ca="1" si="27"/>
        <v>0</v>
      </c>
      <c r="AK62" s="1">
        <f t="shared" ca="1" si="28"/>
        <v>0</v>
      </c>
      <c r="AL62" s="301" t="s">
        <v>75</v>
      </c>
      <c r="AO62" s="52">
        <f t="shared" si="31"/>
        <v>0</v>
      </c>
      <c r="AP62" s="52">
        <f t="shared" si="33"/>
        <v>0</v>
      </c>
      <c r="AQ62" s="52">
        <f t="shared" si="33"/>
        <v>0</v>
      </c>
      <c r="AR62" s="52">
        <f t="shared" si="33"/>
        <v>0</v>
      </c>
      <c r="AS62" s="52">
        <f t="shared" si="33"/>
        <v>0</v>
      </c>
      <c r="AT62" s="52">
        <f t="shared" si="33"/>
        <v>0</v>
      </c>
      <c r="AU62" s="52">
        <f t="shared" si="33"/>
        <v>0</v>
      </c>
      <c r="AV62" s="52">
        <f t="shared" si="33"/>
        <v>0</v>
      </c>
      <c r="AW62" s="52">
        <f t="shared" si="33"/>
        <v>0</v>
      </c>
      <c r="AX62" s="52">
        <f t="shared" si="33"/>
        <v>0</v>
      </c>
      <c r="AY62" s="52">
        <f t="shared" si="33"/>
        <v>0</v>
      </c>
      <c r="AZ62" s="52">
        <f t="shared" si="33"/>
        <v>0</v>
      </c>
      <c r="BA62" s="52">
        <f t="shared" si="29"/>
        <v>0</v>
      </c>
      <c r="BB62" s="52">
        <f t="shared" si="16"/>
        <v>0</v>
      </c>
      <c r="BC62" s="301" t="str">
        <f t="shared" si="17"/>
        <v>11431/543965</v>
      </c>
      <c r="BD62" s="301">
        <f t="shared" si="19"/>
        <v>1</v>
      </c>
      <c r="BG62" s="52">
        <f t="shared" si="18"/>
        <v>0</v>
      </c>
    </row>
    <row r="63" spans="1:59" x14ac:dyDescent="0.25">
      <c r="A63" s="301" t="str">
        <f t="shared" si="10"/>
        <v>4212.EHCP.I03.</v>
      </c>
      <c r="B63" s="301">
        <v>516500</v>
      </c>
      <c r="C63" s="301">
        <v>143727</v>
      </c>
      <c r="D63" t="s">
        <v>103</v>
      </c>
      <c r="E63">
        <v>3024212</v>
      </c>
      <c r="F63" t="s">
        <v>412</v>
      </c>
      <c r="G63">
        <v>11442</v>
      </c>
      <c r="H63"/>
      <c r="I63" s="354"/>
      <c r="J63" s="397"/>
      <c r="K63" s="397"/>
      <c r="L63" s="397"/>
      <c r="M63" s="397"/>
      <c r="N63" s="397"/>
      <c r="O63" s="397"/>
      <c r="P63" s="397"/>
      <c r="Q63" s="397"/>
      <c r="R63" s="52"/>
      <c r="S63" s="52"/>
      <c r="T63" s="52"/>
      <c r="U63" s="52"/>
      <c r="V63" s="52"/>
      <c r="W63" s="52">
        <f t="shared" si="11"/>
        <v>0</v>
      </c>
      <c r="X63" s="52" t="str">
        <f t="shared" si="12"/>
        <v>302421211442EHCP</v>
      </c>
      <c r="Y63" s="52">
        <f t="shared" si="25"/>
        <v>0</v>
      </c>
      <c r="Z63" s="52">
        <f t="shared" ca="1" si="13"/>
        <v>0</v>
      </c>
      <c r="AA63" s="52">
        <f t="shared" ca="1" si="14"/>
        <v>0</v>
      </c>
      <c r="AB63" s="52">
        <f t="shared" ca="1" si="15"/>
        <v>0</v>
      </c>
      <c r="AC63" s="52">
        <f t="shared" ca="1" si="26"/>
        <v>0</v>
      </c>
      <c r="AD63" s="7"/>
      <c r="AE63" s="7"/>
      <c r="AF63" s="7"/>
      <c r="AG63" s="7"/>
      <c r="AH63" s="7"/>
      <c r="AI63" s="1">
        <f t="shared" si="30"/>
        <v>0</v>
      </c>
      <c r="AJ63" s="52">
        <f t="shared" ca="1" si="27"/>
        <v>0</v>
      </c>
      <c r="AK63" s="1">
        <f t="shared" ca="1" si="28"/>
        <v>0</v>
      </c>
      <c r="AL63" s="301" t="s">
        <v>79</v>
      </c>
      <c r="AO63" s="52">
        <f t="shared" si="31"/>
        <v>0</v>
      </c>
      <c r="AP63" s="52">
        <f t="shared" si="33"/>
        <v>0</v>
      </c>
      <c r="AQ63" s="52">
        <f t="shared" si="33"/>
        <v>0</v>
      </c>
      <c r="AR63" s="52">
        <f t="shared" si="33"/>
        <v>0</v>
      </c>
      <c r="AS63" s="52">
        <f t="shared" si="33"/>
        <v>0</v>
      </c>
      <c r="AT63" s="52">
        <f t="shared" si="33"/>
        <v>0</v>
      </c>
      <c r="AU63" s="52">
        <f t="shared" si="33"/>
        <v>0</v>
      </c>
      <c r="AV63" s="52">
        <f t="shared" si="33"/>
        <v>0</v>
      </c>
      <c r="AW63" s="52">
        <f t="shared" si="33"/>
        <v>0</v>
      </c>
      <c r="AX63" s="52">
        <f t="shared" si="33"/>
        <v>0</v>
      </c>
      <c r="AY63" s="52">
        <f t="shared" si="33"/>
        <v>0</v>
      </c>
      <c r="AZ63" s="52">
        <f t="shared" si="33"/>
        <v>0</v>
      </c>
      <c r="BA63" s="52">
        <f t="shared" si="29"/>
        <v>0</v>
      </c>
      <c r="BB63" s="52">
        <f t="shared" si="16"/>
        <v>0</v>
      </c>
      <c r="BC63" s="301" t="str">
        <f t="shared" si="17"/>
        <v>11442/516500</v>
      </c>
      <c r="BD63" s="301">
        <f t="shared" si="19"/>
        <v>1</v>
      </c>
      <c r="BG63" s="52">
        <f t="shared" si="18"/>
        <v>0</v>
      </c>
    </row>
    <row r="64" spans="1:59" x14ac:dyDescent="0.25">
      <c r="A64" s="301" t="str">
        <f t="shared" si="10"/>
        <v>2023.EHCP.I03.</v>
      </c>
      <c r="B64" s="301">
        <v>543965</v>
      </c>
      <c r="C64" s="301">
        <v>400159</v>
      </c>
      <c r="D64" t="s">
        <v>219</v>
      </c>
      <c r="E64">
        <v>3022023</v>
      </c>
      <c r="F64" t="s">
        <v>412</v>
      </c>
      <c r="G64">
        <v>11431</v>
      </c>
      <c r="H64"/>
      <c r="I64" s="354"/>
      <c r="J64" s="397"/>
      <c r="K64" s="397"/>
      <c r="L64" s="397"/>
      <c r="M64" s="397"/>
      <c r="N64" s="397"/>
      <c r="O64" s="397"/>
      <c r="P64" s="397"/>
      <c r="Q64" s="397"/>
      <c r="R64" s="52"/>
      <c r="S64" s="52"/>
      <c r="T64" s="52"/>
      <c r="U64" s="52"/>
      <c r="V64" s="52"/>
      <c r="W64" s="52">
        <f t="shared" si="11"/>
        <v>0</v>
      </c>
      <c r="X64" s="52" t="str">
        <f t="shared" si="12"/>
        <v>302202311431EHCP</v>
      </c>
      <c r="Y64" s="52">
        <f t="shared" si="25"/>
        <v>0</v>
      </c>
      <c r="Z64" s="52">
        <f t="shared" ca="1" si="13"/>
        <v>0</v>
      </c>
      <c r="AA64" s="52">
        <f t="shared" ca="1" si="14"/>
        <v>0</v>
      </c>
      <c r="AB64" s="52">
        <f t="shared" ca="1" si="15"/>
        <v>0</v>
      </c>
      <c r="AC64" s="52">
        <f t="shared" ca="1" si="26"/>
        <v>0</v>
      </c>
      <c r="AD64" s="7"/>
      <c r="AE64" s="7"/>
      <c r="AF64" s="7"/>
      <c r="AG64" s="7"/>
      <c r="AH64" s="7"/>
      <c r="AI64" s="1">
        <f t="shared" si="30"/>
        <v>0</v>
      </c>
      <c r="AJ64" s="52">
        <f t="shared" ca="1" si="27"/>
        <v>0</v>
      </c>
      <c r="AK64" s="1">
        <f t="shared" ca="1" si="28"/>
        <v>0</v>
      </c>
      <c r="AL64" s="301" t="s">
        <v>106</v>
      </c>
      <c r="AO64" s="52">
        <f t="shared" si="31"/>
        <v>0</v>
      </c>
      <c r="AP64" s="52">
        <f t="shared" si="33"/>
        <v>0</v>
      </c>
      <c r="AQ64" s="52">
        <f t="shared" si="33"/>
        <v>0</v>
      </c>
      <c r="AR64" s="52">
        <f t="shared" si="33"/>
        <v>0</v>
      </c>
      <c r="AS64" s="52">
        <f t="shared" si="33"/>
        <v>0</v>
      </c>
      <c r="AT64" s="52">
        <f t="shared" si="33"/>
        <v>0</v>
      </c>
      <c r="AU64" s="52">
        <f t="shared" si="33"/>
        <v>0</v>
      </c>
      <c r="AV64" s="52">
        <f t="shared" si="33"/>
        <v>0</v>
      </c>
      <c r="AW64" s="52">
        <f t="shared" si="33"/>
        <v>0</v>
      </c>
      <c r="AX64" s="52">
        <f t="shared" si="33"/>
        <v>0</v>
      </c>
      <c r="AY64" s="52">
        <f t="shared" si="33"/>
        <v>0</v>
      </c>
      <c r="AZ64" s="52">
        <f t="shared" si="33"/>
        <v>0</v>
      </c>
      <c r="BA64" s="52">
        <f t="shared" si="29"/>
        <v>0</v>
      </c>
      <c r="BB64" s="52">
        <f t="shared" si="16"/>
        <v>0</v>
      </c>
      <c r="BC64" s="301" t="str">
        <f t="shared" si="17"/>
        <v>11431/543965</v>
      </c>
      <c r="BD64" s="301">
        <f t="shared" si="19"/>
        <v>1</v>
      </c>
      <c r="BG64" s="52">
        <f t="shared" si="18"/>
        <v>0</v>
      </c>
    </row>
    <row r="65" spans="1:59" x14ac:dyDescent="0.25">
      <c r="A65" s="301" t="str">
        <f t="shared" si="10"/>
        <v>2023.SEN I.I03.</v>
      </c>
      <c r="B65" s="301">
        <v>543965</v>
      </c>
      <c r="C65" s="301">
        <v>400159</v>
      </c>
      <c r="D65" t="s">
        <v>219</v>
      </c>
      <c r="E65">
        <v>3022023</v>
      </c>
      <c r="F65" t="s">
        <v>4199</v>
      </c>
      <c r="G65">
        <v>10265</v>
      </c>
      <c r="H65"/>
      <c r="I65" s="354"/>
      <c r="J65" s="397"/>
      <c r="K65" s="397"/>
      <c r="L65" s="397"/>
      <c r="M65" s="397"/>
      <c r="N65" s="397"/>
      <c r="O65" s="397"/>
      <c r="P65" s="397"/>
      <c r="Q65" s="397"/>
      <c r="R65" s="52"/>
      <c r="S65" s="52"/>
      <c r="T65" s="52"/>
      <c r="U65" s="52"/>
      <c r="V65" s="52"/>
      <c r="W65" s="52">
        <f t="shared" si="11"/>
        <v>0</v>
      </c>
      <c r="X65" s="52" t="str">
        <f t="shared" si="12"/>
        <v>302202310265SEN Inclusion</v>
      </c>
      <c r="Y65" s="52">
        <f t="shared" si="25"/>
        <v>0</v>
      </c>
      <c r="Z65" s="52">
        <f t="shared" ca="1" si="13"/>
        <v>0</v>
      </c>
      <c r="AA65" s="52">
        <f t="shared" ca="1" si="14"/>
        <v>0</v>
      </c>
      <c r="AB65" s="52">
        <f t="shared" ca="1" si="15"/>
        <v>0</v>
      </c>
      <c r="AC65" s="52">
        <f t="shared" ca="1" si="26"/>
        <v>0</v>
      </c>
      <c r="AD65" s="7"/>
      <c r="AE65" s="7"/>
      <c r="AF65" s="7"/>
      <c r="AG65" s="7"/>
      <c r="AH65" s="7"/>
      <c r="AI65" s="1">
        <f t="shared" si="30"/>
        <v>0</v>
      </c>
      <c r="AJ65" s="52">
        <f t="shared" ca="1" si="27"/>
        <v>0</v>
      </c>
      <c r="AK65" s="1">
        <f t="shared" ca="1" si="28"/>
        <v>0</v>
      </c>
      <c r="AL65" s="301" t="s">
        <v>106</v>
      </c>
      <c r="AO65" s="52">
        <f t="shared" si="31"/>
        <v>0</v>
      </c>
      <c r="AP65" s="52">
        <f t="shared" si="33"/>
        <v>0</v>
      </c>
      <c r="AQ65" s="52">
        <f t="shared" si="33"/>
        <v>0</v>
      </c>
      <c r="AR65" s="52">
        <f t="shared" si="33"/>
        <v>0</v>
      </c>
      <c r="AS65" s="52">
        <f t="shared" si="33"/>
        <v>0</v>
      </c>
      <c r="AT65" s="52">
        <f t="shared" si="33"/>
        <v>0</v>
      </c>
      <c r="AU65" s="52">
        <f t="shared" si="33"/>
        <v>0</v>
      </c>
      <c r="AV65" s="52">
        <f t="shared" si="33"/>
        <v>0</v>
      </c>
      <c r="AW65" s="52">
        <f t="shared" si="33"/>
        <v>0</v>
      </c>
      <c r="AX65" s="52">
        <f t="shared" si="33"/>
        <v>0</v>
      </c>
      <c r="AY65" s="52">
        <f t="shared" si="33"/>
        <v>0</v>
      </c>
      <c r="AZ65" s="52">
        <f t="shared" si="33"/>
        <v>0</v>
      </c>
      <c r="BA65" s="52">
        <f t="shared" si="29"/>
        <v>0</v>
      </c>
      <c r="BB65" s="52">
        <f t="shared" si="16"/>
        <v>0</v>
      </c>
      <c r="BC65" s="301" t="str">
        <f t="shared" si="17"/>
        <v>10265/543965</v>
      </c>
      <c r="BD65" s="301">
        <f t="shared" si="19"/>
        <v>2</v>
      </c>
      <c r="BG65" s="52">
        <f t="shared" si="18"/>
        <v>0</v>
      </c>
    </row>
    <row r="66" spans="1:59" x14ac:dyDescent="0.25">
      <c r="A66" s="301" t="str">
        <f t="shared" si="10"/>
        <v>2001.EHCP.I03.</v>
      </c>
      <c r="B66" s="301">
        <v>516500</v>
      </c>
      <c r="C66" s="301">
        <v>143691</v>
      </c>
      <c r="D66" t="s">
        <v>220</v>
      </c>
      <c r="E66">
        <v>3022001</v>
      </c>
      <c r="F66" t="s">
        <v>412</v>
      </c>
      <c r="G66">
        <v>11443</v>
      </c>
      <c r="H66"/>
      <c r="I66" s="354"/>
      <c r="J66" s="397"/>
      <c r="K66" s="397"/>
      <c r="L66" s="397"/>
      <c r="M66" s="397"/>
      <c r="N66" s="397"/>
      <c r="O66" s="397"/>
      <c r="P66" s="397"/>
      <c r="Q66" s="397"/>
      <c r="R66" s="52"/>
      <c r="S66" s="52"/>
      <c r="T66" s="52"/>
      <c r="U66" s="52"/>
      <c r="V66" s="52"/>
      <c r="W66" s="52">
        <f t="shared" si="11"/>
        <v>0</v>
      </c>
      <c r="X66" s="52" t="str">
        <f t="shared" si="12"/>
        <v>302200111443EHCP</v>
      </c>
      <c r="Y66" s="52">
        <f t="shared" si="25"/>
        <v>0</v>
      </c>
      <c r="Z66" s="52">
        <f t="shared" ca="1" si="13"/>
        <v>0</v>
      </c>
      <c r="AA66" s="52">
        <f t="shared" ca="1" si="14"/>
        <v>0</v>
      </c>
      <c r="AB66" s="52">
        <f t="shared" ca="1" si="15"/>
        <v>0</v>
      </c>
      <c r="AC66" s="52">
        <f t="shared" ca="1" si="26"/>
        <v>0</v>
      </c>
      <c r="AD66" s="7"/>
      <c r="AE66" s="7"/>
      <c r="AF66" s="7"/>
      <c r="AG66" s="7"/>
      <c r="AH66" s="7"/>
      <c r="AI66" s="1">
        <f t="shared" si="30"/>
        <v>0</v>
      </c>
      <c r="AJ66" s="52">
        <f t="shared" ca="1" si="27"/>
        <v>0</v>
      </c>
      <c r="AK66" s="1">
        <f t="shared" ca="1" si="28"/>
        <v>0</v>
      </c>
      <c r="AL66" s="301" t="s">
        <v>79</v>
      </c>
      <c r="AO66" s="52">
        <f t="shared" si="31"/>
        <v>0</v>
      </c>
      <c r="AP66" s="52">
        <f t="shared" si="33"/>
        <v>0</v>
      </c>
      <c r="AQ66" s="52">
        <f t="shared" si="33"/>
        <v>0</v>
      </c>
      <c r="AR66" s="52">
        <f t="shared" si="33"/>
        <v>0</v>
      </c>
      <c r="AS66" s="52">
        <f t="shared" si="33"/>
        <v>0</v>
      </c>
      <c r="AT66" s="52">
        <f t="shared" si="33"/>
        <v>0</v>
      </c>
      <c r="AU66" s="52">
        <f t="shared" si="33"/>
        <v>0</v>
      </c>
      <c r="AV66" s="52">
        <f t="shared" si="33"/>
        <v>0</v>
      </c>
      <c r="AW66" s="52">
        <f t="shared" si="33"/>
        <v>0</v>
      </c>
      <c r="AX66" s="52">
        <f t="shared" si="33"/>
        <v>0</v>
      </c>
      <c r="AY66" s="52">
        <f t="shared" si="33"/>
        <v>0</v>
      </c>
      <c r="AZ66" s="52">
        <f t="shared" si="33"/>
        <v>0</v>
      </c>
      <c r="BA66" s="52">
        <f t="shared" si="29"/>
        <v>0</v>
      </c>
      <c r="BB66" s="52">
        <f t="shared" si="16"/>
        <v>0</v>
      </c>
      <c r="BC66" s="301" t="str">
        <f t="shared" si="17"/>
        <v>11443/516500</v>
      </c>
      <c r="BD66" s="301">
        <f t="shared" si="19"/>
        <v>1</v>
      </c>
      <c r="BG66" s="52">
        <f t="shared" si="18"/>
        <v>0</v>
      </c>
    </row>
    <row r="67" spans="1:59" x14ac:dyDescent="0.25">
      <c r="A67" s="301" t="str">
        <f t="shared" si="10"/>
        <v>2024.EHCP.I03.</v>
      </c>
      <c r="B67" s="301">
        <v>543965</v>
      </c>
      <c r="C67" s="301">
        <v>400047</v>
      </c>
      <c r="D67" t="s">
        <v>221</v>
      </c>
      <c r="E67">
        <v>3022024</v>
      </c>
      <c r="F67" t="s">
        <v>412</v>
      </c>
      <c r="G67">
        <v>11431</v>
      </c>
      <c r="H67"/>
      <c r="I67" s="354"/>
      <c r="J67" s="397"/>
      <c r="K67" s="397"/>
      <c r="L67" s="397"/>
      <c r="M67" s="397"/>
      <c r="N67" s="397"/>
      <c r="O67" s="397"/>
      <c r="P67" s="397"/>
      <c r="Q67" s="397"/>
      <c r="R67" s="52"/>
      <c r="S67" s="52"/>
      <c r="T67" s="52"/>
      <c r="U67" s="52"/>
      <c r="V67" s="52"/>
      <c r="W67" s="52">
        <f t="shared" si="11"/>
        <v>0</v>
      </c>
      <c r="X67" s="52" t="str">
        <f t="shared" si="12"/>
        <v>302202411431EHCP</v>
      </c>
      <c r="Y67" s="52">
        <f t="shared" si="25"/>
        <v>0</v>
      </c>
      <c r="Z67" s="52">
        <f t="shared" ca="1" si="13"/>
        <v>0</v>
      </c>
      <c r="AA67" s="52">
        <f t="shared" ca="1" si="14"/>
        <v>0</v>
      </c>
      <c r="AB67" s="52">
        <f t="shared" ca="1" si="15"/>
        <v>0</v>
      </c>
      <c r="AC67" s="52">
        <f t="shared" ca="1" si="26"/>
        <v>0</v>
      </c>
      <c r="AD67" s="7"/>
      <c r="AE67" s="7"/>
      <c r="AF67" s="7"/>
      <c r="AG67" s="7"/>
      <c r="AH67" s="7"/>
      <c r="AI67" s="1">
        <f t="shared" si="30"/>
        <v>0</v>
      </c>
      <c r="AJ67" s="52">
        <f t="shared" ca="1" si="27"/>
        <v>0</v>
      </c>
      <c r="AK67" s="1">
        <f t="shared" ca="1" si="28"/>
        <v>0</v>
      </c>
      <c r="AL67" s="301" t="s">
        <v>48</v>
      </c>
      <c r="AO67" s="52">
        <f t="shared" si="31"/>
        <v>0</v>
      </c>
      <c r="AP67" s="52">
        <f t="shared" si="33"/>
        <v>0</v>
      </c>
      <c r="AQ67" s="52">
        <f t="shared" si="33"/>
        <v>0</v>
      </c>
      <c r="AR67" s="52">
        <f t="shared" si="33"/>
        <v>0</v>
      </c>
      <c r="AS67" s="52">
        <f t="shared" si="33"/>
        <v>0</v>
      </c>
      <c r="AT67" s="52">
        <f t="shared" si="33"/>
        <v>0</v>
      </c>
      <c r="AU67" s="52">
        <f t="shared" si="33"/>
        <v>0</v>
      </c>
      <c r="AV67" s="52">
        <f t="shared" si="33"/>
        <v>0</v>
      </c>
      <c r="AW67" s="52">
        <f t="shared" si="33"/>
        <v>0</v>
      </c>
      <c r="AX67" s="52">
        <f t="shared" si="33"/>
        <v>0</v>
      </c>
      <c r="AY67" s="52">
        <f t="shared" si="33"/>
        <v>0</v>
      </c>
      <c r="AZ67" s="52">
        <f t="shared" si="33"/>
        <v>0</v>
      </c>
      <c r="BA67" s="52">
        <f t="shared" si="29"/>
        <v>0</v>
      </c>
      <c r="BB67" s="52">
        <f t="shared" si="16"/>
        <v>0</v>
      </c>
      <c r="BC67" s="301" t="str">
        <f t="shared" si="17"/>
        <v>11431/543965</v>
      </c>
      <c r="BD67" s="301">
        <f t="shared" si="19"/>
        <v>1</v>
      </c>
      <c r="BG67" s="52">
        <f t="shared" si="18"/>
        <v>0</v>
      </c>
    </row>
    <row r="68" spans="1:59" x14ac:dyDescent="0.25">
      <c r="A68" s="301" t="str">
        <f t="shared" si="10"/>
        <v>2024.EHCP.I03.</v>
      </c>
      <c r="B68" s="301">
        <v>543965</v>
      </c>
      <c r="C68" s="301">
        <v>400047</v>
      </c>
      <c r="D68" t="s">
        <v>221</v>
      </c>
      <c r="E68">
        <v>3022024</v>
      </c>
      <c r="F68" t="s">
        <v>412</v>
      </c>
      <c r="G68">
        <v>11436</v>
      </c>
      <c r="H68"/>
      <c r="I68" s="354"/>
      <c r="J68" s="397"/>
      <c r="K68" s="397"/>
      <c r="L68" s="397"/>
      <c r="M68" s="397"/>
      <c r="N68" s="397"/>
      <c r="O68" s="397"/>
      <c r="P68" s="397"/>
      <c r="Q68" s="397"/>
      <c r="R68" s="52"/>
      <c r="S68" s="52"/>
      <c r="T68" s="52"/>
      <c r="U68" s="52"/>
      <c r="V68" s="52"/>
      <c r="W68" s="52">
        <f t="shared" si="11"/>
        <v>0</v>
      </c>
      <c r="X68" s="52" t="str">
        <f t="shared" si="12"/>
        <v>302202411436EHCP</v>
      </c>
      <c r="Y68" s="52">
        <f t="shared" si="25"/>
        <v>0</v>
      </c>
      <c r="Z68" s="52">
        <f t="shared" ca="1" si="13"/>
        <v>0</v>
      </c>
      <c r="AA68" s="52">
        <f t="shared" ca="1" si="14"/>
        <v>0</v>
      </c>
      <c r="AB68" s="52">
        <f t="shared" ca="1" si="15"/>
        <v>0</v>
      </c>
      <c r="AC68" s="52">
        <f t="shared" ca="1" si="26"/>
        <v>0</v>
      </c>
      <c r="AD68" s="7"/>
      <c r="AE68" s="7"/>
      <c r="AF68" s="7"/>
      <c r="AG68" s="7"/>
      <c r="AH68" s="7"/>
      <c r="AI68" s="1">
        <f t="shared" si="30"/>
        <v>0</v>
      </c>
      <c r="AJ68" s="52">
        <f t="shared" ca="1" si="27"/>
        <v>0</v>
      </c>
      <c r="AK68" s="1">
        <f t="shared" ca="1" si="28"/>
        <v>0</v>
      </c>
      <c r="AL68" s="301" t="s">
        <v>48</v>
      </c>
      <c r="AO68" s="52">
        <f t="shared" si="31"/>
        <v>0</v>
      </c>
      <c r="AP68" s="52">
        <f t="shared" ref="AP68:AZ77" si="34">IFERROR(IF($B68=543965,1/13,1/12)*$H68,0)</f>
        <v>0</v>
      </c>
      <c r="AQ68" s="52">
        <f t="shared" si="34"/>
        <v>0</v>
      </c>
      <c r="AR68" s="52">
        <f t="shared" si="34"/>
        <v>0</v>
      </c>
      <c r="AS68" s="52">
        <f t="shared" si="34"/>
        <v>0</v>
      </c>
      <c r="AT68" s="52">
        <f t="shared" si="34"/>
        <v>0</v>
      </c>
      <c r="AU68" s="52">
        <f t="shared" si="34"/>
        <v>0</v>
      </c>
      <c r="AV68" s="52">
        <f t="shared" si="34"/>
        <v>0</v>
      </c>
      <c r="AW68" s="52">
        <f t="shared" si="34"/>
        <v>0</v>
      </c>
      <c r="AX68" s="52">
        <f t="shared" si="34"/>
        <v>0</v>
      </c>
      <c r="AY68" s="52">
        <f t="shared" si="34"/>
        <v>0</v>
      </c>
      <c r="AZ68" s="52">
        <f t="shared" si="34"/>
        <v>0</v>
      </c>
      <c r="BA68" s="52">
        <f t="shared" si="29"/>
        <v>0</v>
      </c>
      <c r="BB68" s="52">
        <f t="shared" si="16"/>
        <v>0</v>
      </c>
      <c r="BC68" s="301" t="str">
        <f t="shared" si="17"/>
        <v>11436/543965</v>
      </c>
      <c r="BD68" s="301">
        <f t="shared" si="19"/>
        <v>2</v>
      </c>
      <c r="BG68" s="52">
        <f t="shared" si="18"/>
        <v>0</v>
      </c>
    </row>
    <row r="69" spans="1:59" x14ac:dyDescent="0.25">
      <c r="A69" s="301" t="str">
        <f t="shared" si="10"/>
        <v>2024.SEN I.I03.</v>
      </c>
      <c r="B69" s="301">
        <v>543965</v>
      </c>
      <c r="C69" s="301">
        <v>400047</v>
      </c>
      <c r="D69" t="s">
        <v>221</v>
      </c>
      <c r="E69">
        <v>3022024</v>
      </c>
      <c r="F69" t="s">
        <v>4199</v>
      </c>
      <c r="G69">
        <v>10265</v>
      </c>
      <c r="H69"/>
      <c r="I69" s="354"/>
      <c r="J69" s="397"/>
      <c r="K69" s="397"/>
      <c r="L69" s="397"/>
      <c r="M69" s="397"/>
      <c r="N69" s="397"/>
      <c r="O69" s="397"/>
      <c r="P69" s="397"/>
      <c r="Q69" s="397"/>
      <c r="R69" s="52"/>
      <c r="S69" s="52"/>
      <c r="T69" s="52"/>
      <c r="U69" s="52"/>
      <c r="V69" s="52"/>
      <c r="W69" s="52">
        <f t="shared" si="11"/>
        <v>0</v>
      </c>
      <c r="X69" s="52" t="str">
        <f t="shared" si="12"/>
        <v>302202410265SEN Inclusion</v>
      </c>
      <c r="Y69" s="52">
        <f t="shared" si="25"/>
        <v>0</v>
      </c>
      <c r="Z69" s="52">
        <f t="shared" ca="1" si="13"/>
        <v>0</v>
      </c>
      <c r="AA69" s="52">
        <f t="shared" ca="1" si="14"/>
        <v>0</v>
      </c>
      <c r="AB69" s="52">
        <f t="shared" ca="1" si="15"/>
        <v>0</v>
      </c>
      <c r="AC69" s="52">
        <f t="shared" ca="1" si="26"/>
        <v>0</v>
      </c>
      <c r="AD69" s="7"/>
      <c r="AE69" s="7"/>
      <c r="AF69" s="7"/>
      <c r="AG69" s="7"/>
      <c r="AH69" s="7"/>
      <c r="AI69" s="1">
        <f t="shared" si="30"/>
        <v>0</v>
      </c>
      <c r="AJ69" s="52">
        <f t="shared" ca="1" si="27"/>
        <v>0</v>
      </c>
      <c r="AK69" s="1">
        <f t="shared" ca="1" si="28"/>
        <v>0</v>
      </c>
      <c r="AL69" s="301" t="s">
        <v>48</v>
      </c>
      <c r="AO69" s="52">
        <f t="shared" si="31"/>
        <v>0</v>
      </c>
      <c r="AP69" s="52">
        <f t="shared" si="34"/>
        <v>0</v>
      </c>
      <c r="AQ69" s="52">
        <f t="shared" si="34"/>
        <v>0</v>
      </c>
      <c r="AR69" s="52">
        <f t="shared" si="34"/>
        <v>0</v>
      </c>
      <c r="AS69" s="52">
        <f t="shared" si="34"/>
        <v>0</v>
      </c>
      <c r="AT69" s="52">
        <f t="shared" si="34"/>
        <v>0</v>
      </c>
      <c r="AU69" s="52">
        <f t="shared" si="34"/>
        <v>0</v>
      </c>
      <c r="AV69" s="52">
        <f t="shared" si="34"/>
        <v>0</v>
      </c>
      <c r="AW69" s="52">
        <f t="shared" si="34"/>
        <v>0</v>
      </c>
      <c r="AX69" s="52">
        <f t="shared" si="34"/>
        <v>0</v>
      </c>
      <c r="AY69" s="52">
        <f t="shared" si="34"/>
        <v>0</v>
      </c>
      <c r="AZ69" s="52">
        <f t="shared" si="34"/>
        <v>0</v>
      </c>
      <c r="BA69" s="52">
        <f t="shared" si="29"/>
        <v>0</v>
      </c>
      <c r="BB69" s="52">
        <f t="shared" si="16"/>
        <v>0</v>
      </c>
      <c r="BC69" s="301" t="str">
        <f t="shared" si="17"/>
        <v>10265/543965</v>
      </c>
      <c r="BD69" s="301">
        <f t="shared" si="19"/>
        <v>3</v>
      </c>
      <c r="BG69" s="52">
        <f t="shared" si="18"/>
        <v>0</v>
      </c>
    </row>
    <row r="70" spans="1:59" x14ac:dyDescent="0.25">
      <c r="A70" s="301" t="str">
        <f t="shared" si="10"/>
        <v>5405.EHCP.I03.</v>
      </c>
      <c r="B70" s="301">
        <v>543965</v>
      </c>
      <c r="C70" s="301">
        <v>400041</v>
      </c>
      <c r="D70" t="s">
        <v>104</v>
      </c>
      <c r="E70">
        <v>3025405</v>
      </c>
      <c r="F70" t="s">
        <v>412</v>
      </c>
      <c r="G70">
        <v>11435</v>
      </c>
      <c r="H70"/>
      <c r="I70" s="354"/>
      <c r="J70" s="397"/>
      <c r="K70" s="397"/>
      <c r="L70" s="397"/>
      <c r="M70" s="397"/>
      <c r="N70" s="397"/>
      <c r="O70" s="397"/>
      <c r="P70" s="397"/>
      <c r="Q70" s="397"/>
      <c r="R70" s="52"/>
      <c r="S70" s="52"/>
      <c r="T70" s="52"/>
      <c r="U70" s="52"/>
      <c r="V70" s="52"/>
      <c r="W70" s="52">
        <f t="shared" si="11"/>
        <v>0</v>
      </c>
      <c r="X70" s="52" t="str">
        <f t="shared" si="12"/>
        <v>302540511435EHCP</v>
      </c>
      <c r="Y70" s="52">
        <f t="shared" si="25"/>
        <v>0</v>
      </c>
      <c r="Z70" s="52">
        <f t="shared" ca="1" si="13"/>
        <v>0</v>
      </c>
      <c r="AA70" s="52">
        <f t="shared" ca="1" si="14"/>
        <v>0</v>
      </c>
      <c r="AB70" s="52">
        <f t="shared" ca="1" si="15"/>
        <v>0</v>
      </c>
      <c r="AC70" s="52">
        <f t="shared" ca="1" si="26"/>
        <v>0</v>
      </c>
      <c r="AD70" s="7"/>
      <c r="AE70" s="7"/>
      <c r="AF70" s="7"/>
      <c r="AG70" s="7"/>
      <c r="AH70" s="7"/>
      <c r="AI70" s="1">
        <f t="shared" si="30"/>
        <v>0</v>
      </c>
      <c r="AJ70" s="52">
        <f t="shared" ca="1" si="27"/>
        <v>0</v>
      </c>
      <c r="AK70" s="1">
        <f t="shared" ca="1" si="28"/>
        <v>0</v>
      </c>
      <c r="AL70" s="301" t="s">
        <v>106</v>
      </c>
      <c r="AO70" s="52">
        <f t="shared" si="31"/>
        <v>0</v>
      </c>
      <c r="AP70" s="52">
        <f t="shared" si="34"/>
        <v>0</v>
      </c>
      <c r="AQ70" s="52">
        <f t="shared" si="34"/>
        <v>0</v>
      </c>
      <c r="AR70" s="52">
        <f t="shared" si="34"/>
        <v>0</v>
      </c>
      <c r="AS70" s="52">
        <f t="shared" si="34"/>
        <v>0</v>
      </c>
      <c r="AT70" s="52">
        <f t="shared" si="34"/>
        <v>0</v>
      </c>
      <c r="AU70" s="52">
        <f t="shared" si="34"/>
        <v>0</v>
      </c>
      <c r="AV70" s="52">
        <f t="shared" si="34"/>
        <v>0</v>
      </c>
      <c r="AW70" s="52">
        <f t="shared" si="34"/>
        <v>0</v>
      </c>
      <c r="AX70" s="52">
        <f t="shared" si="34"/>
        <v>0</v>
      </c>
      <c r="AY70" s="52">
        <f t="shared" si="34"/>
        <v>0</v>
      </c>
      <c r="AZ70" s="52">
        <f t="shared" si="34"/>
        <v>0</v>
      </c>
      <c r="BA70" s="52">
        <f t="shared" si="29"/>
        <v>0</v>
      </c>
      <c r="BB70" s="52">
        <f t="shared" si="16"/>
        <v>0</v>
      </c>
      <c r="BC70" s="301" t="str">
        <f t="shared" si="17"/>
        <v>11435/543965</v>
      </c>
      <c r="BD70" s="301">
        <f t="shared" si="19"/>
        <v>1</v>
      </c>
      <c r="BG70" s="52">
        <f t="shared" si="18"/>
        <v>0</v>
      </c>
    </row>
    <row r="71" spans="1:59" x14ac:dyDescent="0.25">
      <c r="A71" s="301" t="str">
        <f t="shared" si="10"/>
        <v>2025.EHCP.I03.</v>
      </c>
      <c r="B71" s="301">
        <v>543965</v>
      </c>
      <c r="C71" s="301">
        <v>400001</v>
      </c>
      <c r="D71" t="s">
        <v>222</v>
      </c>
      <c r="E71">
        <v>3022025</v>
      </c>
      <c r="F71" t="s">
        <v>412</v>
      </c>
      <c r="G71">
        <v>11431</v>
      </c>
      <c r="H71"/>
      <c r="I71" s="354"/>
      <c r="J71" s="397"/>
      <c r="K71" s="397"/>
      <c r="L71" s="397"/>
      <c r="M71" s="397"/>
      <c r="N71" s="397"/>
      <c r="O71" s="397"/>
      <c r="P71" s="397"/>
      <c r="Q71" s="397"/>
      <c r="R71" s="52"/>
      <c r="S71" s="52"/>
      <c r="T71" s="52"/>
      <c r="U71" s="52"/>
      <c r="V71" s="52"/>
      <c r="W71" s="52">
        <f t="shared" si="11"/>
        <v>0</v>
      </c>
      <c r="X71" s="52" t="str">
        <f t="shared" si="12"/>
        <v>302202511431EHCP</v>
      </c>
      <c r="Y71" s="52">
        <f t="shared" si="25"/>
        <v>0</v>
      </c>
      <c r="Z71" s="52">
        <f t="shared" ca="1" si="13"/>
        <v>0</v>
      </c>
      <c r="AA71" s="52">
        <f t="shared" ca="1" si="14"/>
        <v>0</v>
      </c>
      <c r="AB71" s="52">
        <f t="shared" ca="1" si="15"/>
        <v>0</v>
      </c>
      <c r="AC71" s="52">
        <f t="shared" ca="1" si="26"/>
        <v>0</v>
      </c>
      <c r="AD71" s="7"/>
      <c r="AE71" s="7"/>
      <c r="AF71" s="7"/>
      <c r="AG71" s="7"/>
      <c r="AH71" s="7"/>
      <c r="AI71" s="1">
        <f t="shared" si="30"/>
        <v>0</v>
      </c>
      <c r="AJ71" s="52">
        <f t="shared" ca="1" si="27"/>
        <v>0</v>
      </c>
      <c r="AK71" s="1">
        <f t="shared" ca="1" si="28"/>
        <v>0</v>
      </c>
      <c r="AL71" s="301" t="s">
        <v>191</v>
      </c>
      <c r="AO71" s="52">
        <f t="shared" si="31"/>
        <v>0</v>
      </c>
      <c r="AP71" s="52">
        <f t="shared" si="34"/>
        <v>0</v>
      </c>
      <c r="AQ71" s="52">
        <f t="shared" si="34"/>
        <v>0</v>
      </c>
      <c r="AR71" s="52">
        <f t="shared" si="34"/>
        <v>0</v>
      </c>
      <c r="AS71" s="52">
        <f t="shared" si="34"/>
        <v>0</v>
      </c>
      <c r="AT71" s="52">
        <f t="shared" si="34"/>
        <v>0</v>
      </c>
      <c r="AU71" s="52">
        <f t="shared" si="34"/>
        <v>0</v>
      </c>
      <c r="AV71" s="52">
        <f t="shared" si="34"/>
        <v>0</v>
      </c>
      <c r="AW71" s="52">
        <f t="shared" si="34"/>
        <v>0</v>
      </c>
      <c r="AX71" s="52">
        <f t="shared" si="34"/>
        <v>0</v>
      </c>
      <c r="AY71" s="52">
        <f t="shared" si="34"/>
        <v>0</v>
      </c>
      <c r="AZ71" s="52">
        <f t="shared" si="34"/>
        <v>0</v>
      </c>
      <c r="BA71" s="52">
        <f t="shared" si="29"/>
        <v>0</v>
      </c>
      <c r="BB71" s="52">
        <f t="shared" si="16"/>
        <v>0</v>
      </c>
      <c r="BC71" s="301" t="str">
        <f t="shared" si="17"/>
        <v>11431/543965</v>
      </c>
      <c r="BD71" s="301">
        <f t="shared" si="19"/>
        <v>1</v>
      </c>
      <c r="BG71" s="52">
        <f t="shared" si="18"/>
        <v>0</v>
      </c>
    </row>
    <row r="72" spans="1:59" x14ac:dyDescent="0.25">
      <c r="A72" s="301" t="str">
        <f t="shared" si="10"/>
        <v>4003.EHCP.I03.</v>
      </c>
      <c r="B72" s="301">
        <v>543965</v>
      </c>
      <c r="C72" s="301">
        <v>400033</v>
      </c>
      <c r="D72" t="s">
        <v>107</v>
      </c>
      <c r="E72">
        <v>3024003</v>
      </c>
      <c r="F72" t="s">
        <v>412</v>
      </c>
      <c r="G72">
        <v>11435</v>
      </c>
      <c r="H72"/>
      <c r="I72" s="354"/>
      <c r="J72" s="397"/>
      <c r="K72" s="397"/>
      <c r="L72" s="397"/>
      <c r="M72" s="397"/>
      <c r="N72" s="397"/>
      <c r="O72" s="397"/>
      <c r="P72" s="397"/>
      <c r="Q72" s="397"/>
      <c r="R72" s="52"/>
      <c r="S72" s="52"/>
      <c r="T72" s="52"/>
      <c r="U72" s="52"/>
      <c r="V72" s="52"/>
      <c r="W72" s="52">
        <f t="shared" si="11"/>
        <v>0</v>
      </c>
      <c r="X72" s="52" t="str">
        <f t="shared" si="12"/>
        <v>302400311435EHCP</v>
      </c>
      <c r="Y72" s="52">
        <f t="shared" ref="Y72:Y103" si="35">I72</f>
        <v>0</v>
      </c>
      <c r="Z72" s="52">
        <f t="shared" ca="1" si="13"/>
        <v>0</v>
      </c>
      <c r="AA72" s="52">
        <f t="shared" ca="1" si="14"/>
        <v>0</v>
      </c>
      <c r="AB72" s="52">
        <f t="shared" ca="1" si="15"/>
        <v>0</v>
      </c>
      <c r="AC72" s="52">
        <f t="shared" ref="AC72:AC103" ca="1" si="36">SUM(Z72:AB72)-H72</f>
        <v>0</v>
      </c>
      <c r="AD72" s="7"/>
      <c r="AE72" s="7"/>
      <c r="AF72" s="7"/>
      <c r="AG72" s="7"/>
      <c r="AH72" s="7"/>
      <c r="AI72" s="1">
        <f t="shared" si="30"/>
        <v>0</v>
      </c>
      <c r="AJ72" s="52">
        <f t="shared" ref="AJ72:AJ103" ca="1" si="37">Z72+AA72-AE72</f>
        <v>0</v>
      </c>
      <c r="AK72" s="1">
        <f t="shared" ref="AK72:AK103" ca="1" si="38">AB72+AE72+AJ72-H72</f>
        <v>0</v>
      </c>
      <c r="AL72" s="301" t="s">
        <v>75</v>
      </c>
      <c r="AO72" s="52">
        <f t="shared" si="31"/>
        <v>0</v>
      </c>
      <c r="AP72" s="52">
        <f t="shared" si="34"/>
        <v>0</v>
      </c>
      <c r="AQ72" s="52">
        <f t="shared" si="34"/>
        <v>0</v>
      </c>
      <c r="AR72" s="52">
        <f t="shared" si="34"/>
        <v>0</v>
      </c>
      <c r="AS72" s="52">
        <f t="shared" si="34"/>
        <v>0</v>
      </c>
      <c r="AT72" s="52">
        <f t="shared" si="34"/>
        <v>0</v>
      </c>
      <c r="AU72" s="52">
        <f t="shared" si="34"/>
        <v>0</v>
      </c>
      <c r="AV72" s="52">
        <f t="shared" si="34"/>
        <v>0</v>
      </c>
      <c r="AW72" s="52">
        <f t="shared" si="34"/>
        <v>0</v>
      </c>
      <c r="AX72" s="52">
        <f t="shared" si="34"/>
        <v>0</v>
      </c>
      <c r="AY72" s="52">
        <f t="shared" si="34"/>
        <v>0</v>
      </c>
      <c r="AZ72" s="52">
        <f t="shared" si="34"/>
        <v>0</v>
      </c>
      <c r="BA72" s="52">
        <f t="shared" ref="BA72:BA103" si="39">SUM(AO72:AZ72)-H72</f>
        <v>0</v>
      </c>
      <c r="BB72" s="52">
        <f t="shared" si="16"/>
        <v>0</v>
      </c>
      <c r="BC72" s="301" t="str">
        <f t="shared" si="17"/>
        <v>11435/543965</v>
      </c>
      <c r="BD72" s="301">
        <f t="shared" si="19"/>
        <v>1</v>
      </c>
      <c r="BG72" s="52">
        <f t="shared" si="18"/>
        <v>0</v>
      </c>
    </row>
    <row r="73" spans="1:59" x14ac:dyDescent="0.25">
      <c r="A73" s="301" t="str">
        <f t="shared" ref="A73:A136" si="40">RIGHT(E73,4)&amp;"."&amp;LEFT(F73,5)&amp;".I03."</f>
        <v>2026.EHCP.I03.</v>
      </c>
      <c r="B73" s="301">
        <v>543965</v>
      </c>
      <c r="C73" s="301">
        <v>400082</v>
      </c>
      <c r="D73" t="s">
        <v>223</v>
      </c>
      <c r="E73">
        <v>3022026</v>
      </c>
      <c r="F73" t="s">
        <v>412</v>
      </c>
      <c r="G73">
        <v>11431</v>
      </c>
      <c r="H73"/>
      <c r="I73" s="354"/>
      <c r="J73" s="397"/>
      <c r="K73" s="397"/>
      <c r="L73" s="397"/>
      <c r="M73" s="397"/>
      <c r="N73" s="397"/>
      <c r="O73" s="397"/>
      <c r="P73" s="397"/>
      <c r="Q73" s="397"/>
      <c r="R73" s="52"/>
      <c r="S73" s="52"/>
      <c r="T73" s="52"/>
      <c r="U73" s="52"/>
      <c r="V73" s="52"/>
      <c r="W73" s="52">
        <f t="shared" ref="W73:W136" si="41">SUM(J73:V73)-H73</f>
        <v>0</v>
      </c>
      <c r="X73" s="52" t="str">
        <f t="shared" ref="X73:X136" si="42">E73&amp;G73&amp;F73</f>
        <v>302202611431EHCP</v>
      </c>
      <c r="Y73" s="52">
        <f t="shared" si="35"/>
        <v>0</v>
      </c>
      <c r="Z73" s="52">
        <f t="shared" ref="Z73:Z136" ca="1" si="43">SUM(INDIRECT("ao"&amp;ROW()&amp;":"&amp;$I$3&amp;ROW()))-AA73</f>
        <v>0</v>
      </c>
      <c r="AA73" s="52">
        <f t="shared" ref="AA73:AA136" ca="1" si="44">INDIRECT($I$3&amp;ROW())</f>
        <v>0</v>
      </c>
      <c r="AB73" s="52">
        <f t="shared" ref="AB73:AB136" ca="1" si="45">SUM(INDIRECT($I$3&amp;ROW()&amp;":"&amp;"az"&amp;ROW()))-AA73</f>
        <v>0</v>
      </c>
      <c r="AC73" s="52">
        <f t="shared" ca="1" si="36"/>
        <v>0</v>
      </c>
      <c r="AD73" s="7"/>
      <c r="AE73" s="7"/>
      <c r="AF73" s="7"/>
      <c r="AG73" s="7"/>
      <c r="AH73" s="7"/>
      <c r="AI73" s="1">
        <f t="shared" si="30"/>
        <v>0</v>
      </c>
      <c r="AJ73" s="52">
        <f t="shared" ca="1" si="37"/>
        <v>0</v>
      </c>
      <c r="AK73" s="1">
        <f t="shared" ca="1" si="38"/>
        <v>0</v>
      </c>
      <c r="AL73" s="301" t="s">
        <v>48</v>
      </c>
      <c r="AO73" s="52">
        <f t="shared" si="31"/>
        <v>0</v>
      </c>
      <c r="AP73" s="52">
        <f t="shared" si="34"/>
        <v>0</v>
      </c>
      <c r="AQ73" s="52">
        <f t="shared" si="34"/>
        <v>0</v>
      </c>
      <c r="AR73" s="52">
        <f t="shared" si="34"/>
        <v>0</v>
      </c>
      <c r="AS73" s="52">
        <f t="shared" si="34"/>
        <v>0</v>
      </c>
      <c r="AT73" s="52">
        <f t="shared" si="34"/>
        <v>0</v>
      </c>
      <c r="AU73" s="52">
        <f t="shared" si="34"/>
        <v>0</v>
      </c>
      <c r="AV73" s="52">
        <f t="shared" si="34"/>
        <v>0</v>
      </c>
      <c r="AW73" s="52">
        <f t="shared" si="34"/>
        <v>0</v>
      </c>
      <c r="AX73" s="52">
        <f t="shared" si="34"/>
        <v>0</v>
      </c>
      <c r="AY73" s="52">
        <f t="shared" si="34"/>
        <v>0</v>
      </c>
      <c r="AZ73" s="52">
        <f t="shared" si="34"/>
        <v>0</v>
      </c>
      <c r="BA73" s="52">
        <f t="shared" si="39"/>
        <v>0</v>
      </c>
      <c r="BB73" s="52">
        <f t="shared" ref="BB73:BB136" si="46">SUM(AO73:AZ73)</f>
        <v>0</v>
      </c>
      <c r="BC73" s="301" t="str">
        <f t="shared" ref="BC73:BC136" si="47">G73&amp;"/"&amp;B73</f>
        <v>11431/543965</v>
      </c>
      <c r="BD73" s="301">
        <f t="shared" si="19"/>
        <v>1</v>
      </c>
      <c r="BG73" s="52">
        <f t="shared" ref="BG73:BG136" si="48">SUM(J73:P73)</f>
        <v>0</v>
      </c>
    </row>
    <row r="74" spans="1:59" x14ac:dyDescent="0.25">
      <c r="A74" s="301" t="str">
        <f t="shared" si="40"/>
        <v>2026.SEN I.I03.</v>
      </c>
      <c r="B74" s="301">
        <v>543965</v>
      </c>
      <c r="C74" s="301">
        <v>400082</v>
      </c>
      <c r="D74" t="s">
        <v>223</v>
      </c>
      <c r="E74">
        <v>3022026</v>
      </c>
      <c r="F74" t="s">
        <v>4199</v>
      </c>
      <c r="G74">
        <v>10265</v>
      </c>
      <c r="H74"/>
      <c r="I74" s="354"/>
      <c r="J74" s="397"/>
      <c r="K74" s="397"/>
      <c r="L74" s="397"/>
      <c r="M74" s="397"/>
      <c r="N74" s="397"/>
      <c r="O74" s="397"/>
      <c r="P74" s="397"/>
      <c r="Q74" s="397"/>
      <c r="R74" s="52"/>
      <c r="S74" s="52"/>
      <c r="T74" s="52"/>
      <c r="U74" s="52"/>
      <c r="V74" s="52"/>
      <c r="W74" s="52">
        <f t="shared" si="41"/>
        <v>0</v>
      </c>
      <c r="X74" s="52" t="str">
        <f t="shared" si="42"/>
        <v>302202610265SEN Inclusion</v>
      </c>
      <c r="Y74" s="52">
        <f t="shared" si="35"/>
        <v>0</v>
      </c>
      <c r="Z74" s="52">
        <f t="shared" ca="1" si="43"/>
        <v>0</v>
      </c>
      <c r="AA74" s="52">
        <f t="shared" ca="1" si="44"/>
        <v>0</v>
      </c>
      <c r="AB74" s="52">
        <f t="shared" ca="1" si="45"/>
        <v>0</v>
      </c>
      <c r="AC74" s="52">
        <f t="shared" ca="1" si="36"/>
        <v>0</v>
      </c>
      <c r="AD74" s="7"/>
      <c r="AE74" s="7"/>
      <c r="AF74" s="7"/>
      <c r="AG74" s="7"/>
      <c r="AH74" s="7"/>
      <c r="AI74" s="1">
        <f t="shared" si="30"/>
        <v>0</v>
      </c>
      <c r="AJ74" s="52">
        <f t="shared" ca="1" si="37"/>
        <v>0</v>
      </c>
      <c r="AK74" s="1">
        <f t="shared" ca="1" si="38"/>
        <v>0</v>
      </c>
      <c r="AL74" s="301" t="s">
        <v>48</v>
      </c>
      <c r="AO74" s="52">
        <f t="shared" si="31"/>
        <v>0</v>
      </c>
      <c r="AP74" s="52">
        <f t="shared" si="34"/>
        <v>0</v>
      </c>
      <c r="AQ74" s="52">
        <f t="shared" si="34"/>
        <v>0</v>
      </c>
      <c r="AR74" s="52">
        <f t="shared" si="34"/>
        <v>0</v>
      </c>
      <c r="AS74" s="52">
        <f t="shared" si="34"/>
        <v>0</v>
      </c>
      <c r="AT74" s="52">
        <f t="shared" si="34"/>
        <v>0</v>
      </c>
      <c r="AU74" s="52">
        <f t="shared" si="34"/>
        <v>0</v>
      </c>
      <c r="AV74" s="52">
        <f t="shared" si="34"/>
        <v>0</v>
      </c>
      <c r="AW74" s="52">
        <f t="shared" si="34"/>
        <v>0</v>
      </c>
      <c r="AX74" s="52">
        <f t="shared" si="34"/>
        <v>0</v>
      </c>
      <c r="AY74" s="52">
        <f t="shared" si="34"/>
        <v>0</v>
      </c>
      <c r="AZ74" s="52">
        <f t="shared" si="34"/>
        <v>0</v>
      </c>
      <c r="BA74" s="52">
        <f t="shared" si="39"/>
        <v>0</v>
      </c>
      <c r="BB74" s="52">
        <f t="shared" si="46"/>
        <v>0</v>
      </c>
      <c r="BC74" s="301" t="str">
        <f t="shared" si="47"/>
        <v>10265/543965</v>
      </c>
      <c r="BD74" s="301">
        <f t="shared" ref="BD74:BD137" si="49">IF(E74=E73,BD73+1,1)</f>
        <v>2</v>
      </c>
      <c r="BG74" s="52">
        <f t="shared" si="48"/>
        <v>0</v>
      </c>
    </row>
    <row r="75" spans="1:59" x14ac:dyDescent="0.25">
      <c r="A75" s="301" t="str">
        <f t="shared" si="40"/>
        <v>2028.EHCP.I03.</v>
      </c>
      <c r="B75" s="301">
        <v>543965</v>
      </c>
      <c r="C75" s="301">
        <v>400067</v>
      </c>
      <c r="D75" t="s">
        <v>224</v>
      </c>
      <c r="E75">
        <v>3022028</v>
      </c>
      <c r="F75" t="s">
        <v>412</v>
      </c>
      <c r="G75">
        <v>11431</v>
      </c>
      <c r="H75"/>
      <c r="I75" s="354"/>
      <c r="J75" s="397"/>
      <c r="K75" s="397"/>
      <c r="L75" s="397"/>
      <c r="M75" s="397"/>
      <c r="N75" s="397"/>
      <c r="O75" s="397"/>
      <c r="P75" s="397"/>
      <c r="Q75" s="397"/>
      <c r="R75" s="52"/>
      <c r="S75" s="52"/>
      <c r="T75" s="52"/>
      <c r="U75" s="52"/>
      <c r="V75" s="52"/>
      <c r="W75" s="52">
        <f t="shared" si="41"/>
        <v>0</v>
      </c>
      <c r="X75" s="52" t="str">
        <f t="shared" si="42"/>
        <v>302202811431EHCP</v>
      </c>
      <c r="Y75" s="52">
        <f t="shared" si="35"/>
        <v>0</v>
      </c>
      <c r="Z75" s="52">
        <f t="shared" ca="1" si="43"/>
        <v>0</v>
      </c>
      <c r="AA75" s="52">
        <f t="shared" ca="1" si="44"/>
        <v>0</v>
      </c>
      <c r="AB75" s="52">
        <f t="shared" ca="1" si="45"/>
        <v>0</v>
      </c>
      <c r="AC75" s="52">
        <f t="shared" ca="1" si="36"/>
        <v>0</v>
      </c>
      <c r="AD75" s="7"/>
      <c r="AE75" s="7"/>
      <c r="AF75" s="7"/>
      <c r="AG75" s="7"/>
      <c r="AH75" s="7"/>
      <c r="AI75" s="1">
        <f t="shared" si="30"/>
        <v>0</v>
      </c>
      <c r="AJ75" s="52">
        <f t="shared" ca="1" si="37"/>
        <v>0</v>
      </c>
      <c r="AK75" s="1">
        <f t="shared" ca="1" si="38"/>
        <v>0</v>
      </c>
      <c r="AL75" s="301" t="s">
        <v>48</v>
      </c>
      <c r="AO75" s="52">
        <f t="shared" si="31"/>
        <v>0</v>
      </c>
      <c r="AP75" s="52">
        <f t="shared" si="34"/>
        <v>0</v>
      </c>
      <c r="AQ75" s="52">
        <f t="shared" si="34"/>
        <v>0</v>
      </c>
      <c r="AR75" s="52">
        <f t="shared" si="34"/>
        <v>0</v>
      </c>
      <c r="AS75" s="52">
        <f t="shared" si="34"/>
        <v>0</v>
      </c>
      <c r="AT75" s="52">
        <f t="shared" si="34"/>
        <v>0</v>
      </c>
      <c r="AU75" s="52">
        <f t="shared" si="34"/>
        <v>0</v>
      </c>
      <c r="AV75" s="52">
        <f t="shared" si="34"/>
        <v>0</v>
      </c>
      <c r="AW75" s="52">
        <f t="shared" si="34"/>
        <v>0</v>
      </c>
      <c r="AX75" s="52">
        <f t="shared" si="34"/>
        <v>0</v>
      </c>
      <c r="AY75" s="52">
        <f t="shared" si="34"/>
        <v>0</v>
      </c>
      <c r="AZ75" s="52">
        <f t="shared" si="34"/>
        <v>0</v>
      </c>
      <c r="BA75" s="52">
        <f t="shared" si="39"/>
        <v>0</v>
      </c>
      <c r="BB75" s="52">
        <f t="shared" si="46"/>
        <v>0</v>
      </c>
      <c r="BC75" s="301" t="str">
        <f t="shared" si="47"/>
        <v>11431/543965</v>
      </c>
      <c r="BD75" s="301">
        <f t="shared" si="49"/>
        <v>1</v>
      </c>
      <c r="BG75" s="52">
        <f t="shared" si="48"/>
        <v>0</v>
      </c>
    </row>
    <row r="76" spans="1:59" x14ac:dyDescent="0.25">
      <c r="A76" s="301" t="str">
        <f t="shared" si="40"/>
        <v>2027.EHCP.I03.</v>
      </c>
      <c r="B76" s="301">
        <v>543965</v>
      </c>
      <c r="C76" s="301">
        <v>400002</v>
      </c>
      <c r="D76" t="s">
        <v>225</v>
      </c>
      <c r="E76">
        <v>3022027</v>
      </c>
      <c r="F76" t="s">
        <v>412</v>
      </c>
      <c r="G76">
        <v>11431</v>
      </c>
      <c r="H76"/>
      <c r="I76" s="354"/>
      <c r="J76" s="397"/>
      <c r="K76" s="397"/>
      <c r="L76" s="397"/>
      <c r="M76" s="397"/>
      <c r="N76" s="397"/>
      <c r="O76" s="397"/>
      <c r="P76" s="397"/>
      <c r="Q76" s="397"/>
      <c r="R76" s="52"/>
      <c r="S76" s="52"/>
      <c r="T76" s="52"/>
      <c r="U76" s="52"/>
      <c r="V76" s="52"/>
      <c r="W76" s="52">
        <f t="shared" si="41"/>
        <v>0</v>
      </c>
      <c r="X76" s="52" t="str">
        <f t="shared" si="42"/>
        <v>302202711431EHCP</v>
      </c>
      <c r="Y76" s="52">
        <f t="shared" si="35"/>
        <v>0</v>
      </c>
      <c r="Z76" s="52">
        <f t="shared" ca="1" si="43"/>
        <v>0</v>
      </c>
      <c r="AA76" s="52">
        <f t="shared" ca="1" si="44"/>
        <v>0</v>
      </c>
      <c r="AB76" s="52">
        <f t="shared" ca="1" si="45"/>
        <v>0</v>
      </c>
      <c r="AC76" s="52">
        <f t="shared" ca="1" si="36"/>
        <v>0</v>
      </c>
      <c r="AD76" s="7"/>
      <c r="AE76" s="7"/>
      <c r="AF76" s="7"/>
      <c r="AG76" s="7"/>
      <c r="AH76" s="7"/>
      <c r="AI76" s="1">
        <f t="shared" si="30"/>
        <v>0</v>
      </c>
      <c r="AJ76" s="52">
        <f t="shared" ca="1" si="37"/>
        <v>0</v>
      </c>
      <c r="AK76" s="1">
        <f t="shared" ca="1" si="38"/>
        <v>0</v>
      </c>
      <c r="AL76" s="301" t="s">
        <v>48</v>
      </c>
      <c r="AO76" s="52">
        <f t="shared" si="31"/>
        <v>0</v>
      </c>
      <c r="AP76" s="52">
        <f t="shared" si="34"/>
        <v>0</v>
      </c>
      <c r="AQ76" s="52">
        <f t="shared" si="34"/>
        <v>0</v>
      </c>
      <c r="AR76" s="52">
        <f t="shared" si="34"/>
        <v>0</v>
      </c>
      <c r="AS76" s="52">
        <f t="shared" si="34"/>
        <v>0</v>
      </c>
      <c r="AT76" s="52">
        <f t="shared" si="34"/>
        <v>0</v>
      </c>
      <c r="AU76" s="52">
        <f t="shared" si="34"/>
        <v>0</v>
      </c>
      <c r="AV76" s="52">
        <f t="shared" si="34"/>
        <v>0</v>
      </c>
      <c r="AW76" s="52">
        <f t="shared" si="34"/>
        <v>0</v>
      </c>
      <c r="AX76" s="52">
        <f t="shared" si="34"/>
        <v>0</v>
      </c>
      <c r="AY76" s="52">
        <f t="shared" si="34"/>
        <v>0</v>
      </c>
      <c r="AZ76" s="52">
        <f t="shared" si="34"/>
        <v>0</v>
      </c>
      <c r="BA76" s="52">
        <f t="shared" si="39"/>
        <v>0</v>
      </c>
      <c r="BB76" s="52">
        <f t="shared" si="46"/>
        <v>0</v>
      </c>
      <c r="BC76" s="301" t="str">
        <f t="shared" si="47"/>
        <v>11431/543965</v>
      </c>
      <c r="BD76" s="301">
        <f t="shared" si="49"/>
        <v>1</v>
      </c>
      <c r="BG76" s="52">
        <f t="shared" si="48"/>
        <v>0</v>
      </c>
    </row>
    <row r="77" spans="1:59" x14ac:dyDescent="0.25">
      <c r="A77" s="301" t="str">
        <f t="shared" si="40"/>
        <v>2029.EHCP.I03.</v>
      </c>
      <c r="B77" s="301">
        <v>543965</v>
      </c>
      <c r="C77" s="301">
        <v>400035</v>
      </c>
      <c r="D77" t="s">
        <v>226</v>
      </c>
      <c r="E77">
        <v>3022029</v>
      </c>
      <c r="F77" t="s">
        <v>412</v>
      </c>
      <c r="G77">
        <v>11431</v>
      </c>
      <c r="H77"/>
      <c r="I77" s="354"/>
      <c r="J77" s="397"/>
      <c r="K77" s="397"/>
      <c r="L77" s="397"/>
      <c r="M77" s="397"/>
      <c r="N77" s="397"/>
      <c r="O77" s="397"/>
      <c r="P77" s="397"/>
      <c r="Q77" s="397"/>
      <c r="R77" s="52"/>
      <c r="S77" s="52"/>
      <c r="T77" s="52"/>
      <c r="U77" s="52"/>
      <c r="V77" s="52"/>
      <c r="W77" s="388">
        <f t="shared" si="41"/>
        <v>0</v>
      </c>
      <c r="X77" s="52" t="str">
        <f t="shared" si="42"/>
        <v>302202911431EHCP</v>
      </c>
      <c r="Y77" s="52">
        <f t="shared" si="35"/>
        <v>0</v>
      </c>
      <c r="Z77" s="52">
        <f t="shared" ca="1" si="43"/>
        <v>0</v>
      </c>
      <c r="AA77" s="52">
        <f t="shared" ca="1" si="44"/>
        <v>0</v>
      </c>
      <c r="AB77" s="52">
        <f t="shared" ca="1" si="45"/>
        <v>0</v>
      </c>
      <c r="AC77" s="52">
        <f t="shared" ca="1" si="36"/>
        <v>0</v>
      </c>
      <c r="AD77" s="7"/>
      <c r="AE77" s="7"/>
      <c r="AF77" s="7"/>
      <c r="AG77" s="7"/>
      <c r="AH77" s="7"/>
      <c r="AI77" s="1">
        <f t="shared" ref="AI77:AI108" si="50">IF(D77="Grand Total",0,SUM(AD77:AG77)-AH77)</f>
        <v>0</v>
      </c>
      <c r="AJ77" s="52">
        <f t="shared" ca="1" si="37"/>
        <v>0</v>
      </c>
      <c r="AK77" s="1">
        <f t="shared" ca="1" si="38"/>
        <v>0</v>
      </c>
      <c r="AL77" s="301" t="s">
        <v>48</v>
      </c>
      <c r="AO77" s="52">
        <f t="shared" si="31"/>
        <v>0</v>
      </c>
      <c r="AP77" s="52">
        <f t="shared" si="34"/>
        <v>0</v>
      </c>
      <c r="AQ77" s="52">
        <f t="shared" si="34"/>
        <v>0</v>
      </c>
      <c r="AR77" s="52">
        <f t="shared" si="34"/>
        <v>0</v>
      </c>
      <c r="AS77" s="52">
        <f t="shared" si="34"/>
        <v>0</v>
      </c>
      <c r="AT77" s="52">
        <f t="shared" si="34"/>
        <v>0</v>
      </c>
      <c r="AU77" s="52">
        <f t="shared" si="34"/>
        <v>0</v>
      </c>
      <c r="AV77" s="52">
        <f t="shared" si="34"/>
        <v>0</v>
      </c>
      <c r="AW77" s="52">
        <f t="shared" si="34"/>
        <v>0</v>
      </c>
      <c r="AX77" s="52">
        <f t="shared" si="34"/>
        <v>0</v>
      </c>
      <c r="AY77" s="52">
        <f t="shared" si="34"/>
        <v>0</v>
      </c>
      <c r="AZ77" s="52">
        <f t="shared" si="34"/>
        <v>0</v>
      </c>
      <c r="BA77" s="52">
        <f t="shared" si="39"/>
        <v>0</v>
      </c>
      <c r="BB77" s="52">
        <f t="shared" si="46"/>
        <v>0</v>
      </c>
      <c r="BC77" s="301" t="str">
        <f t="shared" si="47"/>
        <v>11431/543965</v>
      </c>
      <c r="BD77" s="301">
        <f t="shared" si="49"/>
        <v>1</v>
      </c>
      <c r="BG77" s="52">
        <f t="shared" si="48"/>
        <v>0</v>
      </c>
    </row>
    <row r="78" spans="1:59" x14ac:dyDescent="0.25">
      <c r="A78" s="301" t="str">
        <f t="shared" si="40"/>
        <v>2029.SEN I.I03.</v>
      </c>
      <c r="B78" s="301">
        <v>543965</v>
      </c>
      <c r="C78" s="301">
        <v>400035</v>
      </c>
      <c r="D78" t="s">
        <v>226</v>
      </c>
      <c r="E78">
        <v>3022029</v>
      </c>
      <c r="F78" t="s">
        <v>4199</v>
      </c>
      <c r="G78">
        <v>10265</v>
      </c>
      <c r="H78"/>
      <c r="I78" s="354"/>
      <c r="J78" s="397"/>
      <c r="K78" s="397"/>
      <c r="L78" s="397"/>
      <c r="M78" s="397"/>
      <c r="N78" s="397"/>
      <c r="O78" s="397"/>
      <c r="P78" s="397"/>
      <c r="Q78" s="397"/>
      <c r="R78" s="52"/>
      <c r="S78" s="52"/>
      <c r="T78" s="52"/>
      <c r="U78" s="52"/>
      <c r="V78" s="52"/>
      <c r="W78" s="388">
        <f t="shared" si="41"/>
        <v>0</v>
      </c>
      <c r="X78" s="52" t="str">
        <f t="shared" si="42"/>
        <v>302202910265SEN Inclusion</v>
      </c>
      <c r="Y78" s="52">
        <f t="shared" si="35"/>
        <v>0</v>
      </c>
      <c r="Z78" s="52">
        <f t="shared" ca="1" si="43"/>
        <v>0</v>
      </c>
      <c r="AA78" s="52">
        <f t="shared" ca="1" si="44"/>
        <v>0</v>
      </c>
      <c r="AB78" s="52">
        <f t="shared" ca="1" si="45"/>
        <v>0</v>
      </c>
      <c r="AC78" s="52">
        <f t="shared" ca="1" si="36"/>
        <v>0</v>
      </c>
      <c r="AD78" s="7"/>
      <c r="AE78" s="7"/>
      <c r="AF78" s="7"/>
      <c r="AG78" s="7"/>
      <c r="AH78" s="7"/>
      <c r="AI78" s="1">
        <f t="shared" si="50"/>
        <v>0</v>
      </c>
      <c r="AJ78" s="52">
        <f t="shared" ca="1" si="37"/>
        <v>0</v>
      </c>
      <c r="AK78" s="1">
        <f t="shared" ca="1" si="38"/>
        <v>0</v>
      </c>
      <c r="AL78" s="301" t="s">
        <v>48</v>
      </c>
      <c r="AO78" s="52">
        <f t="shared" ref="AO78:AO109" si="51">IFERROR(IF($B78=543965,2/13,1/12)*$H78,0)</f>
        <v>0</v>
      </c>
      <c r="AP78" s="52">
        <f t="shared" ref="AP78:AZ87" si="52">IFERROR(IF($B78=543965,1/13,1/12)*$H78,0)</f>
        <v>0</v>
      </c>
      <c r="AQ78" s="52">
        <f t="shared" si="52"/>
        <v>0</v>
      </c>
      <c r="AR78" s="52">
        <f t="shared" si="52"/>
        <v>0</v>
      </c>
      <c r="AS78" s="52">
        <f t="shared" si="52"/>
        <v>0</v>
      </c>
      <c r="AT78" s="52">
        <f t="shared" si="52"/>
        <v>0</v>
      </c>
      <c r="AU78" s="52">
        <f t="shared" si="52"/>
        <v>0</v>
      </c>
      <c r="AV78" s="52">
        <f t="shared" si="52"/>
        <v>0</v>
      </c>
      <c r="AW78" s="52">
        <f t="shared" si="52"/>
        <v>0</v>
      </c>
      <c r="AX78" s="52">
        <f t="shared" si="52"/>
        <v>0</v>
      </c>
      <c r="AY78" s="52">
        <f t="shared" si="52"/>
        <v>0</v>
      </c>
      <c r="AZ78" s="52">
        <f t="shared" si="52"/>
        <v>0</v>
      </c>
      <c r="BA78" s="52">
        <f t="shared" si="39"/>
        <v>0</v>
      </c>
      <c r="BB78" s="52">
        <f t="shared" si="46"/>
        <v>0</v>
      </c>
      <c r="BC78" s="301" t="str">
        <f t="shared" si="47"/>
        <v>10265/543965</v>
      </c>
      <c r="BD78" s="301">
        <f t="shared" si="49"/>
        <v>2</v>
      </c>
      <c r="BG78" s="52">
        <f t="shared" si="48"/>
        <v>0</v>
      </c>
    </row>
    <row r="79" spans="1:59" x14ac:dyDescent="0.25">
      <c r="A79" s="301" t="str">
        <f t="shared" si="40"/>
        <v>2030.EHCP.I03.</v>
      </c>
      <c r="B79" s="301">
        <v>516500</v>
      </c>
      <c r="C79" s="301">
        <v>148347</v>
      </c>
      <c r="D79" t="s">
        <v>227</v>
      </c>
      <c r="E79">
        <v>3022030</v>
      </c>
      <c r="F79" t="s">
        <v>412</v>
      </c>
      <c r="G79">
        <v>11443</v>
      </c>
      <c r="H79"/>
      <c r="I79" s="354"/>
      <c r="J79" s="397"/>
      <c r="K79" s="397"/>
      <c r="L79" s="397"/>
      <c r="M79" s="397"/>
      <c r="N79" s="397"/>
      <c r="O79" s="397"/>
      <c r="P79" s="397"/>
      <c r="Q79" s="397"/>
      <c r="R79" s="52"/>
      <c r="S79" s="52"/>
      <c r="T79" s="52"/>
      <c r="U79" s="52"/>
      <c r="V79" s="52"/>
      <c r="W79" s="52">
        <f t="shared" si="41"/>
        <v>0</v>
      </c>
      <c r="X79" s="52" t="str">
        <f t="shared" si="42"/>
        <v>302203011443EHCP</v>
      </c>
      <c r="Y79" s="52">
        <f t="shared" si="35"/>
        <v>0</v>
      </c>
      <c r="Z79" s="52">
        <f t="shared" ca="1" si="43"/>
        <v>0</v>
      </c>
      <c r="AA79" s="52">
        <f t="shared" ca="1" si="44"/>
        <v>0</v>
      </c>
      <c r="AB79" s="52">
        <f t="shared" ca="1" si="45"/>
        <v>0</v>
      </c>
      <c r="AC79" s="52">
        <f t="shared" ca="1" si="36"/>
        <v>0</v>
      </c>
      <c r="AD79" s="7"/>
      <c r="AE79" s="7"/>
      <c r="AF79" s="7"/>
      <c r="AG79" s="7"/>
      <c r="AH79" s="7"/>
      <c r="AI79" s="1">
        <f t="shared" si="50"/>
        <v>0</v>
      </c>
      <c r="AJ79" s="52">
        <f t="shared" ca="1" si="37"/>
        <v>0</v>
      </c>
      <c r="AK79" s="1">
        <f t="shared" ca="1" si="38"/>
        <v>0</v>
      </c>
      <c r="AL79" s="301" t="s">
        <v>79</v>
      </c>
      <c r="AO79" s="52">
        <f t="shared" si="51"/>
        <v>0</v>
      </c>
      <c r="AP79" s="52">
        <f t="shared" si="52"/>
        <v>0</v>
      </c>
      <c r="AQ79" s="52">
        <f t="shared" si="52"/>
        <v>0</v>
      </c>
      <c r="AR79" s="52">
        <f t="shared" si="52"/>
        <v>0</v>
      </c>
      <c r="AS79" s="52">
        <f t="shared" si="52"/>
        <v>0</v>
      </c>
      <c r="AT79" s="52">
        <f t="shared" si="52"/>
        <v>0</v>
      </c>
      <c r="AU79" s="52">
        <f t="shared" si="52"/>
        <v>0</v>
      </c>
      <c r="AV79" s="52">
        <f t="shared" si="52"/>
        <v>0</v>
      </c>
      <c r="AW79" s="52">
        <f t="shared" si="52"/>
        <v>0</v>
      </c>
      <c r="AX79" s="52">
        <f t="shared" si="52"/>
        <v>0</v>
      </c>
      <c r="AY79" s="52">
        <f t="shared" si="52"/>
        <v>0</v>
      </c>
      <c r="AZ79" s="52">
        <f t="shared" si="52"/>
        <v>0</v>
      </c>
      <c r="BA79" s="52">
        <f t="shared" si="39"/>
        <v>0</v>
      </c>
      <c r="BB79" s="52">
        <f t="shared" si="46"/>
        <v>0</v>
      </c>
      <c r="BC79" s="301" t="str">
        <f t="shared" si="47"/>
        <v>11443/516500</v>
      </c>
      <c r="BD79" s="301">
        <f t="shared" si="49"/>
        <v>1</v>
      </c>
      <c r="BG79" s="52">
        <f t="shared" si="48"/>
        <v>0</v>
      </c>
    </row>
    <row r="80" spans="1:59" x14ac:dyDescent="0.25">
      <c r="A80" s="301" t="str">
        <f t="shared" si="40"/>
        <v>1001.EHCP.I03.</v>
      </c>
      <c r="B80" s="301">
        <v>543965</v>
      </c>
      <c r="C80" s="301">
        <v>400102</v>
      </c>
      <c r="D80" t="s">
        <v>61</v>
      </c>
      <c r="E80">
        <v>3021001</v>
      </c>
      <c r="F80" t="s">
        <v>412</v>
      </c>
      <c r="G80">
        <v>11439</v>
      </c>
      <c r="H80"/>
      <c r="I80" s="354"/>
      <c r="J80" s="397"/>
      <c r="K80" s="397"/>
      <c r="L80" s="397"/>
      <c r="M80" s="397"/>
      <c r="N80" s="397"/>
      <c r="O80" s="397"/>
      <c r="P80" s="397"/>
      <c r="Q80" s="397"/>
      <c r="R80" s="52"/>
      <c r="S80" s="52"/>
      <c r="T80" s="52"/>
      <c r="U80" s="52"/>
      <c r="V80" s="52"/>
      <c r="W80" s="52">
        <f t="shared" si="41"/>
        <v>0</v>
      </c>
      <c r="X80" s="52" t="str">
        <f t="shared" si="42"/>
        <v>302100111439EHCP</v>
      </c>
      <c r="Y80" s="52">
        <f t="shared" si="35"/>
        <v>0</v>
      </c>
      <c r="Z80" s="52">
        <f t="shared" ca="1" si="43"/>
        <v>0</v>
      </c>
      <c r="AA80" s="52">
        <f t="shared" ca="1" si="44"/>
        <v>0</v>
      </c>
      <c r="AB80" s="52">
        <f t="shared" ca="1" si="45"/>
        <v>0</v>
      </c>
      <c r="AC80" s="52">
        <f t="shared" ca="1" si="36"/>
        <v>0</v>
      </c>
      <c r="AD80" s="7"/>
      <c r="AE80" s="7"/>
      <c r="AF80" s="7"/>
      <c r="AG80" s="7"/>
      <c r="AH80" s="7"/>
      <c r="AI80" s="1">
        <f t="shared" si="50"/>
        <v>0</v>
      </c>
      <c r="AJ80" s="52">
        <f t="shared" ca="1" si="37"/>
        <v>0</v>
      </c>
      <c r="AK80" s="1">
        <f t="shared" ca="1" si="38"/>
        <v>0</v>
      </c>
      <c r="AL80" s="301" t="s">
        <v>48</v>
      </c>
      <c r="AO80" s="52">
        <f t="shared" si="51"/>
        <v>0</v>
      </c>
      <c r="AP80" s="52">
        <f t="shared" si="52"/>
        <v>0</v>
      </c>
      <c r="AQ80" s="52">
        <f t="shared" si="52"/>
        <v>0</v>
      </c>
      <c r="AR80" s="52">
        <f t="shared" si="52"/>
        <v>0</v>
      </c>
      <c r="AS80" s="52">
        <f t="shared" si="52"/>
        <v>0</v>
      </c>
      <c r="AT80" s="52">
        <f t="shared" si="52"/>
        <v>0</v>
      </c>
      <c r="AU80" s="52">
        <f t="shared" si="52"/>
        <v>0</v>
      </c>
      <c r="AV80" s="52">
        <f t="shared" si="52"/>
        <v>0</v>
      </c>
      <c r="AW80" s="52">
        <f t="shared" si="52"/>
        <v>0</v>
      </c>
      <c r="AX80" s="52">
        <f t="shared" si="52"/>
        <v>0</v>
      </c>
      <c r="AY80" s="52">
        <f t="shared" si="52"/>
        <v>0</v>
      </c>
      <c r="AZ80" s="52">
        <f t="shared" si="52"/>
        <v>0</v>
      </c>
      <c r="BA80" s="52">
        <f t="shared" si="39"/>
        <v>0</v>
      </c>
      <c r="BB80" s="52">
        <f t="shared" si="46"/>
        <v>0</v>
      </c>
      <c r="BC80" s="301" t="str">
        <f t="shared" si="47"/>
        <v>11439/543965</v>
      </c>
      <c r="BD80" s="301">
        <f t="shared" si="49"/>
        <v>1</v>
      </c>
      <c r="BG80" s="52">
        <f t="shared" si="48"/>
        <v>0</v>
      </c>
    </row>
    <row r="81" spans="1:59" x14ac:dyDescent="0.25">
      <c r="A81" s="301" t="str">
        <f t="shared" si="40"/>
        <v>1001.SEN I.I03.</v>
      </c>
      <c r="B81" s="301">
        <v>543965</v>
      </c>
      <c r="C81" s="301">
        <v>400102</v>
      </c>
      <c r="D81" t="s">
        <v>61</v>
      </c>
      <c r="E81">
        <v>3021001</v>
      </c>
      <c r="F81" t="s">
        <v>4199</v>
      </c>
      <c r="G81">
        <v>10265</v>
      </c>
      <c r="H81"/>
      <c r="I81" s="354"/>
      <c r="J81" s="397"/>
      <c r="K81" s="397"/>
      <c r="L81" s="397"/>
      <c r="M81" s="397"/>
      <c r="N81" s="397"/>
      <c r="O81" s="397"/>
      <c r="P81" s="397"/>
      <c r="Q81" s="397"/>
      <c r="R81" s="52"/>
      <c r="S81" s="52"/>
      <c r="T81" s="52"/>
      <c r="U81" s="52"/>
      <c r="V81" s="52"/>
      <c r="W81" s="52">
        <f t="shared" si="41"/>
        <v>0</v>
      </c>
      <c r="X81" s="52" t="str">
        <f t="shared" si="42"/>
        <v>302100110265SEN Inclusion</v>
      </c>
      <c r="Y81" s="52">
        <f t="shared" si="35"/>
        <v>0</v>
      </c>
      <c r="Z81" s="52">
        <f t="shared" ca="1" si="43"/>
        <v>0</v>
      </c>
      <c r="AA81" s="52">
        <f t="shared" ca="1" si="44"/>
        <v>0</v>
      </c>
      <c r="AB81" s="52">
        <f t="shared" ca="1" si="45"/>
        <v>0</v>
      </c>
      <c r="AC81" s="52">
        <f t="shared" ca="1" si="36"/>
        <v>0</v>
      </c>
      <c r="AD81" s="7"/>
      <c r="AE81" s="7"/>
      <c r="AF81" s="7"/>
      <c r="AG81" s="7"/>
      <c r="AH81" s="7"/>
      <c r="AI81" s="1">
        <f t="shared" si="50"/>
        <v>0</v>
      </c>
      <c r="AJ81" s="52">
        <f t="shared" ca="1" si="37"/>
        <v>0</v>
      </c>
      <c r="AK81" s="1">
        <f t="shared" ca="1" si="38"/>
        <v>0</v>
      </c>
      <c r="AL81" s="301" t="s">
        <v>48</v>
      </c>
      <c r="AO81" s="52">
        <f t="shared" si="51"/>
        <v>0</v>
      </c>
      <c r="AP81" s="52">
        <f t="shared" si="52"/>
        <v>0</v>
      </c>
      <c r="AQ81" s="52">
        <f t="shared" si="52"/>
        <v>0</v>
      </c>
      <c r="AR81" s="52">
        <f t="shared" si="52"/>
        <v>0</v>
      </c>
      <c r="AS81" s="52">
        <f t="shared" si="52"/>
        <v>0</v>
      </c>
      <c r="AT81" s="52">
        <f t="shared" si="52"/>
        <v>0</v>
      </c>
      <c r="AU81" s="52">
        <f t="shared" si="52"/>
        <v>0</v>
      </c>
      <c r="AV81" s="52">
        <f t="shared" si="52"/>
        <v>0</v>
      </c>
      <c r="AW81" s="52">
        <f t="shared" si="52"/>
        <v>0</v>
      </c>
      <c r="AX81" s="52">
        <f t="shared" si="52"/>
        <v>0</v>
      </c>
      <c r="AY81" s="52">
        <f t="shared" si="52"/>
        <v>0</v>
      </c>
      <c r="AZ81" s="52">
        <f t="shared" si="52"/>
        <v>0</v>
      </c>
      <c r="BA81" s="52">
        <f t="shared" si="39"/>
        <v>0</v>
      </c>
      <c r="BB81" s="52">
        <f t="shared" si="46"/>
        <v>0</v>
      </c>
      <c r="BC81" s="301" t="str">
        <f t="shared" si="47"/>
        <v>10265/543965</v>
      </c>
      <c r="BD81" s="301">
        <f t="shared" si="49"/>
        <v>2</v>
      </c>
      <c r="BG81" s="52">
        <f t="shared" si="48"/>
        <v>0</v>
      </c>
    </row>
    <row r="82" spans="1:59" x14ac:dyDescent="0.25">
      <c r="A82" s="301" t="str">
        <f t="shared" si="40"/>
        <v>5409.EHCP.I03.</v>
      </c>
      <c r="B82" s="301">
        <v>516500</v>
      </c>
      <c r="C82" s="301">
        <v>145386</v>
      </c>
      <c r="D82" t="s">
        <v>108</v>
      </c>
      <c r="E82">
        <v>3025409</v>
      </c>
      <c r="F82" t="s">
        <v>412</v>
      </c>
      <c r="G82">
        <v>11442</v>
      </c>
      <c r="H82"/>
      <c r="I82" s="354"/>
      <c r="J82" s="397"/>
      <c r="K82" s="397"/>
      <c r="L82" s="397"/>
      <c r="M82" s="397"/>
      <c r="N82" s="397"/>
      <c r="O82" s="397"/>
      <c r="P82" s="397"/>
      <c r="Q82" s="397"/>
      <c r="R82" s="52"/>
      <c r="S82" s="52"/>
      <c r="T82" s="52"/>
      <c r="U82" s="52"/>
      <c r="V82" s="52"/>
      <c r="W82" s="52">
        <f t="shared" si="41"/>
        <v>0</v>
      </c>
      <c r="X82" s="52" t="str">
        <f t="shared" si="42"/>
        <v>302540911442EHCP</v>
      </c>
      <c r="Y82" s="52">
        <f t="shared" si="35"/>
        <v>0</v>
      </c>
      <c r="Z82" s="52">
        <f t="shared" ca="1" si="43"/>
        <v>0</v>
      </c>
      <c r="AA82" s="52">
        <f t="shared" ca="1" si="44"/>
        <v>0</v>
      </c>
      <c r="AB82" s="52">
        <f t="shared" ca="1" si="45"/>
        <v>0</v>
      </c>
      <c r="AC82" s="52">
        <f t="shared" ca="1" si="36"/>
        <v>0</v>
      </c>
      <c r="AD82" s="7"/>
      <c r="AE82" s="7"/>
      <c r="AF82" s="7"/>
      <c r="AG82" s="7"/>
      <c r="AH82" s="7"/>
      <c r="AI82" s="1">
        <f t="shared" si="50"/>
        <v>0</v>
      </c>
      <c r="AJ82" s="52">
        <f t="shared" ca="1" si="37"/>
        <v>0</v>
      </c>
      <c r="AK82" s="1">
        <f t="shared" ca="1" si="38"/>
        <v>0</v>
      </c>
      <c r="AL82" s="301" t="s">
        <v>79</v>
      </c>
      <c r="AO82" s="52">
        <f t="shared" si="51"/>
        <v>0</v>
      </c>
      <c r="AP82" s="52">
        <f t="shared" si="52"/>
        <v>0</v>
      </c>
      <c r="AQ82" s="52">
        <f t="shared" si="52"/>
        <v>0</v>
      </c>
      <c r="AR82" s="52">
        <f t="shared" si="52"/>
        <v>0</v>
      </c>
      <c r="AS82" s="52">
        <f t="shared" si="52"/>
        <v>0</v>
      </c>
      <c r="AT82" s="52">
        <f t="shared" si="52"/>
        <v>0</v>
      </c>
      <c r="AU82" s="52">
        <f t="shared" si="52"/>
        <v>0</v>
      </c>
      <c r="AV82" s="52">
        <f t="shared" si="52"/>
        <v>0</v>
      </c>
      <c r="AW82" s="52">
        <f t="shared" si="52"/>
        <v>0</v>
      </c>
      <c r="AX82" s="52">
        <f t="shared" si="52"/>
        <v>0</v>
      </c>
      <c r="AY82" s="52">
        <f t="shared" si="52"/>
        <v>0</v>
      </c>
      <c r="AZ82" s="52">
        <f t="shared" si="52"/>
        <v>0</v>
      </c>
      <c r="BA82" s="52">
        <f t="shared" si="39"/>
        <v>0</v>
      </c>
      <c r="BB82" s="52">
        <f t="shared" si="46"/>
        <v>0</v>
      </c>
      <c r="BC82" s="301" t="str">
        <f t="shared" si="47"/>
        <v>11442/516500</v>
      </c>
      <c r="BD82" s="301">
        <f t="shared" si="49"/>
        <v>1</v>
      </c>
      <c r="BG82" s="52">
        <f t="shared" si="48"/>
        <v>0</v>
      </c>
    </row>
    <row r="83" spans="1:59" x14ac:dyDescent="0.25">
      <c r="A83" s="301" t="str">
        <f t="shared" si="40"/>
        <v>3516.EHCP.I03.</v>
      </c>
      <c r="B83" s="301">
        <v>543965</v>
      </c>
      <c r="C83" s="301">
        <v>400108</v>
      </c>
      <c r="D83" t="s">
        <v>228</v>
      </c>
      <c r="E83">
        <v>3023516</v>
      </c>
      <c r="F83" t="s">
        <v>412</v>
      </c>
      <c r="G83">
        <v>11431</v>
      </c>
      <c r="H83"/>
      <c r="I83" s="354"/>
      <c r="J83" s="397"/>
      <c r="K83" s="397"/>
      <c r="L83" s="397"/>
      <c r="M83" s="397"/>
      <c r="N83" s="397"/>
      <c r="O83" s="397"/>
      <c r="P83" s="397"/>
      <c r="Q83" s="397"/>
      <c r="R83" s="52"/>
      <c r="S83" s="52"/>
      <c r="T83" s="52"/>
      <c r="U83" s="52"/>
      <c r="V83" s="52"/>
      <c r="W83" s="52">
        <f t="shared" si="41"/>
        <v>0</v>
      </c>
      <c r="X83" s="52" t="str">
        <f t="shared" si="42"/>
        <v>302351611431EHCP</v>
      </c>
      <c r="Y83" s="52">
        <f t="shared" si="35"/>
        <v>0</v>
      </c>
      <c r="Z83" s="52">
        <f t="shared" ca="1" si="43"/>
        <v>0</v>
      </c>
      <c r="AA83" s="52">
        <f t="shared" ca="1" si="44"/>
        <v>0</v>
      </c>
      <c r="AB83" s="52">
        <f t="shared" ca="1" si="45"/>
        <v>0</v>
      </c>
      <c r="AC83" s="52">
        <f t="shared" ca="1" si="36"/>
        <v>0</v>
      </c>
      <c r="AD83" s="7"/>
      <c r="AE83" s="7"/>
      <c r="AF83" s="7"/>
      <c r="AG83" s="7"/>
      <c r="AH83" s="7"/>
      <c r="AI83" s="1">
        <f t="shared" si="50"/>
        <v>0</v>
      </c>
      <c r="AJ83" s="52">
        <f t="shared" ca="1" si="37"/>
        <v>0</v>
      </c>
      <c r="AK83" s="1">
        <f t="shared" ca="1" si="38"/>
        <v>0</v>
      </c>
      <c r="AL83" s="301" t="s">
        <v>48</v>
      </c>
      <c r="AO83" s="52">
        <f t="shared" si="51"/>
        <v>0</v>
      </c>
      <c r="AP83" s="52">
        <f t="shared" si="52"/>
        <v>0</v>
      </c>
      <c r="AQ83" s="52">
        <f t="shared" si="52"/>
        <v>0</v>
      </c>
      <c r="AR83" s="52">
        <f t="shared" si="52"/>
        <v>0</v>
      </c>
      <c r="AS83" s="52">
        <f t="shared" si="52"/>
        <v>0</v>
      </c>
      <c r="AT83" s="52">
        <f t="shared" si="52"/>
        <v>0</v>
      </c>
      <c r="AU83" s="52">
        <f t="shared" si="52"/>
        <v>0</v>
      </c>
      <c r="AV83" s="52">
        <f t="shared" si="52"/>
        <v>0</v>
      </c>
      <c r="AW83" s="52">
        <f t="shared" si="52"/>
        <v>0</v>
      </c>
      <c r="AX83" s="52">
        <f t="shared" si="52"/>
        <v>0</v>
      </c>
      <c r="AY83" s="52">
        <f t="shared" si="52"/>
        <v>0</v>
      </c>
      <c r="AZ83" s="52">
        <f t="shared" si="52"/>
        <v>0</v>
      </c>
      <c r="BA83" s="52">
        <f t="shared" si="39"/>
        <v>0</v>
      </c>
      <c r="BB83" s="52">
        <f t="shared" si="46"/>
        <v>0</v>
      </c>
      <c r="BC83" s="301" t="str">
        <f t="shared" si="47"/>
        <v>11431/543965</v>
      </c>
      <c r="BD83" s="301">
        <f t="shared" si="49"/>
        <v>1</v>
      </c>
      <c r="BG83" s="52">
        <f t="shared" si="48"/>
        <v>0</v>
      </c>
    </row>
    <row r="84" spans="1:59" x14ac:dyDescent="0.25">
      <c r="A84" s="301" t="str">
        <f t="shared" si="40"/>
        <v>5400.ARPs.I03.</v>
      </c>
      <c r="B84" s="301">
        <v>516500</v>
      </c>
      <c r="C84" s="301">
        <v>145169</v>
      </c>
      <c r="D84" t="s">
        <v>109</v>
      </c>
      <c r="E84">
        <v>3025400</v>
      </c>
      <c r="F84" t="s">
        <v>4200</v>
      </c>
      <c r="G84">
        <v>11423</v>
      </c>
      <c r="H84"/>
      <c r="I84" s="354"/>
      <c r="J84" s="397"/>
      <c r="K84" s="397"/>
      <c r="L84" s="397"/>
      <c r="M84" s="397"/>
      <c r="N84" s="397"/>
      <c r="O84" s="397"/>
      <c r="P84" s="397"/>
      <c r="Q84" s="397"/>
      <c r="R84" s="52"/>
      <c r="S84" s="52"/>
      <c r="T84" s="52"/>
      <c r="U84" s="52"/>
      <c r="V84" s="52"/>
      <c r="W84" s="52">
        <f t="shared" si="41"/>
        <v>0</v>
      </c>
      <c r="X84" s="52" t="str">
        <f t="shared" si="42"/>
        <v>302540011423ARPs</v>
      </c>
      <c r="Y84" s="52">
        <f t="shared" si="35"/>
        <v>0</v>
      </c>
      <c r="Z84" s="52">
        <f t="shared" ca="1" si="43"/>
        <v>0</v>
      </c>
      <c r="AA84" s="52">
        <f t="shared" ca="1" si="44"/>
        <v>0</v>
      </c>
      <c r="AB84" s="52">
        <f t="shared" ca="1" si="45"/>
        <v>0</v>
      </c>
      <c r="AC84" s="52">
        <f t="shared" ca="1" si="36"/>
        <v>0</v>
      </c>
      <c r="AD84" s="7"/>
      <c r="AE84" s="7"/>
      <c r="AF84" s="7"/>
      <c r="AG84" s="7"/>
      <c r="AH84" s="7"/>
      <c r="AI84" s="1">
        <f t="shared" si="50"/>
        <v>0</v>
      </c>
      <c r="AJ84" s="52">
        <f t="shared" ca="1" si="37"/>
        <v>0</v>
      </c>
      <c r="AK84" s="1">
        <f t="shared" ca="1" si="38"/>
        <v>0</v>
      </c>
      <c r="AL84" s="301" t="s">
        <v>79</v>
      </c>
      <c r="AO84" s="52">
        <f t="shared" si="51"/>
        <v>0</v>
      </c>
      <c r="AP84" s="52">
        <f t="shared" si="52"/>
        <v>0</v>
      </c>
      <c r="AQ84" s="52">
        <f t="shared" si="52"/>
        <v>0</v>
      </c>
      <c r="AR84" s="52">
        <f t="shared" si="52"/>
        <v>0</v>
      </c>
      <c r="AS84" s="52">
        <f t="shared" si="52"/>
        <v>0</v>
      </c>
      <c r="AT84" s="52">
        <f t="shared" si="52"/>
        <v>0</v>
      </c>
      <c r="AU84" s="52">
        <f t="shared" si="52"/>
        <v>0</v>
      </c>
      <c r="AV84" s="52">
        <f t="shared" si="52"/>
        <v>0</v>
      </c>
      <c r="AW84" s="52">
        <f t="shared" si="52"/>
        <v>0</v>
      </c>
      <c r="AX84" s="52">
        <f t="shared" si="52"/>
        <v>0</v>
      </c>
      <c r="AY84" s="52">
        <f t="shared" si="52"/>
        <v>0</v>
      </c>
      <c r="AZ84" s="52">
        <f t="shared" si="52"/>
        <v>0</v>
      </c>
      <c r="BA84" s="52">
        <f t="shared" si="39"/>
        <v>0</v>
      </c>
      <c r="BB84" s="52">
        <f t="shared" si="46"/>
        <v>0</v>
      </c>
      <c r="BC84" s="301" t="str">
        <f t="shared" si="47"/>
        <v>11423/516500</v>
      </c>
      <c r="BD84" s="301">
        <f t="shared" si="49"/>
        <v>1</v>
      </c>
      <c r="BG84" s="52">
        <f t="shared" si="48"/>
        <v>0</v>
      </c>
    </row>
    <row r="85" spans="1:59" x14ac:dyDescent="0.25">
      <c r="A85" s="301" t="str">
        <f t="shared" si="40"/>
        <v>5400.EHCP.I03.</v>
      </c>
      <c r="B85" s="301">
        <v>516500</v>
      </c>
      <c r="C85" s="301">
        <v>145169</v>
      </c>
      <c r="D85" t="s">
        <v>109</v>
      </c>
      <c r="E85">
        <v>3025400</v>
      </c>
      <c r="F85" t="s">
        <v>412</v>
      </c>
      <c r="G85">
        <v>11442</v>
      </c>
      <c r="H85"/>
      <c r="I85" s="354"/>
      <c r="J85" s="397"/>
      <c r="K85" s="397"/>
      <c r="L85" s="397"/>
      <c r="M85" s="397"/>
      <c r="N85" s="397"/>
      <c r="O85" s="397"/>
      <c r="P85" s="397"/>
      <c r="Q85" s="397"/>
      <c r="R85" s="52"/>
      <c r="S85" s="52"/>
      <c r="T85" s="52"/>
      <c r="U85" s="52"/>
      <c r="V85" s="52"/>
      <c r="W85" s="52">
        <f t="shared" si="41"/>
        <v>0</v>
      </c>
      <c r="X85" s="52" t="str">
        <f t="shared" si="42"/>
        <v>302540011442EHCP</v>
      </c>
      <c r="Y85" s="52">
        <f t="shared" si="35"/>
        <v>0</v>
      </c>
      <c r="Z85" s="52">
        <f t="shared" ca="1" si="43"/>
        <v>0</v>
      </c>
      <c r="AA85" s="52">
        <f t="shared" ca="1" si="44"/>
        <v>0</v>
      </c>
      <c r="AB85" s="52">
        <f t="shared" ca="1" si="45"/>
        <v>0</v>
      </c>
      <c r="AC85" s="52">
        <f t="shared" ca="1" si="36"/>
        <v>0</v>
      </c>
      <c r="AD85" s="7"/>
      <c r="AE85" s="7"/>
      <c r="AF85" s="7"/>
      <c r="AG85" s="7"/>
      <c r="AH85" s="7"/>
      <c r="AI85" s="1">
        <f t="shared" si="50"/>
        <v>0</v>
      </c>
      <c r="AJ85" s="52">
        <f t="shared" ca="1" si="37"/>
        <v>0</v>
      </c>
      <c r="AK85" s="1">
        <f t="shared" ca="1" si="38"/>
        <v>0</v>
      </c>
      <c r="AL85" s="301" t="s">
        <v>79</v>
      </c>
      <c r="AO85" s="52">
        <f t="shared" si="51"/>
        <v>0</v>
      </c>
      <c r="AP85" s="52">
        <f t="shared" si="52"/>
        <v>0</v>
      </c>
      <c r="AQ85" s="52">
        <f t="shared" si="52"/>
        <v>0</v>
      </c>
      <c r="AR85" s="52">
        <f t="shared" si="52"/>
        <v>0</v>
      </c>
      <c r="AS85" s="52">
        <f t="shared" si="52"/>
        <v>0</v>
      </c>
      <c r="AT85" s="52">
        <f t="shared" si="52"/>
        <v>0</v>
      </c>
      <c r="AU85" s="52">
        <f t="shared" si="52"/>
        <v>0</v>
      </c>
      <c r="AV85" s="52">
        <f t="shared" si="52"/>
        <v>0</v>
      </c>
      <c r="AW85" s="52">
        <f t="shared" si="52"/>
        <v>0</v>
      </c>
      <c r="AX85" s="52">
        <f t="shared" si="52"/>
        <v>0</v>
      </c>
      <c r="AY85" s="52">
        <f t="shared" si="52"/>
        <v>0</v>
      </c>
      <c r="AZ85" s="52">
        <f t="shared" si="52"/>
        <v>0</v>
      </c>
      <c r="BA85" s="52">
        <f t="shared" si="39"/>
        <v>0</v>
      </c>
      <c r="BB85" s="52">
        <f t="shared" si="46"/>
        <v>0</v>
      </c>
      <c r="BC85" s="301" t="str">
        <f t="shared" si="47"/>
        <v>11442/516500</v>
      </c>
      <c r="BD85" s="301">
        <f t="shared" si="49"/>
        <v>2</v>
      </c>
      <c r="BG85" s="52">
        <f t="shared" si="48"/>
        <v>0</v>
      </c>
    </row>
    <row r="86" spans="1:59" x14ac:dyDescent="0.25">
      <c r="A86" s="301" t="str">
        <f t="shared" si="40"/>
        <v>2031.EHCP.I03.</v>
      </c>
      <c r="B86" s="301">
        <v>543965</v>
      </c>
      <c r="C86" s="301">
        <v>400026</v>
      </c>
      <c r="D86" t="s">
        <v>229</v>
      </c>
      <c r="E86">
        <v>3022031</v>
      </c>
      <c r="F86" t="s">
        <v>412</v>
      </c>
      <c r="G86">
        <v>11431</v>
      </c>
      <c r="H86"/>
      <c r="I86" s="354"/>
      <c r="J86" s="397"/>
      <c r="K86" s="397"/>
      <c r="L86" s="397"/>
      <c r="M86" s="397"/>
      <c r="N86" s="397"/>
      <c r="O86" s="397"/>
      <c r="P86" s="397"/>
      <c r="Q86" s="397"/>
      <c r="R86" s="52"/>
      <c r="S86" s="52"/>
      <c r="T86" s="52"/>
      <c r="U86" s="52"/>
      <c r="V86" s="52"/>
      <c r="W86" s="52">
        <f t="shared" si="41"/>
        <v>0</v>
      </c>
      <c r="X86" s="52" t="str">
        <f t="shared" si="42"/>
        <v>302203111431EHCP</v>
      </c>
      <c r="Y86" s="52">
        <f t="shared" si="35"/>
        <v>0</v>
      </c>
      <c r="Z86" s="52">
        <f t="shared" ca="1" si="43"/>
        <v>0</v>
      </c>
      <c r="AA86" s="52">
        <f t="shared" ca="1" si="44"/>
        <v>0</v>
      </c>
      <c r="AB86" s="52">
        <f t="shared" ca="1" si="45"/>
        <v>0</v>
      </c>
      <c r="AC86" s="52">
        <f t="shared" ca="1" si="36"/>
        <v>0</v>
      </c>
      <c r="AD86" s="7"/>
      <c r="AE86" s="7"/>
      <c r="AF86" s="7"/>
      <c r="AG86" s="7"/>
      <c r="AH86" s="7"/>
      <c r="AI86" s="1">
        <f t="shared" si="50"/>
        <v>0</v>
      </c>
      <c r="AJ86" s="52">
        <f t="shared" ca="1" si="37"/>
        <v>0</v>
      </c>
      <c r="AK86" s="1">
        <f t="shared" ca="1" si="38"/>
        <v>0</v>
      </c>
      <c r="AL86" s="301" t="s">
        <v>48</v>
      </c>
      <c r="AO86" s="52">
        <f t="shared" si="51"/>
        <v>0</v>
      </c>
      <c r="AP86" s="52">
        <f t="shared" si="52"/>
        <v>0</v>
      </c>
      <c r="AQ86" s="52">
        <f t="shared" si="52"/>
        <v>0</v>
      </c>
      <c r="AR86" s="52">
        <f t="shared" si="52"/>
        <v>0</v>
      </c>
      <c r="AS86" s="52">
        <f t="shared" si="52"/>
        <v>0</v>
      </c>
      <c r="AT86" s="52">
        <f t="shared" si="52"/>
        <v>0</v>
      </c>
      <c r="AU86" s="52">
        <f t="shared" si="52"/>
        <v>0</v>
      </c>
      <c r="AV86" s="52">
        <f t="shared" si="52"/>
        <v>0</v>
      </c>
      <c r="AW86" s="52">
        <f t="shared" si="52"/>
        <v>0</v>
      </c>
      <c r="AX86" s="52">
        <f t="shared" si="52"/>
        <v>0</v>
      </c>
      <c r="AY86" s="52">
        <f t="shared" si="52"/>
        <v>0</v>
      </c>
      <c r="AZ86" s="52">
        <f t="shared" si="52"/>
        <v>0</v>
      </c>
      <c r="BA86" s="52">
        <f t="shared" si="39"/>
        <v>0</v>
      </c>
      <c r="BB86" s="52">
        <f t="shared" si="46"/>
        <v>0</v>
      </c>
      <c r="BC86" s="301" t="str">
        <f t="shared" si="47"/>
        <v>11431/543965</v>
      </c>
      <c r="BD86" s="301">
        <f t="shared" si="49"/>
        <v>1</v>
      </c>
      <c r="BG86" s="52">
        <f t="shared" si="48"/>
        <v>0</v>
      </c>
    </row>
    <row r="87" spans="1:59" x14ac:dyDescent="0.25">
      <c r="A87" s="301" t="str">
        <f t="shared" si="40"/>
        <v>2031.SEN I.I03.</v>
      </c>
      <c r="B87" s="301">
        <v>543965</v>
      </c>
      <c r="C87" s="301">
        <v>400026</v>
      </c>
      <c r="D87" t="s">
        <v>229</v>
      </c>
      <c r="E87">
        <v>3022031</v>
      </c>
      <c r="F87" t="s">
        <v>4199</v>
      </c>
      <c r="G87">
        <v>10265</v>
      </c>
      <c r="H87"/>
      <c r="I87" s="354"/>
      <c r="J87" s="397"/>
      <c r="K87" s="397"/>
      <c r="L87" s="397"/>
      <c r="M87" s="397"/>
      <c r="N87" s="397"/>
      <c r="O87" s="397"/>
      <c r="P87" s="397"/>
      <c r="Q87" s="397"/>
      <c r="R87" s="52"/>
      <c r="S87" s="52"/>
      <c r="T87" s="52"/>
      <c r="U87" s="52"/>
      <c r="V87" s="52"/>
      <c r="W87" s="52">
        <f t="shared" si="41"/>
        <v>0</v>
      </c>
      <c r="X87" s="52" t="str">
        <f t="shared" si="42"/>
        <v>302203110265SEN Inclusion</v>
      </c>
      <c r="Y87" s="52">
        <f t="shared" si="35"/>
        <v>0</v>
      </c>
      <c r="Z87" s="52">
        <f t="shared" ca="1" si="43"/>
        <v>0</v>
      </c>
      <c r="AA87" s="52">
        <f t="shared" ca="1" si="44"/>
        <v>0</v>
      </c>
      <c r="AB87" s="52">
        <f t="shared" ca="1" si="45"/>
        <v>0</v>
      </c>
      <c r="AC87" s="52">
        <f t="shared" ca="1" si="36"/>
        <v>0</v>
      </c>
      <c r="AD87" s="7"/>
      <c r="AE87" s="7"/>
      <c r="AF87" s="7"/>
      <c r="AG87" s="7"/>
      <c r="AH87" s="7"/>
      <c r="AI87" s="1">
        <f t="shared" si="50"/>
        <v>0</v>
      </c>
      <c r="AJ87" s="52">
        <f t="shared" ca="1" si="37"/>
        <v>0</v>
      </c>
      <c r="AK87" s="1">
        <f t="shared" ca="1" si="38"/>
        <v>0</v>
      </c>
      <c r="AL87" s="301" t="s">
        <v>48</v>
      </c>
      <c r="AO87" s="52">
        <f t="shared" si="51"/>
        <v>0</v>
      </c>
      <c r="AP87" s="52">
        <f t="shared" si="52"/>
        <v>0</v>
      </c>
      <c r="AQ87" s="52">
        <f t="shared" si="52"/>
        <v>0</v>
      </c>
      <c r="AR87" s="52">
        <f t="shared" si="52"/>
        <v>0</v>
      </c>
      <c r="AS87" s="52">
        <f t="shared" si="52"/>
        <v>0</v>
      </c>
      <c r="AT87" s="52">
        <f t="shared" si="52"/>
        <v>0</v>
      </c>
      <c r="AU87" s="52">
        <f t="shared" si="52"/>
        <v>0</v>
      </c>
      <c r="AV87" s="52">
        <f t="shared" si="52"/>
        <v>0</v>
      </c>
      <c r="AW87" s="52">
        <f t="shared" si="52"/>
        <v>0</v>
      </c>
      <c r="AX87" s="52">
        <f t="shared" si="52"/>
        <v>0</v>
      </c>
      <c r="AY87" s="52">
        <f t="shared" si="52"/>
        <v>0</v>
      </c>
      <c r="AZ87" s="52">
        <f t="shared" si="52"/>
        <v>0</v>
      </c>
      <c r="BA87" s="52">
        <f t="shared" si="39"/>
        <v>0</v>
      </c>
      <c r="BB87" s="52">
        <f t="shared" si="46"/>
        <v>0</v>
      </c>
      <c r="BC87" s="301" t="str">
        <f t="shared" si="47"/>
        <v>10265/543965</v>
      </c>
      <c r="BD87" s="301">
        <f t="shared" si="49"/>
        <v>2</v>
      </c>
      <c r="BG87" s="52">
        <f t="shared" si="48"/>
        <v>0</v>
      </c>
    </row>
    <row r="88" spans="1:59" x14ac:dyDescent="0.25">
      <c r="A88" s="301" t="str">
        <f t="shared" si="40"/>
        <v>2032.EHCP.I03.</v>
      </c>
      <c r="B88" s="301">
        <v>543965</v>
      </c>
      <c r="C88" s="301">
        <v>400084</v>
      </c>
      <c r="D88" t="s">
        <v>231</v>
      </c>
      <c r="E88">
        <v>3022032</v>
      </c>
      <c r="F88" t="s">
        <v>412</v>
      </c>
      <c r="G88">
        <v>11431</v>
      </c>
      <c r="H88"/>
      <c r="I88" s="354"/>
      <c r="J88" s="397"/>
      <c r="K88" s="397"/>
      <c r="L88" s="397"/>
      <c r="M88" s="397"/>
      <c r="N88" s="397"/>
      <c r="O88" s="397"/>
      <c r="P88" s="397"/>
      <c r="Q88" s="397"/>
      <c r="R88" s="52"/>
      <c r="S88" s="52"/>
      <c r="T88" s="52"/>
      <c r="U88" s="52"/>
      <c r="V88" s="52"/>
      <c r="W88" s="52">
        <f t="shared" si="41"/>
        <v>0</v>
      </c>
      <c r="X88" s="52" t="str">
        <f t="shared" si="42"/>
        <v>302203211431EHCP</v>
      </c>
      <c r="Y88" s="52">
        <f t="shared" si="35"/>
        <v>0</v>
      </c>
      <c r="Z88" s="52">
        <f t="shared" ca="1" si="43"/>
        <v>0</v>
      </c>
      <c r="AA88" s="52">
        <f t="shared" ca="1" si="44"/>
        <v>0</v>
      </c>
      <c r="AB88" s="52">
        <f t="shared" ca="1" si="45"/>
        <v>0</v>
      </c>
      <c r="AC88" s="52">
        <f t="shared" ca="1" si="36"/>
        <v>0</v>
      </c>
      <c r="AD88" s="7"/>
      <c r="AE88" s="7"/>
      <c r="AF88" s="7"/>
      <c r="AG88" s="7"/>
      <c r="AH88" s="7"/>
      <c r="AI88" s="1">
        <f t="shared" si="50"/>
        <v>0</v>
      </c>
      <c r="AJ88" s="52">
        <f t="shared" ca="1" si="37"/>
        <v>0</v>
      </c>
      <c r="AK88" s="1">
        <f t="shared" ca="1" si="38"/>
        <v>0</v>
      </c>
      <c r="AL88" s="301" t="s">
        <v>48</v>
      </c>
      <c r="AO88" s="52">
        <f t="shared" si="51"/>
        <v>0</v>
      </c>
      <c r="AP88" s="52">
        <f t="shared" ref="AP88:AZ97" si="53">IFERROR(IF($B88=543965,1/13,1/12)*$H88,0)</f>
        <v>0</v>
      </c>
      <c r="AQ88" s="52">
        <f t="shared" si="53"/>
        <v>0</v>
      </c>
      <c r="AR88" s="52">
        <f t="shared" si="53"/>
        <v>0</v>
      </c>
      <c r="AS88" s="52">
        <f t="shared" si="53"/>
        <v>0</v>
      </c>
      <c r="AT88" s="52">
        <f t="shared" si="53"/>
        <v>0</v>
      </c>
      <c r="AU88" s="52">
        <f t="shared" si="53"/>
        <v>0</v>
      </c>
      <c r="AV88" s="52">
        <f t="shared" si="53"/>
        <v>0</v>
      </c>
      <c r="AW88" s="52">
        <f t="shared" si="53"/>
        <v>0</v>
      </c>
      <c r="AX88" s="52">
        <f t="shared" si="53"/>
        <v>0</v>
      </c>
      <c r="AY88" s="52">
        <f t="shared" si="53"/>
        <v>0</v>
      </c>
      <c r="AZ88" s="52">
        <f t="shared" si="53"/>
        <v>0</v>
      </c>
      <c r="BA88" s="52">
        <f t="shared" si="39"/>
        <v>0</v>
      </c>
      <c r="BB88" s="52">
        <f t="shared" si="46"/>
        <v>0</v>
      </c>
      <c r="BC88" s="301" t="str">
        <f t="shared" si="47"/>
        <v>11431/543965</v>
      </c>
      <c r="BD88" s="301">
        <f t="shared" si="49"/>
        <v>1</v>
      </c>
      <c r="BG88" s="52">
        <f t="shared" si="48"/>
        <v>0</v>
      </c>
    </row>
    <row r="89" spans="1:59" x14ac:dyDescent="0.25">
      <c r="A89" s="301" t="str">
        <f t="shared" si="40"/>
        <v>2032.SEN I.I03.</v>
      </c>
      <c r="B89" s="301">
        <v>543965</v>
      </c>
      <c r="C89" s="301">
        <v>400084</v>
      </c>
      <c r="D89" t="s">
        <v>231</v>
      </c>
      <c r="E89">
        <v>3022032</v>
      </c>
      <c r="F89" t="s">
        <v>4199</v>
      </c>
      <c r="G89">
        <v>10265</v>
      </c>
      <c r="H89"/>
      <c r="I89" s="354"/>
      <c r="J89" s="397"/>
      <c r="K89" s="397"/>
      <c r="L89" s="397"/>
      <c r="M89" s="397"/>
      <c r="N89" s="397"/>
      <c r="O89" s="397"/>
      <c r="P89" s="397"/>
      <c r="Q89" s="397"/>
      <c r="R89" s="52"/>
      <c r="S89" s="52"/>
      <c r="T89" s="52"/>
      <c r="U89" s="52"/>
      <c r="V89" s="52"/>
      <c r="W89" s="52">
        <f t="shared" si="41"/>
        <v>0</v>
      </c>
      <c r="X89" s="52" t="str">
        <f t="shared" si="42"/>
        <v>302203210265SEN Inclusion</v>
      </c>
      <c r="Y89" s="52">
        <f t="shared" si="35"/>
        <v>0</v>
      </c>
      <c r="Z89" s="52">
        <f t="shared" ca="1" si="43"/>
        <v>0</v>
      </c>
      <c r="AA89" s="52">
        <f t="shared" ca="1" si="44"/>
        <v>0</v>
      </c>
      <c r="AB89" s="52">
        <f t="shared" ca="1" si="45"/>
        <v>0</v>
      </c>
      <c r="AC89" s="52">
        <f t="shared" ca="1" si="36"/>
        <v>0</v>
      </c>
      <c r="AD89" s="7"/>
      <c r="AE89" s="7"/>
      <c r="AF89" s="7"/>
      <c r="AG89" s="7"/>
      <c r="AH89" s="7"/>
      <c r="AI89" s="1">
        <f t="shared" si="50"/>
        <v>0</v>
      </c>
      <c r="AJ89" s="52">
        <f t="shared" ca="1" si="37"/>
        <v>0</v>
      </c>
      <c r="AK89" s="1">
        <f t="shared" ca="1" si="38"/>
        <v>0</v>
      </c>
      <c r="AL89" s="301" t="s">
        <v>48</v>
      </c>
      <c r="AO89" s="52">
        <f t="shared" si="51"/>
        <v>0</v>
      </c>
      <c r="AP89" s="52">
        <f t="shared" si="53"/>
        <v>0</v>
      </c>
      <c r="AQ89" s="52">
        <f t="shared" si="53"/>
        <v>0</v>
      </c>
      <c r="AR89" s="52">
        <f t="shared" si="53"/>
        <v>0</v>
      </c>
      <c r="AS89" s="52">
        <f t="shared" si="53"/>
        <v>0</v>
      </c>
      <c r="AT89" s="52">
        <f t="shared" si="53"/>
        <v>0</v>
      </c>
      <c r="AU89" s="52">
        <f t="shared" si="53"/>
        <v>0</v>
      </c>
      <c r="AV89" s="52">
        <f t="shared" si="53"/>
        <v>0</v>
      </c>
      <c r="AW89" s="52">
        <f t="shared" si="53"/>
        <v>0</v>
      </c>
      <c r="AX89" s="52">
        <f t="shared" si="53"/>
        <v>0</v>
      </c>
      <c r="AY89" s="52">
        <f t="shared" si="53"/>
        <v>0</v>
      </c>
      <c r="AZ89" s="52">
        <f t="shared" si="53"/>
        <v>0</v>
      </c>
      <c r="BA89" s="52">
        <f t="shared" si="39"/>
        <v>0</v>
      </c>
      <c r="BB89" s="52">
        <f t="shared" si="46"/>
        <v>0</v>
      </c>
      <c r="BC89" s="301" t="str">
        <f t="shared" si="47"/>
        <v>10265/543965</v>
      </c>
      <c r="BD89" s="301">
        <f t="shared" si="49"/>
        <v>2</v>
      </c>
      <c r="BG89" s="52">
        <f t="shared" si="48"/>
        <v>0</v>
      </c>
    </row>
    <row r="90" spans="1:59" x14ac:dyDescent="0.25">
      <c r="A90" s="301" t="str">
        <f t="shared" si="40"/>
        <v>3304.EHCP.I03.</v>
      </c>
      <c r="B90" s="301">
        <v>543965</v>
      </c>
      <c r="C90" s="301">
        <v>400008</v>
      </c>
      <c r="D90" t="s">
        <v>232</v>
      </c>
      <c r="E90">
        <v>3023304</v>
      </c>
      <c r="F90" t="s">
        <v>412</v>
      </c>
      <c r="G90">
        <v>11431</v>
      </c>
      <c r="H90"/>
      <c r="I90" s="354"/>
      <c r="J90" s="397"/>
      <c r="K90" s="397"/>
      <c r="L90" s="397"/>
      <c r="M90" s="397"/>
      <c r="N90" s="397"/>
      <c r="O90" s="397"/>
      <c r="P90" s="397"/>
      <c r="Q90" s="397"/>
      <c r="R90" s="52"/>
      <c r="S90" s="52"/>
      <c r="T90" s="52"/>
      <c r="U90" s="52"/>
      <c r="V90" s="52"/>
      <c r="W90" s="52">
        <f t="shared" si="41"/>
        <v>0</v>
      </c>
      <c r="X90" s="52" t="str">
        <f t="shared" si="42"/>
        <v>302330411431EHCP</v>
      </c>
      <c r="Y90" s="52">
        <f t="shared" si="35"/>
        <v>0</v>
      </c>
      <c r="Z90" s="52">
        <f t="shared" ca="1" si="43"/>
        <v>0</v>
      </c>
      <c r="AA90" s="52">
        <f t="shared" ca="1" si="44"/>
        <v>0</v>
      </c>
      <c r="AB90" s="52">
        <f t="shared" ca="1" si="45"/>
        <v>0</v>
      </c>
      <c r="AC90" s="52">
        <f t="shared" ca="1" si="36"/>
        <v>0</v>
      </c>
      <c r="AD90" s="7"/>
      <c r="AE90" s="7"/>
      <c r="AF90" s="7"/>
      <c r="AG90" s="7"/>
      <c r="AH90" s="7"/>
      <c r="AI90" s="1">
        <f t="shared" si="50"/>
        <v>0</v>
      </c>
      <c r="AJ90" s="52">
        <f t="shared" ca="1" si="37"/>
        <v>0</v>
      </c>
      <c r="AK90" s="1">
        <f t="shared" ca="1" si="38"/>
        <v>0</v>
      </c>
      <c r="AL90" s="301" t="s">
        <v>48</v>
      </c>
      <c r="AO90" s="52">
        <f t="shared" si="51"/>
        <v>0</v>
      </c>
      <c r="AP90" s="52">
        <f t="shared" si="53"/>
        <v>0</v>
      </c>
      <c r="AQ90" s="52">
        <f t="shared" si="53"/>
        <v>0</v>
      </c>
      <c r="AR90" s="52">
        <f t="shared" si="53"/>
        <v>0</v>
      </c>
      <c r="AS90" s="52">
        <f t="shared" si="53"/>
        <v>0</v>
      </c>
      <c r="AT90" s="52">
        <f t="shared" si="53"/>
        <v>0</v>
      </c>
      <c r="AU90" s="52">
        <f t="shared" si="53"/>
        <v>0</v>
      </c>
      <c r="AV90" s="52">
        <f t="shared" si="53"/>
        <v>0</v>
      </c>
      <c r="AW90" s="52">
        <f t="shared" si="53"/>
        <v>0</v>
      </c>
      <c r="AX90" s="52">
        <f t="shared" si="53"/>
        <v>0</v>
      </c>
      <c r="AY90" s="52">
        <f t="shared" si="53"/>
        <v>0</v>
      </c>
      <c r="AZ90" s="52">
        <f t="shared" si="53"/>
        <v>0</v>
      </c>
      <c r="BA90" s="52">
        <f t="shared" si="39"/>
        <v>0</v>
      </c>
      <c r="BB90" s="52">
        <f t="shared" si="46"/>
        <v>0</v>
      </c>
      <c r="BC90" s="301" t="str">
        <f t="shared" si="47"/>
        <v>11431/543965</v>
      </c>
      <c r="BD90" s="301">
        <f t="shared" si="49"/>
        <v>1</v>
      </c>
      <c r="BG90" s="52">
        <f t="shared" si="48"/>
        <v>0</v>
      </c>
    </row>
    <row r="91" spans="1:59" x14ac:dyDescent="0.25">
      <c r="A91" s="301" t="str">
        <f t="shared" si="40"/>
        <v>3304.EHCP.I03.</v>
      </c>
      <c r="B91" s="301">
        <v>543965</v>
      </c>
      <c r="C91" s="301">
        <v>400008</v>
      </c>
      <c r="D91" t="s">
        <v>232</v>
      </c>
      <c r="E91">
        <v>3023304</v>
      </c>
      <c r="F91" t="s">
        <v>412</v>
      </c>
      <c r="G91">
        <v>11436</v>
      </c>
      <c r="H91"/>
      <c r="I91" s="354"/>
      <c r="J91" s="397"/>
      <c r="K91" s="397"/>
      <c r="L91" s="397"/>
      <c r="M91" s="397"/>
      <c r="N91" s="397"/>
      <c r="O91" s="397"/>
      <c r="P91" s="397"/>
      <c r="Q91" s="397"/>
      <c r="R91" s="52"/>
      <c r="S91" s="52"/>
      <c r="T91" s="52"/>
      <c r="U91" s="52"/>
      <c r="V91" s="52"/>
      <c r="W91" s="52">
        <f t="shared" si="41"/>
        <v>0</v>
      </c>
      <c r="X91" s="52" t="str">
        <f t="shared" si="42"/>
        <v>302330411436EHCP</v>
      </c>
      <c r="Y91" s="52">
        <f t="shared" si="35"/>
        <v>0</v>
      </c>
      <c r="Z91" s="52">
        <f t="shared" ca="1" si="43"/>
        <v>0</v>
      </c>
      <c r="AA91" s="52">
        <f t="shared" ca="1" si="44"/>
        <v>0</v>
      </c>
      <c r="AB91" s="52">
        <f t="shared" ca="1" si="45"/>
        <v>0</v>
      </c>
      <c r="AC91" s="52">
        <f t="shared" ca="1" si="36"/>
        <v>0</v>
      </c>
      <c r="AD91" s="7"/>
      <c r="AE91" s="7"/>
      <c r="AF91" s="7"/>
      <c r="AG91" s="7"/>
      <c r="AH91" s="7"/>
      <c r="AI91" s="1">
        <f t="shared" si="50"/>
        <v>0</v>
      </c>
      <c r="AJ91" s="52">
        <f t="shared" ca="1" si="37"/>
        <v>0</v>
      </c>
      <c r="AK91" s="1">
        <f t="shared" ca="1" si="38"/>
        <v>0</v>
      </c>
      <c r="AL91" s="301" t="s">
        <v>48</v>
      </c>
      <c r="AO91" s="52">
        <f t="shared" si="51"/>
        <v>0</v>
      </c>
      <c r="AP91" s="52">
        <f t="shared" si="53"/>
        <v>0</v>
      </c>
      <c r="AQ91" s="52">
        <f t="shared" si="53"/>
        <v>0</v>
      </c>
      <c r="AR91" s="52">
        <f t="shared" si="53"/>
        <v>0</v>
      </c>
      <c r="AS91" s="52">
        <f t="shared" si="53"/>
        <v>0</v>
      </c>
      <c r="AT91" s="52">
        <f t="shared" si="53"/>
        <v>0</v>
      </c>
      <c r="AU91" s="52">
        <f t="shared" si="53"/>
        <v>0</v>
      </c>
      <c r="AV91" s="52">
        <f t="shared" si="53"/>
        <v>0</v>
      </c>
      <c r="AW91" s="52">
        <f t="shared" si="53"/>
        <v>0</v>
      </c>
      <c r="AX91" s="52">
        <f t="shared" si="53"/>
        <v>0</v>
      </c>
      <c r="AY91" s="52">
        <f t="shared" si="53"/>
        <v>0</v>
      </c>
      <c r="AZ91" s="52">
        <f t="shared" si="53"/>
        <v>0</v>
      </c>
      <c r="BA91" s="52">
        <f t="shared" si="39"/>
        <v>0</v>
      </c>
      <c r="BB91" s="52">
        <f t="shared" si="46"/>
        <v>0</v>
      </c>
      <c r="BC91" s="301" t="str">
        <f t="shared" si="47"/>
        <v>11436/543965</v>
      </c>
      <c r="BD91" s="301">
        <f t="shared" si="49"/>
        <v>2</v>
      </c>
      <c r="BG91" s="52">
        <f t="shared" si="48"/>
        <v>0</v>
      </c>
    </row>
    <row r="92" spans="1:59" x14ac:dyDescent="0.25">
      <c r="A92" s="301" t="str">
        <f t="shared" si="40"/>
        <v>3304.SEN I.I03.</v>
      </c>
      <c r="B92" s="301">
        <v>543965</v>
      </c>
      <c r="C92" s="301">
        <v>400008</v>
      </c>
      <c r="D92" t="s">
        <v>232</v>
      </c>
      <c r="E92">
        <v>3023304</v>
      </c>
      <c r="F92" t="s">
        <v>4199</v>
      </c>
      <c r="G92">
        <v>10265</v>
      </c>
      <c r="H92"/>
      <c r="I92" s="354"/>
      <c r="J92" s="397"/>
      <c r="K92" s="397"/>
      <c r="L92" s="397"/>
      <c r="M92" s="397"/>
      <c r="N92" s="397"/>
      <c r="O92" s="397"/>
      <c r="P92" s="397"/>
      <c r="Q92" s="397"/>
      <c r="R92" s="52"/>
      <c r="S92" s="52"/>
      <c r="T92" s="52"/>
      <c r="U92" s="52"/>
      <c r="V92" s="52"/>
      <c r="W92" s="52">
        <f t="shared" si="41"/>
        <v>0</v>
      </c>
      <c r="X92" s="52" t="str">
        <f t="shared" si="42"/>
        <v>302330410265SEN Inclusion</v>
      </c>
      <c r="Y92" s="52">
        <f t="shared" si="35"/>
        <v>0</v>
      </c>
      <c r="Z92" s="52">
        <f t="shared" ca="1" si="43"/>
        <v>0</v>
      </c>
      <c r="AA92" s="52">
        <f t="shared" ca="1" si="44"/>
        <v>0</v>
      </c>
      <c r="AB92" s="52">
        <f t="shared" ca="1" si="45"/>
        <v>0</v>
      </c>
      <c r="AC92" s="52">
        <f t="shared" ca="1" si="36"/>
        <v>0</v>
      </c>
      <c r="AD92" s="7"/>
      <c r="AE92" s="7"/>
      <c r="AF92" s="7"/>
      <c r="AG92" s="7"/>
      <c r="AH92" s="7"/>
      <c r="AI92" s="1">
        <f t="shared" si="50"/>
        <v>0</v>
      </c>
      <c r="AJ92" s="52">
        <f t="shared" ca="1" si="37"/>
        <v>0</v>
      </c>
      <c r="AK92" s="1">
        <f t="shared" ca="1" si="38"/>
        <v>0</v>
      </c>
      <c r="AL92" s="301" t="s">
        <v>48</v>
      </c>
      <c r="AO92" s="52">
        <f t="shared" si="51"/>
        <v>0</v>
      </c>
      <c r="AP92" s="52">
        <f t="shared" si="53"/>
        <v>0</v>
      </c>
      <c r="AQ92" s="52">
        <f t="shared" si="53"/>
        <v>0</v>
      </c>
      <c r="AR92" s="52">
        <f t="shared" si="53"/>
        <v>0</v>
      </c>
      <c r="AS92" s="52">
        <f t="shared" si="53"/>
        <v>0</v>
      </c>
      <c r="AT92" s="52">
        <f t="shared" si="53"/>
        <v>0</v>
      </c>
      <c r="AU92" s="52">
        <f t="shared" si="53"/>
        <v>0</v>
      </c>
      <c r="AV92" s="52">
        <f t="shared" si="53"/>
        <v>0</v>
      </c>
      <c r="AW92" s="52">
        <f t="shared" si="53"/>
        <v>0</v>
      </c>
      <c r="AX92" s="52">
        <f t="shared" si="53"/>
        <v>0</v>
      </c>
      <c r="AY92" s="52">
        <f t="shared" si="53"/>
        <v>0</v>
      </c>
      <c r="AZ92" s="52">
        <f t="shared" si="53"/>
        <v>0</v>
      </c>
      <c r="BA92" s="52">
        <f t="shared" si="39"/>
        <v>0</v>
      </c>
      <c r="BB92" s="52">
        <f t="shared" si="46"/>
        <v>0</v>
      </c>
      <c r="BC92" s="301" t="str">
        <f t="shared" si="47"/>
        <v>10265/543965</v>
      </c>
      <c r="BD92" s="301">
        <f t="shared" si="49"/>
        <v>3</v>
      </c>
      <c r="BG92" s="52">
        <f t="shared" si="48"/>
        <v>0</v>
      </c>
    </row>
    <row r="93" spans="1:59" x14ac:dyDescent="0.25">
      <c r="A93" s="301" t="str">
        <f t="shared" si="40"/>
        <v>2047.EHCP.I03.</v>
      </c>
      <c r="B93" s="301">
        <v>516500</v>
      </c>
      <c r="C93" s="301">
        <v>151702</v>
      </c>
      <c r="D93" t="s">
        <v>233</v>
      </c>
      <c r="E93">
        <v>3022047</v>
      </c>
      <c r="F93" t="s">
        <v>412</v>
      </c>
      <c r="G93">
        <v>11443</v>
      </c>
      <c r="H93"/>
      <c r="I93" s="354"/>
      <c r="J93" s="397"/>
      <c r="K93" s="397"/>
      <c r="L93" s="397"/>
      <c r="M93" s="397"/>
      <c r="N93" s="397"/>
      <c r="O93" s="397"/>
      <c r="P93" s="397"/>
      <c r="Q93" s="397"/>
      <c r="R93" s="52"/>
      <c r="S93" s="52"/>
      <c r="T93" s="52"/>
      <c r="U93" s="52"/>
      <c r="V93" s="52"/>
      <c r="W93" s="52">
        <f t="shared" si="41"/>
        <v>0</v>
      </c>
      <c r="X93" s="52" t="str">
        <f t="shared" si="42"/>
        <v>302204711443EHCP</v>
      </c>
      <c r="Y93" s="52">
        <f t="shared" si="35"/>
        <v>0</v>
      </c>
      <c r="Z93" s="52">
        <f t="shared" ca="1" si="43"/>
        <v>0</v>
      </c>
      <c r="AA93" s="52">
        <f t="shared" ca="1" si="44"/>
        <v>0</v>
      </c>
      <c r="AB93" s="52">
        <f t="shared" ca="1" si="45"/>
        <v>0</v>
      </c>
      <c r="AC93" s="52">
        <f t="shared" ca="1" si="36"/>
        <v>0</v>
      </c>
      <c r="AD93" s="7"/>
      <c r="AE93" s="7"/>
      <c r="AF93" s="7"/>
      <c r="AG93" s="7"/>
      <c r="AH93" s="7"/>
      <c r="AI93" s="1">
        <f t="shared" si="50"/>
        <v>0</v>
      </c>
      <c r="AJ93" s="52">
        <f t="shared" ca="1" si="37"/>
        <v>0</v>
      </c>
      <c r="AK93" s="1">
        <f t="shared" ca="1" si="38"/>
        <v>0</v>
      </c>
      <c r="AL93" s="301" t="s">
        <v>79</v>
      </c>
      <c r="AO93" s="52">
        <f t="shared" si="51"/>
        <v>0</v>
      </c>
      <c r="AP93" s="52">
        <f t="shared" si="53"/>
        <v>0</v>
      </c>
      <c r="AQ93" s="52">
        <f t="shared" si="53"/>
        <v>0</v>
      </c>
      <c r="AR93" s="52">
        <f t="shared" si="53"/>
        <v>0</v>
      </c>
      <c r="AS93" s="52">
        <f t="shared" si="53"/>
        <v>0</v>
      </c>
      <c r="AT93" s="52">
        <f t="shared" si="53"/>
        <v>0</v>
      </c>
      <c r="AU93" s="52">
        <f t="shared" si="53"/>
        <v>0</v>
      </c>
      <c r="AV93" s="52">
        <f t="shared" si="53"/>
        <v>0</v>
      </c>
      <c r="AW93" s="52">
        <f t="shared" si="53"/>
        <v>0</v>
      </c>
      <c r="AX93" s="52">
        <f t="shared" si="53"/>
        <v>0</v>
      </c>
      <c r="AY93" s="52">
        <f t="shared" si="53"/>
        <v>0</v>
      </c>
      <c r="AZ93" s="52">
        <f t="shared" si="53"/>
        <v>0</v>
      </c>
      <c r="BA93" s="52">
        <f t="shared" si="39"/>
        <v>0</v>
      </c>
      <c r="BB93" s="52">
        <f t="shared" si="46"/>
        <v>0</v>
      </c>
      <c r="BC93" s="301" t="str">
        <f t="shared" si="47"/>
        <v>11443/516500</v>
      </c>
      <c r="BD93" s="301">
        <f t="shared" si="49"/>
        <v>1</v>
      </c>
      <c r="BG93" s="52">
        <f t="shared" si="48"/>
        <v>0</v>
      </c>
    </row>
    <row r="94" spans="1:59" x14ac:dyDescent="0.25">
      <c r="A94" s="301" t="str">
        <f t="shared" si="40"/>
        <v>3515.EHCP.I03.</v>
      </c>
      <c r="B94" s="301">
        <v>516500</v>
      </c>
      <c r="C94" s="301">
        <v>143982</v>
      </c>
      <c r="D94" t="s">
        <v>234</v>
      </c>
      <c r="E94">
        <v>3023515</v>
      </c>
      <c r="F94" t="s">
        <v>412</v>
      </c>
      <c r="G94">
        <v>11443</v>
      </c>
      <c r="H94"/>
      <c r="I94" s="354"/>
      <c r="J94" s="397"/>
      <c r="K94" s="397"/>
      <c r="L94" s="397"/>
      <c r="M94" s="397"/>
      <c r="N94" s="397"/>
      <c r="O94" s="397"/>
      <c r="P94" s="397"/>
      <c r="Q94" s="397"/>
      <c r="R94" s="52"/>
      <c r="S94" s="52"/>
      <c r="T94" s="52"/>
      <c r="U94" s="52"/>
      <c r="V94" s="52"/>
      <c r="W94" s="52">
        <f t="shared" si="41"/>
        <v>0</v>
      </c>
      <c r="X94" s="52" t="str">
        <f t="shared" si="42"/>
        <v>302351511443EHCP</v>
      </c>
      <c r="Y94" s="52">
        <f t="shared" si="35"/>
        <v>0</v>
      </c>
      <c r="Z94" s="52">
        <f t="shared" ca="1" si="43"/>
        <v>0</v>
      </c>
      <c r="AA94" s="52">
        <f t="shared" ca="1" si="44"/>
        <v>0</v>
      </c>
      <c r="AB94" s="52">
        <f t="shared" ca="1" si="45"/>
        <v>0</v>
      </c>
      <c r="AC94" s="52">
        <f t="shared" ca="1" si="36"/>
        <v>0</v>
      </c>
      <c r="AD94" s="7"/>
      <c r="AE94" s="7"/>
      <c r="AF94" s="7"/>
      <c r="AG94" s="7"/>
      <c r="AH94" s="7"/>
      <c r="AI94" s="1">
        <f t="shared" si="50"/>
        <v>0</v>
      </c>
      <c r="AJ94" s="52">
        <f t="shared" ca="1" si="37"/>
        <v>0</v>
      </c>
      <c r="AK94" s="1">
        <f t="shared" ca="1" si="38"/>
        <v>0</v>
      </c>
      <c r="AL94" s="301" t="s">
        <v>79</v>
      </c>
      <c r="AO94" s="52">
        <f t="shared" si="51"/>
        <v>0</v>
      </c>
      <c r="AP94" s="52">
        <f t="shared" si="53"/>
        <v>0</v>
      </c>
      <c r="AQ94" s="52">
        <f t="shared" si="53"/>
        <v>0</v>
      </c>
      <c r="AR94" s="52">
        <f t="shared" si="53"/>
        <v>0</v>
      </c>
      <c r="AS94" s="52">
        <f t="shared" si="53"/>
        <v>0</v>
      </c>
      <c r="AT94" s="52">
        <f t="shared" si="53"/>
        <v>0</v>
      </c>
      <c r="AU94" s="52">
        <f t="shared" si="53"/>
        <v>0</v>
      </c>
      <c r="AV94" s="52">
        <f t="shared" si="53"/>
        <v>0</v>
      </c>
      <c r="AW94" s="52">
        <f t="shared" si="53"/>
        <v>0</v>
      </c>
      <c r="AX94" s="52">
        <f t="shared" si="53"/>
        <v>0</v>
      </c>
      <c r="AY94" s="52">
        <f t="shared" si="53"/>
        <v>0</v>
      </c>
      <c r="AZ94" s="52">
        <f t="shared" si="53"/>
        <v>0</v>
      </c>
      <c r="BA94" s="52">
        <f t="shared" si="39"/>
        <v>0</v>
      </c>
      <c r="BB94" s="52">
        <f t="shared" si="46"/>
        <v>0</v>
      </c>
      <c r="BC94" s="301" t="str">
        <f t="shared" si="47"/>
        <v>11443/516500</v>
      </c>
      <c r="BD94" s="301">
        <f t="shared" si="49"/>
        <v>1</v>
      </c>
      <c r="BG94" s="52">
        <f t="shared" si="48"/>
        <v>0</v>
      </c>
    </row>
    <row r="95" spans="1:59" x14ac:dyDescent="0.25">
      <c r="A95" s="301" t="str">
        <f t="shared" si="40"/>
        <v>5427.ARPs.I03.</v>
      </c>
      <c r="B95" s="301">
        <v>543965</v>
      </c>
      <c r="C95" s="301">
        <v>400140</v>
      </c>
      <c r="D95" t="s">
        <v>111</v>
      </c>
      <c r="E95">
        <v>3025427</v>
      </c>
      <c r="F95" t="s">
        <v>4200</v>
      </c>
      <c r="G95">
        <v>11434</v>
      </c>
      <c r="H95"/>
      <c r="I95" s="354"/>
      <c r="J95" s="397"/>
      <c r="K95" s="397"/>
      <c r="L95" s="397"/>
      <c r="M95" s="397"/>
      <c r="N95" s="397"/>
      <c r="O95" s="397"/>
      <c r="P95" s="397"/>
      <c r="Q95" s="397"/>
      <c r="R95" s="52"/>
      <c r="S95" s="52"/>
      <c r="T95" s="52"/>
      <c r="U95" s="52"/>
      <c r="V95" s="52"/>
      <c r="W95" s="52">
        <f t="shared" si="41"/>
        <v>0</v>
      </c>
      <c r="X95" s="52" t="str">
        <f t="shared" si="42"/>
        <v>302542711434ARPs</v>
      </c>
      <c r="Y95" s="52">
        <f t="shared" si="35"/>
        <v>0</v>
      </c>
      <c r="Z95" s="52">
        <f t="shared" ca="1" si="43"/>
        <v>0</v>
      </c>
      <c r="AA95" s="52">
        <f t="shared" ca="1" si="44"/>
        <v>0</v>
      </c>
      <c r="AB95" s="52">
        <f t="shared" ca="1" si="45"/>
        <v>0</v>
      </c>
      <c r="AC95" s="52">
        <f t="shared" ca="1" si="36"/>
        <v>0</v>
      </c>
      <c r="AD95" s="7"/>
      <c r="AE95" s="7"/>
      <c r="AF95" s="7"/>
      <c r="AG95" s="7"/>
      <c r="AH95" s="7"/>
      <c r="AI95" s="1">
        <f t="shared" si="50"/>
        <v>0</v>
      </c>
      <c r="AJ95" s="52">
        <f t="shared" ca="1" si="37"/>
        <v>0</v>
      </c>
      <c r="AK95" s="1">
        <f t="shared" ca="1" si="38"/>
        <v>0</v>
      </c>
      <c r="AL95" s="301" t="s">
        <v>75</v>
      </c>
      <c r="AO95" s="52">
        <f t="shared" si="51"/>
        <v>0</v>
      </c>
      <c r="AP95" s="52">
        <f t="shared" si="53"/>
        <v>0</v>
      </c>
      <c r="AQ95" s="52">
        <f t="shared" si="53"/>
        <v>0</v>
      </c>
      <c r="AR95" s="52">
        <f t="shared" si="53"/>
        <v>0</v>
      </c>
      <c r="AS95" s="52">
        <f t="shared" si="53"/>
        <v>0</v>
      </c>
      <c r="AT95" s="52">
        <f t="shared" si="53"/>
        <v>0</v>
      </c>
      <c r="AU95" s="52">
        <f t="shared" si="53"/>
        <v>0</v>
      </c>
      <c r="AV95" s="52">
        <f t="shared" si="53"/>
        <v>0</v>
      </c>
      <c r="AW95" s="52">
        <f t="shared" si="53"/>
        <v>0</v>
      </c>
      <c r="AX95" s="52">
        <f t="shared" si="53"/>
        <v>0</v>
      </c>
      <c r="AY95" s="52">
        <f t="shared" si="53"/>
        <v>0</v>
      </c>
      <c r="AZ95" s="52">
        <f t="shared" si="53"/>
        <v>0</v>
      </c>
      <c r="BA95" s="52">
        <f t="shared" si="39"/>
        <v>0</v>
      </c>
      <c r="BB95" s="52">
        <f t="shared" si="46"/>
        <v>0</v>
      </c>
      <c r="BC95" s="301" t="str">
        <f t="shared" si="47"/>
        <v>11434/543965</v>
      </c>
      <c r="BD95" s="301">
        <f t="shared" si="49"/>
        <v>1</v>
      </c>
      <c r="BG95" s="52">
        <f t="shared" si="48"/>
        <v>0</v>
      </c>
    </row>
    <row r="96" spans="1:59" x14ac:dyDescent="0.25">
      <c r="A96" s="301" t="str">
        <f t="shared" si="40"/>
        <v>5427.EHCP.I03.</v>
      </c>
      <c r="B96" s="301">
        <v>543965</v>
      </c>
      <c r="C96" s="301">
        <v>400140</v>
      </c>
      <c r="D96" t="s">
        <v>111</v>
      </c>
      <c r="E96">
        <v>3025427</v>
      </c>
      <c r="F96" t="s">
        <v>412</v>
      </c>
      <c r="G96">
        <v>11435</v>
      </c>
      <c r="H96"/>
      <c r="I96" s="354"/>
      <c r="J96" s="397"/>
      <c r="K96" s="397"/>
      <c r="L96" s="397"/>
      <c r="M96" s="397"/>
      <c r="N96" s="397"/>
      <c r="O96" s="397"/>
      <c r="P96" s="397"/>
      <c r="Q96" s="397"/>
      <c r="R96" s="52"/>
      <c r="S96" s="52"/>
      <c r="T96" s="52"/>
      <c r="U96" s="52"/>
      <c r="V96" s="52"/>
      <c r="W96" s="52">
        <f t="shared" si="41"/>
        <v>0</v>
      </c>
      <c r="X96" s="52" t="str">
        <f t="shared" si="42"/>
        <v>302542711435EHCP</v>
      </c>
      <c r="Y96" s="52">
        <f t="shared" si="35"/>
        <v>0</v>
      </c>
      <c r="Z96" s="52">
        <f t="shared" ca="1" si="43"/>
        <v>0</v>
      </c>
      <c r="AA96" s="52">
        <f t="shared" ca="1" si="44"/>
        <v>0</v>
      </c>
      <c r="AB96" s="52">
        <f t="shared" ca="1" si="45"/>
        <v>0</v>
      </c>
      <c r="AC96" s="52">
        <f t="shared" ca="1" si="36"/>
        <v>0</v>
      </c>
      <c r="AD96" s="7"/>
      <c r="AE96" s="7"/>
      <c r="AF96" s="7"/>
      <c r="AG96" s="7"/>
      <c r="AH96" s="7"/>
      <c r="AI96" s="1">
        <f t="shared" si="50"/>
        <v>0</v>
      </c>
      <c r="AJ96" s="52">
        <f t="shared" ca="1" si="37"/>
        <v>0</v>
      </c>
      <c r="AK96" s="1">
        <f t="shared" ca="1" si="38"/>
        <v>0</v>
      </c>
      <c r="AL96" s="301" t="s">
        <v>75</v>
      </c>
      <c r="AO96" s="52">
        <f t="shared" si="51"/>
        <v>0</v>
      </c>
      <c r="AP96" s="52">
        <f t="shared" si="53"/>
        <v>0</v>
      </c>
      <c r="AQ96" s="52">
        <f t="shared" si="53"/>
        <v>0</v>
      </c>
      <c r="AR96" s="52">
        <f t="shared" si="53"/>
        <v>0</v>
      </c>
      <c r="AS96" s="52">
        <f t="shared" si="53"/>
        <v>0</v>
      </c>
      <c r="AT96" s="52">
        <f t="shared" si="53"/>
        <v>0</v>
      </c>
      <c r="AU96" s="52">
        <f t="shared" si="53"/>
        <v>0</v>
      </c>
      <c r="AV96" s="52">
        <f t="shared" si="53"/>
        <v>0</v>
      </c>
      <c r="AW96" s="52">
        <f t="shared" si="53"/>
        <v>0</v>
      </c>
      <c r="AX96" s="52">
        <f t="shared" si="53"/>
        <v>0</v>
      </c>
      <c r="AY96" s="52">
        <f t="shared" si="53"/>
        <v>0</v>
      </c>
      <c r="AZ96" s="52">
        <f t="shared" si="53"/>
        <v>0</v>
      </c>
      <c r="BA96" s="52">
        <f t="shared" si="39"/>
        <v>0</v>
      </c>
      <c r="BB96" s="52">
        <f t="shared" si="46"/>
        <v>0</v>
      </c>
      <c r="BC96" s="301" t="str">
        <f t="shared" si="47"/>
        <v>11435/543965</v>
      </c>
      <c r="BD96" s="301">
        <f t="shared" si="49"/>
        <v>2</v>
      </c>
      <c r="BG96" s="52">
        <f t="shared" si="48"/>
        <v>0</v>
      </c>
    </row>
    <row r="97" spans="1:59" x14ac:dyDescent="0.25">
      <c r="A97" s="301" t="str">
        <f t="shared" si="40"/>
        <v>6085.Speci.I03.</v>
      </c>
      <c r="B97" s="301">
        <v>516500</v>
      </c>
      <c r="C97" s="301">
        <v>105221</v>
      </c>
      <c r="D97" t="s">
        <v>88</v>
      </c>
      <c r="E97">
        <v>3026085</v>
      </c>
      <c r="F97" t="s">
        <v>71</v>
      </c>
      <c r="G97">
        <v>11491</v>
      </c>
      <c r="H97"/>
      <c r="I97" s="354"/>
      <c r="J97" s="397"/>
      <c r="K97" s="397"/>
      <c r="L97" s="397"/>
      <c r="M97" s="397"/>
      <c r="N97" s="397"/>
      <c r="O97" s="397"/>
      <c r="P97" s="397"/>
      <c r="Q97" s="397"/>
      <c r="R97" s="52"/>
      <c r="S97" s="52"/>
      <c r="T97" s="52"/>
      <c r="U97" s="52"/>
      <c r="V97" s="52"/>
      <c r="W97" s="52">
        <f t="shared" si="41"/>
        <v>0</v>
      </c>
      <c r="X97" s="52" t="str">
        <f t="shared" si="42"/>
        <v>302608511491Special</v>
      </c>
      <c r="Y97" s="52">
        <f t="shared" si="35"/>
        <v>0</v>
      </c>
      <c r="Z97" s="52">
        <f t="shared" ca="1" si="43"/>
        <v>0</v>
      </c>
      <c r="AA97" s="52">
        <f t="shared" ca="1" si="44"/>
        <v>0</v>
      </c>
      <c r="AB97" s="52">
        <f t="shared" ca="1" si="45"/>
        <v>0</v>
      </c>
      <c r="AC97" s="52">
        <f t="shared" ca="1" si="36"/>
        <v>0</v>
      </c>
      <c r="AD97" s="7"/>
      <c r="AE97" s="7"/>
      <c r="AF97" s="7"/>
      <c r="AG97" s="7"/>
      <c r="AH97" s="7"/>
      <c r="AI97" s="1">
        <f t="shared" si="50"/>
        <v>0</v>
      </c>
      <c r="AJ97" s="52">
        <f t="shared" ca="1" si="37"/>
        <v>0</v>
      </c>
      <c r="AK97" s="1">
        <f t="shared" ca="1" si="38"/>
        <v>0</v>
      </c>
      <c r="AL97" s="301" t="s">
        <v>79</v>
      </c>
      <c r="AO97" s="52">
        <f t="shared" si="51"/>
        <v>0</v>
      </c>
      <c r="AP97" s="52">
        <f t="shared" si="53"/>
        <v>0</v>
      </c>
      <c r="AQ97" s="52">
        <f t="shared" si="53"/>
        <v>0</v>
      </c>
      <c r="AR97" s="52">
        <f t="shared" si="53"/>
        <v>0</v>
      </c>
      <c r="AS97" s="52">
        <f t="shared" si="53"/>
        <v>0</v>
      </c>
      <c r="AT97" s="52">
        <f t="shared" si="53"/>
        <v>0</v>
      </c>
      <c r="AU97" s="52">
        <f t="shared" si="53"/>
        <v>0</v>
      </c>
      <c r="AV97" s="52">
        <f t="shared" si="53"/>
        <v>0</v>
      </c>
      <c r="AW97" s="52">
        <f t="shared" si="53"/>
        <v>0</v>
      </c>
      <c r="AX97" s="52">
        <f t="shared" si="53"/>
        <v>0</v>
      </c>
      <c r="AY97" s="52">
        <f t="shared" si="53"/>
        <v>0</v>
      </c>
      <c r="AZ97" s="52">
        <f t="shared" si="53"/>
        <v>0</v>
      </c>
      <c r="BA97" s="52">
        <f t="shared" si="39"/>
        <v>0</v>
      </c>
      <c r="BB97" s="52">
        <f t="shared" si="46"/>
        <v>0</v>
      </c>
      <c r="BC97" s="301" t="str">
        <f t="shared" si="47"/>
        <v>11491/516500</v>
      </c>
      <c r="BD97" s="301">
        <f t="shared" si="49"/>
        <v>1</v>
      </c>
      <c r="BG97" s="52">
        <f t="shared" si="48"/>
        <v>0</v>
      </c>
    </row>
    <row r="98" spans="1:59" x14ac:dyDescent="0.25">
      <c r="A98" s="301" t="str">
        <f t="shared" si="40"/>
        <v>2036.ARPs.I03.</v>
      </c>
      <c r="B98" s="301">
        <v>543965</v>
      </c>
      <c r="C98" s="301">
        <v>400046</v>
      </c>
      <c r="D98" t="s">
        <v>235</v>
      </c>
      <c r="E98">
        <v>3022036</v>
      </c>
      <c r="F98" t="s">
        <v>4200</v>
      </c>
      <c r="G98">
        <v>11432</v>
      </c>
      <c r="H98"/>
      <c r="I98" s="354"/>
      <c r="J98" s="397"/>
      <c r="K98" s="397"/>
      <c r="L98" s="397"/>
      <c r="M98" s="397"/>
      <c r="N98" s="397"/>
      <c r="O98" s="397"/>
      <c r="P98" s="397"/>
      <c r="Q98" s="397"/>
      <c r="R98" s="52"/>
      <c r="S98" s="52"/>
      <c r="T98" s="52"/>
      <c r="U98" s="52"/>
      <c r="V98" s="52"/>
      <c r="W98" s="52">
        <f t="shared" si="41"/>
        <v>0</v>
      </c>
      <c r="X98" s="52" t="str">
        <f t="shared" si="42"/>
        <v>302203611432ARPs</v>
      </c>
      <c r="Y98" s="52">
        <f t="shared" si="35"/>
        <v>0</v>
      </c>
      <c r="Z98" s="52">
        <f t="shared" ca="1" si="43"/>
        <v>0</v>
      </c>
      <c r="AA98" s="52">
        <f t="shared" ca="1" si="44"/>
        <v>0</v>
      </c>
      <c r="AB98" s="52">
        <f t="shared" ca="1" si="45"/>
        <v>0</v>
      </c>
      <c r="AC98" s="52">
        <f t="shared" ca="1" si="36"/>
        <v>0</v>
      </c>
      <c r="AD98" s="7"/>
      <c r="AE98" s="7"/>
      <c r="AF98" s="7"/>
      <c r="AG98" s="7"/>
      <c r="AH98" s="7"/>
      <c r="AI98" s="1">
        <f t="shared" si="50"/>
        <v>0</v>
      </c>
      <c r="AJ98" s="52">
        <f t="shared" ca="1" si="37"/>
        <v>0</v>
      </c>
      <c r="AK98" s="1">
        <f t="shared" ca="1" si="38"/>
        <v>0</v>
      </c>
      <c r="AL98" s="301" t="s">
        <v>48</v>
      </c>
      <c r="AO98" s="52">
        <f t="shared" si="51"/>
        <v>0</v>
      </c>
      <c r="AP98" s="52">
        <f t="shared" ref="AP98:AZ107" si="54">IFERROR(IF($B98=543965,1/13,1/12)*$H98,0)</f>
        <v>0</v>
      </c>
      <c r="AQ98" s="52">
        <f t="shared" si="54"/>
        <v>0</v>
      </c>
      <c r="AR98" s="52">
        <f t="shared" si="54"/>
        <v>0</v>
      </c>
      <c r="AS98" s="52">
        <f t="shared" si="54"/>
        <v>0</v>
      </c>
      <c r="AT98" s="52">
        <f t="shared" si="54"/>
        <v>0</v>
      </c>
      <c r="AU98" s="52">
        <f t="shared" si="54"/>
        <v>0</v>
      </c>
      <c r="AV98" s="52">
        <f t="shared" si="54"/>
        <v>0</v>
      </c>
      <c r="AW98" s="52">
        <f t="shared" si="54"/>
        <v>0</v>
      </c>
      <c r="AX98" s="52">
        <f t="shared" si="54"/>
        <v>0</v>
      </c>
      <c r="AY98" s="52">
        <f t="shared" si="54"/>
        <v>0</v>
      </c>
      <c r="AZ98" s="52">
        <f t="shared" si="54"/>
        <v>0</v>
      </c>
      <c r="BA98" s="52">
        <f t="shared" si="39"/>
        <v>0</v>
      </c>
      <c r="BB98" s="52">
        <f t="shared" si="46"/>
        <v>0</v>
      </c>
      <c r="BC98" s="301" t="str">
        <f t="shared" si="47"/>
        <v>11432/543965</v>
      </c>
      <c r="BD98" s="301">
        <f t="shared" si="49"/>
        <v>1</v>
      </c>
      <c r="BG98" s="52">
        <f t="shared" si="48"/>
        <v>0</v>
      </c>
    </row>
    <row r="99" spans="1:59" x14ac:dyDescent="0.25">
      <c r="A99" s="301" t="str">
        <f t="shared" si="40"/>
        <v>2036.EHCP.I03.</v>
      </c>
      <c r="B99" s="301">
        <v>543965</v>
      </c>
      <c r="C99" s="301">
        <v>400046</v>
      </c>
      <c r="D99" t="s">
        <v>235</v>
      </c>
      <c r="E99">
        <v>3022036</v>
      </c>
      <c r="F99" t="s">
        <v>412</v>
      </c>
      <c r="G99">
        <v>11431</v>
      </c>
      <c r="H99"/>
      <c r="I99" s="354"/>
      <c r="J99" s="397"/>
      <c r="K99" s="397"/>
      <c r="L99" s="397"/>
      <c r="M99" s="397"/>
      <c r="N99" s="397"/>
      <c r="O99" s="397"/>
      <c r="P99" s="397"/>
      <c r="Q99" s="397"/>
      <c r="R99" s="52"/>
      <c r="S99" s="52"/>
      <c r="T99" s="52"/>
      <c r="U99" s="52"/>
      <c r="V99" s="52"/>
      <c r="W99" s="52">
        <f t="shared" si="41"/>
        <v>0</v>
      </c>
      <c r="X99" s="52" t="str">
        <f t="shared" si="42"/>
        <v>302203611431EHCP</v>
      </c>
      <c r="Y99" s="52">
        <f t="shared" si="35"/>
        <v>0</v>
      </c>
      <c r="Z99" s="52">
        <f t="shared" ca="1" si="43"/>
        <v>0</v>
      </c>
      <c r="AA99" s="52">
        <f t="shared" ca="1" si="44"/>
        <v>0</v>
      </c>
      <c r="AB99" s="52">
        <f t="shared" ca="1" si="45"/>
        <v>0</v>
      </c>
      <c r="AC99" s="52">
        <f t="shared" ca="1" si="36"/>
        <v>0</v>
      </c>
      <c r="AD99" s="7"/>
      <c r="AE99" s="7"/>
      <c r="AF99" s="7"/>
      <c r="AG99" s="7"/>
      <c r="AH99" s="7"/>
      <c r="AI99" s="1">
        <f t="shared" si="50"/>
        <v>0</v>
      </c>
      <c r="AJ99" s="52">
        <f t="shared" ca="1" si="37"/>
        <v>0</v>
      </c>
      <c r="AK99" s="1">
        <f t="shared" ca="1" si="38"/>
        <v>0</v>
      </c>
      <c r="AL99" s="301" t="s">
        <v>48</v>
      </c>
      <c r="AO99" s="52">
        <f t="shared" si="51"/>
        <v>0</v>
      </c>
      <c r="AP99" s="52">
        <f t="shared" si="54"/>
        <v>0</v>
      </c>
      <c r="AQ99" s="52">
        <f t="shared" si="54"/>
        <v>0</v>
      </c>
      <c r="AR99" s="52">
        <f t="shared" si="54"/>
        <v>0</v>
      </c>
      <c r="AS99" s="52">
        <f t="shared" si="54"/>
        <v>0</v>
      </c>
      <c r="AT99" s="52">
        <f t="shared" si="54"/>
        <v>0</v>
      </c>
      <c r="AU99" s="52">
        <f t="shared" si="54"/>
        <v>0</v>
      </c>
      <c r="AV99" s="52">
        <f t="shared" si="54"/>
        <v>0</v>
      </c>
      <c r="AW99" s="52">
        <f t="shared" si="54"/>
        <v>0</v>
      </c>
      <c r="AX99" s="52">
        <f t="shared" si="54"/>
        <v>0</v>
      </c>
      <c r="AY99" s="52">
        <f t="shared" si="54"/>
        <v>0</v>
      </c>
      <c r="AZ99" s="52">
        <f t="shared" si="54"/>
        <v>0</v>
      </c>
      <c r="BA99" s="52">
        <f t="shared" si="39"/>
        <v>0</v>
      </c>
      <c r="BB99" s="52">
        <f t="shared" si="46"/>
        <v>0</v>
      </c>
      <c r="BC99" s="301" t="str">
        <f t="shared" si="47"/>
        <v>11431/543965</v>
      </c>
      <c r="BD99" s="301">
        <f t="shared" si="49"/>
        <v>2</v>
      </c>
      <c r="BG99" s="52">
        <f t="shared" si="48"/>
        <v>0</v>
      </c>
    </row>
    <row r="100" spans="1:59" x14ac:dyDescent="0.25">
      <c r="A100" s="301" t="str">
        <f t="shared" si="40"/>
        <v>2036.SEN I.I03.</v>
      </c>
      <c r="B100" s="301">
        <v>543965</v>
      </c>
      <c r="C100" s="301">
        <v>400046</v>
      </c>
      <c r="D100" t="s">
        <v>235</v>
      </c>
      <c r="E100">
        <v>3022036</v>
      </c>
      <c r="F100" t="s">
        <v>4199</v>
      </c>
      <c r="G100">
        <v>10265</v>
      </c>
      <c r="H100"/>
      <c r="I100" s="354"/>
      <c r="J100" s="397"/>
      <c r="K100" s="397"/>
      <c r="L100" s="397"/>
      <c r="M100" s="397"/>
      <c r="N100" s="397"/>
      <c r="O100" s="397"/>
      <c r="P100" s="397"/>
      <c r="Q100" s="397"/>
      <c r="R100" s="52"/>
      <c r="S100" s="52"/>
      <c r="T100" s="52"/>
      <c r="U100" s="52"/>
      <c r="V100" s="52"/>
      <c r="W100" s="52">
        <f t="shared" si="41"/>
        <v>0</v>
      </c>
      <c r="X100" s="52" t="str">
        <f t="shared" si="42"/>
        <v>302203610265SEN Inclusion</v>
      </c>
      <c r="Y100" s="52">
        <f t="shared" si="35"/>
        <v>0</v>
      </c>
      <c r="Z100" s="52">
        <f t="shared" ca="1" si="43"/>
        <v>0</v>
      </c>
      <c r="AA100" s="52">
        <f t="shared" ca="1" si="44"/>
        <v>0</v>
      </c>
      <c r="AB100" s="52">
        <f t="shared" ca="1" si="45"/>
        <v>0</v>
      </c>
      <c r="AC100" s="52">
        <f t="shared" ca="1" si="36"/>
        <v>0</v>
      </c>
      <c r="AD100" s="7"/>
      <c r="AE100" s="7"/>
      <c r="AF100" s="7"/>
      <c r="AG100" s="7"/>
      <c r="AH100" s="7"/>
      <c r="AI100" s="1">
        <f t="shared" si="50"/>
        <v>0</v>
      </c>
      <c r="AJ100" s="52">
        <f t="shared" ca="1" si="37"/>
        <v>0</v>
      </c>
      <c r="AK100" s="1">
        <f t="shared" ca="1" si="38"/>
        <v>0</v>
      </c>
      <c r="AL100" s="301" t="s">
        <v>48</v>
      </c>
      <c r="AO100" s="52">
        <f t="shared" si="51"/>
        <v>0</v>
      </c>
      <c r="AP100" s="52">
        <f t="shared" si="54"/>
        <v>0</v>
      </c>
      <c r="AQ100" s="52">
        <f t="shared" si="54"/>
        <v>0</v>
      </c>
      <c r="AR100" s="52">
        <f t="shared" si="54"/>
        <v>0</v>
      </c>
      <c r="AS100" s="52">
        <f t="shared" si="54"/>
        <v>0</v>
      </c>
      <c r="AT100" s="52">
        <f t="shared" si="54"/>
        <v>0</v>
      </c>
      <c r="AU100" s="52">
        <f t="shared" si="54"/>
        <v>0</v>
      </c>
      <c r="AV100" s="52">
        <f t="shared" si="54"/>
        <v>0</v>
      </c>
      <c r="AW100" s="52">
        <f t="shared" si="54"/>
        <v>0</v>
      </c>
      <c r="AX100" s="52">
        <f t="shared" si="54"/>
        <v>0</v>
      </c>
      <c r="AY100" s="52">
        <f t="shared" si="54"/>
        <v>0</v>
      </c>
      <c r="AZ100" s="52">
        <f t="shared" si="54"/>
        <v>0</v>
      </c>
      <c r="BA100" s="52">
        <f t="shared" si="39"/>
        <v>0</v>
      </c>
      <c r="BB100" s="52">
        <f t="shared" si="46"/>
        <v>0</v>
      </c>
      <c r="BC100" s="301" t="str">
        <f t="shared" si="47"/>
        <v>10265/543965</v>
      </c>
      <c r="BD100" s="301">
        <f t="shared" si="49"/>
        <v>3</v>
      </c>
      <c r="BG100" s="52">
        <f t="shared" si="48"/>
        <v>0</v>
      </c>
    </row>
    <row r="101" spans="1:59" x14ac:dyDescent="0.25">
      <c r="A101" s="301" t="str">
        <f t="shared" si="40"/>
        <v>6905.ARPs.I03.</v>
      </c>
      <c r="B101" s="301">
        <v>516500</v>
      </c>
      <c r="C101" s="301">
        <v>400116</v>
      </c>
      <c r="D101" t="s">
        <v>316</v>
      </c>
      <c r="E101">
        <v>3026905</v>
      </c>
      <c r="F101" t="s">
        <v>4200</v>
      </c>
      <c r="G101">
        <v>11423</v>
      </c>
      <c r="H101"/>
      <c r="I101" s="354"/>
      <c r="J101" s="397"/>
      <c r="K101" s="397"/>
      <c r="L101" s="397"/>
      <c r="M101" s="397"/>
      <c r="N101" s="397"/>
      <c r="O101" s="397"/>
      <c r="P101" s="397"/>
      <c r="Q101" s="397"/>
      <c r="R101" s="52"/>
      <c r="S101" s="52"/>
      <c r="T101" s="52"/>
      <c r="U101" s="52"/>
      <c r="V101" s="52"/>
      <c r="W101" s="52">
        <f t="shared" si="41"/>
        <v>0</v>
      </c>
      <c r="X101" s="52" t="str">
        <f t="shared" si="42"/>
        <v>302690511423ARPs</v>
      </c>
      <c r="Y101" s="52">
        <f t="shared" si="35"/>
        <v>0</v>
      </c>
      <c r="Z101" s="52">
        <f t="shared" ca="1" si="43"/>
        <v>0</v>
      </c>
      <c r="AA101" s="52">
        <f t="shared" ca="1" si="44"/>
        <v>0</v>
      </c>
      <c r="AB101" s="52">
        <f t="shared" ca="1" si="45"/>
        <v>0</v>
      </c>
      <c r="AC101" s="52">
        <f t="shared" ca="1" si="36"/>
        <v>0</v>
      </c>
      <c r="AD101" s="7"/>
      <c r="AE101" s="7"/>
      <c r="AF101" s="7"/>
      <c r="AG101" s="7"/>
      <c r="AH101" s="7"/>
      <c r="AI101" s="1">
        <f t="shared" si="50"/>
        <v>0</v>
      </c>
      <c r="AJ101" s="52">
        <f t="shared" ca="1" si="37"/>
        <v>0</v>
      </c>
      <c r="AK101" s="1">
        <f t="shared" ca="1" si="38"/>
        <v>0</v>
      </c>
      <c r="AL101" s="301" t="s">
        <v>79</v>
      </c>
      <c r="AO101" s="52">
        <f t="shared" si="51"/>
        <v>0</v>
      </c>
      <c r="AP101" s="52">
        <f t="shared" si="54"/>
        <v>0</v>
      </c>
      <c r="AQ101" s="52">
        <f t="shared" si="54"/>
        <v>0</v>
      </c>
      <c r="AR101" s="52">
        <f t="shared" si="54"/>
        <v>0</v>
      </c>
      <c r="AS101" s="52">
        <f t="shared" si="54"/>
        <v>0</v>
      </c>
      <c r="AT101" s="52">
        <f t="shared" si="54"/>
        <v>0</v>
      </c>
      <c r="AU101" s="52">
        <f t="shared" si="54"/>
        <v>0</v>
      </c>
      <c r="AV101" s="52">
        <f t="shared" si="54"/>
        <v>0</v>
      </c>
      <c r="AW101" s="52">
        <f t="shared" si="54"/>
        <v>0</v>
      </c>
      <c r="AX101" s="52">
        <f t="shared" si="54"/>
        <v>0</v>
      </c>
      <c r="AY101" s="52">
        <f t="shared" si="54"/>
        <v>0</v>
      </c>
      <c r="AZ101" s="52">
        <f t="shared" si="54"/>
        <v>0</v>
      </c>
      <c r="BA101" s="52">
        <f t="shared" si="39"/>
        <v>0</v>
      </c>
      <c r="BB101" s="52">
        <f t="shared" si="46"/>
        <v>0</v>
      </c>
      <c r="BC101" s="301" t="str">
        <f t="shared" si="47"/>
        <v>11423/516500</v>
      </c>
      <c r="BD101" s="301">
        <f t="shared" si="49"/>
        <v>1</v>
      </c>
      <c r="BG101" s="52">
        <f t="shared" si="48"/>
        <v>0</v>
      </c>
    </row>
    <row r="102" spans="1:59" x14ac:dyDescent="0.25">
      <c r="A102" s="301" t="str">
        <f t="shared" si="40"/>
        <v>6905.EHCP.I03.</v>
      </c>
      <c r="B102" s="301">
        <v>516500</v>
      </c>
      <c r="C102" s="301">
        <v>400116</v>
      </c>
      <c r="D102" t="s">
        <v>316</v>
      </c>
      <c r="E102">
        <v>3026905</v>
      </c>
      <c r="F102" t="s">
        <v>412</v>
      </c>
      <c r="G102">
        <v>11442</v>
      </c>
      <c r="H102"/>
      <c r="I102" s="354"/>
      <c r="J102" s="397"/>
      <c r="K102" s="397"/>
      <c r="L102" s="397"/>
      <c r="M102" s="397"/>
      <c r="N102" s="397"/>
      <c r="O102" s="397"/>
      <c r="P102" s="397"/>
      <c r="Q102" s="397"/>
      <c r="R102" s="52"/>
      <c r="S102" s="52"/>
      <c r="T102" s="52"/>
      <c r="U102" s="52"/>
      <c r="V102" s="52"/>
      <c r="W102" s="52">
        <f t="shared" si="41"/>
        <v>0</v>
      </c>
      <c r="X102" s="52" t="str">
        <f t="shared" si="42"/>
        <v>302690511442EHCP</v>
      </c>
      <c r="Y102" s="52">
        <f t="shared" si="35"/>
        <v>0</v>
      </c>
      <c r="Z102" s="52">
        <f t="shared" ca="1" si="43"/>
        <v>0</v>
      </c>
      <c r="AA102" s="52">
        <f t="shared" ca="1" si="44"/>
        <v>0</v>
      </c>
      <c r="AB102" s="52">
        <f t="shared" ca="1" si="45"/>
        <v>0</v>
      </c>
      <c r="AC102" s="52">
        <f t="shared" ca="1" si="36"/>
        <v>0</v>
      </c>
      <c r="AD102" s="7"/>
      <c r="AE102" s="7"/>
      <c r="AF102" s="7"/>
      <c r="AG102" s="7"/>
      <c r="AH102" s="7"/>
      <c r="AI102" s="1">
        <f t="shared" si="50"/>
        <v>0</v>
      </c>
      <c r="AJ102" s="52">
        <f t="shared" ca="1" si="37"/>
        <v>0</v>
      </c>
      <c r="AK102" s="1">
        <f t="shared" ca="1" si="38"/>
        <v>0</v>
      </c>
      <c r="AL102" s="301" t="s">
        <v>79</v>
      </c>
      <c r="AO102" s="52">
        <f t="shared" si="51"/>
        <v>0</v>
      </c>
      <c r="AP102" s="52">
        <f t="shared" si="54"/>
        <v>0</v>
      </c>
      <c r="AQ102" s="52">
        <f t="shared" si="54"/>
        <v>0</v>
      </c>
      <c r="AR102" s="52">
        <f t="shared" si="54"/>
        <v>0</v>
      </c>
      <c r="AS102" s="52">
        <f t="shared" si="54"/>
        <v>0</v>
      </c>
      <c r="AT102" s="52">
        <f t="shared" si="54"/>
        <v>0</v>
      </c>
      <c r="AU102" s="52">
        <f t="shared" si="54"/>
        <v>0</v>
      </c>
      <c r="AV102" s="52">
        <f t="shared" si="54"/>
        <v>0</v>
      </c>
      <c r="AW102" s="52">
        <f t="shared" si="54"/>
        <v>0</v>
      </c>
      <c r="AX102" s="52">
        <f t="shared" si="54"/>
        <v>0</v>
      </c>
      <c r="AY102" s="52">
        <f t="shared" si="54"/>
        <v>0</v>
      </c>
      <c r="AZ102" s="52">
        <f t="shared" si="54"/>
        <v>0</v>
      </c>
      <c r="BA102" s="52">
        <f t="shared" si="39"/>
        <v>0</v>
      </c>
      <c r="BB102" s="52">
        <f t="shared" si="46"/>
        <v>0</v>
      </c>
      <c r="BC102" s="301" t="str">
        <f t="shared" si="47"/>
        <v>11442/516500</v>
      </c>
      <c r="BD102" s="301">
        <f t="shared" si="49"/>
        <v>2</v>
      </c>
      <c r="BG102" s="52">
        <f t="shared" si="48"/>
        <v>0</v>
      </c>
    </row>
    <row r="103" spans="1:59" x14ac:dyDescent="0.25">
      <c r="A103" s="301" t="str">
        <f t="shared" si="40"/>
        <v>6905.EHCP.I03.</v>
      </c>
      <c r="B103" s="301">
        <v>516500</v>
      </c>
      <c r="C103" s="301">
        <v>400116</v>
      </c>
      <c r="D103" t="s">
        <v>316</v>
      </c>
      <c r="E103">
        <v>3026905</v>
      </c>
      <c r="F103" t="s">
        <v>412</v>
      </c>
      <c r="G103">
        <v>11443</v>
      </c>
      <c r="H103"/>
      <c r="I103" s="354"/>
      <c r="J103" s="397"/>
      <c r="K103" s="397"/>
      <c r="L103" s="397"/>
      <c r="M103" s="397"/>
      <c r="N103" s="397"/>
      <c r="O103" s="397"/>
      <c r="P103" s="397"/>
      <c r="Q103" s="397"/>
      <c r="R103" s="52"/>
      <c r="S103" s="52"/>
      <c r="T103" s="52"/>
      <c r="U103" s="52"/>
      <c r="V103" s="52"/>
      <c r="W103" s="52">
        <f t="shared" si="41"/>
        <v>0</v>
      </c>
      <c r="X103" s="52" t="str">
        <f t="shared" si="42"/>
        <v>302690511443EHCP</v>
      </c>
      <c r="Y103" s="52">
        <f t="shared" si="35"/>
        <v>0</v>
      </c>
      <c r="Z103" s="52">
        <f t="shared" ca="1" si="43"/>
        <v>0</v>
      </c>
      <c r="AA103" s="52">
        <f t="shared" ca="1" si="44"/>
        <v>0</v>
      </c>
      <c r="AB103" s="52">
        <f t="shared" ca="1" si="45"/>
        <v>0</v>
      </c>
      <c r="AC103" s="52">
        <f t="shared" ca="1" si="36"/>
        <v>0</v>
      </c>
      <c r="AD103" s="7"/>
      <c r="AE103" s="7"/>
      <c r="AF103" s="7"/>
      <c r="AG103" s="7"/>
      <c r="AH103" s="7"/>
      <c r="AI103" s="1">
        <f t="shared" si="50"/>
        <v>0</v>
      </c>
      <c r="AJ103" s="52">
        <f t="shared" ca="1" si="37"/>
        <v>0</v>
      </c>
      <c r="AK103" s="1">
        <f t="shared" ca="1" si="38"/>
        <v>0</v>
      </c>
      <c r="AL103" s="301" t="s">
        <v>79</v>
      </c>
      <c r="AO103" s="52">
        <f t="shared" si="51"/>
        <v>0</v>
      </c>
      <c r="AP103" s="52">
        <f t="shared" si="54"/>
        <v>0</v>
      </c>
      <c r="AQ103" s="52">
        <f t="shared" si="54"/>
        <v>0</v>
      </c>
      <c r="AR103" s="52">
        <f t="shared" si="54"/>
        <v>0</v>
      </c>
      <c r="AS103" s="52">
        <f t="shared" si="54"/>
        <v>0</v>
      </c>
      <c r="AT103" s="52">
        <f t="shared" si="54"/>
        <v>0</v>
      </c>
      <c r="AU103" s="52">
        <f t="shared" si="54"/>
        <v>0</v>
      </c>
      <c r="AV103" s="52">
        <f t="shared" si="54"/>
        <v>0</v>
      </c>
      <c r="AW103" s="52">
        <f t="shared" si="54"/>
        <v>0</v>
      </c>
      <c r="AX103" s="52">
        <f t="shared" si="54"/>
        <v>0</v>
      </c>
      <c r="AY103" s="52">
        <f t="shared" si="54"/>
        <v>0</v>
      </c>
      <c r="AZ103" s="52">
        <f t="shared" si="54"/>
        <v>0</v>
      </c>
      <c r="BA103" s="52">
        <f t="shared" si="39"/>
        <v>0</v>
      </c>
      <c r="BB103" s="52">
        <f t="shared" si="46"/>
        <v>0</v>
      </c>
      <c r="BC103" s="301" t="str">
        <f t="shared" si="47"/>
        <v>11443/516500</v>
      </c>
      <c r="BD103" s="301">
        <f t="shared" si="49"/>
        <v>3</v>
      </c>
      <c r="BG103" s="52">
        <f t="shared" si="48"/>
        <v>0</v>
      </c>
    </row>
    <row r="104" spans="1:59" x14ac:dyDescent="0.25">
      <c r="A104" s="301" t="str">
        <f t="shared" si="40"/>
        <v>2037.EHCP.I03.</v>
      </c>
      <c r="B104" s="301">
        <v>543965</v>
      </c>
      <c r="C104" s="301">
        <v>400030</v>
      </c>
      <c r="D104" t="s">
        <v>236</v>
      </c>
      <c r="E104">
        <v>3022037</v>
      </c>
      <c r="F104" t="s">
        <v>412</v>
      </c>
      <c r="G104">
        <v>11431</v>
      </c>
      <c r="H104"/>
      <c r="I104" s="354"/>
      <c r="J104" s="397"/>
      <c r="K104" s="397"/>
      <c r="L104" s="397"/>
      <c r="M104" s="397"/>
      <c r="N104" s="397"/>
      <c r="O104" s="397"/>
      <c r="P104" s="397"/>
      <c r="Q104" s="397"/>
      <c r="R104" s="52"/>
      <c r="S104" s="52"/>
      <c r="T104" s="52"/>
      <c r="U104" s="52"/>
      <c r="V104" s="52"/>
      <c r="W104" s="52">
        <f t="shared" si="41"/>
        <v>0</v>
      </c>
      <c r="X104" s="52" t="str">
        <f t="shared" si="42"/>
        <v>302203711431EHCP</v>
      </c>
      <c r="Y104" s="52">
        <f t="shared" ref="Y104:Y135" si="55">I104</f>
        <v>0</v>
      </c>
      <c r="Z104" s="52">
        <f t="shared" ca="1" si="43"/>
        <v>0</v>
      </c>
      <c r="AA104" s="52">
        <f t="shared" ca="1" si="44"/>
        <v>0</v>
      </c>
      <c r="AB104" s="52">
        <f t="shared" ca="1" si="45"/>
        <v>0</v>
      </c>
      <c r="AC104" s="52">
        <f t="shared" ref="AC104:AC135" ca="1" si="56">SUM(Z104:AB104)-H104</f>
        <v>0</v>
      </c>
      <c r="AD104" s="7"/>
      <c r="AE104" s="7"/>
      <c r="AF104" s="7"/>
      <c r="AG104" s="7"/>
      <c r="AH104" s="7"/>
      <c r="AI104" s="1">
        <f t="shared" si="50"/>
        <v>0</v>
      </c>
      <c r="AJ104" s="52">
        <f t="shared" ref="AJ104:AJ135" ca="1" si="57">Z104+AA104-AE104</f>
        <v>0</v>
      </c>
      <c r="AK104" s="1">
        <f t="shared" ref="AK104:AK135" ca="1" si="58">AB104+AE104+AJ104-H104</f>
        <v>0</v>
      </c>
      <c r="AL104" s="301" t="s">
        <v>48</v>
      </c>
      <c r="AO104" s="52">
        <f t="shared" si="51"/>
        <v>0</v>
      </c>
      <c r="AP104" s="52">
        <f t="shared" si="54"/>
        <v>0</v>
      </c>
      <c r="AQ104" s="52">
        <f t="shared" si="54"/>
        <v>0</v>
      </c>
      <c r="AR104" s="52">
        <f t="shared" si="54"/>
        <v>0</v>
      </c>
      <c r="AS104" s="52">
        <f t="shared" si="54"/>
        <v>0</v>
      </c>
      <c r="AT104" s="52">
        <f t="shared" si="54"/>
        <v>0</v>
      </c>
      <c r="AU104" s="52">
        <f t="shared" si="54"/>
        <v>0</v>
      </c>
      <c r="AV104" s="52">
        <f t="shared" si="54"/>
        <v>0</v>
      </c>
      <c r="AW104" s="52">
        <f t="shared" si="54"/>
        <v>0</v>
      </c>
      <c r="AX104" s="52">
        <f t="shared" si="54"/>
        <v>0</v>
      </c>
      <c r="AY104" s="52">
        <f t="shared" si="54"/>
        <v>0</v>
      </c>
      <c r="AZ104" s="52">
        <f t="shared" si="54"/>
        <v>0</v>
      </c>
      <c r="BA104" s="52">
        <f t="shared" ref="BA104:BA135" si="59">SUM(AO104:AZ104)-H104</f>
        <v>0</v>
      </c>
      <c r="BB104" s="52">
        <f t="shared" si="46"/>
        <v>0</v>
      </c>
      <c r="BC104" s="301" t="str">
        <f t="shared" si="47"/>
        <v>11431/543965</v>
      </c>
      <c r="BD104" s="301">
        <f t="shared" si="49"/>
        <v>1</v>
      </c>
      <c r="BG104" s="52">
        <f t="shared" si="48"/>
        <v>0</v>
      </c>
    </row>
    <row r="105" spans="1:59" x14ac:dyDescent="0.25">
      <c r="A105" s="301" t="str">
        <f t="shared" si="40"/>
        <v>7010.Speci.I03.</v>
      </c>
      <c r="B105" s="301">
        <v>543965</v>
      </c>
      <c r="C105" s="301">
        <v>400063</v>
      </c>
      <c r="D105" t="s">
        <v>76</v>
      </c>
      <c r="E105">
        <v>3027010</v>
      </c>
      <c r="F105" t="s">
        <v>71</v>
      </c>
      <c r="G105">
        <v>11433</v>
      </c>
      <c r="H105"/>
      <c r="I105" s="354"/>
      <c r="J105" s="397"/>
      <c r="K105" s="397"/>
      <c r="L105" s="397"/>
      <c r="M105" s="397"/>
      <c r="N105" s="397"/>
      <c r="O105" s="397"/>
      <c r="P105" s="397"/>
      <c r="Q105" s="397"/>
      <c r="R105" s="52"/>
      <c r="S105" s="52"/>
      <c r="T105" s="52"/>
      <c r="U105" s="52"/>
      <c r="V105" s="52"/>
      <c r="W105" s="52">
        <f t="shared" si="41"/>
        <v>0</v>
      </c>
      <c r="X105" s="52" t="str">
        <f t="shared" si="42"/>
        <v>302701011433Special</v>
      </c>
      <c r="Y105" s="52">
        <f t="shared" si="55"/>
        <v>0</v>
      </c>
      <c r="Z105" s="52">
        <f t="shared" ca="1" si="43"/>
        <v>0</v>
      </c>
      <c r="AA105" s="52">
        <f t="shared" ca="1" si="44"/>
        <v>0</v>
      </c>
      <c r="AB105" s="52">
        <f t="shared" ca="1" si="45"/>
        <v>0</v>
      </c>
      <c r="AC105" s="52">
        <f t="shared" ca="1" si="56"/>
        <v>0</v>
      </c>
      <c r="AD105" s="7"/>
      <c r="AE105" s="7"/>
      <c r="AF105" s="7"/>
      <c r="AG105" s="7"/>
      <c r="AH105" s="7"/>
      <c r="AI105" s="1">
        <f t="shared" si="50"/>
        <v>0</v>
      </c>
      <c r="AJ105" s="52">
        <f t="shared" ca="1" si="57"/>
        <v>0</v>
      </c>
      <c r="AK105" s="1">
        <f t="shared" ca="1" si="58"/>
        <v>0</v>
      </c>
      <c r="AL105" s="301" t="s">
        <v>75</v>
      </c>
      <c r="AO105" s="52">
        <f t="shared" si="51"/>
        <v>0</v>
      </c>
      <c r="AP105" s="52">
        <f t="shared" si="54"/>
        <v>0</v>
      </c>
      <c r="AQ105" s="52">
        <f t="shared" si="54"/>
        <v>0</v>
      </c>
      <c r="AR105" s="52">
        <f t="shared" si="54"/>
        <v>0</v>
      </c>
      <c r="AS105" s="52">
        <f t="shared" si="54"/>
        <v>0</v>
      </c>
      <c r="AT105" s="52">
        <f t="shared" si="54"/>
        <v>0</v>
      </c>
      <c r="AU105" s="52">
        <f t="shared" si="54"/>
        <v>0</v>
      </c>
      <c r="AV105" s="52">
        <f t="shared" si="54"/>
        <v>0</v>
      </c>
      <c r="AW105" s="52">
        <f t="shared" si="54"/>
        <v>0</v>
      </c>
      <c r="AX105" s="52">
        <f t="shared" si="54"/>
        <v>0</v>
      </c>
      <c r="AY105" s="52">
        <f t="shared" si="54"/>
        <v>0</v>
      </c>
      <c r="AZ105" s="52">
        <f t="shared" si="54"/>
        <v>0</v>
      </c>
      <c r="BA105" s="52">
        <f t="shared" si="59"/>
        <v>0</v>
      </c>
      <c r="BB105" s="52">
        <f t="shared" si="46"/>
        <v>0</v>
      </c>
      <c r="BC105" s="301" t="str">
        <f t="shared" si="47"/>
        <v>11433/543965</v>
      </c>
      <c r="BD105" s="301">
        <f t="shared" si="49"/>
        <v>1</v>
      </c>
      <c r="BG105" s="52">
        <f t="shared" si="48"/>
        <v>0</v>
      </c>
    </row>
    <row r="106" spans="1:59" x14ac:dyDescent="0.25">
      <c r="A106" s="301" t="str">
        <f t="shared" si="40"/>
        <v>3523.EHCP.I03.</v>
      </c>
      <c r="B106" s="301">
        <v>543965</v>
      </c>
      <c r="C106" s="301">
        <v>400130</v>
      </c>
      <c r="D106" t="s">
        <v>237</v>
      </c>
      <c r="E106">
        <v>3023523</v>
      </c>
      <c r="F106" t="s">
        <v>412</v>
      </c>
      <c r="G106">
        <v>11431</v>
      </c>
      <c r="H106"/>
      <c r="I106" s="354"/>
      <c r="J106" s="397"/>
      <c r="K106" s="397"/>
      <c r="L106" s="397"/>
      <c r="M106" s="397"/>
      <c r="N106" s="397"/>
      <c r="O106" s="397"/>
      <c r="P106" s="397"/>
      <c r="Q106" s="397"/>
      <c r="R106" s="52"/>
      <c r="S106" s="52"/>
      <c r="T106" s="52"/>
      <c r="U106" s="52"/>
      <c r="V106" s="52"/>
      <c r="W106" s="52">
        <f t="shared" si="41"/>
        <v>0</v>
      </c>
      <c r="X106" s="52" t="str">
        <f t="shared" si="42"/>
        <v>302352311431EHCP</v>
      </c>
      <c r="Y106" s="52">
        <f t="shared" si="55"/>
        <v>0</v>
      </c>
      <c r="Z106" s="52">
        <f t="shared" ca="1" si="43"/>
        <v>0</v>
      </c>
      <c r="AA106" s="52">
        <f t="shared" ca="1" si="44"/>
        <v>0</v>
      </c>
      <c r="AB106" s="52">
        <f t="shared" ca="1" si="45"/>
        <v>0</v>
      </c>
      <c r="AC106" s="52">
        <f t="shared" ca="1" si="56"/>
        <v>0</v>
      </c>
      <c r="AD106" s="7"/>
      <c r="AE106" s="7"/>
      <c r="AF106" s="7"/>
      <c r="AG106" s="7"/>
      <c r="AH106" s="7"/>
      <c r="AI106" s="1">
        <f t="shared" si="50"/>
        <v>0</v>
      </c>
      <c r="AJ106" s="52">
        <f t="shared" ca="1" si="57"/>
        <v>0</v>
      </c>
      <c r="AK106" s="1">
        <f t="shared" ca="1" si="58"/>
        <v>0</v>
      </c>
      <c r="AL106" s="301" t="s">
        <v>106</v>
      </c>
      <c r="AO106" s="52">
        <f t="shared" si="51"/>
        <v>0</v>
      </c>
      <c r="AP106" s="52">
        <f t="shared" si="54"/>
        <v>0</v>
      </c>
      <c r="AQ106" s="52">
        <f t="shared" si="54"/>
        <v>0</v>
      </c>
      <c r="AR106" s="52">
        <f t="shared" si="54"/>
        <v>0</v>
      </c>
      <c r="AS106" s="52">
        <f t="shared" si="54"/>
        <v>0</v>
      </c>
      <c r="AT106" s="52">
        <f t="shared" si="54"/>
        <v>0</v>
      </c>
      <c r="AU106" s="52">
        <f t="shared" si="54"/>
        <v>0</v>
      </c>
      <c r="AV106" s="52">
        <f t="shared" si="54"/>
        <v>0</v>
      </c>
      <c r="AW106" s="52">
        <f t="shared" si="54"/>
        <v>0</v>
      </c>
      <c r="AX106" s="52">
        <f t="shared" si="54"/>
        <v>0</v>
      </c>
      <c r="AY106" s="52">
        <f t="shared" si="54"/>
        <v>0</v>
      </c>
      <c r="AZ106" s="52">
        <f t="shared" si="54"/>
        <v>0</v>
      </c>
      <c r="BA106" s="52">
        <f t="shared" si="59"/>
        <v>0</v>
      </c>
      <c r="BB106" s="52">
        <f t="shared" si="46"/>
        <v>0</v>
      </c>
      <c r="BC106" s="301" t="str">
        <f t="shared" si="47"/>
        <v>11431/543965</v>
      </c>
      <c r="BD106" s="301">
        <f t="shared" si="49"/>
        <v>1</v>
      </c>
      <c r="BG106" s="52">
        <f t="shared" si="48"/>
        <v>0</v>
      </c>
    </row>
    <row r="107" spans="1:59" x14ac:dyDescent="0.25">
      <c r="A107" s="301" t="str">
        <f t="shared" si="40"/>
        <v>5948.EHCP.I03.</v>
      </c>
      <c r="B107" s="301">
        <v>543965</v>
      </c>
      <c r="C107" s="301">
        <v>400112</v>
      </c>
      <c r="D107" t="s">
        <v>238</v>
      </c>
      <c r="E107">
        <v>3025948</v>
      </c>
      <c r="F107" t="s">
        <v>412</v>
      </c>
      <c r="G107">
        <v>11431</v>
      </c>
      <c r="H107"/>
      <c r="I107" s="354"/>
      <c r="J107" s="397"/>
      <c r="K107" s="397"/>
      <c r="L107" s="397"/>
      <c r="M107" s="397"/>
      <c r="N107" s="397"/>
      <c r="O107" s="397"/>
      <c r="P107" s="397"/>
      <c r="Q107" s="397"/>
      <c r="R107" s="52"/>
      <c r="S107" s="52"/>
      <c r="T107" s="52"/>
      <c r="U107" s="52"/>
      <c r="V107" s="52"/>
      <c r="W107" s="52">
        <f t="shared" si="41"/>
        <v>0</v>
      </c>
      <c r="X107" s="52" t="str">
        <f t="shared" si="42"/>
        <v>302594811431EHCP</v>
      </c>
      <c r="Y107" s="52">
        <f t="shared" si="55"/>
        <v>0</v>
      </c>
      <c r="Z107" s="52">
        <f t="shared" ca="1" si="43"/>
        <v>0</v>
      </c>
      <c r="AA107" s="52">
        <f t="shared" ca="1" si="44"/>
        <v>0</v>
      </c>
      <c r="AB107" s="52">
        <f t="shared" ca="1" si="45"/>
        <v>0</v>
      </c>
      <c r="AC107" s="52">
        <f t="shared" ca="1" si="56"/>
        <v>0</v>
      </c>
      <c r="AD107" s="7"/>
      <c r="AE107" s="7"/>
      <c r="AF107" s="7"/>
      <c r="AG107" s="7"/>
      <c r="AH107" s="7"/>
      <c r="AI107" s="1">
        <f t="shared" si="50"/>
        <v>0</v>
      </c>
      <c r="AJ107" s="52">
        <f t="shared" ca="1" si="57"/>
        <v>0</v>
      </c>
      <c r="AK107" s="1">
        <f t="shared" ca="1" si="58"/>
        <v>0</v>
      </c>
      <c r="AL107" s="301" t="s">
        <v>106</v>
      </c>
      <c r="AO107" s="52">
        <f t="shared" si="51"/>
        <v>0</v>
      </c>
      <c r="AP107" s="52">
        <f t="shared" si="54"/>
        <v>0</v>
      </c>
      <c r="AQ107" s="52">
        <f t="shared" si="54"/>
        <v>0</v>
      </c>
      <c r="AR107" s="52">
        <f t="shared" si="54"/>
        <v>0</v>
      </c>
      <c r="AS107" s="52">
        <f t="shared" si="54"/>
        <v>0</v>
      </c>
      <c r="AT107" s="52">
        <f t="shared" si="54"/>
        <v>0</v>
      </c>
      <c r="AU107" s="52">
        <f t="shared" si="54"/>
        <v>0</v>
      </c>
      <c r="AV107" s="52">
        <f t="shared" si="54"/>
        <v>0</v>
      </c>
      <c r="AW107" s="52">
        <f t="shared" si="54"/>
        <v>0</v>
      </c>
      <c r="AX107" s="52">
        <f t="shared" si="54"/>
        <v>0</v>
      </c>
      <c r="AY107" s="52">
        <f t="shared" si="54"/>
        <v>0</v>
      </c>
      <c r="AZ107" s="52">
        <f t="shared" si="54"/>
        <v>0</v>
      </c>
      <c r="BA107" s="52">
        <f t="shared" si="59"/>
        <v>0</v>
      </c>
      <c r="BB107" s="52">
        <f t="shared" si="46"/>
        <v>0</v>
      </c>
      <c r="BC107" s="301" t="str">
        <f t="shared" si="47"/>
        <v>11431/543965</v>
      </c>
      <c r="BD107" s="301">
        <f t="shared" si="49"/>
        <v>1</v>
      </c>
      <c r="BG107" s="52">
        <f t="shared" si="48"/>
        <v>0</v>
      </c>
    </row>
    <row r="108" spans="1:59" x14ac:dyDescent="0.25">
      <c r="A108" s="301" t="str">
        <f t="shared" si="40"/>
        <v>5949.EHCP.I03.</v>
      </c>
      <c r="B108" s="301">
        <v>543965</v>
      </c>
      <c r="C108" s="301">
        <v>400110</v>
      </c>
      <c r="D108" t="s">
        <v>239</v>
      </c>
      <c r="E108">
        <v>3025949</v>
      </c>
      <c r="F108" t="s">
        <v>412</v>
      </c>
      <c r="G108">
        <v>11431</v>
      </c>
      <c r="H108"/>
      <c r="I108" s="354"/>
      <c r="J108" s="397"/>
      <c r="K108" s="397"/>
      <c r="L108" s="397"/>
      <c r="M108" s="397"/>
      <c r="N108" s="397"/>
      <c r="O108" s="397"/>
      <c r="P108" s="397"/>
      <c r="Q108" s="397"/>
      <c r="R108" s="52"/>
      <c r="S108" s="52"/>
      <c r="T108" s="52"/>
      <c r="U108" s="52"/>
      <c r="V108" s="52"/>
      <c r="W108" s="52">
        <f t="shared" si="41"/>
        <v>0</v>
      </c>
      <c r="X108" s="52" t="str">
        <f t="shared" si="42"/>
        <v>302594911431EHCP</v>
      </c>
      <c r="Y108" s="52">
        <f t="shared" si="55"/>
        <v>0</v>
      </c>
      <c r="Z108" s="52">
        <f t="shared" ca="1" si="43"/>
        <v>0</v>
      </c>
      <c r="AA108" s="52">
        <f t="shared" ca="1" si="44"/>
        <v>0</v>
      </c>
      <c r="AB108" s="52">
        <f t="shared" ca="1" si="45"/>
        <v>0</v>
      </c>
      <c r="AC108" s="52">
        <f t="shared" ca="1" si="56"/>
        <v>0</v>
      </c>
      <c r="AD108" s="7"/>
      <c r="AE108" s="7"/>
      <c r="AF108" s="7"/>
      <c r="AG108" s="7"/>
      <c r="AH108" s="7"/>
      <c r="AI108" s="1">
        <f t="shared" si="50"/>
        <v>0</v>
      </c>
      <c r="AJ108" s="52">
        <f t="shared" ca="1" si="57"/>
        <v>0</v>
      </c>
      <c r="AK108" s="1">
        <f t="shared" ca="1" si="58"/>
        <v>0</v>
      </c>
      <c r="AL108" s="301" t="s">
        <v>106</v>
      </c>
      <c r="AO108" s="52">
        <f t="shared" si="51"/>
        <v>0</v>
      </c>
      <c r="AP108" s="52">
        <f t="shared" ref="AP108:AZ117" si="60">IFERROR(IF($B108=543965,1/13,1/12)*$H108,0)</f>
        <v>0</v>
      </c>
      <c r="AQ108" s="52">
        <f t="shared" si="60"/>
        <v>0</v>
      </c>
      <c r="AR108" s="52">
        <f t="shared" si="60"/>
        <v>0</v>
      </c>
      <c r="AS108" s="52">
        <f t="shared" si="60"/>
        <v>0</v>
      </c>
      <c r="AT108" s="52">
        <f t="shared" si="60"/>
        <v>0</v>
      </c>
      <c r="AU108" s="52">
        <f t="shared" si="60"/>
        <v>0</v>
      </c>
      <c r="AV108" s="52">
        <f t="shared" si="60"/>
        <v>0</v>
      </c>
      <c r="AW108" s="52">
        <f t="shared" si="60"/>
        <v>0</v>
      </c>
      <c r="AX108" s="52">
        <f t="shared" si="60"/>
        <v>0</v>
      </c>
      <c r="AY108" s="52">
        <f t="shared" si="60"/>
        <v>0</v>
      </c>
      <c r="AZ108" s="52">
        <f t="shared" si="60"/>
        <v>0</v>
      </c>
      <c r="BA108" s="52">
        <f t="shared" si="59"/>
        <v>0</v>
      </c>
      <c r="BB108" s="52">
        <f t="shared" si="46"/>
        <v>0</v>
      </c>
      <c r="BC108" s="301" t="str">
        <f t="shared" si="47"/>
        <v>11431/543965</v>
      </c>
      <c r="BD108" s="301">
        <f t="shared" si="49"/>
        <v>1</v>
      </c>
      <c r="BG108" s="52">
        <f t="shared" si="48"/>
        <v>0</v>
      </c>
    </row>
    <row r="109" spans="1:59" x14ac:dyDescent="0.25">
      <c r="A109" s="301" t="str">
        <f t="shared" si="40"/>
        <v>4004.EHCP.I03.</v>
      </c>
      <c r="B109" s="301">
        <v>543965</v>
      </c>
      <c r="C109" s="301">
        <v>107953</v>
      </c>
      <c r="D109" t="s">
        <v>112</v>
      </c>
      <c r="E109">
        <v>3024004</v>
      </c>
      <c r="F109" t="s">
        <v>412</v>
      </c>
      <c r="G109">
        <v>11435</v>
      </c>
      <c r="H109"/>
      <c r="I109" s="354"/>
      <c r="J109" s="397"/>
      <c r="K109" s="397"/>
      <c r="L109" s="397"/>
      <c r="M109" s="397"/>
      <c r="N109" s="397"/>
      <c r="O109" s="397"/>
      <c r="P109" s="397"/>
      <c r="Q109" s="397"/>
      <c r="R109" s="52"/>
      <c r="S109" s="52"/>
      <c r="T109" s="52"/>
      <c r="U109" s="52"/>
      <c r="V109" s="52"/>
      <c r="W109" s="52">
        <f t="shared" si="41"/>
        <v>0</v>
      </c>
      <c r="X109" s="52" t="str">
        <f t="shared" si="42"/>
        <v>302400411435EHCP</v>
      </c>
      <c r="Y109" s="52">
        <f t="shared" si="55"/>
        <v>0</v>
      </c>
      <c r="Z109" s="52">
        <f t="shared" ca="1" si="43"/>
        <v>0</v>
      </c>
      <c r="AA109" s="52">
        <f t="shared" ca="1" si="44"/>
        <v>0</v>
      </c>
      <c r="AB109" s="52">
        <f t="shared" ca="1" si="45"/>
        <v>0</v>
      </c>
      <c r="AC109" s="52">
        <f t="shared" ca="1" si="56"/>
        <v>0</v>
      </c>
      <c r="AD109" s="7"/>
      <c r="AE109" s="7"/>
      <c r="AF109" s="7"/>
      <c r="AG109" s="7"/>
      <c r="AH109" s="7"/>
      <c r="AI109" s="1">
        <f t="shared" ref="AI109:AI140" si="61">IF(D109="Grand Total",0,SUM(AD109:AG109)-AH109)</f>
        <v>0</v>
      </c>
      <c r="AJ109" s="52">
        <f t="shared" ca="1" si="57"/>
        <v>0</v>
      </c>
      <c r="AK109" s="1">
        <f t="shared" ca="1" si="58"/>
        <v>0</v>
      </c>
      <c r="AL109" s="301" t="s">
        <v>75</v>
      </c>
      <c r="AO109" s="52">
        <f t="shared" si="51"/>
        <v>0</v>
      </c>
      <c r="AP109" s="52">
        <f t="shared" si="60"/>
        <v>0</v>
      </c>
      <c r="AQ109" s="52">
        <f t="shared" si="60"/>
        <v>0</v>
      </c>
      <c r="AR109" s="52">
        <f t="shared" si="60"/>
        <v>0</v>
      </c>
      <c r="AS109" s="52">
        <f t="shared" si="60"/>
        <v>0</v>
      </c>
      <c r="AT109" s="52">
        <f t="shared" si="60"/>
        <v>0</v>
      </c>
      <c r="AU109" s="52">
        <f t="shared" si="60"/>
        <v>0</v>
      </c>
      <c r="AV109" s="52">
        <f t="shared" si="60"/>
        <v>0</v>
      </c>
      <c r="AW109" s="52">
        <f t="shared" si="60"/>
        <v>0</v>
      </c>
      <c r="AX109" s="52">
        <f t="shared" si="60"/>
        <v>0</v>
      </c>
      <c r="AY109" s="52">
        <f t="shared" si="60"/>
        <v>0</v>
      </c>
      <c r="AZ109" s="52">
        <f t="shared" si="60"/>
        <v>0</v>
      </c>
      <c r="BA109" s="52">
        <f t="shared" si="59"/>
        <v>0</v>
      </c>
      <c r="BB109" s="52">
        <f t="shared" si="46"/>
        <v>0</v>
      </c>
      <c r="BC109" s="301" t="str">
        <f t="shared" si="47"/>
        <v>11435/543965</v>
      </c>
      <c r="BD109" s="301">
        <f t="shared" si="49"/>
        <v>1</v>
      </c>
      <c r="BG109" s="52">
        <f t="shared" si="48"/>
        <v>0</v>
      </c>
    </row>
    <row r="110" spans="1:59" x14ac:dyDescent="0.25">
      <c r="A110" s="301" t="str">
        <f t="shared" si="40"/>
        <v>3513.EHCP.I03.</v>
      </c>
      <c r="B110" s="301">
        <v>543965</v>
      </c>
      <c r="C110" s="301">
        <v>400007</v>
      </c>
      <c r="D110" t="s">
        <v>240</v>
      </c>
      <c r="E110">
        <v>3023513</v>
      </c>
      <c r="F110" t="s">
        <v>412</v>
      </c>
      <c r="G110">
        <v>11431</v>
      </c>
      <c r="H110"/>
      <c r="I110" s="354"/>
      <c r="J110" s="397"/>
      <c r="K110" s="397"/>
      <c r="L110" s="397"/>
      <c r="M110" s="397"/>
      <c r="N110" s="397"/>
      <c r="O110" s="397"/>
      <c r="P110" s="397"/>
      <c r="Q110" s="397"/>
      <c r="R110" s="52"/>
      <c r="S110" s="52"/>
      <c r="T110" s="52"/>
      <c r="U110" s="52"/>
      <c r="V110" s="52"/>
      <c r="W110" s="52">
        <f t="shared" si="41"/>
        <v>0</v>
      </c>
      <c r="X110" s="52" t="str">
        <f t="shared" si="42"/>
        <v>302351311431EHCP</v>
      </c>
      <c r="Y110" s="52">
        <f t="shared" si="55"/>
        <v>0</v>
      </c>
      <c r="Z110" s="52">
        <f t="shared" ca="1" si="43"/>
        <v>0</v>
      </c>
      <c r="AA110" s="52">
        <f t="shared" ca="1" si="44"/>
        <v>0</v>
      </c>
      <c r="AB110" s="52">
        <f t="shared" ca="1" si="45"/>
        <v>0</v>
      </c>
      <c r="AC110" s="52">
        <f t="shared" ca="1" si="56"/>
        <v>0</v>
      </c>
      <c r="AD110" s="7"/>
      <c r="AE110" s="7"/>
      <c r="AF110" s="7"/>
      <c r="AG110" s="7"/>
      <c r="AH110" s="7"/>
      <c r="AI110" s="1">
        <f t="shared" si="61"/>
        <v>0</v>
      </c>
      <c r="AJ110" s="52">
        <f t="shared" ca="1" si="57"/>
        <v>0</v>
      </c>
      <c r="AK110" s="1">
        <f t="shared" ca="1" si="58"/>
        <v>0</v>
      </c>
      <c r="AL110" s="301" t="s">
        <v>48</v>
      </c>
      <c r="AO110" s="52">
        <f t="shared" ref="AO110:AO141" si="62">IFERROR(IF($B110=543965,2/13,1/12)*$H110,0)</f>
        <v>0</v>
      </c>
      <c r="AP110" s="52">
        <f t="shared" si="60"/>
        <v>0</v>
      </c>
      <c r="AQ110" s="52">
        <f t="shared" si="60"/>
        <v>0</v>
      </c>
      <c r="AR110" s="52">
        <f t="shared" si="60"/>
        <v>0</v>
      </c>
      <c r="AS110" s="52">
        <f t="shared" si="60"/>
        <v>0</v>
      </c>
      <c r="AT110" s="52">
        <f t="shared" si="60"/>
        <v>0</v>
      </c>
      <c r="AU110" s="52">
        <f t="shared" si="60"/>
        <v>0</v>
      </c>
      <c r="AV110" s="52">
        <f t="shared" si="60"/>
        <v>0</v>
      </c>
      <c r="AW110" s="52">
        <f t="shared" si="60"/>
        <v>0</v>
      </c>
      <c r="AX110" s="52">
        <f t="shared" si="60"/>
        <v>0</v>
      </c>
      <c r="AY110" s="52">
        <f t="shared" si="60"/>
        <v>0</v>
      </c>
      <c r="AZ110" s="52">
        <f t="shared" si="60"/>
        <v>0</v>
      </c>
      <c r="BA110" s="52">
        <f t="shared" si="59"/>
        <v>0</v>
      </c>
      <c r="BB110" s="52">
        <f t="shared" si="46"/>
        <v>0</v>
      </c>
      <c r="BC110" s="301" t="str">
        <f t="shared" si="47"/>
        <v>11431/543965</v>
      </c>
      <c r="BD110" s="301">
        <f t="shared" si="49"/>
        <v>1</v>
      </c>
      <c r="BG110" s="52">
        <f t="shared" si="48"/>
        <v>0</v>
      </c>
    </row>
    <row r="111" spans="1:59" x14ac:dyDescent="0.25">
      <c r="A111" s="301" t="str">
        <f t="shared" si="40"/>
        <v>5402.EHCP.I03.</v>
      </c>
      <c r="B111" s="301">
        <v>516500</v>
      </c>
      <c r="C111" s="301">
        <v>144069</v>
      </c>
      <c r="D111" t="s">
        <v>113</v>
      </c>
      <c r="E111">
        <v>3025402</v>
      </c>
      <c r="F111" t="s">
        <v>412</v>
      </c>
      <c r="G111">
        <v>11442</v>
      </c>
      <c r="H111"/>
      <c r="I111" s="354"/>
      <c r="J111" s="397"/>
      <c r="K111" s="397"/>
      <c r="L111" s="397"/>
      <c r="M111" s="397"/>
      <c r="N111" s="397"/>
      <c r="O111" s="397"/>
      <c r="P111" s="397"/>
      <c r="Q111" s="397"/>
      <c r="R111" s="52"/>
      <c r="S111" s="52"/>
      <c r="T111" s="52"/>
      <c r="U111" s="52"/>
      <c r="V111" s="52"/>
      <c r="W111" s="52">
        <f t="shared" si="41"/>
        <v>0</v>
      </c>
      <c r="X111" s="52" t="str">
        <f t="shared" si="42"/>
        <v>302540211442EHCP</v>
      </c>
      <c r="Y111" s="52">
        <f t="shared" si="55"/>
        <v>0</v>
      </c>
      <c r="Z111" s="52">
        <f t="shared" ca="1" si="43"/>
        <v>0</v>
      </c>
      <c r="AA111" s="52">
        <f t="shared" ca="1" si="44"/>
        <v>0</v>
      </c>
      <c r="AB111" s="52">
        <f t="shared" ca="1" si="45"/>
        <v>0</v>
      </c>
      <c r="AC111" s="52">
        <f t="shared" ca="1" si="56"/>
        <v>0</v>
      </c>
      <c r="AD111" s="7"/>
      <c r="AE111" s="7"/>
      <c r="AF111" s="7"/>
      <c r="AG111" s="7"/>
      <c r="AH111" s="7"/>
      <c r="AI111" s="1">
        <f t="shared" si="61"/>
        <v>0</v>
      </c>
      <c r="AJ111" s="52">
        <f t="shared" ca="1" si="57"/>
        <v>0</v>
      </c>
      <c r="AK111" s="1">
        <f t="shared" ca="1" si="58"/>
        <v>0</v>
      </c>
      <c r="AL111" s="301" t="s">
        <v>79</v>
      </c>
      <c r="AO111" s="52">
        <f t="shared" si="62"/>
        <v>0</v>
      </c>
      <c r="AP111" s="52">
        <f t="shared" si="60"/>
        <v>0</v>
      </c>
      <c r="AQ111" s="52">
        <f t="shared" si="60"/>
        <v>0</v>
      </c>
      <c r="AR111" s="52">
        <f t="shared" si="60"/>
        <v>0</v>
      </c>
      <c r="AS111" s="52">
        <f t="shared" si="60"/>
        <v>0</v>
      </c>
      <c r="AT111" s="52">
        <f t="shared" si="60"/>
        <v>0</v>
      </c>
      <c r="AU111" s="52">
        <f t="shared" si="60"/>
        <v>0</v>
      </c>
      <c r="AV111" s="52">
        <f t="shared" si="60"/>
        <v>0</v>
      </c>
      <c r="AW111" s="52">
        <f t="shared" si="60"/>
        <v>0</v>
      </c>
      <c r="AX111" s="52">
        <f t="shared" si="60"/>
        <v>0</v>
      </c>
      <c r="AY111" s="52">
        <f t="shared" si="60"/>
        <v>0</v>
      </c>
      <c r="AZ111" s="52">
        <f t="shared" si="60"/>
        <v>0</v>
      </c>
      <c r="BA111" s="52">
        <f t="shared" si="59"/>
        <v>0</v>
      </c>
      <c r="BB111" s="52">
        <f t="shared" si="46"/>
        <v>0</v>
      </c>
      <c r="BC111" s="301" t="str">
        <f t="shared" si="47"/>
        <v>11442/516500</v>
      </c>
      <c r="BD111" s="301">
        <f t="shared" si="49"/>
        <v>1</v>
      </c>
      <c r="BG111" s="52">
        <f t="shared" si="48"/>
        <v>0</v>
      </c>
    </row>
    <row r="112" spans="1:59" x14ac:dyDescent="0.25">
      <c r="A112" s="301" t="str">
        <f t="shared" si="40"/>
        <v>2048.EHCP.I03.</v>
      </c>
      <c r="B112" s="301">
        <v>516500</v>
      </c>
      <c r="C112" s="301">
        <v>155126</v>
      </c>
      <c r="D112" t="s">
        <v>241</v>
      </c>
      <c r="E112">
        <v>3022048</v>
      </c>
      <c r="F112" t="s">
        <v>412</v>
      </c>
      <c r="G112">
        <v>11443</v>
      </c>
      <c r="H112"/>
      <c r="I112" s="354"/>
      <c r="J112" s="397"/>
      <c r="K112" s="397"/>
      <c r="L112" s="397"/>
      <c r="M112" s="397"/>
      <c r="N112" s="397"/>
      <c r="O112" s="397"/>
      <c r="P112" s="397"/>
      <c r="Q112" s="397"/>
      <c r="R112" s="52"/>
      <c r="S112" s="52"/>
      <c r="T112" s="52"/>
      <c r="U112" s="52"/>
      <c r="V112" s="52"/>
      <c r="W112" s="52">
        <f t="shared" si="41"/>
        <v>0</v>
      </c>
      <c r="X112" s="52" t="str">
        <f t="shared" si="42"/>
        <v>302204811443EHCP</v>
      </c>
      <c r="Y112" s="52">
        <f t="shared" si="55"/>
        <v>0</v>
      </c>
      <c r="Z112" s="52">
        <f t="shared" ca="1" si="43"/>
        <v>0</v>
      </c>
      <c r="AA112" s="52">
        <f t="shared" ca="1" si="44"/>
        <v>0</v>
      </c>
      <c r="AB112" s="52">
        <f t="shared" ca="1" si="45"/>
        <v>0</v>
      </c>
      <c r="AC112" s="52">
        <f t="shared" ca="1" si="56"/>
        <v>0</v>
      </c>
      <c r="AD112" s="7"/>
      <c r="AE112" s="7"/>
      <c r="AF112" s="7"/>
      <c r="AG112" s="7"/>
      <c r="AH112" s="7"/>
      <c r="AI112" s="1">
        <f t="shared" si="61"/>
        <v>0</v>
      </c>
      <c r="AJ112" s="52">
        <f t="shared" ca="1" si="57"/>
        <v>0</v>
      </c>
      <c r="AK112" s="1">
        <f t="shared" ca="1" si="58"/>
        <v>0</v>
      </c>
      <c r="AL112" s="301" t="s">
        <v>79</v>
      </c>
      <c r="AO112" s="52">
        <f t="shared" si="62"/>
        <v>0</v>
      </c>
      <c r="AP112" s="52">
        <f t="shared" si="60"/>
        <v>0</v>
      </c>
      <c r="AQ112" s="52">
        <f t="shared" si="60"/>
        <v>0</v>
      </c>
      <c r="AR112" s="52">
        <f t="shared" si="60"/>
        <v>0</v>
      </c>
      <c r="AS112" s="52">
        <f t="shared" si="60"/>
        <v>0</v>
      </c>
      <c r="AT112" s="52">
        <f t="shared" si="60"/>
        <v>0</v>
      </c>
      <c r="AU112" s="52">
        <f t="shared" si="60"/>
        <v>0</v>
      </c>
      <c r="AV112" s="52">
        <f t="shared" si="60"/>
        <v>0</v>
      </c>
      <c r="AW112" s="52">
        <f t="shared" si="60"/>
        <v>0</v>
      </c>
      <c r="AX112" s="52">
        <f t="shared" si="60"/>
        <v>0</v>
      </c>
      <c r="AY112" s="52">
        <f t="shared" si="60"/>
        <v>0</v>
      </c>
      <c r="AZ112" s="52">
        <f t="shared" si="60"/>
        <v>0</v>
      </c>
      <c r="BA112" s="52">
        <f t="shared" si="59"/>
        <v>0</v>
      </c>
      <c r="BB112" s="52">
        <f t="shared" si="46"/>
        <v>0</v>
      </c>
      <c r="BC112" s="301" t="str">
        <f t="shared" si="47"/>
        <v>11443/516500</v>
      </c>
      <c r="BD112" s="301">
        <f t="shared" si="49"/>
        <v>1</v>
      </c>
      <c r="BG112" s="52">
        <f t="shared" si="48"/>
        <v>0</v>
      </c>
    </row>
    <row r="113" spans="1:59" x14ac:dyDescent="0.25">
      <c r="A113" s="301" t="str">
        <f t="shared" si="40"/>
        <v>2048.SEN I.I03.</v>
      </c>
      <c r="B113" s="301">
        <v>516500</v>
      </c>
      <c r="C113" s="301">
        <v>155126</v>
      </c>
      <c r="D113" t="s">
        <v>241</v>
      </c>
      <c r="E113">
        <v>3022048</v>
      </c>
      <c r="F113" t="s">
        <v>4199</v>
      </c>
      <c r="G113">
        <v>10265</v>
      </c>
      <c r="H113"/>
      <c r="I113" s="354"/>
      <c r="J113" s="397"/>
      <c r="K113" s="397"/>
      <c r="L113" s="397"/>
      <c r="M113" s="397"/>
      <c r="N113" s="397"/>
      <c r="O113" s="397"/>
      <c r="P113" s="397"/>
      <c r="Q113" s="397"/>
      <c r="R113" s="52"/>
      <c r="S113" s="52"/>
      <c r="T113" s="52"/>
      <c r="U113" s="52"/>
      <c r="V113" s="52"/>
      <c r="W113" s="52">
        <f t="shared" si="41"/>
        <v>0</v>
      </c>
      <c r="X113" s="52" t="str">
        <f t="shared" si="42"/>
        <v>302204810265SEN Inclusion</v>
      </c>
      <c r="Y113" s="52">
        <f t="shared" si="55"/>
        <v>0</v>
      </c>
      <c r="Z113" s="52">
        <f t="shared" ca="1" si="43"/>
        <v>0</v>
      </c>
      <c r="AA113" s="52">
        <f t="shared" ca="1" si="44"/>
        <v>0</v>
      </c>
      <c r="AB113" s="52">
        <f t="shared" ca="1" si="45"/>
        <v>0</v>
      </c>
      <c r="AC113" s="52">
        <f t="shared" ca="1" si="56"/>
        <v>0</v>
      </c>
      <c r="AD113" s="7"/>
      <c r="AE113" s="7"/>
      <c r="AF113" s="7"/>
      <c r="AG113" s="7"/>
      <c r="AH113" s="7"/>
      <c r="AI113" s="1">
        <f t="shared" si="61"/>
        <v>0</v>
      </c>
      <c r="AJ113" s="52">
        <f t="shared" ca="1" si="57"/>
        <v>0</v>
      </c>
      <c r="AK113" s="1">
        <f t="shared" ca="1" si="58"/>
        <v>0</v>
      </c>
      <c r="AL113" s="301" t="s">
        <v>79</v>
      </c>
      <c r="AO113" s="52">
        <f t="shared" si="62"/>
        <v>0</v>
      </c>
      <c r="AP113" s="52">
        <f t="shared" si="60"/>
        <v>0</v>
      </c>
      <c r="AQ113" s="52">
        <f t="shared" si="60"/>
        <v>0</v>
      </c>
      <c r="AR113" s="52">
        <f t="shared" si="60"/>
        <v>0</v>
      </c>
      <c r="AS113" s="52">
        <f t="shared" si="60"/>
        <v>0</v>
      </c>
      <c r="AT113" s="52">
        <f t="shared" si="60"/>
        <v>0</v>
      </c>
      <c r="AU113" s="52">
        <f t="shared" si="60"/>
        <v>0</v>
      </c>
      <c r="AV113" s="52">
        <f t="shared" si="60"/>
        <v>0</v>
      </c>
      <c r="AW113" s="52">
        <f t="shared" si="60"/>
        <v>0</v>
      </c>
      <c r="AX113" s="52">
        <f t="shared" si="60"/>
        <v>0</v>
      </c>
      <c r="AY113" s="52">
        <f t="shared" si="60"/>
        <v>0</v>
      </c>
      <c r="AZ113" s="52">
        <f t="shared" si="60"/>
        <v>0</v>
      </c>
      <c r="BA113" s="52">
        <f t="shared" si="59"/>
        <v>0</v>
      </c>
      <c r="BB113" s="52">
        <f t="shared" si="46"/>
        <v>0</v>
      </c>
      <c r="BC113" s="301" t="str">
        <f t="shared" si="47"/>
        <v>10265/516500</v>
      </c>
      <c r="BD113" s="301">
        <f t="shared" si="49"/>
        <v>2</v>
      </c>
      <c r="BG113" s="52">
        <f t="shared" si="48"/>
        <v>0</v>
      </c>
    </row>
    <row r="114" spans="1:59" x14ac:dyDescent="0.25">
      <c r="A114" s="301" t="str">
        <f t="shared" si="40"/>
        <v>3305.EHCP.I03.</v>
      </c>
      <c r="B114" s="301">
        <v>543965</v>
      </c>
      <c r="C114" s="301">
        <v>400086</v>
      </c>
      <c r="D114" t="s">
        <v>242</v>
      </c>
      <c r="E114">
        <v>3023305</v>
      </c>
      <c r="F114" t="s">
        <v>412</v>
      </c>
      <c r="G114">
        <v>11431</v>
      </c>
      <c r="H114"/>
      <c r="I114" s="354"/>
      <c r="J114" s="397"/>
      <c r="K114" s="397"/>
      <c r="L114" s="397"/>
      <c r="M114" s="397"/>
      <c r="N114" s="397"/>
      <c r="O114" s="397"/>
      <c r="P114" s="397"/>
      <c r="Q114" s="397"/>
      <c r="R114" s="52"/>
      <c r="S114" s="52"/>
      <c r="T114" s="52"/>
      <c r="U114" s="52"/>
      <c r="V114" s="52"/>
      <c r="W114" s="52">
        <f t="shared" si="41"/>
        <v>0</v>
      </c>
      <c r="X114" s="52" t="str">
        <f t="shared" si="42"/>
        <v>302330511431EHCP</v>
      </c>
      <c r="Y114" s="52">
        <f t="shared" si="55"/>
        <v>0</v>
      </c>
      <c r="Z114" s="52">
        <f t="shared" ca="1" si="43"/>
        <v>0</v>
      </c>
      <c r="AA114" s="52">
        <f t="shared" ca="1" si="44"/>
        <v>0</v>
      </c>
      <c r="AB114" s="52">
        <f t="shared" ca="1" si="45"/>
        <v>0</v>
      </c>
      <c r="AC114" s="52">
        <f t="shared" ca="1" si="56"/>
        <v>0</v>
      </c>
      <c r="AD114" s="7"/>
      <c r="AE114" s="7"/>
      <c r="AF114" s="7"/>
      <c r="AG114" s="7"/>
      <c r="AH114" s="7"/>
      <c r="AI114" s="1">
        <f t="shared" si="61"/>
        <v>0</v>
      </c>
      <c r="AJ114" s="52">
        <f t="shared" ca="1" si="57"/>
        <v>0</v>
      </c>
      <c r="AK114" s="1">
        <f t="shared" ca="1" si="58"/>
        <v>0</v>
      </c>
      <c r="AL114" s="301" t="s">
        <v>48</v>
      </c>
      <c r="AO114" s="52">
        <f t="shared" si="62"/>
        <v>0</v>
      </c>
      <c r="AP114" s="52">
        <f t="shared" si="60"/>
        <v>0</v>
      </c>
      <c r="AQ114" s="52">
        <f t="shared" si="60"/>
        <v>0</v>
      </c>
      <c r="AR114" s="52">
        <f t="shared" si="60"/>
        <v>0</v>
      </c>
      <c r="AS114" s="52">
        <f t="shared" si="60"/>
        <v>0</v>
      </c>
      <c r="AT114" s="52">
        <f t="shared" si="60"/>
        <v>0</v>
      </c>
      <c r="AU114" s="52">
        <f t="shared" si="60"/>
        <v>0</v>
      </c>
      <c r="AV114" s="52">
        <f t="shared" si="60"/>
        <v>0</v>
      </c>
      <c r="AW114" s="52">
        <f t="shared" si="60"/>
        <v>0</v>
      </c>
      <c r="AX114" s="52">
        <f t="shared" si="60"/>
        <v>0</v>
      </c>
      <c r="AY114" s="52">
        <f t="shared" si="60"/>
        <v>0</v>
      </c>
      <c r="AZ114" s="52">
        <f t="shared" si="60"/>
        <v>0</v>
      </c>
      <c r="BA114" s="52">
        <f t="shared" si="59"/>
        <v>0</v>
      </c>
      <c r="BB114" s="52">
        <f t="shared" si="46"/>
        <v>0</v>
      </c>
      <c r="BC114" s="301" t="str">
        <f t="shared" si="47"/>
        <v>11431/543965</v>
      </c>
      <c r="BD114" s="301">
        <f t="shared" si="49"/>
        <v>1</v>
      </c>
      <c r="BG114" s="52">
        <f t="shared" si="48"/>
        <v>0</v>
      </c>
    </row>
    <row r="115" spans="1:59" x14ac:dyDescent="0.25">
      <c r="A115" s="301" t="str">
        <f t="shared" si="40"/>
        <v>2042.EHCP.I03.</v>
      </c>
      <c r="B115" s="301">
        <v>543965</v>
      </c>
      <c r="C115" s="301">
        <v>400048</v>
      </c>
      <c r="D115" t="s">
        <v>243</v>
      </c>
      <c r="E115">
        <v>3022042</v>
      </c>
      <c r="F115" t="s">
        <v>412</v>
      </c>
      <c r="G115">
        <v>11431</v>
      </c>
      <c r="H115"/>
      <c r="I115" s="354"/>
      <c r="J115" s="397"/>
      <c r="K115" s="397"/>
      <c r="L115" s="397"/>
      <c r="M115" s="397"/>
      <c r="N115" s="397"/>
      <c r="O115" s="397"/>
      <c r="P115" s="397"/>
      <c r="Q115" s="397"/>
      <c r="R115" s="52"/>
      <c r="S115" s="52"/>
      <c r="T115" s="52"/>
      <c r="U115" s="52"/>
      <c r="V115" s="52"/>
      <c r="W115" s="52">
        <f t="shared" si="41"/>
        <v>0</v>
      </c>
      <c r="X115" s="52" t="str">
        <f t="shared" si="42"/>
        <v>302204211431EHCP</v>
      </c>
      <c r="Y115" s="52">
        <f t="shared" si="55"/>
        <v>0</v>
      </c>
      <c r="Z115" s="52">
        <f t="shared" ca="1" si="43"/>
        <v>0</v>
      </c>
      <c r="AA115" s="52">
        <f t="shared" ca="1" si="44"/>
        <v>0</v>
      </c>
      <c r="AB115" s="52">
        <f t="shared" ca="1" si="45"/>
        <v>0</v>
      </c>
      <c r="AC115" s="52">
        <f t="shared" ca="1" si="56"/>
        <v>0</v>
      </c>
      <c r="AD115" s="7"/>
      <c r="AE115" s="7"/>
      <c r="AF115" s="7"/>
      <c r="AG115" s="7"/>
      <c r="AH115" s="7"/>
      <c r="AI115" s="1">
        <f t="shared" si="61"/>
        <v>0</v>
      </c>
      <c r="AJ115" s="52">
        <f t="shared" ca="1" si="57"/>
        <v>0</v>
      </c>
      <c r="AK115" s="1">
        <f t="shared" ca="1" si="58"/>
        <v>0</v>
      </c>
      <c r="AL115" s="301" t="s">
        <v>75</v>
      </c>
      <c r="AO115" s="52">
        <f t="shared" si="62"/>
        <v>0</v>
      </c>
      <c r="AP115" s="52">
        <f t="shared" si="60"/>
        <v>0</v>
      </c>
      <c r="AQ115" s="52">
        <f t="shared" si="60"/>
        <v>0</v>
      </c>
      <c r="AR115" s="52">
        <f t="shared" si="60"/>
        <v>0</v>
      </c>
      <c r="AS115" s="52">
        <f t="shared" si="60"/>
        <v>0</v>
      </c>
      <c r="AT115" s="52">
        <f t="shared" si="60"/>
        <v>0</v>
      </c>
      <c r="AU115" s="52">
        <f t="shared" si="60"/>
        <v>0</v>
      </c>
      <c r="AV115" s="52">
        <f t="shared" si="60"/>
        <v>0</v>
      </c>
      <c r="AW115" s="52">
        <f t="shared" si="60"/>
        <v>0</v>
      </c>
      <c r="AX115" s="52">
        <f t="shared" si="60"/>
        <v>0</v>
      </c>
      <c r="AY115" s="52">
        <f t="shared" si="60"/>
        <v>0</v>
      </c>
      <c r="AZ115" s="52">
        <f t="shared" si="60"/>
        <v>0</v>
      </c>
      <c r="BA115" s="52">
        <f t="shared" si="59"/>
        <v>0</v>
      </c>
      <c r="BB115" s="52">
        <f t="shared" si="46"/>
        <v>0</v>
      </c>
      <c r="BC115" s="301" t="str">
        <f t="shared" si="47"/>
        <v>11431/543965</v>
      </c>
      <c r="BD115" s="301">
        <f t="shared" si="49"/>
        <v>1</v>
      </c>
      <c r="BG115" s="52">
        <f t="shared" si="48"/>
        <v>0</v>
      </c>
    </row>
    <row r="116" spans="1:59" x14ac:dyDescent="0.25">
      <c r="A116" s="301" t="str">
        <f t="shared" si="40"/>
        <v>2044.EHCP.I03.</v>
      </c>
      <c r="B116" s="301">
        <v>543965</v>
      </c>
      <c r="C116" s="301">
        <v>400087</v>
      </c>
      <c r="D116" t="s">
        <v>244</v>
      </c>
      <c r="E116">
        <v>3022044</v>
      </c>
      <c r="F116" t="s">
        <v>412</v>
      </c>
      <c r="G116">
        <v>11431</v>
      </c>
      <c r="H116"/>
      <c r="I116" s="354"/>
      <c r="J116" s="397"/>
      <c r="K116" s="397"/>
      <c r="L116" s="397"/>
      <c r="M116" s="397"/>
      <c r="N116" s="397"/>
      <c r="O116" s="397"/>
      <c r="P116" s="397"/>
      <c r="Q116" s="397"/>
      <c r="R116" s="52"/>
      <c r="S116" s="52"/>
      <c r="T116" s="52"/>
      <c r="U116" s="52"/>
      <c r="V116" s="52"/>
      <c r="W116" s="52">
        <f t="shared" si="41"/>
        <v>0</v>
      </c>
      <c r="X116" s="52" t="str">
        <f t="shared" si="42"/>
        <v>302204411431EHCP</v>
      </c>
      <c r="Y116" s="52">
        <f t="shared" si="55"/>
        <v>0</v>
      </c>
      <c r="Z116" s="52">
        <f t="shared" ca="1" si="43"/>
        <v>0</v>
      </c>
      <c r="AA116" s="52">
        <f t="shared" ca="1" si="44"/>
        <v>0</v>
      </c>
      <c r="AB116" s="52">
        <f t="shared" ca="1" si="45"/>
        <v>0</v>
      </c>
      <c r="AC116" s="52">
        <f t="shared" ca="1" si="56"/>
        <v>0</v>
      </c>
      <c r="AD116" s="7"/>
      <c r="AE116" s="7"/>
      <c r="AF116" s="7"/>
      <c r="AG116" s="7"/>
      <c r="AH116" s="7"/>
      <c r="AI116" s="1">
        <f t="shared" si="61"/>
        <v>0</v>
      </c>
      <c r="AJ116" s="52">
        <f t="shared" ca="1" si="57"/>
        <v>0</v>
      </c>
      <c r="AK116" s="1">
        <f t="shared" ca="1" si="58"/>
        <v>0</v>
      </c>
      <c r="AL116" s="301" t="s">
        <v>48</v>
      </c>
      <c r="AO116" s="52">
        <f t="shared" si="62"/>
        <v>0</v>
      </c>
      <c r="AP116" s="52">
        <f t="shared" si="60"/>
        <v>0</v>
      </c>
      <c r="AQ116" s="52">
        <f t="shared" si="60"/>
        <v>0</v>
      </c>
      <c r="AR116" s="52">
        <f t="shared" si="60"/>
        <v>0</v>
      </c>
      <c r="AS116" s="52">
        <f t="shared" si="60"/>
        <v>0</v>
      </c>
      <c r="AT116" s="52">
        <f t="shared" si="60"/>
        <v>0</v>
      </c>
      <c r="AU116" s="52">
        <f t="shared" si="60"/>
        <v>0</v>
      </c>
      <c r="AV116" s="52">
        <f t="shared" si="60"/>
        <v>0</v>
      </c>
      <c r="AW116" s="52">
        <f t="shared" si="60"/>
        <v>0</v>
      </c>
      <c r="AX116" s="52">
        <f t="shared" si="60"/>
        <v>0</v>
      </c>
      <c r="AY116" s="52">
        <f t="shared" si="60"/>
        <v>0</v>
      </c>
      <c r="AZ116" s="52">
        <f t="shared" si="60"/>
        <v>0</v>
      </c>
      <c r="BA116" s="52">
        <f t="shared" si="59"/>
        <v>0</v>
      </c>
      <c r="BB116" s="52">
        <f t="shared" si="46"/>
        <v>0</v>
      </c>
      <c r="BC116" s="301" t="str">
        <f t="shared" si="47"/>
        <v>11431/543965</v>
      </c>
      <c r="BD116" s="301">
        <f t="shared" si="49"/>
        <v>1</v>
      </c>
      <c r="BG116" s="52">
        <f t="shared" si="48"/>
        <v>0</v>
      </c>
    </row>
    <row r="117" spans="1:59" x14ac:dyDescent="0.25">
      <c r="A117" s="301" t="str">
        <f t="shared" si="40"/>
        <v>2043.EHCP.I03.</v>
      </c>
      <c r="B117" s="301">
        <v>543965</v>
      </c>
      <c r="C117" s="301">
        <v>400088</v>
      </c>
      <c r="D117" t="s">
        <v>245</v>
      </c>
      <c r="E117">
        <v>3022043</v>
      </c>
      <c r="F117" t="s">
        <v>412</v>
      </c>
      <c r="G117">
        <v>11431</v>
      </c>
      <c r="H117"/>
      <c r="I117" s="354"/>
      <c r="J117" s="397"/>
      <c r="K117" s="397"/>
      <c r="L117" s="397"/>
      <c r="M117" s="397"/>
      <c r="N117" s="397"/>
      <c r="O117" s="397"/>
      <c r="P117" s="397"/>
      <c r="Q117" s="397"/>
      <c r="R117" s="52"/>
      <c r="S117" s="52"/>
      <c r="T117" s="52"/>
      <c r="U117" s="52"/>
      <c r="V117" s="52"/>
      <c r="W117" s="52">
        <f t="shared" si="41"/>
        <v>0</v>
      </c>
      <c r="X117" s="52" t="str">
        <f t="shared" si="42"/>
        <v>302204311431EHCP</v>
      </c>
      <c r="Y117" s="52">
        <f t="shared" si="55"/>
        <v>0</v>
      </c>
      <c r="Z117" s="52">
        <f t="shared" ca="1" si="43"/>
        <v>0</v>
      </c>
      <c r="AA117" s="52">
        <f t="shared" ca="1" si="44"/>
        <v>0</v>
      </c>
      <c r="AB117" s="52">
        <f t="shared" ca="1" si="45"/>
        <v>0</v>
      </c>
      <c r="AC117" s="52">
        <f t="shared" ca="1" si="56"/>
        <v>0</v>
      </c>
      <c r="AD117" s="7"/>
      <c r="AE117" s="7"/>
      <c r="AF117" s="7"/>
      <c r="AG117" s="7"/>
      <c r="AH117" s="7"/>
      <c r="AI117" s="1">
        <f t="shared" si="61"/>
        <v>0</v>
      </c>
      <c r="AJ117" s="52">
        <f t="shared" ca="1" si="57"/>
        <v>0</v>
      </c>
      <c r="AK117" s="1">
        <f t="shared" ca="1" si="58"/>
        <v>0</v>
      </c>
      <c r="AL117" s="301" t="s">
        <v>48</v>
      </c>
      <c r="AO117" s="52">
        <f t="shared" si="62"/>
        <v>0</v>
      </c>
      <c r="AP117" s="52">
        <f t="shared" si="60"/>
        <v>0</v>
      </c>
      <c r="AQ117" s="52">
        <f t="shared" si="60"/>
        <v>0</v>
      </c>
      <c r="AR117" s="52">
        <f t="shared" si="60"/>
        <v>0</v>
      </c>
      <c r="AS117" s="52">
        <f t="shared" si="60"/>
        <v>0</v>
      </c>
      <c r="AT117" s="52">
        <f t="shared" si="60"/>
        <v>0</v>
      </c>
      <c r="AU117" s="52">
        <f t="shared" si="60"/>
        <v>0</v>
      </c>
      <c r="AV117" s="52">
        <f t="shared" si="60"/>
        <v>0</v>
      </c>
      <c r="AW117" s="52">
        <f t="shared" si="60"/>
        <v>0</v>
      </c>
      <c r="AX117" s="52">
        <f t="shared" si="60"/>
        <v>0</v>
      </c>
      <c r="AY117" s="52">
        <f t="shared" si="60"/>
        <v>0</v>
      </c>
      <c r="AZ117" s="52">
        <f t="shared" si="60"/>
        <v>0</v>
      </c>
      <c r="BA117" s="52">
        <f t="shared" si="59"/>
        <v>0</v>
      </c>
      <c r="BB117" s="52">
        <f t="shared" si="46"/>
        <v>0</v>
      </c>
      <c r="BC117" s="301" t="str">
        <f t="shared" si="47"/>
        <v>11431/543965</v>
      </c>
      <c r="BD117" s="301">
        <f t="shared" si="49"/>
        <v>1</v>
      </c>
      <c r="BG117" s="52">
        <f t="shared" si="48"/>
        <v>0</v>
      </c>
    </row>
    <row r="118" spans="1:59" x14ac:dyDescent="0.25">
      <c r="A118" s="301" t="str">
        <f t="shared" si="40"/>
        <v>1002.SEN I.I03.</v>
      </c>
      <c r="B118" s="301">
        <v>543965</v>
      </c>
      <c r="C118" s="301">
        <v>400072</v>
      </c>
      <c r="D118" t="s">
        <v>63</v>
      </c>
      <c r="E118">
        <v>3021002</v>
      </c>
      <c r="F118" t="s">
        <v>4199</v>
      </c>
      <c r="G118">
        <v>10265</v>
      </c>
      <c r="H118"/>
      <c r="I118" s="354"/>
      <c r="J118" s="397"/>
      <c r="K118" s="397"/>
      <c r="L118" s="397"/>
      <c r="M118" s="397"/>
      <c r="N118" s="397"/>
      <c r="O118" s="397"/>
      <c r="P118" s="397"/>
      <c r="Q118" s="397"/>
      <c r="R118" s="52"/>
      <c r="S118" s="52"/>
      <c r="T118" s="52"/>
      <c r="U118" s="52"/>
      <c r="V118" s="52"/>
      <c r="W118" s="52">
        <f t="shared" si="41"/>
        <v>0</v>
      </c>
      <c r="X118" s="52" t="str">
        <f t="shared" si="42"/>
        <v>302100210265SEN Inclusion</v>
      </c>
      <c r="Y118" s="52">
        <f t="shared" si="55"/>
        <v>0</v>
      </c>
      <c r="Z118" s="52">
        <f t="shared" ca="1" si="43"/>
        <v>0</v>
      </c>
      <c r="AA118" s="52">
        <f t="shared" ca="1" si="44"/>
        <v>0</v>
      </c>
      <c r="AB118" s="52">
        <f t="shared" ca="1" si="45"/>
        <v>0</v>
      </c>
      <c r="AC118" s="52">
        <f t="shared" ca="1" si="56"/>
        <v>0</v>
      </c>
      <c r="AD118" s="7"/>
      <c r="AE118" s="7"/>
      <c r="AF118" s="7"/>
      <c r="AG118" s="7"/>
      <c r="AH118" s="7"/>
      <c r="AI118" s="1">
        <f t="shared" si="61"/>
        <v>0</v>
      </c>
      <c r="AJ118" s="52">
        <f t="shared" ca="1" si="57"/>
        <v>0</v>
      </c>
      <c r="AK118" s="1">
        <f t="shared" ca="1" si="58"/>
        <v>0</v>
      </c>
      <c r="AL118" s="301" t="s">
        <v>48</v>
      </c>
      <c r="AO118" s="52">
        <f t="shared" si="62"/>
        <v>0</v>
      </c>
      <c r="AP118" s="52">
        <f t="shared" ref="AP118:AZ127" si="63">IFERROR(IF($B118=543965,1/13,1/12)*$H118,0)</f>
        <v>0</v>
      </c>
      <c r="AQ118" s="52">
        <f t="shared" si="63"/>
        <v>0</v>
      </c>
      <c r="AR118" s="52">
        <f t="shared" si="63"/>
        <v>0</v>
      </c>
      <c r="AS118" s="52">
        <f t="shared" si="63"/>
        <v>0</v>
      </c>
      <c r="AT118" s="52">
        <f t="shared" si="63"/>
        <v>0</v>
      </c>
      <c r="AU118" s="52">
        <f t="shared" si="63"/>
        <v>0</v>
      </c>
      <c r="AV118" s="52">
        <f t="shared" si="63"/>
        <v>0</v>
      </c>
      <c r="AW118" s="52">
        <f t="shared" si="63"/>
        <v>0</v>
      </c>
      <c r="AX118" s="52">
        <f t="shared" si="63"/>
        <v>0</v>
      </c>
      <c r="AY118" s="52">
        <f t="shared" si="63"/>
        <v>0</v>
      </c>
      <c r="AZ118" s="52">
        <f t="shared" si="63"/>
        <v>0</v>
      </c>
      <c r="BA118" s="52">
        <f t="shared" si="59"/>
        <v>0</v>
      </c>
      <c r="BB118" s="52">
        <f t="shared" si="46"/>
        <v>0</v>
      </c>
      <c r="BC118" s="301" t="str">
        <f t="shared" si="47"/>
        <v>10265/543965</v>
      </c>
      <c r="BD118" s="301">
        <f t="shared" si="49"/>
        <v>1</v>
      </c>
      <c r="BG118" s="52">
        <f t="shared" si="48"/>
        <v>0</v>
      </c>
    </row>
    <row r="119" spans="1:59" x14ac:dyDescent="0.25">
      <c r="A119" s="301" t="str">
        <f t="shared" si="40"/>
        <v>2053.EHCP.I03.</v>
      </c>
      <c r="B119" s="301">
        <v>543965</v>
      </c>
      <c r="C119" s="301">
        <v>158733</v>
      </c>
      <c r="D119" t="s">
        <v>246</v>
      </c>
      <c r="E119">
        <v>3022053</v>
      </c>
      <c r="F119" t="s">
        <v>412</v>
      </c>
      <c r="G119">
        <v>11431</v>
      </c>
      <c r="H119"/>
      <c r="I119" s="354"/>
      <c r="J119" s="397"/>
      <c r="K119" s="397"/>
      <c r="L119" s="397"/>
      <c r="M119" s="397"/>
      <c r="N119" s="397"/>
      <c r="O119" s="397"/>
      <c r="P119" s="397"/>
      <c r="Q119" s="397"/>
      <c r="R119" s="52"/>
      <c r="S119" s="52"/>
      <c r="T119" s="52"/>
      <c r="U119" s="52"/>
      <c r="V119" s="52"/>
      <c r="W119" s="52">
        <f t="shared" si="41"/>
        <v>0</v>
      </c>
      <c r="X119" s="52" t="str">
        <f t="shared" si="42"/>
        <v>302205311431EHCP</v>
      </c>
      <c r="Y119" s="52">
        <f t="shared" si="55"/>
        <v>0</v>
      </c>
      <c r="Z119" s="52">
        <f t="shared" ca="1" si="43"/>
        <v>0</v>
      </c>
      <c r="AA119" s="52">
        <f t="shared" ca="1" si="44"/>
        <v>0</v>
      </c>
      <c r="AB119" s="52">
        <f t="shared" ca="1" si="45"/>
        <v>0</v>
      </c>
      <c r="AC119" s="52">
        <f t="shared" ca="1" si="56"/>
        <v>0</v>
      </c>
      <c r="AD119" s="7"/>
      <c r="AE119" s="7"/>
      <c r="AF119" s="7"/>
      <c r="AG119" s="7"/>
      <c r="AH119" s="7"/>
      <c r="AI119" s="1">
        <f t="shared" si="61"/>
        <v>0</v>
      </c>
      <c r="AJ119" s="52">
        <f t="shared" ca="1" si="57"/>
        <v>0</v>
      </c>
      <c r="AK119" s="1">
        <f t="shared" ca="1" si="58"/>
        <v>0</v>
      </c>
      <c r="AL119" s="301" t="s">
        <v>106</v>
      </c>
      <c r="AO119" s="52">
        <f t="shared" si="62"/>
        <v>0</v>
      </c>
      <c r="AP119" s="52">
        <f t="shared" si="63"/>
        <v>0</v>
      </c>
      <c r="AQ119" s="52">
        <f t="shared" si="63"/>
        <v>0</v>
      </c>
      <c r="AR119" s="52">
        <f t="shared" si="63"/>
        <v>0</v>
      </c>
      <c r="AS119" s="52">
        <f t="shared" si="63"/>
        <v>0</v>
      </c>
      <c r="AT119" s="52">
        <f t="shared" si="63"/>
        <v>0</v>
      </c>
      <c r="AU119" s="52">
        <f t="shared" si="63"/>
        <v>0</v>
      </c>
      <c r="AV119" s="52">
        <f t="shared" si="63"/>
        <v>0</v>
      </c>
      <c r="AW119" s="52">
        <f t="shared" si="63"/>
        <v>0</v>
      </c>
      <c r="AX119" s="52">
        <f t="shared" si="63"/>
        <v>0</v>
      </c>
      <c r="AY119" s="52">
        <f t="shared" si="63"/>
        <v>0</v>
      </c>
      <c r="AZ119" s="52">
        <f t="shared" si="63"/>
        <v>0</v>
      </c>
      <c r="BA119" s="52">
        <f t="shared" si="59"/>
        <v>0</v>
      </c>
      <c r="BB119" s="52">
        <f t="shared" si="46"/>
        <v>0</v>
      </c>
      <c r="BC119" s="301" t="str">
        <f t="shared" si="47"/>
        <v>11431/543965</v>
      </c>
      <c r="BD119" s="301">
        <f t="shared" si="49"/>
        <v>1</v>
      </c>
      <c r="BG119" s="52">
        <f t="shared" si="48"/>
        <v>0</v>
      </c>
    </row>
    <row r="120" spans="1:59" x14ac:dyDescent="0.25">
      <c r="A120" s="301" t="str">
        <f t="shared" si="40"/>
        <v>2053.EHCP.I03.</v>
      </c>
      <c r="B120" s="301">
        <v>543965</v>
      </c>
      <c r="C120" s="301">
        <v>158733</v>
      </c>
      <c r="D120" t="s">
        <v>246</v>
      </c>
      <c r="E120">
        <v>3022053</v>
      </c>
      <c r="F120" t="s">
        <v>412</v>
      </c>
      <c r="G120">
        <v>11436</v>
      </c>
      <c r="H120"/>
      <c r="I120" s="354"/>
      <c r="J120" s="397"/>
      <c r="K120" s="397"/>
      <c r="L120" s="397"/>
      <c r="M120" s="397"/>
      <c r="N120" s="397"/>
      <c r="O120" s="397"/>
      <c r="P120" s="397"/>
      <c r="Q120" s="397"/>
      <c r="R120" s="52"/>
      <c r="S120" s="52"/>
      <c r="T120" s="52"/>
      <c r="U120" s="52"/>
      <c r="V120" s="52"/>
      <c r="W120" s="52">
        <f t="shared" si="41"/>
        <v>0</v>
      </c>
      <c r="X120" s="52" t="str">
        <f t="shared" si="42"/>
        <v>302205311436EHCP</v>
      </c>
      <c r="Y120" s="52">
        <f t="shared" si="55"/>
        <v>0</v>
      </c>
      <c r="Z120" s="52">
        <f t="shared" ca="1" si="43"/>
        <v>0</v>
      </c>
      <c r="AA120" s="52">
        <f t="shared" ca="1" si="44"/>
        <v>0</v>
      </c>
      <c r="AB120" s="52">
        <f t="shared" ca="1" si="45"/>
        <v>0</v>
      </c>
      <c r="AC120" s="52">
        <f t="shared" ca="1" si="56"/>
        <v>0</v>
      </c>
      <c r="AD120" s="7"/>
      <c r="AE120" s="7"/>
      <c r="AF120" s="7"/>
      <c r="AG120" s="7"/>
      <c r="AH120" s="7"/>
      <c r="AI120" s="1">
        <f t="shared" si="61"/>
        <v>0</v>
      </c>
      <c r="AJ120" s="52">
        <f t="shared" ca="1" si="57"/>
        <v>0</v>
      </c>
      <c r="AK120" s="1">
        <f t="shared" ca="1" si="58"/>
        <v>0</v>
      </c>
      <c r="AL120" s="301" t="s">
        <v>106</v>
      </c>
      <c r="AO120" s="52">
        <f t="shared" si="62"/>
        <v>0</v>
      </c>
      <c r="AP120" s="52">
        <f t="shared" si="63"/>
        <v>0</v>
      </c>
      <c r="AQ120" s="52">
        <f t="shared" si="63"/>
        <v>0</v>
      </c>
      <c r="AR120" s="52">
        <f t="shared" si="63"/>
        <v>0</v>
      </c>
      <c r="AS120" s="52">
        <f t="shared" si="63"/>
        <v>0</v>
      </c>
      <c r="AT120" s="52">
        <f t="shared" si="63"/>
        <v>0</v>
      </c>
      <c r="AU120" s="52">
        <f t="shared" si="63"/>
        <v>0</v>
      </c>
      <c r="AV120" s="52">
        <f t="shared" si="63"/>
        <v>0</v>
      </c>
      <c r="AW120" s="52">
        <f t="shared" si="63"/>
        <v>0</v>
      </c>
      <c r="AX120" s="52">
        <f t="shared" si="63"/>
        <v>0</v>
      </c>
      <c r="AY120" s="52">
        <f t="shared" si="63"/>
        <v>0</v>
      </c>
      <c r="AZ120" s="52">
        <f t="shared" si="63"/>
        <v>0</v>
      </c>
      <c r="BA120" s="52">
        <f t="shared" si="59"/>
        <v>0</v>
      </c>
      <c r="BB120" s="52">
        <f t="shared" si="46"/>
        <v>0</v>
      </c>
      <c r="BC120" s="301" t="str">
        <f t="shared" si="47"/>
        <v>11436/543965</v>
      </c>
      <c r="BD120" s="301">
        <f t="shared" si="49"/>
        <v>2</v>
      </c>
      <c r="BG120" s="52">
        <f t="shared" si="48"/>
        <v>0</v>
      </c>
    </row>
    <row r="121" spans="1:59" x14ac:dyDescent="0.25">
      <c r="A121" s="301" t="str">
        <f t="shared" si="40"/>
        <v>1102.PRUs.I03.</v>
      </c>
      <c r="B121" s="301">
        <v>543965</v>
      </c>
      <c r="C121" s="301">
        <v>400157</v>
      </c>
      <c r="D121" t="s">
        <v>315</v>
      </c>
      <c r="E121">
        <v>3021102</v>
      </c>
      <c r="F121" t="s">
        <v>4201</v>
      </c>
      <c r="G121">
        <v>11425</v>
      </c>
      <c r="H121"/>
      <c r="I121" s="354"/>
      <c r="J121" s="397"/>
      <c r="K121" s="397"/>
      <c r="L121" s="397"/>
      <c r="M121" s="397"/>
      <c r="N121" s="397"/>
      <c r="O121" s="397"/>
      <c r="P121" s="397"/>
      <c r="Q121" s="397"/>
      <c r="R121" s="52"/>
      <c r="S121" s="52"/>
      <c r="T121" s="52"/>
      <c r="U121" s="52"/>
      <c r="V121" s="52"/>
      <c r="W121" s="52">
        <f t="shared" si="41"/>
        <v>0</v>
      </c>
      <c r="X121" s="52" t="str">
        <f t="shared" si="42"/>
        <v>302110211425PRUs</v>
      </c>
      <c r="Y121" s="52">
        <f t="shared" si="55"/>
        <v>0</v>
      </c>
      <c r="Z121" s="52">
        <f t="shared" ca="1" si="43"/>
        <v>0</v>
      </c>
      <c r="AA121" s="52">
        <f t="shared" ca="1" si="44"/>
        <v>0</v>
      </c>
      <c r="AB121" s="52">
        <f t="shared" ca="1" si="45"/>
        <v>0</v>
      </c>
      <c r="AC121" s="52">
        <f t="shared" ca="1" si="56"/>
        <v>0</v>
      </c>
      <c r="AD121" s="7"/>
      <c r="AE121" s="7"/>
      <c r="AF121" s="7"/>
      <c r="AG121" s="7"/>
      <c r="AH121" s="7"/>
      <c r="AI121" s="1">
        <f t="shared" si="61"/>
        <v>0</v>
      </c>
      <c r="AJ121" s="52">
        <f t="shared" ca="1" si="57"/>
        <v>0</v>
      </c>
      <c r="AK121" s="1">
        <f t="shared" ca="1" si="58"/>
        <v>0</v>
      </c>
      <c r="AL121" s="301" t="s">
        <v>48</v>
      </c>
      <c r="AO121" s="52">
        <f t="shared" si="62"/>
        <v>0</v>
      </c>
      <c r="AP121" s="52">
        <f t="shared" si="63"/>
        <v>0</v>
      </c>
      <c r="AQ121" s="52">
        <f t="shared" si="63"/>
        <v>0</v>
      </c>
      <c r="AR121" s="52">
        <f t="shared" si="63"/>
        <v>0</v>
      </c>
      <c r="AS121" s="52">
        <f t="shared" si="63"/>
        <v>0</v>
      </c>
      <c r="AT121" s="52">
        <f t="shared" si="63"/>
        <v>0</v>
      </c>
      <c r="AU121" s="52">
        <f t="shared" si="63"/>
        <v>0</v>
      </c>
      <c r="AV121" s="52">
        <f t="shared" si="63"/>
        <v>0</v>
      </c>
      <c r="AW121" s="52">
        <f t="shared" si="63"/>
        <v>0</v>
      </c>
      <c r="AX121" s="52">
        <f t="shared" si="63"/>
        <v>0</v>
      </c>
      <c r="AY121" s="52">
        <f t="shared" si="63"/>
        <v>0</v>
      </c>
      <c r="AZ121" s="52">
        <f t="shared" si="63"/>
        <v>0</v>
      </c>
      <c r="BA121" s="52">
        <f t="shared" si="59"/>
        <v>0</v>
      </c>
      <c r="BB121" s="52">
        <f t="shared" si="46"/>
        <v>0</v>
      </c>
      <c r="BC121" s="301" t="str">
        <f t="shared" si="47"/>
        <v>11425/543965</v>
      </c>
      <c r="BD121" s="301">
        <f t="shared" si="49"/>
        <v>1</v>
      </c>
      <c r="BG121" s="52">
        <f t="shared" si="48"/>
        <v>0</v>
      </c>
    </row>
    <row r="122" spans="1:59" x14ac:dyDescent="0.25">
      <c r="A122" s="301" t="str">
        <f t="shared" si="40"/>
        <v>2045.EHCP.I03.</v>
      </c>
      <c r="B122" s="301">
        <v>543965</v>
      </c>
      <c r="C122" s="301">
        <v>400089</v>
      </c>
      <c r="D122" t="s">
        <v>247</v>
      </c>
      <c r="E122">
        <v>3022045</v>
      </c>
      <c r="F122" t="s">
        <v>412</v>
      </c>
      <c r="G122">
        <v>11431</v>
      </c>
      <c r="H122"/>
      <c r="I122" s="354"/>
      <c r="J122" s="397"/>
      <c r="K122" s="397"/>
      <c r="L122" s="397"/>
      <c r="M122" s="397"/>
      <c r="N122" s="397"/>
      <c r="O122" s="397"/>
      <c r="P122" s="397"/>
      <c r="Q122" s="397"/>
      <c r="R122" s="52"/>
      <c r="S122" s="52"/>
      <c r="T122" s="52"/>
      <c r="U122" s="52"/>
      <c r="V122" s="52"/>
      <c r="W122" s="52">
        <f t="shared" si="41"/>
        <v>0</v>
      </c>
      <c r="X122" s="52" t="str">
        <f t="shared" si="42"/>
        <v>302204511431EHCP</v>
      </c>
      <c r="Y122" s="52">
        <f t="shared" si="55"/>
        <v>0</v>
      </c>
      <c r="Z122" s="52">
        <f t="shared" ca="1" si="43"/>
        <v>0</v>
      </c>
      <c r="AA122" s="52">
        <f t="shared" ca="1" si="44"/>
        <v>0</v>
      </c>
      <c r="AB122" s="52">
        <f t="shared" ca="1" si="45"/>
        <v>0</v>
      </c>
      <c r="AC122" s="52">
        <f t="shared" ca="1" si="56"/>
        <v>0</v>
      </c>
      <c r="AD122" s="7"/>
      <c r="AE122" s="7"/>
      <c r="AF122" s="7"/>
      <c r="AG122" s="7"/>
      <c r="AH122" s="7"/>
      <c r="AI122" s="1">
        <f t="shared" si="61"/>
        <v>0</v>
      </c>
      <c r="AJ122" s="52">
        <f t="shared" ca="1" si="57"/>
        <v>0</v>
      </c>
      <c r="AK122" s="1">
        <f t="shared" ca="1" si="58"/>
        <v>0</v>
      </c>
      <c r="AL122" s="301" t="s">
        <v>48</v>
      </c>
      <c r="AO122" s="52">
        <f t="shared" si="62"/>
        <v>0</v>
      </c>
      <c r="AP122" s="52">
        <f t="shared" si="63"/>
        <v>0</v>
      </c>
      <c r="AQ122" s="52">
        <f t="shared" si="63"/>
        <v>0</v>
      </c>
      <c r="AR122" s="52">
        <f t="shared" si="63"/>
        <v>0</v>
      </c>
      <c r="AS122" s="52">
        <f t="shared" si="63"/>
        <v>0</v>
      </c>
      <c r="AT122" s="52">
        <f t="shared" si="63"/>
        <v>0</v>
      </c>
      <c r="AU122" s="52">
        <f t="shared" si="63"/>
        <v>0</v>
      </c>
      <c r="AV122" s="52">
        <f t="shared" si="63"/>
        <v>0</v>
      </c>
      <c r="AW122" s="52">
        <f t="shared" si="63"/>
        <v>0</v>
      </c>
      <c r="AX122" s="52">
        <f t="shared" si="63"/>
        <v>0</v>
      </c>
      <c r="AY122" s="52">
        <f t="shared" si="63"/>
        <v>0</v>
      </c>
      <c r="AZ122" s="52">
        <f t="shared" si="63"/>
        <v>0</v>
      </c>
      <c r="BA122" s="52">
        <f t="shared" si="59"/>
        <v>0</v>
      </c>
      <c r="BB122" s="52">
        <f t="shared" si="46"/>
        <v>0</v>
      </c>
      <c r="BC122" s="301" t="str">
        <f t="shared" si="47"/>
        <v>11431/543965</v>
      </c>
      <c r="BD122" s="301">
        <f t="shared" si="49"/>
        <v>1</v>
      </c>
      <c r="BG122" s="52">
        <f t="shared" si="48"/>
        <v>0</v>
      </c>
    </row>
    <row r="123" spans="1:59" x14ac:dyDescent="0.25">
      <c r="A123" s="301" t="str">
        <f t="shared" si="40"/>
        <v>2045.SEN I.I03.</v>
      </c>
      <c r="B123" s="301">
        <v>543965</v>
      </c>
      <c r="C123" s="301">
        <v>400089</v>
      </c>
      <c r="D123" t="s">
        <v>247</v>
      </c>
      <c r="E123">
        <v>3022045</v>
      </c>
      <c r="F123" t="s">
        <v>4199</v>
      </c>
      <c r="G123">
        <v>10265</v>
      </c>
      <c r="H123"/>
      <c r="I123" s="354"/>
      <c r="J123" s="397"/>
      <c r="K123" s="397"/>
      <c r="L123" s="397"/>
      <c r="M123" s="397"/>
      <c r="N123" s="397"/>
      <c r="O123" s="397"/>
      <c r="P123" s="397"/>
      <c r="Q123" s="397"/>
      <c r="R123" s="52"/>
      <c r="S123" s="52"/>
      <c r="T123" s="52"/>
      <c r="U123" s="52"/>
      <c r="V123" s="52"/>
      <c r="W123" s="52">
        <f t="shared" si="41"/>
        <v>0</v>
      </c>
      <c r="X123" s="52" t="str">
        <f t="shared" si="42"/>
        <v>302204510265SEN Inclusion</v>
      </c>
      <c r="Y123" s="52">
        <f t="shared" si="55"/>
        <v>0</v>
      </c>
      <c r="Z123" s="52">
        <f t="shared" ca="1" si="43"/>
        <v>0</v>
      </c>
      <c r="AA123" s="52">
        <f t="shared" ca="1" si="44"/>
        <v>0</v>
      </c>
      <c r="AB123" s="52">
        <f t="shared" ca="1" si="45"/>
        <v>0</v>
      </c>
      <c r="AC123" s="52">
        <f t="shared" ca="1" si="56"/>
        <v>0</v>
      </c>
      <c r="AD123" s="7"/>
      <c r="AE123" s="7"/>
      <c r="AF123" s="7"/>
      <c r="AG123" s="7"/>
      <c r="AH123" s="7"/>
      <c r="AI123" s="1">
        <f t="shared" si="61"/>
        <v>0</v>
      </c>
      <c r="AJ123" s="52">
        <f t="shared" ca="1" si="57"/>
        <v>0</v>
      </c>
      <c r="AK123" s="1">
        <f t="shared" ca="1" si="58"/>
        <v>0</v>
      </c>
      <c r="AL123" s="301" t="s">
        <v>48</v>
      </c>
      <c r="AO123" s="52">
        <f t="shared" si="62"/>
        <v>0</v>
      </c>
      <c r="AP123" s="52">
        <f t="shared" si="63"/>
        <v>0</v>
      </c>
      <c r="AQ123" s="52">
        <f t="shared" si="63"/>
        <v>0</v>
      </c>
      <c r="AR123" s="52">
        <f t="shared" si="63"/>
        <v>0</v>
      </c>
      <c r="AS123" s="52">
        <f t="shared" si="63"/>
        <v>0</v>
      </c>
      <c r="AT123" s="52">
        <f t="shared" si="63"/>
        <v>0</v>
      </c>
      <c r="AU123" s="52">
        <f t="shared" si="63"/>
        <v>0</v>
      </c>
      <c r="AV123" s="52">
        <f t="shared" si="63"/>
        <v>0</v>
      </c>
      <c r="AW123" s="52">
        <f t="shared" si="63"/>
        <v>0</v>
      </c>
      <c r="AX123" s="52">
        <f t="shared" si="63"/>
        <v>0</v>
      </c>
      <c r="AY123" s="52">
        <f t="shared" si="63"/>
        <v>0</v>
      </c>
      <c r="AZ123" s="52">
        <f t="shared" si="63"/>
        <v>0</v>
      </c>
      <c r="BA123" s="52">
        <f t="shared" si="59"/>
        <v>0</v>
      </c>
      <c r="BB123" s="52">
        <f t="shared" si="46"/>
        <v>0</v>
      </c>
      <c r="BC123" s="301" t="str">
        <f t="shared" si="47"/>
        <v>10265/543965</v>
      </c>
      <c r="BD123" s="301">
        <f t="shared" si="49"/>
        <v>2</v>
      </c>
      <c r="BG123" s="52">
        <f t="shared" si="48"/>
        <v>0</v>
      </c>
    </row>
    <row r="124" spans="1:59" x14ac:dyDescent="0.25">
      <c r="A124" s="301" t="str">
        <f t="shared" si="40"/>
        <v>7005.Speci.I03.</v>
      </c>
      <c r="B124" s="301">
        <v>543965</v>
      </c>
      <c r="C124" s="301">
        <v>400034</v>
      </c>
      <c r="D124" t="s">
        <v>67</v>
      </c>
      <c r="E124">
        <v>3027005</v>
      </c>
      <c r="F124" t="s">
        <v>71</v>
      </c>
      <c r="G124">
        <v>11433</v>
      </c>
      <c r="H124"/>
      <c r="I124" s="354"/>
      <c r="J124" s="397"/>
      <c r="K124" s="397"/>
      <c r="L124" s="397"/>
      <c r="M124" s="397"/>
      <c r="N124" s="397"/>
      <c r="O124" s="397"/>
      <c r="P124" s="397"/>
      <c r="Q124" s="397"/>
      <c r="R124" s="52"/>
      <c r="S124" s="52"/>
      <c r="T124" s="52"/>
      <c r="U124" s="52"/>
      <c r="V124" s="52"/>
      <c r="W124" s="52">
        <f t="shared" si="41"/>
        <v>0</v>
      </c>
      <c r="X124" s="52" t="str">
        <f t="shared" si="42"/>
        <v>302700511433Special</v>
      </c>
      <c r="Y124" s="52">
        <f t="shared" si="55"/>
        <v>0</v>
      </c>
      <c r="Z124" s="52">
        <f t="shared" ca="1" si="43"/>
        <v>0</v>
      </c>
      <c r="AA124" s="52">
        <f t="shared" ca="1" si="44"/>
        <v>0</v>
      </c>
      <c r="AB124" s="52">
        <f t="shared" ca="1" si="45"/>
        <v>0</v>
      </c>
      <c r="AC124" s="52">
        <f t="shared" ca="1" si="56"/>
        <v>0</v>
      </c>
      <c r="AD124" s="7"/>
      <c r="AE124" s="7"/>
      <c r="AF124" s="7"/>
      <c r="AG124" s="7"/>
      <c r="AH124" s="7"/>
      <c r="AI124" s="1">
        <f t="shared" si="61"/>
        <v>0</v>
      </c>
      <c r="AJ124" s="52">
        <f t="shared" ca="1" si="57"/>
        <v>0</v>
      </c>
      <c r="AK124" s="1">
        <f t="shared" ca="1" si="58"/>
        <v>0</v>
      </c>
      <c r="AL124" s="301" t="s">
        <v>48</v>
      </c>
      <c r="AO124" s="52">
        <f t="shared" si="62"/>
        <v>0</v>
      </c>
      <c r="AP124" s="52">
        <f t="shared" si="63"/>
        <v>0</v>
      </c>
      <c r="AQ124" s="52">
        <f t="shared" si="63"/>
        <v>0</v>
      </c>
      <c r="AR124" s="52">
        <f t="shared" si="63"/>
        <v>0</v>
      </c>
      <c r="AS124" s="52">
        <f t="shared" si="63"/>
        <v>0</v>
      </c>
      <c r="AT124" s="52">
        <f t="shared" si="63"/>
        <v>0</v>
      </c>
      <c r="AU124" s="52">
        <f t="shared" si="63"/>
        <v>0</v>
      </c>
      <c r="AV124" s="52">
        <f t="shared" si="63"/>
        <v>0</v>
      </c>
      <c r="AW124" s="52">
        <f t="shared" si="63"/>
        <v>0</v>
      </c>
      <c r="AX124" s="52">
        <f t="shared" si="63"/>
        <v>0</v>
      </c>
      <c r="AY124" s="52">
        <f t="shared" si="63"/>
        <v>0</v>
      </c>
      <c r="AZ124" s="52">
        <f t="shared" si="63"/>
        <v>0</v>
      </c>
      <c r="BA124" s="52">
        <f t="shared" si="59"/>
        <v>0</v>
      </c>
      <c r="BB124" s="52">
        <f t="shared" si="46"/>
        <v>0</v>
      </c>
      <c r="BC124" s="301" t="str">
        <f t="shared" si="47"/>
        <v>11433/543965</v>
      </c>
      <c r="BD124" s="301">
        <f t="shared" si="49"/>
        <v>1</v>
      </c>
      <c r="BG124" s="52">
        <f t="shared" si="48"/>
        <v>0</v>
      </c>
    </row>
    <row r="125" spans="1:59" x14ac:dyDescent="0.25">
      <c r="A125" s="301" t="str">
        <f t="shared" si="40"/>
        <v>5950.Speci.I03.</v>
      </c>
      <c r="B125" s="301">
        <v>516500</v>
      </c>
      <c r="C125" s="301">
        <v>157308</v>
      </c>
      <c r="D125" t="s">
        <v>78</v>
      </c>
      <c r="E125">
        <v>3025950</v>
      </c>
      <c r="F125" t="s">
        <v>71</v>
      </c>
      <c r="G125">
        <v>11491</v>
      </c>
      <c r="H125"/>
      <c r="I125" s="354"/>
      <c r="J125" s="397"/>
      <c r="K125" s="397"/>
      <c r="L125" s="397"/>
      <c r="M125" s="397"/>
      <c r="N125" s="397"/>
      <c r="O125" s="397"/>
      <c r="P125" s="397"/>
      <c r="Q125" s="397"/>
      <c r="R125" s="52"/>
      <c r="S125" s="52"/>
      <c r="T125" s="52"/>
      <c r="U125" s="52"/>
      <c r="V125" s="52"/>
      <c r="W125" s="52">
        <f t="shared" si="41"/>
        <v>0</v>
      </c>
      <c r="X125" s="52" t="str">
        <f t="shared" si="42"/>
        <v>302595011491Special</v>
      </c>
      <c r="Y125" s="52">
        <f t="shared" si="55"/>
        <v>0</v>
      </c>
      <c r="Z125" s="52">
        <f t="shared" ca="1" si="43"/>
        <v>0</v>
      </c>
      <c r="AA125" s="52">
        <f t="shared" ca="1" si="44"/>
        <v>0</v>
      </c>
      <c r="AB125" s="52">
        <f t="shared" ca="1" si="45"/>
        <v>0</v>
      </c>
      <c r="AC125" s="52">
        <f t="shared" ca="1" si="56"/>
        <v>0</v>
      </c>
      <c r="AD125" s="7"/>
      <c r="AE125" s="7"/>
      <c r="AF125" s="7"/>
      <c r="AG125" s="7"/>
      <c r="AH125" s="7"/>
      <c r="AI125" s="1">
        <f t="shared" si="61"/>
        <v>0</v>
      </c>
      <c r="AJ125" s="52">
        <f t="shared" ca="1" si="57"/>
        <v>0</v>
      </c>
      <c r="AK125" s="1">
        <f t="shared" ca="1" si="58"/>
        <v>0</v>
      </c>
      <c r="AL125" s="301" t="s">
        <v>79</v>
      </c>
      <c r="AO125" s="52">
        <f t="shared" si="62"/>
        <v>0</v>
      </c>
      <c r="AP125" s="52">
        <f t="shared" si="63"/>
        <v>0</v>
      </c>
      <c r="AQ125" s="52">
        <f t="shared" si="63"/>
        <v>0</v>
      </c>
      <c r="AR125" s="52">
        <f t="shared" si="63"/>
        <v>0</v>
      </c>
      <c r="AS125" s="52">
        <f t="shared" si="63"/>
        <v>0</v>
      </c>
      <c r="AT125" s="52">
        <f t="shared" si="63"/>
        <v>0</v>
      </c>
      <c r="AU125" s="52">
        <f t="shared" si="63"/>
        <v>0</v>
      </c>
      <c r="AV125" s="52">
        <f t="shared" si="63"/>
        <v>0</v>
      </c>
      <c r="AW125" s="52">
        <f t="shared" si="63"/>
        <v>0</v>
      </c>
      <c r="AX125" s="52">
        <f t="shared" si="63"/>
        <v>0</v>
      </c>
      <c r="AY125" s="52">
        <f t="shared" si="63"/>
        <v>0</v>
      </c>
      <c r="AZ125" s="52">
        <f t="shared" si="63"/>
        <v>0</v>
      </c>
      <c r="BA125" s="52">
        <f t="shared" si="59"/>
        <v>0</v>
      </c>
      <c r="BB125" s="52">
        <f t="shared" si="46"/>
        <v>0</v>
      </c>
      <c r="BC125" s="301" t="str">
        <f t="shared" si="47"/>
        <v>11491/516500</v>
      </c>
      <c r="BD125" s="301">
        <f t="shared" si="49"/>
        <v>1</v>
      </c>
      <c r="BG125" s="52">
        <f t="shared" si="48"/>
        <v>0</v>
      </c>
    </row>
    <row r="126" spans="1:59" x14ac:dyDescent="0.25">
      <c r="A126" s="301" t="str">
        <f t="shared" si="40"/>
        <v>7000.Speci.I03.</v>
      </c>
      <c r="B126" s="301">
        <v>516500</v>
      </c>
      <c r="C126" s="301">
        <v>156901</v>
      </c>
      <c r="D126" t="s">
        <v>80</v>
      </c>
      <c r="E126">
        <v>3027000</v>
      </c>
      <c r="F126" t="s">
        <v>71</v>
      </c>
      <c r="G126">
        <v>11491</v>
      </c>
      <c r="H126"/>
      <c r="I126" s="354"/>
      <c r="J126" s="397"/>
      <c r="K126" s="397"/>
      <c r="L126" s="397"/>
      <c r="M126" s="397"/>
      <c r="N126" s="397"/>
      <c r="O126" s="397"/>
      <c r="P126" s="397"/>
      <c r="Q126" s="397"/>
      <c r="R126" s="52"/>
      <c r="S126" s="52"/>
      <c r="T126" s="52"/>
      <c r="U126" s="52"/>
      <c r="V126" s="52"/>
      <c r="W126" s="52">
        <f t="shared" si="41"/>
        <v>0</v>
      </c>
      <c r="X126" s="52" t="str">
        <f t="shared" si="42"/>
        <v>302700011491Special</v>
      </c>
      <c r="Y126" s="52">
        <f t="shared" si="55"/>
        <v>0</v>
      </c>
      <c r="Z126" s="52">
        <f t="shared" ca="1" si="43"/>
        <v>0</v>
      </c>
      <c r="AA126" s="52">
        <f t="shared" ca="1" si="44"/>
        <v>0</v>
      </c>
      <c r="AB126" s="52">
        <f t="shared" ca="1" si="45"/>
        <v>0</v>
      </c>
      <c r="AC126" s="52">
        <f t="shared" ca="1" si="56"/>
        <v>0</v>
      </c>
      <c r="AD126" s="7"/>
      <c r="AE126" s="7"/>
      <c r="AF126" s="7"/>
      <c r="AG126" s="7"/>
      <c r="AH126" s="7"/>
      <c r="AI126" s="1">
        <f t="shared" si="61"/>
        <v>0</v>
      </c>
      <c r="AJ126" s="52">
        <f t="shared" ca="1" si="57"/>
        <v>0</v>
      </c>
      <c r="AK126" s="1">
        <f t="shared" ca="1" si="58"/>
        <v>0</v>
      </c>
      <c r="AL126" s="301" t="s">
        <v>79</v>
      </c>
      <c r="AO126" s="52">
        <f t="shared" si="62"/>
        <v>0</v>
      </c>
      <c r="AP126" s="52">
        <f t="shared" si="63"/>
        <v>0</v>
      </c>
      <c r="AQ126" s="52">
        <f t="shared" si="63"/>
        <v>0</v>
      </c>
      <c r="AR126" s="52">
        <f t="shared" si="63"/>
        <v>0</v>
      </c>
      <c r="AS126" s="52">
        <f t="shared" si="63"/>
        <v>0</v>
      </c>
      <c r="AT126" s="52">
        <f t="shared" si="63"/>
        <v>0</v>
      </c>
      <c r="AU126" s="52">
        <f t="shared" si="63"/>
        <v>0</v>
      </c>
      <c r="AV126" s="52">
        <f t="shared" si="63"/>
        <v>0</v>
      </c>
      <c r="AW126" s="52">
        <f t="shared" si="63"/>
        <v>0</v>
      </c>
      <c r="AX126" s="52">
        <f t="shared" si="63"/>
        <v>0</v>
      </c>
      <c r="AY126" s="52">
        <f t="shared" si="63"/>
        <v>0</v>
      </c>
      <c r="AZ126" s="52">
        <f t="shared" si="63"/>
        <v>0</v>
      </c>
      <c r="BA126" s="52">
        <f t="shared" si="59"/>
        <v>0</v>
      </c>
      <c r="BB126" s="52">
        <f t="shared" si="46"/>
        <v>0</v>
      </c>
      <c r="BC126" s="301" t="str">
        <f t="shared" si="47"/>
        <v>11491/516500</v>
      </c>
      <c r="BD126" s="301">
        <f t="shared" si="49"/>
        <v>1</v>
      </c>
      <c r="BG126" s="52">
        <f t="shared" si="48"/>
        <v>0</v>
      </c>
    </row>
    <row r="127" spans="1:59" x14ac:dyDescent="0.25">
      <c r="A127" s="301" t="str">
        <f t="shared" si="40"/>
        <v>7009.Speci.I03.</v>
      </c>
      <c r="B127" s="301">
        <v>543965</v>
      </c>
      <c r="C127" s="301">
        <v>400091</v>
      </c>
      <c r="D127" t="s">
        <v>74</v>
      </c>
      <c r="E127">
        <v>3027009</v>
      </c>
      <c r="F127" t="s">
        <v>71</v>
      </c>
      <c r="G127">
        <v>11433</v>
      </c>
      <c r="H127"/>
      <c r="I127" s="354"/>
      <c r="J127" s="397"/>
      <c r="K127" s="397"/>
      <c r="L127" s="397"/>
      <c r="M127" s="397"/>
      <c r="N127" s="397"/>
      <c r="O127" s="397"/>
      <c r="P127" s="397"/>
      <c r="Q127" s="397"/>
      <c r="R127" s="52"/>
      <c r="S127" s="52"/>
      <c r="T127" s="52"/>
      <c r="U127" s="52"/>
      <c r="V127" s="52"/>
      <c r="W127" s="388">
        <f t="shared" si="41"/>
        <v>0</v>
      </c>
      <c r="X127" s="52" t="str">
        <f t="shared" si="42"/>
        <v>302700911433Special</v>
      </c>
      <c r="Y127" s="52">
        <f t="shared" si="55"/>
        <v>0</v>
      </c>
      <c r="Z127" s="52">
        <f t="shared" ca="1" si="43"/>
        <v>0</v>
      </c>
      <c r="AA127" s="52">
        <f t="shared" ca="1" si="44"/>
        <v>0</v>
      </c>
      <c r="AB127" s="52">
        <f t="shared" ca="1" si="45"/>
        <v>0</v>
      </c>
      <c r="AC127" s="52">
        <f t="shared" ca="1" si="56"/>
        <v>0</v>
      </c>
      <c r="AD127" s="7"/>
      <c r="AE127" s="7"/>
      <c r="AF127" s="7"/>
      <c r="AG127" s="7"/>
      <c r="AH127" s="7"/>
      <c r="AI127" s="1">
        <f t="shared" si="61"/>
        <v>0</v>
      </c>
      <c r="AJ127" s="52">
        <f t="shared" ca="1" si="57"/>
        <v>0</v>
      </c>
      <c r="AK127" s="1">
        <f t="shared" ca="1" si="58"/>
        <v>0</v>
      </c>
      <c r="AL127" s="301" t="s">
        <v>75</v>
      </c>
      <c r="AO127" s="52">
        <f t="shared" si="62"/>
        <v>0</v>
      </c>
      <c r="AP127" s="52">
        <f t="shared" si="63"/>
        <v>0</v>
      </c>
      <c r="AQ127" s="52">
        <f t="shared" si="63"/>
        <v>0</v>
      </c>
      <c r="AR127" s="52">
        <f t="shared" si="63"/>
        <v>0</v>
      </c>
      <c r="AS127" s="52">
        <f t="shared" si="63"/>
        <v>0</v>
      </c>
      <c r="AT127" s="52">
        <f t="shared" si="63"/>
        <v>0</v>
      </c>
      <c r="AU127" s="52">
        <f t="shared" si="63"/>
        <v>0</v>
      </c>
      <c r="AV127" s="52">
        <f t="shared" si="63"/>
        <v>0</v>
      </c>
      <c r="AW127" s="52">
        <f t="shared" si="63"/>
        <v>0</v>
      </c>
      <c r="AX127" s="52">
        <f t="shared" si="63"/>
        <v>0</v>
      </c>
      <c r="AY127" s="52">
        <f t="shared" si="63"/>
        <v>0</v>
      </c>
      <c r="AZ127" s="52">
        <f t="shared" si="63"/>
        <v>0</v>
      </c>
      <c r="BA127" s="52">
        <f t="shared" si="59"/>
        <v>0</v>
      </c>
      <c r="BB127" s="52">
        <f t="shared" si="46"/>
        <v>0</v>
      </c>
      <c r="BC127" s="301" t="str">
        <f t="shared" si="47"/>
        <v>11433/543965</v>
      </c>
      <c r="BD127" s="301">
        <f t="shared" si="49"/>
        <v>1</v>
      </c>
      <c r="BG127" s="52">
        <f t="shared" si="48"/>
        <v>0</v>
      </c>
    </row>
    <row r="128" spans="1:59" x14ac:dyDescent="0.25">
      <c r="A128" s="301" t="str">
        <f t="shared" si="40"/>
        <v>2077.ARPs.I03.</v>
      </c>
      <c r="B128" s="301">
        <v>543965</v>
      </c>
      <c r="C128" s="301">
        <v>400113</v>
      </c>
      <c r="D128" t="s">
        <v>248</v>
      </c>
      <c r="E128">
        <v>3022077</v>
      </c>
      <c r="F128" t="s">
        <v>4200</v>
      </c>
      <c r="G128">
        <v>11432</v>
      </c>
      <c r="H128"/>
      <c r="I128" s="354"/>
      <c r="J128" s="397"/>
      <c r="K128" s="397"/>
      <c r="L128" s="397"/>
      <c r="M128" s="397"/>
      <c r="N128" s="397"/>
      <c r="O128" s="397"/>
      <c r="P128" s="397"/>
      <c r="Q128" s="397"/>
      <c r="R128" s="52"/>
      <c r="S128" s="52"/>
      <c r="T128" s="52"/>
      <c r="U128" s="52"/>
      <c r="V128" s="52"/>
      <c r="W128" s="389">
        <f t="shared" si="41"/>
        <v>0</v>
      </c>
      <c r="X128" s="52" t="str">
        <f t="shared" si="42"/>
        <v>302207711432ARPs</v>
      </c>
      <c r="Y128" s="52">
        <f t="shared" si="55"/>
        <v>0</v>
      </c>
      <c r="Z128" s="52">
        <f t="shared" ca="1" si="43"/>
        <v>0</v>
      </c>
      <c r="AA128" s="52">
        <f t="shared" ca="1" si="44"/>
        <v>0</v>
      </c>
      <c r="AB128" s="52">
        <f t="shared" ca="1" si="45"/>
        <v>0</v>
      </c>
      <c r="AC128" s="52">
        <f t="shared" ca="1" si="56"/>
        <v>0</v>
      </c>
      <c r="AD128" s="7"/>
      <c r="AE128" s="7"/>
      <c r="AF128" s="7"/>
      <c r="AG128" s="7"/>
      <c r="AH128" s="7"/>
      <c r="AI128" s="1">
        <f t="shared" si="61"/>
        <v>0</v>
      </c>
      <c r="AJ128" s="52">
        <f t="shared" ca="1" si="57"/>
        <v>0</v>
      </c>
      <c r="AK128" s="1">
        <f t="shared" ca="1" si="58"/>
        <v>0</v>
      </c>
      <c r="AL128" s="301" t="s">
        <v>48</v>
      </c>
      <c r="AO128" s="52">
        <f t="shared" si="62"/>
        <v>0</v>
      </c>
      <c r="AP128" s="52">
        <f t="shared" ref="AP128:AZ137" si="64">IFERROR(IF($B128=543965,1/13,1/12)*$H128,0)</f>
        <v>0</v>
      </c>
      <c r="AQ128" s="52">
        <f t="shared" si="64"/>
        <v>0</v>
      </c>
      <c r="AR128" s="52">
        <f t="shared" si="64"/>
        <v>0</v>
      </c>
      <c r="AS128" s="52">
        <f t="shared" si="64"/>
        <v>0</v>
      </c>
      <c r="AT128" s="52">
        <f t="shared" si="64"/>
        <v>0</v>
      </c>
      <c r="AU128" s="52">
        <f t="shared" si="64"/>
        <v>0</v>
      </c>
      <c r="AV128" s="52">
        <f t="shared" si="64"/>
        <v>0</v>
      </c>
      <c r="AW128" s="52">
        <f t="shared" si="64"/>
        <v>0</v>
      </c>
      <c r="AX128" s="52">
        <f t="shared" si="64"/>
        <v>0</v>
      </c>
      <c r="AY128" s="52">
        <f t="shared" si="64"/>
        <v>0</v>
      </c>
      <c r="AZ128" s="52">
        <f t="shared" si="64"/>
        <v>0</v>
      </c>
      <c r="BA128" s="52">
        <f t="shared" si="59"/>
        <v>0</v>
      </c>
      <c r="BB128" s="52">
        <f t="shared" si="46"/>
        <v>0</v>
      </c>
      <c r="BC128" s="301" t="str">
        <f t="shared" si="47"/>
        <v>11432/543965</v>
      </c>
      <c r="BD128" s="301">
        <f t="shared" si="49"/>
        <v>1</v>
      </c>
      <c r="BG128" s="52">
        <f t="shared" si="48"/>
        <v>0</v>
      </c>
    </row>
    <row r="129" spans="1:59" x14ac:dyDescent="0.25">
      <c r="A129" s="301" t="str">
        <f t="shared" si="40"/>
        <v>2077.EHCP.I03.</v>
      </c>
      <c r="B129" s="301">
        <v>543965</v>
      </c>
      <c r="C129" s="301">
        <v>400113</v>
      </c>
      <c r="D129" t="s">
        <v>248</v>
      </c>
      <c r="E129">
        <v>3022077</v>
      </c>
      <c r="F129" t="s">
        <v>412</v>
      </c>
      <c r="G129">
        <v>11431</v>
      </c>
      <c r="H129"/>
      <c r="I129" s="354"/>
      <c r="J129" s="397"/>
      <c r="K129" s="397"/>
      <c r="L129" s="397"/>
      <c r="M129" s="397"/>
      <c r="N129" s="397"/>
      <c r="O129" s="397"/>
      <c r="P129" s="397"/>
      <c r="Q129" s="397"/>
      <c r="R129" s="52"/>
      <c r="S129" s="52"/>
      <c r="T129" s="52"/>
      <c r="U129" s="52"/>
      <c r="V129" s="52"/>
      <c r="W129" s="388">
        <f t="shared" si="41"/>
        <v>0</v>
      </c>
      <c r="X129" s="52" t="str">
        <f t="shared" si="42"/>
        <v>302207711431EHCP</v>
      </c>
      <c r="Y129" s="52">
        <f t="shared" si="55"/>
        <v>0</v>
      </c>
      <c r="Z129" s="52">
        <f t="shared" ca="1" si="43"/>
        <v>0</v>
      </c>
      <c r="AA129" s="52">
        <f t="shared" ca="1" si="44"/>
        <v>0</v>
      </c>
      <c r="AB129" s="52">
        <f t="shared" ca="1" si="45"/>
        <v>0</v>
      </c>
      <c r="AC129" s="52">
        <f t="shared" ca="1" si="56"/>
        <v>0</v>
      </c>
      <c r="AD129" s="7"/>
      <c r="AE129" s="7"/>
      <c r="AF129" s="7"/>
      <c r="AG129" s="7"/>
      <c r="AH129" s="7"/>
      <c r="AI129" s="1">
        <f t="shared" si="61"/>
        <v>0</v>
      </c>
      <c r="AJ129" s="52">
        <f t="shared" ca="1" si="57"/>
        <v>0</v>
      </c>
      <c r="AK129" s="1">
        <f t="shared" ca="1" si="58"/>
        <v>0</v>
      </c>
      <c r="AL129" s="301" t="s">
        <v>48</v>
      </c>
      <c r="AO129" s="52">
        <f t="shared" si="62"/>
        <v>0</v>
      </c>
      <c r="AP129" s="52">
        <f t="shared" si="64"/>
        <v>0</v>
      </c>
      <c r="AQ129" s="52">
        <f t="shared" si="64"/>
        <v>0</v>
      </c>
      <c r="AR129" s="52">
        <f t="shared" si="64"/>
        <v>0</v>
      </c>
      <c r="AS129" s="52">
        <f t="shared" si="64"/>
        <v>0</v>
      </c>
      <c r="AT129" s="52">
        <f t="shared" si="64"/>
        <v>0</v>
      </c>
      <c r="AU129" s="52">
        <f t="shared" si="64"/>
        <v>0</v>
      </c>
      <c r="AV129" s="52">
        <f t="shared" si="64"/>
        <v>0</v>
      </c>
      <c r="AW129" s="52">
        <f t="shared" si="64"/>
        <v>0</v>
      </c>
      <c r="AX129" s="52">
        <f t="shared" si="64"/>
        <v>0</v>
      </c>
      <c r="AY129" s="52">
        <f t="shared" si="64"/>
        <v>0</v>
      </c>
      <c r="AZ129" s="52">
        <f t="shared" si="64"/>
        <v>0</v>
      </c>
      <c r="BA129" s="52">
        <f t="shared" si="59"/>
        <v>0</v>
      </c>
      <c r="BB129" s="52">
        <f t="shared" si="46"/>
        <v>0</v>
      </c>
      <c r="BC129" s="301" t="str">
        <f t="shared" si="47"/>
        <v>11431/543965</v>
      </c>
      <c r="BD129" s="301">
        <f t="shared" si="49"/>
        <v>2</v>
      </c>
      <c r="BG129" s="52">
        <f t="shared" si="48"/>
        <v>0</v>
      </c>
    </row>
    <row r="130" spans="1:59" x14ac:dyDescent="0.25">
      <c r="A130" s="301" t="str">
        <f t="shared" si="40"/>
        <v>2077.EHCP.I03.</v>
      </c>
      <c r="B130" s="301">
        <v>543965</v>
      </c>
      <c r="C130" s="301">
        <v>400113</v>
      </c>
      <c r="D130" t="s">
        <v>248</v>
      </c>
      <c r="E130">
        <v>3022077</v>
      </c>
      <c r="F130" t="s">
        <v>412</v>
      </c>
      <c r="G130">
        <v>11436</v>
      </c>
      <c r="H130"/>
      <c r="I130" s="354"/>
      <c r="J130" s="397"/>
      <c r="K130" s="397"/>
      <c r="L130" s="397"/>
      <c r="M130" s="397"/>
      <c r="N130" s="397"/>
      <c r="O130" s="397"/>
      <c r="P130" s="397"/>
      <c r="Q130" s="397"/>
      <c r="R130" s="52"/>
      <c r="S130" s="52"/>
      <c r="T130" s="52"/>
      <c r="U130" s="52"/>
      <c r="V130" s="52"/>
      <c r="W130" s="388">
        <f t="shared" si="41"/>
        <v>0</v>
      </c>
      <c r="X130" s="52" t="str">
        <f t="shared" si="42"/>
        <v>302207711436EHCP</v>
      </c>
      <c r="Y130" s="52">
        <f t="shared" si="55"/>
        <v>0</v>
      </c>
      <c r="Z130" s="52">
        <f t="shared" ca="1" si="43"/>
        <v>0</v>
      </c>
      <c r="AA130" s="52">
        <f t="shared" ca="1" si="44"/>
        <v>0</v>
      </c>
      <c r="AB130" s="52">
        <f t="shared" ca="1" si="45"/>
        <v>0</v>
      </c>
      <c r="AC130" s="52">
        <f t="shared" ca="1" si="56"/>
        <v>0</v>
      </c>
      <c r="AD130" s="7"/>
      <c r="AE130" s="7"/>
      <c r="AF130" s="7"/>
      <c r="AG130" s="7"/>
      <c r="AH130" s="7"/>
      <c r="AI130" s="1">
        <f t="shared" si="61"/>
        <v>0</v>
      </c>
      <c r="AJ130" s="52">
        <f t="shared" ca="1" si="57"/>
        <v>0</v>
      </c>
      <c r="AK130" s="1">
        <f t="shared" ca="1" si="58"/>
        <v>0</v>
      </c>
      <c r="AL130" s="301" t="s">
        <v>48</v>
      </c>
      <c r="AO130" s="52">
        <f t="shared" si="62"/>
        <v>0</v>
      </c>
      <c r="AP130" s="52">
        <f t="shared" si="64"/>
        <v>0</v>
      </c>
      <c r="AQ130" s="52">
        <f t="shared" si="64"/>
        <v>0</v>
      </c>
      <c r="AR130" s="52">
        <f t="shared" si="64"/>
        <v>0</v>
      </c>
      <c r="AS130" s="52">
        <f t="shared" si="64"/>
        <v>0</v>
      </c>
      <c r="AT130" s="52">
        <f t="shared" si="64"/>
        <v>0</v>
      </c>
      <c r="AU130" s="52">
        <f t="shared" si="64"/>
        <v>0</v>
      </c>
      <c r="AV130" s="52">
        <f t="shared" si="64"/>
        <v>0</v>
      </c>
      <c r="AW130" s="52">
        <f t="shared" si="64"/>
        <v>0</v>
      </c>
      <c r="AX130" s="52">
        <f t="shared" si="64"/>
        <v>0</v>
      </c>
      <c r="AY130" s="52">
        <f t="shared" si="64"/>
        <v>0</v>
      </c>
      <c r="AZ130" s="52">
        <f t="shared" si="64"/>
        <v>0</v>
      </c>
      <c r="BA130" s="52">
        <f t="shared" si="59"/>
        <v>0</v>
      </c>
      <c r="BB130" s="52">
        <f t="shared" si="46"/>
        <v>0</v>
      </c>
      <c r="BC130" s="301" t="str">
        <f t="shared" si="47"/>
        <v>11436/543965</v>
      </c>
      <c r="BD130" s="301">
        <f t="shared" si="49"/>
        <v>3</v>
      </c>
      <c r="BG130" s="52">
        <f t="shared" si="48"/>
        <v>0</v>
      </c>
    </row>
    <row r="131" spans="1:59" x14ac:dyDescent="0.25">
      <c r="A131" s="301" t="str">
        <f t="shared" si="40"/>
        <v>2077.SEN I.I03.</v>
      </c>
      <c r="B131" s="301">
        <v>543965</v>
      </c>
      <c r="C131" s="301">
        <v>400113</v>
      </c>
      <c r="D131" t="s">
        <v>248</v>
      </c>
      <c r="E131">
        <v>3022077</v>
      </c>
      <c r="F131" t="s">
        <v>4199</v>
      </c>
      <c r="G131">
        <v>10265</v>
      </c>
      <c r="H131"/>
      <c r="I131" s="354"/>
      <c r="J131" s="397"/>
      <c r="K131" s="397"/>
      <c r="L131" s="397"/>
      <c r="M131" s="397"/>
      <c r="N131" s="397"/>
      <c r="O131" s="397"/>
      <c r="P131" s="397"/>
      <c r="Q131" s="397"/>
      <c r="R131" s="52"/>
      <c r="S131" s="52"/>
      <c r="T131" s="52"/>
      <c r="U131" s="52"/>
      <c r="V131" s="52"/>
      <c r="W131" s="52">
        <f t="shared" si="41"/>
        <v>0</v>
      </c>
      <c r="X131" s="52" t="str">
        <f t="shared" si="42"/>
        <v>302207710265SEN Inclusion</v>
      </c>
      <c r="Y131" s="52">
        <f t="shared" si="55"/>
        <v>0</v>
      </c>
      <c r="Z131" s="52">
        <f t="shared" ca="1" si="43"/>
        <v>0</v>
      </c>
      <c r="AA131" s="52">
        <f t="shared" ca="1" si="44"/>
        <v>0</v>
      </c>
      <c r="AB131" s="52">
        <f t="shared" ca="1" si="45"/>
        <v>0</v>
      </c>
      <c r="AC131" s="52">
        <f t="shared" ca="1" si="56"/>
        <v>0</v>
      </c>
      <c r="AD131" s="7"/>
      <c r="AE131" s="7"/>
      <c r="AF131" s="7"/>
      <c r="AG131" s="7"/>
      <c r="AH131" s="7"/>
      <c r="AI131" s="1">
        <f t="shared" si="61"/>
        <v>0</v>
      </c>
      <c r="AJ131" s="52">
        <f t="shared" ca="1" si="57"/>
        <v>0</v>
      </c>
      <c r="AK131" s="1">
        <f t="shared" ca="1" si="58"/>
        <v>0</v>
      </c>
      <c r="AL131" s="301" t="s">
        <v>48</v>
      </c>
      <c r="AO131" s="52">
        <f t="shared" si="62"/>
        <v>0</v>
      </c>
      <c r="AP131" s="52">
        <f t="shared" si="64"/>
        <v>0</v>
      </c>
      <c r="AQ131" s="52">
        <f t="shared" si="64"/>
        <v>0</v>
      </c>
      <c r="AR131" s="52">
        <f t="shared" si="64"/>
        <v>0</v>
      </c>
      <c r="AS131" s="52">
        <f t="shared" si="64"/>
        <v>0</v>
      </c>
      <c r="AT131" s="52">
        <f t="shared" si="64"/>
        <v>0</v>
      </c>
      <c r="AU131" s="52">
        <f t="shared" si="64"/>
        <v>0</v>
      </c>
      <c r="AV131" s="52">
        <f t="shared" si="64"/>
        <v>0</v>
      </c>
      <c r="AW131" s="52">
        <f t="shared" si="64"/>
        <v>0</v>
      </c>
      <c r="AX131" s="52">
        <f t="shared" si="64"/>
        <v>0</v>
      </c>
      <c r="AY131" s="52">
        <f t="shared" si="64"/>
        <v>0</v>
      </c>
      <c r="AZ131" s="52">
        <f t="shared" si="64"/>
        <v>0</v>
      </c>
      <c r="BA131" s="52">
        <f t="shared" si="59"/>
        <v>0</v>
      </c>
      <c r="BB131" s="52">
        <f t="shared" si="46"/>
        <v>0</v>
      </c>
      <c r="BC131" s="301" t="str">
        <f t="shared" si="47"/>
        <v>10265/543965</v>
      </c>
      <c r="BD131" s="301">
        <f t="shared" si="49"/>
        <v>4</v>
      </c>
      <c r="BG131" s="52">
        <f t="shared" si="48"/>
        <v>0</v>
      </c>
    </row>
    <row r="132" spans="1:59" x14ac:dyDescent="0.25">
      <c r="A132" s="301" t="str">
        <f t="shared" si="40"/>
        <v>5201.EHCP.I03.</v>
      </c>
      <c r="B132" s="301">
        <v>543965</v>
      </c>
      <c r="C132" s="301">
        <v>400021</v>
      </c>
      <c r="D132" t="s">
        <v>249</v>
      </c>
      <c r="E132">
        <v>3025201</v>
      </c>
      <c r="F132" t="s">
        <v>412</v>
      </c>
      <c r="G132">
        <v>11431</v>
      </c>
      <c r="H132"/>
      <c r="I132" s="354"/>
      <c r="J132" s="397"/>
      <c r="K132" s="397"/>
      <c r="L132" s="397"/>
      <c r="M132" s="397"/>
      <c r="N132" s="397"/>
      <c r="O132" s="397"/>
      <c r="P132" s="397"/>
      <c r="Q132" s="397"/>
      <c r="R132" s="52"/>
      <c r="S132" s="52"/>
      <c r="T132" s="52"/>
      <c r="U132" s="52"/>
      <c r="V132" s="52"/>
      <c r="W132" s="52">
        <f t="shared" si="41"/>
        <v>0</v>
      </c>
      <c r="X132" s="52" t="str">
        <f t="shared" si="42"/>
        <v>302520111431EHCP</v>
      </c>
      <c r="Y132" s="52">
        <f t="shared" si="55"/>
        <v>0</v>
      </c>
      <c r="Z132" s="52">
        <f t="shared" ca="1" si="43"/>
        <v>0</v>
      </c>
      <c r="AA132" s="52">
        <f t="shared" ca="1" si="44"/>
        <v>0</v>
      </c>
      <c r="AB132" s="52">
        <f t="shared" ca="1" si="45"/>
        <v>0</v>
      </c>
      <c r="AC132" s="52">
        <f t="shared" ca="1" si="56"/>
        <v>0</v>
      </c>
      <c r="AD132" s="7"/>
      <c r="AE132" s="7"/>
      <c r="AF132" s="7"/>
      <c r="AG132" s="7"/>
      <c r="AH132" s="7"/>
      <c r="AI132" s="1">
        <f t="shared" si="61"/>
        <v>0</v>
      </c>
      <c r="AJ132" s="52">
        <f t="shared" ca="1" si="57"/>
        <v>0</v>
      </c>
      <c r="AK132" s="1">
        <f t="shared" ca="1" si="58"/>
        <v>0</v>
      </c>
      <c r="AL132" s="301" t="s">
        <v>106</v>
      </c>
      <c r="AO132" s="52">
        <f t="shared" si="62"/>
        <v>0</v>
      </c>
      <c r="AP132" s="52">
        <f t="shared" si="64"/>
        <v>0</v>
      </c>
      <c r="AQ132" s="52">
        <f t="shared" si="64"/>
        <v>0</v>
      </c>
      <c r="AR132" s="52">
        <f t="shared" si="64"/>
        <v>0</v>
      </c>
      <c r="AS132" s="52">
        <f t="shared" si="64"/>
        <v>0</v>
      </c>
      <c r="AT132" s="52">
        <f t="shared" si="64"/>
        <v>0</v>
      </c>
      <c r="AU132" s="52">
        <f t="shared" si="64"/>
        <v>0</v>
      </c>
      <c r="AV132" s="52">
        <f t="shared" si="64"/>
        <v>0</v>
      </c>
      <c r="AW132" s="52">
        <f t="shared" si="64"/>
        <v>0</v>
      </c>
      <c r="AX132" s="52">
        <f t="shared" si="64"/>
        <v>0</v>
      </c>
      <c r="AY132" s="52">
        <f t="shared" si="64"/>
        <v>0</v>
      </c>
      <c r="AZ132" s="52">
        <f t="shared" si="64"/>
        <v>0</v>
      </c>
      <c r="BA132" s="52">
        <f t="shared" si="59"/>
        <v>0</v>
      </c>
      <c r="BB132" s="52">
        <f t="shared" si="46"/>
        <v>0</v>
      </c>
      <c r="BC132" s="301" t="str">
        <f t="shared" si="47"/>
        <v>11431/543965</v>
      </c>
      <c r="BD132" s="301">
        <f t="shared" si="49"/>
        <v>1</v>
      </c>
      <c r="BG132" s="52">
        <f t="shared" si="48"/>
        <v>0</v>
      </c>
    </row>
    <row r="133" spans="1:59" x14ac:dyDescent="0.25">
      <c r="A133" s="301" t="str">
        <f t="shared" si="40"/>
        <v>3501.EHCP.I03.</v>
      </c>
      <c r="B133" s="301">
        <v>543965</v>
      </c>
      <c r="C133" s="301">
        <v>400003</v>
      </c>
      <c r="D133" t="s">
        <v>250</v>
      </c>
      <c r="E133">
        <v>3023501</v>
      </c>
      <c r="F133" t="s">
        <v>412</v>
      </c>
      <c r="G133">
        <v>11431</v>
      </c>
      <c r="H133"/>
      <c r="I133" s="354"/>
      <c r="J133" s="397"/>
      <c r="K133" s="397"/>
      <c r="L133" s="397"/>
      <c r="M133" s="397"/>
      <c r="N133" s="397"/>
      <c r="O133" s="397"/>
      <c r="P133" s="397"/>
      <c r="Q133" s="397"/>
      <c r="R133" s="52"/>
      <c r="S133" s="52"/>
      <c r="T133" s="52"/>
      <c r="U133" s="52"/>
      <c r="V133" s="52"/>
      <c r="W133" s="52">
        <f t="shared" si="41"/>
        <v>0</v>
      </c>
      <c r="X133" s="52" t="str">
        <f t="shared" si="42"/>
        <v>302350111431EHCP</v>
      </c>
      <c r="Y133" s="52">
        <f t="shared" si="55"/>
        <v>0</v>
      </c>
      <c r="Z133" s="52">
        <f t="shared" ca="1" si="43"/>
        <v>0</v>
      </c>
      <c r="AA133" s="52">
        <f t="shared" ca="1" si="44"/>
        <v>0</v>
      </c>
      <c r="AB133" s="52">
        <f t="shared" ca="1" si="45"/>
        <v>0</v>
      </c>
      <c r="AC133" s="52">
        <f t="shared" ca="1" si="56"/>
        <v>0</v>
      </c>
      <c r="AD133" s="7"/>
      <c r="AE133" s="7"/>
      <c r="AF133" s="7"/>
      <c r="AG133" s="7"/>
      <c r="AH133" s="7"/>
      <c r="AI133" s="1">
        <f t="shared" si="61"/>
        <v>0</v>
      </c>
      <c r="AJ133" s="52">
        <f t="shared" ca="1" si="57"/>
        <v>0</v>
      </c>
      <c r="AK133" s="1">
        <f t="shared" ca="1" si="58"/>
        <v>0</v>
      </c>
      <c r="AL133" s="301" t="s">
        <v>48</v>
      </c>
      <c r="AO133" s="52">
        <f t="shared" si="62"/>
        <v>0</v>
      </c>
      <c r="AP133" s="52">
        <f t="shared" si="64"/>
        <v>0</v>
      </c>
      <c r="AQ133" s="52">
        <f t="shared" si="64"/>
        <v>0</v>
      </c>
      <c r="AR133" s="52">
        <f t="shared" si="64"/>
        <v>0</v>
      </c>
      <c r="AS133" s="52">
        <f t="shared" si="64"/>
        <v>0</v>
      </c>
      <c r="AT133" s="52">
        <f t="shared" si="64"/>
        <v>0</v>
      </c>
      <c r="AU133" s="52">
        <f t="shared" si="64"/>
        <v>0</v>
      </c>
      <c r="AV133" s="52">
        <f t="shared" si="64"/>
        <v>0</v>
      </c>
      <c r="AW133" s="52">
        <f t="shared" si="64"/>
        <v>0</v>
      </c>
      <c r="AX133" s="52">
        <f t="shared" si="64"/>
        <v>0</v>
      </c>
      <c r="AY133" s="52">
        <f t="shared" si="64"/>
        <v>0</v>
      </c>
      <c r="AZ133" s="52">
        <f t="shared" si="64"/>
        <v>0</v>
      </c>
      <c r="BA133" s="52">
        <f t="shared" si="59"/>
        <v>0</v>
      </c>
      <c r="BB133" s="52">
        <f t="shared" si="46"/>
        <v>0</v>
      </c>
      <c r="BC133" s="301" t="str">
        <f t="shared" si="47"/>
        <v>11431/543965</v>
      </c>
      <c r="BD133" s="301">
        <f t="shared" si="49"/>
        <v>1</v>
      </c>
      <c r="BG133" s="52">
        <f t="shared" si="48"/>
        <v>0</v>
      </c>
    </row>
    <row r="134" spans="1:59" x14ac:dyDescent="0.25">
      <c r="A134" s="301" t="str">
        <f t="shared" si="40"/>
        <v>3501.SEN I.I03.</v>
      </c>
      <c r="B134" s="301">
        <v>543965</v>
      </c>
      <c r="C134" s="301">
        <v>400003</v>
      </c>
      <c r="D134" t="s">
        <v>250</v>
      </c>
      <c r="E134">
        <v>3023501</v>
      </c>
      <c r="F134" t="s">
        <v>4199</v>
      </c>
      <c r="G134">
        <v>10265</v>
      </c>
      <c r="H134"/>
      <c r="I134" s="354"/>
      <c r="J134" s="397"/>
      <c r="K134" s="397"/>
      <c r="L134" s="397"/>
      <c r="M134" s="397"/>
      <c r="N134" s="397"/>
      <c r="O134" s="397"/>
      <c r="P134" s="397"/>
      <c r="Q134" s="397"/>
      <c r="R134" s="52"/>
      <c r="S134" s="52"/>
      <c r="T134" s="52"/>
      <c r="U134" s="52"/>
      <c r="V134" s="52"/>
      <c r="W134" s="52">
        <f t="shared" si="41"/>
        <v>0</v>
      </c>
      <c r="X134" s="52" t="str">
        <f t="shared" si="42"/>
        <v>302350110265SEN Inclusion</v>
      </c>
      <c r="Y134" s="52">
        <f t="shared" si="55"/>
        <v>0</v>
      </c>
      <c r="Z134" s="52">
        <f t="shared" ca="1" si="43"/>
        <v>0</v>
      </c>
      <c r="AA134" s="52">
        <f t="shared" ca="1" si="44"/>
        <v>0</v>
      </c>
      <c r="AB134" s="52">
        <f t="shared" ca="1" si="45"/>
        <v>0</v>
      </c>
      <c r="AC134" s="52">
        <f t="shared" ca="1" si="56"/>
        <v>0</v>
      </c>
      <c r="AD134" s="7"/>
      <c r="AE134" s="7"/>
      <c r="AF134" s="7"/>
      <c r="AG134" s="7"/>
      <c r="AH134" s="7"/>
      <c r="AI134" s="1">
        <f t="shared" si="61"/>
        <v>0</v>
      </c>
      <c r="AJ134" s="52">
        <f t="shared" ca="1" si="57"/>
        <v>0</v>
      </c>
      <c r="AK134" s="1">
        <f t="shared" ca="1" si="58"/>
        <v>0</v>
      </c>
      <c r="AL134" s="301" t="s">
        <v>48</v>
      </c>
      <c r="AO134" s="52">
        <f t="shared" si="62"/>
        <v>0</v>
      </c>
      <c r="AP134" s="52">
        <f t="shared" si="64"/>
        <v>0</v>
      </c>
      <c r="AQ134" s="52">
        <f t="shared" si="64"/>
        <v>0</v>
      </c>
      <c r="AR134" s="52">
        <f t="shared" si="64"/>
        <v>0</v>
      </c>
      <c r="AS134" s="52">
        <f t="shared" si="64"/>
        <v>0</v>
      </c>
      <c r="AT134" s="52">
        <f t="shared" si="64"/>
        <v>0</v>
      </c>
      <c r="AU134" s="52">
        <f t="shared" si="64"/>
        <v>0</v>
      </c>
      <c r="AV134" s="52">
        <f t="shared" si="64"/>
        <v>0</v>
      </c>
      <c r="AW134" s="52">
        <f t="shared" si="64"/>
        <v>0</v>
      </c>
      <c r="AX134" s="52">
        <f t="shared" si="64"/>
        <v>0</v>
      </c>
      <c r="AY134" s="52">
        <f t="shared" si="64"/>
        <v>0</v>
      </c>
      <c r="AZ134" s="52">
        <f t="shared" si="64"/>
        <v>0</v>
      </c>
      <c r="BA134" s="52">
        <f t="shared" si="59"/>
        <v>0</v>
      </c>
      <c r="BB134" s="52">
        <f t="shared" si="46"/>
        <v>0</v>
      </c>
      <c r="BC134" s="301" t="str">
        <f t="shared" si="47"/>
        <v>10265/543965</v>
      </c>
      <c r="BD134" s="301">
        <f t="shared" si="49"/>
        <v>2</v>
      </c>
      <c r="BG134" s="52">
        <f t="shared" si="48"/>
        <v>0</v>
      </c>
    </row>
    <row r="135" spans="1:59" x14ac:dyDescent="0.25">
      <c r="A135" s="301" t="str">
        <f t="shared" si="40"/>
        <v>2078.EHCP.I03.</v>
      </c>
      <c r="B135" s="301">
        <v>543965</v>
      </c>
      <c r="C135" s="301">
        <v>400014</v>
      </c>
      <c r="D135" t="s">
        <v>251</v>
      </c>
      <c r="E135">
        <v>3022078</v>
      </c>
      <c r="F135" t="s">
        <v>412</v>
      </c>
      <c r="G135">
        <v>11431</v>
      </c>
      <c r="H135"/>
      <c r="I135" s="354"/>
      <c r="J135" s="397"/>
      <c r="K135" s="397"/>
      <c r="L135" s="397"/>
      <c r="M135" s="397"/>
      <c r="N135" s="397"/>
      <c r="O135" s="397"/>
      <c r="P135" s="397"/>
      <c r="Q135" s="397"/>
      <c r="R135" s="52"/>
      <c r="S135" s="52"/>
      <c r="T135" s="52"/>
      <c r="U135" s="52"/>
      <c r="V135" s="52"/>
      <c r="W135" s="52">
        <f t="shared" si="41"/>
        <v>0</v>
      </c>
      <c r="X135" s="52" t="str">
        <f t="shared" si="42"/>
        <v>302207811431EHCP</v>
      </c>
      <c r="Y135" s="52">
        <f t="shared" si="55"/>
        <v>0</v>
      </c>
      <c r="Z135" s="52">
        <f t="shared" ca="1" si="43"/>
        <v>0</v>
      </c>
      <c r="AA135" s="52">
        <f t="shared" ca="1" si="44"/>
        <v>0</v>
      </c>
      <c r="AB135" s="52">
        <f t="shared" ca="1" si="45"/>
        <v>0</v>
      </c>
      <c r="AC135" s="52">
        <f t="shared" ca="1" si="56"/>
        <v>0</v>
      </c>
      <c r="AD135" s="7"/>
      <c r="AE135" s="7"/>
      <c r="AF135" s="7"/>
      <c r="AG135" s="7"/>
      <c r="AH135" s="7"/>
      <c r="AI135" s="1">
        <f t="shared" si="61"/>
        <v>0</v>
      </c>
      <c r="AJ135" s="52">
        <f t="shared" ca="1" si="57"/>
        <v>0</v>
      </c>
      <c r="AK135" s="1">
        <f t="shared" ca="1" si="58"/>
        <v>0</v>
      </c>
      <c r="AL135" s="301" t="s">
        <v>48</v>
      </c>
      <c r="AO135" s="52">
        <f t="shared" si="62"/>
        <v>0</v>
      </c>
      <c r="AP135" s="52">
        <f t="shared" si="64"/>
        <v>0</v>
      </c>
      <c r="AQ135" s="52">
        <f t="shared" si="64"/>
        <v>0</v>
      </c>
      <c r="AR135" s="52">
        <f t="shared" si="64"/>
        <v>0</v>
      </c>
      <c r="AS135" s="52">
        <f t="shared" si="64"/>
        <v>0</v>
      </c>
      <c r="AT135" s="52">
        <f t="shared" si="64"/>
        <v>0</v>
      </c>
      <c r="AU135" s="52">
        <f t="shared" si="64"/>
        <v>0</v>
      </c>
      <c r="AV135" s="52">
        <f t="shared" si="64"/>
        <v>0</v>
      </c>
      <c r="AW135" s="52">
        <f t="shared" si="64"/>
        <v>0</v>
      </c>
      <c r="AX135" s="52">
        <f t="shared" si="64"/>
        <v>0</v>
      </c>
      <c r="AY135" s="52">
        <f t="shared" si="64"/>
        <v>0</v>
      </c>
      <c r="AZ135" s="52">
        <f t="shared" si="64"/>
        <v>0</v>
      </c>
      <c r="BA135" s="52">
        <f t="shared" si="59"/>
        <v>0</v>
      </c>
      <c r="BB135" s="52">
        <f t="shared" si="46"/>
        <v>0</v>
      </c>
      <c r="BC135" s="301" t="str">
        <f t="shared" si="47"/>
        <v>11431/543965</v>
      </c>
      <c r="BD135" s="301">
        <f t="shared" si="49"/>
        <v>1</v>
      </c>
      <c r="BG135" s="52">
        <f t="shared" si="48"/>
        <v>0</v>
      </c>
    </row>
    <row r="136" spans="1:59" x14ac:dyDescent="0.25">
      <c r="A136" s="301" t="str">
        <f t="shared" si="40"/>
        <v>2038.EHCP.I03.</v>
      </c>
      <c r="B136" s="301">
        <v>516500</v>
      </c>
      <c r="C136" s="301">
        <v>152217</v>
      </c>
      <c r="D136" t="s">
        <v>252</v>
      </c>
      <c r="E136">
        <v>3022038</v>
      </c>
      <c r="F136" t="s">
        <v>412</v>
      </c>
      <c r="G136">
        <v>11443</v>
      </c>
      <c r="H136"/>
      <c r="I136" s="354"/>
      <c r="J136" s="397"/>
      <c r="K136" s="397"/>
      <c r="L136" s="397"/>
      <c r="M136" s="397"/>
      <c r="N136" s="397"/>
      <c r="O136" s="397"/>
      <c r="P136" s="397"/>
      <c r="Q136" s="397"/>
      <c r="R136" s="52"/>
      <c r="S136" s="52"/>
      <c r="T136" s="52"/>
      <c r="U136" s="52"/>
      <c r="V136" s="52"/>
      <c r="W136" s="52">
        <f t="shared" si="41"/>
        <v>0</v>
      </c>
      <c r="X136" s="52" t="str">
        <f t="shared" si="42"/>
        <v>302203811443EHCP</v>
      </c>
      <c r="Y136" s="52">
        <f t="shared" ref="Y136:Y167" si="65">I136</f>
        <v>0</v>
      </c>
      <c r="Z136" s="52">
        <f t="shared" ca="1" si="43"/>
        <v>0</v>
      </c>
      <c r="AA136" s="52">
        <f t="shared" ca="1" si="44"/>
        <v>0</v>
      </c>
      <c r="AB136" s="52">
        <f t="shared" ca="1" si="45"/>
        <v>0</v>
      </c>
      <c r="AC136" s="52">
        <f t="shared" ref="AC136:AC167" ca="1" si="66">SUM(Z136:AB136)-H136</f>
        <v>0</v>
      </c>
      <c r="AD136" s="7"/>
      <c r="AE136" s="7"/>
      <c r="AF136" s="7"/>
      <c r="AG136" s="7"/>
      <c r="AH136" s="7"/>
      <c r="AI136" s="1">
        <f t="shared" si="61"/>
        <v>0</v>
      </c>
      <c r="AJ136" s="52">
        <f t="shared" ref="AJ136:AJ167" ca="1" si="67">Z136+AA136-AE136</f>
        <v>0</v>
      </c>
      <c r="AK136" s="1">
        <f t="shared" ref="AK136:AK167" ca="1" si="68">AB136+AE136+AJ136-H136</f>
        <v>0</v>
      </c>
      <c r="AL136" s="301" t="s">
        <v>79</v>
      </c>
      <c r="AO136" s="52">
        <f t="shared" si="62"/>
        <v>0</v>
      </c>
      <c r="AP136" s="52">
        <f t="shared" si="64"/>
        <v>0</v>
      </c>
      <c r="AQ136" s="52">
        <f t="shared" si="64"/>
        <v>0</v>
      </c>
      <c r="AR136" s="52">
        <f t="shared" si="64"/>
        <v>0</v>
      </c>
      <c r="AS136" s="52">
        <f t="shared" si="64"/>
        <v>0</v>
      </c>
      <c r="AT136" s="52">
        <f t="shared" si="64"/>
        <v>0</v>
      </c>
      <c r="AU136" s="52">
        <f t="shared" si="64"/>
        <v>0</v>
      </c>
      <c r="AV136" s="52">
        <f t="shared" si="64"/>
        <v>0</v>
      </c>
      <c r="AW136" s="52">
        <f t="shared" si="64"/>
        <v>0</v>
      </c>
      <c r="AX136" s="52">
        <f t="shared" si="64"/>
        <v>0</v>
      </c>
      <c r="AY136" s="52">
        <f t="shared" si="64"/>
        <v>0</v>
      </c>
      <c r="AZ136" s="52">
        <f t="shared" si="64"/>
        <v>0</v>
      </c>
      <c r="BA136" s="52">
        <f t="shared" ref="BA136:BA167" si="69">SUM(AO136:AZ136)-H136</f>
        <v>0</v>
      </c>
      <c r="BB136" s="52">
        <f t="shared" si="46"/>
        <v>0</v>
      </c>
      <c r="BC136" s="301" t="str">
        <f t="shared" si="47"/>
        <v>11443/516500</v>
      </c>
      <c r="BD136" s="301">
        <f t="shared" si="49"/>
        <v>1</v>
      </c>
      <c r="BG136" s="52">
        <f t="shared" si="48"/>
        <v>0</v>
      </c>
    </row>
    <row r="137" spans="1:59" x14ac:dyDescent="0.25">
      <c r="A137" s="301" t="str">
        <f t="shared" ref="A137:A189" si="70">RIGHT(E137,4)&amp;"."&amp;LEFT(F137,5)&amp;".I03."</f>
        <v>2038.SEN I.I03.</v>
      </c>
      <c r="B137" s="301">
        <v>516500</v>
      </c>
      <c r="C137" s="301">
        <v>152217</v>
      </c>
      <c r="D137" t="s">
        <v>252</v>
      </c>
      <c r="E137">
        <v>3022038</v>
      </c>
      <c r="F137" t="s">
        <v>4199</v>
      </c>
      <c r="G137">
        <v>10265</v>
      </c>
      <c r="H137"/>
      <c r="I137" s="354"/>
      <c r="J137" s="397"/>
      <c r="K137" s="397"/>
      <c r="L137" s="397"/>
      <c r="M137" s="397"/>
      <c r="N137" s="397"/>
      <c r="O137" s="397"/>
      <c r="P137" s="397"/>
      <c r="Q137" s="397"/>
      <c r="R137" s="52"/>
      <c r="S137" s="52"/>
      <c r="T137" s="52"/>
      <c r="U137" s="52"/>
      <c r="V137" s="52"/>
      <c r="W137" s="52">
        <f t="shared" ref="W137:W189" si="71">SUM(J137:V137)-H137</f>
        <v>0</v>
      </c>
      <c r="X137" s="52" t="str">
        <f t="shared" ref="X137:X189" si="72">E137&amp;G137&amp;F137</f>
        <v>302203810265SEN Inclusion</v>
      </c>
      <c r="Y137" s="52">
        <f t="shared" si="65"/>
        <v>0</v>
      </c>
      <c r="Z137" s="52">
        <f t="shared" ref="Z137:Z189" ca="1" si="73">SUM(INDIRECT("ao"&amp;ROW()&amp;":"&amp;$I$3&amp;ROW()))-AA137</f>
        <v>0</v>
      </c>
      <c r="AA137" s="52">
        <f t="shared" ref="AA137:AA189" ca="1" si="74">INDIRECT($I$3&amp;ROW())</f>
        <v>0</v>
      </c>
      <c r="AB137" s="52">
        <f t="shared" ref="AB137:AB189" ca="1" si="75">SUM(INDIRECT($I$3&amp;ROW()&amp;":"&amp;"az"&amp;ROW()))-AA137</f>
        <v>0</v>
      </c>
      <c r="AC137" s="52">
        <f t="shared" ca="1" si="66"/>
        <v>0</v>
      </c>
      <c r="AD137" s="7"/>
      <c r="AE137" s="7"/>
      <c r="AF137" s="7"/>
      <c r="AG137" s="7"/>
      <c r="AH137" s="7"/>
      <c r="AI137" s="1">
        <f t="shared" si="61"/>
        <v>0</v>
      </c>
      <c r="AJ137" s="52">
        <f t="shared" ca="1" si="67"/>
        <v>0</v>
      </c>
      <c r="AK137" s="1">
        <f t="shared" ca="1" si="68"/>
        <v>0</v>
      </c>
      <c r="AL137" s="301" t="s">
        <v>79</v>
      </c>
      <c r="AO137" s="52">
        <f t="shared" si="62"/>
        <v>0</v>
      </c>
      <c r="AP137" s="52">
        <f t="shared" si="64"/>
        <v>0</v>
      </c>
      <c r="AQ137" s="52">
        <f t="shared" si="64"/>
        <v>0</v>
      </c>
      <c r="AR137" s="52">
        <f t="shared" si="64"/>
        <v>0</v>
      </c>
      <c r="AS137" s="52">
        <f t="shared" si="64"/>
        <v>0</v>
      </c>
      <c r="AT137" s="52">
        <f t="shared" si="64"/>
        <v>0</v>
      </c>
      <c r="AU137" s="52">
        <f t="shared" si="64"/>
        <v>0</v>
      </c>
      <c r="AV137" s="52">
        <f t="shared" si="64"/>
        <v>0</v>
      </c>
      <c r="AW137" s="52">
        <f t="shared" si="64"/>
        <v>0</v>
      </c>
      <c r="AX137" s="52">
        <f t="shared" si="64"/>
        <v>0</v>
      </c>
      <c r="AY137" s="52">
        <f t="shared" si="64"/>
        <v>0</v>
      </c>
      <c r="AZ137" s="52">
        <f t="shared" si="64"/>
        <v>0</v>
      </c>
      <c r="BA137" s="52">
        <f t="shared" si="69"/>
        <v>0</v>
      </c>
      <c r="BB137" s="52">
        <f t="shared" ref="BB137:BB189" si="76">SUM(AO137:AZ137)</f>
        <v>0</v>
      </c>
      <c r="BC137" s="301" t="str">
        <f t="shared" ref="BC137:BC189" si="77">G137&amp;"/"&amp;B137</f>
        <v>10265/516500</v>
      </c>
      <c r="BD137" s="301">
        <f t="shared" si="49"/>
        <v>2</v>
      </c>
      <c r="BG137" s="52">
        <f t="shared" ref="BG137:BG189" si="78">SUM(J137:P137)</f>
        <v>0</v>
      </c>
    </row>
    <row r="138" spans="1:59" x14ac:dyDescent="0.25">
      <c r="A138" s="301" t="str">
        <f t="shared" si="70"/>
        <v>1100.PRUs.I03.</v>
      </c>
      <c r="B138" s="301">
        <v>543965</v>
      </c>
      <c r="C138" s="301">
        <v>400156</v>
      </c>
      <c r="D138" t="s">
        <v>313</v>
      </c>
      <c r="E138">
        <v>3021100</v>
      </c>
      <c r="F138" t="s">
        <v>4201</v>
      </c>
      <c r="G138">
        <v>11425</v>
      </c>
      <c r="H138"/>
      <c r="I138" s="354"/>
      <c r="J138" s="397"/>
      <c r="K138" s="397"/>
      <c r="L138" s="397"/>
      <c r="M138" s="397"/>
      <c r="N138" s="397"/>
      <c r="O138" s="397"/>
      <c r="P138" s="397"/>
      <c r="Q138" s="397"/>
      <c r="R138" s="52"/>
      <c r="S138" s="52"/>
      <c r="T138" s="52"/>
      <c r="U138" s="52"/>
      <c r="V138" s="52"/>
      <c r="W138" s="52">
        <f t="shared" si="71"/>
        <v>0</v>
      </c>
      <c r="X138" s="52" t="str">
        <f t="shared" si="72"/>
        <v>302110011425PRUs</v>
      </c>
      <c r="Y138" s="52">
        <f t="shared" si="65"/>
        <v>0</v>
      </c>
      <c r="Z138" s="52">
        <f t="shared" ca="1" si="73"/>
        <v>0</v>
      </c>
      <c r="AA138" s="52">
        <f t="shared" ca="1" si="74"/>
        <v>0</v>
      </c>
      <c r="AB138" s="52">
        <f t="shared" ca="1" si="75"/>
        <v>0</v>
      </c>
      <c r="AC138" s="52">
        <f t="shared" ca="1" si="66"/>
        <v>0</v>
      </c>
      <c r="AD138" s="7"/>
      <c r="AE138" s="7"/>
      <c r="AF138" s="7"/>
      <c r="AG138" s="7"/>
      <c r="AH138" s="7"/>
      <c r="AI138" s="1">
        <f t="shared" si="61"/>
        <v>0</v>
      </c>
      <c r="AJ138" s="52">
        <f t="shared" ca="1" si="67"/>
        <v>0</v>
      </c>
      <c r="AK138" s="1">
        <f t="shared" ca="1" si="68"/>
        <v>0</v>
      </c>
      <c r="AL138" s="301" t="s">
        <v>75</v>
      </c>
      <c r="AO138" s="52">
        <f t="shared" si="62"/>
        <v>0</v>
      </c>
      <c r="AP138" s="52">
        <f t="shared" ref="AP138:AZ147" si="79">IFERROR(IF($B138=543965,1/13,1/12)*$H138,0)</f>
        <v>0</v>
      </c>
      <c r="AQ138" s="52">
        <f t="shared" si="79"/>
        <v>0</v>
      </c>
      <c r="AR138" s="52">
        <f t="shared" si="79"/>
        <v>0</v>
      </c>
      <c r="AS138" s="52">
        <f t="shared" si="79"/>
        <v>0</v>
      </c>
      <c r="AT138" s="52">
        <f t="shared" si="79"/>
        <v>0</v>
      </c>
      <c r="AU138" s="52">
        <f t="shared" si="79"/>
        <v>0</v>
      </c>
      <c r="AV138" s="52">
        <f t="shared" si="79"/>
        <v>0</v>
      </c>
      <c r="AW138" s="52">
        <f t="shared" si="79"/>
        <v>0</v>
      </c>
      <c r="AX138" s="52">
        <f t="shared" si="79"/>
        <v>0</v>
      </c>
      <c r="AY138" s="52">
        <f t="shared" si="79"/>
        <v>0</v>
      </c>
      <c r="AZ138" s="52">
        <f t="shared" si="79"/>
        <v>0</v>
      </c>
      <c r="BA138" s="52">
        <f t="shared" si="69"/>
        <v>0</v>
      </c>
      <c r="BB138" s="52">
        <f t="shared" si="76"/>
        <v>0</v>
      </c>
      <c r="BC138" s="301" t="str">
        <f t="shared" si="77"/>
        <v>11425/543965</v>
      </c>
      <c r="BD138" s="301">
        <f t="shared" ref="BD138:BD189" si="80">IF(E138=E137,BD137+1,1)</f>
        <v>1</v>
      </c>
      <c r="BG138" s="52">
        <f t="shared" si="78"/>
        <v>0</v>
      </c>
    </row>
    <row r="139" spans="1:59" x14ac:dyDescent="0.25">
      <c r="A139" s="301" t="str">
        <f t="shared" si="70"/>
        <v>4208.EHCP.I03.</v>
      </c>
      <c r="B139" s="301">
        <v>516500</v>
      </c>
      <c r="C139" s="301">
        <v>144387</v>
      </c>
      <c r="D139" t="s">
        <v>114</v>
      </c>
      <c r="E139">
        <v>3024208</v>
      </c>
      <c r="F139" t="s">
        <v>412</v>
      </c>
      <c r="G139">
        <v>11442</v>
      </c>
      <c r="H139"/>
      <c r="I139" s="354"/>
      <c r="J139" s="397"/>
      <c r="K139" s="397"/>
      <c r="L139" s="397"/>
      <c r="M139" s="397"/>
      <c r="N139" s="397"/>
      <c r="O139" s="397"/>
      <c r="P139" s="397"/>
      <c r="Q139" s="397"/>
      <c r="R139" s="52"/>
      <c r="S139" s="52"/>
      <c r="T139" s="52"/>
      <c r="U139" s="52"/>
      <c r="V139" s="52"/>
      <c r="W139" s="52">
        <f t="shared" si="71"/>
        <v>0</v>
      </c>
      <c r="X139" s="52" t="str">
        <f t="shared" si="72"/>
        <v>302420811442EHCP</v>
      </c>
      <c r="Y139" s="52">
        <f t="shared" si="65"/>
        <v>0</v>
      </c>
      <c r="Z139" s="52">
        <f t="shared" ca="1" si="73"/>
        <v>0</v>
      </c>
      <c r="AA139" s="52">
        <f t="shared" ca="1" si="74"/>
        <v>0</v>
      </c>
      <c r="AB139" s="52">
        <f t="shared" ca="1" si="75"/>
        <v>0</v>
      </c>
      <c r="AC139" s="52">
        <f t="shared" ca="1" si="66"/>
        <v>0</v>
      </c>
      <c r="AD139" s="7"/>
      <c r="AE139" s="7"/>
      <c r="AF139" s="7"/>
      <c r="AG139" s="7"/>
      <c r="AH139" s="7"/>
      <c r="AI139" s="1">
        <f t="shared" si="61"/>
        <v>0</v>
      </c>
      <c r="AJ139" s="52">
        <f t="shared" ca="1" si="67"/>
        <v>0</v>
      </c>
      <c r="AK139" s="1">
        <f t="shared" ca="1" si="68"/>
        <v>0</v>
      </c>
      <c r="AL139" s="301" t="s">
        <v>79</v>
      </c>
      <c r="AO139" s="52">
        <f t="shared" si="62"/>
        <v>0</v>
      </c>
      <c r="AP139" s="52">
        <f t="shared" si="79"/>
        <v>0</v>
      </c>
      <c r="AQ139" s="52">
        <f t="shared" si="79"/>
        <v>0</v>
      </c>
      <c r="AR139" s="52">
        <f t="shared" si="79"/>
        <v>0</v>
      </c>
      <c r="AS139" s="52">
        <f t="shared" si="79"/>
        <v>0</v>
      </c>
      <c r="AT139" s="52">
        <f t="shared" si="79"/>
        <v>0</v>
      </c>
      <c r="AU139" s="52">
        <f t="shared" si="79"/>
        <v>0</v>
      </c>
      <c r="AV139" s="52">
        <f t="shared" si="79"/>
        <v>0</v>
      </c>
      <c r="AW139" s="52">
        <f t="shared" si="79"/>
        <v>0</v>
      </c>
      <c r="AX139" s="52">
        <f t="shared" si="79"/>
        <v>0</v>
      </c>
      <c r="AY139" s="52">
        <f t="shared" si="79"/>
        <v>0</v>
      </c>
      <c r="AZ139" s="52">
        <f t="shared" si="79"/>
        <v>0</v>
      </c>
      <c r="BA139" s="52">
        <f t="shared" si="69"/>
        <v>0</v>
      </c>
      <c r="BB139" s="52">
        <f t="shared" si="76"/>
        <v>0</v>
      </c>
      <c r="BC139" s="301" t="str">
        <f t="shared" si="77"/>
        <v>11442/516500</v>
      </c>
      <c r="BD139" s="301">
        <f t="shared" si="80"/>
        <v>1</v>
      </c>
      <c r="BG139" s="52">
        <f t="shared" si="78"/>
        <v>0</v>
      </c>
    </row>
    <row r="140" spans="1:59" x14ac:dyDescent="0.25">
      <c r="A140" s="301" t="str">
        <f t="shared" si="70"/>
        <v>2071.EHCP.I03.</v>
      </c>
      <c r="B140" s="301">
        <v>543965</v>
      </c>
      <c r="C140" s="301">
        <v>400010</v>
      </c>
      <c r="D140" t="s">
        <v>253</v>
      </c>
      <c r="E140">
        <v>3022071</v>
      </c>
      <c r="F140" t="s">
        <v>412</v>
      </c>
      <c r="G140">
        <v>11431</v>
      </c>
      <c r="H140"/>
      <c r="I140" s="354"/>
      <c r="J140" s="397"/>
      <c r="K140" s="397"/>
      <c r="L140" s="397"/>
      <c r="M140" s="397"/>
      <c r="N140" s="397"/>
      <c r="O140" s="397"/>
      <c r="P140" s="397"/>
      <c r="Q140" s="397"/>
      <c r="R140" s="52"/>
      <c r="S140" s="52"/>
      <c r="T140" s="52"/>
      <c r="U140" s="52"/>
      <c r="V140" s="52"/>
      <c r="W140" s="52">
        <f t="shared" si="71"/>
        <v>0</v>
      </c>
      <c r="X140" s="52" t="str">
        <f t="shared" si="72"/>
        <v>302207111431EHCP</v>
      </c>
      <c r="Y140" s="52">
        <f t="shared" si="65"/>
        <v>0</v>
      </c>
      <c r="Z140" s="52">
        <f t="shared" ca="1" si="73"/>
        <v>0</v>
      </c>
      <c r="AA140" s="52">
        <f t="shared" ca="1" si="74"/>
        <v>0</v>
      </c>
      <c r="AB140" s="52">
        <f t="shared" ca="1" si="75"/>
        <v>0</v>
      </c>
      <c r="AC140" s="52">
        <f t="shared" ca="1" si="66"/>
        <v>0</v>
      </c>
      <c r="AD140" s="7"/>
      <c r="AE140" s="7"/>
      <c r="AF140" s="7"/>
      <c r="AG140" s="7"/>
      <c r="AH140" s="7"/>
      <c r="AI140" s="1">
        <f t="shared" si="61"/>
        <v>0</v>
      </c>
      <c r="AJ140" s="52">
        <f t="shared" ca="1" si="67"/>
        <v>0</v>
      </c>
      <c r="AK140" s="1">
        <f t="shared" ca="1" si="68"/>
        <v>0</v>
      </c>
      <c r="AL140" s="301" t="s">
        <v>191</v>
      </c>
      <c r="AO140" s="52">
        <f t="shared" si="62"/>
        <v>0</v>
      </c>
      <c r="AP140" s="52">
        <f t="shared" si="79"/>
        <v>0</v>
      </c>
      <c r="AQ140" s="52">
        <f t="shared" si="79"/>
        <v>0</v>
      </c>
      <c r="AR140" s="52">
        <f t="shared" si="79"/>
        <v>0</v>
      </c>
      <c r="AS140" s="52">
        <f t="shared" si="79"/>
        <v>0</v>
      </c>
      <c r="AT140" s="52">
        <f t="shared" si="79"/>
        <v>0</v>
      </c>
      <c r="AU140" s="52">
        <f t="shared" si="79"/>
        <v>0</v>
      </c>
      <c r="AV140" s="52">
        <f t="shared" si="79"/>
        <v>0</v>
      </c>
      <c r="AW140" s="52">
        <f t="shared" si="79"/>
        <v>0</v>
      </c>
      <c r="AX140" s="52">
        <f t="shared" si="79"/>
        <v>0</v>
      </c>
      <c r="AY140" s="52">
        <f t="shared" si="79"/>
        <v>0</v>
      </c>
      <c r="AZ140" s="52">
        <f t="shared" si="79"/>
        <v>0</v>
      </c>
      <c r="BA140" s="52">
        <f t="shared" si="69"/>
        <v>0</v>
      </c>
      <c r="BB140" s="52">
        <f t="shared" si="76"/>
        <v>0</v>
      </c>
      <c r="BC140" s="301" t="str">
        <f t="shared" si="77"/>
        <v>11431/543965</v>
      </c>
      <c r="BD140" s="301">
        <f t="shared" si="80"/>
        <v>1</v>
      </c>
      <c r="BG140" s="52">
        <f t="shared" si="78"/>
        <v>0</v>
      </c>
    </row>
    <row r="141" spans="1:59" x14ac:dyDescent="0.25">
      <c r="A141" s="301" t="str">
        <f t="shared" si="70"/>
        <v>2071.EHCP.I03.</v>
      </c>
      <c r="B141" s="301">
        <v>543965</v>
      </c>
      <c r="C141" s="301">
        <v>400010</v>
      </c>
      <c r="D141" t="s">
        <v>253</v>
      </c>
      <c r="E141">
        <v>3022071</v>
      </c>
      <c r="F141" t="s">
        <v>412</v>
      </c>
      <c r="G141">
        <v>11436</v>
      </c>
      <c r="H141"/>
      <c r="I141" s="354"/>
      <c r="J141" s="397"/>
      <c r="K141" s="397"/>
      <c r="L141" s="397"/>
      <c r="M141" s="397"/>
      <c r="N141" s="397"/>
      <c r="O141" s="397"/>
      <c r="P141" s="397"/>
      <c r="Q141" s="397"/>
      <c r="R141" s="52"/>
      <c r="S141" s="52"/>
      <c r="T141" s="52"/>
      <c r="U141" s="52"/>
      <c r="V141" s="52"/>
      <c r="W141" s="52">
        <f t="shared" si="71"/>
        <v>0</v>
      </c>
      <c r="X141" s="52" t="str">
        <f t="shared" si="72"/>
        <v>302207111436EHCP</v>
      </c>
      <c r="Y141" s="52">
        <f t="shared" si="65"/>
        <v>0</v>
      </c>
      <c r="Z141" s="52">
        <f t="shared" ca="1" si="73"/>
        <v>0</v>
      </c>
      <c r="AA141" s="52">
        <f t="shared" ca="1" si="74"/>
        <v>0</v>
      </c>
      <c r="AB141" s="52">
        <f t="shared" ca="1" si="75"/>
        <v>0</v>
      </c>
      <c r="AC141" s="52">
        <f t="shared" ca="1" si="66"/>
        <v>0</v>
      </c>
      <c r="AD141" s="7"/>
      <c r="AE141" s="7"/>
      <c r="AF141" s="7"/>
      <c r="AG141" s="7"/>
      <c r="AH141" s="7"/>
      <c r="AI141" s="1">
        <f t="shared" ref="AI141:AI172" si="81">IF(D141="Grand Total",0,SUM(AD141:AG141)-AH141)</f>
        <v>0</v>
      </c>
      <c r="AJ141" s="52">
        <f t="shared" ca="1" si="67"/>
        <v>0</v>
      </c>
      <c r="AK141" s="1">
        <f t="shared" ca="1" si="68"/>
        <v>0</v>
      </c>
      <c r="AL141" s="301" t="s">
        <v>191</v>
      </c>
      <c r="AO141" s="52">
        <f t="shared" si="62"/>
        <v>0</v>
      </c>
      <c r="AP141" s="52">
        <f t="shared" si="79"/>
        <v>0</v>
      </c>
      <c r="AQ141" s="52">
        <f t="shared" si="79"/>
        <v>0</v>
      </c>
      <c r="AR141" s="52">
        <f t="shared" si="79"/>
        <v>0</v>
      </c>
      <c r="AS141" s="52">
        <f t="shared" si="79"/>
        <v>0</v>
      </c>
      <c r="AT141" s="52">
        <f t="shared" si="79"/>
        <v>0</v>
      </c>
      <c r="AU141" s="52">
        <f t="shared" si="79"/>
        <v>0</v>
      </c>
      <c r="AV141" s="52">
        <f t="shared" si="79"/>
        <v>0</v>
      </c>
      <c r="AW141" s="52">
        <f t="shared" si="79"/>
        <v>0</v>
      </c>
      <c r="AX141" s="52">
        <f t="shared" si="79"/>
        <v>0</v>
      </c>
      <c r="AY141" s="52">
        <f t="shared" si="79"/>
        <v>0</v>
      </c>
      <c r="AZ141" s="52">
        <f t="shared" si="79"/>
        <v>0</v>
      </c>
      <c r="BA141" s="52">
        <f t="shared" si="69"/>
        <v>0</v>
      </c>
      <c r="BB141" s="52">
        <f t="shared" si="76"/>
        <v>0</v>
      </c>
      <c r="BC141" s="301" t="str">
        <f t="shared" si="77"/>
        <v>11436/543965</v>
      </c>
      <c r="BD141" s="301">
        <f t="shared" si="80"/>
        <v>2</v>
      </c>
      <c r="BG141" s="52">
        <f t="shared" si="78"/>
        <v>0</v>
      </c>
    </row>
    <row r="142" spans="1:59" x14ac:dyDescent="0.25">
      <c r="A142" s="301" t="str">
        <f t="shared" si="70"/>
        <v>2071.SEN I.I03.</v>
      </c>
      <c r="B142" s="301">
        <v>543965</v>
      </c>
      <c r="C142" s="301">
        <v>400010</v>
      </c>
      <c r="D142" t="s">
        <v>253</v>
      </c>
      <c r="E142">
        <v>3022071</v>
      </c>
      <c r="F142" t="s">
        <v>4199</v>
      </c>
      <c r="G142">
        <v>10265</v>
      </c>
      <c r="H142"/>
      <c r="I142" s="354"/>
      <c r="J142" s="397"/>
      <c r="K142" s="397"/>
      <c r="L142" s="397"/>
      <c r="M142" s="397"/>
      <c r="N142" s="397"/>
      <c r="O142" s="397"/>
      <c r="P142" s="397"/>
      <c r="Q142" s="397"/>
      <c r="R142" s="52"/>
      <c r="S142" s="52"/>
      <c r="T142" s="52"/>
      <c r="U142" s="52"/>
      <c r="V142" s="52"/>
      <c r="W142" s="52">
        <f t="shared" si="71"/>
        <v>0</v>
      </c>
      <c r="X142" s="52" t="str">
        <f t="shared" si="72"/>
        <v>302207110265SEN Inclusion</v>
      </c>
      <c r="Y142" s="52">
        <f t="shared" si="65"/>
        <v>0</v>
      </c>
      <c r="Z142" s="52">
        <f t="shared" ca="1" si="73"/>
        <v>0</v>
      </c>
      <c r="AA142" s="52">
        <f t="shared" ca="1" si="74"/>
        <v>0</v>
      </c>
      <c r="AB142" s="52">
        <f t="shared" ca="1" si="75"/>
        <v>0</v>
      </c>
      <c r="AC142" s="52">
        <f t="shared" ca="1" si="66"/>
        <v>0</v>
      </c>
      <c r="AD142" s="7"/>
      <c r="AE142" s="7"/>
      <c r="AF142" s="7"/>
      <c r="AG142" s="7"/>
      <c r="AH142" s="7"/>
      <c r="AI142" s="1">
        <f t="shared" si="81"/>
        <v>0</v>
      </c>
      <c r="AJ142" s="52">
        <f t="shared" ca="1" si="67"/>
        <v>0</v>
      </c>
      <c r="AK142" s="1">
        <f t="shared" ca="1" si="68"/>
        <v>0</v>
      </c>
      <c r="AL142" s="301" t="s">
        <v>191</v>
      </c>
      <c r="AO142" s="52">
        <f t="shared" ref="AO142:AO173" si="82">IFERROR(IF($B142=543965,2/13,1/12)*$H142,0)</f>
        <v>0</v>
      </c>
      <c r="AP142" s="52">
        <f t="shared" si="79"/>
        <v>0</v>
      </c>
      <c r="AQ142" s="52">
        <f t="shared" si="79"/>
        <v>0</v>
      </c>
      <c r="AR142" s="52">
        <f t="shared" si="79"/>
        <v>0</v>
      </c>
      <c r="AS142" s="52">
        <f t="shared" si="79"/>
        <v>0</v>
      </c>
      <c r="AT142" s="52">
        <f t="shared" si="79"/>
        <v>0</v>
      </c>
      <c r="AU142" s="52">
        <f t="shared" si="79"/>
        <v>0</v>
      </c>
      <c r="AV142" s="52">
        <f t="shared" si="79"/>
        <v>0</v>
      </c>
      <c r="AW142" s="52">
        <f t="shared" si="79"/>
        <v>0</v>
      </c>
      <c r="AX142" s="52">
        <f t="shared" si="79"/>
        <v>0</v>
      </c>
      <c r="AY142" s="52">
        <f t="shared" si="79"/>
        <v>0</v>
      </c>
      <c r="AZ142" s="52">
        <f t="shared" si="79"/>
        <v>0</v>
      </c>
      <c r="BA142" s="52">
        <f t="shared" si="69"/>
        <v>0</v>
      </c>
      <c r="BB142" s="52">
        <f t="shared" si="76"/>
        <v>0</v>
      </c>
      <c r="BC142" s="301" t="str">
        <f t="shared" si="77"/>
        <v>10265/543965</v>
      </c>
      <c r="BD142" s="301">
        <f t="shared" si="80"/>
        <v>3</v>
      </c>
      <c r="BG142" s="52">
        <f t="shared" si="78"/>
        <v>0</v>
      </c>
    </row>
    <row r="143" spans="1:59" x14ac:dyDescent="0.25">
      <c r="A143" s="301" t="str">
        <f t="shared" si="70"/>
        <v>2072.EHCP.I03.</v>
      </c>
      <c r="B143" s="301">
        <v>543965</v>
      </c>
      <c r="C143" s="301">
        <v>400012</v>
      </c>
      <c r="D143" t="s">
        <v>254</v>
      </c>
      <c r="E143">
        <v>3022072</v>
      </c>
      <c r="F143" t="s">
        <v>412</v>
      </c>
      <c r="G143">
        <v>11431</v>
      </c>
      <c r="H143"/>
      <c r="I143" s="354"/>
      <c r="J143" s="397"/>
      <c r="K143" s="397"/>
      <c r="L143" s="397"/>
      <c r="M143" s="397"/>
      <c r="N143" s="397"/>
      <c r="O143" s="397"/>
      <c r="P143" s="397"/>
      <c r="Q143" s="397"/>
      <c r="R143" s="52"/>
      <c r="S143" s="52"/>
      <c r="T143" s="52"/>
      <c r="U143" s="52"/>
      <c r="V143" s="52"/>
      <c r="W143" s="52">
        <f t="shared" si="71"/>
        <v>0</v>
      </c>
      <c r="X143" s="52" t="str">
        <f t="shared" si="72"/>
        <v>302207211431EHCP</v>
      </c>
      <c r="Y143" s="52">
        <f t="shared" si="65"/>
        <v>0</v>
      </c>
      <c r="Z143" s="52">
        <f t="shared" ca="1" si="73"/>
        <v>0</v>
      </c>
      <c r="AA143" s="52">
        <f t="shared" ca="1" si="74"/>
        <v>0</v>
      </c>
      <c r="AB143" s="52">
        <f t="shared" ca="1" si="75"/>
        <v>0</v>
      </c>
      <c r="AC143" s="52">
        <f t="shared" ca="1" si="66"/>
        <v>0</v>
      </c>
      <c r="AD143" s="7"/>
      <c r="AE143" s="7"/>
      <c r="AF143" s="7"/>
      <c r="AG143" s="7"/>
      <c r="AH143" s="7"/>
      <c r="AI143" s="1">
        <f t="shared" si="81"/>
        <v>0</v>
      </c>
      <c r="AJ143" s="52">
        <f t="shared" ca="1" si="67"/>
        <v>0</v>
      </c>
      <c r="AK143" s="1">
        <f t="shared" ca="1" si="68"/>
        <v>0</v>
      </c>
      <c r="AL143" s="301" t="s">
        <v>106</v>
      </c>
      <c r="AO143" s="52">
        <f t="shared" si="82"/>
        <v>0</v>
      </c>
      <c r="AP143" s="52">
        <f t="shared" si="79"/>
        <v>0</v>
      </c>
      <c r="AQ143" s="52">
        <f t="shared" si="79"/>
        <v>0</v>
      </c>
      <c r="AR143" s="52">
        <f t="shared" si="79"/>
        <v>0</v>
      </c>
      <c r="AS143" s="52">
        <f t="shared" si="79"/>
        <v>0</v>
      </c>
      <c r="AT143" s="52">
        <f t="shared" si="79"/>
        <v>0</v>
      </c>
      <c r="AU143" s="52">
        <f t="shared" si="79"/>
        <v>0</v>
      </c>
      <c r="AV143" s="52">
        <f t="shared" si="79"/>
        <v>0</v>
      </c>
      <c r="AW143" s="52">
        <f t="shared" si="79"/>
        <v>0</v>
      </c>
      <c r="AX143" s="52">
        <f t="shared" si="79"/>
        <v>0</v>
      </c>
      <c r="AY143" s="52">
        <f t="shared" si="79"/>
        <v>0</v>
      </c>
      <c r="AZ143" s="52">
        <f t="shared" si="79"/>
        <v>0</v>
      </c>
      <c r="BA143" s="52">
        <f t="shared" si="69"/>
        <v>0</v>
      </c>
      <c r="BB143" s="52">
        <f t="shared" si="76"/>
        <v>0</v>
      </c>
      <c r="BC143" s="301" t="str">
        <f t="shared" si="77"/>
        <v>11431/543965</v>
      </c>
      <c r="BD143" s="301">
        <f t="shared" si="80"/>
        <v>1</v>
      </c>
      <c r="BG143" s="52">
        <f t="shared" si="78"/>
        <v>0</v>
      </c>
    </row>
    <row r="144" spans="1:59" x14ac:dyDescent="0.25">
      <c r="A144" s="301" t="str">
        <f t="shared" si="70"/>
        <v>2004.EHCP.I03.</v>
      </c>
      <c r="B144" s="301">
        <v>516500</v>
      </c>
      <c r="C144" s="301">
        <v>155029</v>
      </c>
      <c r="D144" t="s">
        <v>255</v>
      </c>
      <c r="E144">
        <v>3022004</v>
      </c>
      <c r="F144" t="s">
        <v>412</v>
      </c>
      <c r="G144">
        <v>11443</v>
      </c>
      <c r="H144"/>
      <c r="I144" s="354"/>
      <c r="J144" s="397"/>
      <c r="K144" s="397"/>
      <c r="L144" s="397"/>
      <c r="M144" s="397"/>
      <c r="N144" s="397"/>
      <c r="O144" s="397"/>
      <c r="P144" s="397"/>
      <c r="Q144" s="397"/>
      <c r="R144" s="52"/>
      <c r="S144" s="52"/>
      <c r="T144" s="52"/>
      <c r="U144" s="52"/>
      <c r="V144" s="52"/>
      <c r="W144" s="52">
        <f t="shared" si="71"/>
        <v>0</v>
      </c>
      <c r="X144" s="52" t="str">
        <f t="shared" si="72"/>
        <v>302200411443EHCP</v>
      </c>
      <c r="Y144" s="52">
        <f t="shared" si="65"/>
        <v>0</v>
      </c>
      <c r="Z144" s="52">
        <f t="shared" ca="1" si="73"/>
        <v>0</v>
      </c>
      <c r="AA144" s="52">
        <f t="shared" ca="1" si="74"/>
        <v>0</v>
      </c>
      <c r="AB144" s="52">
        <f t="shared" ca="1" si="75"/>
        <v>0</v>
      </c>
      <c r="AC144" s="52">
        <f t="shared" ca="1" si="66"/>
        <v>0</v>
      </c>
      <c r="AD144" s="7"/>
      <c r="AE144" s="7"/>
      <c r="AF144" s="7"/>
      <c r="AG144" s="7"/>
      <c r="AH144" s="7"/>
      <c r="AI144" s="1">
        <f t="shared" si="81"/>
        <v>0</v>
      </c>
      <c r="AJ144" s="52">
        <f t="shared" ca="1" si="67"/>
        <v>0</v>
      </c>
      <c r="AK144" s="1">
        <f t="shared" ca="1" si="68"/>
        <v>0</v>
      </c>
      <c r="AL144" s="301" t="s">
        <v>79</v>
      </c>
      <c r="AO144" s="52">
        <f t="shared" si="82"/>
        <v>0</v>
      </c>
      <c r="AP144" s="52">
        <f t="shared" si="79"/>
        <v>0</v>
      </c>
      <c r="AQ144" s="52">
        <f t="shared" si="79"/>
        <v>0</v>
      </c>
      <c r="AR144" s="52">
        <f t="shared" si="79"/>
        <v>0</v>
      </c>
      <c r="AS144" s="52">
        <f t="shared" si="79"/>
        <v>0</v>
      </c>
      <c r="AT144" s="52">
        <f t="shared" si="79"/>
        <v>0</v>
      </c>
      <c r="AU144" s="52">
        <f t="shared" si="79"/>
        <v>0</v>
      </c>
      <c r="AV144" s="52">
        <f t="shared" si="79"/>
        <v>0</v>
      </c>
      <c r="AW144" s="52">
        <f t="shared" si="79"/>
        <v>0</v>
      </c>
      <c r="AX144" s="52">
        <f t="shared" si="79"/>
        <v>0</v>
      </c>
      <c r="AY144" s="52">
        <f t="shared" si="79"/>
        <v>0</v>
      </c>
      <c r="AZ144" s="52">
        <f t="shared" si="79"/>
        <v>0</v>
      </c>
      <c r="BA144" s="52">
        <f t="shared" si="69"/>
        <v>0</v>
      </c>
      <c r="BB144" s="52">
        <f t="shared" si="76"/>
        <v>0</v>
      </c>
      <c r="BC144" s="301" t="str">
        <f t="shared" si="77"/>
        <v>11443/516500</v>
      </c>
      <c r="BD144" s="301">
        <f t="shared" si="80"/>
        <v>1</v>
      </c>
      <c r="BG144" s="52">
        <f t="shared" si="78"/>
        <v>0</v>
      </c>
    </row>
    <row r="145" spans="1:59" x14ac:dyDescent="0.25">
      <c r="A145" s="301" t="str">
        <f t="shared" si="70"/>
        <v>3512.EHCP.I03.</v>
      </c>
      <c r="B145" s="301">
        <v>543965</v>
      </c>
      <c r="C145" s="301">
        <v>400093</v>
      </c>
      <c r="D145" t="s">
        <v>256</v>
      </c>
      <c r="E145">
        <v>3023512</v>
      </c>
      <c r="F145" t="s">
        <v>412</v>
      </c>
      <c r="G145">
        <v>11431</v>
      </c>
      <c r="H145"/>
      <c r="I145" s="354"/>
      <c r="J145" s="397"/>
      <c r="K145" s="397"/>
      <c r="L145" s="397"/>
      <c r="M145" s="397"/>
      <c r="N145" s="397"/>
      <c r="O145" s="397"/>
      <c r="P145" s="397"/>
      <c r="Q145" s="397"/>
      <c r="R145" s="52"/>
      <c r="S145" s="52"/>
      <c r="T145" s="52"/>
      <c r="U145" s="52"/>
      <c r="V145" s="52"/>
      <c r="W145" s="52">
        <f t="shared" si="71"/>
        <v>0</v>
      </c>
      <c r="X145" s="52" t="str">
        <f t="shared" si="72"/>
        <v>302351211431EHCP</v>
      </c>
      <c r="Y145" s="52">
        <f t="shared" si="65"/>
        <v>0</v>
      </c>
      <c r="Z145" s="52">
        <f t="shared" ca="1" si="73"/>
        <v>0</v>
      </c>
      <c r="AA145" s="52">
        <f t="shared" ca="1" si="74"/>
        <v>0</v>
      </c>
      <c r="AB145" s="52">
        <f t="shared" ca="1" si="75"/>
        <v>0</v>
      </c>
      <c r="AC145" s="52">
        <f t="shared" ca="1" si="66"/>
        <v>0</v>
      </c>
      <c r="AD145" s="7"/>
      <c r="AE145" s="7"/>
      <c r="AF145" s="7"/>
      <c r="AG145" s="7"/>
      <c r="AH145" s="7"/>
      <c r="AI145" s="1">
        <f t="shared" si="81"/>
        <v>0</v>
      </c>
      <c r="AJ145" s="52">
        <f t="shared" ca="1" si="67"/>
        <v>0</v>
      </c>
      <c r="AK145" s="1">
        <f t="shared" ca="1" si="68"/>
        <v>0</v>
      </c>
      <c r="AL145" s="301" t="s">
        <v>75</v>
      </c>
      <c r="AO145" s="52">
        <f t="shared" si="82"/>
        <v>0</v>
      </c>
      <c r="AP145" s="52">
        <f t="shared" si="79"/>
        <v>0</v>
      </c>
      <c r="AQ145" s="52">
        <f t="shared" si="79"/>
        <v>0</v>
      </c>
      <c r="AR145" s="52">
        <f t="shared" si="79"/>
        <v>0</v>
      </c>
      <c r="AS145" s="52">
        <f t="shared" si="79"/>
        <v>0</v>
      </c>
      <c r="AT145" s="52">
        <f t="shared" si="79"/>
        <v>0</v>
      </c>
      <c r="AU145" s="52">
        <f t="shared" si="79"/>
        <v>0</v>
      </c>
      <c r="AV145" s="52">
        <f t="shared" si="79"/>
        <v>0</v>
      </c>
      <c r="AW145" s="52">
        <f t="shared" si="79"/>
        <v>0</v>
      </c>
      <c r="AX145" s="52">
        <f t="shared" si="79"/>
        <v>0</v>
      </c>
      <c r="AY145" s="52">
        <f t="shared" si="79"/>
        <v>0</v>
      </c>
      <c r="AZ145" s="52">
        <f t="shared" si="79"/>
        <v>0</v>
      </c>
      <c r="BA145" s="52">
        <f t="shared" si="69"/>
        <v>0</v>
      </c>
      <c r="BB145" s="52">
        <f t="shared" si="76"/>
        <v>0</v>
      </c>
      <c r="BC145" s="301" t="str">
        <f t="shared" si="77"/>
        <v>11431/543965</v>
      </c>
      <c r="BD145" s="301">
        <f t="shared" si="80"/>
        <v>1</v>
      </c>
      <c r="BG145" s="52">
        <f t="shared" si="78"/>
        <v>0</v>
      </c>
    </row>
    <row r="146" spans="1:59" x14ac:dyDescent="0.25">
      <c r="A146" s="301" t="str">
        <f t="shared" si="70"/>
        <v>2041.EHCP.I03.</v>
      </c>
      <c r="B146" s="301">
        <v>516500</v>
      </c>
      <c r="C146" s="301">
        <v>160025</v>
      </c>
      <c r="D146" t="s">
        <v>257</v>
      </c>
      <c r="E146">
        <v>3022041</v>
      </c>
      <c r="F146" t="s">
        <v>412</v>
      </c>
      <c r="G146">
        <v>11443</v>
      </c>
      <c r="H146"/>
      <c r="I146" s="354"/>
      <c r="J146" s="397"/>
      <c r="K146" s="397"/>
      <c r="L146" s="397"/>
      <c r="M146" s="397"/>
      <c r="N146" s="397"/>
      <c r="O146" s="397"/>
      <c r="P146" s="397"/>
      <c r="Q146" s="397"/>
      <c r="R146" s="52"/>
      <c r="S146" s="52"/>
      <c r="T146" s="52"/>
      <c r="U146" s="52"/>
      <c r="V146" s="52"/>
      <c r="W146" s="52">
        <f t="shared" si="71"/>
        <v>0</v>
      </c>
      <c r="X146" s="52" t="str">
        <f t="shared" si="72"/>
        <v>302204111443EHCP</v>
      </c>
      <c r="Y146" s="52">
        <f t="shared" si="65"/>
        <v>0</v>
      </c>
      <c r="Z146" s="52">
        <f t="shared" ca="1" si="73"/>
        <v>0</v>
      </c>
      <c r="AA146" s="52">
        <f t="shared" ca="1" si="74"/>
        <v>0</v>
      </c>
      <c r="AB146" s="52">
        <f t="shared" ca="1" si="75"/>
        <v>0</v>
      </c>
      <c r="AC146" s="52">
        <f t="shared" ca="1" si="66"/>
        <v>0</v>
      </c>
      <c r="AD146" s="7"/>
      <c r="AE146" s="7"/>
      <c r="AF146" s="7"/>
      <c r="AG146" s="7"/>
      <c r="AH146" s="7"/>
      <c r="AI146" s="1">
        <f t="shared" si="81"/>
        <v>0</v>
      </c>
      <c r="AJ146" s="52">
        <f t="shared" ca="1" si="67"/>
        <v>0</v>
      </c>
      <c r="AK146" s="1">
        <f t="shared" ca="1" si="68"/>
        <v>0</v>
      </c>
      <c r="AL146" s="301" t="s">
        <v>79</v>
      </c>
      <c r="AO146" s="52">
        <f t="shared" si="82"/>
        <v>0</v>
      </c>
      <c r="AP146" s="52">
        <f t="shared" si="79"/>
        <v>0</v>
      </c>
      <c r="AQ146" s="52">
        <f t="shared" si="79"/>
        <v>0</v>
      </c>
      <c r="AR146" s="52">
        <f t="shared" si="79"/>
        <v>0</v>
      </c>
      <c r="AS146" s="52">
        <f t="shared" si="79"/>
        <v>0</v>
      </c>
      <c r="AT146" s="52">
        <f t="shared" si="79"/>
        <v>0</v>
      </c>
      <c r="AU146" s="52">
        <f t="shared" si="79"/>
        <v>0</v>
      </c>
      <c r="AV146" s="52">
        <f t="shared" si="79"/>
        <v>0</v>
      </c>
      <c r="AW146" s="52">
        <f t="shared" si="79"/>
        <v>0</v>
      </c>
      <c r="AX146" s="52">
        <f t="shared" si="79"/>
        <v>0</v>
      </c>
      <c r="AY146" s="52">
        <f t="shared" si="79"/>
        <v>0</v>
      </c>
      <c r="AZ146" s="52">
        <f t="shared" si="79"/>
        <v>0</v>
      </c>
      <c r="BA146" s="52">
        <f t="shared" si="69"/>
        <v>0</v>
      </c>
      <c r="BB146" s="52">
        <f t="shared" si="76"/>
        <v>0</v>
      </c>
      <c r="BC146" s="301" t="str">
        <f t="shared" si="77"/>
        <v>11443/516500</v>
      </c>
      <c r="BD146" s="301">
        <f t="shared" si="80"/>
        <v>1</v>
      </c>
      <c r="BG146" s="52">
        <f t="shared" si="78"/>
        <v>0</v>
      </c>
    </row>
    <row r="147" spans="1:59" x14ac:dyDescent="0.25">
      <c r="A147" s="301" t="str">
        <f t="shared" si="70"/>
        <v>3510.EHCP.I03.</v>
      </c>
      <c r="B147" s="301">
        <v>543965</v>
      </c>
      <c r="C147" s="301">
        <v>400071</v>
      </c>
      <c r="D147" t="s">
        <v>258</v>
      </c>
      <c r="E147">
        <v>3023510</v>
      </c>
      <c r="F147" t="s">
        <v>412</v>
      </c>
      <c r="G147">
        <v>11431</v>
      </c>
      <c r="H147"/>
      <c r="I147" s="354"/>
      <c r="J147" s="397"/>
      <c r="K147" s="397"/>
      <c r="L147" s="397"/>
      <c r="M147" s="397"/>
      <c r="N147" s="397"/>
      <c r="O147" s="397"/>
      <c r="P147" s="397"/>
      <c r="Q147" s="397"/>
      <c r="R147" s="52"/>
      <c r="S147" s="52"/>
      <c r="T147" s="52"/>
      <c r="U147" s="52"/>
      <c r="V147" s="52"/>
      <c r="W147" s="52">
        <f t="shared" si="71"/>
        <v>0</v>
      </c>
      <c r="X147" s="52" t="str">
        <f t="shared" si="72"/>
        <v>302351011431EHCP</v>
      </c>
      <c r="Y147" s="52">
        <f t="shared" si="65"/>
        <v>0</v>
      </c>
      <c r="Z147" s="52">
        <f t="shared" ca="1" si="73"/>
        <v>0</v>
      </c>
      <c r="AA147" s="52">
        <f t="shared" ca="1" si="74"/>
        <v>0</v>
      </c>
      <c r="AB147" s="52">
        <f t="shared" ca="1" si="75"/>
        <v>0</v>
      </c>
      <c r="AC147" s="52">
        <f t="shared" ca="1" si="66"/>
        <v>0</v>
      </c>
      <c r="AD147" s="7"/>
      <c r="AE147" s="7"/>
      <c r="AF147" s="7"/>
      <c r="AG147" s="7"/>
      <c r="AH147" s="7"/>
      <c r="AI147" s="1">
        <f t="shared" si="81"/>
        <v>0</v>
      </c>
      <c r="AJ147" s="52">
        <f t="shared" ca="1" si="67"/>
        <v>0</v>
      </c>
      <c r="AK147" s="1">
        <f t="shared" ca="1" si="68"/>
        <v>0</v>
      </c>
      <c r="AL147" s="301" t="s">
        <v>48</v>
      </c>
      <c r="AO147" s="52">
        <f t="shared" si="82"/>
        <v>0</v>
      </c>
      <c r="AP147" s="52">
        <f t="shared" si="79"/>
        <v>0</v>
      </c>
      <c r="AQ147" s="52">
        <f t="shared" si="79"/>
        <v>0</v>
      </c>
      <c r="AR147" s="52">
        <f t="shared" si="79"/>
        <v>0</v>
      </c>
      <c r="AS147" s="52">
        <f t="shared" si="79"/>
        <v>0</v>
      </c>
      <c r="AT147" s="52">
        <f t="shared" si="79"/>
        <v>0</v>
      </c>
      <c r="AU147" s="52">
        <f t="shared" si="79"/>
        <v>0</v>
      </c>
      <c r="AV147" s="52">
        <f t="shared" si="79"/>
        <v>0</v>
      </c>
      <c r="AW147" s="52">
        <f t="shared" si="79"/>
        <v>0</v>
      </c>
      <c r="AX147" s="52">
        <f t="shared" si="79"/>
        <v>0</v>
      </c>
      <c r="AY147" s="52">
        <f t="shared" si="79"/>
        <v>0</v>
      </c>
      <c r="AZ147" s="52">
        <f t="shared" si="79"/>
        <v>0</v>
      </c>
      <c r="BA147" s="52">
        <f t="shared" si="69"/>
        <v>0</v>
      </c>
      <c r="BB147" s="52">
        <f t="shared" si="76"/>
        <v>0</v>
      </c>
      <c r="BC147" s="301" t="str">
        <f t="shared" si="77"/>
        <v>11431/543965</v>
      </c>
      <c r="BD147" s="301">
        <f t="shared" si="80"/>
        <v>1</v>
      </c>
      <c r="BG147" s="52">
        <f t="shared" si="78"/>
        <v>0</v>
      </c>
    </row>
    <row r="148" spans="1:59" x14ac:dyDescent="0.25">
      <c r="A148" s="301" t="str">
        <f t="shared" si="70"/>
        <v>4011.EHCP.I03.</v>
      </c>
      <c r="B148" s="301">
        <v>516500</v>
      </c>
      <c r="C148" s="301">
        <v>158756</v>
      </c>
      <c r="D148" t="s">
        <v>116</v>
      </c>
      <c r="E148">
        <v>3024011</v>
      </c>
      <c r="F148" t="s">
        <v>412</v>
      </c>
      <c r="G148">
        <v>11442</v>
      </c>
      <c r="H148"/>
      <c r="I148" s="354"/>
      <c r="J148" s="397"/>
      <c r="K148" s="397"/>
      <c r="L148" s="397"/>
      <c r="M148" s="397"/>
      <c r="N148" s="397"/>
      <c r="O148" s="397"/>
      <c r="P148" s="397"/>
      <c r="Q148" s="397"/>
      <c r="R148" s="52"/>
      <c r="S148" s="52"/>
      <c r="T148" s="52"/>
      <c r="U148" s="52"/>
      <c r="V148" s="52"/>
      <c r="W148" s="52">
        <f t="shared" si="71"/>
        <v>0</v>
      </c>
      <c r="X148" s="52" t="str">
        <f t="shared" si="72"/>
        <v>302401111442EHCP</v>
      </c>
      <c r="Y148" s="52">
        <f t="shared" si="65"/>
        <v>0</v>
      </c>
      <c r="Z148" s="52">
        <f t="shared" ca="1" si="73"/>
        <v>0</v>
      </c>
      <c r="AA148" s="52">
        <f t="shared" ca="1" si="74"/>
        <v>0</v>
      </c>
      <c r="AB148" s="52">
        <f t="shared" ca="1" si="75"/>
        <v>0</v>
      </c>
      <c r="AC148" s="52">
        <f t="shared" ca="1" si="66"/>
        <v>0</v>
      </c>
      <c r="AD148" s="7"/>
      <c r="AE148" s="7"/>
      <c r="AF148" s="7"/>
      <c r="AG148" s="7"/>
      <c r="AH148" s="7"/>
      <c r="AI148" s="1">
        <f t="shared" si="81"/>
        <v>0</v>
      </c>
      <c r="AJ148" s="52">
        <f t="shared" ca="1" si="67"/>
        <v>0</v>
      </c>
      <c r="AK148" s="1">
        <f t="shared" ca="1" si="68"/>
        <v>0</v>
      </c>
      <c r="AL148" s="301" t="s">
        <v>79</v>
      </c>
      <c r="AO148" s="52">
        <f t="shared" si="82"/>
        <v>0</v>
      </c>
      <c r="AP148" s="52">
        <f t="shared" ref="AP148:AZ157" si="83">IFERROR(IF($B148=543965,1/13,1/12)*$H148,0)</f>
        <v>0</v>
      </c>
      <c r="AQ148" s="52">
        <f t="shared" si="83"/>
        <v>0</v>
      </c>
      <c r="AR148" s="52">
        <f t="shared" si="83"/>
        <v>0</v>
      </c>
      <c r="AS148" s="52">
        <f t="shared" si="83"/>
        <v>0</v>
      </c>
      <c r="AT148" s="52">
        <f t="shared" si="83"/>
        <v>0</v>
      </c>
      <c r="AU148" s="52">
        <f t="shared" si="83"/>
        <v>0</v>
      </c>
      <c r="AV148" s="52">
        <f t="shared" si="83"/>
        <v>0</v>
      </c>
      <c r="AW148" s="52">
        <f t="shared" si="83"/>
        <v>0</v>
      </c>
      <c r="AX148" s="52">
        <f t="shared" si="83"/>
        <v>0</v>
      </c>
      <c r="AY148" s="52">
        <f t="shared" si="83"/>
        <v>0</v>
      </c>
      <c r="AZ148" s="52">
        <f t="shared" si="83"/>
        <v>0</v>
      </c>
      <c r="BA148" s="52">
        <f t="shared" si="69"/>
        <v>0</v>
      </c>
      <c r="BB148" s="52">
        <f t="shared" si="76"/>
        <v>0</v>
      </c>
      <c r="BC148" s="301" t="str">
        <f t="shared" si="77"/>
        <v>11442/516500</v>
      </c>
      <c r="BD148" s="301">
        <f t="shared" si="80"/>
        <v>1</v>
      </c>
      <c r="BG148" s="52">
        <f t="shared" si="78"/>
        <v>0</v>
      </c>
    </row>
    <row r="149" spans="1:59" x14ac:dyDescent="0.25">
      <c r="A149" s="301" t="str">
        <f t="shared" si="70"/>
        <v>3502.EHCP.I03.</v>
      </c>
      <c r="B149" s="301">
        <v>543965</v>
      </c>
      <c r="C149" s="301">
        <v>400096</v>
      </c>
      <c r="D149" t="s">
        <v>259</v>
      </c>
      <c r="E149">
        <v>3023502</v>
      </c>
      <c r="F149" t="s">
        <v>412</v>
      </c>
      <c r="G149">
        <v>11431</v>
      </c>
      <c r="H149"/>
      <c r="I149" s="354"/>
      <c r="J149" s="397"/>
      <c r="K149" s="397"/>
      <c r="L149" s="397"/>
      <c r="M149" s="397"/>
      <c r="N149" s="397"/>
      <c r="O149" s="397"/>
      <c r="P149" s="397"/>
      <c r="Q149" s="397"/>
      <c r="R149" s="52"/>
      <c r="S149" s="52"/>
      <c r="T149" s="52"/>
      <c r="U149" s="52"/>
      <c r="V149" s="52"/>
      <c r="W149" s="52">
        <f t="shared" si="71"/>
        <v>0</v>
      </c>
      <c r="X149" s="52" t="str">
        <f t="shared" si="72"/>
        <v>302350211431EHCP</v>
      </c>
      <c r="Y149" s="52">
        <f t="shared" si="65"/>
        <v>0</v>
      </c>
      <c r="Z149" s="52">
        <f t="shared" ca="1" si="73"/>
        <v>0</v>
      </c>
      <c r="AA149" s="52">
        <f t="shared" ca="1" si="74"/>
        <v>0</v>
      </c>
      <c r="AB149" s="52">
        <f t="shared" ca="1" si="75"/>
        <v>0</v>
      </c>
      <c r="AC149" s="52">
        <f t="shared" ca="1" si="66"/>
        <v>0</v>
      </c>
      <c r="AD149" s="7"/>
      <c r="AE149" s="7"/>
      <c r="AF149" s="7"/>
      <c r="AG149" s="7"/>
      <c r="AH149" s="7"/>
      <c r="AI149" s="1">
        <f t="shared" si="81"/>
        <v>0</v>
      </c>
      <c r="AJ149" s="52">
        <f t="shared" ca="1" si="67"/>
        <v>0</v>
      </c>
      <c r="AK149" s="1">
        <f t="shared" ca="1" si="68"/>
        <v>0</v>
      </c>
      <c r="AL149" s="301" t="s">
        <v>48</v>
      </c>
      <c r="AO149" s="52">
        <f t="shared" si="82"/>
        <v>0</v>
      </c>
      <c r="AP149" s="52">
        <f t="shared" si="83"/>
        <v>0</v>
      </c>
      <c r="AQ149" s="52">
        <f t="shared" si="83"/>
        <v>0</v>
      </c>
      <c r="AR149" s="52">
        <f t="shared" si="83"/>
        <v>0</v>
      </c>
      <c r="AS149" s="52">
        <f t="shared" si="83"/>
        <v>0</v>
      </c>
      <c r="AT149" s="52">
        <f t="shared" si="83"/>
        <v>0</v>
      </c>
      <c r="AU149" s="52">
        <f t="shared" si="83"/>
        <v>0</v>
      </c>
      <c r="AV149" s="52">
        <f t="shared" si="83"/>
        <v>0</v>
      </c>
      <c r="AW149" s="52">
        <f t="shared" si="83"/>
        <v>0</v>
      </c>
      <c r="AX149" s="52">
        <f t="shared" si="83"/>
        <v>0</v>
      </c>
      <c r="AY149" s="52">
        <f t="shared" si="83"/>
        <v>0</v>
      </c>
      <c r="AZ149" s="52">
        <f t="shared" si="83"/>
        <v>0</v>
      </c>
      <c r="BA149" s="52">
        <f t="shared" si="69"/>
        <v>0</v>
      </c>
      <c r="BB149" s="52">
        <f t="shared" si="76"/>
        <v>0</v>
      </c>
      <c r="BC149" s="301" t="str">
        <f t="shared" si="77"/>
        <v>11431/543965</v>
      </c>
      <c r="BD149" s="301">
        <f t="shared" si="80"/>
        <v>1</v>
      </c>
      <c r="BG149" s="52">
        <f t="shared" si="78"/>
        <v>0</v>
      </c>
    </row>
    <row r="150" spans="1:59" x14ac:dyDescent="0.25">
      <c r="A150" s="301" t="str">
        <f t="shared" si="70"/>
        <v>3502.SEN I.I03.</v>
      </c>
      <c r="B150" s="301">
        <v>543965</v>
      </c>
      <c r="C150" s="301">
        <v>400096</v>
      </c>
      <c r="D150" t="s">
        <v>259</v>
      </c>
      <c r="E150">
        <v>3023502</v>
      </c>
      <c r="F150" t="s">
        <v>4199</v>
      </c>
      <c r="G150">
        <v>10265</v>
      </c>
      <c r="H150"/>
      <c r="I150" s="354"/>
      <c r="J150" s="397"/>
      <c r="K150" s="397"/>
      <c r="L150" s="397"/>
      <c r="M150" s="397"/>
      <c r="N150" s="397"/>
      <c r="O150" s="397"/>
      <c r="P150" s="397"/>
      <c r="Q150" s="397"/>
      <c r="R150" s="52"/>
      <c r="S150" s="52"/>
      <c r="T150" s="52"/>
      <c r="U150" s="52"/>
      <c r="V150" s="52"/>
      <c r="W150" s="52">
        <f t="shared" si="71"/>
        <v>0</v>
      </c>
      <c r="X150" s="52" t="str">
        <f t="shared" si="72"/>
        <v>302350210265SEN Inclusion</v>
      </c>
      <c r="Y150" s="52">
        <f t="shared" si="65"/>
        <v>0</v>
      </c>
      <c r="Z150" s="52">
        <f t="shared" ca="1" si="73"/>
        <v>0</v>
      </c>
      <c r="AA150" s="52">
        <f t="shared" ca="1" si="74"/>
        <v>0</v>
      </c>
      <c r="AB150" s="52">
        <f t="shared" ca="1" si="75"/>
        <v>0</v>
      </c>
      <c r="AC150" s="52">
        <f t="shared" ca="1" si="66"/>
        <v>0</v>
      </c>
      <c r="AD150" s="7"/>
      <c r="AE150" s="7"/>
      <c r="AF150" s="7"/>
      <c r="AG150" s="7"/>
      <c r="AH150" s="7"/>
      <c r="AI150" s="1">
        <f t="shared" si="81"/>
        <v>0</v>
      </c>
      <c r="AJ150" s="52">
        <f t="shared" ca="1" si="67"/>
        <v>0</v>
      </c>
      <c r="AK150" s="1">
        <f t="shared" ca="1" si="68"/>
        <v>0</v>
      </c>
      <c r="AL150" s="301" t="s">
        <v>48</v>
      </c>
      <c r="AO150" s="52">
        <f t="shared" si="82"/>
        <v>0</v>
      </c>
      <c r="AP150" s="52">
        <f t="shared" si="83"/>
        <v>0</v>
      </c>
      <c r="AQ150" s="52">
        <f t="shared" si="83"/>
        <v>0</v>
      </c>
      <c r="AR150" s="52">
        <f t="shared" si="83"/>
        <v>0</v>
      </c>
      <c r="AS150" s="52">
        <f t="shared" si="83"/>
        <v>0</v>
      </c>
      <c r="AT150" s="52">
        <f t="shared" si="83"/>
        <v>0</v>
      </c>
      <c r="AU150" s="52">
        <f t="shared" si="83"/>
        <v>0</v>
      </c>
      <c r="AV150" s="52">
        <f t="shared" si="83"/>
        <v>0</v>
      </c>
      <c r="AW150" s="52">
        <f t="shared" si="83"/>
        <v>0</v>
      </c>
      <c r="AX150" s="52">
        <f t="shared" si="83"/>
        <v>0</v>
      </c>
      <c r="AY150" s="52">
        <f t="shared" si="83"/>
        <v>0</v>
      </c>
      <c r="AZ150" s="52">
        <f t="shared" si="83"/>
        <v>0</v>
      </c>
      <c r="BA150" s="52">
        <f t="shared" si="69"/>
        <v>0</v>
      </c>
      <c r="BB150" s="52">
        <f t="shared" si="76"/>
        <v>0</v>
      </c>
      <c r="BC150" s="301" t="str">
        <f t="shared" si="77"/>
        <v>10265/543965</v>
      </c>
      <c r="BD150" s="301">
        <f t="shared" si="80"/>
        <v>2</v>
      </c>
      <c r="BG150" s="52">
        <f t="shared" si="78"/>
        <v>0</v>
      </c>
    </row>
    <row r="151" spans="1:59" x14ac:dyDescent="0.25">
      <c r="A151" s="301" t="str">
        <f t="shared" si="70"/>
        <v>4000.EHCP.I03.</v>
      </c>
      <c r="B151" s="301">
        <v>516500</v>
      </c>
      <c r="C151" s="301">
        <v>156093</v>
      </c>
      <c r="D151" t="s">
        <v>117</v>
      </c>
      <c r="E151">
        <v>3024000</v>
      </c>
      <c r="F151" t="s">
        <v>412</v>
      </c>
      <c r="G151">
        <v>11442</v>
      </c>
      <c r="H151"/>
      <c r="I151" s="354"/>
      <c r="J151" s="397"/>
      <c r="K151" s="397"/>
      <c r="L151" s="397"/>
      <c r="M151" s="397"/>
      <c r="N151" s="397"/>
      <c r="O151" s="397"/>
      <c r="P151" s="397"/>
      <c r="Q151" s="397"/>
      <c r="R151" s="52"/>
      <c r="S151" s="52"/>
      <c r="T151" s="52"/>
      <c r="U151" s="52"/>
      <c r="V151" s="52"/>
      <c r="W151" s="52">
        <f t="shared" si="71"/>
        <v>0</v>
      </c>
      <c r="X151" s="52" t="str">
        <f t="shared" si="72"/>
        <v>302400011442EHCP</v>
      </c>
      <c r="Y151" s="52">
        <f t="shared" si="65"/>
        <v>0</v>
      </c>
      <c r="Z151" s="52">
        <f t="shared" ca="1" si="73"/>
        <v>0</v>
      </c>
      <c r="AA151" s="52">
        <f t="shared" ca="1" si="74"/>
        <v>0</v>
      </c>
      <c r="AB151" s="52">
        <f t="shared" ca="1" si="75"/>
        <v>0</v>
      </c>
      <c r="AC151" s="52">
        <f t="shared" ca="1" si="66"/>
        <v>0</v>
      </c>
      <c r="AD151" s="7"/>
      <c r="AE151" s="7"/>
      <c r="AF151" s="7"/>
      <c r="AG151" s="7"/>
      <c r="AH151" s="7"/>
      <c r="AI151" s="1">
        <f t="shared" si="81"/>
        <v>0</v>
      </c>
      <c r="AJ151" s="52">
        <f t="shared" ca="1" si="67"/>
        <v>0</v>
      </c>
      <c r="AK151" s="1">
        <f t="shared" ca="1" si="68"/>
        <v>0</v>
      </c>
      <c r="AL151" s="301" t="s">
        <v>79</v>
      </c>
      <c r="AO151" s="52">
        <f t="shared" si="82"/>
        <v>0</v>
      </c>
      <c r="AP151" s="52">
        <f t="shared" si="83"/>
        <v>0</v>
      </c>
      <c r="AQ151" s="52">
        <f t="shared" si="83"/>
        <v>0</v>
      </c>
      <c r="AR151" s="52">
        <f t="shared" si="83"/>
        <v>0</v>
      </c>
      <c r="AS151" s="52">
        <f t="shared" si="83"/>
        <v>0</v>
      </c>
      <c r="AT151" s="52">
        <f t="shared" si="83"/>
        <v>0</v>
      </c>
      <c r="AU151" s="52">
        <f t="shared" si="83"/>
        <v>0</v>
      </c>
      <c r="AV151" s="52">
        <f t="shared" si="83"/>
        <v>0</v>
      </c>
      <c r="AW151" s="52">
        <f t="shared" si="83"/>
        <v>0</v>
      </c>
      <c r="AX151" s="52">
        <f t="shared" si="83"/>
        <v>0</v>
      </c>
      <c r="AY151" s="52">
        <f t="shared" si="83"/>
        <v>0</v>
      </c>
      <c r="AZ151" s="52">
        <f t="shared" si="83"/>
        <v>0</v>
      </c>
      <c r="BA151" s="52">
        <f t="shared" si="69"/>
        <v>0</v>
      </c>
      <c r="BB151" s="52">
        <f t="shared" si="76"/>
        <v>0</v>
      </c>
      <c r="BC151" s="301" t="str">
        <f t="shared" si="77"/>
        <v>11442/516500</v>
      </c>
      <c r="BD151" s="301">
        <f t="shared" si="80"/>
        <v>1</v>
      </c>
      <c r="BG151" s="52">
        <f t="shared" si="78"/>
        <v>0</v>
      </c>
    </row>
    <row r="152" spans="1:59" x14ac:dyDescent="0.25">
      <c r="A152" s="301" t="str">
        <f t="shared" si="70"/>
        <v>3315.EHCP.I03.</v>
      </c>
      <c r="B152" s="301">
        <v>543965</v>
      </c>
      <c r="C152" s="301">
        <v>400062</v>
      </c>
      <c r="D152" t="s">
        <v>260</v>
      </c>
      <c r="E152">
        <v>3023315</v>
      </c>
      <c r="F152" t="s">
        <v>412</v>
      </c>
      <c r="G152">
        <v>11431</v>
      </c>
      <c r="H152"/>
      <c r="I152" s="354"/>
      <c r="J152" s="397"/>
      <c r="K152" s="397"/>
      <c r="L152" s="397"/>
      <c r="M152" s="397"/>
      <c r="N152" s="397"/>
      <c r="O152" s="397"/>
      <c r="P152" s="397"/>
      <c r="Q152" s="397"/>
      <c r="R152" s="52"/>
      <c r="S152" s="52"/>
      <c r="T152" s="52"/>
      <c r="U152" s="52"/>
      <c r="V152" s="52"/>
      <c r="W152" s="388">
        <f t="shared" si="71"/>
        <v>0</v>
      </c>
      <c r="X152" s="52" t="str">
        <f t="shared" si="72"/>
        <v>302331511431EHCP</v>
      </c>
      <c r="Y152" s="52">
        <f t="shared" si="65"/>
        <v>0</v>
      </c>
      <c r="Z152" s="52">
        <f t="shared" ca="1" si="73"/>
        <v>0</v>
      </c>
      <c r="AA152" s="52">
        <f t="shared" ca="1" si="74"/>
        <v>0</v>
      </c>
      <c r="AB152" s="52">
        <f t="shared" ca="1" si="75"/>
        <v>0</v>
      </c>
      <c r="AC152" s="52">
        <f t="shared" ca="1" si="66"/>
        <v>0</v>
      </c>
      <c r="AD152" s="7"/>
      <c r="AE152" s="7"/>
      <c r="AF152" s="7"/>
      <c r="AG152" s="7"/>
      <c r="AH152" s="7"/>
      <c r="AI152" s="1">
        <f t="shared" si="81"/>
        <v>0</v>
      </c>
      <c r="AJ152" s="52">
        <f t="shared" ca="1" si="67"/>
        <v>0</v>
      </c>
      <c r="AK152" s="1">
        <f t="shared" ca="1" si="68"/>
        <v>0</v>
      </c>
      <c r="AL152" s="301" t="s">
        <v>75</v>
      </c>
      <c r="AO152" s="52">
        <f t="shared" si="82"/>
        <v>0</v>
      </c>
      <c r="AP152" s="52">
        <f t="shared" si="83"/>
        <v>0</v>
      </c>
      <c r="AQ152" s="52">
        <f t="shared" si="83"/>
        <v>0</v>
      </c>
      <c r="AR152" s="52">
        <f t="shared" si="83"/>
        <v>0</v>
      </c>
      <c r="AS152" s="52">
        <f t="shared" si="83"/>
        <v>0</v>
      </c>
      <c r="AT152" s="52">
        <f t="shared" si="83"/>
        <v>0</v>
      </c>
      <c r="AU152" s="52">
        <f t="shared" si="83"/>
        <v>0</v>
      </c>
      <c r="AV152" s="52">
        <f t="shared" si="83"/>
        <v>0</v>
      </c>
      <c r="AW152" s="52">
        <f t="shared" si="83"/>
        <v>0</v>
      </c>
      <c r="AX152" s="52">
        <f t="shared" si="83"/>
        <v>0</v>
      </c>
      <c r="AY152" s="52">
        <f t="shared" si="83"/>
        <v>0</v>
      </c>
      <c r="AZ152" s="52">
        <f t="shared" si="83"/>
        <v>0</v>
      </c>
      <c r="BA152" s="52">
        <f t="shared" si="69"/>
        <v>0</v>
      </c>
      <c r="BB152" s="52">
        <f t="shared" si="76"/>
        <v>0</v>
      </c>
      <c r="BC152" s="301" t="str">
        <f t="shared" si="77"/>
        <v>11431/543965</v>
      </c>
      <c r="BD152" s="301">
        <f t="shared" si="80"/>
        <v>1</v>
      </c>
      <c r="BG152" s="52">
        <f t="shared" si="78"/>
        <v>0</v>
      </c>
    </row>
    <row r="153" spans="1:59" x14ac:dyDescent="0.25">
      <c r="A153" s="301" t="str">
        <f t="shared" si="70"/>
        <v>3504.EHCP.I03.</v>
      </c>
      <c r="B153" s="301">
        <v>543965</v>
      </c>
      <c r="C153" s="301">
        <v>400064</v>
      </c>
      <c r="D153" t="s">
        <v>261</v>
      </c>
      <c r="E153">
        <v>3023504</v>
      </c>
      <c r="F153" t="s">
        <v>412</v>
      </c>
      <c r="G153">
        <v>11431</v>
      </c>
      <c r="H153"/>
      <c r="I153" s="354"/>
      <c r="J153" s="397"/>
      <c r="K153" s="397"/>
      <c r="L153" s="397"/>
      <c r="M153" s="397"/>
      <c r="N153" s="397"/>
      <c r="O153" s="397"/>
      <c r="P153" s="397"/>
      <c r="Q153" s="397"/>
      <c r="R153" s="52"/>
      <c r="S153" s="52"/>
      <c r="T153" s="52"/>
      <c r="U153" s="52"/>
      <c r="V153" s="52"/>
      <c r="W153" s="52">
        <f t="shared" si="71"/>
        <v>0</v>
      </c>
      <c r="X153" s="52" t="str">
        <f t="shared" si="72"/>
        <v>302350411431EHCP</v>
      </c>
      <c r="Y153" s="52">
        <f t="shared" si="65"/>
        <v>0</v>
      </c>
      <c r="Z153" s="52">
        <f t="shared" ca="1" si="73"/>
        <v>0</v>
      </c>
      <c r="AA153" s="52">
        <f t="shared" ca="1" si="74"/>
        <v>0</v>
      </c>
      <c r="AB153" s="52">
        <f t="shared" ca="1" si="75"/>
        <v>0</v>
      </c>
      <c r="AC153" s="52">
        <f t="shared" ca="1" si="66"/>
        <v>0</v>
      </c>
      <c r="AD153" s="7"/>
      <c r="AE153" s="7"/>
      <c r="AF153" s="7"/>
      <c r="AG153" s="7"/>
      <c r="AH153" s="7"/>
      <c r="AI153" s="1">
        <f t="shared" si="81"/>
        <v>0</v>
      </c>
      <c r="AJ153" s="52">
        <f t="shared" ca="1" si="67"/>
        <v>0</v>
      </c>
      <c r="AK153" s="1">
        <f t="shared" ca="1" si="68"/>
        <v>0</v>
      </c>
      <c r="AL153" s="301" t="s">
        <v>48</v>
      </c>
      <c r="AO153" s="52">
        <f t="shared" si="82"/>
        <v>0</v>
      </c>
      <c r="AP153" s="52">
        <f t="shared" si="83"/>
        <v>0</v>
      </c>
      <c r="AQ153" s="52">
        <f t="shared" si="83"/>
        <v>0</v>
      </c>
      <c r="AR153" s="52">
        <f t="shared" si="83"/>
        <v>0</v>
      </c>
      <c r="AS153" s="52">
        <f t="shared" si="83"/>
        <v>0</v>
      </c>
      <c r="AT153" s="52">
        <f t="shared" si="83"/>
        <v>0</v>
      </c>
      <c r="AU153" s="52">
        <f t="shared" si="83"/>
        <v>0</v>
      </c>
      <c r="AV153" s="52">
        <f t="shared" si="83"/>
        <v>0</v>
      </c>
      <c r="AW153" s="52">
        <f t="shared" si="83"/>
        <v>0</v>
      </c>
      <c r="AX153" s="52">
        <f t="shared" si="83"/>
        <v>0</v>
      </c>
      <c r="AY153" s="52">
        <f t="shared" si="83"/>
        <v>0</v>
      </c>
      <c r="AZ153" s="52">
        <f t="shared" si="83"/>
        <v>0</v>
      </c>
      <c r="BA153" s="52">
        <f t="shared" si="69"/>
        <v>0</v>
      </c>
      <c r="BB153" s="52">
        <f t="shared" si="76"/>
        <v>0</v>
      </c>
      <c r="BC153" s="301" t="str">
        <f t="shared" si="77"/>
        <v>11431/543965</v>
      </c>
      <c r="BD153" s="301">
        <f t="shared" si="80"/>
        <v>1</v>
      </c>
      <c r="BG153" s="52">
        <f t="shared" si="78"/>
        <v>0</v>
      </c>
    </row>
    <row r="154" spans="1:59" x14ac:dyDescent="0.25">
      <c r="A154" s="301" t="str">
        <f t="shared" si="70"/>
        <v>3309.EHCP.I03.</v>
      </c>
      <c r="B154" s="301">
        <v>543965</v>
      </c>
      <c r="C154" s="301">
        <v>400098</v>
      </c>
      <c r="D154" t="s">
        <v>262</v>
      </c>
      <c r="E154">
        <v>3023309</v>
      </c>
      <c r="F154" t="s">
        <v>412</v>
      </c>
      <c r="G154">
        <v>11431</v>
      </c>
      <c r="H154"/>
      <c r="I154" s="354"/>
      <c r="J154" s="397"/>
      <c r="K154" s="397"/>
      <c r="L154" s="397"/>
      <c r="M154" s="397"/>
      <c r="N154" s="397"/>
      <c r="O154" s="397"/>
      <c r="P154" s="397"/>
      <c r="Q154" s="397"/>
      <c r="R154" s="52"/>
      <c r="S154" s="52"/>
      <c r="T154" s="52"/>
      <c r="U154" s="52"/>
      <c r="V154" s="52"/>
      <c r="W154" s="52">
        <f t="shared" si="71"/>
        <v>0</v>
      </c>
      <c r="X154" s="52" t="str">
        <f t="shared" si="72"/>
        <v>302330911431EHCP</v>
      </c>
      <c r="Y154" s="52">
        <f t="shared" si="65"/>
        <v>0</v>
      </c>
      <c r="Z154" s="52">
        <f t="shared" ca="1" si="73"/>
        <v>0</v>
      </c>
      <c r="AA154" s="52">
        <f t="shared" ca="1" si="74"/>
        <v>0</v>
      </c>
      <c r="AB154" s="52">
        <f t="shared" ca="1" si="75"/>
        <v>0</v>
      </c>
      <c r="AC154" s="52">
        <f t="shared" ca="1" si="66"/>
        <v>0</v>
      </c>
      <c r="AD154" s="7"/>
      <c r="AE154" s="7"/>
      <c r="AF154" s="7"/>
      <c r="AG154" s="7"/>
      <c r="AH154" s="7"/>
      <c r="AI154" s="1">
        <f t="shared" si="81"/>
        <v>0</v>
      </c>
      <c r="AJ154" s="52">
        <f t="shared" ca="1" si="67"/>
        <v>0</v>
      </c>
      <c r="AK154" s="1">
        <f t="shared" ca="1" si="68"/>
        <v>0</v>
      </c>
      <c r="AL154" s="301" t="s">
        <v>191</v>
      </c>
      <c r="AO154" s="52">
        <f t="shared" si="82"/>
        <v>0</v>
      </c>
      <c r="AP154" s="52">
        <f t="shared" si="83"/>
        <v>0</v>
      </c>
      <c r="AQ154" s="52">
        <f t="shared" si="83"/>
        <v>0</v>
      </c>
      <c r="AR154" s="52">
        <f t="shared" si="83"/>
        <v>0</v>
      </c>
      <c r="AS154" s="52">
        <f t="shared" si="83"/>
        <v>0</v>
      </c>
      <c r="AT154" s="52">
        <f t="shared" si="83"/>
        <v>0</v>
      </c>
      <c r="AU154" s="52">
        <f t="shared" si="83"/>
        <v>0</v>
      </c>
      <c r="AV154" s="52">
        <f t="shared" si="83"/>
        <v>0</v>
      </c>
      <c r="AW154" s="52">
        <f t="shared" si="83"/>
        <v>0</v>
      </c>
      <c r="AX154" s="52">
        <f t="shared" si="83"/>
        <v>0</v>
      </c>
      <c r="AY154" s="52">
        <f t="shared" si="83"/>
        <v>0</v>
      </c>
      <c r="AZ154" s="52">
        <f t="shared" si="83"/>
        <v>0</v>
      </c>
      <c r="BA154" s="52">
        <f t="shared" si="69"/>
        <v>0</v>
      </c>
      <c r="BB154" s="52">
        <f t="shared" si="76"/>
        <v>0</v>
      </c>
      <c r="BC154" s="301" t="str">
        <f t="shared" si="77"/>
        <v>11431/543965</v>
      </c>
      <c r="BD154" s="301">
        <f t="shared" si="80"/>
        <v>1</v>
      </c>
      <c r="BG154" s="52">
        <f t="shared" si="78"/>
        <v>0</v>
      </c>
    </row>
    <row r="155" spans="1:59" x14ac:dyDescent="0.25">
      <c r="A155" s="301" t="str">
        <f t="shared" si="70"/>
        <v>3307.EHCP.I03.</v>
      </c>
      <c r="B155" s="301">
        <v>543965</v>
      </c>
      <c r="C155" s="301">
        <v>400114</v>
      </c>
      <c r="D155" t="s">
        <v>263</v>
      </c>
      <c r="E155">
        <v>3023307</v>
      </c>
      <c r="F155" t="s">
        <v>412</v>
      </c>
      <c r="G155">
        <v>11431</v>
      </c>
      <c r="H155"/>
      <c r="I155" s="354"/>
      <c r="J155" s="397"/>
      <c r="K155" s="397"/>
      <c r="L155" s="397"/>
      <c r="M155" s="397"/>
      <c r="N155" s="397"/>
      <c r="O155" s="397"/>
      <c r="P155" s="397"/>
      <c r="Q155" s="397"/>
      <c r="R155" s="52"/>
      <c r="S155" s="52"/>
      <c r="T155" s="52"/>
      <c r="U155" s="52"/>
      <c r="V155" s="52"/>
      <c r="W155" s="52">
        <f t="shared" si="71"/>
        <v>0</v>
      </c>
      <c r="X155" s="52" t="str">
        <f t="shared" si="72"/>
        <v>302330711431EHCP</v>
      </c>
      <c r="Y155" s="52">
        <f t="shared" si="65"/>
        <v>0</v>
      </c>
      <c r="Z155" s="52">
        <f t="shared" ca="1" si="73"/>
        <v>0</v>
      </c>
      <c r="AA155" s="52">
        <f t="shared" ca="1" si="74"/>
        <v>0</v>
      </c>
      <c r="AB155" s="52">
        <f t="shared" ca="1" si="75"/>
        <v>0</v>
      </c>
      <c r="AC155" s="52">
        <f t="shared" ca="1" si="66"/>
        <v>0</v>
      </c>
      <c r="AD155" s="7"/>
      <c r="AE155" s="7"/>
      <c r="AF155" s="7"/>
      <c r="AG155" s="7"/>
      <c r="AH155" s="7"/>
      <c r="AI155" s="1">
        <f t="shared" si="81"/>
        <v>0</v>
      </c>
      <c r="AJ155" s="52">
        <f t="shared" ca="1" si="67"/>
        <v>0</v>
      </c>
      <c r="AK155" s="1">
        <f t="shared" ca="1" si="68"/>
        <v>0</v>
      </c>
      <c r="AL155" s="301" t="s">
        <v>48</v>
      </c>
      <c r="AO155" s="52">
        <f t="shared" si="82"/>
        <v>0</v>
      </c>
      <c r="AP155" s="52">
        <f t="shared" si="83"/>
        <v>0</v>
      </c>
      <c r="AQ155" s="52">
        <f t="shared" si="83"/>
        <v>0</v>
      </c>
      <c r="AR155" s="52">
        <f t="shared" si="83"/>
        <v>0</v>
      </c>
      <c r="AS155" s="52">
        <f t="shared" si="83"/>
        <v>0</v>
      </c>
      <c r="AT155" s="52">
        <f t="shared" si="83"/>
        <v>0</v>
      </c>
      <c r="AU155" s="52">
        <f t="shared" si="83"/>
        <v>0</v>
      </c>
      <c r="AV155" s="52">
        <f t="shared" si="83"/>
        <v>0</v>
      </c>
      <c r="AW155" s="52">
        <f t="shared" si="83"/>
        <v>0</v>
      </c>
      <c r="AX155" s="52">
        <f t="shared" si="83"/>
        <v>0</v>
      </c>
      <c r="AY155" s="52">
        <f t="shared" si="83"/>
        <v>0</v>
      </c>
      <c r="AZ155" s="52">
        <f t="shared" si="83"/>
        <v>0</v>
      </c>
      <c r="BA155" s="52">
        <f t="shared" si="69"/>
        <v>0</v>
      </c>
      <c r="BB155" s="52">
        <f t="shared" si="76"/>
        <v>0</v>
      </c>
      <c r="BC155" s="301" t="str">
        <f t="shared" si="77"/>
        <v>11431/543965</v>
      </c>
      <c r="BD155" s="301">
        <f t="shared" si="80"/>
        <v>1</v>
      </c>
      <c r="BG155" s="52">
        <f t="shared" si="78"/>
        <v>0</v>
      </c>
    </row>
    <row r="156" spans="1:59" x14ac:dyDescent="0.25">
      <c r="A156" s="301" t="str">
        <f t="shared" si="70"/>
        <v>3509.EHCP.I03.</v>
      </c>
      <c r="B156" s="301">
        <v>543965</v>
      </c>
      <c r="C156" s="301">
        <v>400066</v>
      </c>
      <c r="D156" t="s">
        <v>264</v>
      </c>
      <c r="E156">
        <v>3023509</v>
      </c>
      <c r="F156" t="s">
        <v>412</v>
      </c>
      <c r="G156">
        <v>11431</v>
      </c>
      <c r="H156"/>
      <c r="I156" s="354"/>
      <c r="J156" s="397"/>
      <c r="K156" s="397"/>
      <c r="L156" s="397"/>
      <c r="M156" s="397"/>
      <c r="N156" s="397"/>
      <c r="O156" s="397"/>
      <c r="P156" s="397"/>
      <c r="Q156" s="397"/>
      <c r="R156" s="52"/>
      <c r="S156" s="52"/>
      <c r="T156" s="52"/>
      <c r="U156" s="52"/>
      <c r="V156" s="52"/>
      <c r="W156" s="52">
        <f t="shared" si="71"/>
        <v>0</v>
      </c>
      <c r="X156" s="52" t="str">
        <f t="shared" si="72"/>
        <v>302350911431EHCP</v>
      </c>
      <c r="Y156" s="52">
        <f t="shared" si="65"/>
        <v>0</v>
      </c>
      <c r="Z156" s="52">
        <f t="shared" ca="1" si="73"/>
        <v>0</v>
      </c>
      <c r="AA156" s="52">
        <f t="shared" ca="1" si="74"/>
        <v>0</v>
      </c>
      <c r="AB156" s="52">
        <f t="shared" ca="1" si="75"/>
        <v>0</v>
      </c>
      <c r="AC156" s="52">
        <f t="shared" ca="1" si="66"/>
        <v>0</v>
      </c>
      <c r="AD156" s="7"/>
      <c r="AE156" s="7"/>
      <c r="AF156" s="7"/>
      <c r="AG156" s="7"/>
      <c r="AH156" s="7"/>
      <c r="AI156" s="1">
        <f t="shared" si="81"/>
        <v>0</v>
      </c>
      <c r="AJ156" s="52">
        <f t="shared" ca="1" si="67"/>
        <v>0</v>
      </c>
      <c r="AK156" s="1">
        <f t="shared" ca="1" si="68"/>
        <v>0</v>
      </c>
      <c r="AL156" s="301" t="s">
        <v>48</v>
      </c>
      <c r="AO156" s="52">
        <f t="shared" si="82"/>
        <v>0</v>
      </c>
      <c r="AP156" s="52">
        <f t="shared" si="83"/>
        <v>0</v>
      </c>
      <c r="AQ156" s="52">
        <f t="shared" si="83"/>
        <v>0</v>
      </c>
      <c r="AR156" s="52">
        <f t="shared" si="83"/>
        <v>0</v>
      </c>
      <c r="AS156" s="52">
        <f t="shared" si="83"/>
        <v>0</v>
      </c>
      <c r="AT156" s="52">
        <f t="shared" si="83"/>
        <v>0</v>
      </c>
      <c r="AU156" s="52">
        <f t="shared" si="83"/>
        <v>0</v>
      </c>
      <c r="AV156" s="52">
        <f t="shared" si="83"/>
        <v>0</v>
      </c>
      <c r="AW156" s="52">
        <f t="shared" si="83"/>
        <v>0</v>
      </c>
      <c r="AX156" s="52">
        <f t="shared" si="83"/>
        <v>0</v>
      </c>
      <c r="AY156" s="52">
        <f t="shared" si="83"/>
        <v>0</v>
      </c>
      <c r="AZ156" s="52">
        <f t="shared" si="83"/>
        <v>0</v>
      </c>
      <c r="BA156" s="52">
        <f t="shared" si="69"/>
        <v>0</v>
      </c>
      <c r="BB156" s="52">
        <f t="shared" si="76"/>
        <v>0</v>
      </c>
      <c r="BC156" s="301" t="str">
        <f t="shared" si="77"/>
        <v>11431/543965</v>
      </c>
      <c r="BD156" s="301">
        <f t="shared" si="80"/>
        <v>1</v>
      </c>
      <c r="BG156" s="52">
        <f t="shared" si="78"/>
        <v>0</v>
      </c>
    </row>
    <row r="157" spans="1:59" x14ac:dyDescent="0.25">
      <c r="A157" s="301" t="str">
        <f t="shared" si="70"/>
        <v>1003.EHCP.I03.</v>
      </c>
      <c r="B157" s="301">
        <v>543965</v>
      </c>
      <c r="C157" s="301">
        <v>400102</v>
      </c>
      <c r="D157" t="s">
        <v>62</v>
      </c>
      <c r="E157">
        <v>3021003</v>
      </c>
      <c r="F157" t="s">
        <v>412</v>
      </c>
      <c r="G157">
        <v>11439</v>
      </c>
      <c r="H157"/>
      <c r="I157" s="354"/>
      <c r="J157" s="397"/>
      <c r="K157" s="397"/>
      <c r="L157" s="397"/>
      <c r="M157" s="397"/>
      <c r="N157" s="397"/>
      <c r="O157" s="397"/>
      <c r="P157" s="397"/>
      <c r="Q157" s="397"/>
      <c r="R157" s="52"/>
      <c r="S157" s="52"/>
      <c r="T157" s="52"/>
      <c r="U157" s="52"/>
      <c r="V157" s="52"/>
      <c r="W157" s="52">
        <f t="shared" si="71"/>
        <v>0</v>
      </c>
      <c r="X157" s="52" t="str">
        <f t="shared" si="72"/>
        <v>302100311439EHCP</v>
      </c>
      <c r="Y157" s="52">
        <f t="shared" si="65"/>
        <v>0</v>
      </c>
      <c r="Z157" s="52">
        <f t="shared" ca="1" si="73"/>
        <v>0</v>
      </c>
      <c r="AA157" s="52">
        <f t="shared" ca="1" si="74"/>
        <v>0</v>
      </c>
      <c r="AB157" s="52">
        <f t="shared" ca="1" si="75"/>
        <v>0</v>
      </c>
      <c r="AC157" s="52">
        <f t="shared" ca="1" si="66"/>
        <v>0</v>
      </c>
      <c r="AD157" s="7"/>
      <c r="AE157" s="7"/>
      <c r="AF157" s="7"/>
      <c r="AG157" s="7"/>
      <c r="AH157" s="7"/>
      <c r="AI157" s="1">
        <f t="shared" si="81"/>
        <v>0</v>
      </c>
      <c r="AJ157" s="52">
        <f t="shared" ca="1" si="67"/>
        <v>0</v>
      </c>
      <c r="AK157" s="1">
        <f t="shared" ca="1" si="68"/>
        <v>0</v>
      </c>
      <c r="AL157" s="301" t="s">
        <v>48</v>
      </c>
      <c r="AO157" s="52">
        <f t="shared" si="82"/>
        <v>0</v>
      </c>
      <c r="AP157" s="52">
        <f t="shared" si="83"/>
        <v>0</v>
      </c>
      <c r="AQ157" s="52">
        <f t="shared" si="83"/>
        <v>0</v>
      </c>
      <c r="AR157" s="52">
        <f t="shared" si="83"/>
        <v>0</v>
      </c>
      <c r="AS157" s="52">
        <f t="shared" si="83"/>
        <v>0</v>
      </c>
      <c r="AT157" s="52">
        <f t="shared" si="83"/>
        <v>0</v>
      </c>
      <c r="AU157" s="52">
        <f t="shared" si="83"/>
        <v>0</v>
      </c>
      <c r="AV157" s="52">
        <f t="shared" si="83"/>
        <v>0</v>
      </c>
      <c r="AW157" s="52">
        <f t="shared" si="83"/>
        <v>0</v>
      </c>
      <c r="AX157" s="52">
        <f t="shared" si="83"/>
        <v>0</v>
      </c>
      <c r="AY157" s="52">
        <f t="shared" si="83"/>
        <v>0</v>
      </c>
      <c r="AZ157" s="52">
        <f t="shared" si="83"/>
        <v>0</v>
      </c>
      <c r="BA157" s="52">
        <f t="shared" si="69"/>
        <v>0</v>
      </c>
      <c r="BB157" s="52">
        <f t="shared" si="76"/>
        <v>0</v>
      </c>
      <c r="BC157" s="301" t="str">
        <f t="shared" si="77"/>
        <v>11439/543965</v>
      </c>
      <c r="BD157" s="301">
        <f t="shared" si="80"/>
        <v>1</v>
      </c>
      <c r="BG157" s="52">
        <f t="shared" si="78"/>
        <v>0</v>
      </c>
    </row>
    <row r="158" spans="1:59" x14ac:dyDescent="0.25">
      <c r="A158" s="301" t="str">
        <f t="shared" si="70"/>
        <v>1003.SEN I.I03.</v>
      </c>
      <c r="B158" s="301">
        <v>543965</v>
      </c>
      <c r="C158" s="301">
        <v>400102</v>
      </c>
      <c r="D158" t="s">
        <v>62</v>
      </c>
      <c r="E158">
        <v>3021003</v>
      </c>
      <c r="F158" t="s">
        <v>4199</v>
      </c>
      <c r="G158">
        <v>10265</v>
      </c>
      <c r="H158"/>
      <c r="I158" s="354"/>
      <c r="J158" s="397"/>
      <c r="K158" s="397"/>
      <c r="L158" s="397"/>
      <c r="M158" s="397"/>
      <c r="N158" s="397"/>
      <c r="O158" s="397"/>
      <c r="P158" s="397"/>
      <c r="Q158" s="397"/>
      <c r="R158" s="52"/>
      <c r="S158" s="52"/>
      <c r="T158" s="52"/>
      <c r="U158" s="52"/>
      <c r="V158" s="52"/>
      <c r="W158" s="52">
        <f t="shared" si="71"/>
        <v>0</v>
      </c>
      <c r="X158" s="52" t="str">
        <f t="shared" si="72"/>
        <v>302100310265SEN Inclusion</v>
      </c>
      <c r="Y158" s="52">
        <f t="shared" si="65"/>
        <v>0</v>
      </c>
      <c r="Z158" s="52">
        <f t="shared" ca="1" si="73"/>
        <v>0</v>
      </c>
      <c r="AA158" s="52">
        <f t="shared" ca="1" si="74"/>
        <v>0</v>
      </c>
      <c r="AB158" s="52">
        <f t="shared" ca="1" si="75"/>
        <v>0</v>
      </c>
      <c r="AC158" s="52">
        <f t="shared" ca="1" si="66"/>
        <v>0</v>
      </c>
      <c r="AD158" s="7"/>
      <c r="AE158" s="7"/>
      <c r="AF158" s="7"/>
      <c r="AG158" s="7"/>
      <c r="AH158" s="7"/>
      <c r="AI158" s="1">
        <f t="shared" si="81"/>
        <v>0</v>
      </c>
      <c r="AJ158" s="52">
        <f t="shared" ca="1" si="67"/>
        <v>0</v>
      </c>
      <c r="AK158" s="1">
        <f t="shared" ca="1" si="68"/>
        <v>0</v>
      </c>
      <c r="AL158" s="301" t="s">
        <v>48</v>
      </c>
      <c r="AO158" s="52">
        <f t="shared" si="82"/>
        <v>0</v>
      </c>
      <c r="AP158" s="52">
        <f t="shared" ref="AP158:AZ167" si="84">IFERROR(IF($B158=543965,1/13,1/12)*$H158,0)</f>
        <v>0</v>
      </c>
      <c r="AQ158" s="52">
        <f t="shared" si="84"/>
        <v>0</v>
      </c>
      <c r="AR158" s="52">
        <f t="shared" si="84"/>
        <v>0</v>
      </c>
      <c r="AS158" s="52">
        <f t="shared" si="84"/>
        <v>0</v>
      </c>
      <c r="AT158" s="52">
        <f t="shared" si="84"/>
        <v>0</v>
      </c>
      <c r="AU158" s="52">
        <f t="shared" si="84"/>
        <v>0</v>
      </c>
      <c r="AV158" s="52">
        <f t="shared" si="84"/>
        <v>0</v>
      </c>
      <c r="AW158" s="52">
        <f t="shared" si="84"/>
        <v>0</v>
      </c>
      <c r="AX158" s="52">
        <f t="shared" si="84"/>
        <v>0</v>
      </c>
      <c r="AY158" s="52">
        <f t="shared" si="84"/>
        <v>0</v>
      </c>
      <c r="AZ158" s="52">
        <f t="shared" si="84"/>
        <v>0</v>
      </c>
      <c r="BA158" s="52">
        <f t="shared" si="69"/>
        <v>0</v>
      </c>
      <c r="BB158" s="52">
        <f t="shared" si="76"/>
        <v>0</v>
      </c>
      <c r="BC158" s="301" t="str">
        <f t="shared" si="77"/>
        <v>10265/543965</v>
      </c>
      <c r="BD158" s="301">
        <f t="shared" si="80"/>
        <v>2</v>
      </c>
      <c r="BG158" s="52">
        <f t="shared" si="78"/>
        <v>0</v>
      </c>
    </row>
    <row r="159" spans="1:59" x14ac:dyDescent="0.25">
      <c r="A159" s="301" t="str">
        <f t="shared" si="70"/>
        <v>3521.EHCP.I03.</v>
      </c>
      <c r="B159" s="301">
        <v>543965</v>
      </c>
      <c r="C159" s="301">
        <v>400135</v>
      </c>
      <c r="D159" t="s">
        <v>318</v>
      </c>
      <c r="E159">
        <v>3023521</v>
      </c>
      <c r="F159" t="s">
        <v>412</v>
      </c>
      <c r="G159">
        <v>11431</v>
      </c>
      <c r="H159"/>
      <c r="I159" s="354"/>
      <c r="J159" s="397"/>
      <c r="K159" s="397"/>
      <c r="L159" s="397"/>
      <c r="M159" s="397"/>
      <c r="N159" s="397"/>
      <c r="O159" s="397"/>
      <c r="P159" s="397"/>
      <c r="Q159" s="397"/>
      <c r="R159" s="52"/>
      <c r="S159" s="52"/>
      <c r="T159" s="52"/>
      <c r="U159" s="52"/>
      <c r="V159" s="52"/>
      <c r="W159" s="52">
        <f t="shared" si="71"/>
        <v>0</v>
      </c>
      <c r="X159" s="52" t="str">
        <f t="shared" si="72"/>
        <v>302352111431EHCP</v>
      </c>
      <c r="Y159" s="52">
        <f t="shared" si="65"/>
        <v>0</v>
      </c>
      <c r="Z159" s="52">
        <f t="shared" ca="1" si="73"/>
        <v>0</v>
      </c>
      <c r="AA159" s="52">
        <f t="shared" ca="1" si="74"/>
        <v>0</v>
      </c>
      <c r="AB159" s="52">
        <f t="shared" ca="1" si="75"/>
        <v>0</v>
      </c>
      <c r="AC159" s="52">
        <f t="shared" ca="1" si="66"/>
        <v>0</v>
      </c>
      <c r="AD159" s="7"/>
      <c r="AE159" s="7"/>
      <c r="AF159" s="7"/>
      <c r="AG159" s="7"/>
      <c r="AH159" s="7"/>
      <c r="AI159" s="1">
        <f t="shared" si="81"/>
        <v>0</v>
      </c>
      <c r="AJ159" s="52">
        <f t="shared" ca="1" si="67"/>
        <v>0</v>
      </c>
      <c r="AK159" s="1">
        <f t="shared" ca="1" si="68"/>
        <v>0</v>
      </c>
      <c r="AL159" s="301" t="s">
        <v>106</v>
      </c>
      <c r="AO159" s="52">
        <f t="shared" si="82"/>
        <v>0</v>
      </c>
      <c r="AP159" s="52">
        <f t="shared" si="84"/>
        <v>0</v>
      </c>
      <c r="AQ159" s="52">
        <f t="shared" si="84"/>
        <v>0</v>
      </c>
      <c r="AR159" s="52">
        <f t="shared" si="84"/>
        <v>0</v>
      </c>
      <c r="AS159" s="52">
        <f t="shared" si="84"/>
        <v>0</v>
      </c>
      <c r="AT159" s="52">
        <f t="shared" si="84"/>
        <v>0</v>
      </c>
      <c r="AU159" s="52">
        <f t="shared" si="84"/>
        <v>0</v>
      </c>
      <c r="AV159" s="52">
        <f t="shared" si="84"/>
        <v>0</v>
      </c>
      <c r="AW159" s="52">
        <f t="shared" si="84"/>
        <v>0</v>
      </c>
      <c r="AX159" s="52">
        <f t="shared" si="84"/>
        <v>0</v>
      </c>
      <c r="AY159" s="52">
        <f t="shared" si="84"/>
        <v>0</v>
      </c>
      <c r="AZ159" s="52">
        <f t="shared" si="84"/>
        <v>0</v>
      </c>
      <c r="BA159" s="52">
        <f t="shared" si="69"/>
        <v>0</v>
      </c>
      <c r="BB159" s="52">
        <f t="shared" si="76"/>
        <v>0</v>
      </c>
      <c r="BC159" s="301" t="str">
        <f t="shared" si="77"/>
        <v>11431/543965</v>
      </c>
      <c r="BD159" s="301">
        <f t="shared" si="80"/>
        <v>1</v>
      </c>
      <c r="BG159" s="52">
        <f t="shared" si="78"/>
        <v>0</v>
      </c>
    </row>
    <row r="160" spans="1:59" x14ac:dyDescent="0.25">
      <c r="A160" s="301" t="str">
        <f t="shared" si="70"/>
        <v>3521.EHCP.I03.</v>
      </c>
      <c r="B160" s="301">
        <v>543965</v>
      </c>
      <c r="C160" s="301">
        <v>400135</v>
      </c>
      <c r="D160" t="s">
        <v>318</v>
      </c>
      <c r="E160">
        <v>3023521</v>
      </c>
      <c r="F160" t="s">
        <v>412</v>
      </c>
      <c r="G160">
        <v>11435</v>
      </c>
      <c r="H160"/>
      <c r="I160" s="354"/>
      <c r="J160" s="397"/>
      <c r="K160" s="397"/>
      <c r="L160" s="397"/>
      <c r="M160" s="397"/>
      <c r="N160" s="397"/>
      <c r="O160" s="397"/>
      <c r="P160" s="397"/>
      <c r="Q160" s="397"/>
      <c r="R160" s="52"/>
      <c r="S160" s="52"/>
      <c r="T160" s="52"/>
      <c r="U160" s="52"/>
      <c r="V160" s="52"/>
      <c r="W160" s="52">
        <f t="shared" si="71"/>
        <v>0</v>
      </c>
      <c r="X160" s="52" t="str">
        <f t="shared" si="72"/>
        <v>302352111435EHCP</v>
      </c>
      <c r="Y160" s="52">
        <f t="shared" si="65"/>
        <v>0</v>
      </c>
      <c r="Z160" s="52">
        <f t="shared" ca="1" si="73"/>
        <v>0</v>
      </c>
      <c r="AA160" s="52">
        <f t="shared" ca="1" si="74"/>
        <v>0</v>
      </c>
      <c r="AB160" s="52">
        <f t="shared" ca="1" si="75"/>
        <v>0</v>
      </c>
      <c r="AC160" s="52">
        <f t="shared" ca="1" si="66"/>
        <v>0</v>
      </c>
      <c r="AD160" s="7"/>
      <c r="AE160" s="7"/>
      <c r="AF160" s="7"/>
      <c r="AG160" s="7"/>
      <c r="AH160" s="7"/>
      <c r="AI160" s="1">
        <f t="shared" si="81"/>
        <v>0</v>
      </c>
      <c r="AJ160" s="52">
        <f t="shared" ca="1" si="67"/>
        <v>0</v>
      </c>
      <c r="AK160" s="1">
        <f t="shared" ca="1" si="68"/>
        <v>0</v>
      </c>
      <c r="AL160" s="301" t="s">
        <v>106</v>
      </c>
      <c r="AO160" s="52">
        <f t="shared" si="82"/>
        <v>0</v>
      </c>
      <c r="AP160" s="52">
        <f t="shared" si="84"/>
        <v>0</v>
      </c>
      <c r="AQ160" s="52">
        <f t="shared" si="84"/>
        <v>0</v>
      </c>
      <c r="AR160" s="52">
        <f t="shared" si="84"/>
        <v>0</v>
      </c>
      <c r="AS160" s="52">
        <f t="shared" si="84"/>
        <v>0</v>
      </c>
      <c r="AT160" s="52">
        <f t="shared" si="84"/>
        <v>0</v>
      </c>
      <c r="AU160" s="52">
        <f t="shared" si="84"/>
        <v>0</v>
      </c>
      <c r="AV160" s="52">
        <f t="shared" si="84"/>
        <v>0</v>
      </c>
      <c r="AW160" s="52">
        <f t="shared" si="84"/>
        <v>0</v>
      </c>
      <c r="AX160" s="52">
        <f t="shared" si="84"/>
        <v>0</v>
      </c>
      <c r="AY160" s="52">
        <f t="shared" si="84"/>
        <v>0</v>
      </c>
      <c r="AZ160" s="52">
        <f t="shared" si="84"/>
        <v>0</v>
      </c>
      <c r="BA160" s="52">
        <f t="shared" si="69"/>
        <v>0</v>
      </c>
      <c r="BB160" s="52">
        <f t="shared" si="76"/>
        <v>0</v>
      </c>
      <c r="BC160" s="301" t="str">
        <f t="shared" si="77"/>
        <v>11435/543965</v>
      </c>
      <c r="BD160" s="301">
        <f t="shared" si="80"/>
        <v>2</v>
      </c>
      <c r="BG160" s="52">
        <f t="shared" si="78"/>
        <v>0</v>
      </c>
    </row>
    <row r="161" spans="1:59" x14ac:dyDescent="0.25">
      <c r="A161" s="301" t="str">
        <f t="shared" si="70"/>
        <v>3311.EHCP.I03.</v>
      </c>
      <c r="B161" s="301">
        <v>543965</v>
      </c>
      <c r="C161" s="301">
        <v>400058</v>
      </c>
      <c r="D161" t="s">
        <v>265</v>
      </c>
      <c r="E161">
        <v>3023311</v>
      </c>
      <c r="F161" t="s">
        <v>412</v>
      </c>
      <c r="G161">
        <v>11431</v>
      </c>
      <c r="H161"/>
      <c r="I161" s="354"/>
      <c r="J161" s="397"/>
      <c r="K161" s="397"/>
      <c r="L161" s="397"/>
      <c r="M161" s="397"/>
      <c r="N161" s="397"/>
      <c r="O161" s="397"/>
      <c r="P161" s="397"/>
      <c r="Q161" s="397"/>
      <c r="R161" s="52"/>
      <c r="S161" s="52"/>
      <c r="T161" s="52"/>
      <c r="U161" s="52"/>
      <c r="V161" s="52"/>
      <c r="W161" s="52">
        <f t="shared" si="71"/>
        <v>0</v>
      </c>
      <c r="X161" s="52" t="str">
        <f t="shared" si="72"/>
        <v>302331111431EHCP</v>
      </c>
      <c r="Y161" s="52">
        <f t="shared" si="65"/>
        <v>0</v>
      </c>
      <c r="Z161" s="52">
        <f t="shared" ca="1" si="73"/>
        <v>0</v>
      </c>
      <c r="AA161" s="52">
        <f t="shared" ca="1" si="74"/>
        <v>0</v>
      </c>
      <c r="AB161" s="52">
        <f t="shared" ca="1" si="75"/>
        <v>0</v>
      </c>
      <c r="AC161" s="52">
        <f t="shared" ca="1" si="66"/>
        <v>0</v>
      </c>
      <c r="AD161" s="7"/>
      <c r="AE161" s="7"/>
      <c r="AF161" s="7"/>
      <c r="AG161" s="7"/>
      <c r="AH161" s="7"/>
      <c r="AI161" s="1">
        <f t="shared" si="81"/>
        <v>0</v>
      </c>
      <c r="AJ161" s="52">
        <f t="shared" ca="1" si="67"/>
        <v>0</v>
      </c>
      <c r="AK161" s="1">
        <f t="shared" ca="1" si="68"/>
        <v>0</v>
      </c>
      <c r="AL161" s="301" t="s">
        <v>48</v>
      </c>
      <c r="AO161" s="52">
        <f t="shared" si="82"/>
        <v>0</v>
      </c>
      <c r="AP161" s="52">
        <f t="shared" si="84"/>
        <v>0</v>
      </c>
      <c r="AQ161" s="52">
        <f t="shared" si="84"/>
        <v>0</v>
      </c>
      <c r="AR161" s="52">
        <f t="shared" si="84"/>
        <v>0</v>
      </c>
      <c r="AS161" s="52">
        <f t="shared" si="84"/>
        <v>0</v>
      </c>
      <c r="AT161" s="52">
        <f t="shared" si="84"/>
        <v>0</v>
      </c>
      <c r="AU161" s="52">
        <f t="shared" si="84"/>
        <v>0</v>
      </c>
      <c r="AV161" s="52">
        <f t="shared" si="84"/>
        <v>0</v>
      </c>
      <c r="AW161" s="52">
        <f t="shared" si="84"/>
        <v>0</v>
      </c>
      <c r="AX161" s="52">
        <f t="shared" si="84"/>
        <v>0</v>
      </c>
      <c r="AY161" s="52">
        <f t="shared" si="84"/>
        <v>0</v>
      </c>
      <c r="AZ161" s="52">
        <f t="shared" si="84"/>
        <v>0</v>
      </c>
      <c r="BA161" s="52">
        <f t="shared" si="69"/>
        <v>0</v>
      </c>
      <c r="BB161" s="52">
        <f t="shared" si="76"/>
        <v>0</v>
      </c>
      <c r="BC161" s="301" t="str">
        <f t="shared" si="77"/>
        <v>11431/543965</v>
      </c>
      <c r="BD161" s="301">
        <f t="shared" si="80"/>
        <v>1</v>
      </c>
      <c r="BG161" s="52">
        <f t="shared" si="78"/>
        <v>0</v>
      </c>
    </row>
    <row r="162" spans="1:59" x14ac:dyDescent="0.25">
      <c r="A162" s="301" t="str">
        <f t="shared" si="70"/>
        <v>3312.EHCP.I03.</v>
      </c>
      <c r="B162" s="301">
        <v>543965</v>
      </c>
      <c r="C162" s="301">
        <v>400017</v>
      </c>
      <c r="D162" t="s">
        <v>266</v>
      </c>
      <c r="E162">
        <v>3023312</v>
      </c>
      <c r="F162" t="s">
        <v>412</v>
      </c>
      <c r="G162">
        <v>11431</v>
      </c>
      <c r="H162"/>
      <c r="I162" s="354"/>
      <c r="J162" s="397"/>
      <c r="K162" s="397"/>
      <c r="L162" s="397"/>
      <c r="M162" s="397"/>
      <c r="N162" s="397"/>
      <c r="O162" s="397"/>
      <c r="P162" s="397"/>
      <c r="Q162" s="397"/>
      <c r="R162" s="52"/>
      <c r="S162" s="52"/>
      <c r="T162" s="52"/>
      <c r="U162" s="52"/>
      <c r="V162" s="52"/>
      <c r="W162" s="52">
        <f t="shared" si="71"/>
        <v>0</v>
      </c>
      <c r="X162" s="52" t="str">
        <f t="shared" si="72"/>
        <v>302331211431EHCP</v>
      </c>
      <c r="Y162" s="52">
        <f t="shared" si="65"/>
        <v>0</v>
      </c>
      <c r="Z162" s="52">
        <f t="shared" ca="1" si="73"/>
        <v>0</v>
      </c>
      <c r="AA162" s="52">
        <f t="shared" ca="1" si="74"/>
        <v>0</v>
      </c>
      <c r="AB162" s="52">
        <f t="shared" ca="1" si="75"/>
        <v>0</v>
      </c>
      <c r="AC162" s="52">
        <f t="shared" ca="1" si="66"/>
        <v>0</v>
      </c>
      <c r="AD162" s="7"/>
      <c r="AE162" s="7"/>
      <c r="AF162" s="7"/>
      <c r="AG162" s="7"/>
      <c r="AH162" s="7"/>
      <c r="AI162" s="1">
        <f t="shared" si="81"/>
        <v>0</v>
      </c>
      <c r="AJ162" s="52">
        <f t="shared" ca="1" si="67"/>
        <v>0</v>
      </c>
      <c r="AK162" s="1">
        <f t="shared" ca="1" si="68"/>
        <v>0</v>
      </c>
      <c r="AL162" s="301" t="s">
        <v>48</v>
      </c>
      <c r="AO162" s="52">
        <f t="shared" si="82"/>
        <v>0</v>
      </c>
      <c r="AP162" s="52">
        <f t="shared" si="84"/>
        <v>0</v>
      </c>
      <c r="AQ162" s="52">
        <f t="shared" si="84"/>
        <v>0</v>
      </c>
      <c r="AR162" s="52">
        <f t="shared" si="84"/>
        <v>0</v>
      </c>
      <c r="AS162" s="52">
        <f t="shared" si="84"/>
        <v>0</v>
      </c>
      <c r="AT162" s="52">
        <f t="shared" si="84"/>
        <v>0</v>
      </c>
      <c r="AU162" s="52">
        <f t="shared" si="84"/>
        <v>0</v>
      </c>
      <c r="AV162" s="52">
        <f t="shared" si="84"/>
        <v>0</v>
      </c>
      <c r="AW162" s="52">
        <f t="shared" si="84"/>
        <v>0</v>
      </c>
      <c r="AX162" s="52">
        <f t="shared" si="84"/>
        <v>0</v>
      </c>
      <c r="AY162" s="52">
        <f t="shared" si="84"/>
        <v>0</v>
      </c>
      <c r="AZ162" s="52">
        <f t="shared" si="84"/>
        <v>0</v>
      </c>
      <c r="BA162" s="52">
        <f t="shared" si="69"/>
        <v>0</v>
      </c>
      <c r="BB162" s="52">
        <f t="shared" si="76"/>
        <v>0</v>
      </c>
      <c r="BC162" s="301" t="str">
        <f t="shared" si="77"/>
        <v>11431/543965</v>
      </c>
      <c r="BD162" s="301">
        <f t="shared" si="80"/>
        <v>1</v>
      </c>
      <c r="BG162" s="52">
        <f t="shared" si="78"/>
        <v>0</v>
      </c>
    </row>
    <row r="163" spans="1:59" x14ac:dyDescent="0.25">
      <c r="A163" s="301" t="str">
        <f t="shared" si="70"/>
        <v>3314.EHCP.I03.</v>
      </c>
      <c r="B163" s="301">
        <v>543965</v>
      </c>
      <c r="C163" s="301">
        <v>400094</v>
      </c>
      <c r="D163" t="s">
        <v>267</v>
      </c>
      <c r="E163">
        <v>3023314</v>
      </c>
      <c r="F163" t="s">
        <v>412</v>
      </c>
      <c r="G163">
        <v>11431</v>
      </c>
      <c r="H163"/>
      <c r="I163" s="354"/>
      <c r="J163" s="397"/>
      <c r="K163" s="397"/>
      <c r="L163" s="397"/>
      <c r="M163" s="397"/>
      <c r="N163" s="397"/>
      <c r="O163" s="397"/>
      <c r="P163" s="397"/>
      <c r="Q163" s="397"/>
      <c r="R163" s="52"/>
      <c r="S163" s="52"/>
      <c r="T163" s="52"/>
      <c r="U163" s="52"/>
      <c r="V163" s="52"/>
      <c r="W163" s="52">
        <f t="shared" si="71"/>
        <v>0</v>
      </c>
      <c r="X163" s="52" t="str">
        <f t="shared" si="72"/>
        <v>302331411431EHCP</v>
      </c>
      <c r="Y163" s="52">
        <f t="shared" si="65"/>
        <v>0</v>
      </c>
      <c r="Z163" s="52">
        <f t="shared" ca="1" si="73"/>
        <v>0</v>
      </c>
      <c r="AA163" s="52">
        <f t="shared" ca="1" si="74"/>
        <v>0</v>
      </c>
      <c r="AB163" s="52">
        <f t="shared" ca="1" si="75"/>
        <v>0</v>
      </c>
      <c r="AC163" s="52">
        <f t="shared" ca="1" si="66"/>
        <v>0</v>
      </c>
      <c r="AD163" s="7"/>
      <c r="AE163" s="7"/>
      <c r="AF163" s="7"/>
      <c r="AG163" s="7"/>
      <c r="AH163" s="7"/>
      <c r="AI163" s="1">
        <f t="shared" si="81"/>
        <v>0</v>
      </c>
      <c r="AJ163" s="52">
        <f t="shared" ca="1" si="67"/>
        <v>0</v>
      </c>
      <c r="AK163" s="1">
        <f t="shared" ca="1" si="68"/>
        <v>0</v>
      </c>
      <c r="AL163" s="301" t="s">
        <v>191</v>
      </c>
      <c r="AO163" s="52">
        <f t="shared" si="82"/>
        <v>0</v>
      </c>
      <c r="AP163" s="52">
        <f t="shared" si="84"/>
        <v>0</v>
      </c>
      <c r="AQ163" s="52">
        <f t="shared" si="84"/>
        <v>0</v>
      </c>
      <c r="AR163" s="52">
        <f t="shared" si="84"/>
        <v>0</v>
      </c>
      <c r="AS163" s="52">
        <f t="shared" si="84"/>
        <v>0</v>
      </c>
      <c r="AT163" s="52">
        <f t="shared" si="84"/>
        <v>0</v>
      </c>
      <c r="AU163" s="52">
        <f t="shared" si="84"/>
        <v>0</v>
      </c>
      <c r="AV163" s="52">
        <f t="shared" si="84"/>
        <v>0</v>
      </c>
      <c r="AW163" s="52">
        <f t="shared" si="84"/>
        <v>0</v>
      </c>
      <c r="AX163" s="52">
        <f t="shared" si="84"/>
        <v>0</v>
      </c>
      <c r="AY163" s="52">
        <f t="shared" si="84"/>
        <v>0</v>
      </c>
      <c r="AZ163" s="52">
        <f t="shared" si="84"/>
        <v>0</v>
      </c>
      <c r="BA163" s="52">
        <f t="shared" si="69"/>
        <v>0</v>
      </c>
      <c r="BB163" s="52">
        <f t="shared" si="76"/>
        <v>0</v>
      </c>
      <c r="BC163" s="301" t="str">
        <f t="shared" si="77"/>
        <v>11431/543965</v>
      </c>
      <c r="BD163" s="301">
        <f t="shared" si="80"/>
        <v>1</v>
      </c>
      <c r="BG163" s="52">
        <f t="shared" si="78"/>
        <v>0</v>
      </c>
    </row>
    <row r="164" spans="1:59" x14ac:dyDescent="0.25">
      <c r="A164" s="301" t="str">
        <f t="shared" si="70"/>
        <v>3313.EHCP.I03.</v>
      </c>
      <c r="B164" s="301">
        <v>543965</v>
      </c>
      <c r="C164" s="301">
        <v>400006</v>
      </c>
      <c r="D164" t="s">
        <v>268</v>
      </c>
      <c r="E164">
        <v>3023313</v>
      </c>
      <c r="F164" t="s">
        <v>412</v>
      </c>
      <c r="G164">
        <v>11431</v>
      </c>
      <c r="H164"/>
      <c r="I164" s="354"/>
      <c r="J164" s="397"/>
      <c r="K164" s="397"/>
      <c r="L164" s="397"/>
      <c r="M164" s="397"/>
      <c r="N164" s="397"/>
      <c r="O164" s="397"/>
      <c r="P164" s="397"/>
      <c r="Q164" s="397"/>
      <c r="R164" s="52"/>
      <c r="S164" s="52"/>
      <c r="T164" s="52"/>
      <c r="U164" s="52"/>
      <c r="V164" s="52"/>
      <c r="W164" s="52">
        <f t="shared" si="71"/>
        <v>0</v>
      </c>
      <c r="X164" s="52" t="str">
        <f t="shared" si="72"/>
        <v>302331311431EHCP</v>
      </c>
      <c r="Y164" s="52">
        <f t="shared" si="65"/>
        <v>0</v>
      </c>
      <c r="Z164" s="52">
        <f t="shared" ca="1" si="73"/>
        <v>0</v>
      </c>
      <c r="AA164" s="52">
        <f t="shared" ca="1" si="74"/>
        <v>0</v>
      </c>
      <c r="AB164" s="52">
        <f t="shared" ca="1" si="75"/>
        <v>0</v>
      </c>
      <c r="AC164" s="52">
        <f t="shared" ca="1" si="66"/>
        <v>0</v>
      </c>
      <c r="AD164" s="7"/>
      <c r="AE164" s="7"/>
      <c r="AF164" s="7"/>
      <c r="AG164" s="7"/>
      <c r="AH164" s="7"/>
      <c r="AI164" s="1">
        <f t="shared" si="81"/>
        <v>0</v>
      </c>
      <c r="AJ164" s="52">
        <f t="shared" ca="1" si="67"/>
        <v>0</v>
      </c>
      <c r="AK164" s="1">
        <f t="shared" ca="1" si="68"/>
        <v>0</v>
      </c>
      <c r="AL164" s="301" t="s">
        <v>48</v>
      </c>
      <c r="AO164" s="52">
        <f t="shared" si="82"/>
        <v>0</v>
      </c>
      <c r="AP164" s="52">
        <f t="shared" si="84"/>
        <v>0</v>
      </c>
      <c r="AQ164" s="52">
        <f t="shared" si="84"/>
        <v>0</v>
      </c>
      <c r="AR164" s="52">
        <f t="shared" si="84"/>
        <v>0</v>
      </c>
      <c r="AS164" s="52">
        <f t="shared" si="84"/>
        <v>0</v>
      </c>
      <c r="AT164" s="52">
        <f t="shared" si="84"/>
        <v>0</v>
      </c>
      <c r="AU164" s="52">
        <f t="shared" si="84"/>
        <v>0</v>
      </c>
      <c r="AV164" s="52">
        <f t="shared" si="84"/>
        <v>0</v>
      </c>
      <c r="AW164" s="52">
        <f t="shared" si="84"/>
        <v>0</v>
      </c>
      <c r="AX164" s="52">
        <f t="shared" si="84"/>
        <v>0</v>
      </c>
      <c r="AY164" s="52">
        <f t="shared" si="84"/>
        <v>0</v>
      </c>
      <c r="AZ164" s="52">
        <f t="shared" si="84"/>
        <v>0</v>
      </c>
      <c r="BA164" s="52">
        <f t="shared" si="69"/>
        <v>0</v>
      </c>
      <c r="BB164" s="52">
        <f t="shared" si="76"/>
        <v>0</v>
      </c>
      <c r="BC164" s="301" t="str">
        <f t="shared" si="77"/>
        <v>11431/543965</v>
      </c>
      <c r="BD164" s="301">
        <f t="shared" si="80"/>
        <v>1</v>
      </c>
      <c r="BG164" s="52">
        <f t="shared" si="78"/>
        <v>0</v>
      </c>
    </row>
    <row r="165" spans="1:59" x14ac:dyDescent="0.25">
      <c r="A165" s="301" t="str">
        <f t="shared" si="70"/>
        <v>3507.EHCP.I03.</v>
      </c>
      <c r="B165" s="301">
        <v>543965</v>
      </c>
      <c r="C165" s="301">
        <v>400037</v>
      </c>
      <c r="D165" t="s">
        <v>269</v>
      </c>
      <c r="E165">
        <v>3023507</v>
      </c>
      <c r="F165" t="s">
        <v>412</v>
      </c>
      <c r="G165">
        <v>11431</v>
      </c>
      <c r="H165"/>
      <c r="I165" s="354"/>
      <c r="J165" s="397"/>
      <c r="K165" s="397"/>
      <c r="L165" s="397"/>
      <c r="M165" s="397"/>
      <c r="N165" s="397"/>
      <c r="O165" s="397"/>
      <c r="P165" s="397"/>
      <c r="Q165" s="397"/>
      <c r="R165" s="52"/>
      <c r="S165" s="52"/>
      <c r="T165" s="52"/>
      <c r="U165" s="52"/>
      <c r="V165" s="52"/>
      <c r="W165" s="52">
        <f t="shared" si="71"/>
        <v>0</v>
      </c>
      <c r="X165" s="52" t="str">
        <f t="shared" si="72"/>
        <v>302350711431EHCP</v>
      </c>
      <c r="Y165" s="52">
        <f t="shared" si="65"/>
        <v>0</v>
      </c>
      <c r="Z165" s="52">
        <f t="shared" ca="1" si="73"/>
        <v>0</v>
      </c>
      <c r="AA165" s="52">
        <f t="shared" ca="1" si="74"/>
        <v>0</v>
      </c>
      <c r="AB165" s="52">
        <f t="shared" ca="1" si="75"/>
        <v>0</v>
      </c>
      <c r="AC165" s="52">
        <f t="shared" ca="1" si="66"/>
        <v>0</v>
      </c>
      <c r="AD165" s="7"/>
      <c r="AE165" s="7"/>
      <c r="AF165" s="7"/>
      <c r="AG165" s="7"/>
      <c r="AH165" s="7"/>
      <c r="AI165" s="1">
        <f t="shared" si="81"/>
        <v>0</v>
      </c>
      <c r="AJ165" s="52">
        <f t="shared" ca="1" si="67"/>
        <v>0</v>
      </c>
      <c r="AK165" s="1">
        <f t="shared" ca="1" si="68"/>
        <v>0</v>
      </c>
      <c r="AL165" s="301" t="s">
        <v>48</v>
      </c>
      <c r="AO165" s="52">
        <f t="shared" si="82"/>
        <v>0</v>
      </c>
      <c r="AP165" s="52">
        <f t="shared" si="84"/>
        <v>0</v>
      </c>
      <c r="AQ165" s="52">
        <f t="shared" si="84"/>
        <v>0</v>
      </c>
      <c r="AR165" s="52">
        <f t="shared" si="84"/>
        <v>0</v>
      </c>
      <c r="AS165" s="52">
        <f t="shared" si="84"/>
        <v>0</v>
      </c>
      <c r="AT165" s="52">
        <f t="shared" si="84"/>
        <v>0</v>
      </c>
      <c r="AU165" s="52">
        <f t="shared" si="84"/>
        <v>0</v>
      </c>
      <c r="AV165" s="52">
        <f t="shared" si="84"/>
        <v>0</v>
      </c>
      <c r="AW165" s="52">
        <f t="shared" si="84"/>
        <v>0</v>
      </c>
      <c r="AX165" s="52">
        <f t="shared" si="84"/>
        <v>0</v>
      </c>
      <c r="AY165" s="52">
        <f t="shared" si="84"/>
        <v>0</v>
      </c>
      <c r="AZ165" s="52">
        <f t="shared" si="84"/>
        <v>0</v>
      </c>
      <c r="BA165" s="52">
        <f t="shared" si="69"/>
        <v>0</v>
      </c>
      <c r="BB165" s="52">
        <f t="shared" si="76"/>
        <v>0</v>
      </c>
      <c r="BC165" s="301" t="str">
        <f t="shared" si="77"/>
        <v>11431/543965</v>
      </c>
      <c r="BD165" s="301">
        <f t="shared" si="80"/>
        <v>1</v>
      </c>
      <c r="BG165" s="52">
        <f t="shared" si="78"/>
        <v>0</v>
      </c>
    </row>
    <row r="166" spans="1:59" x14ac:dyDescent="0.25">
      <c r="A166" s="301" t="str">
        <f t="shared" si="70"/>
        <v>3506.EHCP.I03.</v>
      </c>
      <c r="B166" s="301">
        <v>543965</v>
      </c>
      <c r="C166" s="301">
        <v>400009</v>
      </c>
      <c r="D166" t="s">
        <v>270</v>
      </c>
      <c r="E166">
        <v>3023506</v>
      </c>
      <c r="F166" t="s">
        <v>412</v>
      </c>
      <c r="G166">
        <v>11431</v>
      </c>
      <c r="H166"/>
      <c r="I166" s="354"/>
      <c r="J166" s="397"/>
      <c r="K166" s="397"/>
      <c r="L166" s="397"/>
      <c r="M166" s="397"/>
      <c r="N166" s="397"/>
      <c r="O166" s="397"/>
      <c r="P166" s="397"/>
      <c r="Q166" s="397"/>
      <c r="R166" s="52"/>
      <c r="S166" s="52"/>
      <c r="T166" s="52"/>
      <c r="U166" s="52"/>
      <c r="V166" s="52"/>
      <c r="W166" s="52">
        <f t="shared" si="71"/>
        <v>0</v>
      </c>
      <c r="X166" s="52" t="str">
        <f t="shared" si="72"/>
        <v>302350611431EHCP</v>
      </c>
      <c r="Y166" s="52">
        <f t="shared" si="65"/>
        <v>0</v>
      </c>
      <c r="Z166" s="52">
        <f t="shared" ca="1" si="73"/>
        <v>0</v>
      </c>
      <c r="AA166" s="52">
        <f t="shared" ca="1" si="74"/>
        <v>0</v>
      </c>
      <c r="AB166" s="52">
        <f t="shared" ca="1" si="75"/>
        <v>0</v>
      </c>
      <c r="AC166" s="52">
        <f t="shared" ca="1" si="66"/>
        <v>0</v>
      </c>
      <c r="AD166" s="7"/>
      <c r="AE166" s="7"/>
      <c r="AF166" s="7"/>
      <c r="AG166" s="7"/>
      <c r="AH166" s="7"/>
      <c r="AI166" s="1">
        <f t="shared" si="81"/>
        <v>0</v>
      </c>
      <c r="AJ166" s="52">
        <f t="shared" ca="1" si="67"/>
        <v>0</v>
      </c>
      <c r="AK166" s="1">
        <f t="shared" ca="1" si="68"/>
        <v>0</v>
      </c>
      <c r="AL166" s="301" t="s">
        <v>48</v>
      </c>
      <c r="AO166" s="52">
        <f t="shared" si="82"/>
        <v>0</v>
      </c>
      <c r="AP166" s="52">
        <f t="shared" si="84"/>
        <v>0</v>
      </c>
      <c r="AQ166" s="52">
        <f t="shared" si="84"/>
        <v>0</v>
      </c>
      <c r="AR166" s="52">
        <f t="shared" si="84"/>
        <v>0</v>
      </c>
      <c r="AS166" s="52">
        <f t="shared" si="84"/>
        <v>0</v>
      </c>
      <c r="AT166" s="52">
        <f t="shared" si="84"/>
        <v>0</v>
      </c>
      <c r="AU166" s="52">
        <f t="shared" si="84"/>
        <v>0</v>
      </c>
      <c r="AV166" s="52">
        <f t="shared" si="84"/>
        <v>0</v>
      </c>
      <c r="AW166" s="52">
        <f t="shared" si="84"/>
        <v>0</v>
      </c>
      <c r="AX166" s="52">
        <f t="shared" si="84"/>
        <v>0</v>
      </c>
      <c r="AY166" s="52">
        <f t="shared" si="84"/>
        <v>0</v>
      </c>
      <c r="AZ166" s="52">
        <f t="shared" si="84"/>
        <v>0</v>
      </c>
      <c r="BA166" s="52">
        <f t="shared" si="69"/>
        <v>0</v>
      </c>
      <c r="BB166" s="52">
        <f t="shared" si="76"/>
        <v>0</v>
      </c>
      <c r="BC166" s="301" t="str">
        <f t="shared" si="77"/>
        <v>11431/543965</v>
      </c>
      <c r="BD166" s="301">
        <f t="shared" si="80"/>
        <v>1</v>
      </c>
      <c r="BG166" s="52">
        <f t="shared" si="78"/>
        <v>0</v>
      </c>
    </row>
    <row r="167" spans="1:59" x14ac:dyDescent="0.25">
      <c r="A167" s="301" t="str">
        <f t="shared" si="70"/>
        <v>5407.EHCP.I03.</v>
      </c>
      <c r="B167" s="301">
        <v>543965</v>
      </c>
      <c r="C167" s="301">
        <v>400013</v>
      </c>
      <c r="D167" t="s">
        <v>119</v>
      </c>
      <c r="E167">
        <v>3025407</v>
      </c>
      <c r="F167" t="s">
        <v>412</v>
      </c>
      <c r="G167">
        <v>11435</v>
      </c>
      <c r="H167"/>
      <c r="I167" s="354"/>
      <c r="J167" s="397"/>
      <c r="K167" s="397"/>
      <c r="L167" s="397"/>
      <c r="M167" s="397"/>
      <c r="N167" s="397"/>
      <c r="O167" s="397"/>
      <c r="P167" s="397"/>
      <c r="Q167" s="397"/>
      <c r="R167" s="52"/>
      <c r="S167" s="52"/>
      <c r="T167" s="52"/>
      <c r="U167" s="52"/>
      <c r="V167" s="52"/>
      <c r="W167" s="52">
        <f t="shared" si="71"/>
        <v>0</v>
      </c>
      <c r="X167" s="52" t="str">
        <f t="shared" si="72"/>
        <v>302540711435EHCP</v>
      </c>
      <c r="Y167" s="52">
        <f t="shared" si="65"/>
        <v>0</v>
      </c>
      <c r="Z167" s="52">
        <f t="shared" ca="1" si="73"/>
        <v>0</v>
      </c>
      <c r="AA167" s="52">
        <f t="shared" ca="1" si="74"/>
        <v>0</v>
      </c>
      <c r="AB167" s="52">
        <f t="shared" ca="1" si="75"/>
        <v>0</v>
      </c>
      <c r="AC167" s="52">
        <f t="shared" ca="1" si="66"/>
        <v>0</v>
      </c>
      <c r="AD167" s="7"/>
      <c r="AE167" s="7"/>
      <c r="AF167" s="7"/>
      <c r="AG167" s="7"/>
      <c r="AH167" s="7"/>
      <c r="AI167" s="1">
        <f t="shared" si="81"/>
        <v>0</v>
      </c>
      <c r="AJ167" s="52">
        <f t="shared" ca="1" si="67"/>
        <v>0</v>
      </c>
      <c r="AK167" s="1">
        <f t="shared" ca="1" si="68"/>
        <v>0</v>
      </c>
      <c r="AL167" s="301" t="s">
        <v>106</v>
      </c>
      <c r="AO167" s="52">
        <f t="shared" si="82"/>
        <v>0</v>
      </c>
      <c r="AP167" s="52">
        <f t="shared" si="84"/>
        <v>0</v>
      </c>
      <c r="AQ167" s="52">
        <f t="shared" si="84"/>
        <v>0</v>
      </c>
      <c r="AR167" s="52">
        <f t="shared" si="84"/>
        <v>0</v>
      </c>
      <c r="AS167" s="52">
        <f t="shared" si="84"/>
        <v>0</v>
      </c>
      <c r="AT167" s="52">
        <f t="shared" si="84"/>
        <v>0</v>
      </c>
      <c r="AU167" s="52">
        <f t="shared" si="84"/>
        <v>0</v>
      </c>
      <c r="AV167" s="52">
        <f t="shared" si="84"/>
        <v>0</v>
      </c>
      <c r="AW167" s="52">
        <f t="shared" si="84"/>
        <v>0</v>
      </c>
      <c r="AX167" s="52">
        <f t="shared" si="84"/>
        <v>0</v>
      </c>
      <c r="AY167" s="52">
        <f t="shared" si="84"/>
        <v>0</v>
      </c>
      <c r="AZ167" s="52">
        <f t="shared" si="84"/>
        <v>0</v>
      </c>
      <c r="BA167" s="52">
        <f t="shared" si="69"/>
        <v>0</v>
      </c>
      <c r="BB167" s="52">
        <f t="shared" si="76"/>
        <v>0</v>
      </c>
      <c r="BC167" s="301" t="str">
        <f t="shared" si="77"/>
        <v>11435/543965</v>
      </c>
      <c r="BD167" s="301">
        <f t="shared" si="80"/>
        <v>1</v>
      </c>
      <c r="BG167" s="52">
        <f t="shared" si="78"/>
        <v>0</v>
      </c>
    </row>
    <row r="168" spans="1:59" x14ac:dyDescent="0.25">
      <c r="A168" s="301" t="str">
        <f t="shared" si="70"/>
        <v>2051.ARPs.I03.</v>
      </c>
      <c r="B168" s="301">
        <v>516500</v>
      </c>
      <c r="C168" s="301">
        <v>157542</v>
      </c>
      <c r="D168" t="s">
        <v>271</v>
      </c>
      <c r="E168">
        <v>3022051</v>
      </c>
      <c r="F168" t="s">
        <v>4200</v>
      </c>
      <c r="G168">
        <v>11422</v>
      </c>
      <c r="H168"/>
      <c r="I168" s="354"/>
      <c r="J168" s="397"/>
      <c r="K168" s="397"/>
      <c r="L168" s="397"/>
      <c r="M168" s="397"/>
      <c r="N168" s="397"/>
      <c r="O168" s="397"/>
      <c r="P168" s="397"/>
      <c r="Q168" s="397"/>
      <c r="R168" s="52"/>
      <c r="S168" s="52"/>
      <c r="T168" s="52"/>
      <c r="U168" s="52"/>
      <c r="V168" s="52"/>
      <c r="W168" s="52">
        <f t="shared" si="71"/>
        <v>0</v>
      </c>
      <c r="X168" s="52" t="str">
        <f t="shared" si="72"/>
        <v>302205111422ARPs</v>
      </c>
      <c r="Y168" s="52">
        <f t="shared" ref="Y168:Y189" si="85">I168</f>
        <v>0</v>
      </c>
      <c r="Z168" s="52">
        <f t="shared" ca="1" si="73"/>
        <v>0</v>
      </c>
      <c r="AA168" s="52">
        <f t="shared" ca="1" si="74"/>
        <v>0</v>
      </c>
      <c r="AB168" s="52">
        <f t="shared" ca="1" si="75"/>
        <v>0</v>
      </c>
      <c r="AC168" s="52">
        <f t="shared" ref="AC168:AC189" ca="1" si="86">SUM(Z168:AB168)-H168</f>
        <v>0</v>
      </c>
      <c r="AD168" s="7"/>
      <c r="AE168" s="7"/>
      <c r="AF168" s="7"/>
      <c r="AG168" s="7"/>
      <c r="AH168" s="7"/>
      <c r="AI168" s="1">
        <f t="shared" si="81"/>
        <v>0</v>
      </c>
      <c r="AJ168" s="52">
        <f t="shared" ref="AJ168:AJ189" ca="1" si="87">Z168+AA168-AE168</f>
        <v>0</v>
      </c>
      <c r="AK168" s="1">
        <f t="shared" ref="AK168:AK189" ca="1" si="88">AB168+AE168+AJ168-H168</f>
        <v>0</v>
      </c>
      <c r="AL168" s="301" t="s">
        <v>79</v>
      </c>
      <c r="AO168" s="52">
        <f t="shared" si="82"/>
        <v>0</v>
      </c>
      <c r="AP168" s="52">
        <f t="shared" ref="AP168:AZ177" si="89">IFERROR(IF($B168=543965,1/13,1/12)*$H168,0)</f>
        <v>0</v>
      </c>
      <c r="AQ168" s="52">
        <f t="shared" si="89"/>
        <v>0</v>
      </c>
      <c r="AR168" s="52">
        <f t="shared" si="89"/>
        <v>0</v>
      </c>
      <c r="AS168" s="52">
        <f t="shared" si="89"/>
        <v>0</v>
      </c>
      <c r="AT168" s="52">
        <f t="shared" si="89"/>
        <v>0</v>
      </c>
      <c r="AU168" s="52">
        <f t="shared" si="89"/>
        <v>0</v>
      </c>
      <c r="AV168" s="52">
        <f t="shared" si="89"/>
        <v>0</v>
      </c>
      <c r="AW168" s="52">
        <f t="shared" si="89"/>
        <v>0</v>
      </c>
      <c r="AX168" s="52">
        <f t="shared" si="89"/>
        <v>0</v>
      </c>
      <c r="AY168" s="52">
        <f t="shared" si="89"/>
        <v>0</v>
      </c>
      <c r="AZ168" s="52">
        <f t="shared" si="89"/>
        <v>0</v>
      </c>
      <c r="BA168" s="52">
        <f t="shared" ref="BA168:BA189" si="90">SUM(AO168:AZ168)-H168</f>
        <v>0</v>
      </c>
      <c r="BB168" s="52">
        <f t="shared" si="76"/>
        <v>0</v>
      </c>
      <c r="BC168" s="301" t="str">
        <f t="shared" si="77"/>
        <v>11422/516500</v>
      </c>
      <c r="BD168" s="301">
        <f t="shared" si="80"/>
        <v>1</v>
      </c>
      <c r="BG168" s="52">
        <f t="shared" si="78"/>
        <v>0</v>
      </c>
    </row>
    <row r="169" spans="1:59" x14ac:dyDescent="0.25">
      <c r="A169" s="301" t="str">
        <f t="shared" si="70"/>
        <v>2051.EHCP.I03.</v>
      </c>
      <c r="B169" s="301">
        <v>516500</v>
      </c>
      <c r="C169" s="301">
        <v>157542</v>
      </c>
      <c r="D169" t="s">
        <v>271</v>
      </c>
      <c r="E169">
        <v>3022051</v>
      </c>
      <c r="F169" t="s">
        <v>412</v>
      </c>
      <c r="G169">
        <v>11443</v>
      </c>
      <c r="H169"/>
      <c r="I169" s="354"/>
      <c r="J169" s="397"/>
      <c r="K169" s="397"/>
      <c r="L169" s="397"/>
      <c r="M169" s="397"/>
      <c r="N169" s="397"/>
      <c r="O169" s="397"/>
      <c r="P169" s="397"/>
      <c r="Q169" s="397"/>
      <c r="R169" s="52"/>
      <c r="S169" s="52"/>
      <c r="T169" s="52"/>
      <c r="U169" s="52"/>
      <c r="V169" s="52"/>
      <c r="W169" s="52">
        <f t="shared" si="71"/>
        <v>0</v>
      </c>
      <c r="X169" s="52" t="str">
        <f t="shared" si="72"/>
        <v>302205111443EHCP</v>
      </c>
      <c r="Y169" s="52">
        <f t="shared" si="85"/>
        <v>0</v>
      </c>
      <c r="Z169" s="52">
        <f t="shared" ca="1" si="73"/>
        <v>0</v>
      </c>
      <c r="AA169" s="52">
        <f t="shared" ca="1" si="74"/>
        <v>0</v>
      </c>
      <c r="AB169" s="52">
        <f t="shared" ca="1" si="75"/>
        <v>0</v>
      </c>
      <c r="AC169" s="52">
        <f t="shared" ca="1" si="86"/>
        <v>0</v>
      </c>
      <c r="AD169" s="7"/>
      <c r="AE169" s="7"/>
      <c r="AF169" s="7"/>
      <c r="AG169" s="7"/>
      <c r="AH169" s="7"/>
      <c r="AI169" s="1">
        <f t="shared" si="81"/>
        <v>0</v>
      </c>
      <c r="AJ169" s="52">
        <f t="shared" ca="1" si="87"/>
        <v>0</v>
      </c>
      <c r="AK169" s="1">
        <f t="shared" ca="1" si="88"/>
        <v>0</v>
      </c>
      <c r="AL169" s="301" t="s">
        <v>79</v>
      </c>
      <c r="AO169" s="52">
        <f t="shared" si="82"/>
        <v>0</v>
      </c>
      <c r="AP169" s="52">
        <f t="shared" si="89"/>
        <v>0</v>
      </c>
      <c r="AQ169" s="52">
        <f t="shared" si="89"/>
        <v>0</v>
      </c>
      <c r="AR169" s="52">
        <f t="shared" si="89"/>
        <v>0</v>
      </c>
      <c r="AS169" s="52">
        <f t="shared" si="89"/>
        <v>0</v>
      </c>
      <c r="AT169" s="52">
        <f t="shared" si="89"/>
        <v>0</v>
      </c>
      <c r="AU169" s="52">
        <f t="shared" si="89"/>
        <v>0</v>
      </c>
      <c r="AV169" s="52">
        <f t="shared" si="89"/>
        <v>0</v>
      </c>
      <c r="AW169" s="52">
        <f t="shared" si="89"/>
        <v>0</v>
      </c>
      <c r="AX169" s="52">
        <f t="shared" si="89"/>
        <v>0</v>
      </c>
      <c r="AY169" s="52">
        <f t="shared" si="89"/>
        <v>0</v>
      </c>
      <c r="AZ169" s="52">
        <f t="shared" si="89"/>
        <v>0</v>
      </c>
      <c r="BA169" s="52">
        <f t="shared" si="90"/>
        <v>0</v>
      </c>
      <c r="BB169" s="52">
        <f t="shared" si="76"/>
        <v>0</v>
      </c>
      <c r="BC169" s="301" t="str">
        <f t="shared" si="77"/>
        <v>11443/516500</v>
      </c>
      <c r="BD169" s="301">
        <f t="shared" si="80"/>
        <v>2</v>
      </c>
      <c r="BG169" s="52">
        <f t="shared" si="78"/>
        <v>0</v>
      </c>
    </row>
    <row r="170" spans="1:59" x14ac:dyDescent="0.25">
      <c r="A170" s="301" t="str">
        <f t="shared" si="70"/>
        <v>2051.SEN I.I03.</v>
      </c>
      <c r="B170" s="301">
        <v>516500</v>
      </c>
      <c r="C170" s="301">
        <v>157542</v>
      </c>
      <c r="D170" t="s">
        <v>271</v>
      </c>
      <c r="E170">
        <v>3022051</v>
      </c>
      <c r="F170" t="s">
        <v>4199</v>
      </c>
      <c r="G170">
        <v>10265</v>
      </c>
      <c r="H170"/>
      <c r="I170" s="354"/>
      <c r="J170" s="397"/>
      <c r="K170" s="397"/>
      <c r="L170" s="397"/>
      <c r="M170" s="397"/>
      <c r="N170" s="397"/>
      <c r="O170" s="397"/>
      <c r="P170" s="397"/>
      <c r="Q170" s="397"/>
      <c r="R170" s="52"/>
      <c r="S170" s="52"/>
      <c r="T170" s="52"/>
      <c r="U170" s="52"/>
      <c r="V170" s="52"/>
      <c r="W170" s="52">
        <f t="shared" si="71"/>
        <v>0</v>
      </c>
      <c r="X170" s="52" t="str">
        <f t="shared" si="72"/>
        <v>302205110265SEN Inclusion</v>
      </c>
      <c r="Y170" s="52">
        <f t="shared" si="85"/>
        <v>0</v>
      </c>
      <c r="Z170" s="52">
        <f t="shared" ca="1" si="73"/>
        <v>0</v>
      </c>
      <c r="AA170" s="52">
        <f t="shared" ca="1" si="74"/>
        <v>0</v>
      </c>
      <c r="AB170" s="52">
        <f t="shared" ca="1" si="75"/>
        <v>0</v>
      </c>
      <c r="AC170" s="52">
        <f t="shared" ca="1" si="86"/>
        <v>0</v>
      </c>
      <c r="AD170" s="7"/>
      <c r="AE170" s="7"/>
      <c r="AF170" s="7"/>
      <c r="AG170" s="7"/>
      <c r="AH170" s="7"/>
      <c r="AI170" s="1">
        <f t="shared" si="81"/>
        <v>0</v>
      </c>
      <c r="AJ170" s="52">
        <f t="shared" ca="1" si="87"/>
        <v>0</v>
      </c>
      <c r="AK170" s="1">
        <f t="shared" ca="1" si="88"/>
        <v>0</v>
      </c>
      <c r="AL170" s="301" t="s">
        <v>79</v>
      </c>
      <c r="AO170" s="52">
        <f t="shared" si="82"/>
        <v>0</v>
      </c>
      <c r="AP170" s="52">
        <f t="shared" si="89"/>
        <v>0</v>
      </c>
      <c r="AQ170" s="52">
        <f t="shared" si="89"/>
        <v>0</v>
      </c>
      <c r="AR170" s="52">
        <f t="shared" si="89"/>
        <v>0</v>
      </c>
      <c r="AS170" s="52">
        <f t="shared" si="89"/>
        <v>0</v>
      </c>
      <c r="AT170" s="52">
        <f t="shared" si="89"/>
        <v>0</v>
      </c>
      <c r="AU170" s="52">
        <f t="shared" si="89"/>
        <v>0</v>
      </c>
      <c r="AV170" s="52">
        <f t="shared" si="89"/>
        <v>0</v>
      </c>
      <c r="AW170" s="52">
        <f t="shared" si="89"/>
        <v>0</v>
      </c>
      <c r="AX170" s="52">
        <f t="shared" si="89"/>
        <v>0</v>
      </c>
      <c r="AY170" s="52">
        <f t="shared" si="89"/>
        <v>0</v>
      </c>
      <c r="AZ170" s="52">
        <f t="shared" si="89"/>
        <v>0</v>
      </c>
      <c r="BA170" s="52">
        <f t="shared" si="90"/>
        <v>0</v>
      </c>
      <c r="BB170" s="52">
        <f t="shared" si="76"/>
        <v>0</v>
      </c>
      <c r="BC170" s="301" t="str">
        <f t="shared" si="77"/>
        <v>10265/516500</v>
      </c>
      <c r="BD170" s="301">
        <f t="shared" si="80"/>
        <v>3</v>
      </c>
      <c r="BG170" s="52">
        <f t="shared" si="78"/>
        <v>0</v>
      </c>
    </row>
    <row r="171" spans="1:59" x14ac:dyDescent="0.25">
      <c r="A171" s="301" t="str">
        <f t="shared" si="70"/>
        <v>2070.EHCP.I03.</v>
      </c>
      <c r="B171" s="301">
        <v>543965</v>
      </c>
      <c r="C171" s="301">
        <v>400038</v>
      </c>
      <c r="D171" t="s">
        <v>272</v>
      </c>
      <c r="E171">
        <v>3022070</v>
      </c>
      <c r="F171" t="s">
        <v>412</v>
      </c>
      <c r="G171">
        <v>11431</v>
      </c>
      <c r="H171"/>
      <c r="I171" s="354"/>
      <c r="J171" s="397"/>
      <c r="K171" s="397"/>
      <c r="L171" s="397"/>
      <c r="M171" s="397"/>
      <c r="N171" s="397"/>
      <c r="O171" s="397"/>
      <c r="P171" s="397"/>
      <c r="Q171" s="397"/>
      <c r="R171" s="52"/>
      <c r="S171" s="52"/>
      <c r="T171" s="52"/>
      <c r="U171" s="52"/>
      <c r="V171" s="52"/>
      <c r="W171" s="52">
        <f t="shared" si="71"/>
        <v>0</v>
      </c>
      <c r="X171" s="52" t="str">
        <f t="shared" si="72"/>
        <v>302207011431EHCP</v>
      </c>
      <c r="Y171" s="52">
        <f t="shared" si="85"/>
        <v>0</v>
      </c>
      <c r="Z171" s="52">
        <f t="shared" ca="1" si="73"/>
        <v>0</v>
      </c>
      <c r="AA171" s="52">
        <f t="shared" ca="1" si="74"/>
        <v>0</v>
      </c>
      <c r="AB171" s="52">
        <f t="shared" ca="1" si="75"/>
        <v>0</v>
      </c>
      <c r="AC171" s="52">
        <f t="shared" ca="1" si="86"/>
        <v>0</v>
      </c>
      <c r="AD171" s="7"/>
      <c r="AE171" s="7"/>
      <c r="AF171" s="7"/>
      <c r="AG171" s="7"/>
      <c r="AH171" s="7"/>
      <c r="AI171" s="1">
        <f t="shared" si="81"/>
        <v>0</v>
      </c>
      <c r="AJ171" s="52">
        <f t="shared" ca="1" si="87"/>
        <v>0</v>
      </c>
      <c r="AK171" s="1">
        <f t="shared" ca="1" si="88"/>
        <v>0</v>
      </c>
      <c r="AL171" s="301" t="s">
        <v>75</v>
      </c>
      <c r="AO171" s="52">
        <f t="shared" si="82"/>
        <v>0</v>
      </c>
      <c r="AP171" s="52">
        <f t="shared" si="89"/>
        <v>0</v>
      </c>
      <c r="AQ171" s="52">
        <f t="shared" si="89"/>
        <v>0</v>
      </c>
      <c r="AR171" s="52">
        <f t="shared" si="89"/>
        <v>0</v>
      </c>
      <c r="AS171" s="52">
        <f t="shared" si="89"/>
        <v>0</v>
      </c>
      <c r="AT171" s="52">
        <f t="shared" si="89"/>
        <v>0</v>
      </c>
      <c r="AU171" s="52">
        <f t="shared" si="89"/>
        <v>0</v>
      </c>
      <c r="AV171" s="52">
        <f t="shared" si="89"/>
        <v>0</v>
      </c>
      <c r="AW171" s="52">
        <f t="shared" si="89"/>
        <v>0</v>
      </c>
      <c r="AX171" s="52">
        <f t="shared" si="89"/>
        <v>0</v>
      </c>
      <c r="AY171" s="52">
        <f t="shared" si="89"/>
        <v>0</v>
      </c>
      <c r="AZ171" s="52">
        <f t="shared" si="89"/>
        <v>0</v>
      </c>
      <c r="BA171" s="52">
        <f t="shared" si="90"/>
        <v>0</v>
      </c>
      <c r="BB171" s="52">
        <f t="shared" si="76"/>
        <v>0</v>
      </c>
      <c r="BC171" s="301" t="str">
        <f t="shared" si="77"/>
        <v>11431/543965</v>
      </c>
      <c r="BD171" s="301">
        <f t="shared" si="80"/>
        <v>1</v>
      </c>
      <c r="BG171" s="52">
        <f t="shared" si="78"/>
        <v>0</v>
      </c>
    </row>
    <row r="172" spans="1:59" x14ac:dyDescent="0.25">
      <c r="A172" s="301" t="str">
        <f t="shared" si="70"/>
        <v>2070.EHCP.I03.</v>
      </c>
      <c r="B172" s="301">
        <v>543965</v>
      </c>
      <c r="C172" s="301">
        <v>400038</v>
      </c>
      <c r="D172" t="s">
        <v>272</v>
      </c>
      <c r="E172">
        <v>3022070</v>
      </c>
      <c r="F172" t="s">
        <v>412</v>
      </c>
      <c r="G172">
        <v>11436</v>
      </c>
      <c r="H172"/>
      <c r="I172" s="354"/>
      <c r="J172" s="397"/>
      <c r="K172" s="397"/>
      <c r="L172" s="397"/>
      <c r="M172" s="397"/>
      <c r="N172" s="397"/>
      <c r="O172" s="397"/>
      <c r="P172" s="397"/>
      <c r="Q172" s="397"/>
      <c r="R172" s="52"/>
      <c r="S172" s="52"/>
      <c r="T172" s="52"/>
      <c r="U172" s="52"/>
      <c r="V172" s="52"/>
      <c r="W172" s="52">
        <f t="shared" si="71"/>
        <v>0</v>
      </c>
      <c r="X172" s="52" t="str">
        <f t="shared" si="72"/>
        <v>302207011436EHCP</v>
      </c>
      <c r="Y172" s="52">
        <f t="shared" si="85"/>
        <v>0</v>
      </c>
      <c r="Z172" s="52">
        <f t="shared" ca="1" si="73"/>
        <v>0</v>
      </c>
      <c r="AA172" s="52">
        <f t="shared" ca="1" si="74"/>
        <v>0</v>
      </c>
      <c r="AB172" s="52">
        <f t="shared" ca="1" si="75"/>
        <v>0</v>
      </c>
      <c r="AC172" s="52">
        <f t="shared" ca="1" si="86"/>
        <v>0</v>
      </c>
      <c r="AD172" s="7"/>
      <c r="AE172" s="7"/>
      <c r="AF172" s="7"/>
      <c r="AG172" s="7"/>
      <c r="AH172" s="7"/>
      <c r="AI172" s="1">
        <f t="shared" si="81"/>
        <v>0</v>
      </c>
      <c r="AJ172" s="52">
        <f t="shared" ca="1" si="87"/>
        <v>0</v>
      </c>
      <c r="AK172" s="1">
        <f t="shared" ca="1" si="88"/>
        <v>0</v>
      </c>
      <c r="AL172" s="301" t="s">
        <v>75</v>
      </c>
      <c r="AO172" s="52">
        <f t="shared" si="82"/>
        <v>0</v>
      </c>
      <c r="AP172" s="52">
        <f t="shared" si="89"/>
        <v>0</v>
      </c>
      <c r="AQ172" s="52">
        <f t="shared" si="89"/>
        <v>0</v>
      </c>
      <c r="AR172" s="52">
        <f t="shared" si="89"/>
        <v>0</v>
      </c>
      <c r="AS172" s="52">
        <f t="shared" si="89"/>
        <v>0</v>
      </c>
      <c r="AT172" s="52">
        <f t="shared" si="89"/>
        <v>0</v>
      </c>
      <c r="AU172" s="52">
        <f t="shared" si="89"/>
        <v>0</v>
      </c>
      <c r="AV172" s="52">
        <f t="shared" si="89"/>
        <v>0</v>
      </c>
      <c r="AW172" s="52">
        <f t="shared" si="89"/>
        <v>0</v>
      </c>
      <c r="AX172" s="52">
        <f t="shared" si="89"/>
        <v>0</v>
      </c>
      <c r="AY172" s="52">
        <f t="shared" si="89"/>
        <v>0</v>
      </c>
      <c r="AZ172" s="52">
        <f t="shared" si="89"/>
        <v>0</v>
      </c>
      <c r="BA172" s="52">
        <f t="shared" si="90"/>
        <v>0</v>
      </c>
      <c r="BB172" s="52">
        <f t="shared" si="76"/>
        <v>0</v>
      </c>
      <c r="BC172" s="301" t="str">
        <f t="shared" si="77"/>
        <v>11436/543965</v>
      </c>
      <c r="BD172" s="301">
        <f t="shared" si="80"/>
        <v>2</v>
      </c>
      <c r="BG172" s="52">
        <f t="shared" si="78"/>
        <v>0</v>
      </c>
    </row>
    <row r="173" spans="1:59" x14ac:dyDescent="0.25">
      <c r="A173" s="301" t="str">
        <f t="shared" si="70"/>
        <v>2070.SEN I.I03.</v>
      </c>
      <c r="B173" s="301">
        <v>543965</v>
      </c>
      <c r="C173" s="301">
        <v>400038</v>
      </c>
      <c r="D173" t="s">
        <v>272</v>
      </c>
      <c r="E173">
        <v>3022070</v>
      </c>
      <c r="F173" t="s">
        <v>4199</v>
      </c>
      <c r="G173">
        <v>10265</v>
      </c>
      <c r="H173"/>
      <c r="I173" s="354"/>
      <c r="J173" s="397"/>
      <c r="K173" s="397"/>
      <c r="L173" s="397"/>
      <c r="M173" s="397"/>
      <c r="N173" s="397"/>
      <c r="O173" s="397"/>
      <c r="P173" s="397"/>
      <c r="Q173" s="397"/>
      <c r="R173" s="52"/>
      <c r="S173" s="52"/>
      <c r="T173" s="52"/>
      <c r="U173" s="52"/>
      <c r="V173" s="52"/>
      <c r="W173" s="52">
        <f t="shared" si="71"/>
        <v>0</v>
      </c>
      <c r="X173" s="52" t="str">
        <f t="shared" si="72"/>
        <v>302207010265SEN Inclusion</v>
      </c>
      <c r="Y173" s="52">
        <f t="shared" si="85"/>
        <v>0</v>
      </c>
      <c r="Z173" s="52">
        <f t="shared" ca="1" si="73"/>
        <v>0</v>
      </c>
      <c r="AA173" s="52">
        <f t="shared" ca="1" si="74"/>
        <v>0</v>
      </c>
      <c r="AB173" s="52">
        <f t="shared" ca="1" si="75"/>
        <v>0</v>
      </c>
      <c r="AC173" s="52">
        <f t="shared" ca="1" si="86"/>
        <v>0</v>
      </c>
      <c r="AD173" s="7"/>
      <c r="AE173" s="7"/>
      <c r="AF173" s="7"/>
      <c r="AG173" s="7"/>
      <c r="AH173" s="7"/>
      <c r="AI173" s="1">
        <f t="shared" ref="AI173:AI189" si="91">IF(D173="Grand Total",0,SUM(AD173:AG173)-AH173)</f>
        <v>0</v>
      </c>
      <c r="AJ173" s="52">
        <f t="shared" ca="1" si="87"/>
        <v>0</v>
      </c>
      <c r="AK173" s="1">
        <f t="shared" ca="1" si="88"/>
        <v>0</v>
      </c>
      <c r="AL173" s="301" t="s">
        <v>75</v>
      </c>
      <c r="AO173" s="52">
        <f t="shared" si="82"/>
        <v>0</v>
      </c>
      <c r="AP173" s="52">
        <f t="shared" si="89"/>
        <v>0</v>
      </c>
      <c r="AQ173" s="52">
        <f t="shared" si="89"/>
        <v>0</v>
      </c>
      <c r="AR173" s="52">
        <f t="shared" si="89"/>
        <v>0</v>
      </c>
      <c r="AS173" s="52">
        <f t="shared" si="89"/>
        <v>0</v>
      </c>
      <c r="AT173" s="52">
        <f t="shared" si="89"/>
        <v>0</v>
      </c>
      <c r="AU173" s="52">
        <f t="shared" si="89"/>
        <v>0</v>
      </c>
      <c r="AV173" s="52">
        <f t="shared" si="89"/>
        <v>0</v>
      </c>
      <c r="AW173" s="52">
        <f t="shared" si="89"/>
        <v>0</v>
      </c>
      <c r="AX173" s="52">
        <f t="shared" si="89"/>
        <v>0</v>
      </c>
      <c r="AY173" s="52">
        <f t="shared" si="89"/>
        <v>0</v>
      </c>
      <c r="AZ173" s="52">
        <f t="shared" si="89"/>
        <v>0</v>
      </c>
      <c r="BA173" s="52">
        <f t="shared" si="90"/>
        <v>0</v>
      </c>
      <c r="BB173" s="52">
        <f t="shared" si="76"/>
        <v>0</v>
      </c>
      <c r="BC173" s="301" t="str">
        <f t="shared" si="77"/>
        <v>10265/543965</v>
      </c>
      <c r="BD173" s="301">
        <f t="shared" si="80"/>
        <v>3</v>
      </c>
      <c r="BG173" s="52">
        <f t="shared" si="78"/>
        <v>0</v>
      </c>
    </row>
    <row r="174" spans="1:59" x14ac:dyDescent="0.25">
      <c r="A174" s="301" t="str">
        <f t="shared" si="70"/>
        <v>4010.EHCP.I03.</v>
      </c>
      <c r="B174" s="301">
        <v>516500</v>
      </c>
      <c r="C174" s="301">
        <v>144388</v>
      </c>
      <c r="D174" t="s">
        <v>120</v>
      </c>
      <c r="E174">
        <v>3024010</v>
      </c>
      <c r="F174" t="s">
        <v>412</v>
      </c>
      <c r="G174">
        <v>11442</v>
      </c>
      <c r="H174"/>
      <c r="I174" s="354"/>
      <c r="J174" s="397"/>
      <c r="K174" s="397"/>
      <c r="L174" s="397"/>
      <c r="M174" s="397"/>
      <c r="N174" s="397"/>
      <c r="O174" s="397"/>
      <c r="P174" s="397"/>
      <c r="Q174" s="397"/>
      <c r="R174" s="52"/>
      <c r="S174" s="52"/>
      <c r="T174" s="52"/>
      <c r="U174" s="52"/>
      <c r="V174" s="52"/>
      <c r="W174" s="52">
        <f t="shared" si="71"/>
        <v>0</v>
      </c>
      <c r="X174" s="52" t="str">
        <f t="shared" si="72"/>
        <v>302401011442EHCP</v>
      </c>
      <c r="Y174" s="52">
        <f t="shared" si="85"/>
        <v>0</v>
      </c>
      <c r="Z174" s="52">
        <f t="shared" ca="1" si="73"/>
        <v>0</v>
      </c>
      <c r="AA174" s="52">
        <f t="shared" ca="1" si="74"/>
        <v>0</v>
      </c>
      <c r="AB174" s="52">
        <f t="shared" ca="1" si="75"/>
        <v>0</v>
      </c>
      <c r="AC174" s="52">
        <f t="shared" ca="1" si="86"/>
        <v>0</v>
      </c>
      <c r="AD174" s="7"/>
      <c r="AE174" s="7"/>
      <c r="AF174" s="7"/>
      <c r="AG174" s="7"/>
      <c r="AH174" s="7"/>
      <c r="AI174" s="1">
        <f t="shared" si="91"/>
        <v>0</v>
      </c>
      <c r="AJ174" s="52">
        <f t="shared" ca="1" si="87"/>
        <v>0</v>
      </c>
      <c r="AK174" s="1">
        <f t="shared" ca="1" si="88"/>
        <v>0</v>
      </c>
      <c r="AL174" s="301" t="s">
        <v>79</v>
      </c>
      <c r="AO174" s="52">
        <f t="shared" ref="AO174:AO186" si="92">IFERROR(IF($B174=543965,2/13,1/12)*$H174,0)</f>
        <v>0</v>
      </c>
      <c r="AP174" s="52">
        <f t="shared" si="89"/>
        <v>0</v>
      </c>
      <c r="AQ174" s="52">
        <f t="shared" si="89"/>
        <v>0</v>
      </c>
      <c r="AR174" s="52">
        <f t="shared" si="89"/>
        <v>0</v>
      </c>
      <c r="AS174" s="52">
        <f t="shared" si="89"/>
        <v>0</v>
      </c>
      <c r="AT174" s="52">
        <f t="shared" si="89"/>
        <v>0</v>
      </c>
      <c r="AU174" s="52">
        <f t="shared" si="89"/>
        <v>0</v>
      </c>
      <c r="AV174" s="52">
        <f t="shared" si="89"/>
        <v>0</v>
      </c>
      <c r="AW174" s="52">
        <f t="shared" si="89"/>
        <v>0</v>
      </c>
      <c r="AX174" s="52">
        <f t="shared" si="89"/>
        <v>0</v>
      </c>
      <c r="AY174" s="52">
        <f t="shared" si="89"/>
        <v>0</v>
      </c>
      <c r="AZ174" s="52">
        <f t="shared" si="89"/>
        <v>0</v>
      </c>
      <c r="BA174" s="52">
        <f t="shared" si="90"/>
        <v>0</v>
      </c>
      <c r="BB174" s="52">
        <f t="shared" si="76"/>
        <v>0</v>
      </c>
      <c r="BC174" s="301" t="str">
        <f t="shared" si="77"/>
        <v>11442/516500</v>
      </c>
      <c r="BD174" s="301">
        <f t="shared" si="80"/>
        <v>1</v>
      </c>
      <c r="BG174" s="52">
        <f t="shared" si="78"/>
        <v>0</v>
      </c>
    </row>
    <row r="175" spans="1:59" x14ac:dyDescent="0.25">
      <c r="A175" s="301" t="str">
        <f t="shared" si="70"/>
        <v>3316.EHCP.I03.</v>
      </c>
      <c r="B175" s="301">
        <v>543965</v>
      </c>
      <c r="C175" s="301">
        <v>400100</v>
      </c>
      <c r="D175" t="s">
        <v>273</v>
      </c>
      <c r="E175">
        <v>3023316</v>
      </c>
      <c r="F175" t="s">
        <v>412</v>
      </c>
      <c r="G175">
        <v>11431</v>
      </c>
      <c r="H175"/>
      <c r="I175" s="354"/>
      <c r="J175" s="397"/>
      <c r="K175" s="397"/>
      <c r="L175" s="397"/>
      <c r="M175" s="397"/>
      <c r="N175" s="397"/>
      <c r="O175" s="397"/>
      <c r="P175" s="397"/>
      <c r="Q175" s="397"/>
      <c r="R175" s="52"/>
      <c r="S175" s="52"/>
      <c r="T175" s="52"/>
      <c r="U175" s="52"/>
      <c r="V175" s="52"/>
      <c r="W175" s="52">
        <f>SUM(J175:V175)-H175</f>
        <v>0</v>
      </c>
      <c r="X175" s="52" t="str">
        <f t="shared" si="72"/>
        <v>302331611431EHCP</v>
      </c>
      <c r="Y175" s="52">
        <f t="shared" si="85"/>
        <v>0</v>
      </c>
      <c r="Z175" s="52">
        <f t="shared" ca="1" si="73"/>
        <v>0</v>
      </c>
      <c r="AA175" s="52">
        <f t="shared" ca="1" si="74"/>
        <v>0</v>
      </c>
      <c r="AB175" s="52">
        <f t="shared" ca="1" si="75"/>
        <v>0</v>
      </c>
      <c r="AC175" s="52">
        <f t="shared" ca="1" si="86"/>
        <v>0</v>
      </c>
      <c r="AD175" s="7"/>
      <c r="AE175" s="7"/>
      <c r="AF175" s="7"/>
      <c r="AG175" s="7"/>
      <c r="AH175" s="7"/>
      <c r="AI175" s="1">
        <f t="shared" si="91"/>
        <v>0</v>
      </c>
      <c r="AJ175" s="52">
        <f t="shared" ca="1" si="87"/>
        <v>0</v>
      </c>
      <c r="AK175" s="1">
        <f t="shared" ca="1" si="88"/>
        <v>0</v>
      </c>
      <c r="AL175" s="301" t="s">
        <v>48</v>
      </c>
      <c r="AO175" s="52">
        <f t="shared" si="92"/>
        <v>0</v>
      </c>
      <c r="AP175" s="52">
        <f t="shared" si="89"/>
        <v>0</v>
      </c>
      <c r="AQ175" s="52">
        <f t="shared" si="89"/>
        <v>0</v>
      </c>
      <c r="AR175" s="52">
        <f t="shared" si="89"/>
        <v>0</v>
      </c>
      <c r="AS175" s="52">
        <f t="shared" si="89"/>
        <v>0</v>
      </c>
      <c r="AT175" s="52">
        <f t="shared" si="89"/>
        <v>0</v>
      </c>
      <c r="AU175" s="52">
        <f t="shared" si="89"/>
        <v>0</v>
      </c>
      <c r="AV175" s="52">
        <f t="shared" si="89"/>
        <v>0</v>
      </c>
      <c r="AW175" s="52">
        <f t="shared" si="89"/>
        <v>0</v>
      </c>
      <c r="AX175" s="52">
        <f t="shared" si="89"/>
        <v>0</v>
      </c>
      <c r="AY175" s="52">
        <f t="shared" si="89"/>
        <v>0</v>
      </c>
      <c r="AZ175" s="52">
        <f t="shared" si="89"/>
        <v>0</v>
      </c>
      <c r="BA175" s="52">
        <f t="shared" si="90"/>
        <v>0</v>
      </c>
      <c r="BB175" s="52">
        <f t="shared" si="76"/>
        <v>0</v>
      </c>
      <c r="BC175" s="301" t="str">
        <f t="shared" si="77"/>
        <v>11431/543965</v>
      </c>
      <c r="BD175" s="301">
        <f t="shared" si="80"/>
        <v>1</v>
      </c>
      <c r="BG175" s="52">
        <f t="shared" si="78"/>
        <v>0</v>
      </c>
    </row>
    <row r="176" spans="1:59" x14ac:dyDescent="0.25">
      <c r="A176" s="301" t="str">
        <f t="shared" si="70"/>
        <v>2055.EHCP.I03.</v>
      </c>
      <c r="B176" s="301">
        <v>543965</v>
      </c>
      <c r="C176" s="301">
        <v>400101</v>
      </c>
      <c r="D176" t="s">
        <v>274</v>
      </c>
      <c r="E176">
        <v>3022055</v>
      </c>
      <c r="F176" t="s">
        <v>412</v>
      </c>
      <c r="G176">
        <v>11431</v>
      </c>
      <c r="H176"/>
      <c r="I176" s="354"/>
      <c r="J176" s="397"/>
      <c r="K176" s="397"/>
      <c r="L176" s="397"/>
      <c r="M176" s="397"/>
      <c r="N176" s="397"/>
      <c r="O176" s="397"/>
      <c r="P176" s="397"/>
      <c r="Q176" s="397"/>
      <c r="R176" s="52"/>
      <c r="S176" s="52"/>
      <c r="T176" s="52"/>
      <c r="U176" s="52"/>
      <c r="V176" s="52"/>
      <c r="W176" s="52">
        <f t="shared" si="71"/>
        <v>0</v>
      </c>
      <c r="X176" s="52" t="str">
        <f t="shared" si="72"/>
        <v>302205511431EHCP</v>
      </c>
      <c r="Y176" s="52">
        <f t="shared" si="85"/>
        <v>0</v>
      </c>
      <c r="Z176" s="52">
        <f t="shared" ca="1" si="73"/>
        <v>0</v>
      </c>
      <c r="AA176" s="52">
        <f t="shared" ca="1" si="74"/>
        <v>0</v>
      </c>
      <c r="AB176" s="52">
        <f t="shared" ca="1" si="75"/>
        <v>0</v>
      </c>
      <c r="AC176" s="52">
        <f t="shared" ca="1" si="86"/>
        <v>0</v>
      </c>
      <c r="AD176" s="7"/>
      <c r="AE176" s="7"/>
      <c r="AF176" s="7"/>
      <c r="AG176" s="7"/>
      <c r="AH176" s="7"/>
      <c r="AI176" s="1">
        <f t="shared" si="91"/>
        <v>0</v>
      </c>
      <c r="AJ176" s="52">
        <f t="shared" ca="1" si="87"/>
        <v>0</v>
      </c>
      <c r="AK176" s="1">
        <f t="shared" ca="1" si="88"/>
        <v>0</v>
      </c>
      <c r="AL176" s="301" t="s">
        <v>48</v>
      </c>
      <c r="AO176" s="52">
        <f t="shared" si="92"/>
        <v>0</v>
      </c>
      <c r="AP176" s="52">
        <f t="shared" si="89"/>
        <v>0</v>
      </c>
      <c r="AQ176" s="52">
        <f t="shared" si="89"/>
        <v>0</v>
      </c>
      <c r="AR176" s="52">
        <f t="shared" si="89"/>
        <v>0</v>
      </c>
      <c r="AS176" s="52">
        <f t="shared" si="89"/>
        <v>0</v>
      </c>
      <c r="AT176" s="52">
        <f t="shared" si="89"/>
        <v>0</v>
      </c>
      <c r="AU176" s="52">
        <f t="shared" si="89"/>
        <v>0</v>
      </c>
      <c r="AV176" s="52">
        <f t="shared" si="89"/>
        <v>0</v>
      </c>
      <c r="AW176" s="52">
        <f t="shared" si="89"/>
        <v>0</v>
      </c>
      <c r="AX176" s="52">
        <f t="shared" si="89"/>
        <v>0</v>
      </c>
      <c r="AY176" s="52">
        <f t="shared" si="89"/>
        <v>0</v>
      </c>
      <c r="AZ176" s="52">
        <f t="shared" si="89"/>
        <v>0</v>
      </c>
      <c r="BA176" s="52">
        <f t="shared" si="90"/>
        <v>0</v>
      </c>
      <c r="BB176" s="52">
        <f t="shared" si="76"/>
        <v>0</v>
      </c>
      <c r="BC176" s="301" t="str">
        <f t="shared" si="77"/>
        <v>11431/543965</v>
      </c>
      <c r="BD176" s="301">
        <f t="shared" si="80"/>
        <v>1</v>
      </c>
      <c r="BG176" s="52">
        <f t="shared" si="78"/>
        <v>0</v>
      </c>
    </row>
    <row r="177" spans="1:59" x14ac:dyDescent="0.25">
      <c r="A177" s="301" t="str">
        <f t="shared" si="70"/>
        <v>2057.EHCP.I03.</v>
      </c>
      <c r="B177" s="301">
        <v>543965</v>
      </c>
      <c r="C177" s="301">
        <v>400053</v>
      </c>
      <c r="D177" t="s">
        <v>275</v>
      </c>
      <c r="E177">
        <v>3022057</v>
      </c>
      <c r="F177" t="s">
        <v>412</v>
      </c>
      <c r="G177">
        <v>11431</v>
      </c>
      <c r="H177"/>
      <c r="I177" s="354"/>
      <c r="J177" s="397"/>
      <c r="K177" s="397"/>
      <c r="L177" s="397"/>
      <c r="M177" s="397"/>
      <c r="N177" s="397"/>
      <c r="O177" s="397"/>
      <c r="P177" s="397"/>
      <c r="Q177" s="397"/>
      <c r="R177" s="52"/>
      <c r="S177" s="52"/>
      <c r="T177" s="52"/>
      <c r="U177" s="52"/>
      <c r="V177" s="52"/>
      <c r="W177" s="52">
        <f t="shared" si="71"/>
        <v>0</v>
      </c>
      <c r="X177" s="52" t="str">
        <f t="shared" si="72"/>
        <v>302205711431EHCP</v>
      </c>
      <c r="Y177" s="52">
        <f t="shared" si="85"/>
        <v>0</v>
      </c>
      <c r="Z177" s="52">
        <f t="shared" ca="1" si="73"/>
        <v>0</v>
      </c>
      <c r="AA177" s="52">
        <f t="shared" ca="1" si="74"/>
        <v>0</v>
      </c>
      <c r="AB177" s="52">
        <f t="shared" ca="1" si="75"/>
        <v>0</v>
      </c>
      <c r="AC177" s="52">
        <f t="shared" ca="1" si="86"/>
        <v>0</v>
      </c>
      <c r="AD177" s="7"/>
      <c r="AE177" s="7"/>
      <c r="AF177" s="7"/>
      <c r="AG177" s="7"/>
      <c r="AH177" s="7"/>
      <c r="AI177" s="1">
        <f t="shared" si="91"/>
        <v>0</v>
      </c>
      <c r="AJ177" s="52">
        <f t="shared" ca="1" si="87"/>
        <v>0</v>
      </c>
      <c r="AK177" s="1">
        <f t="shared" ca="1" si="88"/>
        <v>0</v>
      </c>
      <c r="AL177" s="301" t="s">
        <v>106</v>
      </c>
      <c r="AO177" s="52">
        <f t="shared" si="92"/>
        <v>0</v>
      </c>
      <c r="AP177" s="52">
        <f t="shared" si="89"/>
        <v>0</v>
      </c>
      <c r="AQ177" s="52">
        <f t="shared" si="89"/>
        <v>0</v>
      </c>
      <c r="AR177" s="52">
        <f t="shared" si="89"/>
        <v>0</v>
      </c>
      <c r="AS177" s="52">
        <f t="shared" si="89"/>
        <v>0</v>
      </c>
      <c r="AT177" s="52">
        <f t="shared" si="89"/>
        <v>0</v>
      </c>
      <c r="AU177" s="52">
        <f t="shared" si="89"/>
        <v>0</v>
      </c>
      <c r="AV177" s="52">
        <f t="shared" si="89"/>
        <v>0</v>
      </c>
      <c r="AW177" s="52">
        <f t="shared" si="89"/>
        <v>0</v>
      </c>
      <c r="AX177" s="52">
        <f t="shared" si="89"/>
        <v>0</v>
      </c>
      <c r="AY177" s="52">
        <f t="shared" si="89"/>
        <v>0</v>
      </c>
      <c r="AZ177" s="52">
        <f t="shared" si="89"/>
        <v>0</v>
      </c>
      <c r="BA177" s="52">
        <f t="shared" si="90"/>
        <v>0</v>
      </c>
      <c r="BB177" s="52">
        <f t="shared" si="76"/>
        <v>0</v>
      </c>
      <c r="BC177" s="301" t="str">
        <f t="shared" si="77"/>
        <v>11431/543965</v>
      </c>
      <c r="BD177" s="301">
        <f t="shared" si="80"/>
        <v>1</v>
      </c>
      <c r="BG177" s="52">
        <f t="shared" si="78"/>
        <v>0</v>
      </c>
    </row>
    <row r="178" spans="1:59" x14ac:dyDescent="0.25">
      <c r="A178" s="301" t="str">
        <f t="shared" si="70"/>
        <v>2057.SEN I.I03.</v>
      </c>
      <c r="B178" s="301">
        <v>543965</v>
      </c>
      <c r="C178" s="301">
        <v>400053</v>
      </c>
      <c r="D178" t="s">
        <v>275</v>
      </c>
      <c r="E178">
        <v>3022057</v>
      </c>
      <c r="F178" t="s">
        <v>4199</v>
      </c>
      <c r="G178">
        <v>10265</v>
      </c>
      <c r="H178"/>
      <c r="I178" s="354"/>
      <c r="J178" s="397"/>
      <c r="K178" s="397"/>
      <c r="L178" s="397"/>
      <c r="M178" s="397"/>
      <c r="N178" s="397"/>
      <c r="O178" s="397"/>
      <c r="P178" s="397"/>
      <c r="Q178" s="397"/>
      <c r="R178" s="52"/>
      <c r="S178" s="52"/>
      <c r="T178" s="52"/>
      <c r="U178" s="52"/>
      <c r="V178" s="52"/>
      <c r="W178" s="52">
        <f t="shared" si="71"/>
        <v>0</v>
      </c>
      <c r="X178" s="52" t="str">
        <f t="shared" si="72"/>
        <v>302205710265SEN Inclusion</v>
      </c>
      <c r="Y178" s="52">
        <f t="shared" si="85"/>
        <v>0</v>
      </c>
      <c r="Z178" s="52">
        <f t="shared" ca="1" si="73"/>
        <v>0</v>
      </c>
      <c r="AA178" s="52">
        <f t="shared" ca="1" si="74"/>
        <v>0</v>
      </c>
      <c r="AB178" s="52">
        <f t="shared" ca="1" si="75"/>
        <v>0</v>
      </c>
      <c r="AC178" s="52">
        <f t="shared" ca="1" si="86"/>
        <v>0</v>
      </c>
      <c r="AD178" s="7"/>
      <c r="AE178" s="7"/>
      <c r="AF178" s="7"/>
      <c r="AG178" s="7"/>
      <c r="AH178" s="7"/>
      <c r="AI178" s="1">
        <f t="shared" si="91"/>
        <v>0</v>
      </c>
      <c r="AJ178" s="52">
        <f t="shared" ca="1" si="87"/>
        <v>0</v>
      </c>
      <c r="AK178" s="1">
        <f t="shared" ca="1" si="88"/>
        <v>0</v>
      </c>
      <c r="AL178" s="301" t="s">
        <v>106</v>
      </c>
      <c r="AO178" s="52">
        <f t="shared" si="92"/>
        <v>0</v>
      </c>
      <c r="AP178" s="52">
        <f t="shared" ref="AP178:AZ186" si="93">IFERROR(IF($B178=543965,1/13,1/12)*$H178,0)</f>
        <v>0</v>
      </c>
      <c r="AQ178" s="52">
        <f t="shared" si="93"/>
        <v>0</v>
      </c>
      <c r="AR178" s="52">
        <f t="shared" si="93"/>
        <v>0</v>
      </c>
      <c r="AS178" s="52">
        <f t="shared" si="93"/>
        <v>0</v>
      </c>
      <c r="AT178" s="52">
        <f t="shared" si="93"/>
        <v>0</v>
      </c>
      <c r="AU178" s="52">
        <f t="shared" si="93"/>
        <v>0</v>
      </c>
      <c r="AV178" s="52">
        <f t="shared" si="93"/>
        <v>0</v>
      </c>
      <c r="AW178" s="52">
        <f t="shared" si="93"/>
        <v>0</v>
      </c>
      <c r="AX178" s="52">
        <f t="shared" si="93"/>
        <v>0</v>
      </c>
      <c r="AY178" s="52">
        <f t="shared" si="93"/>
        <v>0</v>
      </c>
      <c r="AZ178" s="52">
        <f t="shared" si="93"/>
        <v>0</v>
      </c>
      <c r="BA178" s="52">
        <f t="shared" si="90"/>
        <v>0</v>
      </c>
      <c r="BB178" s="52">
        <f t="shared" si="76"/>
        <v>0</v>
      </c>
      <c r="BC178" s="301" t="str">
        <f t="shared" si="77"/>
        <v>10265/543965</v>
      </c>
      <c r="BD178" s="301">
        <f t="shared" si="80"/>
        <v>2</v>
      </c>
      <c r="BG178" s="52">
        <f t="shared" si="78"/>
        <v>0</v>
      </c>
    </row>
    <row r="179" spans="1:59" x14ac:dyDescent="0.25">
      <c r="A179" s="301" t="str">
        <f t="shared" si="70"/>
        <v>2076.EHCP.I03.</v>
      </c>
      <c r="B179" s="301">
        <v>543965</v>
      </c>
      <c r="C179" s="301">
        <v>400111</v>
      </c>
      <c r="D179" t="s">
        <v>277</v>
      </c>
      <c r="E179">
        <v>3022076</v>
      </c>
      <c r="F179" t="s">
        <v>412</v>
      </c>
      <c r="G179">
        <v>11431</v>
      </c>
      <c r="H179"/>
      <c r="I179" s="354"/>
      <c r="J179" s="397"/>
      <c r="K179" s="397"/>
      <c r="L179" s="397"/>
      <c r="M179" s="397"/>
      <c r="N179" s="397"/>
      <c r="O179" s="397"/>
      <c r="P179" s="397"/>
      <c r="Q179" s="397"/>
      <c r="R179" s="52"/>
      <c r="S179" s="52"/>
      <c r="T179" s="52"/>
      <c r="U179" s="52"/>
      <c r="V179" s="52"/>
      <c r="W179" s="52">
        <f t="shared" si="71"/>
        <v>0</v>
      </c>
      <c r="X179" s="52" t="str">
        <f t="shared" si="72"/>
        <v>302207611431EHCP</v>
      </c>
      <c r="Y179" s="52">
        <f t="shared" si="85"/>
        <v>0</v>
      </c>
      <c r="Z179" s="52">
        <f t="shared" ca="1" si="73"/>
        <v>0</v>
      </c>
      <c r="AA179" s="52">
        <f t="shared" ca="1" si="74"/>
        <v>0</v>
      </c>
      <c r="AB179" s="52">
        <f t="shared" ca="1" si="75"/>
        <v>0</v>
      </c>
      <c r="AC179" s="52">
        <f t="shared" ca="1" si="86"/>
        <v>0</v>
      </c>
      <c r="AD179" s="7"/>
      <c r="AE179" s="7"/>
      <c r="AF179" s="7"/>
      <c r="AG179" s="7"/>
      <c r="AH179" s="7"/>
      <c r="AI179" s="1">
        <f t="shared" si="91"/>
        <v>0</v>
      </c>
      <c r="AJ179" s="52">
        <f t="shared" ca="1" si="87"/>
        <v>0</v>
      </c>
      <c r="AK179" s="1">
        <f t="shared" ca="1" si="88"/>
        <v>0</v>
      </c>
      <c r="AL179" s="301" t="s">
        <v>75</v>
      </c>
      <c r="AO179" s="52">
        <f t="shared" si="92"/>
        <v>0</v>
      </c>
      <c r="AP179" s="52">
        <f t="shared" si="93"/>
        <v>0</v>
      </c>
      <c r="AQ179" s="52">
        <f t="shared" si="93"/>
        <v>0</v>
      </c>
      <c r="AR179" s="52">
        <f t="shared" si="93"/>
        <v>0</v>
      </c>
      <c r="AS179" s="52">
        <f t="shared" si="93"/>
        <v>0</v>
      </c>
      <c r="AT179" s="52">
        <f t="shared" si="93"/>
        <v>0</v>
      </c>
      <c r="AU179" s="52">
        <f t="shared" si="93"/>
        <v>0</v>
      </c>
      <c r="AV179" s="52">
        <f t="shared" si="93"/>
        <v>0</v>
      </c>
      <c r="AW179" s="52">
        <f t="shared" si="93"/>
        <v>0</v>
      </c>
      <c r="AX179" s="52">
        <f t="shared" si="93"/>
        <v>0</v>
      </c>
      <c r="AY179" s="52">
        <f t="shared" si="93"/>
        <v>0</v>
      </c>
      <c r="AZ179" s="52">
        <f t="shared" si="93"/>
        <v>0</v>
      </c>
      <c r="BA179" s="52">
        <f t="shared" si="90"/>
        <v>0</v>
      </c>
      <c r="BB179" s="52">
        <f t="shared" si="76"/>
        <v>0</v>
      </c>
      <c r="BC179" s="301" t="str">
        <f t="shared" si="77"/>
        <v>11431/543965</v>
      </c>
      <c r="BD179" s="301">
        <f t="shared" si="80"/>
        <v>1</v>
      </c>
      <c r="BG179" s="52">
        <f t="shared" si="78"/>
        <v>0</v>
      </c>
    </row>
    <row r="180" spans="1:59" x14ac:dyDescent="0.25">
      <c r="A180" s="301" t="str">
        <f t="shared" si="70"/>
        <v>4012.ARPs.I03.</v>
      </c>
      <c r="B180" s="301">
        <v>516500</v>
      </c>
      <c r="C180" s="301">
        <v>144062</v>
      </c>
      <c r="D180" t="s">
        <v>121</v>
      </c>
      <c r="E180">
        <v>3024012</v>
      </c>
      <c r="F180" t="s">
        <v>4200</v>
      </c>
      <c r="G180">
        <v>11423</v>
      </c>
      <c r="H180"/>
      <c r="I180" s="354"/>
      <c r="J180" s="397"/>
      <c r="K180" s="397"/>
      <c r="L180" s="397"/>
      <c r="M180" s="397"/>
      <c r="N180" s="397"/>
      <c r="O180" s="397"/>
      <c r="P180" s="397"/>
      <c r="Q180" s="397"/>
      <c r="R180" s="52"/>
      <c r="S180" s="52"/>
      <c r="T180" s="52"/>
      <c r="U180" s="52"/>
      <c r="V180" s="52"/>
      <c r="W180" s="52">
        <f t="shared" si="71"/>
        <v>0</v>
      </c>
      <c r="X180" s="52" t="str">
        <f t="shared" si="72"/>
        <v>302401211423ARPs</v>
      </c>
      <c r="Y180" s="52">
        <f t="shared" si="85"/>
        <v>0</v>
      </c>
      <c r="Z180" s="52">
        <f t="shared" ca="1" si="73"/>
        <v>0</v>
      </c>
      <c r="AA180" s="52">
        <f t="shared" ca="1" si="74"/>
        <v>0</v>
      </c>
      <c r="AB180" s="52">
        <f t="shared" ca="1" si="75"/>
        <v>0</v>
      </c>
      <c r="AC180" s="52">
        <f t="shared" ca="1" si="86"/>
        <v>0</v>
      </c>
      <c r="AD180" s="7"/>
      <c r="AE180" s="7"/>
      <c r="AF180" s="7"/>
      <c r="AG180" s="7"/>
      <c r="AH180" s="7"/>
      <c r="AI180" s="1">
        <f t="shared" si="91"/>
        <v>0</v>
      </c>
      <c r="AJ180" s="52">
        <f t="shared" ca="1" si="87"/>
        <v>0</v>
      </c>
      <c r="AK180" s="1">
        <f t="shared" ca="1" si="88"/>
        <v>0</v>
      </c>
      <c r="AL180" s="301" t="s">
        <v>79</v>
      </c>
      <c r="AO180" s="52">
        <f t="shared" si="92"/>
        <v>0</v>
      </c>
      <c r="AP180" s="52">
        <f t="shared" si="93"/>
        <v>0</v>
      </c>
      <c r="AQ180" s="52">
        <f t="shared" si="93"/>
        <v>0</v>
      </c>
      <c r="AR180" s="52">
        <f t="shared" si="93"/>
        <v>0</v>
      </c>
      <c r="AS180" s="52">
        <f t="shared" si="93"/>
        <v>0</v>
      </c>
      <c r="AT180" s="52">
        <f t="shared" si="93"/>
        <v>0</v>
      </c>
      <c r="AU180" s="52">
        <f t="shared" si="93"/>
        <v>0</v>
      </c>
      <c r="AV180" s="52">
        <f t="shared" si="93"/>
        <v>0</v>
      </c>
      <c r="AW180" s="52">
        <f t="shared" si="93"/>
        <v>0</v>
      </c>
      <c r="AX180" s="52">
        <f t="shared" si="93"/>
        <v>0</v>
      </c>
      <c r="AY180" s="52">
        <f t="shared" si="93"/>
        <v>0</v>
      </c>
      <c r="AZ180" s="52">
        <f t="shared" si="93"/>
        <v>0</v>
      </c>
      <c r="BA180" s="52">
        <f t="shared" si="90"/>
        <v>0</v>
      </c>
      <c r="BB180" s="52">
        <f t="shared" si="76"/>
        <v>0</v>
      </c>
      <c r="BC180" s="301" t="str">
        <f t="shared" si="77"/>
        <v>11423/516500</v>
      </c>
      <c r="BD180" s="301">
        <f t="shared" si="80"/>
        <v>1</v>
      </c>
      <c r="BG180" s="52">
        <f t="shared" si="78"/>
        <v>0</v>
      </c>
    </row>
    <row r="181" spans="1:59" x14ac:dyDescent="0.25">
      <c r="A181" s="301" t="str">
        <f t="shared" si="70"/>
        <v>4012.EHCP.I03.</v>
      </c>
      <c r="B181" s="301">
        <v>516500</v>
      </c>
      <c r="C181" s="301">
        <v>144062</v>
      </c>
      <c r="D181" t="s">
        <v>121</v>
      </c>
      <c r="E181">
        <v>3024012</v>
      </c>
      <c r="F181" t="s">
        <v>412</v>
      </c>
      <c r="G181">
        <v>11442</v>
      </c>
      <c r="H181"/>
      <c r="I181" s="354"/>
      <c r="J181" s="397"/>
      <c r="K181" s="397"/>
      <c r="L181" s="397"/>
      <c r="M181" s="397"/>
      <c r="N181" s="397"/>
      <c r="O181" s="397"/>
      <c r="P181" s="397"/>
      <c r="Q181" s="397"/>
      <c r="R181" s="52"/>
      <c r="S181" s="52"/>
      <c r="T181" s="52"/>
      <c r="U181" s="52"/>
      <c r="V181" s="52"/>
      <c r="W181" s="52">
        <f t="shared" si="71"/>
        <v>0</v>
      </c>
      <c r="X181" s="52" t="str">
        <f t="shared" si="72"/>
        <v>302401211442EHCP</v>
      </c>
      <c r="Y181" s="52">
        <f t="shared" si="85"/>
        <v>0</v>
      </c>
      <c r="Z181" s="52">
        <f t="shared" ca="1" si="73"/>
        <v>0</v>
      </c>
      <c r="AA181" s="52">
        <f t="shared" ca="1" si="74"/>
        <v>0</v>
      </c>
      <c r="AB181" s="52">
        <f t="shared" ca="1" si="75"/>
        <v>0</v>
      </c>
      <c r="AC181" s="52">
        <f t="shared" ca="1" si="86"/>
        <v>0</v>
      </c>
      <c r="AD181" s="7"/>
      <c r="AE181" s="7"/>
      <c r="AF181" s="7"/>
      <c r="AG181" s="7"/>
      <c r="AH181" s="7"/>
      <c r="AI181" s="1">
        <f t="shared" si="91"/>
        <v>0</v>
      </c>
      <c r="AJ181" s="52">
        <f t="shared" ca="1" si="87"/>
        <v>0</v>
      </c>
      <c r="AK181" s="1">
        <f t="shared" ca="1" si="88"/>
        <v>0</v>
      </c>
      <c r="AL181" s="301" t="s">
        <v>79</v>
      </c>
      <c r="AO181" s="52">
        <f t="shared" si="92"/>
        <v>0</v>
      </c>
      <c r="AP181" s="52">
        <f t="shared" si="93"/>
        <v>0</v>
      </c>
      <c r="AQ181" s="52">
        <f t="shared" si="93"/>
        <v>0</v>
      </c>
      <c r="AR181" s="52">
        <f t="shared" si="93"/>
        <v>0</v>
      </c>
      <c r="AS181" s="52">
        <f t="shared" si="93"/>
        <v>0</v>
      </c>
      <c r="AT181" s="52">
        <f t="shared" si="93"/>
        <v>0</v>
      </c>
      <c r="AU181" s="52">
        <f t="shared" si="93"/>
        <v>0</v>
      </c>
      <c r="AV181" s="52">
        <f t="shared" si="93"/>
        <v>0</v>
      </c>
      <c r="AW181" s="52">
        <f t="shared" si="93"/>
        <v>0</v>
      </c>
      <c r="AX181" s="52">
        <f t="shared" si="93"/>
        <v>0</v>
      </c>
      <c r="AY181" s="52">
        <f t="shared" si="93"/>
        <v>0</v>
      </c>
      <c r="AZ181" s="52">
        <f t="shared" si="93"/>
        <v>0</v>
      </c>
      <c r="BA181" s="52">
        <f t="shared" si="90"/>
        <v>0</v>
      </c>
      <c r="BB181" s="52">
        <f t="shared" si="76"/>
        <v>0</v>
      </c>
      <c r="BC181" s="301" t="str">
        <f t="shared" si="77"/>
        <v>11442/516500</v>
      </c>
      <c r="BD181" s="301">
        <f t="shared" si="80"/>
        <v>2</v>
      </c>
      <c r="BG181" s="52">
        <f t="shared" si="78"/>
        <v>0</v>
      </c>
    </row>
    <row r="182" spans="1:59" x14ac:dyDescent="0.25">
      <c r="A182" s="301" t="str">
        <f t="shared" si="70"/>
        <v>2060.EHCP.I03.</v>
      </c>
      <c r="B182" s="301">
        <v>543965</v>
      </c>
      <c r="C182" s="301">
        <v>400011</v>
      </c>
      <c r="D182" t="s">
        <v>278</v>
      </c>
      <c r="E182">
        <v>3022060</v>
      </c>
      <c r="F182" t="s">
        <v>412</v>
      </c>
      <c r="G182">
        <v>11431</v>
      </c>
      <c r="H182"/>
      <c r="I182" s="354"/>
      <c r="J182" s="397"/>
      <c r="K182" s="397"/>
      <c r="L182" s="397"/>
      <c r="M182" s="397"/>
      <c r="N182" s="397"/>
      <c r="O182" s="397"/>
      <c r="P182" s="397"/>
      <c r="Q182" s="397"/>
      <c r="R182" s="52"/>
      <c r="S182" s="52"/>
      <c r="T182" s="52"/>
      <c r="U182" s="52"/>
      <c r="V182" s="52"/>
      <c r="W182" s="52">
        <f t="shared" si="71"/>
        <v>0</v>
      </c>
      <c r="X182" s="52" t="str">
        <f t="shared" si="72"/>
        <v>302206011431EHCP</v>
      </c>
      <c r="Y182" s="52">
        <f t="shared" si="85"/>
        <v>0</v>
      </c>
      <c r="Z182" s="52">
        <f t="shared" ca="1" si="73"/>
        <v>0</v>
      </c>
      <c r="AA182" s="52">
        <f t="shared" ca="1" si="74"/>
        <v>0</v>
      </c>
      <c r="AB182" s="52">
        <f t="shared" ca="1" si="75"/>
        <v>0</v>
      </c>
      <c r="AC182" s="52">
        <f t="shared" ca="1" si="86"/>
        <v>0</v>
      </c>
      <c r="AD182" s="7"/>
      <c r="AE182" s="7"/>
      <c r="AF182" s="7"/>
      <c r="AG182" s="7"/>
      <c r="AH182" s="7"/>
      <c r="AI182" s="1">
        <f t="shared" si="91"/>
        <v>0</v>
      </c>
      <c r="AJ182" s="52">
        <f t="shared" ca="1" si="87"/>
        <v>0</v>
      </c>
      <c r="AK182" s="1">
        <f t="shared" ca="1" si="88"/>
        <v>0</v>
      </c>
      <c r="AL182" s="301" t="s">
        <v>48</v>
      </c>
      <c r="AO182" s="52">
        <f t="shared" si="92"/>
        <v>0</v>
      </c>
      <c r="AP182" s="52">
        <f t="shared" si="93"/>
        <v>0</v>
      </c>
      <c r="AQ182" s="52">
        <f t="shared" si="93"/>
        <v>0</v>
      </c>
      <c r="AR182" s="52">
        <f t="shared" si="93"/>
        <v>0</v>
      </c>
      <c r="AS182" s="52">
        <f t="shared" si="93"/>
        <v>0</v>
      </c>
      <c r="AT182" s="52">
        <f t="shared" si="93"/>
        <v>0</v>
      </c>
      <c r="AU182" s="52">
        <f t="shared" si="93"/>
        <v>0</v>
      </c>
      <c r="AV182" s="52">
        <f t="shared" si="93"/>
        <v>0</v>
      </c>
      <c r="AW182" s="52">
        <f t="shared" si="93"/>
        <v>0</v>
      </c>
      <c r="AX182" s="52">
        <f t="shared" si="93"/>
        <v>0</v>
      </c>
      <c r="AY182" s="52">
        <f t="shared" si="93"/>
        <v>0</v>
      </c>
      <c r="AZ182" s="52">
        <f t="shared" si="93"/>
        <v>0</v>
      </c>
      <c r="BA182" s="52">
        <f t="shared" si="90"/>
        <v>0</v>
      </c>
      <c r="BB182" s="52">
        <f t="shared" si="76"/>
        <v>0</v>
      </c>
      <c r="BC182" s="301" t="str">
        <f t="shared" si="77"/>
        <v>11431/543965</v>
      </c>
      <c r="BD182" s="301">
        <f t="shared" si="80"/>
        <v>1</v>
      </c>
      <c r="BG182" s="52">
        <f t="shared" si="78"/>
        <v>0</v>
      </c>
    </row>
    <row r="183" spans="1:59" x14ac:dyDescent="0.25">
      <c r="A183" s="301" t="str">
        <f t="shared" si="70"/>
        <v>2060.SEN I.I03.</v>
      </c>
      <c r="B183" s="301">
        <v>543965</v>
      </c>
      <c r="C183" s="301">
        <v>400011</v>
      </c>
      <c r="D183" t="s">
        <v>278</v>
      </c>
      <c r="E183">
        <v>3022060</v>
      </c>
      <c r="F183" t="s">
        <v>4199</v>
      </c>
      <c r="G183">
        <v>10265</v>
      </c>
      <c r="H183"/>
      <c r="I183" s="354"/>
      <c r="J183" s="397"/>
      <c r="K183" s="397"/>
      <c r="L183" s="397"/>
      <c r="M183" s="397"/>
      <c r="N183" s="397"/>
      <c r="O183" s="397"/>
      <c r="P183" s="397"/>
      <c r="Q183" s="397"/>
      <c r="R183" s="52"/>
      <c r="S183" s="52"/>
      <c r="T183" s="52"/>
      <c r="U183" s="52"/>
      <c r="V183" s="52"/>
      <c r="W183" s="52">
        <f t="shared" si="71"/>
        <v>0</v>
      </c>
      <c r="X183" s="52" t="str">
        <f t="shared" si="72"/>
        <v>302206010265SEN Inclusion</v>
      </c>
      <c r="Y183" s="52">
        <f t="shared" si="85"/>
        <v>0</v>
      </c>
      <c r="Z183" s="52">
        <f t="shared" ca="1" si="73"/>
        <v>0</v>
      </c>
      <c r="AA183" s="52">
        <f t="shared" ca="1" si="74"/>
        <v>0</v>
      </c>
      <c r="AB183" s="52">
        <f t="shared" ca="1" si="75"/>
        <v>0</v>
      </c>
      <c r="AC183" s="52">
        <f t="shared" ca="1" si="86"/>
        <v>0</v>
      </c>
      <c r="AD183" s="7"/>
      <c r="AE183" s="7"/>
      <c r="AF183" s="7"/>
      <c r="AG183" s="7"/>
      <c r="AH183" s="7"/>
      <c r="AI183" s="1">
        <f t="shared" si="91"/>
        <v>0</v>
      </c>
      <c r="AJ183" s="52">
        <f t="shared" ca="1" si="87"/>
        <v>0</v>
      </c>
      <c r="AK183" s="1">
        <f t="shared" ca="1" si="88"/>
        <v>0</v>
      </c>
      <c r="AL183" s="301" t="s">
        <v>48</v>
      </c>
      <c r="AO183" s="52">
        <f t="shared" si="92"/>
        <v>0</v>
      </c>
      <c r="AP183" s="52">
        <f t="shared" si="93"/>
        <v>0</v>
      </c>
      <c r="AQ183" s="52">
        <f t="shared" si="93"/>
        <v>0</v>
      </c>
      <c r="AR183" s="52">
        <f t="shared" si="93"/>
        <v>0</v>
      </c>
      <c r="AS183" s="52">
        <f t="shared" si="93"/>
        <v>0</v>
      </c>
      <c r="AT183" s="52">
        <f t="shared" si="93"/>
        <v>0</v>
      </c>
      <c r="AU183" s="52">
        <f t="shared" si="93"/>
        <v>0</v>
      </c>
      <c r="AV183" s="52">
        <f t="shared" si="93"/>
        <v>0</v>
      </c>
      <c r="AW183" s="52">
        <f t="shared" si="93"/>
        <v>0</v>
      </c>
      <c r="AX183" s="52">
        <f t="shared" si="93"/>
        <v>0</v>
      </c>
      <c r="AY183" s="52">
        <f t="shared" si="93"/>
        <v>0</v>
      </c>
      <c r="AZ183" s="52">
        <f t="shared" si="93"/>
        <v>0</v>
      </c>
      <c r="BA183" s="52">
        <f t="shared" si="90"/>
        <v>0</v>
      </c>
      <c r="BB183" s="52">
        <f t="shared" si="76"/>
        <v>0</v>
      </c>
      <c r="BC183" s="301" t="str">
        <f t="shared" si="77"/>
        <v>10265/543965</v>
      </c>
      <c r="BD183" s="301">
        <f t="shared" si="80"/>
        <v>2</v>
      </c>
      <c r="BG183" s="52">
        <f t="shared" si="78"/>
        <v>0</v>
      </c>
    </row>
    <row r="184" spans="1:59" x14ac:dyDescent="0.25">
      <c r="A184" s="301" t="str">
        <f t="shared" si="70"/>
        <v>3518.EHCP.I03.</v>
      </c>
      <c r="B184" s="301">
        <v>543965</v>
      </c>
      <c r="C184" s="301">
        <v>400117</v>
      </c>
      <c r="D184" t="s">
        <v>279</v>
      </c>
      <c r="E184">
        <v>3023518</v>
      </c>
      <c r="F184" t="s">
        <v>412</v>
      </c>
      <c r="G184">
        <v>11431</v>
      </c>
      <c r="H184"/>
      <c r="I184" s="354"/>
      <c r="J184" s="397"/>
      <c r="K184" s="397"/>
      <c r="L184" s="397"/>
      <c r="M184" s="397"/>
      <c r="N184" s="397"/>
      <c r="O184" s="397"/>
      <c r="P184" s="397"/>
      <c r="Q184" s="397"/>
      <c r="R184" s="52"/>
      <c r="S184" s="52"/>
      <c r="T184" s="52"/>
      <c r="U184" s="52"/>
      <c r="V184" s="52"/>
      <c r="W184" s="52">
        <f t="shared" si="71"/>
        <v>0</v>
      </c>
      <c r="X184" s="52" t="str">
        <f t="shared" si="72"/>
        <v>302351811431EHCP</v>
      </c>
      <c r="Y184" s="52">
        <f t="shared" si="85"/>
        <v>0</v>
      </c>
      <c r="Z184" s="52">
        <f t="shared" ca="1" si="73"/>
        <v>0</v>
      </c>
      <c r="AA184" s="52">
        <f t="shared" ca="1" si="74"/>
        <v>0</v>
      </c>
      <c r="AB184" s="52">
        <f t="shared" ca="1" si="75"/>
        <v>0</v>
      </c>
      <c r="AC184" s="52">
        <f t="shared" ca="1" si="86"/>
        <v>0</v>
      </c>
      <c r="AD184" s="7"/>
      <c r="AE184" s="7"/>
      <c r="AF184" s="7"/>
      <c r="AG184" s="7"/>
      <c r="AH184" s="7"/>
      <c r="AI184" s="1">
        <f t="shared" si="91"/>
        <v>0</v>
      </c>
      <c r="AJ184" s="52">
        <f t="shared" ca="1" si="87"/>
        <v>0</v>
      </c>
      <c r="AK184" s="1">
        <f t="shared" ca="1" si="88"/>
        <v>0</v>
      </c>
      <c r="AL184" s="301" t="s">
        <v>48</v>
      </c>
      <c r="AO184" s="52">
        <f t="shared" si="92"/>
        <v>0</v>
      </c>
      <c r="AP184" s="52">
        <f t="shared" si="93"/>
        <v>0</v>
      </c>
      <c r="AQ184" s="52">
        <f t="shared" si="93"/>
        <v>0</v>
      </c>
      <c r="AR184" s="52">
        <f t="shared" si="93"/>
        <v>0</v>
      </c>
      <c r="AS184" s="52">
        <f t="shared" si="93"/>
        <v>0</v>
      </c>
      <c r="AT184" s="52">
        <f t="shared" si="93"/>
        <v>0</v>
      </c>
      <c r="AU184" s="52">
        <f t="shared" si="93"/>
        <v>0</v>
      </c>
      <c r="AV184" s="52">
        <f t="shared" si="93"/>
        <v>0</v>
      </c>
      <c r="AW184" s="52">
        <f t="shared" si="93"/>
        <v>0</v>
      </c>
      <c r="AX184" s="52">
        <f t="shared" si="93"/>
        <v>0</v>
      </c>
      <c r="AY184" s="52">
        <f t="shared" si="93"/>
        <v>0</v>
      </c>
      <c r="AZ184" s="52">
        <f t="shared" si="93"/>
        <v>0</v>
      </c>
      <c r="BA184" s="52">
        <f t="shared" si="90"/>
        <v>0</v>
      </c>
      <c r="BB184" s="52">
        <f t="shared" si="76"/>
        <v>0</v>
      </c>
      <c r="BC184" s="301" t="str">
        <f t="shared" si="77"/>
        <v>11431/543965</v>
      </c>
      <c r="BD184" s="301">
        <f t="shared" si="80"/>
        <v>1</v>
      </c>
      <c r="BG184" s="52">
        <f t="shared" si="78"/>
        <v>0</v>
      </c>
    </row>
    <row r="185" spans="1:59" x14ac:dyDescent="0.25">
      <c r="A185" s="301" t="str">
        <f t="shared" si="70"/>
        <v>2054.EHCP.I03.</v>
      </c>
      <c r="B185" s="301">
        <v>543965</v>
      </c>
      <c r="C185" s="301">
        <v>400004</v>
      </c>
      <c r="D185" t="s">
        <v>280</v>
      </c>
      <c r="E185">
        <v>3022054</v>
      </c>
      <c r="F185" t="s">
        <v>412</v>
      </c>
      <c r="G185">
        <v>11431</v>
      </c>
      <c r="H185"/>
      <c r="I185" s="354"/>
      <c r="J185" s="397"/>
      <c r="K185" s="397"/>
      <c r="L185" s="397"/>
      <c r="M185" s="397"/>
      <c r="N185" s="397"/>
      <c r="O185" s="397"/>
      <c r="P185" s="397"/>
      <c r="Q185" s="397"/>
      <c r="R185" s="52"/>
      <c r="S185" s="52"/>
      <c r="T185" s="52"/>
      <c r="U185" s="52"/>
      <c r="V185" s="52"/>
      <c r="W185" s="52">
        <f t="shared" si="71"/>
        <v>0</v>
      </c>
      <c r="X185" s="52" t="str">
        <f t="shared" si="72"/>
        <v>302205411431EHCP</v>
      </c>
      <c r="Y185" s="52">
        <f t="shared" si="85"/>
        <v>0</v>
      </c>
      <c r="Z185" s="52">
        <f t="shared" ca="1" si="73"/>
        <v>0</v>
      </c>
      <c r="AA185" s="52">
        <f t="shared" ca="1" si="74"/>
        <v>0</v>
      </c>
      <c r="AB185" s="52">
        <f t="shared" ca="1" si="75"/>
        <v>0</v>
      </c>
      <c r="AC185" s="52">
        <f t="shared" ca="1" si="86"/>
        <v>0</v>
      </c>
      <c r="AD185" s="7"/>
      <c r="AE185" s="7"/>
      <c r="AF185" s="7"/>
      <c r="AG185" s="7"/>
      <c r="AH185" s="7"/>
      <c r="AI185" s="1">
        <f t="shared" si="91"/>
        <v>0</v>
      </c>
      <c r="AJ185" s="52">
        <f t="shared" ca="1" si="87"/>
        <v>0</v>
      </c>
      <c r="AK185" s="1">
        <f t="shared" ca="1" si="88"/>
        <v>0</v>
      </c>
      <c r="AL185" s="301" t="s">
        <v>48</v>
      </c>
      <c r="AO185" s="52">
        <f t="shared" si="92"/>
        <v>0</v>
      </c>
      <c r="AP185" s="52">
        <f t="shared" si="93"/>
        <v>0</v>
      </c>
      <c r="AQ185" s="52">
        <f t="shared" si="93"/>
        <v>0</v>
      </c>
      <c r="AR185" s="52">
        <f t="shared" si="93"/>
        <v>0</v>
      </c>
      <c r="AS185" s="52">
        <f t="shared" si="93"/>
        <v>0</v>
      </c>
      <c r="AT185" s="52">
        <f t="shared" si="93"/>
        <v>0</v>
      </c>
      <c r="AU185" s="52">
        <f t="shared" si="93"/>
        <v>0</v>
      </c>
      <c r="AV185" s="52">
        <f t="shared" si="93"/>
        <v>0</v>
      </c>
      <c r="AW185" s="52">
        <f t="shared" si="93"/>
        <v>0</v>
      </c>
      <c r="AX185" s="52">
        <f t="shared" si="93"/>
        <v>0</v>
      </c>
      <c r="AY185" s="52">
        <f t="shared" si="93"/>
        <v>0</v>
      </c>
      <c r="AZ185" s="52">
        <f t="shared" si="93"/>
        <v>0</v>
      </c>
      <c r="BA185" s="52">
        <f t="shared" si="90"/>
        <v>0</v>
      </c>
      <c r="BB185" s="52">
        <f t="shared" si="76"/>
        <v>0</v>
      </c>
      <c r="BC185" s="301" t="str">
        <f t="shared" si="77"/>
        <v>11431/543965</v>
      </c>
      <c r="BD185" s="301">
        <f t="shared" si="80"/>
        <v>1</v>
      </c>
      <c r="BG185" s="52">
        <f t="shared" si="78"/>
        <v>0</v>
      </c>
    </row>
    <row r="186" spans="1:59" x14ac:dyDescent="0.25">
      <c r="A186" s="301" t="str">
        <f t="shared" si="70"/>
        <v>6906.EHCP.I03.</v>
      </c>
      <c r="B186" s="301">
        <v>516500</v>
      </c>
      <c r="C186" s="301">
        <v>128957</v>
      </c>
      <c r="D186" t="s">
        <v>319</v>
      </c>
      <c r="E186">
        <v>3026906</v>
      </c>
      <c r="F186" t="s">
        <v>412</v>
      </c>
      <c r="G186">
        <v>11442</v>
      </c>
      <c r="H186"/>
      <c r="I186" s="354"/>
      <c r="J186" s="397"/>
      <c r="K186" s="397"/>
      <c r="L186" s="397"/>
      <c r="M186" s="397"/>
      <c r="N186" s="397"/>
      <c r="O186" s="397"/>
      <c r="P186" s="397"/>
      <c r="Q186" s="397"/>
      <c r="R186" s="52"/>
      <c r="S186" s="52"/>
      <c r="T186" s="52"/>
      <c r="U186" s="52"/>
      <c r="V186" s="52"/>
      <c r="W186" s="52">
        <f t="shared" si="71"/>
        <v>0</v>
      </c>
      <c r="X186" s="52" t="str">
        <f t="shared" si="72"/>
        <v>302690611442EHCP</v>
      </c>
      <c r="Y186" s="52">
        <f t="shared" si="85"/>
        <v>0</v>
      </c>
      <c r="Z186" s="52">
        <f t="shared" ca="1" si="73"/>
        <v>0</v>
      </c>
      <c r="AA186" s="52">
        <f t="shared" ca="1" si="74"/>
        <v>0</v>
      </c>
      <c r="AB186" s="52">
        <f t="shared" ca="1" si="75"/>
        <v>0</v>
      </c>
      <c r="AC186" s="52">
        <f t="shared" ca="1" si="86"/>
        <v>0</v>
      </c>
      <c r="AD186" s="7"/>
      <c r="AE186" s="7"/>
      <c r="AF186" s="7"/>
      <c r="AG186" s="7"/>
      <c r="AH186" s="7"/>
      <c r="AI186" s="1">
        <f t="shared" si="91"/>
        <v>0</v>
      </c>
      <c r="AJ186" s="52">
        <f t="shared" ca="1" si="87"/>
        <v>0</v>
      </c>
      <c r="AK186" s="1">
        <f t="shared" ca="1" si="88"/>
        <v>0</v>
      </c>
      <c r="AL186" s="301" t="s">
        <v>79</v>
      </c>
      <c r="AO186" s="52">
        <f t="shared" si="92"/>
        <v>0</v>
      </c>
      <c r="AP186" s="52">
        <f t="shared" si="93"/>
        <v>0</v>
      </c>
      <c r="AQ186" s="52">
        <f t="shared" si="93"/>
        <v>0</v>
      </c>
      <c r="AR186" s="52">
        <f t="shared" si="93"/>
        <v>0</v>
      </c>
      <c r="AS186" s="52">
        <f t="shared" si="93"/>
        <v>0</v>
      </c>
      <c r="AT186" s="52">
        <f t="shared" si="93"/>
        <v>0</v>
      </c>
      <c r="AU186" s="52">
        <f t="shared" si="93"/>
        <v>0</v>
      </c>
      <c r="AV186" s="52">
        <f t="shared" si="93"/>
        <v>0</v>
      </c>
      <c r="AW186" s="52">
        <f t="shared" si="93"/>
        <v>0</v>
      </c>
      <c r="AX186" s="52">
        <f t="shared" si="93"/>
        <v>0</v>
      </c>
      <c r="AY186" s="52">
        <f t="shared" si="93"/>
        <v>0</v>
      </c>
      <c r="AZ186" s="52">
        <f t="shared" si="93"/>
        <v>0</v>
      </c>
      <c r="BA186" s="52">
        <f t="shared" si="90"/>
        <v>0</v>
      </c>
      <c r="BB186" s="52">
        <f t="shared" si="76"/>
        <v>0</v>
      </c>
      <c r="BC186" s="301" t="str">
        <f t="shared" si="77"/>
        <v>11442/516500</v>
      </c>
      <c r="BD186" s="301">
        <f t="shared" si="80"/>
        <v>1</v>
      </c>
      <c r="BG186" s="52">
        <f t="shared" si="78"/>
        <v>0</v>
      </c>
    </row>
    <row r="187" spans="1:59" x14ac:dyDescent="0.25">
      <c r="A187" s="301" t="str">
        <f t="shared" si="70"/>
        <v>6906.EHCP.I03.</v>
      </c>
      <c r="B187" s="301">
        <v>516500</v>
      </c>
      <c r="C187" s="301">
        <v>128957</v>
      </c>
      <c r="D187" t="s">
        <v>319</v>
      </c>
      <c r="E187">
        <v>3026906</v>
      </c>
      <c r="F187" t="s">
        <v>412</v>
      </c>
      <c r="G187">
        <v>11443</v>
      </c>
      <c r="H187"/>
      <c r="I187" s="354"/>
      <c r="J187" s="397"/>
      <c r="K187" s="397"/>
      <c r="L187" s="397"/>
      <c r="M187" s="397"/>
      <c r="N187" s="397"/>
      <c r="O187" s="397"/>
      <c r="P187" s="397"/>
      <c r="Q187" s="397"/>
      <c r="R187" s="52"/>
      <c r="S187" s="52"/>
      <c r="T187" s="52"/>
      <c r="U187" s="52"/>
      <c r="V187" s="52"/>
      <c r="W187" s="52">
        <f t="shared" si="71"/>
        <v>0</v>
      </c>
      <c r="X187" s="52" t="str">
        <f t="shared" si="72"/>
        <v>302690611443EHCP</v>
      </c>
      <c r="Y187" s="52">
        <f t="shared" si="85"/>
        <v>0</v>
      </c>
      <c r="Z187" s="52">
        <f t="shared" ca="1" si="73"/>
        <v>0</v>
      </c>
      <c r="AA187" s="52">
        <f t="shared" ca="1" si="74"/>
        <v>0</v>
      </c>
      <c r="AB187" s="52">
        <f t="shared" ca="1" si="75"/>
        <v>0</v>
      </c>
      <c r="AC187" s="52">
        <f t="shared" ca="1" si="86"/>
        <v>0</v>
      </c>
      <c r="AD187" s="7"/>
      <c r="AE187" s="7"/>
      <c r="AF187" s="7"/>
      <c r="AG187" s="7"/>
      <c r="AH187" s="7"/>
      <c r="AI187" s="1">
        <f t="shared" si="91"/>
        <v>0</v>
      </c>
      <c r="AJ187" s="52">
        <f t="shared" ca="1" si="87"/>
        <v>0</v>
      </c>
      <c r="AK187" s="1">
        <f t="shared" ca="1" si="88"/>
        <v>0</v>
      </c>
      <c r="AL187" s="301" t="s">
        <v>79</v>
      </c>
      <c r="AO187" s="52">
        <f>IF($B187=543965,2/13,1/12)*$H187</f>
        <v>0</v>
      </c>
      <c r="AP187" s="52">
        <f t="shared" ref="AP187:AZ187" si="94">IF($B187=543965,1/13,1/12)*$H187</f>
        <v>0</v>
      </c>
      <c r="AQ187" s="52">
        <f t="shared" si="94"/>
        <v>0</v>
      </c>
      <c r="AR187" s="52">
        <f t="shared" si="94"/>
        <v>0</v>
      </c>
      <c r="AS187" s="52">
        <f t="shared" si="94"/>
        <v>0</v>
      </c>
      <c r="AT187" s="52">
        <f t="shared" si="94"/>
        <v>0</v>
      </c>
      <c r="AU187" s="52">
        <f t="shared" si="94"/>
        <v>0</v>
      </c>
      <c r="AV187" s="52">
        <f t="shared" si="94"/>
        <v>0</v>
      </c>
      <c r="AW187" s="52">
        <f t="shared" si="94"/>
        <v>0</v>
      </c>
      <c r="AX187" s="52">
        <f t="shared" si="94"/>
        <v>0</v>
      </c>
      <c r="AY187" s="52">
        <f t="shared" si="94"/>
        <v>0</v>
      </c>
      <c r="AZ187" s="52">
        <f t="shared" si="94"/>
        <v>0</v>
      </c>
      <c r="BA187" s="52">
        <f t="shared" si="90"/>
        <v>0</v>
      </c>
      <c r="BB187" s="52">
        <f t="shared" si="76"/>
        <v>0</v>
      </c>
      <c r="BC187" s="301" t="str">
        <f t="shared" si="77"/>
        <v>11443/516500</v>
      </c>
      <c r="BD187" s="301">
        <f t="shared" si="80"/>
        <v>2</v>
      </c>
      <c r="BG187" s="52">
        <f t="shared" si="78"/>
        <v>0</v>
      </c>
    </row>
    <row r="188" spans="1:59" x14ac:dyDescent="0.25">
      <c r="A188" s="301" t="str">
        <f t="shared" si="70"/>
        <v>2049.EHCP.I03.</v>
      </c>
      <c r="B188" s="301">
        <v>516500</v>
      </c>
      <c r="C188" s="301">
        <v>157055</v>
      </c>
      <c r="D188" t="s">
        <v>276</v>
      </c>
      <c r="E188">
        <v>3022049</v>
      </c>
      <c r="F188" t="s">
        <v>412</v>
      </c>
      <c r="G188">
        <v>11443</v>
      </c>
      <c r="H188"/>
      <c r="I188" s="354"/>
      <c r="J188" s="397"/>
      <c r="K188" s="397"/>
      <c r="L188" s="397"/>
      <c r="M188" s="397"/>
      <c r="N188" s="397"/>
      <c r="O188" s="397"/>
      <c r="P188" s="397"/>
      <c r="Q188" s="397"/>
      <c r="R188" s="52"/>
      <c r="S188" s="52"/>
      <c r="T188" s="52"/>
      <c r="U188" s="52"/>
      <c r="V188" s="52"/>
      <c r="W188" s="52">
        <f t="shared" si="71"/>
        <v>0</v>
      </c>
      <c r="X188" s="52" t="str">
        <f t="shared" si="72"/>
        <v>302204911443EHCP</v>
      </c>
      <c r="Y188" s="52">
        <f t="shared" si="85"/>
        <v>0</v>
      </c>
      <c r="Z188" s="52">
        <f t="shared" ca="1" si="73"/>
        <v>0</v>
      </c>
      <c r="AA188" s="52">
        <f t="shared" ca="1" si="74"/>
        <v>0</v>
      </c>
      <c r="AB188" s="52">
        <f t="shared" ca="1" si="75"/>
        <v>0</v>
      </c>
      <c r="AC188" s="52">
        <f t="shared" ca="1" si="86"/>
        <v>0</v>
      </c>
      <c r="AD188" s="7">
        <v>0</v>
      </c>
      <c r="AE188" s="7">
        <v>0</v>
      </c>
      <c r="AF188" s="7"/>
      <c r="AG188" s="7">
        <v>0</v>
      </c>
      <c r="AH188" s="7">
        <v>0</v>
      </c>
      <c r="AI188" s="1">
        <f t="shared" si="91"/>
        <v>0</v>
      </c>
      <c r="AJ188" s="52">
        <f t="shared" ca="1" si="87"/>
        <v>0</v>
      </c>
      <c r="AK188" s="1">
        <f t="shared" ca="1" si="88"/>
        <v>0</v>
      </c>
      <c r="AL188" s="301" t="s">
        <v>79</v>
      </c>
      <c r="AO188" s="52">
        <f>IFERROR(IF($B188=543965,2/13,1/12)*$H188,0)</f>
        <v>0</v>
      </c>
      <c r="AP188" s="52">
        <f t="shared" ref="AP188:AZ188" si="95">IFERROR(IF($B188=543965,1/13,1/12)*$H188,0)</f>
        <v>0</v>
      </c>
      <c r="AQ188" s="52">
        <f t="shared" si="95"/>
        <v>0</v>
      </c>
      <c r="AR188" s="52">
        <f t="shared" si="95"/>
        <v>0</v>
      </c>
      <c r="AS188" s="52">
        <f t="shared" si="95"/>
        <v>0</v>
      </c>
      <c r="AT188" s="52">
        <f t="shared" si="95"/>
        <v>0</v>
      </c>
      <c r="AU188" s="52">
        <f t="shared" si="95"/>
        <v>0</v>
      </c>
      <c r="AV188" s="52">
        <f t="shared" si="95"/>
        <v>0</v>
      </c>
      <c r="AW188" s="52">
        <f t="shared" si="95"/>
        <v>0</v>
      </c>
      <c r="AX188" s="52">
        <f t="shared" si="95"/>
        <v>0</v>
      </c>
      <c r="AY188" s="52">
        <f t="shared" si="95"/>
        <v>0</v>
      </c>
      <c r="AZ188" s="52">
        <f t="shared" si="95"/>
        <v>0</v>
      </c>
      <c r="BA188" s="52">
        <f t="shared" si="90"/>
        <v>0</v>
      </c>
      <c r="BB188" s="52">
        <f t="shared" si="76"/>
        <v>0</v>
      </c>
      <c r="BC188" s="301" t="str">
        <f t="shared" si="77"/>
        <v>11443/516500</v>
      </c>
      <c r="BD188" s="301">
        <f t="shared" si="80"/>
        <v>1</v>
      </c>
      <c r="BG188" s="52">
        <f t="shared" si="78"/>
        <v>0</v>
      </c>
    </row>
    <row r="189" spans="1:59" x14ac:dyDescent="0.25">
      <c r="A189" s="301" t="str">
        <f t="shared" si="70"/>
        <v>2079.EHCP.I03.</v>
      </c>
      <c r="B189" s="301">
        <v>543965</v>
      </c>
      <c r="C189" s="301">
        <v>400070</v>
      </c>
      <c r="D189" t="s">
        <v>199</v>
      </c>
      <c r="E189">
        <v>3022079</v>
      </c>
      <c r="F189" t="s">
        <v>412</v>
      </c>
      <c r="G189">
        <v>11431</v>
      </c>
      <c r="H189"/>
      <c r="I189" s="354"/>
      <c r="J189" s="397"/>
      <c r="K189" s="397"/>
      <c r="L189" s="397"/>
      <c r="M189" s="397"/>
      <c r="N189" s="397"/>
      <c r="O189" s="397"/>
      <c r="P189" s="397"/>
      <c r="Q189" s="397"/>
      <c r="R189" s="52"/>
      <c r="S189" s="52"/>
      <c r="T189" s="52"/>
      <c r="U189" s="52"/>
      <c r="V189" s="52"/>
      <c r="W189" s="52">
        <f t="shared" si="71"/>
        <v>0</v>
      </c>
      <c r="X189" s="52" t="str">
        <f t="shared" si="72"/>
        <v>302207911431EHCP</v>
      </c>
      <c r="Y189" s="52">
        <f t="shared" si="85"/>
        <v>0</v>
      </c>
      <c r="Z189" s="52">
        <f t="shared" ca="1" si="73"/>
        <v>0</v>
      </c>
      <c r="AA189" s="52">
        <f t="shared" ca="1" si="74"/>
        <v>0</v>
      </c>
      <c r="AB189" s="52">
        <f t="shared" ca="1" si="75"/>
        <v>0</v>
      </c>
      <c r="AC189" s="52">
        <f t="shared" ca="1" si="86"/>
        <v>0</v>
      </c>
      <c r="AD189" s="7">
        <v>0</v>
      </c>
      <c r="AE189" s="7">
        <v>0</v>
      </c>
      <c r="AF189" s="7"/>
      <c r="AG189" s="7">
        <v>0</v>
      </c>
      <c r="AH189" s="7">
        <v>0</v>
      </c>
      <c r="AI189" s="1">
        <f t="shared" si="91"/>
        <v>0</v>
      </c>
      <c r="AJ189" s="52">
        <f t="shared" ca="1" si="87"/>
        <v>0</v>
      </c>
      <c r="AK189" s="1">
        <f t="shared" ca="1" si="88"/>
        <v>0</v>
      </c>
      <c r="AL189" s="301" t="s">
        <v>48</v>
      </c>
      <c r="AO189" s="52">
        <f>IF($B189=543965,2/13,1/12)*$H189</f>
        <v>0</v>
      </c>
      <c r="AP189" s="52">
        <f t="shared" ref="AP189:AZ189" si="96">IF($B189=543965,1/13,1/12)*$H189</f>
        <v>0</v>
      </c>
      <c r="AQ189" s="52">
        <f t="shared" si="96"/>
        <v>0</v>
      </c>
      <c r="AR189" s="52">
        <f t="shared" si="96"/>
        <v>0</v>
      </c>
      <c r="AS189" s="52">
        <f t="shared" si="96"/>
        <v>0</v>
      </c>
      <c r="AT189" s="52">
        <f t="shared" si="96"/>
        <v>0</v>
      </c>
      <c r="AU189" s="52">
        <f t="shared" si="96"/>
        <v>0</v>
      </c>
      <c r="AV189" s="52">
        <f t="shared" si="96"/>
        <v>0</v>
      </c>
      <c r="AW189" s="52">
        <f t="shared" si="96"/>
        <v>0</v>
      </c>
      <c r="AX189" s="52">
        <f t="shared" si="96"/>
        <v>0</v>
      </c>
      <c r="AY189" s="52">
        <f t="shared" si="96"/>
        <v>0</v>
      </c>
      <c r="AZ189" s="52">
        <f t="shared" si="96"/>
        <v>0</v>
      </c>
      <c r="BA189" s="52">
        <f t="shared" si="90"/>
        <v>0</v>
      </c>
      <c r="BB189" s="52">
        <f t="shared" si="76"/>
        <v>0</v>
      </c>
      <c r="BC189" s="301" t="str">
        <f t="shared" si="77"/>
        <v>11431/543965</v>
      </c>
      <c r="BD189" s="301">
        <f t="shared" si="80"/>
        <v>1</v>
      </c>
      <c r="BG189" s="52">
        <f t="shared" si="78"/>
        <v>0</v>
      </c>
    </row>
    <row r="190" spans="1:59" x14ac:dyDescent="0.25">
      <c r="D190" t="s">
        <v>621</v>
      </c>
      <c r="E190"/>
      <c r="F190"/>
      <c r="G190"/>
      <c r="H190"/>
      <c r="J190" s="398"/>
      <c r="K190" s="398"/>
      <c r="L190" s="398"/>
      <c r="M190" s="398"/>
      <c r="N190" s="398"/>
      <c r="O190" s="398"/>
      <c r="P190" s="398"/>
      <c r="Q190" s="398"/>
    </row>
    <row r="193" spans="10:14" x14ac:dyDescent="0.25">
      <c r="J193" s="570"/>
      <c r="K193" s="570"/>
      <c r="L193" s="570"/>
      <c r="M193" s="570"/>
      <c r="N193" s="570"/>
    </row>
    <row r="194" spans="10:14" x14ac:dyDescent="0.25">
      <c r="J194" s="570"/>
      <c r="K194" s="570"/>
      <c r="L194" s="570"/>
      <c r="M194" s="570"/>
      <c r="N194" s="570"/>
    </row>
    <row r="195" spans="10:14" x14ac:dyDescent="0.25">
      <c r="J195" s="570"/>
      <c r="K195" s="570"/>
      <c r="L195" s="570"/>
      <c r="M195" s="570"/>
      <c r="N195" s="570"/>
    </row>
    <row r="196" spans="10:14" x14ac:dyDescent="0.25">
      <c r="J196" s="570"/>
      <c r="K196" s="570"/>
      <c r="L196" s="570"/>
      <c r="M196" s="570"/>
      <c r="N196" s="570"/>
    </row>
    <row r="197" spans="10:14" x14ac:dyDescent="0.25">
      <c r="J197" s="570"/>
      <c r="K197" s="570"/>
      <c r="L197" s="570"/>
      <c r="M197" s="570"/>
      <c r="N197" s="570"/>
    </row>
  </sheetData>
  <autoFilter ref="K7:W190"/>
  <mergeCells count="5">
    <mergeCell ref="AD4:AI4"/>
    <mergeCell ref="Y4:AC4"/>
    <mergeCell ref="F1:H1"/>
    <mergeCell ref="K1:W1"/>
    <mergeCell ref="J193:N197"/>
  </mergeCells>
  <conditionalFormatting sqref="W5">
    <cfRule type="cellIs" dxfId="8" priority="7" operator="equal">
      <formula>"OK"</formula>
    </cfRule>
  </conditionalFormatting>
  <conditionalFormatting sqref="AC3">
    <cfRule type="cellIs" dxfId="7" priority="6" operator="equal">
      <formula>"OK"</formula>
    </cfRule>
  </conditionalFormatting>
  <conditionalFormatting sqref="BA3">
    <cfRule type="cellIs" dxfId="6" priority="3" operator="equal">
      <formula>"OK"</formula>
    </cfRule>
  </conditionalFormatting>
  <conditionalFormatting sqref="AK3">
    <cfRule type="cellIs" dxfId="5" priority="4" operator="equal">
      <formula>"OK"</formula>
    </cfRule>
  </conditionalFormatting>
  <conditionalFormatting sqref="B3">
    <cfRule type="cellIs" dxfId="4" priority="1" operator="equal">
      <formula>"OK"</formula>
    </cfRule>
  </conditionalFormatting>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4"/>
  <sheetViews>
    <sheetView workbookViewId="0">
      <pane xSplit="3" topLeftCell="D1" activePane="topRight" state="frozen"/>
      <selection pane="topRight" activeCell="AS1" sqref="AS1"/>
    </sheetView>
  </sheetViews>
  <sheetFormatPr defaultRowHeight="15" x14ac:dyDescent="0.25"/>
  <cols>
    <col min="1" max="1" width="16.42578125" style="13" customWidth="1"/>
    <col min="2" max="2" width="13.7109375" style="13" customWidth="1"/>
    <col min="3" max="3" width="38.140625" style="13" customWidth="1"/>
    <col min="4" max="4" width="18.5703125" style="13" customWidth="1"/>
    <col min="5" max="6" width="19.28515625" style="13" customWidth="1"/>
    <col min="7" max="7" width="26.5703125" style="13" bestFit="1" customWidth="1"/>
    <col min="8" max="9" width="19.28515625" style="13" customWidth="1"/>
    <col min="10" max="10" width="19.42578125" style="13" bestFit="1" customWidth="1"/>
    <col min="11" max="11" width="26.85546875" style="13" bestFit="1" customWidth="1"/>
    <col min="12" max="12" width="34.7109375" style="13" customWidth="1"/>
    <col min="13" max="14" width="14.85546875" style="13" customWidth="1"/>
    <col min="15" max="15" width="26" style="13" customWidth="1"/>
    <col min="16" max="16" width="14.85546875" style="13" customWidth="1"/>
    <col min="17" max="17" width="25.5703125" style="13" customWidth="1"/>
    <col min="18" max="18" width="25.28515625" style="13" customWidth="1"/>
    <col min="19" max="19" width="14.85546875" style="13" customWidth="1"/>
    <col min="20" max="20" width="29.28515625" style="13" customWidth="1"/>
    <col min="21" max="21" width="22.42578125" style="13" customWidth="1"/>
    <col min="22" max="22" width="30.28515625" style="13" customWidth="1"/>
    <col min="23" max="25" width="22.42578125" style="13" customWidth="1"/>
    <col min="26" max="26" width="29.85546875" style="13" bestFit="1" customWidth="1"/>
    <col min="27" max="30" width="29.85546875" style="13" customWidth="1"/>
    <col min="31" max="32" width="29.85546875" style="427" customWidth="1"/>
    <col min="33" max="38" width="29.85546875" style="13" customWidth="1"/>
    <col min="39" max="39" width="22.42578125" style="13" customWidth="1"/>
    <col min="40" max="40" width="38.85546875" style="13" bestFit="1" customWidth="1"/>
    <col min="41" max="43" width="38.85546875" style="13" customWidth="1"/>
    <col min="44" max="44" width="23.28515625" style="13" bestFit="1" customWidth="1"/>
    <col min="45" max="45" width="17.5703125" style="13" customWidth="1"/>
    <col min="46" max="46" width="30" style="13" customWidth="1"/>
    <col min="47" max="16384" width="9.140625" style="13"/>
  </cols>
  <sheetData>
    <row r="1" spans="1:46" x14ac:dyDescent="0.25">
      <c r="F1" s="571" t="s">
        <v>4873</v>
      </c>
      <c r="G1" s="572"/>
      <c r="H1" s="572"/>
      <c r="I1" s="573"/>
      <c r="J1" s="571" t="s">
        <v>4955</v>
      </c>
      <c r="K1" s="572"/>
      <c r="L1" s="572"/>
      <c r="M1" s="573"/>
      <c r="N1" s="571" t="s">
        <v>3632</v>
      </c>
      <c r="O1" s="572"/>
      <c r="P1" s="573"/>
      <c r="Q1" s="571" t="s">
        <v>3635</v>
      </c>
      <c r="R1" s="572"/>
      <c r="S1" s="573"/>
      <c r="T1" s="571" t="s">
        <v>30</v>
      </c>
      <c r="U1" s="572"/>
      <c r="V1" s="573"/>
      <c r="W1" s="571" t="s">
        <v>31</v>
      </c>
      <c r="X1" s="572"/>
      <c r="Y1" s="573"/>
      <c r="Z1" s="571" t="s">
        <v>32</v>
      </c>
      <c r="AA1" s="572"/>
      <c r="AB1" s="573"/>
      <c r="AC1" s="571" t="s">
        <v>33</v>
      </c>
      <c r="AD1" s="572"/>
      <c r="AE1" s="573"/>
      <c r="AF1" s="571" t="s">
        <v>34</v>
      </c>
      <c r="AG1" s="572"/>
      <c r="AH1" s="573"/>
      <c r="AI1" s="571" t="s">
        <v>35</v>
      </c>
      <c r="AJ1" s="572"/>
      <c r="AK1" s="573"/>
      <c r="AL1" s="571" t="s">
        <v>36</v>
      </c>
      <c r="AM1" s="572"/>
      <c r="AN1" s="573"/>
      <c r="AO1" s="571" t="s">
        <v>37</v>
      </c>
      <c r="AP1" s="572"/>
      <c r="AQ1" s="573"/>
      <c r="AR1" s="316" t="s">
        <v>4576</v>
      </c>
      <c r="AS1" s="316"/>
      <c r="AT1" s="282"/>
    </row>
    <row r="2" spans="1:46" s="452" customFormat="1" x14ac:dyDescent="0.25">
      <c r="A2" s="453" t="s">
        <v>3600</v>
      </c>
      <c r="B2" s="453" t="s">
        <v>4151</v>
      </c>
      <c r="C2" s="453" t="s">
        <v>619</v>
      </c>
      <c r="D2" s="453" t="s">
        <v>4509</v>
      </c>
      <c r="E2" s="453" t="s">
        <v>4152</v>
      </c>
      <c r="F2" s="453" t="s">
        <v>4533</v>
      </c>
      <c r="G2" s="453" t="s">
        <v>4874</v>
      </c>
      <c r="H2" s="453" t="s">
        <v>4728</v>
      </c>
      <c r="I2" s="453" t="s">
        <v>4729</v>
      </c>
      <c r="J2" s="453" t="s">
        <v>4533</v>
      </c>
      <c r="K2" s="453" t="s">
        <v>4954</v>
      </c>
      <c r="L2" s="453" t="s">
        <v>4730</v>
      </c>
      <c r="M2" s="453" t="s">
        <v>4731</v>
      </c>
      <c r="N2" s="453" t="s">
        <v>4533</v>
      </c>
      <c r="O2" s="453" t="s">
        <v>4732</v>
      </c>
      <c r="P2" s="453" t="s">
        <v>4733</v>
      </c>
      <c r="Q2" s="453" t="s">
        <v>4533</v>
      </c>
      <c r="R2" s="453" t="s">
        <v>4734</v>
      </c>
      <c r="S2" s="453" t="s">
        <v>4735</v>
      </c>
      <c r="T2" s="453" t="s">
        <v>4533</v>
      </c>
      <c r="U2" s="453" t="s">
        <v>4736</v>
      </c>
      <c r="V2" s="453" t="s">
        <v>4737</v>
      </c>
      <c r="W2" s="453" t="s">
        <v>4533</v>
      </c>
      <c r="X2" s="453" t="s">
        <v>4739</v>
      </c>
      <c r="Y2" s="453" t="s">
        <v>4738</v>
      </c>
      <c r="Z2" s="453" t="s">
        <v>4533</v>
      </c>
      <c r="AA2" s="453" t="s">
        <v>4740</v>
      </c>
      <c r="AB2" s="453" t="s">
        <v>4741</v>
      </c>
      <c r="AC2" s="453" t="s">
        <v>4533</v>
      </c>
      <c r="AD2" s="453" t="s">
        <v>4742</v>
      </c>
      <c r="AE2" s="453" t="s">
        <v>4743</v>
      </c>
      <c r="AF2" s="453" t="s">
        <v>4533</v>
      </c>
      <c r="AG2" s="453" t="s">
        <v>4744</v>
      </c>
      <c r="AH2" s="453" t="s">
        <v>4591</v>
      </c>
      <c r="AI2" s="453" t="s">
        <v>4533</v>
      </c>
      <c r="AJ2" s="453" t="s">
        <v>4745</v>
      </c>
      <c r="AK2" s="453" t="s">
        <v>4746</v>
      </c>
      <c r="AL2" s="453" t="s">
        <v>4533</v>
      </c>
      <c r="AM2" s="453" t="s">
        <v>4747</v>
      </c>
      <c r="AN2" s="453" t="s">
        <v>4748</v>
      </c>
      <c r="AO2" s="453" t="s">
        <v>4533</v>
      </c>
      <c r="AP2" s="453" t="s">
        <v>4749</v>
      </c>
      <c r="AQ2" s="453" t="s">
        <v>4750</v>
      </c>
      <c r="AR2" s="453"/>
      <c r="AS2" s="453" t="s">
        <v>4535</v>
      </c>
      <c r="AT2" s="454"/>
    </row>
    <row r="3" spans="1:46" x14ac:dyDescent="0.25">
      <c r="A3" s="315">
        <v>10040</v>
      </c>
      <c r="B3" s="315">
        <v>3023300</v>
      </c>
      <c r="C3" s="315" t="s">
        <v>192</v>
      </c>
      <c r="D3" s="315">
        <f>VLOOKUP(B3,Schools!$A$8:$I$143,9,FALSE)</f>
        <v>400069</v>
      </c>
      <c r="E3" s="315" t="s">
        <v>4153</v>
      </c>
      <c r="F3" s="469">
        <v>61723.829999999994</v>
      </c>
      <c r="G3" s="469">
        <f>SUMIFS('All Transactions'!F:F,'All Transactions'!B:B,'Payroll Totals by Month'!B3)</f>
        <v>91661.427623872965</v>
      </c>
      <c r="H3" s="470">
        <f>IF(G3&gt;F3,F3,G3)</f>
        <v>61723.829999999994</v>
      </c>
      <c r="I3" s="470">
        <f>F3-H3</f>
        <v>0</v>
      </c>
      <c r="J3" s="317">
        <v>62950.410000000011</v>
      </c>
      <c r="K3" s="317">
        <f>SUMIFS('All Transactions'!G:G,'All Transactions'!B:B,'Payroll Totals by Month'!B3)</f>
        <v>90315.993957206301</v>
      </c>
      <c r="L3" s="317">
        <f>IF(K3&gt;J3,J3,K3)</f>
        <v>62950.410000000011</v>
      </c>
      <c r="M3" s="317">
        <f>J3-L3</f>
        <v>0</v>
      </c>
      <c r="N3" s="317"/>
      <c r="O3" s="318"/>
      <c r="P3" s="317"/>
      <c r="Q3" s="317"/>
      <c r="R3" s="317"/>
      <c r="S3" s="317"/>
      <c r="T3" s="317"/>
      <c r="U3" s="317"/>
      <c r="V3" s="317"/>
      <c r="W3" s="319"/>
      <c r="X3" s="319"/>
      <c r="Y3" s="319"/>
      <c r="Z3" s="319"/>
      <c r="AA3" s="319"/>
      <c r="AB3" s="319"/>
      <c r="AC3" s="319"/>
      <c r="AD3" s="319"/>
      <c r="AE3" s="319"/>
      <c r="AF3" s="319"/>
      <c r="AG3" s="319"/>
      <c r="AH3" s="319"/>
      <c r="AI3" s="319"/>
      <c r="AJ3" s="319"/>
      <c r="AK3" s="319"/>
      <c r="AL3" s="319"/>
      <c r="AM3" s="319"/>
      <c r="AN3" s="319"/>
      <c r="AO3" s="319"/>
      <c r="AP3" s="319"/>
      <c r="AQ3" s="319"/>
      <c r="AR3" s="319"/>
      <c r="AS3" s="319"/>
    </row>
    <row r="4" spans="1:46" x14ac:dyDescent="0.25">
      <c r="A4" s="315">
        <v>10042</v>
      </c>
      <c r="B4" s="315">
        <v>3023317</v>
      </c>
      <c r="C4" s="315" t="s">
        <v>193</v>
      </c>
      <c r="D4" s="315">
        <f>VLOOKUP(B4,Schools!$A$8:$I$143,9,FALSE)</f>
        <v>400015</v>
      </c>
      <c r="E4" s="315" t="s">
        <v>4153</v>
      </c>
      <c r="F4" s="469">
        <v>94653.71</v>
      </c>
      <c r="G4" s="469">
        <f>SUMIFS('All Transactions'!F:F,'All Transactions'!B:B,'Payroll Totals by Month'!B4)</f>
        <v>99868.161158345756</v>
      </c>
      <c r="H4" s="470">
        <f t="shared" ref="H4:H56" si="0">IF(G4&gt;F4,F4,G4)</f>
        <v>94653.71</v>
      </c>
      <c r="I4" s="470">
        <f t="shared" ref="I4:I56" si="1">F4-H4</f>
        <v>0</v>
      </c>
      <c r="J4" s="317">
        <v>93745.290000000023</v>
      </c>
      <c r="K4" s="317">
        <f>SUMIFS('All Transactions'!G:G,'All Transactions'!B:B,'Payroll Totals by Month'!B4)</f>
        <v>95756.348825012436</v>
      </c>
      <c r="L4" s="317">
        <f t="shared" ref="L4:L56" si="2">IF(K4&gt;J4,J4,K4)</f>
        <v>93745.290000000023</v>
      </c>
      <c r="M4" s="317">
        <f t="shared" ref="M4:M56" si="3">J4-L4</f>
        <v>0</v>
      </c>
      <c r="N4" s="317"/>
      <c r="O4" s="318"/>
      <c r="P4" s="317"/>
      <c r="Q4" s="317"/>
      <c r="R4" s="317"/>
      <c r="S4" s="317"/>
      <c r="T4" s="317"/>
      <c r="U4" s="317"/>
      <c r="V4" s="317"/>
      <c r="W4" s="319"/>
      <c r="X4" s="319"/>
      <c r="Y4" s="319"/>
      <c r="Z4" s="319"/>
      <c r="AA4" s="319"/>
      <c r="AB4" s="319"/>
      <c r="AC4" s="319"/>
      <c r="AD4" s="319"/>
      <c r="AE4" s="319"/>
      <c r="AF4" s="319"/>
      <c r="AG4" s="319"/>
      <c r="AH4" s="319"/>
      <c r="AI4" s="319"/>
      <c r="AJ4" s="319"/>
      <c r="AK4" s="319"/>
      <c r="AL4" s="319"/>
      <c r="AM4" s="319"/>
      <c r="AN4" s="319"/>
      <c r="AO4" s="319"/>
      <c r="AP4" s="319"/>
      <c r="AQ4" s="319"/>
      <c r="AR4" s="319"/>
      <c r="AS4" s="319" t="s">
        <v>4534</v>
      </c>
    </row>
    <row r="5" spans="1:46" x14ac:dyDescent="0.25">
      <c r="A5" s="315">
        <v>10043</v>
      </c>
      <c r="B5" s="315">
        <v>3023500</v>
      </c>
      <c r="C5" s="315" t="s">
        <v>195</v>
      </c>
      <c r="D5" s="315">
        <f>VLOOKUP(B5,Schools!$A$8:$I$143,9,FALSE)</f>
        <v>400023</v>
      </c>
      <c r="E5" s="315" t="s">
        <v>4153</v>
      </c>
      <c r="F5" s="469">
        <v>73427.81</v>
      </c>
      <c r="G5" s="469">
        <f>SUMIFS('All Transactions'!F:F,'All Transactions'!B:B,'Payroll Totals by Month'!B5)</f>
        <v>66430.645228725276</v>
      </c>
      <c r="H5" s="470">
        <f t="shared" si="0"/>
        <v>66430.645228725276</v>
      </c>
      <c r="I5" s="470">
        <f t="shared" si="1"/>
        <v>6997.1647712747217</v>
      </c>
      <c r="J5" s="317">
        <v>73696.05</v>
      </c>
      <c r="K5" s="317">
        <f>SUMIFS('All Transactions'!G:G,'All Transactions'!B:B,'Payroll Totals by Month'!B5)</f>
        <v>57063.299562058615</v>
      </c>
      <c r="L5" s="317">
        <f t="shared" si="2"/>
        <v>57063.299562058615</v>
      </c>
      <c r="M5" s="317">
        <f t="shared" si="3"/>
        <v>16632.750437941388</v>
      </c>
      <c r="N5" s="317"/>
      <c r="O5" s="318"/>
      <c r="P5" s="317"/>
      <c r="Q5" s="317"/>
      <c r="R5" s="317"/>
      <c r="S5" s="317"/>
      <c r="T5" s="317"/>
      <c r="U5" s="317"/>
      <c r="V5" s="317"/>
      <c r="W5" s="319"/>
      <c r="X5" s="319"/>
      <c r="Y5" s="319"/>
      <c r="Z5" s="319"/>
      <c r="AA5" s="319"/>
      <c r="AB5" s="319"/>
      <c r="AC5" s="319"/>
      <c r="AD5" s="319"/>
      <c r="AE5" s="319"/>
      <c r="AF5" s="319"/>
      <c r="AG5" s="319"/>
      <c r="AH5" s="319"/>
      <c r="AI5" s="319"/>
      <c r="AJ5" s="319"/>
      <c r="AK5" s="319"/>
      <c r="AL5" s="319"/>
      <c r="AM5" s="319"/>
      <c r="AN5" s="319"/>
      <c r="AO5" s="319"/>
      <c r="AP5" s="319"/>
      <c r="AQ5" s="319"/>
      <c r="AR5" s="319"/>
      <c r="AS5" s="319"/>
    </row>
    <row r="6" spans="1:46" x14ac:dyDescent="0.25">
      <c r="A6" s="315">
        <v>10045</v>
      </c>
      <c r="B6" s="315">
        <v>3022003</v>
      </c>
      <c r="C6" s="315" t="s">
        <v>201</v>
      </c>
      <c r="D6" s="315">
        <f>VLOOKUP(B6,Schools!$A$8:$I$143,9,FALSE)</f>
        <v>400051</v>
      </c>
      <c r="E6" s="315" t="s">
        <v>4153</v>
      </c>
      <c r="F6" s="469">
        <v>147910.55999999997</v>
      </c>
      <c r="G6" s="469">
        <f>SUMIFS('All Transactions'!F:F,'All Transactions'!B:B,'Payroll Totals by Month'!B6)</f>
        <v>184796.70855663222</v>
      </c>
      <c r="H6" s="470">
        <f t="shared" si="0"/>
        <v>147910.55999999997</v>
      </c>
      <c r="I6" s="470">
        <f t="shared" si="1"/>
        <v>0</v>
      </c>
      <c r="J6" s="317">
        <v>144216.95999999999</v>
      </c>
      <c r="K6" s="317">
        <f>SUMIFS('All Transactions'!G:G,'All Transactions'!B:B,'Payroll Totals by Month'!B6)</f>
        <v>187595.10455663223</v>
      </c>
      <c r="L6" s="317">
        <f t="shared" si="2"/>
        <v>144216.95999999999</v>
      </c>
      <c r="M6" s="317">
        <f t="shared" si="3"/>
        <v>0</v>
      </c>
      <c r="N6" s="317"/>
      <c r="O6" s="318"/>
      <c r="P6" s="317"/>
      <c r="Q6" s="317"/>
      <c r="R6" s="317"/>
      <c r="S6" s="317"/>
      <c r="T6" s="317"/>
      <c r="U6" s="317"/>
      <c r="V6" s="317"/>
      <c r="W6" s="319"/>
      <c r="X6" s="319"/>
      <c r="Y6" s="319"/>
      <c r="Z6" s="319"/>
      <c r="AA6" s="319"/>
      <c r="AB6" s="319"/>
      <c r="AC6" s="319"/>
      <c r="AD6" s="319"/>
      <c r="AE6" s="319"/>
      <c r="AF6" s="319"/>
      <c r="AG6" s="319"/>
      <c r="AH6" s="319"/>
      <c r="AI6" s="319"/>
      <c r="AJ6" s="319"/>
      <c r="AK6" s="319"/>
      <c r="AL6" s="319"/>
      <c r="AM6" s="319"/>
      <c r="AN6" s="319"/>
      <c r="AO6" s="319"/>
      <c r="AP6" s="319"/>
      <c r="AQ6" s="319"/>
      <c r="AR6" s="319"/>
      <c r="AS6" s="319"/>
    </row>
    <row r="7" spans="1:46" x14ac:dyDescent="0.25">
      <c r="A7" s="315">
        <v>10048</v>
      </c>
      <c r="B7" s="315">
        <v>3022009</v>
      </c>
      <c r="C7" s="315" t="s">
        <v>206</v>
      </c>
      <c r="D7" s="315">
        <f>VLOOKUP(B7,Schools!$A$8:$I$143,9,FALSE)</f>
        <v>400061</v>
      </c>
      <c r="E7" s="315" t="s">
        <v>4153</v>
      </c>
      <c r="F7" s="469">
        <v>192184.46999999997</v>
      </c>
      <c r="G7" s="469">
        <f>SUMIFS('All Transactions'!F:F,'All Transactions'!B:B,'Payroll Totals by Month'!B7)</f>
        <v>190711.38414064812</v>
      </c>
      <c r="H7" s="470">
        <f t="shared" si="0"/>
        <v>190711.38414064812</v>
      </c>
      <c r="I7" s="470">
        <f t="shared" si="1"/>
        <v>1473.0858593518496</v>
      </c>
      <c r="J7" s="317">
        <v>197033.76999999996</v>
      </c>
      <c r="K7" s="317">
        <f>SUMIFS('All Transactions'!G:G,'All Transactions'!B:B,'Payroll Totals by Month'!B7)</f>
        <v>208529.88414064812</v>
      </c>
      <c r="L7" s="317">
        <f t="shared" si="2"/>
        <v>197033.76999999996</v>
      </c>
      <c r="M7" s="317">
        <f t="shared" si="3"/>
        <v>0</v>
      </c>
      <c r="N7" s="317"/>
      <c r="O7" s="318"/>
      <c r="P7" s="317"/>
      <c r="Q7" s="317"/>
      <c r="R7" s="317"/>
      <c r="S7" s="317"/>
      <c r="T7" s="317"/>
      <c r="U7" s="317"/>
      <c r="V7" s="317"/>
      <c r="W7" s="319"/>
      <c r="X7" s="319"/>
      <c r="Y7" s="319"/>
      <c r="Z7" s="319"/>
      <c r="AA7" s="319"/>
      <c r="AB7" s="319"/>
      <c r="AC7" s="319"/>
      <c r="AD7" s="319"/>
      <c r="AE7" s="319"/>
      <c r="AF7" s="319"/>
      <c r="AG7" s="319"/>
      <c r="AH7" s="319"/>
      <c r="AI7" s="319"/>
      <c r="AJ7" s="319"/>
      <c r="AK7" s="319"/>
      <c r="AL7" s="319"/>
      <c r="AM7" s="319"/>
      <c r="AN7" s="319"/>
      <c r="AO7" s="319"/>
      <c r="AP7" s="319"/>
      <c r="AQ7" s="319"/>
      <c r="AR7" s="319"/>
      <c r="AS7" s="319"/>
    </row>
    <row r="8" spans="1:46" x14ac:dyDescent="0.25">
      <c r="A8" s="315">
        <v>10051</v>
      </c>
      <c r="B8" s="315">
        <v>3022011</v>
      </c>
      <c r="C8" s="315" t="s">
        <v>209</v>
      </c>
      <c r="D8" s="315">
        <f>VLOOKUP(B8,Schools!$A$8:$I$143,9,FALSE)</f>
        <v>400020</v>
      </c>
      <c r="E8" s="315" t="s">
        <v>4153</v>
      </c>
      <c r="F8" s="469">
        <v>67969.830000000016</v>
      </c>
      <c r="G8" s="469">
        <f>SUMIFS('All Transactions'!F:F,'All Transactions'!B:B,'Payroll Totals by Month'!B8)</f>
        <v>90466.739053029596</v>
      </c>
      <c r="H8" s="470">
        <f t="shared" si="0"/>
        <v>67969.830000000016</v>
      </c>
      <c r="I8" s="470">
        <f t="shared" si="1"/>
        <v>0</v>
      </c>
      <c r="J8" s="317">
        <v>65464.660000000011</v>
      </c>
      <c r="K8" s="317">
        <f>SUMIFS('All Transactions'!G:G,'All Transactions'!B:B,'Payroll Totals by Month'!B8)</f>
        <v>90005.905719696268</v>
      </c>
      <c r="L8" s="317">
        <f t="shared" si="2"/>
        <v>65464.660000000011</v>
      </c>
      <c r="M8" s="317">
        <f t="shared" si="3"/>
        <v>0</v>
      </c>
      <c r="N8" s="317"/>
      <c r="O8" s="318"/>
      <c r="P8" s="317"/>
      <c r="Q8" s="317"/>
      <c r="R8" s="317"/>
      <c r="S8" s="317"/>
      <c r="T8" s="317"/>
      <c r="U8" s="317"/>
      <c r="V8" s="317"/>
      <c r="W8" s="319"/>
      <c r="X8" s="319"/>
      <c r="Y8" s="319"/>
      <c r="Z8" s="319"/>
      <c r="AA8" s="319"/>
      <c r="AB8" s="319"/>
      <c r="AC8" s="319"/>
      <c r="AD8" s="319"/>
      <c r="AE8" s="319"/>
      <c r="AF8" s="319"/>
      <c r="AG8" s="319"/>
      <c r="AH8" s="319"/>
      <c r="AI8" s="319"/>
      <c r="AJ8" s="319"/>
      <c r="AK8" s="319"/>
      <c r="AL8" s="319"/>
      <c r="AM8" s="319"/>
      <c r="AN8" s="319"/>
      <c r="AO8" s="319"/>
      <c r="AP8" s="319"/>
      <c r="AQ8" s="319"/>
      <c r="AR8" s="319"/>
      <c r="AS8" s="319"/>
    </row>
    <row r="9" spans="1:46" x14ac:dyDescent="0.25">
      <c r="A9" s="315">
        <v>10055</v>
      </c>
      <c r="B9" s="315">
        <v>3022015</v>
      </c>
      <c r="C9" s="315" t="s">
        <v>212</v>
      </c>
      <c r="D9" s="315">
        <f>VLOOKUP(B9,Schools!$A$8:$I$143,9,FALSE)</f>
        <v>400059</v>
      </c>
      <c r="E9" s="315" t="s">
        <v>4153</v>
      </c>
      <c r="F9" s="469">
        <v>118146.46999999999</v>
      </c>
      <c r="G9" s="469">
        <f>SUMIFS('All Transactions'!F:F,'All Transactions'!B:B,'Payroll Totals by Month'!B9)</f>
        <v>132754.10914333336</v>
      </c>
      <c r="H9" s="470">
        <f t="shared" si="0"/>
        <v>118146.46999999999</v>
      </c>
      <c r="I9" s="470">
        <f t="shared" si="1"/>
        <v>0</v>
      </c>
      <c r="J9" s="317">
        <v>117211.90000000001</v>
      </c>
      <c r="K9" s="317">
        <f>SUMIFS('All Transactions'!G:G,'All Transactions'!B:B,'Payroll Totals by Month'!B9)</f>
        <v>130469.84181000003</v>
      </c>
      <c r="L9" s="317">
        <f t="shared" si="2"/>
        <v>117211.90000000001</v>
      </c>
      <c r="M9" s="317">
        <f t="shared" si="3"/>
        <v>0</v>
      </c>
      <c r="N9" s="317"/>
      <c r="O9" s="318"/>
      <c r="P9" s="317"/>
      <c r="Q9" s="317"/>
      <c r="R9" s="317"/>
      <c r="S9" s="317"/>
      <c r="T9" s="317"/>
      <c r="U9" s="317"/>
      <c r="V9" s="317"/>
      <c r="W9" s="319"/>
      <c r="X9" s="319"/>
      <c r="Y9" s="319"/>
      <c r="Z9" s="319"/>
      <c r="AA9" s="319"/>
      <c r="AB9" s="319"/>
      <c r="AC9" s="319"/>
      <c r="AD9" s="319"/>
      <c r="AE9" s="319"/>
      <c r="AF9" s="319"/>
      <c r="AG9" s="319"/>
      <c r="AH9" s="319"/>
      <c r="AI9" s="319"/>
      <c r="AJ9" s="319"/>
      <c r="AK9" s="319"/>
      <c r="AL9" s="319"/>
      <c r="AM9" s="319"/>
      <c r="AN9" s="319"/>
      <c r="AO9" s="319"/>
      <c r="AP9" s="319"/>
      <c r="AQ9" s="319"/>
      <c r="AR9" s="319"/>
      <c r="AS9" s="319"/>
    </row>
    <row r="10" spans="1:46" x14ac:dyDescent="0.25">
      <c r="A10" s="315">
        <v>10056</v>
      </c>
      <c r="B10" s="315">
        <v>3022016</v>
      </c>
      <c r="C10" s="315" t="s">
        <v>213</v>
      </c>
      <c r="D10" s="315">
        <f>VLOOKUP(B10,Schools!$A$8:$I$143,9,FALSE)</f>
        <v>400049</v>
      </c>
      <c r="E10" s="315" t="s">
        <v>4153</v>
      </c>
      <c r="F10" s="469">
        <v>71953.799999999988</v>
      </c>
      <c r="G10" s="469">
        <f>SUMIFS('All Transactions'!F:F,'All Transactions'!B:B,'Payroll Totals by Month'!B10)</f>
        <v>91815.710860063191</v>
      </c>
      <c r="H10" s="470">
        <f t="shared" si="0"/>
        <v>71953.799999999988</v>
      </c>
      <c r="I10" s="470">
        <f t="shared" si="1"/>
        <v>0</v>
      </c>
      <c r="J10" s="317">
        <v>77194.7</v>
      </c>
      <c r="K10" s="317">
        <f>SUMIFS('All Transactions'!G:G,'All Transactions'!B:B,'Payroll Totals by Month'!B10)</f>
        <v>90663.127526729862</v>
      </c>
      <c r="L10" s="317">
        <f t="shared" si="2"/>
        <v>77194.7</v>
      </c>
      <c r="M10" s="317">
        <f t="shared" si="3"/>
        <v>0</v>
      </c>
      <c r="N10" s="317"/>
      <c r="O10" s="318"/>
      <c r="P10" s="317"/>
      <c r="Q10" s="317"/>
      <c r="R10" s="317"/>
      <c r="S10" s="317"/>
      <c r="T10" s="317"/>
      <c r="U10" s="317"/>
      <c r="V10" s="317"/>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row>
    <row r="11" spans="1:46" x14ac:dyDescent="0.25">
      <c r="A11" s="315">
        <v>10057</v>
      </c>
      <c r="B11" s="315">
        <v>3022017</v>
      </c>
      <c r="C11" s="315" t="s">
        <v>214</v>
      </c>
      <c r="D11" s="315">
        <f>VLOOKUP(B11,Schools!$A$8:$I$143,9,FALSE)</f>
        <v>400080</v>
      </c>
      <c r="E11" s="315" t="s">
        <v>4153</v>
      </c>
      <c r="F11" s="469">
        <v>147098.56999999998</v>
      </c>
      <c r="G11" s="469">
        <f>SUMIFS('All Transactions'!F:F,'All Transactions'!B:B,'Payroll Totals by Month'!B11)</f>
        <v>165905.64500531464</v>
      </c>
      <c r="H11" s="470">
        <f t="shared" si="0"/>
        <v>147098.56999999998</v>
      </c>
      <c r="I11" s="470">
        <f t="shared" si="1"/>
        <v>0</v>
      </c>
      <c r="J11" s="317">
        <v>152067.66</v>
      </c>
      <c r="K11" s="317">
        <f>SUMIFS('All Transactions'!G:G,'All Transactions'!B:B,'Payroll Totals by Month'!B11)</f>
        <v>195834.80267198131</v>
      </c>
      <c r="L11" s="317">
        <f t="shared" si="2"/>
        <v>152067.66</v>
      </c>
      <c r="M11" s="317">
        <f t="shared" si="3"/>
        <v>0</v>
      </c>
      <c r="N11" s="317"/>
      <c r="O11" s="318"/>
      <c r="P11" s="317"/>
      <c r="Q11" s="317"/>
      <c r="R11" s="317"/>
      <c r="S11" s="317"/>
      <c r="T11" s="317"/>
      <c r="U11" s="317"/>
      <c r="V11" s="317"/>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row>
    <row r="12" spans="1:46" x14ac:dyDescent="0.25">
      <c r="A12" s="315">
        <v>10059</v>
      </c>
      <c r="B12" s="315">
        <v>3022019</v>
      </c>
      <c r="C12" s="315" t="s">
        <v>216</v>
      </c>
      <c r="D12" s="315">
        <f>VLOOKUP(B12,Schools!$A$8:$I$143,9,FALSE)</f>
        <v>400036</v>
      </c>
      <c r="E12" s="315" t="s">
        <v>4153</v>
      </c>
      <c r="F12" s="469">
        <v>117984.35</v>
      </c>
      <c r="G12" s="469">
        <f>SUMIFS('All Transactions'!F:F,'All Transactions'!B:B,'Payroll Totals by Month'!B12)</f>
        <v>109432.33612688868</v>
      </c>
      <c r="H12" s="470">
        <f t="shared" si="0"/>
        <v>109432.33612688868</v>
      </c>
      <c r="I12" s="470">
        <f t="shared" si="1"/>
        <v>8552.0138731113257</v>
      </c>
      <c r="J12" s="317">
        <v>125296.20999999999</v>
      </c>
      <c r="K12" s="317">
        <f>SUMIFS('All Transactions'!G:G,'All Transactions'!B:B,'Payroll Totals by Month'!B12)</f>
        <v>106352.93612688869</v>
      </c>
      <c r="L12" s="317">
        <f t="shared" si="2"/>
        <v>106352.93612688869</v>
      </c>
      <c r="M12" s="317">
        <f t="shared" si="3"/>
        <v>18943.273873111306</v>
      </c>
      <c r="N12" s="317"/>
      <c r="O12" s="318"/>
      <c r="P12" s="317"/>
      <c r="Q12" s="317"/>
      <c r="R12" s="317"/>
      <c r="S12" s="317"/>
      <c r="T12" s="317"/>
      <c r="U12" s="317"/>
      <c r="V12" s="317"/>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row>
    <row r="13" spans="1:46" x14ac:dyDescent="0.25">
      <c r="A13" s="315">
        <v>10064</v>
      </c>
      <c r="B13" s="315">
        <v>3022024</v>
      </c>
      <c r="C13" s="315" t="s">
        <v>221</v>
      </c>
      <c r="D13" s="315">
        <f>VLOOKUP(B13,Schools!$A$8:$I$143,9,FALSE)</f>
        <v>400047</v>
      </c>
      <c r="E13" s="315" t="s">
        <v>4153</v>
      </c>
      <c r="F13" s="469">
        <v>132737.96</v>
      </c>
      <c r="G13" s="469">
        <f>SUMIFS('All Transactions'!F:F,'All Transactions'!B:B,'Payroll Totals by Month'!B13)</f>
        <v>107454.99729082052</v>
      </c>
      <c r="H13" s="470">
        <f t="shared" si="0"/>
        <v>107454.99729082052</v>
      </c>
      <c r="I13" s="470">
        <f t="shared" si="1"/>
        <v>25282.962709179468</v>
      </c>
      <c r="J13" s="317">
        <v>133831.47</v>
      </c>
      <c r="K13" s="317">
        <f>SUMIFS('All Transactions'!G:G,'All Transactions'!B:B,'Payroll Totals by Month'!B13)</f>
        <v>101744.20962415385</v>
      </c>
      <c r="L13" s="317">
        <f t="shared" si="2"/>
        <v>101744.20962415385</v>
      </c>
      <c r="M13" s="317">
        <f t="shared" si="3"/>
        <v>32087.260375846148</v>
      </c>
      <c r="N13" s="317"/>
      <c r="O13" s="318"/>
      <c r="P13" s="317"/>
      <c r="Q13" s="317"/>
      <c r="R13" s="317"/>
      <c r="S13" s="317"/>
      <c r="T13" s="317"/>
      <c r="U13" s="317"/>
      <c r="V13" s="317"/>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row>
    <row r="14" spans="1:46" x14ac:dyDescent="0.25">
      <c r="A14" s="315">
        <v>10065</v>
      </c>
      <c r="B14" s="315">
        <v>3022025</v>
      </c>
      <c r="C14" s="315" t="s">
        <v>222</v>
      </c>
      <c r="D14" s="315">
        <f>VLOOKUP(B14,Schools!$A$8:$I$143,9,FALSE)</f>
        <v>400001</v>
      </c>
      <c r="E14" s="315" t="s">
        <v>4153</v>
      </c>
      <c r="F14" s="469">
        <v>106985.06999999999</v>
      </c>
      <c r="G14" s="469">
        <f>SUMIFS('All Transactions'!F:F,'All Transactions'!B:B,'Payroll Totals by Month'!B14)</f>
        <v>119385.71740466797</v>
      </c>
      <c r="H14" s="470">
        <f t="shared" si="0"/>
        <v>106985.06999999999</v>
      </c>
      <c r="I14" s="470">
        <f t="shared" si="1"/>
        <v>0</v>
      </c>
      <c r="J14" s="317">
        <v>106072.29999999999</v>
      </c>
      <c r="K14" s="317">
        <f>SUMIFS('All Transactions'!G:G,'All Transactions'!B:B,'Payroll Totals by Month'!B14)</f>
        <v>122173.21740466796</v>
      </c>
      <c r="L14" s="317">
        <f t="shared" si="2"/>
        <v>106072.29999999999</v>
      </c>
      <c r="M14" s="317">
        <f t="shared" si="3"/>
        <v>0</v>
      </c>
      <c r="N14" s="317"/>
      <c r="O14" s="318"/>
      <c r="P14" s="317"/>
      <c r="Q14" s="317"/>
      <c r="R14" s="317"/>
      <c r="S14" s="317"/>
      <c r="T14" s="317"/>
      <c r="U14" s="317"/>
      <c r="V14" s="317"/>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row>
    <row r="15" spans="1:46" x14ac:dyDescent="0.25">
      <c r="A15" s="315">
        <v>10066</v>
      </c>
      <c r="B15" s="315">
        <v>3022026</v>
      </c>
      <c r="C15" s="315" t="s">
        <v>223</v>
      </c>
      <c r="D15" s="315">
        <f>VLOOKUP(B15,Schools!$A$8:$I$143,9,FALSE)</f>
        <v>400082</v>
      </c>
      <c r="E15" s="315" t="s">
        <v>4153</v>
      </c>
      <c r="F15" s="469">
        <v>187411.13</v>
      </c>
      <c r="G15" s="469">
        <f>SUMIFS('All Transactions'!F:F,'All Transactions'!B:B,'Payroll Totals by Month'!B15)</f>
        <v>200732.06061187352</v>
      </c>
      <c r="H15" s="470">
        <f t="shared" si="0"/>
        <v>187411.13</v>
      </c>
      <c r="I15" s="470">
        <f t="shared" si="1"/>
        <v>0</v>
      </c>
      <c r="J15" s="317">
        <v>181662.74000000005</v>
      </c>
      <c r="K15" s="317">
        <f>SUMIFS('All Transactions'!G:G,'All Transactions'!B:B,'Payroll Totals by Month'!B15)</f>
        <v>210386.35061187352</v>
      </c>
      <c r="L15" s="317">
        <f t="shared" si="2"/>
        <v>181662.74000000005</v>
      </c>
      <c r="M15" s="317">
        <f t="shared" si="3"/>
        <v>0</v>
      </c>
      <c r="N15" s="317"/>
      <c r="O15" s="318"/>
      <c r="P15" s="317"/>
      <c r="Q15" s="317"/>
      <c r="R15" s="317"/>
      <c r="S15" s="317"/>
      <c r="T15" s="317"/>
      <c r="U15" s="317"/>
      <c r="V15" s="317"/>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row>
    <row r="16" spans="1:46" x14ac:dyDescent="0.25">
      <c r="A16" s="315">
        <v>10067</v>
      </c>
      <c r="B16" s="315">
        <v>3022027</v>
      </c>
      <c r="C16" s="315" t="s">
        <v>225</v>
      </c>
      <c r="D16" s="315">
        <f>VLOOKUP(B16,Schools!$A$8:$I$143,9,FALSE)</f>
        <v>400002</v>
      </c>
      <c r="E16" s="315" t="s">
        <v>4153</v>
      </c>
      <c r="F16" s="469">
        <v>110699.36</v>
      </c>
      <c r="G16" s="469">
        <f>SUMIFS('All Transactions'!F:F,'All Transactions'!B:B,'Payroll Totals by Month'!B16)</f>
        <v>141064.28833939307</v>
      </c>
      <c r="H16" s="470">
        <f t="shared" si="0"/>
        <v>110699.36</v>
      </c>
      <c r="I16" s="470">
        <f t="shared" si="1"/>
        <v>0</v>
      </c>
      <c r="J16" s="317">
        <v>116810.69000000002</v>
      </c>
      <c r="K16" s="317">
        <f>SUMIFS('All Transactions'!G:G,'All Transactions'!B:B,'Payroll Totals by Month'!B16)</f>
        <v>152842.19533939305</v>
      </c>
      <c r="L16" s="317">
        <f t="shared" si="2"/>
        <v>116810.69000000002</v>
      </c>
      <c r="M16" s="317">
        <f t="shared" si="3"/>
        <v>0</v>
      </c>
      <c r="N16" s="317"/>
      <c r="O16" s="318"/>
      <c r="P16" s="317"/>
      <c r="Q16" s="317"/>
      <c r="R16" s="317"/>
      <c r="S16" s="317"/>
      <c r="T16" s="317"/>
      <c r="U16" s="317"/>
      <c r="V16" s="317"/>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row>
    <row r="17" spans="1:45" x14ac:dyDescent="0.25">
      <c r="A17" s="315">
        <v>10068</v>
      </c>
      <c r="B17" s="315">
        <v>3022028</v>
      </c>
      <c r="C17" s="315" t="s">
        <v>224</v>
      </c>
      <c r="D17" s="315">
        <f>VLOOKUP(B17,Schools!$A$8:$I$143,9,FALSE)</f>
        <v>400067</v>
      </c>
      <c r="E17" s="315" t="s">
        <v>4153</v>
      </c>
      <c r="F17" s="469">
        <v>96642.99</v>
      </c>
      <c r="G17" s="469">
        <f>SUMIFS('All Transactions'!F:F,'All Transactions'!B:B,'Payroll Totals by Month'!B17)</f>
        <v>107893.95002979187</v>
      </c>
      <c r="H17" s="470">
        <f t="shared" si="0"/>
        <v>96642.99</v>
      </c>
      <c r="I17" s="470">
        <f t="shared" si="1"/>
        <v>0</v>
      </c>
      <c r="J17" s="317">
        <v>98378.129999999976</v>
      </c>
      <c r="K17" s="317">
        <f>SUMIFS('All Transactions'!G:G,'All Transactions'!B:B,'Payroll Totals by Month'!B17)</f>
        <v>111855.9833631252</v>
      </c>
      <c r="L17" s="317">
        <f t="shared" si="2"/>
        <v>98378.129999999976</v>
      </c>
      <c r="M17" s="317">
        <f t="shared" si="3"/>
        <v>0</v>
      </c>
      <c r="N17" s="317"/>
      <c r="O17" s="318"/>
      <c r="P17" s="317"/>
      <c r="Q17" s="317"/>
      <c r="R17" s="317"/>
      <c r="S17" s="317"/>
      <c r="T17" s="317"/>
      <c r="U17" s="317"/>
      <c r="V17" s="317"/>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row>
    <row r="18" spans="1:45" x14ac:dyDescent="0.25">
      <c r="A18" s="315">
        <v>10069</v>
      </c>
      <c r="B18" s="315">
        <v>3022029</v>
      </c>
      <c r="C18" s="315" t="s">
        <v>226</v>
      </c>
      <c r="D18" s="315">
        <f>VLOOKUP(B18,Schools!$A$8:$I$143,9,FALSE)</f>
        <v>400035</v>
      </c>
      <c r="E18" s="315" t="s">
        <v>4153</v>
      </c>
      <c r="F18" s="469">
        <v>216493.53</v>
      </c>
      <c r="G18" s="469">
        <f>SUMIFS('All Transactions'!F:F,'All Transactions'!B:B,'Payroll Totals by Month'!B18)</f>
        <v>214981.84794539015</v>
      </c>
      <c r="H18" s="470">
        <f t="shared" si="0"/>
        <v>214981.84794539015</v>
      </c>
      <c r="I18" s="470">
        <f t="shared" si="1"/>
        <v>1511.6820546098461</v>
      </c>
      <c r="J18" s="317">
        <v>210219.06999999998</v>
      </c>
      <c r="K18" s="317">
        <f>SUMIFS('All Transactions'!G:G,'All Transactions'!B:B,'Payroll Totals by Month'!B18)</f>
        <v>227822.33094539013</v>
      </c>
      <c r="L18" s="317">
        <f t="shared" si="2"/>
        <v>210219.06999999998</v>
      </c>
      <c r="M18" s="317">
        <f t="shared" si="3"/>
        <v>0</v>
      </c>
      <c r="N18" s="317"/>
      <c r="O18" s="318"/>
      <c r="P18" s="317"/>
      <c r="Q18" s="317"/>
      <c r="R18" s="317"/>
      <c r="S18" s="317"/>
      <c r="T18" s="317"/>
      <c r="U18" s="317"/>
      <c r="V18" s="317"/>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t="s">
        <v>4534</v>
      </c>
    </row>
    <row r="19" spans="1:45" x14ac:dyDescent="0.25">
      <c r="A19" s="315">
        <v>10071</v>
      </c>
      <c r="B19" s="315">
        <v>3022031</v>
      </c>
      <c r="C19" s="315" t="s">
        <v>229</v>
      </c>
      <c r="D19" s="315">
        <f>VLOOKUP(B19,Schools!$A$8:$I$143,9,FALSE)</f>
        <v>400026</v>
      </c>
      <c r="E19" s="315" t="s">
        <v>4153</v>
      </c>
      <c r="F19" s="469">
        <v>97211.07</v>
      </c>
      <c r="G19" s="469">
        <f>SUMIFS('All Transactions'!F:F,'All Transactions'!B:B,'Payroll Totals by Month'!B19)</f>
        <v>99981.002910592681</v>
      </c>
      <c r="H19" s="470">
        <f t="shared" si="0"/>
        <v>97211.07</v>
      </c>
      <c r="I19" s="470">
        <f t="shared" si="1"/>
        <v>0</v>
      </c>
      <c r="J19" s="317">
        <v>97086.200000000012</v>
      </c>
      <c r="K19" s="317">
        <f>SUMIFS('All Transactions'!G:G,'All Transactions'!B:B,'Payroll Totals by Month'!B19)</f>
        <v>97291.752577259351</v>
      </c>
      <c r="L19" s="317">
        <f t="shared" si="2"/>
        <v>97086.200000000012</v>
      </c>
      <c r="M19" s="317">
        <f t="shared" si="3"/>
        <v>0</v>
      </c>
      <c r="N19" s="317"/>
      <c r="O19" s="318"/>
      <c r="P19" s="317"/>
      <c r="Q19" s="317"/>
      <c r="R19" s="317"/>
      <c r="S19" s="317"/>
      <c r="T19" s="317"/>
      <c r="U19" s="317"/>
      <c r="V19" s="317"/>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row>
    <row r="20" spans="1:45" x14ac:dyDescent="0.25">
      <c r="A20" s="315">
        <v>10072</v>
      </c>
      <c r="B20" s="315">
        <v>3022032</v>
      </c>
      <c r="C20" s="315" t="s">
        <v>231</v>
      </c>
      <c r="D20" s="315">
        <f>VLOOKUP(B20,Schools!$A$8:$I$143,9,FALSE)</f>
        <v>400084</v>
      </c>
      <c r="E20" s="315" t="s">
        <v>4153</v>
      </c>
      <c r="F20" s="469">
        <v>176075.64</v>
      </c>
      <c r="G20" s="469">
        <f>SUMIFS('All Transactions'!F:F,'All Transactions'!B:B,'Payroll Totals by Month'!B20)</f>
        <v>184258.08349497436</v>
      </c>
      <c r="H20" s="470">
        <f t="shared" si="0"/>
        <v>176075.64</v>
      </c>
      <c r="I20" s="470">
        <f t="shared" si="1"/>
        <v>0</v>
      </c>
      <c r="J20" s="317">
        <v>172828</v>
      </c>
      <c r="K20" s="317">
        <f>SUMIFS('All Transactions'!G:G,'All Transactions'!B:B,'Payroll Totals by Month'!B20)</f>
        <v>191186.4253283077</v>
      </c>
      <c r="L20" s="317">
        <f t="shared" si="2"/>
        <v>172828</v>
      </c>
      <c r="M20" s="317">
        <f t="shared" si="3"/>
        <v>0</v>
      </c>
      <c r="N20" s="317"/>
      <c r="O20" s="318"/>
      <c r="P20" s="317"/>
      <c r="Q20" s="317"/>
      <c r="R20" s="317"/>
      <c r="S20" s="317"/>
      <c r="T20" s="317"/>
      <c r="U20" s="317"/>
      <c r="V20" s="317"/>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row>
    <row r="21" spans="1:45" x14ac:dyDescent="0.25">
      <c r="A21" s="315">
        <v>10073</v>
      </c>
      <c r="B21" s="315">
        <v>3023304</v>
      </c>
      <c r="C21" s="315" t="s">
        <v>232</v>
      </c>
      <c r="D21" s="315">
        <f>VLOOKUP(B21,Schools!$A$8:$I$143,9,FALSE)</f>
        <v>400008</v>
      </c>
      <c r="E21" s="315" t="s">
        <v>4153</v>
      </c>
      <c r="F21" s="469">
        <v>94703.6</v>
      </c>
      <c r="G21" s="469">
        <f>SUMIFS('All Transactions'!F:F,'All Transactions'!B:B,'Payroll Totals by Month'!B21)</f>
        <v>97399.046795001981</v>
      </c>
      <c r="H21" s="470">
        <f t="shared" si="0"/>
        <v>94703.6</v>
      </c>
      <c r="I21" s="470">
        <f t="shared" si="1"/>
        <v>0</v>
      </c>
      <c r="J21" s="317">
        <v>93729.08</v>
      </c>
      <c r="K21" s="317">
        <f>SUMIFS('All Transactions'!G:G,'All Transactions'!B:B,'Payroll Totals by Month'!B21)</f>
        <v>95154.487128335313</v>
      </c>
      <c r="L21" s="317">
        <f t="shared" si="2"/>
        <v>93729.08</v>
      </c>
      <c r="M21" s="317">
        <f t="shared" si="3"/>
        <v>0</v>
      </c>
      <c r="N21" s="317"/>
      <c r="O21" s="318"/>
      <c r="P21" s="317"/>
      <c r="Q21" s="317"/>
      <c r="R21" s="317"/>
      <c r="S21" s="317"/>
      <c r="T21" s="317"/>
      <c r="U21" s="317"/>
      <c r="V21" s="317"/>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row>
    <row r="22" spans="1:45" x14ac:dyDescent="0.25">
      <c r="A22" s="315">
        <v>10074</v>
      </c>
      <c r="B22" s="315">
        <v>3022036</v>
      </c>
      <c r="C22" s="315" t="s">
        <v>235</v>
      </c>
      <c r="D22" s="315">
        <f>VLOOKUP(B22,Schools!$A$8:$I$143,9,FALSE)</f>
        <v>400046</v>
      </c>
      <c r="E22" s="315" t="s">
        <v>4153</v>
      </c>
      <c r="F22" s="469">
        <v>169184.68</v>
      </c>
      <c r="G22" s="469">
        <f>SUMIFS('All Transactions'!F:F,'All Transactions'!B:B,'Payroll Totals by Month'!B22)</f>
        <v>172196.26240921739</v>
      </c>
      <c r="H22" s="470">
        <f t="shared" si="0"/>
        <v>169184.68</v>
      </c>
      <c r="I22" s="470">
        <f t="shared" si="1"/>
        <v>0</v>
      </c>
      <c r="J22" s="317">
        <v>166753.55999999997</v>
      </c>
      <c r="K22" s="317">
        <f>SUMIFS('All Transactions'!G:G,'All Transactions'!B:B,'Payroll Totals by Month'!B22)</f>
        <v>170505.23807588406</v>
      </c>
      <c r="L22" s="317">
        <f t="shared" si="2"/>
        <v>166753.55999999997</v>
      </c>
      <c r="M22" s="317">
        <f t="shared" si="3"/>
        <v>0</v>
      </c>
      <c r="N22" s="317"/>
      <c r="O22" s="318"/>
      <c r="P22" s="317"/>
      <c r="Q22" s="317"/>
      <c r="R22" s="317"/>
      <c r="S22" s="317"/>
      <c r="T22" s="317"/>
      <c r="U22" s="317"/>
      <c r="V22" s="317"/>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row>
    <row r="23" spans="1:45" x14ac:dyDescent="0.25">
      <c r="A23" s="315">
        <v>10075</v>
      </c>
      <c r="B23" s="315">
        <v>3022037</v>
      </c>
      <c r="C23" s="315" t="s">
        <v>236</v>
      </c>
      <c r="D23" s="315">
        <f>VLOOKUP(B23,Schools!$A$8:$I$143,9,FALSE)</f>
        <v>400030</v>
      </c>
      <c r="E23" s="315" t="s">
        <v>4153</v>
      </c>
      <c r="F23" s="469">
        <v>113149.79999999999</v>
      </c>
      <c r="G23" s="469">
        <f>SUMIFS('All Transactions'!F:F,'All Transactions'!B:B,'Payroll Totals by Month'!B23)</f>
        <v>121104.37238333335</v>
      </c>
      <c r="H23" s="470">
        <f t="shared" si="0"/>
        <v>113149.79999999999</v>
      </c>
      <c r="I23" s="470">
        <f t="shared" si="1"/>
        <v>0</v>
      </c>
      <c r="J23" s="317">
        <v>112952.47000000002</v>
      </c>
      <c r="K23" s="317">
        <f>SUMIFS('All Transactions'!G:G,'All Transactions'!B:B,'Payroll Totals by Month'!B23)</f>
        <v>119862.37238333335</v>
      </c>
      <c r="L23" s="317">
        <f t="shared" si="2"/>
        <v>112952.47000000002</v>
      </c>
      <c r="M23" s="317">
        <f t="shared" si="3"/>
        <v>0</v>
      </c>
      <c r="N23" s="317"/>
      <c r="O23" s="318"/>
      <c r="P23" s="317"/>
      <c r="Q23" s="317"/>
      <c r="R23" s="317"/>
      <c r="S23" s="317"/>
      <c r="T23" s="317"/>
      <c r="U23" s="317"/>
      <c r="V23" s="317"/>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row>
    <row r="24" spans="1:45" x14ac:dyDescent="0.25">
      <c r="A24" s="315">
        <v>10080</v>
      </c>
      <c r="B24" s="315">
        <v>3022043</v>
      </c>
      <c r="C24" s="315" t="s">
        <v>245</v>
      </c>
      <c r="D24" s="315">
        <f>VLOOKUP(B24,Schools!$A$8:$I$143,9,FALSE)</f>
        <v>400088</v>
      </c>
      <c r="E24" s="315" t="s">
        <v>4153</v>
      </c>
      <c r="F24" s="469">
        <v>176059.97</v>
      </c>
      <c r="G24" s="469">
        <f>SUMIFS('All Transactions'!F:F,'All Transactions'!B:B,'Payroll Totals by Month'!B24)</f>
        <v>177016.35192569398</v>
      </c>
      <c r="H24" s="470">
        <f t="shared" si="0"/>
        <v>176059.97</v>
      </c>
      <c r="I24" s="470">
        <f t="shared" si="1"/>
        <v>0</v>
      </c>
      <c r="J24" s="317">
        <v>175660.28999999998</v>
      </c>
      <c r="K24" s="317">
        <f>SUMIFS('All Transactions'!G:G,'All Transactions'!B:B,'Payroll Totals by Month'!B24)</f>
        <v>183328.85192569398</v>
      </c>
      <c r="L24" s="317">
        <f t="shared" si="2"/>
        <v>175660.28999999998</v>
      </c>
      <c r="M24" s="317">
        <f t="shared" si="3"/>
        <v>0</v>
      </c>
      <c r="N24" s="317"/>
      <c r="O24" s="318"/>
      <c r="P24" s="317"/>
      <c r="Q24" s="317"/>
      <c r="R24" s="317"/>
      <c r="S24" s="317"/>
      <c r="T24" s="317"/>
      <c r="U24" s="317"/>
      <c r="V24" s="317"/>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row>
    <row r="25" spans="1:45" x14ac:dyDescent="0.25">
      <c r="A25" s="315">
        <v>10081</v>
      </c>
      <c r="B25" s="315">
        <v>3022044</v>
      </c>
      <c r="C25" s="315" t="s">
        <v>244</v>
      </c>
      <c r="D25" s="315">
        <f>VLOOKUP(B25,Schools!$A$8:$I$143,9,FALSE)</f>
        <v>400087</v>
      </c>
      <c r="E25" s="315" t="s">
        <v>4153</v>
      </c>
      <c r="F25" s="469">
        <v>108070.15</v>
      </c>
      <c r="G25" s="469">
        <f>SUMIFS('All Transactions'!F:F,'All Transactions'!B:B,'Payroll Totals by Month'!B25)</f>
        <v>141488.51802214404</v>
      </c>
      <c r="H25" s="470">
        <f t="shared" si="0"/>
        <v>108070.15</v>
      </c>
      <c r="I25" s="470">
        <f t="shared" si="1"/>
        <v>0</v>
      </c>
      <c r="J25" s="317">
        <v>98932.000000000029</v>
      </c>
      <c r="K25" s="317">
        <f>SUMIFS('All Transactions'!G:G,'All Transactions'!B:B,'Payroll Totals by Month'!B25)</f>
        <v>145563.51802214404</v>
      </c>
      <c r="L25" s="317">
        <f t="shared" si="2"/>
        <v>98932.000000000029</v>
      </c>
      <c r="M25" s="317">
        <f t="shared" si="3"/>
        <v>0</v>
      </c>
      <c r="N25" s="317"/>
      <c r="O25" s="318"/>
      <c r="P25" s="317"/>
      <c r="Q25" s="317"/>
      <c r="R25" s="317"/>
      <c r="S25" s="317"/>
      <c r="T25" s="317"/>
      <c r="U25" s="317"/>
      <c r="V25" s="317"/>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row>
    <row r="26" spans="1:45" x14ac:dyDescent="0.25">
      <c r="A26" s="315">
        <v>10082</v>
      </c>
      <c r="B26" s="315">
        <v>3022045</v>
      </c>
      <c r="C26" s="315" t="s">
        <v>247</v>
      </c>
      <c r="D26" s="315">
        <f>VLOOKUP(B26,Schools!$A$8:$I$143,9,FALSE)</f>
        <v>400089</v>
      </c>
      <c r="E26" s="315" t="s">
        <v>4153</v>
      </c>
      <c r="F26" s="469">
        <v>112929.34</v>
      </c>
      <c r="G26" s="469">
        <f>SUMIFS('All Transactions'!F:F,'All Transactions'!B:B,'Payroll Totals by Month'!B26)</f>
        <v>109683.16567011713</v>
      </c>
      <c r="H26" s="470">
        <f t="shared" si="0"/>
        <v>109683.16567011713</v>
      </c>
      <c r="I26" s="470">
        <f t="shared" si="1"/>
        <v>3246.174329882866</v>
      </c>
      <c r="J26" s="317">
        <v>119119.77000000002</v>
      </c>
      <c r="K26" s="317">
        <f>SUMIFS('All Transactions'!G:G,'All Transactions'!B:B,'Payroll Totals by Month'!B26)</f>
        <v>109224.45267011713</v>
      </c>
      <c r="L26" s="317">
        <f t="shared" si="2"/>
        <v>109224.45267011713</v>
      </c>
      <c r="M26" s="317">
        <f t="shared" si="3"/>
        <v>9895.3173298828915</v>
      </c>
      <c r="N26" s="317"/>
      <c r="O26" s="318"/>
      <c r="P26" s="317"/>
      <c r="Q26" s="317"/>
      <c r="R26" s="317"/>
      <c r="S26" s="317"/>
      <c r="T26" s="317"/>
      <c r="U26" s="317"/>
      <c r="V26" s="317"/>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row>
    <row r="27" spans="1:45" x14ac:dyDescent="0.25">
      <c r="A27" s="315">
        <v>10085</v>
      </c>
      <c r="B27" s="315">
        <v>3023501</v>
      </c>
      <c r="C27" s="315" t="s">
        <v>250</v>
      </c>
      <c r="D27" s="315">
        <f>VLOOKUP(B27,Schools!$A$8:$I$143,9,FALSE)</f>
        <v>400003</v>
      </c>
      <c r="E27" s="315" t="s">
        <v>4153</v>
      </c>
      <c r="F27" s="469">
        <v>94834.86</v>
      </c>
      <c r="G27" s="469">
        <f>SUMIFS('All Transactions'!F:F,'All Transactions'!B:B,'Payroll Totals by Month'!B27)</f>
        <v>92404.610134709015</v>
      </c>
      <c r="H27" s="470">
        <f t="shared" si="0"/>
        <v>92404.610134709015</v>
      </c>
      <c r="I27" s="470">
        <f t="shared" si="1"/>
        <v>2430.2498652909853</v>
      </c>
      <c r="J27" s="317">
        <v>93412.14999999998</v>
      </c>
      <c r="K27" s="317">
        <f>SUMIFS('All Transactions'!G:G,'All Transactions'!B:B,'Payroll Totals by Month'!B27)</f>
        <v>91582.926801375696</v>
      </c>
      <c r="L27" s="317">
        <f t="shared" si="2"/>
        <v>91582.926801375696</v>
      </c>
      <c r="M27" s="317">
        <f t="shared" si="3"/>
        <v>1829.2231986242841</v>
      </c>
      <c r="N27" s="317"/>
      <c r="O27" s="318"/>
      <c r="P27" s="317"/>
      <c r="Q27" s="317"/>
      <c r="R27" s="317"/>
      <c r="S27" s="317"/>
      <c r="T27" s="317"/>
      <c r="U27" s="317"/>
      <c r="V27" s="317"/>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row>
    <row r="28" spans="1:45" x14ac:dyDescent="0.25">
      <c r="A28" s="315">
        <v>10087</v>
      </c>
      <c r="B28" s="315">
        <v>3023502</v>
      </c>
      <c r="C28" s="315" t="s">
        <v>259</v>
      </c>
      <c r="D28" s="315">
        <f>VLOOKUP(B28,Schools!$A$8:$I$143,9,FALSE)</f>
        <v>400096</v>
      </c>
      <c r="E28" s="315" t="s">
        <v>4153</v>
      </c>
      <c r="F28" s="469">
        <v>148179.84999999998</v>
      </c>
      <c r="G28" s="469">
        <f>SUMIFS('All Transactions'!F:F,'All Transactions'!B:B,'Payroll Totals by Month'!B28)</f>
        <v>164750.03271542635</v>
      </c>
      <c r="H28" s="470">
        <f t="shared" si="0"/>
        <v>148179.84999999998</v>
      </c>
      <c r="I28" s="470">
        <f t="shared" si="1"/>
        <v>0</v>
      </c>
      <c r="J28" s="317">
        <v>148217.78000000003</v>
      </c>
      <c r="K28" s="317">
        <f>SUMIFS('All Transactions'!G:G,'All Transactions'!B:B,'Payroll Totals by Month'!B28)</f>
        <v>165979.36604875969</v>
      </c>
      <c r="L28" s="317">
        <f t="shared" si="2"/>
        <v>148217.78000000003</v>
      </c>
      <c r="M28" s="317">
        <f t="shared" si="3"/>
        <v>0</v>
      </c>
      <c r="N28" s="317"/>
      <c r="O28" s="318"/>
      <c r="P28" s="317"/>
      <c r="Q28" s="317"/>
      <c r="R28" s="317"/>
      <c r="S28" s="317"/>
      <c r="T28" s="317"/>
      <c r="U28" s="317"/>
      <c r="V28" s="317"/>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row>
    <row r="29" spans="1:45" x14ac:dyDescent="0.25">
      <c r="A29" s="315">
        <v>10088</v>
      </c>
      <c r="B29" s="315">
        <v>3023504</v>
      </c>
      <c r="C29" s="315" t="s">
        <v>4857</v>
      </c>
      <c r="D29" s="315">
        <f>VLOOKUP(B29,Schools!$A$8:$I$143,9,FALSE)</f>
        <v>400064</v>
      </c>
      <c r="E29" s="315" t="s">
        <v>4153</v>
      </c>
      <c r="F29" s="469">
        <v>154793.59</v>
      </c>
      <c r="G29" s="469">
        <f>SUMIFS('All Transactions'!F:F,'All Transactions'!B:B,'Payroll Totals by Month'!B29)</f>
        <v>162332.63867328683</v>
      </c>
      <c r="H29" s="470">
        <f t="shared" si="0"/>
        <v>154793.59</v>
      </c>
      <c r="I29" s="470">
        <f t="shared" si="1"/>
        <v>0</v>
      </c>
      <c r="J29" s="317">
        <v>162315.85</v>
      </c>
      <c r="K29" s="317">
        <f>SUMIFS('All Transactions'!G:G,'All Transactions'!B:B,'Payroll Totals by Month'!B29)</f>
        <v>165825.46433995347</v>
      </c>
      <c r="L29" s="317">
        <f t="shared" si="2"/>
        <v>162315.85</v>
      </c>
      <c r="M29" s="317">
        <f t="shared" si="3"/>
        <v>0</v>
      </c>
      <c r="N29" s="317"/>
      <c r="O29" s="318"/>
      <c r="P29" s="317"/>
      <c r="Q29" s="317"/>
      <c r="R29" s="317"/>
      <c r="S29" s="317"/>
      <c r="T29" s="317"/>
      <c r="U29" s="317"/>
      <c r="V29" s="317"/>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t="s">
        <v>4534</v>
      </c>
    </row>
    <row r="30" spans="1:45" x14ac:dyDescent="0.25">
      <c r="A30" s="315">
        <v>10089</v>
      </c>
      <c r="B30" s="315">
        <v>3023307</v>
      </c>
      <c r="C30" s="315" t="s">
        <v>263</v>
      </c>
      <c r="D30" s="315">
        <f>VLOOKUP(B30,Schools!$A$8:$I$143,9,FALSE)</f>
        <v>400114</v>
      </c>
      <c r="E30" s="315" t="s">
        <v>4153</v>
      </c>
      <c r="F30" s="469">
        <v>79979.769999999975</v>
      </c>
      <c r="G30" s="469">
        <f>SUMIFS('All Transactions'!F:F,'All Transactions'!B:B,'Payroll Totals by Month'!B30)</f>
        <v>87069.59094729893</v>
      </c>
      <c r="H30" s="470">
        <f t="shared" si="0"/>
        <v>79979.769999999975</v>
      </c>
      <c r="I30" s="470">
        <f t="shared" si="1"/>
        <v>0</v>
      </c>
      <c r="J30" s="317">
        <v>83550.219999999987</v>
      </c>
      <c r="K30" s="317">
        <f>SUMIFS('All Transactions'!G:G,'All Transactions'!B:B,'Payroll Totals by Month'!B30)</f>
        <v>84633.924280632258</v>
      </c>
      <c r="L30" s="317">
        <f t="shared" si="2"/>
        <v>83550.219999999987</v>
      </c>
      <c r="M30" s="317">
        <f t="shared" si="3"/>
        <v>0</v>
      </c>
      <c r="N30" s="317"/>
      <c r="O30" s="318"/>
      <c r="P30" s="317"/>
      <c r="Q30" s="317"/>
      <c r="R30" s="317"/>
      <c r="S30" s="317"/>
      <c r="T30" s="317"/>
      <c r="U30" s="317"/>
      <c r="V30" s="317"/>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row>
    <row r="31" spans="1:45" x14ac:dyDescent="0.25">
      <c r="A31" s="315">
        <v>10092</v>
      </c>
      <c r="B31" s="315">
        <v>3023311</v>
      </c>
      <c r="C31" s="315" t="s">
        <v>265</v>
      </c>
      <c r="D31" s="315">
        <f>VLOOKUP(B31,Schools!$A$8:$I$143,9,FALSE)</f>
        <v>400058</v>
      </c>
      <c r="E31" s="315" t="s">
        <v>4153</v>
      </c>
      <c r="F31" s="469">
        <v>157749.63</v>
      </c>
      <c r="G31" s="469">
        <f>SUMIFS('All Transactions'!F:F,'All Transactions'!B:B,'Payroll Totals by Month'!B31)</f>
        <v>167870.41939082003</v>
      </c>
      <c r="H31" s="470">
        <f t="shared" si="0"/>
        <v>157749.63</v>
      </c>
      <c r="I31" s="470">
        <f t="shared" si="1"/>
        <v>0</v>
      </c>
      <c r="J31" s="317">
        <v>160573.12</v>
      </c>
      <c r="K31" s="317">
        <f>SUMIFS('All Transactions'!G:G,'All Transactions'!B:B,'Payroll Totals by Month'!B31)</f>
        <v>168664.45839082004</v>
      </c>
      <c r="L31" s="317">
        <f t="shared" si="2"/>
        <v>160573.12</v>
      </c>
      <c r="M31" s="317">
        <f t="shared" si="3"/>
        <v>0</v>
      </c>
      <c r="N31" s="317"/>
      <c r="O31" s="318"/>
      <c r="P31" s="317"/>
      <c r="Q31" s="317"/>
      <c r="R31" s="317"/>
      <c r="S31" s="317"/>
      <c r="T31" s="317"/>
      <c r="U31" s="317"/>
      <c r="V31" s="317"/>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row>
    <row r="32" spans="1:45" x14ac:dyDescent="0.25">
      <c r="A32" s="315">
        <v>10093</v>
      </c>
      <c r="B32" s="315">
        <v>3023312</v>
      </c>
      <c r="C32" s="315" t="s">
        <v>266</v>
      </c>
      <c r="D32" s="315">
        <f>VLOOKUP(B32,Schools!$A$8:$I$143,9,FALSE)</f>
        <v>400017</v>
      </c>
      <c r="E32" s="315" t="s">
        <v>4153</v>
      </c>
      <c r="F32" s="469">
        <v>78754.580000000016</v>
      </c>
      <c r="G32" s="469">
        <f>SUMIFS('All Transactions'!F:F,'All Transactions'!B:B,'Payroll Totals by Month'!B32)</f>
        <v>86799.70841814483</v>
      </c>
      <c r="H32" s="470">
        <f t="shared" si="0"/>
        <v>78754.580000000016</v>
      </c>
      <c r="I32" s="470">
        <f t="shared" si="1"/>
        <v>0</v>
      </c>
      <c r="J32" s="317">
        <v>77585.310000000012</v>
      </c>
      <c r="K32" s="317">
        <f>SUMIFS('All Transactions'!G:G,'All Transactions'!B:B,'Payroll Totals by Month'!B32)</f>
        <v>86440.108418144824</v>
      </c>
      <c r="L32" s="317">
        <f t="shared" si="2"/>
        <v>77585.310000000012</v>
      </c>
      <c r="M32" s="317">
        <f t="shared" si="3"/>
        <v>0</v>
      </c>
      <c r="N32" s="317"/>
      <c r="O32" s="318"/>
      <c r="P32" s="317"/>
      <c r="Q32" s="317"/>
      <c r="R32" s="317"/>
      <c r="S32" s="317"/>
      <c r="T32" s="317"/>
      <c r="U32" s="317"/>
      <c r="V32" s="317"/>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row>
    <row r="33" spans="1:45" x14ac:dyDescent="0.25">
      <c r="A33" s="315">
        <v>10094</v>
      </c>
      <c r="B33" s="315">
        <v>3023313</v>
      </c>
      <c r="C33" s="315" t="s">
        <v>268</v>
      </c>
      <c r="D33" s="315">
        <f>VLOOKUP(B33,Schools!$A$8:$I$143,9,FALSE)</f>
        <v>400006</v>
      </c>
      <c r="E33" s="315" t="s">
        <v>4153</v>
      </c>
      <c r="F33" s="469">
        <v>72142.16</v>
      </c>
      <c r="G33" s="469">
        <f>SUMIFS('All Transactions'!F:F,'All Transactions'!B:B,'Payroll Totals by Month'!B33)</f>
        <v>90251.690028764569</v>
      </c>
      <c r="H33" s="470">
        <f t="shared" si="0"/>
        <v>72142.16</v>
      </c>
      <c r="I33" s="470">
        <f t="shared" si="1"/>
        <v>0</v>
      </c>
      <c r="J33" s="317">
        <v>74673.83</v>
      </c>
      <c r="K33" s="317">
        <f>SUMIFS('All Transactions'!G:G,'All Transactions'!B:B,'Payroll Totals by Month'!B33)</f>
        <v>88650.739362097898</v>
      </c>
      <c r="L33" s="317">
        <f t="shared" si="2"/>
        <v>74673.83</v>
      </c>
      <c r="M33" s="317">
        <f t="shared" si="3"/>
        <v>0</v>
      </c>
      <c r="N33" s="317"/>
      <c r="O33" s="318"/>
      <c r="P33" s="317"/>
      <c r="Q33" s="317"/>
      <c r="R33" s="317"/>
      <c r="S33" s="317"/>
      <c r="T33" s="317"/>
      <c r="U33" s="317"/>
      <c r="V33" s="317"/>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row>
    <row r="34" spans="1:45" x14ac:dyDescent="0.25">
      <c r="A34" s="315">
        <v>10095</v>
      </c>
      <c r="B34" s="315">
        <v>3023314</v>
      </c>
      <c r="C34" s="315" t="s">
        <v>4856</v>
      </c>
      <c r="D34" s="315">
        <f>VLOOKUP(B34,Schools!$A$8:$I$143,9,FALSE)</f>
        <v>400094</v>
      </c>
      <c r="E34" s="315" t="s">
        <v>4153</v>
      </c>
      <c r="F34" s="469">
        <v>76798.889999999985</v>
      </c>
      <c r="G34" s="469">
        <f>SUMIFS('All Transactions'!F:F,'All Transactions'!B:B,'Payroll Totals by Month'!B34)</f>
        <v>87407.001264568768</v>
      </c>
      <c r="H34" s="470">
        <f t="shared" si="0"/>
        <v>76798.889999999985</v>
      </c>
      <c r="I34" s="470">
        <f t="shared" si="1"/>
        <v>0</v>
      </c>
      <c r="J34" s="317">
        <v>74773.98000000001</v>
      </c>
      <c r="K34" s="317">
        <f>SUMIFS('All Transactions'!G:G,'All Transactions'!B:B,'Payroll Totals by Month'!B34)</f>
        <v>86858.667931235439</v>
      </c>
      <c r="L34" s="317">
        <f t="shared" si="2"/>
        <v>74773.98000000001</v>
      </c>
      <c r="M34" s="317">
        <f t="shared" si="3"/>
        <v>0</v>
      </c>
      <c r="N34" s="317"/>
      <c r="O34" s="318"/>
      <c r="P34" s="317"/>
      <c r="Q34" s="317"/>
      <c r="R34" s="317"/>
      <c r="S34" s="317"/>
      <c r="T34" s="317"/>
      <c r="U34" s="317"/>
      <c r="V34" s="317"/>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row>
    <row r="35" spans="1:45" x14ac:dyDescent="0.25">
      <c r="A35" s="315">
        <v>10096</v>
      </c>
      <c r="B35" s="315">
        <v>3023506</v>
      </c>
      <c r="C35" s="315" t="s">
        <v>270</v>
      </c>
      <c r="D35" s="315">
        <f>VLOOKUP(B35,Schools!$A$8:$I$143,9,FALSE)</f>
        <v>400009</v>
      </c>
      <c r="E35" s="315" t="s">
        <v>4153</v>
      </c>
      <c r="F35" s="469">
        <v>98691.280000000013</v>
      </c>
      <c r="G35" s="469">
        <f>SUMIFS('All Transactions'!F:F,'All Transactions'!B:B,'Payroll Totals by Month'!B35)</f>
        <v>114313.79735273337</v>
      </c>
      <c r="H35" s="470">
        <f t="shared" si="0"/>
        <v>98691.280000000013</v>
      </c>
      <c r="I35" s="470">
        <f t="shared" si="1"/>
        <v>0</v>
      </c>
      <c r="J35" s="317">
        <v>104336.08000000003</v>
      </c>
      <c r="K35" s="317">
        <f>SUMIFS('All Transactions'!G:G,'All Transactions'!B:B,'Payroll Totals by Month'!B35)</f>
        <v>116804.16401940004</v>
      </c>
      <c r="L35" s="317">
        <f t="shared" si="2"/>
        <v>104336.08000000003</v>
      </c>
      <c r="M35" s="317">
        <f t="shared" si="3"/>
        <v>0</v>
      </c>
      <c r="N35" s="317"/>
      <c r="O35" s="318"/>
      <c r="P35" s="317"/>
      <c r="Q35" s="317"/>
      <c r="R35" s="317"/>
      <c r="S35" s="317"/>
      <c r="T35" s="317"/>
      <c r="U35" s="317"/>
      <c r="V35" s="317"/>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row>
    <row r="36" spans="1:45" x14ac:dyDescent="0.25">
      <c r="A36" s="315">
        <v>10100</v>
      </c>
      <c r="B36" s="315">
        <v>3023316</v>
      </c>
      <c r="C36" s="315" t="s">
        <v>273</v>
      </c>
      <c r="D36" s="315">
        <f>VLOOKUP(B36,Schools!$A$8:$I$143,9,FALSE)</f>
        <v>400100</v>
      </c>
      <c r="E36" s="315" t="s">
        <v>4153</v>
      </c>
      <c r="F36" s="469">
        <v>74223.76999999999</v>
      </c>
      <c r="G36" s="469">
        <f>SUMIFS('All Transactions'!F:F,'All Transactions'!B:B,'Payroll Totals by Month'!B36)</f>
        <v>85839.669348923082</v>
      </c>
      <c r="H36" s="470">
        <f t="shared" si="0"/>
        <v>74223.76999999999</v>
      </c>
      <c r="I36" s="470">
        <f t="shared" si="1"/>
        <v>0</v>
      </c>
      <c r="J36" s="317">
        <v>75530.3</v>
      </c>
      <c r="K36" s="317">
        <f>SUMIFS('All Transactions'!G:G,'All Transactions'!B:B,'Payroll Totals by Month'!B36)</f>
        <v>85483.00268225641</v>
      </c>
      <c r="L36" s="317">
        <f t="shared" si="2"/>
        <v>75530.3</v>
      </c>
      <c r="M36" s="317">
        <f t="shared" si="3"/>
        <v>0</v>
      </c>
      <c r="N36" s="317"/>
      <c r="O36" s="318"/>
      <c r="P36" s="317"/>
      <c r="Q36" s="317"/>
      <c r="R36" s="317"/>
      <c r="S36" s="317"/>
      <c r="T36" s="317"/>
      <c r="U36" s="317"/>
      <c r="V36" s="317"/>
      <c r="W36" s="319"/>
      <c r="X36" s="319"/>
      <c r="Y36" s="319"/>
      <c r="Z36" s="319"/>
      <c r="AA36" s="319"/>
      <c r="AB36" s="319"/>
      <c r="AC36" s="319"/>
      <c r="AD36" s="319"/>
      <c r="AE36" s="319"/>
      <c r="AF36" s="319"/>
      <c r="AG36" s="319"/>
      <c r="AH36" s="319"/>
      <c r="AI36" s="429"/>
      <c r="AJ36" s="319"/>
      <c r="AK36" s="319"/>
      <c r="AL36" s="319"/>
      <c r="AM36" s="319"/>
      <c r="AN36" s="319"/>
      <c r="AO36" s="319"/>
      <c r="AP36" s="319"/>
      <c r="AQ36" s="319"/>
      <c r="AR36" s="319"/>
      <c r="AS36" s="319"/>
    </row>
    <row r="37" spans="1:45" x14ac:dyDescent="0.25">
      <c r="A37" s="315">
        <v>10101</v>
      </c>
      <c r="B37" s="315">
        <v>3022055</v>
      </c>
      <c r="C37" s="315" t="s">
        <v>274</v>
      </c>
      <c r="D37" s="315">
        <f>VLOOKUP(B37,Schools!$A$8:$I$143,9,FALSE)</f>
        <v>400101</v>
      </c>
      <c r="E37" s="315" t="s">
        <v>4153</v>
      </c>
      <c r="F37" s="469">
        <v>86650.89</v>
      </c>
      <c r="G37" s="469">
        <f>SUMIFS('All Transactions'!F:F,'All Transactions'!B:B,'Payroll Totals by Month'!B37)</f>
        <v>109634.88588788523</v>
      </c>
      <c r="H37" s="470">
        <f t="shared" si="0"/>
        <v>86650.89</v>
      </c>
      <c r="I37" s="470">
        <f t="shared" si="1"/>
        <v>0</v>
      </c>
      <c r="J37" s="317">
        <v>85834.01</v>
      </c>
      <c r="K37" s="317">
        <f>SUMIFS('All Transactions'!G:G,'All Transactions'!B:B,'Payroll Totals by Month'!B37)</f>
        <v>109339.45922121855</v>
      </c>
      <c r="L37" s="317">
        <f t="shared" si="2"/>
        <v>85834.01</v>
      </c>
      <c r="M37" s="317">
        <f t="shared" si="3"/>
        <v>0</v>
      </c>
      <c r="N37" s="317"/>
      <c r="O37" s="318"/>
      <c r="P37" s="317"/>
      <c r="Q37" s="317"/>
      <c r="R37" s="317"/>
      <c r="S37" s="317"/>
      <c r="T37" s="317"/>
      <c r="U37" s="317"/>
      <c r="V37" s="317"/>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row>
    <row r="38" spans="1:45" x14ac:dyDescent="0.25">
      <c r="A38" s="315">
        <v>10105</v>
      </c>
      <c r="B38" s="315">
        <v>3022060</v>
      </c>
      <c r="C38" s="315" t="s">
        <v>278</v>
      </c>
      <c r="D38" s="315">
        <f>VLOOKUP(B38,Schools!$A$8:$I$143,9,FALSE)</f>
        <v>400011</v>
      </c>
      <c r="E38" s="315" t="s">
        <v>4153</v>
      </c>
      <c r="F38" s="469">
        <v>204321.64</v>
      </c>
      <c r="G38" s="469">
        <f>SUMIFS('All Transactions'!F:F,'All Transactions'!B:B,'Payroll Totals by Month'!B38)</f>
        <v>220928.28426385837</v>
      </c>
      <c r="H38" s="470">
        <f t="shared" si="0"/>
        <v>204321.64</v>
      </c>
      <c r="I38" s="470">
        <f t="shared" si="1"/>
        <v>0</v>
      </c>
      <c r="J38" s="317">
        <v>209448.87000000005</v>
      </c>
      <c r="K38" s="317">
        <f>SUMIFS('All Transactions'!G:G,'All Transactions'!B:B,'Payroll Totals by Month'!B38)</f>
        <v>224997.00126385837</v>
      </c>
      <c r="L38" s="317">
        <f t="shared" si="2"/>
        <v>209448.87000000005</v>
      </c>
      <c r="M38" s="317">
        <f t="shared" si="3"/>
        <v>0</v>
      </c>
      <c r="N38" s="317"/>
      <c r="O38" s="318"/>
      <c r="P38" s="317"/>
      <c r="Q38" s="317"/>
      <c r="R38" s="317"/>
      <c r="S38" s="317"/>
      <c r="T38" s="317"/>
      <c r="U38" s="317"/>
      <c r="V38" s="317"/>
      <c r="W38" s="319"/>
      <c r="X38" s="319"/>
      <c r="Y38" s="319"/>
      <c r="Z38" s="319"/>
      <c r="AA38" s="319"/>
      <c r="AB38" s="319"/>
      <c r="AC38" s="319"/>
      <c r="AD38" s="319"/>
      <c r="AE38" s="319"/>
      <c r="AF38" s="319"/>
      <c r="AG38" s="319"/>
      <c r="AH38" s="319"/>
      <c r="AI38" s="429"/>
      <c r="AJ38" s="429"/>
      <c r="AK38" s="319"/>
      <c r="AL38" s="319"/>
      <c r="AM38" s="319"/>
      <c r="AN38" s="319"/>
      <c r="AO38" s="319"/>
      <c r="AP38" s="319"/>
      <c r="AQ38" s="319"/>
      <c r="AR38" s="319"/>
      <c r="AS38" s="319"/>
    </row>
    <row r="39" spans="1:45" x14ac:dyDescent="0.25">
      <c r="A39" s="315">
        <v>10107</v>
      </c>
      <c r="B39" s="315">
        <v>3023509</v>
      </c>
      <c r="C39" s="315" t="s">
        <v>264</v>
      </c>
      <c r="D39" s="315">
        <f>VLOOKUP(B39,Schools!$A$8:$I$143,9,FALSE)</f>
        <v>400066</v>
      </c>
      <c r="E39" s="315" t="s">
        <v>4153</v>
      </c>
      <c r="F39" s="469">
        <v>171414.47999999998</v>
      </c>
      <c r="G39" s="469">
        <f>SUMIFS('All Transactions'!F:F,'All Transactions'!B:B,'Payroll Totals by Month'!B39)</f>
        <v>196010.26713830969</v>
      </c>
      <c r="H39" s="470">
        <f t="shared" si="0"/>
        <v>171414.47999999998</v>
      </c>
      <c r="I39" s="470">
        <f t="shared" si="1"/>
        <v>0</v>
      </c>
      <c r="J39" s="317">
        <v>165999.01999999999</v>
      </c>
      <c r="K39" s="317">
        <f>SUMIFS('All Transactions'!G:G,'All Transactions'!B:B,'Payroll Totals by Month'!B39)</f>
        <v>201860.93313830969</v>
      </c>
      <c r="L39" s="317">
        <f t="shared" si="2"/>
        <v>165999.01999999999</v>
      </c>
      <c r="M39" s="317">
        <f t="shared" si="3"/>
        <v>0</v>
      </c>
      <c r="N39" s="317"/>
      <c r="O39" s="318"/>
      <c r="P39" s="317"/>
      <c r="Q39" s="317"/>
      <c r="R39" s="317"/>
      <c r="S39" s="317"/>
      <c r="T39" s="317"/>
      <c r="U39" s="317"/>
      <c r="V39" s="317"/>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row>
    <row r="40" spans="1:45" x14ac:dyDescent="0.25">
      <c r="A40" s="315">
        <v>10108</v>
      </c>
      <c r="B40" s="315">
        <v>3023507</v>
      </c>
      <c r="C40" s="315" t="s">
        <v>269</v>
      </c>
      <c r="D40" s="315">
        <f>VLOOKUP(B40,Schools!$A$8:$I$143,9,FALSE)</f>
        <v>400037</v>
      </c>
      <c r="E40" s="315" t="s">
        <v>4153</v>
      </c>
      <c r="F40" s="469">
        <v>61090.130000000005</v>
      </c>
      <c r="G40" s="469">
        <f>SUMIFS('All Transactions'!F:F,'All Transactions'!B:B,'Payroll Totals by Month'!B40)</f>
        <v>79308.435888544438</v>
      </c>
      <c r="H40" s="470">
        <f t="shared" si="0"/>
        <v>61090.130000000005</v>
      </c>
      <c r="I40" s="470">
        <f t="shared" si="1"/>
        <v>0</v>
      </c>
      <c r="J40" s="317">
        <v>64079.64</v>
      </c>
      <c r="K40" s="317">
        <f>SUMIFS('All Transactions'!G:G,'All Transactions'!B:B,'Payroll Totals by Month'!B40)</f>
        <v>79648.935888544438</v>
      </c>
      <c r="L40" s="317">
        <f t="shared" si="2"/>
        <v>64079.64</v>
      </c>
      <c r="M40" s="317">
        <f t="shared" si="3"/>
        <v>0</v>
      </c>
      <c r="N40" s="317"/>
      <c r="O40" s="318"/>
      <c r="P40" s="317"/>
      <c r="Q40" s="317"/>
      <c r="R40" s="317"/>
      <c r="S40" s="317"/>
      <c r="T40" s="317"/>
      <c r="U40" s="317"/>
      <c r="V40" s="317"/>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row>
    <row r="41" spans="1:45" x14ac:dyDescent="0.25">
      <c r="A41" s="315">
        <v>10109</v>
      </c>
      <c r="B41" s="315">
        <v>3022054</v>
      </c>
      <c r="C41" s="315" t="s">
        <v>280</v>
      </c>
      <c r="D41" s="315">
        <f>VLOOKUP(B41,Schools!$A$8:$I$143,9,FALSE)</f>
        <v>400004</v>
      </c>
      <c r="E41" s="315" t="s">
        <v>4153</v>
      </c>
      <c r="F41" s="469">
        <v>67725.47</v>
      </c>
      <c r="G41" s="469">
        <f>SUMIFS('All Transactions'!F:F,'All Transactions'!B:B,'Payroll Totals by Month'!B41)</f>
        <v>87526.86835189964</v>
      </c>
      <c r="H41" s="470">
        <f t="shared" si="0"/>
        <v>67725.47</v>
      </c>
      <c r="I41" s="470">
        <f t="shared" si="1"/>
        <v>0</v>
      </c>
      <c r="J41" s="317">
        <v>69223.259999999995</v>
      </c>
      <c r="K41" s="317">
        <f>SUMIFS('All Transactions'!G:G,'All Transactions'!B:B,'Payroll Totals by Month'!B41)</f>
        <v>86972.418018566314</v>
      </c>
      <c r="L41" s="317">
        <f t="shared" si="2"/>
        <v>69223.259999999995</v>
      </c>
      <c r="M41" s="317">
        <f t="shared" si="3"/>
        <v>0</v>
      </c>
      <c r="N41" s="317"/>
      <c r="O41" s="318"/>
      <c r="P41" s="317"/>
      <c r="Q41" s="317"/>
      <c r="R41" s="317"/>
      <c r="S41" s="317"/>
      <c r="T41" s="317"/>
      <c r="U41" s="317"/>
      <c r="V41" s="317"/>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row>
    <row r="42" spans="1:45" x14ac:dyDescent="0.25">
      <c r="A42" s="315">
        <v>10110</v>
      </c>
      <c r="B42" s="315">
        <v>3023510</v>
      </c>
      <c r="C42" s="315" t="s">
        <v>258</v>
      </c>
      <c r="D42" s="315">
        <f>VLOOKUP(B42,Schools!$A$8:$I$143,9,FALSE)</f>
        <v>400071</v>
      </c>
      <c r="E42" s="315" t="s">
        <v>4153</v>
      </c>
      <c r="F42" s="469">
        <v>125254.88</v>
      </c>
      <c r="G42" s="469">
        <f>SUMIFS('All Transactions'!F:F,'All Transactions'!B:B,'Payroll Totals by Month'!B42)</f>
        <v>149534.89522311304</v>
      </c>
      <c r="H42" s="470">
        <f t="shared" si="0"/>
        <v>125254.88</v>
      </c>
      <c r="I42" s="470">
        <f t="shared" si="1"/>
        <v>0</v>
      </c>
      <c r="J42" s="317">
        <v>127250.82000000002</v>
      </c>
      <c r="K42" s="317">
        <f>SUMIFS('All Transactions'!G:G,'All Transactions'!B:B,'Payroll Totals by Month'!B42)</f>
        <v>155401.6618897797</v>
      </c>
      <c r="L42" s="317">
        <f t="shared" si="2"/>
        <v>127250.82000000002</v>
      </c>
      <c r="M42" s="317">
        <f t="shared" si="3"/>
        <v>0</v>
      </c>
      <c r="N42" s="317"/>
      <c r="O42" s="318"/>
      <c r="P42" s="317"/>
      <c r="Q42" s="317"/>
      <c r="R42" s="317"/>
      <c r="S42" s="317"/>
      <c r="T42" s="317"/>
      <c r="U42" s="317"/>
      <c r="V42" s="317"/>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row>
    <row r="43" spans="1:45" x14ac:dyDescent="0.25">
      <c r="A43" s="315">
        <v>10114</v>
      </c>
      <c r="B43" s="315">
        <v>3023513</v>
      </c>
      <c r="C43" s="315" t="s">
        <v>240</v>
      </c>
      <c r="D43" s="315">
        <f>VLOOKUP(B43,Schools!$A$8:$I$143,9,FALSE)</f>
        <v>400007</v>
      </c>
      <c r="E43" s="315" t="s">
        <v>4153</v>
      </c>
      <c r="F43" s="469">
        <v>139196.51999999996</v>
      </c>
      <c r="G43" s="469">
        <f>SUMIFS('All Transactions'!F:F,'All Transactions'!B:B,'Payroll Totals by Month'!B43)</f>
        <v>143013.98057128207</v>
      </c>
      <c r="H43" s="470">
        <f t="shared" si="0"/>
        <v>139196.51999999996</v>
      </c>
      <c r="I43" s="470">
        <f t="shared" si="1"/>
        <v>0</v>
      </c>
      <c r="J43" s="317">
        <v>140297.22999999995</v>
      </c>
      <c r="K43" s="317">
        <f>SUMIFS('All Transactions'!G:G,'All Transactions'!B:B,'Payroll Totals by Month'!B43)</f>
        <v>143488.04723794872</v>
      </c>
      <c r="L43" s="317">
        <f t="shared" si="2"/>
        <v>140297.22999999995</v>
      </c>
      <c r="M43" s="317">
        <f t="shared" si="3"/>
        <v>0</v>
      </c>
      <c r="N43" s="317"/>
      <c r="O43" s="318"/>
      <c r="P43" s="317"/>
      <c r="Q43" s="317"/>
      <c r="R43" s="317"/>
      <c r="S43" s="317"/>
      <c r="T43" s="317"/>
      <c r="U43" s="317"/>
      <c r="V43" s="317"/>
      <c r="W43" s="319"/>
      <c r="X43" s="319"/>
      <c r="Y43" s="319"/>
      <c r="Z43" s="319"/>
      <c r="AA43" s="319"/>
      <c r="AB43" s="319"/>
      <c r="AC43" s="319"/>
      <c r="AD43" s="319"/>
      <c r="AE43" s="319"/>
      <c r="AF43" s="319"/>
      <c r="AG43" s="319"/>
      <c r="AH43" s="319"/>
      <c r="AI43" s="429"/>
      <c r="AJ43" s="319"/>
      <c r="AK43" s="319"/>
      <c r="AL43" s="319"/>
      <c r="AM43" s="319"/>
      <c r="AN43" s="319"/>
      <c r="AO43" s="319"/>
      <c r="AP43" s="319"/>
      <c r="AQ43" s="319"/>
      <c r="AR43" s="319"/>
      <c r="AS43" s="319"/>
    </row>
    <row r="44" spans="1:45" x14ac:dyDescent="0.25">
      <c r="A44" s="315">
        <v>10115</v>
      </c>
      <c r="B44" s="315">
        <v>3023511</v>
      </c>
      <c r="C44" s="315" t="s">
        <v>202</v>
      </c>
      <c r="D44" s="315">
        <f>VLOOKUP(B44,Schools!$A$8:$I$143,9,FALSE)</f>
        <v>400024</v>
      </c>
      <c r="E44" s="315" t="s">
        <v>4153</v>
      </c>
      <c r="F44" s="469">
        <v>158145.57999999999</v>
      </c>
      <c r="G44" s="469">
        <f>SUMIFS('All Transactions'!F:F,'All Transactions'!B:B,'Payroll Totals by Month'!B44)</f>
        <v>184759.52990179491</v>
      </c>
      <c r="H44" s="470">
        <f t="shared" si="0"/>
        <v>158145.57999999999</v>
      </c>
      <c r="I44" s="470">
        <f t="shared" si="1"/>
        <v>0</v>
      </c>
      <c r="J44" s="317">
        <v>156474.65</v>
      </c>
      <c r="K44" s="317">
        <f>SUMIFS('All Transactions'!G:G,'All Transactions'!B:B,'Payroll Totals by Month'!B44)</f>
        <v>185928.86323512826</v>
      </c>
      <c r="L44" s="317">
        <f t="shared" si="2"/>
        <v>156474.65</v>
      </c>
      <c r="M44" s="317">
        <f t="shared" si="3"/>
        <v>0</v>
      </c>
      <c r="N44" s="317"/>
      <c r="O44" s="318"/>
      <c r="P44" s="317"/>
      <c r="Q44" s="317"/>
      <c r="R44" s="317"/>
      <c r="S44" s="317"/>
      <c r="T44" s="317"/>
      <c r="U44" s="317"/>
      <c r="V44" s="317"/>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row>
    <row r="45" spans="1:45" x14ac:dyDescent="0.25">
      <c r="A45" s="315">
        <v>10117</v>
      </c>
      <c r="B45" s="315">
        <v>3023514</v>
      </c>
      <c r="C45" s="315" t="s">
        <v>196</v>
      </c>
      <c r="D45" s="315">
        <f>VLOOKUP(B45,Schools!$A$8:$I$143,9,FALSE)</f>
        <v>400107</v>
      </c>
      <c r="E45" s="315" t="s">
        <v>4153</v>
      </c>
      <c r="F45" s="469">
        <v>81139.87000000001</v>
      </c>
      <c r="G45" s="469">
        <f>SUMIFS('All Transactions'!F:F,'All Transactions'!B:B,'Payroll Totals by Month'!B45)</f>
        <v>94008.533941897433</v>
      </c>
      <c r="H45" s="470">
        <f t="shared" si="0"/>
        <v>81139.87000000001</v>
      </c>
      <c r="I45" s="470">
        <f t="shared" si="1"/>
        <v>0</v>
      </c>
      <c r="J45" s="317">
        <v>81347.12000000001</v>
      </c>
      <c r="K45" s="317">
        <f>SUMIFS('All Transactions'!G:G,'All Transactions'!B:B,'Payroll Totals by Month'!B45)</f>
        <v>92962.633941897438</v>
      </c>
      <c r="L45" s="317">
        <f t="shared" si="2"/>
        <v>81347.12000000001</v>
      </c>
      <c r="M45" s="317">
        <f t="shared" si="3"/>
        <v>0</v>
      </c>
      <c r="N45" s="317"/>
      <c r="O45" s="318"/>
      <c r="P45" s="317"/>
      <c r="Q45" s="317"/>
      <c r="R45" s="317"/>
      <c r="S45" s="317"/>
      <c r="T45" s="317"/>
      <c r="U45" s="317"/>
      <c r="V45" s="317"/>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row>
    <row r="46" spans="1:45" x14ac:dyDescent="0.25">
      <c r="A46" s="315">
        <v>10118</v>
      </c>
      <c r="B46" s="315">
        <v>3022067</v>
      </c>
      <c r="C46" s="315" t="s">
        <v>41</v>
      </c>
      <c r="D46" s="315">
        <f>VLOOKUP(B46,Schools!$A$8:$I$143,9,FALSE)</f>
        <v>400065</v>
      </c>
      <c r="E46" s="315" t="s">
        <v>4153</v>
      </c>
      <c r="F46" s="469">
        <v>103776.91</v>
      </c>
      <c r="G46" s="469">
        <f>SUMIFS('All Transactions'!F:F,'All Transactions'!B:B,'Payroll Totals by Month'!B46)</f>
        <v>126386.1206637749</v>
      </c>
      <c r="H46" s="470">
        <f t="shared" si="0"/>
        <v>103776.91</v>
      </c>
      <c r="I46" s="470">
        <f t="shared" si="1"/>
        <v>0</v>
      </c>
      <c r="J46" s="317">
        <v>102226.22999999998</v>
      </c>
      <c r="K46" s="317">
        <f>SUMIFS('All Transactions'!G:G,'All Transactions'!B:B,'Payroll Totals by Month'!B46)</f>
        <v>132546.70366377491</v>
      </c>
      <c r="L46" s="317">
        <f t="shared" si="2"/>
        <v>102226.22999999998</v>
      </c>
      <c r="M46" s="317">
        <f t="shared" si="3"/>
        <v>0</v>
      </c>
      <c r="N46" s="317"/>
      <c r="O46" s="318"/>
      <c r="P46" s="317"/>
      <c r="Q46" s="317"/>
      <c r="R46" s="317"/>
      <c r="S46" s="317"/>
      <c r="T46" s="317"/>
      <c r="U46" s="317"/>
      <c r="V46" s="317"/>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row>
    <row r="47" spans="1:45" x14ac:dyDescent="0.25">
      <c r="A47" s="315">
        <v>10121</v>
      </c>
      <c r="B47" s="315">
        <v>3023516</v>
      </c>
      <c r="C47" s="315" t="s">
        <v>228</v>
      </c>
      <c r="D47" s="315">
        <f>VLOOKUP(B47,Schools!$A$8:$I$143,9,FALSE)</f>
        <v>400108</v>
      </c>
      <c r="E47" s="315" t="s">
        <v>4153</v>
      </c>
      <c r="F47" s="469">
        <v>112339.68000000001</v>
      </c>
      <c r="G47" s="469">
        <f>SUMIFS('All Transactions'!F:F,'All Transactions'!B:B,'Payroll Totals by Month'!B47)</f>
        <v>89432.380978763162</v>
      </c>
      <c r="H47" s="470">
        <f t="shared" si="0"/>
        <v>89432.380978763162</v>
      </c>
      <c r="I47" s="470">
        <f t="shared" si="1"/>
        <v>22907.299021236846</v>
      </c>
      <c r="J47" s="317">
        <v>112101.61000000003</v>
      </c>
      <c r="K47" s="317">
        <f>SUMIFS('All Transactions'!G:G,'All Transactions'!B:B,'Payroll Totals by Month'!B47)</f>
        <v>86997.027312096485</v>
      </c>
      <c r="L47" s="317">
        <f t="shared" si="2"/>
        <v>86997.027312096485</v>
      </c>
      <c r="M47" s="317">
        <f t="shared" si="3"/>
        <v>25104.582687903545</v>
      </c>
      <c r="N47" s="317"/>
      <c r="O47" s="318"/>
      <c r="P47" s="317"/>
      <c r="Q47" s="317"/>
      <c r="R47" s="317"/>
      <c r="S47" s="317"/>
      <c r="T47" s="317"/>
      <c r="U47" s="317"/>
      <c r="V47" s="317"/>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row>
    <row r="48" spans="1:45" x14ac:dyDescent="0.25">
      <c r="A48" s="315">
        <v>10127</v>
      </c>
      <c r="B48" s="315">
        <v>3022077</v>
      </c>
      <c r="C48" s="315" t="s">
        <v>248</v>
      </c>
      <c r="D48" s="315">
        <f>VLOOKUP(B48,Schools!$A$8:$I$143,9,FALSE)</f>
        <v>400113</v>
      </c>
      <c r="E48" s="315" t="s">
        <v>4153</v>
      </c>
      <c r="F48" s="469">
        <v>485451.48999999987</v>
      </c>
      <c r="G48" s="469">
        <f>SUMIFS('All Transactions'!F:F,'All Transactions'!B:B,'Payroll Totals by Month'!B48)</f>
        <v>512043.65240841213</v>
      </c>
      <c r="H48" s="470">
        <f t="shared" si="0"/>
        <v>485451.48999999987</v>
      </c>
      <c r="I48" s="470">
        <f t="shared" si="1"/>
        <v>0</v>
      </c>
      <c r="J48" s="317">
        <v>495779.86000000004</v>
      </c>
      <c r="K48" s="317">
        <f>SUMIFS('All Transactions'!G:G,'All Transactions'!B:B,'Payroll Totals by Month'!B48)</f>
        <v>550448.60624174553</v>
      </c>
      <c r="L48" s="317">
        <f t="shared" si="2"/>
        <v>495779.86000000004</v>
      </c>
      <c r="M48" s="317">
        <f t="shared" si="3"/>
        <v>0</v>
      </c>
      <c r="N48" s="317"/>
      <c r="O48" s="318"/>
      <c r="P48" s="317"/>
      <c r="Q48" s="317"/>
      <c r="R48" s="317"/>
      <c r="S48" s="317"/>
      <c r="T48" s="317"/>
      <c r="U48" s="317"/>
      <c r="V48" s="317"/>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t="s">
        <v>4534</v>
      </c>
    </row>
    <row r="49" spans="1:45" x14ac:dyDescent="0.25">
      <c r="A49" s="315">
        <v>10128</v>
      </c>
      <c r="B49" s="315">
        <v>3022079</v>
      </c>
      <c r="C49" s="315" t="s">
        <v>199</v>
      </c>
      <c r="D49" s="315">
        <f>VLOOKUP(B49,Schools!$A$8:$I$143,9,FALSE)</f>
        <v>400070</v>
      </c>
      <c r="E49" s="315" t="s">
        <v>4153</v>
      </c>
      <c r="F49" s="469">
        <v>150524.76999999999</v>
      </c>
      <c r="G49" s="469">
        <f>SUMIFS('All Transactions'!F:F,'All Transactions'!B:B,'Payroll Totals by Month'!B49)</f>
        <v>159268.16025641028</v>
      </c>
      <c r="H49" s="470">
        <f t="shared" si="0"/>
        <v>150524.76999999999</v>
      </c>
      <c r="I49" s="470">
        <f t="shared" si="1"/>
        <v>0</v>
      </c>
      <c r="J49" s="317">
        <v>149389.35</v>
      </c>
      <c r="K49" s="317">
        <f>SUMIFS('All Transactions'!G:G,'All Transactions'!B:B,'Payroll Totals by Month'!B49)</f>
        <v>161248.24392307692</v>
      </c>
      <c r="L49" s="317">
        <f t="shared" si="2"/>
        <v>149389.35</v>
      </c>
      <c r="M49" s="317">
        <f t="shared" si="3"/>
        <v>0</v>
      </c>
      <c r="N49" s="317"/>
      <c r="O49" s="318"/>
      <c r="P49" s="317"/>
      <c r="Q49" s="317"/>
      <c r="R49" s="317"/>
      <c r="S49" s="317"/>
      <c r="T49" s="317"/>
      <c r="U49" s="317"/>
      <c r="V49" s="317"/>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row>
    <row r="50" spans="1:45" x14ac:dyDescent="0.25">
      <c r="A50" s="315">
        <v>10129</v>
      </c>
      <c r="B50" s="315">
        <v>3022078</v>
      </c>
      <c r="C50" s="315" t="s">
        <v>251</v>
      </c>
      <c r="D50" s="315">
        <f>VLOOKUP(B50,Schools!$A$8:$I$143,9,FALSE)</f>
        <v>400014</v>
      </c>
      <c r="E50" s="315" t="s">
        <v>4153</v>
      </c>
      <c r="F50" s="469">
        <v>127918.87</v>
      </c>
      <c r="G50" s="469">
        <f>SUMIFS('All Transactions'!F:F,'All Transactions'!B:B,'Payroll Totals by Month'!B50)</f>
        <v>131738.62635312582</v>
      </c>
      <c r="H50" s="470">
        <f t="shared" si="0"/>
        <v>127918.87</v>
      </c>
      <c r="I50" s="470">
        <f t="shared" si="1"/>
        <v>0</v>
      </c>
      <c r="J50" s="317">
        <v>129226.69</v>
      </c>
      <c r="K50" s="317">
        <f>SUMIFS('All Transactions'!G:G,'All Transactions'!B:B,'Payroll Totals by Month'!B50)</f>
        <v>135426.12635312582</v>
      </c>
      <c r="L50" s="317">
        <f t="shared" si="2"/>
        <v>129226.69</v>
      </c>
      <c r="M50" s="317">
        <f t="shared" si="3"/>
        <v>0</v>
      </c>
      <c r="N50" s="317"/>
      <c r="O50" s="318"/>
      <c r="P50" s="317"/>
      <c r="Q50" s="317"/>
      <c r="R50" s="317"/>
      <c r="S50" s="317"/>
      <c r="T50" s="317"/>
      <c r="U50" s="317"/>
      <c r="V50" s="317"/>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row>
    <row r="51" spans="1:45" x14ac:dyDescent="0.25">
      <c r="A51" s="315">
        <v>10132</v>
      </c>
      <c r="B51" s="315">
        <v>3021002</v>
      </c>
      <c r="C51" s="315" t="s">
        <v>63</v>
      </c>
      <c r="D51" s="315">
        <f>VLOOKUP(B51,Schools!$A$8:$I$143,9,FALSE)</f>
        <v>400072</v>
      </c>
      <c r="E51" s="315" t="s">
        <v>57</v>
      </c>
      <c r="F51" s="469">
        <v>52378.43</v>
      </c>
      <c r="G51" s="469">
        <f>SUMIFS('All Transactions'!F:F,'All Transactions'!B:B,'Payroll Totals by Month'!B51)</f>
        <v>9259.9715384615392</v>
      </c>
      <c r="H51" s="470">
        <f t="shared" si="0"/>
        <v>9259.9715384615392</v>
      </c>
      <c r="I51" s="470">
        <f t="shared" si="1"/>
        <v>43118.458461538459</v>
      </c>
      <c r="J51" s="317">
        <v>51230.63</v>
      </c>
      <c r="K51" s="317">
        <f>SUMIFS('All Transactions'!G:G,'All Transactions'!B:B,'Payroll Totals by Month'!B51)</f>
        <v>1973.7270384615385</v>
      </c>
      <c r="L51" s="317">
        <f t="shared" si="2"/>
        <v>1973.7270384615385</v>
      </c>
      <c r="M51" s="317">
        <f t="shared" si="3"/>
        <v>49256.902961538457</v>
      </c>
      <c r="N51" s="317"/>
      <c r="O51" s="318"/>
      <c r="P51" s="317"/>
      <c r="Q51" s="317"/>
      <c r="R51" s="317"/>
      <c r="S51" s="317"/>
      <c r="T51" s="317"/>
      <c r="U51" s="317"/>
      <c r="V51" s="317"/>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t="s">
        <v>57</v>
      </c>
    </row>
    <row r="52" spans="1:45" x14ac:dyDescent="0.25">
      <c r="A52" s="315">
        <v>10135</v>
      </c>
      <c r="B52" s="315">
        <v>3021000</v>
      </c>
      <c r="C52" s="315" t="s">
        <v>53</v>
      </c>
      <c r="D52" s="315">
        <f>VLOOKUP(B52,Schools!$A$8:$I$143,9,FALSE)</f>
        <v>400102</v>
      </c>
      <c r="E52" s="315" t="s">
        <v>57</v>
      </c>
      <c r="F52" s="469">
        <v>184479.68</v>
      </c>
      <c r="G52" s="469">
        <f>SUMIFS('All Transactions'!F:F,'All Transactions'!B:B,'Payroll Totals by Month'!B52)</f>
        <v>9101.0576923076915</v>
      </c>
      <c r="H52" s="470">
        <f t="shared" si="0"/>
        <v>9101.0576923076915</v>
      </c>
      <c r="I52" s="470">
        <f t="shared" si="1"/>
        <v>175378.62230769231</v>
      </c>
      <c r="J52" s="317">
        <v>182663.46000000002</v>
      </c>
      <c r="K52" s="317">
        <f>SUMIFS('All Transactions'!G:G,'All Transactions'!B:B,'Payroll Totals by Month'!B52)</f>
        <v>416.18269230769226</v>
      </c>
      <c r="L52" s="317">
        <f t="shared" si="2"/>
        <v>416.18269230769226</v>
      </c>
      <c r="M52" s="317">
        <f t="shared" si="3"/>
        <v>182247.27730769233</v>
      </c>
      <c r="N52" s="317"/>
      <c r="O52" s="318"/>
      <c r="P52" s="317"/>
      <c r="Q52" s="317"/>
      <c r="R52" s="317"/>
      <c r="S52" s="317"/>
      <c r="T52" s="317"/>
      <c r="U52" s="317"/>
      <c r="V52" s="317"/>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t="s">
        <v>57</v>
      </c>
    </row>
    <row r="53" spans="1:45" x14ac:dyDescent="0.25">
      <c r="A53" s="315">
        <v>10157</v>
      </c>
      <c r="B53" s="315">
        <v>3027005</v>
      </c>
      <c r="C53" s="315" t="s">
        <v>67</v>
      </c>
      <c r="D53" s="315">
        <f>VLOOKUP(B53,Schools!$A$8:$I$143,9,FALSE)</f>
        <v>400034</v>
      </c>
      <c r="E53" s="315" t="s">
        <v>71</v>
      </c>
      <c r="F53" s="469">
        <v>195793.67000000004</v>
      </c>
      <c r="G53" s="469">
        <f>SUMIFS('All Transactions'!F:F,'All Transactions'!B:B,'Payroll Totals by Month'!B53)</f>
        <v>230046.85683760687</v>
      </c>
      <c r="H53" s="470">
        <f t="shared" si="0"/>
        <v>195793.67000000004</v>
      </c>
      <c r="I53" s="470">
        <f t="shared" si="1"/>
        <v>0</v>
      </c>
      <c r="J53" s="317">
        <v>205720.58</v>
      </c>
      <c r="K53" s="317">
        <f>SUMIFS('All Transactions'!G:G,'All Transactions'!B:B,'Payroll Totals by Month'!B53)</f>
        <v>236772.75683760684</v>
      </c>
      <c r="L53" s="317">
        <f t="shared" si="2"/>
        <v>205720.58</v>
      </c>
      <c r="M53" s="317">
        <f t="shared" si="3"/>
        <v>0</v>
      </c>
      <c r="N53" s="317"/>
      <c r="O53" s="318"/>
      <c r="P53" s="317"/>
      <c r="Q53" s="317"/>
      <c r="R53" s="317"/>
      <c r="S53" s="317"/>
      <c r="T53" s="317"/>
      <c r="U53" s="317"/>
      <c r="V53" s="317"/>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row>
    <row r="54" spans="1:45" x14ac:dyDescent="0.25">
      <c r="A54" s="315">
        <v>10185</v>
      </c>
      <c r="B54" s="315">
        <v>3021102</v>
      </c>
      <c r="C54" s="315" t="s">
        <v>315</v>
      </c>
      <c r="D54" s="315">
        <f>VLOOKUP(B54,Schools!$A$8:$I$143,9,FALSE)</f>
        <v>400157</v>
      </c>
      <c r="E54" s="315" t="s">
        <v>71</v>
      </c>
      <c r="F54" s="469">
        <v>38522.36</v>
      </c>
      <c r="G54" s="469">
        <f>SUMIFS('All Transactions'!F:F,'All Transactions'!B:B,'Payroll Totals by Month'!B54)</f>
        <v>44501</v>
      </c>
      <c r="H54" s="470">
        <f t="shared" si="0"/>
        <v>38522.36</v>
      </c>
      <c r="I54" s="470">
        <f t="shared" si="1"/>
        <v>0</v>
      </c>
      <c r="J54" s="317">
        <v>39074.65</v>
      </c>
      <c r="K54" s="317">
        <f>SUMIFS('All Transactions'!G:G,'All Transactions'!B:B,'Payroll Totals by Month'!B54)</f>
        <v>55961</v>
      </c>
      <c r="L54" s="317">
        <f t="shared" si="2"/>
        <v>39074.65</v>
      </c>
      <c r="M54" s="317">
        <f t="shared" si="3"/>
        <v>0</v>
      </c>
      <c r="N54" s="317"/>
      <c r="O54" s="318"/>
      <c r="P54" s="317"/>
      <c r="Q54" s="317"/>
      <c r="R54" s="317"/>
      <c r="S54" s="317"/>
      <c r="T54" s="317"/>
      <c r="U54" s="317"/>
      <c r="V54" s="317"/>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row>
    <row r="55" spans="1:45" x14ac:dyDescent="0.25">
      <c r="A55" s="269">
        <v>11094</v>
      </c>
      <c r="B55" s="315">
        <v>3023520</v>
      </c>
      <c r="C55" s="301" t="s">
        <v>189</v>
      </c>
      <c r="D55" s="315">
        <f>VLOOKUP(B55,Schools!$A$8:$I$143,9,FALSE)</f>
        <v>400125</v>
      </c>
      <c r="E55" s="315" t="s">
        <v>4153</v>
      </c>
      <c r="F55" s="469">
        <v>156225.78</v>
      </c>
      <c r="G55" s="469">
        <f>SUMIFS('All Transactions'!F:F,'All Transactions'!B:B,'Payroll Totals by Month'!B55)</f>
        <v>152438.26589743589</v>
      </c>
      <c r="H55" s="470">
        <f t="shared" si="0"/>
        <v>152438.26589743589</v>
      </c>
      <c r="I55" s="470">
        <f t="shared" si="1"/>
        <v>3787.514102564106</v>
      </c>
      <c r="J55" s="317">
        <v>160342.40999999997</v>
      </c>
      <c r="K55" s="317">
        <f>SUMIFS('All Transactions'!G:G,'All Transactions'!B:B,'Payroll Totals by Month'!B55)</f>
        <v>158383.59923076924</v>
      </c>
      <c r="L55" s="317">
        <f t="shared" si="2"/>
        <v>158383.59923076924</v>
      </c>
      <c r="M55" s="317">
        <f t="shared" si="3"/>
        <v>1958.8107692307385</v>
      </c>
      <c r="N55" s="320"/>
      <c r="O55" s="318"/>
      <c r="P55" s="317"/>
      <c r="Q55" s="317"/>
      <c r="R55" s="317"/>
      <c r="S55" s="317"/>
      <c r="T55" s="317"/>
      <c r="U55" s="317"/>
      <c r="V55" s="317"/>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row>
    <row r="56" spans="1:45" x14ac:dyDescent="0.25">
      <c r="A56" s="269">
        <v>11278</v>
      </c>
      <c r="B56" s="315">
        <v>3023524</v>
      </c>
      <c r="C56" s="269" t="s">
        <v>200</v>
      </c>
      <c r="D56" s="315">
        <f>VLOOKUP(B56,Schools!$A$8:$I$143,9,FALSE)</f>
        <v>400150</v>
      </c>
      <c r="E56" s="315" t="s">
        <v>4153</v>
      </c>
      <c r="F56" s="469">
        <v>95417.08</v>
      </c>
      <c r="G56" s="469">
        <f>SUMIFS('All Transactions'!F:F,'All Transactions'!B:B,'Payroll Totals by Month'!B56)</f>
        <v>82763.173952689976</v>
      </c>
      <c r="H56" s="470">
        <f t="shared" si="0"/>
        <v>82763.173952689976</v>
      </c>
      <c r="I56" s="470">
        <f t="shared" si="1"/>
        <v>12653.906047310025</v>
      </c>
      <c r="J56" s="317">
        <v>93425.540000000008</v>
      </c>
      <c r="K56" s="317">
        <f>SUMIFS('All Transactions'!G:G,'All Transactions'!B:B,'Payroll Totals by Month'!B56)</f>
        <v>78921.716619356652</v>
      </c>
      <c r="L56" s="317">
        <f t="shared" si="2"/>
        <v>78921.716619356652</v>
      </c>
      <c r="M56" s="317">
        <f t="shared" si="3"/>
        <v>14503.823380643356</v>
      </c>
      <c r="N56" s="320"/>
      <c r="O56" s="318"/>
      <c r="P56" s="317"/>
      <c r="Q56" s="317"/>
      <c r="R56" s="317"/>
      <c r="S56" s="317"/>
      <c r="T56" s="317"/>
      <c r="U56" s="317"/>
      <c r="V56" s="317"/>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row>
    <row r="57" spans="1:45" x14ac:dyDescent="0.25">
      <c r="U57" s="383"/>
      <c r="V57" s="383"/>
      <c r="AE57" s="319"/>
    </row>
    <row r="58" spans="1:45" x14ac:dyDescent="0.25">
      <c r="AE58" s="319"/>
    </row>
    <row r="59" spans="1:45" x14ac:dyDescent="0.25">
      <c r="U59" s="383"/>
      <c r="V59" s="383"/>
      <c r="AE59" s="319"/>
    </row>
    <row r="60" spans="1:45" x14ac:dyDescent="0.25">
      <c r="AE60" s="319"/>
    </row>
    <row r="61" spans="1:45" x14ac:dyDescent="0.25">
      <c r="AE61" s="319"/>
    </row>
    <row r="62" spans="1:45" x14ac:dyDescent="0.25">
      <c r="A62" s="13" t="s">
        <v>4155</v>
      </c>
      <c r="AE62" s="319"/>
    </row>
    <row r="63" spans="1:45" x14ac:dyDescent="0.25">
      <c r="Y63" s="13" t="s">
        <v>4574</v>
      </c>
      <c r="Z63" s="383">
        <f>SUM(X3:X56)</f>
        <v>0</v>
      </c>
      <c r="AA63" s="383"/>
      <c r="AB63" s="383"/>
      <c r="AC63" s="383"/>
      <c r="AD63" s="383"/>
      <c r="AE63" s="319"/>
      <c r="AF63" s="428"/>
      <c r="AG63" s="383"/>
      <c r="AH63" s="383"/>
      <c r="AI63" s="383"/>
      <c r="AJ63" s="383"/>
      <c r="AK63" s="383"/>
      <c r="AL63" s="383"/>
      <c r="AM63" s="383"/>
    </row>
    <row r="64" spans="1:45" x14ac:dyDescent="0.25">
      <c r="A64" s="13" t="s">
        <v>4154</v>
      </c>
      <c r="C64" s="284"/>
      <c r="D64" s="284"/>
      <c r="E64" s="284"/>
      <c r="F64" s="284"/>
      <c r="G64" s="284"/>
      <c r="H64" s="284"/>
      <c r="I64" s="284"/>
      <c r="Y64" s="13" t="s">
        <v>4573</v>
      </c>
      <c r="Z64" s="383">
        <f>SUM(Z3:Z56)</f>
        <v>0</v>
      </c>
      <c r="AA64" s="383"/>
      <c r="AB64" s="383"/>
      <c r="AC64" s="383"/>
      <c r="AD64" s="383"/>
      <c r="AE64" s="319"/>
      <c r="AF64" s="428"/>
      <c r="AG64" s="383"/>
      <c r="AH64" s="383"/>
      <c r="AI64" s="383"/>
      <c r="AJ64" s="355"/>
      <c r="AK64" s="383"/>
      <c r="AL64" s="383"/>
      <c r="AM64" s="383"/>
    </row>
    <row r="65" spans="25:36" x14ac:dyDescent="0.25">
      <c r="AE65" s="319"/>
      <c r="AJ65" s="355"/>
    </row>
    <row r="66" spans="25:36" x14ac:dyDescent="0.25">
      <c r="Y66" s="13" t="s">
        <v>4575</v>
      </c>
      <c r="AE66" s="319"/>
      <c r="AJ66" s="426"/>
    </row>
    <row r="67" spans="25:36" x14ac:dyDescent="0.25">
      <c r="AE67" s="319"/>
      <c r="AJ67" s="426"/>
    </row>
    <row r="68" spans="25:36" x14ac:dyDescent="0.25">
      <c r="AE68" s="319"/>
      <c r="AJ68" s="355"/>
    </row>
    <row r="69" spans="25:36" x14ac:dyDescent="0.25">
      <c r="AE69" s="319"/>
      <c r="AJ69" s="355"/>
    </row>
    <row r="70" spans="25:36" x14ac:dyDescent="0.25">
      <c r="AE70" s="319"/>
      <c r="AJ70" s="355"/>
    </row>
    <row r="71" spans="25:36" x14ac:dyDescent="0.25">
      <c r="AE71" s="319"/>
      <c r="AJ71" s="355"/>
    </row>
    <row r="72" spans="25:36" x14ac:dyDescent="0.25">
      <c r="AE72" s="319"/>
      <c r="AI72" s="425"/>
      <c r="AJ72" s="355"/>
    </row>
    <row r="73" spans="25:36" x14ac:dyDescent="0.25">
      <c r="AE73" s="319"/>
      <c r="AI73" s="425"/>
      <c r="AJ73" s="355"/>
    </row>
    <row r="74" spans="25:36" x14ac:dyDescent="0.25">
      <c r="AE74" s="319"/>
      <c r="AI74" s="425"/>
      <c r="AJ74" s="355"/>
    </row>
  </sheetData>
  <autoFilter ref="A2:AS56"/>
  <mergeCells count="12">
    <mergeCell ref="AO1:AQ1"/>
    <mergeCell ref="F1:I1"/>
    <mergeCell ref="J1:M1"/>
    <mergeCell ref="N1:P1"/>
    <mergeCell ref="Q1:S1"/>
    <mergeCell ref="T1:V1"/>
    <mergeCell ref="W1:Y1"/>
    <mergeCell ref="Z1:AB1"/>
    <mergeCell ref="AC1:AE1"/>
    <mergeCell ref="AF1:AH1"/>
    <mergeCell ref="AI1:AK1"/>
    <mergeCell ref="AL1:AN1"/>
  </mergeCells>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185"/>
  <sheetViews>
    <sheetView topLeftCell="A6" workbookViewId="0">
      <selection activeCell="S73" sqref="A20:S73"/>
    </sheetView>
  </sheetViews>
  <sheetFormatPr defaultRowHeight="15" x14ac:dyDescent="0.25"/>
  <cols>
    <col min="1" max="1" width="19.7109375" style="301" customWidth="1"/>
    <col min="2" max="2" width="14.28515625" style="301" customWidth="1"/>
    <col min="3" max="5" width="9.140625" style="301"/>
    <col min="6" max="6" width="20.85546875" style="301" bestFit="1" customWidth="1"/>
    <col min="7" max="7" width="10.5703125" style="301" bestFit="1" customWidth="1"/>
    <col min="8" max="8" width="16.7109375" style="301" customWidth="1"/>
    <col min="9" max="9" width="14.7109375" style="301" bestFit="1" customWidth="1"/>
    <col min="10" max="14" width="9.140625" style="301"/>
    <col min="15" max="15" width="41.42578125" style="301" bestFit="1" customWidth="1"/>
    <col min="16" max="16" width="14" style="301" bestFit="1" customWidth="1"/>
    <col min="17" max="16384" width="9.140625" style="301"/>
  </cols>
  <sheetData>
    <row r="1" spans="1:22" ht="31.5" x14ac:dyDescent="0.5">
      <c r="A1" s="518" t="s">
        <v>3621</v>
      </c>
      <c r="B1" s="519"/>
      <c r="C1" s="519"/>
      <c r="D1" s="519"/>
      <c r="E1" s="519"/>
      <c r="F1" s="519"/>
      <c r="G1" s="519"/>
      <c r="H1" s="519"/>
      <c r="I1" s="519"/>
      <c r="J1" s="519"/>
      <c r="K1" s="519"/>
      <c r="L1" s="519"/>
      <c r="M1" s="519"/>
      <c r="N1" s="520"/>
      <c r="O1" s="301">
        <v>111400</v>
      </c>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207" t="s">
        <v>3626</v>
      </c>
      <c r="B3" s="557" t="s">
        <v>4510</v>
      </c>
      <c r="C3" s="558"/>
      <c r="D3" s="558"/>
      <c r="E3" s="559"/>
      <c r="F3" s="208" t="s">
        <v>3493</v>
      </c>
      <c r="I3" s="541" t="s">
        <v>3503</v>
      </c>
      <c r="J3" s="541"/>
      <c r="K3" s="541"/>
      <c r="L3" s="541"/>
      <c r="P3" s="30" t="s">
        <v>26</v>
      </c>
      <c r="Q3" s="30">
        <v>17</v>
      </c>
      <c r="R3" s="30" t="s">
        <v>4714</v>
      </c>
      <c r="S3" s="30" t="s">
        <v>4751</v>
      </c>
      <c r="U3" s="30" t="s">
        <v>3560</v>
      </c>
      <c r="V3" s="31">
        <v>10161</v>
      </c>
    </row>
    <row r="4" spans="1:22" ht="16.5" thickTop="1" thickBot="1" x14ac:dyDescent="0.3">
      <c r="P4" s="30" t="s">
        <v>27</v>
      </c>
      <c r="Q4" s="30">
        <v>18</v>
      </c>
      <c r="R4" s="30" t="s">
        <v>4715</v>
      </c>
      <c r="S4" s="30" t="s">
        <v>4752</v>
      </c>
      <c r="U4" s="30" t="s">
        <v>4003</v>
      </c>
      <c r="V4" s="31">
        <v>11438</v>
      </c>
    </row>
    <row r="5" spans="1:22" ht="16.5" thickTop="1" thickBot="1" x14ac:dyDescent="0.3">
      <c r="A5" s="209" t="s">
        <v>3631</v>
      </c>
      <c r="B5" s="84" t="s">
        <v>4953</v>
      </c>
      <c r="C5" s="208" t="str">
        <f>VLOOKUP(B5,P1:R14,3,0)</f>
        <v>Jn21</v>
      </c>
      <c r="D5" s="208" t="str">
        <f>VLOOKUP(B5,P1:S14,4,0)</f>
        <v>N</v>
      </c>
      <c r="P5" s="30" t="s">
        <v>3632</v>
      </c>
      <c r="Q5" s="30">
        <v>19</v>
      </c>
      <c r="R5" s="30" t="s">
        <v>4716</v>
      </c>
      <c r="S5" s="30" t="s">
        <v>4753</v>
      </c>
      <c r="U5" s="30" t="s">
        <v>3568</v>
      </c>
      <c r="V5" s="31">
        <v>11438</v>
      </c>
    </row>
    <row r="6" spans="1:22" ht="16.5" thickTop="1" thickBot="1" x14ac:dyDescent="0.3">
      <c r="C6" s="301" t="s">
        <v>4507</v>
      </c>
      <c r="P6" s="30" t="s">
        <v>3635</v>
      </c>
      <c r="Q6" s="30">
        <v>20</v>
      </c>
      <c r="R6" s="30" t="s">
        <v>4717</v>
      </c>
      <c r="S6" s="455" t="s">
        <v>3628</v>
      </c>
      <c r="U6" s="30" t="s">
        <v>3570</v>
      </c>
      <c r="V6" s="31">
        <v>11336</v>
      </c>
    </row>
    <row r="7" spans="1:22" ht="16.5" customHeight="1" thickTop="1" thickBot="1" x14ac:dyDescent="0.3">
      <c r="A7" s="209" t="s">
        <v>3638</v>
      </c>
      <c r="B7" s="210">
        <f>SUM('Payroll Totals by Month'!L3:L56)</f>
        <v>6516558.4076775853</v>
      </c>
      <c r="C7" s="536" t="str">
        <f>IF(ROUND(ABS(B7-B8),0)&gt;0,"Error","OK")</f>
        <v>OK</v>
      </c>
      <c r="D7" s="537"/>
      <c r="P7" s="30" t="s">
        <v>3639</v>
      </c>
      <c r="Q7" s="30">
        <v>21</v>
      </c>
      <c r="R7" s="30" t="s">
        <v>4718</v>
      </c>
      <c r="S7" s="455" t="s">
        <v>3630</v>
      </c>
    </row>
    <row r="8" spans="1:22" ht="16.5" thickTop="1" thickBot="1" x14ac:dyDescent="0.3">
      <c r="A8" s="209" t="s">
        <v>3642</v>
      </c>
      <c r="B8" s="210">
        <f>SUM(H20:H863)</f>
        <v>6516558.4076775853</v>
      </c>
      <c r="C8" s="536"/>
      <c r="D8" s="537"/>
      <c r="P8" s="30" t="s">
        <v>3643</v>
      </c>
      <c r="Q8" s="30">
        <v>22</v>
      </c>
      <c r="R8" s="30" t="s">
        <v>4719</v>
      </c>
      <c r="S8" s="455" t="s">
        <v>3634</v>
      </c>
    </row>
    <row r="9" spans="1:22" ht="16.5" thickTop="1" thickBot="1" x14ac:dyDescent="0.3">
      <c r="P9" s="30" t="s">
        <v>3646</v>
      </c>
      <c r="Q9" s="30">
        <v>23</v>
      </c>
      <c r="R9" s="30" t="s">
        <v>4720</v>
      </c>
      <c r="S9" s="455" t="s">
        <v>3637</v>
      </c>
    </row>
    <row r="10" spans="1:22" ht="16.5" thickTop="1" thickBot="1" x14ac:dyDescent="0.3">
      <c r="A10" s="209" t="s">
        <v>3649</v>
      </c>
      <c r="B10" s="209">
        <f>COUNTIF('Payroll Totals by Month'!L3:L56,"&gt;0")</f>
        <v>54</v>
      </c>
      <c r="C10" s="536" t="str">
        <f>IF(ROUND(ABS(B10-B11),0)&gt;0,"Error","OK")</f>
        <v>OK</v>
      </c>
      <c r="D10" s="537"/>
      <c r="P10" s="30" t="s">
        <v>3650</v>
      </c>
      <c r="Q10" s="30">
        <v>24</v>
      </c>
      <c r="R10" s="30" t="s">
        <v>4721</v>
      </c>
      <c r="S10" s="455" t="s">
        <v>3641</v>
      </c>
    </row>
    <row r="11" spans="1:22" ht="16.5" thickTop="1" thickBot="1" x14ac:dyDescent="0.3">
      <c r="A11" s="209" t="s">
        <v>3653</v>
      </c>
      <c r="B11" s="209">
        <f>COUNTIF(H20:H200,"&gt;0")</f>
        <v>54</v>
      </c>
      <c r="C11" s="536"/>
      <c r="D11" s="537"/>
      <c r="K11" s="86"/>
      <c r="L11" s="86"/>
      <c r="M11" s="86"/>
      <c r="N11" s="86"/>
      <c r="O11" s="87"/>
      <c r="P11" s="30" t="s">
        <v>3654</v>
      </c>
      <c r="Q11" s="30">
        <v>25</v>
      </c>
      <c r="R11" s="88" t="s">
        <v>4722</v>
      </c>
      <c r="S11" s="455"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4723</v>
      </c>
      <c r="S12" s="455" t="s">
        <v>3648</v>
      </c>
    </row>
    <row r="13" spans="1:22" x14ac:dyDescent="0.25">
      <c r="A13" s="89"/>
      <c r="B13" s="89"/>
      <c r="C13" s="89"/>
      <c r="D13" s="86"/>
      <c r="E13" s="86"/>
      <c r="F13" s="90"/>
      <c r="G13" s="91"/>
      <c r="H13" s="90"/>
      <c r="I13" s="92"/>
      <c r="J13" s="86"/>
      <c r="K13" s="86"/>
      <c r="L13" s="86"/>
      <c r="M13" s="86"/>
      <c r="N13" s="86"/>
      <c r="O13" s="87"/>
      <c r="P13" s="30" t="s">
        <v>3660</v>
      </c>
      <c r="Q13" s="30">
        <v>27</v>
      </c>
      <c r="R13" s="88" t="s">
        <v>4724</v>
      </c>
      <c r="S13" s="455" t="s">
        <v>3652</v>
      </c>
    </row>
    <row r="14" spans="1:22" x14ac:dyDescent="0.25">
      <c r="A14" s="89"/>
      <c r="B14" s="89"/>
      <c r="C14" s="89"/>
      <c r="D14" s="86"/>
      <c r="E14" s="86"/>
      <c r="F14" s="90"/>
      <c r="G14" s="91"/>
      <c r="H14" s="90"/>
      <c r="I14" s="92"/>
      <c r="J14" s="86"/>
      <c r="K14" s="86"/>
      <c r="L14" s="86"/>
      <c r="M14" s="86"/>
      <c r="N14" s="86"/>
      <c r="O14" s="87"/>
      <c r="P14" s="30" t="s">
        <v>3663</v>
      </c>
      <c r="Q14" s="30">
        <v>28</v>
      </c>
      <c r="R14" s="88" t="s">
        <v>4725</v>
      </c>
      <c r="S14" s="455"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SUM(H20:H888)</f>
        <v>6516558.4076775853</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x14ac:dyDescent="0.25">
      <c r="A20" s="126" t="s">
        <v>4008</v>
      </c>
      <c r="B20" s="200">
        <v>1</v>
      </c>
      <c r="C20" s="126">
        <v>2</v>
      </c>
      <c r="D20" s="308">
        <f>'Payroll Totals by Month'!D3</f>
        <v>400069</v>
      </c>
      <c r="E20" s="126" t="b">
        <v>1</v>
      </c>
      <c r="F20" s="309" t="str">
        <f>RIGHT('Payroll Totals by Month'!B3,4)&amp;"."&amp;"salaries"&amp;"."&amp;PayrollCR!$C$5</f>
        <v>3300.salaries.Jn21</v>
      </c>
      <c r="G20" s="310">
        <f t="shared" ref="G20:G83" ca="1" si="0">TODAY()</f>
        <v>44361</v>
      </c>
      <c r="H20" s="311">
        <f>'Payroll Totals by Month'!L3</f>
        <v>62950.410000000011</v>
      </c>
      <c r="I20" s="205">
        <f t="shared" ref="I20:I27" ca="1" si="1">G20</f>
        <v>44361</v>
      </c>
      <c r="J20" s="126">
        <v>3</v>
      </c>
      <c r="K20" s="126" t="b">
        <v>1</v>
      </c>
      <c r="L20" s="126" t="s">
        <v>4009</v>
      </c>
      <c r="M20" s="126" t="b">
        <v>1</v>
      </c>
      <c r="N20" s="126" t="s">
        <v>3687</v>
      </c>
      <c r="O20" s="309" t="str">
        <f>LEFT('Payroll Totals by Month'!C3,13)&amp;"."&amp;F20</f>
        <v>All Saints' C.3300.salaries.Jn21</v>
      </c>
      <c r="P20" s="312" t="str">
        <f>'Payroll Totals by Month'!A3&amp;"/"&amp;PayrollCR!$O$1</f>
        <v>10040/111400</v>
      </c>
      <c r="Q20" s="126" t="b">
        <v>1</v>
      </c>
      <c r="R20" s="126" t="b">
        <v>1</v>
      </c>
      <c r="S20" s="126" t="b">
        <v>1</v>
      </c>
    </row>
    <row r="21" spans="1:20" x14ac:dyDescent="0.25">
      <c r="A21" s="126" t="s">
        <v>4008</v>
      </c>
      <c r="B21" s="200">
        <v>1</v>
      </c>
      <c r="C21" s="126">
        <v>2</v>
      </c>
      <c r="D21" s="308">
        <f>'Payroll Totals by Month'!D4</f>
        <v>400015</v>
      </c>
      <c r="E21" s="126" t="b">
        <v>1</v>
      </c>
      <c r="F21" s="309" t="str">
        <f>RIGHT('Payroll Totals by Month'!B4,4)&amp;"."&amp;"salaries"&amp;"."&amp;PayrollCR!$C$5</f>
        <v>3317.salaries.Jn21</v>
      </c>
      <c r="G21" s="310">
        <f t="shared" ca="1" si="0"/>
        <v>44361</v>
      </c>
      <c r="H21" s="311">
        <f>'Payroll Totals by Month'!L4</f>
        <v>93745.290000000023</v>
      </c>
      <c r="I21" s="205">
        <f t="shared" ca="1" si="1"/>
        <v>44361</v>
      </c>
      <c r="J21" s="126">
        <v>3</v>
      </c>
      <c r="K21" s="126" t="b">
        <v>1</v>
      </c>
      <c r="L21" s="126" t="s">
        <v>4009</v>
      </c>
      <c r="M21" s="126" t="b">
        <v>1</v>
      </c>
      <c r="N21" s="126" t="s">
        <v>3687</v>
      </c>
      <c r="O21" s="309" t="str">
        <f>LEFT('Payroll Totals by Month'!C4,13)&amp;"."&amp;F21</f>
        <v>All Saints' C.3317.salaries.Jn21</v>
      </c>
      <c r="P21" s="312" t="str">
        <f>'Payroll Totals by Month'!A4&amp;"/"&amp;PayrollCR!$O$1</f>
        <v>10042/111400</v>
      </c>
      <c r="Q21" s="126" t="b">
        <v>1</v>
      </c>
      <c r="R21" s="126" t="b">
        <v>1</v>
      </c>
      <c r="S21" s="126" t="b">
        <v>1</v>
      </c>
    </row>
    <row r="22" spans="1:20" x14ac:dyDescent="0.25">
      <c r="A22" s="126" t="s">
        <v>4008</v>
      </c>
      <c r="B22" s="200">
        <v>1</v>
      </c>
      <c r="C22" s="126">
        <v>2</v>
      </c>
      <c r="D22" s="308">
        <f>'Payroll Totals by Month'!D5</f>
        <v>400023</v>
      </c>
      <c r="E22" s="126" t="b">
        <v>1</v>
      </c>
      <c r="F22" s="309" t="str">
        <f>RIGHT('Payroll Totals by Month'!B5,4)&amp;"."&amp;"salaries"&amp;"."&amp;PayrollCR!$C$5</f>
        <v>3500.salaries.Jn21</v>
      </c>
      <c r="G22" s="310">
        <f t="shared" ca="1" si="0"/>
        <v>44361</v>
      </c>
      <c r="H22" s="311">
        <f>'Payroll Totals by Month'!L5</f>
        <v>57063.299562058615</v>
      </c>
      <c r="I22" s="205">
        <f t="shared" ca="1" si="1"/>
        <v>44361</v>
      </c>
      <c r="J22" s="126">
        <v>3</v>
      </c>
      <c r="K22" s="126" t="b">
        <v>1</v>
      </c>
      <c r="L22" s="126" t="s">
        <v>4009</v>
      </c>
      <c r="M22" s="126" t="b">
        <v>1</v>
      </c>
      <c r="N22" s="126" t="s">
        <v>3687</v>
      </c>
      <c r="O22" s="309" t="str">
        <f>LEFT('Payroll Totals by Month'!C5,13)&amp;"."&amp;F22</f>
        <v>Annunciation .3500.salaries.Jn21</v>
      </c>
      <c r="P22" s="312" t="str">
        <f>'Payroll Totals by Month'!A5&amp;"/"&amp;PayrollCR!$O$1</f>
        <v>10043/111400</v>
      </c>
      <c r="Q22" s="126" t="b">
        <v>1</v>
      </c>
      <c r="R22" s="126" t="b">
        <v>1</v>
      </c>
      <c r="S22" s="126" t="b">
        <v>1</v>
      </c>
    </row>
    <row r="23" spans="1:20" x14ac:dyDescent="0.25">
      <c r="A23" s="126" t="s">
        <v>4008</v>
      </c>
      <c r="B23" s="200">
        <v>1</v>
      </c>
      <c r="C23" s="126">
        <v>2</v>
      </c>
      <c r="D23" s="308">
        <f>'Payroll Totals by Month'!D6</f>
        <v>400051</v>
      </c>
      <c r="E23" s="126" t="b">
        <v>1</v>
      </c>
      <c r="F23" s="309" t="str">
        <f>RIGHT('Payroll Totals by Month'!B6,4)&amp;"."&amp;"salaries"&amp;"."&amp;PayrollCR!$C$5</f>
        <v>2003.salaries.Jn21</v>
      </c>
      <c r="G23" s="310">
        <f t="shared" ca="1" si="0"/>
        <v>44361</v>
      </c>
      <c r="H23" s="311">
        <f>'Payroll Totals by Month'!L6</f>
        <v>144216.95999999999</v>
      </c>
      <c r="I23" s="205">
        <f t="shared" ca="1" si="1"/>
        <v>44361</v>
      </c>
      <c r="J23" s="126">
        <v>3</v>
      </c>
      <c r="K23" s="126" t="b">
        <v>1</v>
      </c>
      <c r="L23" s="126" t="s">
        <v>4009</v>
      </c>
      <c r="M23" s="126" t="b">
        <v>1</v>
      </c>
      <c r="N23" s="126" t="s">
        <v>3687</v>
      </c>
      <c r="O23" s="309" t="str">
        <f>LEFT('Payroll Totals by Month'!C6,13)&amp;"."&amp;F23</f>
        <v>Bell Lane Pri.2003.salaries.Jn21</v>
      </c>
      <c r="P23" s="312" t="str">
        <f>'Payroll Totals by Month'!A6&amp;"/"&amp;PayrollCR!$O$1</f>
        <v>10045/111400</v>
      </c>
      <c r="Q23" s="126" t="b">
        <v>1</v>
      </c>
      <c r="R23" s="126" t="b">
        <v>1</v>
      </c>
      <c r="S23" s="126" t="b">
        <v>1</v>
      </c>
    </row>
    <row r="24" spans="1:20" x14ac:dyDescent="0.25">
      <c r="A24" s="126" t="s">
        <v>4008</v>
      </c>
      <c r="B24" s="200">
        <v>1</v>
      </c>
      <c r="C24" s="126">
        <v>2</v>
      </c>
      <c r="D24" s="308">
        <f>'Payroll Totals by Month'!D7</f>
        <v>400061</v>
      </c>
      <c r="E24" s="126" t="b">
        <v>1</v>
      </c>
      <c r="F24" s="309" t="str">
        <f>RIGHT('Payroll Totals by Month'!B7,4)&amp;"."&amp;"salaries"&amp;"."&amp;PayrollCR!$C$5</f>
        <v>2009.salaries.Jn21</v>
      </c>
      <c r="G24" s="310">
        <f t="shared" ca="1" si="0"/>
        <v>44361</v>
      </c>
      <c r="H24" s="311">
        <f>'Payroll Totals by Month'!L7</f>
        <v>197033.76999999996</v>
      </c>
      <c r="I24" s="205">
        <f t="shared" ca="1" si="1"/>
        <v>44361</v>
      </c>
      <c r="J24" s="126">
        <v>3</v>
      </c>
      <c r="K24" s="126" t="b">
        <v>1</v>
      </c>
      <c r="L24" s="126" t="s">
        <v>4009</v>
      </c>
      <c r="M24" s="126" t="b">
        <v>1</v>
      </c>
      <c r="N24" s="126" t="s">
        <v>3687</v>
      </c>
      <c r="O24" s="309" t="str">
        <f>LEFT('Payroll Totals by Month'!C7,13)&amp;"."&amp;F24</f>
        <v>Brunswick Par.2009.salaries.Jn21</v>
      </c>
      <c r="P24" s="312" t="str">
        <f>'Payroll Totals by Month'!A7&amp;"/"&amp;PayrollCR!$O$1</f>
        <v>10048/111400</v>
      </c>
      <c r="Q24" s="126" t="b">
        <v>1</v>
      </c>
      <c r="R24" s="126" t="b">
        <v>1</v>
      </c>
      <c r="S24" s="126" t="b">
        <v>1</v>
      </c>
    </row>
    <row r="25" spans="1:20" x14ac:dyDescent="0.25">
      <c r="A25" s="126" t="s">
        <v>4008</v>
      </c>
      <c r="B25" s="200">
        <v>1</v>
      </c>
      <c r="C25" s="126">
        <v>2</v>
      </c>
      <c r="D25" s="308">
        <f>'Payroll Totals by Month'!D8</f>
        <v>400020</v>
      </c>
      <c r="E25" s="126" t="b">
        <v>1</v>
      </c>
      <c r="F25" s="309" t="str">
        <f>RIGHT('Payroll Totals by Month'!B8,4)&amp;"."&amp;"salaries"&amp;"."&amp;PayrollCR!$C$5</f>
        <v>2011.salaries.Jn21</v>
      </c>
      <c r="G25" s="310">
        <f t="shared" ca="1" si="0"/>
        <v>44361</v>
      </c>
      <c r="H25" s="311">
        <f>'Payroll Totals by Month'!L8</f>
        <v>65464.660000000011</v>
      </c>
      <c r="I25" s="205">
        <f t="shared" ca="1" si="1"/>
        <v>44361</v>
      </c>
      <c r="J25" s="126">
        <v>3</v>
      </c>
      <c r="K25" s="126" t="b">
        <v>1</v>
      </c>
      <c r="L25" s="126" t="s">
        <v>4009</v>
      </c>
      <c r="M25" s="126" t="b">
        <v>1</v>
      </c>
      <c r="N25" s="126" t="s">
        <v>3687</v>
      </c>
      <c r="O25" s="309" t="str">
        <f>LEFT('Payroll Totals by Month'!C8,13)&amp;"."&amp;F25</f>
        <v>Church Hill P.2011.salaries.Jn21</v>
      </c>
      <c r="P25" s="312" t="str">
        <f>'Payroll Totals by Month'!A8&amp;"/"&amp;PayrollCR!$O$1</f>
        <v>10051/111400</v>
      </c>
      <c r="Q25" s="126" t="b">
        <v>1</v>
      </c>
      <c r="R25" s="126" t="b">
        <v>1</v>
      </c>
      <c r="S25" s="126" t="b">
        <v>1</v>
      </c>
    </row>
    <row r="26" spans="1:20" x14ac:dyDescent="0.25">
      <c r="A26" s="126" t="s">
        <v>4008</v>
      </c>
      <c r="B26" s="200">
        <v>1</v>
      </c>
      <c r="C26" s="126">
        <v>2</v>
      </c>
      <c r="D26" s="308">
        <f>'Payroll Totals by Month'!D9</f>
        <v>400059</v>
      </c>
      <c r="E26" s="126" t="b">
        <v>1</v>
      </c>
      <c r="F26" s="309" t="str">
        <f>RIGHT('Payroll Totals by Month'!B9,4)&amp;"."&amp;"salaries"&amp;"."&amp;PayrollCR!$C$5</f>
        <v>2015.salaries.Jn21</v>
      </c>
      <c r="G26" s="310">
        <f t="shared" ca="1" si="0"/>
        <v>44361</v>
      </c>
      <c r="H26" s="311">
        <f>'Payroll Totals by Month'!L9</f>
        <v>117211.90000000001</v>
      </c>
      <c r="I26" s="205">
        <f t="shared" ca="1" si="1"/>
        <v>44361</v>
      </c>
      <c r="J26" s="126">
        <v>3</v>
      </c>
      <c r="K26" s="126" t="b">
        <v>1</v>
      </c>
      <c r="L26" s="126" t="s">
        <v>4009</v>
      </c>
      <c r="M26" s="126" t="b">
        <v>1</v>
      </c>
      <c r="N26" s="126" t="s">
        <v>3687</v>
      </c>
      <c r="O26" s="309" t="str">
        <f>LEFT('Payroll Totals by Month'!C9,13)&amp;"."&amp;F26</f>
        <v>Coppetts Wood.2015.salaries.Jn21</v>
      </c>
      <c r="P26" s="312" t="str">
        <f>'Payroll Totals by Month'!A9&amp;"/"&amp;PayrollCR!$O$1</f>
        <v>10055/111400</v>
      </c>
      <c r="Q26" s="126" t="b">
        <v>1</v>
      </c>
      <c r="R26" s="126" t="b">
        <v>1</v>
      </c>
      <c r="S26" s="126" t="b">
        <v>1</v>
      </c>
    </row>
    <row r="27" spans="1:20" x14ac:dyDescent="0.25">
      <c r="A27" s="126" t="s">
        <v>4008</v>
      </c>
      <c r="B27" s="200">
        <v>1</v>
      </c>
      <c r="C27" s="126">
        <v>2</v>
      </c>
      <c r="D27" s="308">
        <f>'Payroll Totals by Month'!D10</f>
        <v>400049</v>
      </c>
      <c r="E27" s="126" t="b">
        <v>1</v>
      </c>
      <c r="F27" s="309" t="str">
        <f>RIGHT('Payroll Totals by Month'!B10,4)&amp;"."&amp;"salaries"&amp;"."&amp;PayrollCR!$C$5</f>
        <v>2016.salaries.Jn21</v>
      </c>
      <c r="G27" s="310">
        <f t="shared" ca="1" si="0"/>
        <v>44361</v>
      </c>
      <c r="H27" s="311">
        <f>'Payroll Totals by Month'!L10</f>
        <v>77194.7</v>
      </c>
      <c r="I27" s="205">
        <f t="shared" ca="1" si="1"/>
        <v>44361</v>
      </c>
      <c r="J27" s="126">
        <v>3</v>
      </c>
      <c r="K27" s="126" t="b">
        <v>1</v>
      </c>
      <c r="L27" s="126" t="s">
        <v>4009</v>
      </c>
      <c r="M27" s="126" t="b">
        <v>1</v>
      </c>
      <c r="N27" s="126" t="s">
        <v>3687</v>
      </c>
      <c r="O27" s="309" t="str">
        <f>LEFT('Payroll Totals by Month'!C10,13)&amp;"."&amp;F27</f>
        <v>Courtland Sch.2016.salaries.Jn21</v>
      </c>
      <c r="P27" s="312" t="str">
        <f>'Payroll Totals by Month'!A10&amp;"/"&amp;PayrollCR!$O$1</f>
        <v>10056/111400</v>
      </c>
      <c r="Q27" s="126" t="b">
        <v>1</v>
      </c>
      <c r="R27" s="126" t="b">
        <v>1</v>
      </c>
      <c r="S27" s="126" t="b">
        <v>1</v>
      </c>
    </row>
    <row r="28" spans="1:20" x14ac:dyDescent="0.25">
      <c r="A28" s="126" t="s">
        <v>4008</v>
      </c>
      <c r="B28" s="200">
        <v>1</v>
      </c>
      <c r="C28" s="126">
        <v>2</v>
      </c>
      <c r="D28" s="308">
        <f>'Payroll Totals by Month'!D11</f>
        <v>400080</v>
      </c>
      <c r="E28" s="126" t="b">
        <v>1</v>
      </c>
      <c r="F28" s="309" t="str">
        <f>RIGHT('Payroll Totals by Month'!B11,4)&amp;"."&amp;"salaries"&amp;"."&amp;PayrollCR!$C$5</f>
        <v>2017.salaries.Jn21</v>
      </c>
      <c r="G28" s="310">
        <f t="shared" ca="1" si="0"/>
        <v>44361</v>
      </c>
      <c r="H28" s="311">
        <f>'Payroll Totals by Month'!L11</f>
        <v>152067.66</v>
      </c>
      <c r="I28" s="205">
        <f t="shared" ref="I28:I91" ca="1" si="2">G28</f>
        <v>44361</v>
      </c>
      <c r="J28" s="126">
        <v>3</v>
      </c>
      <c r="K28" s="126" t="b">
        <v>1</v>
      </c>
      <c r="L28" s="126" t="s">
        <v>4009</v>
      </c>
      <c r="M28" s="126" t="b">
        <v>1</v>
      </c>
      <c r="N28" s="126" t="s">
        <v>3687</v>
      </c>
      <c r="O28" s="309" t="str">
        <f>LEFT('Payroll Totals by Month'!C11,13)&amp;"."&amp;F28</f>
        <v>Cromer Road P.2017.salaries.Jn21</v>
      </c>
      <c r="P28" s="312" t="str">
        <f>'Payroll Totals by Month'!A11&amp;"/"&amp;PayrollCR!$O$1</f>
        <v>10057/111400</v>
      </c>
      <c r="Q28" s="126" t="b">
        <v>1</v>
      </c>
      <c r="R28" s="126" t="b">
        <v>1</v>
      </c>
      <c r="S28" s="126" t="b">
        <v>1</v>
      </c>
    </row>
    <row r="29" spans="1:20" x14ac:dyDescent="0.25">
      <c r="A29" s="126" t="s">
        <v>4008</v>
      </c>
      <c r="B29" s="200">
        <v>1</v>
      </c>
      <c r="C29" s="126">
        <v>2</v>
      </c>
      <c r="D29" s="308">
        <f>'Payroll Totals by Month'!D12</f>
        <v>400036</v>
      </c>
      <c r="E29" s="126" t="b">
        <v>1</v>
      </c>
      <c r="F29" s="309" t="str">
        <f>RIGHT('Payroll Totals by Month'!B12,4)&amp;"."&amp;"salaries"&amp;"."&amp;PayrollCR!$C$5</f>
        <v>2019.salaries.Jn21</v>
      </c>
      <c r="G29" s="310">
        <f t="shared" ca="1" si="0"/>
        <v>44361</v>
      </c>
      <c r="H29" s="311">
        <f>'Payroll Totals by Month'!L12</f>
        <v>106352.93612688869</v>
      </c>
      <c r="I29" s="205">
        <f t="shared" ca="1" si="2"/>
        <v>44361</v>
      </c>
      <c r="J29" s="126">
        <v>3</v>
      </c>
      <c r="K29" s="126" t="b">
        <v>1</v>
      </c>
      <c r="L29" s="126" t="s">
        <v>4009</v>
      </c>
      <c r="M29" s="126" t="b">
        <v>1</v>
      </c>
      <c r="N29" s="126" t="s">
        <v>3687</v>
      </c>
      <c r="O29" s="309" t="str">
        <f>LEFT('Payroll Totals by Month'!C12,13)&amp;"."&amp;F29</f>
        <v>Deansbrook In.2019.salaries.Jn21</v>
      </c>
      <c r="P29" s="312" t="str">
        <f>'Payroll Totals by Month'!A12&amp;"/"&amp;PayrollCR!$O$1</f>
        <v>10059/111400</v>
      </c>
      <c r="Q29" s="126" t="b">
        <v>1</v>
      </c>
      <c r="R29" s="126" t="b">
        <v>1</v>
      </c>
      <c r="S29" s="126" t="b">
        <v>1</v>
      </c>
    </row>
    <row r="30" spans="1:20" x14ac:dyDescent="0.25">
      <c r="A30" s="126" t="s">
        <v>4008</v>
      </c>
      <c r="B30" s="200">
        <v>1</v>
      </c>
      <c r="C30" s="126">
        <v>2</v>
      </c>
      <c r="D30" s="308">
        <f>'Payroll Totals by Month'!D13</f>
        <v>400047</v>
      </c>
      <c r="E30" s="126" t="b">
        <v>1</v>
      </c>
      <c r="F30" s="309" t="str">
        <f>RIGHT('Payroll Totals by Month'!B13,4)&amp;"."&amp;"salaries"&amp;"."&amp;PayrollCR!$C$5</f>
        <v>2024.salaries.Jn21</v>
      </c>
      <c r="G30" s="310">
        <f t="shared" ca="1" si="0"/>
        <v>44361</v>
      </c>
      <c r="H30" s="311">
        <f>'Payroll Totals by Month'!L13</f>
        <v>101744.20962415385</v>
      </c>
      <c r="I30" s="205">
        <f t="shared" ca="1" si="2"/>
        <v>44361</v>
      </c>
      <c r="J30" s="126">
        <v>3</v>
      </c>
      <c r="K30" s="126" t="b">
        <v>1</v>
      </c>
      <c r="L30" s="126" t="s">
        <v>4009</v>
      </c>
      <c r="M30" s="126" t="b">
        <v>1</v>
      </c>
      <c r="N30" s="126" t="s">
        <v>3687</v>
      </c>
      <c r="O30" s="309" t="str">
        <f>LEFT('Payroll Totals by Month'!C13,13)&amp;"."&amp;F30</f>
        <v>Fairway Prima.2024.salaries.Jn21</v>
      </c>
      <c r="P30" s="312" t="str">
        <f>'Payroll Totals by Month'!A13&amp;"/"&amp;PayrollCR!$O$1</f>
        <v>10064/111400</v>
      </c>
      <c r="Q30" s="126" t="b">
        <v>1</v>
      </c>
      <c r="R30" s="126" t="b">
        <v>1</v>
      </c>
      <c r="S30" s="126" t="b">
        <v>1</v>
      </c>
    </row>
    <row r="31" spans="1:20" x14ac:dyDescent="0.25">
      <c r="A31" s="126" t="s">
        <v>4008</v>
      </c>
      <c r="B31" s="200">
        <v>1</v>
      </c>
      <c r="C31" s="126">
        <v>2</v>
      </c>
      <c r="D31" s="308">
        <f>'Payroll Totals by Month'!D14</f>
        <v>400001</v>
      </c>
      <c r="E31" s="126" t="b">
        <v>1</v>
      </c>
      <c r="F31" s="309" t="str">
        <f>RIGHT('Payroll Totals by Month'!B14,4)&amp;"."&amp;"salaries"&amp;"."&amp;PayrollCR!$C$5</f>
        <v>2025.salaries.Jn21</v>
      </c>
      <c r="G31" s="310">
        <f t="shared" ca="1" si="0"/>
        <v>44361</v>
      </c>
      <c r="H31" s="311">
        <f>'Payroll Totals by Month'!L14</f>
        <v>106072.29999999999</v>
      </c>
      <c r="I31" s="205">
        <f t="shared" ca="1" si="2"/>
        <v>44361</v>
      </c>
      <c r="J31" s="126">
        <v>3</v>
      </c>
      <c r="K31" s="126" t="b">
        <v>1</v>
      </c>
      <c r="L31" s="126" t="s">
        <v>4009</v>
      </c>
      <c r="M31" s="126" t="b">
        <v>1</v>
      </c>
      <c r="N31" s="126" t="s">
        <v>3687</v>
      </c>
      <c r="O31" s="309" t="str">
        <f>LEFT('Payroll Totals by Month'!C14,13)&amp;"."&amp;F31</f>
        <v>Foulds.2025.salaries.Jn21</v>
      </c>
      <c r="P31" s="312" t="str">
        <f>'Payroll Totals by Month'!A14&amp;"/"&amp;PayrollCR!$O$1</f>
        <v>10065/111400</v>
      </c>
      <c r="Q31" s="126" t="b">
        <v>1</v>
      </c>
      <c r="R31" s="126" t="b">
        <v>1</v>
      </c>
      <c r="S31" s="126" t="b">
        <v>1</v>
      </c>
    </row>
    <row r="32" spans="1:20" x14ac:dyDescent="0.25">
      <c r="A32" s="126" t="s">
        <v>4008</v>
      </c>
      <c r="B32" s="200">
        <v>1</v>
      </c>
      <c r="C32" s="126">
        <v>2</v>
      </c>
      <c r="D32" s="308">
        <f>'Payroll Totals by Month'!D15</f>
        <v>400082</v>
      </c>
      <c r="E32" s="126" t="b">
        <v>1</v>
      </c>
      <c r="F32" s="309" t="str">
        <f>RIGHT('Payroll Totals by Month'!B15,4)&amp;"."&amp;"salaries"&amp;"."&amp;PayrollCR!$C$5</f>
        <v>2026.salaries.Jn21</v>
      </c>
      <c r="G32" s="310">
        <f t="shared" ca="1" si="0"/>
        <v>44361</v>
      </c>
      <c r="H32" s="311">
        <f>'Payroll Totals by Month'!L15</f>
        <v>181662.74000000005</v>
      </c>
      <c r="I32" s="205">
        <f t="shared" ca="1" si="2"/>
        <v>44361</v>
      </c>
      <c r="J32" s="126">
        <v>3</v>
      </c>
      <c r="K32" s="126" t="b">
        <v>1</v>
      </c>
      <c r="L32" s="126" t="s">
        <v>4009</v>
      </c>
      <c r="M32" s="126" t="b">
        <v>1</v>
      </c>
      <c r="N32" s="126" t="s">
        <v>3687</v>
      </c>
      <c r="O32" s="309" t="str">
        <f>LEFT('Payroll Totals by Month'!C15,13)&amp;"."&amp;F32</f>
        <v>Frith Manor S.2026.salaries.Jn21</v>
      </c>
      <c r="P32" s="312" t="str">
        <f>'Payroll Totals by Month'!A15&amp;"/"&amp;PayrollCR!$O$1</f>
        <v>10066/111400</v>
      </c>
      <c r="Q32" s="126" t="b">
        <v>1</v>
      </c>
      <c r="R32" s="126" t="b">
        <v>1</v>
      </c>
      <c r="S32" s="126" t="b">
        <v>1</v>
      </c>
    </row>
    <row r="33" spans="1:19" x14ac:dyDescent="0.25">
      <c r="A33" s="126" t="s">
        <v>4008</v>
      </c>
      <c r="B33" s="200">
        <v>1</v>
      </c>
      <c r="C33" s="126">
        <v>2</v>
      </c>
      <c r="D33" s="308">
        <f>'Payroll Totals by Month'!D16</f>
        <v>400002</v>
      </c>
      <c r="E33" s="126" t="b">
        <v>1</v>
      </c>
      <c r="F33" s="309" t="str">
        <f>RIGHT('Payroll Totals by Month'!B16,4)&amp;"."&amp;"salaries"&amp;"."&amp;PayrollCR!$C$5</f>
        <v>2027.salaries.Jn21</v>
      </c>
      <c r="G33" s="310">
        <f t="shared" ca="1" si="0"/>
        <v>44361</v>
      </c>
      <c r="H33" s="311">
        <f>'Payroll Totals by Month'!L16</f>
        <v>116810.69000000002</v>
      </c>
      <c r="I33" s="205">
        <f t="shared" ca="1" si="2"/>
        <v>44361</v>
      </c>
      <c r="J33" s="126">
        <v>3</v>
      </c>
      <c r="K33" s="126" t="b">
        <v>1</v>
      </c>
      <c r="L33" s="126" t="s">
        <v>4009</v>
      </c>
      <c r="M33" s="126" t="b">
        <v>1</v>
      </c>
      <c r="N33" s="126" t="s">
        <v>3687</v>
      </c>
      <c r="O33" s="309" t="str">
        <f>LEFT('Payroll Totals by Month'!C16,13)&amp;"."&amp;F33</f>
        <v>Garden Suburb.2027.salaries.Jn21</v>
      </c>
      <c r="P33" s="312" t="str">
        <f>'Payroll Totals by Month'!A16&amp;"/"&amp;PayrollCR!$O$1</f>
        <v>10067/111400</v>
      </c>
      <c r="Q33" s="126" t="b">
        <v>1</v>
      </c>
      <c r="R33" s="126" t="b">
        <v>1</v>
      </c>
      <c r="S33" s="126" t="b">
        <v>1</v>
      </c>
    </row>
    <row r="34" spans="1:19" x14ac:dyDescent="0.25">
      <c r="A34" s="126" t="s">
        <v>4008</v>
      </c>
      <c r="B34" s="200">
        <v>1</v>
      </c>
      <c r="C34" s="126">
        <v>2</v>
      </c>
      <c r="D34" s="308">
        <f>'Payroll Totals by Month'!D17</f>
        <v>400067</v>
      </c>
      <c r="E34" s="126" t="b">
        <v>1</v>
      </c>
      <c r="F34" s="309" t="str">
        <f>RIGHT('Payroll Totals by Month'!B17,4)&amp;"."&amp;"salaries"&amp;"."&amp;PayrollCR!$C$5</f>
        <v>2028.salaries.Jn21</v>
      </c>
      <c r="G34" s="310">
        <f t="shared" ca="1" si="0"/>
        <v>44361</v>
      </c>
      <c r="H34" s="311">
        <f>'Payroll Totals by Month'!L17</f>
        <v>98378.129999999976</v>
      </c>
      <c r="I34" s="205">
        <f t="shared" ca="1" si="2"/>
        <v>44361</v>
      </c>
      <c r="J34" s="126">
        <v>3</v>
      </c>
      <c r="K34" s="126" t="b">
        <v>1</v>
      </c>
      <c r="L34" s="126" t="s">
        <v>4009</v>
      </c>
      <c r="M34" s="126" t="b">
        <v>1</v>
      </c>
      <c r="N34" s="126" t="s">
        <v>3687</v>
      </c>
      <c r="O34" s="309" t="str">
        <f>LEFT('Payroll Totals by Month'!C17,13)&amp;"."&amp;F34</f>
        <v>Garden Suburb.2028.salaries.Jn21</v>
      </c>
      <c r="P34" s="312" t="str">
        <f>'Payroll Totals by Month'!A17&amp;"/"&amp;PayrollCR!$O$1</f>
        <v>10068/111400</v>
      </c>
      <c r="Q34" s="126" t="b">
        <v>1</v>
      </c>
      <c r="R34" s="126" t="b">
        <v>1</v>
      </c>
      <c r="S34" s="126" t="b">
        <v>1</v>
      </c>
    </row>
    <row r="35" spans="1:19" x14ac:dyDescent="0.25">
      <c r="A35" s="126" t="s">
        <v>4008</v>
      </c>
      <c r="B35" s="200">
        <v>1</v>
      </c>
      <c r="C35" s="126">
        <v>2</v>
      </c>
      <c r="D35" s="308">
        <f>'Payroll Totals by Month'!D18</f>
        <v>400035</v>
      </c>
      <c r="E35" s="126" t="b">
        <v>1</v>
      </c>
      <c r="F35" s="309" t="str">
        <f>RIGHT('Payroll Totals by Month'!B18,4)&amp;"."&amp;"salaries"&amp;"."&amp;PayrollCR!$C$5</f>
        <v>2029.salaries.Jn21</v>
      </c>
      <c r="G35" s="310">
        <f t="shared" ca="1" si="0"/>
        <v>44361</v>
      </c>
      <c r="H35" s="311">
        <f>'Payroll Totals by Month'!L18</f>
        <v>210219.06999999998</v>
      </c>
      <c r="I35" s="205">
        <f t="shared" ca="1" si="2"/>
        <v>44361</v>
      </c>
      <c r="J35" s="126">
        <v>3</v>
      </c>
      <c r="K35" s="126" t="b">
        <v>1</v>
      </c>
      <c r="L35" s="126" t="s">
        <v>4009</v>
      </c>
      <c r="M35" s="126" t="b">
        <v>1</v>
      </c>
      <c r="N35" s="126" t="s">
        <v>3687</v>
      </c>
      <c r="O35" s="309" t="str">
        <f>LEFT('Payroll Totals by Month'!C18,13)&amp;"."&amp;F35</f>
        <v>Goldbeaters P.2029.salaries.Jn21</v>
      </c>
      <c r="P35" s="312" t="str">
        <f>'Payroll Totals by Month'!A18&amp;"/"&amp;PayrollCR!$O$1</f>
        <v>10069/111400</v>
      </c>
      <c r="Q35" s="126" t="b">
        <v>1</v>
      </c>
      <c r="R35" s="126" t="b">
        <v>1</v>
      </c>
      <c r="S35" s="126" t="b">
        <v>1</v>
      </c>
    </row>
    <row r="36" spans="1:19" x14ac:dyDescent="0.25">
      <c r="A36" s="126" t="s">
        <v>4008</v>
      </c>
      <c r="B36" s="200">
        <v>1</v>
      </c>
      <c r="C36" s="126">
        <v>2</v>
      </c>
      <c r="D36" s="308">
        <f>'Payroll Totals by Month'!D19</f>
        <v>400026</v>
      </c>
      <c r="E36" s="126" t="b">
        <v>1</v>
      </c>
      <c r="F36" s="309" t="str">
        <f>RIGHT('Payroll Totals by Month'!B19,4)&amp;"."&amp;"salaries"&amp;"."&amp;PayrollCR!$C$5</f>
        <v>2031.salaries.Jn21</v>
      </c>
      <c r="G36" s="310">
        <f t="shared" ca="1" si="0"/>
        <v>44361</v>
      </c>
      <c r="H36" s="311">
        <f>'Payroll Totals by Month'!L19</f>
        <v>97086.200000000012</v>
      </c>
      <c r="I36" s="205">
        <f t="shared" ca="1" si="2"/>
        <v>44361</v>
      </c>
      <c r="J36" s="126">
        <v>3</v>
      </c>
      <c r="K36" s="126" t="b">
        <v>1</v>
      </c>
      <c r="L36" s="126" t="s">
        <v>4009</v>
      </c>
      <c r="M36" s="126" t="b">
        <v>1</v>
      </c>
      <c r="N36" s="126" t="s">
        <v>3687</v>
      </c>
      <c r="O36" s="309" t="str">
        <f>LEFT('Payroll Totals by Month'!C19,13)&amp;"."&amp;F36</f>
        <v>Hollickwood J.2031.salaries.Jn21</v>
      </c>
      <c r="P36" s="312" t="str">
        <f>'Payroll Totals by Month'!A19&amp;"/"&amp;PayrollCR!$O$1</f>
        <v>10071/111400</v>
      </c>
      <c r="Q36" s="126" t="b">
        <v>1</v>
      </c>
      <c r="R36" s="126" t="b">
        <v>1</v>
      </c>
      <c r="S36" s="126" t="b">
        <v>1</v>
      </c>
    </row>
    <row r="37" spans="1:19" x14ac:dyDescent="0.25">
      <c r="A37" s="126" t="s">
        <v>4008</v>
      </c>
      <c r="B37" s="200">
        <v>1</v>
      </c>
      <c r="C37" s="126">
        <v>2</v>
      </c>
      <c r="D37" s="308">
        <f>'Payroll Totals by Month'!D20</f>
        <v>400084</v>
      </c>
      <c r="E37" s="126" t="b">
        <v>1</v>
      </c>
      <c r="F37" s="309" t="str">
        <f>RIGHT('Payroll Totals by Month'!B20,4)&amp;"."&amp;"salaries"&amp;"."&amp;PayrollCR!$C$5</f>
        <v>2032.salaries.Jn21</v>
      </c>
      <c r="G37" s="310">
        <f t="shared" ca="1" si="0"/>
        <v>44361</v>
      </c>
      <c r="H37" s="311">
        <f>'Payroll Totals by Month'!L20</f>
        <v>172828</v>
      </c>
      <c r="I37" s="205">
        <f t="shared" ca="1" si="2"/>
        <v>44361</v>
      </c>
      <c r="J37" s="126">
        <v>3</v>
      </c>
      <c r="K37" s="126" t="b">
        <v>1</v>
      </c>
      <c r="L37" s="126" t="s">
        <v>4009</v>
      </c>
      <c r="M37" s="126" t="b">
        <v>1</v>
      </c>
      <c r="N37" s="126" t="s">
        <v>3687</v>
      </c>
      <c r="O37" s="309" t="str">
        <f>LEFT('Payroll Totals by Month'!C20,13)&amp;"."&amp;F37</f>
        <v>Holly Park Sc.2032.salaries.Jn21</v>
      </c>
      <c r="P37" s="312" t="str">
        <f>'Payroll Totals by Month'!A20&amp;"/"&amp;PayrollCR!$O$1</f>
        <v>10072/111400</v>
      </c>
      <c r="Q37" s="126" t="b">
        <v>1</v>
      </c>
      <c r="R37" s="126" t="b">
        <v>1</v>
      </c>
      <c r="S37" s="126" t="b">
        <v>1</v>
      </c>
    </row>
    <row r="38" spans="1:19" x14ac:dyDescent="0.25">
      <c r="A38" s="126" t="s">
        <v>4008</v>
      </c>
      <c r="B38" s="200">
        <v>1</v>
      </c>
      <c r="C38" s="126">
        <v>2</v>
      </c>
      <c r="D38" s="308">
        <f>'Payroll Totals by Month'!D21</f>
        <v>400008</v>
      </c>
      <c r="E38" s="126" t="b">
        <v>1</v>
      </c>
      <c r="F38" s="309" t="str">
        <f>RIGHT('Payroll Totals by Month'!B21,4)&amp;"."&amp;"salaries"&amp;"."&amp;PayrollCR!$C$5</f>
        <v>3304.salaries.Jn21</v>
      </c>
      <c r="G38" s="310">
        <f t="shared" ca="1" si="0"/>
        <v>44361</v>
      </c>
      <c r="H38" s="311">
        <f>'Payroll Totals by Month'!L21</f>
        <v>93729.08</v>
      </c>
      <c r="I38" s="205">
        <f t="shared" ca="1" si="2"/>
        <v>44361</v>
      </c>
      <c r="J38" s="126">
        <v>3</v>
      </c>
      <c r="K38" s="126" t="b">
        <v>1</v>
      </c>
      <c r="L38" s="126" t="s">
        <v>4009</v>
      </c>
      <c r="M38" s="126" t="b">
        <v>1</v>
      </c>
      <c r="N38" s="126" t="s">
        <v>3687</v>
      </c>
      <c r="O38" s="309" t="str">
        <f>LEFT('Payroll Totals by Month'!C21,13)&amp;"."&amp;F38</f>
        <v>Holy Trinity .3304.salaries.Jn21</v>
      </c>
      <c r="P38" s="312" t="str">
        <f>'Payroll Totals by Month'!A21&amp;"/"&amp;PayrollCR!$O$1</f>
        <v>10073/111400</v>
      </c>
      <c r="Q38" s="126" t="b">
        <v>1</v>
      </c>
      <c r="R38" s="126" t="b">
        <v>1</v>
      </c>
      <c r="S38" s="126" t="b">
        <v>1</v>
      </c>
    </row>
    <row r="39" spans="1:19" x14ac:dyDescent="0.25">
      <c r="A39" s="126" t="s">
        <v>4008</v>
      </c>
      <c r="B39" s="200">
        <v>1</v>
      </c>
      <c r="C39" s="126">
        <v>2</v>
      </c>
      <c r="D39" s="308">
        <f>'Payroll Totals by Month'!D22</f>
        <v>400046</v>
      </c>
      <c r="E39" s="126" t="b">
        <v>1</v>
      </c>
      <c r="F39" s="309" t="str">
        <f>RIGHT('Payroll Totals by Month'!B22,4)&amp;"."&amp;"salaries"&amp;"."&amp;PayrollCR!$C$5</f>
        <v>2036.salaries.Jn21</v>
      </c>
      <c r="G39" s="310">
        <f t="shared" ca="1" si="0"/>
        <v>44361</v>
      </c>
      <c r="H39" s="311">
        <f>'Payroll Totals by Month'!L22</f>
        <v>166753.55999999997</v>
      </c>
      <c r="I39" s="205">
        <f t="shared" ca="1" si="2"/>
        <v>44361</v>
      </c>
      <c r="J39" s="126">
        <v>3</v>
      </c>
      <c r="K39" s="126" t="b">
        <v>1</v>
      </c>
      <c r="L39" s="126" t="s">
        <v>4009</v>
      </c>
      <c r="M39" s="126" t="b">
        <v>1</v>
      </c>
      <c r="N39" s="126" t="s">
        <v>3687</v>
      </c>
      <c r="O39" s="309" t="str">
        <f>LEFT('Payroll Totals by Month'!C22,13)&amp;"."&amp;F39</f>
        <v>Livingstone S.2036.salaries.Jn21</v>
      </c>
      <c r="P39" s="312" t="str">
        <f>'Payroll Totals by Month'!A22&amp;"/"&amp;PayrollCR!$O$1</f>
        <v>10074/111400</v>
      </c>
      <c r="Q39" s="126" t="b">
        <v>1</v>
      </c>
      <c r="R39" s="126" t="b">
        <v>1</v>
      </c>
      <c r="S39" s="126" t="b">
        <v>1</v>
      </c>
    </row>
    <row r="40" spans="1:19" x14ac:dyDescent="0.25">
      <c r="A40" s="126" t="s">
        <v>4008</v>
      </c>
      <c r="B40" s="200">
        <v>1</v>
      </c>
      <c r="C40" s="126">
        <v>2</v>
      </c>
      <c r="D40" s="308">
        <f>'Payroll Totals by Month'!D23</f>
        <v>400030</v>
      </c>
      <c r="E40" s="126" t="b">
        <v>1</v>
      </c>
      <c r="F40" s="309" t="str">
        <f>RIGHT('Payroll Totals by Month'!B23,4)&amp;"."&amp;"salaries"&amp;"."&amp;PayrollCR!$C$5</f>
        <v>2037.salaries.Jn21</v>
      </c>
      <c r="G40" s="310">
        <f t="shared" ca="1" si="0"/>
        <v>44361</v>
      </c>
      <c r="H40" s="311">
        <f>'Payroll Totals by Month'!L23</f>
        <v>112952.47000000002</v>
      </c>
      <c r="I40" s="205">
        <f t="shared" ca="1" si="2"/>
        <v>44361</v>
      </c>
      <c r="J40" s="126">
        <v>3</v>
      </c>
      <c r="K40" s="126" t="b">
        <v>1</v>
      </c>
      <c r="L40" s="126" t="s">
        <v>4009</v>
      </c>
      <c r="M40" s="126" t="b">
        <v>1</v>
      </c>
      <c r="N40" s="126" t="s">
        <v>3687</v>
      </c>
      <c r="O40" s="309" t="str">
        <f>LEFT('Payroll Totals by Month'!C23,13)&amp;"."&amp;F40</f>
        <v>Manorside Pri.2037.salaries.Jn21</v>
      </c>
      <c r="P40" s="312" t="str">
        <f>'Payroll Totals by Month'!A23&amp;"/"&amp;PayrollCR!$O$1</f>
        <v>10075/111400</v>
      </c>
      <c r="Q40" s="126" t="b">
        <v>1</v>
      </c>
      <c r="R40" s="126" t="b">
        <v>1</v>
      </c>
      <c r="S40" s="126" t="b">
        <v>1</v>
      </c>
    </row>
    <row r="41" spans="1:19" x14ac:dyDescent="0.25">
      <c r="A41" s="126" t="s">
        <v>4008</v>
      </c>
      <c r="B41" s="200">
        <v>1</v>
      </c>
      <c r="C41" s="126">
        <v>2</v>
      </c>
      <c r="D41" s="308">
        <f>'Payroll Totals by Month'!D24</f>
        <v>400088</v>
      </c>
      <c r="E41" s="126" t="b">
        <v>1</v>
      </c>
      <c r="F41" s="309" t="str">
        <f>RIGHT('Payroll Totals by Month'!B24,4)&amp;"."&amp;"salaries"&amp;"."&amp;PayrollCR!$C$5</f>
        <v>2043.salaries.Jn21</v>
      </c>
      <c r="G41" s="310">
        <f t="shared" ca="1" si="0"/>
        <v>44361</v>
      </c>
      <c r="H41" s="311">
        <f>'Payroll Totals by Month'!L24</f>
        <v>175660.28999999998</v>
      </c>
      <c r="I41" s="205">
        <f t="shared" ca="1" si="2"/>
        <v>44361</v>
      </c>
      <c r="J41" s="126">
        <v>3</v>
      </c>
      <c r="K41" s="126" t="b">
        <v>1</v>
      </c>
      <c r="L41" s="126" t="s">
        <v>4009</v>
      </c>
      <c r="M41" s="126" t="b">
        <v>1</v>
      </c>
      <c r="N41" s="126" t="s">
        <v>3687</v>
      </c>
      <c r="O41" s="309" t="str">
        <f>LEFT('Payroll Totals by Month'!C24,13)&amp;"."&amp;F41</f>
        <v>Moss Hall Jun.2043.salaries.Jn21</v>
      </c>
      <c r="P41" s="312" t="str">
        <f>'Payroll Totals by Month'!A24&amp;"/"&amp;PayrollCR!$O$1</f>
        <v>10080/111400</v>
      </c>
      <c r="Q41" s="126" t="b">
        <v>1</v>
      </c>
      <c r="R41" s="126" t="b">
        <v>1</v>
      </c>
      <c r="S41" s="126" t="b">
        <v>1</v>
      </c>
    </row>
    <row r="42" spans="1:19" x14ac:dyDescent="0.25">
      <c r="A42" s="126" t="s">
        <v>4008</v>
      </c>
      <c r="B42" s="200">
        <v>1</v>
      </c>
      <c r="C42" s="126">
        <v>2</v>
      </c>
      <c r="D42" s="308">
        <f>'Payroll Totals by Month'!D25</f>
        <v>400087</v>
      </c>
      <c r="E42" s="126" t="b">
        <v>1</v>
      </c>
      <c r="F42" s="309" t="str">
        <f>RIGHT('Payroll Totals by Month'!B25,4)&amp;"."&amp;"salaries"&amp;"."&amp;PayrollCR!$C$5</f>
        <v>2044.salaries.Jn21</v>
      </c>
      <c r="G42" s="310">
        <f t="shared" ca="1" si="0"/>
        <v>44361</v>
      </c>
      <c r="H42" s="311">
        <f>'Payroll Totals by Month'!L25</f>
        <v>98932.000000000029</v>
      </c>
      <c r="I42" s="205">
        <f t="shared" ca="1" si="2"/>
        <v>44361</v>
      </c>
      <c r="J42" s="126">
        <v>3</v>
      </c>
      <c r="K42" s="126" t="b">
        <v>1</v>
      </c>
      <c r="L42" s="126" t="s">
        <v>4009</v>
      </c>
      <c r="M42" s="126" t="b">
        <v>1</v>
      </c>
      <c r="N42" s="126" t="s">
        <v>3687</v>
      </c>
      <c r="O42" s="309" t="str">
        <f>LEFT('Payroll Totals by Month'!C25,13)&amp;"."&amp;F42</f>
        <v>Moss Hall Inf.2044.salaries.Jn21</v>
      </c>
      <c r="P42" s="312" t="str">
        <f>'Payroll Totals by Month'!A25&amp;"/"&amp;PayrollCR!$O$1</f>
        <v>10081/111400</v>
      </c>
      <c r="Q42" s="126" t="b">
        <v>1</v>
      </c>
      <c r="R42" s="126" t="b">
        <v>1</v>
      </c>
      <c r="S42" s="126" t="b">
        <v>1</v>
      </c>
    </row>
    <row r="43" spans="1:19" x14ac:dyDescent="0.25">
      <c r="A43" s="126" t="s">
        <v>4008</v>
      </c>
      <c r="B43" s="200">
        <v>1</v>
      </c>
      <c r="C43" s="126">
        <v>2</v>
      </c>
      <c r="D43" s="308">
        <f>'Payroll Totals by Month'!D26</f>
        <v>400089</v>
      </c>
      <c r="E43" s="126" t="b">
        <v>1</v>
      </c>
      <c r="F43" s="309" t="str">
        <f>RIGHT('Payroll Totals by Month'!B26,4)&amp;"."&amp;"salaries"&amp;"."&amp;PayrollCR!$C$5</f>
        <v>2045.salaries.Jn21</v>
      </c>
      <c r="G43" s="310">
        <f t="shared" ca="1" si="0"/>
        <v>44361</v>
      </c>
      <c r="H43" s="311">
        <f>'Payroll Totals by Month'!L26</f>
        <v>109224.45267011713</v>
      </c>
      <c r="I43" s="205">
        <f t="shared" ca="1" si="2"/>
        <v>44361</v>
      </c>
      <c r="J43" s="126">
        <v>3</v>
      </c>
      <c r="K43" s="126" t="b">
        <v>1</v>
      </c>
      <c r="L43" s="126" t="s">
        <v>4009</v>
      </c>
      <c r="M43" s="126" t="b">
        <v>1</v>
      </c>
      <c r="N43" s="126" t="s">
        <v>3687</v>
      </c>
      <c r="O43" s="309" t="str">
        <f>LEFT('Payroll Totals by Month'!C26,13)&amp;"."&amp;F43</f>
        <v>Northside Sch.2045.salaries.Jn21</v>
      </c>
      <c r="P43" s="312" t="str">
        <f>'Payroll Totals by Month'!A26&amp;"/"&amp;PayrollCR!$O$1</f>
        <v>10082/111400</v>
      </c>
      <c r="Q43" s="126" t="b">
        <v>1</v>
      </c>
      <c r="R43" s="126" t="b">
        <v>1</v>
      </c>
      <c r="S43" s="126" t="b">
        <v>1</v>
      </c>
    </row>
    <row r="44" spans="1:19" x14ac:dyDescent="0.25">
      <c r="A44" s="126" t="s">
        <v>4008</v>
      </c>
      <c r="B44" s="200">
        <v>1</v>
      </c>
      <c r="C44" s="126">
        <v>2</v>
      </c>
      <c r="D44" s="308">
        <f>'Payroll Totals by Month'!D27</f>
        <v>400003</v>
      </c>
      <c r="E44" s="126" t="b">
        <v>1</v>
      </c>
      <c r="F44" s="309" t="str">
        <f>RIGHT('Payroll Totals by Month'!B27,4)&amp;"."&amp;"salaries"&amp;"."&amp;PayrollCR!$C$5</f>
        <v>3501.salaries.Jn21</v>
      </c>
      <c r="G44" s="310">
        <f t="shared" ca="1" si="0"/>
        <v>44361</v>
      </c>
      <c r="H44" s="311">
        <f>'Payroll Totals by Month'!L27</f>
        <v>91582.926801375696</v>
      </c>
      <c r="I44" s="205">
        <f t="shared" ca="1" si="2"/>
        <v>44361</v>
      </c>
      <c r="J44" s="126">
        <v>3</v>
      </c>
      <c r="K44" s="126" t="b">
        <v>1</v>
      </c>
      <c r="L44" s="126" t="s">
        <v>4009</v>
      </c>
      <c r="M44" s="126" t="b">
        <v>1</v>
      </c>
      <c r="N44" s="126" t="s">
        <v>3687</v>
      </c>
      <c r="O44" s="309" t="str">
        <f>LEFT('Payroll Totals by Month'!C27,13)&amp;"."&amp;F44</f>
        <v>Our Lady of L.3501.salaries.Jn21</v>
      </c>
      <c r="P44" s="312" t="str">
        <f>'Payroll Totals by Month'!A27&amp;"/"&amp;PayrollCR!$O$1</f>
        <v>10085/111400</v>
      </c>
      <c r="Q44" s="126" t="b">
        <v>1</v>
      </c>
      <c r="R44" s="126" t="b">
        <v>1</v>
      </c>
      <c r="S44" s="126" t="b">
        <v>1</v>
      </c>
    </row>
    <row r="45" spans="1:19" x14ac:dyDescent="0.25">
      <c r="A45" s="126" t="s">
        <v>4008</v>
      </c>
      <c r="B45" s="200">
        <v>1</v>
      </c>
      <c r="C45" s="126">
        <v>2</v>
      </c>
      <c r="D45" s="308">
        <f>'Payroll Totals by Month'!D28</f>
        <v>400096</v>
      </c>
      <c r="E45" s="126" t="b">
        <v>1</v>
      </c>
      <c r="F45" s="309" t="str">
        <f>RIGHT('Payroll Totals by Month'!B28,4)&amp;"."&amp;"salaries"&amp;"."&amp;PayrollCR!$C$5</f>
        <v>3502.salaries.Jn21</v>
      </c>
      <c r="G45" s="310">
        <f t="shared" ca="1" si="0"/>
        <v>44361</v>
      </c>
      <c r="H45" s="311">
        <f>'Payroll Totals by Month'!L28</f>
        <v>148217.78000000003</v>
      </c>
      <c r="I45" s="205">
        <f t="shared" ca="1" si="2"/>
        <v>44361</v>
      </c>
      <c r="J45" s="126">
        <v>3</v>
      </c>
      <c r="K45" s="126" t="b">
        <v>1</v>
      </c>
      <c r="L45" s="126" t="s">
        <v>4009</v>
      </c>
      <c r="M45" s="126" t="b">
        <v>1</v>
      </c>
      <c r="N45" s="126" t="s">
        <v>3687</v>
      </c>
      <c r="O45" s="309" t="str">
        <f>LEFT('Payroll Totals by Month'!C28,13)&amp;"."&amp;F45</f>
        <v>St Agnes RC P.3502.salaries.Jn21</v>
      </c>
      <c r="P45" s="312" t="str">
        <f>'Payroll Totals by Month'!A28&amp;"/"&amp;PayrollCR!$O$1</f>
        <v>10087/111400</v>
      </c>
      <c r="Q45" s="126" t="b">
        <v>1</v>
      </c>
      <c r="R45" s="126" t="b">
        <v>1</v>
      </c>
      <c r="S45" s="126" t="b">
        <v>1</v>
      </c>
    </row>
    <row r="46" spans="1:19" x14ac:dyDescent="0.25">
      <c r="A46" s="126" t="s">
        <v>4008</v>
      </c>
      <c r="B46" s="200">
        <v>1</v>
      </c>
      <c r="C46" s="126">
        <v>2</v>
      </c>
      <c r="D46" s="308">
        <f>'Payroll Totals by Month'!D29</f>
        <v>400064</v>
      </c>
      <c r="E46" s="126" t="b">
        <v>1</v>
      </c>
      <c r="F46" s="309" t="str">
        <f>RIGHT('Payroll Totals by Month'!B29,4)&amp;"."&amp;"salaries"&amp;"."&amp;PayrollCR!$C$5</f>
        <v>3504.salaries.Jn21</v>
      </c>
      <c r="G46" s="310">
        <f t="shared" ca="1" si="0"/>
        <v>44361</v>
      </c>
      <c r="H46" s="311">
        <f>'Payroll Totals by Month'!L29</f>
        <v>162315.85</v>
      </c>
      <c r="I46" s="205">
        <f t="shared" ca="1" si="2"/>
        <v>44361</v>
      </c>
      <c r="J46" s="126">
        <v>3</v>
      </c>
      <c r="K46" s="126" t="b">
        <v>1</v>
      </c>
      <c r="L46" s="126" t="s">
        <v>4009</v>
      </c>
      <c r="M46" s="126" t="b">
        <v>1</v>
      </c>
      <c r="N46" s="126" t="s">
        <v>3687</v>
      </c>
      <c r="O46" s="309" t="str">
        <f>LEFT('Payroll Totals by Month'!C29,13)&amp;"."&amp;F46</f>
        <v>St Catherine'.3504.salaries.Jn21</v>
      </c>
      <c r="P46" s="312" t="str">
        <f>'Payroll Totals by Month'!A29&amp;"/"&amp;PayrollCR!$O$1</f>
        <v>10088/111400</v>
      </c>
      <c r="Q46" s="126" t="b">
        <v>1</v>
      </c>
      <c r="R46" s="126" t="b">
        <v>1</v>
      </c>
      <c r="S46" s="126" t="b">
        <v>1</v>
      </c>
    </row>
    <row r="47" spans="1:19" x14ac:dyDescent="0.25">
      <c r="A47" s="126" t="s">
        <v>4008</v>
      </c>
      <c r="B47" s="200">
        <v>1</v>
      </c>
      <c r="C47" s="126">
        <v>2</v>
      </c>
      <c r="D47" s="308">
        <f>'Payroll Totals by Month'!D30</f>
        <v>400114</v>
      </c>
      <c r="E47" s="126" t="b">
        <v>1</v>
      </c>
      <c r="F47" s="309" t="str">
        <f>RIGHT('Payroll Totals by Month'!B30,4)&amp;"."&amp;"salaries"&amp;"."&amp;PayrollCR!$C$5</f>
        <v>3307.salaries.Jn21</v>
      </c>
      <c r="G47" s="310">
        <f t="shared" ca="1" si="0"/>
        <v>44361</v>
      </c>
      <c r="H47" s="311">
        <f>'Payroll Totals by Month'!L30</f>
        <v>83550.219999999987</v>
      </c>
      <c r="I47" s="205">
        <f t="shared" ca="1" si="2"/>
        <v>44361</v>
      </c>
      <c r="J47" s="126">
        <v>3</v>
      </c>
      <c r="K47" s="126" t="b">
        <v>1</v>
      </c>
      <c r="L47" s="126" t="s">
        <v>4009</v>
      </c>
      <c r="M47" s="126" t="b">
        <v>1</v>
      </c>
      <c r="N47" s="126" t="s">
        <v>3687</v>
      </c>
      <c r="O47" s="309" t="str">
        <f>LEFT('Payroll Totals by Month'!C30,13)&amp;"."&amp;F47</f>
        <v>St John's CE .3307.salaries.Jn21</v>
      </c>
      <c r="P47" s="312" t="str">
        <f>'Payroll Totals by Month'!A30&amp;"/"&amp;PayrollCR!$O$1</f>
        <v>10089/111400</v>
      </c>
      <c r="Q47" s="126" t="b">
        <v>1</v>
      </c>
      <c r="R47" s="126" t="b">
        <v>1</v>
      </c>
      <c r="S47" s="126" t="b">
        <v>1</v>
      </c>
    </row>
    <row r="48" spans="1:19" x14ac:dyDescent="0.25">
      <c r="A48" s="126" t="s">
        <v>4008</v>
      </c>
      <c r="B48" s="200">
        <v>1</v>
      </c>
      <c r="C48" s="126">
        <v>2</v>
      </c>
      <c r="D48" s="308">
        <f>'Payroll Totals by Month'!D31</f>
        <v>400058</v>
      </c>
      <c r="E48" s="126" t="b">
        <v>1</v>
      </c>
      <c r="F48" s="309" t="str">
        <f>RIGHT('Payroll Totals by Month'!B31,4)&amp;"."&amp;"salaries"&amp;"."&amp;PayrollCR!$C$5</f>
        <v>3311.salaries.Jn21</v>
      </c>
      <c r="G48" s="310">
        <f t="shared" ca="1" si="0"/>
        <v>44361</v>
      </c>
      <c r="H48" s="311">
        <f>'Payroll Totals by Month'!L31</f>
        <v>160573.12</v>
      </c>
      <c r="I48" s="205">
        <f t="shared" ca="1" si="2"/>
        <v>44361</v>
      </c>
      <c r="J48" s="126">
        <v>3</v>
      </c>
      <c r="K48" s="126" t="b">
        <v>1</v>
      </c>
      <c r="L48" s="126" t="s">
        <v>4009</v>
      </c>
      <c r="M48" s="126" t="b">
        <v>1</v>
      </c>
      <c r="N48" s="126" t="s">
        <v>3687</v>
      </c>
      <c r="O48" s="309" t="str">
        <f>LEFT('Payroll Totals by Month'!C31,13)&amp;"."&amp;F48</f>
        <v>St Mary's C E.3311.salaries.Jn21</v>
      </c>
      <c r="P48" s="312" t="str">
        <f>'Payroll Totals by Month'!A31&amp;"/"&amp;PayrollCR!$O$1</f>
        <v>10092/111400</v>
      </c>
      <c r="Q48" s="126" t="b">
        <v>1</v>
      </c>
      <c r="R48" s="126" t="b">
        <v>1</v>
      </c>
      <c r="S48" s="126" t="b">
        <v>1</v>
      </c>
    </row>
    <row r="49" spans="1:19" x14ac:dyDescent="0.25">
      <c r="A49" s="126" t="s">
        <v>4008</v>
      </c>
      <c r="B49" s="200">
        <v>1</v>
      </c>
      <c r="C49" s="126">
        <v>2</v>
      </c>
      <c r="D49" s="308">
        <f>'Payroll Totals by Month'!D32</f>
        <v>400017</v>
      </c>
      <c r="E49" s="126" t="b">
        <v>1</v>
      </c>
      <c r="F49" s="309" t="str">
        <f>RIGHT('Payroll Totals by Month'!B32,4)&amp;"."&amp;"salaries"&amp;"."&amp;PayrollCR!$C$5</f>
        <v>3312.salaries.Jn21</v>
      </c>
      <c r="G49" s="310">
        <f t="shared" ca="1" si="0"/>
        <v>44361</v>
      </c>
      <c r="H49" s="311">
        <f>'Payroll Totals by Month'!L32</f>
        <v>77585.310000000012</v>
      </c>
      <c r="I49" s="205">
        <f t="shared" ca="1" si="2"/>
        <v>44361</v>
      </c>
      <c r="J49" s="126">
        <v>3</v>
      </c>
      <c r="K49" s="126" t="b">
        <v>1</v>
      </c>
      <c r="L49" s="126" t="s">
        <v>4009</v>
      </c>
      <c r="M49" s="126" t="b">
        <v>1</v>
      </c>
      <c r="N49" s="126" t="s">
        <v>3687</v>
      </c>
      <c r="O49" s="309" t="str">
        <f>LEFT('Payroll Totals by Month'!C32,13)&amp;"."&amp;F49</f>
        <v>St Mary's Sch.3312.salaries.Jn21</v>
      </c>
      <c r="P49" s="312" t="str">
        <f>'Payroll Totals by Month'!A32&amp;"/"&amp;PayrollCR!$O$1</f>
        <v>10093/111400</v>
      </c>
      <c r="Q49" s="126" t="b">
        <v>1</v>
      </c>
      <c r="R49" s="126" t="b">
        <v>1</v>
      </c>
      <c r="S49" s="126" t="b">
        <v>1</v>
      </c>
    </row>
    <row r="50" spans="1:19" x14ac:dyDescent="0.25">
      <c r="A50" s="126" t="s">
        <v>4008</v>
      </c>
      <c r="B50" s="200">
        <v>1</v>
      </c>
      <c r="C50" s="126">
        <v>2</v>
      </c>
      <c r="D50" s="308">
        <f>'Payroll Totals by Month'!D33</f>
        <v>400006</v>
      </c>
      <c r="E50" s="126" t="b">
        <v>1</v>
      </c>
      <c r="F50" s="309" t="str">
        <f>RIGHT('Payroll Totals by Month'!B33,4)&amp;"."&amp;"salaries"&amp;"."&amp;PayrollCR!$C$5</f>
        <v>3313.salaries.Jn21</v>
      </c>
      <c r="G50" s="310">
        <f t="shared" ca="1" si="0"/>
        <v>44361</v>
      </c>
      <c r="H50" s="311">
        <f>'Payroll Totals by Month'!L33</f>
        <v>74673.83</v>
      </c>
      <c r="I50" s="205">
        <f t="shared" ca="1" si="2"/>
        <v>44361</v>
      </c>
      <c r="J50" s="126">
        <v>3</v>
      </c>
      <c r="K50" s="126" t="b">
        <v>1</v>
      </c>
      <c r="L50" s="126" t="s">
        <v>4009</v>
      </c>
      <c r="M50" s="126" t="b">
        <v>1</v>
      </c>
      <c r="N50" s="126" t="s">
        <v>3687</v>
      </c>
      <c r="O50" s="309" t="str">
        <f>LEFT('Payroll Totals by Month'!C33,13)&amp;"."&amp;F50</f>
        <v>St Paul's Sch.3313.salaries.Jn21</v>
      </c>
      <c r="P50" s="312" t="str">
        <f>'Payroll Totals by Month'!A33&amp;"/"&amp;PayrollCR!$O$1</f>
        <v>10094/111400</v>
      </c>
      <c r="Q50" s="126" t="b">
        <v>1</v>
      </c>
      <c r="R50" s="126" t="b">
        <v>1</v>
      </c>
      <c r="S50" s="126" t="b">
        <v>1</v>
      </c>
    </row>
    <row r="51" spans="1:19" x14ac:dyDescent="0.25">
      <c r="A51" s="126" t="s">
        <v>4008</v>
      </c>
      <c r="B51" s="200">
        <v>1</v>
      </c>
      <c r="C51" s="126">
        <v>2</v>
      </c>
      <c r="D51" s="308">
        <f>'Payroll Totals by Month'!D34</f>
        <v>400094</v>
      </c>
      <c r="E51" s="126" t="b">
        <v>1</v>
      </c>
      <c r="F51" s="309" t="str">
        <f>RIGHT('Payroll Totals by Month'!B34,4)&amp;"."&amp;"salaries"&amp;"."&amp;PayrollCR!$C$5</f>
        <v>3314.salaries.Jn21</v>
      </c>
      <c r="G51" s="310">
        <f t="shared" ca="1" si="0"/>
        <v>44361</v>
      </c>
      <c r="H51" s="311">
        <f>'Payroll Totals by Month'!L34</f>
        <v>74773.98000000001</v>
      </c>
      <c r="I51" s="205">
        <f t="shared" ca="1" si="2"/>
        <v>44361</v>
      </c>
      <c r="J51" s="126">
        <v>3</v>
      </c>
      <c r="K51" s="126" t="b">
        <v>1</v>
      </c>
      <c r="L51" s="126" t="s">
        <v>4009</v>
      </c>
      <c r="M51" s="126" t="b">
        <v>1</v>
      </c>
      <c r="N51" s="126" t="s">
        <v>3687</v>
      </c>
      <c r="O51" s="309" t="str">
        <f>LEFT('Payroll Totals by Month'!C34,13)&amp;"."&amp;F51</f>
        <v>St Paul's CE .3314.salaries.Jn21</v>
      </c>
      <c r="P51" s="312" t="str">
        <f>'Payroll Totals by Month'!A34&amp;"/"&amp;PayrollCR!$O$1</f>
        <v>10095/111400</v>
      </c>
      <c r="Q51" s="126" t="b">
        <v>1</v>
      </c>
      <c r="R51" s="126" t="b">
        <v>1</v>
      </c>
      <c r="S51" s="126" t="b">
        <v>1</v>
      </c>
    </row>
    <row r="52" spans="1:19" x14ac:dyDescent="0.25">
      <c r="A52" s="126" t="s">
        <v>4008</v>
      </c>
      <c r="B52" s="200">
        <v>1</v>
      </c>
      <c r="C52" s="126">
        <v>2</v>
      </c>
      <c r="D52" s="308">
        <f>'Payroll Totals by Month'!D35</f>
        <v>400009</v>
      </c>
      <c r="E52" s="126" t="b">
        <v>1</v>
      </c>
      <c r="F52" s="309" t="str">
        <f>RIGHT('Payroll Totals by Month'!B35,4)&amp;"."&amp;"salaries"&amp;"."&amp;PayrollCR!$C$5</f>
        <v>3506.salaries.Jn21</v>
      </c>
      <c r="G52" s="310">
        <f t="shared" ca="1" si="0"/>
        <v>44361</v>
      </c>
      <c r="H52" s="311">
        <f>'Payroll Totals by Month'!L35</f>
        <v>104336.08000000003</v>
      </c>
      <c r="I52" s="205">
        <f t="shared" ca="1" si="2"/>
        <v>44361</v>
      </c>
      <c r="J52" s="126">
        <v>3</v>
      </c>
      <c r="K52" s="126" t="b">
        <v>1</v>
      </c>
      <c r="L52" s="126" t="s">
        <v>4009</v>
      </c>
      <c r="M52" s="126" t="b">
        <v>1</v>
      </c>
      <c r="N52" s="126" t="s">
        <v>3687</v>
      </c>
      <c r="O52" s="309" t="str">
        <f>LEFT('Payroll Totals by Month'!C35,13)&amp;"."&amp;F52</f>
        <v>St Vincent's .3506.salaries.Jn21</v>
      </c>
      <c r="P52" s="312" t="str">
        <f>'Payroll Totals by Month'!A35&amp;"/"&amp;PayrollCR!$O$1</f>
        <v>10096/111400</v>
      </c>
      <c r="Q52" s="126" t="b">
        <v>1</v>
      </c>
      <c r="R52" s="126" t="b">
        <v>1</v>
      </c>
      <c r="S52" s="126" t="b">
        <v>1</v>
      </c>
    </row>
    <row r="53" spans="1:19" x14ac:dyDescent="0.25">
      <c r="A53" s="126" t="s">
        <v>4008</v>
      </c>
      <c r="B53" s="200">
        <v>1</v>
      </c>
      <c r="C53" s="126">
        <v>2</v>
      </c>
      <c r="D53" s="308">
        <f>'Payroll Totals by Month'!D36</f>
        <v>400100</v>
      </c>
      <c r="E53" s="126" t="b">
        <v>1</v>
      </c>
      <c r="F53" s="309" t="str">
        <f>RIGHT('Payroll Totals by Month'!B36,4)&amp;"."&amp;"salaries"&amp;"."&amp;PayrollCR!$C$5</f>
        <v>3316.salaries.Jn21</v>
      </c>
      <c r="G53" s="310">
        <f t="shared" ca="1" si="0"/>
        <v>44361</v>
      </c>
      <c r="H53" s="311">
        <f>'Payroll Totals by Month'!L36</f>
        <v>75530.3</v>
      </c>
      <c r="I53" s="205">
        <f t="shared" ca="1" si="2"/>
        <v>44361</v>
      </c>
      <c r="J53" s="126">
        <v>3</v>
      </c>
      <c r="K53" s="126" t="b">
        <v>1</v>
      </c>
      <c r="L53" s="126" t="s">
        <v>4009</v>
      </c>
      <c r="M53" s="126" t="b">
        <v>1</v>
      </c>
      <c r="N53" s="126" t="s">
        <v>3687</v>
      </c>
      <c r="O53" s="309" t="str">
        <f>LEFT('Payroll Totals by Month'!C36,13)&amp;"."&amp;F53</f>
        <v>Trent  C of E.3316.salaries.Jn21</v>
      </c>
      <c r="P53" s="312" t="str">
        <f>'Payroll Totals by Month'!A36&amp;"/"&amp;PayrollCR!$O$1</f>
        <v>10100/111400</v>
      </c>
      <c r="Q53" s="126" t="b">
        <v>1</v>
      </c>
      <c r="R53" s="126" t="b">
        <v>1</v>
      </c>
      <c r="S53" s="126" t="b">
        <v>1</v>
      </c>
    </row>
    <row r="54" spans="1:19" x14ac:dyDescent="0.25">
      <c r="A54" s="126" t="s">
        <v>4008</v>
      </c>
      <c r="B54" s="200">
        <v>1</v>
      </c>
      <c r="C54" s="126">
        <v>2</v>
      </c>
      <c r="D54" s="308">
        <f>'Payroll Totals by Month'!D37</f>
        <v>400101</v>
      </c>
      <c r="E54" s="126" t="b">
        <v>1</v>
      </c>
      <c r="F54" s="309" t="str">
        <f>RIGHT('Payroll Totals by Month'!B37,4)&amp;"."&amp;"salaries"&amp;"."&amp;PayrollCR!$C$5</f>
        <v>2055.salaries.Jn21</v>
      </c>
      <c r="G54" s="310">
        <f t="shared" ca="1" si="0"/>
        <v>44361</v>
      </c>
      <c r="H54" s="311">
        <f>'Payroll Totals by Month'!L37</f>
        <v>85834.01</v>
      </c>
      <c r="I54" s="205">
        <f t="shared" ca="1" si="2"/>
        <v>44361</v>
      </c>
      <c r="J54" s="126">
        <v>3</v>
      </c>
      <c r="K54" s="126" t="b">
        <v>1</v>
      </c>
      <c r="L54" s="126" t="s">
        <v>4009</v>
      </c>
      <c r="M54" s="126" t="b">
        <v>1</v>
      </c>
      <c r="N54" s="126" t="s">
        <v>3687</v>
      </c>
      <c r="O54" s="309" t="str">
        <f>LEFT('Payroll Totals by Month'!C37,13)&amp;"."&amp;F54</f>
        <v>Tudor School.2055.salaries.Jn21</v>
      </c>
      <c r="P54" s="312" t="str">
        <f>'Payroll Totals by Month'!A37&amp;"/"&amp;PayrollCR!$O$1</f>
        <v>10101/111400</v>
      </c>
      <c r="Q54" s="126" t="b">
        <v>1</v>
      </c>
      <c r="R54" s="126" t="b">
        <v>1</v>
      </c>
      <c r="S54" s="126" t="b">
        <v>1</v>
      </c>
    </row>
    <row r="55" spans="1:19" x14ac:dyDescent="0.25">
      <c r="A55" s="126" t="s">
        <v>4008</v>
      </c>
      <c r="B55" s="200">
        <v>1</v>
      </c>
      <c r="C55" s="126">
        <v>2</v>
      </c>
      <c r="D55" s="308">
        <f>'Payroll Totals by Month'!D38</f>
        <v>400011</v>
      </c>
      <c r="E55" s="126" t="b">
        <v>1</v>
      </c>
      <c r="F55" s="309" t="str">
        <f>RIGHT('Payroll Totals by Month'!B38,4)&amp;"."&amp;"salaries"&amp;"."&amp;PayrollCR!$C$5</f>
        <v>2060.salaries.Jn21</v>
      </c>
      <c r="G55" s="310">
        <f t="shared" ca="1" si="0"/>
        <v>44361</v>
      </c>
      <c r="H55" s="311">
        <f>'Payroll Totals by Month'!L38</f>
        <v>209448.87000000005</v>
      </c>
      <c r="I55" s="205">
        <f t="shared" ca="1" si="2"/>
        <v>44361</v>
      </c>
      <c r="J55" s="126">
        <v>3</v>
      </c>
      <c r="K55" s="126" t="b">
        <v>1</v>
      </c>
      <c r="L55" s="126" t="s">
        <v>4009</v>
      </c>
      <c r="M55" s="126" t="b">
        <v>1</v>
      </c>
      <c r="N55" s="126" t="s">
        <v>3687</v>
      </c>
      <c r="O55" s="309" t="str">
        <f>LEFT('Payroll Totals by Month'!C38,13)&amp;"."&amp;F55</f>
        <v>Whitings Hill.2060.salaries.Jn21</v>
      </c>
      <c r="P55" s="312" t="str">
        <f>'Payroll Totals by Month'!A38&amp;"/"&amp;PayrollCR!$O$1</f>
        <v>10105/111400</v>
      </c>
      <c r="Q55" s="126" t="b">
        <v>1</v>
      </c>
      <c r="R55" s="126" t="b">
        <v>1</v>
      </c>
      <c r="S55" s="126" t="b">
        <v>1</v>
      </c>
    </row>
    <row r="56" spans="1:19" x14ac:dyDescent="0.25">
      <c r="A56" s="126" t="s">
        <v>4008</v>
      </c>
      <c r="B56" s="200">
        <v>1</v>
      </c>
      <c r="C56" s="126">
        <v>2</v>
      </c>
      <c r="D56" s="308">
        <f>'Payroll Totals by Month'!D39</f>
        <v>400066</v>
      </c>
      <c r="E56" s="126" t="b">
        <v>1</v>
      </c>
      <c r="F56" s="309" t="str">
        <f>RIGHT('Payroll Totals by Month'!B39,4)&amp;"."&amp;"salaries"&amp;"."&amp;PayrollCR!$C$5</f>
        <v>3509.salaries.Jn21</v>
      </c>
      <c r="G56" s="310">
        <f t="shared" ca="1" si="0"/>
        <v>44361</v>
      </c>
      <c r="H56" s="311">
        <f>'Payroll Totals by Month'!L39</f>
        <v>165999.01999999999</v>
      </c>
      <c r="I56" s="205">
        <f t="shared" ca="1" si="2"/>
        <v>44361</v>
      </c>
      <c r="J56" s="126">
        <v>3</v>
      </c>
      <c r="K56" s="126" t="b">
        <v>1</v>
      </c>
      <c r="L56" s="126" t="s">
        <v>4009</v>
      </c>
      <c r="M56" s="126" t="b">
        <v>1</v>
      </c>
      <c r="N56" s="126" t="s">
        <v>3687</v>
      </c>
      <c r="O56" s="309" t="str">
        <f>LEFT('Payroll Totals by Month'!C39,13)&amp;"."&amp;F56</f>
        <v>St Joseph's P.3509.salaries.Jn21</v>
      </c>
      <c r="P56" s="312" t="str">
        <f>'Payroll Totals by Month'!A39&amp;"/"&amp;PayrollCR!$O$1</f>
        <v>10107/111400</v>
      </c>
      <c r="Q56" s="126" t="b">
        <v>1</v>
      </c>
      <c r="R56" s="126" t="b">
        <v>1</v>
      </c>
      <c r="S56" s="126" t="b">
        <v>1</v>
      </c>
    </row>
    <row r="57" spans="1:19" x14ac:dyDescent="0.25">
      <c r="A57" s="126" t="s">
        <v>4008</v>
      </c>
      <c r="B57" s="200">
        <v>1</v>
      </c>
      <c r="C57" s="126">
        <v>2</v>
      </c>
      <c r="D57" s="308">
        <f>'Payroll Totals by Month'!D40</f>
        <v>400037</v>
      </c>
      <c r="E57" s="126" t="b">
        <v>1</v>
      </c>
      <c r="F57" s="309" t="str">
        <f>RIGHT('Payroll Totals by Month'!B40,4)&amp;"."&amp;"salaries"&amp;"."&amp;PayrollCR!$C$5</f>
        <v>3507.salaries.Jn21</v>
      </c>
      <c r="G57" s="310">
        <f t="shared" ca="1" si="0"/>
        <v>44361</v>
      </c>
      <c r="H57" s="311">
        <f>'Payroll Totals by Month'!L40</f>
        <v>64079.64</v>
      </c>
      <c r="I57" s="205">
        <f t="shared" ca="1" si="2"/>
        <v>44361</v>
      </c>
      <c r="J57" s="126">
        <v>3</v>
      </c>
      <c r="K57" s="126" t="b">
        <v>1</v>
      </c>
      <c r="L57" s="126" t="s">
        <v>4009</v>
      </c>
      <c r="M57" s="126" t="b">
        <v>1</v>
      </c>
      <c r="N57" s="126" t="s">
        <v>3687</v>
      </c>
      <c r="O57" s="309" t="str">
        <f>LEFT('Payroll Totals by Month'!C40,13)&amp;"."&amp;F57</f>
        <v>St Theresa's .3507.salaries.Jn21</v>
      </c>
      <c r="P57" s="312" t="str">
        <f>'Payroll Totals by Month'!A40&amp;"/"&amp;PayrollCR!$O$1</f>
        <v>10108/111400</v>
      </c>
      <c r="Q57" s="126" t="b">
        <v>1</v>
      </c>
      <c r="R57" s="126" t="b">
        <v>1</v>
      </c>
      <c r="S57" s="126" t="b">
        <v>1</v>
      </c>
    </row>
    <row r="58" spans="1:19" x14ac:dyDescent="0.25">
      <c r="A58" s="126" t="s">
        <v>4008</v>
      </c>
      <c r="B58" s="200">
        <v>1</v>
      </c>
      <c r="C58" s="126">
        <v>2</v>
      </c>
      <c r="D58" s="308">
        <f>'Payroll Totals by Month'!D41</f>
        <v>400004</v>
      </c>
      <c r="E58" s="126" t="b">
        <v>1</v>
      </c>
      <c r="F58" s="309" t="str">
        <f>RIGHT('Payroll Totals by Month'!B41,4)&amp;"."&amp;"salaries"&amp;"."&amp;PayrollCR!$C$5</f>
        <v>2054.salaries.Jn21</v>
      </c>
      <c r="G58" s="310">
        <f t="shared" ca="1" si="0"/>
        <v>44361</v>
      </c>
      <c r="H58" s="311">
        <f>'Payroll Totals by Month'!L41</f>
        <v>69223.259999999995</v>
      </c>
      <c r="I58" s="205">
        <f t="shared" ca="1" si="2"/>
        <v>44361</v>
      </c>
      <c r="J58" s="126">
        <v>3</v>
      </c>
      <c r="K58" s="126" t="b">
        <v>1</v>
      </c>
      <c r="L58" s="126" t="s">
        <v>4009</v>
      </c>
      <c r="M58" s="126" t="b">
        <v>1</v>
      </c>
      <c r="N58" s="126" t="s">
        <v>3687</v>
      </c>
      <c r="O58" s="309" t="str">
        <f>LEFT('Payroll Totals by Month'!C41,13)&amp;"."&amp;F58</f>
        <v>Woodridge  Pr.2054.salaries.Jn21</v>
      </c>
      <c r="P58" s="312" t="str">
        <f>'Payroll Totals by Month'!A41&amp;"/"&amp;PayrollCR!$O$1</f>
        <v>10109/111400</v>
      </c>
      <c r="Q58" s="126" t="b">
        <v>1</v>
      </c>
      <c r="R58" s="126" t="b">
        <v>1</v>
      </c>
      <c r="S58" s="126" t="b">
        <v>1</v>
      </c>
    </row>
    <row r="59" spans="1:19" x14ac:dyDescent="0.25">
      <c r="A59" s="126" t="s">
        <v>4008</v>
      </c>
      <c r="B59" s="200">
        <v>1</v>
      </c>
      <c r="C59" s="126">
        <v>2</v>
      </c>
      <c r="D59" s="308">
        <f>'Payroll Totals by Month'!D42</f>
        <v>400071</v>
      </c>
      <c r="E59" s="126" t="b">
        <v>1</v>
      </c>
      <c r="F59" s="309" t="str">
        <f>RIGHT('Payroll Totals by Month'!B42,4)&amp;"."&amp;"salaries"&amp;"."&amp;PayrollCR!$C$5</f>
        <v>3510.salaries.Jn21</v>
      </c>
      <c r="G59" s="310">
        <f t="shared" ca="1" si="0"/>
        <v>44361</v>
      </c>
      <c r="H59" s="311">
        <f>'Payroll Totals by Month'!L42</f>
        <v>127250.82000000002</v>
      </c>
      <c r="I59" s="205">
        <f t="shared" ca="1" si="2"/>
        <v>44361</v>
      </c>
      <c r="J59" s="126">
        <v>3</v>
      </c>
      <c r="K59" s="126" t="b">
        <v>1</v>
      </c>
      <c r="L59" s="126" t="s">
        <v>4009</v>
      </c>
      <c r="M59" s="126" t="b">
        <v>1</v>
      </c>
      <c r="N59" s="126" t="s">
        <v>3687</v>
      </c>
      <c r="O59" s="309" t="str">
        <f>LEFT('Payroll Totals by Month'!C42,13)&amp;"."&amp;F59</f>
        <v>Sacred Heart .3510.salaries.Jn21</v>
      </c>
      <c r="P59" s="312" t="str">
        <f>'Payroll Totals by Month'!A42&amp;"/"&amp;PayrollCR!$O$1</f>
        <v>10110/111400</v>
      </c>
      <c r="Q59" s="126" t="b">
        <v>1</v>
      </c>
      <c r="R59" s="126" t="b">
        <v>1</v>
      </c>
      <c r="S59" s="126" t="b">
        <v>1</v>
      </c>
    </row>
    <row r="60" spans="1:19" x14ac:dyDescent="0.25">
      <c r="A60" s="126" t="s">
        <v>4008</v>
      </c>
      <c r="B60" s="200">
        <v>1</v>
      </c>
      <c r="C60" s="126">
        <v>2</v>
      </c>
      <c r="D60" s="308">
        <f>'Payroll Totals by Month'!D43</f>
        <v>400007</v>
      </c>
      <c r="E60" s="126" t="b">
        <v>1</v>
      </c>
      <c r="F60" s="309" t="str">
        <f>RIGHT('Payroll Totals by Month'!B43,4)&amp;"."&amp;"salaries"&amp;"."&amp;PayrollCR!$C$5</f>
        <v>3513.salaries.Jn21</v>
      </c>
      <c r="G60" s="310">
        <f t="shared" ca="1" si="0"/>
        <v>44361</v>
      </c>
      <c r="H60" s="311">
        <f>'Payroll Totals by Month'!L43</f>
        <v>140297.22999999995</v>
      </c>
      <c r="I60" s="205">
        <f t="shared" ca="1" si="2"/>
        <v>44361</v>
      </c>
      <c r="J60" s="126">
        <v>3</v>
      </c>
      <c r="K60" s="126" t="b">
        <v>1</v>
      </c>
      <c r="L60" s="126" t="s">
        <v>4009</v>
      </c>
      <c r="M60" s="126" t="b">
        <v>1</v>
      </c>
      <c r="N60" s="126" t="s">
        <v>3687</v>
      </c>
      <c r="O60" s="309" t="str">
        <f>LEFT('Payroll Totals by Month'!C43,13)&amp;"."&amp;F60</f>
        <v>Menorah Prima.3513.salaries.Jn21</v>
      </c>
      <c r="P60" s="312" t="str">
        <f>'Payroll Totals by Month'!A43&amp;"/"&amp;PayrollCR!$O$1</f>
        <v>10114/111400</v>
      </c>
      <c r="Q60" s="126" t="b">
        <v>1</v>
      </c>
      <c r="R60" s="126" t="b">
        <v>1</v>
      </c>
      <c r="S60" s="126" t="b">
        <v>1</v>
      </c>
    </row>
    <row r="61" spans="1:19" x14ac:dyDescent="0.25">
      <c r="A61" s="126" t="s">
        <v>4008</v>
      </c>
      <c r="B61" s="200">
        <v>1</v>
      </c>
      <c r="C61" s="126">
        <v>2</v>
      </c>
      <c r="D61" s="308">
        <f>'Payroll Totals by Month'!D44</f>
        <v>400024</v>
      </c>
      <c r="E61" s="126" t="b">
        <v>1</v>
      </c>
      <c r="F61" s="309" t="str">
        <f>RIGHT('Payroll Totals by Month'!B44,4)&amp;"."&amp;"salaries"&amp;"."&amp;PayrollCR!$C$5</f>
        <v>3511.salaries.Jn21</v>
      </c>
      <c r="G61" s="310">
        <f t="shared" ca="1" si="0"/>
        <v>44361</v>
      </c>
      <c r="H61" s="311">
        <f>'Payroll Totals by Month'!L44</f>
        <v>156474.65</v>
      </c>
      <c r="I61" s="205">
        <f t="shared" ca="1" si="2"/>
        <v>44361</v>
      </c>
      <c r="J61" s="126">
        <v>3</v>
      </c>
      <c r="K61" s="126" t="b">
        <v>1</v>
      </c>
      <c r="L61" s="126" t="s">
        <v>4009</v>
      </c>
      <c r="M61" s="126" t="b">
        <v>1</v>
      </c>
      <c r="N61" s="126" t="s">
        <v>3687</v>
      </c>
      <c r="O61" s="309" t="str">
        <f>LEFT('Payroll Totals by Month'!C44,13)&amp;"."&amp;F61</f>
        <v>Blessed Domin.3511.salaries.Jn21</v>
      </c>
      <c r="P61" s="312" t="str">
        <f>'Payroll Totals by Month'!A44&amp;"/"&amp;PayrollCR!$O$1</f>
        <v>10115/111400</v>
      </c>
      <c r="Q61" s="126" t="b">
        <v>1</v>
      </c>
      <c r="R61" s="126" t="b">
        <v>1</v>
      </c>
      <c r="S61" s="126" t="b">
        <v>1</v>
      </c>
    </row>
    <row r="62" spans="1:19" x14ac:dyDescent="0.25">
      <c r="A62" s="126" t="s">
        <v>4008</v>
      </c>
      <c r="B62" s="200">
        <v>1</v>
      </c>
      <c r="C62" s="126">
        <v>2</v>
      </c>
      <c r="D62" s="308">
        <f>'Payroll Totals by Month'!D45</f>
        <v>400107</v>
      </c>
      <c r="E62" s="126" t="b">
        <v>1</v>
      </c>
      <c r="F62" s="309" t="str">
        <f>RIGHT('Payroll Totals by Month'!B45,4)&amp;"."&amp;"salaries"&amp;"."&amp;PayrollCR!$C$5</f>
        <v>3514.salaries.Jn21</v>
      </c>
      <c r="G62" s="310">
        <f t="shared" ca="1" si="0"/>
        <v>44361</v>
      </c>
      <c r="H62" s="311">
        <f>'Payroll Totals by Month'!L45</f>
        <v>81347.12000000001</v>
      </c>
      <c r="I62" s="205">
        <f t="shared" ca="1" si="2"/>
        <v>44361</v>
      </c>
      <c r="J62" s="126">
        <v>3</v>
      </c>
      <c r="K62" s="126" t="b">
        <v>1</v>
      </c>
      <c r="L62" s="126" t="s">
        <v>4009</v>
      </c>
      <c r="M62" s="126" t="b">
        <v>1</v>
      </c>
      <c r="N62" s="126" t="s">
        <v>3687</v>
      </c>
      <c r="O62" s="309" t="str">
        <f>LEFT('Payroll Totals by Month'!C45,13)&amp;"."&amp;F62</f>
        <v>Annunciation .3514.salaries.Jn21</v>
      </c>
      <c r="P62" s="312" t="str">
        <f>'Payroll Totals by Month'!A45&amp;"/"&amp;PayrollCR!$O$1</f>
        <v>10117/111400</v>
      </c>
      <c r="Q62" s="126" t="b">
        <v>1</v>
      </c>
      <c r="R62" s="126" t="b">
        <v>1</v>
      </c>
      <c r="S62" s="126" t="b">
        <v>1</v>
      </c>
    </row>
    <row r="63" spans="1:19" x14ac:dyDescent="0.25">
      <c r="A63" s="126" t="s">
        <v>4008</v>
      </c>
      <c r="B63" s="200">
        <v>1</v>
      </c>
      <c r="C63" s="126">
        <v>2</v>
      </c>
      <c r="D63" s="308">
        <f>'Payroll Totals by Month'!D46</f>
        <v>400065</v>
      </c>
      <c r="E63" s="126" t="b">
        <v>1</v>
      </c>
      <c r="F63" s="309" t="str">
        <f>RIGHT('Payroll Totals by Month'!B46,4)&amp;"."&amp;"salaries"&amp;"."&amp;PayrollCR!$C$5</f>
        <v>2067.salaries.Jn21</v>
      </c>
      <c r="G63" s="310">
        <f t="shared" ca="1" si="0"/>
        <v>44361</v>
      </c>
      <c r="H63" s="311">
        <f>'Payroll Totals by Month'!L46</f>
        <v>102226.22999999998</v>
      </c>
      <c r="I63" s="205">
        <f t="shared" ca="1" si="2"/>
        <v>44361</v>
      </c>
      <c r="J63" s="126">
        <v>3</v>
      </c>
      <c r="K63" s="126" t="b">
        <v>1</v>
      </c>
      <c r="L63" s="126" t="s">
        <v>4009</v>
      </c>
      <c r="M63" s="126" t="b">
        <v>1</v>
      </c>
      <c r="N63" s="126" t="s">
        <v>3687</v>
      </c>
      <c r="O63" s="309" t="str">
        <f>LEFT('Payroll Totals by Month'!C46,13)&amp;"."&amp;F63</f>
        <v>Chalgrove Pri.2067.salaries.Jn21</v>
      </c>
      <c r="P63" s="312" t="str">
        <f>'Payroll Totals by Month'!A46&amp;"/"&amp;PayrollCR!$O$1</f>
        <v>10118/111400</v>
      </c>
      <c r="Q63" s="126" t="b">
        <v>1</v>
      </c>
      <c r="R63" s="126" t="b">
        <v>1</v>
      </c>
      <c r="S63" s="126" t="b">
        <v>1</v>
      </c>
    </row>
    <row r="64" spans="1:19" x14ac:dyDescent="0.25">
      <c r="A64" s="126" t="s">
        <v>4008</v>
      </c>
      <c r="B64" s="200">
        <v>1</v>
      </c>
      <c r="C64" s="126">
        <v>2</v>
      </c>
      <c r="D64" s="308">
        <f>'Payroll Totals by Month'!D47</f>
        <v>400108</v>
      </c>
      <c r="E64" s="126" t="b">
        <v>1</v>
      </c>
      <c r="F64" s="309" t="str">
        <f>RIGHT('Payroll Totals by Month'!B47,4)&amp;"."&amp;"salaries"&amp;"."&amp;PayrollCR!$C$5</f>
        <v>3516.salaries.Jn21</v>
      </c>
      <c r="G64" s="310">
        <f t="shared" ca="1" si="0"/>
        <v>44361</v>
      </c>
      <c r="H64" s="311">
        <f>'Payroll Totals by Month'!L47</f>
        <v>86997.027312096485</v>
      </c>
      <c r="I64" s="205">
        <f t="shared" ca="1" si="2"/>
        <v>44361</v>
      </c>
      <c r="J64" s="126">
        <v>3</v>
      </c>
      <c r="K64" s="126" t="b">
        <v>1</v>
      </c>
      <c r="L64" s="126" t="s">
        <v>4009</v>
      </c>
      <c r="M64" s="126" t="b">
        <v>1</v>
      </c>
      <c r="N64" s="126" t="s">
        <v>3687</v>
      </c>
      <c r="O64" s="309" t="str">
        <f>LEFT('Payroll Totals by Month'!C47,13)&amp;"."&amp;F64</f>
        <v>Hasmonean Pri.3516.salaries.Jn21</v>
      </c>
      <c r="P64" s="312" t="str">
        <f>'Payroll Totals by Month'!A47&amp;"/"&amp;PayrollCR!$O$1</f>
        <v>10121/111400</v>
      </c>
      <c r="Q64" s="126" t="b">
        <v>1</v>
      </c>
      <c r="R64" s="126" t="b">
        <v>1</v>
      </c>
      <c r="S64" s="126" t="b">
        <v>1</v>
      </c>
    </row>
    <row r="65" spans="1:19" x14ac:dyDescent="0.25">
      <c r="A65" s="126" t="s">
        <v>4008</v>
      </c>
      <c r="B65" s="200">
        <v>1</v>
      </c>
      <c r="C65" s="126">
        <v>2</v>
      </c>
      <c r="D65" s="308">
        <f>'Payroll Totals by Month'!D48</f>
        <v>400113</v>
      </c>
      <c r="E65" s="126" t="b">
        <v>1</v>
      </c>
      <c r="F65" s="309" t="str">
        <f>RIGHT('Payroll Totals by Month'!B48,4)&amp;"."&amp;"salaries"&amp;"."&amp;PayrollCR!$C$5</f>
        <v>2077.salaries.Jn21</v>
      </c>
      <c r="G65" s="310">
        <f t="shared" ca="1" si="0"/>
        <v>44361</v>
      </c>
      <c r="H65" s="311">
        <f>'Payroll Totals by Month'!L48</f>
        <v>495779.86000000004</v>
      </c>
      <c r="I65" s="205">
        <f t="shared" ca="1" si="2"/>
        <v>44361</v>
      </c>
      <c r="J65" s="126">
        <v>3</v>
      </c>
      <c r="K65" s="126" t="b">
        <v>1</v>
      </c>
      <c r="L65" s="126" t="s">
        <v>4009</v>
      </c>
      <c r="M65" s="126" t="b">
        <v>1</v>
      </c>
      <c r="N65" s="126" t="s">
        <v>3687</v>
      </c>
      <c r="O65" s="309" t="str">
        <f>LEFT('Payroll Totals by Month'!C48,13)&amp;"."&amp;F65</f>
        <v>Orion Primary.2077.salaries.Jn21</v>
      </c>
      <c r="P65" s="312" t="str">
        <f>'Payroll Totals by Month'!A48&amp;"/"&amp;PayrollCR!$O$1</f>
        <v>10127/111400</v>
      </c>
      <c r="Q65" s="126" t="b">
        <v>1</v>
      </c>
      <c r="R65" s="126" t="b">
        <v>1</v>
      </c>
      <c r="S65" s="126" t="b">
        <v>1</v>
      </c>
    </row>
    <row r="66" spans="1:19" x14ac:dyDescent="0.25">
      <c r="A66" s="126" t="s">
        <v>4008</v>
      </c>
      <c r="B66" s="200">
        <v>1</v>
      </c>
      <c r="C66" s="126">
        <v>2</v>
      </c>
      <c r="D66" s="308">
        <f>'Payroll Totals by Month'!D49</f>
        <v>400070</v>
      </c>
      <c r="E66" s="126" t="b">
        <v>1</v>
      </c>
      <c r="F66" s="309" t="str">
        <f>RIGHT('Payroll Totals by Month'!B49,4)&amp;"."&amp;"salaries"&amp;"."&amp;PayrollCR!$C$5</f>
        <v>2079.salaries.Jn21</v>
      </c>
      <c r="G66" s="310">
        <f t="shared" ca="1" si="0"/>
        <v>44361</v>
      </c>
      <c r="H66" s="311">
        <f>'Payroll Totals by Month'!L49</f>
        <v>149389.35</v>
      </c>
      <c r="I66" s="205">
        <f t="shared" ca="1" si="2"/>
        <v>44361</v>
      </c>
      <c r="J66" s="126">
        <v>3</v>
      </c>
      <c r="K66" s="126" t="b">
        <v>1</v>
      </c>
      <c r="L66" s="126" t="s">
        <v>4009</v>
      </c>
      <c r="M66" s="126" t="b">
        <v>1</v>
      </c>
      <c r="N66" s="126" t="s">
        <v>3687</v>
      </c>
      <c r="O66" s="309" t="str">
        <f>LEFT('Payroll Totals by Month'!C49,13)&amp;"."&amp;F66</f>
        <v>Beis Yaakov.2079.salaries.Jn21</v>
      </c>
      <c r="P66" s="312" t="str">
        <f>'Payroll Totals by Month'!A49&amp;"/"&amp;PayrollCR!$O$1</f>
        <v>10128/111400</v>
      </c>
      <c r="Q66" s="126" t="b">
        <v>1</v>
      </c>
      <c r="R66" s="126" t="b">
        <v>1</v>
      </c>
      <c r="S66" s="126" t="b">
        <v>1</v>
      </c>
    </row>
    <row r="67" spans="1:19" x14ac:dyDescent="0.25">
      <c r="A67" s="126" t="s">
        <v>4008</v>
      </c>
      <c r="B67" s="200">
        <v>1</v>
      </c>
      <c r="C67" s="126">
        <v>2</v>
      </c>
      <c r="D67" s="308">
        <f>'Payroll Totals by Month'!D50</f>
        <v>400014</v>
      </c>
      <c r="E67" s="126" t="b">
        <v>1</v>
      </c>
      <c r="F67" s="309" t="str">
        <f>RIGHT('Payroll Totals by Month'!B50,4)&amp;"."&amp;"salaries"&amp;"."&amp;PayrollCR!$C$5</f>
        <v>2078.salaries.Jn21</v>
      </c>
      <c r="G67" s="310">
        <f t="shared" ca="1" si="0"/>
        <v>44361</v>
      </c>
      <c r="H67" s="311">
        <f>'Payroll Totals by Month'!L50</f>
        <v>129226.69</v>
      </c>
      <c r="I67" s="205">
        <f t="shared" ca="1" si="2"/>
        <v>44361</v>
      </c>
      <c r="J67" s="126">
        <v>3</v>
      </c>
      <c r="K67" s="126" t="b">
        <v>1</v>
      </c>
      <c r="L67" s="126" t="s">
        <v>4009</v>
      </c>
      <c r="M67" s="126" t="b">
        <v>1</v>
      </c>
      <c r="N67" s="126" t="s">
        <v>3687</v>
      </c>
      <c r="O67" s="309" t="str">
        <f>LEFT('Payroll Totals by Month'!C50,13)&amp;"."&amp;F67</f>
        <v>Pardes House .2078.salaries.Jn21</v>
      </c>
      <c r="P67" s="312" t="str">
        <f>'Payroll Totals by Month'!A50&amp;"/"&amp;PayrollCR!$O$1</f>
        <v>10129/111400</v>
      </c>
      <c r="Q67" s="126" t="b">
        <v>1</v>
      </c>
      <c r="R67" s="126" t="b">
        <v>1</v>
      </c>
      <c r="S67" s="126" t="b">
        <v>1</v>
      </c>
    </row>
    <row r="68" spans="1:19" x14ac:dyDescent="0.25">
      <c r="A68" s="126" t="s">
        <v>4008</v>
      </c>
      <c r="B68" s="200">
        <v>1</v>
      </c>
      <c r="C68" s="126">
        <v>2</v>
      </c>
      <c r="D68" s="308">
        <f>'Payroll Totals by Month'!D51</f>
        <v>400072</v>
      </c>
      <c r="E68" s="126" t="b">
        <v>1</v>
      </c>
      <c r="F68" s="309" t="str">
        <f>RIGHT('Payroll Totals by Month'!B51,4)&amp;"."&amp;"salaries"&amp;"."&amp;PayrollCR!$C$5</f>
        <v>1002.salaries.Jn21</v>
      </c>
      <c r="G68" s="310">
        <f t="shared" ca="1" si="0"/>
        <v>44361</v>
      </c>
      <c r="H68" s="311">
        <f>'Payroll Totals by Month'!L51</f>
        <v>1973.7270384615385</v>
      </c>
      <c r="I68" s="205">
        <f t="shared" ca="1" si="2"/>
        <v>44361</v>
      </c>
      <c r="J68" s="126">
        <v>3</v>
      </c>
      <c r="K68" s="126" t="b">
        <v>1</v>
      </c>
      <c r="L68" s="126" t="s">
        <v>4009</v>
      </c>
      <c r="M68" s="126" t="b">
        <v>1</v>
      </c>
      <c r="N68" s="126" t="s">
        <v>3687</v>
      </c>
      <c r="O68" s="309" t="str">
        <f>LEFT('Payroll Totals by Month'!C51,13)&amp;"."&amp;F68</f>
        <v>Moss Hall Nur.1002.salaries.Jn21</v>
      </c>
      <c r="P68" s="312" t="str">
        <f>'Payroll Totals by Month'!A51&amp;"/"&amp;PayrollCR!$O$1</f>
        <v>10132/111400</v>
      </c>
      <c r="Q68" s="126" t="b">
        <v>1</v>
      </c>
      <c r="R68" s="126" t="b">
        <v>1</v>
      </c>
      <c r="S68" s="126" t="b">
        <v>1</v>
      </c>
    </row>
    <row r="69" spans="1:19" x14ac:dyDescent="0.25">
      <c r="A69" s="126" t="s">
        <v>4008</v>
      </c>
      <c r="B69" s="200">
        <v>1</v>
      </c>
      <c r="C69" s="126">
        <v>2</v>
      </c>
      <c r="D69" s="308">
        <f>'Payroll Totals by Month'!D52</f>
        <v>400102</v>
      </c>
      <c r="E69" s="126" t="b">
        <v>1</v>
      </c>
      <c r="F69" s="309" t="str">
        <f>RIGHT('Payroll Totals by Month'!B52,4)&amp;"."&amp;"salaries"&amp;"."&amp;PayrollCR!$C$5</f>
        <v>1000.salaries.Jn21</v>
      </c>
      <c r="G69" s="310">
        <f t="shared" ca="1" si="0"/>
        <v>44361</v>
      </c>
      <c r="H69" s="311">
        <f>'Payroll Totals by Month'!L52</f>
        <v>416.18269230769226</v>
      </c>
      <c r="I69" s="205">
        <f t="shared" ca="1" si="2"/>
        <v>44361</v>
      </c>
      <c r="J69" s="126">
        <v>3</v>
      </c>
      <c r="K69" s="126" t="b">
        <v>1</v>
      </c>
      <c r="L69" s="126" t="s">
        <v>4009</v>
      </c>
      <c r="M69" s="126" t="b">
        <v>1</v>
      </c>
      <c r="N69" s="126" t="s">
        <v>3687</v>
      </c>
      <c r="O69" s="309" t="str">
        <f>LEFT('Payroll Totals by Month'!C52,13)&amp;"."&amp;F69</f>
        <v>BEYA.1000.salaries.Jn21</v>
      </c>
      <c r="P69" s="312" t="str">
        <f>'Payroll Totals by Month'!A52&amp;"/"&amp;PayrollCR!$O$1</f>
        <v>10135/111400</v>
      </c>
      <c r="Q69" s="126" t="b">
        <v>1</v>
      </c>
      <c r="R69" s="126" t="b">
        <v>1</v>
      </c>
      <c r="S69" s="126" t="b">
        <v>1</v>
      </c>
    </row>
    <row r="70" spans="1:19" x14ac:dyDescent="0.25">
      <c r="A70" s="126" t="s">
        <v>4008</v>
      </c>
      <c r="B70" s="200">
        <v>1</v>
      </c>
      <c r="C70" s="126">
        <v>2</v>
      </c>
      <c r="D70" s="308">
        <f>'Payroll Totals by Month'!D53</f>
        <v>400034</v>
      </c>
      <c r="E70" s="126" t="b">
        <v>1</v>
      </c>
      <c r="F70" s="309" t="str">
        <f>RIGHT('Payroll Totals by Month'!B53,4)&amp;"."&amp;"salaries"&amp;"."&amp;PayrollCR!$C$5</f>
        <v>7005.salaries.Jn21</v>
      </c>
      <c r="G70" s="310">
        <f t="shared" ca="1" si="0"/>
        <v>44361</v>
      </c>
      <c r="H70" s="311">
        <f>'Payroll Totals by Month'!L53</f>
        <v>205720.58</v>
      </c>
      <c r="I70" s="205">
        <f t="shared" ca="1" si="2"/>
        <v>44361</v>
      </c>
      <c r="J70" s="126">
        <v>3</v>
      </c>
      <c r="K70" s="126" t="b">
        <v>1</v>
      </c>
      <c r="L70" s="126" t="s">
        <v>4009</v>
      </c>
      <c r="M70" s="126" t="b">
        <v>1</v>
      </c>
      <c r="N70" s="126" t="s">
        <v>3687</v>
      </c>
      <c r="O70" s="309" t="str">
        <f>LEFT('Payroll Totals by Month'!C53,13)&amp;"."&amp;F70</f>
        <v>Northway.7005.salaries.Jn21</v>
      </c>
      <c r="P70" s="312" t="str">
        <f>'Payroll Totals by Month'!A53&amp;"/"&amp;PayrollCR!$O$1</f>
        <v>10157/111400</v>
      </c>
      <c r="Q70" s="126" t="b">
        <v>1</v>
      </c>
      <c r="R70" s="126" t="b">
        <v>1</v>
      </c>
      <c r="S70" s="126" t="b">
        <v>1</v>
      </c>
    </row>
    <row r="71" spans="1:19" x14ac:dyDescent="0.25">
      <c r="A71" s="126" t="s">
        <v>4008</v>
      </c>
      <c r="B71" s="200">
        <v>1</v>
      </c>
      <c r="C71" s="126">
        <v>2</v>
      </c>
      <c r="D71" s="308">
        <f>'Payroll Totals by Month'!D54</f>
        <v>400157</v>
      </c>
      <c r="E71" s="126" t="b">
        <v>1</v>
      </c>
      <c r="F71" s="309" t="str">
        <f>RIGHT('Payroll Totals by Month'!B54,4)&amp;"."&amp;"salaries"&amp;"."&amp;PayrollCR!$C$5</f>
        <v>1102.salaries.Jn21</v>
      </c>
      <c r="G71" s="310">
        <f t="shared" ca="1" si="0"/>
        <v>44361</v>
      </c>
      <c r="H71" s="311">
        <f>'Payroll Totals by Month'!L54</f>
        <v>39074.65</v>
      </c>
      <c r="I71" s="205">
        <f t="shared" ca="1" si="2"/>
        <v>44361</v>
      </c>
      <c r="J71" s="126">
        <v>3</v>
      </c>
      <c r="K71" s="126" t="b">
        <v>1</v>
      </c>
      <c r="L71" s="126" t="s">
        <v>4009</v>
      </c>
      <c r="M71" s="126" t="b">
        <v>1</v>
      </c>
      <c r="N71" s="126" t="s">
        <v>3687</v>
      </c>
      <c r="O71" s="309" t="str">
        <f>LEFT('Payroll Totals by Month'!C54,13)&amp;"."&amp;F71</f>
        <v>Northgate.1102.salaries.Jn21</v>
      </c>
      <c r="P71" s="312" t="str">
        <f>'Payroll Totals by Month'!A54&amp;"/"&amp;PayrollCR!$O$1</f>
        <v>10185/111400</v>
      </c>
      <c r="Q71" s="126" t="b">
        <v>1</v>
      </c>
      <c r="R71" s="126" t="b">
        <v>1</v>
      </c>
      <c r="S71" s="126" t="b">
        <v>1</v>
      </c>
    </row>
    <row r="72" spans="1:19" x14ac:dyDescent="0.25">
      <c r="A72" s="126" t="s">
        <v>4008</v>
      </c>
      <c r="B72" s="200">
        <v>1</v>
      </c>
      <c r="C72" s="126">
        <v>2</v>
      </c>
      <c r="D72" s="308">
        <f>'Payroll Totals by Month'!D55</f>
        <v>400125</v>
      </c>
      <c r="E72" s="126" t="b">
        <v>1</v>
      </c>
      <c r="F72" s="309" t="str">
        <f>RIGHT('Payroll Totals by Month'!B55,4)&amp;"."&amp;"salaries"&amp;"."&amp;PayrollCR!$C$5</f>
        <v>3520.salaries.Jn21</v>
      </c>
      <c r="G72" s="310">
        <f t="shared" ca="1" si="0"/>
        <v>44361</v>
      </c>
      <c r="H72" s="311">
        <f>'Payroll Totals by Month'!L55</f>
        <v>158383.59923076924</v>
      </c>
      <c r="I72" s="205">
        <f t="shared" ca="1" si="2"/>
        <v>44361</v>
      </c>
      <c r="J72" s="126">
        <v>3</v>
      </c>
      <c r="K72" s="126" t="b">
        <v>1</v>
      </c>
      <c r="L72" s="126" t="s">
        <v>4009</v>
      </c>
      <c r="M72" s="126" t="b">
        <v>1</v>
      </c>
      <c r="N72" s="126" t="s">
        <v>3687</v>
      </c>
      <c r="O72" s="309" t="str">
        <f>LEFT('Payroll Totals by Month'!C55,13)&amp;"."&amp;F72</f>
        <v>Akiva School.3520.salaries.Jn21</v>
      </c>
      <c r="P72" s="312" t="str">
        <f>'Payroll Totals by Month'!A55&amp;"/"&amp;PayrollCR!$O$1</f>
        <v>11094/111400</v>
      </c>
      <c r="Q72" s="126" t="b">
        <v>1</v>
      </c>
      <c r="R72" s="126" t="b">
        <v>1</v>
      </c>
      <c r="S72" s="126" t="b">
        <v>1</v>
      </c>
    </row>
    <row r="73" spans="1:19" x14ac:dyDescent="0.25">
      <c r="A73" s="126" t="s">
        <v>4008</v>
      </c>
      <c r="B73" s="200">
        <v>1</v>
      </c>
      <c r="C73" s="126">
        <v>2</v>
      </c>
      <c r="D73" s="308">
        <f>'Payroll Totals by Month'!D56</f>
        <v>400150</v>
      </c>
      <c r="E73" s="126" t="b">
        <v>1</v>
      </c>
      <c r="F73" s="309" t="str">
        <f>RIGHT('Payroll Totals by Month'!B56,4)&amp;"."&amp;"salaries"&amp;"."&amp;PayrollCR!$C$5</f>
        <v>3524.salaries.Jn21</v>
      </c>
      <c r="G73" s="310">
        <f t="shared" ca="1" si="0"/>
        <v>44361</v>
      </c>
      <c r="H73" s="311">
        <f>'Payroll Totals by Month'!L56</f>
        <v>78921.716619356652</v>
      </c>
      <c r="I73" s="205">
        <f t="shared" ca="1" si="2"/>
        <v>44361</v>
      </c>
      <c r="J73" s="126">
        <v>3</v>
      </c>
      <c r="K73" s="126" t="b">
        <v>1</v>
      </c>
      <c r="L73" s="126" t="s">
        <v>4009</v>
      </c>
      <c r="M73" s="126" t="b">
        <v>1</v>
      </c>
      <c r="N73" s="126" t="s">
        <v>3687</v>
      </c>
      <c r="O73" s="309" t="str">
        <f>LEFT('Payroll Totals by Month'!C56,13)&amp;"."&amp;F73</f>
        <v>Beit Shvidler.3524.salaries.Jn21</v>
      </c>
      <c r="P73" s="312" t="str">
        <f>'Payroll Totals by Month'!A56&amp;"/"&amp;PayrollCR!$O$1</f>
        <v>11278/111400</v>
      </c>
      <c r="Q73" s="126" t="b">
        <v>1</v>
      </c>
      <c r="R73" s="126" t="b">
        <v>1</v>
      </c>
      <c r="S73" s="126" t="b">
        <v>1</v>
      </c>
    </row>
    <row r="74" spans="1:19" x14ac:dyDescent="0.25">
      <c r="A74" s="126" t="s">
        <v>4008</v>
      </c>
      <c r="B74" s="200">
        <v>1</v>
      </c>
      <c r="C74" s="126">
        <v>2</v>
      </c>
      <c r="D74" s="308">
        <f>'Payroll Totals by Month'!D57</f>
        <v>0</v>
      </c>
      <c r="E74" s="126" t="b">
        <v>1</v>
      </c>
      <c r="F74" s="309" t="str">
        <f>RIGHT('Payroll Totals by Month'!B57,4)&amp;"."&amp;"salaries"&amp;"."&amp;PayrollCR!$C$5</f>
        <v>.salaries.Jn21</v>
      </c>
      <c r="G74" s="310">
        <f t="shared" ca="1" si="0"/>
        <v>44361</v>
      </c>
      <c r="H74" s="311">
        <f>'Payroll Totals by Month'!L57</f>
        <v>0</v>
      </c>
      <c r="I74" s="205">
        <f t="shared" ca="1" si="2"/>
        <v>44361</v>
      </c>
      <c r="J74" s="126">
        <v>3</v>
      </c>
      <c r="K74" s="126" t="b">
        <v>1</v>
      </c>
      <c r="L74" s="126" t="s">
        <v>4009</v>
      </c>
      <c r="M74" s="126" t="b">
        <v>1</v>
      </c>
      <c r="N74" s="126" t="s">
        <v>3687</v>
      </c>
      <c r="O74" s="309" t="str">
        <f>LEFT('Payroll Totals by Month'!C57,13)&amp;"."&amp;F74</f>
        <v>..salaries.Jn21</v>
      </c>
      <c r="P74" s="312" t="str">
        <f>'Payroll Totals by Month'!A57&amp;"/"&amp;PayrollCR!$O$1</f>
        <v>/111400</v>
      </c>
      <c r="Q74" s="126" t="b">
        <v>1</v>
      </c>
      <c r="R74" s="126" t="b">
        <v>1</v>
      </c>
      <c r="S74" s="126" t="b">
        <v>1</v>
      </c>
    </row>
    <row r="75" spans="1:19" x14ac:dyDescent="0.25">
      <c r="A75" s="126" t="s">
        <v>4008</v>
      </c>
      <c r="B75" s="200">
        <v>1</v>
      </c>
      <c r="C75" s="126">
        <v>2</v>
      </c>
      <c r="D75" s="308">
        <f>'Payroll Totals by Month'!D58</f>
        <v>0</v>
      </c>
      <c r="E75" s="126" t="b">
        <v>1</v>
      </c>
      <c r="F75" s="309" t="str">
        <f>RIGHT('Payroll Totals by Month'!B58,4)&amp;"."&amp;"salaries"&amp;"."&amp;PayrollCR!$C$5</f>
        <v>.salaries.Jn21</v>
      </c>
      <c r="G75" s="310">
        <f t="shared" ca="1" si="0"/>
        <v>44361</v>
      </c>
      <c r="H75" s="311">
        <f>'Payroll Totals by Month'!L58</f>
        <v>0</v>
      </c>
      <c r="I75" s="205">
        <f t="shared" ca="1" si="2"/>
        <v>44361</v>
      </c>
      <c r="J75" s="126">
        <v>3</v>
      </c>
      <c r="K75" s="126" t="b">
        <v>1</v>
      </c>
      <c r="L75" s="126" t="s">
        <v>4009</v>
      </c>
      <c r="M75" s="126" t="b">
        <v>1</v>
      </c>
      <c r="N75" s="126" t="s">
        <v>3687</v>
      </c>
      <c r="O75" s="309" t="str">
        <f>LEFT('Payroll Totals by Month'!C58,13)&amp;"."&amp;F75</f>
        <v>..salaries.Jn21</v>
      </c>
      <c r="P75" s="312" t="str">
        <f>'Payroll Totals by Month'!A58&amp;"/"&amp;PayrollCR!$O$1</f>
        <v>/111400</v>
      </c>
      <c r="Q75" s="126" t="b">
        <v>1</v>
      </c>
      <c r="R75" s="126" t="b">
        <v>1</v>
      </c>
      <c r="S75" s="126" t="b">
        <v>1</v>
      </c>
    </row>
    <row r="76" spans="1:19" x14ac:dyDescent="0.25">
      <c r="A76" s="126" t="s">
        <v>4008</v>
      </c>
      <c r="B76" s="200">
        <v>1</v>
      </c>
      <c r="C76" s="126">
        <v>2</v>
      </c>
      <c r="D76" s="308">
        <f>'Payroll Totals by Month'!D59</f>
        <v>0</v>
      </c>
      <c r="E76" s="126" t="b">
        <v>1</v>
      </c>
      <c r="F76" s="309" t="str">
        <f>RIGHT('Payroll Totals by Month'!B59,4)&amp;"."&amp;"salaries"&amp;"."&amp;PayrollCR!$C$5</f>
        <v>.salaries.Jn21</v>
      </c>
      <c r="G76" s="310">
        <f t="shared" ca="1" si="0"/>
        <v>44361</v>
      </c>
      <c r="H76" s="311">
        <f>'Payroll Totals by Month'!L59</f>
        <v>0</v>
      </c>
      <c r="I76" s="205">
        <f t="shared" ca="1" si="2"/>
        <v>44361</v>
      </c>
      <c r="J76" s="126">
        <v>3</v>
      </c>
      <c r="K76" s="126" t="b">
        <v>1</v>
      </c>
      <c r="L76" s="126" t="s">
        <v>4009</v>
      </c>
      <c r="M76" s="126" t="b">
        <v>1</v>
      </c>
      <c r="N76" s="126" t="s">
        <v>3687</v>
      </c>
      <c r="O76" s="309" t="str">
        <f>LEFT('Payroll Totals by Month'!C59,13)&amp;"."&amp;F76</f>
        <v>..salaries.Jn21</v>
      </c>
      <c r="P76" s="312" t="str">
        <f>'Payroll Totals by Month'!A59&amp;"/"&amp;PayrollCR!$O$1</f>
        <v>/111400</v>
      </c>
      <c r="Q76" s="126" t="b">
        <v>1</v>
      </c>
      <c r="R76" s="126" t="b">
        <v>1</v>
      </c>
      <c r="S76" s="126" t="b">
        <v>1</v>
      </c>
    </row>
    <row r="77" spans="1:19" x14ac:dyDescent="0.25">
      <c r="A77" s="126" t="s">
        <v>4008</v>
      </c>
      <c r="B77" s="200">
        <v>1</v>
      </c>
      <c r="C77" s="126">
        <v>2</v>
      </c>
      <c r="D77" s="308">
        <f>'Payroll Totals by Month'!D60</f>
        <v>0</v>
      </c>
      <c r="E77" s="126" t="b">
        <v>1</v>
      </c>
      <c r="F77" s="309" t="str">
        <f>RIGHT('Payroll Totals by Month'!B60,4)&amp;"."&amp;"salaries"&amp;"."&amp;PayrollCR!$C$5</f>
        <v>.salaries.Jn21</v>
      </c>
      <c r="G77" s="310">
        <f t="shared" ca="1" si="0"/>
        <v>44361</v>
      </c>
      <c r="H77" s="311">
        <f>'Payroll Totals by Month'!L60</f>
        <v>0</v>
      </c>
      <c r="I77" s="205">
        <f t="shared" ca="1" si="2"/>
        <v>44361</v>
      </c>
      <c r="J77" s="126">
        <v>3</v>
      </c>
      <c r="K77" s="126" t="b">
        <v>1</v>
      </c>
      <c r="L77" s="126" t="s">
        <v>4009</v>
      </c>
      <c r="M77" s="126" t="b">
        <v>1</v>
      </c>
      <c r="N77" s="126" t="s">
        <v>3687</v>
      </c>
      <c r="O77" s="309" t="str">
        <f>LEFT('Payroll Totals by Month'!C60,13)&amp;"."&amp;F77</f>
        <v>..salaries.Jn21</v>
      </c>
      <c r="P77" s="312" t="str">
        <f>'Payroll Totals by Month'!A60&amp;"/"&amp;PayrollCR!$O$1</f>
        <v>/111400</v>
      </c>
      <c r="Q77" s="126" t="b">
        <v>1</v>
      </c>
      <c r="R77" s="126" t="b">
        <v>1</v>
      </c>
      <c r="S77" s="126" t="b">
        <v>1</v>
      </c>
    </row>
    <row r="78" spans="1:19" x14ac:dyDescent="0.25">
      <c r="A78" s="126" t="s">
        <v>4008</v>
      </c>
      <c r="B78" s="200">
        <v>1</v>
      </c>
      <c r="C78" s="126">
        <v>2</v>
      </c>
      <c r="D78" s="308">
        <f>'Payroll Totals by Month'!D61</f>
        <v>0</v>
      </c>
      <c r="E78" s="126" t="b">
        <v>1</v>
      </c>
      <c r="F78" s="309" t="str">
        <f>RIGHT('Payroll Totals by Month'!B61,4)&amp;"."&amp;"salaries"&amp;"."&amp;PayrollCR!$C$5</f>
        <v>.salaries.Jn21</v>
      </c>
      <c r="G78" s="310">
        <f t="shared" ca="1" si="0"/>
        <v>44361</v>
      </c>
      <c r="H78" s="311">
        <f>'Payroll Totals by Month'!L61</f>
        <v>0</v>
      </c>
      <c r="I78" s="205">
        <f t="shared" ca="1" si="2"/>
        <v>44361</v>
      </c>
      <c r="J78" s="126">
        <v>3</v>
      </c>
      <c r="K78" s="126" t="b">
        <v>1</v>
      </c>
      <c r="L78" s="126" t="s">
        <v>4009</v>
      </c>
      <c r="M78" s="126" t="b">
        <v>1</v>
      </c>
      <c r="N78" s="126" t="s">
        <v>3687</v>
      </c>
      <c r="O78" s="309" t="str">
        <f>LEFT('Payroll Totals by Month'!C61,13)&amp;"."&amp;F78</f>
        <v>..salaries.Jn21</v>
      </c>
      <c r="P78" s="312" t="str">
        <f>'Payroll Totals by Month'!A61&amp;"/"&amp;PayrollCR!$O$1</f>
        <v>/111400</v>
      </c>
      <c r="Q78" s="126" t="b">
        <v>1</v>
      </c>
      <c r="R78" s="126" t="b">
        <v>1</v>
      </c>
      <c r="S78" s="126" t="b">
        <v>1</v>
      </c>
    </row>
    <row r="79" spans="1:19" x14ac:dyDescent="0.25">
      <c r="A79" s="126" t="s">
        <v>4008</v>
      </c>
      <c r="B79" s="200">
        <v>1</v>
      </c>
      <c r="C79" s="126">
        <v>2</v>
      </c>
      <c r="D79" s="308">
        <f>'Payroll Totals by Month'!D62</f>
        <v>0</v>
      </c>
      <c r="E79" s="126" t="b">
        <v>1</v>
      </c>
      <c r="F79" s="309" t="str">
        <f>RIGHT('Payroll Totals by Month'!B62,4)&amp;"."&amp;"salaries"&amp;"."&amp;PayrollCR!$C$5</f>
        <v>.salaries.Jn21</v>
      </c>
      <c r="G79" s="310">
        <f t="shared" ca="1" si="0"/>
        <v>44361</v>
      </c>
      <c r="H79" s="311">
        <f>'Payroll Totals by Month'!L62</f>
        <v>0</v>
      </c>
      <c r="I79" s="205">
        <f t="shared" ca="1" si="2"/>
        <v>44361</v>
      </c>
      <c r="J79" s="126">
        <v>3</v>
      </c>
      <c r="K79" s="126" t="b">
        <v>1</v>
      </c>
      <c r="L79" s="126" t="s">
        <v>4009</v>
      </c>
      <c r="M79" s="126" t="b">
        <v>1</v>
      </c>
      <c r="N79" s="126" t="s">
        <v>3687</v>
      </c>
      <c r="O79" s="309" t="str">
        <f>LEFT('Payroll Totals by Month'!C62,13)&amp;"."&amp;F79</f>
        <v>..salaries.Jn21</v>
      </c>
      <c r="P79" s="312" t="str">
        <f>'Payroll Totals by Month'!A62&amp;"/"&amp;PayrollCR!$O$1</f>
        <v>CHECK TABLE/111400</v>
      </c>
      <c r="Q79" s="126" t="b">
        <v>1</v>
      </c>
      <c r="R79" s="126" t="b">
        <v>1</v>
      </c>
      <c r="S79" s="126" t="b">
        <v>1</v>
      </c>
    </row>
    <row r="80" spans="1:19" x14ac:dyDescent="0.25">
      <c r="A80" s="126" t="s">
        <v>4008</v>
      </c>
      <c r="B80" s="200">
        <v>1</v>
      </c>
      <c r="C80" s="126">
        <v>2</v>
      </c>
      <c r="D80" s="308">
        <f>'Payroll Totals by Month'!D63</f>
        <v>0</v>
      </c>
      <c r="E80" s="126" t="b">
        <v>1</v>
      </c>
      <c r="F80" s="309" t="str">
        <f>RIGHT('Payroll Totals by Month'!B63,4)&amp;"."&amp;"salaries"&amp;"."&amp;PayrollCR!$C$5</f>
        <v>.salaries.Jn21</v>
      </c>
      <c r="G80" s="310">
        <f t="shared" ca="1" si="0"/>
        <v>44361</v>
      </c>
      <c r="H80" s="311">
        <f>'Payroll Totals by Month'!L63</f>
        <v>0</v>
      </c>
      <c r="I80" s="205">
        <f t="shared" ca="1" si="2"/>
        <v>44361</v>
      </c>
      <c r="J80" s="126">
        <v>3</v>
      </c>
      <c r="K80" s="126" t="b">
        <v>1</v>
      </c>
      <c r="L80" s="126" t="s">
        <v>4009</v>
      </c>
      <c r="M80" s="126" t="b">
        <v>1</v>
      </c>
      <c r="N80" s="126" t="s">
        <v>3687</v>
      </c>
      <c r="O80" s="309" t="str">
        <f>LEFT('Payroll Totals by Month'!C63,13)&amp;"."&amp;F80</f>
        <v>..salaries.Jn21</v>
      </c>
      <c r="P80" s="312" t="str">
        <f>'Payroll Totals by Month'!A63&amp;"/"&amp;PayrollCR!$O$1</f>
        <v>/111400</v>
      </c>
      <c r="Q80" s="126" t="b">
        <v>1</v>
      </c>
      <c r="R80" s="126" t="b">
        <v>1</v>
      </c>
      <c r="S80" s="126" t="b">
        <v>1</v>
      </c>
    </row>
    <row r="81" spans="1:19" x14ac:dyDescent="0.25">
      <c r="A81" s="126" t="s">
        <v>4008</v>
      </c>
      <c r="B81" s="200">
        <v>1</v>
      </c>
      <c r="C81" s="126">
        <v>2</v>
      </c>
      <c r="D81" s="308">
        <f>'Payroll Totals by Month'!D64</f>
        <v>0</v>
      </c>
      <c r="E81" s="126" t="b">
        <v>1</v>
      </c>
      <c r="F81" s="309" t="str">
        <f>RIGHT('Payroll Totals by Month'!B64,4)&amp;"."&amp;"salaries"&amp;"."&amp;PayrollCR!$C$5</f>
        <v>.salaries.Jn21</v>
      </c>
      <c r="G81" s="310">
        <f t="shared" ca="1" si="0"/>
        <v>44361</v>
      </c>
      <c r="H81" s="311">
        <f>'Payroll Totals by Month'!L64</f>
        <v>0</v>
      </c>
      <c r="I81" s="205">
        <f t="shared" ca="1" si="2"/>
        <v>44361</v>
      </c>
      <c r="J81" s="126">
        <v>3</v>
      </c>
      <c r="K81" s="126" t="b">
        <v>1</v>
      </c>
      <c r="L81" s="126" t="s">
        <v>4009</v>
      </c>
      <c r="M81" s="126" t="b">
        <v>1</v>
      </c>
      <c r="N81" s="126" t="s">
        <v>3687</v>
      </c>
      <c r="O81" s="309" t="str">
        <f>LEFT('Payroll Totals by Month'!C64,13)&amp;"."&amp;F81</f>
        <v>..salaries.Jn21</v>
      </c>
      <c r="P81" s="312" t="str">
        <f>'Payroll Totals by Month'!A64&amp;"/"&amp;PayrollCR!$O$1</f>
        <v>APT SHEET CHECK/111400</v>
      </c>
      <c r="Q81" s="126" t="b">
        <v>1</v>
      </c>
      <c r="R81" s="126" t="b">
        <v>1</v>
      </c>
      <c r="S81" s="126" t="b">
        <v>1</v>
      </c>
    </row>
    <row r="82" spans="1:19" x14ac:dyDescent="0.25">
      <c r="A82" s="126" t="s">
        <v>4008</v>
      </c>
      <c r="B82" s="200">
        <v>1</v>
      </c>
      <c r="C82" s="126">
        <v>2</v>
      </c>
      <c r="D82" s="308">
        <f>'Payroll Totals by Month'!D65</f>
        <v>0</v>
      </c>
      <c r="E82" s="126" t="b">
        <v>1</v>
      </c>
      <c r="F82" s="309" t="str">
        <f>RIGHT('Payroll Totals by Month'!B65,4)&amp;"."&amp;"salaries"&amp;"."&amp;PayrollCR!$C$5</f>
        <v>.salaries.Jn21</v>
      </c>
      <c r="G82" s="310">
        <f t="shared" ca="1" si="0"/>
        <v>44361</v>
      </c>
      <c r="H82" s="311">
        <f>'Payroll Totals by Month'!L65</f>
        <v>0</v>
      </c>
      <c r="I82" s="205">
        <f t="shared" ca="1" si="2"/>
        <v>44361</v>
      </c>
      <c r="J82" s="126">
        <v>3</v>
      </c>
      <c r="K82" s="126" t="b">
        <v>1</v>
      </c>
      <c r="L82" s="126" t="s">
        <v>4009</v>
      </c>
      <c r="M82" s="126" t="b">
        <v>1</v>
      </c>
      <c r="N82" s="126" t="s">
        <v>3687</v>
      </c>
      <c r="O82" s="309" t="str">
        <f>LEFT('Payroll Totals by Month'!C65,13)&amp;"."&amp;F82</f>
        <v>..salaries.Jn21</v>
      </c>
      <c r="P82" s="312" t="str">
        <f>'Payroll Totals by Month'!A65&amp;"/"&amp;PayrollCR!$O$1</f>
        <v>/111400</v>
      </c>
      <c r="Q82" s="126" t="b">
        <v>1</v>
      </c>
      <c r="R82" s="126" t="b">
        <v>1</v>
      </c>
      <c r="S82" s="126" t="b">
        <v>1</v>
      </c>
    </row>
    <row r="83" spans="1:19" x14ac:dyDescent="0.25">
      <c r="A83" s="126" t="s">
        <v>4008</v>
      </c>
      <c r="B83" s="200">
        <v>1</v>
      </c>
      <c r="C83" s="126">
        <v>2</v>
      </c>
      <c r="D83" s="308">
        <f>'Payroll Totals by Month'!D66</f>
        <v>0</v>
      </c>
      <c r="E83" s="126" t="b">
        <v>1</v>
      </c>
      <c r="F83" s="309" t="str">
        <f>RIGHT('Payroll Totals by Month'!B66,4)&amp;"."&amp;"salaries"&amp;"."&amp;PayrollCR!$C$5</f>
        <v>.salaries.Jn21</v>
      </c>
      <c r="G83" s="310">
        <f t="shared" ca="1" si="0"/>
        <v>44361</v>
      </c>
      <c r="H83" s="311">
        <f>'Payroll Totals by Month'!L66</f>
        <v>0</v>
      </c>
      <c r="I83" s="205">
        <f t="shared" ca="1" si="2"/>
        <v>44361</v>
      </c>
      <c r="J83" s="126">
        <v>3</v>
      </c>
      <c r="K83" s="126" t="b">
        <v>1</v>
      </c>
      <c r="L83" s="126" t="s">
        <v>4009</v>
      </c>
      <c r="M83" s="126" t="b">
        <v>1</v>
      </c>
      <c r="N83" s="126" t="s">
        <v>3687</v>
      </c>
      <c r="O83" s="309" t="str">
        <f>LEFT('Payroll Totals by Month'!C66,13)&amp;"."&amp;F83</f>
        <v>..salaries.Jn21</v>
      </c>
      <c r="P83" s="312" t="str">
        <f>'Payroll Totals by Month'!A66&amp;"/"&amp;PayrollCR!$O$1</f>
        <v>/111400</v>
      </c>
      <c r="Q83" s="126" t="b">
        <v>1</v>
      </c>
      <c r="R83" s="126" t="b">
        <v>1</v>
      </c>
      <c r="S83" s="126" t="b">
        <v>1</v>
      </c>
    </row>
    <row r="84" spans="1:19" x14ac:dyDescent="0.25">
      <c r="A84" s="126" t="s">
        <v>4008</v>
      </c>
      <c r="B84" s="200">
        <v>1</v>
      </c>
      <c r="C84" s="126">
        <v>2</v>
      </c>
      <c r="D84" s="308">
        <f>'Payroll Totals by Month'!D67</f>
        <v>0</v>
      </c>
      <c r="E84" s="126" t="b">
        <v>1</v>
      </c>
      <c r="F84" s="309" t="str">
        <f>RIGHT('Payroll Totals by Month'!B67,4)&amp;"."&amp;"salaries"&amp;"."&amp;PayrollCR!$C$5</f>
        <v>.salaries.Jn21</v>
      </c>
      <c r="G84" s="310">
        <f t="shared" ref="G84:G147" ca="1" si="3">TODAY()</f>
        <v>44361</v>
      </c>
      <c r="H84" s="311">
        <f>'Payroll Totals by Month'!L67</f>
        <v>0</v>
      </c>
      <c r="I84" s="205">
        <f t="shared" ca="1" si="2"/>
        <v>44361</v>
      </c>
      <c r="J84" s="126">
        <v>3</v>
      </c>
      <c r="K84" s="126" t="b">
        <v>1</v>
      </c>
      <c r="L84" s="126" t="s">
        <v>4009</v>
      </c>
      <c r="M84" s="126" t="b">
        <v>1</v>
      </c>
      <c r="N84" s="126" t="s">
        <v>3687</v>
      </c>
      <c r="O84" s="309" t="str">
        <f>LEFT('Payroll Totals by Month'!C67,13)&amp;"."&amp;F84</f>
        <v>..salaries.Jn21</v>
      </c>
      <c r="P84" s="312" t="str">
        <f>'Payroll Totals by Month'!A67&amp;"/"&amp;PayrollCR!$O$1</f>
        <v>/111400</v>
      </c>
      <c r="Q84" s="126" t="b">
        <v>1</v>
      </c>
      <c r="R84" s="126" t="b">
        <v>1</v>
      </c>
      <c r="S84" s="126" t="b">
        <v>1</v>
      </c>
    </row>
    <row r="85" spans="1:19" x14ac:dyDescent="0.25">
      <c r="A85" s="126" t="s">
        <v>4008</v>
      </c>
      <c r="B85" s="200">
        <v>1</v>
      </c>
      <c r="C85" s="126">
        <v>2</v>
      </c>
      <c r="D85" s="308">
        <f>'Payroll Totals by Month'!D68</f>
        <v>0</v>
      </c>
      <c r="E85" s="126" t="b">
        <v>1</v>
      </c>
      <c r="F85" s="309" t="str">
        <f>RIGHT('Payroll Totals by Month'!B68,4)&amp;"."&amp;"salaries"&amp;"."&amp;PayrollCR!$C$5</f>
        <v>.salaries.Jn21</v>
      </c>
      <c r="G85" s="310">
        <f t="shared" ca="1" si="3"/>
        <v>44361</v>
      </c>
      <c r="H85" s="311">
        <f>'Payroll Totals by Month'!L68</f>
        <v>0</v>
      </c>
      <c r="I85" s="205">
        <f t="shared" ca="1" si="2"/>
        <v>44361</v>
      </c>
      <c r="J85" s="126">
        <v>3</v>
      </c>
      <c r="K85" s="126" t="b">
        <v>1</v>
      </c>
      <c r="L85" s="126" t="s">
        <v>4009</v>
      </c>
      <c r="M85" s="126" t="b">
        <v>1</v>
      </c>
      <c r="N85" s="126" t="s">
        <v>3687</v>
      </c>
      <c r="O85" s="309" t="str">
        <f>LEFT('Payroll Totals by Month'!C68,13)&amp;"."&amp;F85</f>
        <v>..salaries.Jn21</v>
      </c>
      <c r="P85" s="312" t="str">
        <f>'Payroll Totals by Month'!A68&amp;"/"&amp;PayrollCR!$O$1</f>
        <v>/111400</v>
      </c>
      <c r="Q85" s="126" t="b">
        <v>1</v>
      </c>
      <c r="R85" s="126" t="b">
        <v>1</v>
      </c>
      <c r="S85" s="126" t="b">
        <v>1</v>
      </c>
    </row>
    <row r="86" spans="1:19" x14ac:dyDescent="0.25">
      <c r="A86" s="126" t="s">
        <v>4008</v>
      </c>
      <c r="B86" s="200">
        <v>1</v>
      </c>
      <c r="C86" s="126">
        <v>2</v>
      </c>
      <c r="D86" s="308">
        <f>'Payroll Totals by Month'!D69</f>
        <v>0</v>
      </c>
      <c r="E86" s="126" t="b">
        <v>1</v>
      </c>
      <c r="F86" s="309" t="str">
        <f>RIGHT('Payroll Totals by Month'!B69,4)&amp;"."&amp;"salaries"&amp;"."&amp;PayrollCR!$C$5</f>
        <v>.salaries.Jn21</v>
      </c>
      <c r="G86" s="310">
        <f t="shared" ca="1" si="3"/>
        <v>44361</v>
      </c>
      <c r="H86" s="311">
        <f>'Payroll Totals by Month'!L69</f>
        <v>0</v>
      </c>
      <c r="I86" s="205">
        <f t="shared" ca="1" si="2"/>
        <v>44361</v>
      </c>
      <c r="J86" s="126">
        <v>3</v>
      </c>
      <c r="K86" s="126" t="b">
        <v>1</v>
      </c>
      <c r="L86" s="126" t="s">
        <v>4009</v>
      </c>
      <c r="M86" s="126" t="b">
        <v>1</v>
      </c>
      <c r="N86" s="126" t="s">
        <v>3687</v>
      </c>
      <c r="O86" s="309" t="str">
        <f>LEFT('Payroll Totals by Month'!C69,13)&amp;"."&amp;F86</f>
        <v>..salaries.Jn21</v>
      </c>
      <c r="P86" s="312" t="str">
        <f>'Payroll Totals by Month'!A69&amp;"/"&amp;PayrollCR!$O$1</f>
        <v>/111400</v>
      </c>
      <c r="Q86" s="126" t="b">
        <v>1</v>
      </c>
      <c r="R86" s="126" t="b">
        <v>1</v>
      </c>
      <c r="S86" s="126" t="b">
        <v>1</v>
      </c>
    </row>
    <row r="87" spans="1:19" x14ac:dyDescent="0.25">
      <c r="A87" s="126" t="s">
        <v>4008</v>
      </c>
      <c r="B87" s="200">
        <v>1</v>
      </c>
      <c r="C87" s="126">
        <v>2</v>
      </c>
      <c r="D87" s="308">
        <f>'Payroll Totals by Month'!D70</f>
        <v>0</v>
      </c>
      <c r="E87" s="126" t="b">
        <v>1</v>
      </c>
      <c r="F87" s="309" t="str">
        <f>RIGHT('Payroll Totals by Month'!B70,4)&amp;"."&amp;"salaries"&amp;"."&amp;PayrollCR!$C$5</f>
        <v>.salaries.Jn21</v>
      </c>
      <c r="G87" s="310">
        <f t="shared" ca="1" si="3"/>
        <v>44361</v>
      </c>
      <c r="H87" s="311">
        <f>'Payroll Totals by Month'!L70</f>
        <v>0</v>
      </c>
      <c r="I87" s="205">
        <f t="shared" ca="1" si="2"/>
        <v>44361</v>
      </c>
      <c r="J87" s="126">
        <v>3</v>
      </c>
      <c r="K87" s="126" t="b">
        <v>1</v>
      </c>
      <c r="L87" s="126" t="s">
        <v>4009</v>
      </c>
      <c r="M87" s="126" t="b">
        <v>1</v>
      </c>
      <c r="N87" s="126" t="s">
        <v>3687</v>
      </c>
      <c r="O87" s="309" t="str">
        <f>LEFT('Payroll Totals by Month'!C70,13)&amp;"."&amp;F87</f>
        <v>..salaries.Jn21</v>
      </c>
      <c r="P87" s="312" t="str">
        <f>'Payroll Totals by Month'!A70&amp;"/"&amp;PayrollCR!$O$1</f>
        <v>/111400</v>
      </c>
      <c r="Q87" s="126" t="b">
        <v>1</v>
      </c>
      <c r="R87" s="126" t="b">
        <v>1</v>
      </c>
      <c r="S87" s="126" t="b">
        <v>1</v>
      </c>
    </row>
    <row r="88" spans="1:19" x14ac:dyDescent="0.25">
      <c r="A88" s="126" t="s">
        <v>4008</v>
      </c>
      <c r="B88" s="200">
        <v>1</v>
      </c>
      <c r="C88" s="126">
        <v>2</v>
      </c>
      <c r="D88" s="308">
        <f>'Payroll Totals by Month'!D71</f>
        <v>0</v>
      </c>
      <c r="E88" s="126" t="b">
        <v>1</v>
      </c>
      <c r="F88" s="309" t="str">
        <f>RIGHT('Payroll Totals by Month'!B71,4)&amp;"."&amp;"salaries"&amp;"."&amp;PayrollCR!$C$5</f>
        <v>.salaries.Jn21</v>
      </c>
      <c r="G88" s="310">
        <f t="shared" ca="1" si="3"/>
        <v>44361</v>
      </c>
      <c r="H88" s="311">
        <f>'Payroll Totals by Month'!L71</f>
        <v>0</v>
      </c>
      <c r="I88" s="205">
        <f t="shared" ca="1" si="2"/>
        <v>44361</v>
      </c>
      <c r="J88" s="126">
        <v>3</v>
      </c>
      <c r="K88" s="126" t="b">
        <v>1</v>
      </c>
      <c r="L88" s="126" t="s">
        <v>4009</v>
      </c>
      <c r="M88" s="126" t="b">
        <v>1</v>
      </c>
      <c r="N88" s="126" t="s">
        <v>3687</v>
      </c>
      <c r="O88" s="309" t="str">
        <f>LEFT('Payroll Totals by Month'!C71,13)&amp;"."&amp;F88</f>
        <v>..salaries.Jn21</v>
      </c>
      <c r="P88" s="312" t="str">
        <f>'Payroll Totals by Month'!A71&amp;"/"&amp;PayrollCR!$O$1</f>
        <v>/111400</v>
      </c>
      <c r="Q88" s="126" t="b">
        <v>1</v>
      </c>
      <c r="R88" s="126" t="b">
        <v>1</v>
      </c>
      <c r="S88" s="126" t="b">
        <v>1</v>
      </c>
    </row>
    <row r="89" spans="1:19" x14ac:dyDescent="0.25">
      <c r="A89" s="126" t="s">
        <v>4008</v>
      </c>
      <c r="B89" s="200">
        <v>1</v>
      </c>
      <c r="C89" s="126">
        <v>2</v>
      </c>
      <c r="D89" s="308">
        <f>'Payroll Totals by Month'!D72</f>
        <v>0</v>
      </c>
      <c r="E89" s="126" t="b">
        <v>1</v>
      </c>
      <c r="F89" s="309" t="str">
        <f>RIGHT('Payroll Totals by Month'!B72,4)&amp;"."&amp;"salaries"&amp;"."&amp;PayrollCR!$C$5</f>
        <v>.salaries.Jn21</v>
      </c>
      <c r="G89" s="310">
        <f t="shared" ca="1" si="3"/>
        <v>44361</v>
      </c>
      <c r="H89" s="311">
        <f>'Payroll Totals by Month'!L72</f>
        <v>0</v>
      </c>
      <c r="I89" s="205">
        <f t="shared" ca="1" si="2"/>
        <v>44361</v>
      </c>
      <c r="J89" s="126">
        <v>3</v>
      </c>
      <c r="K89" s="126" t="b">
        <v>1</v>
      </c>
      <c r="L89" s="126" t="s">
        <v>4009</v>
      </c>
      <c r="M89" s="126" t="b">
        <v>1</v>
      </c>
      <c r="N89" s="126" t="s">
        <v>3687</v>
      </c>
      <c r="O89" s="309" t="str">
        <f>LEFT('Payroll Totals by Month'!C72,13)&amp;"."&amp;F89</f>
        <v>..salaries.Jn21</v>
      </c>
      <c r="P89" s="312" t="str">
        <f>'Payroll Totals by Month'!A72&amp;"/"&amp;PayrollCR!$O$1</f>
        <v>/111400</v>
      </c>
      <c r="Q89" s="126" t="b">
        <v>1</v>
      </c>
      <c r="R89" s="126" t="b">
        <v>1</v>
      </c>
      <c r="S89" s="126" t="b">
        <v>1</v>
      </c>
    </row>
    <row r="90" spans="1:19" x14ac:dyDescent="0.25">
      <c r="A90" s="126" t="s">
        <v>4008</v>
      </c>
      <c r="B90" s="200">
        <v>1</v>
      </c>
      <c r="C90" s="126">
        <v>2</v>
      </c>
      <c r="D90" s="308">
        <f>'Payroll Totals by Month'!D73</f>
        <v>0</v>
      </c>
      <c r="E90" s="126" t="b">
        <v>1</v>
      </c>
      <c r="F90" s="309" t="str">
        <f>RIGHT('Payroll Totals by Month'!B73,4)&amp;"."&amp;"salaries"&amp;"."&amp;PayrollCR!$C$5</f>
        <v>.salaries.Jn21</v>
      </c>
      <c r="G90" s="310">
        <f t="shared" ca="1" si="3"/>
        <v>44361</v>
      </c>
      <c r="H90" s="311">
        <f>'Payroll Totals by Month'!L73</f>
        <v>0</v>
      </c>
      <c r="I90" s="205">
        <f t="shared" ca="1" si="2"/>
        <v>44361</v>
      </c>
      <c r="J90" s="126">
        <v>3</v>
      </c>
      <c r="K90" s="126" t="b">
        <v>1</v>
      </c>
      <c r="L90" s="126" t="s">
        <v>4009</v>
      </c>
      <c r="M90" s="126" t="b">
        <v>1</v>
      </c>
      <c r="N90" s="126" t="s">
        <v>3687</v>
      </c>
      <c r="O90" s="309" t="str">
        <f>LEFT('Payroll Totals by Month'!C73,13)&amp;"."&amp;F90</f>
        <v>..salaries.Jn21</v>
      </c>
      <c r="P90" s="312" t="str">
        <f>'Payroll Totals by Month'!A73&amp;"/"&amp;PayrollCR!$O$1</f>
        <v>/111400</v>
      </c>
      <c r="Q90" s="126" t="b">
        <v>1</v>
      </c>
      <c r="R90" s="126" t="b">
        <v>1</v>
      </c>
      <c r="S90" s="126" t="b">
        <v>1</v>
      </c>
    </row>
    <row r="91" spans="1:19" x14ac:dyDescent="0.25">
      <c r="A91" s="126" t="s">
        <v>4008</v>
      </c>
      <c r="B91" s="200">
        <v>1</v>
      </c>
      <c r="C91" s="126">
        <v>2</v>
      </c>
      <c r="D91" s="308">
        <f>'Payroll Totals by Month'!D74</f>
        <v>0</v>
      </c>
      <c r="E91" s="126" t="b">
        <v>1</v>
      </c>
      <c r="F91" s="309" t="str">
        <f>RIGHT('Payroll Totals by Month'!B74,4)&amp;"."&amp;"salaries"&amp;"."&amp;PayrollCR!$C$5</f>
        <v>.salaries.Jn21</v>
      </c>
      <c r="G91" s="310">
        <f t="shared" ca="1" si="3"/>
        <v>44361</v>
      </c>
      <c r="H91" s="311">
        <f>'Payroll Totals by Month'!L74</f>
        <v>0</v>
      </c>
      <c r="I91" s="205">
        <f t="shared" ca="1" si="2"/>
        <v>44361</v>
      </c>
      <c r="J91" s="126">
        <v>3</v>
      </c>
      <c r="K91" s="126" t="b">
        <v>1</v>
      </c>
      <c r="L91" s="126" t="s">
        <v>4009</v>
      </c>
      <c r="M91" s="126" t="b">
        <v>1</v>
      </c>
      <c r="N91" s="126" t="s">
        <v>3687</v>
      </c>
      <c r="O91" s="309" t="str">
        <f>LEFT('Payroll Totals by Month'!C74,13)&amp;"."&amp;F91</f>
        <v>..salaries.Jn21</v>
      </c>
      <c r="P91" s="312" t="str">
        <f>'Payroll Totals by Month'!A74&amp;"/"&amp;PayrollCR!$O$1</f>
        <v>/111400</v>
      </c>
      <c r="Q91" s="126" t="b">
        <v>1</v>
      </c>
      <c r="R91" s="126" t="b">
        <v>1</v>
      </c>
      <c r="S91" s="126" t="b">
        <v>1</v>
      </c>
    </row>
    <row r="92" spans="1:19" x14ac:dyDescent="0.25">
      <c r="A92" s="126" t="s">
        <v>4008</v>
      </c>
      <c r="B92" s="200">
        <v>1</v>
      </c>
      <c r="C92" s="126">
        <v>2</v>
      </c>
      <c r="D92" s="308">
        <f>'Payroll Totals by Month'!D75</f>
        <v>0</v>
      </c>
      <c r="E92" s="126" t="b">
        <v>1</v>
      </c>
      <c r="F92" s="309" t="str">
        <f>RIGHT('Payroll Totals by Month'!B75,4)&amp;"."&amp;"salaries"&amp;"."&amp;PayrollCR!$C$5</f>
        <v>.salaries.Jn21</v>
      </c>
      <c r="G92" s="310">
        <f t="shared" ca="1" si="3"/>
        <v>44361</v>
      </c>
      <c r="H92" s="311">
        <f>'Payroll Totals by Month'!L75</f>
        <v>0</v>
      </c>
      <c r="I92" s="205">
        <f t="shared" ref="I92:I155" ca="1" si="4">G92</f>
        <v>44361</v>
      </c>
      <c r="J92" s="126">
        <v>3</v>
      </c>
      <c r="K92" s="126" t="b">
        <v>1</v>
      </c>
      <c r="L92" s="126" t="s">
        <v>4009</v>
      </c>
      <c r="M92" s="126" t="b">
        <v>1</v>
      </c>
      <c r="N92" s="126" t="s">
        <v>3687</v>
      </c>
      <c r="O92" s="309" t="str">
        <f>LEFT('Payroll Totals by Month'!C75,13)&amp;"."&amp;F92</f>
        <v>..salaries.Jn21</v>
      </c>
      <c r="P92" s="312" t="str">
        <f>'Payroll Totals by Month'!A75&amp;"/"&amp;PayrollCR!$O$1</f>
        <v>/111400</v>
      </c>
      <c r="Q92" s="126" t="b">
        <v>1</v>
      </c>
      <c r="R92" s="126" t="b">
        <v>1</v>
      </c>
      <c r="S92" s="126" t="b">
        <v>1</v>
      </c>
    </row>
    <row r="93" spans="1:19" x14ac:dyDescent="0.25">
      <c r="A93" s="126" t="s">
        <v>4008</v>
      </c>
      <c r="B93" s="200">
        <v>1</v>
      </c>
      <c r="C93" s="126">
        <v>2</v>
      </c>
      <c r="D93" s="308">
        <f>'Payroll Totals by Month'!D76</f>
        <v>0</v>
      </c>
      <c r="E93" s="126" t="b">
        <v>1</v>
      </c>
      <c r="F93" s="309" t="str">
        <f>RIGHT('Payroll Totals by Month'!B76,4)&amp;"."&amp;"salaries"&amp;"."&amp;PayrollCR!$C$5</f>
        <v>.salaries.Jn21</v>
      </c>
      <c r="G93" s="310">
        <f t="shared" ca="1" si="3"/>
        <v>44361</v>
      </c>
      <c r="H93" s="311">
        <f>'Payroll Totals by Month'!L76</f>
        <v>0</v>
      </c>
      <c r="I93" s="205">
        <f t="shared" ca="1" si="4"/>
        <v>44361</v>
      </c>
      <c r="J93" s="126">
        <v>3</v>
      </c>
      <c r="K93" s="126" t="b">
        <v>1</v>
      </c>
      <c r="L93" s="126" t="s">
        <v>4009</v>
      </c>
      <c r="M93" s="126" t="b">
        <v>1</v>
      </c>
      <c r="N93" s="126" t="s">
        <v>3687</v>
      </c>
      <c r="O93" s="309" t="str">
        <f>LEFT('Payroll Totals by Month'!C76,13)&amp;"."&amp;F93</f>
        <v>..salaries.Jn21</v>
      </c>
      <c r="P93" s="312" t="str">
        <f>'Payroll Totals by Month'!A76&amp;"/"&amp;PayrollCR!$O$1</f>
        <v>/111400</v>
      </c>
      <c r="Q93" s="126" t="b">
        <v>1</v>
      </c>
      <c r="R93" s="126" t="b">
        <v>1</v>
      </c>
      <c r="S93" s="126" t="b">
        <v>1</v>
      </c>
    </row>
    <row r="94" spans="1:19" x14ac:dyDescent="0.25">
      <c r="A94" s="126" t="s">
        <v>4008</v>
      </c>
      <c r="B94" s="200">
        <v>1</v>
      </c>
      <c r="C94" s="126">
        <v>2</v>
      </c>
      <c r="D94" s="308">
        <f>'Payroll Totals by Month'!D77</f>
        <v>0</v>
      </c>
      <c r="E94" s="126" t="b">
        <v>1</v>
      </c>
      <c r="F94" s="309" t="str">
        <f>RIGHT('Payroll Totals by Month'!B77,4)&amp;"."&amp;"salaries"&amp;"."&amp;PayrollCR!$C$5</f>
        <v>.salaries.Jn21</v>
      </c>
      <c r="G94" s="310">
        <f t="shared" ca="1" si="3"/>
        <v>44361</v>
      </c>
      <c r="H94" s="311">
        <f>'Payroll Totals by Month'!L77</f>
        <v>0</v>
      </c>
      <c r="I94" s="205">
        <f t="shared" ca="1" si="4"/>
        <v>44361</v>
      </c>
      <c r="J94" s="126">
        <v>3</v>
      </c>
      <c r="K94" s="126" t="b">
        <v>1</v>
      </c>
      <c r="L94" s="126" t="s">
        <v>4009</v>
      </c>
      <c r="M94" s="126" t="b">
        <v>1</v>
      </c>
      <c r="N94" s="126" t="s">
        <v>3687</v>
      </c>
      <c r="O94" s="309" t="str">
        <f>LEFT('Payroll Totals by Month'!C77,13)&amp;"."&amp;F94</f>
        <v>..salaries.Jn21</v>
      </c>
      <c r="P94" s="312" t="str">
        <f>'Payroll Totals by Month'!A77&amp;"/"&amp;PayrollCR!$O$1</f>
        <v>/111400</v>
      </c>
      <c r="Q94" s="126" t="b">
        <v>1</v>
      </c>
      <c r="R94" s="126" t="b">
        <v>1</v>
      </c>
      <c r="S94" s="126" t="b">
        <v>1</v>
      </c>
    </row>
    <row r="95" spans="1:19" x14ac:dyDescent="0.25">
      <c r="A95" s="126" t="s">
        <v>4008</v>
      </c>
      <c r="B95" s="200">
        <v>1</v>
      </c>
      <c r="C95" s="126">
        <v>2</v>
      </c>
      <c r="D95" s="308">
        <f>'Payroll Totals by Month'!D78</f>
        <v>0</v>
      </c>
      <c r="E95" s="126" t="b">
        <v>1</v>
      </c>
      <c r="F95" s="309" t="str">
        <f>RIGHT('Payroll Totals by Month'!B78,4)&amp;"."&amp;"salaries"&amp;"."&amp;PayrollCR!$C$5</f>
        <v>.salaries.Jn21</v>
      </c>
      <c r="G95" s="310">
        <f t="shared" ca="1" si="3"/>
        <v>44361</v>
      </c>
      <c r="H95" s="311">
        <f>'Payroll Totals by Month'!L78</f>
        <v>0</v>
      </c>
      <c r="I95" s="205">
        <f t="shared" ca="1" si="4"/>
        <v>44361</v>
      </c>
      <c r="J95" s="126">
        <v>3</v>
      </c>
      <c r="K95" s="126" t="b">
        <v>1</v>
      </c>
      <c r="L95" s="126" t="s">
        <v>4009</v>
      </c>
      <c r="M95" s="126" t="b">
        <v>1</v>
      </c>
      <c r="N95" s="126" t="s">
        <v>3687</v>
      </c>
      <c r="O95" s="309" t="str">
        <f>LEFT('Payroll Totals by Month'!C78,13)&amp;"."&amp;F95</f>
        <v>..salaries.Jn21</v>
      </c>
      <c r="P95" s="312" t="str">
        <f>'Payroll Totals by Month'!A78&amp;"/"&amp;PayrollCR!$O$1</f>
        <v>/111400</v>
      </c>
      <c r="Q95" s="126" t="b">
        <v>1</v>
      </c>
      <c r="R95" s="126" t="b">
        <v>1</v>
      </c>
      <c r="S95" s="126" t="b">
        <v>1</v>
      </c>
    </row>
    <row r="96" spans="1:19" x14ac:dyDescent="0.25">
      <c r="A96" s="126" t="s">
        <v>4008</v>
      </c>
      <c r="B96" s="200">
        <v>1</v>
      </c>
      <c r="C96" s="126">
        <v>2</v>
      </c>
      <c r="D96" s="308">
        <f>'Payroll Totals by Month'!D79</f>
        <v>0</v>
      </c>
      <c r="E96" s="126" t="b">
        <v>1</v>
      </c>
      <c r="F96" s="309" t="str">
        <f>RIGHT('Payroll Totals by Month'!B79,4)&amp;"."&amp;"salaries"&amp;"."&amp;PayrollCR!$C$5</f>
        <v>.salaries.Jn21</v>
      </c>
      <c r="G96" s="310">
        <f t="shared" ca="1" si="3"/>
        <v>44361</v>
      </c>
      <c r="H96" s="311">
        <f>'Payroll Totals by Month'!L79</f>
        <v>0</v>
      </c>
      <c r="I96" s="205">
        <f t="shared" ca="1" si="4"/>
        <v>44361</v>
      </c>
      <c r="J96" s="126">
        <v>3</v>
      </c>
      <c r="K96" s="126" t="b">
        <v>1</v>
      </c>
      <c r="L96" s="126" t="s">
        <v>4009</v>
      </c>
      <c r="M96" s="126" t="b">
        <v>1</v>
      </c>
      <c r="N96" s="126" t="s">
        <v>3687</v>
      </c>
      <c r="O96" s="309" t="str">
        <f>LEFT('Payroll Totals by Month'!C79,13)&amp;"."&amp;F96</f>
        <v>..salaries.Jn21</v>
      </c>
      <c r="P96" s="312" t="str">
        <f>'Payroll Totals by Month'!A79&amp;"/"&amp;PayrollCR!$O$1</f>
        <v>/111400</v>
      </c>
      <c r="Q96" s="126" t="b">
        <v>1</v>
      </c>
      <c r="R96" s="126" t="b">
        <v>1</v>
      </c>
      <c r="S96" s="126" t="b">
        <v>1</v>
      </c>
    </row>
    <row r="97" spans="1:19" x14ac:dyDescent="0.25">
      <c r="A97" s="126" t="s">
        <v>4008</v>
      </c>
      <c r="B97" s="200">
        <v>1</v>
      </c>
      <c r="C97" s="126">
        <v>2</v>
      </c>
      <c r="D97" s="308">
        <f>'Payroll Totals by Month'!D80</f>
        <v>0</v>
      </c>
      <c r="E97" s="126" t="b">
        <v>1</v>
      </c>
      <c r="F97" s="309" t="str">
        <f>RIGHT('Payroll Totals by Month'!B80,4)&amp;"."&amp;"salaries"&amp;"."&amp;PayrollCR!$C$5</f>
        <v>.salaries.Jn21</v>
      </c>
      <c r="G97" s="310">
        <f t="shared" ca="1" si="3"/>
        <v>44361</v>
      </c>
      <c r="H97" s="311">
        <f>'Payroll Totals by Month'!L80</f>
        <v>0</v>
      </c>
      <c r="I97" s="205">
        <f t="shared" ca="1" si="4"/>
        <v>44361</v>
      </c>
      <c r="J97" s="126">
        <v>3</v>
      </c>
      <c r="K97" s="126" t="b">
        <v>1</v>
      </c>
      <c r="L97" s="126" t="s">
        <v>4009</v>
      </c>
      <c r="M97" s="126" t="b">
        <v>1</v>
      </c>
      <c r="N97" s="126" t="s">
        <v>3687</v>
      </c>
      <c r="O97" s="309" t="str">
        <f>LEFT('Payroll Totals by Month'!C80,13)&amp;"."&amp;F97</f>
        <v>..salaries.Jn21</v>
      </c>
      <c r="P97" s="312" t="str">
        <f>'Payroll Totals by Month'!A80&amp;"/"&amp;PayrollCR!$O$1</f>
        <v>/111400</v>
      </c>
      <c r="Q97" s="126" t="b">
        <v>1</v>
      </c>
      <c r="R97" s="126" t="b">
        <v>1</v>
      </c>
      <c r="S97" s="126" t="b">
        <v>1</v>
      </c>
    </row>
    <row r="98" spans="1:19" x14ac:dyDescent="0.25">
      <c r="A98" s="126" t="s">
        <v>4008</v>
      </c>
      <c r="B98" s="200">
        <v>1</v>
      </c>
      <c r="C98" s="126">
        <v>2</v>
      </c>
      <c r="D98" s="308">
        <f>'Payroll Totals by Month'!D81</f>
        <v>0</v>
      </c>
      <c r="E98" s="126" t="b">
        <v>1</v>
      </c>
      <c r="F98" s="309" t="str">
        <f>RIGHT('Payroll Totals by Month'!B81,4)&amp;"."&amp;"salaries"&amp;"."&amp;PayrollCR!$C$5</f>
        <v>.salaries.Jn21</v>
      </c>
      <c r="G98" s="310">
        <f t="shared" ca="1" si="3"/>
        <v>44361</v>
      </c>
      <c r="H98" s="311">
        <f>'Payroll Totals by Month'!L81</f>
        <v>0</v>
      </c>
      <c r="I98" s="205">
        <f t="shared" ca="1" si="4"/>
        <v>44361</v>
      </c>
      <c r="J98" s="126">
        <v>3</v>
      </c>
      <c r="K98" s="126" t="b">
        <v>1</v>
      </c>
      <c r="L98" s="126" t="s">
        <v>4009</v>
      </c>
      <c r="M98" s="126" t="b">
        <v>1</v>
      </c>
      <c r="N98" s="126" t="s">
        <v>3687</v>
      </c>
      <c r="O98" s="309" t="str">
        <f>LEFT('Payroll Totals by Month'!C81,13)&amp;"."&amp;F98</f>
        <v>..salaries.Jn21</v>
      </c>
      <c r="P98" s="312" t="str">
        <f>'Payroll Totals by Month'!A81&amp;"/"&amp;PayrollCR!$O$1</f>
        <v>/111400</v>
      </c>
      <c r="Q98" s="126" t="b">
        <v>1</v>
      </c>
      <c r="R98" s="126" t="b">
        <v>1</v>
      </c>
      <c r="S98" s="126" t="b">
        <v>1</v>
      </c>
    </row>
    <row r="99" spans="1:19" x14ac:dyDescent="0.25">
      <c r="A99" s="126" t="s">
        <v>4008</v>
      </c>
      <c r="B99" s="200">
        <v>1</v>
      </c>
      <c r="C99" s="126">
        <v>2</v>
      </c>
      <c r="D99" s="308">
        <f>'Payroll Totals by Month'!D82</f>
        <v>0</v>
      </c>
      <c r="E99" s="126" t="b">
        <v>1</v>
      </c>
      <c r="F99" s="309" t="str">
        <f>RIGHT('Payroll Totals by Month'!B82,4)&amp;"."&amp;"salaries"&amp;"."&amp;PayrollCR!$C$5</f>
        <v>.salaries.Jn21</v>
      </c>
      <c r="G99" s="310">
        <f t="shared" ca="1" si="3"/>
        <v>44361</v>
      </c>
      <c r="H99" s="311">
        <f>'Payroll Totals by Month'!L82</f>
        <v>0</v>
      </c>
      <c r="I99" s="205">
        <f t="shared" ca="1" si="4"/>
        <v>44361</v>
      </c>
      <c r="J99" s="126">
        <v>3</v>
      </c>
      <c r="K99" s="126" t="b">
        <v>1</v>
      </c>
      <c r="L99" s="126" t="s">
        <v>4009</v>
      </c>
      <c r="M99" s="126" t="b">
        <v>1</v>
      </c>
      <c r="N99" s="126" t="s">
        <v>3687</v>
      </c>
      <c r="O99" s="309" t="str">
        <f>LEFT('Payroll Totals by Month'!C82,13)&amp;"."&amp;F99</f>
        <v>..salaries.Jn21</v>
      </c>
      <c r="P99" s="312" t="str">
        <f>'Payroll Totals by Month'!A82&amp;"/"&amp;PayrollCR!$O$1</f>
        <v>/111400</v>
      </c>
      <c r="Q99" s="126" t="b">
        <v>1</v>
      </c>
      <c r="R99" s="126" t="b">
        <v>1</v>
      </c>
      <c r="S99" s="126" t="b">
        <v>1</v>
      </c>
    </row>
    <row r="100" spans="1:19" x14ac:dyDescent="0.25">
      <c r="A100" s="126" t="s">
        <v>4008</v>
      </c>
      <c r="B100" s="200">
        <v>1</v>
      </c>
      <c r="C100" s="126">
        <v>2</v>
      </c>
      <c r="D100" s="308">
        <f>'Payroll Totals by Month'!D83</f>
        <v>0</v>
      </c>
      <c r="E100" s="126" t="b">
        <v>1</v>
      </c>
      <c r="F100" s="309" t="str">
        <f>RIGHT('Payroll Totals by Month'!B83,4)&amp;"."&amp;"salaries"&amp;"."&amp;PayrollCR!$C$5</f>
        <v>.salaries.Jn21</v>
      </c>
      <c r="G100" s="310">
        <f t="shared" ca="1" si="3"/>
        <v>44361</v>
      </c>
      <c r="H100" s="311">
        <f>'Payroll Totals by Month'!L83</f>
        <v>0</v>
      </c>
      <c r="I100" s="205">
        <f t="shared" ca="1" si="4"/>
        <v>44361</v>
      </c>
      <c r="J100" s="126">
        <v>3</v>
      </c>
      <c r="K100" s="126" t="b">
        <v>1</v>
      </c>
      <c r="L100" s="126" t="s">
        <v>4009</v>
      </c>
      <c r="M100" s="126" t="b">
        <v>1</v>
      </c>
      <c r="N100" s="126" t="s">
        <v>3687</v>
      </c>
      <c r="O100" s="309" t="str">
        <f>LEFT('Payroll Totals by Month'!C83,13)&amp;"."&amp;F100</f>
        <v>..salaries.Jn21</v>
      </c>
      <c r="P100" s="312" t="str">
        <f>'Payroll Totals by Month'!A83&amp;"/"&amp;PayrollCR!$O$1</f>
        <v>/111400</v>
      </c>
      <c r="Q100" s="126" t="b">
        <v>1</v>
      </c>
      <c r="R100" s="126" t="b">
        <v>1</v>
      </c>
      <c r="S100" s="126" t="b">
        <v>1</v>
      </c>
    </row>
    <row r="101" spans="1:19" x14ac:dyDescent="0.25">
      <c r="A101" s="126" t="s">
        <v>4008</v>
      </c>
      <c r="B101" s="200">
        <v>1</v>
      </c>
      <c r="C101" s="126">
        <v>2</v>
      </c>
      <c r="D101" s="308">
        <f>'Payroll Totals by Month'!D84</f>
        <v>0</v>
      </c>
      <c r="E101" s="126" t="b">
        <v>1</v>
      </c>
      <c r="F101" s="309" t="str">
        <f>RIGHT('Payroll Totals by Month'!B84,4)&amp;"."&amp;"salaries"&amp;"."&amp;PayrollCR!$C$5</f>
        <v>.salaries.Jn21</v>
      </c>
      <c r="G101" s="310">
        <f t="shared" ca="1" si="3"/>
        <v>44361</v>
      </c>
      <c r="H101" s="311">
        <f>'Payroll Totals by Month'!L84</f>
        <v>0</v>
      </c>
      <c r="I101" s="205">
        <f t="shared" ca="1" si="4"/>
        <v>44361</v>
      </c>
      <c r="J101" s="126">
        <v>3</v>
      </c>
      <c r="K101" s="126" t="b">
        <v>1</v>
      </c>
      <c r="L101" s="126" t="s">
        <v>4009</v>
      </c>
      <c r="M101" s="126" t="b">
        <v>1</v>
      </c>
      <c r="N101" s="126" t="s">
        <v>3687</v>
      </c>
      <c r="O101" s="309" t="str">
        <f>LEFT('Payroll Totals by Month'!C84,13)&amp;"."&amp;F101</f>
        <v>..salaries.Jn21</v>
      </c>
      <c r="P101" s="312" t="str">
        <f>'Payroll Totals by Month'!A84&amp;"/"&amp;PayrollCR!$O$1</f>
        <v>/111400</v>
      </c>
      <c r="Q101" s="126" t="b">
        <v>1</v>
      </c>
      <c r="R101" s="126" t="b">
        <v>1</v>
      </c>
      <c r="S101" s="126" t="b">
        <v>1</v>
      </c>
    </row>
    <row r="102" spans="1:19" x14ac:dyDescent="0.25">
      <c r="A102" s="126" t="s">
        <v>4008</v>
      </c>
      <c r="B102" s="200">
        <v>1</v>
      </c>
      <c r="C102" s="126">
        <v>2</v>
      </c>
      <c r="D102" s="308">
        <f>'Payroll Totals by Month'!D85</f>
        <v>0</v>
      </c>
      <c r="E102" s="126" t="b">
        <v>1</v>
      </c>
      <c r="F102" s="309" t="str">
        <f>RIGHT('Payroll Totals by Month'!B85,4)&amp;"."&amp;"salaries"&amp;"."&amp;PayrollCR!$C$5</f>
        <v>.salaries.Jn21</v>
      </c>
      <c r="G102" s="310">
        <f t="shared" ca="1" si="3"/>
        <v>44361</v>
      </c>
      <c r="H102" s="311">
        <f>'Payroll Totals by Month'!L85</f>
        <v>0</v>
      </c>
      <c r="I102" s="205">
        <f t="shared" ca="1" si="4"/>
        <v>44361</v>
      </c>
      <c r="J102" s="126">
        <v>3</v>
      </c>
      <c r="K102" s="126" t="b">
        <v>1</v>
      </c>
      <c r="L102" s="126" t="s">
        <v>4009</v>
      </c>
      <c r="M102" s="126" t="b">
        <v>1</v>
      </c>
      <c r="N102" s="126" t="s">
        <v>3687</v>
      </c>
      <c r="O102" s="309" t="str">
        <f>LEFT('Payroll Totals by Month'!C85,13)&amp;"."&amp;F102</f>
        <v>..salaries.Jn21</v>
      </c>
      <c r="P102" s="312" t="str">
        <f>'Payroll Totals by Month'!A85&amp;"/"&amp;PayrollCR!$O$1</f>
        <v>/111400</v>
      </c>
      <c r="Q102" s="126" t="b">
        <v>1</v>
      </c>
      <c r="R102" s="126" t="b">
        <v>1</v>
      </c>
      <c r="S102" s="126" t="b">
        <v>1</v>
      </c>
    </row>
    <row r="103" spans="1:19" x14ac:dyDescent="0.25">
      <c r="A103" s="126" t="s">
        <v>4008</v>
      </c>
      <c r="B103" s="200">
        <v>1</v>
      </c>
      <c r="C103" s="126">
        <v>2</v>
      </c>
      <c r="D103" s="308">
        <f>'Payroll Totals by Month'!D86</f>
        <v>0</v>
      </c>
      <c r="E103" s="126" t="b">
        <v>1</v>
      </c>
      <c r="F103" s="309" t="str">
        <f>RIGHT('Payroll Totals by Month'!B86,4)&amp;"."&amp;"salaries"&amp;"."&amp;PayrollCR!$C$5</f>
        <v>.salaries.Jn21</v>
      </c>
      <c r="G103" s="310">
        <f t="shared" ca="1" si="3"/>
        <v>44361</v>
      </c>
      <c r="H103" s="311">
        <f>'Payroll Totals by Month'!L86</f>
        <v>0</v>
      </c>
      <c r="I103" s="205">
        <f t="shared" ca="1" si="4"/>
        <v>44361</v>
      </c>
      <c r="J103" s="126">
        <v>3</v>
      </c>
      <c r="K103" s="126" t="b">
        <v>1</v>
      </c>
      <c r="L103" s="126" t="s">
        <v>4009</v>
      </c>
      <c r="M103" s="126" t="b">
        <v>1</v>
      </c>
      <c r="N103" s="126" t="s">
        <v>3687</v>
      </c>
      <c r="O103" s="309" t="str">
        <f>LEFT('Payroll Totals by Month'!C86,13)&amp;"."&amp;F103</f>
        <v>..salaries.Jn21</v>
      </c>
      <c r="P103" s="312" t="str">
        <f>'Payroll Totals by Month'!A86&amp;"/"&amp;PayrollCR!$O$1</f>
        <v>/111400</v>
      </c>
      <c r="Q103" s="126" t="b">
        <v>1</v>
      </c>
      <c r="R103" s="126" t="b">
        <v>1</v>
      </c>
      <c r="S103" s="126" t="b">
        <v>1</v>
      </c>
    </row>
    <row r="104" spans="1:19" x14ac:dyDescent="0.25">
      <c r="A104" s="126" t="s">
        <v>4008</v>
      </c>
      <c r="B104" s="200">
        <v>1</v>
      </c>
      <c r="C104" s="126">
        <v>2</v>
      </c>
      <c r="D104" s="308">
        <f>'Payroll Totals by Month'!D87</f>
        <v>0</v>
      </c>
      <c r="E104" s="126" t="b">
        <v>1</v>
      </c>
      <c r="F104" s="309" t="str">
        <f>RIGHT('Payroll Totals by Month'!B87,4)&amp;"."&amp;"salaries"&amp;"."&amp;PayrollCR!$C$5</f>
        <v>.salaries.Jn21</v>
      </c>
      <c r="G104" s="310">
        <f t="shared" ca="1" si="3"/>
        <v>44361</v>
      </c>
      <c r="H104" s="311">
        <f>'Payroll Totals by Month'!L87</f>
        <v>0</v>
      </c>
      <c r="I104" s="205">
        <f t="shared" ca="1" si="4"/>
        <v>44361</v>
      </c>
      <c r="J104" s="126">
        <v>3</v>
      </c>
      <c r="K104" s="126" t="b">
        <v>1</v>
      </c>
      <c r="L104" s="126" t="s">
        <v>4009</v>
      </c>
      <c r="M104" s="126" t="b">
        <v>1</v>
      </c>
      <c r="N104" s="126" t="s">
        <v>3687</v>
      </c>
      <c r="O104" s="309" t="str">
        <f>LEFT('Payroll Totals by Month'!C87,13)&amp;"."&amp;F104</f>
        <v>..salaries.Jn21</v>
      </c>
      <c r="P104" s="312" t="str">
        <f>'Payroll Totals by Month'!A87&amp;"/"&amp;PayrollCR!$O$1</f>
        <v>/111400</v>
      </c>
      <c r="Q104" s="126" t="b">
        <v>1</v>
      </c>
      <c r="R104" s="126" t="b">
        <v>1</v>
      </c>
      <c r="S104" s="126" t="b">
        <v>1</v>
      </c>
    </row>
    <row r="105" spans="1:19" x14ac:dyDescent="0.25">
      <c r="A105" s="126" t="s">
        <v>4008</v>
      </c>
      <c r="B105" s="200">
        <v>1</v>
      </c>
      <c r="C105" s="126">
        <v>2</v>
      </c>
      <c r="D105" s="308">
        <f>'Payroll Totals by Month'!D88</f>
        <v>0</v>
      </c>
      <c r="E105" s="126" t="b">
        <v>1</v>
      </c>
      <c r="F105" s="309" t="str">
        <f>RIGHT('Payroll Totals by Month'!B88,4)&amp;"."&amp;"salaries"&amp;"."&amp;PayrollCR!$C$5</f>
        <v>.salaries.Jn21</v>
      </c>
      <c r="G105" s="310">
        <f t="shared" ca="1" si="3"/>
        <v>44361</v>
      </c>
      <c r="H105" s="311">
        <f>'Payroll Totals by Month'!L88</f>
        <v>0</v>
      </c>
      <c r="I105" s="205">
        <f t="shared" ca="1" si="4"/>
        <v>44361</v>
      </c>
      <c r="J105" s="126">
        <v>3</v>
      </c>
      <c r="K105" s="126" t="b">
        <v>1</v>
      </c>
      <c r="L105" s="126" t="s">
        <v>4009</v>
      </c>
      <c r="M105" s="126" t="b">
        <v>1</v>
      </c>
      <c r="N105" s="126" t="s">
        <v>3687</v>
      </c>
      <c r="O105" s="309" t="str">
        <f>LEFT('Payroll Totals by Month'!C88,13)&amp;"."&amp;F105</f>
        <v>..salaries.Jn21</v>
      </c>
      <c r="P105" s="312" t="str">
        <f>'Payroll Totals by Month'!A88&amp;"/"&amp;PayrollCR!$O$1</f>
        <v>/111400</v>
      </c>
      <c r="Q105" s="126" t="b">
        <v>1</v>
      </c>
      <c r="R105" s="126" t="b">
        <v>1</v>
      </c>
      <c r="S105" s="126" t="b">
        <v>1</v>
      </c>
    </row>
    <row r="106" spans="1:19" x14ac:dyDescent="0.25">
      <c r="A106" s="126" t="s">
        <v>4008</v>
      </c>
      <c r="B106" s="200">
        <v>1</v>
      </c>
      <c r="C106" s="126">
        <v>2</v>
      </c>
      <c r="D106" s="308">
        <f>'Payroll Totals by Month'!D89</f>
        <v>0</v>
      </c>
      <c r="E106" s="126" t="b">
        <v>1</v>
      </c>
      <c r="F106" s="309" t="str">
        <f>RIGHT('Payroll Totals by Month'!B89,4)&amp;"."&amp;"salaries"&amp;"."&amp;PayrollCR!$C$5</f>
        <v>.salaries.Jn21</v>
      </c>
      <c r="G106" s="310">
        <f t="shared" ca="1" si="3"/>
        <v>44361</v>
      </c>
      <c r="H106" s="311">
        <f>'Payroll Totals by Month'!L89</f>
        <v>0</v>
      </c>
      <c r="I106" s="205">
        <f t="shared" ca="1" si="4"/>
        <v>44361</v>
      </c>
      <c r="J106" s="126">
        <v>3</v>
      </c>
      <c r="K106" s="126" t="b">
        <v>1</v>
      </c>
      <c r="L106" s="126" t="s">
        <v>4009</v>
      </c>
      <c r="M106" s="126" t="b">
        <v>1</v>
      </c>
      <c r="N106" s="126" t="s">
        <v>3687</v>
      </c>
      <c r="O106" s="309" t="str">
        <f>LEFT('Payroll Totals by Month'!C89,13)&amp;"."&amp;F106</f>
        <v>..salaries.Jn21</v>
      </c>
      <c r="P106" s="312" t="str">
        <f>'Payroll Totals by Month'!A89&amp;"/"&amp;PayrollCR!$O$1</f>
        <v>/111400</v>
      </c>
      <c r="Q106" s="126" t="b">
        <v>1</v>
      </c>
      <c r="R106" s="126" t="b">
        <v>1</v>
      </c>
      <c r="S106" s="126" t="b">
        <v>1</v>
      </c>
    </row>
    <row r="107" spans="1:19" x14ac:dyDescent="0.25">
      <c r="A107" s="126" t="s">
        <v>4008</v>
      </c>
      <c r="B107" s="200">
        <v>1</v>
      </c>
      <c r="C107" s="126">
        <v>2</v>
      </c>
      <c r="D107" s="308">
        <f>'Payroll Totals by Month'!D90</f>
        <v>0</v>
      </c>
      <c r="E107" s="126" t="b">
        <v>1</v>
      </c>
      <c r="F107" s="309" t="str">
        <f>RIGHT('Payroll Totals by Month'!B90,4)&amp;"."&amp;"salaries"&amp;"."&amp;PayrollCR!$C$5</f>
        <v>.salaries.Jn21</v>
      </c>
      <c r="G107" s="310">
        <f t="shared" ca="1" si="3"/>
        <v>44361</v>
      </c>
      <c r="H107" s="311">
        <f>'Payroll Totals by Month'!L90</f>
        <v>0</v>
      </c>
      <c r="I107" s="205">
        <f t="shared" ca="1" si="4"/>
        <v>44361</v>
      </c>
      <c r="J107" s="126">
        <v>3</v>
      </c>
      <c r="K107" s="126" t="b">
        <v>1</v>
      </c>
      <c r="L107" s="126" t="s">
        <v>4009</v>
      </c>
      <c r="M107" s="126" t="b">
        <v>1</v>
      </c>
      <c r="N107" s="126" t="s">
        <v>3687</v>
      </c>
      <c r="O107" s="309" t="str">
        <f>LEFT('Payroll Totals by Month'!C90,13)&amp;"."&amp;F107</f>
        <v>..salaries.Jn21</v>
      </c>
      <c r="P107" s="312" t="str">
        <f>'Payroll Totals by Month'!A90&amp;"/"&amp;PayrollCR!$O$1</f>
        <v>/111400</v>
      </c>
      <c r="Q107" s="126" t="b">
        <v>1</v>
      </c>
      <c r="R107" s="126" t="b">
        <v>1</v>
      </c>
      <c r="S107" s="126" t="b">
        <v>1</v>
      </c>
    </row>
    <row r="108" spans="1:19" x14ac:dyDescent="0.25">
      <c r="A108" s="126" t="s">
        <v>4008</v>
      </c>
      <c r="B108" s="200">
        <v>1</v>
      </c>
      <c r="C108" s="126">
        <v>2</v>
      </c>
      <c r="D108" s="308">
        <f>'Payroll Totals by Month'!D91</f>
        <v>0</v>
      </c>
      <c r="E108" s="126" t="b">
        <v>1</v>
      </c>
      <c r="F108" s="309" t="str">
        <f>RIGHT('Payroll Totals by Month'!B91,4)&amp;"."&amp;"salaries"&amp;"."&amp;PayrollCR!$C$5</f>
        <v>.salaries.Jn21</v>
      </c>
      <c r="G108" s="310">
        <f t="shared" ca="1" si="3"/>
        <v>44361</v>
      </c>
      <c r="H108" s="311">
        <f>'Payroll Totals by Month'!L91</f>
        <v>0</v>
      </c>
      <c r="I108" s="205">
        <f t="shared" ca="1" si="4"/>
        <v>44361</v>
      </c>
      <c r="J108" s="126">
        <v>3</v>
      </c>
      <c r="K108" s="126" t="b">
        <v>1</v>
      </c>
      <c r="L108" s="126" t="s">
        <v>4009</v>
      </c>
      <c r="M108" s="126" t="b">
        <v>1</v>
      </c>
      <c r="N108" s="126" t="s">
        <v>3687</v>
      </c>
      <c r="O108" s="309" t="str">
        <f>LEFT('Payroll Totals by Month'!C91,13)&amp;"."&amp;F108</f>
        <v>..salaries.Jn21</v>
      </c>
      <c r="P108" s="312" t="str">
        <f>'Payroll Totals by Month'!A91&amp;"/"&amp;PayrollCR!$O$1</f>
        <v>/111400</v>
      </c>
      <c r="Q108" s="126" t="b">
        <v>1</v>
      </c>
      <c r="R108" s="126" t="b">
        <v>1</v>
      </c>
      <c r="S108" s="126" t="b">
        <v>1</v>
      </c>
    </row>
    <row r="109" spans="1:19" x14ac:dyDescent="0.25">
      <c r="A109" s="126" t="s">
        <v>4008</v>
      </c>
      <c r="B109" s="200">
        <v>1</v>
      </c>
      <c r="C109" s="126">
        <v>2</v>
      </c>
      <c r="D109" s="308">
        <f>'Payroll Totals by Month'!D92</f>
        <v>0</v>
      </c>
      <c r="E109" s="126" t="b">
        <v>1</v>
      </c>
      <c r="F109" s="309" t="str">
        <f>RIGHT('Payroll Totals by Month'!B92,4)&amp;"."&amp;"salaries"&amp;"."&amp;PayrollCR!$C$5</f>
        <v>.salaries.Jn21</v>
      </c>
      <c r="G109" s="310">
        <f t="shared" ca="1" si="3"/>
        <v>44361</v>
      </c>
      <c r="H109" s="311">
        <f>'Payroll Totals by Month'!L92</f>
        <v>0</v>
      </c>
      <c r="I109" s="205">
        <f t="shared" ca="1" si="4"/>
        <v>44361</v>
      </c>
      <c r="J109" s="126">
        <v>3</v>
      </c>
      <c r="K109" s="126" t="b">
        <v>1</v>
      </c>
      <c r="L109" s="126" t="s">
        <v>4009</v>
      </c>
      <c r="M109" s="126" t="b">
        <v>1</v>
      </c>
      <c r="N109" s="126" t="s">
        <v>3687</v>
      </c>
      <c r="O109" s="309" t="str">
        <f>LEFT('Payroll Totals by Month'!C92,13)&amp;"."&amp;F109</f>
        <v>..salaries.Jn21</v>
      </c>
      <c r="P109" s="312" t="str">
        <f>'Payroll Totals by Month'!A92&amp;"/"&amp;PayrollCR!$O$1</f>
        <v>/111400</v>
      </c>
      <c r="Q109" s="126" t="b">
        <v>1</v>
      </c>
      <c r="R109" s="126" t="b">
        <v>1</v>
      </c>
      <c r="S109" s="126" t="b">
        <v>1</v>
      </c>
    </row>
    <row r="110" spans="1:19" x14ac:dyDescent="0.25">
      <c r="A110" s="126" t="s">
        <v>4008</v>
      </c>
      <c r="B110" s="200">
        <v>1</v>
      </c>
      <c r="C110" s="126">
        <v>2</v>
      </c>
      <c r="D110" s="308">
        <f>'Payroll Totals by Month'!D93</f>
        <v>0</v>
      </c>
      <c r="E110" s="126" t="b">
        <v>1</v>
      </c>
      <c r="F110" s="309" t="str">
        <f>RIGHT('Payroll Totals by Month'!B93,4)&amp;"."&amp;"salaries"&amp;"."&amp;PayrollCR!$C$5</f>
        <v>.salaries.Jn21</v>
      </c>
      <c r="G110" s="310">
        <f t="shared" ca="1" si="3"/>
        <v>44361</v>
      </c>
      <c r="H110" s="311">
        <f>'Payroll Totals by Month'!L93</f>
        <v>0</v>
      </c>
      <c r="I110" s="205">
        <f t="shared" ca="1" si="4"/>
        <v>44361</v>
      </c>
      <c r="J110" s="126">
        <v>3</v>
      </c>
      <c r="K110" s="126" t="b">
        <v>1</v>
      </c>
      <c r="L110" s="126" t="s">
        <v>4009</v>
      </c>
      <c r="M110" s="126" t="b">
        <v>1</v>
      </c>
      <c r="N110" s="126" t="s">
        <v>3687</v>
      </c>
      <c r="O110" s="309" t="str">
        <f>LEFT('Payroll Totals by Month'!C93,13)&amp;"."&amp;F110</f>
        <v>..salaries.Jn21</v>
      </c>
      <c r="P110" s="312" t="str">
        <f>'Payroll Totals by Month'!A93&amp;"/"&amp;PayrollCR!$O$1</f>
        <v>/111400</v>
      </c>
      <c r="Q110" s="126" t="b">
        <v>1</v>
      </c>
      <c r="R110" s="126" t="b">
        <v>1</v>
      </c>
      <c r="S110" s="126" t="b">
        <v>1</v>
      </c>
    </row>
    <row r="111" spans="1:19" x14ac:dyDescent="0.25">
      <c r="A111" s="126" t="s">
        <v>4008</v>
      </c>
      <c r="B111" s="200">
        <v>1</v>
      </c>
      <c r="C111" s="126">
        <v>2</v>
      </c>
      <c r="D111" s="308">
        <f>'Payroll Totals by Month'!D94</f>
        <v>0</v>
      </c>
      <c r="E111" s="126" t="b">
        <v>1</v>
      </c>
      <c r="F111" s="309" t="str">
        <f>RIGHT('Payroll Totals by Month'!B94,4)&amp;"."&amp;"salaries"&amp;"."&amp;PayrollCR!$C$5</f>
        <v>.salaries.Jn21</v>
      </c>
      <c r="G111" s="310">
        <f t="shared" ca="1" si="3"/>
        <v>44361</v>
      </c>
      <c r="H111" s="311">
        <f>'Payroll Totals by Month'!L94</f>
        <v>0</v>
      </c>
      <c r="I111" s="205">
        <f t="shared" ca="1" si="4"/>
        <v>44361</v>
      </c>
      <c r="J111" s="126">
        <v>3</v>
      </c>
      <c r="K111" s="126" t="b">
        <v>1</v>
      </c>
      <c r="L111" s="126" t="s">
        <v>4009</v>
      </c>
      <c r="M111" s="126" t="b">
        <v>1</v>
      </c>
      <c r="N111" s="126" t="s">
        <v>3687</v>
      </c>
      <c r="O111" s="309" t="str">
        <f>LEFT('Payroll Totals by Month'!C94,13)&amp;"."&amp;F111</f>
        <v>..salaries.Jn21</v>
      </c>
      <c r="P111" s="312" t="str">
        <f>'Payroll Totals by Month'!A94&amp;"/"&amp;PayrollCR!$O$1</f>
        <v>/111400</v>
      </c>
      <c r="Q111" s="126" t="b">
        <v>1</v>
      </c>
      <c r="R111" s="126" t="b">
        <v>1</v>
      </c>
      <c r="S111" s="126" t="b">
        <v>1</v>
      </c>
    </row>
    <row r="112" spans="1:19" x14ac:dyDescent="0.25">
      <c r="A112" s="126" t="s">
        <v>4008</v>
      </c>
      <c r="B112" s="200">
        <v>1</v>
      </c>
      <c r="C112" s="126">
        <v>2</v>
      </c>
      <c r="D112" s="308">
        <f>'Payroll Totals by Month'!D95</f>
        <v>0</v>
      </c>
      <c r="E112" s="126" t="b">
        <v>1</v>
      </c>
      <c r="F112" s="309" t="str">
        <f>RIGHT('Payroll Totals by Month'!B95,4)&amp;"."&amp;"salaries"&amp;"."&amp;PayrollCR!$C$5</f>
        <v>.salaries.Jn21</v>
      </c>
      <c r="G112" s="310">
        <f t="shared" ca="1" si="3"/>
        <v>44361</v>
      </c>
      <c r="H112" s="311">
        <f>'Payroll Totals by Month'!L95</f>
        <v>0</v>
      </c>
      <c r="I112" s="205">
        <f t="shared" ca="1" si="4"/>
        <v>44361</v>
      </c>
      <c r="J112" s="126">
        <v>3</v>
      </c>
      <c r="K112" s="126" t="b">
        <v>1</v>
      </c>
      <c r="L112" s="126" t="s">
        <v>4009</v>
      </c>
      <c r="M112" s="126" t="b">
        <v>1</v>
      </c>
      <c r="N112" s="126" t="s">
        <v>3687</v>
      </c>
      <c r="O112" s="309" t="str">
        <f>LEFT('Payroll Totals by Month'!C95,13)&amp;"."&amp;F112</f>
        <v>..salaries.Jn21</v>
      </c>
      <c r="P112" s="312" t="str">
        <f>'Payroll Totals by Month'!A95&amp;"/"&amp;PayrollCR!$O$1</f>
        <v>/111400</v>
      </c>
      <c r="Q112" s="126" t="b">
        <v>1</v>
      </c>
      <c r="R112" s="126" t="b">
        <v>1</v>
      </c>
      <c r="S112" s="126" t="b">
        <v>1</v>
      </c>
    </row>
    <row r="113" spans="1:19" x14ac:dyDescent="0.25">
      <c r="A113" s="126" t="s">
        <v>4008</v>
      </c>
      <c r="B113" s="200">
        <v>1</v>
      </c>
      <c r="C113" s="126">
        <v>2</v>
      </c>
      <c r="D113" s="308">
        <f>'Payroll Totals by Month'!D96</f>
        <v>0</v>
      </c>
      <c r="E113" s="126" t="b">
        <v>1</v>
      </c>
      <c r="F113" s="309" t="str">
        <f>RIGHT('Payroll Totals by Month'!B96,4)&amp;"."&amp;"salaries"&amp;"."&amp;PayrollCR!$C$5</f>
        <v>.salaries.Jn21</v>
      </c>
      <c r="G113" s="310">
        <f t="shared" ca="1" si="3"/>
        <v>44361</v>
      </c>
      <c r="H113" s="311">
        <f>'Payroll Totals by Month'!L96</f>
        <v>0</v>
      </c>
      <c r="I113" s="205">
        <f t="shared" ca="1" si="4"/>
        <v>44361</v>
      </c>
      <c r="J113" s="126">
        <v>3</v>
      </c>
      <c r="K113" s="126" t="b">
        <v>1</v>
      </c>
      <c r="L113" s="126" t="s">
        <v>4009</v>
      </c>
      <c r="M113" s="126" t="b">
        <v>1</v>
      </c>
      <c r="N113" s="126" t="s">
        <v>3687</v>
      </c>
      <c r="O113" s="309" t="str">
        <f>LEFT('Payroll Totals by Month'!C96,13)&amp;"."&amp;F113</f>
        <v>..salaries.Jn21</v>
      </c>
      <c r="P113" s="312" t="str">
        <f>'Payroll Totals by Month'!A96&amp;"/"&amp;PayrollCR!$O$1</f>
        <v>/111400</v>
      </c>
      <c r="Q113" s="126" t="b">
        <v>1</v>
      </c>
      <c r="R113" s="126" t="b">
        <v>1</v>
      </c>
      <c r="S113" s="126" t="b">
        <v>1</v>
      </c>
    </row>
    <row r="114" spans="1:19" x14ac:dyDescent="0.25">
      <c r="A114" s="126" t="s">
        <v>4008</v>
      </c>
      <c r="B114" s="200">
        <v>1</v>
      </c>
      <c r="C114" s="126">
        <v>2</v>
      </c>
      <c r="D114" s="308">
        <f>'Payroll Totals by Month'!D97</f>
        <v>0</v>
      </c>
      <c r="E114" s="126" t="b">
        <v>1</v>
      </c>
      <c r="F114" s="309" t="str">
        <f>RIGHT('Payroll Totals by Month'!B97,4)&amp;"."&amp;"salaries"&amp;"."&amp;PayrollCR!$C$5</f>
        <v>.salaries.Jn21</v>
      </c>
      <c r="G114" s="310">
        <f t="shared" ca="1" si="3"/>
        <v>44361</v>
      </c>
      <c r="H114" s="311">
        <f>'Payroll Totals by Month'!L97</f>
        <v>0</v>
      </c>
      <c r="I114" s="205">
        <f t="shared" ca="1" si="4"/>
        <v>44361</v>
      </c>
      <c r="J114" s="126">
        <v>3</v>
      </c>
      <c r="K114" s="126" t="b">
        <v>1</v>
      </c>
      <c r="L114" s="126" t="s">
        <v>4009</v>
      </c>
      <c r="M114" s="126" t="b">
        <v>1</v>
      </c>
      <c r="N114" s="126" t="s">
        <v>3687</v>
      </c>
      <c r="O114" s="309" t="str">
        <f>LEFT('Payroll Totals by Month'!C97,13)&amp;"."&amp;F114</f>
        <v>..salaries.Jn21</v>
      </c>
      <c r="P114" s="312" t="str">
        <f>'Payroll Totals by Month'!A97&amp;"/"&amp;PayrollCR!$O$1</f>
        <v>/111400</v>
      </c>
      <c r="Q114" s="126" t="b">
        <v>1</v>
      </c>
      <c r="R114" s="126" t="b">
        <v>1</v>
      </c>
      <c r="S114" s="126" t="b">
        <v>1</v>
      </c>
    </row>
    <row r="115" spans="1:19" x14ac:dyDescent="0.25">
      <c r="A115" s="126" t="s">
        <v>4008</v>
      </c>
      <c r="B115" s="200">
        <v>1</v>
      </c>
      <c r="C115" s="126">
        <v>2</v>
      </c>
      <c r="D115" s="308">
        <f>'Payroll Totals by Month'!D98</f>
        <v>0</v>
      </c>
      <c r="E115" s="126" t="b">
        <v>1</v>
      </c>
      <c r="F115" s="309" t="str">
        <f>RIGHT('Payroll Totals by Month'!B98,4)&amp;"."&amp;"salaries"&amp;"."&amp;PayrollCR!$C$5</f>
        <v>.salaries.Jn21</v>
      </c>
      <c r="G115" s="310">
        <f t="shared" ca="1" si="3"/>
        <v>44361</v>
      </c>
      <c r="H115" s="311">
        <f>'Payroll Totals by Month'!L98</f>
        <v>0</v>
      </c>
      <c r="I115" s="205">
        <f t="shared" ca="1" si="4"/>
        <v>44361</v>
      </c>
      <c r="J115" s="126">
        <v>3</v>
      </c>
      <c r="K115" s="126" t="b">
        <v>1</v>
      </c>
      <c r="L115" s="126" t="s">
        <v>4009</v>
      </c>
      <c r="M115" s="126" t="b">
        <v>1</v>
      </c>
      <c r="N115" s="126" t="s">
        <v>3687</v>
      </c>
      <c r="O115" s="309" t="str">
        <f>LEFT('Payroll Totals by Month'!C98,13)&amp;"."&amp;F115</f>
        <v>..salaries.Jn21</v>
      </c>
      <c r="P115" s="312" t="str">
        <f>'Payroll Totals by Month'!A98&amp;"/"&amp;PayrollCR!$O$1</f>
        <v>/111400</v>
      </c>
      <c r="Q115" s="126" t="b">
        <v>1</v>
      </c>
      <c r="R115" s="126" t="b">
        <v>1</v>
      </c>
      <c r="S115" s="126" t="b">
        <v>1</v>
      </c>
    </row>
    <row r="116" spans="1:19" x14ac:dyDescent="0.25">
      <c r="A116" s="126" t="s">
        <v>4008</v>
      </c>
      <c r="B116" s="200">
        <v>1</v>
      </c>
      <c r="C116" s="126">
        <v>2</v>
      </c>
      <c r="D116" s="308">
        <f>'Payroll Totals by Month'!D99</f>
        <v>0</v>
      </c>
      <c r="E116" s="126" t="b">
        <v>1</v>
      </c>
      <c r="F116" s="309" t="str">
        <f>RIGHT('Payroll Totals by Month'!B99,4)&amp;"."&amp;"salaries"&amp;"."&amp;PayrollCR!$C$5</f>
        <v>.salaries.Jn21</v>
      </c>
      <c r="G116" s="310">
        <f t="shared" ca="1" si="3"/>
        <v>44361</v>
      </c>
      <c r="H116" s="311">
        <f>'Payroll Totals by Month'!L99</f>
        <v>0</v>
      </c>
      <c r="I116" s="205">
        <f t="shared" ca="1" si="4"/>
        <v>44361</v>
      </c>
      <c r="J116" s="126">
        <v>3</v>
      </c>
      <c r="K116" s="126" t="b">
        <v>1</v>
      </c>
      <c r="L116" s="126" t="s">
        <v>4009</v>
      </c>
      <c r="M116" s="126" t="b">
        <v>1</v>
      </c>
      <c r="N116" s="126" t="s">
        <v>3687</v>
      </c>
      <c r="O116" s="309" t="str">
        <f>LEFT('Payroll Totals by Month'!C99,13)&amp;"."&amp;F116</f>
        <v>..salaries.Jn21</v>
      </c>
      <c r="P116" s="312" t="str">
        <f>'Payroll Totals by Month'!A99&amp;"/"&amp;PayrollCR!$O$1</f>
        <v>/111400</v>
      </c>
      <c r="Q116" s="126" t="b">
        <v>1</v>
      </c>
      <c r="R116" s="126" t="b">
        <v>1</v>
      </c>
      <c r="S116" s="126" t="b">
        <v>1</v>
      </c>
    </row>
    <row r="117" spans="1:19" x14ac:dyDescent="0.25">
      <c r="A117" s="126" t="s">
        <v>4008</v>
      </c>
      <c r="B117" s="200">
        <v>1</v>
      </c>
      <c r="C117" s="126">
        <v>2</v>
      </c>
      <c r="D117" s="308">
        <f>'Payroll Totals by Month'!D100</f>
        <v>0</v>
      </c>
      <c r="E117" s="126" t="b">
        <v>1</v>
      </c>
      <c r="F117" s="309" t="str">
        <f>RIGHT('Payroll Totals by Month'!B100,4)&amp;"."&amp;"salaries"&amp;"."&amp;PayrollCR!$C$5</f>
        <v>.salaries.Jn21</v>
      </c>
      <c r="G117" s="310">
        <f t="shared" ca="1" si="3"/>
        <v>44361</v>
      </c>
      <c r="H117" s="311">
        <f>'Payroll Totals by Month'!L100</f>
        <v>0</v>
      </c>
      <c r="I117" s="205">
        <f t="shared" ca="1" si="4"/>
        <v>44361</v>
      </c>
      <c r="J117" s="126">
        <v>3</v>
      </c>
      <c r="K117" s="126" t="b">
        <v>1</v>
      </c>
      <c r="L117" s="126" t="s">
        <v>4009</v>
      </c>
      <c r="M117" s="126" t="b">
        <v>1</v>
      </c>
      <c r="N117" s="126" t="s">
        <v>3687</v>
      </c>
      <c r="O117" s="309" t="str">
        <f>LEFT('Payroll Totals by Month'!C100,13)&amp;"."&amp;F117</f>
        <v>..salaries.Jn21</v>
      </c>
      <c r="P117" s="312" t="str">
        <f>'Payroll Totals by Month'!A100&amp;"/"&amp;PayrollCR!$O$1</f>
        <v>/111400</v>
      </c>
      <c r="Q117" s="126" t="b">
        <v>1</v>
      </c>
      <c r="R117" s="126" t="b">
        <v>1</v>
      </c>
      <c r="S117" s="126" t="b">
        <v>1</v>
      </c>
    </row>
    <row r="118" spans="1:19" x14ac:dyDescent="0.25">
      <c r="A118" s="126" t="s">
        <v>4008</v>
      </c>
      <c r="B118" s="200">
        <v>1</v>
      </c>
      <c r="C118" s="126">
        <v>2</v>
      </c>
      <c r="D118" s="308">
        <f>'Payroll Totals by Month'!D101</f>
        <v>0</v>
      </c>
      <c r="E118" s="126" t="b">
        <v>1</v>
      </c>
      <c r="F118" s="309" t="str">
        <f>RIGHT('Payroll Totals by Month'!B101,4)&amp;"."&amp;"salaries"&amp;"."&amp;PayrollCR!$C$5</f>
        <v>.salaries.Jn21</v>
      </c>
      <c r="G118" s="310">
        <f t="shared" ca="1" si="3"/>
        <v>44361</v>
      </c>
      <c r="H118" s="311">
        <f>'Payroll Totals by Month'!L101</f>
        <v>0</v>
      </c>
      <c r="I118" s="205">
        <f t="shared" ca="1" si="4"/>
        <v>44361</v>
      </c>
      <c r="J118" s="126">
        <v>3</v>
      </c>
      <c r="K118" s="126" t="b">
        <v>1</v>
      </c>
      <c r="L118" s="126" t="s">
        <v>4009</v>
      </c>
      <c r="M118" s="126" t="b">
        <v>1</v>
      </c>
      <c r="N118" s="126" t="s">
        <v>3687</v>
      </c>
      <c r="O118" s="309" t="str">
        <f>LEFT('Payroll Totals by Month'!C101,13)&amp;"."&amp;F118</f>
        <v>..salaries.Jn21</v>
      </c>
      <c r="P118" s="312" t="str">
        <f>'Payroll Totals by Month'!A101&amp;"/"&amp;PayrollCR!$O$1</f>
        <v>/111400</v>
      </c>
      <c r="Q118" s="126" t="b">
        <v>1</v>
      </c>
      <c r="R118" s="126" t="b">
        <v>1</v>
      </c>
      <c r="S118" s="126" t="b">
        <v>1</v>
      </c>
    </row>
    <row r="119" spans="1:19" x14ac:dyDescent="0.25">
      <c r="A119" s="126" t="s">
        <v>4008</v>
      </c>
      <c r="B119" s="200">
        <v>1</v>
      </c>
      <c r="C119" s="126">
        <v>2</v>
      </c>
      <c r="D119" s="308">
        <f>'Payroll Totals by Month'!D102</f>
        <v>0</v>
      </c>
      <c r="E119" s="126" t="b">
        <v>1</v>
      </c>
      <c r="F119" s="309" t="str">
        <f>RIGHT('Payroll Totals by Month'!B102,4)&amp;"."&amp;"salaries"&amp;"."&amp;PayrollCR!$C$5</f>
        <v>.salaries.Jn21</v>
      </c>
      <c r="G119" s="310">
        <f t="shared" ca="1" si="3"/>
        <v>44361</v>
      </c>
      <c r="H119" s="311">
        <f>'Payroll Totals by Month'!L102</f>
        <v>0</v>
      </c>
      <c r="I119" s="205">
        <f t="shared" ca="1" si="4"/>
        <v>44361</v>
      </c>
      <c r="J119" s="126">
        <v>3</v>
      </c>
      <c r="K119" s="126" t="b">
        <v>1</v>
      </c>
      <c r="L119" s="126" t="s">
        <v>4009</v>
      </c>
      <c r="M119" s="126" t="b">
        <v>1</v>
      </c>
      <c r="N119" s="126" t="s">
        <v>3687</v>
      </c>
      <c r="O119" s="309" t="str">
        <f>LEFT('Payroll Totals by Month'!C102,13)&amp;"."&amp;F119</f>
        <v>..salaries.Jn21</v>
      </c>
      <c r="P119" s="312" t="str">
        <f>'Payroll Totals by Month'!A102&amp;"/"&amp;PayrollCR!$O$1</f>
        <v>/111400</v>
      </c>
      <c r="Q119" s="126" t="b">
        <v>1</v>
      </c>
      <c r="R119" s="126" t="b">
        <v>1</v>
      </c>
      <c r="S119" s="126" t="b">
        <v>1</v>
      </c>
    </row>
    <row r="120" spans="1:19" x14ac:dyDescent="0.25">
      <c r="A120" s="126" t="s">
        <v>4008</v>
      </c>
      <c r="B120" s="200">
        <v>1</v>
      </c>
      <c r="C120" s="126">
        <v>2</v>
      </c>
      <c r="D120" s="308">
        <f>'Payroll Totals by Month'!D103</f>
        <v>0</v>
      </c>
      <c r="E120" s="126" t="b">
        <v>1</v>
      </c>
      <c r="F120" s="309" t="str">
        <f>RIGHT('Payroll Totals by Month'!B103,4)&amp;"."&amp;"salaries"&amp;"."&amp;PayrollCR!$C$5</f>
        <v>.salaries.Jn21</v>
      </c>
      <c r="G120" s="310">
        <f t="shared" ca="1" si="3"/>
        <v>44361</v>
      </c>
      <c r="H120" s="311">
        <f>'Payroll Totals by Month'!L103</f>
        <v>0</v>
      </c>
      <c r="I120" s="205">
        <f t="shared" ca="1" si="4"/>
        <v>44361</v>
      </c>
      <c r="J120" s="126">
        <v>3</v>
      </c>
      <c r="K120" s="126" t="b">
        <v>1</v>
      </c>
      <c r="L120" s="126" t="s">
        <v>4009</v>
      </c>
      <c r="M120" s="126" t="b">
        <v>1</v>
      </c>
      <c r="N120" s="126" t="s">
        <v>3687</v>
      </c>
      <c r="O120" s="309" t="str">
        <f>LEFT('Payroll Totals by Month'!C103,13)&amp;"."&amp;F120</f>
        <v>..salaries.Jn21</v>
      </c>
      <c r="P120" s="312" t="str">
        <f>'Payroll Totals by Month'!A103&amp;"/"&amp;PayrollCR!$O$1</f>
        <v>/111400</v>
      </c>
      <c r="Q120" s="126" t="b">
        <v>1</v>
      </c>
      <c r="R120" s="126" t="b">
        <v>1</v>
      </c>
      <c r="S120" s="126" t="b">
        <v>1</v>
      </c>
    </row>
    <row r="121" spans="1:19" x14ac:dyDescent="0.25">
      <c r="A121" s="126" t="s">
        <v>4008</v>
      </c>
      <c r="B121" s="200">
        <v>1</v>
      </c>
      <c r="C121" s="126">
        <v>2</v>
      </c>
      <c r="D121" s="308">
        <f>'Payroll Totals by Month'!D104</f>
        <v>0</v>
      </c>
      <c r="E121" s="126" t="b">
        <v>1</v>
      </c>
      <c r="F121" s="309" t="str">
        <f>RIGHT('Payroll Totals by Month'!B104,4)&amp;"."&amp;"salaries"&amp;"."&amp;PayrollCR!$C$5</f>
        <v>.salaries.Jn21</v>
      </c>
      <c r="G121" s="310">
        <f t="shared" ca="1" si="3"/>
        <v>44361</v>
      </c>
      <c r="H121" s="311">
        <f>'Payroll Totals by Month'!L104</f>
        <v>0</v>
      </c>
      <c r="I121" s="205">
        <f t="shared" ca="1" si="4"/>
        <v>44361</v>
      </c>
      <c r="J121" s="126">
        <v>3</v>
      </c>
      <c r="K121" s="126" t="b">
        <v>1</v>
      </c>
      <c r="L121" s="126" t="s">
        <v>4009</v>
      </c>
      <c r="M121" s="126" t="b">
        <v>1</v>
      </c>
      <c r="N121" s="126" t="s">
        <v>3687</v>
      </c>
      <c r="O121" s="309" t="str">
        <f>LEFT('Payroll Totals by Month'!C104,13)&amp;"."&amp;F121</f>
        <v>..salaries.Jn21</v>
      </c>
      <c r="P121" s="312" t="str">
        <f>'Payroll Totals by Month'!A104&amp;"/"&amp;PayrollCR!$O$1</f>
        <v>/111400</v>
      </c>
      <c r="Q121" s="126" t="b">
        <v>1</v>
      </c>
      <c r="R121" s="126" t="b">
        <v>1</v>
      </c>
      <c r="S121" s="126" t="b">
        <v>1</v>
      </c>
    </row>
    <row r="122" spans="1:19" x14ac:dyDescent="0.25">
      <c r="A122" s="126" t="s">
        <v>4008</v>
      </c>
      <c r="B122" s="200">
        <v>1</v>
      </c>
      <c r="C122" s="126">
        <v>2</v>
      </c>
      <c r="D122" s="308">
        <f>'Payroll Totals by Month'!D105</f>
        <v>0</v>
      </c>
      <c r="E122" s="126" t="b">
        <v>1</v>
      </c>
      <c r="F122" s="309" t="str">
        <f>RIGHT('Payroll Totals by Month'!B105,4)&amp;"."&amp;"salaries"&amp;"."&amp;PayrollCR!$C$5</f>
        <v>.salaries.Jn21</v>
      </c>
      <c r="G122" s="310">
        <f t="shared" ca="1" si="3"/>
        <v>44361</v>
      </c>
      <c r="H122" s="311">
        <f>'Payroll Totals by Month'!L105</f>
        <v>0</v>
      </c>
      <c r="I122" s="205">
        <f t="shared" ca="1" si="4"/>
        <v>44361</v>
      </c>
      <c r="J122" s="126">
        <v>3</v>
      </c>
      <c r="K122" s="126" t="b">
        <v>1</v>
      </c>
      <c r="L122" s="126" t="s">
        <v>4009</v>
      </c>
      <c r="M122" s="126" t="b">
        <v>1</v>
      </c>
      <c r="N122" s="126" t="s">
        <v>3687</v>
      </c>
      <c r="O122" s="309" t="str">
        <f>LEFT('Payroll Totals by Month'!C105,13)&amp;"."&amp;F122</f>
        <v>..salaries.Jn21</v>
      </c>
      <c r="P122" s="312" t="str">
        <f>'Payroll Totals by Month'!A105&amp;"/"&amp;PayrollCR!$O$1</f>
        <v>/111400</v>
      </c>
      <c r="Q122" s="126" t="b">
        <v>1</v>
      </c>
      <c r="R122" s="126" t="b">
        <v>1</v>
      </c>
      <c r="S122" s="126" t="b">
        <v>1</v>
      </c>
    </row>
    <row r="123" spans="1:19" x14ac:dyDescent="0.25">
      <c r="A123" s="126" t="s">
        <v>4008</v>
      </c>
      <c r="B123" s="200">
        <v>1</v>
      </c>
      <c r="C123" s="126">
        <v>2</v>
      </c>
      <c r="D123" s="308">
        <f>'Payroll Totals by Month'!D106</f>
        <v>0</v>
      </c>
      <c r="E123" s="126" t="b">
        <v>1</v>
      </c>
      <c r="F123" s="309" t="str">
        <f>RIGHT('Payroll Totals by Month'!B106,4)&amp;"."&amp;"salaries"&amp;"."&amp;PayrollCR!$C$5</f>
        <v>.salaries.Jn21</v>
      </c>
      <c r="G123" s="310">
        <f t="shared" ca="1" si="3"/>
        <v>44361</v>
      </c>
      <c r="H123" s="311">
        <f>'Payroll Totals by Month'!L106</f>
        <v>0</v>
      </c>
      <c r="I123" s="205">
        <f t="shared" ca="1" si="4"/>
        <v>44361</v>
      </c>
      <c r="J123" s="126">
        <v>3</v>
      </c>
      <c r="K123" s="126" t="b">
        <v>1</v>
      </c>
      <c r="L123" s="126" t="s">
        <v>4009</v>
      </c>
      <c r="M123" s="126" t="b">
        <v>1</v>
      </c>
      <c r="N123" s="126" t="s">
        <v>3687</v>
      </c>
      <c r="O123" s="309" t="str">
        <f>LEFT('Payroll Totals by Month'!C106,13)&amp;"."&amp;F123</f>
        <v>..salaries.Jn21</v>
      </c>
      <c r="P123" s="312" t="str">
        <f>'Payroll Totals by Month'!A106&amp;"/"&amp;PayrollCR!$O$1</f>
        <v>/111400</v>
      </c>
      <c r="Q123" s="126" t="b">
        <v>1</v>
      </c>
      <c r="R123" s="126" t="b">
        <v>1</v>
      </c>
      <c r="S123" s="126" t="b">
        <v>1</v>
      </c>
    </row>
    <row r="124" spans="1:19" x14ac:dyDescent="0.25">
      <c r="A124" s="126" t="s">
        <v>4008</v>
      </c>
      <c r="B124" s="200">
        <v>1</v>
      </c>
      <c r="C124" s="126">
        <v>2</v>
      </c>
      <c r="D124" s="308">
        <f>'Payroll Totals by Month'!D107</f>
        <v>0</v>
      </c>
      <c r="E124" s="126" t="b">
        <v>1</v>
      </c>
      <c r="F124" s="309" t="str">
        <f>RIGHT('Payroll Totals by Month'!B107,4)&amp;"."&amp;"salaries"&amp;"."&amp;PayrollCR!$C$5</f>
        <v>.salaries.Jn21</v>
      </c>
      <c r="G124" s="310">
        <f t="shared" ca="1" si="3"/>
        <v>44361</v>
      </c>
      <c r="H124" s="311">
        <f>'Payroll Totals by Month'!L107</f>
        <v>0</v>
      </c>
      <c r="I124" s="205">
        <f t="shared" ca="1" si="4"/>
        <v>44361</v>
      </c>
      <c r="J124" s="126">
        <v>3</v>
      </c>
      <c r="K124" s="126" t="b">
        <v>1</v>
      </c>
      <c r="L124" s="126" t="s">
        <v>4009</v>
      </c>
      <c r="M124" s="126" t="b">
        <v>1</v>
      </c>
      <c r="N124" s="126" t="s">
        <v>3687</v>
      </c>
      <c r="O124" s="309" t="str">
        <f>LEFT('Payroll Totals by Month'!C107,13)&amp;"."&amp;F124</f>
        <v>..salaries.Jn21</v>
      </c>
      <c r="P124" s="312" t="str">
        <f>'Payroll Totals by Month'!A107&amp;"/"&amp;PayrollCR!$O$1</f>
        <v>/111400</v>
      </c>
      <c r="Q124" s="126" t="b">
        <v>1</v>
      </c>
      <c r="R124" s="126" t="b">
        <v>1</v>
      </c>
      <c r="S124" s="126" t="b">
        <v>1</v>
      </c>
    </row>
    <row r="125" spans="1:19" x14ac:dyDescent="0.25">
      <c r="A125" s="126" t="s">
        <v>4008</v>
      </c>
      <c r="B125" s="200">
        <v>1</v>
      </c>
      <c r="C125" s="126">
        <v>2</v>
      </c>
      <c r="D125" s="308">
        <f>'Payroll Totals by Month'!D108</f>
        <v>0</v>
      </c>
      <c r="E125" s="126" t="b">
        <v>1</v>
      </c>
      <c r="F125" s="309" t="str">
        <f>RIGHT('Payroll Totals by Month'!B108,4)&amp;"."&amp;"salaries"&amp;"."&amp;PayrollCR!$C$5</f>
        <v>.salaries.Jn21</v>
      </c>
      <c r="G125" s="310">
        <f t="shared" ca="1" si="3"/>
        <v>44361</v>
      </c>
      <c r="H125" s="311">
        <f>'Payroll Totals by Month'!L108</f>
        <v>0</v>
      </c>
      <c r="I125" s="205">
        <f t="shared" ca="1" si="4"/>
        <v>44361</v>
      </c>
      <c r="J125" s="126">
        <v>3</v>
      </c>
      <c r="K125" s="126" t="b">
        <v>1</v>
      </c>
      <c r="L125" s="126" t="s">
        <v>4009</v>
      </c>
      <c r="M125" s="126" t="b">
        <v>1</v>
      </c>
      <c r="N125" s="126" t="s">
        <v>3687</v>
      </c>
      <c r="O125" s="309" t="str">
        <f>LEFT('Payroll Totals by Month'!C108,13)&amp;"."&amp;F125</f>
        <v>..salaries.Jn21</v>
      </c>
      <c r="P125" s="312" t="str">
        <f>'Payroll Totals by Month'!A108&amp;"/"&amp;PayrollCR!$O$1</f>
        <v>/111400</v>
      </c>
      <c r="Q125" s="126" t="b">
        <v>1</v>
      </c>
      <c r="R125" s="126" t="b">
        <v>1</v>
      </c>
      <c r="S125" s="126" t="b">
        <v>1</v>
      </c>
    </row>
    <row r="126" spans="1:19" x14ac:dyDescent="0.25">
      <c r="A126" s="126" t="s">
        <v>4008</v>
      </c>
      <c r="B126" s="200">
        <v>1</v>
      </c>
      <c r="C126" s="126">
        <v>2</v>
      </c>
      <c r="D126" s="308">
        <f>'Payroll Totals by Month'!D109</f>
        <v>0</v>
      </c>
      <c r="E126" s="126" t="b">
        <v>1</v>
      </c>
      <c r="F126" s="309" t="str">
        <f>RIGHT('Payroll Totals by Month'!B109,4)&amp;"."&amp;"salaries"&amp;"."&amp;PayrollCR!$C$5</f>
        <v>.salaries.Jn21</v>
      </c>
      <c r="G126" s="310">
        <f t="shared" ca="1" si="3"/>
        <v>44361</v>
      </c>
      <c r="H126" s="311">
        <f>'Payroll Totals by Month'!L109</f>
        <v>0</v>
      </c>
      <c r="I126" s="205">
        <f t="shared" ca="1" si="4"/>
        <v>44361</v>
      </c>
      <c r="J126" s="126">
        <v>3</v>
      </c>
      <c r="K126" s="126" t="b">
        <v>1</v>
      </c>
      <c r="L126" s="126" t="s">
        <v>4009</v>
      </c>
      <c r="M126" s="126" t="b">
        <v>1</v>
      </c>
      <c r="N126" s="126" t="s">
        <v>3687</v>
      </c>
      <c r="O126" s="309" t="str">
        <f>LEFT('Payroll Totals by Month'!C109,13)&amp;"."&amp;F126</f>
        <v>..salaries.Jn21</v>
      </c>
      <c r="P126" s="312" t="str">
        <f>'Payroll Totals by Month'!A109&amp;"/"&amp;PayrollCR!$O$1</f>
        <v>/111400</v>
      </c>
      <c r="Q126" s="126" t="b">
        <v>1</v>
      </c>
      <c r="R126" s="126" t="b">
        <v>1</v>
      </c>
      <c r="S126" s="126" t="b">
        <v>1</v>
      </c>
    </row>
    <row r="127" spans="1:19" x14ac:dyDescent="0.25">
      <c r="A127" s="126" t="s">
        <v>4008</v>
      </c>
      <c r="B127" s="200">
        <v>1</v>
      </c>
      <c r="C127" s="126">
        <v>2</v>
      </c>
      <c r="D127" s="308">
        <f>'Payroll Totals by Month'!D110</f>
        <v>0</v>
      </c>
      <c r="E127" s="126" t="b">
        <v>1</v>
      </c>
      <c r="F127" s="309" t="str">
        <f>RIGHT('Payroll Totals by Month'!B110,4)&amp;"."&amp;"salaries"&amp;"."&amp;PayrollCR!$C$5</f>
        <v>.salaries.Jn21</v>
      </c>
      <c r="G127" s="310">
        <f t="shared" ca="1" si="3"/>
        <v>44361</v>
      </c>
      <c r="H127" s="311">
        <f>'Payroll Totals by Month'!L110</f>
        <v>0</v>
      </c>
      <c r="I127" s="205">
        <f t="shared" ca="1" si="4"/>
        <v>44361</v>
      </c>
      <c r="J127" s="126">
        <v>3</v>
      </c>
      <c r="K127" s="126" t="b">
        <v>1</v>
      </c>
      <c r="L127" s="126" t="s">
        <v>4009</v>
      </c>
      <c r="M127" s="126" t="b">
        <v>1</v>
      </c>
      <c r="N127" s="126" t="s">
        <v>3687</v>
      </c>
      <c r="O127" s="309" t="str">
        <f>LEFT('Payroll Totals by Month'!C110,13)&amp;"."&amp;F127</f>
        <v>..salaries.Jn21</v>
      </c>
      <c r="P127" s="312" t="str">
        <f>'Payroll Totals by Month'!A110&amp;"/"&amp;PayrollCR!$O$1</f>
        <v>/111400</v>
      </c>
      <c r="Q127" s="126" t="b">
        <v>1</v>
      </c>
      <c r="R127" s="126" t="b">
        <v>1</v>
      </c>
      <c r="S127" s="126" t="b">
        <v>1</v>
      </c>
    </row>
    <row r="128" spans="1:19" x14ac:dyDescent="0.25">
      <c r="A128" s="126" t="s">
        <v>4008</v>
      </c>
      <c r="B128" s="200">
        <v>1</v>
      </c>
      <c r="C128" s="126">
        <v>2</v>
      </c>
      <c r="D128" s="308">
        <f>'Payroll Totals by Month'!D111</f>
        <v>0</v>
      </c>
      <c r="E128" s="126" t="b">
        <v>1</v>
      </c>
      <c r="F128" s="309" t="str">
        <f>RIGHT('Payroll Totals by Month'!B111,4)&amp;"."&amp;"salaries"&amp;"."&amp;PayrollCR!$C$5</f>
        <v>.salaries.Jn21</v>
      </c>
      <c r="G128" s="310">
        <f t="shared" ca="1" si="3"/>
        <v>44361</v>
      </c>
      <c r="H128" s="311">
        <f>'Payroll Totals by Month'!L111</f>
        <v>0</v>
      </c>
      <c r="I128" s="205">
        <f t="shared" ca="1" si="4"/>
        <v>44361</v>
      </c>
      <c r="J128" s="126">
        <v>3</v>
      </c>
      <c r="K128" s="126" t="b">
        <v>1</v>
      </c>
      <c r="L128" s="126" t="s">
        <v>4009</v>
      </c>
      <c r="M128" s="126" t="b">
        <v>1</v>
      </c>
      <c r="N128" s="126" t="s">
        <v>3687</v>
      </c>
      <c r="O128" s="309" t="str">
        <f>LEFT('Payroll Totals by Month'!C111,13)&amp;"."&amp;F128</f>
        <v>..salaries.Jn21</v>
      </c>
      <c r="P128" s="312" t="str">
        <f>'Payroll Totals by Month'!A111&amp;"/"&amp;PayrollCR!$O$1</f>
        <v>/111400</v>
      </c>
      <c r="Q128" s="126" t="b">
        <v>1</v>
      </c>
      <c r="R128" s="126" t="b">
        <v>1</v>
      </c>
      <c r="S128" s="126" t="b">
        <v>1</v>
      </c>
    </row>
    <row r="129" spans="1:19" x14ac:dyDescent="0.25">
      <c r="A129" s="126" t="s">
        <v>4008</v>
      </c>
      <c r="B129" s="200">
        <v>1</v>
      </c>
      <c r="C129" s="126">
        <v>2</v>
      </c>
      <c r="D129" s="308">
        <f>'Payroll Totals by Month'!D112</f>
        <v>0</v>
      </c>
      <c r="E129" s="126" t="b">
        <v>1</v>
      </c>
      <c r="F129" s="309" t="str">
        <f>RIGHT('Payroll Totals by Month'!B112,4)&amp;"."&amp;"salaries"&amp;"."&amp;PayrollCR!$C$5</f>
        <v>.salaries.Jn21</v>
      </c>
      <c r="G129" s="310">
        <f t="shared" ca="1" si="3"/>
        <v>44361</v>
      </c>
      <c r="H129" s="311">
        <f>'Payroll Totals by Month'!L112</f>
        <v>0</v>
      </c>
      <c r="I129" s="205">
        <f t="shared" ca="1" si="4"/>
        <v>44361</v>
      </c>
      <c r="J129" s="126">
        <v>3</v>
      </c>
      <c r="K129" s="126" t="b">
        <v>1</v>
      </c>
      <c r="L129" s="126" t="s">
        <v>4009</v>
      </c>
      <c r="M129" s="126" t="b">
        <v>1</v>
      </c>
      <c r="N129" s="126" t="s">
        <v>3687</v>
      </c>
      <c r="O129" s="309" t="str">
        <f>LEFT('Payroll Totals by Month'!C112,13)&amp;"."&amp;F129</f>
        <v>..salaries.Jn21</v>
      </c>
      <c r="P129" s="312" t="str">
        <f>'Payroll Totals by Month'!A112&amp;"/"&amp;PayrollCR!$O$1</f>
        <v>/111400</v>
      </c>
      <c r="Q129" s="126" t="b">
        <v>1</v>
      </c>
      <c r="R129" s="126" t="b">
        <v>1</v>
      </c>
      <c r="S129" s="126" t="b">
        <v>1</v>
      </c>
    </row>
    <row r="130" spans="1:19" x14ac:dyDescent="0.25">
      <c r="A130" s="126" t="s">
        <v>4008</v>
      </c>
      <c r="B130" s="200">
        <v>1</v>
      </c>
      <c r="C130" s="126">
        <v>2</v>
      </c>
      <c r="D130" s="308">
        <f>'Payroll Totals by Month'!D113</f>
        <v>0</v>
      </c>
      <c r="E130" s="126" t="b">
        <v>1</v>
      </c>
      <c r="F130" s="309" t="str">
        <f>RIGHT('Payroll Totals by Month'!B113,4)&amp;"."&amp;"salaries"&amp;"."&amp;PayrollCR!$C$5</f>
        <v>.salaries.Jn21</v>
      </c>
      <c r="G130" s="310">
        <f t="shared" ca="1" si="3"/>
        <v>44361</v>
      </c>
      <c r="H130" s="311">
        <f>'Payroll Totals by Month'!L113</f>
        <v>0</v>
      </c>
      <c r="I130" s="205">
        <f t="shared" ca="1" si="4"/>
        <v>44361</v>
      </c>
      <c r="J130" s="126">
        <v>3</v>
      </c>
      <c r="K130" s="126" t="b">
        <v>1</v>
      </c>
      <c r="L130" s="126" t="s">
        <v>4009</v>
      </c>
      <c r="M130" s="126" t="b">
        <v>1</v>
      </c>
      <c r="N130" s="126" t="s">
        <v>3687</v>
      </c>
      <c r="O130" s="309" t="str">
        <f>LEFT('Payroll Totals by Month'!C113,13)&amp;"."&amp;F130</f>
        <v>..salaries.Jn21</v>
      </c>
      <c r="P130" s="312" t="str">
        <f>'Payroll Totals by Month'!A113&amp;"/"&amp;PayrollCR!$O$1</f>
        <v>/111400</v>
      </c>
      <c r="Q130" s="126" t="b">
        <v>1</v>
      </c>
      <c r="R130" s="126" t="b">
        <v>1</v>
      </c>
      <c r="S130" s="126" t="b">
        <v>1</v>
      </c>
    </row>
    <row r="131" spans="1:19" x14ac:dyDescent="0.25">
      <c r="A131" s="126" t="s">
        <v>4008</v>
      </c>
      <c r="B131" s="200">
        <v>1</v>
      </c>
      <c r="C131" s="126">
        <v>2</v>
      </c>
      <c r="D131" s="308">
        <f>'Payroll Totals by Month'!D114</f>
        <v>0</v>
      </c>
      <c r="E131" s="126" t="b">
        <v>1</v>
      </c>
      <c r="F131" s="309" t="str">
        <f>RIGHT('Payroll Totals by Month'!B114,4)&amp;"."&amp;"salaries"&amp;"."&amp;PayrollCR!$C$5</f>
        <v>.salaries.Jn21</v>
      </c>
      <c r="G131" s="310">
        <f t="shared" ca="1" si="3"/>
        <v>44361</v>
      </c>
      <c r="H131" s="311">
        <f>'Payroll Totals by Month'!L114</f>
        <v>0</v>
      </c>
      <c r="I131" s="205">
        <f t="shared" ca="1" si="4"/>
        <v>44361</v>
      </c>
      <c r="J131" s="126">
        <v>3</v>
      </c>
      <c r="K131" s="126" t="b">
        <v>1</v>
      </c>
      <c r="L131" s="126" t="s">
        <v>4009</v>
      </c>
      <c r="M131" s="126" t="b">
        <v>1</v>
      </c>
      <c r="N131" s="126" t="s">
        <v>3687</v>
      </c>
      <c r="O131" s="309" t="str">
        <f>LEFT('Payroll Totals by Month'!C114,13)&amp;"."&amp;F131</f>
        <v>..salaries.Jn21</v>
      </c>
      <c r="P131" s="312" t="str">
        <f>'Payroll Totals by Month'!A114&amp;"/"&amp;PayrollCR!$O$1</f>
        <v>/111400</v>
      </c>
      <c r="Q131" s="126" t="b">
        <v>1</v>
      </c>
      <c r="R131" s="126" t="b">
        <v>1</v>
      </c>
      <c r="S131" s="126" t="b">
        <v>1</v>
      </c>
    </row>
    <row r="132" spans="1:19" x14ac:dyDescent="0.25">
      <c r="A132" s="126" t="s">
        <v>4008</v>
      </c>
      <c r="B132" s="200">
        <v>1</v>
      </c>
      <c r="C132" s="126">
        <v>2</v>
      </c>
      <c r="D132" s="308">
        <f>'Payroll Totals by Month'!D115</f>
        <v>0</v>
      </c>
      <c r="E132" s="126" t="b">
        <v>1</v>
      </c>
      <c r="F132" s="309" t="str">
        <f>RIGHT('Payroll Totals by Month'!B115,4)&amp;"."&amp;"salaries"&amp;"."&amp;PayrollCR!$C$5</f>
        <v>.salaries.Jn21</v>
      </c>
      <c r="G132" s="310">
        <f t="shared" ca="1" si="3"/>
        <v>44361</v>
      </c>
      <c r="H132" s="311">
        <f>'Payroll Totals by Month'!L115</f>
        <v>0</v>
      </c>
      <c r="I132" s="205">
        <f t="shared" ca="1" si="4"/>
        <v>44361</v>
      </c>
      <c r="J132" s="126">
        <v>3</v>
      </c>
      <c r="K132" s="126" t="b">
        <v>1</v>
      </c>
      <c r="L132" s="126" t="s">
        <v>4009</v>
      </c>
      <c r="M132" s="126" t="b">
        <v>1</v>
      </c>
      <c r="N132" s="126" t="s">
        <v>3687</v>
      </c>
      <c r="O132" s="309" t="str">
        <f>LEFT('Payroll Totals by Month'!C115,13)&amp;"."&amp;F132</f>
        <v>..salaries.Jn21</v>
      </c>
      <c r="P132" s="312" t="str">
        <f>'Payroll Totals by Month'!A115&amp;"/"&amp;PayrollCR!$O$1</f>
        <v>/111400</v>
      </c>
      <c r="Q132" s="126" t="b">
        <v>1</v>
      </c>
      <c r="R132" s="126" t="b">
        <v>1</v>
      </c>
      <c r="S132" s="126" t="b">
        <v>1</v>
      </c>
    </row>
    <row r="133" spans="1:19" x14ac:dyDescent="0.25">
      <c r="A133" s="126" t="s">
        <v>4008</v>
      </c>
      <c r="B133" s="200">
        <v>1</v>
      </c>
      <c r="C133" s="126">
        <v>2</v>
      </c>
      <c r="D133" s="308">
        <f>'Payroll Totals by Month'!D116</f>
        <v>0</v>
      </c>
      <c r="E133" s="126" t="b">
        <v>1</v>
      </c>
      <c r="F133" s="309" t="str">
        <f>RIGHT('Payroll Totals by Month'!B116,4)&amp;"."&amp;"salaries"&amp;"."&amp;PayrollCR!$C$5</f>
        <v>.salaries.Jn21</v>
      </c>
      <c r="G133" s="310">
        <f t="shared" ca="1" si="3"/>
        <v>44361</v>
      </c>
      <c r="H133" s="311">
        <f>'Payroll Totals by Month'!L116</f>
        <v>0</v>
      </c>
      <c r="I133" s="205">
        <f t="shared" ca="1" si="4"/>
        <v>44361</v>
      </c>
      <c r="J133" s="126">
        <v>3</v>
      </c>
      <c r="K133" s="126" t="b">
        <v>1</v>
      </c>
      <c r="L133" s="126" t="s">
        <v>4009</v>
      </c>
      <c r="M133" s="126" t="b">
        <v>1</v>
      </c>
      <c r="N133" s="126" t="s">
        <v>3687</v>
      </c>
      <c r="O133" s="309" t="str">
        <f>LEFT('Payroll Totals by Month'!C116,13)&amp;"."&amp;F133</f>
        <v>..salaries.Jn21</v>
      </c>
      <c r="P133" s="312" t="str">
        <f>'Payroll Totals by Month'!A116&amp;"/"&amp;PayrollCR!$O$1</f>
        <v>/111400</v>
      </c>
      <c r="Q133" s="126" t="b">
        <v>1</v>
      </c>
      <c r="R133" s="126" t="b">
        <v>1</v>
      </c>
      <c r="S133" s="126" t="b">
        <v>1</v>
      </c>
    </row>
    <row r="134" spans="1:19" x14ac:dyDescent="0.25">
      <c r="A134" s="126" t="s">
        <v>4008</v>
      </c>
      <c r="B134" s="200">
        <v>1</v>
      </c>
      <c r="C134" s="126">
        <v>2</v>
      </c>
      <c r="D134" s="308">
        <f>'Payroll Totals by Month'!D117</f>
        <v>0</v>
      </c>
      <c r="E134" s="126" t="b">
        <v>1</v>
      </c>
      <c r="F134" s="309" t="str">
        <f>RIGHT('Payroll Totals by Month'!B117,4)&amp;"."&amp;"salaries"&amp;"."&amp;PayrollCR!$C$5</f>
        <v>.salaries.Jn21</v>
      </c>
      <c r="G134" s="310">
        <f t="shared" ca="1" si="3"/>
        <v>44361</v>
      </c>
      <c r="H134" s="311">
        <f>'Payroll Totals by Month'!L117</f>
        <v>0</v>
      </c>
      <c r="I134" s="205">
        <f t="shared" ca="1" si="4"/>
        <v>44361</v>
      </c>
      <c r="J134" s="126">
        <v>3</v>
      </c>
      <c r="K134" s="126" t="b">
        <v>1</v>
      </c>
      <c r="L134" s="126" t="s">
        <v>4009</v>
      </c>
      <c r="M134" s="126" t="b">
        <v>1</v>
      </c>
      <c r="N134" s="126" t="s">
        <v>3687</v>
      </c>
      <c r="O134" s="309" t="str">
        <f>LEFT('Payroll Totals by Month'!C117,13)&amp;"."&amp;F134</f>
        <v>..salaries.Jn21</v>
      </c>
      <c r="P134" s="312" t="str">
        <f>'Payroll Totals by Month'!A117&amp;"/"&amp;PayrollCR!$O$1</f>
        <v>/111400</v>
      </c>
      <c r="Q134" s="126" t="b">
        <v>1</v>
      </c>
      <c r="R134" s="126" t="b">
        <v>1</v>
      </c>
      <c r="S134" s="126" t="b">
        <v>1</v>
      </c>
    </row>
    <row r="135" spans="1:19" x14ac:dyDescent="0.25">
      <c r="A135" s="126" t="s">
        <v>4008</v>
      </c>
      <c r="B135" s="200">
        <v>1</v>
      </c>
      <c r="C135" s="126">
        <v>2</v>
      </c>
      <c r="D135" s="308">
        <f>'Payroll Totals by Month'!D118</f>
        <v>0</v>
      </c>
      <c r="E135" s="126" t="b">
        <v>1</v>
      </c>
      <c r="F135" s="309" t="str">
        <f>RIGHT('Payroll Totals by Month'!B118,4)&amp;"."&amp;"salaries"&amp;"."&amp;PayrollCR!$C$5</f>
        <v>.salaries.Jn21</v>
      </c>
      <c r="G135" s="310">
        <f t="shared" ca="1" si="3"/>
        <v>44361</v>
      </c>
      <c r="H135" s="311">
        <f>'Payroll Totals by Month'!L118</f>
        <v>0</v>
      </c>
      <c r="I135" s="205">
        <f t="shared" ca="1" si="4"/>
        <v>44361</v>
      </c>
      <c r="J135" s="126">
        <v>3</v>
      </c>
      <c r="K135" s="126" t="b">
        <v>1</v>
      </c>
      <c r="L135" s="126" t="s">
        <v>4009</v>
      </c>
      <c r="M135" s="126" t="b">
        <v>1</v>
      </c>
      <c r="N135" s="126" t="s">
        <v>3687</v>
      </c>
      <c r="O135" s="309" t="str">
        <f>LEFT('Payroll Totals by Month'!C118,13)&amp;"."&amp;F135</f>
        <v>..salaries.Jn21</v>
      </c>
      <c r="P135" s="312" t="str">
        <f>'Payroll Totals by Month'!A118&amp;"/"&amp;PayrollCR!$O$1</f>
        <v>/111400</v>
      </c>
      <c r="Q135" s="126" t="b">
        <v>1</v>
      </c>
      <c r="R135" s="126" t="b">
        <v>1</v>
      </c>
      <c r="S135" s="126" t="b">
        <v>1</v>
      </c>
    </row>
    <row r="136" spans="1:19" x14ac:dyDescent="0.25">
      <c r="A136" s="126" t="s">
        <v>4008</v>
      </c>
      <c r="B136" s="200">
        <v>1</v>
      </c>
      <c r="C136" s="126">
        <v>2</v>
      </c>
      <c r="D136" s="308">
        <f>'Payroll Totals by Month'!D119</f>
        <v>0</v>
      </c>
      <c r="E136" s="126" t="b">
        <v>1</v>
      </c>
      <c r="F136" s="309" t="str">
        <f>RIGHT('Payroll Totals by Month'!B119,4)&amp;"."&amp;"salaries"&amp;"."&amp;PayrollCR!$C$5</f>
        <v>.salaries.Jn21</v>
      </c>
      <c r="G136" s="310">
        <f t="shared" ca="1" si="3"/>
        <v>44361</v>
      </c>
      <c r="H136" s="311">
        <f>'Payroll Totals by Month'!L119</f>
        <v>0</v>
      </c>
      <c r="I136" s="205">
        <f t="shared" ca="1" si="4"/>
        <v>44361</v>
      </c>
      <c r="J136" s="126">
        <v>3</v>
      </c>
      <c r="K136" s="126" t="b">
        <v>1</v>
      </c>
      <c r="L136" s="126" t="s">
        <v>4009</v>
      </c>
      <c r="M136" s="126" t="b">
        <v>1</v>
      </c>
      <c r="N136" s="126" t="s">
        <v>3687</v>
      </c>
      <c r="O136" s="309" t="str">
        <f>LEFT('Payroll Totals by Month'!C119,13)&amp;"."&amp;F136</f>
        <v>..salaries.Jn21</v>
      </c>
      <c r="P136" s="312" t="str">
        <f>'Payroll Totals by Month'!A119&amp;"/"&amp;PayrollCR!$O$1</f>
        <v>/111400</v>
      </c>
      <c r="Q136" s="126" t="b">
        <v>1</v>
      </c>
      <c r="R136" s="126" t="b">
        <v>1</v>
      </c>
      <c r="S136" s="126" t="b">
        <v>1</v>
      </c>
    </row>
    <row r="137" spans="1:19" x14ac:dyDescent="0.25">
      <c r="A137" s="126" t="s">
        <v>4008</v>
      </c>
      <c r="B137" s="200">
        <v>1</v>
      </c>
      <c r="C137" s="126">
        <v>2</v>
      </c>
      <c r="D137" s="308">
        <f>'Payroll Totals by Month'!D120</f>
        <v>0</v>
      </c>
      <c r="E137" s="126" t="b">
        <v>1</v>
      </c>
      <c r="F137" s="309" t="str">
        <f>RIGHT('Payroll Totals by Month'!B120,4)&amp;"."&amp;"salaries"&amp;"."&amp;PayrollCR!$C$5</f>
        <v>.salaries.Jn21</v>
      </c>
      <c r="G137" s="310">
        <f t="shared" ca="1" si="3"/>
        <v>44361</v>
      </c>
      <c r="H137" s="311">
        <f>'Payroll Totals by Month'!L120</f>
        <v>0</v>
      </c>
      <c r="I137" s="205">
        <f t="shared" ca="1" si="4"/>
        <v>44361</v>
      </c>
      <c r="J137" s="126">
        <v>3</v>
      </c>
      <c r="K137" s="126" t="b">
        <v>1</v>
      </c>
      <c r="L137" s="126" t="s">
        <v>4009</v>
      </c>
      <c r="M137" s="126" t="b">
        <v>1</v>
      </c>
      <c r="N137" s="126" t="s">
        <v>3687</v>
      </c>
      <c r="O137" s="309" t="str">
        <f>LEFT('Payroll Totals by Month'!C120,13)&amp;"."&amp;F137</f>
        <v>..salaries.Jn21</v>
      </c>
      <c r="P137" s="312" t="str">
        <f>'Payroll Totals by Month'!A120&amp;"/"&amp;PayrollCR!$O$1</f>
        <v>/111400</v>
      </c>
      <c r="Q137" s="126" t="b">
        <v>1</v>
      </c>
      <c r="R137" s="126" t="b">
        <v>1</v>
      </c>
      <c r="S137" s="126" t="b">
        <v>1</v>
      </c>
    </row>
    <row r="138" spans="1:19" x14ac:dyDescent="0.25">
      <c r="A138" s="126" t="s">
        <v>4008</v>
      </c>
      <c r="B138" s="200">
        <v>1</v>
      </c>
      <c r="C138" s="126">
        <v>2</v>
      </c>
      <c r="D138" s="308">
        <f>'Payroll Totals by Month'!D121</f>
        <v>0</v>
      </c>
      <c r="E138" s="126" t="b">
        <v>1</v>
      </c>
      <c r="F138" s="309" t="str">
        <f>RIGHT('Payroll Totals by Month'!B121,4)&amp;"."&amp;"salaries"&amp;"."&amp;PayrollCR!$C$5</f>
        <v>.salaries.Jn21</v>
      </c>
      <c r="G138" s="310">
        <f t="shared" ca="1" si="3"/>
        <v>44361</v>
      </c>
      <c r="H138" s="311">
        <f>'Payroll Totals by Month'!L121</f>
        <v>0</v>
      </c>
      <c r="I138" s="205">
        <f t="shared" ca="1" si="4"/>
        <v>44361</v>
      </c>
      <c r="J138" s="126">
        <v>3</v>
      </c>
      <c r="K138" s="126" t="b">
        <v>1</v>
      </c>
      <c r="L138" s="126" t="s">
        <v>4009</v>
      </c>
      <c r="M138" s="126" t="b">
        <v>1</v>
      </c>
      <c r="N138" s="126" t="s">
        <v>3687</v>
      </c>
      <c r="O138" s="309" t="str">
        <f>LEFT('Payroll Totals by Month'!C121,13)&amp;"."&amp;F138</f>
        <v>..salaries.Jn21</v>
      </c>
      <c r="P138" s="312" t="str">
        <f>'Payroll Totals by Month'!A121&amp;"/"&amp;PayrollCR!$O$1</f>
        <v>/111400</v>
      </c>
      <c r="Q138" s="126" t="b">
        <v>1</v>
      </c>
      <c r="R138" s="126" t="b">
        <v>1</v>
      </c>
      <c r="S138" s="126" t="b">
        <v>1</v>
      </c>
    </row>
    <row r="139" spans="1:19" x14ac:dyDescent="0.25">
      <c r="A139" s="126" t="s">
        <v>4008</v>
      </c>
      <c r="B139" s="200">
        <v>1</v>
      </c>
      <c r="C139" s="126">
        <v>2</v>
      </c>
      <c r="D139" s="308">
        <f>'Payroll Totals by Month'!D122</f>
        <v>0</v>
      </c>
      <c r="E139" s="126" t="b">
        <v>1</v>
      </c>
      <c r="F139" s="309" t="str">
        <f>RIGHT('Payroll Totals by Month'!B122,4)&amp;"."&amp;"salaries"&amp;"."&amp;PayrollCR!$C$5</f>
        <v>.salaries.Jn21</v>
      </c>
      <c r="G139" s="310">
        <f t="shared" ca="1" si="3"/>
        <v>44361</v>
      </c>
      <c r="H139" s="311">
        <f>'Payroll Totals by Month'!L122</f>
        <v>0</v>
      </c>
      <c r="I139" s="205">
        <f t="shared" ca="1" si="4"/>
        <v>44361</v>
      </c>
      <c r="J139" s="126">
        <v>3</v>
      </c>
      <c r="K139" s="126" t="b">
        <v>1</v>
      </c>
      <c r="L139" s="126" t="s">
        <v>4009</v>
      </c>
      <c r="M139" s="126" t="b">
        <v>1</v>
      </c>
      <c r="N139" s="126" t="s">
        <v>3687</v>
      </c>
      <c r="O139" s="309" t="str">
        <f>LEFT('Payroll Totals by Month'!C122,13)&amp;"."&amp;F139</f>
        <v>..salaries.Jn21</v>
      </c>
      <c r="P139" s="312" t="str">
        <f>'Payroll Totals by Month'!A122&amp;"/"&amp;PayrollCR!$O$1</f>
        <v>/111400</v>
      </c>
      <c r="Q139" s="126" t="b">
        <v>1</v>
      </c>
      <c r="R139" s="126" t="b">
        <v>1</v>
      </c>
      <c r="S139" s="126" t="b">
        <v>1</v>
      </c>
    </row>
    <row r="140" spans="1:19" x14ac:dyDescent="0.25">
      <c r="A140" s="126" t="s">
        <v>4008</v>
      </c>
      <c r="B140" s="200">
        <v>1</v>
      </c>
      <c r="C140" s="126">
        <v>2</v>
      </c>
      <c r="D140" s="308">
        <f>'Payroll Totals by Month'!D123</f>
        <v>0</v>
      </c>
      <c r="E140" s="126" t="b">
        <v>1</v>
      </c>
      <c r="F140" s="309" t="str">
        <f>RIGHT('Payroll Totals by Month'!B123,4)&amp;"."&amp;"salaries"&amp;"."&amp;PayrollCR!$C$5</f>
        <v>.salaries.Jn21</v>
      </c>
      <c r="G140" s="310">
        <f t="shared" ca="1" si="3"/>
        <v>44361</v>
      </c>
      <c r="H140" s="311">
        <f>'Payroll Totals by Month'!L123</f>
        <v>0</v>
      </c>
      <c r="I140" s="205">
        <f t="shared" ca="1" si="4"/>
        <v>44361</v>
      </c>
      <c r="J140" s="126">
        <v>3</v>
      </c>
      <c r="K140" s="126" t="b">
        <v>1</v>
      </c>
      <c r="L140" s="126" t="s">
        <v>4009</v>
      </c>
      <c r="M140" s="126" t="b">
        <v>1</v>
      </c>
      <c r="N140" s="126" t="s">
        <v>3687</v>
      </c>
      <c r="O140" s="309" t="str">
        <f>LEFT('Payroll Totals by Month'!C123,13)&amp;"."&amp;F140</f>
        <v>..salaries.Jn21</v>
      </c>
      <c r="P140" s="312" t="str">
        <f>'Payroll Totals by Month'!A123&amp;"/"&amp;PayrollCR!$O$1</f>
        <v>/111400</v>
      </c>
      <c r="Q140" s="126" t="b">
        <v>1</v>
      </c>
      <c r="R140" s="126" t="b">
        <v>1</v>
      </c>
      <c r="S140" s="126" t="b">
        <v>1</v>
      </c>
    </row>
    <row r="141" spans="1:19" x14ac:dyDescent="0.25">
      <c r="A141" s="126" t="s">
        <v>4008</v>
      </c>
      <c r="B141" s="200">
        <v>1</v>
      </c>
      <c r="C141" s="126">
        <v>2</v>
      </c>
      <c r="D141" s="308">
        <f>'Payroll Totals by Month'!D124</f>
        <v>0</v>
      </c>
      <c r="E141" s="126" t="b">
        <v>1</v>
      </c>
      <c r="F141" s="309" t="str">
        <f>RIGHT('Payroll Totals by Month'!B124,4)&amp;"."&amp;"salaries"&amp;"."&amp;PayrollCR!$C$5</f>
        <v>.salaries.Jn21</v>
      </c>
      <c r="G141" s="310">
        <f t="shared" ca="1" si="3"/>
        <v>44361</v>
      </c>
      <c r="H141" s="311">
        <f>'Payroll Totals by Month'!L124</f>
        <v>0</v>
      </c>
      <c r="I141" s="205">
        <f t="shared" ca="1" si="4"/>
        <v>44361</v>
      </c>
      <c r="J141" s="126">
        <v>3</v>
      </c>
      <c r="K141" s="126" t="b">
        <v>1</v>
      </c>
      <c r="L141" s="126" t="s">
        <v>4009</v>
      </c>
      <c r="M141" s="126" t="b">
        <v>1</v>
      </c>
      <c r="N141" s="126" t="s">
        <v>3687</v>
      </c>
      <c r="O141" s="309" t="str">
        <f>LEFT('Payroll Totals by Month'!C124,13)&amp;"."&amp;F141</f>
        <v>..salaries.Jn21</v>
      </c>
      <c r="P141" s="312" t="str">
        <f>'Payroll Totals by Month'!A124&amp;"/"&amp;PayrollCR!$O$1</f>
        <v>/111400</v>
      </c>
      <c r="Q141" s="126" t="b">
        <v>1</v>
      </c>
      <c r="R141" s="126" t="b">
        <v>1</v>
      </c>
      <c r="S141" s="126" t="b">
        <v>1</v>
      </c>
    </row>
    <row r="142" spans="1:19" x14ac:dyDescent="0.25">
      <c r="A142" s="126" t="s">
        <v>4008</v>
      </c>
      <c r="B142" s="200">
        <v>1</v>
      </c>
      <c r="C142" s="126">
        <v>2</v>
      </c>
      <c r="D142" s="308">
        <f>'Payroll Totals by Month'!D125</f>
        <v>0</v>
      </c>
      <c r="E142" s="126" t="b">
        <v>1</v>
      </c>
      <c r="F142" s="309" t="str">
        <f>RIGHT('Payroll Totals by Month'!B125,4)&amp;"."&amp;"salaries"&amp;"."&amp;PayrollCR!$C$5</f>
        <v>.salaries.Jn21</v>
      </c>
      <c r="G142" s="310">
        <f t="shared" ca="1" si="3"/>
        <v>44361</v>
      </c>
      <c r="H142" s="311">
        <f>'Payroll Totals by Month'!L125</f>
        <v>0</v>
      </c>
      <c r="I142" s="205">
        <f t="shared" ca="1" si="4"/>
        <v>44361</v>
      </c>
      <c r="J142" s="126">
        <v>3</v>
      </c>
      <c r="K142" s="126" t="b">
        <v>1</v>
      </c>
      <c r="L142" s="126" t="s">
        <v>4009</v>
      </c>
      <c r="M142" s="126" t="b">
        <v>1</v>
      </c>
      <c r="N142" s="126" t="s">
        <v>3687</v>
      </c>
      <c r="O142" s="309" t="str">
        <f>LEFT('Payroll Totals by Month'!C125,13)&amp;"."&amp;F142</f>
        <v>..salaries.Jn21</v>
      </c>
      <c r="P142" s="312" t="str">
        <f>'Payroll Totals by Month'!A125&amp;"/"&amp;PayrollCR!$O$1</f>
        <v>/111400</v>
      </c>
      <c r="Q142" s="126" t="b">
        <v>1</v>
      </c>
      <c r="R142" s="126" t="b">
        <v>1</v>
      </c>
      <c r="S142" s="126" t="b">
        <v>1</v>
      </c>
    </row>
    <row r="143" spans="1:19" x14ac:dyDescent="0.25">
      <c r="A143" s="126" t="s">
        <v>4008</v>
      </c>
      <c r="B143" s="200">
        <v>1</v>
      </c>
      <c r="C143" s="126">
        <v>2</v>
      </c>
      <c r="D143" s="308">
        <f>'Payroll Totals by Month'!D126</f>
        <v>0</v>
      </c>
      <c r="E143" s="126" t="b">
        <v>1</v>
      </c>
      <c r="F143" s="309" t="str">
        <f>RIGHT('Payroll Totals by Month'!B126,4)&amp;"."&amp;"salaries"&amp;"."&amp;PayrollCR!$C$5</f>
        <v>.salaries.Jn21</v>
      </c>
      <c r="G143" s="310">
        <f t="shared" ca="1" si="3"/>
        <v>44361</v>
      </c>
      <c r="H143" s="311">
        <f>'Payroll Totals by Month'!L126</f>
        <v>0</v>
      </c>
      <c r="I143" s="205">
        <f t="shared" ca="1" si="4"/>
        <v>44361</v>
      </c>
      <c r="J143" s="126">
        <v>3</v>
      </c>
      <c r="K143" s="126" t="b">
        <v>1</v>
      </c>
      <c r="L143" s="126" t="s">
        <v>4009</v>
      </c>
      <c r="M143" s="126" t="b">
        <v>1</v>
      </c>
      <c r="N143" s="126" t="s">
        <v>3687</v>
      </c>
      <c r="O143" s="309" t="str">
        <f>LEFT('Payroll Totals by Month'!C126,13)&amp;"."&amp;F143</f>
        <v>..salaries.Jn21</v>
      </c>
      <c r="P143" s="312" t="str">
        <f>'Payroll Totals by Month'!A126&amp;"/"&amp;PayrollCR!$O$1</f>
        <v>/111400</v>
      </c>
      <c r="Q143" s="126" t="b">
        <v>1</v>
      </c>
      <c r="R143" s="126" t="b">
        <v>1</v>
      </c>
      <c r="S143" s="126" t="b">
        <v>1</v>
      </c>
    </row>
    <row r="144" spans="1:19" x14ac:dyDescent="0.25">
      <c r="A144" s="126" t="s">
        <v>4008</v>
      </c>
      <c r="B144" s="200">
        <v>1</v>
      </c>
      <c r="C144" s="126">
        <v>2</v>
      </c>
      <c r="D144" s="308">
        <f>'Payroll Totals by Month'!D127</f>
        <v>0</v>
      </c>
      <c r="E144" s="126" t="b">
        <v>1</v>
      </c>
      <c r="F144" s="309" t="str">
        <f>RIGHT('Payroll Totals by Month'!B127,4)&amp;"."&amp;"salaries"&amp;"."&amp;PayrollCR!$C$5</f>
        <v>.salaries.Jn21</v>
      </c>
      <c r="G144" s="310">
        <f t="shared" ca="1" si="3"/>
        <v>44361</v>
      </c>
      <c r="H144" s="311">
        <f>'Payroll Totals by Month'!L127</f>
        <v>0</v>
      </c>
      <c r="I144" s="205">
        <f t="shared" ca="1" si="4"/>
        <v>44361</v>
      </c>
      <c r="J144" s="126">
        <v>3</v>
      </c>
      <c r="K144" s="126" t="b">
        <v>1</v>
      </c>
      <c r="L144" s="126" t="s">
        <v>4009</v>
      </c>
      <c r="M144" s="126" t="b">
        <v>1</v>
      </c>
      <c r="N144" s="126" t="s">
        <v>3687</v>
      </c>
      <c r="O144" s="309" t="str">
        <f>LEFT('Payroll Totals by Month'!C127,13)&amp;"."&amp;F144</f>
        <v>..salaries.Jn21</v>
      </c>
      <c r="P144" s="312" t="str">
        <f>'Payroll Totals by Month'!A127&amp;"/"&amp;PayrollCR!$O$1</f>
        <v>/111400</v>
      </c>
      <c r="Q144" s="126" t="b">
        <v>1</v>
      </c>
      <c r="R144" s="126" t="b">
        <v>1</v>
      </c>
      <c r="S144" s="126" t="b">
        <v>1</v>
      </c>
    </row>
    <row r="145" spans="1:19" x14ac:dyDescent="0.25">
      <c r="A145" s="126" t="s">
        <v>4008</v>
      </c>
      <c r="B145" s="200">
        <v>1</v>
      </c>
      <c r="C145" s="126">
        <v>2</v>
      </c>
      <c r="D145" s="308">
        <f>'Payroll Totals by Month'!D128</f>
        <v>0</v>
      </c>
      <c r="E145" s="126" t="b">
        <v>1</v>
      </c>
      <c r="F145" s="309" t="str">
        <f>RIGHT('Payroll Totals by Month'!B128,4)&amp;"."&amp;"salaries"&amp;"."&amp;PayrollCR!$C$5</f>
        <v>.salaries.Jn21</v>
      </c>
      <c r="G145" s="310">
        <f t="shared" ca="1" si="3"/>
        <v>44361</v>
      </c>
      <c r="H145" s="311">
        <f>'Payroll Totals by Month'!L128</f>
        <v>0</v>
      </c>
      <c r="I145" s="205">
        <f t="shared" ca="1" si="4"/>
        <v>44361</v>
      </c>
      <c r="J145" s="126">
        <v>3</v>
      </c>
      <c r="K145" s="126" t="b">
        <v>1</v>
      </c>
      <c r="L145" s="126" t="s">
        <v>4009</v>
      </c>
      <c r="M145" s="126" t="b">
        <v>1</v>
      </c>
      <c r="N145" s="126" t="s">
        <v>3687</v>
      </c>
      <c r="O145" s="309" t="str">
        <f>LEFT('Payroll Totals by Month'!C128,13)&amp;"."&amp;F145</f>
        <v>..salaries.Jn21</v>
      </c>
      <c r="P145" s="312" t="str">
        <f>'Payroll Totals by Month'!A128&amp;"/"&amp;PayrollCR!$O$1</f>
        <v>/111400</v>
      </c>
      <c r="Q145" s="126" t="b">
        <v>1</v>
      </c>
      <c r="R145" s="126" t="b">
        <v>1</v>
      </c>
      <c r="S145" s="126" t="b">
        <v>1</v>
      </c>
    </row>
    <row r="146" spans="1:19" x14ac:dyDescent="0.25">
      <c r="A146" s="126" t="s">
        <v>4008</v>
      </c>
      <c r="B146" s="200">
        <v>1</v>
      </c>
      <c r="C146" s="126">
        <v>2</v>
      </c>
      <c r="D146" s="308">
        <f>'Payroll Totals by Month'!D129</f>
        <v>0</v>
      </c>
      <c r="E146" s="126" t="b">
        <v>1</v>
      </c>
      <c r="F146" s="309" t="str">
        <f>RIGHT('Payroll Totals by Month'!B129,4)&amp;"."&amp;"salaries"&amp;"."&amp;PayrollCR!$C$5</f>
        <v>.salaries.Jn21</v>
      </c>
      <c r="G146" s="310">
        <f t="shared" ca="1" si="3"/>
        <v>44361</v>
      </c>
      <c r="H146" s="311">
        <f>'Payroll Totals by Month'!L129</f>
        <v>0</v>
      </c>
      <c r="I146" s="205">
        <f t="shared" ca="1" si="4"/>
        <v>44361</v>
      </c>
      <c r="J146" s="126">
        <v>3</v>
      </c>
      <c r="K146" s="126" t="b">
        <v>1</v>
      </c>
      <c r="L146" s="126" t="s">
        <v>4009</v>
      </c>
      <c r="M146" s="126" t="b">
        <v>1</v>
      </c>
      <c r="N146" s="126" t="s">
        <v>3687</v>
      </c>
      <c r="O146" s="309" t="str">
        <f>LEFT('Payroll Totals by Month'!C129,13)&amp;"."&amp;F146</f>
        <v>..salaries.Jn21</v>
      </c>
      <c r="P146" s="312" t="str">
        <f>'Payroll Totals by Month'!A129&amp;"/"&amp;PayrollCR!$O$1</f>
        <v>/111400</v>
      </c>
      <c r="Q146" s="126" t="b">
        <v>1</v>
      </c>
      <c r="R146" s="126" t="b">
        <v>1</v>
      </c>
      <c r="S146" s="126" t="b">
        <v>1</v>
      </c>
    </row>
    <row r="147" spans="1:19" x14ac:dyDescent="0.25">
      <c r="A147" s="126" t="s">
        <v>4008</v>
      </c>
      <c r="B147" s="200">
        <v>1</v>
      </c>
      <c r="C147" s="126">
        <v>2</v>
      </c>
      <c r="D147" s="308">
        <f>'Payroll Totals by Month'!D130</f>
        <v>0</v>
      </c>
      <c r="E147" s="126" t="b">
        <v>1</v>
      </c>
      <c r="F147" s="309" t="str">
        <f>RIGHT('Payroll Totals by Month'!B130,4)&amp;"."&amp;"salaries"&amp;"."&amp;PayrollCR!$C$5</f>
        <v>.salaries.Jn21</v>
      </c>
      <c r="G147" s="310">
        <f t="shared" ca="1" si="3"/>
        <v>44361</v>
      </c>
      <c r="H147" s="311">
        <f>'Payroll Totals by Month'!L130</f>
        <v>0</v>
      </c>
      <c r="I147" s="205">
        <f t="shared" ca="1" si="4"/>
        <v>44361</v>
      </c>
      <c r="J147" s="126">
        <v>3</v>
      </c>
      <c r="K147" s="126" t="b">
        <v>1</v>
      </c>
      <c r="L147" s="126" t="s">
        <v>4009</v>
      </c>
      <c r="M147" s="126" t="b">
        <v>1</v>
      </c>
      <c r="N147" s="126" t="s">
        <v>3687</v>
      </c>
      <c r="O147" s="309" t="str">
        <f>LEFT('Payroll Totals by Month'!C130,13)&amp;"."&amp;F147</f>
        <v>..salaries.Jn21</v>
      </c>
      <c r="P147" s="312" t="str">
        <f>'Payroll Totals by Month'!A130&amp;"/"&amp;PayrollCR!$O$1</f>
        <v>/111400</v>
      </c>
      <c r="Q147" s="126" t="b">
        <v>1</v>
      </c>
      <c r="R147" s="126" t="b">
        <v>1</v>
      </c>
      <c r="S147" s="126" t="b">
        <v>1</v>
      </c>
    </row>
    <row r="148" spans="1:19" x14ac:dyDescent="0.25">
      <c r="A148" s="126" t="s">
        <v>4008</v>
      </c>
      <c r="B148" s="200">
        <v>1</v>
      </c>
      <c r="C148" s="126">
        <v>2</v>
      </c>
      <c r="D148" s="308">
        <f>'Payroll Totals by Month'!D131</f>
        <v>0</v>
      </c>
      <c r="E148" s="126" t="b">
        <v>1</v>
      </c>
      <c r="F148" s="309" t="str">
        <f>RIGHT('Payroll Totals by Month'!B131,4)&amp;"."&amp;"salaries"&amp;"."&amp;PayrollCR!$C$5</f>
        <v>.salaries.Jn21</v>
      </c>
      <c r="G148" s="310">
        <f t="shared" ref="G148:G185" ca="1" si="5">TODAY()</f>
        <v>44361</v>
      </c>
      <c r="H148" s="311">
        <f>'Payroll Totals by Month'!L131</f>
        <v>0</v>
      </c>
      <c r="I148" s="205">
        <f t="shared" ca="1" si="4"/>
        <v>44361</v>
      </c>
      <c r="J148" s="126">
        <v>3</v>
      </c>
      <c r="K148" s="126" t="b">
        <v>1</v>
      </c>
      <c r="L148" s="126" t="s">
        <v>4009</v>
      </c>
      <c r="M148" s="126" t="b">
        <v>1</v>
      </c>
      <c r="N148" s="126" t="s">
        <v>3687</v>
      </c>
      <c r="O148" s="309" t="str">
        <f>LEFT('Payroll Totals by Month'!C131,13)&amp;"."&amp;F148</f>
        <v>..salaries.Jn21</v>
      </c>
      <c r="P148" s="312" t="str">
        <f>'Payroll Totals by Month'!A131&amp;"/"&amp;PayrollCR!$O$1</f>
        <v>/111400</v>
      </c>
      <c r="Q148" s="126" t="b">
        <v>1</v>
      </c>
      <c r="R148" s="126" t="b">
        <v>1</v>
      </c>
      <c r="S148" s="126" t="b">
        <v>1</v>
      </c>
    </row>
    <row r="149" spans="1:19" x14ac:dyDescent="0.25">
      <c r="A149" s="126" t="s">
        <v>4008</v>
      </c>
      <c r="B149" s="200">
        <v>1</v>
      </c>
      <c r="C149" s="126">
        <v>2</v>
      </c>
      <c r="D149" s="308">
        <f>'Payroll Totals by Month'!D132</f>
        <v>0</v>
      </c>
      <c r="E149" s="126" t="b">
        <v>1</v>
      </c>
      <c r="F149" s="309" t="str">
        <f>RIGHT('Payroll Totals by Month'!B132,4)&amp;"."&amp;"salaries"&amp;"."&amp;PayrollCR!$C$5</f>
        <v>.salaries.Jn21</v>
      </c>
      <c r="G149" s="310">
        <f t="shared" ca="1" si="5"/>
        <v>44361</v>
      </c>
      <c r="H149" s="311">
        <f>'Payroll Totals by Month'!L132</f>
        <v>0</v>
      </c>
      <c r="I149" s="205">
        <f t="shared" ca="1" si="4"/>
        <v>44361</v>
      </c>
      <c r="J149" s="126">
        <v>3</v>
      </c>
      <c r="K149" s="126" t="b">
        <v>1</v>
      </c>
      <c r="L149" s="126" t="s">
        <v>4009</v>
      </c>
      <c r="M149" s="126" t="b">
        <v>1</v>
      </c>
      <c r="N149" s="126" t="s">
        <v>3687</v>
      </c>
      <c r="O149" s="309" t="str">
        <f>LEFT('Payroll Totals by Month'!C132,13)&amp;"."&amp;F149</f>
        <v>..salaries.Jn21</v>
      </c>
      <c r="P149" s="312" t="str">
        <f>'Payroll Totals by Month'!A132&amp;"/"&amp;PayrollCR!$O$1</f>
        <v>/111400</v>
      </c>
      <c r="Q149" s="126" t="b">
        <v>1</v>
      </c>
      <c r="R149" s="126" t="b">
        <v>1</v>
      </c>
      <c r="S149" s="126" t="b">
        <v>1</v>
      </c>
    </row>
    <row r="150" spans="1:19" x14ac:dyDescent="0.25">
      <c r="A150" s="126" t="s">
        <v>4008</v>
      </c>
      <c r="B150" s="200">
        <v>1</v>
      </c>
      <c r="C150" s="126">
        <v>2</v>
      </c>
      <c r="D150" s="308">
        <f>'Payroll Totals by Month'!D133</f>
        <v>0</v>
      </c>
      <c r="E150" s="126" t="b">
        <v>1</v>
      </c>
      <c r="F150" s="309" t="str">
        <f>RIGHT('Payroll Totals by Month'!B133,4)&amp;"."&amp;"salaries"&amp;"."&amp;PayrollCR!$C$5</f>
        <v>.salaries.Jn21</v>
      </c>
      <c r="G150" s="310">
        <f t="shared" ca="1" si="5"/>
        <v>44361</v>
      </c>
      <c r="H150" s="311">
        <f>'Payroll Totals by Month'!L133</f>
        <v>0</v>
      </c>
      <c r="I150" s="205">
        <f t="shared" ca="1" si="4"/>
        <v>44361</v>
      </c>
      <c r="J150" s="126">
        <v>3</v>
      </c>
      <c r="K150" s="126" t="b">
        <v>1</v>
      </c>
      <c r="L150" s="126" t="s">
        <v>4009</v>
      </c>
      <c r="M150" s="126" t="b">
        <v>1</v>
      </c>
      <c r="N150" s="126" t="s">
        <v>3687</v>
      </c>
      <c r="O150" s="309" t="str">
        <f>LEFT('Payroll Totals by Month'!C133,13)&amp;"."&amp;F150</f>
        <v>..salaries.Jn21</v>
      </c>
      <c r="P150" s="312" t="str">
        <f>'Payroll Totals by Month'!A133&amp;"/"&amp;PayrollCR!$O$1</f>
        <v>/111400</v>
      </c>
      <c r="Q150" s="126" t="b">
        <v>1</v>
      </c>
      <c r="R150" s="126" t="b">
        <v>1</v>
      </c>
      <c r="S150" s="126" t="b">
        <v>1</v>
      </c>
    </row>
    <row r="151" spans="1:19" x14ac:dyDescent="0.25">
      <c r="A151" s="126" t="s">
        <v>4008</v>
      </c>
      <c r="B151" s="200">
        <v>1</v>
      </c>
      <c r="C151" s="126">
        <v>2</v>
      </c>
      <c r="D151" s="308">
        <f>'Payroll Totals by Month'!D134</f>
        <v>0</v>
      </c>
      <c r="E151" s="126" t="b">
        <v>1</v>
      </c>
      <c r="F151" s="309" t="str">
        <f>RIGHT('Payroll Totals by Month'!B134,4)&amp;"."&amp;"salaries"&amp;"."&amp;PayrollCR!$C$5</f>
        <v>.salaries.Jn21</v>
      </c>
      <c r="G151" s="310">
        <f t="shared" ca="1" si="5"/>
        <v>44361</v>
      </c>
      <c r="H151" s="311">
        <f>'Payroll Totals by Month'!L134</f>
        <v>0</v>
      </c>
      <c r="I151" s="205">
        <f t="shared" ca="1" si="4"/>
        <v>44361</v>
      </c>
      <c r="J151" s="126">
        <v>3</v>
      </c>
      <c r="K151" s="126" t="b">
        <v>1</v>
      </c>
      <c r="L151" s="126" t="s">
        <v>4009</v>
      </c>
      <c r="M151" s="126" t="b">
        <v>1</v>
      </c>
      <c r="N151" s="126" t="s">
        <v>3687</v>
      </c>
      <c r="O151" s="309" t="str">
        <f>LEFT('Payroll Totals by Month'!C134,13)&amp;"."&amp;F151</f>
        <v>..salaries.Jn21</v>
      </c>
      <c r="P151" s="312" t="str">
        <f>'Payroll Totals by Month'!A134&amp;"/"&amp;PayrollCR!$O$1</f>
        <v>/111400</v>
      </c>
      <c r="Q151" s="126" t="b">
        <v>1</v>
      </c>
      <c r="R151" s="126" t="b">
        <v>1</v>
      </c>
      <c r="S151" s="126" t="b">
        <v>1</v>
      </c>
    </row>
    <row r="152" spans="1:19" x14ac:dyDescent="0.25">
      <c r="A152" s="126" t="s">
        <v>4008</v>
      </c>
      <c r="B152" s="200">
        <v>1</v>
      </c>
      <c r="C152" s="126">
        <v>2</v>
      </c>
      <c r="D152" s="308">
        <f>'Payroll Totals by Month'!D135</f>
        <v>0</v>
      </c>
      <c r="E152" s="126" t="b">
        <v>1</v>
      </c>
      <c r="F152" s="309" t="str">
        <f>RIGHT('Payroll Totals by Month'!B135,4)&amp;"."&amp;"salaries"&amp;"."&amp;PayrollCR!$C$5</f>
        <v>.salaries.Jn21</v>
      </c>
      <c r="G152" s="310">
        <f t="shared" ca="1" si="5"/>
        <v>44361</v>
      </c>
      <c r="H152" s="311">
        <f>'Payroll Totals by Month'!L135</f>
        <v>0</v>
      </c>
      <c r="I152" s="205">
        <f t="shared" ca="1" si="4"/>
        <v>44361</v>
      </c>
      <c r="J152" s="126">
        <v>3</v>
      </c>
      <c r="K152" s="126" t="b">
        <v>1</v>
      </c>
      <c r="L152" s="126" t="s">
        <v>4009</v>
      </c>
      <c r="M152" s="126" t="b">
        <v>1</v>
      </c>
      <c r="N152" s="126" t="s">
        <v>3687</v>
      </c>
      <c r="O152" s="309" t="str">
        <f>LEFT('Payroll Totals by Month'!C135,13)&amp;"."&amp;F152</f>
        <v>..salaries.Jn21</v>
      </c>
      <c r="P152" s="312" t="str">
        <f>'Payroll Totals by Month'!A135&amp;"/"&amp;PayrollCR!$O$1</f>
        <v>/111400</v>
      </c>
      <c r="Q152" s="126" t="b">
        <v>1</v>
      </c>
      <c r="R152" s="126" t="b">
        <v>1</v>
      </c>
      <c r="S152" s="126" t="b">
        <v>1</v>
      </c>
    </row>
    <row r="153" spans="1:19" x14ac:dyDescent="0.25">
      <c r="A153" s="126" t="s">
        <v>4008</v>
      </c>
      <c r="B153" s="200">
        <v>1</v>
      </c>
      <c r="C153" s="126">
        <v>2</v>
      </c>
      <c r="D153" s="308">
        <f>'Payroll Totals by Month'!D136</f>
        <v>0</v>
      </c>
      <c r="E153" s="126" t="b">
        <v>1</v>
      </c>
      <c r="F153" s="309" t="str">
        <f>RIGHT('Payroll Totals by Month'!B136,4)&amp;"."&amp;"salaries"&amp;"."&amp;PayrollCR!$C$5</f>
        <v>.salaries.Jn21</v>
      </c>
      <c r="G153" s="310">
        <f t="shared" ca="1" si="5"/>
        <v>44361</v>
      </c>
      <c r="H153" s="311">
        <f>'Payroll Totals by Month'!L136</f>
        <v>0</v>
      </c>
      <c r="I153" s="205">
        <f t="shared" ca="1" si="4"/>
        <v>44361</v>
      </c>
      <c r="J153" s="126">
        <v>3</v>
      </c>
      <c r="K153" s="126" t="b">
        <v>1</v>
      </c>
      <c r="L153" s="126" t="s">
        <v>4009</v>
      </c>
      <c r="M153" s="126" t="b">
        <v>1</v>
      </c>
      <c r="N153" s="126" t="s">
        <v>3687</v>
      </c>
      <c r="O153" s="309" t="str">
        <f>LEFT('Payroll Totals by Month'!C136,13)&amp;"."&amp;F153</f>
        <v>..salaries.Jn21</v>
      </c>
      <c r="P153" s="312" t="str">
        <f>'Payroll Totals by Month'!A136&amp;"/"&amp;PayrollCR!$O$1</f>
        <v>/111400</v>
      </c>
      <c r="Q153" s="126" t="b">
        <v>1</v>
      </c>
      <c r="R153" s="126" t="b">
        <v>1</v>
      </c>
      <c r="S153" s="126" t="b">
        <v>1</v>
      </c>
    </row>
    <row r="154" spans="1:19" x14ac:dyDescent="0.25">
      <c r="A154" s="126" t="s">
        <v>4008</v>
      </c>
      <c r="B154" s="200">
        <v>1</v>
      </c>
      <c r="C154" s="126">
        <v>2</v>
      </c>
      <c r="D154" s="308">
        <f>'Payroll Totals by Month'!D137</f>
        <v>0</v>
      </c>
      <c r="E154" s="126" t="b">
        <v>1</v>
      </c>
      <c r="F154" s="309" t="str">
        <f>RIGHT('Payroll Totals by Month'!B137,4)&amp;"."&amp;"salaries"&amp;"."&amp;PayrollCR!$C$5</f>
        <v>.salaries.Jn21</v>
      </c>
      <c r="G154" s="310">
        <f t="shared" ca="1" si="5"/>
        <v>44361</v>
      </c>
      <c r="H154" s="311">
        <f>'Payroll Totals by Month'!L137</f>
        <v>0</v>
      </c>
      <c r="I154" s="205">
        <f t="shared" ca="1" si="4"/>
        <v>44361</v>
      </c>
      <c r="J154" s="126">
        <v>3</v>
      </c>
      <c r="K154" s="126" t="b">
        <v>1</v>
      </c>
      <c r="L154" s="126" t="s">
        <v>4009</v>
      </c>
      <c r="M154" s="126" t="b">
        <v>1</v>
      </c>
      <c r="N154" s="126" t="s">
        <v>3687</v>
      </c>
      <c r="O154" s="309" t="str">
        <f>LEFT('Payroll Totals by Month'!C137,13)&amp;"."&amp;F154</f>
        <v>..salaries.Jn21</v>
      </c>
      <c r="P154" s="312" t="str">
        <f>'Payroll Totals by Month'!A137&amp;"/"&amp;PayrollCR!$O$1</f>
        <v>/111400</v>
      </c>
      <c r="Q154" s="126" t="b">
        <v>1</v>
      </c>
      <c r="R154" s="126" t="b">
        <v>1</v>
      </c>
      <c r="S154" s="126" t="b">
        <v>1</v>
      </c>
    </row>
    <row r="155" spans="1:19" x14ac:dyDescent="0.25">
      <c r="A155" s="126" t="s">
        <v>4008</v>
      </c>
      <c r="B155" s="200">
        <v>1</v>
      </c>
      <c r="C155" s="126">
        <v>2</v>
      </c>
      <c r="D155" s="308">
        <f>'Payroll Totals by Month'!D138</f>
        <v>0</v>
      </c>
      <c r="E155" s="126" t="b">
        <v>1</v>
      </c>
      <c r="F155" s="309" t="str">
        <f>RIGHT('Payroll Totals by Month'!B138,4)&amp;"."&amp;"salaries"&amp;"."&amp;PayrollCR!$C$5</f>
        <v>.salaries.Jn21</v>
      </c>
      <c r="G155" s="310">
        <f t="shared" ca="1" si="5"/>
        <v>44361</v>
      </c>
      <c r="H155" s="311">
        <f>'Payroll Totals by Month'!L138</f>
        <v>0</v>
      </c>
      <c r="I155" s="205">
        <f t="shared" ca="1" si="4"/>
        <v>44361</v>
      </c>
      <c r="J155" s="126">
        <v>3</v>
      </c>
      <c r="K155" s="126" t="b">
        <v>1</v>
      </c>
      <c r="L155" s="126" t="s">
        <v>4009</v>
      </c>
      <c r="M155" s="126" t="b">
        <v>1</v>
      </c>
      <c r="N155" s="126" t="s">
        <v>3687</v>
      </c>
      <c r="O155" s="309" t="str">
        <f>LEFT('Payroll Totals by Month'!C138,13)&amp;"."&amp;F155</f>
        <v>..salaries.Jn21</v>
      </c>
      <c r="P155" s="312" t="str">
        <f>'Payroll Totals by Month'!A138&amp;"/"&amp;PayrollCR!$O$1</f>
        <v>/111400</v>
      </c>
      <c r="Q155" s="126" t="b">
        <v>1</v>
      </c>
      <c r="R155" s="126" t="b">
        <v>1</v>
      </c>
      <c r="S155" s="126" t="b">
        <v>1</v>
      </c>
    </row>
    <row r="156" spans="1:19" x14ac:dyDescent="0.25">
      <c r="A156" s="126" t="s">
        <v>4008</v>
      </c>
      <c r="B156" s="200">
        <v>1</v>
      </c>
      <c r="C156" s="126">
        <v>2</v>
      </c>
      <c r="D156" s="308">
        <f>'Payroll Totals by Month'!D139</f>
        <v>0</v>
      </c>
      <c r="E156" s="126" t="b">
        <v>1</v>
      </c>
      <c r="F156" s="309" t="str">
        <f>RIGHT('Payroll Totals by Month'!B139,4)&amp;"."&amp;"salaries"&amp;"."&amp;PayrollCR!$C$5</f>
        <v>.salaries.Jn21</v>
      </c>
      <c r="G156" s="310">
        <f t="shared" ca="1" si="5"/>
        <v>44361</v>
      </c>
      <c r="H156" s="311">
        <f>'Payroll Totals by Month'!L139</f>
        <v>0</v>
      </c>
      <c r="I156" s="205">
        <f t="shared" ref="I156:I185" ca="1" si="6">G156</f>
        <v>44361</v>
      </c>
      <c r="J156" s="126">
        <v>3</v>
      </c>
      <c r="K156" s="126" t="b">
        <v>1</v>
      </c>
      <c r="L156" s="126" t="s">
        <v>4009</v>
      </c>
      <c r="M156" s="126" t="b">
        <v>1</v>
      </c>
      <c r="N156" s="126" t="s">
        <v>3687</v>
      </c>
      <c r="O156" s="309" t="str">
        <f>LEFT('Payroll Totals by Month'!C139,13)&amp;"."&amp;F156</f>
        <v>..salaries.Jn21</v>
      </c>
      <c r="P156" s="312" t="str">
        <f>'Payroll Totals by Month'!A139&amp;"/"&amp;PayrollCR!$O$1</f>
        <v>/111400</v>
      </c>
      <c r="Q156" s="126" t="b">
        <v>1</v>
      </c>
      <c r="R156" s="126" t="b">
        <v>1</v>
      </c>
      <c r="S156" s="126" t="b">
        <v>1</v>
      </c>
    </row>
    <row r="157" spans="1:19" x14ac:dyDescent="0.25">
      <c r="A157" s="126" t="s">
        <v>4008</v>
      </c>
      <c r="B157" s="200">
        <v>1</v>
      </c>
      <c r="C157" s="126">
        <v>2</v>
      </c>
      <c r="D157" s="308">
        <f>'Payroll Totals by Month'!D140</f>
        <v>0</v>
      </c>
      <c r="E157" s="126" t="b">
        <v>1</v>
      </c>
      <c r="F157" s="309" t="str">
        <f>RIGHT('Payroll Totals by Month'!B140,4)&amp;"."&amp;"salaries"&amp;"."&amp;PayrollCR!$C$5</f>
        <v>.salaries.Jn21</v>
      </c>
      <c r="G157" s="310">
        <f t="shared" ca="1" si="5"/>
        <v>44361</v>
      </c>
      <c r="H157" s="311">
        <f>'Payroll Totals by Month'!L140</f>
        <v>0</v>
      </c>
      <c r="I157" s="205">
        <f t="shared" ca="1" si="6"/>
        <v>44361</v>
      </c>
      <c r="J157" s="126">
        <v>3</v>
      </c>
      <c r="K157" s="126" t="b">
        <v>1</v>
      </c>
      <c r="L157" s="126" t="s">
        <v>4009</v>
      </c>
      <c r="M157" s="126" t="b">
        <v>1</v>
      </c>
      <c r="N157" s="126" t="s">
        <v>3687</v>
      </c>
      <c r="O157" s="309" t="str">
        <f>LEFT('Payroll Totals by Month'!C140,13)&amp;"."&amp;F157</f>
        <v>..salaries.Jn21</v>
      </c>
      <c r="P157" s="312" t="str">
        <f>'Payroll Totals by Month'!A140&amp;"/"&amp;PayrollCR!$O$1</f>
        <v>/111400</v>
      </c>
      <c r="Q157" s="126" t="b">
        <v>1</v>
      </c>
      <c r="R157" s="126" t="b">
        <v>1</v>
      </c>
      <c r="S157" s="126" t="b">
        <v>1</v>
      </c>
    </row>
    <row r="158" spans="1:19" x14ac:dyDescent="0.25">
      <c r="A158" s="126" t="s">
        <v>4008</v>
      </c>
      <c r="B158" s="200">
        <v>1</v>
      </c>
      <c r="C158" s="126">
        <v>2</v>
      </c>
      <c r="D158" s="308">
        <f>'Payroll Totals by Month'!D141</f>
        <v>0</v>
      </c>
      <c r="E158" s="126" t="b">
        <v>1</v>
      </c>
      <c r="F158" s="309" t="str">
        <f>RIGHT('Payroll Totals by Month'!B141,4)&amp;"."&amp;"salaries"&amp;"."&amp;PayrollCR!$C$5</f>
        <v>.salaries.Jn21</v>
      </c>
      <c r="G158" s="310">
        <f t="shared" ca="1" si="5"/>
        <v>44361</v>
      </c>
      <c r="H158" s="311">
        <f>'Payroll Totals by Month'!L141</f>
        <v>0</v>
      </c>
      <c r="I158" s="205">
        <f t="shared" ca="1" si="6"/>
        <v>44361</v>
      </c>
      <c r="J158" s="126">
        <v>3</v>
      </c>
      <c r="K158" s="126" t="b">
        <v>1</v>
      </c>
      <c r="L158" s="126" t="s">
        <v>4009</v>
      </c>
      <c r="M158" s="126" t="b">
        <v>1</v>
      </c>
      <c r="N158" s="126" t="s">
        <v>3687</v>
      </c>
      <c r="O158" s="309" t="str">
        <f>LEFT('Payroll Totals by Month'!C141,13)&amp;"."&amp;F158</f>
        <v>..salaries.Jn21</v>
      </c>
      <c r="P158" s="312" t="str">
        <f>'Payroll Totals by Month'!A141&amp;"/"&amp;PayrollCR!$O$1</f>
        <v>/111400</v>
      </c>
      <c r="Q158" s="126" t="b">
        <v>1</v>
      </c>
      <c r="R158" s="126" t="b">
        <v>1</v>
      </c>
      <c r="S158" s="126" t="b">
        <v>1</v>
      </c>
    </row>
    <row r="159" spans="1:19" x14ac:dyDescent="0.25">
      <c r="A159" s="126" t="s">
        <v>4008</v>
      </c>
      <c r="B159" s="200">
        <v>1</v>
      </c>
      <c r="C159" s="126">
        <v>2</v>
      </c>
      <c r="D159" s="308">
        <f>'Payroll Totals by Month'!D142</f>
        <v>0</v>
      </c>
      <c r="E159" s="126" t="b">
        <v>1</v>
      </c>
      <c r="F159" s="309" t="str">
        <f>RIGHT('Payroll Totals by Month'!B142,4)&amp;"."&amp;"salaries"&amp;"."&amp;PayrollCR!$C$5</f>
        <v>.salaries.Jn21</v>
      </c>
      <c r="G159" s="310">
        <f t="shared" ca="1" si="5"/>
        <v>44361</v>
      </c>
      <c r="H159" s="311">
        <f>'Payroll Totals by Month'!L142</f>
        <v>0</v>
      </c>
      <c r="I159" s="205">
        <f t="shared" ca="1" si="6"/>
        <v>44361</v>
      </c>
      <c r="J159" s="126">
        <v>3</v>
      </c>
      <c r="K159" s="126" t="b">
        <v>1</v>
      </c>
      <c r="L159" s="126" t="s">
        <v>4009</v>
      </c>
      <c r="M159" s="126" t="b">
        <v>1</v>
      </c>
      <c r="N159" s="126" t="s">
        <v>3687</v>
      </c>
      <c r="O159" s="309" t="str">
        <f>LEFT('Payroll Totals by Month'!C142,13)&amp;"."&amp;F159</f>
        <v>..salaries.Jn21</v>
      </c>
      <c r="P159" s="312" t="str">
        <f>'Payroll Totals by Month'!A142&amp;"/"&amp;PayrollCR!$O$1</f>
        <v>/111400</v>
      </c>
      <c r="Q159" s="126" t="b">
        <v>1</v>
      </c>
      <c r="R159" s="126" t="b">
        <v>1</v>
      </c>
      <c r="S159" s="126" t="b">
        <v>1</v>
      </c>
    </row>
    <row r="160" spans="1:19" x14ac:dyDescent="0.25">
      <c r="A160" s="126" t="s">
        <v>4008</v>
      </c>
      <c r="B160" s="200">
        <v>1</v>
      </c>
      <c r="C160" s="126">
        <v>2</v>
      </c>
      <c r="D160" s="308">
        <f>'Payroll Totals by Month'!D143</f>
        <v>0</v>
      </c>
      <c r="E160" s="126" t="b">
        <v>1</v>
      </c>
      <c r="F160" s="309" t="str">
        <f>RIGHT('Payroll Totals by Month'!B143,4)&amp;"."&amp;"salaries"&amp;"."&amp;PayrollCR!$C$5</f>
        <v>.salaries.Jn21</v>
      </c>
      <c r="G160" s="310">
        <f t="shared" ca="1" si="5"/>
        <v>44361</v>
      </c>
      <c r="H160" s="311">
        <f>'Payroll Totals by Month'!L143</f>
        <v>0</v>
      </c>
      <c r="I160" s="205">
        <f t="shared" ca="1" si="6"/>
        <v>44361</v>
      </c>
      <c r="J160" s="126">
        <v>3</v>
      </c>
      <c r="K160" s="126" t="b">
        <v>1</v>
      </c>
      <c r="L160" s="126" t="s">
        <v>4009</v>
      </c>
      <c r="M160" s="126" t="b">
        <v>1</v>
      </c>
      <c r="N160" s="126" t="s">
        <v>3687</v>
      </c>
      <c r="O160" s="309" t="str">
        <f>LEFT('Payroll Totals by Month'!C143,13)&amp;"."&amp;F160</f>
        <v>..salaries.Jn21</v>
      </c>
      <c r="P160" s="312" t="str">
        <f>'Payroll Totals by Month'!A143&amp;"/"&amp;PayrollCR!$O$1</f>
        <v>/111400</v>
      </c>
      <c r="Q160" s="126" t="b">
        <v>1</v>
      </c>
      <c r="R160" s="126" t="b">
        <v>1</v>
      </c>
      <c r="S160" s="126" t="b">
        <v>1</v>
      </c>
    </row>
    <row r="161" spans="1:19" x14ac:dyDescent="0.25">
      <c r="A161" s="126" t="s">
        <v>4008</v>
      </c>
      <c r="B161" s="200">
        <v>1</v>
      </c>
      <c r="C161" s="126">
        <v>2</v>
      </c>
      <c r="D161" s="308">
        <f>'Payroll Totals by Month'!D144</f>
        <v>0</v>
      </c>
      <c r="E161" s="126" t="b">
        <v>1</v>
      </c>
      <c r="F161" s="309" t="str">
        <f>RIGHT('Payroll Totals by Month'!B144,4)&amp;"."&amp;"salaries"&amp;"."&amp;PayrollCR!$C$5</f>
        <v>.salaries.Jn21</v>
      </c>
      <c r="G161" s="310">
        <f t="shared" ca="1" si="5"/>
        <v>44361</v>
      </c>
      <c r="H161" s="311">
        <f>'Payroll Totals by Month'!L144</f>
        <v>0</v>
      </c>
      <c r="I161" s="205">
        <f t="shared" ca="1" si="6"/>
        <v>44361</v>
      </c>
      <c r="J161" s="126">
        <v>3</v>
      </c>
      <c r="K161" s="126" t="b">
        <v>1</v>
      </c>
      <c r="L161" s="126" t="s">
        <v>4009</v>
      </c>
      <c r="M161" s="126" t="b">
        <v>1</v>
      </c>
      <c r="N161" s="126" t="s">
        <v>3687</v>
      </c>
      <c r="O161" s="309" t="str">
        <f>LEFT('Payroll Totals by Month'!C144,13)&amp;"."&amp;F161</f>
        <v>..salaries.Jn21</v>
      </c>
      <c r="P161" s="312" t="str">
        <f>'Payroll Totals by Month'!A144&amp;"/"&amp;PayrollCR!$O$1</f>
        <v>/111400</v>
      </c>
      <c r="Q161" s="126" t="b">
        <v>1</v>
      </c>
      <c r="R161" s="126" t="b">
        <v>1</v>
      </c>
      <c r="S161" s="126" t="b">
        <v>1</v>
      </c>
    </row>
    <row r="162" spans="1:19" x14ac:dyDescent="0.25">
      <c r="A162" s="126" t="s">
        <v>4008</v>
      </c>
      <c r="B162" s="200">
        <v>1</v>
      </c>
      <c r="C162" s="126">
        <v>2</v>
      </c>
      <c r="D162" s="308">
        <f>'Payroll Totals by Month'!D145</f>
        <v>0</v>
      </c>
      <c r="E162" s="126" t="b">
        <v>1</v>
      </c>
      <c r="F162" s="309" t="str">
        <f>RIGHT('Payroll Totals by Month'!B145,4)&amp;"."&amp;"salaries"&amp;"."&amp;PayrollCR!$C$5</f>
        <v>.salaries.Jn21</v>
      </c>
      <c r="G162" s="310">
        <f t="shared" ca="1" si="5"/>
        <v>44361</v>
      </c>
      <c r="H162" s="311">
        <f>'Payroll Totals by Month'!L145</f>
        <v>0</v>
      </c>
      <c r="I162" s="205">
        <f t="shared" ca="1" si="6"/>
        <v>44361</v>
      </c>
      <c r="J162" s="126">
        <v>3</v>
      </c>
      <c r="K162" s="126" t="b">
        <v>1</v>
      </c>
      <c r="L162" s="126" t="s">
        <v>4009</v>
      </c>
      <c r="M162" s="126" t="b">
        <v>1</v>
      </c>
      <c r="N162" s="126" t="s">
        <v>3687</v>
      </c>
      <c r="O162" s="309" t="str">
        <f>LEFT('Payroll Totals by Month'!C145,13)&amp;"."&amp;F162</f>
        <v>..salaries.Jn21</v>
      </c>
      <c r="P162" s="312" t="str">
        <f>'Payroll Totals by Month'!A145&amp;"/"&amp;PayrollCR!$O$1</f>
        <v>/111400</v>
      </c>
      <c r="Q162" s="126" t="b">
        <v>1</v>
      </c>
      <c r="R162" s="126" t="b">
        <v>1</v>
      </c>
      <c r="S162" s="126" t="b">
        <v>1</v>
      </c>
    </row>
    <row r="163" spans="1:19" x14ac:dyDescent="0.25">
      <c r="A163" s="126" t="s">
        <v>4008</v>
      </c>
      <c r="B163" s="200">
        <v>1</v>
      </c>
      <c r="C163" s="126">
        <v>2</v>
      </c>
      <c r="D163" s="308">
        <f>'Payroll Totals by Month'!D146</f>
        <v>0</v>
      </c>
      <c r="E163" s="126" t="b">
        <v>1</v>
      </c>
      <c r="F163" s="309" t="str">
        <f>RIGHT('Payroll Totals by Month'!B146,4)&amp;"."&amp;"salaries"&amp;"."&amp;PayrollCR!$C$5</f>
        <v>.salaries.Jn21</v>
      </c>
      <c r="G163" s="310">
        <f t="shared" ca="1" si="5"/>
        <v>44361</v>
      </c>
      <c r="H163" s="311">
        <f>'Payroll Totals by Month'!L146</f>
        <v>0</v>
      </c>
      <c r="I163" s="205">
        <f t="shared" ca="1" si="6"/>
        <v>44361</v>
      </c>
      <c r="J163" s="126">
        <v>3</v>
      </c>
      <c r="K163" s="126" t="b">
        <v>1</v>
      </c>
      <c r="L163" s="126" t="s">
        <v>4009</v>
      </c>
      <c r="M163" s="126" t="b">
        <v>1</v>
      </c>
      <c r="N163" s="126" t="s">
        <v>3687</v>
      </c>
      <c r="O163" s="309" t="str">
        <f>LEFT('Payroll Totals by Month'!C146,13)&amp;"."&amp;F163</f>
        <v>..salaries.Jn21</v>
      </c>
      <c r="P163" s="312" t="str">
        <f>'Payroll Totals by Month'!A146&amp;"/"&amp;PayrollCR!$O$1</f>
        <v>/111400</v>
      </c>
      <c r="Q163" s="126" t="b">
        <v>1</v>
      </c>
      <c r="R163" s="126" t="b">
        <v>1</v>
      </c>
      <c r="S163" s="126" t="b">
        <v>1</v>
      </c>
    </row>
    <row r="164" spans="1:19" x14ac:dyDescent="0.25">
      <c r="A164" s="126" t="s">
        <v>4008</v>
      </c>
      <c r="B164" s="200">
        <v>1</v>
      </c>
      <c r="C164" s="126">
        <v>2</v>
      </c>
      <c r="D164" s="308">
        <f>'Payroll Totals by Month'!D147</f>
        <v>0</v>
      </c>
      <c r="E164" s="126" t="b">
        <v>1</v>
      </c>
      <c r="F164" s="309" t="str">
        <f>RIGHT('Payroll Totals by Month'!B147,4)&amp;"."&amp;"salaries"&amp;"."&amp;PayrollCR!$C$5</f>
        <v>.salaries.Jn21</v>
      </c>
      <c r="G164" s="310">
        <f t="shared" ca="1" si="5"/>
        <v>44361</v>
      </c>
      <c r="H164" s="311">
        <f>'Payroll Totals by Month'!L147</f>
        <v>0</v>
      </c>
      <c r="I164" s="205">
        <f t="shared" ca="1" si="6"/>
        <v>44361</v>
      </c>
      <c r="J164" s="126">
        <v>3</v>
      </c>
      <c r="K164" s="126" t="b">
        <v>1</v>
      </c>
      <c r="L164" s="126" t="s">
        <v>4009</v>
      </c>
      <c r="M164" s="126" t="b">
        <v>1</v>
      </c>
      <c r="N164" s="126" t="s">
        <v>3687</v>
      </c>
      <c r="O164" s="309" t="str">
        <f>LEFT('Payroll Totals by Month'!C147,13)&amp;"."&amp;F164</f>
        <v>..salaries.Jn21</v>
      </c>
      <c r="P164" s="312" t="str">
        <f>'Payroll Totals by Month'!A147&amp;"/"&amp;PayrollCR!$O$1</f>
        <v>/111400</v>
      </c>
      <c r="Q164" s="126" t="b">
        <v>1</v>
      </c>
      <c r="R164" s="126" t="b">
        <v>1</v>
      </c>
      <c r="S164" s="126" t="b">
        <v>1</v>
      </c>
    </row>
    <row r="165" spans="1:19" x14ac:dyDescent="0.25">
      <c r="A165" s="126" t="s">
        <v>4008</v>
      </c>
      <c r="B165" s="200">
        <v>1</v>
      </c>
      <c r="C165" s="126">
        <v>2</v>
      </c>
      <c r="D165" s="308">
        <f>'Payroll Totals by Month'!D148</f>
        <v>0</v>
      </c>
      <c r="E165" s="126" t="b">
        <v>1</v>
      </c>
      <c r="F165" s="309" t="str">
        <f>RIGHT('Payroll Totals by Month'!B148,4)&amp;"."&amp;"salaries"&amp;"."&amp;PayrollCR!$C$5</f>
        <v>.salaries.Jn21</v>
      </c>
      <c r="G165" s="310">
        <f t="shared" ca="1" si="5"/>
        <v>44361</v>
      </c>
      <c r="H165" s="311">
        <f>'Payroll Totals by Month'!L148</f>
        <v>0</v>
      </c>
      <c r="I165" s="205">
        <f t="shared" ca="1" si="6"/>
        <v>44361</v>
      </c>
      <c r="J165" s="126">
        <v>3</v>
      </c>
      <c r="K165" s="126" t="b">
        <v>1</v>
      </c>
      <c r="L165" s="126" t="s">
        <v>4009</v>
      </c>
      <c r="M165" s="126" t="b">
        <v>1</v>
      </c>
      <c r="N165" s="126" t="s">
        <v>3687</v>
      </c>
      <c r="O165" s="309" t="str">
        <f>LEFT('Payroll Totals by Month'!C148,13)&amp;"."&amp;F165</f>
        <v>..salaries.Jn21</v>
      </c>
      <c r="P165" s="312" t="str">
        <f>'Payroll Totals by Month'!A148&amp;"/"&amp;PayrollCR!$O$1</f>
        <v>/111400</v>
      </c>
      <c r="Q165" s="126" t="b">
        <v>1</v>
      </c>
      <c r="R165" s="126" t="b">
        <v>1</v>
      </c>
      <c r="S165" s="126" t="b">
        <v>1</v>
      </c>
    </row>
    <row r="166" spans="1:19" x14ac:dyDescent="0.25">
      <c r="A166" s="126" t="s">
        <v>4008</v>
      </c>
      <c r="B166" s="200">
        <v>1</v>
      </c>
      <c r="C166" s="126">
        <v>2</v>
      </c>
      <c r="D166" s="308">
        <f>'Payroll Totals by Month'!D149</f>
        <v>0</v>
      </c>
      <c r="E166" s="126" t="b">
        <v>1</v>
      </c>
      <c r="F166" s="309" t="str">
        <f>RIGHT('Payroll Totals by Month'!B149,4)&amp;"."&amp;"salaries"&amp;"."&amp;PayrollCR!$C$5</f>
        <v>.salaries.Jn21</v>
      </c>
      <c r="G166" s="310">
        <f t="shared" ca="1" si="5"/>
        <v>44361</v>
      </c>
      <c r="H166" s="311">
        <f>'Payroll Totals by Month'!L149</f>
        <v>0</v>
      </c>
      <c r="I166" s="205">
        <f t="shared" ca="1" si="6"/>
        <v>44361</v>
      </c>
      <c r="J166" s="126">
        <v>3</v>
      </c>
      <c r="K166" s="126" t="b">
        <v>1</v>
      </c>
      <c r="L166" s="126" t="s">
        <v>4009</v>
      </c>
      <c r="M166" s="126" t="b">
        <v>1</v>
      </c>
      <c r="N166" s="126" t="s">
        <v>3687</v>
      </c>
      <c r="O166" s="309" t="str">
        <f>LEFT('Payroll Totals by Month'!C149,13)&amp;"."&amp;F166</f>
        <v>..salaries.Jn21</v>
      </c>
      <c r="P166" s="312" t="str">
        <f>'Payroll Totals by Month'!A149&amp;"/"&amp;PayrollCR!$O$1</f>
        <v>/111400</v>
      </c>
      <c r="Q166" s="126" t="b">
        <v>1</v>
      </c>
      <c r="R166" s="126" t="b">
        <v>1</v>
      </c>
      <c r="S166" s="126" t="b">
        <v>1</v>
      </c>
    </row>
    <row r="167" spans="1:19" x14ac:dyDescent="0.25">
      <c r="A167" s="126" t="s">
        <v>4008</v>
      </c>
      <c r="B167" s="200">
        <v>1</v>
      </c>
      <c r="C167" s="126">
        <v>2</v>
      </c>
      <c r="D167" s="308">
        <f>'Payroll Totals by Month'!D150</f>
        <v>0</v>
      </c>
      <c r="E167" s="126" t="b">
        <v>1</v>
      </c>
      <c r="F167" s="309" t="str">
        <f>RIGHT('Payroll Totals by Month'!B150,4)&amp;"."&amp;"salaries"&amp;"."&amp;PayrollCR!$C$5</f>
        <v>.salaries.Jn21</v>
      </c>
      <c r="G167" s="310">
        <f t="shared" ca="1" si="5"/>
        <v>44361</v>
      </c>
      <c r="H167" s="311">
        <f>'Payroll Totals by Month'!L150</f>
        <v>0</v>
      </c>
      <c r="I167" s="205">
        <f t="shared" ca="1" si="6"/>
        <v>44361</v>
      </c>
      <c r="J167" s="126">
        <v>3</v>
      </c>
      <c r="K167" s="126" t="b">
        <v>1</v>
      </c>
      <c r="L167" s="126" t="s">
        <v>4009</v>
      </c>
      <c r="M167" s="126" t="b">
        <v>1</v>
      </c>
      <c r="N167" s="126" t="s">
        <v>3687</v>
      </c>
      <c r="O167" s="309" t="str">
        <f>LEFT('Payroll Totals by Month'!C150,13)&amp;"."&amp;F167</f>
        <v>..salaries.Jn21</v>
      </c>
      <c r="P167" s="312" t="str">
        <f>'Payroll Totals by Month'!A150&amp;"/"&amp;PayrollCR!$O$1</f>
        <v>/111400</v>
      </c>
      <c r="Q167" s="126" t="b">
        <v>1</v>
      </c>
      <c r="R167" s="126" t="b">
        <v>1</v>
      </c>
      <c r="S167" s="126" t="b">
        <v>1</v>
      </c>
    </row>
    <row r="168" spans="1:19" x14ac:dyDescent="0.25">
      <c r="A168" s="126" t="s">
        <v>4008</v>
      </c>
      <c r="B168" s="200">
        <v>1</v>
      </c>
      <c r="C168" s="126">
        <v>2</v>
      </c>
      <c r="D168" s="308">
        <f>'Payroll Totals by Month'!D151</f>
        <v>0</v>
      </c>
      <c r="E168" s="126" t="b">
        <v>1</v>
      </c>
      <c r="F168" s="309" t="str">
        <f>RIGHT('Payroll Totals by Month'!B151,4)&amp;"."&amp;"salaries"&amp;"."&amp;PayrollCR!$C$5</f>
        <v>.salaries.Jn21</v>
      </c>
      <c r="G168" s="310">
        <f t="shared" ca="1" si="5"/>
        <v>44361</v>
      </c>
      <c r="H168" s="311">
        <f>'Payroll Totals by Month'!L151</f>
        <v>0</v>
      </c>
      <c r="I168" s="205">
        <f t="shared" ca="1" si="6"/>
        <v>44361</v>
      </c>
      <c r="J168" s="126">
        <v>3</v>
      </c>
      <c r="K168" s="126" t="b">
        <v>1</v>
      </c>
      <c r="L168" s="126" t="s">
        <v>4009</v>
      </c>
      <c r="M168" s="126" t="b">
        <v>1</v>
      </c>
      <c r="N168" s="126" t="s">
        <v>3687</v>
      </c>
      <c r="O168" s="309" t="str">
        <f>LEFT('Payroll Totals by Month'!C151,13)&amp;"."&amp;F168</f>
        <v>..salaries.Jn21</v>
      </c>
      <c r="P168" s="312" t="str">
        <f>'Payroll Totals by Month'!A151&amp;"/"&amp;PayrollCR!$O$1</f>
        <v>/111400</v>
      </c>
      <c r="Q168" s="126" t="b">
        <v>1</v>
      </c>
      <c r="R168" s="126" t="b">
        <v>1</v>
      </c>
      <c r="S168" s="126" t="b">
        <v>1</v>
      </c>
    </row>
    <row r="169" spans="1:19" x14ac:dyDescent="0.25">
      <c r="A169" s="126" t="s">
        <v>4008</v>
      </c>
      <c r="B169" s="200">
        <v>1</v>
      </c>
      <c r="C169" s="126">
        <v>2</v>
      </c>
      <c r="D169" s="308">
        <f>'Payroll Totals by Month'!D152</f>
        <v>0</v>
      </c>
      <c r="E169" s="126" t="b">
        <v>1</v>
      </c>
      <c r="F169" s="309" t="str">
        <f>RIGHT('Payroll Totals by Month'!B152,4)&amp;"."&amp;"salaries"&amp;"."&amp;PayrollCR!$C$5</f>
        <v>.salaries.Jn21</v>
      </c>
      <c r="G169" s="310">
        <f t="shared" ca="1" si="5"/>
        <v>44361</v>
      </c>
      <c r="H169" s="311">
        <f>'Payroll Totals by Month'!L152</f>
        <v>0</v>
      </c>
      <c r="I169" s="205">
        <f t="shared" ca="1" si="6"/>
        <v>44361</v>
      </c>
      <c r="J169" s="126">
        <v>3</v>
      </c>
      <c r="K169" s="126" t="b">
        <v>1</v>
      </c>
      <c r="L169" s="126" t="s">
        <v>4009</v>
      </c>
      <c r="M169" s="126" t="b">
        <v>1</v>
      </c>
      <c r="N169" s="126" t="s">
        <v>3687</v>
      </c>
      <c r="O169" s="309" t="str">
        <f>LEFT('Payroll Totals by Month'!C152,13)&amp;"."&amp;F169</f>
        <v>..salaries.Jn21</v>
      </c>
      <c r="P169" s="312" t="str">
        <f>'Payroll Totals by Month'!A152&amp;"/"&amp;PayrollCR!$O$1</f>
        <v>/111400</v>
      </c>
      <c r="Q169" s="126" t="b">
        <v>1</v>
      </c>
      <c r="R169" s="126" t="b">
        <v>1</v>
      </c>
      <c r="S169" s="126" t="b">
        <v>1</v>
      </c>
    </row>
    <row r="170" spans="1:19" x14ac:dyDescent="0.25">
      <c r="A170" s="126" t="s">
        <v>4008</v>
      </c>
      <c r="B170" s="200">
        <v>1</v>
      </c>
      <c r="C170" s="126">
        <v>2</v>
      </c>
      <c r="D170" s="308">
        <f>'Payroll Totals by Month'!D153</f>
        <v>0</v>
      </c>
      <c r="E170" s="126" t="b">
        <v>1</v>
      </c>
      <c r="F170" s="309" t="str">
        <f>RIGHT('Payroll Totals by Month'!B153,4)&amp;"."&amp;"salaries"&amp;"."&amp;PayrollCR!$C$5</f>
        <v>.salaries.Jn21</v>
      </c>
      <c r="G170" s="310">
        <f t="shared" ca="1" si="5"/>
        <v>44361</v>
      </c>
      <c r="H170" s="311">
        <f>'Payroll Totals by Month'!L153</f>
        <v>0</v>
      </c>
      <c r="I170" s="205">
        <f t="shared" ca="1" si="6"/>
        <v>44361</v>
      </c>
      <c r="J170" s="126">
        <v>3</v>
      </c>
      <c r="K170" s="126" t="b">
        <v>1</v>
      </c>
      <c r="L170" s="126" t="s">
        <v>4009</v>
      </c>
      <c r="M170" s="126" t="b">
        <v>1</v>
      </c>
      <c r="N170" s="126" t="s">
        <v>3687</v>
      </c>
      <c r="O170" s="309" t="str">
        <f>LEFT('Payroll Totals by Month'!C153,13)&amp;"."&amp;F170</f>
        <v>..salaries.Jn21</v>
      </c>
      <c r="P170" s="312" t="str">
        <f>'Payroll Totals by Month'!A153&amp;"/"&amp;PayrollCR!$O$1</f>
        <v>/111400</v>
      </c>
      <c r="Q170" s="126" t="b">
        <v>1</v>
      </c>
      <c r="R170" s="126" t="b">
        <v>1</v>
      </c>
      <c r="S170" s="126" t="b">
        <v>1</v>
      </c>
    </row>
    <row r="171" spans="1:19" x14ac:dyDescent="0.25">
      <c r="A171" s="126" t="s">
        <v>4008</v>
      </c>
      <c r="B171" s="200">
        <v>1</v>
      </c>
      <c r="C171" s="126">
        <v>2</v>
      </c>
      <c r="D171" s="308">
        <f>'Payroll Totals by Month'!D154</f>
        <v>0</v>
      </c>
      <c r="E171" s="126" t="b">
        <v>1</v>
      </c>
      <c r="F171" s="309" t="str">
        <f>RIGHT('Payroll Totals by Month'!B154,4)&amp;"."&amp;"salaries"&amp;"."&amp;PayrollCR!$C$5</f>
        <v>.salaries.Jn21</v>
      </c>
      <c r="G171" s="310">
        <f t="shared" ca="1" si="5"/>
        <v>44361</v>
      </c>
      <c r="H171" s="311">
        <f>'Payroll Totals by Month'!L154</f>
        <v>0</v>
      </c>
      <c r="I171" s="205">
        <f t="shared" ca="1" si="6"/>
        <v>44361</v>
      </c>
      <c r="J171" s="126">
        <v>3</v>
      </c>
      <c r="K171" s="126" t="b">
        <v>1</v>
      </c>
      <c r="L171" s="126" t="s">
        <v>4009</v>
      </c>
      <c r="M171" s="126" t="b">
        <v>1</v>
      </c>
      <c r="N171" s="126" t="s">
        <v>3687</v>
      </c>
      <c r="O171" s="309" t="str">
        <f>LEFT('Payroll Totals by Month'!C154,13)&amp;"."&amp;F171</f>
        <v>..salaries.Jn21</v>
      </c>
      <c r="P171" s="312" t="str">
        <f>'Payroll Totals by Month'!A154&amp;"/"&amp;PayrollCR!$O$1</f>
        <v>/111400</v>
      </c>
      <c r="Q171" s="126" t="b">
        <v>1</v>
      </c>
      <c r="R171" s="126" t="b">
        <v>1</v>
      </c>
      <c r="S171" s="126" t="b">
        <v>1</v>
      </c>
    </row>
    <row r="172" spans="1:19" x14ac:dyDescent="0.25">
      <c r="A172" s="126" t="s">
        <v>4008</v>
      </c>
      <c r="B172" s="200">
        <v>1</v>
      </c>
      <c r="C172" s="126">
        <v>2</v>
      </c>
      <c r="D172" s="308">
        <f>'Payroll Totals by Month'!D155</f>
        <v>0</v>
      </c>
      <c r="E172" s="126" t="b">
        <v>1</v>
      </c>
      <c r="F172" s="309" t="str">
        <f>RIGHT('Payroll Totals by Month'!B155,4)&amp;"."&amp;"salaries"&amp;"."&amp;PayrollCR!$C$5</f>
        <v>.salaries.Jn21</v>
      </c>
      <c r="G172" s="310">
        <f t="shared" ca="1" si="5"/>
        <v>44361</v>
      </c>
      <c r="H172" s="311">
        <f>'Payroll Totals by Month'!L155</f>
        <v>0</v>
      </c>
      <c r="I172" s="205">
        <f t="shared" ca="1" si="6"/>
        <v>44361</v>
      </c>
      <c r="J172" s="126">
        <v>3</v>
      </c>
      <c r="K172" s="126" t="b">
        <v>1</v>
      </c>
      <c r="L172" s="126" t="s">
        <v>4009</v>
      </c>
      <c r="M172" s="126" t="b">
        <v>1</v>
      </c>
      <c r="N172" s="126" t="s">
        <v>3687</v>
      </c>
      <c r="O172" s="309" t="str">
        <f>LEFT('Payroll Totals by Month'!C155,13)&amp;"."&amp;F172</f>
        <v>..salaries.Jn21</v>
      </c>
      <c r="P172" s="312" t="str">
        <f>'Payroll Totals by Month'!A155&amp;"/"&amp;PayrollCR!$O$1</f>
        <v>/111400</v>
      </c>
      <c r="Q172" s="126" t="b">
        <v>1</v>
      </c>
      <c r="R172" s="126" t="b">
        <v>1</v>
      </c>
      <c r="S172" s="126" t="b">
        <v>1</v>
      </c>
    </row>
    <row r="173" spans="1:19" x14ac:dyDescent="0.25">
      <c r="A173" s="126" t="s">
        <v>4008</v>
      </c>
      <c r="B173" s="200">
        <v>1</v>
      </c>
      <c r="C173" s="126">
        <v>2</v>
      </c>
      <c r="D173" s="308">
        <f>'Payroll Totals by Month'!D156</f>
        <v>0</v>
      </c>
      <c r="E173" s="126" t="b">
        <v>1</v>
      </c>
      <c r="F173" s="309" t="str">
        <f>RIGHT('Payroll Totals by Month'!B156,4)&amp;"."&amp;"salaries"&amp;"."&amp;PayrollCR!$C$5</f>
        <v>.salaries.Jn21</v>
      </c>
      <c r="G173" s="310">
        <f t="shared" ca="1" si="5"/>
        <v>44361</v>
      </c>
      <c r="H173" s="311">
        <f>'Payroll Totals by Month'!L156</f>
        <v>0</v>
      </c>
      <c r="I173" s="205">
        <f t="shared" ca="1" si="6"/>
        <v>44361</v>
      </c>
      <c r="J173" s="126">
        <v>3</v>
      </c>
      <c r="K173" s="126" t="b">
        <v>1</v>
      </c>
      <c r="L173" s="126" t="s">
        <v>4009</v>
      </c>
      <c r="M173" s="126" t="b">
        <v>1</v>
      </c>
      <c r="N173" s="126" t="s">
        <v>3687</v>
      </c>
      <c r="O173" s="309" t="str">
        <f>LEFT('Payroll Totals by Month'!C156,13)&amp;"."&amp;F173</f>
        <v>..salaries.Jn21</v>
      </c>
      <c r="P173" s="312" t="str">
        <f>'Payroll Totals by Month'!A156&amp;"/"&amp;PayrollCR!$O$1</f>
        <v>/111400</v>
      </c>
      <c r="Q173" s="126" t="b">
        <v>1</v>
      </c>
      <c r="R173" s="126" t="b">
        <v>1</v>
      </c>
      <c r="S173" s="126" t="b">
        <v>1</v>
      </c>
    </row>
    <row r="174" spans="1:19" x14ac:dyDescent="0.25">
      <c r="A174" s="126" t="s">
        <v>4008</v>
      </c>
      <c r="B174" s="200">
        <v>1</v>
      </c>
      <c r="C174" s="126">
        <v>2</v>
      </c>
      <c r="D174" s="308">
        <f>'Payroll Totals by Month'!D157</f>
        <v>0</v>
      </c>
      <c r="E174" s="126" t="b">
        <v>1</v>
      </c>
      <c r="F174" s="309" t="str">
        <f>RIGHT('Payroll Totals by Month'!B157,4)&amp;"."&amp;"salaries"&amp;"."&amp;PayrollCR!$C$5</f>
        <v>.salaries.Jn21</v>
      </c>
      <c r="G174" s="310">
        <f t="shared" ca="1" si="5"/>
        <v>44361</v>
      </c>
      <c r="H174" s="311">
        <f>'Payroll Totals by Month'!L157</f>
        <v>0</v>
      </c>
      <c r="I174" s="205">
        <f t="shared" ca="1" si="6"/>
        <v>44361</v>
      </c>
      <c r="J174" s="126">
        <v>3</v>
      </c>
      <c r="K174" s="126" t="b">
        <v>1</v>
      </c>
      <c r="L174" s="126" t="s">
        <v>4009</v>
      </c>
      <c r="M174" s="126" t="b">
        <v>1</v>
      </c>
      <c r="N174" s="126" t="s">
        <v>3687</v>
      </c>
      <c r="O174" s="309" t="str">
        <f>LEFT('Payroll Totals by Month'!C157,13)&amp;"."&amp;F174</f>
        <v>..salaries.Jn21</v>
      </c>
      <c r="P174" s="312" t="str">
        <f>'Payroll Totals by Month'!A157&amp;"/"&amp;PayrollCR!$O$1</f>
        <v>/111400</v>
      </c>
      <c r="Q174" s="126" t="b">
        <v>1</v>
      </c>
      <c r="R174" s="126" t="b">
        <v>1</v>
      </c>
      <c r="S174" s="126" t="b">
        <v>1</v>
      </c>
    </row>
    <row r="175" spans="1:19" x14ac:dyDescent="0.25">
      <c r="A175" s="126" t="s">
        <v>4008</v>
      </c>
      <c r="B175" s="200">
        <v>1</v>
      </c>
      <c r="C175" s="126">
        <v>2</v>
      </c>
      <c r="D175" s="308">
        <f>'Payroll Totals by Month'!D158</f>
        <v>0</v>
      </c>
      <c r="E175" s="126" t="b">
        <v>1</v>
      </c>
      <c r="F175" s="309" t="str">
        <f>RIGHT('Payroll Totals by Month'!B158,4)&amp;"."&amp;"salaries"&amp;"."&amp;PayrollCR!$C$5</f>
        <v>.salaries.Jn21</v>
      </c>
      <c r="G175" s="310">
        <f t="shared" ca="1" si="5"/>
        <v>44361</v>
      </c>
      <c r="H175" s="311">
        <f>'Payroll Totals by Month'!L158</f>
        <v>0</v>
      </c>
      <c r="I175" s="205">
        <f t="shared" ca="1" si="6"/>
        <v>44361</v>
      </c>
      <c r="J175" s="126">
        <v>3</v>
      </c>
      <c r="K175" s="126" t="b">
        <v>1</v>
      </c>
      <c r="L175" s="126" t="s">
        <v>4009</v>
      </c>
      <c r="M175" s="126" t="b">
        <v>1</v>
      </c>
      <c r="N175" s="126" t="s">
        <v>3687</v>
      </c>
      <c r="O175" s="309" t="str">
        <f>LEFT('Payroll Totals by Month'!C158,13)&amp;"."&amp;F175</f>
        <v>..salaries.Jn21</v>
      </c>
      <c r="P175" s="312" t="str">
        <f>'Payroll Totals by Month'!A158&amp;"/"&amp;PayrollCR!$O$1</f>
        <v>/111400</v>
      </c>
      <c r="Q175" s="126" t="b">
        <v>1</v>
      </c>
      <c r="R175" s="126" t="b">
        <v>1</v>
      </c>
      <c r="S175" s="126" t="b">
        <v>1</v>
      </c>
    </row>
    <row r="176" spans="1:19" x14ac:dyDescent="0.25">
      <c r="A176" s="126" t="s">
        <v>4008</v>
      </c>
      <c r="B176" s="200">
        <v>1</v>
      </c>
      <c r="C176" s="126">
        <v>2</v>
      </c>
      <c r="D176" s="308">
        <f>'Payroll Totals by Month'!D159</f>
        <v>0</v>
      </c>
      <c r="E176" s="126" t="b">
        <v>1</v>
      </c>
      <c r="F176" s="309" t="str">
        <f>RIGHT('Payroll Totals by Month'!B159,4)&amp;"."&amp;"salaries"&amp;"."&amp;PayrollCR!$C$5</f>
        <v>.salaries.Jn21</v>
      </c>
      <c r="G176" s="310">
        <f t="shared" ca="1" si="5"/>
        <v>44361</v>
      </c>
      <c r="H176" s="311">
        <f>'Payroll Totals by Month'!L159</f>
        <v>0</v>
      </c>
      <c r="I176" s="205">
        <f t="shared" ca="1" si="6"/>
        <v>44361</v>
      </c>
      <c r="J176" s="126">
        <v>3</v>
      </c>
      <c r="K176" s="126" t="b">
        <v>1</v>
      </c>
      <c r="L176" s="126" t="s">
        <v>4009</v>
      </c>
      <c r="M176" s="126" t="b">
        <v>1</v>
      </c>
      <c r="N176" s="126" t="s">
        <v>3687</v>
      </c>
      <c r="O176" s="309" t="str">
        <f>LEFT('Payroll Totals by Month'!C159,13)&amp;"."&amp;F176</f>
        <v>..salaries.Jn21</v>
      </c>
      <c r="P176" s="312" t="str">
        <f>'Payroll Totals by Month'!A159&amp;"/"&amp;PayrollCR!$O$1</f>
        <v>/111400</v>
      </c>
      <c r="Q176" s="126" t="b">
        <v>1</v>
      </c>
      <c r="R176" s="126" t="b">
        <v>1</v>
      </c>
      <c r="S176" s="126" t="b">
        <v>1</v>
      </c>
    </row>
    <row r="177" spans="1:19" x14ac:dyDescent="0.25">
      <c r="A177" s="126" t="s">
        <v>4008</v>
      </c>
      <c r="B177" s="200">
        <v>1</v>
      </c>
      <c r="C177" s="126">
        <v>2</v>
      </c>
      <c r="D177" s="308">
        <f>'Payroll Totals by Month'!D160</f>
        <v>0</v>
      </c>
      <c r="E177" s="126" t="b">
        <v>1</v>
      </c>
      <c r="F177" s="309" t="str">
        <f>RIGHT('Payroll Totals by Month'!B160,4)&amp;"."&amp;"salaries"&amp;"."&amp;PayrollCR!$C$5</f>
        <v>.salaries.Jn21</v>
      </c>
      <c r="G177" s="310">
        <f t="shared" ca="1" si="5"/>
        <v>44361</v>
      </c>
      <c r="H177" s="311">
        <f>'Payroll Totals by Month'!L160</f>
        <v>0</v>
      </c>
      <c r="I177" s="205">
        <f t="shared" ca="1" si="6"/>
        <v>44361</v>
      </c>
      <c r="J177" s="126">
        <v>3</v>
      </c>
      <c r="K177" s="126" t="b">
        <v>1</v>
      </c>
      <c r="L177" s="126" t="s">
        <v>4009</v>
      </c>
      <c r="M177" s="126" t="b">
        <v>1</v>
      </c>
      <c r="N177" s="126" t="s">
        <v>3687</v>
      </c>
      <c r="O177" s="309" t="str">
        <f>LEFT('Payroll Totals by Month'!C160,13)&amp;"."&amp;F177</f>
        <v>..salaries.Jn21</v>
      </c>
      <c r="P177" s="312" t="str">
        <f>'Payroll Totals by Month'!A160&amp;"/"&amp;PayrollCR!$O$1</f>
        <v>/111400</v>
      </c>
      <c r="Q177" s="126" t="b">
        <v>1</v>
      </c>
      <c r="R177" s="126" t="b">
        <v>1</v>
      </c>
      <c r="S177" s="126" t="b">
        <v>1</v>
      </c>
    </row>
    <row r="178" spans="1:19" x14ac:dyDescent="0.25">
      <c r="A178" s="126" t="s">
        <v>4008</v>
      </c>
      <c r="B178" s="200">
        <v>1</v>
      </c>
      <c r="C178" s="126">
        <v>2</v>
      </c>
      <c r="D178" s="308">
        <f>'Payroll Totals by Month'!D161</f>
        <v>0</v>
      </c>
      <c r="E178" s="126" t="b">
        <v>1</v>
      </c>
      <c r="F178" s="309" t="str">
        <f>RIGHT('Payroll Totals by Month'!B161,4)&amp;"."&amp;"salaries"&amp;"."&amp;PayrollCR!$C$5</f>
        <v>.salaries.Jn21</v>
      </c>
      <c r="G178" s="310">
        <f t="shared" ca="1" si="5"/>
        <v>44361</v>
      </c>
      <c r="H178" s="311">
        <f>'Payroll Totals by Month'!L161</f>
        <v>0</v>
      </c>
      <c r="I178" s="205">
        <f t="shared" ca="1" si="6"/>
        <v>44361</v>
      </c>
      <c r="J178" s="126">
        <v>3</v>
      </c>
      <c r="K178" s="126" t="b">
        <v>1</v>
      </c>
      <c r="L178" s="126" t="s">
        <v>4009</v>
      </c>
      <c r="M178" s="126" t="b">
        <v>1</v>
      </c>
      <c r="N178" s="126" t="s">
        <v>3687</v>
      </c>
      <c r="O178" s="309" t="str">
        <f>LEFT('Payroll Totals by Month'!C161,13)&amp;"."&amp;F178</f>
        <v>..salaries.Jn21</v>
      </c>
      <c r="P178" s="312" t="str">
        <f>'Payroll Totals by Month'!A161&amp;"/"&amp;PayrollCR!$O$1</f>
        <v>/111400</v>
      </c>
      <c r="Q178" s="126" t="b">
        <v>1</v>
      </c>
      <c r="R178" s="126" t="b">
        <v>1</v>
      </c>
      <c r="S178" s="126" t="b">
        <v>1</v>
      </c>
    </row>
    <row r="179" spans="1:19" x14ac:dyDescent="0.25">
      <c r="A179" s="126" t="s">
        <v>4008</v>
      </c>
      <c r="B179" s="200">
        <v>1</v>
      </c>
      <c r="C179" s="126">
        <v>2</v>
      </c>
      <c r="D179" s="308">
        <f>'Payroll Totals by Month'!D162</f>
        <v>0</v>
      </c>
      <c r="E179" s="126" t="b">
        <v>1</v>
      </c>
      <c r="F179" s="309" t="str">
        <f>RIGHT('Payroll Totals by Month'!B162,4)&amp;"."&amp;"salaries"&amp;"."&amp;PayrollCR!$C$5</f>
        <v>.salaries.Jn21</v>
      </c>
      <c r="G179" s="310">
        <f t="shared" ca="1" si="5"/>
        <v>44361</v>
      </c>
      <c r="H179" s="311">
        <f>'Payroll Totals by Month'!L162</f>
        <v>0</v>
      </c>
      <c r="I179" s="205">
        <f t="shared" ca="1" si="6"/>
        <v>44361</v>
      </c>
      <c r="J179" s="126">
        <v>3</v>
      </c>
      <c r="K179" s="126" t="b">
        <v>1</v>
      </c>
      <c r="L179" s="126" t="s">
        <v>4009</v>
      </c>
      <c r="M179" s="126" t="b">
        <v>1</v>
      </c>
      <c r="N179" s="126" t="s">
        <v>3687</v>
      </c>
      <c r="O179" s="309" t="str">
        <f>LEFT('Payroll Totals by Month'!C162,13)&amp;"."&amp;F179</f>
        <v>..salaries.Jn21</v>
      </c>
      <c r="P179" s="312" t="str">
        <f>'Payroll Totals by Month'!A162&amp;"/"&amp;PayrollCR!$O$1</f>
        <v>/111400</v>
      </c>
      <c r="Q179" s="126" t="b">
        <v>1</v>
      </c>
      <c r="R179" s="126" t="b">
        <v>1</v>
      </c>
      <c r="S179" s="126" t="b">
        <v>1</v>
      </c>
    </row>
    <row r="180" spans="1:19" x14ac:dyDescent="0.25">
      <c r="A180" s="126" t="s">
        <v>4008</v>
      </c>
      <c r="B180" s="200">
        <v>1</v>
      </c>
      <c r="C180" s="126">
        <v>2</v>
      </c>
      <c r="D180" s="308">
        <f>'Payroll Totals by Month'!D163</f>
        <v>0</v>
      </c>
      <c r="E180" s="126" t="b">
        <v>1</v>
      </c>
      <c r="F180" s="309" t="str">
        <f>RIGHT('Payroll Totals by Month'!B163,4)&amp;"."&amp;"salaries"&amp;"."&amp;PayrollCR!$C$5</f>
        <v>.salaries.Jn21</v>
      </c>
      <c r="G180" s="310">
        <f t="shared" ca="1" si="5"/>
        <v>44361</v>
      </c>
      <c r="H180" s="311">
        <f>'Payroll Totals by Month'!L163</f>
        <v>0</v>
      </c>
      <c r="I180" s="205">
        <f t="shared" ca="1" si="6"/>
        <v>44361</v>
      </c>
      <c r="J180" s="126">
        <v>3</v>
      </c>
      <c r="K180" s="126" t="b">
        <v>1</v>
      </c>
      <c r="L180" s="126" t="s">
        <v>4009</v>
      </c>
      <c r="M180" s="126" t="b">
        <v>1</v>
      </c>
      <c r="N180" s="126" t="s">
        <v>3687</v>
      </c>
      <c r="O180" s="309" t="str">
        <f>LEFT('Payroll Totals by Month'!C163,13)&amp;"."&amp;F180</f>
        <v>..salaries.Jn21</v>
      </c>
      <c r="P180" s="312" t="str">
        <f>'Payroll Totals by Month'!A163&amp;"/"&amp;PayrollCR!$O$1</f>
        <v>/111400</v>
      </c>
      <c r="Q180" s="126" t="b">
        <v>1</v>
      </c>
      <c r="R180" s="126" t="b">
        <v>1</v>
      </c>
      <c r="S180" s="126" t="b">
        <v>1</v>
      </c>
    </row>
    <row r="181" spans="1:19" x14ac:dyDescent="0.25">
      <c r="A181" s="126" t="s">
        <v>4008</v>
      </c>
      <c r="B181" s="200">
        <v>1</v>
      </c>
      <c r="C181" s="126">
        <v>2</v>
      </c>
      <c r="D181" s="308">
        <f>'Payroll Totals by Month'!D164</f>
        <v>0</v>
      </c>
      <c r="E181" s="126" t="b">
        <v>1</v>
      </c>
      <c r="F181" s="309" t="str">
        <f>RIGHT('Payroll Totals by Month'!B164,4)&amp;"."&amp;"salaries"&amp;"."&amp;PayrollCR!$C$5</f>
        <v>.salaries.Jn21</v>
      </c>
      <c r="G181" s="310">
        <f t="shared" ca="1" si="5"/>
        <v>44361</v>
      </c>
      <c r="H181" s="311">
        <f>'Payroll Totals by Month'!L164</f>
        <v>0</v>
      </c>
      <c r="I181" s="205">
        <f t="shared" ca="1" si="6"/>
        <v>44361</v>
      </c>
      <c r="J181" s="126">
        <v>3</v>
      </c>
      <c r="K181" s="126" t="b">
        <v>1</v>
      </c>
      <c r="L181" s="126" t="s">
        <v>4009</v>
      </c>
      <c r="M181" s="126" t="b">
        <v>1</v>
      </c>
      <c r="N181" s="126" t="s">
        <v>3687</v>
      </c>
      <c r="O181" s="309" t="str">
        <f>LEFT('Payroll Totals by Month'!C164,13)&amp;"."&amp;F181</f>
        <v>..salaries.Jn21</v>
      </c>
      <c r="P181" s="312" t="str">
        <f>'Payroll Totals by Month'!A164&amp;"/"&amp;PayrollCR!$O$1</f>
        <v>/111400</v>
      </c>
      <c r="Q181" s="126" t="b">
        <v>1</v>
      </c>
      <c r="R181" s="126" t="b">
        <v>1</v>
      </c>
      <c r="S181" s="126" t="b">
        <v>1</v>
      </c>
    </row>
    <row r="182" spans="1:19" x14ac:dyDescent="0.25">
      <c r="A182" s="126" t="s">
        <v>4008</v>
      </c>
      <c r="B182" s="200">
        <v>1</v>
      </c>
      <c r="C182" s="126">
        <v>2</v>
      </c>
      <c r="D182" s="308">
        <f>'Payroll Totals by Month'!D165</f>
        <v>0</v>
      </c>
      <c r="E182" s="126" t="b">
        <v>1</v>
      </c>
      <c r="F182" s="309" t="str">
        <f>RIGHT('Payroll Totals by Month'!B165,4)&amp;"."&amp;"salaries"&amp;"."&amp;PayrollCR!$C$5</f>
        <v>.salaries.Jn21</v>
      </c>
      <c r="G182" s="310">
        <f t="shared" ca="1" si="5"/>
        <v>44361</v>
      </c>
      <c r="H182" s="311">
        <f>'Payroll Totals by Month'!L165</f>
        <v>0</v>
      </c>
      <c r="I182" s="205">
        <f t="shared" ca="1" si="6"/>
        <v>44361</v>
      </c>
      <c r="J182" s="126">
        <v>3</v>
      </c>
      <c r="K182" s="126" t="b">
        <v>1</v>
      </c>
      <c r="L182" s="126" t="s">
        <v>4009</v>
      </c>
      <c r="M182" s="126" t="b">
        <v>1</v>
      </c>
      <c r="N182" s="126" t="s">
        <v>3687</v>
      </c>
      <c r="O182" s="309" t="str">
        <f>LEFT('Payroll Totals by Month'!C165,13)&amp;"."&amp;F182</f>
        <v>..salaries.Jn21</v>
      </c>
      <c r="P182" s="312" t="str">
        <f>'Payroll Totals by Month'!A165&amp;"/"&amp;PayrollCR!$O$1</f>
        <v>/111400</v>
      </c>
      <c r="Q182" s="126" t="b">
        <v>1</v>
      </c>
      <c r="R182" s="126" t="b">
        <v>1</v>
      </c>
      <c r="S182" s="126" t="b">
        <v>1</v>
      </c>
    </row>
    <row r="183" spans="1:19" x14ac:dyDescent="0.25">
      <c r="A183" s="126" t="s">
        <v>4008</v>
      </c>
      <c r="B183" s="200">
        <v>1</v>
      </c>
      <c r="C183" s="126">
        <v>2</v>
      </c>
      <c r="D183" s="308">
        <f>'Payroll Totals by Month'!D166</f>
        <v>0</v>
      </c>
      <c r="E183" s="126" t="b">
        <v>1</v>
      </c>
      <c r="F183" s="309" t="str">
        <f>RIGHT('Payroll Totals by Month'!B166,4)&amp;"."&amp;"salaries"&amp;"."&amp;PayrollCR!$C$5</f>
        <v>.salaries.Jn21</v>
      </c>
      <c r="G183" s="310">
        <f t="shared" ca="1" si="5"/>
        <v>44361</v>
      </c>
      <c r="H183" s="311">
        <f>'Payroll Totals by Month'!L166</f>
        <v>0</v>
      </c>
      <c r="I183" s="205">
        <f t="shared" ca="1" si="6"/>
        <v>44361</v>
      </c>
      <c r="J183" s="126">
        <v>3</v>
      </c>
      <c r="K183" s="126" t="b">
        <v>1</v>
      </c>
      <c r="L183" s="126" t="s">
        <v>4009</v>
      </c>
      <c r="M183" s="126" t="b">
        <v>1</v>
      </c>
      <c r="N183" s="126" t="s">
        <v>3687</v>
      </c>
      <c r="O183" s="309" t="str">
        <f>LEFT('Payroll Totals by Month'!C166,13)&amp;"."&amp;F183</f>
        <v>..salaries.Jn21</v>
      </c>
      <c r="P183" s="312" t="str">
        <f>'Payroll Totals by Month'!A166&amp;"/"&amp;PayrollCR!$O$1</f>
        <v>/111400</v>
      </c>
      <c r="Q183" s="126" t="b">
        <v>1</v>
      </c>
      <c r="R183" s="126" t="b">
        <v>1</v>
      </c>
      <c r="S183" s="126" t="b">
        <v>1</v>
      </c>
    </row>
    <row r="184" spans="1:19" x14ac:dyDescent="0.25">
      <c r="A184" s="126" t="s">
        <v>4008</v>
      </c>
      <c r="B184" s="200">
        <v>1</v>
      </c>
      <c r="C184" s="126">
        <v>2</v>
      </c>
      <c r="D184" s="308">
        <f>'Payroll Totals by Month'!D167</f>
        <v>0</v>
      </c>
      <c r="E184" s="126" t="b">
        <v>1</v>
      </c>
      <c r="F184" s="309" t="str">
        <f>RIGHT('Payroll Totals by Month'!B167,4)&amp;"."&amp;"salaries"&amp;"."&amp;PayrollCR!$C$5</f>
        <v>.salaries.Jn21</v>
      </c>
      <c r="G184" s="310">
        <f t="shared" ca="1" si="5"/>
        <v>44361</v>
      </c>
      <c r="H184" s="311">
        <f>'Payroll Totals by Month'!L167</f>
        <v>0</v>
      </c>
      <c r="I184" s="205">
        <f t="shared" ca="1" si="6"/>
        <v>44361</v>
      </c>
      <c r="J184" s="126">
        <v>3</v>
      </c>
      <c r="K184" s="126" t="b">
        <v>1</v>
      </c>
      <c r="L184" s="126" t="s">
        <v>4009</v>
      </c>
      <c r="M184" s="126" t="b">
        <v>1</v>
      </c>
      <c r="N184" s="126" t="s">
        <v>3687</v>
      </c>
      <c r="O184" s="309" t="str">
        <f>LEFT('Payroll Totals by Month'!C167,13)&amp;"."&amp;F184</f>
        <v>..salaries.Jn21</v>
      </c>
      <c r="P184" s="312" t="str">
        <f>'Payroll Totals by Month'!A167&amp;"/"&amp;PayrollCR!$O$1</f>
        <v>/111400</v>
      </c>
      <c r="Q184" s="126" t="b">
        <v>1</v>
      </c>
      <c r="R184" s="126" t="b">
        <v>1</v>
      </c>
      <c r="S184" s="126" t="b">
        <v>1</v>
      </c>
    </row>
    <row r="185" spans="1:19" x14ac:dyDescent="0.25">
      <c r="A185" s="126" t="s">
        <v>4008</v>
      </c>
      <c r="B185" s="200">
        <v>1</v>
      </c>
      <c r="C185" s="126">
        <v>2</v>
      </c>
      <c r="D185" s="308">
        <f>'Payroll Totals by Month'!D168</f>
        <v>0</v>
      </c>
      <c r="E185" s="126" t="b">
        <v>1</v>
      </c>
      <c r="F185" s="309" t="str">
        <f>RIGHT('Payroll Totals by Month'!B168,4)&amp;"."&amp;"salaries"&amp;"."&amp;PayrollCR!$C$5</f>
        <v>.salaries.Jn21</v>
      </c>
      <c r="G185" s="310">
        <f t="shared" ca="1" si="5"/>
        <v>44361</v>
      </c>
      <c r="H185" s="311">
        <f>'Payroll Totals by Month'!L168</f>
        <v>0</v>
      </c>
      <c r="I185" s="205">
        <f t="shared" ca="1" si="6"/>
        <v>44361</v>
      </c>
      <c r="J185" s="126">
        <v>3</v>
      </c>
      <c r="K185" s="126" t="b">
        <v>1</v>
      </c>
      <c r="L185" s="126" t="s">
        <v>4009</v>
      </c>
      <c r="M185" s="126" t="b">
        <v>1</v>
      </c>
      <c r="N185" s="126" t="s">
        <v>3687</v>
      </c>
      <c r="O185" s="309" t="str">
        <f>LEFT('Payroll Totals by Month'!C168,13)&amp;"."&amp;F185</f>
        <v>..salaries.Jn21</v>
      </c>
      <c r="P185" s="312" t="str">
        <f>'Payroll Totals by Month'!A168&amp;"/"&amp;PayrollCR!$O$1</f>
        <v>/111400</v>
      </c>
      <c r="Q185" s="126" t="b">
        <v>1</v>
      </c>
      <c r="R185" s="126" t="b">
        <v>1</v>
      </c>
      <c r="S185" s="126" t="b">
        <v>1</v>
      </c>
    </row>
  </sheetData>
  <autoFilter ref="A19:H185"/>
  <mergeCells count="5">
    <mergeCell ref="A1:N1"/>
    <mergeCell ref="B3:E3"/>
    <mergeCell ref="I3:L3"/>
    <mergeCell ref="C7:D8"/>
    <mergeCell ref="C10:D11"/>
  </mergeCells>
  <conditionalFormatting sqref="H20:H185">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3"/>
    <col min="4" max="4" width="14.28515625" style="13" customWidth="1"/>
    <col min="5" max="5" width="29.85546875" style="13" bestFit="1" customWidth="1"/>
    <col min="6" max="6" width="12.7109375" style="14" bestFit="1" customWidth="1"/>
    <col min="7" max="7" width="14.28515625" style="13" customWidth="1"/>
    <col min="8" max="8" width="19.5703125" style="13" bestFit="1" customWidth="1"/>
    <col min="9" max="9" width="9.140625" style="13"/>
    <col min="10" max="10" width="16" style="13" bestFit="1" customWidth="1"/>
    <col min="11" max="11" width="16" style="13" customWidth="1"/>
    <col min="12" max="12" width="23.7109375" style="13" customWidth="1"/>
    <col min="13" max="13" width="16" style="13" customWidth="1"/>
    <col min="14" max="14" width="57.7109375" style="13" bestFit="1" customWidth="1"/>
    <col min="15" max="16384" width="9.140625" style="13"/>
  </cols>
  <sheetData>
    <row r="1" spans="1:26" ht="18.75" x14ac:dyDescent="0.25">
      <c r="A1" s="12" t="s">
        <v>676</v>
      </c>
    </row>
    <row r="2" spans="1:26" x14ac:dyDescent="0.25">
      <c r="A2" s="13" t="s">
        <v>677</v>
      </c>
      <c r="B2" s="13" t="s">
        <v>678</v>
      </c>
    </row>
    <row r="3" spans="1:26" x14ac:dyDescent="0.25">
      <c r="A3" s="13" t="s">
        <v>679</v>
      </c>
      <c r="B3" s="13" t="s">
        <v>680</v>
      </c>
    </row>
    <row r="4" spans="1:26" x14ac:dyDescent="0.25">
      <c r="A4" s="13" t="s">
        <v>4</v>
      </c>
      <c r="B4" s="13" t="s">
        <v>681</v>
      </c>
      <c r="X4" s="15" t="s">
        <v>682</v>
      </c>
      <c r="Y4" s="15">
        <v>111400</v>
      </c>
      <c r="Z4" s="15" t="s">
        <v>682</v>
      </c>
    </row>
    <row r="5" spans="1:26" x14ac:dyDescent="0.25">
      <c r="A5" s="13" t="s">
        <v>683</v>
      </c>
      <c r="B5" s="13" t="s">
        <v>684</v>
      </c>
      <c r="X5" s="15" t="s">
        <v>682</v>
      </c>
      <c r="Y5" s="15">
        <v>113040</v>
      </c>
      <c r="Z5" s="15" t="s">
        <v>682</v>
      </c>
    </row>
    <row r="6" spans="1:26" x14ac:dyDescent="0.25">
      <c r="X6" s="15" t="s">
        <v>682</v>
      </c>
      <c r="Y6" s="15">
        <v>114040</v>
      </c>
      <c r="Z6" s="15" t="s">
        <v>682</v>
      </c>
    </row>
    <row r="7" spans="1:26" ht="15.75" x14ac:dyDescent="0.25">
      <c r="A7" s="16" t="s">
        <v>685</v>
      </c>
      <c r="X7" s="15" t="s">
        <v>686</v>
      </c>
      <c r="Y7" s="15">
        <v>111500</v>
      </c>
      <c r="Z7" s="15" t="s">
        <v>686</v>
      </c>
    </row>
    <row r="8" spans="1:26" x14ac:dyDescent="0.25">
      <c r="A8" s="17" t="s">
        <v>687</v>
      </c>
      <c r="B8" s="17" t="s">
        <v>688</v>
      </c>
      <c r="C8" s="17" t="s">
        <v>689</v>
      </c>
      <c r="D8" s="17" t="s">
        <v>690</v>
      </c>
      <c r="E8" s="17" t="s">
        <v>691</v>
      </c>
      <c r="F8" s="18" t="s">
        <v>692</v>
      </c>
      <c r="G8" s="17" t="s">
        <v>693</v>
      </c>
      <c r="H8" s="17" t="s">
        <v>616</v>
      </c>
      <c r="I8" s="17" t="s">
        <v>694</v>
      </c>
      <c r="J8" s="17" t="s">
        <v>695</v>
      </c>
      <c r="K8" s="17" t="s">
        <v>618</v>
      </c>
      <c r="L8" s="17" t="s">
        <v>619</v>
      </c>
      <c r="M8" s="17" t="s">
        <v>696</v>
      </c>
      <c r="N8" s="17" t="s">
        <v>697</v>
      </c>
      <c r="O8" s="17" t="s">
        <v>698</v>
      </c>
      <c r="P8" s="17" t="s">
        <v>699</v>
      </c>
      <c r="Q8" s="17" t="s">
        <v>700</v>
      </c>
      <c r="R8" s="17" t="s">
        <v>701</v>
      </c>
      <c r="S8" s="17" t="s">
        <v>20</v>
      </c>
      <c r="X8" s="15" t="s">
        <v>686</v>
      </c>
      <c r="Y8" s="15">
        <v>113050</v>
      </c>
      <c r="Z8" s="15" t="s">
        <v>686</v>
      </c>
    </row>
    <row r="9" spans="1:26" x14ac:dyDescent="0.25">
      <c r="A9" s="13" t="s">
        <v>702</v>
      </c>
      <c r="B9" s="13" t="s">
        <v>703</v>
      </c>
      <c r="C9" s="13" t="s">
        <v>704</v>
      </c>
      <c r="D9" s="13" t="s">
        <v>705</v>
      </c>
      <c r="E9" s="13" t="s">
        <v>706</v>
      </c>
      <c r="F9" s="14">
        <v>2202.91</v>
      </c>
      <c r="G9" s="13" t="s">
        <v>707</v>
      </c>
      <c r="H9" s="19">
        <v>43922</v>
      </c>
      <c r="I9" s="13" t="s">
        <v>708</v>
      </c>
      <c r="J9" s="13" t="s">
        <v>709</v>
      </c>
      <c r="K9" s="20">
        <v>10040</v>
      </c>
      <c r="L9" s="13" t="s">
        <v>622</v>
      </c>
      <c r="M9" s="20">
        <v>111100</v>
      </c>
      <c r="N9" s="13" t="s">
        <v>710</v>
      </c>
      <c r="O9" s="13" t="s">
        <v>711</v>
      </c>
      <c r="P9" s="13" t="s">
        <v>712</v>
      </c>
      <c r="Q9" s="13" t="s">
        <v>713</v>
      </c>
      <c r="R9" s="13" t="s">
        <v>714</v>
      </c>
      <c r="S9" s="13" t="s">
        <v>715</v>
      </c>
      <c r="X9" s="15" t="s">
        <v>686</v>
      </c>
      <c r="Y9" s="15">
        <v>114050</v>
      </c>
      <c r="Z9" s="15" t="s">
        <v>686</v>
      </c>
    </row>
    <row r="10" spans="1:26" x14ac:dyDescent="0.25">
      <c r="A10" s="13" t="s">
        <v>716</v>
      </c>
      <c r="B10" s="13" t="s">
        <v>703</v>
      </c>
      <c r="C10" s="13" t="s">
        <v>717</v>
      </c>
      <c r="D10" s="13" t="s">
        <v>705</v>
      </c>
      <c r="E10" s="13" t="s">
        <v>706</v>
      </c>
      <c r="F10" s="14">
        <v>2202.91</v>
      </c>
      <c r="G10" s="13" t="s">
        <v>707</v>
      </c>
      <c r="H10" s="19">
        <v>43952</v>
      </c>
      <c r="I10" s="13" t="s">
        <v>708</v>
      </c>
      <c r="J10" s="13" t="s">
        <v>709</v>
      </c>
      <c r="K10" s="20">
        <v>10040</v>
      </c>
      <c r="L10" s="13" t="s">
        <v>622</v>
      </c>
      <c r="M10" s="20">
        <v>111100</v>
      </c>
      <c r="N10" s="13" t="s">
        <v>710</v>
      </c>
      <c r="O10" s="13" t="s">
        <v>718</v>
      </c>
      <c r="P10" s="13" t="s">
        <v>719</v>
      </c>
      <c r="Q10" s="13" t="s">
        <v>720</v>
      </c>
      <c r="R10" s="13" t="s">
        <v>714</v>
      </c>
      <c r="S10" s="13" t="s">
        <v>715</v>
      </c>
      <c r="X10" s="15" t="s">
        <v>721</v>
      </c>
      <c r="Y10" s="15">
        <v>111600</v>
      </c>
      <c r="Z10" s="15" t="s">
        <v>721</v>
      </c>
    </row>
    <row r="11" spans="1:26" x14ac:dyDescent="0.25">
      <c r="A11" s="13" t="s">
        <v>722</v>
      </c>
      <c r="B11" s="13" t="s">
        <v>703</v>
      </c>
      <c r="C11" s="13" t="s">
        <v>723</v>
      </c>
      <c r="D11" s="13" t="s">
        <v>705</v>
      </c>
      <c r="E11" s="13" t="s">
        <v>706</v>
      </c>
      <c r="F11" s="14">
        <v>2202.91</v>
      </c>
      <c r="G11" s="13" t="s">
        <v>707</v>
      </c>
      <c r="H11" s="19">
        <v>43983</v>
      </c>
      <c r="I11" s="13" t="s">
        <v>708</v>
      </c>
      <c r="J11" s="13" t="s">
        <v>709</v>
      </c>
      <c r="K11" s="20">
        <v>10040</v>
      </c>
      <c r="L11" s="13" t="s">
        <v>622</v>
      </c>
      <c r="M11" s="20">
        <v>111100</v>
      </c>
      <c r="N11" s="13" t="s">
        <v>710</v>
      </c>
      <c r="O11" s="13" t="s">
        <v>724</v>
      </c>
      <c r="P11" s="13" t="s">
        <v>725</v>
      </c>
      <c r="Q11" s="13" t="s">
        <v>726</v>
      </c>
      <c r="R11" s="13" t="s">
        <v>714</v>
      </c>
      <c r="S11" s="13" t="s">
        <v>715</v>
      </c>
      <c r="X11" s="15" t="s">
        <v>721</v>
      </c>
      <c r="Y11" s="15">
        <v>113060</v>
      </c>
      <c r="Z11" s="15" t="s">
        <v>721</v>
      </c>
    </row>
    <row r="12" spans="1:26" x14ac:dyDescent="0.25">
      <c r="A12" s="13" t="s">
        <v>702</v>
      </c>
      <c r="B12" s="13" t="s">
        <v>703</v>
      </c>
      <c r="C12" s="13" t="s">
        <v>704</v>
      </c>
      <c r="D12" s="13" t="s">
        <v>705</v>
      </c>
      <c r="E12" s="13" t="s">
        <v>706</v>
      </c>
      <c r="F12" s="14">
        <v>2089.66</v>
      </c>
      <c r="G12" s="13" t="s">
        <v>707</v>
      </c>
      <c r="H12" s="19">
        <v>43922</v>
      </c>
      <c r="I12" s="13" t="s">
        <v>727</v>
      </c>
      <c r="J12" s="13" t="s">
        <v>728</v>
      </c>
      <c r="K12" s="20">
        <v>10040</v>
      </c>
      <c r="L12" s="13" t="s">
        <v>622</v>
      </c>
      <c r="M12" s="20">
        <v>111200</v>
      </c>
      <c r="N12" s="13" t="s">
        <v>729</v>
      </c>
      <c r="O12" s="13" t="s">
        <v>711</v>
      </c>
      <c r="P12" s="13" t="s">
        <v>712</v>
      </c>
      <c r="Q12" s="13" t="s">
        <v>713</v>
      </c>
      <c r="R12" s="13" t="s">
        <v>714</v>
      </c>
      <c r="S12" s="13" t="s">
        <v>730</v>
      </c>
      <c r="X12" s="15" t="s">
        <v>721</v>
      </c>
      <c r="Y12" s="15">
        <v>114060</v>
      </c>
      <c r="Z12" s="15" t="s">
        <v>721</v>
      </c>
    </row>
    <row r="13" spans="1:26" x14ac:dyDescent="0.25">
      <c r="A13" s="13" t="s">
        <v>716</v>
      </c>
      <c r="B13" s="13" t="s">
        <v>703</v>
      </c>
      <c r="C13" s="13" t="s">
        <v>717</v>
      </c>
      <c r="D13" s="13" t="s">
        <v>705</v>
      </c>
      <c r="E13" s="13" t="s">
        <v>706</v>
      </c>
      <c r="F13" s="14">
        <v>2089.66</v>
      </c>
      <c r="G13" s="13" t="s">
        <v>707</v>
      </c>
      <c r="H13" s="19">
        <v>43952</v>
      </c>
      <c r="I13" s="13" t="s">
        <v>727</v>
      </c>
      <c r="J13" s="13" t="s">
        <v>728</v>
      </c>
      <c r="K13" s="20">
        <v>10040</v>
      </c>
      <c r="L13" s="13" t="s">
        <v>622</v>
      </c>
      <c r="M13" s="20">
        <v>111200</v>
      </c>
      <c r="N13" s="13" t="s">
        <v>729</v>
      </c>
      <c r="O13" s="13" t="s">
        <v>718</v>
      </c>
      <c r="P13" s="13" t="s">
        <v>719</v>
      </c>
      <c r="Q13" s="13" t="s">
        <v>720</v>
      </c>
      <c r="R13" s="13" t="s">
        <v>714</v>
      </c>
      <c r="S13" s="13" t="s">
        <v>730</v>
      </c>
      <c r="X13" s="21" t="s">
        <v>730</v>
      </c>
      <c r="Y13" s="15">
        <v>111200</v>
      </c>
      <c r="Z13" s="21" t="s">
        <v>730</v>
      </c>
    </row>
    <row r="14" spans="1:26" x14ac:dyDescent="0.25">
      <c r="A14" s="13" t="s">
        <v>722</v>
      </c>
      <c r="B14" s="13" t="s">
        <v>703</v>
      </c>
      <c r="C14" s="13" t="s">
        <v>723</v>
      </c>
      <c r="D14" s="13" t="s">
        <v>705</v>
      </c>
      <c r="E14" s="13" t="s">
        <v>706</v>
      </c>
      <c r="F14" s="14">
        <v>2089.66</v>
      </c>
      <c r="G14" s="13" t="s">
        <v>707</v>
      </c>
      <c r="H14" s="19">
        <v>43983</v>
      </c>
      <c r="I14" s="13" t="s">
        <v>727</v>
      </c>
      <c r="J14" s="13" t="s">
        <v>728</v>
      </c>
      <c r="K14" s="20">
        <v>10040</v>
      </c>
      <c r="L14" s="13" t="s">
        <v>622</v>
      </c>
      <c r="M14" s="20">
        <v>111200</v>
      </c>
      <c r="N14" s="13" t="s">
        <v>729</v>
      </c>
      <c r="O14" s="13" t="s">
        <v>724</v>
      </c>
      <c r="P14" s="13" t="s">
        <v>725</v>
      </c>
      <c r="Q14" s="13" t="s">
        <v>726</v>
      </c>
      <c r="R14" s="13" t="s">
        <v>714</v>
      </c>
      <c r="S14" s="13" t="s">
        <v>730</v>
      </c>
      <c r="X14" s="21" t="s">
        <v>730</v>
      </c>
      <c r="Y14" s="15">
        <v>113020</v>
      </c>
      <c r="Z14" s="21" t="s">
        <v>730</v>
      </c>
    </row>
    <row r="15" spans="1:26" x14ac:dyDescent="0.25">
      <c r="A15" s="13" t="s">
        <v>702</v>
      </c>
      <c r="B15" s="13" t="s">
        <v>703</v>
      </c>
      <c r="C15" s="13" t="s">
        <v>704</v>
      </c>
      <c r="D15" s="13" t="s">
        <v>705</v>
      </c>
      <c r="E15" s="13" t="s">
        <v>706</v>
      </c>
      <c r="F15" s="14">
        <v>30848.45</v>
      </c>
      <c r="G15" s="13" t="s">
        <v>707</v>
      </c>
      <c r="H15" s="19">
        <v>43922</v>
      </c>
      <c r="I15" s="13" t="s">
        <v>731</v>
      </c>
      <c r="J15" s="13" t="s">
        <v>732</v>
      </c>
      <c r="K15" s="20">
        <v>10040</v>
      </c>
      <c r="L15" s="13" t="s">
        <v>622</v>
      </c>
      <c r="M15" s="20">
        <v>111400</v>
      </c>
      <c r="N15" s="13" t="s">
        <v>733</v>
      </c>
      <c r="O15" s="13" t="s">
        <v>711</v>
      </c>
      <c r="P15" s="13" t="s">
        <v>712</v>
      </c>
      <c r="Q15" s="13" t="s">
        <v>713</v>
      </c>
      <c r="R15" s="13" t="s">
        <v>714</v>
      </c>
      <c r="S15" s="13" t="s">
        <v>682</v>
      </c>
      <c r="X15" s="21" t="s">
        <v>730</v>
      </c>
      <c r="Y15" s="15">
        <v>114020</v>
      </c>
      <c r="Z15" s="21" t="s">
        <v>730</v>
      </c>
    </row>
    <row r="16" spans="1:26" x14ac:dyDescent="0.25">
      <c r="A16" s="13" t="s">
        <v>716</v>
      </c>
      <c r="B16" s="13" t="s">
        <v>703</v>
      </c>
      <c r="C16" s="13" t="s">
        <v>717</v>
      </c>
      <c r="D16" s="13" t="s">
        <v>705</v>
      </c>
      <c r="E16" s="13" t="s">
        <v>706</v>
      </c>
      <c r="F16" s="14">
        <v>30848.45</v>
      </c>
      <c r="G16" s="13" t="s">
        <v>707</v>
      </c>
      <c r="H16" s="19">
        <v>43952</v>
      </c>
      <c r="I16" s="13" t="s">
        <v>731</v>
      </c>
      <c r="J16" s="13" t="s">
        <v>732</v>
      </c>
      <c r="K16" s="20">
        <v>10040</v>
      </c>
      <c r="L16" s="13" t="s">
        <v>622</v>
      </c>
      <c r="M16" s="20">
        <v>111400</v>
      </c>
      <c r="N16" s="13" t="s">
        <v>733</v>
      </c>
      <c r="O16" s="13" t="s">
        <v>718</v>
      </c>
      <c r="P16" s="13" t="s">
        <v>719</v>
      </c>
      <c r="Q16" s="13" t="s">
        <v>720</v>
      </c>
      <c r="R16" s="13" t="s">
        <v>714</v>
      </c>
      <c r="S16" s="13" t="s">
        <v>682</v>
      </c>
      <c r="X16" s="21" t="s">
        <v>715</v>
      </c>
      <c r="Y16" s="15">
        <v>111100</v>
      </c>
      <c r="Z16" s="21" t="s">
        <v>715</v>
      </c>
    </row>
    <row r="17" spans="1:26" x14ac:dyDescent="0.25">
      <c r="A17" s="13" t="s">
        <v>722</v>
      </c>
      <c r="B17" s="13" t="s">
        <v>703</v>
      </c>
      <c r="C17" s="13" t="s">
        <v>723</v>
      </c>
      <c r="D17" s="13" t="s">
        <v>705</v>
      </c>
      <c r="E17" s="13" t="s">
        <v>706</v>
      </c>
      <c r="F17" s="14">
        <v>30848.45</v>
      </c>
      <c r="G17" s="13" t="s">
        <v>707</v>
      </c>
      <c r="H17" s="19">
        <v>43983</v>
      </c>
      <c r="I17" s="13" t="s">
        <v>731</v>
      </c>
      <c r="J17" s="13" t="s">
        <v>732</v>
      </c>
      <c r="K17" s="20">
        <v>10040</v>
      </c>
      <c r="L17" s="13" t="s">
        <v>622</v>
      </c>
      <c r="M17" s="20">
        <v>111400</v>
      </c>
      <c r="N17" s="13" t="s">
        <v>733</v>
      </c>
      <c r="O17" s="13" t="s">
        <v>724</v>
      </c>
      <c r="P17" s="13" t="s">
        <v>725</v>
      </c>
      <c r="Q17" s="13" t="s">
        <v>726</v>
      </c>
      <c r="R17" s="13" t="s">
        <v>714</v>
      </c>
      <c r="S17" s="13" t="s">
        <v>682</v>
      </c>
      <c r="X17" s="21" t="s">
        <v>715</v>
      </c>
      <c r="Y17" s="15">
        <v>113010</v>
      </c>
      <c r="Z17" s="21" t="s">
        <v>715</v>
      </c>
    </row>
    <row r="18" spans="1:26" x14ac:dyDescent="0.25">
      <c r="A18" s="13" t="s">
        <v>702</v>
      </c>
      <c r="B18" s="13" t="s">
        <v>703</v>
      </c>
      <c r="C18" s="13" t="s">
        <v>704</v>
      </c>
      <c r="D18" s="13" t="s">
        <v>705</v>
      </c>
      <c r="E18" s="13" t="s">
        <v>706</v>
      </c>
      <c r="F18" s="14">
        <v>11974.86</v>
      </c>
      <c r="G18" s="13" t="s">
        <v>707</v>
      </c>
      <c r="H18" s="19">
        <v>43922</v>
      </c>
      <c r="I18" s="13" t="s">
        <v>734</v>
      </c>
      <c r="J18" s="13" t="s">
        <v>735</v>
      </c>
      <c r="K18" s="20">
        <v>10040</v>
      </c>
      <c r="L18" s="13" t="s">
        <v>622</v>
      </c>
      <c r="M18" s="20">
        <v>111600</v>
      </c>
      <c r="N18" s="13" t="s">
        <v>736</v>
      </c>
      <c r="O18" s="13" t="s">
        <v>711</v>
      </c>
      <c r="P18" s="13" t="s">
        <v>712</v>
      </c>
      <c r="Q18" s="13" t="s">
        <v>713</v>
      </c>
      <c r="R18" s="13" t="s">
        <v>714</v>
      </c>
      <c r="S18" s="13" t="s">
        <v>721</v>
      </c>
      <c r="X18" s="21" t="s">
        <v>715</v>
      </c>
      <c r="Y18" s="15">
        <v>114010</v>
      </c>
      <c r="Z18" s="21" t="s">
        <v>715</v>
      </c>
    </row>
    <row r="19" spans="1:26" x14ac:dyDescent="0.25">
      <c r="A19" s="13" t="s">
        <v>716</v>
      </c>
      <c r="B19" s="13" t="s">
        <v>703</v>
      </c>
      <c r="C19" s="13" t="s">
        <v>717</v>
      </c>
      <c r="D19" s="13" t="s">
        <v>705</v>
      </c>
      <c r="E19" s="13" t="s">
        <v>706</v>
      </c>
      <c r="F19" s="14">
        <v>11974.86</v>
      </c>
      <c r="G19" s="13" t="s">
        <v>707</v>
      </c>
      <c r="H19" s="19">
        <v>43952</v>
      </c>
      <c r="I19" s="13" t="s">
        <v>734</v>
      </c>
      <c r="J19" s="13" t="s">
        <v>735</v>
      </c>
      <c r="K19" s="20">
        <v>10040</v>
      </c>
      <c r="L19" s="13" t="s">
        <v>622</v>
      </c>
      <c r="M19" s="20">
        <v>111600</v>
      </c>
      <c r="N19" s="13" t="s">
        <v>736</v>
      </c>
      <c r="O19" s="13" t="s">
        <v>718</v>
      </c>
      <c r="P19" s="13" t="s">
        <v>719</v>
      </c>
      <c r="Q19" s="13" t="s">
        <v>720</v>
      </c>
      <c r="R19" s="13" t="s">
        <v>714</v>
      </c>
      <c r="S19" s="13" t="s">
        <v>721</v>
      </c>
      <c r="X19" s="21" t="s">
        <v>737</v>
      </c>
      <c r="Y19" s="15">
        <v>111300</v>
      </c>
      <c r="Z19" s="21" t="s">
        <v>737</v>
      </c>
    </row>
    <row r="20" spans="1:26" x14ac:dyDescent="0.25">
      <c r="A20" s="13" t="s">
        <v>722</v>
      </c>
      <c r="B20" s="13" t="s">
        <v>703</v>
      </c>
      <c r="C20" s="13" t="s">
        <v>723</v>
      </c>
      <c r="D20" s="13" t="s">
        <v>705</v>
      </c>
      <c r="E20" s="13" t="s">
        <v>706</v>
      </c>
      <c r="F20" s="14">
        <v>11974.86</v>
      </c>
      <c r="G20" s="13" t="s">
        <v>707</v>
      </c>
      <c r="H20" s="19">
        <v>43983</v>
      </c>
      <c r="I20" s="13" t="s">
        <v>734</v>
      </c>
      <c r="J20" s="13" t="s">
        <v>735</v>
      </c>
      <c r="K20" s="20">
        <v>10040</v>
      </c>
      <c r="L20" s="13" t="s">
        <v>622</v>
      </c>
      <c r="M20" s="20">
        <v>111600</v>
      </c>
      <c r="N20" s="13" t="s">
        <v>736</v>
      </c>
      <c r="O20" s="13" t="s">
        <v>724</v>
      </c>
      <c r="P20" s="13" t="s">
        <v>725</v>
      </c>
      <c r="Q20" s="13" t="s">
        <v>726</v>
      </c>
      <c r="R20" s="13" t="s">
        <v>714</v>
      </c>
      <c r="S20" s="13" t="s">
        <v>721</v>
      </c>
      <c r="X20" s="21" t="s">
        <v>737</v>
      </c>
      <c r="Y20" s="15">
        <v>113030</v>
      </c>
      <c r="Z20" s="21" t="s">
        <v>737</v>
      </c>
    </row>
    <row r="21" spans="1:26" x14ac:dyDescent="0.25">
      <c r="A21" s="13" t="s">
        <v>702</v>
      </c>
      <c r="B21" s="13" t="s">
        <v>703</v>
      </c>
      <c r="C21" s="13" t="s">
        <v>704</v>
      </c>
      <c r="D21" s="13" t="s">
        <v>705</v>
      </c>
      <c r="E21" s="13" t="s">
        <v>706</v>
      </c>
      <c r="F21" s="14">
        <v>382.66</v>
      </c>
      <c r="G21" s="13" t="s">
        <v>707</v>
      </c>
      <c r="H21" s="19">
        <v>43922</v>
      </c>
      <c r="I21" s="13" t="s">
        <v>738</v>
      </c>
      <c r="J21" s="13" t="s">
        <v>739</v>
      </c>
      <c r="K21" s="20">
        <v>10040</v>
      </c>
      <c r="L21" s="13" t="s">
        <v>622</v>
      </c>
      <c r="M21" s="20">
        <v>111700</v>
      </c>
      <c r="N21" s="13" t="s">
        <v>740</v>
      </c>
      <c r="O21" s="13" t="s">
        <v>711</v>
      </c>
      <c r="P21" s="13" t="s">
        <v>712</v>
      </c>
      <c r="Q21" s="13" t="s">
        <v>713</v>
      </c>
      <c r="R21" s="13" t="s">
        <v>714</v>
      </c>
      <c r="S21" s="13" t="s">
        <v>741</v>
      </c>
      <c r="X21" s="21" t="s">
        <v>737</v>
      </c>
      <c r="Y21" s="15">
        <v>114030</v>
      </c>
      <c r="Z21" s="21" t="s">
        <v>737</v>
      </c>
    </row>
    <row r="22" spans="1:26" x14ac:dyDescent="0.25">
      <c r="A22" s="13" t="s">
        <v>716</v>
      </c>
      <c r="B22" s="13" t="s">
        <v>703</v>
      </c>
      <c r="C22" s="13" t="s">
        <v>717</v>
      </c>
      <c r="D22" s="13" t="s">
        <v>705</v>
      </c>
      <c r="E22" s="13" t="s">
        <v>706</v>
      </c>
      <c r="F22" s="14">
        <v>382.66</v>
      </c>
      <c r="G22" s="13" t="s">
        <v>707</v>
      </c>
      <c r="H22" s="19">
        <v>43952</v>
      </c>
      <c r="I22" s="13" t="s">
        <v>738</v>
      </c>
      <c r="J22" s="13" t="s">
        <v>739</v>
      </c>
      <c r="K22" s="20">
        <v>10040</v>
      </c>
      <c r="L22" s="13" t="s">
        <v>622</v>
      </c>
      <c r="M22" s="20">
        <v>111700</v>
      </c>
      <c r="N22" s="13" t="s">
        <v>740</v>
      </c>
      <c r="O22" s="13" t="s">
        <v>718</v>
      </c>
      <c r="P22" s="13" t="s">
        <v>719</v>
      </c>
      <c r="Q22" s="13" t="s">
        <v>720</v>
      </c>
      <c r="R22" s="13" t="s">
        <v>714</v>
      </c>
      <c r="S22" s="13" t="s">
        <v>741</v>
      </c>
      <c r="X22" s="15" t="s">
        <v>741</v>
      </c>
      <c r="Y22" s="15">
        <v>111700</v>
      </c>
      <c r="Z22" s="15" t="s">
        <v>741</v>
      </c>
    </row>
    <row r="23" spans="1:26" x14ac:dyDescent="0.25">
      <c r="A23" s="13" t="s">
        <v>722</v>
      </c>
      <c r="B23" s="13" t="s">
        <v>703</v>
      </c>
      <c r="C23" s="13" t="s">
        <v>723</v>
      </c>
      <c r="D23" s="13" t="s">
        <v>705</v>
      </c>
      <c r="E23" s="13" t="s">
        <v>706</v>
      </c>
      <c r="F23" s="14">
        <v>382.66</v>
      </c>
      <c r="G23" s="13" t="s">
        <v>707</v>
      </c>
      <c r="H23" s="19">
        <v>43983</v>
      </c>
      <c r="I23" s="13" t="s">
        <v>738</v>
      </c>
      <c r="J23" s="13" t="s">
        <v>739</v>
      </c>
      <c r="K23" s="20">
        <v>10040</v>
      </c>
      <c r="L23" s="13" t="s">
        <v>622</v>
      </c>
      <c r="M23" s="20">
        <v>111700</v>
      </c>
      <c r="N23" s="13" t="s">
        <v>740</v>
      </c>
      <c r="O23" s="13" t="s">
        <v>724</v>
      </c>
      <c r="P23" s="13" t="s">
        <v>725</v>
      </c>
      <c r="Q23" s="13" t="s">
        <v>726</v>
      </c>
      <c r="R23" s="13" t="s">
        <v>714</v>
      </c>
      <c r="S23" s="13" t="s">
        <v>741</v>
      </c>
      <c r="X23" s="15" t="s">
        <v>741</v>
      </c>
      <c r="Y23" s="15">
        <v>113000</v>
      </c>
      <c r="Z23" s="15" t="s">
        <v>741</v>
      </c>
    </row>
    <row r="24" spans="1:26" x14ac:dyDescent="0.25">
      <c r="A24" s="13" t="s">
        <v>702</v>
      </c>
      <c r="B24" s="13" t="s">
        <v>703</v>
      </c>
      <c r="C24" s="13" t="s">
        <v>704</v>
      </c>
      <c r="D24" s="13" t="s">
        <v>705</v>
      </c>
      <c r="E24" s="13" t="s">
        <v>706</v>
      </c>
      <c r="F24" s="14">
        <v>37.17</v>
      </c>
      <c r="G24" s="13" t="s">
        <v>707</v>
      </c>
      <c r="H24" s="19">
        <v>43922</v>
      </c>
      <c r="I24" s="13" t="s">
        <v>742</v>
      </c>
      <c r="J24" s="13" t="s">
        <v>743</v>
      </c>
      <c r="K24" s="20">
        <v>10040</v>
      </c>
      <c r="L24" s="13" t="s">
        <v>622</v>
      </c>
      <c r="M24" s="20">
        <v>113000</v>
      </c>
      <c r="N24" s="13" t="s">
        <v>744</v>
      </c>
      <c r="O24" s="13" t="s">
        <v>711</v>
      </c>
      <c r="P24" s="13" t="s">
        <v>712</v>
      </c>
      <c r="Q24" s="13" t="s">
        <v>713</v>
      </c>
      <c r="R24" s="13" t="s">
        <v>714</v>
      </c>
      <c r="S24" s="13" t="s">
        <v>741</v>
      </c>
      <c r="X24" s="15" t="s">
        <v>741</v>
      </c>
      <c r="Y24" s="15">
        <v>114000</v>
      </c>
      <c r="Z24" s="15" t="s">
        <v>741</v>
      </c>
    </row>
    <row r="25" spans="1:26" x14ac:dyDescent="0.25">
      <c r="A25" s="13" t="s">
        <v>716</v>
      </c>
      <c r="B25" s="13" t="s">
        <v>703</v>
      </c>
      <c r="C25" s="13" t="s">
        <v>717</v>
      </c>
      <c r="D25" s="13" t="s">
        <v>705</v>
      </c>
      <c r="E25" s="13" t="s">
        <v>706</v>
      </c>
      <c r="F25" s="14">
        <v>37.17</v>
      </c>
      <c r="G25" s="13" t="s">
        <v>707</v>
      </c>
      <c r="H25" s="19">
        <v>43952</v>
      </c>
      <c r="I25" s="13" t="s">
        <v>742</v>
      </c>
      <c r="J25" s="13" t="s">
        <v>743</v>
      </c>
      <c r="K25" s="20">
        <v>10040</v>
      </c>
      <c r="L25" s="13" t="s">
        <v>622</v>
      </c>
      <c r="M25" s="20">
        <v>113000</v>
      </c>
      <c r="N25" s="13" t="s">
        <v>744</v>
      </c>
      <c r="O25" s="13" t="s">
        <v>718</v>
      </c>
      <c r="P25" s="13" t="s">
        <v>719</v>
      </c>
      <c r="Q25" s="13" t="s">
        <v>720</v>
      </c>
      <c r="R25" s="13" t="s">
        <v>714</v>
      </c>
      <c r="S25" s="13" t="s">
        <v>741</v>
      </c>
      <c r="X25" s="15" t="s">
        <v>745</v>
      </c>
      <c r="Y25" s="15">
        <v>138100</v>
      </c>
      <c r="Z25" s="15" t="s">
        <v>745</v>
      </c>
    </row>
    <row r="26" spans="1:26" x14ac:dyDescent="0.25">
      <c r="A26" s="13" t="s">
        <v>722</v>
      </c>
      <c r="B26" s="13" t="s">
        <v>703</v>
      </c>
      <c r="C26" s="13" t="s">
        <v>723</v>
      </c>
      <c r="D26" s="13" t="s">
        <v>705</v>
      </c>
      <c r="E26" s="13" t="s">
        <v>706</v>
      </c>
      <c r="F26" s="14">
        <v>37.17</v>
      </c>
      <c r="G26" s="13" t="s">
        <v>707</v>
      </c>
      <c r="H26" s="19">
        <v>43983</v>
      </c>
      <c r="I26" s="13" t="s">
        <v>742</v>
      </c>
      <c r="J26" s="13" t="s">
        <v>743</v>
      </c>
      <c r="K26" s="20">
        <v>10040</v>
      </c>
      <c r="L26" s="13" t="s">
        <v>622</v>
      </c>
      <c r="M26" s="20">
        <v>113000</v>
      </c>
      <c r="N26" s="13" t="s">
        <v>744</v>
      </c>
      <c r="O26" s="13" t="s">
        <v>724</v>
      </c>
      <c r="P26" s="13" t="s">
        <v>725</v>
      </c>
      <c r="Q26" s="13" t="s">
        <v>726</v>
      </c>
      <c r="R26" s="13" t="s">
        <v>714</v>
      </c>
      <c r="S26" s="13" t="s">
        <v>741</v>
      </c>
      <c r="X26" s="15" t="s">
        <v>745</v>
      </c>
      <c r="Y26" s="15">
        <v>135130</v>
      </c>
      <c r="Z26" s="15" t="s">
        <v>745</v>
      </c>
    </row>
    <row r="27" spans="1:26" x14ac:dyDescent="0.25">
      <c r="A27" s="13" t="s">
        <v>702</v>
      </c>
      <c r="B27" s="13" t="s">
        <v>703</v>
      </c>
      <c r="C27" s="13" t="s">
        <v>704</v>
      </c>
      <c r="D27" s="13" t="s">
        <v>705</v>
      </c>
      <c r="E27" s="13" t="s">
        <v>706</v>
      </c>
      <c r="F27" s="14">
        <v>202.98</v>
      </c>
      <c r="G27" s="13" t="s">
        <v>707</v>
      </c>
      <c r="H27" s="19">
        <v>43922</v>
      </c>
      <c r="I27" s="13" t="s">
        <v>746</v>
      </c>
      <c r="J27" s="13" t="s">
        <v>747</v>
      </c>
      <c r="K27" s="20">
        <v>10040</v>
      </c>
      <c r="L27" s="13" t="s">
        <v>622</v>
      </c>
      <c r="M27" s="20">
        <v>113010</v>
      </c>
      <c r="N27" s="13" t="s">
        <v>748</v>
      </c>
      <c r="O27" s="13" t="s">
        <v>711</v>
      </c>
      <c r="P27" s="13" t="s">
        <v>712</v>
      </c>
      <c r="Q27" s="13" t="s">
        <v>713</v>
      </c>
      <c r="R27" s="13" t="s">
        <v>714</v>
      </c>
      <c r="S27" s="13" t="s">
        <v>715</v>
      </c>
      <c r="X27" s="15" t="s">
        <v>745</v>
      </c>
      <c r="Y27" s="15">
        <v>317000</v>
      </c>
      <c r="Z27" s="15" t="s">
        <v>745</v>
      </c>
    </row>
    <row r="28" spans="1:26" x14ac:dyDescent="0.25">
      <c r="A28" s="13" t="s">
        <v>716</v>
      </c>
      <c r="B28" s="13" t="s">
        <v>703</v>
      </c>
      <c r="C28" s="13" t="s">
        <v>717</v>
      </c>
      <c r="D28" s="13" t="s">
        <v>705</v>
      </c>
      <c r="E28" s="13" t="s">
        <v>706</v>
      </c>
      <c r="F28" s="14">
        <v>202.98</v>
      </c>
      <c r="G28" s="13" t="s">
        <v>707</v>
      </c>
      <c r="H28" s="19">
        <v>43952</v>
      </c>
      <c r="I28" s="13" t="s">
        <v>746</v>
      </c>
      <c r="J28" s="13" t="s">
        <v>747</v>
      </c>
      <c r="K28" s="20">
        <v>10040</v>
      </c>
      <c r="L28" s="13" t="s">
        <v>622</v>
      </c>
      <c r="M28" s="20">
        <v>113010</v>
      </c>
      <c r="N28" s="13" t="s">
        <v>748</v>
      </c>
      <c r="O28" s="13" t="s">
        <v>718</v>
      </c>
      <c r="P28" s="13" t="s">
        <v>719</v>
      </c>
      <c r="Q28" s="13" t="s">
        <v>720</v>
      </c>
      <c r="R28" s="13" t="s">
        <v>714</v>
      </c>
      <c r="S28" s="13" t="s">
        <v>715</v>
      </c>
      <c r="X28" s="15" t="s">
        <v>745</v>
      </c>
      <c r="Y28" s="15">
        <v>321010</v>
      </c>
      <c r="Z28" s="15" t="s">
        <v>745</v>
      </c>
    </row>
    <row r="29" spans="1:26" x14ac:dyDescent="0.25">
      <c r="A29" s="13" t="s">
        <v>722</v>
      </c>
      <c r="B29" s="13" t="s">
        <v>703</v>
      </c>
      <c r="C29" s="13" t="s">
        <v>723</v>
      </c>
      <c r="D29" s="13" t="s">
        <v>705</v>
      </c>
      <c r="E29" s="13" t="s">
        <v>706</v>
      </c>
      <c r="F29" s="14">
        <v>202.98</v>
      </c>
      <c r="G29" s="13" t="s">
        <v>707</v>
      </c>
      <c r="H29" s="19">
        <v>43983</v>
      </c>
      <c r="I29" s="13" t="s">
        <v>746</v>
      </c>
      <c r="J29" s="13" t="s">
        <v>747</v>
      </c>
      <c r="K29" s="20">
        <v>10040</v>
      </c>
      <c r="L29" s="13" t="s">
        <v>622</v>
      </c>
      <c r="M29" s="20">
        <v>113010</v>
      </c>
      <c r="N29" s="13" t="s">
        <v>748</v>
      </c>
      <c r="O29" s="13" t="s">
        <v>724</v>
      </c>
      <c r="P29" s="13" t="s">
        <v>725</v>
      </c>
      <c r="Q29" s="13" t="s">
        <v>726</v>
      </c>
      <c r="R29" s="13" t="s">
        <v>714</v>
      </c>
      <c r="S29" s="13" t="s">
        <v>715</v>
      </c>
      <c r="X29" s="15" t="s">
        <v>745</v>
      </c>
      <c r="Y29" s="15">
        <v>423000</v>
      </c>
      <c r="Z29" s="15" t="s">
        <v>745</v>
      </c>
    </row>
    <row r="30" spans="1:26" x14ac:dyDescent="0.25">
      <c r="A30" s="13" t="s">
        <v>702</v>
      </c>
      <c r="B30" s="13" t="s">
        <v>703</v>
      </c>
      <c r="C30" s="13" t="s">
        <v>704</v>
      </c>
      <c r="D30" s="13" t="s">
        <v>705</v>
      </c>
      <c r="E30" s="13" t="s">
        <v>706</v>
      </c>
      <c r="F30" s="14">
        <v>202.99</v>
      </c>
      <c r="G30" s="13" t="s">
        <v>707</v>
      </c>
      <c r="H30" s="19">
        <v>43922</v>
      </c>
      <c r="I30" s="13" t="s">
        <v>749</v>
      </c>
      <c r="J30" s="13" t="s">
        <v>750</v>
      </c>
      <c r="K30" s="20">
        <v>10040</v>
      </c>
      <c r="L30" s="13" t="s">
        <v>622</v>
      </c>
      <c r="M30" s="20">
        <v>113020</v>
      </c>
      <c r="N30" s="13" t="s">
        <v>751</v>
      </c>
      <c r="O30" s="13" t="s">
        <v>711</v>
      </c>
      <c r="P30" s="13" t="s">
        <v>712</v>
      </c>
      <c r="Q30" s="13" t="s">
        <v>713</v>
      </c>
      <c r="R30" s="13" t="s">
        <v>714</v>
      </c>
      <c r="S30" s="13" t="s">
        <v>730</v>
      </c>
      <c r="X30" s="15" t="s">
        <v>752</v>
      </c>
      <c r="Y30" s="15">
        <v>111450</v>
      </c>
      <c r="Z30" s="15" t="s">
        <v>752</v>
      </c>
    </row>
    <row r="31" spans="1:26" x14ac:dyDescent="0.25">
      <c r="A31" s="13" t="s">
        <v>716</v>
      </c>
      <c r="B31" s="13" t="s">
        <v>703</v>
      </c>
      <c r="C31" s="13" t="s">
        <v>717</v>
      </c>
      <c r="D31" s="13" t="s">
        <v>705</v>
      </c>
      <c r="E31" s="13" t="s">
        <v>706</v>
      </c>
      <c r="F31" s="14">
        <v>202.99</v>
      </c>
      <c r="G31" s="13" t="s">
        <v>707</v>
      </c>
      <c r="H31" s="19">
        <v>43952</v>
      </c>
      <c r="I31" s="13" t="s">
        <v>749</v>
      </c>
      <c r="J31" s="13" t="s">
        <v>750</v>
      </c>
      <c r="K31" s="20">
        <v>10040</v>
      </c>
      <c r="L31" s="13" t="s">
        <v>622</v>
      </c>
      <c r="M31" s="20">
        <v>113020</v>
      </c>
      <c r="N31" s="13" t="s">
        <v>751</v>
      </c>
      <c r="O31" s="13" t="s">
        <v>718</v>
      </c>
      <c r="P31" s="13" t="s">
        <v>719</v>
      </c>
      <c r="Q31" s="13" t="s">
        <v>720</v>
      </c>
      <c r="R31" s="13" t="s">
        <v>714</v>
      </c>
      <c r="S31" s="13" t="s">
        <v>730</v>
      </c>
      <c r="X31" s="15" t="s">
        <v>752</v>
      </c>
      <c r="Y31" s="15">
        <v>113070</v>
      </c>
      <c r="Z31" s="15" t="s">
        <v>752</v>
      </c>
    </row>
    <row r="32" spans="1:26" x14ac:dyDescent="0.25">
      <c r="A32" s="13" t="s">
        <v>722</v>
      </c>
      <c r="B32" s="13" t="s">
        <v>703</v>
      </c>
      <c r="C32" s="13" t="s">
        <v>723</v>
      </c>
      <c r="D32" s="13" t="s">
        <v>705</v>
      </c>
      <c r="E32" s="13" t="s">
        <v>706</v>
      </c>
      <c r="F32" s="14">
        <v>202.99</v>
      </c>
      <c r="G32" s="13" t="s">
        <v>707</v>
      </c>
      <c r="H32" s="19">
        <v>43983</v>
      </c>
      <c r="I32" s="13" t="s">
        <v>749</v>
      </c>
      <c r="J32" s="13" t="s">
        <v>750</v>
      </c>
      <c r="K32" s="20">
        <v>10040</v>
      </c>
      <c r="L32" s="13" t="s">
        <v>622</v>
      </c>
      <c r="M32" s="20">
        <v>113020</v>
      </c>
      <c r="N32" s="13" t="s">
        <v>751</v>
      </c>
      <c r="O32" s="13" t="s">
        <v>724</v>
      </c>
      <c r="P32" s="13" t="s">
        <v>725</v>
      </c>
      <c r="Q32" s="13" t="s">
        <v>726</v>
      </c>
      <c r="R32" s="13" t="s">
        <v>714</v>
      </c>
      <c r="S32" s="13" t="s">
        <v>730</v>
      </c>
      <c r="X32" s="15" t="s">
        <v>752</v>
      </c>
      <c r="Y32" s="15">
        <v>114070</v>
      </c>
      <c r="Z32" s="15" t="s">
        <v>752</v>
      </c>
    </row>
    <row r="33" spans="1:19" x14ac:dyDescent="0.25">
      <c r="A33" s="13" t="s">
        <v>702</v>
      </c>
      <c r="B33" s="13" t="s">
        <v>703</v>
      </c>
      <c r="C33" s="13" t="s">
        <v>704</v>
      </c>
      <c r="D33" s="13" t="s">
        <v>705</v>
      </c>
      <c r="E33" s="13" t="s">
        <v>706</v>
      </c>
      <c r="F33" s="14">
        <v>3183.98</v>
      </c>
      <c r="G33" s="13" t="s">
        <v>707</v>
      </c>
      <c r="H33" s="19">
        <v>43922</v>
      </c>
      <c r="I33" s="13" t="s">
        <v>753</v>
      </c>
      <c r="J33" s="13" t="s">
        <v>754</v>
      </c>
      <c r="K33" s="20">
        <v>10040</v>
      </c>
      <c r="L33" s="13" t="s">
        <v>622</v>
      </c>
      <c r="M33" s="20">
        <v>113040</v>
      </c>
      <c r="N33" s="13" t="s">
        <v>755</v>
      </c>
      <c r="O33" s="13" t="s">
        <v>711</v>
      </c>
      <c r="P33" s="13" t="s">
        <v>712</v>
      </c>
      <c r="Q33" s="13" t="s">
        <v>713</v>
      </c>
      <c r="R33" s="13" t="s">
        <v>714</v>
      </c>
      <c r="S33" s="13" t="s">
        <v>682</v>
      </c>
    </row>
    <row r="34" spans="1:19" x14ac:dyDescent="0.25">
      <c r="A34" s="13" t="s">
        <v>716</v>
      </c>
      <c r="B34" s="13" t="s">
        <v>703</v>
      </c>
      <c r="C34" s="13" t="s">
        <v>717</v>
      </c>
      <c r="D34" s="13" t="s">
        <v>705</v>
      </c>
      <c r="E34" s="13" t="s">
        <v>706</v>
      </c>
      <c r="F34" s="14">
        <v>3179.79</v>
      </c>
      <c r="G34" s="13" t="s">
        <v>707</v>
      </c>
      <c r="H34" s="19">
        <v>43952</v>
      </c>
      <c r="I34" s="13" t="s">
        <v>753</v>
      </c>
      <c r="J34" s="13" t="s">
        <v>754</v>
      </c>
      <c r="K34" s="20">
        <v>10040</v>
      </c>
      <c r="L34" s="13" t="s">
        <v>622</v>
      </c>
      <c r="M34" s="20">
        <v>113040</v>
      </c>
      <c r="N34" s="13" t="s">
        <v>755</v>
      </c>
      <c r="O34" s="13" t="s">
        <v>718</v>
      </c>
      <c r="P34" s="13" t="s">
        <v>719</v>
      </c>
      <c r="Q34" s="13" t="s">
        <v>720</v>
      </c>
      <c r="R34" s="13" t="s">
        <v>714</v>
      </c>
      <c r="S34" s="13" t="s">
        <v>682</v>
      </c>
    </row>
    <row r="35" spans="1:19" x14ac:dyDescent="0.25">
      <c r="A35" s="13" t="s">
        <v>722</v>
      </c>
      <c r="B35" s="13" t="s">
        <v>703</v>
      </c>
      <c r="C35" s="13" t="s">
        <v>723</v>
      </c>
      <c r="D35" s="13" t="s">
        <v>705</v>
      </c>
      <c r="E35" s="13" t="s">
        <v>706</v>
      </c>
      <c r="F35" s="14">
        <v>3179.79</v>
      </c>
      <c r="G35" s="13" t="s">
        <v>707</v>
      </c>
      <c r="H35" s="19">
        <v>43983</v>
      </c>
      <c r="I35" s="13" t="s">
        <v>753</v>
      </c>
      <c r="J35" s="13" t="s">
        <v>754</v>
      </c>
      <c r="K35" s="20">
        <v>10040</v>
      </c>
      <c r="L35" s="13" t="s">
        <v>622</v>
      </c>
      <c r="M35" s="20">
        <v>113040</v>
      </c>
      <c r="N35" s="13" t="s">
        <v>755</v>
      </c>
      <c r="O35" s="13" t="s">
        <v>724</v>
      </c>
      <c r="P35" s="13" t="s">
        <v>725</v>
      </c>
      <c r="Q35" s="13" t="s">
        <v>726</v>
      </c>
      <c r="R35" s="13" t="s">
        <v>714</v>
      </c>
      <c r="S35" s="13" t="s">
        <v>682</v>
      </c>
    </row>
    <row r="36" spans="1:19" x14ac:dyDescent="0.25">
      <c r="A36" s="13" t="s">
        <v>702</v>
      </c>
      <c r="B36" s="13" t="s">
        <v>703</v>
      </c>
      <c r="C36" s="13" t="s">
        <v>704</v>
      </c>
      <c r="D36" s="13" t="s">
        <v>705</v>
      </c>
      <c r="E36" s="13" t="s">
        <v>706</v>
      </c>
      <c r="F36" s="14">
        <v>743.39</v>
      </c>
      <c r="G36" s="13" t="s">
        <v>707</v>
      </c>
      <c r="H36" s="19">
        <v>43922</v>
      </c>
      <c r="I36" s="13" t="s">
        <v>756</v>
      </c>
      <c r="J36" s="13" t="s">
        <v>757</v>
      </c>
      <c r="K36" s="20">
        <v>10040</v>
      </c>
      <c r="L36" s="13" t="s">
        <v>622</v>
      </c>
      <c r="M36" s="20">
        <v>113060</v>
      </c>
      <c r="N36" s="13" t="s">
        <v>758</v>
      </c>
      <c r="O36" s="13" t="s">
        <v>711</v>
      </c>
      <c r="P36" s="13" t="s">
        <v>712</v>
      </c>
      <c r="Q36" s="13" t="s">
        <v>713</v>
      </c>
      <c r="R36" s="13" t="s">
        <v>714</v>
      </c>
      <c r="S36" s="13" t="s">
        <v>721</v>
      </c>
    </row>
    <row r="37" spans="1:19" x14ac:dyDescent="0.25">
      <c r="A37" s="13" t="s">
        <v>716</v>
      </c>
      <c r="B37" s="13" t="s">
        <v>703</v>
      </c>
      <c r="C37" s="13" t="s">
        <v>717</v>
      </c>
      <c r="D37" s="13" t="s">
        <v>705</v>
      </c>
      <c r="E37" s="13" t="s">
        <v>706</v>
      </c>
      <c r="F37" s="14">
        <v>743.39</v>
      </c>
      <c r="G37" s="13" t="s">
        <v>707</v>
      </c>
      <c r="H37" s="19">
        <v>43952</v>
      </c>
      <c r="I37" s="13" t="s">
        <v>756</v>
      </c>
      <c r="J37" s="13" t="s">
        <v>757</v>
      </c>
      <c r="K37" s="20">
        <v>10040</v>
      </c>
      <c r="L37" s="13" t="s">
        <v>622</v>
      </c>
      <c r="M37" s="20">
        <v>113060</v>
      </c>
      <c r="N37" s="13" t="s">
        <v>758</v>
      </c>
      <c r="O37" s="13" t="s">
        <v>718</v>
      </c>
      <c r="P37" s="13" t="s">
        <v>719</v>
      </c>
      <c r="Q37" s="13" t="s">
        <v>720</v>
      </c>
      <c r="R37" s="13" t="s">
        <v>714</v>
      </c>
      <c r="S37" s="13" t="s">
        <v>721</v>
      </c>
    </row>
    <row r="38" spans="1:19" x14ac:dyDescent="0.25">
      <c r="A38" s="13" t="s">
        <v>722</v>
      </c>
      <c r="B38" s="13" t="s">
        <v>703</v>
      </c>
      <c r="C38" s="13" t="s">
        <v>723</v>
      </c>
      <c r="D38" s="13" t="s">
        <v>705</v>
      </c>
      <c r="E38" s="13" t="s">
        <v>706</v>
      </c>
      <c r="F38" s="14">
        <v>743.39</v>
      </c>
      <c r="G38" s="13" t="s">
        <v>707</v>
      </c>
      <c r="H38" s="19">
        <v>43983</v>
      </c>
      <c r="I38" s="13" t="s">
        <v>756</v>
      </c>
      <c r="J38" s="13" t="s">
        <v>757</v>
      </c>
      <c r="K38" s="20">
        <v>10040</v>
      </c>
      <c r="L38" s="13" t="s">
        <v>622</v>
      </c>
      <c r="M38" s="20">
        <v>113060</v>
      </c>
      <c r="N38" s="13" t="s">
        <v>758</v>
      </c>
      <c r="O38" s="13" t="s">
        <v>724</v>
      </c>
      <c r="P38" s="13" t="s">
        <v>725</v>
      </c>
      <c r="Q38" s="13" t="s">
        <v>726</v>
      </c>
      <c r="R38" s="13" t="s">
        <v>714</v>
      </c>
      <c r="S38" s="13" t="s">
        <v>721</v>
      </c>
    </row>
    <row r="39" spans="1:19" x14ac:dyDescent="0.25">
      <c r="A39" s="13" t="s">
        <v>702</v>
      </c>
      <c r="B39" s="13" t="s">
        <v>703</v>
      </c>
      <c r="C39" s="13" t="s">
        <v>704</v>
      </c>
      <c r="D39" s="13" t="s">
        <v>705</v>
      </c>
      <c r="E39" s="13" t="s">
        <v>706</v>
      </c>
      <c r="F39" s="14">
        <v>106.76</v>
      </c>
      <c r="G39" s="13" t="s">
        <v>707</v>
      </c>
      <c r="H39" s="19">
        <v>43922</v>
      </c>
      <c r="I39" s="13" t="s">
        <v>759</v>
      </c>
      <c r="J39" s="13" t="s">
        <v>760</v>
      </c>
      <c r="K39" s="20">
        <v>10040</v>
      </c>
      <c r="L39" s="13" t="s">
        <v>622</v>
      </c>
      <c r="M39" s="20">
        <v>114000</v>
      </c>
      <c r="N39" s="13" t="s">
        <v>761</v>
      </c>
      <c r="O39" s="13" t="s">
        <v>711</v>
      </c>
      <c r="P39" s="13" t="s">
        <v>712</v>
      </c>
      <c r="Q39" s="13" t="s">
        <v>713</v>
      </c>
      <c r="R39" s="13" t="s">
        <v>714</v>
      </c>
      <c r="S39" s="13" t="s">
        <v>741</v>
      </c>
    </row>
    <row r="40" spans="1:19" x14ac:dyDescent="0.25">
      <c r="A40" s="13" t="s">
        <v>716</v>
      </c>
      <c r="B40" s="13" t="s">
        <v>703</v>
      </c>
      <c r="C40" s="13" t="s">
        <v>717</v>
      </c>
      <c r="D40" s="13" t="s">
        <v>705</v>
      </c>
      <c r="E40" s="13" t="s">
        <v>706</v>
      </c>
      <c r="F40" s="14">
        <v>106.76</v>
      </c>
      <c r="G40" s="13" t="s">
        <v>707</v>
      </c>
      <c r="H40" s="19">
        <v>43952</v>
      </c>
      <c r="I40" s="13" t="s">
        <v>759</v>
      </c>
      <c r="J40" s="13" t="s">
        <v>760</v>
      </c>
      <c r="K40" s="20">
        <v>10040</v>
      </c>
      <c r="L40" s="13" t="s">
        <v>622</v>
      </c>
      <c r="M40" s="20">
        <v>114000</v>
      </c>
      <c r="N40" s="13" t="s">
        <v>761</v>
      </c>
      <c r="O40" s="13" t="s">
        <v>718</v>
      </c>
      <c r="P40" s="13" t="s">
        <v>719</v>
      </c>
      <c r="Q40" s="13" t="s">
        <v>720</v>
      </c>
      <c r="R40" s="13" t="s">
        <v>714</v>
      </c>
      <c r="S40" s="13" t="s">
        <v>741</v>
      </c>
    </row>
    <row r="41" spans="1:19" x14ac:dyDescent="0.25">
      <c r="A41" s="13" t="s">
        <v>722</v>
      </c>
      <c r="B41" s="13" t="s">
        <v>703</v>
      </c>
      <c r="C41" s="13" t="s">
        <v>723</v>
      </c>
      <c r="D41" s="13" t="s">
        <v>705</v>
      </c>
      <c r="E41" s="13" t="s">
        <v>706</v>
      </c>
      <c r="F41" s="14">
        <v>106.76</v>
      </c>
      <c r="G41" s="13" t="s">
        <v>707</v>
      </c>
      <c r="H41" s="19">
        <v>43983</v>
      </c>
      <c r="I41" s="13" t="s">
        <v>759</v>
      </c>
      <c r="J41" s="13" t="s">
        <v>760</v>
      </c>
      <c r="K41" s="20">
        <v>10040</v>
      </c>
      <c r="L41" s="13" t="s">
        <v>622</v>
      </c>
      <c r="M41" s="20">
        <v>114000</v>
      </c>
      <c r="N41" s="13" t="s">
        <v>761</v>
      </c>
      <c r="O41" s="13" t="s">
        <v>724</v>
      </c>
      <c r="P41" s="13" t="s">
        <v>725</v>
      </c>
      <c r="Q41" s="13" t="s">
        <v>726</v>
      </c>
      <c r="R41" s="13" t="s">
        <v>714</v>
      </c>
      <c r="S41" s="13" t="s">
        <v>741</v>
      </c>
    </row>
    <row r="42" spans="1:19" x14ac:dyDescent="0.25">
      <c r="A42" s="13" t="s">
        <v>702</v>
      </c>
      <c r="B42" s="13" t="s">
        <v>703</v>
      </c>
      <c r="C42" s="13" t="s">
        <v>704</v>
      </c>
      <c r="D42" s="13" t="s">
        <v>705</v>
      </c>
      <c r="E42" s="13" t="s">
        <v>706</v>
      </c>
      <c r="F42" s="14">
        <v>614.61</v>
      </c>
      <c r="G42" s="13" t="s">
        <v>707</v>
      </c>
      <c r="H42" s="19">
        <v>43922</v>
      </c>
      <c r="I42" s="13" t="s">
        <v>762</v>
      </c>
      <c r="J42" s="13" t="s">
        <v>763</v>
      </c>
      <c r="K42" s="20">
        <v>10040</v>
      </c>
      <c r="L42" s="13" t="s">
        <v>622</v>
      </c>
      <c r="M42" s="20">
        <v>114010</v>
      </c>
      <c r="N42" s="13" t="s">
        <v>764</v>
      </c>
      <c r="O42" s="13" t="s">
        <v>711</v>
      </c>
      <c r="P42" s="13" t="s">
        <v>712</v>
      </c>
      <c r="Q42" s="13" t="s">
        <v>713</v>
      </c>
      <c r="R42" s="13" t="s">
        <v>714</v>
      </c>
      <c r="S42" s="13" t="s">
        <v>715</v>
      </c>
    </row>
    <row r="43" spans="1:19" x14ac:dyDescent="0.25">
      <c r="A43" s="13" t="s">
        <v>716</v>
      </c>
      <c r="B43" s="13" t="s">
        <v>703</v>
      </c>
      <c r="C43" s="13" t="s">
        <v>717</v>
      </c>
      <c r="D43" s="13" t="s">
        <v>705</v>
      </c>
      <c r="E43" s="13" t="s">
        <v>706</v>
      </c>
      <c r="F43" s="14">
        <v>614.61</v>
      </c>
      <c r="G43" s="13" t="s">
        <v>707</v>
      </c>
      <c r="H43" s="19">
        <v>43952</v>
      </c>
      <c r="I43" s="13" t="s">
        <v>762</v>
      </c>
      <c r="J43" s="13" t="s">
        <v>763</v>
      </c>
      <c r="K43" s="20">
        <v>10040</v>
      </c>
      <c r="L43" s="13" t="s">
        <v>622</v>
      </c>
      <c r="M43" s="20">
        <v>114010</v>
      </c>
      <c r="N43" s="13" t="s">
        <v>764</v>
      </c>
      <c r="O43" s="13" t="s">
        <v>718</v>
      </c>
      <c r="P43" s="13" t="s">
        <v>719</v>
      </c>
      <c r="Q43" s="13" t="s">
        <v>720</v>
      </c>
      <c r="R43" s="13" t="s">
        <v>714</v>
      </c>
      <c r="S43" s="13" t="s">
        <v>715</v>
      </c>
    </row>
    <row r="44" spans="1:19" x14ac:dyDescent="0.25">
      <c r="A44" s="13" t="s">
        <v>722</v>
      </c>
      <c r="B44" s="13" t="s">
        <v>703</v>
      </c>
      <c r="C44" s="13" t="s">
        <v>723</v>
      </c>
      <c r="D44" s="13" t="s">
        <v>705</v>
      </c>
      <c r="E44" s="13" t="s">
        <v>706</v>
      </c>
      <c r="F44" s="14">
        <v>614.61</v>
      </c>
      <c r="G44" s="13" t="s">
        <v>707</v>
      </c>
      <c r="H44" s="19">
        <v>43983</v>
      </c>
      <c r="I44" s="13" t="s">
        <v>762</v>
      </c>
      <c r="J44" s="13" t="s">
        <v>763</v>
      </c>
      <c r="K44" s="20">
        <v>10040</v>
      </c>
      <c r="L44" s="13" t="s">
        <v>622</v>
      </c>
      <c r="M44" s="20">
        <v>114010</v>
      </c>
      <c r="N44" s="13" t="s">
        <v>764</v>
      </c>
      <c r="O44" s="13" t="s">
        <v>724</v>
      </c>
      <c r="P44" s="13" t="s">
        <v>725</v>
      </c>
      <c r="Q44" s="13" t="s">
        <v>726</v>
      </c>
      <c r="R44" s="13" t="s">
        <v>714</v>
      </c>
      <c r="S44" s="13" t="s">
        <v>715</v>
      </c>
    </row>
    <row r="45" spans="1:19" x14ac:dyDescent="0.25">
      <c r="A45" s="13" t="s">
        <v>702</v>
      </c>
      <c r="B45" s="13" t="s">
        <v>703</v>
      </c>
      <c r="C45" s="13" t="s">
        <v>704</v>
      </c>
      <c r="D45" s="13" t="s">
        <v>705</v>
      </c>
      <c r="E45" s="13" t="s">
        <v>706</v>
      </c>
      <c r="F45" s="14">
        <v>583.02</v>
      </c>
      <c r="G45" s="13" t="s">
        <v>707</v>
      </c>
      <c r="H45" s="19">
        <v>43922</v>
      </c>
      <c r="I45" s="13" t="s">
        <v>765</v>
      </c>
      <c r="J45" s="13" t="s">
        <v>766</v>
      </c>
      <c r="K45" s="20">
        <v>10040</v>
      </c>
      <c r="L45" s="13" t="s">
        <v>622</v>
      </c>
      <c r="M45" s="20">
        <v>114020</v>
      </c>
      <c r="N45" s="13" t="s">
        <v>767</v>
      </c>
      <c r="O45" s="13" t="s">
        <v>711</v>
      </c>
      <c r="P45" s="13" t="s">
        <v>712</v>
      </c>
      <c r="Q45" s="13" t="s">
        <v>713</v>
      </c>
      <c r="R45" s="13" t="s">
        <v>714</v>
      </c>
      <c r="S45" s="13" t="s">
        <v>730</v>
      </c>
    </row>
    <row r="46" spans="1:19" x14ac:dyDescent="0.25">
      <c r="A46" s="13" t="s">
        <v>716</v>
      </c>
      <c r="B46" s="13" t="s">
        <v>703</v>
      </c>
      <c r="C46" s="13" t="s">
        <v>717</v>
      </c>
      <c r="D46" s="13" t="s">
        <v>705</v>
      </c>
      <c r="E46" s="13" t="s">
        <v>706</v>
      </c>
      <c r="F46" s="14">
        <v>583.02</v>
      </c>
      <c r="G46" s="13" t="s">
        <v>707</v>
      </c>
      <c r="H46" s="19">
        <v>43952</v>
      </c>
      <c r="I46" s="13" t="s">
        <v>765</v>
      </c>
      <c r="J46" s="13" t="s">
        <v>766</v>
      </c>
      <c r="K46" s="20">
        <v>10040</v>
      </c>
      <c r="L46" s="13" t="s">
        <v>622</v>
      </c>
      <c r="M46" s="20">
        <v>114020</v>
      </c>
      <c r="N46" s="13" t="s">
        <v>767</v>
      </c>
      <c r="O46" s="13" t="s">
        <v>718</v>
      </c>
      <c r="P46" s="13" t="s">
        <v>719</v>
      </c>
      <c r="Q46" s="13" t="s">
        <v>720</v>
      </c>
      <c r="R46" s="13" t="s">
        <v>714</v>
      </c>
      <c r="S46" s="13" t="s">
        <v>730</v>
      </c>
    </row>
    <row r="47" spans="1:19" x14ac:dyDescent="0.25">
      <c r="A47" s="13" t="s">
        <v>722</v>
      </c>
      <c r="B47" s="13" t="s">
        <v>703</v>
      </c>
      <c r="C47" s="13" t="s">
        <v>723</v>
      </c>
      <c r="D47" s="13" t="s">
        <v>705</v>
      </c>
      <c r="E47" s="13" t="s">
        <v>706</v>
      </c>
      <c r="F47" s="14">
        <v>583.02</v>
      </c>
      <c r="G47" s="13" t="s">
        <v>707</v>
      </c>
      <c r="H47" s="19">
        <v>43983</v>
      </c>
      <c r="I47" s="13" t="s">
        <v>765</v>
      </c>
      <c r="J47" s="13" t="s">
        <v>766</v>
      </c>
      <c r="K47" s="20">
        <v>10040</v>
      </c>
      <c r="L47" s="13" t="s">
        <v>622</v>
      </c>
      <c r="M47" s="20">
        <v>114020</v>
      </c>
      <c r="N47" s="13" t="s">
        <v>767</v>
      </c>
      <c r="O47" s="13" t="s">
        <v>724</v>
      </c>
      <c r="P47" s="13" t="s">
        <v>725</v>
      </c>
      <c r="Q47" s="13" t="s">
        <v>726</v>
      </c>
      <c r="R47" s="13" t="s">
        <v>714</v>
      </c>
      <c r="S47" s="13" t="s">
        <v>730</v>
      </c>
    </row>
    <row r="48" spans="1:19" x14ac:dyDescent="0.25">
      <c r="A48" s="13" t="s">
        <v>702</v>
      </c>
      <c r="B48" s="13" t="s">
        <v>703</v>
      </c>
      <c r="C48" s="13" t="s">
        <v>704</v>
      </c>
      <c r="D48" s="13" t="s">
        <v>705</v>
      </c>
      <c r="E48" s="13" t="s">
        <v>706</v>
      </c>
      <c r="F48" s="14">
        <v>7304.88</v>
      </c>
      <c r="G48" s="13" t="s">
        <v>707</v>
      </c>
      <c r="H48" s="19">
        <v>43922</v>
      </c>
      <c r="I48" s="13" t="s">
        <v>768</v>
      </c>
      <c r="J48" s="13" t="s">
        <v>769</v>
      </c>
      <c r="K48" s="20">
        <v>10040</v>
      </c>
      <c r="L48" s="13" t="s">
        <v>622</v>
      </c>
      <c r="M48" s="20">
        <v>114040</v>
      </c>
      <c r="N48" s="13" t="s">
        <v>770</v>
      </c>
      <c r="O48" s="13" t="s">
        <v>711</v>
      </c>
      <c r="P48" s="13" t="s">
        <v>712</v>
      </c>
      <c r="Q48" s="13" t="s">
        <v>713</v>
      </c>
      <c r="R48" s="13" t="s">
        <v>714</v>
      </c>
      <c r="S48" s="13" t="s">
        <v>682</v>
      </c>
    </row>
    <row r="49" spans="1:19" x14ac:dyDescent="0.25">
      <c r="A49" s="13" t="s">
        <v>716</v>
      </c>
      <c r="B49" s="13" t="s">
        <v>703</v>
      </c>
      <c r="C49" s="13" t="s">
        <v>717</v>
      </c>
      <c r="D49" s="13" t="s">
        <v>705</v>
      </c>
      <c r="E49" s="13" t="s">
        <v>706</v>
      </c>
      <c r="F49" s="14">
        <v>7304.88</v>
      </c>
      <c r="G49" s="13" t="s">
        <v>707</v>
      </c>
      <c r="H49" s="19">
        <v>43952</v>
      </c>
      <c r="I49" s="13" t="s">
        <v>768</v>
      </c>
      <c r="J49" s="13" t="s">
        <v>769</v>
      </c>
      <c r="K49" s="20">
        <v>10040</v>
      </c>
      <c r="L49" s="13" t="s">
        <v>622</v>
      </c>
      <c r="M49" s="20">
        <v>114040</v>
      </c>
      <c r="N49" s="13" t="s">
        <v>770</v>
      </c>
      <c r="O49" s="13" t="s">
        <v>718</v>
      </c>
      <c r="P49" s="13" t="s">
        <v>719</v>
      </c>
      <c r="Q49" s="13" t="s">
        <v>720</v>
      </c>
      <c r="R49" s="13" t="s">
        <v>714</v>
      </c>
      <c r="S49" s="13" t="s">
        <v>682</v>
      </c>
    </row>
    <row r="50" spans="1:19" x14ac:dyDescent="0.25">
      <c r="A50" s="13" t="s">
        <v>722</v>
      </c>
      <c r="B50" s="13" t="s">
        <v>703</v>
      </c>
      <c r="C50" s="13" t="s">
        <v>723</v>
      </c>
      <c r="D50" s="13" t="s">
        <v>705</v>
      </c>
      <c r="E50" s="13" t="s">
        <v>706</v>
      </c>
      <c r="F50" s="14">
        <v>7304.88</v>
      </c>
      <c r="G50" s="13" t="s">
        <v>707</v>
      </c>
      <c r="H50" s="19">
        <v>43983</v>
      </c>
      <c r="I50" s="13" t="s">
        <v>768</v>
      </c>
      <c r="J50" s="13" t="s">
        <v>769</v>
      </c>
      <c r="K50" s="20">
        <v>10040</v>
      </c>
      <c r="L50" s="13" t="s">
        <v>622</v>
      </c>
      <c r="M50" s="20">
        <v>114040</v>
      </c>
      <c r="N50" s="13" t="s">
        <v>770</v>
      </c>
      <c r="O50" s="13" t="s">
        <v>724</v>
      </c>
      <c r="P50" s="13" t="s">
        <v>725</v>
      </c>
      <c r="Q50" s="13" t="s">
        <v>726</v>
      </c>
      <c r="R50" s="13" t="s">
        <v>714</v>
      </c>
      <c r="S50" s="13" t="s">
        <v>682</v>
      </c>
    </row>
    <row r="51" spans="1:19" x14ac:dyDescent="0.25">
      <c r="A51" s="13" t="s">
        <v>702</v>
      </c>
      <c r="B51" s="13" t="s">
        <v>703</v>
      </c>
      <c r="C51" s="13" t="s">
        <v>704</v>
      </c>
      <c r="D51" s="13" t="s">
        <v>705</v>
      </c>
      <c r="E51" s="13" t="s">
        <v>706</v>
      </c>
      <c r="F51" s="14">
        <v>3340.99</v>
      </c>
      <c r="G51" s="13" t="s">
        <v>707</v>
      </c>
      <c r="H51" s="19">
        <v>43922</v>
      </c>
      <c r="I51" s="13" t="s">
        <v>771</v>
      </c>
      <c r="J51" s="13" t="s">
        <v>772</v>
      </c>
      <c r="K51" s="20">
        <v>10040</v>
      </c>
      <c r="L51" s="13" t="s">
        <v>622</v>
      </c>
      <c r="M51" s="20">
        <v>114060</v>
      </c>
      <c r="N51" s="13" t="s">
        <v>773</v>
      </c>
      <c r="O51" s="13" t="s">
        <v>711</v>
      </c>
      <c r="P51" s="13" t="s">
        <v>712</v>
      </c>
      <c r="Q51" s="13" t="s">
        <v>713</v>
      </c>
      <c r="R51" s="13" t="s">
        <v>714</v>
      </c>
      <c r="S51" s="13" t="s">
        <v>721</v>
      </c>
    </row>
    <row r="52" spans="1:19" x14ac:dyDescent="0.25">
      <c r="A52" s="13" t="s">
        <v>716</v>
      </c>
      <c r="B52" s="13" t="s">
        <v>703</v>
      </c>
      <c r="C52" s="13" t="s">
        <v>717</v>
      </c>
      <c r="D52" s="13" t="s">
        <v>705</v>
      </c>
      <c r="E52" s="13" t="s">
        <v>706</v>
      </c>
      <c r="F52" s="14">
        <v>3340.99</v>
      </c>
      <c r="G52" s="13" t="s">
        <v>707</v>
      </c>
      <c r="H52" s="19">
        <v>43952</v>
      </c>
      <c r="I52" s="13" t="s">
        <v>771</v>
      </c>
      <c r="J52" s="13" t="s">
        <v>772</v>
      </c>
      <c r="K52" s="20">
        <v>10040</v>
      </c>
      <c r="L52" s="13" t="s">
        <v>622</v>
      </c>
      <c r="M52" s="20">
        <v>114060</v>
      </c>
      <c r="N52" s="13" t="s">
        <v>773</v>
      </c>
      <c r="O52" s="13" t="s">
        <v>718</v>
      </c>
      <c r="P52" s="13" t="s">
        <v>719</v>
      </c>
      <c r="Q52" s="13" t="s">
        <v>720</v>
      </c>
      <c r="R52" s="13" t="s">
        <v>714</v>
      </c>
      <c r="S52" s="13" t="s">
        <v>721</v>
      </c>
    </row>
    <row r="53" spans="1:19" x14ac:dyDescent="0.25">
      <c r="A53" s="13" t="s">
        <v>722</v>
      </c>
      <c r="B53" s="13" t="s">
        <v>703</v>
      </c>
      <c r="C53" s="13" t="s">
        <v>723</v>
      </c>
      <c r="D53" s="13" t="s">
        <v>705</v>
      </c>
      <c r="E53" s="13" t="s">
        <v>706</v>
      </c>
      <c r="F53" s="14">
        <v>3340.99</v>
      </c>
      <c r="G53" s="13" t="s">
        <v>707</v>
      </c>
      <c r="H53" s="19">
        <v>43983</v>
      </c>
      <c r="I53" s="13" t="s">
        <v>771</v>
      </c>
      <c r="J53" s="13" t="s">
        <v>772</v>
      </c>
      <c r="K53" s="20">
        <v>10040</v>
      </c>
      <c r="L53" s="13" t="s">
        <v>622</v>
      </c>
      <c r="M53" s="20">
        <v>114060</v>
      </c>
      <c r="N53" s="13" t="s">
        <v>773</v>
      </c>
      <c r="O53" s="13" t="s">
        <v>724</v>
      </c>
      <c r="P53" s="13" t="s">
        <v>725</v>
      </c>
      <c r="Q53" s="13" t="s">
        <v>726</v>
      </c>
      <c r="R53" s="13" t="s">
        <v>714</v>
      </c>
      <c r="S53" s="13" t="s">
        <v>721</v>
      </c>
    </row>
    <row r="54" spans="1:19" x14ac:dyDescent="0.25">
      <c r="A54" s="13" t="s">
        <v>702</v>
      </c>
      <c r="B54" s="13" t="s">
        <v>703</v>
      </c>
      <c r="C54" s="13" t="s">
        <v>704</v>
      </c>
      <c r="D54" s="13" t="s">
        <v>705</v>
      </c>
      <c r="E54" s="13" t="s">
        <v>706</v>
      </c>
      <c r="F54" s="14">
        <v>3025.77</v>
      </c>
      <c r="G54" s="13" t="s">
        <v>707</v>
      </c>
      <c r="H54" s="19">
        <v>43922</v>
      </c>
      <c r="I54" s="13" t="s">
        <v>774</v>
      </c>
      <c r="J54" s="13" t="s">
        <v>775</v>
      </c>
      <c r="K54" s="20">
        <v>10042</v>
      </c>
      <c r="L54" s="13" t="s">
        <v>623</v>
      </c>
      <c r="M54" s="20">
        <v>111100</v>
      </c>
      <c r="N54" s="13" t="s">
        <v>776</v>
      </c>
      <c r="O54" s="13" t="s">
        <v>711</v>
      </c>
      <c r="P54" s="13" t="s">
        <v>712</v>
      </c>
      <c r="Q54" s="13" t="s">
        <v>713</v>
      </c>
      <c r="R54" s="13" t="s">
        <v>714</v>
      </c>
      <c r="S54" s="13" t="s">
        <v>715</v>
      </c>
    </row>
    <row r="55" spans="1:19" x14ac:dyDescent="0.25">
      <c r="A55" s="13" t="s">
        <v>716</v>
      </c>
      <c r="B55" s="13" t="s">
        <v>703</v>
      </c>
      <c r="C55" s="13" t="s">
        <v>717</v>
      </c>
      <c r="D55" s="13" t="s">
        <v>705</v>
      </c>
      <c r="E55" s="13" t="s">
        <v>706</v>
      </c>
      <c r="F55" s="14">
        <v>3025.77</v>
      </c>
      <c r="G55" s="13" t="s">
        <v>707</v>
      </c>
      <c r="H55" s="19">
        <v>43952</v>
      </c>
      <c r="I55" s="13" t="s">
        <v>774</v>
      </c>
      <c r="J55" s="13" t="s">
        <v>775</v>
      </c>
      <c r="K55" s="20">
        <v>10042</v>
      </c>
      <c r="L55" s="13" t="s">
        <v>623</v>
      </c>
      <c r="M55" s="20">
        <v>111100</v>
      </c>
      <c r="N55" s="13" t="s">
        <v>776</v>
      </c>
      <c r="O55" s="13" t="s">
        <v>718</v>
      </c>
      <c r="P55" s="13" t="s">
        <v>719</v>
      </c>
      <c r="Q55" s="13" t="s">
        <v>720</v>
      </c>
      <c r="R55" s="13" t="s">
        <v>714</v>
      </c>
      <c r="S55" s="13" t="s">
        <v>715</v>
      </c>
    </row>
    <row r="56" spans="1:19" x14ac:dyDescent="0.25">
      <c r="A56" s="13" t="s">
        <v>722</v>
      </c>
      <c r="B56" s="13" t="s">
        <v>703</v>
      </c>
      <c r="C56" s="13" t="s">
        <v>723</v>
      </c>
      <c r="D56" s="13" t="s">
        <v>705</v>
      </c>
      <c r="E56" s="13" t="s">
        <v>706</v>
      </c>
      <c r="F56" s="14">
        <v>3025.77</v>
      </c>
      <c r="G56" s="13" t="s">
        <v>707</v>
      </c>
      <c r="H56" s="19">
        <v>43983</v>
      </c>
      <c r="I56" s="13" t="s">
        <v>774</v>
      </c>
      <c r="J56" s="13" t="s">
        <v>775</v>
      </c>
      <c r="K56" s="20">
        <v>10042</v>
      </c>
      <c r="L56" s="13" t="s">
        <v>623</v>
      </c>
      <c r="M56" s="20">
        <v>111100</v>
      </c>
      <c r="N56" s="13" t="s">
        <v>776</v>
      </c>
      <c r="O56" s="13" t="s">
        <v>724</v>
      </c>
      <c r="P56" s="13" t="s">
        <v>725</v>
      </c>
      <c r="Q56" s="13" t="s">
        <v>726</v>
      </c>
      <c r="R56" s="13" t="s">
        <v>714</v>
      </c>
      <c r="S56" s="13" t="s">
        <v>715</v>
      </c>
    </row>
    <row r="57" spans="1:19" x14ac:dyDescent="0.25">
      <c r="A57" s="13" t="s">
        <v>702</v>
      </c>
      <c r="B57" s="13" t="s">
        <v>703</v>
      </c>
      <c r="C57" s="13" t="s">
        <v>704</v>
      </c>
      <c r="D57" s="13" t="s">
        <v>705</v>
      </c>
      <c r="E57" s="13" t="s">
        <v>706</v>
      </c>
      <c r="F57" s="14">
        <v>1573.8</v>
      </c>
      <c r="G57" s="13" t="s">
        <v>707</v>
      </c>
      <c r="H57" s="19">
        <v>43922</v>
      </c>
      <c r="I57" s="13" t="s">
        <v>777</v>
      </c>
      <c r="J57" s="13" t="s">
        <v>778</v>
      </c>
      <c r="K57" s="20">
        <v>10042</v>
      </c>
      <c r="L57" s="13" t="s">
        <v>623</v>
      </c>
      <c r="M57" s="20">
        <v>111200</v>
      </c>
      <c r="N57" s="13" t="s">
        <v>779</v>
      </c>
      <c r="O57" s="13" t="s">
        <v>711</v>
      </c>
      <c r="P57" s="13" t="s">
        <v>712</v>
      </c>
      <c r="Q57" s="13" t="s">
        <v>713</v>
      </c>
      <c r="R57" s="13" t="s">
        <v>714</v>
      </c>
      <c r="S57" s="13" t="s">
        <v>730</v>
      </c>
    </row>
    <row r="58" spans="1:19" x14ac:dyDescent="0.25">
      <c r="A58" s="13" t="s">
        <v>716</v>
      </c>
      <c r="B58" s="13" t="s">
        <v>703</v>
      </c>
      <c r="C58" s="13" t="s">
        <v>717</v>
      </c>
      <c r="D58" s="13" t="s">
        <v>705</v>
      </c>
      <c r="E58" s="13" t="s">
        <v>706</v>
      </c>
      <c r="F58" s="14">
        <v>1573.8</v>
      </c>
      <c r="G58" s="13" t="s">
        <v>707</v>
      </c>
      <c r="H58" s="19">
        <v>43952</v>
      </c>
      <c r="I58" s="13" t="s">
        <v>777</v>
      </c>
      <c r="J58" s="13" t="s">
        <v>778</v>
      </c>
      <c r="K58" s="20">
        <v>10042</v>
      </c>
      <c r="L58" s="13" t="s">
        <v>623</v>
      </c>
      <c r="M58" s="20">
        <v>111200</v>
      </c>
      <c r="N58" s="13" t="s">
        <v>779</v>
      </c>
      <c r="O58" s="13" t="s">
        <v>718</v>
      </c>
      <c r="P58" s="13" t="s">
        <v>719</v>
      </c>
      <c r="Q58" s="13" t="s">
        <v>720</v>
      </c>
      <c r="R58" s="13" t="s">
        <v>714</v>
      </c>
      <c r="S58" s="13" t="s">
        <v>730</v>
      </c>
    </row>
    <row r="59" spans="1:19" x14ac:dyDescent="0.25">
      <c r="A59" s="13" t="s">
        <v>722</v>
      </c>
      <c r="B59" s="13" t="s">
        <v>703</v>
      </c>
      <c r="C59" s="13" t="s">
        <v>723</v>
      </c>
      <c r="D59" s="13" t="s">
        <v>705</v>
      </c>
      <c r="E59" s="13" t="s">
        <v>706</v>
      </c>
      <c r="F59" s="14">
        <v>1573.8</v>
      </c>
      <c r="G59" s="13" t="s">
        <v>707</v>
      </c>
      <c r="H59" s="19">
        <v>43983</v>
      </c>
      <c r="I59" s="13" t="s">
        <v>777</v>
      </c>
      <c r="J59" s="13" t="s">
        <v>778</v>
      </c>
      <c r="K59" s="20">
        <v>10042</v>
      </c>
      <c r="L59" s="13" t="s">
        <v>623</v>
      </c>
      <c r="M59" s="20">
        <v>111200</v>
      </c>
      <c r="N59" s="13" t="s">
        <v>779</v>
      </c>
      <c r="O59" s="13" t="s">
        <v>724</v>
      </c>
      <c r="P59" s="13" t="s">
        <v>725</v>
      </c>
      <c r="Q59" s="13" t="s">
        <v>726</v>
      </c>
      <c r="R59" s="13" t="s">
        <v>714</v>
      </c>
      <c r="S59" s="13" t="s">
        <v>730</v>
      </c>
    </row>
    <row r="60" spans="1:19" x14ac:dyDescent="0.25">
      <c r="A60" s="13" t="s">
        <v>702</v>
      </c>
      <c r="B60" s="13" t="s">
        <v>703</v>
      </c>
      <c r="C60" s="13" t="s">
        <v>704</v>
      </c>
      <c r="D60" s="13" t="s">
        <v>705</v>
      </c>
      <c r="E60" s="13" t="s">
        <v>706</v>
      </c>
      <c r="F60" s="14">
        <v>46460.62</v>
      </c>
      <c r="G60" s="13" t="s">
        <v>707</v>
      </c>
      <c r="H60" s="19">
        <v>43922</v>
      </c>
      <c r="I60" s="13" t="s">
        <v>780</v>
      </c>
      <c r="J60" s="13" t="s">
        <v>781</v>
      </c>
      <c r="K60" s="20">
        <v>10042</v>
      </c>
      <c r="L60" s="13" t="s">
        <v>623</v>
      </c>
      <c r="M60" s="20">
        <v>111400</v>
      </c>
      <c r="N60" s="13" t="s">
        <v>782</v>
      </c>
      <c r="O60" s="13" t="s">
        <v>711</v>
      </c>
      <c r="P60" s="13" t="s">
        <v>712</v>
      </c>
      <c r="Q60" s="13" t="s">
        <v>713</v>
      </c>
      <c r="R60" s="13" t="s">
        <v>714</v>
      </c>
      <c r="S60" s="13" t="s">
        <v>682</v>
      </c>
    </row>
    <row r="61" spans="1:19" x14ac:dyDescent="0.25">
      <c r="A61" s="13" t="s">
        <v>716</v>
      </c>
      <c r="B61" s="13" t="s">
        <v>703</v>
      </c>
      <c r="C61" s="13" t="s">
        <v>717</v>
      </c>
      <c r="D61" s="13" t="s">
        <v>705</v>
      </c>
      <c r="E61" s="13" t="s">
        <v>706</v>
      </c>
      <c r="F61" s="14">
        <v>44844.89</v>
      </c>
      <c r="G61" s="13" t="s">
        <v>707</v>
      </c>
      <c r="H61" s="19">
        <v>43952</v>
      </c>
      <c r="I61" s="13" t="s">
        <v>780</v>
      </c>
      <c r="J61" s="13" t="s">
        <v>781</v>
      </c>
      <c r="K61" s="20">
        <v>10042</v>
      </c>
      <c r="L61" s="13" t="s">
        <v>623</v>
      </c>
      <c r="M61" s="20">
        <v>111400</v>
      </c>
      <c r="N61" s="13" t="s">
        <v>782</v>
      </c>
      <c r="O61" s="13" t="s">
        <v>718</v>
      </c>
      <c r="P61" s="13" t="s">
        <v>719</v>
      </c>
      <c r="Q61" s="13" t="s">
        <v>720</v>
      </c>
      <c r="R61" s="13" t="s">
        <v>714</v>
      </c>
      <c r="S61" s="13" t="s">
        <v>682</v>
      </c>
    </row>
    <row r="62" spans="1:19" x14ac:dyDescent="0.25">
      <c r="A62" s="13" t="s">
        <v>722</v>
      </c>
      <c r="B62" s="13" t="s">
        <v>703</v>
      </c>
      <c r="C62" s="13" t="s">
        <v>723</v>
      </c>
      <c r="D62" s="13" t="s">
        <v>705</v>
      </c>
      <c r="E62" s="13" t="s">
        <v>706</v>
      </c>
      <c r="F62" s="14">
        <v>45684.76</v>
      </c>
      <c r="G62" s="13" t="s">
        <v>707</v>
      </c>
      <c r="H62" s="19">
        <v>43983</v>
      </c>
      <c r="I62" s="13" t="s">
        <v>780</v>
      </c>
      <c r="J62" s="13" t="s">
        <v>781</v>
      </c>
      <c r="K62" s="20">
        <v>10042</v>
      </c>
      <c r="L62" s="13" t="s">
        <v>623</v>
      </c>
      <c r="M62" s="20">
        <v>111400</v>
      </c>
      <c r="N62" s="13" t="s">
        <v>782</v>
      </c>
      <c r="O62" s="13" t="s">
        <v>724</v>
      </c>
      <c r="P62" s="13" t="s">
        <v>725</v>
      </c>
      <c r="Q62" s="13" t="s">
        <v>726</v>
      </c>
      <c r="R62" s="13" t="s">
        <v>714</v>
      </c>
      <c r="S62" s="13" t="s">
        <v>682</v>
      </c>
    </row>
    <row r="63" spans="1:19" x14ac:dyDescent="0.25">
      <c r="A63" s="13" t="s">
        <v>702</v>
      </c>
      <c r="B63" s="13" t="s">
        <v>703</v>
      </c>
      <c r="C63" s="13" t="s">
        <v>704</v>
      </c>
      <c r="D63" s="13" t="s">
        <v>705</v>
      </c>
      <c r="E63" s="13" t="s">
        <v>706</v>
      </c>
      <c r="F63" s="14">
        <v>248.11</v>
      </c>
      <c r="G63" s="13" t="s">
        <v>707</v>
      </c>
      <c r="H63" s="19">
        <v>43922</v>
      </c>
      <c r="I63" s="13" t="s">
        <v>783</v>
      </c>
      <c r="J63" s="13" t="s">
        <v>784</v>
      </c>
      <c r="K63" s="20">
        <v>10042</v>
      </c>
      <c r="L63" s="13" t="s">
        <v>623</v>
      </c>
      <c r="M63" s="20">
        <v>111450</v>
      </c>
      <c r="N63" s="13" t="s">
        <v>785</v>
      </c>
      <c r="O63" s="13" t="s">
        <v>711</v>
      </c>
      <c r="P63" s="13" t="s">
        <v>712</v>
      </c>
      <c r="Q63" s="13" t="s">
        <v>713</v>
      </c>
      <c r="R63" s="13" t="s">
        <v>714</v>
      </c>
      <c r="S63" s="13" t="s">
        <v>752</v>
      </c>
    </row>
    <row r="64" spans="1:19" x14ac:dyDescent="0.25">
      <c r="A64" s="13" t="s">
        <v>716</v>
      </c>
      <c r="B64" s="13" t="s">
        <v>703</v>
      </c>
      <c r="C64" s="13" t="s">
        <v>717</v>
      </c>
      <c r="D64" s="13" t="s">
        <v>705</v>
      </c>
      <c r="E64" s="13" t="s">
        <v>706</v>
      </c>
      <c r="F64" s="14">
        <v>248.11</v>
      </c>
      <c r="G64" s="13" t="s">
        <v>707</v>
      </c>
      <c r="H64" s="19">
        <v>43952</v>
      </c>
      <c r="I64" s="13" t="s">
        <v>783</v>
      </c>
      <c r="J64" s="13" t="s">
        <v>784</v>
      </c>
      <c r="K64" s="20">
        <v>10042</v>
      </c>
      <c r="L64" s="13" t="s">
        <v>623</v>
      </c>
      <c r="M64" s="20">
        <v>111450</v>
      </c>
      <c r="N64" s="13" t="s">
        <v>785</v>
      </c>
      <c r="O64" s="13" t="s">
        <v>718</v>
      </c>
      <c r="P64" s="13" t="s">
        <v>719</v>
      </c>
      <c r="Q64" s="13" t="s">
        <v>720</v>
      </c>
      <c r="R64" s="13" t="s">
        <v>714</v>
      </c>
      <c r="S64" s="13" t="s">
        <v>752</v>
      </c>
    </row>
    <row r="65" spans="1:19" x14ac:dyDescent="0.25">
      <c r="A65" s="13" t="s">
        <v>722</v>
      </c>
      <c r="B65" s="13" t="s">
        <v>703</v>
      </c>
      <c r="C65" s="13" t="s">
        <v>723</v>
      </c>
      <c r="D65" s="13" t="s">
        <v>705</v>
      </c>
      <c r="E65" s="13" t="s">
        <v>706</v>
      </c>
      <c r="F65" s="14">
        <v>248.11</v>
      </c>
      <c r="G65" s="13" t="s">
        <v>707</v>
      </c>
      <c r="H65" s="19">
        <v>43983</v>
      </c>
      <c r="I65" s="13" t="s">
        <v>783</v>
      </c>
      <c r="J65" s="13" t="s">
        <v>784</v>
      </c>
      <c r="K65" s="20">
        <v>10042</v>
      </c>
      <c r="L65" s="13" t="s">
        <v>623</v>
      </c>
      <c r="M65" s="20">
        <v>111450</v>
      </c>
      <c r="N65" s="13" t="s">
        <v>785</v>
      </c>
      <c r="O65" s="13" t="s">
        <v>724</v>
      </c>
      <c r="P65" s="13" t="s">
        <v>725</v>
      </c>
      <c r="Q65" s="13" t="s">
        <v>726</v>
      </c>
      <c r="R65" s="13" t="s">
        <v>714</v>
      </c>
      <c r="S65" s="13" t="s">
        <v>752</v>
      </c>
    </row>
    <row r="66" spans="1:19" x14ac:dyDescent="0.25">
      <c r="A66" s="13" t="s">
        <v>702</v>
      </c>
      <c r="B66" s="13" t="s">
        <v>703</v>
      </c>
      <c r="C66" s="13" t="s">
        <v>704</v>
      </c>
      <c r="D66" s="13" t="s">
        <v>705</v>
      </c>
      <c r="E66" s="13" t="s">
        <v>706</v>
      </c>
      <c r="F66" s="14">
        <v>3687.78</v>
      </c>
      <c r="G66" s="13" t="s">
        <v>707</v>
      </c>
      <c r="H66" s="19">
        <v>43922</v>
      </c>
      <c r="I66" s="13" t="s">
        <v>786</v>
      </c>
      <c r="J66" s="13" t="s">
        <v>787</v>
      </c>
      <c r="K66" s="20">
        <v>10042</v>
      </c>
      <c r="L66" s="13" t="s">
        <v>623</v>
      </c>
      <c r="M66" s="20">
        <v>111500</v>
      </c>
      <c r="N66" s="13" t="s">
        <v>788</v>
      </c>
      <c r="O66" s="13" t="s">
        <v>711</v>
      </c>
      <c r="P66" s="13" t="s">
        <v>712</v>
      </c>
      <c r="Q66" s="13" t="s">
        <v>713</v>
      </c>
      <c r="R66" s="13" t="s">
        <v>714</v>
      </c>
      <c r="S66" s="13" t="s">
        <v>686</v>
      </c>
    </row>
    <row r="67" spans="1:19" x14ac:dyDescent="0.25">
      <c r="A67" s="13" t="s">
        <v>716</v>
      </c>
      <c r="B67" s="13" t="s">
        <v>703</v>
      </c>
      <c r="C67" s="13" t="s">
        <v>717</v>
      </c>
      <c r="D67" s="13" t="s">
        <v>705</v>
      </c>
      <c r="E67" s="13" t="s">
        <v>706</v>
      </c>
      <c r="F67" s="14">
        <v>556.11</v>
      </c>
      <c r="G67" s="13" t="s">
        <v>707</v>
      </c>
      <c r="H67" s="19">
        <v>43952</v>
      </c>
      <c r="I67" s="13" t="s">
        <v>786</v>
      </c>
      <c r="J67" s="13" t="s">
        <v>787</v>
      </c>
      <c r="K67" s="20">
        <v>10042</v>
      </c>
      <c r="L67" s="13" t="s">
        <v>623</v>
      </c>
      <c r="M67" s="20">
        <v>111500</v>
      </c>
      <c r="N67" s="13" t="s">
        <v>788</v>
      </c>
      <c r="O67" s="13" t="s">
        <v>718</v>
      </c>
      <c r="P67" s="13" t="s">
        <v>719</v>
      </c>
      <c r="Q67" s="13" t="s">
        <v>720</v>
      </c>
      <c r="R67" s="13" t="s">
        <v>714</v>
      </c>
      <c r="S67" s="13" t="s">
        <v>686</v>
      </c>
    </row>
    <row r="68" spans="1:19" x14ac:dyDescent="0.25">
      <c r="A68" s="13" t="s">
        <v>722</v>
      </c>
      <c r="B68" s="13" t="s">
        <v>703</v>
      </c>
      <c r="C68" s="13" t="s">
        <v>723</v>
      </c>
      <c r="D68" s="13" t="s">
        <v>705</v>
      </c>
      <c r="E68" s="13" t="s">
        <v>706</v>
      </c>
      <c r="F68" s="14">
        <v>2056.16</v>
      </c>
      <c r="G68" s="13" t="s">
        <v>707</v>
      </c>
      <c r="H68" s="19">
        <v>43983</v>
      </c>
      <c r="I68" s="13" t="s">
        <v>786</v>
      </c>
      <c r="J68" s="13" t="s">
        <v>787</v>
      </c>
      <c r="K68" s="20">
        <v>10042</v>
      </c>
      <c r="L68" s="13" t="s">
        <v>623</v>
      </c>
      <c r="M68" s="20">
        <v>111500</v>
      </c>
      <c r="N68" s="13" t="s">
        <v>788</v>
      </c>
      <c r="O68" s="13" t="s">
        <v>724</v>
      </c>
      <c r="P68" s="13" t="s">
        <v>725</v>
      </c>
      <c r="Q68" s="13" t="s">
        <v>726</v>
      </c>
      <c r="R68" s="13" t="s">
        <v>714</v>
      </c>
      <c r="S68" s="13" t="s">
        <v>686</v>
      </c>
    </row>
    <row r="69" spans="1:19" x14ac:dyDescent="0.25">
      <c r="A69" s="13" t="s">
        <v>702</v>
      </c>
      <c r="B69" s="13" t="s">
        <v>703</v>
      </c>
      <c r="C69" s="13" t="s">
        <v>704</v>
      </c>
      <c r="D69" s="13" t="s">
        <v>705</v>
      </c>
      <c r="E69" s="13" t="s">
        <v>706</v>
      </c>
      <c r="F69" s="14">
        <v>18712.12</v>
      </c>
      <c r="G69" s="13" t="s">
        <v>707</v>
      </c>
      <c r="H69" s="19">
        <v>43922</v>
      </c>
      <c r="I69" s="13" t="s">
        <v>789</v>
      </c>
      <c r="J69" s="13" t="s">
        <v>790</v>
      </c>
      <c r="K69" s="20">
        <v>10042</v>
      </c>
      <c r="L69" s="13" t="s">
        <v>623</v>
      </c>
      <c r="M69" s="20">
        <v>111600</v>
      </c>
      <c r="N69" s="13" t="s">
        <v>791</v>
      </c>
      <c r="O69" s="13" t="s">
        <v>711</v>
      </c>
      <c r="P69" s="13" t="s">
        <v>712</v>
      </c>
      <c r="Q69" s="13" t="s">
        <v>713</v>
      </c>
      <c r="R69" s="13" t="s">
        <v>714</v>
      </c>
      <c r="S69" s="13" t="s">
        <v>721</v>
      </c>
    </row>
    <row r="70" spans="1:19" x14ac:dyDescent="0.25">
      <c r="A70" s="13" t="s">
        <v>716</v>
      </c>
      <c r="B70" s="13" t="s">
        <v>703</v>
      </c>
      <c r="C70" s="13" t="s">
        <v>717</v>
      </c>
      <c r="D70" s="13" t="s">
        <v>705</v>
      </c>
      <c r="E70" s="13" t="s">
        <v>706</v>
      </c>
      <c r="F70" s="14">
        <v>18667.12</v>
      </c>
      <c r="G70" s="13" t="s">
        <v>707</v>
      </c>
      <c r="H70" s="19">
        <v>43952</v>
      </c>
      <c r="I70" s="13" t="s">
        <v>789</v>
      </c>
      <c r="J70" s="13" t="s">
        <v>790</v>
      </c>
      <c r="K70" s="20">
        <v>10042</v>
      </c>
      <c r="L70" s="13" t="s">
        <v>623</v>
      </c>
      <c r="M70" s="20">
        <v>111600</v>
      </c>
      <c r="N70" s="13" t="s">
        <v>791</v>
      </c>
      <c r="O70" s="13" t="s">
        <v>718</v>
      </c>
      <c r="P70" s="13" t="s">
        <v>719</v>
      </c>
      <c r="Q70" s="13" t="s">
        <v>720</v>
      </c>
      <c r="R70" s="13" t="s">
        <v>714</v>
      </c>
      <c r="S70" s="13" t="s">
        <v>721</v>
      </c>
    </row>
    <row r="71" spans="1:19" x14ac:dyDescent="0.25">
      <c r="A71" s="13" t="s">
        <v>722</v>
      </c>
      <c r="B71" s="13" t="s">
        <v>703</v>
      </c>
      <c r="C71" s="13" t="s">
        <v>723</v>
      </c>
      <c r="D71" s="13" t="s">
        <v>705</v>
      </c>
      <c r="E71" s="13" t="s">
        <v>706</v>
      </c>
      <c r="F71" s="14">
        <v>18704.439999999999</v>
      </c>
      <c r="G71" s="13" t="s">
        <v>707</v>
      </c>
      <c r="H71" s="19">
        <v>43983</v>
      </c>
      <c r="I71" s="13" t="s">
        <v>789</v>
      </c>
      <c r="J71" s="13" t="s">
        <v>790</v>
      </c>
      <c r="K71" s="20">
        <v>10042</v>
      </c>
      <c r="L71" s="13" t="s">
        <v>623</v>
      </c>
      <c r="M71" s="20">
        <v>111600</v>
      </c>
      <c r="N71" s="13" t="s">
        <v>791</v>
      </c>
      <c r="O71" s="13" t="s">
        <v>724</v>
      </c>
      <c r="P71" s="13" t="s">
        <v>725</v>
      </c>
      <c r="Q71" s="13" t="s">
        <v>726</v>
      </c>
      <c r="R71" s="13" t="s">
        <v>714</v>
      </c>
      <c r="S71" s="13" t="s">
        <v>721</v>
      </c>
    </row>
    <row r="72" spans="1:19" x14ac:dyDescent="0.25">
      <c r="A72" s="13" t="s">
        <v>702</v>
      </c>
      <c r="B72" s="13" t="s">
        <v>703</v>
      </c>
      <c r="C72" s="13" t="s">
        <v>704</v>
      </c>
      <c r="D72" s="13" t="s">
        <v>705</v>
      </c>
      <c r="E72" s="13" t="s">
        <v>706</v>
      </c>
      <c r="F72" s="14">
        <v>2653.25</v>
      </c>
      <c r="G72" s="13" t="s">
        <v>707</v>
      </c>
      <c r="H72" s="19">
        <v>43922</v>
      </c>
      <c r="I72" s="13" t="s">
        <v>792</v>
      </c>
      <c r="J72" s="13" t="s">
        <v>793</v>
      </c>
      <c r="K72" s="20">
        <v>10042</v>
      </c>
      <c r="L72" s="13" t="s">
        <v>623</v>
      </c>
      <c r="M72" s="20">
        <v>111700</v>
      </c>
      <c r="N72" s="13" t="s">
        <v>794</v>
      </c>
      <c r="O72" s="13" t="s">
        <v>711</v>
      </c>
      <c r="P72" s="13" t="s">
        <v>712</v>
      </c>
      <c r="Q72" s="13" t="s">
        <v>713</v>
      </c>
      <c r="R72" s="13" t="s">
        <v>714</v>
      </c>
      <c r="S72" s="13" t="s">
        <v>741</v>
      </c>
    </row>
    <row r="73" spans="1:19" x14ac:dyDescent="0.25">
      <c r="A73" s="13" t="s">
        <v>716</v>
      </c>
      <c r="B73" s="13" t="s">
        <v>703</v>
      </c>
      <c r="C73" s="13" t="s">
        <v>717</v>
      </c>
      <c r="D73" s="13" t="s">
        <v>705</v>
      </c>
      <c r="E73" s="13" t="s">
        <v>706</v>
      </c>
      <c r="F73" s="14">
        <v>1758.9</v>
      </c>
      <c r="G73" s="13" t="s">
        <v>707</v>
      </c>
      <c r="H73" s="19">
        <v>43952</v>
      </c>
      <c r="I73" s="13" t="s">
        <v>792</v>
      </c>
      <c r="J73" s="13" t="s">
        <v>793</v>
      </c>
      <c r="K73" s="20">
        <v>10042</v>
      </c>
      <c r="L73" s="13" t="s">
        <v>623</v>
      </c>
      <c r="M73" s="20">
        <v>111700</v>
      </c>
      <c r="N73" s="13" t="s">
        <v>794</v>
      </c>
      <c r="O73" s="13" t="s">
        <v>718</v>
      </c>
      <c r="P73" s="13" t="s">
        <v>719</v>
      </c>
      <c r="Q73" s="13" t="s">
        <v>720</v>
      </c>
      <c r="R73" s="13" t="s">
        <v>714</v>
      </c>
      <c r="S73" s="13" t="s">
        <v>741</v>
      </c>
    </row>
    <row r="74" spans="1:19" x14ac:dyDescent="0.25">
      <c r="A74" s="13" t="s">
        <v>722</v>
      </c>
      <c r="B74" s="13" t="s">
        <v>703</v>
      </c>
      <c r="C74" s="13" t="s">
        <v>723</v>
      </c>
      <c r="D74" s="13" t="s">
        <v>705</v>
      </c>
      <c r="E74" s="13" t="s">
        <v>706</v>
      </c>
      <c r="F74" s="14">
        <v>1758.9</v>
      </c>
      <c r="G74" s="13" t="s">
        <v>707</v>
      </c>
      <c r="H74" s="19">
        <v>43983</v>
      </c>
      <c r="I74" s="13" t="s">
        <v>792</v>
      </c>
      <c r="J74" s="13" t="s">
        <v>793</v>
      </c>
      <c r="K74" s="20">
        <v>10042</v>
      </c>
      <c r="L74" s="13" t="s">
        <v>623</v>
      </c>
      <c r="M74" s="20">
        <v>111700</v>
      </c>
      <c r="N74" s="13" t="s">
        <v>794</v>
      </c>
      <c r="O74" s="13" t="s">
        <v>724</v>
      </c>
      <c r="P74" s="13" t="s">
        <v>725</v>
      </c>
      <c r="Q74" s="13" t="s">
        <v>726</v>
      </c>
      <c r="R74" s="13" t="s">
        <v>714</v>
      </c>
      <c r="S74" s="13" t="s">
        <v>741</v>
      </c>
    </row>
    <row r="75" spans="1:19" x14ac:dyDescent="0.25">
      <c r="A75" s="13" t="s">
        <v>702</v>
      </c>
      <c r="B75" s="13" t="s">
        <v>703</v>
      </c>
      <c r="C75" s="13" t="s">
        <v>704</v>
      </c>
      <c r="D75" s="13" t="s">
        <v>705</v>
      </c>
      <c r="E75" s="13" t="s">
        <v>706</v>
      </c>
      <c r="F75" s="14">
        <v>133.52000000000001</v>
      </c>
      <c r="G75" s="13" t="s">
        <v>707</v>
      </c>
      <c r="H75" s="19">
        <v>43922</v>
      </c>
      <c r="I75" s="13" t="s">
        <v>795</v>
      </c>
      <c r="J75" s="13" t="s">
        <v>796</v>
      </c>
      <c r="K75" s="20">
        <v>10042</v>
      </c>
      <c r="L75" s="13" t="s">
        <v>623</v>
      </c>
      <c r="M75" s="20">
        <v>113000</v>
      </c>
      <c r="N75" s="13" t="s">
        <v>797</v>
      </c>
      <c r="O75" s="13" t="s">
        <v>711</v>
      </c>
      <c r="P75" s="13" t="s">
        <v>712</v>
      </c>
      <c r="Q75" s="13" t="s">
        <v>713</v>
      </c>
      <c r="R75" s="13" t="s">
        <v>714</v>
      </c>
      <c r="S75" s="13" t="s">
        <v>741</v>
      </c>
    </row>
    <row r="76" spans="1:19" x14ac:dyDescent="0.25">
      <c r="A76" s="13" t="s">
        <v>716</v>
      </c>
      <c r="B76" s="13" t="s">
        <v>703</v>
      </c>
      <c r="C76" s="13" t="s">
        <v>717</v>
      </c>
      <c r="D76" s="13" t="s">
        <v>705</v>
      </c>
      <c r="E76" s="13" t="s">
        <v>706</v>
      </c>
      <c r="F76" s="14">
        <v>67.400000000000006</v>
      </c>
      <c r="G76" s="13" t="s">
        <v>707</v>
      </c>
      <c r="H76" s="19">
        <v>43952</v>
      </c>
      <c r="I76" s="13" t="s">
        <v>795</v>
      </c>
      <c r="J76" s="13" t="s">
        <v>796</v>
      </c>
      <c r="K76" s="20">
        <v>10042</v>
      </c>
      <c r="L76" s="13" t="s">
        <v>623</v>
      </c>
      <c r="M76" s="20">
        <v>113000</v>
      </c>
      <c r="N76" s="13" t="s">
        <v>797</v>
      </c>
      <c r="O76" s="13" t="s">
        <v>718</v>
      </c>
      <c r="P76" s="13" t="s">
        <v>719</v>
      </c>
      <c r="Q76" s="13" t="s">
        <v>720</v>
      </c>
      <c r="R76" s="13" t="s">
        <v>714</v>
      </c>
      <c r="S76" s="13" t="s">
        <v>741</v>
      </c>
    </row>
    <row r="77" spans="1:19" x14ac:dyDescent="0.25">
      <c r="A77" s="13" t="s">
        <v>722</v>
      </c>
      <c r="B77" s="13" t="s">
        <v>703</v>
      </c>
      <c r="C77" s="13" t="s">
        <v>723</v>
      </c>
      <c r="D77" s="13" t="s">
        <v>705</v>
      </c>
      <c r="E77" s="13" t="s">
        <v>706</v>
      </c>
      <c r="F77" s="14">
        <v>71.58</v>
      </c>
      <c r="G77" s="13" t="s">
        <v>707</v>
      </c>
      <c r="H77" s="19">
        <v>43983</v>
      </c>
      <c r="I77" s="13" t="s">
        <v>795</v>
      </c>
      <c r="J77" s="13" t="s">
        <v>796</v>
      </c>
      <c r="K77" s="20">
        <v>10042</v>
      </c>
      <c r="L77" s="13" t="s">
        <v>623</v>
      </c>
      <c r="M77" s="20">
        <v>113000</v>
      </c>
      <c r="N77" s="13" t="s">
        <v>797</v>
      </c>
      <c r="O77" s="13" t="s">
        <v>724</v>
      </c>
      <c r="P77" s="13" t="s">
        <v>725</v>
      </c>
      <c r="Q77" s="13" t="s">
        <v>726</v>
      </c>
      <c r="R77" s="13" t="s">
        <v>714</v>
      </c>
      <c r="S77" s="13" t="s">
        <v>741</v>
      </c>
    </row>
    <row r="78" spans="1:19" x14ac:dyDescent="0.25">
      <c r="A78" s="13" t="s">
        <v>702</v>
      </c>
      <c r="B78" s="13" t="s">
        <v>703</v>
      </c>
      <c r="C78" s="13" t="s">
        <v>704</v>
      </c>
      <c r="D78" s="13" t="s">
        <v>705</v>
      </c>
      <c r="E78" s="13" t="s">
        <v>706</v>
      </c>
      <c r="F78" s="14">
        <v>215.52</v>
      </c>
      <c r="G78" s="13" t="s">
        <v>707</v>
      </c>
      <c r="H78" s="19">
        <v>43922</v>
      </c>
      <c r="I78" s="13" t="s">
        <v>798</v>
      </c>
      <c r="J78" s="13" t="s">
        <v>799</v>
      </c>
      <c r="K78" s="20">
        <v>10042</v>
      </c>
      <c r="L78" s="13" t="s">
        <v>623</v>
      </c>
      <c r="M78" s="20">
        <v>113010</v>
      </c>
      <c r="N78" s="13" t="s">
        <v>800</v>
      </c>
      <c r="O78" s="13" t="s">
        <v>711</v>
      </c>
      <c r="P78" s="13" t="s">
        <v>712</v>
      </c>
      <c r="Q78" s="13" t="s">
        <v>713</v>
      </c>
      <c r="R78" s="13" t="s">
        <v>714</v>
      </c>
      <c r="S78" s="13" t="s">
        <v>715</v>
      </c>
    </row>
    <row r="79" spans="1:19" x14ac:dyDescent="0.25">
      <c r="A79" s="13" t="s">
        <v>716</v>
      </c>
      <c r="B79" s="13" t="s">
        <v>703</v>
      </c>
      <c r="C79" s="13" t="s">
        <v>717</v>
      </c>
      <c r="D79" s="13" t="s">
        <v>705</v>
      </c>
      <c r="E79" s="13" t="s">
        <v>706</v>
      </c>
      <c r="F79" s="14">
        <v>215.52</v>
      </c>
      <c r="G79" s="13" t="s">
        <v>707</v>
      </c>
      <c r="H79" s="19">
        <v>43952</v>
      </c>
      <c r="I79" s="13" t="s">
        <v>798</v>
      </c>
      <c r="J79" s="13" t="s">
        <v>799</v>
      </c>
      <c r="K79" s="20">
        <v>10042</v>
      </c>
      <c r="L79" s="13" t="s">
        <v>623</v>
      </c>
      <c r="M79" s="20">
        <v>113010</v>
      </c>
      <c r="N79" s="13" t="s">
        <v>800</v>
      </c>
      <c r="O79" s="13" t="s">
        <v>718</v>
      </c>
      <c r="P79" s="13" t="s">
        <v>719</v>
      </c>
      <c r="Q79" s="13" t="s">
        <v>720</v>
      </c>
      <c r="R79" s="13" t="s">
        <v>714</v>
      </c>
      <c r="S79" s="13" t="s">
        <v>715</v>
      </c>
    </row>
    <row r="80" spans="1:19" x14ac:dyDescent="0.25">
      <c r="A80" s="13" t="s">
        <v>722</v>
      </c>
      <c r="B80" s="13" t="s">
        <v>703</v>
      </c>
      <c r="C80" s="13" t="s">
        <v>723</v>
      </c>
      <c r="D80" s="13" t="s">
        <v>705</v>
      </c>
      <c r="E80" s="13" t="s">
        <v>706</v>
      </c>
      <c r="F80" s="14">
        <v>215.52</v>
      </c>
      <c r="G80" s="13" t="s">
        <v>707</v>
      </c>
      <c r="H80" s="19">
        <v>43983</v>
      </c>
      <c r="I80" s="13" t="s">
        <v>798</v>
      </c>
      <c r="J80" s="13" t="s">
        <v>799</v>
      </c>
      <c r="K80" s="20">
        <v>10042</v>
      </c>
      <c r="L80" s="13" t="s">
        <v>623</v>
      </c>
      <c r="M80" s="20">
        <v>113010</v>
      </c>
      <c r="N80" s="13" t="s">
        <v>800</v>
      </c>
      <c r="O80" s="13" t="s">
        <v>724</v>
      </c>
      <c r="P80" s="13" t="s">
        <v>725</v>
      </c>
      <c r="Q80" s="13" t="s">
        <v>726</v>
      </c>
      <c r="R80" s="13" t="s">
        <v>714</v>
      </c>
      <c r="S80" s="13" t="s">
        <v>715</v>
      </c>
    </row>
    <row r="81" spans="1:19" x14ac:dyDescent="0.25">
      <c r="A81" s="13" t="s">
        <v>702</v>
      </c>
      <c r="B81" s="13" t="s">
        <v>703</v>
      </c>
      <c r="C81" s="13" t="s">
        <v>704</v>
      </c>
      <c r="D81" s="13" t="s">
        <v>705</v>
      </c>
      <c r="E81" s="13" t="s">
        <v>706</v>
      </c>
      <c r="F81" s="14">
        <v>116.17</v>
      </c>
      <c r="G81" s="13" t="s">
        <v>707</v>
      </c>
      <c r="H81" s="19">
        <v>43922</v>
      </c>
      <c r="I81" s="13" t="s">
        <v>801</v>
      </c>
      <c r="J81" s="13" t="s">
        <v>802</v>
      </c>
      <c r="K81" s="20">
        <v>10042</v>
      </c>
      <c r="L81" s="13" t="s">
        <v>623</v>
      </c>
      <c r="M81" s="20">
        <v>113020</v>
      </c>
      <c r="N81" s="13" t="s">
        <v>803</v>
      </c>
      <c r="O81" s="13" t="s">
        <v>711</v>
      </c>
      <c r="P81" s="13" t="s">
        <v>712</v>
      </c>
      <c r="Q81" s="13" t="s">
        <v>713</v>
      </c>
      <c r="R81" s="13" t="s">
        <v>714</v>
      </c>
      <c r="S81" s="13" t="s">
        <v>730</v>
      </c>
    </row>
    <row r="82" spans="1:19" x14ac:dyDescent="0.25">
      <c r="A82" s="13" t="s">
        <v>716</v>
      </c>
      <c r="B82" s="13" t="s">
        <v>703</v>
      </c>
      <c r="C82" s="13" t="s">
        <v>717</v>
      </c>
      <c r="D82" s="13" t="s">
        <v>705</v>
      </c>
      <c r="E82" s="13" t="s">
        <v>706</v>
      </c>
      <c r="F82" s="14">
        <v>116.17</v>
      </c>
      <c r="G82" s="13" t="s">
        <v>707</v>
      </c>
      <c r="H82" s="19">
        <v>43952</v>
      </c>
      <c r="I82" s="13" t="s">
        <v>801</v>
      </c>
      <c r="J82" s="13" t="s">
        <v>802</v>
      </c>
      <c r="K82" s="20">
        <v>10042</v>
      </c>
      <c r="L82" s="13" t="s">
        <v>623</v>
      </c>
      <c r="M82" s="20">
        <v>113020</v>
      </c>
      <c r="N82" s="13" t="s">
        <v>803</v>
      </c>
      <c r="O82" s="13" t="s">
        <v>718</v>
      </c>
      <c r="P82" s="13" t="s">
        <v>719</v>
      </c>
      <c r="Q82" s="13" t="s">
        <v>720</v>
      </c>
      <c r="R82" s="13" t="s">
        <v>714</v>
      </c>
      <c r="S82" s="13" t="s">
        <v>730</v>
      </c>
    </row>
    <row r="83" spans="1:19" x14ac:dyDescent="0.25">
      <c r="A83" s="13" t="s">
        <v>722</v>
      </c>
      <c r="B83" s="13" t="s">
        <v>703</v>
      </c>
      <c r="C83" s="13" t="s">
        <v>723</v>
      </c>
      <c r="D83" s="13" t="s">
        <v>705</v>
      </c>
      <c r="E83" s="13" t="s">
        <v>706</v>
      </c>
      <c r="F83" s="14">
        <v>116.17</v>
      </c>
      <c r="G83" s="13" t="s">
        <v>707</v>
      </c>
      <c r="H83" s="19">
        <v>43983</v>
      </c>
      <c r="I83" s="13" t="s">
        <v>801</v>
      </c>
      <c r="J83" s="13" t="s">
        <v>802</v>
      </c>
      <c r="K83" s="20">
        <v>10042</v>
      </c>
      <c r="L83" s="13" t="s">
        <v>623</v>
      </c>
      <c r="M83" s="20">
        <v>113020</v>
      </c>
      <c r="N83" s="13" t="s">
        <v>803</v>
      </c>
      <c r="O83" s="13" t="s">
        <v>724</v>
      </c>
      <c r="P83" s="13" t="s">
        <v>725</v>
      </c>
      <c r="Q83" s="13" t="s">
        <v>726</v>
      </c>
      <c r="R83" s="13" t="s">
        <v>714</v>
      </c>
      <c r="S83" s="13" t="s">
        <v>730</v>
      </c>
    </row>
    <row r="84" spans="1:19" x14ac:dyDescent="0.25">
      <c r="A84" s="13" t="s">
        <v>702</v>
      </c>
      <c r="B84" s="13" t="s">
        <v>703</v>
      </c>
      <c r="C84" s="13" t="s">
        <v>704</v>
      </c>
      <c r="D84" s="13" t="s">
        <v>705</v>
      </c>
      <c r="E84" s="13" t="s">
        <v>706</v>
      </c>
      <c r="F84" s="14">
        <v>4867.3999999999996</v>
      </c>
      <c r="G84" s="13" t="s">
        <v>707</v>
      </c>
      <c r="H84" s="19">
        <v>43922</v>
      </c>
      <c r="I84" s="13" t="s">
        <v>804</v>
      </c>
      <c r="J84" s="13" t="s">
        <v>805</v>
      </c>
      <c r="K84" s="20">
        <v>10042</v>
      </c>
      <c r="L84" s="13" t="s">
        <v>623</v>
      </c>
      <c r="M84" s="20">
        <v>113040</v>
      </c>
      <c r="N84" s="13" t="s">
        <v>806</v>
      </c>
      <c r="O84" s="13" t="s">
        <v>711</v>
      </c>
      <c r="P84" s="13" t="s">
        <v>712</v>
      </c>
      <c r="Q84" s="13" t="s">
        <v>713</v>
      </c>
      <c r="R84" s="13" t="s">
        <v>714</v>
      </c>
      <c r="S84" s="13" t="s">
        <v>682</v>
      </c>
    </row>
    <row r="85" spans="1:19" x14ac:dyDescent="0.25">
      <c r="A85" s="13" t="s">
        <v>716</v>
      </c>
      <c r="B85" s="13" t="s">
        <v>703</v>
      </c>
      <c r="C85" s="13" t="s">
        <v>717</v>
      </c>
      <c r="D85" s="13" t="s">
        <v>705</v>
      </c>
      <c r="E85" s="13" t="s">
        <v>706</v>
      </c>
      <c r="F85" s="14">
        <v>4728.99</v>
      </c>
      <c r="G85" s="13" t="s">
        <v>707</v>
      </c>
      <c r="H85" s="19">
        <v>43952</v>
      </c>
      <c r="I85" s="13" t="s">
        <v>804</v>
      </c>
      <c r="J85" s="13" t="s">
        <v>805</v>
      </c>
      <c r="K85" s="20">
        <v>10042</v>
      </c>
      <c r="L85" s="13" t="s">
        <v>623</v>
      </c>
      <c r="M85" s="20">
        <v>113040</v>
      </c>
      <c r="N85" s="13" t="s">
        <v>806</v>
      </c>
      <c r="O85" s="13" t="s">
        <v>718</v>
      </c>
      <c r="P85" s="13" t="s">
        <v>719</v>
      </c>
      <c r="Q85" s="13" t="s">
        <v>720</v>
      </c>
      <c r="R85" s="13" t="s">
        <v>714</v>
      </c>
      <c r="S85" s="13" t="s">
        <v>682</v>
      </c>
    </row>
    <row r="86" spans="1:19" x14ac:dyDescent="0.25">
      <c r="A86" s="13" t="s">
        <v>722</v>
      </c>
      <c r="B86" s="13" t="s">
        <v>703</v>
      </c>
      <c r="C86" s="13" t="s">
        <v>723</v>
      </c>
      <c r="D86" s="13" t="s">
        <v>705</v>
      </c>
      <c r="E86" s="13" t="s">
        <v>706</v>
      </c>
      <c r="F86" s="14">
        <v>4785.7299999999996</v>
      </c>
      <c r="G86" s="13" t="s">
        <v>707</v>
      </c>
      <c r="H86" s="19">
        <v>43983</v>
      </c>
      <c r="I86" s="13" t="s">
        <v>804</v>
      </c>
      <c r="J86" s="13" t="s">
        <v>805</v>
      </c>
      <c r="K86" s="20">
        <v>10042</v>
      </c>
      <c r="L86" s="13" t="s">
        <v>623</v>
      </c>
      <c r="M86" s="20">
        <v>113040</v>
      </c>
      <c r="N86" s="13" t="s">
        <v>806</v>
      </c>
      <c r="O86" s="13" t="s">
        <v>724</v>
      </c>
      <c r="P86" s="13" t="s">
        <v>725</v>
      </c>
      <c r="Q86" s="13" t="s">
        <v>726</v>
      </c>
      <c r="R86" s="13" t="s">
        <v>714</v>
      </c>
      <c r="S86" s="13" t="s">
        <v>682</v>
      </c>
    </row>
    <row r="87" spans="1:19" x14ac:dyDescent="0.25">
      <c r="A87" s="13" t="s">
        <v>702</v>
      </c>
      <c r="B87" s="13" t="s">
        <v>703</v>
      </c>
      <c r="C87" s="13" t="s">
        <v>704</v>
      </c>
      <c r="D87" s="13" t="s">
        <v>705</v>
      </c>
      <c r="E87" s="13" t="s">
        <v>706</v>
      </c>
      <c r="F87" s="14">
        <v>268.57</v>
      </c>
      <c r="G87" s="13" t="s">
        <v>707</v>
      </c>
      <c r="H87" s="19">
        <v>43922</v>
      </c>
      <c r="I87" s="13" t="s">
        <v>807</v>
      </c>
      <c r="J87" s="13" t="s">
        <v>808</v>
      </c>
      <c r="K87" s="20">
        <v>10042</v>
      </c>
      <c r="L87" s="13" t="s">
        <v>623</v>
      </c>
      <c r="M87" s="20">
        <v>113050</v>
      </c>
      <c r="N87" s="13" t="s">
        <v>809</v>
      </c>
      <c r="O87" s="13" t="s">
        <v>711</v>
      </c>
      <c r="P87" s="13" t="s">
        <v>712</v>
      </c>
      <c r="Q87" s="13" t="s">
        <v>713</v>
      </c>
      <c r="R87" s="13" t="s">
        <v>714</v>
      </c>
      <c r="S87" s="13" t="s">
        <v>686</v>
      </c>
    </row>
    <row r="88" spans="1:19" x14ac:dyDescent="0.25">
      <c r="A88" s="13" t="s">
        <v>716</v>
      </c>
      <c r="B88" s="13" t="s">
        <v>703</v>
      </c>
      <c r="C88" s="13" t="s">
        <v>717</v>
      </c>
      <c r="D88" s="13" t="s">
        <v>705</v>
      </c>
      <c r="E88" s="13" t="s">
        <v>706</v>
      </c>
      <c r="F88" s="14">
        <v>3.14</v>
      </c>
      <c r="G88" s="13" t="s">
        <v>707</v>
      </c>
      <c r="H88" s="19">
        <v>43952</v>
      </c>
      <c r="I88" s="13" t="s">
        <v>807</v>
      </c>
      <c r="J88" s="13" t="s">
        <v>808</v>
      </c>
      <c r="K88" s="20">
        <v>10042</v>
      </c>
      <c r="L88" s="13" t="s">
        <v>623</v>
      </c>
      <c r="M88" s="20">
        <v>113050</v>
      </c>
      <c r="N88" s="13" t="s">
        <v>809</v>
      </c>
      <c r="O88" s="13" t="s">
        <v>718</v>
      </c>
      <c r="P88" s="13" t="s">
        <v>719</v>
      </c>
      <c r="Q88" s="13" t="s">
        <v>720</v>
      </c>
      <c r="R88" s="13" t="s">
        <v>714</v>
      </c>
      <c r="S88" s="13" t="s">
        <v>686</v>
      </c>
    </row>
    <row r="89" spans="1:19" x14ac:dyDescent="0.25">
      <c r="A89" s="13" t="s">
        <v>722</v>
      </c>
      <c r="B89" s="13" t="s">
        <v>703</v>
      </c>
      <c r="C89" s="13" t="s">
        <v>723</v>
      </c>
      <c r="D89" s="13" t="s">
        <v>705</v>
      </c>
      <c r="E89" s="13" t="s">
        <v>706</v>
      </c>
      <c r="F89" s="14">
        <v>137.5</v>
      </c>
      <c r="G89" s="13" t="s">
        <v>707</v>
      </c>
      <c r="H89" s="19">
        <v>43983</v>
      </c>
      <c r="I89" s="13" t="s">
        <v>807</v>
      </c>
      <c r="J89" s="13" t="s">
        <v>808</v>
      </c>
      <c r="K89" s="20">
        <v>10042</v>
      </c>
      <c r="L89" s="13" t="s">
        <v>623</v>
      </c>
      <c r="M89" s="20">
        <v>113050</v>
      </c>
      <c r="N89" s="13" t="s">
        <v>809</v>
      </c>
      <c r="O89" s="13" t="s">
        <v>724</v>
      </c>
      <c r="P89" s="13" t="s">
        <v>725</v>
      </c>
      <c r="Q89" s="13" t="s">
        <v>726</v>
      </c>
      <c r="R89" s="13" t="s">
        <v>714</v>
      </c>
      <c r="S89" s="13" t="s">
        <v>686</v>
      </c>
    </row>
    <row r="90" spans="1:19" x14ac:dyDescent="0.25">
      <c r="A90" s="13" t="s">
        <v>702</v>
      </c>
      <c r="B90" s="13" t="s">
        <v>703</v>
      </c>
      <c r="C90" s="13" t="s">
        <v>704</v>
      </c>
      <c r="D90" s="13" t="s">
        <v>705</v>
      </c>
      <c r="E90" s="13" t="s">
        <v>706</v>
      </c>
      <c r="F90" s="14">
        <v>1143.06</v>
      </c>
      <c r="G90" s="13" t="s">
        <v>707</v>
      </c>
      <c r="H90" s="19">
        <v>43922</v>
      </c>
      <c r="I90" s="13" t="s">
        <v>810</v>
      </c>
      <c r="J90" s="13" t="s">
        <v>811</v>
      </c>
      <c r="K90" s="20">
        <v>10042</v>
      </c>
      <c r="L90" s="13" t="s">
        <v>623</v>
      </c>
      <c r="M90" s="20">
        <v>113060</v>
      </c>
      <c r="N90" s="13" t="s">
        <v>812</v>
      </c>
      <c r="O90" s="13" t="s">
        <v>711</v>
      </c>
      <c r="P90" s="13" t="s">
        <v>712</v>
      </c>
      <c r="Q90" s="13" t="s">
        <v>713</v>
      </c>
      <c r="R90" s="13" t="s">
        <v>714</v>
      </c>
      <c r="S90" s="13" t="s">
        <v>721</v>
      </c>
    </row>
    <row r="91" spans="1:19" x14ac:dyDescent="0.25">
      <c r="A91" s="13" t="s">
        <v>716</v>
      </c>
      <c r="B91" s="13" t="s">
        <v>703</v>
      </c>
      <c r="C91" s="13" t="s">
        <v>717</v>
      </c>
      <c r="D91" s="13" t="s">
        <v>705</v>
      </c>
      <c r="E91" s="13" t="s">
        <v>706</v>
      </c>
      <c r="F91" s="14">
        <v>1142.48</v>
      </c>
      <c r="G91" s="13" t="s">
        <v>707</v>
      </c>
      <c r="H91" s="19">
        <v>43952</v>
      </c>
      <c r="I91" s="13" t="s">
        <v>810</v>
      </c>
      <c r="J91" s="13" t="s">
        <v>811</v>
      </c>
      <c r="K91" s="20">
        <v>10042</v>
      </c>
      <c r="L91" s="13" t="s">
        <v>623</v>
      </c>
      <c r="M91" s="20">
        <v>113060</v>
      </c>
      <c r="N91" s="13" t="s">
        <v>812</v>
      </c>
      <c r="O91" s="13" t="s">
        <v>718</v>
      </c>
      <c r="P91" s="13" t="s">
        <v>719</v>
      </c>
      <c r="Q91" s="13" t="s">
        <v>720</v>
      </c>
      <c r="R91" s="13" t="s">
        <v>714</v>
      </c>
      <c r="S91" s="13" t="s">
        <v>721</v>
      </c>
    </row>
    <row r="92" spans="1:19" x14ac:dyDescent="0.25">
      <c r="A92" s="13" t="s">
        <v>722</v>
      </c>
      <c r="B92" s="13" t="s">
        <v>703</v>
      </c>
      <c r="C92" s="13" t="s">
        <v>723</v>
      </c>
      <c r="D92" s="13" t="s">
        <v>705</v>
      </c>
      <c r="E92" s="13" t="s">
        <v>706</v>
      </c>
      <c r="F92" s="14">
        <v>1144.02</v>
      </c>
      <c r="G92" s="13" t="s">
        <v>707</v>
      </c>
      <c r="H92" s="19">
        <v>43983</v>
      </c>
      <c r="I92" s="13" t="s">
        <v>810</v>
      </c>
      <c r="J92" s="13" t="s">
        <v>811</v>
      </c>
      <c r="K92" s="20">
        <v>10042</v>
      </c>
      <c r="L92" s="13" t="s">
        <v>623</v>
      </c>
      <c r="M92" s="20">
        <v>113060</v>
      </c>
      <c r="N92" s="13" t="s">
        <v>812</v>
      </c>
      <c r="O92" s="13" t="s">
        <v>724</v>
      </c>
      <c r="P92" s="13" t="s">
        <v>725</v>
      </c>
      <c r="Q92" s="13" t="s">
        <v>726</v>
      </c>
      <c r="R92" s="13" t="s">
        <v>714</v>
      </c>
      <c r="S92" s="13" t="s">
        <v>721</v>
      </c>
    </row>
    <row r="93" spans="1:19" x14ac:dyDescent="0.25">
      <c r="A93" s="13" t="s">
        <v>702</v>
      </c>
      <c r="B93" s="13" t="s">
        <v>703</v>
      </c>
      <c r="C93" s="13" t="s">
        <v>704</v>
      </c>
      <c r="D93" s="13" t="s">
        <v>705</v>
      </c>
      <c r="E93" s="13" t="s">
        <v>706</v>
      </c>
      <c r="F93" s="14">
        <v>19.96</v>
      </c>
      <c r="G93" s="13" t="s">
        <v>707</v>
      </c>
      <c r="H93" s="19">
        <v>43922</v>
      </c>
      <c r="I93" s="13" t="s">
        <v>813</v>
      </c>
      <c r="J93" s="13" t="s">
        <v>814</v>
      </c>
      <c r="K93" s="20">
        <v>10042</v>
      </c>
      <c r="L93" s="13" t="s">
        <v>623</v>
      </c>
      <c r="M93" s="20">
        <v>113070</v>
      </c>
      <c r="N93" s="13" t="s">
        <v>815</v>
      </c>
      <c r="O93" s="13" t="s">
        <v>711</v>
      </c>
      <c r="P93" s="13" t="s">
        <v>712</v>
      </c>
      <c r="Q93" s="13" t="s">
        <v>713</v>
      </c>
      <c r="R93" s="13" t="s">
        <v>714</v>
      </c>
      <c r="S93" s="13" t="s">
        <v>752</v>
      </c>
    </row>
    <row r="94" spans="1:19" x14ac:dyDescent="0.25">
      <c r="A94" s="13" t="s">
        <v>716</v>
      </c>
      <c r="B94" s="13" t="s">
        <v>703</v>
      </c>
      <c r="C94" s="13" t="s">
        <v>717</v>
      </c>
      <c r="D94" s="13" t="s">
        <v>705</v>
      </c>
      <c r="E94" s="13" t="s">
        <v>706</v>
      </c>
      <c r="F94" s="14">
        <v>19.96</v>
      </c>
      <c r="G94" s="13" t="s">
        <v>707</v>
      </c>
      <c r="H94" s="19">
        <v>43952</v>
      </c>
      <c r="I94" s="13" t="s">
        <v>813</v>
      </c>
      <c r="J94" s="13" t="s">
        <v>814</v>
      </c>
      <c r="K94" s="20">
        <v>10042</v>
      </c>
      <c r="L94" s="13" t="s">
        <v>623</v>
      </c>
      <c r="M94" s="20">
        <v>113070</v>
      </c>
      <c r="N94" s="13" t="s">
        <v>815</v>
      </c>
      <c r="O94" s="13" t="s">
        <v>718</v>
      </c>
      <c r="P94" s="13" t="s">
        <v>719</v>
      </c>
      <c r="Q94" s="13" t="s">
        <v>720</v>
      </c>
      <c r="R94" s="13" t="s">
        <v>714</v>
      </c>
      <c r="S94" s="13" t="s">
        <v>752</v>
      </c>
    </row>
    <row r="95" spans="1:19" x14ac:dyDescent="0.25">
      <c r="A95" s="13" t="s">
        <v>722</v>
      </c>
      <c r="B95" s="13" t="s">
        <v>703</v>
      </c>
      <c r="C95" s="13" t="s">
        <v>723</v>
      </c>
      <c r="D95" s="13" t="s">
        <v>705</v>
      </c>
      <c r="E95" s="13" t="s">
        <v>706</v>
      </c>
      <c r="F95" s="14">
        <v>19.96</v>
      </c>
      <c r="G95" s="13" t="s">
        <v>707</v>
      </c>
      <c r="H95" s="19">
        <v>43983</v>
      </c>
      <c r="I95" s="13" t="s">
        <v>813</v>
      </c>
      <c r="J95" s="13" t="s">
        <v>814</v>
      </c>
      <c r="K95" s="20">
        <v>10042</v>
      </c>
      <c r="L95" s="13" t="s">
        <v>623</v>
      </c>
      <c r="M95" s="20">
        <v>113070</v>
      </c>
      <c r="N95" s="13" t="s">
        <v>815</v>
      </c>
      <c r="O95" s="13" t="s">
        <v>724</v>
      </c>
      <c r="P95" s="13" t="s">
        <v>725</v>
      </c>
      <c r="Q95" s="13" t="s">
        <v>726</v>
      </c>
      <c r="R95" s="13" t="s">
        <v>714</v>
      </c>
      <c r="S95" s="13" t="s">
        <v>752</v>
      </c>
    </row>
    <row r="96" spans="1:19" x14ac:dyDescent="0.25">
      <c r="A96" s="13" t="s">
        <v>702</v>
      </c>
      <c r="B96" s="13" t="s">
        <v>703</v>
      </c>
      <c r="C96" s="13" t="s">
        <v>704</v>
      </c>
      <c r="D96" s="13" t="s">
        <v>705</v>
      </c>
      <c r="E96" s="13" t="s">
        <v>706</v>
      </c>
      <c r="F96" s="14">
        <v>467.81</v>
      </c>
      <c r="G96" s="13" t="s">
        <v>707</v>
      </c>
      <c r="H96" s="19">
        <v>43922</v>
      </c>
      <c r="I96" s="13" t="s">
        <v>816</v>
      </c>
      <c r="J96" s="13" t="s">
        <v>817</v>
      </c>
      <c r="K96" s="20">
        <v>10042</v>
      </c>
      <c r="L96" s="13" t="s">
        <v>623</v>
      </c>
      <c r="M96" s="20">
        <v>114000</v>
      </c>
      <c r="N96" s="13" t="s">
        <v>818</v>
      </c>
      <c r="O96" s="13" t="s">
        <v>711</v>
      </c>
      <c r="P96" s="13" t="s">
        <v>712</v>
      </c>
      <c r="Q96" s="13" t="s">
        <v>713</v>
      </c>
      <c r="R96" s="13" t="s">
        <v>714</v>
      </c>
      <c r="S96" s="13" t="s">
        <v>741</v>
      </c>
    </row>
    <row r="97" spans="1:19" x14ac:dyDescent="0.25">
      <c r="A97" s="13" t="s">
        <v>716</v>
      </c>
      <c r="B97" s="13" t="s">
        <v>703</v>
      </c>
      <c r="C97" s="13" t="s">
        <v>717</v>
      </c>
      <c r="D97" s="13" t="s">
        <v>705</v>
      </c>
      <c r="E97" s="13" t="s">
        <v>706</v>
      </c>
      <c r="F97" s="14">
        <v>431.23</v>
      </c>
      <c r="G97" s="13" t="s">
        <v>707</v>
      </c>
      <c r="H97" s="19">
        <v>43952</v>
      </c>
      <c r="I97" s="13" t="s">
        <v>816</v>
      </c>
      <c r="J97" s="13" t="s">
        <v>817</v>
      </c>
      <c r="K97" s="20">
        <v>10042</v>
      </c>
      <c r="L97" s="13" t="s">
        <v>623</v>
      </c>
      <c r="M97" s="20">
        <v>114000</v>
      </c>
      <c r="N97" s="13" t="s">
        <v>818</v>
      </c>
      <c r="O97" s="13" t="s">
        <v>718</v>
      </c>
      <c r="P97" s="13" t="s">
        <v>719</v>
      </c>
      <c r="Q97" s="13" t="s">
        <v>720</v>
      </c>
      <c r="R97" s="13" t="s">
        <v>714</v>
      </c>
      <c r="S97" s="13" t="s">
        <v>741</v>
      </c>
    </row>
    <row r="98" spans="1:19" x14ac:dyDescent="0.25">
      <c r="A98" s="13" t="s">
        <v>722</v>
      </c>
      <c r="B98" s="13" t="s">
        <v>703</v>
      </c>
      <c r="C98" s="13" t="s">
        <v>723</v>
      </c>
      <c r="D98" s="13" t="s">
        <v>705</v>
      </c>
      <c r="E98" s="13" t="s">
        <v>706</v>
      </c>
      <c r="F98" s="14">
        <v>431.23</v>
      </c>
      <c r="G98" s="13" t="s">
        <v>707</v>
      </c>
      <c r="H98" s="19">
        <v>43983</v>
      </c>
      <c r="I98" s="13" t="s">
        <v>816</v>
      </c>
      <c r="J98" s="13" t="s">
        <v>817</v>
      </c>
      <c r="K98" s="20">
        <v>10042</v>
      </c>
      <c r="L98" s="13" t="s">
        <v>623</v>
      </c>
      <c r="M98" s="20">
        <v>114000</v>
      </c>
      <c r="N98" s="13" t="s">
        <v>818</v>
      </c>
      <c r="O98" s="13" t="s">
        <v>724</v>
      </c>
      <c r="P98" s="13" t="s">
        <v>725</v>
      </c>
      <c r="Q98" s="13" t="s">
        <v>726</v>
      </c>
      <c r="R98" s="13" t="s">
        <v>714</v>
      </c>
      <c r="S98" s="13" t="s">
        <v>741</v>
      </c>
    </row>
    <row r="99" spans="1:19" x14ac:dyDescent="0.25">
      <c r="A99" s="13" t="s">
        <v>702</v>
      </c>
      <c r="B99" s="13" t="s">
        <v>703</v>
      </c>
      <c r="C99" s="13" t="s">
        <v>704</v>
      </c>
      <c r="D99" s="13" t="s">
        <v>705</v>
      </c>
      <c r="E99" s="13" t="s">
        <v>706</v>
      </c>
      <c r="F99" s="14">
        <v>844.19</v>
      </c>
      <c r="G99" s="13" t="s">
        <v>707</v>
      </c>
      <c r="H99" s="19">
        <v>43922</v>
      </c>
      <c r="I99" s="13" t="s">
        <v>819</v>
      </c>
      <c r="J99" s="13" t="s">
        <v>820</v>
      </c>
      <c r="K99" s="20">
        <v>10042</v>
      </c>
      <c r="L99" s="13" t="s">
        <v>623</v>
      </c>
      <c r="M99" s="20">
        <v>114010</v>
      </c>
      <c r="N99" s="13" t="s">
        <v>821</v>
      </c>
      <c r="O99" s="13" t="s">
        <v>711</v>
      </c>
      <c r="P99" s="13" t="s">
        <v>712</v>
      </c>
      <c r="Q99" s="13" t="s">
        <v>713</v>
      </c>
      <c r="R99" s="13" t="s">
        <v>714</v>
      </c>
      <c r="S99" s="13" t="s">
        <v>715</v>
      </c>
    </row>
    <row r="100" spans="1:19" x14ac:dyDescent="0.25">
      <c r="A100" s="13" t="s">
        <v>716</v>
      </c>
      <c r="B100" s="13" t="s">
        <v>703</v>
      </c>
      <c r="C100" s="13" t="s">
        <v>717</v>
      </c>
      <c r="D100" s="13" t="s">
        <v>705</v>
      </c>
      <c r="E100" s="13" t="s">
        <v>706</v>
      </c>
      <c r="F100" s="14">
        <v>844.19</v>
      </c>
      <c r="G100" s="13" t="s">
        <v>707</v>
      </c>
      <c r="H100" s="19">
        <v>43952</v>
      </c>
      <c r="I100" s="13" t="s">
        <v>819</v>
      </c>
      <c r="J100" s="13" t="s">
        <v>820</v>
      </c>
      <c r="K100" s="20">
        <v>10042</v>
      </c>
      <c r="L100" s="13" t="s">
        <v>623</v>
      </c>
      <c r="M100" s="20">
        <v>114010</v>
      </c>
      <c r="N100" s="13" t="s">
        <v>821</v>
      </c>
      <c r="O100" s="13" t="s">
        <v>718</v>
      </c>
      <c r="P100" s="13" t="s">
        <v>719</v>
      </c>
      <c r="Q100" s="13" t="s">
        <v>720</v>
      </c>
      <c r="R100" s="13" t="s">
        <v>714</v>
      </c>
      <c r="S100" s="13" t="s">
        <v>715</v>
      </c>
    </row>
    <row r="101" spans="1:19" x14ac:dyDescent="0.25">
      <c r="A101" s="13" t="s">
        <v>722</v>
      </c>
      <c r="B101" s="13" t="s">
        <v>703</v>
      </c>
      <c r="C101" s="13" t="s">
        <v>723</v>
      </c>
      <c r="D101" s="13" t="s">
        <v>705</v>
      </c>
      <c r="E101" s="13" t="s">
        <v>706</v>
      </c>
      <c r="F101" s="14">
        <v>844.19</v>
      </c>
      <c r="G101" s="13" t="s">
        <v>707</v>
      </c>
      <c r="H101" s="19">
        <v>43983</v>
      </c>
      <c r="I101" s="13" t="s">
        <v>819</v>
      </c>
      <c r="J101" s="13" t="s">
        <v>820</v>
      </c>
      <c r="K101" s="20">
        <v>10042</v>
      </c>
      <c r="L101" s="13" t="s">
        <v>623</v>
      </c>
      <c r="M101" s="20">
        <v>114010</v>
      </c>
      <c r="N101" s="13" t="s">
        <v>821</v>
      </c>
      <c r="O101" s="13" t="s">
        <v>724</v>
      </c>
      <c r="P101" s="13" t="s">
        <v>725</v>
      </c>
      <c r="Q101" s="13" t="s">
        <v>726</v>
      </c>
      <c r="R101" s="13" t="s">
        <v>714</v>
      </c>
      <c r="S101" s="13" t="s">
        <v>715</v>
      </c>
    </row>
    <row r="102" spans="1:19" x14ac:dyDescent="0.25">
      <c r="A102" s="13" t="s">
        <v>702</v>
      </c>
      <c r="B102" s="13" t="s">
        <v>703</v>
      </c>
      <c r="C102" s="13" t="s">
        <v>704</v>
      </c>
      <c r="D102" s="13" t="s">
        <v>705</v>
      </c>
      <c r="E102" s="13" t="s">
        <v>706</v>
      </c>
      <c r="F102" s="14">
        <v>439.09</v>
      </c>
      <c r="G102" s="13" t="s">
        <v>707</v>
      </c>
      <c r="H102" s="19">
        <v>43922</v>
      </c>
      <c r="I102" s="13" t="s">
        <v>822</v>
      </c>
      <c r="J102" s="13" t="s">
        <v>823</v>
      </c>
      <c r="K102" s="20">
        <v>10042</v>
      </c>
      <c r="L102" s="13" t="s">
        <v>623</v>
      </c>
      <c r="M102" s="20">
        <v>114020</v>
      </c>
      <c r="N102" s="13" t="s">
        <v>824</v>
      </c>
      <c r="O102" s="13" t="s">
        <v>711</v>
      </c>
      <c r="P102" s="13" t="s">
        <v>712</v>
      </c>
      <c r="Q102" s="13" t="s">
        <v>713</v>
      </c>
      <c r="R102" s="13" t="s">
        <v>714</v>
      </c>
      <c r="S102" s="13" t="s">
        <v>730</v>
      </c>
    </row>
    <row r="103" spans="1:19" x14ac:dyDescent="0.25">
      <c r="A103" s="13" t="s">
        <v>716</v>
      </c>
      <c r="B103" s="13" t="s">
        <v>703</v>
      </c>
      <c r="C103" s="13" t="s">
        <v>717</v>
      </c>
      <c r="D103" s="13" t="s">
        <v>705</v>
      </c>
      <c r="E103" s="13" t="s">
        <v>706</v>
      </c>
      <c r="F103" s="14">
        <v>439.09</v>
      </c>
      <c r="G103" s="13" t="s">
        <v>707</v>
      </c>
      <c r="H103" s="19">
        <v>43952</v>
      </c>
      <c r="I103" s="13" t="s">
        <v>822</v>
      </c>
      <c r="J103" s="13" t="s">
        <v>823</v>
      </c>
      <c r="K103" s="20">
        <v>10042</v>
      </c>
      <c r="L103" s="13" t="s">
        <v>623</v>
      </c>
      <c r="M103" s="20">
        <v>114020</v>
      </c>
      <c r="N103" s="13" t="s">
        <v>824</v>
      </c>
      <c r="O103" s="13" t="s">
        <v>718</v>
      </c>
      <c r="P103" s="13" t="s">
        <v>719</v>
      </c>
      <c r="Q103" s="13" t="s">
        <v>720</v>
      </c>
      <c r="R103" s="13" t="s">
        <v>714</v>
      </c>
      <c r="S103" s="13" t="s">
        <v>730</v>
      </c>
    </row>
    <row r="104" spans="1:19" x14ac:dyDescent="0.25">
      <c r="A104" s="13" t="s">
        <v>722</v>
      </c>
      <c r="B104" s="13" t="s">
        <v>703</v>
      </c>
      <c r="C104" s="13" t="s">
        <v>723</v>
      </c>
      <c r="D104" s="13" t="s">
        <v>705</v>
      </c>
      <c r="E104" s="13" t="s">
        <v>706</v>
      </c>
      <c r="F104" s="14">
        <v>439.09</v>
      </c>
      <c r="G104" s="13" t="s">
        <v>707</v>
      </c>
      <c r="H104" s="19">
        <v>43983</v>
      </c>
      <c r="I104" s="13" t="s">
        <v>822</v>
      </c>
      <c r="J104" s="13" t="s">
        <v>823</v>
      </c>
      <c r="K104" s="20">
        <v>10042</v>
      </c>
      <c r="L104" s="13" t="s">
        <v>623</v>
      </c>
      <c r="M104" s="20">
        <v>114020</v>
      </c>
      <c r="N104" s="13" t="s">
        <v>824</v>
      </c>
      <c r="O104" s="13" t="s">
        <v>724</v>
      </c>
      <c r="P104" s="13" t="s">
        <v>725</v>
      </c>
      <c r="Q104" s="13" t="s">
        <v>726</v>
      </c>
      <c r="R104" s="13" t="s">
        <v>714</v>
      </c>
      <c r="S104" s="13" t="s">
        <v>730</v>
      </c>
    </row>
    <row r="105" spans="1:19" x14ac:dyDescent="0.25">
      <c r="A105" s="13" t="s">
        <v>702</v>
      </c>
      <c r="B105" s="13" t="s">
        <v>703</v>
      </c>
      <c r="C105" s="13" t="s">
        <v>704</v>
      </c>
      <c r="D105" s="13" t="s">
        <v>705</v>
      </c>
      <c r="E105" s="13" t="s">
        <v>706</v>
      </c>
      <c r="F105" s="14">
        <v>11001.89</v>
      </c>
      <c r="G105" s="13" t="s">
        <v>707</v>
      </c>
      <c r="H105" s="19">
        <v>43922</v>
      </c>
      <c r="I105" s="13" t="s">
        <v>825</v>
      </c>
      <c r="J105" s="13" t="s">
        <v>826</v>
      </c>
      <c r="K105" s="20">
        <v>10042</v>
      </c>
      <c r="L105" s="13" t="s">
        <v>623</v>
      </c>
      <c r="M105" s="20">
        <v>114040</v>
      </c>
      <c r="N105" s="13" t="s">
        <v>827</v>
      </c>
      <c r="O105" s="13" t="s">
        <v>711</v>
      </c>
      <c r="P105" s="13" t="s">
        <v>712</v>
      </c>
      <c r="Q105" s="13" t="s">
        <v>713</v>
      </c>
      <c r="R105" s="13" t="s">
        <v>714</v>
      </c>
      <c r="S105" s="13" t="s">
        <v>682</v>
      </c>
    </row>
    <row r="106" spans="1:19" x14ac:dyDescent="0.25">
      <c r="A106" s="13" t="s">
        <v>716</v>
      </c>
      <c r="B106" s="13" t="s">
        <v>703</v>
      </c>
      <c r="C106" s="13" t="s">
        <v>717</v>
      </c>
      <c r="D106" s="13" t="s">
        <v>705</v>
      </c>
      <c r="E106" s="13" t="s">
        <v>706</v>
      </c>
      <c r="F106" s="14">
        <v>10619.28</v>
      </c>
      <c r="G106" s="13" t="s">
        <v>707</v>
      </c>
      <c r="H106" s="19">
        <v>43952</v>
      </c>
      <c r="I106" s="13" t="s">
        <v>825</v>
      </c>
      <c r="J106" s="13" t="s">
        <v>826</v>
      </c>
      <c r="K106" s="20">
        <v>10042</v>
      </c>
      <c r="L106" s="13" t="s">
        <v>623</v>
      </c>
      <c r="M106" s="20">
        <v>114040</v>
      </c>
      <c r="N106" s="13" t="s">
        <v>827</v>
      </c>
      <c r="O106" s="13" t="s">
        <v>718</v>
      </c>
      <c r="P106" s="13" t="s">
        <v>719</v>
      </c>
      <c r="Q106" s="13" t="s">
        <v>720</v>
      </c>
      <c r="R106" s="13" t="s">
        <v>714</v>
      </c>
      <c r="S106" s="13" t="s">
        <v>682</v>
      </c>
    </row>
    <row r="107" spans="1:19" x14ac:dyDescent="0.25">
      <c r="A107" s="13" t="s">
        <v>722</v>
      </c>
      <c r="B107" s="13" t="s">
        <v>703</v>
      </c>
      <c r="C107" s="13" t="s">
        <v>723</v>
      </c>
      <c r="D107" s="13" t="s">
        <v>705</v>
      </c>
      <c r="E107" s="13" t="s">
        <v>706</v>
      </c>
      <c r="F107" s="14">
        <v>10818.16</v>
      </c>
      <c r="G107" s="13" t="s">
        <v>707</v>
      </c>
      <c r="H107" s="19">
        <v>43983</v>
      </c>
      <c r="I107" s="13" t="s">
        <v>825</v>
      </c>
      <c r="J107" s="13" t="s">
        <v>826</v>
      </c>
      <c r="K107" s="20">
        <v>10042</v>
      </c>
      <c r="L107" s="13" t="s">
        <v>623</v>
      </c>
      <c r="M107" s="20">
        <v>114040</v>
      </c>
      <c r="N107" s="13" t="s">
        <v>827</v>
      </c>
      <c r="O107" s="13" t="s">
        <v>724</v>
      </c>
      <c r="P107" s="13" t="s">
        <v>725</v>
      </c>
      <c r="Q107" s="13" t="s">
        <v>726</v>
      </c>
      <c r="R107" s="13" t="s">
        <v>714</v>
      </c>
      <c r="S107" s="13" t="s">
        <v>682</v>
      </c>
    </row>
    <row r="108" spans="1:19" x14ac:dyDescent="0.25">
      <c r="A108" s="13" t="s">
        <v>702</v>
      </c>
      <c r="B108" s="13" t="s">
        <v>703</v>
      </c>
      <c r="C108" s="13" t="s">
        <v>704</v>
      </c>
      <c r="D108" s="13" t="s">
        <v>705</v>
      </c>
      <c r="E108" s="13" t="s">
        <v>706</v>
      </c>
      <c r="F108" s="14">
        <v>448.59</v>
      </c>
      <c r="G108" s="13" t="s">
        <v>707</v>
      </c>
      <c r="H108" s="19">
        <v>43922</v>
      </c>
      <c r="I108" s="13" t="s">
        <v>828</v>
      </c>
      <c r="J108" s="13" t="s">
        <v>829</v>
      </c>
      <c r="K108" s="20">
        <v>10042</v>
      </c>
      <c r="L108" s="13" t="s">
        <v>623</v>
      </c>
      <c r="M108" s="20">
        <v>114050</v>
      </c>
      <c r="N108" s="13" t="s">
        <v>830</v>
      </c>
      <c r="O108" s="13" t="s">
        <v>711</v>
      </c>
      <c r="P108" s="13" t="s">
        <v>712</v>
      </c>
      <c r="Q108" s="13" t="s">
        <v>713</v>
      </c>
      <c r="R108" s="13" t="s">
        <v>714</v>
      </c>
      <c r="S108" s="13" t="s">
        <v>686</v>
      </c>
    </row>
    <row r="109" spans="1:19" x14ac:dyDescent="0.25">
      <c r="A109" s="13" t="s">
        <v>722</v>
      </c>
      <c r="B109" s="13" t="s">
        <v>703</v>
      </c>
      <c r="C109" s="13" t="s">
        <v>723</v>
      </c>
      <c r="D109" s="13" t="s">
        <v>705</v>
      </c>
      <c r="E109" s="13" t="s">
        <v>706</v>
      </c>
      <c r="F109" s="14">
        <v>402.38</v>
      </c>
      <c r="G109" s="13" t="s">
        <v>707</v>
      </c>
      <c r="H109" s="19">
        <v>43983</v>
      </c>
      <c r="I109" s="13" t="s">
        <v>828</v>
      </c>
      <c r="J109" s="13" t="s">
        <v>829</v>
      </c>
      <c r="K109" s="20">
        <v>10042</v>
      </c>
      <c r="L109" s="13" t="s">
        <v>623</v>
      </c>
      <c r="M109" s="20">
        <v>114050</v>
      </c>
      <c r="N109" s="13" t="s">
        <v>830</v>
      </c>
      <c r="O109" s="13" t="s">
        <v>724</v>
      </c>
      <c r="P109" s="13" t="s">
        <v>725</v>
      </c>
      <c r="Q109" s="13" t="s">
        <v>726</v>
      </c>
      <c r="R109" s="13" t="s">
        <v>714</v>
      </c>
      <c r="S109" s="13" t="s">
        <v>686</v>
      </c>
    </row>
    <row r="110" spans="1:19" x14ac:dyDescent="0.25">
      <c r="A110" s="13" t="s">
        <v>702</v>
      </c>
      <c r="B110" s="13" t="s">
        <v>703</v>
      </c>
      <c r="C110" s="13" t="s">
        <v>704</v>
      </c>
      <c r="D110" s="13" t="s">
        <v>705</v>
      </c>
      <c r="E110" s="13" t="s">
        <v>706</v>
      </c>
      <c r="F110" s="14">
        <v>5220.68</v>
      </c>
      <c r="G110" s="13" t="s">
        <v>707</v>
      </c>
      <c r="H110" s="19">
        <v>43922</v>
      </c>
      <c r="I110" s="13" t="s">
        <v>831</v>
      </c>
      <c r="J110" s="13" t="s">
        <v>832</v>
      </c>
      <c r="K110" s="20">
        <v>10042</v>
      </c>
      <c r="L110" s="13" t="s">
        <v>623</v>
      </c>
      <c r="M110" s="20">
        <v>114060</v>
      </c>
      <c r="N110" s="13" t="s">
        <v>833</v>
      </c>
      <c r="O110" s="13" t="s">
        <v>711</v>
      </c>
      <c r="P110" s="13" t="s">
        <v>712</v>
      </c>
      <c r="Q110" s="13" t="s">
        <v>713</v>
      </c>
      <c r="R110" s="13" t="s">
        <v>714</v>
      </c>
      <c r="S110" s="13" t="s">
        <v>721</v>
      </c>
    </row>
    <row r="111" spans="1:19" x14ac:dyDescent="0.25">
      <c r="A111" s="13" t="s">
        <v>716</v>
      </c>
      <c r="B111" s="13" t="s">
        <v>703</v>
      </c>
      <c r="C111" s="13" t="s">
        <v>717</v>
      </c>
      <c r="D111" s="13" t="s">
        <v>705</v>
      </c>
      <c r="E111" s="13" t="s">
        <v>706</v>
      </c>
      <c r="F111" s="14">
        <v>5208.1400000000003</v>
      </c>
      <c r="G111" s="13" t="s">
        <v>707</v>
      </c>
      <c r="H111" s="19">
        <v>43952</v>
      </c>
      <c r="I111" s="13" t="s">
        <v>828</v>
      </c>
      <c r="J111" s="13" t="s">
        <v>832</v>
      </c>
      <c r="K111" s="20">
        <v>10042</v>
      </c>
      <c r="L111" s="13" t="s">
        <v>623</v>
      </c>
      <c r="M111" s="20">
        <v>114060</v>
      </c>
      <c r="N111" s="13" t="s">
        <v>833</v>
      </c>
      <c r="O111" s="13" t="s">
        <v>718</v>
      </c>
      <c r="P111" s="13" t="s">
        <v>719</v>
      </c>
      <c r="Q111" s="13" t="s">
        <v>720</v>
      </c>
      <c r="R111" s="13" t="s">
        <v>714</v>
      </c>
      <c r="S111" s="13" t="s">
        <v>721</v>
      </c>
    </row>
    <row r="112" spans="1:19" x14ac:dyDescent="0.25">
      <c r="A112" s="13" t="s">
        <v>722</v>
      </c>
      <c r="B112" s="13" t="s">
        <v>703</v>
      </c>
      <c r="C112" s="13" t="s">
        <v>723</v>
      </c>
      <c r="D112" s="13" t="s">
        <v>705</v>
      </c>
      <c r="E112" s="13" t="s">
        <v>706</v>
      </c>
      <c r="F112" s="14">
        <v>5218.54</v>
      </c>
      <c r="G112" s="13" t="s">
        <v>707</v>
      </c>
      <c r="H112" s="19">
        <v>43983</v>
      </c>
      <c r="I112" s="13" t="s">
        <v>831</v>
      </c>
      <c r="J112" s="13" t="s">
        <v>832</v>
      </c>
      <c r="K112" s="20">
        <v>10042</v>
      </c>
      <c r="L112" s="13" t="s">
        <v>623</v>
      </c>
      <c r="M112" s="20">
        <v>114060</v>
      </c>
      <c r="N112" s="13" t="s">
        <v>833</v>
      </c>
      <c r="O112" s="13" t="s">
        <v>724</v>
      </c>
      <c r="P112" s="13" t="s">
        <v>725</v>
      </c>
      <c r="Q112" s="13" t="s">
        <v>726</v>
      </c>
      <c r="R112" s="13" t="s">
        <v>714</v>
      </c>
      <c r="S112" s="13" t="s">
        <v>721</v>
      </c>
    </row>
    <row r="113" spans="1:19" x14ac:dyDescent="0.25">
      <c r="A113" s="13" t="s">
        <v>702</v>
      </c>
      <c r="B113" s="13" t="s">
        <v>703</v>
      </c>
      <c r="C113" s="13" t="s">
        <v>704</v>
      </c>
      <c r="D113" s="13" t="s">
        <v>705</v>
      </c>
      <c r="E113" s="13" t="s">
        <v>706</v>
      </c>
      <c r="F113" s="14">
        <v>69.22</v>
      </c>
      <c r="G113" s="13" t="s">
        <v>707</v>
      </c>
      <c r="H113" s="19">
        <v>43922</v>
      </c>
      <c r="I113" s="13" t="s">
        <v>834</v>
      </c>
      <c r="J113" s="13" t="s">
        <v>835</v>
      </c>
      <c r="K113" s="20">
        <v>10042</v>
      </c>
      <c r="L113" s="13" t="s">
        <v>623</v>
      </c>
      <c r="M113" s="20">
        <v>114070</v>
      </c>
      <c r="N113" s="13" t="s">
        <v>836</v>
      </c>
      <c r="O113" s="13" t="s">
        <v>711</v>
      </c>
      <c r="P113" s="13" t="s">
        <v>712</v>
      </c>
      <c r="Q113" s="13" t="s">
        <v>713</v>
      </c>
      <c r="R113" s="13" t="s">
        <v>714</v>
      </c>
      <c r="S113" s="13" t="s">
        <v>752</v>
      </c>
    </row>
    <row r="114" spans="1:19" x14ac:dyDescent="0.25">
      <c r="A114" s="13" t="s">
        <v>716</v>
      </c>
      <c r="B114" s="13" t="s">
        <v>703</v>
      </c>
      <c r="C114" s="13" t="s">
        <v>717</v>
      </c>
      <c r="D114" s="13" t="s">
        <v>705</v>
      </c>
      <c r="E114" s="13" t="s">
        <v>706</v>
      </c>
      <c r="F114" s="14">
        <v>69.22</v>
      </c>
      <c r="G114" s="13" t="s">
        <v>707</v>
      </c>
      <c r="H114" s="19">
        <v>43952</v>
      </c>
      <c r="I114" s="13" t="s">
        <v>831</v>
      </c>
      <c r="J114" s="13" t="s">
        <v>835</v>
      </c>
      <c r="K114" s="20">
        <v>10042</v>
      </c>
      <c r="L114" s="13" t="s">
        <v>623</v>
      </c>
      <c r="M114" s="20">
        <v>114070</v>
      </c>
      <c r="N114" s="13" t="s">
        <v>836</v>
      </c>
      <c r="O114" s="13" t="s">
        <v>718</v>
      </c>
      <c r="P114" s="13" t="s">
        <v>719</v>
      </c>
      <c r="Q114" s="13" t="s">
        <v>720</v>
      </c>
      <c r="R114" s="13" t="s">
        <v>714</v>
      </c>
      <c r="S114" s="13" t="s">
        <v>752</v>
      </c>
    </row>
    <row r="115" spans="1:19" x14ac:dyDescent="0.25">
      <c r="A115" s="13" t="s">
        <v>722</v>
      </c>
      <c r="B115" s="13" t="s">
        <v>703</v>
      </c>
      <c r="C115" s="13" t="s">
        <v>723</v>
      </c>
      <c r="D115" s="13" t="s">
        <v>705</v>
      </c>
      <c r="E115" s="13" t="s">
        <v>706</v>
      </c>
      <c r="F115" s="14">
        <v>69.22</v>
      </c>
      <c r="G115" s="13" t="s">
        <v>707</v>
      </c>
      <c r="H115" s="19">
        <v>43983</v>
      </c>
      <c r="I115" s="13" t="s">
        <v>834</v>
      </c>
      <c r="J115" s="13" t="s">
        <v>835</v>
      </c>
      <c r="K115" s="20">
        <v>10042</v>
      </c>
      <c r="L115" s="13" t="s">
        <v>623</v>
      </c>
      <c r="M115" s="20">
        <v>114070</v>
      </c>
      <c r="N115" s="13" t="s">
        <v>836</v>
      </c>
      <c r="O115" s="13" t="s">
        <v>724</v>
      </c>
      <c r="P115" s="13" t="s">
        <v>725</v>
      </c>
      <c r="Q115" s="13" t="s">
        <v>726</v>
      </c>
      <c r="R115" s="13" t="s">
        <v>714</v>
      </c>
      <c r="S115" s="13" t="s">
        <v>752</v>
      </c>
    </row>
    <row r="116" spans="1:19" x14ac:dyDescent="0.25">
      <c r="A116" s="13" t="s">
        <v>702</v>
      </c>
      <c r="B116" s="13" t="s">
        <v>703</v>
      </c>
      <c r="C116" s="13" t="s">
        <v>704</v>
      </c>
      <c r="D116" s="13" t="s">
        <v>705</v>
      </c>
      <c r="E116" s="13" t="s">
        <v>706</v>
      </c>
      <c r="F116" s="14">
        <v>2302</v>
      </c>
      <c r="G116" s="13" t="s">
        <v>707</v>
      </c>
      <c r="H116" s="19">
        <v>43922</v>
      </c>
      <c r="I116" s="13" t="s">
        <v>837</v>
      </c>
      <c r="J116" s="13" t="s">
        <v>838</v>
      </c>
      <c r="K116" s="20">
        <v>10043</v>
      </c>
      <c r="L116" s="13" t="s">
        <v>624</v>
      </c>
      <c r="M116" s="20">
        <v>111100</v>
      </c>
      <c r="N116" s="13" t="s">
        <v>839</v>
      </c>
      <c r="O116" s="13" t="s">
        <v>711</v>
      </c>
      <c r="P116" s="13" t="s">
        <v>712</v>
      </c>
      <c r="Q116" s="13" t="s">
        <v>713</v>
      </c>
      <c r="R116" s="13" t="s">
        <v>714</v>
      </c>
      <c r="S116" s="13" t="s">
        <v>715</v>
      </c>
    </row>
    <row r="117" spans="1:19" x14ac:dyDescent="0.25">
      <c r="A117" s="13" t="s">
        <v>716</v>
      </c>
      <c r="B117" s="13" t="s">
        <v>703</v>
      </c>
      <c r="C117" s="13" t="s">
        <v>717</v>
      </c>
      <c r="D117" s="13" t="s">
        <v>705</v>
      </c>
      <c r="E117" s="13" t="s">
        <v>706</v>
      </c>
      <c r="F117" s="14">
        <v>2302</v>
      </c>
      <c r="G117" s="13" t="s">
        <v>707</v>
      </c>
      <c r="H117" s="19">
        <v>43952</v>
      </c>
      <c r="I117" s="13" t="s">
        <v>834</v>
      </c>
      <c r="J117" s="13" t="s">
        <v>838</v>
      </c>
      <c r="K117" s="20">
        <v>10043</v>
      </c>
      <c r="L117" s="13" t="s">
        <v>624</v>
      </c>
      <c r="M117" s="20">
        <v>111100</v>
      </c>
      <c r="N117" s="13" t="s">
        <v>839</v>
      </c>
      <c r="O117" s="13" t="s">
        <v>718</v>
      </c>
      <c r="P117" s="13" t="s">
        <v>719</v>
      </c>
      <c r="Q117" s="13" t="s">
        <v>720</v>
      </c>
      <c r="R117" s="13" t="s">
        <v>714</v>
      </c>
      <c r="S117" s="13" t="s">
        <v>715</v>
      </c>
    </row>
    <row r="118" spans="1:19" x14ac:dyDescent="0.25">
      <c r="A118" s="13" t="s">
        <v>722</v>
      </c>
      <c r="B118" s="13" t="s">
        <v>703</v>
      </c>
      <c r="C118" s="13" t="s">
        <v>723</v>
      </c>
      <c r="D118" s="13" t="s">
        <v>705</v>
      </c>
      <c r="E118" s="13" t="s">
        <v>706</v>
      </c>
      <c r="F118" s="14">
        <v>2302</v>
      </c>
      <c r="G118" s="13" t="s">
        <v>707</v>
      </c>
      <c r="H118" s="19">
        <v>43983</v>
      </c>
      <c r="I118" s="13" t="s">
        <v>837</v>
      </c>
      <c r="J118" s="13" t="s">
        <v>838</v>
      </c>
      <c r="K118" s="20">
        <v>10043</v>
      </c>
      <c r="L118" s="13" t="s">
        <v>624</v>
      </c>
      <c r="M118" s="20">
        <v>111100</v>
      </c>
      <c r="N118" s="13" t="s">
        <v>839</v>
      </c>
      <c r="O118" s="13" t="s">
        <v>724</v>
      </c>
      <c r="P118" s="13" t="s">
        <v>725</v>
      </c>
      <c r="Q118" s="13" t="s">
        <v>726</v>
      </c>
      <c r="R118" s="13" t="s">
        <v>714</v>
      </c>
      <c r="S118" s="13" t="s">
        <v>715</v>
      </c>
    </row>
    <row r="119" spans="1:19" x14ac:dyDescent="0.25">
      <c r="A119" s="13" t="s">
        <v>702</v>
      </c>
      <c r="B119" s="13" t="s">
        <v>703</v>
      </c>
      <c r="C119" s="13" t="s">
        <v>704</v>
      </c>
      <c r="D119" s="13" t="s">
        <v>705</v>
      </c>
      <c r="E119" s="13" t="s">
        <v>706</v>
      </c>
      <c r="F119" s="14">
        <v>892.49</v>
      </c>
      <c r="G119" s="13" t="s">
        <v>707</v>
      </c>
      <c r="H119" s="19">
        <v>43922</v>
      </c>
      <c r="I119" s="13" t="s">
        <v>840</v>
      </c>
      <c r="J119" s="13" t="s">
        <v>841</v>
      </c>
      <c r="K119" s="20">
        <v>10043</v>
      </c>
      <c r="L119" s="13" t="s">
        <v>624</v>
      </c>
      <c r="M119" s="20">
        <v>111200</v>
      </c>
      <c r="N119" s="13" t="s">
        <v>842</v>
      </c>
      <c r="O119" s="13" t="s">
        <v>711</v>
      </c>
      <c r="P119" s="13" t="s">
        <v>712</v>
      </c>
      <c r="Q119" s="13" t="s">
        <v>713</v>
      </c>
      <c r="R119" s="13" t="s">
        <v>714</v>
      </c>
      <c r="S119" s="13" t="s">
        <v>730</v>
      </c>
    </row>
    <row r="120" spans="1:19" x14ac:dyDescent="0.25">
      <c r="A120" s="13" t="s">
        <v>716</v>
      </c>
      <c r="B120" s="13" t="s">
        <v>703</v>
      </c>
      <c r="C120" s="13" t="s">
        <v>717</v>
      </c>
      <c r="D120" s="13" t="s">
        <v>705</v>
      </c>
      <c r="E120" s="13" t="s">
        <v>706</v>
      </c>
      <c r="F120" s="14">
        <v>699.71</v>
      </c>
      <c r="G120" s="13" t="s">
        <v>707</v>
      </c>
      <c r="H120" s="19">
        <v>43952</v>
      </c>
      <c r="I120" s="13" t="s">
        <v>837</v>
      </c>
      <c r="J120" s="13" t="s">
        <v>841</v>
      </c>
      <c r="K120" s="20">
        <v>10043</v>
      </c>
      <c r="L120" s="13" t="s">
        <v>624</v>
      </c>
      <c r="M120" s="20">
        <v>111200</v>
      </c>
      <c r="N120" s="13" t="s">
        <v>842</v>
      </c>
      <c r="O120" s="13" t="s">
        <v>718</v>
      </c>
      <c r="P120" s="13" t="s">
        <v>719</v>
      </c>
      <c r="Q120" s="13" t="s">
        <v>720</v>
      </c>
      <c r="R120" s="13" t="s">
        <v>714</v>
      </c>
      <c r="S120" s="13" t="s">
        <v>730</v>
      </c>
    </row>
    <row r="121" spans="1:19" x14ac:dyDescent="0.25">
      <c r="A121" s="13" t="s">
        <v>722</v>
      </c>
      <c r="B121" s="13" t="s">
        <v>703</v>
      </c>
      <c r="C121" s="13" t="s">
        <v>723</v>
      </c>
      <c r="D121" s="13" t="s">
        <v>705</v>
      </c>
      <c r="E121" s="13" t="s">
        <v>706</v>
      </c>
      <c r="F121" s="14">
        <v>699.71</v>
      </c>
      <c r="G121" s="13" t="s">
        <v>707</v>
      </c>
      <c r="H121" s="19">
        <v>43983</v>
      </c>
      <c r="I121" s="13" t="s">
        <v>840</v>
      </c>
      <c r="J121" s="13" t="s">
        <v>841</v>
      </c>
      <c r="K121" s="20">
        <v>10043</v>
      </c>
      <c r="L121" s="13" t="s">
        <v>624</v>
      </c>
      <c r="M121" s="20">
        <v>111200</v>
      </c>
      <c r="N121" s="13" t="s">
        <v>842</v>
      </c>
      <c r="O121" s="13" t="s">
        <v>724</v>
      </c>
      <c r="P121" s="13" t="s">
        <v>725</v>
      </c>
      <c r="Q121" s="13" t="s">
        <v>726</v>
      </c>
      <c r="R121" s="13" t="s">
        <v>714</v>
      </c>
      <c r="S121" s="13" t="s">
        <v>730</v>
      </c>
    </row>
    <row r="122" spans="1:19" x14ac:dyDescent="0.25">
      <c r="A122" s="13" t="s">
        <v>702</v>
      </c>
      <c r="B122" s="13" t="s">
        <v>703</v>
      </c>
      <c r="C122" s="13" t="s">
        <v>704</v>
      </c>
      <c r="D122" s="13" t="s">
        <v>705</v>
      </c>
      <c r="E122" s="13" t="s">
        <v>706</v>
      </c>
      <c r="F122" s="14">
        <v>41259.61</v>
      </c>
      <c r="G122" s="13" t="s">
        <v>707</v>
      </c>
      <c r="H122" s="19">
        <v>43922</v>
      </c>
      <c r="I122" s="13" t="s">
        <v>843</v>
      </c>
      <c r="J122" s="13" t="s">
        <v>844</v>
      </c>
      <c r="K122" s="20">
        <v>10043</v>
      </c>
      <c r="L122" s="13" t="s">
        <v>624</v>
      </c>
      <c r="M122" s="20">
        <v>111400</v>
      </c>
      <c r="N122" s="13" t="s">
        <v>845</v>
      </c>
      <c r="O122" s="13" t="s">
        <v>711</v>
      </c>
      <c r="P122" s="13" t="s">
        <v>712</v>
      </c>
      <c r="Q122" s="13" t="s">
        <v>713</v>
      </c>
      <c r="R122" s="13" t="s">
        <v>714</v>
      </c>
      <c r="S122" s="13" t="s">
        <v>682</v>
      </c>
    </row>
    <row r="123" spans="1:19" x14ac:dyDescent="0.25">
      <c r="A123" s="13" t="s">
        <v>716</v>
      </c>
      <c r="B123" s="13" t="s">
        <v>703</v>
      </c>
      <c r="C123" s="13" t="s">
        <v>717</v>
      </c>
      <c r="D123" s="13" t="s">
        <v>705</v>
      </c>
      <c r="E123" s="13" t="s">
        <v>706</v>
      </c>
      <c r="F123" s="14">
        <v>42051.75</v>
      </c>
      <c r="G123" s="13" t="s">
        <v>707</v>
      </c>
      <c r="H123" s="19">
        <v>43952</v>
      </c>
      <c r="I123" s="13" t="s">
        <v>840</v>
      </c>
      <c r="J123" s="13" t="s">
        <v>844</v>
      </c>
      <c r="K123" s="20">
        <v>10043</v>
      </c>
      <c r="L123" s="13" t="s">
        <v>624</v>
      </c>
      <c r="M123" s="20">
        <v>111400</v>
      </c>
      <c r="N123" s="13" t="s">
        <v>845</v>
      </c>
      <c r="O123" s="13" t="s">
        <v>718</v>
      </c>
      <c r="P123" s="13" t="s">
        <v>719</v>
      </c>
      <c r="Q123" s="13" t="s">
        <v>720</v>
      </c>
      <c r="R123" s="13" t="s">
        <v>714</v>
      </c>
      <c r="S123" s="13" t="s">
        <v>682</v>
      </c>
    </row>
    <row r="124" spans="1:19" x14ac:dyDescent="0.25">
      <c r="A124" s="13" t="s">
        <v>722</v>
      </c>
      <c r="B124" s="13" t="s">
        <v>703</v>
      </c>
      <c r="C124" s="13" t="s">
        <v>723</v>
      </c>
      <c r="D124" s="13" t="s">
        <v>705</v>
      </c>
      <c r="E124" s="13" t="s">
        <v>706</v>
      </c>
      <c r="F124" s="14">
        <v>41628.92</v>
      </c>
      <c r="G124" s="13" t="s">
        <v>707</v>
      </c>
      <c r="H124" s="19">
        <v>43983</v>
      </c>
      <c r="I124" s="13" t="s">
        <v>843</v>
      </c>
      <c r="J124" s="13" t="s">
        <v>844</v>
      </c>
      <c r="K124" s="20">
        <v>10043</v>
      </c>
      <c r="L124" s="13" t="s">
        <v>624</v>
      </c>
      <c r="M124" s="20">
        <v>111400</v>
      </c>
      <c r="N124" s="13" t="s">
        <v>845</v>
      </c>
      <c r="O124" s="13" t="s">
        <v>724</v>
      </c>
      <c r="P124" s="13" t="s">
        <v>725</v>
      </c>
      <c r="Q124" s="13" t="s">
        <v>726</v>
      </c>
      <c r="R124" s="13" t="s">
        <v>714</v>
      </c>
      <c r="S124" s="13" t="s">
        <v>682</v>
      </c>
    </row>
    <row r="125" spans="1:19" x14ac:dyDescent="0.25">
      <c r="A125" s="13" t="s">
        <v>702</v>
      </c>
      <c r="B125" s="13" t="s">
        <v>703</v>
      </c>
      <c r="C125" s="13" t="s">
        <v>704</v>
      </c>
      <c r="D125" s="13" t="s">
        <v>705</v>
      </c>
      <c r="E125" s="13" t="s">
        <v>706</v>
      </c>
      <c r="F125" s="14">
        <v>11722.02</v>
      </c>
      <c r="G125" s="13" t="s">
        <v>707</v>
      </c>
      <c r="H125" s="19">
        <v>43922</v>
      </c>
      <c r="I125" s="13" t="s">
        <v>846</v>
      </c>
      <c r="J125" s="13" t="s">
        <v>847</v>
      </c>
      <c r="K125" s="20">
        <v>10043</v>
      </c>
      <c r="L125" s="13" t="s">
        <v>624</v>
      </c>
      <c r="M125" s="20">
        <v>111600</v>
      </c>
      <c r="N125" s="13" t="s">
        <v>848</v>
      </c>
      <c r="O125" s="13" t="s">
        <v>711</v>
      </c>
      <c r="P125" s="13" t="s">
        <v>712</v>
      </c>
      <c r="Q125" s="13" t="s">
        <v>713</v>
      </c>
      <c r="R125" s="13" t="s">
        <v>714</v>
      </c>
      <c r="S125" s="13" t="s">
        <v>721</v>
      </c>
    </row>
    <row r="126" spans="1:19" x14ac:dyDescent="0.25">
      <c r="A126" s="13" t="s">
        <v>716</v>
      </c>
      <c r="B126" s="13" t="s">
        <v>703</v>
      </c>
      <c r="C126" s="13" t="s">
        <v>717</v>
      </c>
      <c r="D126" s="13" t="s">
        <v>705</v>
      </c>
      <c r="E126" s="13" t="s">
        <v>706</v>
      </c>
      <c r="F126" s="14">
        <v>11722.02</v>
      </c>
      <c r="G126" s="13" t="s">
        <v>707</v>
      </c>
      <c r="H126" s="19">
        <v>43952</v>
      </c>
      <c r="I126" s="13" t="s">
        <v>843</v>
      </c>
      <c r="J126" s="13" t="s">
        <v>847</v>
      </c>
      <c r="K126" s="20">
        <v>10043</v>
      </c>
      <c r="L126" s="13" t="s">
        <v>624</v>
      </c>
      <c r="M126" s="20">
        <v>111600</v>
      </c>
      <c r="N126" s="13" t="s">
        <v>848</v>
      </c>
      <c r="O126" s="13" t="s">
        <v>718</v>
      </c>
      <c r="P126" s="13" t="s">
        <v>719</v>
      </c>
      <c r="Q126" s="13" t="s">
        <v>720</v>
      </c>
      <c r="R126" s="13" t="s">
        <v>714</v>
      </c>
      <c r="S126" s="13" t="s">
        <v>721</v>
      </c>
    </row>
    <row r="127" spans="1:19" x14ac:dyDescent="0.25">
      <c r="A127" s="13" t="s">
        <v>722</v>
      </c>
      <c r="B127" s="13" t="s">
        <v>703</v>
      </c>
      <c r="C127" s="13" t="s">
        <v>723</v>
      </c>
      <c r="D127" s="13" t="s">
        <v>705</v>
      </c>
      <c r="E127" s="13" t="s">
        <v>706</v>
      </c>
      <c r="F127" s="14">
        <v>11669.39</v>
      </c>
      <c r="G127" s="13" t="s">
        <v>707</v>
      </c>
      <c r="H127" s="19">
        <v>43983</v>
      </c>
      <c r="I127" s="13" t="s">
        <v>846</v>
      </c>
      <c r="J127" s="13" t="s">
        <v>847</v>
      </c>
      <c r="K127" s="20">
        <v>10043</v>
      </c>
      <c r="L127" s="13" t="s">
        <v>624</v>
      </c>
      <c r="M127" s="20">
        <v>111600</v>
      </c>
      <c r="N127" s="13" t="s">
        <v>848</v>
      </c>
      <c r="O127" s="13" t="s">
        <v>724</v>
      </c>
      <c r="P127" s="13" t="s">
        <v>725</v>
      </c>
      <c r="Q127" s="13" t="s">
        <v>726</v>
      </c>
      <c r="R127" s="13" t="s">
        <v>714</v>
      </c>
      <c r="S127" s="13" t="s">
        <v>721</v>
      </c>
    </row>
    <row r="128" spans="1:19" x14ac:dyDescent="0.25">
      <c r="A128" s="13" t="s">
        <v>702</v>
      </c>
      <c r="B128" s="13" t="s">
        <v>703</v>
      </c>
      <c r="C128" s="13" t="s">
        <v>704</v>
      </c>
      <c r="D128" s="13" t="s">
        <v>705</v>
      </c>
      <c r="E128" s="13" t="s">
        <v>706</v>
      </c>
      <c r="F128" s="14">
        <v>216.66</v>
      </c>
      <c r="G128" s="13" t="s">
        <v>707</v>
      </c>
      <c r="H128" s="19">
        <v>43922</v>
      </c>
      <c r="I128" s="13" t="s">
        <v>849</v>
      </c>
      <c r="J128" s="13" t="s">
        <v>850</v>
      </c>
      <c r="K128" s="20">
        <v>10043</v>
      </c>
      <c r="L128" s="13" t="s">
        <v>624</v>
      </c>
      <c r="M128" s="20">
        <v>113010</v>
      </c>
      <c r="N128" s="13" t="s">
        <v>851</v>
      </c>
      <c r="O128" s="13" t="s">
        <v>711</v>
      </c>
      <c r="P128" s="13" t="s">
        <v>712</v>
      </c>
      <c r="Q128" s="13" t="s">
        <v>713</v>
      </c>
      <c r="R128" s="13" t="s">
        <v>714</v>
      </c>
      <c r="S128" s="13" t="s">
        <v>715</v>
      </c>
    </row>
    <row r="129" spans="1:19" x14ac:dyDescent="0.25">
      <c r="A129" s="13" t="s">
        <v>716</v>
      </c>
      <c r="B129" s="13" t="s">
        <v>703</v>
      </c>
      <c r="C129" s="13" t="s">
        <v>717</v>
      </c>
      <c r="D129" s="13" t="s">
        <v>705</v>
      </c>
      <c r="E129" s="13" t="s">
        <v>706</v>
      </c>
      <c r="F129" s="14">
        <v>216.66</v>
      </c>
      <c r="G129" s="13" t="s">
        <v>707</v>
      </c>
      <c r="H129" s="19">
        <v>43952</v>
      </c>
      <c r="I129" s="13" t="s">
        <v>846</v>
      </c>
      <c r="J129" s="13" t="s">
        <v>850</v>
      </c>
      <c r="K129" s="20">
        <v>10043</v>
      </c>
      <c r="L129" s="13" t="s">
        <v>624</v>
      </c>
      <c r="M129" s="20">
        <v>113010</v>
      </c>
      <c r="N129" s="13" t="s">
        <v>851</v>
      </c>
      <c r="O129" s="13" t="s">
        <v>718</v>
      </c>
      <c r="P129" s="13" t="s">
        <v>719</v>
      </c>
      <c r="Q129" s="13" t="s">
        <v>720</v>
      </c>
      <c r="R129" s="13" t="s">
        <v>714</v>
      </c>
      <c r="S129" s="13" t="s">
        <v>715</v>
      </c>
    </row>
    <row r="130" spans="1:19" x14ac:dyDescent="0.25">
      <c r="A130" s="13" t="s">
        <v>722</v>
      </c>
      <c r="B130" s="13" t="s">
        <v>703</v>
      </c>
      <c r="C130" s="13" t="s">
        <v>723</v>
      </c>
      <c r="D130" s="13" t="s">
        <v>705</v>
      </c>
      <c r="E130" s="13" t="s">
        <v>706</v>
      </c>
      <c r="F130" s="14">
        <v>216.66</v>
      </c>
      <c r="G130" s="13" t="s">
        <v>707</v>
      </c>
      <c r="H130" s="19">
        <v>43983</v>
      </c>
      <c r="I130" s="13" t="s">
        <v>849</v>
      </c>
      <c r="J130" s="13" t="s">
        <v>850</v>
      </c>
      <c r="K130" s="20">
        <v>10043</v>
      </c>
      <c r="L130" s="13" t="s">
        <v>624</v>
      </c>
      <c r="M130" s="20">
        <v>113010</v>
      </c>
      <c r="N130" s="13" t="s">
        <v>851</v>
      </c>
      <c r="O130" s="13" t="s">
        <v>724</v>
      </c>
      <c r="P130" s="13" t="s">
        <v>725</v>
      </c>
      <c r="Q130" s="13" t="s">
        <v>726</v>
      </c>
      <c r="R130" s="13" t="s">
        <v>714</v>
      </c>
      <c r="S130" s="13" t="s">
        <v>715</v>
      </c>
    </row>
    <row r="131" spans="1:19" x14ac:dyDescent="0.25">
      <c r="A131" s="13" t="s">
        <v>702</v>
      </c>
      <c r="B131" s="13" t="s">
        <v>703</v>
      </c>
      <c r="C131" s="13" t="s">
        <v>704</v>
      </c>
      <c r="D131" s="13" t="s">
        <v>705</v>
      </c>
      <c r="E131" s="13" t="s">
        <v>706</v>
      </c>
      <c r="F131" s="14">
        <v>4624.1499999999996</v>
      </c>
      <c r="G131" s="13" t="s">
        <v>707</v>
      </c>
      <c r="H131" s="19">
        <v>43922</v>
      </c>
      <c r="I131" s="13" t="s">
        <v>852</v>
      </c>
      <c r="J131" s="13" t="s">
        <v>853</v>
      </c>
      <c r="K131" s="20">
        <v>10043</v>
      </c>
      <c r="L131" s="13" t="s">
        <v>624</v>
      </c>
      <c r="M131" s="20">
        <v>113040</v>
      </c>
      <c r="N131" s="13" t="s">
        <v>854</v>
      </c>
      <c r="O131" s="13" t="s">
        <v>711</v>
      </c>
      <c r="P131" s="13" t="s">
        <v>712</v>
      </c>
      <c r="Q131" s="13" t="s">
        <v>713</v>
      </c>
      <c r="R131" s="13" t="s">
        <v>714</v>
      </c>
      <c r="S131" s="13" t="s">
        <v>682</v>
      </c>
    </row>
    <row r="132" spans="1:19" x14ac:dyDescent="0.25">
      <c r="A132" s="13" t="s">
        <v>716</v>
      </c>
      <c r="B132" s="13" t="s">
        <v>703</v>
      </c>
      <c r="C132" s="13" t="s">
        <v>717</v>
      </c>
      <c r="D132" s="13" t="s">
        <v>705</v>
      </c>
      <c r="E132" s="13" t="s">
        <v>706</v>
      </c>
      <c r="F132" s="14">
        <v>4686.93</v>
      </c>
      <c r="G132" s="13" t="s">
        <v>707</v>
      </c>
      <c r="H132" s="19">
        <v>43952</v>
      </c>
      <c r="I132" s="13" t="s">
        <v>849</v>
      </c>
      <c r="J132" s="13" t="s">
        <v>853</v>
      </c>
      <c r="K132" s="20">
        <v>10043</v>
      </c>
      <c r="L132" s="13" t="s">
        <v>624</v>
      </c>
      <c r="M132" s="20">
        <v>113040</v>
      </c>
      <c r="N132" s="13" t="s">
        <v>854</v>
      </c>
      <c r="O132" s="13" t="s">
        <v>718</v>
      </c>
      <c r="P132" s="13" t="s">
        <v>719</v>
      </c>
      <c r="Q132" s="13" t="s">
        <v>720</v>
      </c>
      <c r="R132" s="13" t="s">
        <v>714</v>
      </c>
      <c r="S132" s="13" t="s">
        <v>682</v>
      </c>
    </row>
    <row r="133" spans="1:19" x14ac:dyDescent="0.25">
      <c r="A133" s="13" t="s">
        <v>722</v>
      </c>
      <c r="B133" s="13" t="s">
        <v>703</v>
      </c>
      <c r="C133" s="13" t="s">
        <v>723</v>
      </c>
      <c r="D133" s="13" t="s">
        <v>705</v>
      </c>
      <c r="E133" s="13" t="s">
        <v>706</v>
      </c>
      <c r="F133" s="14">
        <v>4609.3900000000003</v>
      </c>
      <c r="G133" s="13" t="s">
        <v>707</v>
      </c>
      <c r="H133" s="19">
        <v>43983</v>
      </c>
      <c r="I133" s="13" t="s">
        <v>852</v>
      </c>
      <c r="J133" s="13" t="s">
        <v>853</v>
      </c>
      <c r="K133" s="20">
        <v>10043</v>
      </c>
      <c r="L133" s="13" t="s">
        <v>624</v>
      </c>
      <c r="M133" s="20">
        <v>113040</v>
      </c>
      <c r="N133" s="13" t="s">
        <v>854</v>
      </c>
      <c r="O133" s="13" t="s">
        <v>724</v>
      </c>
      <c r="P133" s="13" t="s">
        <v>725</v>
      </c>
      <c r="Q133" s="13" t="s">
        <v>726</v>
      </c>
      <c r="R133" s="13" t="s">
        <v>714</v>
      </c>
      <c r="S133" s="13" t="s">
        <v>682</v>
      </c>
    </row>
    <row r="134" spans="1:19" x14ac:dyDescent="0.25">
      <c r="A134" s="13" t="s">
        <v>702</v>
      </c>
      <c r="B134" s="13" t="s">
        <v>703</v>
      </c>
      <c r="C134" s="13" t="s">
        <v>704</v>
      </c>
      <c r="D134" s="13" t="s">
        <v>705</v>
      </c>
      <c r="E134" s="13" t="s">
        <v>706</v>
      </c>
      <c r="F134" s="14">
        <v>809.49</v>
      </c>
      <c r="G134" s="13" t="s">
        <v>707</v>
      </c>
      <c r="H134" s="19">
        <v>43922</v>
      </c>
      <c r="I134" s="13" t="s">
        <v>855</v>
      </c>
      <c r="J134" s="13" t="s">
        <v>856</v>
      </c>
      <c r="K134" s="20">
        <v>10043</v>
      </c>
      <c r="L134" s="13" t="s">
        <v>624</v>
      </c>
      <c r="M134" s="20">
        <v>113060</v>
      </c>
      <c r="N134" s="13" t="s">
        <v>857</v>
      </c>
      <c r="O134" s="13" t="s">
        <v>711</v>
      </c>
      <c r="P134" s="13" t="s">
        <v>712</v>
      </c>
      <c r="Q134" s="13" t="s">
        <v>713</v>
      </c>
      <c r="R134" s="13" t="s">
        <v>714</v>
      </c>
      <c r="S134" s="13" t="s">
        <v>721</v>
      </c>
    </row>
    <row r="135" spans="1:19" x14ac:dyDescent="0.25">
      <c r="A135" s="13" t="s">
        <v>716</v>
      </c>
      <c r="B135" s="13" t="s">
        <v>703</v>
      </c>
      <c r="C135" s="13" t="s">
        <v>717</v>
      </c>
      <c r="D135" s="13" t="s">
        <v>705</v>
      </c>
      <c r="E135" s="13" t="s">
        <v>706</v>
      </c>
      <c r="F135" s="14">
        <v>809.49</v>
      </c>
      <c r="G135" s="13" t="s">
        <v>707</v>
      </c>
      <c r="H135" s="19">
        <v>43952</v>
      </c>
      <c r="I135" s="13" t="s">
        <v>852</v>
      </c>
      <c r="J135" s="13" t="s">
        <v>856</v>
      </c>
      <c r="K135" s="20">
        <v>10043</v>
      </c>
      <c r="L135" s="13" t="s">
        <v>624</v>
      </c>
      <c r="M135" s="20">
        <v>113060</v>
      </c>
      <c r="N135" s="13" t="s">
        <v>857</v>
      </c>
      <c r="O135" s="13" t="s">
        <v>718</v>
      </c>
      <c r="P135" s="13" t="s">
        <v>719</v>
      </c>
      <c r="Q135" s="13" t="s">
        <v>720</v>
      </c>
      <c r="R135" s="13" t="s">
        <v>714</v>
      </c>
      <c r="S135" s="13" t="s">
        <v>721</v>
      </c>
    </row>
    <row r="136" spans="1:19" x14ac:dyDescent="0.25">
      <c r="A136" s="13" t="s">
        <v>722</v>
      </c>
      <c r="B136" s="13" t="s">
        <v>703</v>
      </c>
      <c r="C136" s="13" t="s">
        <v>723</v>
      </c>
      <c r="D136" s="13" t="s">
        <v>705</v>
      </c>
      <c r="E136" s="13" t="s">
        <v>706</v>
      </c>
      <c r="F136" s="14">
        <v>802.23</v>
      </c>
      <c r="G136" s="13" t="s">
        <v>707</v>
      </c>
      <c r="H136" s="19">
        <v>43983</v>
      </c>
      <c r="I136" s="13" t="s">
        <v>855</v>
      </c>
      <c r="J136" s="13" t="s">
        <v>856</v>
      </c>
      <c r="K136" s="20">
        <v>10043</v>
      </c>
      <c r="L136" s="13" t="s">
        <v>624</v>
      </c>
      <c r="M136" s="20">
        <v>113060</v>
      </c>
      <c r="N136" s="13" t="s">
        <v>857</v>
      </c>
      <c r="O136" s="13" t="s">
        <v>724</v>
      </c>
      <c r="P136" s="13" t="s">
        <v>725</v>
      </c>
      <c r="Q136" s="13" t="s">
        <v>726</v>
      </c>
      <c r="R136" s="13" t="s">
        <v>714</v>
      </c>
      <c r="S136" s="13" t="s">
        <v>721</v>
      </c>
    </row>
    <row r="137" spans="1:19" x14ac:dyDescent="0.25">
      <c r="A137" s="13" t="s">
        <v>702</v>
      </c>
      <c r="B137" s="13" t="s">
        <v>703</v>
      </c>
      <c r="C137" s="13" t="s">
        <v>704</v>
      </c>
      <c r="D137" s="13" t="s">
        <v>705</v>
      </c>
      <c r="E137" s="13" t="s">
        <v>706</v>
      </c>
      <c r="F137" s="14">
        <v>642.26</v>
      </c>
      <c r="G137" s="13" t="s">
        <v>707</v>
      </c>
      <c r="H137" s="19">
        <v>43922</v>
      </c>
      <c r="I137" s="13" t="s">
        <v>858</v>
      </c>
      <c r="J137" s="13" t="s">
        <v>859</v>
      </c>
      <c r="K137" s="20">
        <v>10043</v>
      </c>
      <c r="L137" s="13" t="s">
        <v>624</v>
      </c>
      <c r="M137" s="20">
        <v>114010</v>
      </c>
      <c r="N137" s="13" t="s">
        <v>860</v>
      </c>
      <c r="O137" s="13" t="s">
        <v>711</v>
      </c>
      <c r="P137" s="13" t="s">
        <v>712</v>
      </c>
      <c r="Q137" s="13" t="s">
        <v>713</v>
      </c>
      <c r="R137" s="13" t="s">
        <v>714</v>
      </c>
      <c r="S137" s="13" t="s">
        <v>715</v>
      </c>
    </row>
    <row r="138" spans="1:19" x14ac:dyDescent="0.25">
      <c r="A138" s="13" t="s">
        <v>716</v>
      </c>
      <c r="B138" s="13" t="s">
        <v>703</v>
      </c>
      <c r="C138" s="13" t="s">
        <v>717</v>
      </c>
      <c r="D138" s="13" t="s">
        <v>705</v>
      </c>
      <c r="E138" s="13" t="s">
        <v>706</v>
      </c>
      <c r="F138" s="14">
        <v>642.26</v>
      </c>
      <c r="G138" s="13" t="s">
        <v>707</v>
      </c>
      <c r="H138" s="19">
        <v>43952</v>
      </c>
      <c r="I138" s="13" t="s">
        <v>855</v>
      </c>
      <c r="J138" s="13" t="s">
        <v>859</v>
      </c>
      <c r="K138" s="20">
        <v>10043</v>
      </c>
      <c r="L138" s="13" t="s">
        <v>624</v>
      </c>
      <c r="M138" s="20">
        <v>114010</v>
      </c>
      <c r="N138" s="13" t="s">
        <v>860</v>
      </c>
      <c r="O138" s="13" t="s">
        <v>718</v>
      </c>
      <c r="P138" s="13" t="s">
        <v>719</v>
      </c>
      <c r="Q138" s="13" t="s">
        <v>720</v>
      </c>
      <c r="R138" s="13" t="s">
        <v>714</v>
      </c>
      <c r="S138" s="13" t="s">
        <v>715</v>
      </c>
    </row>
    <row r="139" spans="1:19" x14ac:dyDescent="0.25">
      <c r="A139" s="13" t="s">
        <v>722</v>
      </c>
      <c r="B139" s="13" t="s">
        <v>703</v>
      </c>
      <c r="C139" s="13" t="s">
        <v>723</v>
      </c>
      <c r="D139" s="13" t="s">
        <v>705</v>
      </c>
      <c r="E139" s="13" t="s">
        <v>706</v>
      </c>
      <c r="F139" s="14">
        <v>642.26</v>
      </c>
      <c r="G139" s="13" t="s">
        <v>707</v>
      </c>
      <c r="H139" s="19">
        <v>43983</v>
      </c>
      <c r="I139" s="13" t="s">
        <v>858</v>
      </c>
      <c r="J139" s="13" t="s">
        <v>859</v>
      </c>
      <c r="K139" s="20">
        <v>10043</v>
      </c>
      <c r="L139" s="13" t="s">
        <v>624</v>
      </c>
      <c r="M139" s="20">
        <v>114010</v>
      </c>
      <c r="N139" s="13" t="s">
        <v>860</v>
      </c>
      <c r="O139" s="13" t="s">
        <v>724</v>
      </c>
      <c r="P139" s="13" t="s">
        <v>725</v>
      </c>
      <c r="Q139" s="13" t="s">
        <v>726</v>
      </c>
      <c r="R139" s="13" t="s">
        <v>714</v>
      </c>
      <c r="S139" s="13" t="s">
        <v>715</v>
      </c>
    </row>
    <row r="140" spans="1:19" x14ac:dyDescent="0.25">
      <c r="A140" s="13" t="s">
        <v>702</v>
      </c>
      <c r="B140" s="13" t="s">
        <v>703</v>
      </c>
      <c r="C140" s="13" t="s">
        <v>704</v>
      </c>
      <c r="D140" s="13" t="s">
        <v>705</v>
      </c>
      <c r="E140" s="13" t="s">
        <v>706</v>
      </c>
      <c r="F140" s="14">
        <v>195.22</v>
      </c>
      <c r="G140" s="13" t="s">
        <v>707</v>
      </c>
      <c r="H140" s="19">
        <v>43922</v>
      </c>
      <c r="I140" s="13" t="s">
        <v>861</v>
      </c>
      <c r="J140" s="13" t="s">
        <v>862</v>
      </c>
      <c r="K140" s="20">
        <v>10043</v>
      </c>
      <c r="L140" s="13" t="s">
        <v>624</v>
      </c>
      <c r="M140" s="20">
        <v>114020</v>
      </c>
      <c r="N140" s="13" t="s">
        <v>863</v>
      </c>
      <c r="O140" s="13" t="s">
        <v>711</v>
      </c>
      <c r="P140" s="13" t="s">
        <v>712</v>
      </c>
      <c r="Q140" s="13" t="s">
        <v>713</v>
      </c>
      <c r="R140" s="13" t="s">
        <v>714</v>
      </c>
      <c r="S140" s="13" t="s">
        <v>730</v>
      </c>
    </row>
    <row r="141" spans="1:19" x14ac:dyDescent="0.25">
      <c r="A141" s="13" t="s">
        <v>716</v>
      </c>
      <c r="B141" s="13" t="s">
        <v>703</v>
      </c>
      <c r="C141" s="13" t="s">
        <v>717</v>
      </c>
      <c r="D141" s="13" t="s">
        <v>705</v>
      </c>
      <c r="E141" s="13" t="s">
        <v>706</v>
      </c>
      <c r="F141" s="14">
        <v>195.22</v>
      </c>
      <c r="G141" s="13" t="s">
        <v>707</v>
      </c>
      <c r="H141" s="19">
        <v>43952</v>
      </c>
      <c r="I141" s="13" t="s">
        <v>858</v>
      </c>
      <c r="J141" s="13" t="s">
        <v>862</v>
      </c>
      <c r="K141" s="20">
        <v>10043</v>
      </c>
      <c r="L141" s="13" t="s">
        <v>624</v>
      </c>
      <c r="M141" s="20">
        <v>114020</v>
      </c>
      <c r="N141" s="13" t="s">
        <v>863</v>
      </c>
      <c r="O141" s="13" t="s">
        <v>718</v>
      </c>
      <c r="P141" s="13" t="s">
        <v>719</v>
      </c>
      <c r="Q141" s="13" t="s">
        <v>720</v>
      </c>
      <c r="R141" s="13" t="s">
        <v>714</v>
      </c>
      <c r="S141" s="13" t="s">
        <v>730</v>
      </c>
    </row>
    <row r="142" spans="1:19" x14ac:dyDescent="0.25">
      <c r="A142" s="13" t="s">
        <v>722</v>
      </c>
      <c r="B142" s="13" t="s">
        <v>703</v>
      </c>
      <c r="C142" s="13" t="s">
        <v>723</v>
      </c>
      <c r="D142" s="13" t="s">
        <v>705</v>
      </c>
      <c r="E142" s="13" t="s">
        <v>706</v>
      </c>
      <c r="F142" s="14">
        <v>195.22</v>
      </c>
      <c r="G142" s="13" t="s">
        <v>707</v>
      </c>
      <c r="H142" s="19">
        <v>43983</v>
      </c>
      <c r="I142" s="13" t="s">
        <v>861</v>
      </c>
      <c r="J142" s="13" t="s">
        <v>862</v>
      </c>
      <c r="K142" s="20">
        <v>10043</v>
      </c>
      <c r="L142" s="13" t="s">
        <v>624</v>
      </c>
      <c r="M142" s="20">
        <v>114020</v>
      </c>
      <c r="N142" s="13" t="s">
        <v>863</v>
      </c>
      <c r="O142" s="13" t="s">
        <v>724</v>
      </c>
      <c r="P142" s="13" t="s">
        <v>725</v>
      </c>
      <c r="Q142" s="13" t="s">
        <v>726</v>
      </c>
      <c r="R142" s="13" t="s">
        <v>714</v>
      </c>
      <c r="S142" s="13" t="s">
        <v>730</v>
      </c>
    </row>
    <row r="143" spans="1:19" x14ac:dyDescent="0.25">
      <c r="A143" s="13" t="s">
        <v>702</v>
      </c>
      <c r="B143" s="13" t="s">
        <v>703</v>
      </c>
      <c r="C143" s="13" t="s">
        <v>704</v>
      </c>
      <c r="D143" s="13" t="s">
        <v>705</v>
      </c>
      <c r="E143" s="13" t="s">
        <v>706</v>
      </c>
      <c r="F143" s="14">
        <v>10014.780000000001</v>
      </c>
      <c r="G143" s="13" t="s">
        <v>707</v>
      </c>
      <c r="H143" s="19">
        <v>43922</v>
      </c>
      <c r="I143" s="13" t="s">
        <v>864</v>
      </c>
      <c r="J143" s="13" t="s">
        <v>865</v>
      </c>
      <c r="K143" s="20">
        <v>10043</v>
      </c>
      <c r="L143" s="13" t="s">
        <v>624</v>
      </c>
      <c r="M143" s="20">
        <v>114040</v>
      </c>
      <c r="N143" s="13" t="s">
        <v>866</v>
      </c>
      <c r="O143" s="13" t="s">
        <v>711</v>
      </c>
      <c r="P143" s="13" t="s">
        <v>712</v>
      </c>
      <c r="Q143" s="13" t="s">
        <v>713</v>
      </c>
      <c r="R143" s="13" t="s">
        <v>714</v>
      </c>
      <c r="S143" s="13" t="s">
        <v>682</v>
      </c>
    </row>
    <row r="144" spans="1:19" x14ac:dyDescent="0.25">
      <c r="A144" s="13" t="s">
        <v>716</v>
      </c>
      <c r="B144" s="13" t="s">
        <v>703</v>
      </c>
      <c r="C144" s="13" t="s">
        <v>717</v>
      </c>
      <c r="D144" s="13" t="s">
        <v>705</v>
      </c>
      <c r="E144" s="13" t="s">
        <v>706</v>
      </c>
      <c r="F144" s="14">
        <v>10122.530000000001</v>
      </c>
      <c r="G144" s="13" t="s">
        <v>707</v>
      </c>
      <c r="H144" s="19">
        <v>43952</v>
      </c>
      <c r="I144" s="13" t="s">
        <v>861</v>
      </c>
      <c r="J144" s="13" t="s">
        <v>865</v>
      </c>
      <c r="K144" s="20">
        <v>10043</v>
      </c>
      <c r="L144" s="13" t="s">
        <v>624</v>
      </c>
      <c r="M144" s="20">
        <v>114040</v>
      </c>
      <c r="N144" s="13" t="s">
        <v>866</v>
      </c>
      <c r="O144" s="13" t="s">
        <v>718</v>
      </c>
      <c r="P144" s="13" t="s">
        <v>719</v>
      </c>
      <c r="Q144" s="13" t="s">
        <v>720</v>
      </c>
      <c r="R144" s="13" t="s">
        <v>714</v>
      </c>
      <c r="S144" s="13" t="s">
        <v>682</v>
      </c>
    </row>
    <row r="145" spans="1:19" x14ac:dyDescent="0.25">
      <c r="A145" s="13" t="s">
        <v>722</v>
      </c>
      <c r="B145" s="13" t="s">
        <v>703</v>
      </c>
      <c r="C145" s="13" t="s">
        <v>723</v>
      </c>
      <c r="D145" s="13" t="s">
        <v>705</v>
      </c>
      <c r="E145" s="13" t="s">
        <v>706</v>
      </c>
      <c r="F145" s="14">
        <v>9989.4599999999991</v>
      </c>
      <c r="G145" s="13" t="s">
        <v>707</v>
      </c>
      <c r="H145" s="19">
        <v>43983</v>
      </c>
      <c r="I145" s="13" t="s">
        <v>864</v>
      </c>
      <c r="J145" s="13" t="s">
        <v>865</v>
      </c>
      <c r="K145" s="20">
        <v>10043</v>
      </c>
      <c r="L145" s="13" t="s">
        <v>624</v>
      </c>
      <c r="M145" s="20">
        <v>114040</v>
      </c>
      <c r="N145" s="13" t="s">
        <v>866</v>
      </c>
      <c r="O145" s="13" t="s">
        <v>724</v>
      </c>
      <c r="P145" s="13" t="s">
        <v>725</v>
      </c>
      <c r="Q145" s="13" t="s">
        <v>726</v>
      </c>
      <c r="R145" s="13" t="s">
        <v>714</v>
      </c>
      <c r="S145" s="13" t="s">
        <v>682</v>
      </c>
    </row>
    <row r="146" spans="1:19" x14ac:dyDescent="0.25">
      <c r="A146" s="13" t="s">
        <v>702</v>
      </c>
      <c r="B146" s="13" t="s">
        <v>703</v>
      </c>
      <c r="C146" s="13" t="s">
        <v>704</v>
      </c>
      <c r="D146" s="13" t="s">
        <v>705</v>
      </c>
      <c r="E146" s="13" t="s">
        <v>706</v>
      </c>
      <c r="F146" s="14">
        <v>2944.1</v>
      </c>
      <c r="G146" s="13" t="s">
        <v>707</v>
      </c>
      <c r="H146" s="19">
        <v>43922</v>
      </c>
      <c r="I146" s="13" t="s">
        <v>867</v>
      </c>
      <c r="J146" s="13" t="s">
        <v>868</v>
      </c>
      <c r="K146" s="20">
        <v>10043</v>
      </c>
      <c r="L146" s="13" t="s">
        <v>624</v>
      </c>
      <c r="M146" s="20">
        <v>114060</v>
      </c>
      <c r="N146" s="13" t="s">
        <v>869</v>
      </c>
      <c r="O146" s="13" t="s">
        <v>711</v>
      </c>
      <c r="P146" s="13" t="s">
        <v>712</v>
      </c>
      <c r="Q146" s="13" t="s">
        <v>713</v>
      </c>
      <c r="R146" s="13" t="s">
        <v>714</v>
      </c>
      <c r="S146" s="13" t="s">
        <v>721</v>
      </c>
    </row>
    <row r="147" spans="1:19" x14ac:dyDescent="0.25">
      <c r="A147" s="13" t="s">
        <v>716</v>
      </c>
      <c r="B147" s="13" t="s">
        <v>703</v>
      </c>
      <c r="C147" s="13" t="s">
        <v>717</v>
      </c>
      <c r="D147" s="13" t="s">
        <v>705</v>
      </c>
      <c r="E147" s="13" t="s">
        <v>706</v>
      </c>
      <c r="F147" s="14">
        <v>2944.1</v>
      </c>
      <c r="G147" s="13" t="s">
        <v>707</v>
      </c>
      <c r="H147" s="19">
        <v>43952</v>
      </c>
      <c r="I147" s="13" t="s">
        <v>864</v>
      </c>
      <c r="J147" s="13" t="s">
        <v>868</v>
      </c>
      <c r="K147" s="20">
        <v>10043</v>
      </c>
      <c r="L147" s="13" t="s">
        <v>624</v>
      </c>
      <c r="M147" s="20">
        <v>114060</v>
      </c>
      <c r="N147" s="13" t="s">
        <v>869</v>
      </c>
      <c r="O147" s="13" t="s">
        <v>718</v>
      </c>
      <c r="P147" s="13" t="s">
        <v>719</v>
      </c>
      <c r="Q147" s="13" t="s">
        <v>720</v>
      </c>
      <c r="R147" s="13" t="s">
        <v>714</v>
      </c>
      <c r="S147" s="13" t="s">
        <v>721</v>
      </c>
    </row>
    <row r="148" spans="1:19" x14ac:dyDescent="0.25">
      <c r="A148" s="13" t="s">
        <v>722</v>
      </c>
      <c r="B148" s="13" t="s">
        <v>703</v>
      </c>
      <c r="C148" s="13" t="s">
        <v>723</v>
      </c>
      <c r="D148" s="13" t="s">
        <v>705</v>
      </c>
      <c r="E148" s="13" t="s">
        <v>706</v>
      </c>
      <c r="F148" s="14">
        <v>2929.42</v>
      </c>
      <c r="G148" s="13" t="s">
        <v>707</v>
      </c>
      <c r="H148" s="19">
        <v>43983</v>
      </c>
      <c r="I148" s="13" t="s">
        <v>867</v>
      </c>
      <c r="J148" s="13" t="s">
        <v>868</v>
      </c>
      <c r="K148" s="20">
        <v>10043</v>
      </c>
      <c r="L148" s="13" t="s">
        <v>624</v>
      </c>
      <c r="M148" s="20">
        <v>114060</v>
      </c>
      <c r="N148" s="13" t="s">
        <v>869</v>
      </c>
      <c r="O148" s="13" t="s">
        <v>724</v>
      </c>
      <c r="P148" s="13" t="s">
        <v>725</v>
      </c>
      <c r="Q148" s="13" t="s">
        <v>726</v>
      </c>
      <c r="R148" s="13" t="s">
        <v>714</v>
      </c>
      <c r="S148" s="13" t="s">
        <v>721</v>
      </c>
    </row>
    <row r="149" spans="1:19" x14ac:dyDescent="0.25">
      <c r="A149" s="13" t="s">
        <v>702</v>
      </c>
      <c r="B149" s="13" t="s">
        <v>703</v>
      </c>
      <c r="C149" s="13" t="s">
        <v>704</v>
      </c>
      <c r="D149" s="13" t="s">
        <v>705</v>
      </c>
      <c r="E149" s="13" t="s">
        <v>706</v>
      </c>
      <c r="F149" s="14">
        <v>10620.84</v>
      </c>
      <c r="G149" s="13" t="s">
        <v>707</v>
      </c>
      <c r="H149" s="19">
        <v>43922</v>
      </c>
      <c r="I149" s="13" t="s">
        <v>870</v>
      </c>
      <c r="J149" s="13" t="s">
        <v>871</v>
      </c>
      <c r="K149" s="20">
        <v>10045</v>
      </c>
      <c r="L149" s="13" t="s">
        <v>625</v>
      </c>
      <c r="M149" s="20">
        <v>111100</v>
      </c>
      <c r="N149" s="13" t="s">
        <v>872</v>
      </c>
      <c r="O149" s="13" t="s">
        <v>711</v>
      </c>
      <c r="P149" s="13" t="s">
        <v>712</v>
      </c>
      <c r="Q149" s="13" t="s">
        <v>713</v>
      </c>
      <c r="R149" s="13" t="s">
        <v>714</v>
      </c>
      <c r="S149" s="13" t="s">
        <v>715</v>
      </c>
    </row>
    <row r="150" spans="1:19" x14ac:dyDescent="0.25">
      <c r="A150" s="13" t="s">
        <v>716</v>
      </c>
      <c r="B150" s="13" t="s">
        <v>703</v>
      </c>
      <c r="C150" s="13" t="s">
        <v>717</v>
      </c>
      <c r="D150" s="13" t="s">
        <v>705</v>
      </c>
      <c r="E150" s="13" t="s">
        <v>706</v>
      </c>
      <c r="F150" s="14">
        <v>9733.7099999999991</v>
      </c>
      <c r="G150" s="13" t="s">
        <v>707</v>
      </c>
      <c r="H150" s="19">
        <v>43952</v>
      </c>
      <c r="I150" s="13" t="s">
        <v>867</v>
      </c>
      <c r="J150" s="13" t="s">
        <v>871</v>
      </c>
      <c r="K150" s="20">
        <v>10045</v>
      </c>
      <c r="L150" s="13" t="s">
        <v>625</v>
      </c>
      <c r="M150" s="20">
        <v>111100</v>
      </c>
      <c r="N150" s="13" t="s">
        <v>872</v>
      </c>
      <c r="O150" s="13" t="s">
        <v>718</v>
      </c>
      <c r="P150" s="13" t="s">
        <v>719</v>
      </c>
      <c r="Q150" s="13" t="s">
        <v>720</v>
      </c>
      <c r="R150" s="13" t="s">
        <v>714</v>
      </c>
      <c r="S150" s="13" t="s">
        <v>715</v>
      </c>
    </row>
    <row r="151" spans="1:19" x14ac:dyDescent="0.25">
      <c r="A151" s="13" t="s">
        <v>722</v>
      </c>
      <c r="B151" s="13" t="s">
        <v>703</v>
      </c>
      <c r="C151" s="13" t="s">
        <v>723</v>
      </c>
      <c r="D151" s="13" t="s">
        <v>705</v>
      </c>
      <c r="E151" s="13" t="s">
        <v>706</v>
      </c>
      <c r="F151" s="14">
        <v>8702.2000000000007</v>
      </c>
      <c r="G151" s="13" t="s">
        <v>707</v>
      </c>
      <c r="H151" s="19">
        <v>43983</v>
      </c>
      <c r="I151" s="13" t="s">
        <v>873</v>
      </c>
      <c r="J151" s="13" t="s">
        <v>871</v>
      </c>
      <c r="K151" s="20">
        <v>10045</v>
      </c>
      <c r="L151" s="13" t="s">
        <v>625</v>
      </c>
      <c r="M151" s="20">
        <v>111100</v>
      </c>
      <c r="N151" s="13" t="s">
        <v>872</v>
      </c>
      <c r="O151" s="13" t="s">
        <v>724</v>
      </c>
      <c r="P151" s="13" t="s">
        <v>681</v>
      </c>
      <c r="Q151" s="13" t="s">
        <v>874</v>
      </c>
      <c r="R151" s="13" t="s">
        <v>714</v>
      </c>
      <c r="S151" s="13" t="s">
        <v>715</v>
      </c>
    </row>
    <row r="152" spans="1:19" x14ac:dyDescent="0.25">
      <c r="A152" s="13" t="s">
        <v>702</v>
      </c>
      <c r="B152" s="13" t="s">
        <v>703</v>
      </c>
      <c r="C152" s="13" t="s">
        <v>704</v>
      </c>
      <c r="D152" s="13" t="s">
        <v>705</v>
      </c>
      <c r="E152" s="13" t="s">
        <v>706</v>
      </c>
      <c r="F152" s="14">
        <v>6839.57</v>
      </c>
      <c r="G152" s="13" t="s">
        <v>707</v>
      </c>
      <c r="H152" s="19">
        <v>43922</v>
      </c>
      <c r="I152" s="13" t="s">
        <v>875</v>
      </c>
      <c r="J152" s="13" t="s">
        <v>876</v>
      </c>
      <c r="K152" s="20">
        <v>10045</v>
      </c>
      <c r="L152" s="13" t="s">
        <v>625</v>
      </c>
      <c r="M152" s="20">
        <v>111200</v>
      </c>
      <c r="N152" s="13" t="s">
        <v>877</v>
      </c>
      <c r="O152" s="13" t="s">
        <v>711</v>
      </c>
      <c r="P152" s="13" t="s">
        <v>712</v>
      </c>
      <c r="Q152" s="13" t="s">
        <v>713</v>
      </c>
      <c r="R152" s="13" t="s">
        <v>714</v>
      </c>
      <c r="S152" s="13" t="s">
        <v>730</v>
      </c>
    </row>
    <row r="153" spans="1:19" x14ac:dyDescent="0.25">
      <c r="A153" s="13" t="s">
        <v>716</v>
      </c>
      <c r="B153" s="13" t="s">
        <v>703</v>
      </c>
      <c r="C153" s="13" t="s">
        <v>717</v>
      </c>
      <c r="D153" s="13" t="s">
        <v>705</v>
      </c>
      <c r="E153" s="13" t="s">
        <v>706</v>
      </c>
      <c r="F153" s="14">
        <v>6110.12</v>
      </c>
      <c r="G153" s="13" t="s">
        <v>707</v>
      </c>
      <c r="H153" s="19">
        <v>43952</v>
      </c>
      <c r="I153" s="13" t="s">
        <v>870</v>
      </c>
      <c r="J153" s="13" t="s">
        <v>876</v>
      </c>
      <c r="K153" s="20">
        <v>10045</v>
      </c>
      <c r="L153" s="13" t="s">
        <v>625</v>
      </c>
      <c r="M153" s="20">
        <v>111200</v>
      </c>
      <c r="N153" s="13" t="s">
        <v>877</v>
      </c>
      <c r="O153" s="13" t="s">
        <v>718</v>
      </c>
      <c r="P153" s="13" t="s">
        <v>719</v>
      </c>
      <c r="Q153" s="13" t="s">
        <v>720</v>
      </c>
      <c r="R153" s="13" t="s">
        <v>714</v>
      </c>
      <c r="S153" s="13" t="s">
        <v>730</v>
      </c>
    </row>
    <row r="154" spans="1:19" x14ac:dyDescent="0.25">
      <c r="A154" s="13" t="s">
        <v>722</v>
      </c>
      <c r="B154" s="13" t="s">
        <v>703</v>
      </c>
      <c r="C154" s="13" t="s">
        <v>723</v>
      </c>
      <c r="D154" s="13" t="s">
        <v>705</v>
      </c>
      <c r="E154" s="13" t="s">
        <v>706</v>
      </c>
      <c r="F154" s="14">
        <v>6491.61</v>
      </c>
      <c r="G154" s="13" t="s">
        <v>707</v>
      </c>
      <c r="H154" s="19">
        <v>43983</v>
      </c>
      <c r="I154" s="13" t="s">
        <v>878</v>
      </c>
      <c r="J154" s="13" t="s">
        <v>876</v>
      </c>
      <c r="K154" s="20">
        <v>10045</v>
      </c>
      <c r="L154" s="13" t="s">
        <v>625</v>
      </c>
      <c r="M154" s="20">
        <v>111200</v>
      </c>
      <c r="N154" s="13" t="s">
        <v>877</v>
      </c>
      <c r="O154" s="13" t="s">
        <v>724</v>
      </c>
      <c r="P154" s="13" t="s">
        <v>681</v>
      </c>
      <c r="Q154" s="13" t="s">
        <v>874</v>
      </c>
      <c r="R154" s="13" t="s">
        <v>714</v>
      </c>
      <c r="S154" s="13" t="s">
        <v>730</v>
      </c>
    </row>
    <row r="155" spans="1:19" x14ac:dyDescent="0.25">
      <c r="A155" s="13" t="s">
        <v>702</v>
      </c>
      <c r="B155" s="13" t="s">
        <v>703</v>
      </c>
      <c r="C155" s="13" t="s">
        <v>704</v>
      </c>
      <c r="D155" s="13" t="s">
        <v>705</v>
      </c>
      <c r="E155" s="13" t="s">
        <v>706</v>
      </c>
      <c r="F155" s="14">
        <v>52279.78</v>
      </c>
      <c r="G155" s="13" t="s">
        <v>707</v>
      </c>
      <c r="H155" s="19">
        <v>43922</v>
      </c>
      <c r="I155" s="13" t="s">
        <v>879</v>
      </c>
      <c r="J155" s="13" t="s">
        <v>880</v>
      </c>
      <c r="K155" s="20">
        <v>10045</v>
      </c>
      <c r="L155" s="13" t="s">
        <v>625</v>
      </c>
      <c r="M155" s="20">
        <v>111400</v>
      </c>
      <c r="N155" s="13" t="s">
        <v>881</v>
      </c>
      <c r="O155" s="13" t="s">
        <v>711</v>
      </c>
      <c r="P155" s="13" t="s">
        <v>712</v>
      </c>
      <c r="Q155" s="13" t="s">
        <v>713</v>
      </c>
      <c r="R155" s="13" t="s">
        <v>714</v>
      </c>
      <c r="S155" s="13" t="s">
        <v>682</v>
      </c>
    </row>
    <row r="156" spans="1:19" x14ac:dyDescent="0.25">
      <c r="A156" s="13" t="s">
        <v>716</v>
      </c>
      <c r="B156" s="13" t="s">
        <v>703</v>
      </c>
      <c r="C156" s="13" t="s">
        <v>717</v>
      </c>
      <c r="D156" s="13" t="s">
        <v>705</v>
      </c>
      <c r="E156" s="13" t="s">
        <v>706</v>
      </c>
      <c r="F156" s="14">
        <v>51451.42</v>
      </c>
      <c r="G156" s="13" t="s">
        <v>707</v>
      </c>
      <c r="H156" s="19">
        <v>43952</v>
      </c>
      <c r="I156" s="13" t="s">
        <v>875</v>
      </c>
      <c r="J156" s="13" t="s">
        <v>880</v>
      </c>
      <c r="K156" s="20">
        <v>10045</v>
      </c>
      <c r="L156" s="13" t="s">
        <v>625</v>
      </c>
      <c r="M156" s="20">
        <v>111400</v>
      </c>
      <c r="N156" s="13" t="s">
        <v>881</v>
      </c>
      <c r="O156" s="13" t="s">
        <v>718</v>
      </c>
      <c r="P156" s="13" t="s">
        <v>719</v>
      </c>
      <c r="Q156" s="13" t="s">
        <v>720</v>
      </c>
      <c r="R156" s="13" t="s">
        <v>714</v>
      </c>
      <c r="S156" s="13" t="s">
        <v>682</v>
      </c>
    </row>
    <row r="157" spans="1:19" x14ac:dyDescent="0.25">
      <c r="A157" s="13" t="s">
        <v>722</v>
      </c>
      <c r="B157" s="13" t="s">
        <v>703</v>
      </c>
      <c r="C157" s="13" t="s">
        <v>723</v>
      </c>
      <c r="D157" s="13" t="s">
        <v>705</v>
      </c>
      <c r="E157" s="13" t="s">
        <v>706</v>
      </c>
      <c r="F157" s="14">
        <v>54216.800000000003</v>
      </c>
      <c r="G157" s="13" t="s">
        <v>707</v>
      </c>
      <c r="H157" s="19">
        <v>43983</v>
      </c>
      <c r="I157" s="13" t="s">
        <v>882</v>
      </c>
      <c r="J157" s="13" t="s">
        <v>880</v>
      </c>
      <c r="K157" s="20">
        <v>10045</v>
      </c>
      <c r="L157" s="13" t="s">
        <v>625</v>
      </c>
      <c r="M157" s="20">
        <v>111400</v>
      </c>
      <c r="N157" s="13" t="s">
        <v>881</v>
      </c>
      <c r="O157" s="13" t="s">
        <v>724</v>
      </c>
      <c r="P157" s="13" t="s">
        <v>681</v>
      </c>
      <c r="Q157" s="13" t="s">
        <v>874</v>
      </c>
      <c r="R157" s="13" t="s">
        <v>714</v>
      </c>
      <c r="S157" s="13" t="s">
        <v>682</v>
      </c>
    </row>
    <row r="158" spans="1:19" x14ac:dyDescent="0.25">
      <c r="A158" s="13" t="s">
        <v>702</v>
      </c>
      <c r="B158" s="13" t="s">
        <v>703</v>
      </c>
      <c r="C158" s="13" t="s">
        <v>704</v>
      </c>
      <c r="D158" s="13" t="s">
        <v>705</v>
      </c>
      <c r="E158" s="13" t="s">
        <v>706</v>
      </c>
      <c r="F158" s="14">
        <v>37936.129999999997</v>
      </c>
      <c r="G158" s="13" t="s">
        <v>707</v>
      </c>
      <c r="H158" s="19">
        <v>43922</v>
      </c>
      <c r="I158" s="13" t="s">
        <v>883</v>
      </c>
      <c r="J158" s="13" t="s">
        <v>884</v>
      </c>
      <c r="K158" s="20">
        <v>10045</v>
      </c>
      <c r="L158" s="13" t="s">
        <v>625</v>
      </c>
      <c r="M158" s="20">
        <v>111600</v>
      </c>
      <c r="N158" s="13" t="s">
        <v>885</v>
      </c>
      <c r="O158" s="13" t="s">
        <v>711</v>
      </c>
      <c r="P158" s="13" t="s">
        <v>712</v>
      </c>
      <c r="Q158" s="13" t="s">
        <v>713</v>
      </c>
      <c r="R158" s="13" t="s">
        <v>714</v>
      </c>
      <c r="S158" s="13" t="s">
        <v>721</v>
      </c>
    </row>
    <row r="159" spans="1:19" x14ac:dyDescent="0.25">
      <c r="A159" s="13" t="s">
        <v>716</v>
      </c>
      <c r="B159" s="13" t="s">
        <v>703</v>
      </c>
      <c r="C159" s="13" t="s">
        <v>717</v>
      </c>
      <c r="D159" s="13" t="s">
        <v>705</v>
      </c>
      <c r="E159" s="13" t="s">
        <v>706</v>
      </c>
      <c r="F159" s="14">
        <v>38536.6</v>
      </c>
      <c r="G159" s="13" t="s">
        <v>707</v>
      </c>
      <c r="H159" s="19">
        <v>43952</v>
      </c>
      <c r="I159" s="13" t="s">
        <v>879</v>
      </c>
      <c r="J159" s="13" t="s">
        <v>884</v>
      </c>
      <c r="K159" s="20">
        <v>10045</v>
      </c>
      <c r="L159" s="13" t="s">
        <v>625</v>
      </c>
      <c r="M159" s="20">
        <v>111600</v>
      </c>
      <c r="N159" s="13" t="s">
        <v>885</v>
      </c>
      <c r="O159" s="13" t="s">
        <v>718</v>
      </c>
      <c r="P159" s="13" t="s">
        <v>719</v>
      </c>
      <c r="Q159" s="13" t="s">
        <v>720</v>
      </c>
      <c r="R159" s="13" t="s">
        <v>714</v>
      </c>
      <c r="S159" s="13" t="s">
        <v>721</v>
      </c>
    </row>
    <row r="160" spans="1:19" x14ac:dyDescent="0.25">
      <c r="A160" s="13" t="s">
        <v>722</v>
      </c>
      <c r="B160" s="13" t="s">
        <v>703</v>
      </c>
      <c r="C160" s="13" t="s">
        <v>723</v>
      </c>
      <c r="D160" s="13" t="s">
        <v>705</v>
      </c>
      <c r="E160" s="13" t="s">
        <v>706</v>
      </c>
      <c r="F160" s="14">
        <v>34598.19</v>
      </c>
      <c r="G160" s="13" t="s">
        <v>707</v>
      </c>
      <c r="H160" s="19">
        <v>43983</v>
      </c>
      <c r="I160" s="13" t="s">
        <v>886</v>
      </c>
      <c r="J160" s="13" t="s">
        <v>884</v>
      </c>
      <c r="K160" s="20">
        <v>10045</v>
      </c>
      <c r="L160" s="13" t="s">
        <v>625</v>
      </c>
      <c r="M160" s="20">
        <v>111600</v>
      </c>
      <c r="N160" s="13" t="s">
        <v>885</v>
      </c>
      <c r="O160" s="13" t="s">
        <v>724</v>
      </c>
      <c r="P160" s="13" t="s">
        <v>681</v>
      </c>
      <c r="Q160" s="13" t="s">
        <v>874</v>
      </c>
      <c r="R160" s="13" t="s">
        <v>714</v>
      </c>
      <c r="S160" s="13" t="s">
        <v>721</v>
      </c>
    </row>
    <row r="161" spans="1:19" x14ac:dyDescent="0.25">
      <c r="A161" s="13" t="s">
        <v>702</v>
      </c>
      <c r="B161" s="13" t="s">
        <v>703</v>
      </c>
      <c r="C161" s="13" t="s">
        <v>704</v>
      </c>
      <c r="D161" s="13" t="s">
        <v>705</v>
      </c>
      <c r="E161" s="13" t="s">
        <v>706</v>
      </c>
      <c r="F161" s="14">
        <v>4456.92</v>
      </c>
      <c r="G161" s="13" t="s">
        <v>707</v>
      </c>
      <c r="H161" s="19">
        <v>43922</v>
      </c>
      <c r="I161" s="13" t="s">
        <v>887</v>
      </c>
      <c r="J161" s="13" t="s">
        <v>888</v>
      </c>
      <c r="K161" s="20">
        <v>10045</v>
      </c>
      <c r="L161" s="13" t="s">
        <v>625</v>
      </c>
      <c r="M161" s="20">
        <v>111700</v>
      </c>
      <c r="N161" s="13" t="s">
        <v>889</v>
      </c>
      <c r="O161" s="13" t="s">
        <v>711</v>
      </c>
      <c r="P161" s="13" t="s">
        <v>712</v>
      </c>
      <c r="Q161" s="13" t="s">
        <v>713</v>
      </c>
      <c r="R161" s="13" t="s">
        <v>714</v>
      </c>
      <c r="S161" s="13" t="s">
        <v>741</v>
      </c>
    </row>
    <row r="162" spans="1:19" x14ac:dyDescent="0.25">
      <c r="A162" s="13" t="s">
        <v>716</v>
      </c>
      <c r="B162" s="13" t="s">
        <v>703</v>
      </c>
      <c r="C162" s="13" t="s">
        <v>717</v>
      </c>
      <c r="D162" s="13" t="s">
        <v>705</v>
      </c>
      <c r="E162" s="13" t="s">
        <v>706</v>
      </c>
      <c r="F162" s="14">
        <v>3852.54</v>
      </c>
      <c r="G162" s="13" t="s">
        <v>707</v>
      </c>
      <c r="H162" s="19">
        <v>43952</v>
      </c>
      <c r="I162" s="13" t="s">
        <v>883</v>
      </c>
      <c r="J162" s="13" t="s">
        <v>888</v>
      </c>
      <c r="K162" s="20">
        <v>10045</v>
      </c>
      <c r="L162" s="13" t="s">
        <v>625</v>
      </c>
      <c r="M162" s="20">
        <v>111700</v>
      </c>
      <c r="N162" s="13" t="s">
        <v>889</v>
      </c>
      <c r="O162" s="13" t="s">
        <v>718</v>
      </c>
      <c r="P162" s="13" t="s">
        <v>719</v>
      </c>
      <c r="Q162" s="13" t="s">
        <v>720</v>
      </c>
      <c r="R162" s="13" t="s">
        <v>714</v>
      </c>
      <c r="S162" s="13" t="s">
        <v>741</v>
      </c>
    </row>
    <row r="163" spans="1:19" x14ac:dyDescent="0.25">
      <c r="A163" s="13" t="s">
        <v>722</v>
      </c>
      <c r="B163" s="13" t="s">
        <v>703</v>
      </c>
      <c r="C163" s="13" t="s">
        <v>723</v>
      </c>
      <c r="D163" s="13" t="s">
        <v>705</v>
      </c>
      <c r="E163" s="13" t="s">
        <v>706</v>
      </c>
      <c r="F163" s="14">
        <v>3841.78</v>
      </c>
      <c r="G163" s="13" t="s">
        <v>707</v>
      </c>
      <c r="H163" s="19">
        <v>43983</v>
      </c>
      <c r="I163" s="13" t="s">
        <v>890</v>
      </c>
      <c r="J163" s="13" t="s">
        <v>888</v>
      </c>
      <c r="K163" s="20">
        <v>10045</v>
      </c>
      <c r="L163" s="13" t="s">
        <v>625</v>
      </c>
      <c r="M163" s="20">
        <v>111700</v>
      </c>
      <c r="N163" s="13" t="s">
        <v>889</v>
      </c>
      <c r="O163" s="13" t="s">
        <v>724</v>
      </c>
      <c r="P163" s="13" t="s">
        <v>681</v>
      </c>
      <c r="Q163" s="13" t="s">
        <v>874</v>
      </c>
      <c r="R163" s="13" t="s">
        <v>714</v>
      </c>
      <c r="S163" s="13" t="s">
        <v>741</v>
      </c>
    </row>
    <row r="164" spans="1:19" x14ac:dyDescent="0.25">
      <c r="A164" s="13" t="s">
        <v>702</v>
      </c>
      <c r="B164" s="13" t="s">
        <v>703</v>
      </c>
      <c r="C164" s="13" t="s">
        <v>704</v>
      </c>
      <c r="D164" s="13" t="s">
        <v>705</v>
      </c>
      <c r="E164" s="13" t="s">
        <v>706</v>
      </c>
      <c r="F164" s="14">
        <v>111.84</v>
      </c>
      <c r="G164" s="13" t="s">
        <v>707</v>
      </c>
      <c r="H164" s="19">
        <v>43922</v>
      </c>
      <c r="I164" s="13" t="s">
        <v>891</v>
      </c>
      <c r="J164" s="13" t="s">
        <v>892</v>
      </c>
      <c r="K164" s="20">
        <v>10045</v>
      </c>
      <c r="L164" s="13" t="s">
        <v>625</v>
      </c>
      <c r="M164" s="20">
        <v>113000</v>
      </c>
      <c r="N164" s="13" t="s">
        <v>893</v>
      </c>
      <c r="O164" s="13" t="s">
        <v>711</v>
      </c>
      <c r="P164" s="13" t="s">
        <v>712</v>
      </c>
      <c r="Q164" s="13" t="s">
        <v>713</v>
      </c>
      <c r="R164" s="13" t="s">
        <v>714</v>
      </c>
      <c r="S164" s="13" t="s">
        <v>741</v>
      </c>
    </row>
    <row r="165" spans="1:19" x14ac:dyDescent="0.25">
      <c r="A165" s="13" t="s">
        <v>716</v>
      </c>
      <c r="B165" s="13" t="s">
        <v>703</v>
      </c>
      <c r="C165" s="13" t="s">
        <v>717</v>
      </c>
      <c r="D165" s="13" t="s">
        <v>705</v>
      </c>
      <c r="E165" s="13" t="s">
        <v>706</v>
      </c>
      <c r="F165" s="14">
        <v>101.44</v>
      </c>
      <c r="G165" s="13" t="s">
        <v>707</v>
      </c>
      <c r="H165" s="19">
        <v>43952</v>
      </c>
      <c r="I165" s="13" t="s">
        <v>887</v>
      </c>
      <c r="J165" s="13" t="s">
        <v>892</v>
      </c>
      <c r="K165" s="20">
        <v>10045</v>
      </c>
      <c r="L165" s="13" t="s">
        <v>625</v>
      </c>
      <c r="M165" s="20">
        <v>113000</v>
      </c>
      <c r="N165" s="13" t="s">
        <v>893</v>
      </c>
      <c r="O165" s="13" t="s">
        <v>718</v>
      </c>
      <c r="P165" s="13" t="s">
        <v>719</v>
      </c>
      <c r="Q165" s="13" t="s">
        <v>720</v>
      </c>
      <c r="R165" s="13" t="s">
        <v>714</v>
      </c>
      <c r="S165" s="13" t="s">
        <v>741</v>
      </c>
    </row>
    <row r="166" spans="1:19" x14ac:dyDescent="0.25">
      <c r="A166" s="13" t="s">
        <v>722</v>
      </c>
      <c r="B166" s="13" t="s">
        <v>703</v>
      </c>
      <c r="C166" s="13" t="s">
        <v>723</v>
      </c>
      <c r="D166" s="13" t="s">
        <v>705</v>
      </c>
      <c r="E166" s="13" t="s">
        <v>706</v>
      </c>
      <c r="F166" s="14">
        <v>101.44</v>
      </c>
      <c r="G166" s="13" t="s">
        <v>707</v>
      </c>
      <c r="H166" s="19">
        <v>43983</v>
      </c>
      <c r="I166" s="13" t="s">
        <v>894</v>
      </c>
      <c r="J166" s="13" t="s">
        <v>892</v>
      </c>
      <c r="K166" s="20">
        <v>10045</v>
      </c>
      <c r="L166" s="13" t="s">
        <v>625</v>
      </c>
      <c r="M166" s="20">
        <v>113000</v>
      </c>
      <c r="N166" s="13" t="s">
        <v>893</v>
      </c>
      <c r="O166" s="13" t="s">
        <v>724</v>
      </c>
      <c r="P166" s="13" t="s">
        <v>681</v>
      </c>
      <c r="Q166" s="13" t="s">
        <v>874</v>
      </c>
      <c r="R166" s="13" t="s">
        <v>714</v>
      </c>
      <c r="S166" s="13" t="s">
        <v>741</v>
      </c>
    </row>
    <row r="167" spans="1:19" x14ac:dyDescent="0.25">
      <c r="A167" s="13" t="s">
        <v>702</v>
      </c>
      <c r="B167" s="13" t="s">
        <v>703</v>
      </c>
      <c r="C167" s="13" t="s">
        <v>704</v>
      </c>
      <c r="D167" s="13" t="s">
        <v>705</v>
      </c>
      <c r="E167" s="13" t="s">
        <v>706</v>
      </c>
      <c r="F167" s="14">
        <v>943.74</v>
      </c>
      <c r="G167" s="13" t="s">
        <v>707</v>
      </c>
      <c r="H167" s="19">
        <v>43922</v>
      </c>
      <c r="I167" s="13" t="s">
        <v>895</v>
      </c>
      <c r="J167" s="13" t="s">
        <v>896</v>
      </c>
      <c r="K167" s="20">
        <v>10045</v>
      </c>
      <c r="L167" s="13" t="s">
        <v>625</v>
      </c>
      <c r="M167" s="20">
        <v>113010</v>
      </c>
      <c r="N167" s="13" t="s">
        <v>897</v>
      </c>
      <c r="O167" s="13" t="s">
        <v>711</v>
      </c>
      <c r="P167" s="13" t="s">
        <v>712</v>
      </c>
      <c r="Q167" s="13" t="s">
        <v>713</v>
      </c>
      <c r="R167" s="13" t="s">
        <v>714</v>
      </c>
      <c r="S167" s="13" t="s">
        <v>715</v>
      </c>
    </row>
    <row r="168" spans="1:19" x14ac:dyDescent="0.25">
      <c r="A168" s="13" t="s">
        <v>716</v>
      </c>
      <c r="B168" s="13" t="s">
        <v>703</v>
      </c>
      <c r="C168" s="13" t="s">
        <v>717</v>
      </c>
      <c r="D168" s="13" t="s">
        <v>705</v>
      </c>
      <c r="E168" s="13" t="s">
        <v>706</v>
      </c>
      <c r="F168" s="14">
        <v>821.93</v>
      </c>
      <c r="G168" s="13" t="s">
        <v>707</v>
      </c>
      <c r="H168" s="19">
        <v>43952</v>
      </c>
      <c r="I168" s="13" t="s">
        <v>891</v>
      </c>
      <c r="J168" s="13" t="s">
        <v>896</v>
      </c>
      <c r="K168" s="20">
        <v>10045</v>
      </c>
      <c r="L168" s="13" t="s">
        <v>625</v>
      </c>
      <c r="M168" s="20">
        <v>113010</v>
      </c>
      <c r="N168" s="13" t="s">
        <v>897</v>
      </c>
      <c r="O168" s="13" t="s">
        <v>718</v>
      </c>
      <c r="P168" s="13" t="s">
        <v>719</v>
      </c>
      <c r="Q168" s="13" t="s">
        <v>720</v>
      </c>
      <c r="R168" s="13" t="s">
        <v>714</v>
      </c>
      <c r="S168" s="13" t="s">
        <v>715</v>
      </c>
    </row>
    <row r="169" spans="1:19" x14ac:dyDescent="0.25">
      <c r="A169" s="13" t="s">
        <v>722</v>
      </c>
      <c r="B169" s="13" t="s">
        <v>703</v>
      </c>
      <c r="C169" s="13" t="s">
        <v>723</v>
      </c>
      <c r="D169" s="13" t="s">
        <v>705</v>
      </c>
      <c r="E169" s="13" t="s">
        <v>706</v>
      </c>
      <c r="F169" s="14">
        <v>781.31</v>
      </c>
      <c r="G169" s="13" t="s">
        <v>707</v>
      </c>
      <c r="H169" s="19">
        <v>43983</v>
      </c>
      <c r="I169" s="13" t="s">
        <v>898</v>
      </c>
      <c r="J169" s="13" t="s">
        <v>896</v>
      </c>
      <c r="K169" s="20">
        <v>10045</v>
      </c>
      <c r="L169" s="13" t="s">
        <v>625</v>
      </c>
      <c r="M169" s="20">
        <v>113010</v>
      </c>
      <c r="N169" s="13" t="s">
        <v>897</v>
      </c>
      <c r="O169" s="13" t="s">
        <v>724</v>
      </c>
      <c r="P169" s="13" t="s">
        <v>681</v>
      </c>
      <c r="Q169" s="13" t="s">
        <v>874</v>
      </c>
      <c r="R169" s="13" t="s">
        <v>714</v>
      </c>
      <c r="S169" s="13" t="s">
        <v>715</v>
      </c>
    </row>
    <row r="170" spans="1:19" x14ac:dyDescent="0.25">
      <c r="A170" s="13" t="s">
        <v>702</v>
      </c>
      <c r="B170" s="13" t="s">
        <v>703</v>
      </c>
      <c r="C170" s="13" t="s">
        <v>704</v>
      </c>
      <c r="D170" s="13" t="s">
        <v>705</v>
      </c>
      <c r="E170" s="13" t="s">
        <v>706</v>
      </c>
      <c r="F170" s="14">
        <v>394.5</v>
      </c>
      <c r="G170" s="13" t="s">
        <v>707</v>
      </c>
      <c r="H170" s="19">
        <v>43922</v>
      </c>
      <c r="I170" s="13" t="s">
        <v>899</v>
      </c>
      <c r="J170" s="13" t="s">
        <v>900</v>
      </c>
      <c r="K170" s="20">
        <v>10045</v>
      </c>
      <c r="L170" s="13" t="s">
        <v>625</v>
      </c>
      <c r="M170" s="20">
        <v>113020</v>
      </c>
      <c r="N170" s="13" t="s">
        <v>901</v>
      </c>
      <c r="O170" s="13" t="s">
        <v>711</v>
      </c>
      <c r="P170" s="13" t="s">
        <v>712</v>
      </c>
      <c r="Q170" s="13" t="s">
        <v>713</v>
      </c>
      <c r="R170" s="13" t="s">
        <v>714</v>
      </c>
      <c r="S170" s="13" t="s">
        <v>730</v>
      </c>
    </row>
    <row r="171" spans="1:19" x14ac:dyDescent="0.25">
      <c r="A171" s="13" t="s">
        <v>716</v>
      </c>
      <c r="B171" s="13" t="s">
        <v>703</v>
      </c>
      <c r="C171" s="13" t="s">
        <v>717</v>
      </c>
      <c r="D171" s="13" t="s">
        <v>705</v>
      </c>
      <c r="E171" s="13" t="s">
        <v>706</v>
      </c>
      <c r="F171" s="14">
        <v>292.11</v>
      </c>
      <c r="G171" s="13" t="s">
        <v>707</v>
      </c>
      <c r="H171" s="19">
        <v>43952</v>
      </c>
      <c r="I171" s="13" t="s">
        <v>895</v>
      </c>
      <c r="J171" s="13" t="s">
        <v>900</v>
      </c>
      <c r="K171" s="20">
        <v>10045</v>
      </c>
      <c r="L171" s="13" t="s">
        <v>625</v>
      </c>
      <c r="M171" s="20">
        <v>113020</v>
      </c>
      <c r="N171" s="13" t="s">
        <v>901</v>
      </c>
      <c r="O171" s="13" t="s">
        <v>718</v>
      </c>
      <c r="P171" s="13" t="s">
        <v>719</v>
      </c>
      <c r="Q171" s="13" t="s">
        <v>720</v>
      </c>
      <c r="R171" s="13" t="s">
        <v>714</v>
      </c>
      <c r="S171" s="13" t="s">
        <v>730</v>
      </c>
    </row>
    <row r="172" spans="1:19" x14ac:dyDescent="0.25">
      <c r="A172" s="13" t="s">
        <v>722</v>
      </c>
      <c r="B172" s="13" t="s">
        <v>703</v>
      </c>
      <c r="C172" s="13" t="s">
        <v>723</v>
      </c>
      <c r="D172" s="13" t="s">
        <v>705</v>
      </c>
      <c r="E172" s="13" t="s">
        <v>706</v>
      </c>
      <c r="F172" s="14">
        <v>344.49</v>
      </c>
      <c r="G172" s="13" t="s">
        <v>707</v>
      </c>
      <c r="H172" s="19">
        <v>43983</v>
      </c>
      <c r="I172" s="13" t="s">
        <v>902</v>
      </c>
      <c r="J172" s="13" t="s">
        <v>900</v>
      </c>
      <c r="K172" s="20">
        <v>10045</v>
      </c>
      <c r="L172" s="13" t="s">
        <v>625</v>
      </c>
      <c r="M172" s="20">
        <v>113020</v>
      </c>
      <c r="N172" s="13" t="s">
        <v>901</v>
      </c>
      <c r="O172" s="13" t="s">
        <v>724</v>
      </c>
      <c r="P172" s="13" t="s">
        <v>681</v>
      </c>
      <c r="Q172" s="13" t="s">
        <v>874</v>
      </c>
      <c r="R172" s="13" t="s">
        <v>714</v>
      </c>
      <c r="S172" s="13" t="s">
        <v>730</v>
      </c>
    </row>
    <row r="173" spans="1:19" x14ac:dyDescent="0.25">
      <c r="A173" s="13" t="s">
        <v>702</v>
      </c>
      <c r="B173" s="13" t="s">
        <v>703</v>
      </c>
      <c r="C173" s="13" t="s">
        <v>704</v>
      </c>
      <c r="D173" s="13" t="s">
        <v>705</v>
      </c>
      <c r="E173" s="13" t="s">
        <v>706</v>
      </c>
      <c r="F173" s="14">
        <v>5529.08</v>
      </c>
      <c r="G173" s="13" t="s">
        <v>707</v>
      </c>
      <c r="H173" s="19">
        <v>43922</v>
      </c>
      <c r="I173" s="13" t="s">
        <v>903</v>
      </c>
      <c r="J173" s="13" t="s">
        <v>904</v>
      </c>
      <c r="K173" s="20">
        <v>10045</v>
      </c>
      <c r="L173" s="13" t="s">
        <v>625</v>
      </c>
      <c r="M173" s="20">
        <v>113040</v>
      </c>
      <c r="N173" s="13" t="s">
        <v>905</v>
      </c>
      <c r="O173" s="13" t="s">
        <v>711</v>
      </c>
      <c r="P173" s="13" t="s">
        <v>712</v>
      </c>
      <c r="Q173" s="13" t="s">
        <v>713</v>
      </c>
      <c r="R173" s="13" t="s">
        <v>714</v>
      </c>
      <c r="S173" s="13" t="s">
        <v>682</v>
      </c>
    </row>
    <row r="174" spans="1:19" x14ac:dyDescent="0.25">
      <c r="A174" s="13" t="s">
        <v>716</v>
      </c>
      <c r="B174" s="13" t="s">
        <v>703</v>
      </c>
      <c r="C174" s="13" t="s">
        <v>717</v>
      </c>
      <c r="D174" s="13" t="s">
        <v>705</v>
      </c>
      <c r="E174" s="13" t="s">
        <v>706</v>
      </c>
      <c r="F174" s="14">
        <v>5515.43</v>
      </c>
      <c r="G174" s="13" t="s">
        <v>707</v>
      </c>
      <c r="H174" s="19">
        <v>43952</v>
      </c>
      <c r="I174" s="13" t="s">
        <v>899</v>
      </c>
      <c r="J174" s="13" t="s">
        <v>904</v>
      </c>
      <c r="K174" s="20">
        <v>10045</v>
      </c>
      <c r="L174" s="13" t="s">
        <v>625</v>
      </c>
      <c r="M174" s="20">
        <v>113040</v>
      </c>
      <c r="N174" s="13" t="s">
        <v>905</v>
      </c>
      <c r="O174" s="13" t="s">
        <v>718</v>
      </c>
      <c r="P174" s="13" t="s">
        <v>719</v>
      </c>
      <c r="Q174" s="13" t="s">
        <v>720</v>
      </c>
      <c r="R174" s="13" t="s">
        <v>714</v>
      </c>
      <c r="S174" s="13" t="s">
        <v>682</v>
      </c>
    </row>
    <row r="175" spans="1:19" x14ac:dyDescent="0.25">
      <c r="A175" s="13" t="s">
        <v>722</v>
      </c>
      <c r="B175" s="13" t="s">
        <v>703</v>
      </c>
      <c r="C175" s="13" t="s">
        <v>723</v>
      </c>
      <c r="D175" s="13" t="s">
        <v>705</v>
      </c>
      <c r="E175" s="13" t="s">
        <v>706</v>
      </c>
      <c r="F175" s="14">
        <v>5896.09</v>
      </c>
      <c r="G175" s="13" t="s">
        <v>707</v>
      </c>
      <c r="H175" s="19">
        <v>43983</v>
      </c>
      <c r="I175" s="13" t="s">
        <v>906</v>
      </c>
      <c r="J175" s="13" t="s">
        <v>904</v>
      </c>
      <c r="K175" s="20">
        <v>10045</v>
      </c>
      <c r="L175" s="13" t="s">
        <v>625</v>
      </c>
      <c r="M175" s="20">
        <v>113040</v>
      </c>
      <c r="N175" s="13" t="s">
        <v>905</v>
      </c>
      <c r="O175" s="13" t="s">
        <v>724</v>
      </c>
      <c r="P175" s="13" t="s">
        <v>681</v>
      </c>
      <c r="Q175" s="13" t="s">
        <v>874</v>
      </c>
      <c r="R175" s="13" t="s">
        <v>714</v>
      </c>
      <c r="S175" s="13" t="s">
        <v>682</v>
      </c>
    </row>
    <row r="176" spans="1:19" x14ac:dyDescent="0.25">
      <c r="A176" s="13" t="s">
        <v>702</v>
      </c>
      <c r="B176" s="13" t="s">
        <v>703</v>
      </c>
      <c r="C176" s="13" t="s">
        <v>704</v>
      </c>
      <c r="D176" s="13" t="s">
        <v>705</v>
      </c>
      <c r="E176" s="13" t="s">
        <v>706</v>
      </c>
      <c r="F176" s="14">
        <v>2896.88</v>
      </c>
      <c r="G176" s="13" t="s">
        <v>707</v>
      </c>
      <c r="H176" s="19">
        <v>43922</v>
      </c>
      <c r="I176" s="13" t="s">
        <v>907</v>
      </c>
      <c r="J176" s="13" t="s">
        <v>908</v>
      </c>
      <c r="K176" s="20">
        <v>10045</v>
      </c>
      <c r="L176" s="13" t="s">
        <v>625</v>
      </c>
      <c r="M176" s="20">
        <v>113060</v>
      </c>
      <c r="N176" s="13" t="s">
        <v>909</v>
      </c>
      <c r="O176" s="13" t="s">
        <v>711</v>
      </c>
      <c r="P176" s="13" t="s">
        <v>712</v>
      </c>
      <c r="Q176" s="13" t="s">
        <v>713</v>
      </c>
      <c r="R176" s="13" t="s">
        <v>714</v>
      </c>
      <c r="S176" s="13" t="s">
        <v>721</v>
      </c>
    </row>
    <row r="177" spans="1:19" x14ac:dyDescent="0.25">
      <c r="A177" s="13" t="s">
        <v>716</v>
      </c>
      <c r="B177" s="13" t="s">
        <v>703</v>
      </c>
      <c r="C177" s="13" t="s">
        <v>717</v>
      </c>
      <c r="D177" s="13" t="s">
        <v>705</v>
      </c>
      <c r="E177" s="13" t="s">
        <v>706</v>
      </c>
      <c r="F177" s="14">
        <v>2827.53</v>
      </c>
      <c r="G177" s="13" t="s">
        <v>707</v>
      </c>
      <c r="H177" s="19">
        <v>43952</v>
      </c>
      <c r="I177" s="13" t="s">
        <v>903</v>
      </c>
      <c r="J177" s="13" t="s">
        <v>908</v>
      </c>
      <c r="K177" s="20">
        <v>10045</v>
      </c>
      <c r="L177" s="13" t="s">
        <v>625</v>
      </c>
      <c r="M177" s="20">
        <v>113060</v>
      </c>
      <c r="N177" s="13" t="s">
        <v>909</v>
      </c>
      <c r="O177" s="13" t="s">
        <v>718</v>
      </c>
      <c r="P177" s="13" t="s">
        <v>719</v>
      </c>
      <c r="Q177" s="13" t="s">
        <v>720</v>
      </c>
      <c r="R177" s="13" t="s">
        <v>714</v>
      </c>
      <c r="S177" s="13" t="s">
        <v>721</v>
      </c>
    </row>
    <row r="178" spans="1:19" x14ac:dyDescent="0.25">
      <c r="A178" s="13" t="s">
        <v>722</v>
      </c>
      <c r="B178" s="13" t="s">
        <v>703</v>
      </c>
      <c r="C178" s="13" t="s">
        <v>723</v>
      </c>
      <c r="D178" s="13" t="s">
        <v>705</v>
      </c>
      <c r="E178" s="13" t="s">
        <v>706</v>
      </c>
      <c r="F178" s="14">
        <v>2534.17</v>
      </c>
      <c r="G178" s="13" t="s">
        <v>707</v>
      </c>
      <c r="H178" s="19">
        <v>43983</v>
      </c>
      <c r="I178" s="13" t="s">
        <v>910</v>
      </c>
      <c r="J178" s="13" t="s">
        <v>908</v>
      </c>
      <c r="K178" s="20">
        <v>10045</v>
      </c>
      <c r="L178" s="13" t="s">
        <v>625</v>
      </c>
      <c r="M178" s="20">
        <v>113060</v>
      </c>
      <c r="N178" s="13" t="s">
        <v>909</v>
      </c>
      <c r="O178" s="13" t="s">
        <v>724</v>
      </c>
      <c r="P178" s="13" t="s">
        <v>681</v>
      </c>
      <c r="Q178" s="13" t="s">
        <v>874</v>
      </c>
      <c r="R178" s="13" t="s">
        <v>714</v>
      </c>
      <c r="S178" s="13" t="s">
        <v>721</v>
      </c>
    </row>
    <row r="179" spans="1:19" x14ac:dyDescent="0.25">
      <c r="A179" s="13" t="s">
        <v>702</v>
      </c>
      <c r="B179" s="13" t="s">
        <v>703</v>
      </c>
      <c r="C179" s="13" t="s">
        <v>704</v>
      </c>
      <c r="D179" s="13" t="s">
        <v>705</v>
      </c>
      <c r="E179" s="13" t="s">
        <v>706</v>
      </c>
      <c r="F179" s="14">
        <v>907.75</v>
      </c>
      <c r="G179" s="13" t="s">
        <v>707</v>
      </c>
      <c r="H179" s="19">
        <v>43922</v>
      </c>
      <c r="I179" s="13" t="s">
        <v>911</v>
      </c>
      <c r="J179" s="13" t="s">
        <v>912</v>
      </c>
      <c r="K179" s="20">
        <v>10045</v>
      </c>
      <c r="L179" s="13" t="s">
        <v>625</v>
      </c>
      <c r="M179" s="20">
        <v>114000</v>
      </c>
      <c r="N179" s="13" t="s">
        <v>913</v>
      </c>
      <c r="O179" s="13" t="s">
        <v>711</v>
      </c>
      <c r="P179" s="13" t="s">
        <v>712</v>
      </c>
      <c r="Q179" s="13" t="s">
        <v>713</v>
      </c>
      <c r="R179" s="13" t="s">
        <v>714</v>
      </c>
      <c r="S179" s="13" t="s">
        <v>741</v>
      </c>
    </row>
    <row r="180" spans="1:19" x14ac:dyDescent="0.25">
      <c r="A180" s="13" t="s">
        <v>716</v>
      </c>
      <c r="B180" s="13" t="s">
        <v>703</v>
      </c>
      <c r="C180" s="13" t="s">
        <v>717</v>
      </c>
      <c r="D180" s="13" t="s">
        <v>705</v>
      </c>
      <c r="E180" s="13" t="s">
        <v>706</v>
      </c>
      <c r="F180" s="14">
        <v>739.51</v>
      </c>
      <c r="G180" s="13" t="s">
        <v>707</v>
      </c>
      <c r="H180" s="19">
        <v>43952</v>
      </c>
      <c r="I180" s="13" t="s">
        <v>907</v>
      </c>
      <c r="J180" s="13" t="s">
        <v>912</v>
      </c>
      <c r="K180" s="20">
        <v>10045</v>
      </c>
      <c r="L180" s="13" t="s">
        <v>625</v>
      </c>
      <c r="M180" s="20">
        <v>114000</v>
      </c>
      <c r="N180" s="13" t="s">
        <v>913</v>
      </c>
      <c r="O180" s="13" t="s">
        <v>718</v>
      </c>
      <c r="P180" s="13" t="s">
        <v>719</v>
      </c>
      <c r="Q180" s="13" t="s">
        <v>720</v>
      </c>
      <c r="R180" s="13" t="s">
        <v>714</v>
      </c>
      <c r="S180" s="13" t="s">
        <v>741</v>
      </c>
    </row>
    <row r="181" spans="1:19" x14ac:dyDescent="0.25">
      <c r="A181" s="13" t="s">
        <v>722</v>
      </c>
      <c r="B181" s="13" t="s">
        <v>703</v>
      </c>
      <c r="C181" s="13" t="s">
        <v>723</v>
      </c>
      <c r="D181" s="13" t="s">
        <v>705</v>
      </c>
      <c r="E181" s="13" t="s">
        <v>706</v>
      </c>
      <c r="F181" s="14">
        <v>736.53</v>
      </c>
      <c r="G181" s="13" t="s">
        <v>707</v>
      </c>
      <c r="H181" s="19">
        <v>43983</v>
      </c>
      <c r="I181" s="13" t="s">
        <v>914</v>
      </c>
      <c r="J181" s="13" t="s">
        <v>912</v>
      </c>
      <c r="K181" s="20">
        <v>10045</v>
      </c>
      <c r="L181" s="13" t="s">
        <v>625</v>
      </c>
      <c r="M181" s="20">
        <v>114000</v>
      </c>
      <c r="N181" s="13" t="s">
        <v>913</v>
      </c>
      <c r="O181" s="13" t="s">
        <v>724</v>
      </c>
      <c r="P181" s="13" t="s">
        <v>681</v>
      </c>
      <c r="Q181" s="13" t="s">
        <v>874</v>
      </c>
      <c r="R181" s="13" t="s">
        <v>714</v>
      </c>
      <c r="S181" s="13" t="s">
        <v>741</v>
      </c>
    </row>
    <row r="182" spans="1:19" x14ac:dyDescent="0.25">
      <c r="A182" s="13" t="s">
        <v>702</v>
      </c>
      <c r="B182" s="13" t="s">
        <v>703</v>
      </c>
      <c r="C182" s="13" t="s">
        <v>704</v>
      </c>
      <c r="D182" s="13" t="s">
        <v>705</v>
      </c>
      <c r="E182" s="13" t="s">
        <v>706</v>
      </c>
      <c r="F182" s="14">
        <v>2948.47</v>
      </c>
      <c r="G182" s="13" t="s">
        <v>707</v>
      </c>
      <c r="H182" s="19">
        <v>43922</v>
      </c>
      <c r="I182" s="13" t="s">
        <v>915</v>
      </c>
      <c r="J182" s="13" t="s">
        <v>916</v>
      </c>
      <c r="K182" s="20">
        <v>10045</v>
      </c>
      <c r="L182" s="13" t="s">
        <v>625</v>
      </c>
      <c r="M182" s="20">
        <v>114010</v>
      </c>
      <c r="N182" s="13" t="s">
        <v>917</v>
      </c>
      <c r="O182" s="13" t="s">
        <v>711</v>
      </c>
      <c r="P182" s="13" t="s">
        <v>712</v>
      </c>
      <c r="Q182" s="13" t="s">
        <v>713</v>
      </c>
      <c r="R182" s="13" t="s">
        <v>714</v>
      </c>
      <c r="S182" s="13" t="s">
        <v>715</v>
      </c>
    </row>
    <row r="183" spans="1:19" x14ac:dyDescent="0.25">
      <c r="A183" s="13" t="s">
        <v>716</v>
      </c>
      <c r="B183" s="13" t="s">
        <v>703</v>
      </c>
      <c r="C183" s="13" t="s">
        <v>717</v>
      </c>
      <c r="D183" s="13" t="s">
        <v>705</v>
      </c>
      <c r="E183" s="13" t="s">
        <v>706</v>
      </c>
      <c r="F183" s="14">
        <v>2702.2</v>
      </c>
      <c r="G183" s="13" t="s">
        <v>707</v>
      </c>
      <c r="H183" s="19">
        <v>43952</v>
      </c>
      <c r="I183" s="13" t="s">
        <v>911</v>
      </c>
      <c r="J183" s="13" t="s">
        <v>916</v>
      </c>
      <c r="K183" s="20">
        <v>10045</v>
      </c>
      <c r="L183" s="13" t="s">
        <v>625</v>
      </c>
      <c r="M183" s="20">
        <v>114010</v>
      </c>
      <c r="N183" s="13" t="s">
        <v>917</v>
      </c>
      <c r="O183" s="13" t="s">
        <v>718</v>
      </c>
      <c r="P183" s="13" t="s">
        <v>719</v>
      </c>
      <c r="Q183" s="13" t="s">
        <v>720</v>
      </c>
      <c r="R183" s="13" t="s">
        <v>714</v>
      </c>
      <c r="S183" s="13" t="s">
        <v>715</v>
      </c>
    </row>
    <row r="184" spans="1:19" x14ac:dyDescent="0.25">
      <c r="A184" s="13" t="s">
        <v>722</v>
      </c>
      <c r="B184" s="13" t="s">
        <v>703</v>
      </c>
      <c r="C184" s="13" t="s">
        <v>723</v>
      </c>
      <c r="D184" s="13" t="s">
        <v>705</v>
      </c>
      <c r="E184" s="13" t="s">
        <v>706</v>
      </c>
      <c r="F184" s="14">
        <v>2415.84</v>
      </c>
      <c r="G184" s="13" t="s">
        <v>707</v>
      </c>
      <c r="H184" s="19">
        <v>43983</v>
      </c>
      <c r="I184" s="13" t="s">
        <v>918</v>
      </c>
      <c r="J184" s="13" t="s">
        <v>916</v>
      </c>
      <c r="K184" s="20">
        <v>10045</v>
      </c>
      <c r="L184" s="13" t="s">
        <v>625</v>
      </c>
      <c r="M184" s="20">
        <v>114010</v>
      </c>
      <c r="N184" s="13" t="s">
        <v>917</v>
      </c>
      <c r="O184" s="13" t="s">
        <v>724</v>
      </c>
      <c r="P184" s="13" t="s">
        <v>681</v>
      </c>
      <c r="Q184" s="13" t="s">
        <v>874</v>
      </c>
      <c r="R184" s="13" t="s">
        <v>714</v>
      </c>
      <c r="S184" s="13" t="s">
        <v>715</v>
      </c>
    </row>
    <row r="185" spans="1:19" x14ac:dyDescent="0.25">
      <c r="A185" s="13" t="s">
        <v>702</v>
      </c>
      <c r="B185" s="13" t="s">
        <v>703</v>
      </c>
      <c r="C185" s="13" t="s">
        <v>704</v>
      </c>
      <c r="D185" s="13" t="s">
        <v>705</v>
      </c>
      <c r="E185" s="13" t="s">
        <v>706</v>
      </c>
      <c r="F185" s="14">
        <v>1898.73</v>
      </c>
      <c r="G185" s="13" t="s">
        <v>707</v>
      </c>
      <c r="H185" s="19">
        <v>43922</v>
      </c>
      <c r="I185" s="13" t="s">
        <v>919</v>
      </c>
      <c r="J185" s="13" t="s">
        <v>920</v>
      </c>
      <c r="K185" s="20">
        <v>10045</v>
      </c>
      <c r="L185" s="13" t="s">
        <v>625</v>
      </c>
      <c r="M185" s="20">
        <v>114020</v>
      </c>
      <c r="N185" s="13" t="s">
        <v>921</v>
      </c>
      <c r="O185" s="13" t="s">
        <v>711</v>
      </c>
      <c r="P185" s="13" t="s">
        <v>712</v>
      </c>
      <c r="Q185" s="13" t="s">
        <v>713</v>
      </c>
      <c r="R185" s="13" t="s">
        <v>714</v>
      </c>
      <c r="S185" s="13" t="s">
        <v>730</v>
      </c>
    </row>
    <row r="186" spans="1:19" x14ac:dyDescent="0.25">
      <c r="A186" s="13" t="s">
        <v>716</v>
      </c>
      <c r="B186" s="13" t="s">
        <v>703</v>
      </c>
      <c r="C186" s="13" t="s">
        <v>717</v>
      </c>
      <c r="D186" s="13" t="s">
        <v>705</v>
      </c>
      <c r="E186" s="13" t="s">
        <v>706</v>
      </c>
      <c r="F186" s="14">
        <v>1696.24</v>
      </c>
      <c r="G186" s="13" t="s">
        <v>707</v>
      </c>
      <c r="H186" s="19">
        <v>43952</v>
      </c>
      <c r="I186" s="13" t="s">
        <v>915</v>
      </c>
      <c r="J186" s="13" t="s">
        <v>920</v>
      </c>
      <c r="K186" s="20">
        <v>10045</v>
      </c>
      <c r="L186" s="13" t="s">
        <v>625</v>
      </c>
      <c r="M186" s="20">
        <v>114020</v>
      </c>
      <c r="N186" s="13" t="s">
        <v>921</v>
      </c>
      <c r="O186" s="13" t="s">
        <v>718</v>
      </c>
      <c r="P186" s="13" t="s">
        <v>719</v>
      </c>
      <c r="Q186" s="13" t="s">
        <v>720</v>
      </c>
      <c r="R186" s="13" t="s">
        <v>714</v>
      </c>
      <c r="S186" s="13" t="s">
        <v>730</v>
      </c>
    </row>
    <row r="187" spans="1:19" x14ac:dyDescent="0.25">
      <c r="A187" s="13" t="s">
        <v>722</v>
      </c>
      <c r="B187" s="13" t="s">
        <v>703</v>
      </c>
      <c r="C187" s="13" t="s">
        <v>723</v>
      </c>
      <c r="D187" s="13" t="s">
        <v>705</v>
      </c>
      <c r="E187" s="13" t="s">
        <v>706</v>
      </c>
      <c r="F187" s="14">
        <v>1802.14</v>
      </c>
      <c r="G187" s="13" t="s">
        <v>707</v>
      </c>
      <c r="H187" s="19">
        <v>43983</v>
      </c>
      <c r="I187" s="13" t="s">
        <v>922</v>
      </c>
      <c r="J187" s="13" t="s">
        <v>920</v>
      </c>
      <c r="K187" s="20">
        <v>10045</v>
      </c>
      <c r="L187" s="13" t="s">
        <v>625</v>
      </c>
      <c r="M187" s="20">
        <v>114020</v>
      </c>
      <c r="N187" s="13" t="s">
        <v>921</v>
      </c>
      <c r="O187" s="13" t="s">
        <v>724</v>
      </c>
      <c r="P187" s="13" t="s">
        <v>681</v>
      </c>
      <c r="Q187" s="13" t="s">
        <v>874</v>
      </c>
      <c r="R187" s="13" t="s">
        <v>714</v>
      </c>
      <c r="S187" s="13" t="s">
        <v>730</v>
      </c>
    </row>
    <row r="188" spans="1:19" x14ac:dyDescent="0.25">
      <c r="A188" s="13" t="s">
        <v>702</v>
      </c>
      <c r="B188" s="13" t="s">
        <v>703</v>
      </c>
      <c r="C188" s="13" t="s">
        <v>704</v>
      </c>
      <c r="D188" s="13" t="s">
        <v>705</v>
      </c>
      <c r="E188" s="13" t="s">
        <v>706</v>
      </c>
      <c r="F188" s="14">
        <v>12318.55</v>
      </c>
      <c r="G188" s="13" t="s">
        <v>707</v>
      </c>
      <c r="H188" s="19">
        <v>43922</v>
      </c>
      <c r="I188" s="13" t="s">
        <v>923</v>
      </c>
      <c r="J188" s="13" t="s">
        <v>924</v>
      </c>
      <c r="K188" s="20">
        <v>10045</v>
      </c>
      <c r="L188" s="13" t="s">
        <v>625</v>
      </c>
      <c r="M188" s="20">
        <v>114040</v>
      </c>
      <c r="N188" s="13" t="s">
        <v>925</v>
      </c>
      <c r="O188" s="13" t="s">
        <v>711</v>
      </c>
      <c r="P188" s="13" t="s">
        <v>712</v>
      </c>
      <c r="Q188" s="13" t="s">
        <v>713</v>
      </c>
      <c r="R188" s="13" t="s">
        <v>714</v>
      </c>
      <c r="S188" s="13" t="s">
        <v>682</v>
      </c>
    </row>
    <row r="189" spans="1:19" x14ac:dyDescent="0.25">
      <c r="A189" s="13" t="s">
        <v>716</v>
      </c>
      <c r="B189" s="13" t="s">
        <v>703</v>
      </c>
      <c r="C189" s="13" t="s">
        <v>717</v>
      </c>
      <c r="D189" s="13" t="s">
        <v>705</v>
      </c>
      <c r="E189" s="13" t="s">
        <v>706</v>
      </c>
      <c r="F189" s="14">
        <v>12121.77</v>
      </c>
      <c r="G189" s="13" t="s">
        <v>707</v>
      </c>
      <c r="H189" s="19">
        <v>43952</v>
      </c>
      <c r="I189" s="13" t="s">
        <v>919</v>
      </c>
      <c r="J189" s="13" t="s">
        <v>924</v>
      </c>
      <c r="K189" s="20">
        <v>10045</v>
      </c>
      <c r="L189" s="13" t="s">
        <v>625</v>
      </c>
      <c r="M189" s="20">
        <v>114040</v>
      </c>
      <c r="N189" s="13" t="s">
        <v>925</v>
      </c>
      <c r="O189" s="13" t="s">
        <v>718</v>
      </c>
      <c r="P189" s="13" t="s">
        <v>719</v>
      </c>
      <c r="Q189" s="13" t="s">
        <v>720</v>
      </c>
      <c r="R189" s="13" t="s">
        <v>714</v>
      </c>
      <c r="S189" s="13" t="s">
        <v>682</v>
      </c>
    </row>
    <row r="190" spans="1:19" x14ac:dyDescent="0.25">
      <c r="A190" s="13" t="s">
        <v>722</v>
      </c>
      <c r="B190" s="13" t="s">
        <v>703</v>
      </c>
      <c r="C190" s="13" t="s">
        <v>723</v>
      </c>
      <c r="D190" s="13" t="s">
        <v>705</v>
      </c>
      <c r="E190" s="13" t="s">
        <v>706</v>
      </c>
      <c r="F190" s="14">
        <v>12774.96</v>
      </c>
      <c r="G190" s="13" t="s">
        <v>707</v>
      </c>
      <c r="H190" s="19">
        <v>43983</v>
      </c>
      <c r="I190" s="13" t="s">
        <v>926</v>
      </c>
      <c r="J190" s="13" t="s">
        <v>924</v>
      </c>
      <c r="K190" s="20">
        <v>10045</v>
      </c>
      <c r="L190" s="13" t="s">
        <v>625</v>
      </c>
      <c r="M190" s="20">
        <v>114040</v>
      </c>
      <c r="N190" s="13" t="s">
        <v>925</v>
      </c>
      <c r="O190" s="13" t="s">
        <v>724</v>
      </c>
      <c r="P190" s="13" t="s">
        <v>681</v>
      </c>
      <c r="Q190" s="13" t="s">
        <v>874</v>
      </c>
      <c r="R190" s="13" t="s">
        <v>714</v>
      </c>
      <c r="S190" s="13" t="s">
        <v>682</v>
      </c>
    </row>
    <row r="191" spans="1:19" x14ac:dyDescent="0.25">
      <c r="A191" s="13" t="s">
        <v>702</v>
      </c>
      <c r="B191" s="13" t="s">
        <v>703</v>
      </c>
      <c r="C191" s="13" t="s">
        <v>704</v>
      </c>
      <c r="D191" s="13" t="s">
        <v>705</v>
      </c>
      <c r="E191" s="13" t="s">
        <v>706</v>
      </c>
      <c r="F191" s="14">
        <v>9688.85</v>
      </c>
      <c r="G191" s="13" t="s">
        <v>707</v>
      </c>
      <c r="H191" s="19">
        <v>43922</v>
      </c>
      <c r="I191" s="13" t="s">
        <v>927</v>
      </c>
      <c r="J191" s="13" t="s">
        <v>928</v>
      </c>
      <c r="K191" s="20">
        <v>10045</v>
      </c>
      <c r="L191" s="13" t="s">
        <v>625</v>
      </c>
      <c r="M191" s="20">
        <v>114060</v>
      </c>
      <c r="N191" s="13" t="s">
        <v>929</v>
      </c>
      <c r="O191" s="13" t="s">
        <v>711</v>
      </c>
      <c r="P191" s="13" t="s">
        <v>712</v>
      </c>
      <c r="Q191" s="13" t="s">
        <v>713</v>
      </c>
      <c r="R191" s="13" t="s">
        <v>714</v>
      </c>
      <c r="S191" s="13" t="s">
        <v>721</v>
      </c>
    </row>
    <row r="192" spans="1:19" x14ac:dyDescent="0.25">
      <c r="A192" s="13" t="s">
        <v>716</v>
      </c>
      <c r="B192" s="13" t="s">
        <v>703</v>
      </c>
      <c r="C192" s="13" t="s">
        <v>717</v>
      </c>
      <c r="D192" s="13" t="s">
        <v>705</v>
      </c>
      <c r="E192" s="13" t="s">
        <v>706</v>
      </c>
      <c r="F192" s="14">
        <v>9629.94</v>
      </c>
      <c r="G192" s="13" t="s">
        <v>707</v>
      </c>
      <c r="H192" s="19">
        <v>43952</v>
      </c>
      <c r="I192" s="13" t="s">
        <v>923</v>
      </c>
      <c r="J192" s="13" t="s">
        <v>928</v>
      </c>
      <c r="K192" s="20">
        <v>10045</v>
      </c>
      <c r="L192" s="13" t="s">
        <v>625</v>
      </c>
      <c r="M192" s="20">
        <v>114060</v>
      </c>
      <c r="N192" s="13" t="s">
        <v>929</v>
      </c>
      <c r="O192" s="13" t="s">
        <v>718</v>
      </c>
      <c r="P192" s="13" t="s">
        <v>719</v>
      </c>
      <c r="Q192" s="13" t="s">
        <v>720</v>
      </c>
      <c r="R192" s="13" t="s">
        <v>714</v>
      </c>
      <c r="S192" s="13" t="s">
        <v>721</v>
      </c>
    </row>
    <row r="193" spans="1:19" x14ac:dyDescent="0.25">
      <c r="A193" s="13" t="s">
        <v>722</v>
      </c>
      <c r="B193" s="13" t="s">
        <v>703</v>
      </c>
      <c r="C193" s="13" t="s">
        <v>723</v>
      </c>
      <c r="D193" s="13" t="s">
        <v>705</v>
      </c>
      <c r="E193" s="13" t="s">
        <v>706</v>
      </c>
      <c r="F193" s="14">
        <v>9314.01</v>
      </c>
      <c r="G193" s="13" t="s">
        <v>707</v>
      </c>
      <c r="H193" s="19">
        <v>43983</v>
      </c>
      <c r="I193" s="13" t="s">
        <v>930</v>
      </c>
      <c r="J193" s="13" t="s">
        <v>928</v>
      </c>
      <c r="K193" s="20">
        <v>10045</v>
      </c>
      <c r="L193" s="13" t="s">
        <v>625</v>
      </c>
      <c r="M193" s="20">
        <v>114060</v>
      </c>
      <c r="N193" s="13" t="s">
        <v>929</v>
      </c>
      <c r="O193" s="13" t="s">
        <v>724</v>
      </c>
      <c r="P193" s="13" t="s">
        <v>681</v>
      </c>
      <c r="Q193" s="13" t="s">
        <v>874</v>
      </c>
      <c r="R193" s="13" t="s">
        <v>714</v>
      </c>
      <c r="S193" s="13" t="s">
        <v>721</v>
      </c>
    </row>
    <row r="194" spans="1:19" x14ac:dyDescent="0.25">
      <c r="A194" s="13" t="s">
        <v>702</v>
      </c>
      <c r="B194" s="13" t="s">
        <v>703</v>
      </c>
      <c r="C194" s="13" t="s">
        <v>704</v>
      </c>
      <c r="D194" s="13" t="s">
        <v>705</v>
      </c>
      <c r="E194" s="13" t="s">
        <v>706</v>
      </c>
      <c r="F194" s="14">
        <v>-46.01</v>
      </c>
      <c r="G194" s="13" t="s">
        <v>707</v>
      </c>
      <c r="H194" s="19">
        <v>43922</v>
      </c>
      <c r="I194" s="13" t="s">
        <v>931</v>
      </c>
      <c r="J194" s="13" t="s">
        <v>932</v>
      </c>
      <c r="K194" s="20">
        <v>10046</v>
      </c>
      <c r="L194" s="13" t="s">
        <v>626</v>
      </c>
      <c r="M194" s="20">
        <v>111600</v>
      </c>
      <c r="N194" s="13" t="s">
        <v>933</v>
      </c>
      <c r="O194" s="13" t="s">
        <v>711</v>
      </c>
      <c r="P194" s="13" t="s">
        <v>712</v>
      </c>
      <c r="Q194" s="13" t="s">
        <v>713</v>
      </c>
      <c r="R194" s="13" t="s">
        <v>714</v>
      </c>
      <c r="S194" s="13" t="s">
        <v>721</v>
      </c>
    </row>
    <row r="195" spans="1:19" x14ac:dyDescent="0.25">
      <c r="A195" s="13" t="s">
        <v>702</v>
      </c>
      <c r="B195" s="13" t="s">
        <v>703</v>
      </c>
      <c r="C195" s="13" t="s">
        <v>704</v>
      </c>
      <c r="D195" s="13" t="s">
        <v>705</v>
      </c>
      <c r="E195" s="13" t="s">
        <v>706</v>
      </c>
      <c r="F195" s="14">
        <v>46.01</v>
      </c>
      <c r="G195" s="13" t="s">
        <v>707</v>
      </c>
      <c r="H195" s="19">
        <v>43922</v>
      </c>
      <c r="I195" s="13" t="s">
        <v>934</v>
      </c>
      <c r="J195" s="13" t="s">
        <v>935</v>
      </c>
      <c r="K195" s="20">
        <v>10046</v>
      </c>
      <c r="L195" s="13" t="s">
        <v>626</v>
      </c>
      <c r="M195" s="20">
        <v>111700</v>
      </c>
      <c r="N195" s="13" t="s">
        <v>936</v>
      </c>
      <c r="O195" s="13" t="s">
        <v>711</v>
      </c>
      <c r="P195" s="13" t="s">
        <v>712</v>
      </c>
      <c r="Q195" s="13" t="s">
        <v>713</v>
      </c>
      <c r="R195" s="13" t="s">
        <v>714</v>
      </c>
      <c r="S195" s="13" t="s">
        <v>741</v>
      </c>
    </row>
    <row r="196" spans="1:19" x14ac:dyDescent="0.25">
      <c r="A196" s="13" t="s">
        <v>702</v>
      </c>
      <c r="B196" s="13" t="s">
        <v>703</v>
      </c>
      <c r="C196" s="13" t="s">
        <v>704</v>
      </c>
      <c r="D196" s="13" t="s">
        <v>705</v>
      </c>
      <c r="E196" s="13" t="s">
        <v>706</v>
      </c>
      <c r="F196" s="14">
        <v>12.84</v>
      </c>
      <c r="G196" s="13" t="s">
        <v>707</v>
      </c>
      <c r="H196" s="19">
        <v>43922</v>
      </c>
      <c r="I196" s="13" t="s">
        <v>937</v>
      </c>
      <c r="J196" s="13" t="s">
        <v>938</v>
      </c>
      <c r="K196" s="20">
        <v>10046</v>
      </c>
      <c r="L196" s="13" t="s">
        <v>626</v>
      </c>
      <c r="M196" s="20">
        <v>114000</v>
      </c>
      <c r="N196" s="13" t="s">
        <v>939</v>
      </c>
      <c r="O196" s="13" t="s">
        <v>711</v>
      </c>
      <c r="P196" s="13" t="s">
        <v>712</v>
      </c>
      <c r="Q196" s="13" t="s">
        <v>713</v>
      </c>
      <c r="R196" s="13" t="s">
        <v>714</v>
      </c>
      <c r="S196" s="13" t="s">
        <v>741</v>
      </c>
    </row>
    <row r="197" spans="1:19" x14ac:dyDescent="0.25">
      <c r="A197" s="13" t="s">
        <v>702</v>
      </c>
      <c r="B197" s="13" t="s">
        <v>703</v>
      </c>
      <c r="C197" s="13" t="s">
        <v>704</v>
      </c>
      <c r="D197" s="13" t="s">
        <v>705</v>
      </c>
      <c r="E197" s="13" t="s">
        <v>706</v>
      </c>
      <c r="F197" s="14">
        <v>-12.84</v>
      </c>
      <c r="G197" s="13" t="s">
        <v>707</v>
      </c>
      <c r="H197" s="19">
        <v>43922</v>
      </c>
      <c r="I197" s="13" t="s">
        <v>940</v>
      </c>
      <c r="J197" s="13" t="s">
        <v>941</v>
      </c>
      <c r="K197" s="20">
        <v>10046</v>
      </c>
      <c r="L197" s="13" t="s">
        <v>626</v>
      </c>
      <c r="M197" s="20">
        <v>114060</v>
      </c>
      <c r="N197" s="13" t="s">
        <v>942</v>
      </c>
      <c r="O197" s="13" t="s">
        <v>711</v>
      </c>
      <c r="P197" s="13" t="s">
        <v>712</v>
      </c>
      <c r="Q197" s="13" t="s">
        <v>713</v>
      </c>
      <c r="R197" s="13" t="s">
        <v>714</v>
      </c>
      <c r="S197" s="13" t="s">
        <v>721</v>
      </c>
    </row>
    <row r="198" spans="1:19" x14ac:dyDescent="0.25">
      <c r="A198" s="13" t="s">
        <v>702</v>
      </c>
      <c r="B198" s="13" t="s">
        <v>703</v>
      </c>
      <c r="C198" s="13" t="s">
        <v>704</v>
      </c>
      <c r="D198" s="13" t="s">
        <v>705</v>
      </c>
      <c r="E198" s="13" t="s">
        <v>706</v>
      </c>
      <c r="F198" s="14">
        <v>6630.75</v>
      </c>
      <c r="G198" s="13" t="s">
        <v>707</v>
      </c>
      <c r="H198" s="19">
        <v>43922</v>
      </c>
      <c r="I198" s="13" t="s">
        <v>943</v>
      </c>
      <c r="J198" s="13" t="s">
        <v>944</v>
      </c>
      <c r="K198" s="20">
        <v>10048</v>
      </c>
      <c r="L198" s="13" t="s">
        <v>627</v>
      </c>
      <c r="M198" s="20">
        <v>111100</v>
      </c>
      <c r="N198" s="13" t="s">
        <v>945</v>
      </c>
      <c r="O198" s="13" t="s">
        <v>711</v>
      </c>
      <c r="P198" s="13" t="s">
        <v>712</v>
      </c>
      <c r="Q198" s="13" t="s">
        <v>713</v>
      </c>
      <c r="R198" s="13" t="s">
        <v>714</v>
      </c>
      <c r="S198" s="13" t="s">
        <v>715</v>
      </c>
    </row>
    <row r="199" spans="1:19" x14ac:dyDescent="0.25">
      <c r="A199" s="13" t="s">
        <v>716</v>
      </c>
      <c r="B199" s="13" t="s">
        <v>703</v>
      </c>
      <c r="C199" s="13" t="s">
        <v>717</v>
      </c>
      <c r="D199" s="13" t="s">
        <v>705</v>
      </c>
      <c r="E199" s="13" t="s">
        <v>706</v>
      </c>
      <c r="F199" s="14">
        <v>6630.75</v>
      </c>
      <c r="G199" s="13" t="s">
        <v>707</v>
      </c>
      <c r="H199" s="19">
        <v>43952</v>
      </c>
      <c r="I199" s="13" t="s">
        <v>927</v>
      </c>
      <c r="J199" s="13" t="s">
        <v>944</v>
      </c>
      <c r="K199" s="20">
        <v>10048</v>
      </c>
      <c r="L199" s="13" t="s">
        <v>627</v>
      </c>
      <c r="M199" s="20">
        <v>111100</v>
      </c>
      <c r="N199" s="13" t="s">
        <v>945</v>
      </c>
      <c r="O199" s="13" t="s">
        <v>718</v>
      </c>
      <c r="P199" s="13" t="s">
        <v>719</v>
      </c>
      <c r="Q199" s="13" t="s">
        <v>720</v>
      </c>
      <c r="R199" s="13" t="s">
        <v>714</v>
      </c>
      <c r="S199" s="13" t="s">
        <v>715</v>
      </c>
    </row>
    <row r="200" spans="1:19" x14ac:dyDescent="0.25">
      <c r="A200" s="13" t="s">
        <v>722</v>
      </c>
      <c r="B200" s="13" t="s">
        <v>703</v>
      </c>
      <c r="C200" s="13" t="s">
        <v>723</v>
      </c>
      <c r="D200" s="13" t="s">
        <v>705</v>
      </c>
      <c r="E200" s="13" t="s">
        <v>706</v>
      </c>
      <c r="F200" s="14">
        <v>6630.75</v>
      </c>
      <c r="G200" s="13" t="s">
        <v>707</v>
      </c>
      <c r="H200" s="19">
        <v>43983</v>
      </c>
      <c r="I200" s="13" t="s">
        <v>870</v>
      </c>
      <c r="J200" s="13" t="s">
        <v>944</v>
      </c>
      <c r="K200" s="20">
        <v>10048</v>
      </c>
      <c r="L200" s="13" t="s">
        <v>627</v>
      </c>
      <c r="M200" s="20">
        <v>111100</v>
      </c>
      <c r="N200" s="13" t="s">
        <v>945</v>
      </c>
      <c r="O200" s="13" t="s">
        <v>724</v>
      </c>
      <c r="P200" s="13" t="s">
        <v>725</v>
      </c>
      <c r="Q200" s="13" t="s">
        <v>726</v>
      </c>
      <c r="R200" s="13" t="s">
        <v>714</v>
      </c>
      <c r="S200" s="13" t="s">
        <v>715</v>
      </c>
    </row>
    <row r="201" spans="1:19" x14ac:dyDescent="0.25">
      <c r="A201" s="13" t="s">
        <v>702</v>
      </c>
      <c r="B201" s="13" t="s">
        <v>703</v>
      </c>
      <c r="C201" s="13" t="s">
        <v>704</v>
      </c>
      <c r="D201" s="13" t="s">
        <v>705</v>
      </c>
      <c r="E201" s="13" t="s">
        <v>706</v>
      </c>
      <c r="F201" s="14">
        <v>2375.42</v>
      </c>
      <c r="G201" s="13" t="s">
        <v>707</v>
      </c>
      <c r="H201" s="19">
        <v>43922</v>
      </c>
      <c r="I201" s="13" t="s">
        <v>946</v>
      </c>
      <c r="J201" s="13" t="s">
        <v>947</v>
      </c>
      <c r="K201" s="20">
        <v>10048</v>
      </c>
      <c r="L201" s="13" t="s">
        <v>627</v>
      </c>
      <c r="M201" s="20">
        <v>111200</v>
      </c>
      <c r="N201" s="13" t="s">
        <v>948</v>
      </c>
      <c r="O201" s="13" t="s">
        <v>711</v>
      </c>
      <c r="P201" s="13" t="s">
        <v>712</v>
      </c>
      <c r="Q201" s="13" t="s">
        <v>713</v>
      </c>
      <c r="R201" s="13" t="s">
        <v>714</v>
      </c>
      <c r="S201" s="13" t="s">
        <v>730</v>
      </c>
    </row>
    <row r="202" spans="1:19" x14ac:dyDescent="0.25">
      <c r="A202" s="13" t="s">
        <v>716</v>
      </c>
      <c r="B202" s="13" t="s">
        <v>703</v>
      </c>
      <c r="C202" s="13" t="s">
        <v>717</v>
      </c>
      <c r="D202" s="13" t="s">
        <v>705</v>
      </c>
      <c r="E202" s="13" t="s">
        <v>706</v>
      </c>
      <c r="F202" s="14">
        <v>2375.42</v>
      </c>
      <c r="G202" s="13" t="s">
        <v>707</v>
      </c>
      <c r="H202" s="19">
        <v>43952</v>
      </c>
      <c r="I202" s="13" t="s">
        <v>931</v>
      </c>
      <c r="J202" s="13" t="s">
        <v>947</v>
      </c>
      <c r="K202" s="20">
        <v>10048</v>
      </c>
      <c r="L202" s="13" t="s">
        <v>627</v>
      </c>
      <c r="M202" s="20">
        <v>111200</v>
      </c>
      <c r="N202" s="13" t="s">
        <v>948</v>
      </c>
      <c r="O202" s="13" t="s">
        <v>718</v>
      </c>
      <c r="P202" s="13" t="s">
        <v>719</v>
      </c>
      <c r="Q202" s="13" t="s">
        <v>720</v>
      </c>
      <c r="R202" s="13" t="s">
        <v>714</v>
      </c>
      <c r="S202" s="13" t="s">
        <v>730</v>
      </c>
    </row>
    <row r="203" spans="1:19" x14ac:dyDescent="0.25">
      <c r="A203" s="13" t="s">
        <v>722</v>
      </c>
      <c r="B203" s="13" t="s">
        <v>703</v>
      </c>
      <c r="C203" s="13" t="s">
        <v>723</v>
      </c>
      <c r="D203" s="13" t="s">
        <v>705</v>
      </c>
      <c r="E203" s="13" t="s">
        <v>706</v>
      </c>
      <c r="F203" s="14">
        <v>2375.42</v>
      </c>
      <c r="G203" s="13" t="s">
        <v>707</v>
      </c>
      <c r="H203" s="19">
        <v>43983</v>
      </c>
      <c r="I203" s="13" t="s">
        <v>875</v>
      </c>
      <c r="J203" s="13" t="s">
        <v>947</v>
      </c>
      <c r="K203" s="20">
        <v>10048</v>
      </c>
      <c r="L203" s="13" t="s">
        <v>627</v>
      </c>
      <c r="M203" s="20">
        <v>111200</v>
      </c>
      <c r="N203" s="13" t="s">
        <v>948</v>
      </c>
      <c r="O203" s="13" t="s">
        <v>724</v>
      </c>
      <c r="P203" s="13" t="s">
        <v>725</v>
      </c>
      <c r="Q203" s="13" t="s">
        <v>726</v>
      </c>
      <c r="R203" s="13" t="s">
        <v>714</v>
      </c>
      <c r="S203" s="13" t="s">
        <v>730</v>
      </c>
    </row>
    <row r="204" spans="1:19" x14ac:dyDescent="0.25">
      <c r="A204" s="13" t="s">
        <v>702</v>
      </c>
      <c r="B204" s="13" t="s">
        <v>703</v>
      </c>
      <c r="C204" s="13" t="s">
        <v>704</v>
      </c>
      <c r="D204" s="13" t="s">
        <v>705</v>
      </c>
      <c r="E204" s="13" t="s">
        <v>706</v>
      </c>
      <c r="F204" s="14">
        <v>90957.94</v>
      </c>
      <c r="G204" s="13" t="s">
        <v>707</v>
      </c>
      <c r="H204" s="19">
        <v>43922</v>
      </c>
      <c r="I204" s="13" t="s">
        <v>949</v>
      </c>
      <c r="J204" s="13" t="s">
        <v>950</v>
      </c>
      <c r="K204" s="20">
        <v>10048</v>
      </c>
      <c r="L204" s="13" t="s">
        <v>627</v>
      </c>
      <c r="M204" s="20">
        <v>111400</v>
      </c>
      <c r="N204" s="13" t="s">
        <v>951</v>
      </c>
      <c r="O204" s="13" t="s">
        <v>711</v>
      </c>
      <c r="P204" s="13" t="s">
        <v>712</v>
      </c>
      <c r="Q204" s="13" t="s">
        <v>713</v>
      </c>
      <c r="R204" s="13" t="s">
        <v>714</v>
      </c>
      <c r="S204" s="13" t="s">
        <v>682</v>
      </c>
    </row>
    <row r="205" spans="1:19" x14ac:dyDescent="0.25">
      <c r="A205" s="13" t="s">
        <v>716</v>
      </c>
      <c r="B205" s="13" t="s">
        <v>703</v>
      </c>
      <c r="C205" s="13" t="s">
        <v>717</v>
      </c>
      <c r="D205" s="13" t="s">
        <v>705</v>
      </c>
      <c r="E205" s="13" t="s">
        <v>706</v>
      </c>
      <c r="F205" s="14">
        <v>90957.94</v>
      </c>
      <c r="G205" s="13" t="s">
        <v>707</v>
      </c>
      <c r="H205" s="19">
        <v>43952</v>
      </c>
      <c r="I205" s="13" t="s">
        <v>934</v>
      </c>
      <c r="J205" s="13" t="s">
        <v>950</v>
      </c>
      <c r="K205" s="20">
        <v>10048</v>
      </c>
      <c r="L205" s="13" t="s">
        <v>627</v>
      </c>
      <c r="M205" s="20">
        <v>111400</v>
      </c>
      <c r="N205" s="13" t="s">
        <v>951</v>
      </c>
      <c r="O205" s="13" t="s">
        <v>718</v>
      </c>
      <c r="P205" s="13" t="s">
        <v>719</v>
      </c>
      <c r="Q205" s="13" t="s">
        <v>720</v>
      </c>
      <c r="R205" s="13" t="s">
        <v>714</v>
      </c>
      <c r="S205" s="13" t="s">
        <v>682</v>
      </c>
    </row>
    <row r="206" spans="1:19" x14ac:dyDescent="0.25">
      <c r="A206" s="13" t="s">
        <v>722</v>
      </c>
      <c r="B206" s="13" t="s">
        <v>703</v>
      </c>
      <c r="C206" s="13" t="s">
        <v>723</v>
      </c>
      <c r="D206" s="13" t="s">
        <v>705</v>
      </c>
      <c r="E206" s="13" t="s">
        <v>706</v>
      </c>
      <c r="F206" s="14">
        <v>90957.94</v>
      </c>
      <c r="G206" s="13" t="s">
        <v>707</v>
      </c>
      <c r="H206" s="19">
        <v>43983</v>
      </c>
      <c r="I206" s="13" t="s">
        <v>879</v>
      </c>
      <c r="J206" s="13" t="s">
        <v>950</v>
      </c>
      <c r="K206" s="20">
        <v>10048</v>
      </c>
      <c r="L206" s="13" t="s">
        <v>627</v>
      </c>
      <c r="M206" s="20">
        <v>111400</v>
      </c>
      <c r="N206" s="13" t="s">
        <v>951</v>
      </c>
      <c r="O206" s="13" t="s">
        <v>724</v>
      </c>
      <c r="P206" s="13" t="s">
        <v>725</v>
      </c>
      <c r="Q206" s="13" t="s">
        <v>726</v>
      </c>
      <c r="R206" s="13" t="s">
        <v>714</v>
      </c>
      <c r="S206" s="13" t="s">
        <v>682</v>
      </c>
    </row>
    <row r="207" spans="1:19" x14ac:dyDescent="0.25">
      <c r="A207" s="13" t="s">
        <v>702</v>
      </c>
      <c r="B207" s="13" t="s">
        <v>703</v>
      </c>
      <c r="C207" s="13" t="s">
        <v>704</v>
      </c>
      <c r="D207" s="13" t="s">
        <v>705</v>
      </c>
      <c r="E207" s="13" t="s">
        <v>706</v>
      </c>
      <c r="F207" s="14">
        <v>31112.18</v>
      </c>
      <c r="G207" s="13" t="s">
        <v>707</v>
      </c>
      <c r="H207" s="19">
        <v>43922</v>
      </c>
      <c r="I207" s="13" t="s">
        <v>952</v>
      </c>
      <c r="J207" s="13" t="s">
        <v>953</v>
      </c>
      <c r="K207" s="20">
        <v>10048</v>
      </c>
      <c r="L207" s="13" t="s">
        <v>627</v>
      </c>
      <c r="M207" s="20">
        <v>111600</v>
      </c>
      <c r="N207" s="13" t="s">
        <v>954</v>
      </c>
      <c r="O207" s="13" t="s">
        <v>711</v>
      </c>
      <c r="P207" s="13" t="s">
        <v>712</v>
      </c>
      <c r="Q207" s="13" t="s">
        <v>713</v>
      </c>
      <c r="R207" s="13" t="s">
        <v>714</v>
      </c>
      <c r="S207" s="13" t="s">
        <v>721</v>
      </c>
    </row>
    <row r="208" spans="1:19" x14ac:dyDescent="0.25">
      <c r="A208" s="13" t="s">
        <v>716</v>
      </c>
      <c r="B208" s="13" t="s">
        <v>703</v>
      </c>
      <c r="C208" s="13" t="s">
        <v>717</v>
      </c>
      <c r="D208" s="13" t="s">
        <v>705</v>
      </c>
      <c r="E208" s="13" t="s">
        <v>706</v>
      </c>
      <c r="F208" s="14">
        <v>30947.99</v>
      </c>
      <c r="G208" s="13" t="s">
        <v>707</v>
      </c>
      <c r="H208" s="19">
        <v>43952</v>
      </c>
      <c r="I208" s="13" t="s">
        <v>937</v>
      </c>
      <c r="J208" s="13" t="s">
        <v>953</v>
      </c>
      <c r="K208" s="20">
        <v>10048</v>
      </c>
      <c r="L208" s="13" t="s">
        <v>627</v>
      </c>
      <c r="M208" s="20">
        <v>111600</v>
      </c>
      <c r="N208" s="13" t="s">
        <v>954</v>
      </c>
      <c r="O208" s="13" t="s">
        <v>718</v>
      </c>
      <c r="P208" s="13" t="s">
        <v>719</v>
      </c>
      <c r="Q208" s="13" t="s">
        <v>720</v>
      </c>
      <c r="R208" s="13" t="s">
        <v>714</v>
      </c>
      <c r="S208" s="13" t="s">
        <v>721</v>
      </c>
    </row>
    <row r="209" spans="1:19" x14ac:dyDescent="0.25">
      <c r="A209" s="13" t="s">
        <v>722</v>
      </c>
      <c r="B209" s="13" t="s">
        <v>703</v>
      </c>
      <c r="C209" s="13" t="s">
        <v>723</v>
      </c>
      <c r="D209" s="13" t="s">
        <v>705</v>
      </c>
      <c r="E209" s="13" t="s">
        <v>706</v>
      </c>
      <c r="F209" s="14">
        <v>31112.18</v>
      </c>
      <c r="G209" s="13" t="s">
        <v>707</v>
      </c>
      <c r="H209" s="19">
        <v>43983</v>
      </c>
      <c r="I209" s="13" t="s">
        <v>883</v>
      </c>
      <c r="J209" s="13" t="s">
        <v>953</v>
      </c>
      <c r="K209" s="20">
        <v>10048</v>
      </c>
      <c r="L209" s="13" t="s">
        <v>627</v>
      </c>
      <c r="M209" s="20">
        <v>111600</v>
      </c>
      <c r="N209" s="13" t="s">
        <v>954</v>
      </c>
      <c r="O209" s="13" t="s">
        <v>724</v>
      </c>
      <c r="P209" s="13" t="s">
        <v>725</v>
      </c>
      <c r="Q209" s="13" t="s">
        <v>726</v>
      </c>
      <c r="R209" s="13" t="s">
        <v>714</v>
      </c>
      <c r="S209" s="13" t="s">
        <v>721</v>
      </c>
    </row>
    <row r="210" spans="1:19" x14ac:dyDescent="0.25">
      <c r="A210" s="13" t="s">
        <v>702</v>
      </c>
      <c r="B210" s="13" t="s">
        <v>703</v>
      </c>
      <c r="C210" s="13" t="s">
        <v>704</v>
      </c>
      <c r="D210" s="13" t="s">
        <v>705</v>
      </c>
      <c r="E210" s="13" t="s">
        <v>706</v>
      </c>
      <c r="F210" s="14">
        <v>7095.4</v>
      </c>
      <c r="G210" s="13" t="s">
        <v>707</v>
      </c>
      <c r="H210" s="19">
        <v>43922</v>
      </c>
      <c r="I210" s="13" t="s">
        <v>955</v>
      </c>
      <c r="J210" s="13" t="s">
        <v>956</v>
      </c>
      <c r="K210" s="20">
        <v>10048</v>
      </c>
      <c r="L210" s="13" t="s">
        <v>627</v>
      </c>
      <c r="M210" s="20">
        <v>111700</v>
      </c>
      <c r="N210" s="13" t="s">
        <v>957</v>
      </c>
      <c r="O210" s="13" t="s">
        <v>711</v>
      </c>
      <c r="P210" s="13" t="s">
        <v>712</v>
      </c>
      <c r="Q210" s="13" t="s">
        <v>713</v>
      </c>
      <c r="R210" s="13" t="s">
        <v>714</v>
      </c>
      <c r="S210" s="13" t="s">
        <v>741</v>
      </c>
    </row>
    <row r="211" spans="1:19" x14ac:dyDescent="0.25">
      <c r="A211" s="13" t="s">
        <v>716</v>
      </c>
      <c r="B211" s="13" t="s">
        <v>703</v>
      </c>
      <c r="C211" s="13" t="s">
        <v>717</v>
      </c>
      <c r="D211" s="13" t="s">
        <v>705</v>
      </c>
      <c r="E211" s="13" t="s">
        <v>706</v>
      </c>
      <c r="F211" s="14">
        <v>7025.45</v>
      </c>
      <c r="G211" s="13" t="s">
        <v>707</v>
      </c>
      <c r="H211" s="19">
        <v>43952</v>
      </c>
      <c r="I211" s="13" t="s">
        <v>940</v>
      </c>
      <c r="J211" s="13" t="s">
        <v>956</v>
      </c>
      <c r="K211" s="20">
        <v>10048</v>
      </c>
      <c r="L211" s="13" t="s">
        <v>627</v>
      </c>
      <c r="M211" s="20">
        <v>111700</v>
      </c>
      <c r="N211" s="13" t="s">
        <v>957</v>
      </c>
      <c r="O211" s="13" t="s">
        <v>718</v>
      </c>
      <c r="P211" s="13" t="s">
        <v>719</v>
      </c>
      <c r="Q211" s="13" t="s">
        <v>720</v>
      </c>
      <c r="R211" s="13" t="s">
        <v>714</v>
      </c>
      <c r="S211" s="13" t="s">
        <v>741</v>
      </c>
    </row>
    <row r="212" spans="1:19" x14ac:dyDescent="0.25">
      <c r="A212" s="13" t="s">
        <v>722</v>
      </c>
      <c r="B212" s="13" t="s">
        <v>703</v>
      </c>
      <c r="C212" s="13" t="s">
        <v>723</v>
      </c>
      <c r="D212" s="13" t="s">
        <v>705</v>
      </c>
      <c r="E212" s="13" t="s">
        <v>706</v>
      </c>
      <c r="F212" s="14">
        <v>7095.4</v>
      </c>
      <c r="G212" s="13" t="s">
        <v>707</v>
      </c>
      <c r="H212" s="19">
        <v>43983</v>
      </c>
      <c r="I212" s="13" t="s">
        <v>887</v>
      </c>
      <c r="J212" s="13" t="s">
        <v>956</v>
      </c>
      <c r="K212" s="20">
        <v>10048</v>
      </c>
      <c r="L212" s="13" t="s">
        <v>627</v>
      </c>
      <c r="M212" s="20">
        <v>111700</v>
      </c>
      <c r="N212" s="13" t="s">
        <v>957</v>
      </c>
      <c r="O212" s="13" t="s">
        <v>724</v>
      </c>
      <c r="P212" s="13" t="s">
        <v>725</v>
      </c>
      <c r="Q212" s="13" t="s">
        <v>726</v>
      </c>
      <c r="R212" s="13" t="s">
        <v>714</v>
      </c>
      <c r="S212" s="13" t="s">
        <v>741</v>
      </c>
    </row>
    <row r="213" spans="1:19" x14ac:dyDescent="0.25">
      <c r="A213" s="13" t="s">
        <v>702</v>
      </c>
      <c r="B213" s="13" t="s">
        <v>703</v>
      </c>
      <c r="C213" s="13" t="s">
        <v>704</v>
      </c>
      <c r="D213" s="13" t="s">
        <v>705</v>
      </c>
      <c r="E213" s="13" t="s">
        <v>706</v>
      </c>
      <c r="F213" s="14">
        <v>343.09</v>
      </c>
      <c r="G213" s="13" t="s">
        <v>707</v>
      </c>
      <c r="H213" s="19">
        <v>43922</v>
      </c>
      <c r="I213" s="13" t="s">
        <v>958</v>
      </c>
      <c r="J213" s="13" t="s">
        <v>959</v>
      </c>
      <c r="K213" s="20">
        <v>10048</v>
      </c>
      <c r="L213" s="13" t="s">
        <v>627</v>
      </c>
      <c r="M213" s="20">
        <v>113000</v>
      </c>
      <c r="N213" s="13" t="s">
        <v>960</v>
      </c>
      <c r="O213" s="13" t="s">
        <v>711</v>
      </c>
      <c r="P213" s="13" t="s">
        <v>712</v>
      </c>
      <c r="Q213" s="13" t="s">
        <v>713</v>
      </c>
      <c r="R213" s="13" t="s">
        <v>714</v>
      </c>
      <c r="S213" s="13" t="s">
        <v>741</v>
      </c>
    </row>
    <row r="214" spans="1:19" x14ac:dyDescent="0.25">
      <c r="A214" s="13" t="s">
        <v>716</v>
      </c>
      <c r="B214" s="13" t="s">
        <v>703</v>
      </c>
      <c r="C214" s="13" t="s">
        <v>717</v>
      </c>
      <c r="D214" s="13" t="s">
        <v>705</v>
      </c>
      <c r="E214" s="13" t="s">
        <v>706</v>
      </c>
      <c r="F214" s="14">
        <v>340.16</v>
      </c>
      <c r="G214" s="13" t="s">
        <v>707</v>
      </c>
      <c r="H214" s="19">
        <v>43952</v>
      </c>
      <c r="I214" s="13" t="s">
        <v>943</v>
      </c>
      <c r="J214" s="13" t="s">
        <v>959</v>
      </c>
      <c r="K214" s="20">
        <v>10048</v>
      </c>
      <c r="L214" s="13" t="s">
        <v>627</v>
      </c>
      <c r="M214" s="20">
        <v>113000</v>
      </c>
      <c r="N214" s="13" t="s">
        <v>960</v>
      </c>
      <c r="O214" s="13" t="s">
        <v>718</v>
      </c>
      <c r="P214" s="13" t="s">
        <v>719</v>
      </c>
      <c r="Q214" s="13" t="s">
        <v>720</v>
      </c>
      <c r="R214" s="13" t="s">
        <v>714</v>
      </c>
      <c r="S214" s="13" t="s">
        <v>741</v>
      </c>
    </row>
    <row r="215" spans="1:19" x14ac:dyDescent="0.25">
      <c r="A215" s="13" t="s">
        <v>722</v>
      </c>
      <c r="B215" s="13" t="s">
        <v>703</v>
      </c>
      <c r="C215" s="13" t="s">
        <v>723</v>
      </c>
      <c r="D215" s="13" t="s">
        <v>705</v>
      </c>
      <c r="E215" s="13" t="s">
        <v>706</v>
      </c>
      <c r="F215" s="14">
        <v>343.09</v>
      </c>
      <c r="G215" s="13" t="s">
        <v>707</v>
      </c>
      <c r="H215" s="19">
        <v>43983</v>
      </c>
      <c r="I215" s="13" t="s">
        <v>891</v>
      </c>
      <c r="J215" s="13" t="s">
        <v>959</v>
      </c>
      <c r="K215" s="20">
        <v>10048</v>
      </c>
      <c r="L215" s="13" t="s">
        <v>627</v>
      </c>
      <c r="M215" s="20">
        <v>113000</v>
      </c>
      <c r="N215" s="13" t="s">
        <v>960</v>
      </c>
      <c r="O215" s="13" t="s">
        <v>724</v>
      </c>
      <c r="P215" s="13" t="s">
        <v>725</v>
      </c>
      <c r="Q215" s="13" t="s">
        <v>726</v>
      </c>
      <c r="R215" s="13" t="s">
        <v>714</v>
      </c>
      <c r="S215" s="13" t="s">
        <v>741</v>
      </c>
    </row>
    <row r="216" spans="1:19" x14ac:dyDescent="0.25">
      <c r="A216" s="13" t="s">
        <v>702</v>
      </c>
      <c r="B216" s="13" t="s">
        <v>703</v>
      </c>
      <c r="C216" s="13" t="s">
        <v>704</v>
      </c>
      <c r="D216" s="13" t="s">
        <v>705</v>
      </c>
      <c r="E216" s="13" t="s">
        <v>706</v>
      </c>
      <c r="F216" s="14">
        <v>607.42999999999995</v>
      </c>
      <c r="G216" s="13" t="s">
        <v>707</v>
      </c>
      <c r="H216" s="19">
        <v>43922</v>
      </c>
      <c r="I216" s="13" t="s">
        <v>961</v>
      </c>
      <c r="J216" s="13" t="s">
        <v>962</v>
      </c>
      <c r="K216" s="20">
        <v>10048</v>
      </c>
      <c r="L216" s="13" t="s">
        <v>627</v>
      </c>
      <c r="M216" s="20">
        <v>113010</v>
      </c>
      <c r="N216" s="13" t="s">
        <v>963</v>
      </c>
      <c r="O216" s="13" t="s">
        <v>711</v>
      </c>
      <c r="P216" s="13" t="s">
        <v>712</v>
      </c>
      <c r="Q216" s="13" t="s">
        <v>713</v>
      </c>
      <c r="R216" s="13" t="s">
        <v>714</v>
      </c>
      <c r="S216" s="13" t="s">
        <v>715</v>
      </c>
    </row>
    <row r="217" spans="1:19" x14ac:dyDescent="0.25">
      <c r="A217" s="13" t="s">
        <v>716</v>
      </c>
      <c r="B217" s="13" t="s">
        <v>703</v>
      </c>
      <c r="C217" s="13" t="s">
        <v>717</v>
      </c>
      <c r="D217" s="13" t="s">
        <v>705</v>
      </c>
      <c r="E217" s="13" t="s">
        <v>706</v>
      </c>
      <c r="F217" s="14">
        <v>607.42999999999995</v>
      </c>
      <c r="G217" s="13" t="s">
        <v>707</v>
      </c>
      <c r="H217" s="19">
        <v>43952</v>
      </c>
      <c r="I217" s="13" t="s">
        <v>946</v>
      </c>
      <c r="J217" s="13" t="s">
        <v>962</v>
      </c>
      <c r="K217" s="20">
        <v>10048</v>
      </c>
      <c r="L217" s="13" t="s">
        <v>627</v>
      </c>
      <c r="M217" s="20">
        <v>113010</v>
      </c>
      <c r="N217" s="13" t="s">
        <v>963</v>
      </c>
      <c r="O217" s="13" t="s">
        <v>718</v>
      </c>
      <c r="P217" s="13" t="s">
        <v>719</v>
      </c>
      <c r="Q217" s="13" t="s">
        <v>720</v>
      </c>
      <c r="R217" s="13" t="s">
        <v>714</v>
      </c>
      <c r="S217" s="13" t="s">
        <v>715</v>
      </c>
    </row>
    <row r="218" spans="1:19" x14ac:dyDescent="0.25">
      <c r="A218" s="13" t="s">
        <v>722</v>
      </c>
      <c r="B218" s="13" t="s">
        <v>703</v>
      </c>
      <c r="C218" s="13" t="s">
        <v>723</v>
      </c>
      <c r="D218" s="13" t="s">
        <v>705</v>
      </c>
      <c r="E218" s="13" t="s">
        <v>706</v>
      </c>
      <c r="F218" s="14">
        <v>607.42999999999995</v>
      </c>
      <c r="G218" s="13" t="s">
        <v>707</v>
      </c>
      <c r="H218" s="19">
        <v>43983</v>
      </c>
      <c r="I218" s="13" t="s">
        <v>895</v>
      </c>
      <c r="J218" s="13" t="s">
        <v>962</v>
      </c>
      <c r="K218" s="20">
        <v>10048</v>
      </c>
      <c r="L218" s="13" t="s">
        <v>627</v>
      </c>
      <c r="M218" s="20">
        <v>113010</v>
      </c>
      <c r="N218" s="13" t="s">
        <v>963</v>
      </c>
      <c r="O218" s="13" t="s">
        <v>724</v>
      </c>
      <c r="P218" s="13" t="s">
        <v>725</v>
      </c>
      <c r="Q218" s="13" t="s">
        <v>726</v>
      </c>
      <c r="R218" s="13" t="s">
        <v>714</v>
      </c>
      <c r="S218" s="13" t="s">
        <v>715</v>
      </c>
    </row>
    <row r="219" spans="1:19" x14ac:dyDescent="0.25">
      <c r="A219" s="13" t="s">
        <v>702</v>
      </c>
      <c r="B219" s="13" t="s">
        <v>703</v>
      </c>
      <c r="C219" s="13" t="s">
        <v>704</v>
      </c>
      <c r="D219" s="13" t="s">
        <v>705</v>
      </c>
      <c r="E219" s="13" t="s">
        <v>706</v>
      </c>
      <c r="F219" s="14">
        <v>160.94</v>
      </c>
      <c r="G219" s="13" t="s">
        <v>707</v>
      </c>
      <c r="H219" s="19">
        <v>43922</v>
      </c>
      <c r="I219" s="13" t="s">
        <v>964</v>
      </c>
      <c r="J219" s="13" t="s">
        <v>965</v>
      </c>
      <c r="K219" s="20">
        <v>10048</v>
      </c>
      <c r="L219" s="13" t="s">
        <v>627</v>
      </c>
      <c r="M219" s="20">
        <v>113020</v>
      </c>
      <c r="N219" s="13" t="s">
        <v>966</v>
      </c>
      <c r="O219" s="13" t="s">
        <v>711</v>
      </c>
      <c r="P219" s="13" t="s">
        <v>712</v>
      </c>
      <c r="Q219" s="13" t="s">
        <v>713</v>
      </c>
      <c r="R219" s="13" t="s">
        <v>714</v>
      </c>
      <c r="S219" s="13" t="s">
        <v>730</v>
      </c>
    </row>
    <row r="220" spans="1:19" x14ac:dyDescent="0.25">
      <c r="A220" s="13" t="s">
        <v>716</v>
      </c>
      <c r="B220" s="13" t="s">
        <v>703</v>
      </c>
      <c r="C220" s="13" t="s">
        <v>717</v>
      </c>
      <c r="D220" s="13" t="s">
        <v>705</v>
      </c>
      <c r="E220" s="13" t="s">
        <v>706</v>
      </c>
      <c r="F220" s="14">
        <v>160.94</v>
      </c>
      <c r="G220" s="13" t="s">
        <v>707</v>
      </c>
      <c r="H220" s="19">
        <v>43952</v>
      </c>
      <c r="I220" s="13" t="s">
        <v>949</v>
      </c>
      <c r="J220" s="13" t="s">
        <v>965</v>
      </c>
      <c r="K220" s="20">
        <v>10048</v>
      </c>
      <c r="L220" s="13" t="s">
        <v>627</v>
      </c>
      <c r="M220" s="20">
        <v>113020</v>
      </c>
      <c r="N220" s="13" t="s">
        <v>966</v>
      </c>
      <c r="O220" s="13" t="s">
        <v>718</v>
      </c>
      <c r="P220" s="13" t="s">
        <v>719</v>
      </c>
      <c r="Q220" s="13" t="s">
        <v>720</v>
      </c>
      <c r="R220" s="13" t="s">
        <v>714</v>
      </c>
      <c r="S220" s="13" t="s">
        <v>730</v>
      </c>
    </row>
    <row r="221" spans="1:19" x14ac:dyDescent="0.25">
      <c r="A221" s="13" t="s">
        <v>722</v>
      </c>
      <c r="B221" s="13" t="s">
        <v>703</v>
      </c>
      <c r="C221" s="13" t="s">
        <v>723</v>
      </c>
      <c r="D221" s="13" t="s">
        <v>705</v>
      </c>
      <c r="E221" s="13" t="s">
        <v>706</v>
      </c>
      <c r="F221" s="14">
        <v>160.94</v>
      </c>
      <c r="G221" s="13" t="s">
        <v>707</v>
      </c>
      <c r="H221" s="19">
        <v>43983</v>
      </c>
      <c r="I221" s="13" t="s">
        <v>899</v>
      </c>
      <c r="J221" s="13" t="s">
        <v>965</v>
      </c>
      <c r="K221" s="20">
        <v>10048</v>
      </c>
      <c r="L221" s="13" t="s">
        <v>627</v>
      </c>
      <c r="M221" s="20">
        <v>113020</v>
      </c>
      <c r="N221" s="13" t="s">
        <v>966</v>
      </c>
      <c r="O221" s="13" t="s">
        <v>724</v>
      </c>
      <c r="P221" s="13" t="s">
        <v>725</v>
      </c>
      <c r="Q221" s="13" t="s">
        <v>726</v>
      </c>
      <c r="R221" s="13" t="s">
        <v>714</v>
      </c>
      <c r="S221" s="13" t="s">
        <v>730</v>
      </c>
    </row>
    <row r="222" spans="1:19" x14ac:dyDescent="0.25">
      <c r="A222" s="13" t="s">
        <v>702</v>
      </c>
      <c r="B222" s="13" t="s">
        <v>703</v>
      </c>
      <c r="C222" s="13" t="s">
        <v>704</v>
      </c>
      <c r="D222" s="13" t="s">
        <v>705</v>
      </c>
      <c r="E222" s="13" t="s">
        <v>706</v>
      </c>
      <c r="F222" s="14">
        <v>9410.19</v>
      </c>
      <c r="G222" s="13" t="s">
        <v>707</v>
      </c>
      <c r="H222" s="19">
        <v>43922</v>
      </c>
      <c r="I222" s="13" t="s">
        <v>967</v>
      </c>
      <c r="J222" s="13" t="s">
        <v>968</v>
      </c>
      <c r="K222" s="20">
        <v>10048</v>
      </c>
      <c r="L222" s="13" t="s">
        <v>627</v>
      </c>
      <c r="M222" s="20">
        <v>113040</v>
      </c>
      <c r="N222" s="13" t="s">
        <v>969</v>
      </c>
      <c r="O222" s="13" t="s">
        <v>711</v>
      </c>
      <c r="P222" s="13" t="s">
        <v>712</v>
      </c>
      <c r="Q222" s="13" t="s">
        <v>713</v>
      </c>
      <c r="R222" s="13" t="s">
        <v>714</v>
      </c>
      <c r="S222" s="13" t="s">
        <v>682</v>
      </c>
    </row>
    <row r="223" spans="1:19" x14ac:dyDescent="0.25">
      <c r="A223" s="13" t="s">
        <v>716</v>
      </c>
      <c r="B223" s="13" t="s">
        <v>703</v>
      </c>
      <c r="C223" s="13" t="s">
        <v>717</v>
      </c>
      <c r="D223" s="13" t="s">
        <v>705</v>
      </c>
      <c r="E223" s="13" t="s">
        <v>706</v>
      </c>
      <c r="F223" s="14">
        <v>9410.19</v>
      </c>
      <c r="G223" s="13" t="s">
        <v>707</v>
      </c>
      <c r="H223" s="19">
        <v>43952</v>
      </c>
      <c r="I223" s="13" t="s">
        <v>952</v>
      </c>
      <c r="J223" s="13" t="s">
        <v>968</v>
      </c>
      <c r="K223" s="20">
        <v>10048</v>
      </c>
      <c r="L223" s="13" t="s">
        <v>627</v>
      </c>
      <c r="M223" s="20">
        <v>113040</v>
      </c>
      <c r="N223" s="13" t="s">
        <v>969</v>
      </c>
      <c r="O223" s="13" t="s">
        <v>718</v>
      </c>
      <c r="P223" s="13" t="s">
        <v>719</v>
      </c>
      <c r="Q223" s="13" t="s">
        <v>720</v>
      </c>
      <c r="R223" s="13" t="s">
        <v>714</v>
      </c>
      <c r="S223" s="13" t="s">
        <v>682</v>
      </c>
    </row>
    <row r="224" spans="1:19" x14ac:dyDescent="0.25">
      <c r="A224" s="13" t="s">
        <v>722</v>
      </c>
      <c r="B224" s="13" t="s">
        <v>703</v>
      </c>
      <c r="C224" s="13" t="s">
        <v>723</v>
      </c>
      <c r="D224" s="13" t="s">
        <v>705</v>
      </c>
      <c r="E224" s="13" t="s">
        <v>706</v>
      </c>
      <c r="F224" s="14">
        <v>9410.19</v>
      </c>
      <c r="G224" s="13" t="s">
        <v>707</v>
      </c>
      <c r="H224" s="19">
        <v>43983</v>
      </c>
      <c r="I224" s="13" t="s">
        <v>903</v>
      </c>
      <c r="J224" s="13" t="s">
        <v>968</v>
      </c>
      <c r="K224" s="20">
        <v>10048</v>
      </c>
      <c r="L224" s="13" t="s">
        <v>627</v>
      </c>
      <c r="M224" s="20">
        <v>113040</v>
      </c>
      <c r="N224" s="13" t="s">
        <v>969</v>
      </c>
      <c r="O224" s="13" t="s">
        <v>724</v>
      </c>
      <c r="P224" s="13" t="s">
        <v>725</v>
      </c>
      <c r="Q224" s="13" t="s">
        <v>726</v>
      </c>
      <c r="R224" s="13" t="s">
        <v>714</v>
      </c>
      <c r="S224" s="13" t="s">
        <v>682</v>
      </c>
    </row>
    <row r="225" spans="1:19" x14ac:dyDescent="0.25">
      <c r="A225" s="13" t="s">
        <v>702</v>
      </c>
      <c r="B225" s="13" t="s">
        <v>703</v>
      </c>
      <c r="C225" s="13" t="s">
        <v>704</v>
      </c>
      <c r="D225" s="13" t="s">
        <v>705</v>
      </c>
      <c r="E225" s="13" t="s">
        <v>706</v>
      </c>
      <c r="F225" s="14">
        <v>2412.13</v>
      </c>
      <c r="G225" s="13" t="s">
        <v>707</v>
      </c>
      <c r="H225" s="19">
        <v>43922</v>
      </c>
      <c r="I225" s="13" t="s">
        <v>970</v>
      </c>
      <c r="J225" s="13" t="s">
        <v>971</v>
      </c>
      <c r="K225" s="20">
        <v>10048</v>
      </c>
      <c r="L225" s="13" t="s">
        <v>627</v>
      </c>
      <c r="M225" s="20">
        <v>113060</v>
      </c>
      <c r="N225" s="13" t="s">
        <v>972</v>
      </c>
      <c r="O225" s="13" t="s">
        <v>711</v>
      </c>
      <c r="P225" s="13" t="s">
        <v>712</v>
      </c>
      <c r="Q225" s="13" t="s">
        <v>713</v>
      </c>
      <c r="R225" s="13" t="s">
        <v>714</v>
      </c>
      <c r="S225" s="13" t="s">
        <v>721</v>
      </c>
    </row>
    <row r="226" spans="1:19" x14ac:dyDescent="0.25">
      <c r="A226" s="13" t="s">
        <v>716</v>
      </c>
      <c r="B226" s="13" t="s">
        <v>703</v>
      </c>
      <c r="C226" s="13" t="s">
        <v>717</v>
      </c>
      <c r="D226" s="13" t="s">
        <v>705</v>
      </c>
      <c r="E226" s="13" t="s">
        <v>706</v>
      </c>
      <c r="F226" s="14">
        <v>2509.88</v>
      </c>
      <c r="G226" s="13" t="s">
        <v>707</v>
      </c>
      <c r="H226" s="19">
        <v>43952</v>
      </c>
      <c r="I226" s="13" t="s">
        <v>955</v>
      </c>
      <c r="J226" s="13" t="s">
        <v>971</v>
      </c>
      <c r="K226" s="20">
        <v>10048</v>
      </c>
      <c r="L226" s="13" t="s">
        <v>627</v>
      </c>
      <c r="M226" s="20">
        <v>113060</v>
      </c>
      <c r="N226" s="13" t="s">
        <v>972</v>
      </c>
      <c r="O226" s="13" t="s">
        <v>718</v>
      </c>
      <c r="P226" s="13" t="s">
        <v>719</v>
      </c>
      <c r="Q226" s="13" t="s">
        <v>720</v>
      </c>
      <c r="R226" s="13" t="s">
        <v>714</v>
      </c>
      <c r="S226" s="13" t="s">
        <v>721</v>
      </c>
    </row>
    <row r="227" spans="1:19" x14ac:dyDescent="0.25">
      <c r="A227" s="13" t="s">
        <v>722</v>
      </c>
      <c r="B227" s="13" t="s">
        <v>703</v>
      </c>
      <c r="C227" s="13" t="s">
        <v>723</v>
      </c>
      <c r="D227" s="13" t="s">
        <v>705</v>
      </c>
      <c r="E227" s="13" t="s">
        <v>706</v>
      </c>
      <c r="F227" s="14">
        <v>2532.4499999999998</v>
      </c>
      <c r="G227" s="13" t="s">
        <v>707</v>
      </c>
      <c r="H227" s="19">
        <v>43983</v>
      </c>
      <c r="I227" s="13" t="s">
        <v>907</v>
      </c>
      <c r="J227" s="13" t="s">
        <v>971</v>
      </c>
      <c r="K227" s="20">
        <v>10048</v>
      </c>
      <c r="L227" s="13" t="s">
        <v>627</v>
      </c>
      <c r="M227" s="20">
        <v>113060</v>
      </c>
      <c r="N227" s="13" t="s">
        <v>972</v>
      </c>
      <c r="O227" s="13" t="s">
        <v>724</v>
      </c>
      <c r="P227" s="13" t="s">
        <v>725</v>
      </c>
      <c r="Q227" s="13" t="s">
        <v>726</v>
      </c>
      <c r="R227" s="13" t="s">
        <v>714</v>
      </c>
      <c r="S227" s="13" t="s">
        <v>721</v>
      </c>
    </row>
    <row r="228" spans="1:19" x14ac:dyDescent="0.25">
      <c r="A228" s="13" t="s">
        <v>702</v>
      </c>
      <c r="B228" s="13" t="s">
        <v>703</v>
      </c>
      <c r="C228" s="13" t="s">
        <v>704</v>
      </c>
      <c r="D228" s="13" t="s">
        <v>705</v>
      </c>
      <c r="E228" s="13" t="s">
        <v>706</v>
      </c>
      <c r="F228" s="14">
        <v>1404.74</v>
      </c>
      <c r="G228" s="13" t="s">
        <v>707</v>
      </c>
      <c r="H228" s="19">
        <v>43922</v>
      </c>
      <c r="I228" s="13" t="s">
        <v>973</v>
      </c>
      <c r="J228" s="13" t="s">
        <v>974</v>
      </c>
      <c r="K228" s="20">
        <v>10048</v>
      </c>
      <c r="L228" s="13" t="s">
        <v>627</v>
      </c>
      <c r="M228" s="20">
        <v>114000</v>
      </c>
      <c r="N228" s="13" t="s">
        <v>975</v>
      </c>
      <c r="O228" s="13" t="s">
        <v>711</v>
      </c>
      <c r="P228" s="13" t="s">
        <v>712</v>
      </c>
      <c r="Q228" s="13" t="s">
        <v>713</v>
      </c>
      <c r="R228" s="13" t="s">
        <v>714</v>
      </c>
      <c r="S228" s="13" t="s">
        <v>741</v>
      </c>
    </row>
    <row r="229" spans="1:19" x14ac:dyDescent="0.25">
      <c r="A229" s="13" t="s">
        <v>716</v>
      </c>
      <c r="B229" s="13" t="s">
        <v>703</v>
      </c>
      <c r="C229" s="13" t="s">
        <v>717</v>
      </c>
      <c r="D229" s="13" t="s">
        <v>705</v>
      </c>
      <c r="E229" s="13" t="s">
        <v>706</v>
      </c>
      <c r="F229" s="14">
        <v>1389.79</v>
      </c>
      <c r="G229" s="13" t="s">
        <v>707</v>
      </c>
      <c r="H229" s="19">
        <v>43952</v>
      </c>
      <c r="I229" s="13" t="s">
        <v>958</v>
      </c>
      <c r="J229" s="13" t="s">
        <v>974</v>
      </c>
      <c r="K229" s="20">
        <v>10048</v>
      </c>
      <c r="L229" s="13" t="s">
        <v>627</v>
      </c>
      <c r="M229" s="20">
        <v>114000</v>
      </c>
      <c r="N229" s="13" t="s">
        <v>975</v>
      </c>
      <c r="O229" s="13" t="s">
        <v>718</v>
      </c>
      <c r="P229" s="13" t="s">
        <v>719</v>
      </c>
      <c r="Q229" s="13" t="s">
        <v>720</v>
      </c>
      <c r="R229" s="13" t="s">
        <v>714</v>
      </c>
      <c r="S229" s="13" t="s">
        <v>741</v>
      </c>
    </row>
    <row r="230" spans="1:19" x14ac:dyDescent="0.25">
      <c r="A230" s="13" t="s">
        <v>722</v>
      </c>
      <c r="B230" s="13" t="s">
        <v>703</v>
      </c>
      <c r="C230" s="13" t="s">
        <v>723</v>
      </c>
      <c r="D230" s="13" t="s">
        <v>705</v>
      </c>
      <c r="E230" s="13" t="s">
        <v>706</v>
      </c>
      <c r="F230" s="14">
        <v>1404.74</v>
      </c>
      <c r="G230" s="13" t="s">
        <v>707</v>
      </c>
      <c r="H230" s="19">
        <v>43983</v>
      </c>
      <c r="I230" s="13" t="s">
        <v>911</v>
      </c>
      <c r="J230" s="13" t="s">
        <v>974</v>
      </c>
      <c r="K230" s="20">
        <v>10048</v>
      </c>
      <c r="L230" s="13" t="s">
        <v>627</v>
      </c>
      <c r="M230" s="20">
        <v>114000</v>
      </c>
      <c r="N230" s="13" t="s">
        <v>975</v>
      </c>
      <c r="O230" s="13" t="s">
        <v>724</v>
      </c>
      <c r="P230" s="13" t="s">
        <v>725</v>
      </c>
      <c r="Q230" s="13" t="s">
        <v>726</v>
      </c>
      <c r="R230" s="13" t="s">
        <v>714</v>
      </c>
      <c r="S230" s="13" t="s">
        <v>741</v>
      </c>
    </row>
    <row r="231" spans="1:19" x14ac:dyDescent="0.25">
      <c r="A231" s="13" t="s">
        <v>702</v>
      </c>
      <c r="B231" s="13" t="s">
        <v>703</v>
      </c>
      <c r="C231" s="13" t="s">
        <v>704</v>
      </c>
      <c r="D231" s="13" t="s">
        <v>705</v>
      </c>
      <c r="E231" s="13" t="s">
        <v>706</v>
      </c>
      <c r="F231" s="14">
        <v>1530.01</v>
      </c>
      <c r="G231" s="13" t="s">
        <v>707</v>
      </c>
      <c r="H231" s="19">
        <v>43922</v>
      </c>
      <c r="I231" s="13" t="s">
        <v>976</v>
      </c>
      <c r="J231" s="13" t="s">
        <v>977</v>
      </c>
      <c r="K231" s="20">
        <v>10048</v>
      </c>
      <c r="L231" s="13" t="s">
        <v>627</v>
      </c>
      <c r="M231" s="20">
        <v>114010</v>
      </c>
      <c r="N231" s="13" t="s">
        <v>978</v>
      </c>
      <c r="O231" s="13" t="s">
        <v>711</v>
      </c>
      <c r="P231" s="13" t="s">
        <v>712</v>
      </c>
      <c r="Q231" s="13" t="s">
        <v>713</v>
      </c>
      <c r="R231" s="13" t="s">
        <v>714</v>
      </c>
      <c r="S231" s="13" t="s">
        <v>715</v>
      </c>
    </row>
    <row r="232" spans="1:19" x14ac:dyDescent="0.25">
      <c r="A232" s="13" t="s">
        <v>716</v>
      </c>
      <c r="B232" s="13" t="s">
        <v>703</v>
      </c>
      <c r="C232" s="13" t="s">
        <v>717</v>
      </c>
      <c r="D232" s="13" t="s">
        <v>705</v>
      </c>
      <c r="E232" s="13" t="s">
        <v>706</v>
      </c>
      <c r="F232" s="14">
        <v>1530.01</v>
      </c>
      <c r="G232" s="13" t="s">
        <v>707</v>
      </c>
      <c r="H232" s="19">
        <v>43952</v>
      </c>
      <c r="I232" s="13" t="s">
        <v>961</v>
      </c>
      <c r="J232" s="13" t="s">
        <v>977</v>
      </c>
      <c r="K232" s="20">
        <v>10048</v>
      </c>
      <c r="L232" s="13" t="s">
        <v>627</v>
      </c>
      <c r="M232" s="20">
        <v>114010</v>
      </c>
      <c r="N232" s="13" t="s">
        <v>978</v>
      </c>
      <c r="O232" s="13" t="s">
        <v>718</v>
      </c>
      <c r="P232" s="13" t="s">
        <v>719</v>
      </c>
      <c r="Q232" s="13" t="s">
        <v>720</v>
      </c>
      <c r="R232" s="13" t="s">
        <v>714</v>
      </c>
      <c r="S232" s="13" t="s">
        <v>715</v>
      </c>
    </row>
    <row r="233" spans="1:19" x14ac:dyDescent="0.25">
      <c r="A233" s="13" t="s">
        <v>722</v>
      </c>
      <c r="B233" s="13" t="s">
        <v>703</v>
      </c>
      <c r="C233" s="13" t="s">
        <v>723</v>
      </c>
      <c r="D233" s="13" t="s">
        <v>705</v>
      </c>
      <c r="E233" s="13" t="s">
        <v>706</v>
      </c>
      <c r="F233" s="14">
        <v>1530.01</v>
      </c>
      <c r="G233" s="13" t="s">
        <v>707</v>
      </c>
      <c r="H233" s="19">
        <v>43983</v>
      </c>
      <c r="I233" s="13" t="s">
        <v>915</v>
      </c>
      <c r="J233" s="13" t="s">
        <v>977</v>
      </c>
      <c r="K233" s="20">
        <v>10048</v>
      </c>
      <c r="L233" s="13" t="s">
        <v>627</v>
      </c>
      <c r="M233" s="20">
        <v>114010</v>
      </c>
      <c r="N233" s="13" t="s">
        <v>978</v>
      </c>
      <c r="O233" s="13" t="s">
        <v>724</v>
      </c>
      <c r="P233" s="13" t="s">
        <v>725</v>
      </c>
      <c r="Q233" s="13" t="s">
        <v>726</v>
      </c>
      <c r="R233" s="13" t="s">
        <v>714</v>
      </c>
      <c r="S233" s="13" t="s">
        <v>715</v>
      </c>
    </row>
    <row r="234" spans="1:19" x14ac:dyDescent="0.25">
      <c r="A234" s="13" t="s">
        <v>702</v>
      </c>
      <c r="B234" s="13" t="s">
        <v>703</v>
      </c>
      <c r="C234" s="13" t="s">
        <v>704</v>
      </c>
      <c r="D234" s="13" t="s">
        <v>705</v>
      </c>
      <c r="E234" s="13" t="s">
        <v>706</v>
      </c>
      <c r="F234" s="14">
        <v>529.61</v>
      </c>
      <c r="G234" s="13" t="s">
        <v>707</v>
      </c>
      <c r="H234" s="19">
        <v>43922</v>
      </c>
      <c r="I234" s="13" t="s">
        <v>979</v>
      </c>
      <c r="J234" s="13" t="s">
        <v>980</v>
      </c>
      <c r="K234" s="20">
        <v>10048</v>
      </c>
      <c r="L234" s="13" t="s">
        <v>627</v>
      </c>
      <c r="M234" s="20">
        <v>114020</v>
      </c>
      <c r="N234" s="13" t="s">
        <v>981</v>
      </c>
      <c r="O234" s="13" t="s">
        <v>711</v>
      </c>
      <c r="P234" s="13" t="s">
        <v>712</v>
      </c>
      <c r="Q234" s="13" t="s">
        <v>713</v>
      </c>
      <c r="R234" s="13" t="s">
        <v>714</v>
      </c>
      <c r="S234" s="13" t="s">
        <v>730</v>
      </c>
    </row>
    <row r="235" spans="1:19" x14ac:dyDescent="0.25">
      <c r="A235" s="13" t="s">
        <v>716</v>
      </c>
      <c r="B235" s="13" t="s">
        <v>703</v>
      </c>
      <c r="C235" s="13" t="s">
        <v>717</v>
      </c>
      <c r="D235" s="13" t="s">
        <v>705</v>
      </c>
      <c r="E235" s="13" t="s">
        <v>706</v>
      </c>
      <c r="F235" s="14">
        <v>529.61</v>
      </c>
      <c r="G235" s="13" t="s">
        <v>707</v>
      </c>
      <c r="H235" s="19">
        <v>43952</v>
      </c>
      <c r="I235" s="13" t="s">
        <v>964</v>
      </c>
      <c r="J235" s="13" t="s">
        <v>980</v>
      </c>
      <c r="K235" s="20">
        <v>10048</v>
      </c>
      <c r="L235" s="13" t="s">
        <v>627</v>
      </c>
      <c r="M235" s="20">
        <v>114020</v>
      </c>
      <c r="N235" s="13" t="s">
        <v>981</v>
      </c>
      <c r="O235" s="13" t="s">
        <v>718</v>
      </c>
      <c r="P235" s="13" t="s">
        <v>719</v>
      </c>
      <c r="Q235" s="13" t="s">
        <v>720</v>
      </c>
      <c r="R235" s="13" t="s">
        <v>714</v>
      </c>
      <c r="S235" s="13" t="s">
        <v>730</v>
      </c>
    </row>
    <row r="236" spans="1:19" x14ac:dyDescent="0.25">
      <c r="A236" s="13" t="s">
        <v>722</v>
      </c>
      <c r="B236" s="13" t="s">
        <v>703</v>
      </c>
      <c r="C236" s="13" t="s">
        <v>723</v>
      </c>
      <c r="D236" s="13" t="s">
        <v>705</v>
      </c>
      <c r="E236" s="13" t="s">
        <v>706</v>
      </c>
      <c r="F236" s="14">
        <v>529.61</v>
      </c>
      <c r="G236" s="13" t="s">
        <v>707</v>
      </c>
      <c r="H236" s="19">
        <v>43983</v>
      </c>
      <c r="I236" s="13" t="s">
        <v>919</v>
      </c>
      <c r="J236" s="13" t="s">
        <v>980</v>
      </c>
      <c r="K236" s="20">
        <v>10048</v>
      </c>
      <c r="L236" s="13" t="s">
        <v>627</v>
      </c>
      <c r="M236" s="20">
        <v>114020</v>
      </c>
      <c r="N236" s="13" t="s">
        <v>981</v>
      </c>
      <c r="O236" s="13" t="s">
        <v>724</v>
      </c>
      <c r="P236" s="13" t="s">
        <v>725</v>
      </c>
      <c r="Q236" s="13" t="s">
        <v>726</v>
      </c>
      <c r="R236" s="13" t="s">
        <v>714</v>
      </c>
      <c r="S236" s="13" t="s">
        <v>730</v>
      </c>
    </row>
    <row r="237" spans="1:19" x14ac:dyDescent="0.25">
      <c r="A237" s="13" t="s">
        <v>702</v>
      </c>
      <c r="B237" s="13" t="s">
        <v>703</v>
      </c>
      <c r="C237" s="13" t="s">
        <v>704</v>
      </c>
      <c r="D237" s="13" t="s">
        <v>705</v>
      </c>
      <c r="E237" s="13" t="s">
        <v>706</v>
      </c>
      <c r="F237" s="14">
        <v>20457.650000000001</v>
      </c>
      <c r="G237" s="13" t="s">
        <v>707</v>
      </c>
      <c r="H237" s="19">
        <v>43922</v>
      </c>
      <c r="I237" s="13" t="s">
        <v>982</v>
      </c>
      <c r="J237" s="13" t="s">
        <v>983</v>
      </c>
      <c r="K237" s="20">
        <v>10048</v>
      </c>
      <c r="L237" s="13" t="s">
        <v>627</v>
      </c>
      <c r="M237" s="20">
        <v>114040</v>
      </c>
      <c r="N237" s="13" t="s">
        <v>984</v>
      </c>
      <c r="O237" s="13" t="s">
        <v>711</v>
      </c>
      <c r="P237" s="13" t="s">
        <v>712</v>
      </c>
      <c r="Q237" s="13" t="s">
        <v>713</v>
      </c>
      <c r="R237" s="13" t="s">
        <v>714</v>
      </c>
      <c r="S237" s="13" t="s">
        <v>682</v>
      </c>
    </row>
    <row r="238" spans="1:19" x14ac:dyDescent="0.25">
      <c r="A238" s="13" t="s">
        <v>716</v>
      </c>
      <c r="B238" s="13" t="s">
        <v>703</v>
      </c>
      <c r="C238" s="13" t="s">
        <v>717</v>
      </c>
      <c r="D238" s="13" t="s">
        <v>705</v>
      </c>
      <c r="E238" s="13" t="s">
        <v>706</v>
      </c>
      <c r="F238" s="14">
        <v>20457.650000000001</v>
      </c>
      <c r="G238" s="13" t="s">
        <v>707</v>
      </c>
      <c r="H238" s="19">
        <v>43952</v>
      </c>
      <c r="I238" s="13" t="s">
        <v>967</v>
      </c>
      <c r="J238" s="13" t="s">
        <v>983</v>
      </c>
      <c r="K238" s="20">
        <v>10048</v>
      </c>
      <c r="L238" s="13" t="s">
        <v>627</v>
      </c>
      <c r="M238" s="20">
        <v>114040</v>
      </c>
      <c r="N238" s="13" t="s">
        <v>984</v>
      </c>
      <c r="O238" s="13" t="s">
        <v>718</v>
      </c>
      <c r="P238" s="13" t="s">
        <v>719</v>
      </c>
      <c r="Q238" s="13" t="s">
        <v>720</v>
      </c>
      <c r="R238" s="13" t="s">
        <v>714</v>
      </c>
      <c r="S238" s="13" t="s">
        <v>682</v>
      </c>
    </row>
    <row r="239" spans="1:19" x14ac:dyDescent="0.25">
      <c r="A239" s="13" t="s">
        <v>722</v>
      </c>
      <c r="B239" s="13" t="s">
        <v>703</v>
      </c>
      <c r="C239" s="13" t="s">
        <v>723</v>
      </c>
      <c r="D239" s="13" t="s">
        <v>705</v>
      </c>
      <c r="E239" s="13" t="s">
        <v>706</v>
      </c>
      <c r="F239" s="14">
        <v>20457.650000000001</v>
      </c>
      <c r="G239" s="13" t="s">
        <v>707</v>
      </c>
      <c r="H239" s="19">
        <v>43983</v>
      </c>
      <c r="I239" s="13" t="s">
        <v>923</v>
      </c>
      <c r="J239" s="13" t="s">
        <v>983</v>
      </c>
      <c r="K239" s="20">
        <v>10048</v>
      </c>
      <c r="L239" s="13" t="s">
        <v>627</v>
      </c>
      <c r="M239" s="20">
        <v>114040</v>
      </c>
      <c r="N239" s="13" t="s">
        <v>984</v>
      </c>
      <c r="O239" s="13" t="s">
        <v>724</v>
      </c>
      <c r="P239" s="13" t="s">
        <v>725</v>
      </c>
      <c r="Q239" s="13" t="s">
        <v>726</v>
      </c>
      <c r="R239" s="13" t="s">
        <v>714</v>
      </c>
      <c r="S239" s="13" t="s">
        <v>682</v>
      </c>
    </row>
    <row r="240" spans="1:19" x14ac:dyDescent="0.25">
      <c r="A240" s="13" t="s">
        <v>702</v>
      </c>
      <c r="B240" s="13" t="s">
        <v>703</v>
      </c>
      <c r="C240" s="13" t="s">
        <v>704</v>
      </c>
      <c r="D240" s="13" t="s">
        <v>705</v>
      </c>
      <c r="E240" s="13" t="s">
        <v>706</v>
      </c>
      <c r="F240" s="14">
        <v>7512.34</v>
      </c>
      <c r="G240" s="13" t="s">
        <v>707</v>
      </c>
      <c r="H240" s="19">
        <v>43922</v>
      </c>
      <c r="I240" s="13" t="s">
        <v>985</v>
      </c>
      <c r="J240" s="13" t="s">
        <v>986</v>
      </c>
      <c r="K240" s="20">
        <v>10048</v>
      </c>
      <c r="L240" s="13" t="s">
        <v>627</v>
      </c>
      <c r="M240" s="20">
        <v>114060</v>
      </c>
      <c r="N240" s="13" t="s">
        <v>987</v>
      </c>
      <c r="O240" s="13" t="s">
        <v>711</v>
      </c>
      <c r="P240" s="13" t="s">
        <v>712</v>
      </c>
      <c r="Q240" s="13" t="s">
        <v>713</v>
      </c>
      <c r="R240" s="13" t="s">
        <v>714</v>
      </c>
      <c r="S240" s="13" t="s">
        <v>721</v>
      </c>
    </row>
    <row r="241" spans="1:19" x14ac:dyDescent="0.25">
      <c r="A241" s="13" t="s">
        <v>716</v>
      </c>
      <c r="B241" s="13" t="s">
        <v>703</v>
      </c>
      <c r="C241" s="13" t="s">
        <v>717</v>
      </c>
      <c r="D241" s="13" t="s">
        <v>705</v>
      </c>
      <c r="E241" s="13" t="s">
        <v>706</v>
      </c>
      <c r="F241" s="14">
        <v>7466.76</v>
      </c>
      <c r="G241" s="13" t="s">
        <v>707</v>
      </c>
      <c r="H241" s="19">
        <v>43952</v>
      </c>
      <c r="I241" s="13" t="s">
        <v>970</v>
      </c>
      <c r="J241" s="13" t="s">
        <v>986</v>
      </c>
      <c r="K241" s="20">
        <v>10048</v>
      </c>
      <c r="L241" s="13" t="s">
        <v>627</v>
      </c>
      <c r="M241" s="20">
        <v>114060</v>
      </c>
      <c r="N241" s="13" t="s">
        <v>987</v>
      </c>
      <c r="O241" s="13" t="s">
        <v>718</v>
      </c>
      <c r="P241" s="13" t="s">
        <v>719</v>
      </c>
      <c r="Q241" s="13" t="s">
        <v>720</v>
      </c>
      <c r="R241" s="13" t="s">
        <v>714</v>
      </c>
      <c r="S241" s="13" t="s">
        <v>721</v>
      </c>
    </row>
    <row r="242" spans="1:19" x14ac:dyDescent="0.25">
      <c r="A242" s="13" t="s">
        <v>722</v>
      </c>
      <c r="B242" s="13" t="s">
        <v>703</v>
      </c>
      <c r="C242" s="13" t="s">
        <v>723</v>
      </c>
      <c r="D242" s="13" t="s">
        <v>705</v>
      </c>
      <c r="E242" s="13" t="s">
        <v>706</v>
      </c>
      <c r="F242" s="14">
        <v>7512.34</v>
      </c>
      <c r="G242" s="13" t="s">
        <v>707</v>
      </c>
      <c r="H242" s="19">
        <v>43983</v>
      </c>
      <c r="I242" s="13" t="s">
        <v>927</v>
      </c>
      <c r="J242" s="13" t="s">
        <v>986</v>
      </c>
      <c r="K242" s="20">
        <v>10048</v>
      </c>
      <c r="L242" s="13" t="s">
        <v>627</v>
      </c>
      <c r="M242" s="20">
        <v>114060</v>
      </c>
      <c r="N242" s="13" t="s">
        <v>987</v>
      </c>
      <c r="O242" s="13" t="s">
        <v>724</v>
      </c>
      <c r="P242" s="13" t="s">
        <v>725</v>
      </c>
      <c r="Q242" s="13" t="s">
        <v>726</v>
      </c>
      <c r="R242" s="13" t="s">
        <v>714</v>
      </c>
      <c r="S242" s="13" t="s">
        <v>721</v>
      </c>
    </row>
    <row r="243" spans="1:19" x14ac:dyDescent="0.25">
      <c r="A243" s="13" t="s">
        <v>702</v>
      </c>
      <c r="B243" s="13" t="s">
        <v>703</v>
      </c>
      <c r="C243" s="13" t="s">
        <v>704</v>
      </c>
      <c r="D243" s="13" t="s">
        <v>705</v>
      </c>
      <c r="E243" s="13" t="s">
        <v>706</v>
      </c>
      <c r="F243" s="14">
        <v>1611.94</v>
      </c>
      <c r="G243" s="13" t="s">
        <v>707</v>
      </c>
      <c r="H243" s="19">
        <v>43922</v>
      </c>
      <c r="I243" s="13" t="s">
        <v>988</v>
      </c>
      <c r="J243" s="13" t="s">
        <v>989</v>
      </c>
      <c r="K243" s="20">
        <v>10051</v>
      </c>
      <c r="L243" s="13" t="s">
        <v>628</v>
      </c>
      <c r="M243" s="20">
        <v>111100</v>
      </c>
      <c r="N243" s="13" t="s">
        <v>990</v>
      </c>
      <c r="O243" s="13" t="s">
        <v>711</v>
      </c>
      <c r="P243" s="13" t="s">
        <v>712</v>
      </c>
      <c r="Q243" s="13" t="s">
        <v>713</v>
      </c>
      <c r="R243" s="13" t="s">
        <v>714</v>
      </c>
      <c r="S243" s="13" t="s">
        <v>715</v>
      </c>
    </row>
    <row r="244" spans="1:19" x14ac:dyDescent="0.25">
      <c r="A244" s="13" t="s">
        <v>716</v>
      </c>
      <c r="B244" s="13" t="s">
        <v>703</v>
      </c>
      <c r="C244" s="13" t="s">
        <v>717</v>
      </c>
      <c r="D244" s="13" t="s">
        <v>705</v>
      </c>
      <c r="E244" s="13" t="s">
        <v>706</v>
      </c>
      <c r="F244" s="14">
        <v>1611.94</v>
      </c>
      <c r="G244" s="13" t="s">
        <v>707</v>
      </c>
      <c r="H244" s="19">
        <v>43952</v>
      </c>
      <c r="I244" s="13" t="s">
        <v>973</v>
      </c>
      <c r="J244" s="13" t="s">
        <v>989</v>
      </c>
      <c r="K244" s="20">
        <v>10051</v>
      </c>
      <c r="L244" s="13" t="s">
        <v>628</v>
      </c>
      <c r="M244" s="20">
        <v>111100</v>
      </c>
      <c r="N244" s="13" t="s">
        <v>990</v>
      </c>
      <c r="O244" s="13" t="s">
        <v>718</v>
      </c>
      <c r="P244" s="13" t="s">
        <v>719</v>
      </c>
      <c r="Q244" s="13" t="s">
        <v>720</v>
      </c>
      <c r="R244" s="13" t="s">
        <v>714</v>
      </c>
      <c r="S244" s="13" t="s">
        <v>715</v>
      </c>
    </row>
    <row r="245" spans="1:19" x14ac:dyDescent="0.25">
      <c r="A245" s="13" t="s">
        <v>722</v>
      </c>
      <c r="B245" s="13" t="s">
        <v>703</v>
      </c>
      <c r="C245" s="13" t="s">
        <v>723</v>
      </c>
      <c r="D245" s="13" t="s">
        <v>705</v>
      </c>
      <c r="E245" s="13" t="s">
        <v>706</v>
      </c>
      <c r="F245" s="14">
        <v>1611.94</v>
      </c>
      <c r="G245" s="13" t="s">
        <v>707</v>
      </c>
      <c r="H245" s="19">
        <v>43983</v>
      </c>
      <c r="I245" s="13" t="s">
        <v>931</v>
      </c>
      <c r="J245" s="13" t="s">
        <v>989</v>
      </c>
      <c r="K245" s="20">
        <v>10051</v>
      </c>
      <c r="L245" s="13" t="s">
        <v>628</v>
      </c>
      <c r="M245" s="20">
        <v>111100</v>
      </c>
      <c r="N245" s="13" t="s">
        <v>990</v>
      </c>
      <c r="O245" s="13" t="s">
        <v>724</v>
      </c>
      <c r="P245" s="13" t="s">
        <v>725</v>
      </c>
      <c r="Q245" s="13" t="s">
        <v>726</v>
      </c>
      <c r="R245" s="13" t="s">
        <v>714</v>
      </c>
      <c r="S245" s="13" t="s">
        <v>715</v>
      </c>
    </row>
    <row r="246" spans="1:19" x14ac:dyDescent="0.25">
      <c r="A246" s="13" t="s">
        <v>702</v>
      </c>
      <c r="B246" s="13" t="s">
        <v>703</v>
      </c>
      <c r="C246" s="13" t="s">
        <v>704</v>
      </c>
      <c r="D246" s="13" t="s">
        <v>705</v>
      </c>
      <c r="E246" s="13" t="s">
        <v>706</v>
      </c>
      <c r="F246" s="14">
        <v>1907.74</v>
      </c>
      <c r="G246" s="13" t="s">
        <v>707</v>
      </c>
      <c r="H246" s="19">
        <v>43922</v>
      </c>
      <c r="I246" s="13" t="s">
        <v>991</v>
      </c>
      <c r="J246" s="13" t="s">
        <v>992</v>
      </c>
      <c r="K246" s="20">
        <v>10051</v>
      </c>
      <c r="L246" s="13" t="s">
        <v>628</v>
      </c>
      <c r="M246" s="20">
        <v>111200</v>
      </c>
      <c r="N246" s="13" t="s">
        <v>993</v>
      </c>
      <c r="O246" s="13" t="s">
        <v>711</v>
      </c>
      <c r="P246" s="13" t="s">
        <v>712</v>
      </c>
      <c r="Q246" s="13" t="s">
        <v>713</v>
      </c>
      <c r="R246" s="13" t="s">
        <v>714</v>
      </c>
      <c r="S246" s="13" t="s">
        <v>730</v>
      </c>
    </row>
    <row r="247" spans="1:19" x14ac:dyDescent="0.25">
      <c r="A247" s="13" t="s">
        <v>716</v>
      </c>
      <c r="B247" s="13" t="s">
        <v>703</v>
      </c>
      <c r="C247" s="13" t="s">
        <v>717</v>
      </c>
      <c r="D247" s="13" t="s">
        <v>705</v>
      </c>
      <c r="E247" s="13" t="s">
        <v>706</v>
      </c>
      <c r="F247" s="14">
        <v>1907.74</v>
      </c>
      <c r="G247" s="13" t="s">
        <v>707</v>
      </c>
      <c r="H247" s="19">
        <v>43952</v>
      </c>
      <c r="I247" s="13" t="s">
        <v>976</v>
      </c>
      <c r="J247" s="13" t="s">
        <v>992</v>
      </c>
      <c r="K247" s="20">
        <v>10051</v>
      </c>
      <c r="L247" s="13" t="s">
        <v>628</v>
      </c>
      <c r="M247" s="20">
        <v>111200</v>
      </c>
      <c r="N247" s="13" t="s">
        <v>993</v>
      </c>
      <c r="O247" s="13" t="s">
        <v>718</v>
      </c>
      <c r="P247" s="13" t="s">
        <v>719</v>
      </c>
      <c r="Q247" s="13" t="s">
        <v>720</v>
      </c>
      <c r="R247" s="13" t="s">
        <v>714</v>
      </c>
      <c r="S247" s="13" t="s">
        <v>730</v>
      </c>
    </row>
    <row r="248" spans="1:19" x14ac:dyDescent="0.25">
      <c r="A248" s="13" t="s">
        <v>722</v>
      </c>
      <c r="B248" s="13" t="s">
        <v>703</v>
      </c>
      <c r="C248" s="13" t="s">
        <v>723</v>
      </c>
      <c r="D248" s="13" t="s">
        <v>705</v>
      </c>
      <c r="E248" s="13" t="s">
        <v>706</v>
      </c>
      <c r="F248" s="14">
        <v>1907.74</v>
      </c>
      <c r="G248" s="13" t="s">
        <v>707</v>
      </c>
      <c r="H248" s="19">
        <v>43983</v>
      </c>
      <c r="I248" s="13" t="s">
        <v>934</v>
      </c>
      <c r="J248" s="13" t="s">
        <v>992</v>
      </c>
      <c r="K248" s="20">
        <v>10051</v>
      </c>
      <c r="L248" s="13" t="s">
        <v>628</v>
      </c>
      <c r="M248" s="20">
        <v>111200</v>
      </c>
      <c r="N248" s="13" t="s">
        <v>993</v>
      </c>
      <c r="O248" s="13" t="s">
        <v>724</v>
      </c>
      <c r="P248" s="13" t="s">
        <v>725</v>
      </c>
      <c r="Q248" s="13" t="s">
        <v>726</v>
      </c>
      <c r="R248" s="13" t="s">
        <v>714</v>
      </c>
      <c r="S248" s="13" t="s">
        <v>730</v>
      </c>
    </row>
    <row r="249" spans="1:19" x14ac:dyDescent="0.25">
      <c r="A249" s="13" t="s">
        <v>702</v>
      </c>
      <c r="B249" s="13" t="s">
        <v>703</v>
      </c>
      <c r="C249" s="13" t="s">
        <v>704</v>
      </c>
      <c r="D249" s="13" t="s">
        <v>705</v>
      </c>
      <c r="E249" s="13" t="s">
        <v>706</v>
      </c>
      <c r="F249" s="14">
        <v>28188</v>
      </c>
      <c r="G249" s="13" t="s">
        <v>707</v>
      </c>
      <c r="H249" s="19">
        <v>43922</v>
      </c>
      <c r="I249" s="13" t="s">
        <v>994</v>
      </c>
      <c r="J249" s="13" t="s">
        <v>995</v>
      </c>
      <c r="K249" s="20">
        <v>10051</v>
      </c>
      <c r="L249" s="13" t="s">
        <v>628</v>
      </c>
      <c r="M249" s="20">
        <v>111400</v>
      </c>
      <c r="N249" s="13" t="s">
        <v>996</v>
      </c>
      <c r="O249" s="13" t="s">
        <v>711</v>
      </c>
      <c r="P249" s="13" t="s">
        <v>712</v>
      </c>
      <c r="Q249" s="13" t="s">
        <v>713</v>
      </c>
      <c r="R249" s="13" t="s">
        <v>714</v>
      </c>
      <c r="S249" s="13" t="s">
        <v>682</v>
      </c>
    </row>
    <row r="250" spans="1:19" x14ac:dyDescent="0.25">
      <c r="A250" s="13" t="s">
        <v>716</v>
      </c>
      <c r="B250" s="13" t="s">
        <v>703</v>
      </c>
      <c r="C250" s="13" t="s">
        <v>717</v>
      </c>
      <c r="D250" s="13" t="s">
        <v>705</v>
      </c>
      <c r="E250" s="13" t="s">
        <v>706</v>
      </c>
      <c r="F250" s="14">
        <v>27024.06</v>
      </c>
      <c r="G250" s="13" t="s">
        <v>707</v>
      </c>
      <c r="H250" s="19">
        <v>43952</v>
      </c>
      <c r="I250" s="13" t="s">
        <v>979</v>
      </c>
      <c r="J250" s="13" t="s">
        <v>995</v>
      </c>
      <c r="K250" s="20">
        <v>10051</v>
      </c>
      <c r="L250" s="13" t="s">
        <v>628</v>
      </c>
      <c r="M250" s="20">
        <v>111400</v>
      </c>
      <c r="N250" s="13" t="s">
        <v>996</v>
      </c>
      <c r="O250" s="13" t="s">
        <v>718</v>
      </c>
      <c r="P250" s="13" t="s">
        <v>719</v>
      </c>
      <c r="Q250" s="13" t="s">
        <v>720</v>
      </c>
      <c r="R250" s="13" t="s">
        <v>714</v>
      </c>
      <c r="S250" s="13" t="s">
        <v>682</v>
      </c>
    </row>
    <row r="251" spans="1:19" x14ac:dyDescent="0.25">
      <c r="A251" s="13" t="s">
        <v>722</v>
      </c>
      <c r="B251" s="13" t="s">
        <v>703</v>
      </c>
      <c r="C251" s="13" t="s">
        <v>723</v>
      </c>
      <c r="D251" s="13" t="s">
        <v>705</v>
      </c>
      <c r="E251" s="13" t="s">
        <v>706</v>
      </c>
      <c r="F251" s="14">
        <v>26174.880000000001</v>
      </c>
      <c r="G251" s="13" t="s">
        <v>707</v>
      </c>
      <c r="H251" s="19">
        <v>43983</v>
      </c>
      <c r="I251" s="13" t="s">
        <v>937</v>
      </c>
      <c r="J251" s="13" t="s">
        <v>995</v>
      </c>
      <c r="K251" s="20">
        <v>10051</v>
      </c>
      <c r="L251" s="13" t="s">
        <v>628</v>
      </c>
      <c r="M251" s="20">
        <v>111400</v>
      </c>
      <c r="N251" s="13" t="s">
        <v>996</v>
      </c>
      <c r="O251" s="13" t="s">
        <v>724</v>
      </c>
      <c r="P251" s="13" t="s">
        <v>725</v>
      </c>
      <c r="Q251" s="13" t="s">
        <v>726</v>
      </c>
      <c r="R251" s="13" t="s">
        <v>714</v>
      </c>
      <c r="S251" s="13" t="s">
        <v>682</v>
      </c>
    </row>
    <row r="252" spans="1:19" x14ac:dyDescent="0.25">
      <c r="A252" s="13" t="s">
        <v>702</v>
      </c>
      <c r="B252" s="13" t="s">
        <v>703</v>
      </c>
      <c r="C252" s="13" t="s">
        <v>704</v>
      </c>
      <c r="D252" s="13" t="s">
        <v>705</v>
      </c>
      <c r="E252" s="13" t="s">
        <v>706</v>
      </c>
      <c r="F252" s="14">
        <v>16446.759999999998</v>
      </c>
      <c r="G252" s="13" t="s">
        <v>707</v>
      </c>
      <c r="H252" s="19">
        <v>43922</v>
      </c>
      <c r="I252" s="13" t="s">
        <v>997</v>
      </c>
      <c r="J252" s="13" t="s">
        <v>998</v>
      </c>
      <c r="K252" s="20">
        <v>10051</v>
      </c>
      <c r="L252" s="13" t="s">
        <v>628</v>
      </c>
      <c r="M252" s="20">
        <v>111600</v>
      </c>
      <c r="N252" s="13" t="s">
        <v>999</v>
      </c>
      <c r="O252" s="13" t="s">
        <v>711</v>
      </c>
      <c r="P252" s="13" t="s">
        <v>712</v>
      </c>
      <c r="Q252" s="13" t="s">
        <v>713</v>
      </c>
      <c r="R252" s="13" t="s">
        <v>714</v>
      </c>
      <c r="S252" s="13" t="s">
        <v>721</v>
      </c>
    </row>
    <row r="253" spans="1:19" x14ac:dyDescent="0.25">
      <c r="A253" s="13" t="s">
        <v>716</v>
      </c>
      <c r="B253" s="13" t="s">
        <v>703</v>
      </c>
      <c r="C253" s="13" t="s">
        <v>717</v>
      </c>
      <c r="D253" s="13" t="s">
        <v>705</v>
      </c>
      <c r="E253" s="13" t="s">
        <v>706</v>
      </c>
      <c r="F253" s="14">
        <v>16446.759999999998</v>
      </c>
      <c r="G253" s="13" t="s">
        <v>707</v>
      </c>
      <c r="H253" s="19">
        <v>43952</v>
      </c>
      <c r="I253" s="13" t="s">
        <v>982</v>
      </c>
      <c r="J253" s="13" t="s">
        <v>998</v>
      </c>
      <c r="K253" s="20">
        <v>10051</v>
      </c>
      <c r="L253" s="13" t="s">
        <v>628</v>
      </c>
      <c r="M253" s="20">
        <v>111600</v>
      </c>
      <c r="N253" s="13" t="s">
        <v>999</v>
      </c>
      <c r="O253" s="13" t="s">
        <v>718</v>
      </c>
      <c r="P253" s="13" t="s">
        <v>719</v>
      </c>
      <c r="Q253" s="13" t="s">
        <v>720</v>
      </c>
      <c r="R253" s="13" t="s">
        <v>714</v>
      </c>
      <c r="S253" s="13" t="s">
        <v>721</v>
      </c>
    </row>
    <row r="254" spans="1:19" x14ac:dyDescent="0.25">
      <c r="A254" s="13" t="s">
        <v>722</v>
      </c>
      <c r="B254" s="13" t="s">
        <v>703</v>
      </c>
      <c r="C254" s="13" t="s">
        <v>723</v>
      </c>
      <c r="D254" s="13" t="s">
        <v>705</v>
      </c>
      <c r="E254" s="13" t="s">
        <v>706</v>
      </c>
      <c r="F254" s="14">
        <v>16446.759999999998</v>
      </c>
      <c r="G254" s="13" t="s">
        <v>707</v>
      </c>
      <c r="H254" s="19">
        <v>43983</v>
      </c>
      <c r="I254" s="13" t="s">
        <v>940</v>
      </c>
      <c r="J254" s="13" t="s">
        <v>998</v>
      </c>
      <c r="K254" s="20">
        <v>10051</v>
      </c>
      <c r="L254" s="13" t="s">
        <v>628</v>
      </c>
      <c r="M254" s="20">
        <v>111600</v>
      </c>
      <c r="N254" s="13" t="s">
        <v>999</v>
      </c>
      <c r="O254" s="13" t="s">
        <v>724</v>
      </c>
      <c r="P254" s="13" t="s">
        <v>725</v>
      </c>
      <c r="Q254" s="13" t="s">
        <v>726</v>
      </c>
      <c r="R254" s="13" t="s">
        <v>714</v>
      </c>
      <c r="S254" s="13" t="s">
        <v>721</v>
      </c>
    </row>
    <row r="255" spans="1:19" x14ac:dyDescent="0.25">
      <c r="A255" s="13" t="s">
        <v>702</v>
      </c>
      <c r="B255" s="13" t="s">
        <v>703</v>
      </c>
      <c r="C255" s="13" t="s">
        <v>704</v>
      </c>
      <c r="D255" s="13" t="s">
        <v>705</v>
      </c>
      <c r="E255" s="13" t="s">
        <v>706</v>
      </c>
      <c r="F255" s="14">
        <v>3388.81</v>
      </c>
      <c r="G255" s="13" t="s">
        <v>707</v>
      </c>
      <c r="H255" s="19">
        <v>43922</v>
      </c>
      <c r="I255" s="13" t="s">
        <v>1000</v>
      </c>
      <c r="J255" s="13" t="s">
        <v>1001</v>
      </c>
      <c r="K255" s="20">
        <v>10051</v>
      </c>
      <c r="L255" s="13" t="s">
        <v>628</v>
      </c>
      <c r="M255" s="20">
        <v>111700</v>
      </c>
      <c r="N255" s="13" t="s">
        <v>1002</v>
      </c>
      <c r="O255" s="13" t="s">
        <v>711</v>
      </c>
      <c r="P255" s="13" t="s">
        <v>712</v>
      </c>
      <c r="Q255" s="13" t="s">
        <v>713</v>
      </c>
      <c r="R255" s="13" t="s">
        <v>714</v>
      </c>
      <c r="S255" s="13" t="s">
        <v>741</v>
      </c>
    </row>
    <row r="256" spans="1:19" x14ac:dyDescent="0.25">
      <c r="A256" s="13" t="s">
        <v>716</v>
      </c>
      <c r="B256" s="13" t="s">
        <v>703</v>
      </c>
      <c r="C256" s="13" t="s">
        <v>717</v>
      </c>
      <c r="D256" s="13" t="s">
        <v>705</v>
      </c>
      <c r="E256" s="13" t="s">
        <v>706</v>
      </c>
      <c r="F256" s="14">
        <v>3388.81</v>
      </c>
      <c r="G256" s="13" t="s">
        <v>707</v>
      </c>
      <c r="H256" s="19">
        <v>43952</v>
      </c>
      <c r="I256" s="13" t="s">
        <v>985</v>
      </c>
      <c r="J256" s="13" t="s">
        <v>1001</v>
      </c>
      <c r="K256" s="20">
        <v>10051</v>
      </c>
      <c r="L256" s="13" t="s">
        <v>628</v>
      </c>
      <c r="M256" s="20">
        <v>111700</v>
      </c>
      <c r="N256" s="13" t="s">
        <v>1002</v>
      </c>
      <c r="O256" s="13" t="s">
        <v>718</v>
      </c>
      <c r="P256" s="13" t="s">
        <v>719</v>
      </c>
      <c r="Q256" s="13" t="s">
        <v>720</v>
      </c>
      <c r="R256" s="13" t="s">
        <v>714</v>
      </c>
      <c r="S256" s="13" t="s">
        <v>741</v>
      </c>
    </row>
    <row r="257" spans="1:19" x14ac:dyDescent="0.25">
      <c r="A257" s="13" t="s">
        <v>722</v>
      </c>
      <c r="B257" s="13" t="s">
        <v>703</v>
      </c>
      <c r="C257" s="13" t="s">
        <v>723</v>
      </c>
      <c r="D257" s="13" t="s">
        <v>705</v>
      </c>
      <c r="E257" s="13" t="s">
        <v>706</v>
      </c>
      <c r="F257" s="14">
        <v>3272.62</v>
      </c>
      <c r="G257" s="13" t="s">
        <v>707</v>
      </c>
      <c r="H257" s="19">
        <v>43983</v>
      </c>
      <c r="I257" s="13" t="s">
        <v>943</v>
      </c>
      <c r="J257" s="13" t="s">
        <v>1001</v>
      </c>
      <c r="K257" s="20">
        <v>10051</v>
      </c>
      <c r="L257" s="13" t="s">
        <v>628</v>
      </c>
      <c r="M257" s="20">
        <v>111700</v>
      </c>
      <c r="N257" s="13" t="s">
        <v>1002</v>
      </c>
      <c r="O257" s="13" t="s">
        <v>724</v>
      </c>
      <c r="P257" s="13" t="s">
        <v>725</v>
      </c>
      <c r="Q257" s="13" t="s">
        <v>726</v>
      </c>
      <c r="R257" s="13" t="s">
        <v>714</v>
      </c>
      <c r="S257" s="13" t="s">
        <v>741</v>
      </c>
    </row>
    <row r="258" spans="1:19" x14ac:dyDescent="0.25">
      <c r="A258" s="13" t="s">
        <v>702</v>
      </c>
      <c r="B258" s="13" t="s">
        <v>703</v>
      </c>
      <c r="C258" s="13" t="s">
        <v>704</v>
      </c>
      <c r="D258" s="13" t="s">
        <v>705</v>
      </c>
      <c r="E258" s="13" t="s">
        <v>706</v>
      </c>
      <c r="F258" s="14">
        <v>105.36</v>
      </c>
      <c r="G258" s="13" t="s">
        <v>707</v>
      </c>
      <c r="H258" s="19">
        <v>43922</v>
      </c>
      <c r="I258" s="13" t="s">
        <v>1003</v>
      </c>
      <c r="J258" s="13" t="s">
        <v>1004</v>
      </c>
      <c r="K258" s="20">
        <v>10051</v>
      </c>
      <c r="L258" s="13" t="s">
        <v>628</v>
      </c>
      <c r="M258" s="20">
        <v>113000</v>
      </c>
      <c r="N258" s="13" t="s">
        <v>1005</v>
      </c>
      <c r="O258" s="13" t="s">
        <v>711</v>
      </c>
      <c r="P258" s="13" t="s">
        <v>712</v>
      </c>
      <c r="Q258" s="13" t="s">
        <v>713</v>
      </c>
      <c r="R258" s="13" t="s">
        <v>714</v>
      </c>
      <c r="S258" s="13" t="s">
        <v>741</v>
      </c>
    </row>
    <row r="259" spans="1:19" x14ac:dyDescent="0.25">
      <c r="A259" s="13" t="s">
        <v>716</v>
      </c>
      <c r="B259" s="13" t="s">
        <v>703</v>
      </c>
      <c r="C259" s="13" t="s">
        <v>717</v>
      </c>
      <c r="D259" s="13" t="s">
        <v>705</v>
      </c>
      <c r="E259" s="13" t="s">
        <v>706</v>
      </c>
      <c r="F259" s="14">
        <v>105.36</v>
      </c>
      <c r="G259" s="13" t="s">
        <v>707</v>
      </c>
      <c r="H259" s="19">
        <v>43952</v>
      </c>
      <c r="I259" s="13" t="s">
        <v>988</v>
      </c>
      <c r="J259" s="13" t="s">
        <v>1004</v>
      </c>
      <c r="K259" s="20">
        <v>10051</v>
      </c>
      <c r="L259" s="13" t="s">
        <v>628</v>
      </c>
      <c r="M259" s="20">
        <v>113000</v>
      </c>
      <c r="N259" s="13" t="s">
        <v>1005</v>
      </c>
      <c r="O259" s="13" t="s">
        <v>718</v>
      </c>
      <c r="P259" s="13" t="s">
        <v>719</v>
      </c>
      <c r="Q259" s="13" t="s">
        <v>720</v>
      </c>
      <c r="R259" s="13" t="s">
        <v>714</v>
      </c>
      <c r="S259" s="13" t="s">
        <v>741</v>
      </c>
    </row>
    <row r="260" spans="1:19" x14ac:dyDescent="0.25">
      <c r="A260" s="13" t="s">
        <v>722</v>
      </c>
      <c r="B260" s="13" t="s">
        <v>703</v>
      </c>
      <c r="C260" s="13" t="s">
        <v>723</v>
      </c>
      <c r="D260" s="13" t="s">
        <v>705</v>
      </c>
      <c r="E260" s="13" t="s">
        <v>706</v>
      </c>
      <c r="F260" s="14">
        <v>105.36</v>
      </c>
      <c r="G260" s="13" t="s">
        <v>707</v>
      </c>
      <c r="H260" s="19">
        <v>43983</v>
      </c>
      <c r="I260" s="13" t="s">
        <v>946</v>
      </c>
      <c r="J260" s="13" t="s">
        <v>1004</v>
      </c>
      <c r="K260" s="20">
        <v>10051</v>
      </c>
      <c r="L260" s="13" t="s">
        <v>628</v>
      </c>
      <c r="M260" s="20">
        <v>113000</v>
      </c>
      <c r="N260" s="13" t="s">
        <v>1005</v>
      </c>
      <c r="O260" s="13" t="s">
        <v>724</v>
      </c>
      <c r="P260" s="13" t="s">
        <v>725</v>
      </c>
      <c r="Q260" s="13" t="s">
        <v>726</v>
      </c>
      <c r="R260" s="13" t="s">
        <v>714</v>
      </c>
      <c r="S260" s="13" t="s">
        <v>741</v>
      </c>
    </row>
    <row r="261" spans="1:19" x14ac:dyDescent="0.25">
      <c r="A261" s="13" t="s">
        <v>702</v>
      </c>
      <c r="B261" s="13" t="s">
        <v>703</v>
      </c>
      <c r="C261" s="13" t="s">
        <v>704</v>
      </c>
      <c r="D261" s="13" t="s">
        <v>705</v>
      </c>
      <c r="E261" s="13" t="s">
        <v>706</v>
      </c>
      <c r="F261" s="14">
        <v>120.32</v>
      </c>
      <c r="G261" s="13" t="s">
        <v>707</v>
      </c>
      <c r="H261" s="19">
        <v>43922</v>
      </c>
      <c r="I261" s="13" t="s">
        <v>1006</v>
      </c>
      <c r="J261" s="13" t="s">
        <v>1007</v>
      </c>
      <c r="K261" s="20">
        <v>10051</v>
      </c>
      <c r="L261" s="13" t="s">
        <v>628</v>
      </c>
      <c r="M261" s="20">
        <v>113010</v>
      </c>
      <c r="N261" s="13" t="s">
        <v>1008</v>
      </c>
      <c r="O261" s="13" t="s">
        <v>711</v>
      </c>
      <c r="P261" s="13" t="s">
        <v>712</v>
      </c>
      <c r="Q261" s="13" t="s">
        <v>713</v>
      </c>
      <c r="R261" s="13" t="s">
        <v>714</v>
      </c>
      <c r="S261" s="13" t="s">
        <v>715</v>
      </c>
    </row>
    <row r="262" spans="1:19" x14ac:dyDescent="0.25">
      <c r="A262" s="13" t="s">
        <v>716</v>
      </c>
      <c r="B262" s="13" t="s">
        <v>703</v>
      </c>
      <c r="C262" s="13" t="s">
        <v>717</v>
      </c>
      <c r="D262" s="13" t="s">
        <v>705</v>
      </c>
      <c r="E262" s="13" t="s">
        <v>706</v>
      </c>
      <c r="F262" s="14">
        <v>120.32</v>
      </c>
      <c r="G262" s="13" t="s">
        <v>707</v>
      </c>
      <c r="H262" s="19">
        <v>43952</v>
      </c>
      <c r="I262" s="13" t="s">
        <v>991</v>
      </c>
      <c r="J262" s="13" t="s">
        <v>1007</v>
      </c>
      <c r="K262" s="20">
        <v>10051</v>
      </c>
      <c r="L262" s="13" t="s">
        <v>628</v>
      </c>
      <c r="M262" s="20">
        <v>113010</v>
      </c>
      <c r="N262" s="13" t="s">
        <v>1008</v>
      </c>
      <c r="O262" s="13" t="s">
        <v>718</v>
      </c>
      <c r="P262" s="13" t="s">
        <v>719</v>
      </c>
      <c r="Q262" s="13" t="s">
        <v>720</v>
      </c>
      <c r="R262" s="13" t="s">
        <v>714</v>
      </c>
      <c r="S262" s="13" t="s">
        <v>715</v>
      </c>
    </row>
    <row r="263" spans="1:19" x14ac:dyDescent="0.25">
      <c r="A263" s="13" t="s">
        <v>722</v>
      </c>
      <c r="B263" s="13" t="s">
        <v>703</v>
      </c>
      <c r="C263" s="13" t="s">
        <v>723</v>
      </c>
      <c r="D263" s="13" t="s">
        <v>705</v>
      </c>
      <c r="E263" s="13" t="s">
        <v>706</v>
      </c>
      <c r="F263" s="14">
        <v>120.32</v>
      </c>
      <c r="G263" s="13" t="s">
        <v>707</v>
      </c>
      <c r="H263" s="19">
        <v>43983</v>
      </c>
      <c r="I263" s="13" t="s">
        <v>949</v>
      </c>
      <c r="J263" s="13" t="s">
        <v>1007</v>
      </c>
      <c r="K263" s="20">
        <v>10051</v>
      </c>
      <c r="L263" s="13" t="s">
        <v>628</v>
      </c>
      <c r="M263" s="20">
        <v>113010</v>
      </c>
      <c r="N263" s="13" t="s">
        <v>1008</v>
      </c>
      <c r="O263" s="13" t="s">
        <v>724</v>
      </c>
      <c r="P263" s="13" t="s">
        <v>725</v>
      </c>
      <c r="Q263" s="13" t="s">
        <v>726</v>
      </c>
      <c r="R263" s="13" t="s">
        <v>714</v>
      </c>
      <c r="S263" s="13" t="s">
        <v>715</v>
      </c>
    </row>
    <row r="264" spans="1:19" x14ac:dyDescent="0.25">
      <c r="A264" s="13" t="s">
        <v>702</v>
      </c>
      <c r="B264" s="13" t="s">
        <v>703</v>
      </c>
      <c r="C264" s="13" t="s">
        <v>704</v>
      </c>
      <c r="D264" s="13" t="s">
        <v>705</v>
      </c>
      <c r="E264" s="13" t="s">
        <v>706</v>
      </c>
      <c r="F264" s="14">
        <v>160.94</v>
      </c>
      <c r="G264" s="13" t="s">
        <v>707</v>
      </c>
      <c r="H264" s="19">
        <v>43922</v>
      </c>
      <c r="I264" s="13" t="s">
        <v>1009</v>
      </c>
      <c r="J264" s="13" t="s">
        <v>1010</v>
      </c>
      <c r="K264" s="20">
        <v>10051</v>
      </c>
      <c r="L264" s="13" t="s">
        <v>628</v>
      </c>
      <c r="M264" s="20">
        <v>113020</v>
      </c>
      <c r="N264" s="13" t="s">
        <v>1011</v>
      </c>
      <c r="O264" s="13" t="s">
        <v>711</v>
      </c>
      <c r="P264" s="13" t="s">
        <v>712</v>
      </c>
      <c r="Q264" s="13" t="s">
        <v>713</v>
      </c>
      <c r="R264" s="13" t="s">
        <v>714</v>
      </c>
      <c r="S264" s="13" t="s">
        <v>730</v>
      </c>
    </row>
    <row r="265" spans="1:19" x14ac:dyDescent="0.25">
      <c r="A265" s="13" t="s">
        <v>716</v>
      </c>
      <c r="B265" s="13" t="s">
        <v>703</v>
      </c>
      <c r="C265" s="13" t="s">
        <v>717</v>
      </c>
      <c r="D265" s="13" t="s">
        <v>705</v>
      </c>
      <c r="E265" s="13" t="s">
        <v>706</v>
      </c>
      <c r="F265" s="14">
        <v>160.94</v>
      </c>
      <c r="G265" s="13" t="s">
        <v>707</v>
      </c>
      <c r="H265" s="19">
        <v>43952</v>
      </c>
      <c r="I265" s="13" t="s">
        <v>994</v>
      </c>
      <c r="J265" s="13" t="s">
        <v>1010</v>
      </c>
      <c r="K265" s="20">
        <v>10051</v>
      </c>
      <c r="L265" s="13" t="s">
        <v>628</v>
      </c>
      <c r="M265" s="20">
        <v>113020</v>
      </c>
      <c r="N265" s="13" t="s">
        <v>1011</v>
      </c>
      <c r="O265" s="13" t="s">
        <v>718</v>
      </c>
      <c r="P265" s="13" t="s">
        <v>719</v>
      </c>
      <c r="Q265" s="13" t="s">
        <v>720</v>
      </c>
      <c r="R265" s="13" t="s">
        <v>714</v>
      </c>
      <c r="S265" s="13" t="s">
        <v>730</v>
      </c>
    </row>
    <row r="266" spans="1:19" x14ac:dyDescent="0.25">
      <c r="A266" s="13" t="s">
        <v>722</v>
      </c>
      <c r="B266" s="13" t="s">
        <v>703</v>
      </c>
      <c r="C266" s="13" t="s">
        <v>723</v>
      </c>
      <c r="D266" s="13" t="s">
        <v>705</v>
      </c>
      <c r="E266" s="13" t="s">
        <v>706</v>
      </c>
      <c r="F266" s="14">
        <v>160.94</v>
      </c>
      <c r="G266" s="13" t="s">
        <v>707</v>
      </c>
      <c r="H266" s="19">
        <v>43983</v>
      </c>
      <c r="I266" s="13" t="s">
        <v>952</v>
      </c>
      <c r="J266" s="13" t="s">
        <v>1010</v>
      </c>
      <c r="K266" s="20">
        <v>10051</v>
      </c>
      <c r="L266" s="13" t="s">
        <v>628</v>
      </c>
      <c r="M266" s="20">
        <v>113020</v>
      </c>
      <c r="N266" s="13" t="s">
        <v>1011</v>
      </c>
      <c r="O266" s="13" t="s">
        <v>724</v>
      </c>
      <c r="P266" s="13" t="s">
        <v>725</v>
      </c>
      <c r="Q266" s="13" t="s">
        <v>726</v>
      </c>
      <c r="R266" s="13" t="s">
        <v>714</v>
      </c>
      <c r="S266" s="13" t="s">
        <v>730</v>
      </c>
    </row>
    <row r="267" spans="1:19" x14ac:dyDescent="0.25">
      <c r="A267" s="13" t="s">
        <v>702</v>
      </c>
      <c r="B267" s="13" t="s">
        <v>703</v>
      </c>
      <c r="C267" s="13" t="s">
        <v>704</v>
      </c>
      <c r="D267" s="13" t="s">
        <v>705</v>
      </c>
      <c r="E267" s="13" t="s">
        <v>706</v>
      </c>
      <c r="F267" s="14">
        <v>2954.58</v>
      </c>
      <c r="G267" s="13" t="s">
        <v>707</v>
      </c>
      <c r="H267" s="19">
        <v>43922</v>
      </c>
      <c r="I267" s="13" t="s">
        <v>1012</v>
      </c>
      <c r="J267" s="13" t="s">
        <v>1013</v>
      </c>
      <c r="K267" s="20">
        <v>10051</v>
      </c>
      <c r="L267" s="13" t="s">
        <v>628</v>
      </c>
      <c r="M267" s="20">
        <v>113040</v>
      </c>
      <c r="N267" s="13" t="s">
        <v>1014</v>
      </c>
      <c r="O267" s="13" t="s">
        <v>711</v>
      </c>
      <c r="P267" s="13" t="s">
        <v>712</v>
      </c>
      <c r="Q267" s="13" t="s">
        <v>713</v>
      </c>
      <c r="R267" s="13" t="s">
        <v>714</v>
      </c>
      <c r="S267" s="13" t="s">
        <v>682</v>
      </c>
    </row>
    <row r="268" spans="1:19" x14ac:dyDescent="0.25">
      <c r="A268" s="13" t="s">
        <v>716</v>
      </c>
      <c r="B268" s="13" t="s">
        <v>703</v>
      </c>
      <c r="C268" s="13" t="s">
        <v>717</v>
      </c>
      <c r="D268" s="13" t="s">
        <v>705</v>
      </c>
      <c r="E268" s="13" t="s">
        <v>706</v>
      </c>
      <c r="F268" s="14">
        <v>2794.83</v>
      </c>
      <c r="G268" s="13" t="s">
        <v>707</v>
      </c>
      <c r="H268" s="19">
        <v>43952</v>
      </c>
      <c r="I268" s="13" t="s">
        <v>997</v>
      </c>
      <c r="J268" s="13" t="s">
        <v>1013</v>
      </c>
      <c r="K268" s="20">
        <v>10051</v>
      </c>
      <c r="L268" s="13" t="s">
        <v>628</v>
      </c>
      <c r="M268" s="20">
        <v>113040</v>
      </c>
      <c r="N268" s="13" t="s">
        <v>1014</v>
      </c>
      <c r="O268" s="13" t="s">
        <v>718</v>
      </c>
      <c r="P268" s="13" t="s">
        <v>719</v>
      </c>
      <c r="Q268" s="13" t="s">
        <v>720</v>
      </c>
      <c r="R268" s="13" t="s">
        <v>714</v>
      </c>
      <c r="S268" s="13" t="s">
        <v>682</v>
      </c>
    </row>
    <row r="269" spans="1:19" x14ac:dyDescent="0.25">
      <c r="A269" s="13" t="s">
        <v>722</v>
      </c>
      <c r="B269" s="13" t="s">
        <v>703</v>
      </c>
      <c r="C269" s="13" t="s">
        <v>723</v>
      </c>
      <c r="D269" s="13" t="s">
        <v>705</v>
      </c>
      <c r="E269" s="13" t="s">
        <v>706</v>
      </c>
      <c r="F269" s="14">
        <v>2779.17</v>
      </c>
      <c r="G269" s="13" t="s">
        <v>707</v>
      </c>
      <c r="H269" s="19">
        <v>43983</v>
      </c>
      <c r="I269" s="13" t="s">
        <v>955</v>
      </c>
      <c r="J269" s="13" t="s">
        <v>1013</v>
      </c>
      <c r="K269" s="20">
        <v>10051</v>
      </c>
      <c r="L269" s="13" t="s">
        <v>628</v>
      </c>
      <c r="M269" s="20">
        <v>113040</v>
      </c>
      <c r="N269" s="13" t="s">
        <v>1014</v>
      </c>
      <c r="O269" s="13" t="s">
        <v>724</v>
      </c>
      <c r="P269" s="13" t="s">
        <v>725</v>
      </c>
      <c r="Q269" s="13" t="s">
        <v>726</v>
      </c>
      <c r="R269" s="13" t="s">
        <v>714</v>
      </c>
      <c r="S269" s="13" t="s">
        <v>682</v>
      </c>
    </row>
    <row r="270" spans="1:19" x14ac:dyDescent="0.25">
      <c r="A270" s="13" t="s">
        <v>702</v>
      </c>
      <c r="B270" s="13" t="s">
        <v>703</v>
      </c>
      <c r="C270" s="13" t="s">
        <v>704</v>
      </c>
      <c r="D270" s="13" t="s">
        <v>705</v>
      </c>
      <c r="E270" s="13" t="s">
        <v>706</v>
      </c>
      <c r="F270" s="14">
        <v>977.35</v>
      </c>
      <c r="G270" s="13" t="s">
        <v>707</v>
      </c>
      <c r="H270" s="19">
        <v>43922</v>
      </c>
      <c r="I270" s="13" t="s">
        <v>1015</v>
      </c>
      <c r="J270" s="13" t="s">
        <v>1016</v>
      </c>
      <c r="K270" s="20">
        <v>10051</v>
      </c>
      <c r="L270" s="13" t="s">
        <v>628</v>
      </c>
      <c r="M270" s="20">
        <v>113060</v>
      </c>
      <c r="N270" s="13" t="s">
        <v>1017</v>
      </c>
      <c r="O270" s="13" t="s">
        <v>711</v>
      </c>
      <c r="P270" s="13" t="s">
        <v>712</v>
      </c>
      <c r="Q270" s="13" t="s">
        <v>713</v>
      </c>
      <c r="R270" s="13" t="s">
        <v>714</v>
      </c>
      <c r="S270" s="13" t="s">
        <v>721</v>
      </c>
    </row>
    <row r="271" spans="1:19" x14ac:dyDescent="0.25">
      <c r="A271" s="13" t="s">
        <v>716</v>
      </c>
      <c r="B271" s="13" t="s">
        <v>703</v>
      </c>
      <c r="C271" s="13" t="s">
        <v>717</v>
      </c>
      <c r="D271" s="13" t="s">
        <v>705</v>
      </c>
      <c r="E271" s="13" t="s">
        <v>706</v>
      </c>
      <c r="F271" s="14">
        <v>978.94</v>
      </c>
      <c r="G271" s="13" t="s">
        <v>707</v>
      </c>
      <c r="H271" s="19">
        <v>43952</v>
      </c>
      <c r="I271" s="13" t="s">
        <v>1000</v>
      </c>
      <c r="J271" s="13" t="s">
        <v>1016</v>
      </c>
      <c r="K271" s="20">
        <v>10051</v>
      </c>
      <c r="L271" s="13" t="s">
        <v>628</v>
      </c>
      <c r="M271" s="20">
        <v>113060</v>
      </c>
      <c r="N271" s="13" t="s">
        <v>1017</v>
      </c>
      <c r="O271" s="13" t="s">
        <v>718</v>
      </c>
      <c r="P271" s="13" t="s">
        <v>719</v>
      </c>
      <c r="Q271" s="13" t="s">
        <v>720</v>
      </c>
      <c r="R271" s="13" t="s">
        <v>714</v>
      </c>
      <c r="S271" s="13" t="s">
        <v>721</v>
      </c>
    </row>
    <row r="272" spans="1:19" x14ac:dyDescent="0.25">
      <c r="A272" s="13" t="s">
        <v>722</v>
      </c>
      <c r="B272" s="13" t="s">
        <v>703</v>
      </c>
      <c r="C272" s="13" t="s">
        <v>723</v>
      </c>
      <c r="D272" s="13" t="s">
        <v>705</v>
      </c>
      <c r="E272" s="13" t="s">
        <v>706</v>
      </c>
      <c r="F272" s="14">
        <v>979.31</v>
      </c>
      <c r="G272" s="13" t="s">
        <v>707</v>
      </c>
      <c r="H272" s="19">
        <v>43983</v>
      </c>
      <c r="I272" s="13" t="s">
        <v>958</v>
      </c>
      <c r="J272" s="13" t="s">
        <v>1016</v>
      </c>
      <c r="K272" s="20">
        <v>10051</v>
      </c>
      <c r="L272" s="13" t="s">
        <v>628</v>
      </c>
      <c r="M272" s="20">
        <v>113060</v>
      </c>
      <c r="N272" s="13" t="s">
        <v>1017</v>
      </c>
      <c r="O272" s="13" t="s">
        <v>724</v>
      </c>
      <c r="P272" s="13" t="s">
        <v>725</v>
      </c>
      <c r="Q272" s="13" t="s">
        <v>726</v>
      </c>
      <c r="R272" s="13" t="s">
        <v>714</v>
      </c>
      <c r="S272" s="13" t="s">
        <v>721</v>
      </c>
    </row>
    <row r="273" spans="1:19" x14ac:dyDescent="0.25">
      <c r="A273" s="13" t="s">
        <v>702</v>
      </c>
      <c r="B273" s="13" t="s">
        <v>703</v>
      </c>
      <c r="C273" s="13" t="s">
        <v>704</v>
      </c>
      <c r="D273" s="13" t="s">
        <v>705</v>
      </c>
      <c r="E273" s="13" t="s">
        <v>706</v>
      </c>
      <c r="F273" s="14">
        <v>728.35</v>
      </c>
      <c r="G273" s="13" t="s">
        <v>707</v>
      </c>
      <c r="H273" s="19">
        <v>43922</v>
      </c>
      <c r="I273" s="13" t="s">
        <v>1018</v>
      </c>
      <c r="J273" s="13" t="s">
        <v>1019</v>
      </c>
      <c r="K273" s="20">
        <v>10051</v>
      </c>
      <c r="L273" s="13" t="s">
        <v>628</v>
      </c>
      <c r="M273" s="20">
        <v>114000</v>
      </c>
      <c r="N273" s="13" t="s">
        <v>1020</v>
      </c>
      <c r="O273" s="13" t="s">
        <v>711</v>
      </c>
      <c r="P273" s="13" t="s">
        <v>712</v>
      </c>
      <c r="Q273" s="13" t="s">
        <v>713</v>
      </c>
      <c r="R273" s="13" t="s">
        <v>714</v>
      </c>
      <c r="S273" s="13" t="s">
        <v>741</v>
      </c>
    </row>
    <row r="274" spans="1:19" x14ac:dyDescent="0.25">
      <c r="A274" s="13" t="s">
        <v>716</v>
      </c>
      <c r="B274" s="13" t="s">
        <v>703</v>
      </c>
      <c r="C274" s="13" t="s">
        <v>717</v>
      </c>
      <c r="D274" s="13" t="s">
        <v>705</v>
      </c>
      <c r="E274" s="13" t="s">
        <v>706</v>
      </c>
      <c r="F274" s="14">
        <v>728.35</v>
      </c>
      <c r="G274" s="13" t="s">
        <v>707</v>
      </c>
      <c r="H274" s="19">
        <v>43952</v>
      </c>
      <c r="I274" s="13" t="s">
        <v>1003</v>
      </c>
      <c r="J274" s="13" t="s">
        <v>1019</v>
      </c>
      <c r="K274" s="20">
        <v>10051</v>
      </c>
      <c r="L274" s="13" t="s">
        <v>628</v>
      </c>
      <c r="M274" s="20">
        <v>114000</v>
      </c>
      <c r="N274" s="13" t="s">
        <v>1020</v>
      </c>
      <c r="O274" s="13" t="s">
        <v>718</v>
      </c>
      <c r="P274" s="13" t="s">
        <v>719</v>
      </c>
      <c r="Q274" s="13" t="s">
        <v>720</v>
      </c>
      <c r="R274" s="13" t="s">
        <v>714</v>
      </c>
      <c r="S274" s="13" t="s">
        <v>741</v>
      </c>
    </row>
    <row r="275" spans="1:19" x14ac:dyDescent="0.25">
      <c r="A275" s="13" t="s">
        <v>722</v>
      </c>
      <c r="B275" s="13" t="s">
        <v>703</v>
      </c>
      <c r="C275" s="13" t="s">
        <v>723</v>
      </c>
      <c r="D275" s="13" t="s">
        <v>705</v>
      </c>
      <c r="E275" s="13" t="s">
        <v>706</v>
      </c>
      <c r="F275" s="14">
        <v>696.08</v>
      </c>
      <c r="G275" s="13" t="s">
        <v>707</v>
      </c>
      <c r="H275" s="19">
        <v>43983</v>
      </c>
      <c r="I275" s="13" t="s">
        <v>961</v>
      </c>
      <c r="J275" s="13" t="s">
        <v>1019</v>
      </c>
      <c r="K275" s="20">
        <v>10051</v>
      </c>
      <c r="L275" s="13" t="s">
        <v>628</v>
      </c>
      <c r="M275" s="20">
        <v>114000</v>
      </c>
      <c r="N275" s="13" t="s">
        <v>1020</v>
      </c>
      <c r="O275" s="13" t="s">
        <v>724</v>
      </c>
      <c r="P275" s="13" t="s">
        <v>725</v>
      </c>
      <c r="Q275" s="13" t="s">
        <v>726</v>
      </c>
      <c r="R275" s="13" t="s">
        <v>714</v>
      </c>
      <c r="S275" s="13" t="s">
        <v>741</v>
      </c>
    </row>
    <row r="276" spans="1:19" x14ac:dyDescent="0.25">
      <c r="A276" s="13" t="s">
        <v>702</v>
      </c>
      <c r="B276" s="13" t="s">
        <v>703</v>
      </c>
      <c r="C276" s="13" t="s">
        <v>704</v>
      </c>
      <c r="D276" s="13" t="s">
        <v>705</v>
      </c>
      <c r="E276" s="13" t="s">
        <v>706</v>
      </c>
      <c r="F276" s="14">
        <v>447.49</v>
      </c>
      <c r="G276" s="13" t="s">
        <v>707</v>
      </c>
      <c r="H276" s="19">
        <v>43922</v>
      </c>
      <c r="I276" s="13" t="s">
        <v>1021</v>
      </c>
      <c r="J276" s="13" t="s">
        <v>1022</v>
      </c>
      <c r="K276" s="20">
        <v>10051</v>
      </c>
      <c r="L276" s="13" t="s">
        <v>628</v>
      </c>
      <c r="M276" s="20">
        <v>114010</v>
      </c>
      <c r="N276" s="13" t="s">
        <v>1023</v>
      </c>
      <c r="O276" s="13" t="s">
        <v>711</v>
      </c>
      <c r="P276" s="13" t="s">
        <v>712</v>
      </c>
      <c r="Q276" s="13" t="s">
        <v>713</v>
      </c>
      <c r="R276" s="13" t="s">
        <v>714</v>
      </c>
      <c r="S276" s="13" t="s">
        <v>715</v>
      </c>
    </row>
    <row r="277" spans="1:19" x14ac:dyDescent="0.25">
      <c r="A277" s="13" t="s">
        <v>716</v>
      </c>
      <c r="B277" s="13" t="s">
        <v>703</v>
      </c>
      <c r="C277" s="13" t="s">
        <v>717</v>
      </c>
      <c r="D277" s="13" t="s">
        <v>705</v>
      </c>
      <c r="E277" s="13" t="s">
        <v>706</v>
      </c>
      <c r="F277" s="14">
        <v>447.49</v>
      </c>
      <c r="G277" s="13" t="s">
        <v>707</v>
      </c>
      <c r="H277" s="19">
        <v>43952</v>
      </c>
      <c r="I277" s="13" t="s">
        <v>1006</v>
      </c>
      <c r="J277" s="13" t="s">
        <v>1022</v>
      </c>
      <c r="K277" s="20">
        <v>10051</v>
      </c>
      <c r="L277" s="13" t="s">
        <v>628</v>
      </c>
      <c r="M277" s="20">
        <v>114010</v>
      </c>
      <c r="N277" s="13" t="s">
        <v>1023</v>
      </c>
      <c r="O277" s="13" t="s">
        <v>718</v>
      </c>
      <c r="P277" s="13" t="s">
        <v>719</v>
      </c>
      <c r="Q277" s="13" t="s">
        <v>720</v>
      </c>
      <c r="R277" s="13" t="s">
        <v>714</v>
      </c>
      <c r="S277" s="13" t="s">
        <v>715</v>
      </c>
    </row>
    <row r="278" spans="1:19" x14ac:dyDescent="0.25">
      <c r="A278" s="13" t="s">
        <v>722</v>
      </c>
      <c r="B278" s="13" t="s">
        <v>703</v>
      </c>
      <c r="C278" s="13" t="s">
        <v>723</v>
      </c>
      <c r="D278" s="13" t="s">
        <v>705</v>
      </c>
      <c r="E278" s="13" t="s">
        <v>706</v>
      </c>
      <c r="F278" s="14">
        <v>447.49</v>
      </c>
      <c r="G278" s="13" t="s">
        <v>707</v>
      </c>
      <c r="H278" s="19">
        <v>43983</v>
      </c>
      <c r="I278" s="13" t="s">
        <v>964</v>
      </c>
      <c r="J278" s="13" t="s">
        <v>1022</v>
      </c>
      <c r="K278" s="20">
        <v>10051</v>
      </c>
      <c r="L278" s="13" t="s">
        <v>628</v>
      </c>
      <c r="M278" s="20">
        <v>114010</v>
      </c>
      <c r="N278" s="13" t="s">
        <v>1023</v>
      </c>
      <c r="O278" s="13" t="s">
        <v>724</v>
      </c>
      <c r="P278" s="13" t="s">
        <v>725</v>
      </c>
      <c r="Q278" s="13" t="s">
        <v>726</v>
      </c>
      <c r="R278" s="13" t="s">
        <v>714</v>
      </c>
      <c r="S278" s="13" t="s">
        <v>715</v>
      </c>
    </row>
    <row r="279" spans="1:19" x14ac:dyDescent="0.25">
      <c r="A279" s="13" t="s">
        <v>702</v>
      </c>
      <c r="B279" s="13" t="s">
        <v>703</v>
      </c>
      <c r="C279" s="13" t="s">
        <v>704</v>
      </c>
      <c r="D279" s="13" t="s">
        <v>705</v>
      </c>
      <c r="E279" s="13" t="s">
        <v>706</v>
      </c>
      <c r="F279" s="14">
        <v>544.16</v>
      </c>
      <c r="G279" s="13" t="s">
        <v>707</v>
      </c>
      <c r="H279" s="19">
        <v>43922</v>
      </c>
      <c r="I279" s="13" t="s">
        <v>1024</v>
      </c>
      <c r="J279" s="13" t="s">
        <v>1025</v>
      </c>
      <c r="K279" s="20">
        <v>10051</v>
      </c>
      <c r="L279" s="13" t="s">
        <v>628</v>
      </c>
      <c r="M279" s="20">
        <v>114020</v>
      </c>
      <c r="N279" s="13" t="s">
        <v>1026</v>
      </c>
      <c r="O279" s="13" t="s">
        <v>711</v>
      </c>
      <c r="P279" s="13" t="s">
        <v>712</v>
      </c>
      <c r="Q279" s="13" t="s">
        <v>713</v>
      </c>
      <c r="R279" s="13" t="s">
        <v>714</v>
      </c>
      <c r="S279" s="13" t="s">
        <v>730</v>
      </c>
    </row>
    <row r="280" spans="1:19" x14ac:dyDescent="0.25">
      <c r="A280" s="13" t="s">
        <v>716</v>
      </c>
      <c r="B280" s="13" t="s">
        <v>703</v>
      </c>
      <c r="C280" s="13" t="s">
        <v>717</v>
      </c>
      <c r="D280" s="13" t="s">
        <v>705</v>
      </c>
      <c r="E280" s="13" t="s">
        <v>706</v>
      </c>
      <c r="F280" s="14">
        <v>544.16</v>
      </c>
      <c r="G280" s="13" t="s">
        <v>707</v>
      </c>
      <c r="H280" s="19">
        <v>43952</v>
      </c>
      <c r="I280" s="13" t="s">
        <v>1009</v>
      </c>
      <c r="J280" s="13" t="s">
        <v>1025</v>
      </c>
      <c r="K280" s="20">
        <v>10051</v>
      </c>
      <c r="L280" s="13" t="s">
        <v>628</v>
      </c>
      <c r="M280" s="20">
        <v>114020</v>
      </c>
      <c r="N280" s="13" t="s">
        <v>1026</v>
      </c>
      <c r="O280" s="13" t="s">
        <v>718</v>
      </c>
      <c r="P280" s="13" t="s">
        <v>719</v>
      </c>
      <c r="Q280" s="13" t="s">
        <v>720</v>
      </c>
      <c r="R280" s="13" t="s">
        <v>714</v>
      </c>
      <c r="S280" s="13" t="s">
        <v>730</v>
      </c>
    </row>
    <row r="281" spans="1:19" x14ac:dyDescent="0.25">
      <c r="A281" s="13" t="s">
        <v>722</v>
      </c>
      <c r="B281" s="13" t="s">
        <v>703</v>
      </c>
      <c r="C281" s="13" t="s">
        <v>723</v>
      </c>
      <c r="D281" s="13" t="s">
        <v>705</v>
      </c>
      <c r="E281" s="13" t="s">
        <v>706</v>
      </c>
      <c r="F281" s="14">
        <v>544.16</v>
      </c>
      <c r="G281" s="13" t="s">
        <v>707</v>
      </c>
      <c r="H281" s="19">
        <v>43983</v>
      </c>
      <c r="I281" s="13" t="s">
        <v>967</v>
      </c>
      <c r="J281" s="13" t="s">
        <v>1025</v>
      </c>
      <c r="K281" s="20">
        <v>10051</v>
      </c>
      <c r="L281" s="13" t="s">
        <v>628</v>
      </c>
      <c r="M281" s="20">
        <v>114020</v>
      </c>
      <c r="N281" s="13" t="s">
        <v>1026</v>
      </c>
      <c r="O281" s="13" t="s">
        <v>724</v>
      </c>
      <c r="P281" s="13" t="s">
        <v>725</v>
      </c>
      <c r="Q281" s="13" t="s">
        <v>726</v>
      </c>
      <c r="R281" s="13" t="s">
        <v>714</v>
      </c>
      <c r="S281" s="13" t="s">
        <v>730</v>
      </c>
    </row>
    <row r="282" spans="1:19" x14ac:dyDescent="0.25">
      <c r="A282" s="13" t="s">
        <v>702</v>
      </c>
      <c r="B282" s="13" t="s">
        <v>703</v>
      </c>
      <c r="C282" s="13" t="s">
        <v>704</v>
      </c>
      <c r="D282" s="13" t="s">
        <v>705</v>
      </c>
      <c r="E282" s="13" t="s">
        <v>706</v>
      </c>
      <c r="F282" s="14">
        <v>6053.42</v>
      </c>
      <c r="G282" s="13" t="s">
        <v>707</v>
      </c>
      <c r="H282" s="19">
        <v>43922</v>
      </c>
      <c r="I282" s="13" t="s">
        <v>1027</v>
      </c>
      <c r="J282" s="13" t="s">
        <v>1028</v>
      </c>
      <c r="K282" s="20">
        <v>10051</v>
      </c>
      <c r="L282" s="13" t="s">
        <v>628</v>
      </c>
      <c r="M282" s="20">
        <v>114040</v>
      </c>
      <c r="N282" s="13" t="s">
        <v>1029</v>
      </c>
      <c r="O282" s="13" t="s">
        <v>711</v>
      </c>
      <c r="P282" s="13" t="s">
        <v>712</v>
      </c>
      <c r="Q282" s="13" t="s">
        <v>713</v>
      </c>
      <c r="R282" s="13" t="s">
        <v>714</v>
      </c>
      <c r="S282" s="13" t="s">
        <v>682</v>
      </c>
    </row>
    <row r="283" spans="1:19" x14ac:dyDescent="0.25">
      <c r="A283" s="13" t="s">
        <v>716</v>
      </c>
      <c r="B283" s="13" t="s">
        <v>703</v>
      </c>
      <c r="C283" s="13" t="s">
        <v>717</v>
      </c>
      <c r="D283" s="13" t="s">
        <v>705</v>
      </c>
      <c r="E283" s="13" t="s">
        <v>706</v>
      </c>
      <c r="F283" s="14">
        <v>5779.17</v>
      </c>
      <c r="G283" s="13" t="s">
        <v>707</v>
      </c>
      <c r="H283" s="19">
        <v>43952</v>
      </c>
      <c r="I283" s="13" t="s">
        <v>1012</v>
      </c>
      <c r="J283" s="13" t="s">
        <v>1028</v>
      </c>
      <c r="K283" s="20">
        <v>10051</v>
      </c>
      <c r="L283" s="13" t="s">
        <v>628</v>
      </c>
      <c r="M283" s="20">
        <v>114040</v>
      </c>
      <c r="N283" s="13" t="s">
        <v>1029</v>
      </c>
      <c r="O283" s="13" t="s">
        <v>718</v>
      </c>
      <c r="P283" s="13" t="s">
        <v>719</v>
      </c>
      <c r="Q283" s="13" t="s">
        <v>720</v>
      </c>
      <c r="R283" s="13" t="s">
        <v>714</v>
      </c>
      <c r="S283" s="13" t="s">
        <v>682</v>
      </c>
    </row>
    <row r="284" spans="1:19" x14ac:dyDescent="0.25">
      <c r="A284" s="13" t="s">
        <v>722</v>
      </c>
      <c r="B284" s="13" t="s">
        <v>703</v>
      </c>
      <c r="C284" s="13" t="s">
        <v>723</v>
      </c>
      <c r="D284" s="13" t="s">
        <v>705</v>
      </c>
      <c r="E284" s="13" t="s">
        <v>706</v>
      </c>
      <c r="F284" s="14">
        <v>5579.09</v>
      </c>
      <c r="G284" s="13" t="s">
        <v>707</v>
      </c>
      <c r="H284" s="19">
        <v>43983</v>
      </c>
      <c r="I284" s="13" t="s">
        <v>970</v>
      </c>
      <c r="J284" s="13" t="s">
        <v>1028</v>
      </c>
      <c r="K284" s="20">
        <v>10051</v>
      </c>
      <c r="L284" s="13" t="s">
        <v>628</v>
      </c>
      <c r="M284" s="20">
        <v>114040</v>
      </c>
      <c r="N284" s="13" t="s">
        <v>1029</v>
      </c>
      <c r="O284" s="13" t="s">
        <v>724</v>
      </c>
      <c r="P284" s="13" t="s">
        <v>725</v>
      </c>
      <c r="Q284" s="13" t="s">
        <v>726</v>
      </c>
      <c r="R284" s="13" t="s">
        <v>714</v>
      </c>
      <c r="S284" s="13" t="s">
        <v>682</v>
      </c>
    </row>
    <row r="285" spans="1:19" x14ac:dyDescent="0.25">
      <c r="A285" s="13" t="s">
        <v>702</v>
      </c>
      <c r="B285" s="13" t="s">
        <v>703</v>
      </c>
      <c r="C285" s="13" t="s">
        <v>704</v>
      </c>
      <c r="D285" s="13" t="s">
        <v>705</v>
      </c>
      <c r="E285" s="13" t="s">
        <v>706</v>
      </c>
      <c r="F285" s="14">
        <v>4346.78</v>
      </c>
      <c r="G285" s="13" t="s">
        <v>707</v>
      </c>
      <c r="H285" s="19">
        <v>43922</v>
      </c>
      <c r="I285" s="13" t="s">
        <v>1030</v>
      </c>
      <c r="J285" s="13" t="s">
        <v>1031</v>
      </c>
      <c r="K285" s="20">
        <v>10051</v>
      </c>
      <c r="L285" s="13" t="s">
        <v>628</v>
      </c>
      <c r="M285" s="20">
        <v>114060</v>
      </c>
      <c r="N285" s="13" t="s">
        <v>1032</v>
      </c>
      <c r="O285" s="13" t="s">
        <v>711</v>
      </c>
      <c r="P285" s="13" t="s">
        <v>712</v>
      </c>
      <c r="Q285" s="13" t="s">
        <v>713</v>
      </c>
      <c r="R285" s="13" t="s">
        <v>714</v>
      </c>
      <c r="S285" s="13" t="s">
        <v>721</v>
      </c>
    </row>
    <row r="286" spans="1:19" x14ac:dyDescent="0.25">
      <c r="A286" s="13" t="s">
        <v>716</v>
      </c>
      <c r="B286" s="13" t="s">
        <v>703</v>
      </c>
      <c r="C286" s="13" t="s">
        <v>717</v>
      </c>
      <c r="D286" s="13" t="s">
        <v>705</v>
      </c>
      <c r="E286" s="13" t="s">
        <v>706</v>
      </c>
      <c r="F286" s="14">
        <v>4346.78</v>
      </c>
      <c r="G286" s="13" t="s">
        <v>707</v>
      </c>
      <c r="H286" s="19">
        <v>43952</v>
      </c>
      <c r="I286" s="13" t="s">
        <v>1015</v>
      </c>
      <c r="J286" s="13" t="s">
        <v>1031</v>
      </c>
      <c r="K286" s="20">
        <v>10051</v>
      </c>
      <c r="L286" s="13" t="s">
        <v>628</v>
      </c>
      <c r="M286" s="20">
        <v>114060</v>
      </c>
      <c r="N286" s="13" t="s">
        <v>1032</v>
      </c>
      <c r="O286" s="13" t="s">
        <v>718</v>
      </c>
      <c r="P286" s="13" t="s">
        <v>719</v>
      </c>
      <c r="Q286" s="13" t="s">
        <v>720</v>
      </c>
      <c r="R286" s="13" t="s">
        <v>714</v>
      </c>
      <c r="S286" s="13" t="s">
        <v>721</v>
      </c>
    </row>
    <row r="287" spans="1:19" x14ac:dyDescent="0.25">
      <c r="A287" s="13" t="s">
        <v>722</v>
      </c>
      <c r="B287" s="13" t="s">
        <v>703</v>
      </c>
      <c r="C287" s="13" t="s">
        <v>723</v>
      </c>
      <c r="D287" s="13" t="s">
        <v>705</v>
      </c>
      <c r="E287" s="13" t="s">
        <v>706</v>
      </c>
      <c r="F287" s="14">
        <v>4346.78</v>
      </c>
      <c r="G287" s="13" t="s">
        <v>707</v>
      </c>
      <c r="H287" s="19">
        <v>43983</v>
      </c>
      <c r="I287" s="13" t="s">
        <v>973</v>
      </c>
      <c r="J287" s="13" t="s">
        <v>1031</v>
      </c>
      <c r="K287" s="20">
        <v>10051</v>
      </c>
      <c r="L287" s="13" t="s">
        <v>628</v>
      </c>
      <c r="M287" s="20">
        <v>114060</v>
      </c>
      <c r="N287" s="13" t="s">
        <v>1032</v>
      </c>
      <c r="O287" s="13" t="s">
        <v>724</v>
      </c>
      <c r="P287" s="13" t="s">
        <v>725</v>
      </c>
      <c r="Q287" s="13" t="s">
        <v>726</v>
      </c>
      <c r="R287" s="13" t="s">
        <v>714</v>
      </c>
      <c r="S287" s="13" t="s">
        <v>721</v>
      </c>
    </row>
    <row r="288" spans="1:19" x14ac:dyDescent="0.25">
      <c r="A288" s="13" t="s">
        <v>702</v>
      </c>
      <c r="B288" s="13" t="s">
        <v>703</v>
      </c>
      <c r="C288" s="13" t="s">
        <v>704</v>
      </c>
      <c r="D288" s="13" t="s">
        <v>705</v>
      </c>
      <c r="E288" s="13" t="s">
        <v>706</v>
      </c>
      <c r="F288" s="14">
        <v>5423.13</v>
      </c>
      <c r="G288" s="13" t="s">
        <v>707</v>
      </c>
      <c r="H288" s="19">
        <v>43922</v>
      </c>
      <c r="I288" s="13" t="s">
        <v>1033</v>
      </c>
      <c r="J288" s="13" t="s">
        <v>1034</v>
      </c>
      <c r="K288" s="20">
        <v>10055</v>
      </c>
      <c r="L288" s="13" t="s">
        <v>212</v>
      </c>
      <c r="M288" s="20">
        <v>111100</v>
      </c>
      <c r="N288" s="13" t="s">
        <v>1035</v>
      </c>
      <c r="O288" s="13" t="s">
        <v>711</v>
      </c>
      <c r="P288" s="13" t="s">
        <v>712</v>
      </c>
      <c r="Q288" s="13" t="s">
        <v>713</v>
      </c>
      <c r="R288" s="13" t="s">
        <v>714</v>
      </c>
      <c r="S288" s="13" t="s">
        <v>715</v>
      </c>
    </row>
    <row r="289" spans="1:19" x14ac:dyDescent="0.25">
      <c r="A289" s="13" t="s">
        <v>716</v>
      </c>
      <c r="B289" s="13" t="s">
        <v>703</v>
      </c>
      <c r="C289" s="13" t="s">
        <v>717</v>
      </c>
      <c r="D289" s="13" t="s">
        <v>705</v>
      </c>
      <c r="E289" s="13" t="s">
        <v>706</v>
      </c>
      <c r="F289" s="14">
        <v>5423.13</v>
      </c>
      <c r="G289" s="13" t="s">
        <v>707</v>
      </c>
      <c r="H289" s="19">
        <v>43952</v>
      </c>
      <c r="I289" s="13" t="s">
        <v>1018</v>
      </c>
      <c r="J289" s="13" t="s">
        <v>1034</v>
      </c>
      <c r="K289" s="20">
        <v>10055</v>
      </c>
      <c r="L289" s="13" t="s">
        <v>212</v>
      </c>
      <c r="M289" s="20">
        <v>111100</v>
      </c>
      <c r="N289" s="13" t="s">
        <v>1035</v>
      </c>
      <c r="O289" s="13" t="s">
        <v>718</v>
      </c>
      <c r="P289" s="13" t="s">
        <v>719</v>
      </c>
      <c r="Q289" s="13" t="s">
        <v>720</v>
      </c>
      <c r="R289" s="13" t="s">
        <v>714</v>
      </c>
      <c r="S289" s="13" t="s">
        <v>715</v>
      </c>
    </row>
    <row r="290" spans="1:19" x14ac:dyDescent="0.25">
      <c r="A290" s="13" t="s">
        <v>722</v>
      </c>
      <c r="B290" s="13" t="s">
        <v>703</v>
      </c>
      <c r="C290" s="13" t="s">
        <v>723</v>
      </c>
      <c r="D290" s="13" t="s">
        <v>705</v>
      </c>
      <c r="E290" s="13" t="s">
        <v>706</v>
      </c>
      <c r="F290" s="14">
        <v>5423.13</v>
      </c>
      <c r="G290" s="13" t="s">
        <v>707</v>
      </c>
      <c r="H290" s="19">
        <v>43983</v>
      </c>
      <c r="I290" s="13" t="s">
        <v>976</v>
      </c>
      <c r="J290" s="13" t="s">
        <v>1034</v>
      </c>
      <c r="K290" s="20">
        <v>10055</v>
      </c>
      <c r="L290" s="13" t="s">
        <v>212</v>
      </c>
      <c r="M290" s="20">
        <v>111100</v>
      </c>
      <c r="N290" s="13" t="s">
        <v>1035</v>
      </c>
      <c r="O290" s="13" t="s">
        <v>724</v>
      </c>
      <c r="P290" s="13" t="s">
        <v>725</v>
      </c>
      <c r="Q290" s="13" t="s">
        <v>726</v>
      </c>
      <c r="R290" s="13" t="s">
        <v>714</v>
      </c>
      <c r="S290" s="13" t="s">
        <v>715</v>
      </c>
    </row>
    <row r="291" spans="1:19" x14ac:dyDescent="0.25">
      <c r="A291" s="13" t="s">
        <v>702</v>
      </c>
      <c r="B291" s="13" t="s">
        <v>703</v>
      </c>
      <c r="C291" s="13" t="s">
        <v>704</v>
      </c>
      <c r="D291" s="13" t="s">
        <v>705</v>
      </c>
      <c r="E291" s="13" t="s">
        <v>706</v>
      </c>
      <c r="F291" s="14">
        <v>2223.06</v>
      </c>
      <c r="G291" s="13" t="s">
        <v>707</v>
      </c>
      <c r="H291" s="19">
        <v>43922</v>
      </c>
      <c r="I291" s="13" t="s">
        <v>1036</v>
      </c>
      <c r="J291" s="13" t="s">
        <v>1037</v>
      </c>
      <c r="K291" s="20">
        <v>10055</v>
      </c>
      <c r="L291" s="13" t="s">
        <v>212</v>
      </c>
      <c r="M291" s="20">
        <v>111200</v>
      </c>
      <c r="N291" s="13" t="s">
        <v>1038</v>
      </c>
      <c r="O291" s="13" t="s">
        <v>711</v>
      </c>
      <c r="P291" s="13" t="s">
        <v>712</v>
      </c>
      <c r="Q291" s="13" t="s">
        <v>713</v>
      </c>
      <c r="R291" s="13" t="s">
        <v>714</v>
      </c>
      <c r="S291" s="13" t="s">
        <v>730</v>
      </c>
    </row>
    <row r="292" spans="1:19" x14ac:dyDescent="0.25">
      <c r="A292" s="13" t="s">
        <v>716</v>
      </c>
      <c r="B292" s="13" t="s">
        <v>703</v>
      </c>
      <c r="C292" s="13" t="s">
        <v>717</v>
      </c>
      <c r="D292" s="13" t="s">
        <v>705</v>
      </c>
      <c r="E292" s="13" t="s">
        <v>706</v>
      </c>
      <c r="F292" s="14">
        <v>2223.06</v>
      </c>
      <c r="G292" s="13" t="s">
        <v>707</v>
      </c>
      <c r="H292" s="19">
        <v>43952</v>
      </c>
      <c r="I292" s="13" t="s">
        <v>1021</v>
      </c>
      <c r="J292" s="13" t="s">
        <v>1037</v>
      </c>
      <c r="K292" s="20">
        <v>10055</v>
      </c>
      <c r="L292" s="13" t="s">
        <v>212</v>
      </c>
      <c r="M292" s="20">
        <v>111200</v>
      </c>
      <c r="N292" s="13" t="s">
        <v>1038</v>
      </c>
      <c r="O292" s="13" t="s">
        <v>718</v>
      </c>
      <c r="P292" s="13" t="s">
        <v>719</v>
      </c>
      <c r="Q292" s="13" t="s">
        <v>720</v>
      </c>
      <c r="R292" s="13" t="s">
        <v>714</v>
      </c>
      <c r="S292" s="13" t="s">
        <v>730</v>
      </c>
    </row>
    <row r="293" spans="1:19" x14ac:dyDescent="0.25">
      <c r="A293" s="13" t="s">
        <v>722</v>
      </c>
      <c r="B293" s="13" t="s">
        <v>703</v>
      </c>
      <c r="C293" s="13" t="s">
        <v>723</v>
      </c>
      <c r="D293" s="13" t="s">
        <v>705</v>
      </c>
      <c r="E293" s="13" t="s">
        <v>706</v>
      </c>
      <c r="F293" s="14">
        <v>2223.06</v>
      </c>
      <c r="G293" s="13" t="s">
        <v>707</v>
      </c>
      <c r="H293" s="19">
        <v>43983</v>
      </c>
      <c r="I293" s="13" t="s">
        <v>979</v>
      </c>
      <c r="J293" s="13" t="s">
        <v>1037</v>
      </c>
      <c r="K293" s="20">
        <v>10055</v>
      </c>
      <c r="L293" s="13" t="s">
        <v>212</v>
      </c>
      <c r="M293" s="20">
        <v>111200</v>
      </c>
      <c r="N293" s="13" t="s">
        <v>1038</v>
      </c>
      <c r="O293" s="13" t="s">
        <v>724</v>
      </c>
      <c r="P293" s="13" t="s">
        <v>725</v>
      </c>
      <c r="Q293" s="13" t="s">
        <v>726</v>
      </c>
      <c r="R293" s="13" t="s">
        <v>714</v>
      </c>
      <c r="S293" s="13" t="s">
        <v>730</v>
      </c>
    </row>
    <row r="294" spans="1:19" x14ac:dyDescent="0.25">
      <c r="A294" s="13" t="s">
        <v>702</v>
      </c>
      <c r="B294" s="13" t="s">
        <v>703</v>
      </c>
      <c r="C294" s="13" t="s">
        <v>704</v>
      </c>
      <c r="D294" s="13" t="s">
        <v>705</v>
      </c>
      <c r="E294" s="13" t="s">
        <v>706</v>
      </c>
      <c r="F294" s="14">
        <v>50832.08</v>
      </c>
      <c r="G294" s="13" t="s">
        <v>707</v>
      </c>
      <c r="H294" s="19">
        <v>43922</v>
      </c>
      <c r="I294" s="13" t="s">
        <v>1039</v>
      </c>
      <c r="J294" s="13" t="s">
        <v>1040</v>
      </c>
      <c r="K294" s="20">
        <v>10055</v>
      </c>
      <c r="L294" s="13" t="s">
        <v>212</v>
      </c>
      <c r="M294" s="20">
        <v>111400</v>
      </c>
      <c r="N294" s="13" t="s">
        <v>1041</v>
      </c>
      <c r="O294" s="13" t="s">
        <v>711</v>
      </c>
      <c r="P294" s="13" t="s">
        <v>712</v>
      </c>
      <c r="Q294" s="13" t="s">
        <v>713</v>
      </c>
      <c r="R294" s="13" t="s">
        <v>714</v>
      </c>
      <c r="S294" s="13" t="s">
        <v>682</v>
      </c>
    </row>
    <row r="295" spans="1:19" x14ac:dyDescent="0.25">
      <c r="A295" s="13" t="s">
        <v>716</v>
      </c>
      <c r="B295" s="13" t="s">
        <v>703</v>
      </c>
      <c r="C295" s="13" t="s">
        <v>717</v>
      </c>
      <c r="D295" s="13" t="s">
        <v>705</v>
      </c>
      <c r="E295" s="13" t="s">
        <v>706</v>
      </c>
      <c r="F295" s="14">
        <v>50989.56</v>
      </c>
      <c r="G295" s="13" t="s">
        <v>707</v>
      </c>
      <c r="H295" s="19">
        <v>43952</v>
      </c>
      <c r="I295" s="13" t="s">
        <v>1024</v>
      </c>
      <c r="J295" s="13" t="s">
        <v>1040</v>
      </c>
      <c r="K295" s="20">
        <v>10055</v>
      </c>
      <c r="L295" s="13" t="s">
        <v>212</v>
      </c>
      <c r="M295" s="20">
        <v>111400</v>
      </c>
      <c r="N295" s="13" t="s">
        <v>1041</v>
      </c>
      <c r="O295" s="13" t="s">
        <v>718</v>
      </c>
      <c r="P295" s="13" t="s">
        <v>719</v>
      </c>
      <c r="Q295" s="13" t="s">
        <v>720</v>
      </c>
      <c r="R295" s="13" t="s">
        <v>714</v>
      </c>
      <c r="S295" s="13" t="s">
        <v>682</v>
      </c>
    </row>
    <row r="296" spans="1:19" x14ac:dyDescent="0.25">
      <c r="A296" s="13" t="s">
        <v>722</v>
      </c>
      <c r="B296" s="13" t="s">
        <v>703</v>
      </c>
      <c r="C296" s="13" t="s">
        <v>723</v>
      </c>
      <c r="D296" s="13" t="s">
        <v>705</v>
      </c>
      <c r="E296" s="13" t="s">
        <v>706</v>
      </c>
      <c r="F296" s="14">
        <v>50265.37</v>
      </c>
      <c r="G296" s="13" t="s">
        <v>707</v>
      </c>
      <c r="H296" s="19">
        <v>43983</v>
      </c>
      <c r="I296" s="13" t="s">
        <v>982</v>
      </c>
      <c r="J296" s="13" t="s">
        <v>1040</v>
      </c>
      <c r="K296" s="20">
        <v>10055</v>
      </c>
      <c r="L296" s="13" t="s">
        <v>212</v>
      </c>
      <c r="M296" s="20">
        <v>111400</v>
      </c>
      <c r="N296" s="13" t="s">
        <v>1041</v>
      </c>
      <c r="O296" s="13" t="s">
        <v>724</v>
      </c>
      <c r="P296" s="13" t="s">
        <v>725</v>
      </c>
      <c r="Q296" s="13" t="s">
        <v>726</v>
      </c>
      <c r="R296" s="13" t="s">
        <v>714</v>
      </c>
      <c r="S296" s="13" t="s">
        <v>682</v>
      </c>
    </row>
    <row r="297" spans="1:19" x14ac:dyDescent="0.25">
      <c r="A297" s="13" t="s">
        <v>702</v>
      </c>
      <c r="B297" s="13" t="s">
        <v>703</v>
      </c>
      <c r="C297" s="13" t="s">
        <v>704</v>
      </c>
      <c r="D297" s="13" t="s">
        <v>705</v>
      </c>
      <c r="E297" s="13" t="s">
        <v>706</v>
      </c>
      <c r="F297" s="14">
        <v>3286.26</v>
      </c>
      <c r="G297" s="13" t="s">
        <v>707</v>
      </c>
      <c r="H297" s="19">
        <v>43922</v>
      </c>
      <c r="I297" s="13" t="s">
        <v>1042</v>
      </c>
      <c r="J297" s="13" t="s">
        <v>1043</v>
      </c>
      <c r="K297" s="20">
        <v>10055</v>
      </c>
      <c r="L297" s="13" t="s">
        <v>212</v>
      </c>
      <c r="M297" s="20">
        <v>111450</v>
      </c>
      <c r="N297" s="13" t="s">
        <v>1044</v>
      </c>
      <c r="O297" s="13" t="s">
        <v>711</v>
      </c>
      <c r="P297" s="13" t="s">
        <v>712</v>
      </c>
      <c r="Q297" s="13" t="s">
        <v>713</v>
      </c>
      <c r="R297" s="13" t="s">
        <v>714</v>
      </c>
      <c r="S297" s="13" t="s">
        <v>752</v>
      </c>
    </row>
    <row r="298" spans="1:19" x14ac:dyDescent="0.25">
      <c r="A298" s="13" t="s">
        <v>716</v>
      </c>
      <c r="B298" s="13" t="s">
        <v>703</v>
      </c>
      <c r="C298" s="13" t="s">
        <v>717</v>
      </c>
      <c r="D298" s="13" t="s">
        <v>705</v>
      </c>
      <c r="E298" s="13" t="s">
        <v>706</v>
      </c>
      <c r="F298" s="14">
        <v>3286.26</v>
      </c>
      <c r="G298" s="13" t="s">
        <v>707</v>
      </c>
      <c r="H298" s="19">
        <v>43952</v>
      </c>
      <c r="I298" s="13" t="s">
        <v>1027</v>
      </c>
      <c r="J298" s="13" t="s">
        <v>1043</v>
      </c>
      <c r="K298" s="20">
        <v>10055</v>
      </c>
      <c r="L298" s="13" t="s">
        <v>212</v>
      </c>
      <c r="M298" s="20">
        <v>111450</v>
      </c>
      <c r="N298" s="13" t="s">
        <v>1044</v>
      </c>
      <c r="O298" s="13" t="s">
        <v>718</v>
      </c>
      <c r="P298" s="13" t="s">
        <v>719</v>
      </c>
      <c r="Q298" s="13" t="s">
        <v>720</v>
      </c>
      <c r="R298" s="13" t="s">
        <v>714</v>
      </c>
      <c r="S298" s="13" t="s">
        <v>752</v>
      </c>
    </row>
    <row r="299" spans="1:19" x14ac:dyDescent="0.25">
      <c r="A299" s="13" t="s">
        <v>722</v>
      </c>
      <c r="B299" s="13" t="s">
        <v>703</v>
      </c>
      <c r="C299" s="13" t="s">
        <v>723</v>
      </c>
      <c r="D299" s="13" t="s">
        <v>705</v>
      </c>
      <c r="E299" s="13" t="s">
        <v>706</v>
      </c>
      <c r="F299" s="14">
        <v>3286.26</v>
      </c>
      <c r="G299" s="13" t="s">
        <v>707</v>
      </c>
      <c r="H299" s="19">
        <v>43983</v>
      </c>
      <c r="I299" s="13" t="s">
        <v>985</v>
      </c>
      <c r="J299" s="13" t="s">
        <v>1043</v>
      </c>
      <c r="K299" s="20">
        <v>10055</v>
      </c>
      <c r="L299" s="13" t="s">
        <v>212</v>
      </c>
      <c r="M299" s="20">
        <v>111450</v>
      </c>
      <c r="N299" s="13" t="s">
        <v>1044</v>
      </c>
      <c r="O299" s="13" t="s">
        <v>724</v>
      </c>
      <c r="P299" s="13" t="s">
        <v>725</v>
      </c>
      <c r="Q299" s="13" t="s">
        <v>726</v>
      </c>
      <c r="R299" s="13" t="s">
        <v>714</v>
      </c>
      <c r="S299" s="13" t="s">
        <v>752</v>
      </c>
    </row>
    <row r="300" spans="1:19" x14ac:dyDescent="0.25">
      <c r="A300" s="13" t="s">
        <v>702</v>
      </c>
      <c r="B300" s="13" t="s">
        <v>703</v>
      </c>
      <c r="C300" s="13" t="s">
        <v>704</v>
      </c>
      <c r="D300" s="13" t="s">
        <v>705</v>
      </c>
      <c r="E300" s="13" t="s">
        <v>706</v>
      </c>
      <c r="F300" s="14">
        <v>35148.839999999997</v>
      </c>
      <c r="G300" s="13" t="s">
        <v>707</v>
      </c>
      <c r="H300" s="19">
        <v>43922</v>
      </c>
      <c r="I300" s="13" t="s">
        <v>1045</v>
      </c>
      <c r="J300" s="13" t="s">
        <v>1046</v>
      </c>
      <c r="K300" s="20">
        <v>10055</v>
      </c>
      <c r="L300" s="13" t="s">
        <v>212</v>
      </c>
      <c r="M300" s="20">
        <v>111600</v>
      </c>
      <c r="N300" s="13" t="s">
        <v>1047</v>
      </c>
      <c r="O300" s="13" t="s">
        <v>711</v>
      </c>
      <c r="P300" s="13" t="s">
        <v>712</v>
      </c>
      <c r="Q300" s="13" t="s">
        <v>713</v>
      </c>
      <c r="R300" s="13" t="s">
        <v>714</v>
      </c>
      <c r="S300" s="13" t="s">
        <v>721</v>
      </c>
    </row>
    <row r="301" spans="1:19" x14ac:dyDescent="0.25">
      <c r="A301" s="13" t="s">
        <v>716</v>
      </c>
      <c r="B301" s="13" t="s">
        <v>703</v>
      </c>
      <c r="C301" s="13" t="s">
        <v>717</v>
      </c>
      <c r="D301" s="13" t="s">
        <v>705</v>
      </c>
      <c r="E301" s="13" t="s">
        <v>706</v>
      </c>
      <c r="F301" s="14">
        <v>33063.589999999997</v>
      </c>
      <c r="G301" s="13" t="s">
        <v>707</v>
      </c>
      <c r="H301" s="19">
        <v>43952</v>
      </c>
      <c r="I301" s="13" t="s">
        <v>1030</v>
      </c>
      <c r="J301" s="13" t="s">
        <v>1046</v>
      </c>
      <c r="K301" s="20">
        <v>10055</v>
      </c>
      <c r="L301" s="13" t="s">
        <v>212</v>
      </c>
      <c r="M301" s="20">
        <v>111600</v>
      </c>
      <c r="N301" s="13" t="s">
        <v>1047</v>
      </c>
      <c r="O301" s="13" t="s">
        <v>718</v>
      </c>
      <c r="P301" s="13" t="s">
        <v>719</v>
      </c>
      <c r="Q301" s="13" t="s">
        <v>720</v>
      </c>
      <c r="R301" s="13" t="s">
        <v>714</v>
      </c>
      <c r="S301" s="13" t="s">
        <v>721</v>
      </c>
    </row>
    <row r="302" spans="1:19" x14ac:dyDescent="0.25">
      <c r="A302" s="13" t="s">
        <v>722</v>
      </c>
      <c r="B302" s="13" t="s">
        <v>703</v>
      </c>
      <c r="C302" s="13" t="s">
        <v>723</v>
      </c>
      <c r="D302" s="13" t="s">
        <v>705</v>
      </c>
      <c r="E302" s="13" t="s">
        <v>706</v>
      </c>
      <c r="F302" s="14">
        <v>33005.519999999997</v>
      </c>
      <c r="G302" s="13" t="s">
        <v>707</v>
      </c>
      <c r="H302" s="19">
        <v>43983</v>
      </c>
      <c r="I302" s="13" t="s">
        <v>988</v>
      </c>
      <c r="J302" s="13" t="s">
        <v>1046</v>
      </c>
      <c r="K302" s="20">
        <v>10055</v>
      </c>
      <c r="L302" s="13" t="s">
        <v>212</v>
      </c>
      <c r="M302" s="20">
        <v>111600</v>
      </c>
      <c r="N302" s="13" t="s">
        <v>1047</v>
      </c>
      <c r="O302" s="13" t="s">
        <v>724</v>
      </c>
      <c r="P302" s="13" t="s">
        <v>725</v>
      </c>
      <c r="Q302" s="13" t="s">
        <v>726</v>
      </c>
      <c r="R302" s="13" t="s">
        <v>714</v>
      </c>
      <c r="S302" s="13" t="s">
        <v>721</v>
      </c>
    </row>
    <row r="303" spans="1:19" x14ac:dyDescent="0.25">
      <c r="A303" s="13" t="s">
        <v>722</v>
      </c>
      <c r="B303" s="13" t="s">
        <v>703</v>
      </c>
      <c r="C303" s="13" t="s">
        <v>723</v>
      </c>
      <c r="D303" s="13" t="s">
        <v>705</v>
      </c>
      <c r="E303" s="13" t="s">
        <v>706</v>
      </c>
      <c r="F303" s="14">
        <v>543.65</v>
      </c>
      <c r="G303" s="13" t="s">
        <v>707</v>
      </c>
      <c r="H303" s="19">
        <v>43983</v>
      </c>
      <c r="I303" s="13" t="s">
        <v>1048</v>
      </c>
      <c r="J303" s="13" t="s">
        <v>1046</v>
      </c>
      <c r="K303" s="20">
        <v>10055</v>
      </c>
      <c r="L303" s="13" t="s">
        <v>212</v>
      </c>
      <c r="M303" s="20">
        <v>111600</v>
      </c>
      <c r="N303" s="13" t="s">
        <v>1047</v>
      </c>
      <c r="O303" s="13" t="s">
        <v>724</v>
      </c>
      <c r="P303" s="13" t="s">
        <v>681</v>
      </c>
      <c r="Q303" s="13" t="s">
        <v>874</v>
      </c>
      <c r="R303" s="13" t="s">
        <v>714</v>
      </c>
      <c r="S303" s="13" t="s">
        <v>721</v>
      </c>
    </row>
    <row r="304" spans="1:19" x14ac:dyDescent="0.25">
      <c r="A304" s="13" t="s">
        <v>702</v>
      </c>
      <c r="B304" s="13" t="s">
        <v>703</v>
      </c>
      <c r="C304" s="13" t="s">
        <v>704</v>
      </c>
      <c r="D304" s="13" t="s">
        <v>705</v>
      </c>
      <c r="E304" s="13" t="s">
        <v>706</v>
      </c>
      <c r="F304" s="14">
        <v>218.07</v>
      </c>
      <c r="G304" s="13" t="s">
        <v>707</v>
      </c>
      <c r="H304" s="19">
        <v>43922</v>
      </c>
      <c r="I304" s="13" t="s">
        <v>1049</v>
      </c>
      <c r="J304" s="13" t="s">
        <v>1050</v>
      </c>
      <c r="K304" s="20">
        <v>10055</v>
      </c>
      <c r="L304" s="13" t="s">
        <v>212</v>
      </c>
      <c r="M304" s="20">
        <v>111700</v>
      </c>
      <c r="N304" s="13" t="s">
        <v>1051</v>
      </c>
      <c r="O304" s="13" t="s">
        <v>711</v>
      </c>
      <c r="P304" s="13" t="s">
        <v>712</v>
      </c>
      <c r="Q304" s="13" t="s">
        <v>713</v>
      </c>
      <c r="R304" s="13" t="s">
        <v>714</v>
      </c>
      <c r="S304" s="13" t="s">
        <v>741</v>
      </c>
    </row>
    <row r="305" spans="1:19" x14ac:dyDescent="0.25">
      <c r="A305" s="13" t="s">
        <v>702</v>
      </c>
      <c r="B305" s="13" t="s">
        <v>703</v>
      </c>
      <c r="C305" s="13" t="s">
        <v>704</v>
      </c>
      <c r="D305" s="13" t="s">
        <v>705</v>
      </c>
      <c r="E305" s="13" t="s">
        <v>706</v>
      </c>
      <c r="F305" s="14">
        <v>0.96</v>
      </c>
      <c r="G305" s="13" t="s">
        <v>707</v>
      </c>
      <c r="H305" s="19">
        <v>43922</v>
      </c>
      <c r="I305" s="13" t="s">
        <v>1052</v>
      </c>
      <c r="J305" s="13" t="s">
        <v>1053</v>
      </c>
      <c r="K305" s="20">
        <v>10055</v>
      </c>
      <c r="L305" s="13" t="s">
        <v>212</v>
      </c>
      <c r="M305" s="20">
        <v>113000</v>
      </c>
      <c r="N305" s="13" t="s">
        <v>1054</v>
      </c>
      <c r="O305" s="13" t="s">
        <v>711</v>
      </c>
      <c r="P305" s="13" t="s">
        <v>712</v>
      </c>
      <c r="Q305" s="13" t="s">
        <v>713</v>
      </c>
      <c r="R305" s="13" t="s">
        <v>714</v>
      </c>
      <c r="S305" s="13" t="s">
        <v>741</v>
      </c>
    </row>
    <row r="306" spans="1:19" x14ac:dyDescent="0.25">
      <c r="A306" s="13" t="s">
        <v>702</v>
      </c>
      <c r="B306" s="13" t="s">
        <v>703</v>
      </c>
      <c r="C306" s="13" t="s">
        <v>704</v>
      </c>
      <c r="D306" s="13" t="s">
        <v>705</v>
      </c>
      <c r="E306" s="13" t="s">
        <v>706</v>
      </c>
      <c r="F306" s="14">
        <v>441.61</v>
      </c>
      <c r="G306" s="13" t="s">
        <v>707</v>
      </c>
      <c r="H306" s="19">
        <v>43922</v>
      </c>
      <c r="I306" s="13" t="s">
        <v>1055</v>
      </c>
      <c r="J306" s="13" t="s">
        <v>1056</v>
      </c>
      <c r="K306" s="20">
        <v>10055</v>
      </c>
      <c r="L306" s="13" t="s">
        <v>212</v>
      </c>
      <c r="M306" s="20">
        <v>113010</v>
      </c>
      <c r="N306" s="13" t="s">
        <v>1057</v>
      </c>
      <c r="O306" s="13" t="s">
        <v>711</v>
      </c>
      <c r="P306" s="13" t="s">
        <v>712</v>
      </c>
      <c r="Q306" s="13" t="s">
        <v>713</v>
      </c>
      <c r="R306" s="13" t="s">
        <v>714</v>
      </c>
      <c r="S306" s="13" t="s">
        <v>715</v>
      </c>
    </row>
    <row r="307" spans="1:19" x14ac:dyDescent="0.25">
      <c r="A307" s="13" t="s">
        <v>716</v>
      </c>
      <c r="B307" s="13" t="s">
        <v>703</v>
      </c>
      <c r="C307" s="13" t="s">
        <v>717</v>
      </c>
      <c r="D307" s="13" t="s">
        <v>705</v>
      </c>
      <c r="E307" s="13" t="s">
        <v>706</v>
      </c>
      <c r="F307" s="14">
        <v>441.61</v>
      </c>
      <c r="G307" s="13" t="s">
        <v>707</v>
      </c>
      <c r="H307" s="19">
        <v>43952</v>
      </c>
      <c r="I307" s="13" t="s">
        <v>1033</v>
      </c>
      <c r="J307" s="13" t="s">
        <v>1056</v>
      </c>
      <c r="K307" s="20">
        <v>10055</v>
      </c>
      <c r="L307" s="13" t="s">
        <v>212</v>
      </c>
      <c r="M307" s="20">
        <v>113010</v>
      </c>
      <c r="N307" s="13" t="s">
        <v>1057</v>
      </c>
      <c r="O307" s="13" t="s">
        <v>718</v>
      </c>
      <c r="P307" s="13" t="s">
        <v>719</v>
      </c>
      <c r="Q307" s="13" t="s">
        <v>720</v>
      </c>
      <c r="R307" s="13" t="s">
        <v>714</v>
      </c>
      <c r="S307" s="13" t="s">
        <v>715</v>
      </c>
    </row>
    <row r="308" spans="1:19" x14ac:dyDescent="0.25">
      <c r="A308" s="13" t="s">
        <v>722</v>
      </c>
      <c r="B308" s="13" t="s">
        <v>703</v>
      </c>
      <c r="C308" s="13" t="s">
        <v>723</v>
      </c>
      <c r="D308" s="13" t="s">
        <v>705</v>
      </c>
      <c r="E308" s="13" t="s">
        <v>706</v>
      </c>
      <c r="F308" s="14">
        <v>441.61</v>
      </c>
      <c r="G308" s="13" t="s">
        <v>707</v>
      </c>
      <c r="H308" s="19">
        <v>43983</v>
      </c>
      <c r="I308" s="13" t="s">
        <v>991</v>
      </c>
      <c r="J308" s="13" t="s">
        <v>1056</v>
      </c>
      <c r="K308" s="20">
        <v>10055</v>
      </c>
      <c r="L308" s="13" t="s">
        <v>212</v>
      </c>
      <c r="M308" s="20">
        <v>113010</v>
      </c>
      <c r="N308" s="13" t="s">
        <v>1057</v>
      </c>
      <c r="O308" s="13" t="s">
        <v>724</v>
      </c>
      <c r="P308" s="13" t="s">
        <v>725</v>
      </c>
      <c r="Q308" s="13" t="s">
        <v>726</v>
      </c>
      <c r="R308" s="13" t="s">
        <v>714</v>
      </c>
      <c r="S308" s="13" t="s">
        <v>715</v>
      </c>
    </row>
    <row r="309" spans="1:19" x14ac:dyDescent="0.25">
      <c r="A309" s="13" t="s">
        <v>702</v>
      </c>
      <c r="B309" s="13" t="s">
        <v>703</v>
      </c>
      <c r="C309" s="13" t="s">
        <v>704</v>
      </c>
      <c r="D309" s="13" t="s">
        <v>705</v>
      </c>
      <c r="E309" s="13" t="s">
        <v>706</v>
      </c>
      <c r="F309" s="14">
        <v>204.24</v>
      </c>
      <c r="G309" s="13" t="s">
        <v>707</v>
      </c>
      <c r="H309" s="19">
        <v>43922</v>
      </c>
      <c r="I309" s="13" t="s">
        <v>1058</v>
      </c>
      <c r="J309" s="13" t="s">
        <v>1059</v>
      </c>
      <c r="K309" s="20">
        <v>10055</v>
      </c>
      <c r="L309" s="13" t="s">
        <v>212</v>
      </c>
      <c r="M309" s="20">
        <v>113020</v>
      </c>
      <c r="N309" s="13" t="s">
        <v>1060</v>
      </c>
      <c r="O309" s="13" t="s">
        <v>711</v>
      </c>
      <c r="P309" s="13" t="s">
        <v>712</v>
      </c>
      <c r="Q309" s="13" t="s">
        <v>713</v>
      </c>
      <c r="R309" s="13" t="s">
        <v>714</v>
      </c>
      <c r="S309" s="13" t="s">
        <v>730</v>
      </c>
    </row>
    <row r="310" spans="1:19" x14ac:dyDescent="0.25">
      <c r="A310" s="13" t="s">
        <v>716</v>
      </c>
      <c r="B310" s="13" t="s">
        <v>703</v>
      </c>
      <c r="C310" s="13" t="s">
        <v>717</v>
      </c>
      <c r="D310" s="13" t="s">
        <v>705</v>
      </c>
      <c r="E310" s="13" t="s">
        <v>706</v>
      </c>
      <c r="F310" s="14">
        <v>204.24</v>
      </c>
      <c r="G310" s="13" t="s">
        <v>707</v>
      </c>
      <c r="H310" s="19">
        <v>43952</v>
      </c>
      <c r="I310" s="13" t="s">
        <v>1036</v>
      </c>
      <c r="J310" s="13" t="s">
        <v>1059</v>
      </c>
      <c r="K310" s="20">
        <v>10055</v>
      </c>
      <c r="L310" s="13" t="s">
        <v>212</v>
      </c>
      <c r="M310" s="20">
        <v>113020</v>
      </c>
      <c r="N310" s="13" t="s">
        <v>1060</v>
      </c>
      <c r="O310" s="13" t="s">
        <v>718</v>
      </c>
      <c r="P310" s="13" t="s">
        <v>719</v>
      </c>
      <c r="Q310" s="13" t="s">
        <v>720</v>
      </c>
      <c r="R310" s="13" t="s">
        <v>714</v>
      </c>
      <c r="S310" s="13" t="s">
        <v>730</v>
      </c>
    </row>
    <row r="311" spans="1:19" x14ac:dyDescent="0.25">
      <c r="A311" s="13" t="s">
        <v>722</v>
      </c>
      <c r="B311" s="13" t="s">
        <v>703</v>
      </c>
      <c r="C311" s="13" t="s">
        <v>723</v>
      </c>
      <c r="D311" s="13" t="s">
        <v>705</v>
      </c>
      <c r="E311" s="13" t="s">
        <v>706</v>
      </c>
      <c r="F311" s="14">
        <v>204.24</v>
      </c>
      <c r="G311" s="13" t="s">
        <v>707</v>
      </c>
      <c r="H311" s="19">
        <v>43983</v>
      </c>
      <c r="I311" s="13" t="s">
        <v>994</v>
      </c>
      <c r="J311" s="13" t="s">
        <v>1059</v>
      </c>
      <c r="K311" s="20">
        <v>10055</v>
      </c>
      <c r="L311" s="13" t="s">
        <v>212</v>
      </c>
      <c r="M311" s="20">
        <v>113020</v>
      </c>
      <c r="N311" s="13" t="s">
        <v>1060</v>
      </c>
      <c r="O311" s="13" t="s">
        <v>724</v>
      </c>
      <c r="P311" s="13" t="s">
        <v>725</v>
      </c>
      <c r="Q311" s="13" t="s">
        <v>726</v>
      </c>
      <c r="R311" s="13" t="s">
        <v>714</v>
      </c>
      <c r="S311" s="13" t="s">
        <v>730</v>
      </c>
    </row>
    <row r="312" spans="1:19" x14ac:dyDescent="0.25">
      <c r="A312" s="13" t="s">
        <v>702</v>
      </c>
      <c r="B312" s="13" t="s">
        <v>703</v>
      </c>
      <c r="C312" s="13" t="s">
        <v>704</v>
      </c>
      <c r="D312" s="13" t="s">
        <v>705</v>
      </c>
      <c r="E312" s="13" t="s">
        <v>706</v>
      </c>
      <c r="F312" s="14">
        <v>5128.26</v>
      </c>
      <c r="G312" s="13" t="s">
        <v>707</v>
      </c>
      <c r="H312" s="19">
        <v>43922</v>
      </c>
      <c r="I312" s="13" t="s">
        <v>1061</v>
      </c>
      <c r="J312" s="13" t="s">
        <v>1062</v>
      </c>
      <c r="K312" s="20">
        <v>10055</v>
      </c>
      <c r="L312" s="13" t="s">
        <v>212</v>
      </c>
      <c r="M312" s="20">
        <v>113040</v>
      </c>
      <c r="N312" s="13" t="s">
        <v>1063</v>
      </c>
      <c r="O312" s="13" t="s">
        <v>711</v>
      </c>
      <c r="P312" s="13" t="s">
        <v>712</v>
      </c>
      <c r="Q312" s="13" t="s">
        <v>713</v>
      </c>
      <c r="R312" s="13" t="s">
        <v>714</v>
      </c>
      <c r="S312" s="13" t="s">
        <v>682</v>
      </c>
    </row>
    <row r="313" spans="1:19" x14ac:dyDescent="0.25">
      <c r="A313" s="13" t="s">
        <v>716</v>
      </c>
      <c r="B313" s="13" t="s">
        <v>703</v>
      </c>
      <c r="C313" s="13" t="s">
        <v>717</v>
      </c>
      <c r="D313" s="13" t="s">
        <v>705</v>
      </c>
      <c r="E313" s="13" t="s">
        <v>706</v>
      </c>
      <c r="F313" s="14">
        <v>5351.91</v>
      </c>
      <c r="G313" s="13" t="s">
        <v>707</v>
      </c>
      <c r="H313" s="19">
        <v>43952</v>
      </c>
      <c r="I313" s="13" t="s">
        <v>1039</v>
      </c>
      <c r="J313" s="13" t="s">
        <v>1062</v>
      </c>
      <c r="K313" s="20">
        <v>10055</v>
      </c>
      <c r="L313" s="13" t="s">
        <v>212</v>
      </c>
      <c r="M313" s="20">
        <v>113040</v>
      </c>
      <c r="N313" s="13" t="s">
        <v>1063</v>
      </c>
      <c r="O313" s="13" t="s">
        <v>718</v>
      </c>
      <c r="P313" s="13" t="s">
        <v>719</v>
      </c>
      <c r="Q313" s="13" t="s">
        <v>720</v>
      </c>
      <c r="R313" s="13" t="s">
        <v>714</v>
      </c>
      <c r="S313" s="13" t="s">
        <v>682</v>
      </c>
    </row>
    <row r="314" spans="1:19" x14ac:dyDescent="0.25">
      <c r="A314" s="13" t="s">
        <v>722</v>
      </c>
      <c r="B314" s="13" t="s">
        <v>703</v>
      </c>
      <c r="C314" s="13" t="s">
        <v>723</v>
      </c>
      <c r="D314" s="13" t="s">
        <v>705</v>
      </c>
      <c r="E314" s="13" t="s">
        <v>706</v>
      </c>
      <c r="F314" s="14">
        <v>5286.23</v>
      </c>
      <c r="G314" s="13" t="s">
        <v>707</v>
      </c>
      <c r="H314" s="19">
        <v>43983</v>
      </c>
      <c r="I314" s="13" t="s">
        <v>997</v>
      </c>
      <c r="J314" s="13" t="s">
        <v>1062</v>
      </c>
      <c r="K314" s="20">
        <v>10055</v>
      </c>
      <c r="L314" s="13" t="s">
        <v>212</v>
      </c>
      <c r="M314" s="20">
        <v>113040</v>
      </c>
      <c r="N314" s="13" t="s">
        <v>1063</v>
      </c>
      <c r="O314" s="13" t="s">
        <v>724</v>
      </c>
      <c r="P314" s="13" t="s">
        <v>725</v>
      </c>
      <c r="Q314" s="13" t="s">
        <v>726</v>
      </c>
      <c r="R314" s="13" t="s">
        <v>714</v>
      </c>
      <c r="S314" s="13" t="s">
        <v>682</v>
      </c>
    </row>
    <row r="315" spans="1:19" x14ac:dyDescent="0.25">
      <c r="A315" s="13" t="s">
        <v>702</v>
      </c>
      <c r="B315" s="13" t="s">
        <v>703</v>
      </c>
      <c r="C315" s="13" t="s">
        <v>704</v>
      </c>
      <c r="D315" s="13" t="s">
        <v>705</v>
      </c>
      <c r="E315" s="13" t="s">
        <v>706</v>
      </c>
      <c r="F315" s="14">
        <v>2222.79</v>
      </c>
      <c r="G315" s="13" t="s">
        <v>707</v>
      </c>
      <c r="H315" s="19">
        <v>43922</v>
      </c>
      <c r="I315" s="13" t="s">
        <v>1064</v>
      </c>
      <c r="J315" s="13" t="s">
        <v>1065</v>
      </c>
      <c r="K315" s="20">
        <v>10055</v>
      </c>
      <c r="L315" s="13" t="s">
        <v>212</v>
      </c>
      <c r="M315" s="20">
        <v>113060</v>
      </c>
      <c r="N315" s="13" t="s">
        <v>1066</v>
      </c>
      <c r="O315" s="13" t="s">
        <v>711</v>
      </c>
      <c r="P315" s="13" t="s">
        <v>712</v>
      </c>
      <c r="Q315" s="13" t="s">
        <v>713</v>
      </c>
      <c r="R315" s="13" t="s">
        <v>714</v>
      </c>
      <c r="S315" s="13" t="s">
        <v>721</v>
      </c>
    </row>
    <row r="316" spans="1:19" x14ac:dyDescent="0.25">
      <c r="A316" s="13" t="s">
        <v>716</v>
      </c>
      <c r="B316" s="13" t="s">
        <v>703</v>
      </c>
      <c r="C316" s="13" t="s">
        <v>717</v>
      </c>
      <c r="D316" s="13" t="s">
        <v>705</v>
      </c>
      <c r="E316" s="13" t="s">
        <v>706</v>
      </c>
      <c r="F316" s="14">
        <v>2226.62</v>
      </c>
      <c r="G316" s="13" t="s">
        <v>707</v>
      </c>
      <c r="H316" s="19">
        <v>43952</v>
      </c>
      <c r="I316" s="13" t="s">
        <v>1042</v>
      </c>
      <c r="J316" s="13" t="s">
        <v>1065</v>
      </c>
      <c r="K316" s="20">
        <v>10055</v>
      </c>
      <c r="L316" s="13" t="s">
        <v>212</v>
      </c>
      <c r="M316" s="20">
        <v>113060</v>
      </c>
      <c r="N316" s="13" t="s">
        <v>1066</v>
      </c>
      <c r="O316" s="13" t="s">
        <v>718</v>
      </c>
      <c r="P316" s="13" t="s">
        <v>719</v>
      </c>
      <c r="Q316" s="13" t="s">
        <v>720</v>
      </c>
      <c r="R316" s="13" t="s">
        <v>714</v>
      </c>
      <c r="S316" s="13" t="s">
        <v>721</v>
      </c>
    </row>
    <row r="317" spans="1:19" x14ac:dyDescent="0.25">
      <c r="A317" s="13" t="s">
        <v>722</v>
      </c>
      <c r="B317" s="13" t="s">
        <v>703</v>
      </c>
      <c r="C317" s="13" t="s">
        <v>723</v>
      </c>
      <c r="D317" s="13" t="s">
        <v>705</v>
      </c>
      <c r="E317" s="13" t="s">
        <v>706</v>
      </c>
      <c r="F317" s="14">
        <v>2232.25</v>
      </c>
      <c r="G317" s="13" t="s">
        <v>707</v>
      </c>
      <c r="H317" s="19">
        <v>43983</v>
      </c>
      <c r="I317" s="13" t="s">
        <v>1000</v>
      </c>
      <c r="J317" s="13" t="s">
        <v>1065</v>
      </c>
      <c r="K317" s="20">
        <v>10055</v>
      </c>
      <c r="L317" s="13" t="s">
        <v>212</v>
      </c>
      <c r="M317" s="20">
        <v>113060</v>
      </c>
      <c r="N317" s="13" t="s">
        <v>1066</v>
      </c>
      <c r="O317" s="13" t="s">
        <v>724</v>
      </c>
      <c r="P317" s="13" t="s">
        <v>725</v>
      </c>
      <c r="Q317" s="13" t="s">
        <v>726</v>
      </c>
      <c r="R317" s="13" t="s">
        <v>714</v>
      </c>
      <c r="S317" s="13" t="s">
        <v>721</v>
      </c>
    </row>
    <row r="318" spans="1:19" x14ac:dyDescent="0.25">
      <c r="A318" s="13" t="s">
        <v>702</v>
      </c>
      <c r="B318" s="13" t="s">
        <v>703</v>
      </c>
      <c r="C318" s="13" t="s">
        <v>704</v>
      </c>
      <c r="D318" s="13" t="s">
        <v>705</v>
      </c>
      <c r="E318" s="13" t="s">
        <v>706</v>
      </c>
      <c r="F318" s="14">
        <v>280.04000000000002</v>
      </c>
      <c r="G318" s="13" t="s">
        <v>707</v>
      </c>
      <c r="H318" s="19">
        <v>43922</v>
      </c>
      <c r="I318" s="13" t="s">
        <v>1067</v>
      </c>
      <c r="J318" s="13" t="s">
        <v>1068</v>
      </c>
      <c r="K318" s="20">
        <v>10055</v>
      </c>
      <c r="L318" s="13" t="s">
        <v>212</v>
      </c>
      <c r="M318" s="20">
        <v>113070</v>
      </c>
      <c r="N318" s="13" t="s">
        <v>1069</v>
      </c>
      <c r="O318" s="13" t="s">
        <v>711</v>
      </c>
      <c r="P318" s="13" t="s">
        <v>712</v>
      </c>
      <c r="Q318" s="13" t="s">
        <v>713</v>
      </c>
      <c r="R318" s="13" t="s">
        <v>714</v>
      </c>
      <c r="S318" s="13" t="s">
        <v>752</v>
      </c>
    </row>
    <row r="319" spans="1:19" x14ac:dyDescent="0.25">
      <c r="A319" s="13" t="s">
        <v>716</v>
      </c>
      <c r="B319" s="13" t="s">
        <v>703</v>
      </c>
      <c r="C319" s="13" t="s">
        <v>717</v>
      </c>
      <c r="D319" s="13" t="s">
        <v>705</v>
      </c>
      <c r="E319" s="13" t="s">
        <v>706</v>
      </c>
      <c r="F319" s="14">
        <v>280.04000000000002</v>
      </c>
      <c r="G319" s="13" t="s">
        <v>707</v>
      </c>
      <c r="H319" s="19">
        <v>43952</v>
      </c>
      <c r="I319" s="13" t="s">
        <v>1045</v>
      </c>
      <c r="J319" s="13" t="s">
        <v>1068</v>
      </c>
      <c r="K319" s="20">
        <v>10055</v>
      </c>
      <c r="L319" s="13" t="s">
        <v>212</v>
      </c>
      <c r="M319" s="20">
        <v>113070</v>
      </c>
      <c r="N319" s="13" t="s">
        <v>1069</v>
      </c>
      <c r="O319" s="13" t="s">
        <v>718</v>
      </c>
      <c r="P319" s="13" t="s">
        <v>719</v>
      </c>
      <c r="Q319" s="13" t="s">
        <v>720</v>
      </c>
      <c r="R319" s="13" t="s">
        <v>714</v>
      </c>
      <c r="S319" s="13" t="s">
        <v>752</v>
      </c>
    </row>
    <row r="320" spans="1:19" x14ac:dyDescent="0.25">
      <c r="A320" s="13" t="s">
        <v>722</v>
      </c>
      <c r="B320" s="13" t="s">
        <v>703</v>
      </c>
      <c r="C320" s="13" t="s">
        <v>723</v>
      </c>
      <c r="D320" s="13" t="s">
        <v>705</v>
      </c>
      <c r="E320" s="13" t="s">
        <v>706</v>
      </c>
      <c r="F320" s="14">
        <v>280.04000000000002</v>
      </c>
      <c r="G320" s="13" t="s">
        <v>707</v>
      </c>
      <c r="H320" s="19">
        <v>43983</v>
      </c>
      <c r="I320" s="13" t="s">
        <v>1003</v>
      </c>
      <c r="J320" s="13" t="s">
        <v>1068</v>
      </c>
      <c r="K320" s="20">
        <v>10055</v>
      </c>
      <c r="L320" s="13" t="s">
        <v>212</v>
      </c>
      <c r="M320" s="20">
        <v>113070</v>
      </c>
      <c r="N320" s="13" t="s">
        <v>1069</v>
      </c>
      <c r="O320" s="13" t="s">
        <v>724</v>
      </c>
      <c r="P320" s="13" t="s">
        <v>725</v>
      </c>
      <c r="Q320" s="13" t="s">
        <v>726</v>
      </c>
      <c r="R320" s="13" t="s">
        <v>714</v>
      </c>
      <c r="S320" s="13" t="s">
        <v>752</v>
      </c>
    </row>
    <row r="321" spans="1:19" x14ac:dyDescent="0.25">
      <c r="A321" s="13" t="s">
        <v>702</v>
      </c>
      <c r="B321" s="13" t="s">
        <v>703</v>
      </c>
      <c r="C321" s="13" t="s">
        <v>704</v>
      </c>
      <c r="D321" s="13" t="s">
        <v>705</v>
      </c>
      <c r="E321" s="13" t="s">
        <v>706</v>
      </c>
      <c r="F321" s="14">
        <v>753.96</v>
      </c>
      <c r="G321" s="13" t="s">
        <v>707</v>
      </c>
      <c r="H321" s="19">
        <v>43922</v>
      </c>
      <c r="I321" s="13" t="s">
        <v>1070</v>
      </c>
      <c r="J321" s="13" t="s">
        <v>1071</v>
      </c>
      <c r="K321" s="20">
        <v>10055</v>
      </c>
      <c r="L321" s="13" t="s">
        <v>212</v>
      </c>
      <c r="M321" s="20">
        <v>114010</v>
      </c>
      <c r="N321" s="13" t="s">
        <v>1072</v>
      </c>
      <c r="O321" s="13" t="s">
        <v>711</v>
      </c>
      <c r="P321" s="13" t="s">
        <v>712</v>
      </c>
      <c r="Q321" s="13" t="s">
        <v>713</v>
      </c>
      <c r="R321" s="13" t="s">
        <v>714</v>
      </c>
      <c r="S321" s="13" t="s">
        <v>715</v>
      </c>
    </row>
    <row r="322" spans="1:19" x14ac:dyDescent="0.25">
      <c r="A322" s="13" t="s">
        <v>716</v>
      </c>
      <c r="B322" s="13" t="s">
        <v>703</v>
      </c>
      <c r="C322" s="13" t="s">
        <v>717</v>
      </c>
      <c r="D322" s="13" t="s">
        <v>705</v>
      </c>
      <c r="E322" s="13" t="s">
        <v>706</v>
      </c>
      <c r="F322" s="14">
        <v>753.96</v>
      </c>
      <c r="G322" s="13" t="s">
        <v>707</v>
      </c>
      <c r="H322" s="19">
        <v>43952</v>
      </c>
      <c r="I322" s="13" t="s">
        <v>1049</v>
      </c>
      <c r="J322" s="13" t="s">
        <v>1071</v>
      </c>
      <c r="K322" s="20">
        <v>10055</v>
      </c>
      <c r="L322" s="13" t="s">
        <v>212</v>
      </c>
      <c r="M322" s="20">
        <v>114010</v>
      </c>
      <c r="N322" s="13" t="s">
        <v>1072</v>
      </c>
      <c r="O322" s="13" t="s">
        <v>718</v>
      </c>
      <c r="P322" s="13" t="s">
        <v>719</v>
      </c>
      <c r="Q322" s="13" t="s">
        <v>720</v>
      </c>
      <c r="R322" s="13" t="s">
        <v>714</v>
      </c>
      <c r="S322" s="13" t="s">
        <v>715</v>
      </c>
    </row>
    <row r="323" spans="1:19" x14ac:dyDescent="0.25">
      <c r="A323" s="13" t="s">
        <v>722</v>
      </c>
      <c r="B323" s="13" t="s">
        <v>703</v>
      </c>
      <c r="C323" s="13" t="s">
        <v>723</v>
      </c>
      <c r="D323" s="13" t="s">
        <v>705</v>
      </c>
      <c r="E323" s="13" t="s">
        <v>706</v>
      </c>
      <c r="F323" s="14">
        <v>753.96</v>
      </c>
      <c r="G323" s="13" t="s">
        <v>707</v>
      </c>
      <c r="H323" s="19">
        <v>43983</v>
      </c>
      <c r="I323" s="13" t="s">
        <v>1006</v>
      </c>
      <c r="J323" s="13" t="s">
        <v>1071</v>
      </c>
      <c r="K323" s="20">
        <v>10055</v>
      </c>
      <c r="L323" s="13" t="s">
        <v>212</v>
      </c>
      <c r="M323" s="20">
        <v>114010</v>
      </c>
      <c r="N323" s="13" t="s">
        <v>1072</v>
      </c>
      <c r="O323" s="13" t="s">
        <v>724</v>
      </c>
      <c r="P323" s="13" t="s">
        <v>725</v>
      </c>
      <c r="Q323" s="13" t="s">
        <v>726</v>
      </c>
      <c r="R323" s="13" t="s">
        <v>714</v>
      </c>
      <c r="S323" s="13" t="s">
        <v>715</v>
      </c>
    </row>
    <row r="324" spans="1:19" x14ac:dyDescent="0.25">
      <c r="A324" s="13" t="s">
        <v>702</v>
      </c>
      <c r="B324" s="13" t="s">
        <v>703</v>
      </c>
      <c r="C324" s="13" t="s">
        <v>704</v>
      </c>
      <c r="D324" s="13" t="s">
        <v>705</v>
      </c>
      <c r="E324" s="13" t="s">
        <v>706</v>
      </c>
      <c r="F324" s="14">
        <v>620.5</v>
      </c>
      <c r="G324" s="13" t="s">
        <v>707</v>
      </c>
      <c r="H324" s="19">
        <v>43922</v>
      </c>
      <c r="I324" s="13" t="s">
        <v>1073</v>
      </c>
      <c r="J324" s="13" t="s">
        <v>1074</v>
      </c>
      <c r="K324" s="20">
        <v>10055</v>
      </c>
      <c r="L324" s="13" t="s">
        <v>212</v>
      </c>
      <c r="M324" s="20">
        <v>114020</v>
      </c>
      <c r="N324" s="13" t="s">
        <v>1075</v>
      </c>
      <c r="O324" s="13" t="s">
        <v>711</v>
      </c>
      <c r="P324" s="13" t="s">
        <v>712</v>
      </c>
      <c r="Q324" s="13" t="s">
        <v>713</v>
      </c>
      <c r="R324" s="13" t="s">
        <v>714</v>
      </c>
      <c r="S324" s="13" t="s">
        <v>730</v>
      </c>
    </row>
    <row r="325" spans="1:19" x14ac:dyDescent="0.25">
      <c r="A325" s="13" t="s">
        <v>716</v>
      </c>
      <c r="B325" s="13" t="s">
        <v>703</v>
      </c>
      <c r="C325" s="13" t="s">
        <v>717</v>
      </c>
      <c r="D325" s="13" t="s">
        <v>705</v>
      </c>
      <c r="E325" s="13" t="s">
        <v>706</v>
      </c>
      <c r="F325" s="14">
        <v>620.5</v>
      </c>
      <c r="G325" s="13" t="s">
        <v>707</v>
      </c>
      <c r="H325" s="19">
        <v>43952</v>
      </c>
      <c r="I325" s="13" t="s">
        <v>1052</v>
      </c>
      <c r="J325" s="13" t="s">
        <v>1074</v>
      </c>
      <c r="K325" s="20">
        <v>10055</v>
      </c>
      <c r="L325" s="13" t="s">
        <v>212</v>
      </c>
      <c r="M325" s="20">
        <v>114020</v>
      </c>
      <c r="N325" s="13" t="s">
        <v>1075</v>
      </c>
      <c r="O325" s="13" t="s">
        <v>718</v>
      </c>
      <c r="P325" s="13" t="s">
        <v>719</v>
      </c>
      <c r="Q325" s="13" t="s">
        <v>720</v>
      </c>
      <c r="R325" s="13" t="s">
        <v>714</v>
      </c>
      <c r="S325" s="13" t="s">
        <v>730</v>
      </c>
    </row>
    <row r="326" spans="1:19" x14ac:dyDescent="0.25">
      <c r="A326" s="13" t="s">
        <v>722</v>
      </c>
      <c r="B326" s="13" t="s">
        <v>703</v>
      </c>
      <c r="C326" s="13" t="s">
        <v>723</v>
      </c>
      <c r="D326" s="13" t="s">
        <v>705</v>
      </c>
      <c r="E326" s="13" t="s">
        <v>706</v>
      </c>
      <c r="F326" s="14">
        <v>620.5</v>
      </c>
      <c r="G326" s="13" t="s">
        <v>707</v>
      </c>
      <c r="H326" s="19">
        <v>43983</v>
      </c>
      <c r="I326" s="13" t="s">
        <v>1009</v>
      </c>
      <c r="J326" s="13" t="s">
        <v>1074</v>
      </c>
      <c r="K326" s="20">
        <v>10055</v>
      </c>
      <c r="L326" s="13" t="s">
        <v>212</v>
      </c>
      <c r="M326" s="20">
        <v>114020</v>
      </c>
      <c r="N326" s="13" t="s">
        <v>1075</v>
      </c>
      <c r="O326" s="13" t="s">
        <v>724</v>
      </c>
      <c r="P326" s="13" t="s">
        <v>725</v>
      </c>
      <c r="Q326" s="13" t="s">
        <v>726</v>
      </c>
      <c r="R326" s="13" t="s">
        <v>714</v>
      </c>
      <c r="S326" s="13" t="s">
        <v>730</v>
      </c>
    </row>
    <row r="327" spans="1:19" x14ac:dyDescent="0.25">
      <c r="A327" s="13" t="s">
        <v>702</v>
      </c>
      <c r="B327" s="13" t="s">
        <v>703</v>
      </c>
      <c r="C327" s="13" t="s">
        <v>704</v>
      </c>
      <c r="D327" s="13" t="s">
        <v>705</v>
      </c>
      <c r="E327" s="13" t="s">
        <v>706</v>
      </c>
      <c r="F327" s="14">
        <v>11785.66</v>
      </c>
      <c r="G327" s="13" t="s">
        <v>707</v>
      </c>
      <c r="H327" s="19">
        <v>43922</v>
      </c>
      <c r="I327" s="13" t="s">
        <v>1076</v>
      </c>
      <c r="J327" s="13" t="s">
        <v>1077</v>
      </c>
      <c r="K327" s="20">
        <v>10055</v>
      </c>
      <c r="L327" s="13" t="s">
        <v>212</v>
      </c>
      <c r="M327" s="20">
        <v>114040</v>
      </c>
      <c r="N327" s="13" t="s">
        <v>1078</v>
      </c>
      <c r="O327" s="13" t="s">
        <v>711</v>
      </c>
      <c r="P327" s="13" t="s">
        <v>712</v>
      </c>
      <c r="Q327" s="13" t="s">
        <v>713</v>
      </c>
      <c r="R327" s="13" t="s">
        <v>714</v>
      </c>
      <c r="S327" s="13" t="s">
        <v>682</v>
      </c>
    </row>
    <row r="328" spans="1:19" x14ac:dyDescent="0.25">
      <c r="A328" s="13" t="s">
        <v>716</v>
      </c>
      <c r="B328" s="13" t="s">
        <v>703</v>
      </c>
      <c r="C328" s="13" t="s">
        <v>717</v>
      </c>
      <c r="D328" s="13" t="s">
        <v>705</v>
      </c>
      <c r="E328" s="13" t="s">
        <v>706</v>
      </c>
      <c r="F328" s="14">
        <v>11822.75</v>
      </c>
      <c r="G328" s="13" t="s">
        <v>707</v>
      </c>
      <c r="H328" s="19">
        <v>43952</v>
      </c>
      <c r="I328" s="13" t="s">
        <v>1055</v>
      </c>
      <c r="J328" s="13" t="s">
        <v>1077</v>
      </c>
      <c r="K328" s="20">
        <v>10055</v>
      </c>
      <c r="L328" s="13" t="s">
        <v>212</v>
      </c>
      <c r="M328" s="20">
        <v>114040</v>
      </c>
      <c r="N328" s="13" t="s">
        <v>1078</v>
      </c>
      <c r="O328" s="13" t="s">
        <v>718</v>
      </c>
      <c r="P328" s="13" t="s">
        <v>719</v>
      </c>
      <c r="Q328" s="13" t="s">
        <v>720</v>
      </c>
      <c r="R328" s="13" t="s">
        <v>714</v>
      </c>
      <c r="S328" s="13" t="s">
        <v>682</v>
      </c>
    </row>
    <row r="329" spans="1:19" x14ac:dyDescent="0.25">
      <c r="A329" s="13" t="s">
        <v>722</v>
      </c>
      <c r="B329" s="13" t="s">
        <v>703</v>
      </c>
      <c r="C329" s="13" t="s">
        <v>723</v>
      </c>
      <c r="D329" s="13" t="s">
        <v>705</v>
      </c>
      <c r="E329" s="13" t="s">
        <v>706</v>
      </c>
      <c r="F329" s="14">
        <v>11710.04</v>
      </c>
      <c r="G329" s="13" t="s">
        <v>707</v>
      </c>
      <c r="H329" s="19">
        <v>43983</v>
      </c>
      <c r="I329" s="13" t="s">
        <v>1012</v>
      </c>
      <c r="J329" s="13" t="s">
        <v>1077</v>
      </c>
      <c r="K329" s="20">
        <v>10055</v>
      </c>
      <c r="L329" s="13" t="s">
        <v>212</v>
      </c>
      <c r="M329" s="20">
        <v>114040</v>
      </c>
      <c r="N329" s="13" t="s">
        <v>1078</v>
      </c>
      <c r="O329" s="13" t="s">
        <v>724</v>
      </c>
      <c r="P329" s="13" t="s">
        <v>725</v>
      </c>
      <c r="Q329" s="13" t="s">
        <v>726</v>
      </c>
      <c r="R329" s="13" t="s">
        <v>714</v>
      </c>
      <c r="S329" s="13" t="s">
        <v>682</v>
      </c>
    </row>
    <row r="330" spans="1:19" x14ac:dyDescent="0.25">
      <c r="A330" s="13" t="s">
        <v>702</v>
      </c>
      <c r="B330" s="13" t="s">
        <v>703</v>
      </c>
      <c r="C330" s="13" t="s">
        <v>704</v>
      </c>
      <c r="D330" s="13" t="s">
        <v>705</v>
      </c>
      <c r="E330" s="13" t="s">
        <v>706</v>
      </c>
      <c r="F330" s="14">
        <v>7582.23</v>
      </c>
      <c r="G330" s="13" t="s">
        <v>707</v>
      </c>
      <c r="H330" s="19">
        <v>43922</v>
      </c>
      <c r="I330" s="13" t="s">
        <v>1079</v>
      </c>
      <c r="J330" s="13" t="s">
        <v>1080</v>
      </c>
      <c r="K330" s="20">
        <v>10055</v>
      </c>
      <c r="L330" s="13" t="s">
        <v>212</v>
      </c>
      <c r="M330" s="20">
        <v>114060</v>
      </c>
      <c r="N330" s="13" t="s">
        <v>1081</v>
      </c>
      <c r="O330" s="13" t="s">
        <v>711</v>
      </c>
      <c r="P330" s="13" t="s">
        <v>712</v>
      </c>
      <c r="Q330" s="13" t="s">
        <v>713</v>
      </c>
      <c r="R330" s="13" t="s">
        <v>714</v>
      </c>
      <c r="S330" s="13" t="s">
        <v>721</v>
      </c>
    </row>
    <row r="331" spans="1:19" x14ac:dyDescent="0.25">
      <c r="A331" s="13" t="s">
        <v>716</v>
      </c>
      <c r="B331" s="13" t="s">
        <v>703</v>
      </c>
      <c r="C331" s="13" t="s">
        <v>717</v>
      </c>
      <c r="D331" s="13" t="s">
        <v>705</v>
      </c>
      <c r="E331" s="13" t="s">
        <v>706</v>
      </c>
      <c r="F331" s="14">
        <v>7407.77</v>
      </c>
      <c r="G331" s="13" t="s">
        <v>707</v>
      </c>
      <c r="H331" s="19">
        <v>43952</v>
      </c>
      <c r="I331" s="13" t="s">
        <v>1058</v>
      </c>
      <c r="J331" s="13" t="s">
        <v>1080</v>
      </c>
      <c r="K331" s="20">
        <v>10055</v>
      </c>
      <c r="L331" s="13" t="s">
        <v>212</v>
      </c>
      <c r="M331" s="20">
        <v>114060</v>
      </c>
      <c r="N331" s="13" t="s">
        <v>1081</v>
      </c>
      <c r="O331" s="13" t="s">
        <v>718</v>
      </c>
      <c r="P331" s="13" t="s">
        <v>719</v>
      </c>
      <c r="Q331" s="13" t="s">
        <v>720</v>
      </c>
      <c r="R331" s="13" t="s">
        <v>714</v>
      </c>
      <c r="S331" s="13" t="s">
        <v>721</v>
      </c>
    </row>
    <row r="332" spans="1:19" x14ac:dyDescent="0.25">
      <c r="A332" s="13" t="s">
        <v>722</v>
      </c>
      <c r="B332" s="13" t="s">
        <v>703</v>
      </c>
      <c r="C332" s="13" t="s">
        <v>723</v>
      </c>
      <c r="D332" s="13" t="s">
        <v>705</v>
      </c>
      <c r="E332" s="13" t="s">
        <v>706</v>
      </c>
      <c r="F332" s="14">
        <v>7419.14</v>
      </c>
      <c r="G332" s="13" t="s">
        <v>707</v>
      </c>
      <c r="H332" s="19">
        <v>43983</v>
      </c>
      <c r="I332" s="13" t="s">
        <v>1015</v>
      </c>
      <c r="J332" s="13" t="s">
        <v>1080</v>
      </c>
      <c r="K332" s="20">
        <v>10055</v>
      </c>
      <c r="L332" s="13" t="s">
        <v>212</v>
      </c>
      <c r="M332" s="20">
        <v>114060</v>
      </c>
      <c r="N332" s="13" t="s">
        <v>1081</v>
      </c>
      <c r="O332" s="13" t="s">
        <v>724</v>
      </c>
      <c r="P332" s="13" t="s">
        <v>725</v>
      </c>
      <c r="Q332" s="13" t="s">
        <v>726</v>
      </c>
      <c r="R332" s="13" t="s">
        <v>714</v>
      </c>
      <c r="S332" s="13" t="s">
        <v>721</v>
      </c>
    </row>
    <row r="333" spans="1:19" x14ac:dyDescent="0.25">
      <c r="A333" s="13" t="s">
        <v>702</v>
      </c>
      <c r="B333" s="13" t="s">
        <v>703</v>
      </c>
      <c r="C333" s="13" t="s">
        <v>704</v>
      </c>
      <c r="D333" s="13" t="s">
        <v>705</v>
      </c>
      <c r="E333" s="13" t="s">
        <v>706</v>
      </c>
      <c r="F333" s="14">
        <v>912.31</v>
      </c>
      <c r="G333" s="13" t="s">
        <v>707</v>
      </c>
      <c r="H333" s="19">
        <v>43922</v>
      </c>
      <c r="I333" s="13" t="s">
        <v>1082</v>
      </c>
      <c r="J333" s="13" t="s">
        <v>1083</v>
      </c>
      <c r="K333" s="20">
        <v>10055</v>
      </c>
      <c r="L333" s="13" t="s">
        <v>212</v>
      </c>
      <c r="M333" s="20">
        <v>114070</v>
      </c>
      <c r="N333" s="13" t="s">
        <v>1084</v>
      </c>
      <c r="O333" s="13" t="s">
        <v>711</v>
      </c>
      <c r="P333" s="13" t="s">
        <v>712</v>
      </c>
      <c r="Q333" s="13" t="s">
        <v>713</v>
      </c>
      <c r="R333" s="13" t="s">
        <v>714</v>
      </c>
      <c r="S333" s="13" t="s">
        <v>752</v>
      </c>
    </row>
    <row r="334" spans="1:19" x14ac:dyDescent="0.25">
      <c r="A334" s="13" t="s">
        <v>716</v>
      </c>
      <c r="B334" s="13" t="s">
        <v>703</v>
      </c>
      <c r="C334" s="13" t="s">
        <v>717</v>
      </c>
      <c r="D334" s="13" t="s">
        <v>705</v>
      </c>
      <c r="E334" s="13" t="s">
        <v>706</v>
      </c>
      <c r="F334" s="14">
        <v>912.31</v>
      </c>
      <c r="G334" s="13" t="s">
        <v>707</v>
      </c>
      <c r="H334" s="19">
        <v>43952</v>
      </c>
      <c r="I334" s="13" t="s">
        <v>1061</v>
      </c>
      <c r="J334" s="13" t="s">
        <v>1083</v>
      </c>
      <c r="K334" s="20">
        <v>10055</v>
      </c>
      <c r="L334" s="13" t="s">
        <v>212</v>
      </c>
      <c r="M334" s="20">
        <v>114070</v>
      </c>
      <c r="N334" s="13" t="s">
        <v>1084</v>
      </c>
      <c r="O334" s="13" t="s">
        <v>718</v>
      </c>
      <c r="P334" s="13" t="s">
        <v>719</v>
      </c>
      <c r="Q334" s="13" t="s">
        <v>720</v>
      </c>
      <c r="R334" s="13" t="s">
        <v>714</v>
      </c>
      <c r="S334" s="13" t="s">
        <v>752</v>
      </c>
    </row>
    <row r="335" spans="1:19" x14ac:dyDescent="0.25">
      <c r="A335" s="13" t="s">
        <v>722</v>
      </c>
      <c r="B335" s="13" t="s">
        <v>703</v>
      </c>
      <c r="C335" s="13" t="s">
        <v>723</v>
      </c>
      <c r="D335" s="13" t="s">
        <v>705</v>
      </c>
      <c r="E335" s="13" t="s">
        <v>706</v>
      </c>
      <c r="F335" s="14">
        <v>912.31</v>
      </c>
      <c r="G335" s="13" t="s">
        <v>707</v>
      </c>
      <c r="H335" s="19">
        <v>43983</v>
      </c>
      <c r="I335" s="13" t="s">
        <v>1018</v>
      </c>
      <c r="J335" s="13" t="s">
        <v>1083</v>
      </c>
      <c r="K335" s="20">
        <v>10055</v>
      </c>
      <c r="L335" s="13" t="s">
        <v>212</v>
      </c>
      <c r="M335" s="20">
        <v>114070</v>
      </c>
      <c r="N335" s="13" t="s">
        <v>1084</v>
      </c>
      <c r="O335" s="13" t="s">
        <v>724</v>
      </c>
      <c r="P335" s="13" t="s">
        <v>725</v>
      </c>
      <c r="Q335" s="13" t="s">
        <v>726</v>
      </c>
      <c r="R335" s="13" t="s">
        <v>714</v>
      </c>
      <c r="S335" s="13" t="s">
        <v>752</v>
      </c>
    </row>
    <row r="336" spans="1:19" x14ac:dyDescent="0.25">
      <c r="A336" s="13" t="s">
        <v>702</v>
      </c>
      <c r="B336" s="13" t="s">
        <v>703</v>
      </c>
      <c r="C336" s="13" t="s">
        <v>704</v>
      </c>
      <c r="D336" s="13" t="s">
        <v>705</v>
      </c>
      <c r="E336" s="13" t="s">
        <v>706</v>
      </c>
      <c r="F336" s="14">
        <v>3682.26</v>
      </c>
      <c r="G336" s="13" t="s">
        <v>707</v>
      </c>
      <c r="H336" s="19">
        <v>43922</v>
      </c>
      <c r="I336" s="13" t="s">
        <v>1085</v>
      </c>
      <c r="J336" s="13" t="s">
        <v>1086</v>
      </c>
      <c r="K336" s="20">
        <v>10056</v>
      </c>
      <c r="L336" s="13" t="s">
        <v>630</v>
      </c>
      <c r="M336" s="20">
        <v>111100</v>
      </c>
      <c r="N336" s="13" t="s">
        <v>1087</v>
      </c>
      <c r="O336" s="13" t="s">
        <v>711</v>
      </c>
      <c r="P336" s="13" t="s">
        <v>712</v>
      </c>
      <c r="Q336" s="13" t="s">
        <v>713</v>
      </c>
      <c r="R336" s="13" t="s">
        <v>714</v>
      </c>
      <c r="S336" s="13" t="s">
        <v>715</v>
      </c>
    </row>
    <row r="337" spans="1:19" x14ac:dyDescent="0.25">
      <c r="A337" s="13" t="s">
        <v>716</v>
      </c>
      <c r="B337" s="13" t="s">
        <v>703</v>
      </c>
      <c r="C337" s="13" t="s">
        <v>717</v>
      </c>
      <c r="D337" s="13" t="s">
        <v>705</v>
      </c>
      <c r="E337" s="13" t="s">
        <v>706</v>
      </c>
      <c r="F337" s="14">
        <v>3277.11</v>
      </c>
      <c r="G337" s="13" t="s">
        <v>707</v>
      </c>
      <c r="H337" s="19">
        <v>43952</v>
      </c>
      <c r="I337" s="13" t="s">
        <v>1064</v>
      </c>
      <c r="J337" s="13" t="s">
        <v>1086</v>
      </c>
      <c r="K337" s="20">
        <v>10056</v>
      </c>
      <c r="L337" s="13" t="s">
        <v>630</v>
      </c>
      <c r="M337" s="20">
        <v>111100</v>
      </c>
      <c r="N337" s="13" t="s">
        <v>1087</v>
      </c>
      <c r="O337" s="13" t="s">
        <v>718</v>
      </c>
      <c r="P337" s="13" t="s">
        <v>719</v>
      </c>
      <c r="Q337" s="13" t="s">
        <v>720</v>
      </c>
      <c r="R337" s="13" t="s">
        <v>714</v>
      </c>
      <c r="S337" s="13" t="s">
        <v>715</v>
      </c>
    </row>
    <row r="338" spans="1:19" x14ac:dyDescent="0.25">
      <c r="A338" s="13" t="s">
        <v>722</v>
      </c>
      <c r="B338" s="13" t="s">
        <v>703</v>
      </c>
      <c r="C338" s="13" t="s">
        <v>723</v>
      </c>
      <c r="D338" s="13" t="s">
        <v>705</v>
      </c>
      <c r="E338" s="13" t="s">
        <v>706</v>
      </c>
      <c r="F338" s="14">
        <v>3277.11</v>
      </c>
      <c r="G338" s="13" t="s">
        <v>707</v>
      </c>
      <c r="H338" s="19">
        <v>43983</v>
      </c>
      <c r="I338" s="13" t="s">
        <v>1021</v>
      </c>
      <c r="J338" s="13" t="s">
        <v>1086</v>
      </c>
      <c r="K338" s="20">
        <v>10056</v>
      </c>
      <c r="L338" s="13" t="s">
        <v>630</v>
      </c>
      <c r="M338" s="20">
        <v>111100</v>
      </c>
      <c r="N338" s="13" t="s">
        <v>1087</v>
      </c>
      <c r="O338" s="13" t="s">
        <v>724</v>
      </c>
      <c r="P338" s="13" t="s">
        <v>725</v>
      </c>
      <c r="Q338" s="13" t="s">
        <v>726</v>
      </c>
      <c r="R338" s="13" t="s">
        <v>714</v>
      </c>
      <c r="S338" s="13" t="s">
        <v>715</v>
      </c>
    </row>
    <row r="339" spans="1:19" x14ac:dyDescent="0.25">
      <c r="A339" s="13" t="s">
        <v>702</v>
      </c>
      <c r="B339" s="13" t="s">
        <v>703</v>
      </c>
      <c r="C339" s="13" t="s">
        <v>704</v>
      </c>
      <c r="D339" s="13" t="s">
        <v>705</v>
      </c>
      <c r="E339" s="13" t="s">
        <v>706</v>
      </c>
      <c r="F339" s="14">
        <v>1917.28</v>
      </c>
      <c r="G339" s="13" t="s">
        <v>707</v>
      </c>
      <c r="H339" s="19">
        <v>43922</v>
      </c>
      <c r="I339" s="13" t="s">
        <v>1088</v>
      </c>
      <c r="J339" s="13" t="s">
        <v>1089</v>
      </c>
      <c r="K339" s="20">
        <v>10056</v>
      </c>
      <c r="L339" s="13" t="s">
        <v>630</v>
      </c>
      <c r="M339" s="20">
        <v>111200</v>
      </c>
      <c r="N339" s="13" t="s">
        <v>1090</v>
      </c>
      <c r="O339" s="13" t="s">
        <v>711</v>
      </c>
      <c r="P339" s="13" t="s">
        <v>712</v>
      </c>
      <c r="Q339" s="13" t="s">
        <v>713</v>
      </c>
      <c r="R339" s="13" t="s">
        <v>714</v>
      </c>
      <c r="S339" s="13" t="s">
        <v>730</v>
      </c>
    </row>
    <row r="340" spans="1:19" x14ac:dyDescent="0.25">
      <c r="A340" s="13" t="s">
        <v>716</v>
      </c>
      <c r="B340" s="13" t="s">
        <v>703</v>
      </c>
      <c r="C340" s="13" t="s">
        <v>717</v>
      </c>
      <c r="D340" s="13" t="s">
        <v>705</v>
      </c>
      <c r="E340" s="13" t="s">
        <v>706</v>
      </c>
      <c r="F340" s="14">
        <v>1917.28</v>
      </c>
      <c r="G340" s="13" t="s">
        <v>707</v>
      </c>
      <c r="H340" s="19">
        <v>43952</v>
      </c>
      <c r="I340" s="13" t="s">
        <v>1067</v>
      </c>
      <c r="J340" s="13" t="s">
        <v>1089</v>
      </c>
      <c r="K340" s="20">
        <v>10056</v>
      </c>
      <c r="L340" s="13" t="s">
        <v>630</v>
      </c>
      <c r="M340" s="20">
        <v>111200</v>
      </c>
      <c r="N340" s="13" t="s">
        <v>1090</v>
      </c>
      <c r="O340" s="13" t="s">
        <v>718</v>
      </c>
      <c r="P340" s="13" t="s">
        <v>719</v>
      </c>
      <c r="Q340" s="13" t="s">
        <v>720</v>
      </c>
      <c r="R340" s="13" t="s">
        <v>714</v>
      </c>
      <c r="S340" s="13" t="s">
        <v>730</v>
      </c>
    </row>
    <row r="341" spans="1:19" x14ac:dyDescent="0.25">
      <c r="A341" s="13" t="s">
        <v>722</v>
      </c>
      <c r="B341" s="13" t="s">
        <v>703</v>
      </c>
      <c r="C341" s="13" t="s">
        <v>723</v>
      </c>
      <c r="D341" s="13" t="s">
        <v>705</v>
      </c>
      <c r="E341" s="13" t="s">
        <v>706</v>
      </c>
      <c r="F341" s="14">
        <v>1917.28</v>
      </c>
      <c r="G341" s="13" t="s">
        <v>707</v>
      </c>
      <c r="H341" s="19">
        <v>43983</v>
      </c>
      <c r="I341" s="13" t="s">
        <v>1024</v>
      </c>
      <c r="J341" s="13" t="s">
        <v>1089</v>
      </c>
      <c r="K341" s="20">
        <v>10056</v>
      </c>
      <c r="L341" s="13" t="s">
        <v>630</v>
      </c>
      <c r="M341" s="20">
        <v>111200</v>
      </c>
      <c r="N341" s="13" t="s">
        <v>1090</v>
      </c>
      <c r="O341" s="13" t="s">
        <v>724</v>
      </c>
      <c r="P341" s="13" t="s">
        <v>725</v>
      </c>
      <c r="Q341" s="13" t="s">
        <v>726</v>
      </c>
      <c r="R341" s="13" t="s">
        <v>714</v>
      </c>
      <c r="S341" s="13" t="s">
        <v>730</v>
      </c>
    </row>
    <row r="342" spans="1:19" x14ac:dyDescent="0.25">
      <c r="A342" s="13" t="s">
        <v>702</v>
      </c>
      <c r="B342" s="13" t="s">
        <v>703</v>
      </c>
      <c r="C342" s="13" t="s">
        <v>704</v>
      </c>
      <c r="D342" s="13" t="s">
        <v>705</v>
      </c>
      <c r="E342" s="13" t="s">
        <v>706</v>
      </c>
      <c r="F342" s="14">
        <v>36384.800000000003</v>
      </c>
      <c r="G342" s="13" t="s">
        <v>707</v>
      </c>
      <c r="H342" s="19">
        <v>43922</v>
      </c>
      <c r="I342" s="13" t="s">
        <v>1091</v>
      </c>
      <c r="J342" s="13" t="s">
        <v>1092</v>
      </c>
      <c r="K342" s="20">
        <v>10056</v>
      </c>
      <c r="L342" s="13" t="s">
        <v>630</v>
      </c>
      <c r="M342" s="20">
        <v>111400</v>
      </c>
      <c r="N342" s="13" t="s">
        <v>1093</v>
      </c>
      <c r="O342" s="13" t="s">
        <v>711</v>
      </c>
      <c r="P342" s="13" t="s">
        <v>712</v>
      </c>
      <c r="Q342" s="13" t="s">
        <v>713</v>
      </c>
      <c r="R342" s="13" t="s">
        <v>714</v>
      </c>
      <c r="S342" s="13" t="s">
        <v>682</v>
      </c>
    </row>
    <row r="343" spans="1:19" x14ac:dyDescent="0.25">
      <c r="A343" s="13" t="s">
        <v>716</v>
      </c>
      <c r="B343" s="13" t="s">
        <v>703</v>
      </c>
      <c r="C343" s="13" t="s">
        <v>717</v>
      </c>
      <c r="D343" s="13" t="s">
        <v>705</v>
      </c>
      <c r="E343" s="13" t="s">
        <v>706</v>
      </c>
      <c r="F343" s="14">
        <v>37732.639999999999</v>
      </c>
      <c r="G343" s="13" t="s">
        <v>707</v>
      </c>
      <c r="H343" s="19">
        <v>43952</v>
      </c>
      <c r="I343" s="13" t="s">
        <v>1070</v>
      </c>
      <c r="J343" s="13" t="s">
        <v>1092</v>
      </c>
      <c r="K343" s="20">
        <v>10056</v>
      </c>
      <c r="L343" s="13" t="s">
        <v>630</v>
      </c>
      <c r="M343" s="20">
        <v>111400</v>
      </c>
      <c r="N343" s="13" t="s">
        <v>1093</v>
      </c>
      <c r="O343" s="13" t="s">
        <v>718</v>
      </c>
      <c r="P343" s="13" t="s">
        <v>719</v>
      </c>
      <c r="Q343" s="13" t="s">
        <v>720</v>
      </c>
      <c r="R343" s="13" t="s">
        <v>714</v>
      </c>
      <c r="S343" s="13" t="s">
        <v>682</v>
      </c>
    </row>
    <row r="344" spans="1:19" x14ac:dyDescent="0.25">
      <c r="A344" s="13" t="s">
        <v>722</v>
      </c>
      <c r="B344" s="13" t="s">
        <v>703</v>
      </c>
      <c r="C344" s="13" t="s">
        <v>723</v>
      </c>
      <c r="D344" s="13" t="s">
        <v>705</v>
      </c>
      <c r="E344" s="13" t="s">
        <v>706</v>
      </c>
      <c r="F344" s="14">
        <v>36866.58</v>
      </c>
      <c r="G344" s="13" t="s">
        <v>707</v>
      </c>
      <c r="H344" s="19">
        <v>43983</v>
      </c>
      <c r="I344" s="13" t="s">
        <v>1027</v>
      </c>
      <c r="J344" s="13" t="s">
        <v>1092</v>
      </c>
      <c r="K344" s="20">
        <v>10056</v>
      </c>
      <c r="L344" s="13" t="s">
        <v>630</v>
      </c>
      <c r="M344" s="20">
        <v>111400</v>
      </c>
      <c r="N344" s="13" t="s">
        <v>1093</v>
      </c>
      <c r="O344" s="13" t="s">
        <v>724</v>
      </c>
      <c r="P344" s="13" t="s">
        <v>725</v>
      </c>
      <c r="Q344" s="13" t="s">
        <v>726</v>
      </c>
      <c r="R344" s="13" t="s">
        <v>714</v>
      </c>
      <c r="S344" s="13" t="s">
        <v>682</v>
      </c>
    </row>
    <row r="345" spans="1:19" x14ac:dyDescent="0.25">
      <c r="A345" s="13" t="s">
        <v>702</v>
      </c>
      <c r="B345" s="13" t="s">
        <v>703</v>
      </c>
      <c r="C345" s="13" t="s">
        <v>704</v>
      </c>
      <c r="D345" s="13" t="s">
        <v>705</v>
      </c>
      <c r="E345" s="13" t="s">
        <v>706</v>
      </c>
      <c r="F345" s="14">
        <v>750.3</v>
      </c>
      <c r="G345" s="13" t="s">
        <v>707</v>
      </c>
      <c r="H345" s="19">
        <v>43922</v>
      </c>
      <c r="I345" s="13" t="s">
        <v>1094</v>
      </c>
      <c r="J345" s="13" t="s">
        <v>1095</v>
      </c>
      <c r="K345" s="20">
        <v>10056</v>
      </c>
      <c r="L345" s="13" t="s">
        <v>630</v>
      </c>
      <c r="M345" s="20">
        <v>111500</v>
      </c>
      <c r="N345" s="13" t="s">
        <v>1096</v>
      </c>
      <c r="O345" s="13" t="s">
        <v>711</v>
      </c>
      <c r="P345" s="13" t="s">
        <v>712</v>
      </c>
      <c r="Q345" s="13" t="s">
        <v>713</v>
      </c>
      <c r="R345" s="13" t="s">
        <v>714</v>
      </c>
      <c r="S345" s="13" t="s">
        <v>686</v>
      </c>
    </row>
    <row r="346" spans="1:19" x14ac:dyDescent="0.25">
      <c r="A346" s="13" t="s">
        <v>716</v>
      </c>
      <c r="B346" s="13" t="s">
        <v>703</v>
      </c>
      <c r="C346" s="13" t="s">
        <v>717</v>
      </c>
      <c r="D346" s="13" t="s">
        <v>705</v>
      </c>
      <c r="E346" s="13" t="s">
        <v>706</v>
      </c>
      <c r="F346" s="14">
        <v>450.18</v>
      </c>
      <c r="G346" s="13" t="s">
        <v>707</v>
      </c>
      <c r="H346" s="19">
        <v>43952</v>
      </c>
      <c r="I346" s="13" t="s">
        <v>1073</v>
      </c>
      <c r="J346" s="13" t="s">
        <v>1095</v>
      </c>
      <c r="K346" s="20">
        <v>10056</v>
      </c>
      <c r="L346" s="13" t="s">
        <v>630</v>
      </c>
      <c r="M346" s="20">
        <v>111500</v>
      </c>
      <c r="N346" s="13" t="s">
        <v>1096</v>
      </c>
      <c r="O346" s="13" t="s">
        <v>718</v>
      </c>
      <c r="P346" s="13" t="s">
        <v>719</v>
      </c>
      <c r="Q346" s="13" t="s">
        <v>720</v>
      </c>
      <c r="R346" s="13" t="s">
        <v>714</v>
      </c>
      <c r="S346" s="13" t="s">
        <v>686</v>
      </c>
    </row>
    <row r="347" spans="1:19" x14ac:dyDescent="0.25">
      <c r="A347" s="13" t="s">
        <v>722</v>
      </c>
      <c r="B347" s="13" t="s">
        <v>703</v>
      </c>
      <c r="C347" s="13" t="s">
        <v>723</v>
      </c>
      <c r="D347" s="13" t="s">
        <v>705</v>
      </c>
      <c r="E347" s="13" t="s">
        <v>706</v>
      </c>
      <c r="F347" s="14">
        <v>450.18</v>
      </c>
      <c r="G347" s="13" t="s">
        <v>707</v>
      </c>
      <c r="H347" s="19">
        <v>43983</v>
      </c>
      <c r="I347" s="13" t="s">
        <v>1030</v>
      </c>
      <c r="J347" s="13" t="s">
        <v>1095</v>
      </c>
      <c r="K347" s="20">
        <v>10056</v>
      </c>
      <c r="L347" s="13" t="s">
        <v>630</v>
      </c>
      <c r="M347" s="20">
        <v>111500</v>
      </c>
      <c r="N347" s="13" t="s">
        <v>1096</v>
      </c>
      <c r="O347" s="13" t="s">
        <v>724</v>
      </c>
      <c r="P347" s="13" t="s">
        <v>725</v>
      </c>
      <c r="Q347" s="13" t="s">
        <v>726</v>
      </c>
      <c r="R347" s="13" t="s">
        <v>714</v>
      </c>
      <c r="S347" s="13" t="s">
        <v>686</v>
      </c>
    </row>
    <row r="348" spans="1:19" x14ac:dyDescent="0.25">
      <c r="A348" s="13" t="s">
        <v>702</v>
      </c>
      <c r="B348" s="13" t="s">
        <v>703</v>
      </c>
      <c r="C348" s="13" t="s">
        <v>704</v>
      </c>
      <c r="D348" s="13" t="s">
        <v>705</v>
      </c>
      <c r="E348" s="13" t="s">
        <v>706</v>
      </c>
      <c r="F348" s="14">
        <v>13348.37</v>
      </c>
      <c r="G348" s="13" t="s">
        <v>707</v>
      </c>
      <c r="H348" s="19">
        <v>43922</v>
      </c>
      <c r="I348" s="13" t="s">
        <v>1097</v>
      </c>
      <c r="J348" s="13" t="s">
        <v>1098</v>
      </c>
      <c r="K348" s="20">
        <v>10056</v>
      </c>
      <c r="L348" s="13" t="s">
        <v>630</v>
      </c>
      <c r="M348" s="20">
        <v>111600</v>
      </c>
      <c r="N348" s="13" t="s">
        <v>1099</v>
      </c>
      <c r="O348" s="13" t="s">
        <v>711</v>
      </c>
      <c r="P348" s="13" t="s">
        <v>712</v>
      </c>
      <c r="Q348" s="13" t="s">
        <v>713</v>
      </c>
      <c r="R348" s="13" t="s">
        <v>714</v>
      </c>
      <c r="S348" s="13" t="s">
        <v>721</v>
      </c>
    </row>
    <row r="349" spans="1:19" x14ac:dyDescent="0.25">
      <c r="A349" s="13" t="s">
        <v>716</v>
      </c>
      <c r="B349" s="13" t="s">
        <v>703</v>
      </c>
      <c r="C349" s="13" t="s">
        <v>717</v>
      </c>
      <c r="D349" s="13" t="s">
        <v>705</v>
      </c>
      <c r="E349" s="13" t="s">
        <v>706</v>
      </c>
      <c r="F349" s="14">
        <v>12653.36</v>
      </c>
      <c r="G349" s="13" t="s">
        <v>707</v>
      </c>
      <c r="H349" s="19">
        <v>43952</v>
      </c>
      <c r="I349" s="13" t="s">
        <v>1076</v>
      </c>
      <c r="J349" s="13" t="s">
        <v>1098</v>
      </c>
      <c r="K349" s="20">
        <v>10056</v>
      </c>
      <c r="L349" s="13" t="s">
        <v>630</v>
      </c>
      <c r="M349" s="20">
        <v>111600</v>
      </c>
      <c r="N349" s="13" t="s">
        <v>1099</v>
      </c>
      <c r="O349" s="13" t="s">
        <v>718</v>
      </c>
      <c r="P349" s="13" t="s">
        <v>719</v>
      </c>
      <c r="Q349" s="13" t="s">
        <v>720</v>
      </c>
      <c r="R349" s="13" t="s">
        <v>714</v>
      </c>
      <c r="S349" s="13" t="s">
        <v>721</v>
      </c>
    </row>
    <row r="350" spans="1:19" x14ac:dyDescent="0.25">
      <c r="A350" s="13" t="s">
        <v>722</v>
      </c>
      <c r="B350" s="13" t="s">
        <v>703</v>
      </c>
      <c r="C350" s="13" t="s">
        <v>723</v>
      </c>
      <c r="D350" s="13" t="s">
        <v>705</v>
      </c>
      <c r="E350" s="13" t="s">
        <v>706</v>
      </c>
      <c r="F350" s="14">
        <v>13007.54</v>
      </c>
      <c r="G350" s="13" t="s">
        <v>707</v>
      </c>
      <c r="H350" s="19">
        <v>43983</v>
      </c>
      <c r="I350" s="13" t="s">
        <v>1033</v>
      </c>
      <c r="J350" s="13" t="s">
        <v>1098</v>
      </c>
      <c r="K350" s="20">
        <v>10056</v>
      </c>
      <c r="L350" s="13" t="s">
        <v>630</v>
      </c>
      <c r="M350" s="20">
        <v>111600</v>
      </c>
      <c r="N350" s="13" t="s">
        <v>1099</v>
      </c>
      <c r="O350" s="13" t="s">
        <v>724</v>
      </c>
      <c r="P350" s="13" t="s">
        <v>725</v>
      </c>
      <c r="Q350" s="13" t="s">
        <v>726</v>
      </c>
      <c r="R350" s="13" t="s">
        <v>714</v>
      </c>
      <c r="S350" s="13" t="s">
        <v>721</v>
      </c>
    </row>
    <row r="351" spans="1:19" x14ac:dyDescent="0.25">
      <c r="A351" s="13" t="s">
        <v>702</v>
      </c>
      <c r="B351" s="13" t="s">
        <v>703</v>
      </c>
      <c r="C351" s="13" t="s">
        <v>704</v>
      </c>
      <c r="D351" s="13" t="s">
        <v>705</v>
      </c>
      <c r="E351" s="13" t="s">
        <v>706</v>
      </c>
      <c r="F351" s="14">
        <v>1037.05</v>
      </c>
      <c r="G351" s="13" t="s">
        <v>707</v>
      </c>
      <c r="H351" s="19">
        <v>43922</v>
      </c>
      <c r="I351" s="13" t="s">
        <v>1100</v>
      </c>
      <c r="J351" s="13" t="s">
        <v>1101</v>
      </c>
      <c r="K351" s="20">
        <v>10056</v>
      </c>
      <c r="L351" s="13" t="s">
        <v>630</v>
      </c>
      <c r="M351" s="20">
        <v>111700</v>
      </c>
      <c r="N351" s="13" t="s">
        <v>1102</v>
      </c>
      <c r="O351" s="13" t="s">
        <v>711</v>
      </c>
      <c r="P351" s="13" t="s">
        <v>712</v>
      </c>
      <c r="Q351" s="13" t="s">
        <v>713</v>
      </c>
      <c r="R351" s="13" t="s">
        <v>714</v>
      </c>
      <c r="S351" s="13" t="s">
        <v>741</v>
      </c>
    </row>
    <row r="352" spans="1:19" x14ac:dyDescent="0.25">
      <c r="A352" s="13" t="s">
        <v>716</v>
      </c>
      <c r="B352" s="13" t="s">
        <v>703</v>
      </c>
      <c r="C352" s="13" t="s">
        <v>717</v>
      </c>
      <c r="D352" s="13" t="s">
        <v>705</v>
      </c>
      <c r="E352" s="13" t="s">
        <v>706</v>
      </c>
      <c r="F352" s="14">
        <v>1054.3</v>
      </c>
      <c r="G352" s="13" t="s">
        <v>707</v>
      </c>
      <c r="H352" s="19">
        <v>43952</v>
      </c>
      <c r="I352" s="13" t="s">
        <v>1079</v>
      </c>
      <c r="J352" s="13" t="s">
        <v>1101</v>
      </c>
      <c r="K352" s="20">
        <v>10056</v>
      </c>
      <c r="L352" s="13" t="s">
        <v>630</v>
      </c>
      <c r="M352" s="20">
        <v>111700</v>
      </c>
      <c r="N352" s="13" t="s">
        <v>1102</v>
      </c>
      <c r="O352" s="13" t="s">
        <v>718</v>
      </c>
      <c r="P352" s="13" t="s">
        <v>719</v>
      </c>
      <c r="Q352" s="13" t="s">
        <v>720</v>
      </c>
      <c r="R352" s="13" t="s">
        <v>714</v>
      </c>
      <c r="S352" s="13" t="s">
        <v>741</v>
      </c>
    </row>
    <row r="353" spans="1:19" x14ac:dyDescent="0.25">
      <c r="A353" s="13" t="s">
        <v>722</v>
      </c>
      <c r="B353" s="13" t="s">
        <v>703</v>
      </c>
      <c r="C353" s="13" t="s">
        <v>723</v>
      </c>
      <c r="D353" s="13" t="s">
        <v>705</v>
      </c>
      <c r="E353" s="13" t="s">
        <v>706</v>
      </c>
      <c r="F353" s="14">
        <v>1054.3</v>
      </c>
      <c r="G353" s="13" t="s">
        <v>707</v>
      </c>
      <c r="H353" s="19">
        <v>43983</v>
      </c>
      <c r="I353" s="13" t="s">
        <v>1036</v>
      </c>
      <c r="J353" s="13" t="s">
        <v>1101</v>
      </c>
      <c r="K353" s="20">
        <v>10056</v>
      </c>
      <c r="L353" s="13" t="s">
        <v>630</v>
      </c>
      <c r="M353" s="20">
        <v>111700</v>
      </c>
      <c r="N353" s="13" t="s">
        <v>1102</v>
      </c>
      <c r="O353" s="13" t="s">
        <v>724</v>
      </c>
      <c r="P353" s="13" t="s">
        <v>725</v>
      </c>
      <c r="Q353" s="13" t="s">
        <v>726</v>
      </c>
      <c r="R353" s="13" t="s">
        <v>714</v>
      </c>
      <c r="S353" s="13" t="s">
        <v>741</v>
      </c>
    </row>
    <row r="354" spans="1:19" x14ac:dyDescent="0.25">
      <c r="A354" s="13" t="s">
        <v>702</v>
      </c>
      <c r="B354" s="13" t="s">
        <v>703</v>
      </c>
      <c r="C354" s="13" t="s">
        <v>704</v>
      </c>
      <c r="D354" s="13" t="s">
        <v>705</v>
      </c>
      <c r="E354" s="13" t="s">
        <v>706</v>
      </c>
      <c r="F354" s="14">
        <v>303.58999999999997</v>
      </c>
      <c r="G354" s="13" t="s">
        <v>707</v>
      </c>
      <c r="H354" s="19">
        <v>43922</v>
      </c>
      <c r="I354" s="13" t="s">
        <v>1103</v>
      </c>
      <c r="J354" s="13" t="s">
        <v>1104</v>
      </c>
      <c r="K354" s="20">
        <v>10056</v>
      </c>
      <c r="L354" s="13" t="s">
        <v>630</v>
      </c>
      <c r="M354" s="20">
        <v>113010</v>
      </c>
      <c r="N354" s="13" t="s">
        <v>1105</v>
      </c>
      <c r="O354" s="13" t="s">
        <v>711</v>
      </c>
      <c r="P354" s="13" t="s">
        <v>712</v>
      </c>
      <c r="Q354" s="13" t="s">
        <v>713</v>
      </c>
      <c r="R354" s="13" t="s">
        <v>714</v>
      </c>
      <c r="S354" s="13" t="s">
        <v>715</v>
      </c>
    </row>
    <row r="355" spans="1:19" x14ac:dyDescent="0.25">
      <c r="A355" s="13" t="s">
        <v>716</v>
      </c>
      <c r="B355" s="13" t="s">
        <v>703</v>
      </c>
      <c r="C355" s="13" t="s">
        <v>717</v>
      </c>
      <c r="D355" s="13" t="s">
        <v>705</v>
      </c>
      <c r="E355" s="13" t="s">
        <v>706</v>
      </c>
      <c r="F355" s="14">
        <v>247.96</v>
      </c>
      <c r="G355" s="13" t="s">
        <v>707</v>
      </c>
      <c r="H355" s="19">
        <v>43952</v>
      </c>
      <c r="I355" s="13" t="s">
        <v>1082</v>
      </c>
      <c r="J355" s="13" t="s">
        <v>1104</v>
      </c>
      <c r="K355" s="20">
        <v>10056</v>
      </c>
      <c r="L355" s="13" t="s">
        <v>630</v>
      </c>
      <c r="M355" s="20">
        <v>113010</v>
      </c>
      <c r="N355" s="13" t="s">
        <v>1105</v>
      </c>
      <c r="O355" s="13" t="s">
        <v>718</v>
      </c>
      <c r="P355" s="13" t="s">
        <v>719</v>
      </c>
      <c r="Q355" s="13" t="s">
        <v>720</v>
      </c>
      <c r="R355" s="13" t="s">
        <v>714</v>
      </c>
      <c r="S355" s="13" t="s">
        <v>715</v>
      </c>
    </row>
    <row r="356" spans="1:19" x14ac:dyDescent="0.25">
      <c r="A356" s="13" t="s">
        <v>722</v>
      </c>
      <c r="B356" s="13" t="s">
        <v>703</v>
      </c>
      <c r="C356" s="13" t="s">
        <v>723</v>
      </c>
      <c r="D356" s="13" t="s">
        <v>705</v>
      </c>
      <c r="E356" s="13" t="s">
        <v>706</v>
      </c>
      <c r="F356" s="14">
        <v>247.96</v>
      </c>
      <c r="G356" s="13" t="s">
        <v>707</v>
      </c>
      <c r="H356" s="19">
        <v>43983</v>
      </c>
      <c r="I356" s="13" t="s">
        <v>1039</v>
      </c>
      <c r="J356" s="13" t="s">
        <v>1104</v>
      </c>
      <c r="K356" s="20">
        <v>10056</v>
      </c>
      <c r="L356" s="13" t="s">
        <v>630</v>
      </c>
      <c r="M356" s="20">
        <v>113010</v>
      </c>
      <c r="N356" s="13" t="s">
        <v>1105</v>
      </c>
      <c r="O356" s="13" t="s">
        <v>724</v>
      </c>
      <c r="P356" s="13" t="s">
        <v>725</v>
      </c>
      <c r="Q356" s="13" t="s">
        <v>726</v>
      </c>
      <c r="R356" s="13" t="s">
        <v>714</v>
      </c>
      <c r="S356" s="13" t="s">
        <v>715</v>
      </c>
    </row>
    <row r="357" spans="1:19" x14ac:dyDescent="0.25">
      <c r="A357" s="13" t="s">
        <v>702</v>
      </c>
      <c r="B357" s="13" t="s">
        <v>703</v>
      </c>
      <c r="C357" s="13" t="s">
        <v>704</v>
      </c>
      <c r="D357" s="13" t="s">
        <v>705</v>
      </c>
      <c r="E357" s="13" t="s">
        <v>706</v>
      </c>
      <c r="F357" s="14">
        <v>162.25</v>
      </c>
      <c r="G357" s="13" t="s">
        <v>707</v>
      </c>
      <c r="H357" s="19">
        <v>43922</v>
      </c>
      <c r="I357" s="13" t="s">
        <v>1106</v>
      </c>
      <c r="J357" s="13" t="s">
        <v>1107</v>
      </c>
      <c r="K357" s="20">
        <v>10056</v>
      </c>
      <c r="L357" s="13" t="s">
        <v>630</v>
      </c>
      <c r="M357" s="20">
        <v>113020</v>
      </c>
      <c r="N357" s="13" t="s">
        <v>1108</v>
      </c>
      <c r="O357" s="13" t="s">
        <v>711</v>
      </c>
      <c r="P357" s="13" t="s">
        <v>712</v>
      </c>
      <c r="Q357" s="13" t="s">
        <v>713</v>
      </c>
      <c r="R357" s="13" t="s">
        <v>714</v>
      </c>
      <c r="S357" s="13" t="s">
        <v>730</v>
      </c>
    </row>
    <row r="358" spans="1:19" x14ac:dyDescent="0.25">
      <c r="A358" s="13" t="s">
        <v>716</v>
      </c>
      <c r="B358" s="13" t="s">
        <v>703</v>
      </c>
      <c r="C358" s="13" t="s">
        <v>717</v>
      </c>
      <c r="D358" s="13" t="s">
        <v>705</v>
      </c>
      <c r="E358" s="13" t="s">
        <v>706</v>
      </c>
      <c r="F358" s="14">
        <v>162.25</v>
      </c>
      <c r="G358" s="13" t="s">
        <v>707</v>
      </c>
      <c r="H358" s="19">
        <v>43952</v>
      </c>
      <c r="I358" s="13" t="s">
        <v>1085</v>
      </c>
      <c r="J358" s="13" t="s">
        <v>1107</v>
      </c>
      <c r="K358" s="20">
        <v>10056</v>
      </c>
      <c r="L358" s="13" t="s">
        <v>630</v>
      </c>
      <c r="M358" s="20">
        <v>113020</v>
      </c>
      <c r="N358" s="13" t="s">
        <v>1108</v>
      </c>
      <c r="O358" s="13" t="s">
        <v>718</v>
      </c>
      <c r="P358" s="13" t="s">
        <v>719</v>
      </c>
      <c r="Q358" s="13" t="s">
        <v>720</v>
      </c>
      <c r="R358" s="13" t="s">
        <v>714</v>
      </c>
      <c r="S358" s="13" t="s">
        <v>730</v>
      </c>
    </row>
    <row r="359" spans="1:19" x14ac:dyDescent="0.25">
      <c r="A359" s="13" t="s">
        <v>722</v>
      </c>
      <c r="B359" s="13" t="s">
        <v>703</v>
      </c>
      <c r="C359" s="13" t="s">
        <v>723</v>
      </c>
      <c r="D359" s="13" t="s">
        <v>705</v>
      </c>
      <c r="E359" s="13" t="s">
        <v>706</v>
      </c>
      <c r="F359" s="14">
        <v>162.25</v>
      </c>
      <c r="G359" s="13" t="s">
        <v>707</v>
      </c>
      <c r="H359" s="19">
        <v>43983</v>
      </c>
      <c r="I359" s="13" t="s">
        <v>1042</v>
      </c>
      <c r="J359" s="13" t="s">
        <v>1107</v>
      </c>
      <c r="K359" s="20">
        <v>10056</v>
      </c>
      <c r="L359" s="13" t="s">
        <v>630</v>
      </c>
      <c r="M359" s="20">
        <v>113020</v>
      </c>
      <c r="N359" s="13" t="s">
        <v>1108</v>
      </c>
      <c r="O359" s="13" t="s">
        <v>724</v>
      </c>
      <c r="P359" s="13" t="s">
        <v>725</v>
      </c>
      <c r="Q359" s="13" t="s">
        <v>726</v>
      </c>
      <c r="R359" s="13" t="s">
        <v>714</v>
      </c>
      <c r="S359" s="13" t="s">
        <v>730</v>
      </c>
    </row>
    <row r="360" spans="1:19" x14ac:dyDescent="0.25">
      <c r="A360" s="13" t="s">
        <v>702</v>
      </c>
      <c r="B360" s="13" t="s">
        <v>703</v>
      </c>
      <c r="C360" s="13" t="s">
        <v>704</v>
      </c>
      <c r="D360" s="13" t="s">
        <v>705</v>
      </c>
      <c r="E360" s="13" t="s">
        <v>706</v>
      </c>
      <c r="F360" s="14">
        <v>3750.54</v>
      </c>
      <c r="G360" s="13" t="s">
        <v>707</v>
      </c>
      <c r="H360" s="19">
        <v>43922</v>
      </c>
      <c r="I360" s="13" t="s">
        <v>1109</v>
      </c>
      <c r="J360" s="13" t="s">
        <v>1110</v>
      </c>
      <c r="K360" s="20">
        <v>10056</v>
      </c>
      <c r="L360" s="13" t="s">
        <v>630</v>
      </c>
      <c r="M360" s="20">
        <v>113040</v>
      </c>
      <c r="N360" s="13" t="s">
        <v>1111</v>
      </c>
      <c r="O360" s="13" t="s">
        <v>711</v>
      </c>
      <c r="P360" s="13" t="s">
        <v>712</v>
      </c>
      <c r="Q360" s="13" t="s">
        <v>713</v>
      </c>
      <c r="R360" s="13" t="s">
        <v>714</v>
      </c>
      <c r="S360" s="13" t="s">
        <v>682</v>
      </c>
    </row>
    <row r="361" spans="1:19" x14ac:dyDescent="0.25">
      <c r="A361" s="13" t="s">
        <v>716</v>
      </c>
      <c r="B361" s="13" t="s">
        <v>703</v>
      </c>
      <c r="C361" s="13" t="s">
        <v>717</v>
      </c>
      <c r="D361" s="13" t="s">
        <v>705</v>
      </c>
      <c r="E361" s="13" t="s">
        <v>706</v>
      </c>
      <c r="F361" s="14">
        <v>3966.67</v>
      </c>
      <c r="G361" s="13" t="s">
        <v>707</v>
      </c>
      <c r="H361" s="19">
        <v>43952</v>
      </c>
      <c r="I361" s="13" t="s">
        <v>1088</v>
      </c>
      <c r="J361" s="13" t="s">
        <v>1110</v>
      </c>
      <c r="K361" s="20">
        <v>10056</v>
      </c>
      <c r="L361" s="13" t="s">
        <v>630</v>
      </c>
      <c r="M361" s="20">
        <v>113040</v>
      </c>
      <c r="N361" s="13" t="s">
        <v>1111</v>
      </c>
      <c r="O361" s="13" t="s">
        <v>718</v>
      </c>
      <c r="P361" s="13" t="s">
        <v>719</v>
      </c>
      <c r="Q361" s="13" t="s">
        <v>720</v>
      </c>
      <c r="R361" s="13" t="s">
        <v>714</v>
      </c>
      <c r="S361" s="13" t="s">
        <v>682</v>
      </c>
    </row>
    <row r="362" spans="1:19" x14ac:dyDescent="0.25">
      <c r="A362" s="13" t="s">
        <v>722</v>
      </c>
      <c r="B362" s="13" t="s">
        <v>703</v>
      </c>
      <c r="C362" s="13" t="s">
        <v>723</v>
      </c>
      <c r="D362" s="13" t="s">
        <v>705</v>
      </c>
      <c r="E362" s="13" t="s">
        <v>706</v>
      </c>
      <c r="F362" s="14">
        <v>3848.68</v>
      </c>
      <c r="G362" s="13" t="s">
        <v>707</v>
      </c>
      <c r="H362" s="19">
        <v>43983</v>
      </c>
      <c r="I362" s="13" t="s">
        <v>1045</v>
      </c>
      <c r="J362" s="13" t="s">
        <v>1110</v>
      </c>
      <c r="K362" s="20">
        <v>10056</v>
      </c>
      <c r="L362" s="13" t="s">
        <v>630</v>
      </c>
      <c r="M362" s="20">
        <v>113040</v>
      </c>
      <c r="N362" s="13" t="s">
        <v>1111</v>
      </c>
      <c r="O362" s="13" t="s">
        <v>724</v>
      </c>
      <c r="P362" s="13" t="s">
        <v>725</v>
      </c>
      <c r="Q362" s="13" t="s">
        <v>726</v>
      </c>
      <c r="R362" s="13" t="s">
        <v>714</v>
      </c>
      <c r="S362" s="13" t="s">
        <v>682</v>
      </c>
    </row>
    <row r="363" spans="1:19" x14ac:dyDescent="0.25">
      <c r="A363" s="13" t="s">
        <v>702</v>
      </c>
      <c r="B363" s="13" t="s">
        <v>703</v>
      </c>
      <c r="C363" s="13" t="s">
        <v>704</v>
      </c>
      <c r="D363" s="13" t="s">
        <v>705</v>
      </c>
      <c r="E363" s="13" t="s">
        <v>706</v>
      </c>
      <c r="F363" s="14">
        <v>60.6</v>
      </c>
      <c r="G363" s="13" t="s">
        <v>707</v>
      </c>
      <c r="H363" s="19">
        <v>43922</v>
      </c>
      <c r="I363" s="13" t="s">
        <v>1112</v>
      </c>
      <c r="J363" s="13" t="s">
        <v>1113</v>
      </c>
      <c r="K363" s="20">
        <v>10056</v>
      </c>
      <c r="L363" s="13" t="s">
        <v>630</v>
      </c>
      <c r="M363" s="20">
        <v>113050</v>
      </c>
      <c r="N363" s="13" t="s">
        <v>1114</v>
      </c>
      <c r="O363" s="13" t="s">
        <v>711</v>
      </c>
      <c r="P363" s="13" t="s">
        <v>712</v>
      </c>
      <c r="Q363" s="13" t="s">
        <v>713</v>
      </c>
      <c r="R363" s="13" t="s">
        <v>714</v>
      </c>
      <c r="S363" s="13" t="s">
        <v>686</v>
      </c>
    </row>
    <row r="364" spans="1:19" x14ac:dyDescent="0.25">
      <c r="A364" s="13" t="s">
        <v>716</v>
      </c>
      <c r="B364" s="13" t="s">
        <v>703</v>
      </c>
      <c r="C364" s="13" t="s">
        <v>717</v>
      </c>
      <c r="D364" s="13" t="s">
        <v>705</v>
      </c>
      <c r="E364" s="13" t="s">
        <v>706</v>
      </c>
      <c r="F364" s="14">
        <v>31.22</v>
      </c>
      <c r="G364" s="13" t="s">
        <v>707</v>
      </c>
      <c r="H364" s="19">
        <v>43952</v>
      </c>
      <c r="I364" s="13" t="s">
        <v>1091</v>
      </c>
      <c r="J364" s="13" t="s">
        <v>1113</v>
      </c>
      <c r="K364" s="20">
        <v>10056</v>
      </c>
      <c r="L364" s="13" t="s">
        <v>630</v>
      </c>
      <c r="M364" s="20">
        <v>113050</v>
      </c>
      <c r="N364" s="13" t="s">
        <v>1114</v>
      </c>
      <c r="O364" s="13" t="s">
        <v>718</v>
      </c>
      <c r="P364" s="13" t="s">
        <v>719</v>
      </c>
      <c r="Q364" s="13" t="s">
        <v>720</v>
      </c>
      <c r="R364" s="13" t="s">
        <v>714</v>
      </c>
      <c r="S364" s="13" t="s">
        <v>686</v>
      </c>
    </row>
    <row r="365" spans="1:19" x14ac:dyDescent="0.25">
      <c r="A365" s="13" t="s">
        <v>722</v>
      </c>
      <c r="B365" s="13" t="s">
        <v>703</v>
      </c>
      <c r="C365" s="13" t="s">
        <v>723</v>
      </c>
      <c r="D365" s="13" t="s">
        <v>705</v>
      </c>
      <c r="E365" s="13" t="s">
        <v>706</v>
      </c>
      <c r="F365" s="14">
        <v>31.22</v>
      </c>
      <c r="G365" s="13" t="s">
        <v>707</v>
      </c>
      <c r="H365" s="19">
        <v>43983</v>
      </c>
      <c r="I365" s="13" t="s">
        <v>1049</v>
      </c>
      <c r="J365" s="13" t="s">
        <v>1113</v>
      </c>
      <c r="K365" s="20">
        <v>10056</v>
      </c>
      <c r="L365" s="13" t="s">
        <v>630</v>
      </c>
      <c r="M365" s="20">
        <v>113050</v>
      </c>
      <c r="N365" s="13" t="s">
        <v>1114</v>
      </c>
      <c r="O365" s="13" t="s">
        <v>724</v>
      </c>
      <c r="P365" s="13" t="s">
        <v>725</v>
      </c>
      <c r="Q365" s="13" t="s">
        <v>726</v>
      </c>
      <c r="R365" s="13" t="s">
        <v>714</v>
      </c>
      <c r="S365" s="13" t="s">
        <v>686</v>
      </c>
    </row>
    <row r="366" spans="1:19" x14ac:dyDescent="0.25">
      <c r="A366" s="13" t="s">
        <v>702</v>
      </c>
      <c r="B366" s="13" t="s">
        <v>703</v>
      </c>
      <c r="C366" s="13" t="s">
        <v>704</v>
      </c>
      <c r="D366" s="13" t="s">
        <v>705</v>
      </c>
      <c r="E366" s="13" t="s">
        <v>706</v>
      </c>
      <c r="F366" s="14">
        <v>1024.77</v>
      </c>
      <c r="G366" s="13" t="s">
        <v>707</v>
      </c>
      <c r="H366" s="19">
        <v>43922</v>
      </c>
      <c r="I366" s="13" t="s">
        <v>1115</v>
      </c>
      <c r="J366" s="13" t="s">
        <v>1116</v>
      </c>
      <c r="K366" s="20">
        <v>10056</v>
      </c>
      <c r="L366" s="13" t="s">
        <v>630</v>
      </c>
      <c r="M366" s="20">
        <v>113060</v>
      </c>
      <c r="N366" s="13" t="s">
        <v>1117</v>
      </c>
      <c r="O366" s="13" t="s">
        <v>711</v>
      </c>
      <c r="P366" s="13" t="s">
        <v>712</v>
      </c>
      <c r="Q366" s="13" t="s">
        <v>713</v>
      </c>
      <c r="R366" s="13" t="s">
        <v>714</v>
      </c>
      <c r="S366" s="13" t="s">
        <v>721</v>
      </c>
    </row>
    <row r="367" spans="1:19" x14ac:dyDescent="0.25">
      <c r="A367" s="13" t="s">
        <v>716</v>
      </c>
      <c r="B367" s="13" t="s">
        <v>703</v>
      </c>
      <c r="C367" s="13" t="s">
        <v>717</v>
      </c>
      <c r="D367" s="13" t="s">
        <v>705</v>
      </c>
      <c r="E367" s="13" t="s">
        <v>706</v>
      </c>
      <c r="F367" s="14">
        <v>929.33</v>
      </c>
      <c r="G367" s="13" t="s">
        <v>707</v>
      </c>
      <c r="H367" s="19">
        <v>43952</v>
      </c>
      <c r="I367" s="13" t="s">
        <v>1094</v>
      </c>
      <c r="J367" s="13" t="s">
        <v>1116</v>
      </c>
      <c r="K367" s="20">
        <v>10056</v>
      </c>
      <c r="L367" s="13" t="s">
        <v>630</v>
      </c>
      <c r="M367" s="20">
        <v>113060</v>
      </c>
      <c r="N367" s="13" t="s">
        <v>1117</v>
      </c>
      <c r="O367" s="13" t="s">
        <v>718</v>
      </c>
      <c r="P367" s="13" t="s">
        <v>719</v>
      </c>
      <c r="Q367" s="13" t="s">
        <v>720</v>
      </c>
      <c r="R367" s="13" t="s">
        <v>714</v>
      </c>
      <c r="S367" s="13" t="s">
        <v>721</v>
      </c>
    </row>
    <row r="368" spans="1:19" x14ac:dyDescent="0.25">
      <c r="A368" s="13" t="s">
        <v>722</v>
      </c>
      <c r="B368" s="13" t="s">
        <v>703</v>
      </c>
      <c r="C368" s="13" t="s">
        <v>723</v>
      </c>
      <c r="D368" s="13" t="s">
        <v>705</v>
      </c>
      <c r="E368" s="13" t="s">
        <v>706</v>
      </c>
      <c r="F368" s="14">
        <v>977.97</v>
      </c>
      <c r="G368" s="13" t="s">
        <v>707</v>
      </c>
      <c r="H368" s="19">
        <v>43983</v>
      </c>
      <c r="I368" s="13" t="s">
        <v>1052</v>
      </c>
      <c r="J368" s="13" t="s">
        <v>1116</v>
      </c>
      <c r="K368" s="20">
        <v>10056</v>
      </c>
      <c r="L368" s="13" t="s">
        <v>630</v>
      </c>
      <c r="M368" s="20">
        <v>113060</v>
      </c>
      <c r="N368" s="13" t="s">
        <v>1117</v>
      </c>
      <c r="O368" s="13" t="s">
        <v>724</v>
      </c>
      <c r="P368" s="13" t="s">
        <v>725</v>
      </c>
      <c r="Q368" s="13" t="s">
        <v>726</v>
      </c>
      <c r="R368" s="13" t="s">
        <v>714</v>
      </c>
      <c r="S368" s="13" t="s">
        <v>721</v>
      </c>
    </row>
    <row r="369" spans="1:19" x14ac:dyDescent="0.25">
      <c r="A369" s="13" t="s">
        <v>702</v>
      </c>
      <c r="B369" s="13" t="s">
        <v>703</v>
      </c>
      <c r="C369" s="13" t="s">
        <v>704</v>
      </c>
      <c r="D369" s="13" t="s">
        <v>705</v>
      </c>
      <c r="E369" s="13" t="s">
        <v>706</v>
      </c>
      <c r="F369" s="14">
        <v>287.89</v>
      </c>
      <c r="G369" s="13" t="s">
        <v>707</v>
      </c>
      <c r="H369" s="19">
        <v>43922</v>
      </c>
      <c r="I369" s="13" t="s">
        <v>1118</v>
      </c>
      <c r="J369" s="13" t="s">
        <v>1119</v>
      </c>
      <c r="K369" s="20">
        <v>10056</v>
      </c>
      <c r="L369" s="13" t="s">
        <v>630</v>
      </c>
      <c r="M369" s="20">
        <v>114000</v>
      </c>
      <c r="N369" s="13" t="s">
        <v>1120</v>
      </c>
      <c r="O369" s="13" t="s">
        <v>711</v>
      </c>
      <c r="P369" s="13" t="s">
        <v>712</v>
      </c>
      <c r="Q369" s="13" t="s">
        <v>713</v>
      </c>
      <c r="R369" s="13" t="s">
        <v>714</v>
      </c>
      <c r="S369" s="13" t="s">
        <v>741</v>
      </c>
    </row>
    <row r="370" spans="1:19" x14ac:dyDescent="0.25">
      <c r="A370" s="13" t="s">
        <v>716</v>
      </c>
      <c r="B370" s="13" t="s">
        <v>703</v>
      </c>
      <c r="C370" s="13" t="s">
        <v>717</v>
      </c>
      <c r="D370" s="13" t="s">
        <v>705</v>
      </c>
      <c r="E370" s="13" t="s">
        <v>706</v>
      </c>
      <c r="F370" s="14">
        <v>292.68</v>
      </c>
      <c r="G370" s="13" t="s">
        <v>707</v>
      </c>
      <c r="H370" s="19">
        <v>43952</v>
      </c>
      <c r="I370" s="13" t="s">
        <v>1097</v>
      </c>
      <c r="J370" s="13" t="s">
        <v>1119</v>
      </c>
      <c r="K370" s="20">
        <v>10056</v>
      </c>
      <c r="L370" s="13" t="s">
        <v>630</v>
      </c>
      <c r="M370" s="20">
        <v>114000</v>
      </c>
      <c r="N370" s="13" t="s">
        <v>1120</v>
      </c>
      <c r="O370" s="13" t="s">
        <v>718</v>
      </c>
      <c r="P370" s="13" t="s">
        <v>719</v>
      </c>
      <c r="Q370" s="13" t="s">
        <v>720</v>
      </c>
      <c r="R370" s="13" t="s">
        <v>714</v>
      </c>
      <c r="S370" s="13" t="s">
        <v>741</v>
      </c>
    </row>
    <row r="371" spans="1:19" x14ac:dyDescent="0.25">
      <c r="A371" s="13" t="s">
        <v>722</v>
      </c>
      <c r="B371" s="13" t="s">
        <v>703</v>
      </c>
      <c r="C371" s="13" t="s">
        <v>723</v>
      </c>
      <c r="D371" s="13" t="s">
        <v>705</v>
      </c>
      <c r="E371" s="13" t="s">
        <v>706</v>
      </c>
      <c r="F371" s="14">
        <v>292.68</v>
      </c>
      <c r="G371" s="13" t="s">
        <v>707</v>
      </c>
      <c r="H371" s="19">
        <v>43983</v>
      </c>
      <c r="I371" s="13" t="s">
        <v>1055</v>
      </c>
      <c r="J371" s="13" t="s">
        <v>1119</v>
      </c>
      <c r="K371" s="20">
        <v>10056</v>
      </c>
      <c r="L371" s="13" t="s">
        <v>630</v>
      </c>
      <c r="M371" s="20">
        <v>114000</v>
      </c>
      <c r="N371" s="13" t="s">
        <v>1120</v>
      </c>
      <c r="O371" s="13" t="s">
        <v>724</v>
      </c>
      <c r="P371" s="13" t="s">
        <v>725</v>
      </c>
      <c r="Q371" s="13" t="s">
        <v>726</v>
      </c>
      <c r="R371" s="13" t="s">
        <v>714</v>
      </c>
      <c r="S371" s="13" t="s">
        <v>741</v>
      </c>
    </row>
    <row r="372" spans="1:19" x14ac:dyDescent="0.25">
      <c r="A372" s="13" t="s">
        <v>702</v>
      </c>
      <c r="B372" s="13" t="s">
        <v>703</v>
      </c>
      <c r="C372" s="13" t="s">
        <v>704</v>
      </c>
      <c r="D372" s="13" t="s">
        <v>705</v>
      </c>
      <c r="E372" s="13" t="s">
        <v>706</v>
      </c>
      <c r="F372" s="14">
        <v>1022.23</v>
      </c>
      <c r="G372" s="13" t="s">
        <v>707</v>
      </c>
      <c r="H372" s="19">
        <v>43922</v>
      </c>
      <c r="I372" s="13" t="s">
        <v>1121</v>
      </c>
      <c r="J372" s="13" t="s">
        <v>1122</v>
      </c>
      <c r="K372" s="20">
        <v>10056</v>
      </c>
      <c r="L372" s="13" t="s">
        <v>630</v>
      </c>
      <c r="M372" s="20">
        <v>114010</v>
      </c>
      <c r="N372" s="13" t="s">
        <v>1123</v>
      </c>
      <c r="O372" s="13" t="s">
        <v>711</v>
      </c>
      <c r="P372" s="13" t="s">
        <v>712</v>
      </c>
      <c r="Q372" s="13" t="s">
        <v>713</v>
      </c>
      <c r="R372" s="13" t="s">
        <v>714</v>
      </c>
      <c r="S372" s="13" t="s">
        <v>715</v>
      </c>
    </row>
    <row r="373" spans="1:19" x14ac:dyDescent="0.25">
      <c r="A373" s="13" t="s">
        <v>716</v>
      </c>
      <c r="B373" s="13" t="s">
        <v>703</v>
      </c>
      <c r="C373" s="13" t="s">
        <v>717</v>
      </c>
      <c r="D373" s="13" t="s">
        <v>705</v>
      </c>
      <c r="E373" s="13" t="s">
        <v>706</v>
      </c>
      <c r="F373" s="14">
        <v>909.76</v>
      </c>
      <c r="G373" s="13" t="s">
        <v>707</v>
      </c>
      <c r="H373" s="19">
        <v>43952</v>
      </c>
      <c r="I373" s="13" t="s">
        <v>1100</v>
      </c>
      <c r="J373" s="13" t="s">
        <v>1122</v>
      </c>
      <c r="K373" s="20">
        <v>10056</v>
      </c>
      <c r="L373" s="13" t="s">
        <v>630</v>
      </c>
      <c r="M373" s="20">
        <v>114010</v>
      </c>
      <c r="N373" s="13" t="s">
        <v>1123</v>
      </c>
      <c r="O373" s="13" t="s">
        <v>718</v>
      </c>
      <c r="P373" s="13" t="s">
        <v>719</v>
      </c>
      <c r="Q373" s="13" t="s">
        <v>720</v>
      </c>
      <c r="R373" s="13" t="s">
        <v>714</v>
      </c>
      <c r="S373" s="13" t="s">
        <v>715</v>
      </c>
    </row>
    <row r="374" spans="1:19" x14ac:dyDescent="0.25">
      <c r="A374" s="13" t="s">
        <v>722</v>
      </c>
      <c r="B374" s="13" t="s">
        <v>703</v>
      </c>
      <c r="C374" s="13" t="s">
        <v>723</v>
      </c>
      <c r="D374" s="13" t="s">
        <v>705</v>
      </c>
      <c r="E374" s="13" t="s">
        <v>706</v>
      </c>
      <c r="F374" s="14">
        <v>909.76</v>
      </c>
      <c r="G374" s="13" t="s">
        <v>707</v>
      </c>
      <c r="H374" s="19">
        <v>43983</v>
      </c>
      <c r="I374" s="13" t="s">
        <v>1058</v>
      </c>
      <c r="J374" s="13" t="s">
        <v>1122</v>
      </c>
      <c r="K374" s="20">
        <v>10056</v>
      </c>
      <c r="L374" s="13" t="s">
        <v>630</v>
      </c>
      <c r="M374" s="20">
        <v>114010</v>
      </c>
      <c r="N374" s="13" t="s">
        <v>1123</v>
      </c>
      <c r="O374" s="13" t="s">
        <v>724</v>
      </c>
      <c r="P374" s="13" t="s">
        <v>725</v>
      </c>
      <c r="Q374" s="13" t="s">
        <v>726</v>
      </c>
      <c r="R374" s="13" t="s">
        <v>714</v>
      </c>
      <c r="S374" s="13" t="s">
        <v>715</v>
      </c>
    </row>
    <row r="375" spans="1:19" x14ac:dyDescent="0.25">
      <c r="A375" s="13" t="s">
        <v>702</v>
      </c>
      <c r="B375" s="13" t="s">
        <v>703</v>
      </c>
      <c r="C375" s="13" t="s">
        <v>704</v>
      </c>
      <c r="D375" s="13" t="s">
        <v>705</v>
      </c>
      <c r="E375" s="13" t="s">
        <v>706</v>
      </c>
      <c r="F375" s="14">
        <v>532.26</v>
      </c>
      <c r="G375" s="13" t="s">
        <v>707</v>
      </c>
      <c r="H375" s="19">
        <v>43922</v>
      </c>
      <c r="I375" s="13" t="s">
        <v>1124</v>
      </c>
      <c r="J375" s="13" t="s">
        <v>1125</v>
      </c>
      <c r="K375" s="20">
        <v>10056</v>
      </c>
      <c r="L375" s="13" t="s">
        <v>630</v>
      </c>
      <c r="M375" s="20">
        <v>114020</v>
      </c>
      <c r="N375" s="13" t="s">
        <v>1126</v>
      </c>
      <c r="O375" s="13" t="s">
        <v>711</v>
      </c>
      <c r="P375" s="13" t="s">
        <v>712</v>
      </c>
      <c r="Q375" s="13" t="s">
        <v>713</v>
      </c>
      <c r="R375" s="13" t="s">
        <v>714</v>
      </c>
      <c r="S375" s="13" t="s">
        <v>730</v>
      </c>
    </row>
    <row r="376" spans="1:19" x14ac:dyDescent="0.25">
      <c r="A376" s="13" t="s">
        <v>716</v>
      </c>
      <c r="B376" s="13" t="s">
        <v>703</v>
      </c>
      <c r="C376" s="13" t="s">
        <v>717</v>
      </c>
      <c r="D376" s="13" t="s">
        <v>705</v>
      </c>
      <c r="E376" s="13" t="s">
        <v>706</v>
      </c>
      <c r="F376" s="14">
        <v>532.26</v>
      </c>
      <c r="G376" s="13" t="s">
        <v>707</v>
      </c>
      <c r="H376" s="19">
        <v>43952</v>
      </c>
      <c r="I376" s="13" t="s">
        <v>1103</v>
      </c>
      <c r="J376" s="13" t="s">
        <v>1125</v>
      </c>
      <c r="K376" s="20">
        <v>10056</v>
      </c>
      <c r="L376" s="13" t="s">
        <v>630</v>
      </c>
      <c r="M376" s="20">
        <v>114020</v>
      </c>
      <c r="N376" s="13" t="s">
        <v>1126</v>
      </c>
      <c r="O376" s="13" t="s">
        <v>718</v>
      </c>
      <c r="P376" s="13" t="s">
        <v>719</v>
      </c>
      <c r="Q376" s="13" t="s">
        <v>720</v>
      </c>
      <c r="R376" s="13" t="s">
        <v>714</v>
      </c>
      <c r="S376" s="13" t="s">
        <v>730</v>
      </c>
    </row>
    <row r="377" spans="1:19" x14ac:dyDescent="0.25">
      <c r="A377" s="13" t="s">
        <v>722</v>
      </c>
      <c r="B377" s="13" t="s">
        <v>703</v>
      </c>
      <c r="C377" s="13" t="s">
        <v>723</v>
      </c>
      <c r="D377" s="13" t="s">
        <v>705</v>
      </c>
      <c r="E377" s="13" t="s">
        <v>706</v>
      </c>
      <c r="F377" s="14">
        <v>532.26</v>
      </c>
      <c r="G377" s="13" t="s">
        <v>707</v>
      </c>
      <c r="H377" s="19">
        <v>43983</v>
      </c>
      <c r="I377" s="13" t="s">
        <v>1061</v>
      </c>
      <c r="J377" s="13" t="s">
        <v>1125</v>
      </c>
      <c r="K377" s="20">
        <v>10056</v>
      </c>
      <c r="L377" s="13" t="s">
        <v>630</v>
      </c>
      <c r="M377" s="20">
        <v>114020</v>
      </c>
      <c r="N377" s="13" t="s">
        <v>1126</v>
      </c>
      <c r="O377" s="13" t="s">
        <v>724</v>
      </c>
      <c r="P377" s="13" t="s">
        <v>725</v>
      </c>
      <c r="Q377" s="13" t="s">
        <v>726</v>
      </c>
      <c r="R377" s="13" t="s">
        <v>714</v>
      </c>
      <c r="S377" s="13" t="s">
        <v>730</v>
      </c>
    </row>
    <row r="378" spans="1:19" x14ac:dyDescent="0.25">
      <c r="A378" s="13" t="s">
        <v>702</v>
      </c>
      <c r="B378" s="13" t="s">
        <v>703</v>
      </c>
      <c r="C378" s="13" t="s">
        <v>704</v>
      </c>
      <c r="D378" s="13" t="s">
        <v>705</v>
      </c>
      <c r="E378" s="13" t="s">
        <v>706</v>
      </c>
      <c r="F378" s="14">
        <v>8573.34</v>
      </c>
      <c r="G378" s="13" t="s">
        <v>707</v>
      </c>
      <c r="H378" s="19">
        <v>43922</v>
      </c>
      <c r="I378" s="13" t="s">
        <v>1127</v>
      </c>
      <c r="J378" s="13" t="s">
        <v>1128</v>
      </c>
      <c r="K378" s="20">
        <v>10056</v>
      </c>
      <c r="L378" s="13" t="s">
        <v>630</v>
      </c>
      <c r="M378" s="20">
        <v>114040</v>
      </c>
      <c r="N378" s="13" t="s">
        <v>1129</v>
      </c>
      <c r="O378" s="13" t="s">
        <v>711</v>
      </c>
      <c r="P378" s="13" t="s">
        <v>712</v>
      </c>
      <c r="Q378" s="13" t="s">
        <v>713</v>
      </c>
      <c r="R378" s="13" t="s">
        <v>714</v>
      </c>
      <c r="S378" s="13" t="s">
        <v>682</v>
      </c>
    </row>
    <row r="379" spans="1:19" x14ac:dyDescent="0.25">
      <c r="A379" s="13" t="s">
        <v>716</v>
      </c>
      <c r="B379" s="13" t="s">
        <v>703</v>
      </c>
      <c r="C379" s="13" t="s">
        <v>717</v>
      </c>
      <c r="D379" s="13" t="s">
        <v>705</v>
      </c>
      <c r="E379" s="13" t="s">
        <v>706</v>
      </c>
      <c r="F379" s="14">
        <v>8889.0300000000007</v>
      </c>
      <c r="G379" s="13" t="s">
        <v>707</v>
      </c>
      <c r="H379" s="19">
        <v>43952</v>
      </c>
      <c r="I379" s="13" t="s">
        <v>1106</v>
      </c>
      <c r="J379" s="13" t="s">
        <v>1128</v>
      </c>
      <c r="K379" s="20">
        <v>10056</v>
      </c>
      <c r="L379" s="13" t="s">
        <v>630</v>
      </c>
      <c r="M379" s="20">
        <v>114040</v>
      </c>
      <c r="N379" s="13" t="s">
        <v>1129</v>
      </c>
      <c r="O379" s="13" t="s">
        <v>718</v>
      </c>
      <c r="P379" s="13" t="s">
        <v>719</v>
      </c>
      <c r="Q379" s="13" t="s">
        <v>720</v>
      </c>
      <c r="R379" s="13" t="s">
        <v>714</v>
      </c>
      <c r="S379" s="13" t="s">
        <v>682</v>
      </c>
    </row>
    <row r="380" spans="1:19" x14ac:dyDescent="0.25">
      <c r="A380" s="13" t="s">
        <v>722</v>
      </c>
      <c r="B380" s="13" t="s">
        <v>703</v>
      </c>
      <c r="C380" s="13" t="s">
        <v>723</v>
      </c>
      <c r="D380" s="13" t="s">
        <v>705</v>
      </c>
      <c r="E380" s="13" t="s">
        <v>706</v>
      </c>
      <c r="F380" s="14">
        <v>8686.58</v>
      </c>
      <c r="G380" s="13" t="s">
        <v>707</v>
      </c>
      <c r="H380" s="19">
        <v>43983</v>
      </c>
      <c r="I380" s="13" t="s">
        <v>1064</v>
      </c>
      <c r="J380" s="13" t="s">
        <v>1128</v>
      </c>
      <c r="K380" s="20">
        <v>10056</v>
      </c>
      <c r="L380" s="13" t="s">
        <v>630</v>
      </c>
      <c r="M380" s="20">
        <v>114040</v>
      </c>
      <c r="N380" s="13" t="s">
        <v>1129</v>
      </c>
      <c r="O380" s="13" t="s">
        <v>724</v>
      </c>
      <c r="P380" s="13" t="s">
        <v>725</v>
      </c>
      <c r="Q380" s="13" t="s">
        <v>726</v>
      </c>
      <c r="R380" s="13" t="s">
        <v>714</v>
      </c>
      <c r="S380" s="13" t="s">
        <v>682</v>
      </c>
    </row>
    <row r="381" spans="1:19" x14ac:dyDescent="0.25">
      <c r="A381" s="13" t="s">
        <v>702</v>
      </c>
      <c r="B381" s="13" t="s">
        <v>703</v>
      </c>
      <c r="C381" s="13" t="s">
        <v>704</v>
      </c>
      <c r="D381" s="13" t="s">
        <v>705</v>
      </c>
      <c r="E381" s="13" t="s">
        <v>706</v>
      </c>
      <c r="F381" s="14">
        <v>176.79</v>
      </c>
      <c r="G381" s="13" t="s">
        <v>707</v>
      </c>
      <c r="H381" s="19">
        <v>43922</v>
      </c>
      <c r="I381" s="13" t="s">
        <v>1130</v>
      </c>
      <c r="J381" s="13" t="s">
        <v>1131</v>
      </c>
      <c r="K381" s="20">
        <v>10056</v>
      </c>
      <c r="L381" s="13" t="s">
        <v>630</v>
      </c>
      <c r="M381" s="20">
        <v>114050</v>
      </c>
      <c r="N381" s="13" t="s">
        <v>1132</v>
      </c>
      <c r="O381" s="13" t="s">
        <v>711</v>
      </c>
      <c r="P381" s="13" t="s">
        <v>712</v>
      </c>
      <c r="Q381" s="13" t="s">
        <v>713</v>
      </c>
      <c r="R381" s="13" t="s">
        <v>714</v>
      </c>
      <c r="S381" s="13" t="s">
        <v>686</v>
      </c>
    </row>
    <row r="382" spans="1:19" x14ac:dyDescent="0.25">
      <c r="A382" s="13" t="s">
        <v>716</v>
      </c>
      <c r="B382" s="13" t="s">
        <v>703</v>
      </c>
      <c r="C382" s="13" t="s">
        <v>717</v>
      </c>
      <c r="D382" s="13" t="s">
        <v>705</v>
      </c>
      <c r="E382" s="13" t="s">
        <v>706</v>
      </c>
      <c r="F382" s="14">
        <v>106.07</v>
      </c>
      <c r="G382" s="13" t="s">
        <v>707</v>
      </c>
      <c r="H382" s="19">
        <v>43952</v>
      </c>
      <c r="I382" s="13" t="s">
        <v>1109</v>
      </c>
      <c r="J382" s="13" t="s">
        <v>1131</v>
      </c>
      <c r="K382" s="20">
        <v>10056</v>
      </c>
      <c r="L382" s="13" t="s">
        <v>630</v>
      </c>
      <c r="M382" s="20">
        <v>114050</v>
      </c>
      <c r="N382" s="13" t="s">
        <v>1132</v>
      </c>
      <c r="O382" s="13" t="s">
        <v>718</v>
      </c>
      <c r="P382" s="13" t="s">
        <v>719</v>
      </c>
      <c r="Q382" s="13" t="s">
        <v>720</v>
      </c>
      <c r="R382" s="13" t="s">
        <v>714</v>
      </c>
      <c r="S382" s="13" t="s">
        <v>686</v>
      </c>
    </row>
    <row r="383" spans="1:19" x14ac:dyDescent="0.25">
      <c r="A383" s="13" t="s">
        <v>722</v>
      </c>
      <c r="B383" s="13" t="s">
        <v>703</v>
      </c>
      <c r="C383" s="13" t="s">
        <v>723</v>
      </c>
      <c r="D383" s="13" t="s">
        <v>705</v>
      </c>
      <c r="E383" s="13" t="s">
        <v>706</v>
      </c>
      <c r="F383" s="14">
        <v>106.07</v>
      </c>
      <c r="G383" s="13" t="s">
        <v>707</v>
      </c>
      <c r="H383" s="19">
        <v>43983</v>
      </c>
      <c r="I383" s="13" t="s">
        <v>1067</v>
      </c>
      <c r="J383" s="13" t="s">
        <v>1131</v>
      </c>
      <c r="K383" s="20">
        <v>10056</v>
      </c>
      <c r="L383" s="13" t="s">
        <v>630</v>
      </c>
      <c r="M383" s="20">
        <v>114050</v>
      </c>
      <c r="N383" s="13" t="s">
        <v>1132</v>
      </c>
      <c r="O383" s="13" t="s">
        <v>724</v>
      </c>
      <c r="P383" s="13" t="s">
        <v>725</v>
      </c>
      <c r="Q383" s="13" t="s">
        <v>726</v>
      </c>
      <c r="R383" s="13" t="s">
        <v>714</v>
      </c>
      <c r="S383" s="13" t="s">
        <v>686</v>
      </c>
    </row>
    <row r="384" spans="1:19" x14ac:dyDescent="0.25">
      <c r="A384" s="13" t="s">
        <v>702</v>
      </c>
      <c r="B384" s="13" t="s">
        <v>703</v>
      </c>
      <c r="C384" s="13" t="s">
        <v>704</v>
      </c>
      <c r="D384" s="13" t="s">
        <v>705</v>
      </c>
      <c r="E384" s="13" t="s">
        <v>706</v>
      </c>
      <c r="F384" s="14">
        <v>2830.08</v>
      </c>
      <c r="G384" s="13" t="s">
        <v>707</v>
      </c>
      <c r="H384" s="19">
        <v>43922</v>
      </c>
      <c r="I384" s="13" t="s">
        <v>1133</v>
      </c>
      <c r="J384" s="13" t="s">
        <v>1134</v>
      </c>
      <c r="K384" s="20">
        <v>10056</v>
      </c>
      <c r="L384" s="13" t="s">
        <v>630</v>
      </c>
      <c r="M384" s="20">
        <v>114060</v>
      </c>
      <c r="N384" s="13" t="s">
        <v>1135</v>
      </c>
      <c r="O384" s="13" t="s">
        <v>711</v>
      </c>
      <c r="P384" s="13" t="s">
        <v>712</v>
      </c>
      <c r="Q384" s="13" t="s">
        <v>713</v>
      </c>
      <c r="R384" s="13" t="s">
        <v>714</v>
      </c>
      <c r="S384" s="13" t="s">
        <v>721</v>
      </c>
    </row>
    <row r="385" spans="1:19" x14ac:dyDescent="0.25">
      <c r="A385" s="13" t="s">
        <v>716</v>
      </c>
      <c r="B385" s="13" t="s">
        <v>703</v>
      </c>
      <c r="C385" s="13" t="s">
        <v>717</v>
      </c>
      <c r="D385" s="13" t="s">
        <v>705</v>
      </c>
      <c r="E385" s="13" t="s">
        <v>706</v>
      </c>
      <c r="F385" s="14">
        <v>2637.14</v>
      </c>
      <c r="G385" s="13" t="s">
        <v>707</v>
      </c>
      <c r="H385" s="19">
        <v>43952</v>
      </c>
      <c r="I385" s="13" t="s">
        <v>1112</v>
      </c>
      <c r="J385" s="13" t="s">
        <v>1134</v>
      </c>
      <c r="K385" s="20">
        <v>10056</v>
      </c>
      <c r="L385" s="13" t="s">
        <v>630</v>
      </c>
      <c r="M385" s="20">
        <v>114060</v>
      </c>
      <c r="N385" s="13" t="s">
        <v>1135</v>
      </c>
      <c r="O385" s="13" t="s">
        <v>718</v>
      </c>
      <c r="P385" s="13" t="s">
        <v>719</v>
      </c>
      <c r="Q385" s="13" t="s">
        <v>720</v>
      </c>
      <c r="R385" s="13" t="s">
        <v>714</v>
      </c>
      <c r="S385" s="13" t="s">
        <v>721</v>
      </c>
    </row>
    <row r="386" spans="1:19" x14ac:dyDescent="0.25">
      <c r="A386" s="13" t="s">
        <v>722</v>
      </c>
      <c r="B386" s="13" t="s">
        <v>703</v>
      </c>
      <c r="C386" s="13" t="s">
        <v>723</v>
      </c>
      <c r="D386" s="13" t="s">
        <v>705</v>
      </c>
      <c r="E386" s="13" t="s">
        <v>706</v>
      </c>
      <c r="F386" s="14">
        <v>2735.46</v>
      </c>
      <c r="G386" s="13" t="s">
        <v>707</v>
      </c>
      <c r="H386" s="19">
        <v>43983</v>
      </c>
      <c r="I386" s="13" t="s">
        <v>1070</v>
      </c>
      <c r="J386" s="13" t="s">
        <v>1134</v>
      </c>
      <c r="K386" s="20">
        <v>10056</v>
      </c>
      <c r="L386" s="13" t="s">
        <v>630</v>
      </c>
      <c r="M386" s="20">
        <v>114060</v>
      </c>
      <c r="N386" s="13" t="s">
        <v>1135</v>
      </c>
      <c r="O386" s="13" t="s">
        <v>724</v>
      </c>
      <c r="P386" s="13" t="s">
        <v>725</v>
      </c>
      <c r="Q386" s="13" t="s">
        <v>726</v>
      </c>
      <c r="R386" s="13" t="s">
        <v>714</v>
      </c>
      <c r="S386" s="13" t="s">
        <v>721</v>
      </c>
    </row>
    <row r="387" spans="1:19" x14ac:dyDescent="0.25">
      <c r="A387" s="13" t="s">
        <v>702</v>
      </c>
      <c r="B387" s="13" t="s">
        <v>703</v>
      </c>
      <c r="C387" s="13" t="s">
        <v>704</v>
      </c>
      <c r="D387" s="13" t="s">
        <v>705</v>
      </c>
      <c r="E387" s="13" t="s">
        <v>706</v>
      </c>
      <c r="F387" s="14">
        <v>4359.1899999999996</v>
      </c>
      <c r="G387" s="13" t="s">
        <v>707</v>
      </c>
      <c r="H387" s="19">
        <v>43922</v>
      </c>
      <c r="I387" s="13" t="s">
        <v>1136</v>
      </c>
      <c r="J387" s="13" t="s">
        <v>1137</v>
      </c>
      <c r="K387" s="20">
        <v>10057</v>
      </c>
      <c r="L387" s="13" t="s">
        <v>631</v>
      </c>
      <c r="M387" s="20">
        <v>111100</v>
      </c>
      <c r="N387" s="13" t="s">
        <v>1138</v>
      </c>
      <c r="O387" s="13" t="s">
        <v>711</v>
      </c>
      <c r="P387" s="13" t="s">
        <v>712</v>
      </c>
      <c r="Q387" s="13" t="s">
        <v>713</v>
      </c>
      <c r="R387" s="13" t="s">
        <v>714</v>
      </c>
      <c r="S387" s="13" t="s">
        <v>715</v>
      </c>
    </row>
    <row r="388" spans="1:19" x14ac:dyDescent="0.25">
      <c r="A388" s="13" t="s">
        <v>716</v>
      </c>
      <c r="B388" s="13" t="s">
        <v>703</v>
      </c>
      <c r="C388" s="13" t="s">
        <v>717</v>
      </c>
      <c r="D388" s="13" t="s">
        <v>705</v>
      </c>
      <c r="E388" s="13" t="s">
        <v>706</v>
      </c>
      <c r="F388" s="14">
        <v>4359.1899999999996</v>
      </c>
      <c r="G388" s="13" t="s">
        <v>707</v>
      </c>
      <c r="H388" s="19">
        <v>43952</v>
      </c>
      <c r="I388" s="13" t="s">
        <v>1115</v>
      </c>
      <c r="J388" s="13" t="s">
        <v>1137</v>
      </c>
      <c r="K388" s="20">
        <v>10057</v>
      </c>
      <c r="L388" s="13" t="s">
        <v>631</v>
      </c>
      <c r="M388" s="20">
        <v>111100</v>
      </c>
      <c r="N388" s="13" t="s">
        <v>1138</v>
      </c>
      <c r="O388" s="13" t="s">
        <v>718</v>
      </c>
      <c r="P388" s="13" t="s">
        <v>719</v>
      </c>
      <c r="Q388" s="13" t="s">
        <v>720</v>
      </c>
      <c r="R388" s="13" t="s">
        <v>714</v>
      </c>
      <c r="S388" s="13" t="s">
        <v>715</v>
      </c>
    </row>
    <row r="389" spans="1:19" x14ac:dyDescent="0.25">
      <c r="A389" s="13" t="s">
        <v>722</v>
      </c>
      <c r="B389" s="13" t="s">
        <v>703</v>
      </c>
      <c r="C389" s="13" t="s">
        <v>723</v>
      </c>
      <c r="D389" s="13" t="s">
        <v>705</v>
      </c>
      <c r="E389" s="13" t="s">
        <v>706</v>
      </c>
      <c r="F389" s="14">
        <v>4359.1899999999996</v>
      </c>
      <c r="G389" s="13" t="s">
        <v>707</v>
      </c>
      <c r="H389" s="19">
        <v>43983</v>
      </c>
      <c r="I389" s="13" t="s">
        <v>1073</v>
      </c>
      <c r="J389" s="13" t="s">
        <v>1137</v>
      </c>
      <c r="K389" s="20">
        <v>10057</v>
      </c>
      <c r="L389" s="13" t="s">
        <v>631</v>
      </c>
      <c r="M389" s="20">
        <v>111100</v>
      </c>
      <c r="N389" s="13" t="s">
        <v>1138</v>
      </c>
      <c r="O389" s="13" t="s">
        <v>724</v>
      </c>
      <c r="P389" s="13" t="s">
        <v>725</v>
      </c>
      <c r="Q389" s="13" t="s">
        <v>726</v>
      </c>
      <c r="R389" s="13" t="s">
        <v>714</v>
      </c>
      <c r="S389" s="13" t="s">
        <v>715</v>
      </c>
    </row>
    <row r="390" spans="1:19" x14ac:dyDescent="0.25">
      <c r="A390" s="13" t="s">
        <v>702</v>
      </c>
      <c r="B390" s="13" t="s">
        <v>703</v>
      </c>
      <c r="C390" s="13" t="s">
        <v>704</v>
      </c>
      <c r="D390" s="13" t="s">
        <v>705</v>
      </c>
      <c r="E390" s="13" t="s">
        <v>706</v>
      </c>
      <c r="F390" s="14">
        <v>2242.62</v>
      </c>
      <c r="G390" s="13" t="s">
        <v>707</v>
      </c>
      <c r="H390" s="19">
        <v>43922</v>
      </c>
      <c r="I390" s="13" t="s">
        <v>1139</v>
      </c>
      <c r="J390" s="13" t="s">
        <v>1140</v>
      </c>
      <c r="K390" s="20">
        <v>10057</v>
      </c>
      <c r="L390" s="13" t="s">
        <v>631</v>
      </c>
      <c r="M390" s="20">
        <v>111200</v>
      </c>
      <c r="N390" s="13" t="s">
        <v>1141</v>
      </c>
      <c r="O390" s="13" t="s">
        <v>711</v>
      </c>
      <c r="P390" s="13" t="s">
        <v>712</v>
      </c>
      <c r="Q390" s="13" t="s">
        <v>713</v>
      </c>
      <c r="R390" s="13" t="s">
        <v>714</v>
      </c>
      <c r="S390" s="13" t="s">
        <v>730</v>
      </c>
    </row>
    <row r="391" spans="1:19" x14ac:dyDescent="0.25">
      <c r="A391" s="13" t="s">
        <v>716</v>
      </c>
      <c r="B391" s="13" t="s">
        <v>703</v>
      </c>
      <c r="C391" s="13" t="s">
        <v>717</v>
      </c>
      <c r="D391" s="13" t="s">
        <v>705</v>
      </c>
      <c r="E391" s="13" t="s">
        <v>706</v>
      </c>
      <c r="F391" s="14">
        <v>1986.98</v>
      </c>
      <c r="G391" s="13" t="s">
        <v>707</v>
      </c>
      <c r="H391" s="19">
        <v>43952</v>
      </c>
      <c r="I391" s="13" t="s">
        <v>1118</v>
      </c>
      <c r="J391" s="13" t="s">
        <v>1140</v>
      </c>
      <c r="K391" s="20">
        <v>10057</v>
      </c>
      <c r="L391" s="13" t="s">
        <v>631</v>
      </c>
      <c r="M391" s="20">
        <v>111200</v>
      </c>
      <c r="N391" s="13" t="s">
        <v>1141</v>
      </c>
      <c r="O391" s="13" t="s">
        <v>718</v>
      </c>
      <c r="P391" s="13" t="s">
        <v>719</v>
      </c>
      <c r="Q391" s="13" t="s">
        <v>720</v>
      </c>
      <c r="R391" s="13" t="s">
        <v>714</v>
      </c>
      <c r="S391" s="13" t="s">
        <v>730</v>
      </c>
    </row>
    <row r="392" spans="1:19" x14ac:dyDescent="0.25">
      <c r="A392" s="13" t="s">
        <v>722</v>
      </c>
      <c r="B392" s="13" t="s">
        <v>703</v>
      </c>
      <c r="C392" s="13" t="s">
        <v>723</v>
      </c>
      <c r="D392" s="13" t="s">
        <v>705</v>
      </c>
      <c r="E392" s="13" t="s">
        <v>706</v>
      </c>
      <c r="F392" s="14">
        <v>1986.98</v>
      </c>
      <c r="G392" s="13" t="s">
        <v>707</v>
      </c>
      <c r="H392" s="19">
        <v>43983</v>
      </c>
      <c r="I392" s="13" t="s">
        <v>1076</v>
      </c>
      <c r="J392" s="13" t="s">
        <v>1140</v>
      </c>
      <c r="K392" s="20">
        <v>10057</v>
      </c>
      <c r="L392" s="13" t="s">
        <v>631</v>
      </c>
      <c r="M392" s="20">
        <v>111200</v>
      </c>
      <c r="N392" s="13" t="s">
        <v>1141</v>
      </c>
      <c r="O392" s="13" t="s">
        <v>724</v>
      </c>
      <c r="P392" s="13" t="s">
        <v>725</v>
      </c>
      <c r="Q392" s="13" t="s">
        <v>726</v>
      </c>
      <c r="R392" s="13" t="s">
        <v>714</v>
      </c>
      <c r="S392" s="13" t="s">
        <v>730</v>
      </c>
    </row>
    <row r="393" spans="1:19" x14ac:dyDescent="0.25">
      <c r="A393" s="13" t="s">
        <v>702</v>
      </c>
      <c r="B393" s="13" t="s">
        <v>703</v>
      </c>
      <c r="C393" s="13" t="s">
        <v>704</v>
      </c>
      <c r="D393" s="13" t="s">
        <v>705</v>
      </c>
      <c r="E393" s="13" t="s">
        <v>706</v>
      </c>
      <c r="F393" s="14">
        <v>68423.570000000007</v>
      </c>
      <c r="G393" s="13" t="s">
        <v>707</v>
      </c>
      <c r="H393" s="19">
        <v>43922</v>
      </c>
      <c r="I393" s="13" t="s">
        <v>1142</v>
      </c>
      <c r="J393" s="13" t="s">
        <v>1143</v>
      </c>
      <c r="K393" s="20">
        <v>10057</v>
      </c>
      <c r="L393" s="13" t="s">
        <v>631</v>
      </c>
      <c r="M393" s="20">
        <v>111400</v>
      </c>
      <c r="N393" s="13" t="s">
        <v>1144</v>
      </c>
      <c r="O393" s="13" t="s">
        <v>711</v>
      </c>
      <c r="P393" s="13" t="s">
        <v>712</v>
      </c>
      <c r="Q393" s="13" t="s">
        <v>713</v>
      </c>
      <c r="R393" s="13" t="s">
        <v>714</v>
      </c>
      <c r="S393" s="13" t="s">
        <v>682</v>
      </c>
    </row>
    <row r="394" spans="1:19" x14ac:dyDescent="0.25">
      <c r="A394" s="13" t="s">
        <v>716</v>
      </c>
      <c r="B394" s="13" t="s">
        <v>703</v>
      </c>
      <c r="C394" s="13" t="s">
        <v>717</v>
      </c>
      <c r="D394" s="13" t="s">
        <v>705</v>
      </c>
      <c r="E394" s="13" t="s">
        <v>706</v>
      </c>
      <c r="F394" s="14">
        <v>68436.509999999995</v>
      </c>
      <c r="G394" s="13" t="s">
        <v>707</v>
      </c>
      <c r="H394" s="19">
        <v>43952</v>
      </c>
      <c r="I394" s="13" t="s">
        <v>1121</v>
      </c>
      <c r="J394" s="13" t="s">
        <v>1143</v>
      </c>
      <c r="K394" s="20">
        <v>10057</v>
      </c>
      <c r="L394" s="13" t="s">
        <v>631</v>
      </c>
      <c r="M394" s="20">
        <v>111400</v>
      </c>
      <c r="N394" s="13" t="s">
        <v>1144</v>
      </c>
      <c r="O394" s="13" t="s">
        <v>718</v>
      </c>
      <c r="P394" s="13" t="s">
        <v>719</v>
      </c>
      <c r="Q394" s="13" t="s">
        <v>720</v>
      </c>
      <c r="R394" s="13" t="s">
        <v>714</v>
      </c>
      <c r="S394" s="13" t="s">
        <v>682</v>
      </c>
    </row>
    <row r="395" spans="1:19" x14ac:dyDescent="0.25">
      <c r="A395" s="13" t="s">
        <v>722</v>
      </c>
      <c r="B395" s="13" t="s">
        <v>703</v>
      </c>
      <c r="C395" s="13" t="s">
        <v>723</v>
      </c>
      <c r="D395" s="13" t="s">
        <v>705</v>
      </c>
      <c r="E395" s="13" t="s">
        <v>706</v>
      </c>
      <c r="F395" s="14">
        <v>69192.399999999994</v>
      </c>
      <c r="G395" s="13" t="s">
        <v>707</v>
      </c>
      <c r="H395" s="19">
        <v>43983</v>
      </c>
      <c r="I395" s="13" t="s">
        <v>1079</v>
      </c>
      <c r="J395" s="13" t="s">
        <v>1143</v>
      </c>
      <c r="K395" s="20">
        <v>10057</v>
      </c>
      <c r="L395" s="13" t="s">
        <v>631</v>
      </c>
      <c r="M395" s="20">
        <v>111400</v>
      </c>
      <c r="N395" s="13" t="s">
        <v>1144</v>
      </c>
      <c r="O395" s="13" t="s">
        <v>724</v>
      </c>
      <c r="P395" s="13" t="s">
        <v>725</v>
      </c>
      <c r="Q395" s="13" t="s">
        <v>726</v>
      </c>
      <c r="R395" s="13" t="s">
        <v>714</v>
      </c>
      <c r="S395" s="13" t="s">
        <v>682</v>
      </c>
    </row>
    <row r="396" spans="1:19" x14ac:dyDescent="0.25">
      <c r="A396" s="13" t="s">
        <v>702</v>
      </c>
      <c r="B396" s="13" t="s">
        <v>703</v>
      </c>
      <c r="C396" s="13" t="s">
        <v>704</v>
      </c>
      <c r="D396" s="13" t="s">
        <v>705</v>
      </c>
      <c r="E396" s="13" t="s">
        <v>706</v>
      </c>
      <c r="F396" s="14">
        <v>24119.42</v>
      </c>
      <c r="G396" s="13" t="s">
        <v>707</v>
      </c>
      <c r="H396" s="19">
        <v>43922</v>
      </c>
      <c r="I396" s="13" t="s">
        <v>1145</v>
      </c>
      <c r="J396" s="13" t="s">
        <v>1146</v>
      </c>
      <c r="K396" s="20">
        <v>10057</v>
      </c>
      <c r="L396" s="13" t="s">
        <v>631</v>
      </c>
      <c r="M396" s="20">
        <v>111600</v>
      </c>
      <c r="N396" s="13" t="s">
        <v>1147</v>
      </c>
      <c r="O396" s="13" t="s">
        <v>711</v>
      </c>
      <c r="P396" s="13" t="s">
        <v>712</v>
      </c>
      <c r="Q396" s="13" t="s">
        <v>713</v>
      </c>
      <c r="R396" s="13" t="s">
        <v>714</v>
      </c>
      <c r="S396" s="13" t="s">
        <v>721</v>
      </c>
    </row>
    <row r="397" spans="1:19" x14ac:dyDescent="0.25">
      <c r="A397" s="13" t="s">
        <v>716</v>
      </c>
      <c r="B397" s="13" t="s">
        <v>703</v>
      </c>
      <c r="C397" s="13" t="s">
        <v>717</v>
      </c>
      <c r="D397" s="13" t="s">
        <v>705</v>
      </c>
      <c r="E397" s="13" t="s">
        <v>706</v>
      </c>
      <c r="F397" s="14">
        <v>26211.66</v>
      </c>
      <c r="G397" s="13" t="s">
        <v>707</v>
      </c>
      <c r="H397" s="19">
        <v>43952</v>
      </c>
      <c r="I397" s="13" t="s">
        <v>1124</v>
      </c>
      <c r="J397" s="13" t="s">
        <v>1146</v>
      </c>
      <c r="K397" s="20">
        <v>10057</v>
      </c>
      <c r="L397" s="13" t="s">
        <v>631</v>
      </c>
      <c r="M397" s="20">
        <v>111600</v>
      </c>
      <c r="N397" s="13" t="s">
        <v>1147</v>
      </c>
      <c r="O397" s="13" t="s">
        <v>718</v>
      </c>
      <c r="P397" s="13" t="s">
        <v>719</v>
      </c>
      <c r="Q397" s="13" t="s">
        <v>720</v>
      </c>
      <c r="R397" s="13" t="s">
        <v>714</v>
      </c>
      <c r="S397" s="13" t="s">
        <v>721</v>
      </c>
    </row>
    <row r="398" spans="1:19" x14ac:dyDescent="0.25">
      <c r="A398" s="13" t="s">
        <v>722</v>
      </c>
      <c r="B398" s="13" t="s">
        <v>703</v>
      </c>
      <c r="C398" s="13" t="s">
        <v>723</v>
      </c>
      <c r="D398" s="13" t="s">
        <v>705</v>
      </c>
      <c r="E398" s="13" t="s">
        <v>706</v>
      </c>
      <c r="F398" s="14">
        <v>25433.69</v>
      </c>
      <c r="G398" s="13" t="s">
        <v>707</v>
      </c>
      <c r="H398" s="19">
        <v>43983</v>
      </c>
      <c r="I398" s="13" t="s">
        <v>1082</v>
      </c>
      <c r="J398" s="13" t="s">
        <v>1146</v>
      </c>
      <c r="K398" s="20">
        <v>10057</v>
      </c>
      <c r="L398" s="13" t="s">
        <v>631</v>
      </c>
      <c r="M398" s="20">
        <v>111600</v>
      </c>
      <c r="N398" s="13" t="s">
        <v>1147</v>
      </c>
      <c r="O398" s="13" t="s">
        <v>724</v>
      </c>
      <c r="P398" s="13" t="s">
        <v>725</v>
      </c>
      <c r="Q398" s="13" t="s">
        <v>726</v>
      </c>
      <c r="R398" s="13" t="s">
        <v>714</v>
      </c>
      <c r="S398" s="13" t="s">
        <v>721</v>
      </c>
    </row>
    <row r="399" spans="1:19" x14ac:dyDescent="0.25">
      <c r="A399" s="13" t="s">
        <v>702</v>
      </c>
      <c r="B399" s="13" t="s">
        <v>703</v>
      </c>
      <c r="C399" s="13" t="s">
        <v>704</v>
      </c>
      <c r="D399" s="13" t="s">
        <v>705</v>
      </c>
      <c r="E399" s="13" t="s">
        <v>706</v>
      </c>
      <c r="F399" s="14">
        <v>6758.89</v>
      </c>
      <c r="G399" s="13" t="s">
        <v>707</v>
      </c>
      <c r="H399" s="19">
        <v>43922</v>
      </c>
      <c r="I399" s="13" t="s">
        <v>1148</v>
      </c>
      <c r="J399" s="13" t="s">
        <v>1149</v>
      </c>
      <c r="K399" s="20">
        <v>10057</v>
      </c>
      <c r="L399" s="13" t="s">
        <v>631</v>
      </c>
      <c r="M399" s="20">
        <v>111700</v>
      </c>
      <c r="N399" s="13" t="s">
        <v>1150</v>
      </c>
      <c r="O399" s="13" t="s">
        <v>711</v>
      </c>
      <c r="P399" s="13" t="s">
        <v>712</v>
      </c>
      <c r="Q399" s="13" t="s">
        <v>713</v>
      </c>
      <c r="R399" s="13" t="s">
        <v>714</v>
      </c>
      <c r="S399" s="13" t="s">
        <v>741</v>
      </c>
    </row>
    <row r="400" spans="1:19" x14ac:dyDescent="0.25">
      <c r="A400" s="13" t="s">
        <v>716</v>
      </c>
      <c r="B400" s="13" t="s">
        <v>703</v>
      </c>
      <c r="C400" s="13" t="s">
        <v>717</v>
      </c>
      <c r="D400" s="13" t="s">
        <v>705</v>
      </c>
      <c r="E400" s="13" t="s">
        <v>706</v>
      </c>
      <c r="F400" s="14">
        <v>6256.97</v>
      </c>
      <c r="G400" s="13" t="s">
        <v>707</v>
      </c>
      <c r="H400" s="19">
        <v>43952</v>
      </c>
      <c r="I400" s="13" t="s">
        <v>1127</v>
      </c>
      <c r="J400" s="13" t="s">
        <v>1149</v>
      </c>
      <c r="K400" s="20">
        <v>10057</v>
      </c>
      <c r="L400" s="13" t="s">
        <v>631</v>
      </c>
      <c r="M400" s="20">
        <v>111700</v>
      </c>
      <c r="N400" s="13" t="s">
        <v>1150</v>
      </c>
      <c r="O400" s="13" t="s">
        <v>718</v>
      </c>
      <c r="P400" s="13" t="s">
        <v>719</v>
      </c>
      <c r="Q400" s="13" t="s">
        <v>720</v>
      </c>
      <c r="R400" s="13" t="s">
        <v>714</v>
      </c>
      <c r="S400" s="13" t="s">
        <v>741</v>
      </c>
    </row>
    <row r="401" spans="1:19" x14ac:dyDescent="0.25">
      <c r="A401" s="13" t="s">
        <v>722</v>
      </c>
      <c r="B401" s="13" t="s">
        <v>703</v>
      </c>
      <c r="C401" s="13" t="s">
        <v>723</v>
      </c>
      <c r="D401" s="13" t="s">
        <v>705</v>
      </c>
      <c r="E401" s="13" t="s">
        <v>706</v>
      </c>
      <c r="F401" s="14">
        <v>6162.35</v>
      </c>
      <c r="G401" s="13" t="s">
        <v>707</v>
      </c>
      <c r="H401" s="19">
        <v>43983</v>
      </c>
      <c r="I401" s="13" t="s">
        <v>1085</v>
      </c>
      <c r="J401" s="13" t="s">
        <v>1149</v>
      </c>
      <c r="K401" s="20">
        <v>10057</v>
      </c>
      <c r="L401" s="13" t="s">
        <v>631</v>
      </c>
      <c r="M401" s="20">
        <v>111700</v>
      </c>
      <c r="N401" s="13" t="s">
        <v>1150</v>
      </c>
      <c r="O401" s="13" t="s">
        <v>724</v>
      </c>
      <c r="P401" s="13" t="s">
        <v>725</v>
      </c>
      <c r="Q401" s="13" t="s">
        <v>726</v>
      </c>
      <c r="R401" s="13" t="s">
        <v>714</v>
      </c>
      <c r="S401" s="13" t="s">
        <v>741</v>
      </c>
    </row>
    <row r="402" spans="1:19" x14ac:dyDescent="0.25">
      <c r="A402" s="13" t="s">
        <v>722</v>
      </c>
      <c r="B402" s="13" t="s">
        <v>703</v>
      </c>
      <c r="C402" s="13" t="s">
        <v>723</v>
      </c>
      <c r="D402" s="13" t="s">
        <v>705</v>
      </c>
      <c r="E402" s="13" t="s">
        <v>706</v>
      </c>
      <c r="F402" s="14">
        <v>162.1</v>
      </c>
      <c r="G402" s="13" t="s">
        <v>707</v>
      </c>
      <c r="H402" s="19">
        <v>43983</v>
      </c>
      <c r="I402" s="13" t="s">
        <v>1151</v>
      </c>
      <c r="J402" s="13" t="s">
        <v>1149</v>
      </c>
      <c r="K402" s="20">
        <v>10057</v>
      </c>
      <c r="L402" s="13" t="s">
        <v>631</v>
      </c>
      <c r="M402" s="20">
        <v>111700</v>
      </c>
      <c r="N402" s="13" t="s">
        <v>1150</v>
      </c>
      <c r="O402" s="13" t="s">
        <v>724</v>
      </c>
      <c r="P402" s="13" t="s">
        <v>681</v>
      </c>
      <c r="Q402" s="13" t="s">
        <v>874</v>
      </c>
      <c r="R402" s="13" t="s">
        <v>714</v>
      </c>
      <c r="S402" s="13" t="s">
        <v>741</v>
      </c>
    </row>
    <row r="403" spans="1:19" x14ac:dyDescent="0.25">
      <c r="A403" s="13" t="s">
        <v>702</v>
      </c>
      <c r="B403" s="13" t="s">
        <v>703</v>
      </c>
      <c r="C403" s="13" t="s">
        <v>704</v>
      </c>
      <c r="D403" s="13" t="s">
        <v>705</v>
      </c>
      <c r="E403" s="13" t="s">
        <v>706</v>
      </c>
      <c r="F403" s="14">
        <v>96.58</v>
      </c>
      <c r="G403" s="13" t="s">
        <v>707</v>
      </c>
      <c r="H403" s="19">
        <v>43922</v>
      </c>
      <c r="I403" s="13" t="s">
        <v>1152</v>
      </c>
      <c r="J403" s="13" t="s">
        <v>1153</v>
      </c>
      <c r="K403" s="20">
        <v>10057</v>
      </c>
      <c r="L403" s="13" t="s">
        <v>631</v>
      </c>
      <c r="M403" s="20">
        <v>113000</v>
      </c>
      <c r="N403" s="13" t="s">
        <v>1154</v>
      </c>
      <c r="O403" s="13" t="s">
        <v>711</v>
      </c>
      <c r="P403" s="13" t="s">
        <v>712</v>
      </c>
      <c r="Q403" s="13" t="s">
        <v>713</v>
      </c>
      <c r="R403" s="13" t="s">
        <v>714</v>
      </c>
      <c r="S403" s="13" t="s">
        <v>741</v>
      </c>
    </row>
    <row r="404" spans="1:19" x14ac:dyDescent="0.25">
      <c r="A404" s="13" t="s">
        <v>716</v>
      </c>
      <c r="B404" s="13" t="s">
        <v>703</v>
      </c>
      <c r="C404" s="13" t="s">
        <v>717</v>
      </c>
      <c r="D404" s="13" t="s">
        <v>705</v>
      </c>
      <c r="E404" s="13" t="s">
        <v>706</v>
      </c>
      <c r="F404" s="14">
        <v>95.1</v>
      </c>
      <c r="G404" s="13" t="s">
        <v>707</v>
      </c>
      <c r="H404" s="19">
        <v>43952</v>
      </c>
      <c r="I404" s="13" t="s">
        <v>1130</v>
      </c>
      <c r="J404" s="13" t="s">
        <v>1153</v>
      </c>
      <c r="K404" s="20">
        <v>10057</v>
      </c>
      <c r="L404" s="13" t="s">
        <v>631</v>
      </c>
      <c r="M404" s="20">
        <v>113000</v>
      </c>
      <c r="N404" s="13" t="s">
        <v>1154</v>
      </c>
      <c r="O404" s="13" t="s">
        <v>718</v>
      </c>
      <c r="P404" s="13" t="s">
        <v>719</v>
      </c>
      <c r="Q404" s="13" t="s">
        <v>720</v>
      </c>
      <c r="R404" s="13" t="s">
        <v>714</v>
      </c>
      <c r="S404" s="13" t="s">
        <v>741</v>
      </c>
    </row>
    <row r="405" spans="1:19" x14ac:dyDescent="0.25">
      <c r="A405" s="13" t="s">
        <v>722</v>
      </c>
      <c r="B405" s="13" t="s">
        <v>703</v>
      </c>
      <c r="C405" s="13" t="s">
        <v>723</v>
      </c>
      <c r="D405" s="13" t="s">
        <v>705</v>
      </c>
      <c r="E405" s="13" t="s">
        <v>706</v>
      </c>
      <c r="F405" s="14">
        <v>85.62</v>
      </c>
      <c r="G405" s="13" t="s">
        <v>707</v>
      </c>
      <c r="H405" s="19">
        <v>43983</v>
      </c>
      <c r="I405" s="13" t="s">
        <v>1088</v>
      </c>
      <c r="J405" s="13" t="s">
        <v>1153</v>
      </c>
      <c r="K405" s="20">
        <v>10057</v>
      </c>
      <c r="L405" s="13" t="s">
        <v>631</v>
      </c>
      <c r="M405" s="20">
        <v>113000</v>
      </c>
      <c r="N405" s="13" t="s">
        <v>1154</v>
      </c>
      <c r="O405" s="13" t="s">
        <v>724</v>
      </c>
      <c r="P405" s="13" t="s">
        <v>725</v>
      </c>
      <c r="Q405" s="13" t="s">
        <v>726</v>
      </c>
      <c r="R405" s="13" t="s">
        <v>714</v>
      </c>
      <c r="S405" s="13" t="s">
        <v>741</v>
      </c>
    </row>
    <row r="406" spans="1:19" x14ac:dyDescent="0.25">
      <c r="A406" s="13" t="s">
        <v>702</v>
      </c>
      <c r="B406" s="13" t="s">
        <v>703</v>
      </c>
      <c r="C406" s="13" t="s">
        <v>704</v>
      </c>
      <c r="D406" s="13" t="s">
        <v>705</v>
      </c>
      <c r="E406" s="13" t="s">
        <v>706</v>
      </c>
      <c r="F406" s="14">
        <v>295.52</v>
      </c>
      <c r="G406" s="13" t="s">
        <v>707</v>
      </c>
      <c r="H406" s="19">
        <v>43922</v>
      </c>
      <c r="I406" s="13" t="s">
        <v>1155</v>
      </c>
      <c r="J406" s="13" t="s">
        <v>1156</v>
      </c>
      <c r="K406" s="20">
        <v>10057</v>
      </c>
      <c r="L406" s="13" t="s">
        <v>631</v>
      </c>
      <c r="M406" s="20">
        <v>113010</v>
      </c>
      <c r="N406" s="13" t="s">
        <v>1157</v>
      </c>
      <c r="O406" s="13" t="s">
        <v>711</v>
      </c>
      <c r="P406" s="13" t="s">
        <v>712</v>
      </c>
      <c r="Q406" s="13" t="s">
        <v>713</v>
      </c>
      <c r="R406" s="13" t="s">
        <v>714</v>
      </c>
      <c r="S406" s="13" t="s">
        <v>715</v>
      </c>
    </row>
    <row r="407" spans="1:19" x14ac:dyDescent="0.25">
      <c r="A407" s="13" t="s">
        <v>716</v>
      </c>
      <c r="B407" s="13" t="s">
        <v>703</v>
      </c>
      <c r="C407" s="13" t="s">
        <v>717</v>
      </c>
      <c r="D407" s="13" t="s">
        <v>705</v>
      </c>
      <c r="E407" s="13" t="s">
        <v>706</v>
      </c>
      <c r="F407" s="14">
        <v>295.52</v>
      </c>
      <c r="G407" s="13" t="s">
        <v>707</v>
      </c>
      <c r="H407" s="19">
        <v>43952</v>
      </c>
      <c r="I407" s="13" t="s">
        <v>1133</v>
      </c>
      <c r="J407" s="13" t="s">
        <v>1156</v>
      </c>
      <c r="K407" s="20">
        <v>10057</v>
      </c>
      <c r="L407" s="13" t="s">
        <v>631</v>
      </c>
      <c r="M407" s="20">
        <v>113010</v>
      </c>
      <c r="N407" s="13" t="s">
        <v>1157</v>
      </c>
      <c r="O407" s="13" t="s">
        <v>718</v>
      </c>
      <c r="P407" s="13" t="s">
        <v>719</v>
      </c>
      <c r="Q407" s="13" t="s">
        <v>720</v>
      </c>
      <c r="R407" s="13" t="s">
        <v>714</v>
      </c>
      <c r="S407" s="13" t="s">
        <v>715</v>
      </c>
    </row>
    <row r="408" spans="1:19" x14ac:dyDescent="0.25">
      <c r="A408" s="13" t="s">
        <v>722</v>
      </c>
      <c r="B408" s="13" t="s">
        <v>703</v>
      </c>
      <c r="C408" s="13" t="s">
        <v>723</v>
      </c>
      <c r="D408" s="13" t="s">
        <v>705</v>
      </c>
      <c r="E408" s="13" t="s">
        <v>706</v>
      </c>
      <c r="F408" s="14">
        <v>295.52</v>
      </c>
      <c r="G408" s="13" t="s">
        <v>707</v>
      </c>
      <c r="H408" s="19">
        <v>43983</v>
      </c>
      <c r="I408" s="13" t="s">
        <v>1091</v>
      </c>
      <c r="J408" s="13" t="s">
        <v>1156</v>
      </c>
      <c r="K408" s="20">
        <v>10057</v>
      </c>
      <c r="L408" s="13" t="s">
        <v>631</v>
      </c>
      <c r="M408" s="20">
        <v>113010</v>
      </c>
      <c r="N408" s="13" t="s">
        <v>1157</v>
      </c>
      <c r="O408" s="13" t="s">
        <v>724</v>
      </c>
      <c r="P408" s="13" t="s">
        <v>725</v>
      </c>
      <c r="Q408" s="13" t="s">
        <v>726</v>
      </c>
      <c r="R408" s="13" t="s">
        <v>714</v>
      </c>
      <c r="S408" s="13" t="s">
        <v>715</v>
      </c>
    </row>
    <row r="409" spans="1:19" x14ac:dyDescent="0.25">
      <c r="A409" s="13" t="s">
        <v>702</v>
      </c>
      <c r="B409" s="13" t="s">
        <v>703</v>
      </c>
      <c r="C409" s="13" t="s">
        <v>704</v>
      </c>
      <c r="D409" s="13" t="s">
        <v>705</v>
      </c>
      <c r="E409" s="13" t="s">
        <v>706</v>
      </c>
      <c r="F409" s="14">
        <v>206.92</v>
      </c>
      <c r="G409" s="13" t="s">
        <v>707</v>
      </c>
      <c r="H409" s="19">
        <v>43922</v>
      </c>
      <c r="I409" s="13" t="s">
        <v>1158</v>
      </c>
      <c r="J409" s="13" t="s">
        <v>1159</v>
      </c>
      <c r="K409" s="20">
        <v>10057</v>
      </c>
      <c r="L409" s="13" t="s">
        <v>631</v>
      </c>
      <c r="M409" s="20">
        <v>113020</v>
      </c>
      <c r="N409" s="13" t="s">
        <v>1160</v>
      </c>
      <c r="O409" s="13" t="s">
        <v>711</v>
      </c>
      <c r="P409" s="13" t="s">
        <v>712</v>
      </c>
      <c r="Q409" s="13" t="s">
        <v>713</v>
      </c>
      <c r="R409" s="13" t="s">
        <v>714</v>
      </c>
      <c r="S409" s="13" t="s">
        <v>730</v>
      </c>
    </row>
    <row r="410" spans="1:19" x14ac:dyDescent="0.25">
      <c r="A410" s="13" t="s">
        <v>716</v>
      </c>
      <c r="B410" s="13" t="s">
        <v>703</v>
      </c>
      <c r="C410" s="13" t="s">
        <v>717</v>
      </c>
      <c r="D410" s="13" t="s">
        <v>705</v>
      </c>
      <c r="E410" s="13" t="s">
        <v>706</v>
      </c>
      <c r="F410" s="14">
        <v>171.82</v>
      </c>
      <c r="G410" s="13" t="s">
        <v>707</v>
      </c>
      <c r="H410" s="19">
        <v>43952</v>
      </c>
      <c r="I410" s="13" t="s">
        <v>1136</v>
      </c>
      <c r="J410" s="13" t="s">
        <v>1159</v>
      </c>
      <c r="K410" s="20">
        <v>10057</v>
      </c>
      <c r="L410" s="13" t="s">
        <v>631</v>
      </c>
      <c r="M410" s="20">
        <v>113020</v>
      </c>
      <c r="N410" s="13" t="s">
        <v>1160</v>
      </c>
      <c r="O410" s="13" t="s">
        <v>718</v>
      </c>
      <c r="P410" s="13" t="s">
        <v>719</v>
      </c>
      <c r="Q410" s="13" t="s">
        <v>720</v>
      </c>
      <c r="R410" s="13" t="s">
        <v>714</v>
      </c>
      <c r="S410" s="13" t="s">
        <v>730</v>
      </c>
    </row>
    <row r="411" spans="1:19" x14ac:dyDescent="0.25">
      <c r="A411" s="13" t="s">
        <v>722</v>
      </c>
      <c r="B411" s="13" t="s">
        <v>703</v>
      </c>
      <c r="C411" s="13" t="s">
        <v>723</v>
      </c>
      <c r="D411" s="13" t="s">
        <v>705</v>
      </c>
      <c r="E411" s="13" t="s">
        <v>706</v>
      </c>
      <c r="F411" s="14">
        <v>171.82</v>
      </c>
      <c r="G411" s="13" t="s">
        <v>707</v>
      </c>
      <c r="H411" s="19">
        <v>43983</v>
      </c>
      <c r="I411" s="13" t="s">
        <v>1094</v>
      </c>
      <c r="J411" s="13" t="s">
        <v>1159</v>
      </c>
      <c r="K411" s="20">
        <v>10057</v>
      </c>
      <c r="L411" s="13" t="s">
        <v>631</v>
      </c>
      <c r="M411" s="20">
        <v>113020</v>
      </c>
      <c r="N411" s="13" t="s">
        <v>1160</v>
      </c>
      <c r="O411" s="13" t="s">
        <v>724</v>
      </c>
      <c r="P411" s="13" t="s">
        <v>725</v>
      </c>
      <c r="Q411" s="13" t="s">
        <v>726</v>
      </c>
      <c r="R411" s="13" t="s">
        <v>714</v>
      </c>
      <c r="S411" s="13" t="s">
        <v>730</v>
      </c>
    </row>
    <row r="412" spans="1:19" x14ac:dyDescent="0.25">
      <c r="A412" s="13" t="s">
        <v>702</v>
      </c>
      <c r="B412" s="13" t="s">
        <v>703</v>
      </c>
      <c r="C412" s="13" t="s">
        <v>704</v>
      </c>
      <c r="D412" s="13" t="s">
        <v>705</v>
      </c>
      <c r="E412" s="13" t="s">
        <v>706</v>
      </c>
      <c r="F412" s="14">
        <v>7302.49</v>
      </c>
      <c r="G412" s="13" t="s">
        <v>707</v>
      </c>
      <c r="H412" s="19">
        <v>43922</v>
      </c>
      <c r="I412" s="13" t="s">
        <v>1161</v>
      </c>
      <c r="J412" s="13" t="s">
        <v>1162</v>
      </c>
      <c r="K412" s="20">
        <v>10057</v>
      </c>
      <c r="L412" s="13" t="s">
        <v>631</v>
      </c>
      <c r="M412" s="20">
        <v>113040</v>
      </c>
      <c r="N412" s="13" t="s">
        <v>1163</v>
      </c>
      <c r="O412" s="13" t="s">
        <v>711</v>
      </c>
      <c r="P412" s="13" t="s">
        <v>712</v>
      </c>
      <c r="Q412" s="13" t="s">
        <v>713</v>
      </c>
      <c r="R412" s="13" t="s">
        <v>714</v>
      </c>
      <c r="S412" s="13" t="s">
        <v>682</v>
      </c>
    </row>
    <row r="413" spans="1:19" x14ac:dyDescent="0.25">
      <c r="A413" s="13" t="s">
        <v>716</v>
      </c>
      <c r="B413" s="13" t="s">
        <v>703</v>
      </c>
      <c r="C413" s="13" t="s">
        <v>717</v>
      </c>
      <c r="D413" s="13" t="s">
        <v>705</v>
      </c>
      <c r="E413" s="13" t="s">
        <v>706</v>
      </c>
      <c r="F413" s="14">
        <v>7305.8</v>
      </c>
      <c r="G413" s="13" t="s">
        <v>707</v>
      </c>
      <c r="H413" s="19">
        <v>43952</v>
      </c>
      <c r="I413" s="13" t="s">
        <v>1139</v>
      </c>
      <c r="J413" s="13" t="s">
        <v>1162</v>
      </c>
      <c r="K413" s="20">
        <v>10057</v>
      </c>
      <c r="L413" s="13" t="s">
        <v>631</v>
      </c>
      <c r="M413" s="20">
        <v>113040</v>
      </c>
      <c r="N413" s="13" t="s">
        <v>1163</v>
      </c>
      <c r="O413" s="13" t="s">
        <v>718</v>
      </c>
      <c r="P413" s="13" t="s">
        <v>719</v>
      </c>
      <c r="Q413" s="13" t="s">
        <v>720</v>
      </c>
      <c r="R413" s="13" t="s">
        <v>714</v>
      </c>
      <c r="S413" s="13" t="s">
        <v>682</v>
      </c>
    </row>
    <row r="414" spans="1:19" x14ac:dyDescent="0.25">
      <c r="A414" s="13" t="s">
        <v>722</v>
      </c>
      <c r="B414" s="13" t="s">
        <v>703</v>
      </c>
      <c r="C414" s="13" t="s">
        <v>723</v>
      </c>
      <c r="D414" s="13" t="s">
        <v>705</v>
      </c>
      <c r="E414" s="13" t="s">
        <v>706</v>
      </c>
      <c r="F414" s="14">
        <v>7333.19</v>
      </c>
      <c r="G414" s="13" t="s">
        <v>707</v>
      </c>
      <c r="H414" s="19">
        <v>43983</v>
      </c>
      <c r="I414" s="13" t="s">
        <v>1097</v>
      </c>
      <c r="J414" s="13" t="s">
        <v>1162</v>
      </c>
      <c r="K414" s="20">
        <v>10057</v>
      </c>
      <c r="L414" s="13" t="s">
        <v>631</v>
      </c>
      <c r="M414" s="20">
        <v>113040</v>
      </c>
      <c r="N414" s="13" t="s">
        <v>1163</v>
      </c>
      <c r="O414" s="13" t="s">
        <v>724</v>
      </c>
      <c r="P414" s="13" t="s">
        <v>725</v>
      </c>
      <c r="Q414" s="13" t="s">
        <v>726</v>
      </c>
      <c r="R414" s="13" t="s">
        <v>714</v>
      </c>
      <c r="S414" s="13" t="s">
        <v>682</v>
      </c>
    </row>
    <row r="415" spans="1:19" x14ac:dyDescent="0.25">
      <c r="A415" s="13" t="s">
        <v>702</v>
      </c>
      <c r="B415" s="13" t="s">
        <v>703</v>
      </c>
      <c r="C415" s="13" t="s">
        <v>704</v>
      </c>
      <c r="D415" s="13" t="s">
        <v>705</v>
      </c>
      <c r="E415" s="13" t="s">
        <v>706</v>
      </c>
      <c r="F415" s="14">
        <v>1438.41</v>
      </c>
      <c r="G415" s="13" t="s">
        <v>707</v>
      </c>
      <c r="H415" s="19">
        <v>43922</v>
      </c>
      <c r="I415" s="13" t="s">
        <v>1164</v>
      </c>
      <c r="J415" s="13" t="s">
        <v>1165</v>
      </c>
      <c r="K415" s="20">
        <v>10057</v>
      </c>
      <c r="L415" s="13" t="s">
        <v>631</v>
      </c>
      <c r="M415" s="20">
        <v>113060</v>
      </c>
      <c r="N415" s="13" t="s">
        <v>1166</v>
      </c>
      <c r="O415" s="13" t="s">
        <v>711</v>
      </c>
      <c r="P415" s="13" t="s">
        <v>712</v>
      </c>
      <c r="Q415" s="13" t="s">
        <v>713</v>
      </c>
      <c r="R415" s="13" t="s">
        <v>714</v>
      </c>
      <c r="S415" s="13" t="s">
        <v>721</v>
      </c>
    </row>
    <row r="416" spans="1:19" x14ac:dyDescent="0.25">
      <c r="A416" s="13" t="s">
        <v>716</v>
      </c>
      <c r="B416" s="13" t="s">
        <v>703</v>
      </c>
      <c r="C416" s="13" t="s">
        <v>717</v>
      </c>
      <c r="D416" s="13" t="s">
        <v>705</v>
      </c>
      <c r="E416" s="13" t="s">
        <v>706</v>
      </c>
      <c r="F416" s="14">
        <v>1516.68</v>
      </c>
      <c r="G416" s="13" t="s">
        <v>707</v>
      </c>
      <c r="H416" s="19">
        <v>43952</v>
      </c>
      <c r="I416" s="13" t="s">
        <v>1142</v>
      </c>
      <c r="J416" s="13" t="s">
        <v>1165</v>
      </c>
      <c r="K416" s="20">
        <v>10057</v>
      </c>
      <c r="L416" s="13" t="s">
        <v>631</v>
      </c>
      <c r="M416" s="20">
        <v>113060</v>
      </c>
      <c r="N416" s="13" t="s">
        <v>1166</v>
      </c>
      <c r="O416" s="13" t="s">
        <v>718</v>
      </c>
      <c r="P416" s="13" t="s">
        <v>719</v>
      </c>
      <c r="Q416" s="13" t="s">
        <v>720</v>
      </c>
      <c r="R416" s="13" t="s">
        <v>714</v>
      </c>
      <c r="S416" s="13" t="s">
        <v>721</v>
      </c>
    </row>
    <row r="417" spans="1:19" x14ac:dyDescent="0.25">
      <c r="A417" s="13" t="s">
        <v>722</v>
      </c>
      <c r="B417" s="13" t="s">
        <v>703</v>
      </c>
      <c r="C417" s="13" t="s">
        <v>723</v>
      </c>
      <c r="D417" s="13" t="s">
        <v>705</v>
      </c>
      <c r="E417" s="13" t="s">
        <v>706</v>
      </c>
      <c r="F417" s="14">
        <v>1517.86</v>
      </c>
      <c r="G417" s="13" t="s">
        <v>707</v>
      </c>
      <c r="H417" s="19">
        <v>43983</v>
      </c>
      <c r="I417" s="13" t="s">
        <v>1100</v>
      </c>
      <c r="J417" s="13" t="s">
        <v>1165</v>
      </c>
      <c r="K417" s="20">
        <v>10057</v>
      </c>
      <c r="L417" s="13" t="s">
        <v>631</v>
      </c>
      <c r="M417" s="20">
        <v>113060</v>
      </c>
      <c r="N417" s="13" t="s">
        <v>1166</v>
      </c>
      <c r="O417" s="13" t="s">
        <v>724</v>
      </c>
      <c r="P417" s="13" t="s">
        <v>725</v>
      </c>
      <c r="Q417" s="13" t="s">
        <v>726</v>
      </c>
      <c r="R417" s="13" t="s">
        <v>714</v>
      </c>
      <c r="S417" s="13" t="s">
        <v>721</v>
      </c>
    </row>
    <row r="418" spans="1:19" x14ac:dyDescent="0.25">
      <c r="A418" s="13" t="s">
        <v>702</v>
      </c>
      <c r="B418" s="13" t="s">
        <v>703</v>
      </c>
      <c r="C418" s="13" t="s">
        <v>704</v>
      </c>
      <c r="D418" s="13" t="s">
        <v>705</v>
      </c>
      <c r="E418" s="13" t="s">
        <v>706</v>
      </c>
      <c r="F418" s="14">
        <v>1179.83</v>
      </c>
      <c r="G418" s="13" t="s">
        <v>707</v>
      </c>
      <c r="H418" s="19">
        <v>43922</v>
      </c>
      <c r="I418" s="13" t="s">
        <v>1167</v>
      </c>
      <c r="J418" s="13" t="s">
        <v>1168</v>
      </c>
      <c r="K418" s="20">
        <v>10057</v>
      </c>
      <c r="L418" s="13" t="s">
        <v>631</v>
      </c>
      <c r="M418" s="20">
        <v>114000</v>
      </c>
      <c r="N418" s="13" t="s">
        <v>1169</v>
      </c>
      <c r="O418" s="13" t="s">
        <v>711</v>
      </c>
      <c r="P418" s="13" t="s">
        <v>712</v>
      </c>
      <c r="Q418" s="13" t="s">
        <v>713</v>
      </c>
      <c r="R418" s="13" t="s">
        <v>714</v>
      </c>
      <c r="S418" s="13" t="s">
        <v>741</v>
      </c>
    </row>
    <row r="419" spans="1:19" x14ac:dyDescent="0.25">
      <c r="A419" s="13" t="s">
        <v>716</v>
      </c>
      <c r="B419" s="13" t="s">
        <v>703</v>
      </c>
      <c r="C419" s="13" t="s">
        <v>717</v>
      </c>
      <c r="D419" s="13" t="s">
        <v>705</v>
      </c>
      <c r="E419" s="13" t="s">
        <v>706</v>
      </c>
      <c r="F419" s="14">
        <v>1043.1600000000001</v>
      </c>
      <c r="G419" s="13" t="s">
        <v>707</v>
      </c>
      <c r="H419" s="19">
        <v>43952</v>
      </c>
      <c r="I419" s="13" t="s">
        <v>1145</v>
      </c>
      <c r="J419" s="13" t="s">
        <v>1168</v>
      </c>
      <c r="K419" s="20">
        <v>10057</v>
      </c>
      <c r="L419" s="13" t="s">
        <v>631</v>
      </c>
      <c r="M419" s="20">
        <v>114000</v>
      </c>
      <c r="N419" s="13" t="s">
        <v>1169</v>
      </c>
      <c r="O419" s="13" t="s">
        <v>718</v>
      </c>
      <c r="P419" s="13" t="s">
        <v>719</v>
      </c>
      <c r="Q419" s="13" t="s">
        <v>720</v>
      </c>
      <c r="R419" s="13" t="s">
        <v>714</v>
      </c>
      <c r="S419" s="13" t="s">
        <v>741</v>
      </c>
    </row>
    <row r="420" spans="1:19" x14ac:dyDescent="0.25">
      <c r="A420" s="13" t="s">
        <v>722</v>
      </c>
      <c r="B420" s="13" t="s">
        <v>703</v>
      </c>
      <c r="C420" s="13" t="s">
        <v>723</v>
      </c>
      <c r="D420" s="13" t="s">
        <v>705</v>
      </c>
      <c r="E420" s="13" t="s">
        <v>706</v>
      </c>
      <c r="F420" s="14">
        <v>1036.42</v>
      </c>
      <c r="G420" s="13" t="s">
        <v>707</v>
      </c>
      <c r="H420" s="19">
        <v>43983</v>
      </c>
      <c r="I420" s="13" t="s">
        <v>1103</v>
      </c>
      <c r="J420" s="13" t="s">
        <v>1168</v>
      </c>
      <c r="K420" s="20">
        <v>10057</v>
      </c>
      <c r="L420" s="13" t="s">
        <v>631</v>
      </c>
      <c r="M420" s="20">
        <v>114000</v>
      </c>
      <c r="N420" s="13" t="s">
        <v>1169</v>
      </c>
      <c r="O420" s="13" t="s">
        <v>724</v>
      </c>
      <c r="P420" s="13" t="s">
        <v>725</v>
      </c>
      <c r="Q420" s="13" t="s">
        <v>726</v>
      </c>
      <c r="R420" s="13" t="s">
        <v>714</v>
      </c>
      <c r="S420" s="13" t="s">
        <v>741</v>
      </c>
    </row>
    <row r="421" spans="1:19" x14ac:dyDescent="0.25">
      <c r="A421" s="13" t="s">
        <v>722</v>
      </c>
      <c r="B421" s="13" t="s">
        <v>703</v>
      </c>
      <c r="C421" s="13" t="s">
        <v>723</v>
      </c>
      <c r="D421" s="13" t="s">
        <v>705</v>
      </c>
      <c r="E421" s="13" t="s">
        <v>706</v>
      </c>
      <c r="F421" s="14">
        <v>45</v>
      </c>
      <c r="G421" s="13" t="s">
        <v>707</v>
      </c>
      <c r="H421" s="19">
        <v>43983</v>
      </c>
      <c r="I421" s="13" t="s">
        <v>1170</v>
      </c>
      <c r="J421" s="13" t="s">
        <v>1168</v>
      </c>
      <c r="K421" s="20">
        <v>10057</v>
      </c>
      <c r="L421" s="13" t="s">
        <v>631</v>
      </c>
      <c r="M421" s="20">
        <v>114000</v>
      </c>
      <c r="N421" s="13" t="s">
        <v>1169</v>
      </c>
      <c r="O421" s="13" t="s">
        <v>724</v>
      </c>
      <c r="P421" s="13" t="s">
        <v>681</v>
      </c>
      <c r="Q421" s="13" t="s">
        <v>874</v>
      </c>
      <c r="R421" s="13" t="s">
        <v>714</v>
      </c>
      <c r="S421" s="13" t="s">
        <v>741</v>
      </c>
    </row>
    <row r="422" spans="1:19" x14ac:dyDescent="0.25">
      <c r="A422" s="13" t="s">
        <v>702</v>
      </c>
      <c r="B422" s="13" t="s">
        <v>703</v>
      </c>
      <c r="C422" s="13" t="s">
        <v>704</v>
      </c>
      <c r="D422" s="13" t="s">
        <v>705</v>
      </c>
      <c r="E422" s="13" t="s">
        <v>706</v>
      </c>
      <c r="F422" s="14">
        <v>1210.1600000000001</v>
      </c>
      <c r="G422" s="13" t="s">
        <v>707</v>
      </c>
      <c r="H422" s="19">
        <v>43922</v>
      </c>
      <c r="I422" s="13" t="s">
        <v>1171</v>
      </c>
      <c r="J422" s="13" t="s">
        <v>1172</v>
      </c>
      <c r="K422" s="20">
        <v>10057</v>
      </c>
      <c r="L422" s="13" t="s">
        <v>631</v>
      </c>
      <c r="M422" s="20">
        <v>114010</v>
      </c>
      <c r="N422" s="13" t="s">
        <v>1173</v>
      </c>
      <c r="O422" s="13" t="s">
        <v>711</v>
      </c>
      <c r="P422" s="13" t="s">
        <v>712</v>
      </c>
      <c r="Q422" s="13" t="s">
        <v>713</v>
      </c>
      <c r="R422" s="13" t="s">
        <v>714</v>
      </c>
      <c r="S422" s="13" t="s">
        <v>715</v>
      </c>
    </row>
    <row r="423" spans="1:19" x14ac:dyDescent="0.25">
      <c r="A423" s="13" t="s">
        <v>716</v>
      </c>
      <c r="B423" s="13" t="s">
        <v>703</v>
      </c>
      <c r="C423" s="13" t="s">
        <v>717</v>
      </c>
      <c r="D423" s="13" t="s">
        <v>705</v>
      </c>
      <c r="E423" s="13" t="s">
        <v>706</v>
      </c>
      <c r="F423" s="14">
        <v>1210.1600000000001</v>
      </c>
      <c r="G423" s="13" t="s">
        <v>707</v>
      </c>
      <c r="H423" s="19">
        <v>43952</v>
      </c>
      <c r="I423" s="13" t="s">
        <v>1148</v>
      </c>
      <c r="J423" s="13" t="s">
        <v>1172</v>
      </c>
      <c r="K423" s="20">
        <v>10057</v>
      </c>
      <c r="L423" s="13" t="s">
        <v>631</v>
      </c>
      <c r="M423" s="20">
        <v>114010</v>
      </c>
      <c r="N423" s="13" t="s">
        <v>1173</v>
      </c>
      <c r="O423" s="13" t="s">
        <v>718</v>
      </c>
      <c r="P423" s="13" t="s">
        <v>719</v>
      </c>
      <c r="Q423" s="13" t="s">
        <v>720</v>
      </c>
      <c r="R423" s="13" t="s">
        <v>714</v>
      </c>
      <c r="S423" s="13" t="s">
        <v>715</v>
      </c>
    </row>
    <row r="424" spans="1:19" x14ac:dyDescent="0.25">
      <c r="A424" s="13" t="s">
        <v>722</v>
      </c>
      <c r="B424" s="13" t="s">
        <v>703</v>
      </c>
      <c r="C424" s="13" t="s">
        <v>723</v>
      </c>
      <c r="D424" s="13" t="s">
        <v>705</v>
      </c>
      <c r="E424" s="13" t="s">
        <v>706</v>
      </c>
      <c r="F424" s="14">
        <v>1210.1600000000001</v>
      </c>
      <c r="G424" s="13" t="s">
        <v>707</v>
      </c>
      <c r="H424" s="19">
        <v>43983</v>
      </c>
      <c r="I424" s="13" t="s">
        <v>1106</v>
      </c>
      <c r="J424" s="13" t="s">
        <v>1172</v>
      </c>
      <c r="K424" s="20">
        <v>10057</v>
      </c>
      <c r="L424" s="13" t="s">
        <v>631</v>
      </c>
      <c r="M424" s="20">
        <v>114010</v>
      </c>
      <c r="N424" s="13" t="s">
        <v>1173</v>
      </c>
      <c r="O424" s="13" t="s">
        <v>724</v>
      </c>
      <c r="P424" s="13" t="s">
        <v>725</v>
      </c>
      <c r="Q424" s="13" t="s">
        <v>726</v>
      </c>
      <c r="R424" s="13" t="s">
        <v>714</v>
      </c>
      <c r="S424" s="13" t="s">
        <v>715</v>
      </c>
    </row>
    <row r="425" spans="1:19" x14ac:dyDescent="0.25">
      <c r="A425" s="13" t="s">
        <v>702</v>
      </c>
      <c r="B425" s="13" t="s">
        <v>703</v>
      </c>
      <c r="C425" s="13" t="s">
        <v>704</v>
      </c>
      <c r="D425" s="13" t="s">
        <v>705</v>
      </c>
      <c r="E425" s="13" t="s">
        <v>706</v>
      </c>
      <c r="F425" s="14">
        <v>622.58000000000004</v>
      </c>
      <c r="G425" s="13" t="s">
        <v>707</v>
      </c>
      <c r="H425" s="19">
        <v>43922</v>
      </c>
      <c r="I425" s="13" t="s">
        <v>1174</v>
      </c>
      <c r="J425" s="13" t="s">
        <v>1175</v>
      </c>
      <c r="K425" s="20">
        <v>10057</v>
      </c>
      <c r="L425" s="13" t="s">
        <v>631</v>
      </c>
      <c r="M425" s="20">
        <v>114020</v>
      </c>
      <c r="N425" s="13" t="s">
        <v>1176</v>
      </c>
      <c r="O425" s="13" t="s">
        <v>711</v>
      </c>
      <c r="P425" s="13" t="s">
        <v>712</v>
      </c>
      <c r="Q425" s="13" t="s">
        <v>713</v>
      </c>
      <c r="R425" s="13" t="s">
        <v>714</v>
      </c>
      <c r="S425" s="13" t="s">
        <v>730</v>
      </c>
    </row>
    <row r="426" spans="1:19" x14ac:dyDescent="0.25">
      <c r="A426" s="13" t="s">
        <v>716</v>
      </c>
      <c r="B426" s="13" t="s">
        <v>703</v>
      </c>
      <c r="C426" s="13" t="s">
        <v>717</v>
      </c>
      <c r="D426" s="13" t="s">
        <v>705</v>
      </c>
      <c r="E426" s="13" t="s">
        <v>706</v>
      </c>
      <c r="F426" s="14">
        <v>551.61</v>
      </c>
      <c r="G426" s="13" t="s">
        <v>707</v>
      </c>
      <c r="H426" s="19">
        <v>43952</v>
      </c>
      <c r="I426" s="13" t="s">
        <v>1152</v>
      </c>
      <c r="J426" s="13" t="s">
        <v>1175</v>
      </c>
      <c r="K426" s="20">
        <v>10057</v>
      </c>
      <c r="L426" s="13" t="s">
        <v>631</v>
      </c>
      <c r="M426" s="20">
        <v>114020</v>
      </c>
      <c r="N426" s="13" t="s">
        <v>1176</v>
      </c>
      <c r="O426" s="13" t="s">
        <v>718</v>
      </c>
      <c r="P426" s="13" t="s">
        <v>719</v>
      </c>
      <c r="Q426" s="13" t="s">
        <v>720</v>
      </c>
      <c r="R426" s="13" t="s">
        <v>714</v>
      </c>
      <c r="S426" s="13" t="s">
        <v>730</v>
      </c>
    </row>
    <row r="427" spans="1:19" x14ac:dyDescent="0.25">
      <c r="A427" s="13" t="s">
        <v>722</v>
      </c>
      <c r="B427" s="13" t="s">
        <v>703</v>
      </c>
      <c r="C427" s="13" t="s">
        <v>723</v>
      </c>
      <c r="D427" s="13" t="s">
        <v>705</v>
      </c>
      <c r="E427" s="13" t="s">
        <v>706</v>
      </c>
      <c r="F427" s="14">
        <v>551.61</v>
      </c>
      <c r="G427" s="13" t="s">
        <v>707</v>
      </c>
      <c r="H427" s="19">
        <v>43983</v>
      </c>
      <c r="I427" s="13" t="s">
        <v>1109</v>
      </c>
      <c r="J427" s="13" t="s">
        <v>1175</v>
      </c>
      <c r="K427" s="20">
        <v>10057</v>
      </c>
      <c r="L427" s="13" t="s">
        <v>631</v>
      </c>
      <c r="M427" s="20">
        <v>114020</v>
      </c>
      <c r="N427" s="13" t="s">
        <v>1176</v>
      </c>
      <c r="O427" s="13" t="s">
        <v>724</v>
      </c>
      <c r="P427" s="13" t="s">
        <v>725</v>
      </c>
      <c r="Q427" s="13" t="s">
        <v>726</v>
      </c>
      <c r="R427" s="13" t="s">
        <v>714</v>
      </c>
      <c r="S427" s="13" t="s">
        <v>730</v>
      </c>
    </row>
    <row r="428" spans="1:19" x14ac:dyDescent="0.25">
      <c r="A428" s="13" t="s">
        <v>702</v>
      </c>
      <c r="B428" s="13" t="s">
        <v>703</v>
      </c>
      <c r="C428" s="13" t="s">
        <v>704</v>
      </c>
      <c r="D428" s="13" t="s">
        <v>705</v>
      </c>
      <c r="E428" s="13" t="s">
        <v>706</v>
      </c>
      <c r="F428" s="14">
        <v>16253.52</v>
      </c>
      <c r="G428" s="13" t="s">
        <v>707</v>
      </c>
      <c r="H428" s="19">
        <v>43922</v>
      </c>
      <c r="I428" s="13" t="s">
        <v>1177</v>
      </c>
      <c r="J428" s="13" t="s">
        <v>1178</v>
      </c>
      <c r="K428" s="20">
        <v>10057</v>
      </c>
      <c r="L428" s="13" t="s">
        <v>631</v>
      </c>
      <c r="M428" s="20">
        <v>114040</v>
      </c>
      <c r="N428" s="13" t="s">
        <v>1179</v>
      </c>
      <c r="O428" s="13" t="s">
        <v>711</v>
      </c>
      <c r="P428" s="13" t="s">
        <v>712</v>
      </c>
      <c r="Q428" s="13" t="s">
        <v>713</v>
      </c>
      <c r="R428" s="13" t="s">
        <v>714</v>
      </c>
      <c r="S428" s="13" t="s">
        <v>682</v>
      </c>
    </row>
    <row r="429" spans="1:19" x14ac:dyDescent="0.25">
      <c r="A429" s="13" t="s">
        <v>716</v>
      </c>
      <c r="B429" s="13" t="s">
        <v>703</v>
      </c>
      <c r="C429" s="13" t="s">
        <v>717</v>
      </c>
      <c r="D429" s="13" t="s">
        <v>705</v>
      </c>
      <c r="E429" s="13" t="s">
        <v>706</v>
      </c>
      <c r="F429" s="14">
        <v>16289.58</v>
      </c>
      <c r="G429" s="13" t="s">
        <v>707</v>
      </c>
      <c r="H429" s="19">
        <v>43952</v>
      </c>
      <c r="I429" s="13" t="s">
        <v>1155</v>
      </c>
      <c r="J429" s="13" t="s">
        <v>1178</v>
      </c>
      <c r="K429" s="20">
        <v>10057</v>
      </c>
      <c r="L429" s="13" t="s">
        <v>631</v>
      </c>
      <c r="M429" s="20">
        <v>114040</v>
      </c>
      <c r="N429" s="13" t="s">
        <v>1179</v>
      </c>
      <c r="O429" s="13" t="s">
        <v>718</v>
      </c>
      <c r="P429" s="13" t="s">
        <v>719</v>
      </c>
      <c r="Q429" s="13" t="s">
        <v>720</v>
      </c>
      <c r="R429" s="13" t="s">
        <v>714</v>
      </c>
      <c r="S429" s="13" t="s">
        <v>682</v>
      </c>
    </row>
    <row r="430" spans="1:19" x14ac:dyDescent="0.25">
      <c r="A430" s="13" t="s">
        <v>722</v>
      </c>
      <c r="B430" s="13" t="s">
        <v>703</v>
      </c>
      <c r="C430" s="13" t="s">
        <v>723</v>
      </c>
      <c r="D430" s="13" t="s">
        <v>705</v>
      </c>
      <c r="E430" s="13" t="s">
        <v>706</v>
      </c>
      <c r="F430" s="14">
        <v>16336.58</v>
      </c>
      <c r="G430" s="13" t="s">
        <v>707</v>
      </c>
      <c r="H430" s="19">
        <v>43983</v>
      </c>
      <c r="I430" s="13" t="s">
        <v>1112</v>
      </c>
      <c r="J430" s="13" t="s">
        <v>1178</v>
      </c>
      <c r="K430" s="20">
        <v>10057</v>
      </c>
      <c r="L430" s="13" t="s">
        <v>631</v>
      </c>
      <c r="M430" s="20">
        <v>114040</v>
      </c>
      <c r="N430" s="13" t="s">
        <v>1179</v>
      </c>
      <c r="O430" s="13" t="s">
        <v>724</v>
      </c>
      <c r="P430" s="13" t="s">
        <v>725</v>
      </c>
      <c r="Q430" s="13" t="s">
        <v>726</v>
      </c>
      <c r="R430" s="13" t="s">
        <v>714</v>
      </c>
      <c r="S430" s="13" t="s">
        <v>682</v>
      </c>
    </row>
    <row r="431" spans="1:19" x14ac:dyDescent="0.25">
      <c r="A431" s="13" t="s">
        <v>702</v>
      </c>
      <c r="B431" s="13" t="s">
        <v>703</v>
      </c>
      <c r="C431" s="13" t="s">
        <v>704</v>
      </c>
      <c r="D431" s="13" t="s">
        <v>705</v>
      </c>
      <c r="E431" s="13" t="s">
        <v>706</v>
      </c>
      <c r="F431" s="14">
        <v>6229.89</v>
      </c>
      <c r="G431" s="13" t="s">
        <v>707</v>
      </c>
      <c r="H431" s="19">
        <v>43922</v>
      </c>
      <c r="I431" s="13" t="s">
        <v>1180</v>
      </c>
      <c r="J431" s="13" t="s">
        <v>1181</v>
      </c>
      <c r="K431" s="20">
        <v>10057</v>
      </c>
      <c r="L431" s="13" t="s">
        <v>631</v>
      </c>
      <c r="M431" s="20">
        <v>114060</v>
      </c>
      <c r="N431" s="13" t="s">
        <v>1182</v>
      </c>
      <c r="O431" s="13" t="s">
        <v>711</v>
      </c>
      <c r="P431" s="13" t="s">
        <v>712</v>
      </c>
      <c r="Q431" s="13" t="s">
        <v>713</v>
      </c>
      <c r="R431" s="13" t="s">
        <v>714</v>
      </c>
      <c r="S431" s="13" t="s">
        <v>721</v>
      </c>
    </row>
    <row r="432" spans="1:19" x14ac:dyDescent="0.25">
      <c r="A432" s="13" t="s">
        <v>716</v>
      </c>
      <c r="B432" s="13" t="s">
        <v>703</v>
      </c>
      <c r="C432" s="13" t="s">
        <v>717</v>
      </c>
      <c r="D432" s="13" t="s">
        <v>705</v>
      </c>
      <c r="E432" s="13" t="s">
        <v>706</v>
      </c>
      <c r="F432" s="14">
        <v>6224.79</v>
      </c>
      <c r="G432" s="13" t="s">
        <v>707</v>
      </c>
      <c r="H432" s="19">
        <v>43952</v>
      </c>
      <c r="I432" s="13" t="s">
        <v>1158</v>
      </c>
      <c r="J432" s="13" t="s">
        <v>1181</v>
      </c>
      <c r="K432" s="20">
        <v>10057</v>
      </c>
      <c r="L432" s="13" t="s">
        <v>631</v>
      </c>
      <c r="M432" s="20">
        <v>114060</v>
      </c>
      <c r="N432" s="13" t="s">
        <v>1182</v>
      </c>
      <c r="O432" s="13" t="s">
        <v>718</v>
      </c>
      <c r="P432" s="13" t="s">
        <v>719</v>
      </c>
      <c r="Q432" s="13" t="s">
        <v>720</v>
      </c>
      <c r="R432" s="13" t="s">
        <v>714</v>
      </c>
      <c r="S432" s="13" t="s">
        <v>721</v>
      </c>
    </row>
    <row r="433" spans="1:19" x14ac:dyDescent="0.25">
      <c r="A433" s="13" t="s">
        <v>722</v>
      </c>
      <c r="B433" s="13" t="s">
        <v>703</v>
      </c>
      <c r="C433" s="13" t="s">
        <v>723</v>
      </c>
      <c r="D433" s="13" t="s">
        <v>705</v>
      </c>
      <c r="E433" s="13" t="s">
        <v>706</v>
      </c>
      <c r="F433" s="14">
        <v>6308.85</v>
      </c>
      <c r="G433" s="13" t="s">
        <v>707</v>
      </c>
      <c r="H433" s="19">
        <v>43983</v>
      </c>
      <c r="I433" s="13" t="s">
        <v>1115</v>
      </c>
      <c r="J433" s="13" t="s">
        <v>1181</v>
      </c>
      <c r="K433" s="20">
        <v>10057</v>
      </c>
      <c r="L433" s="13" t="s">
        <v>631</v>
      </c>
      <c r="M433" s="20">
        <v>114060</v>
      </c>
      <c r="N433" s="13" t="s">
        <v>1182</v>
      </c>
      <c r="O433" s="13" t="s">
        <v>724</v>
      </c>
      <c r="P433" s="13" t="s">
        <v>725</v>
      </c>
      <c r="Q433" s="13" t="s">
        <v>726</v>
      </c>
      <c r="R433" s="13" t="s">
        <v>714</v>
      </c>
      <c r="S433" s="13" t="s">
        <v>721</v>
      </c>
    </row>
    <row r="434" spans="1:19" x14ac:dyDescent="0.25">
      <c r="A434" s="13" t="s">
        <v>702</v>
      </c>
      <c r="B434" s="13" t="s">
        <v>703</v>
      </c>
      <c r="C434" s="13" t="s">
        <v>704</v>
      </c>
      <c r="D434" s="13" t="s">
        <v>705</v>
      </c>
      <c r="E434" s="13" t="s">
        <v>706</v>
      </c>
      <c r="F434" s="14">
        <v>4694.99</v>
      </c>
      <c r="G434" s="13" t="s">
        <v>707</v>
      </c>
      <c r="H434" s="19">
        <v>43922</v>
      </c>
      <c r="I434" s="13" t="s">
        <v>1183</v>
      </c>
      <c r="J434" s="13" t="s">
        <v>1184</v>
      </c>
      <c r="K434" s="20">
        <v>10059</v>
      </c>
      <c r="L434" s="13" t="s">
        <v>632</v>
      </c>
      <c r="M434" s="20">
        <v>111100</v>
      </c>
      <c r="N434" s="13" t="s">
        <v>1185</v>
      </c>
      <c r="O434" s="13" t="s">
        <v>711</v>
      </c>
      <c r="P434" s="13" t="s">
        <v>712</v>
      </c>
      <c r="Q434" s="13" t="s">
        <v>713</v>
      </c>
      <c r="R434" s="13" t="s">
        <v>714</v>
      </c>
      <c r="S434" s="13" t="s">
        <v>715</v>
      </c>
    </row>
    <row r="435" spans="1:19" x14ac:dyDescent="0.25">
      <c r="A435" s="13" t="s">
        <v>716</v>
      </c>
      <c r="B435" s="13" t="s">
        <v>703</v>
      </c>
      <c r="C435" s="13" t="s">
        <v>717</v>
      </c>
      <c r="D435" s="13" t="s">
        <v>705</v>
      </c>
      <c r="E435" s="13" t="s">
        <v>706</v>
      </c>
      <c r="F435" s="14">
        <v>4694.99</v>
      </c>
      <c r="G435" s="13" t="s">
        <v>707</v>
      </c>
      <c r="H435" s="19">
        <v>43952</v>
      </c>
      <c r="I435" s="13" t="s">
        <v>1161</v>
      </c>
      <c r="J435" s="13" t="s">
        <v>1184</v>
      </c>
      <c r="K435" s="20">
        <v>10059</v>
      </c>
      <c r="L435" s="13" t="s">
        <v>632</v>
      </c>
      <c r="M435" s="20">
        <v>111100</v>
      </c>
      <c r="N435" s="13" t="s">
        <v>1185</v>
      </c>
      <c r="O435" s="13" t="s">
        <v>718</v>
      </c>
      <c r="P435" s="13" t="s">
        <v>719</v>
      </c>
      <c r="Q435" s="13" t="s">
        <v>720</v>
      </c>
      <c r="R435" s="13" t="s">
        <v>714</v>
      </c>
      <c r="S435" s="13" t="s">
        <v>715</v>
      </c>
    </row>
    <row r="436" spans="1:19" x14ac:dyDescent="0.25">
      <c r="A436" s="13" t="s">
        <v>722</v>
      </c>
      <c r="B436" s="13" t="s">
        <v>703</v>
      </c>
      <c r="C436" s="13" t="s">
        <v>723</v>
      </c>
      <c r="D436" s="13" t="s">
        <v>705</v>
      </c>
      <c r="E436" s="13" t="s">
        <v>706</v>
      </c>
      <c r="F436" s="14">
        <v>4694.99</v>
      </c>
      <c r="G436" s="13" t="s">
        <v>707</v>
      </c>
      <c r="H436" s="19">
        <v>43983</v>
      </c>
      <c r="I436" s="13" t="s">
        <v>1118</v>
      </c>
      <c r="J436" s="13" t="s">
        <v>1184</v>
      </c>
      <c r="K436" s="20">
        <v>10059</v>
      </c>
      <c r="L436" s="13" t="s">
        <v>632</v>
      </c>
      <c r="M436" s="20">
        <v>111100</v>
      </c>
      <c r="N436" s="13" t="s">
        <v>1185</v>
      </c>
      <c r="O436" s="13" t="s">
        <v>724</v>
      </c>
      <c r="P436" s="13" t="s">
        <v>725</v>
      </c>
      <c r="Q436" s="13" t="s">
        <v>726</v>
      </c>
      <c r="R436" s="13" t="s">
        <v>714</v>
      </c>
      <c r="S436" s="13" t="s">
        <v>715</v>
      </c>
    </row>
    <row r="437" spans="1:19" x14ac:dyDescent="0.25">
      <c r="A437" s="13" t="s">
        <v>702</v>
      </c>
      <c r="B437" s="13" t="s">
        <v>703</v>
      </c>
      <c r="C437" s="13" t="s">
        <v>704</v>
      </c>
      <c r="D437" s="13" t="s">
        <v>705</v>
      </c>
      <c r="E437" s="13" t="s">
        <v>706</v>
      </c>
      <c r="F437" s="14">
        <v>3586.45</v>
      </c>
      <c r="G437" s="13" t="s">
        <v>707</v>
      </c>
      <c r="H437" s="19">
        <v>43922</v>
      </c>
      <c r="I437" s="13" t="s">
        <v>1186</v>
      </c>
      <c r="J437" s="13" t="s">
        <v>1187</v>
      </c>
      <c r="K437" s="20">
        <v>10059</v>
      </c>
      <c r="L437" s="13" t="s">
        <v>632</v>
      </c>
      <c r="M437" s="20">
        <v>111200</v>
      </c>
      <c r="N437" s="13" t="s">
        <v>1188</v>
      </c>
      <c r="O437" s="13" t="s">
        <v>711</v>
      </c>
      <c r="P437" s="13" t="s">
        <v>712</v>
      </c>
      <c r="Q437" s="13" t="s">
        <v>713</v>
      </c>
      <c r="R437" s="13" t="s">
        <v>714</v>
      </c>
      <c r="S437" s="13" t="s">
        <v>730</v>
      </c>
    </row>
    <row r="438" spans="1:19" x14ac:dyDescent="0.25">
      <c r="A438" s="13" t="s">
        <v>716</v>
      </c>
      <c r="B438" s="13" t="s">
        <v>703</v>
      </c>
      <c r="C438" s="13" t="s">
        <v>717</v>
      </c>
      <c r="D438" s="13" t="s">
        <v>705</v>
      </c>
      <c r="E438" s="13" t="s">
        <v>706</v>
      </c>
      <c r="F438" s="14">
        <v>3563.82</v>
      </c>
      <c r="G438" s="13" t="s">
        <v>707</v>
      </c>
      <c r="H438" s="19">
        <v>43952</v>
      </c>
      <c r="I438" s="13" t="s">
        <v>1164</v>
      </c>
      <c r="J438" s="13" t="s">
        <v>1187</v>
      </c>
      <c r="K438" s="20">
        <v>10059</v>
      </c>
      <c r="L438" s="13" t="s">
        <v>632</v>
      </c>
      <c r="M438" s="20">
        <v>111200</v>
      </c>
      <c r="N438" s="13" t="s">
        <v>1188</v>
      </c>
      <c r="O438" s="13" t="s">
        <v>718</v>
      </c>
      <c r="P438" s="13" t="s">
        <v>719</v>
      </c>
      <c r="Q438" s="13" t="s">
        <v>720</v>
      </c>
      <c r="R438" s="13" t="s">
        <v>714</v>
      </c>
      <c r="S438" s="13" t="s">
        <v>730</v>
      </c>
    </row>
    <row r="439" spans="1:19" x14ac:dyDescent="0.25">
      <c r="A439" s="13" t="s">
        <v>722</v>
      </c>
      <c r="B439" s="13" t="s">
        <v>703</v>
      </c>
      <c r="C439" s="13" t="s">
        <v>723</v>
      </c>
      <c r="D439" s="13" t="s">
        <v>705</v>
      </c>
      <c r="E439" s="13" t="s">
        <v>706</v>
      </c>
      <c r="F439" s="14">
        <v>3563.82</v>
      </c>
      <c r="G439" s="13" t="s">
        <v>707</v>
      </c>
      <c r="H439" s="19">
        <v>43983</v>
      </c>
      <c r="I439" s="13" t="s">
        <v>1121</v>
      </c>
      <c r="J439" s="13" t="s">
        <v>1187</v>
      </c>
      <c r="K439" s="20">
        <v>10059</v>
      </c>
      <c r="L439" s="13" t="s">
        <v>632</v>
      </c>
      <c r="M439" s="20">
        <v>111200</v>
      </c>
      <c r="N439" s="13" t="s">
        <v>1188</v>
      </c>
      <c r="O439" s="13" t="s">
        <v>724</v>
      </c>
      <c r="P439" s="13" t="s">
        <v>725</v>
      </c>
      <c r="Q439" s="13" t="s">
        <v>726</v>
      </c>
      <c r="R439" s="13" t="s">
        <v>714</v>
      </c>
      <c r="S439" s="13" t="s">
        <v>730</v>
      </c>
    </row>
    <row r="440" spans="1:19" x14ac:dyDescent="0.25">
      <c r="A440" s="13" t="s">
        <v>702</v>
      </c>
      <c r="B440" s="13" t="s">
        <v>703</v>
      </c>
      <c r="C440" s="13" t="s">
        <v>704</v>
      </c>
      <c r="D440" s="13" t="s">
        <v>705</v>
      </c>
      <c r="E440" s="13" t="s">
        <v>706</v>
      </c>
      <c r="F440" s="14">
        <v>50848.160000000003</v>
      </c>
      <c r="G440" s="13" t="s">
        <v>707</v>
      </c>
      <c r="H440" s="19">
        <v>43922</v>
      </c>
      <c r="I440" s="13" t="s">
        <v>1189</v>
      </c>
      <c r="J440" s="13" t="s">
        <v>1190</v>
      </c>
      <c r="K440" s="20">
        <v>10059</v>
      </c>
      <c r="L440" s="13" t="s">
        <v>632</v>
      </c>
      <c r="M440" s="20">
        <v>111400</v>
      </c>
      <c r="N440" s="13" t="s">
        <v>1191</v>
      </c>
      <c r="O440" s="13" t="s">
        <v>711</v>
      </c>
      <c r="P440" s="13" t="s">
        <v>712</v>
      </c>
      <c r="Q440" s="13" t="s">
        <v>713</v>
      </c>
      <c r="R440" s="13" t="s">
        <v>714</v>
      </c>
      <c r="S440" s="13" t="s">
        <v>682</v>
      </c>
    </row>
    <row r="441" spans="1:19" x14ac:dyDescent="0.25">
      <c r="A441" s="13" t="s">
        <v>716</v>
      </c>
      <c r="B441" s="13" t="s">
        <v>703</v>
      </c>
      <c r="C441" s="13" t="s">
        <v>717</v>
      </c>
      <c r="D441" s="13" t="s">
        <v>705</v>
      </c>
      <c r="E441" s="13" t="s">
        <v>706</v>
      </c>
      <c r="F441" s="14">
        <v>50848.160000000003</v>
      </c>
      <c r="G441" s="13" t="s">
        <v>707</v>
      </c>
      <c r="H441" s="19">
        <v>43952</v>
      </c>
      <c r="I441" s="13" t="s">
        <v>1167</v>
      </c>
      <c r="J441" s="13" t="s">
        <v>1190</v>
      </c>
      <c r="K441" s="20">
        <v>10059</v>
      </c>
      <c r="L441" s="13" t="s">
        <v>632</v>
      </c>
      <c r="M441" s="20">
        <v>111400</v>
      </c>
      <c r="N441" s="13" t="s">
        <v>1191</v>
      </c>
      <c r="O441" s="13" t="s">
        <v>718</v>
      </c>
      <c r="P441" s="13" t="s">
        <v>719</v>
      </c>
      <c r="Q441" s="13" t="s">
        <v>720</v>
      </c>
      <c r="R441" s="13" t="s">
        <v>714</v>
      </c>
      <c r="S441" s="13" t="s">
        <v>682</v>
      </c>
    </row>
    <row r="442" spans="1:19" x14ac:dyDescent="0.25">
      <c r="A442" s="13" t="s">
        <v>722</v>
      </c>
      <c r="B442" s="13" t="s">
        <v>703</v>
      </c>
      <c r="C442" s="13" t="s">
        <v>723</v>
      </c>
      <c r="D442" s="13" t="s">
        <v>705</v>
      </c>
      <c r="E442" s="13" t="s">
        <v>706</v>
      </c>
      <c r="F442" s="14">
        <v>48603.68</v>
      </c>
      <c r="G442" s="13" t="s">
        <v>707</v>
      </c>
      <c r="H442" s="19">
        <v>43983</v>
      </c>
      <c r="I442" s="13" t="s">
        <v>1124</v>
      </c>
      <c r="J442" s="13" t="s">
        <v>1190</v>
      </c>
      <c r="K442" s="20">
        <v>10059</v>
      </c>
      <c r="L442" s="13" t="s">
        <v>632</v>
      </c>
      <c r="M442" s="20">
        <v>111400</v>
      </c>
      <c r="N442" s="13" t="s">
        <v>1191</v>
      </c>
      <c r="O442" s="13" t="s">
        <v>724</v>
      </c>
      <c r="P442" s="13" t="s">
        <v>725</v>
      </c>
      <c r="Q442" s="13" t="s">
        <v>726</v>
      </c>
      <c r="R442" s="13" t="s">
        <v>714</v>
      </c>
      <c r="S442" s="13" t="s">
        <v>682</v>
      </c>
    </row>
    <row r="443" spans="1:19" x14ac:dyDescent="0.25">
      <c r="A443" s="13" t="s">
        <v>702</v>
      </c>
      <c r="B443" s="13" t="s">
        <v>703</v>
      </c>
      <c r="C443" s="13" t="s">
        <v>704</v>
      </c>
      <c r="D443" s="13" t="s">
        <v>705</v>
      </c>
      <c r="E443" s="13" t="s">
        <v>706</v>
      </c>
      <c r="F443" s="14">
        <v>669.33</v>
      </c>
      <c r="G443" s="13" t="s">
        <v>707</v>
      </c>
      <c r="H443" s="19">
        <v>43922</v>
      </c>
      <c r="I443" s="13" t="s">
        <v>1192</v>
      </c>
      <c r="J443" s="13" t="s">
        <v>1193</v>
      </c>
      <c r="K443" s="20">
        <v>10059</v>
      </c>
      <c r="L443" s="13" t="s">
        <v>632</v>
      </c>
      <c r="M443" s="20">
        <v>111500</v>
      </c>
      <c r="N443" s="13" t="s">
        <v>1194</v>
      </c>
      <c r="O443" s="13" t="s">
        <v>711</v>
      </c>
      <c r="P443" s="13" t="s">
        <v>712</v>
      </c>
      <c r="Q443" s="13" t="s">
        <v>713</v>
      </c>
      <c r="R443" s="13" t="s">
        <v>714</v>
      </c>
      <c r="S443" s="13" t="s">
        <v>686</v>
      </c>
    </row>
    <row r="444" spans="1:19" x14ac:dyDescent="0.25">
      <c r="A444" s="13" t="s">
        <v>716</v>
      </c>
      <c r="B444" s="13" t="s">
        <v>703</v>
      </c>
      <c r="C444" s="13" t="s">
        <v>717</v>
      </c>
      <c r="D444" s="13" t="s">
        <v>705</v>
      </c>
      <c r="E444" s="13" t="s">
        <v>706</v>
      </c>
      <c r="F444" s="14">
        <v>669.33</v>
      </c>
      <c r="G444" s="13" t="s">
        <v>707</v>
      </c>
      <c r="H444" s="19">
        <v>43952</v>
      </c>
      <c r="I444" s="13" t="s">
        <v>1171</v>
      </c>
      <c r="J444" s="13" t="s">
        <v>1193</v>
      </c>
      <c r="K444" s="20">
        <v>10059</v>
      </c>
      <c r="L444" s="13" t="s">
        <v>632</v>
      </c>
      <c r="M444" s="20">
        <v>111500</v>
      </c>
      <c r="N444" s="13" t="s">
        <v>1194</v>
      </c>
      <c r="O444" s="13" t="s">
        <v>718</v>
      </c>
      <c r="P444" s="13" t="s">
        <v>719</v>
      </c>
      <c r="Q444" s="13" t="s">
        <v>720</v>
      </c>
      <c r="R444" s="13" t="s">
        <v>714</v>
      </c>
      <c r="S444" s="13" t="s">
        <v>686</v>
      </c>
    </row>
    <row r="445" spans="1:19" x14ac:dyDescent="0.25">
      <c r="A445" s="13" t="s">
        <v>722</v>
      </c>
      <c r="B445" s="13" t="s">
        <v>703</v>
      </c>
      <c r="C445" s="13" t="s">
        <v>723</v>
      </c>
      <c r="D445" s="13" t="s">
        <v>705</v>
      </c>
      <c r="E445" s="13" t="s">
        <v>706</v>
      </c>
      <c r="F445" s="14">
        <v>1784.88</v>
      </c>
      <c r="G445" s="13" t="s">
        <v>707</v>
      </c>
      <c r="H445" s="19">
        <v>43983</v>
      </c>
      <c r="I445" s="13" t="s">
        <v>1127</v>
      </c>
      <c r="J445" s="13" t="s">
        <v>1193</v>
      </c>
      <c r="K445" s="20">
        <v>10059</v>
      </c>
      <c r="L445" s="13" t="s">
        <v>632</v>
      </c>
      <c r="M445" s="20">
        <v>111500</v>
      </c>
      <c r="N445" s="13" t="s">
        <v>1194</v>
      </c>
      <c r="O445" s="13" t="s">
        <v>724</v>
      </c>
      <c r="P445" s="13" t="s">
        <v>725</v>
      </c>
      <c r="Q445" s="13" t="s">
        <v>726</v>
      </c>
      <c r="R445" s="13" t="s">
        <v>714</v>
      </c>
      <c r="S445" s="13" t="s">
        <v>686</v>
      </c>
    </row>
    <row r="446" spans="1:19" x14ac:dyDescent="0.25">
      <c r="A446" s="13" t="s">
        <v>702</v>
      </c>
      <c r="B446" s="13" t="s">
        <v>703</v>
      </c>
      <c r="C446" s="13" t="s">
        <v>704</v>
      </c>
      <c r="D446" s="13" t="s">
        <v>705</v>
      </c>
      <c r="E446" s="13" t="s">
        <v>706</v>
      </c>
      <c r="F446" s="14">
        <v>24641.51</v>
      </c>
      <c r="G446" s="13" t="s">
        <v>707</v>
      </c>
      <c r="H446" s="19">
        <v>43922</v>
      </c>
      <c r="I446" s="13" t="s">
        <v>1195</v>
      </c>
      <c r="J446" s="13" t="s">
        <v>1196</v>
      </c>
      <c r="K446" s="20">
        <v>10059</v>
      </c>
      <c r="L446" s="13" t="s">
        <v>632</v>
      </c>
      <c r="M446" s="20">
        <v>111600</v>
      </c>
      <c r="N446" s="13" t="s">
        <v>1197</v>
      </c>
      <c r="O446" s="13" t="s">
        <v>711</v>
      </c>
      <c r="P446" s="13" t="s">
        <v>712</v>
      </c>
      <c r="Q446" s="13" t="s">
        <v>713</v>
      </c>
      <c r="R446" s="13" t="s">
        <v>714</v>
      </c>
      <c r="S446" s="13" t="s">
        <v>721</v>
      </c>
    </row>
    <row r="447" spans="1:19" x14ac:dyDescent="0.25">
      <c r="A447" s="13" t="s">
        <v>716</v>
      </c>
      <c r="B447" s="13" t="s">
        <v>703</v>
      </c>
      <c r="C447" s="13" t="s">
        <v>717</v>
      </c>
      <c r="D447" s="13" t="s">
        <v>705</v>
      </c>
      <c r="E447" s="13" t="s">
        <v>706</v>
      </c>
      <c r="F447" s="14">
        <v>24821.54</v>
      </c>
      <c r="G447" s="13" t="s">
        <v>707</v>
      </c>
      <c r="H447" s="19">
        <v>43952</v>
      </c>
      <c r="I447" s="13" t="s">
        <v>1174</v>
      </c>
      <c r="J447" s="13" t="s">
        <v>1196</v>
      </c>
      <c r="K447" s="20">
        <v>10059</v>
      </c>
      <c r="L447" s="13" t="s">
        <v>632</v>
      </c>
      <c r="M447" s="20">
        <v>111600</v>
      </c>
      <c r="N447" s="13" t="s">
        <v>1197</v>
      </c>
      <c r="O447" s="13" t="s">
        <v>718</v>
      </c>
      <c r="P447" s="13" t="s">
        <v>719</v>
      </c>
      <c r="Q447" s="13" t="s">
        <v>720</v>
      </c>
      <c r="R447" s="13" t="s">
        <v>714</v>
      </c>
      <c r="S447" s="13" t="s">
        <v>721</v>
      </c>
    </row>
    <row r="448" spans="1:19" x14ac:dyDescent="0.25">
      <c r="A448" s="13" t="s">
        <v>722</v>
      </c>
      <c r="B448" s="13" t="s">
        <v>703</v>
      </c>
      <c r="C448" s="13" t="s">
        <v>723</v>
      </c>
      <c r="D448" s="13" t="s">
        <v>705</v>
      </c>
      <c r="E448" s="13" t="s">
        <v>706</v>
      </c>
      <c r="F448" s="14">
        <v>24962.5</v>
      </c>
      <c r="G448" s="13" t="s">
        <v>707</v>
      </c>
      <c r="H448" s="19">
        <v>43983</v>
      </c>
      <c r="I448" s="13" t="s">
        <v>1130</v>
      </c>
      <c r="J448" s="13" t="s">
        <v>1196</v>
      </c>
      <c r="K448" s="20">
        <v>10059</v>
      </c>
      <c r="L448" s="13" t="s">
        <v>632</v>
      </c>
      <c r="M448" s="20">
        <v>111600</v>
      </c>
      <c r="N448" s="13" t="s">
        <v>1197</v>
      </c>
      <c r="O448" s="13" t="s">
        <v>724</v>
      </c>
      <c r="P448" s="13" t="s">
        <v>725</v>
      </c>
      <c r="Q448" s="13" t="s">
        <v>726</v>
      </c>
      <c r="R448" s="13" t="s">
        <v>714</v>
      </c>
      <c r="S448" s="13" t="s">
        <v>721</v>
      </c>
    </row>
    <row r="449" spans="1:19" x14ac:dyDescent="0.25">
      <c r="A449" s="13" t="s">
        <v>702</v>
      </c>
      <c r="B449" s="13" t="s">
        <v>703</v>
      </c>
      <c r="C449" s="13" t="s">
        <v>704</v>
      </c>
      <c r="D449" s="13" t="s">
        <v>705</v>
      </c>
      <c r="E449" s="13" t="s">
        <v>706</v>
      </c>
      <c r="F449" s="14">
        <v>3678.44</v>
      </c>
      <c r="G449" s="13" t="s">
        <v>707</v>
      </c>
      <c r="H449" s="19">
        <v>43922</v>
      </c>
      <c r="I449" s="13" t="s">
        <v>1198</v>
      </c>
      <c r="J449" s="13" t="s">
        <v>1199</v>
      </c>
      <c r="K449" s="20">
        <v>10059</v>
      </c>
      <c r="L449" s="13" t="s">
        <v>632</v>
      </c>
      <c r="M449" s="20">
        <v>111700</v>
      </c>
      <c r="N449" s="13" t="s">
        <v>1200</v>
      </c>
      <c r="O449" s="13" t="s">
        <v>711</v>
      </c>
      <c r="P449" s="13" t="s">
        <v>712</v>
      </c>
      <c r="Q449" s="13" t="s">
        <v>713</v>
      </c>
      <c r="R449" s="13" t="s">
        <v>714</v>
      </c>
      <c r="S449" s="13" t="s">
        <v>741</v>
      </c>
    </row>
    <row r="450" spans="1:19" x14ac:dyDescent="0.25">
      <c r="A450" s="13" t="s">
        <v>716</v>
      </c>
      <c r="B450" s="13" t="s">
        <v>703</v>
      </c>
      <c r="C450" s="13" t="s">
        <v>717</v>
      </c>
      <c r="D450" s="13" t="s">
        <v>705</v>
      </c>
      <c r="E450" s="13" t="s">
        <v>706</v>
      </c>
      <c r="F450" s="14">
        <v>3448.09</v>
      </c>
      <c r="G450" s="13" t="s">
        <v>707</v>
      </c>
      <c r="H450" s="19">
        <v>43952</v>
      </c>
      <c r="I450" s="13" t="s">
        <v>1177</v>
      </c>
      <c r="J450" s="13" t="s">
        <v>1199</v>
      </c>
      <c r="K450" s="20">
        <v>10059</v>
      </c>
      <c r="L450" s="13" t="s">
        <v>632</v>
      </c>
      <c r="M450" s="20">
        <v>111700</v>
      </c>
      <c r="N450" s="13" t="s">
        <v>1200</v>
      </c>
      <c r="O450" s="13" t="s">
        <v>718</v>
      </c>
      <c r="P450" s="13" t="s">
        <v>719</v>
      </c>
      <c r="Q450" s="13" t="s">
        <v>720</v>
      </c>
      <c r="R450" s="13" t="s">
        <v>714</v>
      </c>
      <c r="S450" s="13" t="s">
        <v>741</v>
      </c>
    </row>
    <row r="451" spans="1:19" x14ac:dyDescent="0.25">
      <c r="A451" s="13" t="s">
        <v>722</v>
      </c>
      <c r="B451" s="13" t="s">
        <v>703</v>
      </c>
      <c r="C451" s="13" t="s">
        <v>723</v>
      </c>
      <c r="D451" s="13" t="s">
        <v>705</v>
      </c>
      <c r="E451" s="13" t="s">
        <v>706</v>
      </c>
      <c r="F451" s="14">
        <v>3448.09</v>
      </c>
      <c r="G451" s="13" t="s">
        <v>707</v>
      </c>
      <c r="H451" s="19">
        <v>43983</v>
      </c>
      <c r="I451" s="13" t="s">
        <v>1133</v>
      </c>
      <c r="J451" s="13" t="s">
        <v>1199</v>
      </c>
      <c r="K451" s="20">
        <v>10059</v>
      </c>
      <c r="L451" s="13" t="s">
        <v>632</v>
      </c>
      <c r="M451" s="20">
        <v>111700</v>
      </c>
      <c r="N451" s="13" t="s">
        <v>1200</v>
      </c>
      <c r="O451" s="13" t="s">
        <v>724</v>
      </c>
      <c r="P451" s="13" t="s">
        <v>725</v>
      </c>
      <c r="Q451" s="13" t="s">
        <v>726</v>
      </c>
      <c r="R451" s="13" t="s">
        <v>714</v>
      </c>
      <c r="S451" s="13" t="s">
        <v>741</v>
      </c>
    </row>
    <row r="452" spans="1:19" x14ac:dyDescent="0.25">
      <c r="A452" s="13" t="s">
        <v>702</v>
      </c>
      <c r="B452" s="13" t="s">
        <v>703</v>
      </c>
      <c r="C452" s="13" t="s">
        <v>704</v>
      </c>
      <c r="D452" s="13" t="s">
        <v>705</v>
      </c>
      <c r="E452" s="13" t="s">
        <v>706</v>
      </c>
      <c r="F452" s="14">
        <v>10.39</v>
      </c>
      <c r="G452" s="13" t="s">
        <v>707</v>
      </c>
      <c r="H452" s="19">
        <v>43922</v>
      </c>
      <c r="I452" s="13" t="s">
        <v>1201</v>
      </c>
      <c r="J452" s="13" t="s">
        <v>1202</v>
      </c>
      <c r="K452" s="20">
        <v>10059</v>
      </c>
      <c r="L452" s="13" t="s">
        <v>632</v>
      </c>
      <c r="M452" s="20">
        <v>113000</v>
      </c>
      <c r="N452" s="13" t="s">
        <v>1203</v>
      </c>
      <c r="O452" s="13" t="s">
        <v>711</v>
      </c>
      <c r="P452" s="13" t="s">
        <v>712</v>
      </c>
      <c r="Q452" s="13" t="s">
        <v>713</v>
      </c>
      <c r="R452" s="13" t="s">
        <v>714</v>
      </c>
      <c r="S452" s="13" t="s">
        <v>741</v>
      </c>
    </row>
    <row r="453" spans="1:19" x14ac:dyDescent="0.25">
      <c r="A453" s="13" t="s">
        <v>716</v>
      </c>
      <c r="B453" s="13" t="s">
        <v>703</v>
      </c>
      <c r="C453" s="13" t="s">
        <v>717</v>
      </c>
      <c r="D453" s="13" t="s">
        <v>705</v>
      </c>
      <c r="E453" s="13" t="s">
        <v>706</v>
      </c>
      <c r="F453" s="14">
        <v>3.32</v>
      </c>
      <c r="G453" s="13" t="s">
        <v>707</v>
      </c>
      <c r="H453" s="19">
        <v>43952</v>
      </c>
      <c r="I453" s="13" t="s">
        <v>1180</v>
      </c>
      <c r="J453" s="13" t="s">
        <v>1202</v>
      </c>
      <c r="K453" s="20">
        <v>10059</v>
      </c>
      <c r="L453" s="13" t="s">
        <v>632</v>
      </c>
      <c r="M453" s="20">
        <v>113000</v>
      </c>
      <c r="N453" s="13" t="s">
        <v>1203</v>
      </c>
      <c r="O453" s="13" t="s">
        <v>718</v>
      </c>
      <c r="P453" s="13" t="s">
        <v>719</v>
      </c>
      <c r="Q453" s="13" t="s">
        <v>720</v>
      </c>
      <c r="R453" s="13" t="s">
        <v>714</v>
      </c>
      <c r="S453" s="13" t="s">
        <v>741</v>
      </c>
    </row>
    <row r="454" spans="1:19" x14ac:dyDescent="0.25">
      <c r="A454" s="13" t="s">
        <v>722</v>
      </c>
      <c r="B454" s="13" t="s">
        <v>703</v>
      </c>
      <c r="C454" s="13" t="s">
        <v>723</v>
      </c>
      <c r="D454" s="13" t="s">
        <v>705</v>
      </c>
      <c r="E454" s="13" t="s">
        <v>706</v>
      </c>
      <c r="F454" s="14">
        <v>3.32</v>
      </c>
      <c r="G454" s="13" t="s">
        <v>707</v>
      </c>
      <c r="H454" s="19">
        <v>43983</v>
      </c>
      <c r="I454" s="13" t="s">
        <v>1136</v>
      </c>
      <c r="J454" s="13" t="s">
        <v>1202</v>
      </c>
      <c r="K454" s="20">
        <v>10059</v>
      </c>
      <c r="L454" s="13" t="s">
        <v>632</v>
      </c>
      <c r="M454" s="20">
        <v>113000</v>
      </c>
      <c r="N454" s="13" t="s">
        <v>1203</v>
      </c>
      <c r="O454" s="13" t="s">
        <v>724</v>
      </c>
      <c r="P454" s="13" t="s">
        <v>725</v>
      </c>
      <c r="Q454" s="13" t="s">
        <v>726</v>
      </c>
      <c r="R454" s="13" t="s">
        <v>714</v>
      </c>
      <c r="S454" s="13" t="s">
        <v>741</v>
      </c>
    </row>
    <row r="455" spans="1:19" x14ac:dyDescent="0.25">
      <c r="A455" s="13" t="s">
        <v>702</v>
      </c>
      <c r="B455" s="13" t="s">
        <v>703</v>
      </c>
      <c r="C455" s="13" t="s">
        <v>704</v>
      </c>
      <c r="D455" s="13" t="s">
        <v>705</v>
      </c>
      <c r="E455" s="13" t="s">
        <v>706</v>
      </c>
      <c r="F455" s="14">
        <v>341.64</v>
      </c>
      <c r="G455" s="13" t="s">
        <v>707</v>
      </c>
      <c r="H455" s="19">
        <v>43922</v>
      </c>
      <c r="I455" s="13" t="s">
        <v>1204</v>
      </c>
      <c r="J455" s="13" t="s">
        <v>1205</v>
      </c>
      <c r="K455" s="20">
        <v>10059</v>
      </c>
      <c r="L455" s="13" t="s">
        <v>632</v>
      </c>
      <c r="M455" s="20">
        <v>113010</v>
      </c>
      <c r="N455" s="13" t="s">
        <v>1206</v>
      </c>
      <c r="O455" s="13" t="s">
        <v>711</v>
      </c>
      <c r="P455" s="13" t="s">
        <v>712</v>
      </c>
      <c r="Q455" s="13" t="s">
        <v>713</v>
      </c>
      <c r="R455" s="13" t="s">
        <v>714</v>
      </c>
      <c r="S455" s="13" t="s">
        <v>715</v>
      </c>
    </row>
    <row r="456" spans="1:19" x14ac:dyDescent="0.25">
      <c r="A456" s="13" t="s">
        <v>716</v>
      </c>
      <c r="B456" s="13" t="s">
        <v>703</v>
      </c>
      <c r="C456" s="13" t="s">
        <v>717</v>
      </c>
      <c r="D456" s="13" t="s">
        <v>705</v>
      </c>
      <c r="E456" s="13" t="s">
        <v>706</v>
      </c>
      <c r="F456" s="14">
        <v>341.64</v>
      </c>
      <c r="G456" s="13" t="s">
        <v>707</v>
      </c>
      <c r="H456" s="19">
        <v>43952</v>
      </c>
      <c r="I456" s="13" t="s">
        <v>1183</v>
      </c>
      <c r="J456" s="13" t="s">
        <v>1205</v>
      </c>
      <c r="K456" s="20">
        <v>10059</v>
      </c>
      <c r="L456" s="13" t="s">
        <v>632</v>
      </c>
      <c r="M456" s="20">
        <v>113010</v>
      </c>
      <c r="N456" s="13" t="s">
        <v>1206</v>
      </c>
      <c r="O456" s="13" t="s">
        <v>718</v>
      </c>
      <c r="P456" s="13" t="s">
        <v>719</v>
      </c>
      <c r="Q456" s="13" t="s">
        <v>720</v>
      </c>
      <c r="R456" s="13" t="s">
        <v>714</v>
      </c>
      <c r="S456" s="13" t="s">
        <v>715</v>
      </c>
    </row>
    <row r="457" spans="1:19" x14ac:dyDescent="0.25">
      <c r="A457" s="13" t="s">
        <v>722</v>
      </c>
      <c r="B457" s="13" t="s">
        <v>703</v>
      </c>
      <c r="C457" s="13" t="s">
        <v>723</v>
      </c>
      <c r="D457" s="13" t="s">
        <v>705</v>
      </c>
      <c r="E457" s="13" t="s">
        <v>706</v>
      </c>
      <c r="F457" s="14">
        <v>341.64</v>
      </c>
      <c r="G457" s="13" t="s">
        <v>707</v>
      </c>
      <c r="H457" s="19">
        <v>43983</v>
      </c>
      <c r="I457" s="13" t="s">
        <v>1139</v>
      </c>
      <c r="J457" s="13" t="s">
        <v>1205</v>
      </c>
      <c r="K457" s="20">
        <v>10059</v>
      </c>
      <c r="L457" s="13" t="s">
        <v>632</v>
      </c>
      <c r="M457" s="20">
        <v>113010</v>
      </c>
      <c r="N457" s="13" t="s">
        <v>1206</v>
      </c>
      <c r="O457" s="13" t="s">
        <v>724</v>
      </c>
      <c r="P457" s="13" t="s">
        <v>725</v>
      </c>
      <c r="Q457" s="13" t="s">
        <v>726</v>
      </c>
      <c r="R457" s="13" t="s">
        <v>714</v>
      </c>
      <c r="S457" s="13" t="s">
        <v>715</v>
      </c>
    </row>
    <row r="458" spans="1:19" x14ac:dyDescent="0.25">
      <c r="A458" s="13" t="s">
        <v>702</v>
      </c>
      <c r="B458" s="13" t="s">
        <v>703</v>
      </c>
      <c r="C458" s="13" t="s">
        <v>704</v>
      </c>
      <c r="D458" s="13" t="s">
        <v>705</v>
      </c>
      <c r="E458" s="13" t="s">
        <v>706</v>
      </c>
      <c r="F458" s="14">
        <v>202.24</v>
      </c>
      <c r="G458" s="13" t="s">
        <v>707</v>
      </c>
      <c r="H458" s="19">
        <v>43922</v>
      </c>
      <c r="I458" s="13" t="s">
        <v>1207</v>
      </c>
      <c r="J458" s="13" t="s">
        <v>1208</v>
      </c>
      <c r="K458" s="20">
        <v>10059</v>
      </c>
      <c r="L458" s="13" t="s">
        <v>632</v>
      </c>
      <c r="M458" s="20">
        <v>113020</v>
      </c>
      <c r="N458" s="13" t="s">
        <v>1209</v>
      </c>
      <c r="O458" s="13" t="s">
        <v>711</v>
      </c>
      <c r="P458" s="13" t="s">
        <v>712</v>
      </c>
      <c r="Q458" s="13" t="s">
        <v>713</v>
      </c>
      <c r="R458" s="13" t="s">
        <v>714</v>
      </c>
      <c r="S458" s="13" t="s">
        <v>730</v>
      </c>
    </row>
    <row r="459" spans="1:19" x14ac:dyDescent="0.25">
      <c r="A459" s="13" t="s">
        <v>716</v>
      </c>
      <c r="B459" s="13" t="s">
        <v>703</v>
      </c>
      <c r="C459" s="13" t="s">
        <v>717</v>
      </c>
      <c r="D459" s="13" t="s">
        <v>705</v>
      </c>
      <c r="E459" s="13" t="s">
        <v>706</v>
      </c>
      <c r="F459" s="14">
        <v>202.24</v>
      </c>
      <c r="G459" s="13" t="s">
        <v>707</v>
      </c>
      <c r="H459" s="19">
        <v>43952</v>
      </c>
      <c r="I459" s="13" t="s">
        <v>1186</v>
      </c>
      <c r="J459" s="13" t="s">
        <v>1208</v>
      </c>
      <c r="K459" s="20">
        <v>10059</v>
      </c>
      <c r="L459" s="13" t="s">
        <v>632</v>
      </c>
      <c r="M459" s="20">
        <v>113020</v>
      </c>
      <c r="N459" s="13" t="s">
        <v>1209</v>
      </c>
      <c r="O459" s="13" t="s">
        <v>718</v>
      </c>
      <c r="P459" s="13" t="s">
        <v>719</v>
      </c>
      <c r="Q459" s="13" t="s">
        <v>720</v>
      </c>
      <c r="R459" s="13" t="s">
        <v>714</v>
      </c>
      <c r="S459" s="13" t="s">
        <v>730</v>
      </c>
    </row>
    <row r="460" spans="1:19" x14ac:dyDescent="0.25">
      <c r="A460" s="13" t="s">
        <v>722</v>
      </c>
      <c r="B460" s="13" t="s">
        <v>703</v>
      </c>
      <c r="C460" s="13" t="s">
        <v>723</v>
      </c>
      <c r="D460" s="13" t="s">
        <v>705</v>
      </c>
      <c r="E460" s="13" t="s">
        <v>706</v>
      </c>
      <c r="F460" s="14">
        <v>202.24</v>
      </c>
      <c r="G460" s="13" t="s">
        <v>707</v>
      </c>
      <c r="H460" s="19">
        <v>43983</v>
      </c>
      <c r="I460" s="13" t="s">
        <v>1142</v>
      </c>
      <c r="J460" s="13" t="s">
        <v>1208</v>
      </c>
      <c r="K460" s="20">
        <v>10059</v>
      </c>
      <c r="L460" s="13" t="s">
        <v>632</v>
      </c>
      <c r="M460" s="20">
        <v>113020</v>
      </c>
      <c r="N460" s="13" t="s">
        <v>1209</v>
      </c>
      <c r="O460" s="13" t="s">
        <v>724</v>
      </c>
      <c r="P460" s="13" t="s">
        <v>725</v>
      </c>
      <c r="Q460" s="13" t="s">
        <v>726</v>
      </c>
      <c r="R460" s="13" t="s">
        <v>714</v>
      </c>
      <c r="S460" s="13" t="s">
        <v>730</v>
      </c>
    </row>
    <row r="461" spans="1:19" x14ac:dyDescent="0.25">
      <c r="A461" s="13" t="s">
        <v>702</v>
      </c>
      <c r="B461" s="13" t="s">
        <v>703</v>
      </c>
      <c r="C461" s="13" t="s">
        <v>704</v>
      </c>
      <c r="D461" s="13" t="s">
        <v>705</v>
      </c>
      <c r="E461" s="13" t="s">
        <v>706</v>
      </c>
      <c r="F461" s="14">
        <v>5355.06</v>
      </c>
      <c r="G461" s="13" t="s">
        <v>707</v>
      </c>
      <c r="H461" s="19">
        <v>43922</v>
      </c>
      <c r="I461" s="13" t="s">
        <v>1210</v>
      </c>
      <c r="J461" s="13" t="s">
        <v>1211</v>
      </c>
      <c r="K461" s="20">
        <v>10059</v>
      </c>
      <c r="L461" s="13" t="s">
        <v>632</v>
      </c>
      <c r="M461" s="20">
        <v>113040</v>
      </c>
      <c r="N461" s="13" t="s">
        <v>1212</v>
      </c>
      <c r="O461" s="13" t="s">
        <v>711</v>
      </c>
      <c r="P461" s="13" t="s">
        <v>712</v>
      </c>
      <c r="Q461" s="13" t="s">
        <v>713</v>
      </c>
      <c r="R461" s="13" t="s">
        <v>714</v>
      </c>
      <c r="S461" s="13" t="s">
        <v>682</v>
      </c>
    </row>
    <row r="462" spans="1:19" x14ac:dyDescent="0.25">
      <c r="A462" s="13" t="s">
        <v>716</v>
      </c>
      <c r="B462" s="13" t="s">
        <v>703</v>
      </c>
      <c r="C462" s="13" t="s">
        <v>717</v>
      </c>
      <c r="D462" s="13" t="s">
        <v>705</v>
      </c>
      <c r="E462" s="13" t="s">
        <v>706</v>
      </c>
      <c r="F462" s="14">
        <v>5355.06</v>
      </c>
      <c r="G462" s="13" t="s">
        <v>707</v>
      </c>
      <c r="H462" s="19">
        <v>43952</v>
      </c>
      <c r="I462" s="13" t="s">
        <v>1189</v>
      </c>
      <c r="J462" s="13" t="s">
        <v>1211</v>
      </c>
      <c r="K462" s="20">
        <v>10059</v>
      </c>
      <c r="L462" s="13" t="s">
        <v>632</v>
      </c>
      <c r="M462" s="20">
        <v>113040</v>
      </c>
      <c r="N462" s="13" t="s">
        <v>1212</v>
      </c>
      <c r="O462" s="13" t="s">
        <v>718</v>
      </c>
      <c r="P462" s="13" t="s">
        <v>719</v>
      </c>
      <c r="Q462" s="13" t="s">
        <v>720</v>
      </c>
      <c r="R462" s="13" t="s">
        <v>714</v>
      </c>
      <c r="S462" s="13" t="s">
        <v>682</v>
      </c>
    </row>
    <row r="463" spans="1:19" x14ac:dyDescent="0.25">
      <c r="A463" s="13" t="s">
        <v>722</v>
      </c>
      <c r="B463" s="13" t="s">
        <v>703</v>
      </c>
      <c r="C463" s="13" t="s">
        <v>723</v>
      </c>
      <c r="D463" s="13" t="s">
        <v>705</v>
      </c>
      <c r="E463" s="13" t="s">
        <v>706</v>
      </c>
      <c r="F463" s="14">
        <v>5353.83</v>
      </c>
      <c r="G463" s="13" t="s">
        <v>707</v>
      </c>
      <c r="H463" s="19">
        <v>43983</v>
      </c>
      <c r="I463" s="13" t="s">
        <v>1145</v>
      </c>
      <c r="J463" s="13" t="s">
        <v>1211</v>
      </c>
      <c r="K463" s="20">
        <v>10059</v>
      </c>
      <c r="L463" s="13" t="s">
        <v>632</v>
      </c>
      <c r="M463" s="20">
        <v>113040</v>
      </c>
      <c r="N463" s="13" t="s">
        <v>1212</v>
      </c>
      <c r="O463" s="13" t="s">
        <v>724</v>
      </c>
      <c r="P463" s="13" t="s">
        <v>725</v>
      </c>
      <c r="Q463" s="13" t="s">
        <v>726</v>
      </c>
      <c r="R463" s="13" t="s">
        <v>714</v>
      </c>
      <c r="S463" s="13" t="s">
        <v>682</v>
      </c>
    </row>
    <row r="464" spans="1:19" x14ac:dyDescent="0.25">
      <c r="A464" s="13" t="s">
        <v>722</v>
      </c>
      <c r="B464" s="13" t="s">
        <v>703</v>
      </c>
      <c r="C464" s="13" t="s">
        <v>723</v>
      </c>
      <c r="D464" s="13" t="s">
        <v>705</v>
      </c>
      <c r="E464" s="13" t="s">
        <v>706</v>
      </c>
      <c r="F464" s="14">
        <v>144.07</v>
      </c>
      <c r="G464" s="13" t="s">
        <v>707</v>
      </c>
      <c r="H464" s="19">
        <v>43983</v>
      </c>
      <c r="I464" s="13" t="s">
        <v>1148</v>
      </c>
      <c r="J464" s="13" t="s">
        <v>1213</v>
      </c>
      <c r="K464" s="20">
        <v>10059</v>
      </c>
      <c r="L464" s="13" t="s">
        <v>632</v>
      </c>
      <c r="M464" s="20">
        <v>113050</v>
      </c>
      <c r="N464" s="13" t="s">
        <v>1214</v>
      </c>
      <c r="O464" s="13" t="s">
        <v>724</v>
      </c>
      <c r="P464" s="13" t="s">
        <v>725</v>
      </c>
      <c r="Q464" s="13" t="s">
        <v>726</v>
      </c>
      <c r="R464" s="13" t="s">
        <v>714</v>
      </c>
      <c r="S464" s="13" t="s">
        <v>686</v>
      </c>
    </row>
    <row r="465" spans="1:19" x14ac:dyDescent="0.25">
      <c r="A465" s="13" t="s">
        <v>702</v>
      </c>
      <c r="B465" s="13" t="s">
        <v>703</v>
      </c>
      <c r="C465" s="13" t="s">
        <v>704</v>
      </c>
      <c r="D465" s="13" t="s">
        <v>705</v>
      </c>
      <c r="E465" s="13" t="s">
        <v>706</v>
      </c>
      <c r="F465" s="14">
        <v>1355.05</v>
      </c>
      <c r="G465" s="13" t="s">
        <v>707</v>
      </c>
      <c r="H465" s="19">
        <v>43922</v>
      </c>
      <c r="I465" s="13" t="s">
        <v>1215</v>
      </c>
      <c r="J465" s="13" t="s">
        <v>1216</v>
      </c>
      <c r="K465" s="20">
        <v>10059</v>
      </c>
      <c r="L465" s="13" t="s">
        <v>632</v>
      </c>
      <c r="M465" s="20">
        <v>113060</v>
      </c>
      <c r="N465" s="13" t="s">
        <v>1217</v>
      </c>
      <c r="O465" s="13" t="s">
        <v>711</v>
      </c>
      <c r="P465" s="13" t="s">
        <v>712</v>
      </c>
      <c r="Q465" s="13" t="s">
        <v>713</v>
      </c>
      <c r="R465" s="13" t="s">
        <v>714</v>
      </c>
      <c r="S465" s="13" t="s">
        <v>721</v>
      </c>
    </row>
    <row r="466" spans="1:19" x14ac:dyDescent="0.25">
      <c r="A466" s="13" t="s">
        <v>716</v>
      </c>
      <c r="B466" s="13" t="s">
        <v>703</v>
      </c>
      <c r="C466" s="13" t="s">
        <v>717</v>
      </c>
      <c r="D466" s="13" t="s">
        <v>705</v>
      </c>
      <c r="E466" s="13" t="s">
        <v>706</v>
      </c>
      <c r="F466" s="14">
        <v>1332.45</v>
      </c>
      <c r="G466" s="13" t="s">
        <v>707</v>
      </c>
      <c r="H466" s="19">
        <v>43952</v>
      </c>
      <c r="I466" s="13" t="s">
        <v>1192</v>
      </c>
      <c r="J466" s="13" t="s">
        <v>1216</v>
      </c>
      <c r="K466" s="20">
        <v>10059</v>
      </c>
      <c r="L466" s="13" t="s">
        <v>632</v>
      </c>
      <c r="M466" s="20">
        <v>113060</v>
      </c>
      <c r="N466" s="13" t="s">
        <v>1217</v>
      </c>
      <c r="O466" s="13" t="s">
        <v>718</v>
      </c>
      <c r="P466" s="13" t="s">
        <v>719</v>
      </c>
      <c r="Q466" s="13" t="s">
        <v>720</v>
      </c>
      <c r="R466" s="13" t="s">
        <v>714</v>
      </c>
      <c r="S466" s="13" t="s">
        <v>721</v>
      </c>
    </row>
    <row r="467" spans="1:19" x14ac:dyDescent="0.25">
      <c r="A467" s="13" t="s">
        <v>722</v>
      </c>
      <c r="B467" s="13" t="s">
        <v>703</v>
      </c>
      <c r="C467" s="13" t="s">
        <v>723</v>
      </c>
      <c r="D467" s="13" t="s">
        <v>705</v>
      </c>
      <c r="E467" s="13" t="s">
        <v>706</v>
      </c>
      <c r="F467" s="14">
        <v>1341.89</v>
      </c>
      <c r="G467" s="13" t="s">
        <v>707</v>
      </c>
      <c r="H467" s="19">
        <v>43983</v>
      </c>
      <c r="I467" s="13" t="s">
        <v>1152</v>
      </c>
      <c r="J467" s="13" t="s">
        <v>1216</v>
      </c>
      <c r="K467" s="20">
        <v>10059</v>
      </c>
      <c r="L467" s="13" t="s">
        <v>632</v>
      </c>
      <c r="M467" s="20">
        <v>113060</v>
      </c>
      <c r="N467" s="13" t="s">
        <v>1217</v>
      </c>
      <c r="O467" s="13" t="s">
        <v>724</v>
      </c>
      <c r="P467" s="13" t="s">
        <v>725</v>
      </c>
      <c r="Q467" s="13" t="s">
        <v>726</v>
      </c>
      <c r="R467" s="13" t="s">
        <v>714</v>
      </c>
      <c r="S467" s="13" t="s">
        <v>721</v>
      </c>
    </row>
    <row r="468" spans="1:19" x14ac:dyDescent="0.25">
      <c r="A468" s="13" t="s">
        <v>702</v>
      </c>
      <c r="B468" s="13" t="s">
        <v>703</v>
      </c>
      <c r="C468" s="13" t="s">
        <v>704</v>
      </c>
      <c r="D468" s="13" t="s">
        <v>705</v>
      </c>
      <c r="E468" s="13" t="s">
        <v>706</v>
      </c>
      <c r="F468" s="14">
        <v>948.27</v>
      </c>
      <c r="G468" s="13" t="s">
        <v>707</v>
      </c>
      <c r="H468" s="19">
        <v>43922</v>
      </c>
      <c r="I468" s="13" t="s">
        <v>1218</v>
      </c>
      <c r="J468" s="13" t="s">
        <v>1219</v>
      </c>
      <c r="K468" s="20">
        <v>10059</v>
      </c>
      <c r="L468" s="13" t="s">
        <v>632</v>
      </c>
      <c r="M468" s="20">
        <v>114000</v>
      </c>
      <c r="N468" s="13" t="s">
        <v>1220</v>
      </c>
      <c r="O468" s="13" t="s">
        <v>711</v>
      </c>
      <c r="P468" s="13" t="s">
        <v>712</v>
      </c>
      <c r="Q468" s="13" t="s">
        <v>713</v>
      </c>
      <c r="R468" s="13" t="s">
        <v>714</v>
      </c>
      <c r="S468" s="13" t="s">
        <v>741</v>
      </c>
    </row>
    <row r="469" spans="1:19" x14ac:dyDescent="0.25">
      <c r="A469" s="13" t="s">
        <v>716</v>
      </c>
      <c r="B469" s="13" t="s">
        <v>703</v>
      </c>
      <c r="C469" s="13" t="s">
        <v>717</v>
      </c>
      <c r="D469" s="13" t="s">
        <v>705</v>
      </c>
      <c r="E469" s="13" t="s">
        <v>706</v>
      </c>
      <c r="F469" s="14">
        <v>884.29</v>
      </c>
      <c r="G469" s="13" t="s">
        <v>707</v>
      </c>
      <c r="H469" s="19">
        <v>43952</v>
      </c>
      <c r="I469" s="13" t="s">
        <v>1195</v>
      </c>
      <c r="J469" s="13" t="s">
        <v>1219</v>
      </c>
      <c r="K469" s="20">
        <v>10059</v>
      </c>
      <c r="L469" s="13" t="s">
        <v>632</v>
      </c>
      <c r="M469" s="20">
        <v>114000</v>
      </c>
      <c r="N469" s="13" t="s">
        <v>1220</v>
      </c>
      <c r="O469" s="13" t="s">
        <v>718</v>
      </c>
      <c r="P469" s="13" t="s">
        <v>719</v>
      </c>
      <c r="Q469" s="13" t="s">
        <v>720</v>
      </c>
      <c r="R469" s="13" t="s">
        <v>714</v>
      </c>
      <c r="S469" s="13" t="s">
        <v>741</v>
      </c>
    </row>
    <row r="470" spans="1:19" x14ac:dyDescent="0.25">
      <c r="A470" s="13" t="s">
        <v>722</v>
      </c>
      <c r="B470" s="13" t="s">
        <v>703</v>
      </c>
      <c r="C470" s="13" t="s">
        <v>723</v>
      </c>
      <c r="D470" s="13" t="s">
        <v>705</v>
      </c>
      <c r="E470" s="13" t="s">
        <v>706</v>
      </c>
      <c r="F470" s="14">
        <v>884.29</v>
      </c>
      <c r="G470" s="13" t="s">
        <v>707</v>
      </c>
      <c r="H470" s="19">
        <v>43983</v>
      </c>
      <c r="I470" s="13" t="s">
        <v>1155</v>
      </c>
      <c r="J470" s="13" t="s">
        <v>1219</v>
      </c>
      <c r="K470" s="20">
        <v>10059</v>
      </c>
      <c r="L470" s="13" t="s">
        <v>632</v>
      </c>
      <c r="M470" s="20">
        <v>114000</v>
      </c>
      <c r="N470" s="13" t="s">
        <v>1220</v>
      </c>
      <c r="O470" s="13" t="s">
        <v>724</v>
      </c>
      <c r="P470" s="13" t="s">
        <v>725</v>
      </c>
      <c r="Q470" s="13" t="s">
        <v>726</v>
      </c>
      <c r="R470" s="13" t="s">
        <v>714</v>
      </c>
      <c r="S470" s="13" t="s">
        <v>741</v>
      </c>
    </row>
    <row r="471" spans="1:19" x14ac:dyDescent="0.25">
      <c r="A471" s="13" t="s">
        <v>702</v>
      </c>
      <c r="B471" s="13" t="s">
        <v>703</v>
      </c>
      <c r="C471" s="13" t="s">
        <v>704</v>
      </c>
      <c r="D471" s="13" t="s">
        <v>705</v>
      </c>
      <c r="E471" s="13" t="s">
        <v>706</v>
      </c>
      <c r="F471" s="14">
        <v>1303.3800000000001</v>
      </c>
      <c r="G471" s="13" t="s">
        <v>707</v>
      </c>
      <c r="H471" s="19">
        <v>43922</v>
      </c>
      <c r="I471" s="13" t="s">
        <v>1221</v>
      </c>
      <c r="J471" s="13" t="s">
        <v>1222</v>
      </c>
      <c r="K471" s="20">
        <v>10059</v>
      </c>
      <c r="L471" s="13" t="s">
        <v>632</v>
      </c>
      <c r="M471" s="20">
        <v>114010</v>
      </c>
      <c r="N471" s="13" t="s">
        <v>1223</v>
      </c>
      <c r="O471" s="13" t="s">
        <v>711</v>
      </c>
      <c r="P471" s="13" t="s">
        <v>712</v>
      </c>
      <c r="Q471" s="13" t="s">
        <v>713</v>
      </c>
      <c r="R471" s="13" t="s">
        <v>714</v>
      </c>
      <c r="S471" s="13" t="s">
        <v>715</v>
      </c>
    </row>
    <row r="472" spans="1:19" x14ac:dyDescent="0.25">
      <c r="A472" s="13" t="s">
        <v>716</v>
      </c>
      <c r="B472" s="13" t="s">
        <v>703</v>
      </c>
      <c r="C472" s="13" t="s">
        <v>717</v>
      </c>
      <c r="D472" s="13" t="s">
        <v>705</v>
      </c>
      <c r="E472" s="13" t="s">
        <v>706</v>
      </c>
      <c r="F472" s="14">
        <v>1303.3800000000001</v>
      </c>
      <c r="G472" s="13" t="s">
        <v>707</v>
      </c>
      <c r="H472" s="19">
        <v>43952</v>
      </c>
      <c r="I472" s="13" t="s">
        <v>1198</v>
      </c>
      <c r="J472" s="13" t="s">
        <v>1222</v>
      </c>
      <c r="K472" s="20">
        <v>10059</v>
      </c>
      <c r="L472" s="13" t="s">
        <v>632</v>
      </c>
      <c r="M472" s="20">
        <v>114010</v>
      </c>
      <c r="N472" s="13" t="s">
        <v>1223</v>
      </c>
      <c r="O472" s="13" t="s">
        <v>718</v>
      </c>
      <c r="P472" s="13" t="s">
        <v>719</v>
      </c>
      <c r="Q472" s="13" t="s">
        <v>720</v>
      </c>
      <c r="R472" s="13" t="s">
        <v>714</v>
      </c>
      <c r="S472" s="13" t="s">
        <v>715</v>
      </c>
    </row>
    <row r="473" spans="1:19" x14ac:dyDescent="0.25">
      <c r="A473" s="13" t="s">
        <v>722</v>
      </c>
      <c r="B473" s="13" t="s">
        <v>703</v>
      </c>
      <c r="C473" s="13" t="s">
        <v>723</v>
      </c>
      <c r="D473" s="13" t="s">
        <v>705</v>
      </c>
      <c r="E473" s="13" t="s">
        <v>706</v>
      </c>
      <c r="F473" s="14">
        <v>1303.3800000000001</v>
      </c>
      <c r="G473" s="13" t="s">
        <v>707</v>
      </c>
      <c r="H473" s="19">
        <v>43983</v>
      </c>
      <c r="I473" s="13" t="s">
        <v>1158</v>
      </c>
      <c r="J473" s="13" t="s">
        <v>1222</v>
      </c>
      <c r="K473" s="20">
        <v>10059</v>
      </c>
      <c r="L473" s="13" t="s">
        <v>632</v>
      </c>
      <c r="M473" s="20">
        <v>114010</v>
      </c>
      <c r="N473" s="13" t="s">
        <v>1223</v>
      </c>
      <c r="O473" s="13" t="s">
        <v>724</v>
      </c>
      <c r="P473" s="13" t="s">
        <v>725</v>
      </c>
      <c r="Q473" s="13" t="s">
        <v>726</v>
      </c>
      <c r="R473" s="13" t="s">
        <v>714</v>
      </c>
      <c r="S473" s="13" t="s">
        <v>715</v>
      </c>
    </row>
    <row r="474" spans="1:19" x14ac:dyDescent="0.25">
      <c r="A474" s="13" t="s">
        <v>702</v>
      </c>
      <c r="B474" s="13" t="s">
        <v>703</v>
      </c>
      <c r="C474" s="13" t="s">
        <v>704</v>
      </c>
      <c r="D474" s="13" t="s">
        <v>705</v>
      </c>
      <c r="E474" s="13" t="s">
        <v>706</v>
      </c>
      <c r="F474" s="14">
        <v>856.19</v>
      </c>
      <c r="G474" s="13" t="s">
        <v>707</v>
      </c>
      <c r="H474" s="19">
        <v>43922</v>
      </c>
      <c r="I474" s="13" t="s">
        <v>1224</v>
      </c>
      <c r="J474" s="13" t="s">
        <v>1225</v>
      </c>
      <c r="K474" s="20">
        <v>10059</v>
      </c>
      <c r="L474" s="13" t="s">
        <v>632</v>
      </c>
      <c r="M474" s="20">
        <v>114020</v>
      </c>
      <c r="N474" s="13" t="s">
        <v>1226</v>
      </c>
      <c r="O474" s="13" t="s">
        <v>711</v>
      </c>
      <c r="P474" s="13" t="s">
        <v>712</v>
      </c>
      <c r="Q474" s="13" t="s">
        <v>713</v>
      </c>
      <c r="R474" s="13" t="s">
        <v>714</v>
      </c>
      <c r="S474" s="13" t="s">
        <v>730</v>
      </c>
    </row>
    <row r="475" spans="1:19" x14ac:dyDescent="0.25">
      <c r="A475" s="13" t="s">
        <v>716</v>
      </c>
      <c r="B475" s="13" t="s">
        <v>703</v>
      </c>
      <c r="C475" s="13" t="s">
        <v>717</v>
      </c>
      <c r="D475" s="13" t="s">
        <v>705</v>
      </c>
      <c r="E475" s="13" t="s">
        <v>706</v>
      </c>
      <c r="F475" s="14">
        <v>849.91</v>
      </c>
      <c r="G475" s="13" t="s">
        <v>707</v>
      </c>
      <c r="H475" s="19">
        <v>43952</v>
      </c>
      <c r="I475" s="13" t="s">
        <v>1201</v>
      </c>
      <c r="J475" s="13" t="s">
        <v>1225</v>
      </c>
      <c r="K475" s="20">
        <v>10059</v>
      </c>
      <c r="L475" s="13" t="s">
        <v>632</v>
      </c>
      <c r="M475" s="20">
        <v>114020</v>
      </c>
      <c r="N475" s="13" t="s">
        <v>1226</v>
      </c>
      <c r="O475" s="13" t="s">
        <v>718</v>
      </c>
      <c r="P475" s="13" t="s">
        <v>719</v>
      </c>
      <c r="Q475" s="13" t="s">
        <v>720</v>
      </c>
      <c r="R475" s="13" t="s">
        <v>714</v>
      </c>
      <c r="S475" s="13" t="s">
        <v>730</v>
      </c>
    </row>
    <row r="476" spans="1:19" x14ac:dyDescent="0.25">
      <c r="A476" s="13" t="s">
        <v>722</v>
      </c>
      <c r="B476" s="13" t="s">
        <v>703</v>
      </c>
      <c r="C476" s="13" t="s">
        <v>723</v>
      </c>
      <c r="D476" s="13" t="s">
        <v>705</v>
      </c>
      <c r="E476" s="13" t="s">
        <v>706</v>
      </c>
      <c r="F476" s="14">
        <v>849.91</v>
      </c>
      <c r="G476" s="13" t="s">
        <v>707</v>
      </c>
      <c r="H476" s="19">
        <v>43983</v>
      </c>
      <c r="I476" s="13" t="s">
        <v>1161</v>
      </c>
      <c r="J476" s="13" t="s">
        <v>1225</v>
      </c>
      <c r="K476" s="20">
        <v>10059</v>
      </c>
      <c r="L476" s="13" t="s">
        <v>632</v>
      </c>
      <c r="M476" s="20">
        <v>114020</v>
      </c>
      <c r="N476" s="13" t="s">
        <v>1226</v>
      </c>
      <c r="O476" s="13" t="s">
        <v>724</v>
      </c>
      <c r="P476" s="13" t="s">
        <v>725</v>
      </c>
      <c r="Q476" s="13" t="s">
        <v>726</v>
      </c>
      <c r="R476" s="13" t="s">
        <v>714</v>
      </c>
      <c r="S476" s="13" t="s">
        <v>730</v>
      </c>
    </row>
    <row r="477" spans="1:19" x14ac:dyDescent="0.25">
      <c r="A477" s="13" t="s">
        <v>702</v>
      </c>
      <c r="B477" s="13" t="s">
        <v>703</v>
      </c>
      <c r="C477" s="13" t="s">
        <v>704</v>
      </c>
      <c r="D477" s="13" t="s">
        <v>705</v>
      </c>
      <c r="E477" s="13" t="s">
        <v>706</v>
      </c>
      <c r="F477" s="14">
        <v>11809.89</v>
      </c>
      <c r="G477" s="13" t="s">
        <v>707</v>
      </c>
      <c r="H477" s="19">
        <v>43922</v>
      </c>
      <c r="I477" s="13" t="s">
        <v>1227</v>
      </c>
      <c r="J477" s="13" t="s">
        <v>1228</v>
      </c>
      <c r="K477" s="20">
        <v>10059</v>
      </c>
      <c r="L477" s="13" t="s">
        <v>632</v>
      </c>
      <c r="M477" s="20">
        <v>114040</v>
      </c>
      <c r="N477" s="13" t="s">
        <v>1229</v>
      </c>
      <c r="O477" s="13" t="s">
        <v>711</v>
      </c>
      <c r="P477" s="13" t="s">
        <v>712</v>
      </c>
      <c r="Q477" s="13" t="s">
        <v>713</v>
      </c>
      <c r="R477" s="13" t="s">
        <v>714</v>
      </c>
      <c r="S477" s="13" t="s">
        <v>682</v>
      </c>
    </row>
    <row r="478" spans="1:19" x14ac:dyDescent="0.25">
      <c r="A478" s="13" t="s">
        <v>716</v>
      </c>
      <c r="B478" s="13" t="s">
        <v>703</v>
      </c>
      <c r="C478" s="13" t="s">
        <v>717</v>
      </c>
      <c r="D478" s="13" t="s">
        <v>705</v>
      </c>
      <c r="E478" s="13" t="s">
        <v>706</v>
      </c>
      <c r="F478" s="14">
        <v>11809.89</v>
      </c>
      <c r="G478" s="13" t="s">
        <v>707</v>
      </c>
      <c r="H478" s="19">
        <v>43952</v>
      </c>
      <c r="I478" s="13" t="s">
        <v>1204</v>
      </c>
      <c r="J478" s="13" t="s">
        <v>1228</v>
      </c>
      <c r="K478" s="20">
        <v>10059</v>
      </c>
      <c r="L478" s="13" t="s">
        <v>632</v>
      </c>
      <c r="M478" s="20">
        <v>114040</v>
      </c>
      <c r="N478" s="13" t="s">
        <v>1229</v>
      </c>
      <c r="O478" s="13" t="s">
        <v>718</v>
      </c>
      <c r="P478" s="13" t="s">
        <v>719</v>
      </c>
      <c r="Q478" s="13" t="s">
        <v>720</v>
      </c>
      <c r="R478" s="13" t="s">
        <v>714</v>
      </c>
      <c r="S478" s="13" t="s">
        <v>682</v>
      </c>
    </row>
    <row r="479" spans="1:19" x14ac:dyDescent="0.25">
      <c r="A479" s="13" t="s">
        <v>722</v>
      </c>
      <c r="B479" s="13" t="s">
        <v>703</v>
      </c>
      <c r="C479" s="13" t="s">
        <v>723</v>
      </c>
      <c r="D479" s="13" t="s">
        <v>705</v>
      </c>
      <c r="E479" s="13" t="s">
        <v>706</v>
      </c>
      <c r="F479" s="14">
        <v>11807.79</v>
      </c>
      <c r="G479" s="13" t="s">
        <v>707</v>
      </c>
      <c r="H479" s="19">
        <v>43983</v>
      </c>
      <c r="I479" s="13" t="s">
        <v>1164</v>
      </c>
      <c r="J479" s="13" t="s">
        <v>1228</v>
      </c>
      <c r="K479" s="20">
        <v>10059</v>
      </c>
      <c r="L479" s="13" t="s">
        <v>632</v>
      </c>
      <c r="M479" s="20">
        <v>114040</v>
      </c>
      <c r="N479" s="13" t="s">
        <v>1229</v>
      </c>
      <c r="O479" s="13" t="s">
        <v>724</v>
      </c>
      <c r="P479" s="13" t="s">
        <v>725</v>
      </c>
      <c r="Q479" s="13" t="s">
        <v>726</v>
      </c>
      <c r="R479" s="13" t="s">
        <v>714</v>
      </c>
      <c r="S479" s="13" t="s">
        <v>682</v>
      </c>
    </row>
    <row r="480" spans="1:19" x14ac:dyDescent="0.25">
      <c r="A480" s="13" t="s">
        <v>702</v>
      </c>
      <c r="B480" s="13" t="s">
        <v>703</v>
      </c>
      <c r="C480" s="13" t="s">
        <v>704</v>
      </c>
      <c r="D480" s="13" t="s">
        <v>705</v>
      </c>
      <c r="E480" s="13" t="s">
        <v>706</v>
      </c>
      <c r="F480" s="14">
        <v>157.71</v>
      </c>
      <c r="G480" s="13" t="s">
        <v>707</v>
      </c>
      <c r="H480" s="19">
        <v>43922</v>
      </c>
      <c r="I480" s="13" t="s">
        <v>1230</v>
      </c>
      <c r="J480" s="13" t="s">
        <v>1231</v>
      </c>
      <c r="K480" s="20">
        <v>10059</v>
      </c>
      <c r="L480" s="13" t="s">
        <v>632</v>
      </c>
      <c r="M480" s="20">
        <v>114050</v>
      </c>
      <c r="N480" s="13" t="s">
        <v>1232</v>
      </c>
      <c r="O480" s="13" t="s">
        <v>711</v>
      </c>
      <c r="P480" s="13" t="s">
        <v>712</v>
      </c>
      <c r="Q480" s="13" t="s">
        <v>713</v>
      </c>
      <c r="R480" s="13" t="s">
        <v>714</v>
      </c>
      <c r="S480" s="13" t="s">
        <v>686</v>
      </c>
    </row>
    <row r="481" spans="1:19" x14ac:dyDescent="0.25">
      <c r="A481" s="13" t="s">
        <v>716</v>
      </c>
      <c r="B481" s="13" t="s">
        <v>703</v>
      </c>
      <c r="C481" s="13" t="s">
        <v>717</v>
      </c>
      <c r="D481" s="13" t="s">
        <v>705</v>
      </c>
      <c r="E481" s="13" t="s">
        <v>706</v>
      </c>
      <c r="F481" s="14">
        <v>157.71</v>
      </c>
      <c r="G481" s="13" t="s">
        <v>707</v>
      </c>
      <c r="H481" s="19">
        <v>43952</v>
      </c>
      <c r="I481" s="13" t="s">
        <v>1207</v>
      </c>
      <c r="J481" s="13" t="s">
        <v>1231</v>
      </c>
      <c r="K481" s="20">
        <v>10059</v>
      </c>
      <c r="L481" s="13" t="s">
        <v>632</v>
      </c>
      <c r="M481" s="20">
        <v>114050</v>
      </c>
      <c r="N481" s="13" t="s">
        <v>1232</v>
      </c>
      <c r="O481" s="13" t="s">
        <v>718</v>
      </c>
      <c r="P481" s="13" t="s">
        <v>719</v>
      </c>
      <c r="Q481" s="13" t="s">
        <v>720</v>
      </c>
      <c r="R481" s="13" t="s">
        <v>714</v>
      </c>
      <c r="S481" s="13" t="s">
        <v>686</v>
      </c>
    </row>
    <row r="482" spans="1:19" x14ac:dyDescent="0.25">
      <c r="A482" s="13" t="s">
        <v>722</v>
      </c>
      <c r="B482" s="13" t="s">
        <v>703</v>
      </c>
      <c r="C482" s="13" t="s">
        <v>723</v>
      </c>
      <c r="D482" s="13" t="s">
        <v>705</v>
      </c>
      <c r="E482" s="13" t="s">
        <v>706</v>
      </c>
      <c r="F482" s="14">
        <v>420.56</v>
      </c>
      <c r="G482" s="13" t="s">
        <v>707</v>
      </c>
      <c r="H482" s="19">
        <v>43983</v>
      </c>
      <c r="I482" s="13" t="s">
        <v>1167</v>
      </c>
      <c r="J482" s="13" t="s">
        <v>1231</v>
      </c>
      <c r="K482" s="20">
        <v>10059</v>
      </c>
      <c r="L482" s="13" t="s">
        <v>632</v>
      </c>
      <c r="M482" s="20">
        <v>114050</v>
      </c>
      <c r="N482" s="13" t="s">
        <v>1232</v>
      </c>
      <c r="O482" s="13" t="s">
        <v>724</v>
      </c>
      <c r="P482" s="13" t="s">
        <v>725</v>
      </c>
      <c r="Q482" s="13" t="s">
        <v>726</v>
      </c>
      <c r="R482" s="13" t="s">
        <v>714</v>
      </c>
      <c r="S482" s="13" t="s">
        <v>686</v>
      </c>
    </row>
    <row r="483" spans="1:19" x14ac:dyDescent="0.25">
      <c r="A483" s="13" t="s">
        <v>702</v>
      </c>
      <c r="B483" s="13" t="s">
        <v>703</v>
      </c>
      <c r="C483" s="13" t="s">
        <v>704</v>
      </c>
      <c r="D483" s="13" t="s">
        <v>705</v>
      </c>
      <c r="E483" s="13" t="s">
        <v>706</v>
      </c>
      <c r="F483" s="14">
        <v>6124.97</v>
      </c>
      <c r="G483" s="13" t="s">
        <v>707</v>
      </c>
      <c r="H483" s="19">
        <v>43922</v>
      </c>
      <c r="I483" s="13" t="s">
        <v>1233</v>
      </c>
      <c r="J483" s="13" t="s">
        <v>1234</v>
      </c>
      <c r="K483" s="20">
        <v>10059</v>
      </c>
      <c r="L483" s="13" t="s">
        <v>632</v>
      </c>
      <c r="M483" s="20">
        <v>114060</v>
      </c>
      <c r="N483" s="13" t="s">
        <v>1235</v>
      </c>
      <c r="O483" s="13" t="s">
        <v>711</v>
      </c>
      <c r="P483" s="13" t="s">
        <v>712</v>
      </c>
      <c r="Q483" s="13" t="s">
        <v>713</v>
      </c>
      <c r="R483" s="13" t="s">
        <v>714</v>
      </c>
      <c r="S483" s="13" t="s">
        <v>721</v>
      </c>
    </row>
    <row r="484" spans="1:19" x14ac:dyDescent="0.25">
      <c r="A484" s="13" t="s">
        <v>716</v>
      </c>
      <c r="B484" s="13" t="s">
        <v>703</v>
      </c>
      <c r="C484" s="13" t="s">
        <v>717</v>
      </c>
      <c r="D484" s="13" t="s">
        <v>705</v>
      </c>
      <c r="E484" s="13" t="s">
        <v>706</v>
      </c>
      <c r="F484" s="14">
        <v>6217.27</v>
      </c>
      <c r="G484" s="13" t="s">
        <v>707</v>
      </c>
      <c r="H484" s="19">
        <v>43952</v>
      </c>
      <c r="I484" s="13" t="s">
        <v>1210</v>
      </c>
      <c r="J484" s="13" t="s">
        <v>1234</v>
      </c>
      <c r="K484" s="20">
        <v>10059</v>
      </c>
      <c r="L484" s="13" t="s">
        <v>632</v>
      </c>
      <c r="M484" s="20">
        <v>114060</v>
      </c>
      <c r="N484" s="13" t="s">
        <v>1235</v>
      </c>
      <c r="O484" s="13" t="s">
        <v>718</v>
      </c>
      <c r="P484" s="13" t="s">
        <v>719</v>
      </c>
      <c r="Q484" s="13" t="s">
        <v>720</v>
      </c>
      <c r="R484" s="13" t="s">
        <v>714</v>
      </c>
      <c r="S484" s="13" t="s">
        <v>721</v>
      </c>
    </row>
    <row r="485" spans="1:19" x14ac:dyDescent="0.25">
      <c r="A485" s="13" t="s">
        <v>722</v>
      </c>
      <c r="B485" s="13" t="s">
        <v>703</v>
      </c>
      <c r="C485" s="13" t="s">
        <v>723</v>
      </c>
      <c r="D485" s="13" t="s">
        <v>705</v>
      </c>
      <c r="E485" s="13" t="s">
        <v>706</v>
      </c>
      <c r="F485" s="14">
        <v>6256.4</v>
      </c>
      <c r="G485" s="13" t="s">
        <v>707</v>
      </c>
      <c r="H485" s="19">
        <v>43983</v>
      </c>
      <c r="I485" s="13" t="s">
        <v>1171</v>
      </c>
      <c r="J485" s="13" t="s">
        <v>1234</v>
      </c>
      <c r="K485" s="20">
        <v>10059</v>
      </c>
      <c r="L485" s="13" t="s">
        <v>632</v>
      </c>
      <c r="M485" s="20">
        <v>114060</v>
      </c>
      <c r="N485" s="13" t="s">
        <v>1235</v>
      </c>
      <c r="O485" s="13" t="s">
        <v>724</v>
      </c>
      <c r="P485" s="13" t="s">
        <v>725</v>
      </c>
      <c r="Q485" s="13" t="s">
        <v>726</v>
      </c>
      <c r="R485" s="13" t="s">
        <v>714</v>
      </c>
      <c r="S485" s="13" t="s">
        <v>721</v>
      </c>
    </row>
    <row r="486" spans="1:19" x14ac:dyDescent="0.25">
      <c r="A486" s="13" t="s">
        <v>702</v>
      </c>
      <c r="B486" s="13" t="s">
        <v>703</v>
      </c>
      <c r="C486" s="13" t="s">
        <v>704</v>
      </c>
      <c r="D486" s="13" t="s">
        <v>705</v>
      </c>
      <c r="E486" s="13" t="s">
        <v>706</v>
      </c>
      <c r="F486" s="14">
        <v>0.11</v>
      </c>
      <c r="G486" s="13" t="s">
        <v>707</v>
      </c>
      <c r="H486" s="19">
        <v>43922</v>
      </c>
      <c r="I486" s="13" t="s">
        <v>1236</v>
      </c>
      <c r="J486" s="13" t="s">
        <v>1237</v>
      </c>
      <c r="K486" s="20">
        <v>10059</v>
      </c>
      <c r="L486" s="13" t="s">
        <v>632</v>
      </c>
      <c r="M486" s="20">
        <v>138100</v>
      </c>
      <c r="N486" s="13" t="s">
        <v>1238</v>
      </c>
      <c r="O486" s="13" t="s">
        <v>711</v>
      </c>
      <c r="P486" s="13" t="s">
        <v>712</v>
      </c>
      <c r="Q486" s="13" t="s">
        <v>713</v>
      </c>
      <c r="R486" s="13" t="s">
        <v>714</v>
      </c>
      <c r="S486" s="13" t="s">
        <v>745</v>
      </c>
    </row>
    <row r="487" spans="1:19" x14ac:dyDescent="0.25">
      <c r="A487" s="13" t="s">
        <v>702</v>
      </c>
      <c r="B487" s="13" t="s">
        <v>703</v>
      </c>
      <c r="C487" s="13" t="s">
        <v>704</v>
      </c>
      <c r="D487" s="13" t="s">
        <v>705</v>
      </c>
      <c r="E487" s="13" t="s">
        <v>706</v>
      </c>
      <c r="F487" s="14">
        <v>11580.08</v>
      </c>
      <c r="G487" s="13" t="s">
        <v>707</v>
      </c>
      <c r="H487" s="19">
        <v>43922</v>
      </c>
      <c r="I487" s="13" t="s">
        <v>1239</v>
      </c>
      <c r="J487" s="13" t="s">
        <v>1240</v>
      </c>
      <c r="K487" s="20">
        <v>10064</v>
      </c>
      <c r="L487" s="13" t="s">
        <v>633</v>
      </c>
      <c r="M487" s="20">
        <v>111100</v>
      </c>
      <c r="N487" s="13" t="s">
        <v>1241</v>
      </c>
      <c r="O487" s="13" t="s">
        <v>711</v>
      </c>
      <c r="P487" s="13" t="s">
        <v>712</v>
      </c>
      <c r="Q487" s="13" t="s">
        <v>713</v>
      </c>
      <c r="R487" s="13" t="s">
        <v>714</v>
      </c>
      <c r="S487" s="13" t="s">
        <v>715</v>
      </c>
    </row>
    <row r="488" spans="1:19" x14ac:dyDescent="0.25">
      <c r="A488" s="13" t="s">
        <v>716</v>
      </c>
      <c r="B488" s="13" t="s">
        <v>703</v>
      </c>
      <c r="C488" s="13" t="s">
        <v>717</v>
      </c>
      <c r="D488" s="13" t="s">
        <v>705</v>
      </c>
      <c r="E488" s="13" t="s">
        <v>706</v>
      </c>
      <c r="F488" s="14">
        <v>11580.08</v>
      </c>
      <c r="G488" s="13" t="s">
        <v>707</v>
      </c>
      <c r="H488" s="19">
        <v>43952</v>
      </c>
      <c r="I488" s="13" t="s">
        <v>1215</v>
      </c>
      <c r="J488" s="13" t="s">
        <v>1240</v>
      </c>
      <c r="K488" s="20">
        <v>10064</v>
      </c>
      <c r="L488" s="13" t="s">
        <v>633</v>
      </c>
      <c r="M488" s="20">
        <v>111100</v>
      </c>
      <c r="N488" s="13" t="s">
        <v>1241</v>
      </c>
      <c r="O488" s="13" t="s">
        <v>718</v>
      </c>
      <c r="P488" s="13" t="s">
        <v>719</v>
      </c>
      <c r="Q488" s="13" t="s">
        <v>720</v>
      </c>
      <c r="R488" s="13" t="s">
        <v>714</v>
      </c>
      <c r="S488" s="13" t="s">
        <v>715</v>
      </c>
    </row>
    <row r="489" spans="1:19" x14ac:dyDescent="0.25">
      <c r="A489" s="13" t="s">
        <v>722</v>
      </c>
      <c r="B489" s="13" t="s">
        <v>703</v>
      </c>
      <c r="C489" s="13" t="s">
        <v>723</v>
      </c>
      <c r="D489" s="13" t="s">
        <v>705</v>
      </c>
      <c r="E489" s="13" t="s">
        <v>706</v>
      </c>
      <c r="F489" s="14">
        <v>11580.08</v>
      </c>
      <c r="G489" s="13" t="s">
        <v>707</v>
      </c>
      <c r="H489" s="19">
        <v>43983</v>
      </c>
      <c r="I489" s="13" t="s">
        <v>1174</v>
      </c>
      <c r="J489" s="13" t="s">
        <v>1240</v>
      </c>
      <c r="K489" s="20">
        <v>10064</v>
      </c>
      <c r="L489" s="13" t="s">
        <v>633</v>
      </c>
      <c r="M489" s="20">
        <v>111100</v>
      </c>
      <c r="N489" s="13" t="s">
        <v>1241</v>
      </c>
      <c r="O489" s="13" t="s">
        <v>724</v>
      </c>
      <c r="P489" s="13" t="s">
        <v>725</v>
      </c>
      <c r="Q489" s="13" t="s">
        <v>726</v>
      </c>
      <c r="R489" s="13" t="s">
        <v>714</v>
      </c>
      <c r="S489" s="13" t="s">
        <v>715</v>
      </c>
    </row>
    <row r="490" spans="1:19" x14ac:dyDescent="0.25">
      <c r="A490" s="13" t="s">
        <v>702</v>
      </c>
      <c r="B490" s="13" t="s">
        <v>703</v>
      </c>
      <c r="C490" s="13" t="s">
        <v>704</v>
      </c>
      <c r="D490" s="13" t="s">
        <v>705</v>
      </c>
      <c r="E490" s="13" t="s">
        <v>706</v>
      </c>
      <c r="F490" s="14">
        <v>1054.99</v>
      </c>
      <c r="G490" s="13" t="s">
        <v>707</v>
      </c>
      <c r="H490" s="19">
        <v>43922</v>
      </c>
      <c r="I490" s="13" t="s">
        <v>1242</v>
      </c>
      <c r="J490" s="13" t="s">
        <v>1243</v>
      </c>
      <c r="K490" s="20">
        <v>10064</v>
      </c>
      <c r="L490" s="13" t="s">
        <v>633</v>
      </c>
      <c r="M490" s="20">
        <v>111200</v>
      </c>
      <c r="N490" s="13" t="s">
        <v>1244</v>
      </c>
      <c r="O490" s="13" t="s">
        <v>711</v>
      </c>
      <c r="P490" s="13" t="s">
        <v>712</v>
      </c>
      <c r="Q490" s="13" t="s">
        <v>713</v>
      </c>
      <c r="R490" s="13" t="s">
        <v>714</v>
      </c>
      <c r="S490" s="13" t="s">
        <v>730</v>
      </c>
    </row>
    <row r="491" spans="1:19" x14ac:dyDescent="0.25">
      <c r="A491" s="13" t="s">
        <v>716</v>
      </c>
      <c r="B491" s="13" t="s">
        <v>703</v>
      </c>
      <c r="C491" s="13" t="s">
        <v>717</v>
      </c>
      <c r="D491" s="13" t="s">
        <v>705</v>
      </c>
      <c r="E491" s="13" t="s">
        <v>706</v>
      </c>
      <c r="F491" s="14">
        <v>1054.99</v>
      </c>
      <c r="G491" s="13" t="s">
        <v>707</v>
      </c>
      <c r="H491" s="19">
        <v>43952</v>
      </c>
      <c r="I491" s="13" t="s">
        <v>1218</v>
      </c>
      <c r="J491" s="13" t="s">
        <v>1243</v>
      </c>
      <c r="K491" s="20">
        <v>10064</v>
      </c>
      <c r="L491" s="13" t="s">
        <v>633</v>
      </c>
      <c r="M491" s="20">
        <v>111200</v>
      </c>
      <c r="N491" s="13" t="s">
        <v>1244</v>
      </c>
      <c r="O491" s="13" t="s">
        <v>718</v>
      </c>
      <c r="P491" s="13" t="s">
        <v>719</v>
      </c>
      <c r="Q491" s="13" t="s">
        <v>1245</v>
      </c>
      <c r="R491" s="13" t="s">
        <v>714</v>
      </c>
      <c r="S491" s="13" t="s">
        <v>730</v>
      </c>
    </row>
    <row r="492" spans="1:19" x14ac:dyDescent="0.25">
      <c r="A492" s="13" t="s">
        <v>722</v>
      </c>
      <c r="B492" s="13" t="s">
        <v>703</v>
      </c>
      <c r="C492" s="13" t="s">
        <v>723</v>
      </c>
      <c r="D492" s="13" t="s">
        <v>705</v>
      </c>
      <c r="E492" s="13" t="s">
        <v>706</v>
      </c>
      <c r="F492" s="14">
        <v>1054.99</v>
      </c>
      <c r="G492" s="13" t="s">
        <v>707</v>
      </c>
      <c r="H492" s="19">
        <v>43983</v>
      </c>
      <c r="I492" s="13" t="s">
        <v>1177</v>
      </c>
      <c r="J492" s="13" t="s">
        <v>1243</v>
      </c>
      <c r="K492" s="20">
        <v>10064</v>
      </c>
      <c r="L492" s="13" t="s">
        <v>633</v>
      </c>
      <c r="M492" s="20">
        <v>111200</v>
      </c>
      <c r="N492" s="13" t="s">
        <v>1244</v>
      </c>
      <c r="O492" s="13" t="s">
        <v>724</v>
      </c>
      <c r="P492" s="13" t="s">
        <v>725</v>
      </c>
      <c r="Q492" s="13" t="s">
        <v>726</v>
      </c>
      <c r="R492" s="13" t="s">
        <v>714</v>
      </c>
      <c r="S492" s="13" t="s">
        <v>730</v>
      </c>
    </row>
    <row r="493" spans="1:19" x14ac:dyDescent="0.25">
      <c r="A493" s="13" t="s">
        <v>702</v>
      </c>
      <c r="B493" s="13" t="s">
        <v>703</v>
      </c>
      <c r="C493" s="13" t="s">
        <v>704</v>
      </c>
      <c r="D493" s="13" t="s">
        <v>705</v>
      </c>
      <c r="E493" s="13" t="s">
        <v>706</v>
      </c>
      <c r="F493" s="14">
        <v>44118.04</v>
      </c>
      <c r="G493" s="13" t="s">
        <v>707</v>
      </c>
      <c r="H493" s="19">
        <v>43922</v>
      </c>
      <c r="I493" s="13" t="s">
        <v>1246</v>
      </c>
      <c r="J493" s="13" t="s">
        <v>1247</v>
      </c>
      <c r="K493" s="20">
        <v>10064</v>
      </c>
      <c r="L493" s="13" t="s">
        <v>633</v>
      </c>
      <c r="M493" s="20">
        <v>111400</v>
      </c>
      <c r="N493" s="13" t="s">
        <v>1248</v>
      </c>
      <c r="O493" s="13" t="s">
        <v>711</v>
      </c>
      <c r="P493" s="13" t="s">
        <v>712</v>
      </c>
      <c r="Q493" s="13" t="s">
        <v>713</v>
      </c>
      <c r="R493" s="13" t="s">
        <v>714</v>
      </c>
      <c r="S493" s="13" t="s">
        <v>682</v>
      </c>
    </row>
    <row r="494" spans="1:19" x14ac:dyDescent="0.25">
      <c r="A494" s="13" t="s">
        <v>716</v>
      </c>
      <c r="B494" s="13" t="s">
        <v>703</v>
      </c>
      <c r="C494" s="13" t="s">
        <v>717</v>
      </c>
      <c r="D494" s="13" t="s">
        <v>705</v>
      </c>
      <c r="E494" s="13" t="s">
        <v>706</v>
      </c>
      <c r="F494" s="14">
        <v>43199.82</v>
      </c>
      <c r="G494" s="13" t="s">
        <v>707</v>
      </c>
      <c r="H494" s="19">
        <v>43952</v>
      </c>
      <c r="I494" s="13" t="s">
        <v>1221</v>
      </c>
      <c r="J494" s="13" t="s">
        <v>1247</v>
      </c>
      <c r="K494" s="20">
        <v>10064</v>
      </c>
      <c r="L494" s="13" t="s">
        <v>633</v>
      </c>
      <c r="M494" s="20">
        <v>111400</v>
      </c>
      <c r="N494" s="13" t="s">
        <v>1248</v>
      </c>
      <c r="O494" s="13" t="s">
        <v>718</v>
      </c>
      <c r="P494" s="13" t="s">
        <v>719</v>
      </c>
      <c r="Q494" s="13" t="s">
        <v>1245</v>
      </c>
      <c r="R494" s="13" t="s">
        <v>714</v>
      </c>
      <c r="S494" s="13" t="s">
        <v>682</v>
      </c>
    </row>
    <row r="495" spans="1:19" x14ac:dyDescent="0.25">
      <c r="A495" s="13" t="s">
        <v>722</v>
      </c>
      <c r="B495" s="13" t="s">
        <v>703</v>
      </c>
      <c r="C495" s="13" t="s">
        <v>723</v>
      </c>
      <c r="D495" s="13" t="s">
        <v>705</v>
      </c>
      <c r="E495" s="13" t="s">
        <v>706</v>
      </c>
      <c r="F495" s="14">
        <v>43200.44</v>
      </c>
      <c r="G495" s="13" t="s">
        <v>707</v>
      </c>
      <c r="H495" s="19">
        <v>43983</v>
      </c>
      <c r="I495" s="13" t="s">
        <v>1180</v>
      </c>
      <c r="J495" s="13" t="s">
        <v>1247</v>
      </c>
      <c r="K495" s="20">
        <v>10064</v>
      </c>
      <c r="L495" s="13" t="s">
        <v>633</v>
      </c>
      <c r="M495" s="20">
        <v>111400</v>
      </c>
      <c r="N495" s="13" t="s">
        <v>1248</v>
      </c>
      <c r="O495" s="13" t="s">
        <v>724</v>
      </c>
      <c r="P495" s="13" t="s">
        <v>725</v>
      </c>
      <c r="Q495" s="13" t="s">
        <v>726</v>
      </c>
      <c r="R495" s="13" t="s">
        <v>714</v>
      </c>
      <c r="S495" s="13" t="s">
        <v>682</v>
      </c>
    </row>
    <row r="496" spans="1:19" x14ac:dyDescent="0.25">
      <c r="A496" s="13" t="s">
        <v>702</v>
      </c>
      <c r="B496" s="13" t="s">
        <v>703</v>
      </c>
      <c r="C496" s="13" t="s">
        <v>704</v>
      </c>
      <c r="D496" s="13" t="s">
        <v>705</v>
      </c>
      <c r="E496" s="13" t="s">
        <v>706</v>
      </c>
      <c r="F496" s="14">
        <v>26369.96</v>
      </c>
      <c r="G496" s="13" t="s">
        <v>707</v>
      </c>
      <c r="H496" s="19">
        <v>43922</v>
      </c>
      <c r="I496" s="13" t="s">
        <v>1249</v>
      </c>
      <c r="J496" s="13" t="s">
        <v>1250</v>
      </c>
      <c r="K496" s="20">
        <v>10064</v>
      </c>
      <c r="L496" s="13" t="s">
        <v>633</v>
      </c>
      <c r="M496" s="20">
        <v>111600</v>
      </c>
      <c r="N496" s="13" t="s">
        <v>1251</v>
      </c>
      <c r="O496" s="13" t="s">
        <v>711</v>
      </c>
      <c r="P496" s="13" t="s">
        <v>712</v>
      </c>
      <c r="Q496" s="13" t="s">
        <v>713</v>
      </c>
      <c r="R496" s="13" t="s">
        <v>714</v>
      </c>
      <c r="S496" s="13" t="s">
        <v>721</v>
      </c>
    </row>
    <row r="497" spans="1:19" x14ac:dyDescent="0.25">
      <c r="A497" s="13" t="s">
        <v>716</v>
      </c>
      <c r="B497" s="13" t="s">
        <v>703</v>
      </c>
      <c r="C497" s="13" t="s">
        <v>717</v>
      </c>
      <c r="D497" s="13" t="s">
        <v>705</v>
      </c>
      <c r="E497" s="13" t="s">
        <v>706</v>
      </c>
      <c r="F497" s="14">
        <v>25343.13</v>
      </c>
      <c r="G497" s="13" t="s">
        <v>707</v>
      </c>
      <c r="H497" s="19">
        <v>43952</v>
      </c>
      <c r="I497" s="13" t="s">
        <v>1224</v>
      </c>
      <c r="J497" s="13" t="s">
        <v>1250</v>
      </c>
      <c r="K497" s="20">
        <v>10064</v>
      </c>
      <c r="L497" s="13" t="s">
        <v>633</v>
      </c>
      <c r="M497" s="20">
        <v>111600</v>
      </c>
      <c r="N497" s="13" t="s">
        <v>1251</v>
      </c>
      <c r="O497" s="13" t="s">
        <v>718</v>
      </c>
      <c r="P497" s="13" t="s">
        <v>719</v>
      </c>
      <c r="Q497" s="13" t="s">
        <v>1245</v>
      </c>
      <c r="R497" s="13" t="s">
        <v>714</v>
      </c>
      <c r="S497" s="13" t="s">
        <v>721</v>
      </c>
    </row>
    <row r="498" spans="1:19" x14ac:dyDescent="0.25">
      <c r="A498" s="13" t="s">
        <v>722</v>
      </c>
      <c r="B498" s="13" t="s">
        <v>703</v>
      </c>
      <c r="C498" s="13" t="s">
        <v>723</v>
      </c>
      <c r="D498" s="13" t="s">
        <v>705</v>
      </c>
      <c r="E498" s="13" t="s">
        <v>706</v>
      </c>
      <c r="F498" s="14">
        <v>25387.26</v>
      </c>
      <c r="G498" s="13" t="s">
        <v>707</v>
      </c>
      <c r="H498" s="19">
        <v>43983</v>
      </c>
      <c r="I498" s="13" t="s">
        <v>1183</v>
      </c>
      <c r="J498" s="13" t="s">
        <v>1250</v>
      </c>
      <c r="K498" s="20">
        <v>10064</v>
      </c>
      <c r="L498" s="13" t="s">
        <v>633</v>
      </c>
      <c r="M498" s="20">
        <v>111600</v>
      </c>
      <c r="N498" s="13" t="s">
        <v>1251</v>
      </c>
      <c r="O498" s="13" t="s">
        <v>724</v>
      </c>
      <c r="P498" s="13" t="s">
        <v>725</v>
      </c>
      <c r="Q498" s="13" t="s">
        <v>726</v>
      </c>
      <c r="R498" s="13" t="s">
        <v>714</v>
      </c>
      <c r="S498" s="13" t="s">
        <v>721</v>
      </c>
    </row>
    <row r="499" spans="1:19" x14ac:dyDescent="0.25">
      <c r="A499" s="13" t="s">
        <v>702</v>
      </c>
      <c r="B499" s="13" t="s">
        <v>703</v>
      </c>
      <c r="C499" s="13" t="s">
        <v>704</v>
      </c>
      <c r="D499" s="13" t="s">
        <v>705</v>
      </c>
      <c r="E499" s="13" t="s">
        <v>706</v>
      </c>
      <c r="F499" s="14">
        <v>16104.91</v>
      </c>
      <c r="G499" s="13" t="s">
        <v>707</v>
      </c>
      <c r="H499" s="19">
        <v>43922</v>
      </c>
      <c r="I499" s="13" t="s">
        <v>1252</v>
      </c>
      <c r="J499" s="13" t="s">
        <v>1253</v>
      </c>
      <c r="K499" s="20">
        <v>10064</v>
      </c>
      <c r="L499" s="13" t="s">
        <v>633</v>
      </c>
      <c r="M499" s="20">
        <v>111700</v>
      </c>
      <c r="N499" s="13" t="s">
        <v>1254</v>
      </c>
      <c r="O499" s="13" t="s">
        <v>711</v>
      </c>
      <c r="P499" s="13" t="s">
        <v>712</v>
      </c>
      <c r="Q499" s="13" t="s">
        <v>713</v>
      </c>
      <c r="R499" s="13" t="s">
        <v>714</v>
      </c>
      <c r="S499" s="13" t="s">
        <v>741</v>
      </c>
    </row>
    <row r="500" spans="1:19" x14ac:dyDescent="0.25">
      <c r="A500" s="13" t="s">
        <v>716</v>
      </c>
      <c r="B500" s="13" t="s">
        <v>703</v>
      </c>
      <c r="C500" s="13" t="s">
        <v>717</v>
      </c>
      <c r="D500" s="13" t="s">
        <v>705</v>
      </c>
      <c r="E500" s="13" t="s">
        <v>706</v>
      </c>
      <c r="F500" s="14">
        <v>15368.14</v>
      </c>
      <c r="G500" s="13" t="s">
        <v>707</v>
      </c>
      <c r="H500" s="19">
        <v>43952</v>
      </c>
      <c r="I500" s="13" t="s">
        <v>1227</v>
      </c>
      <c r="J500" s="13" t="s">
        <v>1253</v>
      </c>
      <c r="K500" s="20">
        <v>10064</v>
      </c>
      <c r="L500" s="13" t="s">
        <v>633</v>
      </c>
      <c r="M500" s="20">
        <v>111700</v>
      </c>
      <c r="N500" s="13" t="s">
        <v>1254</v>
      </c>
      <c r="O500" s="13" t="s">
        <v>718</v>
      </c>
      <c r="P500" s="13" t="s">
        <v>719</v>
      </c>
      <c r="Q500" s="13" t="s">
        <v>1245</v>
      </c>
      <c r="R500" s="13" t="s">
        <v>714</v>
      </c>
      <c r="S500" s="13" t="s">
        <v>741</v>
      </c>
    </row>
    <row r="501" spans="1:19" x14ac:dyDescent="0.25">
      <c r="A501" s="13" t="s">
        <v>722</v>
      </c>
      <c r="B501" s="13" t="s">
        <v>703</v>
      </c>
      <c r="C501" s="13" t="s">
        <v>723</v>
      </c>
      <c r="D501" s="13" t="s">
        <v>705</v>
      </c>
      <c r="E501" s="13" t="s">
        <v>706</v>
      </c>
      <c r="F501" s="14">
        <v>15447.78</v>
      </c>
      <c r="G501" s="13" t="s">
        <v>707</v>
      </c>
      <c r="H501" s="19">
        <v>43983</v>
      </c>
      <c r="I501" s="13" t="s">
        <v>1186</v>
      </c>
      <c r="J501" s="13" t="s">
        <v>1253</v>
      </c>
      <c r="K501" s="20">
        <v>10064</v>
      </c>
      <c r="L501" s="13" t="s">
        <v>633</v>
      </c>
      <c r="M501" s="20">
        <v>111700</v>
      </c>
      <c r="N501" s="13" t="s">
        <v>1254</v>
      </c>
      <c r="O501" s="13" t="s">
        <v>724</v>
      </c>
      <c r="P501" s="13" t="s">
        <v>725</v>
      </c>
      <c r="Q501" s="13" t="s">
        <v>726</v>
      </c>
      <c r="R501" s="13" t="s">
        <v>714</v>
      </c>
      <c r="S501" s="13" t="s">
        <v>741</v>
      </c>
    </row>
    <row r="502" spans="1:19" x14ac:dyDescent="0.25">
      <c r="A502" s="13" t="s">
        <v>702</v>
      </c>
      <c r="B502" s="13" t="s">
        <v>703</v>
      </c>
      <c r="C502" s="13" t="s">
        <v>704</v>
      </c>
      <c r="D502" s="13" t="s">
        <v>705</v>
      </c>
      <c r="E502" s="13" t="s">
        <v>706</v>
      </c>
      <c r="F502" s="14">
        <v>992.81</v>
      </c>
      <c r="G502" s="13" t="s">
        <v>707</v>
      </c>
      <c r="H502" s="19">
        <v>43922</v>
      </c>
      <c r="I502" s="13" t="s">
        <v>1255</v>
      </c>
      <c r="J502" s="13" t="s">
        <v>1256</v>
      </c>
      <c r="K502" s="20">
        <v>10064</v>
      </c>
      <c r="L502" s="13" t="s">
        <v>633</v>
      </c>
      <c r="M502" s="20">
        <v>113000</v>
      </c>
      <c r="N502" s="13" t="s">
        <v>1257</v>
      </c>
      <c r="O502" s="13" t="s">
        <v>711</v>
      </c>
      <c r="P502" s="13" t="s">
        <v>712</v>
      </c>
      <c r="Q502" s="13" t="s">
        <v>713</v>
      </c>
      <c r="R502" s="13" t="s">
        <v>714</v>
      </c>
      <c r="S502" s="13" t="s">
        <v>741</v>
      </c>
    </row>
    <row r="503" spans="1:19" x14ac:dyDescent="0.25">
      <c r="A503" s="13" t="s">
        <v>716</v>
      </c>
      <c r="B503" s="13" t="s">
        <v>703</v>
      </c>
      <c r="C503" s="13" t="s">
        <v>717</v>
      </c>
      <c r="D503" s="13" t="s">
        <v>705</v>
      </c>
      <c r="E503" s="13" t="s">
        <v>706</v>
      </c>
      <c r="F503" s="14">
        <v>919.18</v>
      </c>
      <c r="G503" s="13" t="s">
        <v>707</v>
      </c>
      <c r="H503" s="19">
        <v>43952</v>
      </c>
      <c r="I503" s="13" t="s">
        <v>1230</v>
      </c>
      <c r="J503" s="13" t="s">
        <v>1256</v>
      </c>
      <c r="K503" s="20">
        <v>10064</v>
      </c>
      <c r="L503" s="13" t="s">
        <v>633</v>
      </c>
      <c r="M503" s="20">
        <v>113000</v>
      </c>
      <c r="N503" s="13" t="s">
        <v>1257</v>
      </c>
      <c r="O503" s="13" t="s">
        <v>718</v>
      </c>
      <c r="P503" s="13" t="s">
        <v>719</v>
      </c>
      <c r="Q503" s="13" t="s">
        <v>1245</v>
      </c>
      <c r="R503" s="13" t="s">
        <v>714</v>
      </c>
      <c r="S503" s="13" t="s">
        <v>741</v>
      </c>
    </row>
    <row r="504" spans="1:19" x14ac:dyDescent="0.25">
      <c r="A504" s="13" t="s">
        <v>722</v>
      </c>
      <c r="B504" s="13" t="s">
        <v>703</v>
      </c>
      <c r="C504" s="13" t="s">
        <v>723</v>
      </c>
      <c r="D504" s="13" t="s">
        <v>705</v>
      </c>
      <c r="E504" s="13" t="s">
        <v>706</v>
      </c>
      <c r="F504" s="14">
        <v>915.87</v>
      </c>
      <c r="G504" s="13" t="s">
        <v>707</v>
      </c>
      <c r="H504" s="19">
        <v>43983</v>
      </c>
      <c r="I504" s="13" t="s">
        <v>1189</v>
      </c>
      <c r="J504" s="13" t="s">
        <v>1256</v>
      </c>
      <c r="K504" s="20">
        <v>10064</v>
      </c>
      <c r="L504" s="13" t="s">
        <v>633</v>
      </c>
      <c r="M504" s="20">
        <v>113000</v>
      </c>
      <c r="N504" s="13" t="s">
        <v>1257</v>
      </c>
      <c r="O504" s="13" t="s">
        <v>724</v>
      </c>
      <c r="P504" s="13" t="s">
        <v>725</v>
      </c>
      <c r="Q504" s="13" t="s">
        <v>726</v>
      </c>
      <c r="R504" s="13" t="s">
        <v>714</v>
      </c>
      <c r="S504" s="13" t="s">
        <v>741</v>
      </c>
    </row>
    <row r="505" spans="1:19" x14ac:dyDescent="0.25">
      <c r="A505" s="13" t="s">
        <v>702</v>
      </c>
      <c r="B505" s="13" t="s">
        <v>703</v>
      </c>
      <c r="C505" s="13" t="s">
        <v>704</v>
      </c>
      <c r="D505" s="13" t="s">
        <v>705</v>
      </c>
      <c r="E505" s="13" t="s">
        <v>706</v>
      </c>
      <c r="F505" s="14">
        <v>1108.2</v>
      </c>
      <c r="G505" s="13" t="s">
        <v>707</v>
      </c>
      <c r="H505" s="19">
        <v>43922</v>
      </c>
      <c r="I505" s="13" t="s">
        <v>1258</v>
      </c>
      <c r="J505" s="13" t="s">
        <v>1259</v>
      </c>
      <c r="K505" s="20">
        <v>10064</v>
      </c>
      <c r="L505" s="13" t="s">
        <v>633</v>
      </c>
      <c r="M505" s="20">
        <v>113010</v>
      </c>
      <c r="N505" s="13" t="s">
        <v>1260</v>
      </c>
      <c r="O505" s="13" t="s">
        <v>711</v>
      </c>
      <c r="P505" s="13" t="s">
        <v>712</v>
      </c>
      <c r="Q505" s="13" t="s">
        <v>713</v>
      </c>
      <c r="R505" s="13" t="s">
        <v>714</v>
      </c>
      <c r="S505" s="13" t="s">
        <v>715</v>
      </c>
    </row>
    <row r="506" spans="1:19" x14ac:dyDescent="0.25">
      <c r="A506" s="13" t="s">
        <v>716</v>
      </c>
      <c r="B506" s="13" t="s">
        <v>703</v>
      </c>
      <c r="C506" s="13" t="s">
        <v>717</v>
      </c>
      <c r="D506" s="13" t="s">
        <v>705</v>
      </c>
      <c r="E506" s="13" t="s">
        <v>706</v>
      </c>
      <c r="F506" s="14">
        <v>1108.2</v>
      </c>
      <c r="G506" s="13" t="s">
        <v>707</v>
      </c>
      <c r="H506" s="19">
        <v>43952</v>
      </c>
      <c r="I506" s="13" t="s">
        <v>1233</v>
      </c>
      <c r="J506" s="13" t="s">
        <v>1259</v>
      </c>
      <c r="K506" s="20">
        <v>10064</v>
      </c>
      <c r="L506" s="13" t="s">
        <v>633</v>
      </c>
      <c r="M506" s="20">
        <v>113010</v>
      </c>
      <c r="N506" s="13" t="s">
        <v>1260</v>
      </c>
      <c r="O506" s="13" t="s">
        <v>718</v>
      </c>
      <c r="P506" s="13" t="s">
        <v>719</v>
      </c>
      <c r="Q506" s="13" t="s">
        <v>1245</v>
      </c>
      <c r="R506" s="13" t="s">
        <v>714</v>
      </c>
      <c r="S506" s="13" t="s">
        <v>715</v>
      </c>
    </row>
    <row r="507" spans="1:19" x14ac:dyDescent="0.25">
      <c r="A507" s="13" t="s">
        <v>722</v>
      </c>
      <c r="B507" s="13" t="s">
        <v>703</v>
      </c>
      <c r="C507" s="13" t="s">
        <v>723</v>
      </c>
      <c r="D507" s="13" t="s">
        <v>705</v>
      </c>
      <c r="E507" s="13" t="s">
        <v>706</v>
      </c>
      <c r="F507" s="14">
        <v>1108.2</v>
      </c>
      <c r="G507" s="13" t="s">
        <v>707</v>
      </c>
      <c r="H507" s="19">
        <v>43983</v>
      </c>
      <c r="I507" s="13" t="s">
        <v>1192</v>
      </c>
      <c r="J507" s="13" t="s">
        <v>1259</v>
      </c>
      <c r="K507" s="20">
        <v>10064</v>
      </c>
      <c r="L507" s="13" t="s">
        <v>633</v>
      </c>
      <c r="M507" s="20">
        <v>113010</v>
      </c>
      <c r="N507" s="13" t="s">
        <v>1260</v>
      </c>
      <c r="O507" s="13" t="s">
        <v>724</v>
      </c>
      <c r="P507" s="13" t="s">
        <v>725</v>
      </c>
      <c r="Q507" s="13" t="s">
        <v>726</v>
      </c>
      <c r="R507" s="13" t="s">
        <v>714</v>
      </c>
      <c r="S507" s="13" t="s">
        <v>715</v>
      </c>
    </row>
    <row r="508" spans="1:19" x14ac:dyDescent="0.25">
      <c r="A508" s="13" t="s">
        <v>702</v>
      </c>
      <c r="B508" s="13" t="s">
        <v>703</v>
      </c>
      <c r="C508" s="13" t="s">
        <v>704</v>
      </c>
      <c r="D508" s="13" t="s">
        <v>705</v>
      </c>
      <c r="E508" s="13" t="s">
        <v>706</v>
      </c>
      <c r="F508" s="14">
        <v>100.4</v>
      </c>
      <c r="G508" s="13" t="s">
        <v>707</v>
      </c>
      <c r="H508" s="19">
        <v>43922</v>
      </c>
      <c r="I508" s="13" t="s">
        <v>1261</v>
      </c>
      <c r="J508" s="13" t="s">
        <v>1262</v>
      </c>
      <c r="K508" s="20">
        <v>10064</v>
      </c>
      <c r="L508" s="13" t="s">
        <v>633</v>
      </c>
      <c r="M508" s="20">
        <v>113020</v>
      </c>
      <c r="N508" s="13" t="s">
        <v>1263</v>
      </c>
      <c r="O508" s="13" t="s">
        <v>711</v>
      </c>
      <c r="P508" s="13" t="s">
        <v>712</v>
      </c>
      <c r="Q508" s="13" t="s">
        <v>713</v>
      </c>
      <c r="R508" s="13" t="s">
        <v>714</v>
      </c>
      <c r="S508" s="13" t="s">
        <v>730</v>
      </c>
    </row>
    <row r="509" spans="1:19" x14ac:dyDescent="0.25">
      <c r="A509" s="13" t="s">
        <v>716</v>
      </c>
      <c r="B509" s="13" t="s">
        <v>703</v>
      </c>
      <c r="C509" s="13" t="s">
        <v>717</v>
      </c>
      <c r="D509" s="13" t="s">
        <v>705</v>
      </c>
      <c r="E509" s="13" t="s">
        <v>706</v>
      </c>
      <c r="F509" s="14">
        <v>102.57</v>
      </c>
      <c r="G509" s="13" t="s">
        <v>707</v>
      </c>
      <c r="H509" s="19">
        <v>43952</v>
      </c>
      <c r="I509" s="13" t="s">
        <v>1236</v>
      </c>
      <c r="J509" s="13" t="s">
        <v>1262</v>
      </c>
      <c r="K509" s="20">
        <v>10064</v>
      </c>
      <c r="L509" s="13" t="s">
        <v>633</v>
      </c>
      <c r="M509" s="20">
        <v>113020</v>
      </c>
      <c r="N509" s="13" t="s">
        <v>1263</v>
      </c>
      <c r="O509" s="13" t="s">
        <v>718</v>
      </c>
      <c r="P509" s="13" t="s">
        <v>719</v>
      </c>
      <c r="Q509" s="13" t="s">
        <v>1245</v>
      </c>
      <c r="R509" s="13" t="s">
        <v>714</v>
      </c>
      <c r="S509" s="13" t="s">
        <v>730</v>
      </c>
    </row>
    <row r="510" spans="1:19" x14ac:dyDescent="0.25">
      <c r="A510" s="13" t="s">
        <v>722</v>
      </c>
      <c r="B510" s="13" t="s">
        <v>703</v>
      </c>
      <c r="C510" s="13" t="s">
        <v>723</v>
      </c>
      <c r="D510" s="13" t="s">
        <v>705</v>
      </c>
      <c r="E510" s="13" t="s">
        <v>706</v>
      </c>
      <c r="F510" s="14">
        <v>104.15</v>
      </c>
      <c r="G510" s="13" t="s">
        <v>707</v>
      </c>
      <c r="H510" s="19">
        <v>43983</v>
      </c>
      <c r="I510" s="13" t="s">
        <v>1195</v>
      </c>
      <c r="J510" s="13" t="s">
        <v>1262</v>
      </c>
      <c r="K510" s="20">
        <v>10064</v>
      </c>
      <c r="L510" s="13" t="s">
        <v>633</v>
      </c>
      <c r="M510" s="20">
        <v>113020</v>
      </c>
      <c r="N510" s="13" t="s">
        <v>1263</v>
      </c>
      <c r="O510" s="13" t="s">
        <v>724</v>
      </c>
      <c r="P510" s="13" t="s">
        <v>725</v>
      </c>
      <c r="Q510" s="13" t="s">
        <v>726</v>
      </c>
      <c r="R510" s="13" t="s">
        <v>714</v>
      </c>
      <c r="S510" s="13" t="s">
        <v>730</v>
      </c>
    </row>
    <row r="511" spans="1:19" x14ac:dyDescent="0.25">
      <c r="A511" s="13" t="s">
        <v>702</v>
      </c>
      <c r="B511" s="13" t="s">
        <v>703</v>
      </c>
      <c r="C511" s="13" t="s">
        <v>704</v>
      </c>
      <c r="D511" s="13" t="s">
        <v>705</v>
      </c>
      <c r="E511" s="13" t="s">
        <v>706</v>
      </c>
      <c r="F511" s="14">
        <v>4554.28</v>
      </c>
      <c r="G511" s="13" t="s">
        <v>707</v>
      </c>
      <c r="H511" s="19">
        <v>43922</v>
      </c>
      <c r="I511" s="13" t="s">
        <v>1264</v>
      </c>
      <c r="J511" s="13" t="s">
        <v>1265</v>
      </c>
      <c r="K511" s="20">
        <v>10064</v>
      </c>
      <c r="L511" s="13" t="s">
        <v>633</v>
      </c>
      <c r="M511" s="20">
        <v>113040</v>
      </c>
      <c r="N511" s="13" t="s">
        <v>1266</v>
      </c>
      <c r="O511" s="13" t="s">
        <v>711</v>
      </c>
      <c r="P511" s="13" t="s">
        <v>712</v>
      </c>
      <c r="Q511" s="13" t="s">
        <v>713</v>
      </c>
      <c r="R511" s="13" t="s">
        <v>714</v>
      </c>
      <c r="S511" s="13" t="s">
        <v>682</v>
      </c>
    </row>
    <row r="512" spans="1:19" x14ac:dyDescent="0.25">
      <c r="A512" s="13" t="s">
        <v>716</v>
      </c>
      <c r="B512" s="13" t="s">
        <v>703</v>
      </c>
      <c r="C512" s="13" t="s">
        <v>717</v>
      </c>
      <c r="D512" s="13" t="s">
        <v>705</v>
      </c>
      <c r="E512" s="13" t="s">
        <v>706</v>
      </c>
      <c r="F512" s="14">
        <v>4428.2</v>
      </c>
      <c r="G512" s="13" t="s">
        <v>707</v>
      </c>
      <c r="H512" s="19">
        <v>43952</v>
      </c>
      <c r="I512" s="13" t="s">
        <v>1239</v>
      </c>
      <c r="J512" s="13" t="s">
        <v>1265</v>
      </c>
      <c r="K512" s="20">
        <v>10064</v>
      </c>
      <c r="L512" s="13" t="s">
        <v>633</v>
      </c>
      <c r="M512" s="20">
        <v>113040</v>
      </c>
      <c r="N512" s="13" t="s">
        <v>1266</v>
      </c>
      <c r="O512" s="13" t="s">
        <v>718</v>
      </c>
      <c r="P512" s="13" t="s">
        <v>719</v>
      </c>
      <c r="Q512" s="13" t="s">
        <v>1245</v>
      </c>
      <c r="R512" s="13" t="s">
        <v>714</v>
      </c>
      <c r="S512" s="13" t="s">
        <v>682</v>
      </c>
    </row>
    <row r="513" spans="1:19" x14ac:dyDescent="0.25">
      <c r="A513" s="13" t="s">
        <v>722</v>
      </c>
      <c r="B513" s="13" t="s">
        <v>703</v>
      </c>
      <c r="C513" s="13" t="s">
        <v>723</v>
      </c>
      <c r="D513" s="13" t="s">
        <v>705</v>
      </c>
      <c r="E513" s="13" t="s">
        <v>706</v>
      </c>
      <c r="F513" s="14">
        <v>4445.3100000000004</v>
      </c>
      <c r="G513" s="13" t="s">
        <v>707</v>
      </c>
      <c r="H513" s="19">
        <v>43983</v>
      </c>
      <c r="I513" s="13" t="s">
        <v>1198</v>
      </c>
      <c r="J513" s="13" t="s">
        <v>1265</v>
      </c>
      <c r="K513" s="20">
        <v>10064</v>
      </c>
      <c r="L513" s="13" t="s">
        <v>633</v>
      </c>
      <c r="M513" s="20">
        <v>113040</v>
      </c>
      <c r="N513" s="13" t="s">
        <v>1266</v>
      </c>
      <c r="O513" s="13" t="s">
        <v>724</v>
      </c>
      <c r="P513" s="13" t="s">
        <v>725</v>
      </c>
      <c r="Q513" s="13" t="s">
        <v>726</v>
      </c>
      <c r="R513" s="13" t="s">
        <v>714</v>
      </c>
      <c r="S513" s="13" t="s">
        <v>682</v>
      </c>
    </row>
    <row r="514" spans="1:19" x14ac:dyDescent="0.25">
      <c r="A514" s="13" t="s">
        <v>702</v>
      </c>
      <c r="B514" s="13" t="s">
        <v>703</v>
      </c>
      <c r="C514" s="13" t="s">
        <v>704</v>
      </c>
      <c r="D514" s="13" t="s">
        <v>705</v>
      </c>
      <c r="E514" s="13" t="s">
        <v>706</v>
      </c>
      <c r="F514" s="14">
        <v>1774.07</v>
      </c>
      <c r="G514" s="13" t="s">
        <v>707</v>
      </c>
      <c r="H514" s="19">
        <v>43922</v>
      </c>
      <c r="I514" s="13" t="s">
        <v>1267</v>
      </c>
      <c r="J514" s="13" t="s">
        <v>1268</v>
      </c>
      <c r="K514" s="20">
        <v>10064</v>
      </c>
      <c r="L514" s="13" t="s">
        <v>633</v>
      </c>
      <c r="M514" s="20">
        <v>113060</v>
      </c>
      <c r="N514" s="13" t="s">
        <v>1269</v>
      </c>
      <c r="O514" s="13" t="s">
        <v>711</v>
      </c>
      <c r="P514" s="13" t="s">
        <v>712</v>
      </c>
      <c r="Q514" s="13" t="s">
        <v>713</v>
      </c>
      <c r="R514" s="13" t="s">
        <v>714</v>
      </c>
      <c r="S514" s="13" t="s">
        <v>721</v>
      </c>
    </row>
    <row r="515" spans="1:19" x14ac:dyDescent="0.25">
      <c r="A515" s="13" t="s">
        <v>716</v>
      </c>
      <c r="B515" s="13" t="s">
        <v>703</v>
      </c>
      <c r="C515" s="13" t="s">
        <v>717</v>
      </c>
      <c r="D515" s="13" t="s">
        <v>705</v>
      </c>
      <c r="E515" s="13" t="s">
        <v>706</v>
      </c>
      <c r="F515" s="14">
        <v>1702.63</v>
      </c>
      <c r="G515" s="13" t="s">
        <v>707</v>
      </c>
      <c r="H515" s="19">
        <v>43952</v>
      </c>
      <c r="I515" s="13" t="s">
        <v>1242</v>
      </c>
      <c r="J515" s="13" t="s">
        <v>1268</v>
      </c>
      <c r="K515" s="20">
        <v>10064</v>
      </c>
      <c r="L515" s="13" t="s">
        <v>633</v>
      </c>
      <c r="M515" s="20">
        <v>113060</v>
      </c>
      <c r="N515" s="13" t="s">
        <v>1269</v>
      </c>
      <c r="O515" s="13" t="s">
        <v>718</v>
      </c>
      <c r="P515" s="13" t="s">
        <v>719</v>
      </c>
      <c r="Q515" s="13" t="s">
        <v>1245</v>
      </c>
      <c r="R515" s="13" t="s">
        <v>714</v>
      </c>
      <c r="S515" s="13" t="s">
        <v>721</v>
      </c>
    </row>
    <row r="516" spans="1:19" x14ac:dyDescent="0.25">
      <c r="A516" s="13" t="s">
        <v>722</v>
      </c>
      <c r="B516" s="13" t="s">
        <v>703</v>
      </c>
      <c r="C516" s="13" t="s">
        <v>723</v>
      </c>
      <c r="D516" s="13" t="s">
        <v>705</v>
      </c>
      <c r="E516" s="13" t="s">
        <v>706</v>
      </c>
      <c r="F516" s="14">
        <v>1708.69</v>
      </c>
      <c r="G516" s="13" t="s">
        <v>707</v>
      </c>
      <c r="H516" s="19">
        <v>43983</v>
      </c>
      <c r="I516" s="13" t="s">
        <v>1201</v>
      </c>
      <c r="J516" s="13" t="s">
        <v>1268</v>
      </c>
      <c r="K516" s="20">
        <v>10064</v>
      </c>
      <c r="L516" s="13" t="s">
        <v>633</v>
      </c>
      <c r="M516" s="20">
        <v>113060</v>
      </c>
      <c r="N516" s="13" t="s">
        <v>1269</v>
      </c>
      <c r="O516" s="13" t="s">
        <v>724</v>
      </c>
      <c r="P516" s="13" t="s">
        <v>725</v>
      </c>
      <c r="Q516" s="13" t="s">
        <v>726</v>
      </c>
      <c r="R516" s="13" t="s">
        <v>714</v>
      </c>
      <c r="S516" s="13" t="s">
        <v>721</v>
      </c>
    </row>
    <row r="517" spans="1:19" x14ac:dyDescent="0.25">
      <c r="A517" s="13" t="s">
        <v>702</v>
      </c>
      <c r="B517" s="13" t="s">
        <v>703</v>
      </c>
      <c r="C517" s="13" t="s">
        <v>704</v>
      </c>
      <c r="D517" s="13" t="s">
        <v>705</v>
      </c>
      <c r="E517" s="13" t="s">
        <v>706</v>
      </c>
      <c r="F517" s="14">
        <v>4533.62</v>
      </c>
      <c r="G517" s="13" t="s">
        <v>707</v>
      </c>
      <c r="H517" s="19">
        <v>43922</v>
      </c>
      <c r="I517" s="13" t="s">
        <v>1270</v>
      </c>
      <c r="J517" s="13" t="s">
        <v>1271</v>
      </c>
      <c r="K517" s="20">
        <v>10064</v>
      </c>
      <c r="L517" s="13" t="s">
        <v>633</v>
      </c>
      <c r="M517" s="20">
        <v>114000</v>
      </c>
      <c r="N517" s="13" t="s">
        <v>1272</v>
      </c>
      <c r="O517" s="13" t="s">
        <v>711</v>
      </c>
      <c r="P517" s="13" t="s">
        <v>712</v>
      </c>
      <c r="Q517" s="13" t="s">
        <v>713</v>
      </c>
      <c r="R517" s="13" t="s">
        <v>714</v>
      </c>
      <c r="S517" s="13" t="s">
        <v>741</v>
      </c>
    </row>
    <row r="518" spans="1:19" x14ac:dyDescent="0.25">
      <c r="A518" s="13" t="s">
        <v>716</v>
      </c>
      <c r="B518" s="13" t="s">
        <v>703</v>
      </c>
      <c r="C518" s="13" t="s">
        <v>717</v>
      </c>
      <c r="D518" s="13" t="s">
        <v>705</v>
      </c>
      <c r="E518" s="13" t="s">
        <v>706</v>
      </c>
      <c r="F518" s="14">
        <v>4367.8900000000003</v>
      </c>
      <c r="G518" s="13" t="s">
        <v>707</v>
      </c>
      <c r="H518" s="19">
        <v>43952</v>
      </c>
      <c r="I518" s="13" t="s">
        <v>1246</v>
      </c>
      <c r="J518" s="13" t="s">
        <v>1271</v>
      </c>
      <c r="K518" s="20">
        <v>10064</v>
      </c>
      <c r="L518" s="13" t="s">
        <v>633</v>
      </c>
      <c r="M518" s="20">
        <v>114000</v>
      </c>
      <c r="N518" s="13" t="s">
        <v>1272</v>
      </c>
      <c r="O518" s="13" t="s">
        <v>718</v>
      </c>
      <c r="P518" s="13" t="s">
        <v>719</v>
      </c>
      <c r="Q518" s="13" t="s">
        <v>1245</v>
      </c>
      <c r="R518" s="13" t="s">
        <v>714</v>
      </c>
      <c r="S518" s="13" t="s">
        <v>741</v>
      </c>
    </row>
    <row r="519" spans="1:19" x14ac:dyDescent="0.25">
      <c r="A519" s="13" t="s">
        <v>722</v>
      </c>
      <c r="B519" s="13" t="s">
        <v>703</v>
      </c>
      <c r="C519" s="13" t="s">
        <v>723</v>
      </c>
      <c r="D519" s="13" t="s">
        <v>705</v>
      </c>
      <c r="E519" s="13" t="s">
        <v>706</v>
      </c>
      <c r="F519" s="14">
        <v>4351.3900000000003</v>
      </c>
      <c r="G519" s="13" t="s">
        <v>707</v>
      </c>
      <c r="H519" s="19">
        <v>43983</v>
      </c>
      <c r="I519" s="13" t="s">
        <v>1204</v>
      </c>
      <c r="J519" s="13" t="s">
        <v>1271</v>
      </c>
      <c r="K519" s="20">
        <v>10064</v>
      </c>
      <c r="L519" s="13" t="s">
        <v>633</v>
      </c>
      <c r="M519" s="20">
        <v>114000</v>
      </c>
      <c r="N519" s="13" t="s">
        <v>1272</v>
      </c>
      <c r="O519" s="13" t="s">
        <v>724</v>
      </c>
      <c r="P519" s="13" t="s">
        <v>725</v>
      </c>
      <c r="Q519" s="13" t="s">
        <v>726</v>
      </c>
      <c r="R519" s="13" t="s">
        <v>714</v>
      </c>
      <c r="S519" s="13" t="s">
        <v>741</v>
      </c>
    </row>
    <row r="520" spans="1:19" x14ac:dyDescent="0.25">
      <c r="A520" s="13" t="s">
        <v>702</v>
      </c>
      <c r="B520" s="13" t="s">
        <v>703</v>
      </c>
      <c r="C520" s="13" t="s">
        <v>704</v>
      </c>
      <c r="D520" s="13" t="s">
        <v>705</v>
      </c>
      <c r="E520" s="13" t="s">
        <v>706</v>
      </c>
      <c r="F520" s="14">
        <v>2016.19</v>
      </c>
      <c r="G520" s="13" t="s">
        <v>707</v>
      </c>
      <c r="H520" s="19">
        <v>43922</v>
      </c>
      <c r="I520" s="13" t="s">
        <v>1273</v>
      </c>
      <c r="J520" s="13" t="s">
        <v>1274</v>
      </c>
      <c r="K520" s="20">
        <v>10064</v>
      </c>
      <c r="L520" s="13" t="s">
        <v>633</v>
      </c>
      <c r="M520" s="20">
        <v>114010</v>
      </c>
      <c r="N520" s="13" t="s">
        <v>1275</v>
      </c>
      <c r="O520" s="13" t="s">
        <v>711</v>
      </c>
      <c r="P520" s="13" t="s">
        <v>712</v>
      </c>
      <c r="Q520" s="13" t="s">
        <v>713</v>
      </c>
      <c r="R520" s="13" t="s">
        <v>714</v>
      </c>
      <c r="S520" s="13" t="s">
        <v>715</v>
      </c>
    </row>
    <row r="521" spans="1:19" x14ac:dyDescent="0.25">
      <c r="A521" s="13" t="s">
        <v>716</v>
      </c>
      <c r="B521" s="13" t="s">
        <v>703</v>
      </c>
      <c r="C521" s="13" t="s">
        <v>717</v>
      </c>
      <c r="D521" s="13" t="s">
        <v>705</v>
      </c>
      <c r="E521" s="13" t="s">
        <v>706</v>
      </c>
      <c r="F521" s="14">
        <v>2016.19</v>
      </c>
      <c r="G521" s="13" t="s">
        <v>707</v>
      </c>
      <c r="H521" s="19">
        <v>43952</v>
      </c>
      <c r="I521" s="13" t="s">
        <v>1249</v>
      </c>
      <c r="J521" s="13" t="s">
        <v>1274</v>
      </c>
      <c r="K521" s="20">
        <v>10064</v>
      </c>
      <c r="L521" s="13" t="s">
        <v>633</v>
      </c>
      <c r="M521" s="20">
        <v>114010</v>
      </c>
      <c r="N521" s="13" t="s">
        <v>1275</v>
      </c>
      <c r="O521" s="13" t="s">
        <v>718</v>
      </c>
      <c r="P521" s="13" t="s">
        <v>719</v>
      </c>
      <c r="Q521" s="13" t="s">
        <v>1245</v>
      </c>
      <c r="R521" s="13" t="s">
        <v>714</v>
      </c>
      <c r="S521" s="13" t="s">
        <v>715</v>
      </c>
    </row>
    <row r="522" spans="1:19" x14ac:dyDescent="0.25">
      <c r="A522" s="13" t="s">
        <v>722</v>
      </c>
      <c r="B522" s="13" t="s">
        <v>703</v>
      </c>
      <c r="C522" s="13" t="s">
        <v>723</v>
      </c>
      <c r="D522" s="13" t="s">
        <v>705</v>
      </c>
      <c r="E522" s="13" t="s">
        <v>706</v>
      </c>
      <c r="F522" s="14">
        <v>2016.19</v>
      </c>
      <c r="G522" s="13" t="s">
        <v>707</v>
      </c>
      <c r="H522" s="19">
        <v>43983</v>
      </c>
      <c r="I522" s="13" t="s">
        <v>1207</v>
      </c>
      <c r="J522" s="13" t="s">
        <v>1274</v>
      </c>
      <c r="K522" s="20">
        <v>10064</v>
      </c>
      <c r="L522" s="13" t="s">
        <v>633</v>
      </c>
      <c r="M522" s="20">
        <v>114010</v>
      </c>
      <c r="N522" s="13" t="s">
        <v>1275</v>
      </c>
      <c r="O522" s="13" t="s">
        <v>724</v>
      </c>
      <c r="P522" s="13" t="s">
        <v>725</v>
      </c>
      <c r="Q522" s="13" t="s">
        <v>726</v>
      </c>
      <c r="R522" s="13" t="s">
        <v>714</v>
      </c>
      <c r="S522" s="13" t="s">
        <v>715</v>
      </c>
    </row>
    <row r="523" spans="1:19" x14ac:dyDescent="0.25">
      <c r="A523" s="13" t="s">
        <v>702</v>
      </c>
      <c r="B523" s="13" t="s">
        <v>703</v>
      </c>
      <c r="C523" s="13" t="s">
        <v>704</v>
      </c>
      <c r="D523" s="13" t="s">
        <v>705</v>
      </c>
      <c r="E523" s="13" t="s">
        <v>706</v>
      </c>
      <c r="F523" s="14">
        <v>292.88</v>
      </c>
      <c r="G523" s="13" t="s">
        <v>707</v>
      </c>
      <c r="H523" s="19">
        <v>43922</v>
      </c>
      <c r="I523" s="13" t="s">
        <v>1276</v>
      </c>
      <c r="J523" s="13" t="s">
        <v>1277</v>
      </c>
      <c r="K523" s="20">
        <v>10064</v>
      </c>
      <c r="L523" s="13" t="s">
        <v>633</v>
      </c>
      <c r="M523" s="20">
        <v>114020</v>
      </c>
      <c r="N523" s="13" t="s">
        <v>1278</v>
      </c>
      <c r="O523" s="13" t="s">
        <v>711</v>
      </c>
      <c r="P523" s="13" t="s">
        <v>712</v>
      </c>
      <c r="Q523" s="13" t="s">
        <v>713</v>
      </c>
      <c r="R523" s="13" t="s">
        <v>714</v>
      </c>
      <c r="S523" s="13" t="s">
        <v>730</v>
      </c>
    </row>
    <row r="524" spans="1:19" x14ac:dyDescent="0.25">
      <c r="A524" s="13" t="s">
        <v>716</v>
      </c>
      <c r="B524" s="13" t="s">
        <v>703</v>
      </c>
      <c r="C524" s="13" t="s">
        <v>717</v>
      </c>
      <c r="D524" s="13" t="s">
        <v>705</v>
      </c>
      <c r="E524" s="13" t="s">
        <v>706</v>
      </c>
      <c r="F524" s="14">
        <v>292.88</v>
      </c>
      <c r="G524" s="13" t="s">
        <v>707</v>
      </c>
      <c r="H524" s="19">
        <v>43952</v>
      </c>
      <c r="I524" s="13" t="s">
        <v>1252</v>
      </c>
      <c r="J524" s="13" t="s">
        <v>1277</v>
      </c>
      <c r="K524" s="20">
        <v>10064</v>
      </c>
      <c r="L524" s="13" t="s">
        <v>633</v>
      </c>
      <c r="M524" s="20">
        <v>114020</v>
      </c>
      <c r="N524" s="13" t="s">
        <v>1278</v>
      </c>
      <c r="O524" s="13" t="s">
        <v>718</v>
      </c>
      <c r="P524" s="13" t="s">
        <v>719</v>
      </c>
      <c r="Q524" s="13" t="s">
        <v>1245</v>
      </c>
      <c r="R524" s="13" t="s">
        <v>714</v>
      </c>
      <c r="S524" s="13" t="s">
        <v>730</v>
      </c>
    </row>
    <row r="525" spans="1:19" x14ac:dyDescent="0.25">
      <c r="A525" s="13" t="s">
        <v>722</v>
      </c>
      <c r="B525" s="13" t="s">
        <v>703</v>
      </c>
      <c r="C525" s="13" t="s">
        <v>723</v>
      </c>
      <c r="D525" s="13" t="s">
        <v>705</v>
      </c>
      <c r="E525" s="13" t="s">
        <v>706</v>
      </c>
      <c r="F525" s="14">
        <v>292.88</v>
      </c>
      <c r="G525" s="13" t="s">
        <v>707</v>
      </c>
      <c r="H525" s="19">
        <v>43983</v>
      </c>
      <c r="I525" s="13" t="s">
        <v>1210</v>
      </c>
      <c r="J525" s="13" t="s">
        <v>1277</v>
      </c>
      <c r="K525" s="20">
        <v>10064</v>
      </c>
      <c r="L525" s="13" t="s">
        <v>633</v>
      </c>
      <c r="M525" s="20">
        <v>114020</v>
      </c>
      <c r="N525" s="13" t="s">
        <v>1278</v>
      </c>
      <c r="O525" s="13" t="s">
        <v>724</v>
      </c>
      <c r="P525" s="13" t="s">
        <v>725</v>
      </c>
      <c r="Q525" s="13" t="s">
        <v>726</v>
      </c>
      <c r="R525" s="13" t="s">
        <v>714</v>
      </c>
      <c r="S525" s="13" t="s">
        <v>730</v>
      </c>
    </row>
    <row r="526" spans="1:19" x14ac:dyDescent="0.25">
      <c r="A526" s="13" t="s">
        <v>702</v>
      </c>
      <c r="B526" s="13" t="s">
        <v>703</v>
      </c>
      <c r="C526" s="13" t="s">
        <v>704</v>
      </c>
      <c r="D526" s="13" t="s">
        <v>705</v>
      </c>
      <c r="E526" s="13" t="s">
        <v>706</v>
      </c>
      <c r="F526" s="14">
        <v>9400.23</v>
      </c>
      <c r="G526" s="13" t="s">
        <v>707</v>
      </c>
      <c r="H526" s="19">
        <v>43922</v>
      </c>
      <c r="I526" s="13" t="s">
        <v>1279</v>
      </c>
      <c r="J526" s="13" t="s">
        <v>1280</v>
      </c>
      <c r="K526" s="20">
        <v>10064</v>
      </c>
      <c r="L526" s="13" t="s">
        <v>633</v>
      </c>
      <c r="M526" s="20">
        <v>114040</v>
      </c>
      <c r="N526" s="13" t="s">
        <v>1281</v>
      </c>
      <c r="O526" s="13" t="s">
        <v>711</v>
      </c>
      <c r="P526" s="13" t="s">
        <v>712</v>
      </c>
      <c r="Q526" s="13" t="s">
        <v>713</v>
      </c>
      <c r="R526" s="13" t="s">
        <v>714</v>
      </c>
      <c r="S526" s="13" t="s">
        <v>682</v>
      </c>
    </row>
    <row r="527" spans="1:19" x14ac:dyDescent="0.25">
      <c r="A527" s="13" t="s">
        <v>716</v>
      </c>
      <c r="B527" s="13" t="s">
        <v>703</v>
      </c>
      <c r="C527" s="13" t="s">
        <v>717</v>
      </c>
      <c r="D527" s="13" t="s">
        <v>705</v>
      </c>
      <c r="E527" s="13" t="s">
        <v>706</v>
      </c>
      <c r="F527" s="14">
        <v>9400.23</v>
      </c>
      <c r="G527" s="13" t="s">
        <v>707</v>
      </c>
      <c r="H527" s="19">
        <v>43952</v>
      </c>
      <c r="I527" s="13" t="s">
        <v>1255</v>
      </c>
      <c r="J527" s="13" t="s">
        <v>1280</v>
      </c>
      <c r="K527" s="20">
        <v>10064</v>
      </c>
      <c r="L527" s="13" t="s">
        <v>633</v>
      </c>
      <c r="M527" s="20">
        <v>114040</v>
      </c>
      <c r="N527" s="13" t="s">
        <v>1281</v>
      </c>
      <c r="O527" s="13" t="s">
        <v>718</v>
      </c>
      <c r="P527" s="13" t="s">
        <v>719</v>
      </c>
      <c r="Q527" s="13" t="s">
        <v>1245</v>
      </c>
      <c r="R527" s="13" t="s">
        <v>714</v>
      </c>
      <c r="S527" s="13" t="s">
        <v>682</v>
      </c>
    </row>
    <row r="528" spans="1:19" x14ac:dyDescent="0.25">
      <c r="A528" s="13" t="s">
        <v>722</v>
      </c>
      <c r="B528" s="13" t="s">
        <v>703</v>
      </c>
      <c r="C528" s="13" t="s">
        <v>723</v>
      </c>
      <c r="D528" s="13" t="s">
        <v>705</v>
      </c>
      <c r="E528" s="13" t="s">
        <v>706</v>
      </c>
      <c r="F528" s="14">
        <v>9400.23</v>
      </c>
      <c r="G528" s="13" t="s">
        <v>707</v>
      </c>
      <c r="H528" s="19">
        <v>43983</v>
      </c>
      <c r="I528" s="13" t="s">
        <v>1215</v>
      </c>
      <c r="J528" s="13" t="s">
        <v>1280</v>
      </c>
      <c r="K528" s="20">
        <v>10064</v>
      </c>
      <c r="L528" s="13" t="s">
        <v>633</v>
      </c>
      <c r="M528" s="20">
        <v>114040</v>
      </c>
      <c r="N528" s="13" t="s">
        <v>1281</v>
      </c>
      <c r="O528" s="13" t="s">
        <v>724</v>
      </c>
      <c r="P528" s="13" t="s">
        <v>725</v>
      </c>
      <c r="Q528" s="13" t="s">
        <v>726</v>
      </c>
      <c r="R528" s="13" t="s">
        <v>714</v>
      </c>
      <c r="S528" s="13" t="s">
        <v>682</v>
      </c>
    </row>
    <row r="529" spans="1:19" x14ac:dyDescent="0.25">
      <c r="A529" s="13" t="s">
        <v>702</v>
      </c>
      <c r="B529" s="13" t="s">
        <v>703</v>
      </c>
      <c r="C529" s="13" t="s">
        <v>704</v>
      </c>
      <c r="D529" s="13" t="s">
        <v>705</v>
      </c>
      <c r="E529" s="13" t="s">
        <v>706</v>
      </c>
      <c r="F529" s="14">
        <v>6642.42</v>
      </c>
      <c r="G529" s="13" t="s">
        <v>707</v>
      </c>
      <c r="H529" s="19">
        <v>43922</v>
      </c>
      <c r="I529" s="13" t="s">
        <v>1282</v>
      </c>
      <c r="J529" s="13" t="s">
        <v>1283</v>
      </c>
      <c r="K529" s="20">
        <v>10064</v>
      </c>
      <c r="L529" s="13" t="s">
        <v>633</v>
      </c>
      <c r="M529" s="20">
        <v>114060</v>
      </c>
      <c r="N529" s="13" t="s">
        <v>1284</v>
      </c>
      <c r="O529" s="13" t="s">
        <v>711</v>
      </c>
      <c r="P529" s="13" t="s">
        <v>712</v>
      </c>
      <c r="Q529" s="13" t="s">
        <v>713</v>
      </c>
      <c r="R529" s="13" t="s">
        <v>714</v>
      </c>
      <c r="S529" s="13" t="s">
        <v>721</v>
      </c>
    </row>
    <row r="530" spans="1:19" x14ac:dyDescent="0.25">
      <c r="A530" s="13" t="s">
        <v>716</v>
      </c>
      <c r="B530" s="13" t="s">
        <v>703</v>
      </c>
      <c r="C530" s="13" t="s">
        <v>717</v>
      </c>
      <c r="D530" s="13" t="s">
        <v>705</v>
      </c>
      <c r="E530" s="13" t="s">
        <v>706</v>
      </c>
      <c r="F530" s="14">
        <v>6559.94</v>
      </c>
      <c r="G530" s="13" t="s">
        <v>707</v>
      </c>
      <c r="H530" s="19">
        <v>43952</v>
      </c>
      <c r="I530" s="13" t="s">
        <v>1258</v>
      </c>
      <c r="J530" s="13" t="s">
        <v>1283</v>
      </c>
      <c r="K530" s="20">
        <v>10064</v>
      </c>
      <c r="L530" s="13" t="s">
        <v>633</v>
      </c>
      <c r="M530" s="20">
        <v>114060</v>
      </c>
      <c r="N530" s="13" t="s">
        <v>1284</v>
      </c>
      <c r="O530" s="13" t="s">
        <v>718</v>
      </c>
      <c r="P530" s="13" t="s">
        <v>719</v>
      </c>
      <c r="Q530" s="13" t="s">
        <v>1245</v>
      </c>
      <c r="R530" s="13" t="s">
        <v>714</v>
      </c>
      <c r="S530" s="13" t="s">
        <v>721</v>
      </c>
    </row>
    <row r="531" spans="1:19" x14ac:dyDescent="0.25">
      <c r="A531" s="13" t="s">
        <v>722</v>
      </c>
      <c r="B531" s="13" t="s">
        <v>703</v>
      </c>
      <c r="C531" s="13" t="s">
        <v>723</v>
      </c>
      <c r="D531" s="13" t="s">
        <v>705</v>
      </c>
      <c r="E531" s="13" t="s">
        <v>706</v>
      </c>
      <c r="F531" s="14">
        <v>6572.19</v>
      </c>
      <c r="G531" s="13" t="s">
        <v>707</v>
      </c>
      <c r="H531" s="19">
        <v>43983</v>
      </c>
      <c r="I531" s="13" t="s">
        <v>1218</v>
      </c>
      <c r="J531" s="13" t="s">
        <v>1283</v>
      </c>
      <c r="K531" s="20">
        <v>10064</v>
      </c>
      <c r="L531" s="13" t="s">
        <v>633</v>
      </c>
      <c r="M531" s="20">
        <v>114060</v>
      </c>
      <c r="N531" s="13" t="s">
        <v>1284</v>
      </c>
      <c r="O531" s="13" t="s">
        <v>724</v>
      </c>
      <c r="P531" s="13" t="s">
        <v>725</v>
      </c>
      <c r="Q531" s="13" t="s">
        <v>726</v>
      </c>
      <c r="R531" s="13" t="s">
        <v>714</v>
      </c>
      <c r="S531" s="13" t="s">
        <v>721</v>
      </c>
    </row>
    <row r="532" spans="1:19" x14ac:dyDescent="0.25">
      <c r="A532" s="13" t="s">
        <v>702</v>
      </c>
      <c r="B532" s="13" t="s">
        <v>703</v>
      </c>
      <c r="C532" s="13" t="s">
        <v>704</v>
      </c>
      <c r="D532" s="13" t="s">
        <v>705</v>
      </c>
      <c r="E532" s="13" t="s">
        <v>706</v>
      </c>
      <c r="F532" s="14">
        <v>3557.48</v>
      </c>
      <c r="G532" s="13" t="s">
        <v>707</v>
      </c>
      <c r="H532" s="19">
        <v>43922</v>
      </c>
      <c r="I532" s="13" t="s">
        <v>1285</v>
      </c>
      <c r="J532" s="13" t="s">
        <v>1286</v>
      </c>
      <c r="K532" s="20">
        <v>10065</v>
      </c>
      <c r="L532" s="13" t="s">
        <v>222</v>
      </c>
      <c r="M532" s="20">
        <v>111100</v>
      </c>
      <c r="N532" s="13" t="s">
        <v>1287</v>
      </c>
      <c r="O532" s="13" t="s">
        <v>711</v>
      </c>
      <c r="P532" s="13" t="s">
        <v>712</v>
      </c>
      <c r="Q532" s="13" t="s">
        <v>713</v>
      </c>
      <c r="R532" s="13" t="s">
        <v>714</v>
      </c>
      <c r="S532" s="13" t="s">
        <v>715</v>
      </c>
    </row>
    <row r="533" spans="1:19" x14ac:dyDescent="0.25">
      <c r="A533" s="13" t="s">
        <v>716</v>
      </c>
      <c r="B533" s="13" t="s">
        <v>703</v>
      </c>
      <c r="C533" s="13" t="s">
        <v>717</v>
      </c>
      <c r="D533" s="13" t="s">
        <v>705</v>
      </c>
      <c r="E533" s="13" t="s">
        <v>706</v>
      </c>
      <c r="F533" s="14">
        <v>3710.05</v>
      </c>
      <c r="G533" s="13" t="s">
        <v>707</v>
      </c>
      <c r="H533" s="19">
        <v>43952</v>
      </c>
      <c r="I533" s="13" t="s">
        <v>1261</v>
      </c>
      <c r="J533" s="13" t="s">
        <v>1286</v>
      </c>
      <c r="K533" s="20">
        <v>10065</v>
      </c>
      <c r="L533" s="13" t="s">
        <v>222</v>
      </c>
      <c r="M533" s="20">
        <v>111100</v>
      </c>
      <c r="N533" s="13" t="s">
        <v>1287</v>
      </c>
      <c r="O533" s="13" t="s">
        <v>718</v>
      </c>
      <c r="P533" s="13" t="s">
        <v>719</v>
      </c>
      <c r="Q533" s="13" t="s">
        <v>1245</v>
      </c>
      <c r="R533" s="13" t="s">
        <v>714</v>
      </c>
      <c r="S533" s="13" t="s">
        <v>715</v>
      </c>
    </row>
    <row r="534" spans="1:19" x14ac:dyDescent="0.25">
      <c r="A534" s="13" t="s">
        <v>722</v>
      </c>
      <c r="B534" s="13" t="s">
        <v>703</v>
      </c>
      <c r="C534" s="13" t="s">
        <v>723</v>
      </c>
      <c r="D534" s="13" t="s">
        <v>705</v>
      </c>
      <c r="E534" s="13" t="s">
        <v>706</v>
      </c>
      <c r="F534" s="14">
        <v>3633.77</v>
      </c>
      <c r="G534" s="13" t="s">
        <v>707</v>
      </c>
      <c r="H534" s="19">
        <v>43983</v>
      </c>
      <c r="I534" s="13" t="s">
        <v>1221</v>
      </c>
      <c r="J534" s="13" t="s">
        <v>1286</v>
      </c>
      <c r="K534" s="20">
        <v>10065</v>
      </c>
      <c r="L534" s="13" t="s">
        <v>222</v>
      </c>
      <c r="M534" s="20">
        <v>111100</v>
      </c>
      <c r="N534" s="13" t="s">
        <v>1287</v>
      </c>
      <c r="O534" s="13" t="s">
        <v>724</v>
      </c>
      <c r="P534" s="13" t="s">
        <v>725</v>
      </c>
      <c r="Q534" s="13" t="s">
        <v>726</v>
      </c>
      <c r="R534" s="13" t="s">
        <v>714</v>
      </c>
      <c r="S534" s="13" t="s">
        <v>715</v>
      </c>
    </row>
    <row r="535" spans="1:19" x14ac:dyDescent="0.25">
      <c r="A535" s="13" t="s">
        <v>702</v>
      </c>
      <c r="B535" s="13" t="s">
        <v>703</v>
      </c>
      <c r="C535" s="13" t="s">
        <v>704</v>
      </c>
      <c r="D535" s="13" t="s">
        <v>705</v>
      </c>
      <c r="E535" s="13" t="s">
        <v>706</v>
      </c>
      <c r="F535" s="14">
        <v>4476.1000000000004</v>
      </c>
      <c r="G535" s="13" t="s">
        <v>707</v>
      </c>
      <c r="H535" s="19">
        <v>43922</v>
      </c>
      <c r="I535" s="13" t="s">
        <v>1288</v>
      </c>
      <c r="J535" s="13" t="s">
        <v>1289</v>
      </c>
      <c r="K535" s="20">
        <v>10065</v>
      </c>
      <c r="L535" s="13" t="s">
        <v>222</v>
      </c>
      <c r="M535" s="20">
        <v>111200</v>
      </c>
      <c r="N535" s="13" t="s">
        <v>1290</v>
      </c>
      <c r="O535" s="13" t="s">
        <v>711</v>
      </c>
      <c r="P535" s="13" t="s">
        <v>712</v>
      </c>
      <c r="Q535" s="13" t="s">
        <v>713</v>
      </c>
      <c r="R535" s="13" t="s">
        <v>714</v>
      </c>
      <c r="S535" s="13" t="s">
        <v>730</v>
      </c>
    </row>
    <row r="536" spans="1:19" x14ac:dyDescent="0.25">
      <c r="A536" s="13" t="s">
        <v>716</v>
      </c>
      <c r="B536" s="13" t="s">
        <v>703</v>
      </c>
      <c r="C536" s="13" t="s">
        <v>717</v>
      </c>
      <c r="D536" s="13" t="s">
        <v>705</v>
      </c>
      <c r="E536" s="13" t="s">
        <v>706</v>
      </c>
      <c r="F536" s="14">
        <v>3992.15</v>
      </c>
      <c r="G536" s="13" t="s">
        <v>707</v>
      </c>
      <c r="H536" s="19">
        <v>43952</v>
      </c>
      <c r="I536" s="13" t="s">
        <v>1264</v>
      </c>
      <c r="J536" s="13" t="s">
        <v>1289</v>
      </c>
      <c r="K536" s="20">
        <v>10065</v>
      </c>
      <c r="L536" s="13" t="s">
        <v>222</v>
      </c>
      <c r="M536" s="20">
        <v>111200</v>
      </c>
      <c r="N536" s="13" t="s">
        <v>1290</v>
      </c>
      <c r="O536" s="13" t="s">
        <v>718</v>
      </c>
      <c r="P536" s="13" t="s">
        <v>719</v>
      </c>
      <c r="Q536" s="13" t="s">
        <v>1245</v>
      </c>
      <c r="R536" s="13" t="s">
        <v>714</v>
      </c>
      <c r="S536" s="13" t="s">
        <v>730</v>
      </c>
    </row>
    <row r="537" spans="1:19" x14ac:dyDescent="0.25">
      <c r="A537" s="13" t="s">
        <v>722</v>
      </c>
      <c r="B537" s="13" t="s">
        <v>703</v>
      </c>
      <c r="C537" s="13" t="s">
        <v>723</v>
      </c>
      <c r="D537" s="13" t="s">
        <v>705</v>
      </c>
      <c r="E537" s="13" t="s">
        <v>706</v>
      </c>
      <c r="F537" s="14">
        <v>4620.3900000000003</v>
      </c>
      <c r="G537" s="13" t="s">
        <v>707</v>
      </c>
      <c r="H537" s="19">
        <v>43983</v>
      </c>
      <c r="I537" s="13" t="s">
        <v>1224</v>
      </c>
      <c r="J537" s="13" t="s">
        <v>1289</v>
      </c>
      <c r="K537" s="20">
        <v>10065</v>
      </c>
      <c r="L537" s="13" t="s">
        <v>222</v>
      </c>
      <c r="M537" s="20">
        <v>111200</v>
      </c>
      <c r="N537" s="13" t="s">
        <v>1290</v>
      </c>
      <c r="O537" s="13" t="s">
        <v>724</v>
      </c>
      <c r="P537" s="13" t="s">
        <v>725</v>
      </c>
      <c r="Q537" s="13" t="s">
        <v>726</v>
      </c>
      <c r="R537" s="13" t="s">
        <v>714</v>
      </c>
      <c r="S537" s="13" t="s">
        <v>730</v>
      </c>
    </row>
    <row r="538" spans="1:19" x14ac:dyDescent="0.25">
      <c r="A538" s="13" t="s">
        <v>702</v>
      </c>
      <c r="B538" s="13" t="s">
        <v>703</v>
      </c>
      <c r="C538" s="13" t="s">
        <v>704</v>
      </c>
      <c r="D538" s="13" t="s">
        <v>705</v>
      </c>
      <c r="E538" s="13" t="s">
        <v>706</v>
      </c>
      <c r="F538" s="14">
        <v>61905.14</v>
      </c>
      <c r="G538" s="13" t="s">
        <v>707</v>
      </c>
      <c r="H538" s="19">
        <v>43922</v>
      </c>
      <c r="I538" s="13" t="s">
        <v>1291</v>
      </c>
      <c r="J538" s="13" t="s">
        <v>1292</v>
      </c>
      <c r="K538" s="20">
        <v>10065</v>
      </c>
      <c r="L538" s="13" t="s">
        <v>222</v>
      </c>
      <c r="M538" s="20">
        <v>111400</v>
      </c>
      <c r="N538" s="13" t="s">
        <v>1293</v>
      </c>
      <c r="O538" s="13" t="s">
        <v>711</v>
      </c>
      <c r="P538" s="13" t="s">
        <v>712</v>
      </c>
      <c r="Q538" s="13" t="s">
        <v>713</v>
      </c>
      <c r="R538" s="13" t="s">
        <v>714</v>
      </c>
      <c r="S538" s="13" t="s">
        <v>682</v>
      </c>
    </row>
    <row r="539" spans="1:19" x14ac:dyDescent="0.25">
      <c r="A539" s="13" t="s">
        <v>716</v>
      </c>
      <c r="B539" s="13" t="s">
        <v>703</v>
      </c>
      <c r="C539" s="13" t="s">
        <v>717</v>
      </c>
      <c r="D539" s="13" t="s">
        <v>705</v>
      </c>
      <c r="E539" s="13" t="s">
        <v>706</v>
      </c>
      <c r="F539" s="14">
        <v>62832.59</v>
      </c>
      <c r="G539" s="13" t="s">
        <v>707</v>
      </c>
      <c r="H539" s="19">
        <v>43952</v>
      </c>
      <c r="I539" s="13" t="s">
        <v>1267</v>
      </c>
      <c r="J539" s="13" t="s">
        <v>1292</v>
      </c>
      <c r="K539" s="20">
        <v>10065</v>
      </c>
      <c r="L539" s="13" t="s">
        <v>222</v>
      </c>
      <c r="M539" s="20">
        <v>111400</v>
      </c>
      <c r="N539" s="13" t="s">
        <v>1293</v>
      </c>
      <c r="O539" s="13" t="s">
        <v>718</v>
      </c>
      <c r="P539" s="13" t="s">
        <v>719</v>
      </c>
      <c r="Q539" s="13" t="s">
        <v>1245</v>
      </c>
      <c r="R539" s="13" t="s">
        <v>714</v>
      </c>
      <c r="S539" s="13" t="s">
        <v>682</v>
      </c>
    </row>
    <row r="540" spans="1:19" x14ac:dyDescent="0.25">
      <c r="A540" s="13" t="s">
        <v>722</v>
      </c>
      <c r="B540" s="13" t="s">
        <v>703</v>
      </c>
      <c r="C540" s="13" t="s">
        <v>723</v>
      </c>
      <c r="D540" s="13" t="s">
        <v>705</v>
      </c>
      <c r="E540" s="13" t="s">
        <v>706</v>
      </c>
      <c r="F540" s="14">
        <v>3468.84</v>
      </c>
      <c r="G540" s="13" t="s">
        <v>707</v>
      </c>
      <c r="H540" s="19">
        <v>43983</v>
      </c>
      <c r="I540" s="13" t="s">
        <v>1294</v>
      </c>
      <c r="J540" s="13" t="s">
        <v>1292</v>
      </c>
      <c r="K540" s="20">
        <v>10065</v>
      </c>
      <c r="L540" s="13" t="s">
        <v>222</v>
      </c>
      <c r="M540" s="20">
        <v>111400</v>
      </c>
      <c r="N540" s="13" t="s">
        <v>1293</v>
      </c>
      <c r="O540" s="13" t="s">
        <v>724</v>
      </c>
      <c r="P540" s="13" t="s">
        <v>681</v>
      </c>
      <c r="Q540" s="13" t="s">
        <v>874</v>
      </c>
      <c r="R540" s="13" t="s">
        <v>714</v>
      </c>
      <c r="S540" s="13" t="s">
        <v>682</v>
      </c>
    </row>
    <row r="541" spans="1:19" x14ac:dyDescent="0.25">
      <c r="A541" s="13" t="s">
        <v>722</v>
      </c>
      <c r="B541" s="13" t="s">
        <v>703</v>
      </c>
      <c r="C541" s="13" t="s">
        <v>723</v>
      </c>
      <c r="D541" s="13" t="s">
        <v>705</v>
      </c>
      <c r="E541" s="13" t="s">
        <v>706</v>
      </c>
      <c r="F541" s="14">
        <v>56790.31</v>
      </c>
      <c r="G541" s="13" t="s">
        <v>707</v>
      </c>
      <c r="H541" s="19">
        <v>43983</v>
      </c>
      <c r="I541" s="13" t="s">
        <v>1227</v>
      </c>
      <c r="J541" s="13" t="s">
        <v>1292</v>
      </c>
      <c r="K541" s="20">
        <v>10065</v>
      </c>
      <c r="L541" s="13" t="s">
        <v>222</v>
      </c>
      <c r="M541" s="20">
        <v>111400</v>
      </c>
      <c r="N541" s="13" t="s">
        <v>1293</v>
      </c>
      <c r="O541" s="13" t="s">
        <v>724</v>
      </c>
      <c r="P541" s="13" t="s">
        <v>725</v>
      </c>
      <c r="Q541" s="13" t="s">
        <v>726</v>
      </c>
      <c r="R541" s="13" t="s">
        <v>714</v>
      </c>
      <c r="S541" s="13" t="s">
        <v>682</v>
      </c>
    </row>
    <row r="542" spans="1:19" x14ac:dyDescent="0.25">
      <c r="A542" s="13" t="s">
        <v>702</v>
      </c>
      <c r="B542" s="13" t="s">
        <v>703</v>
      </c>
      <c r="C542" s="13" t="s">
        <v>704</v>
      </c>
      <c r="D542" s="13" t="s">
        <v>705</v>
      </c>
      <c r="E542" s="13" t="s">
        <v>706</v>
      </c>
      <c r="F542" s="14">
        <v>90.85</v>
      </c>
      <c r="G542" s="13" t="s">
        <v>707</v>
      </c>
      <c r="H542" s="19">
        <v>43922</v>
      </c>
      <c r="I542" s="13" t="s">
        <v>1295</v>
      </c>
      <c r="J542" s="13" t="s">
        <v>1296</v>
      </c>
      <c r="K542" s="20">
        <v>10065</v>
      </c>
      <c r="L542" s="13" t="s">
        <v>222</v>
      </c>
      <c r="M542" s="20">
        <v>111450</v>
      </c>
      <c r="N542" s="13" t="s">
        <v>1297</v>
      </c>
      <c r="O542" s="13" t="s">
        <v>711</v>
      </c>
      <c r="P542" s="13" t="s">
        <v>712</v>
      </c>
      <c r="Q542" s="13" t="s">
        <v>713</v>
      </c>
      <c r="R542" s="13" t="s">
        <v>714</v>
      </c>
      <c r="S542" s="13" t="s">
        <v>752</v>
      </c>
    </row>
    <row r="543" spans="1:19" x14ac:dyDescent="0.25">
      <c r="A543" s="13" t="s">
        <v>716</v>
      </c>
      <c r="B543" s="13" t="s">
        <v>703</v>
      </c>
      <c r="C543" s="13" t="s">
        <v>717</v>
      </c>
      <c r="D543" s="13" t="s">
        <v>705</v>
      </c>
      <c r="E543" s="13" t="s">
        <v>706</v>
      </c>
      <c r="F543" s="14">
        <v>90.85</v>
      </c>
      <c r="G543" s="13" t="s">
        <v>707</v>
      </c>
      <c r="H543" s="19">
        <v>43952</v>
      </c>
      <c r="I543" s="13" t="s">
        <v>1270</v>
      </c>
      <c r="J543" s="13" t="s">
        <v>1296</v>
      </c>
      <c r="K543" s="20">
        <v>10065</v>
      </c>
      <c r="L543" s="13" t="s">
        <v>222</v>
      </c>
      <c r="M543" s="20">
        <v>111450</v>
      </c>
      <c r="N543" s="13" t="s">
        <v>1297</v>
      </c>
      <c r="O543" s="13" t="s">
        <v>718</v>
      </c>
      <c r="P543" s="13" t="s">
        <v>719</v>
      </c>
      <c r="Q543" s="13" t="s">
        <v>1245</v>
      </c>
      <c r="R543" s="13" t="s">
        <v>714</v>
      </c>
      <c r="S543" s="13" t="s">
        <v>752</v>
      </c>
    </row>
    <row r="544" spans="1:19" x14ac:dyDescent="0.25">
      <c r="A544" s="13" t="s">
        <v>702</v>
      </c>
      <c r="B544" s="13" t="s">
        <v>703</v>
      </c>
      <c r="C544" s="13" t="s">
        <v>704</v>
      </c>
      <c r="D544" s="13" t="s">
        <v>705</v>
      </c>
      <c r="E544" s="13" t="s">
        <v>706</v>
      </c>
      <c r="F544" s="14">
        <v>687.87</v>
      </c>
      <c r="G544" s="13" t="s">
        <v>707</v>
      </c>
      <c r="H544" s="19">
        <v>43922</v>
      </c>
      <c r="I544" s="13" t="s">
        <v>1298</v>
      </c>
      <c r="J544" s="13" t="s">
        <v>1299</v>
      </c>
      <c r="K544" s="20">
        <v>10065</v>
      </c>
      <c r="L544" s="13" t="s">
        <v>222</v>
      </c>
      <c r="M544" s="20">
        <v>111500</v>
      </c>
      <c r="N544" s="13" t="s">
        <v>1300</v>
      </c>
      <c r="O544" s="13" t="s">
        <v>711</v>
      </c>
      <c r="P544" s="13" t="s">
        <v>712</v>
      </c>
      <c r="Q544" s="13" t="s">
        <v>713</v>
      </c>
      <c r="R544" s="13" t="s">
        <v>714</v>
      </c>
      <c r="S544" s="13" t="s">
        <v>686</v>
      </c>
    </row>
    <row r="545" spans="1:19" x14ac:dyDescent="0.25">
      <c r="A545" s="13" t="s">
        <v>702</v>
      </c>
      <c r="B545" s="13" t="s">
        <v>703</v>
      </c>
      <c r="C545" s="13" t="s">
        <v>704</v>
      </c>
      <c r="D545" s="13" t="s">
        <v>705</v>
      </c>
      <c r="E545" s="13" t="s">
        <v>706</v>
      </c>
      <c r="F545" s="14">
        <v>13931.26</v>
      </c>
      <c r="G545" s="13" t="s">
        <v>707</v>
      </c>
      <c r="H545" s="19">
        <v>43922</v>
      </c>
      <c r="I545" s="13" t="s">
        <v>1301</v>
      </c>
      <c r="J545" s="13" t="s">
        <v>1302</v>
      </c>
      <c r="K545" s="20">
        <v>10065</v>
      </c>
      <c r="L545" s="13" t="s">
        <v>222</v>
      </c>
      <c r="M545" s="20">
        <v>111600</v>
      </c>
      <c r="N545" s="13" t="s">
        <v>1303</v>
      </c>
      <c r="O545" s="13" t="s">
        <v>711</v>
      </c>
      <c r="P545" s="13" t="s">
        <v>712</v>
      </c>
      <c r="Q545" s="13" t="s">
        <v>713</v>
      </c>
      <c r="R545" s="13" t="s">
        <v>714</v>
      </c>
      <c r="S545" s="13" t="s">
        <v>721</v>
      </c>
    </row>
    <row r="546" spans="1:19" x14ac:dyDescent="0.25">
      <c r="A546" s="13" t="s">
        <v>716</v>
      </c>
      <c r="B546" s="13" t="s">
        <v>703</v>
      </c>
      <c r="C546" s="13" t="s">
        <v>717</v>
      </c>
      <c r="D546" s="13" t="s">
        <v>705</v>
      </c>
      <c r="E546" s="13" t="s">
        <v>706</v>
      </c>
      <c r="F546" s="14">
        <v>14076.38</v>
      </c>
      <c r="G546" s="13" t="s">
        <v>707</v>
      </c>
      <c r="H546" s="19">
        <v>43952</v>
      </c>
      <c r="I546" s="13" t="s">
        <v>1273</v>
      </c>
      <c r="J546" s="13" t="s">
        <v>1302</v>
      </c>
      <c r="K546" s="20">
        <v>10065</v>
      </c>
      <c r="L546" s="13" t="s">
        <v>222</v>
      </c>
      <c r="M546" s="20">
        <v>111600</v>
      </c>
      <c r="N546" s="13" t="s">
        <v>1303</v>
      </c>
      <c r="O546" s="13" t="s">
        <v>718</v>
      </c>
      <c r="P546" s="13" t="s">
        <v>719</v>
      </c>
      <c r="Q546" s="13" t="s">
        <v>1245</v>
      </c>
      <c r="R546" s="13" t="s">
        <v>714</v>
      </c>
      <c r="S546" s="13" t="s">
        <v>721</v>
      </c>
    </row>
    <row r="547" spans="1:19" x14ac:dyDescent="0.25">
      <c r="A547" s="13" t="s">
        <v>722</v>
      </c>
      <c r="B547" s="13" t="s">
        <v>703</v>
      </c>
      <c r="C547" s="13" t="s">
        <v>723</v>
      </c>
      <c r="D547" s="13" t="s">
        <v>705</v>
      </c>
      <c r="E547" s="13" t="s">
        <v>706</v>
      </c>
      <c r="F547" s="14">
        <v>13851.31</v>
      </c>
      <c r="G547" s="13" t="s">
        <v>707</v>
      </c>
      <c r="H547" s="19">
        <v>43983</v>
      </c>
      <c r="I547" s="13" t="s">
        <v>1230</v>
      </c>
      <c r="J547" s="13" t="s">
        <v>1302</v>
      </c>
      <c r="K547" s="20">
        <v>10065</v>
      </c>
      <c r="L547" s="13" t="s">
        <v>222</v>
      </c>
      <c r="M547" s="20">
        <v>111600</v>
      </c>
      <c r="N547" s="13" t="s">
        <v>1303</v>
      </c>
      <c r="O547" s="13" t="s">
        <v>724</v>
      </c>
      <c r="P547" s="13" t="s">
        <v>725</v>
      </c>
      <c r="Q547" s="13" t="s">
        <v>726</v>
      </c>
      <c r="R547" s="13" t="s">
        <v>714</v>
      </c>
      <c r="S547" s="13" t="s">
        <v>721</v>
      </c>
    </row>
    <row r="548" spans="1:19" x14ac:dyDescent="0.25">
      <c r="A548" s="13" t="s">
        <v>702</v>
      </c>
      <c r="B548" s="13" t="s">
        <v>703</v>
      </c>
      <c r="C548" s="13" t="s">
        <v>704</v>
      </c>
      <c r="D548" s="13" t="s">
        <v>705</v>
      </c>
      <c r="E548" s="13" t="s">
        <v>706</v>
      </c>
      <c r="F548" s="14">
        <v>2253</v>
      </c>
      <c r="G548" s="13" t="s">
        <v>707</v>
      </c>
      <c r="H548" s="19">
        <v>43922</v>
      </c>
      <c r="I548" s="13" t="s">
        <v>1304</v>
      </c>
      <c r="J548" s="13" t="s">
        <v>1305</v>
      </c>
      <c r="K548" s="20">
        <v>10065</v>
      </c>
      <c r="L548" s="13" t="s">
        <v>222</v>
      </c>
      <c r="M548" s="20">
        <v>111700</v>
      </c>
      <c r="N548" s="13" t="s">
        <v>1306</v>
      </c>
      <c r="O548" s="13" t="s">
        <v>711</v>
      </c>
      <c r="P548" s="13" t="s">
        <v>712</v>
      </c>
      <c r="Q548" s="13" t="s">
        <v>713</v>
      </c>
      <c r="R548" s="13" t="s">
        <v>714</v>
      </c>
      <c r="S548" s="13" t="s">
        <v>741</v>
      </c>
    </row>
    <row r="549" spans="1:19" x14ac:dyDescent="0.25">
      <c r="A549" s="13" t="s">
        <v>716</v>
      </c>
      <c r="B549" s="13" t="s">
        <v>703</v>
      </c>
      <c r="C549" s="13" t="s">
        <v>717</v>
      </c>
      <c r="D549" s="13" t="s">
        <v>705</v>
      </c>
      <c r="E549" s="13" t="s">
        <v>706</v>
      </c>
      <c r="F549" s="14">
        <v>2336.3000000000002</v>
      </c>
      <c r="G549" s="13" t="s">
        <v>707</v>
      </c>
      <c r="H549" s="19">
        <v>43952</v>
      </c>
      <c r="I549" s="13" t="s">
        <v>1276</v>
      </c>
      <c r="J549" s="13" t="s">
        <v>1305</v>
      </c>
      <c r="K549" s="20">
        <v>10065</v>
      </c>
      <c r="L549" s="13" t="s">
        <v>222</v>
      </c>
      <c r="M549" s="20">
        <v>111700</v>
      </c>
      <c r="N549" s="13" t="s">
        <v>1306</v>
      </c>
      <c r="O549" s="13" t="s">
        <v>718</v>
      </c>
      <c r="P549" s="13" t="s">
        <v>719</v>
      </c>
      <c r="Q549" s="13" t="s">
        <v>1245</v>
      </c>
      <c r="R549" s="13" t="s">
        <v>714</v>
      </c>
      <c r="S549" s="13" t="s">
        <v>741</v>
      </c>
    </row>
    <row r="550" spans="1:19" x14ac:dyDescent="0.25">
      <c r="A550" s="13" t="s">
        <v>722</v>
      </c>
      <c r="B550" s="13" t="s">
        <v>703</v>
      </c>
      <c r="C550" s="13" t="s">
        <v>723</v>
      </c>
      <c r="D550" s="13" t="s">
        <v>705</v>
      </c>
      <c r="E550" s="13" t="s">
        <v>706</v>
      </c>
      <c r="F550" s="14">
        <v>1668.38</v>
      </c>
      <c r="G550" s="13" t="s">
        <v>707</v>
      </c>
      <c r="H550" s="19">
        <v>43983</v>
      </c>
      <c r="I550" s="13" t="s">
        <v>1233</v>
      </c>
      <c r="J550" s="13" t="s">
        <v>1305</v>
      </c>
      <c r="K550" s="20">
        <v>10065</v>
      </c>
      <c r="L550" s="13" t="s">
        <v>222</v>
      </c>
      <c r="M550" s="20">
        <v>111700</v>
      </c>
      <c r="N550" s="13" t="s">
        <v>1306</v>
      </c>
      <c r="O550" s="13" t="s">
        <v>724</v>
      </c>
      <c r="P550" s="13" t="s">
        <v>725</v>
      </c>
      <c r="Q550" s="13" t="s">
        <v>726</v>
      </c>
      <c r="R550" s="13" t="s">
        <v>714</v>
      </c>
      <c r="S550" s="13" t="s">
        <v>741</v>
      </c>
    </row>
    <row r="551" spans="1:19" x14ac:dyDescent="0.25">
      <c r="A551" s="13" t="s">
        <v>702</v>
      </c>
      <c r="B551" s="13" t="s">
        <v>703</v>
      </c>
      <c r="C551" s="13" t="s">
        <v>704</v>
      </c>
      <c r="D551" s="13" t="s">
        <v>705</v>
      </c>
      <c r="E551" s="13" t="s">
        <v>706</v>
      </c>
      <c r="F551" s="14">
        <v>188.57</v>
      </c>
      <c r="G551" s="13" t="s">
        <v>707</v>
      </c>
      <c r="H551" s="19">
        <v>43922</v>
      </c>
      <c r="I551" s="13" t="s">
        <v>1307</v>
      </c>
      <c r="J551" s="13" t="s">
        <v>1308</v>
      </c>
      <c r="K551" s="20">
        <v>10065</v>
      </c>
      <c r="L551" s="13" t="s">
        <v>222</v>
      </c>
      <c r="M551" s="20">
        <v>113010</v>
      </c>
      <c r="N551" s="13" t="s">
        <v>1309</v>
      </c>
      <c r="O551" s="13" t="s">
        <v>711</v>
      </c>
      <c r="P551" s="13" t="s">
        <v>712</v>
      </c>
      <c r="Q551" s="13" t="s">
        <v>713</v>
      </c>
      <c r="R551" s="13" t="s">
        <v>714</v>
      </c>
      <c r="S551" s="13" t="s">
        <v>715</v>
      </c>
    </row>
    <row r="552" spans="1:19" x14ac:dyDescent="0.25">
      <c r="A552" s="13" t="s">
        <v>716</v>
      </c>
      <c r="B552" s="13" t="s">
        <v>703</v>
      </c>
      <c r="C552" s="13" t="s">
        <v>717</v>
      </c>
      <c r="D552" s="13" t="s">
        <v>705</v>
      </c>
      <c r="E552" s="13" t="s">
        <v>706</v>
      </c>
      <c r="F552" s="14">
        <v>206.15</v>
      </c>
      <c r="G552" s="13" t="s">
        <v>707</v>
      </c>
      <c r="H552" s="19">
        <v>43952</v>
      </c>
      <c r="I552" s="13" t="s">
        <v>1279</v>
      </c>
      <c r="J552" s="13" t="s">
        <v>1308</v>
      </c>
      <c r="K552" s="20">
        <v>10065</v>
      </c>
      <c r="L552" s="13" t="s">
        <v>222</v>
      </c>
      <c r="M552" s="20">
        <v>113010</v>
      </c>
      <c r="N552" s="13" t="s">
        <v>1309</v>
      </c>
      <c r="O552" s="13" t="s">
        <v>718</v>
      </c>
      <c r="P552" s="13" t="s">
        <v>719</v>
      </c>
      <c r="Q552" s="13" t="s">
        <v>1245</v>
      </c>
      <c r="R552" s="13" t="s">
        <v>714</v>
      </c>
      <c r="S552" s="13" t="s">
        <v>715</v>
      </c>
    </row>
    <row r="553" spans="1:19" x14ac:dyDescent="0.25">
      <c r="A553" s="13" t="s">
        <v>722</v>
      </c>
      <c r="B553" s="13" t="s">
        <v>703</v>
      </c>
      <c r="C553" s="13" t="s">
        <v>723</v>
      </c>
      <c r="D553" s="13" t="s">
        <v>705</v>
      </c>
      <c r="E553" s="13" t="s">
        <v>706</v>
      </c>
      <c r="F553" s="14">
        <v>197.36</v>
      </c>
      <c r="G553" s="13" t="s">
        <v>707</v>
      </c>
      <c r="H553" s="19">
        <v>43983</v>
      </c>
      <c r="I553" s="13" t="s">
        <v>1236</v>
      </c>
      <c r="J553" s="13" t="s">
        <v>1308</v>
      </c>
      <c r="K553" s="20">
        <v>10065</v>
      </c>
      <c r="L553" s="13" t="s">
        <v>222</v>
      </c>
      <c r="M553" s="20">
        <v>113010</v>
      </c>
      <c r="N553" s="13" t="s">
        <v>1309</v>
      </c>
      <c r="O553" s="13" t="s">
        <v>724</v>
      </c>
      <c r="P553" s="13" t="s">
        <v>725</v>
      </c>
      <c r="Q553" s="13" t="s">
        <v>726</v>
      </c>
      <c r="R553" s="13" t="s">
        <v>714</v>
      </c>
      <c r="S553" s="13" t="s">
        <v>715</v>
      </c>
    </row>
    <row r="554" spans="1:19" x14ac:dyDescent="0.25">
      <c r="A554" s="13" t="s">
        <v>702</v>
      </c>
      <c r="B554" s="13" t="s">
        <v>703</v>
      </c>
      <c r="C554" s="13" t="s">
        <v>704</v>
      </c>
      <c r="D554" s="13" t="s">
        <v>705</v>
      </c>
      <c r="E554" s="13" t="s">
        <v>706</v>
      </c>
      <c r="F554" s="14">
        <v>247.23</v>
      </c>
      <c r="G554" s="13" t="s">
        <v>707</v>
      </c>
      <c r="H554" s="19">
        <v>43922</v>
      </c>
      <c r="I554" s="13" t="s">
        <v>1310</v>
      </c>
      <c r="J554" s="13" t="s">
        <v>1311</v>
      </c>
      <c r="K554" s="20">
        <v>10065</v>
      </c>
      <c r="L554" s="13" t="s">
        <v>222</v>
      </c>
      <c r="M554" s="20">
        <v>113020</v>
      </c>
      <c r="N554" s="13" t="s">
        <v>1312</v>
      </c>
      <c r="O554" s="13" t="s">
        <v>711</v>
      </c>
      <c r="P554" s="13" t="s">
        <v>712</v>
      </c>
      <c r="Q554" s="13" t="s">
        <v>713</v>
      </c>
      <c r="R554" s="13" t="s">
        <v>714</v>
      </c>
      <c r="S554" s="13" t="s">
        <v>730</v>
      </c>
    </row>
    <row r="555" spans="1:19" x14ac:dyDescent="0.25">
      <c r="A555" s="13" t="s">
        <v>716</v>
      </c>
      <c r="B555" s="13" t="s">
        <v>703</v>
      </c>
      <c r="C555" s="13" t="s">
        <v>717</v>
      </c>
      <c r="D555" s="13" t="s">
        <v>705</v>
      </c>
      <c r="E555" s="13" t="s">
        <v>706</v>
      </c>
      <c r="F555" s="14">
        <v>180.78</v>
      </c>
      <c r="G555" s="13" t="s">
        <v>707</v>
      </c>
      <c r="H555" s="19">
        <v>43952</v>
      </c>
      <c r="I555" s="13" t="s">
        <v>1282</v>
      </c>
      <c r="J555" s="13" t="s">
        <v>1311</v>
      </c>
      <c r="K555" s="20">
        <v>10065</v>
      </c>
      <c r="L555" s="13" t="s">
        <v>222</v>
      </c>
      <c r="M555" s="20">
        <v>113020</v>
      </c>
      <c r="N555" s="13" t="s">
        <v>1312</v>
      </c>
      <c r="O555" s="13" t="s">
        <v>718</v>
      </c>
      <c r="P555" s="13" t="s">
        <v>719</v>
      </c>
      <c r="Q555" s="13" t="s">
        <v>1245</v>
      </c>
      <c r="R555" s="13" t="s">
        <v>714</v>
      </c>
      <c r="S555" s="13" t="s">
        <v>730</v>
      </c>
    </row>
    <row r="556" spans="1:19" x14ac:dyDescent="0.25">
      <c r="A556" s="13" t="s">
        <v>722</v>
      </c>
      <c r="B556" s="13" t="s">
        <v>703</v>
      </c>
      <c r="C556" s="13" t="s">
        <v>723</v>
      </c>
      <c r="D556" s="13" t="s">
        <v>705</v>
      </c>
      <c r="E556" s="13" t="s">
        <v>706</v>
      </c>
      <c r="F556" s="14">
        <v>267.04000000000002</v>
      </c>
      <c r="G556" s="13" t="s">
        <v>707</v>
      </c>
      <c r="H556" s="19">
        <v>43983</v>
      </c>
      <c r="I556" s="13" t="s">
        <v>1239</v>
      </c>
      <c r="J556" s="13" t="s">
        <v>1311</v>
      </c>
      <c r="K556" s="20">
        <v>10065</v>
      </c>
      <c r="L556" s="13" t="s">
        <v>222</v>
      </c>
      <c r="M556" s="20">
        <v>113020</v>
      </c>
      <c r="N556" s="13" t="s">
        <v>1312</v>
      </c>
      <c r="O556" s="13" t="s">
        <v>724</v>
      </c>
      <c r="P556" s="13" t="s">
        <v>725</v>
      </c>
      <c r="Q556" s="13" t="s">
        <v>726</v>
      </c>
      <c r="R556" s="13" t="s">
        <v>714</v>
      </c>
      <c r="S556" s="13" t="s">
        <v>730</v>
      </c>
    </row>
    <row r="557" spans="1:19" x14ac:dyDescent="0.25">
      <c r="A557" s="13" t="s">
        <v>702</v>
      </c>
      <c r="B557" s="13" t="s">
        <v>703</v>
      </c>
      <c r="C557" s="13" t="s">
        <v>704</v>
      </c>
      <c r="D557" s="13" t="s">
        <v>705</v>
      </c>
      <c r="E557" s="13" t="s">
        <v>706</v>
      </c>
      <c r="F557" s="14">
        <v>6363.85</v>
      </c>
      <c r="G557" s="13" t="s">
        <v>707</v>
      </c>
      <c r="H557" s="19">
        <v>43922</v>
      </c>
      <c r="I557" s="13" t="s">
        <v>1313</v>
      </c>
      <c r="J557" s="13" t="s">
        <v>1314</v>
      </c>
      <c r="K557" s="20">
        <v>10065</v>
      </c>
      <c r="L557" s="13" t="s">
        <v>222</v>
      </c>
      <c r="M557" s="20">
        <v>113040</v>
      </c>
      <c r="N557" s="13" t="s">
        <v>1315</v>
      </c>
      <c r="O557" s="13" t="s">
        <v>711</v>
      </c>
      <c r="P557" s="13" t="s">
        <v>712</v>
      </c>
      <c r="Q557" s="13" t="s">
        <v>713</v>
      </c>
      <c r="R557" s="13" t="s">
        <v>714</v>
      </c>
      <c r="S557" s="13" t="s">
        <v>682</v>
      </c>
    </row>
    <row r="558" spans="1:19" x14ac:dyDescent="0.25">
      <c r="A558" s="13" t="s">
        <v>716</v>
      </c>
      <c r="B558" s="13" t="s">
        <v>703</v>
      </c>
      <c r="C558" s="13" t="s">
        <v>717</v>
      </c>
      <c r="D558" s="13" t="s">
        <v>705</v>
      </c>
      <c r="E558" s="13" t="s">
        <v>706</v>
      </c>
      <c r="F558" s="14">
        <v>6908.88</v>
      </c>
      <c r="G558" s="13" t="s">
        <v>707</v>
      </c>
      <c r="H558" s="19">
        <v>43952</v>
      </c>
      <c r="I558" s="13" t="s">
        <v>1285</v>
      </c>
      <c r="J558" s="13" t="s">
        <v>1314</v>
      </c>
      <c r="K558" s="20">
        <v>10065</v>
      </c>
      <c r="L558" s="13" t="s">
        <v>222</v>
      </c>
      <c r="M558" s="20">
        <v>113040</v>
      </c>
      <c r="N558" s="13" t="s">
        <v>1315</v>
      </c>
      <c r="O558" s="13" t="s">
        <v>718</v>
      </c>
      <c r="P558" s="13" t="s">
        <v>719</v>
      </c>
      <c r="Q558" s="13" t="s">
        <v>1245</v>
      </c>
      <c r="R558" s="13" t="s">
        <v>714</v>
      </c>
      <c r="S558" s="13" t="s">
        <v>682</v>
      </c>
    </row>
    <row r="559" spans="1:19" x14ac:dyDescent="0.25">
      <c r="A559" s="13" t="s">
        <v>722</v>
      </c>
      <c r="B559" s="13" t="s">
        <v>703</v>
      </c>
      <c r="C559" s="13" t="s">
        <v>723</v>
      </c>
      <c r="D559" s="13" t="s">
        <v>705</v>
      </c>
      <c r="E559" s="13" t="s">
        <v>706</v>
      </c>
      <c r="F559" s="14">
        <v>5954.39</v>
      </c>
      <c r="G559" s="13" t="s">
        <v>707</v>
      </c>
      <c r="H559" s="19">
        <v>43983</v>
      </c>
      <c r="I559" s="13" t="s">
        <v>1242</v>
      </c>
      <c r="J559" s="13" t="s">
        <v>1314</v>
      </c>
      <c r="K559" s="20">
        <v>10065</v>
      </c>
      <c r="L559" s="13" t="s">
        <v>222</v>
      </c>
      <c r="M559" s="20">
        <v>113040</v>
      </c>
      <c r="N559" s="13" t="s">
        <v>1315</v>
      </c>
      <c r="O559" s="13" t="s">
        <v>724</v>
      </c>
      <c r="P559" s="13" t="s">
        <v>725</v>
      </c>
      <c r="Q559" s="13" t="s">
        <v>726</v>
      </c>
      <c r="R559" s="13" t="s">
        <v>714</v>
      </c>
      <c r="S559" s="13" t="s">
        <v>682</v>
      </c>
    </row>
    <row r="560" spans="1:19" x14ac:dyDescent="0.25">
      <c r="A560" s="13" t="s">
        <v>722</v>
      </c>
      <c r="B560" s="13" t="s">
        <v>703</v>
      </c>
      <c r="C560" s="13" t="s">
        <v>723</v>
      </c>
      <c r="D560" s="13" t="s">
        <v>705</v>
      </c>
      <c r="E560" s="13" t="s">
        <v>706</v>
      </c>
      <c r="F560" s="14">
        <v>375.3</v>
      </c>
      <c r="G560" s="13" t="s">
        <v>707</v>
      </c>
      <c r="H560" s="19">
        <v>43983</v>
      </c>
      <c r="I560" s="13" t="s">
        <v>1316</v>
      </c>
      <c r="J560" s="13" t="s">
        <v>1314</v>
      </c>
      <c r="K560" s="20">
        <v>10065</v>
      </c>
      <c r="L560" s="13" t="s">
        <v>222</v>
      </c>
      <c r="M560" s="20">
        <v>113040</v>
      </c>
      <c r="N560" s="13" t="s">
        <v>1315</v>
      </c>
      <c r="O560" s="13" t="s">
        <v>724</v>
      </c>
      <c r="P560" s="13" t="s">
        <v>681</v>
      </c>
      <c r="Q560" s="13" t="s">
        <v>874</v>
      </c>
      <c r="R560" s="13" t="s">
        <v>714</v>
      </c>
      <c r="S560" s="13" t="s">
        <v>682</v>
      </c>
    </row>
    <row r="561" spans="1:19" x14ac:dyDescent="0.25">
      <c r="A561" s="13" t="s">
        <v>702</v>
      </c>
      <c r="B561" s="13" t="s">
        <v>703</v>
      </c>
      <c r="C561" s="13" t="s">
        <v>704</v>
      </c>
      <c r="D561" s="13" t="s">
        <v>705</v>
      </c>
      <c r="E561" s="13" t="s">
        <v>706</v>
      </c>
      <c r="F561" s="14">
        <v>59.43</v>
      </c>
      <c r="G561" s="13" t="s">
        <v>707</v>
      </c>
      <c r="H561" s="19">
        <v>43922</v>
      </c>
      <c r="I561" s="13" t="s">
        <v>1317</v>
      </c>
      <c r="J561" s="13" t="s">
        <v>1318</v>
      </c>
      <c r="K561" s="20">
        <v>10065</v>
      </c>
      <c r="L561" s="13" t="s">
        <v>222</v>
      </c>
      <c r="M561" s="20">
        <v>113050</v>
      </c>
      <c r="N561" s="13" t="s">
        <v>1319</v>
      </c>
      <c r="O561" s="13" t="s">
        <v>711</v>
      </c>
      <c r="P561" s="13" t="s">
        <v>712</v>
      </c>
      <c r="Q561" s="13" t="s">
        <v>713</v>
      </c>
      <c r="R561" s="13" t="s">
        <v>714</v>
      </c>
      <c r="S561" s="13" t="s">
        <v>686</v>
      </c>
    </row>
    <row r="562" spans="1:19" x14ac:dyDescent="0.25">
      <c r="A562" s="13" t="s">
        <v>702</v>
      </c>
      <c r="B562" s="13" t="s">
        <v>703</v>
      </c>
      <c r="C562" s="13" t="s">
        <v>704</v>
      </c>
      <c r="D562" s="13" t="s">
        <v>705</v>
      </c>
      <c r="E562" s="13" t="s">
        <v>706</v>
      </c>
      <c r="F562" s="14">
        <v>754.07</v>
      </c>
      <c r="G562" s="13" t="s">
        <v>707</v>
      </c>
      <c r="H562" s="19">
        <v>43922</v>
      </c>
      <c r="I562" s="13" t="s">
        <v>1320</v>
      </c>
      <c r="J562" s="13" t="s">
        <v>1321</v>
      </c>
      <c r="K562" s="20">
        <v>10065</v>
      </c>
      <c r="L562" s="13" t="s">
        <v>222</v>
      </c>
      <c r="M562" s="20">
        <v>113060</v>
      </c>
      <c r="N562" s="13" t="s">
        <v>1322</v>
      </c>
      <c r="O562" s="13" t="s">
        <v>711</v>
      </c>
      <c r="P562" s="13" t="s">
        <v>712</v>
      </c>
      <c r="Q562" s="13" t="s">
        <v>713</v>
      </c>
      <c r="R562" s="13" t="s">
        <v>714</v>
      </c>
      <c r="S562" s="13" t="s">
        <v>721</v>
      </c>
    </row>
    <row r="563" spans="1:19" x14ac:dyDescent="0.25">
      <c r="A563" s="13" t="s">
        <v>716</v>
      </c>
      <c r="B563" s="13" t="s">
        <v>703</v>
      </c>
      <c r="C563" s="13" t="s">
        <v>717</v>
      </c>
      <c r="D563" s="13" t="s">
        <v>705</v>
      </c>
      <c r="E563" s="13" t="s">
        <v>706</v>
      </c>
      <c r="F563" s="14">
        <v>761.3</v>
      </c>
      <c r="G563" s="13" t="s">
        <v>707</v>
      </c>
      <c r="H563" s="19">
        <v>43952</v>
      </c>
      <c r="I563" s="13" t="s">
        <v>1288</v>
      </c>
      <c r="J563" s="13" t="s">
        <v>1321</v>
      </c>
      <c r="K563" s="20">
        <v>10065</v>
      </c>
      <c r="L563" s="13" t="s">
        <v>222</v>
      </c>
      <c r="M563" s="20">
        <v>113060</v>
      </c>
      <c r="N563" s="13" t="s">
        <v>1322</v>
      </c>
      <c r="O563" s="13" t="s">
        <v>718</v>
      </c>
      <c r="P563" s="13" t="s">
        <v>719</v>
      </c>
      <c r="Q563" s="13" t="s">
        <v>1245</v>
      </c>
      <c r="R563" s="13" t="s">
        <v>714</v>
      </c>
      <c r="S563" s="13" t="s">
        <v>721</v>
      </c>
    </row>
    <row r="564" spans="1:19" x14ac:dyDescent="0.25">
      <c r="A564" s="13" t="s">
        <v>722</v>
      </c>
      <c r="B564" s="13" t="s">
        <v>703</v>
      </c>
      <c r="C564" s="13" t="s">
        <v>723</v>
      </c>
      <c r="D564" s="13" t="s">
        <v>705</v>
      </c>
      <c r="E564" s="13" t="s">
        <v>706</v>
      </c>
      <c r="F564" s="14">
        <v>739.76</v>
      </c>
      <c r="G564" s="13" t="s">
        <v>707</v>
      </c>
      <c r="H564" s="19">
        <v>43983</v>
      </c>
      <c r="I564" s="13" t="s">
        <v>1246</v>
      </c>
      <c r="J564" s="13" t="s">
        <v>1321</v>
      </c>
      <c r="K564" s="20">
        <v>10065</v>
      </c>
      <c r="L564" s="13" t="s">
        <v>222</v>
      </c>
      <c r="M564" s="20">
        <v>113060</v>
      </c>
      <c r="N564" s="13" t="s">
        <v>1322</v>
      </c>
      <c r="O564" s="13" t="s">
        <v>724</v>
      </c>
      <c r="P564" s="13" t="s">
        <v>725</v>
      </c>
      <c r="Q564" s="13" t="s">
        <v>726</v>
      </c>
      <c r="R564" s="13" t="s">
        <v>714</v>
      </c>
      <c r="S564" s="13" t="s">
        <v>721</v>
      </c>
    </row>
    <row r="565" spans="1:19" x14ac:dyDescent="0.25">
      <c r="A565" s="13" t="s">
        <v>702</v>
      </c>
      <c r="B565" s="13" t="s">
        <v>703</v>
      </c>
      <c r="C565" s="13" t="s">
        <v>704</v>
      </c>
      <c r="D565" s="13" t="s">
        <v>705</v>
      </c>
      <c r="E565" s="13" t="s">
        <v>706</v>
      </c>
      <c r="F565" s="14">
        <v>435.04</v>
      </c>
      <c r="G565" s="13" t="s">
        <v>707</v>
      </c>
      <c r="H565" s="19">
        <v>43922</v>
      </c>
      <c r="I565" s="13" t="s">
        <v>1323</v>
      </c>
      <c r="J565" s="13" t="s">
        <v>1324</v>
      </c>
      <c r="K565" s="20">
        <v>10065</v>
      </c>
      <c r="L565" s="13" t="s">
        <v>222</v>
      </c>
      <c r="M565" s="20">
        <v>114000</v>
      </c>
      <c r="N565" s="13" t="s">
        <v>1325</v>
      </c>
      <c r="O565" s="13" t="s">
        <v>711</v>
      </c>
      <c r="P565" s="13" t="s">
        <v>712</v>
      </c>
      <c r="Q565" s="13" t="s">
        <v>713</v>
      </c>
      <c r="R565" s="13" t="s">
        <v>714</v>
      </c>
      <c r="S565" s="13" t="s">
        <v>741</v>
      </c>
    </row>
    <row r="566" spans="1:19" x14ac:dyDescent="0.25">
      <c r="A566" s="13" t="s">
        <v>716</v>
      </c>
      <c r="B566" s="13" t="s">
        <v>703</v>
      </c>
      <c r="C566" s="13" t="s">
        <v>717</v>
      </c>
      <c r="D566" s="13" t="s">
        <v>705</v>
      </c>
      <c r="E566" s="13" t="s">
        <v>706</v>
      </c>
      <c r="F566" s="14">
        <v>448.03</v>
      </c>
      <c r="G566" s="13" t="s">
        <v>707</v>
      </c>
      <c r="H566" s="19">
        <v>43952</v>
      </c>
      <c r="I566" s="13" t="s">
        <v>1291</v>
      </c>
      <c r="J566" s="13" t="s">
        <v>1324</v>
      </c>
      <c r="K566" s="20">
        <v>10065</v>
      </c>
      <c r="L566" s="13" t="s">
        <v>222</v>
      </c>
      <c r="M566" s="20">
        <v>114000</v>
      </c>
      <c r="N566" s="13" t="s">
        <v>1325</v>
      </c>
      <c r="O566" s="13" t="s">
        <v>718</v>
      </c>
      <c r="P566" s="13" t="s">
        <v>719</v>
      </c>
      <c r="Q566" s="13" t="s">
        <v>1245</v>
      </c>
      <c r="R566" s="13" t="s">
        <v>714</v>
      </c>
      <c r="S566" s="13" t="s">
        <v>741</v>
      </c>
    </row>
    <row r="567" spans="1:19" x14ac:dyDescent="0.25">
      <c r="A567" s="13" t="s">
        <v>722</v>
      </c>
      <c r="B567" s="13" t="s">
        <v>703</v>
      </c>
      <c r="C567" s="13" t="s">
        <v>723</v>
      </c>
      <c r="D567" s="13" t="s">
        <v>705</v>
      </c>
      <c r="E567" s="13" t="s">
        <v>706</v>
      </c>
      <c r="F567" s="14">
        <v>446.12</v>
      </c>
      <c r="G567" s="13" t="s">
        <v>707</v>
      </c>
      <c r="H567" s="19">
        <v>43983</v>
      </c>
      <c r="I567" s="13" t="s">
        <v>1249</v>
      </c>
      <c r="J567" s="13" t="s">
        <v>1324</v>
      </c>
      <c r="K567" s="20">
        <v>10065</v>
      </c>
      <c r="L567" s="13" t="s">
        <v>222</v>
      </c>
      <c r="M567" s="20">
        <v>114000</v>
      </c>
      <c r="N567" s="13" t="s">
        <v>1325</v>
      </c>
      <c r="O567" s="13" t="s">
        <v>724</v>
      </c>
      <c r="P567" s="13" t="s">
        <v>725</v>
      </c>
      <c r="Q567" s="13" t="s">
        <v>726</v>
      </c>
      <c r="R567" s="13" t="s">
        <v>714</v>
      </c>
      <c r="S567" s="13" t="s">
        <v>741</v>
      </c>
    </row>
    <row r="568" spans="1:19" x14ac:dyDescent="0.25">
      <c r="A568" s="13" t="s">
        <v>702</v>
      </c>
      <c r="B568" s="13" t="s">
        <v>703</v>
      </c>
      <c r="C568" s="13" t="s">
        <v>704</v>
      </c>
      <c r="D568" s="13" t="s">
        <v>705</v>
      </c>
      <c r="E568" s="13" t="s">
        <v>706</v>
      </c>
      <c r="F568" s="14">
        <v>941.1</v>
      </c>
      <c r="G568" s="13" t="s">
        <v>707</v>
      </c>
      <c r="H568" s="19">
        <v>43922</v>
      </c>
      <c r="I568" s="13" t="s">
        <v>1326</v>
      </c>
      <c r="J568" s="13" t="s">
        <v>1327</v>
      </c>
      <c r="K568" s="20">
        <v>10065</v>
      </c>
      <c r="L568" s="13" t="s">
        <v>222</v>
      </c>
      <c r="M568" s="20">
        <v>114010</v>
      </c>
      <c r="N568" s="13" t="s">
        <v>1328</v>
      </c>
      <c r="O568" s="13" t="s">
        <v>711</v>
      </c>
      <c r="P568" s="13" t="s">
        <v>712</v>
      </c>
      <c r="Q568" s="13" t="s">
        <v>713</v>
      </c>
      <c r="R568" s="13" t="s">
        <v>714</v>
      </c>
      <c r="S568" s="13" t="s">
        <v>715</v>
      </c>
    </row>
    <row r="569" spans="1:19" x14ac:dyDescent="0.25">
      <c r="A569" s="13" t="s">
        <v>716</v>
      </c>
      <c r="B569" s="13" t="s">
        <v>703</v>
      </c>
      <c r="C569" s="13" t="s">
        <v>717</v>
      </c>
      <c r="D569" s="13" t="s">
        <v>705</v>
      </c>
      <c r="E569" s="13" t="s">
        <v>706</v>
      </c>
      <c r="F569" s="14">
        <v>983.45</v>
      </c>
      <c r="G569" s="13" t="s">
        <v>707</v>
      </c>
      <c r="H569" s="19">
        <v>43952</v>
      </c>
      <c r="I569" s="13" t="s">
        <v>1295</v>
      </c>
      <c r="J569" s="13" t="s">
        <v>1327</v>
      </c>
      <c r="K569" s="20">
        <v>10065</v>
      </c>
      <c r="L569" s="13" t="s">
        <v>222</v>
      </c>
      <c r="M569" s="20">
        <v>114010</v>
      </c>
      <c r="N569" s="13" t="s">
        <v>1328</v>
      </c>
      <c r="O569" s="13" t="s">
        <v>718</v>
      </c>
      <c r="P569" s="13" t="s">
        <v>719</v>
      </c>
      <c r="Q569" s="13" t="s">
        <v>1245</v>
      </c>
      <c r="R569" s="13" t="s">
        <v>714</v>
      </c>
      <c r="S569" s="13" t="s">
        <v>715</v>
      </c>
    </row>
    <row r="570" spans="1:19" x14ac:dyDescent="0.25">
      <c r="A570" s="13" t="s">
        <v>722</v>
      </c>
      <c r="B570" s="13" t="s">
        <v>703</v>
      </c>
      <c r="C570" s="13" t="s">
        <v>723</v>
      </c>
      <c r="D570" s="13" t="s">
        <v>705</v>
      </c>
      <c r="E570" s="13" t="s">
        <v>706</v>
      </c>
      <c r="F570" s="14">
        <v>962.27</v>
      </c>
      <c r="G570" s="13" t="s">
        <v>707</v>
      </c>
      <c r="H570" s="19">
        <v>43983</v>
      </c>
      <c r="I570" s="13" t="s">
        <v>1252</v>
      </c>
      <c r="J570" s="13" t="s">
        <v>1327</v>
      </c>
      <c r="K570" s="20">
        <v>10065</v>
      </c>
      <c r="L570" s="13" t="s">
        <v>222</v>
      </c>
      <c r="M570" s="20">
        <v>114010</v>
      </c>
      <c r="N570" s="13" t="s">
        <v>1328</v>
      </c>
      <c r="O570" s="13" t="s">
        <v>724</v>
      </c>
      <c r="P570" s="13" t="s">
        <v>725</v>
      </c>
      <c r="Q570" s="13" t="s">
        <v>726</v>
      </c>
      <c r="R570" s="13" t="s">
        <v>714</v>
      </c>
      <c r="S570" s="13" t="s">
        <v>715</v>
      </c>
    </row>
    <row r="571" spans="1:19" x14ac:dyDescent="0.25">
      <c r="A571" s="13" t="s">
        <v>702</v>
      </c>
      <c r="B571" s="13" t="s">
        <v>703</v>
      </c>
      <c r="C571" s="13" t="s">
        <v>704</v>
      </c>
      <c r="D571" s="13" t="s">
        <v>705</v>
      </c>
      <c r="E571" s="13" t="s">
        <v>706</v>
      </c>
      <c r="F571" s="14">
        <v>1242.6099999999999</v>
      </c>
      <c r="G571" s="13" t="s">
        <v>707</v>
      </c>
      <c r="H571" s="19">
        <v>43922</v>
      </c>
      <c r="I571" s="13" t="s">
        <v>1329</v>
      </c>
      <c r="J571" s="13" t="s">
        <v>1330</v>
      </c>
      <c r="K571" s="20">
        <v>10065</v>
      </c>
      <c r="L571" s="13" t="s">
        <v>222</v>
      </c>
      <c r="M571" s="20">
        <v>114020</v>
      </c>
      <c r="N571" s="13" t="s">
        <v>1331</v>
      </c>
      <c r="O571" s="13" t="s">
        <v>711</v>
      </c>
      <c r="P571" s="13" t="s">
        <v>712</v>
      </c>
      <c r="Q571" s="13" t="s">
        <v>713</v>
      </c>
      <c r="R571" s="13" t="s">
        <v>714</v>
      </c>
      <c r="S571" s="13" t="s">
        <v>730</v>
      </c>
    </row>
    <row r="572" spans="1:19" x14ac:dyDescent="0.25">
      <c r="A572" s="13" t="s">
        <v>716</v>
      </c>
      <c r="B572" s="13" t="s">
        <v>703</v>
      </c>
      <c r="C572" s="13" t="s">
        <v>717</v>
      </c>
      <c r="D572" s="13" t="s">
        <v>705</v>
      </c>
      <c r="E572" s="13" t="s">
        <v>706</v>
      </c>
      <c r="F572" s="14">
        <v>1108.26</v>
      </c>
      <c r="G572" s="13" t="s">
        <v>707</v>
      </c>
      <c r="H572" s="19">
        <v>43952</v>
      </c>
      <c r="I572" s="13" t="s">
        <v>1298</v>
      </c>
      <c r="J572" s="13" t="s">
        <v>1330</v>
      </c>
      <c r="K572" s="20">
        <v>10065</v>
      </c>
      <c r="L572" s="13" t="s">
        <v>222</v>
      </c>
      <c r="M572" s="20">
        <v>114020</v>
      </c>
      <c r="N572" s="13" t="s">
        <v>1331</v>
      </c>
      <c r="O572" s="13" t="s">
        <v>718</v>
      </c>
      <c r="P572" s="13" t="s">
        <v>719</v>
      </c>
      <c r="Q572" s="13" t="s">
        <v>1245</v>
      </c>
      <c r="R572" s="13" t="s">
        <v>714</v>
      </c>
      <c r="S572" s="13" t="s">
        <v>730</v>
      </c>
    </row>
    <row r="573" spans="1:19" x14ac:dyDescent="0.25">
      <c r="A573" s="13" t="s">
        <v>722</v>
      </c>
      <c r="B573" s="13" t="s">
        <v>703</v>
      </c>
      <c r="C573" s="13" t="s">
        <v>723</v>
      </c>
      <c r="D573" s="13" t="s">
        <v>705</v>
      </c>
      <c r="E573" s="13" t="s">
        <v>706</v>
      </c>
      <c r="F573" s="14">
        <v>1282.6600000000001</v>
      </c>
      <c r="G573" s="13" t="s">
        <v>707</v>
      </c>
      <c r="H573" s="19">
        <v>43983</v>
      </c>
      <c r="I573" s="13" t="s">
        <v>1255</v>
      </c>
      <c r="J573" s="13" t="s">
        <v>1330</v>
      </c>
      <c r="K573" s="20">
        <v>10065</v>
      </c>
      <c r="L573" s="13" t="s">
        <v>222</v>
      </c>
      <c r="M573" s="20">
        <v>114020</v>
      </c>
      <c r="N573" s="13" t="s">
        <v>1331</v>
      </c>
      <c r="O573" s="13" t="s">
        <v>724</v>
      </c>
      <c r="P573" s="13" t="s">
        <v>725</v>
      </c>
      <c r="Q573" s="13" t="s">
        <v>726</v>
      </c>
      <c r="R573" s="13" t="s">
        <v>714</v>
      </c>
      <c r="S573" s="13" t="s">
        <v>730</v>
      </c>
    </row>
    <row r="574" spans="1:19" x14ac:dyDescent="0.25">
      <c r="A574" s="13" t="s">
        <v>702</v>
      </c>
      <c r="B574" s="13" t="s">
        <v>703</v>
      </c>
      <c r="C574" s="13" t="s">
        <v>704</v>
      </c>
      <c r="D574" s="13" t="s">
        <v>705</v>
      </c>
      <c r="E574" s="13" t="s">
        <v>706</v>
      </c>
      <c r="F574" s="14">
        <v>13525.45</v>
      </c>
      <c r="G574" s="13" t="s">
        <v>707</v>
      </c>
      <c r="H574" s="19">
        <v>43922</v>
      </c>
      <c r="I574" s="13" t="s">
        <v>1332</v>
      </c>
      <c r="J574" s="13" t="s">
        <v>1333</v>
      </c>
      <c r="K574" s="20">
        <v>10065</v>
      </c>
      <c r="L574" s="13" t="s">
        <v>222</v>
      </c>
      <c r="M574" s="20">
        <v>114040</v>
      </c>
      <c r="N574" s="13" t="s">
        <v>1334</v>
      </c>
      <c r="O574" s="13" t="s">
        <v>711</v>
      </c>
      <c r="P574" s="13" t="s">
        <v>712</v>
      </c>
      <c r="Q574" s="13" t="s">
        <v>713</v>
      </c>
      <c r="R574" s="13" t="s">
        <v>714</v>
      </c>
      <c r="S574" s="13" t="s">
        <v>682</v>
      </c>
    </row>
    <row r="575" spans="1:19" x14ac:dyDescent="0.25">
      <c r="A575" s="13" t="s">
        <v>716</v>
      </c>
      <c r="B575" s="13" t="s">
        <v>703</v>
      </c>
      <c r="C575" s="13" t="s">
        <v>717</v>
      </c>
      <c r="D575" s="13" t="s">
        <v>705</v>
      </c>
      <c r="E575" s="13" t="s">
        <v>706</v>
      </c>
      <c r="F575" s="14">
        <v>14624.92</v>
      </c>
      <c r="G575" s="13" t="s">
        <v>707</v>
      </c>
      <c r="H575" s="19">
        <v>43952</v>
      </c>
      <c r="I575" s="13" t="s">
        <v>1301</v>
      </c>
      <c r="J575" s="13" t="s">
        <v>1333</v>
      </c>
      <c r="K575" s="20">
        <v>10065</v>
      </c>
      <c r="L575" s="13" t="s">
        <v>222</v>
      </c>
      <c r="M575" s="20">
        <v>114040</v>
      </c>
      <c r="N575" s="13" t="s">
        <v>1334</v>
      </c>
      <c r="O575" s="13" t="s">
        <v>718</v>
      </c>
      <c r="P575" s="13" t="s">
        <v>719</v>
      </c>
      <c r="Q575" s="13" t="s">
        <v>1245</v>
      </c>
      <c r="R575" s="13" t="s">
        <v>714</v>
      </c>
      <c r="S575" s="13" t="s">
        <v>682</v>
      </c>
    </row>
    <row r="576" spans="1:19" x14ac:dyDescent="0.25">
      <c r="A576" s="13" t="s">
        <v>722</v>
      </c>
      <c r="B576" s="13" t="s">
        <v>703</v>
      </c>
      <c r="C576" s="13" t="s">
        <v>723</v>
      </c>
      <c r="D576" s="13" t="s">
        <v>705</v>
      </c>
      <c r="E576" s="13" t="s">
        <v>706</v>
      </c>
      <c r="F576" s="14">
        <v>12923.1</v>
      </c>
      <c r="G576" s="13" t="s">
        <v>707</v>
      </c>
      <c r="H576" s="19">
        <v>43983</v>
      </c>
      <c r="I576" s="13" t="s">
        <v>1258</v>
      </c>
      <c r="J576" s="13" t="s">
        <v>1333</v>
      </c>
      <c r="K576" s="20">
        <v>10065</v>
      </c>
      <c r="L576" s="13" t="s">
        <v>222</v>
      </c>
      <c r="M576" s="20">
        <v>114040</v>
      </c>
      <c r="N576" s="13" t="s">
        <v>1334</v>
      </c>
      <c r="O576" s="13" t="s">
        <v>724</v>
      </c>
      <c r="P576" s="13" t="s">
        <v>725</v>
      </c>
      <c r="Q576" s="13" t="s">
        <v>726</v>
      </c>
      <c r="R576" s="13" t="s">
        <v>714</v>
      </c>
      <c r="S576" s="13" t="s">
        <v>682</v>
      </c>
    </row>
    <row r="577" spans="1:19" x14ac:dyDescent="0.25">
      <c r="A577" s="13" t="s">
        <v>722</v>
      </c>
      <c r="B577" s="13" t="s">
        <v>703</v>
      </c>
      <c r="C577" s="13" t="s">
        <v>723</v>
      </c>
      <c r="D577" s="13" t="s">
        <v>705</v>
      </c>
      <c r="E577" s="13" t="s">
        <v>706</v>
      </c>
      <c r="F577" s="14">
        <v>817.33</v>
      </c>
      <c r="G577" s="13" t="s">
        <v>707</v>
      </c>
      <c r="H577" s="19">
        <v>43983</v>
      </c>
      <c r="I577" s="13" t="s">
        <v>1335</v>
      </c>
      <c r="J577" s="13" t="s">
        <v>1333</v>
      </c>
      <c r="K577" s="20">
        <v>10065</v>
      </c>
      <c r="L577" s="13" t="s">
        <v>222</v>
      </c>
      <c r="M577" s="20">
        <v>114040</v>
      </c>
      <c r="N577" s="13" t="s">
        <v>1334</v>
      </c>
      <c r="O577" s="13" t="s">
        <v>724</v>
      </c>
      <c r="P577" s="13" t="s">
        <v>681</v>
      </c>
      <c r="Q577" s="13" t="s">
        <v>874</v>
      </c>
      <c r="R577" s="13" t="s">
        <v>714</v>
      </c>
      <c r="S577" s="13" t="s">
        <v>682</v>
      </c>
    </row>
    <row r="578" spans="1:19" x14ac:dyDescent="0.25">
      <c r="A578" s="13" t="s">
        <v>702</v>
      </c>
      <c r="B578" s="13" t="s">
        <v>703</v>
      </c>
      <c r="C578" s="13" t="s">
        <v>704</v>
      </c>
      <c r="D578" s="13" t="s">
        <v>705</v>
      </c>
      <c r="E578" s="13" t="s">
        <v>706</v>
      </c>
      <c r="F578" s="14">
        <v>3867.5</v>
      </c>
      <c r="G578" s="13" t="s">
        <v>707</v>
      </c>
      <c r="H578" s="19">
        <v>43922</v>
      </c>
      <c r="I578" s="13" t="s">
        <v>1336</v>
      </c>
      <c r="J578" s="13" t="s">
        <v>1337</v>
      </c>
      <c r="K578" s="20">
        <v>10065</v>
      </c>
      <c r="L578" s="13" t="s">
        <v>222</v>
      </c>
      <c r="M578" s="20">
        <v>114060</v>
      </c>
      <c r="N578" s="13" t="s">
        <v>1338</v>
      </c>
      <c r="O578" s="13" t="s">
        <v>711</v>
      </c>
      <c r="P578" s="13" t="s">
        <v>712</v>
      </c>
      <c r="Q578" s="13" t="s">
        <v>713</v>
      </c>
      <c r="R578" s="13" t="s">
        <v>714</v>
      </c>
      <c r="S578" s="13" t="s">
        <v>721</v>
      </c>
    </row>
    <row r="579" spans="1:19" x14ac:dyDescent="0.25">
      <c r="A579" s="13" t="s">
        <v>716</v>
      </c>
      <c r="B579" s="13" t="s">
        <v>703</v>
      </c>
      <c r="C579" s="13" t="s">
        <v>717</v>
      </c>
      <c r="D579" s="13" t="s">
        <v>705</v>
      </c>
      <c r="E579" s="13" t="s">
        <v>706</v>
      </c>
      <c r="F579" s="14">
        <v>3907.75</v>
      </c>
      <c r="G579" s="13" t="s">
        <v>707</v>
      </c>
      <c r="H579" s="19">
        <v>43952</v>
      </c>
      <c r="I579" s="13" t="s">
        <v>1304</v>
      </c>
      <c r="J579" s="13" t="s">
        <v>1337</v>
      </c>
      <c r="K579" s="20">
        <v>10065</v>
      </c>
      <c r="L579" s="13" t="s">
        <v>222</v>
      </c>
      <c r="M579" s="20">
        <v>114060</v>
      </c>
      <c r="N579" s="13" t="s">
        <v>1338</v>
      </c>
      <c r="O579" s="13" t="s">
        <v>718</v>
      </c>
      <c r="P579" s="13" t="s">
        <v>719</v>
      </c>
      <c r="Q579" s="13" t="s">
        <v>1245</v>
      </c>
      <c r="R579" s="13" t="s">
        <v>714</v>
      </c>
      <c r="S579" s="13" t="s">
        <v>721</v>
      </c>
    </row>
    <row r="580" spans="1:19" x14ac:dyDescent="0.25">
      <c r="A580" s="13" t="s">
        <v>722</v>
      </c>
      <c r="B580" s="13" t="s">
        <v>703</v>
      </c>
      <c r="C580" s="13" t="s">
        <v>723</v>
      </c>
      <c r="D580" s="13" t="s">
        <v>705</v>
      </c>
      <c r="E580" s="13" t="s">
        <v>706</v>
      </c>
      <c r="F580" s="14">
        <v>3845.29</v>
      </c>
      <c r="G580" s="13" t="s">
        <v>707</v>
      </c>
      <c r="H580" s="19">
        <v>43983</v>
      </c>
      <c r="I580" s="13" t="s">
        <v>1261</v>
      </c>
      <c r="J580" s="13" t="s">
        <v>1337</v>
      </c>
      <c r="K580" s="20">
        <v>10065</v>
      </c>
      <c r="L580" s="13" t="s">
        <v>222</v>
      </c>
      <c r="M580" s="20">
        <v>114060</v>
      </c>
      <c r="N580" s="13" t="s">
        <v>1338</v>
      </c>
      <c r="O580" s="13" t="s">
        <v>724</v>
      </c>
      <c r="P580" s="13" t="s">
        <v>725</v>
      </c>
      <c r="Q580" s="13" t="s">
        <v>726</v>
      </c>
      <c r="R580" s="13" t="s">
        <v>714</v>
      </c>
      <c r="S580" s="13" t="s">
        <v>721</v>
      </c>
    </row>
    <row r="581" spans="1:19" x14ac:dyDescent="0.25">
      <c r="A581" s="13" t="s">
        <v>702</v>
      </c>
      <c r="B581" s="13" t="s">
        <v>703</v>
      </c>
      <c r="C581" s="13" t="s">
        <v>704</v>
      </c>
      <c r="D581" s="13" t="s">
        <v>705</v>
      </c>
      <c r="E581" s="13" t="s">
        <v>706</v>
      </c>
      <c r="F581" s="14">
        <v>10325.66</v>
      </c>
      <c r="G581" s="13" t="s">
        <v>707</v>
      </c>
      <c r="H581" s="19">
        <v>43922</v>
      </c>
      <c r="I581" s="13" t="s">
        <v>1339</v>
      </c>
      <c r="J581" s="13" t="s">
        <v>1340</v>
      </c>
      <c r="K581" s="20">
        <v>10066</v>
      </c>
      <c r="L581" s="13" t="s">
        <v>634</v>
      </c>
      <c r="M581" s="20">
        <v>111100</v>
      </c>
      <c r="N581" s="13" t="s">
        <v>1341</v>
      </c>
      <c r="O581" s="13" t="s">
        <v>711</v>
      </c>
      <c r="P581" s="13" t="s">
        <v>712</v>
      </c>
      <c r="Q581" s="13" t="s">
        <v>713</v>
      </c>
      <c r="R581" s="13" t="s">
        <v>714</v>
      </c>
      <c r="S581" s="13" t="s">
        <v>715</v>
      </c>
    </row>
    <row r="582" spans="1:19" x14ac:dyDescent="0.25">
      <c r="A582" s="13" t="s">
        <v>716</v>
      </c>
      <c r="B582" s="13" t="s">
        <v>703</v>
      </c>
      <c r="C582" s="13" t="s">
        <v>717</v>
      </c>
      <c r="D582" s="13" t="s">
        <v>705</v>
      </c>
      <c r="E582" s="13" t="s">
        <v>706</v>
      </c>
      <c r="F582" s="14">
        <v>9665.4</v>
      </c>
      <c r="G582" s="13" t="s">
        <v>707</v>
      </c>
      <c r="H582" s="19">
        <v>43952</v>
      </c>
      <c r="I582" s="13" t="s">
        <v>1307</v>
      </c>
      <c r="J582" s="13" t="s">
        <v>1340</v>
      </c>
      <c r="K582" s="20">
        <v>10066</v>
      </c>
      <c r="L582" s="13" t="s">
        <v>634</v>
      </c>
      <c r="M582" s="20">
        <v>111100</v>
      </c>
      <c r="N582" s="13" t="s">
        <v>1341</v>
      </c>
      <c r="O582" s="13" t="s">
        <v>718</v>
      </c>
      <c r="P582" s="13" t="s">
        <v>719</v>
      </c>
      <c r="Q582" s="13" t="s">
        <v>1245</v>
      </c>
      <c r="R582" s="13" t="s">
        <v>714</v>
      </c>
      <c r="S582" s="13" t="s">
        <v>715</v>
      </c>
    </row>
    <row r="583" spans="1:19" x14ac:dyDescent="0.25">
      <c r="A583" s="13" t="s">
        <v>722</v>
      </c>
      <c r="B583" s="13" t="s">
        <v>703</v>
      </c>
      <c r="C583" s="13" t="s">
        <v>723</v>
      </c>
      <c r="D583" s="13" t="s">
        <v>705</v>
      </c>
      <c r="E583" s="13" t="s">
        <v>706</v>
      </c>
      <c r="F583" s="14">
        <v>9345.0300000000007</v>
      </c>
      <c r="G583" s="13" t="s">
        <v>707</v>
      </c>
      <c r="H583" s="19">
        <v>43983</v>
      </c>
      <c r="I583" s="13" t="s">
        <v>1264</v>
      </c>
      <c r="J583" s="13" t="s">
        <v>1340</v>
      </c>
      <c r="K583" s="20">
        <v>10066</v>
      </c>
      <c r="L583" s="13" t="s">
        <v>634</v>
      </c>
      <c r="M583" s="20">
        <v>111100</v>
      </c>
      <c r="N583" s="13" t="s">
        <v>1341</v>
      </c>
      <c r="O583" s="13" t="s">
        <v>724</v>
      </c>
      <c r="P583" s="13" t="s">
        <v>725</v>
      </c>
      <c r="Q583" s="13" t="s">
        <v>726</v>
      </c>
      <c r="R583" s="13" t="s">
        <v>714</v>
      </c>
      <c r="S583" s="13" t="s">
        <v>715</v>
      </c>
    </row>
    <row r="584" spans="1:19" x14ac:dyDescent="0.25">
      <c r="A584" s="13" t="s">
        <v>702</v>
      </c>
      <c r="B584" s="13" t="s">
        <v>703</v>
      </c>
      <c r="C584" s="13" t="s">
        <v>704</v>
      </c>
      <c r="D584" s="13" t="s">
        <v>705</v>
      </c>
      <c r="E584" s="13" t="s">
        <v>706</v>
      </c>
      <c r="F584" s="14">
        <v>3497.53</v>
      </c>
      <c r="G584" s="13" t="s">
        <v>707</v>
      </c>
      <c r="H584" s="19">
        <v>43922</v>
      </c>
      <c r="I584" s="13" t="s">
        <v>1342</v>
      </c>
      <c r="J584" s="13" t="s">
        <v>1343</v>
      </c>
      <c r="K584" s="20">
        <v>10066</v>
      </c>
      <c r="L584" s="13" t="s">
        <v>634</v>
      </c>
      <c r="M584" s="20">
        <v>111200</v>
      </c>
      <c r="N584" s="13" t="s">
        <v>1344</v>
      </c>
      <c r="O584" s="13" t="s">
        <v>711</v>
      </c>
      <c r="P584" s="13" t="s">
        <v>712</v>
      </c>
      <c r="Q584" s="13" t="s">
        <v>713</v>
      </c>
      <c r="R584" s="13" t="s">
        <v>714</v>
      </c>
      <c r="S584" s="13" t="s">
        <v>730</v>
      </c>
    </row>
    <row r="585" spans="1:19" x14ac:dyDescent="0.25">
      <c r="A585" s="13" t="s">
        <v>716</v>
      </c>
      <c r="B585" s="13" t="s">
        <v>703</v>
      </c>
      <c r="C585" s="13" t="s">
        <v>717</v>
      </c>
      <c r="D585" s="13" t="s">
        <v>705</v>
      </c>
      <c r="E585" s="13" t="s">
        <v>706</v>
      </c>
      <c r="F585" s="14">
        <v>3497.53</v>
      </c>
      <c r="G585" s="13" t="s">
        <v>707</v>
      </c>
      <c r="H585" s="19">
        <v>43952</v>
      </c>
      <c r="I585" s="13" t="s">
        <v>1310</v>
      </c>
      <c r="J585" s="13" t="s">
        <v>1343</v>
      </c>
      <c r="K585" s="20">
        <v>10066</v>
      </c>
      <c r="L585" s="13" t="s">
        <v>634</v>
      </c>
      <c r="M585" s="20">
        <v>111200</v>
      </c>
      <c r="N585" s="13" t="s">
        <v>1344</v>
      </c>
      <c r="O585" s="13" t="s">
        <v>718</v>
      </c>
      <c r="P585" s="13" t="s">
        <v>719</v>
      </c>
      <c r="Q585" s="13" t="s">
        <v>1245</v>
      </c>
      <c r="R585" s="13" t="s">
        <v>714</v>
      </c>
      <c r="S585" s="13" t="s">
        <v>730</v>
      </c>
    </row>
    <row r="586" spans="1:19" x14ac:dyDescent="0.25">
      <c r="A586" s="13" t="s">
        <v>722</v>
      </c>
      <c r="B586" s="13" t="s">
        <v>703</v>
      </c>
      <c r="C586" s="13" t="s">
        <v>723</v>
      </c>
      <c r="D586" s="13" t="s">
        <v>705</v>
      </c>
      <c r="E586" s="13" t="s">
        <v>706</v>
      </c>
      <c r="F586" s="14">
        <v>3497.53</v>
      </c>
      <c r="G586" s="13" t="s">
        <v>707</v>
      </c>
      <c r="H586" s="19">
        <v>43983</v>
      </c>
      <c r="I586" s="13" t="s">
        <v>1267</v>
      </c>
      <c r="J586" s="13" t="s">
        <v>1343</v>
      </c>
      <c r="K586" s="20">
        <v>10066</v>
      </c>
      <c r="L586" s="13" t="s">
        <v>634</v>
      </c>
      <c r="M586" s="20">
        <v>111200</v>
      </c>
      <c r="N586" s="13" t="s">
        <v>1344</v>
      </c>
      <c r="O586" s="13" t="s">
        <v>724</v>
      </c>
      <c r="P586" s="13" t="s">
        <v>725</v>
      </c>
      <c r="Q586" s="13" t="s">
        <v>726</v>
      </c>
      <c r="R586" s="13" t="s">
        <v>714</v>
      </c>
      <c r="S586" s="13" t="s">
        <v>730</v>
      </c>
    </row>
    <row r="587" spans="1:19" x14ac:dyDescent="0.25">
      <c r="A587" s="13" t="s">
        <v>702</v>
      </c>
      <c r="B587" s="13" t="s">
        <v>703</v>
      </c>
      <c r="C587" s="13" t="s">
        <v>704</v>
      </c>
      <c r="D587" s="13" t="s">
        <v>705</v>
      </c>
      <c r="E587" s="13" t="s">
        <v>706</v>
      </c>
      <c r="F587" s="14">
        <v>103852.05</v>
      </c>
      <c r="G587" s="13" t="s">
        <v>707</v>
      </c>
      <c r="H587" s="19">
        <v>43922</v>
      </c>
      <c r="I587" s="13" t="s">
        <v>1345</v>
      </c>
      <c r="J587" s="13" t="s">
        <v>1346</v>
      </c>
      <c r="K587" s="20">
        <v>10066</v>
      </c>
      <c r="L587" s="13" t="s">
        <v>634</v>
      </c>
      <c r="M587" s="20">
        <v>111400</v>
      </c>
      <c r="N587" s="13" t="s">
        <v>1347</v>
      </c>
      <c r="O587" s="13" t="s">
        <v>711</v>
      </c>
      <c r="P587" s="13" t="s">
        <v>712</v>
      </c>
      <c r="Q587" s="13" t="s">
        <v>713</v>
      </c>
      <c r="R587" s="13" t="s">
        <v>714</v>
      </c>
      <c r="S587" s="13" t="s">
        <v>682</v>
      </c>
    </row>
    <row r="588" spans="1:19" x14ac:dyDescent="0.25">
      <c r="A588" s="13" t="s">
        <v>716</v>
      </c>
      <c r="B588" s="13" t="s">
        <v>703</v>
      </c>
      <c r="C588" s="13" t="s">
        <v>717</v>
      </c>
      <c r="D588" s="13" t="s">
        <v>705</v>
      </c>
      <c r="E588" s="13" t="s">
        <v>706</v>
      </c>
      <c r="F588" s="14">
        <v>103491.92</v>
      </c>
      <c r="G588" s="13" t="s">
        <v>707</v>
      </c>
      <c r="H588" s="19">
        <v>43952</v>
      </c>
      <c r="I588" s="13" t="s">
        <v>1313</v>
      </c>
      <c r="J588" s="13" t="s">
        <v>1346</v>
      </c>
      <c r="K588" s="20">
        <v>10066</v>
      </c>
      <c r="L588" s="13" t="s">
        <v>634</v>
      </c>
      <c r="M588" s="20">
        <v>111400</v>
      </c>
      <c r="N588" s="13" t="s">
        <v>1347</v>
      </c>
      <c r="O588" s="13" t="s">
        <v>718</v>
      </c>
      <c r="P588" s="13" t="s">
        <v>719</v>
      </c>
      <c r="Q588" s="13" t="s">
        <v>1245</v>
      </c>
      <c r="R588" s="13" t="s">
        <v>714</v>
      </c>
      <c r="S588" s="13" t="s">
        <v>682</v>
      </c>
    </row>
    <row r="589" spans="1:19" x14ac:dyDescent="0.25">
      <c r="A589" s="13" t="s">
        <v>722</v>
      </c>
      <c r="B589" s="13" t="s">
        <v>703</v>
      </c>
      <c r="C589" s="13" t="s">
        <v>723</v>
      </c>
      <c r="D589" s="13" t="s">
        <v>705</v>
      </c>
      <c r="E589" s="13" t="s">
        <v>706</v>
      </c>
      <c r="F589" s="14">
        <v>2521.9699999999998</v>
      </c>
      <c r="G589" s="13" t="s">
        <v>707</v>
      </c>
      <c r="H589" s="19">
        <v>43983</v>
      </c>
      <c r="I589" s="13" t="s">
        <v>1348</v>
      </c>
      <c r="J589" s="13" t="s">
        <v>1346</v>
      </c>
      <c r="K589" s="20">
        <v>10066</v>
      </c>
      <c r="L589" s="13" t="s">
        <v>634</v>
      </c>
      <c r="M589" s="20">
        <v>111400</v>
      </c>
      <c r="N589" s="13" t="s">
        <v>1347</v>
      </c>
      <c r="O589" s="13" t="s">
        <v>724</v>
      </c>
      <c r="P589" s="13" t="s">
        <v>681</v>
      </c>
      <c r="Q589" s="13" t="s">
        <v>874</v>
      </c>
      <c r="R589" s="13" t="s">
        <v>714</v>
      </c>
      <c r="S589" s="13" t="s">
        <v>682</v>
      </c>
    </row>
    <row r="590" spans="1:19" x14ac:dyDescent="0.25">
      <c r="A590" s="13" t="s">
        <v>722</v>
      </c>
      <c r="B590" s="13" t="s">
        <v>703</v>
      </c>
      <c r="C590" s="13" t="s">
        <v>723</v>
      </c>
      <c r="D590" s="13" t="s">
        <v>705</v>
      </c>
      <c r="E590" s="13" t="s">
        <v>706</v>
      </c>
      <c r="F590" s="14">
        <v>101640.16</v>
      </c>
      <c r="G590" s="13" t="s">
        <v>707</v>
      </c>
      <c r="H590" s="19">
        <v>43983</v>
      </c>
      <c r="I590" s="13" t="s">
        <v>1270</v>
      </c>
      <c r="J590" s="13" t="s">
        <v>1346</v>
      </c>
      <c r="K590" s="20">
        <v>10066</v>
      </c>
      <c r="L590" s="13" t="s">
        <v>634</v>
      </c>
      <c r="M590" s="20">
        <v>111400</v>
      </c>
      <c r="N590" s="13" t="s">
        <v>1347</v>
      </c>
      <c r="O590" s="13" t="s">
        <v>724</v>
      </c>
      <c r="P590" s="13" t="s">
        <v>725</v>
      </c>
      <c r="Q590" s="13" t="s">
        <v>726</v>
      </c>
      <c r="R590" s="13" t="s">
        <v>714</v>
      </c>
      <c r="S590" s="13" t="s">
        <v>682</v>
      </c>
    </row>
    <row r="591" spans="1:19" x14ac:dyDescent="0.25">
      <c r="A591" s="13" t="s">
        <v>702</v>
      </c>
      <c r="B591" s="13" t="s">
        <v>703</v>
      </c>
      <c r="C591" s="13" t="s">
        <v>704</v>
      </c>
      <c r="D591" s="13" t="s">
        <v>705</v>
      </c>
      <c r="E591" s="13" t="s">
        <v>706</v>
      </c>
      <c r="F591" s="14">
        <v>32214.36</v>
      </c>
      <c r="G591" s="13" t="s">
        <v>707</v>
      </c>
      <c r="H591" s="19">
        <v>43922</v>
      </c>
      <c r="I591" s="13" t="s">
        <v>1349</v>
      </c>
      <c r="J591" s="13" t="s">
        <v>1350</v>
      </c>
      <c r="K591" s="20">
        <v>10066</v>
      </c>
      <c r="L591" s="13" t="s">
        <v>634</v>
      </c>
      <c r="M591" s="20">
        <v>111600</v>
      </c>
      <c r="N591" s="13" t="s">
        <v>1351</v>
      </c>
      <c r="O591" s="13" t="s">
        <v>711</v>
      </c>
      <c r="P591" s="13" t="s">
        <v>712</v>
      </c>
      <c r="Q591" s="13" t="s">
        <v>713</v>
      </c>
      <c r="R591" s="13" t="s">
        <v>714</v>
      </c>
      <c r="S591" s="13" t="s">
        <v>721</v>
      </c>
    </row>
    <row r="592" spans="1:19" x14ac:dyDescent="0.25">
      <c r="A592" s="13" t="s">
        <v>716</v>
      </c>
      <c r="B592" s="13" t="s">
        <v>703</v>
      </c>
      <c r="C592" s="13" t="s">
        <v>717</v>
      </c>
      <c r="D592" s="13" t="s">
        <v>705</v>
      </c>
      <c r="E592" s="13" t="s">
        <v>706</v>
      </c>
      <c r="F592" s="14">
        <v>32214.36</v>
      </c>
      <c r="G592" s="13" t="s">
        <v>707</v>
      </c>
      <c r="H592" s="19">
        <v>43952</v>
      </c>
      <c r="I592" s="13" t="s">
        <v>1317</v>
      </c>
      <c r="J592" s="13" t="s">
        <v>1350</v>
      </c>
      <c r="K592" s="20">
        <v>10066</v>
      </c>
      <c r="L592" s="13" t="s">
        <v>634</v>
      </c>
      <c r="M592" s="20">
        <v>111600</v>
      </c>
      <c r="N592" s="13" t="s">
        <v>1351</v>
      </c>
      <c r="O592" s="13" t="s">
        <v>718</v>
      </c>
      <c r="P592" s="13" t="s">
        <v>719</v>
      </c>
      <c r="Q592" s="13" t="s">
        <v>1245</v>
      </c>
      <c r="R592" s="13" t="s">
        <v>714</v>
      </c>
      <c r="S592" s="13" t="s">
        <v>721</v>
      </c>
    </row>
    <row r="593" spans="1:19" x14ac:dyDescent="0.25">
      <c r="A593" s="13" t="s">
        <v>722</v>
      </c>
      <c r="B593" s="13" t="s">
        <v>703</v>
      </c>
      <c r="C593" s="13" t="s">
        <v>723</v>
      </c>
      <c r="D593" s="13" t="s">
        <v>705</v>
      </c>
      <c r="E593" s="13" t="s">
        <v>706</v>
      </c>
      <c r="F593" s="14">
        <v>32214.36</v>
      </c>
      <c r="G593" s="13" t="s">
        <v>707</v>
      </c>
      <c r="H593" s="19">
        <v>43983</v>
      </c>
      <c r="I593" s="13" t="s">
        <v>1273</v>
      </c>
      <c r="J593" s="13" t="s">
        <v>1350</v>
      </c>
      <c r="K593" s="20">
        <v>10066</v>
      </c>
      <c r="L593" s="13" t="s">
        <v>634</v>
      </c>
      <c r="M593" s="20">
        <v>111600</v>
      </c>
      <c r="N593" s="13" t="s">
        <v>1351</v>
      </c>
      <c r="O593" s="13" t="s">
        <v>724</v>
      </c>
      <c r="P593" s="13" t="s">
        <v>725</v>
      </c>
      <c r="Q593" s="13" t="s">
        <v>726</v>
      </c>
      <c r="R593" s="13" t="s">
        <v>714</v>
      </c>
      <c r="S593" s="13" t="s">
        <v>721</v>
      </c>
    </row>
    <row r="594" spans="1:19" x14ac:dyDescent="0.25">
      <c r="A594" s="13" t="s">
        <v>702</v>
      </c>
      <c r="B594" s="13" t="s">
        <v>703</v>
      </c>
      <c r="C594" s="13" t="s">
        <v>704</v>
      </c>
      <c r="D594" s="13" t="s">
        <v>705</v>
      </c>
      <c r="E594" s="13" t="s">
        <v>706</v>
      </c>
      <c r="F594" s="14">
        <v>6010.05</v>
      </c>
      <c r="G594" s="13" t="s">
        <v>707</v>
      </c>
      <c r="H594" s="19">
        <v>43922</v>
      </c>
      <c r="I594" s="13" t="s">
        <v>1352</v>
      </c>
      <c r="J594" s="13" t="s">
        <v>1353</v>
      </c>
      <c r="K594" s="20">
        <v>10066</v>
      </c>
      <c r="L594" s="13" t="s">
        <v>634</v>
      </c>
      <c r="M594" s="20">
        <v>111700</v>
      </c>
      <c r="N594" s="13" t="s">
        <v>1354</v>
      </c>
      <c r="O594" s="13" t="s">
        <v>711</v>
      </c>
      <c r="P594" s="13" t="s">
        <v>712</v>
      </c>
      <c r="Q594" s="13" t="s">
        <v>713</v>
      </c>
      <c r="R594" s="13" t="s">
        <v>714</v>
      </c>
      <c r="S594" s="13" t="s">
        <v>741</v>
      </c>
    </row>
    <row r="595" spans="1:19" x14ac:dyDescent="0.25">
      <c r="A595" s="13" t="s">
        <v>716</v>
      </c>
      <c r="B595" s="13" t="s">
        <v>703</v>
      </c>
      <c r="C595" s="13" t="s">
        <v>717</v>
      </c>
      <c r="D595" s="13" t="s">
        <v>705</v>
      </c>
      <c r="E595" s="13" t="s">
        <v>706</v>
      </c>
      <c r="F595" s="14">
        <v>6497.93</v>
      </c>
      <c r="G595" s="13" t="s">
        <v>707</v>
      </c>
      <c r="H595" s="19">
        <v>43952</v>
      </c>
      <c r="I595" s="13" t="s">
        <v>1320</v>
      </c>
      <c r="J595" s="13" t="s">
        <v>1353</v>
      </c>
      <c r="K595" s="20">
        <v>10066</v>
      </c>
      <c r="L595" s="13" t="s">
        <v>634</v>
      </c>
      <c r="M595" s="20">
        <v>111700</v>
      </c>
      <c r="N595" s="13" t="s">
        <v>1354</v>
      </c>
      <c r="O595" s="13" t="s">
        <v>718</v>
      </c>
      <c r="P595" s="13" t="s">
        <v>719</v>
      </c>
      <c r="Q595" s="13" t="s">
        <v>720</v>
      </c>
      <c r="R595" s="13" t="s">
        <v>714</v>
      </c>
      <c r="S595" s="13" t="s">
        <v>741</v>
      </c>
    </row>
    <row r="596" spans="1:19" x14ac:dyDescent="0.25">
      <c r="A596" s="13" t="s">
        <v>722</v>
      </c>
      <c r="B596" s="13" t="s">
        <v>703</v>
      </c>
      <c r="C596" s="13" t="s">
        <v>723</v>
      </c>
      <c r="D596" s="13" t="s">
        <v>705</v>
      </c>
      <c r="E596" s="13" t="s">
        <v>706</v>
      </c>
      <c r="F596" s="14">
        <v>5899.57</v>
      </c>
      <c r="G596" s="13" t="s">
        <v>707</v>
      </c>
      <c r="H596" s="19">
        <v>43983</v>
      </c>
      <c r="I596" s="13" t="s">
        <v>1276</v>
      </c>
      <c r="J596" s="13" t="s">
        <v>1353</v>
      </c>
      <c r="K596" s="20">
        <v>10066</v>
      </c>
      <c r="L596" s="13" t="s">
        <v>634</v>
      </c>
      <c r="M596" s="20">
        <v>111700</v>
      </c>
      <c r="N596" s="13" t="s">
        <v>1354</v>
      </c>
      <c r="O596" s="13" t="s">
        <v>724</v>
      </c>
      <c r="P596" s="13" t="s">
        <v>725</v>
      </c>
      <c r="Q596" s="13" t="s">
        <v>726</v>
      </c>
      <c r="R596" s="13" t="s">
        <v>714</v>
      </c>
      <c r="S596" s="13" t="s">
        <v>741</v>
      </c>
    </row>
    <row r="597" spans="1:19" x14ac:dyDescent="0.25">
      <c r="A597" s="13" t="s">
        <v>702</v>
      </c>
      <c r="B597" s="13" t="s">
        <v>703</v>
      </c>
      <c r="C597" s="13" t="s">
        <v>704</v>
      </c>
      <c r="D597" s="13" t="s">
        <v>705</v>
      </c>
      <c r="E597" s="13" t="s">
        <v>706</v>
      </c>
      <c r="F597" s="14">
        <v>66.59</v>
      </c>
      <c r="G597" s="13" t="s">
        <v>707</v>
      </c>
      <c r="H597" s="19">
        <v>43922</v>
      </c>
      <c r="I597" s="13" t="s">
        <v>1355</v>
      </c>
      <c r="J597" s="13" t="s">
        <v>1356</v>
      </c>
      <c r="K597" s="20">
        <v>10066</v>
      </c>
      <c r="L597" s="13" t="s">
        <v>634</v>
      </c>
      <c r="M597" s="20">
        <v>113000</v>
      </c>
      <c r="N597" s="13" t="s">
        <v>1357</v>
      </c>
      <c r="O597" s="13" t="s">
        <v>711</v>
      </c>
      <c r="P597" s="13" t="s">
        <v>712</v>
      </c>
      <c r="Q597" s="13" t="s">
        <v>713</v>
      </c>
      <c r="R597" s="13" t="s">
        <v>714</v>
      </c>
      <c r="S597" s="13" t="s">
        <v>741</v>
      </c>
    </row>
    <row r="598" spans="1:19" x14ac:dyDescent="0.25">
      <c r="A598" s="13" t="s">
        <v>716</v>
      </c>
      <c r="B598" s="13" t="s">
        <v>703</v>
      </c>
      <c r="C598" s="13" t="s">
        <v>717</v>
      </c>
      <c r="D598" s="13" t="s">
        <v>705</v>
      </c>
      <c r="E598" s="13" t="s">
        <v>706</v>
      </c>
      <c r="F598" s="14">
        <v>67.81</v>
      </c>
      <c r="G598" s="13" t="s">
        <v>707</v>
      </c>
      <c r="H598" s="19">
        <v>43952</v>
      </c>
      <c r="I598" s="13" t="s">
        <v>1323</v>
      </c>
      <c r="J598" s="13" t="s">
        <v>1356</v>
      </c>
      <c r="K598" s="20">
        <v>10066</v>
      </c>
      <c r="L598" s="13" t="s">
        <v>634</v>
      </c>
      <c r="M598" s="20">
        <v>113000</v>
      </c>
      <c r="N598" s="13" t="s">
        <v>1357</v>
      </c>
      <c r="O598" s="13" t="s">
        <v>718</v>
      </c>
      <c r="P598" s="13" t="s">
        <v>719</v>
      </c>
      <c r="Q598" s="13" t="s">
        <v>720</v>
      </c>
      <c r="R598" s="13" t="s">
        <v>714</v>
      </c>
      <c r="S598" s="13" t="s">
        <v>741</v>
      </c>
    </row>
    <row r="599" spans="1:19" x14ac:dyDescent="0.25">
      <c r="A599" s="13" t="s">
        <v>722</v>
      </c>
      <c r="B599" s="13" t="s">
        <v>703</v>
      </c>
      <c r="C599" s="13" t="s">
        <v>723</v>
      </c>
      <c r="D599" s="13" t="s">
        <v>705</v>
      </c>
      <c r="E599" s="13" t="s">
        <v>706</v>
      </c>
      <c r="F599" s="14">
        <v>67.81</v>
      </c>
      <c r="G599" s="13" t="s">
        <v>707</v>
      </c>
      <c r="H599" s="19">
        <v>43983</v>
      </c>
      <c r="I599" s="13" t="s">
        <v>1279</v>
      </c>
      <c r="J599" s="13" t="s">
        <v>1356</v>
      </c>
      <c r="K599" s="20">
        <v>10066</v>
      </c>
      <c r="L599" s="13" t="s">
        <v>634</v>
      </c>
      <c r="M599" s="20">
        <v>113000</v>
      </c>
      <c r="N599" s="13" t="s">
        <v>1357</v>
      </c>
      <c r="O599" s="13" t="s">
        <v>724</v>
      </c>
      <c r="P599" s="13" t="s">
        <v>725</v>
      </c>
      <c r="Q599" s="13" t="s">
        <v>726</v>
      </c>
      <c r="R599" s="13" t="s">
        <v>714</v>
      </c>
      <c r="S599" s="13" t="s">
        <v>741</v>
      </c>
    </row>
    <row r="600" spans="1:19" x14ac:dyDescent="0.25">
      <c r="A600" s="13" t="s">
        <v>702</v>
      </c>
      <c r="B600" s="13" t="s">
        <v>703</v>
      </c>
      <c r="C600" s="13" t="s">
        <v>704</v>
      </c>
      <c r="D600" s="13" t="s">
        <v>705</v>
      </c>
      <c r="E600" s="13" t="s">
        <v>706</v>
      </c>
      <c r="F600" s="14">
        <v>912.76</v>
      </c>
      <c r="G600" s="13" t="s">
        <v>707</v>
      </c>
      <c r="H600" s="19">
        <v>43922</v>
      </c>
      <c r="I600" s="13" t="s">
        <v>1358</v>
      </c>
      <c r="J600" s="13" t="s">
        <v>1359</v>
      </c>
      <c r="K600" s="20">
        <v>10066</v>
      </c>
      <c r="L600" s="13" t="s">
        <v>634</v>
      </c>
      <c r="M600" s="20">
        <v>113010</v>
      </c>
      <c r="N600" s="13" t="s">
        <v>1360</v>
      </c>
      <c r="O600" s="13" t="s">
        <v>711</v>
      </c>
      <c r="P600" s="13" t="s">
        <v>712</v>
      </c>
      <c r="Q600" s="13" t="s">
        <v>713</v>
      </c>
      <c r="R600" s="13" t="s">
        <v>714</v>
      </c>
      <c r="S600" s="13" t="s">
        <v>715</v>
      </c>
    </row>
    <row r="601" spans="1:19" x14ac:dyDescent="0.25">
      <c r="A601" s="13" t="s">
        <v>716</v>
      </c>
      <c r="B601" s="13" t="s">
        <v>703</v>
      </c>
      <c r="C601" s="13" t="s">
        <v>717</v>
      </c>
      <c r="D601" s="13" t="s">
        <v>705</v>
      </c>
      <c r="E601" s="13" t="s">
        <v>706</v>
      </c>
      <c r="F601" s="14">
        <v>822.1</v>
      </c>
      <c r="G601" s="13" t="s">
        <v>707</v>
      </c>
      <c r="H601" s="19">
        <v>43952</v>
      </c>
      <c r="I601" s="13" t="s">
        <v>1326</v>
      </c>
      <c r="J601" s="13" t="s">
        <v>1359</v>
      </c>
      <c r="K601" s="20">
        <v>10066</v>
      </c>
      <c r="L601" s="13" t="s">
        <v>634</v>
      </c>
      <c r="M601" s="20">
        <v>113010</v>
      </c>
      <c r="N601" s="13" t="s">
        <v>1360</v>
      </c>
      <c r="O601" s="13" t="s">
        <v>718</v>
      </c>
      <c r="P601" s="13" t="s">
        <v>719</v>
      </c>
      <c r="Q601" s="13" t="s">
        <v>720</v>
      </c>
      <c r="R601" s="13" t="s">
        <v>714</v>
      </c>
      <c r="S601" s="13" t="s">
        <v>715</v>
      </c>
    </row>
    <row r="602" spans="1:19" x14ac:dyDescent="0.25">
      <c r="A602" s="13" t="s">
        <v>722</v>
      </c>
      <c r="B602" s="13" t="s">
        <v>703</v>
      </c>
      <c r="C602" s="13" t="s">
        <v>723</v>
      </c>
      <c r="D602" s="13" t="s">
        <v>705</v>
      </c>
      <c r="E602" s="13" t="s">
        <v>706</v>
      </c>
      <c r="F602" s="14">
        <v>778.11</v>
      </c>
      <c r="G602" s="13" t="s">
        <v>707</v>
      </c>
      <c r="H602" s="19">
        <v>43983</v>
      </c>
      <c r="I602" s="13" t="s">
        <v>1282</v>
      </c>
      <c r="J602" s="13" t="s">
        <v>1359</v>
      </c>
      <c r="K602" s="20">
        <v>10066</v>
      </c>
      <c r="L602" s="13" t="s">
        <v>634</v>
      </c>
      <c r="M602" s="20">
        <v>113010</v>
      </c>
      <c r="N602" s="13" t="s">
        <v>1360</v>
      </c>
      <c r="O602" s="13" t="s">
        <v>724</v>
      </c>
      <c r="P602" s="13" t="s">
        <v>725</v>
      </c>
      <c r="Q602" s="13" t="s">
        <v>726</v>
      </c>
      <c r="R602" s="13" t="s">
        <v>714</v>
      </c>
      <c r="S602" s="13" t="s">
        <v>715</v>
      </c>
    </row>
    <row r="603" spans="1:19" x14ac:dyDescent="0.25">
      <c r="A603" s="13" t="s">
        <v>702</v>
      </c>
      <c r="B603" s="13" t="s">
        <v>703</v>
      </c>
      <c r="C603" s="13" t="s">
        <v>704</v>
      </c>
      <c r="D603" s="13" t="s">
        <v>705</v>
      </c>
      <c r="E603" s="13" t="s">
        <v>706</v>
      </c>
      <c r="F603" s="14">
        <v>278.22000000000003</v>
      </c>
      <c r="G603" s="13" t="s">
        <v>707</v>
      </c>
      <c r="H603" s="19">
        <v>43922</v>
      </c>
      <c r="I603" s="13" t="s">
        <v>1361</v>
      </c>
      <c r="J603" s="13" t="s">
        <v>1362</v>
      </c>
      <c r="K603" s="20">
        <v>10066</v>
      </c>
      <c r="L603" s="13" t="s">
        <v>634</v>
      </c>
      <c r="M603" s="20">
        <v>113020</v>
      </c>
      <c r="N603" s="13" t="s">
        <v>1363</v>
      </c>
      <c r="O603" s="13" t="s">
        <v>711</v>
      </c>
      <c r="P603" s="13" t="s">
        <v>712</v>
      </c>
      <c r="Q603" s="13" t="s">
        <v>713</v>
      </c>
      <c r="R603" s="13" t="s">
        <v>714</v>
      </c>
      <c r="S603" s="13" t="s">
        <v>730</v>
      </c>
    </row>
    <row r="604" spans="1:19" x14ac:dyDescent="0.25">
      <c r="A604" s="13" t="s">
        <v>716</v>
      </c>
      <c r="B604" s="13" t="s">
        <v>703</v>
      </c>
      <c r="C604" s="13" t="s">
        <v>717</v>
      </c>
      <c r="D604" s="13" t="s">
        <v>705</v>
      </c>
      <c r="E604" s="13" t="s">
        <v>706</v>
      </c>
      <c r="F604" s="14">
        <v>278.22000000000003</v>
      </c>
      <c r="G604" s="13" t="s">
        <v>707</v>
      </c>
      <c r="H604" s="19">
        <v>43952</v>
      </c>
      <c r="I604" s="13" t="s">
        <v>1329</v>
      </c>
      <c r="J604" s="13" t="s">
        <v>1362</v>
      </c>
      <c r="K604" s="20">
        <v>10066</v>
      </c>
      <c r="L604" s="13" t="s">
        <v>634</v>
      </c>
      <c r="M604" s="20">
        <v>113020</v>
      </c>
      <c r="N604" s="13" t="s">
        <v>1363</v>
      </c>
      <c r="O604" s="13" t="s">
        <v>718</v>
      </c>
      <c r="P604" s="13" t="s">
        <v>719</v>
      </c>
      <c r="Q604" s="13" t="s">
        <v>720</v>
      </c>
      <c r="R604" s="13" t="s">
        <v>714</v>
      </c>
      <c r="S604" s="13" t="s">
        <v>730</v>
      </c>
    </row>
    <row r="605" spans="1:19" x14ac:dyDescent="0.25">
      <c r="A605" s="13" t="s">
        <v>722</v>
      </c>
      <c r="B605" s="13" t="s">
        <v>703</v>
      </c>
      <c r="C605" s="13" t="s">
        <v>723</v>
      </c>
      <c r="D605" s="13" t="s">
        <v>705</v>
      </c>
      <c r="E605" s="13" t="s">
        <v>706</v>
      </c>
      <c r="F605" s="14">
        <v>278.22000000000003</v>
      </c>
      <c r="G605" s="13" t="s">
        <v>707</v>
      </c>
      <c r="H605" s="19">
        <v>43983</v>
      </c>
      <c r="I605" s="13" t="s">
        <v>1285</v>
      </c>
      <c r="J605" s="13" t="s">
        <v>1362</v>
      </c>
      <c r="K605" s="20">
        <v>10066</v>
      </c>
      <c r="L605" s="13" t="s">
        <v>634</v>
      </c>
      <c r="M605" s="20">
        <v>113020</v>
      </c>
      <c r="N605" s="13" t="s">
        <v>1363</v>
      </c>
      <c r="O605" s="13" t="s">
        <v>724</v>
      </c>
      <c r="P605" s="13" t="s">
        <v>725</v>
      </c>
      <c r="Q605" s="13" t="s">
        <v>726</v>
      </c>
      <c r="R605" s="13" t="s">
        <v>714</v>
      </c>
      <c r="S605" s="13" t="s">
        <v>730</v>
      </c>
    </row>
    <row r="606" spans="1:19" x14ac:dyDescent="0.25">
      <c r="A606" s="13" t="s">
        <v>702</v>
      </c>
      <c r="B606" s="13" t="s">
        <v>703</v>
      </c>
      <c r="C606" s="13" t="s">
        <v>704</v>
      </c>
      <c r="D606" s="13" t="s">
        <v>705</v>
      </c>
      <c r="E606" s="13" t="s">
        <v>706</v>
      </c>
      <c r="F606" s="14">
        <v>10513.05</v>
      </c>
      <c r="G606" s="13" t="s">
        <v>707</v>
      </c>
      <c r="H606" s="19">
        <v>43922</v>
      </c>
      <c r="I606" s="13" t="s">
        <v>1364</v>
      </c>
      <c r="J606" s="13" t="s">
        <v>1365</v>
      </c>
      <c r="K606" s="20">
        <v>10066</v>
      </c>
      <c r="L606" s="13" t="s">
        <v>634</v>
      </c>
      <c r="M606" s="20">
        <v>113040</v>
      </c>
      <c r="N606" s="13" t="s">
        <v>1366</v>
      </c>
      <c r="O606" s="13" t="s">
        <v>711</v>
      </c>
      <c r="P606" s="13" t="s">
        <v>712</v>
      </c>
      <c r="Q606" s="13" t="s">
        <v>713</v>
      </c>
      <c r="R606" s="13" t="s">
        <v>714</v>
      </c>
      <c r="S606" s="13" t="s">
        <v>682</v>
      </c>
    </row>
    <row r="607" spans="1:19" x14ac:dyDescent="0.25">
      <c r="A607" s="13" t="s">
        <v>716</v>
      </c>
      <c r="B607" s="13" t="s">
        <v>703</v>
      </c>
      <c r="C607" s="13" t="s">
        <v>717</v>
      </c>
      <c r="D607" s="13" t="s">
        <v>705</v>
      </c>
      <c r="E607" s="13" t="s">
        <v>706</v>
      </c>
      <c r="F607" s="14">
        <v>10564.62</v>
      </c>
      <c r="G607" s="13" t="s">
        <v>707</v>
      </c>
      <c r="H607" s="19">
        <v>43952</v>
      </c>
      <c r="I607" s="13" t="s">
        <v>1332</v>
      </c>
      <c r="J607" s="13" t="s">
        <v>1365</v>
      </c>
      <c r="K607" s="20">
        <v>10066</v>
      </c>
      <c r="L607" s="13" t="s">
        <v>634</v>
      </c>
      <c r="M607" s="20">
        <v>113040</v>
      </c>
      <c r="N607" s="13" t="s">
        <v>1366</v>
      </c>
      <c r="O607" s="13" t="s">
        <v>718</v>
      </c>
      <c r="P607" s="13" t="s">
        <v>719</v>
      </c>
      <c r="Q607" s="13" t="s">
        <v>720</v>
      </c>
      <c r="R607" s="13" t="s">
        <v>714</v>
      </c>
      <c r="S607" s="13" t="s">
        <v>682</v>
      </c>
    </row>
    <row r="608" spans="1:19" x14ac:dyDescent="0.25">
      <c r="A608" s="13" t="s">
        <v>722</v>
      </c>
      <c r="B608" s="13" t="s">
        <v>703</v>
      </c>
      <c r="C608" s="13" t="s">
        <v>723</v>
      </c>
      <c r="D608" s="13" t="s">
        <v>705</v>
      </c>
      <c r="E608" s="13" t="s">
        <v>706</v>
      </c>
      <c r="F608" s="14">
        <v>10411.370000000001</v>
      </c>
      <c r="G608" s="13" t="s">
        <v>707</v>
      </c>
      <c r="H608" s="19">
        <v>43983</v>
      </c>
      <c r="I608" s="13" t="s">
        <v>1288</v>
      </c>
      <c r="J608" s="13" t="s">
        <v>1365</v>
      </c>
      <c r="K608" s="20">
        <v>10066</v>
      </c>
      <c r="L608" s="13" t="s">
        <v>634</v>
      </c>
      <c r="M608" s="20">
        <v>113040</v>
      </c>
      <c r="N608" s="13" t="s">
        <v>1366</v>
      </c>
      <c r="O608" s="13" t="s">
        <v>724</v>
      </c>
      <c r="P608" s="13" t="s">
        <v>725</v>
      </c>
      <c r="Q608" s="13" t="s">
        <v>726</v>
      </c>
      <c r="R608" s="13" t="s">
        <v>714</v>
      </c>
      <c r="S608" s="13" t="s">
        <v>682</v>
      </c>
    </row>
    <row r="609" spans="1:19" x14ac:dyDescent="0.25">
      <c r="A609" s="13" t="s">
        <v>722</v>
      </c>
      <c r="B609" s="13" t="s">
        <v>703</v>
      </c>
      <c r="C609" s="13" t="s">
        <v>723</v>
      </c>
      <c r="D609" s="13" t="s">
        <v>705</v>
      </c>
      <c r="E609" s="13" t="s">
        <v>706</v>
      </c>
      <c r="F609" s="14">
        <v>245.28</v>
      </c>
      <c r="G609" s="13" t="s">
        <v>707</v>
      </c>
      <c r="H609" s="19">
        <v>43983</v>
      </c>
      <c r="I609" s="13" t="s">
        <v>1367</v>
      </c>
      <c r="J609" s="13" t="s">
        <v>1365</v>
      </c>
      <c r="K609" s="20">
        <v>10066</v>
      </c>
      <c r="L609" s="13" t="s">
        <v>634</v>
      </c>
      <c r="M609" s="20">
        <v>113040</v>
      </c>
      <c r="N609" s="13" t="s">
        <v>1366</v>
      </c>
      <c r="O609" s="13" t="s">
        <v>724</v>
      </c>
      <c r="P609" s="13" t="s">
        <v>681</v>
      </c>
      <c r="Q609" s="13" t="s">
        <v>874</v>
      </c>
      <c r="R609" s="13" t="s">
        <v>714</v>
      </c>
      <c r="S609" s="13" t="s">
        <v>682</v>
      </c>
    </row>
    <row r="610" spans="1:19" x14ac:dyDescent="0.25">
      <c r="A610" s="13" t="s">
        <v>702</v>
      </c>
      <c r="B610" s="13" t="s">
        <v>703</v>
      </c>
      <c r="C610" s="13" t="s">
        <v>704</v>
      </c>
      <c r="D610" s="13" t="s">
        <v>705</v>
      </c>
      <c r="E610" s="13" t="s">
        <v>706</v>
      </c>
      <c r="F610" s="14">
        <v>1841.77</v>
      </c>
      <c r="G610" s="13" t="s">
        <v>707</v>
      </c>
      <c r="H610" s="19">
        <v>43922</v>
      </c>
      <c r="I610" s="13" t="s">
        <v>1368</v>
      </c>
      <c r="J610" s="13" t="s">
        <v>1369</v>
      </c>
      <c r="K610" s="20">
        <v>10066</v>
      </c>
      <c r="L610" s="13" t="s">
        <v>634</v>
      </c>
      <c r="M610" s="20">
        <v>113060</v>
      </c>
      <c r="N610" s="13" t="s">
        <v>1370</v>
      </c>
      <c r="O610" s="13" t="s">
        <v>711</v>
      </c>
      <c r="P610" s="13" t="s">
        <v>712</v>
      </c>
      <c r="Q610" s="13" t="s">
        <v>713</v>
      </c>
      <c r="R610" s="13" t="s">
        <v>714</v>
      </c>
      <c r="S610" s="13" t="s">
        <v>721</v>
      </c>
    </row>
    <row r="611" spans="1:19" x14ac:dyDescent="0.25">
      <c r="A611" s="13" t="s">
        <v>716</v>
      </c>
      <c r="B611" s="13" t="s">
        <v>703</v>
      </c>
      <c r="C611" s="13" t="s">
        <v>717</v>
      </c>
      <c r="D611" s="13" t="s">
        <v>705</v>
      </c>
      <c r="E611" s="13" t="s">
        <v>706</v>
      </c>
      <c r="F611" s="14">
        <v>1842.92</v>
      </c>
      <c r="G611" s="13" t="s">
        <v>707</v>
      </c>
      <c r="H611" s="19">
        <v>43952</v>
      </c>
      <c r="I611" s="13" t="s">
        <v>1336</v>
      </c>
      <c r="J611" s="13" t="s">
        <v>1369</v>
      </c>
      <c r="K611" s="20">
        <v>10066</v>
      </c>
      <c r="L611" s="13" t="s">
        <v>634</v>
      </c>
      <c r="M611" s="20">
        <v>113060</v>
      </c>
      <c r="N611" s="13" t="s">
        <v>1370</v>
      </c>
      <c r="O611" s="13" t="s">
        <v>718</v>
      </c>
      <c r="P611" s="13" t="s">
        <v>719</v>
      </c>
      <c r="Q611" s="13" t="s">
        <v>720</v>
      </c>
      <c r="R611" s="13" t="s">
        <v>714</v>
      </c>
      <c r="S611" s="13" t="s">
        <v>721</v>
      </c>
    </row>
    <row r="612" spans="1:19" x14ac:dyDescent="0.25">
      <c r="A612" s="13" t="s">
        <v>722</v>
      </c>
      <c r="B612" s="13" t="s">
        <v>703</v>
      </c>
      <c r="C612" s="13" t="s">
        <v>723</v>
      </c>
      <c r="D612" s="13" t="s">
        <v>705</v>
      </c>
      <c r="E612" s="13" t="s">
        <v>706</v>
      </c>
      <c r="F612" s="14">
        <v>1842.92</v>
      </c>
      <c r="G612" s="13" t="s">
        <v>707</v>
      </c>
      <c r="H612" s="19">
        <v>43983</v>
      </c>
      <c r="I612" s="13" t="s">
        <v>1291</v>
      </c>
      <c r="J612" s="13" t="s">
        <v>1369</v>
      </c>
      <c r="K612" s="20">
        <v>10066</v>
      </c>
      <c r="L612" s="13" t="s">
        <v>634</v>
      </c>
      <c r="M612" s="20">
        <v>113060</v>
      </c>
      <c r="N612" s="13" t="s">
        <v>1370</v>
      </c>
      <c r="O612" s="13" t="s">
        <v>724</v>
      </c>
      <c r="P612" s="13" t="s">
        <v>725</v>
      </c>
      <c r="Q612" s="13" t="s">
        <v>726</v>
      </c>
      <c r="R612" s="13" t="s">
        <v>714</v>
      </c>
      <c r="S612" s="13" t="s">
        <v>721</v>
      </c>
    </row>
    <row r="613" spans="1:19" x14ac:dyDescent="0.25">
      <c r="A613" s="13" t="s">
        <v>702</v>
      </c>
      <c r="B613" s="13" t="s">
        <v>703</v>
      </c>
      <c r="C613" s="13" t="s">
        <v>704</v>
      </c>
      <c r="D613" s="13" t="s">
        <v>705</v>
      </c>
      <c r="E613" s="13" t="s">
        <v>706</v>
      </c>
      <c r="F613" s="14">
        <v>1232.71</v>
      </c>
      <c r="G613" s="13" t="s">
        <v>707</v>
      </c>
      <c r="H613" s="19">
        <v>43922</v>
      </c>
      <c r="I613" s="13" t="s">
        <v>1371</v>
      </c>
      <c r="J613" s="13" t="s">
        <v>1372</v>
      </c>
      <c r="K613" s="20">
        <v>10066</v>
      </c>
      <c r="L613" s="13" t="s">
        <v>634</v>
      </c>
      <c r="M613" s="20">
        <v>114000</v>
      </c>
      <c r="N613" s="13" t="s">
        <v>1373</v>
      </c>
      <c r="O613" s="13" t="s">
        <v>711</v>
      </c>
      <c r="P613" s="13" t="s">
        <v>712</v>
      </c>
      <c r="Q613" s="13" t="s">
        <v>713</v>
      </c>
      <c r="R613" s="13" t="s">
        <v>714</v>
      </c>
      <c r="S613" s="13" t="s">
        <v>741</v>
      </c>
    </row>
    <row r="614" spans="1:19" x14ac:dyDescent="0.25">
      <c r="A614" s="13" t="s">
        <v>716</v>
      </c>
      <c r="B614" s="13" t="s">
        <v>703</v>
      </c>
      <c r="C614" s="13" t="s">
        <v>717</v>
      </c>
      <c r="D614" s="13" t="s">
        <v>705</v>
      </c>
      <c r="E614" s="13" t="s">
        <v>706</v>
      </c>
      <c r="F614" s="14">
        <v>1363.38</v>
      </c>
      <c r="G614" s="13" t="s">
        <v>707</v>
      </c>
      <c r="H614" s="19">
        <v>43952</v>
      </c>
      <c r="I614" s="13" t="s">
        <v>1339</v>
      </c>
      <c r="J614" s="13" t="s">
        <v>1372</v>
      </c>
      <c r="K614" s="20">
        <v>10066</v>
      </c>
      <c r="L614" s="13" t="s">
        <v>634</v>
      </c>
      <c r="M614" s="20">
        <v>114000</v>
      </c>
      <c r="N614" s="13" t="s">
        <v>1373</v>
      </c>
      <c r="O614" s="13" t="s">
        <v>718</v>
      </c>
      <c r="P614" s="13" t="s">
        <v>719</v>
      </c>
      <c r="Q614" s="13" t="s">
        <v>720</v>
      </c>
      <c r="R614" s="13" t="s">
        <v>714</v>
      </c>
      <c r="S614" s="13" t="s">
        <v>741</v>
      </c>
    </row>
    <row r="615" spans="1:19" x14ac:dyDescent="0.25">
      <c r="A615" s="13" t="s">
        <v>722</v>
      </c>
      <c r="B615" s="13" t="s">
        <v>703</v>
      </c>
      <c r="C615" s="13" t="s">
        <v>723</v>
      </c>
      <c r="D615" s="13" t="s">
        <v>705</v>
      </c>
      <c r="E615" s="13" t="s">
        <v>706</v>
      </c>
      <c r="F615" s="14">
        <v>1197.26</v>
      </c>
      <c r="G615" s="13" t="s">
        <v>707</v>
      </c>
      <c r="H615" s="19">
        <v>43983</v>
      </c>
      <c r="I615" s="13" t="s">
        <v>1295</v>
      </c>
      <c r="J615" s="13" t="s">
        <v>1372</v>
      </c>
      <c r="K615" s="20">
        <v>10066</v>
      </c>
      <c r="L615" s="13" t="s">
        <v>634</v>
      </c>
      <c r="M615" s="20">
        <v>114000</v>
      </c>
      <c r="N615" s="13" t="s">
        <v>1373</v>
      </c>
      <c r="O615" s="13" t="s">
        <v>724</v>
      </c>
      <c r="P615" s="13" t="s">
        <v>725</v>
      </c>
      <c r="Q615" s="13" t="s">
        <v>726</v>
      </c>
      <c r="R615" s="13" t="s">
        <v>714</v>
      </c>
      <c r="S615" s="13" t="s">
        <v>741</v>
      </c>
    </row>
    <row r="616" spans="1:19" x14ac:dyDescent="0.25">
      <c r="A616" s="13" t="s">
        <v>702</v>
      </c>
      <c r="B616" s="13" t="s">
        <v>703</v>
      </c>
      <c r="C616" s="13" t="s">
        <v>704</v>
      </c>
      <c r="D616" s="13" t="s">
        <v>705</v>
      </c>
      <c r="E616" s="13" t="s">
        <v>706</v>
      </c>
      <c r="F616" s="14">
        <v>2456.77</v>
      </c>
      <c r="G616" s="13" t="s">
        <v>707</v>
      </c>
      <c r="H616" s="19">
        <v>43922</v>
      </c>
      <c r="I616" s="13" t="s">
        <v>1374</v>
      </c>
      <c r="J616" s="13" t="s">
        <v>1375</v>
      </c>
      <c r="K616" s="20">
        <v>10066</v>
      </c>
      <c r="L616" s="13" t="s">
        <v>634</v>
      </c>
      <c r="M616" s="20">
        <v>114010</v>
      </c>
      <c r="N616" s="13" t="s">
        <v>1376</v>
      </c>
      <c r="O616" s="13" t="s">
        <v>711</v>
      </c>
      <c r="P616" s="13" t="s">
        <v>712</v>
      </c>
      <c r="Q616" s="13" t="s">
        <v>713</v>
      </c>
      <c r="R616" s="13" t="s">
        <v>714</v>
      </c>
      <c r="S616" s="13" t="s">
        <v>715</v>
      </c>
    </row>
    <row r="617" spans="1:19" x14ac:dyDescent="0.25">
      <c r="A617" s="13" t="s">
        <v>716</v>
      </c>
      <c r="B617" s="13" t="s">
        <v>703</v>
      </c>
      <c r="C617" s="13" t="s">
        <v>717</v>
      </c>
      <c r="D617" s="13" t="s">
        <v>705</v>
      </c>
      <c r="E617" s="13" t="s">
        <v>706</v>
      </c>
      <c r="F617" s="14">
        <v>2369.61</v>
      </c>
      <c r="G617" s="13" t="s">
        <v>707</v>
      </c>
      <c r="H617" s="19">
        <v>43952</v>
      </c>
      <c r="I617" s="13" t="s">
        <v>1342</v>
      </c>
      <c r="J617" s="13" t="s">
        <v>1375</v>
      </c>
      <c r="K617" s="20">
        <v>10066</v>
      </c>
      <c r="L617" s="13" t="s">
        <v>634</v>
      </c>
      <c r="M617" s="20">
        <v>114010</v>
      </c>
      <c r="N617" s="13" t="s">
        <v>1376</v>
      </c>
      <c r="O617" s="13" t="s">
        <v>718</v>
      </c>
      <c r="P617" s="13" t="s">
        <v>719</v>
      </c>
      <c r="Q617" s="13" t="s">
        <v>720</v>
      </c>
      <c r="R617" s="13" t="s">
        <v>714</v>
      </c>
      <c r="S617" s="13" t="s">
        <v>715</v>
      </c>
    </row>
    <row r="618" spans="1:19" x14ac:dyDescent="0.25">
      <c r="A618" s="13" t="s">
        <v>722</v>
      </c>
      <c r="B618" s="13" t="s">
        <v>703</v>
      </c>
      <c r="C618" s="13" t="s">
        <v>723</v>
      </c>
      <c r="D618" s="13" t="s">
        <v>705</v>
      </c>
      <c r="E618" s="13" t="s">
        <v>706</v>
      </c>
      <c r="F618" s="14">
        <v>2264.09</v>
      </c>
      <c r="G618" s="13" t="s">
        <v>707</v>
      </c>
      <c r="H618" s="19">
        <v>43983</v>
      </c>
      <c r="I618" s="13" t="s">
        <v>1298</v>
      </c>
      <c r="J618" s="13" t="s">
        <v>1375</v>
      </c>
      <c r="K618" s="20">
        <v>10066</v>
      </c>
      <c r="L618" s="13" t="s">
        <v>634</v>
      </c>
      <c r="M618" s="20">
        <v>114010</v>
      </c>
      <c r="N618" s="13" t="s">
        <v>1376</v>
      </c>
      <c r="O618" s="13" t="s">
        <v>724</v>
      </c>
      <c r="P618" s="13" t="s">
        <v>725</v>
      </c>
      <c r="Q618" s="13" t="s">
        <v>726</v>
      </c>
      <c r="R618" s="13" t="s">
        <v>714</v>
      </c>
      <c r="S618" s="13" t="s">
        <v>715</v>
      </c>
    </row>
    <row r="619" spans="1:19" x14ac:dyDescent="0.25">
      <c r="A619" s="13" t="s">
        <v>702</v>
      </c>
      <c r="B619" s="13" t="s">
        <v>703</v>
      </c>
      <c r="C619" s="13" t="s">
        <v>704</v>
      </c>
      <c r="D619" s="13" t="s">
        <v>705</v>
      </c>
      <c r="E619" s="13" t="s">
        <v>706</v>
      </c>
      <c r="F619" s="14">
        <v>529.61</v>
      </c>
      <c r="G619" s="13" t="s">
        <v>707</v>
      </c>
      <c r="H619" s="19">
        <v>43922</v>
      </c>
      <c r="I619" s="13" t="s">
        <v>1377</v>
      </c>
      <c r="J619" s="13" t="s">
        <v>1378</v>
      </c>
      <c r="K619" s="20">
        <v>10066</v>
      </c>
      <c r="L619" s="13" t="s">
        <v>634</v>
      </c>
      <c r="M619" s="20">
        <v>114020</v>
      </c>
      <c r="N619" s="13" t="s">
        <v>1379</v>
      </c>
      <c r="O619" s="13" t="s">
        <v>711</v>
      </c>
      <c r="P619" s="13" t="s">
        <v>712</v>
      </c>
      <c r="Q619" s="13" t="s">
        <v>713</v>
      </c>
      <c r="R619" s="13" t="s">
        <v>714</v>
      </c>
      <c r="S619" s="13" t="s">
        <v>730</v>
      </c>
    </row>
    <row r="620" spans="1:19" x14ac:dyDescent="0.25">
      <c r="A620" s="13" t="s">
        <v>716</v>
      </c>
      <c r="B620" s="13" t="s">
        <v>703</v>
      </c>
      <c r="C620" s="13" t="s">
        <v>717</v>
      </c>
      <c r="D620" s="13" t="s">
        <v>705</v>
      </c>
      <c r="E620" s="13" t="s">
        <v>706</v>
      </c>
      <c r="F620" s="14">
        <v>529.61</v>
      </c>
      <c r="G620" s="13" t="s">
        <v>707</v>
      </c>
      <c r="H620" s="19">
        <v>43952</v>
      </c>
      <c r="I620" s="13" t="s">
        <v>1345</v>
      </c>
      <c r="J620" s="13" t="s">
        <v>1378</v>
      </c>
      <c r="K620" s="20">
        <v>10066</v>
      </c>
      <c r="L620" s="13" t="s">
        <v>634</v>
      </c>
      <c r="M620" s="20">
        <v>114020</v>
      </c>
      <c r="N620" s="13" t="s">
        <v>1379</v>
      </c>
      <c r="O620" s="13" t="s">
        <v>718</v>
      </c>
      <c r="P620" s="13" t="s">
        <v>719</v>
      </c>
      <c r="Q620" s="13" t="s">
        <v>720</v>
      </c>
      <c r="R620" s="13" t="s">
        <v>714</v>
      </c>
      <c r="S620" s="13" t="s">
        <v>730</v>
      </c>
    </row>
    <row r="621" spans="1:19" x14ac:dyDescent="0.25">
      <c r="A621" s="13" t="s">
        <v>722</v>
      </c>
      <c r="B621" s="13" t="s">
        <v>703</v>
      </c>
      <c r="C621" s="13" t="s">
        <v>723</v>
      </c>
      <c r="D621" s="13" t="s">
        <v>705</v>
      </c>
      <c r="E621" s="13" t="s">
        <v>706</v>
      </c>
      <c r="F621" s="14">
        <v>529.61</v>
      </c>
      <c r="G621" s="13" t="s">
        <v>707</v>
      </c>
      <c r="H621" s="19">
        <v>43983</v>
      </c>
      <c r="I621" s="13" t="s">
        <v>1301</v>
      </c>
      <c r="J621" s="13" t="s">
        <v>1378</v>
      </c>
      <c r="K621" s="20">
        <v>10066</v>
      </c>
      <c r="L621" s="13" t="s">
        <v>634</v>
      </c>
      <c r="M621" s="20">
        <v>114020</v>
      </c>
      <c r="N621" s="13" t="s">
        <v>1379</v>
      </c>
      <c r="O621" s="13" t="s">
        <v>724</v>
      </c>
      <c r="P621" s="13" t="s">
        <v>725</v>
      </c>
      <c r="Q621" s="13" t="s">
        <v>726</v>
      </c>
      <c r="R621" s="13" t="s">
        <v>714</v>
      </c>
      <c r="S621" s="13" t="s">
        <v>730</v>
      </c>
    </row>
    <row r="622" spans="1:19" x14ac:dyDescent="0.25">
      <c r="A622" s="13" t="s">
        <v>702</v>
      </c>
      <c r="B622" s="13" t="s">
        <v>703</v>
      </c>
      <c r="C622" s="13" t="s">
        <v>704</v>
      </c>
      <c r="D622" s="13" t="s">
        <v>705</v>
      </c>
      <c r="E622" s="13" t="s">
        <v>706</v>
      </c>
      <c r="F622" s="14">
        <v>21794.69</v>
      </c>
      <c r="G622" s="13" t="s">
        <v>707</v>
      </c>
      <c r="H622" s="19">
        <v>43922</v>
      </c>
      <c r="I622" s="13" t="s">
        <v>1380</v>
      </c>
      <c r="J622" s="13" t="s">
        <v>1381</v>
      </c>
      <c r="K622" s="20">
        <v>10066</v>
      </c>
      <c r="L622" s="13" t="s">
        <v>634</v>
      </c>
      <c r="M622" s="20">
        <v>114040</v>
      </c>
      <c r="N622" s="13" t="s">
        <v>1382</v>
      </c>
      <c r="O622" s="13" t="s">
        <v>711</v>
      </c>
      <c r="P622" s="13" t="s">
        <v>712</v>
      </c>
      <c r="Q622" s="13" t="s">
        <v>713</v>
      </c>
      <c r="R622" s="13" t="s">
        <v>714</v>
      </c>
      <c r="S622" s="13" t="s">
        <v>682</v>
      </c>
    </row>
    <row r="623" spans="1:19" x14ac:dyDescent="0.25">
      <c r="A623" s="13" t="s">
        <v>716</v>
      </c>
      <c r="B623" s="13" t="s">
        <v>703</v>
      </c>
      <c r="C623" s="13" t="s">
        <v>717</v>
      </c>
      <c r="D623" s="13" t="s">
        <v>705</v>
      </c>
      <c r="E623" s="13" t="s">
        <v>706</v>
      </c>
      <c r="F623" s="14">
        <v>21579.97</v>
      </c>
      <c r="G623" s="13" t="s">
        <v>707</v>
      </c>
      <c r="H623" s="19">
        <v>43952</v>
      </c>
      <c r="I623" s="13" t="s">
        <v>1349</v>
      </c>
      <c r="J623" s="13" t="s">
        <v>1381</v>
      </c>
      <c r="K623" s="20">
        <v>10066</v>
      </c>
      <c r="L623" s="13" t="s">
        <v>634</v>
      </c>
      <c r="M623" s="20">
        <v>114040</v>
      </c>
      <c r="N623" s="13" t="s">
        <v>1382</v>
      </c>
      <c r="O623" s="13" t="s">
        <v>718</v>
      </c>
      <c r="P623" s="13" t="s">
        <v>719</v>
      </c>
      <c r="Q623" s="13" t="s">
        <v>720</v>
      </c>
      <c r="R623" s="13" t="s">
        <v>714</v>
      </c>
      <c r="S623" s="13" t="s">
        <v>682</v>
      </c>
    </row>
    <row r="624" spans="1:19" x14ac:dyDescent="0.25">
      <c r="A624" s="13" t="s">
        <v>722</v>
      </c>
      <c r="B624" s="13" t="s">
        <v>703</v>
      </c>
      <c r="C624" s="13" t="s">
        <v>723</v>
      </c>
      <c r="D624" s="13" t="s">
        <v>705</v>
      </c>
      <c r="E624" s="13" t="s">
        <v>706</v>
      </c>
      <c r="F624" s="14">
        <v>594.23</v>
      </c>
      <c r="G624" s="13" t="s">
        <v>707</v>
      </c>
      <c r="H624" s="19">
        <v>43983</v>
      </c>
      <c r="I624" s="13" t="s">
        <v>1383</v>
      </c>
      <c r="J624" s="13" t="s">
        <v>1381</v>
      </c>
      <c r="K624" s="20">
        <v>10066</v>
      </c>
      <c r="L624" s="13" t="s">
        <v>634</v>
      </c>
      <c r="M624" s="20">
        <v>114040</v>
      </c>
      <c r="N624" s="13" t="s">
        <v>1382</v>
      </c>
      <c r="O624" s="13" t="s">
        <v>724</v>
      </c>
      <c r="P624" s="13" t="s">
        <v>681</v>
      </c>
      <c r="Q624" s="13" t="s">
        <v>874</v>
      </c>
      <c r="R624" s="13" t="s">
        <v>714</v>
      </c>
      <c r="S624" s="13" t="s">
        <v>682</v>
      </c>
    </row>
    <row r="625" spans="1:19" x14ac:dyDescent="0.25">
      <c r="A625" s="13" t="s">
        <v>722</v>
      </c>
      <c r="B625" s="13" t="s">
        <v>703</v>
      </c>
      <c r="C625" s="13" t="s">
        <v>723</v>
      </c>
      <c r="D625" s="13" t="s">
        <v>705</v>
      </c>
      <c r="E625" s="13" t="s">
        <v>706</v>
      </c>
      <c r="F625" s="14">
        <v>21143.66</v>
      </c>
      <c r="G625" s="13" t="s">
        <v>707</v>
      </c>
      <c r="H625" s="19">
        <v>43983</v>
      </c>
      <c r="I625" s="13" t="s">
        <v>1304</v>
      </c>
      <c r="J625" s="13" t="s">
        <v>1381</v>
      </c>
      <c r="K625" s="20">
        <v>10066</v>
      </c>
      <c r="L625" s="13" t="s">
        <v>634</v>
      </c>
      <c r="M625" s="20">
        <v>114040</v>
      </c>
      <c r="N625" s="13" t="s">
        <v>1382</v>
      </c>
      <c r="O625" s="13" t="s">
        <v>724</v>
      </c>
      <c r="P625" s="13" t="s">
        <v>725</v>
      </c>
      <c r="Q625" s="13" t="s">
        <v>726</v>
      </c>
      <c r="R625" s="13" t="s">
        <v>714</v>
      </c>
      <c r="S625" s="13" t="s">
        <v>682</v>
      </c>
    </row>
    <row r="626" spans="1:19" x14ac:dyDescent="0.25">
      <c r="A626" s="13" t="s">
        <v>702</v>
      </c>
      <c r="B626" s="13" t="s">
        <v>703</v>
      </c>
      <c r="C626" s="13" t="s">
        <v>704</v>
      </c>
      <c r="D626" s="13" t="s">
        <v>705</v>
      </c>
      <c r="E626" s="13" t="s">
        <v>706</v>
      </c>
      <c r="F626" s="14">
        <v>8306.8700000000008</v>
      </c>
      <c r="G626" s="13" t="s">
        <v>707</v>
      </c>
      <c r="H626" s="19">
        <v>43922</v>
      </c>
      <c r="I626" s="13" t="s">
        <v>1384</v>
      </c>
      <c r="J626" s="13" t="s">
        <v>1385</v>
      </c>
      <c r="K626" s="20">
        <v>10066</v>
      </c>
      <c r="L626" s="13" t="s">
        <v>634</v>
      </c>
      <c r="M626" s="20">
        <v>114060</v>
      </c>
      <c r="N626" s="13" t="s">
        <v>1386</v>
      </c>
      <c r="O626" s="13" t="s">
        <v>711</v>
      </c>
      <c r="P626" s="13" t="s">
        <v>712</v>
      </c>
      <c r="Q626" s="13" t="s">
        <v>713</v>
      </c>
      <c r="R626" s="13" t="s">
        <v>714</v>
      </c>
      <c r="S626" s="13" t="s">
        <v>721</v>
      </c>
    </row>
    <row r="627" spans="1:19" x14ac:dyDescent="0.25">
      <c r="A627" s="13" t="s">
        <v>716</v>
      </c>
      <c r="B627" s="13" t="s">
        <v>703</v>
      </c>
      <c r="C627" s="13" t="s">
        <v>717</v>
      </c>
      <c r="D627" s="13" t="s">
        <v>705</v>
      </c>
      <c r="E627" s="13" t="s">
        <v>706</v>
      </c>
      <c r="F627" s="14">
        <v>8306.8700000000008</v>
      </c>
      <c r="G627" s="13" t="s">
        <v>707</v>
      </c>
      <c r="H627" s="19">
        <v>43952</v>
      </c>
      <c r="I627" s="13" t="s">
        <v>1352</v>
      </c>
      <c r="J627" s="13" t="s">
        <v>1385</v>
      </c>
      <c r="K627" s="20">
        <v>10066</v>
      </c>
      <c r="L627" s="13" t="s">
        <v>634</v>
      </c>
      <c r="M627" s="20">
        <v>114060</v>
      </c>
      <c r="N627" s="13" t="s">
        <v>1386</v>
      </c>
      <c r="O627" s="13" t="s">
        <v>718</v>
      </c>
      <c r="P627" s="13" t="s">
        <v>719</v>
      </c>
      <c r="Q627" s="13" t="s">
        <v>720</v>
      </c>
      <c r="R627" s="13" t="s">
        <v>714</v>
      </c>
      <c r="S627" s="13" t="s">
        <v>721</v>
      </c>
    </row>
    <row r="628" spans="1:19" x14ac:dyDescent="0.25">
      <c r="A628" s="13" t="s">
        <v>722</v>
      </c>
      <c r="B628" s="13" t="s">
        <v>703</v>
      </c>
      <c r="C628" s="13" t="s">
        <v>723</v>
      </c>
      <c r="D628" s="13" t="s">
        <v>705</v>
      </c>
      <c r="E628" s="13" t="s">
        <v>706</v>
      </c>
      <c r="F628" s="14">
        <v>8306.8700000000008</v>
      </c>
      <c r="G628" s="13" t="s">
        <v>707</v>
      </c>
      <c r="H628" s="19">
        <v>43983</v>
      </c>
      <c r="I628" s="13" t="s">
        <v>1307</v>
      </c>
      <c r="J628" s="13" t="s">
        <v>1385</v>
      </c>
      <c r="K628" s="20">
        <v>10066</v>
      </c>
      <c r="L628" s="13" t="s">
        <v>634</v>
      </c>
      <c r="M628" s="20">
        <v>114060</v>
      </c>
      <c r="N628" s="13" t="s">
        <v>1386</v>
      </c>
      <c r="O628" s="13" t="s">
        <v>724</v>
      </c>
      <c r="P628" s="13" t="s">
        <v>725</v>
      </c>
      <c r="Q628" s="13" t="s">
        <v>726</v>
      </c>
      <c r="R628" s="13" t="s">
        <v>714</v>
      </c>
      <c r="S628" s="13" t="s">
        <v>721</v>
      </c>
    </row>
    <row r="629" spans="1:19" x14ac:dyDescent="0.25">
      <c r="A629" s="13" t="s">
        <v>702</v>
      </c>
      <c r="B629" s="13" t="s">
        <v>703</v>
      </c>
      <c r="C629" s="13" t="s">
        <v>704</v>
      </c>
      <c r="D629" s="13" t="s">
        <v>705</v>
      </c>
      <c r="E629" s="13" t="s">
        <v>706</v>
      </c>
      <c r="F629" s="14">
        <v>2843.15</v>
      </c>
      <c r="G629" s="13" t="s">
        <v>707</v>
      </c>
      <c r="H629" s="19">
        <v>43922</v>
      </c>
      <c r="I629" s="13" t="s">
        <v>1387</v>
      </c>
      <c r="J629" s="13" t="s">
        <v>1388</v>
      </c>
      <c r="K629" s="20">
        <v>10067</v>
      </c>
      <c r="L629" s="13" t="s">
        <v>225</v>
      </c>
      <c r="M629" s="20">
        <v>111100</v>
      </c>
      <c r="N629" s="13" t="s">
        <v>1389</v>
      </c>
      <c r="O629" s="13" t="s">
        <v>711</v>
      </c>
      <c r="P629" s="13" t="s">
        <v>712</v>
      </c>
      <c r="Q629" s="13" t="s">
        <v>713</v>
      </c>
      <c r="R629" s="13" t="s">
        <v>714</v>
      </c>
      <c r="S629" s="13" t="s">
        <v>715</v>
      </c>
    </row>
    <row r="630" spans="1:19" x14ac:dyDescent="0.25">
      <c r="A630" s="13" t="s">
        <v>716</v>
      </c>
      <c r="B630" s="13" t="s">
        <v>703</v>
      </c>
      <c r="C630" s="13" t="s">
        <v>717</v>
      </c>
      <c r="D630" s="13" t="s">
        <v>705</v>
      </c>
      <c r="E630" s="13" t="s">
        <v>706</v>
      </c>
      <c r="F630" s="14">
        <v>2843.15</v>
      </c>
      <c r="G630" s="13" t="s">
        <v>707</v>
      </c>
      <c r="H630" s="19">
        <v>43952</v>
      </c>
      <c r="I630" s="13" t="s">
        <v>1355</v>
      </c>
      <c r="J630" s="13" t="s">
        <v>1388</v>
      </c>
      <c r="K630" s="20">
        <v>10067</v>
      </c>
      <c r="L630" s="13" t="s">
        <v>225</v>
      </c>
      <c r="M630" s="20">
        <v>111100</v>
      </c>
      <c r="N630" s="13" t="s">
        <v>1389</v>
      </c>
      <c r="O630" s="13" t="s">
        <v>718</v>
      </c>
      <c r="P630" s="13" t="s">
        <v>719</v>
      </c>
      <c r="Q630" s="13" t="s">
        <v>720</v>
      </c>
      <c r="R630" s="13" t="s">
        <v>714</v>
      </c>
      <c r="S630" s="13" t="s">
        <v>715</v>
      </c>
    </row>
    <row r="631" spans="1:19" x14ac:dyDescent="0.25">
      <c r="A631" s="13" t="s">
        <v>722</v>
      </c>
      <c r="B631" s="13" t="s">
        <v>703</v>
      </c>
      <c r="C631" s="13" t="s">
        <v>723</v>
      </c>
      <c r="D631" s="13" t="s">
        <v>705</v>
      </c>
      <c r="E631" s="13" t="s">
        <v>706</v>
      </c>
      <c r="F631" s="14">
        <v>2988.56</v>
      </c>
      <c r="G631" s="13" t="s">
        <v>707</v>
      </c>
      <c r="H631" s="19">
        <v>43983</v>
      </c>
      <c r="I631" s="13" t="s">
        <v>1310</v>
      </c>
      <c r="J631" s="13" t="s">
        <v>1388</v>
      </c>
      <c r="K631" s="20">
        <v>10067</v>
      </c>
      <c r="L631" s="13" t="s">
        <v>225</v>
      </c>
      <c r="M631" s="20">
        <v>111100</v>
      </c>
      <c r="N631" s="13" t="s">
        <v>1389</v>
      </c>
      <c r="O631" s="13" t="s">
        <v>724</v>
      </c>
      <c r="P631" s="13" t="s">
        <v>725</v>
      </c>
      <c r="Q631" s="13" t="s">
        <v>726</v>
      </c>
      <c r="R631" s="13" t="s">
        <v>714</v>
      </c>
      <c r="S631" s="13" t="s">
        <v>715</v>
      </c>
    </row>
    <row r="632" spans="1:19" x14ac:dyDescent="0.25">
      <c r="A632" s="13" t="s">
        <v>702</v>
      </c>
      <c r="B632" s="13" t="s">
        <v>703</v>
      </c>
      <c r="C632" s="13" t="s">
        <v>704</v>
      </c>
      <c r="D632" s="13" t="s">
        <v>705</v>
      </c>
      <c r="E632" s="13" t="s">
        <v>706</v>
      </c>
      <c r="F632" s="14">
        <v>2107.5700000000002</v>
      </c>
      <c r="G632" s="13" t="s">
        <v>707</v>
      </c>
      <c r="H632" s="19">
        <v>43922</v>
      </c>
      <c r="I632" s="13" t="s">
        <v>1390</v>
      </c>
      <c r="J632" s="13" t="s">
        <v>1391</v>
      </c>
      <c r="K632" s="20">
        <v>10067</v>
      </c>
      <c r="L632" s="13" t="s">
        <v>225</v>
      </c>
      <c r="M632" s="20">
        <v>111200</v>
      </c>
      <c r="N632" s="13" t="s">
        <v>1392</v>
      </c>
      <c r="O632" s="13" t="s">
        <v>711</v>
      </c>
      <c r="P632" s="13" t="s">
        <v>712</v>
      </c>
      <c r="Q632" s="13" t="s">
        <v>713</v>
      </c>
      <c r="R632" s="13" t="s">
        <v>714</v>
      </c>
      <c r="S632" s="13" t="s">
        <v>730</v>
      </c>
    </row>
    <row r="633" spans="1:19" x14ac:dyDescent="0.25">
      <c r="A633" s="13" t="s">
        <v>716</v>
      </c>
      <c r="B633" s="13" t="s">
        <v>703</v>
      </c>
      <c r="C633" s="13" t="s">
        <v>717</v>
      </c>
      <c r="D633" s="13" t="s">
        <v>705</v>
      </c>
      <c r="E633" s="13" t="s">
        <v>706</v>
      </c>
      <c r="F633" s="14">
        <v>1972.9</v>
      </c>
      <c r="G633" s="13" t="s">
        <v>707</v>
      </c>
      <c r="H633" s="19">
        <v>43952</v>
      </c>
      <c r="I633" s="13" t="s">
        <v>1358</v>
      </c>
      <c r="J633" s="13" t="s">
        <v>1391</v>
      </c>
      <c r="K633" s="20">
        <v>10067</v>
      </c>
      <c r="L633" s="13" t="s">
        <v>225</v>
      </c>
      <c r="M633" s="20">
        <v>111200</v>
      </c>
      <c r="N633" s="13" t="s">
        <v>1392</v>
      </c>
      <c r="O633" s="13" t="s">
        <v>718</v>
      </c>
      <c r="P633" s="13" t="s">
        <v>719</v>
      </c>
      <c r="Q633" s="13" t="s">
        <v>720</v>
      </c>
      <c r="R633" s="13" t="s">
        <v>714</v>
      </c>
      <c r="S633" s="13" t="s">
        <v>730</v>
      </c>
    </row>
    <row r="634" spans="1:19" x14ac:dyDescent="0.25">
      <c r="A634" s="13" t="s">
        <v>722</v>
      </c>
      <c r="B634" s="13" t="s">
        <v>703</v>
      </c>
      <c r="C634" s="13" t="s">
        <v>723</v>
      </c>
      <c r="D634" s="13" t="s">
        <v>705</v>
      </c>
      <c r="E634" s="13" t="s">
        <v>706</v>
      </c>
      <c r="F634" s="14">
        <v>1972.9</v>
      </c>
      <c r="G634" s="13" t="s">
        <v>707</v>
      </c>
      <c r="H634" s="19">
        <v>43983</v>
      </c>
      <c r="I634" s="13" t="s">
        <v>1313</v>
      </c>
      <c r="J634" s="13" t="s">
        <v>1391</v>
      </c>
      <c r="K634" s="20">
        <v>10067</v>
      </c>
      <c r="L634" s="13" t="s">
        <v>225</v>
      </c>
      <c r="M634" s="20">
        <v>111200</v>
      </c>
      <c r="N634" s="13" t="s">
        <v>1392</v>
      </c>
      <c r="O634" s="13" t="s">
        <v>724</v>
      </c>
      <c r="P634" s="13" t="s">
        <v>725</v>
      </c>
      <c r="Q634" s="13" t="s">
        <v>726</v>
      </c>
      <c r="R634" s="13" t="s">
        <v>714</v>
      </c>
      <c r="S634" s="13" t="s">
        <v>730</v>
      </c>
    </row>
    <row r="635" spans="1:19" x14ac:dyDescent="0.25">
      <c r="A635" s="13" t="s">
        <v>702</v>
      </c>
      <c r="B635" s="13" t="s">
        <v>703</v>
      </c>
      <c r="C635" s="13" t="s">
        <v>704</v>
      </c>
      <c r="D635" s="13" t="s">
        <v>705</v>
      </c>
      <c r="E635" s="13" t="s">
        <v>706</v>
      </c>
      <c r="F635" s="14">
        <v>67768.789999999994</v>
      </c>
      <c r="G635" s="13" t="s">
        <v>707</v>
      </c>
      <c r="H635" s="19">
        <v>43922</v>
      </c>
      <c r="I635" s="13" t="s">
        <v>1393</v>
      </c>
      <c r="J635" s="13" t="s">
        <v>1394</v>
      </c>
      <c r="K635" s="20">
        <v>10067</v>
      </c>
      <c r="L635" s="13" t="s">
        <v>225</v>
      </c>
      <c r="M635" s="20">
        <v>111400</v>
      </c>
      <c r="N635" s="13" t="s">
        <v>1395</v>
      </c>
      <c r="O635" s="13" t="s">
        <v>711</v>
      </c>
      <c r="P635" s="13" t="s">
        <v>712</v>
      </c>
      <c r="Q635" s="13" t="s">
        <v>713</v>
      </c>
      <c r="R635" s="13" t="s">
        <v>714</v>
      </c>
      <c r="S635" s="13" t="s">
        <v>682</v>
      </c>
    </row>
    <row r="636" spans="1:19" x14ac:dyDescent="0.25">
      <c r="A636" s="13" t="s">
        <v>716</v>
      </c>
      <c r="B636" s="13" t="s">
        <v>703</v>
      </c>
      <c r="C636" s="13" t="s">
        <v>717</v>
      </c>
      <c r="D636" s="13" t="s">
        <v>705</v>
      </c>
      <c r="E636" s="13" t="s">
        <v>706</v>
      </c>
      <c r="F636" s="14">
        <v>67768.789999999994</v>
      </c>
      <c r="G636" s="13" t="s">
        <v>707</v>
      </c>
      <c r="H636" s="19">
        <v>43952</v>
      </c>
      <c r="I636" s="13" t="s">
        <v>1361</v>
      </c>
      <c r="J636" s="13" t="s">
        <v>1394</v>
      </c>
      <c r="K636" s="20">
        <v>10067</v>
      </c>
      <c r="L636" s="13" t="s">
        <v>225</v>
      </c>
      <c r="M636" s="20">
        <v>111400</v>
      </c>
      <c r="N636" s="13" t="s">
        <v>1395</v>
      </c>
      <c r="O636" s="13" t="s">
        <v>718</v>
      </c>
      <c r="P636" s="13" t="s">
        <v>719</v>
      </c>
      <c r="Q636" s="13" t="s">
        <v>720</v>
      </c>
      <c r="R636" s="13" t="s">
        <v>714</v>
      </c>
      <c r="S636" s="13" t="s">
        <v>682</v>
      </c>
    </row>
    <row r="637" spans="1:19" x14ac:dyDescent="0.25">
      <c r="A637" s="13" t="s">
        <v>722</v>
      </c>
      <c r="B637" s="13" t="s">
        <v>703</v>
      </c>
      <c r="C637" s="13" t="s">
        <v>723</v>
      </c>
      <c r="D637" s="13" t="s">
        <v>705</v>
      </c>
      <c r="E637" s="13" t="s">
        <v>706</v>
      </c>
      <c r="F637" s="14">
        <v>67768.789999999994</v>
      </c>
      <c r="G637" s="13" t="s">
        <v>707</v>
      </c>
      <c r="H637" s="19">
        <v>43983</v>
      </c>
      <c r="I637" s="13" t="s">
        <v>1317</v>
      </c>
      <c r="J637" s="13" t="s">
        <v>1394</v>
      </c>
      <c r="K637" s="20">
        <v>10067</v>
      </c>
      <c r="L637" s="13" t="s">
        <v>225</v>
      </c>
      <c r="M637" s="20">
        <v>111400</v>
      </c>
      <c r="N637" s="13" t="s">
        <v>1395</v>
      </c>
      <c r="O637" s="13" t="s">
        <v>724</v>
      </c>
      <c r="P637" s="13" t="s">
        <v>725</v>
      </c>
      <c r="Q637" s="13" t="s">
        <v>726</v>
      </c>
      <c r="R637" s="13" t="s">
        <v>714</v>
      </c>
      <c r="S637" s="13" t="s">
        <v>682</v>
      </c>
    </row>
    <row r="638" spans="1:19" x14ac:dyDescent="0.25">
      <c r="A638" s="13" t="s">
        <v>716</v>
      </c>
      <c r="B638" s="13" t="s">
        <v>703</v>
      </c>
      <c r="C638" s="13" t="s">
        <v>717</v>
      </c>
      <c r="D638" s="13" t="s">
        <v>705</v>
      </c>
      <c r="E638" s="13" t="s">
        <v>706</v>
      </c>
      <c r="F638" s="14">
        <v>2063.35</v>
      </c>
      <c r="G638" s="13" t="s">
        <v>707</v>
      </c>
      <c r="H638" s="19">
        <v>43952</v>
      </c>
      <c r="I638" s="13" t="s">
        <v>1364</v>
      </c>
      <c r="J638" s="13" t="s">
        <v>1396</v>
      </c>
      <c r="K638" s="20">
        <v>10067</v>
      </c>
      <c r="L638" s="13" t="s">
        <v>225</v>
      </c>
      <c r="M638" s="20">
        <v>111500</v>
      </c>
      <c r="N638" s="13" t="s">
        <v>1397</v>
      </c>
      <c r="O638" s="13" t="s">
        <v>718</v>
      </c>
      <c r="P638" s="13" t="s">
        <v>719</v>
      </c>
      <c r="Q638" s="13" t="s">
        <v>720</v>
      </c>
      <c r="R638" s="13" t="s">
        <v>714</v>
      </c>
      <c r="S638" s="13" t="s">
        <v>686</v>
      </c>
    </row>
    <row r="639" spans="1:19" x14ac:dyDescent="0.25">
      <c r="A639" s="13" t="s">
        <v>702</v>
      </c>
      <c r="B639" s="13" t="s">
        <v>703</v>
      </c>
      <c r="C639" s="13" t="s">
        <v>704</v>
      </c>
      <c r="D639" s="13" t="s">
        <v>705</v>
      </c>
      <c r="E639" s="13" t="s">
        <v>706</v>
      </c>
      <c r="F639" s="14">
        <v>14369.42</v>
      </c>
      <c r="G639" s="13" t="s">
        <v>707</v>
      </c>
      <c r="H639" s="19">
        <v>43922</v>
      </c>
      <c r="I639" s="13" t="s">
        <v>1398</v>
      </c>
      <c r="J639" s="13" t="s">
        <v>1399</v>
      </c>
      <c r="K639" s="20">
        <v>10067</v>
      </c>
      <c r="L639" s="13" t="s">
        <v>225</v>
      </c>
      <c r="M639" s="20">
        <v>111600</v>
      </c>
      <c r="N639" s="13" t="s">
        <v>1400</v>
      </c>
      <c r="O639" s="13" t="s">
        <v>711</v>
      </c>
      <c r="P639" s="13" t="s">
        <v>712</v>
      </c>
      <c r="Q639" s="13" t="s">
        <v>713</v>
      </c>
      <c r="R639" s="13" t="s">
        <v>714</v>
      </c>
      <c r="S639" s="13" t="s">
        <v>721</v>
      </c>
    </row>
    <row r="640" spans="1:19" x14ac:dyDescent="0.25">
      <c r="A640" s="13" t="s">
        <v>716</v>
      </c>
      <c r="B640" s="13" t="s">
        <v>703</v>
      </c>
      <c r="C640" s="13" t="s">
        <v>717</v>
      </c>
      <c r="D640" s="13" t="s">
        <v>705</v>
      </c>
      <c r="E640" s="13" t="s">
        <v>706</v>
      </c>
      <c r="F640" s="14">
        <v>15188.18</v>
      </c>
      <c r="G640" s="13" t="s">
        <v>707</v>
      </c>
      <c r="H640" s="19">
        <v>43952</v>
      </c>
      <c r="I640" s="13" t="s">
        <v>1368</v>
      </c>
      <c r="J640" s="13" t="s">
        <v>1399</v>
      </c>
      <c r="K640" s="20">
        <v>10067</v>
      </c>
      <c r="L640" s="13" t="s">
        <v>225</v>
      </c>
      <c r="M640" s="20">
        <v>111600</v>
      </c>
      <c r="N640" s="13" t="s">
        <v>1400</v>
      </c>
      <c r="O640" s="13" t="s">
        <v>718</v>
      </c>
      <c r="P640" s="13" t="s">
        <v>719</v>
      </c>
      <c r="Q640" s="13" t="s">
        <v>720</v>
      </c>
      <c r="R640" s="13" t="s">
        <v>714</v>
      </c>
      <c r="S640" s="13" t="s">
        <v>721</v>
      </c>
    </row>
    <row r="641" spans="1:19" x14ac:dyDescent="0.25">
      <c r="A641" s="13" t="s">
        <v>722</v>
      </c>
      <c r="B641" s="13" t="s">
        <v>703</v>
      </c>
      <c r="C641" s="13" t="s">
        <v>723</v>
      </c>
      <c r="D641" s="13" t="s">
        <v>705</v>
      </c>
      <c r="E641" s="13" t="s">
        <v>706</v>
      </c>
      <c r="F641" s="14">
        <v>14775.98</v>
      </c>
      <c r="G641" s="13" t="s">
        <v>707</v>
      </c>
      <c r="H641" s="19">
        <v>43983</v>
      </c>
      <c r="I641" s="13" t="s">
        <v>1320</v>
      </c>
      <c r="J641" s="13" t="s">
        <v>1399</v>
      </c>
      <c r="K641" s="20">
        <v>10067</v>
      </c>
      <c r="L641" s="13" t="s">
        <v>225</v>
      </c>
      <c r="M641" s="20">
        <v>111600</v>
      </c>
      <c r="N641" s="13" t="s">
        <v>1400</v>
      </c>
      <c r="O641" s="13" t="s">
        <v>724</v>
      </c>
      <c r="P641" s="13" t="s">
        <v>725</v>
      </c>
      <c r="Q641" s="13" t="s">
        <v>726</v>
      </c>
      <c r="R641" s="13" t="s">
        <v>714</v>
      </c>
      <c r="S641" s="13" t="s">
        <v>721</v>
      </c>
    </row>
    <row r="642" spans="1:19" x14ac:dyDescent="0.25">
      <c r="A642" s="13" t="s">
        <v>702</v>
      </c>
      <c r="B642" s="13" t="s">
        <v>703</v>
      </c>
      <c r="C642" s="13" t="s">
        <v>704</v>
      </c>
      <c r="D642" s="13" t="s">
        <v>705</v>
      </c>
      <c r="E642" s="13" t="s">
        <v>706</v>
      </c>
      <c r="F642" s="14">
        <v>1285.6099999999999</v>
      </c>
      <c r="G642" s="13" t="s">
        <v>707</v>
      </c>
      <c r="H642" s="19">
        <v>43922</v>
      </c>
      <c r="I642" s="13" t="s">
        <v>1401</v>
      </c>
      <c r="J642" s="13" t="s">
        <v>1402</v>
      </c>
      <c r="K642" s="20">
        <v>10067</v>
      </c>
      <c r="L642" s="13" t="s">
        <v>225</v>
      </c>
      <c r="M642" s="20">
        <v>111700</v>
      </c>
      <c r="N642" s="13" t="s">
        <v>1403</v>
      </c>
      <c r="O642" s="13" t="s">
        <v>711</v>
      </c>
      <c r="P642" s="13" t="s">
        <v>712</v>
      </c>
      <c r="Q642" s="13" t="s">
        <v>713</v>
      </c>
      <c r="R642" s="13" t="s">
        <v>714</v>
      </c>
      <c r="S642" s="13" t="s">
        <v>741</v>
      </c>
    </row>
    <row r="643" spans="1:19" x14ac:dyDescent="0.25">
      <c r="A643" s="13" t="s">
        <v>716</v>
      </c>
      <c r="B643" s="13" t="s">
        <v>703</v>
      </c>
      <c r="C643" s="13" t="s">
        <v>717</v>
      </c>
      <c r="D643" s="13" t="s">
        <v>705</v>
      </c>
      <c r="E643" s="13" t="s">
        <v>706</v>
      </c>
      <c r="F643" s="14">
        <v>1285.6099999999999</v>
      </c>
      <c r="G643" s="13" t="s">
        <v>707</v>
      </c>
      <c r="H643" s="19">
        <v>43952</v>
      </c>
      <c r="I643" s="13" t="s">
        <v>1371</v>
      </c>
      <c r="J643" s="13" t="s">
        <v>1402</v>
      </c>
      <c r="K643" s="20">
        <v>10067</v>
      </c>
      <c r="L643" s="13" t="s">
        <v>225</v>
      </c>
      <c r="M643" s="20">
        <v>111700</v>
      </c>
      <c r="N643" s="13" t="s">
        <v>1403</v>
      </c>
      <c r="O643" s="13" t="s">
        <v>718</v>
      </c>
      <c r="P643" s="13" t="s">
        <v>719</v>
      </c>
      <c r="Q643" s="13" t="s">
        <v>720</v>
      </c>
      <c r="R643" s="13" t="s">
        <v>714</v>
      </c>
      <c r="S643" s="13" t="s">
        <v>741</v>
      </c>
    </row>
    <row r="644" spans="1:19" x14ac:dyDescent="0.25">
      <c r="A644" s="13" t="s">
        <v>722</v>
      </c>
      <c r="B644" s="13" t="s">
        <v>703</v>
      </c>
      <c r="C644" s="13" t="s">
        <v>723</v>
      </c>
      <c r="D644" s="13" t="s">
        <v>705</v>
      </c>
      <c r="E644" s="13" t="s">
        <v>706</v>
      </c>
      <c r="F644" s="14">
        <v>1285.6099999999999</v>
      </c>
      <c r="G644" s="13" t="s">
        <v>707</v>
      </c>
      <c r="H644" s="19">
        <v>43983</v>
      </c>
      <c r="I644" s="13" t="s">
        <v>1323</v>
      </c>
      <c r="J644" s="13" t="s">
        <v>1402</v>
      </c>
      <c r="K644" s="20">
        <v>10067</v>
      </c>
      <c r="L644" s="13" t="s">
        <v>225</v>
      </c>
      <c r="M644" s="20">
        <v>111700</v>
      </c>
      <c r="N644" s="13" t="s">
        <v>1403</v>
      </c>
      <c r="O644" s="13" t="s">
        <v>724</v>
      </c>
      <c r="P644" s="13" t="s">
        <v>725</v>
      </c>
      <c r="Q644" s="13" t="s">
        <v>726</v>
      </c>
      <c r="R644" s="13" t="s">
        <v>714</v>
      </c>
      <c r="S644" s="13" t="s">
        <v>741</v>
      </c>
    </row>
    <row r="645" spans="1:19" x14ac:dyDescent="0.25">
      <c r="A645" s="13" t="s">
        <v>702</v>
      </c>
      <c r="B645" s="13" t="s">
        <v>703</v>
      </c>
      <c r="C645" s="13" t="s">
        <v>704</v>
      </c>
      <c r="D645" s="13" t="s">
        <v>705</v>
      </c>
      <c r="E645" s="13" t="s">
        <v>706</v>
      </c>
      <c r="F645" s="14">
        <v>55.64</v>
      </c>
      <c r="G645" s="13" t="s">
        <v>707</v>
      </c>
      <c r="H645" s="19">
        <v>43922</v>
      </c>
      <c r="I645" s="13" t="s">
        <v>1404</v>
      </c>
      <c r="J645" s="13" t="s">
        <v>1405</v>
      </c>
      <c r="K645" s="20">
        <v>10067</v>
      </c>
      <c r="L645" s="13" t="s">
        <v>225</v>
      </c>
      <c r="M645" s="20">
        <v>113000</v>
      </c>
      <c r="N645" s="13" t="s">
        <v>1406</v>
      </c>
      <c r="O645" s="13" t="s">
        <v>711</v>
      </c>
      <c r="P645" s="13" t="s">
        <v>712</v>
      </c>
      <c r="Q645" s="13" t="s">
        <v>713</v>
      </c>
      <c r="R645" s="13" t="s">
        <v>714</v>
      </c>
      <c r="S645" s="13" t="s">
        <v>741</v>
      </c>
    </row>
    <row r="646" spans="1:19" x14ac:dyDescent="0.25">
      <c r="A646" s="13" t="s">
        <v>716</v>
      </c>
      <c r="B646" s="13" t="s">
        <v>703</v>
      </c>
      <c r="C646" s="13" t="s">
        <v>717</v>
      </c>
      <c r="D646" s="13" t="s">
        <v>705</v>
      </c>
      <c r="E646" s="13" t="s">
        <v>706</v>
      </c>
      <c r="F646" s="14">
        <v>68.349999999999994</v>
      </c>
      <c r="G646" s="13" t="s">
        <v>707</v>
      </c>
      <c r="H646" s="19">
        <v>43952</v>
      </c>
      <c r="I646" s="13" t="s">
        <v>1374</v>
      </c>
      <c r="J646" s="13" t="s">
        <v>1405</v>
      </c>
      <c r="K646" s="20">
        <v>10067</v>
      </c>
      <c r="L646" s="13" t="s">
        <v>225</v>
      </c>
      <c r="M646" s="20">
        <v>113000</v>
      </c>
      <c r="N646" s="13" t="s">
        <v>1406</v>
      </c>
      <c r="O646" s="13" t="s">
        <v>718</v>
      </c>
      <c r="P646" s="13" t="s">
        <v>719</v>
      </c>
      <c r="Q646" s="13" t="s">
        <v>720</v>
      </c>
      <c r="R646" s="13" t="s">
        <v>714</v>
      </c>
      <c r="S646" s="13" t="s">
        <v>741</v>
      </c>
    </row>
    <row r="647" spans="1:19" x14ac:dyDescent="0.25">
      <c r="A647" s="13" t="s">
        <v>722</v>
      </c>
      <c r="B647" s="13" t="s">
        <v>703</v>
      </c>
      <c r="C647" s="13" t="s">
        <v>723</v>
      </c>
      <c r="D647" s="13" t="s">
        <v>705</v>
      </c>
      <c r="E647" s="13" t="s">
        <v>706</v>
      </c>
      <c r="F647" s="14">
        <v>54.3</v>
      </c>
      <c r="G647" s="13" t="s">
        <v>707</v>
      </c>
      <c r="H647" s="19">
        <v>43983</v>
      </c>
      <c r="I647" s="13" t="s">
        <v>1326</v>
      </c>
      <c r="J647" s="13" t="s">
        <v>1405</v>
      </c>
      <c r="K647" s="20">
        <v>10067</v>
      </c>
      <c r="L647" s="13" t="s">
        <v>225</v>
      </c>
      <c r="M647" s="20">
        <v>113000</v>
      </c>
      <c r="N647" s="13" t="s">
        <v>1406</v>
      </c>
      <c r="O647" s="13" t="s">
        <v>724</v>
      </c>
      <c r="P647" s="13" t="s">
        <v>725</v>
      </c>
      <c r="Q647" s="13" t="s">
        <v>726</v>
      </c>
      <c r="R647" s="13" t="s">
        <v>714</v>
      </c>
      <c r="S647" s="13" t="s">
        <v>741</v>
      </c>
    </row>
    <row r="648" spans="1:19" x14ac:dyDescent="0.25">
      <c r="A648" s="13" t="s">
        <v>702</v>
      </c>
      <c r="B648" s="13" t="s">
        <v>703</v>
      </c>
      <c r="C648" s="13" t="s">
        <v>704</v>
      </c>
      <c r="D648" s="13" t="s">
        <v>705</v>
      </c>
      <c r="E648" s="13" t="s">
        <v>706</v>
      </c>
      <c r="F648" s="14">
        <v>289.39</v>
      </c>
      <c r="G648" s="13" t="s">
        <v>707</v>
      </c>
      <c r="H648" s="19">
        <v>43922</v>
      </c>
      <c r="I648" s="13" t="s">
        <v>1407</v>
      </c>
      <c r="J648" s="13" t="s">
        <v>1408</v>
      </c>
      <c r="K648" s="20">
        <v>10067</v>
      </c>
      <c r="L648" s="13" t="s">
        <v>225</v>
      </c>
      <c r="M648" s="20">
        <v>113010</v>
      </c>
      <c r="N648" s="13" t="s">
        <v>1409</v>
      </c>
      <c r="O648" s="13" t="s">
        <v>711</v>
      </c>
      <c r="P648" s="13" t="s">
        <v>712</v>
      </c>
      <c r="Q648" s="13" t="s">
        <v>713</v>
      </c>
      <c r="R648" s="13" t="s">
        <v>714</v>
      </c>
      <c r="S648" s="13" t="s">
        <v>715</v>
      </c>
    </row>
    <row r="649" spans="1:19" x14ac:dyDescent="0.25">
      <c r="A649" s="13" t="s">
        <v>716</v>
      </c>
      <c r="B649" s="13" t="s">
        <v>703</v>
      </c>
      <c r="C649" s="13" t="s">
        <v>717</v>
      </c>
      <c r="D649" s="13" t="s">
        <v>705</v>
      </c>
      <c r="E649" s="13" t="s">
        <v>706</v>
      </c>
      <c r="F649" s="14">
        <v>289.39</v>
      </c>
      <c r="G649" s="13" t="s">
        <v>707</v>
      </c>
      <c r="H649" s="19">
        <v>43952</v>
      </c>
      <c r="I649" s="13" t="s">
        <v>1377</v>
      </c>
      <c r="J649" s="13" t="s">
        <v>1408</v>
      </c>
      <c r="K649" s="20">
        <v>10067</v>
      </c>
      <c r="L649" s="13" t="s">
        <v>225</v>
      </c>
      <c r="M649" s="20">
        <v>113010</v>
      </c>
      <c r="N649" s="13" t="s">
        <v>1409</v>
      </c>
      <c r="O649" s="13" t="s">
        <v>718</v>
      </c>
      <c r="P649" s="13" t="s">
        <v>719</v>
      </c>
      <c r="Q649" s="13" t="s">
        <v>720</v>
      </c>
      <c r="R649" s="13" t="s">
        <v>714</v>
      </c>
      <c r="S649" s="13" t="s">
        <v>715</v>
      </c>
    </row>
    <row r="650" spans="1:19" x14ac:dyDescent="0.25">
      <c r="A650" s="13" t="s">
        <v>722</v>
      </c>
      <c r="B650" s="13" t="s">
        <v>703</v>
      </c>
      <c r="C650" s="13" t="s">
        <v>723</v>
      </c>
      <c r="D650" s="13" t="s">
        <v>705</v>
      </c>
      <c r="E650" s="13" t="s">
        <v>706</v>
      </c>
      <c r="F650" s="14">
        <v>309.35000000000002</v>
      </c>
      <c r="G650" s="13" t="s">
        <v>707</v>
      </c>
      <c r="H650" s="19">
        <v>43983</v>
      </c>
      <c r="I650" s="13" t="s">
        <v>1329</v>
      </c>
      <c r="J650" s="13" t="s">
        <v>1408</v>
      </c>
      <c r="K650" s="20">
        <v>10067</v>
      </c>
      <c r="L650" s="13" t="s">
        <v>225</v>
      </c>
      <c r="M650" s="20">
        <v>113010</v>
      </c>
      <c r="N650" s="13" t="s">
        <v>1409</v>
      </c>
      <c r="O650" s="13" t="s">
        <v>724</v>
      </c>
      <c r="P650" s="13" t="s">
        <v>725</v>
      </c>
      <c r="Q650" s="13" t="s">
        <v>726</v>
      </c>
      <c r="R650" s="13" t="s">
        <v>714</v>
      </c>
      <c r="S650" s="13" t="s">
        <v>715</v>
      </c>
    </row>
    <row r="651" spans="1:19" x14ac:dyDescent="0.25">
      <c r="A651" s="13" t="s">
        <v>702</v>
      </c>
      <c r="B651" s="13" t="s">
        <v>703</v>
      </c>
      <c r="C651" s="13" t="s">
        <v>704</v>
      </c>
      <c r="D651" s="13" t="s">
        <v>705</v>
      </c>
      <c r="E651" s="13" t="s">
        <v>706</v>
      </c>
      <c r="F651" s="14">
        <v>197.83</v>
      </c>
      <c r="G651" s="13" t="s">
        <v>707</v>
      </c>
      <c r="H651" s="19">
        <v>43922</v>
      </c>
      <c r="I651" s="13" t="s">
        <v>1410</v>
      </c>
      <c r="J651" s="13" t="s">
        <v>1411</v>
      </c>
      <c r="K651" s="20">
        <v>10067</v>
      </c>
      <c r="L651" s="13" t="s">
        <v>225</v>
      </c>
      <c r="M651" s="20">
        <v>113020</v>
      </c>
      <c r="N651" s="13" t="s">
        <v>1412</v>
      </c>
      <c r="O651" s="13" t="s">
        <v>711</v>
      </c>
      <c r="P651" s="13" t="s">
        <v>712</v>
      </c>
      <c r="Q651" s="13" t="s">
        <v>713</v>
      </c>
      <c r="R651" s="13" t="s">
        <v>714</v>
      </c>
      <c r="S651" s="13" t="s">
        <v>730</v>
      </c>
    </row>
    <row r="652" spans="1:19" x14ac:dyDescent="0.25">
      <c r="A652" s="13" t="s">
        <v>716</v>
      </c>
      <c r="B652" s="13" t="s">
        <v>703</v>
      </c>
      <c r="C652" s="13" t="s">
        <v>717</v>
      </c>
      <c r="D652" s="13" t="s">
        <v>705</v>
      </c>
      <c r="E652" s="13" t="s">
        <v>706</v>
      </c>
      <c r="F652" s="14">
        <v>180.01</v>
      </c>
      <c r="G652" s="13" t="s">
        <v>707</v>
      </c>
      <c r="H652" s="19">
        <v>43952</v>
      </c>
      <c r="I652" s="13" t="s">
        <v>1380</v>
      </c>
      <c r="J652" s="13" t="s">
        <v>1411</v>
      </c>
      <c r="K652" s="20">
        <v>10067</v>
      </c>
      <c r="L652" s="13" t="s">
        <v>225</v>
      </c>
      <c r="M652" s="20">
        <v>113020</v>
      </c>
      <c r="N652" s="13" t="s">
        <v>1412</v>
      </c>
      <c r="O652" s="13" t="s">
        <v>718</v>
      </c>
      <c r="P652" s="13" t="s">
        <v>719</v>
      </c>
      <c r="Q652" s="13" t="s">
        <v>720</v>
      </c>
      <c r="R652" s="13" t="s">
        <v>714</v>
      </c>
      <c r="S652" s="13" t="s">
        <v>730</v>
      </c>
    </row>
    <row r="653" spans="1:19" x14ac:dyDescent="0.25">
      <c r="A653" s="13" t="s">
        <v>722</v>
      </c>
      <c r="B653" s="13" t="s">
        <v>703</v>
      </c>
      <c r="C653" s="13" t="s">
        <v>723</v>
      </c>
      <c r="D653" s="13" t="s">
        <v>705</v>
      </c>
      <c r="E653" s="13" t="s">
        <v>706</v>
      </c>
      <c r="F653" s="14">
        <v>180.01</v>
      </c>
      <c r="G653" s="13" t="s">
        <v>707</v>
      </c>
      <c r="H653" s="19">
        <v>43983</v>
      </c>
      <c r="I653" s="13" t="s">
        <v>1332</v>
      </c>
      <c r="J653" s="13" t="s">
        <v>1411</v>
      </c>
      <c r="K653" s="20">
        <v>10067</v>
      </c>
      <c r="L653" s="13" t="s">
        <v>225</v>
      </c>
      <c r="M653" s="20">
        <v>113020</v>
      </c>
      <c r="N653" s="13" t="s">
        <v>1412</v>
      </c>
      <c r="O653" s="13" t="s">
        <v>724</v>
      </c>
      <c r="P653" s="13" t="s">
        <v>725</v>
      </c>
      <c r="Q653" s="13" t="s">
        <v>726</v>
      </c>
      <c r="R653" s="13" t="s">
        <v>714</v>
      </c>
      <c r="S653" s="13" t="s">
        <v>730</v>
      </c>
    </row>
    <row r="654" spans="1:19" x14ac:dyDescent="0.25">
      <c r="A654" s="13" t="s">
        <v>702</v>
      </c>
      <c r="B654" s="13" t="s">
        <v>703</v>
      </c>
      <c r="C654" s="13" t="s">
        <v>704</v>
      </c>
      <c r="D654" s="13" t="s">
        <v>705</v>
      </c>
      <c r="E654" s="13" t="s">
        <v>706</v>
      </c>
      <c r="F654" s="14">
        <v>7386.26</v>
      </c>
      <c r="G654" s="13" t="s">
        <v>707</v>
      </c>
      <c r="H654" s="19">
        <v>43922</v>
      </c>
      <c r="I654" s="13" t="s">
        <v>1413</v>
      </c>
      <c r="J654" s="13" t="s">
        <v>1414</v>
      </c>
      <c r="K654" s="20">
        <v>10067</v>
      </c>
      <c r="L654" s="13" t="s">
        <v>225</v>
      </c>
      <c r="M654" s="20">
        <v>113040</v>
      </c>
      <c r="N654" s="13" t="s">
        <v>1415</v>
      </c>
      <c r="O654" s="13" t="s">
        <v>711</v>
      </c>
      <c r="P654" s="13" t="s">
        <v>712</v>
      </c>
      <c r="Q654" s="13" t="s">
        <v>713</v>
      </c>
      <c r="R654" s="13" t="s">
        <v>714</v>
      </c>
      <c r="S654" s="13" t="s">
        <v>682</v>
      </c>
    </row>
    <row r="655" spans="1:19" x14ac:dyDescent="0.25">
      <c r="A655" s="13" t="s">
        <v>716</v>
      </c>
      <c r="B655" s="13" t="s">
        <v>703</v>
      </c>
      <c r="C655" s="13" t="s">
        <v>717</v>
      </c>
      <c r="D655" s="13" t="s">
        <v>705</v>
      </c>
      <c r="E655" s="13" t="s">
        <v>706</v>
      </c>
      <c r="F655" s="14">
        <v>7386.26</v>
      </c>
      <c r="G655" s="13" t="s">
        <v>707</v>
      </c>
      <c r="H655" s="19">
        <v>43952</v>
      </c>
      <c r="I655" s="13" t="s">
        <v>1384</v>
      </c>
      <c r="J655" s="13" t="s">
        <v>1414</v>
      </c>
      <c r="K655" s="20">
        <v>10067</v>
      </c>
      <c r="L655" s="13" t="s">
        <v>225</v>
      </c>
      <c r="M655" s="20">
        <v>113040</v>
      </c>
      <c r="N655" s="13" t="s">
        <v>1415</v>
      </c>
      <c r="O655" s="13" t="s">
        <v>718</v>
      </c>
      <c r="P655" s="13" t="s">
        <v>719</v>
      </c>
      <c r="Q655" s="13" t="s">
        <v>720</v>
      </c>
      <c r="R655" s="13" t="s">
        <v>714</v>
      </c>
      <c r="S655" s="13" t="s">
        <v>682</v>
      </c>
    </row>
    <row r="656" spans="1:19" x14ac:dyDescent="0.25">
      <c r="A656" s="13" t="s">
        <v>722</v>
      </c>
      <c r="B656" s="13" t="s">
        <v>703</v>
      </c>
      <c r="C656" s="13" t="s">
        <v>723</v>
      </c>
      <c r="D656" s="13" t="s">
        <v>705</v>
      </c>
      <c r="E656" s="13" t="s">
        <v>706</v>
      </c>
      <c r="F656" s="14">
        <v>7386.26</v>
      </c>
      <c r="G656" s="13" t="s">
        <v>707</v>
      </c>
      <c r="H656" s="19">
        <v>43983</v>
      </c>
      <c r="I656" s="13" t="s">
        <v>1336</v>
      </c>
      <c r="J656" s="13" t="s">
        <v>1414</v>
      </c>
      <c r="K656" s="20">
        <v>10067</v>
      </c>
      <c r="L656" s="13" t="s">
        <v>225</v>
      </c>
      <c r="M656" s="20">
        <v>113040</v>
      </c>
      <c r="N656" s="13" t="s">
        <v>1415</v>
      </c>
      <c r="O656" s="13" t="s">
        <v>724</v>
      </c>
      <c r="P656" s="13" t="s">
        <v>725</v>
      </c>
      <c r="Q656" s="13" t="s">
        <v>726</v>
      </c>
      <c r="R656" s="13" t="s">
        <v>714</v>
      </c>
      <c r="S656" s="13" t="s">
        <v>682</v>
      </c>
    </row>
    <row r="657" spans="1:19" x14ac:dyDescent="0.25">
      <c r="A657" s="13" t="s">
        <v>716</v>
      </c>
      <c r="B657" s="13" t="s">
        <v>703</v>
      </c>
      <c r="C657" s="13" t="s">
        <v>717</v>
      </c>
      <c r="D657" s="13" t="s">
        <v>705</v>
      </c>
      <c r="E657" s="13" t="s">
        <v>706</v>
      </c>
      <c r="F657" s="14">
        <v>182.31</v>
      </c>
      <c r="G657" s="13" t="s">
        <v>707</v>
      </c>
      <c r="H657" s="19">
        <v>43952</v>
      </c>
      <c r="I657" s="13" t="s">
        <v>1387</v>
      </c>
      <c r="J657" s="13" t="s">
        <v>1416</v>
      </c>
      <c r="K657" s="20">
        <v>10067</v>
      </c>
      <c r="L657" s="13" t="s">
        <v>225</v>
      </c>
      <c r="M657" s="20">
        <v>113050</v>
      </c>
      <c r="N657" s="13" t="s">
        <v>1417</v>
      </c>
      <c r="O657" s="13" t="s">
        <v>718</v>
      </c>
      <c r="P657" s="13" t="s">
        <v>719</v>
      </c>
      <c r="Q657" s="13" t="s">
        <v>720</v>
      </c>
      <c r="R657" s="13" t="s">
        <v>714</v>
      </c>
      <c r="S657" s="13" t="s">
        <v>686</v>
      </c>
    </row>
    <row r="658" spans="1:19" x14ac:dyDescent="0.25">
      <c r="A658" s="13" t="s">
        <v>702</v>
      </c>
      <c r="B658" s="13" t="s">
        <v>703</v>
      </c>
      <c r="C658" s="13" t="s">
        <v>704</v>
      </c>
      <c r="D658" s="13" t="s">
        <v>705</v>
      </c>
      <c r="E658" s="13" t="s">
        <v>706</v>
      </c>
      <c r="F658" s="14">
        <v>976.67</v>
      </c>
      <c r="G658" s="13" t="s">
        <v>707</v>
      </c>
      <c r="H658" s="19">
        <v>43922</v>
      </c>
      <c r="I658" s="13" t="s">
        <v>1418</v>
      </c>
      <c r="J658" s="13" t="s">
        <v>1419</v>
      </c>
      <c r="K658" s="20">
        <v>10067</v>
      </c>
      <c r="L658" s="13" t="s">
        <v>225</v>
      </c>
      <c r="M658" s="20">
        <v>113060</v>
      </c>
      <c r="N658" s="13" t="s">
        <v>1420</v>
      </c>
      <c r="O658" s="13" t="s">
        <v>711</v>
      </c>
      <c r="P658" s="13" t="s">
        <v>712</v>
      </c>
      <c r="Q658" s="13" t="s">
        <v>713</v>
      </c>
      <c r="R658" s="13" t="s">
        <v>714</v>
      </c>
      <c r="S658" s="13" t="s">
        <v>721</v>
      </c>
    </row>
    <row r="659" spans="1:19" x14ac:dyDescent="0.25">
      <c r="A659" s="13" t="s">
        <v>716</v>
      </c>
      <c r="B659" s="13" t="s">
        <v>703</v>
      </c>
      <c r="C659" s="13" t="s">
        <v>717</v>
      </c>
      <c r="D659" s="13" t="s">
        <v>705</v>
      </c>
      <c r="E659" s="13" t="s">
        <v>706</v>
      </c>
      <c r="F659" s="14">
        <v>1018.16</v>
      </c>
      <c r="G659" s="13" t="s">
        <v>707</v>
      </c>
      <c r="H659" s="19">
        <v>43952</v>
      </c>
      <c r="I659" s="13" t="s">
        <v>1390</v>
      </c>
      <c r="J659" s="13" t="s">
        <v>1419</v>
      </c>
      <c r="K659" s="20">
        <v>10067</v>
      </c>
      <c r="L659" s="13" t="s">
        <v>225</v>
      </c>
      <c r="M659" s="20">
        <v>113060</v>
      </c>
      <c r="N659" s="13" t="s">
        <v>1420</v>
      </c>
      <c r="O659" s="13" t="s">
        <v>718</v>
      </c>
      <c r="P659" s="13" t="s">
        <v>719</v>
      </c>
      <c r="Q659" s="13" t="s">
        <v>720</v>
      </c>
      <c r="R659" s="13" t="s">
        <v>714</v>
      </c>
      <c r="S659" s="13" t="s">
        <v>721</v>
      </c>
    </row>
    <row r="660" spans="1:19" x14ac:dyDescent="0.25">
      <c r="A660" s="13" t="s">
        <v>722</v>
      </c>
      <c r="B660" s="13" t="s">
        <v>703</v>
      </c>
      <c r="C660" s="13" t="s">
        <v>723</v>
      </c>
      <c r="D660" s="13" t="s">
        <v>705</v>
      </c>
      <c r="E660" s="13" t="s">
        <v>706</v>
      </c>
      <c r="F660" s="14">
        <v>976.67</v>
      </c>
      <c r="G660" s="13" t="s">
        <v>707</v>
      </c>
      <c r="H660" s="19">
        <v>43983</v>
      </c>
      <c r="I660" s="13" t="s">
        <v>1339</v>
      </c>
      <c r="J660" s="13" t="s">
        <v>1419</v>
      </c>
      <c r="K660" s="20">
        <v>10067</v>
      </c>
      <c r="L660" s="13" t="s">
        <v>225</v>
      </c>
      <c r="M660" s="20">
        <v>113060</v>
      </c>
      <c r="N660" s="13" t="s">
        <v>1420</v>
      </c>
      <c r="O660" s="13" t="s">
        <v>724</v>
      </c>
      <c r="P660" s="13" t="s">
        <v>725</v>
      </c>
      <c r="Q660" s="13" t="s">
        <v>726</v>
      </c>
      <c r="R660" s="13" t="s">
        <v>714</v>
      </c>
      <c r="S660" s="13" t="s">
        <v>721</v>
      </c>
    </row>
    <row r="661" spans="1:19" x14ac:dyDescent="0.25">
      <c r="A661" s="13" t="s">
        <v>702</v>
      </c>
      <c r="B661" s="13" t="s">
        <v>703</v>
      </c>
      <c r="C661" s="13" t="s">
        <v>704</v>
      </c>
      <c r="D661" s="13" t="s">
        <v>705</v>
      </c>
      <c r="E661" s="13" t="s">
        <v>706</v>
      </c>
      <c r="F661" s="14">
        <v>356.88</v>
      </c>
      <c r="G661" s="13" t="s">
        <v>707</v>
      </c>
      <c r="H661" s="19">
        <v>43922</v>
      </c>
      <c r="I661" s="13" t="s">
        <v>1421</v>
      </c>
      <c r="J661" s="13" t="s">
        <v>1422</v>
      </c>
      <c r="K661" s="20">
        <v>10067</v>
      </c>
      <c r="L661" s="13" t="s">
        <v>225</v>
      </c>
      <c r="M661" s="20">
        <v>114000</v>
      </c>
      <c r="N661" s="13" t="s">
        <v>1423</v>
      </c>
      <c r="O661" s="13" t="s">
        <v>711</v>
      </c>
      <c r="P661" s="13" t="s">
        <v>712</v>
      </c>
      <c r="Q661" s="13" t="s">
        <v>713</v>
      </c>
      <c r="R661" s="13" t="s">
        <v>714</v>
      </c>
      <c r="S661" s="13" t="s">
        <v>741</v>
      </c>
    </row>
    <row r="662" spans="1:19" x14ac:dyDescent="0.25">
      <c r="A662" s="13" t="s">
        <v>716</v>
      </c>
      <c r="B662" s="13" t="s">
        <v>703</v>
      </c>
      <c r="C662" s="13" t="s">
        <v>717</v>
      </c>
      <c r="D662" s="13" t="s">
        <v>705</v>
      </c>
      <c r="E662" s="13" t="s">
        <v>706</v>
      </c>
      <c r="F662" s="14">
        <v>356.88</v>
      </c>
      <c r="G662" s="13" t="s">
        <v>707</v>
      </c>
      <c r="H662" s="19">
        <v>43952</v>
      </c>
      <c r="I662" s="13" t="s">
        <v>1393</v>
      </c>
      <c r="J662" s="13" t="s">
        <v>1422</v>
      </c>
      <c r="K662" s="20">
        <v>10067</v>
      </c>
      <c r="L662" s="13" t="s">
        <v>225</v>
      </c>
      <c r="M662" s="20">
        <v>114000</v>
      </c>
      <c r="N662" s="13" t="s">
        <v>1423</v>
      </c>
      <c r="O662" s="13" t="s">
        <v>718</v>
      </c>
      <c r="P662" s="13" t="s">
        <v>719</v>
      </c>
      <c r="Q662" s="13" t="s">
        <v>720</v>
      </c>
      <c r="R662" s="13" t="s">
        <v>714</v>
      </c>
      <c r="S662" s="13" t="s">
        <v>741</v>
      </c>
    </row>
    <row r="663" spans="1:19" x14ac:dyDescent="0.25">
      <c r="A663" s="13" t="s">
        <v>722</v>
      </c>
      <c r="B663" s="13" t="s">
        <v>703</v>
      </c>
      <c r="C663" s="13" t="s">
        <v>723</v>
      </c>
      <c r="D663" s="13" t="s">
        <v>705</v>
      </c>
      <c r="E663" s="13" t="s">
        <v>706</v>
      </c>
      <c r="F663" s="14">
        <v>356.88</v>
      </c>
      <c r="G663" s="13" t="s">
        <v>707</v>
      </c>
      <c r="H663" s="19">
        <v>43983</v>
      </c>
      <c r="I663" s="13" t="s">
        <v>1342</v>
      </c>
      <c r="J663" s="13" t="s">
        <v>1422</v>
      </c>
      <c r="K663" s="20">
        <v>10067</v>
      </c>
      <c r="L663" s="13" t="s">
        <v>225</v>
      </c>
      <c r="M663" s="20">
        <v>114000</v>
      </c>
      <c r="N663" s="13" t="s">
        <v>1423</v>
      </c>
      <c r="O663" s="13" t="s">
        <v>724</v>
      </c>
      <c r="P663" s="13" t="s">
        <v>725</v>
      </c>
      <c r="Q663" s="13" t="s">
        <v>726</v>
      </c>
      <c r="R663" s="13" t="s">
        <v>714</v>
      </c>
      <c r="S663" s="13" t="s">
        <v>741</v>
      </c>
    </row>
    <row r="664" spans="1:19" x14ac:dyDescent="0.25">
      <c r="A664" s="13" t="s">
        <v>702</v>
      </c>
      <c r="B664" s="13" t="s">
        <v>703</v>
      </c>
      <c r="C664" s="13" t="s">
        <v>704</v>
      </c>
      <c r="D664" s="13" t="s">
        <v>705</v>
      </c>
      <c r="E664" s="13" t="s">
        <v>706</v>
      </c>
      <c r="F664" s="14">
        <v>789.29</v>
      </c>
      <c r="G664" s="13" t="s">
        <v>707</v>
      </c>
      <c r="H664" s="19">
        <v>43922</v>
      </c>
      <c r="I664" s="13" t="s">
        <v>1424</v>
      </c>
      <c r="J664" s="13" t="s">
        <v>1425</v>
      </c>
      <c r="K664" s="20">
        <v>10067</v>
      </c>
      <c r="L664" s="13" t="s">
        <v>225</v>
      </c>
      <c r="M664" s="20">
        <v>114010</v>
      </c>
      <c r="N664" s="13" t="s">
        <v>1426</v>
      </c>
      <c r="O664" s="13" t="s">
        <v>711</v>
      </c>
      <c r="P664" s="13" t="s">
        <v>712</v>
      </c>
      <c r="Q664" s="13" t="s">
        <v>713</v>
      </c>
      <c r="R664" s="13" t="s">
        <v>714</v>
      </c>
      <c r="S664" s="13" t="s">
        <v>715</v>
      </c>
    </row>
    <row r="665" spans="1:19" x14ac:dyDescent="0.25">
      <c r="A665" s="13" t="s">
        <v>716</v>
      </c>
      <c r="B665" s="13" t="s">
        <v>703</v>
      </c>
      <c r="C665" s="13" t="s">
        <v>717</v>
      </c>
      <c r="D665" s="13" t="s">
        <v>705</v>
      </c>
      <c r="E665" s="13" t="s">
        <v>706</v>
      </c>
      <c r="F665" s="14">
        <v>789.29</v>
      </c>
      <c r="G665" s="13" t="s">
        <v>707</v>
      </c>
      <c r="H665" s="19">
        <v>43952</v>
      </c>
      <c r="I665" s="13" t="s">
        <v>1398</v>
      </c>
      <c r="J665" s="13" t="s">
        <v>1425</v>
      </c>
      <c r="K665" s="20">
        <v>10067</v>
      </c>
      <c r="L665" s="13" t="s">
        <v>225</v>
      </c>
      <c r="M665" s="20">
        <v>114010</v>
      </c>
      <c r="N665" s="13" t="s">
        <v>1426</v>
      </c>
      <c r="O665" s="13" t="s">
        <v>718</v>
      </c>
      <c r="P665" s="13" t="s">
        <v>719</v>
      </c>
      <c r="Q665" s="13" t="s">
        <v>720</v>
      </c>
      <c r="R665" s="13" t="s">
        <v>714</v>
      </c>
      <c r="S665" s="13" t="s">
        <v>715</v>
      </c>
    </row>
    <row r="666" spans="1:19" x14ac:dyDescent="0.25">
      <c r="A666" s="13" t="s">
        <v>722</v>
      </c>
      <c r="B666" s="13" t="s">
        <v>703</v>
      </c>
      <c r="C666" s="13" t="s">
        <v>723</v>
      </c>
      <c r="D666" s="13" t="s">
        <v>705</v>
      </c>
      <c r="E666" s="13" t="s">
        <v>706</v>
      </c>
      <c r="F666" s="14">
        <v>829.66</v>
      </c>
      <c r="G666" s="13" t="s">
        <v>707</v>
      </c>
      <c r="H666" s="19">
        <v>43983</v>
      </c>
      <c r="I666" s="13" t="s">
        <v>1345</v>
      </c>
      <c r="J666" s="13" t="s">
        <v>1425</v>
      </c>
      <c r="K666" s="20">
        <v>10067</v>
      </c>
      <c r="L666" s="13" t="s">
        <v>225</v>
      </c>
      <c r="M666" s="20">
        <v>114010</v>
      </c>
      <c r="N666" s="13" t="s">
        <v>1426</v>
      </c>
      <c r="O666" s="13" t="s">
        <v>724</v>
      </c>
      <c r="P666" s="13" t="s">
        <v>725</v>
      </c>
      <c r="Q666" s="13" t="s">
        <v>726</v>
      </c>
      <c r="R666" s="13" t="s">
        <v>714</v>
      </c>
      <c r="S666" s="13" t="s">
        <v>715</v>
      </c>
    </row>
    <row r="667" spans="1:19" x14ac:dyDescent="0.25">
      <c r="A667" s="13" t="s">
        <v>702</v>
      </c>
      <c r="B667" s="13" t="s">
        <v>703</v>
      </c>
      <c r="C667" s="13" t="s">
        <v>704</v>
      </c>
      <c r="D667" s="13" t="s">
        <v>705</v>
      </c>
      <c r="E667" s="13" t="s">
        <v>706</v>
      </c>
      <c r="F667" s="14">
        <v>585.09</v>
      </c>
      <c r="G667" s="13" t="s">
        <v>707</v>
      </c>
      <c r="H667" s="19">
        <v>43922</v>
      </c>
      <c r="I667" s="13" t="s">
        <v>1427</v>
      </c>
      <c r="J667" s="13" t="s">
        <v>1428</v>
      </c>
      <c r="K667" s="20">
        <v>10067</v>
      </c>
      <c r="L667" s="13" t="s">
        <v>225</v>
      </c>
      <c r="M667" s="20">
        <v>114020</v>
      </c>
      <c r="N667" s="13" t="s">
        <v>1429</v>
      </c>
      <c r="O667" s="13" t="s">
        <v>711</v>
      </c>
      <c r="P667" s="13" t="s">
        <v>712</v>
      </c>
      <c r="Q667" s="13" t="s">
        <v>713</v>
      </c>
      <c r="R667" s="13" t="s">
        <v>714</v>
      </c>
      <c r="S667" s="13" t="s">
        <v>730</v>
      </c>
    </row>
    <row r="668" spans="1:19" x14ac:dyDescent="0.25">
      <c r="A668" s="13" t="s">
        <v>716</v>
      </c>
      <c r="B668" s="13" t="s">
        <v>703</v>
      </c>
      <c r="C668" s="13" t="s">
        <v>717</v>
      </c>
      <c r="D668" s="13" t="s">
        <v>705</v>
      </c>
      <c r="E668" s="13" t="s">
        <v>706</v>
      </c>
      <c r="F668" s="14">
        <v>547.70000000000005</v>
      </c>
      <c r="G668" s="13" t="s">
        <v>707</v>
      </c>
      <c r="H668" s="19">
        <v>43952</v>
      </c>
      <c r="I668" s="13" t="s">
        <v>1401</v>
      </c>
      <c r="J668" s="13" t="s">
        <v>1428</v>
      </c>
      <c r="K668" s="20">
        <v>10067</v>
      </c>
      <c r="L668" s="13" t="s">
        <v>225</v>
      </c>
      <c r="M668" s="20">
        <v>114020</v>
      </c>
      <c r="N668" s="13" t="s">
        <v>1429</v>
      </c>
      <c r="O668" s="13" t="s">
        <v>718</v>
      </c>
      <c r="P668" s="13" t="s">
        <v>719</v>
      </c>
      <c r="Q668" s="13" t="s">
        <v>720</v>
      </c>
      <c r="R668" s="13" t="s">
        <v>714</v>
      </c>
      <c r="S668" s="13" t="s">
        <v>730</v>
      </c>
    </row>
    <row r="669" spans="1:19" x14ac:dyDescent="0.25">
      <c r="A669" s="13" t="s">
        <v>722</v>
      </c>
      <c r="B669" s="13" t="s">
        <v>703</v>
      </c>
      <c r="C669" s="13" t="s">
        <v>723</v>
      </c>
      <c r="D669" s="13" t="s">
        <v>705</v>
      </c>
      <c r="E669" s="13" t="s">
        <v>706</v>
      </c>
      <c r="F669" s="14">
        <v>547.70000000000005</v>
      </c>
      <c r="G669" s="13" t="s">
        <v>707</v>
      </c>
      <c r="H669" s="19">
        <v>43983</v>
      </c>
      <c r="I669" s="13" t="s">
        <v>1349</v>
      </c>
      <c r="J669" s="13" t="s">
        <v>1428</v>
      </c>
      <c r="K669" s="20">
        <v>10067</v>
      </c>
      <c r="L669" s="13" t="s">
        <v>225</v>
      </c>
      <c r="M669" s="20">
        <v>114020</v>
      </c>
      <c r="N669" s="13" t="s">
        <v>1429</v>
      </c>
      <c r="O669" s="13" t="s">
        <v>724</v>
      </c>
      <c r="P669" s="13" t="s">
        <v>725</v>
      </c>
      <c r="Q669" s="13" t="s">
        <v>726</v>
      </c>
      <c r="R669" s="13" t="s">
        <v>714</v>
      </c>
      <c r="S669" s="13" t="s">
        <v>730</v>
      </c>
    </row>
    <row r="670" spans="1:19" x14ac:dyDescent="0.25">
      <c r="A670" s="13" t="s">
        <v>702</v>
      </c>
      <c r="B670" s="13" t="s">
        <v>703</v>
      </c>
      <c r="C670" s="13" t="s">
        <v>704</v>
      </c>
      <c r="D670" s="13" t="s">
        <v>705</v>
      </c>
      <c r="E670" s="13" t="s">
        <v>706</v>
      </c>
      <c r="F670" s="14">
        <v>15967.82</v>
      </c>
      <c r="G670" s="13" t="s">
        <v>707</v>
      </c>
      <c r="H670" s="19">
        <v>43922</v>
      </c>
      <c r="I670" s="13" t="s">
        <v>1430</v>
      </c>
      <c r="J670" s="13" t="s">
        <v>1431</v>
      </c>
      <c r="K670" s="20">
        <v>10067</v>
      </c>
      <c r="L670" s="13" t="s">
        <v>225</v>
      </c>
      <c r="M670" s="20">
        <v>114040</v>
      </c>
      <c r="N670" s="13" t="s">
        <v>1432</v>
      </c>
      <c r="O670" s="13" t="s">
        <v>711</v>
      </c>
      <c r="P670" s="13" t="s">
        <v>712</v>
      </c>
      <c r="Q670" s="13" t="s">
        <v>713</v>
      </c>
      <c r="R670" s="13" t="s">
        <v>714</v>
      </c>
      <c r="S670" s="13" t="s">
        <v>682</v>
      </c>
    </row>
    <row r="671" spans="1:19" x14ac:dyDescent="0.25">
      <c r="A671" s="13" t="s">
        <v>716</v>
      </c>
      <c r="B671" s="13" t="s">
        <v>703</v>
      </c>
      <c r="C671" s="13" t="s">
        <v>717</v>
      </c>
      <c r="D671" s="13" t="s">
        <v>705</v>
      </c>
      <c r="E671" s="13" t="s">
        <v>706</v>
      </c>
      <c r="F671" s="14">
        <v>15967.82</v>
      </c>
      <c r="G671" s="13" t="s">
        <v>707</v>
      </c>
      <c r="H671" s="19">
        <v>43952</v>
      </c>
      <c r="I671" s="13" t="s">
        <v>1404</v>
      </c>
      <c r="J671" s="13" t="s">
        <v>1431</v>
      </c>
      <c r="K671" s="20">
        <v>10067</v>
      </c>
      <c r="L671" s="13" t="s">
        <v>225</v>
      </c>
      <c r="M671" s="20">
        <v>114040</v>
      </c>
      <c r="N671" s="13" t="s">
        <v>1432</v>
      </c>
      <c r="O671" s="13" t="s">
        <v>718</v>
      </c>
      <c r="P671" s="13" t="s">
        <v>719</v>
      </c>
      <c r="Q671" s="13" t="s">
        <v>720</v>
      </c>
      <c r="R671" s="13" t="s">
        <v>714</v>
      </c>
      <c r="S671" s="13" t="s">
        <v>682</v>
      </c>
    </row>
    <row r="672" spans="1:19" x14ac:dyDescent="0.25">
      <c r="A672" s="13" t="s">
        <v>722</v>
      </c>
      <c r="B672" s="13" t="s">
        <v>703</v>
      </c>
      <c r="C672" s="13" t="s">
        <v>723</v>
      </c>
      <c r="D672" s="13" t="s">
        <v>705</v>
      </c>
      <c r="E672" s="13" t="s">
        <v>706</v>
      </c>
      <c r="F672" s="14">
        <v>15967.82</v>
      </c>
      <c r="G672" s="13" t="s">
        <v>707</v>
      </c>
      <c r="H672" s="19">
        <v>43983</v>
      </c>
      <c r="I672" s="13" t="s">
        <v>1352</v>
      </c>
      <c r="J672" s="13" t="s">
        <v>1431</v>
      </c>
      <c r="K672" s="20">
        <v>10067</v>
      </c>
      <c r="L672" s="13" t="s">
        <v>225</v>
      </c>
      <c r="M672" s="20">
        <v>114040</v>
      </c>
      <c r="N672" s="13" t="s">
        <v>1432</v>
      </c>
      <c r="O672" s="13" t="s">
        <v>724</v>
      </c>
      <c r="P672" s="13" t="s">
        <v>725</v>
      </c>
      <c r="Q672" s="13" t="s">
        <v>726</v>
      </c>
      <c r="R672" s="13" t="s">
        <v>714</v>
      </c>
      <c r="S672" s="13" t="s">
        <v>682</v>
      </c>
    </row>
    <row r="673" spans="1:19" x14ac:dyDescent="0.25">
      <c r="A673" s="13" t="s">
        <v>716</v>
      </c>
      <c r="B673" s="13" t="s">
        <v>703</v>
      </c>
      <c r="C673" s="13" t="s">
        <v>717</v>
      </c>
      <c r="D673" s="13" t="s">
        <v>705</v>
      </c>
      <c r="E673" s="13" t="s">
        <v>706</v>
      </c>
      <c r="F673" s="14">
        <v>486.17</v>
      </c>
      <c r="G673" s="13" t="s">
        <v>707</v>
      </c>
      <c r="H673" s="19">
        <v>43952</v>
      </c>
      <c r="I673" s="13" t="s">
        <v>1407</v>
      </c>
      <c r="J673" s="13" t="s">
        <v>1433</v>
      </c>
      <c r="K673" s="20">
        <v>10067</v>
      </c>
      <c r="L673" s="13" t="s">
        <v>225</v>
      </c>
      <c r="M673" s="20">
        <v>114050</v>
      </c>
      <c r="N673" s="13" t="s">
        <v>1434</v>
      </c>
      <c r="O673" s="13" t="s">
        <v>718</v>
      </c>
      <c r="P673" s="13" t="s">
        <v>719</v>
      </c>
      <c r="Q673" s="13" t="s">
        <v>720</v>
      </c>
      <c r="R673" s="13" t="s">
        <v>714</v>
      </c>
      <c r="S673" s="13" t="s">
        <v>686</v>
      </c>
    </row>
    <row r="674" spans="1:19" x14ac:dyDescent="0.25">
      <c r="A674" s="13" t="s">
        <v>702</v>
      </c>
      <c r="B674" s="13" t="s">
        <v>703</v>
      </c>
      <c r="C674" s="13" t="s">
        <v>704</v>
      </c>
      <c r="D674" s="13" t="s">
        <v>705</v>
      </c>
      <c r="E674" s="13" t="s">
        <v>706</v>
      </c>
      <c r="F674" s="14">
        <v>3989.12</v>
      </c>
      <c r="G674" s="13" t="s">
        <v>707</v>
      </c>
      <c r="H674" s="19">
        <v>43922</v>
      </c>
      <c r="I674" s="13" t="s">
        <v>1435</v>
      </c>
      <c r="J674" s="13" t="s">
        <v>1436</v>
      </c>
      <c r="K674" s="20">
        <v>10067</v>
      </c>
      <c r="L674" s="13" t="s">
        <v>225</v>
      </c>
      <c r="M674" s="20">
        <v>114060</v>
      </c>
      <c r="N674" s="13" t="s">
        <v>1437</v>
      </c>
      <c r="O674" s="13" t="s">
        <v>711</v>
      </c>
      <c r="P674" s="13" t="s">
        <v>712</v>
      </c>
      <c r="Q674" s="13" t="s">
        <v>713</v>
      </c>
      <c r="R674" s="13" t="s">
        <v>714</v>
      </c>
      <c r="S674" s="13" t="s">
        <v>721</v>
      </c>
    </row>
    <row r="675" spans="1:19" x14ac:dyDescent="0.25">
      <c r="A675" s="13" t="s">
        <v>716</v>
      </c>
      <c r="B675" s="13" t="s">
        <v>703</v>
      </c>
      <c r="C675" s="13" t="s">
        <v>717</v>
      </c>
      <c r="D675" s="13" t="s">
        <v>705</v>
      </c>
      <c r="E675" s="13" t="s">
        <v>706</v>
      </c>
      <c r="F675" s="14">
        <v>4012.38</v>
      </c>
      <c r="G675" s="13" t="s">
        <v>707</v>
      </c>
      <c r="H675" s="19">
        <v>43952</v>
      </c>
      <c r="I675" s="13" t="s">
        <v>1410</v>
      </c>
      <c r="J675" s="13" t="s">
        <v>1436</v>
      </c>
      <c r="K675" s="20">
        <v>10067</v>
      </c>
      <c r="L675" s="13" t="s">
        <v>225</v>
      </c>
      <c r="M675" s="20">
        <v>114060</v>
      </c>
      <c r="N675" s="13" t="s">
        <v>1437</v>
      </c>
      <c r="O675" s="13" t="s">
        <v>718</v>
      </c>
      <c r="P675" s="13" t="s">
        <v>719</v>
      </c>
      <c r="Q675" s="13" t="s">
        <v>720</v>
      </c>
      <c r="R675" s="13" t="s">
        <v>714</v>
      </c>
      <c r="S675" s="13" t="s">
        <v>721</v>
      </c>
    </row>
    <row r="676" spans="1:19" x14ac:dyDescent="0.25">
      <c r="A676" s="13" t="s">
        <v>722</v>
      </c>
      <c r="B676" s="13" t="s">
        <v>703</v>
      </c>
      <c r="C676" s="13" t="s">
        <v>723</v>
      </c>
      <c r="D676" s="13" t="s">
        <v>705</v>
      </c>
      <c r="E676" s="13" t="s">
        <v>706</v>
      </c>
      <c r="F676" s="14">
        <v>3989.12</v>
      </c>
      <c r="G676" s="13" t="s">
        <v>707</v>
      </c>
      <c r="H676" s="19">
        <v>43983</v>
      </c>
      <c r="I676" s="13" t="s">
        <v>1355</v>
      </c>
      <c r="J676" s="13" t="s">
        <v>1436</v>
      </c>
      <c r="K676" s="20">
        <v>10067</v>
      </c>
      <c r="L676" s="13" t="s">
        <v>225</v>
      </c>
      <c r="M676" s="20">
        <v>114060</v>
      </c>
      <c r="N676" s="13" t="s">
        <v>1437</v>
      </c>
      <c r="O676" s="13" t="s">
        <v>724</v>
      </c>
      <c r="P676" s="13" t="s">
        <v>725</v>
      </c>
      <c r="Q676" s="13" t="s">
        <v>726</v>
      </c>
      <c r="R676" s="13" t="s">
        <v>714</v>
      </c>
      <c r="S676" s="13" t="s">
        <v>721</v>
      </c>
    </row>
    <row r="677" spans="1:19" x14ac:dyDescent="0.25">
      <c r="A677" s="13" t="s">
        <v>702</v>
      </c>
      <c r="B677" s="13" t="s">
        <v>703</v>
      </c>
      <c r="C677" s="13" t="s">
        <v>704</v>
      </c>
      <c r="D677" s="13" t="s">
        <v>705</v>
      </c>
      <c r="E677" s="13" t="s">
        <v>706</v>
      </c>
      <c r="F677" s="14">
        <v>4951.82</v>
      </c>
      <c r="G677" s="13" t="s">
        <v>707</v>
      </c>
      <c r="H677" s="19">
        <v>43922</v>
      </c>
      <c r="I677" s="13" t="s">
        <v>1438</v>
      </c>
      <c r="J677" s="13" t="s">
        <v>1439</v>
      </c>
      <c r="K677" s="20">
        <v>10068</v>
      </c>
      <c r="L677" s="13" t="s">
        <v>635</v>
      </c>
      <c r="M677" s="20">
        <v>111100</v>
      </c>
      <c r="N677" s="13" t="s">
        <v>1440</v>
      </c>
      <c r="O677" s="13" t="s">
        <v>711</v>
      </c>
      <c r="P677" s="13" t="s">
        <v>712</v>
      </c>
      <c r="Q677" s="13" t="s">
        <v>713</v>
      </c>
      <c r="R677" s="13" t="s">
        <v>714</v>
      </c>
      <c r="S677" s="13" t="s">
        <v>715</v>
      </c>
    </row>
    <row r="678" spans="1:19" x14ac:dyDescent="0.25">
      <c r="A678" s="13" t="s">
        <v>716</v>
      </c>
      <c r="B678" s="13" t="s">
        <v>703</v>
      </c>
      <c r="C678" s="13" t="s">
        <v>717</v>
      </c>
      <c r="D678" s="13" t="s">
        <v>705</v>
      </c>
      <c r="E678" s="13" t="s">
        <v>706</v>
      </c>
      <c r="F678" s="14">
        <v>4951.82</v>
      </c>
      <c r="G678" s="13" t="s">
        <v>707</v>
      </c>
      <c r="H678" s="19">
        <v>43952</v>
      </c>
      <c r="I678" s="13" t="s">
        <v>1413</v>
      </c>
      <c r="J678" s="13" t="s">
        <v>1439</v>
      </c>
      <c r="K678" s="20">
        <v>10068</v>
      </c>
      <c r="L678" s="13" t="s">
        <v>635</v>
      </c>
      <c r="M678" s="20">
        <v>111100</v>
      </c>
      <c r="N678" s="13" t="s">
        <v>1440</v>
      </c>
      <c r="O678" s="13" t="s">
        <v>718</v>
      </c>
      <c r="P678" s="13" t="s">
        <v>719</v>
      </c>
      <c r="Q678" s="13" t="s">
        <v>720</v>
      </c>
      <c r="R678" s="13" t="s">
        <v>714</v>
      </c>
      <c r="S678" s="13" t="s">
        <v>715</v>
      </c>
    </row>
    <row r="679" spans="1:19" x14ac:dyDescent="0.25">
      <c r="A679" s="13" t="s">
        <v>722</v>
      </c>
      <c r="B679" s="13" t="s">
        <v>703</v>
      </c>
      <c r="C679" s="13" t="s">
        <v>723</v>
      </c>
      <c r="D679" s="13" t="s">
        <v>705</v>
      </c>
      <c r="E679" s="13" t="s">
        <v>706</v>
      </c>
      <c r="F679" s="14">
        <v>4951.82</v>
      </c>
      <c r="G679" s="13" t="s">
        <v>707</v>
      </c>
      <c r="H679" s="19">
        <v>43983</v>
      </c>
      <c r="I679" s="13" t="s">
        <v>1358</v>
      </c>
      <c r="J679" s="13" t="s">
        <v>1439</v>
      </c>
      <c r="K679" s="20">
        <v>10068</v>
      </c>
      <c r="L679" s="13" t="s">
        <v>635</v>
      </c>
      <c r="M679" s="20">
        <v>111100</v>
      </c>
      <c r="N679" s="13" t="s">
        <v>1440</v>
      </c>
      <c r="O679" s="13" t="s">
        <v>724</v>
      </c>
      <c r="P679" s="13" t="s">
        <v>725</v>
      </c>
      <c r="Q679" s="13" t="s">
        <v>726</v>
      </c>
      <c r="R679" s="13" t="s">
        <v>714</v>
      </c>
      <c r="S679" s="13" t="s">
        <v>715</v>
      </c>
    </row>
    <row r="680" spans="1:19" x14ac:dyDescent="0.25">
      <c r="A680" s="13" t="s">
        <v>702</v>
      </c>
      <c r="B680" s="13" t="s">
        <v>703</v>
      </c>
      <c r="C680" s="13" t="s">
        <v>704</v>
      </c>
      <c r="D680" s="13" t="s">
        <v>705</v>
      </c>
      <c r="E680" s="13" t="s">
        <v>706</v>
      </c>
      <c r="F680" s="14">
        <v>2107.54</v>
      </c>
      <c r="G680" s="13" t="s">
        <v>707</v>
      </c>
      <c r="H680" s="19">
        <v>43922</v>
      </c>
      <c r="I680" s="13" t="s">
        <v>1441</v>
      </c>
      <c r="J680" s="13" t="s">
        <v>1442</v>
      </c>
      <c r="K680" s="20">
        <v>10068</v>
      </c>
      <c r="L680" s="13" t="s">
        <v>635</v>
      </c>
      <c r="M680" s="20">
        <v>111200</v>
      </c>
      <c r="N680" s="13" t="s">
        <v>1443</v>
      </c>
      <c r="O680" s="13" t="s">
        <v>711</v>
      </c>
      <c r="P680" s="13" t="s">
        <v>712</v>
      </c>
      <c r="Q680" s="13" t="s">
        <v>713</v>
      </c>
      <c r="R680" s="13" t="s">
        <v>714</v>
      </c>
      <c r="S680" s="13" t="s">
        <v>730</v>
      </c>
    </row>
    <row r="681" spans="1:19" x14ac:dyDescent="0.25">
      <c r="A681" s="13" t="s">
        <v>716</v>
      </c>
      <c r="B681" s="13" t="s">
        <v>703</v>
      </c>
      <c r="C681" s="13" t="s">
        <v>717</v>
      </c>
      <c r="D681" s="13" t="s">
        <v>705</v>
      </c>
      <c r="E681" s="13" t="s">
        <v>706</v>
      </c>
      <c r="F681" s="14">
        <v>1972.89</v>
      </c>
      <c r="G681" s="13" t="s">
        <v>707</v>
      </c>
      <c r="H681" s="19">
        <v>43952</v>
      </c>
      <c r="I681" s="13" t="s">
        <v>1418</v>
      </c>
      <c r="J681" s="13" t="s">
        <v>1442</v>
      </c>
      <c r="K681" s="20">
        <v>10068</v>
      </c>
      <c r="L681" s="13" t="s">
        <v>635</v>
      </c>
      <c r="M681" s="20">
        <v>111200</v>
      </c>
      <c r="N681" s="13" t="s">
        <v>1443</v>
      </c>
      <c r="O681" s="13" t="s">
        <v>718</v>
      </c>
      <c r="P681" s="13" t="s">
        <v>719</v>
      </c>
      <c r="Q681" s="13" t="s">
        <v>720</v>
      </c>
      <c r="R681" s="13" t="s">
        <v>714</v>
      </c>
      <c r="S681" s="13" t="s">
        <v>730</v>
      </c>
    </row>
    <row r="682" spans="1:19" x14ac:dyDescent="0.25">
      <c r="A682" s="13" t="s">
        <v>722</v>
      </c>
      <c r="B682" s="13" t="s">
        <v>703</v>
      </c>
      <c r="C682" s="13" t="s">
        <v>723</v>
      </c>
      <c r="D682" s="13" t="s">
        <v>705</v>
      </c>
      <c r="E682" s="13" t="s">
        <v>706</v>
      </c>
      <c r="F682" s="14">
        <v>1972.89</v>
      </c>
      <c r="G682" s="13" t="s">
        <v>707</v>
      </c>
      <c r="H682" s="19">
        <v>43983</v>
      </c>
      <c r="I682" s="13" t="s">
        <v>1361</v>
      </c>
      <c r="J682" s="13" t="s">
        <v>1442</v>
      </c>
      <c r="K682" s="20">
        <v>10068</v>
      </c>
      <c r="L682" s="13" t="s">
        <v>635</v>
      </c>
      <c r="M682" s="20">
        <v>111200</v>
      </c>
      <c r="N682" s="13" t="s">
        <v>1443</v>
      </c>
      <c r="O682" s="13" t="s">
        <v>724</v>
      </c>
      <c r="P682" s="13" t="s">
        <v>725</v>
      </c>
      <c r="Q682" s="13" t="s">
        <v>726</v>
      </c>
      <c r="R682" s="13" t="s">
        <v>714</v>
      </c>
      <c r="S682" s="13" t="s">
        <v>730</v>
      </c>
    </row>
    <row r="683" spans="1:19" x14ac:dyDescent="0.25">
      <c r="A683" s="13" t="s">
        <v>702</v>
      </c>
      <c r="B683" s="13" t="s">
        <v>703</v>
      </c>
      <c r="C683" s="13" t="s">
        <v>704</v>
      </c>
      <c r="D683" s="13" t="s">
        <v>705</v>
      </c>
      <c r="E683" s="13" t="s">
        <v>706</v>
      </c>
      <c r="F683" s="14">
        <v>45044.52</v>
      </c>
      <c r="G683" s="13" t="s">
        <v>707</v>
      </c>
      <c r="H683" s="19">
        <v>43922</v>
      </c>
      <c r="I683" s="13" t="s">
        <v>1444</v>
      </c>
      <c r="J683" s="13" t="s">
        <v>1445</v>
      </c>
      <c r="K683" s="20">
        <v>10068</v>
      </c>
      <c r="L683" s="13" t="s">
        <v>635</v>
      </c>
      <c r="M683" s="20">
        <v>111400</v>
      </c>
      <c r="N683" s="13" t="s">
        <v>1446</v>
      </c>
      <c r="O683" s="13" t="s">
        <v>711</v>
      </c>
      <c r="P683" s="13" t="s">
        <v>712</v>
      </c>
      <c r="Q683" s="13" t="s">
        <v>713</v>
      </c>
      <c r="R683" s="13" t="s">
        <v>714</v>
      </c>
      <c r="S683" s="13" t="s">
        <v>682</v>
      </c>
    </row>
    <row r="684" spans="1:19" x14ac:dyDescent="0.25">
      <c r="A684" s="13" t="s">
        <v>716</v>
      </c>
      <c r="B684" s="13" t="s">
        <v>703</v>
      </c>
      <c r="C684" s="13" t="s">
        <v>717</v>
      </c>
      <c r="D684" s="13" t="s">
        <v>705</v>
      </c>
      <c r="E684" s="13" t="s">
        <v>706</v>
      </c>
      <c r="F684" s="14">
        <v>44548.43</v>
      </c>
      <c r="G684" s="13" t="s">
        <v>707</v>
      </c>
      <c r="H684" s="19">
        <v>43952</v>
      </c>
      <c r="I684" s="13" t="s">
        <v>1421</v>
      </c>
      <c r="J684" s="13" t="s">
        <v>1445</v>
      </c>
      <c r="K684" s="20">
        <v>10068</v>
      </c>
      <c r="L684" s="13" t="s">
        <v>635</v>
      </c>
      <c r="M684" s="20">
        <v>111400</v>
      </c>
      <c r="N684" s="13" t="s">
        <v>1446</v>
      </c>
      <c r="O684" s="13" t="s">
        <v>718</v>
      </c>
      <c r="P684" s="13" t="s">
        <v>719</v>
      </c>
      <c r="Q684" s="13" t="s">
        <v>720</v>
      </c>
      <c r="R684" s="13" t="s">
        <v>714</v>
      </c>
      <c r="S684" s="13" t="s">
        <v>682</v>
      </c>
    </row>
    <row r="685" spans="1:19" x14ac:dyDescent="0.25">
      <c r="A685" s="13" t="s">
        <v>722</v>
      </c>
      <c r="B685" s="13" t="s">
        <v>703</v>
      </c>
      <c r="C685" s="13" t="s">
        <v>723</v>
      </c>
      <c r="D685" s="13" t="s">
        <v>705</v>
      </c>
      <c r="E685" s="13" t="s">
        <v>706</v>
      </c>
      <c r="F685" s="14">
        <v>44765.48</v>
      </c>
      <c r="G685" s="13" t="s">
        <v>707</v>
      </c>
      <c r="H685" s="19">
        <v>43983</v>
      </c>
      <c r="I685" s="13" t="s">
        <v>1364</v>
      </c>
      <c r="J685" s="13" t="s">
        <v>1445</v>
      </c>
      <c r="K685" s="20">
        <v>10068</v>
      </c>
      <c r="L685" s="13" t="s">
        <v>635</v>
      </c>
      <c r="M685" s="20">
        <v>111400</v>
      </c>
      <c r="N685" s="13" t="s">
        <v>1446</v>
      </c>
      <c r="O685" s="13" t="s">
        <v>724</v>
      </c>
      <c r="P685" s="13" t="s">
        <v>725</v>
      </c>
      <c r="Q685" s="13" t="s">
        <v>726</v>
      </c>
      <c r="R685" s="13" t="s">
        <v>714</v>
      </c>
      <c r="S685" s="13" t="s">
        <v>682</v>
      </c>
    </row>
    <row r="686" spans="1:19" x14ac:dyDescent="0.25">
      <c r="A686" s="13" t="s">
        <v>716</v>
      </c>
      <c r="B686" s="13" t="s">
        <v>703</v>
      </c>
      <c r="C686" s="13" t="s">
        <v>717</v>
      </c>
      <c r="D686" s="13" t="s">
        <v>705</v>
      </c>
      <c r="E686" s="13" t="s">
        <v>706</v>
      </c>
      <c r="F686" s="14">
        <v>1903.6</v>
      </c>
      <c r="G686" s="13" t="s">
        <v>707</v>
      </c>
      <c r="H686" s="19">
        <v>43952</v>
      </c>
      <c r="I686" s="13" t="s">
        <v>1424</v>
      </c>
      <c r="J686" s="13" t="s">
        <v>1447</v>
      </c>
      <c r="K686" s="20">
        <v>10068</v>
      </c>
      <c r="L686" s="13" t="s">
        <v>635</v>
      </c>
      <c r="M686" s="20">
        <v>111500</v>
      </c>
      <c r="N686" s="13" t="s">
        <v>1448</v>
      </c>
      <c r="O686" s="13" t="s">
        <v>718</v>
      </c>
      <c r="P686" s="13" t="s">
        <v>719</v>
      </c>
      <c r="Q686" s="13" t="s">
        <v>720</v>
      </c>
      <c r="R686" s="13" t="s">
        <v>714</v>
      </c>
      <c r="S686" s="13" t="s">
        <v>686</v>
      </c>
    </row>
    <row r="687" spans="1:19" x14ac:dyDescent="0.25">
      <c r="A687" s="13" t="s">
        <v>702</v>
      </c>
      <c r="B687" s="13" t="s">
        <v>703</v>
      </c>
      <c r="C687" s="13" t="s">
        <v>704</v>
      </c>
      <c r="D687" s="13" t="s">
        <v>705</v>
      </c>
      <c r="E687" s="13" t="s">
        <v>706</v>
      </c>
      <c r="F687" s="14">
        <v>14092.16</v>
      </c>
      <c r="G687" s="13" t="s">
        <v>707</v>
      </c>
      <c r="H687" s="19">
        <v>43922</v>
      </c>
      <c r="I687" s="13" t="s">
        <v>1449</v>
      </c>
      <c r="J687" s="13" t="s">
        <v>1450</v>
      </c>
      <c r="K687" s="20">
        <v>10068</v>
      </c>
      <c r="L687" s="13" t="s">
        <v>635</v>
      </c>
      <c r="M687" s="20">
        <v>111600</v>
      </c>
      <c r="N687" s="13" t="s">
        <v>1451</v>
      </c>
      <c r="O687" s="13" t="s">
        <v>711</v>
      </c>
      <c r="P687" s="13" t="s">
        <v>712</v>
      </c>
      <c r="Q687" s="13" t="s">
        <v>713</v>
      </c>
      <c r="R687" s="13" t="s">
        <v>714</v>
      </c>
      <c r="S687" s="13" t="s">
        <v>721</v>
      </c>
    </row>
    <row r="688" spans="1:19" x14ac:dyDescent="0.25">
      <c r="A688" s="13" t="s">
        <v>716</v>
      </c>
      <c r="B688" s="13" t="s">
        <v>703</v>
      </c>
      <c r="C688" s="13" t="s">
        <v>717</v>
      </c>
      <c r="D688" s="13" t="s">
        <v>705</v>
      </c>
      <c r="E688" s="13" t="s">
        <v>706</v>
      </c>
      <c r="F688" s="14">
        <v>14887.08</v>
      </c>
      <c r="G688" s="13" t="s">
        <v>707</v>
      </c>
      <c r="H688" s="19">
        <v>43952</v>
      </c>
      <c r="I688" s="13" t="s">
        <v>1427</v>
      </c>
      <c r="J688" s="13" t="s">
        <v>1450</v>
      </c>
      <c r="K688" s="20">
        <v>10068</v>
      </c>
      <c r="L688" s="13" t="s">
        <v>635</v>
      </c>
      <c r="M688" s="20">
        <v>111600</v>
      </c>
      <c r="N688" s="13" t="s">
        <v>1451</v>
      </c>
      <c r="O688" s="13" t="s">
        <v>718</v>
      </c>
      <c r="P688" s="13" t="s">
        <v>719</v>
      </c>
      <c r="Q688" s="13" t="s">
        <v>720</v>
      </c>
      <c r="R688" s="13" t="s">
        <v>714</v>
      </c>
      <c r="S688" s="13" t="s">
        <v>721</v>
      </c>
    </row>
    <row r="689" spans="1:19" x14ac:dyDescent="0.25">
      <c r="A689" s="13" t="s">
        <v>722</v>
      </c>
      <c r="B689" s="13" t="s">
        <v>703</v>
      </c>
      <c r="C689" s="13" t="s">
        <v>723</v>
      </c>
      <c r="D689" s="13" t="s">
        <v>705</v>
      </c>
      <c r="E689" s="13" t="s">
        <v>706</v>
      </c>
      <c r="F689" s="14">
        <v>15238.51</v>
      </c>
      <c r="G689" s="13" t="s">
        <v>707</v>
      </c>
      <c r="H689" s="19">
        <v>43983</v>
      </c>
      <c r="I689" s="13" t="s">
        <v>1368</v>
      </c>
      <c r="J689" s="13" t="s">
        <v>1450</v>
      </c>
      <c r="K689" s="20">
        <v>10068</v>
      </c>
      <c r="L689" s="13" t="s">
        <v>635</v>
      </c>
      <c r="M689" s="20">
        <v>111600</v>
      </c>
      <c r="N689" s="13" t="s">
        <v>1451</v>
      </c>
      <c r="O689" s="13" t="s">
        <v>724</v>
      </c>
      <c r="P689" s="13" t="s">
        <v>725</v>
      </c>
      <c r="Q689" s="13" t="s">
        <v>726</v>
      </c>
      <c r="R689" s="13" t="s">
        <v>714</v>
      </c>
      <c r="S689" s="13" t="s">
        <v>721</v>
      </c>
    </row>
    <row r="690" spans="1:19" x14ac:dyDescent="0.25">
      <c r="A690" s="13" t="s">
        <v>702</v>
      </c>
      <c r="B690" s="13" t="s">
        <v>703</v>
      </c>
      <c r="C690" s="13" t="s">
        <v>704</v>
      </c>
      <c r="D690" s="13" t="s">
        <v>705</v>
      </c>
      <c r="E690" s="13" t="s">
        <v>706</v>
      </c>
      <c r="F690" s="14">
        <v>2069.77</v>
      </c>
      <c r="G690" s="13" t="s">
        <v>707</v>
      </c>
      <c r="H690" s="19">
        <v>43922</v>
      </c>
      <c r="I690" s="13" t="s">
        <v>1452</v>
      </c>
      <c r="J690" s="13" t="s">
        <v>1453</v>
      </c>
      <c r="K690" s="20">
        <v>10068</v>
      </c>
      <c r="L690" s="13" t="s">
        <v>635</v>
      </c>
      <c r="M690" s="20">
        <v>111700</v>
      </c>
      <c r="N690" s="13" t="s">
        <v>1454</v>
      </c>
      <c r="O690" s="13" t="s">
        <v>711</v>
      </c>
      <c r="P690" s="13" t="s">
        <v>712</v>
      </c>
      <c r="Q690" s="13" t="s">
        <v>713</v>
      </c>
      <c r="R690" s="13" t="s">
        <v>714</v>
      </c>
      <c r="S690" s="13" t="s">
        <v>741</v>
      </c>
    </row>
    <row r="691" spans="1:19" x14ac:dyDescent="0.25">
      <c r="A691" s="13" t="s">
        <v>716</v>
      </c>
      <c r="B691" s="13" t="s">
        <v>703</v>
      </c>
      <c r="C691" s="13" t="s">
        <v>717</v>
      </c>
      <c r="D691" s="13" t="s">
        <v>705</v>
      </c>
      <c r="E691" s="13" t="s">
        <v>706</v>
      </c>
      <c r="F691" s="14">
        <v>2084.2199999999998</v>
      </c>
      <c r="G691" s="13" t="s">
        <v>707</v>
      </c>
      <c r="H691" s="19">
        <v>43952</v>
      </c>
      <c r="I691" s="13" t="s">
        <v>1430</v>
      </c>
      <c r="J691" s="13" t="s">
        <v>1453</v>
      </c>
      <c r="K691" s="20">
        <v>10068</v>
      </c>
      <c r="L691" s="13" t="s">
        <v>635</v>
      </c>
      <c r="M691" s="20">
        <v>111700</v>
      </c>
      <c r="N691" s="13" t="s">
        <v>1454</v>
      </c>
      <c r="O691" s="13" t="s">
        <v>718</v>
      </c>
      <c r="P691" s="13" t="s">
        <v>719</v>
      </c>
      <c r="Q691" s="13" t="s">
        <v>720</v>
      </c>
      <c r="R691" s="13" t="s">
        <v>714</v>
      </c>
      <c r="S691" s="13" t="s">
        <v>741</v>
      </c>
    </row>
    <row r="692" spans="1:19" x14ac:dyDescent="0.25">
      <c r="A692" s="13" t="s">
        <v>722</v>
      </c>
      <c r="B692" s="13" t="s">
        <v>703</v>
      </c>
      <c r="C692" s="13" t="s">
        <v>723</v>
      </c>
      <c r="D692" s="13" t="s">
        <v>705</v>
      </c>
      <c r="E692" s="13" t="s">
        <v>706</v>
      </c>
      <c r="F692" s="14">
        <v>2084.2199999999998</v>
      </c>
      <c r="G692" s="13" t="s">
        <v>707</v>
      </c>
      <c r="H692" s="19">
        <v>43983</v>
      </c>
      <c r="I692" s="13" t="s">
        <v>1371</v>
      </c>
      <c r="J692" s="13" t="s">
        <v>1453</v>
      </c>
      <c r="K692" s="20">
        <v>10068</v>
      </c>
      <c r="L692" s="13" t="s">
        <v>635</v>
      </c>
      <c r="M692" s="20">
        <v>111700</v>
      </c>
      <c r="N692" s="13" t="s">
        <v>1454</v>
      </c>
      <c r="O692" s="13" t="s">
        <v>724</v>
      </c>
      <c r="P692" s="13" t="s">
        <v>725</v>
      </c>
      <c r="Q692" s="13" t="s">
        <v>726</v>
      </c>
      <c r="R692" s="13" t="s">
        <v>714</v>
      </c>
      <c r="S692" s="13" t="s">
        <v>741</v>
      </c>
    </row>
    <row r="693" spans="1:19" x14ac:dyDescent="0.25">
      <c r="A693" s="13" t="s">
        <v>702</v>
      </c>
      <c r="B693" s="13" t="s">
        <v>703</v>
      </c>
      <c r="C693" s="13" t="s">
        <v>704</v>
      </c>
      <c r="D693" s="13" t="s">
        <v>705</v>
      </c>
      <c r="E693" s="13" t="s">
        <v>706</v>
      </c>
      <c r="F693" s="14">
        <v>447.96</v>
      </c>
      <c r="G693" s="13" t="s">
        <v>707</v>
      </c>
      <c r="H693" s="19">
        <v>43922</v>
      </c>
      <c r="I693" s="13" t="s">
        <v>1455</v>
      </c>
      <c r="J693" s="13" t="s">
        <v>1456</v>
      </c>
      <c r="K693" s="20">
        <v>10068</v>
      </c>
      <c r="L693" s="13" t="s">
        <v>635</v>
      </c>
      <c r="M693" s="20">
        <v>113010</v>
      </c>
      <c r="N693" s="13" t="s">
        <v>1457</v>
      </c>
      <c r="O693" s="13" t="s">
        <v>711</v>
      </c>
      <c r="P693" s="13" t="s">
        <v>712</v>
      </c>
      <c r="Q693" s="13" t="s">
        <v>713</v>
      </c>
      <c r="R693" s="13" t="s">
        <v>714</v>
      </c>
      <c r="S693" s="13" t="s">
        <v>715</v>
      </c>
    </row>
    <row r="694" spans="1:19" x14ac:dyDescent="0.25">
      <c r="A694" s="13" t="s">
        <v>716</v>
      </c>
      <c r="B694" s="13" t="s">
        <v>703</v>
      </c>
      <c r="C694" s="13" t="s">
        <v>717</v>
      </c>
      <c r="D694" s="13" t="s">
        <v>705</v>
      </c>
      <c r="E694" s="13" t="s">
        <v>706</v>
      </c>
      <c r="F694" s="14">
        <v>447.96</v>
      </c>
      <c r="G694" s="13" t="s">
        <v>707</v>
      </c>
      <c r="H694" s="19">
        <v>43952</v>
      </c>
      <c r="I694" s="13" t="s">
        <v>1435</v>
      </c>
      <c r="J694" s="13" t="s">
        <v>1456</v>
      </c>
      <c r="K694" s="20">
        <v>10068</v>
      </c>
      <c r="L694" s="13" t="s">
        <v>635</v>
      </c>
      <c r="M694" s="20">
        <v>113010</v>
      </c>
      <c r="N694" s="13" t="s">
        <v>1457</v>
      </c>
      <c r="O694" s="13" t="s">
        <v>718</v>
      </c>
      <c r="P694" s="13" t="s">
        <v>719</v>
      </c>
      <c r="Q694" s="13" t="s">
        <v>720</v>
      </c>
      <c r="R694" s="13" t="s">
        <v>714</v>
      </c>
      <c r="S694" s="13" t="s">
        <v>715</v>
      </c>
    </row>
    <row r="695" spans="1:19" x14ac:dyDescent="0.25">
      <c r="A695" s="13" t="s">
        <v>722</v>
      </c>
      <c r="B695" s="13" t="s">
        <v>703</v>
      </c>
      <c r="C695" s="13" t="s">
        <v>723</v>
      </c>
      <c r="D695" s="13" t="s">
        <v>705</v>
      </c>
      <c r="E695" s="13" t="s">
        <v>706</v>
      </c>
      <c r="F695" s="14">
        <v>447.96</v>
      </c>
      <c r="G695" s="13" t="s">
        <v>707</v>
      </c>
      <c r="H695" s="19">
        <v>43983</v>
      </c>
      <c r="I695" s="13" t="s">
        <v>1374</v>
      </c>
      <c r="J695" s="13" t="s">
        <v>1456</v>
      </c>
      <c r="K695" s="20">
        <v>10068</v>
      </c>
      <c r="L695" s="13" t="s">
        <v>635</v>
      </c>
      <c r="M695" s="20">
        <v>113010</v>
      </c>
      <c r="N695" s="13" t="s">
        <v>1457</v>
      </c>
      <c r="O695" s="13" t="s">
        <v>724</v>
      </c>
      <c r="P695" s="13" t="s">
        <v>725</v>
      </c>
      <c r="Q695" s="13" t="s">
        <v>726</v>
      </c>
      <c r="R695" s="13" t="s">
        <v>714</v>
      </c>
      <c r="S695" s="13" t="s">
        <v>715</v>
      </c>
    </row>
    <row r="696" spans="1:19" x14ac:dyDescent="0.25">
      <c r="A696" s="13" t="s">
        <v>702</v>
      </c>
      <c r="B696" s="13" t="s">
        <v>703</v>
      </c>
      <c r="C696" s="13" t="s">
        <v>704</v>
      </c>
      <c r="D696" s="13" t="s">
        <v>705</v>
      </c>
      <c r="E696" s="13" t="s">
        <v>706</v>
      </c>
      <c r="F696" s="14">
        <v>197.83</v>
      </c>
      <c r="G696" s="13" t="s">
        <v>707</v>
      </c>
      <c r="H696" s="19">
        <v>43922</v>
      </c>
      <c r="I696" s="13" t="s">
        <v>1458</v>
      </c>
      <c r="J696" s="13" t="s">
        <v>1459</v>
      </c>
      <c r="K696" s="20">
        <v>10068</v>
      </c>
      <c r="L696" s="13" t="s">
        <v>635</v>
      </c>
      <c r="M696" s="20">
        <v>113020</v>
      </c>
      <c r="N696" s="13" t="s">
        <v>1460</v>
      </c>
      <c r="O696" s="13" t="s">
        <v>711</v>
      </c>
      <c r="P696" s="13" t="s">
        <v>712</v>
      </c>
      <c r="Q696" s="13" t="s">
        <v>713</v>
      </c>
      <c r="R696" s="13" t="s">
        <v>714</v>
      </c>
      <c r="S696" s="13" t="s">
        <v>730</v>
      </c>
    </row>
    <row r="697" spans="1:19" x14ac:dyDescent="0.25">
      <c r="A697" s="13" t="s">
        <v>716</v>
      </c>
      <c r="B697" s="13" t="s">
        <v>703</v>
      </c>
      <c r="C697" s="13" t="s">
        <v>717</v>
      </c>
      <c r="D697" s="13" t="s">
        <v>705</v>
      </c>
      <c r="E697" s="13" t="s">
        <v>706</v>
      </c>
      <c r="F697" s="14">
        <v>180.01</v>
      </c>
      <c r="G697" s="13" t="s">
        <v>707</v>
      </c>
      <c r="H697" s="19">
        <v>43952</v>
      </c>
      <c r="I697" s="13" t="s">
        <v>1438</v>
      </c>
      <c r="J697" s="13" t="s">
        <v>1459</v>
      </c>
      <c r="K697" s="20">
        <v>10068</v>
      </c>
      <c r="L697" s="13" t="s">
        <v>635</v>
      </c>
      <c r="M697" s="20">
        <v>113020</v>
      </c>
      <c r="N697" s="13" t="s">
        <v>1460</v>
      </c>
      <c r="O697" s="13" t="s">
        <v>718</v>
      </c>
      <c r="P697" s="13" t="s">
        <v>719</v>
      </c>
      <c r="Q697" s="13" t="s">
        <v>720</v>
      </c>
      <c r="R697" s="13" t="s">
        <v>714</v>
      </c>
      <c r="S697" s="13" t="s">
        <v>730</v>
      </c>
    </row>
    <row r="698" spans="1:19" x14ac:dyDescent="0.25">
      <c r="A698" s="13" t="s">
        <v>722</v>
      </c>
      <c r="B698" s="13" t="s">
        <v>703</v>
      </c>
      <c r="C698" s="13" t="s">
        <v>723</v>
      </c>
      <c r="D698" s="13" t="s">
        <v>705</v>
      </c>
      <c r="E698" s="13" t="s">
        <v>706</v>
      </c>
      <c r="F698" s="14">
        <v>180.01</v>
      </c>
      <c r="G698" s="13" t="s">
        <v>707</v>
      </c>
      <c r="H698" s="19">
        <v>43983</v>
      </c>
      <c r="I698" s="13" t="s">
        <v>1377</v>
      </c>
      <c r="J698" s="13" t="s">
        <v>1459</v>
      </c>
      <c r="K698" s="20">
        <v>10068</v>
      </c>
      <c r="L698" s="13" t="s">
        <v>635</v>
      </c>
      <c r="M698" s="20">
        <v>113020</v>
      </c>
      <c r="N698" s="13" t="s">
        <v>1460</v>
      </c>
      <c r="O698" s="13" t="s">
        <v>724</v>
      </c>
      <c r="P698" s="13" t="s">
        <v>725</v>
      </c>
      <c r="Q698" s="13" t="s">
        <v>726</v>
      </c>
      <c r="R698" s="13" t="s">
        <v>714</v>
      </c>
      <c r="S698" s="13" t="s">
        <v>730</v>
      </c>
    </row>
    <row r="699" spans="1:19" x14ac:dyDescent="0.25">
      <c r="A699" s="13" t="s">
        <v>702</v>
      </c>
      <c r="B699" s="13" t="s">
        <v>703</v>
      </c>
      <c r="C699" s="13" t="s">
        <v>704</v>
      </c>
      <c r="D699" s="13" t="s">
        <v>705</v>
      </c>
      <c r="E699" s="13" t="s">
        <v>706</v>
      </c>
      <c r="F699" s="14">
        <v>4792.8100000000004</v>
      </c>
      <c r="G699" s="13" t="s">
        <v>707</v>
      </c>
      <c r="H699" s="19">
        <v>43922</v>
      </c>
      <c r="I699" s="13" t="s">
        <v>1461</v>
      </c>
      <c r="J699" s="13" t="s">
        <v>1462</v>
      </c>
      <c r="K699" s="20">
        <v>10068</v>
      </c>
      <c r="L699" s="13" t="s">
        <v>635</v>
      </c>
      <c r="M699" s="20">
        <v>113040</v>
      </c>
      <c r="N699" s="13" t="s">
        <v>1463</v>
      </c>
      <c r="O699" s="13" t="s">
        <v>711</v>
      </c>
      <c r="P699" s="13" t="s">
        <v>712</v>
      </c>
      <c r="Q699" s="13" t="s">
        <v>713</v>
      </c>
      <c r="R699" s="13" t="s">
        <v>714</v>
      </c>
      <c r="S699" s="13" t="s">
        <v>682</v>
      </c>
    </row>
    <row r="700" spans="1:19" x14ac:dyDescent="0.25">
      <c r="A700" s="13" t="s">
        <v>716</v>
      </c>
      <c r="B700" s="13" t="s">
        <v>703</v>
      </c>
      <c r="C700" s="13" t="s">
        <v>717</v>
      </c>
      <c r="D700" s="13" t="s">
        <v>705</v>
      </c>
      <c r="E700" s="13" t="s">
        <v>706</v>
      </c>
      <c r="F700" s="14">
        <v>4698.67</v>
      </c>
      <c r="G700" s="13" t="s">
        <v>707</v>
      </c>
      <c r="H700" s="19">
        <v>43952</v>
      </c>
      <c r="I700" s="13" t="s">
        <v>1441</v>
      </c>
      <c r="J700" s="13" t="s">
        <v>1462</v>
      </c>
      <c r="K700" s="20">
        <v>10068</v>
      </c>
      <c r="L700" s="13" t="s">
        <v>635</v>
      </c>
      <c r="M700" s="20">
        <v>113040</v>
      </c>
      <c r="N700" s="13" t="s">
        <v>1463</v>
      </c>
      <c r="O700" s="13" t="s">
        <v>718</v>
      </c>
      <c r="P700" s="13" t="s">
        <v>719</v>
      </c>
      <c r="Q700" s="13" t="s">
        <v>720</v>
      </c>
      <c r="R700" s="13" t="s">
        <v>714</v>
      </c>
      <c r="S700" s="13" t="s">
        <v>682</v>
      </c>
    </row>
    <row r="701" spans="1:19" x14ac:dyDescent="0.25">
      <c r="A701" s="13" t="s">
        <v>722</v>
      </c>
      <c r="B701" s="13" t="s">
        <v>703</v>
      </c>
      <c r="C701" s="13" t="s">
        <v>723</v>
      </c>
      <c r="D701" s="13" t="s">
        <v>705</v>
      </c>
      <c r="E701" s="13" t="s">
        <v>706</v>
      </c>
      <c r="F701" s="14">
        <v>4673.41</v>
      </c>
      <c r="G701" s="13" t="s">
        <v>707</v>
      </c>
      <c r="H701" s="19">
        <v>43983</v>
      </c>
      <c r="I701" s="13" t="s">
        <v>1380</v>
      </c>
      <c r="J701" s="13" t="s">
        <v>1462</v>
      </c>
      <c r="K701" s="20">
        <v>10068</v>
      </c>
      <c r="L701" s="13" t="s">
        <v>635</v>
      </c>
      <c r="M701" s="20">
        <v>113040</v>
      </c>
      <c r="N701" s="13" t="s">
        <v>1463</v>
      </c>
      <c r="O701" s="13" t="s">
        <v>724</v>
      </c>
      <c r="P701" s="13" t="s">
        <v>725</v>
      </c>
      <c r="Q701" s="13" t="s">
        <v>726</v>
      </c>
      <c r="R701" s="13" t="s">
        <v>714</v>
      </c>
      <c r="S701" s="13" t="s">
        <v>682</v>
      </c>
    </row>
    <row r="702" spans="1:19" x14ac:dyDescent="0.25">
      <c r="A702" s="13" t="s">
        <v>716</v>
      </c>
      <c r="B702" s="13" t="s">
        <v>703</v>
      </c>
      <c r="C702" s="13" t="s">
        <v>717</v>
      </c>
      <c r="D702" s="13" t="s">
        <v>705</v>
      </c>
      <c r="E702" s="13" t="s">
        <v>706</v>
      </c>
      <c r="F702" s="14">
        <v>160.37</v>
      </c>
      <c r="G702" s="13" t="s">
        <v>707</v>
      </c>
      <c r="H702" s="19">
        <v>43952</v>
      </c>
      <c r="I702" s="13" t="s">
        <v>1444</v>
      </c>
      <c r="J702" s="13" t="s">
        <v>1464</v>
      </c>
      <c r="K702" s="20">
        <v>10068</v>
      </c>
      <c r="L702" s="13" t="s">
        <v>635</v>
      </c>
      <c r="M702" s="20">
        <v>113050</v>
      </c>
      <c r="N702" s="13" t="s">
        <v>1465</v>
      </c>
      <c r="O702" s="13" t="s">
        <v>718</v>
      </c>
      <c r="P702" s="13" t="s">
        <v>719</v>
      </c>
      <c r="Q702" s="13" t="s">
        <v>720</v>
      </c>
      <c r="R702" s="13" t="s">
        <v>714</v>
      </c>
      <c r="S702" s="13" t="s">
        <v>686</v>
      </c>
    </row>
    <row r="703" spans="1:19" x14ac:dyDescent="0.25">
      <c r="A703" s="13" t="s">
        <v>702</v>
      </c>
      <c r="B703" s="13" t="s">
        <v>703</v>
      </c>
      <c r="C703" s="13" t="s">
        <v>704</v>
      </c>
      <c r="D703" s="13" t="s">
        <v>705</v>
      </c>
      <c r="E703" s="13" t="s">
        <v>706</v>
      </c>
      <c r="F703" s="14">
        <v>848.12</v>
      </c>
      <c r="G703" s="13" t="s">
        <v>707</v>
      </c>
      <c r="H703" s="19">
        <v>43922</v>
      </c>
      <c r="I703" s="13" t="s">
        <v>1466</v>
      </c>
      <c r="J703" s="13" t="s">
        <v>1467</v>
      </c>
      <c r="K703" s="20">
        <v>10068</v>
      </c>
      <c r="L703" s="13" t="s">
        <v>635</v>
      </c>
      <c r="M703" s="20">
        <v>113060</v>
      </c>
      <c r="N703" s="13" t="s">
        <v>1468</v>
      </c>
      <c r="O703" s="13" t="s">
        <v>711</v>
      </c>
      <c r="P703" s="13" t="s">
        <v>712</v>
      </c>
      <c r="Q703" s="13" t="s">
        <v>713</v>
      </c>
      <c r="R703" s="13" t="s">
        <v>714</v>
      </c>
      <c r="S703" s="13" t="s">
        <v>721</v>
      </c>
    </row>
    <row r="704" spans="1:19" x14ac:dyDescent="0.25">
      <c r="A704" s="13" t="s">
        <v>716</v>
      </c>
      <c r="B704" s="13" t="s">
        <v>703</v>
      </c>
      <c r="C704" s="13" t="s">
        <v>717</v>
      </c>
      <c r="D704" s="13" t="s">
        <v>705</v>
      </c>
      <c r="E704" s="13" t="s">
        <v>706</v>
      </c>
      <c r="F704" s="14">
        <v>866.46</v>
      </c>
      <c r="G704" s="13" t="s">
        <v>707</v>
      </c>
      <c r="H704" s="19">
        <v>43952</v>
      </c>
      <c r="I704" s="13" t="s">
        <v>1449</v>
      </c>
      <c r="J704" s="13" t="s">
        <v>1467</v>
      </c>
      <c r="K704" s="20">
        <v>10068</v>
      </c>
      <c r="L704" s="13" t="s">
        <v>635</v>
      </c>
      <c r="M704" s="20">
        <v>113060</v>
      </c>
      <c r="N704" s="13" t="s">
        <v>1468</v>
      </c>
      <c r="O704" s="13" t="s">
        <v>718</v>
      </c>
      <c r="P704" s="13" t="s">
        <v>719</v>
      </c>
      <c r="Q704" s="13" t="s">
        <v>720</v>
      </c>
      <c r="R704" s="13" t="s">
        <v>714</v>
      </c>
      <c r="S704" s="13" t="s">
        <v>721</v>
      </c>
    </row>
    <row r="705" spans="1:19" x14ac:dyDescent="0.25">
      <c r="A705" s="13" t="s">
        <v>722</v>
      </c>
      <c r="B705" s="13" t="s">
        <v>703</v>
      </c>
      <c r="C705" s="13" t="s">
        <v>723</v>
      </c>
      <c r="D705" s="13" t="s">
        <v>705</v>
      </c>
      <c r="E705" s="13" t="s">
        <v>706</v>
      </c>
      <c r="F705" s="14">
        <v>910.21</v>
      </c>
      <c r="G705" s="13" t="s">
        <v>707</v>
      </c>
      <c r="H705" s="19">
        <v>43983</v>
      </c>
      <c r="I705" s="13" t="s">
        <v>1384</v>
      </c>
      <c r="J705" s="13" t="s">
        <v>1467</v>
      </c>
      <c r="K705" s="20">
        <v>10068</v>
      </c>
      <c r="L705" s="13" t="s">
        <v>635</v>
      </c>
      <c r="M705" s="20">
        <v>113060</v>
      </c>
      <c r="N705" s="13" t="s">
        <v>1468</v>
      </c>
      <c r="O705" s="13" t="s">
        <v>724</v>
      </c>
      <c r="P705" s="13" t="s">
        <v>725</v>
      </c>
      <c r="Q705" s="13" t="s">
        <v>726</v>
      </c>
      <c r="R705" s="13" t="s">
        <v>714</v>
      </c>
      <c r="S705" s="13" t="s">
        <v>721</v>
      </c>
    </row>
    <row r="706" spans="1:19" x14ac:dyDescent="0.25">
      <c r="A706" s="13" t="s">
        <v>702</v>
      </c>
      <c r="B706" s="13" t="s">
        <v>703</v>
      </c>
      <c r="C706" s="13" t="s">
        <v>704</v>
      </c>
      <c r="D706" s="13" t="s">
        <v>705</v>
      </c>
      <c r="E706" s="13" t="s">
        <v>706</v>
      </c>
      <c r="F706" s="14">
        <v>279.45999999999998</v>
      </c>
      <c r="G706" s="13" t="s">
        <v>707</v>
      </c>
      <c r="H706" s="19">
        <v>43922</v>
      </c>
      <c r="I706" s="13" t="s">
        <v>1469</v>
      </c>
      <c r="J706" s="13" t="s">
        <v>1470</v>
      </c>
      <c r="K706" s="20">
        <v>10068</v>
      </c>
      <c r="L706" s="13" t="s">
        <v>635</v>
      </c>
      <c r="M706" s="20">
        <v>114000</v>
      </c>
      <c r="N706" s="13" t="s">
        <v>1471</v>
      </c>
      <c r="O706" s="13" t="s">
        <v>711</v>
      </c>
      <c r="P706" s="13" t="s">
        <v>712</v>
      </c>
      <c r="Q706" s="13" t="s">
        <v>713</v>
      </c>
      <c r="R706" s="13" t="s">
        <v>714</v>
      </c>
      <c r="S706" s="13" t="s">
        <v>741</v>
      </c>
    </row>
    <row r="707" spans="1:19" x14ac:dyDescent="0.25">
      <c r="A707" s="13" t="s">
        <v>716</v>
      </c>
      <c r="B707" s="13" t="s">
        <v>703</v>
      </c>
      <c r="C707" s="13" t="s">
        <v>717</v>
      </c>
      <c r="D707" s="13" t="s">
        <v>705</v>
      </c>
      <c r="E707" s="13" t="s">
        <v>706</v>
      </c>
      <c r="F707" s="14">
        <v>279.45999999999998</v>
      </c>
      <c r="G707" s="13" t="s">
        <v>707</v>
      </c>
      <c r="H707" s="19">
        <v>43952</v>
      </c>
      <c r="I707" s="13" t="s">
        <v>1452</v>
      </c>
      <c r="J707" s="13" t="s">
        <v>1470</v>
      </c>
      <c r="K707" s="20">
        <v>10068</v>
      </c>
      <c r="L707" s="13" t="s">
        <v>635</v>
      </c>
      <c r="M707" s="20">
        <v>114000</v>
      </c>
      <c r="N707" s="13" t="s">
        <v>1471</v>
      </c>
      <c r="O707" s="13" t="s">
        <v>718</v>
      </c>
      <c r="P707" s="13" t="s">
        <v>719</v>
      </c>
      <c r="Q707" s="13" t="s">
        <v>720</v>
      </c>
      <c r="R707" s="13" t="s">
        <v>714</v>
      </c>
      <c r="S707" s="13" t="s">
        <v>741</v>
      </c>
    </row>
    <row r="708" spans="1:19" x14ac:dyDescent="0.25">
      <c r="A708" s="13" t="s">
        <v>722</v>
      </c>
      <c r="B708" s="13" t="s">
        <v>703</v>
      </c>
      <c r="C708" s="13" t="s">
        <v>723</v>
      </c>
      <c r="D708" s="13" t="s">
        <v>705</v>
      </c>
      <c r="E708" s="13" t="s">
        <v>706</v>
      </c>
      <c r="F708" s="14">
        <v>279.45999999999998</v>
      </c>
      <c r="G708" s="13" t="s">
        <v>707</v>
      </c>
      <c r="H708" s="19">
        <v>43983</v>
      </c>
      <c r="I708" s="13" t="s">
        <v>1387</v>
      </c>
      <c r="J708" s="13" t="s">
        <v>1470</v>
      </c>
      <c r="K708" s="20">
        <v>10068</v>
      </c>
      <c r="L708" s="13" t="s">
        <v>635</v>
      </c>
      <c r="M708" s="20">
        <v>114000</v>
      </c>
      <c r="N708" s="13" t="s">
        <v>1471</v>
      </c>
      <c r="O708" s="13" t="s">
        <v>724</v>
      </c>
      <c r="P708" s="13" t="s">
        <v>725</v>
      </c>
      <c r="Q708" s="13" t="s">
        <v>726</v>
      </c>
      <c r="R708" s="13" t="s">
        <v>714</v>
      </c>
      <c r="S708" s="13" t="s">
        <v>741</v>
      </c>
    </row>
    <row r="709" spans="1:19" x14ac:dyDescent="0.25">
      <c r="A709" s="13" t="s">
        <v>702</v>
      </c>
      <c r="B709" s="13" t="s">
        <v>703</v>
      </c>
      <c r="C709" s="13" t="s">
        <v>704</v>
      </c>
      <c r="D709" s="13" t="s">
        <v>705</v>
      </c>
      <c r="E709" s="13" t="s">
        <v>706</v>
      </c>
      <c r="F709" s="14">
        <v>1374.69</v>
      </c>
      <c r="G709" s="13" t="s">
        <v>707</v>
      </c>
      <c r="H709" s="19">
        <v>43922</v>
      </c>
      <c r="I709" s="13" t="s">
        <v>1472</v>
      </c>
      <c r="J709" s="13" t="s">
        <v>1473</v>
      </c>
      <c r="K709" s="20">
        <v>10068</v>
      </c>
      <c r="L709" s="13" t="s">
        <v>635</v>
      </c>
      <c r="M709" s="20">
        <v>114010</v>
      </c>
      <c r="N709" s="13" t="s">
        <v>1474</v>
      </c>
      <c r="O709" s="13" t="s">
        <v>711</v>
      </c>
      <c r="P709" s="13" t="s">
        <v>712</v>
      </c>
      <c r="Q709" s="13" t="s">
        <v>713</v>
      </c>
      <c r="R709" s="13" t="s">
        <v>714</v>
      </c>
      <c r="S709" s="13" t="s">
        <v>715</v>
      </c>
    </row>
    <row r="710" spans="1:19" x14ac:dyDescent="0.25">
      <c r="A710" s="13" t="s">
        <v>716</v>
      </c>
      <c r="B710" s="13" t="s">
        <v>703</v>
      </c>
      <c r="C710" s="13" t="s">
        <v>717</v>
      </c>
      <c r="D710" s="13" t="s">
        <v>705</v>
      </c>
      <c r="E710" s="13" t="s">
        <v>706</v>
      </c>
      <c r="F710" s="14">
        <v>1374.69</v>
      </c>
      <c r="G710" s="13" t="s">
        <v>707</v>
      </c>
      <c r="H710" s="19">
        <v>43952</v>
      </c>
      <c r="I710" s="13" t="s">
        <v>1455</v>
      </c>
      <c r="J710" s="13" t="s">
        <v>1473</v>
      </c>
      <c r="K710" s="20">
        <v>10068</v>
      </c>
      <c r="L710" s="13" t="s">
        <v>635</v>
      </c>
      <c r="M710" s="20">
        <v>114010</v>
      </c>
      <c r="N710" s="13" t="s">
        <v>1474</v>
      </c>
      <c r="O710" s="13" t="s">
        <v>718</v>
      </c>
      <c r="P710" s="13" t="s">
        <v>719</v>
      </c>
      <c r="Q710" s="13" t="s">
        <v>720</v>
      </c>
      <c r="R710" s="13" t="s">
        <v>714</v>
      </c>
      <c r="S710" s="13" t="s">
        <v>715</v>
      </c>
    </row>
    <row r="711" spans="1:19" x14ac:dyDescent="0.25">
      <c r="A711" s="13" t="s">
        <v>722</v>
      </c>
      <c r="B711" s="13" t="s">
        <v>703</v>
      </c>
      <c r="C711" s="13" t="s">
        <v>723</v>
      </c>
      <c r="D711" s="13" t="s">
        <v>705</v>
      </c>
      <c r="E711" s="13" t="s">
        <v>706</v>
      </c>
      <c r="F711" s="14">
        <v>1374.69</v>
      </c>
      <c r="G711" s="13" t="s">
        <v>707</v>
      </c>
      <c r="H711" s="19">
        <v>43983</v>
      </c>
      <c r="I711" s="13" t="s">
        <v>1390</v>
      </c>
      <c r="J711" s="13" t="s">
        <v>1473</v>
      </c>
      <c r="K711" s="20">
        <v>10068</v>
      </c>
      <c r="L711" s="13" t="s">
        <v>635</v>
      </c>
      <c r="M711" s="20">
        <v>114010</v>
      </c>
      <c r="N711" s="13" t="s">
        <v>1474</v>
      </c>
      <c r="O711" s="13" t="s">
        <v>724</v>
      </c>
      <c r="P711" s="13" t="s">
        <v>725</v>
      </c>
      <c r="Q711" s="13" t="s">
        <v>726</v>
      </c>
      <c r="R711" s="13" t="s">
        <v>714</v>
      </c>
      <c r="S711" s="13" t="s">
        <v>715</v>
      </c>
    </row>
    <row r="712" spans="1:19" x14ac:dyDescent="0.25">
      <c r="A712" s="13" t="s">
        <v>702</v>
      </c>
      <c r="B712" s="13" t="s">
        <v>703</v>
      </c>
      <c r="C712" s="13" t="s">
        <v>704</v>
      </c>
      <c r="D712" s="13" t="s">
        <v>705</v>
      </c>
      <c r="E712" s="13" t="s">
        <v>706</v>
      </c>
      <c r="F712" s="14">
        <v>585.07000000000005</v>
      </c>
      <c r="G712" s="13" t="s">
        <v>707</v>
      </c>
      <c r="H712" s="19">
        <v>43922</v>
      </c>
      <c r="I712" s="13" t="s">
        <v>1475</v>
      </c>
      <c r="J712" s="13" t="s">
        <v>1476</v>
      </c>
      <c r="K712" s="20">
        <v>10068</v>
      </c>
      <c r="L712" s="13" t="s">
        <v>635</v>
      </c>
      <c r="M712" s="20">
        <v>114020</v>
      </c>
      <c r="N712" s="13" t="s">
        <v>1477</v>
      </c>
      <c r="O712" s="13" t="s">
        <v>711</v>
      </c>
      <c r="P712" s="13" t="s">
        <v>712</v>
      </c>
      <c r="Q712" s="13" t="s">
        <v>713</v>
      </c>
      <c r="R712" s="13" t="s">
        <v>714</v>
      </c>
      <c r="S712" s="13" t="s">
        <v>730</v>
      </c>
    </row>
    <row r="713" spans="1:19" x14ac:dyDescent="0.25">
      <c r="A713" s="13" t="s">
        <v>716</v>
      </c>
      <c r="B713" s="13" t="s">
        <v>703</v>
      </c>
      <c r="C713" s="13" t="s">
        <v>717</v>
      </c>
      <c r="D713" s="13" t="s">
        <v>705</v>
      </c>
      <c r="E713" s="13" t="s">
        <v>706</v>
      </c>
      <c r="F713" s="14">
        <v>547.70000000000005</v>
      </c>
      <c r="G713" s="13" t="s">
        <v>707</v>
      </c>
      <c r="H713" s="19">
        <v>43952</v>
      </c>
      <c r="I713" s="13" t="s">
        <v>1458</v>
      </c>
      <c r="J713" s="13" t="s">
        <v>1476</v>
      </c>
      <c r="K713" s="20">
        <v>10068</v>
      </c>
      <c r="L713" s="13" t="s">
        <v>635</v>
      </c>
      <c r="M713" s="20">
        <v>114020</v>
      </c>
      <c r="N713" s="13" t="s">
        <v>1477</v>
      </c>
      <c r="O713" s="13" t="s">
        <v>718</v>
      </c>
      <c r="P713" s="13" t="s">
        <v>719</v>
      </c>
      <c r="Q713" s="13" t="s">
        <v>720</v>
      </c>
      <c r="R713" s="13" t="s">
        <v>714</v>
      </c>
      <c r="S713" s="13" t="s">
        <v>730</v>
      </c>
    </row>
    <row r="714" spans="1:19" x14ac:dyDescent="0.25">
      <c r="A714" s="13" t="s">
        <v>722</v>
      </c>
      <c r="B714" s="13" t="s">
        <v>703</v>
      </c>
      <c r="C714" s="13" t="s">
        <v>723</v>
      </c>
      <c r="D714" s="13" t="s">
        <v>705</v>
      </c>
      <c r="E714" s="13" t="s">
        <v>706</v>
      </c>
      <c r="F714" s="14">
        <v>547.70000000000005</v>
      </c>
      <c r="G714" s="13" t="s">
        <v>707</v>
      </c>
      <c r="H714" s="19">
        <v>43983</v>
      </c>
      <c r="I714" s="13" t="s">
        <v>1393</v>
      </c>
      <c r="J714" s="13" t="s">
        <v>1476</v>
      </c>
      <c r="K714" s="20">
        <v>10068</v>
      </c>
      <c r="L714" s="13" t="s">
        <v>635</v>
      </c>
      <c r="M714" s="20">
        <v>114020</v>
      </c>
      <c r="N714" s="13" t="s">
        <v>1477</v>
      </c>
      <c r="O714" s="13" t="s">
        <v>724</v>
      </c>
      <c r="P714" s="13" t="s">
        <v>725</v>
      </c>
      <c r="Q714" s="13" t="s">
        <v>726</v>
      </c>
      <c r="R714" s="13" t="s">
        <v>714</v>
      </c>
      <c r="S714" s="13" t="s">
        <v>730</v>
      </c>
    </row>
    <row r="715" spans="1:19" x14ac:dyDescent="0.25">
      <c r="A715" s="13" t="s">
        <v>702</v>
      </c>
      <c r="B715" s="13" t="s">
        <v>703</v>
      </c>
      <c r="C715" s="13" t="s">
        <v>704</v>
      </c>
      <c r="D715" s="13" t="s">
        <v>705</v>
      </c>
      <c r="E715" s="13" t="s">
        <v>706</v>
      </c>
      <c r="F715" s="14">
        <v>10769.37</v>
      </c>
      <c r="G715" s="13" t="s">
        <v>707</v>
      </c>
      <c r="H715" s="19">
        <v>43922</v>
      </c>
      <c r="I715" s="13" t="s">
        <v>1478</v>
      </c>
      <c r="J715" s="13" t="s">
        <v>1479</v>
      </c>
      <c r="K715" s="20">
        <v>10068</v>
      </c>
      <c r="L715" s="13" t="s">
        <v>635</v>
      </c>
      <c r="M715" s="20">
        <v>114040</v>
      </c>
      <c r="N715" s="13" t="s">
        <v>1480</v>
      </c>
      <c r="O715" s="13" t="s">
        <v>711</v>
      </c>
      <c r="P715" s="13" t="s">
        <v>712</v>
      </c>
      <c r="Q715" s="13" t="s">
        <v>713</v>
      </c>
      <c r="R715" s="13" t="s">
        <v>714</v>
      </c>
      <c r="S715" s="13" t="s">
        <v>682</v>
      </c>
    </row>
    <row r="716" spans="1:19" x14ac:dyDescent="0.25">
      <c r="A716" s="13" t="s">
        <v>716</v>
      </c>
      <c r="B716" s="13" t="s">
        <v>703</v>
      </c>
      <c r="C716" s="13" t="s">
        <v>717</v>
      </c>
      <c r="D716" s="13" t="s">
        <v>705</v>
      </c>
      <c r="E716" s="13" t="s">
        <v>706</v>
      </c>
      <c r="F716" s="14">
        <v>10127.950000000001</v>
      </c>
      <c r="G716" s="13" t="s">
        <v>707</v>
      </c>
      <c r="H716" s="19">
        <v>43952</v>
      </c>
      <c r="I716" s="13" t="s">
        <v>1461</v>
      </c>
      <c r="J716" s="13" t="s">
        <v>1479</v>
      </c>
      <c r="K716" s="20">
        <v>10068</v>
      </c>
      <c r="L716" s="13" t="s">
        <v>635</v>
      </c>
      <c r="M716" s="20">
        <v>114040</v>
      </c>
      <c r="N716" s="13" t="s">
        <v>1480</v>
      </c>
      <c r="O716" s="13" t="s">
        <v>718</v>
      </c>
      <c r="P716" s="13" t="s">
        <v>719</v>
      </c>
      <c r="Q716" s="13" t="s">
        <v>720</v>
      </c>
      <c r="R716" s="13" t="s">
        <v>714</v>
      </c>
      <c r="S716" s="13" t="s">
        <v>682</v>
      </c>
    </row>
    <row r="717" spans="1:19" x14ac:dyDescent="0.25">
      <c r="A717" s="13" t="s">
        <v>722</v>
      </c>
      <c r="B717" s="13" t="s">
        <v>703</v>
      </c>
      <c r="C717" s="13" t="s">
        <v>723</v>
      </c>
      <c r="D717" s="13" t="s">
        <v>705</v>
      </c>
      <c r="E717" s="13" t="s">
        <v>706</v>
      </c>
      <c r="F717" s="14">
        <v>10084.61</v>
      </c>
      <c r="G717" s="13" t="s">
        <v>707</v>
      </c>
      <c r="H717" s="19">
        <v>43983</v>
      </c>
      <c r="I717" s="13" t="s">
        <v>1398</v>
      </c>
      <c r="J717" s="13" t="s">
        <v>1479</v>
      </c>
      <c r="K717" s="20">
        <v>10068</v>
      </c>
      <c r="L717" s="13" t="s">
        <v>635</v>
      </c>
      <c r="M717" s="20">
        <v>114040</v>
      </c>
      <c r="N717" s="13" t="s">
        <v>1480</v>
      </c>
      <c r="O717" s="13" t="s">
        <v>724</v>
      </c>
      <c r="P717" s="13" t="s">
        <v>725</v>
      </c>
      <c r="Q717" s="13" t="s">
        <v>726</v>
      </c>
      <c r="R717" s="13" t="s">
        <v>714</v>
      </c>
      <c r="S717" s="13" t="s">
        <v>682</v>
      </c>
    </row>
    <row r="718" spans="1:19" x14ac:dyDescent="0.25">
      <c r="A718" s="13" t="s">
        <v>716</v>
      </c>
      <c r="B718" s="13" t="s">
        <v>703</v>
      </c>
      <c r="C718" s="13" t="s">
        <v>717</v>
      </c>
      <c r="D718" s="13" t="s">
        <v>705</v>
      </c>
      <c r="E718" s="13" t="s">
        <v>706</v>
      </c>
      <c r="F718" s="14">
        <v>448.53</v>
      </c>
      <c r="G718" s="13" t="s">
        <v>707</v>
      </c>
      <c r="H718" s="19">
        <v>43952</v>
      </c>
      <c r="I718" s="13" t="s">
        <v>1466</v>
      </c>
      <c r="J718" s="13" t="s">
        <v>1481</v>
      </c>
      <c r="K718" s="20">
        <v>10068</v>
      </c>
      <c r="L718" s="13" t="s">
        <v>635</v>
      </c>
      <c r="M718" s="20">
        <v>114050</v>
      </c>
      <c r="N718" s="13" t="s">
        <v>1482</v>
      </c>
      <c r="O718" s="13" t="s">
        <v>718</v>
      </c>
      <c r="P718" s="13" t="s">
        <v>719</v>
      </c>
      <c r="Q718" s="13" t="s">
        <v>720</v>
      </c>
      <c r="R718" s="13" t="s">
        <v>714</v>
      </c>
      <c r="S718" s="13" t="s">
        <v>686</v>
      </c>
    </row>
    <row r="719" spans="1:19" x14ac:dyDescent="0.25">
      <c r="A719" s="13" t="s">
        <v>702</v>
      </c>
      <c r="B719" s="13" t="s">
        <v>703</v>
      </c>
      <c r="C719" s="13" t="s">
        <v>704</v>
      </c>
      <c r="D719" s="13" t="s">
        <v>705</v>
      </c>
      <c r="E719" s="13" t="s">
        <v>706</v>
      </c>
      <c r="F719" s="14">
        <v>999.88</v>
      </c>
      <c r="G719" s="13" t="s">
        <v>707</v>
      </c>
      <c r="H719" s="19">
        <v>43922</v>
      </c>
      <c r="I719" s="13" t="s">
        <v>1483</v>
      </c>
      <c r="J719" s="13" t="s">
        <v>1484</v>
      </c>
      <c r="K719" s="20">
        <v>10068</v>
      </c>
      <c r="L719" s="13" t="s">
        <v>635</v>
      </c>
      <c r="M719" s="20">
        <v>114060</v>
      </c>
      <c r="N719" s="13" t="s">
        <v>1485</v>
      </c>
      <c r="O719" s="13" t="s">
        <v>711</v>
      </c>
      <c r="P719" s="13" t="s">
        <v>712</v>
      </c>
      <c r="Q719" s="13" t="s">
        <v>713</v>
      </c>
      <c r="R719" s="13" t="s">
        <v>714</v>
      </c>
      <c r="S719" s="13" t="s">
        <v>721</v>
      </c>
    </row>
    <row r="720" spans="1:19" x14ac:dyDescent="0.25">
      <c r="A720" s="13" t="s">
        <v>716</v>
      </c>
      <c r="B720" s="13" t="s">
        <v>703</v>
      </c>
      <c r="C720" s="13" t="s">
        <v>717</v>
      </c>
      <c r="D720" s="13" t="s">
        <v>705</v>
      </c>
      <c r="E720" s="13" t="s">
        <v>706</v>
      </c>
      <c r="F720" s="14">
        <v>4275.28</v>
      </c>
      <c r="G720" s="13" t="s">
        <v>707</v>
      </c>
      <c r="H720" s="19">
        <v>43952</v>
      </c>
      <c r="I720" s="13" t="s">
        <v>1469</v>
      </c>
      <c r="J720" s="13" t="s">
        <v>1484</v>
      </c>
      <c r="K720" s="20">
        <v>10068</v>
      </c>
      <c r="L720" s="13" t="s">
        <v>635</v>
      </c>
      <c r="M720" s="20">
        <v>114060</v>
      </c>
      <c r="N720" s="13" t="s">
        <v>1485</v>
      </c>
      <c r="O720" s="13" t="s">
        <v>718</v>
      </c>
      <c r="P720" s="13" t="s">
        <v>719</v>
      </c>
      <c r="Q720" s="13" t="s">
        <v>720</v>
      </c>
      <c r="R720" s="13" t="s">
        <v>714</v>
      </c>
      <c r="S720" s="13" t="s">
        <v>721</v>
      </c>
    </row>
    <row r="721" spans="1:19" x14ac:dyDescent="0.25">
      <c r="A721" s="13" t="s">
        <v>722</v>
      </c>
      <c r="B721" s="13" t="s">
        <v>703</v>
      </c>
      <c r="C721" s="13" t="s">
        <v>723</v>
      </c>
      <c r="D721" s="13" t="s">
        <v>705</v>
      </c>
      <c r="E721" s="13" t="s">
        <v>706</v>
      </c>
      <c r="F721" s="14">
        <v>3892.82</v>
      </c>
      <c r="G721" s="13" t="s">
        <v>707</v>
      </c>
      <c r="H721" s="19">
        <v>43983</v>
      </c>
      <c r="I721" s="13" t="s">
        <v>1401</v>
      </c>
      <c r="J721" s="13" t="s">
        <v>1484</v>
      </c>
      <c r="K721" s="20">
        <v>10068</v>
      </c>
      <c r="L721" s="13" t="s">
        <v>635</v>
      </c>
      <c r="M721" s="20">
        <v>114060</v>
      </c>
      <c r="N721" s="13" t="s">
        <v>1485</v>
      </c>
      <c r="O721" s="13" t="s">
        <v>724</v>
      </c>
      <c r="P721" s="13" t="s">
        <v>725</v>
      </c>
      <c r="Q721" s="13" t="s">
        <v>726</v>
      </c>
      <c r="R721" s="13" t="s">
        <v>714</v>
      </c>
      <c r="S721" s="13" t="s">
        <v>721</v>
      </c>
    </row>
    <row r="722" spans="1:19" x14ac:dyDescent="0.25">
      <c r="A722" s="13" t="s">
        <v>702</v>
      </c>
      <c r="B722" s="13" t="s">
        <v>703</v>
      </c>
      <c r="C722" s="13" t="s">
        <v>704</v>
      </c>
      <c r="D722" s="13" t="s">
        <v>705</v>
      </c>
      <c r="E722" s="13" t="s">
        <v>706</v>
      </c>
      <c r="F722" s="14">
        <v>5022.4799999999996</v>
      </c>
      <c r="G722" s="13" t="s">
        <v>707</v>
      </c>
      <c r="H722" s="19">
        <v>43922</v>
      </c>
      <c r="I722" s="13" t="s">
        <v>1486</v>
      </c>
      <c r="J722" s="13" t="s">
        <v>1487</v>
      </c>
      <c r="K722" s="20">
        <v>10069</v>
      </c>
      <c r="L722" s="13" t="s">
        <v>636</v>
      </c>
      <c r="M722" s="20">
        <v>111100</v>
      </c>
      <c r="N722" s="13" t="s">
        <v>1488</v>
      </c>
      <c r="O722" s="13" t="s">
        <v>711</v>
      </c>
      <c r="P722" s="13" t="s">
        <v>712</v>
      </c>
      <c r="Q722" s="13" t="s">
        <v>713</v>
      </c>
      <c r="R722" s="13" t="s">
        <v>714</v>
      </c>
      <c r="S722" s="13" t="s">
        <v>715</v>
      </c>
    </row>
    <row r="723" spans="1:19" x14ac:dyDescent="0.25">
      <c r="A723" s="13" t="s">
        <v>716</v>
      </c>
      <c r="B723" s="13" t="s">
        <v>703</v>
      </c>
      <c r="C723" s="13" t="s">
        <v>717</v>
      </c>
      <c r="D723" s="13" t="s">
        <v>705</v>
      </c>
      <c r="E723" s="13" t="s">
        <v>706</v>
      </c>
      <c r="F723" s="14">
        <v>5067.91</v>
      </c>
      <c r="G723" s="13" t="s">
        <v>707</v>
      </c>
      <c r="H723" s="19">
        <v>43952</v>
      </c>
      <c r="I723" s="13" t="s">
        <v>1472</v>
      </c>
      <c r="J723" s="13" t="s">
        <v>1487</v>
      </c>
      <c r="K723" s="20">
        <v>10069</v>
      </c>
      <c r="L723" s="13" t="s">
        <v>636</v>
      </c>
      <c r="M723" s="20">
        <v>111100</v>
      </c>
      <c r="N723" s="13" t="s">
        <v>1488</v>
      </c>
      <c r="O723" s="13" t="s">
        <v>718</v>
      </c>
      <c r="P723" s="13" t="s">
        <v>719</v>
      </c>
      <c r="Q723" s="13" t="s">
        <v>720</v>
      </c>
      <c r="R723" s="13" t="s">
        <v>714</v>
      </c>
      <c r="S723" s="13" t="s">
        <v>715</v>
      </c>
    </row>
    <row r="724" spans="1:19" x14ac:dyDescent="0.25">
      <c r="A724" s="13" t="s">
        <v>722</v>
      </c>
      <c r="B724" s="13" t="s">
        <v>703</v>
      </c>
      <c r="C724" s="13" t="s">
        <v>723</v>
      </c>
      <c r="D724" s="13" t="s">
        <v>705</v>
      </c>
      <c r="E724" s="13" t="s">
        <v>706</v>
      </c>
      <c r="F724" s="14">
        <v>5022.4799999999996</v>
      </c>
      <c r="G724" s="13" t="s">
        <v>707</v>
      </c>
      <c r="H724" s="19">
        <v>43983</v>
      </c>
      <c r="I724" s="13" t="s">
        <v>1404</v>
      </c>
      <c r="J724" s="13" t="s">
        <v>1487</v>
      </c>
      <c r="K724" s="20">
        <v>10069</v>
      </c>
      <c r="L724" s="13" t="s">
        <v>636</v>
      </c>
      <c r="M724" s="20">
        <v>111100</v>
      </c>
      <c r="N724" s="13" t="s">
        <v>1488</v>
      </c>
      <c r="O724" s="13" t="s">
        <v>724</v>
      </c>
      <c r="P724" s="13" t="s">
        <v>725</v>
      </c>
      <c r="Q724" s="13" t="s">
        <v>726</v>
      </c>
      <c r="R724" s="13" t="s">
        <v>714</v>
      </c>
      <c r="S724" s="13" t="s">
        <v>715</v>
      </c>
    </row>
    <row r="725" spans="1:19" x14ac:dyDescent="0.25">
      <c r="A725" s="13" t="s">
        <v>702</v>
      </c>
      <c r="B725" s="13" t="s">
        <v>703</v>
      </c>
      <c r="C725" s="13" t="s">
        <v>704</v>
      </c>
      <c r="D725" s="13" t="s">
        <v>705</v>
      </c>
      <c r="E725" s="13" t="s">
        <v>706</v>
      </c>
      <c r="F725" s="14">
        <v>8784.64</v>
      </c>
      <c r="G725" s="13" t="s">
        <v>707</v>
      </c>
      <c r="H725" s="19">
        <v>43922</v>
      </c>
      <c r="I725" s="13" t="s">
        <v>1489</v>
      </c>
      <c r="J725" s="13" t="s">
        <v>1490</v>
      </c>
      <c r="K725" s="20">
        <v>10069</v>
      </c>
      <c r="L725" s="13" t="s">
        <v>636</v>
      </c>
      <c r="M725" s="20">
        <v>111200</v>
      </c>
      <c r="N725" s="13" t="s">
        <v>1491</v>
      </c>
      <c r="O725" s="13" t="s">
        <v>711</v>
      </c>
      <c r="P725" s="13" t="s">
        <v>712</v>
      </c>
      <c r="Q725" s="13" t="s">
        <v>713</v>
      </c>
      <c r="R725" s="13" t="s">
        <v>714</v>
      </c>
      <c r="S725" s="13" t="s">
        <v>730</v>
      </c>
    </row>
    <row r="726" spans="1:19" x14ac:dyDescent="0.25">
      <c r="A726" s="13" t="s">
        <v>716</v>
      </c>
      <c r="B726" s="13" t="s">
        <v>703</v>
      </c>
      <c r="C726" s="13" t="s">
        <v>717</v>
      </c>
      <c r="D726" s="13" t="s">
        <v>705</v>
      </c>
      <c r="E726" s="13" t="s">
        <v>706</v>
      </c>
      <c r="F726" s="14">
        <v>8583.5300000000007</v>
      </c>
      <c r="G726" s="13" t="s">
        <v>707</v>
      </c>
      <c r="H726" s="19">
        <v>43952</v>
      </c>
      <c r="I726" s="13" t="s">
        <v>1475</v>
      </c>
      <c r="J726" s="13" t="s">
        <v>1490</v>
      </c>
      <c r="K726" s="20">
        <v>10069</v>
      </c>
      <c r="L726" s="13" t="s">
        <v>636</v>
      </c>
      <c r="M726" s="20">
        <v>111200</v>
      </c>
      <c r="N726" s="13" t="s">
        <v>1491</v>
      </c>
      <c r="O726" s="13" t="s">
        <v>718</v>
      </c>
      <c r="P726" s="13" t="s">
        <v>719</v>
      </c>
      <c r="Q726" s="13" t="s">
        <v>720</v>
      </c>
      <c r="R726" s="13" t="s">
        <v>714</v>
      </c>
      <c r="S726" s="13" t="s">
        <v>730</v>
      </c>
    </row>
    <row r="727" spans="1:19" x14ac:dyDescent="0.25">
      <c r="A727" s="13" t="s">
        <v>722</v>
      </c>
      <c r="B727" s="13" t="s">
        <v>703</v>
      </c>
      <c r="C727" s="13" t="s">
        <v>723</v>
      </c>
      <c r="D727" s="13" t="s">
        <v>705</v>
      </c>
      <c r="E727" s="13" t="s">
        <v>706</v>
      </c>
      <c r="F727" s="14">
        <v>9221.76</v>
      </c>
      <c r="G727" s="13" t="s">
        <v>707</v>
      </c>
      <c r="H727" s="19">
        <v>43983</v>
      </c>
      <c r="I727" s="13" t="s">
        <v>1407</v>
      </c>
      <c r="J727" s="13" t="s">
        <v>1490</v>
      </c>
      <c r="K727" s="20">
        <v>10069</v>
      </c>
      <c r="L727" s="13" t="s">
        <v>636</v>
      </c>
      <c r="M727" s="20">
        <v>111200</v>
      </c>
      <c r="N727" s="13" t="s">
        <v>1491</v>
      </c>
      <c r="O727" s="13" t="s">
        <v>724</v>
      </c>
      <c r="P727" s="13" t="s">
        <v>725</v>
      </c>
      <c r="Q727" s="13" t="s">
        <v>726</v>
      </c>
      <c r="R727" s="13" t="s">
        <v>714</v>
      </c>
      <c r="S727" s="13" t="s">
        <v>730</v>
      </c>
    </row>
    <row r="728" spans="1:19" x14ac:dyDescent="0.25">
      <c r="A728" s="13" t="s">
        <v>702</v>
      </c>
      <c r="B728" s="13" t="s">
        <v>703</v>
      </c>
      <c r="C728" s="13" t="s">
        <v>704</v>
      </c>
      <c r="D728" s="13" t="s">
        <v>705</v>
      </c>
      <c r="E728" s="13" t="s">
        <v>706</v>
      </c>
      <c r="F728" s="14">
        <v>4531.08</v>
      </c>
      <c r="G728" s="13" t="s">
        <v>707</v>
      </c>
      <c r="H728" s="19">
        <v>43922</v>
      </c>
      <c r="I728" s="13" t="s">
        <v>1492</v>
      </c>
      <c r="J728" s="13" t="s">
        <v>1493</v>
      </c>
      <c r="K728" s="20">
        <v>10069</v>
      </c>
      <c r="L728" s="13" t="s">
        <v>636</v>
      </c>
      <c r="M728" s="20">
        <v>111300</v>
      </c>
      <c r="N728" s="13" t="s">
        <v>1494</v>
      </c>
      <c r="O728" s="13" t="s">
        <v>711</v>
      </c>
      <c r="P728" s="13" t="s">
        <v>712</v>
      </c>
      <c r="Q728" s="13" t="s">
        <v>713</v>
      </c>
      <c r="R728" s="13" t="s">
        <v>714</v>
      </c>
      <c r="S728" s="13" t="s">
        <v>737</v>
      </c>
    </row>
    <row r="729" spans="1:19" x14ac:dyDescent="0.25">
      <c r="A729" s="13" t="s">
        <v>716</v>
      </c>
      <c r="B729" s="13" t="s">
        <v>703</v>
      </c>
      <c r="C729" s="13" t="s">
        <v>717</v>
      </c>
      <c r="D729" s="13" t="s">
        <v>705</v>
      </c>
      <c r="E729" s="13" t="s">
        <v>706</v>
      </c>
      <c r="F729" s="14">
        <v>4452.6899999999996</v>
      </c>
      <c r="G729" s="13" t="s">
        <v>707</v>
      </c>
      <c r="H729" s="19">
        <v>43952</v>
      </c>
      <c r="I729" s="13" t="s">
        <v>1478</v>
      </c>
      <c r="J729" s="13" t="s">
        <v>1493</v>
      </c>
      <c r="K729" s="20">
        <v>10069</v>
      </c>
      <c r="L729" s="13" t="s">
        <v>636</v>
      </c>
      <c r="M729" s="20">
        <v>111300</v>
      </c>
      <c r="N729" s="13" t="s">
        <v>1494</v>
      </c>
      <c r="O729" s="13" t="s">
        <v>718</v>
      </c>
      <c r="P729" s="13" t="s">
        <v>719</v>
      </c>
      <c r="Q729" s="13" t="s">
        <v>720</v>
      </c>
      <c r="R729" s="13" t="s">
        <v>714</v>
      </c>
      <c r="S729" s="13" t="s">
        <v>737</v>
      </c>
    </row>
    <row r="730" spans="1:19" x14ac:dyDescent="0.25">
      <c r="A730" s="13" t="s">
        <v>722</v>
      </c>
      <c r="B730" s="13" t="s">
        <v>703</v>
      </c>
      <c r="C730" s="13" t="s">
        <v>723</v>
      </c>
      <c r="D730" s="13" t="s">
        <v>705</v>
      </c>
      <c r="E730" s="13" t="s">
        <v>706</v>
      </c>
      <c r="F730" s="14">
        <v>4452.6899999999996</v>
      </c>
      <c r="G730" s="13" t="s">
        <v>707</v>
      </c>
      <c r="H730" s="19">
        <v>43983</v>
      </c>
      <c r="I730" s="13" t="s">
        <v>1410</v>
      </c>
      <c r="J730" s="13" t="s">
        <v>1493</v>
      </c>
      <c r="K730" s="20">
        <v>10069</v>
      </c>
      <c r="L730" s="13" t="s">
        <v>636</v>
      </c>
      <c r="M730" s="20">
        <v>111300</v>
      </c>
      <c r="N730" s="13" t="s">
        <v>1494</v>
      </c>
      <c r="O730" s="13" t="s">
        <v>724</v>
      </c>
      <c r="P730" s="13" t="s">
        <v>725</v>
      </c>
      <c r="Q730" s="13" t="s">
        <v>726</v>
      </c>
      <c r="R730" s="13" t="s">
        <v>714</v>
      </c>
      <c r="S730" s="13" t="s">
        <v>737</v>
      </c>
    </row>
    <row r="731" spans="1:19" x14ac:dyDescent="0.25">
      <c r="A731" s="13" t="s">
        <v>702</v>
      </c>
      <c r="B731" s="13" t="s">
        <v>703</v>
      </c>
      <c r="C731" s="13" t="s">
        <v>704</v>
      </c>
      <c r="D731" s="13" t="s">
        <v>705</v>
      </c>
      <c r="E731" s="13" t="s">
        <v>706</v>
      </c>
      <c r="F731" s="14">
        <v>81428.929999999993</v>
      </c>
      <c r="G731" s="13" t="s">
        <v>707</v>
      </c>
      <c r="H731" s="19">
        <v>43922</v>
      </c>
      <c r="I731" s="13" t="s">
        <v>1495</v>
      </c>
      <c r="J731" s="13" t="s">
        <v>1496</v>
      </c>
      <c r="K731" s="20">
        <v>10069</v>
      </c>
      <c r="L731" s="13" t="s">
        <v>636</v>
      </c>
      <c r="M731" s="20">
        <v>111400</v>
      </c>
      <c r="N731" s="13" t="s">
        <v>1497</v>
      </c>
      <c r="O731" s="13" t="s">
        <v>711</v>
      </c>
      <c r="P731" s="13" t="s">
        <v>712</v>
      </c>
      <c r="Q731" s="13" t="s">
        <v>713</v>
      </c>
      <c r="R731" s="13" t="s">
        <v>714</v>
      </c>
      <c r="S731" s="13" t="s">
        <v>682</v>
      </c>
    </row>
    <row r="732" spans="1:19" x14ac:dyDescent="0.25">
      <c r="A732" s="13" t="s">
        <v>716</v>
      </c>
      <c r="B732" s="13" t="s">
        <v>703</v>
      </c>
      <c r="C732" s="13" t="s">
        <v>717</v>
      </c>
      <c r="D732" s="13" t="s">
        <v>705</v>
      </c>
      <c r="E732" s="13" t="s">
        <v>706</v>
      </c>
      <c r="F732" s="14">
        <v>79743.41</v>
      </c>
      <c r="G732" s="13" t="s">
        <v>707</v>
      </c>
      <c r="H732" s="19">
        <v>43952</v>
      </c>
      <c r="I732" s="13" t="s">
        <v>1483</v>
      </c>
      <c r="J732" s="13" t="s">
        <v>1496</v>
      </c>
      <c r="K732" s="20">
        <v>10069</v>
      </c>
      <c r="L732" s="13" t="s">
        <v>636</v>
      </c>
      <c r="M732" s="20">
        <v>111400</v>
      </c>
      <c r="N732" s="13" t="s">
        <v>1497</v>
      </c>
      <c r="O732" s="13" t="s">
        <v>718</v>
      </c>
      <c r="P732" s="13" t="s">
        <v>719</v>
      </c>
      <c r="Q732" s="13" t="s">
        <v>720</v>
      </c>
      <c r="R732" s="13" t="s">
        <v>714</v>
      </c>
      <c r="S732" s="13" t="s">
        <v>682</v>
      </c>
    </row>
    <row r="733" spans="1:19" x14ac:dyDescent="0.25">
      <c r="A733" s="13" t="s">
        <v>722</v>
      </c>
      <c r="B733" s="13" t="s">
        <v>703</v>
      </c>
      <c r="C733" s="13" t="s">
        <v>723</v>
      </c>
      <c r="D733" s="13" t="s">
        <v>705</v>
      </c>
      <c r="E733" s="13" t="s">
        <v>706</v>
      </c>
      <c r="F733" s="14">
        <v>78301.990000000005</v>
      </c>
      <c r="G733" s="13" t="s">
        <v>707</v>
      </c>
      <c r="H733" s="19">
        <v>43983</v>
      </c>
      <c r="I733" s="13" t="s">
        <v>1413</v>
      </c>
      <c r="J733" s="13" t="s">
        <v>1496</v>
      </c>
      <c r="K733" s="20">
        <v>10069</v>
      </c>
      <c r="L733" s="13" t="s">
        <v>636</v>
      </c>
      <c r="M733" s="20">
        <v>111400</v>
      </c>
      <c r="N733" s="13" t="s">
        <v>1497</v>
      </c>
      <c r="O733" s="13" t="s">
        <v>724</v>
      </c>
      <c r="P733" s="13" t="s">
        <v>725</v>
      </c>
      <c r="Q733" s="13" t="s">
        <v>726</v>
      </c>
      <c r="R733" s="13" t="s">
        <v>714</v>
      </c>
      <c r="S733" s="13" t="s">
        <v>682</v>
      </c>
    </row>
    <row r="734" spans="1:19" x14ac:dyDescent="0.25">
      <c r="A734" s="13" t="s">
        <v>702</v>
      </c>
      <c r="B734" s="13" t="s">
        <v>703</v>
      </c>
      <c r="C734" s="13" t="s">
        <v>704</v>
      </c>
      <c r="D734" s="13" t="s">
        <v>705</v>
      </c>
      <c r="E734" s="13" t="s">
        <v>706</v>
      </c>
      <c r="F734" s="14">
        <v>43073.95</v>
      </c>
      <c r="G734" s="13" t="s">
        <v>707</v>
      </c>
      <c r="H734" s="19">
        <v>43922</v>
      </c>
      <c r="I734" s="13" t="s">
        <v>1498</v>
      </c>
      <c r="J734" s="13" t="s">
        <v>1499</v>
      </c>
      <c r="K734" s="20">
        <v>10069</v>
      </c>
      <c r="L734" s="13" t="s">
        <v>636</v>
      </c>
      <c r="M734" s="20">
        <v>111600</v>
      </c>
      <c r="N734" s="13" t="s">
        <v>1500</v>
      </c>
      <c r="O734" s="13" t="s">
        <v>711</v>
      </c>
      <c r="P734" s="13" t="s">
        <v>712</v>
      </c>
      <c r="Q734" s="13" t="s">
        <v>713</v>
      </c>
      <c r="R734" s="13" t="s">
        <v>714</v>
      </c>
      <c r="S734" s="13" t="s">
        <v>721</v>
      </c>
    </row>
    <row r="735" spans="1:19" x14ac:dyDescent="0.25">
      <c r="A735" s="13" t="s">
        <v>716</v>
      </c>
      <c r="B735" s="13" t="s">
        <v>703</v>
      </c>
      <c r="C735" s="13" t="s">
        <v>717</v>
      </c>
      <c r="D735" s="13" t="s">
        <v>705</v>
      </c>
      <c r="E735" s="13" t="s">
        <v>706</v>
      </c>
      <c r="F735" s="14">
        <v>44085.15</v>
      </c>
      <c r="G735" s="13" t="s">
        <v>707</v>
      </c>
      <c r="H735" s="19">
        <v>43952</v>
      </c>
      <c r="I735" s="13" t="s">
        <v>1486</v>
      </c>
      <c r="J735" s="13" t="s">
        <v>1499</v>
      </c>
      <c r="K735" s="20">
        <v>10069</v>
      </c>
      <c r="L735" s="13" t="s">
        <v>636</v>
      </c>
      <c r="M735" s="20">
        <v>111600</v>
      </c>
      <c r="N735" s="13" t="s">
        <v>1500</v>
      </c>
      <c r="O735" s="13" t="s">
        <v>718</v>
      </c>
      <c r="P735" s="13" t="s">
        <v>719</v>
      </c>
      <c r="Q735" s="13" t="s">
        <v>720</v>
      </c>
      <c r="R735" s="13" t="s">
        <v>714</v>
      </c>
      <c r="S735" s="13" t="s">
        <v>721</v>
      </c>
    </row>
    <row r="736" spans="1:19" x14ac:dyDescent="0.25">
      <c r="A736" s="13" t="s">
        <v>722</v>
      </c>
      <c r="B736" s="13" t="s">
        <v>703</v>
      </c>
      <c r="C736" s="13" t="s">
        <v>723</v>
      </c>
      <c r="D736" s="13" t="s">
        <v>705</v>
      </c>
      <c r="E736" s="13" t="s">
        <v>706</v>
      </c>
      <c r="F736" s="14">
        <v>42023.76</v>
      </c>
      <c r="G736" s="13" t="s">
        <v>707</v>
      </c>
      <c r="H736" s="19">
        <v>43983</v>
      </c>
      <c r="I736" s="13" t="s">
        <v>1418</v>
      </c>
      <c r="J736" s="13" t="s">
        <v>1499</v>
      </c>
      <c r="K736" s="20">
        <v>10069</v>
      </c>
      <c r="L736" s="13" t="s">
        <v>636</v>
      </c>
      <c r="M736" s="20">
        <v>111600</v>
      </c>
      <c r="N736" s="13" t="s">
        <v>1500</v>
      </c>
      <c r="O736" s="13" t="s">
        <v>724</v>
      </c>
      <c r="P736" s="13" t="s">
        <v>725</v>
      </c>
      <c r="Q736" s="13" t="s">
        <v>726</v>
      </c>
      <c r="R736" s="13" t="s">
        <v>714</v>
      </c>
      <c r="S736" s="13" t="s">
        <v>721</v>
      </c>
    </row>
    <row r="737" spans="1:19" x14ac:dyDescent="0.25">
      <c r="A737" s="13" t="s">
        <v>702</v>
      </c>
      <c r="B737" s="13" t="s">
        <v>703</v>
      </c>
      <c r="C737" s="13" t="s">
        <v>704</v>
      </c>
      <c r="D737" s="13" t="s">
        <v>705</v>
      </c>
      <c r="E737" s="13" t="s">
        <v>706</v>
      </c>
      <c r="F737" s="14">
        <v>9184.0300000000007</v>
      </c>
      <c r="G737" s="13" t="s">
        <v>707</v>
      </c>
      <c r="H737" s="19">
        <v>43922</v>
      </c>
      <c r="I737" s="13" t="s">
        <v>1501</v>
      </c>
      <c r="J737" s="13" t="s">
        <v>1502</v>
      </c>
      <c r="K737" s="20">
        <v>10069</v>
      </c>
      <c r="L737" s="13" t="s">
        <v>636</v>
      </c>
      <c r="M737" s="20">
        <v>111700</v>
      </c>
      <c r="N737" s="13" t="s">
        <v>1503</v>
      </c>
      <c r="O737" s="13" t="s">
        <v>711</v>
      </c>
      <c r="P737" s="13" t="s">
        <v>712</v>
      </c>
      <c r="Q737" s="13" t="s">
        <v>713</v>
      </c>
      <c r="R737" s="13" t="s">
        <v>714</v>
      </c>
      <c r="S737" s="13" t="s">
        <v>741</v>
      </c>
    </row>
    <row r="738" spans="1:19" x14ac:dyDescent="0.25">
      <c r="A738" s="13" t="s">
        <v>716</v>
      </c>
      <c r="B738" s="13" t="s">
        <v>703</v>
      </c>
      <c r="C738" s="13" t="s">
        <v>717</v>
      </c>
      <c r="D738" s="13" t="s">
        <v>705</v>
      </c>
      <c r="E738" s="13" t="s">
        <v>706</v>
      </c>
      <c r="F738" s="14">
        <v>11324.73</v>
      </c>
      <c r="G738" s="13" t="s">
        <v>707</v>
      </c>
      <c r="H738" s="19">
        <v>43952</v>
      </c>
      <c r="I738" s="13" t="s">
        <v>1489</v>
      </c>
      <c r="J738" s="13" t="s">
        <v>1502</v>
      </c>
      <c r="K738" s="20">
        <v>10069</v>
      </c>
      <c r="L738" s="13" t="s">
        <v>636</v>
      </c>
      <c r="M738" s="20">
        <v>111700</v>
      </c>
      <c r="N738" s="13" t="s">
        <v>1503</v>
      </c>
      <c r="O738" s="13" t="s">
        <v>718</v>
      </c>
      <c r="P738" s="13" t="s">
        <v>719</v>
      </c>
      <c r="Q738" s="13" t="s">
        <v>720</v>
      </c>
      <c r="R738" s="13" t="s">
        <v>714</v>
      </c>
      <c r="S738" s="13" t="s">
        <v>741</v>
      </c>
    </row>
    <row r="739" spans="1:19" x14ac:dyDescent="0.25">
      <c r="A739" s="13" t="s">
        <v>722</v>
      </c>
      <c r="B739" s="13" t="s">
        <v>703</v>
      </c>
      <c r="C739" s="13" t="s">
        <v>723</v>
      </c>
      <c r="D739" s="13" t="s">
        <v>705</v>
      </c>
      <c r="E739" s="13" t="s">
        <v>706</v>
      </c>
      <c r="F739" s="14">
        <v>9361.39</v>
      </c>
      <c r="G739" s="13" t="s">
        <v>707</v>
      </c>
      <c r="H739" s="19">
        <v>43983</v>
      </c>
      <c r="I739" s="13" t="s">
        <v>1421</v>
      </c>
      <c r="J739" s="13" t="s">
        <v>1502</v>
      </c>
      <c r="K739" s="20">
        <v>10069</v>
      </c>
      <c r="L739" s="13" t="s">
        <v>636</v>
      </c>
      <c r="M739" s="20">
        <v>111700</v>
      </c>
      <c r="N739" s="13" t="s">
        <v>1503</v>
      </c>
      <c r="O739" s="13" t="s">
        <v>724</v>
      </c>
      <c r="P739" s="13" t="s">
        <v>725</v>
      </c>
      <c r="Q739" s="13" t="s">
        <v>726</v>
      </c>
      <c r="R739" s="13" t="s">
        <v>714</v>
      </c>
      <c r="S739" s="13" t="s">
        <v>741</v>
      </c>
    </row>
    <row r="740" spans="1:19" x14ac:dyDescent="0.25">
      <c r="A740" s="13" t="s">
        <v>702</v>
      </c>
      <c r="B740" s="13" t="s">
        <v>703</v>
      </c>
      <c r="C740" s="13" t="s">
        <v>704</v>
      </c>
      <c r="D740" s="13" t="s">
        <v>705</v>
      </c>
      <c r="E740" s="13" t="s">
        <v>706</v>
      </c>
      <c r="F740" s="14">
        <v>431.37</v>
      </c>
      <c r="G740" s="13" t="s">
        <v>707</v>
      </c>
      <c r="H740" s="19">
        <v>43922</v>
      </c>
      <c r="I740" s="13" t="s">
        <v>1504</v>
      </c>
      <c r="J740" s="13" t="s">
        <v>1505</v>
      </c>
      <c r="K740" s="20">
        <v>10069</v>
      </c>
      <c r="L740" s="13" t="s">
        <v>636</v>
      </c>
      <c r="M740" s="20">
        <v>113000</v>
      </c>
      <c r="N740" s="13" t="s">
        <v>1506</v>
      </c>
      <c r="O740" s="13" t="s">
        <v>711</v>
      </c>
      <c r="P740" s="13" t="s">
        <v>712</v>
      </c>
      <c r="Q740" s="13" t="s">
        <v>713</v>
      </c>
      <c r="R740" s="13" t="s">
        <v>714</v>
      </c>
      <c r="S740" s="13" t="s">
        <v>741</v>
      </c>
    </row>
    <row r="741" spans="1:19" x14ac:dyDescent="0.25">
      <c r="A741" s="13" t="s">
        <v>716</v>
      </c>
      <c r="B741" s="13" t="s">
        <v>703</v>
      </c>
      <c r="C741" s="13" t="s">
        <v>717</v>
      </c>
      <c r="D741" s="13" t="s">
        <v>705</v>
      </c>
      <c r="E741" s="13" t="s">
        <v>706</v>
      </c>
      <c r="F741" s="14">
        <v>664.35</v>
      </c>
      <c r="G741" s="13" t="s">
        <v>707</v>
      </c>
      <c r="H741" s="19">
        <v>43952</v>
      </c>
      <c r="I741" s="13" t="s">
        <v>1492</v>
      </c>
      <c r="J741" s="13" t="s">
        <v>1505</v>
      </c>
      <c r="K741" s="20">
        <v>10069</v>
      </c>
      <c r="L741" s="13" t="s">
        <v>636</v>
      </c>
      <c r="M741" s="20">
        <v>113000</v>
      </c>
      <c r="N741" s="13" t="s">
        <v>1506</v>
      </c>
      <c r="O741" s="13" t="s">
        <v>718</v>
      </c>
      <c r="P741" s="13" t="s">
        <v>719</v>
      </c>
      <c r="Q741" s="13" t="s">
        <v>720</v>
      </c>
      <c r="R741" s="13" t="s">
        <v>714</v>
      </c>
      <c r="S741" s="13" t="s">
        <v>741</v>
      </c>
    </row>
    <row r="742" spans="1:19" x14ac:dyDescent="0.25">
      <c r="A742" s="13" t="s">
        <v>722</v>
      </c>
      <c r="B742" s="13" t="s">
        <v>703</v>
      </c>
      <c r="C742" s="13" t="s">
        <v>723</v>
      </c>
      <c r="D742" s="13" t="s">
        <v>705</v>
      </c>
      <c r="E742" s="13" t="s">
        <v>706</v>
      </c>
      <c r="F742" s="14">
        <v>447.82</v>
      </c>
      <c r="G742" s="13" t="s">
        <v>707</v>
      </c>
      <c r="H742" s="19">
        <v>43983</v>
      </c>
      <c r="I742" s="13" t="s">
        <v>1424</v>
      </c>
      <c r="J742" s="13" t="s">
        <v>1505</v>
      </c>
      <c r="K742" s="20">
        <v>10069</v>
      </c>
      <c r="L742" s="13" t="s">
        <v>636</v>
      </c>
      <c r="M742" s="20">
        <v>113000</v>
      </c>
      <c r="N742" s="13" t="s">
        <v>1506</v>
      </c>
      <c r="O742" s="13" t="s">
        <v>724</v>
      </c>
      <c r="P742" s="13" t="s">
        <v>725</v>
      </c>
      <c r="Q742" s="13" t="s">
        <v>726</v>
      </c>
      <c r="R742" s="13" t="s">
        <v>714</v>
      </c>
      <c r="S742" s="13" t="s">
        <v>741</v>
      </c>
    </row>
    <row r="743" spans="1:19" x14ac:dyDescent="0.25">
      <c r="A743" s="13" t="s">
        <v>702</v>
      </c>
      <c r="B743" s="13" t="s">
        <v>703</v>
      </c>
      <c r="C743" s="13" t="s">
        <v>704</v>
      </c>
      <c r="D743" s="13" t="s">
        <v>705</v>
      </c>
      <c r="E743" s="13" t="s">
        <v>706</v>
      </c>
      <c r="F743" s="14">
        <v>487.62</v>
      </c>
      <c r="G743" s="13" t="s">
        <v>707</v>
      </c>
      <c r="H743" s="19">
        <v>43922</v>
      </c>
      <c r="I743" s="13" t="s">
        <v>1507</v>
      </c>
      <c r="J743" s="13" t="s">
        <v>1508</v>
      </c>
      <c r="K743" s="20">
        <v>10069</v>
      </c>
      <c r="L743" s="13" t="s">
        <v>636</v>
      </c>
      <c r="M743" s="20">
        <v>113010</v>
      </c>
      <c r="N743" s="13" t="s">
        <v>1509</v>
      </c>
      <c r="O743" s="13" t="s">
        <v>711</v>
      </c>
      <c r="P743" s="13" t="s">
        <v>712</v>
      </c>
      <c r="Q743" s="13" t="s">
        <v>713</v>
      </c>
      <c r="R743" s="13" t="s">
        <v>714</v>
      </c>
      <c r="S743" s="13" t="s">
        <v>715</v>
      </c>
    </row>
    <row r="744" spans="1:19" x14ac:dyDescent="0.25">
      <c r="A744" s="13" t="s">
        <v>716</v>
      </c>
      <c r="B744" s="13" t="s">
        <v>703</v>
      </c>
      <c r="C744" s="13" t="s">
        <v>717</v>
      </c>
      <c r="D744" s="13" t="s">
        <v>705</v>
      </c>
      <c r="E744" s="13" t="s">
        <v>706</v>
      </c>
      <c r="F744" s="14">
        <v>493.86</v>
      </c>
      <c r="G744" s="13" t="s">
        <v>707</v>
      </c>
      <c r="H744" s="19">
        <v>43952</v>
      </c>
      <c r="I744" s="13" t="s">
        <v>1495</v>
      </c>
      <c r="J744" s="13" t="s">
        <v>1508</v>
      </c>
      <c r="K744" s="20">
        <v>10069</v>
      </c>
      <c r="L744" s="13" t="s">
        <v>636</v>
      </c>
      <c r="M744" s="20">
        <v>113010</v>
      </c>
      <c r="N744" s="13" t="s">
        <v>1509</v>
      </c>
      <c r="O744" s="13" t="s">
        <v>718</v>
      </c>
      <c r="P744" s="13" t="s">
        <v>719</v>
      </c>
      <c r="Q744" s="13" t="s">
        <v>720</v>
      </c>
      <c r="R744" s="13" t="s">
        <v>714</v>
      </c>
      <c r="S744" s="13" t="s">
        <v>715</v>
      </c>
    </row>
    <row r="745" spans="1:19" x14ac:dyDescent="0.25">
      <c r="A745" s="13" t="s">
        <v>722</v>
      </c>
      <c r="B745" s="13" t="s">
        <v>703</v>
      </c>
      <c r="C745" s="13" t="s">
        <v>723</v>
      </c>
      <c r="D745" s="13" t="s">
        <v>705</v>
      </c>
      <c r="E745" s="13" t="s">
        <v>706</v>
      </c>
      <c r="F745" s="14">
        <v>487.62</v>
      </c>
      <c r="G745" s="13" t="s">
        <v>707</v>
      </c>
      <c r="H745" s="19">
        <v>43983</v>
      </c>
      <c r="I745" s="13" t="s">
        <v>1427</v>
      </c>
      <c r="J745" s="13" t="s">
        <v>1508</v>
      </c>
      <c r="K745" s="20">
        <v>10069</v>
      </c>
      <c r="L745" s="13" t="s">
        <v>636</v>
      </c>
      <c r="M745" s="20">
        <v>113010</v>
      </c>
      <c r="N745" s="13" t="s">
        <v>1509</v>
      </c>
      <c r="O745" s="13" t="s">
        <v>724</v>
      </c>
      <c r="P745" s="13" t="s">
        <v>725</v>
      </c>
      <c r="Q745" s="13" t="s">
        <v>726</v>
      </c>
      <c r="R745" s="13" t="s">
        <v>714</v>
      </c>
      <c r="S745" s="13" t="s">
        <v>715</v>
      </c>
    </row>
    <row r="746" spans="1:19" x14ac:dyDescent="0.25">
      <c r="A746" s="13" t="s">
        <v>702</v>
      </c>
      <c r="B746" s="13" t="s">
        <v>703</v>
      </c>
      <c r="C746" s="13" t="s">
        <v>704</v>
      </c>
      <c r="D746" s="13" t="s">
        <v>705</v>
      </c>
      <c r="E746" s="13" t="s">
        <v>706</v>
      </c>
      <c r="F746" s="14">
        <v>587.01</v>
      </c>
      <c r="G746" s="13" t="s">
        <v>707</v>
      </c>
      <c r="H746" s="19">
        <v>43922</v>
      </c>
      <c r="I746" s="13" t="s">
        <v>1510</v>
      </c>
      <c r="J746" s="13" t="s">
        <v>1511</v>
      </c>
      <c r="K746" s="20">
        <v>10069</v>
      </c>
      <c r="L746" s="13" t="s">
        <v>636</v>
      </c>
      <c r="M746" s="20">
        <v>113020</v>
      </c>
      <c r="N746" s="13" t="s">
        <v>1512</v>
      </c>
      <c r="O746" s="13" t="s">
        <v>711</v>
      </c>
      <c r="P746" s="13" t="s">
        <v>712</v>
      </c>
      <c r="Q746" s="13" t="s">
        <v>713</v>
      </c>
      <c r="R746" s="13" t="s">
        <v>714</v>
      </c>
      <c r="S746" s="13" t="s">
        <v>730</v>
      </c>
    </row>
    <row r="747" spans="1:19" x14ac:dyDescent="0.25">
      <c r="A747" s="13" t="s">
        <v>716</v>
      </c>
      <c r="B747" s="13" t="s">
        <v>703</v>
      </c>
      <c r="C747" s="13" t="s">
        <v>717</v>
      </c>
      <c r="D747" s="13" t="s">
        <v>705</v>
      </c>
      <c r="E747" s="13" t="s">
        <v>706</v>
      </c>
      <c r="F747" s="14">
        <v>576.91</v>
      </c>
      <c r="G747" s="13" t="s">
        <v>707</v>
      </c>
      <c r="H747" s="19">
        <v>43952</v>
      </c>
      <c r="I747" s="13" t="s">
        <v>1498</v>
      </c>
      <c r="J747" s="13" t="s">
        <v>1511</v>
      </c>
      <c r="K747" s="20">
        <v>10069</v>
      </c>
      <c r="L747" s="13" t="s">
        <v>636</v>
      </c>
      <c r="M747" s="20">
        <v>113020</v>
      </c>
      <c r="N747" s="13" t="s">
        <v>1512</v>
      </c>
      <c r="O747" s="13" t="s">
        <v>718</v>
      </c>
      <c r="P747" s="13" t="s">
        <v>719</v>
      </c>
      <c r="Q747" s="13" t="s">
        <v>720</v>
      </c>
      <c r="R747" s="13" t="s">
        <v>714</v>
      </c>
      <c r="S747" s="13" t="s">
        <v>730</v>
      </c>
    </row>
    <row r="748" spans="1:19" x14ac:dyDescent="0.25">
      <c r="A748" s="13" t="s">
        <v>722</v>
      </c>
      <c r="B748" s="13" t="s">
        <v>703</v>
      </c>
      <c r="C748" s="13" t="s">
        <v>723</v>
      </c>
      <c r="D748" s="13" t="s">
        <v>705</v>
      </c>
      <c r="E748" s="13" t="s">
        <v>706</v>
      </c>
      <c r="F748" s="14">
        <v>618.45000000000005</v>
      </c>
      <c r="G748" s="13" t="s">
        <v>707</v>
      </c>
      <c r="H748" s="19">
        <v>43983</v>
      </c>
      <c r="I748" s="13" t="s">
        <v>1430</v>
      </c>
      <c r="J748" s="13" t="s">
        <v>1511</v>
      </c>
      <c r="K748" s="20">
        <v>10069</v>
      </c>
      <c r="L748" s="13" t="s">
        <v>636</v>
      </c>
      <c r="M748" s="20">
        <v>113020</v>
      </c>
      <c r="N748" s="13" t="s">
        <v>1512</v>
      </c>
      <c r="O748" s="13" t="s">
        <v>724</v>
      </c>
      <c r="P748" s="13" t="s">
        <v>725</v>
      </c>
      <c r="Q748" s="13" t="s">
        <v>726</v>
      </c>
      <c r="R748" s="13" t="s">
        <v>714</v>
      </c>
      <c r="S748" s="13" t="s">
        <v>730</v>
      </c>
    </row>
    <row r="749" spans="1:19" x14ac:dyDescent="0.25">
      <c r="A749" s="13" t="s">
        <v>702</v>
      </c>
      <c r="B749" s="13" t="s">
        <v>703</v>
      </c>
      <c r="C749" s="13" t="s">
        <v>704</v>
      </c>
      <c r="D749" s="13" t="s">
        <v>705</v>
      </c>
      <c r="E749" s="13" t="s">
        <v>706</v>
      </c>
      <c r="F749" s="14">
        <v>237.19</v>
      </c>
      <c r="G749" s="13" t="s">
        <v>707</v>
      </c>
      <c r="H749" s="19">
        <v>43922</v>
      </c>
      <c r="I749" s="13" t="s">
        <v>1513</v>
      </c>
      <c r="J749" s="13" t="s">
        <v>1514</v>
      </c>
      <c r="K749" s="20">
        <v>10069</v>
      </c>
      <c r="L749" s="13" t="s">
        <v>636</v>
      </c>
      <c r="M749" s="20">
        <v>113030</v>
      </c>
      <c r="N749" s="13" t="s">
        <v>1515</v>
      </c>
      <c r="O749" s="13" t="s">
        <v>711</v>
      </c>
      <c r="P749" s="13" t="s">
        <v>712</v>
      </c>
      <c r="Q749" s="13" t="s">
        <v>713</v>
      </c>
      <c r="R749" s="13" t="s">
        <v>714</v>
      </c>
      <c r="S749" s="13" t="s">
        <v>737</v>
      </c>
    </row>
    <row r="750" spans="1:19" x14ac:dyDescent="0.25">
      <c r="A750" s="13" t="s">
        <v>716</v>
      </c>
      <c r="B750" s="13" t="s">
        <v>703</v>
      </c>
      <c r="C750" s="13" t="s">
        <v>717</v>
      </c>
      <c r="D750" s="13" t="s">
        <v>705</v>
      </c>
      <c r="E750" s="13" t="s">
        <v>706</v>
      </c>
      <c r="F750" s="14">
        <v>226.42</v>
      </c>
      <c r="G750" s="13" t="s">
        <v>707</v>
      </c>
      <c r="H750" s="19">
        <v>43952</v>
      </c>
      <c r="I750" s="13" t="s">
        <v>1501</v>
      </c>
      <c r="J750" s="13" t="s">
        <v>1514</v>
      </c>
      <c r="K750" s="20">
        <v>10069</v>
      </c>
      <c r="L750" s="13" t="s">
        <v>636</v>
      </c>
      <c r="M750" s="20">
        <v>113030</v>
      </c>
      <c r="N750" s="13" t="s">
        <v>1515</v>
      </c>
      <c r="O750" s="13" t="s">
        <v>718</v>
      </c>
      <c r="P750" s="13" t="s">
        <v>719</v>
      </c>
      <c r="Q750" s="13" t="s">
        <v>720</v>
      </c>
      <c r="R750" s="13" t="s">
        <v>714</v>
      </c>
      <c r="S750" s="13" t="s">
        <v>737</v>
      </c>
    </row>
    <row r="751" spans="1:19" x14ac:dyDescent="0.25">
      <c r="A751" s="13" t="s">
        <v>722</v>
      </c>
      <c r="B751" s="13" t="s">
        <v>703</v>
      </c>
      <c r="C751" s="13" t="s">
        <v>723</v>
      </c>
      <c r="D751" s="13" t="s">
        <v>705</v>
      </c>
      <c r="E751" s="13" t="s">
        <v>706</v>
      </c>
      <c r="F751" s="14">
        <v>226.42</v>
      </c>
      <c r="G751" s="13" t="s">
        <v>707</v>
      </c>
      <c r="H751" s="19">
        <v>43983</v>
      </c>
      <c r="I751" s="13" t="s">
        <v>1435</v>
      </c>
      <c r="J751" s="13" t="s">
        <v>1514</v>
      </c>
      <c r="K751" s="20">
        <v>10069</v>
      </c>
      <c r="L751" s="13" t="s">
        <v>636</v>
      </c>
      <c r="M751" s="20">
        <v>113030</v>
      </c>
      <c r="N751" s="13" t="s">
        <v>1515</v>
      </c>
      <c r="O751" s="13" t="s">
        <v>724</v>
      </c>
      <c r="P751" s="13" t="s">
        <v>725</v>
      </c>
      <c r="Q751" s="13" t="s">
        <v>726</v>
      </c>
      <c r="R751" s="13" t="s">
        <v>714</v>
      </c>
      <c r="S751" s="13" t="s">
        <v>737</v>
      </c>
    </row>
    <row r="752" spans="1:19" x14ac:dyDescent="0.25">
      <c r="A752" s="13" t="s">
        <v>702</v>
      </c>
      <c r="B752" s="13" t="s">
        <v>703</v>
      </c>
      <c r="C752" s="13" t="s">
        <v>704</v>
      </c>
      <c r="D752" s="13" t="s">
        <v>705</v>
      </c>
      <c r="E752" s="13" t="s">
        <v>706</v>
      </c>
      <c r="F752" s="14">
        <v>9112.56</v>
      </c>
      <c r="G752" s="13" t="s">
        <v>707</v>
      </c>
      <c r="H752" s="19">
        <v>43922</v>
      </c>
      <c r="I752" s="13" t="s">
        <v>1516</v>
      </c>
      <c r="J752" s="13" t="s">
        <v>1517</v>
      </c>
      <c r="K752" s="20">
        <v>10069</v>
      </c>
      <c r="L752" s="13" t="s">
        <v>636</v>
      </c>
      <c r="M752" s="20">
        <v>113040</v>
      </c>
      <c r="N752" s="13" t="s">
        <v>1518</v>
      </c>
      <c r="O752" s="13" t="s">
        <v>711</v>
      </c>
      <c r="P752" s="13" t="s">
        <v>712</v>
      </c>
      <c r="Q752" s="13" t="s">
        <v>713</v>
      </c>
      <c r="R752" s="13" t="s">
        <v>714</v>
      </c>
      <c r="S752" s="13" t="s">
        <v>682</v>
      </c>
    </row>
    <row r="753" spans="1:19" x14ac:dyDescent="0.25">
      <c r="A753" s="13" t="s">
        <v>716</v>
      </c>
      <c r="B753" s="13" t="s">
        <v>703</v>
      </c>
      <c r="C753" s="13" t="s">
        <v>717</v>
      </c>
      <c r="D753" s="13" t="s">
        <v>705</v>
      </c>
      <c r="E753" s="13" t="s">
        <v>706</v>
      </c>
      <c r="F753" s="14">
        <v>8839.1299999999992</v>
      </c>
      <c r="G753" s="13" t="s">
        <v>707</v>
      </c>
      <c r="H753" s="19">
        <v>43952</v>
      </c>
      <c r="I753" s="13" t="s">
        <v>1504</v>
      </c>
      <c r="J753" s="13" t="s">
        <v>1517</v>
      </c>
      <c r="K753" s="20">
        <v>10069</v>
      </c>
      <c r="L753" s="13" t="s">
        <v>636</v>
      </c>
      <c r="M753" s="20">
        <v>113040</v>
      </c>
      <c r="N753" s="13" t="s">
        <v>1518</v>
      </c>
      <c r="O753" s="13" t="s">
        <v>718</v>
      </c>
      <c r="P753" s="13" t="s">
        <v>719</v>
      </c>
      <c r="Q753" s="13" t="s">
        <v>720</v>
      </c>
      <c r="R753" s="13" t="s">
        <v>714</v>
      </c>
      <c r="S753" s="13" t="s">
        <v>682</v>
      </c>
    </row>
    <row r="754" spans="1:19" x14ac:dyDescent="0.25">
      <c r="A754" s="13" t="s">
        <v>722</v>
      </c>
      <c r="B754" s="13" t="s">
        <v>703</v>
      </c>
      <c r="C754" s="13" t="s">
        <v>723</v>
      </c>
      <c r="D754" s="13" t="s">
        <v>705</v>
      </c>
      <c r="E754" s="13" t="s">
        <v>706</v>
      </c>
      <c r="F754" s="14">
        <v>8605.15</v>
      </c>
      <c r="G754" s="13" t="s">
        <v>707</v>
      </c>
      <c r="H754" s="19">
        <v>43983</v>
      </c>
      <c r="I754" s="13" t="s">
        <v>1438</v>
      </c>
      <c r="J754" s="13" t="s">
        <v>1517</v>
      </c>
      <c r="K754" s="20">
        <v>10069</v>
      </c>
      <c r="L754" s="13" t="s">
        <v>636</v>
      </c>
      <c r="M754" s="20">
        <v>113040</v>
      </c>
      <c r="N754" s="13" t="s">
        <v>1518</v>
      </c>
      <c r="O754" s="13" t="s">
        <v>724</v>
      </c>
      <c r="P754" s="13" t="s">
        <v>725</v>
      </c>
      <c r="Q754" s="13" t="s">
        <v>726</v>
      </c>
      <c r="R754" s="13" t="s">
        <v>714</v>
      </c>
      <c r="S754" s="13" t="s">
        <v>682</v>
      </c>
    </row>
    <row r="755" spans="1:19" x14ac:dyDescent="0.25">
      <c r="A755" s="13" t="s">
        <v>702</v>
      </c>
      <c r="B755" s="13" t="s">
        <v>703</v>
      </c>
      <c r="C755" s="13" t="s">
        <v>704</v>
      </c>
      <c r="D755" s="13" t="s">
        <v>705</v>
      </c>
      <c r="E755" s="13" t="s">
        <v>706</v>
      </c>
      <c r="F755" s="14">
        <v>3410.75</v>
      </c>
      <c r="G755" s="13" t="s">
        <v>707</v>
      </c>
      <c r="H755" s="19">
        <v>43922</v>
      </c>
      <c r="I755" s="13" t="s">
        <v>1519</v>
      </c>
      <c r="J755" s="13" t="s">
        <v>1520</v>
      </c>
      <c r="K755" s="20">
        <v>10069</v>
      </c>
      <c r="L755" s="13" t="s">
        <v>636</v>
      </c>
      <c r="M755" s="20">
        <v>113060</v>
      </c>
      <c r="N755" s="13" t="s">
        <v>1521</v>
      </c>
      <c r="O755" s="13" t="s">
        <v>711</v>
      </c>
      <c r="P755" s="13" t="s">
        <v>712</v>
      </c>
      <c r="Q755" s="13" t="s">
        <v>713</v>
      </c>
      <c r="R755" s="13" t="s">
        <v>714</v>
      </c>
      <c r="S755" s="13" t="s">
        <v>721</v>
      </c>
    </row>
    <row r="756" spans="1:19" x14ac:dyDescent="0.25">
      <c r="A756" s="13" t="s">
        <v>716</v>
      </c>
      <c r="B756" s="13" t="s">
        <v>703</v>
      </c>
      <c r="C756" s="13" t="s">
        <v>717</v>
      </c>
      <c r="D756" s="13" t="s">
        <v>705</v>
      </c>
      <c r="E756" s="13" t="s">
        <v>706</v>
      </c>
      <c r="F756" s="14">
        <v>3558.79</v>
      </c>
      <c r="G756" s="13" t="s">
        <v>707</v>
      </c>
      <c r="H756" s="19">
        <v>43952</v>
      </c>
      <c r="I756" s="13" t="s">
        <v>1507</v>
      </c>
      <c r="J756" s="13" t="s">
        <v>1520</v>
      </c>
      <c r="K756" s="20">
        <v>10069</v>
      </c>
      <c r="L756" s="13" t="s">
        <v>636</v>
      </c>
      <c r="M756" s="20">
        <v>113060</v>
      </c>
      <c r="N756" s="13" t="s">
        <v>1521</v>
      </c>
      <c r="O756" s="13" t="s">
        <v>718</v>
      </c>
      <c r="P756" s="13" t="s">
        <v>719</v>
      </c>
      <c r="Q756" s="13" t="s">
        <v>720</v>
      </c>
      <c r="R756" s="13" t="s">
        <v>714</v>
      </c>
      <c r="S756" s="13" t="s">
        <v>721</v>
      </c>
    </row>
    <row r="757" spans="1:19" x14ac:dyDescent="0.25">
      <c r="A757" s="13" t="s">
        <v>722</v>
      </c>
      <c r="B757" s="13" t="s">
        <v>703</v>
      </c>
      <c r="C757" s="13" t="s">
        <v>723</v>
      </c>
      <c r="D757" s="13" t="s">
        <v>705</v>
      </c>
      <c r="E757" s="13" t="s">
        <v>706</v>
      </c>
      <c r="F757" s="14">
        <v>3275.81</v>
      </c>
      <c r="G757" s="13" t="s">
        <v>707</v>
      </c>
      <c r="H757" s="19">
        <v>43983</v>
      </c>
      <c r="I757" s="13" t="s">
        <v>1441</v>
      </c>
      <c r="J757" s="13" t="s">
        <v>1520</v>
      </c>
      <c r="K757" s="20">
        <v>10069</v>
      </c>
      <c r="L757" s="13" t="s">
        <v>636</v>
      </c>
      <c r="M757" s="20">
        <v>113060</v>
      </c>
      <c r="N757" s="13" t="s">
        <v>1521</v>
      </c>
      <c r="O757" s="13" t="s">
        <v>724</v>
      </c>
      <c r="P757" s="13" t="s">
        <v>725</v>
      </c>
      <c r="Q757" s="13" t="s">
        <v>726</v>
      </c>
      <c r="R757" s="13" t="s">
        <v>714</v>
      </c>
      <c r="S757" s="13" t="s">
        <v>721</v>
      </c>
    </row>
    <row r="758" spans="1:19" x14ac:dyDescent="0.25">
      <c r="A758" s="13" t="s">
        <v>702</v>
      </c>
      <c r="B758" s="13" t="s">
        <v>703</v>
      </c>
      <c r="C758" s="13" t="s">
        <v>704</v>
      </c>
      <c r="D758" s="13" t="s">
        <v>705</v>
      </c>
      <c r="E758" s="13" t="s">
        <v>706</v>
      </c>
      <c r="F758" s="14">
        <v>1963.32</v>
      </c>
      <c r="G758" s="13" t="s">
        <v>707</v>
      </c>
      <c r="H758" s="19">
        <v>43922</v>
      </c>
      <c r="I758" s="13" t="s">
        <v>1522</v>
      </c>
      <c r="J758" s="13" t="s">
        <v>1523</v>
      </c>
      <c r="K758" s="20">
        <v>10069</v>
      </c>
      <c r="L758" s="13" t="s">
        <v>636</v>
      </c>
      <c r="M758" s="20">
        <v>114000</v>
      </c>
      <c r="N758" s="13" t="s">
        <v>1524</v>
      </c>
      <c r="O758" s="13" t="s">
        <v>711</v>
      </c>
      <c r="P758" s="13" t="s">
        <v>712</v>
      </c>
      <c r="Q758" s="13" t="s">
        <v>713</v>
      </c>
      <c r="R758" s="13" t="s">
        <v>714</v>
      </c>
      <c r="S758" s="13" t="s">
        <v>741</v>
      </c>
    </row>
    <row r="759" spans="1:19" x14ac:dyDescent="0.25">
      <c r="A759" s="13" t="s">
        <v>716</v>
      </c>
      <c r="B759" s="13" t="s">
        <v>703</v>
      </c>
      <c r="C759" s="13" t="s">
        <v>717</v>
      </c>
      <c r="D759" s="13" t="s">
        <v>705</v>
      </c>
      <c r="E759" s="13" t="s">
        <v>706</v>
      </c>
      <c r="F759" s="14">
        <v>2566.63</v>
      </c>
      <c r="G759" s="13" t="s">
        <v>707</v>
      </c>
      <c r="H759" s="19">
        <v>43952</v>
      </c>
      <c r="I759" s="13" t="s">
        <v>1510</v>
      </c>
      <c r="J759" s="13" t="s">
        <v>1523</v>
      </c>
      <c r="K759" s="20">
        <v>10069</v>
      </c>
      <c r="L759" s="13" t="s">
        <v>636</v>
      </c>
      <c r="M759" s="20">
        <v>114000</v>
      </c>
      <c r="N759" s="13" t="s">
        <v>1524</v>
      </c>
      <c r="O759" s="13" t="s">
        <v>718</v>
      </c>
      <c r="P759" s="13" t="s">
        <v>719</v>
      </c>
      <c r="Q759" s="13" t="s">
        <v>720</v>
      </c>
      <c r="R759" s="13" t="s">
        <v>714</v>
      </c>
      <c r="S759" s="13" t="s">
        <v>741</v>
      </c>
    </row>
    <row r="760" spans="1:19" x14ac:dyDescent="0.25">
      <c r="A760" s="13" t="s">
        <v>722</v>
      </c>
      <c r="B760" s="13" t="s">
        <v>703</v>
      </c>
      <c r="C760" s="13" t="s">
        <v>723</v>
      </c>
      <c r="D760" s="13" t="s">
        <v>705</v>
      </c>
      <c r="E760" s="13" t="s">
        <v>706</v>
      </c>
      <c r="F760" s="14">
        <v>2025.85</v>
      </c>
      <c r="G760" s="13" t="s">
        <v>707</v>
      </c>
      <c r="H760" s="19">
        <v>43983</v>
      </c>
      <c r="I760" s="13" t="s">
        <v>1444</v>
      </c>
      <c r="J760" s="13" t="s">
        <v>1523</v>
      </c>
      <c r="K760" s="20">
        <v>10069</v>
      </c>
      <c r="L760" s="13" t="s">
        <v>636</v>
      </c>
      <c r="M760" s="20">
        <v>114000</v>
      </c>
      <c r="N760" s="13" t="s">
        <v>1524</v>
      </c>
      <c r="O760" s="13" t="s">
        <v>724</v>
      </c>
      <c r="P760" s="13" t="s">
        <v>725</v>
      </c>
      <c r="Q760" s="13" t="s">
        <v>726</v>
      </c>
      <c r="R760" s="13" t="s">
        <v>714</v>
      </c>
      <c r="S760" s="13" t="s">
        <v>741</v>
      </c>
    </row>
    <row r="761" spans="1:19" x14ac:dyDescent="0.25">
      <c r="A761" s="13" t="s">
        <v>702</v>
      </c>
      <c r="B761" s="13" t="s">
        <v>703</v>
      </c>
      <c r="C761" s="13" t="s">
        <v>704</v>
      </c>
      <c r="D761" s="13" t="s">
        <v>705</v>
      </c>
      <c r="E761" s="13" t="s">
        <v>706</v>
      </c>
      <c r="F761" s="14">
        <v>828.4</v>
      </c>
      <c r="G761" s="13" t="s">
        <v>707</v>
      </c>
      <c r="H761" s="19">
        <v>43922</v>
      </c>
      <c r="I761" s="13" t="s">
        <v>1525</v>
      </c>
      <c r="J761" s="13" t="s">
        <v>1526</v>
      </c>
      <c r="K761" s="20">
        <v>10069</v>
      </c>
      <c r="L761" s="13" t="s">
        <v>636</v>
      </c>
      <c r="M761" s="20">
        <v>114010</v>
      </c>
      <c r="N761" s="13" t="s">
        <v>1527</v>
      </c>
      <c r="O761" s="13" t="s">
        <v>711</v>
      </c>
      <c r="P761" s="13" t="s">
        <v>712</v>
      </c>
      <c r="Q761" s="13" t="s">
        <v>713</v>
      </c>
      <c r="R761" s="13" t="s">
        <v>714</v>
      </c>
      <c r="S761" s="13" t="s">
        <v>715</v>
      </c>
    </row>
    <row r="762" spans="1:19" x14ac:dyDescent="0.25">
      <c r="A762" s="13" t="s">
        <v>716</v>
      </c>
      <c r="B762" s="13" t="s">
        <v>703</v>
      </c>
      <c r="C762" s="13" t="s">
        <v>717</v>
      </c>
      <c r="D762" s="13" t="s">
        <v>705</v>
      </c>
      <c r="E762" s="13" t="s">
        <v>706</v>
      </c>
      <c r="F762" s="14">
        <v>841.01</v>
      </c>
      <c r="G762" s="13" t="s">
        <v>707</v>
      </c>
      <c r="H762" s="19">
        <v>43952</v>
      </c>
      <c r="I762" s="13" t="s">
        <v>1513</v>
      </c>
      <c r="J762" s="13" t="s">
        <v>1526</v>
      </c>
      <c r="K762" s="20">
        <v>10069</v>
      </c>
      <c r="L762" s="13" t="s">
        <v>636</v>
      </c>
      <c r="M762" s="20">
        <v>114010</v>
      </c>
      <c r="N762" s="13" t="s">
        <v>1527</v>
      </c>
      <c r="O762" s="13" t="s">
        <v>718</v>
      </c>
      <c r="P762" s="13" t="s">
        <v>719</v>
      </c>
      <c r="Q762" s="13" t="s">
        <v>720</v>
      </c>
      <c r="R762" s="13" t="s">
        <v>714</v>
      </c>
      <c r="S762" s="13" t="s">
        <v>715</v>
      </c>
    </row>
    <row r="763" spans="1:19" x14ac:dyDescent="0.25">
      <c r="A763" s="13" t="s">
        <v>722</v>
      </c>
      <c r="B763" s="13" t="s">
        <v>703</v>
      </c>
      <c r="C763" s="13" t="s">
        <v>723</v>
      </c>
      <c r="D763" s="13" t="s">
        <v>705</v>
      </c>
      <c r="E763" s="13" t="s">
        <v>706</v>
      </c>
      <c r="F763" s="14">
        <v>828.4</v>
      </c>
      <c r="G763" s="13" t="s">
        <v>707</v>
      </c>
      <c r="H763" s="19">
        <v>43983</v>
      </c>
      <c r="I763" s="13" t="s">
        <v>1449</v>
      </c>
      <c r="J763" s="13" t="s">
        <v>1526</v>
      </c>
      <c r="K763" s="20">
        <v>10069</v>
      </c>
      <c r="L763" s="13" t="s">
        <v>636</v>
      </c>
      <c r="M763" s="20">
        <v>114010</v>
      </c>
      <c r="N763" s="13" t="s">
        <v>1527</v>
      </c>
      <c r="O763" s="13" t="s">
        <v>724</v>
      </c>
      <c r="P763" s="13" t="s">
        <v>725</v>
      </c>
      <c r="Q763" s="13" t="s">
        <v>726</v>
      </c>
      <c r="R763" s="13" t="s">
        <v>714</v>
      </c>
      <c r="S763" s="13" t="s">
        <v>715</v>
      </c>
    </row>
    <row r="764" spans="1:19" x14ac:dyDescent="0.25">
      <c r="A764" s="13" t="s">
        <v>702</v>
      </c>
      <c r="B764" s="13" t="s">
        <v>703</v>
      </c>
      <c r="C764" s="13" t="s">
        <v>704</v>
      </c>
      <c r="D764" s="13" t="s">
        <v>705</v>
      </c>
      <c r="E764" s="13" t="s">
        <v>706</v>
      </c>
      <c r="F764" s="14">
        <v>2438.7199999999998</v>
      </c>
      <c r="G764" s="13" t="s">
        <v>707</v>
      </c>
      <c r="H764" s="19">
        <v>43922</v>
      </c>
      <c r="I764" s="13" t="s">
        <v>1528</v>
      </c>
      <c r="J764" s="13" t="s">
        <v>1529</v>
      </c>
      <c r="K764" s="20">
        <v>10069</v>
      </c>
      <c r="L764" s="13" t="s">
        <v>636</v>
      </c>
      <c r="M764" s="20">
        <v>114020</v>
      </c>
      <c r="N764" s="13" t="s">
        <v>1530</v>
      </c>
      <c r="O764" s="13" t="s">
        <v>711</v>
      </c>
      <c r="P764" s="13" t="s">
        <v>712</v>
      </c>
      <c r="Q764" s="13" t="s">
        <v>713</v>
      </c>
      <c r="R764" s="13" t="s">
        <v>714</v>
      </c>
      <c r="S764" s="13" t="s">
        <v>730</v>
      </c>
    </row>
    <row r="765" spans="1:19" x14ac:dyDescent="0.25">
      <c r="A765" s="13" t="s">
        <v>716</v>
      </c>
      <c r="B765" s="13" t="s">
        <v>703</v>
      </c>
      <c r="C765" s="13" t="s">
        <v>717</v>
      </c>
      <c r="D765" s="13" t="s">
        <v>705</v>
      </c>
      <c r="E765" s="13" t="s">
        <v>706</v>
      </c>
      <c r="F765" s="14">
        <v>2382.9</v>
      </c>
      <c r="G765" s="13" t="s">
        <v>707</v>
      </c>
      <c r="H765" s="19">
        <v>43952</v>
      </c>
      <c r="I765" s="13" t="s">
        <v>1516</v>
      </c>
      <c r="J765" s="13" t="s">
        <v>1529</v>
      </c>
      <c r="K765" s="20">
        <v>10069</v>
      </c>
      <c r="L765" s="13" t="s">
        <v>636</v>
      </c>
      <c r="M765" s="20">
        <v>114020</v>
      </c>
      <c r="N765" s="13" t="s">
        <v>1530</v>
      </c>
      <c r="O765" s="13" t="s">
        <v>718</v>
      </c>
      <c r="P765" s="13" t="s">
        <v>719</v>
      </c>
      <c r="Q765" s="13" t="s">
        <v>720</v>
      </c>
      <c r="R765" s="13" t="s">
        <v>714</v>
      </c>
      <c r="S765" s="13" t="s">
        <v>730</v>
      </c>
    </row>
    <row r="766" spans="1:19" x14ac:dyDescent="0.25">
      <c r="A766" s="13" t="s">
        <v>722</v>
      </c>
      <c r="B766" s="13" t="s">
        <v>703</v>
      </c>
      <c r="C766" s="13" t="s">
        <v>723</v>
      </c>
      <c r="D766" s="13" t="s">
        <v>705</v>
      </c>
      <c r="E766" s="13" t="s">
        <v>706</v>
      </c>
      <c r="F766" s="14">
        <v>2560.0700000000002</v>
      </c>
      <c r="G766" s="13" t="s">
        <v>707</v>
      </c>
      <c r="H766" s="19">
        <v>43983</v>
      </c>
      <c r="I766" s="13" t="s">
        <v>1452</v>
      </c>
      <c r="J766" s="13" t="s">
        <v>1529</v>
      </c>
      <c r="K766" s="20">
        <v>10069</v>
      </c>
      <c r="L766" s="13" t="s">
        <v>636</v>
      </c>
      <c r="M766" s="20">
        <v>114020</v>
      </c>
      <c r="N766" s="13" t="s">
        <v>1530</v>
      </c>
      <c r="O766" s="13" t="s">
        <v>724</v>
      </c>
      <c r="P766" s="13" t="s">
        <v>725</v>
      </c>
      <c r="Q766" s="13" t="s">
        <v>726</v>
      </c>
      <c r="R766" s="13" t="s">
        <v>714</v>
      </c>
      <c r="S766" s="13" t="s">
        <v>730</v>
      </c>
    </row>
    <row r="767" spans="1:19" x14ac:dyDescent="0.25">
      <c r="A767" s="13" t="s">
        <v>702</v>
      </c>
      <c r="B767" s="13" t="s">
        <v>703</v>
      </c>
      <c r="C767" s="13" t="s">
        <v>704</v>
      </c>
      <c r="D767" s="13" t="s">
        <v>705</v>
      </c>
      <c r="E767" s="13" t="s">
        <v>706</v>
      </c>
      <c r="F767" s="14">
        <v>1257.8800000000001</v>
      </c>
      <c r="G767" s="13" t="s">
        <v>707</v>
      </c>
      <c r="H767" s="19">
        <v>43922</v>
      </c>
      <c r="I767" s="13" t="s">
        <v>1531</v>
      </c>
      <c r="J767" s="13" t="s">
        <v>1532</v>
      </c>
      <c r="K767" s="20">
        <v>10069</v>
      </c>
      <c r="L767" s="13" t="s">
        <v>636</v>
      </c>
      <c r="M767" s="20">
        <v>114030</v>
      </c>
      <c r="N767" s="13" t="s">
        <v>1533</v>
      </c>
      <c r="O767" s="13" t="s">
        <v>711</v>
      </c>
      <c r="P767" s="13" t="s">
        <v>712</v>
      </c>
      <c r="Q767" s="13" t="s">
        <v>713</v>
      </c>
      <c r="R767" s="13" t="s">
        <v>714</v>
      </c>
      <c r="S767" s="13" t="s">
        <v>737</v>
      </c>
    </row>
    <row r="768" spans="1:19" x14ac:dyDescent="0.25">
      <c r="A768" s="13" t="s">
        <v>716</v>
      </c>
      <c r="B768" s="13" t="s">
        <v>703</v>
      </c>
      <c r="C768" s="13" t="s">
        <v>717</v>
      </c>
      <c r="D768" s="13" t="s">
        <v>705</v>
      </c>
      <c r="E768" s="13" t="s">
        <v>706</v>
      </c>
      <c r="F768" s="14">
        <v>1236.1199999999999</v>
      </c>
      <c r="G768" s="13" t="s">
        <v>707</v>
      </c>
      <c r="H768" s="19">
        <v>43952</v>
      </c>
      <c r="I768" s="13" t="s">
        <v>1519</v>
      </c>
      <c r="J768" s="13" t="s">
        <v>1532</v>
      </c>
      <c r="K768" s="20">
        <v>10069</v>
      </c>
      <c r="L768" s="13" t="s">
        <v>636</v>
      </c>
      <c r="M768" s="20">
        <v>114030</v>
      </c>
      <c r="N768" s="13" t="s">
        <v>1533</v>
      </c>
      <c r="O768" s="13" t="s">
        <v>718</v>
      </c>
      <c r="P768" s="13" t="s">
        <v>719</v>
      </c>
      <c r="Q768" s="13" t="s">
        <v>720</v>
      </c>
      <c r="R768" s="13" t="s">
        <v>714</v>
      </c>
      <c r="S768" s="13" t="s">
        <v>737</v>
      </c>
    </row>
    <row r="769" spans="1:19" x14ac:dyDescent="0.25">
      <c r="A769" s="13" t="s">
        <v>722</v>
      </c>
      <c r="B769" s="13" t="s">
        <v>703</v>
      </c>
      <c r="C769" s="13" t="s">
        <v>723</v>
      </c>
      <c r="D769" s="13" t="s">
        <v>705</v>
      </c>
      <c r="E769" s="13" t="s">
        <v>706</v>
      </c>
      <c r="F769" s="14">
        <v>1236.1199999999999</v>
      </c>
      <c r="G769" s="13" t="s">
        <v>707</v>
      </c>
      <c r="H769" s="19">
        <v>43983</v>
      </c>
      <c r="I769" s="13" t="s">
        <v>1455</v>
      </c>
      <c r="J769" s="13" t="s">
        <v>1532</v>
      </c>
      <c r="K769" s="20">
        <v>10069</v>
      </c>
      <c r="L769" s="13" t="s">
        <v>636</v>
      </c>
      <c r="M769" s="20">
        <v>114030</v>
      </c>
      <c r="N769" s="13" t="s">
        <v>1533</v>
      </c>
      <c r="O769" s="13" t="s">
        <v>724</v>
      </c>
      <c r="P769" s="13" t="s">
        <v>725</v>
      </c>
      <c r="Q769" s="13" t="s">
        <v>726</v>
      </c>
      <c r="R769" s="13" t="s">
        <v>714</v>
      </c>
      <c r="S769" s="13" t="s">
        <v>737</v>
      </c>
    </row>
    <row r="770" spans="1:19" x14ac:dyDescent="0.25">
      <c r="A770" s="13" t="s">
        <v>702</v>
      </c>
      <c r="B770" s="13" t="s">
        <v>703</v>
      </c>
      <c r="C770" s="13" t="s">
        <v>704</v>
      </c>
      <c r="D770" s="13" t="s">
        <v>705</v>
      </c>
      <c r="E770" s="13" t="s">
        <v>706</v>
      </c>
      <c r="F770" s="14">
        <v>17781.7</v>
      </c>
      <c r="G770" s="13" t="s">
        <v>707</v>
      </c>
      <c r="H770" s="19">
        <v>43922</v>
      </c>
      <c r="I770" s="13" t="s">
        <v>1534</v>
      </c>
      <c r="J770" s="13" t="s">
        <v>1535</v>
      </c>
      <c r="K770" s="20">
        <v>10069</v>
      </c>
      <c r="L770" s="13" t="s">
        <v>636</v>
      </c>
      <c r="M770" s="20">
        <v>114040</v>
      </c>
      <c r="N770" s="13" t="s">
        <v>1536</v>
      </c>
      <c r="O770" s="13" t="s">
        <v>711</v>
      </c>
      <c r="P770" s="13" t="s">
        <v>712</v>
      </c>
      <c r="Q770" s="13" t="s">
        <v>713</v>
      </c>
      <c r="R770" s="13" t="s">
        <v>714</v>
      </c>
      <c r="S770" s="13" t="s">
        <v>682</v>
      </c>
    </row>
    <row r="771" spans="1:19" x14ac:dyDescent="0.25">
      <c r="A771" s="13" t="s">
        <v>716</v>
      </c>
      <c r="B771" s="13" t="s">
        <v>703</v>
      </c>
      <c r="C771" s="13" t="s">
        <v>717</v>
      </c>
      <c r="D771" s="13" t="s">
        <v>705</v>
      </c>
      <c r="E771" s="13" t="s">
        <v>706</v>
      </c>
      <c r="F771" s="14">
        <v>17286.61</v>
      </c>
      <c r="G771" s="13" t="s">
        <v>707</v>
      </c>
      <c r="H771" s="19">
        <v>43952</v>
      </c>
      <c r="I771" s="13" t="s">
        <v>1522</v>
      </c>
      <c r="J771" s="13" t="s">
        <v>1535</v>
      </c>
      <c r="K771" s="20">
        <v>10069</v>
      </c>
      <c r="L771" s="13" t="s">
        <v>636</v>
      </c>
      <c r="M771" s="20">
        <v>114040</v>
      </c>
      <c r="N771" s="13" t="s">
        <v>1536</v>
      </c>
      <c r="O771" s="13" t="s">
        <v>718</v>
      </c>
      <c r="P771" s="13" t="s">
        <v>719</v>
      </c>
      <c r="Q771" s="13" t="s">
        <v>720</v>
      </c>
      <c r="R771" s="13" t="s">
        <v>714</v>
      </c>
      <c r="S771" s="13" t="s">
        <v>682</v>
      </c>
    </row>
    <row r="772" spans="1:19" x14ac:dyDescent="0.25">
      <c r="A772" s="13" t="s">
        <v>722</v>
      </c>
      <c r="B772" s="13" t="s">
        <v>703</v>
      </c>
      <c r="C772" s="13" t="s">
        <v>723</v>
      </c>
      <c r="D772" s="13" t="s">
        <v>705</v>
      </c>
      <c r="E772" s="13" t="s">
        <v>706</v>
      </c>
      <c r="F772" s="14">
        <v>16881.439999999999</v>
      </c>
      <c r="G772" s="13" t="s">
        <v>707</v>
      </c>
      <c r="H772" s="19">
        <v>43983</v>
      </c>
      <c r="I772" s="13" t="s">
        <v>1458</v>
      </c>
      <c r="J772" s="13" t="s">
        <v>1535</v>
      </c>
      <c r="K772" s="20">
        <v>10069</v>
      </c>
      <c r="L772" s="13" t="s">
        <v>636</v>
      </c>
      <c r="M772" s="20">
        <v>114040</v>
      </c>
      <c r="N772" s="13" t="s">
        <v>1536</v>
      </c>
      <c r="O772" s="13" t="s">
        <v>724</v>
      </c>
      <c r="P772" s="13" t="s">
        <v>725</v>
      </c>
      <c r="Q772" s="13" t="s">
        <v>726</v>
      </c>
      <c r="R772" s="13" t="s">
        <v>714</v>
      </c>
      <c r="S772" s="13" t="s">
        <v>682</v>
      </c>
    </row>
    <row r="773" spans="1:19" x14ac:dyDescent="0.25">
      <c r="A773" s="13" t="s">
        <v>702</v>
      </c>
      <c r="B773" s="13" t="s">
        <v>703</v>
      </c>
      <c r="C773" s="13" t="s">
        <v>704</v>
      </c>
      <c r="D773" s="13" t="s">
        <v>705</v>
      </c>
      <c r="E773" s="13" t="s">
        <v>706</v>
      </c>
      <c r="F773" s="14">
        <v>10594.62</v>
      </c>
      <c r="G773" s="13" t="s">
        <v>707</v>
      </c>
      <c r="H773" s="19">
        <v>43922</v>
      </c>
      <c r="I773" s="13" t="s">
        <v>1537</v>
      </c>
      <c r="J773" s="13" t="s">
        <v>1538</v>
      </c>
      <c r="K773" s="20">
        <v>10069</v>
      </c>
      <c r="L773" s="13" t="s">
        <v>636</v>
      </c>
      <c r="M773" s="20">
        <v>114060</v>
      </c>
      <c r="N773" s="13" t="s">
        <v>1539</v>
      </c>
      <c r="O773" s="13" t="s">
        <v>711</v>
      </c>
      <c r="P773" s="13" t="s">
        <v>712</v>
      </c>
      <c r="Q773" s="13" t="s">
        <v>713</v>
      </c>
      <c r="R773" s="13" t="s">
        <v>714</v>
      </c>
      <c r="S773" s="13" t="s">
        <v>721</v>
      </c>
    </row>
    <row r="774" spans="1:19" x14ac:dyDescent="0.25">
      <c r="A774" s="13" t="s">
        <v>716</v>
      </c>
      <c r="B774" s="13" t="s">
        <v>703</v>
      </c>
      <c r="C774" s="13" t="s">
        <v>717</v>
      </c>
      <c r="D774" s="13" t="s">
        <v>705</v>
      </c>
      <c r="E774" s="13" t="s">
        <v>706</v>
      </c>
      <c r="F774" s="14">
        <v>10872.75</v>
      </c>
      <c r="G774" s="13" t="s">
        <v>707</v>
      </c>
      <c r="H774" s="19">
        <v>43952</v>
      </c>
      <c r="I774" s="13" t="s">
        <v>1525</v>
      </c>
      <c r="J774" s="13" t="s">
        <v>1538</v>
      </c>
      <c r="K774" s="20">
        <v>10069</v>
      </c>
      <c r="L774" s="13" t="s">
        <v>636</v>
      </c>
      <c r="M774" s="20">
        <v>114060</v>
      </c>
      <c r="N774" s="13" t="s">
        <v>1539</v>
      </c>
      <c r="O774" s="13" t="s">
        <v>718</v>
      </c>
      <c r="P774" s="13" t="s">
        <v>719</v>
      </c>
      <c r="Q774" s="13" t="s">
        <v>720</v>
      </c>
      <c r="R774" s="13" t="s">
        <v>714</v>
      </c>
      <c r="S774" s="13" t="s">
        <v>721</v>
      </c>
    </row>
    <row r="775" spans="1:19" x14ac:dyDescent="0.25">
      <c r="A775" s="13" t="s">
        <v>722</v>
      </c>
      <c r="B775" s="13" t="s">
        <v>703</v>
      </c>
      <c r="C775" s="13" t="s">
        <v>723</v>
      </c>
      <c r="D775" s="13" t="s">
        <v>705</v>
      </c>
      <c r="E775" s="13" t="s">
        <v>706</v>
      </c>
      <c r="F775" s="14">
        <v>10367.799999999999</v>
      </c>
      <c r="G775" s="13" t="s">
        <v>707</v>
      </c>
      <c r="H775" s="19">
        <v>43983</v>
      </c>
      <c r="I775" s="13" t="s">
        <v>1461</v>
      </c>
      <c r="J775" s="13" t="s">
        <v>1538</v>
      </c>
      <c r="K775" s="20">
        <v>10069</v>
      </c>
      <c r="L775" s="13" t="s">
        <v>636</v>
      </c>
      <c r="M775" s="20">
        <v>114060</v>
      </c>
      <c r="N775" s="13" t="s">
        <v>1539</v>
      </c>
      <c r="O775" s="13" t="s">
        <v>724</v>
      </c>
      <c r="P775" s="13" t="s">
        <v>725</v>
      </c>
      <c r="Q775" s="13" t="s">
        <v>726</v>
      </c>
      <c r="R775" s="13" t="s">
        <v>714</v>
      </c>
      <c r="S775" s="13" t="s">
        <v>721</v>
      </c>
    </row>
    <row r="776" spans="1:19" x14ac:dyDescent="0.25">
      <c r="A776" s="13" t="s">
        <v>702</v>
      </c>
      <c r="B776" s="13" t="s">
        <v>703</v>
      </c>
      <c r="C776" s="13" t="s">
        <v>704</v>
      </c>
      <c r="D776" s="13" t="s">
        <v>705</v>
      </c>
      <c r="E776" s="13" t="s">
        <v>706</v>
      </c>
      <c r="F776" s="14">
        <v>4222.3599999999997</v>
      </c>
      <c r="G776" s="13" t="s">
        <v>707</v>
      </c>
      <c r="H776" s="19">
        <v>43922</v>
      </c>
      <c r="I776" s="13" t="s">
        <v>1540</v>
      </c>
      <c r="J776" s="13" t="s">
        <v>1541</v>
      </c>
      <c r="K776" s="20">
        <v>10071</v>
      </c>
      <c r="L776" s="13" t="s">
        <v>637</v>
      </c>
      <c r="M776" s="20">
        <v>111100</v>
      </c>
      <c r="N776" s="13" t="s">
        <v>1542</v>
      </c>
      <c r="O776" s="13" t="s">
        <v>711</v>
      </c>
      <c r="P776" s="13" t="s">
        <v>712</v>
      </c>
      <c r="Q776" s="13" t="s">
        <v>713</v>
      </c>
      <c r="R776" s="13" t="s">
        <v>714</v>
      </c>
      <c r="S776" s="13" t="s">
        <v>715</v>
      </c>
    </row>
    <row r="777" spans="1:19" x14ac:dyDescent="0.25">
      <c r="A777" s="13" t="s">
        <v>716</v>
      </c>
      <c r="B777" s="13" t="s">
        <v>703</v>
      </c>
      <c r="C777" s="13" t="s">
        <v>717</v>
      </c>
      <c r="D777" s="13" t="s">
        <v>705</v>
      </c>
      <c r="E777" s="13" t="s">
        <v>706</v>
      </c>
      <c r="F777" s="14">
        <v>4222.3599999999997</v>
      </c>
      <c r="G777" s="13" t="s">
        <v>707</v>
      </c>
      <c r="H777" s="19">
        <v>43952</v>
      </c>
      <c r="I777" s="13" t="s">
        <v>1528</v>
      </c>
      <c r="J777" s="13" t="s">
        <v>1541</v>
      </c>
      <c r="K777" s="20">
        <v>10071</v>
      </c>
      <c r="L777" s="13" t="s">
        <v>637</v>
      </c>
      <c r="M777" s="20">
        <v>111100</v>
      </c>
      <c r="N777" s="13" t="s">
        <v>1542</v>
      </c>
      <c r="O777" s="13" t="s">
        <v>718</v>
      </c>
      <c r="P777" s="13" t="s">
        <v>719</v>
      </c>
      <c r="Q777" s="13" t="s">
        <v>720</v>
      </c>
      <c r="R777" s="13" t="s">
        <v>714</v>
      </c>
      <c r="S777" s="13" t="s">
        <v>715</v>
      </c>
    </row>
    <row r="778" spans="1:19" x14ac:dyDescent="0.25">
      <c r="A778" s="13" t="s">
        <v>722</v>
      </c>
      <c r="B778" s="13" t="s">
        <v>703</v>
      </c>
      <c r="C778" s="13" t="s">
        <v>723</v>
      </c>
      <c r="D778" s="13" t="s">
        <v>705</v>
      </c>
      <c r="E778" s="13" t="s">
        <v>706</v>
      </c>
      <c r="F778" s="14">
        <v>4330</v>
      </c>
      <c r="G778" s="13" t="s">
        <v>707</v>
      </c>
      <c r="H778" s="19">
        <v>43983</v>
      </c>
      <c r="I778" s="13" t="s">
        <v>1466</v>
      </c>
      <c r="J778" s="13" t="s">
        <v>1541</v>
      </c>
      <c r="K778" s="20">
        <v>10071</v>
      </c>
      <c r="L778" s="13" t="s">
        <v>637</v>
      </c>
      <c r="M778" s="20">
        <v>111100</v>
      </c>
      <c r="N778" s="13" t="s">
        <v>1542</v>
      </c>
      <c r="O778" s="13" t="s">
        <v>724</v>
      </c>
      <c r="P778" s="13" t="s">
        <v>725</v>
      </c>
      <c r="Q778" s="13" t="s">
        <v>726</v>
      </c>
      <c r="R778" s="13" t="s">
        <v>714</v>
      </c>
      <c r="S778" s="13" t="s">
        <v>715</v>
      </c>
    </row>
    <row r="779" spans="1:19" x14ac:dyDescent="0.25">
      <c r="A779" s="13" t="s">
        <v>702</v>
      </c>
      <c r="B779" s="13" t="s">
        <v>703</v>
      </c>
      <c r="C779" s="13" t="s">
        <v>704</v>
      </c>
      <c r="D779" s="13" t="s">
        <v>705</v>
      </c>
      <c r="E779" s="13" t="s">
        <v>706</v>
      </c>
      <c r="F779" s="14">
        <v>2002.5</v>
      </c>
      <c r="G779" s="13" t="s">
        <v>707</v>
      </c>
      <c r="H779" s="19">
        <v>43922</v>
      </c>
      <c r="I779" s="13" t="s">
        <v>1543</v>
      </c>
      <c r="J779" s="13" t="s">
        <v>1544</v>
      </c>
      <c r="K779" s="20">
        <v>10071</v>
      </c>
      <c r="L779" s="13" t="s">
        <v>637</v>
      </c>
      <c r="M779" s="20">
        <v>111200</v>
      </c>
      <c r="N779" s="13" t="s">
        <v>1545</v>
      </c>
      <c r="O779" s="13" t="s">
        <v>711</v>
      </c>
      <c r="P779" s="13" t="s">
        <v>712</v>
      </c>
      <c r="Q779" s="13" t="s">
        <v>713</v>
      </c>
      <c r="R779" s="13" t="s">
        <v>714</v>
      </c>
      <c r="S779" s="13" t="s">
        <v>730</v>
      </c>
    </row>
    <row r="780" spans="1:19" x14ac:dyDescent="0.25">
      <c r="A780" s="13" t="s">
        <v>716</v>
      </c>
      <c r="B780" s="13" t="s">
        <v>703</v>
      </c>
      <c r="C780" s="13" t="s">
        <v>717</v>
      </c>
      <c r="D780" s="13" t="s">
        <v>705</v>
      </c>
      <c r="E780" s="13" t="s">
        <v>706</v>
      </c>
      <c r="F780" s="14">
        <v>2002.5</v>
      </c>
      <c r="G780" s="13" t="s">
        <v>707</v>
      </c>
      <c r="H780" s="19">
        <v>43952</v>
      </c>
      <c r="I780" s="13" t="s">
        <v>1531</v>
      </c>
      <c r="J780" s="13" t="s">
        <v>1544</v>
      </c>
      <c r="K780" s="20">
        <v>10071</v>
      </c>
      <c r="L780" s="13" t="s">
        <v>637</v>
      </c>
      <c r="M780" s="20">
        <v>111200</v>
      </c>
      <c r="N780" s="13" t="s">
        <v>1545</v>
      </c>
      <c r="O780" s="13" t="s">
        <v>718</v>
      </c>
      <c r="P780" s="13" t="s">
        <v>719</v>
      </c>
      <c r="Q780" s="13" t="s">
        <v>720</v>
      </c>
      <c r="R780" s="13" t="s">
        <v>714</v>
      </c>
      <c r="S780" s="13" t="s">
        <v>730</v>
      </c>
    </row>
    <row r="781" spans="1:19" x14ac:dyDescent="0.25">
      <c r="A781" s="13" t="s">
        <v>722</v>
      </c>
      <c r="B781" s="13" t="s">
        <v>703</v>
      </c>
      <c r="C781" s="13" t="s">
        <v>723</v>
      </c>
      <c r="D781" s="13" t="s">
        <v>705</v>
      </c>
      <c r="E781" s="13" t="s">
        <v>706</v>
      </c>
      <c r="F781" s="14">
        <v>2002.5</v>
      </c>
      <c r="G781" s="13" t="s">
        <v>707</v>
      </c>
      <c r="H781" s="19">
        <v>43983</v>
      </c>
      <c r="I781" s="13" t="s">
        <v>1469</v>
      </c>
      <c r="J781" s="13" t="s">
        <v>1544</v>
      </c>
      <c r="K781" s="20">
        <v>10071</v>
      </c>
      <c r="L781" s="13" t="s">
        <v>637</v>
      </c>
      <c r="M781" s="20">
        <v>111200</v>
      </c>
      <c r="N781" s="13" t="s">
        <v>1545</v>
      </c>
      <c r="O781" s="13" t="s">
        <v>724</v>
      </c>
      <c r="P781" s="13" t="s">
        <v>725</v>
      </c>
      <c r="Q781" s="13" t="s">
        <v>726</v>
      </c>
      <c r="R781" s="13" t="s">
        <v>714</v>
      </c>
      <c r="S781" s="13" t="s">
        <v>730</v>
      </c>
    </row>
    <row r="782" spans="1:19" x14ac:dyDescent="0.25">
      <c r="A782" s="13" t="s">
        <v>702</v>
      </c>
      <c r="B782" s="13" t="s">
        <v>703</v>
      </c>
      <c r="C782" s="13" t="s">
        <v>704</v>
      </c>
      <c r="D782" s="13" t="s">
        <v>705</v>
      </c>
      <c r="E782" s="13" t="s">
        <v>706</v>
      </c>
      <c r="F782" s="14">
        <v>42341.45</v>
      </c>
      <c r="G782" s="13" t="s">
        <v>707</v>
      </c>
      <c r="H782" s="19">
        <v>43922</v>
      </c>
      <c r="I782" s="13" t="s">
        <v>1546</v>
      </c>
      <c r="J782" s="13" t="s">
        <v>1547</v>
      </c>
      <c r="K782" s="20">
        <v>10071</v>
      </c>
      <c r="L782" s="13" t="s">
        <v>637</v>
      </c>
      <c r="M782" s="20">
        <v>111400</v>
      </c>
      <c r="N782" s="13" t="s">
        <v>1548</v>
      </c>
      <c r="O782" s="13" t="s">
        <v>711</v>
      </c>
      <c r="P782" s="13" t="s">
        <v>712</v>
      </c>
      <c r="Q782" s="13" t="s">
        <v>713</v>
      </c>
      <c r="R782" s="13" t="s">
        <v>714</v>
      </c>
      <c r="S782" s="13" t="s">
        <v>682</v>
      </c>
    </row>
    <row r="783" spans="1:19" x14ac:dyDescent="0.25">
      <c r="A783" s="13" t="s">
        <v>716</v>
      </c>
      <c r="B783" s="13" t="s">
        <v>703</v>
      </c>
      <c r="C783" s="13" t="s">
        <v>717</v>
      </c>
      <c r="D783" s="13" t="s">
        <v>705</v>
      </c>
      <c r="E783" s="13" t="s">
        <v>706</v>
      </c>
      <c r="F783" s="14">
        <v>42341.45</v>
      </c>
      <c r="G783" s="13" t="s">
        <v>707</v>
      </c>
      <c r="H783" s="19">
        <v>43952</v>
      </c>
      <c r="I783" s="13" t="s">
        <v>1534</v>
      </c>
      <c r="J783" s="13" t="s">
        <v>1547</v>
      </c>
      <c r="K783" s="20">
        <v>10071</v>
      </c>
      <c r="L783" s="13" t="s">
        <v>637</v>
      </c>
      <c r="M783" s="20">
        <v>111400</v>
      </c>
      <c r="N783" s="13" t="s">
        <v>1548</v>
      </c>
      <c r="O783" s="13" t="s">
        <v>718</v>
      </c>
      <c r="P783" s="13" t="s">
        <v>719</v>
      </c>
      <c r="Q783" s="13" t="s">
        <v>720</v>
      </c>
      <c r="R783" s="13" t="s">
        <v>714</v>
      </c>
      <c r="S783" s="13" t="s">
        <v>682</v>
      </c>
    </row>
    <row r="784" spans="1:19" x14ac:dyDescent="0.25">
      <c r="A784" s="13" t="s">
        <v>722</v>
      </c>
      <c r="B784" s="13" t="s">
        <v>703</v>
      </c>
      <c r="C784" s="13" t="s">
        <v>723</v>
      </c>
      <c r="D784" s="13" t="s">
        <v>705</v>
      </c>
      <c r="E784" s="13" t="s">
        <v>706</v>
      </c>
      <c r="F784" s="14">
        <v>42856.43</v>
      </c>
      <c r="G784" s="13" t="s">
        <v>707</v>
      </c>
      <c r="H784" s="19">
        <v>43983</v>
      </c>
      <c r="I784" s="13" t="s">
        <v>1472</v>
      </c>
      <c r="J784" s="13" t="s">
        <v>1547</v>
      </c>
      <c r="K784" s="20">
        <v>10071</v>
      </c>
      <c r="L784" s="13" t="s">
        <v>637</v>
      </c>
      <c r="M784" s="20">
        <v>111400</v>
      </c>
      <c r="N784" s="13" t="s">
        <v>1548</v>
      </c>
      <c r="O784" s="13" t="s">
        <v>724</v>
      </c>
      <c r="P784" s="13" t="s">
        <v>725</v>
      </c>
      <c r="Q784" s="13" t="s">
        <v>726</v>
      </c>
      <c r="R784" s="13" t="s">
        <v>714</v>
      </c>
      <c r="S784" s="13" t="s">
        <v>682</v>
      </c>
    </row>
    <row r="785" spans="1:19" x14ac:dyDescent="0.25">
      <c r="A785" s="13" t="s">
        <v>702</v>
      </c>
      <c r="B785" s="13" t="s">
        <v>703</v>
      </c>
      <c r="C785" s="13" t="s">
        <v>704</v>
      </c>
      <c r="D785" s="13" t="s">
        <v>705</v>
      </c>
      <c r="E785" s="13" t="s">
        <v>706</v>
      </c>
      <c r="F785" s="14">
        <v>19308.060000000001</v>
      </c>
      <c r="G785" s="13" t="s">
        <v>707</v>
      </c>
      <c r="H785" s="19">
        <v>43922</v>
      </c>
      <c r="I785" s="13" t="s">
        <v>1549</v>
      </c>
      <c r="J785" s="13" t="s">
        <v>1550</v>
      </c>
      <c r="K785" s="20">
        <v>10071</v>
      </c>
      <c r="L785" s="13" t="s">
        <v>637</v>
      </c>
      <c r="M785" s="20">
        <v>111600</v>
      </c>
      <c r="N785" s="13" t="s">
        <v>1551</v>
      </c>
      <c r="O785" s="13" t="s">
        <v>711</v>
      </c>
      <c r="P785" s="13" t="s">
        <v>712</v>
      </c>
      <c r="Q785" s="13" t="s">
        <v>713</v>
      </c>
      <c r="R785" s="13" t="s">
        <v>714</v>
      </c>
      <c r="S785" s="13" t="s">
        <v>721</v>
      </c>
    </row>
    <row r="786" spans="1:19" x14ac:dyDescent="0.25">
      <c r="A786" s="13" t="s">
        <v>716</v>
      </c>
      <c r="B786" s="13" t="s">
        <v>703</v>
      </c>
      <c r="C786" s="13" t="s">
        <v>717</v>
      </c>
      <c r="D786" s="13" t="s">
        <v>705</v>
      </c>
      <c r="E786" s="13" t="s">
        <v>706</v>
      </c>
      <c r="F786" s="14">
        <v>20910.25</v>
      </c>
      <c r="G786" s="13" t="s">
        <v>707</v>
      </c>
      <c r="H786" s="19">
        <v>43952</v>
      </c>
      <c r="I786" s="13" t="s">
        <v>1537</v>
      </c>
      <c r="J786" s="13" t="s">
        <v>1550</v>
      </c>
      <c r="K786" s="20">
        <v>10071</v>
      </c>
      <c r="L786" s="13" t="s">
        <v>637</v>
      </c>
      <c r="M786" s="20">
        <v>111600</v>
      </c>
      <c r="N786" s="13" t="s">
        <v>1551</v>
      </c>
      <c r="O786" s="13" t="s">
        <v>718</v>
      </c>
      <c r="P786" s="13" t="s">
        <v>719</v>
      </c>
      <c r="Q786" s="13" t="s">
        <v>720</v>
      </c>
      <c r="R786" s="13" t="s">
        <v>714</v>
      </c>
      <c r="S786" s="13" t="s">
        <v>721</v>
      </c>
    </row>
    <row r="787" spans="1:19" x14ac:dyDescent="0.25">
      <c r="A787" s="13" t="s">
        <v>722</v>
      </c>
      <c r="B787" s="13" t="s">
        <v>703</v>
      </c>
      <c r="C787" s="13" t="s">
        <v>723</v>
      </c>
      <c r="D787" s="13" t="s">
        <v>705</v>
      </c>
      <c r="E787" s="13" t="s">
        <v>706</v>
      </c>
      <c r="F787" s="14">
        <v>20722.740000000002</v>
      </c>
      <c r="G787" s="13" t="s">
        <v>707</v>
      </c>
      <c r="H787" s="19">
        <v>43983</v>
      </c>
      <c r="I787" s="13" t="s">
        <v>1475</v>
      </c>
      <c r="J787" s="13" t="s">
        <v>1550</v>
      </c>
      <c r="K787" s="20">
        <v>10071</v>
      </c>
      <c r="L787" s="13" t="s">
        <v>637</v>
      </c>
      <c r="M787" s="20">
        <v>111600</v>
      </c>
      <c r="N787" s="13" t="s">
        <v>1551</v>
      </c>
      <c r="O787" s="13" t="s">
        <v>724</v>
      </c>
      <c r="P787" s="13" t="s">
        <v>725</v>
      </c>
      <c r="Q787" s="13" t="s">
        <v>726</v>
      </c>
      <c r="R787" s="13" t="s">
        <v>714</v>
      </c>
      <c r="S787" s="13" t="s">
        <v>721</v>
      </c>
    </row>
    <row r="788" spans="1:19" x14ac:dyDescent="0.25">
      <c r="A788" s="13" t="s">
        <v>702</v>
      </c>
      <c r="B788" s="13" t="s">
        <v>703</v>
      </c>
      <c r="C788" s="13" t="s">
        <v>704</v>
      </c>
      <c r="D788" s="13" t="s">
        <v>705</v>
      </c>
      <c r="E788" s="13" t="s">
        <v>706</v>
      </c>
      <c r="F788" s="14">
        <v>1839.31</v>
      </c>
      <c r="G788" s="13" t="s">
        <v>707</v>
      </c>
      <c r="H788" s="19">
        <v>43922</v>
      </c>
      <c r="I788" s="13" t="s">
        <v>1552</v>
      </c>
      <c r="J788" s="13" t="s">
        <v>1553</v>
      </c>
      <c r="K788" s="20">
        <v>10071</v>
      </c>
      <c r="L788" s="13" t="s">
        <v>637</v>
      </c>
      <c r="M788" s="20">
        <v>111700</v>
      </c>
      <c r="N788" s="13" t="s">
        <v>1554</v>
      </c>
      <c r="O788" s="13" t="s">
        <v>711</v>
      </c>
      <c r="P788" s="13" t="s">
        <v>712</v>
      </c>
      <c r="Q788" s="13" t="s">
        <v>713</v>
      </c>
      <c r="R788" s="13" t="s">
        <v>714</v>
      </c>
      <c r="S788" s="13" t="s">
        <v>741</v>
      </c>
    </row>
    <row r="789" spans="1:19" x14ac:dyDescent="0.25">
      <c r="A789" s="13" t="s">
        <v>716</v>
      </c>
      <c r="B789" s="13" t="s">
        <v>703</v>
      </c>
      <c r="C789" s="13" t="s">
        <v>717</v>
      </c>
      <c r="D789" s="13" t="s">
        <v>705</v>
      </c>
      <c r="E789" s="13" t="s">
        <v>706</v>
      </c>
      <c r="F789" s="14">
        <v>1839.31</v>
      </c>
      <c r="G789" s="13" t="s">
        <v>707</v>
      </c>
      <c r="H789" s="19">
        <v>43952</v>
      </c>
      <c r="I789" s="13" t="s">
        <v>1540</v>
      </c>
      <c r="J789" s="13" t="s">
        <v>1553</v>
      </c>
      <c r="K789" s="20">
        <v>10071</v>
      </c>
      <c r="L789" s="13" t="s">
        <v>637</v>
      </c>
      <c r="M789" s="20">
        <v>111700</v>
      </c>
      <c r="N789" s="13" t="s">
        <v>1554</v>
      </c>
      <c r="O789" s="13" t="s">
        <v>718</v>
      </c>
      <c r="P789" s="13" t="s">
        <v>719</v>
      </c>
      <c r="Q789" s="13" t="s">
        <v>720</v>
      </c>
      <c r="R789" s="13" t="s">
        <v>714</v>
      </c>
      <c r="S789" s="13" t="s">
        <v>741</v>
      </c>
    </row>
    <row r="790" spans="1:19" x14ac:dyDescent="0.25">
      <c r="A790" s="13" t="s">
        <v>722</v>
      </c>
      <c r="B790" s="13" t="s">
        <v>703</v>
      </c>
      <c r="C790" s="13" t="s">
        <v>723</v>
      </c>
      <c r="D790" s="13" t="s">
        <v>705</v>
      </c>
      <c r="E790" s="13" t="s">
        <v>706</v>
      </c>
      <c r="F790" s="14">
        <v>1843.3</v>
      </c>
      <c r="G790" s="13" t="s">
        <v>707</v>
      </c>
      <c r="H790" s="19">
        <v>43983</v>
      </c>
      <c r="I790" s="13" t="s">
        <v>1478</v>
      </c>
      <c r="J790" s="13" t="s">
        <v>1553</v>
      </c>
      <c r="K790" s="20">
        <v>10071</v>
      </c>
      <c r="L790" s="13" t="s">
        <v>637</v>
      </c>
      <c r="M790" s="20">
        <v>111700</v>
      </c>
      <c r="N790" s="13" t="s">
        <v>1554</v>
      </c>
      <c r="O790" s="13" t="s">
        <v>724</v>
      </c>
      <c r="P790" s="13" t="s">
        <v>725</v>
      </c>
      <c r="Q790" s="13" t="s">
        <v>726</v>
      </c>
      <c r="R790" s="13" t="s">
        <v>714</v>
      </c>
      <c r="S790" s="13" t="s">
        <v>741</v>
      </c>
    </row>
    <row r="791" spans="1:19" x14ac:dyDescent="0.25">
      <c r="A791" s="13" t="s">
        <v>702</v>
      </c>
      <c r="B791" s="13" t="s">
        <v>703</v>
      </c>
      <c r="C791" s="13" t="s">
        <v>704</v>
      </c>
      <c r="D791" s="13" t="s">
        <v>705</v>
      </c>
      <c r="E791" s="13" t="s">
        <v>706</v>
      </c>
      <c r="F791" s="14">
        <v>42.99</v>
      </c>
      <c r="G791" s="13" t="s">
        <v>707</v>
      </c>
      <c r="H791" s="19">
        <v>43922</v>
      </c>
      <c r="I791" s="13" t="s">
        <v>1555</v>
      </c>
      <c r="J791" s="13" t="s">
        <v>1556</v>
      </c>
      <c r="K791" s="20">
        <v>10071</v>
      </c>
      <c r="L791" s="13" t="s">
        <v>637</v>
      </c>
      <c r="M791" s="20">
        <v>113000</v>
      </c>
      <c r="N791" s="13" t="s">
        <v>1557</v>
      </c>
      <c r="O791" s="13" t="s">
        <v>711</v>
      </c>
      <c r="P791" s="13" t="s">
        <v>712</v>
      </c>
      <c r="Q791" s="13" t="s">
        <v>713</v>
      </c>
      <c r="R791" s="13" t="s">
        <v>714</v>
      </c>
      <c r="S791" s="13" t="s">
        <v>741</v>
      </c>
    </row>
    <row r="792" spans="1:19" x14ac:dyDescent="0.25">
      <c r="A792" s="13" t="s">
        <v>716</v>
      </c>
      <c r="B792" s="13" t="s">
        <v>703</v>
      </c>
      <c r="C792" s="13" t="s">
        <v>717</v>
      </c>
      <c r="D792" s="13" t="s">
        <v>705</v>
      </c>
      <c r="E792" s="13" t="s">
        <v>706</v>
      </c>
      <c r="F792" s="14">
        <v>42.99</v>
      </c>
      <c r="G792" s="13" t="s">
        <v>707</v>
      </c>
      <c r="H792" s="19">
        <v>43952</v>
      </c>
      <c r="I792" s="13" t="s">
        <v>1543</v>
      </c>
      <c r="J792" s="13" t="s">
        <v>1556</v>
      </c>
      <c r="K792" s="20">
        <v>10071</v>
      </c>
      <c r="L792" s="13" t="s">
        <v>637</v>
      </c>
      <c r="M792" s="20">
        <v>113000</v>
      </c>
      <c r="N792" s="13" t="s">
        <v>1557</v>
      </c>
      <c r="O792" s="13" t="s">
        <v>718</v>
      </c>
      <c r="P792" s="13" t="s">
        <v>719</v>
      </c>
      <c r="Q792" s="13" t="s">
        <v>720</v>
      </c>
      <c r="R792" s="13" t="s">
        <v>714</v>
      </c>
      <c r="S792" s="13" t="s">
        <v>741</v>
      </c>
    </row>
    <row r="793" spans="1:19" x14ac:dyDescent="0.25">
      <c r="A793" s="13" t="s">
        <v>722</v>
      </c>
      <c r="B793" s="13" t="s">
        <v>703</v>
      </c>
      <c r="C793" s="13" t="s">
        <v>723</v>
      </c>
      <c r="D793" s="13" t="s">
        <v>705</v>
      </c>
      <c r="E793" s="13" t="s">
        <v>706</v>
      </c>
      <c r="F793" s="14">
        <v>45.27</v>
      </c>
      <c r="G793" s="13" t="s">
        <v>707</v>
      </c>
      <c r="H793" s="19">
        <v>43983</v>
      </c>
      <c r="I793" s="13" t="s">
        <v>1483</v>
      </c>
      <c r="J793" s="13" t="s">
        <v>1556</v>
      </c>
      <c r="K793" s="20">
        <v>10071</v>
      </c>
      <c r="L793" s="13" t="s">
        <v>637</v>
      </c>
      <c r="M793" s="20">
        <v>113000</v>
      </c>
      <c r="N793" s="13" t="s">
        <v>1557</v>
      </c>
      <c r="O793" s="13" t="s">
        <v>724</v>
      </c>
      <c r="P793" s="13" t="s">
        <v>725</v>
      </c>
      <c r="Q793" s="13" t="s">
        <v>726</v>
      </c>
      <c r="R793" s="13" t="s">
        <v>714</v>
      </c>
      <c r="S793" s="13" t="s">
        <v>741</v>
      </c>
    </row>
    <row r="794" spans="1:19" x14ac:dyDescent="0.25">
      <c r="A794" s="13" t="s">
        <v>702</v>
      </c>
      <c r="B794" s="13" t="s">
        <v>703</v>
      </c>
      <c r="C794" s="13" t="s">
        <v>704</v>
      </c>
      <c r="D794" s="13" t="s">
        <v>705</v>
      </c>
      <c r="E794" s="13" t="s">
        <v>706</v>
      </c>
      <c r="F794" s="14">
        <v>380.65</v>
      </c>
      <c r="G794" s="13" t="s">
        <v>707</v>
      </c>
      <c r="H794" s="19">
        <v>43922</v>
      </c>
      <c r="I794" s="13" t="s">
        <v>1558</v>
      </c>
      <c r="J794" s="13" t="s">
        <v>1559</v>
      </c>
      <c r="K794" s="20">
        <v>10071</v>
      </c>
      <c r="L794" s="13" t="s">
        <v>637</v>
      </c>
      <c r="M794" s="20">
        <v>113010</v>
      </c>
      <c r="N794" s="13" t="s">
        <v>1560</v>
      </c>
      <c r="O794" s="13" t="s">
        <v>711</v>
      </c>
      <c r="P794" s="13" t="s">
        <v>712</v>
      </c>
      <c r="Q794" s="13" t="s">
        <v>713</v>
      </c>
      <c r="R794" s="13" t="s">
        <v>714</v>
      </c>
      <c r="S794" s="13" t="s">
        <v>715</v>
      </c>
    </row>
    <row r="795" spans="1:19" x14ac:dyDescent="0.25">
      <c r="A795" s="13" t="s">
        <v>716</v>
      </c>
      <c r="B795" s="13" t="s">
        <v>703</v>
      </c>
      <c r="C795" s="13" t="s">
        <v>717</v>
      </c>
      <c r="D795" s="13" t="s">
        <v>705</v>
      </c>
      <c r="E795" s="13" t="s">
        <v>706</v>
      </c>
      <c r="F795" s="14">
        <v>380.65</v>
      </c>
      <c r="G795" s="13" t="s">
        <v>707</v>
      </c>
      <c r="H795" s="19">
        <v>43952</v>
      </c>
      <c r="I795" s="13" t="s">
        <v>1546</v>
      </c>
      <c r="J795" s="13" t="s">
        <v>1559</v>
      </c>
      <c r="K795" s="20">
        <v>10071</v>
      </c>
      <c r="L795" s="13" t="s">
        <v>637</v>
      </c>
      <c r="M795" s="20">
        <v>113010</v>
      </c>
      <c r="N795" s="13" t="s">
        <v>1560</v>
      </c>
      <c r="O795" s="13" t="s">
        <v>718</v>
      </c>
      <c r="P795" s="13" t="s">
        <v>719</v>
      </c>
      <c r="Q795" s="13" t="s">
        <v>720</v>
      </c>
      <c r="R795" s="13" t="s">
        <v>714</v>
      </c>
      <c r="S795" s="13" t="s">
        <v>715</v>
      </c>
    </row>
    <row r="796" spans="1:19" x14ac:dyDescent="0.25">
      <c r="A796" s="13" t="s">
        <v>722</v>
      </c>
      <c r="B796" s="13" t="s">
        <v>703</v>
      </c>
      <c r="C796" s="13" t="s">
        <v>723</v>
      </c>
      <c r="D796" s="13" t="s">
        <v>705</v>
      </c>
      <c r="E796" s="13" t="s">
        <v>706</v>
      </c>
      <c r="F796" s="14">
        <v>395.5</v>
      </c>
      <c r="G796" s="13" t="s">
        <v>707</v>
      </c>
      <c r="H796" s="19">
        <v>43983</v>
      </c>
      <c r="I796" s="13" t="s">
        <v>1486</v>
      </c>
      <c r="J796" s="13" t="s">
        <v>1559</v>
      </c>
      <c r="K796" s="20">
        <v>10071</v>
      </c>
      <c r="L796" s="13" t="s">
        <v>637</v>
      </c>
      <c r="M796" s="20">
        <v>113010</v>
      </c>
      <c r="N796" s="13" t="s">
        <v>1560</v>
      </c>
      <c r="O796" s="13" t="s">
        <v>724</v>
      </c>
      <c r="P796" s="13" t="s">
        <v>725</v>
      </c>
      <c r="Q796" s="13" t="s">
        <v>726</v>
      </c>
      <c r="R796" s="13" t="s">
        <v>714</v>
      </c>
      <c r="S796" s="13" t="s">
        <v>715</v>
      </c>
    </row>
    <row r="797" spans="1:19" x14ac:dyDescent="0.25">
      <c r="A797" s="13" t="s">
        <v>702</v>
      </c>
      <c r="B797" s="13" t="s">
        <v>703</v>
      </c>
      <c r="C797" s="13" t="s">
        <v>704</v>
      </c>
      <c r="D797" s="13" t="s">
        <v>705</v>
      </c>
      <c r="E797" s="13" t="s">
        <v>706</v>
      </c>
      <c r="F797" s="14">
        <v>175.33</v>
      </c>
      <c r="G797" s="13" t="s">
        <v>707</v>
      </c>
      <c r="H797" s="19">
        <v>43922</v>
      </c>
      <c r="I797" s="13" t="s">
        <v>1561</v>
      </c>
      <c r="J797" s="13" t="s">
        <v>1562</v>
      </c>
      <c r="K797" s="20">
        <v>10071</v>
      </c>
      <c r="L797" s="13" t="s">
        <v>637</v>
      </c>
      <c r="M797" s="20">
        <v>113020</v>
      </c>
      <c r="N797" s="13" t="s">
        <v>1563</v>
      </c>
      <c r="O797" s="13" t="s">
        <v>711</v>
      </c>
      <c r="P797" s="13" t="s">
        <v>712</v>
      </c>
      <c r="Q797" s="13" t="s">
        <v>713</v>
      </c>
      <c r="R797" s="13" t="s">
        <v>714</v>
      </c>
      <c r="S797" s="13" t="s">
        <v>730</v>
      </c>
    </row>
    <row r="798" spans="1:19" x14ac:dyDescent="0.25">
      <c r="A798" s="13" t="s">
        <v>716</v>
      </c>
      <c r="B798" s="13" t="s">
        <v>703</v>
      </c>
      <c r="C798" s="13" t="s">
        <v>717</v>
      </c>
      <c r="D798" s="13" t="s">
        <v>705</v>
      </c>
      <c r="E798" s="13" t="s">
        <v>706</v>
      </c>
      <c r="F798" s="14">
        <v>175.33</v>
      </c>
      <c r="G798" s="13" t="s">
        <v>707</v>
      </c>
      <c r="H798" s="19">
        <v>43952</v>
      </c>
      <c r="I798" s="13" t="s">
        <v>1549</v>
      </c>
      <c r="J798" s="13" t="s">
        <v>1562</v>
      </c>
      <c r="K798" s="20">
        <v>10071</v>
      </c>
      <c r="L798" s="13" t="s">
        <v>637</v>
      </c>
      <c r="M798" s="20">
        <v>113020</v>
      </c>
      <c r="N798" s="13" t="s">
        <v>1563</v>
      </c>
      <c r="O798" s="13" t="s">
        <v>718</v>
      </c>
      <c r="P798" s="13" t="s">
        <v>719</v>
      </c>
      <c r="Q798" s="13" t="s">
        <v>720</v>
      </c>
      <c r="R798" s="13" t="s">
        <v>714</v>
      </c>
      <c r="S798" s="13" t="s">
        <v>730</v>
      </c>
    </row>
    <row r="799" spans="1:19" x14ac:dyDescent="0.25">
      <c r="A799" s="13" t="s">
        <v>722</v>
      </c>
      <c r="B799" s="13" t="s">
        <v>703</v>
      </c>
      <c r="C799" s="13" t="s">
        <v>723</v>
      </c>
      <c r="D799" s="13" t="s">
        <v>705</v>
      </c>
      <c r="E799" s="13" t="s">
        <v>706</v>
      </c>
      <c r="F799" s="14">
        <v>175.33</v>
      </c>
      <c r="G799" s="13" t="s">
        <v>707</v>
      </c>
      <c r="H799" s="19">
        <v>43983</v>
      </c>
      <c r="I799" s="13" t="s">
        <v>1489</v>
      </c>
      <c r="J799" s="13" t="s">
        <v>1562</v>
      </c>
      <c r="K799" s="20">
        <v>10071</v>
      </c>
      <c r="L799" s="13" t="s">
        <v>637</v>
      </c>
      <c r="M799" s="20">
        <v>113020</v>
      </c>
      <c r="N799" s="13" t="s">
        <v>1563</v>
      </c>
      <c r="O799" s="13" t="s">
        <v>724</v>
      </c>
      <c r="P799" s="13" t="s">
        <v>725</v>
      </c>
      <c r="Q799" s="13" t="s">
        <v>726</v>
      </c>
      <c r="R799" s="13" t="s">
        <v>714</v>
      </c>
      <c r="S799" s="13" t="s">
        <v>730</v>
      </c>
    </row>
    <row r="800" spans="1:19" x14ac:dyDescent="0.25">
      <c r="A800" s="13" t="s">
        <v>702</v>
      </c>
      <c r="B800" s="13" t="s">
        <v>703</v>
      </c>
      <c r="C800" s="13" t="s">
        <v>704</v>
      </c>
      <c r="D800" s="13" t="s">
        <v>705</v>
      </c>
      <c r="E800" s="13" t="s">
        <v>706</v>
      </c>
      <c r="F800" s="14">
        <v>4547.8599999999997</v>
      </c>
      <c r="G800" s="13" t="s">
        <v>707</v>
      </c>
      <c r="H800" s="19">
        <v>43922</v>
      </c>
      <c r="I800" s="13" t="s">
        <v>1564</v>
      </c>
      <c r="J800" s="13" t="s">
        <v>1565</v>
      </c>
      <c r="K800" s="20">
        <v>10071</v>
      </c>
      <c r="L800" s="13" t="s">
        <v>637</v>
      </c>
      <c r="M800" s="20">
        <v>113040</v>
      </c>
      <c r="N800" s="13" t="s">
        <v>1566</v>
      </c>
      <c r="O800" s="13" t="s">
        <v>711</v>
      </c>
      <c r="P800" s="13" t="s">
        <v>712</v>
      </c>
      <c r="Q800" s="13" t="s">
        <v>713</v>
      </c>
      <c r="R800" s="13" t="s">
        <v>714</v>
      </c>
      <c r="S800" s="13" t="s">
        <v>682</v>
      </c>
    </row>
    <row r="801" spans="1:19" x14ac:dyDescent="0.25">
      <c r="A801" s="13" t="s">
        <v>716</v>
      </c>
      <c r="B801" s="13" t="s">
        <v>703</v>
      </c>
      <c r="C801" s="13" t="s">
        <v>717</v>
      </c>
      <c r="D801" s="13" t="s">
        <v>705</v>
      </c>
      <c r="E801" s="13" t="s">
        <v>706</v>
      </c>
      <c r="F801" s="14">
        <v>4547.8599999999997</v>
      </c>
      <c r="G801" s="13" t="s">
        <v>707</v>
      </c>
      <c r="H801" s="19">
        <v>43952</v>
      </c>
      <c r="I801" s="13" t="s">
        <v>1552</v>
      </c>
      <c r="J801" s="13" t="s">
        <v>1565</v>
      </c>
      <c r="K801" s="20">
        <v>10071</v>
      </c>
      <c r="L801" s="13" t="s">
        <v>637</v>
      </c>
      <c r="M801" s="20">
        <v>113040</v>
      </c>
      <c r="N801" s="13" t="s">
        <v>1566</v>
      </c>
      <c r="O801" s="13" t="s">
        <v>718</v>
      </c>
      <c r="P801" s="13" t="s">
        <v>719</v>
      </c>
      <c r="Q801" s="13" t="s">
        <v>720</v>
      </c>
      <c r="R801" s="13" t="s">
        <v>714</v>
      </c>
      <c r="S801" s="13" t="s">
        <v>682</v>
      </c>
    </row>
    <row r="802" spans="1:19" x14ac:dyDescent="0.25">
      <c r="A802" s="13" t="s">
        <v>722</v>
      </c>
      <c r="B802" s="13" t="s">
        <v>703</v>
      </c>
      <c r="C802" s="13" t="s">
        <v>723</v>
      </c>
      <c r="D802" s="13" t="s">
        <v>705</v>
      </c>
      <c r="E802" s="13" t="s">
        <v>706</v>
      </c>
      <c r="F802" s="14">
        <v>4615.99</v>
      </c>
      <c r="G802" s="13" t="s">
        <v>707</v>
      </c>
      <c r="H802" s="19">
        <v>43983</v>
      </c>
      <c r="I802" s="13" t="s">
        <v>1492</v>
      </c>
      <c r="J802" s="13" t="s">
        <v>1565</v>
      </c>
      <c r="K802" s="20">
        <v>10071</v>
      </c>
      <c r="L802" s="13" t="s">
        <v>637</v>
      </c>
      <c r="M802" s="20">
        <v>113040</v>
      </c>
      <c r="N802" s="13" t="s">
        <v>1566</v>
      </c>
      <c r="O802" s="13" t="s">
        <v>724</v>
      </c>
      <c r="P802" s="13" t="s">
        <v>725</v>
      </c>
      <c r="Q802" s="13" t="s">
        <v>726</v>
      </c>
      <c r="R802" s="13" t="s">
        <v>714</v>
      </c>
      <c r="S802" s="13" t="s">
        <v>682</v>
      </c>
    </row>
    <row r="803" spans="1:19" x14ac:dyDescent="0.25">
      <c r="A803" s="13" t="s">
        <v>702</v>
      </c>
      <c r="B803" s="13" t="s">
        <v>703</v>
      </c>
      <c r="C803" s="13" t="s">
        <v>704</v>
      </c>
      <c r="D803" s="13" t="s">
        <v>705</v>
      </c>
      <c r="E803" s="13" t="s">
        <v>706</v>
      </c>
      <c r="F803" s="14">
        <v>1263.3599999999999</v>
      </c>
      <c r="G803" s="13" t="s">
        <v>707</v>
      </c>
      <c r="H803" s="19">
        <v>43922</v>
      </c>
      <c r="I803" s="13" t="s">
        <v>1567</v>
      </c>
      <c r="J803" s="13" t="s">
        <v>1568</v>
      </c>
      <c r="K803" s="20">
        <v>10071</v>
      </c>
      <c r="L803" s="13" t="s">
        <v>637</v>
      </c>
      <c r="M803" s="20">
        <v>113060</v>
      </c>
      <c r="N803" s="13" t="s">
        <v>1569</v>
      </c>
      <c r="O803" s="13" t="s">
        <v>711</v>
      </c>
      <c r="P803" s="13" t="s">
        <v>712</v>
      </c>
      <c r="Q803" s="13" t="s">
        <v>713</v>
      </c>
      <c r="R803" s="13" t="s">
        <v>714</v>
      </c>
      <c r="S803" s="13" t="s">
        <v>721</v>
      </c>
    </row>
    <row r="804" spans="1:19" x14ac:dyDescent="0.25">
      <c r="A804" s="13" t="s">
        <v>716</v>
      </c>
      <c r="B804" s="13" t="s">
        <v>703</v>
      </c>
      <c r="C804" s="13" t="s">
        <v>717</v>
      </c>
      <c r="D804" s="13" t="s">
        <v>705</v>
      </c>
      <c r="E804" s="13" t="s">
        <v>706</v>
      </c>
      <c r="F804" s="14">
        <v>1425.39</v>
      </c>
      <c r="G804" s="13" t="s">
        <v>707</v>
      </c>
      <c r="H804" s="19">
        <v>43952</v>
      </c>
      <c r="I804" s="13" t="s">
        <v>1555</v>
      </c>
      <c r="J804" s="13" t="s">
        <v>1568</v>
      </c>
      <c r="K804" s="20">
        <v>10071</v>
      </c>
      <c r="L804" s="13" t="s">
        <v>637</v>
      </c>
      <c r="M804" s="20">
        <v>113060</v>
      </c>
      <c r="N804" s="13" t="s">
        <v>1569</v>
      </c>
      <c r="O804" s="13" t="s">
        <v>718</v>
      </c>
      <c r="P804" s="13" t="s">
        <v>719</v>
      </c>
      <c r="Q804" s="13" t="s">
        <v>720</v>
      </c>
      <c r="R804" s="13" t="s">
        <v>714</v>
      </c>
      <c r="S804" s="13" t="s">
        <v>721</v>
      </c>
    </row>
    <row r="805" spans="1:19" x14ac:dyDescent="0.25">
      <c r="A805" s="13" t="s">
        <v>722</v>
      </c>
      <c r="B805" s="13" t="s">
        <v>703</v>
      </c>
      <c r="C805" s="13" t="s">
        <v>723</v>
      </c>
      <c r="D805" s="13" t="s">
        <v>705</v>
      </c>
      <c r="E805" s="13" t="s">
        <v>706</v>
      </c>
      <c r="F805" s="14">
        <v>1413.41</v>
      </c>
      <c r="G805" s="13" t="s">
        <v>707</v>
      </c>
      <c r="H805" s="19">
        <v>43983</v>
      </c>
      <c r="I805" s="13" t="s">
        <v>1495</v>
      </c>
      <c r="J805" s="13" t="s">
        <v>1568</v>
      </c>
      <c r="K805" s="20">
        <v>10071</v>
      </c>
      <c r="L805" s="13" t="s">
        <v>637</v>
      </c>
      <c r="M805" s="20">
        <v>113060</v>
      </c>
      <c r="N805" s="13" t="s">
        <v>1569</v>
      </c>
      <c r="O805" s="13" t="s">
        <v>724</v>
      </c>
      <c r="P805" s="13" t="s">
        <v>725</v>
      </c>
      <c r="Q805" s="13" t="s">
        <v>726</v>
      </c>
      <c r="R805" s="13" t="s">
        <v>714</v>
      </c>
      <c r="S805" s="13" t="s">
        <v>721</v>
      </c>
    </row>
    <row r="806" spans="1:19" x14ac:dyDescent="0.25">
      <c r="A806" s="13" t="s">
        <v>702</v>
      </c>
      <c r="B806" s="13" t="s">
        <v>703</v>
      </c>
      <c r="C806" s="13" t="s">
        <v>704</v>
      </c>
      <c r="D806" s="13" t="s">
        <v>705</v>
      </c>
      <c r="E806" s="13" t="s">
        <v>706</v>
      </c>
      <c r="F806" s="14">
        <v>452.12</v>
      </c>
      <c r="G806" s="13" t="s">
        <v>707</v>
      </c>
      <c r="H806" s="19">
        <v>43922</v>
      </c>
      <c r="I806" s="13" t="s">
        <v>1570</v>
      </c>
      <c r="J806" s="13" t="s">
        <v>1571</v>
      </c>
      <c r="K806" s="20">
        <v>10071</v>
      </c>
      <c r="L806" s="13" t="s">
        <v>637</v>
      </c>
      <c r="M806" s="20">
        <v>114000</v>
      </c>
      <c r="N806" s="13" t="s">
        <v>1572</v>
      </c>
      <c r="O806" s="13" t="s">
        <v>711</v>
      </c>
      <c r="P806" s="13" t="s">
        <v>712</v>
      </c>
      <c r="Q806" s="13" t="s">
        <v>713</v>
      </c>
      <c r="R806" s="13" t="s">
        <v>714</v>
      </c>
      <c r="S806" s="13" t="s">
        <v>741</v>
      </c>
    </row>
    <row r="807" spans="1:19" x14ac:dyDescent="0.25">
      <c r="A807" s="13" t="s">
        <v>716</v>
      </c>
      <c r="B807" s="13" t="s">
        <v>703</v>
      </c>
      <c r="C807" s="13" t="s">
        <v>717</v>
      </c>
      <c r="D807" s="13" t="s">
        <v>705</v>
      </c>
      <c r="E807" s="13" t="s">
        <v>706</v>
      </c>
      <c r="F807" s="14">
        <v>452.12</v>
      </c>
      <c r="G807" s="13" t="s">
        <v>707</v>
      </c>
      <c r="H807" s="19">
        <v>43952</v>
      </c>
      <c r="I807" s="13" t="s">
        <v>1558</v>
      </c>
      <c r="J807" s="13" t="s">
        <v>1571</v>
      </c>
      <c r="K807" s="20">
        <v>10071</v>
      </c>
      <c r="L807" s="13" t="s">
        <v>637</v>
      </c>
      <c r="M807" s="20">
        <v>114000</v>
      </c>
      <c r="N807" s="13" t="s">
        <v>1572</v>
      </c>
      <c r="O807" s="13" t="s">
        <v>718</v>
      </c>
      <c r="P807" s="13" t="s">
        <v>719</v>
      </c>
      <c r="Q807" s="13" t="s">
        <v>720</v>
      </c>
      <c r="R807" s="13" t="s">
        <v>714</v>
      </c>
      <c r="S807" s="13" t="s">
        <v>741</v>
      </c>
    </row>
    <row r="808" spans="1:19" x14ac:dyDescent="0.25">
      <c r="A808" s="13" t="s">
        <v>722</v>
      </c>
      <c r="B808" s="13" t="s">
        <v>703</v>
      </c>
      <c r="C808" s="13" t="s">
        <v>723</v>
      </c>
      <c r="D808" s="13" t="s">
        <v>705</v>
      </c>
      <c r="E808" s="13" t="s">
        <v>706</v>
      </c>
      <c r="F808" s="14">
        <v>453.23</v>
      </c>
      <c r="G808" s="13" t="s">
        <v>707</v>
      </c>
      <c r="H808" s="19">
        <v>43983</v>
      </c>
      <c r="I808" s="13" t="s">
        <v>1498</v>
      </c>
      <c r="J808" s="13" t="s">
        <v>1571</v>
      </c>
      <c r="K808" s="20">
        <v>10071</v>
      </c>
      <c r="L808" s="13" t="s">
        <v>637</v>
      </c>
      <c r="M808" s="20">
        <v>114000</v>
      </c>
      <c r="N808" s="13" t="s">
        <v>1572</v>
      </c>
      <c r="O808" s="13" t="s">
        <v>724</v>
      </c>
      <c r="P808" s="13" t="s">
        <v>725</v>
      </c>
      <c r="Q808" s="13" t="s">
        <v>726</v>
      </c>
      <c r="R808" s="13" t="s">
        <v>714</v>
      </c>
      <c r="S808" s="13" t="s">
        <v>741</v>
      </c>
    </row>
    <row r="809" spans="1:19" x14ac:dyDescent="0.25">
      <c r="A809" s="13" t="s">
        <v>702</v>
      </c>
      <c r="B809" s="13" t="s">
        <v>703</v>
      </c>
      <c r="C809" s="13" t="s">
        <v>704</v>
      </c>
      <c r="D809" s="13" t="s">
        <v>705</v>
      </c>
      <c r="E809" s="13" t="s">
        <v>706</v>
      </c>
      <c r="F809" s="14">
        <v>1178.04</v>
      </c>
      <c r="G809" s="13" t="s">
        <v>707</v>
      </c>
      <c r="H809" s="19">
        <v>43922</v>
      </c>
      <c r="I809" s="13" t="s">
        <v>1573</v>
      </c>
      <c r="J809" s="13" t="s">
        <v>1574</v>
      </c>
      <c r="K809" s="20">
        <v>10071</v>
      </c>
      <c r="L809" s="13" t="s">
        <v>637</v>
      </c>
      <c r="M809" s="20">
        <v>114010</v>
      </c>
      <c r="N809" s="13" t="s">
        <v>1575</v>
      </c>
      <c r="O809" s="13" t="s">
        <v>711</v>
      </c>
      <c r="P809" s="13" t="s">
        <v>712</v>
      </c>
      <c r="Q809" s="13" t="s">
        <v>713</v>
      </c>
      <c r="R809" s="13" t="s">
        <v>714</v>
      </c>
      <c r="S809" s="13" t="s">
        <v>715</v>
      </c>
    </row>
    <row r="810" spans="1:19" x14ac:dyDescent="0.25">
      <c r="A810" s="13" t="s">
        <v>716</v>
      </c>
      <c r="B810" s="13" t="s">
        <v>703</v>
      </c>
      <c r="C810" s="13" t="s">
        <v>717</v>
      </c>
      <c r="D810" s="13" t="s">
        <v>705</v>
      </c>
      <c r="E810" s="13" t="s">
        <v>706</v>
      </c>
      <c r="F810" s="14">
        <v>1178.04</v>
      </c>
      <c r="G810" s="13" t="s">
        <v>707</v>
      </c>
      <c r="H810" s="19">
        <v>43952</v>
      </c>
      <c r="I810" s="13" t="s">
        <v>1561</v>
      </c>
      <c r="J810" s="13" t="s">
        <v>1574</v>
      </c>
      <c r="K810" s="20">
        <v>10071</v>
      </c>
      <c r="L810" s="13" t="s">
        <v>637</v>
      </c>
      <c r="M810" s="20">
        <v>114010</v>
      </c>
      <c r="N810" s="13" t="s">
        <v>1575</v>
      </c>
      <c r="O810" s="13" t="s">
        <v>718</v>
      </c>
      <c r="P810" s="13" t="s">
        <v>719</v>
      </c>
      <c r="Q810" s="13" t="s">
        <v>720</v>
      </c>
      <c r="R810" s="13" t="s">
        <v>714</v>
      </c>
      <c r="S810" s="13" t="s">
        <v>715</v>
      </c>
    </row>
    <row r="811" spans="1:19" x14ac:dyDescent="0.25">
      <c r="A811" s="13" t="s">
        <v>722</v>
      </c>
      <c r="B811" s="13" t="s">
        <v>703</v>
      </c>
      <c r="C811" s="13" t="s">
        <v>723</v>
      </c>
      <c r="D811" s="13" t="s">
        <v>705</v>
      </c>
      <c r="E811" s="13" t="s">
        <v>706</v>
      </c>
      <c r="F811" s="14">
        <v>1208.07</v>
      </c>
      <c r="G811" s="13" t="s">
        <v>707</v>
      </c>
      <c r="H811" s="19">
        <v>43983</v>
      </c>
      <c r="I811" s="13" t="s">
        <v>1501</v>
      </c>
      <c r="J811" s="13" t="s">
        <v>1574</v>
      </c>
      <c r="K811" s="20">
        <v>10071</v>
      </c>
      <c r="L811" s="13" t="s">
        <v>637</v>
      </c>
      <c r="M811" s="20">
        <v>114010</v>
      </c>
      <c r="N811" s="13" t="s">
        <v>1575</v>
      </c>
      <c r="O811" s="13" t="s">
        <v>724</v>
      </c>
      <c r="P811" s="13" t="s">
        <v>725</v>
      </c>
      <c r="Q811" s="13" t="s">
        <v>726</v>
      </c>
      <c r="R811" s="13" t="s">
        <v>714</v>
      </c>
      <c r="S811" s="13" t="s">
        <v>715</v>
      </c>
    </row>
    <row r="812" spans="1:19" x14ac:dyDescent="0.25">
      <c r="A812" s="13" t="s">
        <v>702</v>
      </c>
      <c r="B812" s="13" t="s">
        <v>703</v>
      </c>
      <c r="C812" s="13" t="s">
        <v>704</v>
      </c>
      <c r="D812" s="13" t="s">
        <v>705</v>
      </c>
      <c r="E812" s="13" t="s">
        <v>706</v>
      </c>
      <c r="F812" s="14">
        <v>558.70000000000005</v>
      </c>
      <c r="G812" s="13" t="s">
        <v>707</v>
      </c>
      <c r="H812" s="19">
        <v>43922</v>
      </c>
      <c r="I812" s="13" t="s">
        <v>1576</v>
      </c>
      <c r="J812" s="13" t="s">
        <v>1577</v>
      </c>
      <c r="K812" s="20">
        <v>10071</v>
      </c>
      <c r="L812" s="13" t="s">
        <v>637</v>
      </c>
      <c r="M812" s="20">
        <v>114020</v>
      </c>
      <c r="N812" s="13" t="s">
        <v>1578</v>
      </c>
      <c r="O812" s="13" t="s">
        <v>711</v>
      </c>
      <c r="P812" s="13" t="s">
        <v>712</v>
      </c>
      <c r="Q812" s="13" t="s">
        <v>713</v>
      </c>
      <c r="R812" s="13" t="s">
        <v>714</v>
      </c>
      <c r="S812" s="13" t="s">
        <v>730</v>
      </c>
    </row>
    <row r="813" spans="1:19" x14ac:dyDescent="0.25">
      <c r="A813" s="13" t="s">
        <v>716</v>
      </c>
      <c r="B813" s="13" t="s">
        <v>703</v>
      </c>
      <c r="C813" s="13" t="s">
        <v>717</v>
      </c>
      <c r="D813" s="13" t="s">
        <v>705</v>
      </c>
      <c r="E813" s="13" t="s">
        <v>706</v>
      </c>
      <c r="F813" s="14">
        <v>558.70000000000005</v>
      </c>
      <c r="G813" s="13" t="s">
        <v>707</v>
      </c>
      <c r="H813" s="19">
        <v>43952</v>
      </c>
      <c r="I813" s="13" t="s">
        <v>1564</v>
      </c>
      <c r="J813" s="13" t="s">
        <v>1577</v>
      </c>
      <c r="K813" s="20">
        <v>10071</v>
      </c>
      <c r="L813" s="13" t="s">
        <v>637</v>
      </c>
      <c r="M813" s="20">
        <v>114020</v>
      </c>
      <c r="N813" s="13" t="s">
        <v>1578</v>
      </c>
      <c r="O813" s="13" t="s">
        <v>718</v>
      </c>
      <c r="P813" s="13" t="s">
        <v>719</v>
      </c>
      <c r="Q813" s="13" t="s">
        <v>720</v>
      </c>
      <c r="R813" s="13" t="s">
        <v>714</v>
      </c>
      <c r="S813" s="13" t="s">
        <v>730</v>
      </c>
    </row>
    <row r="814" spans="1:19" x14ac:dyDescent="0.25">
      <c r="A814" s="13" t="s">
        <v>722</v>
      </c>
      <c r="B814" s="13" t="s">
        <v>703</v>
      </c>
      <c r="C814" s="13" t="s">
        <v>723</v>
      </c>
      <c r="D814" s="13" t="s">
        <v>705</v>
      </c>
      <c r="E814" s="13" t="s">
        <v>706</v>
      </c>
      <c r="F814" s="14">
        <v>558.70000000000005</v>
      </c>
      <c r="G814" s="13" t="s">
        <v>707</v>
      </c>
      <c r="H814" s="19">
        <v>43983</v>
      </c>
      <c r="I814" s="13" t="s">
        <v>1504</v>
      </c>
      <c r="J814" s="13" t="s">
        <v>1577</v>
      </c>
      <c r="K814" s="20">
        <v>10071</v>
      </c>
      <c r="L814" s="13" t="s">
        <v>637</v>
      </c>
      <c r="M814" s="20">
        <v>114020</v>
      </c>
      <c r="N814" s="13" t="s">
        <v>1578</v>
      </c>
      <c r="O814" s="13" t="s">
        <v>724</v>
      </c>
      <c r="P814" s="13" t="s">
        <v>725</v>
      </c>
      <c r="Q814" s="13" t="s">
        <v>726</v>
      </c>
      <c r="R814" s="13" t="s">
        <v>714</v>
      </c>
      <c r="S814" s="13" t="s">
        <v>730</v>
      </c>
    </row>
    <row r="815" spans="1:19" x14ac:dyDescent="0.25">
      <c r="A815" s="13" t="s">
        <v>702</v>
      </c>
      <c r="B815" s="13" t="s">
        <v>703</v>
      </c>
      <c r="C815" s="13" t="s">
        <v>704</v>
      </c>
      <c r="D815" s="13" t="s">
        <v>705</v>
      </c>
      <c r="E815" s="13" t="s">
        <v>706</v>
      </c>
      <c r="F815" s="14">
        <v>10026.43</v>
      </c>
      <c r="G815" s="13" t="s">
        <v>707</v>
      </c>
      <c r="H815" s="19">
        <v>43922</v>
      </c>
      <c r="I815" s="13" t="s">
        <v>1579</v>
      </c>
      <c r="J815" s="13" t="s">
        <v>1580</v>
      </c>
      <c r="K815" s="20">
        <v>10071</v>
      </c>
      <c r="L815" s="13" t="s">
        <v>637</v>
      </c>
      <c r="M815" s="20">
        <v>114040</v>
      </c>
      <c r="N815" s="13" t="s">
        <v>1581</v>
      </c>
      <c r="O815" s="13" t="s">
        <v>711</v>
      </c>
      <c r="P815" s="13" t="s">
        <v>712</v>
      </c>
      <c r="Q815" s="13" t="s">
        <v>1582</v>
      </c>
      <c r="R815" s="13" t="s">
        <v>714</v>
      </c>
      <c r="S815" s="13" t="s">
        <v>682</v>
      </c>
    </row>
    <row r="816" spans="1:19" x14ac:dyDescent="0.25">
      <c r="A816" s="13" t="s">
        <v>716</v>
      </c>
      <c r="B816" s="13" t="s">
        <v>703</v>
      </c>
      <c r="C816" s="13" t="s">
        <v>717</v>
      </c>
      <c r="D816" s="13" t="s">
        <v>705</v>
      </c>
      <c r="E816" s="13" t="s">
        <v>706</v>
      </c>
      <c r="F816" s="14">
        <v>10026.43</v>
      </c>
      <c r="G816" s="13" t="s">
        <v>707</v>
      </c>
      <c r="H816" s="19">
        <v>43952</v>
      </c>
      <c r="I816" s="13" t="s">
        <v>1567</v>
      </c>
      <c r="J816" s="13" t="s">
        <v>1580</v>
      </c>
      <c r="K816" s="20">
        <v>10071</v>
      </c>
      <c r="L816" s="13" t="s">
        <v>637</v>
      </c>
      <c r="M816" s="20">
        <v>114040</v>
      </c>
      <c r="N816" s="13" t="s">
        <v>1581</v>
      </c>
      <c r="O816" s="13" t="s">
        <v>718</v>
      </c>
      <c r="P816" s="13" t="s">
        <v>719</v>
      </c>
      <c r="Q816" s="13" t="s">
        <v>720</v>
      </c>
      <c r="R816" s="13" t="s">
        <v>714</v>
      </c>
      <c r="S816" s="13" t="s">
        <v>682</v>
      </c>
    </row>
    <row r="817" spans="1:19" x14ac:dyDescent="0.25">
      <c r="A817" s="13" t="s">
        <v>722</v>
      </c>
      <c r="B817" s="13" t="s">
        <v>703</v>
      </c>
      <c r="C817" s="13" t="s">
        <v>723</v>
      </c>
      <c r="D817" s="13" t="s">
        <v>705</v>
      </c>
      <c r="E817" s="13" t="s">
        <v>706</v>
      </c>
      <c r="F817" s="14">
        <v>10148.379999999999</v>
      </c>
      <c r="G817" s="13" t="s">
        <v>707</v>
      </c>
      <c r="H817" s="19">
        <v>43983</v>
      </c>
      <c r="I817" s="13" t="s">
        <v>1507</v>
      </c>
      <c r="J817" s="13" t="s">
        <v>1580</v>
      </c>
      <c r="K817" s="20">
        <v>10071</v>
      </c>
      <c r="L817" s="13" t="s">
        <v>637</v>
      </c>
      <c r="M817" s="20">
        <v>114040</v>
      </c>
      <c r="N817" s="13" t="s">
        <v>1581</v>
      </c>
      <c r="O817" s="13" t="s">
        <v>724</v>
      </c>
      <c r="P817" s="13" t="s">
        <v>725</v>
      </c>
      <c r="Q817" s="13" t="s">
        <v>726</v>
      </c>
      <c r="R817" s="13" t="s">
        <v>714</v>
      </c>
      <c r="S817" s="13" t="s">
        <v>682</v>
      </c>
    </row>
    <row r="818" spans="1:19" x14ac:dyDescent="0.25">
      <c r="A818" s="13" t="s">
        <v>702</v>
      </c>
      <c r="B818" s="13" t="s">
        <v>703</v>
      </c>
      <c r="C818" s="13" t="s">
        <v>704</v>
      </c>
      <c r="D818" s="13" t="s">
        <v>705</v>
      </c>
      <c r="E818" s="13" t="s">
        <v>706</v>
      </c>
      <c r="F818" s="14">
        <v>5744.33</v>
      </c>
      <c r="G818" s="13" t="s">
        <v>707</v>
      </c>
      <c r="H818" s="19">
        <v>43922</v>
      </c>
      <c r="I818" s="13" t="s">
        <v>1583</v>
      </c>
      <c r="J818" s="13" t="s">
        <v>1584</v>
      </c>
      <c r="K818" s="20">
        <v>10071</v>
      </c>
      <c r="L818" s="13" t="s">
        <v>637</v>
      </c>
      <c r="M818" s="20">
        <v>114060</v>
      </c>
      <c r="N818" s="13" t="s">
        <v>1585</v>
      </c>
      <c r="O818" s="13" t="s">
        <v>711</v>
      </c>
      <c r="P818" s="13" t="s">
        <v>712</v>
      </c>
      <c r="Q818" s="13" t="s">
        <v>1582</v>
      </c>
      <c r="R818" s="13" t="s">
        <v>714</v>
      </c>
      <c r="S818" s="13" t="s">
        <v>721</v>
      </c>
    </row>
    <row r="819" spans="1:19" x14ac:dyDescent="0.25">
      <c r="A819" s="13" t="s">
        <v>716</v>
      </c>
      <c r="B819" s="13" t="s">
        <v>703</v>
      </c>
      <c r="C819" s="13" t="s">
        <v>717</v>
      </c>
      <c r="D819" s="13" t="s">
        <v>705</v>
      </c>
      <c r="E819" s="13" t="s">
        <v>706</v>
      </c>
      <c r="F819" s="14">
        <v>5867.2</v>
      </c>
      <c r="G819" s="13" t="s">
        <v>707</v>
      </c>
      <c r="H819" s="19">
        <v>43952</v>
      </c>
      <c r="I819" s="13" t="s">
        <v>1570</v>
      </c>
      <c r="J819" s="13" t="s">
        <v>1584</v>
      </c>
      <c r="K819" s="20">
        <v>10071</v>
      </c>
      <c r="L819" s="13" t="s">
        <v>637</v>
      </c>
      <c r="M819" s="20">
        <v>114060</v>
      </c>
      <c r="N819" s="13" t="s">
        <v>1585</v>
      </c>
      <c r="O819" s="13" t="s">
        <v>718</v>
      </c>
      <c r="P819" s="13" t="s">
        <v>719</v>
      </c>
      <c r="Q819" s="13" t="s">
        <v>720</v>
      </c>
      <c r="R819" s="13" t="s">
        <v>714</v>
      </c>
      <c r="S819" s="13" t="s">
        <v>721</v>
      </c>
    </row>
    <row r="820" spans="1:19" x14ac:dyDescent="0.25">
      <c r="A820" s="13" t="s">
        <v>722</v>
      </c>
      <c r="B820" s="13" t="s">
        <v>703</v>
      </c>
      <c r="C820" s="13" t="s">
        <v>723</v>
      </c>
      <c r="D820" s="13" t="s">
        <v>705</v>
      </c>
      <c r="E820" s="13" t="s">
        <v>706</v>
      </c>
      <c r="F820" s="14">
        <v>5705.56</v>
      </c>
      <c r="G820" s="13" t="s">
        <v>707</v>
      </c>
      <c r="H820" s="19">
        <v>43983</v>
      </c>
      <c r="I820" s="13" t="s">
        <v>1510</v>
      </c>
      <c r="J820" s="13" t="s">
        <v>1584</v>
      </c>
      <c r="K820" s="20">
        <v>10071</v>
      </c>
      <c r="L820" s="13" t="s">
        <v>637</v>
      </c>
      <c r="M820" s="20">
        <v>114060</v>
      </c>
      <c r="N820" s="13" t="s">
        <v>1585</v>
      </c>
      <c r="O820" s="13" t="s">
        <v>724</v>
      </c>
      <c r="P820" s="13" t="s">
        <v>725</v>
      </c>
      <c r="Q820" s="13" t="s">
        <v>726</v>
      </c>
      <c r="R820" s="13" t="s">
        <v>714</v>
      </c>
      <c r="S820" s="13" t="s">
        <v>721</v>
      </c>
    </row>
    <row r="821" spans="1:19" x14ac:dyDescent="0.25">
      <c r="A821" s="13" t="s">
        <v>702</v>
      </c>
      <c r="B821" s="13" t="s">
        <v>703</v>
      </c>
      <c r="C821" s="13" t="s">
        <v>704</v>
      </c>
      <c r="D821" s="13" t="s">
        <v>705</v>
      </c>
      <c r="E821" s="13" t="s">
        <v>706</v>
      </c>
      <c r="F821" s="14">
        <v>4658.4799999999996</v>
      </c>
      <c r="G821" s="13" t="s">
        <v>707</v>
      </c>
      <c r="H821" s="19">
        <v>43922</v>
      </c>
      <c r="I821" s="13" t="s">
        <v>1586</v>
      </c>
      <c r="J821" s="13" t="s">
        <v>1587</v>
      </c>
      <c r="K821" s="20">
        <v>10072</v>
      </c>
      <c r="L821" s="13" t="s">
        <v>638</v>
      </c>
      <c r="M821" s="20">
        <v>111100</v>
      </c>
      <c r="N821" s="13" t="s">
        <v>1588</v>
      </c>
      <c r="O821" s="13" t="s">
        <v>711</v>
      </c>
      <c r="P821" s="13" t="s">
        <v>712</v>
      </c>
      <c r="Q821" s="13" t="s">
        <v>1582</v>
      </c>
      <c r="R821" s="13" t="s">
        <v>714</v>
      </c>
      <c r="S821" s="13" t="s">
        <v>715</v>
      </c>
    </row>
    <row r="822" spans="1:19" x14ac:dyDescent="0.25">
      <c r="A822" s="13" t="s">
        <v>716</v>
      </c>
      <c r="B822" s="13" t="s">
        <v>703</v>
      </c>
      <c r="C822" s="13" t="s">
        <v>717</v>
      </c>
      <c r="D822" s="13" t="s">
        <v>705</v>
      </c>
      <c r="E822" s="13" t="s">
        <v>706</v>
      </c>
      <c r="F822" s="14">
        <v>4658.4799999999996</v>
      </c>
      <c r="G822" s="13" t="s">
        <v>707</v>
      </c>
      <c r="H822" s="19">
        <v>43952</v>
      </c>
      <c r="I822" s="13" t="s">
        <v>1573</v>
      </c>
      <c r="J822" s="13" t="s">
        <v>1587</v>
      </c>
      <c r="K822" s="20">
        <v>10072</v>
      </c>
      <c r="L822" s="13" t="s">
        <v>638</v>
      </c>
      <c r="M822" s="20">
        <v>111100</v>
      </c>
      <c r="N822" s="13" t="s">
        <v>1588</v>
      </c>
      <c r="O822" s="13" t="s">
        <v>718</v>
      </c>
      <c r="P822" s="13" t="s">
        <v>719</v>
      </c>
      <c r="Q822" s="13" t="s">
        <v>720</v>
      </c>
      <c r="R822" s="13" t="s">
        <v>714</v>
      </c>
      <c r="S822" s="13" t="s">
        <v>715</v>
      </c>
    </row>
    <row r="823" spans="1:19" x14ac:dyDescent="0.25">
      <c r="A823" s="13" t="s">
        <v>722</v>
      </c>
      <c r="B823" s="13" t="s">
        <v>703</v>
      </c>
      <c r="C823" s="13" t="s">
        <v>723</v>
      </c>
      <c r="D823" s="13" t="s">
        <v>705</v>
      </c>
      <c r="E823" s="13" t="s">
        <v>706</v>
      </c>
      <c r="F823" s="14">
        <v>4658.4799999999996</v>
      </c>
      <c r="G823" s="13" t="s">
        <v>707</v>
      </c>
      <c r="H823" s="19">
        <v>43983</v>
      </c>
      <c r="I823" s="13" t="s">
        <v>1513</v>
      </c>
      <c r="J823" s="13" t="s">
        <v>1587</v>
      </c>
      <c r="K823" s="20">
        <v>10072</v>
      </c>
      <c r="L823" s="13" t="s">
        <v>638</v>
      </c>
      <c r="M823" s="20">
        <v>111100</v>
      </c>
      <c r="N823" s="13" t="s">
        <v>1588</v>
      </c>
      <c r="O823" s="13" t="s">
        <v>724</v>
      </c>
      <c r="P823" s="13" t="s">
        <v>725</v>
      </c>
      <c r="Q823" s="13" t="s">
        <v>726</v>
      </c>
      <c r="R823" s="13" t="s">
        <v>714</v>
      </c>
      <c r="S823" s="13" t="s">
        <v>715</v>
      </c>
    </row>
    <row r="824" spans="1:19" x14ac:dyDescent="0.25">
      <c r="A824" s="13" t="s">
        <v>702</v>
      </c>
      <c r="B824" s="13" t="s">
        <v>703</v>
      </c>
      <c r="C824" s="13" t="s">
        <v>704</v>
      </c>
      <c r="D824" s="13" t="s">
        <v>705</v>
      </c>
      <c r="E824" s="13" t="s">
        <v>706</v>
      </c>
      <c r="F824" s="14">
        <v>1878.09</v>
      </c>
      <c r="G824" s="13" t="s">
        <v>707</v>
      </c>
      <c r="H824" s="19">
        <v>43922</v>
      </c>
      <c r="I824" s="13" t="s">
        <v>1589</v>
      </c>
      <c r="J824" s="13" t="s">
        <v>1590</v>
      </c>
      <c r="K824" s="20">
        <v>10072</v>
      </c>
      <c r="L824" s="13" t="s">
        <v>638</v>
      </c>
      <c r="M824" s="20">
        <v>111200</v>
      </c>
      <c r="N824" s="13" t="s">
        <v>1591</v>
      </c>
      <c r="O824" s="13" t="s">
        <v>711</v>
      </c>
      <c r="P824" s="13" t="s">
        <v>712</v>
      </c>
      <c r="Q824" s="13" t="s">
        <v>1582</v>
      </c>
      <c r="R824" s="13" t="s">
        <v>714</v>
      </c>
      <c r="S824" s="13" t="s">
        <v>730</v>
      </c>
    </row>
    <row r="825" spans="1:19" x14ac:dyDescent="0.25">
      <c r="A825" s="13" t="s">
        <v>716</v>
      </c>
      <c r="B825" s="13" t="s">
        <v>703</v>
      </c>
      <c r="C825" s="13" t="s">
        <v>717</v>
      </c>
      <c r="D825" s="13" t="s">
        <v>705</v>
      </c>
      <c r="E825" s="13" t="s">
        <v>706</v>
      </c>
      <c r="F825" s="14">
        <v>1878.09</v>
      </c>
      <c r="G825" s="13" t="s">
        <v>707</v>
      </c>
      <c r="H825" s="19">
        <v>43952</v>
      </c>
      <c r="I825" s="13" t="s">
        <v>1576</v>
      </c>
      <c r="J825" s="13" t="s">
        <v>1590</v>
      </c>
      <c r="K825" s="20">
        <v>10072</v>
      </c>
      <c r="L825" s="13" t="s">
        <v>638</v>
      </c>
      <c r="M825" s="20">
        <v>111200</v>
      </c>
      <c r="N825" s="13" t="s">
        <v>1591</v>
      </c>
      <c r="O825" s="13" t="s">
        <v>718</v>
      </c>
      <c r="P825" s="13" t="s">
        <v>719</v>
      </c>
      <c r="Q825" s="13" t="s">
        <v>720</v>
      </c>
      <c r="R825" s="13" t="s">
        <v>714</v>
      </c>
      <c r="S825" s="13" t="s">
        <v>730</v>
      </c>
    </row>
    <row r="826" spans="1:19" x14ac:dyDescent="0.25">
      <c r="A826" s="13" t="s">
        <v>722</v>
      </c>
      <c r="B826" s="13" t="s">
        <v>703</v>
      </c>
      <c r="C826" s="13" t="s">
        <v>723</v>
      </c>
      <c r="D826" s="13" t="s">
        <v>705</v>
      </c>
      <c r="E826" s="13" t="s">
        <v>706</v>
      </c>
      <c r="F826" s="14">
        <v>1878.09</v>
      </c>
      <c r="G826" s="13" t="s">
        <v>707</v>
      </c>
      <c r="H826" s="19">
        <v>43983</v>
      </c>
      <c r="I826" s="13" t="s">
        <v>1516</v>
      </c>
      <c r="J826" s="13" t="s">
        <v>1590</v>
      </c>
      <c r="K826" s="20">
        <v>10072</v>
      </c>
      <c r="L826" s="13" t="s">
        <v>638</v>
      </c>
      <c r="M826" s="20">
        <v>111200</v>
      </c>
      <c r="N826" s="13" t="s">
        <v>1591</v>
      </c>
      <c r="O826" s="13" t="s">
        <v>724</v>
      </c>
      <c r="P826" s="13" t="s">
        <v>725</v>
      </c>
      <c r="Q826" s="13" t="s">
        <v>726</v>
      </c>
      <c r="R826" s="13" t="s">
        <v>714</v>
      </c>
      <c r="S826" s="13" t="s">
        <v>730</v>
      </c>
    </row>
    <row r="827" spans="1:19" x14ac:dyDescent="0.25">
      <c r="A827" s="13" t="s">
        <v>702</v>
      </c>
      <c r="B827" s="13" t="s">
        <v>703</v>
      </c>
      <c r="C827" s="13" t="s">
        <v>704</v>
      </c>
      <c r="D827" s="13" t="s">
        <v>705</v>
      </c>
      <c r="E827" s="13" t="s">
        <v>706</v>
      </c>
      <c r="F827" s="14">
        <v>82048.92</v>
      </c>
      <c r="G827" s="13" t="s">
        <v>707</v>
      </c>
      <c r="H827" s="19">
        <v>43922</v>
      </c>
      <c r="I827" s="13" t="s">
        <v>1592</v>
      </c>
      <c r="J827" s="13" t="s">
        <v>1593</v>
      </c>
      <c r="K827" s="20">
        <v>10072</v>
      </c>
      <c r="L827" s="13" t="s">
        <v>638</v>
      </c>
      <c r="M827" s="20">
        <v>111400</v>
      </c>
      <c r="N827" s="13" t="s">
        <v>1594</v>
      </c>
      <c r="O827" s="13" t="s">
        <v>711</v>
      </c>
      <c r="P827" s="13" t="s">
        <v>712</v>
      </c>
      <c r="Q827" s="13" t="s">
        <v>1582</v>
      </c>
      <c r="R827" s="13" t="s">
        <v>714</v>
      </c>
      <c r="S827" s="13" t="s">
        <v>682</v>
      </c>
    </row>
    <row r="828" spans="1:19" x14ac:dyDescent="0.25">
      <c r="A828" s="13" t="s">
        <v>716</v>
      </c>
      <c r="B828" s="13" t="s">
        <v>703</v>
      </c>
      <c r="C828" s="13" t="s">
        <v>717</v>
      </c>
      <c r="D828" s="13" t="s">
        <v>705</v>
      </c>
      <c r="E828" s="13" t="s">
        <v>706</v>
      </c>
      <c r="F828" s="14">
        <v>82030.19</v>
      </c>
      <c r="G828" s="13" t="s">
        <v>707</v>
      </c>
      <c r="H828" s="19">
        <v>43952</v>
      </c>
      <c r="I828" s="13" t="s">
        <v>1579</v>
      </c>
      <c r="J828" s="13" t="s">
        <v>1593</v>
      </c>
      <c r="K828" s="20">
        <v>10072</v>
      </c>
      <c r="L828" s="13" t="s">
        <v>638</v>
      </c>
      <c r="M828" s="20">
        <v>111400</v>
      </c>
      <c r="N828" s="13" t="s">
        <v>1594</v>
      </c>
      <c r="O828" s="13" t="s">
        <v>718</v>
      </c>
      <c r="P828" s="13" t="s">
        <v>719</v>
      </c>
      <c r="Q828" s="13" t="s">
        <v>720</v>
      </c>
      <c r="R828" s="13" t="s">
        <v>714</v>
      </c>
      <c r="S828" s="13" t="s">
        <v>682</v>
      </c>
    </row>
    <row r="829" spans="1:19" x14ac:dyDescent="0.25">
      <c r="A829" s="13" t="s">
        <v>722</v>
      </c>
      <c r="B829" s="13" t="s">
        <v>703</v>
      </c>
      <c r="C829" s="13" t="s">
        <v>723</v>
      </c>
      <c r="D829" s="13" t="s">
        <v>705</v>
      </c>
      <c r="E829" s="13" t="s">
        <v>706</v>
      </c>
      <c r="F829" s="14">
        <v>83654.62</v>
      </c>
      <c r="G829" s="13" t="s">
        <v>707</v>
      </c>
      <c r="H829" s="19">
        <v>43983</v>
      </c>
      <c r="I829" s="13" t="s">
        <v>1519</v>
      </c>
      <c r="J829" s="13" t="s">
        <v>1593</v>
      </c>
      <c r="K829" s="20">
        <v>10072</v>
      </c>
      <c r="L829" s="13" t="s">
        <v>638</v>
      </c>
      <c r="M829" s="20">
        <v>111400</v>
      </c>
      <c r="N829" s="13" t="s">
        <v>1594</v>
      </c>
      <c r="O829" s="13" t="s">
        <v>724</v>
      </c>
      <c r="P829" s="13" t="s">
        <v>725</v>
      </c>
      <c r="Q829" s="13" t="s">
        <v>726</v>
      </c>
      <c r="R829" s="13" t="s">
        <v>714</v>
      </c>
      <c r="S829" s="13" t="s">
        <v>682</v>
      </c>
    </row>
    <row r="830" spans="1:19" x14ac:dyDescent="0.25">
      <c r="A830" s="13" t="s">
        <v>702</v>
      </c>
      <c r="B830" s="13" t="s">
        <v>703</v>
      </c>
      <c r="C830" s="13" t="s">
        <v>704</v>
      </c>
      <c r="D830" s="13" t="s">
        <v>705</v>
      </c>
      <c r="E830" s="13" t="s">
        <v>706</v>
      </c>
      <c r="F830" s="14">
        <v>42037.41</v>
      </c>
      <c r="G830" s="13" t="s">
        <v>707</v>
      </c>
      <c r="H830" s="19">
        <v>43922</v>
      </c>
      <c r="I830" s="13" t="s">
        <v>1595</v>
      </c>
      <c r="J830" s="13" t="s">
        <v>1596</v>
      </c>
      <c r="K830" s="20">
        <v>10072</v>
      </c>
      <c r="L830" s="13" t="s">
        <v>638</v>
      </c>
      <c r="M830" s="20">
        <v>111600</v>
      </c>
      <c r="N830" s="13" t="s">
        <v>1597</v>
      </c>
      <c r="O830" s="13" t="s">
        <v>711</v>
      </c>
      <c r="P830" s="13" t="s">
        <v>712</v>
      </c>
      <c r="Q830" s="13" t="s">
        <v>1582</v>
      </c>
      <c r="R830" s="13" t="s">
        <v>714</v>
      </c>
      <c r="S830" s="13" t="s">
        <v>721</v>
      </c>
    </row>
    <row r="831" spans="1:19" x14ac:dyDescent="0.25">
      <c r="A831" s="13" t="s">
        <v>716</v>
      </c>
      <c r="B831" s="13" t="s">
        <v>703</v>
      </c>
      <c r="C831" s="13" t="s">
        <v>717</v>
      </c>
      <c r="D831" s="13" t="s">
        <v>705</v>
      </c>
      <c r="E831" s="13" t="s">
        <v>706</v>
      </c>
      <c r="F831" s="14">
        <v>40075.01</v>
      </c>
      <c r="G831" s="13" t="s">
        <v>707</v>
      </c>
      <c r="H831" s="19">
        <v>43952</v>
      </c>
      <c r="I831" s="13" t="s">
        <v>1583</v>
      </c>
      <c r="J831" s="13" t="s">
        <v>1596</v>
      </c>
      <c r="K831" s="20">
        <v>10072</v>
      </c>
      <c r="L831" s="13" t="s">
        <v>638</v>
      </c>
      <c r="M831" s="20">
        <v>111600</v>
      </c>
      <c r="N831" s="13" t="s">
        <v>1597</v>
      </c>
      <c r="O831" s="13" t="s">
        <v>718</v>
      </c>
      <c r="P831" s="13" t="s">
        <v>719</v>
      </c>
      <c r="Q831" s="13" t="s">
        <v>720</v>
      </c>
      <c r="R831" s="13" t="s">
        <v>714</v>
      </c>
      <c r="S831" s="13" t="s">
        <v>721</v>
      </c>
    </row>
    <row r="832" spans="1:19" x14ac:dyDescent="0.25">
      <c r="A832" s="13" t="s">
        <v>722</v>
      </c>
      <c r="B832" s="13" t="s">
        <v>703</v>
      </c>
      <c r="C832" s="13" t="s">
        <v>723</v>
      </c>
      <c r="D832" s="13" t="s">
        <v>705</v>
      </c>
      <c r="E832" s="13" t="s">
        <v>706</v>
      </c>
      <c r="F832" s="14">
        <v>40107.480000000003</v>
      </c>
      <c r="G832" s="13" t="s">
        <v>707</v>
      </c>
      <c r="H832" s="19">
        <v>43983</v>
      </c>
      <c r="I832" s="13" t="s">
        <v>1522</v>
      </c>
      <c r="J832" s="13" t="s">
        <v>1596</v>
      </c>
      <c r="K832" s="20">
        <v>10072</v>
      </c>
      <c r="L832" s="13" t="s">
        <v>638</v>
      </c>
      <c r="M832" s="20">
        <v>111600</v>
      </c>
      <c r="N832" s="13" t="s">
        <v>1597</v>
      </c>
      <c r="O832" s="13" t="s">
        <v>724</v>
      </c>
      <c r="P832" s="13" t="s">
        <v>725</v>
      </c>
      <c r="Q832" s="13" t="s">
        <v>726</v>
      </c>
      <c r="R832" s="13" t="s">
        <v>714</v>
      </c>
      <c r="S832" s="13" t="s">
        <v>721</v>
      </c>
    </row>
    <row r="833" spans="1:19" x14ac:dyDescent="0.25">
      <c r="A833" s="13" t="s">
        <v>702</v>
      </c>
      <c r="B833" s="13" t="s">
        <v>703</v>
      </c>
      <c r="C833" s="13" t="s">
        <v>704</v>
      </c>
      <c r="D833" s="13" t="s">
        <v>705</v>
      </c>
      <c r="E833" s="13" t="s">
        <v>706</v>
      </c>
      <c r="F833" s="14">
        <v>2189.02</v>
      </c>
      <c r="G833" s="13" t="s">
        <v>707</v>
      </c>
      <c r="H833" s="19">
        <v>43922</v>
      </c>
      <c r="I833" s="13" t="s">
        <v>1598</v>
      </c>
      <c r="J833" s="13" t="s">
        <v>1599</v>
      </c>
      <c r="K833" s="20">
        <v>10072</v>
      </c>
      <c r="L833" s="13" t="s">
        <v>638</v>
      </c>
      <c r="M833" s="20">
        <v>111700</v>
      </c>
      <c r="N833" s="13" t="s">
        <v>1600</v>
      </c>
      <c r="O833" s="13" t="s">
        <v>711</v>
      </c>
      <c r="P833" s="13" t="s">
        <v>712</v>
      </c>
      <c r="Q833" s="13" t="s">
        <v>1582</v>
      </c>
      <c r="R833" s="13" t="s">
        <v>714</v>
      </c>
      <c r="S833" s="13" t="s">
        <v>741</v>
      </c>
    </row>
    <row r="834" spans="1:19" x14ac:dyDescent="0.25">
      <c r="A834" s="13" t="s">
        <v>716</v>
      </c>
      <c r="B834" s="13" t="s">
        <v>703</v>
      </c>
      <c r="C834" s="13" t="s">
        <v>717</v>
      </c>
      <c r="D834" s="13" t="s">
        <v>705</v>
      </c>
      <c r="E834" s="13" t="s">
        <v>706</v>
      </c>
      <c r="F834" s="14">
        <v>2051.31</v>
      </c>
      <c r="G834" s="13" t="s">
        <v>707</v>
      </c>
      <c r="H834" s="19">
        <v>43952</v>
      </c>
      <c r="I834" s="13" t="s">
        <v>1586</v>
      </c>
      <c r="J834" s="13" t="s">
        <v>1599</v>
      </c>
      <c r="K834" s="20">
        <v>10072</v>
      </c>
      <c r="L834" s="13" t="s">
        <v>638</v>
      </c>
      <c r="M834" s="20">
        <v>111700</v>
      </c>
      <c r="N834" s="13" t="s">
        <v>1600</v>
      </c>
      <c r="O834" s="13" t="s">
        <v>718</v>
      </c>
      <c r="P834" s="13" t="s">
        <v>719</v>
      </c>
      <c r="Q834" s="13" t="s">
        <v>720</v>
      </c>
      <c r="R834" s="13" t="s">
        <v>714</v>
      </c>
      <c r="S834" s="13" t="s">
        <v>741</v>
      </c>
    </row>
    <row r="835" spans="1:19" x14ac:dyDescent="0.25">
      <c r="A835" s="13" t="s">
        <v>722</v>
      </c>
      <c r="B835" s="13" t="s">
        <v>703</v>
      </c>
      <c r="C835" s="13" t="s">
        <v>723</v>
      </c>
      <c r="D835" s="13" t="s">
        <v>705</v>
      </c>
      <c r="E835" s="13" t="s">
        <v>706</v>
      </c>
      <c r="F835" s="14">
        <v>2051.31</v>
      </c>
      <c r="G835" s="13" t="s">
        <v>707</v>
      </c>
      <c r="H835" s="19">
        <v>43983</v>
      </c>
      <c r="I835" s="13" t="s">
        <v>1525</v>
      </c>
      <c r="J835" s="13" t="s">
        <v>1599</v>
      </c>
      <c r="K835" s="20">
        <v>10072</v>
      </c>
      <c r="L835" s="13" t="s">
        <v>638</v>
      </c>
      <c r="M835" s="20">
        <v>111700</v>
      </c>
      <c r="N835" s="13" t="s">
        <v>1600</v>
      </c>
      <c r="O835" s="13" t="s">
        <v>724</v>
      </c>
      <c r="P835" s="13" t="s">
        <v>725</v>
      </c>
      <c r="Q835" s="13" t="s">
        <v>726</v>
      </c>
      <c r="R835" s="13" t="s">
        <v>714</v>
      </c>
      <c r="S835" s="13" t="s">
        <v>741</v>
      </c>
    </row>
    <row r="836" spans="1:19" x14ac:dyDescent="0.25">
      <c r="A836" s="13" t="s">
        <v>702</v>
      </c>
      <c r="B836" s="13" t="s">
        <v>703</v>
      </c>
      <c r="C836" s="13" t="s">
        <v>704</v>
      </c>
      <c r="D836" s="13" t="s">
        <v>705</v>
      </c>
      <c r="E836" s="13" t="s">
        <v>706</v>
      </c>
      <c r="F836" s="14">
        <v>72.2</v>
      </c>
      <c r="G836" s="13" t="s">
        <v>707</v>
      </c>
      <c r="H836" s="19">
        <v>43922</v>
      </c>
      <c r="I836" s="13" t="s">
        <v>1601</v>
      </c>
      <c r="J836" s="13" t="s">
        <v>1602</v>
      </c>
      <c r="K836" s="20">
        <v>10072</v>
      </c>
      <c r="L836" s="13" t="s">
        <v>638</v>
      </c>
      <c r="M836" s="20">
        <v>113000</v>
      </c>
      <c r="N836" s="13" t="s">
        <v>1603</v>
      </c>
      <c r="O836" s="13" t="s">
        <v>711</v>
      </c>
      <c r="P836" s="13" t="s">
        <v>712</v>
      </c>
      <c r="Q836" s="13" t="s">
        <v>1582</v>
      </c>
      <c r="R836" s="13" t="s">
        <v>714</v>
      </c>
      <c r="S836" s="13" t="s">
        <v>741</v>
      </c>
    </row>
    <row r="837" spans="1:19" x14ac:dyDescent="0.25">
      <c r="A837" s="13" t="s">
        <v>716</v>
      </c>
      <c r="B837" s="13" t="s">
        <v>703</v>
      </c>
      <c r="C837" s="13" t="s">
        <v>717</v>
      </c>
      <c r="D837" s="13" t="s">
        <v>705</v>
      </c>
      <c r="E837" s="13" t="s">
        <v>706</v>
      </c>
      <c r="F837" s="14">
        <v>47.91</v>
      </c>
      <c r="G837" s="13" t="s">
        <v>707</v>
      </c>
      <c r="H837" s="19">
        <v>43952</v>
      </c>
      <c r="I837" s="13" t="s">
        <v>1589</v>
      </c>
      <c r="J837" s="13" t="s">
        <v>1602</v>
      </c>
      <c r="K837" s="20">
        <v>10072</v>
      </c>
      <c r="L837" s="13" t="s">
        <v>638</v>
      </c>
      <c r="M837" s="20">
        <v>113000</v>
      </c>
      <c r="N837" s="13" t="s">
        <v>1603</v>
      </c>
      <c r="O837" s="13" t="s">
        <v>718</v>
      </c>
      <c r="P837" s="13" t="s">
        <v>719</v>
      </c>
      <c r="Q837" s="13" t="s">
        <v>720</v>
      </c>
      <c r="R837" s="13" t="s">
        <v>714</v>
      </c>
      <c r="S837" s="13" t="s">
        <v>741</v>
      </c>
    </row>
    <row r="838" spans="1:19" x14ac:dyDescent="0.25">
      <c r="A838" s="13" t="s">
        <v>722</v>
      </c>
      <c r="B838" s="13" t="s">
        <v>703</v>
      </c>
      <c r="C838" s="13" t="s">
        <v>723</v>
      </c>
      <c r="D838" s="13" t="s">
        <v>705</v>
      </c>
      <c r="E838" s="13" t="s">
        <v>706</v>
      </c>
      <c r="F838" s="14">
        <v>47.91</v>
      </c>
      <c r="G838" s="13" t="s">
        <v>707</v>
      </c>
      <c r="H838" s="19">
        <v>43983</v>
      </c>
      <c r="I838" s="13" t="s">
        <v>1528</v>
      </c>
      <c r="J838" s="13" t="s">
        <v>1602</v>
      </c>
      <c r="K838" s="20">
        <v>10072</v>
      </c>
      <c r="L838" s="13" t="s">
        <v>638</v>
      </c>
      <c r="M838" s="20">
        <v>113000</v>
      </c>
      <c r="N838" s="13" t="s">
        <v>1603</v>
      </c>
      <c r="O838" s="13" t="s">
        <v>724</v>
      </c>
      <c r="P838" s="13" t="s">
        <v>725</v>
      </c>
      <c r="Q838" s="13" t="s">
        <v>726</v>
      </c>
      <c r="R838" s="13" t="s">
        <v>714</v>
      </c>
      <c r="S838" s="13" t="s">
        <v>741</v>
      </c>
    </row>
    <row r="839" spans="1:19" x14ac:dyDescent="0.25">
      <c r="A839" s="13" t="s">
        <v>702</v>
      </c>
      <c r="B839" s="13" t="s">
        <v>703</v>
      </c>
      <c r="C839" s="13" t="s">
        <v>704</v>
      </c>
      <c r="D839" s="13" t="s">
        <v>705</v>
      </c>
      <c r="E839" s="13" t="s">
        <v>706</v>
      </c>
      <c r="F839" s="14">
        <v>437.64</v>
      </c>
      <c r="G839" s="13" t="s">
        <v>707</v>
      </c>
      <c r="H839" s="19">
        <v>43922</v>
      </c>
      <c r="I839" s="13" t="s">
        <v>1604</v>
      </c>
      <c r="J839" s="13" t="s">
        <v>1605</v>
      </c>
      <c r="K839" s="20">
        <v>10072</v>
      </c>
      <c r="L839" s="13" t="s">
        <v>638</v>
      </c>
      <c r="M839" s="20">
        <v>113010</v>
      </c>
      <c r="N839" s="13" t="s">
        <v>1606</v>
      </c>
      <c r="O839" s="13" t="s">
        <v>711</v>
      </c>
      <c r="P839" s="13" t="s">
        <v>712</v>
      </c>
      <c r="Q839" s="13" t="s">
        <v>1582</v>
      </c>
      <c r="R839" s="13" t="s">
        <v>714</v>
      </c>
      <c r="S839" s="13" t="s">
        <v>715</v>
      </c>
    </row>
    <row r="840" spans="1:19" x14ac:dyDescent="0.25">
      <c r="A840" s="13" t="s">
        <v>716</v>
      </c>
      <c r="B840" s="13" t="s">
        <v>703</v>
      </c>
      <c r="C840" s="13" t="s">
        <v>717</v>
      </c>
      <c r="D840" s="13" t="s">
        <v>705</v>
      </c>
      <c r="E840" s="13" t="s">
        <v>706</v>
      </c>
      <c r="F840" s="14">
        <v>437.64</v>
      </c>
      <c r="G840" s="13" t="s">
        <v>707</v>
      </c>
      <c r="H840" s="19">
        <v>43952</v>
      </c>
      <c r="I840" s="13" t="s">
        <v>1592</v>
      </c>
      <c r="J840" s="13" t="s">
        <v>1605</v>
      </c>
      <c r="K840" s="20">
        <v>10072</v>
      </c>
      <c r="L840" s="13" t="s">
        <v>638</v>
      </c>
      <c r="M840" s="20">
        <v>113010</v>
      </c>
      <c r="N840" s="13" t="s">
        <v>1606</v>
      </c>
      <c r="O840" s="13" t="s">
        <v>718</v>
      </c>
      <c r="P840" s="13" t="s">
        <v>719</v>
      </c>
      <c r="Q840" s="13" t="s">
        <v>720</v>
      </c>
      <c r="R840" s="13" t="s">
        <v>714</v>
      </c>
      <c r="S840" s="13" t="s">
        <v>715</v>
      </c>
    </row>
    <row r="841" spans="1:19" x14ac:dyDescent="0.25">
      <c r="A841" s="13" t="s">
        <v>722</v>
      </c>
      <c r="B841" s="13" t="s">
        <v>703</v>
      </c>
      <c r="C841" s="13" t="s">
        <v>723</v>
      </c>
      <c r="D841" s="13" t="s">
        <v>705</v>
      </c>
      <c r="E841" s="13" t="s">
        <v>706</v>
      </c>
      <c r="F841" s="14">
        <v>437.64</v>
      </c>
      <c r="G841" s="13" t="s">
        <v>707</v>
      </c>
      <c r="H841" s="19">
        <v>43983</v>
      </c>
      <c r="I841" s="13" t="s">
        <v>1531</v>
      </c>
      <c r="J841" s="13" t="s">
        <v>1605</v>
      </c>
      <c r="K841" s="20">
        <v>10072</v>
      </c>
      <c r="L841" s="13" t="s">
        <v>638</v>
      </c>
      <c r="M841" s="20">
        <v>113010</v>
      </c>
      <c r="N841" s="13" t="s">
        <v>1606</v>
      </c>
      <c r="O841" s="13" t="s">
        <v>724</v>
      </c>
      <c r="P841" s="13" t="s">
        <v>725</v>
      </c>
      <c r="Q841" s="13" t="s">
        <v>726</v>
      </c>
      <c r="R841" s="13" t="s">
        <v>714</v>
      </c>
      <c r="S841" s="13" t="s">
        <v>715</v>
      </c>
    </row>
    <row r="842" spans="1:19" x14ac:dyDescent="0.25">
      <c r="A842" s="13" t="s">
        <v>702</v>
      </c>
      <c r="B842" s="13" t="s">
        <v>703</v>
      </c>
      <c r="C842" s="13" t="s">
        <v>704</v>
      </c>
      <c r="D842" s="13" t="s">
        <v>705</v>
      </c>
      <c r="E842" s="13" t="s">
        <v>706</v>
      </c>
      <c r="F842" s="14">
        <v>156.87</v>
      </c>
      <c r="G842" s="13" t="s">
        <v>707</v>
      </c>
      <c r="H842" s="19">
        <v>43922</v>
      </c>
      <c r="I842" s="13" t="s">
        <v>1607</v>
      </c>
      <c r="J842" s="13" t="s">
        <v>1608</v>
      </c>
      <c r="K842" s="20">
        <v>10072</v>
      </c>
      <c r="L842" s="13" t="s">
        <v>638</v>
      </c>
      <c r="M842" s="20">
        <v>113020</v>
      </c>
      <c r="N842" s="13" t="s">
        <v>1609</v>
      </c>
      <c r="O842" s="13" t="s">
        <v>711</v>
      </c>
      <c r="P842" s="13" t="s">
        <v>712</v>
      </c>
      <c r="Q842" s="13" t="s">
        <v>1582</v>
      </c>
      <c r="R842" s="13" t="s">
        <v>714</v>
      </c>
      <c r="S842" s="13" t="s">
        <v>730</v>
      </c>
    </row>
    <row r="843" spans="1:19" x14ac:dyDescent="0.25">
      <c r="A843" s="13" t="s">
        <v>716</v>
      </c>
      <c r="B843" s="13" t="s">
        <v>703</v>
      </c>
      <c r="C843" s="13" t="s">
        <v>717</v>
      </c>
      <c r="D843" s="13" t="s">
        <v>705</v>
      </c>
      <c r="E843" s="13" t="s">
        <v>706</v>
      </c>
      <c r="F843" s="14">
        <v>156.87</v>
      </c>
      <c r="G843" s="13" t="s">
        <v>707</v>
      </c>
      <c r="H843" s="19">
        <v>43952</v>
      </c>
      <c r="I843" s="13" t="s">
        <v>1595</v>
      </c>
      <c r="J843" s="13" t="s">
        <v>1608</v>
      </c>
      <c r="K843" s="20">
        <v>10072</v>
      </c>
      <c r="L843" s="13" t="s">
        <v>638</v>
      </c>
      <c r="M843" s="20">
        <v>113020</v>
      </c>
      <c r="N843" s="13" t="s">
        <v>1609</v>
      </c>
      <c r="O843" s="13" t="s">
        <v>718</v>
      </c>
      <c r="P843" s="13" t="s">
        <v>719</v>
      </c>
      <c r="Q843" s="13" t="s">
        <v>720</v>
      </c>
      <c r="R843" s="13" t="s">
        <v>714</v>
      </c>
      <c r="S843" s="13" t="s">
        <v>730</v>
      </c>
    </row>
    <row r="844" spans="1:19" x14ac:dyDescent="0.25">
      <c r="A844" s="13" t="s">
        <v>722</v>
      </c>
      <c r="B844" s="13" t="s">
        <v>703</v>
      </c>
      <c r="C844" s="13" t="s">
        <v>723</v>
      </c>
      <c r="D844" s="13" t="s">
        <v>705</v>
      </c>
      <c r="E844" s="13" t="s">
        <v>706</v>
      </c>
      <c r="F844" s="14">
        <v>156.87</v>
      </c>
      <c r="G844" s="13" t="s">
        <v>707</v>
      </c>
      <c r="H844" s="19">
        <v>43983</v>
      </c>
      <c r="I844" s="13" t="s">
        <v>1534</v>
      </c>
      <c r="J844" s="13" t="s">
        <v>1608</v>
      </c>
      <c r="K844" s="20">
        <v>10072</v>
      </c>
      <c r="L844" s="13" t="s">
        <v>638</v>
      </c>
      <c r="M844" s="20">
        <v>113020</v>
      </c>
      <c r="N844" s="13" t="s">
        <v>1609</v>
      </c>
      <c r="O844" s="13" t="s">
        <v>724</v>
      </c>
      <c r="P844" s="13" t="s">
        <v>725</v>
      </c>
      <c r="Q844" s="13" t="s">
        <v>726</v>
      </c>
      <c r="R844" s="13" t="s">
        <v>714</v>
      </c>
      <c r="S844" s="13" t="s">
        <v>730</v>
      </c>
    </row>
    <row r="845" spans="1:19" x14ac:dyDescent="0.25">
      <c r="A845" s="13" t="s">
        <v>702</v>
      </c>
      <c r="B845" s="13" t="s">
        <v>703</v>
      </c>
      <c r="C845" s="13" t="s">
        <v>704</v>
      </c>
      <c r="D845" s="13" t="s">
        <v>705</v>
      </c>
      <c r="E845" s="13" t="s">
        <v>706</v>
      </c>
      <c r="F845" s="14">
        <v>8707.85</v>
      </c>
      <c r="G845" s="13" t="s">
        <v>707</v>
      </c>
      <c r="H845" s="19">
        <v>43922</v>
      </c>
      <c r="I845" s="13" t="s">
        <v>1610</v>
      </c>
      <c r="J845" s="13" t="s">
        <v>1611</v>
      </c>
      <c r="K845" s="20">
        <v>10072</v>
      </c>
      <c r="L845" s="13" t="s">
        <v>638</v>
      </c>
      <c r="M845" s="20">
        <v>113040</v>
      </c>
      <c r="N845" s="13" t="s">
        <v>1612</v>
      </c>
      <c r="O845" s="13" t="s">
        <v>711</v>
      </c>
      <c r="P845" s="13" t="s">
        <v>712</v>
      </c>
      <c r="Q845" s="13" t="s">
        <v>1582</v>
      </c>
      <c r="R845" s="13" t="s">
        <v>714</v>
      </c>
      <c r="S845" s="13" t="s">
        <v>682</v>
      </c>
    </row>
    <row r="846" spans="1:19" x14ac:dyDescent="0.25">
      <c r="A846" s="13" t="s">
        <v>716</v>
      </c>
      <c r="B846" s="13" t="s">
        <v>703</v>
      </c>
      <c r="C846" s="13" t="s">
        <v>717</v>
      </c>
      <c r="D846" s="13" t="s">
        <v>705</v>
      </c>
      <c r="E846" s="13" t="s">
        <v>706</v>
      </c>
      <c r="F846" s="14">
        <v>8705.2800000000007</v>
      </c>
      <c r="G846" s="13" t="s">
        <v>707</v>
      </c>
      <c r="H846" s="19">
        <v>43952</v>
      </c>
      <c r="I846" s="13" t="s">
        <v>1598</v>
      </c>
      <c r="J846" s="13" t="s">
        <v>1611</v>
      </c>
      <c r="K846" s="20">
        <v>10072</v>
      </c>
      <c r="L846" s="13" t="s">
        <v>638</v>
      </c>
      <c r="M846" s="20">
        <v>113040</v>
      </c>
      <c r="N846" s="13" t="s">
        <v>1612</v>
      </c>
      <c r="O846" s="13" t="s">
        <v>718</v>
      </c>
      <c r="P846" s="13" t="s">
        <v>719</v>
      </c>
      <c r="Q846" s="13" t="s">
        <v>720</v>
      </c>
      <c r="R846" s="13" t="s">
        <v>714</v>
      </c>
      <c r="S846" s="13" t="s">
        <v>682</v>
      </c>
    </row>
    <row r="847" spans="1:19" x14ac:dyDescent="0.25">
      <c r="A847" s="13" t="s">
        <v>722</v>
      </c>
      <c r="B847" s="13" t="s">
        <v>703</v>
      </c>
      <c r="C847" s="13" t="s">
        <v>723</v>
      </c>
      <c r="D847" s="13" t="s">
        <v>705</v>
      </c>
      <c r="E847" s="13" t="s">
        <v>706</v>
      </c>
      <c r="F847" s="14">
        <v>8846.9599999999991</v>
      </c>
      <c r="G847" s="13" t="s">
        <v>707</v>
      </c>
      <c r="H847" s="19">
        <v>43983</v>
      </c>
      <c r="I847" s="13" t="s">
        <v>1537</v>
      </c>
      <c r="J847" s="13" t="s">
        <v>1611</v>
      </c>
      <c r="K847" s="20">
        <v>10072</v>
      </c>
      <c r="L847" s="13" t="s">
        <v>638</v>
      </c>
      <c r="M847" s="20">
        <v>113040</v>
      </c>
      <c r="N847" s="13" t="s">
        <v>1612</v>
      </c>
      <c r="O847" s="13" t="s">
        <v>724</v>
      </c>
      <c r="P847" s="13" t="s">
        <v>725</v>
      </c>
      <c r="Q847" s="13" t="s">
        <v>726</v>
      </c>
      <c r="R847" s="13" t="s">
        <v>714</v>
      </c>
      <c r="S847" s="13" t="s">
        <v>682</v>
      </c>
    </row>
    <row r="848" spans="1:19" x14ac:dyDescent="0.25">
      <c r="A848" s="13" t="s">
        <v>702</v>
      </c>
      <c r="B848" s="13" t="s">
        <v>703</v>
      </c>
      <c r="C848" s="13" t="s">
        <v>704</v>
      </c>
      <c r="D848" s="13" t="s">
        <v>705</v>
      </c>
      <c r="E848" s="13" t="s">
        <v>706</v>
      </c>
      <c r="F848" s="14">
        <v>3094.91</v>
      </c>
      <c r="G848" s="13" t="s">
        <v>707</v>
      </c>
      <c r="H848" s="19">
        <v>43922</v>
      </c>
      <c r="I848" s="13" t="s">
        <v>1613</v>
      </c>
      <c r="J848" s="13" t="s">
        <v>1614</v>
      </c>
      <c r="K848" s="20">
        <v>10072</v>
      </c>
      <c r="L848" s="13" t="s">
        <v>638</v>
      </c>
      <c r="M848" s="20">
        <v>113060</v>
      </c>
      <c r="N848" s="13" t="s">
        <v>1615</v>
      </c>
      <c r="O848" s="13" t="s">
        <v>711</v>
      </c>
      <c r="P848" s="13" t="s">
        <v>712</v>
      </c>
      <c r="Q848" s="13" t="s">
        <v>1582</v>
      </c>
      <c r="R848" s="13" t="s">
        <v>714</v>
      </c>
      <c r="S848" s="13" t="s">
        <v>721</v>
      </c>
    </row>
    <row r="849" spans="1:19" x14ac:dyDescent="0.25">
      <c r="A849" s="13" t="s">
        <v>716</v>
      </c>
      <c r="B849" s="13" t="s">
        <v>703</v>
      </c>
      <c r="C849" s="13" t="s">
        <v>717</v>
      </c>
      <c r="D849" s="13" t="s">
        <v>705</v>
      </c>
      <c r="E849" s="13" t="s">
        <v>706</v>
      </c>
      <c r="F849" s="14">
        <v>2890.96</v>
      </c>
      <c r="G849" s="13" t="s">
        <v>707</v>
      </c>
      <c r="H849" s="19">
        <v>43952</v>
      </c>
      <c r="I849" s="13" t="s">
        <v>1601</v>
      </c>
      <c r="J849" s="13" t="s">
        <v>1614</v>
      </c>
      <c r="K849" s="20">
        <v>10072</v>
      </c>
      <c r="L849" s="13" t="s">
        <v>638</v>
      </c>
      <c r="M849" s="20">
        <v>113060</v>
      </c>
      <c r="N849" s="13" t="s">
        <v>1615</v>
      </c>
      <c r="O849" s="13" t="s">
        <v>718</v>
      </c>
      <c r="P849" s="13" t="s">
        <v>719</v>
      </c>
      <c r="Q849" s="13" t="s">
        <v>720</v>
      </c>
      <c r="R849" s="13" t="s">
        <v>714</v>
      </c>
      <c r="S849" s="13" t="s">
        <v>721</v>
      </c>
    </row>
    <row r="850" spans="1:19" x14ac:dyDescent="0.25">
      <c r="A850" s="13" t="s">
        <v>722</v>
      </c>
      <c r="B850" s="13" t="s">
        <v>703</v>
      </c>
      <c r="C850" s="13" t="s">
        <v>723</v>
      </c>
      <c r="D850" s="13" t="s">
        <v>705</v>
      </c>
      <c r="E850" s="13" t="s">
        <v>706</v>
      </c>
      <c r="F850" s="14">
        <v>2895.42</v>
      </c>
      <c r="G850" s="13" t="s">
        <v>707</v>
      </c>
      <c r="H850" s="19">
        <v>43983</v>
      </c>
      <c r="I850" s="13" t="s">
        <v>1540</v>
      </c>
      <c r="J850" s="13" t="s">
        <v>1614</v>
      </c>
      <c r="K850" s="20">
        <v>10072</v>
      </c>
      <c r="L850" s="13" t="s">
        <v>638</v>
      </c>
      <c r="M850" s="20">
        <v>113060</v>
      </c>
      <c r="N850" s="13" t="s">
        <v>1615</v>
      </c>
      <c r="O850" s="13" t="s">
        <v>724</v>
      </c>
      <c r="P850" s="13" t="s">
        <v>725</v>
      </c>
      <c r="Q850" s="13" t="s">
        <v>726</v>
      </c>
      <c r="R850" s="13" t="s">
        <v>714</v>
      </c>
      <c r="S850" s="13" t="s">
        <v>721</v>
      </c>
    </row>
    <row r="851" spans="1:19" x14ac:dyDescent="0.25">
      <c r="A851" s="13" t="s">
        <v>702</v>
      </c>
      <c r="B851" s="13" t="s">
        <v>703</v>
      </c>
      <c r="C851" s="13" t="s">
        <v>704</v>
      </c>
      <c r="D851" s="13" t="s">
        <v>705</v>
      </c>
      <c r="E851" s="13" t="s">
        <v>706</v>
      </c>
      <c r="F851" s="14">
        <v>437.16</v>
      </c>
      <c r="G851" s="13" t="s">
        <v>707</v>
      </c>
      <c r="H851" s="19">
        <v>43922</v>
      </c>
      <c r="I851" s="13" t="s">
        <v>1616</v>
      </c>
      <c r="J851" s="13" t="s">
        <v>1617</v>
      </c>
      <c r="K851" s="20">
        <v>10072</v>
      </c>
      <c r="L851" s="13" t="s">
        <v>638</v>
      </c>
      <c r="M851" s="20">
        <v>114000</v>
      </c>
      <c r="N851" s="13" t="s">
        <v>1618</v>
      </c>
      <c r="O851" s="13" t="s">
        <v>711</v>
      </c>
      <c r="P851" s="13" t="s">
        <v>712</v>
      </c>
      <c r="Q851" s="13" t="s">
        <v>1582</v>
      </c>
      <c r="R851" s="13" t="s">
        <v>714</v>
      </c>
      <c r="S851" s="13" t="s">
        <v>741</v>
      </c>
    </row>
    <row r="852" spans="1:19" x14ac:dyDescent="0.25">
      <c r="A852" s="13" t="s">
        <v>716</v>
      </c>
      <c r="B852" s="13" t="s">
        <v>703</v>
      </c>
      <c r="C852" s="13" t="s">
        <v>717</v>
      </c>
      <c r="D852" s="13" t="s">
        <v>705</v>
      </c>
      <c r="E852" s="13" t="s">
        <v>706</v>
      </c>
      <c r="F852" s="14">
        <v>398.93</v>
      </c>
      <c r="G852" s="13" t="s">
        <v>707</v>
      </c>
      <c r="H852" s="19">
        <v>43952</v>
      </c>
      <c r="I852" s="13" t="s">
        <v>1604</v>
      </c>
      <c r="J852" s="13" t="s">
        <v>1617</v>
      </c>
      <c r="K852" s="20">
        <v>10072</v>
      </c>
      <c r="L852" s="13" t="s">
        <v>638</v>
      </c>
      <c r="M852" s="20">
        <v>114000</v>
      </c>
      <c r="N852" s="13" t="s">
        <v>1618</v>
      </c>
      <c r="O852" s="13" t="s">
        <v>718</v>
      </c>
      <c r="P852" s="13" t="s">
        <v>719</v>
      </c>
      <c r="Q852" s="13" t="s">
        <v>720</v>
      </c>
      <c r="R852" s="13" t="s">
        <v>714</v>
      </c>
      <c r="S852" s="13" t="s">
        <v>741</v>
      </c>
    </row>
    <row r="853" spans="1:19" x14ac:dyDescent="0.25">
      <c r="A853" s="13" t="s">
        <v>722</v>
      </c>
      <c r="B853" s="13" t="s">
        <v>703</v>
      </c>
      <c r="C853" s="13" t="s">
        <v>723</v>
      </c>
      <c r="D853" s="13" t="s">
        <v>705</v>
      </c>
      <c r="E853" s="13" t="s">
        <v>706</v>
      </c>
      <c r="F853" s="14">
        <v>398.93</v>
      </c>
      <c r="G853" s="13" t="s">
        <v>707</v>
      </c>
      <c r="H853" s="19">
        <v>43983</v>
      </c>
      <c r="I853" s="13" t="s">
        <v>1543</v>
      </c>
      <c r="J853" s="13" t="s">
        <v>1617</v>
      </c>
      <c r="K853" s="20">
        <v>10072</v>
      </c>
      <c r="L853" s="13" t="s">
        <v>638</v>
      </c>
      <c r="M853" s="20">
        <v>114000</v>
      </c>
      <c r="N853" s="13" t="s">
        <v>1618</v>
      </c>
      <c r="O853" s="13" t="s">
        <v>724</v>
      </c>
      <c r="P853" s="13" t="s">
        <v>725</v>
      </c>
      <c r="Q853" s="13" t="s">
        <v>726</v>
      </c>
      <c r="R853" s="13" t="s">
        <v>714</v>
      </c>
      <c r="S853" s="13" t="s">
        <v>741</v>
      </c>
    </row>
    <row r="854" spans="1:19" x14ac:dyDescent="0.25">
      <c r="A854" s="13" t="s">
        <v>702</v>
      </c>
      <c r="B854" s="13" t="s">
        <v>703</v>
      </c>
      <c r="C854" s="13" t="s">
        <v>704</v>
      </c>
      <c r="D854" s="13" t="s">
        <v>705</v>
      </c>
      <c r="E854" s="13" t="s">
        <v>706</v>
      </c>
      <c r="F854" s="14">
        <v>1293.25</v>
      </c>
      <c r="G854" s="13" t="s">
        <v>707</v>
      </c>
      <c r="H854" s="19">
        <v>43922</v>
      </c>
      <c r="I854" s="13" t="s">
        <v>1619</v>
      </c>
      <c r="J854" s="13" t="s">
        <v>1620</v>
      </c>
      <c r="K854" s="20">
        <v>10072</v>
      </c>
      <c r="L854" s="13" t="s">
        <v>638</v>
      </c>
      <c r="M854" s="20">
        <v>114010</v>
      </c>
      <c r="N854" s="13" t="s">
        <v>1621</v>
      </c>
      <c r="O854" s="13" t="s">
        <v>711</v>
      </c>
      <c r="P854" s="13" t="s">
        <v>712</v>
      </c>
      <c r="Q854" s="13" t="s">
        <v>1582</v>
      </c>
      <c r="R854" s="13" t="s">
        <v>714</v>
      </c>
      <c r="S854" s="13" t="s">
        <v>715</v>
      </c>
    </row>
    <row r="855" spans="1:19" x14ac:dyDescent="0.25">
      <c r="A855" s="13" t="s">
        <v>716</v>
      </c>
      <c r="B855" s="13" t="s">
        <v>703</v>
      </c>
      <c r="C855" s="13" t="s">
        <v>717</v>
      </c>
      <c r="D855" s="13" t="s">
        <v>705</v>
      </c>
      <c r="E855" s="13" t="s">
        <v>706</v>
      </c>
      <c r="F855" s="14">
        <v>1293.25</v>
      </c>
      <c r="G855" s="13" t="s">
        <v>707</v>
      </c>
      <c r="H855" s="19">
        <v>43952</v>
      </c>
      <c r="I855" s="13" t="s">
        <v>1607</v>
      </c>
      <c r="J855" s="13" t="s">
        <v>1620</v>
      </c>
      <c r="K855" s="20">
        <v>10072</v>
      </c>
      <c r="L855" s="13" t="s">
        <v>638</v>
      </c>
      <c r="M855" s="20">
        <v>114010</v>
      </c>
      <c r="N855" s="13" t="s">
        <v>1621</v>
      </c>
      <c r="O855" s="13" t="s">
        <v>718</v>
      </c>
      <c r="P855" s="13" t="s">
        <v>719</v>
      </c>
      <c r="Q855" s="13" t="s">
        <v>720</v>
      </c>
      <c r="R855" s="13" t="s">
        <v>714</v>
      </c>
      <c r="S855" s="13" t="s">
        <v>715</v>
      </c>
    </row>
    <row r="856" spans="1:19" x14ac:dyDescent="0.25">
      <c r="A856" s="13" t="s">
        <v>722</v>
      </c>
      <c r="B856" s="13" t="s">
        <v>703</v>
      </c>
      <c r="C856" s="13" t="s">
        <v>723</v>
      </c>
      <c r="D856" s="13" t="s">
        <v>705</v>
      </c>
      <c r="E856" s="13" t="s">
        <v>706</v>
      </c>
      <c r="F856" s="14">
        <v>1293.25</v>
      </c>
      <c r="G856" s="13" t="s">
        <v>707</v>
      </c>
      <c r="H856" s="19">
        <v>43983</v>
      </c>
      <c r="I856" s="13" t="s">
        <v>1546</v>
      </c>
      <c r="J856" s="13" t="s">
        <v>1620</v>
      </c>
      <c r="K856" s="20">
        <v>10072</v>
      </c>
      <c r="L856" s="13" t="s">
        <v>638</v>
      </c>
      <c r="M856" s="20">
        <v>114010</v>
      </c>
      <c r="N856" s="13" t="s">
        <v>1621</v>
      </c>
      <c r="O856" s="13" t="s">
        <v>724</v>
      </c>
      <c r="P856" s="13" t="s">
        <v>725</v>
      </c>
      <c r="Q856" s="13" t="s">
        <v>726</v>
      </c>
      <c r="R856" s="13" t="s">
        <v>714</v>
      </c>
      <c r="S856" s="13" t="s">
        <v>715</v>
      </c>
    </row>
    <row r="857" spans="1:19" x14ac:dyDescent="0.25">
      <c r="A857" s="13" t="s">
        <v>702</v>
      </c>
      <c r="B857" s="13" t="s">
        <v>703</v>
      </c>
      <c r="C857" s="13" t="s">
        <v>704</v>
      </c>
      <c r="D857" s="13" t="s">
        <v>705</v>
      </c>
      <c r="E857" s="13" t="s">
        <v>706</v>
      </c>
      <c r="F857" s="14">
        <v>521.38</v>
      </c>
      <c r="G857" s="13" t="s">
        <v>707</v>
      </c>
      <c r="H857" s="19">
        <v>43922</v>
      </c>
      <c r="I857" s="13" t="s">
        <v>1622</v>
      </c>
      <c r="J857" s="13" t="s">
        <v>1623</v>
      </c>
      <c r="K857" s="20">
        <v>10072</v>
      </c>
      <c r="L857" s="13" t="s">
        <v>638</v>
      </c>
      <c r="M857" s="20">
        <v>114020</v>
      </c>
      <c r="N857" s="13" t="s">
        <v>1624</v>
      </c>
      <c r="O857" s="13" t="s">
        <v>711</v>
      </c>
      <c r="P857" s="13" t="s">
        <v>712</v>
      </c>
      <c r="Q857" s="13" t="s">
        <v>1582</v>
      </c>
      <c r="R857" s="13" t="s">
        <v>714</v>
      </c>
      <c r="S857" s="13" t="s">
        <v>730</v>
      </c>
    </row>
    <row r="858" spans="1:19" x14ac:dyDescent="0.25">
      <c r="A858" s="13" t="s">
        <v>716</v>
      </c>
      <c r="B858" s="13" t="s">
        <v>703</v>
      </c>
      <c r="C858" s="13" t="s">
        <v>717</v>
      </c>
      <c r="D858" s="13" t="s">
        <v>705</v>
      </c>
      <c r="E858" s="13" t="s">
        <v>706</v>
      </c>
      <c r="F858" s="14">
        <v>521.38</v>
      </c>
      <c r="G858" s="13" t="s">
        <v>707</v>
      </c>
      <c r="H858" s="19">
        <v>43952</v>
      </c>
      <c r="I858" s="13" t="s">
        <v>1610</v>
      </c>
      <c r="J858" s="13" t="s">
        <v>1623</v>
      </c>
      <c r="K858" s="20">
        <v>10072</v>
      </c>
      <c r="L858" s="13" t="s">
        <v>638</v>
      </c>
      <c r="M858" s="20">
        <v>114020</v>
      </c>
      <c r="N858" s="13" t="s">
        <v>1624</v>
      </c>
      <c r="O858" s="13" t="s">
        <v>718</v>
      </c>
      <c r="P858" s="13" t="s">
        <v>719</v>
      </c>
      <c r="Q858" s="13" t="s">
        <v>720</v>
      </c>
      <c r="R858" s="13" t="s">
        <v>714</v>
      </c>
      <c r="S858" s="13" t="s">
        <v>730</v>
      </c>
    </row>
    <row r="859" spans="1:19" x14ac:dyDescent="0.25">
      <c r="A859" s="13" t="s">
        <v>722</v>
      </c>
      <c r="B859" s="13" t="s">
        <v>703</v>
      </c>
      <c r="C859" s="13" t="s">
        <v>723</v>
      </c>
      <c r="D859" s="13" t="s">
        <v>705</v>
      </c>
      <c r="E859" s="13" t="s">
        <v>706</v>
      </c>
      <c r="F859" s="14">
        <v>521.38</v>
      </c>
      <c r="G859" s="13" t="s">
        <v>707</v>
      </c>
      <c r="H859" s="19">
        <v>43983</v>
      </c>
      <c r="I859" s="13" t="s">
        <v>1549</v>
      </c>
      <c r="J859" s="13" t="s">
        <v>1623</v>
      </c>
      <c r="K859" s="20">
        <v>10072</v>
      </c>
      <c r="L859" s="13" t="s">
        <v>638</v>
      </c>
      <c r="M859" s="20">
        <v>114020</v>
      </c>
      <c r="N859" s="13" t="s">
        <v>1624</v>
      </c>
      <c r="O859" s="13" t="s">
        <v>724</v>
      </c>
      <c r="P859" s="13" t="s">
        <v>725</v>
      </c>
      <c r="Q859" s="13" t="s">
        <v>726</v>
      </c>
      <c r="R859" s="13" t="s">
        <v>714</v>
      </c>
      <c r="S859" s="13" t="s">
        <v>730</v>
      </c>
    </row>
    <row r="860" spans="1:19" x14ac:dyDescent="0.25">
      <c r="A860" s="13" t="s">
        <v>702</v>
      </c>
      <c r="B860" s="13" t="s">
        <v>703</v>
      </c>
      <c r="C860" s="13" t="s">
        <v>704</v>
      </c>
      <c r="D860" s="13" t="s">
        <v>705</v>
      </c>
      <c r="E860" s="13" t="s">
        <v>706</v>
      </c>
      <c r="F860" s="14">
        <v>18629.64</v>
      </c>
      <c r="G860" s="13" t="s">
        <v>707</v>
      </c>
      <c r="H860" s="19">
        <v>43922</v>
      </c>
      <c r="I860" s="13" t="s">
        <v>1625</v>
      </c>
      <c r="J860" s="13" t="s">
        <v>1626</v>
      </c>
      <c r="K860" s="20">
        <v>10072</v>
      </c>
      <c r="L860" s="13" t="s">
        <v>638</v>
      </c>
      <c r="M860" s="20">
        <v>114040</v>
      </c>
      <c r="N860" s="13" t="s">
        <v>1627</v>
      </c>
      <c r="O860" s="13" t="s">
        <v>711</v>
      </c>
      <c r="P860" s="13" t="s">
        <v>712</v>
      </c>
      <c r="Q860" s="13" t="s">
        <v>1582</v>
      </c>
      <c r="R860" s="13" t="s">
        <v>714</v>
      </c>
      <c r="S860" s="13" t="s">
        <v>682</v>
      </c>
    </row>
    <row r="861" spans="1:19" x14ac:dyDescent="0.25">
      <c r="A861" s="13" t="s">
        <v>716</v>
      </c>
      <c r="B861" s="13" t="s">
        <v>703</v>
      </c>
      <c r="C861" s="13" t="s">
        <v>717</v>
      </c>
      <c r="D861" s="13" t="s">
        <v>705</v>
      </c>
      <c r="E861" s="13" t="s">
        <v>706</v>
      </c>
      <c r="F861" s="14">
        <v>18625.22</v>
      </c>
      <c r="G861" s="13" t="s">
        <v>707</v>
      </c>
      <c r="H861" s="19">
        <v>43952</v>
      </c>
      <c r="I861" s="13" t="s">
        <v>1613</v>
      </c>
      <c r="J861" s="13" t="s">
        <v>1626</v>
      </c>
      <c r="K861" s="20">
        <v>10072</v>
      </c>
      <c r="L861" s="13" t="s">
        <v>638</v>
      </c>
      <c r="M861" s="20">
        <v>114040</v>
      </c>
      <c r="N861" s="13" t="s">
        <v>1627</v>
      </c>
      <c r="O861" s="13" t="s">
        <v>718</v>
      </c>
      <c r="P861" s="13" t="s">
        <v>719</v>
      </c>
      <c r="Q861" s="13" t="s">
        <v>720</v>
      </c>
      <c r="R861" s="13" t="s">
        <v>714</v>
      </c>
      <c r="S861" s="13" t="s">
        <v>682</v>
      </c>
    </row>
    <row r="862" spans="1:19" x14ac:dyDescent="0.25">
      <c r="A862" s="13" t="s">
        <v>722</v>
      </c>
      <c r="B862" s="13" t="s">
        <v>703</v>
      </c>
      <c r="C862" s="13" t="s">
        <v>723</v>
      </c>
      <c r="D862" s="13" t="s">
        <v>705</v>
      </c>
      <c r="E862" s="13" t="s">
        <v>706</v>
      </c>
      <c r="F862" s="14">
        <v>19007.8</v>
      </c>
      <c r="G862" s="13" t="s">
        <v>707</v>
      </c>
      <c r="H862" s="19">
        <v>43983</v>
      </c>
      <c r="I862" s="13" t="s">
        <v>1552</v>
      </c>
      <c r="J862" s="13" t="s">
        <v>1626</v>
      </c>
      <c r="K862" s="20">
        <v>10072</v>
      </c>
      <c r="L862" s="13" t="s">
        <v>638</v>
      </c>
      <c r="M862" s="20">
        <v>114040</v>
      </c>
      <c r="N862" s="13" t="s">
        <v>1627</v>
      </c>
      <c r="O862" s="13" t="s">
        <v>724</v>
      </c>
      <c r="P862" s="13" t="s">
        <v>725</v>
      </c>
      <c r="Q862" s="13" t="s">
        <v>726</v>
      </c>
      <c r="R862" s="13" t="s">
        <v>714</v>
      </c>
      <c r="S862" s="13" t="s">
        <v>682</v>
      </c>
    </row>
    <row r="863" spans="1:19" x14ac:dyDescent="0.25">
      <c r="A863" s="13" t="s">
        <v>702</v>
      </c>
      <c r="B863" s="13" t="s">
        <v>703</v>
      </c>
      <c r="C863" s="13" t="s">
        <v>704</v>
      </c>
      <c r="D863" s="13" t="s">
        <v>705</v>
      </c>
      <c r="E863" s="13" t="s">
        <v>706</v>
      </c>
      <c r="F863" s="14">
        <v>10834.76</v>
      </c>
      <c r="G863" s="13" t="s">
        <v>707</v>
      </c>
      <c r="H863" s="19">
        <v>43922</v>
      </c>
      <c r="I863" s="13" t="s">
        <v>1628</v>
      </c>
      <c r="J863" s="13" t="s">
        <v>1629</v>
      </c>
      <c r="K863" s="20">
        <v>10072</v>
      </c>
      <c r="L863" s="13" t="s">
        <v>638</v>
      </c>
      <c r="M863" s="20">
        <v>114060</v>
      </c>
      <c r="N863" s="13" t="s">
        <v>1630</v>
      </c>
      <c r="O863" s="13" t="s">
        <v>711</v>
      </c>
      <c r="P863" s="13" t="s">
        <v>712</v>
      </c>
      <c r="Q863" s="13" t="s">
        <v>1582</v>
      </c>
      <c r="R863" s="13" t="s">
        <v>714</v>
      </c>
      <c r="S863" s="13" t="s">
        <v>721</v>
      </c>
    </row>
    <row r="864" spans="1:19" x14ac:dyDescent="0.25">
      <c r="A864" s="13" t="s">
        <v>716</v>
      </c>
      <c r="B864" s="13" t="s">
        <v>703</v>
      </c>
      <c r="C864" s="13" t="s">
        <v>717</v>
      </c>
      <c r="D864" s="13" t="s">
        <v>705</v>
      </c>
      <c r="E864" s="13" t="s">
        <v>706</v>
      </c>
      <c r="F864" s="14">
        <v>10411.530000000001</v>
      </c>
      <c r="G864" s="13" t="s">
        <v>707</v>
      </c>
      <c r="H864" s="19">
        <v>43952</v>
      </c>
      <c r="I864" s="13" t="s">
        <v>1616</v>
      </c>
      <c r="J864" s="13" t="s">
        <v>1629</v>
      </c>
      <c r="K864" s="20">
        <v>10072</v>
      </c>
      <c r="L864" s="13" t="s">
        <v>638</v>
      </c>
      <c r="M864" s="20">
        <v>114060</v>
      </c>
      <c r="N864" s="13" t="s">
        <v>1630</v>
      </c>
      <c r="O864" s="13" t="s">
        <v>718</v>
      </c>
      <c r="P864" s="13" t="s">
        <v>719</v>
      </c>
      <c r="Q864" s="13" t="s">
        <v>720</v>
      </c>
      <c r="R864" s="13" t="s">
        <v>714</v>
      </c>
      <c r="S864" s="13" t="s">
        <v>721</v>
      </c>
    </row>
    <row r="865" spans="1:19" x14ac:dyDescent="0.25">
      <c r="A865" s="13" t="s">
        <v>722</v>
      </c>
      <c r="B865" s="13" t="s">
        <v>703</v>
      </c>
      <c r="C865" s="13" t="s">
        <v>723</v>
      </c>
      <c r="D865" s="13" t="s">
        <v>705</v>
      </c>
      <c r="E865" s="13" t="s">
        <v>706</v>
      </c>
      <c r="F865" s="14">
        <v>10420.540000000001</v>
      </c>
      <c r="G865" s="13" t="s">
        <v>707</v>
      </c>
      <c r="H865" s="19">
        <v>43983</v>
      </c>
      <c r="I865" s="13" t="s">
        <v>1555</v>
      </c>
      <c r="J865" s="13" t="s">
        <v>1629</v>
      </c>
      <c r="K865" s="20">
        <v>10072</v>
      </c>
      <c r="L865" s="13" t="s">
        <v>638</v>
      </c>
      <c r="M865" s="20">
        <v>114060</v>
      </c>
      <c r="N865" s="13" t="s">
        <v>1630</v>
      </c>
      <c r="O865" s="13" t="s">
        <v>724</v>
      </c>
      <c r="P865" s="13" t="s">
        <v>725</v>
      </c>
      <c r="Q865" s="13" t="s">
        <v>726</v>
      </c>
      <c r="R865" s="13" t="s">
        <v>714</v>
      </c>
      <c r="S865" s="13" t="s">
        <v>721</v>
      </c>
    </row>
    <row r="866" spans="1:19" x14ac:dyDescent="0.25">
      <c r="A866" s="13" t="s">
        <v>702</v>
      </c>
      <c r="B866" s="13" t="s">
        <v>703</v>
      </c>
      <c r="C866" s="13" t="s">
        <v>704</v>
      </c>
      <c r="D866" s="13" t="s">
        <v>705</v>
      </c>
      <c r="E866" s="13" t="s">
        <v>706</v>
      </c>
      <c r="F866" s="14">
        <v>4757.74</v>
      </c>
      <c r="G866" s="13" t="s">
        <v>707</v>
      </c>
      <c r="H866" s="19">
        <v>43922</v>
      </c>
      <c r="I866" s="13" t="s">
        <v>1631</v>
      </c>
      <c r="J866" s="13" t="s">
        <v>1632</v>
      </c>
      <c r="K866" s="20">
        <v>10073</v>
      </c>
      <c r="L866" s="13" t="s">
        <v>639</v>
      </c>
      <c r="M866" s="20">
        <v>111100</v>
      </c>
      <c r="N866" s="13" t="s">
        <v>1633</v>
      </c>
      <c r="O866" s="13" t="s">
        <v>711</v>
      </c>
      <c r="P866" s="13" t="s">
        <v>712</v>
      </c>
      <c r="Q866" s="13" t="s">
        <v>1582</v>
      </c>
      <c r="R866" s="13" t="s">
        <v>714</v>
      </c>
      <c r="S866" s="13" t="s">
        <v>715</v>
      </c>
    </row>
    <row r="867" spans="1:19" x14ac:dyDescent="0.25">
      <c r="A867" s="13" t="s">
        <v>716</v>
      </c>
      <c r="B867" s="13" t="s">
        <v>703</v>
      </c>
      <c r="C867" s="13" t="s">
        <v>717</v>
      </c>
      <c r="D867" s="13" t="s">
        <v>705</v>
      </c>
      <c r="E867" s="13" t="s">
        <v>706</v>
      </c>
      <c r="F867" s="14">
        <v>4848.1400000000003</v>
      </c>
      <c r="G867" s="13" t="s">
        <v>707</v>
      </c>
      <c r="H867" s="19">
        <v>43952</v>
      </c>
      <c r="I867" s="13" t="s">
        <v>1619</v>
      </c>
      <c r="J867" s="13" t="s">
        <v>1632</v>
      </c>
      <c r="K867" s="20">
        <v>10073</v>
      </c>
      <c r="L867" s="13" t="s">
        <v>639</v>
      </c>
      <c r="M867" s="20">
        <v>111100</v>
      </c>
      <c r="N867" s="13" t="s">
        <v>1633</v>
      </c>
      <c r="O867" s="13" t="s">
        <v>718</v>
      </c>
      <c r="P867" s="13" t="s">
        <v>719</v>
      </c>
      <c r="Q867" s="13" t="s">
        <v>720</v>
      </c>
      <c r="R867" s="13" t="s">
        <v>714</v>
      </c>
      <c r="S867" s="13" t="s">
        <v>715</v>
      </c>
    </row>
    <row r="868" spans="1:19" x14ac:dyDescent="0.25">
      <c r="A868" s="13" t="s">
        <v>722</v>
      </c>
      <c r="B868" s="13" t="s">
        <v>703</v>
      </c>
      <c r="C868" s="13" t="s">
        <v>723</v>
      </c>
      <c r="D868" s="13" t="s">
        <v>705</v>
      </c>
      <c r="E868" s="13" t="s">
        <v>706</v>
      </c>
      <c r="F868" s="14">
        <v>4848.1400000000003</v>
      </c>
      <c r="G868" s="13" t="s">
        <v>707</v>
      </c>
      <c r="H868" s="19">
        <v>43983</v>
      </c>
      <c r="I868" s="13" t="s">
        <v>1558</v>
      </c>
      <c r="J868" s="13" t="s">
        <v>1632</v>
      </c>
      <c r="K868" s="20">
        <v>10073</v>
      </c>
      <c r="L868" s="13" t="s">
        <v>639</v>
      </c>
      <c r="M868" s="20">
        <v>111100</v>
      </c>
      <c r="N868" s="13" t="s">
        <v>1633</v>
      </c>
      <c r="O868" s="13" t="s">
        <v>724</v>
      </c>
      <c r="P868" s="13" t="s">
        <v>725</v>
      </c>
      <c r="Q868" s="13" t="s">
        <v>726</v>
      </c>
      <c r="R868" s="13" t="s">
        <v>714</v>
      </c>
      <c r="S868" s="13" t="s">
        <v>715</v>
      </c>
    </row>
    <row r="869" spans="1:19" x14ac:dyDescent="0.25">
      <c r="A869" s="13" t="s">
        <v>702</v>
      </c>
      <c r="B869" s="13" t="s">
        <v>703</v>
      </c>
      <c r="C869" s="13" t="s">
        <v>704</v>
      </c>
      <c r="D869" s="13" t="s">
        <v>705</v>
      </c>
      <c r="E869" s="13" t="s">
        <v>706</v>
      </c>
      <c r="F869" s="14">
        <v>2120.21</v>
      </c>
      <c r="G869" s="13" t="s">
        <v>707</v>
      </c>
      <c r="H869" s="19">
        <v>43922</v>
      </c>
      <c r="I869" s="13" t="s">
        <v>1634</v>
      </c>
      <c r="J869" s="13" t="s">
        <v>1635</v>
      </c>
      <c r="K869" s="20">
        <v>10073</v>
      </c>
      <c r="L869" s="13" t="s">
        <v>639</v>
      </c>
      <c r="M869" s="20">
        <v>111200</v>
      </c>
      <c r="N869" s="13" t="s">
        <v>1636</v>
      </c>
      <c r="O869" s="13" t="s">
        <v>711</v>
      </c>
      <c r="P869" s="13" t="s">
        <v>712</v>
      </c>
      <c r="Q869" s="13" t="s">
        <v>1582</v>
      </c>
      <c r="R869" s="13" t="s">
        <v>714</v>
      </c>
      <c r="S869" s="13" t="s">
        <v>730</v>
      </c>
    </row>
    <row r="870" spans="1:19" x14ac:dyDescent="0.25">
      <c r="A870" s="13" t="s">
        <v>716</v>
      </c>
      <c r="B870" s="13" t="s">
        <v>703</v>
      </c>
      <c r="C870" s="13" t="s">
        <v>717</v>
      </c>
      <c r="D870" s="13" t="s">
        <v>705</v>
      </c>
      <c r="E870" s="13" t="s">
        <v>706</v>
      </c>
      <c r="F870" s="14">
        <v>2240.9899999999998</v>
      </c>
      <c r="G870" s="13" t="s">
        <v>707</v>
      </c>
      <c r="H870" s="19">
        <v>43952</v>
      </c>
      <c r="I870" s="13" t="s">
        <v>1622</v>
      </c>
      <c r="J870" s="13" t="s">
        <v>1635</v>
      </c>
      <c r="K870" s="20">
        <v>10073</v>
      </c>
      <c r="L870" s="13" t="s">
        <v>639</v>
      </c>
      <c r="M870" s="20">
        <v>111200</v>
      </c>
      <c r="N870" s="13" t="s">
        <v>1636</v>
      </c>
      <c r="O870" s="13" t="s">
        <v>718</v>
      </c>
      <c r="P870" s="13" t="s">
        <v>719</v>
      </c>
      <c r="Q870" s="13" t="s">
        <v>720</v>
      </c>
      <c r="R870" s="13" t="s">
        <v>714</v>
      </c>
      <c r="S870" s="13" t="s">
        <v>730</v>
      </c>
    </row>
    <row r="871" spans="1:19" x14ac:dyDescent="0.25">
      <c r="A871" s="13" t="s">
        <v>722</v>
      </c>
      <c r="B871" s="13" t="s">
        <v>703</v>
      </c>
      <c r="C871" s="13" t="s">
        <v>723</v>
      </c>
      <c r="D871" s="13" t="s">
        <v>705</v>
      </c>
      <c r="E871" s="13" t="s">
        <v>706</v>
      </c>
      <c r="F871" s="14">
        <v>2240.9899999999998</v>
      </c>
      <c r="G871" s="13" t="s">
        <v>707</v>
      </c>
      <c r="H871" s="19">
        <v>43983</v>
      </c>
      <c r="I871" s="13" t="s">
        <v>1561</v>
      </c>
      <c r="J871" s="13" t="s">
        <v>1635</v>
      </c>
      <c r="K871" s="20">
        <v>10073</v>
      </c>
      <c r="L871" s="13" t="s">
        <v>639</v>
      </c>
      <c r="M871" s="20">
        <v>111200</v>
      </c>
      <c r="N871" s="13" t="s">
        <v>1636</v>
      </c>
      <c r="O871" s="13" t="s">
        <v>724</v>
      </c>
      <c r="P871" s="13" t="s">
        <v>725</v>
      </c>
      <c r="Q871" s="13" t="s">
        <v>726</v>
      </c>
      <c r="R871" s="13" t="s">
        <v>714</v>
      </c>
      <c r="S871" s="13" t="s">
        <v>730</v>
      </c>
    </row>
    <row r="872" spans="1:19" x14ac:dyDescent="0.25">
      <c r="A872" s="13" t="s">
        <v>702</v>
      </c>
      <c r="B872" s="13" t="s">
        <v>703</v>
      </c>
      <c r="C872" s="13" t="s">
        <v>704</v>
      </c>
      <c r="D872" s="13" t="s">
        <v>705</v>
      </c>
      <c r="E872" s="13" t="s">
        <v>706</v>
      </c>
      <c r="F872" s="14">
        <v>40009.379999999997</v>
      </c>
      <c r="G872" s="13" t="s">
        <v>707</v>
      </c>
      <c r="H872" s="19">
        <v>43922</v>
      </c>
      <c r="I872" s="13" t="s">
        <v>1637</v>
      </c>
      <c r="J872" s="13" t="s">
        <v>1638</v>
      </c>
      <c r="K872" s="20">
        <v>10073</v>
      </c>
      <c r="L872" s="13" t="s">
        <v>639</v>
      </c>
      <c r="M872" s="20">
        <v>111400</v>
      </c>
      <c r="N872" s="13" t="s">
        <v>1639</v>
      </c>
      <c r="O872" s="13" t="s">
        <v>711</v>
      </c>
      <c r="P872" s="13" t="s">
        <v>712</v>
      </c>
      <c r="Q872" s="13" t="s">
        <v>1582</v>
      </c>
      <c r="R872" s="13" t="s">
        <v>714</v>
      </c>
      <c r="S872" s="13" t="s">
        <v>682</v>
      </c>
    </row>
    <row r="873" spans="1:19" x14ac:dyDescent="0.25">
      <c r="A873" s="13" t="s">
        <v>716</v>
      </c>
      <c r="B873" s="13" t="s">
        <v>703</v>
      </c>
      <c r="C873" s="13" t="s">
        <v>717</v>
      </c>
      <c r="D873" s="13" t="s">
        <v>705</v>
      </c>
      <c r="E873" s="13" t="s">
        <v>706</v>
      </c>
      <c r="F873" s="14">
        <v>39997.46</v>
      </c>
      <c r="G873" s="13" t="s">
        <v>707</v>
      </c>
      <c r="H873" s="19">
        <v>43952</v>
      </c>
      <c r="I873" s="13" t="s">
        <v>1625</v>
      </c>
      <c r="J873" s="13" t="s">
        <v>1638</v>
      </c>
      <c r="K873" s="20">
        <v>10073</v>
      </c>
      <c r="L873" s="13" t="s">
        <v>639</v>
      </c>
      <c r="M873" s="20">
        <v>111400</v>
      </c>
      <c r="N873" s="13" t="s">
        <v>1639</v>
      </c>
      <c r="O873" s="13" t="s">
        <v>718</v>
      </c>
      <c r="P873" s="13" t="s">
        <v>719</v>
      </c>
      <c r="Q873" s="13" t="s">
        <v>720</v>
      </c>
      <c r="R873" s="13" t="s">
        <v>714</v>
      </c>
      <c r="S873" s="13" t="s">
        <v>682</v>
      </c>
    </row>
    <row r="874" spans="1:19" x14ac:dyDescent="0.25">
      <c r="A874" s="13" t="s">
        <v>722</v>
      </c>
      <c r="B874" s="13" t="s">
        <v>703</v>
      </c>
      <c r="C874" s="13" t="s">
        <v>723</v>
      </c>
      <c r="D874" s="13" t="s">
        <v>705</v>
      </c>
      <c r="E874" s="13" t="s">
        <v>706</v>
      </c>
      <c r="F874" s="14">
        <v>40079.53</v>
      </c>
      <c r="G874" s="13" t="s">
        <v>707</v>
      </c>
      <c r="H874" s="19">
        <v>43983</v>
      </c>
      <c r="I874" s="13" t="s">
        <v>1564</v>
      </c>
      <c r="J874" s="13" t="s">
        <v>1638</v>
      </c>
      <c r="K874" s="20">
        <v>10073</v>
      </c>
      <c r="L874" s="13" t="s">
        <v>639</v>
      </c>
      <c r="M874" s="20">
        <v>111400</v>
      </c>
      <c r="N874" s="13" t="s">
        <v>1639</v>
      </c>
      <c r="O874" s="13" t="s">
        <v>724</v>
      </c>
      <c r="P874" s="13" t="s">
        <v>725</v>
      </c>
      <c r="Q874" s="13" t="s">
        <v>726</v>
      </c>
      <c r="R874" s="13" t="s">
        <v>714</v>
      </c>
      <c r="S874" s="13" t="s">
        <v>682</v>
      </c>
    </row>
    <row r="875" spans="1:19" x14ac:dyDescent="0.25">
      <c r="A875" s="13" t="s">
        <v>702</v>
      </c>
      <c r="B875" s="13" t="s">
        <v>703</v>
      </c>
      <c r="C875" s="13" t="s">
        <v>704</v>
      </c>
      <c r="D875" s="13" t="s">
        <v>705</v>
      </c>
      <c r="E875" s="13" t="s">
        <v>706</v>
      </c>
      <c r="F875" s="14">
        <v>17122.310000000001</v>
      </c>
      <c r="G875" s="13" t="s">
        <v>707</v>
      </c>
      <c r="H875" s="19">
        <v>43922</v>
      </c>
      <c r="I875" s="13" t="s">
        <v>1640</v>
      </c>
      <c r="J875" s="13" t="s">
        <v>1641</v>
      </c>
      <c r="K875" s="20">
        <v>10073</v>
      </c>
      <c r="L875" s="13" t="s">
        <v>639</v>
      </c>
      <c r="M875" s="20">
        <v>111600</v>
      </c>
      <c r="N875" s="13" t="s">
        <v>1642</v>
      </c>
      <c r="O875" s="13" t="s">
        <v>711</v>
      </c>
      <c r="P875" s="13" t="s">
        <v>712</v>
      </c>
      <c r="Q875" s="13" t="s">
        <v>1582</v>
      </c>
      <c r="R875" s="13" t="s">
        <v>714</v>
      </c>
      <c r="S875" s="13" t="s">
        <v>721</v>
      </c>
    </row>
    <row r="876" spans="1:19" x14ac:dyDescent="0.25">
      <c r="A876" s="13" t="s">
        <v>716</v>
      </c>
      <c r="B876" s="13" t="s">
        <v>703</v>
      </c>
      <c r="C876" s="13" t="s">
        <v>717</v>
      </c>
      <c r="D876" s="13" t="s">
        <v>705</v>
      </c>
      <c r="E876" s="13" t="s">
        <v>706</v>
      </c>
      <c r="F876" s="14">
        <v>19825.900000000001</v>
      </c>
      <c r="G876" s="13" t="s">
        <v>707</v>
      </c>
      <c r="H876" s="19">
        <v>43952</v>
      </c>
      <c r="I876" s="13" t="s">
        <v>1628</v>
      </c>
      <c r="J876" s="13" t="s">
        <v>1641</v>
      </c>
      <c r="K876" s="20">
        <v>10073</v>
      </c>
      <c r="L876" s="13" t="s">
        <v>639</v>
      </c>
      <c r="M876" s="20">
        <v>111600</v>
      </c>
      <c r="N876" s="13" t="s">
        <v>1642</v>
      </c>
      <c r="O876" s="13" t="s">
        <v>718</v>
      </c>
      <c r="P876" s="13" t="s">
        <v>719</v>
      </c>
      <c r="Q876" s="13" t="s">
        <v>720</v>
      </c>
      <c r="R876" s="13" t="s">
        <v>714</v>
      </c>
      <c r="S876" s="13" t="s">
        <v>721</v>
      </c>
    </row>
    <row r="877" spans="1:19" x14ac:dyDescent="0.25">
      <c r="A877" s="13" t="s">
        <v>722</v>
      </c>
      <c r="B877" s="13" t="s">
        <v>703</v>
      </c>
      <c r="C877" s="13" t="s">
        <v>723</v>
      </c>
      <c r="D877" s="13" t="s">
        <v>705</v>
      </c>
      <c r="E877" s="13" t="s">
        <v>706</v>
      </c>
      <c r="F877" s="14">
        <v>21168.880000000001</v>
      </c>
      <c r="G877" s="13" t="s">
        <v>707</v>
      </c>
      <c r="H877" s="19">
        <v>43983</v>
      </c>
      <c r="I877" s="13" t="s">
        <v>1567</v>
      </c>
      <c r="J877" s="13" t="s">
        <v>1641</v>
      </c>
      <c r="K877" s="20">
        <v>10073</v>
      </c>
      <c r="L877" s="13" t="s">
        <v>639</v>
      </c>
      <c r="M877" s="20">
        <v>111600</v>
      </c>
      <c r="N877" s="13" t="s">
        <v>1642</v>
      </c>
      <c r="O877" s="13" t="s">
        <v>724</v>
      </c>
      <c r="P877" s="13" t="s">
        <v>725</v>
      </c>
      <c r="Q877" s="13" t="s">
        <v>726</v>
      </c>
      <c r="R877" s="13" t="s">
        <v>714</v>
      </c>
      <c r="S877" s="13" t="s">
        <v>721</v>
      </c>
    </row>
    <row r="878" spans="1:19" x14ac:dyDescent="0.25">
      <c r="A878" s="13" t="s">
        <v>702</v>
      </c>
      <c r="B878" s="13" t="s">
        <v>703</v>
      </c>
      <c r="C878" s="13" t="s">
        <v>704</v>
      </c>
      <c r="D878" s="13" t="s">
        <v>705</v>
      </c>
      <c r="E878" s="13" t="s">
        <v>706</v>
      </c>
      <c r="F878" s="14">
        <v>2374.87</v>
      </c>
      <c r="G878" s="13" t="s">
        <v>707</v>
      </c>
      <c r="H878" s="19">
        <v>43922</v>
      </c>
      <c r="I878" s="13" t="s">
        <v>1643</v>
      </c>
      <c r="J878" s="13" t="s">
        <v>1644</v>
      </c>
      <c r="K878" s="20">
        <v>10073</v>
      </c>
      <c r="L878" s="13" t="s">
        <v>639</v>
      </c>
      <c r="M878" s="20">
        <v>111700</v>
      </c>
      <c r="N878" s="13" t="s">
        <v>1645</v>
      </c>
      <c r="O878" s="13" t="s">
        <v>711</v>
      </c>
      <c r="P878" s="13" t="s">
        <v>712</v>
      </c>
      <c r="Q878" s="13" t="s">
        <v>1582</v>
      </c>
      <c r="R878" s="13" t="s">
        <v>714</v>
      </c>
      <c r="S878" s="13" t="s">
        <v>741</v>
      </c>
    </row>
    <row r="879" spans="1:19" x14ac:dyDescent="0.25">
      <c r="A879" s="13" t="s">
        <v>716</v>
      </c>
      <c r="B879" s="13" t="s">
        <v>703</v>
      </c>
      <c r="C879" s="13" t="s">
        <v>717</v>
      </c>
      <c r="D879" s="13" t="s">
        <v>705</v>
      </c>
      <c r="E879" s="13" t="s">
        <v>706</v>
      </c>
      <c r="F879" s="14">
        <v>1329.28</v>
      </c>
      <c r="G879" s="13" t="s">
        <v>707</v>
      </c>
      <c r="H879" s="19">
        <v>43952</v>
      </c>
      <c r="I879" s="13" t="s">
        <v>1631</v>
      </c>
      <c r="J879" s="13" t="s">
        <v>1644</v>
      </c>
      <c r="K879" s="20">
        <v>10073</v>
      </c>
      <c r="L879" s="13" t="s">
        <v>639</v>
      </c>
      <c r="M879" s="20">
        <v>111700</v>
      </c>
      <c r="N879" s="13" t="s">
        <v>1645</v>
      </c>
      <c r="O879" s="13" t="s">
        <v>718</v>
      </c>
      <c r="P879" s="13" t="s">
        <v>719</v>
      </c>
      <c r="Q879" s="13" t="s">
        <v>720</v>
      </c>
      <c r="R879" s="13" t="s">
        <v>714</v>
      </c>
      <c r="S879" s="13" t="s">
        <v>741</v>
      </c>
    </row>
    <row r="880" spans="1:19" x14ac:dyDescent="0.25">
      <c r="A880" s="13" t="s">
        <v>722</v>
      </c>
      <c r="B880" s="13" t="s">
        <v>703</v>
      </c>
      <c r="C880" s="13" t="s">
        <v>723</v>
      </c>
      <c r="D880" s="13" t="s">
        <v>705</v>
      </c>
      <c r="E880" s="13" t="s">
        <v>706</v>
      </c>
      <c r="F880" s="14">
        <v>1292.0999999999999</v>
      </c>
      <c r="G880" s="13" t="s">
        <v>707</v>
      </c>
      <c r="H880" s="19">
        <v>43983</v>
      </c>
      <c r="I880" s="13" t="s">
        <v>1570</v>
      </c>
      <c r="J880" s="13" t="s">
        <v>1644</v>
      </c>
      <c r="K880" s="20">
        <v>10073</v>
      </c>
      <c r="L880" s="13" t="s">
        <v>639</v>
      </c>
      <c r="M880" s="20">
        <v>111700</v>
      </c>
      <c r="N880" s="13" t="s">
        <v>1645</v>
      </c>
      <c r="O880" s="13" t="s">
        <v>724</v>
      </c>
      <c r="P880" s="13" t="s">
        <v>725</v>
      </c>
      <c r="Q880" s="13" t="s">
        <v>726</v>
      </c>
      <c r="R880" s="13" t="s">
        <v>714</v>
      </c>
      <c r="S880" s="13" t="s">
        <v>741</v>
      </c>
    </row>
    <row r="881" spans="1:19" x14ac:dyDescent="0.25">
      <c r="A881" s="13" t="s">
        <v>702</v>
      </c>
      <c r="B881" s="13" t="s">
        <v>703</v>
      </c>
      <c r="C881" s="13" t="s">
        <v>704</v>
      </c>
      <c r="D881" s="13" t="s">
        <v>705</v>
      </c>
      <c r="E881" s="13" t="s">
        <v>706</v>
      </c>
      <c r="F881" s="14">
        <v>139.97</v>
      </c>
      <c r="G881" s="13" t="s">
        <v>707</v>
      </c>
      <c r="H881" s="19">
        <v>43922</v>
      </c>
      <c r="I881" s="13" t="s">
        <v>1646</v>
      </c>
      <c r="J881" s="13" t="s">
        <v>1647</v>
      </c>
      <c r="K881" s="20">
        <v>10073</v>
      </c>
      <c r="L881" s="13" t="s">
        <v>639</v>
      </c>
      <c r="M881" s="20">
        <v>113000</v>
      </c>
      <c r="N881" s="13" t="s">
        <v>1648</v>
      </c>
      <c r="O881" s="13" t="s">
        <v>711</v>
      </c>
      <c r="P881" s="13" t="s">
        <v>712</v>
      </c>
      <c r="Q881" s="13" t="s">
        <v>1582</v>
      </c>
      <c r="R881" s="13" t="s">
        <v>714</v>
      </c>
      <c r="S881" s="13" t="s">
        <v>741</v>
      </c>
    </row>
    <row r="882" spans="1:19" x14ac:dyDescent="0.25">
      <c r="A882" s="13" t="s">
        <v>716</v>
      </c>
      <c r="B882" s="13" t="s">
        <v>703</v>
      </c>
      <c r="C882" s="13" t="s">
        <v>717</v>
      </c>
      <c r="D882" s="13" t="s">
        <v>705</v>
      </c>
      <c r="E882" s="13" t="s">
        <v>706</v>
      </c>
      <c r="F882" s="14">
        <v>79.739999999999995</v>
      </c>
      <c r="G882" s="13" t="s">
        <v>707</v>
      </c>
      <c r="H882" s="19">
        <v>43952</v>
      </c>
      <c r="I882" s="13" t="s">
        <v>1634</v>
      </c>
      <c r="J882" s="13" t="s">
        <v>1647</v>
      </c>
      <c r="K882" s="20">
        <v>10073</v>
      </c>
      <c r="L882" s="13" t="s">
        <v>639</v>
      </c>
      <c r="M882" s="20">
        <v>113000</v>
      </c>
      <c r="N882" s="13" t="s">
        <v>1648</v>
      </c>
      <c r="O882" s="13" t="s">
        <v>718</v>
      </c>
      <c r="P882" s="13" t="s">
        <v>719</v>
      </c>
      <c r="Q882" s="13" t="s">
        <v>720</v>
      </c>
      <c r="R882" s="13" t="s">
        <v>714</v>
      </c>
      <c r="S882" s="13" t="s">
        <v>741</v>
      </c>
    </row>
    <row r="883" spans="1:19" x14ac:dyDescent="0.25">
      <c r="A883" s="13" t="s">
        <v>722</v>
      </c>
      <c r="B883" s="13" t="s">
        <v>703</v>
      </c>
      <c r="C883" s="13" t="s">
        <v>723</v>
      </c>
      <c r="D883" s="13" t="s">
        <v>705</v>
      </c>
      <c r="E883" s="13" t="s">
        <v>706</v>
      </c>
      <c r="F883" s="14">
        <v>95.64</v>
      </c>
      <c r="G883" s="13" t="s">
        <v>707</v>
      </c>
      <c r="H883" s="19">
        <v>43983</v>
      </c>
      <c r="I883" s="13" t="s">
        <v>1573</v>
      </c>
      <c r="J883" s="13" t="s">
        <v>1647</v>
      </c>
      <c r="K883" s="20">
        <v>10073</v>
      </c>
      <c r="L883" s="13" t="s">
        <v>639</v>
      </c>
      <c r="M883" s="20">
        <v>113000</v>
      </c>
      <c r="N883" s="13" t="s">
        <v>1648</v>
      </c>
      <c r="O883" s="13" t="s">
        <v>724</v>
      </c>
      <c r="P883" s="13" t="s">
        <v>725</v>
      </c>
      <c r="Q883" s="13" t="s">
        <v>726</v>
      </c>
      <c r="R883" s="13" t="s">
        <v>714</v>
      </c>
      <c r="S883" s="13" t="s">
        <v>741</v>
      </c>
    </row>
    <row r="884" spans="1:19" x14ac:dyDescent="0.25">
      <c r="A884" s="13" t="s">
        <v>702</v>
      </c>
      <c r="B884" s="13" t="s">
        <v>703</v>
      </c>
      <c r="C884" s="13" t="s">
        <v>704</v>
      </c>
      <c r="D884" s="13" t="s">
        <v>705</v>
      </c>
      <c r="E884" s="13" t="s">
        <v>706</v>
      </c>
      <c r="F884" s="14">
        <v>389.98</v>
      </c>
      <c r="G884" s="13" t="s">
        <v>707</v>
      </c>
      <c r="H884" s="19">
        <v>43922</v>
      </c>
      <c r="I884" s="13" t="s">
        <v>1649</v>
      </c>
      <c r="J884" s="13" t="s">
        <v>1650</v>
      </c>
      <c r="K884" s="20">
        <v>10073</v>
      </c>
      <c r="L884" s="13" t="s">
        <v>639</v>
      </c>
      <c r="M884" s="20">
        <v>113010</v>
      </c>
      <c r="N884" s="13" t="s">
        <v>1651</v>
      </c>
      <c r="O884" s="13" t="s">
        <v>711</v>
      </c>
      <c r="P884" s="13" t="s">
        <v>712</v>
      </c>
      <c r="Q884" s="13" t="s">
        <v>1582</v>
      </c>
      <c r="R884" s="13" t="s">
        <v>714</v>
      </c>
      <c r="S884" s="13" t="s">
        <v>715</v>
      </c>
    </row>
    <row r="885" spans="1:19" x14ac:dyDescent="0.25">
      <c r="A885" s="13" t="s">
        <v>716</v>
      </c>
      <c r="B885" s="13" t="s">
        <v>703</v>
      </c>
      <c r="C885" s="13" t="s">
        <v>717</v>
      </c>
      <c r="D885" s="13" t="s">
        <v>705</v>
      </c>
      <c r="E885" s="13" t="s">
        <v>706</v>
      </c>
      <c r="F885" s="14">
        <v>402.46</v>
      </c>
      <c r="G885" s="13" t="s">
        <v>707</v>
      </c>
      <c r="H885" s="19">
        <v>43952</v>
      </c>
      <c r="I885" s="13" t="s">
        <v>1637</v>
      </c>
      <c r="J885" s="13" t="s">
        <v>1650</v>
      </c>
      <c r="K885" s="20">
        <v>10073</v>
      </c>
      <c r="L885" s="13" t="s">
        <v>639</v>
      </c>
      <c r="M885" s="20">
        <v>113010</v>
      </c>
      <c r="N885" s="13" t="s">
        <v>1651</v>
      </c>
      <c r="O885" s="13" t="s">
        <v>718</v>
      </c>
      <c r="P885" s="13" t="s">
        <v>719</v>
      </c>
      <c r="Q885" s="13" t="s">
        <v>720</v>
      </c>
      <c r="R885" s="13" t="s">
        <v>714</v>
      </c>
      <c r="S885" s="13" t="s">
        <v>715</v>
      </c>
    </row>
    <row r="886" spans="1:19" x14ac:dyDescent="0.25">
      <c r="A886" s="13" t="s">
        <v>722</v>
      </c>
      <c r="B886" s="13" t="s">
        <v>703</v>
      </c>
      <c r="C886" s="13" t="s">
        <v>723</v>
      </c>
      <c r="D886" s="13" t="s">
        <v>705</v>
      </c>
      <c r="E886" s="13" t="s">
        <v>706</v>
      </c>
      <c r="F886" s="14">
        <v>402.46</v>
      </c>
      <c r="G886" s="13" t="s">
        <v>707</v>
      </c>
      <c r="H886" s="19">
        <v>43983</v>
      </c>
      <c r="I886" s="13" t="s">
        <v>1576</v>
      </c>
      <c r="J886" s="13" t="s">
        <v>1650</v>
      </c>
      <c r="K886" s="20">
        <v>10073</v>
      </c>
      <c r="L886" s="13" t="s">
        <v>639</v>
      </c>
      <c r="M886" s="20">
        <v>113010</v>
      </c>
      <c r="N886" s="13" t="s">
        <v>1651</v>
      </c>
      <c r="O886" s="13" t="s">
        <v>724</v>
      </c>
      <c r="P886" s="13" t="s">
        <v>725</v>
      </c>
      <c r="Q886" s="13" t="s">
        <v>726</v>
      </c>
      <c r="R886" s="13" t="s">
        <v>714</v>
      </c>
      <c r="S886" s="13" t="s">
        <v>715</v>
      </c>
    </row>
    <row r="887" spans="1:19" x14ac:dyDescent="0.25">
      <c r="A887" s="13" t="s">
        <v>702</v>
      </c>
      <c r="B887" s="13" t="s">
        <v>703</v>
      </c>
      <c r="C887" s="13" t="s">
        <v>704</v>
      </c>
      <c r="D887" s="13" t="s">
        <v>705</v>
      </c>
      <c r="E887" s="13" t="s">
        <v>706</v>
      </c>
      <c r="F887" s="14">
        <v>191.57</v>
      </c>
      <c r="G887" s="13" t="s">
        <v>707</v>
      </c>
      <c r="H887" s="19">
        <v>43922</v>
      </c>
      <c r="I887" s="13" t="s">
        <v>1652</v>
      </c>
      <c r="J887" s="13" t="s">
        <v>1653</v>
      </c>
      <c r="K887" s="20">
        <v>10073</v>
      </c>
      <c r="L887" s="13" t="s">
        <v>639</v>
      </c>
      <c r="M887" s="20">
        <v>113020</v>
      </c>
      <c r="N887" s="13" t="s">
        <v>1654</v>
      </c>
      <c r="O887" s="13" t="s">
        <v>711</v>
      </c>
      <c r="P887" s="13" t="s">
        <v>712</v>
      </c>
      <c r="Q887" s="13" t="s">
        <v>1582</v>
      </c>
      <c r="R887" s="13" t="s">
        <v>714</v>
      </c>
      <c r="S887" s="13" t="s">
        <v>730</v>
      </c>
    </row>
    <row r="888" spans="1:19" x14ac:dyDescent="0.25">
      <c r="A888" s="13" t="s">
        <v>716</v>
      </c>
      <c r="B888" s="13" t="s">
        <v>703</v>
      </c>
      <c r="C888" s="13" t="s">
        <v>717</v>
      </c>
      <c r="D888" s="13" t="s">
        <v>705</v>
      </c>
      <c r="E888" s="13" t="s">
        <v>706</v>
      </c>
      <c r="F888" s="14">
        <v>208.24</v>
      </c>
      <c r="G888" s="13" t="s">
        <v>707</v>
      </c>
      <c r="H888" s="19">
        <v>43952</v>
      </c>
      <c r="I888" s="13" t="s">
        <v>1640</v>
      </c>
      <c r="J888" s="13" t="s">
        <v>1653</v>
      </c>
      <c r="K888" s="20">
        <v>10073</v>
      </c>
      <c r="L888" s="13" t="s">
        <v>639</v>
      </c>
      <c r="M888" s="20">
        <v>113020</v>
      </c>
      <c r="N888" s="13" t="s">
        <v>1654</v>
      </c>
      <c r="O888" s="13" t="s">
        <v>718</v>
      </c>
      <c r="P888" s="13" t="s">
        <v>719</v>
      </c>
      <c r="Q888" s="13" t="s">
        <v>720</v>
      </c>
      <c r="R888" s="13" t="s">
        <v>714</v>
      </c>
      <c r="S888" s="13" t="s">
        <v>730</v>
      </c>
    </row>
    <row r="889" spans="1:19" x14ac:dyDescent="0.25">
      <c r="A889" s="13" t="s">
        <v>722</v>
      </c>
      <c r="B889" s="13" t="s">
        <v>703</v>
      </c>
      <c r="C889" s="13" t="s">
        <v>723</v>
      </c>
      <c r="D889" s="13" t="s">
        <v>705</v>
      </c>
      <c r="E889" s="13" t="s">
        <v>706</v>
      </c>
      <c r="F889" s="14">
        <v>208.24</v>
      </c>
      <c r="G889" s="13" t="s">
        <v>707</v>
      </c>
      <c r="H889" s="19">
        <v>43983</v>
      </c>
      <c r="I889" s="13" t="s">
        <v>1579</v>
      </c>
      <c r="J889" s="13" t="s">
        <v>1653</v>
      </c>
      <c r="K889" s="20">
        <v>10073</v>
      </c>
      <c r="L889" s="13" t="s">
        <v>639</v>
      </c>
      <c r="M889" s="20">
        <v>113020</v>
      </c>
      <c r="N889" s="13" t="s">
        <v>1654</v>
      </c>
      <c r="O889" s="13" t="s">
        <v>724</v>
      </c>
      <c r="P889" s="13" t="s">
        <v>725</v>
      </c>
      <c r="Q889" s="13" t="s">
        <v>726</v>
      </c>
      <c r="R889" s="13" t="s">
        <v>714</v>
      </c>
      <c r="S889" s="13" t="s">
        <v>730</v>
      </c>
    </row>
    <row r="890" spans="1:19" x14ac:dyDescent="0.25">
      <c r="A890" s="13" t="s">
        <v>702</v>
      </c>
      <c r="B890" s="13" t="s">
        <v>703</v>
      </c>
      <c r="C890" s="13" t="s">
        <v>704</v>
      </c>
      <c r="D890" s="13" t="s">
        <v>705</v>
      </c>
      <c r="E890" s="13" t="s">
        <v>706</v>
      </c>
      <c r="F890" s="14">
        <v>4303.8599999999997</v>
      </c>
      <c r="G890" s="13" t="s">
        <v>707</v>
      </c>
      <c r="H890" s="19">
        <v>43922</v>
      </c>
      <c r="I890" s="13" t="s">
        <v>1655</v>
      </c>
      <c r="J890" s="13" t="s">
        <v>1656</v>
      </c>
      <c r="K890" s="20">
        <v>10073</v>
      </c>
      <c r="L890" s="13" t="s">
        <v>639</v>
      </c>
      <c r="M890" s="20">
        <v>113040</v>
      </c>
      <c r="N890" s="13" t="s">
        <v>1657</v>
      </c>
      <c r="O890" s="13" t="s">
        <v>711</v>
      </c>
      <c r="P890" s="13" t="s">
        <v>712</v>
      </c>
      <c r="Q890" s="13" t="s">
        <v>1582</v>
      </c>
      <c r="R890" s="13" t="s">
        <v>714</v>
      </c>
      <c r="S890" s="13" t="s">
        <v>682</v>
      </c>
    </row>
    <row r="891" spans="1:19" x14ac:dyDescent="0.25">
      <c r="A891" s="13" t="s">
        <v>716</v>
      </c>
      <c r="B891" s="13" t="s">
        <v>703</v>
      </c>
      <c r="C891" s="13" t="s">
        <v>717</v>
      </c>
      <c r="D891" s="13" t="s">
        <v>705</v>
      </c>
      <c r="E891" s="13" t="s">
        <v>706</v>
      </c>
      <c r="F891" s="14">
        <v>4300.76</v>
      </c>
      <c r="G891" s="13" t="s">
        <v>707</v>
      </c>
      <c r="H891" s="19">
        <v>43952</v>
      </c>
      <c r="I891" s="13" t="s">
        <v>1643</v>
      </c>
      <c r="J891" s="13" t="s">
        <v>1656</v>
      </c>
      <c r="K891" s="20">
        <v>10073</v>
      </c>
      <c r="L891" s="13" t="s">
        <v>639</v>
      </c>
      <c r="M891" s="20">
        <v>113040</v>
      </c>
      <c r="N891" s="13" t="s">
        <v>1657</v>
      </c>
      <c r="O891" s="13" t="s">
        <v>718</v>
      </c>
      <c r="P891" s="13" t="s">
        <v>719</v>
      </c>
      <c r="Q891" s="13" t="s">
        <v>720</v>
      </c>
      <c r="R891" s="13" t="s">
        <v>714</v>
      </c>
      <c r="S891" s="13" t="s">
        <v>682</v>
      </c>
    </row>
    <row r="892" spans="1:19" x14ac:dyDescent="0.25">
      <c r="A892" s="13" t="s">
        <v>722</v>
      </c>
      <c r="B892" s="13" t="s">
        <v>703</v>
      </c>
      <c r="C892" s="13" t="s">
        <v>723</v>
      </c>
      <c r="D892" s="13" t="s">
        <v>705</v>
      </c>
      <c r="E892" s="13" t="s">
        <v>706</v>
      </c>
      <c r="F892" s="14">
        <v>4312.08</v>
      </c>
      <c r="G892" s="13" t="s">
        <v>707</v>
      </c>
      <c r="H892" s="19">
        <v>43983</v>
      </c>
      <c r="I892" s="13" t="s">
        <v>1583</v>
      </c>
      <c r="J892" s="13" t="s">
        <v>1656</v>
      </c>
      <c r="K892" s="20">
        <v>10073</v>
      </c>
      <c r="L892" s="13" t="s">
        <v>639</v>
      </c>
      <c r="M892" s="20">
        <v>113040</v>
      </c>
      <c r="N892" s="13" t="s">
        <v>1657</v>
      </c>
      <c r="O892" s="13" t="s">
        <v>724</v>
      </c>
      <c r="P892" s="13" t="s">
        <v>725</v>
      </c>
      <c r="Q892" s="13" t="s">
        <v>726</v>
      </c>
      <c r="R892" s="13" t="s">
        <v>714</v>
      </c>
      <c r="S892" s="13" t="s">
        <v>682</v>
      </c>
    </row>
    <row r="893" spans="1:19" x14ac:dyDescent="0.25">
      <c r="A893" s="13" t="s">
        <v>702</v>
      </c>
      <c r="B893" s="13" t="s">
        <v>703</v>
      </c>
      <c r="C893" s="13" t="s">
        <v>704</v>
      </c>
      <c r="D893" s="13" t="s">
        <v>705</v>
      </c>
      <c r="E893" s="13" t="s">
        <v>706</v>
      </c>
      <c r="F893" s="14">
        <v>1214.19</v>
      </c>
      <c r="G893" s="13" t="s">
        <v>707</v>
      </c>
      <c r="H893" s="19">
        <v>43922</v>
      </c>
      <c r="I893" s="13" t="s">
        <v>1658</v>
      </c>
      <c r="J893" s="13" t="s">
        <v>1659</v>
      </c>
      <c r="K893" s="20">
        <v>10073</v>
      </c>
      <c r="L893" s="13" t="s">
        <v>639</v>
      </c>
      <c r="M893" s="20">
        <v>113060</v>
      </c>
      <c r="N893" s="13" t="s">
        <v>1660</v>
      </c>
      <c r="O893" s="13" t="s">
        <v>711</v>
      </c>
      <c r="P893" s="13" t="s">
        <v>712</v>
      </c>
      <c r="Q893" s="13" t="s">
        <v>1582</v>
      </c>
      <c r="R893" s="13" t="s">
        <v>714</v>
      </c>
      <c r="S893" s="13" t="s">
        <v>721</v>
      </c>
    </row>
    <row r="894" spans="1:19" x14ac:dyDescent="0.25">
      <c r="A894" s="13" t="s">
        <v>716</v>
      </c>
      <c r="B894" s="13" t="s">
        <v>703</v>
      </c>
      <c r="C894" s="13" t="s">
        <v>717</v>
      </c>
      <c r="D894" s="13" t="s">
        <v>705</v>
      </c>
      <c r="E894" s="13" t="s">
        <v>706</v>
      </c>
      <c r="F894" s="14">
        <v>1402.21</v>
      </c>
      <c r="G894" s="13" t="s">
        <v>707</v>
      </c>
      <c r="H894" s="19">
        <v>43952</v>
      </c>
      <c r="I894" s="13" t="s">
        <v>1646</v>
      </c>
      <c r="J894" s="13" t="s">
        <v>1659</v>
      </c>
      <c r="K894" s="20">
        <v>10073</v>
      </c>
      <c r="L894" s="13" t="s">
        <v>639</v>
      </c>
      <c r="M894" s="20">
        <v>113060</v>
      </c>
      <c r="N894" s="13" t="s">
        <v>1660</v>
      </c>
      <c r="O894" s="13" t="s">
        <v>718</v>
      </c>
      <c r="P894" s="13" t="s">
        <v>719</v>
      </c>
      <c r="Q894" s="13" t="s">
        <v>720</v>
      </c>
      <c r="R894" s="13" t="s">
        <v>714</v>
      </c>
      <c r="S894" s="13" t="s">
        <v>721</v>
      </c>
    </row>
    <row r="895" spans="1:19" x14ac:dyDescent="0.25">
      <c r="A895" s="13" t="s">
        <v>722</v>
      </c>
      <c r="B895" s="13" t="s">
        <v>703</v>
      </c>
      <c r="C895" s="13" t="s">
        <v>723</v>
      </c>
      <c r="D895" s="13" t="s">
        <v>705</v>
      </c>
      <c r="E895" s="13" t="s">
        <v>706</v>
      </c>
      <c r="F895" s="14">
        <v>1576.68</v>
      </c>
      <c r="G895" s="13" t="s">
        <v>707</v>
      </c>
      <c r="H895" s="19">
        <v>43983</v>
      </c>
      <c r="I895" s="13" t="s">
        <v>1586</v>
      </c>
      <c r="J895" s="13" t="s">
        <v>1659</v>
      </c>
      <c r="K895" s="20">
        <v>10073</v>
      </c>
      <c r="L895" s="13" t="s">
        <v>639</v>
      </c>
      <c r="M895" s="20">
        <v>113060</v>
      </c>
      <c r="N895" s="13" t="s">
        <v>1660</v>
      </c>
      <c r="O895" s="13" t="s">
        <v>724</v>
      </c>
      <c r="P895" s="13" t="s">
        <v>725</v>
      </c>
      <c r="Q895" s="13" t="s">
        <v>726</v>
      </c>
      <c r="R895" s="13" t="s">
        <v>714</v>
      </c>
      <c r="S895" s="13" t="s">
        <v>721</v>
      </c>
    </row>
    <row r="896" spans="1:19" x14ac:dyDescent="0.25">
      <c r="A896" s="13" t="s">
        <v>702</v>
      </c>
      <c r="B896" s="13" t="s">
        <v>703</v>
      </c>
      <c r="C896" s="13" t="s">
        <v>704</v>
      </c>
      <c r="D896" s="13" t="s">
        <v>705</v>
      </c>
      <c r="E896" s="13" t="s">
        <v>706</v>
      </c>
      <c r="F896" s="14">
        <v>505.24</v>
      </c>
      <c r="G896" s="13" t="s">
        <v>707</v>
      </c>
      <c r="H896" s="19">
        <v>43922</v>
      </c>
      <c r="I896" s="13" t="s">
        <v>1661</v>
      </c>
      <c r="J896" s="13" t="s">
        <v>1662</v>
      </c>
      <c r="K896" s="20">
        <v>10073</v>
      </c>
      <c r="L896" s="13" t="s">
        <v>639</v>
      </c>
      <c r="M896" s="20">
        <v>114000</v>
      </c>
      <c r="N896" s="13" t="s">
        <v>1663</v>
      </c>
      <c r="O896" s="13" t="s">
        <v>711</v>
      </c>
      <c r="P896" s="13" t="s">
        <v>712</v>
      </c>
      <c r="Q896" s="13" t="s">
        <v>1582</v>
      </c>
      <c r="R896" s="13" t="s">
        <v>714</v>
      </c>
      <c r="S896" s="13" t="s">
        <v>741</v>
      </c>
    </row>
    <row r="897" spans="1:19" x14ac:dyDescent="0.25">
      <c r="A897" s="13" t="s">
        <v>716</v>
      </c>
      <c r="B897" s="13" t="s">
        <v>703</v>
      </c>
      <c r="C897" s="13" t="s">
        <v>717</v>
      </c>
      <c r="D897" s="13" t="s">
        <v>705</v>
      </c>
      <c r="E897" s="13" t="s">
        <v>706</v>
      </c>
      <c r="F897" s="14">
        <v>213.52</v>
      </c>
      <c r="G897" s="13" t="s">
        <v>707</v>
      </c>
      <c r="H897" s="19">
        <v>43952</v>
      </c>
      <c r="I897" s="13" t="s">
        <v>1649</v>
      </c>
      <c r="J897" s="13" t="s">
        <v>1662</v>
      </c>
      <c r="K897" s="20">
        <v>10073</v>
      </c>
      <c r="L897" s="13" t="s">
        <v>639</v>
      </c>
      <c r="M897" s="20">
        <v>114000</v>
      </c>
      <c r="N897" s="13" t="s">
        <v>1663</v>
      </c>
      <c r="O897" s="13" t="s">
        <v>718</v>
      </c>
      <c r="P897" s="13" t="s">
        <v>719</v>
      </c>
      <c r="Q897" s="13" t="s">
        <v>720</v>
      </c>
      <c r="R897" s="13" t="s">
        <v>714</v>
      </c>
      <c r="S897" s="13" t="s">
        <v>741</v>
      </c>
    </row>
    <row r="898" spans="1:19" x14ac:dyDescent="0.25">
      <c r="A898" s="13" t="s">
        <v>722</v>
      </c>
      <c r="B898" s="13" t="s">
        <v>703</v>
      </c>
      <c r="C898" s="13" t="s">
        <v>723</v>
      </c>
      <c r="D898" s="13" t="s">
        <v>705</v>
      </c>
      <c r="E898" s="13" t="s">
        <v>706</v>
      </c>
      <c r="F898" s="14">
        <v>183.02</v>
      </c>
      <c r="G898" s="13" t="s">
        <v>707</v>
      </c>
      <c r="H898" s="19">
        <v>43983</v>
      </c>
      <c r="I898" s="13" t="s">
        <v>1589</v>
      </c>
      <c r="J898" s="13" t="s">
        <v>1662</v>
      </c>
      <c r="K898" s="20">
        <v>10073</v>
      </c>
      <c r="L898" s="13" t="s">
        <v>639</v>
      </c>
      <c r="M898" s="20">
        <v>114000</v>
      </c>
      <c r="N898" s="13" t="s">
        <v>1663</v>
      </c>
      <c r="O898" s="13" t="s">
        <v>724</v>
      </c>
      <c r="P898" s="13" t="s">
        <v>725</v>
      </c>
      <c r="Q898" s="13" t="s">
        <v>726</v>
      </c>
      <c r="R898" s="13" t="s">
        <v>714</v>
      </c>
      <c r="S898" s="13" t="s">
        <v>741</v>
      </c>
    </row>
    <row r="899" spans="1:19" x14ac:dyDescent="0.25">
      <c r="A899" s="13" t="s">
        <v>702</v>
      </c>
      <c r="B899" s="13" t="s">
        <v>703</v>
      </c>
      <c r="C899" s="13" t="s">
        <v>704</v>
      </c>
      <c r="D899" s="13" t="s">
        <v>705</v>
      </c>
      <c r="E899" s="13" t="s">
        <v>706</v>
      </c>
      <c r="F899" s="14">
        <v>692.15</v>
      </c>
      <c r="G899" s="13" t="s">
        <v>707</v>
      </c>
      <c r="H899" s="19">
        <v>43922</v>
      </c>
      <c r="I899" s="13" t="s">
        <v>1664</v>
      </c>
      <c r="J899" s="13" t="s">
        <v>1665</v>
      </c>
      <c r="K899" s="20">
        <v>10073</v>
      </c>
      <c r="L899" s="13" t="s">
        <v>639</v>
      </c>
      <c r="M899" s="20">
        <v>114010</v>
      </c>
      <c r="N899" s="13" t="s">
        <v>1666</v>
      </c>
      <c r="O899" s="13" t="s">
        <v>711</v>
      </c>
      <c r="P899" s="13" t="s">
        <v>712</v>
      </c>
      <c r="Q899" s="13" t="s">
        <v>1582</v>
      </c>
      <c r="R899" s="13" t="s">
        <v>714</v>
      </c>
      <c r="S899" s="13" t="s">
        <v>715</v>
      </c>
    </row>
    <row r="900" spans="1:19" x14ac:dyDescent="0.25">
      <c r="A900" s="13" t="s">
        <v>716</v>
      </c>
      <c r="B900" s="13" t="s">
        <v>703</v>
      </c>
      <c r="C900" s="13" t="s">
        <v>717</v>
      </c>
      <c r="D900" s="13" t="s">
        <v>705</v>
      </c>
      <c r="E900" s="13" t="s">
        <v>706</v>
      </c>
      <c r="F900" s="14">
        <v>692.15</v>
      </c>
      <c r="G900" s="13" t="s">
        <v>707</v>
      </c>
      <c r="H900" s="19">
        <v>43952</v>
      </c>
      <c r="I900" s="13" t="s">
        <v>1652</v>
      </c>
      <c r="J900" s="13" t="s">
        <v>1665</v>
      </c>
      <c r="K900" s="20">
        <v>10073</v>
      </c>
      <c r="L900" s="13" t="s">
        <v>639</v>
      </c>
      <c r="M900" s="20">
        <v>114010</v>
      </c>
      <c r="N900" s="13" t="s">
        <v>1666</v>
      </c>
      <c r="O900" s="13" t="s">
        <v>718</v>
      </c>
      <c r="P900" s="13" t="s">
        <v>719</v>
      </c>
      <c r="Q900" s="13" t="s">
        <v>720</v>
      </c>
      <c r="R900" s="13" t="s">
        <v>714</v>
      </c>
      <c r="S900" s="13" t="s">
        <v>715</v>
      </c>
    </row>
    <row r="901" spans="1:19" x14ac:dyDescent="0.25">
      <c r="A901" s="13" t="s">
        <v>722</v>
      </c>
      <c r="B901" s="13" t="s">
        <v>703</v>
      </c>
      <c r="C901" s="13" t="s">
        <v>723</v>
      </c>
      <c r="D901" s="13" t="s">
        <v>705</v>
      </c>
      <c r="E901" s="13" t="s">
        <v>706</v>
      </c>
      <c r="F901" s="14">
        <v>692.15</v>
      </c>
      <c r="G901" s="13" t="s">
        <v>707</v>
      </c>
      <c r="H901" s="19">
        <v>43983</v>
      </c>
      <c r="I901" s="13" t="s">
        <v>1592</v>
      </c>
      <c r="J901" s="13" t="s">
        <v>1665</v>
      </c>
      <c r="K901" s="20">
        <v>10073</v>
      </c>
      <c r="L901" s="13" t="s">
        <v>639</v>
      </c>
      <c r="M901" s="20">
        <v>114010</v>
      </c>
      <c r="N901" s="13" t="s">
        <v>1666</v>
      </c>
      <c r="O901" s="13" t="s">
        <v>724</v>
      </c>
      <c r="P901" s="13" t="s">
        <v>725</v>
      </c>
      <c r="Q901" s="13" t="s">
        <v>726</v>
      </c>
      <c r="R901" s="13" t="s">
        <v>714</v>
      </c>
      <c r="S901" s="13" t="s">
        <v>715</v>
      </c>
    </row>
    <row r="902" spans="1:19" x14ac:dyDescent="0.25">
      <c r="A902" s="13" t="s">
        <v>702</v>
      </c>
      <c r="B902" s="13" t="s">
        <v>703</v>
      </c>
      <c r="C902" s="13" t="s">
        <v>704</v>
      </c>
      <c r="D902" s="13" t="s">
        <v>705</v>
      </c>
      <c r="E902" s="13" t="s">
        <v>706</v>
      </c>
      <c r="F902" s="14">
        <v>591.54</v>
      </c>
      <c r="G902" s="13" t="s">
        <v>707</v>
      </c>
      <c r="H902" s="19">
        <v>43922</v>
      </c>
      <c r="I902" s="13" t="s">
        <v>1667</v>
      </c>
      <c r="J902" s="13" t="s">
        <v>1668</v>
      </c>
      <c r="K902" s="20">
        <v>10073</v>
      </c>
      <c r="L902" s="13" t="s">
        <v>639</v>
      </c>
      <c r="M902" s="20">
        <v>114020</v>
      </c>
      <c r="N902" s="13" t="s">
        <v>1669</v>
      </c>
      <c r="O902" s="13" t="s">
        <v>711</v>
      </c>
      <c r="P902" s="13" t="s">
        <v>712</v>
      </c>
      <c r="Q902" s="13" t="s">
        <v>1582</v>
      </c>
      <c r="R902" s="13" t="s">
        <v>714</v>
      </c>
      <c r="S902" s="13" t="s">
        <v>730</v>
      </c>
    </row>
    <row r="903" spans="1:19" x14ac:dyDescent="0.25">
      <c r="A903" s="13" t="s">
        <v>716</v>
      </c>
      <c r="B903" s="13" t="s">
        <v>703</v>
      </c>
      <c r="C903" s="13" t="s">
        <v>717</v>
      </c>
      <c r="D903" s="13" t="s">
        <v>705</v>
      </c>
      <c r="E903" s="13" t="s">
        <v>706</v>
      </c>
      <c r="F903" s="14">
        <v>625.24</v>
      </c>
      <c r="G903" s="13" t="s">
        <v>707</v>
      </c>
      <c r="H903" s="19">
        <v>43952</v>
      </c>
      <c r="I903" s="13" t="s">
        <v>1655</v>
      </c>
      <c r="J903" s="13" t="s">
        <v>1668</v>
      </c>
      <c r="K903" s="20">
        <v>10073</v>
      </c>
      <c r="L903" s="13" t="s">
        <v>639</v>
      </c>
      <c r="M903" s="20">
        <v>114020</v>
      </c>
      <c r="N903" s="13" t="s">
        <v>1669</v>
      </c>
      <c r="O903" s="13" t="s">
        <v>718</v>
      </c>
      <c r="P903" s="13" t="s">
        <v>719</v>
      </c>
      <c r="Q903" s="13" t="s">
        <v>720</v>
      </c>
      <c r="R903" s="13" t="s">
        <v>714</v>
      </c>
      <c r="S903" s="13" t="s">
        <v>730</v>
      </c>
    </row>
    <row r="904" spans="1:19" x14ac:dyDescent="0.25">
      <c r="A904" s="13" t="s">
        <v>722</v>
      </c>
      <c r="B904" s="13" t="s">
        <v>703</v>
      </c>
      <c r="C904" s="13" t="s">
        <v>723</v>
      </c>
      <c r="D904" s="13" t="s">
        <v>705</v>
      </c>
      <c r="E904" s="13" t="s">
        <v>706</v>
      </c>
      <c r="F904" s="14">
        <v>625.24</v>
      </c>
      <c r="G904" s="13" t="s">
        <v>707</v>
      </c>
      <c r="H904" s="19">
        <v>43983</v>
      </c>
      <c r="I904" s="13" t="s">
        <v>1595</v>
      </c>
      <c r="J904" s="13" t="s">
        <v>1668</v>
      </c>
      <c r="K904" s="20">
        <v>10073</v>
      </c>
      <c r="L904" s="13" t="s">
        <v>639</v>
      </c>
      <c r="M904" s="20">
        <v>114020</v>
      </c>
      <c r="N904" s="13" t="s">
        <v>1669</v>
      </c>
      <c r="O904" s="13" t="s">
        <v>724</v>
      </c>
      <c r="P904" s="13" t="s">
        <v>725</v>
      </c>
      <c r="Q904" s="13" t="s">
        <v>726</v>
      </c>
      <c r="R904" s="13" t="s">
        <v>714</v>
      </c>
      <c r="S904" s="13" t="s">
        <v>730</v>
      </c>
    </row>
    <row r="905" spans="1:19" x14ac:dyDescent="0.25">
      <c r="A905" s="13" t="s">
        <v>702</v>
      </c>
      <c r="B905" s="13" t="s">
        <v>703</v>
      </c>
      <c r="C905" s="13" t="s">
        <v>704</v>
      </c>
      <c r="D905" s="13" t="s">
        <v>705</v>
      </c>
      <c r="E905" s="13" t="s">
        <v>706</v>
      </c>
      <c r="F905" s="14">
        <v>9638.59</v>
      </c>
      <c r="G905" s="13" t="s">
        <v>707</v>
      </c>
      <c r="H905" s="19">
        <v>43922</v>
      </c>
      <c r="I905" s="13" t="s">
        <v>1670</v>
      </c>
      <c r="J905" s="13" t="s">
        <v>1671</v>
      </c>
      <c r="K905" s="20">
        <v>10073</v>
      </c>
      <c r="L905" s="13" t="s">
        <v>639</v>
      </c>
      <c r="M905" s="20">
        <v>114040</v>
      </c>
      <c r="N905" s="13" t="s">
        <v>1672</v>
      </c>
      <c r="O905" s="13" t="s">
        <v>711</v>
      </c>
      <c r="P905" s="13" t="s">
        <v>712</v>
      </c>
      <c r="Q905" s="13" t="s">
        <v>1582</v>
      </c>
      <c r="R905" s="13" t="s">
        <v>714</v>
      </c>
      <c r="S905" s="13" t="s">
        <v>682</v>
      </c>
    </row>
    <row r="906" spans="1:19" x14ac:dyDescent="0.25">
      <c r="A906" s="13" t="s">
        <v>716</v>
      </c>
      <c r="B906" s="13" t="s">
        <v>703</v>
      </c>
      <c r="C906" s="13" t="s">
        <v>717</v>
      </c>
      <c r="D906" s="13" t="s">
        <v>705</v>
      </c>
      <c r="E906" s="13" t="s">
        <v>706</v>
      </c>
      <c r="F906" s="14">
        <v>9603.15</v>
      </c>
      <c r="G906" s="13" t="s">
        <v>707</v>
      </c>
      <c r="H906" s="19">
        <v>43952</v>
      </c>
      <c r="I906" s="13" t="s">
        <v>1658</v>
      </c>
      <c r="J906" s="13" t="s">
        <v>1671</v>
      </c>
      <c r="K906" s="20">
        <v>10073</v>
      </c>
      <c r="L906" s="13" t="s">
        <v>639</v>
      </c>
      <c r="M906" s="20">
        <v>114040</v>
      </c>
      <c r="N906" s="13" t="s">
        <v>1672</v>
      </c>
      <c r="O906" s="13" t="s">
        <v>718</v>
      </c>
      <c r="P906" s="13" t="s">
        <v>719</v>
      </c>
      <c r="Q906" s="13" t="s">
        <v>720</v>
      </c>
      <c r="R906" s="13" t="s">
        <v>714</v>
      </c>
      <c r="S906" s="13" t="s">
        <v>682</v>
      </c>
    </row>
    <row r="907" spans="1:19" x14ac:dyDescent="0.25">
      <c r="A907" s="13" t="s">
        <v>722</v>
      </c>
      <c r="B907" s="13" t="s">
        <v>703</v>
      </c>
      <c r="C907" s="13" t="s">
        <v>723</v>
      </c>
      <c r="D907" s="13" t="s">
        <v>705</v>
      </c>
      <c r="E907" s="13" t="s">
        <v>706</v>
      </c>
      <c r="F907" s="14">
        <v>9622.58</v>
      </c>
      <c r="G907" s="13" t="s">
        <v>707</v>
      </c>
      <c r="H907" s="19">
        <v>43983</v>
      </c>
      <c r="I907" s="13" t="s">
        <v>1598</v>
      </c>
      <c r="J907" s="13" t="s">
        <v>1671</v>
      </c>
      <c r="K907" s="20">
        <v>10073</v>
      </c>
      <c r="L907" s="13" t="s">
        <v>639</v>
      </c>
      <c r="M907" s="20">
        <v>114040</v>
      </c>
      <c r="N907" s="13" t="s">
        <v>1672</v>
      </c>
      <c r="O907" s="13" t="s">
        <v>724</v>
      </c>
      <c r="P907" s="13" t="s">
        <v>725</v>
      </c>
      <c r="Q907" s="13" t="s">
        <v>726</v>
      </c>
      <c r="R907" s="13" t="s">
        <v>714</v>
      </c>
      <c r="S907" s="13" t="s">
        <v>682</v>
      </c>
    </row>
    <row r="908" spans="1:19" x14ac:dyDescent="0.25">
      <c r="A908" s="13" t="s">
        <v>702</v>
      </c>
      <c r="B908" s="13" t="s">
        <v>703</v>
      </c>
      <c r="C908" s="13" t="s">
        <v>704</v>
      </c>
      <c r="D908" s="13" t="s">
        <v>705</v>
      </c>
      <c r="E908" s="13" t="s">
        <v>706</v>
      </c>
      <c r="F908" s="14">
        <v>4064.44</v>
      </c>
      <c r="G908" s="13" t="s">
        <v>707</v>
      </c>
      <c r="H908" s="19">
        <v>43922</v>
      </c>
      <c r="I908" s="13" t="s">
        <v>1673</v>
      </c>
      <c r="J908" s="13" t="s">
        <v>1674</v>
      </c>
      <c r="K908" s="20">
        <v>10073</v>
      </c>
      <c r="L908" s="13" t="s">
        <v>639</v>
      </c>
      <c r="M908" s="20">
        <v>114060</v>
      </c>
      <c r="N908" s="13" t="s">
        <v>1675</v>
      </c>
      <c r="O908" s="13" t="s">
        <v>711</v>
      </c>
      <c r="P908" s="13" t="s">
        <v>712</v>
      </c>
      <c r="Q908" s="13" t="s">
        <v>1582</v>
      </c>
      <c r="R908" s="13" t="s">
        <v>714</v>
      </c>
      <c r="S908" s="13" t="s">
        <v>721</v>
      </c>
    </row>
    <row r="909" spans="1:19" x14ac:dyDescent="0.25">
      <c r="A909" s="13" t="s">
        <v>716</v>
      </c>
      <c r="B909" s="13" t="s">
        <v>703</v>
      </c>
      <c r="C909" s="13" t="s">
        <v>717</v>
      </c>
      <c r="D909" s="13" t="s">
        <v>705</v>
      </c>
      <c r="E909" s="13" t="s">
        <v>706</v>
      </c>
      <c r="F909" s="14">
        <v>4635.8999999999996</v>
      </c>
      <c r="G909" s="13" t="s">
        <v>707</v>
      </c>
      <c r="H909" s="19">
        <v>43952</v>
      </c>
      <c r="I909" s="13" t="s">
        <v>1661</v>
      </c>
      <c r="J909" s="13" t="s">
        <v>1674</v>
      </c>
      <c r="K909" s="20">
        <v>10073</v>
      </c>
      <c r="L909" s="13" t="s">
        <v>639</v>
      </c>
      <c r="M909" s="20">
        <v>114060</v>
      </c>
      <c r="N909" s="13" t="s">
        <v>1675</v>
      </c>
      <c r="O909" s="13" t="s">
        <v>718</v>
      </c>
      <c r="P909" s="13" t="s">
        <v>719</v>
      </c>
      <c r="Q909" s="13" t="s">
        <v>720</v>
      </c>
      <c r="R909" s="13" t="s">
        <v>714</v>
      </c>
      <c r="S909" s="13" t="s">
        <v>721</v>
      </c>
    </row>
    <row r="910" spans="1:19" x14ac:dyDescent="0.25">
      <c r="A910" s="13" t="s">
        <v>722</v>
      </c>
      <c r="B910" s="13" t="s">
        <v>703</v>
      </c>
      <c r="C910" s="13" t="s">
        <v>723</v>
      </c>
      <c r="D910" s="13" t="s">
        <v>705</v>
      </c>
      <c r="E910" s="13" t="s">
        <v>706</v>
      </c>
      <c r="F910" s="14">
        <v>5193.42</v>
      </c>
      <c r="G910" s="13" t="s">
        <v>707</v>
      </c>
      <c r="H910" s="19">
        <v>43983</v>
      </c>
      <c r="I910" s="13" t="s">
        <v>1601</v>
      </c>
      <c r="J910" s="13" t="s">
        <v>1674</v>
      </c>
      <c r="K910" s="20">
        <v>10073</v>
      </c>
      <c r="L910" s="13" t="s">
        <v>639</v>
      </c>
      <c r="M910" s="20">
        <v>114060</v>
      </c>
      <c r="N910" s="13" t="s">
        <v>1675</v>
      </c>
      <c r="O910" s="13" t="s">
        <v>724</v>
      </c>
      <c r="P910" s="13" t="s">
        <v>725</v>
      </c>
      <c r="Q910" s="13" t="s">
        <v>726</v>
      </c>
      <c r="R910" s="13" t="s">
        <v>714</v>
      </c>
      <c r="S910" s="13" t="s">
        <v>721</v>
      </c>
    </row>
    <row r="911" spans="1:19" x14ac:dyDescent="0.25">
      <c r="A911" s="13" t="s">
        <v>702</v>
      </c>
      <c r="B911" s="13" t="s">
        <v>703</v>
      </c>
      <c r="C911" s="13" t="s">
        <v>704</v>
      </c>
      <c r="D911" s="13" t="s">
        <v>705</v>
      </c>
      <c r="E911" s="13" t="s">
        <v>706</v>
      </c>
      <c r="F911" s="14">
        <v>1900.03</v>
      </c>
      <c r="G911" s="13" t="s">
        <v>707</v>
      </c>
      <c r="H911" s="19">
        <v>43922</v>
      </c>
      <c r="I911" s="13" t="s">
        <v>1676</v>
      </c>
      <c r="J911" s="13" t="s">
        <v>1677</v>
      </c>
      <c r="K911" s="20">
        <v>10074</v>
      </c>
      <c r="L911" s="13" t="s">
        <v>640</v>
      </c>
      <c r="M911" s="20">
        <v>111100</v>
      </c>
      <c r="N911" s="13" t="s">
        <v>1678</v>
      </c>
      <c r="O911" s="13" t="s">
        <v>711</v>
      </c>
      <c r="P911" s="13" t="s">
        <v>712</v>
      </c>
      <c r="Q911" s="13" t="s">
        <v>1582</v>
      </c>
      <c r="R911" s="13" t="s">
        <v>714</v>
      </c>
      <c r="S911" s="13" t="s">
        <v>715</v>
      </c>
    </row>
    <row r="912" spans="1:19" x14ac:dyDescent="0.25">
      <c r="A912" s="13" t="s">
        <v>716</v>
      </c>
      <c r="B912" s="13" t="s">
        <v>703</v>
      </c>
      <c r="C912" s="13" t="s">
        <v>717</v>
      </c>
      <c r="D912" s="13" t="s">
        <v>705</v>
      </c>
      <c r="E912" s="13" t="s">
        <v>706</v>
      </c>
      <c r="F912" s="14">
        <v>1900.03</v>
      </c>
      <c r="G912" s="13" t="s">
        <v>707</v>
      </c>
      <c r="H912" s="19">
        <v>43952</v>
      </c>
      <c r="I912" s="13" t="s">
        <v>1664</v>
      </c>
      <c r="J912" s="13" t="s">
        <v>1677</v>
      </c>
      <c r="K912" s="20">
        <v>10074</v>
      </c>
      <c r="L912" s="13" t="s">
        <v>640</v>
      </c>
      <c r="M912" s="20">
        <v>111100</v>
      </c>
      <c r="N912" s="13" t="s">
        <v>1678</v>
      </c>
      <c r="O912" s="13" t="s">
        <v>718</v>
      </c>
      <c r="P912" s="13" t="s">
        <v>719</v>
      </c>
      <c r="Q912" s="13" t="s">
        <v>720</v>
      </c>
      <c r="R912" s="13" t="s">
        <v>714</v>
      </c>
      <c r="S912" s="13" t="s">
        <v>715</v>
      </c>
    </row>
    <row r="913" spans="1:19" x14ac:dyDescent="0.25">
      <c r="A913" s="13" t="s">
        <v>722</v>
      </c>
      <c r="B913" s="13" t="s">
        <v>703</v>
      </c>
      <c r="C913" s="13" t="s">
        <v>723</v>
      </c>
      <c r="D913" s="13" t="s">
        <v>705</v>
      </c>
      <c r="E913" s="13" t="s">
        <v>706</v>
      </c>
      <c r="F913" s="14">
        <v>1900.03</v>
      </c>
      <c r="G913" s="13" t="s">
        <v>707</v>
      </c>
      <c r="H913" s="19">
        <v>43983</v>
      </c>
      <c r="I913" s="13" t="s">
        <v>1604</v>
      </c>
      <c r="J913" s="13" t="s">
        <v>1677</v>
      </c>
      <c r="K913" s="20">
        <v>10074</v>
      </c>
      <c r="L913" s="13" t="s">
        <v>640</v>
      </c>
      <c r="M913" s="20">
        <v>111100</v>
      </c>
      <c r="N913" s="13" t="s">
        <v>1678</v>
      </c>
      <c r="O913" s="13" t="s">
        <v>724</v>
      </c>
      <c r="P913" s="13" t="s">
        <v>725</v>
      </c>
      <c r="Q913" s="13" t="s">
        <v>726</v>
      </c>
      <c r="R913" s="13" t="s">
        <v>714</v>
      </c>
      <c r="S913" s="13" t="s">
        <v>715</v>
      </c>
    </row>
    <row r="914" spans="1:19" x14ac:dyDescent="0.25">
      <c r="A914" s="13" t="s">
        <v>702</v>
      </c>
      <c r="B914" s="13" t="s">
        <v>703</v>
      </c>
      <c r="C914" s="13" t="s">
        <v>704</v>
      </c>
      <c r="D914" s="13" t="s">
        <v>705</v>
      </c>
      <c r="E914" s="13" t="s">
        <v>706</v>
      </c>
      <c r="F914" s="14">
        <v>4970.01</v>
      </c>
      <c r="G914" s="13" t="s">
        <v>707</v>
      </c>
      <c r="H914" s="19">
        <v>43922</v>
      </c>
      <c r="I914" s="13" t="s">
        <v>1679</v>
      </c>
      <c r="J914" s="13" t="s">
        <v>1680</v>
      </c>
      <c r="K914" s="20">
        <v>10074</v>
      </c>
      <c r="L914" s="13" t="s">
        <v>640</v>
      </c>
      <c r="M914" s="20">
        <v>111200</v>
      </c>
      <c r="N914" s="13" t="s">
        <v>1681</v>
      </c>
      <c r="O914" s="13" t="s">
        <v>711</v>
      </c>
      <c r="P914" s="13" t="s">
        <v>712</v>
      </c>
      <c r="Q914" s="13" t="s">
        <v>1582</v>
      </c>
      <c r="R914" s="13" t="s">
        <v>714</v>
      </c>
      <c r="S914" s="13" t="s">
        <v>730</v>
      </c>
    </row>
    <row r="915" spans="1:19" x14ac:dyDescent="0.25">
      <c r="A915" s="13" t="s">
        <v>716</v>
      </c>
      <c r="B915" s="13" t="s">
        <v>703</v>
      </c>
      <c r="C915" s="13" t="s">
        <v>717</v>
      </c>
      <c r="D915" s="13" t="s">
        <v>705</v>
      </c>
      <c r="E915" s="13" t="s">
        <v>706</v>
      </c>
      <c r="F915" s="14">
        <v>4427.6099999999997</v>
      </c>
      <c r="G915" s="13" t="s">
        <v>707</v>
      </c>
      <c r="H915" s="19">
        <v>43952</v>
      </c>
      <c r="I915" s="13" t="s">
        <v>1667</v>
      </c>
      <c r="J915" s="13" t="s">
        <v>1680</v>
      </c>
      <c r="K915" s="20">
        <v>10074</v>
      </c>
      <c r="L915" s="13" t="s">
        <v>640</v>
      </c>
      <c r="M915" s="20">
        <v>111200</v>
      </c>
      <c r="N915" s="13" t="s">
        <v>1681</v>
      </c>
      <c r="O915" s="13" t="s">
        <v>718</v>
      </c>
      <c r="P915" s="13" t="s">
        <v>719</v>
      </c>
      <c r="Q915" s="13" t="s">
        <v>720</v>
      </c>
      <c r="R915" s="13" t="s">
        <v>714</v>
      </c>
      <c r="S915" s="13" t="s">
        <v>730</v>
      </c>
    </row>
    <row r="916" spans="1:19" x14ac:dyDescent="0.25">
      <c r="A916" s="13" t="s">
        <v>722</v>
      </c>
      <c r="B916" s="13" t="s">
        <v>703</v>
      </c>
      <c r="C916" s="13" t="s">
        <v>723</v>
      </c>
      <c r="D916" s="13" t="s">
        <v>705</v>
      </c>
      <c r="E916" s="13" t="s">
        <v>706</v>
      </c>
      <c r="F916" s="14">
        <v>4427.6099999999997</v>
      </c>
      <c r="G916" s="13" t="s">
        <v>707</v>
      </c>
      <c r="H916" s="19">
        <v>43983</v>
      </c>
      <c r="I916" s="13" t="s">
        <v>1607</v>
      </c>
      <c r="J916" s="13" t="s">
        <v>1680</v>
      </c>
      <c r="K916" s="20">
        <v>10074</v>
      </c>
      <c r="L916" s="13" t="s">
        <v>640</v>
      </c>
      <c r="M916" s="20">
        <v>111200</v>
      </c>
      <c r="N916" s="13" t="s">
        <v>1681</v>
      </c>
      <c r="O916" s="13" t="s">
        <v>724</v>
      </c>
      <c r="P916" s="13" t="s">
        <v>725</v>
      </c>
      <c r="Q916" s="13" t="s">
        <v>726</v>
      </c>
      <c r="R916" s="13" t="s">
        <v>714</v>
      </c>
      <c r="S916" s="13" t="s">
        <v>730</v>
      </c>
    </row>
    <row r="917" spans="1:19" x14ac:dyDescent="0.25">
      <c r="A917" s="13" t="s">
        <v>702</v>
      </c>
      <c r="B917" s="13" t="s">
        <v>703</v>
      </c>
      <c r="C917" s="13" t="s">
        <v>704</v>
      </c>
      <c r="D917" s="13" t="s">
        <v>705</v>
      </c>
      <c r="E917" s="13" t="s">
        <v>706</v>
      </c>
      <c r="F917" s="14">
        <v>74226.41</v>
      </c>
      <c r="G917" s="13" t="s">
        <v>707</v>
      </c>
      <c r="H917" s="19">
        <v>43922</v>
      </c>
      <c r="I917" s="13" t="s">
        <v>1682</v>
      </c>
      <c r="J917" s="13" t="s">
        <v>1683</v>
      </c>
      <c r="K917" s="20">
        <v>10074</v>
      </c>
      <c r="L917" s="13" t="s">
        <v>640</v>
      </c>
      <c r="M917" s="20">
        <v>111400</v>
      </c>
      <c r="N917" s="13" t="s">
        <v>1684</v>
      </c>
      <c r="O917" s="13" t="s">
        <v>711</v>
      </c>
      <c r="P917" s="13" t="s">
        <v>712</v>
      </c>
      <c r="Q917" s="13" t="s">
        <v>1582</v>
      </c>
      <c r="R917" s="13" t="s">
        <v>714</v>
      </c>
      <c r="S917" s="13" t="s">
        <v>682</v>
      </c>
    </row>
    <row r="918" spans="1:19" x14ac:dyDescent="0.25">
      <c r="A918" s="13" t="s">
        <v>716</v>
      </c>
      <c r="B918" s="13" t="s">
        <v>703</v>
      </c>
      <c r="C918" s="13" t="s">
        <v>717</v>
      </c>
      <c r="D918" s="13" t="s">
        <v>705</v>
      </c>
      <c r="E918" s="13" t="s">
        <v>706</v>
      </c>
      <c r="F918" s="14">
        <v>71278.080000000002</v>
      </c>
      <c r="G918" s="13" t="s">
        <v>707</v>
      </c>
      <c r="H918" s="19">
        <v>43952</v>
      </c>
      <c r="I918" s="13" t="s">
        <v>1670</v>
      </c>
      <c r="J918" s="13" t="s">
        <v>1683</v>
      </c>
      <c r="K918" s="20">
        <v>10074</v>
      </c>
      <c r="L918" s="13" t="s">
        <v>640</v>
      </c>
      <c r="M918" s="20">
        <v>111400</v>
      </c>
      <c r="N918" s="13" t="s">
        <v>1684</v>
      </c>
      <c r="O918" s="13" t="s">
        <v>718</v>
      </c>
      <c r="P918" s="13" t="s">
        <v>719</v>
      </c>
      <c r="Q918" s="13" t="s">
        <v>720</v>
      </c>
      <c r="R918" s="13" t="s">
        <v>714</v>
      </c>
      <c r="S918" s="13" t="s">
        <v>682</v>
      </c>
    </row>
    <row r="919" spans="1:19" x14ac:dyDescent="0.25">
      <c r="A919" s="13" t="s">
        <v>722</v>
      </c>
      <c r="B919" s="13" t="s">
        <v>703</v>
      </c>
      <c r="C919" s="13" t="s">
        <v>723</v>
      </c>
      <c r="D919" s="13" t="s">
        <v>705</v>
      </c>
      <c r="E919" s="13" t="s">
        <v>706</v>
      </c>
      <c r="F919" s="14">
        <v>71322.48</v>
      </c>
      <c r="G919" s="13" t="s">
        <v>707</v>
      </c>
      <c r="H919" s="19">
        <v>43983</v>
      </c>
      <c r="I919" s="13" t="s">
        <v>1610</v>
      </c>
      <c r="J919" s="13" t="s">
        <v>1683</v>
      </c>
      <c r="K919" s="20">
        <v>10074</v>
      </c>
      <c r="L919" s="13" t="s">
        <v>640</v>
      </c>
      <c r="M919" s="20">
        <v>111400</v>
      </c>
      <c r="N919" s="13" t="s">
        <v>1684</v>
      </c>
      <c r="O919" s="13" t="s">
        <v>724</v>
      </c>
      <c r="P919" s="13" t="s">
        <v>725</v>
      </c>
      <c r="Q919" s="13" t="s">
        <v>726</v>
      </c>
      <c r="R919" s="13" t="s">
        <v>714</v>
      </c>
      <c r="S919" s="13" t="s">
        <v>682</v>
      </c>
    </row>
    <row r="920" spans="1:19" x14ac:dyDescent="0.25">
      <c r="A920" s="13" t="s">
        <v>702</v>
      </c>
      <c r="B920" s="13" t="s">
        <v>703</v>
      </c>
      <c r="C920" s="13" t="s">
        <v>704</v>
      </c>
      <c r="D920" s="13" t="s">
        <v>705</v>
      </c>
      <c r="E920" s="13" t="s">
        <v>706</v>
      </c>
      <c r="F920" s="14">
        <v>825.32</v>
      </c>
      <c r="G920" s="13" t="s">
        <v>707</v>
      </c>
      <c r="H920" s="19">
        <v>43922</v>
      </c>
      <c r="I920" s="13" t="s">
        <v>1685</v>
      </c>
      <c r="J920" s="13" t="s">
        <v>1686</v>
      </c>
      <c r="K920" s="20">
        <v>10074</v>
      </c>
      <c r="L920" s="13" t="s">
        <v>640</v>
      </c>
      <c r="M920" s="20">
        <v>111500</v>
      </c>
      <c r="N920" s="13" t="s">
        <v>1687</v>
      </c>
      <c r="O920" s="13" t="s">
        <v>711</v>
      </c>
      <c r="P920" s="13" t="s">
        <v>712</v>
      </c>
      <c r="Q920" s="13" t="s">
        <v>1582</v>
      </c>
      <c r="R920" s="13" t="s">
        <v>714</v>
      </c>
      <c r="S920" s="13" t="s">
        <v>686</v>
      </c>
    </row>
    <row r="921" spans="1:19" x14ac:dyDescent="0.25">
      <c r="A921" s="13" t="s">
        <v>702</v>
      </c>
      <c r="B921" s="13" t="s">
        <v>703</v>
      </c>
      <c r="C921" s="13" t="s">
        <v>704</v>
      </c>
      <c r="D921" s="13" t="s">
        <v>705</v>
      </c>
      <c r="E921" s="13" t="s">
        <v>706</v>
      </c>
      <c r="F921" s="14">
        <v>38908</v>
      </c>
      <c r="G921" s="13" t="s">
        <v>707</v>
      </c>
      <c r="H921" s="19">
        <v>43922</v>
      </c>
      <c r="I921" s="13" t="s">
        <v>1688</v>
      </c>
      <c r="J921" s="13" t="s">
        <v>1689</v>
      </c>
      <c r="K921" s="20">
        <v>10074</v>
      </c>
      <c r="L921" s="13" t="s">
        <v>640</v>
      </c>
      <c r="M921" s="20">
        <v>111600</v>
      </c>
      <c r="N921" s="13" t="s">
        <v>1690</v>
      </c>
      <c r="O921" s="13" t="s">
        <v>711</v>
      </c>
      <c r="P921" s="13" t="s">
        <v>712</v>
      </c>
      <c r="Q921" s="13" t="s">
        <v>1582</v>
      </c>
      <c r="R921" s="13" t="s">
        <v>714</v>
      </c>
      <c r="S921" s="13" t="s">
        <v>721</v>
      </c>
    </row>
    <row r="922" spans="1:19" x14ac:dyDescent="0.25">
      <c r="A922" s="13" t="s">
        <v>716</v>
      </c>
      <c r="B922" s="13" t="s">
        <v>703</v>
      </c>
      <c r="C922" s="13" t="s">
        <v>717</v>
      </c>
      <c r="D922" s="13" t="s">
        <v>705</v>
      </c>
      <c r="E922" s="13" t="s">
        <v>706</v>
      </c>
      <c r="F922" s="14">
        <v>37229.78</v>
      </c>
      <c r="G922" s="13" t="s">
        <v>707</v>
      </c>
      <c r="H922" s="19">
        <v>43952</v>
      </c>
      <c r="I922" s="13" t="s">
        <v>1673</v>
      </c>
      <c r="J922" s="13" t="s">
        <v>1689</v>
      </c>
      <c r="K922" s="20">
        <v>10074</v>
      </c>
      <c r="L922" s="13" t="s">
        <v>640</v>
      </c>
      <c r="M922" s="20">
        <v>111600</v>
      </c>
      <c r="N922" s="13" t="s">
        <v>1690</v>
      </c>
      <c r="O922" s="13" t="s">
        <v>718</v>
      </c>
      <c r="P922" s="13" t="s">
        <v>719</v>
      </c>
      <c r="Q922" s="13" t="s">
        <v>720</v>
      </c>
      <c r="R922" s="13" t="s">
        <v>714</v>
      </c>
      <c r="S922" s="13" t="s">
        <v>721</v>
      </c>
    </row>
    <row r="923" spans="1:19" x14ac:dyDescent="0.25">
      <c r="A923" s="13" t="s">
        <v>722</v>
      </c>
      <c r="B923" s="13" t="s">
        <v>703</v>
      </c>
      <c r="C923" s="13" t="s">
        <v>723</v>
      </c>
      <c r="D923" s="13" t="s">
        <v>705</v>
      </c>
      <c r="E923" s="13" t="s">
        <v>706</v>
      </c>
      <c r="F923" s="14">
        <v>37418.089999999997</v>
      </c>
      <c r="G923" s="13" t="s">
        <v>707</v>
      </c>
      <c r="H923" s="19">
        <v>43983</v>
      </c>
      <c r="I923" s="13" t="s">
        <v>1613</v>
      </c>
      <c r="J923" s="13" t="s">
        <v>1689</v>
      </c>
      <c r="K923" s="20">
        <v>10074</v>
      </c>
      <c r="L923" s="13" t="s">
        <v>640</v>
      </c>
      <c r="M923" s="20">
        <v>111600</v>
      </c>
      <c r="N923" s="13" t="s">
        <v>1690</v>
      </c>
      <c r="O923" s="13" t="s">
        <v>724</v>
      </c>
      <c r="P923" s="13" t="s">
        <v>725</v>
      </c>
      <c r="Q923" s="13" t="s">
        <v>726</v>
      </c>
      <c r="R923" s="13" t="s">
        <v>714</v>
      </c>
      <c r="S923" s="13" t="s">
        <v>721</v>
      </c>
    </row>
    <row r="924" spans="1:19" x14ac:dyDescent="0.25">
      <c r="A924" s="13" t="s">
        <v>702</v>
      </c>
      <c r="B924" s="13" t="s">
        <v>703</v>
      </c>
      <c r="C924" s="13" t="s">
        <v>704</v>
      </c>
      <c r="D924" s="13" t="s">
        <v>705</v>
      </c>
      <c r="E924" s="13" t="s">
        <v>706</v>
      </c>
      <c r="F924" s="14">
        <v>5304.25</v>
      </c>
      <c r="G924" s="13" t="s">
        <v>707</v>
      </c>
      <c r="H924" s="19">
        <v>43922</v>
      </c>
      <c r="I924" s="13" t="s">
        <v>1691</v>
      </c>
      <c r="J924" s="13" t="s">
        <v>1692</v>
      </c>
      <c r="K924" s="20">
        <v>10074</v>
      </c>
      <c r="L924" s="13" t="s">
        <v>640</v>
      </c>
      <c r="M924" s="20">
        <v>111700</v>
      </c>
      <c r="N924" s="13" t="s">
        <v>1693</v>
      </c>
      <c r="O924" s="13" t="s">
        <v>711</v>
      </c>
      <c r="P924" s="13" t="s">
        <v>712</v>
      </c>
      <c r="Q924" s="13" t="s">
        <v>1582</v>
      </c>
      <c r="R924" s="13" t="s">
        <v>714</v>
      </c>
      <c r="S924" s="13" t="s">
        <v>741</v>
      </c>
    </row>
    <row r="925" spans="1:19" x14ac:dyDescent="0.25">
      <c r="A925" s="13" t="s">
        <v>716</v>
      </c>
      <c r="B925" s="13" t="s">
        <v>703</v>
      </c>
      <c r="C925" s="13" t="s">
        <v>717</v>
      </c>
      <c r="D925" s="13" t="s">
        <v>705</v>
      </c>
      <c r="E925" s="13" t="s">
        <v>706</v>
      </c>
      <c r="F925" s="14">
        <v>4298.04</v>
      </c>
      <c r="G925" s="13" t="s">
        <v>707</v>
      </c>
      <c r="H925" s="19">
        <v>43952</v>
      </c>
      <c r="I925" s="13" t="s">
        <v>1676</v>
      </c>
      <c r="J925" s="13" t="s">
        <v>1692</v>
      </c>
      <c r="K925" s="20">
        <v>10074</v>
      </c>
      <c r="L925" s="13" t="s">
        <v>640</v>
      </c>
      <c r="M925" s="20">
        <v>111700</v>
      </c>
      <c r="N925" s="13" t="s">
        <v>1693</v>
      </c>
      <c r="O925" s="13" t="s">
        <v>718</v>
      </c>
      <c r="P925" s="13" t="s">
        <v>719</v>
      </c>
      <c r="Q925" s="13" t="s">
        <v>720</v>
      </c>
      <c r="R925" s="13" t="s">
        <v>714</v>
      </c>
      <c r="S925" s="13" t="s">
        <v>741</v>
      </c>
    </row>
    <row r="926" spans="1:19" x14ac:dyDescent="0.25">
      <c r="A926" s="13" t="s">
        <v>722</v>
      </c>
      <c r="B926" s="13" t="s">
        <v>703</v>
      </c>
      <c r="C926" s="13" t="s">
        <v>723</v>
      </c>
      <c r="D926" s="13" t="s">
        <v>705</v>
      </c>
      <c r="E926" s="13" t="s">
        <v>706</v>
      </c>
      <c r="F926" s="14">
        <v>4298.04</v>
      </c>
      <c r="G926" s="13" t="s">
        <v>707</v>
      </c>
      <c r="H926" s="19">
        <v>43983</v>
      </c>
      <c r="I926" s="13" t="s">
        <v>1616</v>
      </c>
      <c r="J926" s="13" t="s">
        <v>1692</v>
      </c>
      <c r="K926" s="20">
        <v>10074</v>
      </c>
      <c r="L926" s="13" t="s">
        <v>640</v>
      </c>
      <c r="M926" s="20">
        <v>111700</v>
      </c>
      <c r="N926" s="13" t="s">
        <v>1693</v>
      </c>
      <c r="O926" s="13" t="s">
        <v>724</v>
      </c>
      <c r="P926" s="13" t="s">
        <v>725</v>
      </c>
      <c r="Q926" s="13" t="s">
        <v>726</v>
      </c>
      <c r="R926" s="13" t="s">
        <v>714</v>
      </c>
      <c r="S926" s="13" t="s">
        <v>741</v>
      </c>
    </row>
    <row r="927" spans="1:19" x14ac:dyDescent="0.25">
      <c r="A927" s="13" t="s">
        <v>702</v>
      </c>
      <c r="B927" s="13" t="s">
        <v>703</v>
      </c>
      <c r="C927" s="13" t="s">
        <v>704</v>
      </c>
      <c r="D927" s="13" t="s">
        <v>705</v>
      </c>
      <c r="E927" s="13" t="s">
        <v>706</v>
      </c>
      <c r="F927" s="14">
        <v>268.61</v>
      </c>
      <c r="G927" s="13" t="s">
        <v>707</v>
      </c>
      <c r="H927" s="19">
        <v>43922</v>
      </c>
      <c r="I927" s="13" t="s">
        <v>1694</v>
      </c>
      <c r="J927" s="13" t="s">
        <v>1695</v>
      </c>
      <c r="K927" s="20">
        <v>10074</v>
      </c>
      <c r="L927" s="13" t="s">
        <v>640</v>
      </c>
      <c r="M927" s="20">
        <v>113000</v>
      </c>
      <c r="N927" s="13" t="s">
        <v>1696</v>
      </c>
      <c r="O927" s="13" t="s">
        <v>711</v>
      </c>
      <c r="P927" s="13" t="s">
        <v>712</v>
      </c>
      <c r="Q927" s="13" t="s">
        <v>1582</v>
      </c>
      <c r="R927" s="13" t="s">
        <v>714</v>
      </c>
      <c r="S927" s="13" t="s">
        <v>741</v>
      </c>
    </row>
    <row r="928" spans="1:19" x14ac:dyDescent="0.25">
      <c r="A928" s="13" t="s">
        <v>716</v>
      </c>
      <c r="B928" s="13" t="s">
        <v>703</v>
      </c>
      <c r="C928" s="13" t="s">
        <v>717</v>
      </c>
      <c r="D928" s="13" t="s">
        <v>705</v>
      </c>
      <c r="E928" s="13" t="s">
        <v>706</v>
      </c>
      <c r="F928" s="14">
        <v>228.43</v>
      </c>
      <c r="G928" s="13" t="s">
        <v>707</v>
      </c>
      <c r="H928" s="19">
        <v>43952</v>
      </c>
      <c r="I928" s="13" t="s">
        <v>1679</v>
      </c>
      <c r="J928" s="13" t="s">
        <v>1695</v>
      </c>
      <c r="K928" s="20">
        <v>10074</v>
      </c>
      <c r="L928" s="13" t="s">
        <v>640</v>
      </c>
      <c r="M928" s="20">
        <v>113000</v>
      </c>
      <c r="N928" s="13" t="s">
        <v>1696</v>
      </c>
      <c r="O928" s="13" t="s">
        <v>718</v>
      </c>
      <c r="P928" s="13" t="s">
        <v>719</v>
      </c>
      <c r="Q928" s="13" t="s">
        <v>720</v>
      </c>
      <c r="R928" s="13" t="s">
        <v>714</v>
      </c>
      <c r="S928" s="13" t="s">
        <v>741</v>
      </c>
    </row>
    <row r="929" spans="1:19" x14ac:dyDescent="0.25">
      <c r="A929" s="13" t="s">
        <v>722</v>
      </c>
      <c r="B929" s="13" t="s">
        <v>703</v>
      </c>
      <c r="C929" s="13" t="s">
        <v>723</v>
      </c>
      <c r="D929" s="13" t="s">
        <v>705</v>
      </c>
      <c r="E929" s="13" t="s">
        <v>706</v>
      </c>
      <c r="F929" s="14">
        <v>228.43</v>
      </c>
      <c r="G929" s="13" t="s">
        <v>707</v>
      </c>
      <c r="H929" s="19">
        <v>43983</v>
      </c>
      <c r="I929" s="13" t="s">
        <v>1619</v>
      </c>
      <c r="J929" s="13" t="s">
        <v>1695</v>
      </c>
      <c r="K929" s="20">
        <v>10074</v>
      </c>
      <c r="L929" s="13" t="s">
        <v>640</v>
      </c>
      <c r="M929" s="20">
        <v>113000</v>
      </c>
      <c r="N929" s="13" t="s">
        <v>1696</v>
      </c>
      <c r="O929" s="13" t="s">
        <v>724</v>
      </c>
      <c r="P929" s="13" t="s">
        <v>725</v>
      </c>
      <c r="Q929" s="13" t="s">
        <v>726</v>
      </c>
      <c r="R929" s="13" t="s">
        <v>714</v>
      </c>
      <c r="S929" s="13" t="s">
        <v>741</v>
      </c>
    </row>
    <row r="930" spans="1:19" x14ac:dyDescent="0.25">
      <c r="A930" s="13" t="s">
        <v>702</v>
      </c>
      <c r="B930" s="13" t="s">
        <v>703</v>
      </c>
      <c r="C930" s="13" t="s">
        <v>704</v>
      </c>
      <c r="D930" s="13" t="s">
        <v>705</v>
      </c>
      <c r="E930" s="13" t="s">
        <v>706</v>
      </c>
      <c r="F930" s="14">
        <v>159.88</v>
      </c>
      <c r="G930" s="13" t="s">
        <v>707</v>
      </c>
      <c r="H930" s="19">
        <v>43922</v>
      </c>
      <c r="I930" s="13" t="s">
        <v>1697</v>
      </c>
      <c r="J930" s="13" t="s">
        <v>1698</v>
      </c>
      <c r="K930" s="20">
        <v>10074</v>
      </c>
      <c r="L930" s="13" t="s">
        <v>640</v>
      </c>
      <c r="M930" s="20">
        <v>113010</v>
      </c>
      <c r="N930" s="13" t="s">
        <v>1699</v>
      </c>
      <c r="O930" s="13" t="s">
        <v>711</v>
      </c>
      <c r="P930" s="13" t="s">
        <v>712</v>
      </c>
      <c r="Q930" s="13" t="s">
        <v>1582</v>
      </c>
      <c r="R930" s="13" t="s">
        <v>714</v>
      </c>
      <c r="S930" s="13" t="s">
        <v>715</v>
      </c>
    </row>
    <row r="931" spans="1:19" x14ac:dyDescent="0.25">
      <c r="A931" s="13" t="s">
        <v>716</v>
      </c>
      <c r="B931" s="13" t="s">
        <v>703</v>
      </c>
      <c r="C931" s="13" t="s">
        <v>717</v>
      </c>
      <c r="D931" s="13" t="s">
        <v>705</v>
      </c>
      <c r="E931" s="13" t="s">
        <v>706</v>
      </c>
      <c r="F931" s="14">
        <v>159.88</v>
      </c>
      <c r="G931" s="13" t="s">
        <v>707</v>
      </c>
      <c r="H931" s="19">
        <v>43952</v>
      </c>
      <c r="I931" s="13" t="s">
        <v>1682</v>
      </c>
      <c r="J931" s="13" t="s">
        <v>1698</v>
      </c>
      <c r="K931" s="20">
        <v>10074</v>
      </c>
      <c r="L931" s="13" t="s">
        <v>640</v>
      </c>
      <c r="M931" s="20">
        <v>113010</v>
      </c>
      <c r="N931" s="13" t="s">
        <v>1699</v>
      </c>
      <c r="O931" s="13" t="s">
        <v>718</v>
      </c>
      <c r="P931" s="13" t="s">
        <v>719</v>
      </c>
      <c r="Q931" s="13" t="s">
        <v>720</v>
      </c>
      <c r="R931" s="13" t="s">
        <v>714</v>
      </c>
      <c r="S931" s="13" t="s">
        <v>715</v>
      </c>
    </row>
    <row r="932" spans="1:19" x14ac:dyDescent="0.25">
      <c r="A932" s="13" t="s">
        <v>722</v>
      </c>
      <c r="B932" s="13" t="s">
        <v>703</v>
      </c>
      <c r="C932" s="13" t="s">
        <v>723</v>
      </c>
      <c r="D932" s="13" t="s">
        <v>705</v>
      </c>
      <c r="E932" s="13" t="s">
        <v>706</v>
      </c>
      <c r="F932" s="14">
        <v>159.88</v>
      </c>
      <c r="G932" s="13" t="s">
        <v>707</v>
      </c>
      <c r="H932" s="19">
        <v>43983</v>
      </c>
      <c r="I932" s="13" t="s">
        <v>1622</v>
      </c>
      <c r="J932" s="13" t="s">
        <v>1698</v>
      </c>
      <c r="K932" s="20">
        <v>10074</v>
      </c>
      <c r="L932" s="13" t="s">
        <v>640</v>
      </c>
      <c r="M932" s="20">
        <v>113010</v>
      </c>
      <c r="N932" s="13" t="s">
        <v>1699</v>
      </c>
      <c r="O932" s="13" t="s">
        <v>724</v>
      </c>
      <c r="P932" s="13" t="s">
        <v>725</v>
      </c>
      <c r="Q932" s="13" t="s">
        <v>726</v>
      </c>
      <c r="R932" s="13" t="s">
        <v>714</v>
      </c>
      <c r="S932" s="13" t="s">
        <v>715</v>
      </c>
    </row>
    <row r="933" spans="1:19" x14ac:dyDescent="0.25">
      <c r="A933" s="13" t="s">
        <v>702</v>
      </c>
      <c r="B933" s="13" t="s">
        <v>703</v>
      </c>
      <c r="C933" s="13" t="s">
        <v>704</v>
      </c>
      <c r="D933" s="13" t="s">
        <v>705</v>
      </c>
      <c r="E933" s="13" t="s">
        <v>706</v>
      </c>
      <c r="F933" s="14">
        <v>394.11</v>
      </c>
      <c r="G933" s="13" t="s">
        <v>707</v>
      </c>
      <c r="H933" s="19">
        <v>43922</v>
      </c>
      <c r="I933" s="13" t="s">
        <v>1700</v>
      </c>
      <c r="J933" s="13" t="s">
        <v>1701</v>
      </c>
      <c r="K933" s="20">
        <v>10074</v>
      </c>
      <c r="L933" s="13" t="s">
        <v>640</v>
      </c>
      <c r="M933" s="20">
        <v>113020</v>
      </c>
      <c r="N933" s="13" t="s">
        <v>1702</v>
      </c>
      <c r="O933" s="13" t="s">
        <v>711</v>
      </c>
      <c r="P933" s="13" t="s">
        <v>712</v>
      </c>
      <c r="Q933" s="13" t="s">
        <v>1582</v>
      </c>
      <c r="R933" s="13" t="s">
        <v>714</v>
      </c>
      <c r="S933" s="13" t="s">
        <v>730</v>
      </c>
    </row>
    <row r="934" spans="1:19" x14ac:dyDescent="0.25">
      <c r="A934" s="13" t="s">
        <v>716</v>
      </c>
      <c r="B934" s="13" t="s">
        <v>703</v>
      </c>
      <c r="C934" s="13" t="s">
        <v>717</v>
      </c>
      <c r="D934" s="13" t="s">
        <v>705</v>
      </c>
      <c r="E934" s="13" t="s">
        <v>706</v>
      </c>
      <c r="F934" s="14">
        <v>346.54</v>
      </c>
      <c r="G934" s="13" t="s">
        <v>707</v>
      </c>
      <c r="H934" s="19">
        <v>43952</v>
      </c>
      <c r="I934" s="13" t="s">
        <v>1685</v>
      </c>
      <c r="J934" s="13" t="s">
        <v>1701</v>
      </c>
      <c r="K934" s="20">
        <v>10074</v>
      </c>
      <c r="L934" s="13" t="s">
        <v>640</v>
      </c>
      <c r="M934" s="20">
        <v>113020</v>
      </c>
      <c r="N934" s="13" t="s">
        <v>1702</v>
      </c>
      <c r="O934" s="13" t="s">
        <v>718</v>
      </c>
      <c r="P934" s="13" t="s">
        <v>719</v>
      </c>
      <c r="Q934" s="13" t="s">
        <v>720</v>
      </c>
      <c r="R934" s="13" t="s">
        <v>714</v>
      </c>
      <c r="S934" s="13" t="s">
        <v>730</v>
      </c>
    </row>
    <row r="935" spans="1:19" x14ac:dyDescent="0.25">
      <c r="A935" s="13" t="s">
        <v>722</v>
      </c>
      <c r="B935" s="13" t="s">
        <v>703</v>
      </c>
      <c r="C935" s="13" t="s">
        <v>723</v>
      </c>
      <c r="D935" s="13" t="s">
        <v>705</v>
      </c>
      <c r="E935" s="13" t="s">
        <v>706</v>
      </c>
      <c r="F935" s="14">
        <v>346.54</v>
      </c>
      <c r="G935" s="13" t="s">
        <v>707</v>
      </c>
      <c r="H935" s="19">
        <v>43983</v>
      </c>
      <c r="I935" s="13" t="s">
        <v>1625</v>
      </c>
      <c r="J935" s="13" t="s">
        <v>1701</v>
      </c>
      <c r="K935" s="20">
        <v>10074</v>
      </c>
      <c r="L935" s="13" t="s">
        <v>640</v>
      </c>
      <c r="M935" s="20">
        <v>113020</v>
      </c>
      <c r="N935" s="13" t="s">
        <v>1702</v>
      </c>
      <c r="O935" s="13" t="s">
        <v>724</v>
      </c>
      <c r="P935" s="13" t="s">
        <v>725</v>
      </c>
      <c r="Q935" s="13" t="s">
        <v>726</v>
      </c>
      <c r="R935" s="13" t="s">
        <v>714</v>
      </c>
      <c r="S935" s="13" t="s">
        <v>730</v>
      </c>
    </row>
    <row r="936" spans="1:19" x14ac:dyDescent="0.25">
      <c r="A936" s="13" t="s">
        <v>702</v>
      </c>
      <c r="B936" s="13" t="s">
        <v>703</v>
      </c>
      <c r="C936" s="13" t="s">
        <v>704</v>
      </c>
      <c r="D936" s="13" t="s">
        <v>705</v>
      </c>
      <c r="E936" s="13" t="s">
        <v>706</v>
      </c>
      <c r="F936" s="14">
        <v>8025.36</v>
      </c>
      <c r="G936" s="13" t="s">
        <v>707</v>
      </c>
      <c r="H936" s="19">
        <v>43922</v>
      </c>
      <c r="I936" s="13" t="s">
        <v>1703</v>
      </c>
      <c r="J936" s="13" t="s">
        <v>1704</v>
      </c>
      <c r="K936" s="20">
        <v>10074</v>
      </c>
      <c r="L936" s="13" t="s">
        <v>640</v>
      </c>
      <c r="M936" s="20">
        <v>113040</v>
      </c>
      <c r="N936" s="13" t="s">
        <v>1705</v>
      </c>
      <c r="O936" s="13" t="s">
        <v>711</v>
      </c>
      <c r="P936" s="13" t="s">
        <v>712</v>
      </c>
      <c r="Q936" s="13" t="s">
        <v>1582</v>
      </c>
      <c r="R936" s="13" t="s">
        <v>714</v>
      </c>
      <c r="S936" s="13" t="s">
        <v>682</v>
      </c>
    </row>
    <row r="937" spans="1:19" x14ac:dyDescent="0.25">
      <c r="A937" s="13" t="s">
        <v>716</v>
      </c>
      <c r="B937" s="13" t="s">
        <v>703</v>
      </c>
      <c r="C937" s="13" t="s">
        <v>717</v>
      </c>
      <c r="D937" s="13" t="s">
        <v>705</v>
      </c>
      <c r="E937" s="13" t="s">
        <v>706</v>
      </c>
      <c r="F937" s="14">
        <v>7534.96</v>
      </c>
      <c r="G937" s="13" t="s">
        <v>707</v>
      </c>
      <c r="H937" s="19">
        <v>43952</v>
      </c>
      <c r="I937" s="13" t="s">
        <v>1688</v>
      </c>
      <c r="J937" s="13" t="s">
        <v>1704</v>
      </c>
      <c r="K937" s="20">
        <v>10074</v>
      </c>
      <c r="L937" s="13" t="s">
        <v>640</v>
      </c>
      <c r="M937" s="20">
        <v>113040</v>
      </c>
      <c r="N937" s="13" t="s">
        <v>1705</v>
      </c>
      <c r="O937" s="13" t="s">
        <v>718</v>
      </c>
      <c r="P937" s="13" t="s">
        <v>719</v>
      </c>
      <c r="Q937" s="13" t="s">
        <v>720</v>
      </c>
      <c r="R937" s="13" t="s">
        <v>714</v>
      </c>
      <c r="S937" s="13" t="s">
        <v>682</v>
      </c>
    </row>
    <row r="938" spans="1:19" x14ac:dyDescent="0.25">
      <c r="A938" s="13" t="s">
        <v>722</v>
      </c>
      <c r="B938" s="13" t="s">
        <v>703</v>
      </c>
      <c r="C938" s="13" t="s">
        <v>723</v>
      </c>
      <c r="D938" s="13" t="s">
        <v>705</v>
      </c>
      <c r="E938" s="13" t="s">
        <v>706</v>
      </c>
      <c r="F938" s="14">
        <v>7541.05</v>
      </c>
      <c r="G938" s="13" t="s">
        <v>707</v>
      </c>
      <c r="H938" s="19">
        <v>43983</v>
      </c>
      <c r="I938" s="13" t="s">
        <v>1628</v>
      </c>
      <c r="J938" s="13" t="s">
        <v>1704</v>
      </c>
      <c r="K938" s="20">
        <v>10074</v>
      </c>
      <c r="L938" s="13" t="s">
        <v>640</v>
      </c>
      <c r="M938" s="20">
        <v>113040</v>
      </c>
      <c r="N938" s="13" t="s">
        <v>1705</v>
      </c>
      <c r="O938" s="13" t="s">
        <v>724</v>
      </c>
      <c r="P938" s="13" t="s">
        <v>725</v>
      </c>
      <c r="Q938" s="13" t="s">
        <v>726</v>
      </c>
      <c r="R938" s="13" t="s">
        <v>714</v>
      </c>
      <c r="S938" s="13" t="s">
        <v>682</v>
      </c>
    </row>
    <row r="939" spans="1:19" x14ac:dyDescent="0.25">
      <c r="A939" s="13" t="s">
        <v>702</v>
      </c>
      <c r="B939" s="13" t="s">
        <v>703</v>
      </c>
      <c r="C939" s="13" t="s">
        <v>704</v>
      </c>
      <c r="D939" s="13" t="s">
        <v>705</v>
      </c>
      <c r="E939" s="13" t="s">
        <v>706</v>
      </c>
      <c r="F939" s="14">
        <v>12.31</v>
      </c>
      <c r="G939" s="13" t="s">
        <v>707</v>
      </c>
      <c r="H939" s="19">
        <v>43922</v>
      </c>
      <c r="I939" s="13" t="s">
        <v>1706</v>
      </c>
      <c r="J939" s="13" t="s">
        <v>1707</v>
      </c>
      <c r="K939" s="20">
        <v>10074</v>
      </c>
      <c r="L939" s="13" t="s">
        <v>640</v>
      </c>
      <c r="M939" s="20">
        <v>113050</v>
      </c>
      <c r="N939" s="13" t="s">
        <v>1708</v>
      </c>
      <c r="O939" s="13" t="s">
        <v>711</v>
      </c>
      <c r="P939" s="13" t="s">
        <v>712</v>
      </c>
      <c r="Q939" s="13" t="s">
        <v>1582</v>
      </c>
      <c r="R939" s="13" t="s">
        <v>714</v>
      </c>
      <c r="S939" s="13" t="s">
        <v>686</v>
      </c>
    </row>
    <row r="940" spans="1:19" x14ac:dyDescent="0.25">
      <c r="A940" s="13" t="s">
        <v>702</v>
      </c>
      <c r="B940" s="13" t="s">
        <v>703</v>
      </c>
      <c r="C940" s="13" t="s">
        <v>704</v>
      </c>
      <c r="D940" s="13" t="s">
        <v>705</v>
      </c>
      <c r="E940" s="13" t="s">
        <v>706</v>
      </c>
      <c r="F940" s="14">
        <v>3016.62</v>
      </c>
      <c r="G940" s="13" t="s">
        <v>707</v>
      </c>
      <c r="H940" s="19">
        <v>43922</v>
      </c>
      <c r="I940" s="13" t="s">
        <v>1709</v>
      </c>
      <c r="J940" s="13" t="s">
        <v>1710</v>
      </c>
      <c r="K940" s="20">
        <v>10074</v>
      </c>
      <c r="L940" s="13" t="s">
        <v>640</v>
      </c>
      <c r="M940" s="20">
        <v>113060</v>
      </c>
      <c r="N940" s="13" t="s">
        <v>1711</v>
      </c>
      <c r="O940" s="13" t="s">
        <v>711</v>
      </c>
      <c r="P940" s="13" t="s">
        <v>712</v>
      </c>
      <c r="Q940" s="13" t="s">
        <v>1582</v>
      </c>
      <c r="R940" s="13" t="s">
        <v>714</v>
      </c>
      <c r="S940" s="13" t="s">
        <v>721</v>
      </c>
    </row>
    <row r="941" spans="1:19" x14ac:dyDescent="0.25">
      <c r="A941" s="13" t="s">
        <v>716</v>
      </c>
      <c r="B941" s="13" t="s">
        <v>703</v>
      </c>
      <c r="C941" s="13" t="s">
        <v>717</v>
      </c>
      <c r="D941" s="13" t="s">
        <v>705</v>
      </c>
      <c r="E941" s="13" t="s">
        <v>706</v>
      </c>
      <c r="F941" s="14">
        <v>2735.71</v>
      </c>
      <c r="G941" s="13" t="s">
        <v>707</v>
      </c>
      <c r="H941" s="19">
        <v>43952</v>
      </c>
      <c r="I941" s="13" t="s">
        <v>1691</v>
      </c>
      <c r="J941" s="13" t="s">
        <v>1710</v>
      </c>
      <c r="K941" s="20">
        <v>10074</v>
      </c>
      <c r="L941" s="13" t="s">
        <v>640</v>
      </c>
      <c r="M941" s="20">
        <v>113060</v>
      </c>
      <c r="N941" s="13" t="s">
        <v>1711</v>
      </c>
      <c r="O941" s="13" t="s">
        <v>718</v>
      </c>
      <c r="P941" s="13" t="s">
        <v>719</v>
      </c>
      <c r="Q941" s="13" t="s">
        <v>720</v>
      </c>
      <c r="R941" s="13" t="s">
        <v>714</v>
      </c>
      <c r="S941" s="13" t="s">
        <v>721</v>
      </c>
    </row>
    <row r="942" spans="1:19" x14ac:dyDescent="0.25">
      <c r="A942" s="13" t="s">
        <v>722</v>
      </c>
      <c r="B942" s="13" t="s">
        <v>703</v>
      </c>
      <c r="C942" s="13" t="s">
        <v>723</v>
      </c>
      <c r="D942" s="13" t="s">
        <v>705</v>
      </c>
      <c r="E942" s="13" t="s">
        <v>706</v>
      </c>
      <c r="F942" s="14">
        <v>2761.56</v>
      </c>
      <c r="G942" s="13" t="s">
        <v>707</v>
      </c>
      <c r="H942" s="19">
        <v>43983</v>
      </c>
      <c r="I942" s="13" t="s">
        <v>1631</v>
      </c>
      <c r="J942" s="13" t="s">
        <v>1710</v>
      </c>
      <c r="K942" s="20">
        <v>10074</v>
      </c>
      <c r="L942" s="13" t="s">
        <v>640</v>
      </c>
      <c r="M942" s="20">
        <v>113060</v>
      </c>
      <c r="N942" s="13" t="s">
        <v>1711</v>
      </c>
      <c r="O942" s="13" t="s">
        <v>724</v>
      </c>
      <c r="P942" s="13" t="s">
        <v>725</v>
      </c>
      <c r="Q942" s="13" t="s">
        <v>726</v>
      </c>
      <c r="R942" s="13" t="s">
        <v>714</v>
      </c>
      <c r="S942" s="13" t="s">
        <v>721</v>
      </c>
    </row>
    <row r="943" spans="1:19" x14ac:dyDescent="0.25">
      <c r="A943" s="13" t="s">
        <v>702</v>
      </c>
      <c r="B943" s="13" t="s">
        <v>703</v>
      </c>
      <c r="C943" s="13" t="s">
        <v>704</v>
      </c>
      <c r="D943" s="13" t="s">
        <v>705</v>
      </c>
      <c r="E943" s="13" t="s">
        <v>706</v>
      </c>
      <c r="F943" s="14">
        <v>1472.53</v>
      </c>
      <c r="G943" s="13" t="s">
        <v>707</v>
      </c>
      <c r="H943" s="19">
        <v>43922</v>
      </c>
      <c r="I943" s="13" t="s">
        <v>1712</v>
      </c>
      <c r="J943" s="13" t="s">
        <v>1713</v>
      </c>
      <c r="K943" s="20">
        <v>10074</v>
      </c>
      <c r="L943" s="13" t="s">
        <v>640</v>
      </c>
      <c r="M943" s="20">
        <v>114000</v>
      </c>
      <c r="N943" s="13" t="s">
        <v>1714</v>
      </c>
      <c r="O943" s="13" t="s">
        <v>711</v>
      </c>
      <c r="P943" s="13" t="s">
        <v>712</v>
      </c>
      <c r="Q943" s="13" t="s">
        <v>1582</v>
      </c>
      <c r="R943" s="13" t="s">
        <v>714</v>
      </c>
      <c r="S943" s="13" t="s">
        <v>741</v>
      </c>
    </row>
    <row r="944" spans="1:19" x14ac:dyDescent="0.25">
      <c r="A944" s="13" t="s">
        <v>716</v>
      </c>
      <c r="B944" s="13" t="s">
        <v>703</v>
      </c>
      <c r="C944" s="13" t="s">
        <v>717</v>
      </c>
      <c r="D944" s="13" t="s">
        <v>705</v>
      </c>
      <c r="E944" s="13" t="s">
        <v>706</v>
      </c>
      <c r="F944" s="14">
        <v>1193.18</v>
      </c>
      <c r="G944" s="13" t="s">
        <v>707</v>
      </c>
      <c r="H944" s="19">
        <v>43952</v>
      </c>
      <c r="I944" s="13" t="s">
        <v>1694</v>
      </c>
      <c r="J944" s="13" t="s">
        <v>1713</v>
      </c>
      <c r="K944" s="20">
        <v>10074</v>
      </c>
      <c r="L944" s="13" t="s">
        <v>640</v>
      </c>
      <c r="M944" s="20">
        <v>114000</v>
      </c>
      <c r="N944" s="13" t="s">
        <v>1714</v>
      </c>
      <c r="O944" s="13" t="s">
        <v>718</v>
      </c>
      <c r="P944" s="13" t="s">
        <v>719</v>
      </c>
      <c r="Q944" s="13" t="s">
        <v>720</v>
      </c>
      <c r="R944" s="13" t="s">
        <v>714</v>
      </c>
      <c r="S944" s="13" t="s">
        <v>741</v>
      </c>
    </row>
    <row r="945" spans="1:19" x14ac:dyDescent="0.25">
      <c r="A945" s="13" t="s">
        <v>722</v>
      </c>
      <c r="B945" s="13" t="s">
        <v>703</v>
      </c>
      <c r="C945" s="13" t="s">
        <v>723</v>
      </c>
      <c r="D945" s="13" t="s">
        <v>705</v>
      </c>
      <c r="E945" s="13" t="s">
        <v>706</v>
      </c>
      <c r="F945" s="14">
        <v>1193.18</v>
      </c>
      <c r="G945" s="13" t="s">
        <v>707</v>
      </c>
      <c r="H945" s="19">
        <v>43983</v>
      </c>
      <c r="I945" s="13" t="s">
        <v>1634</v>
      </c>
      <c r="J945" s="13" t="s">
        <v>1713</v>
      </c>
      <c r="K945" s="20">
        <v>10074</v>
      </c>
      <c r="L945" s="13" t="s">
        <v>640</v>
      </c>
      <c r="M945" s="20">
        <v>114000</v>
      </c>
      <c r="N945" s="13" t="s">
        <v>1714</v>
      </c>
      <c r="O945" s="13" t="s">
        <v>724</v>
      </c>
      <c r="P945" s="13" t="s">
        <v>725</v>
      </c>
      <c r="Q945" s="13" t="s">
        <v>726</v>
      </c>
      <c r="R945" s="13" t="s">
        <v>714</v>
      </c>
      <c r="S945" s="13" t="s">
        <v>741</v>
      </c>
    </row>
    <row r="946" spans="1:19" x14ac:dyDescent="0.25">
      <c r="A946" s="13" t="s">
        <v>702</v>
      </c>
      <c r="B946" s="13" t="s">
        <v>703</v>
      </c>
      <c r="C946" s="13" t="s">
        <v>704</v>
      </c>
      <c r="D946" s="13" t="s">
        <v>705</v>
      </c>
      <c r="E946" s="13" t="s">
        <v>706</v>
      </c>
      <c r="F946" s="14">
        <v>527.47</v>
      </c>
      <c r="G946" s="13" t="s">
        <v>707</v>
      </c>
      <c r="H946" s="19">
        <v>43922</v>
      </c>
      <c r="I946" s="13" t="s">
        <v>1715</v>
      </c>
      <c r="J946" s="13" t="s">
        <v>1716</v>
      </c>
      <c r="K946" s="20">
        <v>10074</v>
      </c>
      <c r="L946" s="13" t="s">
        <v>640</v>
      </c>
      <c r="M946" s="20">
        <v>114010</v>
      </c>
      <c r="N946" s="13" t="s">
        <v>1717</v>
      </c>
      <c r="O946" s="13" t="s">
        <v>711</v>
      </c>
      <c r="P946" s="13" t="s">
        <v>712</v>
      </c>
      <c r="Q946" s="13" t="s">
        <v>1582</v>
      </c>
      <c r="R946" s="13" t="s">
        <v>714</v>
      </c>
      <c r="S946" s="13" t="s">
        <v>715</v>
      </c>
    </row>
    <row r="947" spans="1:19" x14ac:dyDescent="0.25">
      <c r="A947" s="13" t="s">
        <v>716</v>
      </c>
      <c r="B947" s="13" t="s">
        <v>703</v>
      </c>
      <c r="C947" s="13" t="s">
        <v>717</v>
      </c>
      <c r="D947" s="13" t="s">
        <v>705</v>
      </c>
      <c r="E947" s="13" t="s">
        <v>706</v>
      </c>
      <c r="F947" s="14">
        <v>527.47</v>
      </c>
      <c r="G947" s="13" t="s">
        <v>707</v>
      </c>
      <c r="H947" s="19">
        <v>43952</v>
      </c>
      <c r="I947" s="13" t="s">
        <v>1697</v>
      </c>
      <c r="J947" s="13" t="s">
        <v>1716</v>
      </c>
      <c r="K947" s="20">
        <v>10074</v>
      </c>
      <c r="L947" s="13" t="s">
        <v>640</v>
      </c>
      <c r="M947" s="20">
        <v>114010</v>
      </c>
      <c r="N947" s="13" t="s">
        <v>1717</v>
      </c>
      <c r="O947" s="13" t="s">
        <v>718</v>
      </c>
      <c r="P947" s="13" t="s">
        <v>719</v>
      </c>
      <c r="Q947" s="13" t="s">
        <v>720</v>
      </c>
      <c r="R947" s="13" t="s">
        <v>714</v>
      </c>
      <c r="S947" s="13" t="s">
        <v>715</v>
      </c>
    </row>
    <row r="948" spans="1:19" x14ac:dyDescent="0.25">
      <c r="A948" s="13" t="s">
        <v>722</v>
      </c>
      <c r="B948" s="13" t="s">
        <v>703</v>
      </c>
      <c r="C948" s="13" t="s">
        <v>723</v>
      </c>
      <c r="D948" s="13" t="s">
        <v>705</v>
      </c>
      <c r="E948" s="13" t="s">
        <v>706</v>
      </c>
      <c r="F948" s="14">
        <v>527.47</v>
      </c>
      <c r="G948" s="13" t="s">
        <v>707</v>
      </c>
      <c r="H948" s="19">
        <v>43983</v>
      </c>
      <c r="I948" s="13" t="s">
        <v>1637</v>
      </c>
      <c r="J948" s="13" t="s">
        <v>1716</v>
      </c>
      <c r="K948" s="20">
        <v>10074</v>
      </c>
      <c r="L948" s="13" t="s">
        <v>640</v>
      </c>
      <c r="M948" s="20">
        <v>114010</v>
      </c>
      <c r="N948" s="13" t="s">
        <v>1717</v>
      </c>
      <c r="O948" s="13" t="s">
        <v>724</v>
      </c>
      <c r="P948" s="13" t="s">
        <v>725</v>
      </c>
      <c r="Q948" s="13" t="s">
        <v>726</v>
      </c>
      <c r="R948" s="13" t="s">
        <v>714</v>
      </c>
      <c r="S948" s="13" t="s">
        <v>715</v>
      </c>
    </row>
    <row r="949" spans="1:19" x14ac:dyDescent="0.25">
      <c r="A949" s="13" t="s">
        <v>702</v>
      </c>
      <c r="B949" s="13" t="s">
        <v>703</v>
      </c>
      <c r="C949" s="13" t="s">
        <v>704</v>
      </c>
      <c r="D949" s="13" t="s">
        <v>705</v>
      </c>
      <c r="E949" s="13" t="s">
        <v>706</v>
      </c>
      <c r="F949" s="14">
        <v>1256.43</v>
      </c>
      <c r="G949" s="13" t="s">
        <v>707</v>
      </c>
      <c r="H949" s="19">
        <v>43922</v>
      </c>
      <c r="I949" s="13" t="s">
        <v>1718</v>
      </c>
      <c r="J949" s="13" t="s">
        <v>1719</v>
      </c>
      <c r="K949" s="20">
        <v>10074</v>
      </c>
      <c r="L949" s="13" t="s">
        <v>640</v>
      </c>
      <c r="M949" s="20">
        <v>114020</v>
      </c>
      <c r="N949" s="13" t="s">
        <v>1720</v>
      </c>
      <c r="O949" s="13" t="s">
        <v>711</v>
      </c>
      <c r="P949" s="13" t="s">
        <v>712</v>
      </c>
      <c r="Q949" s="13" t="s">
        <v>1582</v>
      </c>
      <c r="R949" s="13" t="s">
        <v>714</v>
      </c>
      <c r="S949" s="13" t="s">
        <v>730</v>
      </c>
    </row>
    <row r="950" spans="1:19" x14ac:dyDescent="0.25">
      <c r="A950" s="13" t="s">
        <v>716</v>
      </c>
      <c r="B950" s="13" t="s">
        <v>703</v>
      </c>
      <c r="C950" s="13" t="s">
        <v>717</v>
      </c>
      <c r="D950" s="13" t="s">
        <v>705</v>
      </c>
      <c r="E950" s="13" t="s">
        <v>706</v>
      </c>
      <c r="F950" s="14">
        <v>1229.1500000000001</v>
      </c>
      <c r="G950" s="13" t="s">
        <v>707</v>
      </c>
      <c r="H950" s="19">
        <v>43952</v>
      </c>
      <c r="I950" s="13" t="s">
        <v>1700</v>
      </c>
      <c r="J950" s="13" t="s">
        <v>1719</v>
      </c>
      <c r="K950" s="20">
        <v>10074</v>
      </c>
      <c r="L950" s="13" t="s">
        <v>640</v>
      </c>
      <c r="M950" s="20">
        <v>114020</v>
      </c>
      <c r="N950" s="13" t="s">
        <v>1720</v>
      </c>
      <c r="O950" s="13" t="s">
        <v>718</v>
      </c>
      <c r="P950" s="13" t="s">
        <v>719</v>
      </c>
      <c r="Q950" s="13" t="s">
        <v>720</v>
      </c>
      <c r="R950" s="13" t="s">
        <v>714</v>
      </c>
      <c r="S950" s="13" t="s">
        <v>730</v>
      </c>
    </row>
    <row r="951" spans="1:19" x14ac:dyDescent="0.25">
      <c r="A951" s="13" t="s">
        <v>722</v>
      </c>
      <c r="B951" s="13" t="s">
        <v>703</v>
      </c>
      <c r="C951" s="13" t="s">
        <v>723</v>
      </c>
      <c r="D951" s="13" t="s">
        <v>705</v>
      </c>
      <c r="E951" s="13" t="s">
        <v>706</v>
      </c>
      <c r="F951" s="14">
        <v>1229.1500000000001</v>
      </c>
      <c r="G951" s="13" t="s">
        <v>707</v>
      </c>
      <c r="H951" s="19">
        <v>43983</v>
      </c>
      <c r="I951" s="13" t="s">
        <v>1640</v>
      </c>
      <c r="J951" s="13" t="s">
        <v>1719</v>
      </c>
      <c r="K951" s="20">
        <v>10074</v>
      </c>
      <c r="L951" s="13" t="s">
        <v>640</v>
      </c>
      <c r="M951" s="20">
        <v>114020</v>
      </c>
      <c r="N951" s="13" t="s">
        <v>1720</v>
      </c>
      <c r="O951" s="13" t="s">
        <v>724</v>
      </c>
      <c r="P951" s="13" t="s">
        <v>725</v>
      </c>
      <c r="Q951" s="13" t="s">
        <v>726</v>
      </c>
      <c r="R951" s="13" t="s">
        <v>714</v>
      </c>
      <c r="S951" s="13" t="s">
        <v>730</v>
      </c>
    </row>
    <row r="952" spans="1:19" x14ac:dyDescent="0.25">
      <c r="A952" s="13" t="s">
        <v>702</v>
      </c>
      <c r="B952" s="13" t="s">
        <v>703</v>
      </c>
      <c r="C952" s="13" t="s">
        <v>704</v>
      </c>
      <c r="D952" s="13" t="s">
        <v>705</v>
      </c>
      <c r="E952" s="13" t="s">
        <v>706</v>
      </c>
      <c r="F952" s="14">
        <v>16432.63</v>
      </c>
      <c r="G952" s="13" t="s">
        <v>707</v>
      </c>
      <c r="H952" s="19">
        <v>43922</v>
      </c>
      <c r="I952" s="13" t="s">
        <v>1721</v>
      </c>
      <c r="J952" s="13" t="s">
        <v>1722</v>
      </c>
      <c r="K952" s="20">
        <v>10074</v>
      </c>
      <c r="L952" s="13" t="s">
        <v>640</v>
      </c>
      <c r="M952" s="20">
        <v>114040</v>
      </c>
      <c r="N952" s="13" t="s">
        <v>1723</v>
      </c>
      <c r="O952" s="13" t="s">
        <v>711</v>
      </c>
      <c r="P952" s="13" t="s">
        <v>712</v>
      </c>
      <c r="Q952" s="13" t="s">
        <v>1582</v>
      </c>
      <c r="R952" s="13" t="s">
        <v>714</v>
      </c>
      <c r="S952" s="13" t="s">
        <v>682</v>
      </c>
    </row>
    <row r="953" spans="1:19" x14ac:dyDescent="0.25">
      <c r="A953" s="13" t="s">
        <v>716</v>
      </c>
      <c r="B953" s="13" t="s">
        <v>703</v>
      </c>
      <c r="C953" s="13" t="s">
        <v>717</v>
      </c>
      <c r="D953" s="13" t="s">
        <v>705</v>
      </c>
      <c r="E953" s="13" t="s">
        <v>706</v>
      </c>
      <c r="F953" s="14">
        <v>15485.87</v>
      </c>
      <c r="G953" s="13" t="s">
        <v>707</v>
      </c>
      <c r="H953" s="19">
        <v>43952</v>
      </c>
      <c r="I953" s="13" t="s">
        <v>1703</v>
      </c>
      <c r="J953" s="13" t="s">
        <v>1722</v>
      </c>
      <c r="K953" s="20">
        <v>10074</v>
      </c>
      <c r="L953" s="13" t="s">
        <v>640</v>
      </c>
      <c r="M953" s="20">
        <v>114040</v>
      </c>
      <c r="N953" s="13" t="s">
        <v>1723</v>
      </c>
      <c r="O953" s="13" t="s">
        <v>718</v>
      </c>
      <c r="P953" s="13" t="s">
        <v>719</v>
      </c>
      <c r="Q953" s="13" t="s">
        <v>720</v>
      </c>
      <c r="R953" s="13" t="s">
        <v>714</v>
      </c>
      <c r="S953" s="13" t="s">
        <v>682</v>
      </c>
    </row>
    <row r="954" spans="1:19" x14ac:dyDescent="0.25">
      <c r="A954" s="13" t="s">
        <v>722</v>
      </c>
      <c r="B954" s="13" t="s">
        <v>703</v>
      </c>
      <c r="C954" s="13" t="s">
        <v>723</v>
      </c>
      <c r="D954" s="13" t="s">
        <v>705</v>
      </c>
      <c r="E954" s="13" t="s">
        <v>706</v>
      </c>
      <c r="F954" s="14">
        <v>15496.33</v>
      </c>
      <c r="G954" s="13" t="s">
        <v>707</v>
      </c>
      <c r="H954" s="19">
        <v>43983</v>
      </c>
      <c r="I954" s="13" t="s">
        <v>1643</v>
      </c>
      <c r="J954" s="13" t="s">
        <v>1722</v>
      </c>
      <c r="K954" s="20">
        <v>10074</v>
      </c>
      <c r="L954" s="13" t="s">
        <v>640</v>
      </c>
      <c r="M954" s="20">
        <v>114040</v>
      </c>
      <c r="N954" s="13" t="s">
        <v>1723</v>
      </c>
      <c r="O954" s="13" t="s">
        <v>724</v>
      </c>
      <c r="P954" s="13" t="s">
        <v>725</v>
      </c>
      <c r="Q954" s="13" t="s">
        <v>726</v>
      </c>
      <c r="R954" s="13" t="s">
        <v>714</v>
      </c>
      <c r="S954" s="13" t="s">
        <v>682</v>
      </c>
    </row>
    <row r="955" spans="1:19" x14ac:dyDescent="0.25">
      <c r="A955" s="13" t="s">
        <v>702</v>
      </c>
      <c r="B955" s="13" t="s">
        <v>703</v>
      </c>
      <c r="C955" s="13" t="s">
        <v>704</v>
      </c>
      <c r="D955" s="13" t="s">
        <v>705</v>
      </c>
      <c r="E955" s="13" t="s">
        <v>706</v>
      </c>
      <c r="F955" s="14">
        <v>10315.049999999999</v>
      </c>
      <c r="G955" s="13" t="s">
        <v>707</v>
      </c>
      <c r="H955" s="19">
        <v>43922</v>
      </c>
      <c r="I955" s="13" t="s">
        <v>1724</v>
      </c>
      <c r="J955" s="13" t="s">
        <v>1725</v>
      </c>
      <c r="K955" s="20">
        <v>10074</v>
      </c>
      <c r="L955" s="13" t="s">
        <v>640</v>
      </c>
      <c r="M955" s="20">
        <v>114060</v>
      </c>
      <c r="N955" s="13" t="s">
        <v>1726</v>
      </c>
      <c r="O955" s="13" t="s">
        <v>711</v>
      </c>
      <c r="P955" s="13" t="s">
        <v>712</v>
      </c>
      <c r="Q955" s="13" t="s">
        <v>1582</v>
      </c>
      <c r="R955" s="13" t="s">
        <v>714</v>
      </c>
      <c r="S955" s="13" t="s">
        <v>721</v>
      </c>
    </row>
    <row r="956" spans="1:19" x14ac:dyDescent="0.25">
      <c r="A956" s="13" t="s">
        <v>716</v>
      </c>
      <c r="B956" s="13" t="s">
        <v>703</v>
      </c>
      <c r="C956" s="13" t="s">
        <v>717</v>
      </c>
      <c r="D956" s="13" t="s">
        <v>705</v>
      </c>
      <c r="E956" s="13" t="s">
        <v>706</v>
      </c>
      <c r="F956" s="14">
        <v>9947</v>
      </c>
      <c r="G956" s="13" t="s">
        <v>707</v>
      </c>
      <c r="H956" s="19">
        <v>43952</v>
      </c>
      <c r="I956" s="13" t="s">
        <v>1706</v>
      </c>
      <c r="J956" s="13" t="s">
        <v>1725</v>
      </c>
      <c r="K956" s="20">
        <v>10074</v>
      </c>
      <c r="L956" s="13" t="s">
        <v>640</v>
      </c>
      <c r="M956" s="20">
        <v>114060</v>
      </c>
      <c r="N956" s="13" t="s">
        <v>1726</v>
      </c>
      <c r="O956" s="13" t="s">
        <v>718</v>
      </c>
      <c r="P956" s="13" t="s">
        <v>719</v>
      </c>
      <c r="Q956" s="13" t="s">
        <v>720</v>
      </c>
      <c r="R956" s="13" t="s">
        <v>714</v>
      </c>
      <c r="S956" s="13" t="s">
        <v>721</v>
      </c>
    </row>
    <row r="957" spans="1:19" x14ac:dyDescent="0.25">
      <c r="A957" s="13" t="s">
        <v>722</v>
      </c>
      <c r="B957" s="13" t="s">
        <v>703</v>
      </c>
      <c r="C957" s="13" t="s">
        <v>723</v>
      </c>
      <c r="D957" s="13" t="s">
        <v>705</v>
      </c>
      <c r="E957" s="13" t="s">
        <v>706</v>
      </c>
      <c r="F957" s="14">
        <v>9947</v>
      </c>
      <c r="G957" s="13" t="s">
        <v>707</v>
      </c>
      <c r="H957" s="19">
        <v>43983</v>
      </c>
      <c r="I957" s="13" t="s">
        <v>1646</v>
      </c>
      <c r="J957" s="13" t="s">
        <v>1725</v>
      </c>
      <c r="K957" s="20">
        <v>10074</v>
      </c>
      <c r="L957" s="13" t="s">
        <v>640</v>
      </c>
      <c r="M957" s="20">
        <v>114060</v>
      </c>
      <c r="N957" s="13" t="s">
        <v>1726</v>
      </c>
      <c r="O957" s="13" t="s">
        <v>724</v>
      </c>
      <c r="P957" s="13" t="s">
        <v>725</v>
      </c>
      <c r="Q957" s="13" t="s">
        <v>726</v>
      </c>
      <c r="R957" s="13" t="s">
        <v>714</v>
      </c>
      <c r="S957" s="13" t="s">
        <v>721</v>
      </c>
    </row>
    <row r="958" spans="1:19" x14ac:dyDescent="0.25">
      <c r="A958" s="13" t="s">
        <v>702</v>
      </c>
      <c r="B958" s="13" t="s">
        <v>703</v>
      </c>
      <c r="C958" s="13" t="s">
        <v>704</v>
      </c>
      <c r="D958" s="13" t="s">
        <v>705</v>
      </c>
      <c r="E958" s="13" t="s">
        <v>706</v>
      </c>
      <c r="F958" s="14">
        <v>3911.96</v>
      </c>
      <c r="G958" s="13" t="s">
        <v>707</v>
      </c>
      <c r="H958" s="19">
        <v>43922</v>
      </c>
      <c r="I958" s="13" t="s">
        <v>1727</v>
      </c>
      <c r="J958" s="13" t="s">
        <v>1728</v>
      </c>
      <c r="K958" s="20">
        <v>10075</v>
      </c>
      <c r="L958" s="13" t="s">
        <v>641</v>
      </c>
      <c r="M958" s="20">
        <v>111100</v>
      </c>
      <c r="N958" s="13" t="s">
        <v>1729</v>
      </c>
      <c r="O958" s="13" t="s">
        <v>711</v>
      </c>
      <c r="P958" s="13" t="s">
        <v>712</v>
      </c>
      <c r="Q958" s="13" t="s">
        <v>1582</v>
      </c>
      <c r="R958" s="13" t="s">
        <v>714</v>
      </c>
      <c r="S958" s="13" t="s">
        <v>715</v>
      </c>
    </row>
    <row r="959" spans="1:19" x14ac:dyDescent="0.25">
      <c r="A959" s="13" t="s">
        <v>716</v>
      </c>
      <c r="B959" s="13" t="s">
        <v>703</v>
      </c>
      <c r="C959" s="13" t="s">
        <v>717</v>
      </c>
      <c r="D959" s="13" t="s">
        <v>705</v>
      </c>
      <c r="E959" s="13" t="s">
        <v>706</v>
      </c>
      <c r="F959" s="14">
        <v>3911.96</v>
      </c>
      <c r="G959" s="13" t="s">
        <v>707</v>
      </c>
      <c r="H959" s="19">
        <v>43952</v>
      </c>
      <c r="I959" s="13" t="s">
        <v>1709</v>
      </c>
      <c r="J959" s="13" t="s">
        <v>1728</v>
      </c>
      <c r="K959" s="20">
        <v>10075</v>
      </c>
      <c r="L959" s="13" t="s">
        <v>641</v>
      </c>
      <c r="M959" s="20">
        <v>111100</v>
      </c>
      <c r="N959" s="13" t="s">
        <v>1729</v>
      </c>
      <c r="O959" s="13" t="s">
        <v>718</v>
      </c>
      <c r="P959" s="13" t="s">
        <v>719</v>
      </c>
      <c r="Q959" s="13" t="s">
        <v>720</v>
      </c>
      <c r="R959" s="13" t="s">
        <v>714</v>
      </c>
      <c r="S959" s="13" t="s">
        <v>715</v>
      </c>
    </row>
    <row r="960" spans="1:19" x14ac:dyDescent="0.25">
      <c r="A960" s="13" t="s">
        <v>722</v>
      </c>
      <c r="B960" s="13" t="s">
        <v>703</v>
      </c>
      <c r="C960" s="13" t="s">
        <v>723</v>
      </c>
      <c r="D960" s="13" t="s">
        <v>705</v>
      </c>
      <c r="E960" s="13" t="s">
        <v>706</v>
      </c>
      <c r="F960" s="14">
        <v>3911.96</v>
      </c>
      <c r="G960" s="13" t="s">
        <v>707</v>
      </c>
      <c r="H960" s="19">
        <v>43983</v>
      </c>
      <c r="I960" s="13" t="s">
        <v>1649</v>
      </c>
      <c r="J960" s="13" t="s">
        <v>1728</v>
      </c>
      <c r="K960" s="20">
        <v>10075</v>
      </c>
      <c r="L960" s="13" t="s">
        <v>641</v>
      </c>
      <c r="M960" s="20">
        <v>111100</v>
      </c>
      <c r="N960" s="13" t="s">
        <v>1729</v>
      </c>
      <c r="O960" s="13" t="s">
        <v>724</v>
      </c>
      <c r="P960" s="13" t="s">
        <v>725</v>
      </c>
      <c r="Q960" s="13" t="s">
        <v>726</v>
      </c>
      <c r="R960" s="13" t="s">
        <v>714</v>
      </c>
      <c r="S960" s="13" t="s">
        <v>715</v>
      </c>
    </row>
    <row r="961" spans="1:19" x14ac:dyDescent="0.25">
      <c r="A961" s="13" t="s">
        <v>702</v>
      </c>
      <c r="B961" s="13" t="s">
        <v>703</v>
      </c>
      <c r="C961" s="13" t="s">
        <v>704</v>
      </c>
      <c r="D961" s="13" t="s">
        <v>705</v>
      </c>
      <c r="E961" s="13" t="s">
        <v>706</v>
      </c>
      <c r="F961" s="14">
        <v>233.83</v>
      </c>
      <c r="G961" s="13" t="s">
        <v>707</v>
      </c>
      <c r="H961" s="19">
        <v>43922</v>
      </c>
      <c r="I961" s="13" t="s">
        <v>1730</v>
      </c>
      <c r="J961" s="13" t="s">
        <v>1731</v>
      </c>
      <c r="K961" s="20">
        <v>10075</v>
      </c>
      <c r="L961" s="13" t="s">
        <v>641</v>
      </c>
      <c r="M961" s="20">
        <v>111200</v>
      </c>
      <c r="N961" s="13" t="s">
        <v>1732</v>
      </c>
      <c r="O961" s="13" t="s">
        <v>711</v>
      </c>
      <c r="P961" s="13" t="s">
        <v>712</v>
      </c>
      <c r="Q961" s="13" t="s">
        <v>1582</v>
      </c>
      <c r="R961" s="13" t="s">
        <v>714</v>
      </c>
      <c r="S961" s="13" t="s">
        <v>730</v>
      </c>
    </row>
    <row r="962" spans="1:19" x14ac:dyDescent="0.25">
      <c r="A962" s="13" t="s">
        <v>716</v>
      </c>
      <c r="B962" s="13" t="s">
        <v>703</v>
      </c>
      <c r="C962" s="13" t="s">
        <v>717</v>
      </c>
      <c r="D962" s="13" t="s">
        <v>705</v>
      </c>
      <c r="E962" s="13" t="s">
        <v>706</v>
      </c>
      <c r="F962" s="14">
        <v>233.83</v>
      </c>
      <c r="G962" s="13" t="s">
        <v>707</v>
      </c>
      <c r="H962" s="19">
        <v>43952</v>
      </c>
      <c r="I962" s="13" t="s">
        <v>1712</v>
      </c>
      <c r="J962" s="13" t="s">
        <v>1731</v>
      </c>
      <c r="K962" s="20">
        <v>10075</v>
      </c>
      <c r="L962" s="13" t="s">
        <v>641</v>
      </c>
      <c r="M962" s="20">
        <v>111200</v>
      </c>
      <c r="N962" s="13" t="s">
        <v>1732</v>
      </c>
      <c r="O962" s="13" t="s">
        <v>718</v>
      </c>
      <c r="P962" s="13" t="s">
        <v>719</v>
      </c>
      <c r="Q962" s="13" t="s">
        <v>720</v>
      </c>
      <c r="R962" s="13" t="s">
        <v>714</v>
      </c>
      <c r="S962" s="13" t="s">
        <v>730</v>
      </c>
    </row>
    <row r="963" spans="1:19" x14ac:dyDescent="0.25">
      <c r="A963" s="13" t="s">
        <v>722</v>
      </c>
      <c r="B963" s="13" t="s">
        <v>703</v>
      </c>
      <c r="C963" s="13" t="s">
        <v>723</v>
      </c>
      <c r="D963" s="13" t="s">
        <v>705</v>
      </c>
      <c r="E963" s="13" t="s">
        <v>706</v>
      </c>
      <c r="F963" s="14">
        <v>233.83</v>
      </c>
      <c r="G963" s="13" t="s">
        <v>707</v>
      </c>
      <c r="H963" s="19">
        <v>43983</v>
      </c>
      <c r="I963" s="13" t="s">
        <v>1652</v>
      </c>
      <c r="J963" s="13" t="s">
        <v>1731</v>
      </c>
      <c r="K963" s="20">
        <v>10075</v>
      </c>
      <c r="L963" s="13" t="s">
        <v>641</v>
      </c>
      <c r="M963" s="20">
        <v>111200</v>
      </c>
      <c r="N963" s="13" t="s">
        <v>1732</v>
      </c>
      <c r="O963" s="13" t="s">
        <v>724</v>
      </c>
      <c r="P963" s="13" t="s">
        <v>725</v>
      </c>
      <c r="Q963" s="13" t="s">
        <v>726</v>
      </c>
      <c r="R963" s="13" t="s">
        <v>714</v>
      </c>
      <c r="S963" s="13" t="s">
        <v>730</v>
      </c>
    </row>
    <row r="964" spans="1:19" x14ac:dyDescent="0.25">
      <c r="A964" s="13" t="s">
        <v>702</v>
      </c>
      <c r="B964" s="13" t="s">
        <v>703</v>
      </c>
      <c r="C964" s="13" t="s">
        <v>704</v>
      </c>
      <c r="D964" s="13" t="s">
        <v>705</v>
      </c>
      <c r="E964" s="13" t="s">
        <v>706</v>
      </c>
      <c r="F964" s="14">
        <v>47475.11</v>
      </c>
      <c r="G964" s="13" t="s">
        <v>707</v>
      </c>
      <c r="H964" s="19">
        <v>43922</v>
      </c>
      <c r="I964" s="13" t="s">
        <v>1733</v>
      </c>
      <c r="J964" s="13" t="s">
        <v>1734</v>
      </c>
      <c r="K964" s="20">
        <v>10075</v>
      </c>
      <c r="L964" s="13" t="s">
        <v>641</v>
      </c>
      <c r="M964" s="20">
        <v>111400</v>
      </c>
      <c r="N964" s="13" t="s">
        <v>1735</v>
      </c>
      <c r="O964" s="13" t="s">
        <v>711</v>
      </c>
      <c r="P964" s="13" t="s">
        <v>712</v>
      </c>
      <c r="Q964" s="13" t="s">
        <v>1582</v>
      </c>
      <c r="R964" s="13" t="s">
        <v>714</v>
      </c>
      <c r="S964" s="13" t="s">
        <v>682</v>
      </c>
    </row>
    <row r="965" spans="1:19" x14ac:dyDescent="0.25">
      <c r="A965" s="13" t="s">
        <v>716</v>
      </c>
      <c r="B965" s="13" t="s">
        <v>703</v>
      </c>
      <c r="C965" s="13" t="s">
        <v>717</v>
      </c>
      <c r="D965" s="13" t="s">
        <v>705</v>
      </c>
      <c r="E965" s="13" t="s">
        <v>706</v>
      </c>
      <c r="F965" s="14">
        <v>47225.279999999999</v>
      </c>
      <c r="G965" s="13" t="s">
        <v>707</v>
      </c>
      <c r="H965" s="19">
        <v>43952</v>
      </c>
      <c r="I965" s="13" t="s">
        <v>1715</v>
      </c>
      <c r="J965" s="13" t="s">
        <v>1734</v>
      </c>
      <c r="K965" s="20">
        <v>10075</v>
      </c>
      <c r="L965" s="13" t="s">
        <v>641</v>
      </c>
      <c r="M965" s="20">
        <v>111400</v>
      </c>
      <c r="N965" s="13" t="s">
        <v>1735</v>
      </c>
      <c r="O965" s="13" t="s">
        <v>718</v>
      </c>
      <c r="P965" s="13" t="s">
        <v>719</v>
      </c>
      <c r="Q965" s="13" t="s">
        <v>720</v>
      </c>
      <c r="R965" s="13" t="s">
        <v>714</v>
      </c>
      <c r="S965" s="13" t="s">
        <v>682</v>
      </c>
    </row>
    <row r="966" spans="1:19" x14ac:dyDescent="0.25">
      <c r="A966" s="13" t="s">
        <v>722</v>
      </c>
      <c r="B966" s="13" t="s">
        <v>703</v>
      </c>
      <c r="C966" s="13" t="s">
        <v>723</v>
      </c>
      <c r="D966" s="13" t="s">
        <v>705</v>
      </c>
      <c r="E966" s="13" t="s">
        <v>706</v>
      </c>
      <c r="F966" s="14">
        <v>46773.66</v>
      </c>
      <c r="G966" s="13" t="s">
        <v>707</v>
      </c>
      <c r="H966" s="19">
        <v>43983</v>
      </c>
      <c r="I966" s="13" t="s">
        <v>1655</v>
      </c>
      <c r="J966" s="13" t="s">
        <v>1734</v>
      </c>
      <c r="K966" s="20">
        <v>10075</v>
      </c>
      <c r="L966" s="13" t="s">
        <v>641</v>
      </c>
      <c r="M966" s="20">
        <v>111400</v>
      </c>
      <c r="N966" s="13" t="s">
        <v>1735</v>
      </c>
      <c r="O966" s="13" t="s">
        <v>724</v>
      </c>
      <c r="P966" s="13" t="s">
        <v>725</v>
      </c>
      <c r="Q966" s="13" t="s">
        <v>726</v>
      </c>
      <c r="R966" s="13" t="s">
        <v>714</v>
      </c>
      <c r="S966" s="13" t="s">
        <v>682</v>
      </c>
    </row>
    <row r="967" spans="1:19" x14ac:dyDescent="0.25">
      <c r="A967" s="13" t="s">
        <v>702</v>
      </c>
      <c r="B967" s="13" t="s">
        <v>703</v>
      </c>
      <c r="C967" s="13" t="s">
        <v>704</v>
      </c>
      <c r="D967" s="13" t="s">
        <v>705</v>
      </c>
      <c r="E967" s="13" t="s">
        <v>706</v>
      </c>
      <c r="F967" s="14">
        <v>23739.3</v>
      </c>
      <c r="G967" s="13" t="s">
        <v>707</v>
      </c>
      <c r="H967" s="19">
        <v>43922</v>
      </c>
      <c r="I967" s="13" t="s">
        <v>1736</v>
      </c>
      <c r="J967" s="13" t="s">
        <v>1737</v>
      </c>
      <c r="K967" s="20">
        <v>10075</v>
      </c>
      <c r="L967" s="13" t="s">
        <v>641</v>
      </c>
      <c r="M967" s="20">
        <v>111600</v>
      </c>
      <c r="N967" s="13" t="s">
        <v>1738</v>
      </c>
      <c r="O967" s="13" t="s">
        <v>711</v>
      </c>
      <c r="P967" s="13" t="s">
        <v>712</v>
      </c>
      <c r="Q967" s="13" t="s">
        <v>1582</v>
      </c>
      <c r="R967" s="13" t="s">
        <v>714</v>
      </c>
      <c r="S967" s="13" t="s">
        <v>721</v>
      </c>
    </row>
    <row r="968" spans="1:19" x14ac:dyDescent="0.25">
      <c r="A968" s="13" t="s">
        <v>716</v>
      </c>
      <c r="B968" s="13" t="s">
        <v>703</v>
      </c>
      <c r="C968" s="13" t="s">
        <v>717</v>
      </c>
      <c r="D968" s="13" t="s">
        <v>705</v>
      </c>
      <c r="E968" s="13" t="s">
        <v>706</v>
      </c>
      <c r="F968" s="14">
        <v>22218.61</v>
      </c>
      <c r="G968" s="13" t="s">
        <v>707</v>
      </c>
      <c r="H968" s="19">
        <v>43952</v>
      </c>
      <c r="I968" s="13" t="s">
        <v>1718</v>
      </c>
      <c r="J968" s="13" t="s">
        <v>1737</v>
      </c>
      <c r="K968" s="20">
        <v>10075</v>
      </c>
      <c r="L968" s="13" t="s">
        <v>641</v>
      </c>
      <c r="M968" s="20">
        <v>111600</v>
      </c>
      <c r="N968" s="13" t="s">
        <v>1738</v>
      </c>
      <c r="O968" s="13" t="s">
        <v>718</v>
      </c>
      <c r="P968" s="13" t="s">
        <v>719</v>
      </c>
      <c r="Q968" s="13" t="s">
        <v>720</v>
      </c>
      <c r="R968" s="13" t="s">
        <v>714</v>
      </c>
      <c r="S968" s="13" t="s">
        <v>721</v>
      </c>
    </row>
    <row r="969" spans="1:19" x14ac:dyDescent="0.25">
      <c r="A969" s="13" t="s">
        <v>722</v>
      </c>
      <c r="B969" s="13" t="s">
        <v>703</v>
      </c>
      <c r="C969" s="13" t="s">
        <v>723</v>
      </c>
      <c r="D969" s="13" t="s">
        <v>705</v>
      </c>
      <c r="E969" s="13" t="s">
        <v>706</v>
      </c>
      <c r="F969" s="14">
        <v>22026.959999999999</v>
      </c>
      <c r="G969" s="13" t="s">
        <v>707</v>
      </c>
      <c r="H969" s="19">
        <v>43983</v>
      </c>
      <c r="I969" s="13" t="s">
        <v>1658</v>
      </c>
      <c r="J969" s="13" t="s">
        <v>1737</v>
      </c>
      <c r="K969" s="20">
        <v>10075</v>
      </c>
      <c r="L969" s="13" t="s">
        <v>641</v>
      </c>
      <c r="M969" s="20">
        <v>111600</v>
      </c>
      <c r="N969" s="13" t="s">
        <v>1738</v>
      </c>
      <c r="O969" s="13" t="s">
        <v>724</v>
      </c>
      <c r="P969" s="13" t="s">
        <v>725</v>
      </c>
      <c r="Q969" s="13" t="s">
        <v>726</v>
      </c>
      <c r="R969" s="13" t="s">
        <v>714</v>
      </c>
      <c r="S969" s="13" t="s">
        <v>721</v>
      </c>
    </row>
    <row r="970" spans="1:19" x14ac:dyDescent="0.25">
      <c r="A970" s="13" t="s">
        <v>702</v>
      </c>
      <c r="B970" s="13" t="s">
        <v>703</v>
      </c>
      <c r="C970" s="13" t="s">
        <v>704</v>
      </c>
      <c r="D970" s="13" t="s">
        <v>705</v>
      </c>
      <c r="E970" s="13" t="s">
        <v>706</v>
      </c>
      <c r="F970" s="14">
        <v>6281.03</v>
      </c>
      <c r="G970" s="13" t="s">
        <v>707</v>
      </c>
      <c r="H970" s="19">
        <v>43922</v>
      </c>
      <c r="I970" s="13" t="s">
        <v>1739</v>
      </c>
      <c r="J970" s="13" t="s">
        <v>1740</v>
      </c>
      <c r="K970" s="20">
        <v>10075</v>
      </c>
      <c r="L970" s="13" t="s">
        <v>641</v>
      </c>
      <c r="M970" s="20">
        <v>111700</v>
      </c>
      <c r="N970" s="13" t="s">
        <v>1741</v>
      </c>
      <c r="O970" s="13" t="s">
        <v>711</v>
      </c>
      <c r="P970" s="13" t="s">
        <v>712</v>
      </c>
      <c r="Q970" s="13" t="s">
        <v>1582</v>
      </c>
      <c r="R970" s="13" t="s">
        <v>714</v>
      </c>
      <c r="S970" s="13" t="s">
        <v>741</v>
      </c>
    </row>
    <row r="971" spans="1:19" x14ac:dyDescent="0.25">
      <c r="A971" s="13" t="s">
        <v>716</v>
      </c>
      <c r="B971" s="13" t="s">
        <v>703</v>
      </c>
      <c r="C971" s="13" t="s">
        <v>717</v>
      </c>
      <c r="D971" s="13" t="s">
        <v>705</v>
      </c>
      <c r="E971" s="13" t="s">
        <v>706</v>
      </c>
      <c r="F971" s="14">
        <v>5883.41</v>
      </c>
      <c r="G971" s="13" t="s">
        <v>707</v>
      </c>
      <c r="H971" s="19">
        <v>43952</v>
      </c>
      <c r="I971" s="13" t="s">
        <v>1721</v>
      </c>
      <c r="J971" s="13" t="s">
        <v>1740</v>
      </c>
      <c r="K971" s="20">
        <v>10075</v>
      </c>
      <c r="L971" s="13" t="s">
        <v>641</v>
      </c>
      <c r="M971" s="20">
        <v>111700</v>
      </c>
      <c r="N971" s="13" t="s">
        <v>1741</v>
      </c>
      <c r="O971" s="13" t="s">
        <v>718</v>
      </c>
      <c r="P971" s="13" t="s">
        <v>719</v>
      </c>
      <c r="Q971" s="13" t="s">
        <v>720</v>
      </c>
      <c r="R971" s="13" t="s">
        <v>714</v>
      </c>
      <c r="S971" s="13" t="s">
        <v>741</v>
      </c>
    </row>
    <row r="972" spans="1:19" x14ac:dyDescent="0.25">
      <c r="A972" s="13" t="s">
        <v>722</v>
      </c>
      <c r="B972" s="13" t="s">
        <v>703</v>
      </c>
      <c r="C972" s="13" t="s">
        <v>723</v>
      </c>
      <c r="D972" s="13" t="s">
        <v>705</v>
      </c>
      <c r="E972" s="13" t="s">
        <v>706</v>
      </c>
      <c r="F972" s="14">
        <v>5816.24</v>
      </c>
      <c r="G972" s="13" t="s">
        <v>707</v>
      </c>
      <c r="H972" s="19">
        <v>43983</v>
      </c>
      <c r="I972" s="13" t="s">
        <v>1661</v>
      </c>
      <c r="J972" s="13" t="s">
        <v>1740</v>
      </c>
      <c r="K972" s="20">
        <v>10075</v>
      </c>
      <c r="L972" s="13" t="s">
        <v>641</v>
      </c>
      <c r="M972" s="20">
        <v>111700</v>
      </c>
      <c r="N972" s="13" t="s">
        <v>1741</v>
      </c>
      <c r="O972" s="13" t="s">
        <v>724</v>
      </c>
      <c r="P972" s="13" t="s">
        <v>725</v>
      </c>
      <c r="Q972" s="13" t="s">
        <v>726</v>
      </c>
      <c r="R972" s="13" t="s">
        <v>714</v>
      </c>
      <c r="S972" s="13" t="s">
        <v>741</v>
      </c>
    </row>
    <row r="973" spans="1:19" x14ac:dyDescent="0.25">
      <c r="A973" s="13" t="s">
        <v>702</v>
      </c>
      <c r="B973" s="13" t="s">
        <v>703</v>
      </c>
      <c r="C973" s="13" t="s">
        <v>704</v>
      </c>
      <c r="D973" s="13" t="s">
        <v>705</v>
      </c>
      <c r="E973" s="13" t="s">
        <v>706</v>
      </c>
      <c r="F973" s="14">
        <v>334.35</v>
      </c>
      <c r="G973" s="13" t="s">
        <v>707</v>
      </c>
      <c r="H973" s="19">
        <v>43922</v>
      </c>
      <c r="I973" s="13" t="s">
        <v>1742</v>
      </c>
      <c r="J973" s="13" t="s">
        <v>1743</v>
      </c>
      <c r="K973" s="20">
        <v>10075</v>
      </c>
      <c r="L973" s="13" t="s">
        <v>641</v>
      </c>
      <c r="M973" s="20">
        <v>113000</v>
      </c>
      <c r="N973" s="13" t="s">
        <v>1744</v>
      </c>
      <c r="O973" s="13" t="s">
        <v>711</v>
      </c>
      <c r="P973" s="13" t="s">
        <v>712</v>
      </c>
      <c r="Q973" s="13" t="s">
        <v>1582</v>
      </c>
      <c r="R973" s="13" t="s">
        <v>714</v>
      </c>
      <c r="S973" s="13" t="s">
        <v>741</v>
      </c>
    </row>
    <row r="974" spans="1:19" x14ac:dyDescent="0.25">
      <c r="A974" s="13" t="s">
        <v>716</v>
      </c>
      <c r="B974" s="13" t="s">
        <v>703</v>
      </c>
      <c r="C974" s="13" t="s">
        <v>717</v>
      </c>
      <c r="D974" s="13" t="s">
        <v>705</v>
      </c>
      <c r="E974" s="13" t="s">
        <v>706</v>
      </c>
      <c r="F974" s="14">
        <v>280.27999999999997</v>
      </c>
      <c r="G974" s="13" t="s">
        <v>707</v>
      </c>
      <c r="H974" s="19">
        <v>43952</v>
      </c>
      <c r="I974" s="13" t="s">
        <v>1724</v>
      </c>
      <c r="J974" s="13" t="s">
        <v>1743</v>
      </c>
      <c r="K974" s="20">
        <v>10075</v>
      </c>
      <c r="L974" s="13" t="s">
        <v>641</v>
      </c>
      <c r="M974" s="20">
        <v>113000</v>
      </c>
      <c r="N974" s="13" t="s">
        <v>1744</v>
      </c>
      <c r="O974" s="13" t="s">
        <v>718</v>
      </c>
      <c r="P974" s="13" t="s">
        <v>719</v>
      </c>
      <c r="Q974" s="13" t="s">
        <v>720</v>
      </c>
      <c r="R974" s="13" t="s">
        <v>714</v>
      </c>
      <c r="S974" s="13" t="s">
        <v>741</v>
      </c>
    </row>
    <row r="975" spans="1:19" x14ac:dyDescent="0.25">
      <c r="A975" s="13" t="s">
        <v>722</v>
      </c>
      <c r="B975" s="13" t="s">
        <v>703</v>
      </c>
      <c r="C975" s="13" t="s">
        <v>723</v>
      </c>
      <c r="D975" s="13" t="s">
        <v>705</v>
      </c>
      <c r="E975" s="13" t="s">
        <v>706</v>
      </c>
      <c r="F975" s="14">
        <v>298.57</v>
      </c>
      <c r="G975" s="13" t="s">
        <v>707</v>
      </c>
      <c r="H975" s="19">
        <v>43983</v>
      </c>
      <c r="I975" s="13" t="s">
        <v>1664</v>
      </c>
      <c r="J975" s="13" t="s">
        <v>1743</v>
      </c>
      <c r="K975" s="20">
        <v>10075</v>
      </c>
      <c r="L975" s="13" t="s">
        <v>641</v>
      </c>
      <c r="M975" s="20">
        <v>113000</v>
      </c>
      <c r="N975" s="13" t="s">
        <v>1744</v>
      </c>
      <c r="O975" s="13" t="s">
        <v>724</v>
      </c>
      <c r="P975" s="13" t="s">
        <v>725</v>
      </c>
      <c r="Q975" s="13" t="s">
        <v>726</v>
      </c>
      <c r="R975" s="13" t="s">
        <v>714</v>
      </c>
      <c r="S975" s="13" t="s">
        <v>741</v>
      </c>
    </row>
    <row r="976" spans="1:19" x14ac:dyDescent="0.25">
      <c r="A976" s="13" t="s">
        <v>702</v>
      </c>
      <c r="B976" s="13" t="s">
        <v>703</v>
      </c>
      <c r="C976" s="13" t="s">
        <v>704</v>
      </c>
      <c r="D976" s="13" t="s">
        <v>705</v>
      </c>
      <c r="E976" s="13" t="s">
        <v>706</v>
      </c>
      <c r="F976" s="14">
        <v>348.43</v>
      </c>
      <c r="G976" s="13" t="s">
        <v>707</v>
      </c>
      <c r="H976" s="19">
        <v>43922</v>
      </c>
      <c r="I976" s="13" t="s">
        <v>1745</v>
      </c>
      <c r="J976" s="13" t="s">
        <v>1746</v>
      </c>
      <c r="K976" s="20">
        <v>10075</v>
      </c>
      <c r="L976" s="13" t="s">
        <v>641</v>
      </c>
      <c r="M976" s="20">
        <v>113010</v>
      </c>
      <c r="N976" s="13" t="s">
        <v>1747</v>
      </c>
      <c r="O976" s="13" t="s">
        <v>711</v>
      </c>
      <c r="P976" s="13" t="s">
        <v>712</v>
      </c>
      <c r="Q976" s="13" t="s">
        <v>1582</v>
      </c>
      <c r="R976" s="13" t="s">
        <v>714</v>
      </c>
      <c r="S976" s="13" t="s">
        <v>715</v>
      </c>
    </row>
    <row r="977" spans="1:19" x14ac:dyDescent="0.25">
      <c r="A977" s="13" t="s">
        <v>716</v>
      </c>
      <c r="B977" s="13" t="s">
        <v>703</v>
      </c>
      <c r="C977" s="13" t="s">
        <v>717</v>
      </c>
      <c r="D977" s="13" t="s">
        <v>705</v>
      </c>
      <c r="E977" s="13" t="s">
        <v>706</v>
      </c>
      <c r="F977" s="14">
        <v>348.43</v>
      </c>
      <c r="G977" s="13" t="s">
        <v>707</v>
      </c>
      <c r="H977" s="19">
        <v>43952</v>
      </c>
      <c r="I977" s="13" t="s">
        <v>1727</v>
      </c>
      <c r="J977" s="13" t="s">
        <v>1746</v>
      </c>
      <c r="K977" s="20">
        <v>10075</v>
      </c>
      <c r="L977" s="13" t="s">
        <v>641</v>
      </c>
      <c r="M977" s="20">
        <v>113010</v>
      </c>
      <c r="N977" s="13" t="s">
        <v>1747</v>
      </c>
      <c r="O977" s="13" t="s">
        <v>718</v>
      </c>
      <c r="P977" s="13" t="s">
        <v>719</v>
      </c>
      <c r="Q977" s="13" t="s">
        <v>720</v>
      </c>
      <c r="R977" s="13" t="s">
        <v>714</v>
      </c>
      <c r="S977" s="13" t="s">
        <v>715</v>
      </c>
    </row>
    <row r="978" spans="1:19" x14ac:dyDescent="0.25">
      <c r="A978" s="13" t="s">
        <v>722</v>
      </c>
      <c r="B978" s="13" t="s">
        <v>703</v>
      </c>
      <c r="C978" s="13" t="s">
        <v>723</v>
      </c>
      <c r="D978" s="13" t="s">
        <v>705</v>
      </c>
      <c r="E978" s="13" t="s">
        <v>706</v>
      </c>
      <c r="F978" s="14">
        <v>348.43</v>
      </c>
      <c r="G978" s="13" t="s">
        <v>707</v>
      </c>
      <c r="H978" s="19">
        <v>43983</v>
      </c>
      <c r="I978" s="13" t="s">
        <v>1667</v>
      </c>
      <c r="J978" s="13" t="s">
        <v>1746</v>
      </c>
      <c r="K978" s="20">
        <v>10075</v>
      </c>
      <c r="L978" s="13" t="s">
        <v>641</v>
      </c>
      <c r="M978" s="20">
        <v>113010</v>
      </c>
      <c r="N978" s="13" t="s">
        <v>1747</v>
      </c>
      <c r="O978" s="13" t="s">
        <v>724</v>
      </c>
      <c r="P978" s="13" t="s">
        <v>725</v>
      </c>
      <c r="Q978" s="13" t="s">
        <v>726</v>
      </c>
      <c r="R978" s="13" t="s">
        <v>714</v>
      </c>
      <c r="S978" s="13" t="s">
        <v>715</v>
      </c>
    </row>
    <row r="979" spans="1:19" x14ac:dyDescent="0.25">
      <c r="A979" s="13" t="s">
        <v>702</v>
      </c>
      <c r="B979" s="13" t="s">
        <v>703</v>
      </c>
      <c r="C979" s="13" t="s">
        <v>704</v>
      </c>
      <c r="D979" s="13" t="s">
        <v>705</v>
      </c>
      <c r="E979" s="13" t="s">
        <v>706</v>
      </c>
      <c r="F979" s="14">
        <v>8.42</v>
      </c>
      <c r="G979" s="13" t="s">
        <v>707</v>
      </c>
      <c r="H979" s="19">
        <v>43922</v>
      </c>
      <c r="I979" s="13" t="s">
        <v>1748</v>
      </c>
      <c r="J979" s="13" t="s">
        <v>1749</v>
      </c>
      <c r="K979" s="20">
        <v>10075</v>
      </c>
      <c r="L979" s="13" t="s">
        <v>641</v>
      </c>
      <c r="M979" s="20">
        <v>113020</v>
      </c>
      <c r="N979" s="13" t="s">
        <v>1750</v>
      </c>
      <c r="O979" s="13" t="s">
        <v>711</v>
      </c>
      <c r="P979" s="13" t="s">
        <v>712</v>
      </c>
      <c r="Q979" s="13" t="s">
        <v>1582</v>
      </c>
      <c r="R979" s="13" t="s">
        <v>714</v>
      </c>
      <c r="S979" s="13" t="s">
        <v>730</v>
      </c>
    </row>
    <row r="980" spans="1:19" x14ac:dyDescent="0.25">
      <c r="A980" s="13" t="s">
        <v>716</v>
      </c>
      <c r="B980" s="13" t="s">
        <v>703</v>
      </c>
      <c r="C980" s="13" t="s">
        <v>717</v>
      </c>
      <c r="D980" s="13" t="s">
        <v>705</v>
      </c>
      <c r="E980" s="13" t="s">
        <v>706</v>
      </c>
      <c r="F980" s="14">
        <v>3.43</v>
      </c>
      <c r="G980" s="13" t="s">
        <v>707</v>
      </c>
      <c r="H980" s="19">
        <v>43952</v>
      </c>
      <c r="I980" s="13" t="s">
        <v>1730</v>
      </c>
      <c r="J980" s="13" t="s">
        <v>1749</v>
      </c>
      <c r="K980" s="20">
        <v>10075</v>
      </c>
      <c r="L980" s="13" t="s">
        <v>641</v>
      </c>
      <c r="M980" s="20">
        <v>113020</v>
      </c>
      <c r="N980" s="13" t="s">
        <v>1750</v>
      </c>
      <c r="O980" s="13" t="s">
        <v>718</v>
      </c>
      <c r="P980" s="13" t="s">
        <v>719</v>
      </c>
      <c r="Q980" s="13" t="s">
        <v>720</v>
      </c>
      <c r="R980" s="13" t="s">
        <v>714</v>
      </c>
      <c r="S980" s="13" t="s">
        <v>730</v>
      </c>
    </row>
    <row r="981" spans="1:19" x14ac:dyDescent="0.25">
      <c r="A981" s="13" t="s">
        <v>722</v>
      </c>
      <c r="B981" s="13" t="s">
        <v>703</v>
      </c>
      <c r="C981" s="13" t="s">
        <v>723</v>
      </c>
      <c r="D981" s="13" t="s">
        <v>705</v>
      </c>
      <c r="E981" s="13" t="s">
        <v>706</v>
      </c>
      <c r="F981" s="14">
        <v>6.16</v>
      </c>
      <c r="G981" s="13" t="s">
        <v>707</v>
      </c>
      <c r="H981" s="19">
        <v>43983</v>
      </c>
      <c r="I981" s="13" t="s">
        <v>1670</v>
      </c>
      <c r="J981" s="13" t="s">
        <v>1749</v>
      </c>
      <c r="K981" s="20">
        <v>10075</v>
      </c>
      <c r="L981" s="13" t="s">
        <v>641</v>
      </c>
      <c r="M981" s="20">
        <v>113020</v>
      </c>
      <c r="N981" s="13" t="s">
        <v>1750</v>
      </c>
      <c r="O981" s="13" t="s">
        <v>724</v>
      </c>
      <c r="P981" s="13" t="s">
        <v>725</v>
      </c>
      <c r="Q981" s="13" t="s">
        <v>726</v>
      </c>
      <c r="R981" s="13" t="s">
        <v>714</v>
      </c>
      <c r="S981" s="13" t="s">
        <v>730</v>
      </c>
    </row>
    <row r="982" spans="1:19" x14ac:dyDescent="0.25">
      <c r="A982" s="13" t="s">
        <v>702</v>
      </c>
      <c r="B982" s="13" t="s">
        <v>703</v>
      </c>
      <c r="C982" s="13" t="s">
        <v>704</v>
      </c>
      <c r="D982" s="13" t="s">
        <v>705</v>
      </c>
      <c r="E982" s="13" t="s">
        <v>706</v>
      </c>
      <c r="F982" s="14">
        <v>4809.5600000000004</v>
      </c>
      <c r="G982" s="13" t="s">
        <v>707</v>
      </c>
      <c r="H982" s="19">
        <v>43922</v>
      </c>
      <c r="I982" s="13" t="s">
        <v>1751</v>
      </c>
      <c r="J982" s="13" t="s">
        <v>1752</v>
      </c>
      <c r="K982" s="20">
        <v>10075</v>
      </c>
      <c r="L982" s="13" t="s">
        <v>641</v>
      </c>
      <c r="M982" s="20">
        <v>113040</v>
      </c>
      <c r="N982" s="13" t="s">
        <v>1753</v>
      </c>
      <c r="O982" s="13" t="s">
        <v>711</v>
      </c>
      <c r="P982" s="13" t="s">
        <v>712</v>
      </c>
      <c r="Q982" s="13" t="s">
        <v>1582</v>
      </c>
      <c r="R982" s="13" t="s">
        <v>714</v>
      </c>
      <c r="S982" s="13" t="s">
        <v>682</v>
      </c>
    </row>
    <row r="983" spans="1:19" x14ac:dyDescent="0.25">
      <c r="A983" s="13" t="s">
        <v>716</v>
      </c>
      <c r="B983" s="13" t="s">
        <v>703</v>
      </c>
      <c r="C983" s="13" t="s">
        <v>717</v>
      </c>
      <c r="D983" s="13" t="s">
        <v>705</v>
      </c>
      <c r="E983" s="13" t="s">
        <v>706</v>
      </c>
      <c r="F983" s="14">
        <v>4815.21</v>
      </c>
      <c r="G983" s="13" t="s">
        <v>707</v>
      </c>
      <c r="H983" s="19">
        <v>43952</v>
      </c>
      <c r="I983" s="13" t="s">
        <v>1733</v>
      </c>
      <c r="J983" s="13" t="s">
        <v>1752</v>
      </c>
      <c r="K983" s="20">
        <v>10075</v>
      </c>
      <c r="L983" s="13" t="s">
        <v>641</v>
      </c>
      <c r="M983" s="20">
        <v>113040</v>
      </c>
      <c r="N983" s="13" t="s">
        <v>1753</v>
      </c>
      <c r="O983" s="13" t="s">
        <v>718</v>
      </c>
      <c r="P983" s="13" t="s">
        <v>719</v>
      </c>
      <c r="Q983" s="13" t="s">
        <v>720</v>
      </c>
      <c r="R983" s="13" t="s">
        <v>714</v>
      </c>
      <c r="S983" s="13" t="s">
        <v>682</v>
      </c>
    </row>
    <row r="984" spans="1:19" x14ac:dyDescent="0.25">
      <c r="A984" s="13" t="s">
        <v>722</v>
      </c>
      <c r="B984" s="13" t="s">
        <v>703</v>
      </c>
      <c r="C984" s="13" t="s">
        <v>723</v>
      </c>
      <c r="D984" s="13" t="s">
        <v>705</v>
      </c>
      <c r="E984" s="13" t="s">
        <v>706</v>
      </c>
      <c r="F984" s="14">
        <v>4814.26</v>
      </c>
      <c r="G984" s="13" t="s">
        <v>707</v>
      </c>
      <c r="H984" s="19">
        <v>43983</v>
      </c>
      <c r="I984" s="13" t="s">
        <v>1673</v>
      </c>
      <c r="J984" s="13" t="s">
        <v>1752</v>
      </c>
      <c r="K984" s="20">
        <v>10075</v>
      </c>
      <c r="L984" s="13" t="s">
        <v>641</v>
      </c>
      <c r="M984" s="20">
        <v>113040</v>
      </c>
      <c r="N984" s="13" t="s">
        <v>1753</v>
      </c>
      <c r="O984" s="13" t="s">
        <v>724</v>
      </c>
      <c r="P984" s="13" t="s">
        <v>725</v>
      </c>
      <c r="Q984" s="13" t="s">
        <v>726</v>
      </c>
      <c r="R984" s="13" t="s">
        <v>714</v>
      </c>
      <c r="S984" s="13" t="s">
        <v>682</v>
      </c>
    </row>
    <row r="985" spans="1:19" x14ac:dyDescent="0.25">
      <c r="A985" s="13" t="s">
        <v>702</v>
      </c>
      <c r="B985" s="13" t="s">
        <v>703</v>
      </c>
      <c r="C985" s="13" t="s">
        <v>704</v>
      </c>
      <c r="D985" s="13" t="s">
        <v>705</v>
      </c>
      <c r="E985" s="13" t="s">
        <v>706</v>
      </c>
      <c r="F985" s="14">
        <v>1454.88</v>
      </c>
      <c r="G985" s="13" t="s">
        <v>707</v>
      </c>
      <c r="H985" s="19">
        <v>43922</v>
      </c>
      <c r="I985" s="13" t="s">
        <v>1754</v>
      </c>
      <c r="J985" s="13" t="s">
        <v>1755</v>
      </c>
      <c r="K985" s="20">
        <v>10075</v>
      </c>
      <c r="L985" s="13" t="s">
        <v>641</v>
      </c>
      <c r="M985" s="20">
        <v>113060</v>
      </c>
      <c r="N985" s="13" t="s">
        <v>1756</v>
      </c>
      <c r="O985" s="13" t="s">
        <v>711</v>
      </c>
      <c r="P985" s="13" t="s">
        <v>712</v>
      </c>
      <c r="Q985" s="13" t="s">
        <v>1582</v>
      </c>
      <c r="R985" s="13" t="s">
        <v>714</v>
      </c>
      <c r="S985" s="13" t="s">
        <v>721</v>
      </c>
    </row>
    <row r="986" spans="1:19" x14ac:dyDescent="0.25">
      <c r="A986" s="13" t="s">
        <v>716</v>
      </c>
      <c r="B986" s="13" t="s">
        <v>703</v>
      </c>
      <c r="C986" s="13" t="s">
        <v>717</v>
      </c>
      <c r="D986" s="13" t="s">
        <v>705</v>
      </c>
      <c r="E986" s="13" t="s">
        <v>706</v>
      </c>
      <c r="F986" s="14">
        <v>1267.67</v>
      </c>
      <c r="G986" s="13" t="s">
        <v>707</v>
      </c>
      <c r="H986" s="19">
        <v>43952</v>
      </c>
      <c r="I986" s="13" t="s">
        <v>1736</v>
      </c>
      <c r="J986" s="13" t="s">
        <v>1755</v>
      </c>
      <c r="K986" s="20">
        <v>10075</v>
      </c>
      <c r="L986" s="13" t="s">
        <v>641</v>
      </c>
      <c r="M986" s="20">
        <v>113060</v>
      </c>
      <c r="N986" s="13" t="s">
        <v>1756</v>
      </c>
      <c r="O986" s="13" t="s">
        <v>718</v>
      </c>
      <c r="P986" s="13" t="s">
        <v>719</v>
      </c>
      <c r="Q986" s="13" t="s">
        <v>720</v>
      </c>
      <c r="R986" s="13" t="s">
        <v>714</v>
      </c>
      <c r="S986" s="13" t="s">
        <v>721</v>
      </c>
    </row>
    <row r="987" spans="1:19" x14ac:dyDescent="0.25">
      <c r="A987" s="13" t="s">
        <v>722</v>
      </c>
      <c r="B987" s="13" t="s">
        <v>703</v>
      </c>
      <c r="C987" s="13" t="s">
        <v>723</v>
      </c>
      <c r="D987" s="13" t="s">
        <v>705</v>
      </c>
      <c r="E987" s="13" t="s">
        <v>706</v>
      </c>
      <c r="F987" s="14">
        <v>1343.01</v>
      </c>
      <c r="G987" s="13" t="s">
        <v>707</v>
      </c>
      <c r="H987" s="19">
        <v>43983</v>
      </c>
      <c r="I987" s="13" t="s">
        <v>1676</v>
      </c>
      <c r="J987" s="13" t="s">
        <v>1755</v>
      </c>
      <c r="K987" s="20">
        <v>10075</v>
      </c>
      <c r="L987" s="13" t="s">
        <v>641</v>
      </c>
      <c r="M987" s="20">
        <v>113060</v>
      </c>
      <c r="N987" s="13" t="s">
        <v>1756</v>
      </c>
      <c r="O987" s="13" t="s">
        <v>724</v>
      </c>
      <c r="P987" s="13" t="s">
        <v>725</v>
      </c>
      <c r="Q987" s="13" t="s">
        <v>726</v>
      </c>
      <c r="R987" s="13" t="s">
        <v>714</v>
      </c>
      <c r="S987" s="13" t="s">
        <v>721</v>
      </c>
    </row>
    <row r="988" spans="1:19" x14ac:dyDescent="0.25">
      <c r="A988" s="13" t="s">
        <v>702</v>
      </c>
      <c r="B988" s="13" t="s">
        <v>703</v>
      </c>
      <c r="C988" s="13" t="s">
        <v>704</v>
      </c>
      <c r="D988" s="13" t="s">
        <v>705</v>
      </c>
      <c r="E988" s="13" t="s">
        <v>706</v>
      </c>
      <c r="F988" s="14">
        <v>1658.41</v>
      </c>
      <c r="G988" s="13" t="s">
        <v>707</v>
      </c>
      <c r="H988" s="19">
        <v>43922</v>
      </c>
      <c r="I988" s="13" t="s">
        <v>1757</v>
      </c>
      <c r="J988" s="13" t="s">
        <v>1758</v>
      </c>
      <c r="K988" s="20">
        <v>10075</v>
      </c>
      <c r="L988" s="13" t="s">
        <v>641</v>
      </c>
      <c r="M988" s="20">
        <v>114000</v>
      </c>
      <c r="N988" s="13" t="s">
        <v>1759</v>
      </c>
      <c r="O988" s="13" t="s">
        <v>711</v>
      </c>
      <c r="P988" s="13" t="s">
        <v>712</v>
      </c>
      <c r="Q988" s="13" t="s">
        <v>1582</v>
      </c>
      <c r="R988" s="13" t="s">
        <v>714</v>
      </c>
      <c r="S988" s="13" t="s">
        <v>741</v>
      </c>
    </row>
    <row r="989" spans="1:19" x14ac:dyDescent="0.25">
      <c r="A989" s="13" t="s">
        <v>716</v>
      </c>
      <c r="B989" s="13" t="s">
        <v>703</v>
      </c>
      <c r="C989" s="13" t="s">
        <v>717</v>
      </c>
      <c r="D989" s="13" t="s">
        <v>705</v>
      </c>
      <c r="E989" s="13" t="s">
        <v>706</v>
      </c>
      <c r="F989" s="14">
        <v>1582.65</v>
      </c>
      <c r="G989" s="13" t="s">
        <v>707</v>
      </c>
      <c r="H989" s="19">
        <v>43952</v>
      </c>
      <c r="I989" s="13" t="s">
        <v>1739</v>
      </c>
      <c r="J989" s="13" t="s">
        <v>1758</v>
      </c>
      <c r="K989" s="20">
        <v>10075</v>
      </c>
      <c r="L989" s="13" t="s">
        <v>641</v>
      </c>
      <c r="M989" s="20">
        <v>114000</v>
      </c>
      <c r="N989" s="13" t="s">
        <v>1759</v>
      </c>
      <c r="O989" s="13" t="s">
        <v>718</v>
      </c>
      <c r="P989" s="13" t="s">
        <v>719</v>
      </c>
      <c r="Q989" s="13" t="s">
        <v>720</v>
      </c>
      <c r="R989" s="13" t="s">
        <v>714</v>
      </c>
      <c r="S989" s="13" t="s">
        <v>741</v>
      </c>
    </row>
    <row r="990" spans="1:19" x14ac:dyDescent="0.25">
      <c r="A990" s="13" t="s">
        <v>722</v>
      </c>
      <c r="B990" s="13" t="s">
        <v>703</v>
      </c>
      <c r="C990" s="13" t="s">
        <v>723</v>
      </c>
      <c r="D990" s="13" t="s">
        <v>705</v>
      </c>
      <c r="E990" s="13" t="s">
        <v>706</v>
      </c>
      <c r="F990" s="14">
        <v>1579.44</v>
      </c>
      <c r="G990" s="13" t="s">
        <v>707</v>
      </c>
      <c r="H990" s="19">
        <v>43983</v>
      </c>
      <c r="I990" s="13" t="s">
        <v>1679</v>
      </c>
      <c r="J990" s="13" t="s">
        <v>1758</v>
      </c>
      <c r="K990" s="20">
        <v>10075</v>
      </c>
      <c r="L990" s="13" t="s">
        <v>641</v>
      </c>
      <c r="M990" s="20">
        <v>114000</v>
      </c>
      <c r="N990" s="13" t="s">
        <v>1759</v>
      </c>
      <c r="O990" s="13" t="s">
        <v>724</v>
      </c>
      <c r="P990" s="13" t="s">
        <v>725</v>
      </c>
      <c r="Q990" s="13" t="s">
        <v>726</v>
      </c>
      <c r="R990" s="13" t="s">
        <v>714</v>
      </c>
      <c r="S990" s="13" t="s">
        <v>741</v>
      </c>
    </row>
    <row r="991" spans="1:19" x14ac:dyDescent="0.25">
      <c r="A991" s="13" t="s">
        <v>702</v>
      </c>
      <c r="B991" s="13" t="s">
        <v>703</v>
      </c>
      <c r="C991" s="13" t="s">
        <v>704</v>
      </c>
      <c r="D991" s="13" t="s">
        <v>705</v>
      </c>
      <c r="E991" s="13" t="s">
        <v>706</v>
      </c>
      <c r="F991" s="14">
        <v>1086.01</v>
      </c>
      <c r="G991" s="13" t="s">
        <v>707</v>
      </c>
      <c r="H991" s="19">
        <v>43922</v>
      </c>
      <c r="I991" s="13" t="s">
        <v>1760</v>
      </c>
      <c r="J991" s="13" t="s">
        <v>1761</v>
      </c>
      <c r="K991" s="20">
        <v>10075</v>
      </c>
      <c r="L991" s="13" t="s">
        <v>641</v>
      </c>
      <c r="M991" s="20">
        <v>114010</v>
      </c>
      <c r="N991" s="13" t="s">
        <v>1762</v>
      </c>
      <c r="O991" s="13" t="s">
        <v>711</v>
      </c>
      <c r="P991" s="13" t="s">
        <v>712</v>
      </c>
      <c r="Q991" s="13" t="s">
        <v>1582</v>
      </c>
      <c r="R991" s="13" t="s">
        <v>714</v>
      </c>
      <c r="S991" s="13" t="s">
        <v>715</v>
      </c>
    </row>
    <row r="992" spans="1:19" x14ac:dyDescent="0.25">
      <c r="A992" s="13" t="s">
        <v>716</v>
      </c>
      <c r="B992" s="13" t="s">
        <v>703</v>
      </c>
      <c r="C992" s="13" t="s">
        <v>717</v>
      </c>
      <c r="D992" s="13" t="s">
        <v>705</v>
      </c>
      <c r="E992" s="13" t="s">
        <v>706</v>
      </c>
      <c r="F992" s="14">
        <v>1086.01</v>
      </c>
      <c r="G992" s="13" t="s">
        <v>707</v>
      </c>
      <c r="H992" s="19">
        <v>43952</v>
      </c>
      <c r="I992" s="13" t="s">
        <v>1742</v>
      </c>
      <c r="J992" s="13" t="s">
        <v>1761</v>
      </c>
      <c r="K992" s="20">
        <v>10075</v>
      </c>
      <c r="L992" s="13" t="s">
        <v>641</v>
      </c>
      <c r="M992" s="20">
        <v>114010</v>
      </c>
      <c r="N992" s="13" t="s">
        <v>1762</v>
      </c>
      <c r="O992" s="13" t="s">
        <v>718</v>
      </c>
      <c r="P992" s="13" t="s">
        <v>719</v>
      </c>
      <c r="Q992" s="13" t="s">
        <v>720</v>
      </c>
      <c r="R992" s="13" t="s">
        <v>714</v>
      </c>
      <c r="S992" s="13" t="s">
        <v>715</v>
      </c>
    </row>
    <row r="993" spans="1:19" x14ac:dyDescent="0.25">
      <c r="A993" s="13" t="s">
        <v>722</v>
      </c>
      <c r="B993" s="13" t="s">
        <v>703</v>
      </c>
      <c r="C993" s="13" t="s">
        <v>723</v>
      </c>
      <c r="D993" s="13" t="s">
        <v>705</v>
      </c>
      <c r="E993" s="13" t="s">
        <v>706</v>
      </c>
      <c r="F993" s="14">
        <v>1086.01</v>
      </c>
      <c r="G993" s="13" t="s">
        <v>707</v>
      </c>
      <c r="H993" s="19">
        <v>43983</v>
      </c>
      <c r="I993" s="13" t="s">
        <v>1682</v>
      </c>
      <c r="J993" s="13" t="s">
        <v>1761</v>
      </c>
      <c r="K993" s="20">
        <v>10075</v>
      </c>
      <c r="L993" s="13" t="s">
        <v>641</v>
      </c>
      <c r="M993" s="20">
        <v>114010</v>
      </c>
      <c r="N993" s="13" t="s">
        <v>1762</v>
      </c>
      <c r="O993" s="13" t="s">
        <v>724</v>
      </c>
      <c r="P993" s="13" t="s">
        <v>725</v>
      </c>
      <c r="Q993" s="13" t="s">
        <v>726</v>
      </c>
      <c r="R993" s="13" t="s">
        <v>714</v>
      </c>
      <c r="S993" s="13" t="s">
        <v>715</v>
      </c>
    </row>
    <row r="994" spans="1:19" x14ac:dyDescent="0.25">
      <c r="A994" s="13" t="s">
        <v>702</v>
      </c>
      <c r="B994" s="13" t="s">
        <v>703</v>
      </c>
      <c r="C994" s="13" t="s">
        <v>704</v>
      </c>
      <c r="D994" s="13" t="s">
        <v>705</v>
      </c>
      <c r="E994" s="13" t="s">
        <v>706</v>
      </c>
      <c r="F994" s="14">
        <v>64.91</v>
      </c>
      <c r="G994" s="13" t="s">
        <v>707</v>
      </c>
      <c r="H994" s="19">
        <v>43922</v>
      </c>
      <c r="I994" s="13" t="s">
        <v>1763</v>
      </c>
      <c r="J994" s="13" t="s">
        <v>1764</v>
      </c>
      <c r="K994" s="20">
        <v>10075</v>
      </c>
      <c r="L994" s="13" t="s">
        <v>641</v>
      </c>
      <c r="M994" s="20">
        <v>114020</v>
      </c>
      <c r="N994" s="13" t="s">
        <v>1765</v>
      </c>
      <c r="O994" s="13" t="s">
        <v>711</v>
      </c>
      <c r="P994" s="13" t="s">
        <v>712</v>
      </c>
      <c r="Q994" s="13" t="s">
        <v>1582</v>
      </c>
      <c r="R994" s="13" t="s">
        <v>714</v>
      </c>
      <c r="S994" s="13" t="s">
        <v>730</v>
      </c>
    </row>
    <row r="995" spans="1:19" x14ac:dyDescent="0.25">
      <c r="A995" s="13" t="s">
        <v>716</v>
      </c>
      <c r="B995" s="13" t="s">
        <v>703</v>
      </c>
      <c r="C995" s="13" t="s">
        <v>717</v>
      </c>
      <c r="D995" s="13" t="s">
        <v>705</v>
      </c>
      <c r="E995" s="13" t="s">
        <v>706</v>
      </c>
      <c r="F995" s="14">
        <v>64.91</v>
      </c>
      <c r="G995" s="13" t="s">
        <v>707</v>
      </c>
      <c r="H995" s="19">
        <v>43952</v>
      </c>
      <c r="I995" s="13" t="s">
        <v>1745</v>
      </c>
      <c r="J995" s="13" t="s">
        <v>1764</v>
      </c>
      <c r="K995" s="20">
        <v>10075</v>
      </c>
      <c r="L995" s="13" t="s">
        <v>641</v>
      </c>
      <c r="M995" s="20">
        <v>114020</v>
      </c>
      <c r="N995" s="13" t="s">
        <v>1765</v>
      </c>
      <c r="O995" s="13" t="s">
        <v>718</v>
      </c>
      <c r="P995" s="13" t="s">
        <v>719</v>
      </c>
      <c r="Q995" s="13" t="s">
        <v>720</v>
      </c>
      <c r="R995" s="13" t="s">
        <v>714</v>
      </c>
      <c r="S995" s="13" t="s">
        <v>730</v>
      </c>
    </row>
    <row r="996" spans="1:19" x14ac:dyDescent="0.25">
      <c r="A996" s="13" t="s">
        <v>722</v>
      </c>
      <c r="B996" s="13" t="s">
        <v>703</v>
      </c>
      <c r="C996" s="13" t="s">
        <v>723</v>
      </c>
      <c r="D996" s="13" t="s">
        <v>705</v>
      </c>
      <c r="E996" s="13" t="s">
        <v>706</v>
      </c>
      <c r="F996" s="14">
        <v>64.91</v>
      </c>
      <c r="G996" s="13" t="s">
        <v>707</v>
      </c>
      <c r="H996" s="19">
        <v>43983</v>
      </c>
      <c r="I996" s="13" t="s">
        <v>1685</v>
      </c>
      <c r="J996" s="13" t="s">
        <v>1764</v>
      </c>
      <c r="K996" s="20">
        <v>10075</v>
      </c>
      <c r="L996" s="13" t="s">
        <v>641</v>
      </c>
      <c r="M996" s="20">
        <v>114020</v>
      </c>
      <c r="N996" s="13" t="s">
        <v>1765</v>
      </c>
      <c r="O996" s="13" t="s">
        <v>724</v>
      </c>
      <c r="P996" s="13" t="s">
        <v>725</v>
      </c>
      <c r="Q996" s="13" t="s">
        <v>726</v>
      </c>
      <c r="R996" s="13" t="s">
        <v>714</v>
      </c>
      <c r="S996" s="13" t="s">
        <v>730</v>
      </c>
    </row>
    <row r="997" spans="1:19" x14ac:dyDescent="0.25">
      <c r="A997" s="13" t="s">
        <v>702</v>
      </c>
      <c r="B997" s="13" t="s">
        <v>703</v>
      </c>
      <c r="C997" s="13" t="s">
        <v>704</v>
      </c>
      <c r="D997" s="13" t="s">
        <v>705</v>
      </c>
      <c r="E997" s="13" t="s">
        <v>706</v>
      </c>
      <c r="F997" s="14">
        <v>11186.16</v>
      </c>
      <c r="G997" s="13" t="s">
        <v>707</v>
      </c>
      <c r="H997" s="19">
        <v>43922</v>
      </c>
      <c r="I997" s="13" t="s">
        <v>1766</v>
      </c>
      <c r="J997" s="13" t="s">
        <v>1767</v>
      </c>
      <c r="K997" s="20">
        <v>10075</v>
      </c>
      <c r="L997" s="13" t="s">
        <v>641</v>
      </c>
      <c r="M997" s="20">
        <v>114040</v>
      </c>
      <c r="N997" s="13" t="s">
        <v>1768</v>
      </c>
      <c r="O997" s="13" t="s">
        <v>711</v>
      </c>
      <c r="P997" s="13" t="s">
        <v>712</v>
      </c>
      <c r="Q997" s="13" t="s">
        <v>1582</v>
      </c>
      <c r="R997" s="13" t="s">
        <v>714</v>
      </c>
      <c r="S997" s="13" t="s">
        <v>682</v>
      </c>
    </row>
    <row r="998" spans="1:19" x14ac:dyDescent="0.25">
      <c r="A998" s="13" t="s">
        <v>716</v>
      </c>
      <c r="B998" s="13" t="s">
        <v>703</v>
      </c>
      <c r="C998" s="13" t="s">
        <v>717</v>
      </c>
      <c r="D998" s="13" t="s">
        <v>705</v>
      </c>
      <c r="E998" s="13" t="s">
        <v>706</v>
      </c>
      <c r="F998" s="14">
        <v>11127.29</v>
      </c>
      <c r="G998" s="13" t="s">
        <v>707</v>
      </c>
      <c r="H998" s="19">
        <v>43952</v>
      </c>
      <c r="I998" s="13" t="s">
        <v>1748</v>
      </c>
      <c r="J998" s="13" t="s">
        <v>1767</v>
      </c>
      <c r="K998" s="20">
        <v>10075</v>
      </c>
      <c r="L998" s="13" t="s">
        <v>641</v>
      </c>
      <c r="M998" s="20">
        <v>114040</v>
      </c>
      <c r="N998" s="13" t="s">
        <v>1768</v>
      </c>
      <c r="O998" s="13" t="s">
        <v>718</v>
      </c>
      <c r="P998" s="13" t="s">
        <v>719</v>
      </c>
      <c r="Q998" s="13" t="s">
        <v>720</v>
      </c>
      <c r="R998" s="13" t="s">
        <v>714</v>
      </c>
      <c r="S998" s="13" t="s">
        <v>682</v>
      </c>
    </row>
    <row r="999" spans="1:19" x14ac:dyDescent="0.25">
      <c r="A999" s="13" t="s">
        <v>722</v>
      </c>
      <c r="B999" s="13" t="s">
        <v>703</v>
      </c>
      <c r="C999" s="13" t="s">
        <v>723</v>
      </c>
      <c r="D999" s="13" t="s">
        <v>705</v>
      </c>
      <c r="E999" s="13" t="s">
        <v>706</v>
      </c>
      <c r="F999" s="14">
        <v>11020.88</v>
      </c>
      <c r="G999" s="13" t="s">
        <v>707</v>
      </c>
      <c r="H999" s="19">
        <v>43983</v>
      </c>
      <c r="I999" s="13" t="s">
        <v>1688</v>
      </c>
      <c r="J999" s="13" t="s">
        <v>1767</v>
      </c>
      <c r="K999" s="20">
        <v>10075</v>
      </c>
      <c r="L999" s="13" t="s">
        <v>641</v>
      </c>
      <c r="M999" s="20">
        <v>114040</v>
      </c>
      <c r="N999" s="13" t="s">
        <v>1768</v>
      </c>
      <c r="O999" s="13" t="s">
        <v>724</v>
      </c>
      <c r="P999" s="13" t="s">
        <v>725</v>
      </c>
      <c r="Q999" s="13" t="s">
        <v>726</v>
      </c>
      <c r="R999" s="13" t="s">
        <v>714</v>
      </c>
      <c r="S999" s="13" t="s">
        <v>682</v>
      </c>
    </row>
    <row r="1000" spans="1:19" x14ac:dyDescent="0.25">
      <c r="A1000" s="13" t="s">
        <v>702</v>
      </c>
      <c r="B1000" s="13" t="s">
        <v>703</v>
      </c>
      <c r="C1000" s="13" t="s">
        <v>704</v>
      </c>
      <c r="D1000" s="13" t="s">
        <v>705</v>
      </c>
      <c r="E1000" s="13" t="s">
        <v>706</v>
      </c>
      <c r="F1000" s="14">
        <v>5913.49</v>
      </c>
      <c r="G1000" s="13" t="s">
        <v>707</v>
      </c>
      <c r="H1000" s="19">
        <v>43922</v>
      </c>
      <c r="I1000" s="13" t="s">
        <v>1769</v>
      </c>
      <c r="J1000" s="13" t="s">
        <v>1770</v>
      </c>
      <c r="K1000" s="20">
        <v>10075</v>
      </c>
      <c r="L1000" s="13" t="s">
        <v>641</v>
      </c>
      <c r="M1000" s="20">
        <v>114060</v>
      </c>
      <c r="N1000" s="13" t="s">
        <v>1771</v>
      </c>
      <c r="O1000" s="13" t="s">
        <v>711</v>
      </c>
      <c r="P1000" s="13" t="s">
        <v>712</v>
      </c>
      <c r="Q1000" s="13" t="s">
        <v>1582</v>
      </c>
      <c r="R1000" s="13" t="s">
        <v>714</v>
      </c>
      <c r="S1000" s="13" t="s">
        <v>721</v>
      </c>
    </row>
    <row r="1001" spans="1:19" x14ac:dyDescent="0.25">
      <c r="A1001" s="13" t="s">
        <v>716</v>
      </c>
      <c r="B1001" s="13" t="s">
        <v>703</v>
      </c>
      <c r="C1001" s="13" t="s">
        <v>717</v>
      </c>
      <c r="D1001" s="13" t="s">
        <v>705</v>
      </c>
      <c r="E1001" s="13" t="s">
        <v>706</v>
      </c>
      <c r="F1001" s="14">
        <v>5727.68</v>
      </c>
      <c r="G1001" s="13" t="s">
        <v>707</v>
      </c>
      <c r="H1001" s="19">
        <v>43952</v>
      </c>
      <c r="I1001" s="13" t="s">
        <v>1751</v>
      </c>
      <c r="J1001" s="13" t="s">
        <v>1770</v>
      </c>
      <c r="K1001" s="20">
        <v>10075</v>
      </c>
      <c r="L1001" s="13" t="s">
        <v>641</v>
      </c>
      <c r="M1001" s="20">
        <v>114060</v>
      </c>
      <c r="N1001" s="13" t="s">
        <v>1771</v>
      </c>
      <c r="O1001" s="13" t="s">
        <v>718</v>
      </c>
      <c r="P1001" s="13" t="s">
        <v>719</v>
      </c>
      <c r="Q1001" s="13" t="s">
        <v>720</v>
      </c>
      <c r="R1001" s="13" t="s">
        <v>714</v>
      </c>
      <c r="S1001" s="13" t="s">
        <v>721</v>
      </c>
    </row>
    <row r="1002" spans="1:19" x14ac:dyDescent="0.25">
      <c r="A1002" s="13" t="s">
        <v>722</v>
      </c>
      <c r="B1002" s="13" t="s">
        <v>703</v>
      </c>
      <c r="C1002" s="13" t="s">
        <v>723</v>
      </c>
      <c r="D1002" s="13" t="s">
        <v>705</v>
      </c>
      <c r="E1002" s="13" t="s">
        <v>706</v>
      </c>
      <c r="F1002" s="14">
        <v>6072.06</v>
      </c>
      <c r="G1002" s="13" t="s">
        <v>707</v>
      </c>
      <c r="H1002" s="19">
        <v>43983</v>
      </c>
      <c r="I1002" s="13" t="s">
        <v>1691</v>
      </c>
      <c r="J1002" s="13" t="s">
        <v>1770</v>
      </c>
      <c r="K1002" s="20">
        <v>10075</v>
      </c>
      <c r="L1002" s="13" t="s">
        <v>641</v>
      </c>
      <c r="M1002" s="20">
        <v>114060</v>
      </c>
      <c r="N1002" s="13" t="s">
        <v>1771</v>
      </c>
      <c r="O1002" s="13" t="s">
        <v>724</v>
      </c>
      <c r="P1002" s="13" t="s">
        <v>725</v>
      </c>
      <c r="Q1002" s="13" t="s">
        <v>726</v>
      </c>
      <c r="R1002" s="13" t="s">
        <v>714</v>
      </c>
      <c r="S1002" s="13" t="s">
        <v>721</v>
      </c>
    </row>
    <row r="1003" spans="1:19" x14ac:dyDescent="0.25">
      <c r="A1003" s="13" t="s">
        <v>702</v>
      </c>
      <c r="B1003" s="13" t="s">
        <v>703</v>
      </c>
      <c r="C1003" s="13" t="s">
        <v>704</v>
      </c>
      <c r="D1003" s="13" t="s">
        <v>705</v>
      </c>
      <c r="E1003" s="13" t="s">
        <v>706</v>
      </c>
      <c r="F1003" s="14">
        <v>2035.28</v>
      </c>
      <c r="G1003" s="13" t="s">
        <v>707</v>
      </c>
      <c r="H1003" s="19">
        <v>43922</v>
      </c>
      <c r="I1003" s="13" t="s">
        <v>1772</v>
      </c>
      <c r="J1003" s="13" t="s">
        <v>1773</v>
      </c>
      <c r="K1003" s="20">
        <v>10078</v>
      </c>
      <c r="L1003" s="13" t="s">
        <v>642</v>
      </c>
      <c r="M1003" s="20">
        <v>111100</v>
      </c>
      <c r="N1003" s="13" t="s">
        <v>1774</v>
      </c>
      <c r="O1003" s="13" t="s">
        <v>711</v>
      </c>
      <c r="P1003" s="13" t="s">
        <v>712</v>
      </c>
      <c r="Q1003" s="13" t="s">
        <v>1582</v>
      </c>
      <c r="R1003" s="13" t="s">
        <v>714</v>
      </c>
      <c r="S1003" s="13" t="s">
        <v>715</v>
      </c>
    </row>
    <row r="1004" spans="1:19" x14ac:dyDescent="0.25">
      <c r="A1004" s="13" t="s">
        <v>716</v>
      </c>
      <c r="B1004" s="13" t="s">
        <v>703</v>
      </c>
      <c r="C1004" s="13" t="s">
        <v>717</v>
      </c>
      <c r="D1004" s="13" t="s">
        <v>705</v>
      </c>
      <c r="E1004" s="13" t="s">
        <v>706</v>
      </c>
      <c r="F1004" s="14">
        <v>2038.21</v>
      </c>
      <c r="G1004" s="13" t="s">
        <v>707</v>
      </c>
      <c r="H1004" s="19">
        <v>43952</v>
      </c>
      <c r="I1004" s="13" t="s">
        <v>1754</v>
      </c>
      <c r="J1004" s="13" t="s">
        <v>1773</v>
      </c>
      <c r="K1004" s="20">
        <v>10078</v>
      </c>
      <c r="L1004" s="13" t="s">
        <v>642</v>
      </c>
      <c r="M1004" s="20">
        <v>111100</v>
      </c>
      <c r="N1004" s="13" t="s">
        <v>1774</v>
      </c>
      <c r="O1004" s="13" t="s">
        <v>718</v>
      </c>
      <c r="P1004" s="13" t="s">
        <v>719</v>
      </c>
      <c r="Q1004" s="13" t="s">
        <v>720</v>
      </c>
      <c r="R1004" s="13" t="s">
        <v>714</v>
      </c>
      <c r="S1004" s="13" t="s">
        <v>715</v>
      </c>
    </row>
    <row r="1005" spans="1:19" x14ac:dyDescent="0.25">
      <c r="A1005" s="13" t="s">
        <v>722</v>
      </c>
      <c r="B1005" s="13" t="s">
        <v>703</v>
      </c>
      <c r="C1005" s="13" t="s">
        <v>723</v>
      </c>
      <c r="D1005" s="13" t="s">
        <v>705</v>
      </c>
      <c r="E1005" s="13" t="s">
        <v>706</v>
      </c>
      <c r="F1005" s="14">
        <v>2035.28</v>
      </c>
      <c r="G1005" s="13" t="s">
        <v>707</v>
      </c>
      <c r="H1005" s="19">
        <v>43983</v>
      </c>
      <c r="I1005" s="13" t="s">
        <v>1694</v>
      </c>
      <c r="J1005" s="13" t="s">
        <v>1773</v>
      </c>
      <c r="K1005" s="20">
        <v>10078</v>
      </c>
      <c r="L1005" s="13" t="s">
        <v>642</v>
      </c>
      <c r="M1005" s="20">
        <v>111100</v>
      </c>
      <c r="N1005" s="13" t="s">
        <v>1774</v>
      </c>
      <c r="O1005" s="13" t="s">
        <v>724</v>
      </c>
      <c r="P1005" s="13" t="s">
        <v>725</v>
      </c>
      <c r="Q1005" s="13" t="s">
        <v>726</v>
      </c>
      <c r="R1005" s="13" t="s">
        <v>714</v>
      </c>
      <c r="S1005" s="13" t="s">
        <v>715</v>
      </c>
    </row>
    <row r="1006" spans="1:19" x14ac:dyDescent="0.25">
      <c r="A1006" s="13" t="s">
        <v>702</v>
      </c>
      <c r="B1006" s="13" t="s">
        <v>703</v>
      </c>
      <c r="C1006" s="13" t="s">
        <v>704</v>
      </c>
      <c r="D1006" s="13" t="s">
        <v>705</v>
      </c>
      <c r="E1006" s="13" t="s">
        <v>706</v>
      </c>
      <c r="F1006" s="14">
        <v>2330.2399999999998</v>
      </c>
      <c r="G1006" s="13" t="s">
        <v>707</v>
      </c>
      <c r="H1006" s="19">
        <v>43922</v>
      </c>
      <c r="I1006" s="13" t="s">
        <v>1775</v>
      </c>
      <c r="J1006" s="13" t="s">
        <v>1776</v>
      </c>
      <c r="K1006" s="20">
        <v>10078</v>
      </c>
      <c r="L1006" s="13" t="s">
        <v>642</v>
      </c>
      <c r="M1006" s="20">
        <v>111200</v>
      </c>
      <c r="N1006" s="13" t="s">
        <v>1777</v>
      </c>
      <c r="O1006" s="13" t="s">
        <v>711</v>
      </c>
      <c r="P1006" s="13" t="s">
        <v>712</v>
      </c>
      <c r="Q1006" s="13" t="s">
        <v>1582</v>
      </c>
      <c r="R1006" s="13" t="s">
        <v>714</v>
      </c>
      <c r="S1006" s="13" t="s">
        <v>730</v>
      </c>
    </row>
    <row r="1007" spans="1:19" x14ac:dyDescent="0.25">
      <c r="A1007" s="13" t="s">
        <v>716</v>
      </c>
      <c r="B1007" s="13" t="s">
        <v>703</v>
      </c>
      <c r="C1007" s="13" t="s">
        <v>717</v>
      </c>
      <c r="D1007" s="13" t="s">
        <v>705</v>
      </c>
      <c r="E1007" s="13" t="s">
        <v>706</v>
      </c>
      <c r="F1007" s="14">
        <v>2330.2399999999998</v>
      </c>
      <c r="G1007" s="13" t="s">
        <v>707</v>
      </c>
      <c r="H1007" s="19">
        <v>43952</v>
      </c>
      <c r="I1007" s="13" t="s">
        <v>1757</v>
      </c>
      <c r="J1007" s="13" t="s">
        <v>1776</v>
      </c>
      <c r="K1007" s="20">
        <v>10078</v>
      </c>
      <c r="L1007" s="13" t="s">
        <v>642</v>
      </c>
      <c r="M1007" s="20">
        <v>111200</v>
      </c>
      <c r="N1007" s="13" t="s">
        <v>1777</v>
      </c>
      <c r="O1007" s="13" t="s">
        <v>718</v>
      </c>
      <c r="P1007" s="13" t="s">
        <v>719</v>
      </c>
      <c r="Q1007" s="13" t="s">
        <v>720</v>
      </c>
      <c r="R1007" s="13" t="s">
        <v>714</v>
      </c>
      <c r="S1007" s="13" t="s">
        <v>730</v>
      </c>
    </row>
    <row r="1008" spans="1:19" x14ac:dyDescent="0.25">
      <c r="A1008" s="13" t="s">
        <v>722</v>
      </c>
      <c r="B1008" s="13" t="s">
        <v>703</v>
      </c>
      <c r="C1008" s="13" t="s">
        <v>723</v>
      </c>
      <c r="D1008" s="13" t="s">
        <v>705</v>
      </c>
      <c r="E1008" s="13" t="s">
        <v>706</v>
      </c>
      <c r="F1008" s="14">
        <v>2330.2399999999998</v>
      </c>
      <c r="G1008" s="13" t="s">
        <v>707</v>
      </c>
      <c r="H1008" s="19">
        <v>43983</v>
      </c>
      <c r="I1008" s="13" t="s">
        <v>1697</v>
      </c>
      <c r="J1008" s="13" t="s">
        <v>1776</v>
      </c>
      <c r="K1008" s="20">
        <v>10078</v>
      </c>
      <c r="L1008" s="13" t="s">
        <v>642</v>
      </c>
      <c r="M1008" s="20">
        <v>111200</v>
      </c>
      <c r="N1008" s="13" t="s">
        <v>1777</v>
      </c>
      <c r="O1008" s="13" t="s">
        <v>724</v>
      </c>
      <c r="P1008" s="13" t="s">
        <v>725</v>
      </c>
      <c r="Q1008" s="13" t="s">
        <v>726</v>
      </c>
      <c r="R1008" s="13" t="s">
        <v>714</v>
      </c>
      <c r="S1008" s="13" t="s">
        <v>730</v>
      </c>
    </row>
    <row r="1009" spans="1:19" x14ac:dyDescent="0.25">
      <c r="A1009" s="13" t="s">
        <v>702</v>
      </c>
      <c r="B1009" s="13" t="s">
        <v>703</v>
      </c>
      <c r="C1009" s="13" t="s">
        <v>704</v>
      </c>
      <c r="D1009" s="13" t="s">
        <v>705</v>
      </c>
      <c r="E1009" s="13" t="s">
        <v>706</v>
      </c>
      <c r="F1009" s="14">
        <v>21586.95</v>
      </c>
      <c r="G1009" s="13" t="s">
        <v>707</v>
      </c>
      <c r="H1009" s="19">
        <v>43922</v>
      </c>
      <c r="I1009" s="13" t="s">
        <v>1778</v>
      </c>
      <c r="J1009" s="13" t="s">
        <v>1779</v>
      </c>
      <c r="K1009" s="20">
        <v>10078</v>
      </c>
      <c r="L1009" s="13" t="s">
        <v>642</v>
      </c>
      <c r="M1009" s="20">
        <v>111400</v>
      </c>
      <c r="N1009" s="13" t="s">
        <v>1780</v>
      </c>
      <c r="O1009" s="13" t="s">
        <v>711</v>
      </c>
      <c r="P1009" s="13" t="s">
        <v>712</v>
      </c>
      <c r="Q1009" s="13" t="s">
        <v>1582</v>
      </c>
      <c r="R1009" s="13" t="s">
        <v>714</v>
      </c>
      <c r="S1009" s="13" t="s">
        <v>682</v>
      </c>
    </row>
    <row r="1010" spans="1:19" x14ac:dyDescent="0.25">
      <c r="A1010" s="13" t="s">
        <v>716</v>
      </c>
      <c r="B1010" s="13" t="s">
        <v>703</v>
      </c>
      <c r="C1010" s="13" t="s">
        <v>717</v>
      </c>
      <c r="D1010" s="13" t="s">
        <v>705</v>
      </c>
      <c r="E1010" s="13" t="s">
        <v>706</v>
      </c>
      <c r="F1010" s="14">
        <v>18816.36</v>
      </c>
      <c r="G1010" s="13" t="s">
        <v>707</v>
      </c>
      <c r="H1010" s="19">
        <v>43952</v>
      </c>
      <c r="I1010" s="13" t="s">
        <v>1760</v>
      </c>
      <c r="J1010" s="13" t="s">
        <v>1779</v>
      </c>
      <c r="K1010" s="20">
        <v>10078</v>
      </c>
      <c r="L1010" s="13" t="s">
        <v>642</v>
      </c>
      <c r="M1010" s="20">
        <v>111400</v>
      </c>
      <c r="N1010" s="13" t="s">
        <v>1780</v>
      </c>
      <c r="O1010" s="13" t="s">
        <v>718</v>
      </c>
      <c r="P1010" s="13" t="s">
        <v>719</v>
      </c>
      <c r="Q1010" s="13" t="s">
        <v>720</v>
      </c>
      <c r="R1010" s="13" t="s">
        <v>714</v>
      </c>
      <c r="S1010" s="13" t="s">
        <v>682</v>
      </c>
    </row>
    <row r="1011" spans="1:19" x14ac:dyDescent="0.25">
      <c r="A1011" s="13" t="s">
        <v>722</v>
      </c>
      <c r="B1011" s="13" t="s">
        <v>703</v>
      </c>
      <c r="C1011" s="13" t="s">
        <v>723</v>
      </c>
      <c r="D1011" s="13" t="s">
        <v>705</v>
      </c>
      <c r="E1011" s="13" t="s">
        <v>706</v>
      </c>
      <c r="F1011" s="14">
        <v>18816.36</v>
      </c>
      <c r="G1011" s="13" t="s">
        <v>707</v>
      </c>
      <c r="H1011" s="19">
        <v>43983</v>
      </c>
      <c r="I1011" s="13" t="s">
        <v>1700</v>
      </c>
      <c r="J1011" s="13" t="s">
        <v>1779</v>
      </c>
      <c r="K1011" s="20">
        <v>10078</v>
      </c>
      <c r="L1011" s="13" t="s">
        <v>642</v>
      </c>
      <c r="M1011" s="20">
        <v>111400</v>
      </c>
      <c r="N1011" s="13" t="s">
        <v>1780</v>
      </c>
      <c r="O1011" s="13" t="s">
        <v>724</v>
      </c>
      <c r="P1011" s="13" t="s">
        <v>725</v>
      </c>
      <c r="Q1011" s="13" t="s">
        <v>726</v>
      </c>
      <c r="R1011" s="13" t="s">
        <v>714</v>
      </c>
      <c r="S1011" s="13" t="s">
        <v>682</v>
      </c>
    </row>
    <row r="1012" spans="1:19" x14ac:dyDescent="0.25">
      <c r="A1012" s="13" t="s">
        <v>716</v>
      </c>
      <c r="B1012" s="13" t="s">
        <v>703</v>
      </c>
      <c r="C1012" s="13" t="s">
        <v>717</v>
      </c>
      <c r="D1012" s="13" t="s">
        <v>705</v>
      </c>
      <c r="E1012" s="13" t="s">
        <v>706</v>
      </c>
      <c r="F1012" s="14">
        <v>60</v>
      </c>
      <c r="G1012" s="13" t="s">
        <v>707</v>
      </c>
      <c r="H1012" s="19">
        <v>43952</v>
      </c>
      <c r="I1012" s="13" t="s">
        <v>1763</v>
      </c>
      <c r="J1012" s="13" t="s">
        <v>1781</v>
      </c>
      <c r="K1012" s="20">
        <v>10078</v>
      </c>
      <c r="L1012" s="13" t="s">
        <v>642</v>
      </c>
      <c r="M1012" s="20">
        <v>111450</v>
      </c>
      <c r="N1012" s="13" t="s">
        <v>1782</v>
      </c>
      <c r="O1012" s="13" t="s">
        <v>718</v>
      </c>
      <c r="P1012" s="13" t="s">
        <v>719</v>
      </c>
      <c r="Q1012" s="13" t="s">
        <v>720</v>
      </c>
      <c r="R1012" s="13" t="s">
        <v>714</v>
      </c>
      <c r="S1012" s="13" t="s">
        <v>752</v>
      </c>
    </row>
    <row r="1013" spans="1:19" x14ac:dyDescent="0.25">
      <c r="A1013" s="13" t="s">
        <v>702</v>
      </c>
      <c r="B1013" s="13" t="s">
        <v>703</v>
      </c>
      <c r="C1013" s="13" t="s">
        <v>704</v>
      </c>
      <c r="D1013" s="13" t="s">
        <v>705</v>
      </c>
      <c r="E1013" s="13" t="s">
        <v>706</v>
      </c>
      <c r="F1013" s="14">
        <v>5474.8</v>
      </c>
      <c r="G1013" s="13" t="s">
        <v>707</v>
      </c>
      <c r="H1013" s="19">
        <v>43922</v>
      </c>
      <c r="I1013" s="13" t="s">
        <v>1783</v>
      </c>
      <c r="J1013" s="13" t="s">
        <v>1784</v>
      </c>
      <c r="K1013" s="20">
        <v>10078</v>
      </c>
      <c r="L1013" s="13" t="s">
        <v>642</v>
      </c>
      <c r="M1013" s="20">
        <v>111600</v>
      </c>
      <c r="N1013" s="13" t="s">
        <v>1785</v>
      </c>
      <c r="O1013" s="13" t="s">
        <v>711</v>
      </c>
      <c r="P1013" s="13" t="s">
        <v>712</v>
      </c>
      <c r="Q1013" s="13" t="s">
        <v>1582</v>
      </c>
      <c r="R1013" s="13" t="s">
        <v>714</v>
      </c>
      <c r="S1013" s="13" t="s">
        <v>721</v>
      </c>
    </row>
    <row r="1014" spans="1:19" x14ac:dyDescent="0.25">
      <c r="A1014" s="13" t="s">
        <v>716</v>
      </c>
      <c r="B1014" s="13" t="s">
        <v>703</v>
      </c>
      <c r="C1014" s="13" t="s">
        <v>717</v>
      </c>
      <c r="D1014" s="13" t="s">
        <v>705</v>
      </c>
      <c r="E1014" s="13" t="s">
        <v>706</v>
      </c>
      <c r="F1014" s="14">
        <v>5366.23</v>
      </c>
      <c r="G1014" s="13" t="s">
        <v>707</v>
      </c>
      <c r="H1014" s="19">
        <v>43952</v>
      </c>
      <c r="I1014" s="13" t="s">
        <v>1766</v>
      </c>
      <c r="J1014" s="13" t="s">
        <v>1784</v>
      </c>
      <c r="K1014" s="20">
        <v>10078</v>
      </c>
      <c r="L1014" s="13" t="s">
        <v>642</v>
      </c>
      <c r="M1014" s="20">
        <v>111600</v>
      </c>
      <c r="N1014" s="13" t="s">
        <v>1785</v>
      </c>
      <c r="O1014" s="13" t="s">
        <v>718</v>
      </c>
      <c r="P1014" s="13" t="s">
        <v>719</v>
      </c>
      <c r="Q1014" s="13" t="s">
        <v>720</v>
      </c>
      <c r="R1014" s="13" t="s">
        <v>714</v>
      </c>
      <c r="S1014" s="13" t="s">
        <v>721</v>
      </c>
    </row>
    <row r="1015" spans="1:19" x14ac:dyDescent="0.25">
      <c r="A1015" s="13" t="s">
        <v>722</v>
      </c>
      <c r="B1015" s="13" t="s">
        <v>703</v>
      </c>
      <c r="C1015" s="13" t="s">
        <v>723</v>
      </c>
      <c r="D1015" s="13" t="s">
        <v>705</v>
      </c>
      <c r="E1015" s="13" t="s">
        <v>706</v>
      </c>
      <c r="F1015" s="14">
        <v>5366.23</v>
      </c>
      <c r="G1015" s="13" t="s">
        <v>707</v>
      </c>
      <c r="H1015" s="19">
        <v>43983</v>
      </c>
      <c r="I1015" s="13" t="s">
        <v>1703</v>
      </c>
      <c r="J1015" s="13" t="s">
        <v>1784</v>
      </c>
      <c r="K1015" s="20">
        <v>10078</v>
      </c>
      <c r="L1015" s="13" t="s">
        <v>642</v>
      </c>
      <c r="M1015" s="20">
        <v>111600</v>
      </c>
      <c r="N1015" s="13" t="s">
        <v>1785</v>
      </c>
      <c r="O1015" s="13" t="s">
        <v>724</v>
      </c>
      <c r="P1015" s="13" t="s">
        <v>725</v>
      </c>
      <c r="Q1015" s="13" t="s">
        <v>726</v>
      </c>
      <c r="R1015" s="13" t="s">
        <v>714</v>
      </c>
      <c r="S1015" s="13" t="s">
        <v>721</v>
      </c>
    </row>
    <row r="1016" spans="1:19" x14ac:dyDescent="0.25">
      <c r="A1016" s="13" t="s">
        <v>702</v>
      </c>
      <c r="B1016" s="13" t="s">
        <v>703</v>
      </c>
      <c r="C1016" s="13" t="s">
        <v>704</v>
      </c>
      <c r="D1016" s="13" t="s">
        <v>705</v>
      </c>
      <c r="E1016" s="13" t="s">
        <v>706</v>
      </c>
      <c r="F1016" s="14">
        <v>1787.23</v>
      </c>
      <c r="G1016" s="13" t="s">
        <v>707</v>
      </c>
      <c r="H1016" s="19">
        <v>43922</v>
      </c>
      <c r="I1016" s="13" t="s">
        <v>1786</v>
      </c>
      <c r="J1016" s="13" t="s">
        <v>1787</v>
      </c>
      <c r="K1016" s="20">
        <v>10078</v>
      </c>
      <c r="L1016" s="13" t="s">
        <v>642</v>
      </c>
      <c r="M1016" s="20">
        <v>111700</v>
      </c>
      <c r="N1016" s="13" t="s">
        <v>1788</v>
      </c>
      <c r="O1016" s="13" t="s">
        <v>711</v>
      </c>
      <c r="P1016" s="13" t="s">
        <v>712</v>
      </c>
      <c r="Q1016" s="13" t="s">
        <v>1582</v>
      </c>
      <c r="R1016" s="13" t="s">
        <v>714</v>
      </c>
      <c r="S1016" s="13" t="s">
        <v>741</v>
      </c>
    </row>
    <row r="1017" spans="1:19" x14ac:dyDescent="0.25">
      <c r="A1017" s="13" t="s">
        <v>716</v>
      </c>
      <c r="B1017" s="13" t="s">
        <v>703</v>
      </c>
      <c r="C1017" s="13" t="s">
        <v>717</v>
      </c>
      <c r="D1017" s="13" t="s">
        <v>705</v>
      </c>
      <c r="E1017" s="13" t="s">
        <v>706</v>
      </c>
      <c r="F1017" s="14">
        <v>1847.23</v>
      </c>
      <c r="G1017" s="13" t="s">
        <v>707</v>
      </c>
      <c r="H1017" s="19">
        <v>43952</v>
      </c>
      <c r="I1017" s="13" t="s">
        <v>1769</v>
      </c>
      <c r="J1017" s="13" t="s">
        <v>1787</v>
      </c>
      <c r="K1017" s="20">
        <v>10078</v>
      </c>
      <c r="L1017" s="13" t="s">
        <v>642</v>
      </c>
      <c r="M1017" s="20">
        <v>111700</v>
      </c>
      <c r="N1017" s="13" t="s">
        <v>1788</v>
      </c>
      <c r="O1017" s="13" t="s">
        <v>718</v>
      </c>
      <c r="P1017" s="13" t="s">
        <v>719</v>
      </c>
      <c r="Q1017" s="13" t="s">
        <v>720</v>
      </c>
      <c r="R1017" s="13" t="s">
        <v>714</v>
      </c>
      <c r="S1017" s="13" t="s">
        <v>741</v>
      </c>
    </row>
    <row r="1018" spans="1:19" x14ac:dyDescent="0.25">
      <c r="A1018" s="13" t="s">
        <v>722</v>
      </c>
      <c r="B1018" s="13" t="s">
        <v>703</v>
      </c>
      <c r="C1018" s="13" t="s">
        <v>723</v>
      </c>
      <c r="D1018" s="13" t="s">
        <v>705</v>
      </c>
      <c r="E1018" s="13" t="s">
        <v>706</v>
      </c>
      <c r="F1018" s="14">
        <v>1787.23</v>
      </c>
      <c r="G1018" s="13" t="s">
        <v>707</v>
      </c>
      <c r="H1018" s="19">
        <v>43983</v>
      </c>
      <c r="I1018" s="13" t="s">
        <v>1706</v>
      </c>
      <c r="J1018" s="13" t="s">
        <v>1787</v>
      </c>
      <c r="K1018" s="20">
        <v>10078</v>
      </c>
      <c r="L1018" s="13" t="s">
        <v>642</v>
      </c>
      <c r="M1018" s="20">
        <v>111700</v>
      </c>
      <c r="N1018" s="13" t="s">
        <v>1788</v>
      </c>
      <c r="O1018" s="13" t="s">
        <v>724</v>
      </c>
      <c r="P1018" s="13" t="s">
        <v>725</v>
      </c>
      <c r="Q1018" s="13" t="s">
        <v>726</v>
      </c>
      <c r="R1018" s="13" t="s">
        <v>714</v>
      </c>
      <c r="S1018" s="13" t="s">
        <v>741</v>
      </c>
    </row>
    <row r="1019" spans="1:19" x14ac:dyDescent="0.25">
      <c r="A1019" s="13" t="s">
        <v>702</v>
      </c>
      <c r="B1019" s="13" t="s">
        <v>703</v>
      </c>
      <c r="C1019" s="13" t="s">
        <v>704</v>
      </c>
      <c r="D1019" s="13" t="s">
        <v>705</v>
      </c>
      <c r="E1019" s="13" t="s">
        <v>706</v>
      </c>
      <c r="F1019" s="14">
        <v>19.690000000000001</v>
      </c>
      <c r="G1019" s="13" t="s">
        <v>707</v>
      </c>
      <c r="H1019" s="19">
        <v>43922</v>
      </c>
      <c r="I1019" s="13" t="s">
        <v>1789</v>
      </c>
      <c r="J1019" s="13" t="s">
        <v>1790</v>
      </c>
      <c r="K1019" s="20">
        <v>10078</v>
      </c>
      <c r="L1019" s="13" t="s">
        <v>642</v>
      </c>
      <c r="M1019" s="20">
        <v>113000</v>
      </c>
      <c r="N1019" s="13" t="s">
        <v>1791</v>
      </c>
      <c r="O1019" s="13" t="s">
        <v>711</v>
      </c>
      <c r="P1019" s="13" t="s">
        <v>712</v>
      </c>
      <c r="Q1019" s="13" t="s">
        <v>1582</v>
      </c>
      <c r="R1019" s="13" t="s">
        <v>714</v>
      </c>
      <c r="S1019" s="13" t="s">
        <v>741</v>
      </c>
    </row>
    <row r="1020" spans="1:19" x14ac:dyDescent="0.25">
      <c r="A1020" s="13" t="s">
        <v>716</v>
      </c>
      <c r="B1020" s="13" t="s">
        <v>703</v>
      </c>
      <c r="C1020" s="13" t="s">
        <v>717</v>
      </c>
      <c r="D1020" s="13" t="s">
        <v>705</v>
      </c>
      <c r="E1020" s="13" t="s">
        <v>706</v>
      </c>
      <c r="F1020" s="14">
        <v>15.15</v>
      </c>
      <c r="G1020" s="13" t="s">
        <v>707</v>
      </c>
      <c r="H1020" s="19">
        <v>43952</v>
      </c>
      <c r="I1020" s="13" t="s">
        <v>1772</v>
      </c>
      <c r="J1020" s="13" t="s">
        <v>1790</v>
      </c>
      <c r="K1020" s="20">
        <v>10078</v>
      </c>
      <c r="L1020" s="13" t="s">
        <v>642</v>
      </c>
      <c r="M1020" s="20">
        <v>113000</v>
      </c>
      <c r="N1020" s="13" t="s">
        <v>1791</v>
      </c>
      <c r="O1020" s="13" t="s">
        <v>718</v>
      </c>
      <c r="P1020" s="13" t="s">
        <v>719</v>
      </c>
      <c r="Q1020" s="13" t="s">
        <v>720</v>
      </c>
      <c r="R1020" s="13" t="s">
        <v>714</v>
      </c>
      <c r="S1020" s="13" t="s">
        <v>741</v>
      </c>
    </row>
    <row r="1021" spans="1:19" x14ac:dyDescent="0.25">
      <c r="A1021" s="13" t="s">
        <v>722</v>
      </c>
      <c r="B1021" s="13" t="s">
        <v>703</v>
      </c>
      <c r="C1021" s="13" t="s">
        <v>723</v>
      </c>
      <c r="D1021" s="13" t="s">
        <v>705</v>
      </c>
      <c r="E1021" s="13" t="s">
        <v>706</v>
      </c>
      <c r="F1021" s="14">
        <v>15.15</v>
      </c>
      <c r="G1021" s="13" t="s">
        <v>707</v>
      </c>
      <c r="H1021" s="19">
        <v>43983</v>
      </c>
      <c r="I1021" s="13" t="s">
        <v>1709</v>
      </c>
      <c r="J1021" s="13" t="s">
        <v>1790</v>
      </c>
      <c r="K1021" s="20">
        <v>10078</v>
      </c>
      <c r="L1021" s="13" t="s">
        <v>642</v>
      </c>
      <c r="M1021" s="20">
        <v>113000</v>
      </c>
      <c r="N1021" s="13" t="s">
        <v>1791</v>
      </c>
      <c r="O1021" s="13" t="s">
        <v>724</v>
      </c>
      <c r="P1021" s="13" t="s">
        <v>725</v>
      </c>
      <c r="Q1021" s="13" t="s">
        <v>726</v>
      </c>
      <c r="R1021" s="13" t="s">
        <v>714</v>
      </c>
      <c r="S1021" s="13" t="s">
        <v>741</v>
      </c>
    </row>
    <row r="1022" spans="1:19" x14ac:dyDescent="0.25">
      <c r="A1022" s="13" t="s">
        <v>702</v>
      </c>
      <c r="B1022" s="13" t="s">
        <v>703</v>
      </c>
      <c r="C1022" s="13" t="s">
        <v>704</v>
      </c>
      <c r="D1022" s="13" t="s">
        <v>705</v>
      </c>
      <c r="E1022" s="13" t="s">
        <v>706</v>
      </c>
      <c r="F1022" s="14">
        <v>78.83</v>
      </c>
      <c r="G1022" s="13" t="s">
        <v>707</v>
      </c>
      <c r="H1022" s="19">
        <v>43922</v>
      </c>
      <c r="I1022" s="13" t="s">
        <v>1792</v>
      </c>
      <c r="J1022" s="13" t="s">
        <v>1793</v>
      </c>
      <c r="K1022" s="20">
        <v>10078</v>
      </c>
      <c r="L1022" s="13" t="s">
        <v>642</v>
      </c>
      <c r="M1022" s="20">
        <v>113010</v>
      </c>
      <c r="N1022" s="13" t="s">
        <v>1794</v>
      </c>
      <c r="O1022" s="13" t="s">
        <v>711</v>
      </c>
      <c r="P1022" s="13" t="s">
        <v>712</v>
      </c>
      <c r="Q1022" s="13" t="s">
        <v>1582</v>
      </c>
      <c r="R1022" s="13" t="s">
        <v>714</v>
      </c>
      <c r="S1022" s="13" t="s">
        <v>715</v>
      </c>
    </row>
    <row r="1023" spans="1:19" x14ac:dyDescent="0.25">
      <c r="A1023" s="13" t="s">
        <v>716</v>
      </c>
      <c r="B1023" s="13" t="s">
        <v>703</v>
      </c>
      <c r="C1023" s="13" t="s">
        <v>717</v>
      </c>
      <c r="D1023" s="13" t="s">
        <v>705</v>
      </c>
      <c r="E1023" s="13" t="s">
        <v>706</v>
      </c>
      <c r="F1023" s="14">
        <v>79.239999999999995</v>
      </c>
      <c r="G1023" s="13" t="s">
        <v>707</v>
      </c>
      <c r="H1023" s="19">
        <v>43952</v>
      </c>
      <c r="I1023" s="13" t="s">
        <v>1775</v>
      </c>
      <c r="J1023" s="13" t="s">
        <v>1793</v>
      </c>
      <c r="K1023" s="20">
        <v>10078</v>
      </c>
      <c r="L1023" s="13" t="s">
        <v>642</v>
      </c>
      <c r="M1023" s="20">
        <v>113010</v>
      </c>
      <c r="N1023" s="13" t="s">
        <v>1794</v>
      </c>
      <c r="O1023" s="13" t="s">
        <v>718</v>
      </c>
      <c r="P1023" s="13" t="s">
        <v>719</v>
      </c>
      <c r="Q1023" s="13" t="s">
        <v>720</v>
      </c>
      <c r="R1023" s="13" t="s">
        <v>714</v>
      </c>
      <c r="S1023" s="13" t="s">
        <v>715</v>
      </c>
    </row>
    <row r="1024" spans="1:19" x14ac:dyDescent="0.25">
      <c r="A1024" s="13" t="s">
        <v>722</v>
      </c>
      <c r="B1024" s="13" t="s">
        <v>703</v>
      </c>
      <c r="C1024" s="13" t="s">
        <v>723</v>
      </c>
      <c r="D1024" s="13" t="s">
        <v>705</v>
      </c>
      <c r="E1024" s="13" t="s">
        <v>706</v>
      </c>
      <c r="F1024" s="14">
        <v>78.83</v>
      </c>
      <c r="G1024" s="13" t="s">
        <v>707</v>
      </c>
      <c r="H1024" s="19">
        <v>43983</v>
      </c>
      <c r="I1024" s="13" t="s">
        <v>1712</v>
      </c>
      <c r="J1024" s="13" t="s">
        <v>1793</v>
      </c>
      <c r="K1024" s="20">
        <v>10078</v>
      </c>
      <c r="L1024" s="13" t="s">
        <v>642</v>
      </c>
      <c r="M1024" s="20">
        <v>113010</v>
      </c>
      <c r="N1024" s="13" t="s">
        <v>1794</v>
      </c>
      <c r="O1024" s="13" t="s">
        <v>724</v>
      </c>
      <c r="P1024" s="13" t="s">
        <v>725</v>
      </c>
      <c r="Q1024" s="13" t="s">
        <v>726</v>
      </c>
      <c r="R1024" s="13" t="s">
        <v>714</v>
      </c>
      <c r="S1024" s="13" t="s">
        <v>715</v>
      </c>
    </row>
    <row r="1025" spans="1:19" x14ac:dyDescent="0.25">
      <c r="A1025" s="13" t="s">
        <v>702</v>
      </c>
      <c r="B1025" s="13" t="s">
        <v>703</v>
      </c>
      <c r="C1025" s="13" t="s">
        <v>704</v>
      </c>
      <c r="D1025" s="13" t="s">
        <v>705</v>
      </c>
      <c r="E1025" s="13" t="s">
        <v>706</v>
      </c>
      <c r="F1025" s="14">
        <v>176.51</v>
      </c>
      <c r="G1025" s="13" t="s">
        <v>707</v>
      </c>
      <c r="H1025" s="19">
        <v>43922</v>
      </c>
      <c r="I1025" s="13" t="s">
        <v>1795</v>
      </c>
      <c r="J1025" s="13" t="s">
        <v>1796</v>
      </c>
      <c r="K1025" s="20">
        <v>10078</v>
      </c>
      <c r="L1025" s="13" t="s">
        <v>642</v>
      </c>
      <c r="M1025" s="20">
        <v>113020</v>
      </c>
      <c r="N1025" s="13" t="s">
        <v>1797</v>
      </c>
      <c r="O1025" s="13" t="s">
        <v>711</v>
      </c>
      <c r="P1025" s="13" t="s">
        <v>712</v>
      </c>
      <c r="Q1025" s="13" t="s">
        <v>1582</v>
      </c>
      <c r="R1025" s="13" t="s">
        <v>714</v>
      </c>
      <c r="S1025" s="13" t="s">
        <v>730</v>
      </c>
    </row>
    <row r="1026" spans="1:19" x14ac:dyDescent="0.25">
      <c r="A1026" s="13" t="s">
        <v>716</v>
      </c>
      <c r="B1026" s="13" t="s">
        <v>703</v>
      </c>
      <c r="C1026" s="13" t="s">
        <v>717</v>
      </c>
      <c r="D1026" s="13" t="s">
        <v>705</v>
      </c>
      <c r="E1026" s="13" t="s">
        <v>706</v>
      </c>
      <c r="F1026" s="14">
        <v>176.51</v>
      </c>
      <c r="G1026" s="13" t="s">
        <v>707</v>
      </c>
      <c r="H1026" s="19">
        <v>43952</v>
      </c>
      <c r="I1026" s="13" t="s">
        <v>1778</v>
      </c>
      <c r="J1026" s="13" t="s">
        <v>1796</v>
      </c>
      <c r="K1026" s="20">
        <v>10078</v>
      </c>
      <c r="L1026" s="13" t="s">
        <v>642</v>
      </c>
      <c r="M1026" s="20">
        <v>113020</v>
      </c>
      <c r="N1026" s="13" t="s">
        <v>1797</v>
      </c>
      <c r="O1026" s="13" t="s">
        <v>718</v>
      </c>
      <c r="P1026" s="13" t="s">
        <v>719</v>
      </c>
      <c r="Q1026" s="13" t="s">
        <v>720</v>
      </c>
      <c r="R1026" s="13" t="s">
        <v>714</v>
      </c>
      <c r="S1026" s="13" t="s">
        <v>730</v>
      </c>
    </row>
    <row r="1027" spans="1:19" x14ac:dyDescent="0.25">
      <c r="A1027" s="13" t="s">
        <v>722</v>
      </c>
      <c r="B1027" s="13" t="s">
        <v>703</v>
      </c>
      <c r="C1027" s="13" t="s">
        <v>723</v>
      </c>
      <c r="D1027" s="13" t="s">
        <v>705</v>
      </c>
      <c r="E1027" s="13" t="s">
        <v>706</v>
      </c>
      <c r="F1027" s="14">
        <v>176.51</v>
      </c>
      <c r="G1027" s="13" t="s">
        <v>707</v>
      </c>
      <c r="H1027" s="19">
        <v>43983</v>
      </c>
      <c r="I1027" s="13" t="s">
        <v>1715</v>
      </c>
      <c r="J1027" s="13" t="s">
        <v>1796</v>
      </c>
      <c r="K1027" s="20">
        <v>10078</v>
      </c>
      <c r="L1027" s="13" t="s">
        <v>642</v>
      </c>
      <c r="M1027" s="20">
        <v>113020</v>
      </c>
      <c r="N1027" s="13" t="s">
        <v>1797</v>
      </c>
      <c r="O1027" s="13" t="s">
        <v>724</v>
      </c>
      <c r="P1027" s="13" t="s">
        <v>725</v>
      </c>
      <c r="Q1027" s="13" t="s">
        <v>726</v>
      </c>
      <c r="R1027" s="13" t="s">
        <v>714</v>
      </c>
      <c r="S1027" s="13" t="s">
        <v>730</v>
      </c>
    </row>
    <row r="1028" spans="1:19" x14ac:dyDescent="0.25">
      <c r="A1028" s="13" t="s">
        <v>702</v>
      </c>
      <c r="B1028" s="13" t="s">
        <v>703</v>
      </c>
      <c r="C1028" s="13" t="s">
        <v>704</v>
      </c>
      <c r="D1028" s="13" t="s">
        <v>705</v>
      </c>
      <c r="E1028" s="13" t="s">
        <v>706</v>
      </c>
      <c r="F1028" s="14">
        <v>2197.9</v>
      </c>
      <c r="G1028" s="13" t="s">
        <v>707</v>
      </c>
      <c r="H1028" s="19">
        <v>43922</v>
      </c>
      <c r="I1028" s="13" t="s">
        <v>1798</v>
      </c>
      <c r="J1028" s="13" t="s">
        <v>1799</v>
      </c>
      <c r="K1028" s="20">
        <v>10078</v>
      </c>
      <c r="L1028" s="13" t="s">
        <v>642</v>
      </c>
      <c r="M1028" s="20">
        <v>113040</v>
      </c>
      <c r="N1028" s="13" t="s">
        <v>1800</v>
      </c>
      <c r="O1028" s="13" t="s">
        <v>711</v>
      </c>
      <c r="P1028" s="13" t="s">
        <v>712</v>
      </c>
      <c r="Q1028" s="13" t="s">
        <v>1582</v>
      </c>
      <c r="R1028" s="13" t="s">
        <v>714</v>
      </c>
      <c r="S1028" s="13" t="s">
        <v>682</v>
      </c>
    </row>
    <row r="1029" spans="1:19" x14ac:dyDescent="0.25">
      <c r="A1029" s="13" t="s">
        <v>716</v>
      </c>
      <c r="B1029" s="13" t="s">
        <v>703</v>
      </c>
      <c r="C1029" s="13" t="s">
        <v>717</v>
      </c>
      <c r="D1029" s="13" t="s">
        <v>705</v>
      </c>
      <c r="E1029" s="13" t="s">
        <v>706</v>
      </c>
      <c r="F1029" s="14">
        <v>1916.57</v>
      </c>
      <c r="G1029" s="13" t="s">
        <v>707</v>
      </c>
      <c r="H1029" s="19">
        <v>43952</v>
      </c>
      <c r="I1029" s="13" t="s">
        <v>1783</v>
      </c>
      <c r="J1029" s="13" t="s">
        <v>1799</v>
      </c>
      <c r="K1029" s="20">
        <v>10078</v>
      </c>
      <c r="L1029" s="13" t="s">
        <v>642</v>
      </c>
      <c r="M1029" s="20">
        <v>113040</v>
      </c>
      <c r="N1029" s="13" t="s">
        <v>1800</v>
      </c>
      <c r="O1029" s="13" t="s">
        <v>718</v>
      </c>
      <c r="P1029" s="13" t="s">
        <v>719</v>
      </c>
      <c r="Q1029" s="13" t="s">
        <v>720</v>
      </c>
      <c r="R1029" s="13" t="s">
        <v>714</v>
      </c>
      <c r="S1029" s="13" t="s">
        <v>682</v>
      </c>
    </row>
    <row r="1030" spans="1:19" x14ac:dyDescent="0.25">
      <c r="A1030" s="13" t="s">
        <v>722</v>
      </c>
      <c r="B1030" s="13" t="s">
        <v>703</v>
      </c>
      <c r="C1030" s="13" t="s">
        <v>723</v>
      </c>
      <c r="D1030" s="13" t="s">
        <v>705</v>
      </c>
      <c r="E1030" s="13" t="s">
        <v>706</v>
      </c>
      <c r="F1030" s="14">
        <v>1916.57</v>
      </c>
      <c r="G1030" s="13" t="s">
        <v>707</v>
      </c>
      <c r="H1030" s="19">
        <v>43983</v>
      </c>
      <c r="I1030" s="13" t="s">
        <v>1718</v>
      </c>
      <c r="J1030" s="13" t="s">
        <v>1799</v>
      </c>
      <c r="K1030" s="20">
        <v>10078</v>
      </c>
      <c r="L1030" s="13" t="s">
        <v>642</v>
      </c>
      <c r="M1030" s="20">
        <v>113040</v>
      </c>
      <c r="N1030" s="13" t="s">
        <v>1800</v>
      </c>
      <c r="O1030" s="13" t="s">
        <v>724</v>
      </c>
      <c r="P1030" s="13" t="s">
        <v>725</v>
      </c>
      <c r="Q1030" s="13" t="s">
        <v>726</v>
      </c>
      <c r="R1030" s="13" t="s">
        <v>714</v>
      </c>
      <c r="S1030" s="13" t="s">
        <v>682</v>
      </c>
    </row>
    <row r="1031" spans="1:19" x14ac:dyDescent="0.25">
      <c r="A1031" s="13" t="s">
        <v>702</v>
      </c>
      <c r="B1031" s="13" t="s">
        <v>703</v>
      </c>
      <c r="C1031" s="13" t="s">
        <v>704</v>
      </c>
      <c r="D1031" s="13" t="s">
        <v>705</v>
      </c>
      <c r="E1031" s="13" t="s">
        <v>706</v>
      </c>
      <c r="F1031" s="14">
        <v>219.18</v>
      </c>
      <c r="G1031" s="13" t="s">
        <v>707</v>
      </c>
      <c r="H1031" s="19">
        <v>43922</v>
      </c>
      <c r="I1031" s="13" t="s">
        <v>1801</v>
      </c>
      <c r="J1031" s="13" t="s">
        <v>1802</v>
      </c>
      <c r="K1031" s="20">
        <v>10078</v>
      </c>
      <c r="L1031" s="13" t="s">
        <v>642</v>
      </c>
      <c r="M1031" s="20">
        <v>113060</v>
      </c>
      <c r="N1031" s="13" t="s">
        <v>1803</v>
      </c>
      <c r="O1031" s="13" t="s">
        <v>711</v>
      </c>
      <c r="P1031" s="13" t="s">
        <v>712</v>
      </c>
      <c r="Q1031" s="13" t="s">
        <v>1582</v>
      </c>
      <c r="R1031" s="13" t="s">
        <v>714</v>
      </c>
      <c r="S1031" s="13" t="s">
        <v>721</v>
      </c>
    </row>
    <row r="1032" spans="1:19" x14ac:dyDescent="0.25">
      <c r="A1032" s="13" t="s">
        <v>716</v>
      </c>
      <c r="B1032" s="13" t="s">
        <v>703</v>
      </c>
      <c r="C1032" s="13" t="s">
        <v>717</v>
      </c>
      <c r="D1032" s="13" t="s">
        <v>705</v>
      </c>
      <c r="E1032" s="13" t="s">
        <v>706</v>
      </c>
      <c r="F1032" s="14">
        <v>208.38</v>
      </c>
      <c r="G1032" s="13" t="s">
        <v>707</v>
      </c>
      <c r="H1032" s="19">
        <v>43952</v>
      </c>
      <c r="I1032" s="13" t="s">
        <v>1786</v>
      </c>
      <c r="J1032" s="13" t="s">
        <v>1802</v>
      </c>
      <c r="K1032" s="20">
        <v>10078</v>
      </c>
      <c r="L1032" s="13" t="s">
        <v>642</v>
      </c>
      <c r="M1032" s="20">
        <v>113060</v>
      </c>
      <c r="N1032" s="13" t="s">
        <v>1803</v>
      </c>
      <c r="O1032" s="13" t="s">
        <v>718</v>
      </c>
      <c r="P1032" s="13" t="s">
        <v>719</v>
      </c>
      <c r="Q1032" s="13" t="s">
        <v>720</v>
      </c>
      <c r="R1032" s="13" t="s">
        <v>714</v>
      </c>
      <c r="S1032" s="13" t="s">
        <v>721</v>
      </c>
    </row>
    <row r="1033" spans="1:19" x14ac:dyDescent="0.25">
      <c r="A1033" s="13" t="s">
        <v>722</v>
      </c>
      <c r="B1033" s="13" t="s">
        <v>703</v>
      </c>
      <c r="C1033" s="13" t="s">
        <v>723</v>
      </c>
      <c r="D1033" s="13" t="s">
        <v>705</v>
      </c>
      <c r="E1033" s="13" t="s">
        <v>706</v>
      </c>
      <c r="F1033" s="14">
        <v>208.38</v>
      </c>
      <c r="G1033" s="13" t="s">
        <v>707</v>
      </c>
      <c r="H1033" s="19">
        <v>43983</v>
      </c>
      <c r="I1033" s="13" t="s">
        <v>1721</v>
      </c>
      <c r="J1033" s="13" t="s">
        <v>1802</v>
      </c>
      <c r="K1033" s="20">
        <v>10078</v>
      </c>
      <c r="L1033" s="13" t="s">
        <v>642</v>
      </c>
      <c r="M1033" s="20">
        <v>113060</v>
      </c>
      <c r="N1033" s="13" t="s">
        <v>1803</v>
      </c>
      <c r="O1033" s="13" t="s">
        <v>724</v>
      </c>
      <c r="P1033" s="13" t="s">
        <v>725</v>
      </c>
      <c r="Q1033" s="13" t="s">
        <v>726</v>
      </c>
      <c r="R1033" s="13" t="s">
        <v>714</v>
      </c>
      <c r="S1033" s="13" t="s">
        <v>721</v>
      </c>
    </row>
    <row r="1034" spans="1:19" x14ac:dyDescent="0.25">
      <c r="A1034" s="13" t="s">
        <v>702</v>
      </c>
      <c r="B1034" s="13" t="s">
        <v>703</v>
      </c>
      <c r="C1034" s="13" t="s">
        <v>704</v>
      </c>
      <c r="D1034" s="13" t="s">
        <v>705</v>
      </c>
      <c r="E1034" s="13" t="s">
        <v>706</v>
      </c>
      <c r="F1034" s="14">
        <v>344</v>
      </c>
      <c r="G1034" s="13" t="s">
        <v>707</v>
      </c>
      <c r="H1034" s="19">
        <v>43922</v>
      </c>
      <c r="I1034" s="13" t="s">
        <v>1804</v>
      </c>
      <c r="J1034" s="13" t="s">
        <v>1805</v>
      </c>
      <c r="K1034" s="20">
        <v>10078</v>
      </c>
      <c r="L1034" s="13" t="s">
        <v>642</v>
      </c>
      <c r="M1034" s="20">
        <v>114000</v>
      </c>
      <c r="N1034" s="13" t="s">
        <v>1806</v>
      </c>
      <c r="O1034" s="13" t="s">
        <v>711</v>
      </c>
      <c r="P1034" s="13" t="s">
        <v>712</v>
      </c>
      <c r="Q1034" s="13" t="s">
        <v>1582</v>
      </c>
      <c r="R1034" s="13" t="s">
        <v>714</v>
      </c>
      <c r="S1034" s="13" t="s">
        <v>741</v>
      </c>
    </row>
    <row r="1035" spans="1:19" x14ac:dyDescent="0.25">
      <c r="A1035" s="13" t="s">
        <v>716</v>
      </c>
      <c r="B1035" s="13" t="s">
        <v>703</v>
      </c>
      <c r="C1035" s="13" t="s">
        <v>717</v>
      </c>
      <c r="D1035" s="13" t="s">
        <v>705</v>
      </c>
      <c r="E1035" s="13" t="s">
        <v>706</v>
      </c>
      <c r="F1035" s="14">
        <v>344</v>
      </c>
      <c r="G1035" s="13" t="s">
        <v>707</v>
      </c>
      <c r="H1035" s="19">
        <v>43952</v>
      </c>
      <c r="I1035" s="13" t="s">
        <v>1789</v>
      </c>
      <c r="J1035" s="13" t="s">
        <v>1805</v>
      </c>
      <c r="K1035" s="20">
        <v>10078</v>
      </c>
      <c r="L1035" s="13" t="s">
        <v>642</v>
      </c>
      <c r="M1035" s="20">
        <v>114000</v>
      </c>
      <c r="N1035" s="13" t="s">
        <v>1806</v>
      </c>
      <c r="O1035" s="13" t="s">
        <v>718</v>
      </c>
      <c r="P1035" s="13" t="s">
        <v>719</v>
      </c>
      <c r="Q1035" s="13" t="s">
        <v>720</v>
      </c>
      <c r="R1035" s="13" t="s">
        <v>714</v>
      </c>
      <c r="S1035" s="13" t="s">
        <v>741</v>
      </c>
    </row>
    <row r="1036" spans="1:19" x14ac:dyDescent="0.25">
      <c r="A1036" s="13" t="s">
        <v>722</v>
      </c>
      <c r="B1036" s="13" t="s">
        <v>703</v>
      </c>
      <c r="C1036" s="13" t="s">
        <v>723</v>
      </c>
      <c r="D1036" s="13" t="s">
        <v>705</v>
      </c>
      <c r="E1036" s="13" t="s">
        <v>706</v>
      </c>
      <c r="F1036" s="14">
        <v>344</v>
      </c>
      <c r="G1036" s="13" t="s">
        <v>707</v>
      </c>
      <c r="H1036" s="19">
        <v>43983</v>
      </c>
      <c r="I1036" s="13" t="s">
        <v>1724</v>
      </c>
      <c r="J1036" s="13" t="s">
        <v>1805</v>
      </c>
      <c r="K1036" s="20">
        <v>10078</v>
      </c>
      <c r="L1036" s="13" t="s">
        <v>642</v>
      </c>
      <c r="M1036" s="20">
        <v>114000</v>
      </c>
      <c r="N1036" s="13" t="s">
        <v>1806</v>
      </c>
      <c r="O1036" s="13" t="s">
        <v>724</v>
      </c>
      <c r="P1036" s="13" t="s">
        <v>725</v>
      </c>
      <c r="Q1036" s="13" t="s">
        <v>726</v>
      </c>
      <c r="R1036" s="13" t="s">
        <v>714</v>
      </c>
      <c r="S1036" s="13" t="s">
        <v>741</v>
      </c>
    </row>
    <row r="1037" spans="1:19" x14ac:dyDescent="0.25">
      <c r="A1037" s="13" t="s">
        <v>702</v>
      </c>
      <c r="B1037" s="13" t="s">
        <v>703</v>
      </c>
      <c r="C1037" s="13" t="s">
        <v>704</v>
      </c>
      <c r="D1037" s="13" t="s">
        <v>705</v>
      </c>
      <c r="E1037" s="13" t="s">
        <v>706</v>
      </c>
      <c r="F1037" s="14">
        <v>567.84</v>
      </c>
      <c r="G1037" s="13" t="s">
        <v>707</v>
      </c>
      <c r="H1037" s="19">
        <v>43922</v>
      </c>
      <c r="I1037" s="13" t="s">
        <v>1807</v>
      </c>
      <c r="J1037" s="13" t="s">
        <v>1808</v>
      </c>
      <c r="K1037" s="20">
        <v>10078</v>
      </c>
      <c r="L1037" s="13" t="s">
        <v>642</v>
      </c>
      <c r="M1037" s="20">
        <v>114010</v>
      </c>
      <c r="N1037" s="13" t="s">
        <v>1809</v>
      </c>
      <c r="O1037" s="13" t="s">
        <v>711</v>
      </c>
      <c r="P1037" s="13" t="s">
        <v>712</v>
      </c>
      <c r="Q1037" s="13" t="s">
        <v>1582</v>
      </c>
      <c r="R1037" s="13" t="s">
        <v>714</v>
      </c>
      <c r="S1037" s="13" t="s">
        <v>715</v>
      </c>
    </row>
    <row r="1038" spans="1:19" x14ac:dyDescent="0.25">
      <c r="A1038" s="13" t="s">
        <v>716</v>
      </c>
      <c r="B1038" s="13" t="s">
        <v>703</v>
      </c>
      <c r="C1038" s="13" t="s">
        <v>717</v>
      </c>
      <c r="D1038" s="13" t="s">
        <v>705</v>
      </c>
      <c r="E1038" s="13" t="s">
        <v>706</v>
      </c>
      <c r="F1038" s="14">
        <v>568.66</v>
      </c>
      <c r="G1038" s="13" t="s">
        <v>707</v>
      </c>
      <c r="H1038" s="19">
        <v>43952</v>
      </c>
      <c r="I1038" s="13" t="s">
        <v>1792</v>
      </c>
      <c r="J1038" s="13" t="s">
        <v>1808</v>
      </c>
      <c r="K1038" s="20">
        <v>10078</v>
      </c>
      <c r="L1038" s="13" t="s">
        <v>642</v>
      </c>
      <c r="M1038" s="20">
        <v>114010</v>
      </c>
      <c r="N1038" s="13" t="s">
        <v>1809</v>
      </c>
      <c r="O1038" s="13" t="s">
        <v>718</v>
      </c>
      <c r="P1038" s="13" t="s">
        <v>719</v>
      </c>
      <c r="Q1038" s="13" t="s">
        <v>720</v>
      </c>
      <c r="R1038" s="13" t="s">
        <v>714</v>
      </c>
      <c r="S1038" s="13" t="s">
        <v>715</v>
      </c>
    </row>
    <row r="1039" spans="1:19" x14ac:dyDescent="0.25">
      <c r="A1039" s="13" t="s">
        <v>722</v>
      </c>
      <c r="B1039" s="13" t="s">
        <v>703</v>
      </c>
      <c r="C1039" s="13" t="s">
        <v>723</v>
      </c>
      <c r="D1039" s="13" t="s">
        <v>705</v>
      </c>
      <c r="E1039" s="13" t="s">
        <v>706</v>
      </c>
      <c r="F1039" s="14">
        <v>567.84</v>
      </c>
      <c r="G1039" s="13" t="s">
        <v>707</v>
      </c>
      <c r="H1039" s="19">
        <v>43983</v>
      </c>
      <c r="I1039" s="13" t="s">
        <v>1727</v>
      </c>
      <c r="J1039" s="13" t="s">
        <v>1808</v>
      </c>
      <c r="K1039" s="20">
        <v>10078</v>
      </c>
      <c r="L1039" s="13" t="s">
        <v>642</v>
      </c>
      <c r="M1039" s="20">
        <v>114010</v>
      </c>
      <c r="N1039" s="13" t="s">
        <v>1809</v>
      </c>
      <c r="O1039" s="13" t="s">
        <v>724</v>
      </c>
      <c r="P1039" s="13" t="s">
        <v>725</v>
      </c>
      <c r="Q1039" s="13" t="s">
        <v>726</v>
      </c>
      <c r="R1039" s="13" t="s">
        <v>714</v>
      </c>
      <c r="S1039" s="13" t="s">
        <v>715</v>
      </c>
    </row>
    <row r="1040" spans="1:19" x14ac:dyDescent="0.25">
      <c r="A1040" s="13" t="s">
        <v>702</v>
      </c>
      <c r="B1040" s="13" t="s">
        <v>703</v>
      </c>
      <c r="C1040" s="13" t="s">
        <v>704</v>
      </c>
      <c r="D1040" s="13" t="s">
        <v>705</v>
      </c>
      <c r="E1040" s="13" t="s">
        <v>706</v>
      </c>
      <c r="F1040" s="14">
        <v>650.13</v>
      </c>
      <c r="G1040" s="13" t="s">
        <v>707</v>
      </c>
      <c r="H1040" s="19">
        <v>43922</v>
      </c>
      <c r="I1040" s="13" t="s">
        <v>1810</v>
      </c>
      <c r="J1040" s="13" t="s">
        <v>1811</v>
      </c>
      <c r="K1040" s="20">
        <v>10078</v>
      </c>
      <c r="L1040" s="13" t="s">
        <v>642</v>
      </c>
      <c r="M1040" s="20">
        <v>114020</v>
      </c>
      <c r="N1040" s="13" t="s">
        <v>1812</v>
      </c>
      <c r="O1040" s="13" t="s">
        <v>711</v>
      </c>
      <c r="P1040" s="13" t="s">
        <v>712</v>
      </c>
      <c r="Q1040" s="13" t="s">
        <v>1582</v>
      </c>
      <c r="R1040" s="13" t="s">
        <v>714</v>
      </c>
      <c r="S1040" s="13" t="s">
        <v>730</v>
      </c>
    </row>
    <row r="1041" spans="1:19" x14ac:dyDescent="0.25">
      <c r="A1041" s="13" t="s">
        <v>716</v>
      </c>
      <c r="B1041" s="13" t="s">
        <v>703</v>
      </c>
      <c r="C1041" s="13" t="s">
        <v>717</v>
      </c>
      <c r="D1041" s="13" t="s">
        <v>705</v>
      </c>
      <c r="E1041" s="13" t="s">
        <v>706</v>
      </c>
      <c r="F1041" s="14">
        <v>650.13</v>
      </c>
      <c r="G1041" s="13" t="s">
        <v>707</v>
      </c>
      <c r="H1041" s="19">
        <v>43952</v>
      </c>
      <c r="I1041" s="13" t="s">
        <v>1795</v>
      </c>
      <c r="J1041" s="13" t="s">
        <v>1811</v>
      </c>
      <c r="K1041" s="20">
        <v>10078</v>
      </c>
      <c r="L1041" s="13" t="s">
        <v>642</v>
      </c>
      <c r="M1041" s="20">
        <v>114020</v>
      </c>
      <c r="N1041" s="13" t="s">
        <v>1812</v>
      </c>
      <c r="O1041" s="13" t="s">
        <v>718</v>
      </c>
      <c r="P1041" s="13" t="s">
        <v>719</v>
      </c>
      <c r="Q1041" s="13" t="s">
        <v>720</v>
      </c>
      <c r="R1041" s="13" t="s">
        <v>714</v>
      </c>
      <c r="S1041" s="13" t="s">
        <v>730</v>
      </c>
    </row>
    <row r="1042" spans="1:19" x14ac:dyDescent="0.25">
      <c r="A1042" s="13" t="s">
        <v>722</v>
      </c>
      <c r="B1042" s="13" t="s">
        <v>703</v>
      </c>
      <c r="C1042" s="13" t="s">
        <v>723</v>
      </c>
      <c r="D1042" s="13" t="s">
        <v>705</v>
      </c>
      <c r="E1042" s="13" t="s">
        <v>706</v>
      </c>
      <c r="F1042" s="14">
        <v>650.13</v>
      </c>
      <c r="G1042" s="13" t="s">
        <v>707</v>
      </c>
      <c r="H1042" s="19">
        <v>43983</v>
      </c>
      <c r="I1042" s="13" t="s">
        <v>1730</v>
      </c>
      <c r="J1042" s="13" t="s">
        <v>1811</v>
      </c>
      <c r="K1042" s="20">
        <v>10078</v>
      </c>
      <c r="L1042" s="13" t="s">
        <v>642</v>
      </c>
      <c r="M1042" s="20">
        <v>114020</v>
      </c>
      <c r="N1042" s="13" t="s">
        <v>1812</v>
      </c>
      <c r="O1042" s="13" t="s">
        <v>724</v>
      </c>
      <c r="P1042" s="13" t="s">
        <v>725</v>
      </c>
      <c r="Q1042" s="13" t="s">
        <v>726</v>
      </c>
      <c r="R1042" s="13" t="s">
        <v>714</v>
      </c>
      <c r="S1042" s="13" t="s">
        <v>730</v>
      </c>
    </row>
    <row r="1043" spans="1:19" x14ac:dyDescent="0.25">
      <c r="A1043" s="13" t="s">
        <v>702</v>
      </c>
      <c r="B1043" s="13" t="s">
        <v>703</v>
      </c>
      <c r="C1043" s="13" t="s">
        <v>704</v>
      </c>
      <c r="D1043" s="13" t="s">
        <v>705</v>
      </c>
      <c r="E1043" s="13" t="s">
        <v>706</v>
      </c>
      <c r="F1043" s="14">
        <v>4804.25</v>
      </c>
      <c r="G1043" s="13" t="s">
        <v>707</v>
      </c>
      <c r="H1043" s="19">
        <v>43922</v>
      </c>
      <c r="I1043" s="13" t="s">
        <v>1813</v>
      </c>
      <c r="J1043" s="13" t="s">
        <v>1814</v>
      </c>
      <c r="K1043" s="20">
        <v>10078</v>
      </c>
      <c r="L1043" s="13" t="s">
        <v>642</v>
      </c>
      <c r="M1043" s="20">
        <v>114040</v>
      </c>
      <c r="N1043" s="13" t="s">
        <v>1815</v>
      </c>
      <c r="O1043" s="13" t="s">
        <v>711</v>
      </c>
      <c r="P1043" s="13" t="s">
        <v>712</v>
      </c>
      <c r="Q1043" s="13" t="s">
        <v>1582</v>
      </c>
      <c r="R1043" s="13" t="s">
        <v>714</v>
      </c>
      <c r="S1043" s="13" t="s">
        <v>682</v>
      </c>
    </row>
    <row r="1044" spans="1:19" x14ac:dyDescent="0.25">
      <c r="A1044" s="13" t="s">
        <v>716</v>
      </c>
      <c r="B1044" s="13" t="s">
        <v>703</v>
      </c>
      <c r="C1044" s="13" t="s">
        <v>717</v>
      </c>
      <c r="D1044" s="13" t="s">
        <v>705</v>
      </c>
      <c r="E1044" s="13" t="s">
        <v>706</v>
      </c>
      <c r="F1044" s="14">
        <v>4455.72</v>
      </c>
      <c r="G1044" s="13" t="s">
        <v>707</v>
      </c>
      <c r="H1044" s="19">
        <v>43952</v>
      </c>
      <c r="I1044" s="13" t="s">
        <v>1798</v>
      </c>
      <c r="J1044" s="13" t="s">
        <v>1814</v>
      </c>
      <c r="K1044" s="20">
        <v>10078</v>
      </c>
      <c r="L1044" s="13" t="s">
        <v>642</v>
      </c>
      <c r="M1044" s="20">
        <v>114040</v>
      </c>
      <c r="N1044" s="13" t="s">
        <v>1815</v>
      </c>
      <c r="O1044" s="13" t="s">
        <v>718</v>
      </c>
      <c r="P1044" s="13" t="s">
        <v>719</v>
      </c>
      <c r="Q1044" s="13" t="s">
        <v>720</v>
      </c>
      <c r="R1044" s="13" t="s">
        <v>714</v>
      </c>
      <c r="S1044" s="13" t="s">
        <v>682</v>
      </c>
    </row>
    <row r="1045" spans="1:19" x14ac:dyDescent="0.25">
      <c r="A1045" s="13" t="s">
        <v>722</v>
      </c>
      <c r="B1045" s="13" t="s">
        <v>703</v>
      </c>
      <c r="C1045" s="13" t="s">
        <v>723</v>
      </c>
      <c r="D1045" s="13" t="s">
        <v>705</v>
      </c>
      <c r="E1045" s="13" t="s">
        <v>706</v>
      </c>
      <c r="F1045" s="14">
        <v>4455.72</v>
      </c>
      <c r="G1045" s="13" t="s">
        <v>707</v>
      </c>
      <c r="H1045" s="19">
        <v>43983</v>
      </c>
      <c r="I1045" s="13" t="s">
        <v>1733</v>
      </c>
      <c r="J1045" s="13" t="s">
        <v>1814</v>
      </c>
      <c r="K1045" s="20">
        <v>10078</v>
      </c>
      <c r="L1045" s="13" t="s">
        <v>642</v>
      </c>
      <c r="M1045" s="20">
        <v>114040</v>
      </c>
      <c r="N1045" s="13" t="s">
        <v>1815</v>
      </c>
      <c r="O1045" s="13" t="s">
        <v>724</v>
      </c>
      <c r="P1045" s="13" t="s">
        <v>725</v>
      </c>
      <c r="Q1045" s="13" t="s">
        <v>726</v>
      </c>
      <c r="R1045" s="13" t="s">
        <v>714</v>
      </c>
      <c r="S1045" s="13" t="s">
        <v>682</v>
      </c>
    </row>
    <row r="1046" spans="1:19" x14ac:dyDescent="0.25">
      <c r="A1046" s="13" t="s">
        <v>702</v>
      </c>
      <c r="B1046" s="13" t="s">
        <v>703</v>
      </c>
      <c r="C1046" s="13" t="s">
        <v>704</v>
      </c>
      <c r="D1046" s="13" t="s">
        <v>705</v>
      </c>
      <c r="E1046" s="13" t="s">
        <v>706</v>
      </c>
      <c r="F1046" s="14">
        <v>1527.46</v>
      </c>
      <c r="G1046" s="13" t="s">
        <v>707</v>
      </c>
      <c r="H1046" s="19">
        <v>43922</v>
      </c>
      <c r="I1046" s="13" t="s">
        <v>1816</v>
      </c>
      <c r="J1046" s="13" t="s">
        <v>1817</v>
      </c>
      <c r="K1046" s="20">
        <v>10078</v>
      </c>
      <c r="L1046" s="13" t="s">
        <v>642</v>
      </c>
      <c r="M1046" s="20">
        <v>114060</v>
      </c>
      <c r="N1046" s="13" t="s">
        <v>1818</v>
      </c>
      <c r="O1046" s="13" t="s">
        <v>711</v>
      </c>
      <c r="P1046" s="13" t="s">
        <v>712</v>
      </c>
      <c r="Q1046" s="13" t="s">
        <v>1582</v>
      </c>
      <c r="R1046" s="13" t="s">
        <v>714</v>
      </c>
      <c r="S1046" s="13" t="s">
        <v>721</v>
      </c>
    </row>
    <row r="1047" spans="1:19" x14ac:dyDescent="0.25">
      <c r="A1047" s="13" t="s">
        <v>716</v>
      </c>
      <c r="B1047" s="13" t="s">
        <v>703</v>
      </c>
      <c r="C1047" s="13" t="s">
        <v>717</v>
      </c>
      <c r="D1047" s="13" t="s">
        <v>705</v>
      </c>
      <c r="E1047" s="13" t="s">
        <v>706</v>
      </c>
      <c r="F1047" s="14">
        <v>1497.16</v>
      </c>
      <c r="G1047" s="13" t="s">
        <v>707</v>
      </c>
      <c r="H1047" s="19">
        <v>43952</v>
      </c>
      <c r="I1047" s="13" t="s">
        <v>1801</v>
      </c>
      <c r="J1047" s="13" t="s">
        <v>1817</v>
      </c>
      <c r="K1047" s="20">
        <v>10078</v>
      </c>
      <c r="L1047" s="13" t="s">
        <v>642</v>
      </c>
      <c r="M1047" s="20">
        <v>114060</v>
      </c>
      <c r="N1047" s="13" t="s">
        <v>1818</v>
      </c>
      <c r="O1047" s="13" t="s">
        <v>718</v>
      </c>
      <c r="P1047" s="13" t="s">
        <v>719</v>
      </c>
      <c r="Q1047" s="13" t="s">
        <v>720</v>
      </c>
      <c r="R1047" s="13" t="s">
        <v>714</v>
      </c>
      <c r="S1047" s="13" t="s">
        <v>721</v>
      </c>
    </row>
    <row r="1048" spans="1:19" x14ac:dyDescent="0.25">
      <c r="A1048" s="13" t="s">
        <v>722</v>
      </c>
      <c r="B1048" s="13" t="s">
        <v>703</v>
      </c>
      <c r="C1048" s="13" t="s">
        <v>723</v>
      </c>
      <c r="D1048" s="13" t="s">
        <v>705</v>
      </c>
      <c r="E1048" s="13" t="s">
        <v>706</v>
      </c>
      <c r="F1048" s="14">
        <v>1497.16</v>
      </c>
      <c r="G1048" s="13" t="s">
        <v>707</v>
      </c>
      <c r="H1048" s="19">
        <v>43983</v>
      </c>
      <c r="I1048" s="13" t="s">
        <v>1736</v>
      </c>
      <c r="J1048" s="13" t="s">
        <v>1817</v>
      </c>
      <c r="K1048" s="20">
        <v>10078</v>
      </c>
      <c r="L1048" s="13" t="s">
        <v>642</v>
      </c>
      <c r="M1048" s="20">
        <v>114060</v>
      </c>
      <c r="N1048" s="13" t="s">
        <v>1818</v>
      </c>
      <c r="O1048" s="13" t="s">
        <v>724</v>
      </c>
      <c r="P1048" s="13" t="s">
        <v>725</v>
      </c>
      <c r="Q1048" s="13" t="s">
        <v>726</v>
      </c>
      <c r="R1048" s="13" t="s">
        <v>714</v>
      </c>
      <c r="S1048" s="13" t="s">
        <v>721</v>
      </c>
    </row>
    <row r="1049" spans="1:19" x14ac:dyDescent="0.25">
      <c r="A1049" s="13" t="s">
        <v>702</v>
      </c>
      <c r="B1049" s="13" t="s">
        <v>703</v>
      </c>
      <c r="C1049" s="13" t="s">
        <v>704</v>
      </c>
      <c r="D1049" s="13" t="s">
        <v>705</v>
      </c>
      <c r="E1049" s="13" t="s">
        <v>706</v>
      </c>
      <c r="F1049" s="14">
        <v>6957.54</v>
      </c>
      <c r="G1049" s="13" t="s">
        <v>707</v>
      </c>
      <c r="H1049" s="19">
        <v>43922</v>
      </c>
      <c r="I1049" s="13" t="s">
        <v>1819</v>
      </c>
      <c r="J1049" s="13" t="s">
        <v>1820</v>
      </c>
      <c r="K1049" s="20">
        <v>10080</v>
      </c>
      <c r="L1049" s="13" t="s">
        <v>643</v>
      </c>
      <c r="M1049" s="20">
        <v>111100</v>
      </c>
      <c r="N1049" s="13" t="s">
        <v>1821</v>
      </c>
      <c r="O1049" s="13" t="s">
        <v>711</v>
      </c>
      <c r="P1049" s="13" t="s">
        <v>712</v>
      </c>
      <c r="Q1049" s="13" t="s">
        <v>1582</v>
      </c>
      <c r="R1049" s="13" t="s">
        <v>714</v>
      </c>
      <c r="S1049" s="13" t="s">
        <v>715</v>
      </c>
    </row>
    <row r="1050" spans="1:19" x14ac:dyDescent="0.25">
      <c r="A1050" s="13" t="s">
        <v>716</v>
      </c>
      <c r="B1050" s="13" t="s">
        <v>703</v>
      </c>
      <c r="C1050" s="13" t="s">
        <v>717</v>
      </c>
      <c r="D1050" s="13" t="s">
        <v>705</v>
      </c>
      <c r="E1050" s="13" t="s">
        <v>706</v>
      </c>
      <c r="F1050" s="14">
        <v>6957.54</v>
      </c>
      <c r="G1050" s="13" t="s">
        <v>707</v>
      </c>
      <c r="H1050" s="19">
        <v>43952</v>
      </c>
      <c r="I1050" s="13" t="s">
        <v>1804</v>
      </c>
      <c r="J1050" s="13" t="s">
        <v>1820</v>
      </c>
      <c r="K1050" s="20">
        <v>10080</v>
      </c>
      <c r="L1050" s="13" t="s">
        <v>643</v>
      </c>
      <c r="M1050" s="20">
        <v>111100</v>
      </c>
      <c r="N1050" s="13" t="s">
        <v>1821</v>
      </c>
      <c r="O1050" s="13" t="s">
        <v>718</v>
      </c>
      <c r="P1050" s="13" t="s">
        <v>719</v>
      </c>
      <c r="Q1050" s="13" t="s">
        <v>720</v>
      </c>
      <c r="R1050" s="13" t="s">
        <v>714</v>
      </c>
      <c r="S1050" s="13" t="s">
        <v>715</v>
      </c>
    </row>
    <row r="1051" spans="1:19" x14ac:dyDescent="0.25">
      <c r="A1051" s="13" t="s">
        <v>722</v>
      </c>
      <c r="B1051" s="13" t="s">
        <v>703</v>
      </c>
      <c r="C1051" s="13" t="s">
        <v>723</v>
      </c>
      <c r="D1051" s="13" t="s">
        <v>705</v>
      </c>
      <c r="E1051" s="13" t="s">
        <v>706</v>
      </c>
      <c r="F1051" s="14">
        <v>6957.54</v>
      </c>
      <c r="G1051" s="13" t="s">
        <v>707</v>
      </c>
      <c r="H1051" s="19">
        <v>43983</v>
      </c>
      <c r="I1051" s="13" t="s">
        <v>1739</v>
      </c>
      <c r="J1051" s="13" t="s">
        <v>1820</v>
      </c>
      <c r="K1051" s="20">
        <v>10080</v>
      </c>
      <c r="L1051" s="13" t="s">
        <v>643</v>
      </c>
      <c r="M1051" s="20">
        <v>111100</v>
      </c>
      <c r="N1051" s="13" t="s">
        <v>1821</v>
      </c>
      <c r="O1051" s="13" t="s">
        <v>724</v>
      </c>
      <c r="P1051" s="13" t="s">
        <v>725</v>
      </c>
      <c r="Q1051" s="13" t="s">
        <v>726</v>
      </c>
      <c r="R1051" s="13" t="s">
        <v>714</v>
      </c>
      <c r="S1051" s="13" t="s">
        <v>715</v>
      </c>
    </row>
    <row r="1052" spans="1:19" x14ac:dyDescent="0.25">
      <c r="A1052" s="13" t="s">
        <v>702</v>
      </c>
      <c r="B1052" s="13" t="s">
        <v>703</v>
      </c>
      <c r="C1052" s="13" t="s">
        <v>704</v>
      </c>
      <c r="D1052" s="13" t="s">
        <v>705</v>
      </c>
      <c r="E1052" s="13" t="s">
        <v>706</v>
      </c>
      <c r="F1052" s="14">
        <v>1950.71</v>
      </c>
      <c r="G1052" s="13" t="s">
        <v>707</v>
      </c>
      <c r="H1052" s="19">
        <v>43922</v>
      </c>
      <c r="I1052" s="13" t="s">
        <v>1822</v>
      </c>
      <c r="J1052" s="13" t="s">
        <v>1823</v>
      </c>
      <c r="K1052" s="20">
        <v>10080</v>
      </c>
      <c r="L1052" s="13" t="s">
        <v>643</v>
      </c>
      <c r="M1052" s="20">
        <v>111200</v>
      </c>
      <c r="N1052" s="13" t="s">
        <v>1824</v>
      </c>
      <c r="O1052" s="13" t="s">
        <v>711</v>
      </c>
      <c r="P1052" s="13" t="s">
        <v>712</v>
      </c>
      <c r="Q1052" s="13" t="s">
        <v>1582</v>
      </c>
      <c r="R1052" s="13" t="s">
        <v>714</v>
      </c>
      <c r="S1052" s="13" t="s">
        <v>730</v>
      </c>
    </row>
    <row r="1053" spans="1:19" x14ac:dyDescent="0.25">
      <c r="A1053" s="13" t="s">
        <v>716</v>
      </c>
      <c r="B1053" s="13" t="s">
        <v>703</v>
      </c>
      <c r="C1053" s="13" t="s">
        <v>717</v>
      </c>
      <c r="D1053" s="13" t="s">
        <v>705</v>
      </c>
      <c r="E1053" s="13" t="s">
        <v>706</v>
      </c>
      <c r="F1053" s="14">
        <v>1950.71</v>
      </c>
      <c r="G1053" s="13" t="s">
        <v>707</v>
      </c>
      <c r="H1053" s="19">
        <v>43952</v>
      </c>
      <c r="I1053" s="13" t="s">
        <v>1807</v>
      </c>
      <c r="J1053" s="13" t="s">
        <v>1823</v>
      </c>
      <c r="K1053" s="20">
        <v>10080</v>
      </c>
      <c r="L1053" s="13" t="s">
        <v>643</v>
      </c>
      <c r="M1053" s="20">
        <v>111200</v>
      </c>
      <c r="N1053" s="13" t="s">
        <v>1824</v>
      </c>
      <c r="O1053" s="13" t="s">
        <v>718</v>
      </c>
      <c r="P1053" s="13" t="s">
        <v>719</v>
      </c>
      <c r="Q1053" s="13" t="s">
        <v>720</v>
      </c>
      <c r="R1053" s="13" t="s">
        <v>714</v>
      </c>
      <c r="S1053" s="13" t="s">
        <v>730</v>
      </c>
    </row>
    <row r="1054" spans="1:19" x14ac:dyDescent="0.25">
      <c r="A1054" s="13" t="s">
        <v>722</v>
      </c>
      <c r="B1054" s="13" t="s">
        <v>703</v>
      </c>
      <c r="C1054" s="13" t="s">
        <v>723</v>
      </c>
      <c r="D1054" s="13" t="s">
        <v>705</v>
      </c>
      <c r="E1054" s="13" t="s">
        <v>706</v>
      </c>
      <c r="F1054" s="14">
        <v>2002.89</v>
      </c>
      <c r="G1054" s="13" t="s">
        <v>707</v>
      </c>
      <c r="H1054" s="19">
        <v>43983</v>
      </c>
      <c r="I1054" s="13" t="s">
        <v>1742</v>
      </c>
      <c r="J1054" s="13" t="s">
        <v>1823</v>
      </c>
      <c r="K1054" s="20">
        <v>10080</v>
      </c>
      <c r="L1054" s="13" t="s">
        <v>643</v>
      </c>
      <c r="M1054" s="20">
        <v>111200</v>
      </c>
      <c r="N1054" s="13" t="s">
        <v>1824</v>
      </c>
      <c r="O1054" s="13" t="s">
        <v>724</v>
      </c>
      <c r="P1054" s="13" t="s">
        <v>725</v>
      </c>
      <c r="Q1054" s="13" t="s">
        <v>726</v>
      </c>
      <c r="R1054" s="13" t="s">
        <v>714</v>
      </c>
      <c r="S1054" s="13" t="s">
        <v>730</v>
      </c>
    </row>
    <row r="1055" spans="1:19" x14ac:dyDescent="0.25">
      <c r="A1055" s="13" t="s">
        <v>702</v>
      </c>
      <c r="B1055" s="13" t="s">
        <v>703</v>
      </c>
      <c r="C1055" s="13" t="s">
        <v>704</v>
      </c>
      <c r="D1055" s="13" t="s">
        <v>705</v>
      </c>
      <c r="E1055" s="13" t="s">
        <v>706</v>
      </c>
      <c r="F1055" s="14">
        <v>77117.62</v>
      </c>
      <c r="G1055" s="13" t="s">
        <v>707</v>
      </c>
      <c r="H1055" s="19">
        <v>43922</v>
      </c>
      <c r="I1055" s="13" t="s">
        <v>1825</v>
      </c>
      <c r="J1055" s="13" t="s">
        <v>1826</v>
      </c>
      <c r="K1055" s="20">
        <v>10080</v>
      </c>
      <c r="L1055" s="13" t="s">
        <v>643</v>
      </c>
      <c r="M1055" s="20">
        <v>111400</v>
      </c>
      <c r="N1055" s="13" t="s">
        <v>1827</v>
      </c>
      <c r="O1055" s="13" t="s">
        <v>711</v>
      </c>
      <c r="P1055" s="13" t="s">
        <v>712</v>
      </c>
      <c r="Q1055" s="13" t="s">
        <v>1582</v>
      </c>
      <c r="R1055" s="13" t="s">
        <v>714</v>
      </c>
      <c r="S1055" s="13" t="s">
        <v>682</v>
      </c>
    </row>
    <row r="1056" spans="1:19" x14ac:dyDescent="0.25">
      <c r="A1056" s="13" t="s">
        <v>716</v>
      </c>
      <c r="B1056" s="13" t="s">
        <v>703</v>
      </c>
      <c r="C1056" s="13" t="s">
        <v>717</v>
      </c>
      <c r="D1056" s="13" t="s">
        <v>705</v>
      </c>
      <c r="E1056" s="13" t="s">
        <v>706</v>
      </c>
      <c r="F1056" s="14">
        <v>77213.279999999999</v>
      </c>
      <c r="G1056" s="13" t="s">
        <v>707</v>
      </c>
      <c r="H1056" s="19">
        <v>43952</v>
      </c>
      <c r="I1056" s="13" t="s">
        <v>1810</v>
      </c>
      <c r="J1056" s="13" t="s">
        <v>1826</v>
      </c>
      <c r="K1056" s="20">
        <v>10080</v>
      </c>
      <c r="L1056" s="13" t="s">
        <v>643</v>
      </c>
      <c r="M1056" s="20">
        <v>111400</v>
      </c>
      <c r="N1056" s="13" t="s">
        <v>1827</v>
      </c>
      <c r="O1056" s="13" t="s">
        <v>718</v>
      </c>
      <c r="P1056" s="13" t="s">
        <v>719</v>
      </c>
      <c r="Q1056" s="13" t="s">
        <v>720</v>
      </c>
      <c r="R1056" s="13" t="s">
        <v>714</v>
      </c>
      <c r="S1056" s="13" t="s">
        <v>682</v>
      </c>
    </row>
    <row r="1057" spans="1:19" x14ac:dyDescent="0.25">
      <c r="A1057" s="13" t="s">
        <v>722</v>
      </c>
      <c r="B1057" s="13" t="s">
        <v>703</v>
      </c>
      <c r="C1057" s="13" t="s">
        <v>723</v>
      </c>
      <c r="D1057" s="13" t="s">
        <v>705</v>
      </c>
      <c r="E1057" s="13" t="s">
        <v>706</v>
      </c>
      <c r="F1057" s="14">
        <v>73225.490000000005</v>
      </c>
      <c r="G1057" s="13" t="s">
        <v>707</v>
      </c>
      <c r="H1057" s="19">
        <v>43983</v>
      </c>
      <c r="I1057" s="13" t="s">
        <v>1745</v>
      </c>
      <c r="J1057" s="13" t="s">
        <v>1826</v>
      </c>
      <c r="K1057" s="20">
        <v>10080</v>
      </c>
      <c r="L1057" s="13" t="s">
        <v>643</v>
      </c>
      <c r="M1057" s="20">
        <v>111400</v>
      </c>
      <c r="N1057" s="13" t="s">
        <v>1827</v>
      </c>
      <c r="O1057" s="13" t="s">
        <v>724</v>
      </c>
      <c r="P1057" s="13" t="s">
        <v>725</v>
      </c>
      <c r="Q1057" s="13" t="s">
        <v>726</v>
      </c>
      <c r="R1057" s="13" t="s">
        <v>714</v>
      </c>
      <c r="S1057" s="13" t="s">
        <v>682</v>
      </c>
    </row>
    <row r="1058" spans="1:19" x14ac:dyDescent="0.25">
      <c r="A1058" s="13" t="s">
        <v>702</v>
      </c>
      <c r="B1058" s="13" t="s">
        <v>703</v>
      </c>
      <c r="C1058" s="13" t="s">
        <v>704</v>
      </c>
      <c r="D1058" s="13" t="s">
        <v>705</v>
      </c>
      <c r="E1058" s="13" t="s">
        <v>706</v>
      </c>
      <c r="F1058" s="14">
        <v>32738.76</v>
      </c>
      <c r="G1058" s="13" t="s">
        <v>707</v>
      </c>
      <c r="H1058" s="19">
        <v>43922</v>
      </c>
      <c r="I1058" s="13" t="s">
        <v>1828</v>
      </c>
      <c r="J1058" s="13" t="s">
        <v>1829</v>
      </c>
      <c r="K1058" s="20">
        <v>10080</v>
      </c>
      <c r="L1058" s="13" t="s">
        <v>643</v>
      </c>
      <c r="M1058" s="20">
        <v>111600</v>
      </c>
      <c r="N1058" s="13" t="s">
        <v>1830</v>
      </c>
      <c r="O1058" s="13" t="s">
        <v>711</v>
      </c>
      <c r="P1058" s="13" t="s">
        <v>712</v>
      </c>
      <c r="Q1058" s="13" t="s">
        <v>1582</v>
      </c>
      <c r="R1058" s="13" t="s">
        <v>714</v>
      </c>
      <c r="S1058" s="13" t="s">
        <v>721</v>
      </c>
    </row>
    <row r="1059" spans="1:19" x14ac:dyDescent="0.25">
      <c r="A1059" s="13" t="s">
        <v>716</v>
      </c>
      <c r="B1059" s="13" t="s">
        <v>703</v>
      </c>
      <c r="C1059" s="13" t="s">
        <v>717</v>
      </c>
      <c r="D1059" s="13" t="s">
        <v>705</v>
      </c>
      <c r="E1059" s="13" t="s">
        <v>706</v>
      </c>
      <c r="F1059" s="14">
        <v>32576.85</v>
      </c>
      <c r="G1059" s="13" t="s">
        <v>707</v>
      </c>
      <c r="H1059" s="19">
        <v>43952</v>
      </c>
      <c r="I1059" s="13" t="s">
        <v>1813</v>
      </c>
      <c r="J1059" s="13" t="s">
        <v>1829</v>
      </c>
      <c r="K1059" s="20">
        <v>10080</v>
      </c>
      <c r="L1059" s="13" t="s">
        <v>643</v>
      </c>
      <c r="M1059" s="20">
        <v>111600</v>
      </c>
      <c r="N1059" s="13" t="s">
        <v>1830</v>
      </c>
      <c r="O1059" s="13" t="s">
        <v>718</v>
      </c>
      <c r="P1059" s="13" t="s">
        <v>719</v>
      </c>
      <c r="Q1059" s="13" t="s">
        <v>720</v>
      </c>
      <c r="R1059" s="13" t="s">
        <v>714</v>
      </c>
      <c r="S1059" s="13" t="s">
        <v>721</v>
      </c>
    </row>
    <row r="1060" spans="1:19" x14ac:dyDescent="0.25">
      <c r="A1060" s="13" t="s">
        <v>722</v>
      </c>
      <c r="B1060" s="13" t="s">
        <v>703</v>
      </c>
      <c r="C1060" s="13" t="s">
        <v>723</v>
      </c>
      <c r="D1060" s="13" t="s">
        <v>705</v>
      </c>
      <c r="E1060" s="13" t="s">
        <v>706</v>
      </c>
      <c r="F1060" s="14">
        <v>32713.19</v>
      </c>
      <c r="G1060" s="13" t="s">
        <v>707</v>
      </c>
      <c r="H1060" s="19">
        <v>43983</v>
      </c>
      <c r="I1060" s="13" t="s">
        <v>1748</v>
      </c>
      <c r="J1060" s="13" t="s">
        <v>1829</v>
      </c>
      <c r="K1060" s="20">
        <v>10080</v>
      </c>
      <c r="L1060" s="13" t="s">
        <v>643</v>
      </c>
      <c r="M1060" s="20">
        <v>111600</v>
      </c>
      <c r="N1060" s="13" t="s">
        <v>1830</v>
      </c>
      <c r="O1060" s="13" t="s">
        <v>724</v>
      </c>
      <c r="P1060" s="13" t="s">
        <v>725</v>
      </c>
      <c r="Q1060" s="13" t="s">
        <v>726</v>
      </c>
      <c r="R1060" s="13" t="s">
        <v>714</v>
      </c>
      <c r="S1060" s="13" t="s">
        <v>721</v>
      </c>
    </row>
    <row r="1061" spans="1:19" x14ac:dyDescent="0.25">
      <c r="A1061" s="13" t="s">
        <v>702</v>
      </c>
      <c r="B1061" s="13" t="s">
        <v>703</v>
      </c>
      <c r="C1061" s="13" t="s">
        <v>704</v>
      </c>
      <c r="D1061" s="13" t="s">
        <v>705</v>
      </c>
      <c r="E1061" s="13" t="s">
        <v>706</v>
      </c>
      <c r="F1061" s="14">
        <v>2727.68</v>
      </c>
      <c r="G1061" s="13" t="s">
        <v>707</v>
      </c>
      <c r="H1061" s="19">
        <v>43922</v>
      </c>
      <c r="I1061" s="13" t="s">
        <v>1831</v>
      </c>
      <c r="J1061" s="13" t="s">
        <v>1832</v>
      </c>
      <c r="K1061" s="20">
        <v>10080</v>
      </c>
      <c r="L1061" s="13" t="s">
        <v>643</v>
      </c>
      <c r="M1061" s="20">
        <v>111700</v>
      </c>
      <c r="N1061" s="13" t="s">
        <v>1833</v>
      </c>
      <c r="O1061" s="13" t="s">
        <v>711</v>
      </c>
      <c r="P1061" s="13" t="s">
        <v>712</v>
      </c>
      <c r="Q1061" s="13" t="s">
        <v>1582</v>
      </c>
      <c r="R1061" s="13" t="s">
        <v>714</v>
      </c>
      <c r="S1061" s="13" t="s">
        <v>741</v>
      </c>
    </row>
    <row r="1062" spans="1:19" x14ac:dyDescent="0.25">
      <c r="A1062" s="13" t="s">
        <v>716</v>
      </c>
      <c r="B1062" s="13" t="s">
        <v>703</v>
      </c>
      <c r="C1062" s="13" t="s">
        <v>717</v>
      </c>
      <c r="D1062" s="13" t="s">
        <v>705</v>
      </c>
      <c r="E1062" s="13" t="s">
        <v>706</v>
      </c>
      <c r="F1062" s="14">
        <v>2719.61</v>
      </c>
      <c r="G1062" s="13" t="s">
        <v>707</v>
      </c>
      <c r="H1062" s="19">
        <v>43952</v>
      </c>
      <c r="I1062" s="13" t="s">
        <v>1816</v>
      </c>
      <c r="J1062" s="13" t="s">
        <v>1832</v>
      </c>
      <c r="K1062" s="20">
        <v>10080</v>
      </c>
      <c r="L1062" s="13" t="s">
        <v>643</v>
      </c>
      <c r="M1062" s="20">
        <v>111700</v>
      </c>
      <c r="N1062" s="13" t="s">
        <v>1833</v>
      </c>
      <c r="O1062" s="13" t="s">
        <v>718</v>
      </c>
      <c r="P1062" s="13" t="s">
        <v>719</v>
      </c>
      <c r="Q1062" s="13" t="s">
        <v>720</v>
      </c>
      <c r="R1062" s="13" t="s">
        <v>714</v>
      </c>
      <c r="S1062" s="13" t="s">
        <v>741</v>
      </c>
    </row>
    <row r="1063" spans="1:19" x14ac:dyDescent="0.25">
      <c r="A1063" s="13" t="s">
        <v>722</v>
      </c>
      <c r="B1063" s="13" t="s">
        <v>703</v>
      </c>
      <c r="C1063" s="13" t="s">
        <v>723</v>
      </c>
      <c r="D1063" s="13" t="s">
        <v>705</v>
      </c>
      <c r="E1063" s="13" t="s">
        <v>706</v>
      </c>
      <c r="F1063" s="14">
        <v>2719.61</v>
      </c>
      <c r="G1063" s="13" t="s">
        <v>707</v>
      </c>
      <c r="H1063" s="19">
        <v>43983</v>
      </c>
      <c r="I1063" s="13" t="s">
        <v>1751</v>
      </c>
      <c r="J1063" s="13" t="s">
        <v>1832</v>
      </c>
      <c r="K1063" s="20">
        <v>10080</v>
      </c>
      <c r="L1063" s="13" t="s">
        <v>643</v>
      </c>
      <c r="M1063" s="20">
        <v>111700</v>
      </c>
      <c r="N1063" s="13" t="s">
        <v>1833</v>
      </c>
      <c r="O1063" s="13" t="s">
        <v>724</v>
      </c>
      <c r="P1063" s="13" t="s">
        <v>725</v>
      </c>
      <c r="Q1063" s="13" t="s">
        <v>726</v>
      </c>
      <c r="R1063" s="13" t="s">
        <v>714</v>
      </c>
      <c r="S1063" s="13" t="s">
        <v>741</v>
      </c>
    </row>
    <row r="1064" spans="1:19" x14ac:dyDescent="0.25">
      <c r="A1064" s="13" t="s">
        <v>702</v>
      </c>
      <c r="B1064" s="13" t="s">
        <v>703</v>
      </c>
      <c r="C1064" s="13" t="s">
        <v>704</v>
      </c>
      <c r="D1064" s="13" t="s">
        <v>705</v>
      </c>
      <c r="E1064" s="13" t="s">
        <v>706</v>
      </c>
      <c r="F1064" s="14">
        <v>11.51</v>
      </c>
      <c r="G1064" s="13" t="s">
        <v>707</v>
      </c>
      <c r="H1064" s="19">
        <v>43922</v>
      </c>
      <c r="I1064" s="13" t="s">
        <v>1834</v>
      </c>
      <c r="J1064" s="13" t="s">
        <v>1835</v>
      </c>
      <c r="K1064" s="20">
        <v>10080</v>
      </c>
      <c r="L1064" s="13" t="s">
        <v>643</v>
      </c>
      <c r="M1064" s="20">
        <v>113000</v>
      </c>
      <c r="N1064" s="13" t="s">
        <v>1836</v>
      </c>
      <c r="O1064" s="13" t="s">
        <v>711</v>
      </c>
      <c r="P1064" s="13" t="s">
        <v>712</v>
      </c>
      <c r="Q1064" s="13" t="s">
        <v>1582</v>
      </c>
      <c r="R1064" s="13" t="s">
        <v>714</v>
      </c>
      <c r="S1064" s="13" t="s">
        <v>741</v>
      </c>
    </row>
    <row r="1065" spans="1:19" x14ac:dyDescent="0.25">
      <c r="A1065" s="13" t="s">
        <v>716</v>
      </c>
      <c r="B1065" s="13" t="s">
        <v>703</v>
      </c>
      <c r="C1065" s="13" t="s">
        <v>717</v>
      </c>
      <c r="D1065" s="13" t="s">
        <v>705</v>
      </c>
      <c r="E1065" s="13" t="s">
        <v>706</v>
      </c>
      <c r="F1065" s="14">
        <v>11.51</v>
      </c>
      <c r="G1065" s="13" t="s">
        <v>707</v>
      </c>
      <c r="H1065" s="19">
        <v>43952</v>
      </c>
      <c r="I1065" s="13" t="s">
        <v>1819</v>
      </c>
      <c r="J1065" s="13" t="s">
        <v>1835</v>
      </c>
      <c r="K1065" s="20">
        <v>10080</v>
      </c>
      <c r="L1065" s="13" t="s">
        <v>643</v>
      </c>
      <c r="M1065" s="20">
        <v>113000</v>
      </c>
      <c r="N1065" s="13" t="s">
        <v>1836</v>
      </c>
      <c r="O1065" s="13" t="s">
        <v>718</v>
      </c>
      <c r="P1065" s="13" t="s">
        <v>719</v>
      </c>
      <c r="Q1065" s="13" t="s">
        <v>720</v>
      </c>
      <c r="R1065" s="13" t="s">
        <v>714</v>
      </c>
      <c r="S1065" s="13" t="s">
        <v>741</v>
      </c>
    </row>
    <row r="1066" spans="1:19" x14ac:dyDescent="0.25">
      <c r="A1066" s="13" t="s">
        <v>722</v>
      </c>
      <c r="B1066" s="13" t="s">
        <v>703</v>
      </c>
      <c r="C1066" s="13" t="s">
        <v>723</v>
      </c>
      <c r="D1066" s="13" t="s">
        <v>705</v>
      </c>
      <c r="E1066" s="13" t="s">
        <v>706</v>
      </c>
      <c r="F1066" s="14">
        <v>11.51</v>
      </c>
      <c r="G1066" s="13" t="s">
        <v>707</v>
      </c>
      <c r="H1066" s="19">
        <v>43983</v>
      </c>
      <c r="I1066" s="13" t="s">
        <v>1754</v>
      </c>
      <c r="J1066" s="13" t="s">
        <v>1835</v>
      </c>
      <c r="K1066" s="20">
        <v>10080</v>
      </c>
      <c r="L1066" s="13" t="s">
        <v>643</v>
      </c>
      <c r="M1066" s="20">
        <v>113000</v>
      </c>
      <c r="N1066" s="13" t="s">
        <v>1836</v>
      </c>
      <c r="O1066" s="13" t="s">
        <v>724</v>
      </c>
      <c r="P1066" s="13" t="s">
        <v>725</v>
      </c>
      <c r="Q1066" s="13" t="s">
        <v>726</v>
      </c>
      <c r="R1066" s="13" t="s">
        <v>714</v>
      </c>
      <c r="S1066" s="13" t="s">
        <v>741</v>
      </c>
    </row>
    <row r="1067" spans="1:19" x14ac:dyDescent="0.25">
      <c r="A1067" s="13" t="s">
        <v>702</v>
      </c>
      <c r="B1067" s="13" t="s">
        <v>703</v>
      </c>
      <c r="C1067" s="13" t="s">
        <v>704</v>
      </c>
      <c r="D1067" s="13" t="s">
        <v>705</v>
      </c>
      <c r="E1067" s="13" t="s">
        <v>706</v>
      </c>
      <c r="F1067" s="14">
        <v>652.30999999999995</v>
      </c>
      <c r="G1067" s="13" t="s">
        <v>707</v>
      </c>
      <c r="H1067" s="19">
        <v>43922</v>
      </c>
      <c r="I1067" s="13" t="s">
        <v>1837</v>
      </c>
      <c r="J1067" s="13" t="s">
        <v>1838</v>
      </c>
      <c r="K1067" s="20">
        <v>10080</v>
      </c>
      <c r="L1067" s="13" t="s">
        <v>643</v>
      </c>
      <c r="M1067" s="20">
        <v>113010</v>
      </c>
      <c r="N1067" s="13" t="s">
        <v>1839</v>
      </c>
      <c r="O1067" s="13" t="s">
        <v>711</v>
      </c>
      <c r="P1067" s="13" t="s">
        <v>712</v>
      </c>
      <c r="Q1067" s="13" t="s">
        <v>1582</v>
      </c>
      <c r="R1067" s="13" t="s">
        <v>714</v>
      </c>
      <c r="S1067" s="13" t="s">
        <v>715</v>
      </c>
    </row>
    <row r="1068" spans="1:19" x14ac:dyDescent="0.25">
      <c r="A1068" s="13" t="s">
        <v>716</v>
      </c>
      <c r="B1068" s="13" t="s">
        <v>703</v>
      </c>
      <c r="C1068" s="13" t="s">
        <v>717</v>
      </c>
      <c r="D1068" s="13" t="s">
        <v>705</v>
      </c>
      <c r="E1068" s="13" t="s">
        <v>706</v>
      </c>
      <c r="F1068" s="14">
        <v>652.30999999999995</v>
      </c>
      <c r="G1068" s="13" t="s">
        <v>707</v>
      </c>
      <c r="H1068" s="19">
        <v>43952</v>
      </c>
      <c r="I1068" s="13" t="s">
        <v>1822</v>
      </c>
      <c r="J1068" s="13" t="s">
        <v>1838</v>
      </c>
      <c r="K1068" s="20">
        <v>10080</v>
      </c>
      <c r="L1068" s="13" t="s">
        <v>643</v>
      </c>
      <c r="M1068" s="20">
        <v>113010</v>
      </c>
      <c r="N1068" s="13" t="s">
        <v>1839</v>
      </c>
      <c r="O1068" s="13" t="s">
        <v>718</v>
      </c>
      <c r="P1068" s="13" t="s">
        <v>719</v>
      </c>
      <c r="Q1068" s="13" t="s">
        <v>720</v>
      </c>
      <c r="R1068" s="13" t="s">
        <v>714</v>
      </c>
      <c r="S1068" s="13" t="s">
        <v>715</v>
      </c>
    </row>
    <row r="1069" spans="1:19" x14ac:dyDescent="0.25">
      <c r="A1069" s="13" t="s">
        <v>722</v>
      </c>
      <c r="B1069" s="13" t="s">
        <v>703</v>
      </c>
      <c r="C1069" s="13" t="s">
        <v>723</v>
      </c>
      <c r="D1069" s="13" t="s">
        <v>705</v>
      </c>
      <c r="E1069" s="13" t="s">
        <v>706</v>
      </c>
      <c r="F1069" s="14">
        <v>652.30999999999995</v>
      </c>
      <c r="G1069" s="13" t="s">
        <v>707</v>
      </c>
      <c r="H1069" s="19">
        <v>43983</v>
      </c>
      <c r="I1069" s="13" t="s">
        <v>1757</v>
      </c>
      <c r="J1069" s="13" t="s">
        <v>1838</v>
      </c>
      <c r="K1069" s="20">
        <v>10080</v>
      </c>
      <c r="L1069" s="13" t="s">
        <v>643</v>
      </c>
      <c r="M1069" s="20">
        <v>113010</v>
      </c>
      <c r="N1069" s="13" t="s">
        <v>1839</v>
      </c>
      <c r="O1069" s="13" t="s">
        <v>724</v>
      </c>
      <c r="P1069" s="13" t="s">
        <v>725</v>
      </c>
      <c r="Q1069" s="13" t="s">
        <v>726</v>
      </c>
      <c r="R1069" s="13" t="s">
        <v>714</v>
      </c>
      <c r="S1069" s="13" t="s">
        <v>715</v>
      </c>
    </row>
    <row r="1070" spans="1:19" x14ac:dyDescent="0.25">
      <c r="A1070" s="13" t="s">
        <v>702</v>
      </c>
      <c r="B1070" s="13" t="s">
        <v>703</v>
      </c>
      <c r="C1070" s="13" t="s">
        <v>704</v>
      </c>
      <c r="D1070" s="13" t="s">
        <v>705</v>
      </c>
      <c r="E1070" s="13" t="s">
        <v>706</v>
      </c>
      <c r="F1070" s="14">
        <v>166.84</v>
      </c>
      <c r="G1070" s="13" t="s">
        <v>707</v>
      </c>
      <c r="H1070" s="19">
        <v>43922</v>
      </c>
      <c r="I1070" s="13" t="s">
        <v>1840</v>
      </c>
      <c r="J1070" s="13" t="s">
        <v>1841</v>
      </c>
      <c r="K1070" s="20">
        <v>10080</v>
      </c>
      <c r="L1070" s="13" t="s">
        <v>643</v>
      </c>
      <c r="M1070" s="20">
        <v>113020</v>
      </c>
      <c r="N1070" s="13" t="s">
        <v>1842</v>
      </c>
      <c r="O1070" s="13" t="s">
        <v>711</v>
      </c>
      <c r="P1070" s="13" t="s">
        <v>712</v>
      </c>
      <c r="Q1070" s="13" t="s">
        <v>1582</v>
      </c>
      <c r="R1070" s="13" t="s">
        <v>714</v>
      </c>
      <c r="S1070" s="13" t="s">
        <v>730</v>
      </c>
    </row>
    <row r="1071" spans="1:19" x14ac:dyDescent="0.25">
      <c r="A1071" s="13" t="s">
        <v>716</v>
      </c>
      <c r="B1071" s="13" t="s">
        <v>703</v>
      </c>
      <c r="C1071" s="13" t="s">
        <v>717</v>
      </c>
      <c r="D1071" s="13" t="s">
        <v>705</v>
      </c>
      <c r="E1071" s="13" t="s">
        <v>706</v>
      </c>
      <c r="F1071" s="14">
        <v>166.84</v>
      </c>
      <c r="G1071" s="13" t="s">
        <v>707</v>
      </c>
      <c r="H1071" s="19">
        <v>43952</v>
      </c>
      <c r="I1071" s="13" t="s">
        <v>1825</v>
      </c>
      <c r="J1071" s="13" t="s">
        <v>1841</v>
      </c>
      <c r="K1071" s="20">
        <v>10080</v>
      </c>
      <c r="L1071" s="13" t="s">
        <v>643</v>
      </c>
      <c r="M1071" s="20">
        <v>113020</v>
      </c>
      <c r="N1071" s="13" t="s">
        <v>1842</v>
      </c>
      <c r="O1071" s="13" t="s">
        <v>718</v>
      </c>
      <c r="P1071" s="13" t="s">
        <v>719</v>
      </c>
      <c r="Q1071" s="13" t="s">
        <v>720</v>
      </c>
      <c r="R1071" s="13" t="s">
        <v>714</v>
      </c>
      <c r="S1071" s="13" t="s">
        <v>730</v>
      </c>
    </row>
    <row r="1072" spans="1:19" x14ac:dyDescent="0.25">
      <c r="A1072" s="13" t="s">
        <v>722</v>
      </c>
      <c r="B1072" s="13" t="s">
        <v>703</v>
      </c>
      <c r="C1072" s="13" t="s">
        <v>723</v>
      </c>
      <c r="D1072" s="13" t="s">
        <v>705</v>
      </c>
      <c r="E1072" s="13" t="s">
        <v>706</v>
      </c>
      <c r="F1072" s="14">
        <v>174.01</v>
      </c>
      <c r="G1072" s="13" t="s">
        <v>707</v>
      </c>
      <c r="H1072" s="19">
        <v>43983</v>
      </c>
      <c r="I1072" s="13" t="s">
        <v>1760</v>
      </c>
      <c r="J1072" s="13" t="s">
        <v>1841</v>
      </c>
      <c r="K1072" s="20">
        <v>10080</v>
      </c>
      <c r="L1072" s="13" t="s">
        <v>643</v>
      </c>
      <c r="M1072" s="20">
        <v>113020</v>
      </c>
      <c r="N1072" s="13" t="s">
        <v>1842</v>
      </c>
      <c r="O1072" s="13" t="s">
        <v>724</v>
      </c>
      <c r="P1072" s="13" t="s">
        <v>725</v>
      </c>
      <c r="Q1072" s="13" t="s">
        <v>726</v>
      </c>
      <c r="R1072" s="13" t="s">
        <v>714</v>
      </c>
      <c r="S1072" s="13" t="s">
        <v>730</v>
      </c>
    </row>
    <row r="1073" spans="1:19" x14ac:dyDescent="0.25">
      <c r="A1073" s="13" t="s">
        <v>702</v>
      </c>
      <c r="B1073" s="13" t="s">
        <v>703</v>
      </c>
      <c r="C1073" s="13" t="s">
        <v>704</v>
      </c>
      <c r="D1073" s="13" t="s">
        <v>705</v>
      </c>
      <c r="E1073" s="13" t="s">
        <v>706</v>
      </c>
      <c r="F1073" s="14">
        <v>7990.45</v>
      </c>
      <c r="G1073" s="13" t="s">
        <v>707</v>
      </c>
      <c r="H1073" s="19">
        <v>43922</v>
      </c>
      <c r="I1073" s="13" t="s">
        <v>1843</v>
      </c>
      <c r="J1073" s="13" t="s">
        <v>1844</v>
      </c>
      <c r="K1073" s="20">
        <v>10080</v>
      </c>
      <c r="L1073" s="13" t="s">
        <v>643</v>
      </c>
      <c r="M1073" s="20">
        <v>113040</v>
      </c>
      <c r="N1073" s="13" t="s">
        <v>1845</v>
      </c>
      <c r="O1073" s="13" t="s">
        <v>711</v>
      </c>
      <c r="P1073" s="13" t="s">
        <v>712</v>
      </c>
      <c r="Q1073" s="13" t="s">
        <v>1582</v>
      </c>
      <c r="R1073" s="13" t="s">
        <v>714</v>
      </c>
      <c r="S1073" s="13" t="s">
        <v>682</v>
      </c>
    </row>
    <row r="1074" spans="1:19" x14ac:dyDescent="0.25">
      <c r="A1074" s="13" t="s">
        <v>716</v>
      </c>
      <c r="B1074" s="13" t="s">
        <v>703</v>
      </c>
      <c r="C1074" s="13" t="s">
        <v>717</v>
      </c>
      <c r="D1074" s="13" t="s">
        <v>705</v>
      </c>
      <c r="E1074" s="13" t="s">
        <v>706</v>
      </c>
      <c r="F1074" s="14">
        <v>8251.99</v>
      </c>
      <c r="G1074" s="13" t="s">
        <v>707</v>
      </c>
      <c r="H1074" s="19">
        <v>43952</v>
      </c>
      <c r="I1074" s="13" t="s">
        <v>1828</v>
      </c>
      <c r="J1074" s="13" t="s">
        <v>1844</v>
      </c>
      <c r="K1074" s="20">
        <v>10080</v>
      </c>
      <c r="L1074" s="13" t="s">
        <v>643</v>
      </c>
      <c r="M1074" s="20">
        <v>113040</v>
      </c>
      <c r="N1074" s="13" t="s">
        <v>1845</v>
      </c>
      <c r="O1074" s="13" t="s">
        <v>718</v>
      </c>
      <c r="P1074" s="13" t="s">
        <v>719</v>
      </c>
      <c r="Q1074" s="13" t="s">
        <v>720</v>
      </c>
      <c r="R1074" s="13" t="s">
        <v>714</v>
      </c>
      <c r="S1074" s="13" t="s">
        <v>682</v>
      </c>
    </row>
    <row r="1075" spans="1:19" x14ac:dyDescent="0.25">
      <c r="A1075" s="13" t="s">
        <v>722</v>
      </c>
      <c r="B1075" s="13" t="s">
        <v>703</v>
      </c>
      <c r="C1075" s="13" t="s">
        <v>723</v>
      </c>
      <c r="D1075" s="13" t="s">
        <v>705</v>
      </c>
      <c r="E1075" s="13" t="s">
        <v>706</v>
      </c>
      <c r="F1075" s="14">
        <v>8018.86</v>
      </c>
      <c r="G1075" s="13" t="s">
        <v>707</v>
      </c>
      <c r="H1075" s="19">
        <v>43983</v>
      </c>
      <c r="I1075" s="13" t="s">
        <v>1763</v>
      </c>
      <c r="J1075" s="13" t="s">
        <v>1844</v>
      </c>
      <c r="K1075" s="20">
        <v>10080</v>
      </c>
      <c r="L1075" s="13" t="s">
        <v>643</v>
      </c>
      <c r="M1075" s="20">
        <v>113040</v>
      </c>
      <c r="N1075" s="13" t="s">
        <v>1845</v>
      </c>
      <c r="O1075" s="13" t="s">
        <v>724</v>
      </c>
      <c r="P1075" s="13" t="s">
        <v>725</v>
      </c>
      <c r="Q1075" s="13" t="s">
        <v>726</v>
      </c>
      <c r="R1075" s="13" t="s">
        <v>714</v>
      </c>
      <c r="S1075" s="13" t="s">
        <v>682</v>
      </c>
    </row>
    <row r="1076" spans="1:19" x14ac:dyDescent="0.25">
      <c r="A1076" s="13" t="s">
        <v>702</v>
      </c>
      <c r="B1076" s="13" t="s">
        <v>703</v>
      </c>
      <c r="C1076" s="13" t="s">
        <v>704</v>
      </c>
      <c r="D1076" s="13" t="s">
        <v>705</v>
      </c>
      <c r="E1076" s="13" t="s">
        <v>706</v>
      </c>
      <c r="F1076" s="14">
        <v>2356.4499999999998</v>
      </c>
      <c r="G1076" s="13" t="s">
        <v>707</v>
      </c>
      <c r="H1076" s="19">
        <v>43922</v>
      </c>
      <c r="I1076" s="13" t="s">
        <v>1846</v>
      </c>
      <c r="J1076" s="13" t="s">
        <v>1847</v>
      </c>
      <c r="K1076" s="20">
        <v>10080</v>
      </c>
      <c r="L1076" s="13" t="s">
        <v>643</v>
      </c>
      <c r="M1076" s="20">
        <v>113060</v>
      </c>
      <c r="N1076" s="13" t="s">
        <v>1848</v>
      </c>
      <c r="O1076" s="13" t="s">
        <v>711</v>
      </c>
      <c r="P1076" s="13" t="s">
        <v>712</v>
      </c>
      <c r="Q1076" s="13" t="s">
        <v>1582</v>
      </c>
      <c r="R1076" s="13" t="s">
        <v>714</v>
      </c>
      <c r="S1076" s="13" t="s">
        <v>721</v>
      </c>
    </row>
    <row r="1077" spans="1:19" x14ac:dyDescent="0.25">
      <c r="A1077" s="13" t="s">
        <v>716</v>
      </c>
      <c r="B1077" s="13" t="s">
        <v>703</v>
      </c>
      <c r="C1077" s="13" t="s">
        <v>717</v>
      </c>
      <c r="D1077" s="13" t="s">
        <v>705</v>
      </c>
      <c r="E1077" s="13" t="s">
        <v>706</v>
      </c>
      <c r="F1077" s="14">
        <v>2334.2199999999998</v>
      </c>
      <c r="G1077" s="13" t="s">
        <v>707</v>
      </c>
      <c r="H1077" s="19">
        <v>43952</v>
      </c>
      <c r="I1077" s="13" t="s">
        <v>1831</v>
      </c>
      <c r="J1077" s="13" t="s">
        <v>1847</v>
      </c>
      <c r="K1077" s="20">
        <v>10080</v>
      </c>
      <c r="L1077" s="13" t="s">
        <v>643</v>
      </c>
      <c r="M1077" s="20">
        <v>113060</v>
      </c>
      <c r="N1077" s="13" t="s">
        <v>1848</v>
      </c>
      <c r="O1077" s="13" t="s">
        <v>718</v>
      </c>
      <c r="P1077" s="13" t="s">
        <v>719</v>
      </c>
      <c r="Q1077" s="13" t="s">
        <v>720</v>
      </c>
      <c r="R1077" s="13" t="s">
        <v>714</v>
      </c>
      <c r="S1077" s="13" t="s">
        <v>721</v>
      </c>
    </row>
    <row r="1078" spans="1:19" x14ac:dyDescent="0.25">
      <c r="A1078" s="13" t="s">
        <v>722</v>
      </c>
      <c r="B1078" s="13" t="s">
        <v>703</v>
      </c>
      <c r="C1078" s="13" t="s">
        <v>723</v>
      </c>
      <c r="D1078" s="13" t="s">
        <v>705</v>
      </c>
      <c r="E1078" s="13" t="s">
        <v>706</v>
      </c>
      <c r="F1078" s="14">
        <v>2352.9499999999998</v>
      </c>
      <c r="G1078" s="13" t="s">
        <v>707</v>
      </c>
      <c r="H1078" s="19">
        <v>43983</v>
      </c>
      <c r="I1078" s="13" t="s">
        <v>1766</v>
      </c>
      <c r="J1078" s="13" t="s">
        <v>1847</v>
      </c>
      <c r="K1078" s="20">
        <v>10080</v>
      </c>
      <c r="L1078" s="13" t="s">
        <v>643</v>
      </c>
      <c r="M1078" s="20">
        <v>113060</v>
      </c>
      <c r="N1078" s="13" t="s">
        <v>1848</v>
      </c>
      <c r="O1078" s="13" t="s">
        <v>724</v>
      </c>
      <c r="P1078" s="13" t="s">
        <v>725</v>
      </c>
      <c r="Q1078" s="13" t="s">
        <v>726</v>
      </c>
      <c r="R1078" s="13" t="s">
        <v>714</v>
      </c>
      <c r="S1078" s="13" t="s">
        <v>721</v>
      </c>
    </row>
    <row r="1079" spans="1:19" x14ac:dyDescent="0.25">
      <c r="A1079" s="13" t="s">
        <v>702</v>
      </c>
      <c r="B1079" s="13" t="s">
        <v>703</v>
      </c>
      <c r="C1079" s="13" t="s">
        <v>704</v>
      </c>
      <c r="D1079" s="13" t="s">
        <v>705</v>
      </c>
      <c r="E1079" s="13" t="s">
        <v>706</v>
      </c>
      <c r="F1079" s="14">
        <v>312.89</v>
      </c>
      <c r="G1079" s="13" t="s">
        <v>707</v>
      </c>
      <c r="H1079" s="19">
        <v>43922</v>
      </c>
      <c r="I1079" s="13" t="s">
        <v>1849</v>
      </c>
      <c r="J1079" s="13" t="s">
        <v>1850</v>
      </c>
      <c r="K1079" s="20">
        <v>10080</v>
      </c>
      <c r="L1079" s="13" t="s">
        <v>643</v>
      </c>
      <c r="M1079" s="20">
        <v>114000</v>
      </c>
      <c r="N1079" s="13" t="s">
        <v>1851</v>
      </c>
      <c r="O1079" s="13" t="s">
        <v>711</v>
      </c>
      <c r="P1079" s="13" t="s">
        <v>712</v>
      </c>
      <c r="Q1079" s="13" t="s">
        <v>1582</v>
      </c>
      <c r="R1079" s="13" t="s">
        <v>714</v>
      </c>
      <c r="S1079" s="13" t="s">
        <v>741</v>
      </c>
    </row>
    <row r="1080" spans="1:19" x14ac:dyDescent="0.25">
      <c r="A1080" s="13" t="s">
        <v>716</v>
      </c>
      <c r="B1080" s="13" t="s">
        <v>703</v>
      </c>
      <c r="C1080" s="13" t="s">
        <v>717</v>
      </c>
      <c r="D1080" s="13" t="s">
        <v>705</v>
      </c>
      <c r="E1080" s="13" t="s">
        <v>706</v>
      </c>
      <c r="F1080" s="14">
        <v>312.89</v>
      </c>
      <c r="G1080" s="13" t="s">
        <v>707</v>
      </c>
      <c r="H1080" s="19">
        <v>43952</v>
      </c>
      <c r="I1080" s="13" t="s">
        <v>1834</v>
      </c>
      <c r="J1080" s="13" t="s">
        <v>1850</v>
      </c>
      <c r="K1080" s="20">
        <v>10080</v>
      </c>
      <c r="L1080" s="13" t="s">
        <v>643</v>
      </c>
      <c r="M1080" s="20">
        <v>114000</v>
      </c>
      <c r="N1080" s="13" t="s">
        <v>1851</v>
      </c>
      <c r="O1080" s="13" t="s">
        <v>718</v>
      </c>
      <c r="P1080" s="13" t="s">
        <v>719</v>
      </c>
      <c r="Q1080" s="13" t="s">
        <v>720</v>
      </c>
      <c r="R1080" s="13" t="s">
        <v>714</v>
      </c>
      <c r="S1080" s="13" t="s">
        <v>741</v>
      </c>
    </row>
    <row r="1081" spans="1:19" x14ac:dyDescent="0.25">
      <c r="A1081" s="13" t="s">
        <v>722</v>
      </c>
      <c r="B1081" s="13" t="s">
        <v>703</v>
      </c>
      <c r="C1081" s="13" t="s">
        <v>723</v>
      </c>
      <c r="D1081" s="13" t="s">
        <v>705</v>
      </c>
      <c r="E1081" s="13" t="s">
        <v>706</v>
      </c>
      <c r="F1081" s="14">
        <v>312.89</v>
      </c>
      <c r="G1081" s="13" t="s">
        <v>707</v>
      </c>
      <c r="H1081" s="19">
        <v>43983</v>
      </c>
      <c r="I1081" s="13" t="s">
        <v>1769</v>
      </c>
      <c r="J1081" s="13" t="s">
        <v>1850</v>
      </c>
      <c r="K1081" s="20">
        <v>10080</v>
      </c>
      <c r="L1081" s="13" t="s">
        <v>643</v>
      </c>
      <c r="M1081" s="20">
        <v>114000</v>
      </c>
      <c r="N1081" s="13" t="s">
        <v>1851</v>
      </c>
      <c r="O1081" s="13" t="s">
        <v>724</v>
      </c>
      <c r="P1081" s="13" t="s">
        <v>725</v>
      </c>
      <c r="Q1081" s="13" t="s">
        <v>726</v>
      </c>
      <c r="R1081" s="13" t="s">
        <v>714</v>
      </c>
      <c r="S1081" s="13" t="s">
        <v>741</v>
      </c>
    </row>
    <row r="1082" spans="1:19" x14ac:dyDescent="0.25">
      <c r="A1082" s="13" t="s">
        <v>702</v>
      </c>
      <c r="B1082" s="13" t="s">
        <v>703</v>
      </c>
      <c r="C1082" s="13" t="s">
        <v>704</v>
      </c>
      <c r="D1082" s="13" t="s">
        <v>705</v>
      </c>
      <c r="E1082" s="13" t="s">
        <v>706</v>
      </c>
      <c r="F1082" s="14">
        <v>1415.36</v>
      </c>
      <c r="G1082" s="13" t="s">
        <v>707</v>
      </c>
      <c r="H1082" s="19">
        <v>43922</v>
      </c>
      <c r="I1082" s="13" t="s">
        <v>1852</v>
      </c>
      <c r="J1082" s="13" t="s">
        <v>1853</v>
      </c>
      <c r="K1082" s="20">
        <v>10080</v>
      </c>
      <c r="L1082" s="13" t="s">
        <v>643</v>
      </c>
      <c r="M1082" s="20">
        <v>114010</v>
      </c>
      <c r="N1082" s="13" t="s">
        <v>1854</v>
      </c>
      <c r="O1082" s="13" t="s">
        <v>711</v>
      </c>
      <c r="P1082" s="13" t="s">
        <v>712</v>
      </c>
      <c r="Q1082" s="13" t="s">
        <v>1582</v>
      </c>
      <c r="R1082" s="13" t="s">
        <v>714</v>
      </c>
      <c r="S1082" s="13" t="s">
        <v>715</v>
      </c>
    </row>
    <row r="1083" spans="1:19" x14ac:dyDescent="0.25">
      <c r="A1083" s="13" t="s">
        <v>716</v>
      </c>
      <c r="B1083" s="13" t="s">
        <v>703</v>
      </c>
      <c r="C1083" s="13" t="s">
        <v>717</v>
      </c>
      <c r="D1083" s="13" t="s">
        <v>705</v>
      </c>
      <c r="E1083" s="13" t="s">
        <v>706</v>
      </c>
      <c r="F1083" s="14">
        <v>1415.36</v>
      </c>
      <c r="G1083" s="13" t="s">
        <v>707</v>
      </c>
      <c r="H1083" s="19">
        <v>43952</v>
      </c>
      <c r="I1083" s="13" t="s">
        <v>1837</v>
      </c>
      <c r="J1083" s="13" t="s">
        <v>1853</v>
      </c>
      <c r="K1083" s="20">
        <v>10080</v>
      </c>
      <c r="L1083" s="13" t="s">
        <v>643</v>
      </c>
      <c r="M1083" s="20">
        <v>114010</v>
      </c>
      <c r="N1083" s="13" t="s">
        <v>1854</v>
      </c>
      <c r="O1083" s="13" t="s">
        <v>718</v>
      </c>
      <c r="P1083" s="13" t="s">
        <v>719</v>
      </c>
      <c r="Q1083" s="13" t="s">
        <v>720</v>
      </c>
      <c r="R1083" s="13" t="s">
        <v>714</v>
      </c>
      <c r="S1083" s="13" t="s">
        <v>715</v>
      </c>
    </row>
    <row r="1084" spans="1:19" x14ac:dyDescent="0.25">
      <c r="A1084" s="13" t="s">
        <v>722</v>
      </c>
      <c r="B1084" s="13" t="s">
        <v>703</v>
      </c>
      <c r="C1084" s="13" t="s">
        <v>723</v>
      </c>
      <c r="D1084" s="13" t="s">
        <v>705</v>
      </c>
      <c r="E1084" s="13" t="s">
        <v>706</v>
      </c>
      <c r="F1084" s="14">
        <v>1415.36</v>
      </c>
      <c r="G1084" s="13" t="s">
        <v>707</v>
      </c>
      <c r="H1084" s="19">
        <v>43983</v>
      </c>
      <c r="I1084" s="13" t="s">
        <v>1772</v>
      </c>
      <c r="J1084" s="13" t="s">
        <v>1853</v>
      </c>
      <c r="K1084" s="20">
        <v>10080</v>
      </c>
      <c r="L1084" s="13" t="s">
        <v>643</v>
      </c>
      <c r="M1084" s="20">
        <v>114010</v>
      </c>
      <c r="N1084" s="13" t="s">
        <v>1854</v>
      </c>
      <c r="O1084" s="13" t="s">
        <v>724</v>
      </c>
      <c r="P1084" s="13" t="s">
        <v>725</v>
      </c>
      <c r="Q1084" s="13" t="s">
        <v>726</v>
      </c>
      <c r="R1084" s="13" t="s">
        <v>714</v>
      </c>
      <c r="S1084" s="13" t="s">
        <v>715</v>
      </c>
    </row>
    <row r="1085" spans="1:19" x14ac:dyDescent="0.25">
      <c r="A1085" s="13" t="s">
        <v>702</v>
      </c>
      <c r="B1085" s="13" t="s">
        <v>703</v>
      </c>
      <c r="C1085" s="13" t="s">
        <v>704</v>
      </c>
      <c r="D1085" s="13" t="s">
        <v>705</v>
      </c>
      <c r="E1085" s="13" t="s">
        <v>706</v>
      </c>
      <c r="F1085" s="14">
        <v>541.54</v>
      </c>
      <c r="G1085" s="13" t="s">
        <v>707</v>
      </c>
      <c r="H1085" s="19">
        <v>43922</v>
      </c>
      <c r="I1085" s="13" t="s">
        <v>1855</v>
      </c>
      <c r="J1085" s="13" t="s">
        <v>1856</v>
      </c>
      <c r="K1085" s="20">
        <v>10080</v>
      </c>
      <c r="L1085" s="13" t="s">
        <v>643</v>
      </c>
      <c r="M1085" s="20">
        <v>114020</v>
      </c>
      <c r="N1085" s="13" t="s">
        <v>1857</v>
      </c>
      <c r="O1085" s="13" t="s">
        <v>711</v>
      </c>
      <c r="P1085" s="13" t="s">
        <v>712</v>
      </c>
      <c r="Q1085" s="13" t="s">
        <v>1582</v>
      </c>
      <c r="R1085" s="13" t="s">
        <v>714</v>
      </c>
      <c r="S1085" s="13" t="s">
        <v>730</v>
      </c>
    </row>
    <row r="1086" spans="1:19" x14ac:dyDescent="0.25">
      <c r="A1086" s="13" t="s">
        <v>716</v>
      </c>
      <c r="B1086" s="13" t="s">
        <v>703</v>
      </c>
      <c r="C1086" s="13" t="s">
        <v>717</v>
      </c>
      <c r="D1086" s="13" t="s">
        <v>705</v>
      </c>
      <c r="E1086" s="13" t="s">
        <v>706</v>
      </c>
      <c r="F1086" s="14">
        <v>541.54</v>
      </c>
      <c r="G1086" s="13" t="s">
        <v>707</v>
      </c>
      <c r="H1086" s="19">
        <v>43952</v>
      </c>
      <c r="I1086" s="13" t="s">
        <v>1840</v>
      </c>
      <c r="J1086" s="13" t="s">
        <v>1856</v>
      </c>
      <c r="K1086" s="20">
        <v>10080</v>
      </c>
      <c r="L1086" s="13" t="s">
        <v>643</v>
      </c>
      <c r="M1086" s="20">
        <v>114020</v>
      </c>
      <c r="N1086" s="13" t="s">
        <v>1857</v>
      </c>
      <c r="O1086" s="13" t="s">
        <v>718</v>
      </c>
      <c r="P1086" s="13" t="s">
        <v>719</v>
      </c>
      <c r="Q1086" s="13" t="s">
        <v>720</v>
      </c>
      <c r="R1086" s="13" t="s">
        <v>714</v>
      </c>
      <c r="S1086" s="13" t="s">
        <v>730</v>
      </c>
    </row>
    <row r="1087" spans="1:19" x14ac:dyDescent="0.25">
      <c r="A1087" s="13" t="s">
        <v>722</v>
      </c>
      <c r="B1087" s="13" t="s">
        <v>703</v>
      </c>
      <c r="C1087" s="13" t="s">
        <v>723</v>
      </c>
      <c r="D1087" s="13" t="s">
        <v>705</v>
      </c>
      <c r="E1087" s="13" t="s">
        <v>706</v>
      </c>
      <c r="F1087" s="14">
        <v>556.03</v>
      </c>
      <c r="G1087" s="13" t="s">
        <v>707</v>
      </c>
      <c r="H1087" s="19">
        <v>43983</v>
      </c>
      <c r="I1087" s="13" t="s">
        <v>1775</v>
      </c>
      <c r="J1087" s="13" t="s">
        <v>1856</v>
      </c>
      <c r="K1087" s="20">
        <v>10080</v>
      </c>
      <c r="L1087" s="13" t="s">
        <v>643</v>
      </c>
      <c r="M1087" s="20">
        <v>114020</v>
      </c>
      <c r="N1087" s="13" t="s">
        <v>1857</v>
      </c>
      <c r="O1087" s="13" t="s">
        <v>724</v>
      </c>
      <c r="P1087" s="13" t="s">
        <v>725</v>
      </c>
      <c r="Q1087" s="13" t="s">
        <v>726</v>
      </c>
      <c r="R1087" s="13" t="s">
        <v>714</v>
      </c>
      <c r="S1087" s="13" t="s">
        <v>730</v>
      </c>
    </row>
    <row r="1088" spans="1:19" x14ac:dyDescent="0.25">
      <c r="A1088" s="13" t="s">
        <v>702</v>
      </c>
      <c r="B1088" s="13" t="s">
        <v>703</v>
      </c>
      <c r="C1088" s="13" t="s">
        <v>704</v>
      </c>
      <c r="D1088" s="13" t="s">
        <v>705</v>
      </c>
      <c r="E1088" s="13" t="s">
        <v>706</v>
      </c>
      <c r="F1088" s="14">
        <v>18301.86</v>
      </c>
      <c r="G1088" s="13" t="s">
        <v>707</v>
      </c>
      <c r="H1088" s="19">
        <v>43922</v>
      </c>
      <c r="I1088" s="13" t="s">
        <v>1858</v>
      </c>
      <c r="J1088" s="13" t="s">
        <v>1859</v>
      </c>
      <c r="K1088" s="20">
        <v>10080</v>
      </c>
      <c r="L1088" s="13" t="s">
        <v>643</v>
      </c>
      <c r="M1088" s="20">
        <v>114040</v>
      </c>
      <c r="N1088" s="13" t="s">
        <v>1860</v>
      </c>
      <c r="O1088" s="13" t="s">
        <v>711</v>
      </c>
      <c r="P1088" s="13" t="s">
        <v>712</v>
      </c>
      <c r="Q1088" s="13" t="s">
        <v>1582</v>
      </c>
      <c r="R1088" s="13" t="s">
        <v>714</v>
      </c>
      <c r="S1088" s="13" t="s">
        <v>682</v>
      </c>
    </row>
    <row r="1089" spans="1:19" x14ac:dyDescent="0.25">
      <c r="A1089" s="13" t="s">
        <v>716</v>
      </c>
      <c r="B1089" s="13" t="s">
        <v>703</v>
      </c>
      <c r="C1089" s="13" t="s">
        <v>717</v>
      </c>
      <c r="D1089" s="13" t="s">
        <v>705</v>
      </c>
      <c r="E1089" s="13" t="s">
        <v>706</v>
      </c>
      <c r="F1089" s="14">
        <v>18778.490000000002</v>
      </c>
      <c r="G1089" s="13" t="s">
        <v>707</v>
      </c>
      <c r="H1089" s="19">
        <v>43952</v>
      </c>
      <c r="I1089" s="13" t="s">
        <v>1843</v>
      </c>
      <c r="J1089" s="13" t="s">
        <v>1859</v>
      </c>
      <c r="K1089" s="20">
        <v>10080</v>
      </c>
      <c r="L1089" s="13" t="s">
        <v>643</v>
      </c>
      <c r="M1089" s="20">
        <v>114040</v>
      </c>
      <c r="N1089" s="13" t="s">
        <v>1860</v>
      </c>
      <c r="O1089" s="13" t="s">
        <v>718</v>
      </c>
      <c r="P1089" s="13" t="s">
        <v>719</v>
      </c>
      <c r="Q1089" s="13" t="s">
        <v>720</v>
      </c>
      <c r="R1089" s="13" t="s">
        <v>714</v>
      </c>
      <c r="S1089" s="13" t="s">
        <v>682</v>
      </c>
    </row>
    <row r="1090" spans="1:19" x14ac:dyDescent="0.25">
      <c r="A1090" s="13" t="s">
        <v>722</v>
      </c>
      <c r="B1090" s="13" t="s">
        <v>703</v>
      </c>
      <c r="C1090" s="13" t="s">
        <v>723</v>
      </c>
      <c r="D1090" s="13" t="s">
        <v>705</v>
      </c>
      <c r="E1090" s="13" t="s">
        <v>706</v>
      </c>
      <c r="F1090" s="14">
        <v>18350.59</v>
      </c>
      <c r="G1090" s="13" t="s">
        <v>707</v>
      </c>
      <c r="H1090" s="19">
        <v>43983</v>
      </c>
      <c r="I1090" s="13" t="s">
        <v>1778</v>
      </c>
      <c r="J1090" s="13" t="s">
        <v>1859</v>
      </c>
      <c r="K1090" s="20">
        <v>10080</v>
      </c>
      <c r="L1090" s="13" t="s">
        <v>643</v>
      </c>
      <c r="M1090" s="20">
        <v>114040</v>
      </c>
      <c r="N1090" s="13" t="s">
        <v>1860</v>
      </c>
      <c r="O1090" s="13" t="s">
        <v>724</v>
      </c>
      <c r="P1090" s="13" t="s">
        <v>725</v>
      </c>
      <c r="Q1090" s="13" t="s">
        <v>726</v>
      </c>
      <c r="R1090" s="13" t="s">
        <v>714</v>
      </c>
      <c r="S1090" s="13" t="s">
        <v>682</v>
      </c>
    </row>
    <row r="1091" spans="1:19" x14ac:dyDescent="0.25">
      <c r="A1091" s="13" t="s">
        <v>702</v>
      </c>
      <c r="B1091" s="13" t="s">
        <v>703</v>
      </c>
      <c r="C1091" s="13" t="s">
        <v>704</v>
      </c>
      <c r="D1091" s="13" t="s">
        <v>705</v>
      </c>
      <c r="E1091" s="13" t="s">
        <v>706</v>
      </c>
      <c r="F1091" s="14">
        <v>7760.49</v>
      </c>
      <c r="G1091" s="13" t="s">
        <v>707</v>
      </c>
      <c r="H1091" s="19">
        <v>43922</v>
      </c>
      <c r="I1091" s="13" t="s">
        <v>1861</v>
      </c>
      <c r="J1091" s="13" t="s">
        <v>1862</v>
      </c>
      <c r="K1091" s="20">
        <v>10080</v>
      </c>
      <c r="L1091" s="13" t="s">
        <v>643</v>
      </c>
      <c r="M1091" s="20">
        <v>114060</v>
      </c>
      <c r="N1091" s="13" t="s">
        <v>1863</v>
      </c>
      <c r="O1091" s="13" t="s">
        <v>711</v>
      </c>
      <c r="P1091" s="13" t="s">
        <v>712</v>
      </c>
      <c r="Q1091" s="13" t="s">
        <v>1582</v>
      </c>
      <c r="R1091" s="13" t="s">
        <v>714</v>
      </c>
      <c r="S1091" s="13" t="s">
        <v>721</v>
      </c>
    </row>
    <row r="1092" spans="1:19" x14ac:dyDescent="0.25">
      <c r="A1092" s="13" t="s">
        <v>716</v>
      </c>
      <c r="B1092" s="13" t="s">
        <v>703</v>
      </c>
      <c r="C1092" s="13" t="s">
        <v>717</v>
      </c>
      <c r="D1092" s="13" t="s">
        <v>705</v>
      </c>
      <c r="E1092" s="13" t="s">
        <v>706</v>
      </c>
      <c r="F1092" s="14">
        <v>7715.55</v>
      </c>
      <c r="G1092" s="13" t="s">
        <v>707</v>
      </c>
      <c r="H1092" s="19">
        <v>43952</v>
      </c>
      <c r="I1092" s="13" t="s">
        <v>1846</v>
      </c>
      <c r="J1092" s="13" t="s">
        <v>1862</v>
      </c>
      <c r="K1092" s="20">
        <v>10080</v>
      </c>
      <c r="L1092" s="13" t="s">
        <v>643</v>
      </c>
      <c r="M1092" s="20">
        <v>114060</v>
      </c>
      <c r="N1092" s="13" t="s">
        <v>1863</v>
      </c>
      <c r="O1092" s="13" t="s">
        <v>718</v>
      </c>
      <c r="P1092" s="13" t="s">
        <v>719</v>
      </c>
      <c r="Q1092" s="13" t="s">
        <v>720</v>
      </c>
      <c r="R1092" s="13" t="s">
        <v>714</v>
      </c>
      <c r="S1092" s="13" t="s">
        <v>721</v>
      </c>
    </row>
    <row r="1093" spans="1:19" x14ac:dyDescent="0.25">
      <c r="A1093" s="13" t="s">
        <v>722</v>
      </c>
      <c r="B1093" s="13" t="s">
        <v>703</v>
      </c>
      <c r="C1093" s="13" t="s">
        <v>723</v>
      </c>
      <c r="D1093" s="13" t="s">
        <v>705</v>
      </c>
      <c r="E1093" s="13" t="s">
        <v>706</v>
      </c>
      <c r="F1093" s="14">
        <v>7753.41</v>
      </c>
      <c r="G1093" s="13" t="s">
        <v>707</v>
      </c>
      <c r="H1093" s="19">
        <v>43983</v>
      </c>
      <c r="I1093" s="13" t="s">
        <v>1783</v>
      </c>
      <c r="J1093" s="13" t="s">
        <v>1862</v>
      </c>
      <c r="K1093" s="20">
        <v>10080</v>
      </c>
      <c r="L1093" s="13" t="s">
        <v>643</v>
      </c>
      <c r="M1093" s="20">
        <v>114060</v>
      </c>
      <c r="N1093" s="13" t="s">
        <v>1863</v>
      </c>
      <c r="O1093" s="13" t="s">
        <v>724</v>
      </c>
      <c r="P1093" s="13" t="s">
        <v>725</v>
      </c>
      <c r="Q1093" s="13" t="s">
        <v>726</v>
      </c>
      <c r="R1093" s="13" t="s">
        <v>714</v>
      </c>
      <c r="S1093" s="13" t="s">
        <v>721</v>
      </c>
    </row>
    <row r="1094" spans="1:19" x14ac:dyDescent="0.25">
      <c r="A1094" s="13" t="s">
        <v>702</v>
      </c>
      <c r="B1094" s="13" t="s">
        <v>703</v>
      </c>
      <c r="C1094" s="13" t="s">
        <v>704</v>
      </c>
      <c r="D1094" s="13" t="s">
        <v>705</v>
      </c>
      <c r="E1094" s="13" t="s">
        <v>706</v>
      </c>
      <c r="F1094" s="14">
        <v>3152.78</v>
      </c>
      <c r="G1094" s="13" t="s">
        <v>707</v>
      </c>
      <c r="H1094" s="19">
        <v>43922</v>
      </c>
      <c r="I1094" s="13" t="s">
        <v>1864</v>
      </c>
      <c r="J1094" s="13" t="s">
        <v>1865</v>
      </c>
      <c r="K1094" s="20">
        <v>10081</v>
      </c>
      <c r="L1094" s="13" t="s">
        <v>644</v>
      </c>
      <c r="M1094" s="20">
        <v>111100</v>
      </c>
      <c r="N1094" s="13" t="s">
        <v>1866</v>
      </c>
      <c r="O1094" s="13" t="s">
        <v>711</v>
      </c>
      <c r="P1094" s="13" t="s">
        <v>712</v>
      </c>
      <c r="Q1094" s="13" t="s">
        <v>1582</v>
      </c>
      <c r="R1094" s="13" t="s">
        <v>714</v>
      </c>
      <c r="S1094" s="13" t="s">
        <v>715</v>
      </c>
    </row>
    <row r="1095" spans="1:19" x14ac:dyDescent="0.25">
      <c r="A1095" s="13" t="s">
        <v>716</v>
      </c>
      <c r="B1095" s="13" t="s">
        <v>703</v>
      </c>
      <c r="C1095" s="13" t="s">
        <v>717</v>
      </c>
      <c r="D1095" s="13" t="s">
        <v>705</v>
      </c>
      <c r="E1095" s="13" t="s">
        <v>706</v>
      </c>
      <c r="F1095" s="14">
        <v>3152.78</v>
      </c>
      <c r="G1095" s="13" t="s">
        <v>707</v>
      </c>
      <c r="H1095" s="19">
        <v>43952</v>
      </c>
      <c r="I1095" s="13" t="s">
        <v>1849</v>
      </c>
      <c r="J1095" s="13" t="s">
        <v>1865</v>
      </c>
      <c r="K1095" s="20">
        <v>10081</v>
      </c>
      <c r="L1095" s="13" t="s">
        <v>644</v>
      </c>
      <c r="M1095" s="20">
        <v>111100</v>
      </c>
      <c r="N1095" s="13" t="s">
        <v>1866</v>
      </c>
      <c r="O1095" s="13" t="s">
        <v>718</v>
      </c>
      <c r="P1095" s="13" t="s">
        <v>719</v>
      </c>
      <c r="Q1095" s="13" t="s">
        <v>720</v>
      </c>
      <c r="R1095" s="13" t="s">
        <v>714</v>
      </c>
      <c r="S1095" s="13" t="s">
        <v>715</v>
      </c>
    </row>
    <row r="1096" spans="1:19" x14ac:dyDescent="0.25">
      <c r="A1096" s="13" t="s">
        <v>722</v>
      </c>
      <c r="B1096" s="13" t="s">
        <v>703</v>
      </c>
      <c r="C1096" s="13" t="s">
        <v>723</v>
      </c>
      <c r="D1096" s="13" t="s">
        <v>705</v>
      </c>
      <c r="E1096" s="13" t="s">
        <v>706</v>
      </c>
      <c r="F1096" s="14">
        <v>3165.64</v>
      </c>
      <c r="G1096" s="13" t="s">
        <v>707</v>
      </c>
      <c r="H1096" s="19">
        <v>43983</v>
      </c>
      <c r="I1096" s="13" t="s">
        <v>1786</v>
      </c>
      <c r="J1096" s="13" t="s">
        <v>1865</v>
      </c>
      <c r="K1096" s="20">
        <v>10081</v>
      </c>
      <c r="L1096" s="13" t="s">
        <v>644</v>
      </c>
      <c r="M1096" s="20">
        <v>111100</v>
      </c>
      <c r="N1096" s="13" t="s">
        <v>1866</v>
      </c>
      <c r="O1096" s="13" t="s">
        <v>724</v>
      </c>
      <c r="P1096" s="13" t="s">
        <v>725</v>
      </c>
      <c r="Q1096" s="13" t="s">
        <v>726</v>
      </c>
      <c r="R1096" s="13" t="s">
        <v>714</v>
      </c>
      <c r="S1096" s="13" t="s">
        <v>715</v>
      </c>
    </row>
    <row r="1097" spans="1:19" x14ac:dyDescent="0.25">
      <c r="A1097" s="13" t="s">
        <v>702</v>
      </c>
      <c r="B1097" s="13" t="s">
        <v>703</v>
      </c>
      <c r="C1097" s="13" t="s">
        <v>704</v>
      </c>
      <c r="D1097" s="13" t="s">
        <v>705</v>
      </c>
      <c r="E1097" s="13" t="s">
        <v>706</v>
      </c>
      <c r="F1097" s="14">
        <v>2781.06</v>
      </c>
      <c r="G1097" s="13" t="s">
        <v>707</v>
      </c>
      <c r="H1097" s="19">
        <v>43922</v>
      </c>
      <c r="I1097" s="13" t="s">
        <v>1867</v>
      </c>
      <c r="J1097" s="13" t="s">
        <v>1868</v>
      </c>
      <c r="K1097" s="20">
        <v>10081</v>
      </c>
      <c r="L1097" s="13" t="s">
        <v>644</v>
      </c>
      <c r="M1097" s="20">
        <v>111200</v>
      </c>
      <c r="N1097" s="13" t="s">
        <v>1869</v>
      </c>
      <c r="O1097" s="13" t="s">
        <v>711</v>
      </c>
      <c r="P1097" s="13" t="s">
        <v>712</v>
      </c>
      <c r="Q1097" s="13" t="s">
        <v>1582</v>
      </c>
      <c r="R1097" s="13" t="s">
        <v>714</v>
      </c>
      <c r="S1097" s="13" t="s">
        <v>730</v>
      </c>
    </row>
    <row r="1098" spans="1:19" x14ac:dyDescent="0.25">
      <c r="A1098" s="13" t="s">
        <v>716</v>
      </c>
      <c r="B1098" s="13" t="s">
        <v>703</v>
      </c>
      <c r="C1098" s="13" t="s">
        <v>717</v>
      </c>
      <c r="D1098" s="13" t="s">
        <v>705</v>
      </c>
      <c r="E1098" s="13" t="s">
        <v>706</v>
      </c>
      <c r="F1098" s="14">
        <v>1966.87</v>
      </c>
      <c r="G1098" s="13" t="s">
        <v>707</v>
      </c>
      <c r="H1098" s="19">
        <v>43952</v>
      </c>
      <c r="I1098" s="13" t="s">
        <v>1852</v>
      </c>
      <c r="J1098" s="13" t="s">
        <v>1868</v>
      </c>
      <c r="K1098" s="20">
        <v>10081</v>
      </c>
      <c r="L1098" s="13" t="s">
        <v>644</v>
      </c>
      <c r="M1098" s="20">
        <v>111200</v>
      </c>
      <c r="N1098" s="13" t="s">
        <v>1869</v>
      </c>
      <c r="O1098" s="13" t="s">
        <v>718</v>
      </c>
      <c r="P1098" s="13" t="s">
        <v>719</v>
      </c>
      <c r="Q1098" s="13" t="s">
        <v>720</v>
      </c>
      <c r="R1098" s="13" t="s">
        <v>714</v>
      </c>
      <c r="S1098" s="13" t="s">
        <v>730</v>
      </c>
    </row>
    <row r="1099" spans="1:19" x14ac:dyDescent="0.25">
      <c r="A1099" s="13" t="s">
        <v>722</v>
      </c>
      <c r="B1099" s="13" t="s">
        <v>703</v>
      </c>
      <c r="C1099" s="13" t="s">
        <v>723</v>
      </c>
      <c r="D1099" s="13" t="s">
        <v>705</v>
      </c>
      <c r="E1099" s="13" t="s">
        <v>706</v>
      </c>
      <c r="F1099" s="14">
        <v>1966.87</v>
      </c>
      <c r="G1099" s="13" t="s">
        <v>707</v>
      </c>
      <c r="H1099" s="19">
        <v>43983</v>
      </c>
      <c r="I1099" s="13" t="s">
        <v>1789</v>
      </c>
      <c r="J1099" s="13" t="s">
        <v>1868</v>
      </c>
      <c r="K1099" s="20">
        <v>10081</v>
      </c>
      <c r="L1099" s="13" t="s">
        <v>644</v>
      </c>
      <c r="M1099" s="20">
        <v>111200</v>
      </c>
      <c r="N1099" s="13" t="s">
        <v>1869</v>
      </c>
      <c r="O1099" s="13" t="s">
        <v>724</v>
      </c>
      <c r="P1099" s="13" t="s">
        <v>725</v>
      </c>
      <c r="Q1099" s="13" t="s">
        <v>726</v>
      </c>
      <c r="R1099" s="13" t="s">
        <v>714</v>
      </c>
      <c r="S1099" s="13" t="s">
        <v>730</v>
      </c>
    </row>
    <row r="1100" spans="1:19" x14ac:dyDescent="0.25">
      <c r="A1100" s="13" t="s">
        <v>702</v>
      </c>
      <c r="B1100" s="13" t="s">
        <v>703</v>
      </c>
      <c r="C1100" s="13" t="s">
        <v>704</v>
      </c>
      <c r="D1100" s="13" t="s">
        <v>705</v>
      </c>
      <c r="E1100" s="13" t="s">
        <v>706</v>
      </c>
      <c r="F1100" s="14">
        <v>46922.61</v>
      </c>
      <c r="G1100" s="13" t="s">
        <v>707</v>
      </c>
      <c r="H1100" s="19">
        <v>43922</v>
      </c>
      <c r="I1100" s="13" t="s">
        <v>1870</v>
      </c>
      <c r="J1100" s="13" t="s">
        <v>1871</v>
      </c>
      <c r="K1100" s="20">
        <v>10081</v>
      </c>
      <c r="L1100" s="13" t="s">
        <v>644</v>
      </c>
      <c r="M1100" s="20">
        <v>111400</v>
      </c>
      <c r="N1100" s="13" t="s">
        <v>1872</v>
      </c>
      <c r="O1100" s="13" t="s">
        <v>711</v>
      </c>
      <c r="P1100" s="13" t="s">
        <v>712</v>
      </c>
      <c r="Q1100" s="13" t="s">
        <v>1582</v>
      </c>
      <c r="R1100" s="13" t="s">
        <v>714</v>
      </c>
      <c r="S1100" s="13" t="s">
        <v>682</v>
      </c>
    </row>
    <row r="1101" spans="1:19" x14ac:dyDescent="0.25">
      <c r="A1101" s="13" t="s">
        <v>716</v>
      </c>
      <c r="B1101" s="13" t="s">
        <v>703</v>
      </c>
      <c r="C1101" s="13" t="s">
        <v>717</v>
      </c>
      <c r="D1101" s="13" t="s">
        <v>705</v>
      </c>
      <c r="E1101" s="13" t="s">
        <v>706</v>
      </c>
      <c r="F1101" s="14">
        <v>46922.61</v>
      </c>
      <c r="G1101" s="13" t="s">
        <v>707</v>
      </c>
      <c r="H1101" s="19">
        <v>43952</v>
      </c>
      <c r="I1101" s="13" t="s">
        <v>1855</v>
      </c>
      <c r="J1101" s="13" t="s">
        <v>1871</v>
      </c>
      <c r="K1101" s="20">
        <v>10081</v>
      </c>
      <c r="L1101" s="13" t="s">
        <v>644</v>
      </c>
      <c r="M1101" s="20">
        <v>111400</v>
      </c>
      <c r="N1101" s="13" t="s">
        <v>1872</v>
      </c>
      <c r="O1101" s="13" t="s">
        <v>718</v>
      </c>
      <c r="P1101" s="13" t="s">
        <v>719</v>
      </c>
      <c r="Q1101" s="13" t="s">
        <v>720</v>
      </c>
      <c r="R1101" s="13" t="s">
        <v>714</v>
      </c>
      <c r="S1101" s="13" t="s">
        <v>682</v>
      </c>
    </row>
    <row r="1102" spans="1:19" x14ac:dyDescent="0.25">
      <c r="A1102" s="13" t="s">
        <v>722</v>
      </c>
      <c r="B1102" s="13" t="s">
        <v>703</v>
      </c>
      <c r="C1102" s="13" t="s">
        <v>723</v>
      </c>
      <c r="D1102" s="13" t="s">
        <v>705</v>
      </c>
      <c r="E1102" s="13" t="s">
        <v>706</v>
      </c>
      <c r="F1102" s="14">
        <v>46922.61</v>
      </c>
      <c r="G1102" s="13" t="s">
        <v>707</v>
      </c>
      <c r="H1102" s="19">
        <v>43983</v>
      </c>
      <c r="I1102" s="13" t="s">
        <v>1792</v>
      </c>
      <c r="J1102" s="13" t="s">
        <v>1871</v>
      </c>
      <c r="K1102" s="20">
        <v>10081</v>
      </c>
      <c r="L1102" s="13" t="s">
        <v>644</v>
      </c>
      <c r="M1102" s="20">
        <v>111400</v>
      </c>
      <c r="N1102" s="13" t="s">
        <v>1872</v>
      </c>
      <c r="O1102" s="13" t="s">
        <v>724</v>
      </c>
      <c r="P1102" s="13" t="s">
        <v>725</v>
      </c>
      <c r="Q1102" s="13" t="s">
        <v>726</v>
      </c>
      <c r="R1102" s="13" t="s">
        <v>714</v>
      </c>
      <c r="S1102" s="13" t="s">
        <v>682</v>
      </c>
    </row>
    <row r="1103" spans="1:19" x14ac:dyDescent="0.25">
      <c r="A1103" s="13" t="s">
        <v>702</v>
      </c>
      <c r="B1103" s="13" t="s">
        <v>703</v>
      </c>
      <c r="C1103" s="13" t="s">
        <v>704</v>
      </c>
      <c r="D1103" s="13" t="s">
        <v>705</v>
      </c>
      <c r="E1103" s="13" t="s">
        <v>706</v>
      </c>
      <c r="F1103" s="14">
        <v>21834.66</v>
      </c>
      <c r="G1103" s="13" t="s">
        <v>707</v>
      </c>
      <c r="H1103" s="19">
        <v>43922</v>
      </c>
      <c r="I1103" s="13" t="s">
        <v>1873</v>
      </c>
      <c r="J1103" s="13" t="s">
        <v>1874</v>
      </c>
      <c r="K1103" s="20">
        <v>10081</v>
      </c>
      <c r="L1103" s="13" t="s">
        <v>644</v>
      </c>
      <c r="M1103" s="20">
        <v>111600</v>
      </c>
      <c r="N1103" s="13" t="s">
        <v>1875</v>
      </c>
      <c r="O1103" s="13" t="s">
        <v>711</v>
      </c>
      <c r="P1103" s="13" t="s">
        <v>712</v>
      </c>
      <c r="Q1103" s="13" t="s">
        <v>1582</v>
      </c>
      <c r="R1103" s="13" t="s">
        <v>714</v>
      </c>
      <c r="S1103" s="13" t="s">
        <v>721</v>
      </c>
    </row>
    <row r="1104" spans="1:19" x14ac:dyDescent="0.25">
      <c r="A1104" s="13" t="s">
        <v>716</v>
      </c>
      <c r="B1104" s="13" t="s">
        <v>703</v>
      </c>
      <c r="C1104" s="13" t="s">
        <v>717</v>
      </c>
      <c r="D1104" s="13" t="s">
        <v>705</v>
      </c>
      <c r="E1104" s="13" t="s">
        <v>706</v>
      </c>
      <c r="F1104" s="14">
        <v>21834.66</v>
      </c>
      <c r="G1104" s="13" t="s">
        <v>707</v>
      </c>
      <c r="H1104" s="19">
        <v>43952</v>
      </c>
      <c r="I1104" s="13" t="s">
        <v>1858</v>
      </c>
      <c r="J1104" s="13" t="s">
        <v>1874</v>
      </c>
      <c r="K1104" s="20">
        <v>10081</v>
      </c>
      <c r="L1104" s="13" t="s">
        <v>644</v>
      </c>
      <c r="M1104" s="20">
        <v>111600</v>
      </c>
      <c r="N1104" s="13" t="s">
        <v>1875</v>
      </c>
      <c r="O1104" s="13" t="s">
        <v>718</v>
      </c>
      <c r="P1104" s="13" t="s">
        <v>719</v>
      </c>
      <c r="Q1104" s="13" t="s">
        <v>720</v>
      </c>
      <c r="R1104" s="13" t="s">
        <v>714</v>
      </c>
      <c r="S1104" s="13" t="s">
        <v>721</v>
      </c>
    </row>
    <row r="1105" spans="1:19" x14ac:dyDescent="0.25">
      <c r="A1105" s="13" t="s">
        <v>722</v>
      </c>
      <c r="B1105" s="13" t="s">
        <v>703</v>
      </c>
      <c r="C1105" s="13" t="s">
        <v>723</v>
      </c>
      <c r="D1105" s="13" t="s">
        <v>705</v>
      </c>
      <c r="E1105" s="13" t="s">
        <v>706</v>
      </c>
      <c r="F1105" s="14">
        <v>21834.66</v>
      </c>
      <c r="G1105" s="13" t="s">
        <v>707</v>
      </c>
      <c r="H1105" s="19">
        <v>43983</v>
      </c>
      <c r="I1105" s="13" t="s">
        <v>1795</v>
      </c>
      <c r="J1105" s="13" t="s">
        <v>1874</v>
      </c>
      <c r="K1105" s="20">
        <v>10081</v>
      </c>
      <c r="L1105" s="13" t="s">
        <v>644</v>
      </c>
      <c r="M1105" s="20">
        <v>111600</v>
      </c>
      <c r="N1105" s="13" t="s">
        <v>1875</v>
      </c>
      <c r="O1105" s="13" t="s">
        <v>724</v>
      </c>
      <c r="P1105" s="13" t="s">
        <v>725</v>
      </c>
      <c r="Q1105" s="13" t="s">
        <v>726</v>
      </c>
      <c r="R1105" s="13" t="s">
        <v>714</v>
      </c>
      <c r="S1105" s="13" t="s">
        <v>721</v>
      </c>
    </row>
    <row r="1106" spans="1:19" x14ac:dyDescent="0.25">
      <c r="A1106" s="13" t="s">
        <v>702</v>
      </c>
      <c r="B1106" s="13" t="s">
        <v>703</v>
      </c>
      <c r="C1106" s="13" t="s">
        <v>704</v>
      </c>
      <c r="D1106" s="13" t="s">
        <v>705</v>
      </c>
      <c r="E1106" s="13" t="s">
        <v>706</v>
      </c>
      <c r="F1106" s="14">
        <v>3506.07</v>
      </c>
      <c r="G1106" s="13" t="s">
        <v>707</v>
      </c>
      <c r="H1106" s="19">
        <v>43922</v>
      </c>
      <c r="I1106" s="13" t="s">
        <v>1876</v>
      </c>
      <c r="J1106" s="13" t="s">
        <v>1877</v>
      </c>
      <c r="K1106" s="20">
        <v>10081</v>
      </c>
      <c r="L1106" s="13" t="s">
        <v>644</v>
      </c>
      <c r="M1106" s="20">
        <v>111700</v>
      </c>
      <c r="N1106" s="13" t="s">
        <v>1878</v>
      </c>
      <c r="O1106" s="13" t="s">
        <v>711</v>
      </c>
      <c r="P1106" s="13" t="s">
        <v>712</v>
      </c>
      <c r="Q1106" s="13" t="s">
        <v>1582</v>
      </c>
      <c r="R1106" s="13" t="s">
        <v>714</v>
      </c>
      <c r="S1106" s="13" t="s">
        <v>741</v>
      </c>
    </row>
    <row r="1107" spans="1:19" x14ac:dyDescent="0.25">
      <c r="A1107" s="13" t="s">
        <v>716</v>
      </c>
      <c r="B1107" s="13" t="s">
        <v>703</v>
      </c>
      <c r="C1107" s="13" t="s">
        <v>717</v>
      </c>
      <c r="D1107" s="13" t="s">
        <v>705</v>
      </c>
      <c r="E1107" s="13" t="s">
        <v>706</v>
      </c>
      <c r="F1107" s="14">
        <v>3492.54</v>
      </c>
      <c r="G1107" s="13" t="s">
        <v>707</v>
      </c>
      <c r="H1107" s="19">
        <v>43952</v>
      </c>
      <c r="I1107" s="13" t="s">
        <v>1861</v>
      </c>
      <c r="J1107" s="13" t="s">
        <v>1877</v>
      </c>
      <c r="K1107" s="20">
        <v>10081</v>
      </c>
      <c r="L1107" s="13" t="s">
        <v>644</v>
      </c>
      <c r="M1107" s="20">
        <v>111700</v>
      </c>
      <c r="N1107" s="13" t="s">
        <v>1878</v>
      </c>
      <c r="O1107" s="13" t="s">
        <v>718</v>
      </c>
      <c r="P1107" s="13" t="s">
        <v>719</v>
      </c>
      <c r="Q1107" s="13" t="s">
        <v>720</v>
      </c>
      <c r="R1107" s="13" t="s">
        <v>714</v>
      </c>
      <c r="S1107" s="13" t="s">
        <v>741</v>
      </c>
    </row>
    <row r="1108" spans="1:19" x14ac:dyDescent="0.25">
      <c r="A1108" s="13" t="s">
        <v>722</v>
      </c>
      <c r="B1108" s="13" t="s">
        <v>703</v>
      </c>
      <c r="C1108" s="13" t="s">
        <v>723</v>
      </c>
      <c r="D1108" s="13" t="s">
        <v>705</v>
      </c>
      <c r="E1108" s="13" t="s">
        <v>706</v>
      </c>
      <c r="F1108" s="14">
        <v>3492.54</v>
      </c>
      <c r="G1108" s="13" t="s">
        <v>707</v>
      </c>
      <c r="H1108" s="19">
        <v>43983</v>
      </c>
      <c r="I1108" s="13" t="s">
        <v>1798</v>
      </c>
      <c r="J1108" s="13" t="s">
        <v>1877</v>
      </c>
      <c r="K1108" s="20">
        <v>10081</v>
      </c>
      <c r="L1108" s="13" t="s">
        <v>644</v>
      </c>
      <c r="M1108" s="20">
        <v>111700</v>
      </c>
      <c r="N1108" s="13" t="s">
        <v>1878</v>
      </c>
      <c r="O1108" s="13" t="s">
        <v>724</v>
      </c>
      <c r="P1108" s="13" t="s">
        <v>725</v>
      </c>
      <c r="Q1108" s="13" t="s">
        <v>726</v>
      </c>
      <c r="R1108" s="13" t="s">
        <v>714</v>
      </c>
      <c r="S1108" s="13" t="s">
        <v>741</v>
      </c>
    </row>
    <row r="1109" spans="1:19" x14ac:dyDescent="0.25">
      <c r="A1109" s="13" t="s">
        <v>702</v>
      </c>
      <c r="B1109" s="13" t="s">
        <v>703</v>
      </c>
      <c r="C1109" s="13" t="s">
        <v>704</v>
      </c>
      <c r="D1109" s="13" t="s">
        <v>705</v>
      </c>
      <c r="E1109" s="13" t="s">
        <v>706</v>
      </c>
      <c r="F1109" s="14">
        <v>65.39</v>
      </c>
      <c r="G1109" s="13" t="s">
        <v>707</v>
      </c>
      <c r="H1109" s="19">
        <v>43922</v>
      </c>
      <c r="I1109" s="13" t="s">
        <v>1879</v>
      </c>
      <c r="J1109" s="13" t="s">
        <v>1880</v>
      </c>
      <c r="K1109" s="20">
        <v>10081</v>
      </c>
      <c r="L1109" s="13" t="s">
        <v>644</v>
      </c>
      <c r="M1109" s="20">
        <v>113000</v>
      </c>
      <c r="N1109" s="13" t="s">
        <v>1881</v>
      </c>
      <c r="O1109" s="13" t="s">
        <v>711</v>
      </c>
      <c r="P1109" s="13" t="s">
        <v>712</v>
      </c>
      <c r="Q1109" s="13" t="s">
        <v>1582</v>
      </c>
      <c r="R1109" s="13" t="s">
        <v>714</v>
      </c>
      <c r="S1109" s="13" t="s">
        <v>741</v>
      </c>
    </row>
    <row r="1110" spans="1:19" x14ac:dyDescent="0.25">
      <c r="A1110" s="13" t="s">
        <v>716</v>
      </c>
      <c r="B1110" s="13" t="s">
        <v>703</v>
      </c>
      <c r="C1110" s="13" t="s">
        <v>717</v>
      </c>
      <c r="D1110" s="13" t="s">
        <v>705</v>
      </c>
      <c r="E1110" s="13" t="s">
        <v>706</v>
      </c>
      <c r="F1110" s="14">
        <v>65.39</v>
      </c>
      <c r="G1110" s="13" t="s">
        <v>707</v>
      </c>
      <c r="H1110" s="19">
        <v>43952</v>
      </c>
      <c r="I1110" s="13" t="s">
        <v>1864</v>
      </c>
      <c r="J1110" s="13" t="s">
        <v>1880</v>
      </c>
      <c r="K1110" s="20">
        <v>10081</v>
      </c>
      <c r="L1110" s="13" t="s">
        <v>644</v>
      </c>
      <c r="M1110" s="20">
        <v>113000</v>
      </c>
      <c r="N1110" s="13" t="s">
        <v>1881</v>
      </c>
      <c r="O1110" s="13" t="s">
        <v>718</v>
      </c>
      <c r="P1110" s="13" t="s">
        <v>719</v>
      </c>
      <c r="Q1110" s="13" t="s">
        <v>720</v>
      </c>
      <c r="R1110" s="13" t="s">
        <v>714</v>
      </c>
      <c r="S1110" s="13" t="s">
        <v>741</v>
      </c>
    </row>
    <row r="1111" spans="1:19" x14ac:dyDescent="0.25">
      <c r="A1111" s="13" t="s">
        <v>722</v>
      </c>
      <c r="B1111" s="13" t="s">
        <v>703</v>
      </c>
      <c r="C1111" s="13" t="s">
        <v>723</v>
      </c>
      <c r="D1111" s="13" t="s">
        <v>705</v>
      </c>
      <c r="E1111" s="13" t="s">
        <v>706</v>
      </c>
      <c r="F1111" s="14">
        <v>65.39</v>
      </c>
      <c r="G1111" s="13" t="s">
        <v>707</v>
      </c>
      <c r="H1111" s="19">
        <v>43983</v>
      </c>
      <c r="I1111" s="13" t="s">
        <v>1801</v>
      </c>
      <c r="J1111" s="13" t="s">
        <v>1880</v>
      </c>
      <c r="K1111" s="20">
        <v>10081</v>
      </c>
      <c r="L1111" s="13" t="s">
        <v>644</v>
      </c>
      <c r="M1111" s="20">
        <v>113000</v>
      </c>
      <c r="N1111" s="13" t="s">
        <v>1881</v>
      </c>
      <c r="O1111" s="13" t="s">
        <v>724</v>
      </c>
      <c r="P1111" s="13" t="s">
        <v>725</v>
      </c>
      <c r="Q1111" s="13" t="s">
        <v>726</v>
      </c>
      <c r="R1111" s="13" t="s">
        <v>714</v>
      </c>
      <c r="S1111" s="13" t="s">
        <v>741</v>
      </c>
    </row>
    <row r="1112" spans="1:19" x14ac:dyDescent="0.25">
      <c r="A1112" s="13" t="s">
        <v>702</v>
      </c>
      <c r="B1112" s="13" t="s">
        <v>703</v>
      </c>
      <c r="C1112" s="13" t="s">
        <v>704</v>
      </c>
      <c r="D1112" s="13" t="s">
        <v>705</v>
      </c>
      <c r="E1112" s="13" t="s">
        <v>706</v>
      </c>
      <c r="F1112" s="14">
        <v>223.83</v>
      </c>
      <c r="G1112" s="13" t="s">
        <v>707</v>
      </c>
      <c r="H1112" s="19">
        <v>43922</v>
      </c>
      <c r="I1112" s="13" t="s">
        <v>1882</v>
      </c>
      <c r="J1112" s="13" t="s">
        <v>1883</v>
      </c>
      <c r="K1112" s="20">
        <v>10081</v>
      </c>
      <c r="L1112" s="13" t="s">
        <v>644</v>
      </c>
      <c r="M1112" s="20">
        <v>113010</v>
      </c>
      <c r="N1112" s="13" t="s">
        <v>1884</v>
      </c>
      <c r="O1112" s="13" t="s">
        <v>711</v>
      </c>
      <c r="P1112" s="13" t="s">
        <v>712</v>
      </c>
      <c r="Q1112" s="13" t="s">
        <v>1582</v>
      </c>
      <c r="R1112" s="13" t="s">
        <v>714</v>
      </c>
      <c r="S1112" s="13" t="s">
        <v>715</v>
      </c>
    </row>
    <row r="1113" spans="1:19" x14ac:dyDescent="0.25">
      <c r="A1113" s="13" t="s">
        <v>716</v>
      </c>
      <c r="B1113" s="13" t="s">
        <v>703</v>
      </c>
      <c r="C1113" s="13" t="s">
        <v>717</v>
      </c>
      <c r="D1113" s="13" t="s">
        <v>705</v>
      </c>
      <c r="E1113" s="13" t="s">
        <v>706</v>
      </c>
      <c r="F1113" s="14">
        <v>223.83</v>
      </c>
      <c r="G1113" s="13" t="s">
        <v>707</v>
      </c>
      <c r="H1113" s="19">
        <v>43952</v>
      </c>
      <c r="I1113" s="13" t="s">
        <v>1867</v>
      </c>
      <c r="J1113" s="13" t="s">
        <v>1883</v>
      </c>
      <c r="K1113" s="20">
        <v>10081</v>
      </c>
      <c r="L1113" s="13" t="s">
        <v>644</v>
      </c>
      <c r="M1113" s="20">
        <v>113010</v>
      </c>
      <c r="N1113" s="13" t="s">
        <v>1884</v>
      </c>
      <c r="O1113" s="13" t="s">
        <v>718</v>
      </c>
      <c r="P1113" s="13" t="s">
        <v>719</v>
      </c>
      <c r="Q1113" s="13" t="s">
        <v>720</v>
      </c>
      <c r="R1113" s="13" t="s">
        <v>714</v>
      </c>
      <c r="S1113" s="13" t="s">
        <v>715</v>
      </c>
    </row>
    <row r="1114" spans="1:19" x14ac:dyDescent="0.25">
      <c r="A1114" s="13" t="s">
        <v>722</v>
      </c>
      <c r="B1114" s="13" t="s">
        <v>703</v>
      </c>
      <c r="C1114" s="13" t="s">
        <v>723</v>
      </c>
      <c r="D1114" s="13" t="s">
        <v>705</v>
      </c>
      <c r="E1114" s="13" t="s">
        <v>706</v>
      </c>
      <c r="F1114" s="14">
        <v>227.14</v>
      </c>
      <c r="G1114" s="13" t="s">
        <v>707</v>
      </c>
      <c r="H1114" s="19">
        <v>43983</v>
      </c>
      <c r="I1114" s="13" t="s">
        <v>1804</v>
      </c>
      <c r="J1114" s="13" t="s">
        <v>1883</v>
      </c>
      <c r="K1114" s="20">
        <v>10081</v>
      </c>
      <c r="L1114" s="13" t="s">
        <v>644</v>
      </c>
      <c r="M1114" s="20">
        <v>113010</v>
      </c>
      <c r="N1114" s="13" t="s">
        <v>1884</v>
      </c>
      <c r="O1114" s="13" t="s">
        <v>724</v>
      </c>
      <c r="P1114" s="13" t="s">
        <v>725</v>
      </c>
      <c r="Q1114" s="13" t="s">
        <v>726</v>
      </c>
      <c r="R1114" s="13" t="s">
        <v>714</v>
      </c>
      <c r="S1114" s="13" t="s">
        <v>715</v>
      </c>
    </row>
    <row r="1115" spans="1:19" x14ac:dyDescent="0.25">
      <c r="A1115" s="13" t="s">
        <v>702</v>
      </c>
      <c r="B1115" s="13" t="s">
        <v>703</v>
      </c>
      <c r="C1115" s="13" t="s">
        <v>704</v>
      </c>
      <c r="D1115" s="13" t="s">
        <v>705</v>
      </c>
      <c r="E1115" s="13" t="s">
        <v>706</v>
      </c>
      <c r="F1115" s="14">
        <v>280.86</v>
      </c>
      <c r="G1115" s="13" t="s">
        <v>707</v>
      </c>
      <c r="H1115" s="19">
        <v>43922</v>
      </c>
      <c r="I1115" s="13" t="s">
        <v>1885</v>
      </c>
      <c r="J1115" s="13" t="s">
        <v>1886</v>
      </c>
      <c r="K1115" s="20">
        <v>10081</v>
      </c>
      <c r="L1115" s="13" t="s">
        <v>644</v>
      </c>
      <c r="M1115" s="20">
        <v>113020</v>
      </c>
      <c r="N1115" s="13" t="s">
        <v>1887</v>
      </c>
      <c r="O1115" s="13" t="s">
        <v>711</v>
      </c>
      <c r="P1115" s="13" t="s">
        <v>712</v>
      </c>
      <c r="Q1115" s="13" t="s">
        <v>1582</v>
      </c>
      <c r="R1115" s="13" t="s">
        <v>714</v>
      </c>
      <c r="S1115" s="13" t="s">
        <v>730</v>
      </c>
    </row>
    <row r="1116" spans="1:19" x14ac:dyDescent="0.25">
      <c r="A1116" s="13" t="s">
        <v>716</v>
      </c>
      <c r="B1116" s="13" t="s">
        <v>703</v>
      </c>
      <c r="C1116" s="13" t="s">
        <v>717</v>
      </c>
      <c r="D1116" s="13" t="s">
        <v>705</v>
      </c>
      <c r="E1116" s="13" t="s">
        <v>706</v>
      </c>
      <c r="F1116" s="14">
        <v>169.06</v>
      </c>
      <c r="G1116" s="13" t="s">
        <v>707</v>
      </c>
      <c r="H1116" s="19">
        <v>43952</v>
      </c>
      <c r="I1116" s="13" t="s">
        <v>1870</v>
      </c>
      <c r="J1116" s="13" t="s">
        <v>1886</v>
      </c>
      <c r="K1116" s="20">
        <v>10081</v>
      </c>
      <c r="L1116" s="13" t="s">
        <v>644</v>
      </c>
      <c r="M1116" s="20">
        <v>113020</v>
      </c>
      <c r="N1116" s="13" t="s">
        <v>1887</v>
      </c>
      <c r="O1116" s="13" t="s">
        <v>718</v>
      </c>
      <c r="P1116" s="13" t="s">
        <v>719</v>
      </c>
      <c r="Q1116" s="13" t="s">
        <v>720</v>
      </c>
      <c r="R1116" s="13" t="s">
        <v>714</v>
      </c>
      <c r="S1116" s="13" t="s">
        <v>730</v>
      </c>
    </row>
    <row r="1117" spans="1:19" x14ac:dyDescent="0.25">
      <c r="A1117" s="13" t="s">
        <v>722</v>
      </c>
      <c r="B1117" s="13" t="s">
        <v>703</v>
      </c>
      <c r="C1117" s="13" t="s">
        <v>723</v>
      </c>
      <c r="D1117" s="13" t="s">
        <v>705</v>
      </c>
      <c r="E1117" s="13" t="s">
        <v>706</v>
      </c>
      <c r="F1117" s="14">
        <v>169.06</v>
      </c>
      <c r="G1117" s="13" t="s">
        <v>707</v>
      </c>
      <c r="H1117" s="19">
        <v>43983</v>
      </c>
      <c r="I1117" s="13" t="s">
        <v>1807</v>
      </c>
      <c r="J1117" s="13" t="s">
        <v>1886</v>
      </c>
      <c r="K1117" s="20">
        <v>10081</v>
      </c>
      <c r="L1117" s="13" t="s">
        <v>644</v>
      </c>
      <c r="M1117" s="20">
        <v>113020</v>
      </c>
      <c r="N1117" s="13" t="s">
        <v>1887</v>
      </c>
      <c r="O1117" s="13" t="s">
        <v>724</v>
      </c>
      <c r="P1117" s="13" t="s">
        <v>725</v>
      </c>
      <c r="Q1117" s="13" t="s">
        <v>726</v>
      </c>
      <c r="R1117" s="13" t="s">
        <v>714</v>
      </c>
      <c r="S1117" s="13" t="s">
        <v>730</v>
      </c>
    </row>
    <row r="1118" spans="1:19" x14ac:dyDescent="0.25">
      <c r="A1118" s="13" t="s">
        <v>702</v>
      </c>
      <c r="B1118" s="13" t="s">
        <v>703</v>
      </c>
      <c r="C1118" s="13" t="s">
        <v>704</v>
      </c>
      <c r="D1118" s="13" t="s">
        <v>705</v>
      </c>
      <c r="E1118" s="13" t="s">
        <v>706</v>
      </c>
      <c r="F1118" s="14">
        <v>5161.6400000000003</v>
      </c>
      <c r="G1118" s="13" t="s">
        <v>707</v>
      </c>
      <c r="H1118" s="19">
        <v>43922</v>
      </c>
      <c r="I1118" s="13" t="s">
        <v>1888</v>
      </c>
      <c r="J1118" s="13" t="s">
        <v>1889</v>
      </c>
      <c r="K1118" s="20">
        <v>10081</v>
      </c>
      <c r="L1118" s="13" t="s">
        <v>644</v>
      </c>
      <c r="M1118" s="20">
        <v>113040</v>
      </c>
      <c r="N1118" s="13" t="s">
        <v>1890</v>
      </c>
      <c r="O1118" s="13" t="s">
        <v>711</v>
      </c>
      <c r="P1118" s="13" t="s">
        <v>712</v>
      </c>
      <c r="Q1118" s="13" t="s">
        <v>1582</v>
      </c>
      <c r="R1118" s="13" t="s">
        <v>714</v>
      </c>
      <c r="S1118" s="13" t="s">
        <v>682</v>
      </c>
    </row>
    <row r="1119" spans="1:19" x14ac:dyDescent="0.25">
      <c r="A1119" s="13" t="s">
        <v>716</v>
      </c>
      <c r="B1119" s="13" t="s">
        <v>703</v>
      </c>
      <c r="C1119" s="13" t="s">
        <v>717</v>
      </c>
      <c r="D1119" s="13" t="s">
        <v>705</v>
      </c>
      <c r="E1119" s="13" t="s">
        <v>706</v>
      </c>
      <c r="F1119" s="14">
        <v>5161.6400000000003</v>
      </c>
      <c r="G1119" s="13" t="s">
        <v>707</v>
      </c>
      <c r="H1119" s="19">
        <v>43952</v>
      </c>
      <c r="I1119" s="13" t="s">
        <v>1873</v>
      </c>
      <c r="J1119" s="13" t="s">
        <v>1889</v>
      </c>
      <c r="K1119" s="20">
        <v>10081</v>
      </c>
      <c r="L1119" s="13" t="s">
        <v>644</v>
      </c>
      <c r="M1119" s="20">
        <v>113040</v>
      </c>
      <c r="N1119" s="13" t="s">
        <v>1890</v>
      </c>
      <c r="O1119" s="13" t="s">
        <v>718</v>
      </c>
      <c r="P1119" s="13" t="s">
        <v>719</v>
      </c>
      <c r="Q1119" s="13" t="s">
        <v>720</v>
      </c>
      <c r="R1119" s="13" t="s">
        <v>714</v>
      </c>
      <c r="S1119" s="13" t="s">
        <v>682</v>
      </c>
    </row>
    <row r="1120" spans="1:19" x14ac:dyDescent="0.25">
      <c r="A1120" s="13" t="s">
        <v>722</v>
      </c>
      <c r="B1120" s="13" t="s">
        <v>703</v>
      </c>
      <c r="C1120" s="13" t="s">
        <v>723</v>
      </c>
      <c r="D1120" s="13" t="s">
        <v>705</v>
      </c>
      <c r="E1120" s="13" t="s">
        <v>706</v>
      </c>
      <c r="F1120" s="14">
        <v>5161.6400000000003</v>
      </c>
      <c r="G1120" s="13" t="s">
        <v>707</v>
      </c>
      <c r="H1120" s="19">
        <v>43983</v>
      </c>
      <c r="I1120" s="13" t="s">
        <v>1810</v>
      </c>
      <c r="J1120" s="13" t="s">
        <v>1889</v>
      </c>
      <c r="K1120" s="20">
        <v>10081</v>
      </c>
      <c r="L1120" s="13" t="s">
        <v>644</v>
      </c>
      <c r="M1120" s="20">
        <v>113040</v>
      </c>
      <c r="N1120" s="13" t="s">
        <v>1890</v>
      </c>
      <c r="O1120" s="13" t="s">
        <v>724</v>
      </c>
      <c r="P1120" s="13" t="s">
        <v>725</v>
      </c>
      <c r="Q1120" s="13" t="s">
        <v>726</v>
      </c>
      <c r="R1120" s="13" t="s">
        <v>714</v>
      </c>
      <c r="S1120" s="13" t="s">
        <v>682</v>
      </c>
    </row>
    <row r="1121" spans="1:19" x14ac:dyDescent="0.25">
      <c r="A1121" s="13" t="s">
        <v>702</v>
      </c>
      <c r="B1121" s="13" t="s">
        <v>703</v>
      </c>
      <c r="C1121" s="13" t="s">
        <v>704</v>
      </c>
      <c r="D1121" s="13" t="s">
        <v>705</v>
      </c>
      <c r="E1121" s="13" t="s">
        <v>706</v>
      </c>
      <c r="F1121" s="14">
        <v>1325.32</v>
      </c>
      <c r="G1121" s="13" t="s">
        <v>707</v>
      </c>
      <c r="H1121" s="19">
        <v>43922</v>
      </c>
      <c r="I1121" s="13" t="s">
        <v>1891</v>
      </c>
      <c r="J1121" s="13" t="s">
        <v>1892</v>
      </c>
      <c r="K1121" s="20">
        <v>10081</v>
      </c>
      <c r="L1121" s="13" t="s">
        <v>644</v>
      </c>
      <c r="M1121" s="20">
        <v>113060</v>
      </c>
      <c r="N1121" s="13" t="s">
        <v>1893</v>
      </c>
      <c r="O1121" s="13" t="s">
        <v>711</v>
      </c>
      <c r="P1121" s="13" t="s">
        <v>712</v>
      </c>
      <c r="Q1121" s="13" t="s">
        <v>1582</v>
      </c>
      <c r="R1121" s="13" t="s">
        <v>714</v>
      </c>
      <c r="S1121" s="13" t="s">
        <v>721</v>
      </c>
    </row>
    <row r="1122" spans="1:19" x14ac:dyDescent="0.25">
      <c r="A1122" s="13" t="s">
        <v>716</v>
      </c>
      <c r="B1122" s="13" t="s">
        <v>703</v>
      </c>
      <c r="C1122" s="13" t="s">
        <v>717</v>
      </c>
      <c r="D1122" s="13" t="s">
        <v>705</v>
      </c>
      <c r="E1122" s="13" t="s">
        <v>706</v>
      </c>
      <c r="F1122" s="14">
        <v>1325.32</v>
      </c>
      <c r="G1122" s="13" t="s">
        <v>707</v>
      </c>
      <c r="H1122" s="19">
        <v>43952</v>
      </c>
      <c r="I1122" s="13" t="s">
        <v>1876</v>
      </c>
      <c r="J1122" s="13" t="s">
        <v>1892</v>
      </c>
      <c r="K1122" s="20">
        <v>10081</v>
      </c>
      <c r="L1122" s="13" t="s">
        <v>644</v>
      </c>
      <c r="M1122" s="20">
        <v>113060</v>
      </c>
      <c r="N1122" s="13" t="s">
        <v>1893</v>
      </c>
      <c r="O1122" s="13" t="s">
        <v>718</v>
      </c>
      <c r="P1122" s="13" t="s">
        <v>719</v>
      </c>
      <c r="Q1122" s="13" t="s">
        <v>720</v>
      </c>
      <c r="R1122" s="13" t="s">
        <v>714</v>
      </c>
      <c r="S1122" s="13" t="s">
        <v>721</v>
      </c>
    </row>
    <row r="1123" spans="1:19" x14ac:dyDescent="0.25">
      <c r="A1123" s="13" t="s">
        <v>722</v>
      </c>
      <c r="B1123" s="13" t="s">
        <v>703</v>
      </c>
      <c r="C1123" s="13" t="s">
        <v>723</v>
      </c>
      <c r="D1123" s="13" t="s">
        <v>705</v>
      </c>
      <c r="E1123" s="13" t="s">
        <v>706</v>
      </c>
      <c r="F1123" s="14">
        <v>1325.32</v>
      </c>
      <c r="G1123" s="13" t="s">
        <v>707</v>
      </c>
      <c r="H1123" s="19">
        <v>43983</v>
      </c>
      <c r="I1123" s="13" t="s">
        <v>1813</v>
      </c>
      <c r="J1123" s="13" t="s">
        <v>1892</v>
      </c>
      <c r="K1123" s="20">
        <v>10081</v>
      </c>
      <c r="L1123" s="13" t="s">
        <v>644</v>
      </c>
      <c r="M1123" s="20">
        <v>113060</v>
      </c>
      <c r="N1123" s="13" t="s">
        <v>1893</v>
      </c>
      <c r="O1123" s="13" t="s">
        <v>724</v>
      </c>
      <c r="P1123" s="13" t="s">
        <v>725</v>
      </c>
      <c r="Q1123" s="13" t="s">
        <v>726</v>
      </c>
      <c r="R1123" s="13" t="s">
        <v>714</v>
      </c>
      <c r="S1123" s="13" t="s">
        <v>721</v>
      </c>
    </row>
    <row r="1124" spans="1:19" x14ac:dyDescent="0.25">
      <c r="A1124" s="13" t="s">
        <v>702</v>
      </c>
      <c r="B1124" s="13" t="s">
        <v>703</v>
      </c>
      <c r="C1124" s="13" t="s">
        <v>704</v>
      </c>
      <c r="D1124" s="13" t="s">
        <v>705</v>
      </c>
      <c r="E1124" s="13" t="s">
        <v>706</v>
      </c>
      <c r="F1124" s="14">
        <v>794.85</v>
      </c>
      <c r="G1124" s="13" t="s">
        <v>707</v>
      </c>
      <c r="H1124" s="19">
        <v>43922</v>
      </c>
      <c r="I1124" s="13" t="s">
        <v>1894</v>
      </c>
      <c r="J1124" s="13" t="s">
        <v>1895</v>
      </c>
      <c r="K1124" s="20">
        <v>10081</v>
      </c>
      <c r="L1124" s="13" t="s">
        <v>644</v>
      </c>
      <c r="M1124" s="20">
        <v>114000</v>
      </c>
      <c r="N1124" s="13" t="s">
        <v>1896</v>
      </c>
      <c r="O1124" s="13" t="s">
        <v>711</v>
      </c>
      <c r="P1124" s="13" t="s">
        <v>712</v>
      </c>
      <c r="Q1124" s="13" t="s">
        <v>1582</v>
      </c>
      <c r="R1124" s="13" t="s">
        <v>714</v>
      </c>
      <c r="S1124" s="13" t="s">
        <v>741</v>
      </c>
    </row>
    <row r="1125" spans="1:19" x14ac:dyDescent="0.25">
      <c r="A1125" s="13" t="s">
        <v>716</v>
      </c>
      <c r="B1125" s="13" t="s">
        <v>703</v>
      </c>
      <c r="C1125" s="13" t="s">
        <v>717</v>
      </c>
      <c r="D1125" s="13" t="s">
        <v>705</v>
      </c>
      <c r="E1125" s="13" t="s">
        <v>706</v>
      </c>
      <c r="F1125" s="14">
        <v>791.09</v>
      </c>
      <c r="G1125" s="13" t="s">
        <v>707</v>
      </c>
      <c r="H1125" s="19">
        <v>43952</v>
      </c>
      <c r="I1125" s="13" t="s">
        <v>1879</v>
      </c>
      <c r="J1125" s="13" t="s">
        <v>1895</v>
      </c>
      <c r="K1125" s="20">
        <v>10081</v>
      </c>
      <c r="L1125" s="13" t="s">
        <v>644</v>
      </c>
      <c r="M1125" s="20">
        <v>114000</v>
      </c>
      <c r="N1125" s="13" t="s">
        <v>1896</v>
      </c>
      <c r="O1125" s="13" t="s">
        <v>718</v>
      </c>
      <c r="P1125" s="13" t="s">
        <v>719</v>
      </c>
      <c r="Q1125" s="13" t="s">
        <v>720</v>
      </c>
      <c r="R1125" s="13" t="s">
        <v>714</v>
      </c>
      <c r="S1125" s="13" t="s">
        <v>741</v>
      </c>
    </row>
    <row r="1126" spans="1:19" x14ac:dyDescent="0.25">
      <c r="A1126" s="13" t="s">
        <v>722</v>
      </c>
      <c r="B1126" s="13" t="s">
        <v>703</v>
      </c>
      <c r="C1126" s="13" t="s">
        <v>723</v>
      </c>
      <c r="D1126" s="13" t="s">
        <v>705</v>
      </c>
      <c r="E1126" s="13" t="s">
        <v>706</v>
      </c>
      <c r="F1126" s="14">
        <v>791.09</v>
      </c>
      <c r="G1126" s="13" t="s">
        <v>707</v>
      </c>
      <c r="H1126" s="19">
        <v>43983</v>
      </c>
      <c r="I1126" s="13" t="s">
        <v>1816</v>
      </c>
      <c r="J1126" s="13" t="s">
        <v>1895</v>
      </c>
      <c r="K1126" s="20">
        <v>10081</v>
      </c>
      <c r="L1126" s="13" t="s">
        <v>644</v>
      </c>
      <c r="M1126" s="20">
        <v>114000</v>
      </c>
      <c r="N1126" s="13" t="s">
        <v>1896</v>
      </c>
      <c r="O1126" s="13" t="s">
        <v>724</v>
      </c>
      <c r="P1126" s="13" t="s">
        <v>725</v>
      </c>
      <c r="Q1126" s="13" t="s">
        <v>726</v>
      </c>
      <c r="R1126" s="13" t="s">
        <v>714</v>
      </c>
      <c r="S1126" s="13" t="s">
        <v>741</v>
      </c>
    </row>
    <row r="1127" spans="1:19" x14ac:dyDescent="0.25">
      <c r="A1127" s="13" t="s">
        <v>702</v>
      </c>
      <c r="B1127" s="13" t="s">
        <v>703</v>
      </c>
      <c r="C1127" s="13" t="s">
        <v>704</v>
      </c>
      <c r="D1127" s="13" t="s">
        <v>705</v>
      </c>
      <c r="E1127" s="13" t="s">
        <v>706</v>
      </c>
      <c r="F1127" s="14">
        <v>1029.72</v>
      </c>
      <c r="G1127" s="13" t="s">
        <v>707</v>
      </c>
      <c r="H1127" s="19">
        <v>43922</v>
      </c>
      <c r="I1127" s="13" t="s">
        <v>1897</v>
      </c>
      <c r="J1127" s="13" t="s">
        <v>1898</v>
      </c>
      <c r="K1127" s="20">
        <v>10081</v>
      </c>
      <c r="L1127" s="13" t="s">
        <v>644</v>
      </c>
      <c r="M1127" s="20">
        <v>114010</v>
      </c>
      <c r="N1127" s="13" t="s">
        <v>1899</v>
      </c>
      <c r="O1127" s="13" t="s">
        <v>711</v>
      </c>
      <c r="P1127" s="13" t="s">
        <v>712</v>
      </c>
      <c r="Q1127" s="13" t="s">
        <v>1582</v>
      </c>
      <c r="R1127" s="13" t="s">
        <v>714</v>
      </c>
      <c r="S1127" s="13" t="s">
        <v>715</v>
      </c>
    </row>
    <row r="1128" spans="1:19" x14ac:dyDescent="0.25">
      <c r="A1128" s="13" t="s">
        <v>716</v>
      </c>
      <c r="B1128" s="13" t="s">
        <v>703</v>
      </c>
      <c r="C1128" s="13" t="s">
        <v>717</v>
      </c>
      <c r="D1128" s="13" t="s">
        <v>705</v>
      </c>
      <c r="E1128" s="13" t="s">
        <v>706</v>
      </c>
      <c r="F1128" s="14">
        <v>1029.72</v>
      </c>
      <c r="G1128" s="13" t="s">
        <v>707</v>
      </c>
      <c r="H1128" s="19">
        <v>43952</v>
      </c>
      <c r="I1128" s="13" t="s">
        <v>1882</v>
      </c>
      <c r="J1128" s="13" t="s">
        <v>1898</v>
      </c>
      <c r="K1128" s="20">
        <v>10081</v>
      </c>
      <c r="L1128" s="13" t="s">
        <v>644</v>
      </c>
      <c r="M1128" s="20">
        <v>114010</v>
      </c>
      <c r="N1128" s="13" t="s">
        <v>1899</v>
      </c>
      <c r="O1128" s="13" t="s">
        <v>718</v>
      </c>
      <c r="P1128" s="13" t="s">
        <v>719</v>
      </c>
      <c r="Q1128" s="13" t="s">
        <v>720</v>
      </c>
      <c r="R1128" s="13" t="s">
        <v>714</v>
      </c>
      <c r="S1128" s="13" t="s">
        <v>715</v>
      </c>
    </row>
    <row r="1129" spans="1:19" x14ac:dyDescent="0.25">
      <c r="A1129" s="13" t="s">
        <v>722</v>
      </c>
      <c r="B1129" s="13" t="s">
        <v>703</v>
      </c>
      <c r="C1129" s="13" t="s">
        <v>723</v>
      </c>
      <c r="D1129" s="13" t="s">
        <v>705</v>
      </c>
      <c r="E1129" s="13" t="s">
        <v>706</v>
      </c>
      <c r="F1129" s="14">
        <v>1071.9100000000001</v>
      </c>
      <c r="G1129" s="13" t="s">
        <v>707</v>
      </c>
      <c r="H1129" s="19">
        <v>43983</v>
      </c>
      <c r="I1129" s="13" t="s">
        <v>1819</v>
      </c>
      <c r="J1129" s="13" t="s">
        <v>1898</v>
      </c>
      <c r="K1129" s="20">
        <v>10081</v>
      </c>
      <c r="L1129" s="13" t="s">
        <v>644</v>
      </c>
      <c r="M1129" s="20">
        <v>114010</v>
      </c>
      <c r="N1129" s="13" t="s">
        <v>1899</v>
      </c>
      <c r="O1129" s="13" t="s">
        <v>724</v>
      </c>
      <c r="P1129" s="13" t="s">
        <v>725</v>
      </c>
      <c r="Q1129" s="13" t="s">
        <v>726</v>
      </c>
      <c r="R1129" s="13" t="s">
        <v>714</v>
      </c>
      <c r="S1129" s="13" t="s">
        <v>715</v>
      </c>
    </row>
    <row r="1130" spans="1:19" x14ac:dyDescent="0.25">
      <c r="A1130" s="13" t="s">
        <v>702</v>
      </c>
      <c r="B1130" s="13" t="s">
        <v>703</v>
      </c>
      <c r="C1130" s="13" t="s">
        <v>704</v>
      </c>
      <c r="D1130" s="13" t="s">
        <v>705</v>
      </c>
      <c r="E1130" s="13" t="s">
        <v>706</v>
      </c>
      <c r="F1130" s="14">
        <v>772.05</v>
      </c>
      <c r="G1130" s="13" t="s">
        <v>707</v>
      </c>
      <c r="H1130" s="19">
        <v>43922</v>
      </c>
      <c r="I1130" s="13" t="s">
        <v>1900</v>
      </c>
      <c r="J1130" s="13" t="s">
        <v>1901</v>
      </c>
      <c r="K1130" s="20">
        <v>10081</v>
      </c>
      <c r="L1130" s="13" t="s">
        <v>644</v>
      </c>
      <c r="M1130" s="20">
        <v>114020</v>
      </c>
      <c r="N1130" s="13" t="s">
        <v>1902</v>
      </c>
      <c r="O1130" s="13" t="s">
        <v>711</v>
      </c>
      <c r="P1130" s="13" t="s">
        <v>712</v>
      </c>
      <c r="Q1130" s="13" t="s">
        <v>1582</v>
      </c>
      <c r="R1130" s="13" t="s">
        <v>714</v>
      </c>
      <c r="S1130" s="13" t="s">
        <v>730</v>
      </c>
    </row>
    <row r="1131" spans="1:19" x14ac:dyDescent="0.25">
      <c r="A1131" s="13" t="s">
        <v>716</v>
      </c>
      <c r="B1131" s="13" t="s">
        <v>703</v>
      </c>
      <c r="C1131" s="13" t="s">
        <v>717</v>
      </c>
      <c r="D1131" s="13" t="s">
        <v>705</v>
      </c>
      <c r="E1131" s="13" t="s">
        <v>706</v>
      </c>
      <c r="F1131" s="14">
        <v>546.03</v>
      </c>
      <c r="G1131" s="13" t="s">
        <v>707</v>
      </c>
      <c r="H1131" s="19">
        <v>43952</v>
      </c>
      <c r="I1131" s="13" t="s">
        <v>1885</v>
      </c>
      <c r="J1131" s="13" t="s">
        <v>1901</v>
      </c>
      <c r="K1131" s="20">
        <v>10081</v>
      </c>
      <c r="L1131" s="13" t="s">
        <v>644</v>
      </c>
      <c r="M1131" s="20">
        <v>114020</v>
      </c>
      <c r="N1131" s="13" t="s">
        <v>1902</v>
      </c>
      <c r="O1131" s="13" t="s">
        <v>718</v>
      </c>
      <c r="P1131" s="13" t="s">
        <v>719</v>
      </c>
      <c r="Q1131" s="13" t="s">
        <v>720</v>
      </c>
      <c r="R1131" s="13" t="s">
        <v>714</v>
      </c>
      <c r="S1131" s="13" t="s">
        <v>730</v>
      </c>
    </row>
    <row r="1132" spans="1:19" x14ac:dyDescent="0.25">
      <c r="A1132" s="13" t="s">
        <v>722</v>
      </c>
      <c r="B1132" s="13" t="s">
        <v>703</v>
      </c>
      <c r="C1132" s="13" t="s">
        <v>723</v>
      </c>
      <c r="D1132" s="13" t="s">
        <v>705</v>
      </c>
      <c r="E1132" s="13" t="s">
        <v>706</v>
      </c>
      <c r="F1132" s="14">
        <v>546.03</v>
      </c>
      <c r="G1132" s="13" t="s">
        <v>707</v>
      </c>
      <c r="H1132" s="19">
        <v>43983</v>
      </c>
      <c r="I1132" s="13" t="s">
        <v>1822</v>
      </c>
      <c r="J1132" s="13" t="s">
        <v>1901</v>
      </c>
      <c r="K1132" s="20">
        <v>10081</v>
      </c>
      <c r="L1132" s="13" t="s">
        <v>644</v>
      </c>
      <c r="M1132" s="20">
        <v>114020</v>
      </c>
      <c r="N1132" s="13" t="s">
        <v>1902</v>
      </c>
      <c r="O1132" s="13" t="s">
        <v>724</v>
      </c>
      <c r="P1132" s="13" t="s">
        <v>725</v>
      </c>
      <c r="Q1132" s="13" t="s">
        <v>726</v>
      </c>
      <c r="R1132" s="13" t="s">
        <v>714</v>
      </c>
      <c r="S1132" s="13" t="s">
        <v>730</v>
      </c>
    </row>
    <row r="1133" spans="1:19" x14ac:dyDescent="0.25">
      <c r="A1133" s="13" t="s">
        <v>702</v>
      </c>
      <c r="B1133" s="13" t="s">
        <v>703</v>
      </c>
      <c r="C1133" s="13" t="s">
        <v>704</v>
      </c>
      <c r="D1133" s="13" t="s">
        <v>705</v>
      </c>
      <c r="E1133" s="13" t="s">
        <v>706</v>
      </c>
      <c r="F1133" s="14">
        <v>11055.99</v>
      </c>
      <c r="G1133" s="13" t="s">
        <v>707</v>
      </c>
      <c r="H1133" s="19">
        <v>43922</v>
      </c>
      <c r="I1133" s="13" t="s">
        <v>1903</v>
      </c>
      <c r="J1133" s="13" t="s">
        <v>1904</v>
      </c>
      <c r="K1133" s="20">
        <v>10081</v>
      </c>
      <c r="L1133" s="13" t="s">
        <v>644</v>
      </c>
      <c r="M1133" s="20">
        <v>114040</v>
      </c>
      <c r="N1133" s="13" t="s">
        <v>1905</v>
      </c>
      <c r="O1133" s="13" t="s">
        <v>711</v>
      </c>
      <c r="P1133" s="13" t="s">
        <v>712</v>
      </c>
      <c r="Q1133" s="13" t="s">
        <v>1582</v>
      </c>
      <c r="R1133" s="13" t="s">
        <v>714</v>
      </c>
      <c r="S1133" s="13" t="s">
        <v>682</v>
      </c>
    </row>
    <row r="1134" spans="1:19" x14ac:dyDescent="0.25">
      <c r="A1134" s="13" t="s">
        <v>716</v>
      </c>
      <c r="B1134" s="13" t="s">
        <v>703</v>
      </c>
      <c r="C1134" s="13" t="s">
        <v>717</v>
      </c>
      <c r="D1134" s="13" t="s">
        <v>705</v>
      </c>
      <c r="E1134" s="13" t="s">
        <v>706</v>
      </c>
      <c r="F1134" s="14">
        <v>11055.99</v>
      </c>
      <c r="G1134" s="13" t="s">
        <v>707</v>
      </c>
      <c r="H1134" s="19">
        <v>43952</v>
      </c>
      <c r="I1134" s="13" t="s">
        <v>1888</v>
      </c>
      <c r="J1134" s="13" t="s">
        <v>1904</v>
      </c>
      <c r="K1134" s="20">
        <v>10081</v>
      </c>
      <c r="L1134" s="13" t="s">
        <v>644</v>
      </c>
      <c r="M1134" s="20">
        <v>114040</v>
      </c>
      <c r="N1134" s="13" t="s">
        <v>1905</v>
      </c>
      <c r="O1134" s="13" t="s">
        <v>718</v>
      </c>
      <c r="P1134" s="13" t="s">
        <v>719</v>
      </c>
      <c r="Q1134" s="13" t="s">
        <v>720</v>
      </c>
      <c r="R1134" s="13" t="s">
        <v>714</v>
      </c>
      <c r="S1134" s="13" t="s">
        <v>682</v>
      </c>
    </row>
    <row r="1135" spans="1:19" x14ac:dyDescent="0.25">
      <c r="A1135" s="13" t="s">
        <v>722</v>
      </c>
      <c r="B1135" s="13" t="s">
        <v>703</v>
      </c>
      <c r="C1135" s="13" t="s">
        <v>723</v>
      </c>
      <c r="D1135" s="13" t="s">
        <v>705</v>
      </c>
      <c r="E1135" s="13" t="s">
        <v>706</v>
      </c>
      <c r="F1135" s="14">
        <v>11055.99</v>
      </c>
      <c r="G1135" s="13" t="s">
        <v>707</v>
      </c>
      <c r="H1135" s="19">
        <v>43983</v>
      </c>
      <c r="I1135" s="13" t="s">
        <v>1825</v>
      </c>
      <c r="J1135" s="13" t="s">
        <v>1904</v>
      </c>
      <c r="K1135" s="20">
        <v>10081</v>
      </c>
      <c r="L1135" s="13" t="s">
        <v>644</v>
      </c>
      <c r="M1135" s="20">
        <v>114040</v>
      </c>
      <c r="N1135" s="13" t="s">
        <v>1905</v>
      </c>
      <c r="O1135" s="13" t="s">
        <v>724</v>
      </c>
      <c r="P1135" s="13" t="s">
        <v>725</v>
      </c>
      <c r="Q1135" s="13" t="s">
        <v>726</v>
      </c>
      <c r="R1135" s="13" t="s">
        <v>714</v>
      </c>
      <c r="S1135" s="13" t="s">
        <v>682</v>
      </c>
    </row>
    <row r="1136" spans="1:19" x14ac:dyDescent="0.25">
      <c r="A1136" s="13" t="s">
        <v>702</v>
      </c>
      <c r="B1136" s="13" t="s">
        <v>703</v>
      </c>
      <c r="C1136" s="13" t="s">
        <v>704</v>
      </c>
      <c r="D1136" s="13" t="s">
        <v>705</v>
      </c>
      <c r="E1136" s="13" t="s">
        <v>706</v>
      </c>
      <c r="F1136" s="14">
        <v>5995.17</v>
      </c>
      <c r="G1136" s="13" t="s">
        <v>707</v>
      </c>
      <c r="H1136" s="19">
        <v>43922</v>
      </c>
      <c r="I1136" s="13" t="s">
        <v>1906</v>
      </c>
      <c r="J1136" s="13" t="s">
        <v>1907</v>
      </c>
      <c r="K1136" s="20">
        <v>10081</v>
      </c>
      <c r="L1136" s="13" t="s">
        <v>644</v>
      </c>
      <c r="M1136" s="20">
        <v>114060</v>
      </c>
      <c r="N1136" s="13" t="s">
        <v>1908</v>
      </c>
      <c r="O1136" s="13" t="s">
        <v>711</v>
      </c>
      <c r="P1136" s="13" t="s">
        <v>712</v>
      </c>
      <c r="Q1136" s="13" t="s">
        <v>1582</v>
      </c>
      <c r="R1136" s="13" t="s">
        <v>714</v>
      </c>
      <c r="S1136" s="13" t="s">
        <v>721</v>
      </c>
    </row>
    <row r="1137" spans="1:19" x14ac:dyDescent="0.25">
      <c r="A1137" s="13" t="s">
        <v>716</v>
      </c>
      <c r="B1137" s="13" t="s">
        <v>703</v>
      </c>
      <c r="C1137" s="13" t="s">
        <v>717</v>
      </c>
      <c r="D1137" s="13" t="s">
        <v>705</v>
      </c>
      <c r="E1137" s="13" t="s">
        <v>706</v>
      </c>
      <c r="F1137" s="14">
        <v>5995.17</v>
      </c>
      <c r="G1137" s="13" t="s">
        <v>707</v>
      </c>
      <c r="H1137" s="19">
        <v>43952</v>
      </c>
      <c r="I1137" s="13" t="s">
        <v>1891</v>
      </c>
      <c r="J1137" s="13" t="s">
        <v>1907</v>
      </c>
      <c r="K1137" s="20">
        <v>10081</v>
      </c>
      <c r="L1137" s="13" t="s">
        <v>644</v>
      </c>
      <c r="M1137" s="20">
        <v>114060</v>
      </c>
      <c r="N1137" s="13" t="s">
        <v>1908</v>
      </c>
      <c r="O1137" s="13" t="s">
        <v>718</v>
      </c>
      <c r="P1137" s="13" t="s">
        <v>719</v>
      </c>
      <c r="Q1137" s="13" t="s">
        <v>720</v>
      </c>
      <c r="R1137" s="13" t="s">
        <v>714</v>
      </c>
      <c r="S1137" s="13" t="s">
        <v>721</v>
      </c>
    </row>
    <row r="1138" spans="1:19" x14ac:dyDescent="0.25">
      <c r="A1138" s="13" t="s">
        <v>722</v>
      </c>
      <c r="B1138" s="13" t="s">
        <v>703</v>
      </c>
      <c r="C1138" s="13" t="s">
        <v>723</v>
      </c>
      <c r="D1138" s="13" t="s">
        <v>705</v>
      </c>
      <c r="E1138" s="13" t="s">
        <v>706</v>
      </c>
      <c r="F1138" s="14">
        <v>5995.17</v>
      </c>
      <c r="G1138" s="13" t="s">
        <v>707</v>
      </c>
      <c r="H1138" s="19">
        <v>43983</v>
      </c>
      <c r="I1138" s="13" t="s">
        <v>1828</v>
      </c>
      <c r="J1138" s="13" t="s">
        <v>1907</v>
      </c>
      <c r="K1138" s="20">
        <v>10081</v>
      </c>
      <c r="L1138" s="13" t="s">
        <v>644</v>
      </c>
      <c r="M1138" s="20">
        <v>114060</v>
      </c>
      <c r="N1138" s="13" t="s">
        <v>1908</v>
      </c>
      <c r="O1138" s="13" t="s">
        <v>724</v>
      </c>
      <c r="P1138" s="13" t="s">
        <v>725</v>
      </c>
      <c r="Q1138" s="13" t="s">
        <v>726</v>
      </c>
      <c r="R1138" s="13" t="s">
        <v>714</v>
      </c>
      <c r="S1138" s="13" t="s">
        <v>721</v>
      </c>
    </row>
    <row r="1139" spans="1:19" x14ac:dyDescent="0.25">
      <c r="A1139" s="13" t="s">
        <v>702</v>
      </c>
      <c r="B1139" s="13" t="s">
        <v>703</v>
      </c>
      <c r="C1139" s="13" t="s">
        <v>704</v>
      </c>
      <c r="D1139" s="13" t="s">
        <v>705</v>
      </c>
      <c r="E1139" s="13" t="s">
        <v>706</v>
      </c>
      <c r="F1139" s="14">
        <v>3268.95</v>
      </c>
      <c r="G1139" s="13" t="s">
        <v>707</v>
      </c>
      <c r="H1139" s="19">
        <v>43922</v>
      </c>
      <c r="I1139" s="13" t="s">
        <v>1909</v>
      </c>
      <c r="J1139" s="13" t="s">
        <v>1910</v>
      </c>
      <c r="K1139" s="20">
        <v>10082</v>
      </c>
      <c r="L1139" s="13" t="s">
        <v>645</v>
      </c>
      <c r="M1139" s="20">
        <v>111100</v>
      </c>
      <c r="N1139" s="13" t="s">
        <v>1911</v>
      </c>
      <c r="O1139" s="13" t="s">
        <v>711</v>
      </c>
      <c r="P1139" s="13" t="s">
        <v>712</v>
      </c>
      <c r="Q1139" s="13" t="s">
        <v>1582</v>
      </c>
      <c r="R1139" s="13" t="s">
        <v>714</v>
      </c>
      <c r="S1139" s="13" t="s">
        <v>715</v>
      </c>
    </row>
    <row r="1140" spans="1:19" x14ac:dyDescent="0.25">
      <c r="A1140" s="13" t="s">
        <v>716</v>
      </c>
      <c r="B1140" s="13" t="s">
        <v>703</v>
      </c>
      <c r="C1140" s="13" t="s">
        <v>717</v>
      </c>
      <c r="D1140" s="13" t="s">
        <v>705</v>
      </c>
      <c r="E1140" s="13" t="s">
        <v>706</v>
      </c>
      <c r="F1140" s="14">
        <v>3268.95</v>
      </c>
      <c r="G1140" s="13" t="s">
        <v>707</v>
      </c>
      <c r="H1140" s="19">
        <v>43952</v>
      </c>
      <c r="I1140" s="13" t="s">
        <v>1894</v>
      </c>
      <c r="J1140" s="13" t="s">
        <v>1910</v>
      </c>
      <c r="K1140" s="20">
        <v>10082</v>
      </c>
      <c r="L1140" s="13" t="s">
        <v>645</v>
      </c>
      <c r="M1140" s="20">
        <v>111100</v>
      </c>
      <c r="N1140" s="13" t="s">
        <v>1911</v>
      </c>
      <c r="O1140" s="13" t="s">
        <v>718</v>
      </c>
      <c r="P1140" s="13" t="s">
        <v>719</v>
      </c>
      <c r="Q1140" s="13" t="s">
        <v>720</v>
      </c>
      <c r="R1140" s="13" t="s">
        <v>714</v>
      </c>
      <c r="S1140" s="13" t="s">
        <v>715</v>
      </c>
    </row>
    <row r="1141" spans="1:19" x14ac:dyDescent="0.25">
      <c r="A1141" s="13" t="s">
        <v>722</v>
      </c>
      <c r="B1141" s="13" t="s">
        <v>703</v>
      </c>
      <c r="C1141" s="13" t="s">
        <v>723</v>
      </c>
      <c r="D1141" s="13" t="s">
        <v>705</v>
      </c>
      <c r="E1141" s="13" t="s">
        <v>706</v>
      </c>
      <c r="F1141" s="14">
        <v>3370.29</v>
      </c>
      <c r="G1141" s="13" t="s">
        <v>707</v>
      </c>
      <c r="H1141" s="19">
        <v>43983</v>
      </c>
      <c r="I1141" s="13" t="s">
        <v>1831</v>
      </c>
      <c r="J1141" s="13" t="s">
        <v>1910</v>
      </c>
      <c r="K1141" s="20">
        <v>10082</v>
      </c>
      <c r="L1141" s="13" t="s">
        <v>645</v>
      </c>
      <c r="M1141" s="20">
        <v>111100</v>
      </c>
      <c r="N1141" s="13" t="s">
        <v>1911</v>
      </c>
      <c r="O1141" s="13" t="s">
        <v>724</v>
      </c>
      <c r="P1141" s="13" t="s">
        <v>725</v>
      </c>
      <c r="Q1141" s="13" t="s">
        <v>726</v>
      </c>
      <c r="R1141" s="13" t="s">
        <v>714</v>
      </c>
      <c r="S1141" s="13" t="s">
        <v>715</v>
      </c>
    </row>
    <row r="1142" spans="1:19" x14ac:dyDescent="0.25">
      <c r="A1142" s="13" t="s">
        <v>702</v>
      </c>
      <c r="B1142" s="13" t="s">
        <v>703</v>
      </c>
      <c r="C1142" s="13" t="s">
        <v>704</v>
      </c>
      <c r="D1142" s="13" t="s">
        <v>705</v>
      </c>
      <c r="E1142" s="13" t="s">
        <v>706</v>
      </c>
      <c r="F1142" s="14">
        <v>1917.28</v>
      </c>
      <c r="G1142" s="13" t="s">
        <v>707</v>
      </c>
      <c r="H1142" s="19">
        <v>43922</v>
      </c>
      <c r="I1142" s="13" t="s">
        <v>1912</v>
      </c>
      <c r="J1142" s="13" t="s">
        <v>1913</v>
      </c>
      <c r="K1142" s="20">
        <v>10082</v>
      </c>
      <c r="L1142" s="13" t="s">
        <v>645</v>
      </c>
      <c r="M1142" s="20">
        <v>111200</v>
      </c>
      <c r="N1142" s="13" t="s">
        <v>1914</v>
      </c>
      <c r="O1142" s="13" t="s">
        <v>711</v>
      </c>
      <c r="P1142" s="13" t="s">
        <v>712</v>
      </c>
      <c r="Q1142" s="13" t="s">
        <v>1582</v>
      </c>
      <c r="R1142" s="13" t="s">
        <v>714</v>
      </c>
      <c r="S1142" s="13" t="s">
        <v>730</v>
      </c>
    </row>
    <row r="1143" spans="1:19" x14ac:dyDescent="0.25">
      <c r="A1143" s="13" t="s">
        <v>716</v>
      </c>
      <c r="B1143" s="13" t="s">
        <v>703</v>
      </c>
      <c r="C1143" s="13" t="s">
        <v>717</v>
      </c>
      <c r="D1143" s="13" t="s">
        <v>705</v>
      </c>
      <c r="E1143" s="13" t="s">
        <v>706</v>
      </c>
      <c r="F1143" s="14">
        <v>1917.28</v>
      </c>
      <c r="G1143" s="13" t="s">
        <v>707</v>
      </c>
      <c r="H1143" s="19">
        <v>43952</v>
      </c>
      <c r="I1143" s="13" t="s">
        <v>1897</v>
      </c>
      <c r="J1143" s="13" t="s">
        <v>1913</v>
      </c>
      <c r="K1143" s="20">
        <v>10082</v>
      </c>
      <c r="L1143" s="13" t="s">
        <v>645</v>
      </c>
      <c r="M1143" s="20">
        <v>111200</v>
      </c>
      <c r="N1143" s="13" t="s">
        <v>1914</v>
      </c>
      <c r="O1143" s="13" t="s">
        <v>718</v>
      </c>
      <c r="P1143" s="13" t="s">
        <v>719</v>
      </c>
      <c r="Q1143" s="13" t="s">
        <v>720</v>
      </c>
      <c r="R1143" s="13" t="s">
        <v>714</v>
      </c>
      <c r="S1143" s="13" t="s">
        <v>730</v>
      </c>
    </row>
    <row r="1144" spans="1:19" x14ac:dyDescent="0.25">
      <c r="A1144" s="13" t="s">
        <v>722</v>
      </c>
      <c r="B1144" s="13" t="s">
        <v>703</v>
      </c>
      <c r="C1144" s="13" t="s">
        <v>723</v>
      </c>
      <c r="D1144" s="13" t="s">
        <v>705</v>
      </c>
      <c r="E1144" s="13" t="s">
        <v>706</v>
      </c>
      <c r="F1144" s="14">
        <v>1917.28</v>
      </c>
      <c r="G1144" s="13" t="s">
        <v>707</v>
      </c>
      <c r="H1144" s="19">
        <v>43983</v>
      </c>
      <c r="I1144" s="13" t="s">
        <v>1834</v>
      </c>
      <c r="J1144" s="13" t="s">
        <v>1913</v>
      </c>
      <c r="K1144" s="20">
        <v>10082</v>
      </c>
      <c r="L1144" s="13" t="s">
        <v>645</v>
      </c>
      <c r="M1144" s="20">
        <v>111200</v>
      </c>
      <c r="N1144" s="13" t="s">
        <v>1914</v>
      </c>
      <c r="O1144" s="13" t="s">
        <v>724</v>
      </c>
      <c r="P1144" s="13" t="s">
        <v>725</v>
      </c>
      <c r="Q1144" s="13" t="s">
        <v>726</v>
      </c>
      <c r="R1144" s="13" t="s">
        <v>714</v>
      </c>
      <c r="S1144" s="13" t="s">
        <v>730</v>
      </c>
    </row>
    <row r="1145" spans="1:19" x14ac:dyDescent="0.25">
      <c r="A1145" s="13" t="s">
        <v>702</v>
      </c>
      <c r="B1145" s="13" t="s">
        <v>703</v>
      </c>
      <c r="C1145" s="13" t="s">
        <v>704</v>
      </c>
      <c r="D1145" s="13" t="s">
        <v>705</v>
      </c>
      <c r="E1145" s="13" t="s">
        <v>706</v>
      </c>
      <c r="F1145" s="14">
        <v>49282.58</v>
      </c>
      <c r="G1145" s="13" t="s">
        <v>707</v>
      </c>
      <c r="H1145" s="19">
        <v>43922</v>
      </c>
      <c r="I1145" s="13" t="s">
        <v>1915</v>
      </c>
      <c r="J1145" s="13" t="s">
        <v>1916</v>
      </c>
      <c r="K1145" s="20">
        <v>10082</v>
      </c>
      <c r="L1145" s="13" t="s">
        <v>645</v>
      </c>
      <c r="M1145" s="20">
        <v>111400</v>
      </c>
      <c r="N1145" s="13" t="s">
        <v>1917</v>
      </c>
      <c r="O1145" s="13" t="s">
        <v>711</v>
      </c>
      <c r="P1145" s="13" t="s">
        <v>712</v>
      </c>
      <c r="Q1145" s="13" t="s">
        <v>1582</v>
      </c>
      <c r="R1145" s="13" t="s">
        <v>714</v>
      </c>
      <c r="S1145" s="13" t="s">
        <v>682</v>
      </c>
    </row>
    <row r="1146" spans="1:19" x14ac:dyDescent="0.25">
      <c r="A1146" s="13" t="s">
        <v>716</v>
      </c>
      <c r="B1146" s="13" t="s">
        <v>703</v>
      </c>
      <c r="C1146" s="13" t="s">
        <v>717</v>
      </c>
      <c r="D1146" s="13" t="s">
        <v>705</v>
      </c>
      <c r="E1146" s="13" t="s">
        <v>706</v>
      </c>
      <c r="F1146" s="14">
        <v>49389.86</v>
      </c>
      <c r="G1146" s="13" t="s">
        <v>707</v>
      </c>
      <c r="H1146" s="19">
        <v>43952</v>
      </c>
      <c r="I1146" s="13" t="s">
        <v>1900</v>
      </c>
      <c r="J1146" s="13" t="s">
        <v>1916</v>
      </c>
      <c r="K1146" s="20">
        <v>10082</v>
      </c>
      <c r="L1146" s="13" t="s">
        <v>645</v>
      </c>
      <c r="M1146" s="20">
        <v>111400</v>
      </c>
      <c r="N1146" s="13" t="s">
        <v>1917</v>
      </c>
      <c r="O1146" s="13" t="s">
        <v>718</v>
      </c>
      <c r="P1146" s="13" t="s">
        <v>719</v>
      </c>
      <c r="Q1146" s="13" t="s">
        <v>720</v>
      </c>
      <c r="R1146" s="13" t="s">
        <v>714</v>
      </c>
      <c r="S1146" s="13" t="s">
        <v>682</v>
      </c>
    </row>
    <row r="1147" spans="1:19" x14ac:dyDescent="0.25">
      <c r="A1147" s="13" t="s">
        <v>722</v>
      </c>
      <c r="B1147" s="13" t="s">
        <v>703</v>
      </c>
      <c r="C1147" s="13" t="s">
        <v>723</v>
      </c>
      <c r="D1147" s="13" t="s">
        <v>705</v>
      </c>
      <c r="E1147" s="13" t="s">
        <v>706</v>
      </c>
      <c r="F1147" s="14">
        <v>49403</v>
      </c>
      <c r="G1147" s="13" t="s">
        <v>707</v>
      </c>
      <c r="H1147" s="19">
        <v>43983</v>
      </c>
      <c r="I1147" s="13" t="s">
        <v>1837</v>
      </c>
      <c r="J1147" s="13" t="s">
        <v>1916</v>
      </c>
      <c r="K1147" s="20">
        <v>10082</v>
      </c>
      <c r="L1147" s="13" t="s">
        <v>645</v>
      </c>
      <c r="M1147" s="20">
        <v>111400</v>
      </c>
      <c r="N1147" s="13" t="s">
        <v>1917</v>
      </c>
      <c r="O1147" s="13" t="s">
        <v>724</v>
      </c>
      <c r="P1147" s="13" t="s">
        <v>725</v>
      </c>
      <c r="Q1147" s="13" t="s">
        <v>726</v>
      </c>
      <c r="R1147" s="13" t="s">
        <v>714</v>
      </c>
      <c r="S1147" s="13" t="s">
        <v>682</v>
      </c>
    </row>
    <row r="1148" spans="1:19" x14ac:dyDescent="0.25">
      <c r="A1148" s="13" t="s">
        <v>702</v>
      </c>
      <c r="B1148" s="13" t="s">
        <v>703</v>
      </c>
      <c r="C1148" s="13" t="s">
        <v>704</v>
      </c>
      <c r="D1148" s="13" t="s">
        <v>705</v>
      </c>
      <c r="E1148" s="13" t="s">
        <v>706</v>
      </c>
      <c r="F1148" s="14">
        <v>32848.18</v>
      </c>
      <c r="G1148" s="13" t="s">
        <v>707</v>
      </c>
      <c r="H1148" s="19">
        <v>43922</v>
      </c>
      <c r="I1148" s="13" t="s">
        <v>1918</v>
      </c>
      <c r="J1148" s="13" t="s">
        <v>1919</v>
      </c>
      <c r="K1148" s="20">
        <v>10082</v>
      </c>
      <c r="L1148" s="13" t="s">
        <v>645</v>
      </c>
      <c r="M1148" s="20">
        <v>111600</v>
      </c>
      <c r="N1148" s="13" t="s">
        <v>1920</v>
      </c>
      <c r="O1148" s="13" t="s">
        <v>711</v>
      </c>
      <c r="P1148" s="13" t="s">
        <v>712</v>
      </c>
      <c r="Q1148" s="13" t="s">
        <v>1582</v>
      </c>
      <c r="R1148" s="13" t="s">
        <v>714</v>
      </c>
      <c r="S1148" s="13" t="s">
        <v>721</v>
      </c>
    </row>
    <row r="1149" spans="1:19" x14ac:dyDescent="0.25">
      <c r="A1149" s="13" t="s">
        <v>716</v>
      </c>
      <c r="B1149" s="13" t="s">
        <v>703</v>
      </c>
      <c r="C1149" s="13" t="s">
        <v>717</v>
      </c>
      <c r="D1149" s="13" t="s">
        <v>705</v>
      </c>
      <c r="E1149" s="13" t="s">
        <v>706</v>
      </c>
      <c r="F1149" s="14">
        <v>30932.01</v>
      </c>
      <c r="G1149" s="13" t="s">
        <v>707</v>
      </c>
      <c r="H1149" s="19">
        <v>43952</v>
      </c>
      <c r="I1149" s="13" t="s">
        <v>1903</v>
      </c>
      <c r="J1149" s="13" t="s">
        <v>1919</v>
      </c>
      <c r="K1149" s="20">
        <v>10082</v>
      </c>
      <c r="L1149" s="13" t="s">
        <v>645</v>
      </c>
      <c r="M1149" s="20">
        <v>111600</v>
      </c>
      <c r="N1149" s="13" t="s">
        <v>1920</v>
      </c>
      <c r="O1149" s="13" t="s">
        <v>718</v>
      </c>
      <c r="P1149" s="13" t="s">
        <v>719</v>
      </c>
      <c r="Q1149" s="13" t="s">
        <v>720</v>
      </c>
      <c r="R1149" s="13" t="s">
        <v>714</v>
      </c>
      <c r="S1149" s="13" t="s">
        <v>721</v>
      </c>
    </row>
    <row r="1150" spans="1:19" x14ac:dyDescent="0.25">
      <c r="A1150" s="13" t="s">
        <v>722</v>
      </c>
      <c r="B1150" s="13" t="s">
        <v>703</v>
      </c>
      <c r="C1150" s="13" t="s">
        <v>723</v>
      </c>
      <c r="D1150" s="13" t="s">
        <v>705</v>
      </c>
      <c r="E1150" s="13" t="s">
        <v>706</v>
      </c>
      <c r="F1150" s="14">
        <v>30942.45</v>
      </c>
      <c r="G1150" s="13" t="s">
        <v>707</v>
      </c>
      <c r="H1150" s="19">
        <v>43983</v>
      </c>
      <c r="I1150" s="13" t="s">
        <v>1840</v>
      </c>
      <c r="J1150" s="13" t="s">
        <v>1919</v>
      </c>
      <c r="K1150" s="20">
        <v>10082</v>
      </c>
      <c r="L1150" s="13" t="s">
        <v>645</v>
      </c>
      <c r="M1150" s="20">
        <v>111600</v>
      </c>
      <c r="N1150" s="13" t="s">
        <v>1920</v>
      </c>
      <c r="O1150" s="13" t="s">
        <v>724</v>
      </c>
      <c r="P1150" s="13" t="s">
        <v>725</v>
      </c>
      <c r="Q1150" s="13" t="s">
        <v>726</v>
      </c>
      <c r="R1150" s="13" t="s">
        <v>714</v>
      </c>
      <c r="S1150" s="13" t="s">
        <v>721</v>
      </c>
    </row>
    <row r="1151" spans="1:19" x14ac:dyDescent="0.25">
      <c r="A1151" s="13" t="s">
        <v>702</v>
      </c>
      <c r="B1151" s="13" t="s">
        <v>703</v>
      </c>
      <c r="C1151" s="13" t="s">
        <v>704</v>
      </c>
      <c r="D1151" s="13" t="s">
        <v>705</v>
      </c>
      <c r="E1151" s="13" t="s">
        <v>706</v>
      </c>
      <c r="F1151" s="14">
        <v>2986.65</v>
      </c>
      <c r="G1151" s="13" t="s">
        <v>707</v>
      </c>
      <c r="H1151" s="19">
        <v>43922</v>
      </c>
      <c r="I1151" s="13" t="s">
        <v>1921</v>
      </c>
      <c r="J1151" s="13" t="s">
        <v>1922</v>
      </c>
      <c r="K1151" s="20">
        <v>10082</v>
      </c>
      <c r="L1151" s="13" t="s">
        <v>645</v>
      </c>
      <c r="M1151" s="20">
        <v>111700</v>
      </c>
      <c r="N1151" s="13" t="s">
        <v>1923</v>
      </c>
      <c r="O1151" s="13" t="s">
        <v>711</v>
      </c>
      <c r="P1151" s="13" t="s">
        <v>712</v>
      </c>
      <c r="Q1151" s="13" t="s">
        <v>1582</v>
      </c>
      <c r="R1151" s="13" t="s">
        <v>714</v>
      </c>
      <c r="S1151" s="13" t="s">
        <v>741</v>
      </c>
    </row>
    <row r="1152" spans="1:19" x14ac:dyDescent="0.25">
      <c r="A1152" s="13" t="s">
        <v>716</v>
      </c>
      <c r="B1152" s="13" t="s">
        <v>703</v>
      </c>
      <c r="C1152" s="13" t="s">
        <v>717</v>
      </c>
      <c r="D1152" s="13" t="s">
        <v>705</v>
      </c>
      <c r="E1152" s="13" t="s">
        <v>706</v>
      </c>
      <c r="F1152" s="14">
        <v>3056.03</v>
      </c>
      <c r="G1152" s="13" t="s">
        <v>707</v>
      </c>
      <c r="H1152" s="19">
        <v>43952</v>
      </c>
      <c r="I1152" s="13" t="s">
        <v>1906</v>
      </c>
      <c r="J1152" s="13" t="s">
        <v>1922</v>
      </c>
      <c r="K1152" s="20">
        <v>10082</v>
      </c>
      <c r="L1152" s="13" t="s">
        <v>645</v>
      </c>
      <c r="M1152" s="20">
        <v>111700</v>
      </c>
      <c r="N1152" s="13" t="s">
        <v>1923</v>
      </c>
      <c r="O1152" s="13" t="s">
        <v>718</v>
      </c>
      <c r="P1152" s="13" t="s">
        <v>719</v>
      </c>
      <c r="Q1152" s="13" t="s">
        <v>720</v>
      </c>
      <c r="R1152" s="13" t="s">
        <v>714</v>
      </c>
      <c r="S1152" s="13" t="s">
        <v>741</v>
      </c>
    </row>
    <row r="1153" spans="1:19" x14ac:dyDescent="0.25">
      <c r="A1153" s="13" t="s">
        <v>722</v>
      </c>
      <c r="B1153" s="13" t="s">
        <v>703</v>
      </c>
      <c r="C1153" s="13" t="s">
        <v>723</v>
      </c>
      <c r="D1153" s="13" t="s">
        <v>705</v>
      </c>
      <c r="E1153" s="13" t="s">
        <v>706</v>
      </c>
      <c r="F1153" s="14">
        <v>3056.03</v>
      </c>
      <c r="G1153" s="13" t="s">
        <v>707</v>
      </c>
      <c r="H1153" s="19">
        <v>43983</v>
      </c>
      <c r="I1153" s="13" t="s">
        <v>1843</v>
      </c>
      <c r="J1153" s="13" t="s">
        <v>1922</v>
      </c>
      <c r="K1153" s="20">
        <v>10082</v>
      </c>
      <c r="L1153" s="13" t="s">
        <v>645</v>
      </c>
      <c r="M1153" s="20">
        <v>111700</v>
      </c>
      <c r="N1153" s="13" t="s">
        <v>1923</v>
      </c>
      <c r="O1153" s="13" t="s">
        <v>724</v>
      </c>
      <c r="P1153" s="13" t="s">
        <v>725</v>
      </c>
      <c r="Q1153" s="13" t="s">
        <v>726</v>
      </c>
      <c r="R1153" s="13" t="s">
        <v>714</v>
      </c>
      <c r="S1153" s="13" t="s">
        <v>741</v>
      </c>
    </row>
    <row r="1154" spans="1:19" x14ac:dyDescent="0.25">
      <c r="A1154" s="13" t="s">
        <v>702</v>
      </c>
      <c r="B1154" s="13" t="s">
        <v>703</v>
      </c>
      <c r="C1154" s="13" t="s">
        <v>704</v>
      </c>
      <c r="D1154" s="13" t="s">
        <v>705</v>
      </c>
      <c r="E1154" s="13" t="s">
        <v>706</v>
      </c>
      <c r="F1154" s="14">
        <v>90.98</v>
      </c>
      <c r="G1154" s="13" t="s">
        <v>707</v>
      </c>
      <c r="H1154" s="19">
        <v>43922</v>
      </c>
      <c r="I1154" s="13" t="s">
        <v>1924</v>
      </c>
      <c r="J1154" s="13" t="s">
        <v>1925</v>
      </c>
      <c r="K1154" s="20">
        <v>10082</v>
      </c>
      <c r="L1154" s="13" t="s">
        <v>645</v>
      </c>
      <c r="M1154" s="20">
        <v>113000</v>
      </c>
      <c r="N1154" s="13" t="s">
        <v>1926</v>
      </c>
      <c r="O1154" s="13" t="s">
        <v>711</v>
      </c>
      <c r="P1154" s="13" t="s">
        <v>712</v>
      </c>
      <c r="Q1154" s="13" t="s">
        <v>1582</v>
      </c>
      <c r="R1154" s="13" t="s">
        <v>714</v>
      </c>
      <c r="S1154" s="13" t="s">
        <v>741</v>
      </c>
    </row>
    <row r="1155" spans="1:19" x14ac:dyDescent="0.25">
      <c r="A1155" s="13" t="s">
        <v>716</v>
      </c>
      <c r="B1155" s="13" t="s">
        <v>703</v>
      </c>
      <c r="C1155" s="13" t="s">
        <v>717</v>
      </c>
      <c r="D1155" s="13" t="s">
        <v>705</v>
      </c>
      <c r="E1155" s="13" t="s">
        <v>706</v>
      </c>
      <c r="F1155" s="14">
        <v>90.29</v>
      </c>
      <c r="G1155" s="13" t="s">
        <v>707</v>
      </c>
      <c r="H1155" s="19">
        <v>43952</v>
      </c>
      <c r="I1155" s="13" t="s">
        <v>1909</v>
      </c>
      <c r="J1155" s="13" t="s">
        <v>1925</v>
      </c>
      <c r="K1155" s="20">
        <v>10082</v>
      </c>
      <c r="L1155" s="13" t="s">
        <v>645</v>
      </c>
      <c r="M1155" s="20">
        <v>113000</v>
      </c>
      <c r="N1155" s="13" t="s">
        <v>1926</v>
      </c>
      <c r="O1155" s="13" t="s">
        <v>718</v>
      </c>
      <c r="P1155" s="13" t="s">
        <v>719</v>
      </c>
      <c r="Q1155" s="13" t="s">
        <v>720</v>
      </c>
      <c r="R1155" s="13" t="s">
        <v>714</v>
      </c>
      <c r="S1155" s="13" t="s">
        <v>741</v>
      </c>
    </row>
    <row r="1156" spans="1:19" x14ac:dyDescent="0.25">
      <c r="A1156" s="13" t="s">
        <v>722</v>
      </c>
      <c r="B1156" s="13" t="s">
        <v>703</v>
      </c>
      <c r="C1156" s="13" t="s">
        <v>723</v>
      </c>
      <c r="D1156" s="13" t="s">
        <v>705</v>
      </c>
      <c r="E1156" s="13" t="s">
        <v>706</v>
      </c>
      <c r="F1156" s="14">
        <v>90.29</v>
      </c>
      <c r="G1156" s="13" t="s">
        <v>707</v>
      </c>
      <c r="H1156" s="19">
        <v>43983</v>
      </c>
      <c r="I1156" s="13" t="s">
        <v>1846</v>
      </c>
      <c r="J1156" s="13" t="s">
        <v>1925</v>
      </c>
      <c r="K1156" s="20">
        <v>10082</v>
      </c>
      <c r="L1156" s="13" t="s">
        <v>645</v>
      </c>
      <c r="M1156" s="20">
        <v>113000</v>
      </c>
      <c r="N1156" s="13" t="s">
        <v>1926</v>
      </c>
      <c r="O1156" s="13" t="s">
        <v>724</v>
      </c>
      <c r="P1156" s="13" t="s">
        <v>725</v>
      </c>
      <c r="Q1156" s="13" t="s">
        <v>726</v>
      </c>
      <c r="R1156" s="13" t="s">
        <v>714</v>
      </c>
      <c r="S1156" s="13" t="s">
        <v>741</v>
      </c>
    </row>
    <row r="1157" spans="1:19" x14ac:dyDescent="0.25">
      <c r="A1157" s="13" t="s">
        <v>702</v>
      </c>
      <c r="B1157" s="13" t="s">
        <v>703</v>
      </c>
      <c r="C1157" s="13" t="s">
        <v>704</v>
      </c>
      <c r="D1157" s="13" t="s">
        <v>705</v>
      </c>
      <c r="E1157" s="13" t="s">
        <v>706</v>
      </c>
      <c r="F1157" s="14">
        <v>246.83</v>
      </c>
      <c r="G1157" s="13" t="s">
        <v>707</v>
      </c>
      <c r="H1157" s="19">
        <v>43922</v>
      </c>
      <c r="I1157" s="13" t="s">
        <v>1927</v>
      </c>
      <c r="J1157" s="13" t="s">
        <v>1928</v>
      </c>
      <c r="K1157" s="20">
        <v>10082</v>
      </c>
      <c r="L1157" s="13" t="s">
        <v>645</v>
      </c>
      <c r="M1157" s="20">
        <v>113010</v>
      </c>
      <c r="N1157" s="13" t="s">
        <v>1929</v>
      </c>
      <c r="O1157" s="13" t="s">
        <v>711</v>
      </c>
      <c r="P1157" s="13" t="s">
        <v>712</v>
      </c>
      <c r="Q1157" s="13" t="s">
        <v>1582</v>
      </c>
      <c r="R1157" s="13" t="s">
        <v>714</v>
      </c>
      <c r="S1157" s="13" t="s">
        <v>715</v>
      </c>
    </row>
    <row r="1158" spans="1:19" x14ac:dyDescent="0.25">
      <c r="A1158" s="13" t="s">
        <v>716</v>
      </c>
      <c r="B1158" s="13" t="s">
        <v>703</v>
      </c>
      <c r="C1158" s="13" t="s">
        <v>717</v>
      </c>
      <c r="D1158" s="13" t="s">
        <v>705</v>
      </c>
      <c r="E1158" s="13" t="s">
        <v>706</v>
      </c>
      <c r="F1158" s="14">
        <v>246.83</v>
      </c>
      <c r="G1158" s="13" t="s">
        <v>707</v>
      </c>
      <c r="H1158" s="19">
        <v>43952</v>
      </c>
      <c r="I1158" s="13" t="s">
        <v>1912</v>
      </c>
      <c r="J1158" s="13" t="s">
        <v>1928</v>
      </c>
      <c r="K1158" s="20">
        <v>10082</v>
      </c>
      <c r="L1158" s="13" t="s">
        <v>645</v>
      </c>
      <c r="M1158" s="20">
        <v>113010</v>
      </c>
      <c r="N1158" s="13" t="s">
        <v>1929</v>
      </c>
      <c r="O1158" s="13" t="s">
        <v>718</v>
      </c>
      <c r="P1158" s="13" t="s">
        <v>719</v>
      </c>
      <c r="Q1158" s="13" t="s">
        <v>720</v>
      </c>
      <c r="R1158" s="13" t="s">
        <v>714</v>
      </c>
      <c r="S1158" s="13" t="s">
        <v>715</v>
      </c>
    </row>
    <row r="1159" spans="1:19" x14ac:dyDescent="0.25">
      <c r="A1159" s="13" t="s">
        <v>722</v>
      </c>
      <c r="B1159" s="13" t="s">
        <v>703</v>
      </c>
      <c r="C1159" s="13" t="s">
        <v>723</v>
      </c>
      <c r="D1159" s="13" t="s">
        <v>705</v>
      </c>
      <c r="E1159" s="13" t="s">
        <v>706</v>
      </c>
      <c r="F1159" s="14">
        <v>260.75</v>
      </c>
      <c r="G1159" s="13" t="s">
        <v>707</v>
      </c>
      <c r="H1159" s="19">
        <v>43983</v>
      </c>
      <c r="I1159" s="13" t="s">
        <v>1849</v>
      </c>
      <c r="J1159" s="13" t="s">
        <v>1928</v>
      </c>
      <c r="K1159" s="20">
        <v>10082</v>
      </c>
      <c r="L1159" s="13" t="s">
        <v>645</v>
      </c>
      <c r="M1159" s="20">
        <v>113010</v>
      </c>
      <c r="N1159" s="13" t="s">
        <v>1929</v>
      </c>
      <c r="O1159" s="13" t="s">
        <v>724</v>
      </c>
      <c r="P1159" s="13" t="s">
        <v>725</v>
      </c>
      <c r="Q1159" s="13" t="s">
        <v>726</v>
      </c>
      <c r="R1159" s="13" t="s">
        <v>714</v>
      </c>
      <c r="S1159" s="13" t="s">
        <v>715</v>
      </c>
    </row>
    <row r="1160" spans="1:19" x14ac:dyDescent="0.25">
      <c r="A1160" s="13" t="s">
        <v>702</v>
      </c>
      <c r="B1160" s="13" t="s">
        <v>703</v>
      </c>
      <c r="C1160" s="13" t="s">
        <v>704</v>
      </c>
      <c r="D1160" s="13" t="s">
        <v>705</v>
      </c>
      <c r="E1160" s="13" t="s">
        <v>706</v>
      </c>
      <c r="F1160" s="14">
        <v>175.8</v>
      </c>
      <c r="G1160" s="13" t="s">
        <v>707</v>
      </c>
      <c r="H1160" s="19">
        <v>43922</v>
      </c>
      <c r="I1160" s="13" t="s">
        <v>1930</v>
      </c>
      <c r="J1160" s="13" t="s">
        <v>1931</v>
      </c>
      <c r="K1160" s="20">
        <v>10082</v>
      </c>
      <c r="L1160" s="13" t="s">
        <v>645</v>
      </c>
      <c r="M1160" s="20">
        <v>113020</v>
      </c>
      <c r="N1160" s="13" t="s">
        <v>1932</v>
      </c>
      <c r="O1160" s="13" t="s">
        <v>711</v>
      </c>
      <c r="P1160" s="13" t="s">
        <v>712</v>
      </c>
      <c r="Q1160" s="13" t="s">
        <v>1582</v>
      </c>
      <c r="R1160" s="13" t="s">
        <v>714</v>
      </c>
      <c r="S1160" s="13" t="s">
        <v>730</v>
      </c>
    </row>
    <row r="1161" spans="1:19" x14ac:dyDescent="0.25">
      <c r="A1161" s="13" t="s">
        <v>716</v>
      </c>
      <c r="B1161" s="13" t="s">
        <v>703</v>
      </c>
      <c r="C1161" s="13" t="s">
        <v>717</v>
      </c>
      <c r="D1161" s="13" t="s">
        <v>705</v>
      </c>
      <c r="E1161" s="13" t="s">
        <v>706</v>
      </c>
      <c r="F1161" s="14">
        <v>175.8</v>
      </c>
      <c r="G1161" s="13" t="s">
        <v>707</v>
      </c>
      <c r="H1161" s="19">
        <v>43952</v>
      </c>
      <c r="I1161" s="13" t="s">
        <v>1915</v>
      </c>
      <c r="J1161" s="13" t="s">
        <v>1931</v>
      </c>
      <c r="K1161" s="20">
        <v>10082</v>
      </c>
      <c r="L1161" s="13" t="s">
        <v>645</v>
      </c>
      <c r="M1161" s="20">
        <v>113020</v>
      </c>
      <c r="N1161" s="13" t="s">
        <v>1932</v>
      </c>
      <c r="O1161" s="13" t="s">
        <v>718</v>
      </c>
      <c r="P1161" s="13" t="s">
        <v>719</v>
      </c>
      <c r="Q1161" s="13" t="s">
        <v>720</v>
      </c>
      <c r="R1161" s="13" t="s">
        <v>714</v>
      </c>
      <c r="S1161" s="13" t="s">
        <v>730</v>
      </c>
    </row>
    <row r="1162" spans="1:19" x14ac:dyDescent="0.25">
      <c r="A1162" s="13" t="s">
        <v>722</v>
      </c>
      <c r="B1162" s="13" t="s">
        <v>703</v>
      </c>
      <c r="C1162" s="13" t="s">
        <v>723</v>
      </c>
      <c r="D1162" s="13" t="s">
        <v>705</v>
      </c>
      <c r="E1162" s="13" t="s">
        <v>706</v>
      </c>
      <c r="F1162" s="14">
        <v>175.8</v>
      </c>
      <c r="G1162" s="13" t="s">
        <v>707</v>
      </c>
      <c r="H1162" s="19">
        <v>43983</v>
      </c>
      <c r="I1162" s="13" t="s">
        <v>1852</v>
      </c>
      <c r="J1162" s="13" t="s">
        <v>1931</v>
      </c>
      <c r="K1162" s="20">
        <v>10082</v>
      </c>
      <c r="L1162" s="13" t="s">
        <v>645</v>
      </c>
      <c r="M1162" s="20">
        <v>113020</v>
      </c>
      <c r="N1162" s="13" t="s">
        <v>1932</v>
      </c>
      <c r="O1162" s="13" t="s">
        <v>724</v>
      </c>
      <c r="P1162" s="13" t="s">
        <v>725</v>
      </c>
      <c r="Q1162" s="13" t="s">
        <v>726</v>
      </c>
      <c r="R1162" s="13" t="s">
        <v>714</v>
      </c>
      <c r="S1162" s="13" t="s">
        <v>730</v>
      </c>
    </row>
    <row r="1163" spans="1:19" x14ac:dyDescent="0.25">
      <c r="A1163" s="13" t="s">
        <v>702</v>
      </c>
      <c r="B1163" s="13" t="s">
        <v>703</v>
      </c>
      <c r="C1163" s="13" t="s">
        <v>704</v>
      </c>
      <c r="D1163" s="13" t="s">
        <v>705</v>
      </c>
      <c r="E1163" s="13" t="s">
        <v>706</v>
      </c>
      <c r="F1163" s="14">
        <v>5203.96</v>
      </c>
      <c r="G1163" s="13" t="s">
        <v>707</v>
      </c>
      <c r="H1163" s="19">
        <v>43922</v>
      </c>
      <c r="I1163" s="13" t="s">
        <v>1933</v>
      </c>
      <c r="J1163" s="13" t="s">
        <v>1934</v>
      </c>
      <c r="K1163" s="20">
        <v>10082</v>
      </c>
      <c r="L1163" s="13" t="s">
        <v>645</v>
      </c>
      <c r="M1163" s="20">
        <v>113040</v>
      </c>
      <c r="N1163" s="13" t="s">
        <v>1935</v>
      </c>
      <c r="O1163" s="13" t="s">
        <v>711</v>
      </c>
      <c r="P1163" s="13" t="s">
        <v>712</v>
      </c>
      <c r="Q1163" s="13" t="s">
        <v>1582</v>
      </c>
      <c r="R1163" s="13" t="s">
        <v>714</v>
      </c>
      <c r="S1163" s="13" t="s">
        <v>682</v>
      </c>
    </row>
    <row r="1164" spans="1:19" x14ac:dyDescent="0.25">
      <c r="A1164" s="13" t="s">
        <v>716</v>
      </c>
      <c r="B1164" s="13" t="s">
        <v>703</v>
      </c>
      <c r="C1164" s="13" t="s">
        <v>717</v>
      </c>
      <c r="D1164" s="13" t="s">
        <v>705</v>
      </c>
      <c r="E1164" s="13" t="s">
        <v>706</v>
      </c>
      <c r="F1164" s="14">
        <v>5185.32</v>
      </c>
      <c r="G1164" s="13" t="s">
        <v>707</v>
      </c>
      <c r="H1164" s="19">
        <v>43952</v>
      </c>
      <c r="I1164" s="13" t="s">
        <v>1918</v>
      </c>
      <c r="J1164" s="13" t="s">
        <v>1934</v>
      </c>
      <c r="K1164" s="20">
        <v>10082</v>
      </c>
      <c r="L1164" s="13" t="s">
        <v>645</v>
      </c>
      <c r="M1164" s="20">
        <v>113040</v>
      </c>
      <c r="N1164" s="13" t="s">
        <v>1935</v>
      </c>
      <c r="O1164" s="13" t="s">
        <v>718</v>
      </c>
      <c r="P1164" s="13" t="s">
        <v>719</v>
      </c>
      <c r="Q1164" s="13" t="s">
        <v>720</v>
      </c>
      <c r="R1164" s="13" t="s">
        <v>714</v>
      </c>
      <c r="S1164" s="13" t="s">
        <v>682</v>
      </c>
    </row>
    <row r="1165" spans="1:19" x14ac:dyDescent="0.25">
      <c r="A1165" s="13" t="s">
        <v>722</v>
      </c>
      <c r="B1165" s="13" t="s">
        <v>703</v>
      </c>
      <c r="C1165" s="13" t="s">
        <v>723</v>
      </c>
      <c r="D1165" s="13" t="s">
        <v>705</v>
      </c>
      <c r="E1165" s="13" t="s">
        <v>706</v>
      </c>
      <c r="F1165" s="14">
        <v>5196.3599999999997</v>
      </c>
      <c r="G1165" s="13" t="s">
        <v>707</v>
      </c>
      <c r="H1165" s="19">
        <v>43983</v>
      </c>
      <c r="I1165" s="13" t="s">
        <v>1855</v>
      </c>
      <c r="J1165" s="13" t="s">
        <v>1934</v>
      </c>
      <c r="K1165" s="20">
        <v>10082</v>
      </c>
      <c r="L1165" s="13" t="s">
        <v>645</v>
      </c>
      <c r="M1165" s="20">
        <v>113040</v>
      </c>
      <c r="N1165" s="13" t="s">
        <v>1935</v>
      </c>
      <c r="O1165" s="13" t="s">
        <v>724</v>
      </c>
      <c r="P1165" s="13" t="s">
        <v>725</v>
      </c>
      <c r="Q1165" s="13" t="s">
        <v>726</v>
      </c>
      <c r="R1165" s="13" t="s">
        <v>714</v>
      </c>
      <c r="S1165" s="13" t="s">
        <v>682</v>
      </c>
    </row>
    <row r="1166" spans="1:19" x14ac:dyDescent="0.25">
      <c r="A1166" s="13" t="s">
        <v>702</v>
      </c>
      <c r="B1166" s="13" t="s">
        <v>703</v>
      </c>
      <c r="C1166" s="13" t="s">
        <v>704</v>
      </c>
      <c r="D1166" s="13" t="s">
        <v>705</v>
      </c>
      <c r="E1166" s="13" t="s">
        <v>706</v>
      </c>
      <c r="F1166" s="14">
        <v>1862.69</v>
      </c>
      <c r="G1166" s="13" t="s">
        <v>707</v>
      </c>
      <c r="H1166" s="19">
        <v>43922</v>
      </c>
      <c r="I1166" s="13" t="s">
        <v>1936</v>
      </c>
      <c r="J1166" s="13" t="s">
        <v>1937</v>
      </c>
      <c r="K1166" s="20">
        <v>10082</v>
      </c>
      <c r="L1166" s="13" t="s">
        <v>645</v>
      </c>
      <c r="M1166" s="20">
        <v>113060</v>
      </c>
      <c r="N1166" s="13" t="s">
        <v>1938</v>
      </c>
      <c r="O1166" s="13" t="s">
        <v>711</v>
      </c>
      <c r="P1166" s="13" t="s">
        <v>712</v>
      </c>
      <c r="Q1166" s="13" t="s">
        <v>1582</v>
      </c>
      <c r="R1166" s="13" t="s">
        <v>714</v>
      </c>
      <c r="S1166" s="13" t="s">
        <v>721</v>
      </c>
    </row>
    <row r="1167" spans="1:19" x14ac:dyDescent="0.25">
      <c r="A1167" s="13" t="s">
        <v>716</v>
      </c>
      <c r="B1167" s="13" t="s">
        <v>703</v>
      </c>
      <c r="C1167" s="13" t="s">
        <v>717</v>
      </c>
      <c r="D1167" s="13" t="s">
        <v>705</v>
      </c>
      <c r="E1167" s="13" t="s">
        <v>706</v>
      </c>
      <c r="F1167" s="14">
        <v>1889.78</v>
      </c>
      <c r="G1167" s="13" t="s">
        <v>707</v>
      </c>
      <c r="H1167" s="19">
        <v>43952</v>
      </c>
      <c r="I1167" s="13" t="s">
        <v>1921</v>
      </c>
      <c r="J1167" s="13" t="s">
        <v>1937</v>
      </c>
      <c r="K1167" s="20">
        <v>10082</v>
      </c>
      <c r="L1167" s="13" t="s">
        <v>645</v>
      </c>
      <c r="M1167" s="20">
        <v>113060</v>
      </c>
      <c r="N1167" s="13" t="s">
        <v>1938</v>
      </c>
      <c r="O1167" s="13" t="s">
        <v>718</v>
      </c>
      <c r="P1167" s="13" t="s">
        <v>719</v>
      </c>
      <c r="Q1167" s="13" t="s">
        <v>720</v>
      </c>
      <c r="R1167" s="13" t="s">
        <v>714</v>
      </c>
      <c r="S1167" s="13" t="s">
        <v>721</v>
      </c>
    </row>
    <row r="1168" spans="1:19" x14ac:dyDescent="0.25">
      <c r="A1168" s="13" t="s">
        <v>722</v>
      </c>
      <c r="B1168" s="13" t="s">
        <v>703</v>
      </c>
      <c r="C1168" s="13" t="s">
        <v>723</v>
      </c>
      <c r="D1168" s="13" t="s">
        <v>705</v>
      </c>
      <c r="E1168" s="13" t="s">
        <v>706</v>
      </c>
      <c r="F1168" s="14">
        <v>1889.78</v>
      </c>
      <c r="G1168" s="13" t="s">
        <v>707</v>
      </c>
      <c r="H1168" s="19">
        <v>43983</v>
      </c>
      <c r="I1168" s="13" t="s">
        <v>1858</v>
      </c>
      <c r="J1168" s="13" t="s">
        <v>1937</v>
      </c>
      <c r="K1168" s="20">
        <v>10082</v>
      </c>
      <c r="L1168" s="13" t="s">
        <v>645</v>
      </c>
      <c r="M1168" s="20">
        <v>113060</v>
      </c>
      <c r="N1168" s="13" t="s">
        <v>1938</v>
      </c>
      <c r="O1168" s="13" t="s">
        <v>724</v>
      </c>
      <c r="P1168" s="13" t="s">
        <v>725</v>
      </c>
      <c r="Q1168" s="13" t="s">
        <v>726</v>
      </c>
      <c r="R1168" s="13" t="s">
        <v>714</v>
      </c>
      <c r="S1168" s="13" t="s">
        <v>721</v>
      </c>
    </row>
    <row r="1169" spans="1:19" x14ac:dyDescent="0.25">
      <c r="A1169" s="13" t="s">
        <v>702</v>
      </c>
      <c r="B1169" s="13" t="s">
        <v>703</v>
      </c>
      <c r="C1169" s="13" t="s">
        <v>704</v>
      </c>
      <c r="D1169" s="13" t="s">
        <v>705</v>
      </c>
      <c r="E1169" s="13" t="s">
        <v>706</v>
      </c>
      <c r="F1169" s="14">
        <v>734.52</v>
      </c>
      <c r="G1169" s="13" t="s">
        <v>707</v>
      </c>
      <c r="H1169" s="19">
        <v>43922</v>
      </c>
      <c r="I1169" s="13" t="s">
        <v>1939</v>
      </c>
      <c r="J1169" s="13" t="s">
        <v>1940</v>
      </c>
      <c r="K1169" s="20">
        <v>10082</v>
      </c>
      <c r="L1169" s="13" t="s">
        <v>645</v>
      </c>
      <c r="M1169" s="20">
        <v>114000</v>
      </c>
      <c r="N1169" s="13" t="s">
        <v>1941</v>
      </c>
      <c r="O1169" s="13" t="s">
        <v>711</v>
      </c>
      <c r="P1169" s="13" t="s">
        <v>712</v>
      </c>
      <c r="Q1169" s="13" t="s">
        <v>1582</v>
      </c>
      <c r="R1169" s="13" t="s">
        <v>714</v>
      </c>
      <c r="S1169" s="13" t="s">
        <v>741</v>
      </c>
    </row>
    <row r="1170" spans="1:19" x14ac:dyDescent="0.25">
      <c r="A1170" s="13" t="s">
        <v>716</v>
      </c>
      <c r="B1170" s="13" t="s">
        <v>703</v>
      </c>
      <c r="C1170" s="13" t="s">
        <v>717</v>
      </c>
      <c r="D1170" s="13" t="s">
        <v>705</v>
      </c>
      <c r="E1170" s="13" t="s">
        <v>706</v>
      </c>
      <c r="F1170" s="14">
        <v>753.78</v>
      </c>
      <c r="G1170" s="13" t="s">
        <v>707</v>
      </c>
      <c r="H1170" s="19">
        <v>43952</v>
      </c>
      <c r="I1170" s="13" t="s">
        <v>1924</v>
      </c>
      <c r="J1170" s="13" t="s">
        <v>1940</v>
      </c>
      <c r="K1170" s="20">
        <v>10082</v>
      </c>
      <c r="L1170" s="13" t="s">
        <v>645</v>
      </c>
      <c r="M1170" s="20">
        <v>114000</v>
      </c>
      <c r="N1170" s="13" t="s">
        <v>1941</v>
      </c>
      <c r="O1170" s="13" t="s">
        <v>718</v>
      </c>
      <c r="P1170" s="13" t="s">
        <v>719</v>
      </c>
      <c r="Q1170" s="13" t="s">
        <v>720</v>
      </c>
      <c r="R1170" s="13" t="s">
        <v>714</v>
      </c>
      <c r="S1170" s="13" t="s">
        <v>741</v>
      </c>
    </row>
    <row r="1171" spans="1:19" x14ac:dyDescent="0.25">
      <c r="A1171" s="13" t="s">
        <v>722</v>
      </c>
      <c r="B1171" s="13" t="s">
        <v>703</v>
      </c>
      <c r="C1171" s="13" t="s">
        <v>723</v>
      </c>
      <c r="D1171" s="13" t="s">
        <v>705</v>
      </c>
      <c r="E1171" s="13" t="s">
        <v>706</v>
      </c>
      <c r="F1171" s="14">
        <v>753.78</v>
      </c>
      <c r="G1171" s="13" t="s">
        <v>707</v>
      </c>
      <c r="H1171" s="19">
        <v>43983</v>
      </c>
      <c r="I1171" s="13" t="s">
        <v>1861</v>
      </c>
      <c r="J1171" s="13" t="s">
        <v>1940</v>
      </c>
      <c r="K1171" s="20">
        <v>10082</v>
      </c>
      <c r="L1171" s="13" t="s">
        <v>645</v>
      </c>
      <c r="M1171" s="20">
        <v>114000</v>
      </c>
      <c r="N1171" s="13" t="s">
        <v>1941</v>
      </c>
      <c r="O1171" s="13" t="s">
        <v>724</v>
      </c>
      <c r="P1171" s="13" t="s">
        <v>725</v>
      </c>
      <c r="Q1171" s="13" t="s">
        <v>726</v>
      </c>
      <c r="R1171" s="13" t="s">
        <v>714</v>
      </c>
      <c r="S1171" s="13" t="s">
        <v>741</v>
      </c>
    </row>
    <row r="1172" spans="1:19" x14ac:dyDescent="0.25">
      <c r="A1172" s="13" t="s">
        <v>702</v>
      </c>
      <c r="B1172" s="13" t="s">
        <v>703</v>
      </c>
      <c r="C1172" s="13" t="s">
        <v>704</v>
      </c>
      <c r="D1172" s="13" t="s">
        <v>705</v>
      </c>
      <c r="E1172" s="13" t="s">
        <v>706</v>
      </c>
      <c r="F1172" s="14">
        <v>248.78</v>
      </c>
      <c r="G1172" s="13" t="s">
        <v>707</v>
      </c>
      <c r="H1172" s="19">
        <v>43922</v>
      </c>
      <c r="I1172" s="13" t="s">
        <v>1942</v>
      </c>
      <c r="J1172" s="13" t="s">
        <v>1943</v>
      </c>
      <c r="K1172" s="20">
        <v>10082</v>
      </c>
      <c r="L1172" s="13" t="s">
        <v>645</v>
      </c>
      <c r="M1172" s="20">
        <v>114010</v>
      </c>
      <c r="N1172" s="13" t="s">
        <v>1944</v>
      </c>
      <c r="O1172" s="13" t="s">
        <v>711</v>
      </c>
      <c r="P1172" s="13" t="s">
        <v>712</v>
      </c>
      <c r="Q1172" s="13" t="s">
        <v>1582</v>
      </c>
      <c r="R1172" s="13" t="s">
        <v>714</v>
      </c>
      <c r="S1172" s="13" t="s">
        <v>715</v>
      </c>
    </row>
    <row r="1173" spans="1:19" x14ac:dyDescent="0.25">
      <c r="A1173" s="13" t="s">
        <v>716</v>
      </c>
      <c r="B1173" s="13" t="s">
        <v>703</v>
      </c>
      <c r="C1173" s="13" t="s">
        <v>717</v>
      </c>
      <c r="D1173" s="13" t="s">
        <v>705</v>
      </c>
      <c r="E1173" s="13" t="s">
        <v>706</v>
      </c>
      <c r="F1173" s="14">
        <v>248.78</v>
      </c>
      <c r="G1173" s="13" t="s">
        <v>707</v>
      </c>
      <c r="H1173" s="19">
        <v>43952</v>
      </c>
      <c r="I1173" s="13" t="s">
        <v>1927</v>
      </c>
      <c r="J1173" s="13" t="s">
        <v>1943</v>
      </c>
      <c r="K1173" s="20">
        <v>10082</v>
      </c>
      <c r="L1173" s="13" t="s">
        <v>645</v>
      </c>
      <c r="M1173" s="20">
        <v>114010</v>
      </c>
      <c r="N1173" s="13" t="s">
        <v>1944</v>
      </c>
      <c r="O1173" s="13" t="s">
        <v>718</v>
      </c>
      <c r="P1173" s="13" t="s">
        <v>719</v>
      </c>
      <c r="Q1173" s="13" t="s">
        <v>720</v>
      </c>
      <c r="R1173" s="13" t="s">
        <v>714</v>
      </c>
      <c r="S1173" s="13" t="s">
        <v>715</v>
      </c>
    </row>
    <row r="1174" spans="1:19" x14ac:dyDescent="0.25">
      <c r="A1174" s="13" t="s">
        <v>722</v>
      </c>
      <c r="B1174" s="13" t="s">
        <v>703</v>
      </c>
      <c r="C1174" s="13" t="s">
        <v>723</v>
      </c>
      <c r="D1174" s="13" t="s">
        <v>705</v>
      </c>
      <c r="E1174" s="13" t="s">
        <v>706</v>
      </c>
      <c r="F1174" s="14">
        <v>248.78</v>
      </c>
      <c r="G1174" s="13" t="s">
        <v>707</v>
      </c>
      <c r="H1174" s="19">
        <v>43983</v>
      </c>
      <c r="I1174" s="13" t="s">
        <v>1864</v>
      </c>
      <c r="J1174" s="13" t="s">
        <v>1943</v>
      </c>
      <c r="K1174" s="20">
        <v>10082</v>
      </c>
      <c r="L1174" s="13" t="s">
        <v>645</v>
      </c>
      <c r="M1174" s="20">
        <v>114010</v>
      </c>
      <c r="N1174" s="13" t="s">
        <v>1944</v>
      </c>
      <c r="O1174" s="13" t="s">
        <v>724</v>
      </c>
      <c r="P1174" s="13" t="s">
        <v>725</v>
      </c>
      <c r="Q1174" s="13" t="s">
        <v>726</v>
      </c>
      <c r="R1174" s="13" t="s">
        <v>714</v>
      </c>
      <c r="S1174" s="13" t="s">
        <v>715</v>
      </c>
    </row>
    <row r="1175" spans="1:19" x14ac:dyDescent="0.25">
      <c r="A1175" s="13" t="s">
        <v>702</v>
      </c>
      <c r="B1175" s="13" t="s">
        <v>703</v>
      </c>
      <c r="C1175" s="13" t="s">
        <v>704</v>
      </c>
      <c r="D1175" s="13" t="s">
        <v>705</v>
      </c>
      <c r="E1175" s="13" t="s">
        <v>706</v>
      </c>
      <c r="F1175" s="14">
        <v>532.26</v>
      </c>
      <c r="G1175" s="13" t="s">
        <v>707</v>
      </c>
      <c r="H1175" s="19">
        <v>43922</v>
      </c>
      <c r="I1175" s="13" t="s">
        <v>1945</v>
      </c>
      <c r="J1175" s="13" t="s">
        <v>1946</v>
      </c>
      <c r="K1175" s="20">
        <v>10082</v>
      </c>
      <c r="L1175" s="13" t="s">
        <v>645</v>
      </c>
      <c r="M1175" s="20">
        <v>114020</v>
      </c>
      <c r="N1175" s="13" t="s">
        <v>1947</v>
      </c>
      <c r="O1175" s="13" t="s">
        <v>711</v>
      </c>
      <c r="P1175" s="13" t="s">
        <v>712</v>
      </c>
      <c r="Q1175" s="13" t="s">
        <v>1582</v>
      </c>
      <c r="R1175" s="13" t="s">
        <v>714</v>
      </c>
      <c r="S1175" s="13" t="s">
        <v>730</v>
      </c>
    </row>
    <row r="1176" spans="1:19" x14ac:dyDescent="0.25">
      <c r="A1176" s="13" t="s">
        <v>716</v>
      </c>
      <c r="B1176" s="13" t="s">
        <v>703</v>
      </c>
      <c r="C1176" s="13" t="s">
        <v>717</v>
      </c>
      <c r="D1176" s="13" t="s">
        <v>705</v>
      </c>
      <c r="E1176" s="13" t="s">
        <v>706</v>
      </c>
      <c r="F1176" s="14">
        <v>532.26</v>
      </c>
      <c r="G1176" s="13" t="s">
        <v>707</v>
      </c>
      <c r="H1176" s="19">
        <v>43952</v>
      </c>
      <c r="I1176" s="13" t="s">
        <v>1930</v>
      </c>
      <c r="J1176" s="13" t="s">
        <v>1946</v>
      </c>
      <c r="K1176" s="20">
        <v>10082</v>
      </c>
      <c r="L1176" s="13" t="s">
        <v>645</v>
      </c>
      <c r="M1176" s="20">
        <v>114020</v>
      </c>
      <c r="N1176" s="13" t="s">
        <v>1947</v>
      </c>
      <c r="O1176" s="13" t="s">
        <v>718</v>
      </c>
      <c r="P1176" s="13" t="s">
        <v>719</v>
      </c>
      <c r="Q1176" s="13" t="s">
        <v>720</v>
      </c>
      <c r="R1176" s="13" t="s">
        <v>714</v>
      </c>
      <c r="S1176" s="13" t="s">
        <v>730</v>
      </c>
    </row>
    <row r="1177" spans="1:19" x14ac:dyDescent="0.25">
      <c r="A1177" s="13" t="s">
        <v>722</v>
      </c>
      <c r="B1177" s="13" t="s">
        <v>703</v>
      </c>
      <c r="C1177" s="13" t="s">
        <v>723</v>
      </c>
      <c r="D1177" s="13" t="s">
        <v>705</v>
      </c>
      <c r="E1177" s="13" t="s">
        <v>706</v>
      </c>
      <c r="F1177" s="14">
        <v>532.26</v>
      </c>
      <c r="G1177" s="13" t="s">
        <v>707</v>
      </c>
      <c r="H1177" s="19">
        <v>43983</v>
      </c>
      <c r="I1177" s="13" t="s">
        <v>1867</v>
      </c>
      <c r="J1177" s="13" t="s">
        <v>1946</v>
      </c>
      <c r="K1177" s="20">
        <v>10082</v>
      </c>
      <c r="L1177" s="13" t="s">
        <v>645</v>
      </c>
      <c r="M1177" s="20">
        <v>114020</v>
      </c>
      <c r="N1177" s="13" t="s">
        <v>1947</v>
      </c>
      <c r="O1177" s="13" t="s">
        <v>724</v>
      </c>
      <c r="P1177" s="13" t="s">
        <v>725</v>
      </c>
      <c r="Q1177" s="13" t="s">
        <v>726</v>
      </c>
      <c r="R1177" s="13" t="s">
        <v>714</v>
      </c>
      <c r="S1177" s="13" t="s">
        <v>730</v>
      </c>
    </row>
    <row r="1178" spans="1:19" x14ac:dyDescent="0.25">
      <c r="A1178" s="13" t="s">
        <v>702</v>
      </c>
      <c r="B1178" s="13" t="s">
        <v>703</v>
      </c>
      <c r="C1178" s="13" t="s">
        <v>704</v>
      </c>
      <c r="D1178" s="13" t="s">
        <v>705</v>
      </c>
      <c r="E1178" s="13" t="s">
        <v>706</v>
      </c>
      <c r="F1178" s="14">
        <v>11742.98</v>
      </c>
      <c r="G1178" s="13" t="s">
        <v>707</v>
      </c>
      <c r="H1178" s="19">
        <v>43922</v>
      </c>
      <c r="I1178" s="13" t="s">
        <v>1948</v>
      </c>
      <c r="J1178" s="13" t="s">
        <v>1949</v>
      </c>
      <c r="K1178" s="20">
        <v>10082</v>
      </c>
      <c r="L1178" s="13" t="s">
        <v>645</v>
      </c>
      <c r="M1178" s="20">
        <v>114040</v>
      </c>
      <c r="N1178" s="13" t="s">
        <v>1950</v>
      </c>
      <c r="O1178" s="13" t="s">
        <v>711</v>
      </c>
      <c r="P1178" s="13" t="s">
        <v>712</v>
      </c>
      <c r="Q1178" s="13" t="s">
        <v>1582</v>
      </c>
      <c r="R1178" s="13" t="s">
        <v>714</v>
      </c>
      <c r="S1178" s="13" t="s">
        <v>682</v>
      </c>
    </row>
    <row r="1179" spans="1:19" x14ac:dyDescent="0.25">
      <c r="A1179" s="13" t="s">
        <v>716</v>
      </c>
      <c r="B1179" s="13" t="s">
        <v>703</v>
      </c>
      <c r="C1179" s="13" t="s">
        <v>717</v>
      </c>
      <c r="D1179" s="13" t="s">
        <v>705</v>
      </c>
      <c r="E1179" s="13" t="s">
        <v>706</v>
      </c>
      <c r="F1179" s="14">
        <v>11768.55</v>
      </c>
      <c r="G1179" s="13" t="s">
        <v>707</v>
      </c>
      <c r="H1179" s="19">
        <v>43952</v>
      </c>
      <c r="I1179" s="13" t="s">
        <v>1933</v>
      </c>
      <c r="J1179" s="13" t="s">
        <v>1949</v>
      </c>
      <c r="K1179" s="20">
        <v>10082</v>
      </c>
      <c r="L1179" s="13" t="s">
        <v>645</v>
      </c>
      <c r="M1179" s="20">
        <v>114040</v>
      </c>
      <c r="N1179" s="13" t="s">
        <v>1950</v>
      </c>
      <c r="O1179" s="13" t="s">
        <v>718</v>
      </c>
      <c r="P1179" s="13" t="s">
        <v>719</v>
      </c>
      <c r="Q1179" s="13" t="s">
        <v>720</v>
      </c>
      <c r="R1179" s="13" t="s">
        <v>714</v>
      </c>
      <c r="S1179" s="13" t="s">
        <v>682</v>
      </c>
    </row>
    <row r="1180" spans="1:19" x14ac:dyDescent="0.25">
      <c r="A1180" s="13" t="s">
        <v>722</v>
      </c>
      <c r="B1180" s="13" t="s">
        <v>703</v>
      </c>
      <c r="C1180" s="13" t="s">
        <v>723</v>
      </c>
      <c r="D1180" s="13" t="s">
        <v>705</v>
      </c>
      <c r="E1180" s="13" t="s">
        <v>706</v>
      </c>
      <c r="F1180" s="14">
        <v>11804.35</v>
      </c>
      <c r="G1180" s="13" t="s">
        <v>707</v>
      </c>
      <c r="H1180" s="19">
        <v>43983</v>
      </c>
      <c r="I1180" s="13" t="s">
        <v>1870</v>
      </c>
      <c r="J1180" s="13" t="s">
        <v>1949</v>
      </c>
      <c r="K1180" s="20">
        <v>10082</v>
      </c>
      <c r="L1180" s="13" t="s">
        <v>645</v>
      </c>
      <c r="M1180" s="20">
        <v>114040</v>
      </c>
      <c r="N1180" s="13" t="s">
        <v>1950</v>
      </c>
      <c r="O1180" s="13" t="s">
        <v>724</v>
      </c>
      <c r="P1180" s="13" t="s">
        <v>725</v>
      </c>
      <c r="Q1180" s="13" t="s">
        <v>726</v>
      </c>
      <c r="R1180" s="13" t="s">
        <v>714</v>
      </c>
      <c r="S1180" s="13" t="s">
        <v>682</v>
      </c>
    </row>
    <row r="1181" spans="1:19" x14ac:dyDescent="0.25">
      <c r="A1181" s="13" t="s">
        <v>702</v>
      </c>
      <c r="B1181" s="13" t="s">
        <v>703</v>
      </c>
      <c r="C1181" s="13" t="s">
        <v>704</v>
      </c>
      <c r="D1181" s="13" t="s">
        <v>705</v>
      </c>
      <c r="E1181" s="13" t="s">
        <v>706</v>
      </c>
      <c r="F1181" s="14">
        <v>7405.07</v>
      </c>
      <c r="G1181" s="13" t="s">
        <v>707</v>
      </c>
      <c r="H1181" s="19">
        <v>43922</v>
      </c>
      <c r="I1181" s="13" t="s">
        <v>1951</v>
      </c>
      <c r="J1181" s="13" t="s">
        <v>1952</v>
      </c>
      <c r="K1181" s="20">
        <v>10082</v>
      </c>
      <c r="L1181" s="13" t="s">
        <v>645</v>
      </c>
      <c r="M1181" s="20">
        <v>114060</v>
      </c>
      <c r="N1181" s="13" t="s">
        <v>1953</v>
      </c>
      <c r="O1181" s="13" t="s">
        <v>711</v>
      </c>
      <c r="P1181" s="13" t="s">
        <v>712</v>
      </c>
      <c r="Q1181" s="13" t="s">
        <v>1582</v>
      </c>
      <c r="R1181" s="13" t="s">
        <v>714</v>
      </c>
      <c r="S1181" s="13" t="s">
        <v>721</v>
      </c>
    </row>
    <row r="1182" spans="1:19" x14ac:dyDescent="0.25">
      <c r="A1182" s="13" t="s">
        <v>716</v>
      </c>
      <c r="B1182" s="13" t="s">
        <v>703</v>
      </c>
      <c r="C1182" s="13" t="s">
        <v>717</v>
      </c>
      <c r="D1182" s="13" t="s">
        <v>705</v>
      </c>
      <c r="E1182" s="13" t="s">
        <v>706</v>
      </c>
      <c r="F1182" s="14">
        <v>6332.28</v>
      </c>
      <c r="G1182" s="13" t="s">
        <v>707</v>
      </c>
      <c r="H1182" s="19">
        <v>43952</v>
      </c>
      <c r="I1182" s="13" t="s">
        <v>1936</v>
      </c>
      <c r="J1182" s="13" t="s">
        <v>1952</v>
      </c>
      <c r="K1182" s="20">
        <v>10082</v>
      </c>
      <c r="L1182" s="13" t="s">
        <v>645</v>
      </c>
      <c r="M1182" s="20">
        <v>114060</v>
      </c>
      <c r="N1182" s="13" t="s">
        <v>1953</v>
      </c>
      <c r="O1182" s="13" t="s">
        <v>718</v>
      </c>
      <c r="P1182" s="13" t="s">
        <v>719</v>
      </c>
      <c r="Q1182" s="13" t="s">
        <v>720</v>
      </c>
      <c r="R1182" s="13" t="s">
        <v>714</v>
      </c>
      <c r="S1182" s="13" t="s">
        <v>721</v>
      </c>
    </row>
    <row r="1183" spans="1:19" x14ac:dyDescent="0.25">
      <c r="A1183" s="13" t="s">
        <v>722</v>
      </c>
      <c r="B1183" s="13" t="s">
        <v>703</v>
      </c>
      <c r="C1183" s="13" t="s">
        <v>723</v>
      </c>
      <c r="D1183" s="13" t="s">
        <v>705</v>
      </c>
      <c r="E1183" s="13" t="s">
        <v>706</v>
      </c>
      <c r="F1183" s="14">
        <v>6915.07</v>
      </c>
      <c r="G1183" s="13" t="s">
        <v>707</v>
      </c>
      <c r="H1183" s="19">
        <v>43983</v>
      </c>
      <c r="I1183" s="13" t="s">
        <v>1873</v>
      </c>
      <c r="J1183" s="13" t="s">
        <v>1952</v>
      </c>
      <c r="K1183" s="20">
        <v>10082</v>
      </c>
      <c r="L1183" s="13" t="s">
        <v>645</v>
      </c>
      <c r="M1183" s="20">
        <v>114060</v>
      </c>
      <c r="N1183" s="13" t="s">
        <v>1953</v>
      </c>
      <c r="O1183" s="13" t="s">
        <v>724</v>
      </c>
      <c r="P1183" s="13" t="s">
        <v>725</v>
      </c>
      <c r="Q1183" s="13" t="s">
        <v>726</v>
      </c>
      <c r="R1183" s="13" t="s">
        <v>714</v>
      </c>
      <c r="S1183" s="13" t="s">
        <v>721</v>
      </c>
    </row>
    <row r="1184" spans="1:19" x14ac:dyDescent="0.25">
      <c r="A1184" s="13" t="s">
        <v>702</v>
      </c>
      <c r="B1184" s="13" t="s">
        <v>703</v>
      </c>
      <c r="C1184" s="13" t="s">
        <v>704</v>
      </c>
      <c r="D1184" s="13" t="s">
        <v>705</v>
      </c>
      <c r="E1184" s="13" t="s">
        <v>706</v>
      </c>
      <c r="F1184" s="14">
        <v>3942.69</v>
      </c>
      <c r="G1184" s="13" t="s">
        <v>707</v>
      </c>
      <c r="H1184" s="19">
        <v>43922</v>
      </c>
      <c r="I1184" s="13" t="s">
        <v>1954</v>
      </c>
      <c r="J1184" s="13" t="s">
        <v>1955</v>
      </c>
      <c r="K1184" s="20">
        <v>10085</v>
      </c>
      <c r="L1184" s="13" t="s">
        <v>646</v>
      </c>
      <c r="M1184" s="20">
        <v>111100</v>
      </c>
      <c r="N1184" s="13" t="s">
        <v>1956</v>
      </c>
      <c r="O1184" s="13" t="s">
        <v>711</v>
      </c>
      <c r="P1184" s="13" t="s">
        <v>712</v>
      </c>
      <c r="Q1184" s="13" t="s">
        <v>1582</v>
      </c>
      <c r="R1184" s="13" t="s">
        <v>714</v>
      </c>
      <c r="S1184" s="13" t="s">
        <v>715</v>
      </c>
    </row>
    <row r="1185" spans="1:19" x14ac:dyDescent="0.25">
      <c r="A1185" s="13" t="s">
        <v>716</v>
      </c>
      <c r="B1185" s="13" t="s">
        <v>703</v>
      </c>
      <c r="C1185" s="13" t="s">
        <v>717</v>
      </c>
      <c r="D1185" s="13" t="s">
        <v>705</v>
      </c>
      <c r="E1185" s="13" t="s">
        <v>706</v>
      </c>
      <c r="F1185" s="14">
        <v>3942.69</v>
      </c>
      <c r="G1185" s="13" t="s">
        <v>707</v>
      </c>
      <c r="H1185" s="19">
        <v>43952</v>
      </c>
      <c r="I1185" s="13" t="s">
        <v>1939</v>
      </c>
      <c r="J1185" s="13" t="s">
        <v>1955</v>
      </c>
      <c r="K1185" s="20">
        <v>10085</v>
      </c>
      <c r="L1185" s="13" t="s">
        <v>646</v>
      </c>
      <c r="M1185" s="20">
        <v>111100</v>
      </c>
      <c r="N1185" s="13" t="s">
        <v>1956</v>
      </c>
      <c r="O1185" s="13" t="s">
        <v>718</v>
      </c>
      <c r="P1185" s="13" t="s">
        <v>719</v>
      </c>
      <c r="Q1185" s="13" t="s">
        <v>720</v>
      </c>
      <c r="R1185" s="13" t="s">
        <v>714</v>
      </c>
      <c r="S1185" s="13" t="s">
        <v>715</v>
      </c>
    </row>
    <row r="1186" spans="1:19" x14ac:dyDescent="0.25">
      <c r="A1186" s="13" t="s">
        <v>722</v>
      </c>
      <c r="B1186" s="13" t="s">
        <v>703</v>
      </c>
      <c r="C1186" s="13" t="s">
        <v>723</v>
      </c>
      <c r="D1186" s="13" t="s">
        <v>705</v>
      </c>
      <c r="E1186" s="13" t="s">
        <v>706</v>
      </c>
      <c r="F1186" s="14">
        <v>3942.69</v>
      </c>
      <c r="G1186" s="13" t="s">
        <v>707</v>
      </c>
      <c r="H1186" s="19">
        <v>43983</v>
      </c>
      <c r="I1186" s="13" t="s">
        <v>1876</v>
      </c>
      <c r="J1186" s="13" t="s">
        <v>1955</v>
      </c>
      <c r="K1186" s="20">
        <v>10085</v>
      </c>
      <c r="L1186" s="13" t="s">
        <v>646</v>
      </c>
      <c r="M1186" s="20">
        <v>111100</v>
      </c>
      <c r="N1186" s="13" t="s">
        <v>1956</v>
      </c>
      <c r="O1186" s="13" t="s">
        <v>724</v>
      </c>
      <c r="P1186" s="13" t="s">
        <v>725</v>
      </c>
      <c r="Q1186" s="13" t="s">
        <v>726</v>
      </c>
      <c r="R1186" s="13" t="s">
        <v>714</v>
      </c>
      <c r="S1186" s="13" t="s">
        <v>715</v>
      </c>
    </row>
    <row r="1187" spans="1:19" x14ac:dyDescent="0.25">
      <c r="A1187" s="13" t="s">
        <v>702</v>
      </c>
      <c r="B1187" s="13" t="s">
        <v>703</v>
      </c>
      <c r="C1187" s="13" t="s">
        <v>704</v>
      </c>
      <c r="D1187" s="13" t="s">
        <v>705</v>
      </c>
      <c r="E1187" s="13" t="s">
        <v>706</v>
      </c>
      <c r="F1187" s="14">
        <v>3677.3</v>
      </c>
      <c r="G1187" s="13" t="s">
        <v>707</v>
      </c>
      <c r="H1187" s="19">
        <v>43922</v>
      </c>
      <c r="I1187" s="13" t="s">
        <v>1957</v>
      </c>
      <c r="J1187" s="13" t="s">
        <v>1958</v>
      </c>
      <c r="K1187" s="20">
        <v>10085</v>
      </c>
      <c r="L1187" s="13" t="s">
        <v>646</v>
      </c>
      <c r="M1187" s="20">
        <v>111200</v>
      </c>
      <c r="N1187" s="13" t="s">
        <v>1959</v>
      </c>
      <c r="O1187" s="13" t="s">
        <v>711</v>
      </c>
      <c r="P1187" s="13" t="s">
        <v>712</v>
      </c>
      <c r="Q1187" s="13" t="s">
        <v>1582</v>
      </c>
      <c r="R1187" s="13" t="s">
        <v>714</v>
      </c>
      <c r="S1187" s="13" t="s">
        <v>730</v>
      </c>
    </row>
    <row r="1188" spans="1:19" x14ac:dyDescent="0.25">
      <c r="A1188" s="13" t="s">
        <v>716</v>
      </c>
      <c r="B1188" s="13" t="s">
        <v>703</v>
      </c>
      <c r="C1188" s="13" t="s">
        <v>717</v>
      </c>
      <c r="D1188" s="13" t="s">
        <v>705</v>
      </c>
      <c r="E1188" s="13" t="s">
        <v>706</v>
      </c>
      <c r="F1188" s="14">
        <v>3677.3</v>
      </c>
      <c r="G1188" s="13" t="s">
        <v>707</v>
      </c>
      <c r="H1188" s="19">
        <v>43952</v>
      </c>
      <c r="I1188" s="13" t="s">
        <v>1942</v>
      </c>
      <c r="J1188" s="13" t="s">
        <v>1958</v>
      </c>
      <c r="K1188" s="20">
        <v>10085</v>
      </c>
      <c r="L1188" s="13" t="s">
        <v>646</v>
      </c>
      <c r="M1188" s="20">
        <v>111200</v>
      </c>
      <c r="N1188" s="13" t="s">
        <v>1959</v>
      </c>
      <c r="O1188" s="13" t="s">
        <v>718</v>
      </c>
      <c r="P1188" s="13" t="s">
        <v>719</v>
      </c>
      <c r="Q1188" s="13" t="s">
        <v>720</v>
      </c>
      <c r="R1188" s="13" t="s">
        <v>714</v>
      </c>
      <c r="S1188" s="13" t="s">
        <v>730</v>
      </c>
    </row>
    <row r="1189" spans="1:19" x14ac:dyDescent="0.25">
      <c r="A1189" s="13" t="s">
        <v>722</v>
      </c>
      <c r="B1189" s="13" t="s">
        <v>703</v>
      </c>
      <c r="C1189" s="13" t="s">
        <v>723</v>
      </c>
      <c r="D1189" s="13" t="s">
        <v>705</v>
      </c>
      <c r="E1189" s="13" t="s">
        <v>706</v>
      </c>
      <c r="F1189" s="14">
        <v>3677.3</v>
      </c>
      <c r="G1189" s="13" t="s">
        <v>707</v>
      </c>
      <c r="H1189" s="19">
        <v>43983</v>
      </c>
      <c r="I1189" s="13" t="s">
        <v>1879</v>
      </c>
      <c r="J1189" s="13" t="s">
        <v>1958</v>
      </c>
      <c r="K1189" s="20">
        <v>10085</v>
      </c>
      <c r="L1189" s="13" t="s">
        <v>646</v>
      </c>
      <c r="M1189" s="20">
        <v>111200</v>
      </c>
      <c r="N1189" s="13" t="s">
        <v>1959</v>
      </c>
      <c r="O1189" s="13" t="s">
        <v>724</v>
      </c>
      <c r="P1189" s="13" t="s">
        <v>725</v>
      </c>
      <c r="Q1189" s="13" t="s">
        <v>726</v>
      </c>
      <c r="R1189" s="13" t="s">
        <v>714</v>
      </c>
      <c r="S1189" s="13" t="s">
        <v>730</v>
      </c>
    </row>
    <row r="1190" spans="1:19" x14ac:dyDescent="0.25">
      <c r="A1190" s="13" t="s">
        <v>702</v>
      </c>
      <c r="B1190" s="13" t="s">
        <v>703</v>
      </c>
      <c r="C1190" s="13" t="s">
        <v>704</v>
      </c>
      <c r="D1190" s="13" t="s">
        <v>705</v>
      </c>
      <c r="E1190" s="13" t="s">
        <v>706</v>
      </c>
      <c r="F1190" s="14">
        <v>44885.49</v>
      </c>
      <c r="G1190" s="13" t="s">
        <v>707</v>
      </c>
      <c r="H1190" s="19">
        <v>43922</v>
      </c>
      <c r="I1190" s="13" t="s">
        <v>1960</v>
      </c>
      <c r="J1190" s="13" t="s">
        <v>1961</v>
      </c>
      <c r="K1190" s="20">
        <v>10085</v>
      </c>
      <c r="L1190" s="13" t="s">
        <v>646</v>
      </c>
      <c r="M1190" s="20">
        <v>111400</v>
      </c>
      <c r="N1190" s="13" t="s">
        <v>1962</v>
      </c>
      <c r="O1190" s="13" t="s">
        <v>711</v>
      </c>
      <c r="P1190" s="13" t="s">
        <v>712</v>
      </c>
      <c r="Q1190" s="13" t="s">
        <v>1582</v>
      </c>
      <c r="R1190" s="13" t="s">
        <v>714</v>
      </c>
      <c r="S1190" s="13" t="s">
        <v>682</v>
      </c>
    </row>
    <row r="1191" spans="1:19" x14ac:dyDescent="0.25">
      <c r="A1191" s="13" t="s">
        <v>716</v>
      </c>
      <c r="B1191" s="13" t="s">
        <v>703</v>
      </c>
      <c r="C1191" s="13" t="s">
        <v>717</v>
      </c>
      <c r="D1191" s="13" t="s">
        <v>705</v>
      </c>
      <c r="E1191" s="13" t="s">
        <v>706</v>
      </c>
      <c r="F1191" s="14">
        <v>45353.99</v>
      </c>
      <c r="G1191" s="13" t="s">
        <v>707</v>
      </c>
      <c r="H1191" s="19">
        <v>43952</v>
      </c>
      <c r="I1191" s="13" t="s">
        <v>1945</v>
      </c>
      <c r="J1191" s="13" t="s">
        <v>1961</v>
      </c>
      <c r="K1191" s="20">
        <v>10085</v>
      </c>
      <c r="L1191" s="13" t="s">
        <v>646</v>
      </c>
      <c r="M1191" s="20">
        <v>111400</v>
      </c>
      <c r="N1191" s="13" t="s">
        <v>1962</v>
      </c>
      <c r="O1191" s="13" t="s">
        <v>718</v>
      </c>
      <c r="P1191" s="13" t="s">
        <v>719</v>
      </c>
      <c r="Q1191" s="13" t="s">
        <v>720</v>
      </c>
      <c r="R1191" s="13" t="s">
        <v>714</v>
      </c>
      <c r="S1191" s="13" t="s">
        <v>682</v>
      </c>
    </row>
    <row r="1192" spans="1:19" x14ac:dyDescent="0.25">
      <c r="A1192" s="13" t="s">
        <v>722</v>
      </c>
      <c r="B1192" s="13" t="s">
        <v>703</v>
      </c>
      <c r="C1192" s="13" t="s">
        <v>723</v>
      </c>
      <c r="D1192" s="13" t="s">
        <v>705</v>
      </c>
      <c r="E1192" s="13" t="s">
        <v>706</v>
      </c>
      <c r="F1192" s="14">
        <v>45353.99</v>
      </c>
      <c r="G1192" s="13" t="s">
        <v>707</v>
      </c>
      <c r="H1192" s="19">
        <v>43983</v>
      </c>
      <c r="I1192" s="13" t="s">
        <v>1882</v>
      </c>
      <c r="J1192" s="13" t="s">
        <v>1961</v>
      </c>
      <c r="K1192" s="20">
        <v>10085</v>
      </c>
      <c r="L1192" s="13" t="s">
        <v>646</v>
      </c>
      <c r="M1192" s="20">
        <v>111400</v>
      </c>
      <c r="N1192" s="13" t="s">
        <v>1962</v>
      </c>
      <c r="O1192" s="13" t="s">
        <v>724</v>
      </c>
      <c r="P1192" s="13" t="s">
        <v>725</v>
      </c>
      <c r="Q1192" s="13" t="s">
        <v>726</v>
      </c>
      <c r="R1192" s="13" t="s">
        <v>714</v>
      </c>
      <c r="S1192" s="13" t="s">
        <v>682</v>
      </c>
    </row>
    <row r="1193" spans="1:19" x14ac:dyDescent="0.25">
      <c r="A1193" s="13" t="s">
        <v>702</v>
      </c>
      <c r="B1193" s="13" t="s">
        <v>703</v>
      </c>
      <c r="C1193" s="13" t="s">
        <v>704</v>
      </c>
      <c r="D1193" s="13" t="s">
        <v>705</v>
      </c>
      <c r="E1193" s="13" t="s">
        <v>706</v>
      </c>
      <c r="F1193" s="14">
        <v>12719.92</v>
      </c>
      <c r="G1193" s="13" t="s">
        <v>707</v>
      </c>
      <c r="H1193" s="19">
        <v>43922</v>
      </c>
      <c r="I1193" s="13" t="s">
        <v>1963</v>
      </c>
      <c r="J1193" s="13" t="s">
        <v>1964</v>
      </c>
      <c r="K1193" s="20">
        <v>10085</v>
      </c>
      <c r="L1193" s="13" t="s">
        <v>646</v>
      </c>
      <c r="M1193" s="20">
        <v>111600</v>
      </c>
      <c r="N1193" s="13" t="s">
        <v>1965</v>
      </c>
      <c r="O1193" s="13" t="s">
        <v>711</v>
      </c>
      <c r="P1193" s="13" t="s">
        <v>712</v>
      </c>
      <c r="Q1193" s="13" t="s">
        <v>1582</v>
      </c>
      <c r="R1193" s="13" t="s">
        <v>714</v>
      </c>
      <c r="S1193" s="13" t="s">
        <v>721</v>
      </c>
    </row>
    <row r="1194" spans="1:19" x14ac:dyDescent="0.25">
      <c r="A1194" s="13" t="s">
        <v>716</v>
      </c>
      <c r="B1194" s="13" t="s">
        <v>703</v>
      </c>
      <c r="C1194" s="13" t="s">
        <v>717</v>
      </c>
      <c r="D1194" s="13" t="s">
        <v>705</v>
      </c>
      <c r="E1194" s="13" t="s">
        <v>706</v>
      </c>
      <c r="F1194" s="14">
        <v>12052.81</v>
      </c>
      <c r="G1194" s="13" t="s">
        <v>707</v>
      </c>
      <c r="H1194" s="19">
        <v>43952</v>
      </c>
      <c r="I1194" s="13" t="s">
        <v>1948</v>
      </c>
      <c r="J1194" s="13" t="s">
        <v>1964</v>
      </c>
      <c r="K1194" s="20">
        <v>10085</v>
      </c>
      <c r="L1194" s="13" t="s">
        <v>646</v>
      </c>
      <c r="M1194" s="20">
        <v>111600</v>
      </c>
      <c r="N1194" s="13" t="s">
        <v>1965</v>
      </c>
      <c r="O1194" s="13" t="s">
        <v>718</v>
      </c>
      <c r="P1194" s="13" t="s">
        <v>719</v>
      </c>
      <c r="Q1194" s="13" t="s">
        <v>720</v>
      </c>
      <c r="R1194" s="13" t="s">
        <v>714</v>
      </c>
      <c r="S1194" s="13" t="s">
        <v>721</v>
      </c>
    </row>
    <row r="1195" spans="1:19" x14ac:dyDescent="0.25">
      <c r="A1195" s="13" t="s">
        <v>722</v>
      </c>
      <c r="B1195" s="13" t="s">
        <v>703</v>
      </c>
      <c r="C1195" s="13" t="s">
        <v>723</v>
      </c>
      <c r="D1195" s="13" t="s">
        <v>705</v>
      </c>
      <c r="E1195" s="13" t="s">
        <v>706</v>
      </c>
      <c r="F1195" s="14">
        <v>12052.81</v>
      </c>
      <c r="G1195" s="13" t="s">
        <v>707</v>
      </c>
      <c r="H1195" s="19">
        <v>43983</v>
      </c>
      <c r="I1195" s="13" t="s">
        <v>1885</v>
      </c>
      <c r="J1195" s="13" t="s">
        <v>1964</v>
      </c>
      <c r="K1195" s="20">
        <v>10085</v>
      </c>
      <c r="L1195" s="13" t="s">
        <v>646</v>
      </c>
      <c r="M1195" s="20">
        <v>111600</v>
      </c>
      <c r="N1195" s="13" t="s">
        <v>1965</v>
      </c>
      <c r="O1195" s="13" t="s">
        <v>724</v>
      </c>
      <c r="P1195" s="13" t="s">
        <v>725</v>
      </c>
      <c r="Q1195" s="13" t="s">
        <v>726</v>
      </c>
      <c r="R1195" s="13" t="s">
        <v>714</v>
      </c>
      <c r="S1195" s="13" t="s">
        <v>721</v>
      </c>
    </row>
    <row r="1196" spans="1:19" x14ac:dyDescent="0.25">
      <c r="A1196" s="13" t="s">
        <v>702</v>
      </c>
      <c r="B1196" s="13" t="s">
        <v>703</v>
      </c>
      <c r="C1196" s="13" t="s">
        <v>704</v>
      </c>
      <c r="D1196" s="13" t="s">
        <v>705</v>
      </c>
      <c r="E1196" s="13" t="s">
        <v>706</v>
      </c>
      <c r="F1196" s="14">
        <v>1780.32</v>
      </c>
      <c r="G1196" s="13" t="s">
        <v>707</v>
      </c>
      <c r="H1196" s="19">
        <v>43922</v>
      </c>
      <c r="I1196" s="13" t="s">
        <v>1966</v>
      </c>
      <c r="J1196" s="13" t="s">
        <v>1967</v>
      </c>
      <c r="K1196" s="20">
        <v>10085</v>
      </c>
      <c r="L1196" s="13" t="s">
        <v>646</v>
      </c>
      <c r="M1196" s="20">
        <v>111700</v>
      </c>
      <c r="N1196" s="13" t="s">
        <v>1968</v>
      </c>
      <c r="O1196" s="13" t="s">
        <v>711</v>
      </c>
      <c r="P1196" s="13" t="s">
        <v>712</v>
      </c>
      <c r="Q1196" s="13" t="s">
        <v>1582</v>
      </c>
      <c r="R1196" s="13" t="s">
        <v>714</v>
      </c>
      <c r="S1196" s="13" t="s">
        <v>741</v>
      </c>
    </row>
    <row r="1197" spans="1:19" x14ac:dyDescent="0.25">
      <c r="A1197" s="13" t="s">
        <v>716</v>
      </c>
      <c r="B1197" s="13" t="s">
        <v>703</v>
      </c>
      <c r="C1197" s="13" t="s">
        <v>717</v>
      </c>
      <c r="D1197" s="13" t="s">
        <v>705</v>
      </c>
      <c r="E1197" s="13" t="s">
        <v>706</v>
      </c>
      <c r="F1197" s="14">
        <v>1780.32</v>
      </c>
      <c r="G1197" s="13" t="s">
        <v>707</v>
      </c>
      <c r="H1197" s="19">
        <v>43952</v>
      </c>
      <c r="I1197" s="13" t="s">
        <v>1951</v>
      </c>
      <c r="J1197" s="13" t="s">
        <v>1967</v>
      </c>
      <c r="K1197" s="20">
        <v>10085</v>
      </c>
      <c r="L1197" s="13" t="s">
        <v>646</v>
      </c>
      <c r="M1197" s="20">
        <v>111700</v>
      </c>
      <c r="N1197" s="13" t="s">
        <v>1968</v>
      </c>
      <c r="O1197" s="13" t="s">
        <v>718</v>
      </c>
      <c r="P1197" s="13" t="s">
        <v>719</v>
      </c>
      <c r="Q1197" s="13" t="s">
        <v>720</v>
      </c>
      <c r="R1197" s="13" t="s">
        <v>714</v>
      </c>
      <c r="S1197" s="13" t="s">
        <v>741</v>
      </c>
    </row>
    <row r="1198" spans="1:19" x14ac:dyDescent="0.25">
      <c r="A1198" s="13" t="s">
        <v>722</v>
      </c>
      <c r="B1198" s="13" t="s">
        <v>703</v>
      </c>
      <c r="C1198" s="13" t="s">
        <v>723</v>
      </c>
      <c r="D1198" s="13" t="s">
        <v>705</v>
      </c>
      <c r="E1198" s="13" t="s">
        <v>706</v>
      </c>
      <c r="F1198" s="14">
        <v>1780.32</v>
      </c>
      <c r="G1198" s="13" t="s">
        <v>707</v>
      </c>
      <c r="H1198" s="19">
        <v>43983</v>
      </c>
      <c r="I1198" s="13" t="s">
        <v>1888</v>
      </c>
      <c r="J1198" s="13" t="s">
        <v>1967</v>
      </c>
      <c r="K1198" s="20">
        <v>10085</v>
      </c>
      <c r="L1198" s="13" t="s">
        <v>646</v>
      </c>
      <c r="M1198" s="20">
        <v>111700</v>
      </c>
      <c r="N1198" s="13" t="s">
        <v>1968</v>
      </c>
      <c r="O1198" s="13" t="s">
        <v>724</v>
      </c>
      <c r="P1198" s="13" t="s">
        <v>725</v>
      </c>
      <c r="Q1198" s="13" t="s">
        <v>726</v>
      </c>
      <c r="R1198" s="13" t="s">
        <v>714</v>
      </c>
      <c r="S1198" s="13" t="s">
        <v>741</v>
      </c>
    </row>
    <row r="1199" spans="1:19" x14ac:dyDescent="0.25">
      <c r="A1199" s="13" t="s">
        <v>702</v>
      </c>
      <c r="B1199" s="13" t="s">
        <v>703</v>
      </c>
      <c r="C1199" s="13" t="s">
        <v>704</v>
      </c>
      <c r="D1199" s="13" t="s">
        <v>705</v>
      </c>
      <c r="E1199" s="13" t="s">
        <v>706</v>
      </c>
      <c r="F1199" s="14">
        <v>16.190000000000001</v>
      </c>
      <c r="G1199" s="13" t="s">
        <v>707</v>
      </c>
      <c r="H1199" s="19">
        <v>43922</v>
      </c>
      <c r="I1199" s="13" t="s">
        <v>1969</v>
      </c>
      <c r="J1199" s="13" t="s">
        <v>1970</v>
      </c>
      <c r="K1199" s="20">
        <v>10085</v>
      </c>
      <c r="L1199" s="13" t="s">
        <v>646</v>
      </c>
      <c r="M1199" s="20">
        <v>113000</v>
      </c>
      <c r="N1199" s="13" t="s">
        <v>1971</v>
      </c>
      <c r="O1199" s="13" t="s">
        <v>711</v>
      </c>
      <c r="P1199" s="13" t="s">
        <v>712</v>
      </c>
      <c r="Q1199" s="13" t="s">
        <v>1582</v>
      </c>
      <c r="R1199" s="13" t="s">
        <v>714</v>
      </c>
      <c r="S1199" s="13" t="s">
        <v>741</v>
      </c>
    </row>
    <row r="1200" spans="1:19" x14ac:dyDescent="0.25">
      <c r="A1200" s="13" t="s">
        <v>716</v>
      </c>
      <c r="B1200" s="13" t="s">
        <v>703</v>
      </c>
      <c r="C1200" s="13" t="s">
        <v>717</v>
      </c>
      <c r="D1200" s="13" t="s">
        <v>705</v>
      </c>
      <c r="E1200" s="13" t="s">
        <v>706</v>
      </c>
      <c r="F1200" s="14">
        <v>15.6</v>
      </c>
      <c r="G1200" s="13" t="s">
        <v>707</v>
      </c>
      <c r="H1200" s="19">
        <v>43952</v>
      </c>
      <c r="I1200" s="13" t="s">
        <v>1954</v>
      </c>
      <c r="J1200" s="13" t="s">
        <v>1970</v>
      </c>
      <c r="K1200" s="20">
        <v>10085</v>
      </c>
      <c r="L1200" s="13" t="s">
        <v>646</v>
      </c>
      <c r="M1200" s="20">
        <v>113000</v>
      </c>
      <c r="N1200" s="13" t="s">
        <v>1971</v>
      </c>
      <c r="O1200" s="13" t="s">
        <v>718</v>
      </c>
      <c r="P1200" s="13" t="s">
        <v>719</v>
      </c>
      <c r="Q1200" s="13" t="s">
        <v>720</v>
      </c>
      <c r="R1200" s="13" t="s">
        <v>714</v>
      </c>
      <c r="S1200" s="13" t="s">
        <v>741</v>
      </c>
    </row>
    <row r="1201" spans="1:19" x14ac:dyDescent="0.25">
      <c r="A1201" s="13" t="s">
        <v>722</v>
      </c>
      <c r="B1201" s="13" t="s">
        <v>703</v>
      </c>
      <c r="C1201" s="13" t="s">
        <v>723</v>
      </c>
      <c r="D1201" s="13" t="s">
        <v>705</v>
      </c>
      <c r="E1201" s="13" t="s">
        <v>706</v>
      </c>
      <c r="F1201" s="14">
        <v>15.6</v>
      </c>
      <c r="G1201" s="13" t="s">
        <v>707</v>
      </c>
      <c r="H1201" s="19">
        <v>43983</v>
      </c>
      <c r="I1201" s="13" t="s">
        <v>1891</v>
      </c>
      <c r="J1201" s="13" t="s">
        <v>1970</v>
      </c>
      <c r="K1201" s="20">
        <v>10085</v>
      </c>
      <c r="L1201" s="13" t="s">
        <v>646</v>
      </c>
      <c r="M1201" s="20">
        <v>113000</v>
      </c>
      <c r="N1201" s="13" t="s">
        <v>1971</v>
      </c>
      <c r="O1201" s="13" t="s">
        <v>724</v>
      </c>
      <c r="P1201" s="13" t="s">
        <v>725</v>
      </c>
      <c r="Q1201" s="13" t="s">
        <v>726</v>
      </c>
      <c r="R1201" s="13" t="s">
        <v>714</v>
      </c>
      <c r="S1201" s="13" t="s">
        <v>741</v>
      </c>
    </row>
    <row r="1202" spans="1:19" x14ac:dyDescent="0.25">
      <c r="A1202" s="13" t="s">
        <v>702</v>
      </c>
      <c r="B1202" s="13" t="s">
        <v>703</v>
      </c>
      <c r="C1202" s="13" t="s">
        <v>704</v>
      </c>
      <c r="D1202" s="13" t="s">
        <v>705</v>
      </c>
      <c r="E1202" s="13" t="s">
        <v>706</v>
      </c>
      <c r="F1202" s="14">
        <v>260.37</v>
      </c>
      <c r="G1202" s="13" t="s">
        <v>707</v>
      </c>
      <c r="H1202" s="19">
        <v>43922</v>
      </c>
      <c r="I1202" s="13" t="s">
        <v>1972</v>
      </c>
      <c r="J1202" s="13" t="s">
        <v>1973</v>
      </c>
      <c r="K1202" s="20">
        <v>10085</v>
      </c>
      <c r="L1202" s="13" t="s">
        <v>646</v>
      </c>
      <c r="M1202" s="20">
        <v>113010</v>
      </c>
      <c r="N1202" s="13" t="s">
        <v>1974</v>
      </c>
      <c r="O1202" s="13" t="s">
        <v>711</v>
      </c>
      <c r="P1202" s="13" t="s">
        <v>712</v>
      </c>
      <c r="Q1202" s="13" t="s">
        <v>1582</v>
      </c>
      <c r="R1202" s="13" t="s">
        <v>714</v>
      </c>
      <c r="S1202" s="13" t="s">
        <v>715</v>
      </c>
    </row>
    <row r="1203" spans="1:19" x14ac:dyDescent="0.25">
      <c r="A1203" s="13" t="s">
        <v>716</v>
      </c>
      <c r="B1203" s="13" t="s">
        <v>703</v>
      </c>
      <c r="C1203" s="13" t="s">
        <v>717</v>
      </c>
      <c r="D1203" s="13" t="s">
        <v>705</v>
      </c>
      <c r="E1203" s="13" t="s">
        <v>706</v>
      </c>
      <c r="F1203" s="14">
        <v>260.37</v>
      </c>
      <c r="G1203" s="13" t="s">
        <v>707</v>
      </c>
      <c r="H1203" s="19">
        <v>43952</v>
      </c>
      <c r="I1203" s="13" t="s">
        <v>1957</v>
      </c>
      <c r="J1203" s="13" t="s">
        <v>1973</v>
      </c>
      <c r="K1203" s="20">
        <v>10085</v>
      </c>
      <c r="L1203" s="13" t="s">
        <v>646</v>
      </c>
      <c r="M1203" s="20">
        <v>113010</v>
      </c>
      <c r="N1203" s="13" t="s">
        <v>1974</v>
      </c>
      <c r="O1203" s="13" t="s">
        <v>718</v>
      </c>
      <c r="P1203" s="13" t="s">
        <v>719</v>
      </c>
      <c r="Q1203" s="13" t="s">
        <v>720</v>
      </c>
      <c r="R1203" s="13" t="s">
        <v>714</v>
      </c>
      <c r="S1203" s="13" t="s">
        <v>715</v>
      </c>
    </row>
    <row r="1204" spans="1:19" x14ac:dyDescent="0.25">
      <c r="A1204" s="13" t="s">
        <v>722</v>
      </c>
      <c r="B1204" s="13" t="s">
        <v>703</v>
      </c>
      <c r="C1204" s="13" t="s">
        <v>723</v>
      </c>
      <c r="D1204" s="13" t="s">
        <v>705</v>
      </c>
      <c r="E1204" s="13" t="s">
        <v>706</v>
      </c>
      <c r="F1204" s="14">
        <v>260.37</v>
      </c>
      <c r="G1204" s="13" t="s">
        <v>707</v>
      </c>
      <c r="H1204" s="19">
        <v>43983</v>
      </c>
      <c r="I1204" s="13" t="s">
        <v>1894</v>
      </c>
      <c r="J1204" s="13" t="s">
        <v>1973</v>
      </c>
      <c r="K1204" s="20">
        <v>10085</v>
      </c>
      <c r="L1204" s="13" t="s">
        <v>646</v>
      </c>
      <c r="M1204" s="20">
        <v>113010</v>
      </c>
      <c r="N1204" s="13" t="s">
        <v>1974</v>
      </c>
      <c r="O1204" s="13" t="s">
        <v>724</v>
      </c>
      <c r="P1204" s="13" t="s">
        <v>725</v>
      </c>
      <c r="Q1204" s="13" t="s">
        <v>726</v>
      </c>
      <c r="R1204" s="13" t="s">
        <v>714</v>
      </c>
      <c r="S1204" s="13" t="s">
        <v>715</v>
      </c>
    </row>
    <row r="1205" spans="1:19" x14ac:dyDescent="0.25">
      <c r="A1205" s="13" t="s">
        <v>702</v>
      </c>
      <c r="B1205" s="13" t="s">
        <v>703</v>
      </c>
      <c r="C1205" s="13" t="s">
        <v>704</v>
      </c>
      <c r="D1205" s="13" t="s">
        <v>705</v>
      </c>
      <c r="E1205" s="13" t="s">
        <v>706</v>
      </c>
      <c r="F1205" s="14">
        <v>305.44</v>
      </c>
      <c r="G1205" s="13" t="s">
        <v>707</v>
      </c>
      <c r="H1205" s="19">
        <v>43922</v>
      </c>
      <c r="I1205" s="13" t="s">
        <v>1975</v>
      </c>
      <c r="J1205" s="13" t="s">
        <v>1976</v>
      </c>
      <c r="K1205" s="20">
        <v>10085</v>
      </c>
      <c r="L1205" s="13" t="s">
        <v>646</v>
      </c>
      <c r="M1205" s="20">
        <v>113020</v>
      </c>
      <c r="N1205" s="13" t="s">
        <v>1977</v>
      </c>
      <c r="O1205" s="13" t="s">
        <v>711</v>
      </c>
      <c r="P1205" s="13" t="s">
        <v>712</v>
      </c>
      <c r="Q1205" s="13" t="s">
        <v>1582</v>
      </c>
      <c r="R1205" s="13" t="s">
        <v>714</v>
      </c>
      <c r="S1205" s="13" t="s">
        <v>730</v>
      </c>
    </row>
    <row r="1206" spans="1:19" x14ac:dyDescent="0.25">
      <c r="A1206" s="13" t="s">
        <v>716</v>
      </c>
      <c r="B1206" s="13" t="s">
        <v>703</v>
      </c>
      <c r="C1206" s="13" t="s">
        <v>717</v>
      </c>
      <c r="D1206" s="13" t="s">
        <v>705</v>
      </c>
      <c r="E1206" s="13" t="s">
        <v>706</v>
      </c>
      <c r="F1206" s="14">
        <v>305.44</v>
      </c>
      <c r="G1206" s="13" t="s">
        <v>707</v>
      </c>
      <c r="H1206" s="19">
        <v>43952</v>
      </c>
      <c r="I1206" s="13" t="s">
        <v>1960</v>
      </c>
      <c r="J1206" s="13" t="s">
        <v>1976</v>
      </c>
      <c r="K1206" s="20">
        <v>10085</v>
      </c>
      <c r="L1206" s="13" t="s">
        <v>646</v>
      </c>
      <c r="M1206" s="20">
        <v>113020</v>
      </c>
      <c r="N1206" s="13" t="s">
        <v>1977</v>
      </c>
      <c r="O1206" s="13" t="s">
        <v>718</v>
      </c>
      <c r="P1206" s="13" t="s">
        <v>719</v>
      </c>
      <c r="Q1206" s="13" t="s">
        <v>720</v>
      </c>
      <c r="R1206" s="13" t="s">
        <v>714</v>
      </c>
      <c r="S1206" s="13" t="s">
        <v>730</v>
      </c>
    </row>
    <row r="1207" spans="1:19" x14ac:dyDescent="0.25">
      <c r="A1207" s="13" t="s">
        <v>722</v>
      </c>
      <c r="B1207" s="13" t="s">
        <v>703</v>
      </c>
      <c r="C1207" s="13" t="s">
        <v>723</v>
      </c>
      <c r="D1207" s="13" t="s">
        <v>705</v>
      </c>
      <c r="E1207" s="13" t="s">
        <v>706</v>
      </c>
      <c r="F1207" s="14">
        <v>305.44</v>
      </c>
      <c r="G1207" s="13" t="s">
        <v>707</v>
      </c>
      <c r="H1207" s="19">
        <v>43983</v>
      </c>
      <c r="I1207" s="13" t="s">
        <v>1897</v>
      </c>
      <c r="J1207" s="13" t="s">
        <v>1976</v>
      </c>
      <c r="K1207" s="20">
        <v>10085</v>
      </c>
      <c r="L1207" s="13" t="s">
        <v>646</v>
      </c>
      <c r="M1207" s="20">
        <v>113020</v>
      </c>
      <c r="N1207" s="13" t="s">
        <v>1977</v>
      </c>
      <c r="O1207" s="13" t="s">
        <v>724</v>
      </c>
      <c r="P1207" s="13" t="s">
        <v>725</v>
      </c>
      <c r="Q1207" s="13" t="s">
        <v>726</v>
      </c>
      <c r="R1207" s="13" t="s">
        <v>714</v>
      </c>
      <c r="S1207" s="13" t="s">
        <v>730</v>
      </c>
    </row>
    <row r="1208" spans="1:19" x14ac:dyDescent="0.25">
      <c r="A1208" s="13" t="s">
        <v>702</v>
      </c>
      <c r="B1208" s="13" t="s">
        <v>703</v>
      </c>
      <c r="C1208" s="13" t="s">
        <v>704</v>
      </c>
      <c r="D1208" s="13" t="s">
        <v>705</v>
      </c>
      <c r="E1208" s="13" t="s">
        <v>706</v>
      </c>
      <c r="F1208" s="14">
        <v>4880.99</v>
      </c>
      <c r="G1208" s="13" t="s">
        <v>707</v>
      </c>
      <c r="H1208" s="19">
        <v>43922</v>
      </c>
      <c r="I1208" s="13" t="s">
        <v>1978</v>
      </c>
      <c r="J1208" s="13" t="s">
        <v>1979</v>
      </c>
      <c r="K1208" s="20">
        <v>10085</v>
      </c>
      <c r="L1208" s="13" t="s">
        <v>646</v>
      </c>
      <c r="M1208" s="20">
        <v>113040</v>
      </c>
      <c r="N1208" s="13" t="s">
        <v>1980</v>
      </c>
      <c r="O1208" s="13" t="s">
        <v>711</v>
      </c>
      <c r="P1208" s="13" t="s">
        <v>712</v>
      </c>
      <c r="Q1208" s="13" t="s">
        <v>713</v>
      </c>
      <c r="R1208" s="13" t="s">
        <v>714</v>
      </c>
      <c r="S1208" s="13" t="s">
        <v>682</v>
      </c>
    </row>
    <row r="1209" spans="1:19" x14ac:dyDescent="0.25">
      <c r="A1209" s="13" t="s">
        <v>716</v>
      </c>
      <c r="B1209" s="13" t="s">
        <v>703</v>
      </c>
      <c r="C1209" s="13" t="s">
        <v>717</v>
      </c>
      <c r="D1209" s="13" t="s">
        <v>705</v>
      </c>
      <c r="E1209" s="13" t="s">
        <v>706</v>
      </c>
      <c r="F1209" s="14">
        <v>4945.6400000000003</v>
      </c>
      <c r="G1209" s="13" t="s">
        <v>707</v>
      </c>
      <c r="H1209" s="19">
        <v>43952</v>
      </c>
      <c r="I1209" s="13" t="s">
        <v>1963</v>
      </c>
      <c r="J1209" s="13" t="s">
        <v>1979</v>
      </c>
      <c r="K1209" s="20">
        <v>10085</v>
      </c>
      <c r="L1209" s="13" t="s">
        <v>646</v>
      </c>
      <c r="M1209" s="20">
        <v>113040</v>
      </c>
      <c r="N1209" s="13" t="s">
        <v>1980</v>
      </c>
      <c r="O1209" s="13" t="s">
        <v>718</v>
      </c>
      <c r="P1209" s="13" t="s">
        <v>719</v>
      </c>
      <c r="Q1209" s="13" t="s">
        <v>720</v>
      </c>
      <c r="R1209" s="13" t="s">
        <v>714</v>
      </c>
      <c r="S1209" s="13" t="s">
        <v>682</v>
      </c>
    </row>
    <row r="1210" spans="1:19" x14ac:dyDescent="0.25">
      <c r="A1210" s="13" t="s">
        <v>722</v>
      </c>
      <c r="B1210" s="13" t="s">
        <v>703</v>
      </c>
      <c r="C1210" s="13" t="s">
        <v>723</v>
      </c>
      <c r="D1210" s="13" t="s">
        <v>705</v>
      </c>
      <c r="E1210" s="13" t="s">
        <v>706</v>
      </c>
      <c r="F1210" s="14">
        <v>4945.6400000000003</v>
      </c>
      <c r="G1210" s="13" t="s">
        <v>707</v>
      </c>
      <c r="H1210" s="19">
        <v>43983</v>
      </c>
      <c r="I1210" s="13" t="s">
        <v>1900</v>
      </c>
      <c r="J1210" s="13" t="s">
        <v>1979</v>
      </c>
      <c r="K1210" s="20">
        <v>10085</v>
      </c>
      <c r="L1210" s="13" t="s">
        <v>646</v>
      </c>
      <c r="M1210" s="20">
        <v>113040</v>
      </c>
      <c r="N1210" s="13" t="s">
        <v>1980</v>
      </c>
      <c r="O1210" s="13" t="s">
        <v>724</v>
      </c>
      <c r="P1210" s="13" t="s">
        <v>725</v>
      </c>
      <c r="Q1210" s="13" t="s">
        <v>726</v>
      </c>
      <c r="R1210" s="13" t="s">
        <v>714</v>
      </c>
      <c r="S1210" s="13" t="s">
        <v>682</v>
      </c>
    </row>
    <row r="1211" spans="1:19" x14ac:dyDescent="0.25">
      <c r="A1211" s="13" t="s">
        <v>702</v>
      </c>
      <c r="B1211" s="13" t="s">
        <v>703</v>
      </c>
      <c r="C1211" s="13" t="s">
        <v>704</v>
      </c>
      <c r="D1211" s="13" t="s">
        <v>705</v>
      </c>
      <c r="E1211" s="13" t="s">
        <v>706</v>
      </c>
      <c r="F1211" s="14">
        <v>888.13</v>
      </c>
      <c r="G1211" s="13" t="s">
        <v>707</v>
      </c>
      <c r="H1211" s="19">
        <v>43922</v>
      </c>
      <c r="I1211" s="13" t="s">
        <v>1981</v>
      </c>
      <c r="J1211" s="13" t="s">
        <v>1982</v>
      </c>
      <c r="K1211" s="20">
        <v>10085</v>
      </c>
      <c r="L1211" s="13" t="s">
        <v>646</v>
      </c>
      <c r="M1211" s="20">
        <v>113060</v>
      </c>
      <c r="N1211" s="13" t="s">
        <v>1983</v>
      </c>
      <c r="O1211" s="13" t="s">
        <v>711</v>
      </c>
      <c r="P1211" s="13" t="s">
        <v>712</v>
      </c>
      <c r="Q1211" s="13" t="s">
        <v>713</v>
      </c>
      <c r="R1211" s="13" t="s">
        <v>714</v>
      </c>
      <c r="S1211" s="13" t="s">
        <v>721</v>
      </c>
    </row>
    <row r="1212" spans="1:19" x14ac:dyDescent="0.25">
      <c r="A1212" s="13" t="s">
        <v>716</v>
      </c>
      <c r="B1212" s="13" t="s">
        <v>703</v>
      </c>
      <c r="C1212" s="13" t="s">
        <v>717</v>
      </c>
      <c r="D1212" s="13" t="s">
        <v>705</v>
      </c>
      <c r="E1212" s="13" t="s">
        <v>706</v>
      </c>
      <c r="F1212" s="14">
        <v>796.67</v>
      </c>
      <c r="G1212" s="13" t="s">
        <v>707</v>
      </c>
      <c r="H1212" s="19">
        <v>43952</v>
      </c>
      <c r="I1212" s="13" t="s">
        <v>1966</v>
      </c>
      <c r="J1212" s="13" t="s">
        <v>1982</v>
      </c>
      <c r="K1212" s="20">
        <v>10085</v>
      </c>
      <c r="L1212" s="13" t="s">
        <v>646</v>
      </c>
      <c r="M1212" s="20">
        <v>113060</v>
      </c>
      <c r="N1212" s="13" t="s">
        <v>1983</v>
      </c>
      <c r="O1212" s="13" t="s">
        <v>718</v>
      </c>
      <c r="P1212" s="13" t="s">
        <v>719</v>
      </c>
      <c r="Q1212" s="13" t="s">
        <v>720</v>
      </c>
      <c r="R1212" s="13" t="s">
        <v>714</v>
      </c>
      <c r="S1212" s="13" t="s">
        <v>721</v>
      </c>
    </row>
    <row r="1213" spans="1:19" x14ac:dyDescent="0.25">
      <c r="A1213" s="13" t="s">
        <v>722</v>
      </c>
      <c r="B1213" s="13" t="s">
        <v>703</v>
      </c>
      <c r="C1213" s="13" t="s">
        <v>723</v>
      </c>
      <c r="D1213" s="13" t="s">
        <v>705</v>
      </c>
      <c r="E1213" s="13" t="s">
        <v>706</v>
      </c>
      <c r="F1213" s="14">
        <v>796.67</v>
      </c>
      <c r="G1213" s="13" t="s">
        <v>707</v>
      </c>
      <c r="H1213" s="19">
        <v>43983</v>
      </c>
      <c r="I1213" s="13" t="s">
        <v>1903</v>
      </c>
      <c r="J1213" s="13" t="s">
        <v>1982</v>
      </c>
      <c r="K1213" s="20">
        <v>10085</v>
      </c>
      <c r="L1213" s="13" t="s">
        <v>646</v>
      </c>
      <c r="M1213" s="20">
        <v>113060</v>
      </c>
      <c r="N1213" s="13" t="s">
        <v>1983</v>
      </c>
      <c r="O1213" s="13" t="s">
        <v>724</v>
      </c>
      <c r="P1213" s="13" t="s">
        <v>725</v>
      </c>
      <c r="Q1213" s="13" t="s">
        <v>726</v>
      </c>
      <c r="R1213" s="13" t="s">
        <v>714</v>
      </c>
      <c r="S1213" s="13" t="s">
        <v>721</v>
      </c>
    </row>
    <row r="1214" spans="1:19" x14ac:dyDescent="0.25">
      <c r="A1214" s="13" t="s">
        <v>702</v>
      </c>
      <c r="B1214" s="13" t="s">
        <v>703</v>
      </c>
      <c r="C1214" s="13" t="s">
        <v>704</v>
      </c>
      <c r="D1214" s="13" t="s">
        <v>705</v>
      </c>
      <c r="E1214" s="13" t="s">
        <v>706</v>
      </c>
      <c r="F1214" s="14">
        <v>374.7</v>
      </c>
      <c r="G1214" s="13" t="s">
        <v>707</v>
      </c>
      <c r="H1214" s="19">
        <v>43922</v>
      </c>
      <c r="I1214" s="13" t="s">
        <v>1984</v>
      </c>
      <c r="J1214" s="13" t="s">
        <v>1985</v>
      </c>
      <c r="K1214" s="20">
        <v>10085</v>
      </c>
      <c r="L1214" s="13" t="s">
        <v>646</v>
      </c>
      <c r="M1214" s="20">
        <v>114000</v>
      </c>
      <c r="N1214" s="13" t="s">
        <v>1986</v>
      </c>
      <c r="O1214" s="13" t="s">
        <v>711</v>
      </c>
      <c r="P1214" s="13" t="s">
        <v>712</v>
      </c>
      <c r="Q1214" s="13" t="s">
        <v>713</v>
      </c>
      <c r="R1214" s="13" t="s">
        <v>714</v>
      </c>
      <c r="S1214" s="13" t="s">
        <v>741</v>
      </c>
    </row>
    <row r="1215" spans="1:19" x14ac:dyDescent="0.25">
      <c r="A1215" s="13" t="s">
        <v>716</v>
      </c>
      <c r="B1215" s="13" t="s">
        <v>703</v>
      </c>
      <c r="C1215" s="13" t="s">
        <v>717</v>
      </c>
      <c r="D1215" s="13" t="s">
        <v>705</v>
      </c>
      <c r="E1215" s="13" t="s">
        <v>706</v>
      </c>
      <c r="F1215" s="14">
        <v>374.7</v>
      </c>
      <c r="G1215" s="13" t="s">
        <v>707</v>
      </c>
      <c r="H1215" s="19">
        <v>43952</v>
      </c>
      <c r="I1215" s="13" t="s">
        <v>1969</v>
      </c>
      <c r="J1215" s="13" t="s">
        <v>1985</v>
      </c>
      <c r="K1215" s="20">
        <v>10085</v>
      </c>
      <c r="L1215" s="13" t="s">
        <v>646</v>
      </c>
      <c r="M1215" s="20">
        <v>114000</v>
      </c>
      <c r="N1215" s="13" t="s">
        <v>1986</v>
      </c>
      <c r="O1215" s="13" t="s">
        <v>718</v>
      </c>
      <c r="P1215" s="13" t="s">
        <v>719</v>
      </c>
      <c r="Q1215" s="13" t="s">
        <v>720</v>
      </c>
      <c r="R1215" s="13" t="s">
        <v>714</v>
      </c>
      <c r="S1215" s="13" t="s">
        <v>741</v>
      </c>
    </row>
    <row r="1216" spans="1:19" x14ac:dyDescent="0.25">
      <c r="A1216" s="13" t="s">
        <v>722</v>
      </c>
      <c r="B1216" s="13" t="s">
        <v>703</v>
      </c>
      <c r="C1216" s="13" t="s">
        <v>723</v>
      </c>
      <c r="D1216" s="13" t="s">
        <v>705</v>
      </c>
      <c r="E1216" s="13" t="s">
        <v>706</v>
      </c>
      <c r="F1216" s="14">
        <v>374.7</v>
      </c>
      <c r="G1216" s="13" t="s">
        <v>707</v>
      </c>
      <c r="H1216" s="19">
        <v>43983</v>
      </c>
      <c r="I1216" s="13" t="s">
        <v>1906</v>
      </c>
      <c r="J1216" s="13" t="s">
        <v>1985</v>
      </c>
      <c r="K1216" s="20">
        <v>10085</v>
      </c>
      <c r="L1216" s="13" t="s">
        <v>646</v>
      </c>
      <c r="M1216" s="20">
        <v>114000</v>
      </c>
      <c r="N1216" s="13" t="s">
        <v>1986</v>
      </c>
      <c r="O1216" s="13" t="s">
        <v>724</v>
      </c>
      <c r="P1216" s="13" t="s">
        <v>725</v>
      </c>
      <c r="Q1216" s="13" t="s">
        <v>726</v>
      </c>
      <c r="R1216" s="13" t="s">
        <v>714</v>
      </c>
      <c r="S1216" s="13" t="s">
        <v>741</v>
      </c>
    </row>
    <row r="1217" spans="1:19" x14ac:dyDescent="0.25">
      <c r="A1217" s="13" t="s">
        <v>702</v>
      </c>
      <c r="B1217" s="13" t="s">
        <v>703</v>
      </c>
      <c r="C1217" s="13" t="s">
        <v>704</v>
      </c>
      <c r="D1217" s="13" t="s">
        <v>705</v>
      </c>
      <c r="E1217" s="13" t="s">
        <v>706</v>
      </c>
      <c r="F1217" s="14">
        <v>1100.01</v>
      </c>
      <c r="G1217" s="13" t="s">
        <v>707</v>
      </c>
      <c r="H1217" s="19">
        <v>43922</v>
      </c>
      <c r="I1217" s="13" t="s">
        <v>1987</v>
      </c>
      <c r="J1217" s="13" t="s">
        <v>1988</v>
      </c>
      <c r="K1217" s="20">
        <v>10085</v>
      </c>
      <c r="L1217" s="13" t="s">
        <v>646</v>
      </c>
      <c r="M1217" s="20">
        <v>114010</v>
      </c>
      <c r="N1217" s="13" t="s">
        <v>1989</v>
      </c>
      <c r="O1217" s="13" t="s">
        <v>711</v>
      </c>
      <c r="P1217" s="13" t="s">
        <v>712</v>
      </c>
      <c r="Q1217" s="13" t="s">
        <v>713</v>
      </c>
      <c r="R1217" s="13" t="s">
        <v>714</v>
      </c>
      <c r="S1217" s="13" t="s">
        <v>715</v>
      </c>
    </row>
    <row r="1218" spans="1:19" x14ac:dyDescent="0.25">
      <c r="A1218" s="13" t="s">
        <v>716</v>
      </c>
      <c r="B1218" s="13" t="s">
        <v>703</v>
      </c>
      <c r="C1218" s="13" t="s">
        <v>717</v>
      </c>
      <c r="D1218" s="13" t="s">
        <v>705</v>
      </c>
      <c r="E1218" s="13" t="s">
        <v>706</v>
      </c>
      <c r="F1218" s="14">
        <v>1100.01</v>
      </c>
      <c r="G1218" s="13" t="s">
        <v>707</v>
      </c>
      <c r="H1218" s="19">
        <v>43952</v>
      </c>
      <c r="I1218" s="13" t="s">
        <v>1972</v>
      </c>
      <c r="J1218" s="13" t="s">
        <v>1988</v>
      </c>
      <c r="K1218" s="20">
        <v>10085</v>
      </c>
      <c r="L1218" s="13" t="s">
        <v>646</v>
      </c>
      <c r="M1218" s="20">
        <v>114010</v>
      </c>
      <c r="N1218" s="13" t="s">
        <v>1989</v>
      </c>
      <c r="O1218" s="13" t="s">
        <v>718</v>
      </c>
      <c r="P1218" s="13" t="s">
        <v>719</v>
      </c>
      <c r="Q1218" s="13" t="s">
        <v>720</v>
      </c>
      <c r="R1218" s="13" t="s">
        <v>714</v>
      </c>
      <c r="S1218" s="13" t="s">
        <v>715</v>
      </c>
    </row>
    <row r="1219" spans="1:19" x14ac:dyDescent="0.25">
      <c r="A1219" s="13" t="s">
        <v>722</v>
      </c>
      <c r="B1219" s="13" t="s">
        <v>703</v>
      </c>
      <c r="C1219" s="13" t="s">
        <v>723</v>
      </c>
      <c r="D1219" s="13" t="s">
        <v>705</v>
      </c>
      <c r="E1219" s="13" t="s">
        <v>706</v>
      </c>
      <c r="F1219" s="14">
        <v>1100.01</v>
      </c>
      <c r="G1219" s="13" t="s">
        <v>707</v>
      </c>
      <c r="H1219" s="19">
        <v>43983</v>
      </c>
      <c r="I1219" s="13" t="s">
        <v>1909</v>
      </c>
      <c r="J1219" s="13" t="s">
        <v>1988</v>
      </c>
      <c r="K1219" s="20">
        <v>10085</v>
      </c>
      <c r="L1219" s="13" t="s">
        <v>646</v>
      </c>
      <c r="M1219" s="20">
        <v>114010</v>
      </c>
      <c r="N1219" s="13" t="s">
        <v>1989</v>
      </c>
      <c r="O1219" s="13" t="s">
        <v>724</v>
      </c>
      <c r="P1219" s="13" t="s">
        <v>725</v>
      </c>
      <c r="Q1219" s="13" t="s">
        <v>726</v>
      </c>
      <c r="R1219" s="13" t="s">
        <v>714</v>
      </c>
      <c r="S1219" s="13" t="s">
        <v>715</v>
      </c>
    </row>
    <row r="1220" spans="1:19" x14ac:dyDescent="0.25">
      <c r="A1220" s="13" t="s">
        <v>702</v>
      </c>
      <c r="B1220" s="13" t="s">
        <v>703</v>
      </c>
      <c r="C1220" s="13" t="s">
        <v>704</v>
      </c>
      <c r="D1220" s="13" t="s">
        <v>705</v>
      </c>
      <c r="E1220" s="13" t="s">
        <v>706</v>
      </c>
      <c r="F1220" s="14">
        <v>1025.97</v>
      </c>
      <c r="G1220" s="13" t="s">
        <v>707</v>
      </c>
      <c r="H1220" s="19">
        <v>43922</v>
      </c>
      <c r="I1220" s="13" t="s">
        <v>1990</v>
      </c>
      <c r="J1220" s="13" t="s">
        <v>1991</v>
      </c>
      <c r="K1220" s="20">
        <v>10085</v>
      </c>
      <c r="L1220" s="13" t="s">
        <v>646</v>
      </c>
      <c r="M1220" s="20">
        <v>114020</v>
      </c>
      <c r="N1220" s="13" t="s">
        <v>1992</v>
      </c>
      <c r="O1220" s="13" t="s">
        <v>711</v>
      </c>
      <c r="P1220" s="13" t="s">
        <v>712</v>
      </c>
      <c r="Q1220" s="13" t="s">
        <v>713</v>
      </c>
      <c r="R1220" s="13" t="s">
        <v>714</v>
      </c>
      <c r="S1220" s="13" t="s">
        <v>730</v>
      </c>
    </row>
    <row r="1221" spans="1:19" x14ac:dyDescent="0.25">
      <c r="A1221" s="13" t="s">
        <v>716</v>
      </c>
      <c r="B1221" s="13" t="s">
        <v>703</v>
      </c>
      <c r="C1221" s="13" t="s">
        <v>717</v>
      </c>
      <c r="D1221" s="13" t="s">
        <v>705</v>
      </c>
      <c r="E1221" s="13" t="s">
        <v>706</v>
      </c>
      <c r="F1221" s="14">
        <v>1025.97</v>
      </c>
      <c r="G1221" s="13" t="s">
        <v>707</v>
      </c>
      <c r="H1221" s="19">
        <v>43952</v>
      </c>
      <c r="I1221" s="13" t="s">
        <v>1975</v>
      </c>
      <c r="J1221" s="13" t="s">
        <v>1991</v>
      </c>
      <c r="K1221" s="20">
        <v>10085</v>
      </c>
      <c r="L1221" s="13" t="s">
        <v>646</v>
      </c>
      <c r="M1221" s="20">
        <v>114020</v>
      </c>
      <c r="N1221" s="13" t="s">
        <v>1992</v>
      </c>
      <c r="O1221" s="13" t="s">
        <v>718</v>
      </c>
      <c r="P1221" s="13" t="s">
        <v>719</v>
      </c>
      <c r="Q1221" s="13" t="s">
        <v>720</v>
      </c>
      <c r="R1221" s="13" t="s">
        <v>714</v>
      </c>
      <c r="S1221" s="13" t="s">
        <v>730</v>
      </c>
    </row>
    <row r="1222" spans="1:19" x14ac:dyDescent="0.25">
      <c r="A1222" s="13" t="s">
        <v>722</v>
      </c>
      <c r="B1222" s="13" t="s">
        <v>703</v>
      </c>
      <c r="C1222" s="13" t="s">
        <v>723</v>
      </c>
      <c r="D1222" s="13" t="s">
        <v>705</v>
      </c>
      <c r="E1222" s="13" t="s">
        <v>706</v>
      </c>
      <c r="F1222" s="14">
        <v>1025.97</v>
      </c>
      <c r="G1222" s="13" t="s">
        <v>707</v>
      </c>
      <c r="H1222" s="19">
        <v>43983</v>
      </c>
      <c r="I1222" s="13" t="s">
        <v>1912</v>
      </c>
      <c r="J1222" s="13" t="s">
        <v>1991</v>
      </c>
      <c r="K1222" s="20">
        <v>10085</v>
      </c>
      <c r="L1222" s="13" t="s">
        <v>646</v>
      </c>
      <c r="M1222" s="20">
        <v>114020</v>
      </c>
      <c r="N1222" s="13" t="s">
        <v>1992</v>
      </c>
      <c r="O1222" s="13" t="s">
        <v>724</v>
      </c>
      <c r="P1222" s="13" t="s">
        <v>725</v>
      </c>
      <c r="Q1222" s="13" t="s">
        <v>726</v>
      </c>
      <c r="R1222" s="13" t="s">
        <v>714</v>
      </c>
      <c r="S1222" s="13" t="s">
        <v>730</v>
      </c>
    </row>
    <row r="1223" spans="1:19" x14ac:dyDescent="0.25">
      <c r="A1223" s="13" t="s">
        <v>702</v>
      </c>
      <c r="B1223" s="13" t="s">
        <v>703</v>
      </c>
      <c r="C1223" s="13" t="s">
        <v>704</v>
      </c>
      <c r="D1223" s="13" t="s">
        <v>705</v>
      </c>
      <c r="E1223" s="13" t="s">
        <v>706</v>
      </c>
      <c r="F1223" s="14">
        <v>9003.27</v>
      </c>
      <c r="G1223" s="13" t="s">
        <v>707</v>
      </c>
      <c r="H1223" s="19">
        <v>43922</v>
      </c>
      <c r="I1223" s="13" t="s">
        <v>1993</v>
      </c>
      <c r="J1223" s="13" t="s">
        <v>1994</v>
      </c>
      <c r="K1223" s="20">
        <v>10085</v>
      </c>
      <c r="L1223" s="13" t="s">
        <v>646</v>
      </c>
      <c r="M1223" s="20">
        <v>114040</v>
      </c>
      <c r="N1223" s="13" t="s">
        <v>1995</v>
      </c>
      <c r="O1223" s="13" t="s">
        <v>711</v>
      </c>
      <c r="P1223" s="13" t="s">
        <v>712</v>
      </c>
      <c r="Q1223" s="13" t="s">
        <v>713</v>
      </c>
      <c r="R1223" s="13" t="s">
        <v>714</v>
      </c>
      <c r="S1223" s="13" t="s">
        <v>682</v>
      </c>
    </row>
    <row r="1224" spans="1:19" x14ac:dyDescent="0.25">
      <c r="A1224" s="13" t="s">
        <v>716</v>
      </c>
      <c r="B1224" s="13" t="s">
        <v>703</v>
      </c>
      <c r="C1224" s="13" t="s">
        <v>717</v>
      </c>
      <c r="D1224" s="13" t="s">
        <v>705</v>
      </c>
      <c r="E1224" s="13" t="s">
        <v>706</v>
      </c>
      <c r="F1224" s="14">
        <v>9114.2099999999991</v>
      </c>
      <c r="G1224" s="13" t="s">
        <v>707</v>
      </c>
      <c r="H1224" s="19">
        <v>43952</v>
      </c>
      <c r="I1224" s="13" t="s">
        <v>1978</v>
      </c>
      <c r="J1224" s="13" t="s">
        <v>1994</v>
      </c>
      <c r="K1224" s="20">
        <v>10085</v>
      </c>
      <c r="L1224" s="13" t="s">
        <v>646</v>
      </c>
      <c r="M1224" s="20">
        <v>114040</v>
      </c>
      <c r="N1224" s="13" t="s">
        <v>1995</v>
      </c>
      <c r="O1224" s="13" t="s">
        <v>718</v>
      </c>
      <c r="P1224" s="13" t="s">
        <v>719</v>
      </c>
      <c r="Q1224" s="13" t="s">
        <v>720</v>
      </c>
      <c r="R1224" s="13" t="s">
        <v>714</v>
      </c>
      <c r="S1224" s="13" t="s">
        <v>682</v>
      </c>
    </row>
    <row r="1225" spans="1:19" x14ac:dyDescent="0.25">
      <c r="A1225" s="13" t="s">
        <v>722</v>
      </c>
      <c r="B1225" s="13" t="s">
        <v>703</v>
      </c>
      <c r="C1225" s="13" t="s">
        <v>723</v>
      </c>
      <c r="D1225" s="13" t="s">
        <v>705</v>
      </c>
      <c r="E1225" s="13" t="s">
        <v>706</v>
      </c>
      <c r="F1225" s="14">
        <v>9114.2099999999991</v>
      </c>
      <c r="G1225" s="13" t="s">
        <v>707</v>
      </c>
      <c r="H1225" s="19">
        <v>43983</v>
      </c>
      <c r="I1225" s="13" t="s">
        <v>1915</v>
      </c>
      <c r="J1225" s="13" t="s">
        <v>1994</v>
      </c>
      <c r="K1225" s="20">
        <v>10085</v>
      </c>
      <c r="L1225" s="13" t="s">
        <v>646</v>
      </c>
      <c r="M1225" s="20">
        <v>114040</v>
      </c>
      <c r="N1225" s="13" t="s">
        <v>1995</v>
      </c>
      <c r="O1225" s="13" t="s">
        <v>724</v>
      </c>
      <c r="P1225" s="13" t="s">
        <v>725</v>
      </c>
      <c r="Q1225" s="13" t="s">
        <v>726</v>
      </c>
      <c r="R1225" s="13" t="s">
        <v>714</v>
      </c>
      <c r="S1225" s="13" t="s">
        <v>682</v>
      </c>
    </row>
    <row r="1226" spans="1:19" x14ac:dyDescent="0.25">
      <c r="A1226" s="13" t="s">
        <v>702</v>
      </c>
      <c r="B1226" s="13" t="s">
        <v>703</v>
      </c>
      <c r="C1226" s="13" t="s">
        <v>704</v>
      </c>
      <c r="D1226" s="13" t="s">
        <v>705</v>
      </c>
      <c r="E1226" s="13" t="s">
        <v>706</v>
      </c>
      <c r="F1226" s="14">
        <v>3548.87</v>
      </c>
      <c r="G1226" s="13" t="s">
        <v>707</v>
      </c>
      <c r="H1226" s="19">
        <v>43922</v>
      </c>
      <c r="I1226" s="13" t="s">
        <v>1996</v>
      </c>
      <c r="J1226" s="13" t="s">
        <v>1997</v>
      </c>
      <c r="K1226" s="20">
        <v>10085</v>
      </c>
      <c r="L1226" s="13" t="s">
        <v>646</v>
      </c>
      <c r="M1226" s="20">
        <v>114060</v>
      </c>
      <c r="N1226" s="13" t="s">
        <v>1998</v>
      </c>
      <c r="O1226" s="13" t="s">
        <v>711</v>
      </c>
      <c r="P1226" s="13" t="s">
        <v>712</v>
      </c>
      <c r="Q1226" s="13" t="s">
        <v>713</v>
      </c>
      <c r="R1226" s="13" t="s">
        <v>714</v>
      </c>
      <c r="S1226" s="13" t="s">
        <v>721</v>
      </c>
    </row>
    <row r="1227" spans="1:19" x14ac:dyDescent="0.25">
      <c r="A1227" s="13" t="s">
        <v>716</v>
      </c>
      <c r="B1227" s="13" t="s">
        <v>703</v>
      </c>
      <c r="C1227" s="13" t="s">
        <v>717</v>
      </c>
      <c r="D1227" s="13" t="s">
        <v>705</v>
      </c>
      <c r="E1227" s="13" t="s">
        <v>706</v>
      </c>
      <c r="F1227" s="14">
        <v>3362.74</v>
      </c>
      <c r="G1227" s="13" t="s">
        <v>707</v>
      </c>
      <c r="H1227" s="19">
        <v>43952</v>
      </c>
      <c r="I1227" s="13" t="s">
        <v>1981</v>
      </c>
      <c r="J1227" s="13" t="s">
        <v>1997</v>
      </c>
      <c r="K1227" s="20">
        <v>10085</v>
      </c>
      <c r="L1227" s="13" t="s">
        <v>646</v>
      </c>
      <c r="M1227" s="20">
        <v>114060</v>
      </c>
      <c r="N1227" s="13" t="s">
        <v>1998</v>
      </c>
      <c r="O1227" s="13" t="s">
        <v>718</v>
      </c>
      <c r="P1227" s="13" t="s">
        <v>719</v>
      </c>
      <c r="Q1227" s="13" t="s">
        <v>720</v>
      </c>
      <c r="R1227" s="13" t="s">
        <v>714</v>
      </c>
      <c r="S1227" s="13" t="s">
        <v>721</v>
      </c>
    </row>
    <row r="1228" spans="1:19" x14ac:dyDescent="0.25">
      <c r="A1228" s="13" t="s">
        <v>722</v>
      </c>
      <c r="B1228" s="13" t="s">
        <v>703</v>
      </c>
      <c r="C1228" s="13" t="s">
        <v>723</v>
      </c>
      <c r="D1228" s="13" t="s">
        <v>705</v>
      </c>
      <c r="E1228" s="13" t="s">
        <v>706</v>
      </c>
      <c r="F1228" s="14">
        <v>3362.74</v>
      </c>
      <c r="G1228" s="13" t="s">
        <v>707</v>
      </c>
      <c r="H1228" s="19">
        <v>43983</v>
      </c>
      <c r="I1228" s="13" t="s">
        <v>1918</v>
      </c>
      <c r="J1228" s="13" t="s">
        <v>1997</v>
      </c>
      <c r="K1228" s="20">
        <v>10085</v>
      </c>
      <c r="L1228" s="13" t="s">
        <v>646</v>
      </c>
      <c r="M1228" s="20">
        <v>114060</v>
      </c>
      <c r="N1228" s="13" t="s">
        <v>1998</v>
      </c>
      <c r="O1228" s="13" t="s">
        <v>724</v>
      </c>
      <c r="P1228" s="13" t="s">
        <v>725</v>
      </c>
      <c r="Q1228" s="13" t="s">
        <v>726</v>
      </c>
      <c r="R1228" s="13" t="s">
        <v>714</v>
      </c>
      <c r="S1228" s="13" t="s">
        <v>721</v>
      </c>
    </row>
    <row r="1229" spans="1:19" x14ac:dyDescent="0.25">
      <c r="A1229" s="13" t="s">
        <v>702</v>
      </c>
      <c r="B1229" s="13" t="s">
        <v>703</v>
      </c>
      <c r="C1229" s="13" t="s">
        <v>704</v>
      </c>
      <c r="D1229" s="13" t="s">
        <v>705</v>
      </c>
      <c r="E1229" s="13" t="s">
        <v>706</v>
      </c>
      <c r="F1229" s="14">
        <v>3327.83</v>
      </c>
      <c r="G1229" s="13" t="s">
        <v>707</v>
      </c>
      <c r="H1229" s="19">
        <v>43922</v>
      </c>
      <c r="I1229" s="13" t="s">
        <v>1999</v>
      </c>
      <c r="J1229" s="13" t="s">
        <v>2000</v>
      </c>
      <c r="K1229" s="20">
        <v>10087</v>
      </c>
      <c r="L1229" s="13" t="s">
        <v>647</v>
      </c>
      <c r="M1229" s="20">
        <v>111100</v>
      </c>
      <c r="N1229" s="13" t="s">
        <v>2001</v>
      </c>
      <c r="O1229" s="13" t="s">
        <v>711</v>
      </c>
      <c r="P1229" s="13" t="s">
        <v>712</v>
      </c>
      <c r="Q1229" s="13" t="s">
        <v>713</v>
      </c>
      <c r="R1229" s="13" t="s">
        <v>714</v>
      </c>
      <c r="S1229" s="13" t="s">
        <v>715</v>
      </c>
    </row>
    <row r="1230" spans="1:19" x14ac:dyDescent="0.25">
      <c r="A1230" s="13" t="s">
        <v>716</v>
      </c>
      <c r="B1230" s="13" t="s">
        <v>703</v>
      </c>
      <c r="C1230" s="13" t="s">
        <v>717</v>
      </c>
      <c r="D1230" s="13" t="s">
        <v>705</v>
      </c>
      <c r="E1230" s="13" t="s">
        <v>706</v>
      </c>
      <c r="F1230" s="14">
        <v>3327.83</v>
      </c>
      <c r="G1230" s="13" t="s">
        <v>707</v>
      </c>
      <c r="H1230" s="19">
        <v>43952</v>
      </c>
      <c r="I1230" s="13" t="s">
        <v>1984</v>
      </c>
      <c r="J1230" s="13" t="s">
        <v>2000</v>
      </c>
      <c r="K1230" s="20">
        <v>10087</v>
      </c>
      <c r="L1230" s="13" t="s">
        <v>647</v>
      </c>
      <c r="M1230" s="20">
        <v>111100</v>
      </c>
      <c r="N1230" s="13" t="s">
        <v>2001</v>
      </c>
      <c r="O1230" s="13" t="s">
        <v>718</v>
      </c>
      <c r="P1230" s="13" t="s">
        <v>719</v>
      </c>
      <c r="Q1230" s="13" t="s">
        <v>720</v>
      </c>
      <c r="R1230" s="13" t="s">
        <v>714</v>
      </c>
      <c r="S1230" s="13" t="s">
        <v>715</v>
      </c>
    </row>
    <row r="1231" spans="1:19" x14ac:dyDescent="0.25">
      <c r="A1231" s="13" t="s">
        <v>722</v>
      </c>
      <c r="B1231" s="13" t="s">
        <v>703</v>
      </c>
      <c r="C1231" s="13" t="s">
        <v>723</v>
      </c>
      <c r="D1231" s="13" t="s">
        <v>705</v>
      </c>
      <c r="E1231" s="13" t="s">
        <v>706</v>
      </c>
      <c r="F1231" s="14">
        <v>3327.83</v>
      </c>
      <c r="G1231" s="13" t="s">
        <v>707</v>
      </c>
      <c r="H1231" s="19">
        <v>43983</v>
      </c>
      <c r="I1231" s="13" t="s">
        <v>1921</v>
      </c>
      <c r="J1231" s="13" t="s">
        <v>2000</v>
      </c>
      <c r="K1231" s="20">
        <v>10087</v>
      </c>
      <c r="L1231" s="13" t="s">
        <v>647</v>
      </c>
      <c r="M1231" s="20">
        <v>111100</v>
      </c>
      <c r="N1231" s="13" t="s">
        <v>2001</v>
      </c>
      <c r="O1231" s="13" t="s">
        <v>724</v>
      </c>
      <c r="P1231" s="13" t="s">
        <v>725</v>
      </c>
      <c r="Q1231" s="13" t="s">
        <v>726</v>
      </c>
      <c r="R1231" s="13" t="s">
        <v>714</v>
      </c>
      <c r="S1231" s="13" t="s">
        <v>715</v>
      </c>
    </row>
    <row r="1232" spans="1:19" x14ac:dyDescent="0.25">
      <c r="A1232" s="13" t="s">
        <v>702</v>
      </c>
      <c r="B1232" s="13" t="s">
        <v>703</v>
      </c>
      <c r="C1232" s="13" t="s">
        <v>704</v>
      </c>
      <c r="D1232" s="13" t="s">
        <v>705</v>
      </c>
      <c r="E1232" s="13" t="s">
        <v>706</v>
      </c>
      <c r="F1232" s="14">
        <v>4099.75</v>
      </c>
      <c r="G1232" s="13" t="s">
        <v>707</v>
      </c>
      <c r="H1232" s="19">
        <v>43922</v>
      </c>
      <c r="I1232" s="13" t="s">
        <v>2002</v>
      </c>
      <c r="J1232" s="13" t="s">
        <v>2003</v>
      </c>
      <c r="K1232" s="20">
        <v>10087</v>
      </c>
      <c r="L1232" s="13" t="s">
        <v>647</v>
      </c>
      <c r="M1232" s="20">
        <v>111200</v>
      </c>
      <c r="N1232" s="13" t="s">
        <v>2004</v>
      </c>
      <c r="O1232" s="13" t="s">
        <v>711</v>
      </c>
      <c r="P1232" s="13" t="s">
        <v>712</v>
      </c>
      <c r="Q1232" s="13" t="s">
        <v>713</v>
      </c>
      <c r="R1232" s="13" t="s">
        <v>714</v>
      </c>
      <c r="S1232" s="13" t="s">
        <v>730</v>
      </c>
    </row>
    <row r="1233" spans="1:19" x14ac:dyDescent="0.25">
      <c r="A1233" s="13" t="s">
        <v>716</v>
      </c>
      <c r="B1233" s="13" t="s">
        <v>703</v>
      </c>
      <c r="C1233" s="13" t="s">
        <v>717</v>
      </c>
      <c r="D1233" s="13" t="s">
        <v>705</v>
      </c>
      <c r="E1233" s="13" t="s">
        <v>706</v>
      </c>
      <c r="F1233" s="14">
        <v>4099.75</v>
      </c>
      <c r="G1233" s="13" t="s">
        <v>707</v>
      </c>
      <c r="H1233" s="19">
        <v>43952</v>
      </c>
      <c r="I1233" s="13" t="s">
        <v>1987</v>
      </c>
      <c r="J1233" s="13" t="s">
        <v>2003</v>
      </c>
      <c r="K1233" s="20">
        <v>10087</v>
      </c>
      <c r="L1233" s="13" t="s">
        <v>647</v>
      </c>
      <c r="M1233" s="20">
        <v>111200</v>
      </c>
      <c r="N1233" s="13" t="s">
        <v>2004</v>
      </c>
      <c r="O1233" s="13" t="s">
        <v>718</v>
      </c>
      <c r="P1233" s="13" t="s">
        <v>719</v>
      </c>
      <c r="Q1233" s="13" t="s">
        <v>720</v>
      </c>
      <c r="R1233" s="13" t="s">
        <v>714</v>
      </c>
      <c r="S1233" s="13" t="s">
        <v>730</v>
      </c>
    </row>
    <row r="1234" spans="1:19" x14ac:dyDescent="0.25">
      <c r="A1234" s="13" t="s">
        <v>722</v>
      </c>
      <c r="B1234" s="13" t="s">
        <v>703</v>
      </c>
      <c r="C1234" s="13" t="s">
        <v>723</v>
      </c>
      <c r="D1234" s="13" t="s">
        <v>705</v>
      </c>
      <c r="E1234" s="13" t="s">
        <v>706</v>
      </c>
      <c r="F1234" s="14">
        <v>4099.75</v>
      </c>
      <c r="G1234" s="13" t="s">
        <v>707</v>
      </c>
      <c r="H1234" s="19">
        <v>43983</v>
      </c>
      <c r="I1234" s="13" t="s">
        <v>1924</v>
      </c>
      <c r="J1234" s="13" t="s">
        <v>2003</v>
      </c>
      <c r="K1234" s="20">
        <v>10087</v>
      </c>
      <c r="L1234" s="13" t="s">
        <v>647</v>
      </c>
      <c r="M1234" s="20">
        <v>111200</v>
      </c>
      <c r="N1234" s="13" t="s">
        <v>2004</v>
      </c>
      <c r="O1234" s="13" t="s">
        <v>724</v>
      </c>
      <c r="P1234" s="13" t="s">
        <v>725</v>
      </c>
      <c r="Q1234" s="13" t="s">
        <v>726</v>
      </c>
      <c r="R1234" s="13" t="s">
        <v>714</v>
      </c>
      <c r="S1234" s="13" t="s">
        <v>730</v>
      </c>
    </row>
    <row r="1235" spans="1:19" x14ac:dyDescent="0.25">
      <c r="A1235" s="13" t="s">
        <v>702</v>
      </c>
      <c r="B1235" s="13" t="s">
        <v>703</v>
      </c>
      <c r="C1235" s="13" t="s">
        <v>704</v>
      </c>
      <c r="D1235" s="13" t="s">
        <v>705</v>
      </c>
      <c r="E1235" s="13" t="s">
        <v>706</v>
      </c>
      <c r="F1235" s="14">
        <v>63213.39</v>
      </c>
      <c r="G1235" s="13" t="s">
        <v>707</v>
      </c>
      <c r="H1235" s="19">
        <v>43922</v>
      </c>
      <c r="I1235" s="13" t="s">
        <v>2005</v>
      </c>
      <c r="J1235" s="13" t="s">
        <v>2006</v>
      </c>
      <c r="K1235" s="20">
        <v>10087</v>
      </c>
      <c r="L1235" s="13" t="s">
        <v>647</v>
      </c>
      <c r="M1235" s="20">
        <v>111400</v>
      </c>
      <c r="N1235" s="13" t="s">
        <v>2007</v>
      </c>
      <c r="O1235" s="13" t="s">
        <v>711</v>
      </c>
      <c r="P1235" s="13" t="s">
        <v>712</v>
      </c>
      <c r="Q1235" s="13" t="s">
        <v>713</v>
      </c>
      <c r="R1235" s="13" t="s">
        <v>714</v>
      </c>
      <c r="S1235" s="13" t="s">
        <v>682</v>
      </c>
    </row>
    <row r="1236" spans="1:19" x14ac:dyDescent="0.25">
      <c r="A1236" s="13" t="s">
        <v>716</v>
      </c>
      <c r="B1236" s="13" t="s">
        <v>703</v>
      </c>
      <c r="C1236" s="13" t="s">
        <v>717</v>
      </c>
      <c r="D1236" s="13" t="s">
        <v>705</v>
      </c>
      <c r="E1236" s="13" t="s">
        <v>706</v>
      </c>
      <c r="F1236" s="14">
        <v>64361.24</v>
      </c>
      <c r="G1236" s="13" t="s">
        <v>707</v>
      </c>
      <c r="H1236" s="19">
        <v>43952</v>
      </c>
      <c r="I1236" s="13" t="s">
        <v>1990</v>
      </c>
      <c r="J1236" s="13" t="s">
        <v>2006</v>
      </c>
      <c r="K1236" s="20">
        <v>10087</v>
      </c>
      <c r="L1236" s="13" t="s">
        <v>647</v>
      </c>
      <c r="M1236" s="20">
        <v>111400</v>
      </c>
      <c r="N1236" s="13" t="s">
        <v>2007</v>
      </c>
      <c r="O1236" s="13" t="s">
        <v>718</v>
      </c>
      <c r="P1236" s="13" t="s">
        <v>719</v>
      </c>
      <c r="Q1236" s="13" t="s">
        <v>720</v>
      </c>
      <c r="R1236" s="13" t="s">
        <v>714</v>
      </c>
      <c r="S1236" s="13" t="s">
        <v>682</v>
      </c>
    </row>
    <row r="1237" spans="1:19" x14ac:dyDescent="0.25">
      <c r="A1237" s="13" t="s">
        <v>722</v>
      </c>
      <c r="B1237" s="13" t="s">
        <v>703</v>
      </c>
      <c r="C1237" s="13" t="s">
        <v>723</v>
      </c>
      <c r="D1237" s="13" t="s">
        <v>705</v>
      </c>
      <c r="E1237" s="13" t="s">
        <v>706</v>
      </c>
      <c r="F1237" s="14">
        <v>72010.02</v>
      </c>
      <c r="G1237" s="13" t="s">
        <v>707</v>
      </c>
      <c r="H1237" s="19">
        <v>43983</v>
      </c>
      <c r="I1237" s="13" t="s">
        <v>1927</v>
      </c>
      <c r="J1237" s="13" t="s">
        <v>2006</v>
      </c>
      <c r="K1237" s="20">
        <v>10087</v>
      </c>
      <c r="L1237" s="13" t="s">
        <v>647</v>
      </c>
      <c r="M1237" s="20">
        <v>111400</v>
      </c>
      <c r="N1237" s="13" t="s">
        <v>2007</v>
      </c>
      <c r="O1237" s="13" t="s">
        <v>724</v>
      </c>
      <c r="P1237" s="13" t="s">
        <v>725</v>
      </c>
      <c r="Q1237" s="13" t="s">
        <v>726</v>
      </c>
      <c r="R1237" s="13" t="s">
        <v>714</v>
      </c>
      <c r="S1237" s="13" t="s">
        <v>682</v>
      </c>
    </row>
    <row r="1238" spans="1:19" x14ac:dyDescent="0.25">
      <c r="A1238" s="13" t="s">
        <v>722</v>
      </c>
      <c r="B1238" s="13" t="s">
        <v>703</v>
      </c>
      <c r="C1238" s="13" t="s">
        <v>723</v>
      </c>
      <c r="D1238" s="13" t="s">
        <v>705</v>
      </c>
      <c r="E1238" s="13" t="s">
        <v>706</v>
      </c>
      <c r="F1238" s="14">
        <v>240</v>
      </c>
      <c r="G1238" s="13" t="s">
        <v>707</v>
      </c>
      <c r="H1238" s="19">
        <v>43983</v>
      </c>
      <c r="I1238" s="13" t="s">
        <v>1930</v>
      </c>
      <c r="J1238" s="13" t="s">
        <v>2008</v>
      </c>
      <c r="K1238" s="20">
        <v>10087</v>
      </c>
      <c r="L1238" s="13" t="s">
        <v>647</v>
      </c>
      <c r="M1238" s="20">
        <v>111500</v>
      </c>
      <c r="N1238" s="13" t="s">
        <v>2009</v>
      </c>
      <c r="O1238" s="13" t="s">
        <v>724</v>
      </c>
      <c r="P1238" s="13" t="s">
        <v>725</v>
      </c>
      <c r="Q1238" s="13" t="s">
        <v>726</v>
      </c>
      <c r="R1238" s="13" t="s">
        <v>714</v>
      </c>
      <c r="S1238" s="13" t="s">
        <v>686</v>
      </c>
    </row>
    <row r="1239" spans="1:19" x14ac:dyDescent="0.25">
      <c r="A1239" s="13" t="s">
        <v>702</v>
      </c>
      <c r="B1239" s="13" t="s">
        <v>703</v>
      </c>
      <c r="C1239" s="13" t="s">
        <v>704</v>
      </c>
      <c r="D1239" s="13" t="s">
        <v>705</v>
      </c>
      <c r="E1239" s="13" t="s">
        <v>706</v>
      </c>
      <c r="F1239" s="14">
        <v>32252.75</v>
      </c>
      <c r="G1239" s="13" t="s">
        <v>707</v>
      </c>
      <c r="H1239" s="19">
        <v>43922</v>
      </c>
      <c r="I1239" s="13" t="s">
        <v>2010</v>
      </c>
      <c r="J1239" s="13" t="s">
        <v>2011</v>
      </c>
      <c r="K1239" s="20">
        <v>10087</v>
      </c>
      <c r="L1239" s="13" t="s">
        <v>647</v>
      </c>
      <c r="M1239" s="20">
        <v>111600</v>
      </c>
      <c r="N1239" s="13" t="s">
        <v>2012</v>
      </c>
      <c r="O1239" s="13" t="s">
        <v>711</v>
      </c>
      <c r="P1239" s="13" t="s">
        <v>712</v>
      </c>
      <c r="Q1239" s="13" t="s">
        <v>713</v>
      </c>
      <c r="R1239" s="13" t="s">
        <v>714</v>
      </c>
      <c r="S1239" s="13" t="s">
        <v>721</v>
      </c>
    </row>
    <row r="1240" spans="1:19" x14ac:dyDescent="0.25">
      <c r="A1240" s="13" t="s">
        <v>716</v>
      </c>
      <c r="B1240" s="13" t="s">
        <v>703</v>
      </c>
      <c r="C1240" s="13" t="s">
        <v>717</v>
      </c>
      <c r="D1240" s="13" t="s">
        <v>705</v>
      </c>
      <c r="E1240" s="13" t="s">
        <v>706</v>
      </c>
      <c r="F1240" s="14">
        <v>31182.02</v>
      </c>
      <c r="G1240" s="13" t="s">
        <v>707</v>
      </c>
      <c r="H1240" s="19">
        <v>43952</v>
      </c>
      <c r="I1240" s="13" t="s">
        <v>1993</v>
      </c>
      <c r="J1240" s="13" t="s">
        <v>2011</v>
      </c>
      <c r="K1240" s="20">
        <v>10087</v>
      </c>
      <c r="L1240" s="13" t="s">
        <v>647</v>
      </c>
      <c r="M1240" s="20">
        <v>111600</v>
      </c>
      <c r="N1240" s="13" t="s">
        <v>2012</v>
      </c>
      <c r="O1240" s="13" t="s">
        <v>718</v>
      </c>
      <c r="P1240" s="13" t="s">
        <v>719</v>
      </c>
      <c r="Q1240" s="13" t="s">
        <v>720</v>
      </c>
      <c r="R1240" s="13" t="s">
        <v>714</v>
      </c>
      <c r="S1240" s="13" t="s">
        <v>721</v>
      </c>
    </row>
    <row r="1241" spans="1:19" x14ac:dyDescent="0.25">
      <c r="A1241" s="13" t="s">
        <v>722</v>
      </c>
      <c r="B1241" s="13" t="s">
        <v>703</v>
      </c>
      <c r="C1241" s="13" t="s">
        <v>723</v>
      </c>
      <c r="D1241" s="13" t="s">
        <v>705</v>
      </c>
      <c r="E1241" s="13" t="s">
        <v>706</v>
      </c>
      <c r="F1241" s="14">
        <v>29782.78</v>
      </c>
      <c r="G1241" s="13" t="s">
        <v>707</v>
      </c>
      <c r="H1241" s="19">
        <v>43983</v>
      </c>
      <c r="I1241" s="13" t="s">
        <v>1933</v>
      </c>
      <c r="J1241" s="13" t="s">
        <v>2011</v>
      </c>
      <c r="K1241" s="20">
        <v>10087</v>
      </c>
      <c r="L1241" s="13" t="s">
        <v>647</v>
      </c>
      <c r="M1241" s="20">
        <v>111600</v>
      </c>
      <c r="N1241" s="13" t="s">
        <v>2012</v>
      </c>
      <c r="O1241" s="13" t="s">
        <v>724</v>
      </c>
      <c r="P1241" s="13" t="s">
        <v>725</v>
      </c>
      <c r="Q1241" s="13" t="s">
        <v>726</v>
      </c>
      <c r="R1241" s="13" t="s">
        <v>714</v>
      </c>
      <c r="S1241" s="13" t="s">
        <v>721</v>
      </c>
    </row>
    <row r="1242" spans="1:19" x14ac:dyDescent="0.25">
      <c r="A1242" s="13" t="s">
        <v>702</v>
      </c>
      <c r="B1242" s="13" t="s">
        <v>703</v>
      </c>
      <c r="C1242" s="13" t="s">
        <v>704</v>
      </c>
      <c r="D1242" s="13" t="s">
        <v>705</v>
      </c>
      <c r="E1242" s="13" t="s">
        <v>706</v>
      </c>
      <c r="F1242" s="14">
        <v>1897.08</v>
      </c>
      <c r="G1242" s="13" t="s">
        <v>707</v>
      </c>
      <c r="H1242" s="19">
        <v>43922</v>
      </c>
      <c r="I1242" s="13" t="s">
        <v>2013</v>
      </c>
      <c r="J1242" s="13" t="s">
        <v>2014</v>
      </c>
      <c r="K1242" s="20">
        <v>10087</v>
      </c>
      <c r="L1242" s="13" t="s">
        <v>647</v>
      </c>
      <c r="M1242" s="20">
        <v>111700</v>
      </c>
      <c r="N1242" s="13" t="s">
        <v>2015</v>
      </c>
      <c r="O1242" s="13" t="s">
        <v>711</v>
      </c>
      <c r="P1242" s="13" t="s">
        <v>712</v>
      </c>
      <c r="Q1242" s="13" t="s">
        <v>713</v>
      </c>
      <c r="R1242" s="13" t="s">
        <v>714</v>
      </c>
      <c r="S1242" s="13" t="s">
        <v>741</v>
      </c>
    </row>
    <row r="1243" spans="1:19" x14ac:dyDescent="0.25">
      <c r="A1243" s="13" t="s">
        <v>716</v>
      </c>
      <c r="B1243" s="13" t="s">
        <v>703</v>
      </c>
      <c r="C1243" s="13" t="s">
        <v>717</v>
      </c>
      <c r="D1243" s="13" t="s">
        <v>705</v>
      </c>
      <c r="E1243" s="13" t="s">
        <v>706</v>
      </c>
      <c r="F1243" s="14">
        <v>1897.08</v>
      </c>
      <c r="G1243" s="13" t="s">
        <v>707</v>
      </c>
      <c r="H1243" s="19">
        <v>43952</v>
      </c>
      <c r="I1243" s="13" t="s">
        <v>1996</v>
      </c>
      <c r="J1243" s="13" t="s">
        <v>2014</v>
      </c>
      <c r="K1243" s="20">
        <v>10087</v>
      </c>
      <c r="L1243" s="13" t="s">
        <v>647</v>
      </c>
      <c r="M1243" s="20">
        <v>111700</v>
      </c>
      <c r="N1243" s="13" t="s">
        <v>2015</v>
      </c>
      <c r="O1243" s="13" t="s">
        <v>718</v>
      </c>
      <c r="P1243" s="13" t="s">
        <v>719</v>
      </c>
      <c r="Q1243" s="13" t="s">
        <v>720</v>
      </c>
      <c r="R1243" s="13" t="s">
        <v>714</v>
      </c>
      <c r="S1243" s="13" t="s">
        <v>741</v>
      </c>
    </row>
    <row r="1244" spans="1:19" x14ac:dyDescent="0.25">
      <c r="A1244" s="13" t="s">
        <v>722</v>
      </c>
      <c r="B1244" s="13" t="s">
        <v>703</v>
      </c>
      <c r="C1244" s="13" t="s">
        <v>723</v>
      </c>
      <c r="D1244" s="13" t="s">
        <v>705</v>
      </c>
      <c r="E1244" s="13" t="s">
        <v>706</v>
      </c>
      <c r="F1244" s="14">
        <v>1144</v>
      </c>
      <c r="G1244" s="13" t="s">
        <v>707</v>
      </c>
      <c r="H1244" s="19">
        <v>43983</v>
      </c>
      <c r="I1244" s="13" t="s">
        <v>1936</v>
      </c>
      <c r="J1244" s="13" t="s">
        <v>2014</v>
      </c>
      <c r="K1244" s="20">
        <v>10087</v>
      </c>
      <c r="L1244" s="13" t="s">
        <v>647</v>
      </c>
      <c r="M1244" s="20">
        <v>111700</v>
      </c>
      <c r="N1244" s="13" t="s">
        <v>2015</v>
      </c>
      <c r="O1244" s="13" t="s">
        <v>724</v>
      </c>
      <c r="P1244" s="13" t="s">
        <v>725</v>
      </c>
      <c r="Q1244" s="13" t="s">
        <v>726</v>
      </c>
      <c r="R1244" s="13" t="s">
        <v>714</v>
      </c>
      <c r="S1244" s="13" t="s">
        <v>741</v>
      </c>
    </row>
    <row r="1245" spans="1:19" x14ac:dyDescent="0.25">
      <c r="A1245" s="13" t="s">
        <v>702</v>
      </c>
      <c r="B1245" s="13" t="s">
        <v>703</v>
      </c>
      <c r="C1245" s="13" t="s">
        <v>704</v>
      </c>
      <c r="D1245" s="13" t="s">
        <v>705</v>
      </c>
      <c r="E1245" s="13" t="s">
        <v>706</v>
      </c>
      <c r="F1245" s="14">
        <v>210.31</v>
      </c>
      <c r="G1245" s="13" t="s">
        <v>707</v>
      </c>
      <c r="H1245" s="19">
        <v>43922</v>
      </c>
      <c r="I1245" s="13" t="s">
        <v>2016</v>
      </c>
      <c r="J1245" s="13" t="s">
        <v>2017</v>
      </c>
      <c r="K1245" s="20">
        <v>10087</v>
      </c>
      <c r="L1245" s="13" t="s">
        <v>647</v>
      </c>
      <c r="M1245" s="20">
        <v>113010</v>
      </c>
      <c r="N1245" s="13" t="s">
        <v>2018</v>
      </c>
      <c r="O1245" s="13" t="s">
        <v>711</v>
      </c>
      <c r="P1245" s="13" t="s">
        <v>712</v>
      </c>
      <c r="Q1245" s="13" t="s">
        <v>713</v>
      </c>
      <c r="R1245" s="13" t="s">
        <v>714</v>
      </c>
      <c r="S1245" s="13" t="s">
        <v>715</v>
      </c>
    </row>
    <row r="1246" spans="1:19" x14ac:dyDescent="0.25">
      <c r="A1246" s="13" t="s">
        <v>716</v>
      </c>
      <c r="B1246" s="13" t="s">
        <v>703</v>
      </c>
      <c r="C1246" s="13" t="s">
        <v>717</v>
      </c>
      <c r="D1246" s="13" t="s">
        <v>705</v>
      </c>
      <c r="E1246" s="13" t="s">
        <v>706</v>
      </c>
      <c r="F1246" s="14">
        <v>210.31</v>
      </c>
      <c r="G1246" s="13" t="s">
        <v>707</v>
      </c>
      <c r="H1246" s="19">
        <v>43952</v>
      </c>
      <c r="I1246" s="13" t="s">
        <v>1999</v>
      </c>
      <c r="J1246" s="13" t="s">
        <v>2017</v>
      </c>
      <c r="K1246" s="20">
        <v>10087</v>
      </c>
      <c r="L1246" s="13" t="s">
        <v>647</v>
      </c>
      <c r="M1246" s="20">
        <v>113010</v>
      </c>
      <c r="N1246" s="13" t="s">
        <v>2018</v>
      </c>
      <c r="O1246" s="13" t="s">
        <v>718</v>
      </c>
      <c r="P1246" s="13" t="s">
        <v>719</v>
      </c>
      <c r="Q1246" s="13" t="s">
        <v>720</v>
      </c>
      <c r="R1246" s="13" t="s">
        <v>714</v>
      </c>
      <c r="S1246" s="13" t="s">
        <v>715</v>
      </c>
    </row>
    <row r="1247" spans="1:19" x14ac:dyDescent="0.25">
      <c r="A1247" s="13" t="s">
        <v>722</v>
      </c>
      <c r="B1247" s="13" t="s">
        <v>703</v>
      </c>
      <c r="C1247" s="13" t="s">
        <v>723</v>
      </c>
      <c r="D1247" s="13" t="s">
        <v>705</v>
      </c>
      <c r="E1247" s="13" t="s">
        <v>706</v>
      </c>
      <c r="F1247" s="14">
        <v>210.31</v>
      </c>
      <c r="G1247" s="13" t="s">
        <v>707</v>
      </c>
      <c r="H1247" s="19">
        <v>43983</v>
      </c>
      <c r="I1247" s="13" t="s">
        <v>1939</v>
      </c>
      <c r="J1247" s="13" t="s">
        <v>2017</v>
      </c>
      <c r="K1247" s="20">
        <v>10087</v>
      </c>
      <c r="L1247" s="13" t="s">
        <v>647</v>
      </c>
      <c r="M1247" s="20">
        <v>113010</v>
      </c>
      <c r="N1247" s="13" t="s">
        <v>2018</v>
      </c>
      <c r="O1247" s="13" t="s">
        <v>724</v>
      </c>
      <c r="P1247" s="13" t="s">
        <v>725</v>
      </c>
      <c r="Q1247" s="13" t="s">
        <v>726</v>
      </c>
      <c r="R1247" s="13" t="s">
        <v>714</v>
      </c>
      <c r="S1247" s="13" t="s">
        <v>715</v>
      </c>
    </row>
    <row r="1248" spans="1:19" x14ac:dyDescent="0.25">
      <c r="A1248" s="13" t="s">
        <v>702</v>
      </c>
      <c r="B1248" s="13" t="s">
        <v>703</v>
      </c>
      <c r="C1248" s="13" t="s">
        <v>704</v>
      </c>
      <c r="D1248" s="13" t="s">
        <v>705</v>
      </c>
      <c r="E1248" s="13" t="s">
        <v>706</v>
      </c>
      <c r="F1248" s="14">
        <v>191.62</v>
      </c>
      <c r="G1248" s="13" t="s">
        <v>707</v>
      </c>
      <c r="H1248" s="19">
        <v>43922</v>
      </c>
      <c r="I1248" s="13" t="s">
        <v>2019</v>
      </c>
      <c r="J1248" s="13" t="s">
        <v>2020</v>
      </c>
      <c r="K1248" s="20">
        <v>10087</v>
      </c>
      <c r="L1248" s="13" t="s">
        <v>647</v>
      </c>
      <c r="M1248" s="20">
        <v>113020</v>
      </c>
      <c r="N1248" s="13" t="s">
        <v>2021</v>
      </c>
      <c r="O1248" s="13" t="s">
        <v>711</v>
      </c>
      <c r="P1248" s="13" t="s">
        <v>712</v>
      </c>
      <c r="Q1248" s="13" t="s">
        <v>713</v>
      </c>
      <c r="R1248" s="13" t="s">
        <v>714</v>
      </c>
      <c r="S1248" s="13" t="s">
        <v>730</v>
      </c>
    </row>
    <row r="1249" spans="1:19" x14ac:dyDescent="0.25">
      <c r="A1249" s="13" t="s">
        <v>716</v>
      </c>
      <c r="B1249" s="13" t="s">
        <v>703</v>
      </c>
      <c r="C1249" s="13" t="s">
        <v>717</v>
      </c>
      <c r="D1249" s="13" t="s">
        <v>705</v>
      </c>
      <c r="E1249" s="13" t="s">
        <v>706</v>
      </c>
      <c r="F1249" s="14">
        <v>191.62</v>
      </c>
      <c r="G1249" s="13" t="s">
        <v>707</v>
      </c>
      <c r="H1249" s="19">
        <v>43952</v>
      </c>
      <c r="I1249" s="13" t="s">
        <v>2002</v>
      </c>
      <c r="J1249" s="13" t="s">
        <v>2020</v>
      </c>
      <c r="K1249" s="20">
        <v>10087</v>
      </c>
      <c r="L1249" s="13" t="s">
        <v>647</v>
      </c>
      <c r="M1249" s="20">
        <v>113020</v>
      </c>
      <c r="N1249" s="13" t="s">
        <v>2021</v>
      </c>
      <c r="O1249" s="13" t="s">
        <v>718</v>
      </c>
      <c r="P1249" s="13" t="s">
        <v>719</v>
      </c>
      <c r="Q1249" s="13" t="s">
        <v>720</v>
      </c>
      <c r="R1249" s="13" t="s">
        <v>714</v>
      </c>
      <c r="S1249" s="13" t="s">
        <v>730</v>
      </c>
    </row>
    <row r="1250" spans="1:19" x14ac:dyDescent="0.25">
      <c r="A1250" s="13" t="s">
        <v>722</v>
      </c>
      <c r="B1250" s="13" t="s">
        <v>703</v>
      </c>
      <c r="C1250" s="13" t="s">
        <v>723</v>
      </c>
      <c r="D1250" s="13" t="s">
        <v>705</v>
      </c>
      <c r="E1250" s="13" t="s">
        <v>706</v>
      </c>
      <c r="F1250" s="14">
        <v>191.62</v>
      </c>
      <c r="G1250" s="13" t="s">
        <v>707</v>
      </c>
      <c r="H1250" s="19">
        <v>43983</v>
      </c>
      <c r="I1250" s="13" t="s">
        <v>1942</v>
      </c>
      <c r="J1250" s="13" t="s">
        <v>2020</v>
      </c>
      <c r="K1250" s="20">
        <v>10087</v>
      </c>
      <c r="L1250" s="13" t="s">
        <v>647</v>
      </c>
      <c r="M1250" s="20">
        <v>113020</v>
      </c>
      <c r="N1250" s="13" t="s">
        <v>2021</v>
      </c>
      <c r="O1250" s="13" t="s">
        <v>724</v>
      </c>
      <c r="P1250" s="13" t="s">
        <v>725</v>
      </c>
      <c r="Q1250" s="13" t="s">
        <v>726</v>
      </c>
      <c r="R1250" s="13" t="s">
        <v>714</v>
      </c>
      <c r="S1250" s="13" t="s">
        <v>730</v>
      </c>
    </row>
    <row r="1251" spans="1:19" x14ac:dyDescent="0.25">
      <c r="A1251" s="13" t="s">
        <v>702</v>
      </c>
      <c r="B1251" s="13" t="s">
        <v>703</v>
      </c>
      <c r="C1251" s="13" t="s">
        <v>704</v>
      </c>
      <c r="D1251" s="13" t="s">
        <v>705</v>
      </c>
      <c r="E1251" s="13" t="s">
        <v>706</v>
      </c>
      <c r="F1251" s="14">
        <v>6665.21</v>
      </c>
      <c r="G1251" s="13" t="s">
        <v>707</v>
      </c>
      <c r="H1251" s="19">
        <v>43922</v>
      </c>
      <c r="I1251" s="13" t="s">
        <v>2022</v>
      </c>
      <c r="J1251" s="13" t="s">
        <v>2023</v>
      </c>
      <c r="K1251" s="20">
        <v>10087</v>
      </c>
      <c r="L1251" s="13" t="s">
        <v>647</v>
      </c>
      <c r="M1251" s="20">
        <v>113040</v>
      </c>
      <c r="N1251" s="13" t="s">
        <v>2024</v>
      </c>
      <c r="O1251" s="13" t="s">
        <v>711</v>
      </c>
      <c r="P1251" s="13" t="s">
        <v>712</v>
      </c>
      <c r="Q1251" s="13" t="s">
        <v>713</v>
      </c>
      <c r="R1251" s="13" t="s">
        <v>714</v>
      </c>
      <c r="S1251" s="13" t="s">
        <v>682</v>
      </c>
    </row>
    <row r="1252" spans="1:19" x14ac:dyDescent="0.25">
      <c r="A1252" s="13" t="s">
        <v>716</v>
      </c>
      <c r="B1252" s="13" t="s">
        <v>703</v>
      </c>
      <c r="C1252" s="13" t="s">
        <v>717</v>
      </c>
      <c r="D1252" s="13" t="s">
        <v>705</v>
      </c>
      <c r="E1252" s="13" t="s">
        <v>706</v>
      </c>
      <c r="F1252" s="14">
        <v>6815.96</v>
      </c>
      <c r="G1252" s="13" t="s">
        <v>707</v>
      </c>
      <c r="H1252" s="19">
        <v>43952</v>
      </c>
      <c r="I1252" s="13" t="s">
        <v>2005</v>
      </c>
      <c r="J1252" s="13" t="s">
        <v>2023</v>
      </c>
      <c r="K1252" s="20">
        <v>10087</v>
      </c>
      <c r="L1252" s="13" t="s">
        <v>647</v>
      </c>
      <c r="M1252" s="20">
        <v>113040</v>
      </c>
      <c r="N1252" s="13" t="s">
        <v>2024</v>
      </c>
      <c r="O1252" s="13" t="s">
        <v>718</v>
      </c>
      <c r="P1252" s="13" t="s">
        <v>719</v>
      </c>
      <c r="Q1252" s="13" t="s">
        <v>720</v>
      </c>
      <c r="R1252" s="13" t="s">
        <v>714</v>
      </c>
      <c r="S1252" s="13" t="s">
        <v>682</v>
      </c>
    </row>
    <row r="1253" spans="1:19" x14ac:dyDescent="0.25">
      <c r="A1253" s="13" t="s">
        <v>722</v>
      </c>
      <c r="B1253" s="13" t="s">
        <v>703</v>
      </c>
      <c r="C1253" s="13" t="s">
        <v>723</v>
      </c>
      <c r="D1253" s="13" t="s">
        <v>705</v>
      </c>
      <c r="E1253" s="13" t="s">
        <v>706</v>
      </c>
      <c r="F1253" s="14">
        <v>7087.89</v>
      </c>
      <c r="G1253" s="13" t="s">
        <v>707</v>
      </c>
      <c r="H1253" s="19">
        <v>43983</v>
      </c>
      <c r="I1253" s="13" t="s">
        <v>1945</v>
      </c>
      <c r="J1253" s="13" t="s">
        <v>2023</v>
      </c>
      <c r="K1253" s="20">
        <v>10087</v>
      </c>
      <c r="L1253" s="13" t="s">
        <v>647</v>
      </c>
      <c r="M1253" s="20">
        <v>113040</v>
      </c>
      <c r="N1253" s="13" t="s">
        <v>2024</v>
      </c>
      <c r="O1253" s="13" t="s">
        <v>724</v>
      </c>
      <c r="P1253" s="13" t="s">
        <v>725</v>
      </c>
      <c r="Q1253" s="13" t="s">
        <v>726</v>
      </c>
      <c r="R1253" s="13" t="s">
        <v>714</v>
      </c>
      <c r="S1253" s="13" t="s">
        <v>682</v>
      </c>
    </row>
    <row r="1254" spans="1:19" x14ac:dyDescent="0.25">
      <c r="A1254" s="13" t="s">
        <v>702</v>
      </c>
      <c r="B1254" s="13" t="s">
        <v>703</v>
      </c>
      <c r="C1254" s="13" t="s">
        <v>704</v>
      </c>
      <c r="D1254" s="13" t="s">
        <v>705</v>
      </c>
      <c r="E1254" s="13" t="s">
        <v>706</v>
      </c>
      <c r="F1254" s="14">
        <v>2155.12</v>
      </c>
      <c r="G1254" s="13" t="s">
        <v>707</v>
      </c>
      <c r="H1254" s="19">
        <v>43922</v>
      </c>
      <c r="I1254" s="13" t="s">
        <v>2025</v>
      </c>
      <c r="J1254" s="13" t="s">
        <v>2026</v>
      </c>
      <c r="K1254" s="20">
        <v>10087</v>
      </c>
      <c r="L1254" s="13" t="s">
        <v>647</v>
      </c>
      <c r="M1254" s="20">
        <v>113060</v>
      </c>
      <c r="N1254" s="13" t="s">
        <v>2027</v>
      </c>
      <c r="O1254" s="13" t="s">
        <v>711</v>
      </c>
      <c r="P1254" s="13" t="s">
        <v>712</v>
      </c>
      <c r="Q1254" s="13" t="s">
        <v>713</v>
      </c>
      <c r="R1254" s="13" t="s">
        <v>714</v>
      </c>
      <c r="S1254" s="13" t="s">
        <v>721</v>
      </c>
    </row>
    <row r="1255" spans="1:19" x14ac:dyDescent="0.25">
      <c r="A1255" s="13" t="s">
        <v>716</v>
      </c>
      <c r="B1255" s="13" t="s">
        <v>703</v>
      </c>
      <c r="C1255" s="13" t="s">
        <v>717</v>
      </c>
      <c r="D1255" s="13" t="s">
        <v>705</v>
      </c>
      <c r="E1255" s="13" t="s">
        <v>706</v>
      </c>
      <c r="F1255" s="14">
        <v>2084.02</v>
      </c>
      <c r="G1255" s="13" t="s">
        <v>707</v>
      </c>
      <c r="H1255" s="19">
        <v>43952</v>
      </c>
      <c r="I1255" s="13" t="s">
        <v>2010</v>
      </c>
      <c r="J1255" s="13" t="s">
        <v>2026</v>
      </c>
      <c r="K1255" s="20">
        <v>10087</v>
      </c>
      <c r="L1255" s="13" t="s">
        <v>647</v>
      </c>
      <c r="M1255" s="20">
        <v>113060</v>
      </c>
      <c r="N1255" s="13" t="s">
        <v>2027</v>
      </c>
      <c r="O1255" s="13" t="s">
        <v>718</v>
      </c>
      <c r="P1255" s="13" t="s">
        <v>719</v>
      </c>
      <c r="Q1255" s="13" t="s">
        <v>720</v>
      </c>
      <c r="R1255" s="13" t="s">
        <v>714</v>
      </c>
      <c r="S1255" s="13" t="s">
        <v>721</v>
      </c>
    </row>
    <row r="1256" spans="1:19" x14ac:dyDescent="0.25">
      <c r="A1256" s="13" t="s">
        <v>722</v>
      </c>
      <c r="B1256" s="13" t="s">
        <v>703</v>
      </c>
      <c r="C1256" s="13" t="s">
        <v>723</v>
      </c>
      <c r="D1256" s="13" t="s">
        <v>705</v>
      </c>
      <c r="E1256" s="13" t="s">
        <v>706</v>
      </c>
      <c r="F1256" s="14">
        <v>1990.3</v>
      </c>
      <c r="G1256" s="13" t="s">
        <v>707</v>
      </c>
      <c r="H1256" s="19">
        <v>43983</v>
      </c>
      <c r="I1256" s="13" t="s">
        <v>1948</v>
      </c>
      <c r="J1256" s="13" t="s">
        <v>2026</v>
      </c>
      <c r="K1256" s="20">
        <v>10087</v>
      </c>
      <c r="L1256" s="13" t="s">
        <v>647</v>
      </c>
      <c r="M1256" s="20">
        <v>113060</v>
      </c>
      <c r="N1256" s="13" t="s">
        <v>2027</v>
      </c>
      <c r="O1256" s="13" t="s">
        <v>724</v>
      </c>
      <c r="P1256" s="13" t="s">
        <v>725</v>
      </c>
      <c r="Q1256" s="13" t="s">
        <v>726</v>
      </c>
      <c r="R1256" s="13" t="s">
        <v>714</v>
      </c>
      <c r="S1256" s="13" t="s">
        <v>721</v>
      </c>
    </row>
    <row r="1257" spans="1:19" x14ac:dyDescent="0.25">
      <c r="A1257" s="13" t="s">
        <v>702</v>
      </c>
      <c r="B1257" s="13" t="s">
        <v>703</v>
      </c>
      <c r="C1257" s="13" t="s">
        <v>704</v>
      </c>
      <c r="D1257" s="13" t="s">
        <v>705</v>
      </c>
      <c r="E1257" s="13" t="s">
        <v>706</v>
      </c>
      <c r="F1257" s="14">
        <v>529.27</v>
      </c>
      <c r="G1257" s="13" t="s">
        <v>707</v>
      </c>
      <c r="H1257" s="19">
        <v>43922</v>
      </c>
      <c r="I1257" s="13" t="s">
        <v>2028</v>
      </c>
      <c r="J1257" s="13" t="s">
        <v>2029</v>
      </c>
      <c r="K1257" s="20">
        <v>10087</v>
      </c>
      <c r="L1257" s="13" t="s">
        <v>647</v>
      </c>
      <c r="M1257" s="20">
        <v>114000</v>
      </c>
      <c r="N1257" s="13" t="s">
        <v>2030</v>
      </c>
      <c r="O1257" s="13" t="s">
        <v>711</v>
      </c>
      <c r="P1257" s="13" t="s">
        <v>712</v>
      </c>
      <c r="Q1257" s="13" t="s">
        <v>713</v>
      </c>
      <c r="R1257" s="13" t="s">
        <v>714</v>
      </c>
      <c r="S1257" s="13" t="s">
        <v>741</v>
      </c>
    </row>
    <row r="1258" spans="1:19" x14ac:dyDescent="0.25">
      <c r="A1258" s="13" t="s">
        <v>716</v>
      </c>
      <c r="B1258" s="13" t="s">
        <v>703</v>
      </c>
      <c r="C1258" s="13" t="s">
        <v>717</v>
      </c>
      <c r="D1258" s="13" t="s">
        <v>705</v>
      </c>
      <c r="E1258" s="13" t="s">
        <v>706</v>
      </c>
      <c r="F1258" s="14">
        <v>529.27</v>
      </c>
      <c r="G1258" s="13" t="s">
        <v>707</v>
      </c>
      <c r="H1258" s="19">
        <v>43952</v>
      </c>
      <c r="I1258" s="13" t="s">
        <v>2013</v>
      </c>
      <c r="J1258" s="13" t="s">
        <v>2029</v>
      </c>
      <c r="K1258" s="20">
        <v>10087</v>
      </c>
      <c r="L1258" s="13" t="s">
        <v>647</v>
      </c>
      <c r="M1258" s="20">
        <v>114000</v>
      </c>
      <c r="N1258" s="13" t="s">
        <v>2030</v>
      </c>
      <c r="O1258" s="13" t="s">
        <v>718</v>
      </c>
      <c r="P1258" s="13" t="s">
        <v>719</v>
      </c>
      <c r="Q1258" s="13" t="s">
        <v>720</v>
      </c>
      <c r="R1258" s="13" t="s">
        <v>714</v>
      </c>
      <c r="S1258" s="13" t="s">
        <v>741</v>
      </c>
    </row>
    <row r="1259" spans="1:19" x14ac:dyDescent="0.25">
      <c r="A1259" s="13" t="s">
        <v>722</v>
      </c>
      <c r="B1259" s="13" t="s">
        <v>703</v>
      </c>
      <c r="C1259" s="13" t="s">
        <v>723</v>
      </c>
      <c r="D1259" s="13" t="s">
        <v>705</v>
      </c>
      <c r="E1259" s="13" t="s">
        <v>706</v>
      </c>
      <c r="F1259" s="14">
        <v>319.16000000000003</v>
      </c>
      <c r="G1259" s="13" t="s">
        <v>707</v>
      </c>
      <c r="H1259" s="19">
        <v>43983</v>
      </c>
      <c r="I1259" s="13" t="s">
        <v>1951</v>
      </c>
      <c r="J1259" s="13" t="s">
        <v>2029</v>
      </c>
      <c r="K1259" s="20">
        <v>10087</v>
      </c>
      <c r="L1259" s="13" t="s">
        <v>647</v>
      </c>
      <c r="M1259" s="20">
        <v>114000</v>
      </c>
      <c r="N1259" s="13" t="s">
        <v>2030</v>
      </c>
      <c r="O1259" s="13" t="s">
        <v>724</v>
      </c>
      <c r="P1259" s="13" t="s">
        <v>725</v>
      </c>
      <c r="Q1259" s="13" t="s">
        <v>726</v>
      </c>
      <c r="R1259" s="13" t="s">
        <v>714</v>
      </c>
      <c r="S1259" s="13" t="s">
        <v>741</v>
      </c>
    </row>
    <row r="1260" spans="1:19" x14ac:dyDescent="0.25">
      <c r="A1260" s="13" t="s">
        <v>702</v>
      </c>
      <c r="B1260" s="13" t="s">
        <v>703</v>
      </c>
      <c r="C1260" s="13" t="s">
        <v>704</v>
      </c>
      <c r="D1260" s="13" t="s">
        <v>705</v>
      </c>
      <c r="E1260" s="13" t="s">
        <v>706</v>
      </c>
      <c r="F1260" s="14">
        <v>928.47</v>
      </c>
      <c r="G1260" s="13" t="s">
        <v>707</v>
      </c>
      <c r="H1260" s="19">
        <v>43922</v>
      </c>
      <c r="I1260" s="13" t="s">
        <v>2031</v>
      </c>
      <c r="J1260" s="13" t="s">
        <v>2032</v>
      </c>
      <c r="K1260" s="20">
        <v>10087</v>
      </c>
      <c r="L1260" s="13" t="s">
        <v>647</v>
      </c>
      <c r="M1260" s="20">
        <v>114010</v>
      </c>
      <c r="N1260" s="13" t="s">
        <v>2033</v>
      </c>
      <c r="O1260" s="13" t="s">
        <v>711</v>
      </c>
      <c r="P1260" s="13" t="s">
        <v>712</v>
      </c>
      <c r="Q1260" s="13" t="s">
        <v>713</v>
      </c>
      <c r="R1260" s="13" t="s">
        <v>714</v>
      </c>
      <c r="S1260" s="13" t="s">
        <v>715</v>
      </c>
    </row>
    <row r="1261" spans="1:19" x14ac:dyDescent="0.25">
      <c r="A1261" s="13" t="s">
        <v>716</v>
      </c>
      <c r="B1261" s="13" t="s">
        <v>703</v>
      </c>
      <c r="C1261" s="13" t="s">
        <v>717</v>
      </c>
      <c r="D1261" s="13" t="s">
        <v>705</v>
      </c>
      <c r="E1261" s="13" t="s">
        <v>706</v>
      </c>
      <c r="F1261" s="14">
        <v>928.47</v>
      </c>
      <c r="G1261" s="13" t="s">
        <v>707</v>
      </c>
      <c r="H1261" s="19">
        <v>43952</v>
      </c>
      <c r="I1261" s="13" t="s">
        <v>2016</v>
      </c>
      <c r="J1261" s="13" t="s">
        <v>2032</v>
      </c>
      <c r="K1261" s="20">
        <v>10087</v>
      </c>
      <c r="L1261" s="13" t="s">
        <v>647</v>
      </c>
      <c r="M1261" s="20">
        <v>114010</v>
      </c>
      <c r="N1261" s="13" t="s">
        <v>2033</v>
      </c>
      <c r="O1261" s="13" t="s">
        <v>718</v>
      </c>
      <c r="P1261" s="13" t="s">
        <v>719</v>
      </c>
      <c r="Q1261" s="13" t="s">
        <v>720</v>
      </c>
      <c r="R1261" s="13" t="s">
        <v>714</v>
      </c>
      <c r="S1261" s="13" t="s">
        <v>715</v>
      </c>
    </row>
    <row r="1262" spans="1:19" x14ac:dyDescent="0.25">
      <c r="A1262" s="13" t="s">
        <v>722</v>
      </c>
      <c r="B1262" s="13" t="s">
        <v>703</v>
      </c>
      <c r="C1262" s="13" t="s">
        <v>723</v>
      </c>
      <c r="D1262" s="13" t="s">
        <v>705</v>
      </c>
      <c r="E1262" s="13" t="s">
        <v>706</v>
      </c>
      <c r="F1262" s="14">
        <v>928.47</v>
      </c>
      <c r="G1262" s="13" t="s">
        <v>707</v>
      </c>
      <c r="H1262" s="19">
        <v>43983</v>
      </c>
      <c r="I1262" s="13" t="s">
        <v>1954</v>
      </c>
      <c r="J1262" s="13" t="s">
        <v>2032</v>
      </c>
      <c r="K1262" s="20">
        <v>10087</v>
      </c>
      <c r="L1262" s="13" t="s">
        <v>647</v>
      </c>
      <c r="M1262" s="20">
        <v>114010</v>
      </c>
      <c r="N1262" s="13" t="s">
        <v>2033</v>
      </c>
      <c r="O1262" s="13" t="s">
        <v>724</v>
      </c>
      <c r="P1262" s="13" t="s">
        <v>725</v>
      </c>
      <c r="Q1262" s="13" t="s">
        <v>726</v>
      </c>
      <c r="R1262" s="13" t="s">
        <v>714</v>
      </c>
      <c r="S1262" s="13" t="s">
        <v>715</v>
      </c>
    </row>
    <row r="1263" spans="1:19" x14ac:dyDescent="0.25">
      <c r="A1263" s="13" t="s">
        <v>702</v>
      </c>
      <c r="B1263" s="13" t="s">
        <v>703</v>
      </c>
      <c r="C1263" s="13" t="s">
        <v>704</v>
      </c>
      <c r="D1263" s="13" t="s">
        <v>705</v>
      </c>
      <c r="E1263" s="13" t="s">
        <v>706</v>
      </c>
      <c r="F1263" s="14">
        <v>1143.83</v>
      </c>
      <c r="G1263" s="13" t="s">
        <v>707</v>
      </c>
      <c r="H1263" s="19">
        <v>43922</v>
      </c>
      <c r="I1263" s="13" t="s">
        <v>2034</v>
      </c>
      <c r="J1263" s="13" t="s">
        <v>2035</v>
      </c>
      <c r="K1263" s="20">
        <v>10087</v>
      </c>
      <c r="L1263" s="13" t="s">
        <v>647</v>
      </c>
      <c r="M1263" s="20">
        <v>114020</v>
      </c>
      <c r="N1263" s="13" t="s">
        <v>2036</v>
      </c>
      <c r="O1263" s="13" t="s">
        <v>711</v>
      </c>
      <c r="P1263" s="13" t="s">
        <v>712</v>
      </c>
      <c r="Q1263" s="13" t="s">
        <v>713</v>
      </c>
      <c r="R1263" s="13" t="s">
        <v>714</v>
      </c>
      <c r="S1263" s="13" t="s">
        <v>730</v>
      </c>
    </row>
    <row r="1264" spans="1:19" x14ac:dyDescent="0.25">
      <c r="A1264" s="13" t="s">
        <v>716</v>
      </c>
      <c r="B1264" s="13" t="s">
        <v>703</v>
      </c>
      <c r="C1264" s="13" t="s">
        <v>717</v>
      </c>
      <c r="D1264" s="13" t="s">
        <v>705</v>
      </c>
      <c r="E1264" s="13" t="s">
        <v>706</v>
      </c>
      <c r="F1264" s="14">
        <v>1143.83</v>
      </c>
      <c r="G1264" s="13" t="s">
        <v>707</v>
      </c>
      <c r="H1264" s="19">
        <v>43952</v>
      </c>
      <c r="I1264" s="13" t="s">
        <v>2019</v>
      </c>
      <c r="J1264" s="13" t="s">
        <v>2035</v>
      </c>
      <c r="K1264" s="20">
        <v>10087</v>
      </c>
      <c r="L1264" s="13" t="s">
        <v>647</v>
      </c>
      <c r="M1264" s="20">
        <v>114020</v>
      </c>
      <c r="N1264" s="13" t="s">
        <v>2036</v>
      </c>
      <c r="O1264" s="13" t="s">
        <v>718</v>
      </c>
      <c r="P1264" s="13" t="s">
        <v>719</v>
      </c>
      <c r="Q1264" s="13" t="s">
        <v>720</v>
      </c>
      <c r="R1264" s="13" t="s">
        <v>714</v>
      </c>
      <c r="S1264" s="13" t="s">
        <v>730</v>
      </c>
    </row>
    <row r="1265" spans="1:19" x14ac:dyDescent="0.25">
      <c r="A1265" s="13" t="s">
        <v>722</v>
      </c>
      <c r="B1265" s="13" t="s">
        <v>703</v>
      </c>
      <c r="C1265" s="13" t="s">
        <v>723</v>
      </c>
      <c r="D1265" s="13" t="s">
        <v>705</v>
      </c>
      <c r="E1265" s="13" t="s">
        <v>706</v>
      </c>
      <c r="F1265" s="14">
        <v>1143.83</v>
      </c>
      <c r="G1265" s="13" t="s">
        <v>707</v>
      </c>
      <c r="H1265" s="19">
        <v>43983</v>
      </c>
      <c r="I1265" s="13" t="s">
        <v>1957</v>
      </c>
      <c r="J1265" s="13" t="s">
        <v>2035</v>
      </c>
      <c r="K1265" s="20">
        <v>10087</v>
      </c>
      <c r="L1265" s="13" t="s">
        <v>647</v>
      </c>
      <c r="M1265" s="20">
        <v>114020</v>
      </c>
      <c r="N1265" s="13" t="s">
        <v>2036</v>
      </c>
      <c r="O1265" s="13" t="s">
        <v>724</v>
      </c>
      <c r="P1265" s="13" t="s">
        <v>725</v>
      </c>
      <c r="Q1265" s="13" t="s">
        <v>726</v>
      </c>
      <c r="R1265" s="13" t="s">
        <v>714</v>
      </c>
      <c r="S1265" s="13" t="s">
        <v>730</v>
      </c>
    </row>
    <row r="1266" spans="1:19" x14ac:dyDescent="0.25">
      <c r="A1266" s="13" t="s">
        <v>702</v>
      </c>
      <c r="B1266" s="13" t="s">
        <v>703</v>
      </c>
      <c r="C1266" s="13" t="s">
        <v>704</v>
      </c>
      <c r="D1266" s="13" t="s">
        <v>705</v>
      </c>
      <c r="E1266" s="13" t="s">
        <v>706</v>
      </c>
      <c r="F1266" s="14">
        <v>13713.67</v>
      </c>
      <c r="G1266" s="13" t="s">
        <v>707</v>
      </c>
      <c r="H1266" s="19">
        <v>43922</v>
      </c>
      <c r="I1266" s="13" t="s">
        <v>2037</v>
      </c>
      <c r="J1266" s="13" t="s">
        <v>2038</v>
      </c>
      <c r="K1266" s="20">
        <v>10087</v>
      </c>
      <c r="L1266" s="13" t="s">
        <v>647</v>
      </c>
      <c r="M1266" s="20">
        <v>114040</v>
      </c>
      <c r="N1266" s="13" t="s">
        <v>2039</v>
      </c>
      <c r="O1266" s="13" t="s">
        <v>711</v>
      </c>
      <c r="P1266" s="13" t="s">
        <v>712</v>
      </c>
      <c r="Q1266" s="13" t="s">
        <v>713</v>
      </c>
      <c r="R1266" s="13" t="s">
        <v>714</v>
      </c>
      <c r="S1266" s="13" t="s">
        <v>682</v>
      </c>
    </row>
    <row r="1267" spans="1:19" x14ac:dyDescent="0.25">
      <c r="A1267" s="13" t="s">
        <v>716</v>
      </c>
      <c r="B1267" s="13" t="s">
        <v>703</v>
      </c>
      <c r="C1267" s="13" t="s">
        <v>717</v>
      </c>
      <c r="D1267" s="13" t="s">
        <v>705</v>
      </c>
      <c r="E1267" s="13" t="s">
        <v>706</v>
      </c>
      <c r="F1267" s="14">
        <v>13985.48</v>
      </c>
      <c r="G1267" s="13" t="s">
        <v>707</v>
      </c>
      <c r="H1267" s="19">
        <v>43952</v>
      </c>
      <c r="I1267" s="13" t="s">
        <v>2022</v>
      </c>
      <c r="J1267" s="13" t="s">
        <v>2038</v>
      </c>
      <c r="K1267" s="20">
        <v>10087</v>
      </c>
      <c r="L1267" s="13" t="s">
        <v>647</v>
      </c>
      <c r="M1267" s="20">
        <v>114040</v>
      </c>
      <c r="N1267" s="13" t="s">
        <v>2039</v>
      </c>
      <c r="O1267" s="13" t="s">
        <v>718</v>
      </c>
      <c r="P1267" s="13" t="s">
        <v>719</v>
      </c>
      <c r="Q1267" s="13" t="s">
        <v>720</v>
      </c>
      <c r="R1267" s="13" t="s">
        <v>714</v>
      </c>
      <c r="S1267" s="13" t="s">
        <v>682</v>
      </c>
    </row>
    <row r="1268" spans="1:19" x14ac:dyDescent="0.25">
      <c r="A1268" s="13" t="s">
        <v>722</v>
      </c>
      <c r="B1268" s="13" t="s">
        <v>703</v>
      </c>
      <c r="C1268" s="13" t="s">
        <v>723</v>
      </c>
      <c r="D1268" s="13" t="s">
        <v>705</v>
      </c>
      <c r="E1268" s="13" t="s">
        <v>706</v>
      </c>
      <c r="F1268" s="14">
        <v>15796.71</v>
      </c>
      <c r="G1268" s="13" t="s">
        <v>707</v>
      </c>
      <c r="H1268" s="19">
        <v>43983</v>
      </c>
      <c r="I1268" s="13" t="s">
        <v>1960</v>
      </c>
      <c r="J1268" s="13" t="s">
        <v>2038</v>
      </c>
      <c r="K1268" s="20">
        <v>10087</v>
      </c>
      <c r="L1268" s="13" t="s">
        <v>647</v>
      </c>
      <c r="M1268" s="20">
        <v>114040</v>
      </c>
      <c r="N1268" s="13" t="s">
        <v>2039</v>
      </c>
      <c r="O1268" s="13" t="s">
        <v>724</v>
      </c>
      <c r="P1268" s="13" t="s">
        <v>725</v>
      </c>
      <c r="Q1268" s="13" t="s">
        <v>726</v>
      </c>
      <c r="R1268" s="13" t="s">
        <v>714</v>
      </c>
      <c r="S1268" s="13" t="s">
        <v>682</v>
      </c>
    </row>
    <row r="1269" spans="1:19" x14ac:dyDescent="0.25">
      <c r="A1269" s="13" t="s">
        <v>722</v>
      </c>
      <c r="B1269" s="13" t="s">
        <v>703</v>
      </c>
      <c r="C1269" s="13" t="s">
        <v>723</v>
      </c>
      <c r="D1269" s="13" t="s">
        <v>705</v>
      </c>
      <c r="E1269" s="13" t="s">
        <v>706</v>
      </c>
      <c r="F1269" s="14">
        <v>56.83</v>
      </c>
      <c r="G1269" s="13" t="s">
        <v>707</v>
      </c>
      <c r="H1269" s="19">
        <v>43983</v>
      </c>
      <c r="I1269" s="13" t="s">
        <v>1963</v>
      </c>
      <c r="J1269" s="13" t="s">
        <v>2040</v>
      </c>
      <c r="K1269" s="20">
        <v>10087</v>
      </c>
      <c r="L1269" s="13" t="s">
        <v>647</v>
      </c>
      <c r="M1269" s="20">
        <v>114050</v>
      </c>
      <c r="N1269" s="13" t="s">
        <v>2041</v>
      </c>
      <c r="O1269" s="13" t="s">
        <v>724</v>
      </c>
      <c r="P1269" s="13" t="s">
        <v>725</v>
      </c>
      <c r="Q1269" s="13" t="s">
        <v>726</v>
      </c>
      <c r="R1269" s="13" t="s">
        <v>714</v>
      </c>
      <c r="S1269" s="13" t="s">
        <v>686</v>
      </c>
    </row>
    <row r="1270" spans="1:19" x14ac:dyDescent="0.25">
      <c r="A1270" s="13" t="s">
        <v>702</v>
      </c>
      <c r="B1270" s="13" t="s">
        <v>703</v>
      </c>
      <c r="C1270" s="13" t="s">
        <v>704</v>
      </c>
      <c r="D1270" s="13" t="s">
        <v>705</v>
      </c>
      <c r="E1270" s="13" t="s">
        <v>706</v>
      </c>
      <c r="F1270" s="14">
        <v>8752.7199999999993</v>
      </c>
      <c r="G1270" s="13" t="s">
        <v>707</v>
      </c>
      <c r="H1270" s="19">
        <v>43922</v>
      </c>
      <c r="I1270" s="13" t="s">
        <v>2042</v>
      </c>
      <c r="J1270" s="13" t="s">
        <v>2043</v>
      </c>
      <c r="K1270" s="20">
        <v>10087</v>
      </c>
      <c r="L1270" s="13" t="s">
        <v>647</v>
      </c>
      <c r="M1270" s="20">
        <v>114060</v>
      </c>
      <c r="N1270" s="13" t="s">
        <v>2044</v>
      </c>
      <c r="O1270" s="13" t="s">
        <v>711</v>
      </c>
      <c r="P1270" s="13" t="s">
        <v>712</v>
      </c>
      <c r="Q1270" s="13" t="s">
        <v>713</v>
      </c>
      <c r="R1270" s="13" t="s">
        <v>714</v>
      </c>
      <c r="S1270" s="13" t="s">
        <v>721</v>
      </c>
    </row>
    <row r="1271" spans="1:19" x14ac:dyDescent="0.25">
      <c r="A1271" s="13" t="s">
        <v>716</v>
      </c>
      <c r="B1271" s="13" t="s">
        <v>703</v>
      </c>
      <c r="C1271" s="13" t="s">
        <v>717</v>
      </c>
      <c r="D1271" s="13" t="s">
        <v>705</v>
      </c>
      <c r="E1271" s="13" t="s">
        <v>706</v>
      </c>
      <c r="F1271" s="14">
        <v>8493.08</v>
      </c>
      <c r="G1271" s="13" t="s">
        <v>707</v>
      </c>
      <c r="H1271" s="19">
        <v>43952</v>
      </c>
      <c r="I1271" s="13" t="s">
        <v>2025</v>
      </c>
      <c r="J1271" s="13" t="s">
        <v>2043</v>
      </c>
      <c r="K1271" s="20">
        <v>10087</v>
      </c>
      <c r="L1271" s="13" t="s">
        <v>647</v>
      </c>
      <c r="M1271" s="20">
        <v>114060</v>
      </c>
      <c r="N1271" s="13" t="s">
        <v>2044</v>
      </c>
      <c r="O1271" s="13" t="s">
        <v>718</v>
      </c>
      <c r="P1271" s="13" t="s">
        <v>719</v>
      </c>
      <c r="Q1271" s="13" t="s">
        <v>720</v>
      </c>
      <c r="R1271" s="13" t="s">
        <v>714</v>
      </c>
      <c r="S1271" s="13" t="s">
        <v>721</v>
      </c>
    </row>
    <row r="1272" spans="1:19" x14ac:dyDescent="0.25">
      <c r="A1272" s="13" t="s">
        <v>722</v>
      </c>
      <c r="B1272" s="13" t="s">
        <v>703</v>
      </c>
      <c r="C1272" s="13" t="s">
        <v>723</v>
      </c>
      <c r="D1272" s="13" t="s">
        <v>705</v>
      </c>
      <c r="E1272" s="13" t="s">
        <v>706</v>
      </c>
      <c r="F1272" s="14">
        <v>8063.88</v>
      </c>
      <c r="G1272" s="13" t="s">
        <v>707</v>
      </c>
      <c r="H1272" s="19">
        <v>43983</v>
      </c>
      <c r="I1272" s="13" t="s">
        <v>1966</v>
      </c>
      <c r="J1272" s="13" t="s">
        <v>2043</v>
      </c>
      <c r="K1272" s="20">
        <v>10087</v>
      </c>
      <c r="L1272" s="13" t="s">
        <v>647</v>
      </c>
      <c r="M1272" s="20">
        <v>114060</v>
      </c>
      <c r="N1272" s="13" t="s">
        <v>2044</v>
      </c>
      <c r="O1272" s="13" t="s">
        <v>724</v>
      </c>
      <c r="P1272" s="13" t="s">
        <v>725</v>
      </c>
      <c r="Q1272" s="13" t="s">
        <v>726</v>
      </c>
      <c r="R1272" s="13" t="s">
        <v>714</v>
      </c>
      <c r="S1272" s="13" t="s">
        <v>721</v>
      </c>
    </row>
    <row r="1273" spans="1:19" x14ac:dyDescent="0.25">
      <c r="A1273" s="13" t="s">
        <v>702</v>
      </c>
      <c r="B1273" s="13" t="s">
        <v>703</v>
      </c>
      <c r="C1273" s="13" t="s">
        <v>704</v>
      </c>
      <c r="D1273" s="13" t="s">
        <v>705</v>
      </c>
      <c r="E1273" s="13" t="s">
        <v>706</v>
      </c>
      <c r="F1273" s="14">
        <v>8497</v>
      </c>
      <c r="G1273" s="13" t="s">
        <v>707</v>
      </c>
      <c r="H1273" s="19">
        <v>43922</v>
      </c>
      <c r="I1273" s="13" t="s">
        <v>2045</v>
      </c>
      <c r="J1273" s="13" t="s">
        <v>2046</v>
      </c>
      <c r="K1273" s="20">
        <v>10088</v>
      </c>
      <c r="L1273" s="13" t="s">
        <v>648</v>
      </c>
      <c r="M1273" s="20">
        <v>111100</v>
      </c>
      <c r="N1273" s="13" t="s">
        <v>2047</v>
      </c>
      <c r="O1273" s="13" t="s">
        <v>711</v>
      </c>
      <c r="P1273" s="13" t="s">
        <v>712</v>
      </c>
      <c r="Q1273" s="13" t="s">
        <v>713</v>
      </c>
      <c r="R1273" s="13" t="s">
        <v>714</v>
      </c>
      <c r="S1273" s="13" t="s">
        <v>715</v>
      </c>
    </row>
    <row r="1274" spans="1:19" x14ac:dyDescent="0.25">
      <c r="A1274" s="13" t="s">
        <v>716</v>
      </c>
      <c r="B1274" s="13" t="s">
        <v>703</v>
      </c>
      <c r="C1274" s="13" t="s">
        <v>717</v>
      </c>
      <c r="D1274" s="13" t="s">
        <v>705</v>
      </c>
      <c r="E1274" s="13" t="s">
        <v>706</v>
      </c>
      <c r="F1274" s="14">
        <v>8497</v>
      </c>
      <c r="G1274" s="13" t="s">
        <v>707</v>
      </c>
      <c r="H1274" s="19">
        <v>43952</v>
      </c>
      <c r="I1274" s="13" t="s">
        <v>2028</v>
      </c>
      <c r="J1274" s="13" t="s">
        <v>2046</v>
      </c>
      <c r="K1274" s="20">
        <v>10088</v>
      </c>
      <c r="L1274" s="13" t="s">
        <v>648</v>
      </c>
      <c r="M1274" s="20">
        <v>111100</v>
      </c>
      <c r="N1274" s="13" t="s">
        <v>2047</v>
      </c>
      <c r="O1274" s="13" t="s">
        <v>718</v>
      </c>
      <c r="P1274" s="13" t="s">
        <v>719</v>
      </c>
      <c r="Q1274" s="13" t="s">
        <v>720</v>
      </c>
      <c r="R1274" s="13" t="s">
        <v>714</v>
      </c>
      <c r="S1274" s="13" t="s">
        <v>715</v>
      </c>
    </row>
    <row r="1275" spans="1:19" x14ac:dyDescent="0.25">
      <c r="A1275" s="13" t="s">
        <v>722</v>
      </c>
      <c r="B1275" s="13" t="s">
        <v>703</v>
      </c>
      <c r="C1275" s="13" t="s">
        <v>723</v>
      </c>
      <c r="D1275" s="13" t="s">
        <v>705</v>
      </c>
      <c r="E1275" s="13" t="s">
        <v>706</v>
      </c>
      <c r="F1275" s="14">
        <v>8497</v>
      </c>
      <c r="G1275" s="13" t="s">
        <v>707</v>
      </c>
      <c r="H1275" s="19">
        <v>43983</v>
      </c>
      <c r="I1275" s="13" t="s">
        <v>1969</v>
      </c>
      <c r="J1275" s="13" t="s">
        <v>2046</v>
      </c>
      <c r="K1275" s="20">
        <v>10088</v>
      </c>
      <c r="L1275" s="13" t="s">
        <v>648</v>
      </c>
      <c r="M1275" s="20">
        <v>111100</v>
      </c>
      <c r="N1275" s="13" t="s">
        <v>2047</v>
      </c>
      <c r="O1275" s="13" t="s">
        <v>724</v>
      </c>
      <c r="P1275" s="13" t="s">
        <v>725</v>
      </c>
      <c r="Q1275" s="13" t="s">
        <v>726</v>
      </c>
      <c r="R1275" s="13" t="s">
        <v>714</v>
      </c>
      <c r="S1275" s="13" t="s">
        <v>715</v>
      </c>
    </row>
    <row r="1276" spans="1:19" x14ac:dyDescent="0.25">
      <c r="A1276" s="13" t="s">
        <v>702</v>
      </c>
      <c r="B1276" s="13" t="s">
        <v>703</v>
      </c>
      <c r="C1276" s="13" t="s">
        <v>704</v>
      </c>
      <c r="D1276" s="13" t="s">
        <v>705</v>
      </c>
      <c r="E1276" s="13" t="s">
        <v>706</v>
      </c>
      <c r="F1276" s="14">
        <v>1950</v>
      </c>
      <c r="G1276" s="13" t="s">
        <v>707</v>
      </c>
      <c r="H1276" s="19">
        <v>43922</v>
      </c>
      <c r="I1276" s="13" t="s">
        <v>2048</v>
      </c>
      <c r="J1276" s="13" t="s">
        <v>2049</v>
      </c>
      <c r="K1276" s="20">
        <v>10088</v>
      </c>
      <c r="L1276" s="13" t="s">
        <v>648</v>
      </c>
      <c r="M1276" s="20">
        <v>111200</v>
      </c>
      <c r="N1276" s="13" t="s">
        <v>2050</v>
      </c>
      <c r="O1276" s="13" t="s">
        <v>711</v>
      </c>
      <c r="P1276" s="13" t="s">
        <v>712</v>
      </c>
      <c r="Q1276" s="13" t="s">
        <v>713</v>
      </c>
      <c r="R1276" s="13" t="s">
        <v>714</v>
      </c>
      <c r="S1276" s="13" t="s">
        <v>730</v>
      </c>
    </row>
    <row r="1277" spans="1:19" x14ac:dyDescent="0.25">
      <c r="A1277" s="13" t="s">
        <v>716</v>
      </c>
      <c r="B1277" s="13" t="s">
        <v>703</v>
      </c>
      <c r="C1277" s="13" t="s">
        <v>717</v>
      </c>
      <c r="D1277" s="13" t="s">
        <v>705</v>
      </c>
      <c r="E1277" s="13" t="s">
        <v>706</v>
      </c>
      <c r="F1277" s="14">
        <v>1950</v>
      </c>
      <c r="G1277" s="13" t="s">
        <v>707</v>
      </c>
      <c r="H1277" s="19">
        <v>43952</v>
      </c>
      <c r="I1277" s="13" t="s">
        <v>2031</v>
      </c>
      <c r="J1277" s="13" t="s">
        <v>2049</v>
      </c>
      <c r="K1277" s="20">
        <v>10088</v>
      </c>
      <c r="L1277" s="13" t="s">
        <v>648</v>
      </c>
      <c r="M1277" s="20">
        <v>111200</v>
      </c>
      <c r="N1277" s="13" t="s">
        <v>2050</v>
      </c>
      <c r="O1277" s="13" t="s">
        <v>718</v>
      </c>
      <c r="P1277" s="13" t="s">
        <v>719</v>
      </c>
      <c r="Q1277" s="13" t="s">
        <v>720</v>
      </c>
      <c r="R1277" s="13" t="s">
        <v>714</v>
      </c>
      <c r="S1277" s="13" t="s">
        <v>730</v>
      </c>
    </row>
    <row r="1278" spans="1:19" x14ac:dyDescent="0.25">
      <c r="A1278" s="13" t="s">
        <v>722</v>
      </c>
      <c r="B1278" s="13" t="s">
        <v>703</v>
      </c>
      <c r="C1278" s="13" t="s">
        <v>723</v>
      </c>
      <c r="D1278" s="13" t="s">
        <v>705</v>
      </c>
      <c r="E1278" s="13" t="s">
        <v>706</v>
      </c>
      <c r="F1278" s="14">
        <v>1996.74</v>
      </c>
      <c r="G1278" s="13" t="s">
        <v>707</v>
      </c>
      <c r="H1278" s="19">
        <v>43983</v>
      </c>
      <c r="I1278" s="13" t="s">
        <v>1972</v>
      </c>
      <c r="J1278" s="13" t="s">
        <v>2049</v>
      </c>
      <c r="K1278" s="20">
        <v>10088</v>
      </c>
      <c r="L1278" s="13" t="s">
        <v>648</v>
      </c>
      <c r="M1278" s="20">
        <v>111200</v>
      </c>
      <c r="N1278" s="13" t="s">
        <v>2050</v>
      </c>
      <c r="O1278" s="13" t="s">
        <v>724</v>
      </c>
      <c r="P1278" s="13" t="s">
        <v>725</v>
      </c>
      <c r="Q1278" s="13" t="s">
        <v>726</v>
      </c>
      <c r="R1278" s="13" t="s">
        <v>714</v>
      </c>
      <c r="S1278" s="13" t="s">
        <v>730</v>
      </c>
    </row>
    <row r="1279" spans="1:19" x14ac:dyDescent="0.25">
      <c r="A1279" s="13" t="s">
        <v>702</v>
      </c>
      <c r="B1279" s="13" t="s">
        <v>703</v>
      </c>
      <c r="C1279" s="13" t="s">
        <v>704</v>
      </c>
      <c r="D1279" s="13" t="s">
        <v>705</v>
      </c>
      <c r="E1279" s="13" t="s">
        <v>706</v>
      </c>
      <c r="F1279" s="14">
        <v>74941.100000000006</v>
      </c>
      <c r="G1279" s="13" t="s">
        <v>707</v>
      </c>
      <c r="H1279" s="19">
        <v>43922</v>
      </c>
      <c r="I1279" s="13" t="s">
        <v>2051</v>
      </c>
      <c r="J1279" s="13" t="s">
        <v>2052</v>
      </c>
      <c r="K1279" s="20">
        <v>10088</v>
      </c>
      <c r="L1279" s="13" t="s">
        <v>648</v>
      </c>
      <c r="M1279" s="20">
        <v>111400</v>
      </c>
      <c r="N1279" s="13" t="s">
        <v>2053</v>
      </c>
      <c r="O1279" s="13" t="s">
        <v>711</v>
      </c>
      <c r="P1279" s="13" t="s">
        <v>712</v>
      </c>
      <c r="Q1279" s="13" t="s">
        <v>713</v>
      </c>
      <c r="R1279" s="13" t="s">
        <v>714</v>
      </c>
      <c r="S1279" s="13" t="s">
        <v>682</v>
      </c>
    </row>
    <row r="1280" spans="1:19" x14ac:dyDescent="0.25">
      <c r="A1280" s="13" t="s">
        <v>716</v>
      </c>
      <c r="B1280" s="13" t="s">
        <v>703</v>
      </c>
      <c r="C1280" s="13" t="s">
        <v>717</v>
      </c>
      <c r="D1280" s="13" t="s">
        <v>705</v>
      </c>
      <c r="E1280" s="13" t="s">
        <v>706</v>
      </c>
      <c r="F1280" s="14">
        <v>74941.100000000006</v>
      </c>
      <c r="G1280" s="13" t="s">
        <v>707</v>
      </c>
      <c r="H1280" s="19">
        <v>43952</v>
      </c>
      <c r="I1280" s="13" t="s">
        <v>2034</v>
      </c>
      <c r="J1280" s="13" t="s">
        <v>2052</v>
      </c>
      <c r="K1280" s="20">
        <v>10088</v>
      </c>
      <c r="L1280" s="13" t="s">
        <v>648</v>
      </c>
      <c r="M1280" s="20">
        <v>111400</v>
      </c>
      <c r="N1280" s="13" t="s">
        <v>2053</v>
      </c>
      <c r="O1280" s="13" t="s">
        <v>718</v>
      </c>
      <c r="P1280" s="13" t="s">
        <v>719</v>
      </c>
      <c r="Q1280" s="13" t="s">
        <v>720</v>
      </c>
      <c r="R1280" s="13" t="s">
        <v>714</v>
      </c>
      <c r="S1280" s="13" t="s">
        <v>682</v>
      </c>
    </row>
    <row r="1281" spans="1:19" x14ac:dyDescent="0.25">
      <c r="A1281" s="13" t="s">
        <v>722</v>
      </c>
      <c r="B1281" s="13" t="s">
        <v>703</v>
      </c>
      <c r="C1281" s="13" t="s">
        <v>723</v>
      </c>
      <c r="D1281" s="13" t="s">
        <v>705</v>
      </c>
      <c r="E1281" s="13" t="s">
        <v>706</v>
      </c>
      <c r="F1281" s="14">
        <v>74941.100000000006</v>
      </c>
      <c r="G1281" s="13" t="s">
        <v>707</v>
      </c>
      <c r="H1281" s="19">
        <v>43983</v>
      </c>
      <c r="I1281" s="13" t="s">
        <v>1975</v>
      </c>
      <c r="J1281" s="13" t="s">
        <v>2052</v>
      </c>
      <c r="K1281" s="20">
        <v>10088</v>
      </c>
      <c r="L1281" s="13" t="s">
        <v>648</v>
      </c>
      <c r="M1281" s="20">
        <v>111400</v>
      </c>
      <c r="N1281" s="13" t="s">
        <v>2053</v>
      </c>
      <c r="O1281" s="13" t="s">
        <v>724</v>
      </c>
      <c r="P1281" s="13" t="s">
        <v>725</v>
      </c>
      <c r="Q1281" s="13" t="s">
        <v>726</v>
      </c>
      <c r="R1281" s="13" t="s">
        <v>714</v>
      </c>
      <c r="S1281" s="13" t="s">
        <v>682</v>
      </c>
    </row>
    <row r="1282" spans="1:19" x14ac:dyDescent="0.25">
      <c r="A1282" s="13" t="s">
        <v>702</v>
      </c>
      <c r="B1282" s="13" t="s">
        <v>703</v>
      </c>
      <c r="C1282" s="13" t="s">
        <v>704</v>
      </c>
      <c r="D1282" s="13" t="s">
        <v>705</v>
      </c>
      <c r="E1282" s="13" t="s">
        <v>706</v>
      </c>
      <c r="F1282" s="14">
        <v>28014.54</v>
      </c>
      <c r="G1282" s="13" t="s">
        <v>707</v>
      </c>
      <c r="H1282" s="19">
        <v>43922</v>
      </c>
      <c r="I1282" s="13" t="s">
        <v>2054</v>
      </c>
      <c r="J1282" s="13" t="s">
        <v>2055</v>
      </c>
      <c r="K1282" s="20">
        <v>10088</v>
      </c>
      <c r="L1282" s="13" t="s">
        <v>648</v>
      </c>
      <c r="M1282" s="20">
        <v>111600</v>
      </c>
      <c r="N1282" s="13" t="s">
        <v>2056</v>
      </c>
      <c r="O1282" s="13" t="s">
        <v>711</v>
      </c>
      <c r="P1282" s="13" t="s">
        <v>712</v>
      </c>
      <c r="Q1282" s="13" t="s">
        <v>713</v>
      </c>
      <c r="R1282" s="13" t="s">
        <v>714</v>
      </c>
      <c r="S1282" s="13" t="s">
        <v>721</v>
      </c>
    </row>
    <row r="1283" spans="1:19" x14ac:dyDescent="0.25">
      <c r="A1283" s="13" t="s">
        <v>716</v>
      </c>
      <c r="B1283" s="13" t="s">
        <v>703</v>
      </c>
      <c r="C1283" s="13" t="s">
        <v>717</v>
      </c>
      <c r="D1283" s="13" t="s">
        <v>705</v>
      </c>
      <c r="E1283" s="13" t="s">
        <v>706</v>
      </c>
      <c r="F1283" s="14">
        <v>26265.89</v>
      </c>
      <c r="G1283" s="13" t="s">
        <v>707</v>
      </c>
      <c r="H1283" s="19">
        <v>43952</v>
      </c>
      <c r="I1283" s="13" t="s">
        <v>2037</v>
      </c>
      <c r="J1283" s="13" t="s">
        <v>2055</v>
      </c>
      <c r="K1283" s="20">
        <v>10088</v>
      </c>
      <c r="L1283" s="13" t="s">
        <v>648</v>
      </c>
      <c r="M1283" s="20">
        <v>111600</v>
      </c>
      <c r="N1283" s="13" t="s">
        <v>2056</v>
      </c>
      <c r="O1283" s="13" t="s">
        <v>718</v>
      </c>
      <c r="P1283" s="13" t="s">
        <v>719</v>
      </c>
      <c r="Q1283" s="13" t="s">
        <v>720</v>
      </c>
      <c r="R1283" s="13" t="s">
        <v>714</v>
      </c>
      <c r="S1283" s="13" t="s">
        <v>721</v>
      </c>
    </row>
    <row r="1284" spans="1:19" x14ac:dyDescent="0.25">
      <c r="A1284" s="13" t="s">
        <v>722</v>
      </c>
      <c r="B1284" s="13" t="s">
        <v>703</v>
      </c>
      <c r="C1284" s="13" t="s">
        <v>723</v>
      </c>
      <c r="D1284" s="13" t="s">
        <v>705</v>
      </c>
      <c r="E1284" s="13" t="s">
        <v>706</v>
      </c>
      <c r="F1284" s="14">
        <v>26158.880000000001</v>
      </c>
      <c r="G1284" s="13" t="s">
        <v>707</v>
      </c>
      <c r="H1284" s="19">
        <v>43983</v>
      </c>
      <c r="I1284" s="13" t="s">
        <v>1978</v>
      </c>
      <c r="J1284" s="13" t="s">
        <v>2055</v>
      </c>
      <c r="K1284" s="20">
        <v>10088</v>
      </c>
      <c r="L1284" s="13" t="s">
        <v>648</v>
      </c>
      <c r="M1284" s="20">
        <v>111600</v>
      </c>
      <c r="N1284" s="13" t="s">
        <v>2056</v>
      </c>
      <c r="O1284" s="13" t="s">
        <v>724</v>
      </c>
      <c r="P1284" s="13" t="s">
        <v>725</v>
      </c>
      <c r="Q1284" s="13" t="s">
        <v>726</v>
      </c>
      <c r="R1284" s="13" t="s">
        <v>714</v>
      </c>
      <c r="S1284" s="13" t="s">
        <v>721</v>
      </c>
    </row>
    <row r="1285" spans="1:19" x14ac:dyDescent="0.25">
      <c r="A1285" s="13" t="s">
        <v>702</v>
      </c>
      <c r="B1285" s="13" t="s">
        <v>703</v>
      </c>
      <c r="C1285" s="13" t="s">
        <v>704</v>
      </c>
      <c r="D1285" s="13" t="s">
        <v>705</v>
      </c>
      <c r="E1285" s="13" t="s">
        <v>706</v>
      </c>
      <c r="F1285" s="14">
        <v>4276.88</v>
      </c>
      <c r="G1285" s="13" t="s">
        <v>707</v>
      </c>
      <c r="H1285" s="19">
        <v>43922</v>
      </c>
      <c r="I1285" s="13" t="s">
        <v>2057</v>
      </c>
      <c r="J1285" s="13" t="s">
        <v>2058</v>
      </c>
      <c r="K1285" s="20">
        <v>10088</v>
      </c>
      <c r="L1285" s="13" t="s">
        <v>648</v>
      </c>
      <c r="M1285" s="20">
        <v>111700</v>
      </c>
      <c r="N1285" s="13" t="s">
        <v>2059</v>
      </c>
      <c r="O1285" s="13" t="s">
        <v>711</v>
      </c>
      <c r="P1285" s="13" t="s">
        <v>712</v>
      </c>
      <c r="Q1285" s="13" t="s">
        <v>713</v>
      </c>
      <c r="R1285" s="13" t="s">
        <v>714</v>
      </c>
      <c r="S1285" s="13" t="s">
        <v>741</v>
      </c>
    </row>
    <row r="1286" spans="1:19" x14ac:dyDescent="0.25">
      <c r="A1286" s="13" t="s">
        <v>716</v>
      </c>
      <c r="B1286" s="13" t="s">
        <v>703</v>
      </c>
      <c r="C1286" s="13" t="s">
        <v>717</v>
      </c>
      <c r="D1286" s="13" t="s">
        <v>705</v>
      </c>
      <c r="E1286" s="13" t="s">
        <v>706</v>
      </c>
      <c r="F1286" s="14">
        <v>3762.36</v>
      </c>
      <c r="G1286" s="13" t="s">
        <v>707</v>
      </c>
      <c r="H1286" s="19">
        <v>43952</v>
      </c>
      <c r="I1286" s="13" t="s">
        <v>2042</v>
      </c>
      <c r="J1286" s="13" t="s">
        <v>2058</v>
      </c>
      <c r="K1286" s="20">
        <v>10088</v>
      </c>
      <c r="L1286" s="13" t="s">
        <v>648</v>
      </c>
      <c r="M1286" s="20">
        <v>111700</v>
      </c>
      <c r="N1286" s="13" t="s">
        <v>2059</v>
      </c>
      <c r="O1286" s="13" t="s">
        <v>718</v>
      </c>
      <c r="P1286" s="13" t="s">
        <v>719</v>
      </c>
      <c r="Q1286" s="13" t="s">
        <v>720</v>
      </c>
      <c r="R1286" s="13" t="s">
        <v>714</v>
      </c>
      <c r="S1286" s="13" t="s">
        <v>741</v>
      </c>
    </row>
    <row r="1287" spans="1:19" x14ac:dyDescent="0.25">
      <c r="A1287" s="13" t="s">
        <v>722</v>
      </c>
      <c r="B1287" s="13" t="s">
        <v>703</v>
      </c>
      <c r="C1287" s="13" t="s">
        <v>723</v>
      </c>
      <c r="D1287" s="13" t="s">
        <v>705</v>
      </c>
      <c r="E1287" s="13" t="s">
        <v>706</v>
      </c>
      <c r="F1287" s="14">
        <v>3249.35</v>
      </c>
      <c r="G1287" s="13" t="s">
        <v>707</v>
      </c>
      <c r="H1287" s="19">
        <v>43983</v>
      </c>
      <c r="I1287" s="13" t="s">
        <v>1981</v>
      </c>
      <c r="J1287" s="13" t="s">
        <v>2058</v>
      </c>
      <c r="K1287" s="20">
        <v>10088</v>
      </c>
      <c r="L1287" s="13" t="s">
        <v>648</v>
      </c>
      <c r="M1287" s="20">
        <v>111700</v>
      </c>
      <c r="N1287" s="13" t="s">
        <v>2059</v>
      </c>
      <c r="O1287" s="13" t="s">
        <v>724</v>
      </c>
      <c r="P1287" s="13" t="s">
        <v>725</v>
      </c>
      <c r="Q1287" s="13" t="s">
        <v>726</v>
      </c>
      <c r="R1287" s="13" t="s">
        <v>714</v>
      </c>
      <c r="S1287" s="13" t="s">
        <v>741</v>
      </c>
    </row>
    <row r="1288" spans="1:19" x14ac:dyDescent="0.25">
      <c r="A1288" s="13" t="s">
        <v>722</v>
      </c>
      <c r="B1288" s="13" t="s">
        <v>703</v>
      </c>
      <c r="C1288" s="13" t="s">
        <v>723</v>
      </c>
      <c r="D1288" s="13" t="s">
        <v>705</v>
      </c>
      <c r="E1288" s="13" t="s">
        <v>706</v>
      </c>
      <c r="F1288" s="14">
        <v>505.43</v>
      </c>
      <c r="G1288" s="13" t="s">
        <v>707</v>
      </c>
      <c r="H1288" s="19">
        <v>43983</v>
      </c>
      <c r="I1288" s="13" t="s">
        <v>2060</v>
      </c>
      <c r="J1288" s="13" t="s">
        <v>2058</v>
      </c>
      <c r="K1288" s="20">
        <v>10088</v>
      </c>
      <c r="L1288" s="13" t="s">
        <v>648</v>
      </c>
      <c r="M1288" s="20">
        <v>111700</v>
      </c>
      <c r="N1288" s="13" t="s">
        <v>2059</v>
      </c>
      <c r="O1288" s="13" t="s">
        <v>724</v>
      </c>
      <c r="P1288" s="13" t="s">
        <v>681</v>
      </c>
      <c r="Q1288" s="13" t="s">
        <v>874</v>
      </c>
      <c r="R1288" s="13" t="s">
        <v>714</v>
      </c>
      <c r="S1288" s="13" t="s">
        <v>741</v>
      </c>
    </row>
    <row r="1289" spans="1:19" x14ac:dyDescent="0.25">
      <c r="A1289" s="13" t="s">
        <v>702</v>
      </c>
      <c r="B1289" s="13" t="s">
        <v>703</v>
      </c>
      <c r="C1289" s="13" t="s">
        <v>704</v>
      </c>
      <c r="D1289" s="13" t="s">
        <v>705</v>
      </c>
      <c r="E1289" s="13" t="s">
        <v>706</v>
      </c>
      <c r="F1289" s="14">
        <v>183.73</v>
      </c>
      <c r="G1289" s="13" t="s">
        <v>707</v>
      </c>
      <c r="H1289" s="19">
        <v>43922</v>
      </c>
      <c r="I1289" s="13" t="s">
        <v>2061</v>
      </c>
      <c r="J1289" s="13" t="s">
        <v>2062</v>
      </c>
      <c r="K1289" s="20">
        <v>10088</v>
      </c>
      <c r="L1289" s="13" t="s">
        <v>648</v>
      </c>
      <c r="M1289" s="20">
        <v>113000</v>
      </c>
      <c r="N1289" s="13" t="s">
        <v>2063</v>
      </c>
      <c r="O1289" s="13" t="s">
        <v>711</v>
      </c>
      <c r="P1289" s="13" t="s">
        <v>712</v>
      </c>
      <c r="Q1289" s="13" t="s">
        <v>713</v>
      </c>
      <c r="R1289" s="13" t="s">
        <v>714</v>
      </c>
      <c r="S1289" s="13" t="s">
        <v>741</v>
      </c>
    </row>
    <row r="1290" spans="1:19" x14ac:dyDescent="0.25">
      <c r="A1290" s="13" t="s">
        <v>716</v>
      </c>
      <c r="B1290" s="13" t="s">
        <v>703</v>
      </c>
      <c r="C1290" s="13" t="s">
        <v>717</v>
      </c>
      <c r="D1290" s="13" t="s">
        <v>705</v>
      </c>
      <c r="E1290" s="13" t="s">
        <v>706</v>
      </c>
      <c r="F1290" s="14">
        <v>149.11000000000001</v>
      </c>
      <c r="G1290" s="13" t="s">
        <v>707</v>
      </c>
      <c r="H1290" s="19">
        <v>43952</v>
      </c>
      <c r="I1290" s="13" t="s">
        <v>2045</v>
      </c>
      <c r="J1290" s="13" t="s">
        <v>2062</v>
      </c>
      <c r="K1290" s="20">
        <v>10088</v>
      </c>
      <c r="L1290" s="13" t="s">
        <v>648</v>
      </c>
      <c r="M1290" s="20">
        <v>113000</v>
      </c>
      <c r="N1290" s="13" t="s">
        <v>2063</v>
      </c>
      <c r="O1290" s="13" t="s">
        <v>718</v>
      </c>
      <c r="P1290" s="13" t="s">
        <v>719</v>
      </c>
      <c r="Q1290" s="13" t="s">
        <v>720</v>
      </c>
      <c r="R1290" s="13" t="s">
        <v>714</v>
      </c>
      <c r="S1290" s="13" t="s">
        <v>741</v>
      </c>
    </row>
    <row r="1291" spans="1:19" x14ac:dyDescent="0.25">
      <c r="A1291" s="13" t="s">
        <v>722</v>
      </c>
      <c r="B1291" s="13" t="s">
        <v>703</v>
      </c>
      <c r="C1291" s="13" t="s">
        <v>723</v>
      </c>
      <c r="D1291" s="13" t="s">
        <v>705</v>
      </c>
      <c r="E1291" s="13" t="s">
        <v>706</v>
      </c>
      <c r="F1291" s="14">
        <v>148.06</v>
      </c>
      <c r="G1291" s="13" t="s">
        <v>707</v>
      </c>
      <c r="H1291" s="19">
        <v>43983</v>
      </c>
      <c r="I1291" s="13" t="s">
        <v>1984</v>
      </c>
      <c r="J1291" s="13" t="s">
        <v>2062</v>
      </c>
      <c r="K1291" s="20">
        <v>10088</v>
      </c>
      <c r="L1291" s="13" t="s">
        <v>648</v>
      </c>
      <c r="M1291" s="20">
        <v>113000</v>
      </c>
      <c r="N1291" s="13" t="s">
        <v>2063</v>
      </c>
      <c r="O1291" s="13" t="s">
        <v>724</v>
      </c>
      <c r="P1291" s="13" t="s">
        <v>725</v>
      </c>
      <c r="Q1291" s="13" t="s">
        <v>726</v>
      </c>
      <c r="R1291" s="13" t="s">
        <v>714</v>
      </c>
      <c r="S1291" s="13" t="s">
        <v>741</v>
      </c>
    </row>
    <row r="1292" spans="1:19" x14ac:dyDescent="0.25">
      <c r="A1292" s="13" t="s">
        <v>702</v>
      </c>
      <c r="B1292" s="13" t="s">
        <v>703</v>
      </c>
      <c r="C1292" s="13" t="s">
        <v>704</v>
      </c>
      <c r="D1292" s="13" t="s">
        <v>705</v>
      </c>
      <c r="E1292" s="13" t="s">
        <v>706</v>
      </c>
      <c r="F1292" s="14">
        <v>746.57</v>
      </c>
      <c r="G1292" s="13" t="s">
        <v>707</v>
      </c>
      <c r="H1292" s="19">
        <v>43922</v>
      </c>
      <c r="I1292" s="13" t="s">
        <v>2064</v>
      </c>
      <c r="J1292" s="13" t="s">
        <v>2065</v>
      </c>
      <c r="K1292" s="20">
        <v>10088</v>
      </c>
      <c r="L1292" s="13" t="s">
        <v>648</v>
      </c>
      <c r="M1292" s="20">
        <v>113010</v>
      </c>
      <c r="N1292" s="13" t="s">
        <v>2066</v>
      </c>
      <c r="O1292" s="13" t="s">
        <v>711</v>
      </c>
      <c r="P1292" s="13" t="s">
        <v>712</v>
      </c>
      <c r="Q1292" s="13" t="s">
        <v>713</v>
      </c>
      <c r="R1292" s="13" t="s">
        <v>714</v>
      </c>
      <c r="S1292" s="13" t="s">
        <v>715</v>
      </c>
    </row>
    <row r="1293" spans="1:19" x14ac:dyDescent="0.25">
      <c r="A1293" s="13" t="s">
        <v>716</v>
      </c>
      <c r="B1293" s="13" t="s">
        <v>703</v>
      </c>
      <c r="C1293" s="13" t="s">
        <v>717</v>
      </c>
      <c r="D1293" s="13" t="s">
        <v>705</v>
      </c>
      <c r="E1293" s="13" t="s">
        <v>706</v>
      </c>
      <c r="F1293" s="14">
        <v>746.57</v>
      </c>
      <c r="G1293" s="13" t="s">
        <v>707</v>
      </c>
      <c r="H1293" s="19">
        <v>43952</v>
      </c>
      <c r="I1293" s="13" t="s">
        <v>2048</v>
      </c>
      <c r="J1293" s="13" t="s">
        <v>2065</v>
      </c>
      <c r="K1293" s="20">
        <v>10088</v>
      </c>
      <c r="L1293" s="13" t="s">
        <v>648</v>
      </c>
      <c r="M1293" s="20">
        <v>113010</v>
      </c>
      <c r="N1293" s="13" t="s">
        <v>2066</v>
      </c>
      <c r="O1293" s="13" t="s">
        <v>718</v>
      </c>
      <c r="P1293" s="13" t="s">
        <v>719</v>
      </c>
      <c r="Q1293" s="13" t="s">
        <v>720</v>
      </c>
      <c r="R1293" s="13" t="s">
        <v>714</v>
      </c>
      <c r="S1293" s="13" t="s">
        <v>715</v>
      </c>
    </row>
    <row r="1294" spans="1:19" x14ac:dyDescent="0.25">
      <c r="A1294" s="13" t="s">
        <v>722</v>
      </c>
      <c r="B1294" s="13" t="s">
        <v>703</v>
      </c>
      <c r="C1294" s="13" t="s">
        <v>723</v>
      </c>
      <c r="D1294" s="13" t="s">
        <v>705</v>
      </c>
      <c r="E1294" s="13" t="s">
        <v>706</v>
      </c>
      <c r="F1294" s="14">
        <v>746.57</v>
      </c>
      <c r="G1294" s="13" t="s">
        <v>707</v>
      </c>
      <c r="H1294" s="19">
        <v>43983</v>
      </c>
      <c r="I1294" s="13" t="s">
        <v>1987</v>
      </c>
      <c r="J1294" s="13" t="s">
        <v>2065</v>
      </c>
      <c r="K1294" s="20">
        <v>10088</v>
      </c>
      <c r="L1294" s="13" t="s">
        <v>648</v>
      </c>
      <c r="M1294" s="20">
        <v>113010</v>
      </c>
      <c r="N1294" s="13" t="s">
        <v>2066</v>
      </c>
      <c r="O1294" s="13" t="s">
        <v>724</v>
      </c>
      <c r="P1294" s="13" t="s">
        <v>725</v>
      </c>
      <c r="Q1294" s="13" t="s">
        <v>726</v>
      </c>
      <c r="R1294" s="13" t="s">
        <v>714</v>
      </c>
      <c r="S1294" s="13" t="s">
        <v>715</v>
      </c>
    </row>
    <row r="1295" spans="1:19" x14ac:dyDescent="0.25">
      <c r="A1295" s="13" t="s">
        <v>702</v>
      </c>
      <c r="B1295" s="13" t="s">
        <v>703</v>
      </c>
      <c r="C1295" s="13" t="s">
        <v>704</v>
      </c>
      <c r="D1295" s="13" t="s">
        <v>705</v>
      </c>
      <c r="E1295" s="13" t="s">
        <v>706</v>
      </c>
      <c r="F1295" s="14">
        <v>168.08</v>
      </c>
      <c r="G1295" s="13" t="s">
        <v>707</v>
      </c>
      <c r="H1295" s="19">
        <v>43922</v>
      </c>
      <c r="I1295" s="13" t="s">
        <v>2067</v>
      </c>
      <c r="J1295" s="13" t="s">
        <v>2068</v>
      </c>
      <c r="K1295" s="20">
        <v>10088</v>
      </c>
      <c r="L1295" s="13" t="s">
        <v>648</v>
      </c>
      <c r="M1295" s="20">
        <v>113020</v>
      </c>
      <c r="N1295" s="13" t="s">
        <v>2069</v>
      </c>
      <c r="O1295" s="13" t="s">
        <v>711</v>
      </c>
      <c r="P1295" s="13" t="s">
        <v>712</v>
      </c>
      <c r="Q1295" s="13" t="s">
        <v>713</v>
      </c>
      <c r="R1295" s="13" t="s">
        <v>714</v>
      </c>
      <c r="S1295" s="13" t="s">
        <v>730</v>
      </c>
    </row>
    <row r="1296" spans="1:19" x14ac:dyDescent="0.25">
      <c r="A1296" s="13" t="s">
        <v>716</v>
      </c>
      <c r="B1296" s="13" t="s">
        <v>703</v>
      </c>
      <c r="C1296" s="13" t="s">
        <v>717</v>
      </c>
      <c r="D1296" s="13" t="s">
        <v>705</v>
      </c>
      <c r="E1296" s="13" t="s">
        <v>706</v>
      </c>
      <c r="F1296" s="14">
        <v>168.08</v>
      </c>
      <c r="G1296" s="13" t="s">
        <v>707</v>
      </c>
      <c r="H1296" s="19">
        <v>43952</v>
      </c>
      <c r="I1296" s="13" t="s">
        <v>2051</v>
      </c>
      <c r="J1296" s="13" t="s">
        <v>2068</v>
      </c>
      <c r="K1296" s="20">
        <v>10088</v>
      </c>
      <c r="L1296" s="13" t="s">
        <v>648</v>
      </c>
      <c r="M1296" s="20">
        <v>113020</v>
      </c>
      <c r="N1296" s="13" t="s">
        <v>2069</v>
      </c>
      <c r="O1296" s="13" t="s">
        <v>718</v>
      </c>
      <c r="P1296" s="13" t="s">
        <v>719</v>
      </c>
      <c r="Q1296" s="13" t="s">
        <v>720</v>
      </c>
      <c r="R1296" s="13" t="s">
        <v>714</v>
      </c>
      <c r="S1296" s="13" t="s">
        <v>730</v>
      </c>
    </row>
    <row r="1297" spans="1:19" x14ac:dyDescent="0.25">
      <c r="A1297" s="13" t="s">
        <v>722</v>
      </c>
      <c r="B1297" s="13" t="s">
        <v>703</v>
      </c>
      <c r="C1297" s="13" t="s">
        <v>723</v>
      </c>
      <c r="D1297" s="13" t="s">
        <v>705</v>
      </c>
      <c r="E1297" s="13" t="s">
        <v>706</v>
      </c>
      <c r="F1297" s="14">
        <v>174.53</v>
      </c>
      <c r="G1297" s="13" t="s">
        <v>707</v>
      </c>
      <c r="H1297" s="19">
        <v>43983</v>
      </c>
      <c r="I1297" s="13" t="s">
        <v>1990</v>
      </c>
      <c r="J1297" s="13" t="s">
        <v>2068</v>
      </c>
      <c r="K1297" s="20">
        <v>10088</v>
      </c>
      <c r="L1297" s="13" t="s">
        <v>648</v>
      </c>
      <c r="M1297" s="20">
        <v>113020</v>
      </c>
      <c r="N1297" s="13" t="s">
        <v>2069</v>
      </c>
      <c r="O1297" s="13" t="s">
        <v>724</v>
      </c>
      <c r="P1297" s="13" t="s">
        <v>725</v>
      </c>
      <c r="Q1297" s="13" t="s">
        <v>726</v>
      </c>
      <c r="R1297" s="13" t="s">
        <v>714</v>
      </c>
      <c r="S1297" s="13" t="s">
        <v>730</v>
      </c>
    </row>
    <row r="1298" spans="1:19" x14ac:dyDescent="0.25">
      <c r="A1298" s="13" t="s">
        <v>702</v>
      </c>
      <c r="B1298" s="13" t="s">
        <v>703</v>
      </c>
      <c r="C1298" s="13" t="s">
        <v>704</v>
      </c>
      <c r="D1298" s="13" t="s">
        <v>705</v>
      </c>
      <c r="E1298" s="13" t="s">
        <v>706</v>
      </c>
      <c r="F1298" s="14">
        <v>7923.23</v>
      </c>
      <c r="G1298" s="13" t="s">
        <v>707</v>
      </c>
      <c r="H1298" s="19">
        <v>43922</v>
      </c>
      <c r="I1298" s="13" t="s">
        <v>2070</v>
      </c>
      <c r="J1298" s="13" t="s">
        <v>2071</v>
      </c>
      <c r="K1298" s="20">
        <v>10088</v>
      </c>
      <c r="L1298" s="13" t="s">
        <v>648</v>
      </c>
      <c r="M1298" s="20">
        <v>113040</v>
      </c>
      <c r="N1298" s="13" t="s">
        <v>2072</v>
      </c>
      <c r="O1298" s="13" t="s">
        <v>711</v>
      </c>
      <c r="P1298" s="13" t="s">
        <v>712</v>
      </c>
      <c r="Q1298" s="13" t="s">
        <v>713</v>
      </c>
      <c r="R1298" s="13" t="s">
        <v>714</v>
      </c>
      <c r="S1298" s="13" t="s">
        <v>682</v>
      </c>
    </row>
    <row r="1299" spans="1:19" x14ac:dyDescent="0.25">
      <c r="A1299" s="13" t="s">
        <v>716</v>
      </c>
      <c r="B1299" s="13" t="s">
        <v>703</v>
      </c>
      <c r="C1299" s="13" t="s">
        <v>717</v>
      </c>
      <c r="D1299" s="13" t="s">
        <v>705</v>
      </c>
      <c r="E1299" s="13" t="s">
        <v>706</v>
      </c>
      <c r="F1299" s="14">
        <v>7923.23</v>
      </c>
      <c r="G1299" s="13" t="s">
        <v>707</v>
      </c>
      <c r="H1299" s="19">
        <v>43952</v>
      </c>
      <c r="I1299" s="13" t="s">
        <v>2054</v>
      </c>
      <c r="J1299" s="13" t="s">
        <v>2071</v>
      </c>
      <c r="K1299" s="20">
        <v>10088</v>
      </c>
      <c r="L1299" s="13" t="s">
        <v>648</v>
      </c>
      <c r="M1299" s="20">
        <v>113040</v>
      </c>
      <c r="N1299" s="13" t="s">
        <v>2072</v>
      </c>
      <c r="O1299" s="13" t="s">
        <v>718</v>
      </c>
      <c r="P1299" s="13" t="s">
        <v>719</v>
      </c>
      <c r="Q1299" s="13" t="s">
        <v>720</v>
      </c>
      <c r="R1299" s="13" t="s">
        <v>714</v>
      </c>
      <c r="S1299" s="13" t="s">
        <v>682</v>
      </c>
    </row>
    <row r="1300" spans="1:19" x14ac:dyDescent="0.25">
      <c r="A1300" s="13" t="s">
        <v>722</v>
      </c>
      <c r="B1300" s="13" t="s">
        <v>703</v>
      </c>
      <c r="C1300" s="13" t="s">
        <v>723</v>
      </c>
      <c r="D1300" s="13" t="s">
        <v>705</v>
      </c>
      <c r="E1300" s="13" t="s">
        <v>706</v>
      </c>
      <c r="F1300" s="14">
        <v>7923.23</v>
      </c>
      <c r="G1300" s="13" t="s">
        <v>707</v>
      </c>
      <c r="H1300" s="19">
        <v>43983</v>
      </c>
      <c r="I1300" s="13" t="s">
        <v>1993</v>
      </c>
      <c r="J1300" s="13" t="s">
        <v>2071</v>
      </c>
      <c r="K1300" s="20">
        <v>10088</v>
      </c>
      <c r="L1300" s="13" t="s">
        <v>648</v>
      </c>
      <c r="M1300" s="20">
        <v>113040</v>
      </c>
      <c r="N1300" s="13" t="s">
        <v>2072</v>
      </c>
      <c r="O1300" s="13" t="s">
        <v>724</v>
      </c>
      <c r="P1300" s="13" t="s">
        <v>725</v>
      </c>
      <c r="Q1300" s="13" t="s">
        <v>726</v>
      </c>
      <c r="R1300" s="13" t="s">
        <v>714</v>
      </c>
      <c r="S1300" s="13" t="s">
        <v>682</v>
      </c>
    </row>
    <row r="1301" spans="1:19" x14ac:dyDescent="0.25">
      <c r="A1301" s="13" t="s">
        <v>702</v>
      </c>
      <c r="B1301" s="13" t="s">
        <v>703</v>
      </c>
      <c r="C1301" s="13" t="s">
        <v>704</v>
      </c>
      <c r="D1301" s="13" t="s">
        <v>705</v>
      </c>
      <c r="E1301" s="13" t="s">
        <v>706</v>
      </c>
      <c r="F1301" s="14">
        <v>2107.88</v>
      </c>
      <c r="G1301" s="13" t="s">
        <v>707</v>
      </c>
      <c r="H1301" s="19">
        <v>43922</v>
      </c>
      <c r="I1301" s="13" t="s">
        <v>2073</v>
      </c>
      <c r="J1301" s="13" t="s">
        <v>2074</v>
      </c>
      <c r="K1301" s="20">
        <v>10088</v>
      </c>
      <c r="L1301" s="13" t="s">
        <v>648</v>
      </c>
      <c r="M1301" s="20">
        <v>113060</v>
      </c>
      <c r="N1301" s="13" t="s">
        <v>2075</v>
      </c>
      <c r="O1301" s="13" t="s">
        <v>711</v>
      </c>
      <c r="P1301" s="13" t="s">
        <v>712</v>
      </c>
      <c r="Q1301" s="13" t="s">
        <v>713</v>
      </c>
      <c r="R1301" s="13" t="s">
        <v>714</v>
      </c>
      <c r="S1301" s="13" t="s">
        <v>721</v>
      </c>
    </row>
    <row r="1302" spans="1:19" x14ac:dyDescent="0.25">
      <c r="A1302" s="13" t="s">
        <v>716</v>
      </c>
      <c r="B1302" s="13" t="s">
        <v>703</v>
      </c>
      <c r="C1302" s="13" t="s">
        <v>717</v>
      </c>
      <c r="D1302" s="13" t="s">
        <v>705</v>
      </c>
      <c r="E1302" s="13" t="s">
        <v>706</v>
      </c>
      <c r="F1302" s="14">
        <v>1871.33</v>
      </c>
      <c r="G1302" s="13" t="s">
        <v>707</v>
      </c>
      <c r="H1302" s="19">
        <v>43952</v>
      </c>
      <c r="I1302" s="13" t="s">
        <v>2057</v>
      </c>
      <c r="J1302" s="13" t="s">
        <v>2074</v>
      </c>
      <c r="K1302" s="20">
        <v>10088</v>
      </c>
      <c r="L1302" s="13" t="s">
        <v>648</v>
      </c>
      <c r="M1302" s="20">
        <v>113060</v>
      </c>
      <c r="N1302" s="13" t="s">
        <v>2075</v>
      </c>
      <c r="O1302" s="13" t="s">
        <v>718</v>
      </c>
      <c r="P1302" s="13" t="s">
        <v>719</v>
      </c>
      <c r="Q1302" s="13" t="s">
        <v>720</v>
      </c>
      <c r="R1302" s="13" t="s">
        <v>714</v>
      </c>
      <c r="S1302" s="13" t="s">
        <v>721</v>
      </c>
    </row>
    <row r="1303" spans="1:19" x14ac:dyDescent="0.25">
      <c r="A1303" s="13" t="s">
        <v>722</v>
      </c>
      <c r="B1303" s="13" t="s">
        <v>703</v>
      </c>
      <c r="C1303" s="13" t="s">
        <v>723</v>
      </c>
      <c r="D1303" s="13" t="s">
        <v>705</v>
      </c>
      <c r="E1303" s="13" t="s">
        <v>706</v>
      </c>
      <c r="F1303" s="14">
        <v>1854.93</v>
      </c>
      <c r="G1303" s="13" t="s">
        <v>707</v>
      </c>
      <c r="H1303" s="19">
        <v>43983</v>
      </c>
      <c r="I1303" s="13" t="s">
        <v>1996</v>
      </c>
      <c r="J1303" s="13" t="s">
        <v>2074</v>
      </c>
      <c r="K1303" s="20">
        <v>10088</v>
      </c>
      <c r="L1303" s="13" t="s">
        <v>648</v>
      </c>
      <c r="M1303" s="20">
        <v>113060</v>
      </c>
      <c r="N1303" s="13" t="s">
        <v>2075</v>
      </c>
      <c r="O1303" s="13" t="s">
        <v>724</v>
      </c>
      <c r="P1303" s="13" t="s">
        <v>725</v>
      </c>
      <c r="Q1303" s="13" t="s">
        <v>726</v>
      </c>
      <c r="R1303" s="13" t="s">
        <v>714</v>
      </c>
      <c r="S1303" s="13" t="s">
        <v>721</v>
      </c>
    </row>
    <row r="1304" spans="1:19" x14ac:dyDescent="0.25">
      <c r="A1304" s="13" t="s">
        <v>702</v>
      </c>
      <c r="B1304" s="13" t="s">
        <v>703</v>
      </c>
      <c r="C1304" s="13" t="s">
        <v>704</v>
      </c>
      <c r="D1304" s="13" t="s">
        <v>705</v>
      </c>
      <c r="E1304" s="13" t="s">
        <v>706</v>
      </c>
      <c r="F1304" s="14">
        <v>930.34</v>
      </c>
      <c r="G1304" s="13" t="s">
        <v>707</v>
      </c>
      <c r="H1304" s="19">
        <v>43922</v>
      </c>
      <c r="I1304" s="13" t="s">
        <v>2076</v>
      </c>
      <c r="J1304" s="13" t="s">
        <v>2077</v>
      </c>
      <c r="K1304" s="20">
        <v>10088</v>
      </c>
      <c r="L1304" s="13" t="s">
        <v>648</v>
      </c>
      <c r="M1304" s="20">
        <v>114000</v>
      </c>
      <c r="N1304" s="13" t="s">
        <v>2078</v>
      </c>
      <c r="O1304" s="13" t="s">
        <v>711</v>
      </c>
      <c r="P1304" s="13" t="s">
        <v>712</v>
      </c>
      <c r="Q1304" s="13" t="s">
        <v>713</v>
      </c>
      <c r="R1304" s="13" t="s">
        <v>714</v>
      </c>
      <c r="S1304" s="13" t="s">
        <v>741</v>
      </c>
    </row>
    <row r="1305" spans="1:19" x14ac:dyDescent="0.25">
      <c r="A1305" s="13" t="s">
        <v>716</v>
      </c>
      <c r="B1305" s="13" t="s">
        <v>703</v>
      </c>
      <c r="C1305" s="13" t="s">
        <v>717</v>
      </c>
      <c r="D1305" s="13" t="s">
        <v>705</v>
      </c>
      <c r="E1305" s="13" t="s">
        <v>706</v>
      </c>
      <c r="F1305" s="14">
        <v>946.5</v>
      </c>
      <c r="G1305" s="13" t="s">
        <v>707</v>
      </c>
      <c r="H1305" s="19">
        <v>43952</v>
      </c>
      <c r="I1305" s="13" t="s">
        <v>2061</v>
      </c>
      <c r="J1305" s="13" t="s">
        <v>2077</v>
      </c>
      <c r="K1305" s="20">
        <v>10088</v>
      </c>
      <c r="L1305" s="13" t="s">
        <v>648</v>
      </c>
      <c r="M1305" s="20">
        <v>114000</v>
      </c>
      <c r="N1305" s="13" t="s">
        <v>2078</v>
      </c>
      <c r="O1305" s="13" t="s">
        <v>718</v>
      </c>
      <c r="P1305" s="13" t="s">
        <v>719</v>
      </c>
      <c r="Q1305" s="13" t="s">
        <v>720</v>
      </c>
      <c r="R1305" s="13" t="s">
        <v>714</v>
      </c>
      <c r="S1305" s="13" t="s">
        <v>741</v>
      </c>
    </row>
    <row r="1306" spans="1:19" x14ac:dyDescent="0.25">
      <c r="A1306" s="13" t="s">
        <v>722</v>
      </c>
      <c r="B1306" s="13" t="s">
        <v>703</v>
      </c>
      <c r="C1306" s="13" t="s">
        <v>723</v>
      </c>
      <c r="D1306" s="13" t="s">
        <v>705</v>
      </c>
      <c r="E1306" s="13" t="s">
        <v>706</v>
      </c>
      <c r="F1306" s="14">
        <v>952.06</v>
      </c>
      <c r="G1306" s="13" t="s">
        <v>707</v>
      </c>
      <c r="H1306" s="19">
        <v>43983</v>
      </c>
      <c r="I1306" s="13" t="s">
        <v>1999</v>
      </c>
      <c r="J1306" s="13" t="s">
        <v>2077</v>
      </c>
      <c r="K1306" s="20">
        <v>10088</v>
      </c>
      <c r="L1306" s="13" t="s">
        <v>648</v>
      </c>
      <c r="M1306" s="20">
        <v>114000</v>
      </c>
      <c r="N1306" s="13" t="s">
        <v>2078</v>
      </c>
      <c r="O1306" s="13" t="s">
        <v>724</v>
      </c>
      <c r="P1306" s="13" t="s">
        <v>725</v>
      </c>
      <c r="Q1306" s="13" t="s">
        <v>726</v>
      </c>
      <c r="R1306" s="13" t="s">
        <v>714</v>
      </c>
      <c r="S1306" s="13" t="s">
        <v>741</v>
      </c>
    </row>
    <row r="1307" spans="1:19" x14ac:dyDescent="0.25">
      <c r="A1307" s="13" t="s">
        <v>702</v>
      </c>
      <c r="B1307" s="13" t="s">
        <v>703</v>
      </c>
      <c r="C1307" s="13" t="s">
        <v>704</v>
      </c>
      <c r="D1307" s="13" t="s">
        <v>705</v>
      </c>
      <c r="E1307" s="13" t="s">
        <v>706</v>
      </c>
      <c r="F1307" s="14">
        <v>2370.66</v>
      </c>
      <c r="G1307" s="13" t="s">
        <v>707</v>
      </c>
      <c r="H1307" s="19">
        <v>43922</v>
      </c>
      <c r="I1307" s="13" t="s">
        <v>2079</v>
      </c>
      <c r="J1307" s="13" t="s">
        <v>2080</v>
      </c>
      <c r="K1307" s="20">
        <v>10088</v>
      </c>
      <c r="L1307" s="13" t="s">
        <v>648</v>
      </c>
      <c r="M1307" s="20">
        <v>114010</v>
      </c>
      <c r="N1307" s="13" t="s">
        <v>2081</v>
      </c>
      <c r="O1307" s="13" t="s">
        <v>711</v>
      </c>
      <c r="P1307" s="13" t="s">
        <v>712</v>
      </c>
      <c r="Q1307" s="13" t="s">
        <v>713</v>
      </c>
      <c r="R1307" s="13" t="s">
        <v>714</v>
      </c>
      <c r="S1307" s="13" t="s">
        <v>715</v>
      </c>
    </row>
    <row r="1308" spans="1:19" x14ac:dyDescent="0.25">
      <c r="A1308" s="13" t="s">
        <v>716</v>
      </c>
      <c r="B1308" s="13" t="s">
        <v>703</v>
      </c>
      <c r="C1308" s="13" t="s">
        <v>717</v>
      </c>
      <c r="D1308" s="13" t="s">
        <v>705</v>
      </c>
      <c r="E1308" s="13" t="s">
        <v>706</v>
      </c>
      <c r="F1308" s="14">
        <v>2370.66</v>
      </c>
      <c r="G1308" s="13" t="s">
        <v>707</v>
      </c>
      <c r="H1308" s="19">
        <v>43952</v>
      </c>
      <c r="I1308" s="13" t="s">
        <v>2064</v>
      </c>
      <c r="J1308" s="13" t="s">
        <v>2080</v>
      </c>
      <c r="K1308" s="20">
        <v>10088</v>
      </c>
      <c r="L1308" s="13" t="s">
        <v>648</v>
      </c>
      <c r="M1308" s="20">
        <v>114010</v>
      </c>
      <c r="N1308" s="13" t="s">
        <v>2081</v>
      </c>
      <c r="O1308" s="13" t="s">
        <v>718</v>
      </c>
      <c r="P1308" s="13" t="s">
        <v>719</v>
      </c>
      <c r="Q1308" s="13" t="s">
        <v>720</v>
      </c>
      <c r="R1308" s="13" t="s">
        <v>714</v>
      </c>
      <c r="S1308" s="13" t="s">
        <v>715</v>
      </c>
    </row>
    <row r="1309" spans="1:19" x14ac:dyDescent="0.25">
      <c r="A1309" s="13" t="s">
        <v>722</v>
      </c>
      <c r="B1309" s="13" t="s">
        <v>703</v>
      </c>
      <c r="C1309" s="13" t="s">
        <v>723</v>
      </c>
      <c r="D1309" s="13" t="s">
        <v>705</v>
      </c>
      <c r="E1309" s="13" t="s">
        <v>706</v>
      </c>
      <c r="F1309" s="14">
        <v>2370.66</v>
      </c>
      <c r="G1309" s="13" t="s">
        <v>707</v>
      </c>
      <c r="H1309" s="19">
        <v>43983</v>
      </c>
      <c r="I1309" s="13" t="s">
        <v>2002</v>
      </c>
      <c r="J1309" s="13" t="s">
        <v>2080</v>
      </c>
      <c r="K1309" s="20">
        <v>10088</v>
      </c>
      <c r="L1309" s="13" t="s">
        <v>648</v>
      </c>
      <c r="M1309" s="20">
        <v>114010</v>
      </c>
      <c r="N1309" s="13" t="s">
        <v>2081</v>
      </c>
      <c r="O1309" s="13" t="s">
        <v>724</v>
      </c>
      <c r="P1309" s="13" t="s">
        <v>725</v>
      </c>
      <c r="Q1309" s="13" t="s">
        <v>726</v>
      </c>
      <c r="R1309" s="13" t="s">
        <v>714</v>
      </c>
      <c r="S1309" s="13" t="s">
        <v>715</v>
      </c>
    </row>
    <row r="1310" spans="1:19" x14ac:dyDescent="0.25">
      <c r="A1310" s="13" t="s">
        <v>702</v>
      </c>
      <c r="B1310" s="13" t="s">
        <v>703</v>
      </c>
      <c r="C1310" s="13" t="s">
        <v>704</v>
      </c>
      <c r="D1310" s="13" t="s">
        <v>705</v>
      </c>
      <c r="E1310" s="13" t="s">
        <v>706</v>
      </c>
      <c r="F1310" s="14">
        <v>16866.009999999998</v>
      </c>
      <c r="G1310" s="13" t="s">
        <v>707</v>
      </c>
      <c r="H1310" s="19">
        <v>43922</v>
      </c>
      <c r="I1310" s="13" t="s">
        <v>2082</v>
      </c>
      <c r="J1310" s="13" t="s">
        <v>2083</v>
      </c>
      <c r="K1310" s="20">
        <v>10088</v>
      </c>
      <c r="L1310" s="13" t="s">
        <v>648</v>
      </c>
      <c r="M1310" s="20">
        <v>114040</v>
      </c>
      <c r="N1310" s="13" t="s">
        <v>2084</v>
      </c>
      <c r="O1310" s="13" t="s">
        <v>711</v>
      </c>
      <c r="P1310" s="13" t="s">
        <v>712</v>
      </c>
      <c r="Q1310" s="13" t="s">
        <v>713</v>
      </c>
      <c r="R1310" s="13" t="s">
        <v>714</v>
      </c>
      <c r="S1310" s="13" t="s">
        <v>682</v>
      </c>
    </row>
    <row r="1311" spans="1:19" x14ac:dyDescent="0.25">
      <c r="A1311" s="13" t="s">
        <v>716</v>
      </c>
      <c r="B1311" s="13" t="s">
        <v>703</v>
      </c>
      <c r="C1311" s="13" t="s">
        <v>717</v>
      </c>
      <c r="D1311" s="13" t="s">
        <v>705</v>
      </c>
      <c r="E1311" s="13" t="s">
        <v>706</v>
      </c>
      <c r="F1311" s="14">
        <v>16866.009999999998</v>
      </c>
      <c r="G1311" s="13" t="s">
        <v>707</v>
      </c>
      <c r="H1311" s="19">
        <v>43952</v>
      </c>
      <c r="I1311" s="13" t="s">
        <v>2067</v>
      </c>
      <c r="J1311" s="13" t="s">
        <v>2083</v>
      </c>
      <c r="K1311" s="20">
        <v>10088</v>
      </c>
      <c r="L1311" s="13" t="s">
        <v>648</v>
      </c>
      <c r="M1311" s="20">
        <v>114040</v>
      </c>
      <c r="N1311" s="13" t="s">
        <v>2084</v>
      </c>
      <c r="O1311" s="13" t="s">
        <v>718</v>
      </c>
      <c r="P1311" s="13" t="s">
        <v>719</v>
      </c>
      <c r="Q1311" s="13" t="s">
        <v>720</v>
      </c>
      <c r="R1311" s="13" t="s">
        <v>714</v>
      </c>
      <c r="S1311" s="13" t="s">
        <v>682</v>
      </c>
    </row>
    <row r="1312" spans="1:19" x14ac:dyDescent="0.25">
      <c r="A1312" s="13" t="s">
        <v>722</v>
      </c>
      <c r="B1312" s="13" t="s">
        <v>703</v>
      </c>
      <c r="C1312" s="13" t="s">
        <v>723</v>
      </c>
      <c r="D1312" s="13" t="s">
        <v>705</v>
      </c>
      <c r="E1312" s="13" t="s">
        <v>706</v>
      </c>
      <c r="F1312" s="14">
        <v>16866.009999999998</v>
      </c>
      <c r="G1312" s="13" t="s">
        <v>707</v>
      </c>
      <c r="H1312" s="19">
        <v>43983</v>
      </c>
      <c r="I1312" s="13" t="s">
        <v>2005</v>
      </c>
      <c r="J1312" s="13" t="s">
        <v>2083</v>
      </c>
      <c r="K1312" s="20">
        <v>10088</v>
      </c>
      <c r="L1312" s="13" t="s">
        <v>648</v>
      </c>
      <c r="M1312" s="20">
        <v>114040</v>
      </c>
      <c r="N1312" s="13" t="s">
        <v>2084</v>
      </c>
      <c r="O1312" s="13" t="s">
        <v>724</v>
      </c>
      <c r="P1312" s="13" t="s">
        <v>725</v>
      </c>
      <c r="Q1312" s="13" t="s">
        <v>726</v>
      </c>
      <c r="R1312" s="13" t="s">
        <v>714</v>
      </c>
      <c r="S1312" s="13" t="s">
        <v>682</v>
      </c>
    </row>
    <row r="1313" spans="1:19" x14ac:dyDescent="0.25">
      <c r="A1313" s="13" t="s">
        <v>702</v>
      </c>
      <c r="B1313" s="13" t="s">
        <v>703</v>
      </c>
      <c r="C1313" s="13" t="s">
        <v>704</v>
      </c>
      <c r="D1313" s="13" t="s">
        <v>705</v>
      </c>
      <c r="E1313" s="13" t="s">
        <v>706</v>
      </c>
      <c r="F1313" s="14">
        <v>7438.21</v>
      </c>
      <c r="G1313" s="13" t="s">
        <v>707</v>
      </c>
      <c r="H1313" s="19">
        <v>43922</v>
      </c>
      <c r="I1313" s="13" t="s">
        <v>2085</v>
      </c>
      <c r="J1313" s="13" t="s">
        <v>2086</v>
      </c>
      <c r="K1313" s="20">
        <v>10088</v>
      </c>
      <c r="L1313" s="13" t="s">
        <v>648</v>
      </c>
      <c r="M1313" s="20">
        <v>114060</v>
      </c>
      <c r="N1313" s="13" t="s">
        <v>2087</v>
      </c>
      <c r="O1313" s="13" t="s">
        <v>711</v>
      </c>
      <c r="P1313" s="13" t="s">
        <v>712</v>
      </c>
      <c r="Q1313" s="13" t="s">
        <v>713</v>
      </c>
      <c r="R1313" s="13" t="s">
        <v>714</v>
      </c>
      <c r="S1313" s="13" t="s">
        <v>721</v>
      </c>
    </row>
    <row r="1314" spans="1:19" x14ac:dyDescent="0.25">
      <c r="A1314" s="13" t="s">
        <v>716</v>
      </c>
      <c r="B1314" s="13" t="s">
        <v>703</v>
      </c>
      <c r="C1314" s="13" t="s">
        <v>717</v>
      </c>
      <c r="D1314" s="13" t="s">
        <v>705</v>
      </c>
      <c r="E1314" s="13" t="s">
        <v>706</v>
      </c>
      <c r="F1314" s="14">
        <v>7682.01</v>
      </c>
      <c r="G1314" s="13" t="s">
        <v>707</v>
      </c>
      <c r="H1314" s="19">
        <v>43952</v>
      </c>
      <c r="I1314" s="13" t="s">
        <v>2070</v>
      </c>
      <c r="J1314" s="13" t="s">
        <v>2086</v>
      </c>
      <c r="K1314" s="20">
        <v>10088</v>
      </c>
      <c r="L1314" s="13" t="s">
        <v>648</v>
      </c>
      <c r="M1314" s="20">
        <v>114060</v>
      </c>
      <c r="N1314" s="13" t="s">
        <v>2087</v>
      </c>
      <c r="O1314" s="13" t="s">
        <v>718</v>
      </c>
      <c r="P1314" s="13" t="s">
        <v>719</v>
      </c>
      <c r="Q1314" s="13" t="s">
        <v>720</v>
      </c>
      <c r="R1314" s="13" t="s">
        <v>714</v>
      </c>
      <c r="S1314" s="13" t="s">
        <v>721</v>
      </c>
    </row>
    <row r="1315" spans="1:19" x14ac:dyDescent="0.25">
      <c r="A1315" s="13" t="s">
        <v>722</v>
      </c>
      <c r="B1315" s="13" t="s">
        <v>703</v>
      </c>
      <c r="C1315" s="13" t="s">
        <v>723</v>
      </c>
      <c r="D1315" s="13" t="s">
        <v>705</v>
      </c>
      <c r="E1315" s="13" t="s">
        <v>706</v>
      </c>
      <c r="F1315" s="14">
        <v>7620.99</v>
      </c>
      <c r="G1315" s="13" t="s">
        <v>707</v>
      </c>
      <c r="H1315" s="19">
        <v>43983</v>
      </c>
      <c r="I1315" s="13" t="s">
        <v>2010</v>
      </c>
      <c r="J1315" s="13" t="s">
        <v>2086</v>
      </c>
      <c r="K1315" s="20">
        <v>10088</v>
      </c>
      <c r="L1315" s="13" t="s">
        <v>648</v>
      </c>
      <c r="M1315" s="20">
        <v>114060</v>
      </c>
      <c r="N1315" s="13" t="s">
        <v>2087</v>
      </c>
      <c r="O1315" s="13" t="s">
        <v>724</v>
      </c>
      <c r="P1315" s="13" t="s">
        <v>725</v>
      </c>
      <c r="Q1315" s="13" t="s">
        <v>726</v>
      </c>
      <c r="R1315" s="13" t="s">
        <v>714</v>
      </c>
      <c r="S1315" s="13" t="s">
        <v>721</v>
      </c>
    </row>
    <row r="1316" spans="1:19" x14ac:dyDescent="0.25">
      <c r="A1316" s="13" t="s">
        <v>702</v>
      </c>
      <c r="B1316" s="13" t="s">
        <v>703</v>
      </c>
      <c r="C1316" s="13" t="s">
        <v>704</v>
      </c>
      <c r="D1316" s="13" t="s">
        <v>705</v>
      </c>
      <c r="E1316" s="13" t="s">
        <v>706</v>
      </c>
      <c r="F1316" s="14">
        <v>2148.9899999999998</v>
      </c>
      <c r="G1316" s="13" t="s">
        <v>707</v>
      </c>
      <c r="H1316" s="19">
        <v>43922</v>
      </c>
      <c r="I1316" s="13" t="s">
        <v>2088</v>
      </c>
      <c r="J1316" s="13" t="s">
        <v>2089</v>
      </c>
      <c r="K1316" s="20">
        <v>10089</v>
      </c>
      <c r="L1316" s="13" t="s">
        <v>649</v>
      </c>
      <c r="M1316" s="20">
        <v>111100</v>
      </c>
      <c r="N1316" s="13" t="s">
        <v>2090</v>
      </c>
      <c r="O1316" s="13" t="s">
        <v>711</v>
      </c>
      <c r="P1316" s="13" t="s">
        <v>712</v>
      </c>
      <c r="Q1316" s="13" t="s">
        <v>713</v>
      </c>
      <c r="R1316" s="13" t="s">
        <v>714</v>
      </c>
      <c r="S1316" s="13" t="s">
        <v>715</v>
      </c>
    </row>
    <row r="1317" spans="1:19" x14ac:dyDescent="0.25">
      <c r="A1317" s="13" t="s">
        <v>716</v>
      </c>
      <c r="B1317" s="13" t="s">
        <v>703</v>
      </c>
      <c r="C1317" s="13" t="s">
        <v>717</v>
      </c>
      <c r="D1317" s="13" t="s">
        <v>705</v>
      </c>
      <c r="E1317" s="13" t="s">
        <v>706</v>
      </c>
      <c r="F1317" s="14">
        <v>2148.9899999999998</v>
      </c>
      <c r="G1317" s="13" t="s">
        <v>707</v>
      </c>
      <c r="H1317" s="19">
        <v>43952</v>
      </c>
      <c r="I1317" s="13" t="s">
        <v>2073</v>
      </c>
      <c r="J1317" s="13" t="s">
        <v>2089</v>
      </c>
      <c r="K1317" s="20">
        <v>10089</v>
      </c>
      <c r="L1317" s="13" t="s">
        <v>649</v>
      </c>
      <c r="M1317" s="20">
        <v>111100</v>
      </c>
      <c r="N1317" s="13" t="s">
        <v>2090</v>
      </c>
      <c r="O1317" s="13" t="s">
        <v>718</v>
      </c>
      <c r="P1317" s="13" t="s">
        <v>719</v>
      </c>
      <c r="Q1317" s="13" t="s">
        <v>720</v>
      </c>
      <c r="R1317" s="13" t="s">
        <v>714</v>
      </c>
      <c r="S1317" s="13" t="s">
        <v>715</v>
      </c>
    </row>
    <row r="1318" spans="1:19" x14ac:dyDescent="0.25">
      <c r="A1318" s="13" t="s">
        <v>722</v>
      </c>
      <c r="B1318" s="13" t="s">
        <v>703</v>
      </c>
      <c r="C1318" s="13" t="s">
        <v>723</v>
      </c>
      <c r="D1318" s="13" t="s">
        <v>705</v>
      </c>
      <c r="E1318" s="13" t="s">
        <v>706</v>
      </c>
      <c r="F1318" s="14">
        <v>2148.9899999999998</v>
      </c>
      <c r="G1318" s="13" t="s">
        <v>707</v>
      </c>
      <c r="H1318" s="19">
        <v>43983</v>
      </c>
      <c r="I1318" s="13" t="s">
        <v>2013</v>
      </c>
      <c r="J1318" s="13" t="s">
        <v>2089</v>
      </c>
      <c r="K1318" s="20">
        <v>10089</v>
      </c>
      <c r="L1318" s="13" t="s">
        <v>649</v>
      </c>
      <c r="M1318" s="20">
        <v>111100</v>
      </c>
      <c r="N1318" s="13" t="s">
        <v>2090</v>
      </c>
      <c r="O1318" s="13" t="s">
        <v>724</v>
      </c>
      <c r="P1318" s="13" t="s">
        <v>725</v>
      </c>
      <c r="Q1318" s="13" t="s">
        <v>726</v>
      </c>
      <c r="R1318" s="13" t="s">
        <v>714</v>
      </c>
      <c r="S1318" s="13" t="s">
        <v>715</v>
      </c>
    </row>
    <row r="1319" spans="1:19" x14ac:dyDescent="0.25">
      <c r="A1319" s="13" t="s">
        <v>702</v>
      </c>
      <c r="B1319" s="13" t="s">
        <v>703</v>
      </c>
      <c r="C1319" s="13" t="s">
        <v>704</v>
      </c>
      <c r="D1319" s="13" t="s">
        <v>705</v>
      </c>
      <c r="E1319" s="13" t="s">
        <v>706</v>
      </c>
      <c r="F1319" s="14">
        <v>3423.78</v>
      </c>
      <c r="G1319" s="13" t="s">
        <v>707</v>
      </c>
      <c r="H1319" s="19">
        <v>43922</v>
      </c>
      <c r="I1319" s="13" t="s">
        <v>2091</v>
      </c>
      <c r="J1319" s="13" t="s">
        <v>2092</v>
      </c>
      <c r="K1319" s="20">
        <v>10089</v>
      </c>
      <c r="L1319" s="13" t="s">
        <v>649</v>
      </c>
      <c r="M1319" s="20">
        <v>111200</v>
      </c>
      <c r="N1319" s="13" t="s">
        <v>2093</v>
      </c>
      <c r="O1319" s="13" t="s">
        <v>711</v>
      </c>
      <c r="P1319" s="13" t="s">
        <v>712</v>
      </c>
      <c r="Q1319" s="13" t="s">
        <v>713</v>
      </c>
      <c r="R1319" s="13" t="s">
        <v>714</v>
      </c>
      <c r="S1319" s="13" t="s">
        <v>730</v>
      </c>
    </row>
    <row r="1320" spans="1:19" x14ac:dyDescent="0.25">
      <c r="A1320" s="13" t="s">
        <v>716</v>
      </c>
      <c r="B1320" s="13" t="s">
        <v>703</v>
      </c>
      <c r="C1320" s="13" t="s">
        <v>717</v>
      </c>
      <c r="D1320" s="13" t="s">
        <v>705</v>
      </c>
      <c r="E1320" s="13" t="s">
        <v>706</v>
      </c>
      <c r="F1320" s="14">
        <v>3010.38</v>
      </c>
      <c r="G1320" s="13" t="s">
        <v>707</v>
      </c>
      <c r="H1320" s="19">
        <v>43952</v>
      </c>
      <c r="I1320" s="13" t="s">
        <v>2076</v>
      </c>
      <c r="J1320" s="13" t="s">
        <v>2092</v>
      </c>
      <c r="K1320" s="20">
        <v>10089</v>
      </c>
      <c r="L1320" s="13" t="s">
        <v>649</v>
      </c>
      <c r="M1320" s="20">
        <v>111200</v>
      </c>
      <c r="N1320" s="13" t="s">
        <v>2093</v>
      </c>
      <c r="O1320" s="13" t="s">
        <v>718</v>
      </c>
      <c r="P1320" s="13" t="s">
        <v>719</v>
      </c>
      <c r="Q1320" s="13" t="s">
        <v>720</v>
      </c>
      <c r="R1320" s="13" t="s">
        <v>714</v>
      </c>
      <c r="S1320" s="13" t="s">
        <v>730</v>
      </c>
    </row>
    <row r="1321" spans="1:19" x14ac:dyDescent="0.25">
      <c r="A1321" s="13" t="s">
        <v>722</v>
      </c>
      <c r="B1321" s="13" t="s">
        <v>703</v>
      </c>
      <c r="C1321" s="13" t="s">
        <v>723</v>
      </c>
      <c r="D1321" s="13" t="s">
        <v>705</v>
      </c>
      <c r="E1321" s="13" t="s">
        <v>706</v>
      </c>
      <c r="F1321" s="14">
        <v>3010.38</v>
      </c>
      <c r="G1321" s="13" t="s">
        <v>707</v>
      </c>
      <c r="H1321" s="19">
        <v>43983</v>
      </c>
      <c r="I1321" s="13" t="s">
        <v>2016</v>
      </c>
      <c r="J1321" s="13" t="s">
        <v>2092</v>
      </c>
      <c r="K1321" s="20">
        <v>10089</v>
      </c>
      <c r="L1321" s="13" t="s">
        <v>649</v>
      </c>
      <c r="M1321" s="20">
        <v>111200</v>
      </c>
      <c r="N1321" s="13" t="s">
        <v>2093</v>
      </c>
      <c r="O1321" s="13" t="s">
        <v>724</v>
      </c>
      <c r="P1321" s="13" t="s">
        <v>725</v>
      </c>
      <c r="Q1321" s="13" t="s">
        <v>726</v>
      </c>
      <c r="R1321" s="13" t="s">
        <v>714</v>
      </c>
      <c r="S1321" s="13" t="s">
        <v>730</v>
      </c>
    </row>
    <row r="1322" spans="1:19" x14ac:dyDescent="0.25">
      <c r="A1322" s="13" t="s">
        <v>702</v>
      </c>
      <c r="B1322" s="13" t="s">
        <v>703</v>
      </c>
      <c r="C1322" s="13" t="s">
        <v>704</v>
      </c>
      <c r="D1322" s="13" t="s">
        <v>705</v>
      </c>
      <c r="E1322" s="13" t="s">
        <v>706</v>
      </c>
      <c r="F1322" s="14">
        <v>39891.51</v>
      </c>
      <c r="G1322" s="13" t="s">
        <v>707</v>
      </c>
      <c r="H1322" s="19">
        <v>43922</v>
      </c>
      <c r="I1322" s="13" t="s">
        <v>2094</v>
      </c>
      <c r="J1322" s="13" t="s">
        <v>2095</v>
      </c>
      <c r="K1322" s="20">
        <v>10089</v>
      </c>
      <c r="L1322" s="13" t="s">
        <v>649</v>
      </c>
      <c r="M1322" s="20">
        <v>111400</v>
      </c>
      <c r="N1322" s="13" t="s">
        <v>2096</v>
      </c>
      <c r="O1322" s="13" t="s">
        <v>711</v>
      </c>
      <c r="P1322" s="13" t="s">
        <v>712</v>
      </c>
      <c r="Q1322" s="13" t="s">
        <v>713</v>
      </c>
      <c r="R1322" s="13" t="s">
        <v>714</v>
      </c>
      <c r="S1322" s="13" t="s">
        <v>682</v>
      </c>
    </row>
    <row r="1323" spans="1:19" x14ac:dyDescent="0.25">
      <c r="A1323" s="13" t="s">
        <v>716</v>
      </c>
      <c r="B1323" s="13" t="s">
        <v>703</v>
      </c>
      <c r="C1323" s="13" t="s">
        <v>717</v>
      </c>
      <c r="D1323" s="13" t="s">
        <v>705</v>
      </c>
      <c r="E1323" s="13" t="s">
        <v>706</v>
      </c>
      <c r="F1323" s="14">
        <v>39849.980000000003</v>
      </c>
      <c r="G1323" s="13" t="s">
        <v>707</v>
      </c>
      <c r="H1323" s="19">
        <v>43952</v>
      </c>
      <c r="I1323" s="13" t="s">
        <v>2079</v>
      </c>
      <c r="J1323" s="13" t="s">
        <v>2095</v>
      </c>
      <c r="K1323" s="20">
        <v>10089</v>
      </c>
      <c r="L1323" s="13" t="s">
        <v>649</v>
      </c>
      <c r="M1323" s="20">
        <v>111400</v>
      </c>
      <c r="N1323" s="13" t="s">
        <v>2096</v>
      </c>
      <c r="O1323" s="13" t="s">
        <v>718</v>
      </c>
      <c r="P1323" s="13" t="s">
        <v>719</v>
      </c>
      <c r="Q1323" s="13" t="s">
        <v>720</v>
      </c>
      <c r="R1323" s="13" t="s">
        <v>714</v>
      </c>
      <c r="S1323" s="13" t="s">
        <v>682</v>
      </c>
    </row>
    <row r="1324" spans="1:19" x14ac:dyDescent="0.25">
      <c r="A1324" s="13" t="s">
        <v>722</v>
      </c>
      <c r="B1324" s="13" t="s">
        <v>703</v>
      </c>
      <c r="C1324" s="13" t="s">
        <v>723</v>
      </c>
      <c r="D1324" s="13" t="s">
        <v>705</v>
      </c>
      <c r="E1324" s="13" t="s">
        <v>706</v>
      </c>
      <c r="F1324" s="14">
        <v>39995.33</v>
      </c>
      <c r="G1324" s="13" t="s">
        <v>707</v>
      </c>
      <c r="H1324" s="19">
        <v>43983</v>
      </c>
      <c r="I1324" s="13" t="s">
        <v>2019</v>
      </c>
      <c r="J1324" s="13" t="s">
        <v>2095</v>
      </c>
      <c r="K1324" s="20">
        <v>10089</v>
      </c>
      <c r="L1324" s="13" t="s">
        <v>649</v>
      </c>
      <c r="M1324" s="20">
        <v>111400</v>
      </c>
      <c r="N1324" s="13" t="s">
        <v>2096</v>
      </c>
      <c r="O1324" s="13" t="s">
        <v>724</v>
      </c>
      <c r="P1324" s="13" t="s">
        <v>725</v>
      </c>
      <c r="Q1324" s="13" t="s">
        <v>726</v>
      </c>
      <c r="R1324" s="13" t="s">
        <v>714</v>
      </c>
      <c r="S1324" s="13" t="s">
        <v>682</v>
      </c>
    </row>
    <row r="1325" spans="1:19" x14ac:dyDescent="0.25">
      <c r="A1325" s="13" t="s">
        <v>702</v>
      </c>
      <c r="B1325" s="13" t="s">
        <v>703</v>
      </c>
      <c r="C1325" s="13" t="s">
        <v>704</v>
      </c>
      <c r="D1325" s="13" t="s">
        <v>705</v>
      </c>
      <c r="E1325" s="13" t="s">
        <v>706</v>
      </c>
      <c r="F1325" s="14">
        <v>13594.82</v>
      </c>
      <c r="G1325" s="13" t="s">
        <v>707</v>
      </c>
      <c r="H1325" s="19">
        <v>43922</v>
      </c>
      <c r="I1325" s="13" t="s">
        <v>2097</v>
      </c>
      <c r="J1325" s="13" t="s">
        <v>2098</v>
      </c>
      <c r="K1325" s="20">
        <v>10089</v>
      </c>
      <c r="L1325" s="13" t="s">
        <v>649</v>
      </c>
      <c r="M1325" s="20">
        <v>111600</v>
      </c>
      <c r="N1325" s="13" t="s">
        <v>2099</v>
      </c>
      <c r="O1325" s="13" t="s">
        <v>711</v>
      </c>
      <c r="P1325" s="13" t="s">
        <v>712</v>
      </c>
      <c r="Q1325" s="13" t="s">
        <v>713</v>
      </c>
      <c r="R1325" s="13" t="s">
        <v>714</v>
      </c>
      <c r="S1325" s="13" t="s">
        <v>721</v>
      </c>
    </row>
    <row r="1326" spans="1:19" x14ac:dyDescent="0.25">
      <c r="A1326" s="13" t="s">
        <v>716</v>
      </c>
      <c r="B1326" s="13" t="s">
        <v>703</v>
      </c>
      <c r="C1326" s="13" t="s">
        <v>717</v>
      </c>
      <c r="D1326" s="13" t="s">
        <v>705</v>
      </c>
      <c r="E1326" s="13" t="s">
        <v>706</v>
      </c>
      <c r="F1326" s="14">
        <v>11927.43</v>
      </c>
      <c r="G1326" s="13" t="s">
        <v>707</v>
      </c>
      <c r="H1326" s="19">
        <v>43952</v>
      </c>
      <c r="I1326" s="13" t="s">
        <v>2082</v>
      </c>
      <c r="J1326" s="13" t="s">
        <v>2098</v>
      </c>
      <c r="K1326" s="20">
        <v>10089</v>
      </c>
      <c r="L1326" s="13" t="s">
        <v>649</v>
      </c>
      <c r="M1326" s="20">
        <v>111600</v>
      </c>
      <c r="N1326" s="13" t="s">
        <v>2099</v>
      </c>
      <c r="O1326" s="13" t="s">
        <v>718</v>
      </c>
      <c r="P1326" s="13" t="s">
        <v>719</v>
      </c>
      <c r="Q1326" s="13" t="s">
        <v>720</v>
      </c>
      <c r="R1326" s="13" t="s">
        <v>714</v>
      </c>
      <c r="S1326" s="13" t="s">
        <v>721</v>
      </c>
    </row>
    <row r="1327" spans="1:19" x14ac:dyDescent="0.25">
      <c r="A1327" s="13" t="s">
        <v>722</v>
      </c>
      <c r="B1327" s="13" t="s">
        <v>703</v>
      </c>
      <c r="C1327" s="13" t="s">
        <v>723</v>
      </c>
      <c r="D1327" s="13" t="s">
        <v>705</v>
      </c>
      <c r="E1327" s="13" t="s">
        <v>706</v>
      </c>
      <c r="F1327" s="14">
        <v>11927.43</v>
      </c>
      <c r="G1327" s="13" t="s">
        <v>707</v>
      </c>
      <c r="H1327" s="19">
        <v>43983</v>
      </c>
      <c r="I1327" s="13" t="s">
        <v>2022</v>
      </c>
      <c r="J1327" s="13" t="s">
        <v>2098</v>
      </c>
      <c r="K1327" s="20">
        <v>10089</v>
      </c>
      <c r="L1327" s="13" t="s">
        <v>649</v>
      </c>
      <c r="M1327" s="20">
        <v>111600</v>
      </c>
      <c r="N1327" s="13" t="s">
        <v>2099</v>
      </c>
      <c r="O1327" s="13" t="s">
        <v>724</v>
      </c>
      <c r="P1327" s="13" t="s">
        <v>725</v>
      </c>
      <c r="Q1327" s="13" t="s">
        <v>726</v>
      </c>
      <c r="R1327" s="13" t="s">
        <v>714</v>
      </c>
      <c r="S1327" s="13" t="s">
        <v>721</v>
      </c>
    </row>
    <row r="1328" spans="1:19" x14ac:dyDescent="0.25">
      <c r="A1328" s="13" t="s">
        <v>702</v>
      </c>
      <c r="B1328" s="13" t="s">
        <v>703</v>
      </c>
      <c r="C1328" s="13" t="s">
        <v>704</v>
      </c>
      <c r="D1328" s="13" t="s">
        <v>705</v>
      </c>
      <c r="E1328" s="13" t="s">
        <v>706</v>
      </c>
      <c r="F1328" s="14">
        <v>1344.38</v>
      </c>
      <c r="G1328" s="13" t="s">
        <v>707</v>
      </c>
      <c r="H1328" s="19">
        <v>43922</v>
      </c>
      <c r="I1328" s="13" t="s">
        <v>2100</v>
      </c>
      <c r="J1328" s="13" t="s">
        <v>2101</v>
      </c>
      <c r="K1328" s="20">
        <v>10089</v>
      </c>
      <c r="L1328" s="13" t="s">
        <v>649</v>
      </c>
      <c r="M1328" s="20">
        <v>111700</v>
      </c>
      <c r="N1328" s="13" t="s">
        <v>2102</v>
      </c>
      <c r="O1328" s="13" t="s">
        <v>711</v>
      </c>
      <c r="P1328" s="13" t="s">
        <v>712</v>
      </c>
      <c r="Q1328" s="13" t="s">
        <v>713</v>
      </c>
      <c r="R1328" s="13" t="s">
        <v>714</v>
      </c>
      <c r="S1328" s="13" t="s">
        <v>741</v>
      </c>
    </row>
    <row r="1329" spans="1:19" x14ac:dyDescent="0.25">
      <c r="A1329" s="13" t="s">
        <v>716</v>
      </c>
      <c r="B1329" s="13" t="s">
        <v>703</v>
      </c>
      <c r="C1329" s="13" t="s">
        <v>717</v>
      </c>
      <c r="D1329" s="13" t="s">
        <v>705</v>
      </c>
      <c r="E1329" s="13" t="s">
        <v>706</v>
      </c>
      <c r="F1329" s="14">
        <v>996.78</v>
      </c>
      <c r="G1329" s="13" t="s">
        <v>707</v>
      </c>
      <c r="H1329" s="19">
        <v>43952</v>
      </c>
      <c r="I1329" s="13" t="s">
        <v>2085</v>
      </c>
      <c r="J1329" s="13" t="s">
        <v>2101</v>
      </c>
      <c r="K1329" s="20">
        <v>10089</v>
      </c>
      <c r="L1329" s="13" t="s">
        <v>649</v>
      </c>
      <c r="M1329" s="20">
        <v>111700</v>
      </c>
      <c r="N1329" s="13" t="s">
        <v>2102</v>
      </c>
      <c r="O1329" s="13" t="s">
        <v>718</v>
      </c>
      <c r="P1329" s="13" t="s">
        <v>719</v>
      </c>
      <c r="Q1329" s="13" t="s">
        <v>720</v>
      </c>
      <c r="R1329" s="13" t="s">
        <v>714</v>
      </c>
      <c r="S1329" s="13" t="s">
        <v>741</v>
      </c>
    </row>
    <row r="1330" spans="1:19" x14ac:dyDescent="0.25">
      <c r="A1330" s="13" t="s">
        <v>722</v>
      </c>
      <c r="B1330" s="13" t="s">
        <v>703</v>
      </c>
      <c r="C1330" s="13" t="s">
        <v>723</v>
      </c>
      <c r="D1330" s="13" t="s">
        <v>705</v>
      </c>
      <c r="E1330" s="13" t="s">
        <v>706</v>
      </c>
      <c r="F1330" s="14">
        <v>996.78</v>
      </c>
      <c r="G1330" s="13" t="s">
        <v>707</v>
      </c>
      <c r="H1330" s="19">
        <v>43983</v>
      </c>
      <c r="I1330" s="13" t="s">
        <v>2025</v>
      </c>
      <c r="J1330" s="13" t="s">
        <v>2101</v>
      </c>
      <c r="K1330" s="20">
        <v>10089</v>
      </c>
      <c r="L1330" s="13" t="s">
        <v>649</v>
      </c>
      <c r="M1330" s="20">
        <v>111700</v>
      </c>
      <c r="N1330" s="13" t="s">
        <v>2102</v>
      </c>
      <c r="O1330" s="13" t="s">
        <v>724</v>
      </c>
      <c r="P1330" s="13" t="s">
        <v>725</v>
      </c>
      <c r="Q1330" s="13" t="s">
        <v>726</v>
      </c>
      <c r="R1330" s="13" t="s">
        <v>714</v>
      </c>
      <c r="S1330" s="13" t="s">
        <v>741</v>
      </c>
    </row>
    <row r="1331" spans="1:19" x14ac:dyDescent="0.25">
      <c r="A1331" s="13" t="s">
        <v>702</v>
      </c>
      <c r="B1331" s="13" t="s">
        <v>703</v>
      </c>
      <c r="C1331" s="13" t="s">
        <v>704</v>
      </c>
      <c r="D1331" s="13" t="s">
        <v>705</v>
      </c>
      <c r="E1331" s="13" t="s">
        <v>706</v>
      </c>
      <c r="F1331" s="14">
        <v>13.78</v>
      </c>
      <c r="G1331" s="13" t="s">
        <v>707</v>
      </c>
      <c r="H1331" s="19">
        <v>43922</v>
      </c>
      <c r="I1331" s="13" t="s">
        <v>2103</v>
      </c>
      <c r="J1331" s="13" t="s">
        <v>2104</v>
      </c>
      <c r="K1331" s="20">
        <v>10089</v>
      </c>
      <c r="L1331" s="13" t="s">
        <v>649</v>
      </c>
      <c r="M1331" s="20">
        <v>113000</v>
      </c>
      <c r="N1331" s="13" t="s">
        <v>2105</v>
      </c>
      <c r="O1331" s="13" t="s">
        <v>711</v>
      </c>
      <c r="P1331" s="13" t="s">
        <v>712</v>
      </c>
      <c r="Q1331" s="13" t="s">
        <v>713</v>
      </c>
      <c r="R1331" s="13" t="s">
        <v>714</v>
      </c>
      <c r="S1331" s="13" t="s">
        <v>741</v>
      </c>
    </row>
    <row r="1332" spans="1:19" x14ac:dyDescent="0.25">
      <c r="A1332" s="13" t="s">
        <v>716</v>
      </c>
      <c r="B1332" s="13" t="s">
        <v>703</v>
      </c>
      <c r="C1332" s="13" t="s">
        <v>717</v>
      </c>
      <c r="D1332" s="13" t="s">
        <v>705</v>
      </c>
      <c r="E1332" s="13" t="s">
        <v>706</v>
      </c>
      <c r="F1332" s="14">
        <v>8.74</v>
      </c>
      <c r="G1332" s="13" t="s">
        <v>707</v>
      </c>
      <c r="H1332" s="19">
        <v>43952</v>
      </c>
      <c r="I1332" s="13" t="s">
        <v>2088</v>
      </c>
      <c r="J1332" s="13" t="s">
        <v>2104</v>
      </c>
      <c r="K1332" s="20">
        <v>10089</v>
      </c>
      <c r="L1332" s="13" t="s">
        <v>649</v>
      </c>
      <c r="M1332" s="20">
        <v>113000</v>
      </c>
      <c r="N1332" s="13" t="s">
        <v>2105</v>
      </c>
      <c r="O1332" s="13" t="s">
        <v>718</v>
      </c>
      <c r="P1332" s="13" t="s">
        <v>719</v>
      </c>
      <c r="Q1332" s="13" t="s">
        <v>720</v>
      </c>
      <c r="R1332" s="13" t="s">
        <v>714</v>
      </c>
      <c r="S1332" s="13" t="s">
        <v>741</v>
      </c>
    </row>
    <row r="1333" spans="1:19" x14ac:dyDescent="0.25">
      <c r="A1333" s="13" t="s">
        <v>722</v>
      </c>
      <c r="B1333" s="13" t="s">
        <v>703</v>
      </c>
      <c r="C1333" s="13" t="s">
        <v>723</v>
      </c>
      <c r="D1333" s="13" t="s">
        <v>705</v>
      </c>
      <c r="E1333" s="13" t="s">
        <v>706</v>
      </c>
      <c r="F1333" s="14">
        <v>8.74</v>
      </c>
      <c r="G1333" s="13" t="s">
        <v>707</v>
      </c>
      <c r="H1333" s="19">
        <v>43983</v>
      </c>
      <c r="I1333" s="13" t="s">
        <v>2028</v>
      </c>
      <c r="J1333" s="13" t="s">
        <v>2104</v>
      </c>
      <c r="K1333" s="20">
        <v>10089</v>
      </c>
      <c r="L1333" s="13" t="s">
        <v>649</v>
      </c>
      <c r="M1333" s="20">
        <v>113000</v>
      </c>
      <c r="N1333" s="13" t="s">
        <v>2105</v>
      </c>
      <c r="O1333" s="13" t="s">
        <v>724</v>
      </c>
      <c r="P1333" s="13" t="s">
        <v>725</v>
      </c>
      <c r="Q1333" s="13" t="s">
        <v>726</v>
      </c>
      <c r="R1333" s="13" t="s">
        <v>714</v>
      </c>
      <c r="S1333" s="13" t="s">
        <v>741</v>
      </c>
    </row>
    <row r="1334" spans="1:19" x14ac:dyDescent="0.25">
      <c r="A1334" s="13" t="s">
        <v>702</v>
      </c>
      <c r="B1334" s="13" t="s">
        <v>703</v>
      </c>
      <c r="C1334" s="13" t="s">
        <v>704</v>
      </c>
      <c r="D1334" s="13" t="s">
        <v>705</v>
      </c>
      <c r="E1334" s="13" t="s">
        <v>706</v>
      </c>
      <c r="F1334" s="14">
        <v>190.03</v>
      </c>
      <c r="G1334" s="13" t="s">
        <v>707</v>
      </c>
      <c r="H1334" s="19">
        <v>43922</v>
      </c>
      <c r="I1334" s="13" t="s">
        <v>2106</v>
      </c>
      <c r="J1334" s="13" t="s">
        <v>2107</v>
      </c>
      <c r="K1334" s="20">
        <v>10089</v>
      </c>
      <c r="L1334" s="13" t="s">
        <v>649</v>
      </c>
      <c r="M1334" s="20">
        <v>113010</v>
      </c>
      <c r="N1334" s="13" t="s">
        <v>2108</v>
      </c>
      <c r="O1334" s="13" t="s">
        <v>711</v>
      </c>
      <c r="P1334" s="13" t="s">
        <v>712</v>
      </c>
      <c r="Q1334" s="13" t="s">
        <v>713</v>
      </c>
      <c r="R1334" s="13" t="s">
        <v>714</v>
      </c>
      <c r="S1334" s="13" t="s">
        <v>715</v>
      </c>
    </row>
    <row r="1335" spans="1:19" x14ac:dyDescent="0.25">
      <c r="A1335" s="13" t="s">
        <v>716</v>
      </c>
      <c r="B1335" s="13" t="s">
        <v>703</v>
      </c>
      <c r="C1335" s="13" t="s">
        <v>717</v>
      </c>
      <c r="D1335" s="13" t="s">
        <v>705</v>
      </c>
      <c r="E1335" s="13" t="s">
        <v>706</v>
      </c>
      <c r="F1335" s="14">
        <v>189.51</v>
      </c>
      <c r="G1335" s="13" t="s">
        <v>707</v>
      </c>
      <c r="H1335" s="19">
        <v>43952</v>
      </c>
      <c r="I1335" s="13" t="s">
        <v>2091</v>
      </c>
      <c r="J1335" s="13" t="s">
        <v>2107</v>
      </c>
      <c r="K1335" s="20">
        <v>10089</v>
      </c>
      <c r="L1335" s="13" t="s">
        <v>649</v>
      </c>
      <c r="M1335" s="20">
        <v>113010</v>
      </c>
      <c r="N1335" s="13" t="s">
        <v>2108</v>
      </c>
      <c r="O1335" s="13" t="s">
        <v>718</v>
      </c>
      <c r="P1335" s="13" t="s">
        <v>719</v>
      </c>
      <c r="Q1335" s="13" t="s">
        <v>720</v>
      </c>
      <c r="R1335" s="13" t="s">
        <v>714</v>
      </c>
      <c r="S1335" s="13" t="s">
        <v>715</v>
      </c>
    </row>
    <row r="1336" spans="1:19" x14ac:dyDescent="0.25">
      <c r="A1336" s="13" t="s">
        <v>722</v>
      </c>
      <c r="B1336" s="13" t="s">
        <v>703</v>
      </c>
      <c r="C1336" s="13" t="s">
        <v>723</v>
      </c>
      <c r="D1336" s="13" t="s">
        <v>705</v>
      </c>
      <c r="E1336" s="13" t="s">
        <v>706</v>
      </c>
      <c r="F1336" s="14">
        <v>189.51</v>
      </c>
      <c r="G1336" s="13" t="s">
        <v>707</v>
      </c>
      <c r="H1336" s="19">
        <v>43983</v>
      </c>
      <c r="I1336" s="13" t="s">
        <v>2031</v>
      </c>
      <c r="J1336" s="13" t="s">
        <v>2107</v>
      </c>
      <c r="K1336" s="20">
        <v>10089</v>
      </c>
      <c r="L1336" s="13" t="s">
        <v>649</v>
      </c>
      <c r="M1336" s="20">
        <v>113010</v>
      </c>
      <c r="N1336" s="13" t="s">
        <v>2108</v>
      </c>
      <c r="O1336" s="13" t="s">
        <v>724</v>
      </c>
      <c r="P1336" s="13" t="s">
        <v>725</v>
      </c>
      <c r="Q1336" s="13" t="s">
        <v>726</v>
      </c>
      <c r="R1336" s="13" t="s">
        <v>714</v>
      </c>
      <c r="S1336" s="13" t="s">
        <v>715</v>
      </c>
    </row>
    <row r="1337" spans="1:19" x14ac:dyDescent="0.25">
      <c r="A1337" s="13" t="s">
        <v>702</v>
      </c>
      <c r="B1337" s="13" t="s">
        <v>703</v>
      </c>
      <c r="C1337" s="13" t="s">
        <v>704</v>
      </c>
      <c r="D1337" s="13" t="s">
        <v>705</v>
      </c>
      <c r="E1337" s="13" t="s">
        <v>706</v>
      </c>
      <c r="F1337" s="14">
        <v>184.6</v>
      </c>
      <c r="G1337" s="13" t="s">
        <v>707</v>
      </c>
      <c r="H1337" s="19">
        <v>43922</v>
      </c>
      <c r="I1337" s="13" t="s">
        <v>2109</v>
      </c>
      <c r="J1337" s="13" t="s">
        <v>2110</v>
      </c>
      <c r="K1337" s="20">
        <v>10089</v>
      </c>
      <c r="L1337" s="13" t="s">
        <v>649</v>
      </c>
      <c r="M1337" s="20">
        <v>113020</v>
      </c>
      <c r="N1337" s="13" t="s">
        <v>2111</v>
      </c>
      <c r="O1337" s="13" t="s">
        <v>711</v>
      </c>
      <c r="P1337" s="13" t="s">
        <v>712</v>
      </c>
      <c r="Q1337" s="13" t="s">
        <v>713</v>
      </c>
      <c r="R1337" s="13" t="s">
        <v>714</v>
      </c>
      <c r="S1337" s="13" t="s">
        <v>730</v>
      </c>
    </row>
    <row r="1338" spans="1:19" x14ac:dyDescent="0.25">
      <c r="A1338" s="13" t="s">
        <v>716</v>
      </c>
      <c r="B1338" s="13" t="s">
        <v>703</v>
      </c>
      <c r="C1338" s="13" t="s">
        <v>717</v>
      </c>
      <c r="D1338" s="13" t="s">
        <v>705</v>
      </c>
      <c r="E1338" s="13" t="s">
        <v>706</v>
      </c>
      <c r="F1338" s="14">
        <v>119.12</v>
      </c>
      <c r="G1338" s="13" t="s">
        <v>707</v>
      </c>
      <c r="H1338" s="19">
        <v>43952</v>
      </c>
      <c r="I1338" s="13" t="s">
        <v>2094</v>
      </c>
      <c r="J1338" s="13" t="s">
        <v>2110</v>
      </c>
      <c r="K1338" s="20">
        <v>10089</v>
      </c>
      <c r="L1338" s="13" t="s">
        <v>649</v>
      </c>
      <c r="M1338" s="20">
        <v>113020</v>
      </c>
      <c r="N1338" s="13" t="s">
        <v>2111</v>
      </c>
      <c r="O1338" s="13" t="s">
        <v>718</v>
      </c>
      <c r="P1338" s="13" t="s">
        <v>719</v>
      </c>
      <c r="Q1338" s="13" t="s">
        <v>720</v>
      </c>
      <c r="R1338" s="13" t="s">
        <v>714</v>
      </c>
      <c r="S1338" s="13" t="s">
        <v>730</v>
      </c>
    </row>
    <row r="1339" spans="1:19" x14ac:dyDescent="0.25">
      <c r="A1339" s="13" t="s">
        <v>722</v>
      </c>
      <c r="B1339" s="13" t="s">
        <v>703</v>
      </c>
      <c r="C1339" s="13" t="s">
        <v>723</v>
      </c>
      <c r="D1339" s="13" t="s">
        <v>705</v>
      </c>
      <c r="E1339" s="13" t="s">
        <v>706</v>
      </c>
      <c r="F1339" s="14">
        <v>119.12</v>
      </c>
      <c r="G1339" s="13" t="s">
        <v>707</v>
      </c>
      <c r="H1339" s="19">
        <v>43983</v>
      </c>
      <c r="I1339" s="13" t="s">
        <v>2034</v>
      </c>
      <c r="J1339" s="13" t="s">
        <v>2110</v>
      </c>
      <c r="K1339" s="20">
        <v>10089</v>
      </c>
      <c r="L1339" s="13" t="s">
        <v>649</v>
      </c>
      <c r="M1339" s="20">
        <v>113020</v>
      </c>
      <c r="N1339" s="13" t="s">
        <v>2111</v>
      </c>
      <c r="O1339" s="13" t="s">
        <v>724</v>
      </c>
      <c r="P1339" s="13" t="s">
        <v>725</v>
      </c>
      <c r="Q1339" s="13" t="s">
        <v>726</v>
      </c>
      <c r="R1339" s="13" t="s">
        <v>714</v>
      </c>
      <c r="S1339" s="13" t="s">
        <v>730</v>
      </c>
    </row>
    <row r="1340" spans="1:19" x14ac:dyDescent="0.25">
      <c r="A1340" s="13" t="s">
        <v>702</v>
      </c>
      <c r="B1340" s="13" t="s">
        <v>703</v>
      </c>
      <c r="C1340" s="13" t="s">
        <v>704</v>
      </c>
      <c r="D1340" s="13" t="s">
        <v>705</v>
      </c>
      <c r="E1340" s="13" t="s">
        <v>706</v>
      </c>
      <c r="F1340" s="14">
        <v>4116.74</v>
      </c>
      <c r="G1340" s="13" t="s">
        <v>707</v>
      </c>
      <c r="H1340" s="19">
        <v>43922</v>
      </c>
      <c r="I1340" s="13" t="s">
        <v>2112</v>
      </c>
      <c r="J1340" s="13" t="s">
        <v>2113</v>
      </c>
      <c r="K1340" s="20">
        <v>10089</v>
      </c>
      <c r="L1340" s="13" t="s">
        <v>649</v>
      </c>
      <c r="M1340" s="20">
        <v>113040</v>
      </c>
      <c r="N1340" s="13" t="s">
        <v>2114</v>
      </c>
      <c r="O1340" s="13" t="s">
        <v>711</v>
      </c>
      <c r="P1340" s="13" t="s">
        <v>712</v>
      </c>
      <c r="Q1340" s="13" t="s">
        <v>713</v>
      </c>
      <c r="R1340" s="13" t="s">
        <v>714</v>
      </c>
      <c r="S1340" s="13" t="s">
        <v>682</v>
      </c>
    </row>
    <row r="1341" spans="1:19" x14ac:dyDescent="0.25">
      <c r="A1341" s="13" t="s">
        <v>716</v>
      </c>
      <c r="B1341" s="13" t="s">
        <v>703</v>
      </c>
      <c r="C1341" s="13" t="s">
        <v>717</v>
      </c>
      <c r="D1341" s="13" t="s">
        <v>705</v>
      </c>
      <c r="E1341" s="13" t="s">
        <v>706</v>
      </c>
      <c r="F1341" s="14">
        <v>4111.01</v>
      </c>
      <c r="G1341" s="13" t="s">
        <v>707</v>
      </c>
      <c r="H1341" s="19">
        <v>43952</v>
      </c>
      <c r="I1341" s="13" t="s">
        <v>2097</v>
      </c>
      <c r="J1341" s="13" t="s">
        <v>2113</v>
      </c>
      <c r="K1341" s="20">
        <v>10089</v>
      </c>
      <c r="L1341" s="13" t="s">
        <v>649</v>
      </c>
      <c r="M1341" s="20">
        <v>113040</v>
      </c>
      <c r="N1341" s="13" t="s">
        <v>2114</v>
      </c>
      <c r="O1341" s="13" t="s">
        <v>718</v>
      </c>
      <c r="P1341" s="13" t="s">
        <v>719</v>
      </c>
      <c r="Q1341" s="13" t="s">
        <v>720</v>
      </c>
      <c r="R1341" s="13" t="s">
        <v>714</v>
      </c>
      <c r="S1341" s="13" t="s">
        <v>682</v>
      </c>
    </row>
    <row r="1342" spans="1:19" x14ac:dyDescent="0.25">
      <c r="A1342" s="13" t="s">
        <v>722</v>
      </c>
      <c r="B1342" s="13" t="s">
        <v>703</v>
      </c>
      <c r="C1342" s="13" t="s">
        <v>723</v>
      </c>
      <c r="D1342" s="13" t="s">
        <v>705</v>
      </c>
      <c r="E1342" s="13" t="s">
        <v>706</v>
      </c>
      <c r="F1342" s="14">
        <v>4131.07</v>
      </c>
      <c r="G1342" s="13" t="s">
        <v>707</v>
      </c>
      <c r="H1342" s="19">
        <v>43983</v>
      </c>
      <c r="I1342" s="13" t="s">
        <v>2037</v>
      </c>
      <c r="J1342" s="13" t="s">
        <v>2113</v>
      </c>
      <c r="K1342" s="20">
        <v>10089</v>
      </c>
      <c r="L1342" s="13" t="s">
        <v>649</v>
      </c>
      <c r="M1342" s="20">
        <v>113040</v>
      </c>
      <c r="N1342" s="13" t="s">
        <v>2114</v>
      </c>
      <c r="O1342" s="13" t="s">
        <v>724</v>
      </c>
      <c r="P1342" s="13" t="s">
        <v>725</v>
      </c>
      <c r="Q1342" s="13" t="s">
        <v>726</v>
      </c>
      <c r="R1342" s="13" t="s">
        <v>714</v>
      </c>
      <c r="S1342" s="13" t="s">
        <v>682</v>
      </c>
    </row>
    <row r="1343" spans="1:19" x14ac:dyDescent="0.25">
      <c r="A1343" s="13" t="s">
        <v>702</v>
      </c>
      <c r="B1343" s="13" t="s">
        <v>703</v>
      </c>
      <c r="C1343" s="13" t="s">
        <v>704</v>
      </c>
      <c r="D1343" s="13" t="s">
        <v>705</v>
      </c>
      <c r="E1343" s="13" t="s">
        <v>706</v>
      </c>
      <c r="F1343" s="14">
        <v>632.67999999999995</v>
      </c>
      <c r="G1343" s="13" t="s">
        <v>707</v>
      </c>
      <c r="H1343" s="19">
        <v>43922</v>
      </c>
      <c r="I1343" s="13" t="s">
        <v>2115</v>
      </c>
      <c r="J1343" s="13" t="s">
        <v>2116</v>
      </c>
      <c r="K1343" s="20">
        <v>10089</v>
      </c>
      <c r="L1343" s="13" t="s">
        <v>649</v>
      </c>
      <c r="M1343" s="20">
        <v>113060</v>
      </c>
      <c r="N1343" s="13" t="s">
        <v>2117</v>
      </c>
      <c r="O1343" s="13" t="s">
        <v>711</v>
      </c>
      <c r="P1343" s="13" t="s">
        <v>712</v>
      </c>
      <c r="Q1343" s="13" t="s">
        <v>713</v>
      </c>
      <c r="R1343" s="13" t="s">
        <v>714</v>
      </c>
      <c r="S1343" s="13" t="s">
        <v>721</v>
      </c>
    </row>
    <row r="1344" spans="1:19" x14ac:dyDescent="0.25">
      <c r="A1344" s="13" t="s">
        <v>716</v>
      </c>
      <c r="B1344" s="13" t="s">
        <v>703</v>
      </c>
      <c r="C1344" s="13" t="s">
        <v>717</v>
      </c>
      <c r="D1344" s="13" t="s">
        <v>705</v>
      </c>
      <c r="E1344" s="13" t="s">
        <v>706</v>
      </c>
      <c r="F1344" s="14">
        <v>524.53</v>
      </c>
      <c r="G1344" s="13" t="s">
        <v>707</v>
      </c>
      <c r="H1344" s="19">
        <v>43952</v>
      </c>
      <c r="I1344" s="13" t="s">
        <v>2100</v>
      </c>
      <c r="J1344" s="13" t="s">
        <v>2116</v>
      </c>
      <c r="K1344" s="20">
        <v>10089</v>
      </c>
      <c r="L1344" s="13" t="s">
        <v>649</v>
      </c>
      <c r="M1344" s="20">
        <v>113060</v>
      </c>
      <c r="N1344" s="13" t="s">
        <v>2117</v>
      </c>
      <c r="O1344" s="13" t="s">
        <v>718</v>
      </c>
      <c r="P1344" s="13" t="s">
        <v>719</v>
      </c>
      <c r="Q1344" s="13" t="s">
        <v>720</v>
      </c>
      <c r="R1344" s="13" t="s">
        <v>714</v>
      </c>
      <c r="S1344" s="13" t="s">
        <v>721</v>
      </c>
    </row>
    <row r="1345" spans="1:19" x14ac:dyDescent="0.25">
      <c r="A1345" s="13" t="s">
        <v>722</v>
      </c>
      <c r="B1345" s="13" t="s">
        <v>703</v>
      </c>
      <c r="C1345" s="13" t="s">
        <v>723</v>
      </c>
      <c r="D1345" s="13" t="s">
        <v>705</v>
      </c>
      <c r="E1345" s="13" t="s">
        <v>706</v>
      </c>
      <c r="F1345" s="14">
        <v>524.53</v>
      </c>
      <c r="G1345" s="13" t="s">
        <v>707</v>
      </c>
      <c r="H1345" s="19">
        <v>43983</v>
      </c>
      <c r="I1345" s="13" t="s">
        <v>2042</v>
      </c>
      <c r="J1345" s="13" t="s">
        <v>2116</v>
      </c>
      <c r="K1345" s="20">
        <v>10089</v>
      </c>
      <c r="L1345" s="13" t="s">
        <v>649</v>
      </c>
      <c r="M1345" s="20">
        <v>113060</v>
      </c>
      <c r="N1345" s="13" t="s">
        <v>2117</v>
      </c>
      <c r="O1345" s="13" t="s">
        <v>724</v>
      </c>
      <c r="P1345" s="13" t="s">
        <v>725</v>
      </c>
      <c r="Q1345" s="13" t="s">
        <v>726</v>
      </c>
      <c r="R1345" s="13" t="s">
        <v>714</v>
      </c>
      <c r="S1345" s="13" t="s">
        <v>721</v>
      </c>
    </row>
    <row r="1346" spans="1:19" x14ac:dyDescent="0.25">
      <c r="A1346" s="13" t="s">
        <v>702</v>
      </c>
      <c r="B1346" s="13" t="s">
        <v>703</v>
      </c>
      <c r="C1346" s="13" t="s">
        <v>704</v>
      </c>
      <c r="D1346" s="13" t="s">
        <v>705</v>
      </c>
      <c r="E1346" s="13" t="s">
        <v>706</v>
      </c>
      <c r="F1346" s="14">
        <v>170.32</v>
      </c>
      <c r="G1346" s="13" t="s">
        <v>707</v>
      </c>
      <c r="H1346" s="19">
        <v>43922</v>
      </c>
      <c r="I1346" s="13" t="s">
        <v>2118</v>
      </c>
      <c r="J1346" s="13" t="s">
        <v>2119</v>
      </c>
      <c r="K1346" s="20">
        <v>10089</v>
      </c>
      <c r="L1346" s="13" t="s">
        <v>649</v>
      </c>
      <c r="M1346" s="20">
        <v>114000</v>
      </c>
      <c r="N1346" s="13" t="s">
        <v>2120</v>
      </c>
      <c r="O1346" s="13" t="s">
        <v>711</v>
      </c>
      <c r="P1346" s="13" t="s">
        <v>712</v>
      </c>
      <c r="Q1346" s="13" t="s">
        <v>713</v>
      </c>
      <c r="R1346" s="13" t="s">
        <v>714</v>
      </c>
      <c r="S1346" s="13" t="s">
        <v>741</v>
      </c>
    </row>
    <row r="1347" spans="1:19" x14ac:dyDescent="0.25">
      <c r="A1347" s="13" t="s">
        <v>716</v>
      </c>
      <c r="B1347" s="13" t="s">
        <v>703</v>
      </c>
      <c r="C1347" s="13" t="s">
        <v>717</v>
      </c>
      <c r="D1347" s="13" t="s">
        <v>705</v>
      </c>
      <c r="E1347" s="13" t="s">
        <v>706</v>
      </c>
      <c r="F1347" s="14">
        <v>170.32</v>
      </c>
      <c r="G1347" s="13" t="s">
        <v>707</v>
      </c>
      <c r="H1347" s="19">
        <v>43952</v>
      </c>
      <c r="I1347" s="13" t="s">
        <v>2103</v>
      </c>
      <c r="J1347" s="13" t="s">
        <v>2119</v>
      </c>
      <c r="K1347" s="20">
        <v>10089</v>
      </c>
      <c r="L1347" s="13" t="s">
        <v>649</v>
      </c>
      <c r="M1347" s="20">
        <v>114000</v>
      </c>
      <c r="N1347" s="13" t="s">
        <v>2120</v>
      </c>
      <c r="O1347" s="13" t="s">
        <v>718</v>
      </c>
      <c r="P1347" s="13" t="s">
        <v>719</v>
      </c>
      <c r="Q1347" s="13" t="s">
        <v>720</v>
      </c>
      <c r="R1347" s="13" t="s">
        <v>714</v>
      </c>
      <c r="S1347" s="13" t="s">
        <v>741</v>
      </c>
    </row>
    <row r="1348" spans="1:19" x14ac:dyDescent="0.25">
      <c r="A1348" s="13" t="s">
        <v>722</v>
      </c>
      <c r="B1348" s="13" t="s">
        <v>703</v>
      </c>
      <c r="C1348" s="13" t="s">
        <v>723</v>
      </c>
      <c r="D1348" s="13" t="s">
        <v>705</v>
      </c>
      <c r="E1348" s="13" t="s">
        <v>706</v>
      </c>
      <c r="F1348" s="14">
        <v>170.32</v>
      </c>
      <c r="G1348" s="13" t="s">
        <v>707</v>
      </c>
      <c r="H1348" s="19">
        <v>43983</v>
      </c>
      <c r="I1348" s="13" t="s">
        <v>2045</v>
      </c>
      <c r="J1348" s="13" t="s">
        <v>2119</v>
      </c>
      <c r="K1348" s="20">
        <v>10089</v>
      </c>
      <c r="L1348" s="13" t="s">
        <v>649</v>
      </c>
      <c r="M1348" s="20">
        <v>114000</v>
      </c>
      <c r="N1348" s="13" t="s">
        <v>2120</v>
      </c>
      <c r="O1348" s="13" t="s">
        <v>724</v>
      </c>
      <c r="P1348" s="13" t="s">
        <v>725</v>
      </c>
      <c r="Q1348" s="13" t="s">
        <v>726</v>
      </c>
      <c r="R1348" s="13" t="s">
        <v>714</v>
      </c>
      <c r="S1348" s="13" t="s">
        <v>741</v>
      </c>
    </row>
    <row r="1349" spans="1:19" x14ac:dyDescent="0.25">
      <c r="A1349" s="13" t="s">
        <v>702</v>
      </c>
      <c r="B1349" s="13" t="s">
        <v>703</v>
      </c>
      <c r="C1349" s="13" t="s">
        <v>704</v>
      </c>
      <c r="D1349" s="13" t="s">
        <v>705</v>
      </c>
      <c r="E1349" s="13" t="s">
        <v>706</v>
      </c>
      <c r="F1349" s="14">
        <v>599.55999999999995</v>
      </c>
      <c r="G1349" s="13" t="s">
        <v>707</v>
      </c>
      <c r="H1349" s="19">
        <v>43922</v>
      </c>
      <c r="I1349" s="13" t="s">
        <v>2121</v>
      </c>
      <c r="J1349" s="13" t="s">
        <v>2122</v>
      </c>
      <c r="K1349" s="20">
        <v>10089</v>
      </c>
      <c r="L1349" s="13" t="s">
        <v>649</v>
      </c>
      <c r="M1349" s="20">
        <v>114010</v>
      </c>
      <c r="N1349" s="13" t="s">
        <v>2123</v>
      </c>
      <c r="O1349" s="13" t="s">
        <v>711</v>
      </c>
      <c r="P1349" s="13" t="s">
        <v>712</v>
      </c>
      <c r="Q1349" s="13" t="s">
        <v>713</v>
      </c>
      <c r="R1349" s="13" t="s">
        <v>714</v>
      </c>
      <c r="S1349" s="13" t="s">
        <v>715</v>
      </c>
    </row>
    <row r="1350" spans="1:19" x14ac:dyDescent="0.25">
      <c r="A1350" s="13" t="s">
        <v>716</v>
      </c>
      <c r="B1350" s="13" t="s">
        <v>703</v>
      </c>
      <c r="C1350" s="13" t="s">
        <v>717</v>
      </c>
      <c r="D1350" s="13" t="s">
        <v>705</v>
      </c>
      <c r="E1350" s="13" t="s">
        <v>706</v>
      </c>
      <c r="F1350" s="14">
        <v>599.55999999999995</v>
      </c>
      <c r="G1350" s="13" t="s">
        <v>707</v>
      </c>
      <c r="H1350" s="19">
        <v>43952</v>
      </c>
      <c r="I1350" s="13" t="s">
        <v>2106</v>
      </c>
      <c r="J1350" s="13" t="s">
        <v>2122</v>
      </c>
      <c r="K1350" s="20">
        <v>10089</v>
      </c>
      <c r="L1350" s="13" t="s">
        <v>649</v>
      </c>
      <c r="M1350" s="20">
        <v>114010</v>
      </c>
      <c r="N1350" s="13" t="s">
        <v>2123</v>
      </c>
      <c r="O1350" s="13" t="s">
        <v>718</v>
      </c>
      <c r="P1350" s="13" t="s">
        <v>719</v>
      </c>
      <c r="Q1350" s="13" t="s">
        <v>720</v>
      </c>
      <c r="R1350" s="13" t="s">
        <v>714</v>
      </c>
      <c r="S1350" s="13" t="s">
        <v>715</v>
      </c>
    </row>
    <row r="1351" spans="1:19" x14ac:dyDescent="0.25">
      <c r="A1351" s="13" t="s">
        <v>722</v>
      </c>
      <c r="B1351" s="13" t="s">
        <v>703</v>
      </c>
      <c r="C1351" s="13" t="s">
        <v>723</v>
      </c>
      <c r="D1351" s="13" t="s">
        <v>705</v>
      </c>
      <c r="E1351" s="13" t="s">
        <v>706</v>
      </c>
      <c r="F1351" s="14">
        <v>599.55999999999995</v>
      </c>
      <c r="G1351" s="13" t="s">
        <v>707</v>
      </c>
      <c r="H1351" s="19">
        <v>43983</v>
      </c>
      <c r="I1351" s="13" t="s">
        <v>2048</v>
      </c>
      <c r="J1351" s="13" t="s">
        <v>2122</v>
      </c>
      <c r="K1351" s="20">
        <v>10089</v>
      </c>
      <c r="L1351" s="13" t="s">
        <v>649</v>
      </c>
      <c r="M1351" s="20">
        <v>114010</v>
      </c>
      <c r="N1351" s="13" t="s">
        <v>2123</v>
      </c>
      <c r="O1351" s="13" t="s">
        <v>724</v>
      </c>
      <c r="P1351" s="13" t="s">
        <v>725</v>
      </c>
      <c r="Q1351" s="13" t="s">
        <v>726</v>
      </c>
      <c r="R1351" s="13" t="s">
        <v>714</v>
      </c>
      <c r="S1351" s="13" t="s">
        <v>715</v>
      </c>
    </row>
    <row r="1352" spans="1:19" x14ac:dyDescent="0.25">
      <c r="A1352" s="13" t="s">
        <v>702</v>
      </c>
      <c r="B1352" s="13" t="s">
        <v>703</v>
      </c>
      <c r="C1352" s="13" t="s">
        <v>704</v>
      </c>
      <c r="D1352" s="13" t="s">
        <v>705</v>
      </c>
      <c r="E1352" s="13" t="s">
        <v>706</v>
      </c>
      <c r="F1352" s="14">
        <v>547.14</v>
      </c>
      <c r="G1352" s="13" t="s">
        <v>707</v>
      </c>
      <c r="H1352" s="19">
        <v>43922</v>
      </c>
      <c r="I1352" s="13" t="s">
        <v>2124</v>
      </c>
      <c r="J1352" s="13" t="s">
        <v>2125</v>
      </c>
      <c r="K1352" s="20">
        <v>10089</v>
      </c>
      <c r="L1352" s="13" t="s">
        <v>649</v>
      </c>
      <c r="M1352" s="20">
        <v>114020</v>
      </c>
      <c r="N1352" s="13" t="s">
        <v>2126</v>
      </c>
      <c r="O1352" s="13" t="s">
        <v>711</v>
      </c>
      <c r="P1352" s="13" t="s">
        <v>712</v>
      </c>
      <c r="Q1352" s="13" t="s">
        <v>713</v>
      </c>
      <c r="R1352" s="13" t="s">
        <v>714</v>
      </c>
      <c r="S1352" s="13" t="s">
        <v>730</v>
      </c>
    </row>
    <row r="1353" spans="1:19" x14ac:dyDescent="0.25">
      <c r="A1353" s="13" t="s">
        <v>716</v>
      </c>
      <c r="B1353" s="13" t="s">
        <v>703</v>
      </c>
      <c r="C1353" s="13" t="s">
        <v>717</v>
      </c>
      <c r="D1353" s="13" t="s">
        <v>705</v>
      </c>
      <c r="E1353" s="13" t="s">
        <v>706</v>
      </c>
      <c r="F1353" s="14">
        <v>443.76</v>
      </c>
      <c r="G1353" s="13" t="s">
        <v>707</v>
      </c>
      <c r="H1353" s="19">
        <v>43952</v>
      </c>
      <c r="I1353" s="13" t="s">
        <v>2109</v>
      </c>
      <c r="J1353" s="13" t="s">
        <v>2125</v>
      </c>
      <c r="K1353" s="20">
        <v>10089</v>
      </c>
      <c r="L1353" s="13" t="s">
        <v>649</v>
      </c>
      <c r="M1353" s="20">
        <v>114020</v>
      </c>
      <c r="N1353" s="13" t="s">
        <v>2126</v>
      </c>
      <c r="O1353" s="13" t="s">
        <v>718</v>
      </c>
      <c r="P1353" s="13" t="s">
        <v>719</v>
      </c>
      <c r="Q1353" s="13" t="s">
        <v>720</v>
      </c>
      <c r="R1353" s="13" t="s">
        <v>714</v>
      </c>
      <c r="S1353" s="13" t="s">
        <v>730</v>
      </c>
    </row>
    <row r="1354" spans="1:19" x14ac:dyDescent="0.25">
      <c r="A1354" s="13" t="s">
        <v>722</v>
      </c>
      <c r="B1354" s="13" t="s">
        <v>703</v>
      </c>
      <c r="C1354" s="13" t="s">
        <v>723</v>
      </c>
      <c r="D1354" s="13" t="s">
        <v>705</v>
      </c>
      <c r="E1354" s="13" t="s">
        <v>706</v>
      </c>
      <c r="F1354" s="14">
        <v>443.76</v>
      </c>
      <c r="G1354" s="13" t="s">
        <v>707</v>
      </c>
      <c r="H1354" s="19">
        <v>43983</v>
      </c>
      <c r="I1354" s="13" t="s">
        <v>2051</v>
      </c>
      <c r="J1354" s="13" t="s">
        <v>2125</v>
      </c>
      <c r="K1354" s="20">
        <v>10089</v>
      </c>
      <c r="L1354" s="13" t="s">
        <v>649</v>
      </c>
      <c r="M1354" s="20">
        <v>114020</v>
      </c>
      <c r="N1354" s="13" t="s">
        <v>2126</v>
      </c>
      <c r="O1354" s="13" t="s">
        <v>724</v>
      </c>
      <c r="P1354" s="13" t="s">
        <v>725</v>
      </c>
      <c r="Q1354" s="13" t="s">
        <v>726</v>
      </c>
      <c r="R1354" s="13" t="s">
        <v>714</v>
      </c>
      <c r="S1354" s="13" t="s">
        <v>730</v>
      </c>
    </row>
    <row r="1355" spans="1:19" x14ac:dyDescent="0.25">
      <c r="A1355" s="13" t="s">
        <v>702</v>
      </c>
      <c r="B1355" s="13" t="s">
        <v>703</v>
      </c>
      <c r="C1355" s="13" t="s">
        <v>704</v>
      </c>
      <c r="D1355" s="13" t="s">
        <v>705</v>
      </c>
      <c r="E1355" s="13" t="s">
        <v>706</v>
      </c>
      <c r="F1355" s="14">
        <v>8656.2999999999993</v>
      </c>
      <c r="G1355" s="13" t="s">
        <v>707</v>
      </c>
      <c r="H1355" s="19">
        <v>43922</v>
      </c>
      <c r="I1355" s="13" t="s">
        <v>2127</v>
      </c>
      <c r="J1355" s="13" t="s">
        <v>2128</v>
      </c>
      <c r="K1355" s="20">
        <v>10089</v>
      </c>
      <c r="L1355" s="13" t="s">
        <v>649</v>
      </c>
      <c r="M1355" s="20">
        <v>114040</v>
      </c>
      <c r="N1355" s="13" t="s">
        <v>2129</v>
      </c>
      <c r="O1355" s="13" t="s">
        <v>711</v>
      </c>
      <c r="P1355" s="13" t="s">
        <v>712</v>
      </c>
      <c r="Q1355" s="13" t="s">
        <v>713</v>
      </c>
      <c r="R1355" s="13" t="s">
        <v>714</v>
      </c>
      <c r="S1355" s="13" t="s">
        <v>682</v>
      </c>
    </row>
    <row r="1356" spans="1:19" x14ac:dyDescent="0.25">
      <c r="A1356" s="13" t="s">
        <v>716</v>
      </c>
      <c r="B1356" s="13" t="s">
        <v>703</v>
      </c>
      <c r="C1356" s="13" t="s">
        <v>717</v>
      </c>
      <c r="D1356" s="13" t="s">
        <v>705</v>
      </c>
      <c r="E1356" s="13" t="s">
        <v>706</v>
      </c>
      <c r="F1356" s="14">
        <v>8646.4699999999993</v>
      </c>
      <c r="G1356" s="13" t="s">
        <v>707</v>
      </c>
      <c r="H1356" s="19">
        <v>43952</v>
      </c>
      <c r="I1356" s="13" t="s">
        <v>2112</v>
      </c>
      <c r="J1356" s="13" t="s">
        <v>2128</v>
      </c>
      <c r="K1356" s="20">
        <v>10089</v>
      </c>
      <c r="L1356" s="13" t="s">
        <v>649</v>
      </c>
      <c r="M1356" s="20">
        <v>114040</v>
      </c>
      <c r="N1356" s="13" t="s">
        <v>2129</v>
      </c>
      <c r="O1356" s="13" t="s">
        <v>718</v>
      </c>
      <c r="P1356" s="13" t="s">
        <v>719</v>
      </c>
      <c r="Q1356" s="13" t="s">
        <v>720</v>
      </c>
      <c r="R1356" s="13" t="s">
        <v>714</v>
      </c>
      <c r="S1356" s="13" t="s">
        <v>682</v>
      </c>
    </row>
    <row r="1357" spans="1:19" x14ac:dyDescent="0.25">
      <c r="A1357" s="13" t="s">
        <v>722</v>
      </c>
      <c r="B1357" s="13" t="s">
        <v>703</v>
      </c>
      <c r="C1357" s="13" t="s">
        <v>723</v>
      </c>
      <c r="D1357" s="13" t="s">
        <v>705</v>
      </c>
      <c r="E1357" s="13" t="s">
        <v>706</v>
      </c>
      <c r="F1357" s="14">
        <v>8680.89</v>
      </c>
      <c r="G1357" s="13" t="s">
        <v>707</v>
      </c>
      <c r="H1357" s="19">
        <v>43983</v>
      </c>
      <c r="I1357" s="13" t="s">
        <v>2054</v>
      </c>
      <c r="J1357" s="13" t="s">
        <v>2128</v>
      </c>
      <c r="K1357" s="20">
        <v>10089</v>
      </c>
      <c r="L1357" s="13" t="s">
        <v>649</v>
      </c>
      <c r="M1357" s="20">
        <v>114040</v>
      </c>
      <c r="N1357" s="13" t="s">
        <v>2129</v>
      </c>
      <c r="O1357" s="13" t="s">
        <v>724</v>
      </c>
      <c r="P1357" s="13" t="s">
        <v>725</v>
      </c>
      <c r="Q1357" s="13" t="s">
        <v>726</v>
      </c>
      <c r="R1357" s="13" t="s">
        <v>714</v>
      </c>
      <c r="S1357" s="13" t="s">
        <v>682</v>
      </c>
    </row>
    <row r="1358" spans="1:19" x14ac:dyDescent="0.25">
      <c r="A1358" s="13" t="s">
        <v>702</v>
      </c>
      <c r="B1358" s="13" t="s">
        <v>703</v>
      </c>
      <c r="C1358" s="13" t="s">
        <v>704</v>
      </c>
      <c r="D1358" s="13" t="s">
        <v>705</v>
      </c>
      <c r="E1358" s="13" t="s">
        <v>706</v>
      </c>
      <c r="F1358" s="14">
        <v>3371.72</v>
      </c>
      <c r="G1358" s="13" t="s">
        <v>707</v>
      </c>
      <c r="H1358" s="19">
        <v>43922</v>
      </c>
      <c r="I1358" s="13" t="s">
        <v>2130</v>
      </c>
      <c r="J1358" s="13" t="s">
        <v>2131</v>
      </c>
      <c r="K1358" s="20">
        <v>10089</v>
      </c>
      <c r="L1358" s="13" t="s">
        <v>649</v>
      </c>
      <c r="M1358" s="20">
        <v>114060</v>
      </c>
      <c r="N1358" s="13" t="s">
        <v>2132</v>
      </c>
      <c r="O1358" s="13" t="s">
        <v>711</v>
      </c>
      <c r="P1358" s="13" t="s">
        <v>712</v>
      </c>
      <c r="Q1358" s="13" t="s">
        <v>713</v>
      </c>
      <c r="R1358" s="13" t="s">
        <v>714</v>
      </c>
      <c r="S1358" s="13" t="s">
        <v>721</v>
      </c>
    </row>
    <row r="1359" spans="1:19" x14ac:dyDescent="0.25">
      <c r="A1359" s="13" t="s">
        <v>716</v>
      </c>
      <c r="B1359" s="13" t="s">
        <v>703</v>
      </c>
      <c r="C1359" s="13" t="s">
        <v>717</v>
      </c>
      <c r="D1359" s="13" t="s">
        <v>705</v>
      </c>
      <c r="E1359" s="13" t="s">
        <v>706</v>
      </c>
      <c r="F1359" s="14">
        <v>3057.45</v>
      </c>
      <c r="G1359" s="13" t="s">
        <v>707</v>
      </c>
      <c r="H1359" s="19">
        <v>43952</v>
      </c>
      <c r="I1359" s="13" t="s">
        <v>2115</v>
      </c>
      <c r="J1359" s="13" t="s">
        <v>2131</v>
      </c>
      <c r="K1359" s="20">
        <v>10089</v>
      </c>
      <c r="L1359" s="13" t="s">
        <v>649</v>
      </c>
      <c r="M1359" s="20">
        <v>114060</v>
      </c>
      <c r="N1359" s="13" t="s">
        <v>2132</v>
      </c>
      <c r="O1359" s="13" t="s">
        <v>718</v>
      </c>
      <c r="P1359" s="13" t="s">
        <v>719</v>
      </c>
      <c r="Q1359" s="13" t="s">
        <v>720</v>
      </c>
      <c r="R1359" s="13" t="s">
        <v>714</v>
      </c>
      <c r="S1359" s="13" t="s">
        <v>721</v>
      </c>
    </row>
    <row r="1360" spans="1:19" x14ac:dyDescent="0.25">
      <c r="A1360" s="13" t="s">
        <v>722</v>
      </c>
      <c r="B1360" s="13" t="s">
        <v>703</v>
      </c>
      <c r="C1360" s="13" t="s">
        <v>723</v>
      </c>
      <c r="D1360" s="13" t="s">
        <v>705</v>
      </c>
      <c r="E1360" s="13" t="s">
        <v>706</v>
      </c>
      <c r="F1360" s="14">
        <v>3057.45</v>
      </c>
      <c r="G1360" s="13" t="s">
        <v>707</v>
      </c>
      <c r="H1360" s="19">
        <v>43983</v>
      </c>
      <c r="I1360" s="13" t="s">
        <v>2057</v>
      </c>
      <c r="J1360" s="13" t="s">
        <v>2131</v>
      </c>
      <c r="K1360" s="20">
        <v>10089</v>
      </c>
      <c r="L1360" s="13" t="s">
        <v>649</v>
      </c>
      <c r="M1360" s="20">
        <v>114060</v>
      </c>
      <c r="N1360" s="13" t="s">
        <v>2132</v>
      </c>
      <c r="O1360" s="13" t="s">
        <v>724</v>
      </c>
      <c r="P1360" s="13" t="s">
        <v>725</v>
      </c>
      <c r="Q1360" s="13" t="s">
        <v>726</v>
      </c>
      <c r="R1360" s="13" t="s">
        <v>714</v>
      </c>
      <c r="S1360" s="13" t="s">
        <v>721</v>
      </c>
    </row>
    <row r="1361" spans="1:19" x14ac:dyDescent="0.25">
      <c r="A1361" s="13" t="s">
        <v>702</v>
      </c>
      <c r="B1361" s="13" t="s">
        <v>703</v>
      </c>
      <c r="C1361" s="13" t="s">
        <v>704</v>
      </c>
      <c r="D1361" s="13" t="s">
        <v>705</v>
      </c>
      <c r="E1361" s="13" t="s">
        <v>706</v>
      </c>
      <c r="F1361" s="14">
        <v>4623.5</v>
      </c>
      <c r="G1361" s="13" t="s">
        <v>707</v>
      </c>
      <c r="H1361" s="19">
        <v>43922</v>
      </c>
      <c r="I1361" s="13" t="s">
        <v>2133</v>
      </c>
      <c r="J1361" s="13" t="s">
        <v>2134</v>
      </c>
      <c r="K1361" s="20">
        <v>10092</v>
      </c>
      <c r="L1361" s="13" t="s">
        <v>650</v>
      </c>
      <c r="M1361" s="20">
        <v>111100</v>
      </c>
      <c r="N1361" s="13" t="s">
        <v>2135</v>
      </c>
      <c r="O1361" s="13" t="s">
        <v>711</v>
      </c>
      <c r="P1361" s="13" t="s">
        <v>712</v>
      </c>
      <c r="Q1361" s="13" t="s">
        <v>713</v>
      </c>
      <c r="R1361" s="13" t="s">
        <v>714</v>
      </c>
      <c r="S1361" s="13" t="s">
        <v>715</v>
      </c>
    </row>
    <row r="1362" spans="1:19" x14ac:dyDescent="0.25">
      <c r="A1362" s="13" t="s">
        <v>716</v>
      </c>
      <c r="B1362" s="13" t="s">
        <v>703</v>
      </c>
      <c r="C1362" s="13" t="s">
        <v>717</v>
      </c>
      <c r="D1362" s="13" t="s">
        <v>705</v>
      </c>
      <c r="E1362" s="13" t="s">
        <v>706</v>
      </c>
      <c r="F1362" s="14">
        <v>2564.69</v>
      </c>
      <c r="G1362" s="13" t="s">
        <v>707</v>
      </c>
      <c r="H1362" s="19">
        <v>43952</v>
      </c>
      <c r="I1362" s="13" t="s">
        <v>2118</v>
      </c>
      <c r="J1362" s="13" t="s">
        <v>2134</v>
      </c>
      <c r="K1362" s="20">
        <v>10092</v>
      </c>
      <c r="L1362" s="13" t="s">
        <v>650</v>
      </c>
      <c r="M1362" s="20">
        <v>111100</v>
      </c>
      <c r="N1362" s="13" t="s">
        <v>2135</v>
      </c>
      <c r="O1362" s="13" t="s">
        <v>718</v>
      </c>
      <c r="P1362" s="13" t="s">
        <v>719</v>
      </c>
      <c r="Q1362" s="13" t="s">
        <v>720</v>
      </c>
      <c r="R1362" s="13" t="s">
        <v>714</v>
      </c>
      <c r="S1362" s="13" t="s">
        <v>715</v>
      </c>
    </row>
    <row r="1363" spans="1:19" x14ac:dyDescent="0.25">
      <c r="A1363" s="13" t="s">
        <v>722</v>
      </c>
      <c r="B1363" s="13" t="s">
        <v>703</v>
      </c>
      <c r="C1363" s="13" t="s">
        <v>723</v>
      </c>
      <c r="D1363" s="13" t="s">
        <v>705</v>
      </c>
      <c r="E1363" s="13" t="s">
        <v>706</v>
      </c>
      <c r="F1363" s="14">
        <v>2851.72</v>
      </c>
      <c r="G1363" s="13" t="s">
        <v>707</v>
      </c>
      <c r="H1363" s="19">
        <v>43983</v>
      </c>
      <c r="I1363" s="13" t="s">
        <v>2061</v>
      </c>
      <c r="J1363" s="13" t="s">
        <v>2134</v>
      </c>
      <c r="K1363" s="20">
        <v>10092</v>
      </c>
      <c r="L1363" s="13" t="s">
        <v>650</v>
      </c>
      <c r="M1363" s="20">
        <v>111100</v>
      </c>
      <c r="N1363" s="13" t="s">
        <v>2135</v>
      </c>
      <c r="O1363" s="13" t="s">
        <v>724</v>
      </c>
      <c r="P1363" s="13" t="s">
        <v>725</v>
      </c>
      <c r="Q1363" s="13" t="s">
        <v>726</v>
      </c>
      <c r="R1363" s="13" t="s">
        <v>714</v>
      </c>
      <c r="S1363" s="13" t="s">
        <v>715</v>
      </c>
    </row>
    <row r="1364" spans="1:19" x14ac:dyDescent="0.25">
      <c r="A1364" s="13" t="s">
        <v>702</v>
      </c>
      <c r="B1364" s="13" t="s">
        <v>703</v>
      </c>
      <c r="C1364" s="13" t="s">
        <v>704</v>
      </c>
      <c r="D1364" s="13" t="s">
        <v>705</v>
      </c>
      <c r="E1364" s="13" t="s">
        <v>706</v>
      </c>
      <c r="F1364" s="14">
        <v>1898.25</v>
      </c>
      <c r="G1364" s="13" t="s">
        <v>707</v>
      </c>
      <c r="H1364" s="19">
        <v>43922</v>
      </c>
      <c r="I1364" s="13" t="s">
        <v>2136</v>
      </c>
      <c r="J1364" s="13" t="s">
        <v>2137</v>
      </c>
      <c r="K1364" s="20">
        <v>10092</v>
      </c>
      <c r="L1364" s="13" t="s">
        <v>650</v>
      </c>
      <c r="M1364" s="20">
        <v>111200</v>
      </c>
      <c r="N1364" s="13" t="s">
        <v>2138</v>
      </c>
      <c r="O1364" s="13" t="s">
        <v>711</v>
      </c>
      <c r="P1364" s="13" t="s">
        <v>712</v>
      </c>
      <c r="Q1364" s="13" t="s">
        <v>713</v>
      </c>
      <c r="R1364" s="13" t="s">
        <v>714</v>
      </c>
      <c r="S1364" s="13" t="s">
        <v>730</v>
      </c>
    </row>
    <row r="1365" spans="1:19" x14ac:dyDescent="0.25">
      <c r="A1365" s="13" t="s">
        <v>716</v>
      </c>
      <c r="B1365" s="13" t="s">
        <v>703</v>
      </c>
      <c r="C1365" s="13" t="s">
        <v>717</v>
      </c>
      <c r="D1365" s="13" t="s">
        <v>705</v>
      </c>
      <c r="E1365" s="13" t="s">
        <v>706</v>
      </c>
      <c r="F1365" s="14">
        <v>1898.25</v>
      </c>
      <c r="G1365" s="13" t="s">
        <v>707</v>
      </c>
      <c r="H1365" s="19">
        <v>43952</v>
      </c>
      <c r="I1365" s="13" t="s">
        <v>2121</v>
      </c>
      <c r="J1365" s="13" t="s">
        <v>2137</v>
      </c>
      <c r="K1365" s="20">
        <v>10092</v>
      </c>
      <c r="L1365" s="13" t="s">
        <v>650</v>
      </c>
      <c r="M1365" s="20">
        <v>111200</v>
      </c>
      <c r="N1365" s="13" t="s">
        <v>2138</v>
      </c>
      <c r="O1365" s="13" t="s">
        <v>718</v>
      </c>
      <c r="P1365" s="13" t="s">
        <v>719</v>
      </c>
      <c r="Q1365" s="13" t="s">
        <v>720</v>
      </c>
      <c r="R1365" s="13" t="s">
        <v>714</v>
      </c>
      <c r="S1365" s="13" t="s">
        <v>730</v>
      </c>
    </row>
    <row r="1366" spans="1:19" x14ac:dyDescent="0.25">
      <c r="A1366" s="13" t="s">
        <v>722</v>
      </c>
      <c r="B1366" s="13" t="s">
        <v>703</v>
      </c>
      <c r="C1366" s="13" t="s">
        <v>723</v>
      </c>
      <c r="D1366" s="13" t="s">
        <v>705</v>
      </c>
      <c r="E1366" s="13" t="s">
        <v>706</v>
      </c>
      <c r="F1366" s="14">
        <v>2148.5500000000002</v>
      </c>
      <c r="G1366" s="13" t="s">
        <v>707</v>
      </c>
      <c r="H1366" s="19">
        <v>43983</v>
      </c>
      <c r="I1366" s="13" t="s">
        <v>2064</v>
      </c>
      <c r="J1366" s="13" t="s">
        <v>2137</v>
      </c>
      <c r="K1366" s="20">
        <v>10092</v>
      </c>
      <c r="L1366" s="13" t="s">
        <v>650</v>
      </c>
      <c r="M1366" s="20">
        <v>111200</v>
      </c>
      <c r="N1366" s="13" t="s">
        <v>2138</v>
      </c>
      <c r="O1366" s="13" t="s">
        <v>724</v>
      </c>
      <c r="P1366" s="13" t="s">
        <v>725</v>
      </c>
      <c r="Q1366" s="13" t="s">
        <v>726</v>
      </c>
      <c r="R1366" s="13" t="s">
        <v>714</v>
      </c>
      <c r="S1366" s="13" t="s">
        <v>730</v>
      </c>
    </row>
    <row r="1367" spans="1:19" x14ac:dyDescent="0.25">
      <c r="A1367" s="13" t="s">
        <v>702</v>
      </c>
      <c r="B1367" s="13" t="s">
        <v>703</v>
      </c>
      <c r="C1367" s="13" t="s">
        <v>704</v>
      </c>
      <c r="D1367" s="13" t="s">
        <v>705</v>
      </c>
      <c r="E1367" s="13" t="s">
        <v>706</v>
      </c>
      <c r="F1367" s="14">
        <v>71055.210000000006</v>
      </c>
      <c r="G1367" s="13" t="s">
        <v>707</v>
      </c>
      <c r="H1367" s="19">
        <v>43922</v>
      </c>
      <c r="I1367" s="13" t="s">
        <v>2139</v>
      </c>
      <c r="J1367" s="13" t="s">
        <v>2140</v>
      </c>
      <c r="K1367" s="20">
        <v>10092</v>
      </c>
      <c r="L1367" s="13" t="s">
        <v>650</v>
      </c>
      <c r="M1367" s="20">
        <v>111400</v>
      </c>
      <c r="N1367" s="13" t="s">
        <v>2141</v>
      </c>
      <c r="O1367" s="13" t="s">
        <v>711</v>
      </c>
      <c r="P1367" s="13" t="s">
        <v>712</v>
      </c>
      <c r="Q1367" s="13" t="s">
        <v>713</v>
      </c>
      <c r="R1367" s="13" t="s">
        <v>714</v>
      </c>
      <c r="S1367" s="13" t="s">
        <v>682</v>
      </c>
    </row>
    <row r="1368" spans="1:19" x14ac:dyDescent="0.25">
      <c r="A1368" s="13" t="s">
        <v>716</v>
      </c>
      <c r="B1368" s="13" t="s">
        <v>703</v>
      </c>
      <c r="C1368" s="13" t="s">
        <v>717</v>
      </c>
      <c r="D1368" s="13" t="s">
        <v>705</v>
      </c>
      <c r="E1368" s="13" t="s">
        <v>706</v>
      </c>
      <c r="F1368" s="14">
        <v>70656.539999999994</v>
      </c>
      <c r="G1368" s="13" t="s">
        <v>707</v>
      </c>
      <c r="H1368" s="19">
        <v>43952</v>
      </c>
      <c r="I1368" s="13" t="s">
        <v>2124</v>
      </c>
      <c r="J1368" s="13" t="s">
        <v>2140</v>
      </c>
      <c r="K1368" s="20">
        <v>10092</v>
      </c>
      <c r="L1368" s="13" t="s">
        <v>650</v>
      </c>
      <c r="M1368" s="20">
        <v>111400</v>
      </c>
      <c r="N1368" s="13" t="s">
        <v>2141</v>
      </c>
      <c r="O1368" s="13" t="s">
        <v>718</v>
      </c>
      <c r="P1368" s="13" t="s">
        <v>719</v>
      </c>
      <c r="Q1368" s="13" t="s">
        <v>720</v>
      </c>
      <c r="R1368" s="13" t="s">
        <v>714</v>
      </c>
      <c r="S1368" s="13" t="s">
        <v>682</v>
      </c>
    </row>
    <row r="1369" spans="1:19" x14ac:dyDescent="0.25">
      <c r="A1369" s="13" t="s">
        <v>722</v>
      </c>
      <c r="B1369" s="13" t="s">
        <v>703</v>
      </c>
      <c r="C1369" s="13" t="s">
        <v>723</v>
      </c>
      <c r="D1369" s="13" t="s">
        <v>705</v>
      </c>
      <c r="E1369" s="13" t="s">
        <v>706</v>
      </c>
      <c r="F1369" s="14">
        <v>69433.25</v>
      </c>
      <c r="G1369" s="13" t="s">
        <v>707</v>
      </c>
      <c r="H1369" s="19">
        <v>43983</v>
      </c>
      <c r="I1369" s="13" t="s">
        <v>2067</v>
      </c>
      <c r="J1369" s="13" t="s">
        <v>2140</v>
      </c>
      <c r="K1369" s="20">
        <v>10092</v>
      </c>
      <c r="L1369" s="13" t="s">
        <v>650</v>
      </c>
      <c r="M1369" s="20">
        <v>111400</v>
      </c>
      <c r="N1369" s="13" t="s">
        <v>2141</v>
      </c>
      <c r="O1369" s="13" t="s">
        <v>724</v>
      </c>
      <c r="P1369" s="13" t="s">
        <v>725</v>
      </c>
      <c r="Q1369" s="13" t="s">
        <v>726</v>
      </c>
      <c r="R1369" s="13" t="s">
        <v>714</v>
      </c>
      <c r="S1369" s="13" t="s">
        <v>682</v>
      </c>
    </row>
    <row r="1370" spans="1:19" x14ac:dyDescent="0.25">
      <c r="A1370" s="13" t="s">
        <v>702</v>
      </c>
      <c r="B1370" s="13" t="s">
        <v>703</v>
      </c>
      <c r="C1370" s="13" t="s">
        <v>704</v>
      </c>
      <c r="D1370" s="13" t="s">
        <v>705</v>
      </c>
      <c r="E1370" s="13" t="s">
        <v>706</v>
      </c>
      <c r="F1370" s="14">
        <v>30409.45</v>
      </c>
      <c r="G1370" s="13" t="s">
        <v>707</v>
      </c>
      <c r="H1370" s="19">
        <v>43922</v>
      </c>
      <c r="I1370" s="13" t="s">
        <v>2142</v>
      </c>
      <c r="J1370" s="13" t="s">
        <v>2143</v>
      </c>
      <c r="K1370" s="20">
        <v>10092</v>
      </c>
      <c r="L1370" s="13" t="s">
        <v>650</v>
      </c>
      <c r="M1370" s="20">
        <v>111600</v>
      </c>
      <c r="N1370" s="13" t="s">
        <v>2144</v>
      </c>
      <c r="O1370" s="13" t="s">
        <v>711</v>
      </c>
      <c r="P1370" s="13" t="s">
        <v>712</v>
      </c>
      <c r="Q1370" s="13" t="s">
        <v>713</v>
      </c>
      <c r="R1370" s="13" t="s">
        <v>714</v>
      </c>
      <c r="S1370" s="13" t="s">
        <v>721</v>
      </c>
    </row>
    <row r="1371" spans="1:19" x14ac:dyDescent="0.25">
      <c r="A1371" s="13" t="s">
        <v>716</v>
      </c>
      <c r="B1371" s="13" t="s">
        <v>703</v>
      </c>
      <c r="C1371" s="13" t="s">
        <v>717</v>
      </c>
      <c r="D1371" s="13" t="s">
        <v>705</v>
      </c>
      <c r="E1371" s="13" t="s">
        <v>706</v>
      </c>
      <c r="F1371" s="14">
        <v>30409.45</v>
      </c>
      <c r="G1371" s="13" t="s">
        <v>707</v>
      </c>
      <c r="H1371" s="19">
        <v>43952</v>
      </c>
      <c r="I1371" s="13" t="s">
        <v>2127</v>
      </c>
      <c r="J1371" s="13" t="s">
        <v>2143</v>
      </c>
      <c r="K1371" s="20">
        <v>10092</v>
      </c>
      <c r="L1371" s="13" t="s">
        <v>650</v>
      </c>
      <c r="M1371" s="20">
        <v>111600</v>
      </c>
      <c r="N1371" s="13" t="s">
        <v>2144</v>
      </c>
      <c r="O1371" s="13" t="s">
        <v>718</v>
      </c>
      <c r="P1371" s="13" t="s">
        <v>719</v>
      </c>
      <c r="Q1371" s="13" t="s">
        <v>720</v>
      </c>
      <c r="R1371" s="13" t="s">
        <v>714</v>
      </c>
      <c r="S1371" s="13" t="s">
        <v>721</v>
      </c>
    </row>
    <row r="1372" spans="1:19" x14ac:dyDescent="0.25">
      <c r="A1372" s="13" t="s">
        <v>722</v>
      </c>
      <c r="B1372" s="13" t="s">
        <v>703</v>
      </c>
      <c r="C1372" s="13" t="s">
        <v>723</v>
      </c>
      <c r="D1372" s="13" t="s">
        <v>705</v>
      </c>
      <c r="E1372" s="13" t="s">
        <v>706</v>
      </c>
      <c r="F1372" s="14">
        <v>30670.58</v>
      </c>
      <c r="G1372" s="13" t="s">
        <v>707</v>
      </c>
      <c r="H1372" s="19">
        <v>43983</v>
      </c>
      <c r="I1372" s="13" t="s">
        <v>2070</v>
      </c>
      <c r="J1372" s="13" t="s">
        <v>2143</v>
      </c>
      <c r="K1372" s="20">
        <v>10092</v>
      </c>
      <c r="L1372" s="13" t="s">
        <v>650</v>
      </c>
      <c r="M1372" s="20">
        <v>111600</v>
      </c>
      <c r="N1372" s="13" t="s">
        <v>2144</v>
      </c>
      <c r="O1372" s="13" t="s">
        <v>724</v>
      </c>
      <c r="P1372" s="13" t="s">
        <v>725</v>
      </c>
      <c r="Q1372" s="13" t="s">
        <v>726</v>
      </c>
      <c r="R1372" s="13" t="s">
        <v>714</v>
      </c>
      <c r="S1372" s="13" t="s">
        <v>721</v>
      </c>
    </row>
    <row r="1373" spans="1:19" x14ac:dyDescent="0.25">
      <c r="A1373" s="13" t="s">
        <v>702</v>
      </c>
      <c r="B1373" s="13" t="s">
        <v>703</v>
      </c>
      <c r="C1373" s="13" t="s">
        <v>704</v>
      </c>
      <c r="D1373" s="13" t="s">
        <v>705</v>
      </c>
      <c r="E1373" s="13" t="s">
        <v>706</v>
      </c>
      <c r="F1373" s="14">
        <v>1854.84</v>
      </c>
      <c r="G1373" s="13" t="s">
        <v>707</v>
      </c>
      <c r="H1373" s="19">
        <v>43922</v>
      </c>
      <c r="I1373" s="13" t="s">
        <v>2145</v>
      </c>
      <c r="J1373" s="13" t="s">
        <v>2146</v>
      </c>
      <c r="K1373" s="20">
        <v>10092</v>
      </c>
      <c r="L1373" s="13" t="s">
        <v>650</v>
      </c>
      <c r="M1373" s="20">
        <v>111700</v>
      </c>
      <c r="N1373" s="13" t="s">
        <v>2147</v>
      </c>
      <c r="O1373" s="13" t="s">
        <v>711</v>
      </c>
      <c r="P1373" s="13" t="s">
        <v>712</v>
      </c>
      <c r="Q1373" s="13" t="s">
        <v>713</v>
      </c>
      <c r="R1373" s="13" t="s">
        <v>714</v>
      </c>
      <c r="S1373" s="13" t="s">
        <v>741</v>
      </c>
    </row>
    <row r="1374" spans="1:19" x14ac:dyDescent="0.25">
      <c r="A1374" s="13" t="s">
        <v>716</v>
      </c>
      <c r="B1374" s="13" t="s">
        <v>703</v>
      </c>
      <c r="C1374" s="13" t="s">
        <v>717</v>
      </c>
      <c r="D1374" s="13" t="s">
        <v>705</v>
      </c>
      <c r="E1374" s="13" t="s">
        <v>706</v>
      </c>
      <c r="F1374" s="14">
        <v>1854.84</v>
      </c>
      <c r="G1374" s="13" t="s">
        <v>707</v>
      </c>
      <c r="H1374" s="19">
        <v>43952</v>
      </c>
      <c r="I1374" s="13" t="s">
        <v>2130</v>
      </c>
      <c r="J1374" s="13" t="s">
        <v>2146</v>
      </c>
      <c r="K1374" s="20">
        <v>10092</v>
      </c>
      <c r="L1374" s="13" t="s">
        <v>650</v>
      </c>
      <c r="M1374" s="20">
        <v>111700</v>
      </c>
      <c r="N1374" s="13" t="s">
        <v>2147</v>
      </c>
      <c r="O1374" s="13" t="s">
        <v>718</v>
      </c>
      <c r="P1374" s="13" t="s">
        <v>719</v>
      </c>
      <c r="Q1374" s="13" t="s">
        <v>720</v>
      </c>
      <c r="R1374" s="13" t="s">
        <v>714</v>
      </c>
      <c r="S1374" s="13" t="s">
        <v>741</v>
      </c>
    </row>
    <row r="1375" spans="1:19" x14ac:dyDescent="0.25">
      <c r="A1375" s="13" t="s">
        <v>722</v>
      </c>
      <c r="B1375" s="13" t="s">
        <v>703</v>
      </c>
      <c r="C1375" s="13" t="s">
        <v>723</v>
      </c>
      <c r="D1375" s="13" t="s">
        <v>705</v>
      </c>
      <c r="E1375" s="13" t="s">
        <v>706</v>
      </c>
      <c r="F1375" s="14">
        <v>1854.84</v>
      </c>
      <c r="G1375" s="13" t="s">
        <v>707</v>
      </c>
      <c r="H1375" s="19">
        <v>43983</v>
      </c>
      <c r="I1375" s="13" t="s">
        <v>2073</v>
      </c>
      <c r="J1375" s="13" t="s">
        <v>2146</v>
      </c>
      <c r="K1375" s="20">
        <v>10092</v>
      </c>
      <c r="L1375" s="13" t="s">
        <v>650</v>
      </c>
      <c r="M1375" s="20">
        <v>111700</v>
      </c>
      <c r="N1375" s="13" t="s">
        <v>2147</v>
      </c>
      <c r="O1375" s="13" t="s">
        <v>724</v>
      </c>
      <c r="P1375" s="13" t="s">
        <v>725</v>
      </c>
      <c r="Q1375" s="13" t="s">
        <v>726</v>
      </c>
      <c r="R1375" s="13" t="s">
        <v>714</v>
      </c>
      <c r="S1375" s="13" t="s">
        <v>741</v>
      </c>
    </row>
    <row r="1376" spans="1:19" x14ac:dyDescent="0.25">
      <c r="A1376" s="13" t="s">
        <v>702</v>
      </c>
      <c r="B1376" s="13" t="s">
        <v>703</v>
      </c>
      <c r="C1376" s="13" t="s">
        <v>704</v>
      </c>
      <c r="D1376" s="13" t="s">
        <v>705</v>
      </c>
      <c r="E1376" s="13" t="s">
        <v>706</v>
      </c>
      <c r="F1376" s="14">
        <v>27.4</v>
      </c>
      <c r="G1376" s="13" t="s">
        <v>707</v>
      </c>
      <c r="H1376" s="19">
        <v>43922</v>
      </c>
      <c r="I1376" s="13" t="s">
        <v>2148</v>
      </c>
      <c r="J1376" s="13" t="s">
        <v>2149</v>
      </c>
      <c r="K1376" s="20">
        <v>10092</v>
      </c>
      <c r="L1376" s="13" t="s">
        <v>650</v>
      </c>
      <c r="M1376" s="20">
        <v>113000</v>
      </c>
      <c r="N1376" s="13" t="s">
        <v>2150</v>
      </c>
      <c r="O1376" s="13" t="s">
        <v>711</v>
      </c>
      <c r="P1376" s="13" t="s">
        <v>712</v>
      </c>
      <c r="Q1376" s="13" t="s">
        <v>713</v>
      </c>
      <c r="R1376" s="13" t="s">
        <v>714</v>
      </c>
      <c r="S1376" s="13" t="s">
        <v>741</v>
      </c>
    </row>
    <row r="1377" spans="1:19" x14ac:dyDescent="0.25">
      <c r="A1377" s="13" t="s">
        <v>716</v>
      </c>
      <c r="B1377" s="13" t="s">
        <v>703</v>
      </c>
      <c r="C1377" s="13" t="s">
        <v>717</v>
      </c>
      <c r="D1377" s="13" t="s">
        <v>705</v>
      </c>
      <c r="E1377" s="13" t="s">
        <v>706</v>
      </c>
      <c r="F1377" s="14">
        <v>27.4</v>
      </c>
      <c r="G1377" s="13" t="s">
        <v>707</v>
      </c>
      <c r="H1377" s="19">
        <v>43952</v>
      </c>
      <c r="I1377" s="13" t="s">
        <v>2133</v>
      </c>
      <c r="J1377" s="13" t="s">
        <v>2149</v>
      </c>
      <c r="K1377" s="20">
        <v>10092</v>
      </c>
      <c r="L1377" s="13" t="s">
        <v>650</v>
      </c>
      <c r="M1377" s="20">
        <v>113000</v>
      </c>
      <c r="N1377" s="13" t="s">
        <v>2150</v>
      </c>
      <c r="O1377" s="13" t="s">
        <v>718</v>
      </c>
      <c r="P1377" s="13" t="s">
        <v>719</v>
      </c>
      <c r="Q1377" s="13" t="s">
        <v>720</v>
      </c>
      <c r="R1377" s="13" t="s">
        <v>714</v>
      </c>
      <c r="S1377" s="13" t="s">
        <v>741</v>
      </c>
    </row>
    <row r="1378" spans="1:19" x14ac:dyDescent="0.25">
      <c r="A1378" s="13" t="s">
        <v>722</v>
      </c>
      <c r="B1378" s="13" t="s">
        <v>703</v>
      </c>
      <c r="C1378" s="13" t="s">
        <v>723</v>
      </c>
      <c r="D1378" s="13" t="s">
        <v>705</v>
      </c>
      <c r="E1378" s="13" t="s">
        <v>706</v>
      </c>
      <c r="F1378" s="14">
        <v>27.4</v>
      </c>
      <c r="G1378" s="13" t="s">
        <v>707</v>
      </c>
      <c r="H1378" s="19">
        <v>43983</v>
      </c>
      <c r="I1378" s="13" t="s">
        <v>2076</v>
      </c>
      <c r="J1378" s="13" t="s">
        <v>2149</v>
      </c>
      <c r="K1378" s="20">
        <v>10092</v>
      </c>
      <c r="L1378" s="13" t="s">
        <v>650</v>
      </c>
      <c r="M1378" s="20">
        <v>113000</v>
      </c>
      <c r="N1378" s="13" t="s">
        <v>2150</v>
      </c>
      <c r="O1378" s="13" t="s">
        <v>724</v>
      </c>
      <c r="P1378" s="13" t="s">
        <v>725</v>
      </c>
      <c r="Q1378" s="13" t="s">
        <v>726</v>
      </c>
      <c r="R1378" s="13" t="s">
        <v>714</v>
      </c>
      <c r="S1378" s="13" t="s">
        <v>741</v>
      </c>
    </row>
    <row r="1379" spans="1:19" x14ac:dyDescent="0.25">
      <c r="A1379" s="13" t="s">
        <v>702</v>
      </c>
      <c r="B1379" s="13" t="s">
        <v>703</v>
      </c>
      <c r="C1379" s="13" t="s">
        <v>704</v>
      </c>
      <c r="D1379" s="13" t="s">
        <v>705</v>
      </c>
      <c r="E1379" s="13" t="s">
        <v>706</v>
      </c>
      <c r="F1379" s="14">
        <v>334.99</v>
      </c>
      <c r="G1379" s="13" t="s">
        <v>707</v>
      </c>
      <c r="H1379" s="19">
        <v>43922</v>
      </c>
      <c r="I1379" s="13" t="s">
        <v>2151</v>
      </c>
      <c r="J1379" s="13" t="s">
        <v>2152</v>
      </c>
      <c r="K1379" s="20">
        <v>10092</v>
      </c>
      <c r="L1379" s="13" t="s">
        <v>650</v>
      </c>
      <c r="M1379" s="20">
        <v>113010</v>
      </c>
      <c r="N1379" s="13" t="s">
        <v>2153</v>
      </c>
      <c r="O1379" s="13" t="s">
        <v>711</v>
      </c>
      <c r="P1379" s="13" t="s">
        <v>712</v>
      </c>
      <c r="Q1379" s="13" t="s">
        <v>713</v>
      </c>
      <c r="R1379" s="13" t="s">
        <v>714</v>
      </c>
      <c r="S1379" s="13" t="s">
        <v>715</v>
      </c>
    </row>
    <row r="1380" spans="1:19" x14ac:dyDescent="0.25">
      <c r="A1380" s="13" t="s">
        <v>716</v>
      </c>
      <c r="B1380" s="13" t="s">
        <v>703</v>
      </c>
      <c r="C1380" s="13" t="s">
        <v>717</v>
      </c>
      <c r="D1380" s="13" t="s">
        <v>705</v>
      </c>
      <c r="E1380" s="13" t="s">
        <v>706</v>
      </c>
      <c r="F1380" s="14">
        <v>151.88999999999999</v>
      </c>
      <c r="G1380" s="13" t="s">
        <v>707</v>
      </c>
      <c r="H1380" s="19">
        <v>43952</v>
      </c>
      <c r="I1380" s="13" t="s">
        <v>2136</v>
      </c>
      <c r="J1380" s="13" t="s">
        <v>2152</v>
      </c>
      <c r="K1380" s="20">
        <v>10092</v>
      </c>
      <c r="L1380" s="13" t="s">
        <v>650</v>
      </c>
      <c r="M1380" s="20">
        <v>113010</v>
      </c>
      <c r="N1380" s="13" t="s">
        <v>2153</v>
      </c>
      <c r="O1380" s="13" t="s">
        <v>718</v>
      </c>
      <c r="P1380" s="13" t="s">
        <v>719</v>
      </c>
      <c r="Q1380" s="13" t="s">
        <v>720</v>
      </c>
      <c r="R1380" s="13" t="s">
        <v>714</v>
      </c>
      <c r="S1380" s="13" t="s">
        <v>715</v>
      </c>
    </row>
    <row r="1381" spans="1:19" x14ac:dyDescent="0.25">
      <c r="A1381" s="13" t="s">
        <v>722</v>
      </c>
      <c r="B1381" s="13" t="s">
        <v>703</v>
      </c>
      <c r="C1381" s="13" t="s">
        <v>723</v>
      </c>
      <c r="D1381" s="13" t="s">
        <v>705</v>
      </c>
      <c r="E1381" s="13" t="s">
        <v>706</v>
      </c>
      <c r="F1381" s="14">
        <v>151.88999999999999</v>
      </c>
      <c r="G1381" s="13" t="s">
        <v>707</v>
      </c>
      <c r="H1381" s="19">
        <v>43983</v>
      </c>
      <c r="I1381" s="13" t="s">
        <v>2079</v>
      </c>
      <c r="J1381" s="13" t="s">
        <v>2152</v>
      </c>
      <c r="K1381" s="20">
        <v>10092</v>
      </c>
      <c r="L1381" s="13" t="s">
        <v>650</v>
      </c>
      <c r="M1381" s="20">
        <v>113010</v>
      </c>
      <c r="N1381" s="13" t="s">
        <v>2153</v>
      </c>
      <c r="O1381" s="13" t="s">
        <v>724</v>
      </c>
      <c r="P1381" s="13" t="s">
        <v>725</v>
      </c>
      <c r="Q1381" s="13" t="s">
        <v>726</v>
      </c>
      <c r="R1381" s="13" t="s">
        <v>714</v>
      </c>
      <c r="S1381" s="13" t="s">
        <v>715</v>
      </c>
    </row>
    <row r="1382" spans="1:19" x14ac:dyDescent="0.25">
      <c r="A1382" s="13" t="s">
        <v>702</v>
      </c>
      <c r="B1382" s="13" t="s">
        <v>703</v>
      </c>
      <c r="C1382" s="13" t="s">
        <v>704</v>
      </c>
      <c r="D1382" s="13" t="s">
        <v>705</v>
      </c>
      <c r="E1382" s="13" t="s">
        <v>706</v>
      </c>
      <c r="F1382" s="14">
        <v>160.94</v>
      </c>
      <c r="G1382" s="13" t="s">
        <v>707</v>
      </c>
      <c r="H1382" s="19">
        <v>43922</v>
      </c>
      <c r="I1382" s="13" t="s">
        <v>2154</v>
      </c>
      <c r="J1382" s="13" t="s">
        <v>2155</v>
      </c>
      <c r="K1382" s="20">
        <v>10092</v>
      </c>
      <c r="L1382" s="13" t="s">
        <v>650</v>
      </c>
      <c r="M1382" s="20">
        <v>113020</v>
      </c>
      <c r="N1382" s="13" t="s">
        <v>2156</v>
      </c>
      <c r="O1382" s="13" t="s">
        <v>711</v>
      </c>
      <c r="P1382" s="13" t="s">
        <v>712</v>
      </c>
      <c r="Q1382" s="13" t="s">
        <v>713</v>
      </c>
      <c r="R1382" s="13" t="s">
        <v>714</v>
      </c>
      <c r="S1382" s="13" t="s">
        <v>730</v>
      </c>
    </row>
    <row r="1383" spans="1:19" x14ac:dyDescent="0.25">
      <c r="A1383" s="13" t="s">
        <v>716</v>
      </c>
      <c r="B1383" s="13" t="s">
        <v>703</v>
      </c>
      <c r="C1383" s="13" t="s">
        <v>717</v>
      </c>
      <c r="D1383" s="13" t="s">
        <v>705</v>
      </c>
      <c r="E1383" s="13" t="s">
        <v>706</v>
      </c>
      <c r="F1383" s="14">
        <v>160.94</v>
      </c>
      <c r="G1383" s="13" t="s">
        <v>707</v>
      </c>
      <c r="H1383" s="19">
        <v>43952</v>
      </c>
      <c r="I1383" s="13" t="s">
        <v>2139</v>
      </c>
      <c r="J1383" s="13" t="s">
        <v>2155</v>
      </c>
      <c r="K1383" s="20">
        <v>10092</v>
      </c>
      <c r="L1383" s="13" t="s">
        <v>650</v>
      </c>
      <c r="M1383" s="20">
        <v>113020</v>
      </c>
      <c r="N1383" s="13" t="s">
        <v>2156</v>
      </c>
      <c r="O1383" s="13" t="s">
        <v>718</v>
      </c>
      <c r="P1383" s="13" t="s">
        <v>719</v>
      </c>
      <c r="Q1383" s="13" t="s">
        <v>720</v>
      </c>
      <c r="R1383" s="13" t="s">
        <v>714</v>
      </c>
      <c r="S1383" s="13" t="s">
        <v>730</v>
      </c>
    </row>
    <row r="1384" spans="1:19" x14ac:dyDescent="0.25">
      <c r="A1384" s="13" t="s">
        <v>722</v>
      </c>
      <c r="B1384" s="13" t="s">
        <v>703</v>
      </c>
      <c r="C1384" s="13" t="s">
        <v>723</v>
      </c>
      <c r="D1384" s="13" t="s">
        <v>705</v>
      </c>
      <c r="E1384" s="13" t="s">
        <v>706</v>
      </c>
      <c r="F1384" s="14">
        <v>195.48</v>
      </c>
      <c r="G1384" s="13" t="s">
        <v>707</v>
      </c>
      <c r="H1384" s="19">
        <v>43983</v>
      </c>
      <c r="I1384" s="13" t="s">
        <v>2082</v>
      </c>
      <c r="J1384" s="13" t="s">
        <v>2155</v>
      </c>
      <c r="K1384" s="20">
        <v>10092</v>
      </c>
      <c r="L1384" s="13" t="s">
        <v>650</v>
      </c>
      <c r="M1384" s="20">
        <v>113020</v>
      </c>
      <c r="N1384" s="13" t="s">
        <v>2156</v>
      </c>
      <c r="O1384" s="13" t="s">
        <v>724</v>
      </c>
      <c r="P1384" s="13" t="s">
        <v>725</v>
      </c>
      <c r="Q1384" s="13" t="s">
        <v>726</v>
      </c>
      <c r="R1384" s="13" t="s">
        <v>714</v>
      </c>
      <c r="S1384" s="13" t="s">
        <v>730</v>
      </c>
    </row>
    <row r="1385" spans="1:19" x14ac:dyDescent="0.25">
      <c r="A1385" s="13" t="s">
        <v>702</v>
      </c>
      <c r="B1385" s="13" t="s">
        <v>703</v>
      </c>
      <c r="C1385" s="13" t="s">
        <v>704</v>
      </c>
      <c r="D1385" s="13" t="s">
        <v>705</v>
      </c>
      <c r="E1385" s="13" t="s">
        <v>706</v>
      </c>
      <c r="F1385" s="14">
        <v>7735.45</v>
      </c>
      <c r="G1385" s="13" t="s">
        <v>707</v>
      </c>
      <c r="H1385" s="19">
        <v>43922</v>
      </c>
      <c r="I1385" s="13" t="s">
        <v>2157</v>
      </c>
      <c r="J1385" s="13" t="s">
        <v>2158</v>
      </c>
      <c r="K1385" s="20">
        <v>10092</v>
      </c>
      <c r="L1385" s="13" t="s">
        <v>650</v>
      </c>
      <c r="M1385" s="20">
        <v>113040</v>
      </c>
      <c r="N1385" s="13" t="s">
        <v>2159</v>
      </c>
      <c r="O1385" s="13" t="s">
        <v>711</v>
      </c>
      <c r="P1385" s="13" t="s">
        <v>712</v>
      </c>
      <c r="Q1385" s="13" t="s">
        <v>713</v>
      </c>
      <c r="R1385" s="13" t="s">
        <v>714</v>
      </c>
      <c r="S1385" s="13" t="s">
        <v>682</v>
      </c>
    </row>
    <row r="1386" spans="1:19" x14ac:dyDescent="0.25">
      <c r="A1386" s="13" t="s">
        <v>716</v>
      </c>
      <c r="B1386" s="13" t="s">
        <v>703</v>
      </c>
      <c r="C1386" s="13" t="s">
        <v>717</v>
      </c>
      <c r="D1386" s="13" t="s">
        <v>705</v>
      </c>
      <c r="E1386" s="13" t="s">
        <v>706</v>
      </c>
      <c r="F1386" s="14">
        <v>7680.44</v>
      </c>
      <c r="G1386" s="13" t="s">
        <v>707</v>
      </c>
      <c r="H1386" s="19">
        <v>43952</v>
      </c>
      <c r="I1386" s="13" t="s">
        <v>2142</v>
      </c>
      <c r="J1386" s="13" t="s">
        <v>2158</v>
      </c>
      <c r="K1386" s="20">
        <v>10092</v>
      </c>
      <c r="L1386" s="13" t="s">
        <v>650</v>
      </c>
      <c r="M1386" s="20">
        <v>113040</v>
      </c>
      <c r="N1386" s="13" t="s">
        <v>2159</v>
      </c>
      <c r="O1386" s="13" t="s">
        <v>718</v>
      </c>
      <c r="P1386" s="13" t="s">
        <v>719</v>
      </c>
      <c r="Q1386" s="13" t="s">
        <v>720</v>
      </c>
      <c r="R1386" s="13" t="s">
        <v>714</v>
      </c>
      <c r="S1386" s="13" t="s">
        <v>682</v>
      </c>
    </row>
    <row r="1387" spans="1:19" x14ac:dyDescent="0.25">
      <c r="A1387" s="13" t="s">
        <v>722</v>
      </c>
      <c r="B1387" s="13" t="s">
        <v>703</v>
      </c>
      <c r="C1387" s="13" t="s">
        <v>723</v>
      </c>
      <c r="D1387" s="13" t="s">
        <v>705</v>
      </c>
      <c r="E1387" s="13" t="s">
        <v>706</v>
      </c>
      <c r="F1387" s="14">
        <v>7680.44</v>
      </c>
      <c r="G1387" s="13" t="s">
        <v>707</v>
      </c>
      <c r="H1387" s="19">
        <v>43983</v>
      </c>
      <c r="I1387" s="13" t="s">
        <v>2085</v>
      </c>
      <c r="J1387" s="13" t="s">
        <v>2158</v>
      </c>
      <c r="K1387" s="20">
        <v>10092</v>
      </c>
      <c r="L1387" s="13" t="s">
        <v>650</v>
      </c>
      <c r="M1387" s="20">
        <v>113040</v>
      </c>
      <c r="N1387" s="13" t="s">
        <v>2159</v>
      </c>
      <c r="O1387" s="13" t="s">
        <v>724</v>
      </c>
      <c r="P1387" s="13" t="s">
        <v>725</v>
      </c>
      <c r="Q1387" s="13" t="s">
        <v>726</v>
      </c>
      <c r="R1387" s="13" t="s">
        <v>714</v>
      </c>
      <c r="S1387" s="13" t="s">
        <v>682</v>
      </c>
    </row>
    <row r="1388" spans="1:19" x14ac:dyDescent="0.25">
      <c r="A1388" s="13" t="s">
        <v>702</v>
      </c>
      <c r="B1388" s="13" t="s">
        <v>703</v>
      </c>
      <c r="C1388" s="13" t="s">
        <v>704</v>
      </c>
      <c r="D1388" s="13" t="s">
        <v>705</v>
      </c>
      <c r="E1388" s="13" t="s">
        <v>706</v>
      </c>
      <c r="F1388" s="14">
        <v>1949.65</v>
      </c>
      <c r="G1388" s="13" t="s">
        <v>707</v>
      </c>
      <c r="H1388" s="19">
        <v>43922</v>
      </c>
      <c r="I1388" s="13" t="s">
        <v>2160</v>
      </c>
      <c r="J1388" s="13" t="s">
        <v>2161</v>
      </c>
      <c r="K1388" s="20">
        <v>10092</v>
      </c>
      <c r="L1388" s="13" t="s">
        <v>650</v>
      </c>
      <c r="M1388" s="20">
        <v>113060</v>
      </c>
      <c r="N1388" s="13" t="s">
        <v>2162</v>
      </c>
      <c r="O1388" s="13" t="s">
        <v>711</v>
      </c>
      <c r="P1388" s="13" t="s">
        <v>712</v>
      </c>
      <c r="Q1388" s="13" t="s">
        <v>713</v>
      </c>
      <c r="R1388" s="13" t="s">
        <v>714</v>
      </c>
      <c r="S1388" s="13" t="s">
        <v>721</v>
      </c>
    </row>
    <row r="1389" spans="1:19" x14ac:dyDescent="0.25">
      <c r="A1389" s="13" t="s">
        <v>716</v>
      </c>
      <c r="B1389" s="13" t="s">
        <v>703</v>
      </c>
      <c r="C1389" s="13" t="s">
        <v>717</v>
      </c>
      <c r="D1389" s="13" t="s">
        <v>705</v>
      </c>
      <c r="E1389" s="13" t="s">
        <v>706</v>
      </c>
      <c r="F1389" s="14">
        <v>1949.65</v>
      </c>
      <c r="G1389" s="13" t="s">
        <v>707</v>
      </c>
      <c r="H1389" s="19">
        <v>43952</v>
      </c>
      <c r="I1389" s="13" t="s">
        <v>2145</v>
      </c>
      <c r="J1389" s="13" t="s">
        <v>2161</v>
      </c>
      <c r="K1389" s="20">
        <v>10092</v>
      </c>
      <c r="L1389" s="13" t="s">
        <v>650</v>
      </c>
      <c r="M1389" s="20">
        <v>113060</v>
      </c>
      <c r="N1389" s="13" t="s">
        <v>2162</v>
      </c>
      <c r="O1389" s="13" t="s">
        <v>718</v>
      </c>
      <c r="P1389" s="13" t="s">
        <v>719</v>
      </c>
      <c r="Q1389" s="13" t="s">
        <v>720</v>
      </c>
      <c r="R1389" s="13" t="s">
        <v>714</v>
      </c>
      <c r="S1389" s="13" t="s">
        <v>721</v>
      </c>
    </row>
    <row r="1390" spans="1:19" x14ac:dyDescent="0.25">
      <c r="A1390" s="13" t="s">
        <v>722</v>
      </c>
      <c r="B1390" s="13" t="s">
        <v>703</v>
      </c>
      <c r="C1390" s="13" t="s">
        <v>723</v>
      </c>
      <c r="D1390" s="13" t="s">
        <v>705</v>
      </c>
      <c r="E1390" s="13" t="s">
        <v>706</v>
      </c>
      <c r="F1390" s="14">
        <v>1985.68</v>
      </c>
      <c r="G1390" s="13" t="s">
        <v>707</v>
      </c>
      <c r="H1390" s="19">
        <v>43983</v>
      </c>
      <c r="I1390" s="13" t="s">
        <v>2088</v>
      </c>
      <c r="J1390" s="13" t="s">
        <v>2161</v>
      </c>
      <c r="K1390" s="20">
        <v>10092</v>
      </c>
      <c r="L1390" s="13" t="s">
        <v>650</v>
      </c>
      <c r="M1390" s="20">
        <v>113060</v>
      </c>
      <c r="N1390" s="13" t="s">
        <v>2162</v>
      </c>
      <c r="O1390" s="13" t="s">
        <v>724</v>
      </c>
      <c r="P1390" s="13" t="s">
        <v>725</v>
      </c>
      <c r="Q1390" s="13" t="s">
        <v>726</v>
      </c>
      <c r="R1390" s="13" t="s">
        <v>714</v>
      </c>
      <c r="S1390" s="13" t="s">
        <v>721</v>
      </c>
    </row>
    <row r="1391" spans="1:19" x14ac:dyDescent="0.25">
      <c r="A1391" s="13" t="s">
        <v>702</v>
      </c>
      <c r="B1391" s="13" t="s">
        <v>703</v>
      </c>
      <c r="C1391" s="13" t="s">
        <v>704</v>
      </c>
      <c r="D1391" s="13" t="s">
        <v>705</v>
      </c>
      <c r="E1391" s="13" t="s">
        <v>706</v>
      </c>
      <c r="F1391" s="14">
        <v>517.49</v>
      </c>
      <c r="G1391" s="13" t="s">
        <v>707</v>
      </c>
      <c r="H1391" s="19">
        <v>43922</v>
      </c>
      <c r="I1391" s="13" t="s">
        <v>2163</v>
      </c>
      <c r="J1391" s="13" t="s">
        <v>2164</v>
      </c>
      <c r="K1391" s="20">
        <v>10092</v>
      </c>
      <c r="L1391" s="13" t="s">
        <v>650</v>
      </c>
      <c r="M1391" s="20">
        <v>114000</v>
      </c>
      <c r="N1391" s="13" t="s">
        <v>2165</v>
      </c>
      <c r="O1391" s="13" t="s">
        <v>711</v>
      </c>
      <c r="P1391" s="13" t="s">
        <v>712</v>
      </c>
      <c r="Q1391" s="13" t="s">
        <v>713</v>
      </c>
      <c r="R1391" s="13" t="s">
        <v>714</v>
      </c>
      <c r="S1391" s="13" t="s">
        <v>741</v>
      </c>
    </row>
    <row r="1392" spans="1:19" x14ac:dyDescent="0.25">
      <c r="A1392" s="13" t="s">
        <v>716</v>
      </c>
      <c r="B1392" s="13" t="s">
        <v>703</v>
      </c>
      <c r="C1392" s="13" t="s">
        <v>717</v>
      </c>
      <c r="D1392" s="13" t="s">
        <v>705</v>
      </c>
      <c r="E1392" s="13" t="s">
        <v>706</v>
      </c>
      <c r="F1392" s="14">
        <v>517.49</v>
      </c>
      <c r="G1392" s="13" t="s">
        <v>707</v>
      </c>
      <c r="H1392" s="19">
        <v>43952</v>
      </c>
      <c r="I1392" s="13" t="s">
        <v>2148</v>
      </c>
      <c r="J1392" s="13" t="s">
        <v>2164</v>
      </c>
      <c r="K1392" s="20">
        <v>10092</v>
      </c>
      <c r="L1392" s="13" t="s">
        <v>650</v>
      </c>
      <c r="M1392" s="20">
        <v>114000</v>
      </c>
      <c r="N1392" s="13" t="s">
        <v>2165</v>
      </c>
      <c r="O1392" s="13" t="s">
        <v>718</v>
      </c>
      <c r="P1392" s="13" t="s">
        <v>719</v>
      </c>
      <c r="Q1392" s="13" t="s">
        <v>720</v>
      </c>
      <c r="R1392" s="13" t="s">
        <v>714</v>
      </c>
      <c r="S1392" s="13" t="s">
        <v>741</v>
      </c>
    </row>
    <row r="1393" spans="1:19" x14ac:dyDescent="0.25">
      <c r="A1393" s="13" t="s">
        <v>722</v>
      </c>
      <c r="B1393" s="13" t="s">
        <v>703</v>
      </c>
      <c r="C1393" s="13" t="s">
        <v>723</v>
      </c>
      <c r="D1393" s="13" t="s">
        <v>705</v>
      </c>
      <c r="E1393" s="13" t="s">
        <v>706</v>
      </c>
      <c r="F1393" s="14">
        <v>517.49</v>
      </c>
      <c r="G1393" s="13" t="s">
        <v>707</v>
      </c>
      <c r="H1393" s="19">
        <v>43983</v>
      </c>
      <c r="I1393" s="13" t="s">
        <v>2091</v>
      </c>
      <c r="J1393" s="13" t="s">
        <v>2164</v>
      </c>
      <c r="K1393" s="20">
        <v>10092</v>
      </c>
      <c r="L1393" s="13" t="s">
        <v>650</v>
      </c>
      <c r="M1393" s="20">
        <v>114000</v>
      </c>
      <c r="N1393" s="13" t="s">
        <v>2165</v>
      </c>
      <c r="O1393" s="13" t="s">
        <v>724</v>
      </c>
      <c r="P1393" s="13" t="s">
        <v>725</v>
      </c>
      <c r="Q1393" s="13" t="s">
        <v>726</v>
      </c>
      <c r="R1393" s="13" t="s">
        <v>714</v>
      </c>
      <c r="S1393" s="13" t="s">
        <v>741</v>
      </c>
    </row>
    <row r="1394" spans="1:19" x14ac:dyDescent="0.25">
      <c r="A1394" s="13" t="s">
        <v>702</v>
      </c>
      <c r="B1394" s="13" t="s">
        <v>703</v>
      </c>
      <c r="C1394" s="13" t="s">
        <v>704</v>
      </c>
      <c r="D1394" s="13" t="s">
        <v>705</v>
      </c>
      <c r="E1394" s="13" t="s">
        <v>706</v>
      </c>
      <c r="F1394" s="14">
        <v>1289.95</v>
      </c>
      <c r="G1394" s="13" t="s">
        <v>707</v>
      </c>
      <c r="H1394" s="19">
        <v>43922</v>
      </c>
      <c r="I1394" s="13" t="s">
        <v>2166</v>
      </c>
      <c r="J1394" s="13" t="s">
        <v>2167</v>
      </c>
      <c r="K1394" s="20">
        <v>10092</v>
      </c>
      <c r="L1394" s="13" t="s">
        <v>650</v>
      </c>
      <c r="M1394" s="20">
        <v>114010</v>
      </c>
      <c r="N1394" s="13" t="s">
        <v>2168</v>
      </c>
      <c r="O1394" s="13" t="s">
        <v>711</v>
      </c>
      <c r="P1394" s="13" t="s">
        <v>712</v>
      </c>
      <c r="Q1394" s="13" t="s">
        <v>713</v>
      </c>
      <c r="R1394" s="13" t="s">
        <v>714</v>
      </c>
      <c r="S1394" s="13" t="s">
        <v>715</v>
      </c>
    </row>
    <row r="1395" spans="1:19" x14ac:dyDescent="0.25">
      <c r="A1395" s="13" t="s">
        <v>716</v>
      </c>
      <c r="B1395" s="13" t="s">
        <v>703</v>
      </c>
      <c r="C1395" s="13" t="s">
        <v>717</v>
      </c>
      <c r="D1395" s="13" t="s">
        <v>705</v>
      </c>
      <c r="E1395" s="13" t="s">
        <v>706</v>
      </c>
      <c r="F1395" s="14">
        <v>715.54</v>
      </c>
      <c r="G1395" s="13" t="s">
        <v>707</v>
      </c>
      <c r="H1395" s="19">
        <v>43952</v>
      </c>
      <c r="I1395" s="13" t="s">
        <v>2151</v>
      </c>
      <c r="J1395" s="13" t="s">
        <v>2167</v>
      </c>
      <c r="K1395" s="20">
        <v>10092</v>
      </c>
      <c r="L1395" s="13" t="s">
        <v>650</v>
      </c>
      <c r="M1395" s="20">
        <v>114010</v>
      </c>
      <c r="N1395" s="13" t="s">
        <v>2168</v>
      </c>
      <c r="O1395" s="13" t="s">
        <v>718</v>
      </c>
      <c r="P1395" s="13" t="s">
        <v>719</v>
      </c>
      <c r="Q1395" s="13" t="s">
        <v>720</v>
      </c>
      <c r="R1395" s="13" t="s">
        <v>714</v>
      </c>
      <c r="S1395" s="13" t="s">
        <v>715</v>
      </c>
    </row>
    <row r="1396" spans="1:19" x14ac:dyDescent="0.25">
      <c r="A1396" s="13" t="s">
        <v>722</v>
      </c>
      <c r="B1396" s="13" t="s">
        <v>703</v>
      </c>
      <c r="C1396" s="13" t="s">
        <v>723</v>
      </c>
      <c r="D1396" s="13" t="s">
        <v>705</v>
      </c>
      <c r="E1396" s="13" t="s">
        <v>706</v>
      </c>
      <c r="F1396" s="14">
        <v>715.54</v>
      </c>
      <c r="G1396" s="13" t="s">
        <v>707</v>
      </c>
      <c r="H1396" s="19">
        <v>43983</v>
      </c>
      <c r="I1396" s="13" t="s">
        <v>2094</v>
      </c>
      <c r="J1396" s="13" t="s">
        <v>2167</v>
      </c>
      <c r="K1396" s="20">
        <v>10092</v>
      </c>
      <c r="L1396" s="13" t="s">
        <v>650</v>
      </c>
      <c r="M1396" s="20">
        <v>114010</v>
      </c>
      <c r="N1396" s="13" t="s">
        <v>2168</v>
      </c>
      <c r="O1396" s="13" t="s">
        <v>724</v>
      </c>
      <c r="P1396" s="13" t="s">
        <v>725</v>
      </c>
      <c r="Q1396" s="13" t="s">
        <v>726</v>
      </c>
      <c r="R1396" s="13" t="s">
        <v>714</v>
      </c>
      <c r="S1396" s="13" t="s">
        <v>715</v>
      </c>
    </row>
    <row r="1397" spans="1:19" x14ac:dyDescent="0.25">
      <c r="A1397" s="13" t="s">
        <v>702</v>
      </c>
      <c r="B1397" s="13" t="s">
        <v>703</v>
      </c>
      <c r="C1397" s="13" t="s">
        <v>704</v>
      </c>
      <c r="D1397" s="13" t="s">
        <v>705</v>
      </c>
      <c r="E1397" s="13" t="s">
        <v>706</v>
      </c>
      <c r="F1397" s="14">
        <v>1044.03</v>
      </c>
      <c r="G1397" s="13" t="s">
        <v>707</v>
      </c>
      <c r="H1397" s="19">
        <v>43922</v>
      </c>
      <c r="I1397" s="13" t="s">
        <v>2169</v>
      </c>
      <c r="J1397" s="13" t="s">
        <v>2170</v>
      </c>
      <c r="K1397" s="20">
        <v>10092</v>
      </c>
      <c r="L1397" s="13" t="s">
        <v>650</v>
      </c>
      <c r="M1397" s="20">
        <v>114020</v>
      </c>
      <c r="N1397" s="13" t="s">
        <v>2171</v>
      </c>
      <c r="O1397" s="13" t="s">
        <v>711</v>
      </c>
      <c r="P1397" s="13" t="s">
        <v>712</v>
      </c>
      <c r="Q1397" s="13" t="s">
        <v>713</v>
      </c>
      <c r="R1397" s="13" t="s">
        <v>714</v>
      </c>
      <c r="S1397" s="13" t="s">
        <v>730</v>
      </c>
    </row>
    <row r="1398" spans="1:19" x14ac:dyDescent="0.25">
      <c r="A1398" s="13" t="s">
        <v>716</v>
      </c>
      <c r="B1398" s="13" t="s">
        <v>703</v>
      </c>
      <c r="C1398" s="13" t="s">
        <v>717</v>
      </c>
      <c r="D1398" s="13" t="s">
        <v>705</v>
      </c>
      <c r="E1398" s="13" t="s">
        <v>706</v>
      </c>
      <c r="F1398" s="14">
        <v>1044.05</v>
      </c>
      <c r="G1398" s="13" t="s">
        <v>707</v>
      </c>
      <c r="H1398" s="19">
        <v>43952</v>
      </c>
      <c r="I1398" s="13" t="s">
        <v>2154</v>
      </c>
      <c r="J1398" s="13" t="s">
        <v>2170</v>
      </c>
      <c r="K1398" s="20">
        <v>10092</v>
      </c>
      <c r="L1398" s="13" t="s">
        <v>650</v>
      </c>
      <c r="M1398" s="20">
        <v>114020</v>
      </c>
      <c r="N1398" s="13" t="s">
        <v>2171</v>
      </c>
      <c r="O1398" s="13" t="s">
        <v>718</v>
      </c>
      <c r="P1398" s="13" t="s">
        <v>719</v>
      </c>
      <c r="Q1398" s="13" t="s">
        <v>720</v>
      </c>
      <c r="R1398" s="13" t="s">
        <v>714</v>
      </c>
      <c r="S1398" s="13" t="s">
        <v>730</v>
      </c>
    </row>
    <row r="1399" spans="1:19" x14ac:dyDescent="0.25">
      <c r="A1399" s="13" t="s">
        <v>722</v>
      </c>
      <c r="B1399" s="13" t="s">
        <v>703</v>
      </c>
      <c r="C1399" s="13" t="s">
        <v>723</v>
      </c>
      <c r="D1399" s="13" t="s">
        <v>705</v>
      </c>
      <c r="E1399" s="13" t="s">
        <v>706</v>
      </c>
      <c r="F1399" s="14">
        <v>1113.8699999999999</v>
      </c>
      <c r="G1399" s="13" t="s">
        <v>707</v>
      </c>
      <c r="H1399" s="19">
        <v>43983</v>
      </c>
      <c r="I1399" s="13" t="s">
        <v>2097</v>
      </c>
      <c r="J1399" s="13" t="s">
        <v>2170</v>
      </c>
      <c r="K1399" s="20">
        <v>10092</v>
      </c>
      <c r="L1399" s="13" t="s">
        <v>650</v>
      </c>
      <c r="M1399" s="20">
        <v>114020</v>
      </c>
      <c r="N1399" s="13" t="s">
        <v>2171</v>
      </c>
      <c r="O1399" s="13" t="s">
        <v>724</v>
      </c>
      <c r="P1399" s="13" t="s">
        <v>725</v>
      </c>
      <c r="Q1399" s="13" t="s">
        <v>726</v>
      </c>
      <c r="R1399" s="13" t="s">
        <v>714</v>
      </c>
      <c r="S1399" s="13" t="s">
        <v>730</v>
      </c>
    </row>
    <row r="1400" spans="1:19" x14ac:dyDescent="0.25">
      <c r="A1400" s="13" t="s">
        <v>702</v>
      </c>
      <c r="B1400" s="13" t="s">
        <v>703</v>
      </c>
      <c r="C1400" s="13" t="s">
        <v>704</v>
      </c>
      <c r="D1400" s="13" t="s">
        <v>705</v>
      </c>
      <c r="E1400" s="13" t="s">
        <v>706</v>
      </c>
      <c r="F1400" s="14">
        <v>16825.849999999999</v>
      </c>
      <c r="G1400" s="13" t="s">
        <v>707</v>
      </c>
      <c r="H1400" s="19">
        <v>43922</v>
      </c>
      <c r="I1400" s="13" t="s">
        <v>2172</v>
      </c>
      <c r="J1400" s="13" t="s">
        <v>2173</v>
      </c>
      <c r="K1400" s="20">
        <v>10092</v>
      </c>
      <c r="L1400" s="13" t="s">
        <v>650</v>
      </c>
      <c r="M1400" s="20">
        <v>114040</v>
      </c>
      <c r="N1400" s="13" t="s">
        <v>2174</v>
      </c>
      <c r="O1400" s="13" t="s">
        <v>711</v>
      </c>
      <c r="P1400" s="13" t="s">
        <v>712</v>
      </c>
      <c r="Q1400" s="13" t="s">
        <v>713</v>
      </c>
      <c r="R1400" s="13" t="s">
        <v>714</v>
      </c>
      <c r="S1400" s="13" t="s">
        <v>682</v>
      </c>
    </row>
    <row r="1401" spans="1:19" x14ac:dyDescent="0.25">
      <c r="A1401" s="13" t="s">
        <v>716</v>
      </c>
      <c r="B1401" s="13" t="s">
        <v>703</v>
      </c>
      <c r="C1401" s="13" t="s">
        <v>717</v>
      </c>
      <c r="D1401" s="13" t="s">
        <v>705</v>
      </c>
      <c r="E1401" s="13" t="s">
        <v>706</v>
      </c>
      <c r="F1401" s="14">
        <v>16731.439999999999</v>
      </c>
      <c r="G1401" s="13" t="s">
        <v>707</v>
      </c>
      <c r="H1401" s="19">
        <v>43952</v>
      </c>
      <c r="I1401" s="13" t="s">
        <v>2157</v>
      </c>
      <c r="J1401" s="13" t="s">
        <v>2173</v>
      </c>
      <c r="K1401" s="20">
        <v>10092</v>
      </c>
      <c r="L1401" s="13" t="s">
        <v>650</v>
      </c>
      <c r="M1401" s="20">
        <v>114040</v>
      </c>
      <c r="N1401" s="13" t="s">
        <v>2174</v>
      </c>
      <c r="O1401" s="13" t="s">
        <v>718</v>
      </c>
      <c r="P1401" s="13" t="s">
        <v>719</v>
      </c>
      <c r="Q1401" s="13" t="s">
        <v>720</v>
      </c>
      <c r="R1401" s="13" t="s">
        <v>714</v>
      </c>
      <c r="S1401" s="13" t="s">
        <v>682</v>
      </c>
    </row>
    <row r="1402" spans="1:19" x14ac:dyDescent="0.25">
      <c r="A1402" s="13" t="s">
        <v>722</v>
      </c>
      <c r="B1402" s="13" t="s">
        <v>703</v>
      </c>
      <c r="C1402" s="13" t="s">
        <v>723</v>
      </c>
      <c r="D1402" s="13" t="s">
        <v>705</v>
      </c>
      <c r="E1402" s="13" t="s">
        <v>706</v>
      </c>
      <c r="F1402" s="14">
        <v>16441.77</v>
      </c>
      <c r="G1402" s="13" t="s">
        <v>707</v>
      </c>
      <c r="H1402" s="19">
        <v>43983</v>
      </c>
      <c r="I1402" s="13" t="s">
        <v>2100</v>
      </c>
      <c r="J1402" s="13" t="s">
        <v>2173</v>
      </c>
      <c r="K1402" s="20">
        <v>10092</v>
      </c>
      <c r="L1402" s="13" t="s">
        <v>650</v>
      </c>
      <c r="M1402" s="20">
        <v>114040</v>
      </c>
      <c r="N1402" s="13" t="s">
        <v>2174</v>
      </c>
      <c r="O1402" s="13" t="s">
        <v>724</v>
      </c>
      <c r="P1402" s="13" t="s">
        <v>725</v>
      </c>
      <c r="Q1402" s="13" t="s">
        <v>726</v>
      </c>
      <c r="R1402" s="13" t="s">
        <v>714</v>
      </c>
      <c r="S1402" s="13" t="s">
        <v>682</v>
      </c>
    </row>
    <row r="1403" spans="1:19" x14ac:dyDescent="0.25">
      <c r="A1403" s="13" t="s">
        <v>702</v>
      </c>
      <c r="B1403" s="13" t="s">
        <v>703</v>
      </c>
      <c r="C1403" s="13" t="s">
        <v>704</v>
      </c>
      <c r="D1403" s="13" t="s">
        <v>705</v>
      </c>
      <c r="E1403" s="13" t="s">
        <v>706</v>
      </c>
      <c r="F1403" s="14">
        <v>7633.84</v>
      </c>
      <c r="G1403" s="13" t="s">
        <v>707</v>
      </c>
      <c r="H1403" s="19">
        <v>43922</v>
      </c>
      <c r="I1403" s="13" t="s">
        <v>2175</v>
      </c>
      <c r="J1403" s="13" t="s">
        <v>2176</v>
      </c>
      <c r="K1403" s="20">
        <v>10092</v>
      </c>
      <c r="L1403" s="13" t="s">
        <v>650</v>
      </c>
      <c r="M1403" s="20">
        <v>114060</v>
      </c>
      <c r="N1403" s="13" t="s">
        <v>2177</v>
      </c>
      <c r="O1403" s="13" t="s">
        <v>711</v>
      </c>
      <c r="P1403" s="13" t="s">
        <v>712</v>
      </c>
      <c r="Q1403" s="13" t="s">
        <v>713</v>
      </c>
      <c r="R1403" s="13" t="s">
        <v>714</v>
      </c>
      <c r="S1403" s="13" t="s">
        <v>721</v>
      </c>
    </row>
    <row r="1404" spans="1:19" x14ac:dyDescent="0.25">
      <c r="A1404" s="13" t="s">
        <v>716</v>
      </c>
      <c r="B1404" s="13" t="s">
        <v>703</v>
      </c>
      <c r="C1404" s="13" t="s">
        <v>717</v>
      </c>
      <c r="D1404" s="13" t="s">
        <v>705</v>
      </c>
      <c r="E1404" s="13" t="s">
        <v>706</v>
      </c>
      <c r="F1404" s="14">
        <v>7633.84</v>
      </c>
      <c r="G1404" s="13" t="s">
        <v>707</v>
      </c>
      <c r="H1404" s="19">
        <v>43952</v>
      </c>
      <c r="I1404" s="13" t="s">
        <v>2160</v>
      </c>
      <c r="J1404" s="13" t="s">
        <v>2176</v>
      </c>
      <c r="K1404" s="20">
        <v>10092</v>
      </c>
      <c r="L1404" s="13" t="s">
        <v>650</v>
      </c>
      <c r="M1404" s="20">
        <v>114060</v>
      </c>
      <c r="N1404" s="13" t="s">
        <v>2177</v>
      </c>
      <c r="O1404" s="13" t="s">
        <v>718</v>
      </c>
      <c r="P1404" s="13" t="s">
        <v>719</v>
      </c>
      <c r="Q1404" s="13" t="s">
        <v>720</v>
      </c>
      <c r="R1404" s="13" t="s">
        <v>714</v>
      </c>
      <c r="S1404" s="13" t="s">
        <v>721</v>
      </c>
    </row>
    <row r="1405" spans="1:19" x14ac:dyDescent="0.25">
      <c r="A1405" s="13" t="s">
        <v>722</v>
      </c>
      <c r="B1405" s="13" t="s">
        <v>703</v>
      </c>
      <c r="C1405" s="13" t="s">
        <v>723</v>
      </c>
      <c r="D1405" s="13" t="s">
        <v>705</v>
      </c>
      <c r="E1405" s="13" t="s">
        <v>706</v>
      </c>
      <c r="F1405" s="14">
        <v>6562.52</v>
      </c>
      <c r="G1405" s="13" t="s">
        <v>707</v>
      </c>
      <c r="H1405" s="19">
        <v>43983</v>
      </c>
      <c r="I1405" s="13" t="s">
        <v>2103</v>
      </c>
      <c r="J1405" s="13" t="s">
        <v>2176</v>
      </c>
      <c r="K1405" s="20">
        <v>10092</v>
      </c>
      <c r="L1405" s="13" t="s">
        <v>650</v>
      </c>
      <c r="M1405" s="20">
        <v>114060</v>
      </c>
      <c r="N1405" s="13" t="s">
        <v>2177</v>
      </c>
      <c r="O1405" s="13" t="s">
        <v>724</v>
      </c>
      <c r="P1405" s="13" t="s">
        <v>725</v>
      </c>
      <c r="Q1405" s="13" t="s">
        <v>726</v>
      </c>
      <c r="R1405" s="13" t="s">
        <v>714</v>
      </c>
      <c r="S1405" s="13" t="s">
        <v>721</v>
      </c>
    </row>
    <row r="1406" spans="1:19" x14ac:dyDescent="0.25">
      <c r="A1406" s="13" t="s">
        <v>702</v>
      </c>
      <c r="B1406" s="13" t="s">
        <v>703</v>
      </c>
      <c r="C1406" s="13" t="s">
        <v>704</v>
      </c>
      <c r="D1406" s="13" t="s">
        <v>705</v>
      </c>
      <c r="E1406" s="13" t="s">
        <v>706</v>
      </c>
      <c r="F1406" s="14">
        <v>3282.54</v>
      </c>
      <c r="G1406" s="13" t="s">
        <v>707</v>
      </c>
      <c r="H1406" s="19">
        <v>43922</v>
      </c>
      <c r="I1406" s="13" t="s">
        <v>2178</v>
      </c>
      <c r="J1406" s="13" t="s">
        <v>2179</v>
      </c>
      <c r="K1406" s="20">
        <v>10093</v>
      </c>
      <c r="L1406" s="13" t="s">
        <v>651</v>
      </c>
      <c r="M1406" s="20">
        <v>111100</v>
      </c>
      <c r="N1406" s="13" t="s">
        <v>2180</v>
      </c>
      <c r="O1406" s="13" t="s">
        <v>711</v>
      </c>
      <c r="P1406" s="13" t="s">
        <v>712</v>
      </c>
      <c r="Q1406" s="13" t="s">
        <v>713</v>
      </c>
      <c r="R1406" s="13" t="s">
        <v>714</v>
      </c>
      <c r="S1406" s="13" t="s">
        <v>715</v>
      </c>
    </row>
    <row r="1407" spans="1:19" x14ac:dyDescent="0.25">
      <c r="A1407" s="13" t="s">
        <v>716</v>
      </c>
      <c r="B1407" s="13" t="s">
        <v>703</v>
      </c>
      <c r="C1407" s="13" t="s">
        <v>717</v>
      </c>
      <c r="D1407" s="13" t="s">
        <v>705</v>
      </c>
      <c r="E1407" s="13" t="s">
        <v>706</v>
      </c>
      <c r="F1407" s="14">
        <v>3282.54</v>
      </c>
      <c r="G1407" s="13" t="s">
        <v>707</v>
      </c>
      <c r="H1407" s="19">
        <v>43952</v>
      </c>
      <c r="I1407" s="13" t="s">
        <v>2163</v>
      </c>
      <c r="J1407" s="13" t="s">
        <v>2179</v>
      </c>
      <c r="K1407" s="20">
        <v>10093</v>
      </c>
      <c r="L1407" s="13" t="s">
        <v>651</v>
      </c>
      <c r="M1407" s="20">
        <v>111100</v>
      </c>
      <c r="N1407" s="13" t="s">
        <v>2180</v>
      </c>
      <c r="O1407" s="13" t="s">
        <v>718</v>
      </c>
      <c r="P1407" s="13" t="s">
        <v>719</v>
      </c>
      <c r="Q1407" s="13" t="s">
        <v>720</v>
      </c>
      <c r="R1407" s="13" t="s">
        <v>714</v>
      </c>
      <c r="S1407" s="13" t="s">
        <v>715</v>
      </c>
    </row>
    <row r="1408" spans="1:19" x14ac:dyDescent="0.25">
      <c r="A1408" s="13" t="s">
        <v>722</v>
      </c>
      <c r="B1408" s="13" t="s">
        <v>703</v>
      </c>
      <c r="C1408" s="13" t="s">
        <v>723</v>
      </c>
      <c r="D1408" s="13" t="s">
        <v>705</v>
      </c>
      <c r="E1408" s="13" t="s">
        <v>706</v>
      </c>
      <c r="F1408" s="14">
        <v>3282.54</v>
      </c>
      <c r="G1408" s="13" t="s">
        <v>707</v>
      </c>
      <c r="H1408" s="19">
        <v>43983</v>
      </c>
      <c r="I1408" s="13" t="s">
        <v>2106</v>
      </c>
      <c r="J1408" s="13" t="s">
        <v>2179</v>
      </c>
      <c r="K1408" s="20">
        <v>10093</v>
      </c>
      <c r="L1408" s="13" t="s">
        <v>651</v>
      </c>
      <c r="M1408" s="20">
        <v>111100</v>
      </c>
      <c r="N1408" s="13" t="s">
        <v>2180</v>
      </c>
      <c r="O1408" s="13" t="s">
        <v>724</v>
      </c>
      <c r="P1408" s="13" t="s">
        <v>725</v>
      </c>
      <c r="Q1408" s="13" t="s">
        <v>726</v>
      </c>
      <c r="R1408" s="13" t="s">
        <v>714</v>
      </c>
      <c r="S1408" s="13" t="s">
        <v>715</v>
      </c>
    </row>
    <row r="1409" spans="1:19" x14ac:dyDescent="0.25">
      <c r="A1409" s="13" t="s">
        <v>702</v>
      </c>
      <c r="B1409" s="13" t="s">
        <v>703</v>
      </c>
      <c r="C1409" s="13" t="s">
        <v>704</v>
      </c>
      <c r="D1409" s="13" t="s">
        <v>705</v>
      </c>
      <c r="E1409" s="13" t="s">
        <v>706</v>
      </c>
      <c r="F1409" s="14">
        <v>2290.58</v>
      </c>
      <c r="G1409" s="13" t="s">
        <v>707</v>
      </c>
      <c r="H1409" s="19">
        <v>43922</v>
      </c>
      <c r="I1409" s="13" t="s">
        <v>2181</v>
      </c>
      <c r="J1409" s="13" t="s">
        <v>2182</v>
      </c>
      <c r="K1409" s="20">
        <v>10093</v>
      </c>
      <c r="L1409" s="13" t="s">
        <v>651</v>
      </c>
      <c r="M1409" s="20">
        <v>111200</v>
      </c>
      <c r="N1409" s="13" t="s">
        <v>2183</v>
      </c>
      <c r="O1409" s="13" t="s">
        <v>711</v>
      </c>
      <c r="P1409" s="13" t="s">
        <v>712</v>
      </c>
      <c r="Q1409" s="13" t="s">
        <v>713</v>
      </c>
      <c r="R1409" s="13" t="s">
        <v>714</v>
      </c>
      <c r="S1409" s="13" t="s">
        <v>730</v>
      </c>
    </row>
    <row r="1410" spans="1:19" x14ac:dyDescent="0.25">
      <c r="A1410" s="13" t="s">
        <v>716</v>
      </c>
      <c r="B1410" s="13" t="s">
        <v>703</v>
      </c>
      <c r="C1410" s="13" t="s">
        <v>717</v>
      </c>
      <c r="D1410" s="13" t="s">
        <v>705</v>
      </c>
      <c r="E1410" s="13" t="s">
        <v>706</v>
      </c>
      <c r="F1410" s="14">
        <v>2613.96</v>
      </c>
      <c r="G1410" s="13" t="s">
        <v>707</v>
      </c>
      <c r="H1410" s="19">
        <v>43952</v>
      </c>
      <c r="I1410" s="13" t="s">
        <v>2166</v>
      </c>
      <c r="J1410" s="13" t="s">
        <v>2182</v>
      </c>
      <c r="K1410" s="20">
        <v>10093</v>
      </c>
      <c r="L1410" s="13" t="s">
        <v>651</v>
      </c>
      <c r="M1410" s="20">
        <v>111200</v>
      </c>
      <c r="N1410" s="13" t="s">
        <v>2183</v>
      </c>
      <c r="O1410" s="13" t="s">
        <v>718</v>
      </c>
      <c r="P1410" s="13" t="s">
        <v>719</v>
      </c>
      <c r="Q1410" s="13" t="s">
        <v>720</v>
      </c>
      <c r="R1410" s="13" t="s">
        <v>714</v>
      </c>
      <c r="S1410" s="13" t="s">
        <v>730</v>
      </c>
    </row>
    <row r="1411" spans="1:19" x14ac:dyDescent="0.25">
      <c r="A1411" s="13" t="s">
        <v>722</v>
      </c>
      <c r="B1411" s="13" t="s">
        <v>703</v>
      </c>
      <c r="C1411" s="13" t="s">
        <v>723</v>
      </c>
      <c r="D1411" s="13" t="s">
        <v>705</v>
      </c>
      <c r="E1411" s="13" t="s">
        <v>706</v>
      </c>
      <c r="F1411" s="14">
        <v>1967.23</v>
      </c>
      <c r="G1411" s="13" t="s">
        <v>707</v>
      </c>
      <c r="H1411" s="19">
        <v>43983</v>
      </c>
      <c r="I1411" s="13" t="s">
        <v>2109</v>
      </c>
      <c r="J1411" s="13" t="s">
        <v>2182</v>
      </c>
      <c r="K1411" s="20">
        <v>10093</v>
      </c>
      <c r="L1411" s="13" t="s">
        <v>651</v>
      </c>
      <c r="M1411" s="20">
        <v>111200</v>
      </c>
      <c r="N1411" s="13" t="s">
        <v>2183</v>
      </c>
      <c r="O1411" s="13" t="s">
        <v>724</v>
      </c>
      <c r="P1411" s="13" t="s">
        <v>725</v>
      </c>
      <c r="Q1411" s="13" t="s">
        <v>726</v>
      </c>
      <c r="R1411" s="13" t="s">
        <v>714</v>
      </c>
      <c r="S1411" s="13" t="s">
        <v>730</v>
      </c>
    </row>
    <row r="1412" spans="1:19" x14ac:dyDescent="0.25">
      <c r="A1412" s="13" t="s">
        <v>702</v>
      </c>
      <c r="B1412" s="13" t="s">
        <v>703</v>
      </c>
      <c r="C1412" s="13" t="s">
        <v>704</v>
      </c>
      <c r="D1412" s="13" t="s">
        <v>705</v>
      </c>
      <c r="E1412" s="13" t="s">
        <v>706</v>
      </c>
      <c r="F1412" s="14">
        <v>38962.04</v>
      </c>
      <c r="G1412" s="13" t="s">
        <v>707</v>
      </c>
      <c r="H1412" s="19">
        <v>43922</v>
      </c>
      <c r="I1412" s="13" t="s">
        <v>2184</v>
      </c>
      <c r="J1412" s="13" t="s">
        <v>2185</v>
      </c>
      <c r="K1412" s="20">
        <v>10093</v>
      </c>
      <c r="L1412" s="13" t="s">
        <v>651</v>
      </c>
      <c r="M1412" s="20">
        <v>111400</v>
      </c>
      <c r="N1412" s="13" t="s">
        <v>2186</v>
      </c>
      <c r="O1412" s="13" t="s">
        <v>711</v>
      </c>
      <c r="P1412" s="13" t="s">
        <v>712</v>
      </c>
      <c r="Q1412" s="13" t="s">
        <v>713</v>
      </c>
      <c r="R1412" s="13" t="s">
        <v>714</v>
      </c>
      <c r="S1412" s="13" t="s">
        <v>682</v>
      </c>
    </row>
    <row r="1413" spans="1:19" x14ac:dyDescent="0.25">
      <c r="A1413" s="13" t="s">
        <v>716</v>
      </c>
      <c r="B1413" s="13" t="s">
        <v>703</v>
      </c>
      <c r="C1413" s="13" t="s">
        <v>717</v>
      </c>
      <c r="D1413" s="13" t="s">
        <v>705</v>
      </c>
      <c r="E1413" s="13" t="s">
        <v>706</v>
      </c>
      <c r="F1413" s="14">
        <v>38962.04</v>
      </c>
      <c r="G1413" s="13" t="s">
        <v>707</v>
      </c>
      <c r="H1413" s="19">
        <v>43952</v>
      </c>
      <c r="I1413" s="13" t="s">
        <v>2169</v>
      </c>
      <c r="J1413" s="13" t="s">
        <v>2185</v>
      </c>
      <c r="K1413" s="20">
        <v>10093</v>
      </c>
      <c r="L1413" s="13" t="s">
        <v>651</v>
      </c>
      <c r="M1413" s="20">
        <v>111400</v>
      </c>
      <c r="N1413" s="13" t="s">
        <v>2186</v>
      </c>
      <c r="O1413" s="13" t="s">
        <v>718</v>
      </c>
      <c r="P1413" s="13" t="s">
        <v>719</v>
      </c>
      <c r="Q1413" s="13" t="s">
        <v>720</v>
      </c>
      <c r="R1413" s="13" t="s">
        <v>714</v>
      </c>
      <c r="S1413" s="13" t="s">
        <v>682</v>
      </c>
    </row>
    <row r="1414" spans="1:19" x14ac:dyDescent="0.25">
      <c r="A1414" s="13" t="s">
        <v>722</v>
      </c>
      <c r="B1414" s="13" t="s">
        <v>703</v>
      </c>
      <c r="C1414" s="13" t="s">
        <v>723</v>
      </c>
      <c r="D1414" s="13" t="s">
        <v>705</v>
      </c>
      <c r="E1414" s="13" t="s">
        <v>706</v>
      </c>
      <c r="F1414" s="14">
        <v>37581.410000000003</v>
      </c>
      <c r="G1414" s="13" t="s">
        <v>707</v>
      </c>
      <c r="H1414" s="19">
        <v>43983</v>
      </c>
      <c r="I1414" s="13" t="s">
        <v>2112</v>
      </c>
      <c r="J1414" s="13" t="s">
        <v>2185</v>
      </c>
      <c r="K1414" s="20">
        <v>10093</v>
      </c>
      <c r="L1414" s="13" t="s">
        <v>651</v>
      </c>
      <c r="M1414" s="20">
        <v>111400</v>
      </c>
      <c r="N1414" s="13" t="s">
        <v>2186</v>
      </c>
      <c r="O1414" s="13" t="s">
        <v>724</v>
      </c>
      <c r="P1414" s="13" t="s">
        <v>725</v>
      </c>
      <c r="Q1414" s="13" t="s">
        <v>726</v>
      </c>
      <c r="R1414" s="13" t="s">
        <v>714</v>
      </c>
      <c r="S1414" s="13" t="s">
        <v>682</v>
      </c>
    </row>
    <row r="1415" spans="1:19" x14ac:dyDescent="0.25">
      <c r="A1415" s="13" t="s">
        <v>702</v>
      </c>
      <c r="B1415" s="13" t="s">
        <v>703</v>
      </c>
      <c r="C1415" s="13" t="s">
        <v>704</v>
      </c>
      <c r="D1415" s="13" t="s">
        <v>705</v>
      </c>
      <c r="E1415" s="13" t="s">
        <v>706</v>
      </c>
      <c r="F1415" s="14">
        <v>13143.47</v>
      </c>
      <c r="G1415" s="13" t="s">
        <v>707</v>
      </c>
      <c r="H1415" s="19">
        <v>43922</v>
      </c>
      <c r="I1415" s="13" t="s">
        <v>2187</v>
      </c>
      <c r="J1415" s="13" t="s">
        <v>2188</v>
      </c>
      <c r="K1415" s="20">
        <v>10093</v>
      </c>
      <c r="L1415" s="13" t="s">
        <v>651</v>
      </c>
      <c r="M1415" s="20">
        <v>111600</v>
      </c>
      <c r="N1415" s="13" t="s">
        <v>2189</v>
      </c>
      <c r="O1415" s="13" t="s">
        <v>711</v>
      </c>
      <c r="P1415" s="13" t="s">
        <v>712</v>
      </c>
      <c r="Q1415" s="13" t="s">
        <v>713</v>
      </c>
      <c r="R1415" s="13" t="s">
        <v>714</v>
      </c>
      <c r="S1415" s="13" t="s">
        <v>721</v>
      </c>
    </row>
    <row r="1416" spans="1:19" x14ac:dyDescent="0.25">
      <c r="A1416" s="13" t="s">
        <v>716</v>
      </c>
      <c r="B1416" s="13" t="s">
        <v>703</v>
      </c>
      <c r="C1416" s="13" t="s">
        <v>717</v>
      </c>
      <c r="D1416" s="13" t="s">
        <v>705</v>
      </c>
      <c r="E1416" s="13" t="s">
        <v>706</v>
      </c>
      <c r="F1416" s="14">
        <v>13024.61</v>
      </c>
      <c r="G1416" s="13" t="s">
        <v>707</v>
      </c>
      <c r="H1416" s="19">
        <v>43952</v>
      </c>
      <c r="I1416" s="13" t="s">
        <v>2172</v>
      </c>
      <c r="J1416" s="13" t="s">
        <v>2188</v>
      </c>
      <c r="K1416" s="20">
        <v>10093</v>
      </c>
      <c r="L1416" s="13" t="s">
        <v>651</v>
      </c>
      <c r="M1416" s="20">
        <v>111600</v>
      </c>
      <c r="N1416" s="13" t="s">
        <v>2189</v>
      </c>
      <c r="O1416" s="13" t="s">
        <v>718</v>
      </c>
      <c r="P1416" s="13" t="s">
        <v>719</v>
      </c>
      <c r="Q1416" s="13" t="s">
        <v>720</v>
      </c>
      <c r="R1416" s="13" t="s">
        <v>714</v>
      </c>
      <c r="S1416" s="13" t="s">
        <v>721</v>
      </c>
    </row>
    <row r="1417" spans="1:19" x14ac:dyDescent="0.25">
      <c r="A1417" s="13" t="s">
        <v>722</v>
      </c>
      <c r="B1417" s="13" t="s">
        <v>703</v>
      </c>
      <c r="C1417" s="13" t="s">
        <v>723</v>
      </c>
      <c r="D1417" s="13" t="s">
        <v>705</v>
      </c>
      <c r="E1417" s="13" t="s">
        <v>706</v>
      </c>
      <c r="F1417" s="14">
        <v>13024.61</v>
      </c>
      <c r="G1417" s="13" t="s">
        <v>707</v>
      </c>
      <c r="H1417" s="19">
        <v>43983</v>
      </c>
      <c r="I1417" s="13" t="s">
        <v>2115</v>
      </c>
      <c r="J1417" s="13" t="s">
        <v>2188</v>
      </c>
      <c r="K1417" s="20">
        <v>10093</v>
      </c>
      <c r="L1417" s="13" t="s">
        <v>651</v>
      </c>
      <c r="M1417" s="20">
        <v>111600</v>
      </c>
      <c r="N1417" s="13" t="s">
        <v>2189</v>
      </c>
      <c r="O1417" s="13" t="s">
        <v>724</v>
      </c>
      <c r="P1417" s="13" t="s">
        <v>725</v>
      </c>
      <c r="Q1417" s="13" t="s">
        <v>726</v>
      </c>
      <c r="R1417" s="13" t="s">
        <v>714</v>
      </c>
      <c r="S1417" s="13" t="s">
        <v>721</v>
      </c>
    </row>
    <row r="1418" spans="1:19" x14ac:dyDescent="0.25">
      <c r="A1418" s="13" t="s">
        <v>702</v>
      </c>
      <c r="B1418" s="13" t="s">
        <v>703</v>
      </c>
      <c r="C1418" s="13" t="s">
        <v>704</v>
      </c>
      <c r="D1418" s="13" t="s">
        <v>705</v>
      </c>
      <c r="E1418" s="13" t="s">
        <v>706</v>
      </c>
      <c r="F1418" s="14">
        <v>248.14</v>
      </c>
      <c r="G1418" s="13" t="s">
        <v>707</v>
      </c>
      <c r="H1418" s="19">
        <v>43922</v>
      </c>
      <c r="I1418" s="13" t="s">
        <v>2190</v>
      </c>
      <c r="J1418" s="13" t="s">
        <v>2191</v>
      </c>
      <c r="K1418" s="20">
        <v>10093</v>
      </c>
      <c r="L1418" s="13" t="s">
        <v>651</v>
      </c>
      <c r="M1418" s="20">
        <v>111700</v>
      </c>
      <c r="N1418" s="13" t="s">
        <v>2192</v>
      </c>
      <c r="O1418" s="13" t="s">
        <v>711</v>
      </c>
      <c r="P1418" s="13" t="s">
        <v>712</v>
      </c>
      <c r="Q1418" s="13" t="s">
        <v>713</v>
      </c>
      <c r="R1418" s="13" t="s">
        <v>714</v>
      </c>
      <c r="S1418" s="13" t="s">
        <v>741</v>
      </c>
    </row>
    <row r="1419" spans="1:19" x14ac:dyDescent="0.25">
      <c r="A1419" s="13" t="s">
        <v>716</v>
      </c>
      <c r="B1419" s="13" t="s">
        <v>703</v>
      </c>
      <c r="C1419" s="13" t="s">
        <v>717</v>
      </c>
      <c r="D1419" s="13" t="s">
        <v>705</v>
      </c>
      <c r="E1419" s="13" t="s">
        <v>706</v>
      </c>
      <c r="F1419" s="14">
        <v>248.14</v>
      </c>
      <c r="G1419" s="13" t="s">
        <v>707</v>
      </c>
      <c r="H1419" s="19">
        <v>43952</v>
      </c>
      <c r="I1419" s="13" t="s">
        <v>2175</v>
      </c>
      <c r="J1419" s="13" t="s">
        <v>2191</v>
      </c>
      <c r="K1419" s="20">
        <v>10093</v>
      </c>
      <c r="L1419" s="13" t="s">
        <v>651</v>
      </c>
      <c r="M1419" s="20">
        <v>111700</v>
      </c>
      <c r="N1419" s="13" t="s">
        <v>2192</v>
      </c>
      <c r="O1419" s="13" t="s">
        <v>718</v>
      </c>
      <c r="P1419" s="13" t="s">
        <v>719</v>
      </c>
      <c r="Q1419" s="13" t="s">
        <v>720</v>
      </c>
      <c r="R1419" s="13" t="s">
        <v>714</v>
      </c>
      <c r="S1419" s="13" t="s">
        <v>741</v>
      </c>
    </row>
    <row r="1420" spans="1:19" x14ac:dyDescent="0.25">
      <c r="A1420" s="13" t="s">
        <v>722</v>
      </c>
      <c r="B1420" s="13" t="s">
        <v>703</v>
      </c>
      <c r="C1420" s="13" t="s">
        <v>723</v>
      </c>
      <c r="D1420" s="13" t="s">
        <v>705</v>
      </c>
      <c r="E1420" s="13" t="s">
        <v>706</v>
      </c>
      <c r="F1420" s="14">
        <v>248.14</v>
      </c>
      <c r="G1420" s="13" t="s">
        <v>707</v>
      </c>
      <c r="H1420" s="19">
        <v>43983</v>
      </c>
      <c r="I1420" s="13" t="s">
        <v>2118</v>
      </c>
      <c r="J1420" s="13" t="s">
        <v>2191</v>
      </c>
      <c r="K1420" s="20">
        <v>10093</v>
      </c>
      <c r="L1420" s="13" t="s">
        <v>651</v>
      </c>
      <c r="M1420" s="20">
        <v>111700</v>
      </c>
      <c r="N1420" s="13" t="s">
        <v>2192</v>
      </c>
      <c r="O1420" s="13" t="s">
        <v>724</v>
      </c>
      <c r="P1420" s="13" t="s">
        <v>725</v>
      </c>
      <c r="Q1420" s="13" t="s">
        <v>726</v>
      </c>
      <c r="R1420" s="13" t="s">
        <v>714</v>
      </c>
      <c r="S1420" s="13" t="s">
        <v>741</v>
      </c>
    </row>
    <row r="1421" spans="1:19" x14ac:dyDescent="0.25">
      <c r="A1421" s="13" t="s">
        <v>702</v>
      </c>
      <c r="B1421" s="13" t="s">
        <v>703</v>
      </c>
      <c r="C1421" s="13" t="s">
        <v>704</v>
      </c>
      <c r="D1421" s="13" t="s">
        <v>705</v>
      </c>
      <c r="E1421" s="13" t="s">
        <v>706</v>
      </c>
      <c r="F1421" s="14">
        <v>250.95</v>
      </c>
      <c r="G1421" s="13" t="s">
        <v>707</v>
      </c>
      <c r="H1421" s="19">
        <v>43922</v>
      </c>
      <c r="I1421" s="13" t="s">
        <v>2193</v>
      </c>
      <c r="J1421" s="13" t="s">
        <v>2194</v>
      </c>
      <c r="K1421" s="20">
        <v>10093</v>
      </c>
      <c r="L1421" s="13" t="s">
        <v>651</v>
      </c>
      <c r="M1421" s="20">
        <v>113010</v>
      </c>
      <c r="N1421" s="13" t="s">
        <v>2195</v>
      </c>
      <c r="O1421" s="13" t="s">
        <v>711</v>
      </c>
      <c r="P1421" s="13" t="s">
        <v>712</v>
      </c>
      <c r="Q1421" s="13" t="s">
        <v>713</v>
      </c>
      <c r="R1421" s="13" t="s">
        <v>714</v>
      </c>
      <c r="S1421" s="13" t="s">
        <v>715</v>
      </c>
    </row>
    <row r="1422" spans="1:19" x14ac:dyDescent="0.25">
      <c r="A1422" s="13" t="s">
        <v>716</v>
      </c>
      <c r="B1422" s="13" t="s">
        <v>703</v>
      </c>
      <c r="C1422" s="13" t="s">
        <v>717</v>
      </c>
      <c r="D1422" s="13" t="s">
        <v>705</v>
      </c>
      <c r="E1422" s="13" t="s">
        <v>706</v>
      </c>
      <c r="F1422" s="14">
        <v>250.95</v>
      </c>
      <c r="G1422" s="13" t="s">
        <v>707</v>
      </c>
      <c r="H1422" s="19">
        <v>43952</v>
      </c>
      <c r="I1422" s="13" t="s">
        <v>2178</v>
      </c>
      <c r="J1422" s="13" t="s">
        <v>2194</v>
      </c>
      <c r="K1422" s="20">
        <v>10093</v>
      </c>
      <c r="L1422" s="13" t="s">
        <v>651</v>
      </c>
      <c r="M1422" s="20">
        <v>113010</v>
      </c>
      <c r="N1422" s="13" t="s">
        <v>2195</v>
      </c>
      <c r="O1422" s="13" t="s">
        <v>718</v>
      </c>
      <c r="P1422" s="13" t="s">
        <v>719</v>
      </c>
      <c r="Q1422" s="13" t="s">
        <v>720</v>
      </c>
      <c r="R1422" s="13" t="s">
        <v>714</v>
      </c>
      <c r="S1422" s="13" t="s">
        <v>715</v>
      </c>
    </row>
    <row r="1423" spans="1:19" x14ac:dyDescent="0.25">
      <c r="A1423" s="13" t="s">
        <v>722</v>
      </c>
      <c r="B1423" s="13" t="s">
        <v>703</v>
      </c>
      <c r="C1423" s="13" t="s">
        <v>723</v>
      </c>
      <c r="D1423" s="13" t="s">
        <v>705</v>
      </c>
      <c r="E1423" s="13" t="s">
        <v>706</v>
      </c>
      <c r="F1423" s="14">
        <v>250.95</v>
      </c>
      <c r="G1423" s="13" t="s">
        <v>707</v>
      </c>
      <c r="H1423" s="19">
        <v>43983</v>
      </c>
      <c r="I1423" s="13" t="s">
        <v>2121</v>
      </c>
      <c r="J1423" s="13" t="s">
        <v>2194</v>
      </c>
      <c r="K1423" s="20">
        <v>10093</v>
      </c>
      <c r="L1423" s="13" t="s">
        <v>651</v>
      </c>
      <c r="M1423" s="20">
        <v>113010</v>
      </c>
      <c r="N1423" s="13" t="s">
        <v>2195</v>
      </c>
      <c r="O1423" s="13" t="s">
        <v>724</v>
      </c>
      <c r="P1423" s="13" t="s">
        <v>725</v>
      </c>
      <c r="Q1423" s="13" t="s">
        <v>726</v>
      </c>
      <c r="R1423" s="13" t="s">
        <v>714</v>
      </c>
      <c r="S1423" s="13" t="s">
        <v>715</v>
      </c>
    </row>
    <row r="1424" spans="1:19" x14ac:dyDescent="0.25">
      <c r="A1424" s="13" t="s">
        <v>702</v>
      </c>
      <c r="B1424" s="13" t="s">
        <v>703</v>
      </c>
      <c r="C1424" s="13" t="s">
        <v>704</v>
      </c>
      <c r="D1424" s="13" t="s">
        <v>705</v>
      </c>
      <c r="E1424" s="13" t="s">
        <v>706</v>
      </c>
      <c r="F1424" s="14">
        <v>215.08</v>
      </c>
      <c r="G1424" s="13" t="s">
        <v>707</v>
      </c>
      <c r="H1424" s="19">
        <v>43922</v>
      </c>
      <c r="I1424" s="13" t="s">
        <v>2196</v>
      </c>
      <c r="J1424" s="13" t="s">
        <v>2197</v>
      </c>
      <c r="K1424" s="20">
        <v>10093</v>
      </c>
      <c r="L1424" s="13" t="s">
        <v>651</v>
      </c>
      <c r="M1424" s="20">
        <v>113020</v>
      </c>
      <c r="N1424" s="13" t="s">
        <v>2198</v>
      </c>
      <c r="O1424" s="13" t="s">
        <v>711</v>
      </c>
      <c r="P1424" s="13" t="s">
        <v>712</v>
      </c>
      <c r="Q1424" s="13" t="s">
        <v>713</v>
      </c>
      <c r="R1424" s="13" t="s">
        <v>714</v>
      </c>
      <c r="S1424" s="13" t="s">
        <v>730</v>
      </c>
    </row>
    <row r="1425" spans="1:19" x14ac:dyDescent="0.25">
      <c r="A1425" s="13" t="s">
        <v>716</v>
      </c>
      <c r="B1425" s="13" t="s">
        <v>703</v>
      </c>
      <c r="C1425" s="13" t="s">
        <v>717</v>
      </c>
      <c r="D1425" s="13" t="s">
        <v>705</v>
      </c>
      <c r="E1425" s="13" t="s">
        <v>706</v>
      </c>
      <c r="F1425" s="14">
        <v>259.70999999999998</v>
      </c>
      <c r="G1425" s="13" t="s">
        <v>707</v>
      </c>
      <c r="H1425" s="19">
        <v>43952</v>
      </c>
      <c r="I1425" s="13" t="s">
        <v>2181</v>
      </c>
      <c r="J1425" s="13" t="s">
        <v>2197</v>
      </c>
      <c r="K1425" s="20">
        <v>10093</v>
      </c>
      <c r="L1425" s="13" t="s">
        <v>651</v>
      </c>
      <c r="M1425" s="20">
        <v>113020</v>
      </c>
      <c r="N1425" s="13" t="s">
        <v>2198</v>
      </c>
      <c r="O1425" s="13" t="s">
        <v>718</v>
      </c>
      <c r="P1425" s="13" t="s">
        <v>719</v>
      </c>
      <c r="Q1425" s="13" t="s">
        <v>720</v>
      </c>
      <c r="R1425" s="13" t="s">
        <v>714</v>
      </c>
      <c r="S1425" s="13" t="s">
        <v>730</v>
      </c>
    </row>
    <row r="1426" spans="1:19" x14ac:dyDescent="0.25">
      <c r="A1426" s="13" t="s">
        <v>722</v>
      </c>
      <c r="B1426" s="13" t="s">
        <v>703</v>
      </c>
      <c r="C1426" s="13" t="s">
        <v>723</v>
      </c>
      <c r="D1426" s="13" t="s">
        <v>705</v>
      </c>
      <c r="E1426" s="13" t="s">
        <v>706</v>
      </c>
      <c r="F1426" s="14">
        <v>170.46</v>
      </c>
      <c r="G1426" s="13" t="s">
        <v>707</v>
      </c>
      <c r="H1426" s="19">
        <v>43983</v>
      </c>
      <c r="I1426" s="13" t="s">
        <v>2124</v>
      </c>
      <c r="J1426" s="13" t="s">
        <v>2197</v>
      </c>
      <c r="K1426" s="20">
        <v>10093</v>
      </c>
      <c r="L1426" s="13" t="s">
        <v>651</v>
      </c>
      <c r="M1426" s="20">
        <v>113020</v>
      </c>
      <c r="N1426" s="13" t="s">
        <v>2198</v>
      </c>
      <c r="O1426" s="13" t="s">
        <v>724</v>
      </c>
      <c r="P1426" s="13" t="s">
        <v>725</v>
      </c>
      <c r="Q1426" s="13" t="s">
        <v>726</v>
      </c>
      <c r="R1426" s="13" t="s">
        <v>714</v>
      </c>
      <c r="S1426" s="13" t="s">
        <v>730</v>
      </c>
    </row>
    <row r="1427" spans="1:19" x14ac:dyDescent="0.25">
      <c r="A1427" s="13" t="s">
        <v>702</v>
      </c>
      <c r="B1427" s="13" t="s">
        <v>703</v>
      </c>
      <c r="C1427" s="13" t="s">
        <v>704</v>
      </c>
      <c r="D1427" s="13" t="s">
        <v>705</v>
      </c>
      <c r="E1427" s="13" t="s">
        <v>706</v>
      </c>
      <c r="F1427" s="14">
        <v>3904.06</v>
      </c>
      <c r="G1427" s="13" t="s">
        <v>707</v>
      </c>
      <c r="H1427" s="19">
        <v>43922</v>
      </c>
      <c r="I1427" s="13" t="s">
        <v>2199</v>
      </c>
      <c r="J1427" s="13" t="s">
        <v>2200</v>
      </c>
      <c r="K1427" s="20">
        <v>10093</v>
      </c>
      <c r="L1427" s="13" t="s">
        <v>651</v>
      </c>
      <c r="M1427" s="20">
        <v>113040</v>
      </c>
      <c r="N1427" s="13" t="s">
        <v>2201</v>
      </c>
      <c r="O1427" s="13" t="s">
        <v>711</v>
      </c>
      <c r="P1427" s="13" t="s">
        <v>712</v>
      </c>
      <c r="Q1427" s="13" t="s">
        <v>713</v>
      </c>
      <c r="R1427" s="13" t="s">
        <v>714</v>
      </c>
      <c r="S1427" s="13" t="s">
        <v>682</v>
      </c>
    </row>
    <row r="1428" spans="1:19" x14ac:dyDescent="0.25">
      <c r="A1428" s="13" t="s">
        <v>716</v>
      </c>
      <c r="B1428" s="13" t="s">
        <v>703</v>
      </c>
      <c r="C1428" s="13" t="s">
        <v>717</v>
      </c>
      <c r="D1428" s="13" t="s">
        <v>705</v>
      </c>
      <c r="E1428" s="13" t="s">
        <v>706</v>
      </c>
      <c r="F1428" s="14">
        <v>3904.06</v>
      </c>
      <c r="G1428" s="13" t="s">
        <v>707</v>
      </c>
      <c r="H1428" s="19">
        <v>43952</v>
      </c>
      <c r="I1428" s="13" t="s">
        <v>2184</v>
      </c>
      <c r="J1428" s="13" t="s">
        <v>2200</v>
      </c>
      <c r="K1428" s="20">
        <v>10093</v>
      </c>
      <c r="L1428" s="13" t="s">
        <v>651</v>
      </c>
      <c r="M1428" s="20">
        <v>113040</v>
      </c>
      <c r="N1428" s="13" t="s">
        <v>2201</v>
      </c>
      <c r="O1428" s="13" t="s">
        <v>718</v>
      </c>
      <c r="P1428" s="13" t="s">
        <v>719</v>
      </c>
      <c r="Q1428" s="13" t="s">
        <v>720</v>
      </c>
      <c r="R1428" s="13" t="s">
        <v>714</v>
      </c>
      <c r="S1428" s="13" t="s">
        <v>682</v>
      </c>
    </row>
    <row r="1429" spans="1:19" x14ac:dyDescent="0.25">
      <c r="A1429" s="13" t="s">
        <v>722</v>
      </c>
      <c r="B1429" s="13" t="s">
        <v>703</v>
      </c>
      <c r="C1429" s="13" t="s">
        <v>723</v>
      </c>
      <c r="D1429" s="13" t="s">
        <v>705</v>
      </c>
      <c r="E1429" s="13" t="s">
        <v>706</v>
      </c>
      <c r="F1429" s="14">
        <v>3713.53</v>
      </c>
      <c r="G1429" s="13" t="s">
        <v>707</v>
      </c>
      <c r="H1429" s="19">
        <v>43983</v>
      </c>
      <c r="I1429" s="13" t="s">
        <v>2127</v>
      </c>
      <c r="J1429" s="13" t="s">
        <v>2200</v>
      </c>
      <c r="K1429" s="20">
        <v>10093</v>
      </c>
      <c r="L1429" s="13" t="s">
        <v>651</v>
      </c>
      <c r="M1429" s="20">
        <v>113040</v>
      </c>
      <c r="N1429" s="13" t="s">
        <v>2201</v>
      </c>
      <c r="O1429" s="13" t="s">
        <v>724</v>
      </c>
      <c r="P1429" s="13" t="s">
        <v>725</v>
      </c>
      <c r="Q1429" s="13" t="s">
        <v>726</v>
      </c>
      <c r="R1429" s="13" t="s">
        <v>714</v>
      </c>
      <c r="S1429" s="13" t="s">
        <v>682</v>
      </c>
    </row>
    <row r="1430" spans="1:19" x14ac:dyDescent="0.25">
      <c r="A1430" s="13" t="s">
        <v>702</v>
      </c>
      <c r="B1430" s="13" t="s">
        <v>703</v>
      </c>
      <c r="C1430" s="13" t="s">
        <v>704</v>
      </c>
      <c r="D1430" s="13" t="s">
        <v>705</v>
      </c>
      <c r="E1430" s="13" t="s">
        <v>706</v>
      </c>
      <c r="F1430" s="14">
        <v>779.02</v>
      </c>
      <c r="G1430" s="13" t="s">
        <v>707</v>
      </c>
      <c r="H1430" s="19">
        <v>43922</v>
      </c>
      <c r="I1430" s="13" t="s">
        <v>2202</v>
      </c>
      <c r="J1430" s="13" t="s">
        <v>2203</v>
      </c>
      <c r="K1430" s="20">
        <v>10093</v>
      </c>
      <c r="L1430" s="13" t="s">
        <v>651</v>
      </c>
      <c r="M1430" s="20">
        <v>113060</v>
      </c>
      <c r="N1430" s="13" t="s">
        <v>2204</v>
      </c>
      <c r="O1430" s="13" t="s">
        <v>711</v>
      </c>
      <c r="P1430" s="13" t="s">
        <v>712</v>
      </c>
      <c r="Q1430" s="13" t="s">
        <v>713</v>
      </c>
      <c r="R1430" s="13" t="s">
        <v>714</v>
      </c>
      <c r="S1430" s="13" t="s">
        <v>721</v>
      </c>
    </row>
    <row r="1431" spans="1:19" x14ac:dyDescent="0.25">
      <c r="A1431" s="13" t="s">
        <v>716</v>
      </c>
      <c r="B1431" s="13" t="s">
        <v>703</v>
      </c>
      <c r="C1431" s="13" t="s">
        <v>717</v>
      </c>
      <c r="D1431" s="13" t="s">
        <v>705</v>
      </c>
      <c r="E1431" s="13" t="s">
        <v>706</v>
      </c>
      <c r="F1431" s="14">
        <v>762.62</v>
      </c>
      <c r="G1431" s="13" t="s">
        <v>707</v>
      </c>
      <c r="H1431" s="19">
        <v>43952</v>
      </c>
      <c r="I1431" s="13" t="s">
        <v>2187</v>
      </c>
      <c r="J1431" s="13" t="s">
        <v>2203</v>
      </c>
      <c r="K1431" s="20">
        <v>10093</v>
      </c>
      <c r="L1431" s="13" t="s">
        <v>651</v>
      </c>
      <c r="M1431" s="20">
        <v>113060</v>
      </c>
      <c r="N1431" s="13" t="s">
        <v>2204</v>
      </c>
      <c r="O1431" s="13" t="s">
        <v>718</v>
      </c>
      <c r="P1431" s="13" t="s">
        <v>719</v>
      </c>
      <c r="Q1431" s="13" t="s">
        <v>720</v>
      </c>
      <c r="R1431" s="13" t="s">
        <v>714</v>
      </c>
      <c r="S1431" s="13" t="s">
        <v>721</v>
      </c>
    </row>
    <row r="1432" spans="1:19" x14ac:dyDescent="0.25">
      <c r="A1432" s="13" t="s">
        <v>722</v>
      </c>
      <c r="B1432" s="13" t="s">
        <v>703</v>
      </c>
      <c r="C1432" s="13" t="s">
        <v>723</v>
      </c>
      <c r="D1432" s="13" t="s">
        <v>705</v>
      </c>
      <c r="E1432" s="13" t="s">
        <v>706</v>
      </c>
      <c r="F1432" s="14">
        <v>762.62</v>
      </c>
      <c r="G1432" s="13" t="s">
        <v>707</v>
      </c>
      <c r="H1432" s="19">
        <v>43983</v>
      </c>
      <c r="I1432" s="13" t="s">
        <v>2130</v>
      </c>
      <c r="J1432" s="13" t="s">
        <v>2203</v>
      </c>
      <c r="K1432" s="20">
        <v>10093</v>
      </c>
      <c r="L1432" s="13" t="s">
        <v>651</v>
      </c>
      <c r="M1432" s="20">
        <v>113060</v>
      </c>
      <c r="N1432" s="13" t="s">
        <v>2204</v>
      </c>
      <c r="O1432" s="13" t="s">
        <v>724</v>
      </c>
      <c r="P1432" s="13" t="s">
        <v>725</v>
      </c>
      <c r="Q1432" s="13" t="s">
        <v>726</v>
      </c>
      <c r="R1432" s="13" t="s">
        <v>714</v>
      </c>
      <c r="S1432" s="13" t="s">
        <v>721</v>
      </c>
    </row>
    <row r="1433" spans="1:19" x14ac:dyDescent="0.25">
      <c r="A1433" s="13" t="s">
        <v>702</v>
      </c>
      <c r="B1433" s="13" t="s">
        <v>703</v>
      </c>
      <c r="C1433" s="13" t="s">
        <v>704</v>
      </c>
      <c r="D1433" s="13" t="s">
        <v>705</v>
      </c>
      <c r="E1433" s="13" t="s">
        <v>706</v>
      </c>
      <c r="F1433" s="14">
        <v>915.83</v>
      </c>
      <c r="G1433" s="13" t="s">
        <v>707</v>
      </c>
      <c r="H1433" s="19">
        <v>43922</v>
      </c>
      <c r="I1433" s="13" t="s">
        <v>2205</v>
      </c>
      <c r="J1433" s="13" t="s">
        <v>2206</v>
      </c>
      <c r="K1433" s="20">
        <v>10093</v>
      </c>
      <c r="L1433" s="13" t="s">
        <v>651</v>
      </c>
      <c r="M1433" s="20">
        <v>114010</v>
      </c>
      <c r="N1433" s="13" t="s">
        <v>2207</v>
      </c>
      <c r="O1433" s="13" t="s">
        <v>711</v>
      </c>
      <c r="P1433" s="13" t="s">
        <v>712</v>
      </c>
      <c r="Q1433" s="13" t="s">
        <v>713</v>
      </c>
      <c r="R1433" s="13" t="s">
        <v>714</v>
      </c>
      <c r="S1433" s="13" t="s">
        <v>715</v>
      </c>
    </row>
    <row r="1434" spans="1:19" x14ac:dyDescent="0.25">
      <c r="A1434" s="13" t="s">
        <v>716</v>
      </c>
      <c r="B1434" s="13" t="s">
        <v>703</v>
      </c>
      <c r="C1434" s="13" t="s">
        <v>717</v>
      </c>
      <c r="D1434" s="13" t="s">
        <v>705</v>
      </c>
      <c r="E1434" s="13" t="s">
        <v>706</v>
      </c>
      <c r="F1434" s="14">
        <v>915.83</v>
      </c>
      <c r="G1434" s="13" t="s">
        <v>707</v>
      </c>
      <c r="H1434" s="19">
        <v>43952</v>
      </c>
      <c r="I1434" s="13" t="s">
        <v>2190</v>
      </c>
      <c r="J1434" s="13" t="s">
        <v>2206</v>
      </c>
      <c r="K1434" s="20">
        <v>10093</v>
      </c>
      <c r="L1434" s="13" t="s">
        <v>651</v>
      </c>
      <c r="M1434" s="20">
        <v>114010</v>
      </c>
      <c r="N1434" s="13" t="s">
        <v>2207</v>
      </c>
      <c r="O1434" s="13" t="s">
        <v>718</v>
      </c>
      <c r="P1434" s="13" t="s">
        <v>719</v>
      </c>
      <c r="Q1434" s="13" t="s">
        <v>720</v>
      </c>
      <c r="R1434" s="13" t="s">
        <v>714</v>
      </c>
      <c r="S1434" s="13" t="s">
        <v>715</v>
      </c>
    </row>
    <row r="1435" spans="1:19" x14ac:dyDescent="0.25">
      <c r="A1435" s="13" t="s">
        <v>722</v>
      </c>
      <c r="B1435" s="13" t="s">
        <v>703</v>
      </c>
      <c r="C1435" s="13" t="s">
        <v>723</v>
      </c>
      <c r="D1435" s="13" t="s">
        <v>705</v>
      </c>
      <c r="E1435" s="13" t="s">
        <v>706</v>
      </c>
      <c r="F1435" s="14">
        <v>915.83</v>
      </c>
      <c r="G1435" s="13" t="s">
        <v>707</v>
      </c>
      <c r="H1435" s="19">
        <v>43983</v>
      </c>
      <c r="I1435" s="13" t="s">
        <v>2133</v>
      </c>
      <c r="J1435" s="13" t="s">
        <v>2206</v>
      </c>
      <c r="K1435" s="20">
        <v>10093</v>
      </c>
      <c r="L1435" s="13" t="s">
        <v>651</v>
      </c>
      <c r="M1435" s="20">
        <v>114010</v>
      </c>
      <c r="N1435" s="13" t="s">
        <v>2207</v>
      </c>
      <c r="O1435" s="13" t="s">
        <v>724</v>
      </c>
      <c r="P1435" s="13" t="s">
        <v>725</v>
      </c>
      <c r="Q1435" s="13" t="s">
        <v>726</v>
      </c>
      <c r="R1435" s="13" t="s">
        <v>714</v>
      </c>
      <c r="S1435" s="13" t="s">
        <v>715</v>
      </c>
    </row>
    <row r="1436" spans="1:19" x14ac:dyDescent="0.25">
      <c r="A1436" s="13" t="s">
        <v>702</v>
      </c>
      <c r="B1436" s="13" t="s">
        <v>703</v>
      </c>
      <c r="C1436" s="13" t="s">
        <v>704</v>
      </c>
      <c r="D1436" s="13" t="s">
        <v>705</v>
      </c>
      <c r="E1436" s="13" t="s">
        <v>706</v>
      </c>
      <c r="F1436" s="14">
        <v>639.07000000000005</v>
      </c>
      <c r="G1436" s="13" t="s">
        <v>707</v>
      </c>
      <c r="H1436" s="19">
        <v>43922</v>
      </c>
      <c r="I1436" s="13" t="s">
        <v>2208</v>
      </c>
      <c r="J1436" s="13" t="s">
        <v>2209</v>
      </c>
      <c r="K1436" s="20">
        <v>10093</v>
      </c>
      <c r="L1436" s="13" t="s">
        <v>651</v>
      </c>
      <c r="M1436" s="20">
        <v>114020</v>
      </c>
      <c r="N1436" s="13" t="s">
        <v>2210</v>
      </c>
      <c r="O1436" s="13" t="s">
        <v>711</v>
      </c>
      <c r="P1436" s="13" t="s">
        <v>712</v>
      </c>
      <c r="Q1436" s="13" t="s">
        <v>713</v>
      </c>
      <c r="R1436" s="13" t="s">
        <v>714</v>
      </c>
      <c r="S1436" s="13" t="s">
        <v>730</v>
      </c>
    </row>
    <row r="1437" spans="1:19" x14ac:dyDescent="0.25">
      <c r="A1437" s="13" t="s">
        <v>716</v>
      </c>
      <c r="B1437" s="13" t="s">
        <v>703</v>
      </c>
      <c r="C1437" s="13" t="s">
        <v>717</v>
      </c>
      <c r="D1437" s="13" t="s">
        <v>705</v>
      </c>
      <c r="E1437" s="13" t="s">
        <v>706</v>
      </c>
      <c r="F1437" s="14">
        <v>729.29</v>
      </c>
      <c r="G1437" s="13" t="s">
        <v>707</v>
      </c>
      <c r="H1437" s="19">
        <v>43952</v>
      </c>
      <c r="I1437" s="13" t="s">
        <v>2193</v>
      </c>
      <c r="J1437" s="13" t="s">
        <v>2209</v>
      </c>
      <c r="K1437" s="20">
        <v>10093</v>
      </c>
      <c r="L1437" s="13" t="s">
        <v>651</v>
      </c>
      <c r="M1437" s="20">
        <v>114020</v>
      </c>
      <c r="N1437" s="13" t="s">
        <v>2210</v>
      </c>
      <c r="O1437" s="13" t="s">
        <v>718</v>
      </c>
      <c r="P1437" s="13" t="s">
        <v>719</v>
      </c>
      <c r="Q1437" s="13" t="s">
        <v>720</v>
      </c>
      <c r="R1437" s="13" t="s">
        <v>714</v>
      </c>
      <c r="S1437" s="13" t="s">
        <v>730</v>
      </c>
    </row>
    <row r="1438" spans="1:19" x14ac:dyDescent="0.25">
      <c r="A1438" s="13" t="s">
        <v>722</v>
      </c>
      <c r="B1438" s="13" t="s">
        <v>703</v>
      </c>
      <c r="C1438" s="13" t="s">
        <v>723</v>
      </c>
      <c r="D1438" s="13" t="s">
        <v>705</v>
      </c>
      <c r="E1438" s="13" t="s">
        <v>706</v>
      </c>
      <c r="F1438" s="14">
        <v>548.86</v>
      </c>
      <c r="G1438" s="13" t="s">
        <v>707</v>
      </c>
      <c r="H1438" s="19">
        <v>43983</v>
      </c>
      <c r="I1438" s="13" t="s">
        <v>2136</v>
      </c>
      <c r="J1438" s="13" t="s">
        <v>2209</v>
      </c>
      <c r="K1438" s="20">
        <v>10093</v>
      </c>
      <c r="L1438" s="13" t="s">
        <v>651</v>
      </c>
      <c r="M1438" s="20">
        <v>114020</v>
      </c>
      <c r="N1438" s="13" t="s">
        <v>2210</v>
      </c>
      <c r="O1438" s="13" t="s">
        <v>724</v>
      </c>
      <c r="P1438" s="13" t="s">
        <v>725</v>
      </c>
      <c r="Q1438" s="13" t="s">
        <v>726</v>
      </c>
      <c r="R1438" s="13" t="s">
        <v>714</v>
      </c>
      <c r="S1438" s="13" t="s">
        <v>730</v>
      </c>
    </row>
    <row r="1439" spans="1:19" x14ac:dyDescent="0.25">
      <c r="A1439" s="13" t="s">
        <v>702</v>
      </c>
      <c r="B1439" s="13" t="s">
        <v>703</v>
      </c>
      <c r="C1439" s="13" t="s">
        <v>704</v>
      </c>
      <c r="D1439" s="13" t="s">
        <v>705</v>
      </c>
      <c r="E1439" s="13" t="s">
        <v>706</v>
      </c>
      <c r="F1439" s="14">
        <v>9226.2000000000007</v>
      </c>
      <c r="G1439" s="13" t="s">
        <v>707</v>
      </c>
      <c r="H1439" s="19">
        <v>43922</v>
      </c>
      <c r="I1439" s="13" t="s">
        <v>2211</v>
      </c>
      <c r="J1439" s="13" t="s">
        <v>2212</v>
      </c>
      <c r="K1439" s="20">
        <v>10093</v>
      </c>
      <c r="L1439" s="13" t="s">
        <v>651</v>
      </c>
      <c r="M1439" s="20">
        <v>114040</v>
      </c>
      <c r="N1439" s="13" t="s">
        <v>2213</v>
      </c>
      <c r="O1439" s="13" t="s">
        <v>711</v>
      </c>
      <c r="P1439" s="13" t="s">
        <v>712</v>
      </c>
      <c r="Q1439" s="13" t="s">
        <v>713</v>
      </c>
      <c r="R1439" s="13" t="s">
        <v>714</v>
      </c>
      <c r="S1439" s="13" t="s">
        <v>682</v>
      </c>
    </row>
    <row r="1440" spans="1:19" x14ac:dyDescent="0.25">
      <c r="A1440" s="13" t="s">
        <v>716</v>
      </c>
      <c r="B1440" s="13" t="s">
        <v>703</v>
      </c>
      <c r="C1440" s="13" t="s">
        <v>717</v>
      </c>
      <c r="D1440" s="13" t="s">
        <v>705</v>
      </c>
      <c r="E1440" s="13" t="s">
        <v>706</v>
      </c>
      <c r="F1440" s="14">
        <v>9226.2000000000007</v>
      </c>
      <c r="G1440" s="13" t="s">
        <v>707</v>
      </c>
      <c r="H1440" s="19">
        <v>43952</v>
      </c>
      <c r="I1440" s="13" t="s">
        <v>2196</v>
      </c>
      <c r="J1440" s="13" t="s">
        <v>2212</v>
      </c>
      <c r="K1440" s="20">
        <v>10093</v>
      </c>
      <c r="L1440" s="13" t="s">
        <v>651</v>
      </c>
      <c r="M1440" s="20">
        <v>114040</v>
      </c>
      <c r="N1440" s="13" t="s">
        <v>2213</v>
      </c>
      <c r="O1440" s="13" t="s">
        <v>718</v>
      </c>
      <c r="P1440" s="13" t="s">
        <v>719</v>
      </c>
      <c r="Q1440" s="13" t="s">
        <v>720</v>
      </c>
      <c r="R1440" s="13" t="s">
        <v>714</v>
      </c>
      <c r="S1440" s="13" t="s">
        <v>682</v>
      </c>
    </row>
    <row r="1441" spans="1:19" x14ac:dyDescent="0.25">
      <c r="A1441" s="13" t="s">
        <v>722</v>
      </c>
      <c r="B1441" s="13" t="s">
        <v>703</v>
      </c>
      <c r="C1441" s="13" t="s">
        <v>723</v>
      </c>
      <c r="D1441" s="13" t="s">
        <v>705</v>
      </c>
      <c r="E1441" s="13" t="s">
        <v>706</v>
      </c>
      <c r="F1441" s="14">
        <v>8899.27</v>
      </c>
      <c r="G1441" s="13" t="s">
        <v>707</v>
      </c>
      <c r="H1441" s="19">
        <v>43983</v>
      </c>
      <c r="I1441" s="13" t="s">
        <v>2139</v>
      </c>
      <c r="J1441" s="13" t="s">
        <v>2212</v>
      </c>
      <c r="K1441" s="20">
        <v>10093</v>
      </c>
      <c r="L1441" s="13" t="s">
        <v>651</v>
      </c>
      <c r="M1441" s="20">
        <v>114040</v>
      </c>
      <c r="N1441" s="13" t="s">
        <v>2213</v>
      </c>
      <c r="O1441" s="13" t="s">
        <v>724</v>
      </c>
      <c r="P1441" s="13" t="s">
        <v>725</v>
      </c>
      <c r="Q1441" s="13" t="s">
        <v>726</v>
      </c>
      <c r="R1441" s="13" t="s">
        <v>714</v>
      </c>
      <c r="S1441" s="13" t="s">
        <v>682</v>
      </c>
    </row>
    <row r="1442" spans="1:19" x14ac:dyDescent="0.25">
      <c r="A1442" s="13" t="s">
        <v>702</v>
      </c>
      <c r="B1442" s="13" t="s">
        <v>703</v>
      </c>
      <c r="C1442" s="13" t="s">
        <v>704</v>
      </c>
      <c r="D1442" s="13" t="s">
        <v>705</v>
      </c>
      <c r="E1442" s="13" t="s">
        <v>706</v>
      </c>
      <c r="F1442" s="14">
        <v>3427.97</v>
      </c>
      <c r="G1442" s="13" t="s">
        <v>707</v>
      </c>
      <c r="H1442" s="19">
        <v>43922</v>
      </c>
      <c r="I1442" s="13" t="s">
        <v>2214</v>
      </c>
      <c r="J1442" s="13" t="s">
        <v>2215</v>
      </c>
      <c r="K1442" s="20">
        <v>10093</v>
      </c>
      <c r="L1442" s="13" t="s">
        <v>651</v>
      </c>
      <c r="M1442" s="20">
        <v>114060</v>
      </c>
      <c r="N1442" s="13" t="s">
        <v>2216</v>
      </c>
      <c r="O1442" s="13" t="s">
        <v>711</v>
      </c>
      <c r="P1442" s="13" t="s">
        <v>712</v>
      </c>
      <c r="Q1442" s="13" t="s">
        <v>713</v>
      </c>
      <c r="R1442" s="13" t="s">
        <v>714</v>
      </c>
      <c r="S1442" s="13" t="s">
        <v>721</v>
      </c>
    </row>
    <row r="1443" spans="1:19" x14ac:dyDescent="0.25">
      <c r="A1443" s="13" t="s">
        <v>716</v>
      </c>
      <c r="B1443" s="13" t="s">
        <v>703</v>
      </c>
      <c r="C1443" s="13" t="s">
        <v>717</v>
      </c>
      <c r="D1443" s="13" t="s">
        <v>705</v>
      </c>
      <c r="E1443" s="13" t="s">
        <v>706</v>
      </c>
      <c r="F1443" s="14">
        <v>3633.87</v>
      </c>
      <c r="G1443" s="13" t="s">
        <v>707</v>
      </c>
      <c r="H1443" s="19">
        <v>43952</v>
      </c>
      <c r="I1443" s="13" t="s">
        <v>2199</v>
      </c>
      <c r="J1443" s="13" t="s">
        <v>2215</v>
      </c>
      <c r="K1443" s="20">
        <v>10093</v>
      </c>
      <c r="L1443" s="13" t="s">
        <v>651</v>
      </c>
      <c r="M1443" s="20">
        <v>114060</v>
      </c>
      <c r="N1443" s="13" t="s">
        <v>2216</v>
      </c>
      <c r="O1443" s="13" t="s">
        <v>718</v>
      </c>
      <c r="P1443" s="13" t="s">
        <v>719</v>
      </c>
      <c r="Q1443" s="13" t="s">
        <v>720</v>
      </c>
      <c r="R1443" s="13" t="s">
        <v>714</v>
      </c>
      <c r="S1443" s="13" t="s">
        <v>721</v>
      </c>
    </row>
    <row r="1444" spans="1:19" x14ac:dyDescent="0.25">
      <c r="A1444" s="13" t="s">
        <v>722</v>
      </c>
      <c r="B1444" s="13" t="s">
        <v>703</v>
      </c>
      <c r="C1444" s="13" t="s">
        <v>723</v>
      </c>
      <c r="D1444" s="13" t="s">
        <v>705</v>
      </c>
      <c r="E1444" s="13" t="s">
        <v>706</v>
      </c>
      <c r="F1444" s="14">
        <v>3633.87</v>
      </c>
      <c r="G1444" s="13" t="s">
        <v>707</v>
      </c>
      <c r="H1444" s="19">
        <v>43983</v>
      </c>
      <c r="I1444" s="13" t="s">
        <v>2142</v>
      </c>
      <c r="J1444" s="13" t="s">
        <v>2215</v>
      </c>
      <c r="K1444" s="20">
        <v>10093</v>
      </c>
      <c r="L1444" s="13" t="s">
        <v>651</v>
      </c>
      <c r="M1444" s="20">
        <v>114060</v>
      </c>
      <c r="N1444" s="13" t="s">
        <v>2216</v>
      </c>
      <c r="O1444" s="13" t="s">
        <v>724</v>
      </c>
      <c r="P1444" s="13" t="s">
        <v>725</v>
      </c>
      <c r="Q1444" s="13" t="s">
        <v>726</v>
      </c>
      <c r="R1444" s="13" t="s">
        <v>714</v>
      </c>
      <c r="S1444" s="13" t="s">
        <v>721</v>
      </c>
    </row>
    <row r="1445" spans="1:19" x14ac:dyDescent="0.25">
      <c r="A1445" s="13" t="s">
        <v>702</v>
      </c>
      <c r="B1445" s="13" t="s">
        <v>703</v>
      </c>
      <c r="C1445" s="13" t="s">
        <v>704</v>
      </c>
      <c r="D1445" s="13" t="s">
        <v>705</v>
      </c>
      <c r="E1445" s="13" t="s">
        <v>706</v>
      </c>
      <c r="F1445" s="14">
        <v>2999.91</v>
      </c>
      <c r="G1445" s="13" t="s">
        <v>707</v>
      </c>
      <c r="H1445" s="19">
        <v>43922</v>
      </c>
      <c r="I1445" s="13" t="s">
        <v>2217</v>
      </c>
      <c r="J1445" s="13" t="s">
        <v>2218</v>
      </c>
      <c r="K1445" s="20">
        <v>10094</v>
      </c>
      <c r="L1445" s="13" t="s">
        <v>652</v>
      </c>
      <c r="M1445" s="20">
        <v>111100</v>
      </c>
      <c r="N1445" s="13" t="s">
        <v>2219</v>
      </c>
      <c r="O1445" s="13" t="s">
        <v>711</v>
      </c>
      <c r="P1445" s="13" t="s">
        <v>712</v>
      </c>
      <c r="Q1445" s="13" t="s">
        <v>713</v>
      </c>
      <c r="R1445" s="13" t="s">
        <v>714</v>
      </c>
      <c r="S1445" s="13" t="s">
        <v>715</v>
      </c>
    </row>
    <row r="1446" spans="1:19" x14ac:dyDescent="0.25">
      <c r="A1446" s="13" t="s">
        <v>716</v>
      </c>
      <c r="B1446" s="13" t="s">
        <v>703</v>
      </c>
      <c r="C1446" s="13" t="s">
        <v>717</v>
      </c>
      <c r="D1446" s="13" t="s">
        <v>705</v>
      </c>
      <c r="E1446" s="13" t="s">
        <v>706</v>
      </c>
      <c r="F1446" s="14">
        <v>2999.91</v>
      </c>
      <c r="G1446" s="13" t="s">
        <v>707</v>
      </c>
      <c r="H1446" s="19">
        <v>43952</v>
      </c>
      <c r="I1446" s="13" t="s">
        <v>2202</v>
      </c>
      <c r="J1446" s="13" t="s">
        <v>2218</v>
      </c>
      <c r="K1446" s="20">
        <v>10094</v>
      </c>
      <c r="L1446" s="13" t="s">
        <v>652</v>
      </c>
      <c r="M1446" s="20">
        <v>111100</v>
      </c>
      <c r="N1446" s="13" t="s">
        <v>2219</v>
      </c>
      <c r="O1446" s="13" t="s">
        <v>718</v>
      </c>
      <c r="P1446" s="13" t="s">
        <v>719</v>
      </c>
      <c r="Q1446" s="13" t="s">
        <v>720</v>
      </c>
      <c r="R1446" s="13" t="s">
        <v>714</v>
      </c>
      <c r="S1446" s="13" t="s">
        <v>715</v>
      </c>
    </row>
    <row r="1447" spans="1:19" x14ac:dyDescent="0.25">
      <c r="A1447" s="13" t="s">
        <v>722</v>
      </c>
      <c r="B1447" s="13" t="s">
        <v>703</v>
      </c>
      <c r="C1447" s="13" t="s">
        <v>723</v>
      </c>
      <c r="D1447" s="13" t="s">
        <v>705</v>
      </c>
      <c r="E1447" s="13" t="s">
        <v>706</v>
      </c>
      <c r="F1447" s="14">
        <v>2999.91</v>
      </c>
      <c r="G1447" s="13" t="s">
        <v>707</v>
      </c>
      <c r="H1447" s="19">
        <v>43983</v>
      </c>
      <c r="I1447" s="13" t="s">
        <v>2145</v>
      </c>
      <c r="J1447" s="13" t="s">
        <v>2218</v>
      </c>
      <c r="K1447" s="20">
        <v>10094</v>
      </c>
      <c r="L1447" s="13" t="s">
        <v>652</v>
      </c>
      <c r="M1447" s="20">
        <v>111100</v>
      </c>
      <c r="N1447" s="13" t="s">
        <v>2219</v>
      </c>
      <c r="O1447" s="13" t="s">
        <v>724</v>
      </c>
      <c r="P1447" s="13" t="s">
        <v>725</v>
      </c>
      <c r="Q1447" s="13" t="s">
        <v>726</v>
      </c>
      <c r="R1447" s="13" t="s">
        <v>714</v>
      </c>
      <c r="S1447" s="13" t="s">
        <v>715</v>
      </c>
    </row>
    <row r="1448" spans="1:19" x14ac:dyDescent="0.25">
      <c r="A1448" s="13" t="s">
        <v>702</v>
      </c>
      <c r="B1448" s="13" t="s">
        <v>703</v>
      </c>
      <c r="C1448" s="13" t="s">
        <v>704</v>
      </c>
      <c r="D1448" s="13" t="s">
        <v>705</v>
      </c>
      <c r="E1448" s="13" t="s">
        <v>706</v>
      </c>
      <c r="F1448" s="14">
        <v>1957.08</v>
      </c>
      <c r="G1448" s="13" t="s">
        <v>707</v>
      </c>
      <c r="H1448" s="19">
        <v>43922</v>
      </c>
      <c r="I1448" s="13" t="s">
        <v>2220</v>
      </c>
      <c r="J1448" s="13" t="s">
        <v>2221</v>
      </c>
      <c r="K1448" s="20">
        <v>10094</v>
      </c>
      <c r="L1448" s="13" t="s">
        <v>652</v>
      </c>
      <c r="M1448" s="20">
        <v>111200</v>
      </c>
      <c r="N1448" s="13" t="s">
        <v>2222</v>
      </c>
      <c r="O1448" s="13" t="s">
        <v>711</v>
      </c>
      <c r="P1448" s="13" t="s">
        <v>712</v>
      </c>
      <c r="Q1448" s="13" t="s">
        <v>713</v>
      </c>
      <c r="R1448" s="13" t="s">
        <v>714</v>
      </c>
      <c r="S1448" s="13" t="s">
        <v>730</v>
      </c>
    </row>
    <row r="1449" spans="1:19" x14ac:dyDescent="0.25">
      <c r="A1449" s="13" t="s">
        <v>716</v>
      </c>
      <c r="B1449" s="13" t="s">
        <v>703</v>
      </c>
      <c r="C1449" s="13" t="s">
        <v>717</v>
      </c>
      <c r="D1449" s="13" t="s">
        <v>705</v>
      </c>
      <c r="E1449" s="13" t="s">
        <v>706</v>
      </c>
      <c r="F1449" s="14">
        <v>1957.08</v>
      </c>
      <c r="G1449" s="13" t="s">
        <v>707</v>
      </c>
      <c r="H1449" s="19">
        <v>43952</v>
      </c>
      <c r="I1449" s="13" t="s">
        <v>2205</v>
      </c>
      <c r="J1449" s="13" t="s">
        <v>2221</v>
      </c>
      <c r="K1449" s="20">
        <v>10094</v>
      </c>
      <c r="L1449" s="13" t="s">
        <v>652</v>
      </c>
      <c r="M1449" s="20">
        <v>111200</v>
      </c>
      <c r="N1449" s="13" t="s">
        <v>2222</v>
      </c>
      <c r="O1449" s="13" t="s">
        <v>718</v>
      </c>
      <c r="P1449" s="13" t="s">
        <v>719</v>
      </c>
      <c r="Q1449" s="13" t="s">
        <v>720</v>
      </c>
      <c r="R1449" s="13" t="s">
        <v>714</v>
      </c>
      <c r="S1449" s="13" t="s">
        <v>730</v>
      </c>
    </row>
    <row r="1450" spans="1:19" x14ac:dyDescent="0.25">
      <c r="A1450" s="13" t="s">
        <v>722</v>
      </c>
      <c r="B1450" s="13" t="s">
        <v>703</v>
      </c>
      <c r="C1450" s="13" t="s">
        <v>723</v>
      </c>
      <c r="D1450" s="13" t="s">
        <v>705</v>
      </c>
      <c r="E1450" s="13" t="s">
        <v>706</v>
      </c>
      <c r="F1450" s="14">
        <v>1957.08</v>
      </c>
      <c r="G1450" s="13" t="s">
        <v>707</v>
      </c>
      <c r="H1450" s="19">
        <v>43983</v>
      </c>
      <c r="I1450" s="13" t="s">
        <v>2148</v>
      </c>
      <c r="J1450" s="13" t="s">
        <v>2221</v>
      </c>
      <c r="K1450" s="20">
        <v>10094</v>
      </c>
      <c r="L1450" s="13" t="s">
        <v>652</v>
      </c>
      <c r="M1450" s="20">
        <v>111200</v>
      </c>
      <c r="N1450" s="13" t="s">
        <v>2222</v>
      </c>
      <c r="O1450" s="13" t="s">
        <v>724</v>
      </c>
      <c r="P1450" s="13" t="s">
        <v>725</v>
      </c>
      <c r="Q1450" s="13" t="s">
        <v>726</v>
      </c>
      <c r="R1450" s="13" t="s">
        <v>714</v>
      </c>
      <c r="S1450" s="13" t="s">
        <v>730</v>
      </c>
    </row>
    <row r="1451" spans="1:19" x14ac:dyDescent="0.25">
      <c r="A1451" s="13" t="s">
        <v>702</v>
      </c>
      <c r="B1451" s="13" t="s">
        <v>703</v>
      </c>
      <c r="C1451" s="13" t="s">
        <v>704</v>
      </c>
      <c r="D1451" s="13" t="s">
        <v>705</v>
      </c>
      <c r="E1451" s="13" t="s">
        <v>706</v>
      </c>
      <c r="F1451" s="14">
        <v>29738.49</v>
      </c>
      <c r="G1451" s="13" t="s">
        <v>707</v>
      </c>
      <c r="H1451" s="19">
        <v>43922</v>
      </c>
      <c r="I1451" s="13" t="s">
        <v>2223</v>
      </c>
      <c r="J1451" s="13" t="s">
        <v>2224</v>
      </c>
      <c r="K1451" s="20">
        <v>10094</v>
      </c>
      <c r="L1451" s="13" t="s">
        <v>652</v>
      </c>
      <c r="M1451" s="20">
        <v>111400</v>
      </c>
      <c r="N1451" s="13" t="s">
        <v>2225</v>
      </c>
      <c r="O1451" s="13" t="s">
        <v>711</v>
      </c>
      <c r="P1451" s="13" t="s">
        <v>712</v>
      </c>
      <c r="Q1451" s="13" t="s">
        <v>713</v>
      </c>
      <c r="R1451" s="13" t="s">
        <v>714</v>
      </c>
      <c r="S1451" s="13" t="s">
        <v>682</v>
      </c>
    </row>
    <row r="1452" spans="1:19" x14ac:dyDescent="0.25">
      <c r="A1452" s="13" t="s">
        <v>716</v>
      </c>
      <c r="B1452" s="13" t="s">
        <v>703</v>
      </c>
      <c r="C1452" s="13" t="s">
        <v>717</v>
      </c>
      <c r="D1452" s="13" t="s">
        <v>705</v>
      </c>
      <c r="E1452" s="13" t="s">
        <v>706</v>
      </c>
      <c r="F1452" s="14">
        <v>28068.14</v>
      </c>
      <c r="G1452" s="13" t="s">
        <v>707</v>
      </c>
      <c r="H1452" s="19">
        <v>43952</v>
      </c>
      <c r="I1452" s="13" t="s">
        <v>2208</v>
      </c>
      <c r="J1452" s="13" t="s">
        <v>2224</v>
      </c>
      <c r="K1452" s="20">
        <v>10094</v>
      </c>
      <c r="L1452" s="13" t="s">
        <v>652</v>
      </c>
      <c r="M1452" s="20">
        <v>111400</v>
      </c>
      <c r="N1452" s="13" t="s">
        <v>2225</v>
      </c>
      <c r="O1452" s="13" t="s">
        <v>718</v>
      </c>
      <c r="P1452" s="13" t="s">
        <v>719</v>
      </c>
      <c r="Q1452" s="13" t="s">
        <v>720</v>
      </c>
      <c r="R1452" s="13" t="s">
        <v>714</v>
      </c>
      <c r="S1452" s="13" t="s">
        <v>682</v>
      </c>
    </row>
    <row r="1453" spans="1:19" x14ac:dyDescent="0.25">
      <c r="A1453" s="13" t="s">
        <v>722</v>
      </c>
      <c r="B1453" s="13" t="s">
        <v>703</v>
      </c>
      <c r="C1453" s="13" t="s">
        <v>723</v>
      </c>
      <c r="D1453" s="13" t="s">
        <v>705</v>
      </c>
      <c r="E1453" s="13" t="s">
        <v>706</v>
      </c>
      <c r="F1453" s="14">
        <v>28068.14</v>
      </c>
      <c r="G1453" s="13" t="s">
        <v>707</v>
      </c>
      <c r="H1453" s="19">
        <v>43983</v>
      </c>
      <c r="I1453" s="13" t="s">
        <v>2151</v>
      </c>
      <c r="J1453" s="13" t="s">
        <v>2224</v>
      </c>
      <c r="K1453" s="20">
        <v>10094</v>
      </c>
      <c r="L1453" s="13" t="s">
        <v>652</v>
      </c>
      <c r="M1453" s="20">
        <v>111400</v>
      </c>
      <c r="N1453" s="13" t="s">
        <v>2225</v>
      </c>
      <c r="O1453" s="13" t="s">
        <v>724</v>
      </c>
      <c r="P1453" s="13" t="s">
        <v>725</v>
      </c>
      <c r="Q1453" s="13" t="s">
        <v>726</v>
      </c>
      <c r="R1453" s="13" t="s">
        <v>714</v>
      </c>
      <c r="S1453" s="13" t="s">
        <v>682</v>
      </c>
    </row>
    <row r="1454" spans="1:19" x14ac:dyDescent="0.25">
      <c r="A1454" s="13" t="s">
        <v>702</v>
      </c>
      <c r="B1454" s="13" t="s">
        <v>703</v>
      </c>
      <c r="C1454" s="13" t="s">
        <v>704</v>
      </c>
      <c r="D1454" s="13" t="s">
        <v>705</v>
      </c>
      <c r="E1454" s="13" t="s">
        <v>706</v>
      </c>
      <c r="F1454" s="14">
        <v>3275.54</v>
      </c>
      <c r="G1454" s="13" t="s">
        <v>707</v>
      </c>
      <c r="H1454" s="19">
        <v>43922</v>
      </c>
      <c r="I1454" s="13" t="s">
        <v>2226</v>
      </c>
      <c r="J1454" s="13" t="s">
        <v>2227</v>
      </c>
      <c r="K1454" s="20">
        <v>10094</v>
      </c>
      <c r="L1454" s="13" t="s">
        <v>652</v>
      </c>
      <c r="M1454" s="20">
        <v>111500</v>
      </c>
      <c r="N1454" s="13" t="s">
        <v>2228</v>
      </c>
      <c r="O1454" s="13" t="s">
        <v>711</v>
      </c>
      <c r="P1454" s="13" t="s">
        <v>712</v>
      </c>
      <c r="Q1454" s="13" t="s">
        <v>713</v>
      </c>
      <c r="R1454" s="13" t="s">
        <v>714</v>
      </c>
      <c r="S1454" s="13" t="s">
        <v>686</v>
      </c>
    </row>
    <row r="1455" spans="1:19" x14ac:dyDescent="0.25">
      <c r="A1455" s="13" t="s">
        <v>716</v>
      </c>
      <c r="B1455" s="13" t="s">
        <v>703</v>
      </c>
      <c r="C1455" s="13" t="s">
        <v>717</v>
      </c>
      <c r="D1455" s="13" t="s">
        <v>705</v>
      </c>
      <c r="E1455" s="13" t="s">
        <v>706</v>
      </c>
      <c r="F1455" s="14">
        <v>1362.47</v>
      </c>
      <c r="G1455" s="13" t="s">
        <v>707</v>
      </c>
      <c r="H1455" s="19">
        <v>43952</v>
      </c>
      <c r="I1455" s="13" t="s">
        <v>2211</v>
      </c>
      <c r="J1455" s="13" t="s">
        <v>2227</v>
      </c>
      <c r="K1455" s="20">
        <v>10094</v>
      </c>
      <c r="L1455" s="13" t="s">
        <v>652</v>
      </c>
      <c r="M1455" s="20">
        <v>111500</v>
      </c>
      <c r="N1455" s="13" t="s">
        <v>2228</v>
      </c>
      <c r="O1455" s="13" t="s">
        <v>718</v>
      </c>
      <c r="P1455" s="13" t="s">
        <v>719</v>
      </c>
      <c r="Q1455" s="13" t="s">
        <v>720</v>
      </c>
      <c r="R1455" s="13" t="s">
        <v>714</v>
      </c>
      <c r="S1455" s="13" t="s">
        <v>686</v>
      </c>
    </row>
    <row r="1456" spans="1:19" x14ac:dyDescent="0.25">
      <c r="A1456" s="13" t="s">
        <v>722</v>
      </c>
      <c r="B1456" s="13" t="s">
        <v>703</v>
      </c>
      <c r="C1456" s="13" t="s">
        <v>723</v>
      </c>
      <c r="D1456" s="13" t="s">
        <v>705</v>
      </c>
      <c r="E1456" s="13" t="s">
        <v>706</v>
      </c>
      <c r="F1456" s="14">
        <v>2631.67</v>
      </c>
      <c r="G1456" s="13" t="s">
        <v>707</v>
      </c>
      <c r="H1456" s="19">
        <v>43983</v>
      </c>
      <c r="I1456" s="13" t="s">
        <v>2154</v>
      </c>
      <c r="J1456" s="13" t="s">
        <v>2227</v>
      </c>
      <c r="K1456" s="20">
        <v>10094</v>
      </c>
      <c r="L1456" s="13" t="s">
        <v>652</v>
      </c>
      <c r="M1456" s="20">
        <v>111500</v>
      </c>
      <c r="N1456" s="13" t="s">
        <v>2228</v>
      </c>
      <c r="O1456" s="13" t="s">
        <v>724</v>
      </c>
      <c r="P1456" s="13" t="s">
        <v>725</v>
      </c>
      <c r="Q1456" s="13" t="s">
        <v>726</v>
      </c>
      <c r="R1456" s="13" t="s">
        <v>714</v>
      </c>
      <c r="S1456" s="13" t="s">
        <v>686</v>
      </c>
    </row>
    <row r="1457" spans="1:19" x14ac:dyDescent="0.25">
      <c r="A1457" s="13" t="s">
        <v>702</v>
      </c>
      <c r="B1457" s="13" t="s">
        <v>703</v>
      </c>
      <c r="C1457" s="13" t="s">
        <v>704</v>
      </c>
      <c r="D1457" s="13" t="s">
        <v>705</v>
      </c>
      <c r="E1457" s="13" t="s">
        <v>706</v>
      </c>
      <c r="F1457" s="14">
        <v>11104.38</v>
      </c>
      <c r="G1457" s="13" t="s">
        <v>707</v>
      </c>
      <c r="H1457" s="19">
        <v>43922</v>
      </c>
      <c r="I1457" s="13" t="s">
        <v>2229</v>
      </c>
      <c r="J1457" s="13" t="s">
        <v>2230</v>
      </c>
      <c r="K1457" s="20">
        <v>10094</v>
      </c>
      <c r="L1457" s="13" t="s">
        <v>652</v>
      </c>
      <c r="M1457" s="20">
        <v>111600</v>
      </c>
      <c r="N1457" s="13" t="s">
        <v>2231</v>
      </c>
      <c r="O1457" s="13" t="s">
        <v>711</v>
      </c>
      <c r="P1457" s="13" t="s">
        <v>712</v>
      </c>
      <c r="Q1457" s="13" t="s">
        <v>713</v>
      </c>
      <c r="R1457" s="13" t="s">
        <v>714</v>
      </c>
      <c r="S1457" s="13" t="s">
        <v>721</v>
      </c>
    </row>
    <row r="1458" spans="1:19" x14ac:dyDescent="0.25">
      <c r="A1458" s="13" t="s">
        <v>716</v>
      </c>
      <c r="B1458" s="13" t="s">
        <v>703</v>
      </c>
      <c r="C1458" s="13" t="s">
        <v>717</v>
      </c>
      <c r="D1458" s="13" t="s">
        <v>705</v>
      </c>
      <c r="E1458" s="13" t="s">
        <v>706</v>
      </c>
      <c r="F1458" s="14">
        <v>11104.38</v>
      </c>
      <c r="G1458" s="13" t="s">
        <v>707</v>
      </c>
      <c r="H1458" s="19">
        <v>43952</v>
      </c>
      <c r="I1458" s="13" t="s">
        <v>2214</v>
      </c>
      <c r="J1458" s="13" t="s">
        <v>2230</v>
      </c>
      <c r="K1458" s="20">
        <v>10094</v>
      </c>
      <c r="L1458" s="13" t="s">
        <v>652</v>
      </c>
      <c r="M1458" s="20">
        <v>111600</v>
      </c>
      <c r="N1458" s="13" t="s">
        <v>2231</v>
      </c>
      <c r="O1458" s="13" t="s">
        <v>718</v>
      </c>
      <c r="P1458" s="13" t="s">
        <v>719</v>
      </c>
      <c r="Q1458" s="13" t="s">
        <v>720</v>
      </c>
      <c r="R1458" s="13" t="s">
        <v>714</v>
      </c>
      <c r="S1458" s="13" t="s">
        <v>721</v>
      </c>
    </row>
    <row r="1459" spans="1:19" x14ac:dyDescent="0.25">
      <c r="A1459" s="13" t="s">
        <v>722</v>
      </c>
      <c r="B1459" s="13" t="s">
        <v>703</v>
      </c>
      <c r="C1459" s="13" t="s">
        <v>723</v>
      </c>
      <c r="D1459" s="13" t="s">
        <v>705</v>
      </c>
      <c r="E1459" s="13" t="s">
        <v>706</v>
      </c>
      <c r="F1459" s="14">
        <v>11104.38</v>
      </c>
      <c r="G1459" s="13" t="s">
        <v>707</v>
      </c>
      <c r="H1459" s="19">
        <v>43983</v>
      </c>
      <c r="I1459" s="13" t="s">
        <v>2157</v>
      </c>
      <c r="J1459" s="13" t="s">
        <v>2230</v>
      </c>
      <c r="K1459" s="20">
        <v>10094</v>
      </c>
      <c r="L1459" s="13" t="s">
        <v>652</v>
      </c>
      <c r="M1459" s="20">
        <v>111600</v>
      </c>
      <c r="N1459" s="13" t="s">
        <v>2231</v>
      </c>
      <c r="O1459" s="13" t="s">
        <v>724</v>
      </c>
      <c r="P1459" s="13" t="s">
        <v>725</v>
      </c>
      <c r="Q1459" s="13" t="s">
        <v>726</v>
      </c>
      <c r="R1459" s="13" t="s">
        <v>714</v>
      </c>
      <c r="S1459" s="13" t="s">
        <v>721</v>
      </c>
    </row>
    <row r="1460" spans="1:19" x14ac:dyDescent="0.25">
      <c r="A1460" s="13" t="s">
        <v>702</v>
      </c>
      <c r="B1460" s="13" t="s">
        <v>703</v>
      </c>
      <c r="C1460" s="13" t="s">
        <v>704</v>
      </c>
      <c r="D1460" s="13" t="s">
        <v>705</v>
      </c>
      <c r="E1460" s="13" t="s">
        <v>706</v>
      </c>
      <c r="F1460" s="14">
        <v>519.91999999999996</v>
      </c>
      <c r="G1460" s="13" t="s">
        <v>707</v>
      </c>
      <c r="H1460" s="19">
        <v>43922</v>
      </c>
      <c r="I1460" s="13" t="s">
        <v>2232</v>
      </c>
      <c r="J1460" s="13" t="s">
        <v>2233</v>
      </c>
      <c r="K1460" s="20">
        <v>10094</v>
      </c>
      <c r="L1460" s="13" t="s">
        <v>652</v>
      </c>
      <c r="M1460" s="20">
        <v>111700</v>
      </c>
      <c r="N1460" s="13" t="s">
        <v>2234</v>
      </c>
      <c r="O1460" s="13" t="s">
        <v>711</v>
      </c>
      <c r="P1460" s="13" t="s">
        <v>712</v>
      </c>
      <c r="Q1460" s="13" t="s">
        <v>713</v>
      </c>
      <c r="R1460" s="13" t="s">
        <v>714</v>
      </c>
      <c r="S1460" s="13" t="s">
        <v>741</v>
      </c>
    </row>
    <row r="1461" spans="1:19" x14ac:dyDescent="0.25">
      <c r="A1461" s="13" t="s">
        <v>716</v>
      </c>
      <c r="B1461" s="13" t="s">
        <v>703</v>
      </c>
      <c r="C1461" s="13" t="s">
        <v>717</v>
      </c>
      <c r="D1461" s="13" t="s">
        <v>705</v>
      </c>
      <c r="E1461" s="13" t="s">
        <v>706</v>
      </c>
      <c r="F1461" s="14">
        <v>519.91999999999996</v>
      </c>
      <c r="G1461" s="13" t="s">
        <v>707</v>
      </c>
      <c r="H1461" s="19">
        <v>43952</v>
      </c>
      <c r="I1461" s="13" t="s">
        <v>2217</v>
      </c>
      <c r="J1461" s="13" t="s">
        <v>2233</v>
      </c>
      <c r="K1461" s="20">
        <v>10094</v>
      </c>
      <c r="L1461" s="13" t="s">
        <v>652</v>
      </c>
      <c r="M1461" s="20">
        <v>111700</v>
      </c>
      <c r="N1461" s="13" t="s">
        <v>2234</v>
      </c>
      <c r="O1461" s="13" t="s">
        <v>718</v>
      </c>
      <c r="P1461" s="13" t="s">
        <v>719</v>
      </c>
      <c r="Q1461" s="13" t="s">
        <v>720</v>
      </c>
      <c r="R1461" s="13" t="s">
        <v>714</v>
      </c>
      <c r="S1461" s="13" t="s">
        <v>741</v>
      </c>
    </row>
    <row r="1462" spans="1:19" x14ac:dyDescent="0.25">
      <c r="A1462" s="13" t="s">
        <v>722</v>
      </c>
      <c r="B1462" s="13" t="s">
        <v>703</v>
      </c>
      <c r="C1462" s="13" t="s">
        <v>723</v>
      </c>
      <c r="D1462" s="13" t="s">
        <v>705</v>
      </c>
      <c r="E1462" s="13" t="s">
        <v>706</v>
      </c>
      <c r="F1462" s="14">
        <v>519.91999999999996</v>
      </c>
      <c r="G1462" s="13" t="s">
        <v>707</v>
      </c>
      <c r="H1462" s="19">
        <v>43983</v>
      </c>
      <c r="I1462" s="13" t="s">
        <v>2160</v>
      </c>
      <c r="J1462" s="13" t="s">
        <v>2233</v>
      </c>
      <c r="K1462" s="20">
        <v>10094</v>
      </c>
      <c r="L1462" s="13" t="s">
        <v>652</v>
      </c>
      <c r="M1462" s="20">
        <v>111700</v>
      </c>
      <c r="N1462" s="13" t="s">
        <v>2234</v>
      </c>
      <c r="O1462" s="13" t="s">
        <v>724</v>
      </c>
      <c r="P1462" s="13" t="s">
        <v>725</v>
      </c>
      <c r="Q1462" s="13" t="s">
        <v>726</v>
      </c>
      <c r="R1462" s="13" t="s">
        <v>714</v>
      </c>
      <c r="S1462" s="13" t="s">
        <v>741</v>
      </c>
    </row>
    <row r="1463" spans="1:19" x14ac:dyDescent="0.25">
      <c r="A1463" s="13" t="s">
        <v>702</v>
      </c>
      <c r="B1463" s="13" t="s">
        <v>703</v>
      </c>
      <c r="C1463" s="13" t="s">
        <v>704</v>
      </c>
      <c r="D1463" s="13" t="s">
        <v>705</v>
      </c>
      <c r="E1463" s="13" t="s">
        <v>706</v>
      </c>
      <c r="F1463" s="14">
        <v>20.77</v>
      </c>
      <c r="G1463" s="13" t="s">
        <v>707</v>
      </c>
      <c r="H1463" s="19">
        <v>43922</v>
      </c>
      <c r="I1463" s="13" t="s">
        <v>2235</v>
      </c>
      <c r="J1463" s="13" t="s">
        <v>2236</v>
      </c>
      <c r="K1463" s="20">
        <v>10094</v>
      </c>
      <c r="L1463" s="13" t="s">
        <v>652</v>
      </c>
      <c r="M1463" s="20">
        <v>113000</v>
      </c>
      <c r="N1463" s="13" t="s">
        <v>2237</v>
      </c>
      <c r="O1463" s="13" t="s">
        <v>711</v>
      </c>
      <c r="P1463" s="13" t="s">
        <v>712</v>
      </c>
      <c r="Q1463" s="13" t="s">
        <v>713</v>
      </c>
      <c r="R1463" s="13" t="s">
        <v>714</v>
      </c>
      <c r="S1463" s="13" t="s">
        <v>741</v>
      </c>
    </row>
    <row r="1464" spans="1:19" x14ac:dyDescent="0.25">
      <c r="A1464" s="13" t="s">
        <v>716</v>
      </c>
      <c r="B1464" s="13" t="s">
        <v>703</v>
      </c>
      <c r="C1464" s="13" t="s">
        <v>717</v>
      </c>
      <c r="D1464" s="13" t="s">
        <v>705</v>
      </c>
      <c r="E1464" s="13" t="s">
        <v>706</v>
      </c>
      <c r="F1464" s="14">
        <v>20.77</v>
      </c>
      <c r="G1464" s="13" t="s">
        <v>707</v>
      </c>
      <c r="H1464" s="19">
        <v>43952</v>
      </c>
      <c r="I1464" s="13" t="s">
        <v>2220</v>
      </c>
      <c r="J1464" s="13" t="s">
        <v>2236</v>
      </c>
      <c r="K1464" s="20">
        <v>10094</v>
      </c>
      <c r="L1464" s="13" t="s">
        <v>652</v>
      </c>
      <c r="M1464" s="20">
        <v>113000</v>
      </c>
      <c r="N1464" s="13" t="s">
        <v>2237</v>
      </c>
      <c r="O1464" s="13" t="s">
        <v>718</v>
      </c>
      <c r="P1464" s="13" t="s">
        <v>719</v>
      </c>
      <c r="Q1464" s="13" t="s">
        <v>720</v>
      </c>
      <c r="R1464" s="13" t="s">
        <v>714</v>
      </c>
      <c r="S1464" s="13" t="s">
        <v>741</v>
      </c>
    </row>
    <row r="1465" spans="1:19" x14ac:dyDescent="0.25">
      <c r="A1465" s="13" t="s">
        <v>722</v>
      </c>
      <c r="B1465" s="13" t="s">
        <v>703</v>
      </c>
      <c r="C1465" s="13" t="s">
        <v>723</v>
      </c>
      <c r="D1465" s="13" t="s">
        <v>705</v>
      </c>
      <c r="E1465" s="13" t="s">
        <v>706</v>
      </c>
      <c r="F1465" s="14">
        <v>20.77</v>
      </c>
      <c r="G1465" s="13" t="s">
        <v>707</v>
      </c>
      <c r="H1465" s="19">
        <v>43983</v>
      </c>
      <c r="I1465" s="13" t="s">
        <v>2163</v>
      </c>
      <c r="J1465" s="13" t="s">
        <v>2236</v>
      </c>
      <c r="K1465" s="20">
        <v>10094</v>
      </c>
      <c r="L1465" s="13" t="s">
        <v>652</v>
      </c>
      <c r="M1465" s="20">
        <v>113000</v>
      </c>
      <c r="N1465" s="13" t="s">
        <v>2237</v>
      </c>
      <c r="O1465" s="13" t="s">
        <v>724</v>
      </c>
      <c r="P1465" s="13" t="s">
        <v>725</v>
      </c>
      <c r="Q1465" s="13" t="s">
        <v>726</v>
      </c>
      <c r="R1465" s="13" t="s">
        <v>714</v>
      </c>
      <c r="S1465" s="13" t="s">
        <v>741</v>
      </c>
    </row>
    <row r="1466" spans="1:19" x14ac:dyDescent="0.25">
      <c r="A1466" s="13" t="s">
        <v>702</v>
      </c>
      <c r="B1466" s="13" t="s">
        <v>703</v>
      </c>
      <c r="C1466" s="13" t="s">
        <v>704</v>
      </c>
      <c r="D1466" s="13" t="s">
        <v>705</v>
      </c>
      <c r="E1466" s="13" t="s">
        <v>706</v>
      </c>
      <c r="F1466" s="14">
        <v>211.96</v>
      </c>
      <c r="G1466" s="13" t="s">
        <v>707</v>
      </c>
      <c r="H1466" s="19">
        <v>43922</v>
      </c>
      <c r="I1466" s="13" t="s">
        <v>2238</v>
      </c>
      <c r="J1466" s="13" t="s">
        <v>2239</v>
      </c>
      <c r="K1466" s="20">
        <v>10094</v>
      </c>
      <c r="L1466" s="13" t="s">
        <v>652</v>
      </c>
      <c r="M1466" s="20">
        <v>113010</v>
      </c>
      <c r="N1466" s="13" t="s">
        <v>2240</v>
      </c>
      <c r="O1466" s="13" t="s">
        <v>711</v>
      </c>
      <c r="P1466" s="13" t="s">
        <v>712</v>
      </c>
      <c r="Q1466" s="13" t="s">
        <v>713</v>
      </c>
      <c r="R1466" s="13" t="s">
        <v>714</v>
      </c>
      <c r="S1466" s="13" t="s">
        <v>715</v>
      </c>
    </row>
    <row r="1467" spans="1:19" x14ac:dyDescent="0.25">
      <c r="A1467" s="13" t="s">
        <v>716</v>
      </c>
      <c r="B1467" s="13" t="s">
        <v>703</v>
      </c>
      <c r="C1467" s="13" t="s">
        <v>717</v>
      </c>
      <c r="D1467" s="13" t="s">
        <v>705</v>
      </c>
      <c r="E1467" s="13" t="s">
        <v>706</v>
      </c>
      <c r="F1467" s="14">
        <v>211.96</v>
      </c>
      <c r="G1467" s="13" t="s">
        <v>707</v>
      </c>
      <c r="H1467" s="19">
        <v>43952</v>
      </c>
      <c r="I1467" s="13" t="s">
        <v>2223</v>
      </c>
      <c r="J1467" s="13" t="s">
        <v>2239</v>
      </c>
      <c r="K1467" s="20">
        <v>10094</v>
      </c>
      <c r="L1467" s="13" t="s">
        <v>652</v>
      </c>
      <c r="M1467" s="20">
        <v>113010</v>
      </c>
      <c r="N1467" s="13" t="s">
        <v>2240</v>
      </c>
      <c r="O1467" s="13" t="s">
        <v>718</v>
      </c>
      <c r="P1467" s="13" t="s">
        <v>719</v>
      </c>
      <c r="Q1467" s="13" t="s">
        <v>720</v>
      </c>
      <c r="R1467" s="13" t="s">
        <v>714</v>
      </c>
      <c r="S1467" s="13" t="s">
        <v>715</v>
      </c>
    </row>
    <row r="1468" spans="1:19" x14ac:dyDescent="0.25">
      <c r="A1468" s="13" t="s">
        <v>722</v>
      </c>
      <c r="B1468" s="13" t="s">
        <v>703</v>
      </c>
      <c r="C1468" s="13" t="s">
        <v>723</v>
      </c>
      <c r="D1468" s="13" t="s">
        <v>705</v>
      </c>
      <c r="E1468" s="13" t="s">
        <v>706</v>
      </c>
      <c r="F1468" s="14">
        <v>211.96</v>
      </c>
      <c r="G1468" s="13" t="s">
        <v>707</v>
      </c>
      <c r="H1468" s="19">
        <v>43983</v>
      </c>
      <c r="I1468" s="13" t="s">
        <v>2166</v>
      </c>
      <c r="J1468" s="13" t="s">
        <v>2239</v>
      </c>
      <c r="K1468" s="20">
        <v>10094</v>
      </c>
      <c r="L1468" s="13" t="s">
        <v>652</v>
      </c>
      <c r="M1468" s="20">
        <v>113010</v>
      </c>
      <c r="N1468" s="13" t="s">
        <v>2240</v>
      </c>
      <c r="O1468" s="13" t="s">
        <v>724</v>
      </c>
      <c r="P1468" s="13" t="s">
        <v>725</v>
      </c>
      <c r="Q1468" s="13" t="s">
        <v>726</v>
      </c>
      <c r="R1468" s="13" t="s">
        <v>714</v>
      </c>
      <c r="S1468" s="13" t="s">
        <v>715</v>
      </c>
    </row>
    <row r="1469" spans="1:19" x14ac:dyDescent="0.25">
      <c r="A1469" s="13" t="s">
        <v>702</v>
      </c>
      <c r="B1469" s="13" t="s">
        <v>703</v>
      </c>
      <c r="C1469" s="13" t="s">
        <v>704</v>
      </c>
      <c r="D1469" s="13" t="s">
        <v>705</v>
      </c>
      <c r="E1469" s="13" t="s">
        <v>706</v>
      </c>
      <c r="F1469" s="14">
        <v>169.06</v>
      </c>
      <c r="G1469" s="13" t="s">
        <v>707</v>
      </c>
      <c r="H1469" s="19">
        <v>43922</v>
      </c>
      <c r="I1469" s="13" t="s">
        <v>2241</v>
      </c>
      <c r="J1469" s="13" t="s">
        <v>2242</v>
      </c>
      <c r="K1469" s="20">
        <v>10094</v>
      </c>
      <c r="L1469" s="13" t="s">
        <v>652</v>
      </c>
      <c r="M1469" s="20">
        <v>113020</v>
      </c>
      <c r="N1469" s="13" t="s">
        <v>2243</v>
      </c>
      <c r="O1469" s="13" t="s">
        <v>711</v>
      </c>
      <c r="P1469" s="13" t="s">
        <v>712</v>
      </c>
      <c r="Q1469" s="13" t="s">
        <v>713</v>
      </c>
      <c r="R1469" s="13" t="s">
        <v>714</v>
      </c>
      <c r="S1469" s="13" t="s">
        <v>730</v>
      </c>
    </row>
    <row r="1470" spans="1:19" x14ac:dyDescent="0.25">
      <c r="A1470" s="13" t="s">
        <v>716</v>
      </c>
      <c r="B1470" s="13" t="s">
        <v>703</v>
      </c>
      <c r="C1470" s="13" t="s">
        <v>717</v>
      </c>
      <c r="D1470" s="13" t="s">
        <v>705</v>
      </c>
      <c r="E1470" s="13" t="s">
        <v>706</v>
      </c>
      <c r="F1470" s="14">
        <v>169.06</v>
      </c>
      <c r="G1470" s="13" t="s">
        <v>707</v>
      </c>
      <c r="H1470" s="19">
        <v>43952</v>
      </c>
      <c r="I1470" s="13" t="s">
        <v>2226</v>
      </c>
      <c r="J1470" s="13" t="s">
        <v>2242</v>
      </c>
      <c r="K1470" s="20">
        <v>10094</v>
      </c>
      <c r="L1470" s="13" t="s">
        <v>652</v>
      </c>
      <c r="M1470" s="20">
        <v>113020</v>
      </c>
      <c r="N1470" s="13" t="s">
        <v>2243</v>
      </c>
      <c r="O1470" s="13" t="s">
        <v>718</v>
      </c>
      <c r="P1470" s="13" t="s">
        <v>719</v>
      </c>
      <c r="Q1470" s="13" t="s">
        <v>720</v>
      </c>
      <c r="R1470" s="13" t="s">
        <v>714</v>
      </c>
      <c r="S1470" s="13" t="s">
        <v>730</v>
      </c>
    </row>
    <row r="1471" spans="1:19" x14ac:dyDescent="0.25">
      <c r="A1471" s="13" t="s">
        <v>722</v>
      </c>
      <c r="B1471" s="13" t="s">
        <v>703</v>
      </c>
      <c r="C1471" s="13" t="s">
        <v>723</v>
      </c>
      <c r="D1471" s="13" t="s">
        <v>705</v>
      </c>
      <c r="E1471" s="13" t="s">
        <v>706</v>
      </c>
      <c r="F1471" s="14">
        <v>169.06</v>
      </c>
      <c r="G1471" s="13" t="s">
        <v>707</v>
      </c>
      <c r="H1471" s="19">
        <v>43983</v>
      </c>
      <c r="I1471" s="13" t="s">
        <v>2169</v>
      </c>
      <c r="J1471" s="13" t="s">
        <v>2242</v>
      </c>
      <c r="K1471" s="20">
        <v>10094</v>
      </c>
      <c r="L1471" s="13" t="s">
        <v>652</v>
      </c>
      <c r="M1471" s="20">
        <v>113020</v>
      </c>
      <c r="N1471" s="13" t="s">
        <v>2243</v>
      </c>
      <c r="O1471" s="13" t="s">
        <v>724</v>
      </c>
      <c r="P1471" s="13" t="s">
        <v>725</v>
      </c>
      <c r="Q1471" s="13" t="s">
        <v>726</v>
      </c>
      <c r="R1471" s="13" t="s">
        <v>714</v>
      </c>
      <c r="S1471" s="13" t="s">
        <v>730</v>
      </c>
    </row>
    <row r="1472" spans="1:19" x14ac:dyDescent="0.25">
      <c r="A1472" s="13" t="s">
        <v>702</v>
      </c>
      <c r="B1472" s="13" t="s">
        <v>703</v>
      </c>
      <c r="C1472" s="13" t="s">
        <v>704</v>
      </c>
      <c r="D1472" s="13" t="s">
        <v>705</v>
      </c>
      <c r="E1472" s="13" t="s">
        <v>706</v>
      </c>
      <c r="F1472" s="14">
        <v>3026.68</v>
      </c>
      <c r="G1472" s="13" t="s">
        <v>707</v>
      </c>
      <c r="H1472" s="19">
        <v>43922</v>
      </c>
      <c r="I1472" s="13" t="s">
        <v>2244</v>
      </c>
      <c r="J1472" s="13" t="s">
        <v>2245</v>
      </c>
      <c r="K1472" s="20">
        <v>10094</v>
      </c>
      <c r="L1472" s="13" t="s">
        <v>652</v>
      </c>
      <c r="M1472" s="20">
        <v>113040</v>
      </c>
      <c r="N1472" s="13" t="s">
        <v>2246</v>
      </c>
      <c r="O1472" s="13" t="s">
        <v>711</v>
      </c>
      <c r="P1472" s="13" t="s">
        <v>712</v>
      </c>
      <c r="Q1472" s="13" t="s">
        <v>713</v>
      </c>
      <c r="R1472" s="13" t="s">
        <v>714</v>
      </c>
      <c r="S1472" s="13" t="s">
        <v>682</v>
      </c>
    </row>
    <row r="1473" spans="1:19" x14ac:dyDescent="0.25">
      <c r="A1473" s="13" t="s">
        <v>716</v>
      </c>
      <c r="B1473" s="13" t="s">
        <v>703</v>
      </c>
      <c r="C1473" s="13" t="s">
        <v>717</v>
      </c>
      <c r="D1473" s="13" t="s">
        <v>705</v>
      </c>
      <c r="E1473" s="13" t="s">
        <v>706</v>
      </c>
      <c r="F1473" s="14">
        <v>2930.72</v>
      </c>
      <c r="G1473" s="13" t="s">
        <v>707</v>
      </c>
      <c r="H1473" s="19">
        <v>43952</v>
      </c>
      <c r="I1473" s="13" t="s">
        <v>2229</v>
      </c>
      <c r="J1473" s="13" t="s">
        <v>2245</v>
      </c>
      <c r="K1473" s="20">
        <v>10094</v>
      </c>
      <c r="L1473" s="13" t="s">
        <v>652</v>
      </c>
      <c r="M1473" s="20">
        <v>113040</v>
      </c>
      <c r="N1473" s="13" t="s">
        <v>2246</v>
      </c>
      <c r="O1473" s="13" t="s">
        <v>718</v>
      </c>
      <c r="P1473" s="13" t="s">
        <v>719</v>
      </c>
      <c r="Q1473" s="13" t="s">
        <v>720</v>
      </c>
      <c r="R1473" s="13" t="s">
        <v>714</v>
      </c>
      <c r="S1473" s="13" t="s">
        <v>682</v>
      </c>
    </row>
    <row r="1474" spans="1:19" x14ac:dyDescent="0.25">
      <c r="A1474" s="13" t="s">
        <v>722</v>
      </c>
      <c r="B1474" s="13" t="s">
        <v>703</v>
      </c>
      <c r="C1474" s="13" t="s">
        <v>723</v>
      </c>
      <c r="D1474" s="13" t="s">
        <v>705</v>
      </c>
      <c r="E1474" s="13" t="s">
        <v>706</v>
      </c>
      <c r="F1474" s="14">
        <v>2930.72</v>
      </c>
      <c r="G1474" s="13" t="s">
        <v>707</v>
      </c>
      <c r="H1474" s="19">
        <v>43983</v>
      </c>
      <c r="I1474" s="13" t="s">
        <v>2172</v>
      </c>
      <c r="J1474" s="13" t="s">
        <v>2245</v>
      </c>
      <c r="K1474" s="20">
        <v>10094</v>
      </c>
      <c r="L1474" s="13" t="s">
        <v>652</v>
      </c>
      <c r="M1474" s="20">
        <v>113040</v>
      </c>
      <c r="N1474" s="13" t="s">
        <v>2246</v>
      </c>
      <c r="O1474" s="13" t="s">
        <v>724</v>
      </c>
      <c r="P1474" s="13" t="s">
        <v>725</v>
      </c>
      <c r="Q1474" s="13" t="s">
        <v>726</v>
      </c>
      <c r="R1474" s="13" t="s">
        <v>714</v>
      </c>
      <c r="S1474" s="13" t="s">
        <v>682</v>
      </c>
    </row>
    <row r="1475" spans="1:19" x14ac:dyDescent="0.25">
      <c r="A1475" s="13" t="s">
        <v>702</v>
      </c>
      <c r="B1475" s="13" t="s">
        <v>703</v>
      </c>
      <c r="C1475" s="13" t="s">
        <v>704</v>
      </c>
      <c r="D1475" s="13" t="s">
        <v>705</v>
      </c>
      <c r="E1475" s="13" t="s">
        <v>706</v>
      </c>
      <c r="F1475" s="14">
        <v>351.01</v>
      </c>
      <c r="G1475" s="13" t="s">
        <v>707</v>
      </c>
      <c r="H1475" s="19">
        <v>43922</v>
      </c>
      <c r="I1475" s="13" t="s">
        <v>2247</v>
      </c>
      <c r="J1475" s="13" t="s">
        <v>2248</v>
      </c>
      <c r="K1475" s="20">
        <v>10094</v>
      </c>
      <c r="L1475" s="13" t="s">
        <v>652</v>
      </c>
      <c r="M1475" s="20">
        <v>113050</v>
      </c>
      <c r="N1475" s="13" t="s">
        <v>2249</v>
      </c>
      <c r="O1475" s="13" t="s">
        <v>711</v>
      </c>
      <c r="P1475" s="13" t="s">
        <v>712</v>
      </c>
      <c r="Q1475" s="13" t="s">
        <v>713</v>
      </c>
      <c r="R1475" s="13" t="s">
        <v>714</v>
      </c>
      <c r="S1475" s="13" t="s">
        <v>686</v>
      </c>
    </row>
    <row r="1476" spans="1:19" x14ac:dyDescent="0.25">
      <c r="A1476" s="13" t="s">
        <v>716</v>
      </c>
      <c r="B1476" s="13" t="s">
        <v>703</v>
      </c>
      <c r="C1476" s="13" t="s">
        <v>717</v>
      </c>
      <c r="D1476" s="13" t="s">
        <v>705</v>
      </c>
      <c r="E1476" s="13" t="s">
        <v>706</v>
      </c>
      <c r="F1476" s="14">
        <v>87</v>
      </c>
      <c r="G1476" s="13" t="s">
        <v>707</v>
      </c>
      <c r="H1476" s="19">
        <v>43952</v>
      </c>
      <c r="I1476" s="13" t="s">
        <v>2232</v>
      </c>
      <c r="J1476" s="13" t="s">
        <v>2248</v>
      </c>
      <c r="K1476" s="20">
        <v>10094</v>
      </c>
      <c r="L1476" s="13" t="s">
        <v>652</v>
      </c>
      <c r="M1476" s="20">
        <v>113050</v>
      </c>
      <c r="N1476" s="13" t="s">
        <v>2249</v>
      </c>
      <c r="O1476" s="13" t="s">
        <v>718</v>
      </c>
      <c r="P1476" s="13" t="s">
        <v>719</v>
      </c>
      <c r="Q1476" s="13" t="s">
        <v>720</v>
      </c>
      <c r="R1476" s="13" t="s">
        <v>714</v>
      </c>
      <c r="S1476" s="13" t="s">
        <v>686</v>
      </c>
    </row>
    <row r="1477" spans="1:19" x14ac:dyDescent="0.25">
      <c r="A1477" s="13" t="s">
        <v>722</v>
      </c>
      <c r="B1477" s="13" t="s">
        <v>703</v>
      </c>
      <c r="C1477" s="13" t="s">
        <v>723</v>
      </c>
      <c r="D1477" s="13" t="s">
        <v>705</v>
      </c>
      <c r="E1477" s="13" t="s">
        <v>706</v>
      </c>
      <c r="F1477" s="14">
        <v>262.14999999999998</v>
      </c>
      <c r="G1477" s="13" t="s">
        <v>707</v>
      </c>
      <c r="H1477" s="19">
        <v>43983</v>
      </c>
      <c r="I1477" s="13" t="s">
        <v>2175</v>
      </c>
      <c r="J1477" s="13" t="s">
        <v>2248</v>
      </c>
      <c r="K1477" s="20">
        <v>10094</v>
      </c>
      <c r="L1477" s="13" t="s">
        <v>652</v>
      </c>
      <c r="M1477" s="20">
        <v>113050</v>
      </c>
      <c r="N1477" s="13" t="s">
        <v>2249</v>
      </c>
      <c r="O1477" s="13" t="s">
        <v>724</v>
      </c>
      <c r="P1477" s="13" t="s">
        <v>725</v>
      </c>
      <c r="Q1477" s="13" t="s">
        <v>726</v>
      </c>
      <c r="R1477" s="13" t="s">
        <v>714</v>
      </c>
      <c r="S1477" s="13" t="s">
        <v>686</v>
      </c>
    </row>
    <row r="1478" spans="1:19" x14ac:dyDescent="0.25">
      <c r="A1478" s="13" t="s">
        <v>702</v>
      </c>
      <c r="B1478" s="13" t="s">
        <v>703</v>
      </c>
      <c r="C1478" s="13" t="s">
        <v>704</v>
      </c>
      <c r="D1478" s="13" t="s">
        <v>705</v>
      </c>
      <c r="E1478" s="13" t="s">
        <v>706</v>
      </c>
      <c r="F1478" s="14">
        <v>835.18</v>
      </c>
      <c r="G1478" s="13" t="s">
        <v>707</v>
      </c>
      <c r="H1478" s="19">
        <v>43922</v>
      </c>
      <c r="I1478" s="13" t="s">
        <v>2250</v>
      </c>
      <c r="J1478" s="13" t="s">
        <v>2251</v>
      </c>
      <c r="K1478" s="20">
        <v>10094</v>
      </c>
      <c r="L1478" s="13" t="s">
        <v>652</v>
      </c>
      <c r="M1478" s="20">
        <v>113060</v>
      </c>
      <c r="N1478" s="13" t="s">
        <v>2252</v>
      </c>
      <c r="O1478" s="13" t="s">
        <v>711</v>
      </c>
      <c r="P1478" s="13" t="s">
        <v>712</v>
      </c>
      <c r="Q1478" s="13" t="s">
        <v>713</v>
      </c>
      <c r="R1478" s="13" t="s">
        <v>714</v>
      </c>
      <c r="S1478" s="13" t="s">
        <v>721</v>
      </c>
    </row>
    <row r="1479" spans="1:19" x14ac:dyDescent="0.25">
      <c r="A1479" s="13" t="s">
        <v>716</v>
      </c>
      <c r="B1479" s="13" t="s">
        <v>703</v>
      </c>
      <c r="C1479" s="13" t="s">
        <v>717</v>
      </c>
      <c r="D1479" s="13" t="s">
        <v>705</v>
      </c>
      <c r="E1479" s="13" t="s">
        <v>706</v>
      </c>
      <c r="F1479" s="14">
        <v>835.18</v>
      </c>
      <c r="G1479" s="13" t="s">
        <v>707</v>
      </c>
      <c r="H1479" s="19">
        <v>43952</v>
      </c>
      <c r="I1479" s="13" t="s">
        <v>2235</v>
      </c>
      <c r="J1479" s="13" t="s">
        <v>2251</v>
      </c>
      <c r="K1479" s="20">
        <v>10094</v>
      </c>
      <c r="L1479" s="13" t="s">
        <v>652</v>
      </c>
      <c r="M1479" s="20">
        <v>113060</v>
      </c>
      <c r="N1479" s="13" t="s">
        <v>2252</v>
      </c>
      <c r="O1479" s="13" t="s">
        <v>718</v>
      </c>
      <c r="P1479" s="13" t="s">
        <v>719</v>
      </c>
      <c r="Q1479" s="13" t="s">
        <v>720</v>
      </c>
      <c r="R1479" s="13" t="s">
        <v>714</v>
      </c>
      <c r="S1479" s="13" t="s">
        <v>721</v>
      </c>
    </row>
    <row r="1480" spans="1:19" x14ac:dyDescent="0.25">
      <c r="A1480" s="13" t="s">
        <v>722</v>
      </c>
      <c r="B1480" s="13" t="s">
        <v>703</v>
      </c>
      <c r="C1480" s="13" t="s">
        <v>723</v>
      </c>
      <c r="D1480" s="13" t="s">
        <v>705</v>
      </c>
      <c r="E1480" s="13" t="s">
        <v>706</v>
      </c>
      <c r="F1480" s="14">
        <v>835.18</v>
      </c>
      <c r="G1480" s="13" t="s">
        <v>707</v>
      </c>
      <c r="H1480" s="19">
        <v>43983</v>
      </c>
      <c r="I1480" s="13" t="s">
        <v>2178</v>
      </c>
      <c r="J1480" s="13" t="s">
        <v>2251</v>
      </c>
      <c r="K1480" s="20">
        <v>10094</v>
      </c>
      <c r="L1480" s="13" t="s">
        <v>652</v>
      </c>
      <c r="M1480" s="20">
        <v>113060</v>
      </c>
      <c r="N1480" s="13" t="s">
        <v>2252</v>
      </c>
      <c r="O1480" s="13" t="s">
        <v>724</v>
      </c>
      <c r="P1480" s="13" t="s">
        <v>725</v>
      </c>
      <c r="Q1480" s="13" t="s">
        <v>726</v>
      </c>
      <c r="R1480" s="13" t="s">
        <v>714</v>
      </c>
      <c r="S1480" s="13" t="s">
        <v>721</v>
      </c>
    </row>
    <row r="1481" spans="1:19" x14ac:dyDescent="0.25">
      <c r="A1481" s="13" t="s">
        <v>702</v>
      </c>
      <c r="B1481" s="13" t="s">
        <v>703</v>
      </c>
      <c r="C1481" s="13" t="s">
        <v>704</v>
      </c>
      <c r="D1481" s="13" t="s">
        <v>705</v>
      </c>
      <c r="E1481" s="13" t="s">
        <v>706</v>
      </c>
      <c r="F1481" s="14">
        <v>145.06</v>
      </c>
      <c r="G1481" s="13" t="s">
        <v>707</v>
      </c>
      <c r="H1481" s="19">
        <v>43922</v>
      </c>
      <c r="I1481" s="13" t="s">
        <v>2253</v>
      </c>
      <c r="J1481" s="13" t="s">
        <v>2254</v>
      </c>
      <c r="K1481" s="20">
        <v>10094</v>
      </c>
      <c r="L1481" s="13" t="s">
        <v>652</v>
      </c>
      <c r="M1481" s="20">
        <v>114000</v>
      </c>
      <c r="N1481" s="13" t="s">
        <v>2255</v>
      </c>
      <c r="O1481" s="13" t="s">
        <v>711</v>
      </c>
      <c r="P1481" s="13" t="s">
        <v>712</v>
      </c>
      <c r="Q1481" s="13" t="s">
        <v>713</v>
      </c>
      <c r="R1481" s="13" t="s">
        <v>714</v>
      </c>
      <c r="S1481" s="13" t="s">
        <v>741</v>
      </c>
    </row>
    <row r="1482" spans="1:19" x14ac:dyDescent="0.25">
      <c r="A1482" s="13" t="s">
        <v>716</v>
      </c>
      <c r="B1482" s="13" t="s">
        <v>703</v>
      </c>
      <c r="C1482" s="13" t="s">
        <v>717</v>
      </c>
      <c r="D1482" s="13" t="s">
        <v>705</v>
      </c>
      <c r="E1482" s="13" t="s">
        <v>706</v>
      </c>
      <c r="F1482" s="14">
        <v>145.06</v>
      </c>
      <c r="G1482" s="13" t="s">
        <v>707</v>
      </c>
      <c r="H1482" s="19">
        <v>43952</v>
      </c>
      <c r="I1482" s="13" t="s">
        <v>2238</v>
      </c>
      <c r="J1482" s="13" t="s">
        <v>2254</v>
      </c>
      <c r="K1482" s="20">
        <v>10094</v>
      </c>
      <c r="L1482" s="13" t="s">
        <v>652</v>
      </c>
      <c r="M1482" s="20">
        <v>114000</v>
      </c>
      <c r="N1482" s="13" t="s">
        <v>2255</v>
      </c>
      <c r="O1482" s="13" t="s">
        <v>718</v>
      </c>
      <c r="P1482" s="13" t="s">
        <v>719</v>
      </c>
      <c r="Q1482" s="13" t="s">
        <v>720</v>
      </c>
      <c r="R1482" s="13" t="s">
        <v>714</v>
      </c>
      <c r="S1482" s="13" t="s">
        <v>741</v>
      </c>
    </row>
    <row r="1483" spans="1:19" x14ac:dyDescent="0.25">
      <c r="A1483" s="13" t="s">
        <v>722</v>
      </c>
      <c r="B1483" s="13" t="s">
        <v>703</v>
      </c>
      <c r="C1483" s="13" t="s">
        <v>723</v>
      </c>
      <c r="D1483" s="13" t="s">
        <v>705</v>
      </c>
      <c r="E1483" s="13" t="s">
        <v>706</v>
      </c>
      <c r="F1483" s="14">
        <v>145.06</v>
      </c>
      <c r="G1483" s="13" t="s">
        <v>707</v>
      </c>
      <c r="H1483" s="19">
        <v>43983</v>
      </c>
      <c r="I1483" s="13" t="s">
        <v>2181</v>
      </c>
      <c r="J1483" s="13" t="s">
        <v>2254</v>
      </c>
      <c r="K1483" s="20">
        <v>10094</v>
      </c>
      <c r="L1483" s="13" t="s">
        <v>652</v>
      </c>
      <c r="M1483" s="20">
        <v>114000</v>
      </c>
      <c r="N1483" s="13" t="s">
        <v>2255</v>
      </c>
      <c r="O1483" s="13" t="s">
        <v>724</v>
      </c>
      <c r="P1483" s="13" t="s">
        <v>725</v>
      </c>
      <c r="Q1483" s="13" t="s">
        <v>726</v>
      </c>
      <c r="R1483" s="13" t="s">
        <v>714</v>
      </c>
      <c r="S1483" s="13" t="s">
        <v>741</v>
      </c>
    </row>
    <row r="1484" spans="1:19" x14ac:dyDescent="0.25">
      <c r="A1484" s="13" t="s">
        <v>702</v>
      </c>
      <c r="B1484" s="13" t="s">
        <v>703</v>
      </c>
      <c r="C1484" s="13" t="s">
        <v>704</v>
      </c>
      <c r="D1484" s="13" t="s">
        <v>705</v>
      </c>
      <c r="E1484" s="13" t="s">
        <v>706</v>
      </c>
      <c r="F1484" s="14">
        <v>836.98</v>
      </c>
      <c r="G1484" s="13" t="s">
        <v>707</v>
      </c>
      <c r="H1484" s="19">
        <v>43922</v>
      </c>
      <c r="I1484" s="13" t="s">
        <v>2256</v>
      </c>
      <c r="J1484" s="13" t="s">
        <v>2257</v>
      </c>
      <c r="K1484" s="20">
        <v>10094</v>
      </c>
      <c r="L1484" s="13" t="s">
        <v>652</v>
      </c>
      <c r="M1484" s="20">
        <v>114010</v>
      </c>
      <c r="N1484" s="13" t="s">
        <v>2258</v>
      </c>
      <c r="O1484" s="13" t="s">
        <v>711</v>
      </c>
      <c r="P1484" s="13" t="s">
        <v>712</v>
      </c>
      <c r="Q1484" s="13" t="s">
        <v>713</v>
      </c>
      <c r="R1484" s="13" t="s">
        <v>714</v>
      </c>
      <c r="S1484" s="13" t="s">
        <v>715</v>
      </c>
    </row>
    <row r="1485" spans="1:19" x14ac:dyDescent="0.25">
      <c r="A1485" s="13" t="s">
        <v>716</v>
      </c>
      <c r="B1485" s="13" t="s">
        <v>703</v>
      </c>
      <c r="C1485" s="13" t="s">
        <v>717</v>
      </c>
      <c r="D1485" s="13" t="s">
        <v>705</v>
      </c>
      <c r="E1485" s="13" t="s">
        <v>706</v>
      </c>
      <c r="F1485" s="14">
        <v>836.98</v>
      </c>
      <c r="G1485" s="13" t="s">
        <v>707</v>
      </c>
      <c r="H1485" s="19">
        <v>43952</v>
      </c>
      <c r="I1485" s="13" t="s">
        <v>2241</v>
      </c>
      <c r="J1485" s="13" t="s">
        <v>2257</v>
      </c>
      <c r="K1485" s="20">
        <v>10094</v>
      </c>
      <c r="L1485" s="13" t="s">
        <v>652</v>
      </c>
      <c r="M1485" s="20">
        <v>114010</v>
      </c>
      <c r="N1485" s="13" t="s">
        <v>2258</v>
      </c>
      <c r="O1485" s="13" t="s">
        <v>718</v>
      </c>
      <c r="P1485" s="13" t="s">
        <v>719</v>
      </c>
      <c r="Q1485" s="13" t="s">
        <v>720</v>
      </c>
      <c r="R1485" s="13" t="s">
        <v>714</v>
      </c>
      <c r="S1485" s="13" t="s">
        <v>715</v>
      </c>
    </row>
    <row r="1486" spans="1:19" x14ac:dyDescent="0.25">
      <c r="A1486" s="13" t="s">
        <v>722</v>
      </c>
      <c r="B1486" s="13" t="s">
        <v>703</v>
      </c>
      <c r="C1486" s="13" t="s">
        <v>723</v>
      </c>
      <c r="D1486" s="13" t="s">
        <v>705</v>
      </c>
      <c r="E1486" s="13" t="s">
        <v>706</v>
      </c>
      <c r="F1486" s="14">
        <v>836.98</v>
      </c>
      <c r="G1486" s="13" t="s">
        <v>707</v>
      </c>
      <c r="H1486" s="19">
        <v>43983</v>
      </c>
      <c r="I1486" s="13" t="s">
        <v>2184</v>
      </c>
      <c r="J1486" s="13" t="s">
        <v>2257</v>
      </c>
      <c r="K1486" s="20">
        <v>10094</v>
      </c>
      <c r="L1486" s="13" t="s">
        <v>652</v>
      </c>
      <c r="M1486" s="20">
        <v>114010</v>
      </c>
      <c r="N1486" s="13" t="s">
        <v>2258</v>
      </c>
      <c r="O1486" s="13" t="s">
        <v>724</v>
      </c>
      <c r="P1486" s="13" t="s">
        <v>725</v>
      </c>
      <c r="Q1486" s="13" t="s">
        <v>726</v>
      </c>
      <c r="R1486" s="13" t="s">
        <v>714</v>
      </c>
      <c r="S1486" s="13" t="s">
        <v>715</v>
      </c>
    </row>
    <row r="1487" spans="1:19" x14ac:dyDescent="0.25">
      <c r="A1487" s="13" t="s">
        <v>702</v>
      </c>
      <c r="B1487" s="13" t="s">
        <v>703</v>
      </c>
      <c r="C1487" s="13" t="s">
        <v>704</v>
      </c>
      <c r="D1487" s="13" t="s">
        <v>705</v>
      </c>
      <c r="E1487" s="13" t="s">
        <v>706</v>
      </c>
      <c r="F1487" s="14">
        <v>546.03</v>
      </c>
      <c r="G1487" s="13" t="s">
        <v>707</v>
      </c>
      <c r="H1487" s="19">
        <v>43922</v>
      </c>
      <c r="I1487" s="13" t="s">
        <v>2259</v>
      </c>
      <c r="J1487" s="13" t="s">
        <v>2260</v>
      </c>
      <c r="K1487" s="20">
        <v>10094</v>
      </c>
      <c r="L1487" s="13" t="s">
        <v>652</v>
      </c>
      <c r="M1487" s="20">
        <v>114020</v>
      </c>
      <c r="N1487" s="13" t="s">
        <v>2261</v>
      </c>
      <c r="O1487" s="13" t="s">
        <v>711</v>
      </c>
      <c r="P1487" s="13" t="s">
        <v>712</v>
      </c>
      <c r="Q1487" s="13" t="s">
        <v>713</v>
      </c>
      <c r="R1487" s="13" t="s">
        <v>714</v>
      </c>
      <c r="S1487" s="13" t="s">
        <v>730</v>
      </c>
    </row>
    <row r="1488" spans="1:19" x14ac:dyDescent="0.25">
      <c r="A1488" s="13" t="s">
        <v>716</v>
      </c>
      <c r="B1488" s="13" t="s">
        <v>703</v>
      </c>
      <c r="C1488" s="13" t="s">
        <v>717</v>
      </c>
      <c r="D1488" s="13" t="s">
        <v>705</v>
      </c>
      <c r="E1488" s="13" t="s">
        <v>706</v>
      </c>
      <c r="F1488" s="14">
        <v>546.03</v>
      </c>
      <c r="G1488" s="13" t="s">
        <v>707</v>
      </c>
      <c r="H1488" s="19">
        <v>43952</v>
      </c>
      <c r="I1488" s="13" t="s">
        <v>2244</v>
      </c>
      <c r="J1488" s="13" t="s">
        <v>2260</v>
      </c>
      <c r="K1488" s="20">
        <v>10094</v>
      </c>
      <c r="L1488" s="13" t="s">
        <v>652</v>
      </c>
      <c r="M1488" s="20">
        <v>114020</v>
      </c>
      <c r="N1488" s="13" t="s">
        <v>2261</v>
      </c>
      <c r="O1488" s="13" t="s">
        <v>718</v>
      </c>
      <c r="P1488" s="13" t="s">
        <v>719</v>
      </c>
      <c r="Q1488" s="13" t="s">
        <v>720</v>
      </c>
      <c r="R1488" s="13" t="s">
        <v>714</v>
      </c>
      <c r="S1488" s="13" t="s">
        <v>730</v>
      </c>
    </row>
    <row r="1489" spans="1:19" x14ac:dyDescent="0.25">
      <c r="A1489" s="13" t="s">
        <v>722</v>
      </c>
      <c r="B1489" s="13" t="s">
        <v>703</v>
      </c>
      <c r="C1489" s="13" t="s">
        <v>723</v>
      </c>
      <c r="D1489" s="13" t="s">
        <v>705</v>
      </c>
      <c r="E1489" s="13" t="s">
        <v>706</v>
      </c>
      <c r="F1489" s="14">
        <v>546.03</v>
      </c>
      <c r="G1489" s="13" t="s">
        <v>707</v>
      </c>
      <c r="H1489" s="19">
        <v>43983</v>
      </c>
      <c r="I1489" s="13" t="s">
        <v>2187</v>
      </c>
      <c r="J1489" s="13" t="s">
        <v>2260</v>
      </c>
      <c r="K1489" s="20">
        <v>10094</v>
      </c>
      <c r="L1489" s="13" t="s">
        <v>652</v>
      </c>
      <c r="M1489" s="20">
        <v>114020</v>
      </c>
      <c r="N1489" s="13" t="s">
        <v>2261</v>
      </c>
      <c r="O1489" s="13" t="s">
        <v>724</v>
      </c>
      <c r="P1489" s="13" t="s">
        <v>725</v>
      </c>
      <c r="Q1489" s="13" t="s">
        <v>726</v>
      </c>
      <c r="R1489" s="13" t="s">
        <v>714</v>
      </c>
      <c r="S1489" s="13" t="s">
        <v>730</v>
      </c>
    </row>
    <row r="1490" spans="1:19" x14ac:dyDescent="0.25">
      <c r="A1490" s="13" t="s">
        <v>702</v>
      </c>
      <c r="B1490" s="13" t="s">
        <v>703</v>
      </c>
      <c r="C1490" s="13" t="s">
        <v>704</v>
      </c>
      <c r="D1490" s="13" t="s">
        <v>705</v>
      </c>
      <c r="E1490" s="13" t="s">
        <v>706</v>
      </c>
      <c r="F1490" s="14">
        <v>5383.58</v>
      </c>
      <c r="G1490" s="13" t="s">
        <v>707</v>
      </c>
      <c r="H1490" s="19">
        <v>43922</v>
      </c>
      <c r="I1490" s="13" t="s">
        <v>2262</v>
      </c>
      <c r="J1490" s="13" t="s">
        <v>2263</v>
      </c>
      <c r="K1490" s="20">
        <v>10094</v>
      </c>
      <c r="L1490" s="13" t="s">
        <v>652</v>
      </c>
      <c r="M1490" s="20">
        <v>114040</v>
      </c>
      <c r="N1490" s="13" t="s">
        <v>2264</v>
      </c>
      <c r="O1490" s="13" t="s">
        <v>711</v>
      </c>
      <c r="P1490" s="13" t="s">
        <v>712</v>
      </c>
      <c r="Q1490" s="13" t="s">
        <v>713</v>
      </c>
      <c r="R1490" s="13" t="s">
        <v>714</v>
      </c>
      <c r="S1490" s="13" t="s">
        <v>682</v>
      </c>
    </row>
    <row r="1491" spans="1:19" x14ac:dyDescent="0.25">
      <c r="A1491" s="13" t="s">
        <v>716</v>
      </c>
      <c r="B1491" s="13" t="s">
        <v>703</v>
      </c>
      <c r="C1491" s="13" t="s">
        <v>717</v>
      </c>
      <c r="D1491" s="13" t="s">
        <v>705</v>
      </c>
      <c r="E1491" s="13" t="s">
        <v>706</v>
      </c>
      <c r="F1491" s="14">
        <v>4988.04</v>
      </c>
      <c r="G1491" s="13" t="s">
        <v>707</v>
      </c>
      <c r="H1491" s="19">
        <v>43952</v>
      </c>
      <c r="I1491" s="13" t="s">
        <v>2247</v>
      </c>
      <c r="J1491" s="13" t="s">
        <v>2263</v>
      </c>
      <c r="K1491" s="20">
        <v>10094</v>
      </c>
      <c r="L1491" s="13" t="s">
        <v>652</v>
      </c>
      <c r="M1491" s="20">
        <v>114040</v>
      </c>
      <c r="N1491" s="13" t="s">
        <v>2264</v>
      </c>
      <c r="O1491" s="13" t="s">
        <v>718</v>
      </c>
      <c r="P1491" s="13" t="s">
        <v>719</v>
      </c>
      <c r="Q1491" s="13" t="s">
        <v>720</v>
      </c>
      <c r="R1491" s="13" t="s">
        <v>714</v>
      </c>
      <c r="S1491" s="13" t="s">
        <v>682</v>
      </c>
    </row>
    <row r="1492" spans="1:19" x14ac:dyDescent="0.25">
      <c r="A1492" s="13" t="s">
        <v>722</v>
      </c>
      <c r="B1492" s="13" t="s">
        <v>703</v>
      </c>
      <c r="C1492" s="13" t="s">
        <v>723</v>
      </c>
      <c r="D1492" s="13" t="s">
        <v>705</v>
      </c>
      <c r="E1492" s="13" t="s">
        <v>706</v>
      </c>
      <c r="F1492" s="14">
        <v>4988.04</v>
      </c>
      <c r="G1492" s="13" t="s">
        <v>707</v>
      </c>
      <c r="H1492" s="19">
        <v>43983</v>
      </c>
      <c r="I1492" s="13" t="s">
        <v>2190</v>
      </c>
      <c r="J1492" s="13" t="s">
        <v>2263</v>
      </c>
      <c r="K1492" s="20">
        <v>10094</v>
      </c>
      <c r="L1492" s="13" t="s">
        <v>652</v>
      </c>
      <c r="M1492" s="20">
        <v>114040</v>
      </c>
      <c r="N1492" s="13" t="s">
        <v>2264</v>
      </c>
      <c r="O1492" s="13" t="s">
        <v>724</v>
      </c>
      <c r="P1492" s="13" t="s">
        <v>725</v>
      </c>
      <c r="Q1492" s="13" t="s">
        <v>726</v>
      </c>
      <c r="R1492" s="13" t="s">
        <v>714</v>
      </c>
      <c r="S1492" s="13" t="s">
        <v>682</v>
      </c>
    </row>
    <row r="1493" spans="1:19" x14ac:dyDescent="0.25">
      <c r="A1493" s="13" t="s">
        <v>702</v>
      </c>
      <c r="B1493" s="13" t="s">
        <v>703</v>
      </c>
      <c r="C1493" s="13" t="s">
        <v>704</v>
      </c>
      <c r="D1493" s="13" t="s">
        <v>705</v>
      </c>
      <c r="E1493" s="13" t="s">
        <v>706</v>
      </c>
      <c r="F1493" s="14">
        <v>775.65</v>
      </c>
      <c r="G1493" s="13" t="s">
        <v>707</v>
      </c>
      <c r="H1493" s="19">
        <v>43922</v>
      </c>
      <c r="I1493" s="13" t="s">
        <v>2265</v>
      </c>
      <c r="J1493" s="13" t="s">
        <v>2266</v>
      </c>
      <c r="K1493" s="20">
        <v>10094</v>
      </c>
      <c r="L1493" s="13" t="s">
        <v>652</v>
      </c>
      <c r="M1493" s="20">
        <v>114050</v>
      </c>
      <c r="N1493" s="13" t="s">
        <v>2267</v>
      </c>
      <c r="O1493" s="13" t="s">
        <v>711</v>
      </c>
      <c r="P1493" s="13" t="s">
        <v>712</v>
      </c>
      <c r="Q1493" s="13" t="s">
        <v>713</v>
      </c>
      <c r="R1493" s="13" t="s">
        <v>714</v>
      </c>
      <c r="S1493" s="13" t="s">
        <v>686</v>
      </c>
    </row>
    <row r="1494" spans="1:19" x14ac:dyDescent="0.25">
      <c r="A1494" s="13" t="s">
        <v>716</v>
      </c>
      <c r="B1494" s="13" t="s">
        <v>703</v>
      </c>
      <c r="C1494" s="13" t="s">
        <v>717</v>
      </c>
      <c r="D1494" s="13" t="s">
        <v>705</v>
      </c>
      <c r="E1494" s="13" t="s">
        <v>706</v>
      </c>
      <c r="F1494" s="14">
        <v>322.63</v>
      </c>
      <c r="G1494" s="13" t="s">
        <v>707</v>
      </c>
      <c r="H1494" s="19">
        <v>43952</v>
      </c>
      <c r="I1494" s="13" t="s">
        <v>2250</v>
      </c>
      <c r="J1494" s="13" t="s">
        <v>2266</v>
      </c>
      <c r="K1494" s="20">
        <v>10094</v>
      </c>
      <c r="L1494" s="13" t="s">
        <v>652</v>
      </c>
      <c r="M1494" s="20">
        <v>114050</v>
      </c>
      <c r="N1494" s="13" t="s">
        <v>2267</v>
      </c>
      <c r="O1494" s="13" t="s">
        <v>718</v>
      </c>
      <c r="P1494" s="13" t="s">
        <v>719</v>
      </c>
      <c r="Q1494" s="13" t="s">
        <v>720</v>
      </c>
      <c r="R1494" s="13" t="s">
        <v>714</v>
      </c>
      <c r="S1494" s="13" t="s">
        <v>686</v>
      </c>
    </row>
    <row r="1495" spans="1:19" x14ac:dyDescent="0.25">
      <c r="A1495" s="13" t="s">
        <v>722</v>
      </c>
      <c r="B1495" s="13" t="s">
        <v>703</v>
      </c>
      <c r="C1495" s="13" t="s">
        <v>723</v>
      </c>
      <c r="D1495" s="13" t="s">
        <v>705</v>
      </c>
      <c r="E1495" s="13" t="s">
        <v>706</v>
      </c>
      <c r="F1495" s="14">
        <v>623.17999999999995</v>
      </c>
      <c r="G1495" s="13" t="s">
        <v>707</v>
      </c>
      <c r="H1495" s="19">
        <v>43983</v>
      </c>
      <c r="I1495" s="13" t="s">
        <v>2193</v>
      </c>
      <c r="J1495" s="13" t="s">
        <v>2266</v>
      </c>
      <c r="K1495" s="20">
        <v>10094</v>
      </c>
      <c r="L1495" s="13" t="s">
        <v>652</v>
      </c>
      <c r="M1495" s="20">
        <v>114050</v>
      </c>
      <c r="N1495" s="13" t="s">
        <v>2267</v>
      </c>
      <c r="O1495" s="13" t="s">
        <v>724</v>
      </c>
      <c r="P1495" s="13" t="s">
        <v>725</v>
      </c>
      <c r="Q1495" s="13" t="s">
        <v>726</v>
      </c>
      <c r="R1495" s="13" t="s">
        <v>714</v>
      </c>
      <c r="S1495" s="13" t="s">
        <v>686</v>
      </c>
    </row>
    <row r="1496" spans="1:19" x14ac:dyDescent="0.25">
      <c r="A1496" s="13" t="s">
        <v>702</v>
      </c>
      <c r="B1496" s="13" t="s">
        <v>703</v>
      </c>
      <c r="C1496" s="13" t="s">
        <v>704</v>
      </c>
      <c r="D1496" s="13" t="s">
        <v>705</v>
      </c>
      <c r="E1496" s="13" t="s">
        <v>706</v>
      </c>
      <c r="F1496" s="14">
        <v>3098.11</v>
      </c>
      <c r="G1496" s="13" t="s">
        <v>707</v>
      </c>
      <c r="H1496" s="19">
        <v>43922</v>
      </c>
      <c r="I1496" s="13" t="s">
        <v>2268</v>
      </c>
      <c r="J1496" s="13" t="s">
        <v>2269</v>
      </c>
      <c r="K1496" s="20">
        <v>10094</v>
      </c>
      <c r="L1496" s="13" t="s">
        <v>652</v>
      </c>
      <c r="M1496" s="20">
        <v>114060</v>
      </c>
      <c r="N1496" s="13" t="s">
        <v>2270</v>
      </c>
      <c r="O1496" s="13" t="s">
        <v>711</v>
      </c>
      <c r="P1496" s="13" t="s">
        <v>712</v>
      </c>
      <c r="Q1496" s="13" t="s">
        <v>713</v>
      </c>
      <c r="R1496" s="13" t="s">
        <v>714</v>
      </c>
      <c r="S1496" s="13" t="s">
        <v>721</v>
      </c>
    </row>
    <row r="1497" spans="1:19" x14ac:dyDescent="0.25">
      <c r="A1497" s="13" t="s">
        <v>716</v>
      </c>
      <c r="B1497" s="13" t="s">
        <v>703</v>
      </c>
      <c r="C1497" s="13" t="s">
        <v>717</v>
      </c>
      <c r="D1497" s="13" t="s">
        <v>705</v>
      </c>
      <c r="E1497" s="13" t="s">
        <v>706</v>
      </c>
      <c r="F1497" s="14">
        <v>3098.11</v>
      </c>
      <c r="G1497" s="13" t="s">
        <v>707</v>
      </c>
      <c r="H1497" s="19">
        <v>43952</v>
      </c>
      <c r="I1497" s="13" t="s">
        <v>2253</v>
      </c>
      <c r="J1497" s="13" t="s">
        <v>2269</v>
      </c>
      <c r="K1497" s="20">
        <v>10094</v>
      </c>
      <c r="L1497" s="13" t="s">
        <v>652</v>
      </c>
      <c r="M1497" s="20">
        <v>114060</v>
      </c>
      <c r="N1497" s="13" t="s">
        <v>2270</v>
      </c>
      <c r="O1497" s="13" t="s">
        <v>718</v>
      </c>
      <c r="P1497" s="13" t="s">
        <v>719</v>
      </c>
      <c r="Q1497" s="13" t="s">
        <v>720</v>
      </c>
      <c r="R1497" s="13" t="s">
        <v>714</v>
      </c>
      <c r="S1497" s="13" t="s">
        <v>721</v>
      </c>
    </row>
    <row r="1498" spans="1:19" x14ac:dyDescent="0.25">
      <c r="A1498" s="13" t="s">
        <v>722</v>
      </c>
      <c r="B1498" s="13" t="s">
        <v>703</v>
      </c>
      <c r="C1498" s="13" t="s">
        <v>723</v>
      </c>
      <c r="D1498" s="13" t="s">
        <v>705</v>
      </c>
      <c r="E1498" s="13" t="s">
        <v>706</v>
      </c>
      <c r="F1498" s="14">
        <v>3098.11</v>
      </c>
      <c r="G1498" s="13" t="s">
        <v>707</v>
      </c>
      <c r="H1498" s="19">
        <v>43983</v>
      </c>
      <c r="I1498" s="13" t="s">
        <v>2196</v>
      </c>
      <c r="J1498" s="13" t="s">
        <v>2269</v>
      </c>
      <c r="K1498" s="20">
        <v>10094</v>
      </c>
      <c r="L1498" s="13" t="s">
        <v>652</v>
      </c>
      <c r="M1498" s="20">
        <v>114060</v>
      </c>
      <c r="N1498" s="13" t="s">
        <v>2270</v>
      </c>
      <c r="O1498" s="13" t="s">
        <v>724</v>
      </c>
      <c r="P1498" s="13" t="s">
        <v>725</v>
      </c>
      <c r="Q1498" s="13" t="s">
        <v>726</v>
      </c>
      <c r="R1498" s="13" t="s">
        <v>714</v>
      </c>
      <c r="S1498" s="13" t="s">
        <v>721</v>
      </c>
    </row>
    <row r="1499" spans="1:19" x14ac:dyDescent="0.25">
      <c r="A1499" s="13" t="s">
        <v>702</v>
      </c>
      <c r="B1499" s="13" t="s">
        <v>703</v>
      </c>
      <c r="C1499" s="13" t="s">
        <v>704</v>
      </c>
      <c r="D1499" s="13" t="s">
        <v>705</v>
      </c>
      <c r="E1499" s="13" t="s">
        <v>706</v>
      </c>
      <c r="F1499" s="14">
        <v>2741.65</v>
      </c>
      <c r="G1499" s="13" t="s">
        <v>707</v>
      </c>
      <c r="H1499" s="19">
        <v>43922</v>
      </c>
      <c r="I1499" s="13" t="s">
        <v>2271</v>
      </c>
      <c r="J1499" s="13" t="s">
        <v>2272</v>
      </c>
      <c r="K1499" s="20">
        <v>10095</v>
      </c>
      <c r="L1499" s="13" t="s">
        <v>653</v>
      </c>
      <c r="M1499" s="20">
        <v>111100</v>
      </c>
      <c r="N1499" s="13" t="s">
        <v>2273</v>
      </c>
      <c r="O1499" s="13" t="s">
        <v>711</v>
      </c>
      <c r="P1499" s="13" t="s">
        <v>712</v>
      </c>
      <c r="Q1499" s="13" t="s">
        <v>713</v>
      </c>
      <c r="R1499" s="13" t="s">
        <v>714</v>
      </c>
      <c r="S1499" s="13" t="s">
        <v>715</v>
      </c>
    </row>
    <row r="1500" spans="1:19" x14ac:dyDescent="0.25">
      <c r="A1500" s="13" t="s">
        <v>716</v>
      </c>
      <c r="B1500" s="13" t="s">
        <v>703</v>
      </c>
      <c r="C1500" s="13" t="s">
        <v>717</v>
      </c>
      <c r="D1500" s="13" t="s">
        <v>705</v>
      </c>
      <c r="E1500" s="13" t="s">
        <v>706</v>
      </c>
      <c r="F1500" s="14">
        <v>2741.65</v>
      </c>
      <c r="G1500" s="13" t="s">
        <v>707</v>
      </c>
      <c r="H1500" s="19">
        <v>43952</v>
      </c>
      <c r="I1500" s="13" t="s">
        <v>2256</v>
      </c>
      <c r="J1500" s="13" t="s">
        <v>2272</v>
      </c>
      <c r="K1500" s="20">
        <v>10095</v>
      </c>
      <c r="L1500" s="13" t="s">
        <v>653</v>
      </c>
      <c r="M1500" s="20">
        <v>111100</v>
      </c>
      <c r="N1500" s="13" t="s">
        <v>2273</v>
      </c>
      <c r="O1500" s="13" t="s">
        <v>718</v>
      </c>
      <c r="P1500" s="13" t="s">
        <v>719</v>
      </c>
      <c r="Q1500" s="13" t="s">
        <v>720</v>
      </c>
      <c r="R1500" s="13" t="s">
        <v>714</v>
      </c>
      <c r="S1500" s="13" t="s">
        <v>715</v>
      </c>
    </row>
    <row r="1501" spans="1:19" x14ac:dyDescent="0.25">
      <c r="A1501" s="13" t="s">
        <v>722</v>
      </c>
      <c r="B1501" s="13" t="s">
        <v>703</v>
      </c>
      <c r="C1501" s="13" t="s">
        <v>723</v>
      </c>
      <c r="D1501" s="13" t="s">
        <v>705</v>
      </c>
      <c r="E1501" s="13" t="s">
        <v>706</v>
      </c>
      <c r="F1501" s="14">
        <v>2741.65</v>
      </c>
      <c r="G1501" s="13" t="s">
        <v>707</v>
      </c>
      <c r="H1501" s="19">
        <v>43983</v>
      </c>
      <c r="I1501" s="13" t="s">
        <v>2199</v>
      </c>
      <c r="J1501" s="13" t="s">
        <v>2272</v>
      </c>
      <c r="K1501" s="20">
        <v>10095</v>
      </c>
      <c r="L1501" s="13" t="s">
        <v>653</v>
      </c>
      <c r="M1501" s="20">
        <v>111100</v>
      </c>
      <c r="N1501" s="13" t="s">
        <v>2273</v>
      </c>
      <c r="O1501" s="13" t="s">
        <v>724</v>
      </c>
      <c r="P1501" s="13" t="s">
        <v>725</v>
      </c>
      <c r="Q1501" s="13" t="s">
        <v>726</v>
      </c>
      <c r="R1501" s="13" t="s">
        <v>714</v>
      </c>
      <c r="S1501" s="13" t="s">
        <v>715</v>
      </c>
    </row>
    <row r="1502" spans="1:19" x14ac:dyDescent="0.25">
      <c r="A1502" s="13" t="s">
        <v>702</v>
      </c>
      <c r="B1502" s="13" t="s">
        <v>703</v>
      </c>
      <c r="C1502" s="13" t="s">
        <v>704</v>
      </c>
      <c r="D1502" s="13" t="s">
        <v>705</v>
      </c>
      <c r="E1502" s="13" t="s">
        <v>706</v>
      </c>
      <c r="F1502" s="14">
        <v>2376.29</v>
      </c>
      <c r="G1502" s="13" t="s">
        <v>707</v>
      </c>
      <c r="H1502" s="19">
        <v>43922</v>
      </c>
      <c r="I1502" s="13" t="s">
        <v>2274</v>
      </c>
      <c r="J1502" s="13" t="s">
        <v>2275</v>
      </c>
      <c r="K1502" s="20">
        <v>10095</v>
      </c>
      <c r="L1502" s="13" t="s">
        <v>653</v>
      </c>
      <c r="M1502" s="20">
        <v>111200</v>
      </c>
      <c r="N1502" s="13" t="s">
        <v>2276</v>
      </c>
      <c r="O1502" s="13" t="s">
        <v>711</v>
      </c>
      <c r="P1502" s="13" t="s">
        <v>712</v>
      </c>
      <c r="Q1502" s="13" t="s">
        <v>713</v>
      </c>
      <c r="R1502" s="13" t="s">
        <v>714</v>
      </c>
      <c r="S1502" s="13" t="s">
        <v>730</v>
      </c>
    </row>
    <row r="1503" spans="1:19" x14ac:dyDescent="0.25">
      <c r="A1503" s="13" t="s">
        <v>716</v>
      </c>
      <c r="B1503" s="13" t="s">
        <v>703</v>
      </c>
      <c r="C1503" s="13" t="s">
        <v>717</v>
      </c>
      <c r="D1503" s="13" t="s">
        <v>705</v>
      </c>
      <c r="E1503" s="13" t="s">
        <v>706</v>
      </c>
      <c r="F1503" s="14">
        <v>1983.99</v>
      </c>
      <c r="G1503" s="13" t="s">
        <v>707</v>
      </c>
      <c r="H1503" s="19">
        <v>43952</v>
      </c>
      <c r="I1503" s="13" t="s">
        <v>2259</v>
      </c>
      <c r="J1503" s="13" t="s">
        <v>2275</v>
      </c>
      <c r="K1503" s="20">
        <v>10095</v>
      </c>
      <c r="L1503" s="13" t="s">
        <v>653</v>
      </c>
      <c r="M1503" s="20">
        <v>111200</v>
      </c>
      <c r="N1503" s="13" t="s">
        <v>2276</v>
      </c>
      <c r="O1503" s="13" t="s">
        <v>718</v>
      </c>
      <c r="P1503" s="13" t="s">
        <v>719</v>
      </c>
      <c r="Q1503" s="13" t="s">
        <v>720</v>
      </c>
      <c r="R1503" s="13" t="s">
        <v>714</v>
      </c>
      <c r="S1503" s="13" t="s">
        <v>730</v>
      </c>
    </row>
    <row r="1504" spans="1:19" x14ac:dyDescent="0.25">
      <c r="A1504" s="13" t="s">
        <v>722</v>
      </c>
      <c r="B1504" s="13" t="s">
        <v>703</v>
      </c>
      <c r="C1504" s="13" t="s">
        <v>723</v>
      </c>
      <c r="D1504" s="13" t="s">
        <v>705</v>
      </c>
      <c r="E1504" s="13" t="s">
        <v>706</v>
      </c>
      <c r="F1504" s="14">
        <v>1983.99</v>
      </c>
      <c r="G1504" s="13" t="s">
        <v>707</v>
      </c>
      <c r="H1504" s="19">
        <v>43983</v>
      </c>
      <c r="I1504" s="13" t="s">
        <v>2202</v>
      </c>
      <c r="J1504" s="13" t="s">
        <v>2275</v>
      </c>
      <c r="K1504" s="20">
        <v>10095</v>
      </c>
      <c r="L1504" s="13" t="s">
        <v>653</v>
      </c>
      <c r="M1504" s="20">
        <v>111200</v>
      </c>
      <c r="N1504" s="13" t="s">
        <v>2276</v>
      </c>
      <c r="O1504" s="13" t="s">
        <v>724</v>
      </c>
      <c r="P1504" s="13" t="s">
        <v>725</v>
      </c>
      <c r="Q1504" s="13" t="s">
        <v>726</v>
      </c>
      <c r="R1504" s="13" t="s">
        <v>714</v>
      </c>
      <c r="S1504" s="13" t="s">
        <v>730</v>
      </c>
    </row>
    <row r="1505" spans="1:19" x14ac:dyDescent="0.25">
      <c r="A1505" s="13" t="s">
        <v>702</v>
      </c>
      <c r="B1505" s="13" t="s">
        <v>703</v>
      </c>
      <c r="C1505" s="13" t="s">
        <v>704</v>
      </c>
      <c r="D1505" s="13" t="s">
        <v>705</v>
      </c>
      <c r="E1505" s="13" t="s">
        <v>706</v>
      </c>
      <c r="F1505" s="14">
        <v>37149.360000000001</v>
      </c>
      <c r="G1505" s="13" t="s">
        <v>707</v>
      </c>
      <c r="H1505" s="19">
        <v>43922</v>
      </c>
      <c r="I1505" s="13" t="s">
        <v>2277</v>
      </c>
      <c r="J1505" s="13" t="s">
        <v>2278</v>
      </c>
      <c r="K1505" s="20">
        <v>10095</v>
      </c>
      <c r="L1505" s="13" t="s">
        <v>653</v>
      </c>
      <c r="M1505" s="20">
        <v>111400</v>
      </c>
      <c r="N1505" s="13" t="s">
        <v>2279</v>
      </c>
      <c r="O1505" s="13" t="s">
        <v>711</v>
      </c>
      <c r="P1505" s="13" t="s">
        <v>712</v>
      </c>
      <c r="Q1505" s="13" t="s">
        <v>713</v>
      </c>
      <c r="R1505" s="13" t="s">
        <v>714</v>
      </c>
      <c r="S1505" s="13" t="s">
        <v>682</v>
      </c>
    </row>
    <row r="1506" spans="1:19" x14ac:dyDescent="0.25">
      <c r="A1506" s="13" t="s">
        <v>716</v>
      </c>
      <c r="B1506" s="13" t="s">
        <v>703</v>
      </c>
      <c r="C1506" s="13" t="s">
        <v>717</v>
      </c>
      <c r="D1506" s="13" t="s">
        <v>705</v>
      </c>
      <c r="E1506" s="13" t="s">
        <v>706</v>
      </c>
      <c r="F1506" s="14">
        <v>36464.11</v>
      </c>
      <c r="G1506" s="13" t="s">
        <v>707</v>
      </c>
      <c r="H1506" s="19">
        <v>43952</v>
      </c>
      <c r="I1506" s="13" t="s">
        <v>2262</v>
      </c>
      <c r="J1506" s="13" t="s">
        <v>2278</v>
      </c>
      <c r="K1506" s="20">
        <v>10095</v>
      </c>
      <c r="L1506" s="13" t="s">
        <v>653</v>
      </c>
      <c r="M1506" s="20">
        <v>111400</v>
      </c>
      <c r="N1506" s="13" t="s">
        <v>2279</v>
      </c>
      <c r="O1506" s="13" t="s">
        <v>718</v>
      </c>
      <c r="P1506" s="13" t="s">
        <v>719</v>
      </c>
      <c r="Q1506" s="13" t="s">
        <v>720</v>
      </c>
      <c r="R1506" s="13" t="s">
        <v>714</v>
      </c>
      <c r="S1506" s="13" t="s">
        <v>682</v>
      </c>
    </row>
    <row r="1507" spans="1:19" x14ac:dyDescent="0.25">
      <c r="A1507" s="13" t="s">
        <v>722</v>
      </c>
      <c r="B1507" s="13" t="s">
        <v>703</v>
      </c>
      <c r="C1507" s="13" t="s">
        <v>723</v>
      </c>
      <c r="D1507" s="13" t="s">
        <v>705</v>
      </c>
      <c r="E1507" s="13" t="s">
        <v>706</v>
      </c>
      <c r="F1507" s="14">
        <v>36692.53</v>
      </c>
      <c r="G1507" s="13" t="s">
        <v>707</v>
      </c>
      <c r="H1507" s="19">
        <v>43983</v>
      </c>
      <c r="I1507" s="13" t="s">
        <v>2205</v>
      </c>
      <c r="J1507" s="13" t="s">
        <v>2278</v>
      </c>
      <c r="K1507" s="20">
        <v>10095</v>
      </c>
      <c r="L1507" s="13" t="s">
        <v>653</v>
      </c>
      <c r="M1507" s="20">
        <v>111400</v>
      </c>
      <c r="N1507" s="13" t="s">
        <v>2279</v>
      </c>
      <c r="O1507" s="13" t="s">
        <v>724</v>
      </c>
      <c r="P1507" s="13" t="s">
        <v>725</v>
      </c>
      <c r="Q1507" s="13" t="s">
        <v>726</v>
      </c>
      <c r="R1507" s="13" t="s">
        <v>714</v>
      </c>
      <c r="S1507" s="13" t="s">
        <v>682</v>
      </c>
    </row>
    <row r="1508" spans="1:19" x14ac:dyDescent="0.25">
      <c r="A1508" s="13" t="s">
        <v>716</v>
      </c>
      <c r="B1508" s="13" t="s">
        <v>703</v>
      </c>
      <c r="C1508" s="13" t="s">
        <v>717</v>
      </c>
      <c r="D1508" s="13" t="s">
        <v>705</v>
      </c>
      <c r="E1508" s="13" t="s">
        <v>706</v>
      </c>
      <c r="F1508" s="14">
        <v>2573.4299999999998</v>
      </c>
      <c r="G1508" s="13" t="s">
        <v>707</v>
      </c>
      <c r="H1508" s="19">
        <v>43952</v>
      </c>
      <c r="I1508" s="13" t="s">
        <v>2265</v>
      </c>
      <c r="J1508" s="13" t="s">
        <v>2280</v>
      </c>
      <c r="K1508" s="20">
        <v>10095</v>
      </c>
      <c r="L1508" s="13" t="s">
        <v>653</v>
      </c>
      <c r="M1508" s="20">
        <v>111500</v>
      </c>
      <c r="N1508" s="13" t="s">
        <v>2281</v>
      </c>
      <c r="O1508" s="13" t="s">
        <v>718</v>
      </c>
      <c r="P1508" s="13" t="s">
        <v>719</v>
      </c>
      <c r="Q1508" s="13" t="s">
        <v>720</v>
      </c>
      <c r="R1508" s="13" t="s">
        <v>714</v>
      </c>
      <c r="S1508" s="13" t="s">
        <v>686</v>
      </c>
    </row>
    <row r="1509" spans="1:19" x14ac:dyDescent="0.25">
      <c r="A1509" s="13" t="s">
        <v>702</v>
      </c>
      <c r="B1509" s="13" t="s">
        <v>703</v>
      </c>
      <c r="C1509" s="13" t="s">
        <v>704</v>
      </c>
      <c r="D1509" s="13" t="s">
        <v>705</v>
      </c>
      <c r="E1509" s="13" t="s">
        <v>706</v>
      </c>
      <c r="F1509" s="14">
        <v>8936.98</v>
      </c>
      <c r="G1509" s="13" t="s">
        <v>707</v>
      </c>
      <c r="H1509" s="19">
        <v>43922</v>
      </c>
      <c r="I1509" s="13" t="s">
        <v>2282</v>
      </c>
      <c r="J1509" s="13" t="s">
        <v>2283</v>
      </c>
      <c r="K1509" s="20">
        <v>10095</v>
      </c>
      <c r="L1509" s="13" t="s">
        <v>653</v>
      </c>
      <c r="M1509" s="20">
        <v>111600</v>
      </c>
      <c r="N1509" s="13" t="s">
        <v>2284</v>
      </c>
      <c r="O1509" s="13" t="s">
        <v>711</v>
      </c>
      <c r="P1509" s="13" t="s">
        <v>712</v>
      </c>
      <c r="Q1509" s="13" t="s">
        <v>713</v>
      </c>
      <c r="R1509" s="13" t="s">
        <v>714</v>
      </c>
      <c r="S1509" s="13" t="s">
        <v>721</v>
      </c>
    </row>
    <row r="1510" spans="1:19" x14ac:dyDescent="0.25">
      <c r="A1510" s="13" t="s">
        <v>716</v>
      </c>
      <c r="B1510" s="13" t="s">
        <v>703</v>
      </c>
      <c r="C1510" s="13" t="s">
        <v>717</v>
      </c>
      <c r="D1510" s="13" t="s">
        <v>705</v>
      </c>
      <c r="E1510" s="13" t="s">
        <v>706</v>
      </c>
      <c r="F1510" s="14">
        <v>8314.1299999999992</v>
      </c>
      <c r="G1510" s="13" t="s">
        <v>707</v>
      </c>
      <c r="H1510" s="19">
        <v>43952</v>
      </c>
      <c r="I1510" s="13" t="s">
        <v>2268</v>
      </c>
      <c r="J1510" s="13" t="s">
        <v>2283</v>
      </c>
      <c r="K1510" s="20">
        <v>10095</v>
      </c>
      <c r="L1510" s="13" t="s">
        <v>653</v>
      </c>
      <c r="M1510" s="20">
        <v>111600</v>
      </c>
      <c r="N1510" s="13" t="s">
        <v>2284</v>
      </c>
      <c r="O1510" s="13" t="s">
        <v>718</v>
      </c>
      <c r="P1510" s="13" t="s">
        <v>719</v>
      </c>
      <c r="Q1510" s="13" t="s">
        <v>720</v>
      </c>
      <c r="R1510" s="13" t="s">
        <v>714</v>
      </c>
      <c r="S1510" s="13" t="s">
        <v>721</v>
      </c>
    </row>
    <row r="1511" spans="1:19" x14ac:dyDescent="0.25">
      <c r="A1511" s="13" t="s">
        <v>722</v>
      </c>
      <c r="B1511" s="13" t="s">
        <v>703</v>
      </c>
      <c r="C1511" s="13" t="s">
        <v>723</v>
      </c>
      <c r="D1511" s="13" t="s">
        <v>705</v>
      </c>
      <c r="E1511" s="13" t="s">
        <v>706</v>
      </c>
      <c r="F1511" s="14">
        <v>8314.1299999999992</v>
      </c>
      <c r="G1511" s="13" t="s">
        <v>707</v>
      </c>
      <c r="H1511" s="19">
        <v>43983</v>
      </c>
      <c r="I1511" s="13" t="s">
        <v>2208</v>
      </c>
      <c r="J1511" s="13" t="s">
        <v>2283</v>
      </c>
      <c r="K1511" s="20">
        <v>10095</v>
      </c>
      <c r="L1511" s="13" t="s">
        <v>653</v>
      </c>
      <c r="M1511" s="20">
        <v>111600</v>
      </c>
      <c r="N1511" s="13" t="s">
        <v>2284</v>
      </c>
      <c r="O1511" s="13" t="s">
        <v>724</v>
      </c>
      <c r="P1511" s="13" t="s">
        <v>725</v>
      </c>
      <c r="Q1511" s="13" t="s">
        <v>726</v>
      </c>
      <c r="R1511" s="13" t="s">
        <v>714</v>
      </c>
      <c r="S1511" s="13" t="s">
        <v>721</v>
      </c>
    </row>
    <row r="1512" spans="1:19" x14ac:dyDescent="0.25">
      <c r="A1512" s="13" t="s">
        <v>702</v>
      </c>
      <c r="B1512" s="13" t="s">
        <v>703</v>
      </c>
      <c r="C1512" s="13" t="s">
        <v>704</v>
      </c>
      <c r="D1512" s="13" t="s">
        <v>705</v>
      </c>
      <c r="E1512" s="13" t="s">
        <v>706</v>
      </c>
      <c r="F1512" s="14">
        <v>2306.73</v>
      </c>
      <c r="G1512" s="13" t="s">
        <v>707</v>
      </c>
      <c r="H1512" s="19">
        <v>43922</v>
      </c>
      <c r="I1512" s="13" t="s">
        <v>2285</v>
      </c>
      <c r="J1512" s="13" t="s">
        <v>2286</v>
      </c>
      <c r="K1512" s="20">
        <v>10095</v>
      </c>
      <c r="L1512" s="13" t="s">
        <v>653</v>
      </c>
      <c r="M1512" s="20">
        <v>111700</v>
      </c>
      <c r="N1512" s="13" t="s">
        <v>2287</v>
      </c>
      <c r="O1512" s="13" t="s">
        <v>711</v>
      </c>
      <c r="P1512" s="13" t="s">
        <v>712</v>
      </c>
      <c r="Q1512" s="13" t="s">
        <v>713</v>
      </c>
      <c r="R1512" s="13" t="s">
        <v>714</v>
      </c>
      <c r="S1512" s="13" t="s">
        <v>741</v>
      </c>
    </row>
    <row r="1513" spans="1:19" x14ac:dyDescent="0.25">
      <c r="A1513" s="13" t="s">
        <v>716</v>
      </c>
      <c r="B1513" s="13" t="s">
        <v>703</v>
      </c>
      <c r="C1513" s="13" t="s">
        <v>717</v>
      </c>
      <c r="D1513" s="13" t="s">
        <v>705</v>
      </c>
      <c r="E1513" s="13" t="s">
        <v>706</v>
      </c>
      <c r="F1513" s="14">
        <v>1758.97</v>
      </c>
      <c r="G1513" s="13" t="s">
        <v>707</v>
      </c>
      <c r="H1513" s="19">
        <v>43952</v>
      </c>
      <c r="I1513" s="13" t="s">
        <v>2271</v>
      </c>
      <c r="J1513" s="13" t="s">
        <v>2286</v>
      </c>
      <c r="K1513" s="20">
        <v>10095</v>
      </c>
      <c r="L1513" s="13" t="s">
        <v>653</v>
      </c>
      <c r="M1513" s="20">
        <v>111700</v>
      </c>
      <c r="N1513" s="13" t="s">
        <v>2287</v>
      </c>
      <c r="O1513" s="13" t="s">
        <v>718</v>
      </c>
      <c r="P1513" s="13" t="s">
        <v>719</v>
      </c>
      <c r="Q1513" s="13" t="s">
        <v>720</v>
      </c>
      <c r="R1513" s="13" t="s">
        <v>714</v>
      </c>
      <c r="S1513" s="13" t="s">
        <v>741</v>
      </c>
    </row>
    <row r="1514" spans="1:19" x14ac:dyDescent="0.25">
      <c r="A1514" s="13" t="s">
        <v>722</v>
      </c>
      <c r="B1514" s="13" t="s">
        <v>703</v>
      </c>
      <c r="C1514" s="13" t="s">
        <v>723</v>
      </c>
      <c r="D1514" s="13" t="s">
        <v>705</v>
      </c>
      <c r="E1514" s="13" t="s">
        <v>706</v>
      </c>
      <c r="F1514" s="14">
        <v>1758.97</v>
      </c>
      <c r="G1514" s="13" t="s">
        <v>707</v>
      </c>
      <c r="H1514" s="19">
        <v>43983</v>
      </c>
      <c r="I1514" s="13" t="s">
        <v>2211</v>
      </c>
      <c r="J1514" s="13" t="s">
        <v>2286</v>
      </c>
      <c r="K1514" s="20">
        <v>10095</v>
      </c>
      <c r="L1514" s="13" t="s">
        <v>653</v>
      </c>
      <c r="M1514" s="20">
        <v>111700</v>
      </c>
      <c r="N1514" s="13" t="s">
        <v>2287</v>
      </c>
      <c r="O1514" s="13" t="s">
        <v>724</v>
      </c>
      <c r="P1514" s="13" t="s">
        <v>725</v>
      </c>
      <c r="Q1514" s="13" t="s">
        <v>726</v>
      </c>
      <c r="R1514" s="13" t="s">
        <v>714</v>
      </c>
      <c r="S1514" s="13" t="s">
        <v>741</v>
      </c>
    </row>
    <row r="1515" spans="1:19" x14ac:dyDescent="0.25">
      <c r="A1515" s="13" t="s">
        <v>702</v>
      </c>
      <c r="B1515" s="13" t="s">
        <v>703</v>
      </c>
      <c r="C1515" s="13" t="s">
        <v>704</v>
      </c>
      <c r="D1515" s="13" t="s">
        <v>705</v>
      </c>
      <c r="E1515" s="13" t="s">
        <v>706</v>
      </c>
      <c r="F1515" s="14">
        <v>48.82</v>
      </c>
      <c r="G1515" s="13" t="s">
        <v>707</v>
      </c>
      <c r="H1515" s="19">
        <v>43922</v>
      </c>
      <c r="I1515" s="13" t="s">
        <v>2288</v>
      </c>
      <c r="J1515" s="13" t="s">
        <v>2289</v>
      </c>
      <c r="K1515" s="20">
        <v>10095</v>
      </c>
      <c r="L1515" s="13" t="s">
        <v>653</v>
      </c>
      <c r="M1515" s="20">
        <v>113000</v>
      </c>
      <c r="N1515" s="13" t="s">
        <v>2290</v>
      </c>
      <c r="O1515" s="13" t="s">
        <v>711</v>
      </c>
      <c r="P1515" s="13" t="s">
        <v>712</v>
      </c>
      <c r="Q1515" s="13" t="s">
        <v>713</v>
      </c>
      <c r="R1515" s="13" t="s">
        <v>714</v>
      </c>
      <c r="S1515" s="13" t="s">
        <v>741</v>
      </c>
    </row>
    <row r="1516" spans="1:19" x14ac:dyDescent="0.25">
      <c r="A1516" s="13" t="s">
        <v>716</v>
      </c>
      <c r="B1516" s="13" t="s">
        <v>703</v>
      </c>
      <c r="C1516" s="13" t="s">
        <v>717</v>
      </c>
      <c r="D1516" s="13" t="s">
        <v>705</v>
      </c>
      <c r="E1516" s="13" t="s">
        <v>706</v>
      </c>
      <c r="F1516" s="14">
        <v>39.93</v>
      </c>
      <c r="G1516" s="13" t="s">
        <v>707</v>
      </c>
      <c r="H1516" s="19">
        <v>43952</v>
      </c>
      <c r="I1516" s="13" t="s">
        <v>2274</v>
      </c>
      <c r="J1516" s="13" t="s">
        <v>2289</v>
      </c>
      <c r="K1516" s="20">
        <v>10095</v>
      </c>
      <c r="L1516" s="13" t="s">
        <v>653</v>
      </c>
      <c r="M1516" s="20">
        <v>113000</v>
      </c>
      <c r="N1516" s="13" t="s">
        <v>2290</v>
      </c>
      <c r="O1516" s="13" t="s">
        <v>718</v>
      </c>
      <c r="P1516" s="13" t="s">
        <v>719</v>
      </c>
      <c r="Q1516" s="13" t="s">
        <v>720</v>
      </c>
      <c r="R1516" s="13" t="s">
        <v>714</v>
      </c>
      <c r="S1516" s="13" t="s">
        <v>741</v>
      </c>
    </row>
    <row r="1517" spans="1:19" x14ac:dyDescent="0.25">
      <c r="A1517" s="13" t="s">
        <v>722</v>
      </c>
      <c r="B1517" s="13" t="s">
        <v>703</v>
      </c>
      <c r="C1517" s="13" t="s">
        <v>723</v>
      </c>
      <c r="D1517" s="13" t="s">
        <v>705</v>
      </c>
      <c r="E1517" s="13" t="s">
        <v>706</v>
      </c>
      <c r="F1517" s="14">
        <v>39.93</v>
      </c>
      <c r="G1517" s="13" t="s">
        <v>707</v>
      </c>
      <c r="H1517" s="19">
        <v>43983</v>
      </c>
      <c r="I1517" s="13" t="s">
        <v>2214</v>
      </c>
      <c r="J1517" s="13" t="s">
        <v>2289</v>
      </c>
      <c r="K1517" s="20">
        <v>10095</v>
      </c>
      <c r="L1517" s="13" t="s">
        <v>653</v>
      </c>
      <c r="M1517" s="20">
        <v>113000</v>
      </c>
      <c r="N1517" s="13" t="s">
        <v>2290</v>
      </c>
      <c r="O1517" s="13" t="s">
        <v>724</v>
      </c>
      <c r="P1517" s="13" t="s">
        <v>725</v>
      </c>
      <c r="Q1517" s="13" t="s">
        <v>726</v>
      </c>
      <c r="R1517" s="13" t="s">
        <v>714</v>
      </c>
      <c r="S1517" s="13" t="s">
        <v>741</v>
      </c>
    </row>
    <row r="1518" spans="1:19" x14ac:dyDescent="0.25">
      <c r="A1518" s="13" t="s">
        <v>702</v>
      </c>
      <c r="B1518" s="13" t="s">
        <v>703</v>
      </c>
      <c r="C1518" s="13" t="s">
        <v>704</v>
      </c>
      <c r="D1518" s="13" t="s">
        <v>705</v>
      </c>
      <c r="E1518" s="13" t="s">
        <v>706</v>
      </c>
      <c r="F1518" s="14">
        <v>176.31</v>
      </c>
      <c r="G1518" s="13" t="s">
        <v>707</v>
      </c>
      <c r="H1518" s="19">
        <v>43922</v>
      </c>
      <c r="I1518" s="13" t="s">
        <v>2291</v>
      </c>
      <c r="J1518" s="13" t="s">
        <v>2292</v>
      </c>
      <c r="K1518" s="20">
        <v>10095</v>
      </c>
      <c r="L1518" s="13" t="s">
        <v>653</v>
      </c>
      <c r="M1518" s="20">
        <v>113010</v>
      </c>
      <c r="N1518" s="13" t="s">
        <v>2293</v>
      </c>
      <c r="O1518" s="13" t="s">
        <v>711</v>
      </c>
      <c r="P1518" s="13" t="s">
        <v>712</v>
      </c>
      <c r="Q1518" s="13" t="s">
        <v>713</v>
      </c>
      <c r="R1518" s="13" t="s">
        <v>714</v>
      </c>
      <c r="S1518" s="13" t="s">
        <v>715</v>
      </c>
    </row>
    <row r="1519" spans="1:19" x14ac:dyDescent="0.25">
      <c r="A1519" s="13" t="s">
        <v>716</v>
      </c>
      <c r="B1519" s="13" t="s">
        <v>703</v>
      </c>
      <c r="C1519" s="13" t="s">
        <v>717</v>
      </c>
      <c r="D1519" s="13" t="s">
        <v>705</v>
      </c>
      <c r="E1519" s="13" t="s">
        <v>706</v>
      </c>
      <c r="F1519" s="14">
        <v>176.31</v>
      </c>
      <c r="G1519" s="13" t="s">
        <v>707</v>
      </c>
      <c r="H1519" s="19">
        <v>43952</v>
      </c>
      <c r="I1519" s="13" t="s">
        <v>2277</v>
      </c>
      <c r="J1519" s="13" t="s">
        <v>2292</v>
      </c>
      <c r="K1519" s="20">
        <v>10095</v>
      </c>
      <c r="L1519" s="13" t="s">
        <v>653</v>
      </c>
      <c r="M1519" s="20">
        <v>113010</v>
      </c>
      <c r="N1519" s="13" t="s">
        <v>2293</v>
      </c>
      <c r="O1519" s="13" t="s">
        <v>718</v>
      </c>
      <c r="P1519" s="13" t="s">
        <v>719</v>
      </c>
      <c r="Q1519" s="13" t="s">
        <v>720</v>
      </c>
      <c r="R1519" s="13" t="s">
        <v>714</v>
      </c>
      <c r="S1519" s="13" t="s">
        <v>715</v>
      </c>
    </row>
    <row r="1520" spans="1:19" x14ac:dyDescent="0.25">
      <c r="A1520" s="13" t="s">
        <v>722</v>
      </c>
      <c r="B1520" s="13" t="s">
        <v>703</v>
      </c>
      <c r="C1520" s="13" t="s">
        <v>723</v>
      </c>
      <c r="D1520" s="13" t="s">
        <v>705</v>
      </c>
      <c r="E1520" s="13" t="s">
        <v>706</v>
      </c>
      <c r="F1520" s="14">
        <v>176.31</v>
      </c>
      <c r="G1520" s="13" t="s">
        <v>707</v>
      </c>
      <c r="H1520" s="19">
        <v>43983</v>
      </c>
      <c r="I1520" s="13" t="s">
        <v>2217</v>
      </c>
      <c r="J1520" s="13" t="s">
        <v>2292</v>
      </c>
      <c r="K1520" s="20">
        <v>10095</v>
      </c>
      <c r="L1520" s="13" t="s">
        <v>653</v>
      </c>
      <c r="M1520" s="20">
        <v>113010</v>
      </c>
      <c r="N1520" s="13" t="s">
        <v>2293</v>
      </c>
      <c r="O1520" s="13" t="s">
        <v>724</v>
      </c>
      <c r="P1520" s="13" t="s">
        <v>725</v>
      </c>
      <c r="Q1520" s="13" t="s">
        <v>726</v>
      </c>
      <c r="R1520" s="13" t="s">
        <v>714</v>
      </c>
      <c r="S1520" s="13" t="s">
        <v>715</v>
      </c>
    </row>
    <row r="1521" spans="1:19" x14ac:dyDescent="0.25">
      <c r="A1521" s="13" t="s">
        <v>702</v>
      </c>
      <c r="B1521" s="13" t="s">
        <v>703</v>
      </c>
      <c r="C1521" s="13" t="s">
        <v>704</v>
      </c>
      <c r="D1521" s="13" t="s">
        <v>705</v>
      </c>
      <c r="E1521" s="13" t="s">
        <v>706</v>
      </c>
      <c r="F1521" s="14">
        <v>226.91</v>
      </c>
      <c r="G1521" s="13" t="s">
        <v>707</v>
      </c>
      <c r="H1521" s="19">
        <v>43922</v>
      </c>
      <c r="I1521" s="13" t="s">
        <v>2294</v>
      </c>
      <c r="J1521" s="13" t="s">
        <v>2295</v>
      </c>
      <c r="K1521" s="20">
        <v>10095</v>
      </c>
      <c r="L1521" s="13" t="s">
        <v>653</v>
      </c>
      <c r="M1521" s="20">
        <v>113020</v>
      </c>
      <c r="N1521" s="13" t="s">
        <v>2296</v>
      </c>
      <c r="O1521" s="13" t="s">
        <v>711</v>
      </c>
      <c r="P1521" s="13" t="s">
        <v>712</v>
      </c>
      <c r="Q1521" s="13" t="s">
        <v>713</v>
      </c>
      <c r="R1521" s="13" t="s">
        <v>714</v>
      </c>
      <c r="S1521" s="13" t="s">
        <v>730</v>
      </c>
    </row>
    <row r="1522" spans="1:19" x14ac:dyDescent="0.25">
      <c r="A1522" s="13" t="s">
        <v>716</v>
      </c>
      <c r="B1522" s="13" t="s">
        <v>703</v>
      </c>
      <c r="C1522" s="13" t="s">
        <v>717</v>
      </c>
      <c r="D1522" s="13" t="s">
        <v>705</v>
      </c>
      <c r="E1522" s="13" t="s">
        <v>706</v>
      </c>
      <c r="F1522" s="14">
        <v>172.77</v>
      </c>
      <c r="G1522" s="13" t="s">
        <v>707</v>
      </c>
      <c r="H1522" s="19">
        <v>43952</v>
      </c>
      <c r="I1522" s="13" t="s">
        <v>2282</v>
      </c>
      <c r="J1522" s="13" t="s">
        <v>2295</v>
      </c>
      <c r="K1522" s="20">
        <v>10095</v>
      </c>
      <c r="L1522" s="13" t="s">
        <v>653</v>
      </c>
      <c r="M1522" s="20">
        <v>113020</v>
      </c>
      <c r="N1522" s="13" t="s">
        <v>2296</v>
      </c>
      <c r="O1522" s="13" t="s">
        <v>718</v>
      </c>
      <c r="P1522" s="13" t="s">
        <v>719</v>
      </c>
      <c r="Q1522" s="13" t="s">
        <v>720</v>
      </c>
      <c r="R1522" s="13" t="s">
        <v>714</v>
      </c>
      <c r="S1522" s="13" t="s">
        <v>730</v>
      </c>
    </row>
    <row r="1523" spans="1:19" x14ac:dyDescent="0.25">
      <c r="A1523" s="13" t="s">
        <v>722</v>
      </c>
      <c r="B1523" s="13" t="s">
        <v>703</v>
      </c>
      <c r="C1523" s="13" t="s">
        <v>723</v>
      </c>
      <c r="D1523" s="13" t="s">
        <v>705</v>
      </c>
      <c r="E1523" s="13" t="s">
        <v>706</v>
      </c>
      <c r="F1523" s="14">
        <v>172.77</v>
      </c>
      <c r="G1523" s="13" t="s">
        <v>707</v>
      </c>
      <c r="H1523" s="19">
        <v>43983</v>
      </c>
      <c r="I1523" s="13" t="s">
        <v>2220</v>
      </c>
      <c r="J1523" s="13" t="s">
        <v>2295</v>
      </c>
      <c r="K1523" s="20">
        <v>10095</v>
      </c>
      <c r="L1523" s="13" t="s">
        <v>653</v>
      </c>
      <c r="M1523" s="20">
        <v>113020</v>
      </c>
      <c r="N1523" s="13" t="s">
        <v>2296</v>
      </c>
      <c r="O1523" s="13" t="s">
        <v>724</v>
      </c>
      <c r="P1523" s="13" t="s">
        <v>725</v>
      </c>
      <c r="Q1523" s="13" t="s">
        <v>726</v>
      </c>
      <c r="R1523" s="13" t="s">
        <v>714</v>
      </c>
      <c r="S1523" s="13" t="s">
        <v>730</v>
      </c>
    </row>
    <row r="1524" spans="1:19" x14ac:dyDescent="0.25">
      <c r="A1524" s="13" t="s">
        <v>702</v>
      </c>
      <c r="B1524" s="13" t="s">
        <v>703</v>
      </c>
      <c r="C1524" s="13" t="s">
        <v>704</v>
      </c>
      <c r="D1524" s="13" t="s">
        <v>705</v>
      </c>
      <c r="E1524" s="13" t="s">
        <v>706</v>
      </c>
      <c r="F1524" s="14">
        <v>4013.36</v>
      </c>
      <c r="G1524" s="13" t="s">
        <v>707</v>
      </c>
      <c r="H1524" s="19">
        <v>43922</v>
      </c>
      <c r="I1524" s="13" t="s">
        <v>2297</v>
      </c>
      <c r="J1524" s="13" t="s">
        <v>2298</v>
      </c>
      <c r="K1524" s="20">
        <v>10095</v>
      </c>
      <c r="L1524" s="13" t="s">
        <v>653</v>
      </c>
      <c r="M1524" s="20">
        <v>113040</v>
      </c>
      <c r="N1524" s="13" t="s">
        <v>2299</v>
      </c>
      <c r="O1524" s="13" t="s">
        <v>711</v>
      </c>
      <c r="P1524" s="13" t="s">
        <v>712</v>
      </c>
      <c r="Q1524" s="13" t="s">
        <v>713</v>
      </c>
      <c r="R1524" s="13" t="s">
        <v>714</v>
      </c>
      <c r="S1524" s="13" t="s">
        <v>682</v>
      </c>
    </row>
    <row r="1525" spans="1:19" x14ac:dyDescent="0.25">
      <c r="A1525" s="13" t="s">
        <v>716</v>
      </c>
      <c r="B1525" s="13" t="s">
        <v>703</v>
      </c>
      <c r="C1525" s="13" t="s">
        <v>717</v>
      </c>
      <c r="D1525" s="13" t="s">
        <v>705</v>
      </c>
      <c r="E1525" s="13" t="s">
        <v>706</v>
      </c>
      <c r="F1525" s="14">
        <v>3918.8</v>
      </c>
      <c r="G1525" s="13" t="s">
        <v>707</v>
      </c>
      <c r="H1525" s="19">
        <v>43952</v>
      </c>
      <c r="I1525" s="13" t="s">
        <v>2285</v>
      </c>
      <c r="J1525" s="13" t="s">
        <v>2298</v>
      </c>
      <c r="K1525" s="20">
        <v>10095</v>
      </c>
      <c r="L1525" s="13" t="s">
        <v>653</v>
      </c>
      <c r="M1525" s="20">
        <v>113040</v>
      </c>
      <c r="N1525" s="13" t="s">
        <v>2299</v>
      </c>
      <c r="O1525" s="13" t="s">
        <v>718</v>
      </c>
      <c r="P1525" s="13" t="s">
        <v>719</v>
      </c>
      <c r="Q1525" s="13" t="s">
        <v>720</v>
      </c>
      <c r="R1525" s="13" t="s">
        <v>714</v>
      </c>
      <c r="S1525" s="13" t="s">
        <v>682</v>
      </c>
    </row>
    <row r="1526" spans="1:19" x14ac:dyDescent="0.25">
      <c r="A1526" s="13" t="s">
        <v>722</v>
      </c>
      <c r="B1526" s="13" t="s">
        <v>703</v>
      </c>
      <c r="C1526" s="13" t="s">
        <v>723</v>
      </c>
      <c r="D1526" s="13" t="s">
        <v>705</v>
      </c>
      <c r="E1526" s="13" t="s">
        <v>706</v>
      </c>
      <c r="F1526" s="14">
        <v>3950.32</v>
      </c>
      <c r="G1526" s="13" t="s">
        <v>707</v>
      </c>
      <c r="H1526" s="19">
        <v>43983</v>
      </c>
      <c r="I1526" s="13" t="s">
        <v>2223</v>
      </c>
      <c r="J1526" s="13" t="s">
        <v>2298</v>
      </c>
      <c r="K1526" s="20">
        <v>10095</v>
      </c>
      <c r="L1526" s="13" t="s">
        <v>653</v>
      </c>
      <c r="M1526" s="20">
        <v>113040</v>
      </c>
      <c r="N1526" s="13" t="s">
        <v>2299</v>
      </c>
      <c r="O1526" s="13" t="s">
        <v>724</v>
      </c>
      <c r="P1526" s="13" t="s">
        <v>725</v>
      </c>
      <c r="Q1526" s="13" t="s">
        <v>726</v>
      </c>
      <c r="R1526" s="13" t="s">
        <v>714</v>
      </c>
      <c r="S1526" s="13" t="s">
        <v>682</v>
      </c>
    </row>
    <row r="1527" spans="1:19" x14ac:dyDescent="0.25">
      <c r="A1527" s="13" t="s">
        <v>716</v>
      </c>
      <c r="B1527" s="13" t="s">
        <v>703</v>
      </c>
      <c r="C1527" s="13" t="s">
        <v>717</v>
      </c>
      <c r="D1527" s="13" t="s">
        <v>705</v>
      </c>
      <c r="E1527" s="13" t="s">
        <v>706</v>
      </c>
      <c r="F1527" s="14">
        <v>254.12</v>
      </c>
      <c r="G1527" s="13" t="s">
        <v>707</v>
      </c>
      <c r="H1527" s="19">
        <v>43952</v>
      </c>
      <c r="I1527" s="13" t="s">
        <v>2288</v>
      </c>
      <c r="J1527" s="13" t="s">
        <v>2300</v>
      </c>
      <c r="K1527" s="20">
        <v>10095</v>
      </c>
      <c r="L1527" s="13" t="s">
        <v>653</v>
      </c>
      <c r="M1527" s="20">
        <v>113050</v>
      </c>
      <c r="N1527" s="13" t="s">
        <v>2301</v>
      </c>
      <c r="O1527" s="13" t="s">
        <v>718</v>
      </c>
      <c r="P1527" s="13" t="s">
        <v>719</v>
      </c>
      <c r="Q1527" s="13" t="s">
        <v>720</v>
      </c>
      <c r="R1527" s="13" t="s">
        <v>714</v>
      </c>
      <c r="S1527" s="13" t="s">
        <v>686</v>
      </c>
    </row>
    <row r="1528" spans="1:19" x14ac:dyDescent="0.25">
      <c r="A1528" s="13" t="s">
        <v>702</v>
      </c>
      <c r="B1528" s="13" t="s">
        <v>703</v>
      </c>
      <c r="C1528" s="13" t="s">
        <v>704</v>
      </c>
      <c r="D1528" s="13" t="s">
        <v>705</v>
      </c>
      <c r="E1528" s="13" t="s">
        <v>706</v>
      </c>
      <c r="F1528" s="14">
        <v>576.22</v>
      </c>
      <c r="G1528" s="13" t="s">
        <v>707</v>
      </c>
      <c r="H1528" s="19">
        <v>43922</v>
      </c>
      <c r="I1528" s="13" t="s">
        <v>2302</v>
      </c>
      <c r="J1528" s="13" t="s">
        <v>2303</v>
      </c>
      <c r="K1528" s="20">
        <v>10095</v>
      </c>
      <c r="L1528" s="13" t="s">
        <v>653</v>
      </c>
      <c r="M1528" s="20">
        <v>113060</v>
      </c>
      <c r="N1528" s="13" t="s">
        <v>2304</v>
      </c>
      <c r="O1528" s="13" t="s">
        <v>711</v>
      </c>
      <c r="P1528" s="13" t="s">
        <v>712</v>
      </c>
      <c r="Q1528" s="13" t="s">
        <v>713</v>
      </c>
      <c r="R1528" s="13" t="s">
        <v>714</v>
      </c>
      <c r="S1528" s="13" t="s">
        <v>721</v>
      </c>
    </row>
    <row r="1529" spans="1:19" x14ac:dyDescent="0.25">
      <c r="A1529" s="13" t="s">
        <v>716</v>
      </c>
      <c r="B1529" s="13" t="s">
        <v>703</v>
      </c>
      <c r="C1529" s="13" t="s">
        <v>717</v>
      </c>
      <c r="D1529" s="13" t="s">
        <v>705</v>
      </c>
      <c r="E1529" s="13" t="s">
        <v>706</v>
      </c>
      <c r="F1529" s="14">
        <v>497.32</v>
      </c>
      <c r="G1529" s="13" t="s">
        <v>707</v>
      </c>
      <c r="H1529" s="19">
        <v>43952</v>
      </c>
      <c r="I1529" s="13" t="s">
        <v>2291</v>
      </c>
      <c r="J1529" s="13" t="s">
        <v>2303</v>
      </c>
      <c r="K1529" s="20">
        <v>10095</v>
      </c>
      <c r="L1529" s="13" t="s">
        <v>653</v>
      </c>
      <c r="M1529" s="20">
        <v>113060</v>
      </c>
      <c r="N1529" s="13" t="s">
        <v>2304</v>
      </c>
      <c r="O1529" s="13" t="s">
        <v>718</v>
      </c>
      <c r="P1529" s="13" t="s">
        <v>719</v>
      </c>
      <c r="Q1529" s="13" t="s">
        <v>720</v>
      </c>
      <c r="R1529" s="13" t="s">
        <v>714</v>
      </c>
      <c r="S1529" s="13" t="s">
        <v>721</v>
      </c>
    </row>
    <row r="1530" spans="1:19" x14ac:dyDescent="0.25">
      <c r="A1530" s="13" t="s">
        <v>722</v>
      </c>
      <c r="B1530" s="13" t="s">
        <v>703</v>
      </c>
      <c r="C1530" s="13" t="s">
        <v>723</v>
      </c>
      <c r="D1530" s="13" t="s">
        <v>705</v>
      </c>
      <c r="E1530" s="13" t="s">
        <v>706</v>
      </c>
      <c r="F1530" s="14">
        <v>497.32</v>
      </c>
      <c r="G1530" s="13" t="s">
        <v>707</v>
      </c>
      <c r="H1530" s="19">
        <v>43983</v>
      </c>
      <c r="I1530" s="13" t="s">
        <v>2226</v>
      </c>
      <c r="J1530" s="13" t="s">
        <v>2303</v>
      </c>
      <c r="K1530" s="20">
        <v>10095</v>
      </c>
      <c r="L1530" s="13" t="s">
        <v>653</v>
      </c>
      <c r="M1530" s="20">
        <v>113060</v>
      </c>
      <c r="N1530" s="13" t="s">
        <v>2304</v>
      </c>
      <c r="O1530" s="13" t="s">
        <v>724</v>
      </c>
      <c r="P1530" s="13" t="s">
        <v>725</v>
      </c>
      <c r="Q1530" s="13" t="s">
        <v>726</v>
      </c>
      <c r="R1530" s="13" t="s">
        <v>714</v>
      </c>
      <c r="S1530" s="13" t="s">
        <v>721</v>
      </c>
    </row>
    <row r="1531" spans="1:19" x14ac:dyDescent="0.25">
      <c r="A1531" s="13" t="s">
        <v>702</v>
      </c>
      <c r="B1531" s="13" t="s">
        <v>703</v>
      </c>
      <c r="C1531" s="13" t="s">
        <v>704</v>
      </c>
      <c r="D1531" s="13" t="s">
        <v>705</v>
      </c>
      <c r="E1531" s="13" t="s">
        <v>706</v>
      </c>
      <c r="F1531" s="14">
        <v>540.54999999999995</v>
      </c>
      <c r="G1531" s="13" t="s">
        <v>707</v>
      </c>
      <c r="H1531" s="19">
        <v>43922</v>
      </c>
      <c r="I1531" s="13" t="s">
        <v>2305</v>
      </c>
      <c r="J1531" s="13" t="s">
        <v>2306</v>
      </c>
      <c r="K1531" s="20">
        <v>10095</v>
      </c>
      <c r="L1531" s="13" t="s">
        <v>653</v>
      </c>
      <c r="M1531" s="20">
        <v>114000</v>
      </c>
      <c r="N1531" s="13" t="s">
        <v>2307</v>
      </c>
      <c r="O1531" s="13" t="s">
        <v>711</v>
      </c>
      <c r="P1531" s="13" t="s">
        <v>712</v>
      </c>
      <c r="Q1531" s="13" t="s">
        <v>713</v>
      </c>
      <c r="R1531" s="13" t="s">
        <v>714</v>
      </c>
      <c r="S1531" s="13" t="s">
        <v>741</v>
      </c>
    </row>
    <row r="1532" spans="1:19" x14ac:dyDescent="0.25">
      <c r="A1532" s="13" t="s">
        <v>716</v>
      </c>
      <c r="B1532" s="13" t="s">
        <v>703</v>
      </c>
      <c r="C1532" s="13" t="s">
        <v>717</v>
      </c>
      <c r="D1532" s="13" t="s">
        <v>705</v>
      </c>
      <c r="E1532" s="13" t="s">
        <v>706</v>
      </c>
      <c r="F1532" s="14">
        <v>392.2</v>
      </c>
      <c r="G1532" s="13" t="s">
        <v>707</v>
      </c>
      <c r="H1532" s="19">
        <v>43952</v>
      </c>
      <c r="I1532" s="13" t="s">
        <v>2294</v>
      </c>
      <c r="J1532" s="13" t="s">
        <v>2306</v>
      </c>
      <c r="K1532" s="20">
        <v>10095</v>
      </c>
      <c r="L1532" s="13" t="s">
        <v>653</v>
      </c>
      <c r="M1532" s="20">
        <v>114000</v>
      </c>
      <c r="N1532" s="13" t="s">
        <v>2307</v>
      </c>
      <c r="O1532" s="13" t="s">
        <v>718</v>
      </c>
      <c r="P1532" s="13" t="s">
        <v>719</v>
      </c>
      <c r="Q1532" s="13" t="s">
        <v>720</v>
      </c>
      <c r="R1532" s="13" t="s">
        <v>714</v>
      </c>
      <c r="S1532" s="13" t="s">
        <v>741</v>
      </c>
    </row>
    <row r="1533" spans="1:19" x14ac:dyDescent="0.25">
      <c r="A1533" s="13" t="s">
        <v>722</v>
      </c>
      <c r="B1533" s="13" t="s">
        <v>703</v>
      </c>
      <c r="C1533" s="13" t="s">
        <v>723</v>
      </c>
      <c r="D1533" s="13" t="s">
        <v>705</v>
      </c>
      <c r="E1533" s="13" t="s">
        <v>706</v>
      </c>
      <c r="F1533" s="14">
        <v>392.2</v>
      </c>
      <c r="G1533" s="13" t="s">
        <v>707</v>
      </c>
      <c r="H1533" s="19">
        <v>43983</v>
      </c>
      <c r="I1533" s="13" t="s">
        <v>2229</v>
      </c>
      <c r="J1533" s="13" t="s">
        <v>2306</v>
      </c>
      <c r="K1533" s="20">
        <v>10095</v>
      </c>
      <c r="L1533" s="13" t="s">
        <v>653</v>
      </c>
      <c r="M1533" s="20">
        <v>114000</v>
      </c>
      <c r="N1533" s="13" t="s">
        <v>2307</v>
      </c>
      <c r="O1533" s="13" t="s">
        <v>724</v>
      </c>
      <c r="P1533" s="13" t="s">
        <v>725</v>
      </c>
      <c r="Q1533" s="13" t="s">
        <v>726</v>
      </c>
      <c r="R1533" s="13" t="s">
        <v>714</v>
      </c>
      <c r="S1533" s="13" t="s">
        <v>741</v>
      </c>
    </row>
    <row r="1534" spans="1:19" x14ac:dyDescent="0.25">
      <c r="A1534" s="13" t="s">
        <v>702</v>
      </c>
      <c r="B1534" s="13" t="s">
        <v>703</v>
      </c>
      <c r="C1534" s="13" t="s">
        <v>704</v>
      </c>
      <c r="D1534" s="13" t="s">
        <v>705</v>
      </c>
      <c r="E1534" s="13" t="s">
        <v>706</v>
      </c>
      <c r="F1534" s="14">
        <v>764.92</v>
      </c>
      <c r="G1534" s="13" t="s">
        <v>707</v>
      </c>
      <c r="H1534" s="19">
        <v>43922</v>
      </c>
      <c r="I1534" s="13" t="s">
        <v>2308</v>
      </c>
      <c r="J1534" s="13" t="s">
        <v>2309</v>
      </c>
      <c r="K1534" s="20">
        <v>10095</v>
      </c>
      <c r="L1534" s="13" t="s">
        <v>653</v>
      </c>
      <c r="M1534" s="20">
        <v>114010</v>
      </c>
      <c r="N1534" s="13" t="s">
        <v>2310</v>
      </c>
      <c r="O1534" s="13" t="s">
        <v>711</v>
      </c>
      <c r="P1534" s="13" t="s">
        <v>712</v>
      </c>
      <c r="Q1534" s="13" t="s">
        <v>713</v>
      </c>
      <c r="R1534" s="13" t="s">
        <v>714</v>
      </c>
      <c r="S1534" s="13" t="s">
        <v>715</v>
      </c>
    </row>
    <row r="1535" spans="1:19" x14ac:dyDescent="0.25">
      <c r="A1535" s="13" t="s">
        <v>716</v>
      </c>
      <c r="B1535" s="13" t="s">
        <v>703</v>
      </c>
      <c r="C1535" s="13" t="s">
        <v>717</v>
      </c>
      <c r="D1535" s="13" t="s">
        <v>705</v>
      </c>
      <c r="E1535" s="13" t="s">
        <v>706</v>
      </c>
      <c r="F1535" s="14">
        <v>764.92</v>
      </c>
      <c r="G1535" s="13" t="s">
        <v>707</v>
      </c>
      <c r="H1535" s="19">
        <v>43952</v>
      </c>
      <c r="I1535" s="13" t="s">
        <v>2297</v>
      </c>
      <c r="J1535" s="13" t="s">
        <v>2309</v>
      </c>
      <c r="K1535" s="20">
        <v>10095</v>
      </c>
      <c r="L1535" s="13" t="s">
        <v>653</v>
      </c>
      <c r="M1535" s="20">
        <v>114010</v>
      </c>
      <c r="N1535" s="13" t="s">
        <v>2310</v>
      </c>
      <c r="O1535" s="13" t="s">
        <v>718</v>
      </c>
      <c r="P1535" s="13" t="s">
        <v>719</v>
      </c>
      <c r="Q1535" s="13" t="s">
        <v>720</v>
      </c>
      <c r="R1535" s="13" t="s">
        <v>714</v>
      </c>
      <c r="S1535" s="13" t="s">
        <v>715</v>
      </c>
    </row>
    <row r="1536" spans="1:19" x14ac:dyDescent="0.25">
      <c r="A1536" s="13" t="s">
        <v>722</v>
      </c>
      <c r="B1536" s="13" t="s">
        <v>703</v>
      </c>
      <c r="C1536" s="13" t="s">
        <v>723</v>
      </c>
      <c r="D1536" s="13" t="s">
        <v>705</v>
      </c>
      <c r="E1536" s="13" t="s">
        <v>706</v>
      </c>
      <c r="F1536" s="14">
        <v>764.92</v>
      </c>
      <c r="G1536" s="13" t="s">
        <v>707</v>
      </c>
      <c r="H1536" s="19">
        <v>43983</v>
      </c>
      <c r="I1536" s="13" t="s">
        <v>2232</v>
      </c>
      <c r="J1536" s="13" t="s">
        <v>2309</v>
      </c>
      <c r="K1536" s="20">
        <v>10095</v>
      </c>
      <c r="L1536" s="13" t="s">
        <v>653</v>
      </c>
      <c r="M1536" s="20">
        <v>114010</v>
      </c>
      <c r="N1536" s="13" t="s">
        <v>2310</v>
      </c>
      <c r="O1536" s="13" t="s">
        <v>724</v>
      </c>
      <c r="P1536" s="13" t="s">
        <v>725</v>
      </c>
      <c r="Q1536" s="13" t="s">
        <v>726</v>
      </c>
      <c r="R1536" s="13" t="s">
        <v>714</v>
      </c>
      <c r="S1536" s="13" t="s">
        <v>715</v>
      </c>
    </row>
    <row r="1537" spans="1:19" x14ac:dyDescent="0.25">
      <c r="A1537" s="13" t="s">
        <v>702</v>
      </c>
      <c r="B1537" s="13" t="s">
        <v>703</v>
      </c>
      <c r="C1537" s="13" t="s">
        <v>704</v>
      </c>
      <c r="D1537" s="13" t="s">
        <v>705</v>
      </c>
      <c r="E1537" s="13" t="s">
        <v>706</v>
      </c>
      <c r="F1537" s="14">
        <v>662.98</v>
      </c>
      <c r="G1537" s="13" t="s">
        <v>707</v>
      </c>
      <c r="H1537" s="19">
        <v>43922</v>
      </c>
      <c r="I1537" s="13" t="s">
        <v>2311</v>
      </c>
      <c r="J1537" s="13" t="s">
        <v>2312</v>
      </c>
      <c r="K1537" s="20">
        <v>10095</v>
      </c>
      <c r="L1537" s="13" t="s">
        <v>653</v>
      </c>
      <c r="M1537" s="20">
        <v>114020</v>
      </c>
      <c r="N1537" s="13" t="s">
        <v>2313</v>
      </c>
      <c r="O1537" s="13" t="s">
        <v>711</v>
      </c>
      <c r="P1537" s="13" t="s">
        <v>712</v>
      </c>
      <c r="Q1537" s="13" t="s">
        <v>713</v>
      </c>
      <c r="R1537" s="13" t="s">
        <v>714</v>
      </c>
      <c r="S1537" s="13" t="s">
        <v>730</v>
      </c>
    </row>
    <row r="1538" spans="1:19" x14ac:dyDescent="0.25">
      <c r="A1538" s="13" t="s">
        <v>716</v>
      </c>
      <c r="B1538" s="13" t="s">
        <v>703</v>
      </c>
      <c r="C1538" s="13" t="s">
        <v>717</v>
      </c>
      <c r="D1538" s="13" t="s">
        <v>705</v>
      </c>
      <c r="E1538" s="13" t="s">
        <v>706</v>
      </c>
      <c r="F1538" s="14">
        <v>553.53</v>
      </c>
      <c r="G1538" s="13" t="s">
        <v>707</v>
      </c>
      <c r="H1538" s="19">
        <v>43952</v>
      </c>
      <c r="I1538" s="13" t="s">
        <v>2302</v>
      </c>
      <c r="J1538" s="13" t="s">
        <v>2312</v>
      </c>
      <c r="K1538" s="20">
        <v>10095</v>
      </c>
      <c r="L1538" s="13" t="s">
        <v>653</v>
      </c>
      <c r="M1538" s="20">
        <v>114020</v>
      </c>
      <c r="N1538" s="13" t="s">
        <v>2313</v>
      </c>
      <c r="O1538" s="13" t="s">
        <v>718</v>
      </c>
      <c r="P1538" s="13" t="s">
        <v>719</v>
      </c>
      <c r="Q1538" s="13" t="s">
        <v>720</v>
      </c>
      <c r="R1538" s="13" t="s">
        <v>714</v>
      </c>
      <c r="S1538" s="13" t="s">
        <v>730</v>
      </c>
    </row>
    <row r="1539" spans="1:19" x14ac:dyDescent="0.25">
      <c r="A1539" s="13" t="s">
        <v>722</v>
      </c>
      <c r="B1539" s="13" t="s">
        <v>703</v>
      </c>
      <c r="C1539" s="13" t="s">
        <v>723</v>
      </c>
      <c r="D1539" s="13" t="s">
        <v>705</v>
      </c>
      <c r="E1539" s="13" t="s">
        <v>706</v>
      </c>
      <c r="F1539" s="14">
        <v>553.53</v>
      </c>
      <c r="G1539" s="13" t="s">
        <v>707</v>
      </c>
      <c r="H1539" s="19">
        <v>43983</v>
      </c>
      <c r="I1539" s="13" t="s">
        <v>2235</v>
      </c>
      <c r="J1539" s="13" t="s">
        <v>2312</v>
      </c>
      <c r="K1539" s="20">
        <v>10095</v>
      </c>
      <c r="L1539" s="13" t="s">
        <v>653</v>
      </c>
      <c r="M1539" s="20">
        <v>114020</v>
      </c>
      <c r="N1539" s="13" t="s">
        <v>2313</v>
      </c>
      <c r="O1539" s="13" t="s">
        <v>724</v>
      </c>
      <c r="P1539" s="13" t="s">
        <v>725</v>
      </c>
      <c r="Q1539" s="13" t="s">
        <v>726</v>
      </c>
      <c r="R1539" s="13" t="s">
        <v>714</v>
      </c>
      <c r="S1539" s="13" t="s">
        <v>730</v>
      </c>
    </row>
    <row r="1540" spans="1:19" x14ac:dyDescent="0.25">
      <c r="A1540" s="13" t="s">
        <v>702</v>
      </c>
      <c r="B1540" s="13" t="s">
        <v>703</v>
      </c>
      <c r="C1540" s="13" t="s">
        <v>704</v>
      </c>
      <c r="D1540" s="13" t="s">
        <v>705</v>
      </c>
      <c r="E1540" s="13" t="s">
        <v>706</v>
      </c>
      <c r="F1540" s="14">
        <v>8796.9699999999993</v>
      </c>
      <c r="G1540" s="13" t="s">
        <v>707</v>
      </c>
      <c r="H1540" s="19">
        <v>43922</v>
      </c>
      <c r="I1540" s="13" t="s">
        <v>2314</v>
      </c>
      <c r="J1540" s="13" t="s">
        <v>2315</v>
      </c>
      <c r="K1540" s="20">
        <v>10095</v>
      </c>
      <c r="L1540" s="13" t="s">
        <v>653</v>
      </c>
      <c r="M1540" s="20">
        <v>114040</v>
      </c>
      <c r="N1540" s="13" t="s">
        <v>2316</v>
      </c>
      <c r="O1540" s="13" t="s">
        <v>711</v>
      </c>
      <c r="P1540" s="13" t="s">
        <v>712</v>
      </c>
      <c r="Q1540" s="13" t="s">
        <v>713</v>
      </c>
      <c r="R1540" s="13" t="s">
        <v>714</v>
      </c>
      <c r="S1540" s="13" t="s">
        <v>682</v>
      </c>
    </row>
    <row r="1541" spans="1:19" x14ac:dyDescent="0.25">
      <c r="A1541" s="13" t="s">
        <v>716</v>
      </c>
      <c r="B1541" s="13" t="s">
        <v>703</v>
      </c>
      <c r="C1541" s="13" t="s">
        <v>717</v>
      </c>
      <c r="D1541" s="13" t="s">
        <v>705</v>
      </c>
      <c r="E1541" s="13" t="s">
        <v>706</v>
      </c>
      <c r="F1541" s="14">
        <v>8634.7000000000007</v>
      </c>
      <c r="G1541" s="13" t="s">
        <v>707</v>
      </c>
      <c r="H1541" s="19">
        <v>43952</v>
      </c>
      <c r="I1541" s="13" t="s">
        <v>2305</v>
      </c>
      <c r="J1541" s="13" t="s">
        <v>2315</v>
      </c>
      <c r="K1541" s="20">
        <v>10095</v>
      </c>
      <c r="L1541" s="13" t="s">
        <v>653</v>
      </c>
      <c r="M1541" s="20">
        <v>114040</v>
      </c>
      <c r="N1541" s="13" t="s">
        <v>2316</v>
      </c>
      <c r="O1541" s="13" t="s">
        <v>718</v>
      </c>
      <c r="P1541" s="13" t="s">
        <v>719</v>
      </c>
      <c r="Q1541" s="13" t="s">
        <v>720</v>
      </c>
      <c r="R1541" s="13" t="s">
        <v>714</v>
      </c>
      <c r="S1541" s="13" t="s">
        <v>682</v>
      </c>
    </row>
    <row r="1542" spans="1:19" x14ac:dyDescent="0.25">
      <c r="A1542" s="13" t="s">
        <v>722</v>
      </c>
      <c r="B1542" s="13" t="s">
        <v>703</v>
      </c>
      <c r="C1542" s="13" t="s">
        <v>723</v>
      </c>
      <c r="D1542" s="13" t="s">
        <v>705</v>
      </c>
      <c r="E1542" s="13" t="s">
        <v>706</v>
      </c>
      <c r="F1542" s="14">
        <v>8688.7900000000009</v>
      </c>
      <c r="G1542" s="13" t="s">
        <v>707</v>
      </c>
      <c r="H1542" s="19">
        <v>43983</v>
      </c>
      <c r="I1542" s="13" t="s">
        <v>2238</v>
      </c>
      <c r="J1542" s="13" t="s">
        <v>2315</v>
      </c>
      <c r="K1542" s="20">
        <v>10095</v>
      </c>
      <c r="L1542" s="13" t="s">
        <v>653</v>
      </c>
      <c r="M1542" s="20">
        <v>114040</v>
      </c>
      <c r="N1542" s="13" t="s">
        <v>2316</v>
      </c>
      <c r="O1542" s="13" t="s">
        <v>724</v>
      </c>
      <c r="P1542" s="13" t="s">
        <v>725</v>
      </c>
      <c r="Q1542" s="13" t="s">
        <v>726</v>
      </c>
      <c r="R1542" s="13" t="s">
        <v>714</v>
      </c>
      <c r="S1542" s="13" t="s">
        <v>682</v>
      </c>
    </row>
    <row r="1543" spans="1:19" x14ac:dyDescent="0.25">
      <c r="A1543" s="13" t="s">
        <v>716</v>
      </c>
      <c r="B1543" s="13" t="s">
        <v>703</v>
      </c>
      <c r="C1543" s="13" t="s">
        <v>717</v>
      </c>
      <c r="D1543" s="13" t="s">
        <v>705</v>
      </c>
      <c r="E1543" s="13" t="s">
        <v>706</v>
      </c>
      <c r="F1543" s="14">
        <v>609.39</v>
      </c>
      <c r="G1543" s="13" t="s">
        <v>707</v>
      </c>
      <c r="H1543" s="19">
        <v>43952</v>
      </c>
      <c r="I1543" s="13" t="s">
        <v>2308</v>
      </c>
      <c r="J1543" s="13" t="s">
        <v>2317</v>
      </c>
      <c r="K1543" s="20">
        <v>10095</v>
      </c>
      <c r="L1543" s="13" t="s">
        <v>653</v>
      </c>
      <c r="M1543" s="20">
        <v>114050</v>
      </c>
      <c r="N1543" s="13" t="s">
        <v>2318</v>
      </c>
      <c r="O1543" s="13" t="s">
        <v>718</v>
      </c>
      <c r="P1543" s="13" t="s">
        <v>719</v>
      </c>
      <c r="Q1543" s="13" t="s">
        <v>720</v>
      </c>
      <c r="R1543" s="13" t="s">
        <v>714</v>
      </c>
      <c r="S1543" s="13" t="s">
        <v>686</v>
      </c>
    </row>
    <row r="1544" spans="1:19" x14ac:dyDescent="0.25">
      <c r="A1544" s="13" t="s">
        <v>702</v>
      </c>
      <c r="B1544" s="13" t="s">
        <v>703</v>
      </c>
      <c r="C1544" s="13" t="s">
        <v>704</v>
      </c>
      <c r="D1544" s="13" t="s">
        <v>705</v>
      </c>
      <c r="E1544" s="13" t="s">
        <v>706</v>
      </c>
      <c r="F1544" s="14">
        <v>2493.41</v>
      </c>
      <c r="G1544" s="13" t="s">
        <v>707</v>
      </c>
      <c r="H1544" s="19">
        <v>43922</v>
      </c>
      <c r="I1544" s="13" t="s">
        <v>2319</v>
      </c>
      <c r="J1544" s="13" t="s">
        <v>2320</v>
      </c>
      <c r="K1544" s="20">
        <v>10095</v>
      </c>
      <c r="L1544" s="13" t="s">
        <v>653</v>
      </c>
      <c r="M1544" s="20">
        <v>114060</v>
      </c>
      <c r="N1544" s="13" t="s">
        <v>2321</v>
      </c>
      <c r="O1544" s="13" t="s">
        <v>711</v>
      </c>
      <c r="P1544" s="13" t="s">
        <v>712</v>
      </c>
      <c r="Q1544" s="13" t="s">
        <v>713</v>
      </c>
      <c r="R1544" s="13" t="s">
        <v>714</v>
      </c>
      <c r="S1544" s="13" t="s">
        <v>721</v>
      </c>
    </row>
    <row r="1545" spans="1:19" x14ac:dyDescent="0.25">
      <c r="A1545" s="13" t="s">
        <v>716</v>
      </c>
      <c r="B1545" s="13" t="s">
        <v>703</v>
      </c>
      <c r="C1545" s="13" t="s">
        <v>717</v>
      </c>
      <c r="D1545" s="13" t="s">
        <v>705</v>
      </c>
      <c r="E1545" s="13" t="s">
        <v>706</v>
      </c>
      <c r="F1545" s="14">
        <v>2319.64</v>
      </c>
      <c r="G1545" s="13" t="s">
        <v>707</v>
      </c>
      <c r="H1545" s="19">
        <v>43952</v>
      </c>
      <c r="I1545" s="13" t="s">
        <v>2311</v>
      </c>
      <c r="J1545" s="13" t="s">
        <v>2320</v>
      </c>
      <c r="K1545" s="20">
        <v>10095</v>
      </c>
      <c r="L1545" s="13" t="s">
        <v>653</v>
      </c>
      <c r="M1545" s="20">
        <v>114060</v>
      </c>
      <c r="N1545" s="13" t="s">
        <v>2321</v>
      </c>
      <c r="O1545" s="13" t="s">
        <v>718</v>
      </c>
      <c r="P1545" s="13" t="s">
        <v>719</v>
      </c>
      <c r="Q1545" s="13" t="s">
        <v>720</v>
      </c>
      <c r="R1545" s="13" t="s">
        <v>714</v>
      </c>
      <c r="S1545" s="13" t="s">
        <v>721</v>
      </c>
    </row>
    <row r="1546" spans="1:19" x14ac:dyDescent="0.25">
      <c r="A1546" s="13" t="s">
        <v>722</v>
      </c>
      <c r="B1546" s="13" t="s">
        <v>703</v>
      </c>
      <c r="C1546" s="13" t="s">
        <v>723</v>
      </c>
      <c r="D1546" s="13" t="s">
        <v>705</v>
      </c>
      <c r="E1546" s="13" t="s">
        <v>706</v>
      </c>
      <c r="F1546" s="14">
        <v>2319.64</v>
      </c>
      <c r="G1546" s="13" t="s">
        <v>707</v>
      </c>
      <c r="H1546" s="19">
        <v>43983</v>
      </c>
      <c r="I1546" s="13" t="s">
        <v>2241</v>
      </c>
      <c r="J1546" s="13" t="s">
        <v>2320</v>
      </c>
      <c r="K1546" s="20">
        <v>10095</v>
      </c>
      <c r="L1546" s="13" t="s">
        <v>653</v>
      </c>
      <c r="M1546" s="20">
        <v>114060</v>
      </c>
      <c r="N1546" s="13" t="s">
        <v>2321</v>
      </c>
      <c r="O1546" s="13" t="s">
        <v>724</v>
      </c>
      <c r="P1546" s="13" t="s">
        <v>725</v>
      </c>
      <c r="Q1546" s="13" t="s">
        <v>726</v>
      </c>
      <c r="R1546" s="13" t="s">
        <v>714</v>
      </c>
      <c r="S1546" s="13" t="s">
        <v>721</v>
      </c>
    </row>
    <row r="1547" spans="1:19" x14ac:dyDescent="0.25">
      <c r="A1547" s="13" t="s">
        <v>702</v>
      </c>
      <c r="B1547" s="13" t="s">
        <v>703</v>
      </c>
      <c r="C1547" s="13" t="s">
        <v>704</v>
      </c>
      <c r="D1547" s="13" t="s">
        <v>705</v>
      </c>
      <c r="E1547" s="13" t="s">
        <v>706</v>
      </c>
      <c r="F1547" s="14">
        <v>5016.67</v>
      </c>
      <c r="G1547" s="13" t="s">
        <v>707</v>
      </c>
      <c r="H1547" s="19">
        <v>43922</v>
      </c>
      <c r="I1547" s="13" t="s">
        <v>2322</v>
      </c>
      <c r="J1547" s="13" t="s">
        <v>2323</v>
      </c>
      <c r="K1547" s="20">
        <v>10096</v>
      </c>
      <c r="L1547" s="13" t="s">
        <v>654</v>
      </c>
      <c r="M1547" s="20">
        <v>111100</v>
      </c>
      <c r="N1547" s="13" t="s">
        <v>2324</v>
      </c>
      <c r="O1547" s="13" t="s">
        <v>711</v>
      </c>
      <c r="P1547" s="13" t="s">
        <v>712</v>
      </c>
      <c r="Q1547" s="13" t="s">
        <v>713</v>
      </c>
      <c r="R1547" s="13" t="s">
        <v>714</v>
      </c>
      <c r="S1547" s="13" t="s">
        <v>715</v>
      </c>
    </row>
    <row r="1548" spans="1:19" x14ac:dyDescent="0.25">
      <c r="A1548" s="13" t="s">
        <v>716</v>
      </c>
      <c r="B1548" s="13" t="s">
        <v>703</v>
      </c>
      <c r="C1548" s="13" t="s">
        <v>717</v>
      </c>
      <c r="D1548" s="13" t="s">
        <v>705</v>
      </c>
      <c r="E1548" s="13" t="s">
        <v>706</v>
      </c>
      <c r="F1548" s="14">
        <v>4880.93</v>
      </c>
      <c r="G1548" s="13" t="s">
        <v>707</v>
      </c>
      <c r="H1548" s="19">
        <v>43952</v>
      </c>
      <c r="I1548" s="13" t="s">
        <v>2314</v>
      </c>
      <c r="J1548" s="13" t="s">
        <v>2323</v>
      </c>
      <c r="K1548" s="20">
        <v>10096</v>
      </c>
      <c r="L1548" s="13" t="s">
        <v>654</v>
      </c>
      <c r="M1548" s="20">
        <v>111100</v>
      </c>
      <c r="N1548" s="13" t="s">
        <v>2324</v>
      </c>
      <c r="O1548" s="13" t="s">
        <v>718</v>
      </c>
      <c r="P1548" s="13" t="s">
        <v>719</v>
      </c>
      <c r="Q1548" s="13" t="s">
        <v>720</v>
      </c>
      <c r="R1548" s="13" t="s">
        <v>714</v>
      </c>
      <c r="S1548" s="13" t="s">
        <v>715</v>
      </c>
    </row>
    <row r="1549" spans="1:19" x14ac:dyDescent="0.25">
      <c r="A1549" s="13" t="s">
        <v>722</v>
      </c>
      <c r="B1549" s="13" t="s">
        <v>703</v>
      </c>
      <c r="C1549" s="13" t="s">
        <v>723</v>
      </c>
      <c r="D1549" s="13" t="s">
        <v>705</v>
      </c>
      <c r="E1549" s="13" t="s">
        <v>706</v>
      </c>
      <c r="F1549" s="14">
        <v>5098.12</v>
      </c>
      <c r="G1549" s="13" t="s">
        <v>707</v>
      </c>
      <c r="H1549" s="19">
        <v>43983</v>
      </c>
      <c r="I1549" s="13" t="s">
        <v>2244</v>
      </c>
      <c r="J1549" s="13" t="s">
        <v>2323</v>
      </c>
      <c r="K1549" s="20">
        <v>10096</v>
      </c>
      <c r="L1549" s="13" t="s">
        <v>654</v>
      </c>
      <c r="M1549" s="20">
        <v>111100</v>
      </c>
      <c r="N1549" s="13" t="s">
        <v>2324</v>
      </c>
      <c r="O1549" s="13" t="s">
        <v>724</v>
      </c>
      <c r="P1549" s="13" t="s">
        <v>725</v>
      </c>
      <c r="Q1549" s="13" t="s">
        <v>726</v>
      </c>
      <c r="R1549" s="13" t="s">
        <v>714</v>
      </c>
      <c r="S1549" s="13" t="s">
        <v>715</v>
      </c>
    </row>
    <row r="1550" spans="1:19" x14ac:dyDescent="0.25">
      <c r="A1550" s="13" t="s">
        <v>702</v>
      </c>
      <c r="B1550" s="13" t="s">
        <v>703</v>
      </c>
      <c r="C1550" s="13" t="s">
        <v>704</v>
      </c>
      <c r="D1550" s="13" t="s">
        <v>705</v>
      </c>
      <c r="E1550" s="13" t="s">
        <v>706</v>
      </c>
      <c r="F1550" s="14">
        <v>4439.41</v>
      </c>
      <c r="G1550" s="13" t="s">
        <v>707</v>
      </c>
      <c r="H1550" s="19">
        <v>43922</v>
      </c>
      <c r="I1550" s="13" t="s">
        <v>2325</v>
      </c>
      <c r="J1550" s="13" t="s">
        <v>2326</v>
      </c>
      <c r="K1550" s="20">
        <v>10096</v>
      </c>
      <c r="L1550" s="13" t="s">
        <v>654</v>
      </c>
      <c r="M1550" s="20">
        <v>111200</v>
      </c>
      <c r="N1550" s="13" t="s">
        <v>2327</v>
      </c>
      <c r="O1550" s="13" t="s">
        <v>711</v>
      </c>
      <c r="P1550" s="13" t="s">
        <v>712</v>
      </c>
      <c r="Q1550" s="13" t="s">
        <v>713</v>
      </c>
      <c r="R1550" s="13" t="s">
        <v>714</v>
      </c>
      <c r="S1550" s="13" t="s">
        <v>730</v>
      </c>
    </row>
    <row r="1551" spans="1:19" x14ac:dyDescent="0.25">
      <c r="A1551" s="13" t="s">
        <v>716</v>
      </c>
      <c r="B1551" s="13" t="s">
        <v>703</v>
      </c>
      <c r="C1551" s="13" t="s">
        <v>717</v>
      </c>
      <c r="D1551" s="13" t="s">
        <v>705</v>
      </c>
      <c r="E1551" s="13" t="s">
        <v>706</v>
      </c>
      <c r="F1551" s="14">
        <v>4587.04</v>
      </c>
      <c r="G1551" s="13" t="s">
        <v>707</v>
      </c>
      <c r="H1551" s="19">
        <v>43952</v>
      </c>
      <c r="I1551" s="13" t="s">
        <v>2319</v>
      </c>
      <c r="J1551" s="13" t="s">
        <v>2326</v>
      </c>
      <c r="K1551" s="20">
        <v>10096</v>
      </c>
      <c r="L1551" s="13" t="s">
        <v>654</v>
      </c>
      <c r="M1551" s="20">
        <v>111200</v>
      </c>
      <c r="N1551" s="13" t="s">
        <v>2327</v>
      </c>
      <c r="O1551" s="13" t="s">
        <v>718</v>
      </c>
      <c r="P1551" s="13" t="s">
        <v>719</v>
      </c>
      <c r="Q1551" s="13" t="s">
        <v>720</v>
      </c>
      <c r="R1551" s="13" t="s">
        <v>714</v>
      </c>
      <c r="S1551" s="13" t="s">
        <v>730</v>
      </c>
    </row>
    <row r="1552" spans="1:19" x14ac:dyDescent="0.25">
      <c r="A1552" s="13" t="s">
        <v>722</v>
      </c>
      <c r="B1552" s="13" t="s">
        <v>703</v>
      </c>
      <c r="C1552" s="13" t="s">
        <v>723</v>
      </c>
      <c r="D1552" s="13" t="s">
        <v>705</v>
      </c>
      <c r="E1552" s="13" t="s">
        <v>706</v>
      </c>
      <c r="F1552" s="14">
        <v>4522.58</v>
      </c>
      <c r="G1552" s="13" t="s">
        <v>707</v>
      </c>
      <c r="H1552" s="19">
        <v>43983</v>
      </c>
      <c r="I1552" s="13" t="s">
        <v>2247</v>
      </c>
      <c r="J1552" s="13" t="s">
        <v>2326</v>
      </c>
      <c r="K1552" s="20">
        <v>10096</v>
      </c>
      <c r="L1552" s="13" t="s">
        <v>654</v>
      </c>
      <c r="M1552" s="20">
        <v>111200</v>
      </c>
      <c r="N1552" s="13" t="s">
        <v>2327</v>
      </c>
      <c r="O1552" s="13" t="s">
        <v>724</v>
      </c>
      <c r="P1552" s="13" t="s">
        <v>725</v>
      </c>
      <c r="Q1552" s="13" t="s">
        <v>726</v>
      </c>
      <c r="R1552" s="13" t="s">
        <v>714</v>
      </c>
      <c r="S1552" s="13" t="s">
        <v>730</v>
      </c>
    </row>
    <row r="1553" spans="1:19" x14ac:dyDescent="0.25">
      <c r="A1553" s="13" t="s">
        <v>702</v>
      </c>
      <c r="B1553" s="13" t="s">
        <v>703</v>
      </c>
      <c r="C1553" s="13" t="s">
        <v>704</v>
      </c>
      <c r="D1553" s="13" t="s">
        <v>705</v>
      </c>
      <c r="E1553" s="13" t="s">
        <v>706</v>
      </c>
      <c r="F1553" s="14">
        <v>48746.84</v>
      </c>
      <c r="G1553" s="13" t="s">
        <v>707</v>
      </c>
      <c r="H1553" s="19">
        <v>43922</v>
      </c>
      <c r="I1553" s="13" t="s">
        <v>2328</v>
      </c>
      <c r="J1553" s="13" t="s">
        <v>2329</v>
      </c>
      <c r="K1553" s="20">
        <v>10096</v>
      </c>
      <c r="L1553" s="13" t="s">
        <v>654</v>
      </c>
      <c r="M1553" s="20">
        <v>111400</v>
      </c>
      <c r="N1553" s="13" t="s">
        <v>2330</v>
      </c>
      <c r="O1553" s="13" t="s">
        <v>711</v>
      </c>
      <c r="P1553" s="13" t="s">
        <v>712</v>
      </c>
      <c r="Q1553" s="13" t="s">
        <v>713</v>
      </c>
      <c r="R1553" s="13" t="s">
        <v>714</v>
      </c>
      <c r="S1553" s="13" t="s">
        <v>682</v>
      </c>
    </row>
    <row r="1554" spans="1:19" x14ac:dyDescent="0.25">
      <c r="A1554" s="13" t="s">
        <v>716</v>
      </c>
      <c r="B1554" s="13" t="s">
        <v>703</v>
      </c>
      <c r="C1554" s="13" t="s">
        <v>717</v>
      </c>
      <c r="D1554" s="13" t="s">
        <v>705</v>
      </c>
      <c r="E1554" s="13" t="s">
        <v>706</v>
      </c>
      <c r="F1554" s="14">
        <v>48997.279999999999</v>
      </c>
      <c r="G1554" s="13" t="s">
        <v>707</v>
      </c>
      <c r="H1554" s="19">
        <v>43952</v>
      </c>
      <c r="I1554" s="13" t="s">
        <v>2322</v>
      </c>
      <c r="J1554" s="13" t="s">
        <v>2329</v>
      </c>
      <c r="K1554" s="20">
        <v>10096</v>
      </c>
      <c r="L1554" s="13" t="s">
        <v>654</v>
      </c>
      <c r="M1554" s="20">
        <v>111400</v>
      </c>
      <c r="N1554" s="13" t="s">
        <v>2330</v>
      </c>
      <c r="O1554" s="13" t="s">
        <v>718</v>
      </c>
      <c r="P1554" s="13" t="s">
        <v>719</v>
      </c>
      <c r="Q1554" s="13" t="s">
        <v>720</v>
      </c>
      <c r="R1554" s="13" t="s">
        <v>714</v>
      </c>
      <c r="S1554" s="13" t="s">
        <v>682</v>
      </c>
    </row>
    <row r="1555" spans="1:19" x14ac:dyDescent="0.25">
      <c r="A1555" s="13" t="s">
        <v>722</v>
      </c>
      <c r="B1555" s="13" t="s">
        <v>703</v>
      </c>
      <c r="C1555" s="13" t="s">
        <v>723</v>
      </c>
      <c r="D1555" s="13" t="s">
        <v>705</v>
      </c>
      <c r="E1555" s="13" t="s">
        <v>706</v>
      </c>
      <c r="F1555" s="14">
        <v>48508.55</v>
      </c>
      <c r="G1555" s="13" t="s">
        <v>707</v>
      </c>
      <c r="H1555" s="19">
        <v>43983</v>
      </c>
      <c r="I1555" s="13" t="s">
        <v>2250</v>
      </c>
      <c r="J1555" s="13" t="s">
        <v>2329</v>
      </c>
      <c r="K1555" s="20">
        <v>10096</v>
      </c>
      <c r="L1555" s="13" t="s">
        <v>654</v>
      </c>
      <c r="M1555" s="20">
        <v>111400</v>
      </c>
      <c r="N1555" s="13" t="s">
        <v>2330</v>
      </c>
      <c r="O1555" s="13" t="s">
        <v>724</v>
      </c>
      <c r="P1555" s="13" t="s">
        <v>725</v>
      </c>
      <c r="Q1555" s="13" t="s">
        <v>726</v>
      </c>
      <c r="R1555" s="13" t="s">
        <v>714</v>
      </c>
      <c r="S1555" s="13" t="s">
        <v>682</v>
      </c>
    </row>
    <row r="1556" spans="1:19" x14ac:dyDescent="0.25">
      <c r="A1556" s="13" t="s">
        <v>702</v>
      </c>
      <c r="B1556" s="13" t="s">
        <v>703</v>
      </c>
      <c r="C1556" s="13" t="s">
        <v>704</v>
      </c>
      <c r="D1556" s="13" t="s">
        <v>705</v>
      </c>
      <c r="E1556" s="13" t="s">
        <v>706</v>
      </c>
      <c r="F1556" s="14">
        <v>17113.84</v>
      </c>
      <c r="G1556" s="13" t="s">
        <v>707</v>
      </c>
      <c r="H1556" s="19">
        <v>43922</v>
      </c>
      <c r="I1556" s="13" t="s">
        <v>2331</v>
      </c>
      <c r="J1556" s="13" t="s">
        <v>2332</v>
      </c>
      <c r="K1556" s="20">
        <v>10096</v>
      </c>
      <c r="L1556" s="13" t="s">
        <v>654</v>
      </c>
      <c r="M1556" s="20">
        <v>111600</v>
      </c>
      <c r="N1556" s="13" t="s">
        <v>2333</v>
      </c>
      <c r="O1556" s="13" t="s">
        <v>711</v>
      </c>
      <c r="P1556" s="13" t="s">
        <v>712</v>
      </c>
      <c r="Q1556" s="13" t="s">
        <v>713</v>
      </c>
      <c r="R1556" s="13" t="s">
        <v>714</v>
      </c>
      <c r="S1556" s="13" t="s">
        <v>721</v>
      </c>
    </row>
    <row r="1557" spans="1:19" x14ac:dyDescent="0.25">
      <c r="A1557" s="13" t="s">
        <v>716</v>
      </c>
      <c r="B1557" s="13" t="s">
        <v>703</v>
      </c>
      <c r="C1557" s="13" t="s">
        <v>717</v>
      </c>
      <c r="D1557" s="13" t="s">
        <v>705</v>
      </c>
      <c r="E1557" s="13" t="s">
        <v>706</v>
      </c>
      <c r="F1557" s="14">
        <v>17065.009999999998</v>
      </c>
      <c r="G1557" s="13" t="s">
        <v>707</v>
      </c>
      <c r="H1557" s="19">
        <v>43952</v>
      </c>
      <c r="I1557" s="13" t="s">
        <v>2325</v>
      </c>
      <c r="J1557" s="13" t="s">
        <v>2332</v>
      </c>
      <c r="K1557" s="20">
        <v>10096</v>
      </c>
      <c r="L1557" s="13" t="s">
        <v>654</v>
      </c>
      <c r="M1557" s="20">
        <v>111600</v>
      </c>
      <c r="N1557" s="13" t="s">
        <v>2333</v>
      </c>
      <c r="O1557" s="13" t="s">
        <v>718</v>
      </c>
      <c r="P1557" s="13" t="s">
        <v>719</v>
      </c>
      <c r="Q1557" s="13" t="s">
        <v>720</v>
      </c>
      <c r="R1557" s="13" t="s">
        <v>714</v>
      </c>
      <c r="S1557" s="13" t="s">
        <v>721</v>
      </c>
    </row>
    <row r="1558" spans="1:19" x14ac:dyDescent="0.25">
      <c r="A1558" s="13" t="s">
        <v>722</v>
      </c>
      <c r="B1558" s="13" t="s">
        <v>703</v>
      </c>
      <c r="C1558" s="13" t="s">
        <v>723</v>
      </c>
      <c r="D1558" s="13" t="s">
        <v>705</v>
      </c>
      <c r="E1558" s="13" t="s">
        <v>706</v>
      </c>
      <c r="F1558" s="14">
        <v>17065.009999999998</v>
      </c>
      <c r="G1558" s="13" t="s">
        <v>707</v>
      </c>
      <c r="H1558" s="19">
        <v>43983</v>
      </c>
      <c r="I1558" s="13" t="s">
        <v>2253</v>
      </c>
      <c r="J1558" s="13" t="s">
        <v>2332</v>
      </c>
      <c r="K1558" s="20">
        <v>10096</v>
      </c>
      <c r="L1558" s="13" t="s">
        <v>654</v>
      </c>
      <c r="M1558" s="20">
        <v>111600</v>
      </c>
      <c r="N1558" s="13" t="s">
        <v>2333</v>
      </c>
      <c r="O1558" s="13" t="s">
        <v>724</v>
      </c>
      <c r="P1558" s="13" t="s">
        <v>725</v>
      </c>
      <c r="Q1558" s="13" t="s">
        <v>726</v>
      </c>
      <c r="R1558" s="13" t="s">
        <v>714</v>
      </c>
      <c r="S1558" s="13" t="s">
        <v>721</v>
      </c>
    </row>
    <row r="1559" spans="1:19" x14ac:dyDescent="0.25">
      <c r="A1559" s="13" t="s">
        <v>702</v>
      </c>
      <c r="B1559" s="13" t="s">
        <v>703</v>
      </c>
      <c r="C1559" s="13" t="s">
        <v>704</v>
      </c>
      <c r="D1559" s="13" t="s">
        <v>705</v>
      </c>
      <c r="E1559" s="13" t="s">
        <v>706</v>
      </c>
      <c r="F1559" s="14">
        <v>329.31</v>
      </c>
      <c r="G1559" s="13" t="s">
        <v>707</v>
      </c>
      <c r="H1559" s="19">
        <v>43922</v>
      </c>
      <c r="I1559" s="13" t="s">
        <v>2334</v>
      </c>
      <c r="J1559" s="13" t="s">
        <v>2335</v>
      </c>
      <c r="K1559" s="20">
        <v>10096</v>
      </c>
      <c r="L1559" s="13" t="s">
        <v>654</v>
      </c>
      <c r="M1559" s="20">
        <v>113010</v>
      </c>
      <c r="N1559" s="13" t="s">
        <v>2336</v>
      </c>
      <c r="O1559" s="13" t="s">
        <v>711</v>
      </c>
      <c r="P1559" s="13" t="s">
        <v>712</v>
      </c>
      <c r="Q1559" s="13" t="s">
        <v>713</v>
      </c>
      <c r="R1559" s="13" t="s">
        <v>714</v>
      </c>
      <c r="S1559" s="13" t="s">
        <v>715</v>
      </c>
    </row>
    <row r="1560" spans="1:19" x14ac:dyDescent="0.25">
      <c r="A1560" s="13" t="s">
        <v>716</v>
      </c>
      <c r="B1560" s="13" t="s">
        <v>703</v>
      </c>
      <c r="C1560" s="13" t="s">
        <v>717</v>
      </c>
      <c r="D1560" s="13" t="s">
        <v>705</v>
      </c>
      <c r="E1560" s="13" t="s">
        <v>706</v>
      </c>
      <c r="F1560" s="14">
        <v>329.31</v>
      </c>
      <c r="G1560" s="13" t="s">
        <v>707</v>
      </c>
      <c r="H1560" s="19">
        <v>43952</v>
      </c>
      <c r="I1560" s="13" t="s">
        <v>2328</v>
      </c>
      <c r="J1560" s="13" t="s">
        <v>2335</v>
      </c>
      <c r="K1560" s="20">
        <v>10096</v>
      </c>
      <c r="L1560" s="13" t="s">
        <v>654</v>
      </c>
      <c r="M1560" s="20">
        <v>113010</v>
      </c>
      <c r="N1560" s="13" t="s">
        <v>2336</v>
      </c>
      <c r="O1560" s="13" t="s">
        <v>718</v>
      </c>
      <c r="P1560" s="13" t="s">
        <v>719</v>
      </c>
      <c r="Q1560" s="13" t="s">
        <v>720</v>
      </c>
      <c r="R1560" s="13" t="s">
        <v>714</v>
      </c>
      <c r="S1560" s="13" t="s">
        <v>715</v>
      </c>
    </row>
    <row r="1561" spans="1:19" x14ac:dyDescent="0.25">
      <c r="A1561" s="13" t="s">
        <v>722</v>
      </c>
      <c r="B1561" s="13" t="s">
        <v>703</v>
      </c>
      <c r="C1561" s="13" t="s">
        <v>723</v>
      </c>
      <c r="D1561" s="13" t="s">
        <v>705</v>
      </c>
      <c r="E1561" s="13" t="s">
        <v>706</v>
      </c>
      <c r="F1561" s="14">
        <v>329.31</v>
      </c>
      <c r="G1561" s="13" t="s">
        <v>707</v>
      </c>
      <c r="H1561" s="19">
        <v>43983</v>
      </c>
      <c r="I1561" s="13" t="s">
        <v>2256</v>
      </c>
      <c r="J1561" s="13" t="s">
        <v>2335</v>
      </c>
      <c r="K1561" s="20">
        <v>10096</v>
      </c>
      <c r="L1561" s="13" t="s">
        <v>654</v>
      </c>
      <c r="M1561" s="20">
        <v>113010</v>
      </c>
      <c r="N1561" s="13" t="s">
        <v>2336</v>
      </c>
      <c r="O1561" s="13" t="s">
        <v>724</v>
      </c>
      <c r="P1561" s="13" t="s">
        <v>725</v>
      </c>
      <c r="Q1561" s="13" t="s">
        <v>726</v>
      </c>
      <c r="R1561" s="13" t="s">
        <v>714</v>
      </c>
      <c r="S1561" s="13" t="s">
        <v>715</v>
      </c>
    </row>
    <row r="1562" spans="1:19" x14ac:dyDescent="0.25">
      <c r="A1562" s="13" t="s">
        <v>702</v>
      </c>
      <c r="B1562" s="13" t="s">
        <v>703</v>
      </c>
      <c r="C1562" s="13" t="s">
        <v>704</v>
      </c>
      <c r="D1562" s="13" t="s">
        <v>705</v>
      </c>
      <c r="E1562" s="13" t="s">
        <v>706</v>
      </c>
      <c r="F1562" s="14">
        <v>168.57</v>
      </c>
      <c r="G1562" s="13" t="s">
        <v>707</v>
      </c>
      <c r="H1562" s="19">
        <v>43922</v>
      </c>
      <c r="I1562" s="13" t="s">
        <v>2337</v>
      </c>
      <c r="J1562" s="13" t="s">
        <v>2338</v>
      </c>
      <c r="K1562" s="20">
        <v>10096</v>
      </c>
      <c r="L1562" s="13" t="s">
        <v>654</v>
      </c>
      <c r="M1562" s="20">
        <v>113020</v>
      </c>
      <c r="N1562" s="13" t="s">
        <v>2339</v>
      </c>
      <c r="O1562" s="13" t="s">
        <v>711</v>
      </c>
      <c r="P1562" s="13" t="s">
        <v>712</v>
      </c>
      <c r="Q1562" s="13" t="s">
        <v>713</v>
      </c>
      <c r="R1562" s="13" t="s">
        <v>714</v>
      </c>
      <c r="S1562" s="13" t="s">
        <v>730</v>
      </c>
    </row>
    <row r="1563" spans="1:19" x14ac:dyDescent="0.25">
      <c r="A1563" s="13" t="s">
        <v>716</v>
      </c>
      <c r="B1563" s="13" t="s">
        <v>703</v>
      </c>
      <c r="C1563" s="13" t="s">
        <v>717</v>
      </c>
      <c r="D1563" s="13" t="s">
        <v>705</v>
      </c>
      <c r="E1563" s="13" t="s">
        <v>706</v>
      </c>
      <c r="F1563" s="14">
        <v>162.25</v>
      </c>
      <c r="G1563" s="13" t="s">
        <v>707</v>
      </c>
      <c r="H1563" s="19">
        <v>43952</v>
      </c>
      <c r="I1563" s="13" t="s">
        <v>2331</v>
      </c>
      <c r="J1563" s="13" t="s">
        <v>2338</v>
      </c>
      <c r="K1563" s="20">
        <v>10096</v>
      </c>
      <c r="L1563" s="13" t="s">
        <v>654</v>
      </c>
      <c r="M1563" s="20">
        <v>113020</v>
      </c>
      <c r="N1563" s="13" t="s">
        <v>2339</v>
      </c>
      <c r="O1563" s="13" t="s">
        <v>718</v>
      </c>
      <c r="P1563" s="13" t="s">
        <v>719</v>
      </c>
      <c r="Q1563" s="13" t="s">
        <v>720</v>
      </c>
      <c r="R1563" s="13" t="s">
        <v>714</v>
      </c>
      <c r="S1563" s="13" t="s">
        <v>730</v>
      </c>
    </row>
    <row r="1564" spans="1:19" x14ac:dyDescent="0.25">
      <c r="A1564" s="13" t="s">
        <v>722</v>
      </c>
      <c r="B1564" s="13" t="s">
        <v>703</v>
      </c>
      <c r="C1564" s="13" t="s">
        <v>723</v>
      </c>
      <c r="D1564" s="13" t="s">
        <v>705</v>
      </c>
      <c r="E1564" s="13" t="s">
        <v>706</v>
      </c>
      <c r="F1564" s="14">
        <v>162.25</v>
      </c>
      <c r="G1564" s="13" t="s">
        <v>707</v>
      </c>
      <c r="H1564" s="19">
        <v>43983</v>
      </c>
      <c r="I1564" s="13" t="s">
        <v>2259</v>
      </c>
      <c r="J1564" s="13" t="s">
        <v>2338</v>
      </c>
      <c r="K1564" s="20">
        <v>10096</v>
      </c>
      <c r="L1564" s="13" t="s">
        <v>654</v>
      </c>
      <c r="M1564" s="20">
        <v>113020</v>
      </c>
      <c r="N1564" s="13" t="s">
        <v>2339</v>
      </c>
      <c r="O1564" s="13" t="s">
        <v>724</v>
      </c>
      <c r="P1564" s="13" t="s">
        <v>725</v>
      </c>
      <c r="Q1564" s="13" t="s">
        <v>726</v>
      </c>
      <c r="R1564" s="13" t="s">
        <v>714</v>
      </c>
      <c r="S1564" s="13" t="s">
        <v>730</v>
      </c>
    </row>
    <row r="1565" spans="1:19" x14ac:dyDescent="0.25">
      <c r="A1565" s="13" t="s">
        <v>702</v>
      </c>
      <c r="B1565" s="13" t="s">
        <v>703</v>
      </c>
      <c r="C1565" s="13" t="s">
        <v>704</v>
      </c>
      <c r="D1565" s="13" t="s">
        <v>705</v>
      </c>
      <c r="E1565" s="13" t="s">
        <v>706</v>
      </c>
      <c r="F1565" s="14">
        <v>5288.56</v>
      </c>
      <c r="G1565" s="13" t="s">
        <v>707</v>
      </c>
      <c r="H1565" s="19">
        <v>43922</v>
      </c>
      <c r="I1565" s="13" t="s">
        <v>2340</v>
      </c>
      <c r="J1565" s="13" t="s">
        <v>2341</v>
      </c>
      <c r="K1565" s="20">
        <v>10096</v>
      </c>
      <c r="L1565" s="13" t="s">
        <v>654</v>
      </c>
      <c r="M1565" s="20">
        <v>113040</v>
      </c>
      <c r="N1565" s="13" t="s">
        <v>2342</v>
      </c>
      <c r="O1565" s="13" t="s">
        <v>711</v>
      </c>
      <c r="P1565" s="13" t="s">
        <v>712</v>
      </c>
      <c r="Q1565" s="13" t="s">
        <v>713</v>
      </c>
      <c r="R1565" s="13" t="s">
        <v>714</v>
      </c>
      <c r="S1565" s="13" t="s">
        <v>682</v>
      </c>
    </row>
    <row r="1566" spans="1:19" x14ac:dyDescent="0.25">
      <c r="A1566" s="13" t="s">
        <v>716</v>
      </c>
      <c r="B1566" s="13" t="s">
        <v>703</v>
      </c>
      <c r="C1566" s="13" t="s">
        <v>717</v>
      </c>
      <c r="D1566" s="13" t="s">
        <v>705</v>
      </c>
      <c r="E1566" s="13" t="s">
        <v>706</v>
      </c>
      <c r="F1566" s="14">
        <v>5342.36</v>
      </c>
      <c r="G1566" s="13" t="s">
        <v>707</v>
      </c>
      <c r="H1566" s="19">
        <v>43952</v>
      </c>
      <c r="I1566" s="13" t="s">
        <v>2334</v>
      </c>
      <c r="J1566" s="13" t="s">
        <v>2341</v>
      </c>
      <c r="K1566" s="20">
        <v>10096</v>
      </c>
      <c r="L1566" s="13" t="s">
        <v>654</v>
      </c>
      <c r="M1566" s="20">
        <v>113040</v>
      </c>
      <c r="N1566" s="13" t="s">
        <v>2342</v>
      </c>
      <c r="O1566" s="13" t="s">
        <v>718</v>
      </c>
      <c r="P1566" s="13" t="s">
        <v>719</v>
      </c>
      <c r="Q1566" s="13" t="s">
        <v>720</v>
      </c>
      <c r="R1566" s="13" t="s">
        <v>714</v>
      </c>
      <c r="S1566" s="13" t="s">
        <v>682</v>
      </c>
    </row>
    <row r="1567" spans="1:19" x14ac:dyDescent="0.25">
      <c r="A1567" s="13" t="s">
        <v>722</v>
      </c>
      <c r="B1567" s="13" t="s">
        <v>703</v>
      </c>
      <c r="C1567" s="13" t="s">
        <v>723</v>
      </c>
      <c r="D1567" s="13" t="s">
        <v>705</v>
      </c>
      <c r="E1567" s="13" t="s">
        <v>706</v>
      </c>
      <c r="F1567" s="14">
        <v>5255.72</v>
      </c>
      <c r="G1567" s="13" t="s">
        <v>707</v>
      </c>
      <c r="H1567" s="19">
        <v>43983</v>
      </c>
      <c r="I1567" s="13" t="s">
        <v>2262</v>
      </c>
      <c r="J1567" s="13" t="s">
        <v>2341</v>
      </c>
      <c r="K1567" s="20">
        <v>10096</v>
      </c>
      <c r="L1567" s="13" t="s">
        <v>654</v>
      </c>
      <c r="M1567" s="20">
        <v>113040</v>
      </c>
      <c r="N1567" s="13" t="s">
        <v>2342</v>
      </c>
      <c r="O1567" s="13" t="s">
        <v>724</v>
      </c>
      <c r="P1567" s="13" t="s">
        <v>725</v>
      </c>
      <c r="Q1567" s="13" t="s">
        <v>726</v>
      </c>
      <c r="R1567" s="13" t="s">
        <v>714</v>
      </c>
      <c r="S1567" s="13" t="s">
        <v>682</v>
      </c>
    </row>
    <row r="1568" spans="1:19" x14ac:dyDescent="0.25">
      <c r="A1568" s="13" t="s">
        <v>702</v>
      </c>
      <c r="B1568" s="13" t="s">
        <v>703</v>
      </c>
      <c r="C1568" s="13" t="s">
        <v>704</v>
      </c>
      <c r="D1568" s="13" t="s">
        <v>705</v>
      </c>
      <c r="E1568" s="13" t="s">
        <v>706</v>
      </c>
      <c r="F1568" s="14">
        <v>1050.92</v>
      </c>
      <c r="G1568" s="13" t="s">
        <v>707</v>
      </c>
      <c r="H1568" s="19">
        <v>43922</v>
      </c>
      <c r="I1568" s="13" t="s">
        <v>2343</v>
      </c>
      <c r="J1568" s="13" t="s">
        <v>2344</v>
      </c>
      <c r="K1568" s="20">
        <v>10096</v>
      </c>
      <c r="L1568" s="13" t="s">
        <v>654</v>
      </c>
      <c r="M1568" s="20">
        <v>113060</v>
      </c>
      <c r="N1568" s="13" t="s">
        <v>2345</v>
      </c>
      <c r="O1568" s="13" t="s">
        <v>711</v>
      </c>
      <c r="P1568" s="13" t="s">
        <v>712</v>
      </c>
      <c r="Q1568" s="13" t="s">
        <v>713</v>
      </c>
      <c r="R1568" s="13" t="s">
        <v>714</v>
      </c>
      <c r="S1568" s="13" t="s">
        <v>721</v>
      </c>
    </row>
    <row r="1569" spans="1:19" x14ac:dyDescent="0.25">
      <c r="A1569" s="13" t="s">
        <v>716</v>
      </c>
      <c r="B1569" s="13" t="s">
        <v>703</v>
      </c>
      <c r="C1569" s="13" t="s">
        <v>717</v>
      </c>
      <c r="D1569" s="13" t="s">
        <v>705</v>
      </c>
      <c r="E1569" s="13" t="s">
        <v>706</v>
      </c>
      <c r="F1569" s="14">
        <v>1044.18</v>
      </c>
      <c r="G1569" s="13" t="s">
        <v>707</v>
      </c>
      <c r="H1569" s="19">
        <v>43952</v>
      </c>
      <c r="I1569" s="13" t="s">
        <v>2337</v>
      </c>
      <c r="J1569" s="13" t="s">
        <v>2344</v>
      </c>
      <c r="K1569" s="20">
        <v>10096</v>
      </c>
      <c r="L1569" s="13" t="s">
        <v>654</v>
      </c>
      <c r="M1569" s="20">
        <v>113060</v>
      </c>
      <c r="N1569" s="13" t="s">
        <v>2345</v>
      </c>
      <c r="O1569" s="13" t="s">
        <v>718</v>
      </c>
      <c r="P1569" s="13" t="s">
        <v>719</v>
      </c>
      <c r="Q1569" s="13" t="s">
        <v>720</v>
      </c>
      <c r="R1569" s="13" t="s">
        <v>714</v>
      </c>
      <c r="S1569" s="13" t="s">
        <v>721</v>
      </c>
    </row>
    <row r="1570" spans="1:19" x14ac:dyDescent="0.25">
      <c r="A1570" s="13" t="s">
        <v>722</v>
      </c>
      <c r="B1570" s="13" t="s">
        <v>703</v>
      </c>
      <c r="C1570" s="13" t="s">
        <v>723</v>
      </c>
      <c r="D1570" s="13" t="s">
        <v>705</v>
      </c>
      <c r="E1570" s="13" t="s">
        <v>706</v>
      </c>
      <c r="F1570" s="14">
        <v>1044.18</v>
      </c>
      <c r="G1570" s="13" t="s">
        <v>707</v>
      </c>
      <c r="H1570" s="19">
        <v>43983</v>
      </c>
      <c r="I1570" s="13" t="s">
        <v>2265</v>
      </c>
      <c r="J1570" s="13" t="s">
        <v>2344</v>
      </c>
      <c r="K1570" s="20">
        <v>10096</v>
      </c>
      <c r="L1570" s="13" t="s">
        <v>654</v>
      </c>
      <c r="M1570" s="20">
        <v>113060</v>
      </c>
      <c r="N1570" s="13" t="s">
        <v>2345</v>
      </c>
      <c r="O1570" s="13" t="s">
        <v>724</v>
      </c>
      <c r="P1570" s="13" t="s">
        <v>725</v>
      </c>
      <c r="Q1570" s="13" t="s">
        <v>726</v>
      </c>
      <c r="R1570" s="13" t="s">
        <v>714</v>
      </c>
      <c r="S1570" s="13" t="s">
        <v>721</v>
      </c>
    </row>
    <row r="1571" spans="1:19" x14ac:dyDescent="0.25">
      <c r="A1571" s="13" t="s">
        <v>702</v>
      </c>
      <c r="B1571" s="13" t="s">
        <v>703</v>
      </c>
      <c r="C1571" s="13" t="s">
        <v>704</v>
      </c>
      <c r="D1571" s="13" t="s">
        <v>705</v>
      </c>
      <c r="E1571" s="13" t="s">
        <v>706</v>
      </c>
      <c r="F1571" s="14">
        <v>1194.25</v>
      </c>
      <c r="G1571" s="13" t="s">
        <v>707</v>
      </c>
      <c r="H1571" s="19">
        <v>43922</v>
      </c>
      <c r="I1571" s="13" t="s">
        <v>2346</v>
      </c>
      <c r="J1571" s="13" t="s">
        <v>2347</v>
      </c>
      <c r="K1571" s="20">
        <v>10096</v>
      </c>
      <c r="L1571" s="13" t="s">
        <v>654</v>
      </c>
      <c r="M1571" s="20">
        <v>114010</v>
      </c>
      <c r="N1571" s="13" t="s">
        <v>2348</v>
      </c>
      <c r="O1571" s="13" t="s">
        <v>711</v>
      </c>
      <c r="P1571" s="13" t="s">
        <v>712</v>
      </c>
      <c r="Q1571" s="13" t="s">
        <v>713</v>
      </c>
      <c r="R1571" s="13" t="s">
        <v>714</v>
      </c>
      <c r="S1571" s="13" t="s">
        <v>715</v>
      </c>
    </row>
    <row r="1572" spans="1:19" x14ac:dyDescent="0.25">
      <c r="A1572" s="13" t="s">
        <v>716</v>
      </c>
      <c r="B1572" s="13" t="s">
        <v>703</v>
      </c>
      <c r="C1572" s="13" t="s">
        <v>717</v>
      </c>
      <c r="D1572" s="13" t="s">
        <v>705</v>
      </c>
      <c r="E1572" s="13" t="s">
        <v>706</v>
      </c>
      <c r="F1572" s="14">
        <v>1156.3800000000001</v>
      </c>
      <c r="G1572" s="13" t="s">
        <v>707</v>
      </c>
      <c r="H1572" s="19">
        <v>43952</v>
      </c>
      <c r="I1572" s="13" t="s">
        <v>2340</v>
      </c>
      <c r="J1572" s="13" t="s">
        <v>2347</v>
      </c>
      <c r="K1572" s="20">
        <v>10096</v>
      </c>
      <c r="L1572" s="13" t="s">
        <v>654</v>
      </c>
      <c r="M1572" s="20">
        <v>114010</v>
      </c>
      <c r="N1572" s="13" t="s">
        <v>2348</v>
      </c>
      <c r="O1572" s="13" t="s">
        <v>718</v>
      </c>
      <c r="P1572" s="13" t="s">
        <v>719</v>
      </c>
      <c r="Q1572" s="13" t="s">
        <v>720</v>
      </c>
      <c r="R1572" s="13" t="s">
        <v>714</v>
      </c>
      <c r="S1572" s="13" t="s">
        <v>715</v>
      </c>
    </row>
    <row r="1573" spans="1:19" x14ac:dyDescent="0.25">
      <c r="A1573" s="13" t="s">
        <v>722</v>
      </c>
      <c r="B1573" s="13" t="s">
        <v>703</v>
      </c>
      <c r="C1573" s="13" t="s">
        <v>723</v>
      </c>
      <c r="D1573" s="13" t="s">
        <v>705</v>
      </c>
      <c r="E1573" s="13" t="s">
        <v>706</v>
      </c>
      <c r="F1573" s="14">
        <v>1216.98</v>
      </c>
      <c r="G1573" s="13" t="s">
        <v>707</v>
      </c>
      <c r="H1573" s="19">
        <v>43983</v>
      </c>
      <c r="I1573" s="13" t="s">
        <v>2268</v>
      </c>
      <c r="J1573" s="13" t="s">
        <v>2347</v>
      </c>
      <c r="K1573" s="20">
        <v>10096</v>
      </c>
      <c r="L1573" s="13" t="s">
        <v>654</v>
      </c>
      <c r="M1573" s="20">
        <v>114010</v>
      </c>
      <c r="N1573" s="13" t="s">
        <v>2348</v>
      </c>
      <c r="O1573" s="13" t="s">
        <v>724</v>
      </c>
      <c r="P1573" s="13" t="s">
        <v>725</v>
      </c>
      <c r="Q1573" s="13" t="s">
        <v>726</v>
      </c>
      <c r="R1573" s="13" t="s">
        <v>714</v>
      </c>
      <c r="S1573" s="13" t="s">
        <v>715</v>
      </c>
    </row>
    <row r="1574" spans="1:19" x14ac:dyDescent="0.25">
      <c r="A1574" s="13" t="s">
        <v>702</v>
      </c>
      <c r="B1574" s="13" t="s">
        <v>703</v>
      </c>
      <c r="C1574" s="13" t="s">
        <v>704</v>
      </c>
      <c r="D1574" s="13" t="s">
        <v>705</v>
      </c>
      <c r="E1574" s="13" t="s">
        <v>706</v>
      </c>
      <c r="F1574" s="14">
        <v>1130.69</v>
      </c>
      <c r="G1574" s="13" t="s">
        <v>707</v>
      </c>
      <c r="H1574" s="19">
        <v>43922</v>
      </c>
      <c r="I1574" s="13" t="s">
        <v>2349</v>
      </c>
      <c r="J1574" s="13" t="s">
        <v>2350</v>
      </c>
      <c r="K1574" s="20">
        <v>10096</v>
      </c>
      <c r="L1574" s="13" t="s">
        <v>654</v>
      </c>
      <c r="M1574" s="20">
        <v>114020</v>
      </c>
      <c r="N1574" s="13" t="s">
        <v>2351</v>
      </c>
      <c r="O1574" s="13" t="s">
        <v>711</v>
      </c>
      <c r="P1574" s="13" t="s">
        <v>712</v>
      </c>
      <c r="Q1574" s="13" t="s">
        <v>713</v>
      </c>
      <c r="R1574" s="13" t="s">
        <v>714</v>
      </c>
      <c r="S1574" s="13" t="s">
        <v>730</v>
      </c>
    </row>
    <row r="1575" spans="1:19" x14ac:dyDescent="0.25">
      <c r="A1575" s="13" t="s">
        <v>716</v>
      </c>
      <c r="B1575" s="13" t="s">
        <v>703</v>
      </c>
      <c r="C1575" s="13" t="s">
        <v>717</v>
      </c>
      <c r="D1575" s="13" t="s">
        <v>705</v>
      </c>
      <c r="E1575" s="13" t="s">
        <v>706</v>
      </c>
      <c r="F1575" s="14">
        <v>1117.92</v>
      </c>
      <c r="G1575" s="13" t="s">
        <v>707</v>
      </c>
      <c r="H1575" s="19">
        <v>43952</v>
      </c>
      <c r="I1575" s="13" t="s">
        <v>2343</v>
      </c>
      <c r="J1575" s="13" t="s">
        <v>2350</v>
      </c>
      <c r="K1575" s="20">
        <v>10096</v>
      </c>
      <c r="L1575" s="13" t="s">
        <v>654</v>
      </c>
      <c r="M1575" s="20">
        <v>114020</v>
      </c>
      <c r="N1575" s="13" t="s">
        <v>2351</v>
      </c>
      <c r="O1575" s="13" t="s">
        <v>718</v>
      </c>
      <c r="P1575" s="13" t="s">
        <v>719</v>
      </c>
      <c r="Q1575" s="13" t="s">
        <v>720</v>
      </c>
      <c r="R1575" s="13" t="s">
        <v>714</v>
      </c>
      <c r="S1575" s="13" t="s">
        <v>730</v>
      </c>
    </row>
    <row r="1576" spans="1:19" x14ac:dyDescent="0.25">
      <c r="A1576" s="13" t="s">
        <v>722</v>
      </c>
      <c r="B1576" s="13" t="s">
        <v>703</v>
      </c>
      <c r="C1576" s="13" t="s">
        <v>723</v>
      </c>
      <c r="D1576" s="13" t="s">
        <v>705</v>
      </c>
      <c r="E1576" s="13" t="s">
        <v>706</v>
      </c>
      <c r="F1576" s="14">
        <v>1117.92</v>
      </c>
      <c r="G1576" s="13" t="s">
        <v>707</v>
      </c>
      <c r="H1576" s="19">
        <v>43983</v>
      </c>
      <c r="I1576" s="13" t="s">
        <v>2271</v>
      </c>
      <c r="J1576" s="13" t="s">
        <v>2350</v>
      </c>
      <c r="K1576" s="20">
        <v>10096</v>
      </c>
      <c r="L1576" s="13" t="s">
        <v>654</v>
      </c>
      <c r="M1576" s="20">
        <v>114020</v>
      </c>
      <c r="N1576" s="13" t="s">
        <v>2351</v>
      </c>
      <c r="O1576" s="13" t="s">
        <v>724</v>
      </c>
      <c r="P1576" s="13" t="s">
        <v>725</v>
      </c>
      <c r="Q1576" s="13" t="s">
        <v>726</v>
      </c>
      <c r="R1576" s="13" t="s">
        <v>714</v>
      </c>
      <c r="S1576" s="13" t="s">
        <v>730</v>
      </c>
    </row>
    <row r="1577" spans="1:19" x14ac:dyDescent="0.25">
      <c r="A1577" s="13" t="s">
        <v>702</v>
      </c>
      <c r="B1577" s="13" t="s">
        <v>703</v>
      </c>
      <c r="C1577" s="13" t="s">
        <v>704</v>
      </c>
      <c r="D1577" s="13" t="s">
        <v>705</v>
      </c>
      <c r="E1577" s="13" t="s">
        <v>706</v>
      </c>
      <c r="F1577" s="14">
        <v>10007.15</v>
      </c>
      <c r="G1577" s="13" t="s">
        <v>707</v>
      </c>
      <c r="H1577" s="19">
        <v>43922</v>
      </c>
      <c r="I1577" s="13" t="s">
        <v>2352</v>
      </c>
      <c r="J1577" s="13" t="s">
        <v>2353</v>
      </c>
      <c r="K1577" s="20">
        <v>10096</v>
      </c>
      <c r="L1577" s="13" t="s">
        <v>654</v>
      </c>
      <c r="M1577" s="20">
        <v>114040</v>
      </c>
      <c r="N1577" s="13" t="s">
        <v>2354</v>
      </c>
      <c r="O1577" s="13" t="s">
        <v>711</v>
      </c>
      <c r="P1577" s="13" t="s">
        <v>712</v>
      </c>
      <c r="Q1577" s="13" t="s">
        <v>713</v>
      </c>
      <c r="R1577" s="13" t="s">
        <v>714</v>
      </c>
      <c r="S1577" s="13" t="s">
        <v>682</v>
      </c>
    </row>
    <row r="1578" spans="1:19" x14ac:dyDescent="0.25">
      <c r="A1578" s="13" t="s">
        <v>716</v>
      </c>
      <c r="B1578" s="13" t="s">
        <v>703</v>
      </c>
      <c r="C1578" s="13" t="s">
        <v>717</v>
      </c>
      <c r="D1578" s="13" t="s">
        <v>705</v>
      </c>
      <c r="E1578" s="13" t="s">
        <v>706</v>
      </c>
      <c r="F1578" s="14">
        <v>10099.48</v>
      </c>
      <c r="G1578" s="13" t="s">
        <v>707</v>
      </c>
      <c r="H1578" s="19">
        <v>43952</v>
      </c>
      <c r="I1578" s="13" t="s">
        <v>2346</v>
      </c>
      <c r="J1578" s="13" t="s">
        <v>2353</v>
      </c>
      <c r="K1578" s="20">
        <v>10096</v>
      </c>
      <c r="L1578" s="13" t="s">
        <v>654</v>
      </c>
      <c r="M1578" s="20">
        <v>114040</v>
      </c>
      <c r="N1578" s="13" t="s">
        <v>2354</v>
      </c>
      <c r="O1578" s="13" t="s">
        <v>718</v>
      </c>
      <c r="P1578" s="13" t="s">
        <v>719</v>
      </c>
      <c r="Q1578" s="13" t="s">
        <v>720</v>
      </c>
      <c r="R1578" s="13" t="s">
        <v>714</v>
      </c>
      <c r="S1578" s="13" t="s">
        <v>682</v>
      </c>
    </row>
    <row r="1579" spans="1:19" x14ac:dyDescent="0.25">
      <c r="A1579" s="13" t="s">
        <v>722</v>
      </c>
      <c r="B1579" s="13" t="s">
        <v>703</v>
      </c>
      <c r="C1579" s="13" t="s">
        <v>723</v>
      </c>
      <c r="D1579" s="13" t="s">
        <v>705</v>
      </c>
      <c r="E1579" s="13" t="s">
        <v>706</v>
      </c>
      <c r="F1579" s="14">
        <v>9950.81</v>
      </c>
      <c r="G1579" s="13" t="s">
        <v>707</v>
      </c>
      <c r="H1579" s="19">
        <v>43983</v>
      </c>
      <c r="I1579" s="13" t="s">
        <v>2274</v>
      </c>
      <c r="J1579" s="13" t="s">
        <v>2353</v>
      </c>
      <c r="K1579" s="20">
        <v>10096</v>
      </c>
      <c r="L1579" s="13" t="s">
        <v>654</v>
      </c>
      <c r="M1579" s="20">
        <v>114040</v>
      </c>
      <c r="N1579" s="13" t="s">
        <v>2354</v>
      </c>
      <c r="O1579" s="13" t="s">
        <v>724</v>
      </c>
      <c r="P1579" s="13" t="s">
        <v>725</v>
      </c>
      <c r="Q1579" s="13" t="s">
        <v>726</v>
      </c>
      <c r="R1579" s="13" t="s">
        <v>714</v>
      </c>
      <c r="S1579" s="13" t="s">
        <v>682</v>
      </c>
    </row>
    <row r="1580" spans="1:19" x14ac:dyDescent="0.25">
      <c r="A1580" s="13" t="s">
        <v>702</v>
      </c>
      <c r="B1580" s="13" t="s">
        <v>703</v>
      </c>
      <c r="C1580" s="13" t="s">
        <v>704</v>
      </c>
      <c r="D1580" s="13" t="s">
        <v>705</v>
      </c>
      <c r="E1580" s="13" t="s">
        <v>706</v>
      </c>
      <c r="F1580" s="14">
        <v>4333.1099999999997</v>
      </c>
      <c r="G1580" s="13" t="s">
        <v>707</v>
      </c>
      <c r="H1580" s="19">
        <v>43922</v>
      </c>
      <c r="I1580" s="13" t="s">
        <v>2355</v>
      </c>
      <c r="J1580" s="13" t="s">
        <v>2356</v>
      </c>
      <c r="K1580" s="20">
        <v>10096</v>
      </c>
      <c r="L1580" s="13" t="s">
        <v>654</v>
      </c>
      <c r="M1580" s="20">
        <v>114060</v>
      </c>
      <c r="N1580" s="13" t="s">
        <v>2357</v>
      </c>
      <c r="O1580" s="13" t="s">
        <v>711</v>
      </c>
      <c r="P1580" s="13" t="s">
        <v>712</v>
      </c>
      <c r="Q1580" s="13" t="s">
        <v>713</v>
      </c>
      <c r="R1580" s="13" t="s">
        <v>714</v>
      </c>
      <c r="S1580" s="13" t="s">
        <v>721</v>
      </c>
    </row>
    <row r="1581" spans="1:19" x14ac:dyDescent="0.25">
      <c r="A1581" s="13" t="s">
        <v>716</v>
      </c>
      <c r="B1581" s="13" t="s">
        <v>703</v>
      </c>
      <c r="C1581" s="13" t="s">
        <v>717</v>
      </c>
      <c r="D1581" s="13" t="s">
        <v>705</v>
      </c>
      <c r="E1581" s="13" t="s">
        <v>706</v>
      </c>
      <c r="F1581" s="14">
        <v>4319.49</v>
      </c>
      <c r="G1581" s="13" t="s">
        <v>707</v>
      </c>
      <c r="H1581" s="19">
        <v>43952</v>
      </c>
      <c r="I1581" s="13" t="s">
        <v>2349</v>
      </c>
      <c r="J1581" s="13" t="s">
        <v>2356</v>
      </c>
      <c r="K1581" s="20">
        <v>10096</v>
      </c>
      <c r="L1581" s="13" t="s">
        <v>654</v>
      </c>
      <c r="M1581" s="20">
        <v>114060</v>
      </c>
      <c r="N1581" s="13" t="s">
        <v>2357</v>
      </c>
      <c r="O1581" s="13" t="s">
        <v>718</v>
      </c>
      <c r="P1581" s="13" t="s">
        <v>719</v>
      </c>
      <c r="Q1581" s="13" t="s">
        <v>720</v>
      </c>
      <c r="R1581" s="13" t="s">
        <v>714</v>
      </c>
      <c r="S1581" s="13" t="s">
        <v>721</v>
      </c>
    </row>
    <row r="1582" spans="1:19" x14ac:dyDescent="0.25">
      <c r="A1582" s="13" t="s">
        <v>722</v>
      </c>
      <c r="B1582" s="13" t="s">
        <v>703</v>
      </c>
      <c r="C1582" s="13" t="s">
        <v>723</v>
      </c>
      <c r="D1582" s="13" t="s">
        <v>705</v>
      </c>
      <c r="E1582" s="13" t="s">
        <v>706</v>
      </c>
      <c r="F1582" s="14">
        <v>4319.49</v>
      </c>
      <c r="G1582" s="13" t="s">
        <v>707</v>
      </c>
      <c r="H1582" s="19">
        <v>43983</v>
      </c>
      <c r="I1582" s="13" t="s">
        <v>2277</v>
      </c>
      <c r="J1582" s="13" t="s">
        <v>2356</v>
      </c>
      <c r="K1582" s="20">
        <v>10096</v>
      </c>
      <c r="L1582" s="13" t="s">
        <v>654</v>
      </c>
      <c r="M1582" s="20">
        <v>114060</v>
      </c>
      <c r="N1582" s="13" t="s">
        <v>2357</v>
      </c>
      <c r="O1582" s="13" t="s">
        <v>724</v>
      </c>
      <c r="P1582" s="13" t="s">
        <v>725</v>
      </c>
      <c r="Q1582" s="13" t="s">
        <v>726</v>
      </c>
      <c r="R1582" s="13" t="s">
        <v>714</v>
      </c>
      <c r="S1582" s="13" t="s">
        <v>721</v>
      </c>
    </row>
    <row r="1583" spans="1:19" x14ac:dyDescent="0.25">
      <c r="A1583" s="13" t="s">
        <v>702</v>
      </c>
      <c r="B1583" s="13" t="s">
        <v>703</v>
      </c>
      <c r="C1583" s="13" t="s">
        <v>704</v>
      </c>
      <c r="D1583" s="13" t="s">
        <v>705</v>
      </c>
      <c r="E1583" s="13" t="s">
        <v>706</v>
      </c>
      <c r="F1583" s="14">
        <v>2804.58</v>
      </c>
      <c r="G1583" s="13" t="s">
        <v>707</v>
      </c>
      <c r="H1583" s="19">
        <v>43922</v>
      </c>
      <c r="I1583" s="13" t="s">
        <v>2358</v>
      </c>
      <c r="J1583" s="13" t="s">
        <v>2359</v>
      </c>
      <c r="K1583" s="20">
        <v>10100</v>
      </c>
      <c r="L1583" s="13" t="s">
        <v>656</v>
      </c>
      <c r="M1583" s="20">
        <v>111100</v>
      </c>
      <c r="N1583" s="13" t="s">
        <v>2360</v>
      </c>
      <c r="O1583" s="13" t="s">
        <v>711</v>
      </c>
      <c r="P1583" s="13" t="s">
        <v>712</v>
      </c>
      <c r="Q1583" s="13" t="s">
        <v>713</v>
      </c>
      <c r="R1583" s="13" t="s">
        <v>714</v>
      </c>
      <c r="S1583" s="13" t="s">
        <v>715</v>
      </c>
    </row>
    <row r="1584" spans="1:19" x14ac:dyDescent="0.25">
      <c r="A1584" s="13" t="s">
        <v>716</v>
      </c>
      <c r="B1584" s="13" t="s">
        <v>703</v>
      </c>
      <c r="C1584" s="13" t="s">
        <v>717</v>
      </c>
      <c r="D1584" s="13" t="s">
        <v>705</v>
      </c>
      <c r="E1584" s="13" t="s">
        <v>706</v>
      </c>
      <c r="F1584" s="14">
        <v>2485.33</v>
      </c>
      <c r="G1584" s="13" t="s">
        <v>707</v>
      </c>
      <c r="H1584" s="19">
        <v>43952</v>
      </c>
      <c r="I1584" s="13" t="s">
        <v>2352</v>
      </c>
      <c r="J1584" s="13" t="s">
        <v>2359</v>
      </c>
      <c r="K1584" s="20">
        <v>10100</v>
      </c>
      <c r="L1584" s="13" t="s">
        <v>656</v>
      </c>
      <c r="M1584" s="20">
        <v>111100</v>
      </c>
      <c r="N1584" s="13" t="s">
        <v>2360</v>
      </c>
      <c r="O1584" s="13" t="s">
        <v>718</v>
      </c>
      <c r="P1584" s="13" t="s">
        <v>719</v>
      </c>
      <c r="Q1584" s="13" t="s">
        <v>720</v>
      </c>
      <c r="R1584" s="13" t="s">
        <v>714</v>
      </c>
      <c r="S1584" s="13" t="s">
        <v>715</v>
      </c>
    </row>
    <row r="1585" spans="1:19" x14ac:dyDescent="0.25">
      <c r="A1585" s="13" t="s">
        <v>722</v>
      </c>
      <c r="B1585" s="13" t="s">
        <v>703</v>
      </c>
      <c r="C1585" s="13" t="s">
        <v>723</v>
      </c>
      <c r="D1585" s="13" t="s">
        <v>705</v>
      </c>
      <c r="E1585" s="13" t="s">
        <v>706</v>
      </c>
      <c r="F1585" s="14">
        <v>2485.33</v>
      </c>
      <c r="G1585" s="13" t="s">
        <v>707</v>
      </c>
      <c r="H1585" s="19">
        <v>43983</v>
      </c>
      <c r="I1585" s="13" t="s">
        <v>2282</v>
      </c>
      <c r="J1585" s="13" t="s">
        <v>2359</v>
      </c>
      <c r="K1585" s="20">
        <v>10100</v>
      </c>
      <c r="L1585" s="13" t="s">
        <v>656</v>
      </c>
      <c r="M1585" s="20">
        <v>111100</v>
      </c>
      <c r="N1585" s="13" t="s">
        <v>2360</v>
      </c>
      <c r="O1585" s="13" t="s">
        <v>724</v>
      </c>
      <c r="P1585" s="13" t="s">
        <v>725</v>
      </c>
      <c r="Q1585" s="13" t="s">
        <v>726</v>
      </c>
      <c r="R1585" s="13" t="s">
        <v>714</v>
      </c>
      <c r="S1585" s="13" t="s">
        <v>715</v>
      </c>
    </row>
    <row r="1586" spans="1:19" x14ac:dyDescent="0.25">
      <c r="A1586" s="13" t="s">
        <v>702</v>
      </c>
      <c r="B1586" s="13" t="s">
        <v>703</v>
      </c>
      <c r="C1586" s="13" t="s">
        <v>704</v>
      </c>
      <c r="D1586" s="13" t="s">
        <v>705</v>
      </c>
      <c r="E1586" s="13" t="s">
        <v>706</v>
      </c>
      <c r="F1586" s="14">
        <v>1592.38</v>
      </c>
      <c r="G1586" s="13" t="s">
        <v>707</v>
      </c>
      <c r="H1586" s="19">
        <v>43922</v>
      </c>
      <c r="I1586" s="13" t="s">
        <v>2361</v>
      </c>
      <c r="J1586" s="13" t="s">
        <v>2362</v>
      </c>
      <c r="K1586" s="20">
        <v>10100</v>
      </c>
      <c r="L1586" s="13" t="s">
        <v>656</v>
      </c>
      <c r="M1586" s="20">
        <v>111200</v>
      </c>
      <c r="N1586" s="13" t="s">
        <v>2363</v>
      </c>
      <c r="O1586" s="13" t="s">
        <v>711</v>
      </c>
      <c r="P1586" s="13" t="s">
        <v>712</v>
      </c>
      <c r="Q1586" s="13" t="s">
        <v>713</v>
      </c>
      <c r="R1586" s="13" t="s">
        <v>714</v>
      </c>
      <c r="S1586" s="13" t="s">
        <v>730</v>
      </c>
    </row>
    <row r="1587" spans="1:19" x14ac:dyDescent="0.25">
      <c r="A1587" s="13" t="s">
        <v>716</v>
      </c>
      <c r="B1587" s="13" t="s">
        <v>703</v>
      </c>
      <c r="C1587" s="13" t="s">
        <v>717</v>
      </c>
      <c r="D1587" s="13" t="s">
        <v>705</v>
      </c>
      <c r="E1587" s="13" t="s">
        <v>706</v>
      </c>
      <c r="F1587" s="14">
        <v>1764.7</v>
      </c>
      <c r="G1587" s="13" t="s">
        <v>707</v>
      </c>
      <c r="H1587" s="19">
        <v>43952</v>
      </c>
      <c r="I1587" s="13" t="s">
        <v>2355</v>
      </c>
      <c r="J1587" s="13" t="s">
        <v>2362</v>
      </c>
      <c r="K1587" s="20">
        <v>10100</v>
      </c>
      <c r="L1587" s="13" t="s">
        <v>656</v>
      </c>
      <c r="M1587" s="20">
        <v>111200</v>
      </c>
      <c r="N1587" s="13" t="s">
        <v>2363</v>
      </c>
      <c r="O1587" s="13" t="s">
        <v>718</v>
      </c>
      <c r="P1587" s="13" t="s">
        <v>719</v>
      </c>
      <c r="Q1587" s="13" t="s">
        <v>720</v>
      </c>
      <c r="R1587" s="13" t="s">
        <v>714</v>
      </c>
      <c r="S1587" s="13" t="s">
        <v>730</v>
      </c>
    </row>
    <row r="1588" spans="1:19" x14ac:dyDescent="0.25">
      <c r="A1588" s="13" t="s">
        <v>722</v>
      </c>
      <c r="B1588" s="13" t="s">
        <v>703</v>
      </c>
      <c r="C1588" s="13" t="s">
        <v>723</v>
      </c>
      <c r="D1588" s="13" t="s">
        <v>705</v>
      </c>
      <c r="E1588" s="13" t="s">
        <v>706</v>
      </c>
      <c r="F1588" s="14">
        <v>1592.38</v>
      </c>
      <c r="G1588" s="13" t="s">
        <v>707</v>
      </c>
      <c r="H1588" s="19">
        <v>43983</v>
      </c>
      <c r="I1588" s="13" t="s">
        <v>2285</v>
      </c>
      <c r="J1588" s="13" t="s">
        <v>2362</v>
      </c>
      <c r="K1588" s="20">
        <v>10100</v>
      </c>
      <c r="L1588" s="13" t="s">
        <v>656</v>
      </c>
      <c r="M1588" s="20">
        <v>111200</v>
      </c>
      <c r="N1588" s="13" t="s">
        <v>2363</v>
      </c>
      <c r="O1588" s="13" t="s">
        <v>724</v>
      </c>
      <c r="P1588" s="13" t="s">
        <v>725</v>
      </c>
      <c r="Q1588" s="13" t="s">
        <v>726</v>
      </c>
      <c r="R1588" s="13" t="s">
        <v>714</v>
      </c>
      <c r="S1588" s="13" t="s">
        <v>730</v>
      </c>
    </row>
    <row r="1589" spans="1:19" x14ac:dyDescent="0.25">
      <c r="A1589" s="13" t="s">
        <v>702</v>
      </c>
      <c r="B1589" s="13" t="s">
        <v>703</v>
      </c>
      <c r="C1589" s="13" t="s">
        <v>704</v>
      </c>
      <c r="D1589" s="13" t="s">
        <v>705</v>
      </c>
      <c r="E1589" s="13" t="s">
        <v>706</v>
      </c>
      <c r="F1589" s="14">
        <v>39206.82</v>
      </c>
      <c r="G1589" s="13" t="s">
        <v>707</v>
      </c>
      <c r="H1589" s="19">
        <v>43922</v>
      </c>
      <c r="I1589" s="13" t="s">
        <v>2364</v>
      </c>
      <c r="J1589" s="13" t="s">
        <v>2365</v>
      </c>
      <c r="K1589" s="20">
        <v>10100</v>
      </c>
      <c r="L1589" s="13" t="s">
        <v>656</v>
      </c>
      <c r="M1589" s="20">
        <v>111400</v>
      </c>
      <c r="N1589" s="13" t="s">
        <v>2366</v>
      </c>
      <c r="O1589" s="13" t="s">
        <v>711</v>
      </c>
      <c r="P1589" s="13" t="s">
        <v>712</v>
      </c>
      <c r="Q1589" s="13" t="s">
        <v>713</v>
      </c>
      <c r="R1589" s="13" t="s">
        <v>714</v>
      </c>
      <c r="S1589" s="13" t="s">
        <v>682</v>
      </c>
    </row>
    <row r="1590" spans="1:19" x14ac:dyDescent="0.25">
      <c r="A1590" s="13" t="s">
        <v>716</v>
      </c>
      <c r="B1590" s="13" t="s">
        <v>703</v>
      </c>
      <c r="C1590" s="13" t="s">
        <v>717</v>
      </c>
      <c r="D1590" s="13" t="s">
        <v>705</v>
      </c>
      <c r="E1590" s="13" t="s">
        <v>706</v>
      </c>
      <c r="F1590" s="14">
        <v>39206.82</v>
      </c>
      <c r="G1590" s="13" t="s">
        <v>707</v>
      </c>
      <c r="H1590" s="19">
        <v>43952</v>
      </c>
      <c r="I1590" s="13" t="s">
        <v>2358</v>
      </c>
      <c r="J1590" s="13" t="s">
        <v>2365</v>
      </c>
      <c r="K1590" s="20">
        <v>10100</v>
      </c>
      <c r="L1590" s="13" t="s">
        <v>656</v>
      </c>
      <c r="M1590" s="20">
        <v>111400</v>
      </c>
      <c r="N1590" s="13" t="s">
        <v>2366</v>
      </c>
      <c r="O1590" s="13" t="s">
        <v>718</v>
      </c>
      <c r="P1590" s="13" t="s">
        <v>719</v>
      </c>
      <c r="Q1590" s="13" t="s">
        <v>720</v>
      </c>
      <c r="R1590" s="13" t="s">
        <v>714</v>
      </c>
      <c r="S1590" s="13" t="s">
        <v>682</v>
      </c>
    </row>
    <row r="1591" spans="1:19" x14ac:dyDescent="0.25">
      <c r="A1591" s="13" t="s">
        <v>722</v>
      </c>
      <c r="B1591" s="13" t="s">
        <v>703</v>
      </c>
      <c r="C1591" s="13" t="s">
        <v>723</v>
      </c>
      <c r="D1591" s="13" t="s">
        <v>705</v>
      </c>
      <c r="E1591" s="13" t="s">
        <v>706</v>
      </c>
      <c r="F1591" s="14">
        <v>39539.71</v>
      </c>
      <c r="G1591" s="13" t="s">
        <v>707</v>
      </c>
      <c r="H1591" s="19">
        <v>43983</v>
      </c>
      <c r="I1591" s="13" t="s">
        <v>2288</v>
      </c>
      <c r="J1591" s="13" t="s">
        <v>2365</v>
      </c>
      <c r="K1591" s="20">
        <v>10100</v>
      </c>
      <c r="L1591" s="13" t="s">
        <v>656</v>
      </c>
      <c r="M1591" s="20">
        <v>111400</v>
      </c>
      <c r="N1591" s="13" t="s">
        <v>2366</v>
      </c>
      <c r="O1591" s="13" t="s">
        <v>724</v>
      </c>
      <c r="P1591" s="13" t="s">
        <v>725</v>
      </c>
      <c r="Q1591" s="13" t="s">
        <v>726</v>
      </c>
      <c r="R1591" s="13" t="s">
        <v>714</v>
      </c>
      <c r="S1591" s="13" t="s">
        <v>682</v>
      </c>
    </row>
    <row r="1592" spans="1:19" x14ac:dyDescent="0.25">
      <c r="A1592" s="13" t="s">
        <v>702</v>
      </c>
      <c r="B1592" s="13" t="s">
        <v>703</v>
      </c>
      <c r="C1592" s="13" t="s">
        <v>704</v>
      </c>
      <c r="D1592" s="13" t="s">
        <v>705</v>
      </c>
      <c r="E1592" s="13" t="s">
        <v>706</v>
      </c>
      <c r="F1592" s="14">
        <v>9087.58</v>
      </c>
      <c r="G1592" s="13" t="s">
        <v>707</v>
      </c>
      <c r="H1592" s="19">
        <v>43922</v>
      </c>
      <c r="I1592" s="13" t="s">
        <v>2367</v>
      </c>
      <c r="J1592" s="13" t="s">
        <v>2368</v>
      </c>
      <c r="K1592" s="20">
        <v>10100</v>
      </c>
      <c r="L1592" s="13" t="s">
        <v>656</v>
      </c>
      <c r="M1592" s="20">
        <v>111600</v>
      </c>
      <c r="N1592" s="13" t="s">
        <v>2369</v>
      </c>
      <c r="O1592" s="13" t="s">
        <v>711</v>
      </c>
      <c r="P1592" s="13" t="s">
        <v>712</v>
      </c>
      <c r="Q1592" s="13" t="s">
        <v>713</v>
      </c>
      <c r="R1592" s="13" t="s">
        <v>714</v>
      </c>
      <c r="S1592" s="13" t="s">
        <v>721</v>
      </c>
    </row>
    <row r="1593" spans="1:19" x14ac:dyDescent="0.25">
      <c r="A1593" s="13" t="s">
        <v>716</v>
      </c>
      <c r="B1593" s="13" t="s">
        <v>703</v>
      </c>
      <c r="C1593" s="13" t="s">
        <v>717</v>
      </c>
      <c r="D1593" s="13" t="s">
        <v>705</v>
      </c>
      <c r="E1593" s="13" t="s">
        <v>706</v>
      </c>
      <c r="F1593" s="14">
        <v>8763.2800000000007</v>
      </c>
      <c r="G1593" s="13" t="s">
        <v>707</v>
      </c>
      <c r="H1593" s="19">
        <v>43952</v>
      </c>
      <c r="I1593" s="13" t="s">
        <v>2361</v>
      </c>
      <c r="J1593" s="13" t="s">
        <v>2368</v>
      </c>
      <c r="K1593" s="20">
        <v>10100</v>
      </c>
      <c r="L1593" s="13" t="s">
        <v>656</v>
      </c>
      <c r="M1593" s="20">
        <v>111600</v>
      </c>
      <c r="N1593" s="13" t="s">
        <v>2369</v>
      </c>
      <c r="O1593" s="13" t="s">
        <v>718</v>
      </c>
      <c r="P1593" s="13" t="s">
        <v>719</v>
      </c>
      <c r="Q1593" s="13" t="s">
        <v>720</v>
      </c>
      <c r="R1593" s="13" t="s">
        <v>714</v>
      </c>
      <c r="S1593" s="13" t="s">
        <v>721</v>
      </c>
    </row>
    <row r="1594" spans="1:19" x14ac:dyDescent="0.25">
      <c r="A1594" s="13" t="s">
        <v>722</v>
      </c>
      <c r="B1594" s="13" t="s">
        <v>703</v>
      </c>
      <c r="C1594" s="13" t="s">
        <v>723</v>
      </c>
      <c r="D1594" s="13" t="s">
        <v>705</v>
      </c>
      <c r="E1594" s="13" t="s">
        <v>706</v>
      </c>
      <c r="F1594" s="14">
        <v>8763.2800000000007</v>
      </c>
      <c r="G1594" s="13" t="s">
        <v>707</v>
      </c>
      <c r="H1594" s="19">
        <v>43983</v>
      </c>
      <c r="I1594" s="13" t="s">
        <v>2291</v>
      </c>
      <c r="J1594" s="13" t="s">
        <v>2368</v>
      </c>
      <c r="K1594" s="20">
        <v>10100</v>
      </c>
      <c r="L1594" s="13" t="s">
        <v>656</v>
      </c>
      <c r="M1594" s="20">
        <v>111600</v>
      </c>
      <c r="N1594" s="13" t="s">
        <v>2369</v>
      </c>
      <c r="O1594" s="13" t="s">
        <v>724</v>
      </c>
      <c r="P1594" s="13" t="s">
        <v>725</v>
      </c>
      <c r="Q1594" s="13" t="s">
        <v>726</v>
      </c>
      <c r="R1594" s="13" t="s">
        <v>714</v>
      </c>
      <c r="S1594" s="13" t="s">
        <v>721</v>
      </c>
    </row>
    <row r="1595" spans="1:19" x14ac:dyDescent="0.25">
      <c r="A1595" s="13" t="s">
        <v>702</v>
      </c>
      <c r="B1595" s="13" t="s">
        <v>703</v>
      </c>
      <c r="C1595" s="13" t="s">
        <v>704</v>
      </c>
      <c r="D1595" s="13" t="s">
        <v>705</v>
      </c>
      <c r="E1595" s="13" t="s">
        <v>706</v>
      </c>
      <c r="F1595" s="14">
        <v>1442.99</v>
      </c>
      <c r="G1595" s="13" t="s">
        <v>707</v>
      </c>
      <c r="H1595" s="19">
        <v>43922</v>
      </c>
      <c r="I1595" s="13" t="s">
        <v>2370</v>
      </c>
      <c r="J1595" s="13" t="s">
        <v>2371</v>
      </c>
      <c r="K1595" s="20">
        <v>10100</v>
      </c>
      <c r="L1595" s="13" t="s">
        <v>656</v>
      </c>
      <c r="M1595" s="20">
        <v>111700</v>
      </c>
      <c r="N1595" s="13" t="s">
        <v>2372</v>
      </c>
      <c r="O1595" s="13" t="s">
        <v>711</v>
      </c>
      <c r="P1595" s="13" t="s">
        <v>712</v>
      </c>
      <c r="Q1595" s="13" t="s">
        <v>713</v>
      </c>
      <c r="R1595" s="13" t="s">
        <v>714</v>
      </c>
      <c r="S1595" s="13" t="s">
        <v>741</v>
      </c>
    </row>
    <row r="1596" spans="1:19" x14ac:dyDescent="0.25">
      <c r="A1596" s="13" t="s">
        <v>716</v>
      </c>
      <c r="B1596" s="13" t="s">
        <v>703</v>
      </c>
      <c r="C1596" s="13" t="s">
        <v>717</v>
      </c>
      <c r="D1596" s="13" t="s">
        <v>705</v>
      </c>
      <c r="E1596" s="13" t="s">
        <v>706</v>
      </c>
      <c r="F1596" s="14">
        <v>867.55</v>
      </c>
      <c r="G1596" s="13" t="s">
        <v>707</v>
      </c>
      <c r="H1596" s="19">
        <v>43952</v>
      </c>
      <c r="I1596" s="13" t="s">
        <v>2364</v>
      </c>
      <c r="J1596" s="13" t="s">
        <v>2371</v>
      </c>
      <c r="K1596" s="20">
        <v>10100</v>
      </c>
      <c r="L1596" s="13" t="s">
        <v>656</v>
      </c>
      <c r="M1596" s="20">
        <v>111700</v>
      </c>
      <c r="N1596" s="13" t="s">
        <v>2372</v>
      </c>
      <c r="O1596" s="13" t="s">
        <v>718</v>
      </c>
      <c r="P1596" s="13" t="s">
        <v>719</v>
      </c>
      <c r="Q1596" s="13" t="s">
        <v>720</v>
      </c>
      <c r="R1596" s="13" t="s">
        <v>714</v>
      </c>
      <c r="S1596" s="13" t="s">
        <v>741</v>
      </c>
    </row>
    <row r="1597" spans="1:19" x14ac:dyDescent="0.25">
      <c r="A1597" s="13" t="s">
        <v>722</v>
      </c>
      <c r="B1597" s="13" t="s">
        <v>703</v>
      </c>
      <c r="C1597" s="13" t="s">
        <v>723</v>
      </c>
      <c r="D1597" s="13" t="s">
        <v>705</v>
      </c>
      <c r="E1597" s="13" t="s">
        <v>706</v>
      </c>
      <c r="F1597" s="14">
        <v>867.55</v>
      </c>
      <c r="G1597" s="13" t="s">
        <v>707</v>
      </c>
      <c r="H1597" s="19">
        <v>43983</v>
      </c>
      <c r="I1597" s="13" t="s">
        <v>2294</v>
      </c>
      <c r="J1597" s="13" t="s">
        <v>2371</v>
      </c>
      <c r="K1597" s="20">
        <v>10100</v>
      </c>
      <c r="L1597" s="13" t="s">
        <v>656</v>
      </c>
      <c r="M1597" s="20">
        <v>111700</v>
      </c>
      <c r="N1597" s="13" t="s">
        <v>2372</v>
      </c>
      <c r="O1597" s="13" t="s">
        <v>724</v>
      </c>
      <c r="P1597" s="13" t="s">
        <v>725</v>
      </c>
      <c r="Q1597" s="13" t="s">
        <v>726</v>
      </c>
      <c r="R1597" s="13" t="s">
        <v>714</v>
      </c>
      <c r="S1597" s="13" t="s">
        <v>741</v>
      </c>
    </row>
    <row r="1598" spans="1:19" x14ac:dyDescent="0.25">
      <c r="A1598" s="13" t="s">
        <v>702</v>
      </c>
      <c r="B1598" s="13" t="s">
        <v>703</v>
      </c>
      <c r="C1598" s="13" t="s">
        <v>704</v>
      </c>
      <c r="D1598" s="13" t="s">
        <v>705</v>
      </c>
      <c r="E1598" s="13" t="s">
        <v>706</v>
      </c>
      <c r="F1598" s="14">
        <v>53.06</v>
      </c>
      <c r="G1598" s="13" t="s">
        <v>707</v>
      </c>
      <c r="H1598" s="19">
        <v>43922</v>
      </c>
      <c r="I1598" s="13" t="s">
        <v>2373</v>
      </c>
      <c r="J1598" s="13" t="s">
        <v>2374</v>
      </c>
      <c r="K1598" s="20">
        <v>10100</v>
      </c>
      <c r="L1598" s="13" t="s">
        <v>656</v>
      </c>
      <c r="M1598" s="20">
        <v>113000</v>
      </c>
      <c r="N1598" s="13" t="s">
        <v>2375</v>
      </c>
      <c r="O1598" s="13" t="s">
        <v>711</v>
      </c>
      <c r="P1598" s="13" t="s">
        <v>712</v>
      </c>
      <c r="Q1598" s="13" t="s">
        <v>713</v>
      </c>
      <c r="R1598" s="13" t="s">
        <v>714</v>
      </c>
      <c r="S1598" s="13" t="s">
        <v>741</v>
      </c>
    </row>
    <row r="1599" spans="1:19" x14ac:dyDescent="0.25">
      <c r="A1599" s="13" t="s">
        <v>716</v>
      </c>
      <c r="B1599" s="13" t="s">
        <v>703</v>
      </c>
      <c r="C1599" s="13" t="s">
        <v>717</v>
      </c>
      <c r="D1599" s="13" t="s">
        <v>705</v>
      </c>
      <c r="E1599" s="13" t="s">
        <v>706</v>
      </c>
      <c r="F1599" s="14">
        <v>24.25</v>
      </c>
      <c r="G1599" s="13" t="s">
        <v>707</v>
      </c>
      <c r="H1599" s="19">
        <v>43952</v>
      </c>
      <c r="I1599" s="13" t="s">
        <v>2367</v>
      </c>
      <c r="J1599" s="13" t="s">
        <v>2374</v>
      </c>
      <c r="K1599" s="20">
        <v>10100</v>
      </c>
      <c r="L1599" s="13" t="s">
        <v>656</v>
      </c>
      <c r="M1599" s="20">
        <v>113000</v>
      </c>
      <c r="N1599" s="13" t="s">
        <v>2375</v>
      </c>
      <c r="O1599" s="13" t="s">
        <v>718</v>
      </c>
      <c r="P1599" s="13" t="s">
        <v>719</v>
      </c>
      <c r="Q1599" s="13" t="s">
        <v>720</v>
      </c>
      <c r="R1599" s="13" t="s">
        <v>714</v>
      </c>
      <c r="S1599" s="13" t="s">
        <v>741</v>
      </c>
    </row>
    <row r="1600" spans="1:19" x14ac:dyDescent="0.25">
      <c r="A1600" s="13" t="s">
        <v>722</v>
      </c>
      <c r="B1600" s="13" t="s">
        <v>703</v>
      </c>
      <c r="C1600" s="13" t="s">
        <v>723</v>
      </c>
      <c r="D1600" s="13" t="s">
        <v>705</v>
      </c>
      <c r="E1600" s="13" t="s">
        <v>706</v>
      </c>
      <c r="F1600" s="14">
        <v>25.53</v>
      </c>
      <c r="G1600" s="13" t="s">
        <v>707</v>
      </c>
      <c r="H1600" s="19">
        <v>43983</v>
      </c>
      <c r="I1600" s="13" t="s">
        <v>2297</v>
      </c>
      <c r="J1600" s="13" t="s">
        <v>2374</v>
      </c>
      <c r="K1600" s="20">
        <v>10100</v>
      </c>
      <c r="L1600" s="13" t="s">
        <v>656</v>
      </c>
      <c r="M1600" s="20">
        <v>113000</v>
      </c>
      <c r="N1600" s="13" t="s">
        <v>2375</v>
      </c>
      <c r="O1600" s="13" t="s">
        <v>724</v>
      </c>
      <c r="P1600" s="13" t="s">
        <v>725</v>
      </c>
      <c r="Q1600" s="13" t="s">
        <v>726</v>
      </c>
      <c r="R1600" s="13" t="s">
        <v>714</v>
      </c>
      <c r="S1600" s="13" t="s">
        <v>741</v>
      </c>
    </row>
    <row r="1601" spans="1:19" x14ac:dyDescent="0.25">
      <c r="A1601" s="13" t="s">
        <v>702</v>
      </c>
      <c r="B1601" s="13" t="s">
        <v>703</v>
      </c>
      <c r="C1601" s="13" t="s">
        <v>704</v>
      </c>
      <c r="D1601" s="13" t="s">
        <v>705</v>
      </c>
      <c r="E1601" s="13" t="s">
        <v>706</v>
      </c>
      <c r="F1601" s="14">
        <v>286.02</v>
      </c>
      <c r="G1601" s="13" t="s">
        <v>707</v>
      </c>
      <c r="H1601" s="19">
        <v>43922</v>
      </c>
      <c r="I1601" s="13" t="s">
        <v>2376</v>
      </c>
      <c r="J1601" s="13" t="s">
        <v>2377</v>
      </c>
      <c r="K1601" s="20">
        <v>10100</v>
      </c>
      <c r="L1601" s="13" t="s">
        <v>656</v>
      </c>
      <c r="M1601" s="20">
        <v>113010</v>
      </c>
      <c r="N1601" s="13" t="s">
        <v>2378</v>
      </c>
      <c r="O1601" s="13" t="s">
        <v>711</v>
      </c>
      <c r="P1601" s="13" t="s">
        <v>712</v>
      </c>
      <c r="Q1601" s="13" t="s">
        <v>713</v>
      </c>
      <c r="R1601" s="13" t="s">
        <v>714</v>
      </c>
      <c r="S1601" s="13" t="s">
        <v>715</v>
      </c>
    </row>
    <row r="1602" spans="1:19" x14ac:dyDescent="0.25">
      <c r="A1602" s="13" t="s">
        <v>716</v>
      </c>
      <c r="B1602" s="13" t="s">
        <v>703</v>
      </c>
      <c r="C1602" s="13" t="s">
        <v>717</v>
      </c>
      <c r="D1602" s="13" t="s">
        <v>705</v>
      </c>
      <c r="E1602" s="13" t="s">
        <v>706</v>
      </c>
      <c r="F1602" s="14">
        <v>241.96</v>
      </c>
      <c r="G1602" s="13" t="s">
        <v>707</v>
      </c>
      <c r="H1602" s="19">
        <v>43952</v>
      </c>
      <c r="I1602" s="13" t="s">
        <v>2370</v>
      </c>
      <c r="J1602" s="13" t="s">
        <v>2377</v>
      </c>
      <c r="K1602" s="20">
        <v>10100</v>
      </c>
      <c r="L1602" s="13" t="s">
        <v>656</v>
      </c>
      <c r="M1602" s="20">
        <v>113010</v>
      </c>
      <c r="N1602" s="13" t="s">
        <v>2378</v>
      </c>
      <c r="O1602" s="13" t="s">
        <v>718</v>
      </c>
      <c r="P1602" s="13" t="s">
        <v>719</v>
      </c>
      <c r="Q1602" s="13" t="s">
        <v>720</v>
      </c>
      <c r="R1602" s="13" t="s">
        <v>714</v>
      </c>
      <c r="S1602" s="13" t="s">
        <v>715</v>
      </c>
    </row>
    <row r="1603" spans="1:19" x14ac:dyDescent="0.25">
      <c r="A1603" s="13" t="s">
        <v>722</v>
      </c>
      <c r="B1603" s="13" t="s">
        <v>703</v>
      </c>
      <c r="C1603" s="13" t="s">
        <v>723</v>
      </c>
      <c r="D1603" s="13" t="s">
        <v>705</v>
      </c>
      <c r="E1603" s="13" t="s">
        <v>706</v>
      </c>
      <c r="F1603" s="14">
        <v>241.96</v>
      </c>
      <c r="G1603" s="13" t="s">
        <v>707</v>
      </c>
      <c r="H1603" s="19">
        <v>43983</v>
      </c>
      <c r="I1603" s="13" t="s">
        <v>2302</v>
      </c>
      <c r="J1603" s="13" t="s">
        <v>2377</v>
      </c>
      <c r="K1603" s="20">
        <v>10100</v>
      </c>
      <c r="L1603" s="13" t="s">
        <v>656</v>
      </c>
      <c r="M1603" s="20">
        <v>113010</v>
      </c>
      <c r="N1603" s="13" t="s">
        <v>2378</v>
      </c>
      <c r="O1603" s="13" t="s">
        <v>724</v>
      </c>
      <c r="P1603" s="13" t="s">
        <v>725</v>
      </c>
      <c r="Q1603" s="13" t="s">
        <v>726</v>
      </c>
      <c r="R1603" s="13" t="s">
        <v>714</v>
      </c>
      <c r="S1603" s="13" t="s">
        <v>715</v>
      </c>
    </row>
    <row r="1604" spans="1:19" x14ac:dyDescent="0.25">
      <c r="A1604" s="13" t="s">
        <v>702</v>
      </c>
      <c r="B1604" s="13" t="s">
        <v>703</v>
      </c>
      <c r="C1604" s="13" t="s">
        <v>704</v>
      </c>
      <c r="D1604" s="13" t="s">
        <v>705</v>
      </c>
      <c r="E1604" s="13" t="s">
        <v>706</v>
      </c>
      <c r="F1604" s="14">
        <v>39.479999999999997</v>
      </c>
      <c r="G1604" s="13" t="s">
        <v>707</v>
      </c>
      <c r="H1604" s="19">
        <v>43922</v>
      </c>
      <c r="I1604" s="13" t="s">
        <v>2379</v>
      </c>
      <c r="J1604" s="13" t="s">
        <v>2380</v>
      </c>
      <c r="K1604" s="20">
        <v>10100</v>
      </c>
      <c r="L1604" s="13" t="s">
        <v>656</v>
      </c>
      <c r="M1604" s="20">
        <v>113020</v>
      </c>
      <c r="N1604" s="13" t="s">
        <v>2381</v>
      </c>
      <c r="O1604" s="13" t="s">
        <v>711</v>
      </c>
      <c r="P1604" s="13" t="s">
        <v>712</v>
      </c>
      <c r="Q1604" s="13" t="s">
        <v>713</v>
      </c>
      <c r="R1604" s="13" t="s">
        <v>714</v>
      </c>
      <c r="S1604" s="13" t="s">
        <v>730</v>
      </c>
    </row>
    <row r="1605" spans="1:19" x14ac:dyDescent="0.25">
      <c r="A1605" s="13" t="s">
        <v>716</v>
      </c>
      <c r="B1605" s="13" t="s">
        <v>703</v>
      </c>
      <c r="C1605" s="13" t="s">
        <v>717</v>
      </c>
      <c r="D1605" s="13" t="s">
        <v>705</v>
      </c>
      <c r="E1605" s="13" t="s">
        <v>706</v>
      </c>
      <c r="F1605" s="14">
        <v>36.01</v>
      </c>
      <c r="G1605" s="13" t="s">
        <v>707</v>
      </c>
      <c r="H1605" s="19">
        <v>43952</v>
      </c>
      <c r="I1605" s="13" t="s">
        <v>2373</v>
      </c>
      <c r="J1605" s="13" t="s">
        <v>2380</v>
      </c>
      <c r="K1605" s="20">
        <v>10100</v>
      </c>
      <c r="L1605" s="13" t="s">
        <v>656</v>
      </c>
      <c r="M1605" s="20">
        <v>113020</v>
      </c>
      <c r="N1605" s="13" t="s">
        <v>2381</v>
      </c>
      <c r="O1605" s="13" t="s">
        <v>718</v>
      </c>
      <c r="P1605" s="13" t="s">
        <v>719</v>
      </c>
      <c r="Q1605" s="13" t="s">
        <v>720</v>
      </c>
      <c r="R1605" s="13" t="s">
        <v>714</v>
      </c>
      <c r="S1605" s="13" t="s">
        <v>730</v>
      </c>
    </row>
    <row r="1606" spans="1:19" x14ac:dyDescent="0.25">
      <c r="A1606" s="13" t="s">
        <v>722</v>
      </c>
      <c r="B1606" s="13" t="s">
        <v>703</v>
      </c>
      <c r="C1606" s="13" t="s">
        <v>723</v>
      </c>
      <c r="D1606" s="13" t="s">
        <v>705</v>
      </c>
      <c r="E1606" s="13" t="s">
        <v>706</v>
      </c>
      <c r="F1606" s="14">
        <v>10.95</v>
      </c>
      <c r="G1606" s="13" t="s">
        <v>707</v>
      </c>
      <c r="H1606" s="19">
        <v>43983</v>
      </c>
      <c r="I1606" s="13" t="s">
        <v>2305</v>
      </c>
      <c r="J1606" s="13" t="s">
        <v>2380</v>
      </c>
      <c r="K1606" s="20">
        <v>10100</v>
      </c>
      <c r="L1606" s="13" t="s">
        <v>656</v>
      </c>
      <c r="M1606" s="20">
        <v>113020</v>
      </c>
      <c r="N1606" s="13" t="s">
        <v>2381</v>
      </c>
      <c r="O1606" s="13" t="s">
        <v>724</v>
      </c>
      <c r="P1606" s="13" t="s">
        <v>725</v>
      </c>
      <c r="Q1606" s="13" t="s">
        <v>726</v>
      </c>
      <c r="R1606" s="13" t="s">
        <v>714</v>
      </c>
      <c r="S1606" s="13" t="s">
        <v>730</v>
      </c>
    </row>
    <row r="1607" spans="1:19" x14ac:dyDescent="0.25">
      <c r="A1607" s="13" t="s">
        <v>702</v>
      </c>
      <c r="B1607" s="13" t="s">
        <v>703</v>
      </c>
      <c r="C1607" s="13" t="s">
        <v>704</v>
      </c>
      <c r="D1607" s="13" t="s">
        <v>705</v>
      </c>
      <c r="E1607" s="13" t="s">
        <v>706</v>
      </c>
      <c r="F1607" s="14">
        <v>4073.92</v>
      </c>
      <c r="G1607" s="13" t="s">
        <v>707</v>
      </c>
      <c r="H1607" s="19">
        <v>43922</v>
      </c>
      <c r="I1607" s="13" t="s">
        <v>2382</v>
      </c>
      <c r="J1607" s="13" t="s">
        <v>2383</v>
      </c>
      <c r="K1607" s="20">
        <v>10100</v>
      </c>
      <c r="L1607" s="13" t="s">
        <v>656</v>
      </c>
      <c r="M1607" s="20">
        <v>113040</v>
      </c>
      <c r="N1607" s="13" t="s">
        <v>2384</v>
      </c>
      <c r="O1607" s="13" t="s">
        <v>711</v>
      </c>
      <c r="P1607" s="13" t="s">
        <v>712</v>
      </c>
      <c r="Q1607" s="13" t="s">
        <v>713</v>
      </c>
      <c r="R1607" s="13" t="s">
        <v>714</v>
      </c>
      <c r="S1607" s="13" t="s">
        <v>682</v>
      </c>
    </row>
    <row r="1608" spans="1:19" x14ac:dyDescent="0.25">
      <c r="A1608" s="13" t="s">
        <v>716</v>
      </c>
      <c r="B1608" s="13" t="s">
        <v>703</v>
      </c>
      <c r="C1608" s="13" t="s">
        <v>717</v>
      </c>
      <c r="D1608" s="13" t="s">
        <v>705</v>
      </c>
      <c r="E1608" s="13" t="s">
        <v>706</v>
      </c>
      <c r="F1608" s="14">
        <v>4073.92</v>
      </c>
      <c r="G1608" s="13" t="s">
        <v>707</v>
      </c>
      <c r="H1608" s="19">
        <v>43952</v>
      </c>
      <c r="I1608" s="13" t="s">
        <v>2376</v>
      </c>
      <c r="J1608" s="13" t="s">
        <v>2383</v>
      </c>
      <c r="K1608" s="20">
        <v>10100</v>
      </c>
      <c r="L1608" s="13" t="s">
        <v>656</v>
      </c>
      <c r="M1608" s="20">
        <v>113040</v>
      </c>
      <c r="N1608" s="13" t="s">
        <v>2384</v>
      </c>
      <c r="O1608" s="13" t="s">
        <v>718</v>
      </c>
      <c r="P1608" s="13" t="s">
        <v>719</v>
      </c>
      <c r="Q1608" s="13" t="s">
        <v>720</v>
      </c>
      <c r="R1608" s="13" t="s">
        <v>714</v>
      </c>
      <c r="S1608" s="13" t="s">
        <v>682</v>
      </c>
    </row>
    <row r="1609" spans="1:19" x14ac:dyDescent="0.25">
      <c r="A1609" s="13" t="s">
        <v>722</v>
      </c>
      <c r="B1609" s="13" t="s">
        <v>703</v>
      </c>
      <c r="C1609" s="13" t="s">
        <v>723</v>
      </c>
      <c r="D1609" s="13" t="s">
        <v>705</v>
      </c>
      <c r="E1609" s="13" t="s">
        <v>706</v>
      </c>
      <c r="F1609" s="14">
        <v>4073.92</v>
      </c>
      <c r="G1609" s="13" t="s">
        <v>707</v>
      </c>
      <c r="H1609" s="19">
        <v>43983</v>
      </c>
      <c r="I1609" s="13" t="s">
        <v>2308</v>
      </c>
      <c r="J1609" s="13" t="s">
        <v>2383</v>
      </c>
      <c r="K1609" s="20">
        <v>10100</v>
      </c>
      <c r="L1609" s="13" t="s">
        <v>656</v>
      </c>
      <c r="M1609" s="20">
        <v>113040</v>
      </c>
      <c r="N1609" s="13" t="s">
        <v>2384</v>
      </c>
      <c r="O1609" s="13" t="s">
        <v>724</v>
      </c>
      <c r="P1609" s="13" t="s">
        <v>725</v>
      </c>
      <c r="Q1609" s="13" t="s">
        <v>726</v>
      </c>
      <c r="R1609" s="13" t="s">
        <v>714</v>
      </c>
      <c r="S1609" s="13" t="s">
        <v>682</v>
      </c>
    </row>
    <row r="1610" spans="1:19" x14ac:dyDescent="0.25">
      <c r="A1610" s="13" t="s">
        <v>702</v>
      </c>
      <c r="B1610" s="13" t="s">
        <v>703</v>
      </c>
      <c r="C1610" s="13" t="s">
        <v>704</v>
      </c>
      <c r="D1610" s="13" t="s">
        <v>705</v>
      </c>
      <c r="E1610" s="13" t="s">
        <v>706</v>
      </c>
      <c r="F1610" s="14">
        <v>385.76</v>
      </c>
      <c r="G1610" s="13" t="s">
        <v>707</v>
      </c>
      <c r="H1610" s="19">
        <v>43922</v>
      </c>
      <c r="I1610" s="13" t="s">
        <v>2385</v>
      </c>
      <c r="J1610" s="13" t="s">
        <v>2386</v>
      </c>
      <c r="K1610" s="20">
        <v>10100</v>
      </c>
      <c r="L1610" s="13" t="s">
        <v>656</v>
      </c>
      <c r="M1610" s="20">
        <v>113060</v>
      </c>
      <c r="N1610" s="13" t="s">
        <v>2387</v>
      </c>
      <c r="O1610" s="13" t="s">
        <v>711</v>
      </c>
      <c r="P1610" s="13" t="s">
        <v>712</v>
      </c>
      <c r="Q1610" s="13" t="s">
        <v>713</v>
      </c>
      <c r="R1610" s="13" t="s">
        <v>714</v>
      </c>
      <c r="S1610" s="13" t="s">
        <v>721</v>
      </c>
    </row>
    <row r="1611" spans="1:19" x14ac:dyDescent="0.25">
      <c r="A1611" s="13" t="s">
        <v>716</v>
      </c>
      <c r="B1611" s="13" t="s">
        <v>703</v>
      </c>
      <c r="C1611" s="13" t="s">
        <v>717</v>
      </c>
      <c r="D1611" s="13" t="s">
        <v>705</v>
      </c>
      <c r="E1611" s="13" t="s">
        <v>706</v>
      </c>
      <c r="F1611" s="14">
        <v>351.71</v>
      </c>
      <c r="G1611" s="13" t="s">
        <v>707</v>
      </c>
      <c r="H1611" s="19">
        <v>43952</v>
      </c>
      <c r="I1611" s="13" t="s">
        <v>2379</v>
      </c>
      <c r="J1611" s="13" t="s">
        <v>2386</v>
      </c>
      <c r="K1611" s="20">
        <v>10100</v>
      </c>
      <c r="L1611" s="13" t="s">
        <v>656</v>
      </c>
      <c r="M1611" s="20">
        <v>113060</v>
      </c>
      <c r="N1611" s="13" t="s">
        <v>2387</v>
      </c>
      <c r="O1611" s="13" t="s">
        <v>718</v>
      </c>
      <c r="P1611" s="13" t="s">
        <v>719</v>
      </c>
      <c r="Q1611" s="13" t="s">
        <v>720</v>
      </c>
      <c r="R1611" s="13" t="s">
        <v>714</v>
      </c>
      <c r="S1611" s="13" t="s">
        <v>721</v>
      </c>
    </row>
    <row r="1612" spans="1:19" x14ac:dyDescent="0.25">
      <c r="A1612" s="13" t="s">
        <v>722</v>
      </c>
      <c r="B1612" s="13" t="s">
        <v>703</v>
      </c>
      <c r="C1612" s="13" t="s">
        <v>723</v>
      </c>
      <c r="D1612" s="13" t="s">
        <v>705</v>
      </c>
      <c r="E1612" s="13" t="s">
        <v>706</v>
      </c>
      <c r="F1612" s="14">
        <v>351.71</v>
      </c>
      <c r="G1612" s="13" t="s">
        <v>707</v>
      </c>
      <c r="H1612" s="19">
        <v>43983</v>
      </c>
      <c r="I1612" s="13" t="s">
        <v>2311</v>
      </c>
      <c r="J1612" s="13" t="s">
        <v>2386</v>
      </c>
      <c r="K1612" s="20">
        <v>10100</v>
      </c>
      <c r="L1612" s="13" t="s">
        <v>656</v>
      </c>
      <c r="M1612" s="20">
        <v>113060</v>
      </c>
      <c r="N1612" s="13" t="s">
        <v>2387</v>
      </c>
      <c r="O1612" s="13" t="s">
        <v>724</v>
      </c>
      <c r="P1612" s="13" t="s">
        <v>725</v>
      </c>
      <c r="Q1612" s="13" t="s">
        <v>726</v>
      </c>
      <c r="R1612" s="13" t="s">
        <v>714</v>
      </c>
      <c r="S1612" s="13" t="s">
        <v>721</v>
      </c>
    </row>
    <row r="1613" spans="1:19" x14ac:dyDescent="0.25">
      <c r="A1613" s="13" t="s">
        <v>702</v>
      </c>
      <c r="B1613" s="13" t="s">
        <v>703</v>
      </c>
      <c r="C1613" s="13" t="s">
        <v>704</v>
      </c>
      <c r="D1613" s="13" t="s">
        <v>705</v>
      </c>
      <c r="E1613" s="13" t="s">
        <v>706</v>
      </c>
      <c r="F1613" s="14">
        <v>341.34</v>
      </c>
      <c r="G1613" s="13" t="s">
        <v>707</v>
      </c>
      <c r="H1613" s="19">
        <v>43922</v>
      </c>
      <c r="I1613" s="13" t="s">
        <v>2388</v>
      </c>
      <c r="J1613" s="13" t="s">
        <v>2389</v>
      </c>
      <c r="K1613" s="20">
        <v>10100</v>
      </c>
      <c r="L1613" s="13" t="s">
        <v>656</v>
      </c>
      <c r="M1613" s="20">
        <v>114000</v>
      </c>
      <c r="N1613" s="13" t="s">
        <v>2390</v>
      </c>
      <c r="O1613" s="13" t="s">
        <v>711</v>
      </c>
      <c r="P1613" s="13" t="s">
        <v>712</v>
      </c>
      <c r="Q1613" s="13" t="s">
        <v>713</v>
      </c>
      <c r="R1613" s="13" t="s">
        <v>714</v>
      </c>
      <c r="S1613" s="13" t="s">
        <v>741</v>
      </c>
    </row>
    <row r="1614" spans="1:19" x14ac:dyDescent="0.25">
      <c r="A1614" s="13" t="s">
        <v>716</v>
      </c>
      <c r="B1614" s="13" t="s">
        <v>703</v>
      </c>
      <c r="C1614" s="13" t="s">
        <v>717</v>
      </c>
      <c r="D1614" s="13" t="s">
        <v>705</v>
      </c>
      <c r="E1614" s="13" t="s">
        <v>706</v>
      </c>
      <c r="F1614" s="14">
        <v>181.04</v>
      </c>
      <c r="G1614" s="13" t="s">
        <v>707</v>
      </c>
      <c r="H1614" s="19">
        <v>43952</v>
      </c>
      <c r="I1614" s="13" t="s">
        <v>2382</v>
      </c>
      <c r="J1614" s="13" t="s">
        <v>2389</v>
      </c>
      <c r="K1614" s="20">
        <v>10100</v>
      </c>
      <c r="L1614" s="13" t="s">
        <v>656</v>
      </c>
      <c r="M1614" s="20">
        <v>114000</v>
      </c>
      <c r="N1614" s="13" t="s">
        <v>2390</v>
      </c>
      <c r="O1614" s="13" t="s">
        <v>718</v>
      </c>
      <c r="P1614" s="13" t="s">
        <v>719</v>
      </c>
      <c r="Q1614" s="13" t="s">
        <v>720</v>
      </c>
      <c r="R1614" s="13" t="s">
        <v>714</v>
      </c>
      <c r="S1614" s="13" t="s">
        <v>741</v>
      </c>
    </row>
    <row r="1615" spans="1:19" x14ac:dyDescent="0.25">
      <c r="A1615" s="13" t="s">
        <v>722</v>
      </c>
      <c r="B1615" s="13" t="s">
        <v>703</v>
      </c>
      <c r="C1615" s="13" t="s">
        <v>723</v>
      </c>
      <c r="D1615" s="13" t="s">
        <v>705</v>
      </c>
      <c r="E1615" s="13" t="s">
        <v>706</v>
      </c>
      <c r="F1615" s="14">
        <v>242.05</v>
      </c>
      <c r="G1615" s="13" t="s">
        <v>707</v>
      </c>
      <c r="H1615" s="19">
        <v>43983</v>
      </c>
      <c r="I1615" s="13" t="s">
        <v>2314</v>
      </c>
      <c r="J1615" s="13" t="s">
        <v>2389</v>
      </c>
      <c r="K1615" s="20">
        <v>10100</v>
      </c>
      <c r="L1615" s="13" t="s">
        <v>656</v>
      </c>
      <c r="M1615" s="20">
        <v>114000</v>
      </c>
      <c r="N1615" s="13" t="s">
        <v>2390</v>
      </c>
      <c r="O1615" s="13" t="s">
        <v>724</v>
      </c>
      <c r="P1615" s="13" t="s">
        <v>725</v>
      </c>
      <c r="Q1615" s="13" t="s">
        <v>726</v>
      </c>
      <c r="R1615" s="13" t="s">
        <v>714</v>
      </c>
      <c r="S1615" s="13" t="s">
        <v>741</v>
      </c>
    </row>
    <row r="1616" spans="1:19" x14ac:dyDescent="0.25">
      <c r="A1616" s="13" t="s">
        <v>702</v>
      </c>
      <c r="B1616" s="13" t="s">
        <v>703</v>
      </c>
      <c r="C1616" s="13" t="s">
        <v>704</v>
      </c>
      <c r="D1616" s="13" t="s">
        <v>705</v>
      </c>
      <c r="E1616" s="13" t="s">
        <v>706</v>
      </c>
      <c r="F1616" s="14">
        <v>782.48</v>
      </c>
      <c r="G1616" s="13" t="s">
        <v>707</v>
      </c>
      <c r="H1616" s="19">
        <v>43922</v>
      </c>
      <c r="I1616" s="13" t="s">
        <v>2391</v>
      </c>
      <c r="J1616" s="13" t="s">
        <v>2392</v>
      </c>
      <c r="K1616" s="20">
        <v>10100</v>
      </c>
      <c r="L1616" s="13" t="s">
        <v>656</v>
      </c>
      <c r="M1616" s="20">
        <v>114010</v>
      </c>
      <c r="N1616" s="13" t="s">
        <v>2393</v>
      </c>
      <c r="O1616" s="13" t="s">
        <v>711</v>
      </c>
      <c r="P1616" s="13" t="s">
        <v>712</v>
      </c>
      <c r="Q1616" s="13" t="s">
        <v>713</v>
      </c>
      <c r="R1616" s="13" t="s">
        <v>714</v>
      </c>
      <c r="S1616" s="13" t="s">
        <v>715</v>
      </c>
    </row>
    <row r="1617" spans="1:19" x14ac:dyDescent="0.25">
      <c r="A1617" s="13" t="s">
        <v>716</v>
      </c>
      <c r="B1617" s="13" t="s">
        <v>703</v>
      </c>
      <c r="C1617" s="13" t="s">
        <v>717</v>
      </c>
      <c r="D1617" s="13" t="s">
        <v>705</v>
      </c>
      <c r="E1617" s="13" t="s">
        <v>706</v>
      </c>
      <c r="F1617" s="14">
        <v>693.41</v>
      </c>
      <c r="G1617" s="13" t="s">
        <v>707</v>
      </c>
      <c r="H1617" s="19">
        <v>43952</v>
      </c>
      <c r="I1617" s="13" t="s">
        <v>2385</v>
      </c>
      <c r="J1617" s="13" t="s">
        <v>2392</v>
      </c>
      <c r="K1617" s="20">
        <v>10100</v>
      </c>
      <c r="L1617" s="13" t="s">
        <v>656</v>
      </c>
      <c r="M1617" s="20">
        <v>114010</v>
      </c>
      <c r="N1617" s="13" t="s">
        <v>2393</v>
      </c>
      <c r="O1617" s="13" t="s">
        <v>718</v>
      </c>
      <c r="P1617" s="13" t="s">
        <v>719</v>
      </c>
      <c r="Q1617" s="13" t="s">
        <v>720</v>
      </c>
      <c r="R1617" s="13" t="s">
        <v>714</v>
      </c>
      <c r="S1617" s="13" t="s">
        <v>715</v>
      </c>
    </row>
    <row r="1618" spans="1:19" x14ac:dyDescent="0.25">
      <c r="A1618" s="13" t="s">
        <v>722</v>
      </c>
      <c r="B1618" s="13" t="s">
        <v>703</v>
      </c>
      <c r="C1618" s="13" t="s">
        <v>723</v>
      </c>
      <c r="D1618" s="13" t="s">
        <v>705</v>
      </c>
      <c r="E1618" s="13" t="s">
        <v>706</v>
      </c>
      <c r="F1618" s="14">
        <v>693.41</v>
      </c>
      <c r="G1618" s="13" t="s">
        <v>707</v>
      </c>
      <c r="H1618" s="19">
        <v>43983</v>
      </c>
      <c r="I1618" s="13" t="s">
        <v>2319</v>
      </c>
      <c r="J1618" s="13" t="s">
        <v>2392</v>
      </c>
      <c r="K1618" s="20">
        <v>10100</v>
      </c>
      <c r="L1618" s="13" t="s">
        <v>656</v>
      </c>
      <c r="M1618" s="20">
        <v>114010</v>
      </c>
      <c r="N1618" s="13" t="s">
        <v>2393</v>
      </c>
      <c r="O1618" s="13" t="s">
        <v>724</v>
      </c>
      <c r="P1618" s="13" t="s">
        <v>725</v>
      </c>
      <c r="Q1618" s="13" t="s">
        <v>726</v>
      </c>
      <c r="R1618" s="13" t="s">
        <v>714</v>
      </c>
      <c r="S1618" s="13" t="s">
        <v>715</v>
      </c>
    </row>
    <row r="1619" spans="1:19" x14ac:dyDescent="0.25">
      <c r="A1619" s="13" t="s">
        <v>702</v>
      </c>
      <c r="B1619" s="13" t="s">
        <v>703</v>
      </c>
      <c r="C1619" s="13" t="s">
        <v>704</v>
      </c>
      <c r="D1619" s="13" t="s">
        <v>705</v>
      </c>
      <c r="E1619" s="13" t="s">
        <v>706</v>
      </c>
      <c r="F1619" s="14">
        <v>444.28</v>
      </c>
      <c r="G1619" s="13" t="s">
        <v>707</v>
      </c>
      <c r="H1619" s="19">
        <v>43922</v>
      </c>
      <c r="I1619" s="13" t="s">
        <v>2394</v>
      </c>
      <c r="J1619" s="13" t="s">
        <v>2395</v>
      </c>
      <c r="K1619" s="20">
        <v>10100</v>
      </c>
      <c r="L1619" s="13" t="s">
        <v>656</v>
      </c>
      <c r="M1619" s="20">
        <v>114020</v>
      </c>
      <c r="N1619" s="13" t="s">
        <v>2396</v>
      </c>
      <c r="O1619" s="13" t="s">
        <v>711</v>
      </c>
      <c r="P1619" s="13" t="s">
        <v>712</v>
      </c>
      <c r="Q1619" s="13" t="s">
        <v>713</v>
      </c>
      <c r="R1619" s="13" t="s">
        <v>714</v>
      </c>
      <c r="S1619" s="13" t="s">
        <v>730</v>
      </c>
    </row>
    <row r="1620" spans="1:19" x14ac:dyDescent="0.25">
      <c r="A1620" s="13" t="s">
        <v>716</v>
      </c>
      <c r="B1620" s="13" t="s">
        <v>703</v>
      </c>
      <c r="C1620" s="13" t="s">
        <v>717</v>
      </c>
      <c r="D1620" s="13" t="s">
        <v>705</v>
      </c>
      <c r="E1620" s="13" t="s">
        <v>706</v>
      </c>
      <c r="F1620" s="14">
        <v>492.35</v>
      </c>
      <c r="G1620" s="13" t="s">
        <v>707</v>
      </c>
      <c r="H1620" s="19">
        <v>43952</v>
      </c>
      <c r="I1620" s="13" t="s">
        <v>2388</v>
      </c>
      <c r="J1620" s="13" t="s">
        <v>2395</v>
      </c>
      <c r="K1620" s="20">
        <v>10100</v>
      </c>
      <c r="L1620" s="13" t="s">
        <v>656</v>
      </c>
      <c r="M1620" s="20">
        <v>114020</v>
      </c>
      <c r="N1620" s="13" t="s">
        <v>2396</v>
      </c>
      <c r="O1620" s="13" t="s">
        <v>718</v>
      </c>
      <c r="P1620" s="13" t="s">
        <v>719</v>
      </c>
      <c r="Q1620" s="13" t="s">
        <v>720</v>
      </c>
      <c r="R1620" s="13" t="s">
        <v>714</v>
      </c>
      <c r="S1620" s="13" t="s">
        <v>730</v>
      </c>
    </row>
    <row r="1621" spans="1:19" x14ac:dyDescent="0.25">
      <c r="A1621" s="13" t="s">
        <v>722</v>
      </c>
      <c r="B1621" s="13" t="s">
        <v>703</v>
      </c>
      <c r="C1621" s="13" t="s">
        <v>723</v>
      </c>
      <c r="D1621" s="13" t="s">
        <v>705</v>
      </c>
      <c r="E1621" s="13" t="s">
        <v>706</v>
      </c>
      <c r="F1621" s="14">
        <v>444.28</v>
      </c>
      <c r="G1621" s="13" t="s">
        <v>707</v>
      </c>
      <c r="H1621" s="19">
        <v>43983</v>
      </c>
      <c r="I1621" s="13" t="s">
        <v>2322</v>
      </c>
      <c r="J1621" s="13" t="s">
        <v>2395</v>
      </c>
      <c r="K1621" s="20">
        <v>10100</v>
      </c>
      <c r="L1621" s="13" t="s">
        <v>656</v>
      </c>
      <c r="M1621" s="20">
        <v>114020</v>
      </c>
      <c r="N1621" s="13" t="s">
        <v>2396</v>
      </c>
      <c r="O1621" s="13" t="s">
        <v>724</v>
      </c>
      <c r="P1621" s="13" t="s">
        <v>725</v>
      </c>
      <c r="Q1621" s="13" t="s">
        <v>726</v>
      </c>
      <c r="R1621" s="13" t="s">
        <v>714</v>
      </c>
      <c r="S1621" s="13" t="s">
        <v>730</v>
      </c>
    </row>
    <row r="1622" spans="1:19" x14ac:dyDescent="0.25">
      <c r="A1622" s="13" t="s">
        <v>702</v>
      </c>
      <c r="B1622" s="13" t="s">
        <v>703</v>
      </c>
      <c r="C1622" s="13" t="s">
        <v>704</v>
      </c>
      <c r="D1622" s="13" t="s">
        <v>705</v>
      </c>
      <c r="E1622" s="13" t="s">
        <v>706</v>
      </c>
      <c r="F1622" s="14">
        <v>8978.49</v>
      </c>
      <c r="G1622" s="13" t="s">
        <v>707</v>
      </c>
      <c r="H1622" s="19">
        <v>43922</v>
      </c>
      <c r="I1622" s="13" t="s">
        <v>2397</v>
      </c>
      <c r="J1622" s="13" t="s">
        <v>2398</v>
      </c>
      <c r="K1622" s="20">
        <v>10100</v>
      </c>
      <c r="L1622" s="13" t="s">
        <v>656</v>
      </c>
      <c r="M1622" s="20">
        <v>114040</v>
      </c>
      <c r="N1622" s="13" t="s">
        <v>2399</v>
      </c>
      <c r="O1622" s="13" t="s">
        <v>711</v>
      </c>
      <c r="P1622" s="13" t="s">
        <v>712</v>
      </c>
      <c r="Q1622" s="13" t="s">
        <v>713</v>
      </c>
      <c r="R1622" s="13" t="s">
        <v>714</v>
      </c>
      <c r="S1622" s="13" t="s">
        <v>682</v>
      </c>
    </row>
    <row r="1623" spans="1:19" x14ac:dyDescent="0.25">
      <c r="A1623" s="13" t="s">
        <v>716</v>
      </c>
      <c r="B1623" s="13" t="s">
        <v>703</v>
      </c>
      <c r="C1623" s="13" t="s">
        <v>717</v>
      </c>
      <c r="D1623" s="13" t="s">
        <v>705</v>
      </c>
      <c r="E1623" s="13" t="s">
        <v>706</v>
      </c>
      <c r="F1623" s="14">
        <v>8978.49</v>
      </c>
      <c r="G1623" s="13" t="s">
        <v>707</v>
      </c>
      <c r="H1623" s="19">
        <v>43952</v>
      </c>
      <c r="I1623" s="13" t="s">
        <v>2391</v>
      </c>
      <c r="J1623" s="13" t="s">
        <v>2398</v>
      </c>
      <c r="K1623" s="20">
        <v>10100</v>
      </c>
      <c r="L1623" s="13" t="s">
        <v>656</v>
      </c>
      <c r="M1623" s="20">
        <v>114040</v>
      </c>
      <c r="N1623" s="13" t="s">
        <v>2399</v>
      </c>
      <c r="O1623" s="13" t="s">
        <v>718</v>
      </c>
      <c r="P1623" s="13" t="s">
        <v>719</v>
      </c>
      <c r="Q1623" s="13" t="s">
        <v>720</v>
      </c>
      <c r="R1623" s="13" t="s">
        <v>714</v>
      </c>
      <c r="S1623" s="13" t="s">
        <v>682</v>
      </c>
    </row>
    <row r="1624" spans="1:19" x14ac:dyDescent="0.25">
      <c r="A1624" s="13" t="s">
        <v>722</v>
      </c>
      <c r="B1624" s="13" t="s">
        <v>703</v>
      </c>
      <c r="C1624" s="13" t="s">
        <v>723</v>
      </c>
      <c r="D1624" s="13" t="s">
        <v>705</v>
      </c>
      <c r="E1624" s="13" t="s">
        <v>706</v>
      </c>
      <c r="F1624" s="14">
        <v>9974.39</v>
      </c>
      <c r="G1624" s="13" t="s">
        <v>707</v>
      </c>
      <c r="H1624" s="19">
        <v>43983</v>
      </c>
      <c r="I1624" s="13" t="s">
        <v>2325</v>
      </c>
      <c r="J1624" s="13" t="s">
        <v>2398</v>
      </c>
      <c r="K1624" s="20">
        <v>10100</v>
      </c>
      <c r="L1624" s="13" t="s">
        <v>656</v>
      </c>
      <c r="M1624" s="20">
        <v>114040</v>
      </c>
      <c r="N1624" s="13" t="s">
        <v>2399</v>
      </c>
      <c r="O1624" s="13" t="s">
        <v>724</v>
      </c>
      <c r="P1624" s="13" t="s">
        <v>725</v>
      </c>
      <c r="Q1624" s="13" t="s">
        <v>726</v>
      </c>
      <c r="R1624" s="13" t="s">
        <v>714</v>
      </c>
      <c r="S1624" s="13" t="s">
        <v>682</v>
      </c>
    </row>
    <row r="1625" spans="1:19" x14ac:dyDescent="0.25">
      <c r="A1625" s="13" t="s">
        <v>702</v>
      </c>
      <c r="B1625" s="13" t="s">
        <v>703</v>
      </c>
      <c r="C1625" s="13" t="s">
        <v>704</v>
      </c>
      <c r="D1625" s="13" t="s">
        <v>705</v>
      </c>
      <c r="E1625" s="13" t="s">
        <v>706</v>
      </c>
      <c r="F1625" s="14">
        <v>2327.0700000000002</v>
      </c>
      <c r="G1625" s="13" t="s">
        <v>707</v>
      </c>
      <c r="H1625" s="19">
        <v>43922</v>
      </c>
      <c r="I1625" s="13" t="s">
        <v>2400</v>
      </c>
      <c r="J1625" s="13" t="s">
        <v>2401</v>
      </c>
      <c r="K1625" s="20">
        <v>10100</v>
      </c>
      <c r="L1625" s="13" t="s">
        <v>656</v>
      </c>
      <c r="M1625" s="20">
        <v>114060</v>
      </c>
      <c r="N1625" s="13" t="s">
        <v>2402</v>
      </c>
      <c r="O1625" s="13" t="s">
        <v>711</v>
      </c>
      <c r="P1625" s="13" t="s">
        <v>712</v>
      </c>
      <c r="Q1625" s="13" t="s">
        <v>713</v>
      </c>
      <c r="R1625" s="13" t="s">
        <v>714</v>
      </c>
      <c r="S1625" s="13" t="s">
        <v>721</v>
      </c>
    </row>
    <row r="1626" spans="1:19" x14ac:dyDescent="0.25">
      <c r="A1626" s="13" t="s">
        <v>716</v>
      </c>
      <c r="B1626" s="13" t="s">
        <v>703</v>
      </c>
      <c r="C1626" s="13" t="s">
        <v>717</v>
      </c>
      <c r="D1626" s="13" t="s">
        <v>705</v>
      </c>
      <c r="E1626" s="13" t="s">
        <v>706</v>
      </c>
      <c r="F1626" s="14">
        <v>2250.54</v>
      </c>
      <c r="G1626" s="13" t="s">
        <v>707</v>
      </c>
      <c r="H1626" s="19">
        <v>43952</v>
      </c>
      <c r="I1626" s="13" t="s">
        <v>2394</v>
      </c>
      <c r="J1626" s="13" t="s">
        <v>2401</v>
      </c>
      <c r="K1626" s="20">
        <v>10100</v>
      </c>
      <c r="L1626" s="13" t="s">
        <v>656</v>
      </c>
      <c r="M1626" s="20">
        <v>114060</v>
      </c>
      <c r="N1626" s="13" t="s">
        <v>2402</v>
      </c>
      <c r="O1626" s="13" t="s">
        <v>718</v>
      </c>
      <c r="P1626" s="13" t="s">
        <v>719</v>
      </c>
      <c r="Q1626" s="13" t="s">
        <v>720</v>
      </c>
      <c r="R1626" s="13" t="s">
        <v>714</v>
      </c>
      <c r="S1626" s="13" t="s">
        <v>721</v>
      </c>
    </row>
    <row r="1627" spans="1:19" x14ac:dyDescent="0.25">
      <c r="A1627" s="13" t="s">
        <v>722</v>
      </c>
      <c r="B1627" s="13" t="s">
        <v>703</v>
      </c>
      <c r="C1627" s="13" t="s">
        <v>723</v>
      </c>
      <c r="D1627" s="13" t="s">
        <v>705</v>
      </c>
      <c r="E1627" s="13" t="s">
        <v>706</v>
      </c>
      <c r="F1627" s="14">
        <v>2250.54</v>
      </c>
      <c r="G1627" s="13" t="s">
        <v>707</v>
      </c>
      <c r="H1627" s="19">
        <v>43983</v>
      </c>
      <c r="I1627" s="13" t="s">
        <v>2328</v>
      </c>
      <c r="J1627" s="13" t="s">
        <v>2401</v>
      </c>
      <c r="K1627" s="20">
        <v>10100</v>
      </c>
      <c r="L1627" s="13" t="s">
        <v>656</v>
      </c>
      <c r="M1627" s="20">
        <v>114060</v>
      </c>
      <c r="N1627" s="13" t="s">
        <v>2402</v>
      </c>
      <c r="O1627" s="13" t="s">
        <v>724</v>
      </c>
      <c r="P1627" s="13" t="s">
        <v>725</v>
      </c>
      <c r="Q1627" s="13" t="s">
        <v>726</v>
      </c>
      <c r="R1627" s="13" t="s">
        <v>714</v>
      </c>
      <c r="S1627" s="13" t="s">
        <v>721</v>
      </c>
    </row>
    <row r="1628" spans="1:19" x14ac:dyDescent="0.25">
      <c r="A1628" s="13" t="s">
        <v>702</v>
      </c>
      <c r="B1628" s="13" t="s">
        <v>703</v>
      </c>
      <c r="C1628" s="13" t="s">
        <v>704</v>
      </c>
      <c r="D1628" s="13" t="s">
        <v>705</v>
      </c>
      <c r="E1628" s="13" t="s">
        <v>706</v>
      </c>
      <c r="F1628" s="14">
        <v>3467.58</v>
      </c>
      <c r="G1628" s="13" t="s">
        <v>707</v>
      </c>
      <c r="H1628" s="19">
        <v>43922</v>
      </c>
      <c r="I1628" s="13" t="s">
        <v>2403</v>
      </c>
      <c r="J1628" s="13" t="s">
        <v>2404</v>
      </c>
      <c r="K1628" s="20">
        <v>10101</v>
      </c>
      <c r="L1628" s="13" t="s">
        <v>657</v>
      </c>
      <c r="M1628" s="20">
        <v>111100</v>
      </c>
      <c r="N1628" s="13" t="s">
        <v>2405</v>
      </c>
      <c r="O1628" s="13" t="s">
        <v>711</v>
      </c>
      <c r="P1628" s="13" t="s">
        <v>712</v>
      </c>
      <c r="Q1628" s="13" t="s">
        <v>713</v>
      </c>
      <c r="R1628" s="13" t="s">
        <v>714</v>
      </c>
      <c r="S1628" s="13" t="s">
        <v>715</v>
      </c>
    </row>
    <row r="1629" spans="1:19" x14ac:dyDescent="0.25">
      <c r="A1629" s="13" t="s">
        <v>716</v>
      </c>
      <c r="B1629" s="13" t="s">
        <v>703</v>
      </c>
      <c r="C1629" s="13" t="s">
        <v>717</v>
      </c>
      <c r="D1629" s="13" t="s">
        <v>705</v>
      </c>
      <c r="E1629" s="13" t="s">
        <v>706</v>
      </c>
      <c r="F1629" s="14">
        <v>2901.84</v>
      </c>
      <c r="G1629" s="13" t="s">
        <v>707</v>
      </c>
      <c r="H1629" s="19">
        <v>43952</v>
      </c>
      <c r="I1629" s="13" t="s">
        <v>2397</v>
      </c>
      <c r="J1629" s="13" t="s">
        <v>2404</v>
      </c>
      <c r="K1629" s="20">
        <v>10101</v>
      </c>
      <c r="L1629" s="13" t="s">
        <v>657</v>
      </c>
      <c r="M1629" s="20">
        <v>111100</v>
      </c>
      <c r="N1629" s="13" t="s">
        <v>2405</v>
      </c>
      <c r="O1629" s="13" t="s">
        <v>718</v>
      </c>
      <c r="P1629" s="13" t="s">
        <v>719</v>
      </c>
      <c r="Q1629" s="13" t="s">
        <v>720</v>
      </c>
      <c r="R1629" s="13" t="s">
        <v>714</v>
      </c>
      <c r="S1629" s="13" t="s">
        <v>715</v>
      </c>
    </row>
    <row r="1630" spans="1:19" x14ac:dyDescent="0.25">
      <c r="A1630" s="13" t="s">
        <v>722</v>
      </c>
      <c r="B1630" s="13" t="s">
        <v>703</v>
      </c>
      <c r="C1630" s="13" t="s">
        <v>723</v>
      </c>
      <c r="D1630" s="13" t="s">
        <v>705</v>
      </c>
      <c r="E1630" s="13" t="s">
        <v>706</v>
      </c>
      <c r="F1630" s="14">
        <v>2738.66</v>
      </c>
      <c r="G1630" s="13" t="s">
        <v>707</v>
      </c>
      <c r="H1630" s="19">
        <v>43983</v>
      </c>
      <c r="I1630" s="13" t="s">
        <v>2331</v>
      </c>
      <c r="J1630" s="13" t="s">
        <v>2404</v>
      </c>
      <c r="K1630" s="20">
        <v>10101</v>
      </c>
      <c r="L1630" s="13" t="s">
        <v>657</v>
      </c>
      <c r="M1630" s="20">
        <v>111100</v>
      </c>
      <c r="N1630" s="13" t="s">
        <v>2405</v>
      </c>
      <c r="O1630" s="13" t="s">
        <v>724</v>
      </c>
      <c r="P1630" s="13" t="s">
        <v>725</v>
      </c>
      <c r="Q1630" s="13" t="s">
        <v>726</v>
      </c>
      <c r="R1630" s="13" t="s">
        <v>714</v>
      </c>
      <c r="S1630" s="13" t="s">
        <v>715</v>
      </c>
    </row>
    <row r="1631" spans="1:19" x14ac:dyDescent="0.25">
      <c r="A1631" s="13" t="s">
        <v>702</v>
      </c>
      <c r="B1631" s="13" t="s">
        <v>703</v>
      </c>
      <c r="C1631" s="13" t="s">
        <v>704</v>
      </c>
      <c r="D1631" s="13" t="s">
        <v>705</v>
      </c>
      <c r="E1631" s="13" t="s">
        <v>706</v>
      </c>
      <c r="F1631" s="14">
        <v>4726.1899999999996</v>
      </c>
      <c r="G1631" s="13" t="s">
        <v>707</v>
      </c>
      <c r="H1631" s="19">
        <v>43922</v>
      </c>
      <c r="I1631" s="13" t="s">
        <v>2406</v>
      </c>
      <c r="J1631" s="13" t="s">
        <v>2407</v>
      </c>
      <c r="K1631" s="20">
        <v>10101</v>
      </c>
      <c r="L1631" s="13" t="s">
        <v>657</v>
      </c>
      <c r="M1631" s="20">
        <v>111200</v>
      </c>
      <c r="N1631" s="13" t="s">
        <v>2408</v>
      </c>
      <c r="O1631" s="13" t="s">
        <v>711</v>
      </c>
      <c r="P1631" s="13" t="s">
        <v>712</v>
      </c>
      <c r="Q1631" s="13" t="s">
        <v>713</v>
      </c>
      <c r="R1631" s="13" t="s">
        <v>714</v>
      </c>
      <c r="S1631" s="13" t="s">
        <v>730</v>
      </c>
    </row>
    <row r="1632" spans="1:19" x14ac:dyDescent="0.25">
      <c r="A1632" s="13" t="s">
        <v>716</v>
      </c>
      <c r="B1632" s="13" t="s">
        <v>703</v>
      </c>
      <c r="C1632" s="13" t="s">
        <v>717</v>
      </c>
      <c r="D1632" s="13" t="s">
        <v>705</v>
      </c>
      <c r="E1632" s="13" t="s">
        <v>706</v>
      </c>
      <c r="F1632" s="14">
        <v>2766.19</v>
      </c>
      <c r="G1632" s="13" t="s">
        <v>707</v>
      </c>
      <c r="H1632" s="19">
        <v>43952</v>
      </c>
      <c r="I1632" s="13" t="s">
        <v>2400</v>
      </c>
      <c r="J1632" s="13" t="s">
        <v>2407</v>
      </c>
      <c r="K1632" s="20">
        <v>10101</v>
      </c>
      <c r="L1632" s="13" t="s">
        <v>657</v>
      </c>
      <c r="M1632" s="20">
        <v>111200</v>
      </c>
      <c r="N1632" s="13" t="s">
        <v>2408</v>
      </c>
      <c r="O1632" s="13" t="s">
        <v>718</v>
      </c>
      <c r="P1632" s="13" t="s">
        <v>719</v>
      </c>
      <c r="Q1632" s="13" t="s">
        <v>720</v>
      </c>
      <c r="R1632" s="13" t="s">
        <v>714</v>
      </c>
      <c r="S1632" s="13" t="s">
        <v>730</v>
      </c>
    </row>
    <row r="1633" spans="1:19" x14ac:dyDescent="0.25">
      <c r="A1633" s="13" t="s">
        <v>722</v>
      </c>
      <c r="B1633" s="13" t="s">
        <v>703</v>
      </c>
      <c r="C1633" s="13" t="s">
        <v>723</v>
      </c>
      <c r="D1633" s="13" t="s">
        <v>705</v>
      </c>
      <c r="E1633" s="13" t="s">
        <v>706</v>
      </c>
      <c r="F1633" s="14">
        <v>3044.41</v>
      </c>
      <c r="G1633" s="13" t="s">
        <v>707</v>
      </c>
      <c r="H1633" s="19">
        <v>43983</v>
      </c>
      <c r="I1633" s="13" t="s">
        <v>2334</v>
      </c>
      <c r="J1633" s="13" t="s">
        <v>2407</v>
      </c>
      <c r="K1633" s="20">
        <v>10101</v>
      </c>
      <c r="L1633" s="13" t="s">
        <v>657</v>
      </c>
      <c r="M1633" s="20">
        <v>111200</v>
      </c>
      <c r="N1633" s="13" t="s">
        <v>2408</v>
      </c>
      <c r="O1633" s="13" t="s">
        <v>724</v>
      </c>
      <c r="P1633" s="13" t="s">
        <v>725</v>
      </c>
      <c r="Q1633" s="13" t="s">
        <v>726</v>
      </c>
      <c r="R1633" s="13" t="s">
        <v>714</v>
      </c>
      <c r="S1633" s="13" t="s">
        <v>730</v>
      </c>
    </row>
    <row r="1634" spans="1:19" x14ac:dyDescent="0.25">
      <c r="A1634" s="13" t="s">
        <v>702</v>
      </c>
      <c r="B1634" s="13" t="s">
        <v>703</v>
      </c>
      <c r="C1634" s="13" t="s">
        <v>704</v>
      </c>
      <c r="D1634" s="13" t="s">
        <v>705</v>
      </c>
      <c r="E1634" s="13" t="s">
        <v>706</v>
      </c>
      <c r="F1634" s="14">
        <v>41321.53</v>
      </c>
      <c r="G1634" s="13" t="s">
        <v>707</v>
      </c>
      <c r="H1634" s="19">
        <v>43922</v>
      </c>
      <c r="I1634" s="13" t="s">
        <v>2409</v>
      </c>
      <c r="J1634" s="13" t="s">
        <v>2410</v>
      </c>
      <c r="K1634" s="20">
        <v>10101</v>
      </c>
      <c r="L1634" s="13" t="s">
        <v>657</v>
      </c>
      <c r="M1634" s="20">
        <v>111400</v>
      </c>
      <c r="N1634" s="13" t="s">
        <v>2411</v>
      </c>
      <c r="O1634" s="13" t="s">
        <v>711</v>
      </c>
      <c r="P1634" s="13" t="s">
        <v>712</v>
      </c>
      <c r="Q1634" s="13" t="s">
        <v>713</v>
      </c>
      <c r="R1634" s="13" t="s">
        <v>714</v>
      </c>
      <c r="S1634" s="13" t="s">
        <v>682</v>
      </c>
    </row>
    <row r="1635" spans="1:19" x14ac:dyDescent="0.25">
      <c r="A1635" s="13" t="s">
        <v>716</v>
      </c>
      <c r="B1635" s="13" t="s">
        <v>703</v>
      </c>
      <c r="C1635" s="13" t="s">
        <v>717</v>
      </c>
      <c r="D1635" s="13" t="s">
        <v>705</v>
      </c>
      <c r="E1635" s="13" t="s">
        <v>706</v>
      </c>
      <c r="F1635" s="14">
        <v>48386.92</v>
      </c>
      <c r="G1635" s="13" t="s">
        <v>707</v>
      </c>
      <c r="H1635" s="19">
        <v>43952</v>
      </c>
      <c r="I1635" s="13" t="s">
        <v>2403</v>
      </c>
      <c r="J1635" s="13" t="s">
        <v>2410</v>
      </c>
      <c r="K1635" s="20">
        <v>10101</v>
      </c>
      <c r="L1635" s="13" t="s">
        <v>657</v>
      </c>
      <c r="M1635" s="20">
        <v>111400</v>
      </c>
      <c r="N1635" s="13" t="s">
        <v>2411</v>
      </c>
      <c r="O1635" s="13" t="s">
        <v>718</v>
      </c>
      <c r="P1635" s="13" t="s">
        <v>719</v>
      </c>
      <c r="Q1635" s="13" t="s">
        <v>720</v>
      </c>
      <c r="R1635" s="13" t="s">
        <v>714</v>
      </c>
      <c r="S1635" s="13" t="s">
        <v>682</v>
      </c>
    </row>
    <row r="1636" spans="1:19" x14ac:dyDescent="0.25">
      <c r="A1636" s="13" t="s">
        <v>722</v>
      </c>
      <c r="B1636" s="13" t="s">
        <v>703</v>
      </c>
      <c r="C1636" s="13" t="s">
        <v>723</v>
      </c>
      <c r="D1636" s="13" t="s">
        <v>705</v>
      </c>
      <c r="E1636" s="13" t="s">
        <v>706</v>
      </c>
      <c r="F1636" s="14">
        <v>2133.64</v>
      </c>
      <c r="G1636" s="13" t="s">
        <v>707</v>
      </c>
      <c r="H1636" s="19">
        <v>43983</v>
      </c>
      <c r="I1636" s="13" t="s">
        <v>2412</v>
      </c>
      <c r="J1636" s="13" t="s">
        <v>2410</v>
      </c>
      <c r="K1636" s="20">
        <v>10101</v>
      </c>
      <c r="L1636" s="13" t="s">
        <v>657</v>
      </c>
      <c r="M1636" s="20">
        <v>111400</v>
      </c>
      <c r="N1636" s="13" t="s">
        <v>2411</v>
      </c>
      <c r="O1636" s="13" t="s">
        <v>724</v>
      </c>
      <c r="P1636" s="13" t="s">
        <v>681</v>
      </c>
      <c r="Q1636" s="13" t="s">
        <v>874</v>
      </c>
      <c r="R1636" s="13" t="s">
        <v>714</v>
      </c>
      <c r="S1636" s="13" t="s">
        <v>682</v>
      </c>
    </row>
    <row r="1637" spans="1:19" x14ac:dyDescent="0.25">
      <c r="A1637" s="13" t="s">
        <v>722</v>
      </c>
      <c r="B1637" s="13" t="s">
        <v>703</v>
      </c>
      <c r="C1637" s="13" t="s">
        <v>723</v>
      </c>
      <c r="D1637" s="13" t="s">
        <v>705</v>
      </c>
      <c r="E1637" s="13" t="s">
        <v>706</v>
      </c>
      <c r="F1637" s="14">
        <v>36578.76</v>
      </c>
      <c r="G1637" s="13" t="s">
        <v>707</v>
      </c>
      <c r="H1637" s="19">
        <v>43983</v>
      </c>
      <c r="I1637" s="13" t="s">
        <v>2337</v>
      </c>
      <c r="J1637" s="13" t="s">
        <v>2410</v>
      </c>
      <c r="K1637" s="20">
        <v>10101</v>
      </c>
      <c r="L1637" s="13" t="s">
        <v>657</v>
      </c>
      <c r="M1637" s="20">
        <v>111400</v>
      </c>
      <c r="N1637" s="13" t="s">
        <v>2411</v>
      </c>
      <c r="O1637" s="13" t="s">
        <v>724</v>
      </c>
      <c r="P1637" s="13" t="s">
        <v>725</v>
      </c>
      <c r="Q1637" s="13" t="s">
        <v>726</v>
      </c>
      <c r="R1637" s="13" t="s">
        <v>714</v>
      </c>
      <c r="S1637" s="13" t="s">
        <v>682</v>
      </c>
    </row>
    <row r="1638" spans="1:19" x14ac:dyDescent="0.25">
      <c r="A1638" s="13" t="s">
        <v>702</v>
      </c>
      <c r="B1638" s="13" t="s">
        <v>703</v>
      </c>
      <c r="C1638" s="13" t="s">
        <v>704</v>
      </c>
      <c r="D1638" s="13" t="s">
        <v>705</v>
      </c>
      <c r="E1638" s="13" t="s">
        <v>706</v>
      </c>
      <c r="F1638" s="14">
        <v>22413.18</v>
      </c>
      <c r="G1638" s="13" t="s">
        <v>707</v>
      </c>
      <c r="H1638" s="19">
        <v>43922</v>
      </c>
      <c r="I1638" s="13" t="s">
        <v>2413</v>
      </c>
      <c r="J1638" s="13" t="s">
        <v>2414</v>
      </c>
      <c r="K1638" s="20">
        <v>10101</v>
      </c>
      <c r="L1638" s="13" t="s">
        <v>657</v>
      </c>
      <c r="M1638" s="20">
        <v>111600</v>
      </c>
      <c r="N1638" s="13" t="s">
        <v>2415</v>
      </c>
      <c r="O1638" s="13" t="s">
        <v>711</v>
      </c>
      <c r="P1638" s="13" t="s">
        <v>712</v>
      </c>
      <c r="Q1638" s="13" t="s">
        <v>713</v>
      </c>
      <c r="R1638" s="13" t="s">
        <v>714</v>
      </c>
      <c r="S1638" s="13" t="s">
        <v>721</v>
      </c>
    </row>
    <row r="1639" spans="1:19" x14ac:dyDescent="0.25">
      <c r="A1639" s="13" t="s">
        <v>716</v>
      </c>
      <c r="B1639" s="13" t="s">
        <v>703</v>
      </c>
      <c r="C1639" s="13" t="s">
        <v>717</v>
      </c>
      <c r="D1639" s="13" t="s">
        <v>705</v>
      </c>
      <c r="E1639" s="13" t="s">
        <v>706</v>
      </c>
      <c r="F1639" s="14">
        <v>27429.14</v>
      </c>
      <c r="G1639" s="13" t="s">
        <v>707</v>
      </c>
      <c r="H1639" s="19">
        <v>43952</v>
      </c>
      <c r="I1639" s="13" t="s">
        <v>2406</v>
      </c>
      <c r="J1639" s="13" t="s">
        <v>2414</v>
      </c>
      <c r="K1639" s="20">
        <v>10101</v>
      </c>
      <c r="L1639" s="13" t="s">
        <v>657</v>
      </c>
      <c r="M1639" s="20">
        <v>111600</v>
      </c>
      <c r="N1639" s="13" t="s">
        <v>2415</v>
      </c>
      <c r="O1639" s="13" t="s">
        <v>718</v>
      </c>
      <c r="P1639" s="13" t="s">
        <v>719</v>
      </c>
      <c r="Q1639" s="13" t="s">
        <v>720</v>
      </c>
      <c r="R1639" s="13" t="s">
        <v>714</v>
      </c>
      <c r="S1639" s="13" t="s">
        <v>721</v>
      </c>
    </row>
    <row r="1640" spans="1:19" x14ac:dyDescent="0.25">
      <c r="A1640" s="13" t="s">
        <v>722</v>
      </c>
      <c r="B1640" s="13" t="s">
        <v>703</v>
      </c>
      <c r="C1640" s="13" t="s">
        <v>723</v>
      </c>
      <c r="D1640" s="13" t="s">
        <v>705</v>
      </c>
      <c r="E1640" s="13" t="s">
        <v>706</v>
      </c>
      <c r="F1640" s="14">
        <v>24208.48</v>
      </c>
      <c r="G1640" s="13" t="s">
        <v>707</v>
      </c>
      <c r="H1640" s="19">
        <v>43983</v>
      </c>
      <c r="I1640" s="13" t="s">
        <v>2340</v>
      </c>
      <c r="J1640" s="13" t="s">
        <v>2414</v>
      </c>
      <c r="K1640" s="20">
        <v>10101</v>
      </c>
      <c r="L1640" s="13" t="s">
        <v>657</v>
      </c>
      <c r="M1640" s="20">
        <v>111600</v>
      </c>
      <c r="N1640" s="13" t="s">
        <v>2415</v>
      </c>
      <c r="O1640" s="13" t="s">
        <v>724</v>
      </c>
      <c r="P1640" s="13" t="s">
        <v>725</v>
      </c>
      <c r="Q1640" s="13" t="s">
        <v>726</v>
      </c>
      <c r="R1640" s="13" t="s">
        <v>714</v>
      </c>
      <c r="S1640" s="13" t="s">
        <v>721</v>
      </c>
    </row>
    <row r="1641" spans="1:19" x14ac:dyDescent="0.25">
      <c r="A1641" s="13" t="s">
        <v>702</v>
      </c>
      <c r="B1641" s="13" t="s">
        <v>703</v>
      </c>
      <c r="C1641" s="13" t="s">
        <v>704</v>
      </c>
      <c r="D1641" s="13" t="s">
        <v>705</v>
      </c>
      <c r="E1641" s="13" t="s">
        <v>706</v>
      </c>
      <c r="F1641" s="14">
        <v>3288.38</v>
      </c>
      <c r="G1641" s="13" t="s">
        <v>707</v>
      </c>
      <c r="H1641" s="19">
        <v>43922</v>
      </c>
      <c r="I1641" s="13" t="s">
        <v>2416</v>
      </c>
      <c r="J1641" s="13" t="s">
        <v>2417</v>
      </c>
      <c r="K1641" s="20">
        <v>10101</v>
      </c>
      <c r="L1641" s="13" t="s">
        <v>657</v>
      </c>
      <c r="M1641" s="20">
        <v>111700</v>
      </c>
      <c r="N1641" s="13" t="s">
        <v>2418</v>
      </c>
      <c r="O1641" s="13" t="s">
        <v>711</v>
      </c>
      <c r="P1641" s="13" t="s">
        <v>712</v>
      </c>
      <c r="Q1641" s="13" t="s">
        <v>713</v>
      </c>
      <c r="R1641" s="13" t="s">
        <v>714</v>
      </c>
      <c r="S1641" s="13" t="s">
        <v>741</v>
      </c>
    </row>
    <row r="1642" spans="1:19" x14ac:dyDescent="0.25">
      <c r="A1642" s="13" t="s">
        <v>716</v>
      </c>
      <c r="B1642" s="13" t="s">
        <v>703</v>
      </c>
      <c r="C1642" s="13" t="s">
        <v>717</v>
      </c>
      <c r="D1642" s="13" t="s">
        <v>705</v>
      </c>
      <c r="E1642" s="13" t="s">
        <v>706</v>
      </c>
      <c r="F1642" s="14">
        <v>3074.33</v>
      </c>
      <c r="G1642" s="13" t="s">
        <v>707</v>
      </c>
      <c r="H1642" s="19">
        <v>43952</v>
      </c>
      <c r="I1642" s="13" t="s">
        <v>2409</v>
      </c>
      <c r="J1642" s="13" t="s">
        <v>2417</v>
      </c>
      <c r="K1642" s="20">
        <v>10101</v>
      </c>
      <c r="L1642" s="13" t="s">
        <v>657</v>
      </c>
      <c r="M1642" s="20">
        <v>111700</v>
      </c>
      <c r="N1642" s="13" t="s">
        <v>2418</v>
      </c>
      <c r="O1642" s="13" t="s">
        <v>718</v>
      </c>
      <c r="P1642" s="13" t="s">
        <v>719</v>
      </c>
      <c r="Q1642" s="13" t="s">
        <v>720</v>
      </c>
      <c r="R1642" s="13" t="s">
        <v>714</v>
      </c>
      <c r="S1642" s="13" t="s">
        <v>741</v>
      </c>
    </row>
    <row r="1643" spans="1:19" x14ac:dyDescent="0.25">
      <c r="A1643" s="13" t="s">
        <v>722</v>
      </c>
      <c r="B1643" s="13" t="s">
        <v>703</v>
      </c>
      <c r="C1643" s="13" t="s">
        <v>723</v>
      </c>
      <c r="D1643" s="13" t="s">
        <v>705</v>
      </c>
      <c r="E1643" s="13" t="s">
        <v>706</v>
      </c>
      <c r="F1643" s="14">
        <v>3165.56</v>
      </c>
      <c r="G1643" s="13" t="s">
        <v>707</v>
      </c>
      <c r="H1643" s="19">
        <v>43983</v>
      </c>
      <c r="I1643" s="13" t="s">
        <v>2343</v>
      </c>
      <c r="J1643" s="13" t="s">
        <v>2417</v>
      </c>
      <c r="K1643" s="20">
        <v>10101</v>
      </c>
      <c r="L1643" s="13" t="s">
        <v>657</v>
      </c>
      <c r="M1643" s="20">
        <v>111700</v>
      </c>
      <c r="N1643" s="13" t="s">
        <v>2418</v>
      </c>
      <c r="O1643" s="13" t="s">
        <v>724</v>
      </c>
      <c r="P1643" s="13" t="s">
        <v>725</v>
      </c>
      <c r="Q1643" s="13" t="s">
        <v>726</v>
      </c>
      <c r="R1643" s="13" t="s">
        <v>714</v>
      </c>
      <c r="S1643" s="13" t="s">
        <v>741</v>
      </c>
    </row>
    <row r="1644" spans="1:19" x14ac:dyDescent="0.25">
      <c r="A1644" s="13" t="s">
        <v>702</v>
      </c>
      <c r="B1644" s="13" t="s">
        <v>703</v>
      </c>
      <c r="C1644" s="13" t="s">
        <v>704</v>
      </c>
      <c r="D1644" s="13" t="s">
        <v>705</v>
      </c>
      <c r="E1644" s="13" t="s">
        <v>706</v>
      </c>
      <c r="F1644" s="14">
        <v>29.22</v>
      </c>
      <c r="G1644" s="13" t="s">
        <v>707</v>
      </c>
      <c r="H1644" s="19">
        <v>43922</v>
      </c>
      <c r="I1644" s="13" t="s">
        <v>2419</v>
      </c>
      <c r="J1644" s="13" t="s">
        <v>2420</v>
      </c>
      <c r="K1644" s="20">
        <v>10101</v>
      </c>
      <c r="L1644" s="13" t="s">
        <v>657</v>
      </c>
      <c r="M1644" s="20">
        <v>113000</v>
      </c>
      <c r="N1644" s="13" t="s">
        <v>2421</v>
      </c>
      <c r="O1644" s="13" t="s">
        <v>711</v>
      </c>
      <c r="P1644" s="13" t="s">
        <v>712</v>
      </c>
      <c r="Q1644" s="13" t="s">
        <v>713</v>
      </c>
      <c r="R1644" s="13" t="s">
        <v>714</v>
      </c>
      <c r="S1644" s="13" t="s">
        <v>741</v>
      </c>
    </row>
    <row r="1645" spans="1:19" x14ac:dyDescent="0.25">
      <c r="A1645" s="13" t="s">
        <v>716</v>
      </c>
      <c r="B1645" s="13" t="s">
        <v>703</v>
      </c>
      <c r="C1645" s="13" t="s">
        <v>717</v>
      </c>
      <c r="D1645" s="13" t="s">
        <v>705</v>
      </c>
      <c r="E1645" s="13" t="s">
        <v>706</v>
      </c>
      <c r="F1645" s="14">
        <v>28.62</v>
      </c>
      <c r="G1645" s="13" t="s">
        <v>707</v>
      </c>
      <c r="H1645" s="19">
        <v>43952</v>
      </c>
      <c r="I1645" s="13" t="s">
        <v>2413</v>
      </c>
      <c r="J1645" s="13" t="s">
        <v>2420</v>
      </c>
      <c r="K1645" s="20">
        <v>10101</v>
      </c>
      <c r="L1645" s="13" t="s">
        <v>657</v>
      </c>
      <c r="M1645" s="20">
        <v>113000</v>
      </c>
      <c r="N1645" s="13" t="s">
        <v>2421</v>
      </c>
      <c r="O1645" s="13" t="s">
        <v>718</v>
      </c>
      <c r="P1645" s="13" t="s">
        <v>719</v>
      </c>
      <c r="Q1645" s="13" t="s">
        <v>720</v>
      </c>
      <c r="R1645" s="13" t="s">
        <v>714</v>
      </c>
      <c r="S1645" s="13" t="s">
        <v>741</v>
      </c>
    </row>
    <row r="1646" spans="1:19" x14ac:dyDescent="0.25">
      <c r="A1646" s="13" t="s">
        <v>722</v>
      </c>
      <c r="B1646" s="13" t="s">
        <v>703</v>
      </c>
      <c r="C1646" s="13" t="s">
        <v>723</v>
      </c>
      <c r="D1646" s="13" t="s">
        <v>705</v>
      </c>
      <c r="E1646" s="13" t="s">
        <v>706</v>
      </c>
      <c r="F1646" s="14">
        <v>28.8</v>
      </c>
      <c r="G1646" s="13" t="s">
        <v>707</v>
      </c>
      <c r="H1646" s="19">
        <v>43983</v>
      </c>
      <c r="I1646" s="13" t="s">
        <v>2346</v>
      </c>
      <c r="J1646" s="13" t="s">
        <v>2420</v>
      </c>
      <c r="K1646" s="20">
        <v>10101</v>
      </c>
      <c r="L1646" s="13" t="s">
        <v>657</v>
      </c>
      <c r="M1646" s="20">
        <v>113000</v>
      </c>
      <c r="N1646" s="13" t="s">
        <v>2421</v>
      </c>
      <c r="O1646" s="13" t="s">
        <v>724</v>
      </c>
      <c r="P1646" s="13" t="s">
        <v>725</v>
      </c>
      <c r="Q1646" s="13" t="s">
        <v>726</v>
      </c>
      <c r="R1646" s="13" t="s">
        <v>714</v>
      </c>
      <c r="S1646" s="13" t="s">
        <v>741</v>
      </c>
    </row>
    <row r="1647" spans="1:19" x14ac:dyDescent="0.25">
      <c r="A1647" s="13" t="s">
        <v>702</v>
      </c>
      <c r="B1647" s="13" t="s">
        <v>703</v>
      </c>
      <c r="C1647" s="13" t="s">
        <v>704</v>
      </c>
      <c r="D1647" s="13" t="s">
        <v>705</v>
      </c>
      <c r="E1647" s="13" t="s">
        <v>706</v>
      </c>
      <c r="F1647" s="14">
        <v>212.12</v>
      </c>
      <c r="G1647" s="13" t="s">
        <v>707</v>
      </c>
      <c r="H1647" s="19">
        <v>43922</v>
      </c>
      <c r="I1647" s="13" t="s">
        <v>2422</v>
      </c>
      <c r="J1647" s="13" t="s">
        <v>2423</v>
      </c>
      <c r="K1647" s="20">
        <v>10101</v>
      </c>
      <c r="L1647" s="13" t="s">
        <v>657</v>
      </c>
      <c r="M1647" s="20">
        <v>113010</v>
      </c>
      <c r="N1647" s="13" t="s">
        <v>2424</v>
      </c>
      <c r="O1647" s="13" t="s">
        <v>711</v>
      </c>
      <c r="P1647" s="13" t="s">
        <v>712</v>
      </c>
      <c r="Q1647" s="13" t="s">
        <v>713</v>
      </c>
      <c r="R1647" s="13" t="s">
        <v>714</v>
      </c>
      <c r="S1647" s="13" t="s">
        <v>715</v>
      </c>
    </row>
    <row r="1648" spans="1:19" x14ac:dyDescent="0.25">
      <c r="A1648" s="13" t="s">
        <v>716</v>
      </c>
      <c r="B1648" s="13" t="s">
        <v>703</v>
      </c>
      <c r="C1648" s="13" t="s">
        <v>717</v>
      </c>
      <c r="D1648" s="13" t="s">
        <v>705</v>
      </c>
      <c r="E1648" s="13" t="s">
        <v>706</v>
      </c>
      <c r="F1648" s="14">
        <v>214.6</v>
      </c>
      <c r="G1648" s="13" t="s">
        <v>707</v>
      </c>
      <c r="H1648" s="19">
        <v>43952</v>
      </c>
      <c r="I1648" s="13" t="s">
        <v>2416</v>
      </c>
      <c r="J1648" s="13" t="s">
        <v>2423</v>
      </c>
      <c r="K1648" s="20">
        <v>10101</v>
      </c>
      <c r="L1648" s="13" t="s">
        <v>657</v>
      </c>
      <c r="M1648" s="20">
        <v>113010</v>
      </c>
      <c r="N1648" s="13" t="s">
        <v>2424</v>
      </c>
      <c r="O1648" s="13" t="s">
        <v>718</v>
      </c>
      <c r="P1648" s="13" t="s">
        <v>719</v>
      </c>
      <c r="Q1648" s="13" t="s">
        <v>720</v>
      </c>
      <c r="R1648" s="13" t="s">
        <v>714</v>
      </c>
      <c r="S1648" s="13" t="s">
        <v>715</v>
      </c>
    </row>
    <row r="1649" spans="1:19" x14ac:dyDescent="0.25">
      <c r="A1649" s="13" t="s">
        <v>722</v>
      </c>
      <c r="B1649" s="13" t="s">
        <v>703</v>
      </c>
      <c r="C1649" s="13" t="s">
        <v>723</v>
      </c>
      <c r="D1649" s="13" t="s">
        <v>705</v>
      </c>
      <c r="E1649" s="13" t="s">
        <v>706</v>
      </c>
      <c r="F1649" s="14">
        <v>213.05</v>
      </c>
      <c r="G1649" s="13" t="s">
        <v>707</v>
      </c>
      <c r="H1649" s="19">
        <v>43983</v>
      </c>
      <c r="I1649" s="13" t="s">
        <v>2349</v>
      </c>
      <c r="J1649" s="13" t="s">
        <v>2423</v>
      </c>
      <c r="K1649" s="20">
        <v>10101</v>
      </c>
      <c r="L1649" s="13" t="s">
        <v>657</v>
      </c>
      <c r="M1649" s="20">
        <v>113010</v>
      </c>
      <c r="N1649" s="13" t="s">
        <v>2424</v>
      </c>
      <c r="O1649" s="13" t="s">
        <v>724</v>
      </c>
      <c r="P1649" s="13" t="s">
        <v>725</v>
      </c>
      <c r="Q1649" s="13" t="s">
        <v>726</v>
      </c>
      <c r="R1649" s="13" t="s">
        <v>714</v>
      </c>
      <c r="S1649" s="13" t="s">
        <v>715</v>
      </c>
    </row>
    <row r="1650" spans="1:19" x14ac:dyDescent="0.25">
      <c r="A1650" s="13" t="s">
        <v>702</v>
      </c>
      <c r="B1650" s="13" t="s">
        <v>703</v>
      </c>
      <c r="C1650" s="13" t="s">
        <v>704</v>
      </c>
      <c r="D1650" s="13" t="s">
        <v>705</v>
      </c>
      <c r="E1650" s="13" t="s">
        <v>706</v>
      </c>
      <c r="F1650" s="14">
        <v>446.94</v>
      </c>
      <c r="G1650" s="13" t="s">
        <v>707</v>
      </c>
      <c r="H1650" s="19">
        <v>43922</v>
      </c>
      <c r="I1650" s="13" t="s">
        <v>2425</v>
      </c>
      <c r="J1650" s="13" t="s">
        <v>2426</v>
      </c>
      <c r="K1650" s="20">
        <v>10101</v>
      </c>
      <c r="L1650" s="13" t="s">
        <v>657</v>
      </c>
      <c r="M1650" s="20">
        <v>113020</v>
      </c>
      <c r="N1650" s="13" t="s">
        <v>2427</v>
      </c>
      <c r="O1650" s="13" t="s">
        <v>711</v>
      </c>
      <c r="P1650" s="13" t="s">
        <v>712</v>
      </c>
      <c r="Q1650" s="13" t="s">
        <v>713</v>
      </c>
      <c r="R1650" s="13" t="s">
        <v>714</v>
      </c>
      <c r="S1650" s="13" t="s">
        <v>730</v>
      </c>
    </row>
    <row r="1651" spans="1:19" x14ac:dyDescent="0.25">
      <c r="A1651" s="13" t="s">
        <v>716</v>
      </c>
      <c r="B1651" s="13" t="s">
        <v>703</v>
      </c>
      <c r="C1651" s="13" t="s">
        <v>717</v>
      </c>
      <c r="D1651" s="13" t="s">
        <v>705</v>
      </c>
      <c r="E1651" s="13" t="s">
        <v>706</v>
      </c>
      <c r="F1651" s="14">
        <v>177.8</v>
      </c>
      <c r="G1651" s="13" t="s">
        <v>707</v>
      </c>
      <c r="H1651" s="19">
        <v>43952</v>
      </c>
      <c r="I1651" s="13" t="s">
        <v>2419</v>
      </c>
      <c r="J1651" s="13" t="s">
        <v>2426</v>
      </c>
      <c r="K1651" s="20">
        <v>10101</v>
      </c>
      <c r="L1651" s="13" t="s">
        <v>657</v>
      </c>
      <c r="M1651" s="20">
        <v>113020</v>
      </c>
      <c r="N1651" s="13" t="s">
        <v>2427</v>
      </c>
      <c r="O1651" s="13" t="s">
        <v>718</v>
      </c>
      <c r="P1651" s="13" t="s">
        <v>719</v>
      </c>
      <c r="Q1651" s="13" t="s">
        <v>720</v>
      </c>
      <c r="R1651" s="13" t="s">
        <v>714</v>
      </c>
      <c r="S1651" s="13" t="s">
        <v>730</v>
      </c>
    </row>
    <row r="1652" spans="1:19" x14ac:dyDescent="0.25">
      <c r="A1652" s="13" t="s">
        <v>722</v>
      </c>
      <c r="B1652" s="13" t="s">
        <v>703</v>
      </c>
      <c r="C1652" s="13" t="s">
        <v>723</v>
      </c>
      <c r="D1652" s="13" t="s">
        <v>705</v>
      </c>
      <c r="E1652" s="13" t="s">
        <v>706</v>
      </c>
      <c r="F1652" s="14">
        <v>216</v>
      </c>
      <c r="G1652" s="13" t="s">
        <v>707</v>
      </c>
      <c r="H1652" s="19">
        <v>43983</v>
      </c>
      <c r="I1652" s="13" t="s">
        <v>2352</v>
      </c>
      <c r="J1652" s="13" t="s">
        <v>2426</v>
      </c>
      <c r="K1652" s="20">
        <v>10101</v>
      </c>
      <c r="L1652" s="13" t="s">
        <v>657</v>
      </c>
      <c r="M1652" s="20">
        <v>113020</v>
      </c>
      <c r="N1652" s="13" t="s">
        <v>2427</v>
      </c>
      <c r="O1652" s="13" t="s">
        <v>724</v>
      </c>
      <c r="P1652" s="13" t="s">
        <v>725</v>
      </c>
      <c r="Q1652" s="13" t="s">
        <v>726</v>
      </c>
      <c r="R1652" s="13" t="s">
        <v>714</v>
      </c>
      <c r="S1652" s="13" t="s">
        <v>730</v>
      </c>
    </row>
    <row r="1653" spans="1:19" x14ac:dyDescent="0.25">
      <c r="A1653" s="13" t="s">
        <v>702</v>
      </c>
      <c r="B1653" s="13" t="s">
        <v>703</v>
      </c>
      <c r="C1653" s="13" t="s">
        <v>704</v>
      </c>
      <c r="D1653" s="13" t="s">
        <v>705</v>
      </c>
      <c r="E1653" s="13" t="s">
        <v>706</v>
      </c>
      <c r="F1653" s="14">
        <v>4259.76</v>
      </c>
      <c r="G1653" s="13" t="s">
        <v>707</v>
      </c>
      <c r="H1653" s="19">
        <v>43922</v>
      </c>
      <c r="I1653" s="13" t="s">
        <v>2428</v>
      </c>
      <c r="J1653" s="13" t="s">
        <v>2429</v>
      </c>
      <c r="K1653" s="20">
        <v>10101</v>
      </c>
      <c r="L1653" s="13" t="s">
        <v>657</v>
      </c>
      <c r="M1653" s="20">
        <v>113040</v>
      </c>
      <c r="N1653" s="13" t="s">
        <v>2430</v>
      </c>
      <c r="O1653" s="13" t="s">
        <v>711</v>
      </c>
      <c r="P1653" s="13" t="s">
        <v>712</v>
      </c>
      <c r="Q1653" s="13" t="s">
        <v>713</v>
      </c>
      <c r="R1653" s="13" t="s">
        <v>714</v>
      </c>
      <c r="S1653" s="13" t="s">
        <v>682</v>
      </c>
    </row>
    <row r="1654" spans="1:19" x14ac:dyDescent="0.25">
      <c r="A1654" s="13" t="s">
        <v>716</v>
      </c>
      <c r="B1654" s="13" t="s">
        <v>703</v>
      </c>
      <c r="C1654" s="13" t="s">
        <v>717</v>
      </c>
      <c r="D1654" s="13" t="s">
        <v>705</v>
      </c>
      <c r="E1654" s="13" t="s">
        <v>706</v>
      </c>
      <c r="F1654" s="14">
        <v>5314.81</v>
      </c>
      <c r="G1654" s="13" t="s">
        <v>707</v>
      </c>
      <c r="H1654" s="19">
        <v>43952</v>
      </c>
      <c r="I1654" s="13" t="s">
        <v>2422</v>
      </c>
      <c r="J1654" s="13" t="s">
        <v>2429</v>
      </c>
      <c r="K1654" s="20">
        <v>10101</v>
      </c>
      <c r="L1654" s="13" t="s">
        <v>657</v>
      </c>
      <c r="M1654" s="20">
        <v>113040</v>
      </c>
      <c r="N1654" s="13" t="s">
        <v>2430</v>
      </c>
      <c r="O1654" s="13" t="s">
        <v>718</v>
      </c>
      <c r="P1654" s="13" t="s">
        <v>719</v>
      </c>
      <c r="Q1654" s="13" t="s">
        <v>720</v>
      </c>
      <c r="R1654" s="13" t="s">
        <v>714</v>
      </c>
      <c r="S1654" s="13" t="s">
        <v>682</v>
      </c>
    </row>
    <row r="1655" spans="1:19" x14ac:dyDescent="0.25">
      <c r="A1655" s="13" t="s">
        <v>722</v>
      </c>
      <c r="B1655" s="13" t="s">
        <v>703</v>
      </c>
      <c r="C1655" s="13" t="s">
        <v>723</v>
      </c>
      <c r="D1655" s="13" t="s">
        <v>705</v>
      </c>
      <c r="E1655" s="13" t="s">
        <v>706</v>
      </c>
      <c r="F1655" s="14">
        <v>3810.55</v>
      </c>
      <c r="G1655" s="13" t="s">
        <v>707</v>
      </c>
      <c r="H1655" s="19">
        <v>43983</v>
      </c>
      <c r="I1655" s="13" t="s">
        <v>2355</v>
      </c>
      <c r="J1655" s="13" t="s">
        <v>2429</v>
      </c>
      <c r="K1655" s="20">
        <v>10101</v>
      </c>
      <c r="L1655" s="13" t="s">
        <v>657</v>
      </c>
      <c r="M1655" s="20">
        <v>113040</v>
      </c>
      <c r="N1655" s="13" t="s">
        <v>2430</v>
      </c>
      <c r="O1655" s="13" t="s">
        <v>724</v>
      </c>
      <c r="P1655" s="13" t="s">
        <v>725</v>
      </c>
      <c r="Q1655" s="13" t="s">
        <v>726</v>
      </c>
      <c r="R1655" s="13" t="s">
        <v>714</v>
      </c>
      <c r="S1655" s="13" t="s">
        <v>682</v>
      </c>
    </row>
    <row r="1656" spans="1:19" x14ac:dyDescent="0.25">
      <c r="A1656" s="13" t="s">
        <v>722</v>
      </c>
      <c r="B1656" s="13" t="s">
        <v>703</v>
      </c>
      <c r="C1656" s="13" t="s">
        <v>723</v>
      </c>
      <c r="D1656" s="13" t="s">
        <v>705</v>
      </c>
      <c r="E1656" s="13" t="s">
        <v>706</v>
      </c>
      <c r="F1656" s="14">
        <v>191.96</v>
      </c>
      <c r="G1656" s="13" t="s">
        <v>707</v>
      </c>
      <c r="H1656" s="19">
        <v>43983</v>
      </c>
      <c r="I1656" s="13" t="s">
        <v>2431</v>
      </c>
      <c r="J1656" s="13" t="s">
        <v>2429</v>
      </c>
      <c r="K1656" s="20">
        <v>10101</v>
      </c>
      <c r="L1656" s="13" t="s">
        <v>657</v>
      </c>
      <c r="M1656" s="20">
        <v>113040</v>
      </c>
      <c r="N1656" s="13" t="s">
        <v>2430</v>
      </c>
      <c r="O1656" s="13" t="s">
        <v>724</v>
      </c>
      <c r="P1656" s="13" t="s">
        <v>681</v>
      </c>
      <c r="Q1656" s="13" t="s">
        <v>874</v>
      </c>
      <c r="R1656" s="13" t="s">
        <v>714</v>
      </c>
      <c r="S1656" s="13" t="s">
        <v>682</v>
      </c>
    </row>
    <row r="1657" spans="1:19" x14ac:dyDescent="0.25">
      <c r="A1657" s="13" t="s">
        <v>702</v>
      </c>
      <c r="B1657" s="13" t="s">
        <v>703</v>
      </c>
      <c r="C1657" s="13" t="s">
        <v>704</v>
      </c>
      <c r="D1657" s="13" t="s">
        <v>705</v>
      </c>
      <c r="E1657" s="13" t="s">
        <v>706</v>
      </c>
      <c r="F1657" s="14">
        <v>1624.43</v>
      </c>
      <c r="G1657" s="13" t="s">
        <v>707</v>
      </c>
      <c r="H1657" s="19">
        <v>43922</v>
      </c>
      <c r="I1657" s="13" t="s">
        <v>2432</v>
      </c>
      <c r="J1657" s="13" t="s">
        <v>2433</v>
      </c>
      <c r="K1657" s="20">
        <v>10101</v>
      </c>
      <c r="L1657" s="13" t="s">
        <v>657</v>
      </c>
      <c r="M1657" s="20">
        <v>113060</v>
      </c>
      <c r="N1657" s="13" t="s">
        <v>2434</v>
      </c>
      <c r="O1657" s="13" t="s">
        <v>711</v>
      </c>
      <c r="P1657" s="13" t="s">
        <v>712</v>
      </c>
      <c r="Q1657" s="13" t="s">
        <v>713</v>
      </c>
      <c r="R1657" s="13" t="s">
        <v>714</v>
      </c>
      <c r="S1657" s="13" t="s">
        <v>721</v>
      </c>
    </row>
    <row r="1658" spans="1:19" x14ac:dyDescent="0.25">
      <c r="A1658" s="13" t="s">
        <v>716</v>
      </c>
      <c r="B1658" s="13" t="s">
        <v>703</v>
      </c>
      <c r="C1658" s="13" t="s">
        <v>717</v>
      </c>
      <c r="D1658" s="13" t="s">
        <v>705</v>
      </c>
      <c r="E1658" s="13" t="s">
        <v>706</v>
      </c>
      <c r="F1658" s="14">
        <v>1778.03</v>
      </c>
      <c r="G1658" s="13" t="s">
        <v>707</v>
      </c>
      <c r="H1658" s="19">
        <v>43952</v>
      </c>
      <c r="I1658" s="13" t="s">
        <v>2425</v>
      </c>
      <c r="J1658" s="13" t="s">
        <v>2433</v>
      </c>
      <c r="K1658" s="20">
        <v>10101</v>
      </c>
      <c r="L1658" s="13" t="s">
        <v>657</v>
      </c>
      <c r="M1658" s="20">
        <v>113060</v>
      </c>
      <c r="N1658" s="13" t="s">
        <v>2434</v>
      </c>
      <c r="O1658" s="13" t="s">
        <v>718</v>
      </c>
      <c r="P1658" s="13" t="s">
        <v>719</v>
      </c>
      <c r="Q1658" s="13" t="s">
        <v>720</v>
      </c>
      <c r="R1658" s="13" t="s">
        <v>714</v>
      </c>
      <c r="S1658" s="13" t="s">
        <v>721</v>
      </c>
    </row>
    <row r="1659" spans="1:19" x14ac:dyDescent="0.25">
      <c r="A1659" s="13" t="s">
        <v>722</v>
      </c>
      <c r="B1659" s="13" t="s">
        <v>703</v>
      </c>
      <c r="C1659" s="13" t="s">
        <v>723</v>
      </c>
      <c r="D1659" s="13" t="s">
        <v>705</v>
      </c>
      <c r="E1659" s="13" t="s">
        <v>706</v>
      </c>
      <c r="F1659" s="14">
        <v>1770.36</v>
      </c>
      <c r="G1659" s="13" t="s">
        <v>707</v>
      </c>
      <c r="H1659" s="19">
        <v>43983</v>
      </c>
      <c r="I1659" s="13" t="s">
        <v>2358</v>
      </c>
      <c r="J1659" s="13" t="s">
        <v>2433</v>
      </c>
      <c r="K1659" s="20">
        <v>10101</v>
      </c>
      <c r="L1659" s="13" t="s">
        <v>657</v>
      </c>
      <c r="M1659" s="20">
        <v>113060</v>
      </c>
      <c r="N1659" s="13" t="s">
        <v>2434</v>
      </c>
      <c r="O1659" s="13" t="s">
        <v>724</v>
      </c>
      <c r="P1659" s="13" t="s">
        <v>725</v>
      </c>
      <c r="Q1659" s="13" t="s">
        <v>726</v>
      </c>
      <c r="R1659" s="13" t="s">
        <v>714</v>
      </c>
      <c r="S1659" s="13" t="s">
        <v>721</v>
      </c>
    </row>
    <row r="1660" spans="1:19" x14ac:dyDescent="0.25">
      <c r="A1660" s="13" t="s">
        <v>702</v>
      </c>
      <c r="B1660" s="13" t="s">
        <v>703</v>
      </c>
      <c r="C1660" s="13" t="s">
        <v>704</v>
      </c>
      <c r="D1660" s="13" t="s">
        <v>705</v>
      </c>
      <c r="E1660" s="13" t="s">
        <v>706</v>
      </c>
      <c r="F1660" s="14">
        <v>221.54</v>
      </c>
      <c r="G1660" s="13" t="s">
        <v>707</v>
      </c>
      <c r="H1660" s="19">
        <v>43922</v>
      </c>
      <c r="I1660" s="13" t="s">
        <v>2435</v>
      </c>
      <c r="J1660" s="13" t="s">
        <v>2436</v>
      </c>
      <c r="K1660" s="20">
        <v>10101</v>
      </c>
      <c r="L1660" s="13" t="s">
        <v>657</v>
      </c>
      <c r="M1660" s="20">
        <v>114000</v>
      </c>
      <c r="N1660" s="13" t="s">
        <v>2437</v>
      </c>
      <c r="O1660" s="13" t="s">
        <v>711</v>
      </c>
      <c r="P1660" s="13" t="s">
        <v>712</v>
      </c>
      <c r="Q1660" s="13" t="s">
        <v>713</v>
      </c>
      <c r="R1660" s="13" t="s">
        <v>714</v>
      </c>
      <c r="S1660" s="13" t="s">
        <v>741</v>
      </c>
    </row>
    <row r="1661" spans="1:19" x14ac:dyDescent="0.25">
      <c r="A1661" s="13" t="s">
        <v>716</v>
      </c>
      <c r="B1661" s="13" t="s">
        <v>703</v>
      </c>
      <c r="C1661" s="13" t="s">
        <v>717</v>
      </c>
      <c r="D1661" s="13" t="s">
        <v>705</v>
      </c>
      <c r="E1661" s="13" t="s">
        <v>706</v>
      </c>
      <c r="F1661" s="14">
        <v>221.54</v>
      </c>
      <c r="G1661" s="13" t="s">
        <v>707</v>
      </c>
      <c r="H1661" s="19">
        <v>43952</v>
      </c>
      <c r="I1661" s="13" t="s">
        <v>2428</v>
      </c>
      <c r="J1661" s="13" t="s">
        <v>2436</v>
      </c>
      <c r="K1661" s="20">
        <v>10101</v>
      </c>
      <c r="L1661" s="13" t="s">
        <v>657</v>
      </c>
      <c r="M1661" s="20">
        <v>114000</v>
      </c>
      <c r="N1661" s="13" t="s">
        <v>2437</v>
      </c>
      <c r="O1661" s="13" t="s">
        <v>718</v>
      </c>
      <c r="P1661" s="13" t="s">
        <v>719</v>
      </c>
      <c r="Q1661" s="13" t="s">
        <v>720</v>
      </c>
      <c r="R1661" s="13" t="s">
        <v>714</v>
      </c>
      <c r="S1661" s="13" t="s">
        <v>741</v>
      </c>
    </row>
    <row r="1662" spans="1:19" x14ac:dyDescent="0.25">
      <c r="A1662" s="13" t="s">
        <v>722</v>
      </c>
      <c r="B1662" s="13" t="s">
        <v>703</v>
      </c>
      <c r="C1662" s="13" t="s">
        <v>723</v>
      </c>
      <c r="D1662" s="13" t="s">
        <v>705</v>
      </c>
      <c r="E1662" s="13" t="s">
        <v>706</v>
      </c>
      <c r="F1662" s="14">
        <v>221.54</v>
      </c>
      <c r="G1662" s="13" t="s">
        <v>707</v>
      </c>
      <c r="H1662" s="19">
        <v>43983</v>
      </c>
      <c r="I1662" s="13" t="s">
        <v>2361</v>
      </c>
      <c r="J1662" s="13" t="s">
        <v>2436</v>
      </c>
      <c r="K1662" s="20">
        <v>10101</v>
      </c>
      <c r="L1662" s="13" t="s">
        <v>657</v>
      </c>
      <c r="M1662" s="20">
        <v>114000</v>
      </c>
      <c r="N1662" s="13" t="s">
        <v>2437</v>
      </c>
      <c r="O1662" s="13" t="s">
        <v>724</v>
      </c>
      <c r="P1662" s="13" t="s">
        <v>725</v>
      </c>
      <c r="Q1662" s="13" t="s">
        <v>726</v>
      </c>
      <c r="R1662" s="13" t="s">
        <v>714</v>
      </c>
      <c r="S1662" s="13" t="s">
        <v>741</v>
      </c>
    </row>
    <row r="1663" spans="1:19" x14ac:dyDescent="0.25">
      <c r="A1663" s="13" t="s">
        <v>702</v>
      </c>
      <c r="B1663" s="13" t="s">
        <v>703</v>
      </c>
      <c r="C1663" s="13" t="s">
        <v>704</v>
      </c>
      <c r="D1663" s="13" t="s">
        <v>705</v>
      </c>
      <c r="E1663" s="13" t="s">
        <v>706</v>
      </c>
      <c r="F1663" s="14">
        <v>962.64</v>
      </c>
      <c r="G1663" s="13" t="s">
        <v>707</v>
      </c>
      <c r="H1663" s="19">
        <v>43922</v>
      </c>
      <c r="I1663" s="13" t="s">
        <v>2438</v>
      </c>
      <c r="J1663" s="13" t="s">
        <v>2439</v>
      </c>
      <c r="K1663" s="20">
        <v>10101</v>
      </c>
      <c r="L1663" s="13" t="s">
        <v>657</v>
      </c>
      <c r="M1663" s="20">
        <v>114010</v>
      </c>
      <c r="N1663" s="13" t="s">
        <v>2440</v>
      </c>
      <c r="O1663" s="13" t="s">
        <v>711</v>
      </c>
      <c r="P1663" s="13" t="s">
        <v>712</v>
      </c>
      <c r="Q1663" s="13" t="s">
        <v>713</v>
      </c>
      <c r="R1663" s="13" t="s">
        <v>714</v>
      </c>
      <c r="S1663" s="13" t="s">
        <v>715</v>
      </c>
    </row>
    <row r="1664" spans="1:19" x14ac:dyDescent="0.25">
      <c r="A1664" s="13" t="s">
        <v>716</v>
      </c>
      <c r="B1664" s="13" t="s">
        <v>703</v>
      </c>
      <c r="C1664" s="13" t="s">
        <v>717</v>
      </c>
      <c r="D1664" s="13" t="s">
        <v>705</v>
      </c>
      <c r="E1664" s="13" t="s">
        <v>706</v>
      </c>
      <c r="F1664" s="14">
        <v>805.59</v>
      </c>
      <c r="G1664" s="13" t="s">
        <v>707</v>
      </c>
      <c r="H1664" s="19">
        <v>43952</v>
      </c>
      <c r="I1664" s="13" t="s">
        <v>2432</v>
      </c>
      <c r="J1664" s="13" t="s">
        <v>2439</v>
      </c>
      <c r="K1664" s="20">
        <v>10101</v>
      </c>
      <c r="L1664" s="13" t="s">
        <v>657</v>
      </c>
      <c r="M1664" s="20">
        <v>114010</v>
      </c>
      <c r="N1664" s="13" t="s">
        <v>2440</v>
      </c>
      <c r="O1664" s="13" t="s">
        <v>718</v>
      </c>
      <c r="P1664" s="13" t="s">
        <v>719</v>
      </c>
      <c r="Q1664" s="13" t="s">
        <v>720</v>
      </c>
      <c r="R1664" s="13" t="s">
        <v>714</v>
      </c>
      <c r="S1664" s="13" t="s">
        <v>715</v>
      </c>
    </row>
    <row r="1665" spans="1:19" x14ac:dyDescent="0.25">
      <c r="A1665" s="13" t="s">
        <v>722</v>
      </c>
      <c r="B1665" s="13" t="s">
        <v>703</v>
      </c>
      <c r="C1665" s="13" t="s">
        <v>723</v>
      </c>
      <c r="D1665" s="13" t="s">
        <v>705</v>
      </c>
      <c r="E1665" s="13" t="s">
        <v>706</v>
      </c>
      <c r="F1665" s="14">
        <v>760.29</v>
      </c>
      <c r="G1665" s="13" t="s">
        <v>707</v>
      </c>
      <c r="H1665" s="19">
        <v>43983</v>
      </c>
      <c r="I1665" s="13" t="s">
        <v>2364</v>
      </c>
      <c r="J1665" s="13" t="s">
        <v>2439</v>
      </c>
      <c r="K1665" s="20">
        <v>10101</v>
      </c>
      <c r="L1665" s="13" t="s">
        <v>657</v>
      </c>
      <c r="M1665" s="20">
        <v>114010</v>
      </c>
      <c r="N1665" s="13" t="s">
        <v>2440</v>
      </c>
      <c r="O1665" s="13" t="s">
        <v>724</v>
      </c>
      <c r="P1665" s="13" t="s">
        <v>725</v>
      </c>
      <c r="Q1665" s="13" t="s">
        <v>726</v>
      </c>
      <c r="R1665" s="13" t="s">
        <v>714</v>
      </c>
      <c r="S1665" s="13" t="s">
        <v>715</v>
      </c>
    </row>
    <row r="1666" spans="1:19" x14ac:dyDescent="0.25">
      <c r="A1666" s="13" t="s">
        <v>702</v>
      </c>
      <c r="B1666" s="13" t="s">
        <v>703</v>
      </c>
      <c r="C1666" s="13" t="s">
        <v>704</v>
      </c>
      <c r="D1666" s="13" t="s">
        <v>705</v>
      </c>
      <c r="E1666" s="13" t="s">
        <v>706</v>
      </c>
      <c r="F1666" s="14">
        <v>492.83</v>
      </c>
      <c r="G1666" s="13" t="s">
        <v>707</v>
      </c>
      <c r="H1666" s="19">
        <v>43922</v>
      </c>
      <c r="I1666" s="13" t="s">
        <v>2441</v>
      </c>
      <c r="J1666" s="13" t="s">
        <v>2442</v>
      </c>
      <c r="K1666" s="20">
        <v>10101</v>
      </c>
      <c r="L1666" s="13" t="s">
        <v>657</v>
      </c>
      <c r="M1666" s="20">
        <v>114020</v>
      </c>
      <c r="N1666" s="13" t="s">
        <v>2443</v>
      </c>
      <c r="O1666" s="13" t="s">
        <v>711</v>
      </c>
      <c r="P1666" s="13" t="s">
        <v>712</v>
      </c>
      <c r="Q1666" s="13" t="s">
        <v>713</v>
      </c>
      <c r="R1666" s="13" t="s">
        <v>714</v>
      </c>
      <c r="S1666" s="13" t="s">
        <v>730</v>
      </c>
    </row>
    <row r="1667" spans="1:19" x14ac:dyDescent="0.25">
      <c r="A1667" s="13" t="s">
        <v>716</v>
      </c>
      <c r="B1667" s="13" t="s">
        <v>703</v>
      </c>
      <c r="C1667" s="13" t="s">
        <v>717</v>
      </c>
      <c r="D1667" s="13" t="s">
        <v>705</v>
      </c>
      <c r="E1667" s="13" t="s">
        <v>706</v>
      </c>
      <c r="F1667" s="14">
        <v>767.92</v>
      </c>
      <c r="G1667" s="13" t="s">
        <v>707</v>
      </c>
      <c r="H1667" s="19">
        <v>43952</v>
      </c>
      <c r="I1667" s="13" t="s">
        <v>2435</v>
      </c>
      <c r="J1667" s="13" t="s">
        <v>2442</v>
      </c>
      <c r="K1667" s="20">
        <v>10101</v>
      </c>
      <c r="L1667" s="13" t="s">
        <v>657</v>
      </c>
      <c r="M1667" s="20">
        <v>114020</v>
      </c>
      <c r="N1667" s="13" t="s">
        <v>2443</v>
      </c>
      <c r="O1667" s="13" t="s">
        <v>718</v>
      </c>
      <c r="P1667" s="13" t="s">
        <v>719</v>
      </c>
      <c r="Q1667" s="13" t="s">
        <v>720</v>
      </c>
      <c r="R1667" s="13" t="s">
        <v>714</v>
      </c>
      <c r="S1667" s="13" t="s">
        <v>730</v>
      </c>
    </row>
    <row r="1668" spans="1:19" x14ac:dyDescent="0.25">
      <c r="A1668" s="13" t="s">
        <v>722</v>
      </c>
      <c r="B1668" s="13" t="s">
        <v>703</v>
      </c>
      <c r="C1668" s="13" t="s">
        <v>723</v>
      </c>
      <c r="D1668" s="13" t="s">
        <v>705</v>
      </c>
      <c r="E1668" s="13" t="s">
        <v>706</v>
      </c>
      <c r="F1668" s="14">
        <v>845.16</v>
      </c>
      <c r="G1668" s="13" t="s">
        <v>707</v>
      </c>
      <c r="H1668" s="19">
        <v>43983</v>
      </c>
      <c r="I1668" s="13" t="s">
        <v>2367</v>
      </c>
      <c r="J1668" s="13" t="s">
        <v>2442</v>
      </c>
      <c r="K1668" s="20">
        <v>10101</v>
      </c>
      <c r="L1668" s="13" t="s">
        <v>657</v>
      </c>
      <c r="M1668" s="20">
        <v>114020</v>
      </c>
      <c r="N1668" s="13" t="s">
        <v>2443</v>
      </c>
      <c r="O1668" s="13" t="s">
        <v>724</v>
      </c>
      <c r="P1668" s="13" t="s">
        <v>725</v>
      </c>
      <c r="Q1668" s="13" t="s">
        <v>726</v>
      </c>
      <c r="R1668" s="13" t="s">
        <v>714</v>
      </c>
      <c r="S1668" s="13" t="s">
        <v>730</v>
      </c>
    </row>
    <row r="1669" spans="1:19" x14ac:dyDescent="0.25">
      <c r="A1669" s="13" t="s">
        <v>702</v>
      </c>
      <c r="B1669" s="13" t="s">
        <v>703</v>
      </c>
      <c r="C1669" s="13" t="s">
        <v>704</v>
      </c>
      <c r="D1669" s="13" t="s">
        <v>705</v>
      </c>
      <c r="E1669" s="13" t="s">
        <v>706</v>
      </c>
      <c r="F1669" s="14">
        <v>8211.3700000000008</v>
      </c>
      <c r="G1669" s="13" t="s">
        <v>707</v>
      </c>
      <c r="H1669" s="19">
        <v>43922</v>
      </c>
      <c r="I1669" s="13" t="s">
        <v>2444</v>
      </c>
      <c r="J1669" s="13" t="s">
        <v>2445</v>
      </c>
      <c r="K1669" s="20">
        <v>10101</v>
      </c>
      <c r="L1669" s="13" t="s">
        <v>657</v>
      </c>
      <c r="M1669" s="20">
        <v>114040</v>
      </c>
      <c r="N1669" s="13" t="s">
        <v>2446</v>
      </c>
      <c r="O1669" s="13" t="s">
        <v>711</v>
      </c>
      <c r="P1669" s="13" t="s">
        <v>712</v>
      </c>
      <c r="Q1669" s="13" t="s">
        <v>713</v>
      </c>
      <c r="R1669" s="13" t="s">
        <v>714</v>
      </c>
      <c r="S1669" s="13" t="s">
        <v>682</v>
      </c>
    </row>
    <row r="1670" spans="1:19" x14ac:dyDescent="0.25">
      <c r="A1670" s="13" t="s">
        <v>716</v>
      </c>
      <c r="B1670" s="13" t="s">
        <v>703</v>
      </c>
      <c r="C1670" s="13" t="s">
        <v>717</v>
      </c>
      <c r="D1670" s="13" t="s">
        <v>705</v>
      </c>
      <c r="E1670" s="13" t="s">
        <v>706</v>
      </c>
      <c r="F1670" s="14">
        <v>7979.97</v>
      </c>
      <c r="G1670" s="13" t="s">
        <v>707</v>
      </c>
      <c r="H1670" s="19">
        <v>43952</v>
      </c>
      <c r="I1670" s="13" t="s">
        <v>2438</v>
      </c>
      <c r="J1670" s="13" t="s">
        <v>2445</v>
      </c>
      <c r="K1670" s="20">
        <v>10101</v>
      </c>
      <c r="L1670" s="13" t="s">
        <v>657</v>
      </c>
      <c r="M1670" s="20">
        <v>114040</v>
      </c>
      <c r="N1670" s="13" t="s">
        <v>2446</v>
      </c>
      <c r="O1670" s="13" t="s">
        <v>718</v>
      </c>
      <c r="P1670" s="13" t="s">
        <v>719</v>
      </c>
      <c r="Q1670" s="13" t="s">
        <v>720</v>
      </c>
      <c r="R1670" s="13" t="s">
        <v>714</v>
      </c>
      <c r="S1670" s="13" t="s">
        <v>682</v>
      </c>
    </row>
    <row r="1671" spans="1:19" x14ac:dyDescent="0.25">
      <c r="A1671" s="13" t="s">
        <v>722</v>
      </c>
      <c r="B1671" s="13" t="s">
        <v>703</v>
      </c>
      <c r="C1671" s="13" t="s">
        <v>723</v>
      </c>
      <c r="D1671" s="13" t="s">
        <v>705</v>
      </c>
      <c r="E1671" s="13" t="s">
        <v>706</v>
      </c>
      <c r="F1671" s="14">
        <v>7708.64</v>
      </c>
      <c r="G1671" s="13" t="s">
        <v>707</v>
      </c>
      <c r="H1671" s="19">
        <v>43983</v>
      </c>
      <c r="I1671" s="13" t="s">
        <v>2370</v>
      </c>
      <c r="J1671" s="13" t="s">
        <v>2445</v>
      </c>
      <c r="K1671" s="20">
        <v>10101</v>
      </c>
      <c r="L1671" s="13" t="s">
        <v>657</v>
      </c>
      <c r="M1671" s="20">
        <v>114040</v>
      </c>
      <c r="N1671" s="13" t="s">
        <v>2446</v>
      </c>
      <c r="O1671" s="13" t="s">
        <v>724</v>
      </c>
      <c r="P1671" s="13" t="s">
        <v>725</v>
      </c>
      <c r="Q1671" s="13" t="s">
        <v>726</v>
      </c>
      <c r="R1671" s="13" t="s">
        <v>714</v>
      </c>
      <c r="S1671" s="13" t="s">
        <v>682</v>
      </c>
    </row>
    <row r="1672" spans="1:19" x14ac:dyDescent="0.25">
      <c r="A1672" s="13" t="s">
        <v>722</v>
      </c>
      <c r="B1672" s="13" t="s">
        <v>703</v>
      </c>
      <c r="C1672" s="13" t="s">
        <v>723</v>
      </c>
      <c r="D1672" s="13" t="s">
        <v>705</v>
      </c>
      <c r="E1672" s="13" t="s">
        <v>706</v>
      </c>
      <c r="F1672" s="14">
        <v>502.73</v>
      </c>
      <c r="G1672" s="13" t="s">
        <v>707</v>
      </c>
      <c r="H1672" s="19">
        <v>43983</v>
      </c>
      <c r="I1672" s="13" t="s">
        <v>2447</v>
      </c>
      <c r="J1672" s="13" t="s">
        <v>2445</v>
      </c>
      <c r="K1672" s="20">
        <v>10101</v>
      </c>
      <c r="L1672" s="13" t="s">
        <v>657</v>
      </c>
      <c r="M1672" s="20">
        <v>114040</v>
      </c>
      <c r="N1672" s="13" t="s">
        <v>2446</v>
      </c>
      <c r="O1672" s="13" t="s">
        <v>724</v>
      </c>
      <c r="P1672" s="13" t="s">
        <v>681</v>
      </c>
      <c r="Q1672" s="13" t="s">
        <v>874</v>
      </c>
      <c r="R1672" s="13" t="s">
        <v>714</v>
      </c>
      <c r="S1672" s="13" t="s">
        <v>682</v>
      </c>
    </row>
    <row r="1673" spans="1:19" x14ac:dyDescent="0.25">
      <c r="A1673" s="13" t="s">
        <v>702</v>
      </c>
      <c r="B1673" s="13" t="s">
        <v>703</v>
      </c>
      <c r="C1673" s="13" t="s">
        <v>704</v>
      </c>
      <c r="D1673" s="13" t="s">
        <v>705</v>
      </c>
      <c r="E1673" s="13" t="s">
        <v>706</v>
      </c>
      <c r="F1673" s="14">
        <v>6002.05</v>
      </c>
      <c r="G1673" s="13" t="s">
        <v>707</v>
      </c>
      <c r="H1673" s="19">
        <v>43922</v>
      </c>
      <c r="I1673" s="13" t="s">
        <v>2448</v>
      </c>
      <c r="J1673" s="13" t="s">
        <v>2449</v>
      </c>
      <c r="K1673" s="20">
        <v>10101</v>
      </c>
      <c r="L1673" s="13" t="s">
        <v>657</v>
      </c>
      <c r="M1673" s="20">
        <v>114060</v>
      </c>
      <c r="N1673" s="13" t="s">
        <v>2450</v>
      </c>
      <c r="O1673" s="13" t="s">
        <v>711</v>
      </c>
      <c r="P1673" s="13" t="s">
        <v>712</v>
      </c>
      <c r="Q1673" s="13" t="s">
        <v>713</v>
      </c>
      <c r="R1673" s="13" t="s">
        <v>714</v>
      </c>
      <c r="S1673" s="13" t="s">
        <v>721</v>
      </c>
    </row>
    <row r="1674" spans="1:19" x14ac:dyDescent="0.25">
      <c r="A1674" s="13" t="s">
        <v>716</v>
      </c>
      <c r="B1674" s="13" t="s">
        <v>703</v>
      </c>
      <c r="C1674" s="13" t="s">
        <v>717</v>
      </c>
      <c r="D1674" s="13" t="s">
        <v>705</v>
      </c>
      <c r="E1674" s="13" t="s">
        <v>706</v>
      </c>
      <c r="F1674" s="14">
        <v>6759.82</v>
      </c>
      <c r="G1674" s="13" t="s">
        <v>707</v>
      </c>
      <c r="H1674" s="19">
        <v>43952</v>
      </c>
      <c r="I1674" s="13" t="s">
        <v>2441</v>
      </c>
      <c r="J1674" s="13" t="s">
        <v>2449</v>
      </c>
      <c r="K1674" s="20">
        <v>10101</v>
      </c>
      <c r="L1674" s="13" t="s">
        <v>657</v>
      </c>
      <c r="M1674" s="20">
        <v>114060</v>
      </c>
      <c r="N1674" s="13" t="s">
        <v>2450</v>
      </c>
      <c r="O1674" s="13" t="s">
        <v>718</v>
      </c>
      <c r="P1674" s="13" t="s">
        <v>719</v>
      </c>
      <c r="Q1674" s="13" t="s">
        <v>720</v>
      </c>
      <c r="R1674" s="13" t="s">
        <v>714</v>
      </c>
      <c r="S1674" s="13" t="s">
        <v>721</v>
      </c>
    </row>
    <row r="1675" spans="1:19" x14ac:dyDescent="0.25">
      <c r="A1675" s="13" t="s">
        <v>722</v>
      </c>
      <c r="B1675" s="13" t="s">
        <v>703</v>
      </c>
      <c r="C1675" s="13" t="s">
        <v>723</v>
      </c>
      <c r="D1675" s="13" t="s">
        <v>705</v>
      </c>
      <c r="E1675" s="13" t="s">
        <v>706</v>
      </c>
      <c r="F1675" s="14">
        <v>6053.35</v>
      </c>
      <c r="G1675" s="13" t="s">
        <v>707</v>
      </c>
      <c r="H1675" s="19">
        <v>43983</v>
      </c>
      <c r="I1675" s="13" t="s">
        <v>2373</v>
      </c>
      <c r="J1675" s="13" t="s">
        <v>2449</v>
      </c>
      <c r="K1675" s="20">
        <v>10101</v>
      </c>
      <c r="L1675" s="13" t="s">
        <v>657</v>
      </c>
      <c r="M1675" s="20">
        <v>114060</v>
      </c>
      <c r="N1675" s="13" t="s">
        <v>2450</v>
      </c>
      <c r="O1675" s="13" t="s">
        <v>724</v>
      </c>
      <c r="P1675" s="13" t="s">
        <v>725</v>
      </c>
      <c r="Q1675" s="13" t="s">
        <v>726</v>
      </c>
      <c r="R1675" s="13" t="s">
        <v>714</v>
      </c>
      <c r="S1675" s="13" t="s">
        <v>721</v>
      </c>
    </row>
    <row r="1676" spans="1:19" x14ac:dyDescent="0.25">
      <c r="A1676" s="13" t="s">
        <v>702</v>
      </c>
      <c r="B1676" s="13" t="s">
        <v>703</v>
      </c>
      <c r="C1676" s="13" t="s">
        <v>704</v>
      </c>
      <c r="D1676" s="13" t="s">
        <v>705</v>
      </c>
      <c r="E1676" s="13" t="s">
        <v>706</v>
      </c>
      <c r="F1676" s="14">
        <v>7774.78</v>
      </c>
      <c r="G1676" s="13" t="s">
        <v>707</v>
      </c>
      <c r="H1676" s="19">
        <v>43922</v>
      </c>
      <c r="I1676" s="13" t="s">
        <v>2451</v>
      </c>
      <c r="J1676" s="13" t="s">
        <v>2452</v>
      </c>
      <c r="K1676" s="20">
        <v>10105</v>
      </c>
      <c r="L1676" s="13" t="s">
        <v>658</v>
      </c>
      <c r="M1676" s="20">
        <v>111100</v>
      </c>
      <c r="N1676" s="13" t="s">
        <v>2453</v>
      </c>
      <c r="O1676" s="13" t="s">
        <v>711</v>
      </c>
      <c r="P1676" s="13" t="s">
        <v>712</v>
      </c>
      <c r="Q1676" s="13" t="s">
        <v>713</v>
      </c>
      <c r="R1676" s="13" t="s">
        <v>714</v>
      </c>
      <c r="S1676" s="13" t="s">
        <v>715</v>
      </c>
    </row>
    <row r="1677" spans="1:19" x14ac:dyDescent="0.25">
      <c r="A1677" s="13" t="s">
        <v>716</v>
      </c>
      <c r="B1677" s="13" t="s">
        <v>703</v>
      </c>
      <c r="C1677" s="13" t="s">
        <v>717</v>
      </c>
      <c r="D1677" s="13" t="s">
        <v>705</v>
      </c>
      <c r="E1677" s="13" t="s">
        <v>706</v>
      </c>
      <c r="F1677" s="14">
        <v>7774.78</v>
      </c>
      <c r="G1677" s="13" t="s">
        <v>707</v>
      </c>
      <c r="H1677" s="19">
        <v>43952</v>
      </c>
      <c r="I1677" s="13" t="s">
        <v>2444</v>
      </c>
      <c r="J1677" s="13" t="s">
        <v>2452</v>
      </c>
      <c r="K1677" s="20">
        <v>10105</v>
      </c>
      <c r="L1677" s="13" t="s">
        <v>658</v>
      </c>
      <c r="M1677" s="20">
        <v>111100</v>
      </c>
      <c r="N1677" s="13" t="s">
        <v>2453</v>
      </c>
      <c r="O1677" s="13" t="s">
        <v>718</v>
      </c>
      <c r="P1677" s="13" t="s">
        <v>719</v>
      </c>
      <c r="Q1677" s="13" t="s">
        <v>720</v>
      </c>
      <c r="R1677" s="13" t="s">
        <v>714</v>
      </c>
      <c r="S1677" s="13" t="s">
        <v>715</v>
      </c>
    </row>
    <row r="1678" spans="1:19" x14ac:dyDescent="0.25">
      <c r="A1678" s="13" t="s">
        <v>722</v>
      </c>
      <c r="B1678" s="13" t="s">
        <v>703</v>
      </c>
      <c r="C1678" s="13" t="s">
        <v>723</v>
      </c>
      <c r="D1678" s="13" t="s">
        <v>705</v>
      </c>
      <c r="E1678" s="13" t="s">
        <v>706</v>
      </c>
      <c r="F1678" s="14">
        <v>7774.78</v>
      </c>
      <c r="G1678" s="13" t="s">
        <v>707</v>
      </c>
      <c r="H1678" s="19">
        <v>43983</v>
      </c>
      <c r="I1678" s="13" t="s">
        <v>2376</v>
      </c>
      <c r="J1678" s="13" t="s">
        <v>2452</v>
      </c>
      <c r="K1678" s="20">
        <v>10105</v>
      </c>
      <c r="L1678" s="13" t="s">
        <v>658</v>
      </c>
      <c r="M1678" s="20">
        <v>111100</v>
      </c>
      <c r="N1678" s="13" t="s">
        <v>2453</v>
      </c>
      <c r="O1678" s="13" t="s">
        <v>724</v>
      </c>
      <c r="P1678" s="13" t="s">
        <v>725</v>
      </c>
      <c r="Q1678" s="13" t="s">
        <v>726</v>
      </c>
      <c r="R1678" s="13" t="s">
        <v>714</v>
      </c>
      <c r="S1678" s="13" t="s">
        <v>715</v>
      </c>
    </row>
    <row r="1679" spans="1:19" x14ac:dyDescent="0.25">
      <c r="A1679" s="13" t="s">
        <v>702</v>
      </c>
      <c r="B1679" s="13" t="s">
        <v>703</v>
      </c>
      <c r="C1679" s="13" t="s">
        <v>704</v>
      </c>
      <c r="D1679" s="13" t="s">
        <v>705</v>
      </c>
      <c r="E1679" s="13" t="s">
        <v>706</v>
      </c>
      <c r="F1679" s="14">
        <v>2295.56</v>
      </c>
      <c r="G1679" s="13" t="s">
        <v>707</v>
      </c>
      <c r="H1679" s="19">
        <v>43922</v>
      </c>
      <c r="I1679" s="13" t="s">
        <v>2454</v>
      </c>
      <c r="J1679" s="13" t="s">
        <v>2455</v>
      </c>
      <c r="K1679" s="20">
        <v>10105</v>
      </c>
      <c r="L1679" s="13" t="s">
        <v>658</v>
      </c>
      <c r="M1679" s="20">
        <v>111200</v>
      </c>
      <c r="N1679" s="13" t="s">
        <v>2456</v>
      </c>
      <c r="O1679" s="13" t="s">
        <v>711</v>
      </c>
      <c r="P1679" s="13" t="s">
        <v>712</v>
      </c>
      <c r="Q1679" s="13" t="s">
        <v>713</v>
      </c>
      <c r="R1679" s="13" t="s">
        <v>714</v>
      </c>
      <c r="S1679" s="13" t="s">
        <v>730</v>
      </c>
    </row>
    <row r="1680" spans="1:19" x14ac:dyDescent="0.25">
      <c r="A1680" s="13" t="s">
        <v>716</v>
      </c>
      <c r="B1680" s="13" t="s">
        <v>703</v>
      </c>
      <c r="C1680" s="13" t="s">
        <v>717</v>
      </c>
      <c r="D1680" s="13" t="s">
        <v>705</v>
      </c>
      <c r="E1680" s="13" t="s">
        <v>706</v>
      </c>
      <c r="F1680" s="14">
        <v>2295.56</v>
      </c>
      <c r="G1680" s="13" t="s">
        <v>707</v>
      </c>
      <c r="H1680" s="19">
        <v>43952</v>
      </c>
      <c r="I1680" s="13" t="s">
        <v>2448</v>
      </c>
      <c r="J1680" s="13" t="s">
        <v>2455</v>
      </c>
      <c r="K1680" s="20">
        <v>10105</v>
      </c>
      <c r="L1680" s="13" t="s">
        <v>658</v>
      </c>
      <c r="M1680" s="20">
        <v>111200</v>
      </c>
      <c r="N1680" s="13" t="s">
        <v>2456</v>
      </c>
      <c r="O1680" s="13" t="s">
        <v>718</v>
      </c>
      <c r="P1680" s="13" t="s">
        <v>719</v>
      </c>
      <c r="Q1680" s="13" t="s">
        <v>720</v>
      </c>
      <c r="R1680" s="13" t="s">
        <v>714</v>
      </c>
      <c r="S1680" s="13" t="s">
        <v>730</v>
      </c>
    </row>
    <row r="1681" spans="1:19" x14ac:dyDescent="0.25">
      <c r="A1681" s="13" t="s">
        <v>722</v>
      </c>
      <c r="B1681" s="13" t="s">
        <v>703</v>
      </c>
      <c r="C1681" s="13" t="s">
        <v>723</v>
      </c>
      <c r="D1681" s="13" t="s">
        <v>705</v>
      </c>
      <c r="E1681" s="13" t="s">
        <v>706</v>
      </c>
      <c r="F1681" s="14">
        <v>2295.56</v>
      </c>
      <c r="G1681" s="13" t="s">
        <v>707</v>
      </c>
      <c r="H1681" s="19">
        <v>43983</v>
      </c>
      <c r="I1681" s="13" t="s">
        <v>2379</v>
      </c>
      <c r="J1681" s="13" t="s">
        <v>2455</v>
      </c>
      <c r="K1681" s="20">
        <v>10105</v>
      </c>
      <c r="L1681" s="13" t="s">
        <v>658</v>
      </c>
      <c r="M1681" s="20">
        <v>111200</v>
      </c>
      <c r="N1681" s="13" t="s">
        <v>2456</v>
      </c>
      <c r="O1681" s="13" t="s">
        <v>724</v>
      </c>
      <c r="P1681" s="13" t="s">
        <v>725</v>
      </c>
      <c r="Q1681" s="13" t="s">
        <v>726</v>
      </c>
      <c r="R1681" s="13" t="s">
        <v>714</v>
      </c>
      <c r="S1681" s="13" t="s">
        <v>730</v>
      </c>
    </row>
    <row r="1682" spans="1:19" x14ac:dyDescent="0.25">
      <c r="A1682" s="13" t="s">
        <v>702</v>
      </c>
      <c r="B1682" s="13" t="s">
        <v>703</v>
      </c>
      <c r="C1682" s="13" t="s">
        <v>704</v>
      </c>
      <c r="D1682" s="13" t="s">
        <v>705</v>
      </c>
      <c r="E1682" s="13" t="s">
        <v>706</v>
      </c>
      <c r="F1682" s="14">
        <v>89473.68</v>
      </c>
      <c r="G1682" s="13" t="s">
        <v>707</v>
      </c>
      <c r="H1682" s="19">
        <v>43922</v>
      </c>
      <c r="I1682" s="13" t="s">
        <v>2457</v>
      </c>
      <c r="J1682" s="13" t="s">
        <v>2458</v>
      </c>
      <c r="K1682" s="20">
        <v>10105</v>
      </c>
      <c r="L1682" s="13" t="s">
        <v>658</v>
      </c>
      <c r="M1682" s="20">
        <v>111400</v>
      </c>
      <c r="N1682" s="13" t="s">
        <v>2459</v>
      </c>
      <c r="O1682" s="13" t="s">
        <v>711</v>
      </c>
      <c r="P1682" s="13" t="s">
        <v>712</v>
      </c>
      <c r="Q1682" s="13" t="s">
        <v>713</v>
      </c>
      <c r="R1682" s="13" t="s">
        <v>714</v>
      </c>
      <c r="S1682" s="13" t="s">
        <v>682</v>
      </c>
    </row>
    <row r="1683" spans="1:19" x14ac:dyDescent="0.25">
      <c r="A1683" s="13" t="s">
        <v>716</v>
      </c>
      <c r="B1683" s="13" t="s">
        <v>703</v>
      </c>
      <c r="C1683" s="13" t="s">
        <v>717</v>
      </c>
      <c r="D1683" s="13" t="s">
        <v>705</v>
      </c>
      <c r="E1683" s="13" t="s">
        <v>706</v>
      </c>
      <c r="F1683" s="14">
        <v>86599.27</v>
      </c>
      <c r="G1683" s="13" t="s">
        <v>707</v>
      </c>
      <c r="H1683" s="19">
        <v>43952</v>
      </c>
      <c r="I1683" s="13" t="s">
        <v>2451</v>
      </c>
      <c r="J1683" s="13" t="s">
        <v>2458</v>
      </c>
      <c r="K1683" s="20">
        <v>10105</v>
      </c>
      <c r="L1683" s="13" t="s">
        <v>658</v>
      </c>
      <c r="M1683" s="20">
        <v>111400</v>
      </c>
      <c r="N1683" s="13" t="s">
        <v>2459</v>
      </c>
      <c r="O1683" s="13" t="s">
        <v>718</v>
      </c>
      <c r="P1683" s="13" t="s">
        <v>719</v>
      </c>
      <c r="Q1683" s="13" t="s">
        <v>720</v>
      </c>
      <c r="R1683" s="13" t="s">
        <v>714</v>
      </c>
      <c r="S1683" s="13" t="s">
        <v>682</v>
      </c>
    </row>
    <row r="1684" spans="1:19" x14ac:dyDescent="0.25">
      <c r="A1684" s="13" t="s">
        <v>722</v>
      </c>
      <c r="B1684" s="13" t="s">
        <v>703</v>
      </c>
      <c r="C1684" s="13" t="s">
        <v>723</v>
      </c>
      <c r="D1684" s="13" t="s">
        <v>705</v>
      </c>
      <c r="E1684" s="13" t="s">
        <v>706</v>
      </c>
      <c r="F1684" s="14">
        <v>84796.34</v>
      </c>
      <c r="G1684" s="13" t="s">
        <v>707</v>
      </c>
      <c r="H1684" s="19">
        <v>43983</v>
      </c>
      <c r="I1684" s="13" t="s">
        <v>2382</v>
      </c>
      <c r="J1684" s="13" t="s">
        <v>2458</v>
      </c>
      <c r="K1684" s="20">
        <v>10105</v>
      </c>
      <c r="L1684" s="13" t="s">
        <v>658</v>
      </c>
      <c r="M1684" s="20">
        <v>111400</v>
      </c>
      <c r="N1684" s="13" t="s">
        <v>2459</v>
      </c>
      <c r="O1684" s="13" t="s">
        <v>724</v>
      </c>
      <c r="P1684" s="13" t="s">
        <v>725</v>
      </c>
      <c r="Q1684" s="13" t="s">
        <v>726</v>
      </c>
      <c r="R1684" s="13" t="s">
        <v>714</v>
      </c>
      <c r="S1684" s="13" t="s">
        <v>682</v>
      </c>
    </row>
    <row r="1685" spans="1:19" x14ac:dyDescent="0.25">
      <c r="A1685" s="13" t="s">
        <v>702</v>
      </c>
      <c r="B1685" s="13" t="s">
        <v>703</v>
      </c>
      <c r="C1685" s="13" t="s">
        <v>704</v>
      </c>
      <c r="D1685" s="13" t="s">
        <v>705</v>
      </c>
      <c r="E1685" s="13" t="s">
        <v>706</v>
      </c>
      <c r="F1685" s="14">
        <v>314.04000000000002</v>
      </c>
      <c r="G1685" s="13" t="s">
        <v>707</v>
      </c>
      <c r="H1685" s="19">
        <v>43922</v>
      </c>
      <c r="I1685" s="13" t="s">
        <v>2460</v>
      </c>
      <c r="J1685" s="13" t="s">
        <v>2461</v>
      </c>
      <c r="K1685" s="20">
        <v>10105</v>
      </c>
      <c r="L1685" s="13" t="s">
        <v>658</v>
      </c>
      <c r="M1685" s="20">
        <v>111450</v>
      </c>
      <c r="N1685" s="13" t="s">
        <v>2462</v>
      </c>
      <c r="O1685" s="13" t="s">
        <v>711</v>
      </c>
      <c r="P1685" s="13" t="s">
        <v>712</v>
      </c>
      <c r="Q1685" s="13" t="s">
        <v>713</v>
      </c>
      <c r="R1685" s="13" t="s">
        <v>714</v>
      </c>
      <c r="S1685" s="13" t="s">
        <v>752</v>
      </c>
    </row>
    <row r="1686" spans="1:19" x14ac:dyDescent="0.25">
      <c r="A1686" s="13" t="s">
        <v>716</v>
      </c>
      <c r="B1686" s="13" t="s">
        <v>703</v>
      </c>
      <c r="C1686" s="13" t="s">
        <v>717</v>
      </c>
      <c r="D1686" s="13" t="s">
        <v>705</v>
      </c>
      <c r="E1686" s="13" t="s">
        <v>706</v>
      </c>
      <c r="F1686" s="14">
        <v>314.04000000000002</v>
      </c>
      <c r="G1686" s="13" t="s">
        <v>707</v>
      </c>
      <c r="H1686" s="19">
        <v>43952</v>
      </c>
      <c r="I1686" s="13" t="s">
        <v>2454</v>
      </c>
      <c r="J1686" s="13" t="s">
        <v>2461</v>
      </c>
      <c r="K1686" s="20">
        <v>10105</v>
      </c>
      <c r="L1686" s="13" t="s">
        <v>658</v>
      </c>
      <c r="M1686" s="20">
        <v>111450</v>
      </c>
      <c r="N1686" s="13" t="s">
        <v>2462</v>
      </c>
      <c r="O1686" s="13" t="s">
        <v>718</v>
      </c>
      <c r="P1686" s="13" t="s">
        <v>719</v>
      </c>
      <c r="Q1686" s="13" t="s">
        <v>720</v>
      </c>
      <c r="R1686" s="13" t="s">
        <v>714</v>
      </c>
      <c r="S1686" s="13" t="s">
        <v>752</v>
      </c>
    </row>
    <row r="1687" spans="1:19" x14ac:dyDescent="0.25">
      <c r="A1687" s="13" t="s">
        <v>722</v>
      </c>
      <c r="B1687" s="13" t="s">
        <v>703</v>
      </c>
      <c r="C1687" s="13" t="s">
        <v>723</v>
      </c>
      <c r="D1687" s="13" t="s">
        <v>705</v>
      </c>
      <c r="E1687" s="13" t="s">
        <v>706</v>
      </c>
      <c r="F1687" s="14">
        <v>314.04000000000002</v>
      </c>
      <c r="G1687" s="13" t="s">
        <v>707</v>
      </c>
      <c r="H1687" s="19">
        <v>43983</v>
      </c>
      <c r="I1687" s="13" t="s">
        <v>2385</v>
      </c>
      <c r="J1687" s="13" t="s">
        <v>2461</v>
      </c>
      <c r="K1687" s="20">
        <v>10105</v>
      </c>
      <c r="L1687" s="13" t="s">
        <v>658</v>
      </c>
      <c r="M1687" s="20">
        <v>111450</v>
      </c>
      <c r="N1687" s="13" t="s">
        <v>2462</v>
      </c>
      <c r="O1687" s="13" t="s">
        <v>724</v>
      </c>
      <c r="P1687" s="13" t="s">
        <v>725</v>
      </c>
      <c r="Q1687" s="13" t="s">
        <v>726</v>
      </c>
      <c r="R1687" s="13" t="s">
        <v>714</v>
      </c>
      <c r="S1687" s="13" t="s">
        <v>752</v>
      </c>
    </row>
    <row r="1688" spans="1:19" x14ac:dyDescent="0.25">
      <c r="A1688" s="13" t="s">
        <v>702</v>
      </c>
      <c r="B1688" s="13" t="s">
        <v>703</v>
      </c>
      <c r="C1688" s="13" t="s">
        <v>704</v>
      </c>
      <c r="D1688" s="13" t="s">
        <v>705</v>
      </c>
      <c r="E1688" s="13" t="s">
        <v>706</v>
      </c>
      <c r="F1688" s="14">
        <v>45346.61</v>
      </c>
      <c r="G1688" s="13" t="s">
        <v>707</v>
      </c>
      <c r="H1688" s="19">
        <v>43922</v>
      </c>
      <c r="I1688" s="13" t="s">
        <v>2463</v>
      </c>
      <c r="J1688" s="13" t="s">
        <v>2464</v>
      </c>
      <c r="K1688" s="20">
        <v>10105</v>
      </c>
      <c r="L1688" s="13" t="s">
        <v>658</v>
      </c>
      <c r="M1688" s="20">
        <v>111600</v>
      </c>
      <c r="N1688" s="13" t="s">
        <v>2465</v>
      </c>
      <c r="O1688" s="13" t="s">
        <v>711</v>
      </c>
      <c r="P1688" s="13" t="s">
        <v>712</v>
      </c>
      <c r="Q1688" s="13" t="s">
        <v>713</v>
      </c>
      <c r="R1688" s="13" t="s">
        <v>714</v>
      </c>
      <c r="S1688" s="13" t="s">
        <v>721</v>
      </c>
    </row>
    <row r="1689" spans="1:19" x14ac:dyDescent="0.25">
      <c r="A1689" s="13" t="s">
        <v>716</v>
      </c>
      <c r="B1689" s="13" t="s">
        <v>703</v>
      </c>
      <c r="C1689" s="13" t="s">
        <v>717</v>
      </c>
      <c r="D1689" s="13" t="s">
        <v>705</v>
      </c>
      <c r="E1689" s="13" t="s">
        <v>706</v>
      </c>
      <c r="F1689" s="14">
        <v>47472.18</v>
      </c>
      <c r="G1689" s="13" t="s">
        <v>707</v>
      </c>
      <c r="H1689" s="19">
        <v>43952</v>
      </c>
      <c r="I1689" s="13" t="s">
        <v>2457</v>
      </c>
      <c r="J1689" s="13" t="s">
        <v>2464</v>
      </c>
      <c r="K1689" s="20">
        <v>10105</v>
      </c>
      <c r="L1689" s="13" t="s">
        <v>658</v>
      </c>
      <c r="M1689" s="20">
        <v>111600</v>
      </c>
      <c r="N1689" s="13" t="s">
        <v>2465</v>
      </c>
      <c r="O1689" s="13" t="s">
        <v>718</v>
      </c>
      <c r="P1689" s="13" t="s">
        <v>719</v>
      </c>
      <c r="Q1689" s="13" t="s">
        <v>720</v>
      </c>
      <c r="R1689" s="13" t="s">
        <v>714</v>
      </c>
      <c r="S1689" s="13" t="s">
        <v>721</v>
      </c>
    </row>
    <row r="1690" spans="1:19" x14ac:dyDescent="0.25">
      <c r="A1690" s="13" t="s">
        <v>722</v>
      </c>
      <c r="B1690" s="13" t="s">
        <v>703</v>
      </c>
      <c r="C1690" s="13" t="s">
        <v>723</v>
      </c>
      <c r="D1690" s="13" t="s">
        <v>705</v>
      </c>
      <c r="E1690" s="13" t="s">
        <v>706</v>
      </c>
      <c r="F1690" s="14">
        <v>45530.2</v>
      </c>
      <c r="G1690" s="13" t="s">
        <v>707</v>
      </c>
      <c r="H1690" s="19">
        <v>43983</v>
      </c>
      <c r="I1690" s="13" t="s">
        <v>2388</v>
      </c>
      <c r="J1690" s="13" t="s">
        <v>2464</v>
      </c>
      <c r="K1690" s="20">
        <v>10105</v>
      </c>
      <c r="L1690" s="13" t="s">
        <v>658</v>
      </c>
      <c r="M1690" s="20">
        <v>111600</v>
      </c>
      <c r="N1690" s="13" t="s">
        <v>2465</v>
      </c>
      <c r="O1690" s="13" t="s">
        <v>724</v>
      </c>
      <c r="P1690" s="13" t="s">
        <v>725</v>
      </c>
      <c r="Q1690" s="13" t="s">
        <v>726</v>
      </c>
      <c r="R1690" s="13" t="s">
        <v>714</v>
      </c>
      <c r="S1690" s="13" t="s">
        <v>721</v>
      </c>
    </row>
    <row r="1691" spans="1:19" x14ac:dyDescent="0.25">
      <c r="A1691" s="13" t="s">
        <v>702</v>
      </c>
      <c r="B1691" s="13" t="s">
        <v>703</v>
      </c>
      <c r="C1691" s="13" t="s">
        <v>704</v>
      </c>
      <c r="D1691" s="13" t="s">
        <v>705</v>
      </c>
      <c r="E1691" s="13" t="s">
        <v>706</v>
      </c>
      <c r="F1691" s="14">
        <v>3878.33</v>
      </c>
      <c r="G1691" s="13" t="s">
        <v>707</v>
      </c>
      <c r="H1691" s="19">
        <v>43922</v>
      </c>
      <c r="I1691" s="13" t="s">
        <v>2466</v>
      </c>
      <c r="J1691" s="13" t="s">
        <v>2467</v>
      </c>
      <c r="K1691" s="20">
        <v>10105</v>
      </c>
      <c r="L1691" s="13" t="s">
        <v>658</v>
      </c>
      <c r="M1691" s="20">
        <v>111700</v>
      </c>
      <c r="N1691" s="13" t="s">
        <v>2468</v>
      </c>
      <c r="O1691" s="13" t="s">
        <v>711</v>
      </c>
      <c r="P1691" s="13" t="s">
        <v>712</v>
      </c>
      <c r="Q1691" s="13" t="s">
        <v>713</v>
      </c>
      <c r="R1691" s="13" t="s">
        <v>714</v>
      </c>
      <c r="S1691" s="13" t="s">
        <v>741</v>
      </c>
    </row>
    <row r="1692" spans="1:19" x14ac:dyDescent="0.25">
      <c r="A1692" s="13" t="s">
        <v>716</v>
      </c>
      <c r="B1692" s="13" t="s">
        <v>703</v>
      </c>
      <c r="C1692" s="13" t="s">
        <v>717</v>
      </c>
      <c r="D1692" s="13" t="s">
        <v>705</v>
      </c>
      <c r="E1692" s="13" t="s">
        <v>706</v>
      </c>
      <c r="F1692" s="14">
        <v>3690.7</v>
      </c>
      <c r="G1692" s="13" t="s">
        <v>707</v>
      </c>
      <c r="H1692" s="19">
        <v>43952</v>
      </c>
      <c r="I1692" s="13" t="s">
        <v>2460</v>
      </c>
      <c r="J1692" s="13" t="s">
        <v>2467</v>
      </c>
      <c r="K1692" s="20">
        <v>10105</v>
      </c>
      <c r="L1692" s="13" t="s">
        <v>658</v>
      </c>
      <c r="M1692" s="20">
        <v>111700</v>
      </c>
      <c r="N1692" s="13" t="s">
        <v>2468</v>
      </c>
      <c r="O1692" s="13" t="s">
        <v>718</v>
      </c>
      <c r="P1692" s="13" t="s">
        <v>719</v>
      </c>
      <c r="Q1692" s="13" t="s">
        <v>720</v>
      </c>
      <c r="R1692" s="13" t="s">
        <v>714</v>
      </c>
      <c r="S1692" s="13" t="s">
        <v>741</v>
      </c>
    </row>
    <row r="1693" spans="1:19" x14ac:dyDescent="0.25">
      <c r="A1693" s="13" t="s">
        <v>722</v>
      </c>
      <c r="B1693" s="13" t="s">
        <v>703</v>
      </c>
      <c r="C1693" s="13" t="s">
        <v>723</v>
      </c>
      <c r="D1693" s="13" t="s">
        <v>705</v>
      </c>
      <c r="E1693" s="13" t="s">
        <v>706</v>
      </c>
      <c r="F1693" s="14">
        <v>3690.7</v>
      </c>
      <c r="G1693" s="13" t="s">
        <v>707</v>
      </c>
      <c r="H1693" s="19">
        <v>43983</v>
      </c>
      <c r="I1693" s="13" t="s">
        <v>2391</v>
      </c>
      <c r="J1693" s="13" t="s">
        <v>2467</v>
      </c>
      <c r="K1693" s="20">
        <v>10105</v>
      </c>
      <c r="L1693" s="13" t="s">
        <v>658</v>
      </c>
      <c r="M1693" s="20">
        <v>111700</v>
      </c>
      <c r="N1693" s="13" t="s">
        <v>2468</v>
      </c>
      <c r="O1693" s="13" t="s">
        <v>724</v>
      </c>
      <c r="P1693" s="13" t="s">
        <v>725</v>
      </c>
      <c r="Q1693" s="13" t="s">
        <v>726</v>
      </c>
      <c r="R1693" s="13" t="s">
        <v>714</v>
      </c>
      <c r="S1693" s="13" t="s">
        <v>741</v>
      </c>
    </row>
    <row r="1694" spans="1:19" x14ac:dyDescent="0.25">
      <c r="A1694" s="13" t="s">
        <v>702</v>
      </c>
      <c r="B1694" s="13" t="s">
        <v>703</v>
      </c>
      <c r="C1694" s="13" t="s">
        <v>704</v>
      </c>
      <c r="D1694" s="13" t="s">
        <v>705</v>
      </c>
      <c r="E1694" s="13" t="s">
        <v>706</v>
      </c>
      <c r="F1694" s="14">
        <v>20.99</v>
      </c>
      <c r="G1694" s="13" t="s">
        <v>707</v>
      </c>
      <c r="H1694" s="19">
        <v>43922</v>
      </c>
      <c r="I1694" s="13" t="s">
        <v>2469</v>
      </c>
      <c r="J1694" s="13" t="s">
        <v>2470</v>
      </c>
      <c r="K1694" s="20">
        <v>10105</v>
      </c>
      <c r="L1694" s="13" t="s">
        <v>658</v>
      </c>
      <c r="M1694" s="20">
        <v>113000</v>
      </c>
      <c r="N1694" s="13" t="s">
        <v>2471</v>
      </c>
      <c r="O1694" s="13" t="s">
        <v>711</v>
      </c>
      <c r="P1694" s="13" t="s">
        <v>712</v>
      </c>
      <c r="Q1694" s="13" t="s">
        <v>713</v>
      </c>
      <c r="R1694" s="13" t="s">
        <v>714</v>
      </c>
      <c r="S1694" s="13" t="s">
        <v>741</v>
      </c>
    </row>
    <row r="1695" spans="1:19" x14ac:dyDescent="0.25">
      <c r="A1695" s="13" t="s">
        <v>716</v>
      </c>
      <c r="B1695" s="13" t="s">
        <v>703</v>
      </c>
      <c r="C1695" s="13" t="s">
        <v>717</v>
      </c>
      <c r="D1695" s="13" t="s">
        <v>705</v>
      </c>
      <c r="E1695" s="13" t="s">
        <v>706</v>
      </c>
      <c r="F1695" s="14">
        <v>20.99</v>
      </c>
      <c r="G1695" s="13" t="s">
        <v>707</v>
      </c>
      <c r="H1695" s="19">
        <v>43952</v>
      </c>
      <c r="I1695" s="13" t="s">
        <v>2463</v>
      </c>
      <c r="J1695" s="13" t="s">
        <v>2470</v>
      </c>
      <c r="K1695" s="20">
        <v>10105</v>
      </c>
      <c r="L1695" s="13" t="s">
        <v>658</v>
      </c>
      <c r="M1695" s="20">
        <v>113000</v>
      </c>
      <c r="N1695" s="13" t="s">
        <v>2471</v>
      </c>
      <c r="O1695" s="13" t="s">
        <v>718</v>
      </c>
      <c r="P1695" s="13" t="s">
        <v>719</v>
      </c>
      <c r="Q1695" s="13" t="s">
        <v>720</v>
      </c>
      <c r="R1695" s="13" t="s">
        <v>714</v>
      </c>
      <c r="S1695" s="13" t="s">
        <v>741</v>
      </c>
    </row>
    <row r="1696" spans="1:19" x14ac:dyDescent="0.25">
      <c r="A1696" s="13" t="s">
        <v>722</v>
      </c>
      <c r="B1696" s="13" t="s">
        <v>703</v>
      </c>
      <c r="C1696" s="13" t="s">
        <v>723</v>
      </c>
      <c r="D1696" s="13" t="s">
        <v>705</v>
      </c>
      <c r="E1696" s="13" t="s">
        <v>706</v>
      </c>
      <c r="F1696" s="14">
        <v>20.99</v>
      </c>
      <c r="G1696" s="13" t="s">
        <v>707</v>
      </c>
      <c r="H1696" s="19">
        <v>43983</v>
      </c>
      <c r="I1696" s="13" t="s">
        <v>2394</v>
      </c>
      <c r="J1696" s="13" t="s">
        <v>2470</v>
      </c>
      <c r="K1696" s="20">
        <v>10105</v>
      </c>
      <c r="L1696" s="13" t="s">
        <v>658</v>
      </c>
      <c r="M1696" s="20">
        <v>113000</v>
      </c>
      <c r="N1696" s="13" t="s">
        <v>2471</v>
      </c>
      <c r="O1696" s="13" t="s">
        <v>724</v>
      </c>
      <c r="P1696" s="13" t="s">
        <v>725</v>
      </c>
      <c r="Q1696" s="13" t="s">
        <v>726</v>
      </c>
      <c r="R1696" s="13" t="s">
        <v>714</v>
      </c>
      <c r="S1696" s="13" t="s">
        <v>741</v>
      </c>
    </row>
    <row r="1697" spans="1:19" x14ac:dyDescent="0.25">
      <c r="A1697" s="13" t="s">
        <v>702</v>
      </c>
      <c r="B1697" s="13" t="s">
        <v>703</v>
      </c>
      <c r="C1697" s="13" t="s">
        <v>704</v>
      </c>
      <c r="D1697" s="13" t="s">
        <v>705</v>
      </c>
      <c r="E1697" s="13" t="s">
        <v>706</v>
      </c>
      <c r="F1697" s="14">
        <v>764.53</v>
      </c>
      <c r="G1697" s="13" t="s">
        <v>707</v>
      </c>
      <c r="H1697" s="19">
        <v>43922</v>
      </c>
      <c r="I1697" s="13" t="s">
        <v>2472</v>
      </c>
      <c r="J1697" s="13" t="s">
        <v>2473</v>
      </c>
      <c r="K1697" s="20">
        <v>10105</v>
      </c>
      <c r="L1697" s="13" t="s">
        <v>658</v>
      </c>
      <c r="M1697" s="20">
        <v>113010</v>
      </c>
      <c r="N1697" s="13" t="s">
        <v>2474</v>
      </c>
      <c r="O1697" s="13" t="s">
        <v>711</v>
      </c>
      <c r="P1697" s="13" t="s">
        <v>712</v>
      </c>
      <c r="Q1697" s="13" t="s">
        <v>713</v>
      </c>
      <c r="R1697" s="13" t="s">
        <v>714</v>
      </c>
      <c r="S1697" s="13" t="s">
        <v>715</v>
      </c>
    </row>
    <row r="1698" spans="1:19" x14ac:dyDescent="0.25">
      <c r="A1698" s="13" t="s">
        <v>716</v>
      </c>
      <c r="B1698" s="13" t="s">
        <v>703</v>
      </c>
      <c r="C1698" s="13" t="s">
        <v>717</v>
      </c>
      <c r="D1698" s="13" t="s">
        <v>705</v>
      </c>
      <c r="E1698" s="13" t="s">
        <v>706</v>
      </c>
      <c r="F1698" s="14">
        <v>764.53</v>
      </c>
      <c r="G1698" s="13" t="s">
        <v>707</v>
      </c>
      <c r="H1698" s="19">
        <v>43952</v>
      </c>
      <c r="I1698" s="13" t="s">
        <v>2466</v>
      </c>
      <c r="J1698" s="13" t="s">
        <v>2473</v>
      </c>
      <c r="K1698" s="20">
        <v>10105</v>
      </c>
      <c r="L1698" s="13" t="s">
        <v>658</v>
      </c>
      <c r="M1698" s="20">
        <v>113010</v>
      </c>
      <c r="N1698" s="13" t="s">
        <v>2474</v>
      </c>
      <c r="O1698" s="13" t="s">
        <v>718</v>
      </c>
      <c r="P1698" s="13" t="s">
        <v>719</v>
      </c>
      <c r="Q1698" s="13" t="s">
        <v>720</v>
      </c>
      <c r="R1698" s="13" t="s">
        <v>714</v>
      </c>
      <c r="S1698" s="13" t="s">
        <v>715</v>
      </c>
    </row>
    <row r="1699" spans="1:19" x14ac:dyDescent="0.25">
      <c r="A1699" s="13" t="s">
        <v>722</v>
      </c>
      <c r="B1699" s="13" t="s">
        <v>703</v>
      </c>
      <c r="C1699" s="13" t="s">
        <v>723</v>
      </c>
      <c r="D1699" s="13" t="s">
        <v>705</v>
      </c>
      <c r="E1699" s="13" t="s">
        <v>706</v>
      </c>
      <c r="F1699" s="14">
        <v>764.53</v>
      </c>
      <c r="G1699" s="13" t="s">
        <v>707</v>
      </c>
      <c r="H1699" s="19">
        <v>43983</v>
      </c>
      <c r="I1699" s="13" t="s">
        <v>2397</v>
      </c>
      <c r="J1699" s="13" t="s">
        <v>2473</v>
      </c>
      <c r="K1699" s="20">
        <v>10105</v>
      </c>
      <c r="L1699" s="13" t="s">
        <v>658</v>
      </c>
      <c r="M1699" s="20">
        <v>113010</v>
      </c>
      <c r="N1699" s="13" t="s">
        <v>2474</v>
      </c>
      <c r="O1699" s="13" t="s">
        <v>724</v>
      </c>
      <c r="P1699" s="13" t="s">
        <v>725</v>
      </c>
      <c r="Q1699" s="13" t="s">
        <v>726</v>
      </c>
      <c r="R1699" s="13" t="s">
        <v>714</v>
      </c>
      <c r="S1699" s="13" t="s">
        <v>715</v>
      </c>
    </row>
    <row r="1700" spans="1:19" x14ac:dyDescent="0.25">
      <c r="A1700" s="13" t="s">
        <v>702</v>
      </c>
      <c r="B1700" s="13" t="s">
        <v>703</v>
      </c>
      <c r="C1700" s="13" t="s">
        <v>704</v>
      </c>
      <c r="D1700" s="13" t="s">
        <v>705</v>
      </c>
      <c r="E1700" s="13" t="s">
        <v>706</v>
      </c>
      <c r="F1700" s="14">
        <v>167.68</v>
      </c>
      <c r="G1700" s="13" t="s">
        <v>707</v>
      </c>
      <c r="H1700" s="19">
        <v>43922</v>
      </c>
      <c r="I1700" s="13" t="s">
        <v>2475</v>
      </c>
      <c r="J1700" s="13" t="s">
        <v>2476</v>
      </c>
      <c r="K1700" s="20">
        <v>10105</v>
      </c>
      <c r="L1700" s="13" t="s">
        <v>658</v>
      </c>
      <c r="M1700" s="20">
        <v>113020</v>
      </c>
      <c r="N1700" s="13" t="s">
        <v>2477</v>
      </c>
      <c r="O1700" s="13" t="s">
        <v>711</v>
      </c>
      <c r="P1700" s="13" t="s">
        <v>712</v>
      </c>
      <c r="Q1700" s="13" t="s">
        <v>713</v>
      </c>
      <c r="R1700" s="13" t="s">
        <v>714</v>
      </c>
      <c r="S1700" s="13" t="s">
        <v>730</v>
      </c>
    </row>
    <row r="1701" spans="1:19" x14ac:dyDescent="0.25">
      <c r="A1701" s="13" t="s">
        <v>716</v>
      </c>
      <c r="B1701" s="13" t="s">
        <v>703</v>
      </c>
      <c r="C1701" s="13" t="s">
        <v>717</v>
      </c>
      <c r="D1701" s="13" t="s">
        <v>705</v>
      </c>
      <c r="E1701" s="13" t="s">
        <v>706</v>
      </c>
      <c r="F1701" s="14">
        <v>167.68</v>
      </c>
      <c r="G1701" s="13" t="s">
        <v>707</v>
      </c>
      <c r="H1701" s="19">
        <v>43952</v>
      </c>
      <c r="I1701" s="13" t="s">
        <v>2469</v>
      </c>
      <c r="J1701" s="13" t="s">
        <v>2476</v>
      </c>
      <c r="K1701" s="20">
        <v>10105</v>
      </c>
      <c r="L1701" s="13" t="s">
        <v>658</v>
      </c>
      <c r="M1701" s="20">
        <v>113020</v>
      </c>
      <c r="N1701" s="13" t="s">
        <v>2477</v>
      </c>
      <c r="O1701" s="13" t="s">
        <v>718</v>
      </c>
      <c r="P1701" s="13" t="s">
        <v>719</v>
      </c>
      <c r="Q1701" s="13" t="s">
        <v>720</v>
      </c>
      <c r="R1701" s="13" t="s">
        <v>714</v>
      </c>
      <c r="S1701" s="13" t="s">
        <v>730</v>
      </c>
    </row>
    <row r="1702" spans="1:19" x14ac:dyDescent="0.25">
      <c r="A1702" s="13" t="s">
        <v>722</v>
      </c>
      <c r="B1702" s="13" t="s">
        <v>703</v>
      </c>
      <c r="C1702" s="13" t="s">
        <v>723</v>
      </c>
      <c r="D1702" s="13" t="s">
        <v>705</v>
      </c>
      <c r="E1702" s="13" t="s">
        <v>706</v>
      </c>
      <c r="F1702" s="14">
        <v>167.68</v>
      </c>
      <c r="G1702" s="13" t="s">
        <v>707</v>
      </c>
      <c r="H1702" s="19">
        <v>43983</v>
      </c>
      <c r="I1702" s="13" t="s">
        <v>2400</v>
      </c>
      <c r="J1702" s="13" t="s">
        <v>2476</v>
      </c>
      <c r="K1702" s="20">
        <v>10105</v>
      </c>
      <c r="L1702" s="13" t="s">
        <v>658</v>
      </c>
      <c r="M1702" s="20">
        <v>113020</v>
      </c>
      <c r="N1702" s="13" t="s">
        <v>2477</v>
      </c>
      <c r="O1702" s="13" t="s">
        <v>724</v>
      </c>
      <c r="P1702" s="13" t="s">
        <v>725</v>
      </c>
      <c r="Q1702" s="13" t="s">
        <v>726</v>
      </c>
      <c r="R1702" s="13" t="s">
        <v>714</v>
      </c>
      <c r="S1702" s="13" t="s">
        <v>730</v>
      </c>
    </row>
    <row r="1703" spans="1:19" x14ac:dyDescent="0.25">
      <c r="A1703" s="13" t="s">
        <v>702</v>
      </c>
      <c r="B1703" s="13" t="s">
        <v>703</v>
      </c>
      <c r="C1703" s="13" t="s">
        <v>704</v>
      </c>
      <c r="D1703" s="13" t="s">
        <v>705</v>
      </c>
      <c r="E1703" s="13" t="s">
        <v>706</v>
      </c>
      <c r="F1703" s="14">
        <v>9416.49</v>
      </c>
      <c r="G1703" s="13" t="s">
        <v>707</v>
      </c>
      <c r="H1703" s="19">
        <v>43922</v>
      </c>
      <c r="I1703" s="13" t="s">
        <v>2478</v>
      </c>
      <c r="J1703" s="13" t="s">
        <v>2479</v>
      </c>
      <c r="K1703" s="20">
        <v>10105</v>
      </c>
      <c r="L1703" s="13" t="s">
        <v>658</v>
      </c>
      <c r="M1703" s="20">
        <v>113040</v>
      </c>
      <c r="N1703" s="13" t="s">
        <v>2480</v>
      </c>
      <c r="O1703" s="13" t="s">
        <v>711</v>
      </c>
      <c r="P1703" s="13" t="s">
        <v>712</v>
      </c>
      <c r="Q1703" s="13" t="s">
        <v>713</v>
      </c>
      <c r="R1703" s="13" t="s">
        <v>714</v>
      </c>
      <c r="S1703" s="13" t="s">
        <v>682</v>
      </c>
    </row>
    <row r="1704" spans="1:19" x14ac:dyDescent="0.25">
      <c r="A1704" s="13" t="s">
        <v>716</v>
      </c>
      <c r="B1704" s="13" t="s">
        <v>703</v>
      </c>
      <c r="C1704" s="13" t="s">
        <v>717</v>
      </c>
      <c r="D1704" s="13" t="s">
        <v>705</v>
      </c>
      <c r="E1704" s="13" t="s">
        <v>706</v>
      </c>
      <c r="F1704" s="14">
        <v>9321.27</v>
      </c>
      <c r="G1704" s="13" t="s">
        <v>707</v>
      </c>
      <c r="H1704" s="19">
        <v>43952</v>
      </c>
      <c r="I1704" s="13" t="s">
        <v>2472</v>
      </c>
      <c r="J1704" s="13" t="s">
        <v>2479</v>
      </c>
      <c r="K1704" s="20">
        <v>10105</v>
      </c>
      <c r="L1704" s="13" t="s">
        <v>658</v>
      </c>
      <c r="M1704" s="20">
        <v>113040</v>
      </c>
      <c r="N1704" s="13" t="s">
        <v>2480</v>
      </c>
      <c r="O1704" s="13" t="s">
        <v>718</v>
      </c>
      <c r="P1704" s="13" t="s">
        <v>719</v>
      </c>
      <c r="Q1704" s="13" t="s">
        <v>720</v>
      </c>
      <c r="R1704" s="13" t="s">
        <v>714</v>
      </c>
      <c r="S1704" s="13" t="s">
        <v>682</v>
      </c>
    </row>
    <row r="1705" spans="1:19" x14ac:dyDescent="0.25">
      <c r="A1705" s="13" t="s">
        <v>722</v>
      </c>
      <c r="B1705" s="13" t="s">
        <v>703</v>
      </c>
      <c r="C1705" s="13" t="s">
        <v>723</v>
      </c>
      <c r="D1705" s="13" t="s">
        <v>705</v>
      </c>
      <c r="E1705" s="13" t="s">
        <v>706</v>
      </c>
      <c r="F1705" s="14">
        <v>9270.41</v>
      </c>
      <c r="G1705" s="13" t="s">
        <v>707</v>
      </c>
      <c r="H1705" s="19">
        <v>43983</v>
      </c>
      <c r="I1705" s="13" t="s">
        <v>2403</v>
      </c>
      <c r="J1705" s="13" t="s">
        <v>2479</v>
      </c>
      <c r="K1705" s="20">
        <v>10105</v>
      </c>
      <c r="L1705" s="13" t="s">
        <v>658</v>
      </c>
      <c r="M1705" s="20">
        <v>113040</v>
      </c>
      <c r="N1705" s="13" t="s">
        <v>2480</v>
      </c>
      <c r="O1705" s="13" t="s">
        <v>724</v>
      </c>
      <c r="P1705" s="13" t="s">
        <v>725</v>
      </c>
      <c r="Q1705" s="13" t="s">
        <v>726</v>
      </c>
      <c r="R1705" s="13" t="s">
        <v>714</v>
      </c>
      <c r="S1705" s="13" t="s">
        <v>682</v>
      </c>
    </row>
    <row r="1706" spans="1:19" x14ac:dyDescent="0.25">
      <c r="A1706" s="13" t="s">
        <v>702</v>
      </c>
      <c r="B1706" s="13" t="s">
        <v>703</v>
      </c>
      <c r="C1706" s="13" t="s">
        <v>704</v>
      </c>
      <c r="D1706" s="13" t="s">
        <v>705</v>
      </c>
      <c r="E1706" s="13" t="s">
        <v>706</v>
      </c>
      <c r="F1706" s="14">
        <v>3305.76</v>
      </c>
      <c r="G1706" s="13" t="s">
        <v>707</v>
      </c>
      <c r="H1706" s="19">
        <v>43922</v>
      </c>
      <c r="I1706" s="13" t="s">
        <v>2481</v>
      </c>
      <c r="J1706" s="13" t="s">
        <v>2482</v>
      </c>
      <c r="K1706" s="20">
        <v>10105</v>
      </c>
      <c r="L1706" s="13" t="s">
        <v>658</v>
      </c>
      <c r="M1706" s="20">
        <v>113060</v>
      </c>
      <c r="N1706" s="13" t="s">
        <v>2483</v>
      </c>
      <c r="O1706" s="13" t="s">
        <v>711</v>
      </c>
      <c r="P1706" s="13" t="s">
        <v>712</v>
      </c>
      <c r="Q1706" s="13" t="s">
        <v>713</v>
      </c>
      <c r="R1706" s="13" t="s">
        <v>714</v>
      </c>
      <c r="S1706" s="13" t="s">
        <v>721</v>
      </c>
    </row>
    <row r="1707" spans="1:19" x14ac:dyDescent="0.25">
      <c r="A1707" s="13" t="s">
        <v>716</v>
      </c>
      <c r="B1707" s="13" t="s">
        <v>703</v>
      </c>
      <c r="C1707" s="13" t="s">
        <v>717</v>
      </c>
      <c r="D1707" s="13" t="s">
        <v>705</v>
      </c>
      <c r="E1707" s="13" t="s">
        <v>706</v>
      </c>
      <c r="F1707" s="14">
        <v>3409.9</v>
      </c>
      <c r="G1707" s="13" t="s">
        <v>707</v>
      </c>
      <c r="H1707" s="19">
        <v>43952</v>
      </c>
      <c r="I1707" s="13" t="s">
        <v>2475</v>
      </c>
      <c r="J1707" s="13" t="s">
        <v>2482</v>
      </c>
      <c r="K1707" s="20">
        <v>10105</v>
      </c>
      <c r="L1707" s="13" t="s">
        <v>658</v>
      </c>
      <c r="M1707" s="20">
        <v>113060</v>
      </c>
      <c r="N1707" s="13" t="s">
        <v>2483</v>
      </c>
      <c r="O1707" s="13" t="s">
        <v>718</v>
      </c>
      <c r="P1707" s="13" t="s">
        <v>719</v>
      </c>
      <c r="Q1707" s="13" t="s">
        <v>720</v>
      </c>
      <c r="R1707" s="13" t="s">
        <v>714</v>
      </c>
      <c r="S1707" s="13" t="s">
        <v>721</v>
      </c>
    </row>
    <row r="1708" spans="1:19" x14ac:dyDescent="0.25">
      <c r="A1708" s="13" t="s">
        <v>722</v>
      </c>
      <c r="B1708" s="13" t="s">
        <v>703</v>
      </c>
      <c r="C1708" s="13" t="s">
        <v>723</v>
      </c>
      <c r="D1708" s="13" t="s">
        <v>705</v>
      </c>
      <c r="E1708" s="13" t="s">
        <v>706</v>
      </c>
      <c r="F1708" s="14">
        <v>3236.45</v>
      </c>
      <c r="G1708" s="13" t="s">
        <v>707</v>
      </c>
      <c r="H1708" s="19">
        <v>43983</v>
      </c>
      <c r="I1708" s="13" t="s">
        <v>2406</v>
      </c>
      <c r="J1708" s="13" t="s">
        <v>2482</v>
      </c>
      <c r="K1708" s="20">
        <v>10105</v>
      </c>
      <c r="L1708" s="13" t="s">
        <v>658</v>
      </c>
      <c r="M1708" s="20">
        <v>113060</v>
      </c>
      <c r="N1708" s="13" t="s">
        <v>2483</v>
      </c>
      <c r="O1708" s="13" t="s">
        <v>724</v>
      </c>
      <c r="P1708" s="13" t="s">
        <v>725</v>
      </c>
      <c r="Q1708" s="13" t="s">
        <v>726</v>
      </c>
      <c r="R1708" s="13" t="s">
        <v>714</v>
      </c>
      <c r="S1708" s="13" t="s">
        <v>721</v>
      </c>
    </row>
    <row r="1709" spans="1:19" x14ac:dyDescent="0.25">
      <c r="A1709" s="13" t="s">
        <v>702</v>
      </c>
      <c r="B1709" s="13" t="s">
        <v>703</v>
      </c>
      <c r="C1709" s="13" t="s">
        <v>704</v>
      </c>
      <c r="D1709" s="13" t="s">
        <v>705</v>
      </c>
      <c r="E1709" s="13" t="s">
        <v>706</v>
      </c>
      <c r="F1709" s="14">
        <v>745.37</v>
      </c>
      <c r="G1709" s="13" t="s">
        <v>707</v>
      </c>
      <c r="H1709" s="19">
        <v>43922</v>
      </c>
      <c r="I1709" s="13" t="s">
        <v>2484</v>
      </c>
      <c r="J1709" s="13" t="s">
        <v>2485</v>
      </c>
      <c r="K1709" s="20">
        <v>10105</v>
      </c>
      <c r="L1709" s="13" t="s">
        <v>658</v>
      </c>
      <c r="M1709" s="20">
        <v>114000</v>
      </c>
      <c r="N1709" s="13" t="s">
        <v>2486</v>
      </c>
      <c r="O1709" s="13" t="s">
        <v>711</v>
      </c>
      <c r="P1709" s="13" t="s">
        <v>712</v>
      </c>
      <c r="Q1709" s="13" t="s">
        <v>713</v>
      </c>
      <c r="R1709" s="13" t="s">
        <v>714</v>
      </c>
      <c r="S1709" s="13" t="s">
        <v>741</v>
      </c>
    </row>
    <row r="1710" spans="1:19" x14ac:dyDescent="0.25">
      <c r="A1710" s="13" t="s">
        <v>716</v>
      </c>
      <c r="B1710" s="13" t="s">
        <v>703</v>
      </c>
      <c r="C1710" s="13" t="s">
        <v>717</v>
      </c>
      <c r="D1710" s="13" t="s">
        <v>705</v>
      </c>
      <c r="E1710" s="13" t="s">
        <v>706</v>
      </c>
      <c r="F1710" s="14">
        <v>693.28</v>
      </c>
      <c r="G1710" s="13" t="s">
        <v>707</v>
      </c>
      <c r="H1710" s="19">
        <v>43952</v>
      </c>
      <c r="I1710" s="13" t="s">
        <v>2478</v>
      </c>
      <c r="J1710" s="13" t="s">
        <v>2485</v>
      </c>
      <c r="K1710" s="20">
        <v>10105</v>
      </c>
      <c r="L1710" s="13" t="s">
        <v>658</v>
      </c>
      <c r="M1710" s="20">
        <v>114000</v>
      </c>
      <c r="N1710" s="13" t="s">
        <v>2486</v>
      </c>
      <c r="O1710" s="13" t="s">
        <v>718</v>
      </c>
      <c r="P1710" s="13" t="s">
        <v>719</v>
      </c>
      <c r="Q1710" s="13" t="s">
        <v>720</v>
      </c>
      <c r="R1710" s="13" t="s">
        <v>714</v>
      </c>
      <c r="S1710" s="13" t="s">
        <v>741</v>
      </c>
    </row>
    <row r="1711" spans="1:19" x14ac:dyDescent="0.25">
      <c r="A1711" s="13" t="s">
        <v>722</v>
      </c>
      <c r="B1711" s="13" t="s">
        <v>703</v>
      </c>
      <c r="C1711" s="13" t="s">
        <v>723</v>
      </c>
      <c r="D1711" s="13" t="s">
        <v>705</v>
      </c>
      <c r="E1711" s="13" t="s">
        <v>706</v>
      </c>
      <c r="F1711" s="14">
        <v>693.28</v>
      </c>
      <c r="G1711" s="13" t="s">
        <v>707</v>
      </c>
      <c r="H1711" s="19">
        <v>43983</v>
      </c>
      <c r="I1711" s="13" t="s">
        <v>2409</v>
      </c>
      <c r="J1711" s="13" t="s">
        <v>2485</v>
      </c>
      <c r="K1711" s="20">
        <v>10105</v>
      </c>
      <c r="L1711" s="13" t="s">
        <v>658</v>
      </c>
      <c r="M1711" s="20">
        <v>114000</v>
      </c>
      <c r="N1711" s="13" t="s">
        <v>2486</v>
      </c>
      <c r="O1711" s="13" t="s">
        <v>724</v>
      </c>
      <c r="P1711" s="13" t="s">
        <v>725</v>
      </c>
      <c r="Q1711" s="13" t="s">
        <v>726</v>
      </c>
      <c r="R1711" s="13" t="s">
        <v>714</v>
      </c>
      <c r="S1711" s="13" t="s">
        <v>741</v>
      </c>
    </row>
    <row r="1712" spans="1:19" x14ac:dyDescent="0.25">
      <c r="A1712" s="13" t="s">
        <v>702</v>
      </c>
      <c r="B1712" s="13" t="s">
        <v>703</v>
      </c>
      <c r="C1712" s="13" t="s">
        <v>704</v>
      </c>
      <c r="D1712" s="13" t="s">
        <v>705</v>
      </c>
      <c r="E1712" s="13" t="s">
        <v>706</v>
      </c>
      <c r="F1712" s="14">
        <v>1587.48</v>
      </c>
      <c r="G1712" s="13" t="s">
        <v>707</v>
      </c>
      <c r="H1712" s="19">
        <v>43922</v>
      </c>
      <c r="I1712" s="13" t="s">
        <v>2487</v>
      </c>
      <c r="J1712" s="13" t="s">
        <v>2488</v>
      </c>
      <c r="K1712" s="20">
        <v>10105</v>
      </c>
      <c r="L1712" s="13" t="s">
        <v>658</v>
      </c>
      <c r="M1712" s="20">
        <v>114010</v>
      </c>
      <c r="N1712" s="13" t="s">
        <v>2489</v>
      </c>
      <c r="O1712" s="13" t="s">
        <v>711</v>
      </c>
      <c r="P1712" s="13" t="s">
        <v>712</v>
      </c>
      <c r="Q1712" s="13" t="s">
        <v>713</v>
      </c>
      <c r="R1712" s="13" t="s">
        <v>714</v>
      </c>
      <c r="S1712" s="13" t="s">
        <v>715</v>
      </c>
    </row>
    <row r="1713" spans="1:19" x14ac:dyDescent="0.25">
      <c r="A1713" s="13" t="s">
        <v>716</v>
      </c>
      <c r="B1713" s="13" t="s">
        <v>703</v>
      </c>
      <c r="C1713" s="13" t="s">
        <v>717</v>
      </c>
      <c r="D1713" s="13" t="s">
        <v>705</v>
      </c>
      <c r="E1713" s="13" t="s">
        <v>706</v>
      </c>
      <c r="F1713" s="14">
        <v>1587.48</v>
      </c>
      <c r="G1713" s="13" t="s">
        <v>707</v>
      </c>
      <c r="H1713" s="19">
        <v>43952</v>
      </c>
      <c r="I1713" s="13" t="s">
        <v>2481</v>
      </c>
      <c r="J1713" s="13" t="s">
        <v>2488</v>
      </c>
      <c r="K1713" s="20">
        <v>10105</v>
      </c>
      <c r="L1713" s="13" t="s">
        <v>658</v>
      </c>
      <c r="M1713" s="20">
        <v>114010</v>
      </c>
      <c r="N1713" s="13" t="s">
        <v>2489</v>
      </c>
      <c r="O1713" s="13" t="s">
        <v>718</v>
      </c>
      <c r="P1713" s="13" t="s">
        <v>719</v>
      </c>
      <c r="Q1713" s="13" t="s">
        <v>720</v>
      </c>
      <c r="R1713" s="13" t="s">
        <v>714</v>
      </c>
      <c r="S1713" s="13" t="s">
        <v>715</v>
      </c>
    </row>
    <row r="1714" spans="1:19" x14ac:dyDescent="0.25">
      <c r="A1714" s="13" t="s">
        <v>722</v>
      </c>
      <c r="B1714" s="13" t="s">
        <v>703</v>
      </c>
      <c r="C1714" s="13" t="s">
        <v>723</v>
      </c>
      <c r="D1714" s="13" t="s">
        <v>705</v>
      </c>
      <c r="E1714" s="13" t="s">
        <v>706</v>
      </c>
      <c r="F1714" s="14">
        <v>1587.48</v>
      </c>
      <c r="G1714" s="13" t="s">
        <v>707</v>
      </c>
      <c r="H1714" s="19">
        <v>43983</v>
      </c>
      <c r="I1714" s="13" t="s">
        <v>2413</v>
      </c>
      <c r="J1714" s="13" t="s">
        <v>2488</v>
      </c>
      <c r="K1714" s="20">
        <v>10105</v>
      </c>
      <c r="L1714" s="13" t="s">
        <v>658</v>
      </c>
      <c r="M1714" s="20">
        <v>114010</v>
      </c>
      <c r="N1714" s="13" t="s">
        <v>2489</v>
      </c>
      <c r="O1714" s="13" t="s">
        <v>724</v>
      </c>
      <c r="P1714" s="13" t="s">
        <v>725</v>
      </c>
      <c r="Q1714" s="13" t="s">
        <v>726</v>
      </c>
      <c r="R1714" s="13" t="s">
        <v>714</v>
      </c>
      <c r="S1714" s="13" t="s">
        <v>715</v>
      </c>
    </row>
    <row r="1715" spans="1:19" x14ac:dyDescent="0.25">
      <c r="A1715" s="13" t="s">
        <v>702</v>
      </c>
      <c r="B1715" s="13" t="s">
        <v>703</v>
      </c>
      <c r="C1715" s="13" t="s">
        <v>704</v>
      </c>
      <c r="D1715" s="13" t="s">
        <v>705</v>
      </c>
      <c r="E1715" s="13" t="s">
        <v>706</v>
      </c>
      <c r="F1715" s="14">
        <v>372.47</v>
      </c>
      <c r="G1715" s="13" t="s">
        <v>707</v>
      </c>
      <c r="H1715" s="19">
        <v>43922</v>
      </c>
      <c r="I1715" s="13" t="s">
        <v>2490</v>
      </c>
      <c r="J1715" s="13" t="s">
        <v>2491</v>
      </c>
      <c r="K1715" s="20">
        <v>10105</v>
      </c>
      <c r="L1715" s="13" t="s">
        <v>658</v>
      </c>
      <c r="M1715" s="20">
        <v>114020</v>
      </c>
      <c r="N1715" s="13" t="s">
        <v>2492</v>
      </c>
      <c r="O1715" s="13" t="s">
        <v>711</v>
      </c>
      <c r="P1715" s="13" t="s">
        <v>712</v>
      </c>
      <c r="Q1715" s="13" t="s">
        <v>713</v>
      </c>
      <c r="R1715" s="13" t="s">
        <v>714</v>
      </c>
      <c r="S1715" s="13" t="s">
        <v>730</v>
      </c>
    </row>
    <row r="1716" spans="1:19" x14ac:dyDescent="0.25">
      <c r="A1716" s="13" t="s">
        <v>716</v>
      </c>
      <c r="B1716" s="13" t="s">
        <v>703</v>
      </c>
      <c r="C1716" s="13" t="s">
        <v>717</v>
      </c>
      <c r="D1716" s="13" t="s">
        <v>705</v>
      </c>
      <c r="E1716" s="13" t="s">
        <v>706</v>
      </c>
      <c r="F1716" s="14">
        <v>372.47</v>
      </c>
      <c r="G1716" s="13" t="s">
        <v>707</v>
      </c>
      <c r="H1716" s="19">
        <v>43952</v>
      </c>
      <c r="I1716" s="13" t="s">
        <v>2484</v>
      </c>
      <c r="J1716" s="13" t="s">
        <v>2491</v>
      </c>
      <c r="K1716" s="20">
        <v>10105</v>
      </c>
      <c r="L1716" s="13" t="s">
        <v>658</v>
      </c>
      <c r="M1716" s="20">
        <v>114020</v>
      </c>
      <c r="N1716" s="13" t="s">
        <v>2492</v>
      </c>
      <c r="O1716" s="13" t="s">
        <v>718</v>
      </c>
      <c r="P1716" s="13" t="s">
        <v>719</v>
      </c>
      <c r="Q1716" s="13" t="s">
        <v>720</v>
      </c>
      <c r="R1716" s="13" t="s">
        <v>714</v>
      </c>
      <c r="S1716" s="13" t="s">
        <v>730</v>
      </c>
    </row>
    <row r="1717" spans="1:19" x14ac:dyDescent="0.25">
      <c r="A1717" s="13" t="s">
        <v>722</v>
      </c>
      <c r="B1717" s="13" t="s">
        <v>703</v>
      </c>
      <c r="C1717" s="13" t="s">
        <v>723</v>
      </c>
      <c r="D1717" s="13" t="s">
        <v>705</v>
      </c>
      <c r="E1717" s="13" t="s">
        <v>706</v>
      </c>
      <c r="F1717" s="14">
        <v>372.47</v>
      </c>
      <c r="G1717" s="13" t="s">
        <v>707</v>
      </c>
      <c r="H1717" s="19">
        <v>43983</v>
      </c>
      <c r="I1717" s="13" t="s">
        <v>2416</v>
      </c>
      <c r="J1717" s="13" t="s">
        <v>2491</v>
      </c>
      <c r="K1717" s="20">
        <v>10105</v>
      </c>
      <c r="L1717" s="13" t="s">
        <v>658</v>
      </c>
      <c r="M1717" s="20">
        <v>114020</v>
      </c>
      <c r="N1717" s="13" t="s">
        <v>2492</v>
      </c>
      <c r="O1717" s="13" t="s">
        <v>724</v>
      </c>
      <c r="P1717" s="13" t="s">
        <v>725</v>
      </c>
      <c r="Q1717" s="13" t="s">
        <v>726</v>
      </c>
      <c r="R1717" s="13" t="s">
        <v>714</v>
      </c>
      <c r="S1717" s="13" t="s">
        <v>730</v>
      </c>
    </row>
    <row r="1718" spans="1:19" x14ac:dyDescent="0.25">
      <c r="A1718" s="13" t="s">
        <v>702</v>
      </c>
      <c r="B1718" s="13" t="s">
        <v>703</v>
      </c>
      <c r="C1718" s="13" t="s">
        <v>704</v>
      </c>
      <c r="D1718" s="13" t="s">
        <v>705</v>
      </c>
      <c r="E1718" s="13" t="s">
        <v>706</v>
      </c>
      <c r="F1718" s="14">
        <v>20332.62</v>
      </c>
      <c r="G1718" s="13" t="s">
        <v>707</v>
      </c>
      <c r="H1718" s="19">
        <v>43922</v>
      </c>
      <c r="I1718" s="13" t="s">
        <v>2493</v>
      </c>
      <c r="J1718" s="13" t="s">
        <v>2494</v>
      </c>
      <c r="K1718" s="20">
        <v>10105</v>
      </c>
      <c r="L1718" s="13" t="s">
        <v>658</v>
      </c>
      <c r="M1718" s="20">
        <v>114040</v>
      </c>
      <c r="N1718" s="13" t="s">
        <v>2495</v>
      </c>
      <c r="O1718" s="13" t="s">
        <v>711</v>
      </c>
      <c r="P1718" s="13" t="s">
        <v>712</v>
      </c>
      <c r="Q1718" s="13" t="s">
        <v>713</v>
      </c>
      <c r="R1718" s="13" t="s">
        <v>714</v>
      </c>
      <c r="S1718" s="13" t="s">
        <v>682</v>
      </c>
    </row>
    <row r="1719" spans="1:19" x14ac:dyDescent="0.25">
      <c r="A1719" s="13" t="s">
        <v>716</v>
      </c>
      <c r="B1719" s="13" t="s">
        <v>703</v>
      </c>
      <c r="C1719" s="13" t="s">
        <v>717</v>
      </c>
      <c r="D1719" s="13" t="s">
        <v>705</v>
      </c>
      <c r="E1719" s="13" t="s">
        <v>706</v>
      </c>
      <c r="F1719" s="14">
        <v>19960.43</v>
      </c>
      <c r="G1719" s="13" t="s">
        <v>707</v>
      </c>
      <c r="H1719" s="19">
        <v>43952</v>
      </c>
      <c r="I1719" s="13" t="s">
        <v>2487</v>
      </c>
      <c r="J1719" s="13" t="s">
        <v>2494</v>
      </c>
      <c r="K1719" s="20">
        <v>10105</v>
      </c>
      <c r="L1719" s="13" t="s">
        <v>658</v>
      </c>
      <c r="M1719" s="20">
        <v>114040</v>
      </c>
      <c r="N1719" s="13" t="s">
        <v>2495</v>
      </c>
      <c r="O1719" s="13" t="s">
        <v>718</v>
      </c>
      <c r="P1719" s="13" t="s">
        <v>719</v>
      </c>
      <c r="Q1719" s="13" t="s">
        <v>720</v>
      </c>
      <c r="R1719" s="13" t="s">
        <v>714</v>
      </c>
      <c r="S1719" s="13" t="s">
        <v>682</v>
      </c>
    </row>
    <row r="1720" spans="1:19" x14ac:dyDescent="0.25">
      <c r="A1720" s="13" t="s">
        <v>722</v>
      </c>
      <c r="B1720" s="13" t="s">
        <v>703</v>
      </c>
      <c r="C1720" s="13" t="s">
        <v>723</v>
      </c>
      <c r="D1720" s="13" t="s">
        <v>705</v>
      </c>
      <c r="E1720" s="13" t="s">
        <v>706</v>
      </c>
      <c r="F1720" s="14">
        <v>19873.16</v>
      </c>
      <c r="G1720" s="13" t="s">
        <v>707</v>
      </c>
      <c r="H1720" s="19">
        <v>43983</v>
      </c>
      <c r="I1720" s="13" t="s">
        <v>2419</v>
      </c>
      <c r="J1720" s="13" t="s">
        <v>2494</v>
      </c>
      <c r="K1720" s="20">
        <v>10105</v>
      </c>
      <c r="L1720" s="13" t="s">
        <v>658</v>
      </c>
      <c r="M1720" s="20">
        <v>114040</v>
      </c>
      <c r="N1720" s="13" t="s">
        <v>2495</v>
      </c>
      <c r="O1720" s="13" t="s">
        <v>724</v>
      </c>
      <c r="P1720" s="13" t="s">
        <v>725</v>
      </c>
      <c r="Q1720" s="13" t="s">
        <v>726</v>
      </c>
      <c r="R1720" s="13" t="s">
        <v>714</v>
      </c>
      <c r="S1720" s="13" t="s">
        <v>682</v>
      </c>
    </row>
    <row r="1721" spans="1:19" x14ac:dyDescent="0.25">
      <c r="A1721" s="13" t="s">
        <v>702</v>
      </c>
      <c r="B1721" s="13" t="s">
        <v>703</v>
      </c>
      <c r="C1721" s="13" t="s">
        <v>704</v>
      </c>
      <c r="D1721" s="13" t="s">
        <v>705</v>
      </c>
      <c r="E1721" s="13" t="s">
        <v>706</v>
      </c>
      <c r="F1721" s="14">
        <v>11602.4</v>
      </c>
      <c r="G1721" s="13" t="s">
        <v>707</v>
      </c>
      <c r="H1721" s="19">
        <v>43922</v>
      </c>
      <c r="I1721" s="13" t="s">
        <v>2496</v>
      </c>
      <c r="J1721" s="13" t="s">
        <v>2497</v>
      </c>
      <c r="K1721" s="20">
        <v>10105</v>
      </c>
      <c r="L1721" s="13" t="s">
        <v>658</v>
      </c>
      <c r="M1721" s="20">
        <v>114060</v>
      </c>
      <c r="N1721" s="13" t="s">
        <v>2498</v>
      </c>
      <c r="O1721" s="13" t="s">
        <v>711</v>
      </c>
      <c r="P1721" s="13" t="s">
        <v>712</v>
      </c>
      <c r="Q1721" s="13" t="s">
        <v>713</v>
      </c>
      <c r="R1721" s="13" t="s">
        <v>714</v>
      </c>
      <c r="S1721" s="13" t="s">
        <v>721</v>
      </c>
    </row>
    <row r="1722" spans="1:19" x14ac:dyDescent="0.25">
      <c r="A1722" s="13" t="s">
        <v>716</v>
      </c>
      <c r="B1722" s="13" t="s">
        <v>703</v>
      </c>
      <c r="C1722" s="13" t="s">
        <v>717</v>
      </c>
      <c r="D1722" s="13" t="s">
        <v>705</v>
      </c>
      <c r="E1722" s="13" t="s">
        <v>706</v>
      </c>
      <c r="F1722" s="14">
        <v>12371.42</v>
      </c>
      <c r="G1722" s="13" t="s">
        <v>707</v>
      </c>
      <c r="H1722" s="19">
        <v>43952</v>
      </c>
      <c r="I1722" s="13" t="s">
        <v>2490</v>
      </c>
      <c r="J1722" s="13" t="s">
        <v>2497</v>
      </c>
      <c r="K1722" s="20">
        <v>10105</v>
      </c>
      <c r="L1722" s="13" t="s">
        <v>658</v>
      </c>
      <c r="M1722" s="20">
        <v>114060</v>
      </c>
      <c r="N1722" s="13" t="s">
        <v>2498</v>
      </c>
      <c r="O1722" s="13" t="s">
        <v>718</v>
      </c>
      <c r="P1722" s="13" t="s">
        <v>719</v>
      </c>
      <c r="Q1722" s="13" t="s">
        <v>720</v>
      </c>
      <c r="R1722" s="13" t="s">
        <v>714</v>
      </c>
      <c r="S1722" s="13" t="s">
        <v>721</v>
      </c>
    </row>
    <row r="1723" spans="1:19" x14ac:dyDescent="0.25">
      <c r="A1723" s="13" t="s">
        <v>722</v>
      </c>
      <c r="B1723" s="13" t="s">
        <v>703</v>
      </c>
      <c r="C1723" s="13" t="s">
        <v>723</v>
      </c>
      <c r="D1723" s="13" t="s">
        <v>705</v>
      </c>
      <c r="E1723" s="13" t="s">
        <v>706</v>
      </c>
      <c r="F1723" s="14">
        <v>11874.36</v>
      </c>
      <c r="G1723" s="13" t="s">
        <v>707</v>
      </c>
      <c r="H1723" s="19">
        <v>43983</v>
      </c>
      <c r="I1723" s="13" t="s">
        <v>2422</v>
      </c>
      <c r="J1723" s="13" t="s">
        <v>2497</v>
      </c>
      <c r="K1723" s="20">
        <v>10105</v>
      </c>
      <c r="L1723" s="13" t="s">
        <v>658</v>
      </c>
      <c r="M1723" s="20">
        <v>114060</v>
      </c>
      <c r="N1723" s="13" t="s">
        <v>2498</v>
      </c>
      <c r="O1723" s="13" t="s">
        <v>724</v>
      </c>
      <c r="P1723" s="13" t="s">
        <v>725</v>
      </c>
      <c r="Q1723" s="13" t="s">
        <v>726</v>
      </c>
      <c r="R1723" s="13" t="s">
        <v>714</v>
      </c>
      <c r="S1723" s="13" t="s">
        <v>721</v>
      </c>
    </row>
    <row r="1724" spans="1:19" x14ac:dyDescent="0.25">
      <c r="A1724" s="13" t="s">
        <v>702</v>
      </c>
      <c r="B1724" s="13" t="s">
        <v>703</v>
      </c>
      <c r="C1724" s="13" t="s">
        <v>704</v>
      </c>
      <c r="D1724" s="13" t="s">
        <v>705</v>
      </c>
      <c r="E1724" s="13" t="s">
        <v>706</v>
      </c>
      <c r="F1724" s="14">
        <v>87.18</v>
      </c>
      <c r="G1724" s="13" t="s">
        <v>707</v>
      </c>
      <c r="H1724" s="19">
        <v>43922</v>
      </c>
      <c r="I1724" s="13" t="s">
        <v>2499</v>
      </c>
      <c r="J1724" s="13" t="s">
        <v>2500</v>
      </c>
      <c r="K1724" s="20">
        <v>10105</v>
      </c>
      <c r="L1724" s="13" t="s">
        <v>658</v>
      </c>
      <c r="M1724" s="20">
        <v>114070</v>
      </c>
      <c r="N1724" s="13" t="s">
        <v>2501</v>
      </c>
      <c r="O1724" s="13" t="s">
        <v>711</v>
      </c>
      <c r="P1724" s="13" t="s">
        <v>712</v>
      </c>
      <c r="Q1724" s="13" t="s">
        <v>713</v>
      </c>
      <c r="R1724" s="13" t="s">
        <v>714</v>
      </c>
      <c r="S1724" s="13" t="s">
        <v>752</v>
      </c>
    </row>
    <row r="1725" spans="1:19" x14ac:dyDescent="0.25">
      <c r="A1725" s="13" t="s">
        <v>716</v>
      </c>
      <c r="B1725" s="13" t="s">
        <v>703</v>
      </c>
      <c r="C1725" s="13" t="s">
        <v>717</v>
      </c>
      <c r="D1725" s="13" t="s">
        <v>705</v>
      </c>
      <c r="E1725" s="13" t="s">
        <v>706</v>
      </c>
      <c r="F1725" s="14">
        <v>87.18</v>
      </c>
      <c r="G1725" s="13" t="s">
        <v>707</v>
      </c>
      <c r="H1725" s="19">
        <v>43952</v>
      </c>
      <c r="I1725" s="13" t="s">
        <v>2493</v>
      </c>
      <c r="J1725" s="13" t="s">
        <v>2500</v>
      </c>
      <c r="K1725" s="20">
        <v>10105</v>
      </c>
      <c r="L1725" s="13" t="s">
        <v>658</v>
      </c>
      <c r="M1725" s="20">
        <v>114070</v>
      </c>
      <c r="N1725" s="13" t="s">
        <v>2501</v>
      </c>
      <c r="O1725" s="13" t="s">
        <v>718</v>
      </c>
      <c r="P1725" s="13" t="s">
        <v>719</v>
      </c>
      <c r="Q1725" s="13" t="s">
        <v>720</v>
      </c>
      <c r="R1725" s="13" t="s">
        <v>714</v>
      </c>
      <c r="S1725" s="13" t="s">
        <v>752</v>
      </c>
    </row>
    <row r="1726" spans="1:19" x14ac:dyDescent="0.25">
      <c r="A1726" s="13" t="s">
        <v>722</v>
      </c>
      <c r="B1726" s="13" t="s">
        <v>703</v>
      </c>
      <c r="C1726" s="13" t="s">
        <v>723</v>
      </c>
      <c r="D1726" s="13" t="s">
        <v>705</v>
      </c>
      <c r="E1726" s="13" t="s">
        <v>706</v>
      </c>
      <c r="F1726" s="14">
        <v>87.18</v>
      </c>
      <c r="G1726" s="13" t="s">
        <v>707</v>
      </c>
      <c r="H1726" s="19">
        <v>43983</v>
      </c>
      <c r="I1726" s="13" t="s">
        <v>2425</v>
      </c>
      <c r="J1726" s="13" t="s">
        <v>2500</v>
      </c>
      <c r="K1726" s="20">
        <v>10105</v>
      </c>
      <c r="L1726" s="13" t="s">
        <v>658</v>
      </c>
      <c r="M1726" s="20">
        <v>114070</v>
      </c>
      <c r="N1726" s="13" t="s">
        <v>2501</v>
      </c>
      <c r="O1726" s="13" t="s">
        <v>724</v>
      </c>
      <c r="P1726" s="13" t="s">
        <v>725</v>
      </c>
      <c r="Q1726" s="13" t="s">
        <v>726</v>
      </c>
      <c r="R1726" s="13" t="s">
        <v>714</v>
      </c>
      <c r="S1726" s="13" t="s">
        <v>752</v>
      </c>
    </row>
    <row r="1727" spans="1:19" x14ac:dyDescent="0.25">
      <c r="A1727" s="13" t="s">
        <v>702</v>
      </c>
      <c r="B1727" s="13" t="s">
        <v>703</v>
      </c>
      <c r="C1727" s="13" t="s">
        <v>704</v>
      </c>
      <c r="D1727" s="13" t="s">
        <v>705</v>
      </c>
      <c r="E1727" s="13" t="s">
        <v>706</v>
      </c>
      <c r="F1727" s="14">
        <v>7832.29</v>
      </c>
      <c r="G1727" s="13" t="s">
        <v>707</v>
      </c>
      <c r="H1727" s="19">
        <v>43922</v>
      </c>
      <c r="I1727" s="13" t="s">
        <v>2502</v>
      </c>
      <c r="J1727" s="13" t="s">
        <v>2503</v>
      </c>
      <c r="K1727" s="20">
        <v>10107</v>
      </c>
      <c r="L1727" s="13" t="s">
        <v>659</v>
      </c>
      <c r="M1727" s="20">
        <v>111100</v>
      </c>
      <c r="N1727" s="13" t="s">
        <v>2504</v>
      </c>
      <c r="O1727" s="13" t="s">
        <v>711</v>
      </c>
      <c r="P1727" s="13" t="s">
        <v>712</v>
      </c>
      <c r="Q1727" s="13" t="s">
        <v>713</v>
      </c>
      <c r="R1727" s="13" t="s">
        <v>714</v>
      </c>
      <c r="S1727" s="13" t="s">
        <v>715</v>
      </c>
    </row>
    <row r="1728" spans="1:19" x14ac:dyDescent="0.25">
      <c r="A1728" s="13" t="s">
        <v>716</v>
      </c>
      <c r="B1728" s="13" t="s">
        <v>703</v>
      </c>
      <c r="C1728" s="13" t="s">
        <v>717</v>
      </c>
      <c r="D1728" s="13" t="s">
        <v>705</v>
      </c>
      <c r="E1728" s="13" t="s">
        <v>706</v>
      </c>
      <c r="F1728" s="14">
        <v>7832.29</v>
      </c>
      <c r="G1728" s="13" t="s">
        <v>707</v>
      </c>
      <c r="H1728" s="19">
        <v>43952</v>
      </c>
      <c r="I1728" s="13" t="s">
        <v>2496</v>
      </c>
      <c r="J1728" s="13" t="s">
        <v>2503</v>
      </c>
      <c r="K1728" s="20">
        <v>10107</v>
      </c>
      <c r="L1728" s="13" t="s">
        <v>659</v>
      </c>
      <c r="M1728" s="20">
        <v>111100</v>
      </c>
      <c r="N1728" s="13" t="s">
        <v>2504</v>
      </c>
      <c r="O1728" s="13" t="s">
        <v>718</v>
      </c>
      <c r="P1728" s="13" t="s">
        <v>719</v>
      </c>
      <c r="Q1728" s="13" t="s">
        <v>720</v>
      </c>
      <c r="R1728" s="13" t="s">
        <v>714</v>
      </c>
      <c r="S1728" s="13" t="s">
        <v>715</v>
      </c>
    </row>
    <row r="1729" spans="1:19" x14ac:dyDescent="0.25">
      <c r="A1729" s="13" t="s">
        <v>722</v>
      </c>
      <c r="B1729" s="13" t="s">
        <v>703</v>
      </c>
      <c r="C1729" s="13" t="s">
        <v>723</v>
      </c>
      <c r="D1729" s="13" t="s">
        <v>705</v>
      </c>
      <c r="E1729" s="13" t="s">
        <v>706</v>
      </c>
      <c r="F1729" s="14">
        <v>7832.29</v>
      </c>
      <c r="G1729" s="13" t="s">
        <v>707</v>
      </c>
      <c r="H1729" s="19">
        <v>43983</v>
      </c>
      <c r="I1729" s="13" t="s">
        <v>2428</v>
      </c>
      <c r="J1729" s="13" t="s">
        <v>2503</v>
      </c>
      <c r="K1729" s="20">
        <v>10107</v>
      </c>
      <c r="L1729" s="13" t="s">
        <v>659</v>
      </c>
      <c r="M1729" s="20">
        <v>111100</v>
      </c>
      <c r="N1729" s="13" t="s">
        <v>2504</v>
      </c>
      <c r="O1729" s="13" t="s">
        <v>724</v>
      </c>
      <c r="P1729" s="13" t="s">
        <v>725</v>
      </c>
      <c r="Q1729" s="13" t="s">
        <v>726</v>
      </c>
      <c r="R1729" s="13" t="s">
        <v>714</v>
      </c>
      <c r="S1729" s="13" t="s">
        <v>715</v>
      </c>
    </row>
    <row r="1730" spans="1:19" x14ac:dyDescent="0.25">
      <c r="A1730" s="13" t="s">
        <v>702</v>
      </c>
      <c r="B1730" s="13" t="s">
        <v>703</v>
      </c>
      <c r="C1730" s="13" t="s">
        <v>704</v>
      </c>
      <c r="D1730" s="13" t="s">
        <v>705</v>
      </c>
      <c r="E1730" s="13" t="s">
        <v>706</v>
      </c>
      <c r="F1730" s="14">
        <v>7383.03</v>
      </c>
      <c r="G1730" s="13" t="s">
        <v>707</v>
      </c>
      <c r="H1730" s="19">
        <v>43922</v>
      </c>
      <c r="I1730" s="13" t="s">
        <v>2505</v>
      </c>
      <c r="J1730" s="13" t="s">
        <v>2506</v>
      </c>
      <c r="K1730" s="20">
        <v>10107</v>
      </c>
      <c r="L1730" s="13" t="s">
        <v>659</v>
      </c>
      <c r="M1730" s="20">
        <v>111200</v>
      </c>
      <c r="N1730" s="13" t="s">
        <v>2507</v>
      </c>
      <c r="O1730" s="13" t="s">
        <v>711</v>
      </c>
      <c r="P1730" s="13" t="s">
        <v>712</v>
      </c>
      <c r="Q1730" s="13" t="s">
        <v>713</v>
      </c>
      <c r="R1730" s="13" t="s">
        <v>714</v>
      </c>
      <c r="S1730" s="13" t="s">
        <v>730</v>
      </c>
    </row>
    <row r="1731" spans="1:19" x14ac:dyDescent="0.25">
      <c r="A1731" s="13" t="s">
        <v>716</v>
      </c>
      <c r="B1731" s="13" t="s">
        <v>703</v>
      </c>
      <c r="C1731" s="13" t="s">
        <v>717</v>
      </c>
      <c r="D1731" s="13" t="s">
        <v>705</v>
      </c>
      <c r="E1731" s="13" t="s">
        <v>706</v>
      </c>
      <c r="F1731" s="14">
        <v>7078.07</v>
      </c>
      <c r="G1731" s="13" t="s">
        <v>707</v>
      </c>
      <c r="H1731" s="19">
        <v>43952</v>
      </c>
      <c r="I1731" s="13" t="s">
        <v>2499</v>
      </c>
      <c r="J1731" s="13" t="s">
        <v>2506</v>
      </c>
      <c r="K1731" s="20">
        <v>10107</v>
      </c>
      <c r="L1731" s="13" t="s">
        <v>659</v>
      </c>
      <c r="M1731" s="20">
        <v>111200</v>
      </c>
      <c r="N1731" s="13" t="s">
        <v>2507</v>
      </c>
      <c r="O1731" s="13" t="s">
        <v>718</v>
      </c>
      <c r="P1731" s="13" t="s">
        <v>719</v>
      </c>
      <c r="Q1731" s="13" t="s">
        <v>720</v>
      </c>
      <c r="R1731" s="13" t="s">
        <v>714</v>
      </c>
      <c r="S1731" s="13" t="s">
        <v>730</v>
      </c>
    </row>
    <row r="1732" spans="1:19" x14ac:dyDescent="0.25">
      <c r="A1732" s="13" t="s">
        <v>722</v>
      </c>
      <c r="B1732" s="13" t="s">
        <v>703</v>
      </c>
      <c r="C1732" s="13" t="s">
        <v>723</v>
      </c>
      <c r="D1732" s="13" t="s">
        <v>705</v>
      </c>
      <c r="E1732" s="13" t="s">
        <v>706</v>
      </c>
      <c r="F1732" s="14">
        <v>7198.84</v>
      </c>
      <c r="G1732" s="13" t="s">
        <v>707</v>
      </c>
      <c r="H1732" s="19">
        <v>43983</v>
      </c>
      <c r="I1732" s="13" t="s">
        <v>2432</v>
      </c>
      <c r="J1732" s="13" t="s">
        <v>2506</v>
      </c>
      <c r="K1732" s="20">
        <v>10107</v>
      </c>
      <c r="L1732" s="13" t="s">
        <v>659</v>
      </c>
      <c r="M1732" s="20">
        <v>111200</v>
      </c>
      <c r="N1732" s="13" t="s">
        <v>2507</v>
      </c>
      <c r="O1732" s="13" t="s">
        <v>724</v>
      </c>
      <c r="P1732" s="13" t="s">
        <v>725</v>
      </c>
      <c r="Q1732" s="13" t="s">
        <v>726</v>
      </c>
      <c r="R1732" s="13" t="s">
        <v>714</v>
      </c>
      <c r="S1732" s="13" t="s">
        <v>730</v>
      </c>
    </row>
    <row r="1733" spans="1:19" x14ac:dyDescent="0.25">
      <c r="A1733" s="13" t="s">
        <v>702</v>
      </c>
      <c r="B1733" s="13" t="s">
        <v>703</v>
      </c>
      <c r="C1733" s="13" t="s">
        <v>704</v>
      </c>
      <c r="D1733" s="13" t="s">
        <v>705</v>
      </c>
      <c r="E1733" s="13" t="s">
        <v>706</v>
      </c>
      <c r="F1733" s="14">
        <v>76240.17</v>
      </c>
      <c r="G1733" s="13" t="s">
        <v>707</v>
      </c>
      <c r="H1733" s="19">
        <v>43922</v>
      </c>
      <c r="I1733" s="13" t="s">
        <v>2508</v>
      </c>
      <c r="J1733" s="13" t="s">
        <v>2509</v>
      </c>
      <c r="K1733" s="20">
        <v>10107</v>
      </c>
      <c r="L1733" s="13" t="s">
        <v>659</v>
      </c>
      <c r="M1733" s="20">
        <v>111400</v>
      </c>
      <c r="N1733" s="13" t="s">
        <v>2510</v>
      </c>
      <c r="O1733" s="13" t="s">
        <v>711</v>
      </c>
      <c r="P1733" s="13" t="s">
        <v>712</v>
      </c>
      <c r="Q1733" s="13" t="s">
        <v>713</v>
      </c>
      <c r="R1733" s="13" t="s">
        <v>714</v>
      </c>
      <c r="S1733" s="13" t="s">
        <v>682</v>
      </c>
    </row>
    <row r="1734" spans="1:19" x14ac:dyDescent="0.25">
      <c r="A1734" s="13" t="s">
        <v>716</v>
      </c>
      <c r="B1734" s="13" t="s">
        <v>703</v>
      </c>
      <c r="C1734" s="13" t="s">
        <v>717</v>
      </c>
      <c r="D1734" s="13" t="s">
        <v>705</v>
      </c>
      <c r="E1734" s="13" t="s">
        <v>706</v>
      </c>
      <c r="F1734" s="14">
        <v>76240.17</v>
      </c>
      <c r="G1734" s="13" t="s">
        <v>707</v>
      </c>
      <c r="H1734" s="19">
        <v>43952</v>
      </c>
      <c r="I1734" s="13" t="s">
        <v>2502</v>
      </c>
      <c r="J1734" s="13" t="s">
        <v>2509</v>
      </c>
      <c r="K1734" s="20">
        <v>10107</v>
      </c>
      <c r="L1734" s="13" t="s">
        <v>659</v>
      </c>
      <c r="M1734" s="20">
        <v>111400</v>
      </c>
      <c r="N1734" s="13" t="s">
        <v>2510</v>
      </c>
      <c r="O1734" s="13" t="s">
        <v>718</v>
      </c>
      <c r="P1734" s="13" t="s">
        <v>719</v>
      </c>
      <c r="Q1734" s="13" t="s">
        <v>720</v>
      </c>
      <c r="R1734" s="13" t="s">
        <v>714</v>
      </c>
      <c r="S1734" s="13" t="s">
        <v>682</v>
      </c>
    </row>
    <row r="1735" spans="1:19" x14ac:dyDescent="0.25">
      <c r="A1735" s="13" t="s">
        <v>722</v>
      </c>
      <c r="B1735" s="13" t="s">
        <v>703</v>
      </c>
      <c r="C1735" s="13" t="s">
        <v>723</v>
      </c>
      <c r="D1735" s="13" t="s">
        <v>705</v>
      </c>
      <c r="E1735" s="13" t="s">
        <v>706</v>
      </c>
      <c r="F1735" s="14">
        <v>76240.17</v>
      </c>
      <c r="G1735" s="13" t="s">
        <v>707</v>
      </c>
      <c r="H1735" s="19">
        <v>43983</v>
      </c>
      <c r="I1735" s="13" t="s">
        <v>2435</v>
      </c>
      <c r="J1735" s="13" t="s">
        <v>2509</v>
      </c>
      <c r="K1735" s="20">
        <v>10107</v>
      </c>
      <c r="L1735" s="13" t="s">
        <v>659</v>
      </c>
      <c r="M1735" s="20">
        <v>111400</v>
      </c>
      <c r="N1735" s="13" t="s">
        <v>2510</v>
      </c>
      <c r="O1735" s="13" t="s">
        <v>724</v>
      </c>
      <c r="P1735" s="13" t="s">
        <v>725</v>
      </c>
      <c r="Q1735" s="13" t="s">
        <v>726</v>
      </c>
      <c r="R1735" s="13" t="s">
        <v>714</v>
      </c>
      <c r="S1735" s="13" t="s">
        <v>682</v>
      </c>
    </row>
    <row r="1736" spans="1:19" x14ac:dyDescent="0.25">
      <c r="A1736" s="13" t="s">
        <v>702</v>
      </c>
      <c r="B1736" s="13" t="s">
        <v>703</v>
      </c>
      <c r="C1736" s="13" t="s">
        <v>704</v>
      </c>
      <c r="D1736" s="13" t="s">
        <v>705</v>
      </c>
      <c r="E1736" s="13" t="s">
        <v>706</v>
      </c>
      <c r="F1736" s="14">
        <v>29031.81</v>
      </c>
      <c r="G1736" s="13" t="s">
        <v>707</v>
      </c>
      <c r="H1736" s="19">
        <v>43922</v>
      </c>
      <c r="I1736" s="13" t="s">
        <v>2511</v>
      </c>
      <c r="J1736" s="13" t="s">
        <v>2512</v>
      </c>
      <c r="K1736" s="20">
        <v>10107</v>
      </c>
      <c r="L1736" s="13" t="s">
        <v>659</v>
      </c>
      <c r="M1736" s="20">
        <v>111600</v>
      </c>
      <c r="N1736" s="13" t="s">
        <v>2513</v>
      </c>
      <c r="O1736" s="13" t="s">
        <v>711</v>
      </c>
      <c r="P1736" s="13" t="s">
        <v>712</v>
      </c>
      <c r="Q1736" s="13" t="s">
        <v>713</v>
      </c>
      <c r="R1736" s="13" t="s">
        <v>714</v>
      </c>
      <c r="S1736" s="13" t="s">
        <v>721</v>
      </c>
    </row>
    <row r="1737" spans="1:19" x14ac:dyDescent="0.25">
      <c r="A1737" s="13" t="s">
        <v>716</v>
      </c>
      <c r="B1737" s="13" t="s">
        <v>703</v>
      </c>
      <c r="C1737" s="13" t="s">
        <v>717</v>
      </c>
      <c r="D1737" s="13" t="s">
        <v>705</v>
      </c>
      <c r="E1737" s="13" t="s">
        <v>706</v>
      </c>
      <c r="F1737" s="14">
        <v>29626.17</v>
      </c>
      <c r="G1737" s="13" t="s">
        <v>707</v>
      </c>
      <c r="H1737" s="19">
        <v>43952</v>
      </c>
      <c r="I1737" s="13" t="s">
        <v>2505</v>
      </c>
      <c r="J1737" s="13" t="s">
        <v>2512</v>
      </c>
      <c r="K1737" s="20">
        <v>10107</v>
      </c>
      <c r="L1737" s="13" t="s">
        <v>659</v>
      </c>
      <c r="M1737" s="20">
        <v>111600</v>
      </c>
      <c r="N1737" s="13" t="s">
        <v>2513</v>
      </c>
      <c r="O1737" s="13" t="s">
        <v>718</v>
      </c>
      <c r="P1737" s="13" t="s">
        <v>719</v>
      </c>
      <c r="Q1737" s="13" t="s">
        <v>720</v>
      </c>
      <c r="R1737" s="13" t="s">
        <v>714</v>
      </c>
      <c r="S1737" s="13" t="s">
        <v>721</v>
      </c>
    </row>
    <row r="1738" spans="1:19" x14ac:dyDescent="0.25">
      <c r="A1738" s="13" t="s">
        <v>722</v>
      </c>
      <c r="B1738" s="13" t="s">
        <v>703</v>
      </c>
      <c r="C1738" s="13" t="s">
        <v>723</v>
      </c>
      <c r="D1738" s="13" t="s">
        <v>705</v>
      </c>
      <c r="E1738" s="13" t="s">
        <v>706</v>
      </c>
      <c r="F1738" s="14">
        <v>29626.17</v>
      </c>
      <c r="G1738" s="13" t="s">
        <v>707</v>
      </c>
      <c r="H1738" s="19">
        <v>43983</v>
      </c>
      <c r="I1738" s="13" t="s">
        <v>2438</v>
      </c>
      <c r="J1738" s="13" t="s">
        <v>2512</v>
      </c>
      <c r="K1738" s="20">
        <v>10107</v>
      </c>
      <c r="L1738" s="13" t="s">
        <v>659</v>
      </c>
      <c r="M1738" s="20">
        <v>111600</v>
      </c>
      <c r="N1738" s="13" t="s">
        <v>2513</v>
      </c>
      <c r="O1738" s="13" t="s">
        <v>724</v>
      </c>
      <c r="P1738" s="13" t="s">
        <v>725</v>
      </c>
      <c r="Q1738" s="13" t="s">
        <v>726</v>
      </c>
      <c r="R1738" s="13" t="s">
        <v>714</v>
      </c>
      <c r="S1738" s="13" t="s">
        <v>721</v>
      </c>
    </row>
    <row r="1739" spans="1:19" x14ac:dyDescent="0.25">
      <c r="A1739" s="13" t="s">
        <v>702</v>
      </c>
      <c r="B1739" s="13" t="s">
        <v>703</v>
      </c>
      <c r="C1739" s="13" t="s">
        <v>704</v>
      </c>
      <c r="D1739" s="13" t="s">
        <v>705</v>
      </c>
      <c r="E1739" s="13" t="s">
        <v>706</v>
      </c>
      <c r="F1739" s="14">
        <v>5530.3</v>
      </c>
      <c r="G1739" s="13" t="s">
        <v>707</v>
      </c>
      <c r="H1739" s="19">
        <v>43922</v>
      </c>
      <c r="I1739" s="13" t="s">
        <v>2514</v>
      </c>
      <c r="J1739" s="13" t="s">
        <v>2515</v>
      </c>
      <c r="K1739" s="20">
        <v>10107</v>
      </c>
      <c r="L1739" s="13" t="s">
        <v>659</v>
      </c>
      <c r="M1739" s="20">
        <v>111700</v>
      </c>
      <c r="N1739" s="13" t="s">
        <v>2516</v>
      </c>
      <c r="O1739" s="13" t="s">
        <v>711</v>
      </c>
      <c r="P1739" s="13" t="s">
        <v>712</v>
      </c>
      <c r="Q1739" s="13" t="s">
        <v>713</v>
      </c>
      <c r="R1739" s="13" t="s">
        <v>714</v>
      </c>
      <c r="S1739" s="13" t="s">
        <v>741</v>
      </c>
    </row>
    <row r="1740" spans="1:19" x14ac:dyDescent="0.25">
      <c r="A1740" s="13" t="s">
        <v>716</v>
      </c>
      <c r="B1740" s="13" t="s">
        <v>703</v>
      </c>
      <c r="C1740" s="13" t="s">
        <v>717</v>
      </c>
      <c r="D1740" s="13" t="s">
        <v>705</v>
      </c>
      <c r="E1740" s="13" t="s">
        <v>706</v>
      </c>
      <c r="F1740" s="14">
        <v>5530.3</v>
      </c>
      <c r="G1740" s="13" t="s">
        <v>707</v>
      </c>
      <c r="H1740" s="19">
        <v>43952</v>
      </c>
      <c r="I1740" s="13" t="s">
        <v>2508</v>
      </c>
      <c r="J1740" s="13" t="s">
        <v>2515</v>
      </c>
      <c r="K1740" s="20">
        <v>10107</v>
      </c>
      <c r="L1740" s="13" t="s">
        <v>659</v>
      </c>
      <c r="M1740" s="20">
        <v>111700</v>
      </c>
      <c r="N1740" s="13" t="s">
        <v>2516</v>
      </c>
      <c r="O1740" s="13" t="s">
        <v>718</v>
      </c>
      <c r="P1740" s="13" t="s">
        <v>719</v>
      </c>
      <c r="Q1740" s="13" t="s">
        <v>720</v>
      </c>
      <c r="R1740" s="13" t="s">
        <v>714</v>
      </c>
      <c r="S1740" s="13" t="s">
        <v>741</v>
      </c>
    </row>
    <row r="1741" spans="1:19" x14ac:dyDescent="0.25">
      <c r="A1741" s="13" t="s">
        <v>722</v>
      </c>
      <c r="B1741" s="13" t="s">
        <v>703</v>
      </c>
      <c r="C1741" s="13" t="s">
        <v>723</v>
      </c>
      <c r="D1741" s="13" t="s">
        <v>705</v>
      </c>
      <c r="E1741" s="13" t="s">
        <v>706</v>
      </c>
      <c r="F1741" s="14">
        <v>5530.3</v>
      </c>
      <c r="G1741" s="13" t="s">
        <v>707</v>
      </c>
      <c r="H1741" s="19">
        <v>43983</v>
      </c>
      <c r="I1741" s="13" t="s">
        <v>2441</v>
      </c>
      <c r="J1741" s="13" t="s">
        <v>2515</v>
      </c>
      <c r="K1741" s="20">
        <v>10107</v>
      </c>
      <c r="L1741" s="13" t="s">
        <v>659</v>
      </c>
      <c r="M1741" s="20">
        <v>111700</v>
      </c>
      <c r="N1741" s="13" t="s">
        <v>2516</v>
      </c>
      <c r="O1741" s="13" t="s">
        <v>724</v>
      </c>
      <c r="P1741" s="13" t="s">
        <v>725</v>
      </c>
      <c r="Q1741" s="13" t="s">
        <v>726</v>
      </c>
      <c r="R1741" s="13" t="s">
        <v>714</v>
      </c>
      <c r="S1741" s="13" t="s">
        <v>741</v>
      </c>
    </row>
    <row r="1742" spans="1:19" x14ac:dyDescent="0.25">
      <c r="A1742" s="13" t="s">
        <v>702</v>
      </c>
      <c r="B1742" s="13" t="s">
        <v>703</v>
      </c>
      <c r="C1742" s="13" t="s">
        <v>704</v>
      </c>
      <c r="D1742" s="13" t="s">
        <v>705</v>
      </c>
      <c r="E1742" s="13" t="s">
        <v>706</v>
      </c>
      <c r="F1742" s="14">
        <v>76.08</v>
      </c>
      <c r="G1742" s="13" t="s">
        <v>707</v>
      </c>
      <c r="H1742" s="19">
        <v>43922</v>
      </c>
      <c r="I1742" s="13" t="s">
        <v>2517</v>
      </c>
      <c r="J1742" s="13" t="s">
        <v>2518</v>
      </c>
      <c r="K1742" s="20">
        <v>10107</v>
      </c>
      <c r="L1742" s="13" t="s">
        <v>659</v>
      </c>
      <c r="M1742" s="20">
        <v>113000</v>
      </c>
      <c r="N1742" s="13" t="s">
        <v>2519</v>
      </c>
      <c r="O1742" s="13" t="s">
        <v>711</v>
      </c>
      <c r="P1742" s="13" t="s">
        <v>712</v>
      </c>
      <c r="Q1742" s="13" t="s">
        <v>713</v>
      </c>
      <c r="R1742" s="13" t="s">
        <v>714</v>
      </c>
      <c r="S1742" s="13" t="s">
        <v>741</v>
      </c>
    </row>
    <row r="1743" spans="1:19" x14ac:dyDescent="0.25">
      <c r="A1743" s="13" t="s">
        <v>716</v>
      </c>
      <c r="B1743" s="13" t="s">
        <v>703</v>
      </c>
      <c r="C1743" s="13" t="s">
        <v>717</v>
      </c>
      <c r="D1743" s="13" t="s">
        <v>705</v>
      </c>
      <c r="E1743" s="13" t="s">
        <v>706</v>
      </c>
      <c r="F1743" s="14">
        <v>58.51</v>
      </c>
      <c r="G1743" s="13" t="s">
        <v>707</v>
      </c>
      <c r="H1743" s="19">
        <v>43952</v>
      </c>
      <c r="I1743" s="13" t="s">
        <v>2511</v>
      </c>
      <c r="J1743" s="13" t="s">
        <v>2518</v>
      </c>
      <c r="K1743" s="20">
        <v>10107</v>
      </c>
      <c r="L1743" s="13" t="s">
        <v>659</v>
      </c>
      <c r="M1743" s="20">
        <v>113000</v>
      </c>
      <c r="N1743" s="13" t="s">
        <v>2519</v>
      </c>
      <c r="O1743" s="13" t="s">
        <v>718</v>
      </c>
      <c r="P1743" s="13" t="s">
        <v>719</v>
      </c>
      <c r="Q1743" s="13" t="s">
        <v>720</v>
      </c>
      <c r="R1743" s="13" t="s">
        <v>714</v>
      </c>
      <c r="S1743" s="13" t="s">
        <v>741</v>
      </c>
    </row>
    <row r="1744" spans="1:19" x14ac:dyDescent="0.25">
      <c r="A1744" s="13" t="s">
        <v>722</v>
      </c>
      <c r="B1744" s="13" t="s">
        <v>703</v>
      </c>
      <c r="C1744" s="13" t="s">
        <v>723</v>
      </c>
      <c r="D1744" s="13" t="s">
        <v>705</v>
      </c>
      <c r="E1744" s="13" t="s">
        <v>706</v>
      </c>
      <c r="F1744" s="14">
        <v>58.51</v>
      </c>
      <c r="G1744" s="13" t="s">
        <v>707</v>
      </c>
      <c r="H1744" s="19">
        <v>43983</v>
      </c>
      <c r="I1744" s="13" t="s">
        <v>2444</v>
      </c>
      <c r="J1744" s="13" t="s">
        <v>2518</v>
      </c>
      <c r="K1744" s="20">
        <v>10107</v>
      </c>
      <c r="L1744" s="13" t="s">
        <v>659</v>
      </c>
      <c r="M1744" s="20">
        <v>113000</v>
      </c>
      <c r="N1744" s="13" t="s">
        <v>2519</v>
      </c>
      <c r="O1744" s="13" t="s">
        <v>724</v>
      </c>
      <c r="P1744" s="13" t="s">
        <v>725</v>
      </c>
      <c r="Q1744" s="13" t="s">
        <v>726</v>
      </c>
      <c r="R1744" s="13" t="s">
        <v>714</v>
      </c>
      <c r="S1744" s="13" t="s">
        <v>741</v>
      </c>
    </row>
    <row r="1745" spans="1:19" x14ac:dyDescent="0.25">
      <c r="A1745" s="13" t="s">
        <v>702</v>
      </c>
      <c r="B1745" s="13" t="s">
        <v>703</v>
      </c>
      <c r="C1745" s="13" t="s">
        <v>704</v>
      </c>
      <c r="D1745" s="13" t="s">
        <v>705</v>
      </c>
      <c r="E1745" s="13" t="s">
        <v>706</v>
      </c>
      <c r="F1745" s="14">
        <v>676.79</v>
      </c>
      <c r="G1745" s="13" t="s">
        <v>707</v>
      </c>
      <c r="H1745" s="19">
        <v>43922</v>
      </c>
      <c r="I1745" s="13" t="s">
        <v>2520</v>
      </c>
      <c r="J1745" s="13" t="s">
        <v>2521</v>
      </c>
      <c r="K1745" s="20">
        <v>10107</v>
      </c>
      <c r="L1745" s="13" t="s">
        <v>659</v>
      </c>
      <c r="M1745" s="20">
        <v>113010</v>
      </c>
      <c r="N1745" s="13" t="s">
        <v>2522</v>
      </c>
      <c r="O1745" s="13" t="s">
        <v>711</v>
      </c>
      <c r="P1745" s="13" t="s">
        <v>712</v>
      </c>
      <c r="Q1745" s="13" t="s">
        <v>713</v>
      </c>
      <c r="R1745" s="13" t="s">
        <v>714</v>
      </c>
      <c r="S1745" s="13" t="s">
        <v>715</v>
      </c>
    </row>
    <row r="1746" spans="1:19" x14ac:dyDescent="0.25">
      <c r="A1746" s="13" t="s">
        <v>716</v>
      </c>
      <c r="B1746" s="13" t="s">
        <v>703</v>
      </c>
      <c r="C1746" s="13" t="s">
        <v>717</v>
      </c>
      <c r="D1746" s="13" t="s">
        <v>705</v>
      </c>
      <c r="E1746" s="13" t="s">
        <v>706</v>
      </c>
      <c r="F1746" s="14">
        <v>676.79</v>
      </c>
      <c r="G1746" s="13" t="s">
        <v>707</v>
      </c>
      <c r="H1746" s="19">
        <v>43952</v>
      </c>
      <c r="I1746" s="13" t="s">
        <v>2514</v>
      </c>
      <c r="J1746" s="13" t="s">
        <v>2521</v>
      </c>
      <c r="K1746" s="20">
        <v>10107</v>
      </c>
      <c r="L1746" s="13" t="s">
        <v>659</v>
      </c>
      <c r="M1746" s="20">
        <v>113010</v>
      </c>
      <c r="N1746" s="13" t="s">
        <v>2522</v>
      </c>
      <c r="O1746" s="13" t="s">
        <v>718</v>
      </c>
      <c r="P1746" s="13" t="s">
        <v>719</v>
      </c>
      <c r="Q1746" s="13" t="s">
        <v>720</v>
      </c>
      <c r="R1746" s="13" t="s">
        <v>714</v>
      </c>
      <c r="S1746" s="13" t="s">
        <v>715</v>
      </c>
    </row>
    <row r="1747" spans="1:19" x14ac:dyDescent="0.25">
      <c r="A1747" s="13" t="s">
        <v>722</v>
      </c>
      <c r="B1747" s="13" t="s">
        <v>703</v>
      </c>
      <c r="C1747" s="13" t="s">
        <v>723</v>
      </c>
      <c r="D1747" s="13" t="s">
        <v>705</v>
      </c>
      <c r="E1747" s="13" t="s">
        <v>706</v>
      </c>
      <c r="F1747" s="14">
        <v>676.79</v>
      </c>
      <c r="G1747" s="13" t="s">
        <v>707</v>
      </c>
      <c r="H1747" s="19">
        <v>43983</v>
      </c>
      <c r="I1747" s="13" t="s">
        <v>2448</v>
      </c>
      <c r="J1747" s="13" t="s">
        <v>2521</v>
      </c>
      <c r="K1747" s="20">
        <v>10107</v>
      </c>
      <c r="L1747" s="13" t="s">
        <v>659</v>
      </c>
      <c r="M1747" s="20">
        <v>113010</v>
      </c>
      <c r="N1747" s="13" t="s">
        <v>2522</v>
      </c>
      <c r="O1747" s="13" t="s">
        <v>724</v>
      </c>
      <c r="P1747" s="13" t="s">
        <v>725</v>
      </c>
      <c r="Q1747" s="13" t="s">
        <v>726</v>
      </c>
      <c r="R1747" s="13" t="s">
        <v>714</v>
      </c>
      <c r="S1747" s="13" t="s">
        <v>715</v>
      </c>
    </row>
    <row r="1748" spans="1:19" x14ac:dyDescent="0.25">
      <c r="A1748" s="13" t="s">
        <v>702</v>
      </c>
      <c r="B1748" s="13" t="s">
        <v>703</v>
      </c>
      <c r="C1748" s="13" t="s">
        <v>704</v>
      </c>
      <c r="D1748" s="13" t="s">
        <v>705</v>
      </c>
      <c r="E1748" s="13" t="s">
        <v>706</v>
      </c>
      <c r="F1748" s="14">
        <v>291.12</v>
      </c>
      <c r="G1748" s="13" t="s">
        <v>707</v>
      </c>
      <c r="H1748" s="19">
        <v>43922</v>
      </c>
      <c r="I1748" s="13" t="s">
        <v>2523</v>
      </c>
      <c r="J1748" s="13" t="s">
        <v>2524</v>
      </c>
      <c r="K1748" s="20">
        <v>10107</v>
      </c>
      <c r="L1748" s="13" t="s">
        <v>659</v>
      </c>
      <c r="M1748" s="20">
        <v>113020</v>
      </c>
      <c r="N1748" s="13" t="s">
        <v>2525</v>
      </c>
      <c r="O1748" s="13" t="s">
        <v>711</v>
      </c>
      <c r="P1748" s="13" t="s">
        <v>712</v>
      </c>
      <c r="Q1748" s="13" t="s">
        <v>713</v>
      </c>
      <c r="R1748" s="13" t="s">
        <v>714</v>
      </c>
      <c r="S1748" s="13" t="s">
        <v>730</v>
      </c>
    </row>
    <row r="1749" spans="1:19" x14ac:dyDescent="0.25">
      <c r="A1749" s="13" t="s">
        <v>716</v>
      </c>
      <c r="B1749" s="13" t="s">
        <v>703</v>
      </c>
      <c r="C1749" s="13" t="s">
        <v>717</v>
      </c>
      <c r="D1749" s="13" t="s">
        <v>705</v>
      </c>
      <c r="E1749" s="13" t="s">
        <v>706</v>
      </c>
      <c r="F1749" s="14">
        <v>266.61</v>
      </c>
      <c r="G1749" s="13" t="s">
        <v>707</v>
      </c>
      <c r="H1749" s="19">
        <v>43952</v>
      </c>
      <c r="I1749" s="13" t="s">
        <v>2517</v>
      </c>
      <c r="J1749" s="13" t="s">
        <v>2524</v>
      </c>
      <c r="K1749" s="20">
        <v>10107</v>
      </c>
      <c r="L1749" s="13" t="s">
        <v>659</v>
      </c>
      <c r="M1749" s="20">
        <v>113020</v>
      </c>
      <c r="N1749" s="13" t="s">
        <v>2525</v>
      </c>
      <c r="O1749" s="13" t="s">
        <v>718</v>
      </c>
      <c r="P1749" s="13" t="s">
        <v>719</v>
      </c>
      <c r="Q1749" s="13" t="s">
        <v>720</v>
      </c>
      <c r="R1749" s="13" t="s">
        <v>714</v>
      </c>
      <c r="S1749" s="13" t="s">
        <v>730</v>
      </c>
    </row>
    <row r="1750" spans="1:19" x14ac:dyDescent="0.25">
      <c r="A1750" s="13" t="s">
        <v>722</v>
      </c>
      <c r="B1750" s="13" t="s">
        <v>703</v>
      </c>
      <c r="C1750" s="13" t="s">
        <v>723</v>
      </c>
      <c r="D1750" s="13" t="s">
        <v>705</v>
      </c>
      <c r="E1750" s="13" t="s">
        <v>706</v>
      </c>
      <c r="F1750" s="14">
        <v>283.27</v>
      </c>
      <c r="G1750" s="13" t="s">
        <v>707</v>
      </c>
      <c r="H1750" s="19">
        <v>43983</v>
      </c>
      <c r="I1750" s="13" t="s">
        <v>2451</v>
      </c>
      <c r="J1750" s="13" t="s">
        <v>2524</v>
      </c>
      <c r="K1750" s="20">
        <v>10107</v>
      </c>
      <c r="L1750" s="13" t="s">
        <v>659</v>
      </c>
      <c r="M1750" s="20">
        <v>113020</v>
      </c>
      <c r="N1750" s="13" t="s">
        <v>2525</v>
      </c>
      <c r="O1750" s="13" t="s">
        <v>724</v>
      </c>
      <c r="P1750" s="13" t="s">
        <v>725</v>
      </c>
      <c r="Q1750" s="13" t="s">
        <v>726</v>
      </c>
      <c r="R1750" s="13" t="s">
        <v>714</v>
      </c>
      <c r="S1750" s="13" t="s">
        <v>730</v>
      </c>
    </row>
    <row r="1751" spans="1:19" x14ac:dyDescent="0.25">
      <c r="A1751" s="13" t="s">
        <v>702</v>
      </c>
      <c r="B1751" s="13" t="s">
        <v>703</v>
      </c>
      <c r="C1751" s="13" t="s">
        <v>704</v>
      </c>
      <c r="D1751" s="13" t="s">
        <v>705</v>
      </c>
      <c r="E1751" s="13" t="s">
        <v>706</v>
      </c>
      <c r="F1751" s="14">
        <v>8101.67</v>
      </c>
      <c r="G1751" s="13" t="s">
        <v>707</v>
      </c>
      <c r="H1751" s="19">
        <v>43922</v>
      </c>
      <c r="I1751" s="13" t="s">
        <v>2526</v>
      </c>
      <c r="J1751" s="13" t="s">
        <v>2527</v>
      </c>
      <c r="K1751" s="20">
        <v>10107</v>
      </c>
      <c r="L1751" s="13" t="s">
        <v>659</v>
      </c>
      <c r="M1751" s="20">
        <v>113040</v>
      </c>
      <c r="N1751" s="13" t="s">
        <v>2528</v>
      </c>
      <c r="O1751" s="13" t="s">
        <v>711</v>
      </c>
      <c r="P1751" s="13" t="s">
        <v>712</v>
      </c>
      <c r="Q1751" s="13" t="s">
        <v>713</v>
      </c>
      <c r="R1751" s="13" t="s">
        <v>714</v>
      </c>
      <c r="S1751" s="13" t="s">
        <v>682</v>
      </c>
    </row>
    <row r="1752" spans="1:19" x14ac:dyDescent="0.25">
      <c r="A1752" s="13" t="s">
        <v>716</v>
      </c>
      <c r="B1752" s="13" t="s">
        <v>703</v>
      </c>
      <c r="C1752" s="13" t="s">
        <v>717</v>
      </c>
      <c r="D1752" s="13" t="s">
        <v>705</v>
      </c>
      <c r="E1752" s="13" t="s">
        <v>706</v>
      </c>
      <c r="F1752" s="14">
        <v>8101.67</v>
      </c>
      <c r="G1752" s="13" t="s">
        <v>707</v>
      </c>
      <c r="H1752" s="19">
        <v>43952</v>
      </c>
      <c r="I1752" s="13" t="s">
        <v>2520</v>
      </c>
      <c r="J1752" s="13" t="s">
        <v>2527</v>
      </c>
      <c r="K1752" s="20">
        <v>10107</v>
      </c>
      <c r="L1752" s="13" t="s">
        <v>659</v>
      </c>
      <c r="M1752" s="20">
        <v>113040</v>
      </c>
      <c r="N1752" s="13" t="s">
        <v>2528</v>
      </c>
      <c r="O1752" s="13" t="s">
        <v>718</v>
      </c>
      <c r="P1752" s="13" t="s">
        <v>719</v>
      </c>
      <c r="Q1752" s="13" t="s">
        <v>720</v>
      </c>
      <c r="R1752" s="13" t="s">
        <v>714</v>
      </c>
      <c r="S1752" s="13" t="s">
        <v>682</v>
      </c>
    </row>
    <row r="1753" spans="1:19" x14ac:dyDescent="0.25">
      <c r="A1753" s="13" t="s">
        <v>722</v>
      </c>
      <c r="B1753" s="13" t="s">
        <v>703</v>
      </c>
      <c r="C1753" s="13" t="s">
        <v>723</v>
      </c>
      <c r="D1753" s="13" t="s">
        <v>705</v>
      </c>
      <c r="E1753" s="13" t="s">
        <v>706</v>
      </c>
      <c r="F1753" s="14">
        <v>8101.67</v>
      </c>
      <c r="G1753" s="13" t="s">
        <v>707</v>
      </c>
      <c r="H1753" s="19">
        <v>43983</v>
      </c>
      <c r="I1753" s="13" t="s">
        <v>2454</v>
      </c>
      <c r="J1753" s="13" t="s">
        <v>2527</v>
      </c>
      <c r="K1753" s="20">
        <v>10107</v>
      </c>
      <c r="L1753" s="13" t="s">
        <v>659</v>
      </c>
      <c r="M1753" s="20">
        <v>113040</v>
      </c>
      <c r="N1753" s="13" t="s">
        <v>2528</v>
      </c>
      <c r="O1753" s="13" t="s">
        <v>724</v>
      </c>
      <c r="P1753" s="13" t="s">
        <v>725</v>
      </c>
      <c r="Q1753" s="13" t="s">
        <v>726</v>
      </c>
      <c r="R1753" s="13" t="s">
        <v>714</v>
      </c>
      <c r="S1753" s="13" t="s">
        <v>682</v>
      </c>
    </row>
    <row r="1754" spans="1:19" x14ac:dyDescent="0.25">
      <c r="A1754" s="13" t="s">
        <v>702</v>
      </c>
      <c r="B1754" s="13" t="s">
        <v>703</v>
      </c>
      <c r="C1754" s="13" t="s">
        <v>704</v>
      </c>
      <c r="D1754" s="13" t="s">
        <v>705</v>
      </c>
      <c r="E1754" s="13" t="s">
        <v>706</v>
      </c>
      <c r="F1754" s="14">
        <v>2159.88</v>
      </c>
      <c r="G1754" s="13" t="s">
        <v>707</v>
      </c>
      <c r="H1754" s="19">
        <v>43922</v>
      </c>
      <c r="I1754" s="13" t="s">
        <v>2529</v>
      </c>
      <c r="J1754" s="13" t="s">
        <v>2530</v>
      </c>
      <c r="K1754" s="20">
        <v>10107</v>
      </c>
      <c r="L1754" s="13" t="s">
        <v>659</v>
      </c>
      <c r="M1754" s="20">
        <v>113060</v>
      </c>
      <c r="N1754" s="13" t="s">
        <v>2531</v>
      </c>
      <c r="O1754" s="13" t="s">
        <v>711</v>
      </c>
      <c r="P1754" s="13" t="s">
        <v>712</v>
      </c>
      <c r="Q1754" s="13" t="s">
        <v>713</v>
      </c>
      <c r="R1754" s="13" t="s">
        <v>714</v>
      </c>
      <c r="S1754" s="13" t="s">
        <v>721</v>
      </c>
    </row>
    <row r="1755" spans="1:19" x14ac:dyDescent="0.25">
      <c r="A1755" s="13" t="s">
        <v>716</v>
      </c>
      <c r="B1755" s="13" t="s">
        <v>703</v>
      </c>
      <c r="C1755" s="13" t="s">
        <v>717</v>
      </c>
      <c r="D1755" s="13" t="s">
        <v>705</v>
      </c>
      <c r="E1755" s="13" t="s">
        <v>706</v>
      </c>
      <c r="F1755" s="14">
        <v>2204.15</v>
      </c>
      <c r="G1755" s="13" t="s">
        <v>707</v>
      </c>
      <c r="H1755" s="19">
        <v>43952</v>
      </c>
      <c r="I1755" s="13" t="s">
        <v>2523</v>
      </c>
      <c r="J1755" s="13" t="s">
        <v>2530</v>
      </c>
      <c r="K1755" s="20">
        <v>10107</v>
      </c>
      <c r="L1755" s="13" t="s">
        <v>659</v>
      </c>
      <c r="M1755" s="20">
        <v>113060</v>
      </c>
      <c r="N1755" s="13" t="s">
        <v>2531</v>
      </c>
      <c r="O1755" s="13" t="s">
        <v>718</v>
      </c>
      <c r="P1755" s="13" t="s">
        <v>719</v>
      </c>
      <c r="Q1755" s="13" t="s">
        <v>720</v>
      </c>
      <c r="R1755" s="13" t="s">
        <v>714</v>
      </c>
      <c r="S1755" s="13" t="s">
        <v>721</v>
      </c>
    </row>
    <row r="1756" spans="1:19" x14ac:dyDescent="0.25">
      <c r="A1756" s="13" t="s">
        <v>722</v>
      </c>
      <c r="B1756" s="13" t="s">
        <v>703</v>
      </c>
      <c r="C1756" s="13" t="s">
        <v>723</v>
      </c>
      <c r="D1756" s="13" t="s">
        <v>705</v>
      </c>
      <c r="E1756" s="13" t="s">
        <v>706</v>
      </c>
      <c r="F1756" s="14">
        <v>2204.15</v>
      </c>
      <c r="G1756" s="13" t="s">
        <v>707</v>
      </c>
      <c r="H1756" s="19">
        <v>43983</v>
      </c>
      <c r="I1756" s="13" t="s">
        <v>2457</v>
      </c>
      <c r="J1756" s="13" t="s">
        <v>2530</v>
      </c>
      <c r="K1756" s="20">
        <v>10107</v>
      </c>
      <c r="L1756" s="13" t="s">
        <v>659</v>
      </c>
      <c r="M1756" s="20">
        <v>113060</v>
      </c>
      <c r="N1756" s="13" t="s">
        <v>2531</v>
      </c>
      <c r="O1756" s="13" t="s">
        <v>724</v>
      </c>
      <c r="P1756" s="13" t="s">
        <v>725</v>
      </c>
      <c r="Q1756" s="13" t="s">
        <v>726</v>
      </c>
      <c r="R1756" s="13" t="s">
        <v>714</v>
      </c>
      <c r="S1756" s="13" t="s">
        <v>721</v>
      </c>
    </row>
    <row r="1757" spans="1:19" x14ac:dyDescent="0.25">
      <c r="A1757" s="13" t="s">
        <v>702</v>
      </c>
      <c r="B1757" s="13" t="s">
        <v>703</v>
      </c>
      <c r="C1757" s="13" t="s">
        <v>704</v>
      </c>
      <c r="D1757" s="13" t="s">
        <v>705</v>
      </c>
      <c r="E1757" s="13" t="s">
        <v>706</v>
      </c>
      <c r="F1757" s="14">
        <v>1298.94</v>
      </c>
      <c r="G1757" s="13" t="s">
        <v>707</v>
      </c>
      <c r="H1757" s="19">
        <v>43922</v>
      </c>
      <c r="I1757" s="13" t="s">
        <v>2532</v>
      </c>
      <c r="J1757" s="13" t="s">
        <v>2533</v>
      </c>
      <c r="K1757" s="20">
        <v>10107</v>
      </c>
      <c r="L1757" s="13" t="s">
        <v>659</v>
      </c>
      <c r="M1757" s="20">
        <v>114000</v>
      </c>
      <c r="N1757" s="13" t="s">
        <v>2534</v>
      </c>
      <c r="O1757" s="13" t="s">
        <v>711</v>
      </c>
      <c r="P1757" s="13" t="s">
        <v>712</v>
      </c>
      <c r="Q1757" s="13" t="s">
        <v>713</v>
      </c>
      <c r="R1757" s="13" t="s">
        <v>714</v>
      </c>
      <c r="S1757" s="13" t="s">
        <v>741</v>
      </c>
    </row>
    <row r="1758" spans="1:19" x14ac:dyDescent="0.25">
      <c r="A1758" s="13" t="s">
        <v>716</v>
      </c>
      <c r="B1758" s="13" t="s">
        <v>703</v>
      </c>
      <c r="C1758" s="13" t="s">
        <v>717</v>
      </c>
      <c r="D1758" s="13" t="s">
        <v>705</v>
      </c>
      <c r="E1758" s="13" t="s">
        <v>706</v>
      </c>
      <c r="F1758" s="14">
        <v>1298.94</v>
      </c>
      <c r="G1758" s="13" t="s">
        <v>707</v>
      </c>
      <c r="H1758" s="19">
        <v>43952</v>
      </c>
      <c r="I1758" s="13" t="s">
        <v>2526</v>
      </c>
      <c r="J1758" s="13" t="s">
        <v>2533</v>
      </c>
      <c r="K1758" s="20">
        <v>10107</v>
      </c>
      <c r="L1758" s="13" t="s">
        <v>659</v>
      </c>
      <c r="M1758" s="20">
        <v>114000</v>
      </c>
      <c r="N1758" s="13" t="s">
        <v>2534</v>
      </c>
      <c r="O1758" s="13" t="s">
        <v>718</v>
      </c>
      <c r="P1758" s="13" t="s">
        <v>719</v>
      </c>
      <c r="Q1758" s="13" t="s">
        <v>720</v>
      </c>
      <c r="R1758" s="13" t="s">
        <v>714</v>
      </c>
      <c r="S1758" s="13" t="s">
        <v>741</v>
      </c>
    </row>
    <row r="1759" spans="1:19" x14ac:dyDescent="0.25">
      <c r="A1759" s="13" t="s">
        <v>722</v>
      </c>
      <c r="B1759" s="13" t="s">
        <v>703</v>
      </c>
      <c r="C1759" s="13" t="s">
        <v>723</v>
      </c>
      <c r="D1759" s="13" t="s">
        <v>705</v>
      </c>
      <c r="E1759" s="13" t="s">
        <v>706</v>
      </c>
      <c r="F1759" s="14">
        <v>1298.94</v>
      </c>
      <c r="G1759" s="13" t="s">
        <v>707</v>
      </c>
      <c r="H1759" s="19">
        <v>43983</v>
      </c>
      <c r="I1759" s="13" t="s">
        <v>2460</v>
      </c>
      <c r="J1759" s="13" t="s">
        <v>2533</v>
      </c>
      <c r="K1759" s="20">
        <v>10107</v>
      </c>
      <c r="L1759" s="13" t="s">
        <v>659</v>
      </c>
      <c r="M1759" s="20">
        <v>114000</v>
      </c>
      <c r="N1759" s="13" t="s">
        <v>2534</v>
      </c>
      <c r="O1759" s="13" t="s">
        <v>724</v>
      </c>
      <c r="P1759" s="13" t="s">
        <v>725</v>
      </c>
      <c r="Q1759" s="13" t="s">
        <v>726</v>
      </c>
      <c r="R1759" s="13" t="s">
        <v>714</v>
      </c>
      <c r="S1759" s="13" t="s">
        <v>741</v>
      </c>
    </row>
    <row r="1760" spans="1:19" x14ac:dyDescent="0.25">
      <c r="A1760" s="13" t="s">
        <v>702</v>
      </c>
      <c r="B1760" s="13" t="s">
        <v>703</v>
      </c>
      <c r="C1760" s="13" t="s">
        <v>704</v>
      </c>
      <c r="D1760" s="13" t="s">
        <v>705</v>
      </c>
      <c r="E1760" s="13" t="s">
        <v>706</v>
      </c>
      <c r="F1760" s="14">
        <v>2185.21</v>
      </c>
      <c r="G1760" s="13" t="s">
        <v>707</v>
      </c>
      <c r="H1760" s="19">
        <v>43922</v>
      </c>
      <c r="I1760" s="13" t="s">
        <v>2535</v>
      </c>
      <c r="J1760" s="13" t="s">
        <v>2536</v>
      </c>
      <c r="K1760" s="20">
        <v>10107</v>
      </c>
      <c r="L1760" s="13" t="s">
        <v>659</v>
      </c>
      <c r="M1760" s="20">
        <v>114010</v>
      </c>
      <c r="N1760" s="13" t="s">
        <v>2537</v>
      </c>
      <c r="O1760" s="13" t="s">
        <v>711</v>
      </c>
      <c r="P1760" s="13" t="s">
        <v>712</v>
      </c>
      <c r="Q1760" s="13" t="s">
        <v>713</v>
      </c>
      <c r="R1760" s="13" t="s">
        <v>714</v>
      </c>
      <c r="S1760" s="13" t="s">
        <v>715</v>
      </c>
    </row>
    <row r="1761" spans="1:19" x14ac:dyDescent="0.25">
      <c r="A1761" s="13" t="s">
        <v>716</v>
      </c>
      <c r="B1761" s="13" t="s">
        <v>703</v>
      </c>
      <c r="C1761" s="13" t="s">
        <v>717</v>
      </c>
      <c r="D1761" s="13" t="s">
        <v>705</v>
      </c>
      <c r="E1761" s="13" t="s">
        <v>706</v>
      </c>
      <c r="F1761" s="14">
        <v>2185.21</v>
      </c>
      <c r="G1761" s="13" t="s">
        <v>707</v>
      </c>
      <c r="H1761" s="19">
        <v>43952</v>
      </c>
      <c r="I1761" s="13" t="s">
        <v>2529</v>
      </c>
      <c r="J1761" s="13" t="s">
        <v>2536</v>
      </c>
      <c r="K1761" s="20">
        <v>10107</v>
      </c>
      <c r="L1761" s="13" t="s">
        <v>659</v>
      </c>
      <c r="M1761" s="20">
        <v>114010</v>
      </c>
      <c r="N1761" s="13" t="s">
        <v>2537</v>
      </c>
      <c r="O1761" s="13" t="s">
        <v>718</v>
      </c>
      <c r="P1761" s="13" t="s">
        <v>719</v>
      </c>
      <c r="Q1761" s="13" t="s">
        <v>720</v>
      </c>
      <c r="R1761" s="13" t="s">
        <v>714</v>
      </c>
      <c r="S1761" s="13" t="s">
        <v>715</v>
      </c>
    </row>
    <row r="1762" spans="1:19" x14ac:dyDescent="0.25">
      <c r="A1762" s="13" t="s">
        <v>722</v>
      </c>
      <c r="B1762" s="13" t="s">
        <v>703</v>
      </c>
      <c r="C1762" s="13" t="s">
        <v>723</v>
      </c>
      <c r="D1762" s="13" t="s">
        <v>705</v>
      </c>
      <c r="E1762" s="13" t="s">
        <v>706</v>
      </c>
      <c r="F1762" s="14">
        <v>2185.21</v>
      </c>
      <c r="G1762" s="13" t="s">
        <v>707</v>
      </c>
      <c r="H1762" s="19">
        <v>43983</v>
      </c>
      <c r="I1762" s="13" t="s">
        <v>2463</v>
      </c>
      <c r="J1762" s="13" t="s">
        <v>2536</v>
      </c>
      <c r="K1762" s="20">
        <v>10107</v>
      </c>
      <c r="L1762" s="13" t="s">
        <v>659</v>
      </c>
      <c r="M1762" s="20">
        <v>114010</v>
      </c>
      <c r="N1762" s="13" t="s">
        <v>2537</v>
      </c>
      <c r="O1762" s="13" t="s">
        <v>724</v>
      </c>
      <c r="P1762" s="13" t="s">
        <v>725</v>
      </c>
      <c r="Q1762" s="13" t="s">
        <v>726</v>
      </c>
      <c r="R1762" s="13" t="s">
        <v>714</v>
      </c>
      <c r="S1762" s="13" t="s">
        <v>715</v>
      </c>
    </row>
    <row r="1763" spans="1:19" x14ac:dyDescent="0.25">
      <c r="A1763" s="13" t="s">
        <v>702</v>
      </c>
      <c r="B1763" s="13" t="s">
        <v>703</v>
      </c>
      <c r="C1763" s="13" t="s">
        <v>704</v>
      </c>
      <c r="D1763" s="13" t="s">
        <v>705</v>
      </c>
      <c r="E1763" s="13" t="s">
        <v>706</v>
      </c>
      <c r="F1763" s="14">
        <v>1922.88</v>
      </c>
      <c r="G1763" s="13" t="s">
        <v>707</v>
      </c>
      <c r="H1763" s="19">
        <v>43922</v>
      </c>
      <c r="I1763" s="13" t="s">
        <v>2538</v>
      </c>
      <c r="J1763" s="13" t="s">
        <v>2539</v>
      </c>
      <c r="K1763" s="20">
        <v>10107</v>
      </c>
      <c r="L1763" s="13" t="s">
        <v>659</v>
      </c>
      <c r="M1763" s="20">
        <v>114020</v>
      </c>
      <c r="N1763" s="13" t="s">
        <v>2540</v>
      </c>
      <c r="O1763" s="13" t="s">
        <v>711</v>
      </c>
      <c r="P1763" s="13" t="s">
        <v>712</v>
      </c>
      <c r="Q1763" s="13" t="s">
        <v>713</v>
      </c>
      <c r="R1763" s="13" t="s">
        <v>714</v>
      </c>
      <c r="S1763" s="13" t="s">
        <v>730</v>
      </c>
    </row>
    <row r="1764" spans="1:19" x14ac:dyDescent="0.25">
      <c r="A1764" s="13" t="s">
        <v>716</v>
      </c>
      <c r="B1764" s="13" t="s">
        <v>703</v>
      </c>
      <c r="C1764" s="13" t="s">
        <v>717</v>
      </c>
      <c r="D1764" s="13" t="s">
        <v>705</v>
      </c>
      <c r="E1764" s="13" t="s">
        <v>706</v>
      </c>
      <c r="F1764" s="14">
        <v>1837.8</v>
      </c>
      <c r="G1764" s="13" t="s">
        <v>707</v>
      </c>
      <c r="H1764" s="19">
        <v>43952</v>
      </c>
      <c r="I1764" s="13" t="s">
        <v>2532</v>
      </c>
      <c r="J1764" s="13" t="s">
        <v>2539</v>
      </c>
      <c r="K1764" s="20">
        <v>10107</v>
      </c>
      <c r="L1764" s="13" t="s">
        <v>659</v>
      </c>
      <c r="M1764" s="20">
        <v>114020</v>
      </c>
      <c r="N1764" s="13" t="s">
        <v>2540</v>
      </c>
      <c r="O1764" s="13" t="s">
        <v>718</v>
      </c>
      <c r="P1764" s="13" t="s">
        <v>719</v>
      </c>
      <c r="Q1764" s="13" t="s">
        <v>720</v>
      </c>
      <c r="R1764" s="13" t="s">
        <v>714</v>
      </c>
      <c r="S1764" s="13" t="s">
        <v>730</v>
      </c>
    </row>
    <row r="1765" spans="1:19" x14ac:dyDescent="0.25">
      <c r="A1765" s="13" t="s">
        <v>722</v>
      </c>
      <c r="B1765" s="13" t="s">
        <v>703</v>
      </c>
      <c r="C1765" s="13" t="s">
        <v>723</v>
      </c>
      <c r="D1765" s="13" t="s">
        <v>705</v>
      </c>
      <c r="E1765" s="13" t="s">
        <v>706</v>
      </c>
      <c r="F1765" s="14">
        <v>1871.49</v>
      </c>
      <c r="G1765" s="13" t="s">
        <v>707</v>
      </c>
      <c r="H1765" s="19">
        <v>43983</v>
      </c>
      <c r="I1765" s="13" t="s">
        <v>2466</v>
      </c>
      <c r="J1765" s="13" t="s">
        <v>2539</v>
      </c>
      <c r="K1765" s="20">
        <v>10107</v>
      </c>
      <c r="L1765" s="13" t="s">
        <v>659</v>
      </c>
      <c r="M1765" s="20">
        <v>114020</v>
      </c>
      <c r="N1765" s="13" t="s">
        <v>2540</v>
      </c>
      <c r="O1765" s="13" t="s">
        <v>724</v>
      </c>
      <c r="P1765" s="13" t="s">
        <v>725</v>
      </c>
      <c r="Q1765" s="13" t="s">
        <v>726</v>
      </c>
      <c r="R1765" s="13" t="s">
        <v>714</v>
      </c>
      <c r="S1765" s="13" t="s">
        <v>730</v>
      </c>
    </row>
    <row r="1766" spans="1:19" x14ac:dyDescent="0.25">
      <c r="A1766" s="13" t="s">
        <v>702</v>
      </c>
      <c r="B1766" s="13" t="s">
        <v>703</v>
      </c>
      <c r="C1766" s="13" t="s">
        <v>704</v>
      </c>
      <c r="D1766" s="13" t="s">
        <v>705</v>
      </c>
      <c r="E1766" s="13" t="s">
        <v>706</v>
      </c>
      <c r="F1766" s="14">
        <v>15905.75</v>
      </c>
      <c r="G1766" s="13" t="s">
        <v>707</v>
      </c>
      <c r="H1766" s="19">
        <v>43922</v>
      </c>
      <c r="I1766" s="13" t="s">
        <v>2541</v>
      </c>
      <c r="J1766" s="13" t="s">
        <v>2542</v>
      </c>
      <c r="K1766" s="20">
        <v>10107</v>
      </c>
      <c r="L1766" s="13" t="s">
        <v>659</v>
      </c>
      <c r="M1766" s="20">
        <v>114040</v>
      </c>
      <c r="N1766" s="13" t="s">
        <v>2543</v>
      </c>
      <c r="O1766" s="13" t="s">
        <v>711</v>
      </c>
      <c r="P1766" s="13" t="s">
        <v>712</v>
      </c>
      <c r="Q1766" s="13" t="s">
        <v>713</v>
      </c>
      <c r="R1766" s="13" t="s">
        <v>714</v>
      </c>
      <c r="S1766" s="13" t="s">
        <v>682</v>
      </c>
    </row>
    <row r="1767" spans="1:19" x14ac:dyDescent="0.25">
      <c r="A1767" s="13" t="s">
        <v>716</v>
      </c>
      <c r="B1767" s="13" t="s">
        <v>703</v>
      </c>
      <c r="C1767" s="13" t="s">
        <v>717</v>
      </c>
      <c r="D1767" s="13" t="s">
        <v>705</v>
      </c>
      <c r="E1767" s="13" t="s">
        <v>706</v>
      </c>
      <c r="F1767" s="14">
        <v>15905.75</v>
      </c>
      <c r="G1767" s="13" t="s">
        <v>707</v>
      </c>
      <c r="H1767" s="19">
        <v>43952</v>
      </c>
      <c r="I1767" s="13" t="s">
        <v>2535</v>
      </c>
      <c r="J1767" s="13" t="s">
        <v>2542</v>
      </c>
      <c r="K1767" s="20">
        <v>10107</v>
      </c>
      <c r="L1767" s="13" t="s">
        <v>659</v>
      </c>
      <c r="M1767" s="20">
        <v>114040</v>
      </c>
      <c r="N1767" s="13" t="s">
        <v>2543</v>
      </c>
      <c r="O1767" s="13" t="s">
        <v>718</v>
      </c>
      <c r="P1767" s="13" t="s">
        <v>719</v>
      </c>
      <c r="Q1767" s="13" t="s">
        <v>720</v>
      </c>
      <c r="R1767" s="13" t="s">
        <v>714</v>
      </c>
      <c r="S1767" s="13" t="s">
        <v>682</v>
      </c>
    </row>
    <row r="1768" spans="1:19" x14ac:dyDescent="0.25">
      <c r="A1768" s="13" t="s">
        <v>722</v>
      </c>
      <c r="B1768" s="13" t="s">
        <v>703</v>
      </c>
      <c r="C1768" s="13" t="s">
        <v>723</v>
      </c>
      <c r="D1768" s="13" t="s">
        <v>705</v>
      </c>
      <c r="E1768" s="13" t="s">
        <v>706</v>
      </c>
      <c r="F1768" s="14">
        <v>15905.75</v>
      </c>
      <c r="G1768" s="13" t="s">
        <v>707</v>
      </c>
      <c r="H1768" s="19">
        <v>43983</v>
      </c>
      <c r="I1768" s="13" t="s">
        <v>2469</v>
      </c>
      <c r="J1768" s="13" t="s">
        <v>2542</v>
      </c>
      <c r="K1768" s="20">
        <v>10107</v>
      </c>
      <c r="L1768" s="13" t="s">
        <v>659</v>
      </c>
      <c r="M1768" s="20">
        <v>114040</v>
      </c>
      <c r="N1768" s="13" t="s">
        <v>2543</v>
      </c>
      <c r="O1768" s="13" t="s">
        <v>724</v>
      </c>
      <c r="P1768" s="13" t="s">
        <v>725</v>
      </c>
      <c r="Q1768" s="13" t="s">
        <v>726</v>
      </c>
      <c r="R1768" s="13" t="s">
        <v>714</v>
      </c>
      <c r="S1768" s="13" t="s">
        <v>682</v>
      </c>
    </row>
    <row r="1769" spans="1:19" x14ac:dyDescent="0.25">
      <c r="A1769" s="13" t="s">
        <v>702</v>
      </c>
      <c r="B1769" s="13" t="s">
        <v>703</v>
      </c>
      <c r="C1769" s="13" t="s">
        <v>704</v>
      </c>
      <c r="D1769" s="13" t="s">
        <v>705</v>
      </c>
      <c r="E1769" s="13" t="s">
        <v>706</v>
      </c>
      <c r="F1769" s="14">
        <v>8176.19</v>
      </c>
      <c r="G1769" s="13" t="s">
        <v>707</v>
      </c>
      <c r="H1769" s="19">
        <v>43922</v>
      </c>
      <c r="I1769" s="13" t="s">
        <v>2544</v>
      </c>
      <c r="J1769" s="13" t="s">
        <v>2545</v>
      </c>
      <c r="K1769" s="20">
        <v>10107</v>
      </c>
      <c r="L1769" s="13" t="s">
        <v>659</v>
      </c>
      <c r="M1769" s="20">
        <v>114060</v>
      </c>
      <c r="N1769" s="13" t="s">
        <v>2546</v>
      </c>
      <c r="O1769" s="13" t="s">
        <v>711</v>
      </c>
      <c r="P1769" s="13" t="s">
        <v>712</v>
      </c>
      <c r="Q1769" s="13" t="s">
        <v>713</v>
      </c>
      <c r="R1769" s="13" t="s">
        <v>714</v>
      </c>
      <c r="S1769" s="13" t="s">
        <v>721</v>
      </c>
    </row>
    <row r="1770" spans="1:19" x14ac:dyDescent="0.25">
      <c r="A1770" s="13" t="s">
        <v>716</v>
      </c>
      <c r="B1770" s="13" t="s">
        <v>703</v>
      </c>
      <c r="C1770" s="13" t="s">
        <v>717</v>
      </c>
      <c r="D1770" s="13" t="s">
        <v>705</v>
      </c>
      <c r="E1770" s="13" t="s">
        <v>706</v>
      </c>
      <c r="F1770" s="14">
        <v>8265.7000000000007</v>
      </c>
      <c r="G1770" s="13" t="s">
        <v>707</v>
      </c>
      <c r="H1770" s="19">
        <v>43952</v>
      </c>
      <c r="I1770" s="13" t="s">
        <v>2538</v>
      </c>
      <c r="J1770" s="13" t="s">
        <v>2545</v>
      </c>
      <c r="K1770" s="20">
        <v>10107</v>
      </c>
      <c r="L1770" s="13" t="s">
        <v>659</v>
      </c>
      <c r="M1770" s="20">
        <v>114060</v>
      </c>
      <c r="N1770" s="13" t="s">
        <v>2546</v>
      </c>
      <c r="O1770" s="13" t="s">
        <v>718</v>
      </c>
      <c r="P1770" s="13" t="s">
        <v>719</v>
      </c>
      <c r="Q1770" s="13" t="s">
        <v>720</v>
      </c>
      <c r="R1770" s="13" t="s">
        <v>714</v>
      </c>
      <c r="S1770" s="13" t="s">
        <v>721</v>
      </c>
    </row>
    <row r="1771" spans="1:19" x14ac:dyDescent="0.25">
      <c r="A1771" s="13" t="s">
        <v>722</v>
      </c>
      <c r="B1771" s="13" t="s">
        <v>703</v>
      </c>
      <c r="C1771" s="13" t="s">
        <v>723</v>
      </c>
      <c r="D1771" s="13" t="s">
        <v>705</v>
      </c>
      <c r="E1771" s="13" t="s">
        <v>706</v>
      </c>
      <c r="F1771" s="14">
        <v>8265.7000000000007</v>
      </c>
      <c r="G1771" s="13" t="s">
        <v>707</v>
      </c>
      <c r="H1771" s="19">
        <v>43983</v>
      </c>
      <c r="I1771" s="13" t="s">
        <v>2472</v>
      </c>
      <c r="J1771" s="13" t="s">
        <v>2545</v>
      </c>
      <c r="K1771" s="20">
        <v>10107</v>
      </c>
      <c r="L1771" s="13" t="s">
        <v>659</v>
      </c>
      <c r="M1771" s="20">
        <v>114060</v>
      </c>
      <c r="N1771" s="13" t="s">
        <v>2546</v>
      </c>
      <c r="O1771" s="13" t="s">
        <v>724</v>
      </c>
      <c r="P1771" s="13" t="s">
        <v>725</v>
      </c>
      <c r="Q1771" s="13" t="s">
        <v>726</v>
      </c>
      <c r="R1771" s="13" t="s">
        <v>714</v>
      </c>
      <c r="S1771" s="13" t="s">
        <v>721</v>
      </c>
    </row>
    <row r="1772" spans="1:19" x14ac:dyDescent="0.25">
      <c r="A1772" s="13" t="s">
        <v>702</v>
      </c>
      <c r="B1772" s="13" t="s">
        <v>703</v>
      </c>
      <c r="C1772" s="13" t="s">
        <v>704</v>
      </c>
      <c r="D1772" s="13" t="s">
        <v>705</v>
      </c>
      <c r="E1772" s="13" t="s">
        <v>706</v>
      </c>
      <c r="F1772" s="14">
        <v>2501.69</v>
      </c>
      <c r="G1772" s="13" t="s">
        <v>707</v>
      </c>
      <c r="H1772" s="19">
        <v>43922</v>
      </c>
      <c r="I1772" s="13" t="s">
        <v>2547</v>
      </c>
      <c r="J1772" s="13" t="s">
        <v>2548</v>
      </c>
      <c r="K1772" s="20">
        <v>10108</v>
      </c>
      <c r="L1772" s="13" t="s">
        <v>660</v>
      </c>
      <c r="M1772" s="20">
        <v>111100</v>
      </c>
      <c r="N1772" s="13" t="s">
        <v>2549</v>
      </c>
      <c r="O1772" s="13" t="s">
        <v>711</v>
      </c>
      <c r="P1772" s="13" t="s">
        <v>712</v>
      </c>
      <c r="Q1772" s="13" t="s">
        <v>713</v>
      </c>
      <c r="R1772" s="13" t="s">
        <v>714</v>
      </c>
      <c r="S1772" s="13" t="s">
        <v>715</v>
      </c>
    </row>
    <row r="1773" spans="1:19" x14ac:dyDescent="0.25">
      <c r="A1773" s="13" t="s">
        <v>716</v>
      </c>
      <c r="B1773" s="13" t="s">
        <v>703</v>
      </c>
      <c r="C1773" s="13" t="s">
        <v>717</v>
      </c>
      <c r="D1773" s="13" t="s">
        <v>705</v>
      </c>
      <c r="E1773" s="13" t="s">
        <v>706</v>
      </c>
      <c r="F1773" s="14">
        <v>2397.2800000000002</v>
      </c>
      <c r="G1773" s="13" t="s">
        <v>707</v>
      </c>
      <c r="H1773" s="19">
        <v>43952</v>
      </c>
      <c r="I1773" s="13" t="s">
        <v>2541</v>
      </c>
      <c r="J1773" s="13" t="s">
        <v>2548</v>
      </c>
      <c r="K1773" s="20">
        <v>10108</v>
      </c>
      <c r="L1773" s="13" t="s">
        <v>660</v>
      </c>
      <c r="M1773" s="20">
        <v>111100</v>
      </c>
      <c r="N1773" s="13" t="s">
        <v>2549</v>
      </c>
      <c r="O1773" s="13" t="s">
        <v>718</v>
      </c>
      <c r="P1773" s="13" t="s">
        <v>719</v>
      </c>
      <c r="Q1773" s="13" t="s">
        <v>720</v>
      </c>
      <c r="R1773" s="13" t="s">
        <v>714</v>
      </c>
      <c r="S1773" s="13" t="s">
        <v>715</v>
      </c>
    </row>
    <row r="1774" spans="1:19" x14ac:dyDescent="0.25">
      <c r="A1774" s="13" t="s">
        <v>722</v>
      </c>
      <c r="B1774" s="13" t="s">
        <v>703</v>
      </c>
      <c r="C1774" s="13" t="s">
        <v>723</v>
      </c>
      <c r="D1774" s="13" t="s">
        <v>705</v>
      </c>
      <c r="E1774" s="13" t="s">
        <v>706</v>
      </c>
      <c r="F1774" s="14">
        <v>2397.2800000000002</v>
      </c>
      <c r="G1774" s="13" t="s">
        <v>707</v>
      </c>
      <c r="H1774" s="19">
        <v>43983</v>
      </c>
      <c r="I1774" s="13" t="s">
        <v>2475</v>
      </c>
      <c r="J1774" s="13" t="s">
        <v>2548</v>
      </c>
      <c r="K1774" s="20">
        <v>10108</v>
      </c>
      <c r="L1774" s="13" t="s">
        <v>660</v>
      </c>
      <c r="M1774" s="20">
        <v>111100</v>
      </c>
      <c r="N1774" s="13" t="s">
        <v>2549</v>
      </c>
      <c r="O1774" s="13" t="s">
        <v>724</v>
      </c>
      <c r="P1774" s="13" t="s">
        <v>725</v>
      </c>
      <c r="Q1774" s="13" t="s">
        <v>726</v>
      </c>
      <c r="R1774" s="13" t="s">
        <v>714</v>
      </c>
      <c r="S1774" s="13" t="s">
        <v>715</v>
      </c>
    </row>
    <row r="1775" spans="1:19" x14ac:dyDescent="0.25">
      <c r="A1775" s="13" t="s">
        <v>702</v>
      </c>
      <c r="B1775" s="13" t="s">
        <v>703</v>
      </c>
      <c r="C1775" s="13" t="s">
        <v>704</v>
      </c>
      <c r="D1775" s="13" t="s">
        <v>705</v>
      </c>
      <c r="E1775" s="13" t="s">
        <v>706</v>
      </c>
      <c r="F1775" s="14">
        <v>2768.72</v>
      </c>
      <c r="G1775" s="13" t="s">
        <v>707</v>
      </c>
      <c r="H1775" s="19">
        <v>43922</v>
      </c>
      <c r="I1775" s="13" t="s">
        <v>2550</v>
      </c>
      <c r="J1775" s="13" t="s">
        <v>2551</v>
      </c>
      <c r="K1775" s="20">
        <v>10108</v>
      </c>
      <c r="L1775" s="13" t="s">
        <v>660</v>
      </c>
      <c r="M1775" s="20">
        <v>111200</v>
      </c>
      <c r="N1775" s="13" t="s">
        <v>2552</v>
      </c>
      <c r="O1775" s="13" t="s">
        <v>711</v>
      </c>
      <c r="P1775" s="13" t="s">
        <v>712</v>
      </c>
      <c r="Q1775" s="13" t="s">
        <v>713</v>
      </c>
      <c r="R1775" s="13" t="s">
        <v>714</v>
      </c>
      <c r="S1775" s="13" t="s">
        <v>730</v>
      </c>
    </row>
    <row r="1776" spans="1:19" x14ac:dyDescent="0.25">
      <c r="A1776" s="13" t="s">
        <v>716</v>
      </c>
      <c r="B1776" s="13" t="s">
        <v>703</v>
      </c>
      <c r="C1776" s="13" t="s">
        <v>717</v>
      </c>
      <c r="D1776" s="13" t="s">
        <v>705</v>
      </c>
      <c r="E1776" s="13" t="s">
        <v>706</v>
      </c>
      <c r="F1776" s="14">
        <v>2091.7199999999998</v>
      </c>
      <c r="G1776" s="13" t="s">
        <v>707</v>
      </c>
      <c r="H1776" s="19">
        <v>43952</v>
      </c>
      <c r="I1776" s="13" t="s">
        <v>2544</v>
      </c>
      <c r="J1776" s="13" t="s">
        <v>2551</v>
      </c>
      <c r="K1776" s="20">
        <v>10108</v>
      </c>
      <c r="L1776" s="13" t="s">
        <v>660</v>
      </c>
      <c r="M1776" s="20">
        <v>111200</v>
      </c>
      <c r="N1776" s="13" t="s">
        <v>2552</v>
      </c>
      <c r="O1776" s="13" t="s">
        <v>718</v>
      </c>
      <c r="P1776" s="13" t="s">
        <v>719</v>
      </c>
      <c r="Q1776" s="13" t="s">
        <v>720</v>
      </c>
      <c r="R1776" s="13" t="s">
        <v>714</v>
      </c>
      <c r="S1776" s="13" t="s">
        <v>730</v>
      </c>
    </row>
    <row r="1777" spans="1:19" x14ac:dyDescent="0.25">
      <c r="A1777" s="13" t="s">
        <v>722</v>
      </c>
      <c r="B1777" s="13" t="s">
        <v>703</v>
      </c>
      <c r="C1777" s="13" t="s">
        <v>723</v>
      </c>
      <c r="D1777" s="13" t="s">
        <v>705</v>
      </c>
      <c r="E1777" s="13" t="s">
        <v>706</v>
      </c>
      <c r="F1777" s="14">
        <v>1898.25</v>
      </c>
      <c r="G1777" s="13" t="s">
        <v>707</v>
      </c>
      <c r="H1777" s="19">
        <v>43983</v>
      </c>
      <c r="I1777" s="13" t="s">
        <v>2478</v>
      </c>
      <c r="J1777" s="13" t="s">
        <v>2551</v>
      </c>
      <c r="K1777" s="20">
        <v>10108</v>
      </c>
      <c r="L1777" s="13" t="s">
        <v>660</v>
      </c>
      <c r="M1777" s="20">
        <v>111200</v>
      </c>
      <c r="N1777" s="13" t="s">
        <v>2552</v>
      </c>
      <c r="O1777" s="13" t="s">
        <v>724</v>
      </c>
      <c r="P1777" s="13" t="s">
        <v>725</v>
      </c>
      <c r="Q1777" s="13" t="s">
        <v>726</v>
      </c>
      <c r="R1777" s="13" t="s">
        <v>714</v>
      </c>
      <c r="S1777" s="13" t="s">
        <v>730</v>
      </c>
    </row>
    <row r="1778" spans="1:19" x14ac:dyDescent="0.25">
      <c r="A1778" s="13" t="s">
        <v>702</v>
      </c>
      <c r="B1778" s="13" t="s">
        <v>703</v>
      </c>
      <c r="C1778" s="13" t="s">
        <v>704</v>
      </c>
      <c r="D1778" s="13" t="s">
        <v>705</v>
      </c>
      <c r="E1778" s="13" t="s">
        <v>706</v>
      </c>
      <c r="F1778" s="14">
        <v>33699.410000000003</v>
      </c>
      <c r="G1778" s="13" t="s">
        <v>707</v>
      </c>
      <c r="H1778" s="19">
        <v>43922</v>
      </c>
      <c r="I1778" s="13" t="s">
        <v>2553</v>
      </c>
      <c r="J1778" s="13" t="s">
        <v>2554</v>
      </c>
      <c r="K1778" s="20">
        <v>10108</v>
      </c>
      <c r="L1778" s="13" t="s">
        <v>660</v>
      </c>
      <c r="M1778" s="20">
        <v>111400</v>
      </c>
      <c r="N1778" s="13" t="s">
        <v>2555</v>
      </c>
      <c r="O1778" s="13" t="s">
        <v>711</v>
      </c>
      <c r="P1778" s="13" t="s">
        <v>712</v>
      </c>
      <c r="Q1778" s="13" t="s">
        <v>713</v>
      </c>
      <c r="R1778" s="13" t="s">
        <v>714</v>
      </c>
      <c r="S1778" s="13" t="s">
        <v>682</v>
      </c>
    </row>
    <row r="1779" spans="1:19" x14ac:dyDescent="0.25">
      <c r="A1779" s="13" t="s">
        <v>716</v>
      </c>
      <c r="B1779" s="13" t="s">
        <v>703</v>
      </c>
      <c r="C1779" s="13" t="s">
        <v>717</v>
      </c>
      <c r="D1779" s="13" t="s">
        <v>705</v>
      </c>
      <c r="E1779" s="13" t="s">
        <v>706</v>
      </c>
      <c r="F1779" s="14">
        <v>31713.54</v>
      </c>
      <c r="G1779" s="13" t="s">
        <v>707</v>
      </c>
      <c r="H1779" s="19">
        <v>43952</v>
      </c>
      <c r="I1779" s="13" t="s">
        <v>2547</v>
      </c>
      <c r="J1779" s="13" t="s">
        <v>2554</v>
      </c>
      <c r="K1779" s="20">
        <v>10108</v>
      </c>
      <c r="L1779" s="13" t="s">
        <v>660</v>
      </c>
      <c r="M1779" s="20">
        <v>111400</v>
      </c>
      <c r="N1779" s="13" t="s">
        <v>2555</v>
      </c>
      <c r="O1779" s="13" t="s">
        <v>718</v>
      </c>
      <c r="P1779" s="13" t="s">
        <v>719</v>
      </c>
      <c r="Q1779" s="13" t="s">
        <v>720</v>
      </c>
      <c r="R1779" s="13" t="s">
        <v>714</v>
      </c>
      <c r="S1779" s="13" t="s">
        <v>682</v>
      </c>
    </row>
    <row r="1780" spans="1:19" x14ac:dyDescent="0.25">
      <c r="A1780" s="13" t="s">
        <v>722</v>
      </c>
      <c r="B1780" s="13" t="s">
        <v>703</v>
      </c>
      <c r="C1780" s="13" t="s">
        <v>723</v>
      </c>
      <c r="D1780" s="13" t="s">
        <v>705</v>
      </c>
      <c r="E1780" s="13" t="s">
        <v>706</v>
      </c>
      <c r="F1780" s="14">
        <v>4396.95</v>
      </c>
      <c r="G1780" s="13" t="s">
        <v>707</v>
      </c>
      <c r="H1780" s="19">
        <v>43983</v>
      </c>
      <c r="I1780" s="13" t="s">
        <v>2556</v>
      </c>
      <c r="J1780" s="13" t="s">
        <v>2554</v>
      </c>
      <c r="K1780" s="20">
        <v>10108</v>
      </c>
      <c r="L1780" s="13" t="s">
        <v>660</v>
      </c>
      <c r="M1780" s="20">
        <v>111400</v>
      </c>
      <c r="N1780" s="13" t="s">
        <v>2555</v>
      </c>
      <c r="O1780" s="13" t="s">
        <v>724</v>
      </c>
      <c r="P1780" s="13" t="s">
        <v>681</v>
      </c>
      <c r="Q1780" s="13" t="s">
        <v>874</v>
      </c>
      <c r="R1780" s="13" t="s">
        <v>714</v>
      </c>
      <c r="S1780" s="13" t="s">
        <v>682</v>
      </c>
    </row>
    <row r="1781" spans="1:19" x14ac:dyDescent="0.25">
      <c r="A1781" s="13" t="s">
        <v>722</v>
      </c>
      <c r="B1781" s="13" t="s">
        <v>703</v>
      </c>
      <c r="C1781" s="13" t="s">
        <v>723</v>
      </c>
      <c r="D1781" s="13" t="s">
        <v>705</v>
      </c>
      <c r="E1781" s="13" t="s">
        <v>706</v>
      </c>
      <c r="F1781" s="14">
        <v>27273.38</v>
      </c>
      <c r="G1781" s="13" t="s">
        <v>707</v>
      </c>
      <c r="H1781" s="19">
        <v>43983</v>
      </c>
      <c r="I1781" s="13" t="s">
        <v>2481</v>
      </c>
      <c r="J1781" s="13" t="s">
        <v>2554</v>
      </c>
      <c r="K1781" s="20">
        <v>10108</v>
      </c>
      <c r="L1781" s="13" t="s">
        <v>660</v>
      </c>
      <c r="M1781" s="20">
        <v>111400</v>
      </c>
      <c r="N1781" s="13" t="s">
        <v>2555</v>
      </c>
      <c r="O1781" s="13" t="s">
        <v>724</v>
      </c>
      <c r="P1781" s="13" t="s">
        <v>725</v>
      </c>
      <c r="Q1781" s="13" t="s">
        <v>726</v>
      </c>
      <c r="R1781" s="13" t="s">
        <v>714</v>
      </c>
      <c r="S1781" s="13" t="s">
        <v>682</v>
      </c>
    </row>
    <row r="1782" spans="1:19" x14ac:dyDescent="0.25">
      <c r="A1782" s="13" t="s">
        <v>702</v>
      </c>
      <c r="B1782" s="13" t="s">
        <v>703</v>
      </c>
      <c r="C1782" s="13" t="s">
        <v>704</v>
      </c>
      <c r="D1782" s="13" t="s">
        <v>705</v>
      </c>
      <c r="E1782" s="13" t="s">
        <v>706</v>
      </c>
      <c r="F1782" s="14">
        <v>8565.3799999999992</v>
      </c>
      <c r="G1782" s="13" t="s">
        <v>707</v>
      </c>
      <c r="H1782" s="19">
        <v>43922</v>
      </c>
      <c r="I1782" s="13" t="s">
        <v>2557</v>
      </c>
      <c r="J1782" s="13" t="s">
        <v>2558</v>
      </c>
      <c r="K1782" s="20">
        <v>10108</v>
      </c>
      <c r="L1782" s="13" t="s">
        <v>660</v>
      </c>
      <c r="M1782" s="20">
        <v>111600</v>
      </c>
      <c r="N1782" s="13" t="s">
        <v>2559</v>
      </c>
      <c r="O1782" s="13" t="s">
        <v>711</v>
      </c>
      <c r="P1782" s="13" t="s">
        <v>712</v>
      </c>
      <c r="Q1782" s="13" t="s">
        <v>713</v>
      </c>
      <c r="R1782" s="13" t="s">
        <v>714</v>
      </c>
      <c r="S1782" s="13" t="s">
        <v>721</v>
      </c>
    </row>
    <row r="1783" spans="1:19" x14ac:dyDescent="0.25">
      <c r="A1783" s="13" t="s">
        <v>716</v>
      </c>
      <c r="B1783" s="13" t="s">
        <v>703</v>
      </c>
      <c r="C1783" s="13" t="s">
        <v>717</v>
      </c>
      <c r="D1783" s="13" t="s">
        <v>705</v>
      </c>
      <c r="E1783" s="13" t="s">
        <v>706</v>
      </c>
      <c r="F1783" s="14">
        <v>8328.74</v>
      </c>
      <c r="G1783" s="13" t="s">
        <v>707</v>
      </c>
      <c r="H1783" s="19">
        <v>43952</v>
      </c>
      <c r="I1783" s="13" t="s">
        <v>2550</v>
      </c>
      <c r="J1783" s="13" t="s">
        <v>2558</v>
      </c>
      <c r="K1783" s="20">
        <v>10108</v>
      </c>
      <c r="L1783" s="13" t="s">
        <v>660</v>
      </c>
      <c r="M1783" s="20">
        <v>111600</v>
      </c>
      <c r="N1783" s="13" t="s">
        <v>2559</v>
      </c>
      <c r="O1783" s="13" t="s">
        <v>718</v>
      </c>
      <c r="P1783" s="13" t="s">
        <v>719</v>
      </c>
      <c r="Q1783" s="13" t="s">
        <v>720</v>
      </c>
      <c r="R1783" s="13" t="s">
        <v>714</v>
      </c>
      <c r="S1783" s="13" t="s">
        <v>721</v>
      </c>
    </row>
    <row r="1784" spans="1:19" x14ac:dyDescent="0.25">
      <c r="A1784" s="13" t="s">
        <v>722</v>
      </c>
      <c r="B1784" s="13" t="s">
        <v>703</v>
      </c>
      <c r="C1784" s="13" t="s">
        <v>723</v>
      </c>
      <c r="D1784" s="13" t="s">
        <v>705</v>
      </c>
      <c r="E1784" s="13" t="s">
        <v>706</v>
      </c>
      <c r="F1784" s="14">
        <v>8328.74</v>
      </c>
      <c r="G1784" s="13" t="s">
        <v>707</v>
      </c>
      <c r="H1784" s="19">
        <v>43983</v>
      </c>
      <c r="I1784" s="13" t="s">
        <v>2484</v>
      </c>
      <c r="J1784" s="13" t="s">
        <v>2558</v>
      </c>
      <c r="K1784" s="20">
        <v>10108</v>
      </c>
      <c r="L1784" s="13" t="s">
        <v>660</v>
      </c>
      <c r="M1784" s="20">
        <v>111600</v>
      </c>
      <c r="N1784" s="13" t="s">
        <v>2559</v>
      </c>
      <c r="O1784" s="13" t="s">
        <v>724</v>
      </c>
      <c r="P1784" s="13" t="s">
        <v>725</v>
      </c>
      <c r="Q1784" s="13" t="s">
        <v>726</v>
      </c>
      <c r="R1784" s="13" t="s">
        <v>714</v>
      </c>
      <c r="S1784" s="13" t="s">
        <v>721</v>
      </c>
    </row>
    <row r="1785" spans="1:19" x14ac:dyDescent="0.25">
      <c r="A1785" s="13" t="s">
        <v>702</v>
      </c>
      <c r="B1785" s="13" t="s">
        <v>703</v>
      </c>
      <c r="C1785" s="13" t="s">
        <v>704</v>
      </c>
      <c r="D1785" s="13" t="s">
        <v>705</v>
      </c>
      <c r="E1785" s="13" t="s">
        <v>706</v>
      </c>
      <c r="F1785" s="14">
        <v>1096.0899999999999</v>
      </c>
      <c r="G1785" s="13" t="s">
        <v>707</v>
      </c>
      <c r="H1785" s="19">
        <v>43922</v>
      </c>
      <c r="I1785" s="13" t="s">
        <v>2560</v>
      </c>
      <c r="J1785" s="13" t="s">
        <v>2561</v>
      </c>
      <c r="K1785" s="20">
        <v>10108</v>
      </c>
      <c r="L1785" s="13" t="s">
        <v>660</v>
      </c>
      <c r="M1785" s="20">
        <v>111700</v>
      </c>
      <c r="N1785" s="13" t="s">
        <v>2562</v>
      </c>
      <c r="O1785" s="13" t="s">
        <v>711</v>
      </c>
      <c r="P1785" s="13" t="s">
        <v>712</v>
      </c>
      <c r="Q1785" s="13" t="s">
        <v>713</v>
      </c>
      <c r="R1785" s="13" t="s">
        <v>714</v>
      </c>
      <c r="S1785" s="13" t="s">
        <v>741</v>
      </c>
    </row>
    <row r="1786" spans="1:19" x14ac:dyDescent="0.25">
      <c r="A1786" s="13" t="s">
        <v>716</v>
      </c>
      <c r="B1786" s="13" t="s">
        <v>703</v>
      </c>
      <c r="C1786" s="13" t="s">
        <v>717</v>
      </c>
      <c r="D1786" s="13" t="s">
        <v>705</v>
      </c>
      <c r="E1786" s="13" t="s">
        <v>706</v>
      </c>
      <c r="F1786" s="14">
        <v>1096.0899999999999</v>
      </c>
      <c r="G1786" s="13" t="s">
        <v>707</v>
      </c>
      <c r="H1786" s="19">
        <v>43952</v>
      </c>
      <c r="I1786" s="13" t="s">
        <v>2553</v>
      </c>
      <c r="J1786" s="13" t="s">
        <v>2561</v>
      </c>
      <c r="K1786" s="20">
        <v>10108</v>
      </c>
      <c r="L1786" s="13" t="s">
        <v>660</v>
      </c>
      <c r="M1786" s="20">
        <v>111700</v>
      </c>
      <c r="N1786" s="13" t="s">
        <v>2562</v>
      </c>
      <c r="O1786" s="13" t="s">
        <v>718</v>
      </c>
      <c r="P1786" s="13" t="s">
        <v>719</v>
      </c>
      <c r="Q1786" s="13" t="s">
        <v>720</v>
      </c>
      <c r="R1786" s="13" t="s">
        <v>714</v>
      </c>
      <c r="S1786" s="13" t="s">
        <v>741</v>
      </c>
    </row>
    <row r="1787" spans="1:19" x14ac:dyDescent="0.25">
      <c r="A1787" s="13" t="s">
        <v>722</v>
      </c>
      <c r="B1787" s="13" t="s">
        <v>703</v>
      </c>
      <c r="C1787" s="13" t="s">
        <v>723</v>
      </c>
      <c r="D1787" s="13" t="s">
        <v>705</v>
      </c>
      <c r="E1787" s="13" t="s">
        <v>706</v>
      </c>
      <c r="F1787" s="14">
        <v>1096.0899999999999</v>
      </c>
      <c r="G1787" s="13" t="s">
        <v>707</v>
      </c>
      <c r="H1787" s="19">
        <v>43983</v>
      </c>
      <c r="I1787" s="13" t="s">
        <v>2487</v>
      </c>
      <c r="J1787" s="13" t="s">
        <v>2561</v>
      </c>
      <c r="K1787" s="20">
        <v>10108</v>
      </c>
      <c r="L1787" s="13" t="s">
        <v>660</v>
      </c>
      <c r="M1787" s="20">
        <v>111700</v>
      </c>
      <c r="N1787" s="13" t="s">
        <v>2562</v>
      </c>
      <c r="O1787" s="13" t="s">
        <v>724</v>
      </c>
      <c r="P1787" s="13" t="s">
        <v>725</v>
      </c>
      <c r="Q1787" s="13" t="s">
        <v>726</v>
      </c>
      <c r="R1787" s="13" t="s">
        <v>714</v>
      </c>
      <c r="S1787" s="13" t="s">
        <v>741</v>
      </c>
    </row>
    <row r="1788" spans="1:19" x14ac:dyDescent="0.25">
      <c r="A1788" s="13" t="s">
        <v>702</v>
      </c>
      <c r="B1788" s="13" t="s">
        <v>703</v>
      </c>
      <c r="C1788" s="13" t="s">
        <v>704</v>
      </c>
      <c r="D1788" s="13" t="s">
        <v>705</v>
      </c>
      <c r="E1788" s="13" t="s">
        <v>706</v>
      </c>
      <c r="F1788" s="14">
        <v>143.19999999999999</v>
      </c>
      <c r="G1788" s="13" t="s">
        <v>707</v>
      </c>
      <c r="H1788" s="19">
        <v>43922</v>
      </c>
      <c r="I1788" s="13" t="s">
        <v>2563</v>
      </c>
      <c r="J1788" s="13" t="s">
        <v>2564</v>
      </c>
      <c r="K1788" s="20">
        <v>10108</v>
      </c>
      <c r="L1788" s="13" t="s">
        <v>660</v>
      </c>
      <c r="M1788" s="20">
        <v>113010</v>
      </c>
      <c r="N1788" s="13" t="s">
        <v>2565</v>
      </c>
      <c r="O1788" s="13" t="s">
        <v>711</v>
      </c>
      <c r="P1788" s="13" t="s">
        <v>712</v>
      </c>
      <c r="Q1788" s="13" t="s">
        <v>713</v>
      </c>
      <c r="R1788" s="13" t="s">
        <v>714</v>
      </c>
      <c r="S1788" s="13" t="s">
        <v>715</v>
      </c>
    </row>
    <row r="1789" spans="1:19" x14ac:dyDescent="0.25">
      <c r="A1789" s="13" t="s">
        <v>716</v>
      </c>
      <c r="B1789" s="13" t="s">
        <v>703</v>
      </c>
      <c r="C1789" s="13" t="s">
        <v>717</v>
      </c>
      <c r="D1789" s="13" t="s">
        <v>705</v>
      </c>
      <c r="E1789" s="13" t="s">
        <v>706</v>
      </c>
      <c r="F1789" s="14">
        <v>128.79</v>
      </c>
      <c r="G1789" s="13" t="s">
        <v>707</v>
      </c>
      <c r="H1789" s="19">
        <v>43952</v>
      </c>
      <c r="I1789" s="13" t="s">
        <v>2557</v>
      </c>
      <c r="J1789" s="13" t="s">
        <v>2564</v>
      </c>
      <c r="K1789" s="20">
        <v>10108</v>
      </c>
      <c r="L1789" s="13" t="s">
        <v>660</v>
      </c>
      <c r="M1789" s="20">
        <v>113010</v>
      </c>
      <c r="N1789" s="13" t="s">
        <v>2565</v>
      </c>
      <c r="O1789" s="13" t="s">
        <v>718</v>
      </c>
      <c r="P1789" s="13" t="s">
        <v>719</v>
      </c>
      <c r="Q1789" s="13" t="s">
        <v>720</v>
      </c>
      <c r="R1789" s="13" t="s">
        <v>714</v>
      </c>
      <c r="S1789" s="13" t="s">
        <v>715</v>
      </c>
    </row>
    <row r="1790" spans="1:19" x14ac:dyDescent="0.25">
      <c r="A1790" s="13" t="s">
        <v>722</v>
      </c>
      <c r="B1790" s="13" t="s">
        <v>703</v>
      </c>
      <c r="C1790" s="13" t="s">
        <v>723</v>
      </c>
      <c r="D1790" s="13" t="s">
        <v>705</v>
      </c>
      <c r="E1790" s="13" t="s">
        <v>706</v>
      </c>
      <c r="F1790" s="14">
        <v>128.79</v>
      </c>
      <c r="G1790" s="13" t="s">
        <v>707</v>
      </c>
      <c r="H1790" s="19">
        <v>43983</v>
      </c>
      <c r="I1790" s="13" t="s">
        <v>2490</v>
      </c>
      <c r="J1790" s="13" t="s">
        <v>2564</v>
      </c>
      <c r="K1790" s="20">
        <v>10108</v>
      </c>
      <c r="L1790" s="13" t="s">
        <v>660</v>
      </c>
      <c r="M1790" s="20">
        <v>113010</v>
      </c>
      <c r="N1790" s="13" t="s">
        <v>2565</v>
      </c>
      <c r="O1790" s="13" t="s">
        <v>724</v>
      </c>
      <c r="P1790" s="13" t="s">
        <v>725</v>
      </c>
      <c r="Q1790" s="13" t="s">
        <v>726</v>
      </c>
      <c r="R1790" s="13" t="s">
        <v>714</v>
      </c>
      <c r="S1790" s="13" t="s">
        <v>715</v>
      </c>
    </row>
    <row r="1791" spans="1:19" x14ac:dyDescent="0.25">
      <c r="A1791" s="13" t="s">
        <v>702</v>
      </c>
      <c r="B1791" s="13" t="s">
        <v>703</v>
      </c>
      <c r="C1791" s="13" t="s">
        <v>704</v>
      </c>
      <c r="D1791" s="13" t="s">
        <v>705</v>
      </c>
      <c r="E1791" s="13" t="s">
        <v>706</v>
      </c>
      <c r="F1791" s="14">
        <v>180.05</v>
      </c>
      <c r="G1791" s="13" t="s">
        <v>707</v>
      </c>
      <c r="H1791" s="19">
        <v>43922</v>
      </c>
      <c r="I1791" s="13" t="s">
        <v>2566</v>
      </c>
      <c r="J1791" s="13" t="s">
        <v>2567</v>
      </c>
      <c r="K1791" s="20">
        <v>10108</v>
      </c>
      <c r="L1791" s="13" t="s">
        <v>660</v>
      </c>
      <c r="M1791" s="20">
        <v>113020</v>
      </c>
      <c r="N1791" s="13" t="s">
        <v>2568</v>
      </c>
      <c r="O1791" s="13" t="s">
        <v>711</v>
      </c>
      <c r="P1791" s="13" t="s">
        <v>712</v>
      </c>
      <c r="Q1791" s="13" t="s">
        <v>713</v>
      </c>
      <c r="R1791" s="13" t="s">
        <v>714</v>
      </c>
      <c r="S1791" s="13" t="s">
        <v>730</v>
      </c>
    </row>
    <row r="1792" spans="1:19" x14ac:dyDescent="0.25">
      <c r="A1792" s="13" t="s">
        <v>716</v>
      </c>
      <c r="B1792" s="13" t="s">
        <v>703</v>
      </c>
      <c r="C1792" s="13" t="s">
        <v>717</v>
      </c>
      <c r="D1792" s="13" t="s">
        <v>705</v>
      </c>
      <c r="E1792" s="13" t="s">
        <v>706</v>
      </c>
      <c r="F1792" s="14">
        <v>160.94</v>
      </c>
      <c r="G1792" s="13" t="s">
        <v>707</v>
      </c>
      <c r="H1792" s="19">
        <v>43952</v>
      </c>
      <c r="I1792" s="13" t="s">
        <v>2560</v>
      </c>
      <c r="J1792" s="13" t="s">
        <v>2567</v>
      </c>
      <c r="K1792" s="20">
        <v>10108</v>
      </c>
      <c r="L1792" s="13" t="s">
        <v>660</v>
      </c>
      <c r="M1792" s="20">
        <v>113020</v>
      </c>
      <c r="N1792" s="13" t="s">
        <v>2568</v>
      </c>
      <c r="O1792" s="13" t="s">
        <v>718</v>
      </c>
      <c r="P1792" s="13" t="s">
        <v>719</v>
      </c>
      <c r="Q1792" s="13" t="s">
        <v>720</v>
      </c>
      <c r="R1792" s="13" t="s">
        <v>714</v>
      </c>
      <c r="S1792" s="13" t="s">
        <v>730</v>
      </c>
    </row>
    <row r="1793" spans="1:19" x14ac:dyDescent="0.25">
      <c r="A1793" s="13" t="s">
        <v>722</v>
      </c>
      <c r="B1793" s="13" t="s">
        <v>703</v>
      </c>
      <c r="C1793" s="13" t="s">
        <v>723</v>
      </c>
      <c r="D1793" s="13" t="s">
        <v>705</v>
      </c>
      <c r="E1793" s="13" t="s">
        <v>706</v>
      </c>
      <c r="F1793" s="14">
        <v>160.94</v>
      </c>
      <c r="G1793" s="13" t="s">
        <v>707</v>
      </c>
      <c r="H1793" s="19">
        <v>43983</v>
      </c>
      <c r="I1793" s="13" t="s">
        <v>2493</v>
      </c>
      <c r="J1793" s="13" t="s">
        <v>2567</v>
      </c>
      <c r="K1793" s="20">
        <v>10108</v>
      </c>
      <c r="L1793" s="13" t="s">
        <v>660</v>
      </c>
      <c r="M1793" s="20">
        <v>113020</v>
      </c>
      <c r="N1793" s="13" t="s">
        <v>2568</v>
      </c>
      <c r="O1793" s="13" t="s">
        <v>724</v>
      </c>
      <c r="P1793" s="13" t="s">
        <v>725</v>
      </c>
      <c r="Q1793" s="13" t="s">
        <v>726</v>
      </c>
      <c r="R1793" s="13" t="s">
        <v>714</v>
      </c>
      <c r="S1793" s="13" t="s">
        <v>730</v>
      </c>
    </row>
    <row r="1794" spans="1:19" x14ac:dyDescent="0.25">
      <c r="A1794" s="13" t="s">
        <v>702</v>
      </c>
      <c r="B1794" s="13" t="s">
        <v>703</v>
      </c>
      <c r="C1794" s="13" t="s">
        <v>704</v>
      </c>
      <c r="D1794" s="13" t="s">
        <v>705</v>
      </c>
      <c r="E1794" s="13" t="s">
        <v>706</v>
      </c>
      <c r="F1794" s="14">
        <v>3539.34</v>
      </c>
      <c r="G1794" s="13" t="s">
        <v>707</v>
      </c>
      <c r="H1794" s="19">
        <v>43922</v>
      </c>
      <c r="I1794" s="13" t="s">
        <v>2569</v>
      </c>
      <c r="J1794" s="13" t="s">
        <v>2570</v>
      </c>
      <c r="K1794" s="20">
        <v>10108</v>
      </c>
      <c r="L1794" s="13" t="s">
        <v>660</v>
      </c>
      <c r="M1794" s="20">
        <v>113040</v>
      </c>
      <c r="N1794" s="13" t="s">
        <v>2571</v>
      </c>
      <c r="O1794" s="13" t="s">
        <v>711</v>
      </c>
      <c r="P1794" s="13" t="s">
        <v>712</v>
      </c>
      <c r="Q1794" s="13" t="s">
        <v>713</v>
      </c>
      <c r="R1794" s="13" t="s">
        <v>714</v>
      </c>
      <c r="S1794" s="13" t="s">
        <v>682</v>
      </c>
    </row>
    <row r="1795" spans="1:19" x14ac:dyDescent="0.25">
      <c r="A1795" s="13" t="s">
        <v>716</v>
      </c>
      <c r="B1795" s="13" t="s">
        <v>703</v>
      </c>
      <c r="C1795" s="13" t="s">
        <v>717</v>
      </c>
      <c r="D1795" s="13" t="s">
        <v>705</v>
      </c>
      <c r="E1795" s="13" t="s">
        <v>706</v>
      </c>
      <c r="F1795" s="14">
        <v>3164.27</v>
      </c>
      <c r="G1795" s="13" t="s">
        <v>707</v>
      </c>
      <c r="H1795" s="19">
        <v>43952</v>
      </c>
      <c r="I1795" s="13" t="s">
        <v>2563</v>
      </c>
      <c r="J1795" s="13" t="s">
        <v>2570</v>
      </c>
      <c r="K1795" s="20">
        <v>10108</v>
      </c>
      <c r="L1795" s="13" t="s">
        <v>660</v>
      </c>
      <c r="M1795" s="20">
        <v>113040</v>
      </c>
      <c r="N1795" s="13" t="s">
        <v>2571</v>
      </c>
      <c r="O1795" s="13" t="s">
        <v>718</v>
      </c>
      <c r="P1795" s="13" t="s">
        <v>719</v>
      </c>
      <c r="Q1795" s="13" t="s">
        <v>720</v>
      </c>
      <c r="R1795" s="13" t="s">
        <v>714</v>
      </c>
      <c r="S1795" s="13" t="s">
        <v>682</v>
      </c>
    </row>
    <row r="1796" spans="1:19" x14ac:dyDescent="0.25">
      <c r="A1796" s="13" t="s">
        <v>722</v>
      </c>
      <c r="B1796" s="13" t="s">
        <v>703</v>
      </c>
      <c r="C1796" s="13" t="s">
        <v>723</v>
      </c>
      <c r="D1796" s="13" t="s">
        <v>705</v>
      </c>
      <c r="E1796" s="13" t="s">
        <v>706</v>
      </c>
      <c r="F1796" s="14">
        <v>2753.56</v>
      </c>
      <c r="G1796" s="13" t="s">
        <v>707</v>
      </c>
      <c r="H1796" s="19">
        <v>43983</v>
      </c>
      <c r="I1796" s="13" t="s">
        <v>2496</v>
      </c>
      <c r="J1796" s="13" t="s">
        <v>2570</v>
      </c>
      <c r="K1796" s="20">
        <v>10108</v>
      </c>
      <c r="L1796" s="13" t="s">
        <v>660</v>
      </c>
      <c r="M1796" s="20">
        <v>113040</v>
      </c>
      <c r="N1796" s="13" t="s">
        <v>2571</v>
      </c>
      <c r="O1796" s="13" t="s">
        <v>724</v>
      </c>
      <c r="P1796" s="13" t="s">
        <v>725</v>
      </c>
      <c r="Q1796" s="13" t="s">
        <v>726</v>
      </c>
      <c r="R1796" s="13" t="s">
        <v>714</v>
      </c>
      <c r="S1796" s="13" t="s">
        <v>682</v>
      </c>
    </row>
    <row r="1797" spans="1:19" x14ac:dyDescent="0.25">
      <c r="A1797" s="13" t="s">
        <v>722</v>
      </c>
      <c r="B1797" s="13" t="s">
        <v>703</v>
      </c>
      <c r="C1797" s="13" t="s">
        <v>723</v>
      </c>
      <c r="D1797" s="13" t="s">
        <v>705</v>
      </c>
      <c r="E1797" s="13" t="s">
        <v>706</v>
      </c>
      <c r="F1797" s="14">
        <v>403.28</v>
      </c>
      <c r="G1797" s="13" t="s">
        <v>707</v>
      </c>
      <c r="H1797" s="19">
        <v>43983</v>
      </c>
      <c r="I1797" s="13" t="s">
        <v>2572</v>
      </c>
      <c r="J1797" s="13" t="s">
        <v>2570</v>
      </c>
      <c r="K1797" s="20">
        <v>10108</v>
      </c>
      <c r="L1797" s="13" t="s">
        <v>660</v>
      </c>
      <c r="M1797" s="20">
        <v>113040</v>
      </c>
      <c r="N1797" s="13" t="s">
        <v>2571</v>
      </c>
      <c r="O1797" s="13" t="s">
        <v>724</v>
      </c>
      <c r="P1797" s="13" t="s">
        <v>681</v>
      </c>
      <c r="Q1797" s="13" t="s">
        <v>874</v>
      </c>
      <c r="R1797" s="13" t="s">
        <v>714</v>
      </c>
      <c r="S1797" s="13" t="s">
        <v>682</v>
      </c>
    </row>
    <row r="1798" spans="1:19" x14ac:dyDescent="0.25">
      <c r="A1798" s="13" t="s">
        <v>702</v>
      </c>
      <c r="B1798" s="13" t="s">
        <v>703</v>
      </c>
      <c r="C1798" s="13" t="s">
        <v>704</v>
      </c>
      <c r="D1798" s="13" t="s">
        <v>705</v>
      </c>
      <c r="E1798" s="13" t="s">
        <v>706</v>
      </c>
      <c r="F1798" s="14">
        <v>480.13</v>
      </c>
      <c r="G1798" s="13" t="s">
        <v>707</v>
      </c>
      <c r="H1798" s="19">
        <v>43922</v>
      </c>
      <c r="I1798" s="13" t="s">
        <v>2573</v>
      </c>
      <c r="J1798" s="13" t="s">
        <v>2574</v>
      </c>
      <c r="K1798" s="20">
        <v>10108</v>
      </c>
      <c r="L1798" s="13" t="s">
        <v>660</v>
      </c>
      <c r="M1798" s="20">
        <v>113060</v>
      </c>
      <c r="N1798" s="13" t="s">
        <v>2575</v>
      </c>
      <c r="O1798" s="13" t="s">
        <v>711</v>
      </c>
      <c r="P1798" s="13" t="s">
        <v>712</v>
      </c>
      <c r="Q1798" s="13" t="s">
        <v>713</v>
      </c>
      <c r="R1798" s="13" t="s">
        <v>714</v>
      </c>
      <c r="S1798" s="13" t="s">
        <v>721</v>
      </c>
    </row>
    <row r="1799" spans="1:19" x14ac:dyDescent="0.25">
      <c r="A1799" s="13" t="s">
        <v>716</v>
      </c>
      <c r="B1799" s="13" t="s">
        <v>703</v>
      </c>
      <c r="C1799" s="13" t="s">
        <v>717</v>
      </c>
      <c r="D1799" s="13" t="s">
        <v>705</v>
      </c>
      <c r="E1799" s="13" t="s">
        <v>706</v>
      </c>
      <c r="F1799" s="14">
        <v>447.48</v>
      </c>
      <c r="G1799" s="13" t="s">
        <v>707</v>
      </c>
      <c r="H1799" s="19">
        <v>43952</v>
      </c>
      <c r="I1799" s="13" t="s">
        <v>2566</v>
      </c>
      <c r="J1799" s="13" t="s">
        <v>2574</v>
      </c>
      <c r="K1799" s="20">
        <v>10108</v>
      </c>
      <c r="L1799" s="13" t="s">
        <v>660</v>
      </c>
      <c r="M1799" s="20">
        <v>113060</v>
      </c>
      <c r="N1799" s="13" t="s">
        <v>2575</v>
      </c>
      <c r="O1799" s="13" t="s">
        <v>718</v>
      </c>
      <c r="P1799" s="13" t="s">
        <v>719</v>
      </c>
      <c r="Q1799" s="13" t="s">
        <v>720</v>
      </c>
      <c r="R1799" s="13" t="s">
        <v>714</v>
      </c>
      <c r="S1799" s="13" t="s">
        <v>721</v>
      </c>
    </row>
    <row r="1800" spans="1:19" x14ac:dyDescent="0.25">
      <c r="A1800" s="13" t="s">
        <v>722</v>
      </c>
      <c r="B1800" s="13" t="s">
        <v>703</v>
      </c>
      <c r="C1800" s="13" t="s">
        <v>723</v>
      </c>
      <c r="D1800" s="13" t="s">
        <v>705</v>
      </c>
      <c r="E1800" s="13" t="s">
        <v>706</v>
      </c>
      <c r="F1800" s="14">
        <v>447.48</v>
      </c>
      <c r="G1800" s="13" t="s">
        <v>707</v>
      </c>
      <c r="H1800" s="19">
        <v>43983</v>
      </c>
      <c r="I1800" s="13" t="s">
        <v>2499</v>
      </c>
      <c r="J1800" s="13" t="s">
        <v>2574</v>
      </c>
      <c r="K1800" s="20">
        <v>10108</v>
      </c>
      <c r="L1800" s="13" t="s">
        <v>660</v>
      </c>
      <c r="M1800" s="20">
        <v>113060</v>
      </c>
      <c r="N1800" s="13" t="s">
        <v>2575</v>
      </c>
      <c r="O1800" s="13" t="s">
        <v>724</v>
      </c>
      <c r="P1800" s="13" t="s">
        <v>725</v>
      </c>
      <c r="Q1800" s="13" t="s">
        <v>726</v>
      </c>
      <c r="R1800" s="13" t="s">
        <v>714</v>
      </c>
      <c r="S1800" s="13" t="s">
        <v>721</v>
      </c>
    </row>
    <row r="1801" spans="1:19" x14ac:dyDescent="0.25">
      <c r="A1801" s="13" t="s">
        <v>702</v>
      </c>
      <c r="B1801" s="13" t="s">
        <v>703</v>
      </c>
      <c r="C1801" s="13" t="s">
        <v>704</v>
      </c>
      <c r="D1801" s="13" t="s">
        <v>705</v>
      </c>
      <c r="E1801" s="13" t="s">
        <v>706</v>
      </c>
      <c r="F1801" s="14">
        <v>305.81</v>
      </c>
      <c r="G1801" s="13" t="s">
        <v>707</v>
      </c>
      <c r="H1801" s="19">
        <v>43922</v>
      </c>
      <c r="I1801" s="13" t="s">
        <v>2576</v>
      </c>
      <c r="J1801" s="13" t="s">
        <v>2577</v>
      </c>
      <c r="K1801" s="20">
        <v>10108</v>
      </c>
      <c r="L1801" s="13" t="s">
        <v>660</v>
      </c>
      <c r="M1801" s="20">
        <v>114000</v>
      </c>
      <c r="N1801" s="13" t="s">
        <v>2578</v>
      </c>
      <c r="O1801" s="13" t="s">
        <v>711</v>
      </c>
      <c r="P1801" s="13" t="s">
        <v>712</v>
      </c>
      <c r="Q1801" s="13" t="s">
        <v>713</v>
      </c>
      <c r="R1801" s="13" t="s">
        <v>714</v>
      </c>
      <c r="S1801" s="13" t="s">
        <v>741</v>
      </c>
    </row>
    <row r="1802" spans="1:19" x14ac:dyDescent="0.25">
      <c r="A1802" s="13" t="s">
        <v>716</v>
      </c>
      <c r="B1802" s="13" t="s">
        <v>703</v>
      </c>
      <c r="C1802" s="13" t="s">
        <v>717</v>
      </c>
      <c r="D1802" s="13" t="s">
        <v>705</v>
      </c>
      <c r="E1802" s="13" t="s">
        <v>706</v>
      </c>
      <c r="F1802" s="14">
        <v>305.81</v>
      </c>
      <c r="G1802" s="13" t="s">
        <v>707</v>
      </c>
      <c r="H1802" s="19">
        <v>43952</v>
      </c>
      <c r="I1802" s="13" t="s">
        <v>2569</v>
      </c>
      <c r="J1802" s="13" t="s">
        <v>2577</v>
      </c>
      <c r="K1802" s="20">
        <v>10108</v>
      </c>
      <c r="L1802" s="13" t="s">
        <v>660</v>
      </c>
      <c r="M1802" s="20">
        <v>114000</v>
      </c>
      <c r="N1802" s="13" t="s">
        <v>2578</v>
      </c>
      <c r="O1802" s="13" t="s">
        <v>718</v>
      </c>
      <c r="P1802" s="13" t="s">
        <v>719</v>
      </c>
      <c r="Q1802" s="13" t="s">
        <v>720</v>
      </c>
      <c r="R1802" s="13" t="s">
        <v>714</v>
      </c>
      <c r="S1802" s="13" t="s">
        <v>741</v>
      </c>
    </row>
    <row r="1803" spans="1:19" x14ac:dyDescent="0.25">
      <c r="A1803" s="13" t="s">
        <v>722</v>
      </c>
      <c r="B1803" s="13" t="s">
        <v>703</v>
      </c>
      <c r="C1803" s="13" t="s">
        <v>723</v>
      </c>
      <c r="D1803" s="13" t="s">
        <v>705</v>
      </c>
      <c r="E1803" s="13" t="s">
        <v>706</v>
      </c>
      <c r="F1803" s="14">
        <v>305.81</v>
      </c>
      <c r="G1803" s="13" t="s">
        <v>707</v>
      </c>
      <c r="H1803" s="19">
        <v>43983</v>
      </c>
      <c r="I1803" s="13" t="s">
        <v>2502</v>
      </c>
      <c r="J1803" s="13" t="s">
        <v>2577</v>
      </c>
      <c r="K1803" s="20">
        <v>10108</v>
      </c>
      <c r="L1803" s="13" t="s">
        <v>660</v>
      </c>
      <c r="M1803" s="20">
        <v>114000</v>
      </c>
      <c r="N1803" s="13" t="s">
        <v>2578</v>
      </c>
      <c r="O1803" s="13" t="s">
        <v>724</v>
      </c>
      <c r="P1803" s="13" t="s">
        <v>725</v>
      </c>
      <c r="Q1803" s="13" t="s">
        <v>726</v>
      </c>
      <c r="R1803" s="13" t="s">
        <v>714</v>
      </c>
      <c r="S1803" s="13" t="s">
        <v>741</v>
      </c>
    </row>
    <row r="1804" spans="1:19" x14ac:dyDescent="0.25">
      <c r="A1804" s="13" t="s">
        <v>702</v>
      </c>
      <c r="B1804" s="13" t="s">
        <v>703</v>
      </c>
      <c r="C1804" s="13" t="s">
        <v>704</v>
      </c>
      <c r="D1804" s="13" t="s">
        <v>705</v>
      </c>
      <c r="E1804" s="13" t="s">
        <v>706</v>
      </c>
      <c r="F1804" s="14">
        <v>697.97</v>
      </c>
      <c r="G1804" s="13" t="s">
        <v>707</v>
      </c>
      <c r="H1804" s="19">
        <v>43922</v>
      </c>
      <c r="I1804" s="13" t="s">
        <v>2579</v>
      </c>
      <c r="J1804" s="13" t="s">
        <v>2580</v>
      </c>
      <c r="K1804" s="20">
        <v>10108</v>
      </c>
      <c r="L1804" s="13" t="s">
        <v>660</v>
      </c>
      <c r="M1804" s="20">
        <v>114010</v>
      </c>
      <c r="N1804" s="13" t="s">
        <v>2581</v>
      </c>
      <c r="O1804" s="13" t="s">
        <v>711</v>
      </c>
      <c r="P1804" s="13" t="s">
        <v>712</v>
      </c>
      <c r="Q1804" s="13" t="s">
        <v>713</v>
      </c>
      <c r="R1804" s="13" t="s">
        <v>714</v>
      </c>
      <c r="S1804" s="13" t="s">
        <v>715</v>
      </c>
    </row>
    <row r="1805" spans="1:19" x14ac:dyDescent="0.25">
      <c r="A1805" s="13" t="s">
        <v>716</v>
      </c>
      <c r="B1805" s="13" t="s">
        <v>703</v>
      </c>
      <c r="C1805" s="13" t="s">
        <v>717</v>
      </c>
      <c r="D1805" s="13" t="s">
        <v>705</v>
      </c>
      <c r="E1805" s="13" t="s">
        <v>706</v>
      </c>
      <c r="F1805" s="14">
        <v>668.84</v>
      </c>
      <c r="G1805" s="13" t="s">
        <v>707</v>
      </c>
      <c r="H1805" s="19">
        <v>43952</v>
      </c>
      <c r="I1805" s="13" t="s">
        <v>2573</v>
      </c>
      <c r="J1805" s="13" t="s">
        <v>2580</v>
      </c>
      <c r="K1805" s="20">
        <v>10108</v>
      </c>
      <c r="L1805" s="13" t="s">
        <v>660</v>
      </c>
      <c r="M1805" s="20">
        <v>114010</v>
      </c>
      <c r="N1805" s="13" t="s">
        <v>2581</v>
      </c>
      <c r="O1805" s="13" t="s">
        <v>718</v>
      </c>
      <c r="P1805" s="13" t="s">
        <v>719</v>
      </c>
      <c r="Q1805" s="13" t="s">
        <v>720</v>
      </c>
      <c r="R1805" s="13" t="s">
        <v>714</v>
      </c>
      <c r="S1805" s="13" t="s">
        <v>715</v>
      </c>
    </row>
    <row r="1806" spans="1:19" x14ac:dyDescent="0.25">
      <c r="A1806" s="13" t="s">
        <v>722</v>
      </c>
      <c r="B1806" s="13" t="s">
        <v>703</v>
      </c>
      <c r="C1806" s="13" t="s">
        <v>723</v>
      </c>
      <c r="D1806" s="13" t="s">
        <v>705</v>
      </c>
      <c r="E1806" s="13" t="s">
        <v>706</v>
      </c>
      <c r="F1806" s="14">
        <v>668.84</v>
      </c>
      <c r="G1806" s="13" t="s">
        <v>707</v>
      </c>
      <c r="H1806" s="19">
        <v>43983</v>
      </c>
      <c r="I1806" s="13" t="s">
        <v>2505</v>
      </c>
      <c r="J1806" s="13" t="s">
        <v>2580</v>
      </c>
      <c r="K1806" s="20">
        <v>10108</v>
      </c>
      <c r="L1806" s="13" t="s">
        <v>660</v>
      </c>
      <c r="M1806" s="20">
        <v>114010</v>
      </c>
      <c r="N1806" s="13" t="s">
        <v>2581</v>
      </c>
      <c r="O1806" s="13" t="s">
        <v>724</v>
      </c>
      <c r="P1806" s="13" t="s">
        <v>725</v>
      </c>
      <c r="Q1806" s="13" t="s">
        <v>726</v>
      </c>
      <c r="R1806" s="13" t="s">
        <v>714</v>
      </c>
      <c r="S1806" s="13" t="s">
        <v>715</v>
      </c>
    </row>
    <row r="1807" spans="1:19" x14ac:dyDescent="0.25">
      <c r="A1807" s="13" t="s">
        <v>702</v>
      </c>
      <c r="B1807" s="13" t="s">
        <v>703</v>
      </c>
      <c r="C1807" s="13" t="s">
        <v>704</v>
      </c>
      <c r="D1807" s="13" t="s">
        <v>705</v>
      </c>
      <c r="E1807" s="13" t="s">
        <v>706</v>
      </c>
      <c r="F1807" s="14">
        <v>529.61</v>
      </c>
      <c r="G1807" s="13" t="s">
        <v>707</v>
      </c>
      <c r="H1807" s="19">
        <v>43922</v>
      </c>
      <c r="I1807" s="13" t="s">
        <v>2582</v>
      </c>
      <c r="J1807" s="13" t="s">
        <v>2583</v>
      </c>
      <c r="K1807" s="20">
        <v>10108</v>
      </c>
      <c r="L1807" s="13" t="s">
        <v>660</v>
      </c>
      <c r="M1807" s="20">
        <v>114020</v>
      </c>
      <c r="N1807" s="13" t="s">
        <v>2584</v>
      </c>
      <c r="O1807" s="13" t="s">
        <v>711</v>
      </c>
      <c r="P1807" s="13" t="s">
        <v>712</v>
      </c>
      <c r="Q1807" s="13" t="s">
        <v>713</v>
      </c>
      <c r="R1807" s="13" t="s">
        <v>714</v>
      </c>
      <c r="S1807" s="13" t="s">
        <v>730</v>
      </c>
    </row>
    <row r="1808" spans="1:19" x14ac:dyDescent="0.25">
      <c r="A1808" s="13" t="s">
        <v>716</v>
      </c>
      <c r="B1808" s="13" t="s">
        <v>703</v>
      </c>
      <c r="C1808" s="13" t="s">
        <v>717</v>
      </c>
      <c r="D1808" s="13" t="s">
        <v>705</v>
      </c>
      <c r="E1808" s="13" t="s">
        <v>706</v>
      </c>
      <c r="F1808" s="14">
        <v>529.61</v>
      </c>
      <c r="G1808" s="13" t="s">
        <v>707</v>
      </c>
      <c r="H1808" s="19">
        <v>43952</v>
      </c>
      <c r="I1808" s="13" t="s">
        <v>2576</v>
      </c>
      <c r="J1808" s="13" t="s">
        <v>2583</v>
      </c>
      <c r="K1808" s="20">
        <v>10108</v>
      </c>
      <c r="L1808" s="13" t="s">
        <v>660</v>
      </c>
      <c r="M1808" s="20">
        <v>114020</v>
      </c>
      <c r="N1808" s="13" t="s">
        <v>2584</v>
      </c>
      <c r="O1808" s="13" t="s">
        <v>718</v>
      </c>
      <c r="P1808" s="13" t="s">
        <v>719</v>
      </c>
      <c r="Q1808" s="13" t="s">
        <v>720</v>
      </c>
      <c r="R1808" s="13" t="s">
        <v>714</v>
      </c>
      <c r="S1808" s="13" t="s">
        <v>730</v>
      </c>
    </row>
    <row r="1809" spans="1:19" x14ac:dyDescent="0.25">
      <c r="A1809" s="13" t="s">
        <v>722</v>
      </c>
      <c r="B1809" s="13" t="s">
        <v>703</v>
      </c>
      <c r="C1809" s="13" t="s">
        <v>723</v>
      </c>
      <c r="D1809" s="13" t="s">
        <v>705</v>
      </c>
      <c r="E1809" s="13" t="s">
        <v>706</v>
      </c>
      <c r="F1809" s="14">
        <v>529.61</v>
      </c>
      <c r="G1809" s="13" t="s">
        <v>707</v>
      </c>
      <c r="H1809" s="19">
        <v>43983</v>
      </c>
      <c r="I1809" s="13" t="s">
        <v>2508</v>
      </c>
      <c r="J1809" s="13" t="s">
        <v>2583</v>
      </c>
      <c r="K1809" s="20">
        <v>10108</v>
      </c>
      <c r="L1809" s="13" t="s">
        <v>660</v>
      </c>
      <c r="M1809" s="20">
        <v>114020</v>
      </c>
      <c r="N1809" s="13" t="s">
        <v>2584</v>
      </c>
      <c r="O1809" s="13" t="s">
        <v>724</v>
      </c>
      <c r="P1809" s="13" t="s">
        <v>725</v>
      </c>
      <c r="Q1809" s="13" t="s">
        <v>726</v>
      </c>
      <c r="R1809" s="13" t="s">
        <v>714</v>
      </c>
      <c r="S1809" s="13" t="s">
        <v>730</v>
      </c>
    </row>
    <row r="1810" spans="1:19" x14ac:dyDescent="0.25">
      <c r="A1810" s="13" t="s">
        <v>702</v>
      </c>
      <c r="B1810" s="13" t="s">
        <v>703</v>
      </c>
      <c r="C1810" s="13" t="s">
        <v>704</v>
      </c>
      <c r="D1810" s="13" t="s">
        <v>705</v>
      </c>
      <c r="E1810" s="13" t="s">
        <v>706</v>
      </c>
      <c r="F1810" s="14">
        <v>5791.78</v>
      </c>
      <c r="G1810" s="13" t="s">
        <v>707</v>
      </c>
      <c r="H1810" s="19">
        <v>43922</v>
      </c>
      <c r="I1810" s="13" t="s">
        <v>2585</v>
      </c>
      <c r="J1810" s="13" t="s">
        <v>2586</v>
      </c>
      <c r="K1810" s="20">
        <v>10108</v>
      </c>
      <c r="L1810" s="13" t="s">
        <v>660</v>
      </c>
      <c r="M1810" s="20">
        <v>114040</v>
      </c>
      <c r="N1810" s="13" t="s">
        <v>2587</v>
      </c>
      <c r="O1810" s="13" t="s">
        <v>711</v>
      </c>
      <c r="P1810" s="13" t="s">
        <v>712</v>
      </c>
      <c r="Q1810" s="13" t="s">
        <v>713</v>
      </c>
      <c r="R1810" s="13" t="s">
        <v>714</v>
      </c>
      <c r="S1810" s="13" t="s">
        <v>682</v>
      </c>
    </row>
    <row r="1811" spans="1:19" x14ac:dyDescent="0.25">
      <c r="A1811" s="13" t="s">
        <v>716</v>
      </c>
      <c r="B1811" s="13" t="s">
        <v>703</v>
      </c>
      <c r="C1811" s="13" t="s">
        <v>717</v>
      </c>
      <c r="D1811" s="13" t="s">
        <v>705</v>
      </c>
      <c r="E1811" s="13" t="s">
        <v>706</v>
      </c>
      <c r="F1811" s="14">
        <v>5396.8</v>
      </c>
      <c r="G1811" s="13" t="s">
        <v>707</v>
      </c>
      <c r="H1811" s="19">
        <v>43952</v>
      </c>
      <c r="I1811" s="13" t="s">
        <v>2579</v>
      </c>
      <c r="J1811" s="13" t="s">
        <v>2586</v>
      </c>
      <c r="K1811" s="20">
        <v>10108</v>
      </c>
      <c r="L1811" s="13" t="s">
        <v>660</v>
      </c>
      <c r="M1811" s="20">
        <v>114040</v>
      </c>
      <c r="N1811" s="13" t="s">
        <v>2587</v>
      </c>
      <c r="O1811" s="13" t="s">
        <v>718</v>
      </c>
      <c r="P1811" s="13" t="s">
        <v>719</v>
      </c>
      <c r="Q1811" s="13" t="s">
        <v>720</v>
      </c>
      <c r="R1811" s="13" t="s">
        <v>714</v>
      </c>
      <c r="S1811" s="13" t="s">
        <v>682</v>
      </c>
    </row>
    <row r="1812" spans="1:19" x14ac:dyDescent="0.25">
      <c r="A1812" s="13" t="s">
        <v>722</v>
      </c>
      <c r="B1812" s="13" t="s">
        <v>703</v>
      </c>
      <c r="C1812" s="13" t="s">
        <v>723</v>
      </c>
      <c r="D1812" s="13" t="s">
        <v>705</v>
      </c>
      <c r="E1812" s="13" t="s">
        <v>706</v>
      </c>
      <c r="F1812" s="14">
        <v>5135.3900000000003</v>
      </c>
      <c r="G1812" s="13" t="s">
        <v>707</v>
      </c>
      <c r="H1812" s="19">
        <v>43983</v>
      </c>
      <c r="I1812" s="13" t="s">
        <v>2511</v>
      </c>
      <c r="J1812" s="13" t="s">
        <v>2586</v>
      </c>
      <c r="K1812" s="20">
        <v>10108</v>
      </c>
      <c r="L1812" s="13" t="s">
        <v>660</v>
      </c>
      <c r="M1812" s="20">
        <v>114040</v>
      </c>
      <c r="N1812" s="13" t="s">
        <v>2587</v>
      </c>
      <c r="O1812" s="13" t="s">
        <v>724</v>
      </c>
      <c r="P1812" s="13" t="s">
        <v>725</v>
      </c>
      <c r="Q1812" s="13" t="s">
        <v>726</v>
      </c>
      <c r="R1812" s="13" t="s">
        <v>714</v>
      </c>
      <c r="S1812" s="13" t="s">
        <v>682</v>
      </c>
    </row>
    <row r="1813" spans="1:19" x14ac:dyDescent="0.25">
      <c r="A1813" s="13" t="s">
        <v>702</v>
      </c>
      <c r="B1813" s="13" t="s">
        <v>703</v>
      </c>
      <c r="C1813" s="13" t="s">
        <v>704</v>
      </c>
      <c r="D1813" s="13" t="s">
        <v>705</v>
      </c>
      <c r="E1813" s="13" t="s">
        <v>706</v>
      </c>
      <c r="F1813" s="14">
        <v>1689.52</v>
      </c>
      <c r="G1813" s="13" t="s">
        <v>707</v>
      </c>
      <c r="H1813" s="19">
        <v>43922</v>
      </c>
      <c r="I1813" s="13" t="s">
        <v>2588</v>
      </c>
      <c r="J1813" s="13" t="s">
        <v>2589</v>
      </c>
      <c r="K1813" s="20">
        <v>10108</v>
      </c>
      <c r="L1813" s="13" t="s">
        <v>660</v>
      </c>
      <c r="M1813" s="20">
        <v>114060</v>
      </c>
      <c r="N1813" s="13" t="s">
        <v>2590</v>
      </c>
      <c r="O1813" s="13" t="s">
        <v>711</v>
      </c>
      <c r="P1813" s="13" t="s">
        <v>712</v>
      </c>
      <c r="Q1813" s="13" t="s">
        <v>713</v>
      </c>
      <c r="R1813" s="13" t="s">
        <v>714</v>
      </c>
      <c r="S1813" s="13" t="s">
        <v>721</v>
      </c>
    </row>
    <row r="1814" spans="1:19" x14ac:dyDescent="0.25">
      <c r="A1814" s="13" t="s">
        <v>716</v>
      </c>
      <c r="B1814" s="13" t="s">
        <v>703</v>
      </c>
      <c r="C1814" s="13" t="s">
        <v>717</v>
      </c>
      <c r="D1814" s="13" t="s">
        <v>705</v>
      </c>
      <c r="E1814" s="13" t="s">
        <v>706</v>
      </c>
      <c r="F1814" s="14">
        <v>1623.5</v>
      </c>
      <c r="G1814" s="13" t="s">
        <v>707</v>
      </c>
      <c r="H1814" s="19">
        <v>43952</v>
      </c>
      <c r="I1814" s="13" t="s">
        <v>2582</v>
      </c>
      <c r="J1814" s="13" t="s">
        <v>2589</v>
      </c>
      <c r="K1814" s="20">
        <v>10108</v>
      </c>
      <c r="L1814" s="13" t="s">
        <v>660</v>
      </c>
      <c r="M1814" s="20">
        <v>114060</v>
      </c>
      <c r="N1814" s="13" t="s">
        <v>2590</v>
      </c>
      <c r="O1814" s="13" t="s">
        <v>718</v>
      </c>
      <c r="P1814" s="13" t="s">
        <v>719</v>
      </c>
      <c r="Q1814" s="13" t="s">
        <v>720</v>
      </c>
      <c r="R1814" s="13" t="s">
        <v>714</v>
      </c>
      <c r="S1814" s="13" t="s">
        <v>721</v>
      </c>
    </row>
    <row r="1815" spans="1:19" x14ac:dyDescent="0.25">
      <c r="A1815" s="13" t="s">
        <v>722</v>
      </c>
      <c r="B1815" s="13" t="s">
        <v>703</v>
      </c>
      <c r="C1815" s="13" t="s">
        <v>723</v>
      </c>
      <c r="D1815" s="13" t="s">
        <v>705</v>
      </c>
      <c r="E1815" s="13" t="s">
        <v>706</v>
      </c>
      <c r="F1815" s="14">
        <v>1623.5</v>
      </c>
      <c r="G1815" s="13" t="s">
        <v>707</v>
      </c>
      <c r="H1815" s="19">
        <v>43983</v>
      </c>
      <c r="I1815" s="13" t="s">
        <v>2514</v>
      </c>
      <c r="J1815" s="13" t="s">
        <v>2589</v>
      </c>
      <c r="K1815" s="20">
        <v>10108</v>
      </c>
      <c r="L1815" s="13" t="s">
        <v>660</v>
      </c>
      <c r="M1815" s="20">
        <v>114060</v>
      </c>
      <c r="N1815" s="13" t="s">
        <v>2590</v>
      </c>
      <c r="O1815" s="13" t="s">
        <v>724</v>
      </c>
      <c r="P1815" s="13" t="s">
        <v>725</v>
      </c>
      <c r="Q1815" s="13" t="s">
        <v>726</v>
      </c>
      <c r="R1815" s="13" t="s">
        <v>714</v>
      </c>
      <c r="S1815" s="13" t="s">
        <v>721</v>
      </c>
    </row>
    <row r="1816" spans="1:19" x14ac:dyDescent="0.25">
      <c r="A1816" s="13" t="s">
        <v>702</v>
      </c>
      <c r="B1816" s="13" t="s">
        <v>703</v>
      </c>
      <c r="C1816" s="13" t="s">
        <v>704</v>
      </c>
      <c r="D1816" s="13" t="s">
        <v>705</v>
      </c>
      <c r="E1816" s="13" t="s">
        <v>706</v>
      </c>
      <c r="F1816" s="14">
        <v>3491.5</v>
      </c>
      <c r="G1816" s="13" t="s">
        <v>707</v>
      </c>
      <c r="H1816" s="19">
        <v>43922</v>
      </c>
      <c r="I1816" s="13" t="s">
        <v>2591</v>
      </c>
      <c r="J1816" s="13" t="s">
        <v>2592</v>
      </c>
      <c r="K1816" s="20">
        <v>10109</v>
      </c>
      <c r="L1816" s="13" t="s">
        <v>661</v>
      </c>
      <c r="M1816" s="20">
        <v>111100</v>
      </c>
      <c r="N1816" s="13" t="s">
        <v>2593</v>
      </c>
      <c r="O1816" s="13" t="s">
        <v>711</v>
      </c>
      <c r="P1816" s="13" t="s">
        <v>712</v>
      </c>
      <c r="Q1816" s="13" t="s">
        <v>713</v>
      </c>
      <c r="R1816" s="13" t="s">
        <v>714</v>
      </c>
      <c r="S1816" s="13" t="s">
        <v>715</v>
      </c>
    </row>
    <row r="1817" spans="1:19" x14ac:dyDescent="0.25">
      <c r="A1817" s="13" t="s">
        <v>716</v>
      </c>
      <c r="B1817" s="13" t="s">
        <v>703</v>
      </c>
      <c r="C1817" s="13" t="s">
        <v>717</v>
      </c>
      <c r="D1817" s="13" t="s">
        <v>705</v>
      </c>
      <c r="E1817" s="13" t="s">
        <v>706</v>
      </c>
      <c r="F1817" s="14">
        <v>3491.5</v>
      </c>
      <c r="G1817" s="13" t="s">
        <v>707</v>
      </c>
      <c r="H1817" s="19">
        <v>43952</v>
      </c>
      <c r="I1817" s="13" t="s">
        <v>2585</v>
      </c>
      <c r="J1817" s="13" t="s">
        <v>2592</v>
      </c>
      <c r="K1817" s="20">
        <v>10109</v>
      </c>
      <c r="L1817" s="13" t="s">
        <v>661</v>
      </c>
      <c r="M1817" s="20">
        <v>111100</v>
      </c>
      <c r="N1817" s="13" t="s">
        <v>2593</v>
      </c>
      <c r="O1817" s="13" t="s">
        <v>718</v>
      </c>
      <c r="P1817" s="13" t="s">
        <v>719</v>
      </c>
      <c r="Q1817" s="13" t="s">
        <v>720</v>
      </c>
      <c r="R1817" s="13" t="s">
        <v>714</v>
      </c>
      <c r="S1817" s="13" t="s">
        <v>715</v>
      </c>
    </row>
    <row r="1818" spans="1:19" x14ac:dyDescent="0.25">
      <c r="A1818" s="13" t="s">
        <v>722</v>
      </c>
      <c r="B1818" s="13" t="s">
        <v>703</v>
      </c>
      <c r="C1818" s="13" t="s">
        <v>723</v>
      </c>
      <c r="D1818" s="13" t="s">
        <v>705</v>
      </c>
      <c r="E1818" s="13" t="s">
        <v>706</v>
      </c>
      <c r="F1818" s="14">
        <v>3491.5</v>
      </c>
      <c r="G1818" s="13" t="s">
        <v>707</v>
      </c>
      <c r="H1818" s="19">
        <v>43983</v>
      </c>
      <c r="I1818" s="13" t="s">
        <v>2517</v>
      </c>
      <c r="J1818" s="13" t="s">
        <v>2592</v>
      </c>
      <c r="K1818" s="20">
        <v>10109</v>
      </c>
      <c r="L1818" s="13" t="s">
        <v>661</v>
      </c>
      <c r="M1818" s="20">
        <v>111100</v>
      </c>
      <c r="N1818" s="13" t="s">
        <v>2593</v>
      </c>
      <c r="O1818" s="13" t="s">
        <v>724</v>
      </c>
      <c r="P1818" s="13" t="s">
        <v>725</v>
      </c>
      <c r="Q1818" s="13" t="s">
        <v>726</v>
      </c>
      <c r="R1818" s="13" t="s">
        <v>714</v>
      </c>
      <c r="S1818" s="13" t="s">
        <v>715</v>
      </c>
    </row>
    <row r="1819" spans="1:19" x14ac:dyDescent="0.25">
      <c r="A1819" s="13" t="s">
        <v>702</v>
      </c>
      <c r="B1819" s="13" t="s">
        <v>703</v>
      </c>
      <c r="C1819" s="13" t="s">
        <v>704</v>
      </c>
      <c r="D1819" s="13" t="s">
        <v>705</v>
      </c>
      <c r="E1819" s="13" t="s">
        <v>706</v>
      </c>
      <c r="F1819" s="14">
        <v>2142.27</v>
      </c>
      <c r="G1819" s="13" t="s">
        <v>707</v>
      </c>
      <c r="H1819" s="19">
        <v>43922</v>
      </c>
      <c r="I1819" s="13" t="s">
        <v>2594</v>
      </c>
      <c r="J1819" s="13" t="s">
        <v>2595</v>
      </c>
      <c r="K1819" s="20">
        <v>10109</v>
      </c>
      <c r="L1819" s="13" t="s">
        <v>661</v>
      </c>
      <c r="M1819" s="20">
        <v>111200</v>
      </c>
      <c r="N1819" s="13" t="s">
        <v>2596</v>
      </c>
      <c r="O1819" s="13" t="s">
        <v>711</v>
      </c>
      <c r="P1819" s="13" t="s">
        <v>712</v>
      </c>
      <c r="Q1819" s="13" t="s">
        <v>713</v>
      </c>
      <c r="R1819" s="13" t="s">
        <v>714</v>
      </c>
      <c r="S1819" s="13" t="s">
        <v>730</v>
      </c>
    </row>
    <row r="1820" spans="1:19" x14ac:dyDescent="0.25">
      <c r="A1820" s="13" t="s">
        <v>716</v>
      </c>
      <c r="B1820" s="13" t="s">
        <v>703</v>
      </c>
      <c r="C1820" s="13" t="s">
        <v>717</v>
      </c>
      <c r="D1820" s="13" t="s">
        <v>705</v>
      </c>
      <c r="E1820" s="13" t="s">
        <v>706</v>
      </c>
      <c r="F1820" s="14">
        <v>1965.42</v>
      </c>
      <c r="G1820" s="13" t="s">
        <v>707</v>
      </c>
      <c r="H1820" s="19">
        <v>43952</v>
      </c>
      <c r="I1820" s="13" t="s">
        <v>2588</v>
      </c>
      <c r="J1820" s="13" t="s">
        <v>2595</v>
      </c>
      <c r="K1820" s="20">
        <v>10109</v>
      </c>
      <c r="L1820" s="13" t="s">
        <v>661</v>
      </c>
      <c r="M1820" s="20">
        <v>111200</v>
      </c>
      <c r="N1820" s="13" t="s">
        <v>2596</v>
      </c>
      <c r="O1820" s="13" t="s">
        <v>718</v>
      </c>
      <c r="P1820" s="13" t="s">
        <v>719</v>
      </c>
      <c r="Q1820" s="13" t="s">
        <v>720</v>
      </c>
      <c r="R1820" s="13" t="s">
        <v>714</v>
      </c>
      <c r="S1820" s="13" t="s">
        <v>730</v>
      </c>
    </row>
    <row r="1821" spans="1:19" x14ac:dyDescent="0.25">
      <c r="A1821" s="13" t="s">
        <v>722</v>
      </c>
      <c r="B1821" s="13" t="s">
        <v>703</v>
      </c>
      <c r="C1821" s="13" t="s">
        <v>723</v>
      </c>
      <c r="D1821" s="13" t="s">
        <v>705</v>
      </c>
      <c r="E1821" s="13" t="s">
        <v>706</v>
      </c>
      <c r="F1821" s="14">
        <v>1965.42</v>
      </c>
      <c r="G1821" s="13" t="s">
        <v>707</v>
      </c>
      <c r="H1821" s="19">
        <v>43983</v>
      </c>
      <c r="I1821" s="13" t="s">
        <v>2520</v>
      </c>
      <c r="J1821" s="13" t="s">
        <v>2595</v>
      </c>
      <c r="K1821" s="20">
        <v>10109</v>
      </c>
      <c r="L1821" s="13" t="s">
        <v>661</v>
      </c>
      <c r="M1821" s="20">
        <v>111200</v>
      </c>
      <c r="N1821" s="13" t="s">
        <v>2596</v>
      </c>
      <c r="O1821" s="13" t="s">
        <v>724</v>
      </c>
      <c r="P1821" s="13" t="s">
        <v>725</v>
      </c>
      <c r="Q1821" s="13" t="s">
        <v>726</v>
      </c>
      <c r="R1821" s="13" t="s">
        <v>714</v>
      </c>
      <c r="S1821" s="13" t="s">
        <v>730</v>
      </c>
    </row>
    <row r="1822" spans="1:19" x14ac:dyDescent="0.25">
      <c r="A1822" s="13" t="s">
        <v>702</v>
      </c>
      <c r="B1822" s="13" t="s">
        <v>703</v>
      </c>
      <c r="C1822" s="13" t="s">
        <v>704</v>
      </c>
      <c r="D1822" s="13" t="s">
        <v>705</v>
      </c>
      <c r="E1822" s="13" t="s">
        <v>706</v>
      </c>
      <c r="F1822" s="14">
        <v>34000.04</v>
      </c>
      <c r="G1822" s="13" t="s">
        <v>707</v>
      </c>
      <c r="H1822" s="19">
        <v>43922</v>
      </c>
      <c r="I1822" s="13" t="s">
        <v>2597</v>
      </c>
      <c r="J1822" s="13" t="s">
        <v>2598</v>
      </c>
      <c r="K1822" s="20">
        <v>10109</v>
      </c>
      <c r="L1822" s="13" t="s">
        <v>661</v>
      </c>
      <c r="M1822" s="20">
        <v>111400</v>
      </c>
      <c r="N1822" s="13" t="s">
        <v>2599</v>
      </c>
      <c r="O1822" s="13" t="s">
        <v>711</v>
      </c>
      <c r="P1822" s="13" t="s">
        <v>712</v>
      </c>
      <c r="Q1822" s="13" t="s">
        <v>713</v>
      </c>
      <c r="R1822" s="13" t="s">
        <v>714</v>
      </c>
      <c r="S1822" s="13" t="s">
        <v>682</v>
      </c>
    </row>
    <row r="1823" spans="1:19" x14ac:dyDescent="0.25">
      <c r="A1823" s="13" t="s">
        <v>716</v>
      </c>
      <c r="B1823" s="13" t="s">
        <v>703</v>
      </c>
      <c r="C1823" s="13" t="s">
        <v>717</v>
      </c>
      <c r="D1823" s="13" t="s">
        <v>705</v>
      </c>
      <c r="E1823" s="13" t="s">
        <v>706</v>
      </c>
      <c r="F1823" s="14">
        <v>33565.78</v>
      </c>
      <c r="G1823" s="13" t="s">
        <v>707</v>
      </c>
      <c r="H1823" s="19">
        <v>43952</v>
      </c>
      <c r="I1823" s="13" t="s">
        <v>2591</v>
      </c>
      <c r="J1823" s="13" t="s">
        <v>2598</v>
      </c>
      <c r="K1823" s="20">
        <v>10109</v>
      </c>
      <c r="L1823" s="13" t="s">
        <v>661</v>
      </c>
      <c r="M1823" s="20">
        <v>111400</v>
      </c>
      <c r="N1823" s="13" t="s">
        <v>2599</v>
      </c>
      <c r="O1823" s="13" t="s">
        <v>718</v>
      </c>
      <c r="P1823" s="13" t="s">
        <v>719</v>
      </c>
      <c r="Q1823" s="13" t="s">
        <v>720</v>
      </c>
      <c r="R1823" s="13" t="s">
        <v>714</v>
      </c>
      <c r="S1823" s="13" t="s">
        <v>682</v>
      </c>
    </row>
    <row r="1824" spans="1:19" x14ac:dyDescent="0.25">
      <c r="A1824" s="13" t="s">
        <v>722</v>
      </c>
      <c r="B1824" s="13" t="s">
        <v>703</v>
      </c>
      <c r="C1824" s="13" t="s">
        <v>723</v>
      </c>
      <c r="D1824" s="13" t="s">
        <v>705</v>
      </c>
      <c r="E1824" s="13" t="s">
        <v>706</v>
      </c>
      <c r="F1824" s="14">
        <v>33565.78</v>
      </c>
      <c r="G1824" s="13" t="s">
        <v>707</v>
      </c>
      <c r="H1824" s="19">
        <v>43983</v>
      </c>
      <c r="I1824" s="13" t="s">
        <v>2523</v>
      </c>
      <c r="J1824" s="13" t="s">
        <v>2598</v>
      </c>
      <c r="K1824" s="20">
        <v>10109</v>
      </c>
      <c r="L1824" s="13" t="s">
        <v>661</v>
      </c>
      <c r="M1824" s="20">
        <v>111400</v>
      </c>
      <c r="N1824" s="13" t="s">
        <v>2599</v>
      </c>
      <c r="O1824" s="13" t="s">
        <v>724</v>
      </c>
      <c r="P1824" s="13" t="s">
        <v>725</v>
      </c>
      <c r="Q1824" s="13" t="s">
        <v>726</v>
      </c>
      <c r="R1824" s="13" t="s">
        <v>714</v>
      </c>
      <c r="S1824" s="13" t="s">
        <v>682</v>
      </c>
    </row>
    <row r="1825" spans="1:19" x14ac:dyDescent="0.25">
      <c r="A1825" s="13" t="s">
        <v>702</v>
      </c>
      <c r="B1825" s="13" t="s">
        <v>703</v>
      </c>
      <c r="C1825" s="13" t="s">
        <v>704</v>
      </c>
      <c r="D1825" s="13" t="s">
        <v>705</v>
      </c>
      <c r="E1825" s="13" t="s">
        <v>706</v>
      </c>
      <c r="F1825" s="14">
        <v>9550.7800000000007</v>
      </c>
      <c r="G1825" s="13" t="s">
        <v>707</v>
      </c>
      <c r="H1825" s="19">
        <v>43922</v>
      </c>
      <c r="I1825" s="13" t="s">
        <v>2600</v>
      </c>
      <c r="J1825" s="13" t="s">
        <v>2601</v>
      </c>
      <c r="K1825" s="20">
        <v>10109</v>
      </c>
      <c r="L1825" s="13" t="s">
        <v>661</v>
      </c>
      <c r="M1825" s="20">
        <v>111600</v>
      </c>
      <c r="N1825" s="13" t="s">
        <v>2602</v>
      </c>
      <c r="O1825" s="13" t="s">
        <v>711</v>
      </c>
      <c r="P1825" s="13" t="s">
        <v>712</v>
      </c>
      <c r="Q1825" s="13" t="s">
        <v>713</v>
      </c>
      <c r="R1825" s="13" t="s">
        <v>714</v>
      </c>
      <c r="S1825" s="13" t="s">
        <v>721</v>
      </c>
    </row>
    <row r="1826" spans="1:19" x14ac:dyDescent="0.25">
      <c r="A1826" s="13" t="s">
        <v>716</v>
      </c>
      <c r="B1826" s="13" t="s">
        <v>703</v>
      </c>
      <c r="C1826" s="13" t="s">
        <v>717</v>
      </c>
      <c r="D1826" s="13" t="s">
        <v>705</v>
      </c>
      <c r="E1826" s="13" t="s">
        <v>706</v>
      </c>
      <c r="F1826" s="14">
        <v>9208.5400000000009</v>
      </c>
      <c r="G1826" s="13" t="s">
        <v>707</v>
      </c>
      <c r="H1826" s="19">
        <v>43952</v>
      </c>
      <c r="I1826" s="13" t="s">
        <v>2594</v>
      </c>
      <c r="J1826" s="13" t="s">
        <v>2601</v>
      </c>
      <c r="K1826" s="20">
        <v>10109</v>
      </c>
      <c r="L1826" s="13" t="s">
        <v>661</v>
      </c>
      <c r="M1826" s="20">
        <v>111600</v>
      </c>
      <c r="N1826" s="13" t="s">
        <v>2602</v>
      </c>
      <c r="O1826" s="13" t="s">
        <v>718</v>
      </c>
      <c r="P1826" s="13" t="s">
        <v>719</v>
      </c>
      <c r="Q1826" s="13" t="s">
        <v>720</v>
      </c>
      <c r="R1826" s="13" t="s">
        <v>714</v>
      </c>
      <c r="S1826" s="13" t="s">
        <v>721</v>
      </c>
    </row>
    <row r="1827" spans="1:19" x14ac:dyDescent="0.25">
      <c r="A1827" s="13" t="s">
        <v>722</v>
      </c>
      <c r="B1827" s="13" t="s">
        <v>703</v>
      </c>
      <c r="C1827" s="13" t="s">
        <v>723</v>
      </c>
      <c r="D1827" s="13" t="s">
        <v>705</v>
      </c>
      <c r="E1827" s="13" t="s">
        <v>706</v>
      </c>
      <c r="F1827" s="14">
        <v>9781.7900000000009</v>
      </c>
      <c r="G1827" s="13" t="s">
        <v>707</v>
      </c>
      <c r="H1827" s="19">
        <v>43983</v>
      </c>
      <c r="I1827" s="13" t="s">
        <v>2526</v>
      </c>
      <c r="J1827" s="13" t="s">
        <v>2601</v>
      </c>
      <c r="K1827" s="20">
        <v>10109</v>
      </c>
      <c r="L1827" s="13" t="s">
        <v>661</v>
      </c>
      <c r="M1827" s="20">
        <v>111600</v>
      </c>
      <c r="N1827" s="13" t="s">
        <v>2602</v>
      </c>
      <c r="O1827" s="13" t="s">
        <v>724</v>
      </c>
      <c r="P1827" s="13" t="s">
        <v>725</v>
      </c>
      <c r="Q1827" s="13" t="s">
        <v>726</v>
      </c>
      <c r="R1827" s="13" t="s">
        <v>714</v>
      </c>
      <c r="S1827" s="13" t="s">
        <v>721</v>
      </c>
    </row>
    <row r="1828" spans="1:19" x14ac:dyDescent="0.25">
      <c r="A1828" s="13" t="s">
        <v>702</v>
      </c>
      <c r="B1828" s="13" t="s">
        <v>703</v>
      </c>
      <c r="C1828" s="13" t="s">
        <v>704</v>
      </c>
      <c r="D1828" s="13" t="s">
        <v>705</v>
      </c>
      <c r="E1828" s="13" t="s">
        <v>706</v>
      </c>
      <c r="F1828" s="14">
        <v>2537.65</v>
      </c>
      <c r="G1828" s="13" t="s">
        <v>707</v>
      </c>
      <c r="H1828" s="19">
        <v>43922</v>
      </c>
      <c r="I1828" s="13" t="s">
        <v>2603</v>
      </c>
      <c r="J1828" s="13" t="s">
        <v>2604</v>
      </c>
      <c r="K1828" s="20">
        <v>10109</v>
      </c>
      <c r="L1828" s="13" t="s">
        <v>661</v>
      </c>
      <c r="M1828" s="20">
        <v>111700</v>
      </c>
      <c r="N1828" s="13" t="s">
        <v>2605</v>
      </c>
      <c r="O1828" s="13" t="s">
        <v>711</v>
      </c>
      <c r="P1828" s="13" t="s">
        <v>712</v>
      </c>
      <c r="Q1828" s="13" t="s">
        <v>713</v>
      </c>
      <c r="R1828" s="13" t="s">
        <v>714</v>
      </c>
      <c r="S1828" s="13" t="s">
        <v>741</v>
      </c>
    </row>
    <row r="1829" spans="1:19" x14ac:dyDescent="0.25">
      <c r="A1829" s="13" t="s">
        <v>716</v>
      </c>
      <c r="B1829" s="13" t="s">
        <v>703</v>
      </c>
      <c r="C1829" s="13" t="s">
        <v>717</v>
      </c>
      <c r="D1829" s="13" t="s">
        <v>705</v>
      </c>
      <c r="E1829" s="13" t="s">
        <v>706</v>
      </c>
      <c r="F1829" s="14">
        <v>2187.8000000000002</v>
      </c>
      <c r="G1829" s="13" t="s">
        <v>707</v>
      </c>
      <c r="H1829" s="19">
        <v>43952</v>
      </c>
      <c r="I1829" s="13" t="s">
        <v>2597</v>
      </c>
      <c r="J1829" s="13" t="s">
        <v>2604</v>
      </c>
      <c r="K1829" s="20">
        <v>10109</v>
      </c>
      <c r="L1829" s="13" t="s">
        <v>661</v>
      </c>
      <c r="M1829" s="20">
        <v>111700</v>
      </c>
      <c r="N1829" s="13" t="s">
        <v>2605</v>
      </c>
      <c r="O1829" s="13" t="s">
        <v>718</v>
      </c>
      <c r="P1829" s="13" t="s">
        <v>719</v>
      </c>
      <c r="Q1829" s="13" t="s">
        <v>720</v>
      </c>
      <c r="R1829" s="13" t="s">
        <v>714</v>
      </c>
      <c r="S1829" s="13" t="s">
        <v>741</v>
      </c>
    </row>
    <row r="1830" spans="1:19" x14ac:dyDescent="0.25">
      <c r="A1830" s="13" t="s">
        <v>722</v>
      </c>
      <c r="B1830" s="13" t="s">
        <v>703</v>
      </c>
      <c r="C1830" s="13" t="s">
        <v>723</v>
      </c>
      <c r="D1830" s="13" t="s">
        <v>705</v>
      </c>
      <c r="E1830" s="13" t="s">
        <v>706</v>
      </c>
      <c r="F1830" s="14">
        <v>3373.71</v>
      </c>
      <c r="G1830" s="13" t="s">
        <v>707</v>
      </c>
      <c r="H1830" s="19">
        <v>43983</v>
      </c>
      <c r="I1830" s="13" t="s">
        <v>2529</v>
      </c>
      <c r="J1830" s="13" t="s">
        <v>2604</v>
      </c>
      <c r="K1830" s="20">
        <v>10109</v>
      </c>
      <c r="L1830" s="13" t="s">
        <v>661</v>
      </c>
      <c r="M1830" s="20">
        <v>111700</v>
      </c>
      <c r="N1830" s="13" t="s">
        <v>2605</v>
      </c>
      <c r="O1830" s="13" t="s">
        <v>724</v>
      </c>
      <c r="P1830" s="13" t="s">
        <v>725</v>
      </c>
      <c r="Q1830" s="13" t="s">
        <v>726</v>
      </c>
      <c r="R1830" s="13" t="s">
        <v>714</v>
      </c>
      <c r="S1830" s="13" t="s">
        <v>741</v>
      </c>
    </row>
    <row r="1831" spans="1:19" x14ac:dyDescent="0.25">
      <c r="A1831" s="13" t="s">
        <v>722</v>
      </c>
      <c r="B1831" s="13" t="s">
        <v>703</v>
      </c>
      <c r="C1831" s="13" t="s">
        <v>723</v>
      </c>
      <c r="D1831" s="13" t="s">
        <v>705</v>
      </c>
      <c r="E1831" s="13" t="s">
        <v>706</v>
      </c>
      <c r="F1831" s="14">
        <v>82.53</v>
      </c>
      <c r="G1831" s="13" t="s">
        <v>707</v>
      </c>
      <c r="H1831" s="19">
        <v>43983</v>
      </c>
      <c r="I1831" s="13" t="s">
        <v>2532</v>
      </c>
      <c r="J1831" s="13" t="s">
        <v>2606</v>
      </c>
      <c r="K1831" s="20">
        <v>10109</v>
      </c>
      <c r="L1831" s="13" t="s">
        <v>661</v>
      </c>
      <c r="M1831" s="20">
        <v>113000</v>
      </c>
      <c r="N1831" s="13" t="s">
        <v>2607</v>
      </c>
      <c r="O1831" s="13" t="s">
        <v>724</v>
      </c>
      <c r="P1831" s="13" t="s">
        <v>725</v>
      </c>
      <c r="Q1831" s="13" t="s">
        <v>726</v>
      </c>
      <c r="R1831" s="13" t="s">
        <v>714</v>
      </c>
      <c r="S1831" s="13" t="s">
        <v>741</v>
      </c>
    </row>
    <row r="1832" spans="1:19" x14ac:dyDescent="0.25">
      <c r="A1832" s="13" t="s">
        <v>702</v>
      </c>
      <c r="B1832" s="13" t="s">
        <v>703</v>
      </c>
      <c r="C1832" s="13" t="s">
        <v>704</v>
      </c>
      <c r="D1832" s="13" t="s">
        <v>705</v>
      </c>
      <c r="E1832" s="13" t="s">
        <v>706</v>
      </c>
      <c r="F1832" s="14">
        <v>277.39999999999998</v>
      </c>
      <c r="G1832" s="13" t="s">
        <v>707</v>
      </c>
      <c r="H1832" s="19">
        <v>43922</v>
      </c>
      <c r="I1832" s="13" t="s">
        <v>2608</v>
      </c>
      <c r="J1832" s="13" t="s">
        <v>2609</v>
      </c>
      <c r="K1832" s="20">
        <v>10109</v>
      </c>
      <c r="L1832" s="13" t="s">
        <v>661</v>
      </c>
      <c r="M1832" s="20">
        <v>113010</v>
      </c>
      <c r="N1832" s="13" t="s">
        <v>2610</v>
      </c>
      <c r="O1832" s="13" t="s">
        <v>711</v>
      </c>
      <c r="P1832" s="13" t="s">
        <v>712</v>
      </c>
      <c r="Q1832" s="13" t="s">
        <v>713</v>
      </c>
      <c r="R1832" s="13" t="s">
        <v>714</v>
      </c>
      <c r="S1832" s="13" t="s">
        <v>715</v>
      </c>
    </row>
    <row r="1833" spans="1:19" x14ac:dyDescent="0.25">
      <c r="A1833" s="13" t="s">
        <v>716</v>
      </c>
      <c r="B1833" s="13" t="s">
        <v>703</v>
      </c>
      <c r="C1833" s="13" t="s">
        <v>717</v>
      </c>
      <c r="D1833" s="13" t="s">
        <v>705</v>
      </c>
      <c r="E1833" s="13" t="s">
        <v>706</v>
      </c>
      <c r="F1833" s="14">
        <v>277.39999999999998</v>
      </c>
      <c r="G1833" s="13" t="s">
        <v>707</v>
      </c>
      <c r="H1833" s="19">
        <v>43952</v>
      </c>
      <c r="I1833" s="13" t="s">
        <v>2600</v>
      </c>
      <c r="J1833" s="13" t="s">
        <v>2609</v>
      </c>
      <c r="K1833" s="20">
        <v>10109</v>
      </c>
      <c r="L1833" s="13" t="s">
        <v>661</v>
      </c>
      <c r="M1833" s="20">
        <v>113010</v>
      </c>
      <c r="N1833" s="13" t="s">
        <v>2610</v>
      </c>
      <c r="O1833" s="13" t="s">
        <v>718</v>
      </c>
      <c r="P1833" s="13" t="s">
        <v>719</v>
      </c>
      <c r="Q1833" s="13" t="s">
        <v>720</v>
      </c>
      <c r="R1833" s="13" t="s">
        <v>714</v>
      </c>
      <c r="S1833" s="13" t="s">
        <v>715</v>
      </c>
    </row>
    <row r="1834" spans="1:19" x14ac:dyDescent="0.25">
      <c r="A1834" s="13" t="s">
        <v>722</v>
      </c>
      <c r="B1834" s="13" t="s">
        <v>703</v>
      </c>
      <c r="C1834" s="13" t="s">
        <v>723</v>
      </c>
      <c r="D1834" s="13" t="s">
        <v>705</v>
      </c>
      <c r="E1834" s="13" t="s">
        <v>706</v>
      </c>
      <c r="F1834" s="14">
        <v>277.39999999999998</v>
      </c>
      <c r="G1834" s="13" t="s">
        <v>707</v>
      </c>
      <c r="H1834" s="19">
        <v>43983</v>
      </c>
      <c r="I1834" s="13" t="s">
        <v>2535</v>
      </c>
      <c r="J1834" s="13" t="s">
        <v>2609</v>
      </c>
      <c r="K1834" s="20">
        <v>10109</v>
      </c>
      <c r="L1834" s="13" t="s">
        <v>661</v>
      </c>
      <c r="M1834" s="20">
        <v>113010</v>
      </c>
      <c r="N1834" s="13" t="s">
        <v>2610</v>
      </c>
      <c r="O1834" s="13" t="s">
        <v>724</v>
      </c>
      <c r="P1834" s="13" t="s">
        <v>725</v>
      </c>
      <c r="Q1834" s="13" t="s">
        <v>726</v>
      </c>
      <c r="R1834" s="13" t="s">
        <v>714</v>
      </c>
      <c r="S1834" s="13" t="s">
        <v>715</v>
      </c>
    </row>
    <row r="1835" spans="1:19" x14ac:dyDescent="0.25">
      <c r="A1835" s="13" t="s">
        <v>702</v>
      </c>
      <c r="B1835" s="13" t="s">
        <v>703</v>
      </c>
      <c r="C1835" s="13" t="s">
        <v>704</v>
      </c>
      <c r="D1835" s="13" t="s">
        <v>705</v>
      </c>
      <c r="E1835" s="13" t="s">
        <v>706</v>
      </c>
      <c r="F1835" s="14">
        <v>168.86</v>
      </c>
      <c r="G1835" s="13" t="s">
        <v>707</v>
      </c>
      <c r="H1835" s="19">
        <v>43922</v>
      </c>
      <c r="I1835" s="13" t="s">
        <v>2611</v>
      </c>
      <c r="J1835" s="13" t="s">
        <v>2612</v>
      </c>
      <c r="K1835" s="20">
        <v>10109</v>
      </c>
      <c r="L1835" s="13" t="s">
        <v>661</v>
      </c>
      <c r="M1835" s="20">
        <v>113020</v>
      </c>
      <c r="N1835" s="13" t="s">
        <v>2613</v>
      </c>
      <c r="O1835" s="13" t="s">
        <v>711</v>
      </c>
      <c r="P1835" s="13" t="s">
        <v>712</v>
      </c>
      <c r="Q1835" s="13" t="s">
        <v>713</v>
      </c>
      <c r="R1835" s="13" t="s">
        <v>714</v>
      </c>
      <c r="S1835" s="13" t="s">
        <v>730</v>
      </c>
    </row>
    <row r="1836" spans="1:19" x14ac:dyDescent="0.25">
      <c r="A1836" s="13" t="s">
        <v>716</v>
      </c>
      <c r="B1836" s="13" t="s">
        <v>703</v>
      </c>
      <c r="C1836" s="13" t="s">
        <v>717</v>
      </c>
      <c r="D1836" s="13" t="s">
        <v>705</v>
      </c>
      <c r="E1836" s="13" t="s">
        <v>706</v>
      </c>
      <c r="F1836" s="14">
        <v>168.86</v>
      </c>
      <c r="G1836" s="13" t="s">
        <v>707</v>
      </c>
      <c r="H1836" s="19">
        <v>43952</v>
      </c>
      <c r="I1836" s="13" t="s">
        <v>2603</v>
      </c>
      <c r="J1836" s="13" t="s">
        <v>2612</v>
      </c>
      <c r="K1836" s="20">
        <v>10109</v>
      </c>
      <c r="L1836" s="13" t="s">
        <v>661</v>
      </c>
      <c r="M1836" s="20">
        <v>113020</v>
      </c>
      <c r="N1836" s="13" t="s">
        <v>2613</v>
      </c>
      <c r="O1836" s="13" t="s">
        <v>718</v>
      </c>
      <c r="P1836" s="13" t="s">
        <v>719</v>
      </c>
      <c r="Q1836" s="13" t="s">
        <v>720</v>
      </c>
      <c r="R1836" s="13" t="s">
        <v>714</v>
      </c>
      <c r="S1836" s="13" t="s">
        <v>730</v>
      </c>
    </row>
    <row r="1837" spans="1:19" x14ac:dyDescent="0.25">
      <c r="A1837" s="13" t="s">
        <v>722</v>
      </c>
      <c r="B1837" s="13" t="s">
        <v>703</v>
      </c>
      <c r="C1837" s="13" t="s">
        <v>723</v>
      </c>
      <c r="D1837" s="13" t="s">
        <v>705</v>
      </c>
      <c r="E1837" s="13" t="s">
        <v>706</v>
      </c>
      <c r="F1837" s="14">
        <v>168.86</v>
      </c>
      <c r="G1837" s="13" t="s">
        <v>707</v>
      </c>
      <c r="H1837" s="19">
        <v>43983</v>
      </c>
      <c r="I1837" s="13" t="s">
        <v>2538</v>
      </c>
      <c r="J1837" s="13" t="s">
        <v>2612</v>
      </c>
      <c r="K1837" s="20">
        <v>10109</v>
      </c>
      <c r="L1837" s="13" t="s">
        <v>661</v>
      </c>
      <c r="M1837" s="20">
        <v>113020</v>
      </c>
      <c r="N1837" s="13" t="s">
        <v>2613</v>
      </c>
      <c r="O1837" s="13" t="s">
        <v>724</v>
      </c>
      <c r="P1837" s="13" t="s">
        <v>725</v>
      </c>
      <c r="Q1837" s="13" t="s">
        <v>726</v>
      </c>
      <c r="R1837" s="13" t="s">
        <v>714</v>
      </c>
      <c r="S1837" s="13" t="s">
        <v>730</v>
      </c>
    </row>
    <row r="1838" spans="1:19" x14ac:dyDescent="0.25">
      <c r="A1838" s="13" t="s">
        <v>702</v>
      </c>
      <c r="B1838" s="13" t="s">
        <v>703</v>
      </c>
      <c r="C1838" s="13" t="s">
        <v>704</v>
      </c>
      <c r="D1838" s="13" t="s">
        <v>705</v>
      </c>
      <c r="E1838" s="13" t="s">
        <v>706</v>
      </c>
      <c r="F1838" s="14">
        <v>3456.47</v>
      </c>
      <c r="G1838" s="13" t="s">
        <v>707</v>
      </c>
      <c r="H1838" s="19">
        <v>43922</v>
      </c>
      <c r="I1838" s="13" t="s">
        <v>2614</v>
      </c>
      <c r="J1838" s="13" t="s">
        <v>2615</v>
      </c>
      <c r="K1838" s="20">
        <v>10109</v>
      </c>
      <c r="L1838" s="13" t="s">
        <v>661</v>
      </c>
      <c r="M1838" s="20">
        <v>113040</v>
      </c>
      <c r="N1838" s="13" t="s">
        <v>2616</v>
      </c>
      <c r="O1838" s="13" t="s">
        <v>711</v>
      </c>
      <c r="P1838" s="13" t="s">
        <v>712</v>
      </c>
      <c r="Q1838" s="13" t="s">
        <v>713</v>
      </c>
      <c r="R1838" s="13" t="s">
        <v>714</v>
      </c>
      <c r="S1838" s="13" t="s">
        <v>682</v>
      </c>
    </row>
    <row r="1839" spans="1:19" x14ac:dyDescent="0.25">
      <c r="A1839" s="13" t="s">
        <v>716</v>
      </c>
      <c r="B1839" s="13" t="s">
        <v>703</v>
      </c>
      <c r="C1839" s="13" t="s">
        <v>717</v>
      </c>
      <c r="D1839" s="13" t="s">
        <v>705</v>
      </c>
      <c r="E1839" s="13" t="s">
        <v>706</v>
      </c>
      <c r="F1839" s="14">
        <v>3396.83</v>
      </c>
      <c r="G1839" s="13" t="s">
        <v>707</v>
      </c>
      <c r="H1839" s="19">
        <v>43952</v>
      </c>
      <c r="I1839" s="13" t="s">
        <v>2608</v>
      </c>
      <c r="J1839" s="13" t="s">
        <v>2615</v>
      </c>
      <c r="K1839" s="20">
        <v>10109</v>
      </c>
      <c r="L1839" s="13" t="s">
        <v>661</v>
      </c>
      <c r="M1839" s="20">
        <v>113040</v>
      </c>
      <c r="N1839" s="13" t="s">
        <v>2616</v>
      </c>
      <c r="O1839" s="13" t="s">
        <v>718</v>
      </c>
      <c r="P1839" s="13" t="s">
        <v>719</v>
      </c>
      <c r="Q1839" s="13" t="s">
        <v>720</v>
      </c>
      <c r="R1839" s="13" t="s">
        <v>714</v>
      </c>
      <c r="S1839" s="13" t="s">
        <v>682</v>
      </c>
    </row>
    <row r="1840" spans="1:19" x14ac:dyDescent="0.25">
      <c r="A1840" s="13" t="s">
        <v>722</v>
      </c>
      <c r="B1840" s="13" t="s">
        <v>703</v>
      </c>
      <c r="C1840" s="13" t="s">
        <v>723</v>
      </c>
      <c r="D1840" s="13" t="s">
        <v>705</v>
      </c>
      <c r="E1840" s="13" t="s">
        <v>706</v>
      </c>
      <c r="F1840" s="14">
        <v>3396.83</v>
      </c>
      <c r="G1840" s="13" t="s">
        <v>707</v>
      </c>
      <c r="H1840" s="19">
        <v>43983</v>
      </c>
      <c r="I1840" s="13" t="s">
        <v>2541</v>
      </c>
      <c r="J1840" s="13" t="s">
        <v>2615</v>
      </c>
      <c r="K1840" s="20">
        <v>10109</v>
      </c>
      <c r="L1840" s="13" t="s">
        <v>661</v>
      </c>
      <c r="M1840" s="20">
        <v>113040</v>
      </c>
      <c r="N1840" s="13" t="s">
        <v>2616</v>
      </c>
      <c r="O1840" s="13" t="s">
        <v>724</v>
      </c>
      <c r="P1840" s="13" t="s">
        <v>725</v>
      </c>
      <c r="Q1840" s="13" t="s">
        <v>726</v>
      </c>
      <c r="R1840" s="13" t="s">
        <v>714</v>
      </c>
      <c r="S1840" s="13" t="s">
        <v>682</v>
      </c>
    </row>
    <row r="1841" spans="1:19" x14ac:dyDescent="0.25">
      <c r="A1841" s="13" t="s">
        <v>702</v>
      </c>
      <c r="B1841" s="13" t="s">
        <v>703</v>
      </c>
      <c r="C1841" s="13" t="s">
        <v>704</v>
      </c>
      <c r="D1841" s="13" t="s">
        <v>705</v>
      </c>
      <c r="E1841" s="13" t="s">
        <v>706</v>
      </c>
      <c r="F1841" s="14">
        <v>503.31</v>
      </c>
      <c r="G1841" s="13" t="s">
        <v>707</v>
      </c>
      <c r="H1841" s="19">
        <v>43922</v>
      </c>
      <c r="I1841" s="13" t="s">
        <v>2617</v>
      </c>
      <c r="J1841" s="13" t="s">
        <v>2618</v>
      </c>
      <c r="K1841" s="20">
        <v>10109</v>
      </c>
      <c r="L1841" s="13" t="s">
        <v>661</v>
      </c>
      <c r="M1841" s="20">
        <v>113060</v>
      </c>
      <c r="N1841" s="13" t="s">
        <v>2619</v>
      </c>
      <c r="O1841" s="13" t="s">
        <v>711</v>
      </c>
      <c r="P1841" s="13" t="s">
        <v>712</v>
      </c>
      <c r="Q1841" s="13" t="s">
        <v>713</v>
      </c>
      <c r="R1841" s="13" t="s">
        <v>714</v>
      </c>
      <c r="S1841" s="13" t="s">
        <v>721</v>
      </c>
    </row>
    <row r="1842" spans="1:19" x14ac:dyDescent="0.25">
      <c r="A1842" s="13" t="s">
        <v>716</v>
      </c>
      <c r="B1842" s="13" t="s">
        <v>703</v>
      </c>
      <c r="C1842" s="13" t="s">
        <v>717</v>
      </c>
      <c r="D1842" s="13" t="s">
        <v>705</v>
      </c>
      <c r="E1842" s="13" t="s">
        <v>706</v>
      </c>
      <c r="F1842" s="14">
        <v>456.31</v>
      </c>
      <c r="G1842" s="13" t="s">
        <v>707</v>
      </c>
      <c r="H1842" s="19">
        <v>43952</v>
      </c>
      <c r="I1842" s="13" t="s">
        <v>2611</v>
      </c>
      <c r="J1842" s="13" t="s">
        <v>2618</v>
      </c>
      <c r="K1842" s="20">
        <v>10109</v>
      </c>
      <c r="L1842" s="13" t="s">
        <v>661</v>
      </c>
      <c r="M1842" s="20">
        <v>113060</v>
      </c>
      <c r="N1842" s="13" t="s">
        <v>2619</v>
      </c>
      <c r="O1842" s="13" t="s">
        <v>718</v>
      </c>
      <c r="P1842" s="13" t="s">
        <v>719</v>
      </c>
      <c r="Q1842" s="13" t="s">
        <v>720</v>
      </c>
      <c r="R1842" s="13" t="s">
        <v>714</v>
      </c>
      <c r="S1842" s="13" t="s">
        <v>721</v>
      </c>
    </row>
    <row r="1843" spans="1:19" x14ac:dyDescent="0.25">
      <c r="A1843" s="13" t="s">
        <v>722</v>
      </c>
      <c r="B1843" s="13" t="s">
        <v>703</v>
      </c>
      <c r="C1843" s="13" t="s">
        <v>723</v>
      </c>
      <c r="D1843" s="13" t="s">
        <v>705</v>
      </c>
      <c r="E1843" s="13" t="s">
        <v>706</v>
      </c>
      <c r="F1843" s="14">
        <v>535.03</v>
      </c>
      <c r="G1843" s="13" t="s">
        <v>707</v>
      </c>
      <c r="H1843" s="19">
        <v>43983</v>
      </c>
      <c r="I1843" s="13" t="s">
        <v>2544</v>
      </c>
      <c r="J1843" s="13" t="s">
        <v>2618</v>
      </c>
      <c r="K1843" s="20">
        <v>10109</v>
      </c>
      <c r="L1843" s="13" t="s">
        <v>661</v>
      </c>
      <c r="M1843" s="20">
        <v>113060</v>
      </c>
      <c r="N1843" s="13" t="s">
        <v>2619</v>
      </c>
      <c r="O1843" s="13" t="s">
        <v>724</v>
      </c>
      <c r="P1843" s="13" t="s">
        <v>725</v>
      </c>
      <c r="Q1843" s="13" t="s">
        <v>726</v>
      </c>
      <c r="R1843" s="13" t="s">
        <v>714</v>
      </c>
      <c r="S1843" s="13" t="s">
        <v>721</v>
      </c>
    </row>
    <row r="1844" spans="1:19" x14ac:dyDescent="0.25">
      <c r="A1844" s="13" t="s">
        <v>702</v>
      </c>
      <c r="B1844" s="13" t="s">
        <v>703</v>
      </c>
      <c r="C1844" s="13" t="s">
        <v>704</v>
      </c>
      <c r="D1844" s="13" t="s">
        <v>705</v>
      </c>
      <c r="E1844" s="13" t="s">
        <v>706</v>
      </c>
      <c r="F1844" s="14">
        <v>606.69000000000005</v>
      </c>
      <c r="G1844" s="13" t="s">
        <v>707</v>
      </c>
      <c r="H1844" s="19">
        <v>43922</v>
      </c>
      <c r="I1844" s="13" t="s">
        <v>2620</v>
      </c>
      <c r="J1844" s="13" t="s">
        <v>2621</v>
      </c>
      <c r="K1844" s="20">
        <v>10109</v>
      </c>
      <c r="L1844" s="13" t="s">
        <v>661</v>
      </c>
      <c r="M1844" s="20">
        <v>114000</v>
      </c>
      <c r="N1844" s="13" t="s">
        <v>2622</v>
      </c>
      <c r="O1844" s="13" t="s">
        <v>711</v>
      </c>
      <c r="P1844" s="13" t="s">
        <v>712</v>
      </c>
      <c r="Q1844" s="13" t="s">
        <v>713</v>
      </c>
      <c r="R1844" s="13" t="s">
        <v>714</v>
      </c>
      <c r="S1844" s="13" t="s">
        <v>741</v>
      </c>
    </row>
    <row r="1845" spans="1:19" x14ac:dyDescent="0.25">
      <c r="A1845" s="13" t="s">
        <v>716</v>
      </c>
      <c r="B1845" s="13" t="s">
        <v>703</v>
      </c>
      <c r="C1845" s="13" t="s">
        <v>717</v>
      </c>
      <c r="D1845" s="13" t="s">
        <v>705</v>
      </c>
      <c r="E1845" s="13" t="s">
        <v>706</v>
      </c>
      <c r="F1845" s="14">
        <v>518.57000000000005</v>
      </c>
      <c r="G1845" s="13" t="s">
        <v>707</v>
      </c>
      <c r="H1845" s="19">
        <v>43952</v>
      </c>
      <c r="I1845" s="13" t="s">
        <v>2614</v>
      </c>
      <c r="J1845" s="13" t="s">
        <v>2621</v>
      </c>
      <c r="K1845" s="20">
        <v>10109</v>
      </c>
      <c r="L1845" s="13" t="s">
        <v>661</v>
      </c>
      <c r="M1845" s="20">
        <v>114000</v>
      </c>
      <c r="N1845" s="13" t="s">
        <v>2622</v>
      </c>
      <c r="O1845" s="13" t="s">
        <v>718</v>
      </c>
      <c r="P1845" s="13" t="s">
        <v>719</v>
      </c>
      <c r="Q1845" s="13" t="s">
        <v>720</v>
      </c>
      <c r="R1845" s="13" t="s">
        <v>714</v>
      </c>
      <c r="S1845" s="13" t="s">
        <v>741</v>
      </c>
    </row>
    <row r="1846" spans="1:19" x14ac:dyDescent="0.25">
      <c r="A1846" s="13" t="s">
        <v>722</v>
      </c>
      <c r="B1846" s="13" t="s">
        <v>703</v>
      </c>
      <c r="C1846" s="13" t="s">
        <v>723</v>
      </c>
      <c r="D1846" s="13" t="s">
        <v>705</v>
      </c>
      <c r="E1846" s="13" t="s">
        <v>706</v>
      </c>
      <c r="F1846" s="14">
        <v>808.76</v>
      </c>
      <c r="G1846" s="13" t="s">
        <v>707</v>
      </c>
      <c r="H1846" s="19">
        <v>43983</v>
      </c>
      <c r="I1846" s="13" t="s">
        <v>2547</v>
      </c>
      <c r="J1846" s="13" t="s">
        <v>2621</v>
      </c>
      <c r="K1846" s="20">
        <v>10109</v>
      </c>
      <c r="L1846" s="13" t="s">
        <v>661</v>
      </c>
      <c r="M1846" s="20">
        <v>114000</v>
      </c>
      <c r="N1846" s="13" t="s">
        <v>2622</v>
      </c>
      <c r="O1846" s="13" t="s">
        <v>724</v>
      </c>
      <c r="P1846" s="13" t="s">
        <v>725</v>
      </c>
      <c r="Q1846" s="13" t="s">
        <v>726</v>
      </c>
      <c r="R1846" s="13" t="s">
        <v>714</v>
      </c>
      <c r="S1846" s="13" t="s">
        <v>741</v>
      </c>
    </row>
    <row r="1847" spans="1:19" x14ac:dyDescent="0.25">
      <c r="A1847" s="13" t="s">
        <v>702</v>
      </c>
      <c r="B1847" s="13" t="s">
        <v>703</v>
      </c>
      <c r="C1847" s="13" t="s">
        <v>704</v>
      </c>
      <c r="D1847" s="13" t="s">
        <v>705</v>
      </c>
      <c r="E1847" s="13" t="s">
        <v>706</v>
      </c>
      <c r="F1847" s="14">
        <v>969.28</v>
      </c>
      <c r="G1847" s="13" t="s">
        <v>707</v>
      </c>
      <c r="H1847" s="19">
        <v>43922</v>
      </c>
      <c r="I1847" s="13" t="s">
        <v>2623</v>
      </c>
      <c r="J1847" s="13" t="s">
        <v>2624</v>
      </c>
      <c r="K1847" s="20">
        <v>10109</v>
      </c>
      <c r="L1847" s="13" t="s">
        <v>661</v>
      </c>
      <c r="M1847" s="20">
        <v>114010</v>
      </c>
      <c r="N1847" s="13" t="s">
        <v>2625</v>
      </c>
      <c r="O1847" s="13" t="s">
        <v>711</v>
      </c>
      <c r="P1847" s="13" t="s">
        <v>712</v>
      </c>
      <c r="Q1847" s="13" t="s">
        <v>713</v>
      </c>
      <c r="R1847" s="13" t="s">
        <v>714</v>
      </c>
      <c r="S1847" s="13" t="s">
        <v>715</v>
      </c>
    </row>
    <row r="1848" spans="1:19" x14ac:dyDescent="0.25">
      <c r="A1848" s="13" t="s">
        <v>716</v>
      </c>
      <c r="B1848" s="13" t="s">
        <v>703</v>
      </c>
      <c r="C1848" s="13" t="s">
        <v>717</v>
      </c>
      <c r="D1848" s="13" t="s">
        <v>705</v>
      </c>
      <c r="E1848" s="13" t="s">
        <v>706</v>
      </c>
      <c r="F1848" s="14">
        <v>969.28</v>
      </c>
      <c r="G1848" s="13" t="s">
        <v>707</v>
      </c>
      <c r="H1848" s="19">
        <v>43952</v>
      </c>
      <c r="I1848" s="13" t="s">
        <v>2617</v>
      </c>
      <c r="J1848" s="13" t="s">
        <v>2624</v>
      </c>
      <c r="K1848" s="20">
        <v>10109</v>
      </c>
      <c r="L1848" s="13" t="s">
        <v>661</v>
      </c>
      <c r="M1848" s="20">
        <v>114010</v>
      </c>
      <c r="N1848" s="13" t="s">
        <v>2625</v>
      </c>
      <c r="O1848" s="13" t="s">
        <v>718</v>
      </c>
      <c r="P1848" s="13" t="s">
        <v>719</v>
      </c>
      <c r="Q1848" s="13" t="s">
        <v>720</v>
      </c>
      <c r="R1848" s="13" t="s">
        <v>714</v>
      </c>
      <c r="S1848" s="13" t="s">
        <v>715</v>
      </c>
    </row>
    <row r="1849" spans="1:19" x14ac:dyDescent="0.25">
      <c r="A1849" s="13" t="s">
        <v>722</v>
      </c>
      <c r="B1849" s="13" t="s">
        <v>703</v>
      </c>
      <c r="C1849" s="13" t="s">
        <v>723</v>
      </c>
      <c r="D1849" s="13" t="s">
        <v>705</v>
      </c>
      <c r="E1849" s="13" t="s">
        <v>706</v>
      </c>
      <c r="F1849" s="14">
        <v>969.28</v>
      </c>
      <c r="G1849" s="13" t="s">
        <v>707</v>
      </c>
      <c r="H1849" s="19">
        <v>43983</v>
      </c>
      <c r="I1849" s="13" t="s">
        <v>2550</v>
      </c>
      <c r="J1849" s="13" t="s">
        <v>2624</v>
      </c>
      <c r="K1849" s="20">
        <v>10109</v>
      </c>
      <c r="L1849" s="13" t="s">
        <v>661</v>
      </c>
      <c r="M1849" s="20">
        <v>114010</v>
      </c>
      <c r="N1849" s="13" t="s">
        <v>2625</v>
      </c>
      <c r="O1849" s="13" t="s">
        <v>724</v>
      </c>
      <c r="P1849" s="13" t="s">
        <v>725</v>
      </c>
      <c r="Q1849" s="13" t="s">
        <v>726</v>
      </c>
      <c r="R1849" s="13" t="s">
        <v>714</v>
      </c>
      <c r="S1849" s="13" t="s">
        <v>715</v>
      </c>
    </row>
    <row r="1850" spans="1:19" x14ac:dyDescent="0.25">
      <c r="A1850" s="13" t="s">
        <v>702</v>
      </c>
      <c r="B1850" s="13" t="s">
        <v>703</v>
      </c>
      <c r="C1850" s="13" t="s">
        <v>704</v>
      </c>
      <c r="D1850" s="13" t="s">
        <v>705</v>
      </c>
      <c r="E1850" s="13" t="s">
        <v>706</v>
      </c>
      <c r="F1850" s="14">
        <v>594.72</v>
      </c>
      <c r="G1850" s="13" t="s">
        <v>707</v>
      </c>
      <c r="H1850" s="19">
        <v>43922</v>
      </c>
      <c r="I1850" s="13" t="s">
        <v>2626</v>
      </c>
      <c r="J1850" s="13" t="s">
        <v>2627</v>
      </c>
      <c r="K1850" s="20">
        <v>10109</v>
      </c>
      <c r="L1850" s="13" t="s">
        <v>661</v>
      </c>
      <c r="M1850" s="20">
        <v>114020</v>
      </c>
      <c r="N1850" s="13" t="s">
        <v>2628</v>
      </c>
      <c r="O1850" s="13" t="s">
        <v>711</v>
      </c>
      <c r="P1850" s="13" t="s">
        <v>712</v>
      </c>
      <c r="Q1850" s="13" t="s">
        <v>713</v>
      </c>
      <c r="R1850" s="13" t="s">
        <v>714</v>
      </c>
      <c r="S1850" s="13" t="s">
        <v>730</v>
      </c>
    </row>
    <row r="1851" spans="1:19" x14ac:dyDescent="0.25">
      <c r="A1851" s="13" t="s">
        <v>716</v>
      </c>
      <c r="B1851" s="13" t="s">
        <v>703</v>
      </c>
      <c r="C1851" s="13" t="s">
        <v>717</v>
      </c>
      <c r="D1851" s="13" t="s">
        <v>705</v>
      </c>
      <c r="E1851" s="13" t="s">
        <v>706</v>
      </c>
      <c r="F1851" s="14">
        <v>545.62</v>
      </c>
      <c r="G1851" s="13" t="s">
        <v>707</v>
      </c>
      <c r="H1851" s="19">
        <v>43952</v>
      </c>
      <c r="I1851" s="13" t="s">
        <v>2620</v>
      </c>
      <c r="J1851" s="13" t="s">
        <v>2627</v>
      </c>
      <c r="K1851" s="20">
        <v>10109</v>
      </c>
      <c r="L1851" s="13" t="s">
        <v>661</v>
      </c>
      <c r="M1851" s="20">
        <v>114020</v>
      </c>
      <c r="N1851" s="13" t="s">
        <v>2628</v>
      </c>
      <c r="O1851" s="13" t="s">
        <v>718</v>
      </c>
      <c r="P1851" s="13" t="s">
        <v>719</v>
      </c>
      <c r="Q1851" s="13" t="s">
        <v>720</v>
      </c>
      <c r="R1851" s="13" t="s">
        <v>714</v>
      </c>
      <c r="S1851" s="13" t="s">
        <v>730</v>
      </c>
    </row>
    <row r="1852" spans="1:19" x14ac:dyDescent="0.25">
      <c r="A1852" s="13" t="s">
        <v>722</v>
      </c>
      <c r="B1852" s="13" t="s">
        <v>703</v>
      </c>
      <c r="C1852" s="13" t="s">
        <v>723</v>
      </c>
      <c r="D1852" s="13" t="s">
        <v>705</v>
      </c>
      <c r="E1852" s="13" t="s">
        <v>706</v>
      </c>
      <c r="F1852" s="14">
        <v>545.62</v>
      </c>
      <c r="G1852" s="13" t="s">
        <v>707</v>
      </c>
      <c r="H1852" s="19">
        <v>43983</v>
      </c>
      <c r="I1852" s="13" t="s">
        <v>2553</v>
      </c>
      <c r="J1852" s="13" t="s">
        <v>2627</v>
      </c>
      <c r="K1852" s="20">
        <v>10109</v>
      </c>
      <c r="L1852" s="13" t="s">
        <v>661</v>
      </c>
      <c r="M1852" s="20">
        <v>114020</v>
      </c>
      <c r="N1852" s="13" t="s">
        <v>2628</v>
      </c>
      <c r="O1852" s="13" t="s">
        <v>724</v>
      </c>
      <c r="P1852" s="13" t="s">
        <v>725</v>
      </c>
      <c r="Q1852" s="13" t="s">
        <v>726</v>
      </c>
      <c r="R1852" s="13" t="s">
        <v>714</v>
      </c>
      <c r="S1852" s="13" t="s">
        <v>730</v>
      </c>
    </row>
    <row r="1853" spans="1:19" x14ac:dyDescent="0.25">
      <c r="A1853" s="13" t="s">
        <v>702</v>
      </c>
      <c r="B1853" s="13" t="s">
        <v>703</v>
      </c>
      <c r="C1853" s="13" t="s">
        <v>704</v>
      </c>
      <c r="D1853" s="13" t="s">
        <v>705</v>
      </c>
      <c r="E1853" s="13" t="s">
        <v>706</v>
      </c>
      <c r="F1853" s="14">
        <v>7537.14</v>
      </c>
      <c r="G1853" s="13" t="s">
        <v>707</v>
      </c>
      <c r="H1853" s="19">
        <v>43922</v>
      </c>
      <c r="I1853" s="13" t="s">
        <v>2629</v>
      </c>
      <c r="J1853" s="13" t="s">
        <v>2630</v>
      </c>
      <c r="K1853" s="20">
        <v>10109</v>
      </c>
      <c r="L1853" s="13" t="s">
        <v>661</v>
      </c>
      <c r="M1853" s="20">
        <v>114040</v>
      </c>
      <c r="N1853" s="13" t="s">
        <v>2631</v>
      </c>
      <c r="O1853" s="13" t="s">
        <v>711</v>
      </c>
      <c r="P1853" s="13" t="s">
        <v>712</v>
      </c>
      <c r="Q1853" s="13" t="s">
        <v>713</v>
      </c>
      <c r="R1853" s="13" t="s">
        <v>714</v>
      </c>
      <c r="S1853" s="13" t="s">
        <v>682</v>
      </c>
    </row>
    <row r="1854" spans="1:19" x14ac:dyDescent="0.25">
      <c r="A1854" s="13" t="s">
        <v>716</v>
      </c>
      <c r="B1854" s="13" t="s">
        <v>703</v>
      </c>
      <c r="C1854" s="13" t="s">
        <v>717</v>
      </c>
      <c r="D1854" s="13" t="s">
        <v>705</v>
      </c>
      <c r="E1854" s="13" t="s">
        <v>706</v>
      </c>
      <c r="F1854" s="14">
        <v>7434.82</v>
      </c>
      <c r="G1854" s="13" t="s">
        <v>707</v>
      </c>
      <c r="H1854" s="19">
        <v>43952</v>
      </c>
      <c r="I1854" s="13" t="s">
        <v>2623</v>
      </c>
      <c r="J1854" s="13" t="s">
        <v>2630</v>
      </c>
      <c r="K1854" s="20">
        <v>10109</v>
      </c>
      <c r="L1854" s="13" t="s">
        <v>661</v>
      </c>
      <c r="M1854" s="20">
        <v>114040</v>
      </c>
      <c r="N1854" s="13" t="s">
        <v>2631</v>
      </c>
      <c r="O1854" s="13" t="s">
        <v>718</v>
      </c>
      <c r="P1854" s="13" t="s">
        <v>719</v>
      </c>
      <c r="Q1854" s="13" t="s">
        <v>720</v>
      </c>
      <c r="R1854" s="13" t="s">
        <v>714</v>
      </c>
      <c r="S1854" s="13" t="s">
        <v>682</v>
      </c>
    </row>
    <row r="1855" spans="1:19" x14ac:dyDescent="0.25">
      <c r="A1855" s="13" t="s">
        <v>722</v>
      </c>
      <c r="B1855" s="13" t="s">
        <v>703</v>
      </c>
      <c r="C1855" s="13" t="s">
        <v>723</v>
      </c>
      <c r="D1855" s="13" t="s">
        <v>705</v>
      </c>
      <c r="E1855" s="13" t="s">
        <v>706</v>
      </c>
      <c r="F1855" s="14">
        <v>7434.82</v>
      </c>
      <c r="G1855" s="13" t="s">
        <v>707</v>
      </c>
      <c r="H1855" s="19">
        <v>43983</v>
      </c>
      <c r="I1855" s="13" t="s">
        <v>2557</v>
      </c>
      <c r="J1855" s="13" t="s">
        <v>2630</v>
      </c>
      <c r="K1855" s="20">
        <v>10109</v>
      </c>
      <c r="L1855" s="13" t="s">
        <v>661</v>
      </c>
      <c r="M1855" s="20">
        <v>114040</v>
      </c>
      <c r="N1855" s="13" t="s">
        <v>2631</v>
      </c>
      <c r="O1855" s="13" t="s">
        <v>724</v>
      </c>
      <c r="P1855" s="13" t="s">
        <v>725</v>
      </c>
      <c r="Q1855" s="13" t="s">
        <v>726</v>
      </c>
      <c r="R1855" s="13" t="s">
        <v>714</v>
      </c>
      <c r="S1855" s="13" t="s">
        <v>682</v>
      </c>
    </row>
    <row r="1856" spans="1:19" x14ac:dyDescent="0.25">
      <c r="A1856" s="13" t="s">
        <v>702</v>
      </c>
      <c r="B1856" s="13" t="s">
        <v>703</v>
      </c>
      <c r="C1856" s="13" t="s">
        <v>704</v>
      </c>
      <c r="D1856" s="13" t="s">
        <v>705</v>
      </c>
      <c r="E1856" s="13" t="s">
        <v>706</v>
      </c>
      <c r="F1856" s="14">
        <v>2194.23</v>
      </c>
      <c r="G1856" s="13" t="s">
        <v>707</v>
      </c>
      <c r="H1856" s="19">
        <v>43922</v>
      </c>
      <c r="I1856" s="13" t="s">
        <v>2632</v>
      </c>
      <c r="J1856" s="13" t="s">
        <v>2633</v>
      </c>
      <c r="K1856" s="20">
        <v>10109</v>
      </c>
      <c r="L1856" s="13" t="s">
        <v>661</v>
      </c>
      <c r="M1856" s="20">
        <v>114060</v>
      </c>
      <c r="N1856" s="13" t="s">
        <v>2634</v>
      </c>
      <c r="O1856" s="13" t="s">
        <v>711</v>
      </c>
      <c r="P1856" s="13" t="s">
        <v>712</v>
      </c>
      <c r="Q1856" s="13" t="s">
        <v>713</v>
      </c>
      <c r="R1856" s="13" t="s">
        <v>714</v>
      </c>
      <c r="S1856" s="13" t="s">
        <v>721</v>
      </c>
    </row>
    <row r="1857" spans="1:19" x14ac:dyDescent="0.25">
      <c r="A1857" s="13" t="s">
        <v>716</v>
      </c>
      <c r="B1857" s="13" t="s">
        <v>703</v>
      </c>
      <c r="C1857" s="13" t="s">
        <v>717</v>
      </c>
      <c r="D1857" s="13" t="s">
        <v>705</v>
      </c>
      <c r="E1857" s="13" t="s">
        <v>706</v>
      </c>
      <c r="F1857" s="14">
        <v>2099.2199999999998</v>
      </c>
      <c r="G1857" s="13" t="s">
        <v>707</v>
      </c>
      <c r="H1857" s="19">
        <v>43952</v>
      </c>
      <c r="I1857" s="13" t="s">
        <v>2626</v>
      </c>
      <c r="J1857" s="13" t="s">
        <v>2633</v>
      </c>
      <c r="K1857" s="20">
        <v>10109</v>
      </c>
      <c r="L1857" s="13" t="s">
        <v>661</v>
      </c>
      <c r="M1857" s="20">
        <v>114060</v>
      </c>
      <c r="N1857" s="13" t="s">
        <v>2634</v>
      </c>
      <c r="O1857" s="13" t="s">
        <v>718</v>
      </c>
      <c r="P1857" s="13" t="s">
        <v>719</v>
      </c>
      <c r="Q1857" s="13" t="s">
        <v>720</v>
      </c>
      <c r="R1857" s="13" t="s">
        <v>714</v>
      </c>
      <c r="S1857" s="13" t="s">
        <v>721</v>
      </c>
    </row>
    <row r="1858" spans="1:19" x14ac:dyDescent="0.25">
      <c r="A1858" s="13" t="s">
        <v>722</v>
      </c>
      <c r="B1858" s="13" t="s">
        <v>703</v>
      </c>
      <c r="C1858" s="13" t="s">
        <v>723</v>
      </c>
      <c r="D1858" s="13" t="s">
        <v>705</v>
      </c>
      <c r="E1858" s="13" t="s">
        <v>706</v>
      </c>
      <c r="F1858" s="14">
        <v>2258.37</v>
      </c>
      <c r="G1858" s="13" t="s">
        <v>707</v>
      </c>
      <c r="H1858" s="19">
        <v>43983</v>
      </c>
      <c r="I1858" s="13" t="s">
        <v>2560</v>
      </c>
      <c r="J1858" s="13" t="s">
        <v>2633</v>
      </c>
      <c r="K1858" s="20">
        <v>10109</v>
      </c>
      <c r="L1858" s="13" t="s">
        <v>661</v>
      </c>
      <c r="M1858" s="20">
        <v>114060</v>
      </c>
      <c r="N1858" s="13" t="s">
        <v>2634</v>
      </c>
      <c r="O1858" s="13" t="s">
        <v>724</v>
      </c>
      <c r="P1858" s="13" t="s">
        <v>725</v>
      </c>
      <c r="Q1858" s="13" t="s">
        <v>726</v>
      </c>
      <c r="R1858" s="13" t="s">
        <v>714</v>
      </c>
      <c r="S1858" s="13" t="s">
        <v>721</v>
      </c>
    </row>
    <row r="1859" spans="1:19" x14ac:dyDescent="0.25">
      <c r="A1859" s="13" t="s">
        <v>702</v>
      </c>
      <c r="B1859" s="13" t="s">
        <v>703</v>
      </c>
      <c r="C1859" s="13" t="s">
        <v>704</v>
      </c>
      <c r="D1859" s="13" t="s">
        <v>705</v>
      </c>
      <c r="E1859" s="13" t="s">
        <v>706</v>
      </c>
      <c r="F1859" s="14">
        <v>5370.04</v>
      </c>
      <c r="G1859" s="13" t="s">
        <v>707</v>
      </c>
      <c r="H1859" s="19">
        <v>43922</v>
      </c>
      <c r="I1859" s="13" t="s">
        <v>2635</v>
      </c>
      <c r="J1859" s="13" t="s">
        <v>2636</v>
      </c>
      <c r="K1859" s="20">
        <v>10110</v>
      </c>
      <c r="L1859" s="13" t="s">
        <v>662</v>
      </c>
      <c r="M1859" s="20">
        <v>111100</v>
      </c>
      <c r="N1859" s="13" t="s">
        <v>2637</v>
      </c>
      <c r="O1859" s="13" t="s">
        <v>711</v>
      </c>
      <c r="P1859" s="13" t="s">
        <v>712</v>
      </c>
      <c r="Q1859" s="13" t="s">
        <v>713</v>
      </c>
      <c r="R1859" s="13" t="s">
        <v>714</v>
      </c>
      <c r="S1859" s="13" t="s">
        <v>715</v>
      </c>
    </row>
    <row r="1860" spans="1:19" x14ac:dyDescent="0.25">
      <c r="A1860" s="13" t="s">
        <v>716</v>
      </c>
      <c r="B1860" s="13" t="s">
        <v>703</v>
      </c>
      <c r="C1860" s="13" t="s">
        <v>717</v>
      </c>
      <c r="D1860" s="13" t="s">
        <v>705</v>
      </c>
      <c r="E1860" s="13" t="s">
        <v>706</v>
      </c>
      <c r="F1860" s="14">
        <v>5370.04</v>
      </c>
      <c r="G1860" s="13" t="s">
        <v>707</v>
      </c>
      <c r="H1860" s="19">
        <v>43952</v>
      </c>
      <c r="I1860" s="13" t="s">
        <v>2629</v>
      </c>
      <c r="J1860" s="13" t="s">
        <v>2636</v>
      </c>
      <c r="K1860" s="20">
        <v>10110</v>
      </c>
      <c r="L1860" s="13" t="s">
        <v>662</v>
      </c>
      <c r="M1860" s="20">
        <v>111100</v>
      </c>
      <c r="N1860" s="13" t="s">
        <v>2637</v>
      </c>
      <c r="O1860" s="13" t="s">
        <v>718</v>
      </c>
      <c r="P1860" s="13" t="s">
        <v>719</v>
      </c>
      <c r="Q1860" s="13" t="s">
        <v>720</v>
      </c>
      <c r="R1860" s="13" t="s">
        <v>714</v>
      </c>
      <c r="S1860" s="13" t="s">
        <v>715</v>
      </c>
    </row>
    <row r="1861" spans="1:19" x14ac:dyDescent="0.25">
      <c r="A1861" s="13" t="s">
        <v>722</v>
      </c>
      <c r="B1861" s="13" t="s">
        <v>703</v>
      </c>
      <c r="C1861" s="13" t="s">
        <v>723</v>
      </c>
      <c r="D1861" s="13" t="s">
        <v>705</v>
      </c>
      <c r="E1861" s="13" t="s">
        <v>706</v>
      </c>
      <c r="F1861" s="14">
        <v>5370.04</v>
      </c>
      <c r="G1861" s="13" t="s">
        <v>707</v>
      </c>
      <c r="H1861" s="19">
        <v>43983</v>
      </c>
      <c r="I1861" s="13" t="s">
        <v>2563</v>
      </c>
      <c r="J1861" s="13" t="s">
        <v>2636</v>
      </c>
      <c r="K1861" s="20">
        <v>10110</v>
      </c>
      <c r="L1861" s="13" t="s">
        <v>662</v>
      </c>
      <c r="M1861" s="20">
        <v>111100</v>
      </c>
      <c r="N1861" s="13" t="s">
        <v>2637</v>
      </c>
      <c r="O1861" s="13" t="s">
        <v>724</v>
      </c>
      <c r="P1861" s="13" t="s">
        <v>725</v>
      </c>
      <c r="Q1861" s="13" t="s">
        <v>726</v>
      </c>
      <c r="R1861" s="13" t="s">
        <v>714</v>
      </c>
      <c r="S1861" s="13" t="s">
        <v>715</v>
      </c>
    </row>
    <row r="1862" spans="1:19" x14ac:dyDescent="0.25">
      <c r="A1862" s="13" t="s">
        <v>702</v>
      </c>
      <c r="B1862" s="13" t="s">
        <v>703</v>
      </c>
      <c r="C1862" s="13" t="s">
        <v>704</v>
      </c>
      <c r="D1862" s="13" t="s">
        <v>705</v>
      </c>
      <c r="E1862" s="13" t="s">
        <v>706</v>
      </c>
      <c r="F1862" s="14">
        <v>2541.35</v>
      </c>
      <c r="G1862" s="13" t="s">
        <v>707</v>
      </c>
      <c r="H1862" s="19">
        <v>43922</v>
      </c>
      <c r="I1862" s="13" t="s">
        <v>2638</v>
      </c>
      <c r="J1862" s="13" t="s">
        <v>2639</v>
      </c>
      <c r="K1862" s="20">
        <v>10110</v>
      </c>
      <c r="L1862" s="13" t="s">
        <v>662</v>
      </c>
      <c r="M1862" s="20">
        <v>111200</v>
      </c>
      <c r="N1862" s="13" t="s">
        <v>2640</v>
      </c>
      <c r="O1862" s="13" t="s">
        <v>711</v>
      </c>
      <c r="P1862" s="13" t="s">
        <v>712</v>
      </c>
      <c r="Q1862" s="13" t="s">
        <v>713</v>
      </c>
      <c r="R1862" s="13" t="s">
        <v>714</v>
      </c>
      <c r="S1862" s="13" t="s">
        <v>730</v>
      </c>
    </row>
    <row r="1863" spans="1:19" x14ac:dyDescent="0.25">
      <c r="A1863" s="13" t="s">
        <v>716</v>
      </c>
      <c r="B1863" s="13" t="s">
        <v>703</v>
      </c>
      <c r="C1863" s="13" t="s">
        <v>717</v>
      </c>
      <c r="D1863" s="13" t="s">
        <v>705</v>
      </c>
      <c r="E1863" s="13" t="s">
        <v>706</v>
      </c>
      <c r="F1863" s="14">
        <v>2437.6799999999998</v>
      </c>
      <c r="G1863" s="13" t="s">
        <v>707</v>
      </c>
      <c r="H1863" s="19">
        <v>43952</v>
      </c>
      <c r="I1863" s="13" t="s">
        <v>2632</v>
      </c>
      <c r="J1863" s="13" t="s">
        <v>2639</v>
      </c>
      <c r="K1863" s="20">
        <v>10110</v>
      </c>
      <c r="L1863" s="13" t="s">
        <v>662</v>
      </c>
      <c r="M1863" s="20">
        <v>111200</v>
      </c>
      <c r="N1863" s="13" t="s">
        <v>2640</v>
      </c>
      <c r="O1863" s="13" t="s">
        <v>718</v>
      </c>
      <c r="P1863" s="13" t="s">
        <v>719</v>
      </c>
      <c r="Q1863" s="13" t="s">
        <v>720</v>
      </c>
      <c r="R1863" s="13" t="s">
        <v>714</v>
      </c>
      <c r="S1863" s="13" t="s">
        <v>730</v>
      </c>
    </row>
    <row r="1864" spans="1:19" x14ac:dyDescent="0.25">
      <c r="A1864" s="13" t="s">
        <v>722</v>
      </c>
      <c r="B1864" s="13" t="s">
        <v>703</v>
      </c>
      <c r="C1864" s="13" t="s">
        <v>723</v>
      </c>
      <c r="D1864" s="13" t="s">
        <v>705</v>
      </c>
      <c r="E1864" s="13" t="s">
        <v>706</v>
      </c>
      <c r="F1864" s="14">
        <v>2437.6799999999998</v>
      </c>
      <c r="G1864" s="13" t="s">
        <v>707</v>
      </c>
      <c r="H1864" s="19">
        <v>43983</v>
      </c>
      <c r="I1864" s="13" t="s">
        <v>2566</v>
      </c>
      <c r="J1864" s="13" t="s">
        <v>2639</v>
      </c>
      <c r="K1864" s="20">
        <v>10110</v>
      </c>
      <c r="L1864" s="13" t="s">
        <v>662</v>
      </c>
      <c r="M1864" s="20">
        <v>111200</v>
      </c>
      <c r="N1864" s="13" t="s">
        <v>2640</v>
      </c>
      <c r="O1864" s="13" t="s">
        <v>724</v>
      </c>
      <c r="P1864" s="13" t="s">
        <v>725</v>
      </c>
      <c r="Q1864" s="13" t="s">
        <v>726</v>
      </c>
      <c r="R1864" s="13" t="s">
        <v>714</v>
      </c>
      <c r="S1864" s="13" t="s">
        <v>730</v>
      </c>
    </row>
    <row r="1865" spans="1:19" x14ac:dyDescent="0.25">
      <c r="A1865" s="13" t="s">
        <v>702</v>
      </c>
      <c r="B1865" s="13" t="s">
        <v>703</v>
      </c>
      <c r="C1865" s="13" t="s">
        <v>704</v>
      </c>
      <c r="D1865" s="13" t="s">
        <v>705</v>
      </c>
      <c r="E1865" s="13" t="s">
        <v>706</v>
      </c>
      <c r="F1865" s="14">
        <v>62719.33</v>
      </c>
      <c r="G1865" s="13" t="s">
        <v>707</v>
      </c>
      <c r="H1865" s="19">
        <v>43922</v>
      </c>
      <c r="I1865" s="13" t="s">
        <v>2641</v>
      </c>
      <c r="J1865" s="13" t="s">
        <v>2642</v>
      </c>
      <c r="K1865" s="20">
        <v>10110</v>
      </c>
      <c r="L1865" s="13" t="s">
        <v>662</v>
      </c>
      <c r="M1865" s="20">
        <v>111400</v>
      </c>
      <c r="N1865" s="13" t="s">
        <v>2643</v>
      </c>
      <c r="O1865" s="13" t="s">
        <v>711</v>
      </c>
      <c r="P1865" s="13" t="s">
        <v>712</v>
      </c>
      <c r="Q1865" s="13" t="s">
        <v>713</v>
      </c>
      <c r="R1865" s="13" t="s">
        <v>714</v>
      </c>
      <c r="S1865" s="13" t="s">
        <v>682</v>
      </c>
    </row>
    <row r="1866" spans="1:19" x14ac:dyDescent="0.25">
      <c r="A1866" s="13" t="s">
        <v>716</v>
      </c>
      <c r="B1866" s="13" t="s">
        <v>703</v>
      </c>
      <c r="C1866" s="13" t="s">
        <v>717</v>
      </c>
      <c r="D1866" s="13" t="s">
        <v>705</v>
      </c>
      <c r="E1866" s="13" t="s">
        <v>706</v>
      </c>
      <c r="F1866" s="14">
        <v>62279.56</v>
      </c>
      <c r="G1866" s="13" t="s">
        <v>707</v>
      </c>
      <c r="H1866" s="19">
        <v>43952</v>
      </c>
      <c r="I1866" s="13" t="s">
        <v>2635</v>
      </c>
      <c r="J1866" s="13" t="s">
        <v>2642</v>
      </c>
      <c r="K1866" s="20">
        <v>10110</v>
      </c>
      <c r="L1866" s="13" t="s">
        <v>662</v>
      </c>
      <c r="M1866" s="20">
        <v>111400</v>
      </c>
      <c r="N1866" s="13" t="s">
        <v>2643</v>
      </c>
      <c r="O1866" s="13" t="s">
        <v>718</v>
      </c>
      <c r="P1866" s="13" t="s">
        <v>719</v>
      </c>
      <c r="Q1866" s="13" t="s">
        <v>720</v>
      </c>
      <c r="R1866" s="13" t="s">
        <v>714</v>
      </c>
      <c r="S1866" s="13" t="s">
        <v>682</v>
      </c>
    </row>
    <row r="1867" spans="1:19" x14ac:dyDescent="0.25">
      <c r="A1867" s="13" t="s">
        <v>722</v>
      </c>
      <c r="B1867" s="13" t="s">
        <v>703</v>
      </c>
      <c r="C1867" s="13" t="s">
        <v>723</v>
      </c>
      <c r="D1867" s="13" t="s">
        <v>705</v>
      </c>
      <c r="E1867" s="13" t="s">
        <v>706</v>
      </c>
      <c r="F1867" s="14">
        <v>60717.49</v>
      </c>
      <c r="G1867" s="13" t="s">
        <v>707</v>
      </c>
      <c r="H1867" s="19">
        <v>43983</v>
      </c>
      <c r="I1867" s="13" t="s">
        <v>2569</v>
      </c>
      <c r="J1867" s="13" t="s">
        <v>2642</v>
      </c>
      <c r="K1867" s="20">
        <v>10110</v>
      </c>
      <c r="L1867" s="13" t="s">
        <v>662</v>
      </c>
      <c r="M1867" s="20">
        <v>111400</v>
      </c>
      <c r="N1867" s="13" t="s">
        <v>2643</v>
      </c>
      <c r="O1867" s="13" t="s">
        <v>724</v>
      </c>
      <c r="P1867" s="13" t="s">
        <v>725</v>
      </c>
      <c r="Q1867" s="13" t="s">
        <v>726</v>
      </c>
      <c r="R1867" s="13" t="s">
        <v>714</v>
      </c>
      <c r="S1867" s="13" t="s">
        <v>682</v>
      </c>
    </row>
    <row r="1868" spans="1:19" x14ac:dyDescent="0.25">
      <c r="A1868" s="13" t="s">
        <v>702</v>
      </c>
      <c r="B1868" s="13" t="s">
        <v>703</v>
      </c>
      <c r="C1868" s="13" t="s">
        <v>704</v>
      </c>
      <c r="D1868" s="13" t="s">
        <v>705</v>
      </c>
      <c r="E1868" s="13" t="s">
        <v>706</v>
      </c>
      <c r="F1868" s="14">
        <v>14744.66</v>
      </c>
      <c r="G1868" s="13" t="s">
        <v>707</v>
      </c>
      <c r="H1868" s="19">
        <v>43922</v>
      </c>
      <c r="I1868" s="13" t="s">
        <v>2644</v>
      </c>
      <c r="J1868" s="13" t="s">
        <v>2645</v>
      </c>
      <c r="K1868" s="20">
        <v>10110</v>
      </c>
      <c r="L1868" s="13" t="s">
        <v>662</v>
      </c>
      <c r="M1868" s="20">
        <v>111600</v>
      </c>
      <c r="N1868" s="13" t="s">
        <v>2646</v>
      </c>
      <c r="O1868" s="13" t="s">
        <v>711</v>
      </c>
      <c r="P1868" s="13" t="s">
        <v>712</v>
      </c>
      <c r="Q1868" s="13" t="s">
        <v>713</v>
      </c>
      <c r="R1868" s="13" t="s">
        <v>714</v>
      </c>
      <c r="S1868" s="13" t="s">
        <v>721</v>
      </c>
    </row>
    <row r="1869" spans="1:19" x14ac:dyDescent="0.25">
      <c r="A1869" s="13" t="s">
        <v>716</v>
      </c>
      <c r="B1869" s="13" t="s">
        <v>703</v>
      </c>
      <c r="C1869" s="13" t="s">
        <v>717</v>
      </c>
      <c r="D1869" s="13" t="s">
        <v>705</v>
      </c>
      <c r="E1869" s="13" t="s">
        <v>706</v>
      </c>
      <c r="F1869" s="14">
        <v>14708.07</v>
      </c>
      <c r="G1869" s="13" t="s">
        <v>707</v>
      </c>
      <c r="H1869" s="19">
        <v>43952</v>
      </c>
      <c r="I1869" s="13" t="s">
        <v>2638</v>
      </c>
      <c r="J1869" s="13" t="s">
        <v>2645</v>
      </c>
      <c r="K1869" s="20">
        <v>10110</v>
      </c>
      <c r="L1869" s="13" t="s">
        <v>662</v>
      </c>
      <c r="M1869" s="20">
        <v>111600</v>
      </c>
      <c r="N1869" s="13" t="s">
        <v>2646</v>
      </c>
      <c r="O1869" s="13" t="s">
        <v>718</v>
      </c>
      <c r="P1869" s="13" t="s">
        <v>719</v>
      </c>
      <c r="Q1869" s="13" t="s">
        <v>720</v>
      </c>
      <c r="R1869" s="13" t="s">
        <v>714</v>
      </c>
      <c r="S1869" s="13" t="s">
        <v>721</v>
      </c>
    </row>
    <row r="1870" spans="1:19" x14ac:dyDescent="0.25">
      <c r="A1870" s="13" t="s">
        <v>722</v>
      </c>
      <c r="B1870" s="13" t="s">
        <v>703</v>
      </c>
      <c r="C1870" s="13" t="s">
        <v>723</v>
      </c>
      <c r="D1870" s="13" t="s">
        <v>705</v>
      </c>
      <c r="E1870" s="13" t="s">
        <v>706</v>
      </c>
      <c r="F1870" s="14">
        <v>14708.07</v>
      </c>
      <c r="G1870" s="13" t="s">
        <v>707</v>
      </c>
      <c r="H1870" s="19">
        <v>43983</v>
      </c>
      <c r="I1870" s="13" t="s">
        <v>2573</v>
      </c>
      <c r="J1870" s="13" t="s">
        <v>2645</v>
      </c>
      <c r="K1870" s="20">
        <v>10110</v>
      </c>
      <c r="L1870" s="13" t="s">
        <v>662</v>
      </c>
      <c r="M1870" s="20">
        <v>111600</v>
      </c>
      <c r="N1870" s="13" t="s">
        <v>2646</v>
      </c>
      <c r="O1870" s="13" t="s">
        <v>724</v>
      </c>
      <c r="P1870" s="13" t="s">
        <v>725</v>
      </c>
      <c r="Q1870" s="13" t="s">
        <v>726</v>
      </c>
      <c r="R1870" s="13" t="s">
        <v>714</v>
      </c>
      <c r="S1870" s="13" t="s">
        <v>721</v>
      </c>
    </row>
    <row r="1871" spans="1:19" x14ac:dyDescent="0.25">
      <c r="A1871" s="13" t="s">
        <v>702</v>
      </c>
      <c r="B1871" s="13" t="s">
        <v>703</v>
      </c>
      <c r="C1871" s="13" t="s">
        <v>704</v>
      </c>
      <c r="D1871" s="13" t="s">
        <v>705</v>
      </c>
      <c r="E1871" s="13" t="s">
        <v>706</v>
      </c>
      <c r="F1871" s="14">
        <v>831.49</v>
      </c>
      <c r="G1871" s="13" t="s">
        <v>707</v>
      </c>
      <c r="H1871" s="19">
        <v>43922</v>
      </c>
      <c r="I1871" s="13" t="s">
        <v>2647</v>
      </c>
      <c r="J1871" s="13" t="s">
        <v>2648</v>
      </c>
      <c r="K1871" s="20">
        <v>10110</v>
      </c>
      <c r="L1871" s="13" t="s">
        <v>662</v>
      </c>
      <c r="M1871" s="20">
        <v>111700</v>
      </c>
      <c r="N1871" s="13" t="s">
        <v>2649</v>
      </c>
      <c r="O1871" s="13" t="s">
        <v>711</v>
      </c>
      <c r="P1871" s="13" t="s">
        <v>712</v>
      </c>
      <c r="Q1871" s="13" t="s">
        <v>713</v>
      </c>
      <c r="R1871" s="13" t="s">
        <v>714</v>
      </c>
      <c r="S1871" s="13" t="s">
        <v>741</v>
      </c>
    </row>
    <row r="1872" spans="1:19" x14ac:dyDescent="0.25">
      <c r="A1872" s="13" t="s">
        <v>716</v>
      </c>
      <c r="B1872" s="13" t="s">
        <v>703</v>
      </c>
      <c r="C1872" s="13" t="s">
        <v>717</v>
      </c>
      <c r="D1872" s="13" t="s">
        <v>705</v>
      </c>
      <c r="E1872" s="13" t="s">
        <v>706</v>
      </c>
      <c r="F1872" s="14">
        <v>831.49</v>
      </c>
      <c r="G1872" s="13" t="s">
        <v>707</v>
      </c>
      <c r="H1872" s="19">
        <v>43952</v>
      </c>
      <c r="I1872" s="13" t="s">
        <v>2641</v>
      </c>
      <c r="J1872" s="13" t="s">
        <v>2648</v>
      </c>
      <c r="K1872" s="20">
        <v>10110</v>
      </c>
      <c r="L1872" s="13" t="s">
        <v>662</v>
      </c>
      <c r="M1872" s="20">
        <v>111700</v>
      </c>
      <c r="N1872" s="13" t="s">
        <v>2649</v>
      </c>
      <c r="O1872" s="13" t="s">
        <v>718</v>
      </c>
      <c r="P1872" s="13" t="s">
        <v>719</v>
      </c>
      <c r="Q1872" s="13" t="s">
        <v>720</v>
      </c>
      <c r="R1872" s="13" t="s">
        <v>714</v>
      </c>
      <c r="S1872" s="13" t="s">
        <v>741</v>
      </c>
    </row>
    <row r="1873" spans="1:19" x14ac:dyDescent="0.25">
      <c r="A1873" s="13" t="s">
        <v>722</v>
      </c>
      <c r="B1873" s="13" t="s">
        <v>703</v>
      </c>
      <c r="C1873" s="13" t="s">
        <v>723</v>
      </c>
      <c r="D1873" s="13" t="s">
        <v>705</v>
      </c>
      <c r="E1873" s="13" t="s">
        <v>706</v>
      </c>
      <c r="F1873" s="14">
        <v>831.49</v>
      </c>
      <c r="G1873" s="13" t="s">
        <v>707</v>
      </c>
      <c r="H1873" s="19">
        <v>43983</v>
      </c>
      <c r="I1873" s="13" t="s">
        <v>2576</v>
      </c>
      <c r="J1873" s="13" t="s">
        <v>2648</v>
      </c>
      <c r="K1873" s="20">
        <v>10110</v>
      </c>
      <c r="L1873" s="13" t="s">
        <v>662</v>
      </c>
      <c r="M1873" s="20">
        <v>111700</v>
      </c>
      <c r="N1873" s="13" t="s">
        <v>2649</v>
      </c>
      <c r="O1873" s="13" t="s">
        <v>724</v>
      </c>
      <c r="P1873" s="13" t="s">
        <v>725</v>
      </c>
      <c r="Q1873" s="13" t="s">
        <v>726</v>
      </c>
      <c r="R1873" s="13" t="s">
        <v>714</v>
      </c>
      <c r="S1873" s="13" t="s">
        <v>741</v>
      </c>
    </row>
    <row r="1874" spans="1:19" x14ac:dyDescent="0.25">
      <c r="A1874" s="13" t="s">
        <v>702</v>
      </c>
      <c r="B1874" s="13" t="s">
        <v>703</v>
      </c>
      <c r="C1874" s="13" t="s">
        <v>704</v>
      </c>
      <c r="D1874" s="13" t="s">
        <v>705</v>
      </c>
      <c r="E1874" s="13" t="s">
        <v>706</v>
      </c>
      <c r="F1874" s="14">
        <v>13.73</v>
      </c>
      <c r="G1874" s="13" t="s">
        <v>707</v>
      </c>
      <c r="H1874" s="19">
        <v>43922</v>
      </c>
      <c r="I1874" s="13" t="s">
        <v>2650</v>
      </c>
      <c r="J1874" s="13" t="s">
        <v>2651</v>
      </c>
      <c r="K1874" s="20">
        <v>10110</v>
      </c>
      <c r="L1874" s="13" t="s">
        <v>662</v>
      </c>
      <c r="M1874" s="20">
        <v>113000</v>
      </c>
      <c r="N1874" s="13" t="s">
        <v>2652</v>
      </c>
      <c r="O1874" s="13" t="s">
        <v>711</v>
      </c>
      <c r="P1874" s="13" t="s">
        <v>712</v>
      </c>
      <c r="Q1874" s="13" t="s">
        <v>713</v>
      </c>
      <c r="R1874" s="13" t="s">
        <v>714</v>
      </c>
      <c r="S1874" s="13" t="s">
        <v>741</v>
      </c>
    </row>
    <row r="1875" spans="1:19" x14ac:dyDescent="0.25">
      <c r="A1875" s="13" t="s">
        <v>716</v>
      </c>
      <c r="B1875" s="13" t="s">
        <v>703</v>
      </c>
      <c r="C1875" s="13" t="s">
        <v>717</v>
      </c>
      <c r="D1875" s="13" t="s">
        <v>705</v>
      </c>
      <c r="E1875" s="13" t="s">
        <v>706</v>
      </c>
      <c r="F1875" s="14">
        <v>13.73</v>
      </c>
      <c r="G1875" s="13" t="s">
        <v>707</v>
      </c>
      <c r="H1875" s="19">
        <v>43952</v>
      </c>
      <c r="I1875" s="13" t="s">
        <v>2644</v>
      </c>
      <c r="J1875" s="13" t="s">
        <v>2651</v>
      </c>
      <c r="K1875" s="20">
        <v>10110</v>
      </c>
      <c r="L1875" s="13" t="s">
        <v>662</v>
      </c>
      <c r="M1875" s="20">
        <v>113000</v>
      </c>
      <c r="N1875" s="13" t="s">
        <v>2652</v>
      </c>
      <c r="O1875" s="13" t="s">
        <v>718</v>
      </c>
      <c r="P1875" s="13" t="s">
        <v>719</v>
      </c>
      <c r="Q1875" s="13" t="s">
        <v>720</v>
      </c>
      <c r="R1875" s="13" t="s">
        <v>714</v>
      </c>
      <c r="S1875" s="13" t="s">
        <v>741</v>
      </c>
    </row>
    <row r="1876" spans="1:19" x14ac:dyDescent="0.25">
      <c r="A1876" s="13" t="s">
        <v>722</v>
      </c>
      <c r="B1876" s="13" t="s">
        <v>703</v>
      </c>
      <c r="C1876" s="13" t="s">
        <v>723</v>
      </c>
      <c r="D1876" s="13" t="s">
        <v>705</v>
      </c>
      <c r="E1876" s="13" t="s">
        <v>706</v>
      </c>
      <c r="F1876" s="14">
        <v>13.73</v>
      </c>
      <c r="G1876" s="13" t="s">
        <v>707</v>
      </c>
      <c r="H1876" s="19">
        <v>43983</v>
      </c>
      <c r="I1876" s="13" t="s">
        <v>2579</v>
      </c>
      <c r="J1876" s="13" t="s">
        <v>2651</v>
      </c>
      <c r="K1876" s="20">
        <v>10110</v>
      </c>
      <c r="L1876" s="13" t="s">
        <v>662</v>
      </c>
      <c r="M1876" s="20">
        <v>113000</v>
      </c>
      <c r="N1876" s="13" t="s">
        <v>2652</v>
      </c>
      <c r="O1876" s="13" t="s">
        <v>724</v>
      </c>
      <c r="P1876" s="13" t="s">
        <v>725</v>
      </c>
      <c r="Q1876" s="13" t="s">
        <v>726</v>
      </c>
      <c r="R1876" s="13" t="s">
        <v>714</v>
      </c>
      <c r="S1876" s="13" t="s">
        <v>741</v>
      </c>
    </row>
    <row r="1877" spans="1:19" x14ac:dyDescent="0.25">
      <c r="A1877" s="13" t="s">
        <v>702</v>
      </c>
      <c r="B1877" s="13" t="s">
        <v>703</v>
      </c>
      <c r="C1877" s="13" t="s">
        <v>704</v>
      </c>
      <c r="D1877" s="13" t="s">
        <v>705</v>
      </c>
      <c r="E1877" s="13" t="s">
        <v>706</v>
      </c>
      <c r="F1877" s="14">
        <v>405.18</v>
      </c>
      <c r="G1877" s="13" t="s">
        <v>707</v>
      </c>
      <c r="H1877" s="19">
        <v>43922</v>
      </c>
      <c r="I1877" s="13" t="s">
        <v>2653</v>
      </c>
      <c r="J1877" s="13" t="s">
        <v>2654</v>
      </c>
      <c r="K1877" s="20">
        <v>10110</v>
      </c>
      <c r="L1877" s="13" t="s">
        <v>662</v>
      </c>
      <c r="M1877" s="20">
        <v>113010</v>
      </c>
      <c r="N1877" s="13" t="s">
        <v>2655</v>
      </c>
      <c r="O1877" s="13" t="s">
        <v>711</v>
      </c>
      <c r="P1877" s="13" t="s">
        <v>712</v>
      </c>
      <c r="Q1877" s="13" t="s">
        <v>713</v>
      </c>
      <c r="R1877" s="13" t="s">
        <v>714</v>
      </c>
      <c r="S1877" s="13" t="s">
        <v>715</v>
      </c>
    </row>
    <row r="1878" spans="1:19" x14ac:dyDescent="0.25">
      <c r="A1878" s="13" t="s">
        <v>716</v>
      </c>
      <c r="B1878" s="13" t="s">
        <v>703</v>
      </c>
      <c r="C1878" s="13" t="s">
        <v>717</v>
      </c>
      <c r="D1878" s="13" t="s">
        <v>705</v>
      </c>
      <c r="E1878" s="13" t="s">
        <v>706</v>
      </c>
      <c r="F1878" s="14">
        <v>405.18</v>
      </c>
      <c r="G1878" s="13" t="s">
        <v>707</v>
      </c>
      <c r="H1878" s="19">
        <v>43952</v>
      </c>
      <c r="I1878" s="13" t="s">
        <v>2647</v>
      </c>
      <c r="J1878" s="13" t="s">
        <v>2654</v>
      </c>
      <c r="K1878" s="20">
        <v>10110</v>
      </c>
      <c r="L1878" s="13" t="s">
        <v>662</v>
      </c>
      <c r="M1878" s="20">
        <v>113010</v>
      </c>
      <c r="N1878" s="13" t="s">
        <v>2655</v>
      </c>
      <c r="O1878" s="13" t="s">
        <v>718</v>
      </c>
      <c r="P1878" s="13" t="s">
        <v>719</v>
      </c>
      <c r="Q1878" s="13" t="s">
        <v>720</v>
      </c>
      <c r="R1878" s="13" t="s">
        <v>714</v>
      </c>
      <c r="S1878" s="13" t="s">
        <v>715</v>
      </c>
    </row>
    <row r="1879" spans="1:19" x14ac:dyDescent="0.25">
      <c r="A1879" s="13" t="s">
        <v>722</v>
      </c>
      <c r="B1879" s="13" t="s">
        <v>703</v>
      </c>
      <c r="C1879" s="13" t="s">
        <v>723</v>
      </c>
      <c r="D1879" s="13" t="s">
        <v>705</v>
      </c>
      <c r="E1879" s="13" t="s">
        <v>706</v>
      </c>
      <c r="F1879" s="14">
        <v>405.18</v>
      </c>
      <c r="G1879" s="13" t="s">
        <v>707</v>
      </c>
      <c r="H1879" s="19">
        <v>43983</v>
      </c>
      <c r="I1879" s="13" t="s">
        <v>2582</v>
      </c>
      <c r="J1879" s="13" t="s">
        <v>2654</v>
      </c>
      <c r="K1879" s="20">
        <v>10110</v>
      </c>
      <c r="L1879" s="13" t="s">
        <v>662</v>
      </c>
      <c r="M1879" s="20">
        <v>113010</v>
      </c>
      <c r="N1879" s="13" t="s">
        <v>2655</v>
      </c>
      <c r="O1879" s="13" t="s">
        <v>724</v>
      </c>
      <c r="P1879" s="13" t="s">
        <v>725</v>
      </c>
      <c r="Q1879" s="13" t="s">
        <v>726</v>
      </c>
      <c r="R1879" s="13" t="s">
        <v>714</v>
      </c>
      <c r="S1879" s="13" t="s">
        <v>715</v>
      </c>
    </row>
    <row r="1880" spans="1:19" x14ac:dyDescent="0.25">
      <c r="A1880" s="13" t="s">
        <v>702</v>
      </c>
      <c r="B1880" s="13" t="s">
        <v>703</v>
      </c>
      <c r="C1880" s="13" t="s">
        <v>704</v>
      </c>
      <c r="D1880" s="13" t="s">
        <v>705</v>
      </c>
      <c r="E1880" s="13" t="s">
        <v>706</v>
      </c>
      <c r="F1880" s="14">
        <v>176.56</v>
      </c>
      <c r="G1880" s="13" t="s">
        <v>707</v>
      </c>
      <c r="H1880" s="19">
        <v>43922</v>
      </c>
      <c r="I1880" s="13" t="s">
        <v>2656</v>
      </c>
      <c r="J1880" s="13" t="s">
        <v>2657</v>
      </c>
      <c r="K1880" s="20">
        <v>10110</v>
      </c>
      <c r="L1880" s="13" t="s">
        <v>662</v>
      </c>
      <c r="M1880" s="20">
        <v>113020</v>
      </c>
      <c r="N1880" s="13" t="s">
        <v>2658</v>
      </c>
      <c r="O1880" s="13" t="s">
        <v>711</v>
      </c>
      <c r="P1880" s="13" t="s">
        <v>712</v>
      </c>
      <c r="Q1880" s="13" t="s">
        <v>713</v>
      </c>
      <c r="R1880" s="13" t="s">
        <v>714</v>
      </c>
      <c r="S1880" s="13" t="s">
        <v>730</v>
      </c>
    </row>
    <row r="1881" spans="1:19" x14ac:dyDescent="0.25">
      <c r="A1881" s="13" t="s">
        <v>716</v>
      </c>
      <c r="B1881" s="13" t="s">
        <v>703</v>
      </c>
      <c r="C1881" s="13" t="s">
        <v>717</v>
      </c>
      <c r="D1881" s="13" t="s">
        <v>705</v>
      </c>
      <c r="E1881" s="13" t="s">
        <v>706</v>
      </c>
      <c r="F1881" s="14">
        <v>162.25</v>
      </c>
      <c r="G1881" s="13" t="s">
        <v>707</v>
      </c>
      <c r="H1881" s="19">
        <v>43952</v>
      </c>
      <c r="I1881" s="13" t="s">
        <v>2650</v>
      </c>
      <c r="J1881" s="13" t="s">
        <v>2657</v>
      </c>
      <c r="K1881" s="20">
        <v>10110</v>
      </c>
      <c r="L1881" s="13" t="s">
        <v>662</v>
      </c>
      <c r="M1881" s="20">
        <v>113020</v>
      </c>
      <c r="N1881" s="13" t="s">
        <v>2658</v>
      </c>
      <c r="O1881" s="13" t="s">
        <v>718</v>
      </c>
      <c r="P1881" s="13" t="s">
        <v>719</v>
      </c>
      <c r="Q1881" s="13" t="s">
        <v>720</v>
      </c>
      <c r="R1881" s="13" t="s">
        <v>714</v>
      </c>
      <c r="S1881" s="13" t="s">
        <v>730</v>
      </c>
    </row>
    <row r="1882" spans="1:19" x14ac:dyDescent="0.25">
      <c r="A1882" s="13" t="s">
        <v>722</v>
      </c>
      <c r="B1882" s="13" t="s">
        <v>703</v>
      </c>
      <c r="C1882" s="13" t="s">
        <v>723</v>
      </c>
      <c r="D1882" s="13" t="s">
        <v>705</v>
      </c>
      <c r="E1882" s="13" t="s">
        <v>706</v>
      </c>
      <c r="F1882" s="14">
        <v>162.25</v>
      </c>
      <c r="G1882" s="13" t="s">
        <v>707</v>
      </c>
      <c r="H1882" s="19">
        <v>43983</v>
      </c>
      <c r="I1882" s="13" t="s">
        <v>2585</v>
      </c>
      <c r="J1882" s="13" t="s">
        <v>2657</v>
      </c>
      <c r="K1882" s="20">
        <v>10110</v>
      </c>
      <c r="L1882" s="13" t="s">
        <v>662</v>
      </c>
      <c r="M1882" s="20">
        <v>113020</v>
      </c>
      <c r="N1882" s="13" t="s">
        <v>2658</v>
      </c>
      <c r="O1882" s="13" t="s">
        <v>724</v>
      </c>
      <c r="P1882" s="13" t="s">
        <v>725</v>
      </c>
      <c r="Q1882" s="13" t="s">
        <v>726</v>
      </c>
      <c r="R1882" s="13" t="s">
        <v>714</v>
      </c>
      <c r="S1882" s="13" t="s">
        <v>730</v>
      </c>
    </row>
    <row r="1883" spans="1:19" x14ac:dyDescent="0.25">
      <c r="A1883" s="13" t="s">
        <v>702</v>
      </c>
      <c r="B1883" s="13" t="s">
        <v>703</v>
      </c>
      <c r="C1883" s="13" t="s">
        <v>704</v>
      </c>
      <c r="D1883" s="13" t="s">
        <v>705</v>
      </c>
      <c r="E1883" s="13" t="s">
        <v>706</v>
      </c>
      <c r="F1883" s="14">
        <v>6643.22</v>
      </c>
      <c r="G1883" s="13" t="s">
        <v>707</v>
      </c>
      <c r="H1883" s="19">
        <v>43922</v>
      </c>
      <c r="I1883" s="13" t="s">
        <v>2659</v>
      </c>
      <c r="J1883" s="13" t="s">
        <v>2660</v>
      </c>
      <c r="K1883" s="20">
        <v>10110</v>
      </c>
      <c r="L1883" s="13" t="s">
        <v>662</v>
      </c>
      <c r="M1883" s="20">
        <v>113040</v>
      </c>
      <c r="N1883" s="13" t="s">
        <v>2661</v>
      </c>
      <c r="O1883" s="13" t="s">
        <v>711</v>
      </c>
      <c r="P1883" s="13" t="s">
        <v>712</v>
      </c>
      <c r="Q1883" s="13" t="s">
        <v>713</v>
      </c>
      <c r="R1883" s="13" t="s">
        <v>714</v>
      </c>
      <c r="S1883" s="13" t="s">
        <v>682</v>
      </c>
    </row>
    <row r="1884" spans="1:19" x14ac:dyDescent="0.25">
      <c r="A1884" s="13" t="s">
        <v>716</v>
      </c>
      <c r="B1884" s="13" t="s">
        <v>703</v>
      </c>
      <c r="C1884" s="13" t="s">
        <v>717</v>
      </c>
      <c r="D1884" s="13" t="s">
        <v>705</v>
      </c>
      <c r="E1884" s="13" t="s">
        <v>706</v>
      </c>
      <c r="F1884" s="14">
        <v>6602.05</v>
      </c>
      <c r="G1884" s="13" t="s">
        <v>707</v>
      </c>
      <c r="H1884" s="19">
        <v>43952</v>
      </c>
      <c r="I1884" s="13" t="s">
        <v>2653</v>
      </c>
      <c r="J1884" s="13" t="s">
        <v>2660</v>
      </c>
      <c r="K1884" s="20">
        <v>10110</v>
      </c>
      <c r="L1884" s="13" t="s">
        <v>662</v>
      </c>
      <c r="M1884" s="20">
        <v>113040</v>
      </c>
      <c r="N1884" s="13" t="s">
        <v>2661</v>
      </c>
      <c r="O1884" s="13" t="s">
        <v>718</v>
      </c>
      <c r="P1884" s="13" t="s">
        <v>719</v>
      </c>
      <c r="Q1884" s="13" t="s">
        <v>720</v>
      </c>
      <c r="R1884" s="13" t="s">
        <v>714</v>
      </c>
      <c r="S1884" s="13" t="s">
        <v>682</v>
      </c>
    </row>
    <row r="1885" spans="1:19" x14ac:dyDescent="0.25">
      <c r="A1885" s="13" t="s">
        <v>722</v>
      </c>
      <c r="B1885" s="13" t="s">
        <v>703</v>
      </c>
      <c r="C1885" s="13" t="s">
        <v>723</v>
      </c>
      <c r="D1885" s="13" t="s">
        <v>705</v>
      </c>
      <c r="E1885" s="13" t="s">
        <v>706</v>
      </c>
      <c r="F1885" s="14">
        <v>6384.84</v>
      </c>
      <c r="G1885" s="13" t="s">
        <v>707</v>
      </c>
      <c r="H1885" s="19">
        <v>43983</v>
      </c>
      <c r="I1885" s="13" t="s">
        <v>2588</v>
      </c>
      <c r="J1885" s="13" t="s">
        <v>2660</v>
      </c>
      <c r="K1885" s="20">
        <v>10110</v>
      </c>
      <c r="L1885" s="13" t="s">
        <v>662</v>
      </c>
      <c r="M1885" s="20">
        <v>113040</v>
      </c>
      <c r="N1885" s="13" t="s">
        <v>2661</v>
      </c>
      <c r="O1885" s="13" t="s">
        <v>724</v>
      </c>
      <c r="P1885" s="13" t="s">
        <v>725</v>
      </c>
      <c r="Q1885" s="13" t="s">
        <v>726</v>
      </c>
      <c r="R1885" s="13" t="s">
        <v>714</v>
      </c>
      <c r="S1885" s="13" t="s">
        <v>682</v>
      </c>
    </row>
    <row r="1886" spans="1:19" x14ac:dyDescent="0.25">
      <c r="A1886" s="13" t="s">
        <v>702</v>
      </c>
      <c r="B1886" s="13" t="s">
        <v>703</v>
      </c>
      <c r="C1886" s="13" t="s">
        <v>704</v>
      </c>
      <c r="D1886" s="13" t="s">
        <v>705</v>
      </c>
      <c r="E1886" s="13" t="s">
        <v>706</v>
      </c>
      <c r="F1886" s="14">
        <v>737.04</v>
      </c>
      <c r="G1886" s="13" t="s">
        <v>707</v>
      </c>
      <c r="H1886" s="19">
        <v>43922</v>
      </c>
      <c r="I1886" s="13" t="s">
        <v>2662</v>
      </c>
      <c r="J1886" s="13" t="s">
        <v>2663</v>
      </c>
      <c r="K1886" s="20">
        <v>10110</v>
      </c>
      <c r="L1886" s="13" t="s">
        <v>662</v>
      </c>
      <c r="M1886" s="20">
        <v>113060</v>
      </c>
      <c r="N1886" s="13" t="s">
        <v>2664</v>
      </c>
      <c r="O1886" s="13" t="s">
        <v>711</v>
      </c>
      <c r="P1886" s="13" t="s">
        <v>712</v>
      </c>
      <c r="Q1886" s="13" t="s">
        <v>713</v>
      </c>
      <c r="R1886" s="13" t="s">
        <v>714</v>
      </c>
      <c r="S1886" s="13" t="s">
        <v>721</v>
      </c>
    </row>
    <row r="1887" spans="1:19" x14ac:dyDescent="0.25">
      <c r="A1887" s="13" t="s">
        <v>716</v>
      </c>
      <c r="B1887" s="13" t="s">
        <v>703</v>
      </c>
      <c r="C1887" s="13" t="s">
        <v>717</v>
      </c>
      <c r="D1887" s="13" t="s">
        <v>705</v>
      </c>
      <c r="E1887" s="13" t="s">
        <v>706</v>
      </c>
      <c r="F1887" s="14">
        <v>731.99</v>
      </c>
      <c r="G1887" s="13" t="s">
        <v>707</v>
      </c>
      <c r="H1887" s="19">
        <v>43952</v>
      </c>
      <c r="I1887" s="13" t="s">
        <v>2656</v>
      </c>
      <c r="J1887" s="13" t="s">
        <v>2663</v>
      </c>
      <c r="K1887" s="20">
        <v>10110</v>
      </c>
      <c r="L1887" s="13" t="s">
        <v>662</v>
      </c>
      <c r="M1887" s="20">
        <v>113060</v>
      </c>
      <c r="N1887" s="13" t="s">
        <v>2664</v>
      </c>
      <c r="O1887" s="13" t="s">
        <v>718</v>
      </c>
      <c r="P1887" s="13" t="s">
        <v>719</v>
      </c>
      <c r="Q1887" s="13" t="s">
        <v>720</v>
      </c>
      <c r="R1887" s="13" t="s">
        <v>714</v>
      </c>
      <c r="S1887" s="13" t="s">
        <v>721</v>
      </c>
    </row>
    <row r="1888" spans="1:19" x14ac:dyDescent="0.25">
      <c r="A1888" s="13" t="s">
        <v>722</v>
      </c>
      <c r="B1888" s="13" t="s">
        <v>703</v>
      </c>
      <c r="C1888" s="13" t="s">
        <v>723</v>
      </c>
      <c r="D1888" s="13" t="s">
        <v>705</v>
      </c>
      <c r="E1888" s="13" t="s">
        <v>706</v>
      </c>
      <c r="F1888" s="14">
        <v>731.99</v>
      </c>
      <c r="G1888" s="13" t="s">
        <v>707</v>
      </c>
      <c r="H1888" s="19">
        <v>43983</v>
      </c>
      <c r="I1888" s="13" t="s">
        <v>2591</v>
      </c>
      <c r="J1888" s="13" t="s">
        <v>2663</v>
      </c>
      <c r="K1888" s="20">
        <v>10110</v>
      </c>
      <c r="L1888" s="13" t="s">
        <v>662</v>
      </c>
      <c r="M1888" s="20">
        <v>113060</v>
      </c>
      <c r="N1888" s="13" t="s">
        <v>2664</v>
      </c>
      <c r="O1888" s="13" t="s">
        <v>724</v>
      </c>
      <c r="P1888" s="13" t="s">
        <v>725</v>
      </c>
      <c r="Q1888" s="13" t="s">
        <v>726</v>
      </c>
      <c r="R1888" s="13" t="s">
        <v>714</v>
      </c>
      <c r="S1888" s="13" t="s">
        <v>721</v>
      </c>
    </row>
    <row r="1889" spans="1:19" x14ac:dyDescent="0.25">
      <c r="A1889" s="13" t="s">
        <v>702</v>
      </c>
      <c r="B1889" s="13" t="s">
        <v>703</v>
      </c>
      <c r="C1889" s="13" t="s">
        <v>704</v>
      </c>
      <c r="D1889" s="13" t="s">
        <v>705</v>
      </c>
      <c r="E1889" s="13" t="s">
        <v>706</v>
      </c>
      <c r="F1889" s="14">
        <v>231.99</v>
      </c>
      <c r="G1889" s="13" t="s">
        <v>707</v>
      </c>
      <c r="H1889" s="19">
        <v>43922</v>
      </c>
      <c r="I1889" s="13" t="s">
        <v>2665</v>
      </c>
      <c r="J1889" s="13" t="s">
        <v>2666</v>
      </c>
      <c r="K1889" s="20">
        <v>10110</v>
      </c>
      <c r="L1889" s="13" t="s">
        <v>662</v>
      </c>
      <c r="M1889" s="20">
        <v>114000</v>
      </c>
      <c r="N1889" s="13" t="s">
        <v>2667</v>
      </c>
      <c r="O1889" s="13" t="s">
        <v>711</v>
      </c>
      <c r="P1889" s="13" t="s">
        <v>712</v>
      </c>
      <c r="Q1889" s="13" t="s">
        <v>713</v>
      </c>
      <c r="R1889" s="13" t="s">
        <v>714</v>
      </c>
      <c r="S1889" s="13" t="s">
        <v>741</v>
      </c>
    </row>
    <row r="1890" spans="1:19" x14ac:dyDescent="0.25">
      <c r="A1890" s="13" t="s">
        <v>716</v>
      </c>
      <c r="B1890" s="13" t="s">
        <v>703</v>
      </c>
      <c r="C1890" s="13" t="s">
        <v>717</v>
      </c>
      <c r="D1890" s="13" t="s">
        <v>705</v>
      </c>
      <c r="E1890" s="13" t="s">
        <v>706</v>
      </c>
      <c r="F1890" s="14">
        <v>231.99</v>
      </c>
      <c r="G1890" s="13" t="s">
        <v>707</v>
      </c>
      <c r="H1890" s="19">
        <v>43952</v>
      </c>
      <c r="I1890" s="13" t="s">
        <v>2659</v>
      </c>
      <c r="J1890" s="13" t="s">
        <v>2666</v>
      </c>
      <c r="K1890" s="20">
        <v>10110</v>
      </c>
      <c r="L1890" s="13" t="s">
        <v>662</v>
      </c>
      <c r="M1890" s="20">
        <v>114000</v>
      </c>
      <c r="N1890" s="13" t="s">
        <v>2667</v>
      </c>
      <c r="O1890" s="13" t="s">
        <v>718</v>
      </c>
      <c r="P1890" s="13" t="s">
        <v>719</v>
      </c>
      <c r="Q1890" s="13" t="s">
        <v>720</v>
      </c>
      <c r="R1890" s="13" t="s">
        <v>714</v>
      </c>
      <c r="S1890" s="13" t="s">
        <v>741</v>
      </c>
    </row>
    <row r="1891" spans="1:19" x14ac:dyDescent="0.25">
      <c r="A1891" s="13" t="s">
        <v>722</v>
      </c>
      <c r="B1891" s="13" t="s">
        <v>703</v>
      </c>
      <c r="C1891" s="13" t="s">
        <v>723</v>
      </c>
      <c r="D1891" s="13" t="s">
        <v>705</v>
      </c>
      <c r="E1891" s="13" t="s">
        <v>706</v>
      </c>
      <c r="F1891" s="14">
        <v>231.99</v>
      </c>
      <c r="G1891" s="13" t="s">
        <v>707</v>
      </c>
      <c r="H1891" s="19">
        <v>43983</v>
      </c>
      <c r="I1891" s="13" t="s">
        <v>2594</v>
      </c>
      <c r="J1891" s="13" t="s">
        <v>2666</v>
      </c>
      <c r="K1891" s="20">
        <v>10110</v>
      </c>
      <c r="L1891" s="13" t="s">
        <v>662</v>
      </c>
      <c r="M1891" s="20">
        <v>114000</v>
      </c>
      <c r="N1891" s="13" t="s">
        <v>2667</v>
      </c>
      <c r="O1891" s="13" t="s">
        <v>724</v>
      </c>
      <c r="P1891" s="13" t="s">
        <v>725</v>
      </c>
      <c r="Q1891" s="13" t="s">
        <v>726</v>
      </c>
      <c r="R1891" s="13" t="s">
        <v>714</v>
      </c>
      <c r="S1891" s="13" t="s">
        <v>741</v>
      </c>
    </row>
    <row r="1892" spans="1:19" x14ac:dyDescent="0.25">
      <c r="A1892" s="13" t="s">
        <v>702</v>
      </c>
      <c r="B1892" s="13" t="s">
        <v>703</v>
      </c>
      <c r="C1892" s="13" t="s">
        <v>704</v>
      </c>
      <c r="D1892" s="13" t="s">
        <v>705</v>
      </c>
      <c r="E1892" s="13" t="s">
        <v>706</v>
      </c>
      <c r="F1892" s="14">
        <v>1498.24</v>
      </c>
      <c r="G1892" s="13" t="s">
        <v>707</v>
      </c>
      <c r="H1892" s="19">
        <v>43922</v>
      </c>
      <c r="I1892" s="13" t="s">
        <v>2668</v>
      </c>
      <c r="J1892" s="13" t="s">
        <v>2669</v>
      </c>
      <c r="K1892" s="20">
        <v>10110</v>
      </c>
      <c r="L1892" s="13" t="s">
        <v>662</v>
      </c>
      <c r="M1892" s="20">
        <v>114010</v>
      </c>
      <c r="N1892" s="13" t="s">
        <v>2670</v>
      </c>
      <c r="O1892" s="13" t="s">
        <v>711</v>
      </c>
      <c r="P1892" s="13" t="s">
        <v>712</v>
      </c>
      <c r="Q1892" s="13" t="s">
        <v>713</v>
      </c>
      <c r="R1892" s="13" t="s">
        <v>714</v>
      </c>
      <c r="S1892" s="13" t="s">
        <v>715</v>
      </c>
    </row>
    <row r="1893" spans="1:19" x14ac:dyDescent="0.25">
      <c r="A1893" s="13" t="s">
        <v>716</v>
      </c>
      <c r="B1893" s="13" t="s">
        <v>703</v>
      </c>
      <c r="C1893" s="13" t="s">
        <v>717</v>
      </c>
      <c r="D1893" s="13" t="s">
        <v>705</v>
      </c>
      <c r="E1893" s="13" t="s">
        <v>706</v>
      </c>
      <c r="F1893" s="14">
        <v>1498.24</v>
      </c>
      <c r="G1893" s="13" t="s">
        <v>707</v>
      </c>
      <c r="H1893" s="19">
        <v>43952</v>
      </c>
      <c r="I1893" s="13" t="s">
        <v>2662</v>
      </c>
      <c r="J1893" s="13" t="s">
        <v>2669</v>
      </c>
      <c r="K1893" s="20">
        <v>10110</v>
      </c>
      <c r="L1893" s="13" t="s">
        <v>662</v>
      </c>
      <c r="M1893" s="20">
        <v>114010</v>
      </c>
      <c r="N1893" s="13" t="s">
        <v>2670</v>
      </c>
      <c r="O1893" s="13" t="s">
        <v>718</v>
      </c>
      <c r="P1893" s="13" t="s">
        <v>719</v>
      </c>
      <c r="Q1893" s="13" t="s">
        <v>720</v>
      </c>
      <c r="R1893" s="13" t="s">
        <v>714</v>
      </c>
      <c r="S1893" s="13" t="s">
        <v>715</v>
      </c>
    </row>
    <row r="1894" spans="1:19" x14ac:dyDescent="0.25">
      <c r="A1894" s="13" t="s">
        <v>722</v>
      </c>
      <c r="B1894" s="13" t="s">
        <v>703</v>
      </c>
      <c r="C1894" s="13" t="s">
        <v>723</v>
      </c>
      <c r="D1894" s="13" t="s">
        <v>705</v>
      </c>
      <c r="E1894" s="13" t="s">
        <v>706</v>
      </c>
      <c r="F1894" s="14">
        <v>1498.24</v>
      </c>
      <c r="G1894" s="13" t="s">
        <v>707</v>
      </c>
      <c r="H1894" s="19">
        <v>43983</v>
      </c>
      <c r="I1894" s="13" t="s">
        <v>2597</v>
      </c>
      <c r="J1894" s="13" t="s">
        <v>2669</v>
      </c>
      <c r="K1894" s="20">
        <v>10110</v>
      </c>
      <c r="L1894" s="13" t="s">
        <v>662</v>
      </c>
      <c r="M1894" s="20">
        <v>114010</v>
      </c>
      <c r="N1894" s="13" t="s">
        <v>2670</v>
      </c>
      <c r="O1894" s="13" t="s">
        <v>724</v>
      </c>
      <c r="P1894" s="13" t="s">
        <v>725</v>
      </c>
      <c r="Q1894" s="13" t="s">
        <v>726</v>
      </c>
      <c r="R1894" s="13" t="s">
        <v>714</v>
      </c>
      <c r="S1894" s="13" t="s">
        <v>715</v>
      </c>
    </row>
    <row r="1895" spans="1:19" x14ac:dyDescent="0.25">
      <c r="A1895" s="13" t="s">
        <v>702</v>
      </c>
      <c r="B1895" s="13" t="s">
        <v>703</v>
      </c>
      <c r="C1895" s="13" t="s">
        <v>704</v>
      </c>
      <c r="D1895" s="13" t="s">
        <v>705</v>
      </c>
      <c r="E1895" s="13" t="s">
        <v>706</v>
      </c>
      <c r="F1895" s="14">
        <v>561.19000000000005</v>
      </c>
      <c r="G1895" s="13" t="s">
        <v>707</v>
      </c>
      <c r="H1895" s="19">
        <v>43922</v>
      </c>
      <c r="I1895" s="13" t="s">
        <v>2671</v>
      </c>
      <c r="J1895" s="13" t="s">
        <v>2672</v>
      </c>
      <c r="K1895" s="20">
        <v>10110</v>
      </c>
      <c r="L1895" s="13" t="s">
        <v>662</v>
      </c>
      <c r="M1895" s="20">
        <v>114020</v>
      </c>
      <c r="N1895" s="13" t="s">
        <v>2673</v>
      </c>
      <c r="O1895" s="13" t="s">
        <v>711</v>
      </c>
      <c r="P1895" s="13" t="s">
        <v>712</v>
      </c>
      <c r="Q1895" s="13" t="s">
        <v>713</v>
      </c>
      <c r="R1895" s="13" t="s">
        <v>714</v>
      </c>
      <c r="S1895" s="13" t="s">
        <v>730</v>
      </c>
    </row>
    <row r="1896" spans="1:19" x14ac:dyDescent="0.25">
      <c r="A1896" s="13" t="s">
        <v>716</v>
      </c>
      <c r="B1896" s="13" t="s">
        <v>703</v>
      </c>
      <c r="C1896" s="13" t="s">
        <v>717</v>
      </c>
      <c r="D1896" s="13" t="s">
        <v>705</v>
      </c>
      <c r="E1896" s="13" t="s">
        <v>706</v>
      </c>
      <c r="F1896" s="14">
        <v>532.26</v>
      </c>
      <c r="G1896" s="13" t="s">
        <v>707</v>
      </c>
      <c r="H1896" s="19">
        <v>43952</v>
      </c>
      <c r="I1896" s="13" t="s">
        <v>2665</v>
      </c>
      <c r="J1896" s="13" t="s">
        <v>2672</v>
      </c>
      <c r="K1896" s="20">
        <v>10110</v>
      </c>
      <c r="L1896" s="13" t="s">
        <v>662</v>
      </c>
      <c r="M1896" s="20">
        <v>114020</v>
      </c>
      <c r="N1896" s="13" t="s">
        <v>2673</v>
      </c>
      <c r="O1896" s="13" t="s">
        <v>718</v>
      </c>
      <c r="P1896" s="13" t="s">
        <v>719</v>
      </c>
      <c r="Q1896" s="13" t="s">
        <v>720</v>
      </c>
      <c r="R1896" s="13" t="s">
        <v>714</v>
      </c>
      <c r="S1896" s="13" t="s">
        <v>730</v>
      </c>
    </row>
    <row r="1897" spans="1:19" x14ac:dyDescent="0.25">
      <c r="A1897" s="13" t="s">
        <v>722</v>
      </c>
      <c r="B1897" s="13" t="s">
        <v>703</v>
      </c>
      <c r="C1897" s="13" t="s">
        <v>723</v>
      </c>
      <c r="D1897" s="13" t="s">
        <v>705</v>
      </c>
      <c r="E1897" s="13" t="s">
        <v>706</v>
      </c>
      <c r="F1897" s="14">
        <v>532.26</v>
      </c>
      <c r="G1897" s="13" t="s">
        <v>707</v>
      </c>
      <c r="H1897" s="19">
        <v>43983</v>
      </c>
      <c r="I1897" s="13" t="s">
        <v>2600</v>
      </c>
      <c r="J1897" s="13" t="s">
        <v>2672</v>
      </c>
      <c r="K1897" s="20">
        <v>10110</v>
      </c>
      <c r="L1897" s="13" t="s">
        <v>662</v>
      </c>
      <c r="M1897" s="20">
        <v>114020</v>
      </c>
      <c r="N1897" s="13" t="s">
        <v>2673</v>
      </c>
      <c r="O1897" s="13" t="s">
        <v>724</v>
      </c>
      <c r="P1897" s="13" t="s">
        <v>725</v>
      </c>
      <c r="Q1897" s="13" t="s">
        <v>726</v>
      </c>
      <c r="R1897" s="13" t="s">
        <v>714</v>
      </c>
      <c r="S1897" s="13" t="s">
        <v>730</v>
      </c>
    </row>
    <row r="1898" spans="1:19" x14ac:dyDescent="0.25">
      <c r="A1898" s="13" t="s">
        <v>702</v>
      </c>
      <c r="B1898" s="13" t="s">
        <v>703</v>
      </c>
      <c r="C1898" s="13" t="s">
        <v>704</v>
      </c>
      <c r="D1898" s="13" t="s">
        <v>705</v>
      </c>
      <c r="E1898" s="13" t="s">
        <v>706</v>
      </c>
      <c r="F1898" s="14">
        <v>13434.14</v>
      </c>
      <c r="G1898" s="13" t="s">
        <v>707</v>
      </c>
      <c r="H1898" s="19">
        <v>43922</v>
      </c>
      <c r="I1898" s="13" t="s">
        <v>2674</v>
      </c>
      <c r="J1898" s="13" t="s">
        <v>2675</v>
      </c>
      <c r="K1898" s="20">
        <v>10110</v>
      </c>
      <c r="L1898" s="13" t="s">
        <v>662</v>
      </c>
      <c r="M1898" s="20">
        <v>114040</v>
      </c>
      <c r="N1898" s="13" t="s">
        <v>2676</v>
      </c>
      <c r="O1898" s="13" t="s">
        <v>711</v>
      </c>
      <c r="P1898" s="13" t="s">
        <v>712</v>
      </c>
      <c r="Q1898" s="13" t="s">
        <v>713</v>
      </c>
      <c r="R1898" s="13" t="s">
        <v>714</v>
      </c>
      <c r="S1898" s="13" t="s">
        <v>682</v>
      </c>
    </row>
    <row r="1899" spans="1:19" x14ac:dyDescent="0.25">
      <c r="A1899" s="13" t="s">
        <v>716</v>
      </c>
      <c r="B1899" s="13" t="s">
        <v>703</v>
      </c>
      <c r="C1899" s="13" t="s">
        <v>717</v>
      </c>
      <c r="D1899" s="13" t="s">
        <v>705</v>
      </c>
      <c r="E1899" s="13" t="s">
        <v>706</v>
      </c>
      <c r="F1899" s="14">
        <v>13363.49</v>
      </c>
      <c r="G1899" s="13" t="s">
        <v>707</v>
      </c>
      <c r="H1899" s="19">
        <v>43952</v>
      </c>
      <c r="I1899" s="13" t="s">
        <v>2668</v>
      </c>
      <c r="J1899" s="13" t="s">
        <v>2675</v>
      </c>
      <c r="K1899" s="20">
        <v>10110</v>
      </c>
      <c r="L1899" s="13" t="s">
        <v>662</v>
      </c>
      <c r="M1899" s="20">
        <v>114040</v>
      </c>
      <c r="N1899" s="13" t="s">
        <v>2676</v>
      </c>
      <c r="O1899" s="13" t="s">
        <v>718</v>
      </c>
      <c r="P1899" s="13" t="s">
        <v>719</v>
      </c>
      <c r="Q1899" s="13" t="s">
        <v>720</v>
      </c>
      <c r="R1899" s="13" t="s">
        <v>714</v>
      </c>
      <c r="S1899" s="13" t="s">
        <v>682</v>
      </c>
    </row>
    <row r="1900" spans="1:19" x14ac:dyDescent="0.25">
      <c r="A1900" s="13" t="s">
        <v>722</v>
      </c>
      <c r="B1900" s="13" t="s">
        <v>703</v>
      </c>
      <c r="C1900" s="13" t="s">
        <v>723</v>
      </c>
      <c r="D1900" s="13" t="s">
        <v>705</v>
      </c>
      <c r="E1900" s="13" t="s">
        <v>706</v>
      </c>
      <c r="F1900" s="14">
        <v>12960.66</v>
      </c>
      <c r="G1900" s="13" t="s">
        <v>707</v>
      </c>
      <c r="H1900" s="19">
        <v>43983</v>
      </c>
      <c r="I1900" s="13" t="s">
        <v>2603</v>
      </c>
      <c r="J1900" s="13" t="s">
        <v>2675</v>
      </c>
      <c r="K1900" s="20">
        <v>10110</v>
      </c>
      <c r="L1900" s="13" t="s">
        <v>662</v>
      </c>
      <c r="M1900" s="20">
        <v>114040</v>
      </c>
      <c r="N1900" s="13" t="s">
        <v>2676</v>
      </c>
      <c r="O1900" s="13" t="s">
        <v>724</v>
      </c>
      <c r="P1900" s="13" t="s">
        <v>725</v>
      </c>
      <c r="Q1900" s="13" t="s">
        <v>726</v>
      </c>
      <c r="R1900" s="13" t="s">
        <v>714</v>
      </c>
      <c r="S1900" s="13" t="s">
        <v>682</v>
      </c>
    </row>
    <row r="1901" spans="1:19" x14ac:dyDescent="0.25">
      <c r="A1901" s="13" t="s">
        <v>702</v>
      </c>
      <c r="B1901" s="13" t="s">
        <v>703</v>
      </c>
      <c r="C1901" s="13" t="s">
        <v>704</v>
      </c>
      <c r="D1901" s="13" t="s">
        <v>705</v>
      </c>
      <c r="E1901" s="13" t="s">
        <v>706</v>
      </c>
      <c r="F1901" s="14">
        <v>3635.17</v>
      </c>
      <c r="G1901" s="13" t="s">
        <v>707</v>
      </c>
      <c r="H1901" s="19">
        <v>43922</v>
      </c>
      <c r="I1901" s="13" t="s">
        <v>2677</v>
      </c>
      <c r="J1901" s="13" t="s">
        <v>2678</v>
      </c>
      <c r="K1901" s="20">
        <v>10110</v>
      </c>
      <c r="L1901" s="13" t="s">
        <v>662</v>
      </c>
      <c r="M1901" s="20">
        <v>114060</v>
      </c>
      <c r="N1901" s="13" t="s">
        <v>2679</v>
      </c>
      <c r="O1901" s="13" t="s">
        <v>711</v>
      </c>
      <c r="P1901" s="13" t="s">
        <v>712</v>
      </c>
      <c r="Q1901" s="13" t="s">
        <v>713</v>
      </c>
      <c r="R1901" s="13" t="s">
        <v>714</v>
      </c>
      <c r="S1901" s="13" t="s">
        <v>721</v>
      </c>
    </row>
    <row r="1902" spans="1:19" x14ac:dyDescent="0.25">
      <c r="A1902" s="13" t="s">
        <v>716</v>
      </c>
      <c r="B1902" s="13" t="s">
        <v>703</v>
      </c>
      <c r="C1902" s="13" t="s">
        <v>717</v>
      </c>
      <c r="D1902" s="13" t="s">
        <v>705</v>
      </c>
      <c r="E1902" s="13" t="s">
        <v>706</v>
      </c>
      <c r="F1902" s="14">
        <v>3910.33</v>
      </c>
      <c r="G1902" s="13" t="s">
        <v>707</v>
      </c>
      <c r="H1902" s="19">
        <v>43952</v>
      </c>
      <c r="I1902" s="13" t="s">
        <v>2671</v>
      </c>
      <c r="J1902" s="13" t="s">
        <v>2678</v>
      </c>
      <c r="K1902" s="20">
        <v>10110</v>
      </c>
      <c r="L1902" s="13" t="s">
        <v>662</v>
      </c>
      <c r="M1902" s="20">
        <v>114060</v>
      </c>
      <c r="N1902" s="13" t="s">
        <v>2679</v>
      </c>
      <c r="O1902" s="13" t="s">
        <v>718</v>
      </c>
      <c r="P1902" s="13" t="s">
        <v>719</v>
      </c>
      <c r="Q1902" s="13" t="s">
        <v>720</v>
      </c>
      <c r="R1902" s="13" t="s">
        <v>714</v>
      </c>
      <c r="S1902" s="13" t="s">
        <v>721</v>
      </c>
    </row>
    <row r="1903" spans="1:19" x14ac:dyDescent="0.25">
      <c r="A1903" s="13" t="s">
        <v>722</v>
      </c>
      <c r="B1903" s="13" t="s">
        <v>703</v>
      </c>
      <c r="C1903" s="13" t="s">
        <v>723</v>
      </c>
      <c r="D1903" s="13" t="s">
        <v>705</v>
      </c>
      <c r="E1903" s="13" t="s">
        <v>706</v>
      </c>
      <c r="F1903" s="14">
        <v>3910.33</v>
      </c>
      <c r="G1903" s="13" t="s">
        <v>707</v>
      </c>
      <c r="H1903" s="19">
        <v>43983</v>
      </c>
      <c r="I1903" s="13" t="s">
        <v>2608</v>
      </c>
      <c r="J1903" s="13" t="s">
        <v>2678</v>
      </c>
      <c r="K1903" s="20">
        <v>10110</v>
      </c>
      <c r="L1903" s="13" t="s">
        <v>662</v>
      </c>
      <c r="M1903" s="20">
        <v>114060</v>
      </c>
      <c r="N1903" s="13" t="s">
        <v>2679</v>
      </c>
      <c r="O1903" s="13" t="s">
        <v>724</v>
      </c>
      <c r="P1903" s="13" t="s">
        <v>725</v>
      </c>
      <c r="Q1903" s="13" t="s">
        <v>726</v>
      </c>
      <c r="R1903" s="13" t="s">
        <v>714</v>
      </c>
      <c r="S1903" s="13" t="s">
        <v>721</v>
      </c>
    </row>
    <row r="1904" spans="1:19" x14ac:dyDescent="0.25">
      <c r="A1904" s="13" t="s">
        <v>702</v>
      </c>
      <c r="B1904" s="13" t="s">
        <v>703</v>
      </c>
      <c r="C1904" s="13" t="s">
        <v>704</v>
      </c>
      <c r="D1904" s="13" t="s">
        <v>705</v>
      </c>
      <c r="E1904" s="13" t="s">
        <v>706</v>
      </c>
      <c r="F1904" s="14">
        <v>9304.06</v>
      </c>
      <c r="G1904" s="13" t="s">
        <v>707</v>
      </c>
      <c r="H1904" s="19">
        <v>43922</v>
      </c>
      <c r="I1904" s="13" t="s">
        <v>2680</v>
      </c>
      <c r="J1904" s="13" t="s">
        <v>2681</v>
      </c>
      <c r="K1904" s="20">
        <v>10114</v>
      </c>
      <c r="L1904" s="13" t="s">
        <v>663</v>
      </c>
      <c r="M1904" s="20">
        <v>111100</v>
      </c>
      <c r="N1904" s="13" t="s">
        <v>2682</v>
      </c>
      <c r="O1904" s="13" t="s">
        <v>711</v>
      </c>
      <c r="P1904" s="13" t="s">
        <v>712</v>
      </c>
      <c r="Q1904" s="13" t="s">
        <v>713</v>
      </c>
      <c r="R1904" s="13" t="s">
        <v>714</v>
      </c>
      <c r="S1904" s="13" t="s">
        <v>715</v>
      </c>
    </row>
    <row r="1905" spans="1:19" x14ac:dyDescent="0.25">
      <c r="A1905" s="13" t="s">
        <v>716</v>
      </c>
      <c r="B1905" s="13" t="s">
        <v>703</v>
      </c>
      <c r="C1905" s="13" t="s">
        <v>717</v>
      </c>
      <c r="D1905" s="13" t="s">
        <v>705</v>
      </c>
      <c r="E1905" s="13" t="s">
        <v>706</v>
      </c>
      <c r="F1905" s="14">
        <v>9304.06</v>
      </c>
      <c r="G1905" s="13" t="s">
        <v>707</v>
      </c>
      <c r="H1905" s="19">
        <v>43952</v>
      </c>
      <c r="I1905" s="13" t="s">
        <v>2674</v>
      </c>
      <c r="J1905" s="13" t="s">
        <v>2681</v>
      </c>
      <c r="K1905" s="20">
        <v>10114</v>
      </c>
      <c r="L1905" s="13" t="s">
        <v>663</v>
      </c>
      <c r="M1905" s="20">
        <v>111100</v>
      </c>
      <c r="N1905" s="13" t="s">
        <v>2682</v>
      </c>
      <c r="O1905" s="13" t="s">
        <v>718</v>
      </c>
      <c r="P1905" s="13" t="s">
        <v>719</v>
      </c>
      <c r="Q1905" s="13" t="s">
        <v>720</v>
      </c>
      <c r="R1905" s="13" t="s">
        <v>714</v>
      </c>
      <c r="S1905" s="13" t="s">
        <v>715</v>
      </c>
    </row>
    <row r="1906" spans="1:19" x14ac:dyDescent="0.25">
      <c r="A1906" s="13" t="s">
        <v>722</v>
      </c>
      <c r="B1906" s="13" t="s">
        <v>703</v>
      </c>
      <c r="C1906" s="13" t="s">
        <v>723</v>
      </c>
      <c r="D1906" s="13" t="s">
        <v>705</v>
      </c>
      <c r="E1906" s="13" t="s">
        <v>706</v>
      </c>
      <c r="F1906" s="14">
        <v>9304.06</v>
      </c>
      <c r="G1906" s="13" t="s">
        <v>707</v>
      </c>
      <c r="H1906" s="19">
        <v>43983</v>
      </c>
      <c r="I1906" s="13" t="s">
        <v>2611</v>
      </c>
      <c r="J1906" s="13" t="s">
        <v>2681</v>
      </c>
      <c r="K1906" s="20">
        <v>10114</v>
      </c>
      <c r="L1906" s="13" t="s">
        <v>663</v>
      </c>
      <c r="M1906" s="20">
        <v>111100</v>
      </c>
      <c r="N1906" s="13" t="s">
        <v>2682</v>
      </c>
      <c r="O1906" s="13" t="s">
        <v>724</v>
      </c>
      <c r="P1906" s="13" t="s">
        <v>725</v>
      </c>
      <c r="Q1906" s="13" t="s">
        <v>726</v>
      </c>
      <c r="R1906" s="13" t="s">
        <v>714</v>
      </c>
      <c r="S1906" s="13" t="s">
        <v>715</v>
      </c>
    </row>
    <row r="1907" spans="1:19" x14ac:dyDescent="0.25">
      <c r="A1907" s="13" t="s">
        <v>702</v>
      </c>
      <c r="B1907" s="13" t="s">
        <v>703</v>
      </c>
      <c r="C1907" s="13" t="s">
        <v>704</v>
      </c>
      <c r="D1907" s="13" t="s">
        <v>705</v>
      </c>
      <c r="E1907" s="13" t="s">
        <v>706</v>
      </c>
      <c r="F1907" s="14">
        <v>2214.5700000000002</v>
      </c>
      <c r="G1907" s="13" t="s">
        <v>707</v>
      </c>
      <c r="H1907" s="19">
        <v>43922</v>
      </c>
      <c r="I1907" s="13" t="s">
        <v>2683</v>
      </c>
      <c r="J1907" s="13" t="s">
        <v>2684</v>
      </c>
      <c r="K1907" s="20">
        <v>10114</v>
      </c>
      <c r="L1907" s="13" t="s">
        <v>663</v>
      </c>
      <c r="M1907" s="20">
        <v>111200</v>
      </c>
      <c r="N1907" s="13" t="s">
        <v>2685</v>
      </c>
      <c r="O1907" s="13" t="s">
        <v>711</v>
      </c>
      <c r="P1907" s="13" t="s">
        <v>712</v>
      </c>
      <c r="Q1907" s="13" t="s">
        <v>713</v>
      </c>
      <c r="R1907" s="13" t="s">
        <v>714</v>
      </c>
      <c r="S1907" s="13" t="s">
        <v>730</v>
      </c>
    </row>
    <row r="1908" spans="1:19" x14ac:dyDescent="0.25">
      <c r="A1908" s="13" t="s">
        <v>716</v>
      </c>
      <c r="B1908" s="13" t="s">
        <v>703</v>
      </c>
      <c r="C1908" s="13" t="s">
        <v>717</v>
      </c>
      <c r="D1908" s="13" t="s">
        <v>705</v>
      </c>
      <c r="E1908" s="13" t="s">
        <v>706</v>
      </c>
      <c r="F1908" s="14">
        <v>2214.5700000000002</v>
      </c>
      <c r="G1908" s="13" t="s">
        <v>707</v>
      </c>
      <c r="H1908" s="19">
        <v>43952</v>
      </c>
      <c r="I1908" s="13" t="s">
        <v>2677</v>
      </c>
      <c r="J1908" s="13" t="s">
        <v>2684</v>
      </c>
      <c r="K1908" s="20">
        <v>10114</v>
      </c>
      <c r="L1908" s="13" t="s">
        <v>663</v>
      </c>
      <c r="M1908" s="20">
        <v>111200</v>
      </c>
      <c r="N1908" s="13" t="s">
        <v>2685</v>
      </c>
      <c r="O1908" s="13" t="s">
        <v>718</v>
      </c>
      <c r="P1908" s="13" t="s">
        <v>719</v>
      </c>
      <c r="Q1908" s="13" t="s">
        <v>720</v>
      </c>
      <c r="R1908" s="13" t="s">
        <v>714</v>
      </c>
      <c r="S1908" s="13" t="s">
        <v>730</v>
      </c>
    </row>
    <row r="1909" spans="1:19" x14ac:dyDescent="0.25">
      <c r="A1909" s="13" t="s">
        <v>722</v>
      </c>
      <c r="B1909" s="13" t="s">
        <v>703</v>
      </c>
      <c r="C1909" s="13" t="s">
        <v>723</v>
      </c>
      <c r="D1909" s="13" t="s">
        <v>705</v>
      </c>
      <c r="E1909" s="13" t="s">
        <v>706</v>
      </c>
      <c r="F1909" s="14">
        <v>2214.5700000000002</v>
      </c>
      <c r="G1909" s="13" t="s">
        <v>707</v>
      </c>
      <c r="H1909" s="19">
        <v>43983</v>
      </c>
      <c r="I1909" s="13" t="s">
        <v>2614</v>
      </c>
      <c r="J1909" s="13" t="s">
        <v>2684</v>
      </c>
      <c r="K1909" s="20">
        <v>10114</v>
      </c>
      <c r="L1909" s="13" t="s">
        <v>663</v>
      </c>
      <c r="M1909" s="20">
        <v>111200</v>
      </c>
      <c r="N1909" s="13" t="s">
        <v>2685</v>
      </c>
      <c r="O1909" s="13" t="s">
        <v>724</v>
      </c>
      <c r="P1909" s="13" t="s">
        <v>725</v>
      </c>
      <c r="Q1909" s="13" t="s">
        <v>726</v>
      </c>
      <c r="R1909" s="13" t="s">
        <v>714</v>
      </c>
      <c r="S1909" s="13" t="s">
        <v>730</v>
      </c>
    </row>
    <row r="1910" spans="1:19" x14ac:dyDescent="0.25">
      <c r="A1910" s="13" t="s">
        <v>702</v>
      </c>
      <c r="B1910" s="13" t="s">
        <v>703</v>
      </c>
      <c r="C1910" s="13" t="s">
        <v>704</v>
      </c>
      <c r="D1910" s="13" t="s">
        <v>705</v>
      </c>
      <c r="E1910" s="13" t="s">
        <v>706</v>
      </c>
      <c r="F1910" s="14">
        <v>76587.39</v>
      </c>
      <c r="G1910" s="13" t="s">
        <v>707</v>
      </c>
      <c r="H1910" s="19">
        <v>43922</v>
      </c>
      <c r="I1910" s="13" t="s">
        <v>2686</v>
      </c>
      <c r="J1910" s="13" t="s">
        <v>2687</v>
      </c>
      <c r="K1910" s="20">
        <v>10114</v>
      </c>
      <c r="L1910" s="13" t="s">
        <v>663</v>
      </c>
      <c r="M1910" s="20">
        <v>111400</v>
      </c>
      <c r="N1910" s="13" t="s">
        <v>2688</v>
      </c>
      <c r="O1910" s="13" t="s">
        <v>711</v>
      </c>
      <c r="P1910" s="13" t="s">
        <v>712</v>
      </c>
      <c r="Q1910" s="13" t="s">
        <v>713</v>
      </c>
      <c r="R1910" s="13" t="s">
        <v>714</v>
      </c>
      <c r="S1910" s="13" t="s">
        <v>682</v>
      </c>
    </row>
    <row r="1911" spans="1:19" x14ac:dyDescent="0.25">
      <c r="A1911" s="13" t="s">
        <v>716</v>
      </c>
      <c r="B1911" s="13" t="s">
        <v>703</v>
      </c>
      <c r="C1911" s="13" t="s">
        <v>717</v>
      </c>
      <c r="D1911" s="13" t="s">
        <v>705</v>
      </c>
      <c r="E1911" s="13" t="s">
        <v>706</v>
      </c>
      <c r="F1911" s="14">
        <v>76783.28</v>
      </c>
      <c r="G1911" s="13" t="s">
        <v>707</v>
      </c>
      <c r="H1911" s="19">
        <v>43952</v>
      </c>
      <c r="I1911" s="13" t="s">
        <v>2680</v>
      </c>
      <c r="J1911" s="13" t="s">
        <v>2687</v>
      </c>
      <c r="K1911" s="20">
        <v>10114</v>
      </c>
      <c r="L1911" s="13" t="s">
        <v>663</v>
      </c>
      <c r="M1911" s="20">
        <v>111400</v>
      </c>
      <c r="N1911" s="13" t="s">
        <v>2688</v>
      </c>
      <c r="O1911" s="13" t="s">
        <v>718</v>
      </c>
      <c r="P1911" s="13" t="s">
        <v>719</v>
      </c>
      <c r="Q1911" s="13" t="s">
        <v>720</v>
      </c>
      <c r="R1911" s="13" t="s">
        <v>714</v>
      </c>
      <c r="S1911" s="13" t="s">
        <v>682</v>
      </c>
    </row>
    <row r="1912" spans="1:19" x14ac:dyDescent="0.25">
      <c r="A1912" s="13" t="s">
        <v>722</v>
      </c>
      <c r="B1912" s="13" t="s">
        <v>703</v>
      </c>
      <c r="C1912" s="13" t="s">
        <v>723</v>
      </c>
      <c r="D1912" s="13" t="s">
        <v>705</v>
      </c>
      <c r="E1912" s="13" t="s">
        <v>706</v>
      </c>
      <c r="F1912" s="14">
        <v>76036.34</v>
      </c>
      <c r="G1912" s="13" t="s">
        <v>707</v>
      </c>
      <c r="H1912" s="19">
        <v>43983</v>
      </c>
      <c r="I1912" s="13" t="s">
        <v>2617</v>
      </c>
      <c r="J1912" s="13" t="s">
        <v>2687</v>
      </c>
      <c r="K1912" s="20">
        <v>10114</v>
      </c>
      <c r="L1912" s="13" t="s">
        <v>663</v>
      </c>
      <c r="M1912" s="20">
        <v>111400</v>
      </c>
      <c r="N1912" s="13" t="s">
        <v>2688</v>
      </c>
      <c r="O1912" s="13" t="s">
        <v>724</v>
      </c>
      <c r="P1912" s="13" t="s">
        <v>725</v>
      </c>
      <c r="Q1912" s="13" t="s">
        <v>726</v>
      </c>
      <c r="R1912" s="13" t="s">
        <v>714</v>
      </c>
      <c r="S1912" s="13" t="s">
        <v>682</v>
      </c>
    </row>
    <row r="1913" spans="1:19" x14ac:dyDescent="0.25">
      <c r="A1913" s="13" t="s">
        <v>702</v>
      </c>
      <c r="B1913" s="13" t="s">
        <v>703</v>
      </c>
      <c r="C1913" s="13" t="s">
        <v>704</v>
      </c>
      <c r="D1913" s="13" t="s">
        <v>705</v>
      </c>
      <c r="E1913" s="13" t="s">
        <v>706</v>
      </c>
      <c r="F1913" s="14">
        <v>12917.28</v>
      </c>
      <c r="G1913" s="13" t="s">
        <v>707</v>
      </c>
      <c r="H1913" s="19">
        <v>43922</v>
      </c>
      <c r="I1913" s="13" t="s">
        <v>2689</v>
      </c>
      <c r="J1913" s="13" t="s">
        <v>2690</v>
      </c>
      <c r="K1913" s="20">
        <v>10114</v>
      </c>
      <c r="L1913" s="13" t="s">
        <v>663</v>
      </c>
      <c r="M1913" s="20">
        <v>111600</v>
      </c>
      <c r="N1913" s="13" t="s">
        <v>2691</v>
      </c>
      <c r="O1913" s="13" t="s">
        <v>711</v>
      </c>
      <c r="P1913" s="13" t="s">
        <v>712</v>
      </c>
      <c r="Q1913" s="13" t="s">
        <v>713</v>
      </c>
      <c r="R1913" s="13" t="s">
        <v>714</v>
      </c>
      <c r="S1913" s="13" t="s">
        <v>721</v>
      </c>
    </row>
    <row r="1914" spans="1:19" x14ac:dyDescent="0.25">
      <c r="A1914" s="13" t="s">
        <v>716</v>
      </c>
      <c r="B1914" s="13" t="s">
        <v>703</v>
      </c>
      <c r="C1914" s="13" t="s">
        <v>717</v>
      </c>
      <c r="D1914" s="13" t="s">
        <v>705</v>
      </c>
      <c r="E1914" s="13" t="s">
        <v>706</v>
      </c>
      <c r="F1914" s="14">
        <v>12658.11</v>
      </c>
      <c r="G1914" s="13" t="s">
        <v>707</v>
      </c>
      <c r="H1914" s="19">
        <v>43952</v>
      </c>
      <c r="I1914" s="13" t="s">
        <v>2683</v>
      </c>
      <c r="J1914" s="13" t="s">
        <v>2690</v>
      </c>
      <c r="K1914" s="20">
        <v>10114</v>
      </c>
      <c r="L1914" s="13" t="s">
        <v>663</v>
      </c>
      <c r="M1914" s="20">
        <v>111600</v>
      </c>
      <c r="N1914" s="13" t="s">
        <v>2691</v>
      </c>
      <c r="O1914" s="13" t="s">
        <v>718</v>
      </c>
      <c r="P1914" s="13" t="s">
        <v>719</v>
      </c>
      <c r="Q1914" s="13" t="s">
        <v>720</v>
      </c>
      <c r="R1914" s="13" t="s">
        <v>714</v>
      </c>
      <c r="S1914" s="13" t="s">
        <v>721</v>
      </c>
    </row>
    <row r="1915" spans="1:19" x14ac:dyDescent="0.25">
      <c r="A1915" s="13" t="s">
        <v>722</v>
      </c>
      <c r="B1915" s="13" t="s">
        <v>703</v>
      </c>
      <c r="C1915" s="13" t="s">
        <v>723</v>
      </c>
      <c r="D1915" s="13" t="s">
        <v>705</v>
      </c>
      <c r="E1915" s="13" t="s">
        <v>706</v>
      </c>
      <c r="F1915" s="14">
        <v>12658.11</v>
      </c>
      <c r="G1915" s="13" t="s">
        <v>707</v>
      </c>
      <c r="H1915" s="19">
        <v>43983</v>
      </c>
      <c r="I1915" s="13" t="s">
        <v>2620</v>
      </c>
      <c r="J1915" s="13" t="s">
        <v>2690</v>
      </c>
      <c r="K1915" s="20">
        <v>10114</v>
      </c>
      <c r="L1915" s="13" t="s">
        <v>663</v>
      </c>
      <c r="M1915" s="20">
        <v>111600</v>
      </c>
      <c r="N1915" s="13" t="s">
        <v>2691</v>
      </c>
      <c r="O1915" s="13" t="s">
        <v>724</v>
      </c>
      <c r="P1915" s="13" t="s">
        <v>725</v>
      </c>
      <c r="Q1915" s="13" t="s">
        <v>726</v>
      </c>
      <c r="R1915" s="13" t="s">
        <v>714</v>
      </c>
      <c r="S1915" s="13" t="s">
        <v>721</v>
      </c>
    </row>
    <row r="1916" spans="1:19" x14ac:dyDescent="0.25">
      <c r="A1916" s="13" t="s">
        <v>702</v>
      </c>
      <c r="B1916" s="13" t="s">
        <v>703</v>
      </c>
      <c r="C1916" s="13" t="s">
        <v>704</v>
      </c>
      <c r="D1916" s="13" t="s">
        <v>705</v>
      </c>
      <c r="E1916" s="13" t="s">
        <v>706</v>
      </c>
      <c r="F1916" s="14">
        <v>776.28</v>
      </c>
      <c r="G1916" s="13" t="s">
        <v>707</v>
      </c>
      <c r="H1916" s="19">
        <v>43922</v>
      </c>
      <c r="I1916" s="13" t="s">
        <v>2692</v>
      </c>
      <c r="J1916" s="13" t="s">
        <v>2693</v>
      </c>
      <c r="K1916" s="20">
        <v>10114</v>
      </c>
      <c r="L1916" s="13" t="s">
        <v>663</v>
      </c>
      <c r="M1916" s="20">
        <v>111700</v>
      </c>
      <c r="N1916" s="13" t="s">
        <v>2694</v>
      </c>
      <c r="O1916" s="13" t="s">
        <v>711</v>
      </c>
      <c r="P1916" s="13" t="s">
        <v>712</v>
      </c>
      <c r="Q1916" s="13" t="s">
        <v>713</v>
      </c>
      <c r="R1916" s="13" t="s">
        <v>714</v>
      </c>
      <c r="S1916" s="13" t="s">
        <v>741</v>
      </c>
    </row>
    <row r="1917" spans="1:19" x14ac:dyDescent="0.25">
      <c r="A1917" s="13" t="s">
        <v>716</v>
      </c>
      <c r="B1917" s="13" t="s">
        <v>703</v>
      </c>
      <c r="C1917" s="13" t="s">
        <v>717</v>
      </c>
      <c r="D1917" s="13" t="s">
        <v>705</v>
      </c>
      <c r="E1917" s="13" t="s">
        <v>706</v>
      </c>
      <c r="F1917" s="14">
        <v>1756.28</v>
      </c>
      <c r="G1917" s="13" t="s">
        <v>707</v>
      </c>
      <c r="H1917" s="19">
        <v>43952</v>
      </c>
      <c r="I1917" s="13" t="s">
        <v>2686</v>
      </c>
      <c r="J1917" s="13" t="s">
        <v>2693</v>
      </c>
      <c r="K1917" s="20">
        <v>10114</v>
      </c>
      <c r="L1917" s="13" t="s">
        <v>663</v>
      </c>
      <c r="M1917" s="20">
        <v>111700</v>
      </c>
      <c r="N1917" s="13" t="s">
        <v>2694</v>
      </c>
      <c r="O1917" s="13" t="s">
        <v>718</v>
      </c>
      <c r="P1917" s="13" t="s">
        <v>719</v>
      </c>
      <c r="Q1917" s="13" t="s">
        <v>720</v>
      </c>
      <c r="R1917" s="13" t="s">
        <v>714</v>
      </c>
      <c r="S1917" s="13" t="s">
        <v>741</v>
      </c>
    </row>
    <row r="1918" spans="1:19" x14ac:dyDescent="0.25">
      <c r="A1918" s="13" t="s">
        <v>722</v>
      </c>
      <c r="B1918" s="13" t="s">
        <v>703</v>
      </c>
      <c r="C1918" s="13" t="s">
        <v>723</v>
      </c>
      <c r="D1918" s="13" t="s">
        <v>705</v>
      </c>
      <c r="E1918" s="13" t="s">
        <v>706</v>
      </c>
      <c r="F1918" s="14">
        <v>1266.28</v>
      </c>
      <c r="G1918" s="13" t="s">
        <v>707</v>
      </c>
      <c r="H1918" s="19">
        <v>43983</v>
      </c>
      <c r="I1918" s="13" t="s">
        <v>2623</v>
      </c>
      <c r="J1918" s="13" t="s">
        <v>2693</v>
      </c>
      <c r="K1918" s="20">
        <v>10114</v>
      </c>
      <c r="L1918" s="13" t="s">
        <v>663</v>
      </c>
      <c r="M1918" s="20">
        <v>111700</v>
      </c>
      <c r="N1918" s="13" t="s">
        <v>2694</v>
      </c>
      <c r="O1918" s="13" t="s">
        <v>724</v>
      </c>
      <c r="P1918" s="13" t="s">
        <v>725</v>
      </c>
      <c r="Q1918" s="13" t="s">
        <v>726</v>
      </c>
      <c r="R1918" s="13" t="s">
        <v>714</v>
      </c>
      <c r="S1918" s="13" t="s">
        <v>741</v>
      </c>
    </row>
    <row r="1919" spans="1:19" x14ac:dyDescent="0.25">
      <c r="A1919" s="13" t="s">
        <v>716</v>
      </c>
      <c r="B1919" s="13" t="s">
        <v>703</v>
      </c>
      <c r="C1919" s="13" t="s">
        <v>717</v>
      </c>
      <c r="D1919" s="13" t="s">
        <v>705</v>
      </c>
      <c r="E1919" s="13" t="s">
        <v>706</v>
      </c>
      <c r="F1919" s="14">
        <v>34.22</v>
      </c>
      <c r="G1919" s="13" t="s">
        <v>707</v>
      </c>
      <c r="H1919" s="19">
        <v>43952</v>
      </c>
      <c r="I1919" s="13" t="s">
        <v>2689</v>
      </c>
      <c r="J1919" s="13" t="s">
        <v>2695</v>
      </c>
      <c r="K1919" s="20">
        <v>10114</v>
      </c>
      <c r="L1919" s="13" t="s">
        <v>663</v>
      </c>
      <c r="M1919" s="20">
        <v>113000</v>
      </c>
      <c r="N1919" s="13" t="s">
        <v>2696</v>
      </c>
      <c r="O1919" s="13" t="s">
        <v>718</v>
      </c>
      <c r="P1919" s="13" t="s">
        <v>719</v>
      </c>
      <c r="Q1919" s="13" t="s">
        <v>720</v>
      </c>
      <c r="R1919" s="13" t="s">
        <v>714</v>
      </c>
      <c r="S1919" s="13" t="s">
        <v>741</v>
      </c>
    </row>
    <row r="1920" spans="1:19" x14ac:dyDescent="0.25">
      <c r="A1920" s="13" t="s">
        <v>702</v>
      </c>
      <c r="B1920" s="13" t="s">
        <v>703</v>
      </c>
      <c r="C1920" s="13" t="s">
        <v>704</v>
      </c>
      <c r="D1920" s="13" t="s">
        <v>705</v>
      </c>
      <c r="E1920" s="13" t="s">
        <v>706</v>
      </c>
      <c r="F1920" s="14">
        <v>778.88</v>
      </c>
      <c r="G1920" s="13" t="s">
        <v>707</v>
      </c>
      <c r="H1920" s="19">
        <v>43922</v>
      </c>
      <c r="I1920" s="13" t="s">
        <v>2697</v>
      </c>
      <c r="J1920" s="13" t="s">
        <v>2698</v>
      </c>
      <c r="K1920" s="20">
        <v>10114</v>
      </c>
      <c r="L1920" s="13" t="s">
        <v>663</v>
      </c>
      <c r="M1920" s="20">
        <v>113010</v>
      </c>
      <c r="N1920" s="13" t="s">
        <v>2699</v>
      </c>
      <c r="O1920" s="13" t="s">
        <v>711</v>
      </c>
      <c r="P1920" s="13" t="s">
        <v>712</v>
      </c>
      <c r="Q1920" s="13" t="s">
        <v>713</v>
      </c>
      <c r="R1920" s="13" t="s">
        <v>714</v>
      </c>
      <c r="S1920" s="13" t="s">
        <v>715</v>
      </c>
    </row>
    <row r="1921" spans="1:19" x14ac:dyDescent="0.25">
      <c r="A1921" s="13" t="s">
        <v>716</v>
      </c>
      <c r="B1921" s="13" t="s">
        <v>703</v>
      </c>
      <c r="C1921" s="13" t="s">
        <v>717</v>
      </c>
      <c r="D1921" s="13" t="s">
        <v>705</v>
      </c>
      <c r="E1921" s="13" t="s">
        <v>706</v>
      </c>
      <c r="F1921" s="14">
        <v>778.88</v>
      </c>
      <c r="G1921" s="13" t="s">
        <v>707</v>
      </c>
      <c r="H1921" s="19">
        <v>43952</v>
      </c>
      <c r="I1921" s="13" t="s">
        <v>2692</v>
      </c>
      <c r="J1921" s="13" t="s">
        <v>2698</v>
      </c>
      <c r="K1921" s="20">
        <v>10114</v>
      </c>
      <c r="L1921" s="13" t="s">
        <v>663</v>
      </c>
      <c r="M1921" s="20">
        <v>113010</v>
      </c>
      <c r="N1921" s="13" t="s">
        <v>2699</v>
      </c>
      <c r="O1921" s="13" t="s">
        <v>718</v>
      </c>
      <c r="P1921" s="13" t="s">
        <v>719</v>
      </c>
      <c r="Q1921" s="13" t="s">
        <v>720</v>
      </c>
      <c r="R1921" s="13" t="s">
        <v>714</v>
      </c>
      <c r="S1921" s="13" t="s">
        <v>715</v>
      </c>
    </row>
    <row r="1922" spans="1:19" x14ac:dyDescent="0.25">
      <c r="A1922" s="13" t="s">
        <v>722</v>
      </c>
      <c r="B1922" s="13" t="s">
        <v>703</v>
      </c>
      <c r="C1922" s="13" t="s">
        <v>723</v>
      </c>
      <c r="D1922" s="13" t="s">
        <v>705</v>
      </c>
      <c r="E1922" s="13" t="s">
        <v>706</v>
      </c>
      <c r="F1922" s="14">
        <v>778.88</v>
      </c>
      <c r="G1922" s="13" t="s">
        <v>707</v>
      </c>
      <c r="H1922" s="19">
        <v>43983</v>
      </c>
      <c r="I1922" s="13" t="s">
        <v>2626</v>
      </c>
      <c r="J1922" s="13" t="s">
        <v>2698</v>
      </c>
      <c r="K1922" s="20">
        <v>10114</v>
      </c>
      <c r="L1922" s="13" t="s">
        <v>663</v>
      </c>
      <c r="M1922" s="20">
        <v>113010</v>
      </c>
      <c r="N1922" s="13" t="s">
        <v>2699</v>
      </c>
      <c r="O1922" s="13" t="s">
        <v>724</v>
      </c>
      <c r="P1922" s="13" t="s">
        <v>725</v>
      </c>
      <c r="Q1922" s="13" t="s">
        <v>726</v>
      </c>
      <c r="R1922" s="13" t="s">
        <v>714</v>
      </c>
      <c r="S1922" s="13" t="s">
        <v>715</v>
      </c>
    </row>
    <row r="1923" spans="1:19" x14ac:dyDescent="0.25">
      <c r="A1923" s="13" t="s">
        <v>702</v>
      </c>
      <c r="B1923" s="13" t="s">
        <v>703</v>
      </c>
      <c r="C1923" s="13" t="s">
        <v>704</v>
      </c>
      <c r="D1923" s="13" t="s">
        <v>705</v>
      </c>
      <c r="E1923" s="13" t="s">
        <v>706</v>
      </c>
      <c r="F1923" s="14">
        <v>204.59</v>
      </c>
      <c r="G1923" s="13" t="s">
        <v>707</v>
      </c>
      <c r="H1923" s="19">
        <v>43922</v>
      </c>
      <c r="I1923" s="13" t="s">
        <v>2700</v>
      </c>
      <c r="J1923" s="13" t="s">
        <v>2701</v>
      </c>
      <c r="K1923" s="20">
        <v>10114</v>
      </c>
      <c r="L1923" s="13" t="s">
        <v>663</v>
      </c>
      <c r="M1923" s="20">
        <v>113020</v>
      </c>
      <c r="N1923" s="13" t="s">
        <v>2702</v>
      </c>
      <c r="O1923" s="13" t="s">
        <v>711</v>
      </c>
      <c r="P1923" s="13" t="s">
        <v>712</v>
      </c>
      <c r="Q1923" s="13" t="s">
        <v>713</v>
      </c>
      <c r="R1923" s="13" t="s">
        <v>714</v>
      </c>
      <c r="S1923" s="13" t="s">
        <v>730</v>
      </c>
    </row>
    <row r="1924" spans="1:19" x14ac:dyDescent="0.25">
      <c r="A1924" s="13" t="s">
        <v>716</v>
      </c>
      <c r="B1924" s="13" t="s">
        <v>703</v>
      </c>
      <c r="C1924" s="13" t="s">
        <v>717</v>
      </c>
      <c r="D1924" s="13" t="s">
        <v>705</v>
      </c>
      <c r="E1924" s="13" t="s">
        <v>706</v>
      </c>
      <c r="F1924" s="14">
        <v>204.59</v>
      </c>
      <c r="G1924" s="13" t="s">
        <v>707</v>
      </c>
      <c r="H1924" s="19">
        <v>43952</v>
      </c>
      <c r="I1924" s="13" t="s">
        <v>2697</v>
      </c>
      <c r="J1924" s="13" t="s">
        <v>2701</v>
      </c>
      <c r="K1924" s="20">
        <v>10114</v>
      </c>
      <c r="L1924" s="13" t="s">
        <v>663</v>
      </c>
      <c r="M1924" s="20">
        <v>113020</v>
      </c>
      <c r="N1924" s="13" t="s">
        <v>2702</v>
      </c>
      <c r="O1924" s="13" t="s">
        <v>718</v>
      </c>
      <c r="P1924" s="13" t="s">
        <v>719</v>
      </c>
      <c r="Q1924" s="13" t="s">
        <v>720</v>
      </c>
      <c r="R1924" s="13" t="s">
        <v>714</v>
      </c>
      <c r="S1924" s="13" t="s">
        <v>730</v>
      </c>
    </row>
    <row r="1925" spans="1:19" x14ac:dyDescent="0.25">
      <c r="A1925" s="13" t="s">
        <v>722</v>
      </c>
      <c r="B1925" s="13" t="s">
        <v>703</v>
      </c>
      <c r="C1925" s="13" t="s">
        <v>723</v>
      </c>
      <c r="D1925" s="13" t="s">
        <v>705</v>
      </c>
      <c r="E1925" s="13" t="s">
        <v>706</v>
      </c>
      <c r="F1925" s="14">
        <v>204.59</v>
      </c>
      <c r="G1925" s="13" t="s">
        <v>707</v>
      </c>
      <c r="H1925" s="19">
        <v>43983</v>
      </c>
      <c r="I1925" s="13" t="s">
        <v>2629</v>
      </c>
      <c r="J1925" s="13" t="s">
        <v>2701</v>
      </c>
      <c r="K1925" s="20">
        <v>10114</v>
      </c>
      <c r="L1925" s="13" t="s">
        <v>663</v>
      </c>
      <c r="M1925" s="20">
        <v>113020</v>
      </c>
      <c r="N1925" s="13" t="s">
        <v>2702</v>
      </c>
      <c r="O1925" s="13" t="s">
        <v>724</v>
      </c>
      <c r="P1925" s="13" t="s">
        <v>725</v>
      </c>
      <c r="Q1925" s="13" t="s">
        <v>726</v>
      </c>
      <c r="R1925" s="13" t="s">
        <v>714</v>
      </c>
      <c r="S1925" s="13" t="s">
        <v>730</v>
      </c>
    </row>
    <row r="1926" spans="1:19" x14ac:dyDescent="0.25">
      <c r="A1926" s="13" t="s">
        <v>702</v>
      </c>
      <c r="B1926" s="13" t="s">
        <v>703</v>
      </c>
      <c r="C1926" s="13" t="s">
        <v>704</v>
      </c>
      <c r="D1926" s="13" t="s">
        <v>705</v>
      </c>
      <c r="E1926" s="13" t="s">
        <v>706</v>
      </c>
      <c r="F1926" s="14">
        <v>7274.37</v>
      </c>
      <c r="G1926" s="13" t="s">
        <v>707</v>
      </c>
      <c r="H1926" s="19">
        <v>43922</v>
      </c>
      <c r="I1926" s="13" t="s">
        <v>2703</v>
      </c>
      <c r="J1926" s="13" t="s">
        <v>2704</v>
      </c>
      <c r="K1926" s="20">
        <v>10114</v>
      </c>
      <c r="L1926" s="13" t="s">
        <v>663</v>
      </c>
      <c r="M1926" s="20">
        <v>113040</v>
      </c>
      <c r="N1926" s="13" t="s">
        <v>2705</v>
      </c>
      <c r="O1926" s="13" t="s">
        <v>711</v>
      </c>
      <c r="P1926" s="13" t="s">
        <v>712</v>
      </c>
      <c r="Q1926" s="13" t="s">
        <v>713</v>
      </c>
      <c r="R1926" s="13" t="s">
        <v>714</v>
      </c>
      <c r="S1926" s="13" t="s">
        <v>682</v>
      </c>
    </row>
    <row r="1927" spans="1:19" x14ac:dyDescent="0.25">
      <c r="A1927" s="13" t="s">
        <v>716</v>
      </c>
      <c r="B1927" s="13" t="s">
        <v>703</v>
      </c>
      <c r="C1927" s="13" t="s">
        <v>717</v>
      </c>
      <c r="D1927" s="13" t="s">
        <v>705</v>
      </c>
      <c r="E1927" s="13" t="s">
        <v>706</v>
      </c>
      <c r="F1927" s="14">
        <v>7320.74</v>
      </c>
      <c r="G1927" s="13" t="s">
        <v>707</v>
      </c>
      <c r="H1927" s="19">
        <v>43952</v>
      </c>
      <c r="I1927" s="13" t="s">
        <v>2700</v>
      </c>
      <c r="J1927" s="13" t="s">
        <v>2704</v>
      </c>
      <c r="K1927" s="20">
        <v>10114</v>
      </c>
      <c r="L1927" s="13" t="s">
        <v>663</v>
      </c>
      <c r="M1927" s="20">
        <v>113040</v>
      </c>
      <c r="N1927" s="13" t="s">
        <v>2705</v>
      </c>
      <c r="O1927" s="13" t="s">
        <v>718</v>
      </c>
      <c r="P1927" s="13" t="s">
        <v>719</v>
      </c>
      <c r="Q1927" s="13" t="s">
        <v>720</v>
      </c>
      <c r="R1927" s="13" t="s">
        <v>714</v>
      </c>
      <c r="S1927" s="13" t="s">
        <v>682</v>
      </c>
    </row>
    <row r="1928" spans="1:19" x14ac:dyDescent="0.25">
      <c r="A1928" s="13" t="s">
        <v>722</v>
      </c>
      <c r="B1928" s="13" t="s">
        <v>703</v>
      </c>
      <c r="C1928" s="13" t="s">
        <v>723</v>
      </c>
      <c r="D1928" s="13" t="s">
        <v>705</v>
      </c>
      <c r="E1928" s="13" t="s">
        <v>706</v>
      </c>
      <c r="F1928" s="14">
        <v>7166.31</v>
      </c>
      <c r="G1928" s="13" t="s">
        <v>707</v>
      </c>
      <c r="H1928" s="19">
        <v>43983</v>
      </c>
      <c r="I1928" s="13" t="s">
        <v>2632</v>
      </c>
      <c r="J1928" s="13" t="s">
        <v>2704</v>
      </c>
      <c r="K1928" s="20">
        <v>10114</v>
      </c>
      <c r="L1928" s="13" t="s">
        <v>663</v>
      </c>
      <c r="M1928" s="20">
        <v>113040</v>
      </c>
      <c r="N1928" s="13" t="s">
        <v>2705</v>
      </c>
      <c r="O1928" s="13" t="s">
        <v>724</v>
      </c>
      <c r="P1928" s="13" t="s">
        <v>725</v>
      </c>
      <c r="Q1928" s="13" t="s">
        <v>726</v>
      </c>
      <c r="R1928" s="13" t="s">
        <v>714</v>
      </c>
      <c r="S1928" s="13" t="s">
        <v>682</v>
      </c>
    </row>
    <row r="1929" spans="1:19" x14ac:dyDescent="0.25">
      <c r="A1929" s="13" t="s">
        <v>702</v>
      </c>
      <c r="B1929" s="13" t="s">
        <v>703</v>
      </c>
      <c r="C1929" s="13" t="s">
        <v>704</v>
      </c>
      <c r="D1929" s="13" t="s">
        <v>705</v>
      </c>
      <c r="E1929" s="13" t="s">
        <v>706</v>
      </c>
      <c r="F1929" s="14">
        <v>672.04</v>
      </c>
      <c r="G1929" s="13" t="s">
        <v>707</v>
      </c>
      <c r="H1929" s="19">
        <v>43922</v>
      </c>
      <c r="I1929" s="13" t="s">
        <v>2706</v>
      </c>
      <c r="J1929" s="13" t="s">
        <v>2707</v>
      </c>
      <c r="K1929" s="20">
        <v>10114</v>
      </c>
      <c r="L1929" s="13" t="s">
        <v>663</v>
      </c>
      <c r="M1929" s="20">
        <v>113060</v>
      </c>
      <c r="N1929" s="13" t="s">
        <v>2708</v>
      </c>
      <c r="O1929" s="13" t="s">
        <v>711</v>
      </c>
      <c r="P1929" s="13" t="s">
        <v>712</v>
      </c>
      <c r="Q1929" s="13" t="s">
        <v>713</v>
      </c>
      <c r="R1929" s="13" t="s">
        <v>714</v>
      </c>
      <c r="S1929" s="13" t="s">
        <v>721</v>
      </c>
    </row>
    <row r="1930" spans="1:19" x14ac:dyDescent="0.25">
      <c r="A1930" s="13" t="s">
        <v>716</v>
      </c>
      <c r="B1930" s="13" t="s">
        <v>703</v>
      </c>
      <c r="C1930" s="13" t="s">
        <v>717</v>
      </c>
      <c r="D1930" s="13" t="s">
        <v>705</v>
      </c>
      <c r="E1930" s="13" t="s">
        <v>706</v>
      </c>
      <c r="F1930" s="14">
        <v>636.27</v>
      </c>
      <c r="G1930" s="13" t="s">
        <v>707</v>
      </c>
      <c r="H1930" s="19">
        <v>43952</v>
      </c>
      <c r="I1930" s="13" t="s">
        <v>2703</v>
      </c>
      <c r="J1930" s="13" t="s">
        <v>2707</v>
      </c>
      <c r="K1930" s="20">
        <v>10114</v>
      </c>
      <c r="L1930" s="13" t="s">
        <v>663</v>
      </c>
      <c r="M1930" s="20">
        <v>113060</v>
      </c>
      <c r="N1930" s="13" t="s">
        <v>2708</v>
      </c>
      <c r="O1930" s="13" t="s">
        <v>718</v>
      </c>
      <c r="P1930" s="13" t="s">
        <v>719</v>
      </c>
      <c r="Q1930" s="13" t="s">
        <v>720</v>
      </c>
      <c r="R1930" s="13" t="s">
        <v>714</v>
      </c>
      <c r="S1930" s="13" t="s">
        <v>721</v>
      </c>
    </row>
    <row r="1931" spans="1:19" x14ac:dyDescent="0.25">
      <c r="A1931" s="13" t="s">
        <v>722</v>
      </c>
      <c r="B1931" s="13" t="s">
        <v>703</v>
      </c>
      <c r="C1931" s="13" t="s">
        <v>723</v>
      </c>
      <c r="D1931" s="13" t="s">
        <v>705</v>
      </c>
      <c r="E1931" s="13" t="s">
        <v>706</v>
      </c>
      <c r="F1931" s="14">
        <v>636.27</v>
      </c>
      <c r="G1931" s="13" t="s">
        <v>707</v>
      </c>
      <c r="H1931" s="19">
        <v>43983</v>
      </c>
      <c r="I1931" s="13" t="s">
        <v>2635</v>
      </c>
      <c r="J1931" s="13" t="s">
        <v>2707</v>
      </c>
      <c r="K1931" s="20">
        <v>10114</v>
      </c>
      <c r="L1931" s="13" t="s">
        <v>663</v>
      </c>
      <c r="M1931" s="20">
        <v>113060</v>
      </c>
      <c r="N1931" s="13" t="s">
        <v>2708</v>
      </c>
      <c r="O1931" s="13" t="s">
        <v>724</v>
      </c>
      <c r="P1931" s="13" t="s">
        <v>725</v>
      </c>
      <c r="Q1931" s="13" t="s">
        <v>726</v>
      </c>
      <c r="R1931" s="13" t="s">
        <v>714</v>
      </c>
      <c r="S1931" s="13" t="s">
        <v>721</v>
      </c>
    </row>
    <row r="1932" spans="1:19" x14ac:dyDescent="0.25">
      <c r="A1932" s="13" t="s">
        <v>702</v>
      </c>
      <c r="B1932" s="13" t="s">
        <v>703</v>
      </c>
      <c r="C1932" s="13" t="s">
        <v>704</v>
      </c>
      <c r="D1932" s="13" t="s">
        <v>705</v>
      </c>
      <c r="E1932" s="13" t="s">
        <v>706</v>
      </c>
      <c r="F1932" s="14">
        <v>216.58</v>
      </c>
      <c r="G1932" s="13" t="s">
        <v>707</v>
      </c>
      <c r="H1932" s="19">
        <v>43922</v>
      </c>
      <c r="I1932" s="13" t="s">
        <v>2709</v>
      </c>
      <c r="J1932" s="13" t="s">
        <v>2710</v>
      </c>
      <c r="K1932" s="20">
        <v>10114</v>
      </c>
      <c r="L1932" s="13" t="s">
        <v>663</v>
      </c>
      <c r="M1932" s="20">
        <v>114000</v>
      </c>
      <c r="N1932" s="13" t="s">
        <v>2711</v>
      </c>
      <c r="O1932" s="13" t="s">
        <v>711</v>
      </c>
      <c r="P1932" s="13" t="s">
        <v>712</v>
      </c>
      <c r="Q1932" s="13" t="s">
        <v>713</v>
      </c>
      <c r="R1932" s="13" t="s">
        <v>714</v>
      </c>
      <c r="S1932" s="13" t="s">
        <v>741</v>
      </c>
    </row>
    <row r="1933" spans="1:19" x14ac:dyDescent="0.25">
      <c r="A1933" s="13" t="s">
        <v>716</v>
      </c>
      <c r="B1933" s="13" t="s">
        <v>703</v>
      </c>
      <c r="C1933" s="13" t="s">
        <v>717</v>
      </c>
      <c r="D1933" s="13" t="s">
        <v>705</v>
      </c>
      <c r="E1933" s="13" t="s">
        <v>706</v>
      </c>
      <c r="F1933" s="14">
        <v>490</v>
      </c>
      <c r="G1933" s="13" t="s">
        <v>707</v>
      </c>
      <c r="H1933" s="19">
        <v>43952</v>
      </c>
      <c r="I1933" s="13" t="s">
        <v>2706</v>
      </c>
      <c r="J1933" s="13" t="s">
        <v>2710</v>
      </c>
      <c r="K1933" s="20">
        <v>10114</v>
      </c>
      <c r="L1933" s="13" t="s">
        <v>663</v>
      </c>
      <c r="M1933" s="20">
        <v>114000</v>
      </c>
      <c r="N1933" s="13" t="s">
        <v>2711</v>
      </c>
      <c r="O1933" s="13" t="s">
        <v>718</v>
      </c>
      <c r="P1933" s="13" t="s">
        <v>719</v>
      </c>
      <c r="Q1933" s="13" t="s">
        <v>720</v>
      </c>
      <c r="R1933" s="13" t="s">
        <v>714</v>
      </c>
      <c r="S1933" s="13" t="s">
        <v>741</v>
      </c>
    </row>
    <row r="1934" spans="1:19" x14ac:dyDescent="0.25">
      <c r="A1934" s="13" t="s">
        <v>722</v>
      </c>
      <c r="B1934" s="13" t="s">
        <v>703</v>
      </c>
      <c r="C1934" s="13" t="s">
        <v>723</v>
      </c>
      <c r="D1934" s="13" t="s">
        <v>705</v>
      </c>
      <c r="E1934" s="13" t="s">
        <v>706</v>
      </c>
      <c r="F1934" s="14">
        <v>353.29</v>
      </c>
      <c r="G1934" s="13" t="s">
        <v>707</v>
      </c>
      <c r="H1934" s="19">
        <v>43983</v>
      </c>
      <c r="I1934" s="13" t="s">
        <v>2638</v>
      </c>
      <c r="J1934" s="13" t="s">
        <v>2710</v>
      </c>
      <c r="K1934" s="20">
        <v>10114</v>
      </c>
      <c r="L1934" s="13" t="s">
        <v>663</v>
      </c>
      <c r="M1934" s="20">
        <v>114000</v>
      </c>
      <c r="N1934" s="13" t="s">
        <v>2711</v>
      </c>
      <c r="O1934" s="13" t="s">
        <v>724</v>
      </c>
      <c r="P1934" s="13" t="s">
        <v>725</v>
      </c>
      <c r="Q1934" s="13" t="s">
        <v>726</v>
      </c>
      <c r="R1934" s="13" t="s">
        <v>714</v>
      </c>
      <c r="S1934" s="13" t="s">
        <v>741</v>
      </c>
    </row>
    <row r="1935" spans="1:19" x14ac:dyDescent="0.25">
      <c r="A1935" s="13" t="s">
        <v>702</v>
      </c>
      <c r="B1935" s="13" t="s">
        <v>703</v>
      </c>
      <c r="C1935" s="13" t="s">
        <v>704</v>
      </c>
      <c r="D1935" s="13" t="s">
        <v>705</v>
      </c>
      <c r="E1935" s="13" t="s">
        <v>706</v>
      </c>
      <c r="F1935" s="14">
        <v>2059.83</v>
      </c>
      <c r="G1935" s="13" t="s">
        <v>707</v>
      </c>
      <c r="H1935" s="19">
        <v>43922</v>
      </c>
      <c r="I1935" s="13" t="s">
        <v>2712</v>
      </c>
      <c r="J1935" s="13" t="s">
        <v>2713</v>
      </c>
      <c r="K1935" s="20">
        <v>10114</v>
      </c>
      <c r="L1935" s="13" t="s">
        <v>663</v>
      </c>
      <c r="M1935" s="20">
        <v>114010</v>
      </c>
      <c r="N1935" s="13" t="s">
        <v>2714</v>
      </c>
      <c r="O1935" s="13" t="s">
        <v>711</v>
      </c>
      <c r="P1935" s="13" t="s">
        <v>712</v>
      </c>
      <c r="Q1935" s="13" t="s">
        <v>713</v>
      </c>
      <c r="R1935" s="13" t="s">
        <v>714</v>
      </c>
      <c r="S1935" s="13" t="s">
        <v>715</v>
      </c>
    </row>
    <row r="1936" spans="1:19" x14ac:dyDescent="0.25">
      <c r="A1936" s="13" t="s">
        <v>716</v>
      </c>
      <c r="B1936" s="13" t="s">
        <v>703</v>
      </c>
      <c r="C1936" s="13" t="s">
        <v>717</v>
      </c>
      <c r="D1936" s="13" t="s">
        <v>705</v>
      </c>
      <c r="E1936" s="13" t="s">
        <v>706</v>
      </c>
      <c r="F1936" s="14">
        <v>2059.83</v>
      </c>
      <c r="G1936" s="13" t="s">
        <v>707</v>
      </c>
      <c r="H1936" s="19">
        <v>43952</v>
      </c>
      <c r="I1936" s="13" t="s">
        <v>2709</v>
      </c>
      <c r="J1936" s="13" t="s">
        <v>2713</v>
      </c>
      <c r="K1936" s="20">
        <v>10114</v>
      </c>
      <c r="L1936" s="13" t="s">
        <v>663</v>
      </c>
      <c r="M1936" s="20">
        <v>114010</v>
      </c>
      <c r="N1936" s="13" t="s">
        <v>2714</v>
      </c>
      <c r="O1936" s="13" t="s">
        <v>718</v>
      </c>
      <c r="P1936" s="13" t="s">
        <v>719</v>
      </c>
      <c r="Q1936" s="13" t="s">
        <v>720</v>
      </c>
      <c r="R1936" s="13" t="s">
        <v>714</v>
      </c>
      <c r="S1936" s="13" t="s">
        <v>715</v>
      </c>
    </row>
    <row r="1937" spans="1:19" x14ac:dyDescent="0.25">
      <c r="A1937" s="13" t="s">
        <v>722</v>
      </c>
      <c r="B1937" s="13" t="s">
        <v>703</v>
      </c>
      <c r="C1937" s="13" t="s">
        <v>723</v>
      </c>
      <c r="D1937" s="13" t="s">
        <v>705</v>
      </c>
      <c r="E1937" s="13" t="s">
        <v>706</v>
      </c>
      <c r="F1937" s="14">
        <v>2059.83</v>
      </c>
      <c r="G1937" s="13" t="s">
        <v>707</v>
      </c>
      <c r="H1937" s="19">
        <v>43983</v>
      </c>
      <c r="I1937" s="13" t="s">
        <v>2641</v>
      </c>
      <c r="J1937" s="13" t="s">
        <v>2713</v>
      </c>
      <c r="K1937" s="20">
        <v>10114</v>
      </c>
      <c r="L1937" s="13" t="s">
        <v>663</v>
      </c>
      <c r="M1937" s="20">
        <v>114010</v>
      </c>
      <c r="N1937" s="13" t="s">
        <v>2714</v>
      </c>
      <c r="O1937" s="13" t="s">
        <v>724</v>
      </c>
      <c r="P1937" s="13" t="s">
        <v>725</v>
      </c>
      <c r="Q1937" s="13" t="s">
        <v>726</v>
      </c>
      <c r="R1937" s="13" t="s">
        <v>714</v>
      </c>
      <c r="S1937" s="13" t="s">
        <v>715</v>
      </c>
    </row>
    <row r="1938" spans="1:19" x14ac:dyDescent="0.25">
      <c r="A1938" s="13" t="s">
        <v>702</v>
      </c>
      <c r="B1938" s="13" t="s">
        <v>703</v>
      </c>
      <c r="C1938" s="13" t="s">
        <v>704</v>
      </c>
      <c r="D1938" s="13" t="s">
        <v>705</v>
      </c>
      <c r="E1938" s="13" t="s">
        <v>706</v>
      </c>
      <c r="F1938" s="14">
        <v>617.87</v>
      </c>
      <c r="G1938" s="13" t="s">
        <v>707</v>
      </c>
      <c r="H1938" s="19">
        <v>43922</v>
      </c>
      <c r="I1938" s="13" t="s">
        <v>2715</v>
      </c>
      <c r="J1938" s="13" t="s">
        <v>2716</v>
      </c>
      <c r="K1938" s="20">
        <v>10114</v>
      </c>
      <c r="L1938" s="13" t="s">
        <v>663</v>
      </c>
      <c r="M1938" s="20">
        <v>114020</v>
      </c>
      <c r="N1938" s="13" t="s">
        <v>2717</v>
      </c>
      <c r="O1938" s="13" t="s">
        <v>711</v>
      </c>
      <c r="P1938" s="13" t="s">
        <v>712</v>
      </c>
      <c r="Q1938" s="13" t="s">
        <v>713</v>
      </c>
      <c r="R1938" s="13" t="s">
        <v>714</v>
      </c>
      <c r="S1938" s="13" t="s">
        <v>730</v>
      </c>
    </row>
    <row r="1939" spans="1:19" x14ac:dyDescent="0.25">
      <c r="A1939" s="13" t="s">
        <v>716</v>
      </c>
      <c r="B1939" s="13" t="s">
        <v>703</v>
      </c>
      <c r="C1939" s="13" t="s">
        <v>717</v>
      </c>
      <c r="D1939" s="13" t="s">
        <v>705</v>
      </c>
      <c r="E1939" s="13" t="s">
        <v>706</v>
      </c>
      <c r="F1939" s="14">
        <v>617.87</v>
      </c>
      <c r="G1939" s="13" t="s">
        <v>707</v>
      </c>
      <c r="H1939" s="19">
        <v>43952</v>
      </c>
      <c r="I1939" s="13" t="s">
        <v>2712</v>
      </c>
      <c r="J1939" s="13" t="s">
        <v>2716</v>
      </c>
      <c r="K1939" s="20">
        <v>10114</v>
      </c>
      <c r="L1939" s="13" t="s">
        <v>663</v>
      </c>
      <c r="M1939" s="20">
        <v>114020</v>
      </c>
      <c r="N1939" s="13" t="s">
        <v>2717</v>
      </c>
      <c r="O1939" s="13" t="s">
        <v>718</v>
      </c>
      <c r="P1939" s="13" t="s">
        <v>719</v>
      </c>
      <c r="Q1939" s="13" t="s">
        <v>720</v>
      </c>
      <c r="R1939" s="13" t="s">
        <v>714</v>
      </c>
      <c r="S1939" s="13" t="s">
        <v>730</v>
      </c>
    </row>
    <row r="1940" spans="1:19" x14ac:dyDescent="0.25">
      <c r="A1940" s="13" t="s">
        <v>722</v>
      </c>
      <c r="B1940" s="13" t="s">
        <v>703</v>
      </c>
      <c r="C1940" s="13" t="s">
        <v>723</v>
      </c>
      <c r="D1940" s="13" t="s">
        <v>705</v>
      </c>
      <c r="E1940" s="13" t="s">
        <v>706</v>
      </c>
      <c r="F1940" s="14">
        <v>617.87</v>
      </c>
      <c r="G1940" s="13" t="s">
        <v>707</v>
      </c>
      <c r="H1940" s="19">
        <v>43983</v>
      </c>
      <c r="I1940" s="13" t="s">
        <v>2644</v>
      </c>
      <c r="J1940" s="13" t="s">
        <v>2716</v>
      </c>
      <c r="K1940" s="20">
        <v>10114</v>
      </c>
      <c r="L1940" s="13" t="s">
        <v>663</v>
      </c>
      <c r="M1940" s="20">
        <v>114020</v>
      </c>
      <c r="N1940" s="13" t="s">
        <v>2717</v>
      </c>
      <c r="O1940" s="13" t="s">
        <v>724</v>
      </c>
      <c r="P1940" s="13" t="s">
        <v>725</v>
      </c>
      <c r="Q1940" s="13" t="s">
        <v>726</v>
      </c>
      <c r="R1940" s="13" t="s">
        <v>714</v>
      </c>
      <c r="S1940" s="13" t="s">
        <v>730</v>
      </c>
    </row>
    <row r="1941" spans="1:19" x14ac:dyDescent="0.25">
      <c r="A1941" s="13" t="s">
        <v>702</v>
      </c>
      <c r="B1941" s="13" t="s">
        <v>703</v>
      </c>
      <c r="C1941" s="13" t="s">
        <v>704</v>
      </c>
      <c r="D1941" s="13" t="s">
        <v>705</v>
      </c>
      <c r="E1941" s="13" t="s">
        <v>706</v>
      </c>
      <c r="F1941" s="14">
        <v>18267.37</v>
      </c>
      <c r="G1941" s="13" t="s">
        <v>707</v>
      </c>
      <c r="H1941" s="19">
        <v>43922</v>
      </c>
      <c r="I1941" s="13" t="s">
        <v>2718</v>
      </c>
      <c r="J1941" s="13" t="s">
        <v>2719</v>
      </c>
      <c r="K1941" s="20">
        <v>10114</v>
      </c>
      <c r="L1941" s="13" t="s">
        <v>663</v>
      </c>
      <c r="M1941" s="20">
        <v>114040</v>
      </c>
      <c r="N1941" s="13" t="s">
        <v>2720</v>
      </c>
      <c r="O1941" s="13" t="s">
        <v>711</v>
      </c>
      <c r="P1941" s="13" t="s">
        <v>712</v>
      </c>
      <c r="Q1941" s="13" t="s">
        <v>713</v>
      </c>
      <c r="R1941" s="13" t="s">
        <v>714</v>
      </c>
      <c r="S1941" s="13" t="s">
        <v>682</v>
      </c>
    </row>
    <row r="1942" spans="1:19" x14ac:dyDescent="0.25">
      <c r="A1942" s="13" t="s">
        <v>716</v>
      </c>
      <c r="B1942" s="13" t="s">
        <v>703</v>
      </c>
      <c r="C1942" s="13" t="s">
        <v>717</v>
      </c>
      <c r="D1942" s="13" t="s">
        <v>705</v>
      </c>
      <c r="E1942" s="13" t="s">
        <v>706</v>
      </c>
      <c r="F1942" s="14">
        <v>18346.93</v>
      </c>
      <c r="G1942" s="13" t="s">
        <v>707</v>
      </c>
      <c r="H1942" s="19">
        <v>43952</v>
      </c>
      <c r="I1942" s="13" t="s">
        <v>2715</v>
      </c>
      <c r="J1942" s="13" t="s">
        <v>2719</v>
      </c>
      <c r="K1942" s="20">
        <v>10114</v>
      </c>
      <c r="L1942" s="13" t="s">
        <v>663</v>
      </c>
      <c r="M1942" s="20">
        <v>114040</v>
      </c>
      <c r="N1942" s="13" t="s">
        <v>2720</v>
      </c>
      <c r="O1942" s="13" t="s">
        <v>718</v>
      </c>
      <c r="P1942" s="13" t="s">
        <v>719</v>
      </c>
      <c r="Q1942" s="13" t="s">
        <v>720</v>
      </c>
      <c r="R1942" s="13" t="s">
        <v>714</v>
      </c>
      <c r="S1942" s="13" t="s">
        <v>682</v>
      </c>
    </row>
    <row r="1943" spans="1:19" x14ac:dyDescent="0.25">
      <c r="A1943" s="13" t="s">
        <v>722</v>
      </c>
      <c r="B1943" s="13" t="s">
        <v>703</v>
      </c>
      <c r="C1943" s="13" t="s">
        <v>723</v>
      </c>
      <c r="D1943" s="13" t="s">
        <v>705</v>
      </c>
      <c r="E1943" s="13" t="s">
        <v>706</v>
      </c>
      <c r="F1943" s="14">
        <v>18137.12</v>
      </c>
      <c r="G1943" s="13" t="s">
        <v>707</v>
      </c>
      <c r="H1943" s="19">
        <v>43983</v>
      </c>
      <c r="I1943" s="13" t="s">
        <v>2647</v>
      </c>
      <c r="J1943" s="13" t="s">
        <v>2719</v>
      </c>
      <c r="K1943" s="20">
        <v>10114</v>
      </c>
      <c r="L1943" s="13" t="s">
        <v>663</v>
      </c>
      <c r="M1943" s="20">
        <v>114040</v>
      </c>
      <c r="N1943" s="13" t="s">
        <v>2720</v>
      </c>
      <c r="O1943" s="13" t="s">
        <v>724</v>
      </c>
      <c r="P1943" s="13" t="s">
        <v>725</v>
      </c>
      <c r="Q1943" s="13" t="s">
        <v>726</v>
      </c>
      <c r="R1943" s="13" t="s">
        <v>714</v>
      </c>
      <c r="S1943" s="13" t="s">
        <v>682</v>
      </c>
    </row>
    <row r="1944" spans="1:19" x14ac:dyDescent="0.25">
      <c r="A1944" s="13" t="s">
        <v>702</v>
      </c>
      <c r="B1944" s="13" t="s">
        <v>703</v>
      </c>
      <c r="C1944" s="13" t="s">
        <v>704</v>
      </c>
      <c r="D1944" s="13" t="s">
        <v>705</v>
      </c>
      <c r="E1944" s="13" t="s">
        <v>706</v>
      </c>
      <c r="F1944" s="14">
        <v>3603.93</v>
      </c>
      <c r="G1944" s="13" t="s">
        <v>707</v>
      </c>
      <c r="H1944" s="19">
        <v>43922</v>
      </c>
      <c r="I1944" s="13" t="s">
        <v>2721</v>
      </c>
      <c r="J1944" s="13" t="s">
        <v>2722</v>
      </c>
      <c r="K1944" s="20">
        <v>10114</v>
      </c>
      <c r="L1944" s="13" t="s">
        <v>663</v>
      </c>
      <c r="M1944" s="20">
        <v>114060</v>
      </c>
      <c r="N1944" s="13" t="s">
        <v>2723</v>
      </c>
      <c r="O1944" s="13" t="s">
        <v>711</v>
      </c>
      <c r="P1944" s="13" t="s">
        <v>712</v>
      </c>
      <c r="Q1944" s="13" t="s">
        <v>713</v>
      </c>
      <c r="R1944" s="13" t="s">
        <v>714</v>
      </c>
      <c r="S1944" s="13" t="s">
        <v>721</v>
      </c>
    </row>
    <row r="1945" spans="1:19" x14ac:dyDescent="0.25">
      <c r="A1945" s="13" t="s">
        <v>716</v>
      </c>
      <c r="B1945" s="13" t="s">
        <v>703</v>
      </c>
      <c r="C1945" s="13" t="s">
        <v>717</v>
      </c>
      <c r="D1945" s="13" t="s">
        <v>705</v>
      </c>
      <c r="E1945" s="13" t="s">
        <v>706</v>
      </c>
      <c r="F1945" s="14">
        <v>3531.62</v>
      </c>
      <c r="G1945" s="13" t="s">
        <v>707</v>
      </c>
      <c r="H1945" s="19">
        <v>43952</v>
      </c>
      <c r="I1945" s="13" t="s">
        <v>2718</v>
      </c>
      <c r="J1945" s="13" t="s">
        <v>2722</v>
      </c>
      <c r="K1945" s="20">
        <v>10114</v>
      </c>
      <c r="L1945" s="13" t="s">
        <v>663</v>
      </c>
      <c r="M1945" s="20">
        <v>114060</v>
      </c>
      <c r="N1945" s="13" t="s">
        <v>2723</v>
      </c>
      <c r="O1945" s="13" t="s">
        <v>718</v>
      </c>
      <c r="P1945" s="13" t="s">
        <v>719</v>
      </c>
      <c r="Q1945" s="13" t="s">
        <v>720</v>
      </c>
      <c r="R1945" s="13" t="s">
        <v>714</v>
      </c>
      <c r="S1945" s="13" t="s">
        <v>721</v>
      </c>
    </row>
    <row r="1946" spans="1:19" x14ac:dyDescent="0.25">
      <c r="A1946" s="13" t="s">
        <v>722</v>
      </c>
      <c r="B1946" s="13" t="s">
        <v>703</v>
      </c>
      <c r="C1946" s="13" t="s">
        <v>723</v>
      </c>
      <c r="D1946" s="13" t="s">
        <v>705</v>
      </c>
      <c r="E1946" s="13" t="s">
        <v>706</v>
      </c>
      <c r="F1946" s="14">
        <v>3531.62</v>
      </c>
      <c r="G1946" s="13" t="s">
        <v>707</v>
      </c>
      <c r="H1946" s="19">
        <v>43983</v>
      </c>
      <c r="I1946" s="13" t="s">
        <v>2650</v>
      </c>
      <c r="J1946" s="13" t="s">
        <v>2722</v>
      </c>
      <c r="K1946" s="20">
        <v>10114</v>
      </c>
      <c r="L1946" s="13" t="s">
        <v>663</v>
      </c>
      <c r="M1946" s="20">
        <v>114060</v>
      </c>
      <c r="N1946" s="13" t="s">
        <v>2723</v>
      </c>
      <c r="O1946" s="13" t="s">
        <v>724</v>
      </c>
      <c r="P1946" s="13" t="s">
        <v>725</v>
      </c>
      <c r="Q1946" s="13" t="s">
        <v>726</v>
      </c>
      <c r="R1946" s="13" t="s">
        <v>714</v>
      </c>
      <c r="S1946" s="13" t="s">
        <v>721</v>
      </c>
    </row>
    <row r="1947" spans="1:19" x14ac:dyDescent="0.25">
      <c r="A1947" s="13" t="s">
        <v>702</v>
      </c>
      <c r="B1947" s="13" t="s">
        <v>703</v>
      </c>
      <c r="C1947" s="13" t="s">
        <v>704</v>
      </c>
      <c r="D1947" s="13" t="s">
        <v>705</v>
      </c>
      <c r="E1947" s="13" t="s">
        <v>706</v>
      </c>
      <c r="F1947" s="14">
        <v>9563.75</v>
      </c>
      <c r="G1947" s="13" t="s">
        <v>707</v>
      </c>
      <c r="H1947" s="19">
        <v>43922</v>
      </c>
      <c r="I1947" s="13" t="s">
        <v>2724</v>
      </c>
      <c r="J1947" s="13" t="s">
        <v>2725</v>
      </c>
      <c r="K1947" s="20">
        <v>10115</v>
      </c>
      <c r="L1947" s="13" t="s">
        <v>664</v>
      </c>
      <c r="M1947" s="20">
        <v>111100</v>
      </c>
      <c r="N1947" s="13" t="s">
        <v>2726</v>
      </c>
      <c r="O1947" s="13" t="s">
        <v>711</v>
      </c>
      <c r="P1947" s="13" t="s">
        <v>712</v>
      </c>
      <c r="Q1947" s="13" t="s">
        <v>713</v>
      </c>
      <c r="R1947" s="13" t="s">
        <v>714</v>
      </c>
      <c r="S1947" s="13" t="s">
        <v>715</v>
      </c>
    </row>
    <row r="1948" spans="1:19" x14ac:dyDescent="0.25">
      <c r="A1948" s="13" t="s">
        <v>716</v>
      </c>
      <c r="B1948" s="13" t="s">
        <v>703</v>
      </c>
      <c r="C1948" s="13" t="s">
        <v>717</v>
      </c>
      <c r="D1948" s="13" t="s">
        <v>705</v>
      </c>
      <c r="E1948" s="13" t="s">
        <v>706</v>
      </c>
      <c r="F1948" s="14">
        <v>9563.75</v>
      </c>
      <c r="G1948" s="13" t="s">
        <v>707</v>
      </c>
      <c r="H1948" s="19">
        <v>43952</v>
      </c>
      <c r="I1948" s="13" t="s">
        <v>2721</v>
      </c>
      <c r="J1948" s="13" t="s">
        <v>2725</v>
      </c>
      <c r="K1948" s="20">
        <v>10115</v>
      </c>
      <c r="L1948" s="13" t="s">
        <v>664</v>
      </c>
      <c r="M1948" s="20">
        <v>111100</v>
      </c>
      <c r="N1948" s="13" t="s">
        <v>2726</v>
      </c>
      <c r="O1948" s="13" t="s">
        <v>718</v>
      </c>
      <c r="P1948" s="13" t="s">
        <v>719</v>
      </c>
      <c r="Q1948" s="13" t="s">
        <v>720</v>
      </c>
      <c r="R1948" s="13" t="s">
        <v>714</v>
      </c>
      <c r="S1948" s="13" t="s">
        <v>715</v>
      </c>
    </row>
    <row r="1949" spans="1:19" x14ac:dyDescent="0.25">
      <c r="A1949" s="13" t="s">
        <v>722</v>
      </c>
      <c r="B1949" s="13" t="s">
        <v>703</v>
      </c>
      <c r="C1949" s="13" t="s">
        <v>723</v>
      </c>
      <c r="D1949" s="13" t="s">
        <v>705</v>
      </c>
      <c r="E1949" s="13" t="s">
        <v>706</v>
      </c>
      <c r="F1949" s="14">
        <v>9563.75</v>
      </c>
      <c r="G1949" s="13" t="s">
        <v>707</v>
      </c>
      <c r="H1949" s="19">
        <v>43983</v>
      </c>
      <c r="I1949" s="13" t="s">
        <v>2653</v>
      </c>
      <c r="J1949" s="13" t="s">
        <v>2725</v>
      </c>
      <c r="K1949" s="20">
        <v>10115</v>
      </c>
      <c r="L1949" s="13" t="s">
        <v>664</v>
      </c>
      <c r="M1949" s="20">
        <v>111100</v>
      </c>
      <c r="N1949" s="13" t="s">
        <v>2726</v>
      </c>
      <c r="O1949" s="13" t="s">
        <v>724</v>
      </c>
      <c r="P1949" s="13" t="s">
        <v>725</v>
      </c>
      <c r="Q1949" s="13" t="s">
        <v>726</v>
      </c>
      <c r="R1949" s="13" t="s">
        <v>714</v>
      </c>
      <c r="S1949" s="13" t="s">
        <v>715</v>
      </c>
    </row>
    <row r="1950" spans="1:19" x14ac:dyDescent="0.25">
      <c r="A1950" s="13" t="s">
        <v>702</v>
      </c>
      <c r="B1950" s="13" t="s">
        <v>703</v>
      </c>
      <c r="C1950" s="13" t="s">
        <v>704</v>
      </c>
      <c r="D1950" s="13" t="s">
        <v>705</v>
      </c>
      <c r="E1950" s="13" t="s">
        <v>706</v>
      </c>
      <c r="F1950" s="14">
        <v>2112.75</v>
      </c>
      <c r="G1950" s="13" t="s">
        <v>707</v>
      </c>
      <c r="H1950" s="19">
        <v>43922</v>
      </c>
      <c r="I1950" s="13" t="s">
        <v>2727</v>
      </c>
      <c r="J1950" s="13" t="s">
        <v>2728</v>
      </c>
      <c r="K1950" s="20">
        <v>10115</v>
      </c>
      <c r="L1950" s="13" t="s">
        <v>664</v>
      </c>
      <c r="M1950" s="20">
        <v>111200</v>
      </c>
      <c r="N1950" s="13" t="s">
        <v>2729</v>
      </c>
      <c r="O1950" s="13" t="s">
        <v>711</v>
      </c>
      <c r="P1950" s="13" t="s">
        <v>712</v>
      </c>
      <c r="Q1950" s="13" t="s">
        <v>713</v>
      </c>
      <c r="R1950" s="13" t="s">
        <v>714</v>
      </c>
      <c r="S1950" s="13" t="s">
        <v>730</v>
      </c>
    </row>
    <row r="1951" spans="1:19" x14ac:dyDescent="0.25">
      <c r="A1951" s="13" t="s">
        <v>716</v>
      </c>
      <c r="B1951" s="13" t="s">
        <v>703</v>
      </c>
      <c r="C1951" s="13" t="s">
        <v>717</v>
      </c>
      <c r="D1951" s="13" t="s">
        <v>705</v>
      </c>
      <c r="E1951" s="13" t="s">
        <v>706</v>
      </c>
      <c r="F1951" s="14">
        <v>2112.75</v>
      </c>
      <c r="G1951" s="13" t="s">
        <v>707</v>
      </c>
      <c r="H1951" s="19">
        <v>43952</v>
      </c>
      <c r="I1951" s="13" t="s">
        <v>2724</v>
      </c>
      <c r="J1951" s="13" t="s">
        <v>2728</v>
      </c>
      <c r="K1951" s="20">
        <v>10115</v>
      </c>
      <c r="L1951" s="13" t="s">
        <v>664</v>
      </c>
      <c r="M1951" s="20">
        <v>111200</v>
      </c>
      <c r="N1951" s="13" t="s">
        <v>2729</v>
      </c>
      <c r="O1951" s="13" t="s">
        <v>718</v>
      </c>
      <c r="P1951" s="13" t="s">
        <v>719</v>
      </c>
      <c r="Q1951" s="13" t="s">
        <v>720</v>
      </c>
      <c r="R1951" s="13" t="s">
        <v>714</v>
      </c>
      <c r="S1951" s="13" t="s">
        <v>730</v>
      </c>
    </row>
    <row r="1952" spans="1:19" x14ac:dyDescent="0.25">
      <c r="A1952" s="13" t="s">
        <v>722</v>
      </c>
      <c r="B1952" s="13" t="s">
        <v>703</v>
      </c>
      <c r="C1952" s="13" t="s">
        <v>723</v>
      </c>
      <c r="D1952" s="13" t="s">
        <v>705</v>
      </c>
      <c r="E1952" s="13" t="s">
        <v>706</v>
      </c>
      <c r="F1952" s="14">
        <v>3294.6</v>
      </c>
      <c r="G1952" s="13" t="s">
        <v>707</v>
      </c>
      <c r="H1952" s="19">
        <v>43983</v>
      </c>
      <c r="I1952" s="13" t="s">
        <v>2656</v>
      </c>
      <c r="J1952" s="13" t="s">
        <v>2728</v>
      </c>
      <c r="K1952" s="20">
        <v>10115</v>
      </c>
      <c r="L1952" s="13" t="s">
        <v>664</v>
      </c>
      <c r="M1952" s="20">
        <v>111200</v>
      </c>
      <c r="N1952" s="13" t="s">
        <v>2729</v>
      </c>
      <c r="O1952" s="13" t="s">
        <v>724</v>
      </c>
      <c r="P1952" s="13" t="s">
        <v>725</v>
      </c>
      <c r="Q1952" s="13" t="s">
        <v>726</v>
      </c>
      <c r="R1952" s="13" t="s">
        <v>714</v>
      </c>
      <c r="S1952" s="13" t="s">
        <v>730</v>
      </c>
    </row>
    <row r="1953" spans="1:19" x14ac:dyDescent="0.25">
      <c r="A1953" s="13" t="s">
        <v>702</v>
      </c>
      <c r="B1953" s="13" t="s">
        <v>703</v>
      </c>
      <c r="C1953" s="13" t="s">
        <v>704</v>
      </c>
      <c r="D1953" s="13" t="s">
        <v>705</v>
      </c>
      <c r="E1953" s="13" t="s">
        <v>706</v>
      </c>
      <c r="F1953" s="14">
        <v>77309.649999999994</v>
      </c>
      <c r="G1953" s="13" t="s">
        <v>707</v>
      </c>
      <c r="H1953" s="19">
        <v>43922</v>
      </c>
      <c r="I1953" s="13" t="s">
        <v>2730</v>
      </c>
      <c r="J1953" s="13" t="s">
        <v>2731</v>
      </c>
      <c r="K1953" s="20">
        <v>10115</v>
      </c>
      <c r="L1953" s="13" t="s">
        <v>664</v>
      </c>
      <c r="M1953" s="20">
        <v>111400</v>
      </c>
      <c r="N1953" s="13" t="s">
        <v>2732</v>
      </c>
      <c r="O1953" s="13" t="s">
        <v>711</v>
      </c>
      <c r="P1953" s="13" t="s">
        <v>712</v>
      </c>
      <c r="Q1953" s="13" t="s">
        <v>713</v>
      </c>
      <c r="R1953" s="13" t="s">
        <v>714</v>
      </c>
      <c r="S1953" s="13" t="s">
        <v>682</v>
      </c>
    </row>
    <row r="1954" spans="1:19" x14ac:dyDescent="0.25">
      <c r="A1954" s="13" t="s">
        <v>716</v>
      </c>
      <c r="B1954" s="13" t="s">
        <v>703</v>
      </c>
      <c r="C1954" s="13" t="s">
        <v>717</v>
      </c>
      <c r="D1954" s="13" t="s">
        <v>705</v>
      </c>
      <c r="E1954" s="13" t="s">
        <v>706</v>
      </c>
      <c r="F1954" s="14">
        <v>78107.100000000006</v>
      </c>
      <c r="G1954" s="13" t="s">
        <v>707</v>
      </c>
      <c r="H1954" s="19">
        <v>43952</v>
      </c>
      <c r="I1954" s="13" t="s">
        <v>2727</v>
      </c>
      <c r="J1954" s="13" t="s">
        <v>2731</v>
      </c>
      <c r="K1954" s="20">
        <v>10115</v>
      </c>
      <c r="L1954" s="13" t="s">
        <v>664</v>
      </c>
      <c r="M1954" s="20">
        <v>111400</v>
      </c>
      <c r="N1954" s="13" t="s">
        <v>2732</v>
      </c>
      <c r="O1954" s="13" t="s">
        <v>718</v>
      </c>
      <c r="P1954" s="13" t="s">
        <v>719</v>
      </c>
      <c r="Q1954" s="13" t="s">
        <v>720</v>
      </c>
      <c r="R1954" s="13" t="s">
        <v>714</v>
      </c>
      <c r="S1954" s="13" t="s">
        <v>682</v>
      </c>
    </row>
    <row r="1955" spans="1:19" x14ac:dyDescent="0.25">
      <c r="A1955" s="13" t="s">
        <v>722</v>
      </c>
      <c r="B1955" s="13" t="s">
        <v>703</v>
      </c>
      <c r="C1955" s="13" t="s">
        <v>723</v>
      </c>
      <c r="D1955" s="13" t="s">
        <v>705</v>
      </c>
      <c r="E1955" s="13" t="s">
        <v>706</v>
      </c>
      <c r="F1955" s="14">
        <v>78053.77</v>
      </c>
      <c r="G1955" s="13" t="s">
        <v>707</v>
      </c>
      <c r="H1955" s="19">
        <v>43983</v>
      </c>
      <c r="I1955" s="13" t="s">
        <v>2659</v>
      </c>
      <c r="J1955" s="13" t="s">
        <v>2731</v>
      </c>
      <c r="K1955" s="20">
        <v>10115</v>
      </c>
      <c r="L1955" s="13" t="s">
        <v>664</v>
      </c>
      <c r="M1955" s="20">
        <v>111400</v>
      </c>
      <c r="N1955" s="13" t="s">
        <v>2732</v>
      </c>
      <c r="O1955" s="13" t="s">
        <v>724</v>
      </c>
      <c r="P1955" s="13" t="s">
        <v>725</v>
      </c>
      <c r="Q1955" s="13" t="s">
        <v>726</v>
      </c>
      <c r="R1955" s="13" t="s">
        <v>714</v>
      </c>
      <c r="S1955" s="13" t="s">
        <v>682</v>
      </c>
    </row>
    <row r="1956" spans="1:19" x14ac:dyDescent="0.25">
      <c r="A1956" s="13" t="s">
        <v>716</v>
      </c>
      <c r="B1956" s="13" t="s">
        <v>703</v>
      </c>
      <c r="C1956" s="13" t="s">
        <v>717</v>
      </c>
      <c r="D1956" s="13" t="s">
        <v>705</v>
      </c>
      <c r="E1956" s="13" t="s">
        <v>706</v>
      </c>
      <c r="F1956" s="14">
        <v>3695.54</v>
      </c>
      <c r="G1956" s="13" t="s">
        <v>707</v>
      </c>
      <c r="H1956" s="19">
        <v>43952</v>
      </c>
      <c r="I1956" s="13" t="s">
        <v>2730</v>
      </c>
      <c r="J1956" s="13" t="s">
        <v>2733</v>
      </c>
      <c r="K1956" s="20">
        <v>10115</v>
      </c>
      <c r="L1956" s="13" t="s">
        <v>664</v>
      </c>
      <c r="M1956" s="20">
        <v>111500</v>
      </c>
      <c r="N1956" s="13" t="s">
        <v>2734</v>
      </c>
      <c r="O1956" s="13" t="s">
        <v>718</v>
      </c>
      <c r="P1956" s="13" t="s">
        <v>719</v>
      </c>
      <c r="Q1956" s="13" t="s">
        <v>720</v>
      </c>
      <c r="R1956" s="13" t="s">
        <v>714</v>
      </c>
      <c r="S1956" s="13" t="s">
        <v>686</v>
      </c>
    </row>
    <row r="1957" spans="1:19" x14ac:dyDescent="0.25">
      <c r="A1957" s="13" t="s">
        <v>722</v>
      </c>
      <c r="B1957" s="13" t="s">
        <v>703</v>
      </c>
      <c r="C1957" s="13" t="s">
        <v>723</v>
      </c>
      <c r="D1957" s="13" t="s">
        <v>705</v>
      </c>
      <c r="E1957" s="13" t="s">
        <v>706</v>
      </c>
      <c r="F1957" s="14">
        <v>1231.8499999999999</v>
      </c>
      <c r="G1957" s="13" t="s">
        <v>707</v>
      </c>
      <c r="H1957" s="19">
        <v>43983</v>
      </c>
      <c r="I1957" s="13" t="s">
        <v>2662</v>
      </c>
      <c r="J1957" s="13" t="s">
        <v>2733</v>
      </c>
      <c r="K1957" s="20">
        <v>10115</v>
      </c>
      <c r="L1957" s="13" t="s">
        <v>664</v>
      </c>
      <c r="M1957" s="20">
        <v>111500</v>
      </c>
      <c r="N1957" s="13" t="s">
        <v>2734</v>
      </c>
      <c r="O1957" s="13" t="s">
        <v>724</v>
      </c>
      <c r="P1957" s="13" t="s">
        <v>725</v>
      </c>
      <c r="Q1957" s="13" t="s">
        <v>726</v>
      </c>
      <c r="R1957" s="13" t="s">
        <v>714</v>
      </c>
      <c r="S1957" s="13" t="s">
        <v>686</v>
      </c>
    </row>
    <row r="1958" spans="1:19" x14ac:dyDescent="0.25">
      <c r="A1958" s="13" t="s">
        <v>702</v>
      </c>
      <c r="B1958" s="13" t="s">
        <v>703</v>
      </c>
      <c r="C1958" s="13" t="s">
        <v>704</v>
      </c>
      <c r="D1958" s="13" t="s">
        <v>705</v>
      </c>
      <c r="E1958" s="13" t="s">
        <v>706</v>
      </c>
      <c r="F1958" s="14">
        <v>33950.35</v>
      </c>
      <c r="G1958" s="13" t="s">
        <v>707</v>
      </c>
      <c r="H1958" s="19">
        <v>43922</v>
      </c>
      <c r="I1958" s="13" t="s">
        <v>2735</v>
      </c>
      <c r="J1958" s="13" t="s">
        <v>2736</v>
      </c>
      <c r="K1958" s="20">
        <v>10115</v>
      </c>
      <c r="L1958" s="13" t="s">
        <v>664</v>
      </c>
      <c r="M1958" s="20">
        <v>111600</v>
      </c>
      <c r="N1958" s="13" t="s">
        <v>2737</v>
      </c>
      <c r="O1958" s="13" t="s">
        <v>711</v>
      </c>
      <c r="P1958" s="13" t="s">
        <v>712</v>
      </c>
      <c r="Q1958" s="13" t="s">
        <v>713</v>
      </c>
      <c r="R1958" s="13" t="s">
        <v>714</v>
      </c>
      <c r="S1958" s="13" t="s">
        <v>721</v>
      </c>
    </row>
    <row r="1959" spans="1:19" x14ac:dyDescent="0.25">
      <c r="A1959" s="13" t="s">
        <v>716</v>
      </c>
      <c r="B1959" s="13" t="s">
        <v>703</v>
      </c>
      <c r="C1959" s="13" t="s">
        <v>717</v>
      </c>
      <c r="D1959" s="13" t="s">
        <v>705</v>
      </c>
      <c r="E1959" s="13" t="s">
        <v>706</v>
      </c>
      <c r="F1959" s="14">
        <v>33561.15</v>
      </c>
      <c r="G1959" s="13" t="s">
        <v>707</v>
      </c>
      <c r="H1959" s="19">
        <v>43952</v>
      </c>
      <c r="I1959" s="13" t="s">
        <v>2735</v>
      </c>
      <c r="J1959" s="13" t="s">
        <v>2736</v>
      </c>
      <c r="K1959" s="20">
        <v>10115</v>
      </c>
      <c r="L1959" s="13" t="s">
        <v>664</v>
      </c>
      <c r="M1959" s="20">
        <v>111600</v>
      </c>
      <c r="N1959" s="13" t="s">
        <v>2737</v>
      </c>
      <c r="O1959" s="13" t="s">
        <v>718</v>
      </c>
      <c r="P1959" s="13" t="s">
        <v>719</v>
      </c>
      <c r="Q1959" s="13" t="s">
        <v>720</v>
      </c>
      <c r="R1959" s="13" t="s">
        <v>714</v>
      </c>
      <c r="S1959" s="13" t="s">
        <v>721</v>
      </c>
    </row>
    <row r="1960" spans="1:19" x14ac:dyDescent="0.25">
      <c r="A1960" s="13" t="s">
        <v>722</v>
      </c>
      <c r="B1960" s="13" t="s">
        <v>703</v>
      </c>
      <c r="C1960" s="13" t="s">
        <v>723</v>
      </c>
      <c r="D1960" s="13" t="s">
        <v>705</v>
      </c>
      <c r="E1960" s="13" t="s">
        <v>706</v>
      </c>
      <c r="F1960" s="14">
        <v>1704.73</v>
      </c>
      <c r="G1960" s="13" t="s">
        <v>707</v>
      </c>
      <c r="H1960" s="19">
        <v>43983</v>
      </c>
      <c r="I1960" s="13" t="s">
        <v>2738</v>
      </c>
      <c r="J1960" s="13" t="s">
        <v>2736</v>
      </c>
      <c r="K1960" s="20">
        <v>10115</v>
      </c>
      <c r="L1960" s="13" t="s">
        <v>664</v>
      </c>
      <c r="M1960" s="20">
        <v>111600</v>
      </c>
      <c r="N1960" s="13" t="s">
        <v>2737</v>
      </c>
      <c r="O1960" s="13" t="s">
        <v>724</v>
      </c>
      <c r="P1960" s="13" t="s">
        <v>681</v>
      </c>
      <c r="Q1960" s="13" t="s">
        <v>874</v>
      </c>
      <c r="R1960" s="13" t="s">
        <v>714</v>
      </c>
      <c r="S1960" s="13" t="s">
        <v>721</v>
      </c>
    </row>
    <row r="1961" spans="1:19" x14ac:dyDescent="0.25">
      <c r="A1961" s="13" t="s">
        <v>722</v>
      </c>
      <c r="B1961" s="13" t="s">
        <v>703</v>
      </c>
      <c r="C1961" s="13" t="s">
        <v>723</v>
      </c>
      <c r="D1961" s="13" t="s">
        <v>705</v>
      </c>
      <c r="E1961" s="13" t="s">
        <v>706</v>
      </c>
      <c r="F1961" s="14">
        <v>31856.42</v>
      </c>
      <c r="G1961" s="13" t="s">
        <v>707</v>
      </c>
      <c r="H1961" s="19">
        <v>43983</v>
      </c>
      <c r="I1961" s="13" t="s">
        <v>2665</v>
      </c>
      <c r="J1961" s="13" t="s">
        <v>2736</v>
      </c>
      <c r="K1961" s="20">
        <v>10115</v>
      </c>
      <c r="L1961" s="13" t="s">
        <v>664</v>
      </c>
      <c r="M1961" s="20">
        <v>111600</v>
      </c>
      <c r="N1961" s="13" t="s">
        <v>2737</v>
      </c>
      <c r="O1961" s="13" t="s">
        <v>724</v>
      </c>
      <c r="P1961" s="13" t="s">
        <v>725</v>
      </c>
      <c r="Q1961" s="13" t="s">
        <v>726</v>
      </c>
      <c r="R1961" s="13" t="s">
        <v>714</v>
      </c>
      <c r="S1961" s="13" t="s">
        <v>721</v>
      </c>
    </row>
    <row r="1962" spans="1:19" x14ac:dyDescent="0.25">
      <c r="A1962" s="13" t="s">
        <v>702</v>
      </c>
      <c r="B1962" s="13" t="s">
        <v>703</v>
      </c>
      <c r="C1962" s="13" t="s">
        <v>704</v>
      </c>
      <c r="D1962" s="13" t="s">
        <v>705</v>
      </c>
      <c r="E1962" s="13" t="s">
        <v>706</v>
      </c>
      <c r="F1962" s="14">
        <v>777.86</v>
      </c>
      <c r="G1962" s="13" t="s">
        <v>707</v>
      </c>
      <c r="H1962" s="19">
        <v>43922</v>
      </c>
      <c r="I1962" s="13" t="s">
        <v>2739</v>
      </c>
      <c r="J1962" s="13" t="s">
        <v>2740</v>
      </c>
      <c r="K1962" s="20">
        <v>10115</v>
      </c>
      <c r="L1962" s="13" t="s">
        <v>664</v>
      </c>
      <c r="M1962" s="20">
        <v>111700</v>
      </c>
      <c r="N1962" s="13" t="s">
        <v>2741</v>
      </c>
      <c r="O1962" s="13" t="s">
        <v>711</v>
      </c>
      <c r="P1962" s="13" t="s">
        <v>712</v>
      </c>
      <c r="Q1962" s="13" t="s">
        <v>713</v>
      </c>
      <c r="R1962" s="13" t="s">
        <v>714</v>
      </c>
      <c r="S1962" s="13" t="s">
        <v>741</v>
      </c>
    </row>
    <row r="1963" spans="1:19" x14ac:dyDescent="0.25">
      <c r="A1963" s="13" t="s">
        <v>716</v>
      </c>
      <c r="B1963" s="13" t="s">
        <v>703</v>
      </c>
      <c r="C1963" s="13" t="s">
        <v>717</v>
      </c>
      <c r="D1963" s="13" t="s">
        <v>705</v>
      </c>
      <c r="E1963" s="13" t="s">
        <v>706</v>
      </c>
      <c r="F1963" s="14">
        <v>777.86</v>
      </c>
      <c r="G1963" s="13" t="s">
        <v>707</v>
      </c>
      <c r="H1963" s="19">
        <v>43952</v>
      </c>
      <c r="I1963" s="13" t="s">
        <v>2739</v>
      </c>
      <c r="J1963" s="13" t="s">
        <v>2740</v>
      </c>
      <c r="K1963" s="20">
        <v>10115</v>
      </c>
      <c r="L1963" s="13" t="s">
        <v>664</v>
      </c>
      <c r="M1963" s="20">
        <v>111700</v>
      </c>
      <c r="N1963" s="13" t="s">
        <v>2741</v>
      </c>
      <c r="O1963" s="13" t="s">
        <v>718</v>
      </c>
      <c r="P1963" s="13" t="s">
        <v>719</v>
      </c>
      <c r="Q1963" s="13" t="s">
        <v>720</v>
      </c>
      <c r="R1963" s="13" t="s">
        <v>714</v>
      </c>
      <c r="S1963" s="13" t="s">
        <v>741</v>
      </c>
    </row>
    <row r="1964" spans="1:19" x14ac:dyDescent="0.25">
      <c r="A1964" s="13" t="s">
        <v>722</v>
      </c>
      <c r="B1964" s="13" t="s">
        <v>703</v>
      </c>
      <c r="C1964" s="13" t="s">
        <v>723</v>
      </c>
      <c r="D1964" s="13" t="s">
        <v>705</v>
      </c>
      <c r="E1964" s="13" t="s">
        <v>706</v>
      </c>
      <c r="F1964" s="14">
        <v>777.86</v>
      </c>
      <c r="G1964" s="13" t="s">
        <v>707</v>
      </c>
      <c r="H1964" s="19">
        <v>43983</v>
      </c>
      <c r="I1964" s="13" t="s">
        <v>2668</v>
      </c>
      <c r="J1964" s="13" t="s">
        <v>2740</v>
      </c>
      <c r="K1964" s="20">
        <v>10115</v>
      </c>
      <c r="L1964" s="13" t="s">
        <v>664</v>
      </c>
      <c r="M1964" s="20">
        <v>111700</v>
      </c>
      <c r="N1964" s="13" t="s">
        <v>2741</v>
      </c>
      <c r="O1964" s="13" t="s">
        <v>724</v>
      </c>
      <c r="P1964" s="13" t="s">
        <v>725</v>
      </c>
      <c r="Q1964" s="13" t="s">
        <v>726</v>
      </c>
      <c r="R1964" s="13" t="s">
        <v>714</v>
      </c>
      <c r="S1964" s="13" t="s">
        <v>741</v>
      </c>
    </row>
    <row r="1965" spans="1:19" x14ac:dyDescent="0.25">
      <c r="A1965" s="13" t="s">
        <v>702</v>
      </c>
      <c r="B1965" s="13" t="s">
        <v>703</v>
      </c>
      <c r="C1965" s="13" t="s">
        <v>704</v>
      </c>
      <c r="D1965" s="13" t="s">
        <v>705</v>
      </c>
      <c r="E1965" s="13" t="s">
        <v>706</v>
      </c>
      <c r="F1965" s="14">
        <v>59.81</v>
      </c>
      <c r="G1965" s="13" t="s">
        <v>707</v>
      </c>
      <c r="H1965" s="19">
        <v>43922</v>
      </c>
      <c r="I1965" s="13" t="s">
        <v>2742</v>
      </c>
      <c r="J1965" s="13" t="s">
        <v>2743</v>
      </c>
      <c r="K1965" s="20">
        <v>10115</v>
      </c>
      <c r="L1965" s="13" t="s">
        <v>664</v>
      </c>
      <c r="M1965" s="20">
        <v>113000</v>
      </c>
      <c r="N1965" s="13" t="s">
        <v>2744</v>
      </c>
      <c r="O1965" s="13" t="s">
        <v>711</v>
      </c>
      <c r="P1965" s="13" t="s">
        <v>712</v>
      </c>
      <c r="Q1965" s="13" t="s">
        <v>713</v>
      </c>
      <c r="R1965" s="13" t="s">
        <v>714</v>
      </c>
      <c r="S1965" s="13" t="s">
        <v>741</v>
      </c>
    </row>
    <row r="1966" spans="1:19" x14ac:dyDescent="0.25">
      <c r="A1966" s="13" t="s">
        <v>716</v>
      </c>
      <c r="B1966" s="13" t="s">
        <v>703</v>
      </c>
      <c r="C1966" s="13" t="s">
        <v>717</v>
      </c>
      <c r="D1966" s="13" t="s">
        <v>705</v>
      </c>
      <c r="E1966" s="13" t="s">
        <v>706</v>
      </c>
      <c r="F1966" s="14">
        <v>59.81</v>
      </c>
      <c r="G1966" s="13" t="s">
        <v>707</v>
      </c>
      <c r="H1966" s="19">
        <v>43952</v>
      </c>
      <c r="I1966" s="13" t="s">
        <v>2742</v>
      </c>
      <c r="J1966" s="13" t="s">
        <v>2743</v>
      </c>
      <c r="K1966" s="20">
        <v>10115</v>
      </c>
      <c r="L1966" s="13" t="s">
        <v>664</v>
      </c>
      <c r="M1966" s="20">
        <v>113000</v>
      </c>
      <c r="N1966" s="13" t="s">
        <v>2744</v>
      </c>
      <c r="O1966" s="13" t="s">
        <v>718</v>
      </c>
      <c r="P1966" s="13" t="s">
        <v>719</v>
      </c>
      <c r="Q1966" s="13" t="s">
        <v>720</v>
      </c>
      <c r="R1966" s="13" t="s">
        <v>714</v>
      </c>
      <c r="S1966" s="13" t="s">
        <v>741</v>
      </c>
    </row>
    <row r="1967" spans="1:19" x14ac:dyDescent="0.25">
      <c r="A1967" s="13" t="s">
        <v>722</v>
      </c>
      <c r="B1967" s="13" t="s">
        <v>703</v>
      </c>
      <c r="C1967" s="13" t="s">
        <v>723</v>
      </c>
      <c r="D1967" s="13" t="s">
        <v>705</v>
      </c>
      <c r="E1967" s="13" t="s">
        <v>706</v>
      </c>
      <c r="F1967" s="14">
        <v>59.81</v>
      </c>
      <c r="G1967" s="13" t="s">
        <v>707</v>
      </c>
      <c r="H1967" s="19">
        <v>43983</v>
      </c>
      <c r="I1967" s="13" t="s">
        <v>2671</v>
      </c>
      <c r="J1967" s="13" t="s">
        <v>2743</v>
      </c>
      <c r="K1967" s="20">
        <v>10115</v>
      </c>
      <c r="L1967" s="13" t="s">
        <v>664</v>
      </c>
      <c r="M1967" s="20">
        <v>113000</v>
      </c>
      <c r="N1967" s="13" t="s">
        <v>2744</v>
      </c>
      <c r="O1967" s="13" t="s">
        <v>724</v>
      </c>
      <c r="P1967" s="13" t="s">
        <v>725</v>
      </c>
      <c r="Q1967" s="13" t="s">
        <v>726</v>
      </c>
      <c r="R1967" s="13" t="s">
        <v>714</v>
      </c>
      <c r="S1967" s="13" t="s">
        <v>741</v>
      </c>
    </row>
    <row r="1968" spans="1:19" x14ac:dyDescent="0.25">
      <c r="A1968" s="13" t="s">
        <v>702</v>
      </c>
      <c r="B1968" s="13" t="s">
        <v>703</v>
      </c>
      <c r="C1968" s="13" t="s">
        <v>704</v>
      </c>
      <c r="D1968" s="13" t="s">
        <v>705</v>
      </c>
      <c r="E1968" s="13" t="s">
        <v>706</v>
      </c>
      <c r="F1968" s="14">
        <v>823.66</v>
      </c>
      <c r="G1968" s="13" t="s">
        <v>707</v>
      </c>
      <c r="H1968" s="19">
        <v>43922</v>
      </c>
      <c r="I1968" s="13" t="s">
        <v>2745</v>
      </c>
      <c r="J1968" s="13" t="s">
        <v>2746</v>
      </c>
      <c r="K1968" s="20">
        <v>10115</v>
      </c>
      <c r="L1968" s="13" t="s">
        <v>664</v>
      </c>
      <c r="M1968" s="20">
        <v>113010</v>
      </c>
      <c r="N1968" s="13" t="s">
        <v>2747</v>
      </c>
      <c r="O1968" s="13" t="s">
        <v>711</v>
      </c>
      <c r="P1968" s="13" t="s">
        <v>712</v>
      </c>
      <c r="Q1968" s="13" t="s">
        <v>713</v>
      </c>
      <c r="R1968" s="13" t="s">
        <v>714</v>
      </c>
      <c r="S1968" s="13" t="s">
        <v>715</v>
      </c>
    </row>
    <row r="1969" spans="1:19" x14ac:dyDescent="0.25">
      <c r="A1969" s="13" t="s">
        <v>716</v>
      </c>
      <c r="B1969" s="13" t="s">
        <v>703</v>
      </c>
      <c r="C1969" s="13" t="s">
        <v>717</v>
      </c>
      <c r="D1969" s="13" t="s">
        <v>705</v>
      </c>
      <c r="E1969" s="13" t="s">
        <v>706</v>
      </c>
      <c r="F1969" s="14">
        <v>823.66</v>
      </c>
      <c r="G1969" s="13" t="s">
        <v>707</v>
      </c>
      <c r="H1969" s="19">
        <v>43952</v>
      </c>
      <c r="I1969" s="13" t="s">
        <v>2745</v>
      </c>
      <c r="J1969" s="13" t="s">
        <v>2746</v>
      </c>
      <c r="K1969" s="20">
        <v>10115</v>
      </c>
      <c r="L1969" s="13" t="s">
        <v>664</v>
      </c>
      <c r="M1969" s="20">
        <v>113010</v>
      </c>
      <c r="N1969" s="13" t="s">
        <v>2747</v>
      </c>
      <c r="O1969" s="13" t="s">
        <v>718</v>
      </c>
      <c r="P1969" s="13" t="s">
        <v>719</v>
      </c>
      <c r="Q1969" s="13" t="s">
        <v>720</v>
      </c>
      <c r="R1969" s="13" t="s">
        <v>714</v>
      </c>
      <c r="S1969" s="13" t="s">
        <v>715</v>
      </c>
    </row>
    <row r="1970" spans="1:19" x14ac:dyDescent="0.25">
      <c r="A1970" s="13" t="s">
        <v>722</v>
      </c>
      <c r="B1970" s="13" t="s">
        <v>703</v>
      </c>
      <c r="C1970" s="13" t="s">
        <v>723</v>
      </c>
      <c r="D1970" s="13" t="s">
        <v>705</v>
      </c>
      <c r="E1970" s="13" t="s">
        <v>706</v>
      </c>
      <c r="F1970" s="14">
        <v>823.66</v>
      </c>
      <c r="G1970" s="13" t="s">
        <v>707</v>
      </c>
      <c r="H1970" s="19">
        <v>43983</v>
      </c>
      <c r="I1970" s="13" t="s">
        <v>2674</v>
      </c>
      <c r="J1970" s="13" t="s">
        <v>2746</v>
      </c>
      <c r="K1970" s="20">
        <v>10115</v>
      </c>
      <c r="L1970" s="13" t="s">
        <v>664</v>
      </c>
      <c r="M1970" s="20">
        <v>113010</v>
      </c>
      <c r="N1970" s="13" t="s">
        <v>2747</v>
      </c>
      <c r="O1970" s="13" t="s">
        <v>724</v>
      </c>
      <c r="P1970" s="13" t="s">
        <v>725</v>
      </c>
      <c r="Q1970" s="13" t="s">
        <v>726</v>
      </c>
      <c r="R1970" s="13" t="s">
        <v>714</v>
      </c>
      <c r="S1970" s="13" t="s">
        <v>715</v>
      </c>
    </row>
    <row r="1971" spans="1:19" x14ac:dyDescent="0.25">
      <c r="A1971" s="13" t="s">
        <v>702</v>
      </c>
      <c r="B1971" s="13" t="s">
        <v>703</v>
      </c>
      <c r="C1971" s="13" t="s">
        <v>704</v>
      </c>
      <c r="D1971" s="13" t="s">
        <v>705</v>
      </c>
      <c r="E1971" s="13" t="s">
        <v>706</v>
      </c>
      <c r="F1971" s="14">
        <v>190.54</v>
      </c>
      <c r="G1971" s="13" t="s">
        <v>707</v>
      </c>
      <c r="H1971" s="19">
        <v>43922</v>
      </c>
      <c r="I1971" s="13" t="s">
        <v>2748</v>
      </c>
      <c r="J1971" s="13" t="s">
        <v>2749</v>
      </c>
      <c r="K1971" s="20">
        <v>10115</v>
      </c>
      <c r="L1971" s="13" t="s">
        <v>664</v>
      </c>
      <c r="M1971" s="20">
        <v>113020</v>
      </c>
      <c r="N1971" s="13" t="s">
        <v>2750</v>
      </c>
      <c r="O1971" s="13" t="s">
        <v>711</v>
      </c>
      <c r="P1971" s="13" t="s">
        <v>712</v>
      </c>
      <c r="Q1971" s="13" t="s">
        <v>713</v>
      </c>
      <c r="R1971" s="13" t="s">
        <v>714</v>
      </c>
      <c r="S1971" s="13" t="s">
        <v>730</v>
      </c>
    </row>
    <row r="1972" spans="1:19" x14ac:dyDescent="0.25">
      <c r="A1972" s="13" t="s">
        <v>716</v>
      </c>
      <c r="B1972" s="13" t="s">
        <v>703</v>
      </c>
      <c r="C1972" s="13" t="s">
        <v>717</v>
      </c>
      <c r="D1972" s="13" t="s">
        <v>705</v>
      </c>
      <c r="E1972" s="13" t="s">
        <v>706</v>
      </c>
      <c r="F1972" s="14">
        <v>190.54</v>
      </c>
      <c r="G1972" s="13" t="s">
        <v>707</v>
      </c>
      <c r="H1972" s="19">
        <v>43952</v>
      </c>
      <c r="I1972" s="13" t="s">
        <v>2748</v>
      </c>
      <c r="J1972" s="13" t="s">
        <v>2749</v>
      </c>
      <c r="K1972" s="20">
        <v>10115</v>
      </c>
      <c r="L1972" s="13" t="s">
        <v>664</v>
      </c>
      <c r="M1972" s="20">
        <v>113020</v>
      </c>
      <c r="N1972" s="13" t="s">
        <v>2750</v>
      </c>
      <c r="O1972" s="13" t="s">
        <v>718</v>
      </c>
      <c r="P1972" s="13" t="s">
        <v>719</v>
      </c>
      <c r="Q1972" s="13" t="s">
        <v>720</v>
      </c>
      <c r="R1972" s="13" t="s">
        <v>714</v>
      </c>
      <c r="S1972" s="13" t="s">
        <v>730</v>
      </c>
    </row>
    <row r="1973" spans="1:19" x14ac:dyDescent="0.25">
      <c r="A1973" s="13" t="s">
        <v>722</v>
      </c>
      <c r="B1973" s="13" t="s">
        <v>703</v>
      </c>
      <c r="C1973" s="13" t="s">
        <v>723</v>
      </c>
      <c r="D1973" s="13" t="s">
        <v>705</v>
      </c>
      <c r="E1973" s="13" t="s">
        <v>706</v>
      </c>
      <c r="F1973" s="14">
        <v>353.64</v>
      </c>
      <c r="G1973" s="13" t="s">
        <v>707</v>
      </c>
      <c r="H1973" s="19">
        <v>43983</v>
      </c>
      <c r="I1973" s="13" t="s">
        <v>2677</v>
      </c>
      <c r="J1973" s="13" t="s">
        <v>2749</v>
      </c>
      <c r="K1973" s="20">
        <v>10115</v>
      </c>
      <c r="L1973" s="13" t="s">
        <v>664</v>
      </c>
      <c r="M1973" s="20">
        <v>113020</v>
      </c>
      <c r="N1973" s="13" t="s">
        <v>2750</v>
      </c>
      <c r="O1973" s="13" t="s">
        <v>724</v>
      </c>
      <c r="P1973" s="13" t="s">
        <v>725</v>
      </c>
      <c r="Q1973" s="13" t="s">
        <v>726</v>
      </c>
      <c r="R1973" s="13" t="s">
        <v>714</v>
      </c>
      <c r="S1973" s="13" t="s">
        <v>730</v>
      </c>
    </row>
    <row r="1974" spans="1:19" x14ac:dyDescent="0.25">
      <c r="A1974" s="13" t="s">
        <v>702</v>
      </c>
      <c r="B1974" s="13" t="s">
        <v>703</v>
      </c>
      <c r="C1974" s="13" t="s">
        <v>704</v>
      </c>
      <c r="D1974" s="13" t="s">
        <v>705</v>
      </c>
      <c r="E1974" s="13" t="s">
        <v>706</v>
      </c>
      <c r="F1974" s="14">
        <v>8446.3700000000008</v>
      </c>
      <c r="G1974" s="13" t="s">
        <v>707</v>
      </c>
      <c r="H1974" s="19">
        <v>43922</v>
      </c>
      <c r="I1974" s="13" t="s">
        <v>2751</v>
      </c>
      <c r="J1974" s="13" t="s">
        <v>2752</v>
      </c>
      <c r="K1974" s="20">
        <v>10115</v>
      </c>
      <c r="L1974" s="13" t="s">
        <v>664</v>
      </c>
      <c r="M1974" s="20">
        <v>113040</v>
      </c>
      <c r="N1974" s="13" t="s">
        <v>2753</v>
      </c>
      <c r="O1974" s="13" t="s">
        <v>711</v>
      </c>
      <c r="P1974" s="13" t="s">
        <v>712</v>
      </c>
      <c r="Q1974" s="13" t="s">
        <v>713</v>
      </c>
      <c r="R1974" s="13" t="s">
        <v>714</v>
      </c>
      <c r="S1974" s="13" t="s">
        <v>682</v>
      </c>
    </row>
    <row r="1975" spans="1:19" x14ac:dyDescent="0.25">
      <c r="A1975" s="13" t="s">
        <v>716</v>
      </c>
      <c r="B1975" s="13" t="s">
        <v>703</v>
      </c>
      <c r="C1975" s="13" t="s">
        <v>717</v>
      </c>
      <c r="D1975" s="13" t="s">
        <v>705</v>
      </c>
      <c r="E1975" s="13" t="s">
        <v>706</v>
      </c>
      <c r="F1975" s="14">
        <v>8556.42</v>
      </c>
      <c r="G1975" s="13" t="s">
        <v>707</v>
      </c>
      <c r="H1975" s="19">
        <v>43952</v>
      </c>
      <c r="I1975" s="13" t="s">
        <v>2751</v>
      </c>
      <c r="J1975" s="13" t="s">
        <v>2752</v>
      </c>
      <c r="K1975" s="20">
        <v>10115</v>
      </c>
      <c r="L1975" s="13" t="s">
        <v>664</v>
      </c>
      <c r="M1975" s="20">
        <v>113040</v>
      </c>
      <c r="N1975" s="13" t="s">
        <v>2753</v>
      </c>
      <c r="O1975" s="13" t="s">
        <v>718</v>
      </c>
      <c r="P1975" s="13" t="s">
        <v>719</v>
      </c>
      <c r="Q1975" s="13" t="s">
        <v>720</v>
      </c>
      <c r="R1975" s="13" t="s">
        <v>714</v>
      </c>
      <c r="S1975" s="13" t="s">
        <v>682</v>
      </c>
    </row>
    <row r="1976" spans="1:19" x14ac:dyDescent="0.25">
      <c r="A1976" s="13" t="s">
        <v>722</v>
      </c>
      <c r="B1976" s="13" t="s">
        <v>703</v>
      </c>
      <c r="C1976" s="13" t="s">
        <v>723</v>
      </c>
      <c r="D1976" s="13" t="s">
        <v>705</v>
      </c>
      <c r="E1976" s="13" t="s">
        <v>706</v>
      </c>
      <c r="F1976" s="14">
        <v>8549.07</v>
      </c>
      <c r="G1976" s="13" t="s">
        <v>707</v>
      </c>
      <c r="H1976" s="19">
        <v>43983</v>
      </c>
      <c r="I1976" s="13" t="s">
        <v>2680</v>
      </c>
      <c r="J1976" s="13" t="s">
        <v>2752</v>
      </c>
      <c r="K1976" s="20">
        <v>10115</v>
      </c>
      <c r="L1976" s="13" t="s">
        <v>664</v>
      </c>
      <c r="M1976" s="20">
        <v>113040</v>
      </c>
      <c r="N1976" s="13" t="s">
        <v>2753</v>
      </c>
      <c r="O1976" s="13" t="s">
        <v>724</v>
      </c>
      <c r="P1976" s="13" t="s">
        <v>725</v>
      </c>
      <c r="Q1976" s="13" t="s">
        <v>726</v>
      </c>
      <c r="R1976" s="13" t="s">
        <v>714</v>
      </c>
      <c r="S1976" s="13" t="s">
        <v>682</v>
      </c>
    </row>
    <row r="1977" spans="1:19" x14ac:dyDescent="0.25">
      <c r="A1977" s="13" t="s">
        <v>716</v>
      </c>
      <c r="B1977" s="13" t="s">
        <v>703</v>
      </c>
      <c r="C1977" s="13" t="s">
        <v>717</v>
      </c>
      <c r="D1977" s="13" t="s">
        <v>705</v>
      </c>
      <c r="E1977" s="13" t="s">
        <v>706</v>
      </c>
      <c r="F1977" s="14">
        <v>408.97</v>
      </c>
      <c r="G1977" s="13" t="s">
        <v>707</v>
      </c>
      <c r="H1977" s="19">
        <v>43952</v>
      </c>
      <c r="I1977" s="13" t="s">
        <v>2754</v>
      </c>
      <c r="J1977" s="13" t="s">
        <v>2755</v>
      </c>
      <c r="K1977" s="20">
        <v>10115</v>
      </c>
      <c r="L1977" s="13" t="s">
        <v>664</v>
      </c>
      <c r="M1977" s="20">
        <v>113050</v>
      </c>
      <c r="N1977" s="13" t="s">
        <v>2756</v>
      </c>
      <c r="O1977" s="13" t="s">
        <v>718</v>
      </c>
      <c r="P1977" s="13" t="s">
        <v>719</v>
      </c>
      <c r="Q1977" s="13" t="s">
        <v>720</v>
      </c>
      <c r="R1977" s="13" t="s">
        <v>714</v>
      </c>
      <c r="S1977" s="13" t="s">
        <v>686</v>
      </c>
    </row>
    <row r="1978" spans="1:19" x14ac:dyDescent="0.25">
      <c r="A1978" s="13" t="s">
        <v>722</v>
      </c>
      <c r="B1978" s="13" t="s">
        <v>703</v>
      </c>
      <c r="C1978" s="13" t="s">
        <v>723</v>
      </c>
      <c r="D1978" s="13" t="s">
        <v>705</v>
      </c>
      <c r="E1978" s="13" t="s">
        <v>706</v>
      </c>
      <c r="F1978" s="14">
        <v>-32.04</v>
      </c>
      <c r="G1978" s="13" t="s">
        <v>707</v>
      </c>
      <c r="H1978" s="19">
        <v>43983</v>
      </c>
      <c r="I1978" s="13" t="s">
        <v>2683</v>
      </c>
      <c r="J1978" s="13" t="s">
        <v>2755</v>
      </c>
      <c r="K1978" s="20">
        <v>10115</v>
      </c>
      <c r="L1978" s="13" t="s">
        <v>664</v>
      </c>
      <c r="M1978" s="20">
        <v>113050</v>
      </c>
      <c r="N1978" s="13" t="s">
        <v>2756</v>
      </c>
      <c r="O1978" s="13" t="s">
        <v>724</v>
      </c>
      <c r="P1978" s="13" t="s">
        <v>725</v>
      </c>
      <c r="Q1978" s="13" t="s">
        <v>726</v>
      </c>
      <c r="R1978" s="13" t="s">
        <v>714</v>
      </c>
      <c r="S1978" s="13" t="s">
        <v>686</v>
      </c>
    </row>
    <row r="1979" spans="1:19" x14ac:dyDescent="0.25">
      <c r="A1979" s="13" t="s">
        <v>702</v>
      </c>
      <c r="B1979" s="13" t="s">
        <v>703</v>
      </c>
      <c r="C1979" s="13" t="s">
        <v>704</v>
      </c>
      <c r="D1979" s="13" t="s">
        <v>705</v>
      </c>
      <c r="E1979" s="13" t="s">
        <v>706</v>
      </c>
      <c r="F1979" s="14">
        <v>2278.36</v>
      </c>
      <c r="G1979" s="13" t="s">
        <v>707</v>
      </c>
      <c r="H1979" s="19">
        <v>43922</v>
      </c>
      <c r="I1979" s="13" t="s">
        <v>2754</v>
      </c>
      <c r="J1979" s="13" t="s">
        <v>2757</v>
      </c>
      <c r="K1979" s="20">
        <v>10115</v>
      </c>
      <c r="L1979" s="13" t="s">
        <v>664</v>
      </c>
      <c r="M1979" s="20">
        <v>113060</v>
      </c>
      <c r="N1979" s="13" t="s">
        <v>2758</v>
      </c>
      <c r="O1979" s="13" t="s">
        <v>711</v>
      </c>
      <c r="P1979" s="13" t="s">
        <v>712</v>
      </c>
      <c r="Q1979" s="13" t="s">
        <v>713</v>
      </c>
      <c r="R1979" s="13" t="s">
        <v>714</v>
      </c>
      <c r="S1979" s="13" t="s">
        <v>721</v>
      </c>
    </row>
    <row r="1980" spans="1:19" x14ac:dyDescent="0.25">
      <c r="A1980" s="13" t="s">
        <v>716</v>
      </c>
      <c r="B1980" s="13" t="s">
        <v>703</v>
      </c>
      <c r="C1980" s="13" t="s">
        <v>717</v>
      </c>
      <c r="D1980" s="13" t="s">
        <v>705</v>
      </c>
      <c r="E1980" s="13" t="s">
        <v>706</v>
      </c>
      <c r="F1980" s="14">
        <v>2325.66</v>
      </c>
      <c r="G1980" s="13" t="s">
        <v>707</v>
      </c>
      <c r="H1980" s="19">
        <v>43952</v>
      </c>
      <c r="I1980" s="13" t="s">
        <v>2759</v>
      </c>
      <c r="J1980" s="13" t="s">
        <v>2757</v>
      </c>
      <c r="K1980" s="20">
        <v>10115</v>
      </c>
      <c r="L1980" s="13" t="s">
        <v>664</v>
      </c>
      <c r="M1980" s="20">
        <v>113060</v>
      </c>
      <c r="N1980" s="13" t="s">
        <v>2758</v>
      </c>
      <c r="O1980" s="13" t="s">
        <v>718</v>
      </c>
      <c r="P1980" s="13" t="s">
        <v>719</v>
      </c>
      <c r="Q1980" s="13" t="s">
        <v>720</v>
      </c>
      <c r="R1980" s="13" t="s">
        <v>714</v>
      </c>
      <c r="S1980" s="13" t="s">
        <v>721</v>
      </c>
    </row>
    <row r="1981" spans="1:19" x14ac:dyDescent="0.25">
      <c r="A1981" s="13" t="s">
        <v>722</v>
      </c>
      <c r="B1981" s="13" t="s">
        <v>703</v>
      </c>
      <c r="C1981" s="13" t="s">
        <v>723</v>
      </c>
      <c r="D1981" s="13" t="s">
        <v>705</v>
      </c>
      <c r="E1981" s="13" t="s">
        <v>706</v>
      </c>
      <c r="F1981" s="14">
        <v>2191.42</v>
      </c>
      <c r="G1981" s="13" t="s">
        <v>707</v>
      </c>
      <c r="H1981" s="19">
        <v>43983</v>
      </c>
      <c r="I1981" s="13" t="s">
        <v>2686</v>
      </c>
      <c r="J1981" s="13" t="s">
        <v>2757</v>
      </c>
      <c r="K1981" s="20">
        <v>10115</v>
      </c>
      <c r="L1981" s="13" t="s">
        <v>664</v>
      </c>
      <c r="M1981" s="20">
        <v>113060</v>
      </c>
      <c r="N1981" s="13" t="s">
        <v>2758</v>
      </c>
      <c r="O1981" s="13" t="s">
        <v>724</v>
      </c>
      <c r="P1981" s="13" t="s">
        <v>725</v>
      </c>
      <c r="Q1981" s="13" t="s">
        <v>726</v>
      </c>
      <c r="R1981" s="13" t="s">
        <v>714</v>
      </c>
      <c r="S1981" s="13" t="s">
        <v>721</v>
      </c>
    </row>
    <row r="1982" spans="1:19" x14ac:dyDescent="0.25">
      <c r="A1982" s="13" t="s">
        <v>722</v>
      </c>
      <c r="B1982" s="13" t="s">
        <v>703</v>
      </c>
      <c r="C1982" s="13" t="s">
        <v>723</v>
      </c>
      <c r="D1982" s="13" t="s">
        <v>705</v>
      </c>
      <c r="E1982" s="13" t="s">
        <v>706</v>
      </c>
      <c r="F1982" s="14">
        <v>134.24</v>
      </c>
      <c r="G1982" s="13" t="s">
        <v>707</v>
      </c>
      <c r="H1982" s="19">
        <v>43983</v>
      </c>
      <c r="I1982" s="13" t="s">
        <v>2760</v>
      </c>
      <c r="J1982" s="13" t="s">
        <v>2757</v>
      </c>
      <c r="K1982" s="20">
        <v>10115</v>
      </c>
      <c r="L1982" s="13" t="s">
        <v>664</v>
      </c>
      <c r="M1982" s="20">
        <v>113060</v>
      </c>
      <c r="N1982" s="13" t="s">
        <v>2758</v>
      </c>
      <c r="O1982" s="13" t="s">
        <v>724</v>
      </c>
      <c r="P1982" s="13" t="s">
        <v>681</v>
      </c>
      <c r="Q1982" s="13" t="s">
        <v>874</v>
      </c>
      <c r="R1982" s="13" t="s">
        <v>714</v>
      </c>
      <c r="S1982" s="13" t="s">
        <v>721</v>
      </c>
    </row>
    <row r="1983" spans="1:19" x14ac:dyDescent="0.25">
      <c r="A1983" s="13" t="s">
        <v>702</v>
      </c>
      <c r="B1983" s="13" t="s">
        <v>703</v>
      </c>
      <c r="C1983" s="13" t="s">
        <v>704</v>
      </c>
      <c r="D1983" s="13" t="s">
        <v>705</v>
      </c>
      <c r="E1983" s="13" t="s">
        <v>706</v>
      </c>
      <c r="F1983" s="14">
        <v>217.04</v>
      </c>
      <c r="G1983" s="13" t="s">
        <v>707</v>
      </c>
      <c r="H1983" s="19">
        <v>43922</v>
      </c>
      <c r="I1983" s="13" t="s">
        <v>2759</v>
      </c>
      <c r="J1983" s="13" t="s">
        <v>2761</v>
      </c>
      <c r="K1983" s="20">
        <v>10115</v>
      </c>
      <c r="L1983" s="13" t="s">
        <v>664</v>
      </c>
      <c r="M1983" s="20">
        <v>114000</v>
      </c>
      <c r="N1983" s="13" t="s">
        <v>2762</v>
      </c>
      <c r="O1983" s="13" t="s">
        <v>711</v>
      </c>
      <c r="P1983" s="13" t="s">
        <v>712</v>
      </c>
      <c r="Q1983" s="13" t="s">
        <v>713</v>
      </c>
      <c r="R1983" s="13" t="s">
        <v>714</v>
      </c>
      <c r="S1983" s="13" t="s">
        <v>741</v>
      </c>
    </row>
    <row r="1984" spans="1:19" x14ac:dyDescent="0.25">
      <c r="A1984" s="13" t="s">
        <v>716</v>
      </c>
      <c r="B1984" s="13" t="s">
        <v>703</v>
      </c>
      <c r="C1984" s="13" t="s">
        <v>717</v>
      </c>
      <c r="D1984" s="13" t="s">
        <v>705</v>
      </c>
      <c r="E1984" s="13" t="s">
        <v>706</v>
      </c>
      <c r="F1984" s="14">
        <v>217.04</v>
      </c>
      <c r="G1984" s="13" t="s">
        <v>707</v>
      </c>
      <c r="H1984" s="19">
        <v>43952</v>
      </c>
      <c r="I1984" s="13" t="s">
        <v>2763</v>
      </c>
      <c r="J1984" s="13" t="s">
        <v>2761</v>
      </c>
      <c r="K1984" s="20">
        <v>10115</v>
      </c>
      <c r="L1984" s="13" t="s">
        <v>664</v>
      </c>
      <c r="M1984" s="20">
        <v>114000</v>
      </c>
      <c r="N1984" s="13" t="s">
        <v>2762</v>
      </c>
      <c r="O1984" s="13" t="s">
        <v>718</v>
      </c>
      <c r="P1984" s="13" t="s">
        <v>719</v>
      </c>
      <c r="Q1984" s="13" t="s">
        <v>720</v>
      </c>
      <c r="R1984" s="13" t="s">
        <v>714</v>
      </c>
      <c r="S1984" s="13" t="s">
        <v>741</v>
      </c>
    </row>
    <row r="1985" spans="1:19" x14ac:dyDescent="0.25">
      <c r="A1985" s="13" t="s">
        <v>722</v>
      </c>
      <c r="B1985" s="13" t="s">
        <v>703</v>
      </c>
      <c r="C1985" s="13" t="s">
        <v>723</v>
      </c>
      <c r="D1985" s="13" t="s">
        <v>705</v>
      </c>
      <c r="E1985" s="13" t="s">
        <v>706</v>
      </c>
      <c r="F1985" s="14">
        <v>217.04</v>
      </c>
      <c r="G1985" s="13" t="s">
        <v>707</v>
      </c>
      <c r="H1985" s="19">
        <v>43983</v>
      </c>
      <c r="I1985" s="13" t="s">
        <v>2689</v>
      </c>
      <c r="J1985" s="13" t="s">
        <v>2761</v>
      </c>
      <c r="K1985" s="20">
        <v>10115</v>
      </c>
      <c r="L1985" s="13" t="s">
        <v>664</v>
      </c>
      <c r="M1985" s="20">
        <v>114000</v>
      </c>
      <c r="N1985" s="13" t="s">
        <v>2762</v>
      </c>
      <c r="O1985" s="13" t="s">
        <v>724</v>
      </c>
      <c r="P1985" s="13" t="s">
        <v>725</v>
      </c>
      <c r="Q1985" s="13" t="s">
        <v>726</v>
      </c>
      <c r="R1985" s="13" t="s">
        <v>714</v>
      </c>
      <c r="S1985" s="13" t="s">
        <v>741</v>
      </c>
    </row>
    <row r="1986" spans="1:19" x14ac:dyDescent="0.25">
      <c r="A1986" s="13" t="s">
        <v>702</v>
      </c>
      <c r="B1986" s="13" t="s">
        <v>703</v>
      </c>
      <c r="C1986" s="13" t="s">
        <v>704</v>
      </c>
      <c r="D1986" s="13" t="s">
        <v>705</v>
      </c>
      <c r="E1986" s="13" t="s">
        <v>706</v>
      </c>
      <c r="F1986" s="14">
        <v>2668.28</v>
      </c>
      <c r="G1986" s="13" t="s">
        <v>707</v>
      </c>
      <c r="H1986" s="19">
        <v>43922</v>
      </c>
      <c r="I1986" s="13" t="s">
        <v>2763</v>
      </c>
      <c r="J1986" s="13" t="s">
        <v>2764</v>
      </c>
      <c r="K1986" s="20">
        <v>10115</v>
      </c>
      <c r="L1986" s="13" t="s">
        <v>664</v>
      </c>
      <c r="M1986" s="20">
        <v>114010</v>
      </c>
      <c r="N1986" s="13" t="s">
        <v>2765</v>
      </c>
      <c r="O1986" s="13" t="s">
        <v>711</v>
      </c>
      <c r="P1986" s="13" t="s">
        <v>712</v>
      </c>
      <c r="Q1986" s="13" t="s">
        <v>713</v>
      </c>
      <c r="R1986" s="13" t="s">
        <v>714</v>
      </c>
      <c r="S1986" s="13" t="s">
        <v>715</v>
      </c>
    </row>
    <row r="1987" spans="1:19" x14ac:dyDescent="0.25">
      <c r="A1987" s="13" t="s">
        <v>716</v>
      </c>
      <c r="B1987" s="13" t="s">
        <v>703</v>
      </c>
      <c r="C1987" s="13" t="s">
        <v>717</v>
      </c>
      <c r="D1987" s="13" t="s">
        <v>705</v>
      </c>
      <c r="E1987" s="13" t="s">
        <v>706</v>
      </c>
      <c r="F1987" s="14">
        <v>2668.28</v>
      </c>
      <c r="G1987" s="13" t="s">
        <v>707</v>
      </c>
      <c r="H1987" s="19">
        <v>43952</v>
      </c>
      <c r="I1987" s="13" t="s">
        <v>2766</v>
      </c>
      <c r="J1987" s="13" t="s">
        <v>2764</v>
      </c>
      <c r="K1987" s="20">
        <v>10115</v>
      </c>
      <c r="L1987" s="13" t="s">
        <v>664</v>
      </c>
      <c r="M1987" s="20">
        <v>114010</v>
      </c>
      <c r="N1987" s="13" t="s">
        <v>2765</v>
      </c>
      <c r="O1987" s="13" t="s">
        <v>718</v>
      </c>
      <c r="P1987" s="13" t="s">
        <v>719</v>
      </c>
      <c r="Q1987" s="13" t="s">
        <v>720</v>
      </c>
      <c r="R1987" s="13" t="s">
        <v>714</v>
      </c>
      <c r="S1987" s="13" t="s">
        <v>715</v>
      </c>
    </row>
    <row r="1988" spans="1:19" x14ac:dyDescent="0.25">
      <c r="A1988" s="13" t="s">
        <v>722</v>
      </c>
      <c r="B1988" s="13" t="s">
        <v>703</v>
      </c>
      <c r="C1988" s="13" t="s">
        <v>723</v>
      </c>
      <c r="D1988" s="13" t="s">
        <v>705</v>
      </c>
      <c r="E1988" s="13" t="s">
        <v>706</v>
      </c>
      <c r="F1988" s="14">
        <v>2668.28</v>
      </c>
      <c r="G1988" s="13" t="s">
        <v>707</v>
      </c>
      <c r="H1988" s="19">
        <v>43983</v>
      </c>
      <c r="I1988" s="13" t="s">
        <v>2692</v>
      </c>
      <c r="J1988" s="13" t="s">
        <v>2764</v>
      </c>
      <c r="K1988" s="20">
        <v>10115</v>
      </c>
      <c r="L1988" s="13" t="s">
        <v>664</v>
      </c>
      <c r="M1988" s="20">
        <v>114010</v>
      </c>
      <c r="N1988" s="13" t="s">
        <v>2765</v>
      </c>
      <c r="O1988" s="13" t="s">
        <v>724</v>
      </c>
      <c r="P1988" s="13" t="s">
        <v>725</v>
      </c>
      <c r="Q1988" s="13" t="s">
        <v>726</v>
      </c>
      <c r="R1988" s="13" t="s">
        <v>714</v>
      </c>
      <c r="S1988" s="13" t="s">
        <v>715</v>
      </c>
    </row>
    <row r="1989" spans="1:19" x14ac:dyDescent="0.25">
      <c r="A1989" s="13" t="s">
        <v>702</v>
      </c>
      <c r="B1989" s="13" t="s">
        <v>703</v>
      </c>
      <c r="C1989" s="13" t="s">
        <v>704</v>
      </c>
      <c r="D1989" s="13" t="s">
        <v>705</v>
      </c>
      <c r="E1989" s="13" t="s">
        <v>706</v>
      </c>
      <c r="F1989" s="14">
        <v>589.46</v>
      </c>
      <c r="G1989" s="13" t="s">
        <v>707</v>
      </c>
      <c r="H1989" s="19">
        <v>43922</v>
      </c>
      <c r="I1989" s="13" t="s">
        <v>2766</v>
      </c>
      <c r="J1989" s="13" t="s">
        <v>2767</v>
      </c>
      <c r="K1989" s="20">
        <v>10115</v>
      </c>
      <c r="L1989" s="13" t="s">
        <v>664</v>
      </c>
      <c r="M1989" s="20">
        <v>114020</v>
      </c>
      <c r="N1989" s="13" t="s">
        <v>2768</v>
      </c>
      <c r="O1989" s="13" t="s">
        <v>711</v>
      </c>
      <c r="P1989" s="13" t="s">
        <v>712</v>
      </c>
      <c r="Q1989" s="13" t="s">
        <v>713</v>
      </c>
      <c r="R1989" s="13" t="s">
        <v>714</v>
      </c>
      <c r="S1989" s="13" t="s">
        <v>730</v>
      </c>
    </row>
    <row r="1990" spans="1:19" x14ac:dyDescent="0.25">
      <c r="A1990" s="13" t="s">
        <v>716</v>
      </c>
      <c r="B1990" s="13" t="s">
        <v>703</v>
      </c>
      <c r="C1990" s="13" t="s">
        <v>717</v>
      </c>
      <c r="D1990" s="13" t="s">
        <v>705</v>
      </c>
      <c r="E1990" s="13" t="s">
        <v>706</v>
      </c>
      <c r="F1990" s="14">
        <v>589.46</v>
      </c>
      <c r="G1990" s="13" t="s">
        <v>707</v>
      </c>
      <c r="H1990" s="19">
        <v>43952</v>
      </c>
      <c r="I1990" s="13" t="s">
        <v>2769</v>
      </c>
      <c r="J1990" s="13" t="s">
        <v>2767</v>
      </c>
      <c r="K1990" s="20">
        <v>10115</v>
      </c>
      <c r="L1990" s="13" t="s">
        <v>664</v>
      </c>
      <c r="M1990" s="20">
        <v>114020</v>
      </c>
      <c r="N1990" s="13" t="s">
        <v>2768</v>
      </c>
      <c r="O1990" s="13" t="s">
        <v>718</v>
      </c>
      <c r="P1990" s="13" t="s">
        <v>719</v>
      </c>
      <c r="Q1990" s="13" t="s">
        <v>720</v>
      </c>
      <c r="R1990" s="13" t="s">
        <v>714</v>
      </c>
      <c r="S1990" s="13" t="s">
        <v>730</v>
      </c>
    </row>
    <row r="1991" spans="1:19" x14ac:dyDescent="0.25">
      <c r="A1991" s="13" t="s">
        <v>722</v>
      </c>
      <c r="B1991" s="13" t="s">
        <v>703</v>
      </c>
      <c r="C1991" s="13" t="s">
        <v>723</v>
      </c>
      <c r="D1991" s="13" t="s">
        <v>705</v>
      </c>
      <c r="E1991" s="13" t="s">
        <v>706</v>
      </c>
      <c r="F1991" s="14">
        <v>919.19</v>
      </c>
      <c r="G1991" s="13" t="s">
        <v>707</v>
      </c>
      <c r="H1991" s="19">
        <v>43983</v>
      </c>
      <c r="I1991" s="13" t="s">
        <v>2697</v>
      </c>
      <c r="J1991" s="13" t="s">
        <v>2767</v>
      </c>
      <c r="K1991" s="20">
        <v>10115</v>
      </c>
      <c r="L1991" s="13" t="s">
        <v>664</v>
      </c>
      <c r="M1991" s="20">
        <v>114020</v>
      </c>
      <c r="N1991" s="13" t="s">
        <v>2768</v>
      </c>
      <c r="O1991" s="13" t="s">
        <v>724</v>
      </c>
      <c r="P1991" s="13" t="s">
        <v>725</v>
      </c>
      <c r="Q1991" s="13" t="s">
        <v>726</v>
      </c>
      <c r="R1991" s="13" t="s">
        <v>714</v>
      </c>
      <c r="S1991" s="13" t="s">
        <v>730</v>
      </c>
    </row>
    <row r="1992" spans="1:19" x14ac:dyDescent="0.25">
      <c r="A1992" s="13" t="s">
        <v>702</v>
      </c>
      <c r="B1992" s="13" t="s">
        <v>703</v>
      </c>
      <c r="C1992" s="13" t="s">
        <v>704</v>
      </c>
      <c r="D1992" s="13" t="s">
        <v>705</v>
      </c>
      <c r="E1992" s="13" t="s">
        <v>706</v>
      </c>
      <c r="F1992" s="14">
        <v>17712.68</v>
      </c>
      <c r="G1992" s="13" t="s">
        <v>707</v>
      </c>
      <c r="H1992" s="19">
        <v>43922</v>
      </c>
      <c r="I1992" s="13" t="s">
        <v>2769</v>
      </c>
      <c r="J1992" s="13" t="s">
        <v>2770</v>
      </c>
      <c r="K1992" s="20">
        <v>10115</v>
      </c>
      <c r="L1992" s="13" t="s">
        <v>664</v>
      </c>
      <c r="M1992" s="20">
        <v>114040</v>
      </c>
      <c r="N1992" s="13" t="s">
        <v>2771</v>
      </c>
      <c r="O1992" s="13" t="s">
        <v>711</v>
      </c>
      <c r="P1992" s="13" t="s">
        <v>712</v>
      </c>
      <c r="Q1992" s="13" t="s">
        <v>713</v>
      </c>
      <c r="R1992" s="13" t="s">
        <v>714</v>
      </c>
      <c r="S1992" s="13" t="s">
        <v>682</v>
      </c>
    </row>
    <row r="1993" spans="1:19" x14ac:dyDescent="0.25">
      <c r="A1993" s="13" t="s">
        <v>716</v>
      </c>
      <c r="B1993" s="13" t="s">
        <v>703</v>
      </c>
      <c r="C1993" s="13" t="s">
        <v>717</v>
      </c>
      <c r="D1993" s="13" t="s">
        <v>705</v>
      </c>
      <c r="E1993" s="13" t="s">
        <v>706</v>
      </c>
      <c r="F1993" s="14">
        <v>17901.52</v>
      </c>
      <c r="G1993" s="13" t="s">
        <v>707</v>
      </c>
      <c r="H1993" s="19">
        <v>43952</v>
      </c>
      <c r="I1993" s="13" t="s">
        <v>2772</v>
      </c>
      <c r="J1993" s="13" t="s">
        <v>2770</v>
      </c>
      <c r="K1993" s="20">
        <v>10115</v>
      </c>
      <c r="L1993" s="13" t="s">
        <v>664</v>
      </c>
      <c r="M1993" s="20">
        <v>114040</v>
      </c>
      <c r="N1993" s="13" t="s">
        <v>2771</v>
      </c>
      <c r="O1993" s="13" t="s">
        <v>718</v>
      </c>
      <c r="P1993" s="13" t="s">
        <v>719</v>
      </c>
      <c r="Q1993" s="13" t="s">
        <v>720</v>
      </c>
      <c r="R1993" s="13" t="s">
        <v>714</v>
      </c>
      <c r="S1993" s="13" t="s">
        <v>682</v>
      </c>
    </row>
    <row r="1994" spans="1:19" x14ac:dyDescent="0.25">
      <c r="A1994" s="13" t="s">
        <v>722</v>
      </c>
      <c r="B1994" s="13" t="s">
        <v>703</v>
      </c>
      <c r="C1994" s="13" t="s">
        <v>723</v>
      </c>
      <c r="D1994" s="13" t="s">
        <v>705</v>
      </c>
      <c r="E1994" s="13" t="s">
        <v>706</v>
      </c>
      <c r="F1994" s="14">
        <v>17888.89</v>
      </c>
      <c r="G1994" s="13" t="s">
        <v>707</v>
      </c>
      <c r="H1994" s="19">
        <v>43983</v>
      </c>
      <c r="I1994" s="13" t="s">
        <v>2700</v>
      </c>
      <c r="J1994" s="13" t="s">
        <v>2770</v>
      </c>
      <c r="K1994" s="20">
        <v>10115</v>
      </c>
      <c r="L1994" s="13" t="s">
        <v>664</v>
      </c>
      <c r="M1994" s="20">
        <v>114040</v>
      </c>
      <c r="N1994" s="13" t="s">
        <v>2771</v>
      </c>
      <c r="O1994" s="13" t="s">
        <v>724</v>
      </c>
      <c r="P1994" s="13" t="s">
        <v>725</v>
      </c>
      <c r="Q1994" s="13" t="s">
        <v>726</v>
      </c>
      <c r="R1994" s="13" t="s">
        <v>714</v>
      </c>
      <c r="S1994" s="13" t="s">
        <v>682</v>
      </c>
    </row>
    <row r="1995" spans="1:19" x14ac:dyDescent="0.25">
      <c r="A1995" s="13" t="s">
        <v>716</v>
      </c>
      <c r="B1995" s="13" t="s">
        <v>703</v>
      </c>
      <c r="C1995" s="13" t="s">
        <v>717</v>
      </c>
      <c r="D1995" s="13" t="s">
        <v>705</v>
      </c>
      <c r="E1995" s="13" t="s">
        <v>706</v>
      </c>
      <c r="F1995" s="14">
        <v>875.1</v>
      </c>
      <c r="G1995" s="13" t="s">
        <v>707</v>
      </c>
      <c r="H1995" s="19">
        <v>43952</v>
      </c>
      <c r="I1995" s="13" t="s">
        <v>2773</v>
      </c>
      <c r="J1995" s="13" t="s">
        <v>2774</v>
      </c>
      <c r="K1995" s="20">
        <v>10115</v>
      </c>
      <c r="L1995" s="13" t="s">
        <v>664</v>
      </c>
      <c r="M1995" s="20">
        <v>114050</v>
      </c>
      <c r="N1995" s="13" t="s">
        <v>2775</v>
      </c>
      <c r="O1995" s="13" t="s">
        <v>718</v>
      </c>
      <c r="P1995" s="13" t="s">
        <v>719</v>
      </c>
      <c r="Q1995" s="13" t="s">
        <v>720</v>
      </c>
      <c r="R1995" s="13" t="s">
        <v>714</v>
      </c>
      <c r="S1995" s="13" t="s">
        <v>686</v>
      </c>
    </row>
    <row r="1996" spans="1:19" x14ac:dyDescent="0.25">
      <c r="A1996" s="13" t="s">
        <v>722</v>
      </c>
      <c r="B1996" s="13" t="s">
        <v>703</v>
      </c>
      <c r="C1996" s="13" t="s">
        <v>723</v>
      </c>
      <c r="D1996" s="13" t="s">
        <v>705</v>
      </c>
      <c r="E1996" s="13" t="s">
        <v>706</v>
      </c>
      <c r="F1996" s="14">
        <v>291.7</v>
      </c>
      <c r="G1996" s="13" t="s">
        <v>707</v>
      </c>
      <c r="H1996" s="19">
        <v>43983</v>
      </c>
      <c r="I1996" s="13" t="s">
        <v>2703</v>
      </c>
      <c r="J1996" s="13" t="s">
        <v>2774</v>
      </c>
      <c r="K1996" s="20">
        <v>10115</v>
      </c>
      <c r="L1996" s="13" t="s">
        <v>664</v>
      </c>
      <c r="M1996" s="20">
        <v>114050</v>
      </c>
      <c r="N1996" s="13" t="s">
        <v>2775</v>
      </c>
      <c r="O1996" s="13" t="s">
        <v>724</v>
      </c>
      <c r="P1996" s="13" t="s">
        <v>725</v>
      </c>
      <c r="Q1996" s="13" t="s">
        <v>726</v>
      </c>
      <c r="R1996" s="13" t="s">
        <v>714</v>
      </c>
      <c r="S1996" s="13" t="s">
        <v>686</v>
      </c>
    </row>
    <row r="1997" spans="1:19" x14ac:dyDescent="0.25">
      <c r="A1997" s="13" t="s">
        <v>702</v>
      </c>
      <c r="B1997" s="13" t="s">
        <v>703</v>
      </c>
      <c r="C1997" s="13" t="s">
        <v>704</v>
      </c>
      <c r="D1997" s="13" t="s">
        <v>705</v>
      </c>
      <c r="E1997" s="13" t="s">
        <v>706</v>
      </c>
      <c r="F1997" s="14">
        <v>8549.7099999999991</v>
      </c>
      <c r="G1997" s="13" t="s">
        <v>707</v>
      </c>
      <c r="H1997" s="19">
        <v>43922</v>
      </c>
      <c r="I1997" s="13" t="s">
        <v>2772</v>
      </c>
      <c r="J1997" s="13" t="s">
        <v>2776</v>
      </c>
      <c r="K1997" s="20">
        <v>10115</v>
      </c>
      <c r="L1997" s="13" t="s">
        <v>664</v>
      </c>
      <c r="M1997" s="20">
        <v>114060</v>
      </c>
      <c r="N1997" s="13" t="s">
        <v>2777</v>
      </c>
      <c r="O1997" s="13" t="s">
        <v>711</v>
      </c>
      <c r="P1997" s="13" t="s">
        <v>712</v>
      </c>
      <c r="Q1997" s="13" t="s">
        <v>713</v>
      </c>
      <c r="R1997" s="13" t="s">
        <v>714</v>
      </c>
      <c r="S1997" s="13" t="s">
        <v>721</v>
      </c>
    </row>
    <row r="1998" spans="1:19" x14ac:dyDescent="0.25">
      <c r="A1998" s="13" t="s">
        <v>716</v>
      </c>
      <c r="B1998" s="13" t="s">
        <v>703</v>
      </c>
      <c r="C1998" s="13" t="s">
        <v>717</v>
      </c>
      <c r="D1998" s="13" t="s">
        <v>705</v>
      </c>
      <c r="E1998" s="13" t="s">
        <v>706</v>
      </c>
      <c r="F1998" s="14">
        <v>8231.76</v>
      </c>
      <c r="G1998" s="13" t="s">
        <v>707</v>
      </c>
      <c r="H1998" s="19">
        <v>43952</v>
      </c>
      <c r="I1998" s="13" t="s">
        <v>2778</v>
      </c>
      <c r="J1998" s="13" t="s">
        <v>2776</v>
      </c>
      <c r="K1998" s="20">
        <v>10115</v>
      </c>
      <c r="L1998" s="13" t="s">
        <v>664</v>
      </c>
      <c r="M1998" s="20">
        <v>114060</v>
      </c>
      <c r="N1998" s="13" t="s">
        <v>2777</v>
      </c>
      <c r="O1998" s="13" t="s">
        <v>718</v>
      </c>
      <c r="P1998" s="13" t="s">
        <v>719</v>
      </c>
      <c r="Q1998" s="13" t="s">
        <v>720</v>
      </c>
      <c r="R1998" s="13" t="s">
        <v>714</v>
      </c>
      <c r="S1998" s="13" t="s">
        <v>721</v>
      </c>
    </row>
    <row r="1999" spans="1:19" x14ac:dyDescent="0.25">
      <c r="A1999" s="13" t="s">
        <v>722</v>
      </c>
      <c r="B1999" s="13" t="s">
        <v>703</v>
      </c>
      <c r="C1999" s="13" t="s">
        <v>723</v>
      </c>
      <c r="D1999" s="13" t="s">
        <v>705</v>
      </c>
      <c r="E1999" s="13" t="s">
        <v>706</v>
      </c>
      <c r="F1999" s="14">
        <v>7756.14</v>
      </c>
      <c r="G1999" s="13" t="s">
        <v>707</v>
      </c>
      <c r="H1999" s="19">
        <v>43983</v>
      </c>
      <c r="I1999" s="13" t="s">
        <v>2706</v>
      </c>
      <c r="J1999" s="13" t="s">
        <v>2776</v>
      </c>
      <c r="K1999" s="20">
        <v>10115</v>
      </c>
      <c r="L1999" s="13" t="s">
        <v>664</v>
      </c>
      <c r="M1999" s="20">
        <v>114060</v>
      </c>
      <c r="N1999" s="13" t="s">
        <v>2777</v>
      </c>
      <c r="O1999" s="13" t="s">
        <v>724</v>
      </c>
      <c r="P1999" s="13" t="s">
        <v>725</v>
      </c>
      <c r="Q1999" s="13" t="s">
        <v>726</v>
      </c>
      <c r="R1999" s="13" t="s">
        <v>714</v>
      </c>
      <c r="S1999" s="13" t="s">
        <v>721</v>
      </c>
    </row>
    <row r="2000" spans="1:19" x14ac:dyDescent="0.25">
      <c r="A2000" s="13" t="s">
        <v>722</v>
      </c>
      <c r="B2000" s="13" t="s">
        <v>703</v>
      </c>
      <c r="C2000" s="13" t="s">
        <v>723</v>
      </c>
      <c r="D2000" s="13" t="s">
        <v>705</v>
      </c>
      <c r="E2000" s="13" t="s">
        <v>706</v>
      </c>
      <c r="F2000" s="14">
        <v>475.62</v>
      </c>
      <c r="G2000" s="13" t="s">
        <v>707</v>
      </c>
      <c r="H2000" s="19">
        <v>43983</v>
      </c>
      <c r="I2000" s="13" t="s">
        <v>2779</v>
      </c>
      <c r="J2000" s="13" t="s">
        <v>2776</v>
      </c>
      <c r="K2000" s="20">
        <v>10115</v>
      </c>
      <c r="L2000" s="13" t="s">
        <v>664</v>
      </c>
      <c r="M2000" s="20">
        <v>114060</v>
      </c>
      <c r="N2000" s="13" t="s">
        <v>2777</v>
      </c>
      <c r="O2000" s="13" t="s">
        <v>724</v>
      </c>
      <c r="P2000" s="13" t="s">
        <v>681</v>
      </c>
      <c r="Q2000" s="13" t="s">
        <v>874</v>
      </c>
      <c r="R2000" s="13" t="s">
        <v>714</v>
      </c>
      <c r="S2000" s="13" t="s">
        <v>721</v>
      </c>
    </row>
    <row r="2001" spans="1:19" x14ac:dyDescent="0.25">
      <c r="A2001" s="13" t="s">
        <v>702</v>
      </c>
      <c r="B2001" s="13" t="s">
        <v>703</v>
      </c>
      <c r="C2001" s="13" t="s">
        <v>704</v>
      </c>
      <c r="D2001" s="13" t="s">
        <v>705</v>
      </c>
      <c r="E2001" s="13" t="s">
        <v>706</v>
      </c>
      <c r="F2001" s="14">
        <v>2722.16</v>
      </c>
      <c r="G2001" s="13" t="s">
        <v>707</v>
      </c>
      <c r="H2001" s="19">
        <v>43922</v>
      </c>
      <c r="I2001" s="13" t="s">
        <v>2773</v>
      </c>
      <c r="J2001" s="13" t="s">
        <v>2780</v>
      </c>
      <c r="K2001" s="20">
        <v>10116</v>
      </c>
      <c r="L2001" s="13" t="s">
        <v>665</v>
      </c>
      <c r="M2001" s="20">
        <v>111100</v>
      </c>
      <c r="N2001" s="13" t="s">
        <v>2781</v>
      </c>
      <c r="O2001" s="13" t="s">
        <v>711</v>
      </c>
      <c r="P2001" s="13" t="s">
        <v>712</v>
      </c>
      <c r="Q2001" s="13" t="s">
        <v>713</v>
      </c>
      <c r="R2001" s="13" t="s">
        <v>714</v>
      </c>
      <c r="S2001" s="13" t="s">
        <v>715</v>
      </c>
    </row>
    <row r="2002" spans="1:19" x14ac:dyDescent="0.25">
      <c r="A2002" s="13" t="s">
        <v>716</v>
      </c>
      <c r="B2002" s="13" t="s">
        <v>703</v>
      </c>
      <c r="C2002" s="13" t="s">
        <v>717</v>
      </c>
      <c r="D2002" s="13" t="s">
        <v>705</v>
      </c>
      <c r="E2002" s="13" t="s">
        <v>706</v>
      </c>
      <c r="F2002" s="14">
        <v>2722.16</v>
      </c>
      <c r="G2002" s="13" t="s">
        <v>707</v>
      </c>
      <c r="H2002" s="19">
        <v>43952</v>
      </c>
      <c r="I2002" s="13" t="s">
        <v>2782</v>
      </c>
      <c r="J2002" s="13" t="s">
        <v>2780</v>
      </c>
      <c r="K2002" s="20">
        <v>10116</v>
      </c>
      <c r="L2002" s="13" t="s">
        <v>665</v>
      </c>
      <c r="M2002" s="20">
        <v>111100</v>
      </c>
      <c r="N2002" s="13" t="s">
        <v>2781</v>
      </c>
      <c r="O2002" s="13" t="s">
        <v>718</v>
      </c>
      <c r="P2002" s="13" t="s">
        <v>719</v>
      </c>
      <c r="Q2002" s="13" t="s">
        <v>720</v>
      </c>
      <c r="R2002" s="13" t="s">
        <v>714</v>
      </c>
      <c r="S2002" s="13" t="s">
        <v>715</v>
      </c>
    </row>
    <row r="2003" spans="1:19" x14ac:dyDescent="0.25">
      <c r="A2003" s="13" t="s">
        <v>722</v>
      </c>
      <c r="B2003" s="13" t="s">
        <v>703</v>
      </c>
      <c r="C2003" s="13" t="s">
        <v>723</v>
      </c>
      <c r="D2003" s="13" t="s">
        <v>705</v>
      </c>
      <c r="E2003" s="13" t="s">
        <v>706</v>
      </c>
      <c r="F2003" s="14">
        <v>3218.99</v>
      </c>
      <c r="G2003" s="13" t="s">
        <v>707</v>
      </c>
      <c r="H2003" s="19">
        <v>43983</v>
      </c>
      <c r="I2003" s="13" t="s">
        <v>2709</v>
      </c>
      <c r="J2003" s="13" t="s">
        <v>2780</v>
      </c>
      <c r="K2003" s="20">
        <v>10116</v>
      </c>
      <c r="L2003" s="13" t="s">
        <v>665</v>
      </c>
      <c r="M2003" s="20">
        <v>111100</v>
      </c>
      <c r="N2003" s="13" t="s">
        <v>2781</v>
      </c>
      <c r="O2003" s="13" t="s">
        <v>724</v>
      </c>
      <c r="P2003" s="13" t="s">
        <v>725</v>
      </c>
      <c r="Q2003" s="13" t="s">
        <v>726</v>
      </c>
      <c r="R2003" s="13" t="s">
        <v>714</v>
      </c>
      <c r="S2003" s="13" t="s">
        <v>715</v>
      </c>
    </row>
    <row r="2004" spans="1:19" x14ac:dyDescent="0.25">
      <c r="A2004" s="13" t="s">
        <v>702</v>
      </c>
      <c r="B2004" s="13" t="s">
        <v>703</v>
      </c>
      <c r="C2004" s="13" t="s">
        <v>704</v>
      </c>
      <c r="D2004" s="13" t="s">
        <v>705</v>
      </c>
      <c r="E2004" s="13" t="s">
        <v>706</v>
      </c>
      <c r="F2004" s="14">
        <v>1864.75</v>
      </c>
      <c r="G2004" s="13" t="s">
        <v>707</v>
      </c>
      <c r="H2004" s="19">
        <v>43922</v>
      </c>
      <c r="I2004" s="13" t="s">
        <v>2778</v>
      </c>
      <c r="J2004" s="13" t="s">
        <v>2783</v>
      </c>
      <c r="K2004" s="20">
        <v>10116</v>
      </c>
      <c r="L2004" s="13" t="s">
        <v>665</v>
      </c>
      <c r="M2004" s="20">
        <v>111200</v>
      </c>
      <c r="N2004" s="13" t="s">
        <v>2784</v>
      </c>
      <c r="O2004" s="13" t="s">
        <v>711</v>
      </c>
      <c r="P2004" s="13" t="s">
        <v>712</v>
      </c>
      <c r="Q2004" s="13" t="s">
        <v>713</v>
      </c>
      <c r="R2004" s="13" t="s">
        <v>714</v>
      </c>
      <c r="S2004" s="13" t="s">
        <v>730</v>
      </c>
    </row>
    <row r="2005" spans="1:19" x14ac:dyDescent="0.25">
      <c r="A2005" s="13" t="s">
        <v>716</v>
      </c>
      <c r="B2005" s="13" t="s">
        <v>703</v>
      </c>
      <c r="C2005" s="13" t="s">
        <v>717</v>
      </c>
      <c r="D2005" s="13" t="s">
        <v>705</v>
      </c>
      <c r="E2005" s="13" t="s">
        <v>706</v>
      </c>
      <c r="F2005" s="14">
        <v>1864.75</v>
      </c>
      <c r="G2005" s="13" t="s">
        <v>707</v>
      </c>
      <c r="H2005" s="19">
        <v>43952</v>
      </c>
      <c r="I2005" s="13" t="s">
        <v>2785</v>
      </c>
      <c r="J2005" s="13" t="s">
        <v>2783</v>
      </c>
      <c r="K2005" s="20">
        <v>10116</v>
      </c>
      <c r="L2005" s="13" t="s">
        <v>665</v>
      </c>
      <c r="M2005" s="20">
        <v>111200</v>
      </c>
      <c r="N2005" s="13" t="s">
        <v>2784</v>
      </c>
      <c r="O2005" s="13" t="s">
        <v>718</v>
      </c>
      <c r="P2005" s="13" t="s">
        <v>719</v>
      </c>
      <c r="Q2005" s="13" t="s">
        <v>720</v>
      </c>
      <c r="R2005" s="13" t="s">
        <v>714</v>
      </c>
      <c r="S2005" s="13" t="s">
        <v>730</v>
      </c>
    </row>
    <row r="2006" spans="1:19" x14ac:dyDescent="0.25">
      <c r="A2006" s="13" t="s">
        <v>722</v>
      </c>
      <c r="B2006" s="13" t="s">
        <v>703</v>
      </c>
      <c r="C2006" s="13" t="s">
        <v>723</v>
      </c>
      <c r="D2006" s="13" t="s">
        <v>705</v>
      </c>
      <c r="E2006" s="13" t="s">
        <v>706</v>
      </c>
      <c r="F2006" s="14">
        <v>1864.75</v>
      </c>
      <c r="G2006" s="13" t="s">
        <v>707</v>
      </c>
      <c r="H2006" s="19">
        <v>43983</v>
      </c>
      <c r="I2006" s="13" t="s">
        <v>2712</v>
      </c>
      <c r="J2006" s="13" t="s">
        <v>2783</v>
      </c>
      <c r="K2006" s="20">
        <v>10116</v>
      </c>
      <c r="L2006" s="13" t="s">
        <v>665</v>
      </c>
      <c r="M2006" s="20">
        <v>111200</v>
      </c>
      <c r="N2006" s="13" t="s">
        <v>2784</v>
      </c>
      <c r="O2006" s="13" t="s">
        <v>724</v>
      </c>
      <c r="P2006" s="13" t="s">
        <v>725</v>
      </c>
      <c r="Q2006" s="13" t="s">
        <v>726</v>
      </c>
      <c r="R2006" s="13" t="s">
        <v>714</v>
      </c>
      <c r="S2006" s="13" t="s">
        <v>730</v>
      </c>
    </row>
    <row r="2007" spans="1:19" x14ac:dyDescent="0.25">
      <c r="A2007" s="13" t="s">
        <v>702</v>
      </c>
      <c r="B2007" s="13" t="s">
        <v>703</v>
      </c>
      <c r="C2007" s="13" t="s">
        <v>704</v>
      </c>
      <c r="D2007" s="13" t="s">
        <v>705</v>
      </c>
      <c r="E2007" s="13" t="s">
        <v>706</v>
      </c>
      <c r="F2007" s="14">
        <v>41574.39</v>
      </c>
      <c r="G2007" s="13" t="s">
        <v>707</v>
      </c>
      <c r="H2007" s="19">
        <v>43922</v>
      </c>
      <c r="I2007" s="13" t="s">
        <v>2782</v>
      </c>
      <c r="J2007" s="13" t="s">
        <v>2786</v>
      </c>
      <c r="K2007" s="20">
        <v>10116</v>
      </c>
      <c r="L2007" s="13" t="s">
        <v>665</v>
      </c>
      <c r="M2007" s="20">
        <v>111400</v>
      </c>
      <c r="N2007" s="13" t="s">
        <v>2787</v>
      </c>
      <c r="O2007" s="13" t="s">
        <v>711</v>
      </c>
      <c r="P2007" s="13" t="s">
        <v>712</v>
      </c>
      <c r="Q2007" s="13" t="s">
        <v>713</v>
      </c>
      <c r="R2007" s="13" t="s">
        <v>714</v>
      </c>
      <c r="S2007" s="13" t="s">
        <v>682</v>
      </c>
    </row>
    <row r="2008" spans="1:19" x14ac:dyDescent="0.25">
      <c r="A2008" s="13" t="s">
        <v>716</v>
      </c>
      <c r="B2008" s="13" t="s">
        <v>703</v>
      </c>
      <c r="C2008" s="13" t="s">
        <v>717</v>
      </c>
      <c r="D2008" s="13" t="s">
        <v>705</v>
      </c>
      <c r="E2008" s="13" t="s">
        <v>706</v>
      </c>
      <c r="F2008" s="14">
        <v>40924.39</v>
      </c>
      <c r="G2008" s="13" t="s">
        <v>707</v>
      </c>
      <c r="H2008" s="19">
        <v>43952</v>
      </c>
      <c r="I2008" s="13" t="s">
        <v>2788</v>
      </c>
      <c r="J2008" s="13" t="s">
        <v>2786</v>
      </c>
      <c r="K2008" s="20">
        <v>10116</v>
      </c>
      <c r="L2008" s="13" t="s">
        <v>665</v>
      </c>
      <c r="M2008" s="20">
        <v>111400</v>
      </c>
      <c r="N2008" s="13" t="s">
        <v>2787</v>
      </c>
      <c r="O2008" s="13" t="s">
        <v>718</v>
      </c>
      <c r="P2008" s="13" t="s">
        <v>719</v>
      </c>
      <c r="Q2008" s="13" t="s">
        <v>720</v>
      </c>
      <c r="R2008" s="13" t="s">
        <v>714</v>
      </c>
      <c r="S2008" s="13" t="s">
        <v>682</v>
      </c>
    </row>
    <row r="2009" spans="1:19" x14ac:dyDescent="0.25">
      <c r="A2009" s="13" t="s">
        <v>722</v>
      </c>
      <c r="B2009" s="13" t="s">
        <v>703</v>
      </c>
      <c r="C2009" s="13" t="s">
        <v>723</v>
      </c>
      <c r="D2009" s="13" t="s">
        <v>705</v>
      </c>
      <c r="E2009" s="13" t="s">
        <v>706</v>
      </c>
      <c r="F2009" s="14">
        <v>41224.39</v>
      </c>
      <c r="G2009" s="13" t="s">
        <v>707</v>
      </c>
      <c r="H2009" s="19">
        <v>43983</v>
      </c>
      <c r="I2009" s="13" t="s">
        <v>2715</v>
      </c>
      <c r="J2009" s="13" t="s">
        <v>2786</v>
      </c>
      <c r="K2009" s="20">
        <v>10116</v>
      </c>
      <c r="L2009" s="13" t="s">
        <v>665</v>
      </c>
      <c r="M2009" s="20">
        <v>111400</v>
      </c>
      <c r="N2009" s="13" t="s">
        <v>2787</v>
      </c>
      <c r="O2009" s="13" t="s">
        <v>724</v>
      </c>
      <c r="P2009" s="13" t="s">
        <v>725</v>
      </c>
      <c r="Q2009" s="13" t="s">
        <v>726</v>
      </c>
      <c r="R2009" s="13" t="s">
        <v>714</v>
      </c>
      <c r="S2009" s="13" t="s">
        <v>682</v>
      </c>
    </row>
    <row r="2010" spans="1:19" x14ac:dyDescent="0.25">
      <c r="A2010" s="13" t="s">
        <v>702</v>
      </c>
      <c r="B2010" s="13" t="s">
        <v>703</v>
      </c>
      <c r="C2010" s="13" t="s">
        <v>704</v>
      </c>
      <c r="D2010" s="13" t="s">
        <v>705</v>
      </c>
      <c r="E2010" s="13" t="s">
        <v>706</v>
      </c>
      <c r="F2010" s="14">
        <v>141.52000000000001</v>
      </c>
      <c r="G2010" s="13" t="s">
        <v>707</v>
      </c>
      <c r="H2010" s="19">
        <v>43922</v>
      </c>
      <c r="I2010" s="13" t="s">
        <v>2785</v>
      </c>
      <c r="J2010" s="13" t="s">
        <v>2789</v>
      </c>
      <c r="K2010" s="20">
        <v>10116</v>
      </c>
      <c r="L2010" s="13" t="s">
        <v>665</v>
      </c>
      <c r="M2010" s="20">
        <v>111500</v>
      </c>
      <c r="N2010" s="13" t="s">
        <v>2790</v>
      </c>
      <c r="O2010" s="13" t="s">
        <v>711</v>
      </c>
      <c r="P2010" s="13" t="s">
        <v>712</v>
      </c>
      <c r="Q2010" s="13" t="s">
        <v>713</v>
      </c>
      <c r="R2010" s="13" t="s">
        <v>714</v>
      </c>
      <c r="S2010" s="13" t="s">
        <v>686</v>
      </c>
    </row>
    <row r="2011" spans="1:19" x14ac:dyDescent="0.25">
      <c r="A2011" s="13" t="s">
        <v>702</v>
      </c>
      <c r="B2011" s="13" t="s">
        <v>703</v>
      </c>
      <c r="C2011" s="13" t="s">
        <v>704</v>
      </c>
      <c r="D2011" s="13" t="s">
        <v>705</v>
      </c>
      <c r="E2011" s="13" t="s">
        <v>706</v>
      </c>
      <c r="F2011" s="14">
        <v>17489.02</v>
      </c>
      <c r="G2011" s="13" t="s">
        <v>707</v>
      </c>
      <c r="H2011" s="19">
        <v>43922</v>
      </c>
      <c r="I2011" s="13" t="s">
        <v>2788</v>
      </c>
      <c r="J2011" s="13" t="s">
        <v>2791</v>
      </c>
      <c r="K2011" s="20">
        <v>10116</v>
      </c>
      <c r="L2011" s="13" t="s">
        <v>665</v>
      </c>
      <c r="M2011" s="20">
        <v>111600</v>
      </c>
      <c r="N2011" s="13" t="s">
        <v>2792</v>
      </c>
      <c r="O2011" s="13" t="s">
        <v>711</v>
      </c>
      <c r="P2011" s="13" t="s">
        <v>712</v>
      </c>
      <c r="Q2011" s="13" t="s">
        <v>713</v>
      </c>
      <c r="R2011" s="13" t="s">
        <v>714</v>
      </c>
      <c r="S2011" s="13" t="s">
        <v>721</v>
      </c>
    </row>
    <row r="2012" spans="1:19" x14ac:dyDescent="0.25">
      <c r="A2012" s="13" t="s">
        <v>716</v>
      </c>
      <c r="B2012" s="13" t="s">
        <v>703</v>
      </c>
      <c r="C2012" s="13" t="s">
        <v>717</v>
      </c>
      <c r="D2012" s="13" t="s">
        <v>705</v>
      </c>
      <c r="E2012" s="13" t="s">
        <v>706</v>
      </c>
      <c r="F2012" s="14">
        <v>16695.22</v>
      </c>
      <c r="G2012" s="13" t="s">
        <v>707</v>
      </c>
      <c r="H2012" s="19">
        <v>43952</v>
      </c>
      <c r="I2012" s="13" t="s">
        <v>2793</v>
      </c>
      <c r="J2012" s="13" t="s">
        <v>2791</v>
      </c>
      <c r="K2012" s="20">
        <v>10116</v>
      </c>
      <c r="L2012" s="13" t="s">
        <v>665</v>
      </c>
      <c r="M2012" s="20">
        <v>111600</v>
      </c>
      <c r="N2012" s="13" t="s">
        <v>2792</v>
      </c>
      <c r="O2012" s="13" t="s">
        <v>718</v>
      </c>
      <c r="P2012" s="13" t="s">
        <v>719</v>
      </c>
      <c r="Q2012" s="13" t="s">
        <v>720</v>
      </c>
      <c r="R2012" s="13" t="s">
        <v>714</v>
      </c>
      <c r="S2012" s="13" t="s">
        <v>721</v>
      </c>
    </row>
    <row r="2013" spans="1:19" x14ac:dyDescent="0.25">
      <c r="A2013" s="13" t="s">
        <v>722</v>
      </c>
      <c r="B2013" s="13" t="s">
        <v>703</v>
      </c>
      <c r="C2013" s="13" t="s">
        <v>723</v>
      </c>
      <c r="D2013" s="13" t="s">
        <v>705</v>
      </c>
      <c r="E2013" s="13" t="s">
        <v>706</v>
      </c>
      <c r="F2013" s="14">
        <v>199.03</v>
      </c>
      <c r="G2013" s="13" t="s">
        <v>707</v>
      </c>
      <c r="H2013" s="19">
        <v>43983</v>
      </c>
      <c r="I2013" s="13" t="s">
        <v>2794</v>
      </c>
      <c r="J2013" s="13" t="s">
        <v>2791</v>
      </c>
      <c r="K2013" s="20">
        <v>10116</v>
      </c>
      <c r="L2013" s="13" t="s">
        <v>665</v>
      </c>
      <c r="M2013" s="20">
        <v>111600</v>
      </c>
      <c r="N2013" s="13" t="s">
        <v>2792</v>
      </c>
      <c r="O2013" s="13" t="s">
        <v>724</v>
      </c>
      <c r="P2013" s="13" t="s">
        <v>681</v>
      </c>
      <c r="Q2013" s="13" t="s">
        <v>874</v>
      </c>
      <c r="R2013" s="13" t="s">
        <v>714</v>
      </c>
      <c r="S2013" s="13" t="s">
        <v>721</v>
      </c>
    </row>
    <row r="2014" spans="1:19" x14ac:dyDescent="0.25">
      <c r="A2014" s="13" t="s">
        <v>722</v>
      </c>
      <c r="B2014" s="13" t="s">
        <v>703</v>
      </c>
      <c r="C2014" s="13" t="s">
        <v>723</v>
      </c>
      <c r="D2014" s="13" t="s">
        <v>705</v>
      </c>
      <c r="E2014" s="13" t="s">
        <v>706</v>
      </c>
      <c r="F2014" s="14">
        <v>19556.419999999998</v>
      </c>
      <c r="G2014" s="13" t="s">
        <v>707</v>
      </c>
      <c r="H2014" s="19">
        <v>43983</v>
      </c>
      <c r="I2014" s="13" t="s">
        <v>2718</v>
      </c>
      <c r="J2014" s="13" t="s">
        <v>2791</v>
      </c>
      <c r="K2014" s="20">
        <v>10116</v>
      </c>
      <c r="L2014" s="13" t="s">
        <v>665</v>
      </c>
      <c r="M2014" s="20">
        <v>111600</v>
      </c>
      <c r="N2014" s="13" t="s">
        <v>2792</v>
      </c>
      <c r="O2014" s="13" t="s">
        <v>724</v>
      </c>
      <c r="P2014" s="13" t="s">
        <v>725</v>
      </c>
      <c r="Q2014" s="13" t="s">
        <v>726</v>
      </c>
      <c r="R2014" s="13" t="s">
        <v>714</v>
      </c>
      <c r="S2014" s="13" t="s">
        <v>721</v>
      </c>
    </row>
    <row r="2015" spans="1:19" x14ac:dyDescent="0.25">
      <c r="A2015" s="13" t="s">
        <v>702</v>
      </c>
      <c r="B2015" s="13" t="s">
        <v>703</v>
      </c>
      <c r="C2015" s="13" t="s">
        <v>704</v>
      </c>
      <c r="D2015" s="13" t="s">
        <v>705</v>
      </c>
      <c r="E2015" s="13" t="s">
        <v>706</v>
      </c>
      <c r="F2015" s="14">
        <v>2204.0700000000002</v>
      </c>
      <c r="G2015" s="13" t="s">
        <v>707</v>
      </c>
      <c r="H2015" s="19">
        <v>43922</v>
      </c>
      <c r="I2015" s="13" t="s">
        <v>2793</v>
      </c>
      <c r="J2015" s="13" t="s">
        <v>2795</v>
      </c>
      <c r="K2015" s="20">
        <v>10116</v>
      </c>
      <c r="L2015" s="13" t="s">
        <v>665</v>
      </c>
      <c r="M2015" s="20">
        <v>111700</v>
      </c>
      <c r="N2015" s="13" t="s">
        <v>2796</v>
      </c>
      <c r="O2015" s="13" t="s">
        <v>711</v>
      </c>
      <c r="P2015" s="13" t="s">
        <v>712</v>
      </c>
      <c r="Q2015" s="13" t="s">
        <v>713</v>
      </c>
      <c r="R2015" s="13" t="s">
        <v>714</v>
      </c>
      <c r="S2015" s="13" t="s">
        <v>741</v>
      </c>
    </row>
    <row r="2016" spans="1:19" x14ac:dyDescent="0.25">
      <c r="A2016" s="13" t="s">
        <v>716</v>
      </c>
      <c r="B2016" s="13" t="s">
        <v>703</v>
      </c>
      <c r="C2016" s="13" t="s">
        <v>717</v>
      </c>
      <c r="D2016" s="13" t="s">
        <v>705</v>
      </c>
      <c r="E2016" s="13" t="s">
        <v>706</v>
      </c>
      <c r="F2016" s="14">
        <v>2204.0700000000002</v>
      </c>
      <c r="G2016" s="13" t="s">
        <v>707</v>
      </c>
      <c r="H2016" s="19">
        <v>43952</v>
      </c>
      <c r="I2016" s="13" t="s">
        <v>2797</v>
      </c>
      <c r="J2016" s="13" t="s">
        <v>2795</v>
      </c>
      <c r="K2016" s="20">
        <v>10116</v>
      </c>
      <c r="L2016" s="13" t="s">
        <v>665</v>
      </c>
      <c r="M2016" s="20">
        <v>111700</v>
      </c>
      <c r="N2016" s="13" t="s">
        <v>2796</v>
      </c>
      <c r="O2016" s="13" t="s">
        <v>718</v>
      </c>
      <c r="P2016" s="13" t="s">
        <v>719</v>
      </c>
      <c r="Q2016" s="13" t="s">
        <v>720</v>
      </c>
      <c r="R2016" s="13" t="s">
        <v>714</v>
      </c>
      <c r="S2016" s="13" t="s">
        <v>741</v>
      </c>
    </row>
    <row r="2017" spans="1:19" x14ac:dyDescent="0.25">
      <c r="A2017" s="13" t="s">
        <v>722</v>
      </c>
      <c r="B2017" s="13" t="s">
        <v>703</v>
      </c>
      <c r="C2017" s="13" t="s">
        <v>723</v>
      </c>
      <c r="D2017" s="13" t="s">
        <v>705</v>
      </c>
      <c r="E2017" s="13" t="s">
        <v>706</v>
      </c>
      <c r="F2017" s="14">
        <v>2267.67</v>
      </c>
      <c r="G2017" s="13" t="s">
        <v>707</v>
      </c>
      <c r="H2017" s="19">
        <v>43983</v>
      </c>
      <c r="I2017" s="13" t="s">
        <v>2721</v>
      </c>
      <c r="J2017" s="13" t="s">
        <v>2795</v>
      </c>
      <c r="K2017" s="20">
        <v>10116</v>
      </c>
      <c r="L2017" s="13" t="s">
        <v>665</v>
      </c>
      <c r="M2017" s="20">
        <v>111700</v>
      </c>
      <c r="N2017" s="13" t="s">
        <v>2796</v>
      </c>
      <c r="O2017" s="13" t="s">
        <v>724</v>
      </c>
      <c r="P2017" s="13" t="s">
        <v>725</v>
      </c>
      <c r="Q2017" s="13" t="s">
        <v>726</v>
      </c>
      <c r="R2017" s="13" t="s">
        <v>714</v>
      </c>
      <c r="S2017" s="13" t="s">
        <v>741</v>
      </c>
    </row>
    <row r="2018" spans="1:19" x14ac:dyDescent="0.25">
      <c r="A2018" s="13" t="s">
        <v>702</v>
      </c>
      <c r="B2018" s="13" t="s">
        <v>703</v>
      </c>
      <c r="C2018" s="13" t="s">
        <v>704</v>
      </c>
      <c r="D2018" s="13" t="s">
        <v>705</v>
      </c>
      <c r="E2018" s="13" t="s">
        <v>706</v>
      </c>
      <c r="F2018" s="14">
        <v>99.71</v>
      </c>
      <c r="G2018" s="13" t="s">
        <v>707</v>
      </c>
      <c r="H2018" s="19">
        <v>43922</v>
      </c>
      <c r="I2018" s="13" t="s">
        <v>2797</v>
      </c>
      <c r="J2018" s="13" t="s">
        <v>2798</v>
      </c>
      <c r="K2018" s="20">
        <v>10116</v>
      </c>
      <c r="L2018" s="13" t="s">
        <v>665</v>
      </c>
      <c r="M2018" s="20">
        <v>113000</v>
      </c>
      <c r="N2018" s="13" t="s">
        <v>2799</v>
      </c>
      <c r="O2018" s="13" t="s">
        <v>711</v>
      </c>
      <c r="P2018" s="13" t="s">
        <v>712</v>
      </c>
      <c r="Q2018" s="13" t="s">
        <v>713</v>
      </c>
      <c r="R2018" s="13" t="s">
        <v>714</v>
      </c>
      <c r="S2018" s="13" t="s">
        <v>741</v>
      </c>
    </row>
    <row r="2019" spans="1:19" x14ac:dyDescent="0.25">
      <c r="A2019" s="13" t="s">
        <v>716</v>
      </c>
      <c r="B2019" s="13" t="s">
        <v>703</v>
      </c>
      <c r="C2019" s="13" t="s">
        <v>717</v>
      </c>
      <c r="D2019" s="13" t="s">
        <v>705</v>
      </c>
      <c r="E2019" s="13" t="s">
        <v>706</v>
      </c>
      <c r="F2019" s="14">
        <v>99.71</v>
      </c>
      <c r="G2019" s="13" t="s">
        <v>707</v>
      </c>
      <c r="H2019" s="19">
        <v>43952</v>
      </c>
      <c r="I2019" s="13" t="s">
        <v>2800</v>
      </c>
      <c r="J2019" s="13" t="s">
        <v>2798</v>
      </c>
      <c r="K2019" s="20">
        <v>10116</v>
      </c>
      <c r="L2019" s="13" t="s">
        <v>665</v>
      </c>
      <c r="M2019" s="20">
        <v>113000</v>
      </c>
      <c r="N2019" s="13" t="s">
        <v>2799</v>
      </c>
      <c r="O2019" s="13" t="s">
        <v>718</v>
      </c>
      <c r="P2019" s="13" t="s">
        <v>719</v>
      </c>
      <c r="Q2019" s="13" t="s">
        <v>720</v>
      </c>
      <c r="R2019" s="13" t="s">
        <v>714</v>
      </c>
      <c r="S2019" s="13" t="s">
        <v>741</v>
      </c>
    </row>
    <row r="2020" spans="1:19" x14ac:dyDescent="0.25">
      <c r="A2020" s="13" t="s">
        <v>722</v>
      </c>
      <c r="B2020" s="13" t="s">
        <v>703</v>
      </c>
      <c r="C2020" s="13" t="s">
        <v>723</v>
      </c>
      <c r="D2020" s="13" t="s">
        <v>705</v>
      </c>
      <c r="E2020" s="13" t="s">
        <v>706</v>
      </c>
      <c r="F2020" s="14">
        <v>102.35</v>
      </c>
      <c r="G2020" s="13" t="s">
        <v>707</v>
      </c>
      <c r="H2020" s="19">
        <v>43983</v>
      </c>
      <c r="I2020" s="13" t="s">
        <v>2724</v>
      </c>
      <c r="J2020" s="13" t="s">
        <v>2798</v>
      </c>
      <c r="K2020" s="20">
        <v>10116</v>
      </c>
      <c r="L2020" s="13" t="s">
        <v>665</v>
      </c>
      <c r="M2020" s="20">
        <v>113000</v>
      </c>
      <c r="N2020" s="13" t="s">
        <v>2799</v>
      </c>
      <c r="O2020" s="13" t="s">
        <v>724</v>
      </c>
      <c r="P2020" s="13" t="s">
        <v>725</v>
      </c>
      <c r="Q2020" s="13" t="s">
        <v>726</v>
      </c>
      <c r="R2020" s="13" t="s">
        <v>714</v>
      </c>
      <c r="S2020" s="13" t="s">
        <v>741</v>
      </c>
    </row>
    <row r="2021" spans="1:19" x14ac:dyDescent="0.25">
      <c r="A2021" s="13" t="s">
        <v>702</v>
      </c>
      <c r="B2021" s="13" t="s">
        <v>703</v>
      </c>
      <c r="C2021" s="13" t="s">
        <v>704</v>
      </c>
      <c r="D2021" s="13" t="s">
        <v>705</v>
      </c>
      <c r="E2021" s="13" t="s">
        <v>706</v>
      </c>
      <c r="F2021" s="14">
        <v>173.63</v>
      </c>
      <c r="G2021" s="13" t="s">
        <v>707</v>
      </c>
      <c r="H2021" s="19">
        <v>43922</v>
      </c>
      <c r="I2021" s="13" t="s">
        <v>2800</v>
      </c>
      <c r="J2021" s="13" t="s">
        <v>2801</v>
      </c>
      <c r="K2021" s="20">
        <v>10116</v>
      </c>
      <c r="L2021" s="13" t="s">
        <v>665</v>
      </c>
      <c r="M2021" s="20">
        <v>113010</v>
      </c>
      <c r="N2021" s="13" t="s">
        <v>2802</v>
      </c>
      <c r="O2021" s="13" t="s">
        <v>711</v>
      </c>
      <c r="P2021" s="13" t="s">
        <v>712</v>
      </c>
      <c r="Q2021" s="13" t="s">
        <v>713</v>
      </c>
      <c r="R2021" s="13" t="s">
        <v>714</v>
      </c>
      <c r="S2021" s="13" t="s">
        <v>715</v>
      </c>
    </row>
    <row r="2022" spans="1:19" x14ac:dyDescent="0.25">
      <c r="A2022" s="13" t="s">
        <v>716</v>
      </c>
      <c r="B2022" s="13" t="s">
        <v>703</v>
      </c>
      <c r="C2022" s="13" t="s">
        <v>717</v>
      </c>
      <c r="D2022" s="13" t="s">
        <v>705</v>
      </c>
      <c r="E2022" s="13" t="s">
        <v>706</v>
      </c>
      <c r="F2022" s="14">
        <v>173.63</v>
      </c>
      <c r="G2022" s="13" t="s">
        <v>707</v>
      </c>
      <c r="H2022" s="19">
        <v>43952</v>
      </c>
      <c r="I2022" s="13" t="s">
        <v>2803</v>
      </c>
      <c r="J2022" s="13" t="s">
        <v>2801</v>
      </c>
      <c r="K2022" s="20">
        <v>10116</v>
      </c>
      <c r="L2022" s="13" t="s">
        <v>665</v>
      </c>
      <c r="M2022" s="20">
        <v>113010</v>
      </c>
      <c r="N2022" s="13" t="s">
        <v>2802</v>
      </c>
      <c r="O2022" s="13" t="s">
        <v>718</v>
      </c>
      <c r="P2022" s="13" t="s">
        <v>719</v>
      </c>
      <c r="Q2022" s="13" t="s">
        <v>720</v>
      </c>
      <c r="R2022" s="13" t="s">
        <v>714</v>
      </c>
      <c r="S2022" s="13" t="s">
        <v>715</v>
      </c>
    </row>
    <row r="2023" spans="1:19" x14ac:dyDescent="0.25">
      <c r="A2023" s="13" t="s">
        <v>722</v>
      </c>
      <c r="B2023" s="13" t="s">
        <v>703</v>
      </c>
      <c r="C2023" s="13" t="s">
        <v>723</v>
      </c>
      <c r="D2023" s="13" t="s">
        <v>705</v>
      </c>
      <c r="E2023" s="13" t="s">
        <v>706</v>
      </c>
      <c r="F2023" s="14">
        <v>194.12</v>
      </c>
      <c r="G2023" s="13" t="s">
        <v>707</v>
      </c>
      <c r="H2023" s="19">
        <v>43983</v>
      </c>
      <c r="I2023" s="13" t="s">
        <v>2727</v>
      </c>
      <c r="J2023" s="13" t="s">
        <v>2801</v>
      </c>
      <c r="K2023" s="20">
        <v>10116</v>
      </c>
      <c r="L2023" s="13" t="s">
        <v>665</v>
      </c>
      <c r="M2023" s="20">
        <v>113010</v>
      </c>
      <c r="N2023" s="13" t="s">
        <v>2802</v>
      </c>
      <c r="O2023" s="13" t="s">
        <v>724</v>
      </c>
      <c r="P2023" s="13" t="s">
        <v>725</v>
      </c>
      <c r="Q2023" s="13" t="s">
        <v>726</v>
      </c>
      <c r="R2023" s="13" t="s">
        <v>714</v>
      </c>
      <c r="S2023" s="13" t="s">
        <v>715</v>
      </c>
    </row>
    <row r="2024" spans="1:19" x14ac:dyDescent="0.25">
      <c r="A2024" s="13" t="s">
        <v>702</v>
      </c>
      <c r="B2024" s="13" t="s">
        <v>703</v>
      </c>
      <c r="C2024" s="13" t="s">
        <v>704</v>
      </c>
      <c r="D2024" s="13" t="s">
        <v>705</v>
      </c>
      <c r="E2024" s="13" t="s">
        <v>706</v>
      </c>
      <c r="F2024" s="14">
        <v>156.32</v>
      </c>
      <c r="G2024" s="13" t="s">
        <v>707</v>
      </c>
      <c r="H2024" s="19">
        <v>43922</v>
      </c>
      <c r="I2024" s="13" t="s">
        <v>2803</v>
      </c>
      <c r="J2024" s="13" t="s">
        <v>2804</v>
      </c>
      <c r="K2024" s="20">
        <v>10116</v>
      </c>
      <c r="L2024" s="13" t="s">
        <v>665</v>
      </c>
      <c r="M2024" s="20">
        <v>113020</v>
      </c>
      <c r="N2024" s="13" t="s">
        <v>2805</v>
      </c>
      <c r="O2024" s="13" t="s">
        <v>711</v>
      </c>
      <c r="P2024" s="13" t="s">
        <v>712</v>
      </c>
      <c r="Q2024" s="13" t="s">
        <v>713</v>
      </c>
      <c r="R2024" s="13" t="s">
        <v>714</v>
      </c>
      <c r="S2024" s="13" t="s">
        <v>730</v>
      </c>
    </row>
    <row r="2025" spans="1:19" x14ac:dyDescent="0.25">
      <c r="A2025" s="13" t="s">
        <v>716</v>
      </c>
      <c r="B2025" s="13" t="s">
        <v>703</v>
      </c>
      <c r="C2025" s="13" t="s">
        <v>717</v>
      </c>
      <c r="D2025" s="13" t="s">
        <v>705</v>
      </c>
      <c r="E2025" s="13" t="s">
        <v>706</v>
      </c>
      <c r="F2025" s="14">
        <v>156.32</v>
      </c>
      <c r="G2025" s="13" t="s">
        <v>707</v>
      </c>
      <c r="H2025" s="19">
        <v>43952</v>
      </c>
      <c r="I2025" s="13" t="s">
        <v>2806</v>
      </c>
      <c r="J2025" s="13" t="s">
        <v>2804</v>
      </c>
      <c r="K2025" s="20">
        <v>10116</v>
      </c>
      <c r="L2025" s="13" t="s">
        <v>665</v>
      </c>
      <c r="M2025" s="20">
        <v>113020</v>
      </c>
      <c r="N2025" s="13" t="s">
        <v>2805</v>
      </c>
      <c r="O2025" s="13" t="s">
        <v>718</v>
      </c>
      <c r="P2025" s="13" t="s">
        <v>719</v>
      </c>
      <c r="Q2025" s="13" t="s">
        <v>720</v>
      </c>
      <c r="R2025" s="13" t="s">
        <v>714</v>
      </c>
      <c r="S2025" s="13" t="s">
        <v>730</v>
      </c>
    </row>
    <row r="2026" spans="1:19" x14ac:dyDescent="0.25">
      <c r="A2026" s="13" t="s">
        <v>722</v>
      </c>
      <c r="B2026" s="13" t="s">
        <v>703</v>
      </c>
      <c r="C2026" s="13" t="s">
        <v>723</v>
      </c>
      <c r="D2026" s="13" t="s">
        <v>705</v>
      </c>
      <c r="E2026" s="13" t="s">
        <v>706</v>
      </c>
      <c r="F2026" s="14">
        <v>156.32</v>
      </c>
      <c r="G2026" s="13" t="s">
        <v>707</v>
      </c>
      <c r="H2026" s="19">
        <v>43983</v>
      </c>
      <c r="I2026" s="13" t="s">
        <v>2730</v>
      </c>
      <c r="J2026" s="13" t="s">
        <v>2804</v>
      </c>
      <c r="K2026" s="20">
        <v>10116</v>
      </c>
      <c r="L2026" s="13" t="s">
        <v>665</v>
      </c>
      <c r="M2026" s="20">
        <v>113020</v>
      </c>
      <c r="N2026" s="13" t="s">
        <v>2805</v>
      </c>
      <c r="O2026" s="13" t="s">
        <v>724</v>
      </c>
      <c r="P2026" s="13" t="s">
        <v>725</v>
      </c>
      <c r="Q2026" s="13" t="s">
        <v>726</v>
      </c>
      <c r="R2026" s="13" t="s">
        <v>714</v>
      </c>
      <c r="S2026" s="13" t="s">
        <v>730</v>
      </c>
    </row>
    <row r="2027" spans="1:19" x14ac:dyDescent="0.25">
      <c r="A2027" s="13" t="s">
        <v>702</v>
      </c>
      <c r="B2027" s="13" t="s">
        <v>703</v>
      </c>
      <c r="C2027" s="13" t="s">
        <v>704</v>
      </c>
      <c r="D2027" s="13" t="s">
        <v>705</v>
      </c>
      <c r="E2027" s="13" t="s">
        <v>706</v>
      </c>
      <c r="F2027" s="14">
        <v>4525.0600000000004</v>
      </c>
      <c r="G2027" s="13" t="s">
        <v>707</v>
      </c>
      <c r="H2027" s="19">
        <v>43922</v>
      </c>
      <c r="I2027" s="13" t="s">
        <v>2806</v>
      </c>
      <c r="J2027" s="13" t="s">
        <v>2807</v>
      </c>
      <c r="K2027" s="20">
        <v>10116</v>
      </c>
      <c r="L2027" s="13" t="s">
        <v>665</v>
      </c>
      <c r="M2027" s="20">
        <v>113040</v>
      </c>
      <c r="N2027" s="13" t="s">
        <v>2808</v>
      </c>
      <c r="O2027" s="13" t="s">
        <v>711</v>
      </c>
      <c r="P2027" s="13" t="s">
        <v>712</v>
      </c>
      <c r="Q2027" s="13" t="s">
        <v>713</v>
      </c>
      <c r="R2027" s="13" t="s">
        <v>714</v>
      </c>
      <c r="S2027" s="13" t="s">
        <v>682</v>
      </c>
    </row>
    <row r="2028" spans="1:19" x14ac:dyDescent="0.25">
      <c r="A2028" s="13" t="s">
        <v>716</v>
      </c>
      <c r="B2028" s="13" t="s">
        <v>703</v>
      </c>
      <c r="C2028" s="13" t="s">
        <v>717</v>
      </c>
      <c r="D2028" s="13" t="s">
        <v>705</v>
      </c>
      <c r="E2028" s="13" t="s">
        <v>706</v>
      </c>
      <c r="F2028" s="14">
        <v>4435.3599999999997</v>
      </c>
      <c r="G2028" s="13" t="s">
        <v>707</v>
      </c>
      <c r="H2028" s="19">
        <v>43952</v>
      </c>
      <c r="I2028" s="13" t="s">
        <v>2809</v>
      </c>
      <c r="J2028" s="13" t="s">
        <v>2807</v>
      </c>
      <c r="K2028" s="20">
        <v>10116</v>
      </c>
      <c r="L2028" s="13" t="s">
        <v>665</v>
      </c>
      <c r="M2028" s="20">
        <v>113040</v>
      </c>
      <c r="N2028" s="13" t="s">
        <v>2808</v>
      </c>
      <c r="O2028" s="13" t="s">
        <v>718</v>
      </c>
      <c r="P2028" s="13" t="s">
        <v>719</v>
      </c>
      <c r="Q2028" s="13" t="s">
        <v>720</v>
      </c>
      <c r="R2028" s="13" t="s">
        <v>714</v>
      </c>
      <c r="S2028" s="13" t="s">
        <v>682</v>
      </c>
    </row>
    <row r="2029" spans="1:19" x14ac:dyDescent="0.25">
      <c r="A2029" s="13" t="s">
        <v>722</v>
      </c>
      <c r="B2029" s="13" t="s">
        <v>703</v>
      </c>
      <c r="C2029" s="13" t="s">
        <v>723</v>
      </c>
      <c r="D2029" s="13" t="s">
        <v>705</v>
      </c>
      <c r="E2029" s="13" t="s">
        <v>706</v>
      </c>
      <c r="F2029" s="14">
        <v>4476.76</v>
      </c>
      <c r="G2029" s="13" t="s">
        <v>707</v>
      </c>
      <c r="H2029" s="19">
        <v>43983</v>
      </c>
      <c r="I2029" s="13" t="s">
        <v>2735</v>
      </c>
      <c r="J2029" s="13" t="s">
        <v>2807</v>
      </c>
      <c r="K2029" s="20">
        <v>10116</v>
      </c>
      <c r="L2029" s="13" t="s">
        <v>665</v>
      </c>
      <c r="M2029" s="20">
        <v>113040</v>
      </c>
      <c r="N2029" s="13" t="s">
        <v>2808</v>
      </c>
      <c r="O2029" s="13" t="s">
        <v>724</v>
      </c>
      <c r="P2029" s="13" t="s">
        <v>725</v>
      </c>
      <c r="Q2029" s="13" t="s">
        <v>726</v>
      </c>
      <c r="R2029" s="13" t="s">
        <v>714</v>
      </c>
      <c r="S2029" s="13" t="s">
        <v>682</v>
      </c>
    </row>
    <row r="2030" spans="1:19" x14ac:dyDescent="0.25">
      <c r="A2030" s="13" t="s">
        <v>702</v>
      </c>
      <c r="B2030" s="13" t="s">
        <v>703</v>
      </c>
      <c r="C2030" s="13" t="s">
        <v>704</v>
      </c>
      <c r="D2030" s="13" t="s">
        <v>705</v>
      </c>
      <c r="E2030" s="13" t="s">
        <v>706</v>
      </c>
      <c r="F2030" s="14">
        <v>1083.97</v>
      </c>
      <c r="G2030" s="13" t="s">
        <v>707</v>
      </c>
      <c r="H2030" s="19">
        <v>43922</v>
      </c>
      <c r="I2030" s="13" t="s">
        <v>2809</v>
      </c>
      <c r="J2030" s="13" t="s">
        <v>2810</v>
      </c>
      <c r="K2030" s="20">
        <v>10116</v>
      </c>
      <c r="L2030" s="13" t="s">
        <v>665</v>
      </c>
      <c r="M2030" s="20">
        <v>113060</v>
      </c>
      <c r="N2030" s="13" t="s">
        <v>2811</v>
      </c>
      <c r="O2030" s="13" t="s">
        <v>711</v>
      </c>
      <c r="P2030" s="13" t="s">
        <v>712</v>
      </c>
      <c r="Q2030" s="13" t="s">
        <v>713</v>
      </c>
      <c r="R2030" s="13" t="s">
        <v>714</v>
      </c>
      <c r="S2030" s="13" t="s">
        <v>721</v>
      </c>
    </row>
    <row r="2031" spans="1:19" x14ac:dyDescent="0.25">
      <c r="A2031" s="13" t="s">
        <v>716</v>
      </c>
      <c r="B2031" s="13" t="s">
        <v>703</v>
      </c>
      <c r="C2031" s="13" t="s">
        <v>717</v>
      </c>
      <c r="D2031" s="13" t="s">
        <v>705</v>
      </c>
      <c r="E2031" s="13" t="s">
        <v>706</v>
      </c>
      <c r="F2031" s="14">
        <v>974.43</v>
      </c>
      <c r="G2031" s="13" t="s">
        <v>707</v>
      </c>
      <c r="H2031" s="19">
        <v>43952</v>
      </c>
      <c r="I2031" s="13" t="s">
        <v>2812</v>
      </c>
      <c r="J2031" s="13" t="s">
        <v>2810</v>
      </c>
      <c r="K2031" s="20">
        <v>10116</v>
      </c>
      <c r="L2031" s="13" t="s">
        <v>665</v>
      </c>
      <c r="M2031" s="20">
        <v>113060</v>
      </c>
      <c r="N2031" s="13" t="s">
        <v>2811</v>
      </c>
      <c r="O2031" s="13" t="s">
        <v>718</v>
      </c>
      <c r="P2031" s="13" t="s">
        <v>719</v>
      </c>
      <c r="Q2031" s="13" t="s">
        <v>720</v>
      </c>
      <c r="R2031" s="13" t="s">
        <v>714</v>
      </c>
      <c r="S2031" s="13" t="s">
        <v>721</v>
      </c>
    </row>
    <row r="2032" spans="1:19" x14ac:dyDescent="0.25">
      <c r="A2032" s="13" t="s">
        <v>722</v>
      </c>
      <c r="B2032" s="13" t="s">
        <v>703</v>
      </c>
      <c r="C2032" s="13" t="s">
        <v>723</v>
      </c>
      <c r="D2032" s="13" t="s">
        <v>705</v>
      </c>
      <c r="E2032" s="13" t="s">
        <v>706</v>
      </c>
      <c r="F2032" s="14">
        <v>1115.72</v>
      </c>
      <c r="G2032" s="13" t="s">
        <v>707</v>
      </c>
      <c r="H2032" s="19">
        <v>43983</v>
      </c>
      <c r="I2032" s="13" t="s">
        <v>2739</v>
      </c>
      <c r="J2032" s="13" t="s">
        <v>2810</v>
      </c>
      <c r="K2032" s="20">
        <v>10116</v>
      </c>
      <c r="L2032" s="13" t="s">
        <v>665</v>
      </c>
      <c r="M2032" s="20">
        <v>113060</v>
      </c>
      <c r="N2032" s="13" t="s">
        <v>2811</v>
      </c>
      <c r="O2032" s="13" t="s">
        <v>724</v>
      </c>
      <c r="P2032" s="13" t="s">
        <v>725</v>
      </c>
      <c r="Q2032" s="13" t="s">
        <v>726</v>
      </c>
      <c r="R2032" s="13" t="s">
        <v>714</v>
      </c>
      <c r="S2032" s="13" t="s">
        <v>721</v>
      </c>
    </row>
    <row r="2033" spans="1:19" x14ac:dyDescent="0.25">
      <c r="A2033" s="13" t="s">
        <v>702</v>
      </c>
      <c r="B2033" s="13" t="s">
        <v>703</v>
      </c>
      <c r="C2033" s="13" t="s">
        <v>704</v>
      </c>
      <c r="D2033" s="13" t="s">
        <v>705</v>
      </c>
      <c r="E2033" s="13" t="s">
        <v>706</v>
      </c>
      <c r="F2033" s="14">
        <v>568.46</v>
      </c>
      <c r="G2033" s="13" t="s">
        <v>707</v>
      </c>
      <c r="H2033" s="19">
        <v>43922</v>
      </c>
      <c r="I2033" s="13" t="s">
        <v>2812</v>
      </c>
      <c r="J2033" s="13" t="s">
        <v>2813</v>
      </c>
      <c r="K2033" s="20">
        <v>10116</v>
      </c>
      <c r="L2033" s="13" t="s">
        <v>665</v>
      </c>
      <c r="M2033" s="20">
        <v>114000</v>
      </c>
      <c r="N2033" s="13" t="s">
        <v>2814</v>
      </c>
      <c r="O2033" s="13" t="s">
        <v>711</v>
      </c>
      <c r="P2033" s="13" t="s">
        <v>712</v>
      </c>
      <c r="Q2033" s="13" t="s">
        <v>713</v>
      </c>
      <c r="R2033" s="13" t="s">
        <v>714</v>
      </c>
      <c r="S2033" s="13" t="s">
        <v>741</v>
      </c>
    </row>
    <row r="2034" spans="1:19" x14ac:dyDescent="0.25">
      <c r="A2034" s="13" t="s">
        <v>716</v>
      </c>
      <c r="B2034" s="13" t="s">
        <v>703</v>
      </c>
      <c r="C2034" s="13" t="s">
        <v>717</v>
      </c>
      <c r="D2034" s="13" t="s">
        <v>705</v>
      </c>
      <c r="E2034" s="13" t="s">
        <v>706</v>
      </c>
      <c r="F2034" s="14">
        <v>568.46</v>
      </c>
      <c r="G2034" s="13" t="s">
        <v>707</v>
      </c>
      <c r="H2034" s="19">
        <v>43952</v>
      </c>
      <c r="I2034" s="13" t="s">
        <v>2815</v>
      </c>
      <c r="J2034" s="13" t="s">
        <v>2813</v>
      </c>
      <c r="K2034" s="20">
        <v>10116</v>
      </c>
      <c r="L2034" s="13" t="s">
        <v>665</v>
      </c>
      <c r="M2034" s="20">
        <v>114000</v>
      </c>
      <c r="N2034" s="13" t="s">
        <v>2814</v>
      </c>
      <c r="O2034" s="13" t="s">
        <v>718</v>
      </c>
      <c r="P2034" s="13" t="s">
        <v>719</v>
      </c>
      <c r="Q2034" s="13" t="s">
        <v>720</v>
      </c>
      <c r="R2034" s="13" t="s">
        <v>714</v>
      </c>
      <c r="S2034" s="13" t="s">
        <v>741</v>
      </c>
    </row>
    <row r="2035" spans="1:19" x14ac:dyDescent="0.25">
      <c r="A2035" s="13" t="s">
        <v>722</v>
      </c>
      <c r="B2035" s="13" t="s">
        <v>703</v>
      </c>
      <c r="C2035" s="13" t="s">
        <v>723</v>
      </c>
      <c r="D2035" s="13" t="s">
        <v>705</v>
      </c>
      <c r="E2035" s="13" t="s">
        <v>706</v>
      </c>
      <c r="F2035" s="14">
        <v>586.21</v>
      </c>
      <c r="G2035" s="13" t="s">
        <v>707</v>
      </c>
      <c r="H2035" s="19">
        <v>43983</v>
      </c>
      <c r="I2035" s="13" t="s">
        <v>2742</v>
      </c>
      <c r="J2035" s="13" t="s">
        <v>2813</v>
      </c>
      <c r="K2035" s="20">
        <v>10116</v>
      </c>
      <c r="L2035" s="13" t="s">
        <v>665</v>
      </c>
      <c r="M2035" s="20">
        <v>114000</v>
      </c>
      <c r="N2035" s="13" t="s">
        <v>2814</v>
      </c>
      <c r="O2035" s="13" t="s">
        <v>724</v>
      </c>
      <c r="P2035" s="13" t="s">
        <v>725</v>
      </c>
      <c r="Q2035" s="13" t="s">
        <v>726</v>
      </c>
      <c r="R2035" s="13" t="s">
        <v>714</v>
      </c>
      <c r="S2035" s="13" t="s">
        <v>741</v>
      </c>
    </row>
    <row r="2036" spans="1:19" x14ac:dyDescent="0.25">
      <c r="A2036" s="13" t="s">
        <v>702</v>
      </c>
      <c r="B2036" s="13" t="s">
        <v>703</v>
      </c>
      <c r="C2036" s="13" t="s">
        <v>704</v>
      </c>
      <c r="D2036" s="13" t="s">
        <v>705</v>
      </c>
      <c r="E2036" s="13" t="s">
        <v>706</v>
      </c>
      <c r="F2036" s="14">
        <v>759.49</v>
      </c>
      <c r="G2036" s="13" t="s">
        <v>707</v>
      </c>
      <c r="H2036" s="19">
        <v>43922</v>
      </c>
      <c r="I2036" s="13" t="s">
        <v>2815</v>
      </c>
      <c r="J2036" s="13" t="s">
        <v>2816</v>
      </c>
      <c r="K2036" s="20">
        <v>10116</v>
      </c>
      <c r="L2036" s="13" t="s">
        <v>665</v>
      </c>
      <c r="M2036" s="20">
        <v>114010</v>
      </c>
      <c r="N2036" s="13" t="s">
        <v>2817</v>
      </c>
      <c r="O2036" s="13" t="s">
        <v>711</v>
      </c>
      <c r="P2036" s="13" t="s">
        <v>712</v>
      </c>
      <c r="Q2036" s="13" t="s">
        <v>713</v>
      </c>
      <c r="R2036" s="13" t="s">
        <v>714</v>
      </c>
      <c r="S2036" s="13" t="s">
        <v>715</v>
      </c>
    </row>
    <row r="2037" spans="1:19" x14ac:dyDescent="0.25">
      <c r="A2037" s="13" t="s">
        <v>716</v>
      </c>
      <c r="B2037" s="13" t="s">
        <v>703</v>
      </c>
      <c r="C2037" s="13" t="s">
        <v>717</v>
      </c>
      <c r="D2037" s="13" t="s">
        <v>705</v>
      </c>
      <c r="E2037" s="13" t="s">
        <v>706</v>
      </c>
      <c r="F2037" s="14">
        <v>759.49</v>
      </c>
      <c r="G2037" s="13" t="s">
        <v>707</v>
      </c>
      <c r="H2037" s="19">
        <v>43952</v>
      </c>
      <c r="I2037" s="13" t="s">
        <v>2818</v>
      </c>
      <c r="J2037" s="13" t="s">
        <v>2816</v>
      </c>
      <c r="K2037" s="20">
        <v>10116</v>
      </c>
      <c r="L2037" s="13" t="s">
        <v>665</v>
      </c>
      <c r="M2037" s="20">
        <v>114010</v>
      </c>
      <c r="N2037" s="13" t="s">
        <v>2817</v>
      </c>
      <c r="O2037" s="13" t="s">
        <v>718</v>
      </c>
      <c r="P2037" s="13" t="s">
        <v>719</v>
      </c>
      <c r="Q2037" s="13" t="s">
        <v>720</v>
      </c>
      <c r="R2037" s="13" t="s">
        <v>714</v>
      </c>
      <c r="S2037" s="13" t="s">
        <v>715</v>
      </c>
    </row>
    <row r="2038" spans="1:19" x14ac:dyDescent="0.25">
      <c r="A2038" s="13" t="s">
        <v>722</v>
      </c>
      <c r="B2038" s="13" t="s">
        <v>703</v>
      </c>
      <c r="C2038" s="13" t="s">
        <v>723</v>
      </c>
      <c r="D2038" s="13" t="s">
        <v>705</v>
      </c>
      <c r="E2038" s="13" t="s">
        <v>706</v>
      </c>
      <c r="F2038" s="14">
        <v>898.1</v>
      </c>
      <c r="G2038" s="13" t="s">
        <v>707</v>
      </c>
      <c r="H2038" s="19">
        <v>43983</v>
      </c>
      <c r="I2038" s="13" t="s">
        <v>2745</v>
      </c>
      <c r="J2038" s="13" t="s">
        <v>2816</v>
      </c>
      <c r="K2038" s="20">
        <v>10116</v>
      </c>
      <c r="L2038" s="13" t="s">
        <v>665</v>
      </c>
      <c r="M2038" s="20">
        <v>114010</v>
      </c>
      <c r="N2038" s="13" t="s">
        <v>2817</v>
      </c>
      <c r="O2038" s="13" t="s">
        <v>724</v>
      </c>
      <c r="P2038" s="13" t="s">
        <v>725</v>
      </c>
      <c r="Q2038" s="13" t="s">
        <v>726</v>
      </c>
      <c r="R2038" s="13" t="s">
        <v>714</v>
      </c>
      <c r="S2038" s="13" t="s">
        <v>715</v>
      </c>
    </row>
    <row r="2039" spans="1:19" x14ac:dyDescent="0.25">
      <c r="A2039" s="13" t="s">
        <v>702</v>
      </c>
      <c r="B2039" s="13" t="s">
        <v>703</v>
      </c>
      <c r="C2039" s="13" t="s">
        <v>704</v>
      </c>
      <c r="D2039" s="13" t="s">
        <v>705</v>
      </c>
      <c r="E2039" s="13" t="s">
        <v>706</v>
      </c>
      <c r="F2039" s="14">
        <v>520.27</v>
      </c>
      <c r="G2039" s="13" t="s">
        <v>707</v>
      </c>
      <c r="H2039" s="19">
        <v>43922</v>
      </c>
      <c r="I2039" s="13" t="s">
        <v>2818</v>
      </c>
      <c r="J2039" s="13" t="s">
        <v>2819</v>
      </c>
      <c r="K2039" s="20">
        <v>10116</v>
      </c>
      <c r="L2039" s="13" t="s">
        <v>665</v>
      </c>
      <c r="M2039" s="20">
        <v>114020</v>
      </c>
      <c r="N2039" s="13" t="s">
        <v>2820</v>
      </c>
      <c r="O2039" s="13" t="s">
        <v>711</v>
      </c>
      <c r="P2039" s="13" t="s">
        <v>712</v>
      </c>
      <c r="Q2039" s="13" t="s">
        <v>713</v>
      </c>
      <c r="R2039" s="13" t="s">
        <v>714</v>
      </c>
      <c r="S2039" s="13" t="s">
        <v>730</v>
      </c>
    </row>
    <row r="2040" spans="1:19" x14ac:dyDescent="0.25">
      <c r="A2040" s="13" t="s">
        <v>716</v>
      </c>
      <c r="B2040" s="13" t="s">
        <v>703</v>
      </c>
      <c r="C2040" s="13" t="s">
        <v>717</v>
      </c>
      <c r="D2040" s="13" t="s">
        <v>705</v>
      </c>
      <c r="E2040" s="13" t="s">
        <v>706</v>
      </c>
      <c r="F2040" s="14">
        <v>520.27</v>
      </c>
      <c r="G2040" s="13" t="s">
        <v>707</v>
      </c>
      <c r="H2040" s="19">
        <v>43952</v>
      </c>
      <c r="I2040" s="13" t="s">
        <v>2821</v>
      </c>
      <c r="J2040" s="13" t="s">
        <v>2819</v>
      </c>
      <c r="K2040" s="20">
        <v>10116</v>
      </c>
      <c r="L2040" s="13" t="s">
        <v>665</v>
      </c>
      <c r="M2040" s="20">
        <v>114020</v>
      </c>
      <c r="N2040" s="13" t="s">
        <v>2820</v>
      </c>
      <c r="O2040" s="13" t="s">
        <v>718</v>
      </c>
      <c r="P2040" s="13" t="s">
        <v>719</v>
      </c>
      <c r="Q2040" s="13" t="s">
        <v>720</v>
      </c>
      <c r="R2040" s="13" t="s">
        <v>714</v>
      </c>
      <c r="S2040" s="13" t="s">
        <v>730</v>
      </c>
    </row>
    <row r="2041" spans="1:19" x14ac:dyDescent="0.25">
      <c r="A2041" s="13" t="s">
        <v>722</v>
      </c>
      <c r="B2041" s="13" t="s">
        <v>703</v>
      </c>
      <c r="C2041" s="13" t="s">
        <v>723</v>
      </c>
      <c r="D2041" s="13" t="s">
        <v>705</v>
      </c>
      <c r="E2041" s="13" t="s">
        <v>706</v>
      </c>
      <c r="F2041" s="14">
        <v>520.27</v>
      </c>
      <c r="G2041" s="13" t="s">
        <v>707</v>
      </c>
      <c r="H2041" s="19">
        <v>43983</v>
      </c>
      <c r="I2041" s="13" t="s">
        <v>2748</v>
      </c>
      <c r="J2041" s="13" t="s">
        <v>2819</v>
      </c>
      <c r="K2041" s="20">
        <v>10116</v>
      </c>
      <c r="L2041" s="13" t="s">
        <v>665</v>
      </c>
      <c r="M2041" s="20">
        <v>114020</v>
      </c>
      <c r="N2041" s="13" t="s">
        <v>2820</v>
      </c>
      <c r="O2041" s="13" t="s">
        <v>724</v>
      </c>
      <c r="P2041" s="13" t="s">
        <v>725</v>
      </c>
      <c r="Q2041" s="13" t="s">
        <v>726</v>
      </c>
      <c r="R2041" s="13" t="s">
        <v>714</v>
      </c>
      <c r="S2041" s="13" t="s">
        <v>730</v>
      </c>
    </row>
    <row r="2042" spans="1:19" x14ac:dyDescent="0.25">
      <c r="A2042" s="13" t="s">
        <v>702</v>
      </c>
      <c r="B2042" s="13" t="s">
        <v>703</v>
      </c>
      <c r="C2042" s="13" t="s">
        <v>704</v>
      </c>
      <c r="D2042" s="13" t="s">
        <v>705</v>
      </c>
      <c r="E2042" s="13" t="s">
        <v>706</v>
      </c>
      <c r="F2042" s="14">
        <v>9844.82</v>
      </c>
      <c r="G2042" s="13" t="s">
        <v>707</v>
      </c>
      <c r="H2042" s="19">
        <v>43922</v>
      </c>
      <c r="I2042" s="13" t="s">
        <v>2821</v>
      </c>
      <c r="J2042" s="13" t="s">
        <v>2822</v>
      </c>
      <c r="K2042" s="20">
        <v>10116</v>
      </c>
      <c r="L2042" s="13" t="s">
        <v>665</v>
      </c>
      <c r="M2042" s="20">
        <v>114040</v>
      </c>
      <c r="N2042" s="13" t="s">
        <v>2823</v>
      </c>
      <c r="O2042" s="13" t="s">
        <v>711</v>
      </c>
      <c r="P2042" s="13" t="s">
        <v>712</v>
      </c>
      <c r="Q2042" s="13" t="s">
        <v>713</v>
      </c>
      <c r="R2042" s="13" t="s">
        <v>714</v>
      </c>
      <c r="S2042" s="13" t="s">
        <v>682</v>
      </c>
    </row>
    <row r="2043" spans="1:19" x14ac:dyDescent="0.25">
      <c r="A2043" s="13" t="s">
        <v>716</v>
      </c>
      <c r="B2043" s="13" t="s">
        <v>703</v>
      </c>
      <c r="C2043" s="13" t="s">
        <v>717</v>
      </c>
      <c r="D2043" s="13" t="s">
        <v>705</v>
      </c>
      <c r="E2043" s="13" t="s">
        <v>706</v>
      </c>
      <c r="F2043" s="14">
        <v>9690.9</v>
      </c>
      <c r="G2043" s="13" t="s">
        <v>707</v>
      </c>
      <c r="H2043" s="19">
        <v>43952</v>
      </c>
      <c r="I2043" s="13" t="s">
        <v>2824</v>
      </c>
      <c r="J2043" s="13" t="s">
        <v>2822</v>
      </c>
      <c r="K2043" s="20">
        <v>10116</v>
      </c>
      <c r="L2043" s="13" t="s">
        <v>665</v>
      </c>
      <c r="M2043" s="20">
        <v>114040</v>
      </c>
      <c r="N2043" s="13" t="s">
        <v>2823</v>
      </c>
      <c r="O2043" s="13" t="s">
        <v>718</v>
      </c>
      <c r="P2043" s="13" t="s">
        <v>719</v>
      </c>
      <c r="Q2043" s="13" t="s">
        <v>720</v>
      </c>
      <c r="R2043" s="13" t="s">
        <v>714</v>
      </c>
      <c r="S2043" s="13" t="s">
        <v>682</v>
      </c>
    </row>
    <row r="2044" spans="1:19" x14ac:dyDescent="0.25">
      <c r="A2044" s="13" t="s">
        <v>722</v>
      </c>
      <c r="B2044" s="13" t="s">
        <v>703</v>
      </c>
      <c r="C2044" s="13" t="s">
        <v>723</v>
      </c>
      <c r="D2044" s="13" t="s">
        <v>705</v>
      </c>
      <c r="E2044" s="13" t="s">
        <v>706</v>
      </c>
      <c r="F2044" s="14">
        <v>9761.94</v>
      </c>
      <c r="G2044" s="13" t="s">
        <v>707</v>
      </c>
      <c r="H2044" s="19">
        <v>43983</v>
      </c>
      <c r="I2044" s="13" t="s">
        <v>2751</v>
      </c>
      <c r="J2044" s="13" t="s">
        <v>2822</v>
      </c>
      <c r="K2044" s="20">
        <v>10116</v>
      </c>
      <c r="L2044" s="13" t="s">
        <v>665</v>
      </c>
      <c r="M2044" s="20">
        <v>114040</v>
      </c>
      <c r="N2044" s="13" t="s">
        <v>2823</v>
      </c>
      <c r="O2044" s="13" t="s">
        <v>724</v>
      </c>
      <c r="P2044" s="13" t="s">
        <v>725</v>
      </c>
      <c r="Q2044" s="13" t="s">
        <v>726</v>
      </c>
      <c r="R2044" s="13" t="s">
        <v>714</v>
      </c>
      <c r="S2044" s="13" t="s">
        <v>682</v>
      </c>
    </row>
    <row r="2045" spans="1:19" x14ac:dyDescent="0.25">
      <c r="A2045" s="13" t="s">
        <v>702</v>
      </c>
      <c r="B2045" s="13" t="s">
        <v>703</v>
      </c>
      <c r="C2045" s="13" t="s">
        <v>704</v>
      </c>
      <c r="D2045" s="13" t="s">
        <v>705</v>
      </c>
      <c r="E2045" s="13" t="s">
        <v>706</v>
      </c>
      <c r="F2045" s="14">
        <v>33.51</v>
      </c>
      <c r="G2045" s="13" t="s">
        <v>707</v>
      </c>
      <c r="H2045" s="19">
        <v>43922</v>
      </c>
      <c r="I2045" s="13" t="s">
        <v>2824</v>
      </c>
      <c r="J2045" s="13" t="s">
        <v>2825</v>
      </c>
      <c r="K2045" s="20">
        <v>10116</v>
      </c>
      <c r="L2045" s="13" t="s">
        <v>665</v>
      </c>
      <c r="M2045" s="20">
        <v>114050</v>
      </c>
      <c r="N2045" s="13" t="s">
        <v>2826</v>
      </c>
      <c r="O2045" s="13" t="s">
        <v>711</v>
      </c>
      <c r="P2045" s="13" t="s">
        <v>712</v>
      </c>
      <c r="Q2045" s="13" t="s">
        <v>713</v>
      </c>
      <c r="R2045" s="13" t="s">
        <v>714</v>
      </c>
      <c r="S2045" s="13" t="s">
        <v>686</v>
      </c>
    </row>
    <row r="2046" spans="1:19" x14ac:dyDescent="0.25">
      <c r="A2046" s="13" t="s">
        <v>702</v>
      </c>
      <c r="B2046" s="13" t="s">
        <v>703</v>
      </c>
      <c r="C2046" s="13" t="s">
        <v>704</v>
      </c>
      <c r="D2046" s="13" t="s">
        <v>705</v>
      </c>
      <c r="E2046" s="13" t="s">
        <v>706</v>
      </c>
      <c r="F2046" s="14">
        <v>4531.08</v>
      </c>
      <c r="G2046" s="13" t="s">
        <v>707</v>
      </c>
      <c r="H2046" s="19">
        <v>43922</v>
      </c>
      <c r="I2046" s="13" t="s">
        <v>2827</v>
      </c>
      <c r="J2046" s="13" t="s">
        <v>2828</v>
      </c>
      <c r="K2046" s="20">
        <v>10116</v>
      </c>
      <c r="L2046" s="13" t="s">
        <v>665</v>
      </c>
      <c r="M2046" s="20">
        <v>114060</v>
      </c>
      <c r="N2046" s="13" t="s">
        <v>2829</v>
      </c>
      <c r="O2046" s="13" t="s">
        <v>711</v>
      </c>
      <c r="P2046" s="13" t="s">
        <v>712</v>
      </c>
      <c r="Q2046" s="13" t="s">
        <v>713</v>
      </c>
      <c r="R2046" s="13" t="s">
        <v>714</v>
      </c>
      <c r="S2046" s="13" t="s">
        <v>721</v>
      </c>
    </row>
    <row r="2047" spans="1:19" x14ac:dyDescent="0.25">
      <c r="A2047" s="13" t="s">
        <v>716</v>
      </c>
      <c r="B2047" s="13" t="s">
        <v>703</v>
      </c>
      <c r="C2047" s="13" t="s">
        <v>717</v>
      </c>
      <c r="D2047" s="13" t="s">
        <v>705</v>
      </c>
      <c r="E2047" s="13" t="s">
        <v>706</v>
      </c>
      <c r="F2047" s="14">
        <v>4309.6099999999997</v>
      </c>
      <c r="G2047" s="13" t="s">
        <v>707</v>
      </c>
      <c r="H2047" s="19">
        <v>43952</v>
      </c>
      <c r="I2047" s="13" t="s">
        <v>2827</v>
      </c>
      <c r="J2047" s="13" t="s">
        <v>2828</v>
      </c>
      <c r="K2047" s="20">
        <v>10116</v>
      </c>
      <c r="L2047" s="13" t="s">
        <v>665</v>
      </c>
      <c r="M2047" s="20">
        <v>114060</v>
      </c>
      <c r="N2047" s="13" t="s">
        <v>2829</v>
      </c>
      <c r="O2047" s="13" t="s">
        <v>718</v>
      </c>
      <c r="P2047" s="13" t="s">
        <v>719</v>
      </c>
      <c r="Q2047" s="13" t="s">
        <v>720</v>
      </c>
      <c r="R2047" s="13" t="s">
        <v>714</v>
      </c>
      <c r="S2047" s="13" t="s">
        <v>721</v>
      </c>
    </row>
    <row r="2048" spans="1:19" x14ac:dyDescent="0.25">
      <c r="A2048" s="13" t="s">
        <v>722</v>
      </c>
      <c r="B2048" s="13" t="s">
        <v>703</v>
      </c>
      <c r="C2048" s="13" t="s">
        <v>723</v>
      </c>
      <c r="D2048" s="13" t="s">
        <v>705</v>
      </c>
      <c r="E2048" s="13" t="s">
        <v>706</v>
      </c>
      <c r="F2048" s="14">
        <v>5047.91</v>
      </c>
      <c r="G2048" s="13" t="s">
        <v>707</v>
      </c>
      <c r="H2048" s="19">
        <v>43983</v>
      </c>
      <c r="I2048" s="13" t="s">
        <v>2754</v>
      </c>
      <c r="J2048" s="13" t="s">
        <v>2828</v>
      </c>
      <c r="K2048" s="20">
        <v>10116</v>
      </c>
      <c r="L2048" s="13" t="s">
        <v>665</v>
      </c>
      <c r="M2048" s="20">
        <v>114060</v>
      </c>
      <c r="N2048" s="13" t="s">
        <v>2829</v>
      </c>
      <c r="O2048" s="13" t="s">
        <v>724</v>
      </c>
      <c r="P2048" s="13" t="s">
        <v>725</v>
      </c>
      <c r="Q2048" s="13" t="s">
        <v>726</v>
      </c>
      <c r="R2048" s="13" t="s">
        <v>714</v>
      </c>
      <c r="S2048" s="13" t="s">
        <v>721</v>
      </c>
    </row>
    <row r="2049" spans="1:19" x14ac:dyDescent="0.25">
      <c r="A2049" s="13" t="s">
        <v>702</v>
      </c>
      <c r="B2049" s="13" t="s">
        <v>703</v>
      </c>
      <c r="C2049" s="13" t="s">
        <v>704</v>
      </c>
      <c r="D2049" s="13" t="s">
        <v>705</v>
      </c>
      <c r="E2049" s="13" t="s">
        <v>706</v>
      </c>
      <c r="F2049" s="14">
        <v>2556.3200000000002</v>
      </c>
      <c r="G2049" s="13" t="s">
        <v>707</v>
      </c>
      <c r="H2049" s="19">
        <v>43922</v>
      </c>
      <c r="I2049" s="13" t="s">
        <v>2830</v>
      </c>
      <c r="J2049" s="13" t="s">
        <v>2831</v>
      </c>
      <c r="K2049" s="20">
        <v>10117</v>
      </c>
      <c r="L2049" s="13" t="s">
        <v>666</v>
      </c>
      <c r="M2049" s="20">
        <v>111100</v>
      </c>
      <c r="N2049" s="13" t="s">
        <v>2832</v>
      </c>
      <c r="O2049" s="13" t="s">
        <v>711</v>
      </c>
      <c r="P2049" s="13" t="s">
        <v>712</v>
      </c>
      <c r="Q2049" s="13" t="s">
        <v>713</v>
      </c>
      <c r="R2049" s="13" t="s">
        <v>714</v>
      </c>
      <c r="S2049" s="13" t="s">
        <v>715</v>
      </c>
    </row>
    <row r="2050" spans="1:19" x14ac:dyDescent="0.25">
      <c r="A2050" s="13" t="s">
        <v>716</v>
      </c>
      <c r="B2050" s="13" t="s">
        <v>703</v>
      </c>
      <c r="C2050" s="13" t="s">
        <v>717</v>
      </c>
      <c r="D2050" s="13" t="s">
        <v>705</v>
      </c>
      <c r="E2050" s="13" t="s">
        <v>706</v>
      </c>
      <c r="F2050" s="14">
        <v>2556.3200000000002</v>
      </c>
      <c r="G2050" s="13" t="s">
        <v>707</v>
      </c>
      <c r="H2050" s="19">
        <v>43952</v>
      </c>
      <c r="I2050" s="13" t="s">
        <v>2830</v>
      </c>
      <c r="J2050" s="13" t="s">
        <v>2831</v>
      </c>
      <c r="K2050" s="20">
        <v>10117</v>
      </c>
      <c r="L2050" s="13" t="s">
        <v>666</v>
      </c>
      <c r="M2050" s="20">
        <v>111100</v>
      </c>
      <c r="N2050" s="13" t="s">
        <v>2832</v>
      </c>
      <c r="O2050" s="13" t="s">
        <v>718</v>
      </c>
      <c r="P2050" s="13" t="s">
        <v>719</v>
      </c>
      <c r="Q2050" s="13" t="s">
        <v>720</v>
      </c>
      <c r="R2050" s="13" t="s">
        <v>714</v>
      </c>
      <c r="S2050" s="13" t="s">
        <v>715</v>
      </c>
    </row>
    <row r="2051" spans="1:19" x14ac:dyDescent="0.25">
      <c r="A2051" s="13" t="s">
        <v>722</v>
      </c>
      <c r="B2051" s="13" t="s">
        <v>703</v>
      </c>
      <c r="C2051" s="13" t="s">
        <v>723</v>
      </c>
      <c r="D2051" s="13" t="s">
        <v>705</v>
      </c>
      <c r="E2051" s="13" t="s">
        <v>706</v>
      </c>
      <c r="F2051" s="14">
        <v>2556.3200000000002</v>
      </c>
      <c r="G2051" s="13" t="s">
        <v>707</v>
      </c>
      <c r="H2051" s="19">
        <v>43983</v>
      </c>
      <c r="I2051" s="13" t="s">
        <v>2759</v>
      </c>
      <c r="J2051" s="13" t="s">
        <v>2831</v>
      </c>
      <c r="K2051" s="20">
        <v>10117</v>
      </c>
      <c r="L2051" s="13" t="s">
        <v>666</v>
      </c>
      <c r="M2051" s="20">
        <v>111100</v>
      </c>
      <c r="N2051" s="13" t="s">
        <v>2832</v>
      </c>
      <c r="O2051" s="13" t="s">
        <v>724</v>
      </c>
      <c r="P2051" s="13" t="s">
        <v>725</v>
      </c>
      <c r="Q2051" s="13" t="s">
        <v>726</v>
      </c>
      <c r="R2051" s="13" t="s">
        <v>714</v>
      </c>
      <c r="S2051" s="13" t="s">
        <v>715</v>
      </c>
    </row>
    <row r="2052" spans="1:19" x14ac:dyDescent="0.25">
      <c r="A2052" s="13" t="s">
        <v>702</v>
      </c>
      <c r="B2052" s="13" t="s">
        <v>703</v>
      </c>
      <c r="C2052" s="13" t="s">
        <v>704</v>
      </c>
      <c r="D2052" s="13" t="s">
        <v>705</v>
      </c>
      <c r="E2052" s="13" t="s">
        <v>706</v>
      </c>
      <c r="F2052" s="14">
        <v>3466.62</v>
      </c>
      <c r="G2052" s="13" t="s">
        <v>707</v>
      </c>
      <c r="H2052" s="19">
        <v>43922</v>
      </c>
      <c r="I2052" s="13" t="s">
        <v>2833</v>
      </c>
      <c r="J2052" s="13" t="s">
        <v>2834</v>
      </c>
      <c r="K2052" s="20">
        <v>10117</v>
      </c>
      <c r="L2052" s="13" t="s">
        <v>666</v>
      </c>
      <c r="M2052" s="20">
        <v>111200</v>
      </c>
      <c r="N2052" s="13" t="s">
        <v>2835</v>
      </c>
      <c r="O2052" s="13" t="s">
        <v>711</v>
      </c>
      <c r="P2052" s="13" t="s">
        <v>712</v>
      </c>
      <c r="Q2052" s="13" t="s">
        <v>713</v>
      </c>
      <c r="R2052" s="13" t="s">
        <v>714</v>
      </c>
      <c r="S2052" s="13" t="s">
        <v>730</v>
      </c>
    </row>
    <row r="2053" spans="1:19" x14ac:dyDescent="0.25">
      <c r="A2053" s="13" t="s">
        <v>716</v>
      </c>
      <c r="B2053" s="13" t="s">
        <v>703</v>
      </c>
      <c r="C2053" s="13" t="s">
        <v>717</v>
      </c>
      <c r="D2053" s="13" t="s">
        <v>705</v>
      </c>
      <c r="E2053" s="13" t="s">
        <v>706</v>
      </c>
      <c r="F2053" s="14">
        <v>3466.62</v>
      </c>
      <c r="G2053" s="13" t="s">
        <v>707</v>
      </c>
      <c r="H2053" s="19">
        <v>43952</v>
      </c>
      <c r="I2053" s="13" t="s">
        <v>2833</v>
      </c>
      <c r="J2053" s="13" t="s">
        <v>2834</v>
      </c>
      <c r="K2053" s="20">
        <v>10117</v>
      </c>
      <c r="L2053" s="13" t="s">
        <v>666</v>
      </c>
      <c r="M2053" s="20">
        <v>111200</v>
      </c>
      <c r="N2053" s="13" t="s">
        <v>2835</v>
      </c>
      <c r="O2053" s="13" t="s">
        <v>718</v>
      </c>
      <c r="P2053" s="13" t="s">
        <v>719</v>
      </c>
      <c r="Q2053" s="13" t="s">
        <v>720</v>
      </c>
      <c r="R2053" s="13" t="s">
        <v>714</v>
      </c>
      <c r="S2053" s="13" t="s">
        <v>730</v>
      </c>
    </row>
    <row r="2054" spans="1:19" x14ac:dyDescent="0.25">
      <c r="A2054" s="13" t="s">
        <v>722</v>
      </c>
      <c r="B2054" s="13" t="s">
        <v>703</v>
      </c>
      <c r="C2054" s="13" t="s">
        <v>723</v>
      </c>
      <c r="D2054" s="13" t="s">
        <v>705</v>
      </c>
      <c r="E2054" s="13" t="s">
        <v>706</v>
      </c>
      <c r="F2054" s="14">
        <v>3466.62</v>
      </c>
      <c r="G2054" s="13" t="s">
        <v>707</v>
      </c>
      <c r="H2054" s="19">
        <v>43983</v>
      </c>
      <c r="I2054" s="13" t="s">
        <v>2763</v>
      </c>
      <c r="J2054" s="13" t="s">
        <v>2834</v>
      </c>
      <c r="K2054" s="20">
        <v>10117</v>
      </c>
      <c r="L2054" s="13" t="s">
        <v>666</v>
      </c>
      <c r="M2054" s="20">
        <v>111200</v>
      </c>
      <c r="N2054" s="13" t="s">
        <v>2835</v>
      </c>
      <c r="O2054" s="13" t="s">
        <v>724</v>
      </c>
      <c r="P2054" s="13" t="s">
        <v>725</v>
      </c>
      <c r="Q2054" s="13" t="s">
        <v>726</v>
      </c>
      <c r="R2054" s="13" t="s">
        <v>714</v>
      </c>
      <c r="S2054" s="13" t="s">
        <v>730</v>
      </c>
    </row>
    <row r="2055" spans="1:19" x14ac:dyDescent="0.25">
      <c r="A2055" s="13" t="s">
        <v>702</v>
      </c>
      <c r="B2055" s="13" t="s">
        <v>703</v>
      </c>
      <c r="C2055" s="13" t="s">
        <v>704</v>
      </c>
      <c r="D2055" s="13" t="s">
        <v>705</v>
      </c>
      <c r="E2055" s="13" t="s">
        <v>706</v>
      </c>
      <c r="F2055" s="14">
        <v>45770.3</v>
      </c>
      <c r="G2055" s="13" t="s">
        <v>707</v>
      </c>
      <c r="H2055" s="19">
        <v>43922</v>
      </c>
      <c r="I2055" s="13" t="s">
        <v>2836</v>
      </c>
      <c r="J2055" s="13" t="s">
        <v>2837</v>
      </c>
      <c r="K2055" s="20">
        <v>10117</v>
      </c>
      <c r="L2055" s="13" t="s">
        <v>666</v>
      </c>
      <c r="M2055" s="20">
        <v>111400</v>
      </c>
      <c r="N2055" s="13" t="s">
        <v>2838</v>
      </c>
      <c r="O2055" s="13" t="s">
        <v>711</v>
      </c>
      <c r="P2055" s="13" t="s">
        <v>712</v>
      </c>
      <c r="Q2055" s="13" t="s">
        <v>713</v>
      </c>
      <c r="R2055" s="13" t="s">
        <v>714</v>
      </c>
      <c r="S2055" s="13" t="s">
        <v>682</v>
      </c>
    </row>
    <row r="2056" spans="1:19" x14ac:dyDescent="0.25">
      <c r="A2056" s="13" t="s">
        <v>716</v>
      </c>
      <c r="B2056" s="13" t="s">
        <v>703</v>
      </c>
      <c r="C2056" s="13" t="s">
        <v>717</v>
      </c>
      <c r="D2056" s="13" t="s">
        <v>705</v>
      </c>
      <c r="E2056" s="13" t="s">
        <v>706</v>
      </c>
      <c r="F2056" s="14">
        <v>44889.08</v>
      </c>
      <c r="G2056" s="13" t="s">
        <v>707</v>
      </c>
      <c r="H2056" s="19">
        <v>43952</v>
      </c>
      <c r="I2056" s="13" t="s">
        <v>2836</v>
      </c>
      <c r="J2056" s="13" t="s">
        <v>2837</v>
      </c>
      <c r="K2056" s="20">
        <v>10117</v>
      </c>
      <c r="L2056" s="13" t="s">
        <v>666</v>
      </c>
      <c r="M2056" s="20">
        <v>111400</v>
      </c>
      <c r="N2056" s="13" t="s">
        <v>2838</v>
      </c>
      <c r="O2056" s="13" t="s">
        <v>718</v>
      </c>
      <c r="P2056" s="13" t="s">
        <v>719</v>
      </c>
      <c r="Q2056" s="13" t="s">
        <v>720</v>
      </c>
      <c r="R2056" s="13" t="s">
        <v>714</v>
      </c>
      <c r="S2056" s="13" t="s">
        <v>682</v>
      </c>
    </row>
    <row r="2057" spans="1:19" x14ac:dyDescent="0.25">
      <c r="A2057" s="13" t="s">
        <v>722</v>
      </c>
      <c r="B2057" s="13" t="s">
        <v>703</v>
      </c>
      <c r="C2057" s="13" t="s">
        <v>723</v>
      </c>
      <c r="D2057" s="13" t="s">
        <v>705</v>
      </c>
      <c r="E2057" s="13" t="s">
        <v>706</v>
      </c>
      <c r="F2057" s="14">
        <v>44901.18</v>
      </c>
      <c r="G2057" s="13" t="s">
        <v>707</v>
      </c>
      <c r="H2057" s="19">
        <v>43983</v>
      </c>
      <c r="I2057" s="13" t="s">
        <v>2766</v>
      </c>
      <c r="J2057" s="13" t="s">
        <v>2837</v>
      </c>
      <c r="K2057" s="20">
        <v>10117</v>
      </c>
      <c r="L2057" s="13" t="s">
        <v>666</v>
      </c>
      <c r="M2057" s="20">
        <v>111400</v>
      </c>
      <c r="N2057" s="13" t="s">
        <v>2838</v>
      </c>
      <c r="O2057" s="13" t="s">
        <v>724</v>
      </c>
      <c r="P2057" s="13" t="s">
        <v>725</v>
      </c>
      <c r="Q2057" s="13" t="s">
        <v>726</v>
      </c>
      <c r="R2057" s="13" t="s">
        <v>714</v>
      </c>
      <c r="S2057" s="13" t="s">
        <v>682</v>
      </c>
    </row>
    <row r="2058" spans="1:19" x14ac:dyDescent="0.25">
      <c r="A2058" s="13" t="s">
        <v>702</v>
      </c>
      <c r="B2058" s="13" t="s">
        <v>703</v>
      </c>
      <c r="C2058" s="13" t="s">
        <v>704</v>
      </c>
      <c r="D2058" s="13" t="s">
        <v>705</v>
      </c>
      <c r="E2058" s="13" t="s">
        <v>706</v>
      </c>
      <c r="F2058" s="14">
        <v>9089.11</v>
      </c>
      <c r="G2058" s="13" t="s">
        <v>707</v>
      </c>
      <c r="H2058" s="19">
        <v>43922</v>
      </c>
      <c r="I2058" s="13" t="s">
        <v>2839</v>
      </c>
      <c r="J2058" s="13" t="s">
        <v>2840</v>
      </c>
      <c r="K2058" s="20">
        <v>10117</v>
      </c>
      <c r="L2058" s="13" t="s">
        <v>666</v>
      </c>
      <c r="M2058" s="20">
        <v>111600</v>
      </c>
      <c r="N2058" s="13" t="s">
        <v>2841</v>
      </c>
      <c r="O2058" s="13" t="s">
        <v>711</v>
      </c>
      <c r="P2058" s="13" t="s">
        <v>712</v>
      </c>
      <c r="Q2058" s="13" t="s">
        <v>713</v>
      </c>
      <c r="R2058" s="13" t="s">
        <v>714</v>
      </c>
      <c r="S2058" s="13" t="s">
        <v>721</v>
      </c>
    </row>
    <row r="2059" spans="1:19" x14ac:dyDescent="0.25">
      <c r="A2059" s="13" t="s">
        <v>716</v>
      </c>
      <c r="B2059" s="13" t="s">
        <v>703</v>
      </c>
      <c r="C2059" s="13" t="s">
        <v>717</v>
      </c>
      <c r="D2059" s="13" t="s">
        <v>705</v>
      </c>
      <c r="E2059" s="13" t="s">
        <v>706</v>
      </c>
      <c r="F2059" s="14">
        <v>9089.11</v>
      </c>
      <c r="G2059" s="13" t="s">
        <v>707</v>
      </c>
      <c r="H2059" s="19">
        <v>43952</v>
      </c>
      <c r="I2059" s="13" t="s">
        <v>2839</v>
      </c>
      <c r="J2059" s="13" t="s">
        <v>2840</v>
      </c>
      <c r="K2059" s="20">
        <v>10117</v>
      </c>
      <c r="L2059" s="13" t="s">
        <v>666</v>
      </c>
      <c r="M2059" s="20">
        <v>111600</v>
      </c>
      <c r="N2059" s="13" t="s">
        <v>2841</v>
      </c>
      <c r="O2059" s="13" t="s">
        <v>718</v>
      </c>
      <c r="P2059" s="13" t="s">
        <v>719</v>
      </c>
      <c r="Q2059" s="13" t="s">
        <v>720</v>
      </c>
      <c r="R2059" s="13" t="s">
        <v>714</v>
      </c>
      <c r="S2059" s="13" t="s">
        <v>721</v>
      </c>
    </row>
    <row r="2060" spans="1:19" x14ac:dyDescent="0.25">
      <c r="A2060" s="13" t="s">
        <v>722</v>
      </c>
      <c r="B2060" s="13" t="s">
        <v>703</v>
      </c>
      <c r="C2060" s="13" t="s">
        <v>723</v>
      </c>
      <c r="D2060" s="13" t="s">
        <v>705</v>
      </c>
      <c r="E2060" s="13" t="s">
        <v>706</v>
      </c>
      <c r="F2060" s="14">
        <v>9089.11</v>
      </c>
      <c r="G2060" s="13" t="s">
        <v>707</v>
      </c>
      <c r="H2060" s="19">
        <v>43983</v>
      </c>
      <c r="I2060" s="13" t="s">
        <v>2769</v>
      </c>
      <c r="J2060" s="13" t="s">
        <v>2840</v>
      </c>
      <c r="K2060" s="20">
        <v>10117</v>
      </c>
      <c r="L2060" s="13" t="s">
        <v>666</v>
      </c>
      <c r="M2060" s="20">
        <v>111600</v>
      </c>
      <c r="N2060" s="13" t="s">
        <v>2841</v>
      </c>
      <c r="O2060" s="13" t="s">
        <v>724</v>
      </c>
      <c r="P2060" s="13" t="s">
        <v>725</v>
      </c>
      <c r="Q2060" s="13" t="s">
        <v>726</v>
      </c>
      <c r="R2060" s="13" t="s">
        <v>714</v>
      </c>
      <c r="S2060" s="13" t="s">
        <v>721</v>
      </c>
    </row>
    <row r="2061" spans="1:19" x14ac:dyDescent="0.25">
      <c r="A2061" s="13" t="s">
        <v>702</v>
      </c>
      <c r="B2061" s="13" t="s">
        <v>703</v>
      </c>
      <c r="C2061" s="13" t="s">
        <v>704</v>
      </c>
      <c r="D2061" s="13" t="s">
        <v>705</v>
      </c>
      <c r="E2061" s="13" t="s">
        <v>706</v>
      </c>
      <c r="F2061" s="14">
        <v>266.5</v>
      </c>
      <c r="G2061" s="13" t="s">
        <v>707</v>
      </c>
      <c r="H2061" s="19">
        <v>43922</v>
      </c>
      <c r="I2061" s="13" t="s">
        <v>2842</v>
      </c>
      <c r="J2061" s="13" t="s">
        <v>2843</v>
      </c>
      <c r="K2061" s="20">
        <v>10117</v>
      </c>
      <c r="L2061" s="13" t="s">
        <v>666</v>
      </c>
      <c r="M2061" s="20">
        <v>111700</v>
      </c>
      <c r="N2061" s="13" t="s">
        <v>2844</v>
      </c>
      <c r="O2061" s="13" t="s">
        <v>711</v>
      </c>
      <c r="P2061" s="13" t="s">
        <v>712</v>
      </c>
      <c r="Q2061" s="13" t="s">
        <v>713</v>
      </c>
      <c r="R2061" s="13" t="s">
        <v>714</v>
      </c>
      <c r="S2061" s="13" t="s">
        <v>741</v>
      </c>
    </row>
    <row r="2062" spans="1:19" x14ac:dyDescent="0.25">
      <c r="A2062" s="13" t="s">
        <v>716</v>
      </c>
      <c r="B2062" s="13" t="s">
        <v>703</v>
      </c>
      <c r="C2062" s="13" t="s">
        <v>717</v>
      </c>
      <c r="D2062" s="13" t="s">
        <v>705</v>
      </c>
      <c r="E2062" s="13" t="s">
        <v>706</v>
      </c>
      <c r="F2062" s="14">
        <v>266.5</v>
      </c>
      <c r="G2062" s="13" t="s">
        <v>707</v>
      </c>
      <c r="H2062" s="19">
        <v>43952</v>
      </c>
      <c r="I2062" s="13" t="s">
        <v>2842</v>
      </c>
      <c r="J2062" s="13" t="s">
        <v>2843</v>
      </c>
      <c r="K2062" s="20">
        <v>10117</v>
      </c>
      <c r="L2062" s="13" t="s">
        <v>666</v>
      </c>
      <c r="M2062" s="20">
        <v>111700</v>
      </c>
      <c r="N2062" s="13" t="s">
        <v>2844</v>
      </c>
      <c r="O2062" s="13" t="s">
        <v>718</v>
      </c>
      <c r="P2062" s="13" t="s">
        <v>719</v>
      </c>
      <c r="Q2062" s="13" t="s">
        <v>720</v>
      </c>
      <c r="R2062" s="13" t="s">
        <v>714</v>
      </c>
      <c r="S2062" s="13" t="s">
        <v>741</v>
      </c>
    </row>
    <row r="2063" spans="1:19" x14ac:dyDescent="0.25">
      <c r="A2063" s="13" t="s">
        <v>722</v>
      </c>
      <c r="B2063" s="13" t="s">
        <v>703</v>
      </c>
      <c r="C2063" s="13" t="s">
        <v>723</v>
      </c>
      <c r="D2063" s="13" t="s">
        <v>705</v>
      </c>
      <c r="E2063" s="13" t="s">
        <v>706</v>
      </c>
      <c r="F2063" s="14">
        <v>266.5</v>
      </c>
      <c r="G2063" s="13" t="s">
        <v>707</v>
      </c>
      <c r="H2063" s="19">
        <v>43983</v>
      </c>
      <c r="I2063" s="13" t="s">
        <v>2772</v>
      </c>
      <c r="J2063" s="13" t="s">
        <v>2843</v>
      </c>
      <c r="K2063" s="20">
        <v>10117</v>
      </c>
      <c r="L2063" s="13" t="s">
        <v>666</v>
      </c>
      <c r="M2063" s="20">
        <v>111700</v>
      </c>
      <c r="N2063" s="13" t="s">
        <v>2844</v>
      </c>
      <c r="O2063" s="13" t="s">
        <v>724</v>
      </c>
      <c r="P2063" s="13" t="s">
        <v>725</v>
      </c>
      <c r="Q2063" s="13" t="s">
        <v>726</v>
      </c>
      <c r="R2063" s="13" t="s">
        <v>714</v>
      </c>
      <c r="S2063" s="13" t="s">
        <v>741</v>
      </c>
    </row>
    <row r="2064" spans="1:19" x14ac:dyDescent="0.25">
      <c r="A2064" s="13" t="s">
        <v>702</v>
      </c>
      <c r="B2064" s="13" t="s">
        <v>703</v>
      </c>
      <c r="C2064" s="13" t="s">
        <v>704</v>
      </c>
      <c r="D2064" s="13" t="s">
        <v>705</v>
      </c>
      <c r="E2064" s="13" t="s">
        <v>706</v>
      </c>
      <c r="F2064" s="14">
        <v>178.21</v>
      </c>
      <c r="G2064" s="13" t="s">
        <v>707</v>
      </c>
      <c r="H2064" s="19">
        <v>43922</v>
      </c>
      <c r="I2064" s="13" t="s">
        <v>2845</v>
      </c>
      <c r="J2064" s="13" t="s">
        <v>2846</v>
      </c>
      <c r="K2064" s="20">
        <v>10117</v>
      </c>
      <c r="L2064" s="13" t="s">
        <v>666</v>
      </c>
      <c r="M2064" s="20">
        <v>113010</v>
      </c>
      <c r="N2064" s="13" t="s">
        <v>2847</v>
      </c>
      <c r="O2064" s="13" t="s">
        <v>711</v>
      </c>
      <c r="P2064" s="13" t="s">
        <v>712</v>
      </c>
      <c r="Q2064" s="13" t="s">
        <v>713</v>
      </c>
      <c r="R2064" s="13" t="s">
        <v>714</v>
      </c>
      <c r="S2064" s="13" t="s">
        <v>715</v>
      </c>
    </row>
    <row r="2065" spans="1:19" x14ac:dyDescent="0.25">
      <c r="A2065" s="13" t="s">
        <v>716</v>
      </c>
      <c r="B2065" s="13" t="s">
        <v>703</v>
      </c>
      <c r="C2065" s="13" t="s">
        <v>717</v>
      </c>
      <c r="D2065" s="13" t="s">
        <v>705</v>
      </c>
      <c r="E2065" s="13" t="s">
        <v>706</v>
      </c>
      <c r="F2065" s="14">
        <v>178.21</v>
      </c>
      <c r="G2065" s="13" t="s">
        <v>707</v>
      </c>
      <c r="H2065" s="19">
        <v>43952</v>
      </c>
      <c r="I2065" s="13" t="s">
        <v>2845</v>
      </c>
      <c r="J2065" s="13" t="s">
        <v>2846</v>
      </c>
      <c r="K2065" s="20">
        <v>10117</v>
      </c>
      <c r="L2065" s="13" t="s">
        <v>666</v>
      </c>
      <c r="M2065" s="20">
        <v>113010</v>
      </c>
      <c r="N2065" s="13" t="s">
        <v>2847</v>
      </c>
      <c r="O2065" s="13" t="s">
        <v>718</v>
      </c>
      <c r="P2065" s="13" t="s">
        <v>719</v>
      </c>
      <c r="Q2065" s="13" t="s">
        <v>720</v>
      </c>
      <c r="R2065" s="13" t="s">
        <v>714</v>
      </c>
      <c r="S2065" s="13" t="s">
        <v>715</v>
      </c>
    </row>
    <row r="2066" spans="1:19" x14ac:dyDescent="0.25">
      <c r="A2066" s="13" t="s">
        <v>722</v>
      </c>
      <c r="B2066" s="13" t="s">
        <v>703</v>
      </c>
      <c r="C2066" s="13" t="s">
        <v>723</v>
      </c>
      <c r="D2066" s="13" t="s">
        <v>705</v>
      </c>
      <c r="E2066" s="13" t="s">
        <v>706</v>
      </c>
      <c r="F2066" s="14">
        <v>178.21</v>
      </c>
      <c r="G2066" s="13" t="s">
        <v>707</v>
      </c>
      <c r="H2066" s="19">
        <v>43983</v>
      </c>
      <c r="I2066" s="13" t="s">
        <v>2773</v>
      </c>
      <c r="J2066" s="13" t="s">
        <v>2846</v>
      </c>
      <c r="K2066" s="20">
        <v>10117</v>
      </c>
      <c r="L2066" s="13" t="s">
        <v>666</v>
      </c>
      <c r="M2066" s="20">
        <v>113010</v>
      </c>
      <c r="N2066" s="13" t="s">
        <v>2847</v>
      </c>
      <c r="O2066" s="13" t="s">
        <v>724</v>
      </c>
      <c r="P2066" s="13" t="s">
        <v>725</v>
      </c>
      <c r="Q2066" s="13" t="s">
        <v>726</v>
      </c>
      <c r="R2066" s="13" t="s">
        <v>714</v>
      </c>
      <c r="S2066" s="13" t="s">
        <v>715</v>
      </c>
    </row>
    <row r="2067" spans="1:19" x14ac:dyDescent="0.25">
      <c r="A2067" s="13" t="s">
        <v>702</v>
      </c>
      <c r="B2067" s="13" t="s">
        <v>703</v>
      </c>
      <c r="C2067" s="13" t="s">
        <v>704</v>
      </c>
      <c r="D2067" s="13" t="s">
        <v>705</v>
      </c>
      <c r="E2067" s="13" t="s">
        <v>706</v>
      </c>
      <c r="F2067" s="14">
        <v>170.46</v>
      </c>
      <c r="G2067" s="13" t="s">
        <v>707</v>
      </c>
      <c r="H2067" s="19">
        <v>43922</v>
      </c>
      <c r="I2067" s="13" t="s">
        <v>2848</v>
      </c>
      <c r="J2067" s="13" t="s">
        <v>2849</v>
      </c>
      <c r="K2067" s="20">
        <v>10117</v>
      </c>
      <c r="L2067" s="13" t="s">
        <v>666</v>
      </c>
      <c r="M2067" s="20">
        <v>113020</v>
      </c>
      <c r="N2067" s="13" t="s">
        <v>2850</v>
      </c>
      <c r="O2067" s="13" t="s">
        <v>711</v>
      </c>
      <c r="P2067" s="13" t="s">
        <v>712</v>
      </c>
      <c r="Q2067" s="13" t="s">
        <v>713</v>
      </c>
      <c r="R2067" s="13" t="s">
        <v>714</v>
      </c>
      <c r="S2067" s="13" t="s">
        <v>730</v>
      </c>
    </row>
    <row r="2068" spans="1:19" x14ac:dyDescent="0.25">
      <c r="A2068" s="13" t="s">
        <v>716</v>
      </c>
      <c r="B2068" s="13" t="s">
        <v>703</v>
      </c>
      <c r="C2068" s="13" t="s">
        <v>717</v>
      </c>
      <c r="D2068" s="13" t="s">
        <v>705</v>
      </c>
      <c r="E2068" s="13" t="s">
        <v>706</v>
      </c>
      <c r="F2068" s="14">
        <v>170.46</v>
      </c>
      <c r="G2068" s="13" t="s">
        <v>707</v>
      </c>
      <c r="H2068" s="19">
        <v>43952</v>
      </c>
      <c r="I2068" s="13" t="s">
        <v>2848</v>
      </c>
      <c r="J2068" s="13" t="s">
        <v>2849</v>
      </c>
      <c r="K2068" s="20">
        <v>10117</v>
      </c>
      <c r="L2068" s="13" t="s">
        <v>666</v>
      </c>
      <c r="M2068" s="20">
        <v>113020</v>
      </c>
      <c r="N2068" s="13" t="s">
        <v>2850</v>
      </c>
      <c r="O2068" s="13" t="s">
        <v>718</v>
      </c>
      <c r="P2068" s="13" t="s">
        <v>719</v>
      </c>
      <c r="Q2068" s="13" t="s">
        <v>720</v>
      </c>
      <c r="R2068" s="13" t="s">
        <v>714</v>
      </c>
      <c r="S2068" s="13" t="s">
        <v>730</v>
      </c>
    </row>
    <row r="2069" spans="1:19" x14ac:dyDescent="0.25">
      <c r="A2069" s="13" t="s">
        <v>722</v>
      </c>
      <c r="B2069" s="13" t="s">
        <v>703</v>
      </c>
      <c r="C2069" s="13" t="s">
        <v>723</v>
      </c>
      <c r="D2069" s="13" t="s">
        <v>705</v>
      </c>
      <c r="E2069" s="13" t="s">
        <v>706</v>
      </c>
      <c r="F2069" s="14">
        <v>170.46</v>
      </c>
      <c r="G2069" s="13" t="s">
        <v>707</v>
      </c>
      <c r="H2069" s="19">
        <v>43983</v>
      </c>
      <c r="I2069" s="13" t="s">
        <v>2778</v>
      </c>
      <c r="J2069" s="13" t="s">
        <v>2849</v>
      </c>
      <c r="K2069" s="20">
        <v>10117</v>
      </c>
      <c r="L2069" s="13" t="s">
        <v>666</v>
      </c>
      <c r="M2069" s="20">
        <v>113020</v>
      </c>
      <c r="N2069" s="13" t="s">
        <v>2850</v>
      </c>
      <c r="O2069" s="13" t="s">
        <v>724</v>
      </c>
      <c r="P2069" s="13" t="s">
        <v>725</v>
      </c>
      <c r="Q2069" s="13" t="s">
        <v>726</v>
      </c>
      <c r="R2069" s="13" t="s">
        <v>714</v>
      </c>
      <c r="S2069" s="13" t="s">
        <v>730</v>
      </c>
    </row>
    <row r="2070" spans="1:19" x14ac:dyDescent="0.25">
      <c r="A2070" s="13" t="s">
        <v>702</v>
      </c>
      <c r="B2070" s="13" t="s">
        <v>703</v>
      </c>
      <c r="C2070" s="13" t="s">
        <v>704</v>
      </c>
      <c r="D2070" s="13" t="s">
        <v>705</v>
      </c>
      <c r="E2070" s="13" t="s">
        <v>706</v>
      </c>
      <c r="F2070" s="14">
        <v>4817.79</v>
      </c>
      <c r="G2070" s="13" t="s">
        <v>707</v>
      </c>
      <c r="H2070" s="19">
        <v>43922</v>
      </c>
      <c r="I2070" s="13" t="s">
        <v>2851</v>
      </c>
      <c r="J2070" s="13" t="s">
        <v>2852</v>
      </c>
      <c r="K2070" s="20">
        <v>10117</v>
      </c>
      <c r="L2070" s="13" t="s">
        <v>666</v>
      </c>
      <c r="M2070" s="20">
        <v>113040</v>
      </c>
      <c r="N2070" s="13" t="s">
        <v>2853</v>
      </c>
      <c r="O2070" s="13" t="s">
        <v>711</v>
      </c>
      <c r="P2070" s="13" t="s">
        <v>712</v>
      </c>
      <c r="Q2070" s="13" t="s">
        <v>713</v>
      </c>
      <c r="R2070" s="13" t="s">
        <v>714</v>
      </c>
      <c r="S2070" s="13" t="s">
        <v>682</v>
      </c>
    </row>
    <row r="2071" spans="1:19" x14ac:dyDescent="0.25">
      <c r="A2071" s="13" t="s">
        <v>716</v>
      </c>
      <c r="B2071" s="13" t="s">
        <v>703</v>
      </c>
      <c r="C2071" s="13" t="s">
        <v>717</v>
      </c>
      <c r="D2071" s="13" t="s">
        <v>705</v>
      </c>
      <c r="E2071" s="13" t="s">
        <v>706</v>
      </c>
      <c r="F2071" s="14">
        <v>4696.18</v>
      </c>
      <c r="G2071" s="13" t="s">
        <v>707</v>
      </c>
      <c r="H2071" s="19">
        <v>43952</v>
      </c>
      <c r="I2071" s="13" t="s">
        <v>2851</v>
      </c>
      <c r="J2071" s="13" t="s">
        <v>2852</v>
      </c>
      <c r="K2071" s="20">
        <v>10117</v>
      </c>
      <c r="L2071" s="13" t="s">
        <v>666</v>
      </c>
      <c r="M2071" s="20">
        <v>113040</v>
      </c>
      <c r="N2071" s="13" t="s">
        <v>2853</v>
      </c>
      <c r="O2071" s="13" t="s">
        <v>718</v>
      </c>
      <c r="P2071" s="13" t="s">
        <v>719</v>
      </c>
      <c r="Q2071" s="13" t="s">
        <v>720</v>
      </c>
      <c r="R2071" s="13" t="s">
        <v>714</v>
      </c>
      <c r="S2071" s="13" t="s">
        <v>682</v>
      </c>
    </row>
    <row r="2072" spans="1:19" x14ac:dyDescent="0.25">
      <c r="A2072" s="13" t="s">
        <v>722</v>
      </c>
      <c r="B2072" s="13" t="s">
        <v>703</v>
      </c>
      <c r="C2072" s="13" t="s">
        <v>723</v>
      </c>
      <c r="D2072" s="13" t="s">
        <v>705</v>
      </c>
      <c r="E2072" s="13" t="s">
        <v>706</v>
      </c>
      <c r="F2072" s="14">
        <v>4699.49</v>
      </c>
      <c r="G2072" s="13" t="s">
        <v>707</v>
      </c>
      <c r="H2072" s="19">
        <v>43983</v>
      </c>
      <c r="I2072" s="13" t="s">
        <v>2782</v>
      </c>
      <c r="J2072" s="13" t="s">
        <v>2852</v>
      </c>
      <c r="K2072" s="20">
        <v>10117</v>
      </c>
      <c r="L2072" s="13" t="s">
        <v>666</v>
      </c>
      <c r="M2072" s="20">
        <v>113040</v>
      </c>
      <c r="N2072" s="13" t="s">
        <v>2853</v>
      </c>
      <c r="O2072" s="13" t="s">
        <v>724</v>
      </c>
      <c r="P2072" s="13" t="s">
        <v>725</v>
      </c>
      <c r="Q2072" s="13" t="s">
        <v>726</v>
      </c>
      <c r="R2072" s="13" t="s">
        <v>714</v>
      </c>
      <c r="S2072" s="13" t="s">
        <v>682</v>
      </c>
    </row>
    <row r="2073" spans="1:19" x14ac:dyDescent="0.25">
      <c r="A2073" s="13" t="s">
        <v>702</v>
      </c>
      <c r="B2073" s="13" t="s">
        <v>703</v>
      </c>
      <c r="C2073" s="13" t="s">
        <v>704</v>
      </c>
      <c r="D2073" s="13" t="s">
        <v>705</v>
      </c>
      <c r="E2073" s="13" t="s">
        <v>706</v>
      </c>
      <c r="F2073" s="14">
        <v>500.21</v>
      </c>
      <c r="G2073" s="13" t="s">
        <v>707</v>
      </c>
      <c r="H2073" s="19">
        <v>43922</v>
      </c>
      <c r="I2073" s="13" t="s">
        <v>2854</v>
      </c>
      <c r="J2073" s="13" t="s">
        <v>2855</v>
      </c>
      <c r="K2073" s="20">
        <v>10117</v>
      </c>
      <c r="L2073" s="13" t="s">
        <v>666</v>
      </c>
      <c r="M2073" s="20">
        <v>113060</v>
      </c>
      <c r="N2073" s="13" t="s">
        <v>2856</v>
      </c>
      <c r="O2073" s="13" t="s">
        <v>711</v>
      </c>
      <c r="P2073" s="13" t="s">
        <v>712</v>
      </c>
      <c r="Q2073" s="13" t="s">
        <v>713</v>
      </c>
      <c r="R2073" s="13" t="s">
        <v>714</v>
      </c>
      <c r="S2073" s="13" t="s">
        <v>721</v>
      </c>
    </row>
    <row r="2074" spans="1:19" x14ac:dyDescent="0.25">
      <c r="A2074" s="13" t="s">
        <v>716</v>
      </c>
      <c r="B2074" s="13" t="s">
        <v>703</v>
      </c>
      <c r="C2074" s="13" t="s">
        <v>717</v>
      </c>
      <c r="D2074" s="13" t="s">
        <v>705</v>
      </c>
      <c r="E2074" s="13" t="s">
        <v>706</v>
      </c>
      <c r="F2074" s="14">
        <v>500.21</v>
      </c>
      <c r="G2074" s="13" t="s">
        <v>707</v>
      </c>
      <c r="H2074" s="19">
        <v>43952</v>
      </c>
      <c r="I2074" s="13" t="s">
        <v>2854</v>
      </c>
      <c r="J2074" s="13" t="s">
        <v>2855</v>
      </c>
      <c r="K2074" s="20">
        <v>10117</v>
      </c>
      <c r="L2074" s="13" t="s">
        <v>666</v>
      </c>
      <c r="M2074" s="20">
        <v>113060</v>
      </c>
      <c r="N2074" s="13" t="s">
        <v>2856</v>
      </c>
      <c r="O2074" s="13" t="s">
        <v>718</v>
      </c>
      <c r="P2074" s="13" t="s">
        <v>719</v>
      </c>
      <c r="Q2074" s="13" t="s">
        <v>1245</v>
      </c>
      <c r="R2074" s="13" t="s">
        <v>714</v>
      </c>
      <c r="S2074" s="13" t="s">
        <v>721</v>
      </c>
    </row>
    <row r="2075" spans="1:19" x14ac:dyDescent="0.25">
      <c r="A2075" s="13" t="s">
        <v>722</v>
      </c>
      <c r="B2075" s="13" t="s">
        <v>703</v>
      </c>
      <c r="C2075" s="13" t="s">
        <v>723</v>
      </c>
      <c r="D2075" s="13" t="s">
        <v>705</v>
      </c>
      <c r="E2075" s="13" t="s">
        <v>706</v>
      </c>
      <c r="F2075" s="14">
        <v>500.21</v>
      </c>
      <c r="G2075" s="13" t="s">
        <v>707</v>
      </c>
      <c r="H2075" s="19">
        <v>43983</v>
      </c>
      <c r="I2075" s="13" t="s">
        <v>2785</v>
      </c>
      <c r="J2075" s="13" t="s">
        <v>2855</v>
      </c>
      <c r="K2075" s="20">
        <v>10117</v>
      </c>
      <c r="L2075" s="13" t="s">
        <v>666</v>
      </c>
      <c r="M2075" s="20">
        <v>113060</v>
      </c>
      <c r="N2075" s="13" t="s">
        <v>2856</v>
      </c>
      <c r="O2075" s="13" t="s">
        <v>724</v>
      </c>
      <c r="P2075" s="13" t="s">
        <v>725</v>
      </c>
      <c r="Q2075" s="13" t="s">
        <v>726</v>
      </c>
      <c r="R2075" s="13" t="s">
        <v>714</v>
      </c>
      <c r="S2075" s="13" t="s">
        <v>721</v>
      </c>
    </row>
    <row r="2076" spans="1:19" x14ac:dyDescent="0.25">
      <c r="A2076" s="13" t="s">
        <v>702</v>
      </c>
      <c r="B2076" s="13" t="s">
        <v>703</v>
      </c>
      <c r="C2076" s="13" t="s">
        <v>704</v>
      </c>
      <c r="D2076" s="13" t="s">
        <v>705</v>
      </c>
      <c r="E2076" s="13" t="s">
        <v>706</v>
      </c>
      <c r="F2076" s="14">
        <v>713.22</v>
      </c>
      <c r="G2076" s="13" t="s">
        <v>707</v>
      </c>
      <c r="H2076" s="19">
        <v>43922</v>
      </c>
      <c r="I2076" s="13" t="s">
        <v>2857</v>
      </c>
      <c r="J2076" s="13" t="s">
        <v>2858</v>
      </c>
      <c r="K2076" s="20">
        <v>10117</v>
      </c>
      <c r="L2076" s="13" t="s">
        <v>666</v>
      </c>
      <c r="M2076" s="20">
        <v>114010</v>
      </c>
      <c r="N2076" s="13" t="s">
        <v>2859</v>
      </c>
      <c r="O2076" s="13" t="s">
        <v>711</v>
      </c>
      <c r="P2076" s="13" t="s">
        <v>712</v>
      </c>
      <c r="Q2076" s="13" t="s">
        <v>713</v>
      </c>
      <c r="R2076" s="13" t="s">
        <v>714</v>
      </c>
      <c r="S2076" s="13" t="s">
        <v>715</v>
      </c>
    </row>
    <row r="2077" spans="1:19" x14ac:dyDescent="0.25">
      <c r="A2077" s="13" t="s">
        <v>716</v>
      </c>
      <c r="B2077" s="13" t="s">
        <v>703</v>
      </c>
      <c r="C2077" s="13" t="s">
        <v>717</v>
      </c>
      <c r="D2077" s="13" t="s">
        <v>705</v>
      </c>
      <c r="E2077" s="13" t="s">
        <v>706</v>
      </c>
      <c r="F2077" s="14">
        <v>713.22</v>
      </c>
      <c r="G2077" s="13" t="s">
        <v>707</v>
      </c>
      <c r="H2077" s="19">
        <v>43952</v>
      </c>
      <c r="I2077" s="13" t="s">
        <v>2857</v>
      </c>
      <c r="J2077" s="13" t="s">
        <v>2858</v>
      </c>
      <c r="K2077" s="20">
        <v>10117</v>
      </c>
      <c r="L2077" s="13" t="s">
        <v>666</v>
      </c>
      <c r="M2077" s="20">
        <v>114010</v>
      </c>
      <c r="N2077" s="13" t="s">
        <v>2859</v>
      </c>
      <c r="O2077" s="13" t="s">
        <v>718</v>
      </c>
      <c r="P2077" s="13" t="s">
        <v>719</v>
      </c>
      <c r="Q2077" s="13" t="s">
        <v>1245</v>
      </c>
      <c r="R2077" s="13" t="s">
        <v>714</v>
      </c>
      <c r="S2077" s="13" t="s">
        <v>715</v>
      </c>
    </row>
    <row r="2078" spans="1:19" x14ac:dyDescent="0.25">
      <c r="A2078" s="13" t="s">
        <v>722</v>
      </c>
      <c r="B2078" s="13" t="s">
        <v>703</v>
      </c>
      <c r="C2078" s="13" t="s">
        <v>723</v>
      </c>
      <c r="D2078" s="13" t="s">
        <v>705</v>
      </c>
      <c r="E2078" s="13" t="s">
        <v>706</v>
      </c>
      <c r="F2078" s="14">
        <v>713.22</v>
      </c>
      <c r="G2078" s="13" t="s">
        <v>707</v>
      </c>
      <c r="H2078" s="19">
        <v>43983</v>
      </c>
      <c r="I2078" s="13" t="s">
        <v>2788</v>
      </c>
      <c r="J2078" s="13" t="s">
        <v>2858</v>
      </c>
      <c r="K2078" s="20">
        <v>10117</v>
      </c>
      <c r="L2078" s="13" t="s">
        <v>666</v>
      </c>
      <c r="M2078" s="20">
        <v>114010</v>
      </c>
      <c r="N2078" s="13" t="s">
        <v>2859</v>
      </c>
      <c r="O2078" s="13" t="s">
        <v>724</v>
      </c>
      <c r="P2078" s="13" t="s">
        <v>725</v>
      </c>
      <c r="Q2078" s="13" t="s">
        <v>726</v>
      </c>
      <c r="R2078" s="13" t="s">
        <v>714</v>
      </c>
      <c r="S2078" s="13" t="s">
        <v>715</v>
      </c>
    </row>
    <row r="2079" spans="1:19" x14ac:dyDescent="0.25">
      <c r="A2079" s="13" t="s">
        <v>702</v>
      </c>
      <c r="B2079" s="13" t="s">
        <v>703</v>
      </c>
      <c r="C2079" s="13" t="s">
        <v>704</v>
      </c>
      <c r="D2079" s="13" t="s">
        <v>705</v>
      </c>
      <c r="E2079" s="13" t="s">
        <v>706</v>
      </c>
      <c r="F2079" s="14">
        <v>967.18</v>
      </c>
      <c r="G2079" s="13" t="s">
        <v>707</v>
      </c>
      <c r="H2079" s="19">
        <v>43922</v>
      </c>
      <c r="I2079" s="13" t="s">
        <v>2860</v>
      </c>
      <c r="J2079" s="13" t="s">
        <v>2861</v>
      </c>
      <c r="K2079" s="20">
        <v>10117</v>
      </c>
      <c r="L2079" s="13" t="s">
        <v>666</v>
      </c>
      <c r="M2079" s="20">
        <v>114020</v>
      </c>
      <c r="N2079" s="13" t="s">
        <v>2862</v>
      </c>
      <c r="O2079" s="13" t="s">
        <v>711</v>
      </c>
      <c r="P2079" s="13" t="s">
        <v>712</v>
      </c>
      <c r="Q2079" s="13" t="s">
        <v>713</v>
      </c>
      <c r="R2079" s="13" t="s">
        <v>714</v>
      </c>
      <c r="S2079" s="13" t="s">
        <v>730</v>
      </c>
    </row>
    <row r="2080" spans="1:19" x14ac:dyDescent="0.25">
      <c r="A2080" s="13" t="s">
        <v>716</v>
      </c>
      <c r="B2080" s="13" t="s">
        <v>703</v>
      </c>
      <c r="C2080" s="13" t="s">
        <v>717</v>
      </c>
      <c r="D2080" s="13" t="s">
        <v>705</v>
      </c>
      <c r="E2080" s="13" t="s">
        <v>706</v>
      </c>
      <c r="F2080" s="14">
        <v>967.18</v>
      </c>
      <c r="G2080" s="13" t="s">
        <v>707</v>
      </c>
      <c r="H2080" s="19">
        <v>43952</v>
      </c>
      <c r="I2080" s="13" t="s">
        <v>2860</v>
      </c>
      <c r="J2080" s="13" t="s">
        <v>2861</v>
      </c>
      <c r="K2080" s="20">
        <v>10117</v>
      </c>
      <c r="L2080" s="13" t="s">
        <v>666</v>
      </c>
      <c r="M2080" s="20">
        <v>114020</v>
      </c>
      <c r="N2080" s="13" t="s">
        <v>2862</v>
      </c>
      <c r="O2080" s="13" t="s">
        <v>718</v>
      </c>
      <c r="P2080" s="13" t="s">
        <v>719</v>
      </c>
      <c r="Q2080" s="13" t="s">
        <v>1245</v>
      </c>
      <c r="R2080" s="13" t="s">
        <v>714</v>
      </c>
      <c r="S2080" s="13" t="s">
        <v>730</v>
      </c>
    </row>
    <row r="2081" spans="1:19" x14ac:dyDescent="0.25">
      <c r="A2081" s="13" t="s">
        <v>722</v>
      </c>
      <c r="B2081" s="13" t="s">
        <v>703</v>
      </c>
      <c r="C2081" s="13" t="s">
        <v>723</v>
      </c>
      <c r="D2081" s="13" t="s">
        <v>705</v>
      </c>
      <c r="E2081" s="13" t="s">
        <v>706</v>
      </c>
      <c r="F2081" s="14">
        <v>967.18</v>
      </c>
      <c r="G2081" s="13" t="s">
        <v>707</v>
      </c>
      <c r="H2081" s="19">
        <v>43983</v>
      </c>
      <c r="I2081" s="13" t="s">
        <v>2793</v>
      </c>
      <c r="J2081" s="13" t="s">
        <v>2861</v>
      </c>
      <c r="K2081" s="20">
        <v>10117</v>
      </c>
      <c r="L2081" s="13" t="s">
        <v>666</v>
      </c>
      <c r="M2081" s="20">
        <v>114020</v>
      </c>
      <c r="N2081" s="13" t="s">
        <v>2862</v>
      </c>
      <c r="O2081" s="13" t="s">
        <v>724</v>
      </c>
      <c r="P2081" s="13" t="s">
        <v>725</v>
      </c>
      <c r="Q2081" s="13" t="s">
        <v>726</v>
      </c>
      <c r="R2081" s="13" t="s">
        <v>714</v>
      </c>
      <c r="S2081" s="13" t="s">
        <v>730</v>
      </c>
    </row>
    <row r="2082" spans="1:19" x14ac:dyDescent="0.25">
      <c r="A2082" s="13" t="s">
        <v>702</v>
      </c>
      <c r="B2082" s="13" t="s">
        <v>703</v>
      </c>
      <c r="C2082" s="13" t="s">
        <v>704</v>
      </c>
      <c r="D2082" s="13" t="s">
        <v>705</v>
      </c>
      <c r="E2082" s="13" t="s">
        <v>706</v>
      </c>
      <c r="F2082" s="14">
        <v>10091.23</v>
      </c>
      <c r="G2082" s="13" t="s">
        <v>707</v>
      </c>
      <c r="H2082" s="19">
        <v>43922</v>
      </c>
      <c r="I2082" s="13" t="s">
        <v>2863</v>
      </c>
      <c r="J2082" s="13" t="s">
        <v>2864</v>
      </c>
      <c r="K2082" s="20">
        <v>10117</v>
      </c>
      <c r="L2082" s="13" t="s">
        <v>666</v>
      </c>
      <c r="M2082" s="20">
        <v>114040</v>
      </c>
      <c r="N2082" s="13" t="s">
        <v>2865</v>
      </c>
      <c r="O2082" s="13" t="s">
        <v>711</v>
      </c>
      <c r="P2082" s="13" t="s">
        <v>712</v>
      </c>
      <c r="Q2082" s="13" t="s">
        <v>713</v>
      </c>
      <c r="R2082" s="13" t="s">
        <v>714</v>
      </c>
      <c r="S2082" s="13" t="s">
        <v>682</v>
      </c>
    </row>
    <row r="2083" spans="1:19" x14ac:dyDescent="0.25">
      <c r="A2083" s="13" t="s">
        <v>716</v>
      </c>
      <c r="B2083" s="13" t="s">
        <v>703</v>
      </c>
      <c r="C2083" s="13" t="s">
        <v>717</v>
      </c>
      <c r="D2083" s="13" t="s">
        <v>705</v>
      </c>
      <c r="E2083" s="13" t="s">
        <v>706</v>
      </c>
      <c r="F2083" s="14">
        <v>9882.56</v>
      </c>
      <c r="G2083" s="13" t="s">
        <v>707</v>
      </c>
      <c r="H2083" s="19">
        <v>43952</v>
      </c>
      <c r="I2083" s="13" t="s">
        <v>2863</v>
      </c>
      <c r="J2083" s="13" t="s">
        <v>2864</v>
      </c>
      <c r="K2083" s="20">
        <v>10117</v>
      </c>
      <c r="L2083" s="13" t="s">
        <v>666</v>
      </c>
      <c r="M2083" s="20">
        <v>114040</v>
      </c>
      <c r="N2083" s="13" t="s">
        <v>2865</v>
      </c>
      <c r="O2083" s="13" t="s">
        <v>718</v>
      </c>
      <c r="P2083" s="13" t="s">
        <v>719</v>
      </c>
      <c r="Q2083" s="13" t="s">
        <v>1245</v>
      </c>
      <c r="R2083" s="13" t="s">
        <v>714</v>
      </c>
      <c r="S2083" s="13" t="s">
        <v>682</v>
      </c>
    </row>
    <row r="2084" spans="1:19" x14ac:dyDescent="0.25">
      <c r="A2084" s="13" t="s">
        <v>722</v>
      </c>
      <c r="B2084" s="13" t="s">
        <v>703</v>
      </c>
      <c r="C2084" s="13" t="s">
        <v>723</v>
      </c>
      <c r="D2084" s="13" t="s">
        <v>705</v>
      </c>
      <c r="E2084" s="13" t="s">
        <v>706</v>
      </c>
      <c r="F2084" s="14">
        <v>9918.36</v>
      </c>
      <c r="G2084" s="13" t="s">
        <v>707</v>
      </c>
      <c r="H2084" s="19">
        <v>43983</v>
      </c>
      <c r="I2084" s="13" t="s">
        <v>2797</v>
      </c>
      <c r="J2084" s="13" t="s">
        <v>2864</v>
      </c>
      <c r="K2084" s="20">
        <v>10117</v>
      </c>
      <c r="L2084" s="13" t="s">
        <v>666</v>
      </c>
      <c r="M2084" s="20">
        <v>114040</v>
      </c>
      <c r="N2084" s="13" t="s">
        <v>2865</v>
      </c>
      <c r="O2084" s="13" t="s">
        <v>724</v>
      </c>
      <c r="P2084" s="13" t="s">
        <v>725</v>
      </c>
      <c r="Q2084" s="13" t="s">
        <v>726</v>
      </c>
      <c r="R2084" s="13" t="s">
        <v>714</v>
      </c>
      <c r="S2084" s="13" t="s">
        <v>682</v>
      </c>
    </row>
    <row r="2085" spans="1:19" x14ac:dyDescent="0.25">
      <c r="A2085" s="13" t="s">
        <v>702</v>
      </c>
      <c r="B2085" s="13" t="s">
        <v>703</v>
      </c>
      <c r="C2085" s="13" t="s">
        <v>704</v>
      </c>
      <c r="D2085" s="13" t="s">
        <v>705</v>
      </c>
      <c r="E2085" s="13" t="s">
        <v>706</v>
      </c>
      <c r="F2085" s="14">
        <v>2535.86</v>
      </c>
      <c r="G2085" s="13" t="s">
        <v>707</v>
      </c>
      <c r="H2085" s="19">
        <v>43922</v>
      </c>
      <c r="I2085" s="13" t="s">
        <v>2866</v>
      </c>
      <c r="J2085" s="13" t="s">
        <v>2867</v>
      </c>
      <c r="K2085" s="20">
        <v>10117</v>
      </c>
      <c r="L2085" s="13" t="s">
        <v>666</v>
      </c>
      <c r="M2085" s="20">
        <v>114060</v>
      </c>
      <c r="N2085" s="13" t="s">
        <v>2868</v>
      </c>
      <c r="O2085" s="13" t="s">
        <v>711</v>
      </c>
      <c r="P2085" s="13" t="s">
        <v>712</v>
      </c>
      <c r="Q2085" s="13" t="s">
        <v>713</v>
      </c>
      <c r="R2085" s="13" t="s">
        <v>714</v>
      </c>
      <c r="S2085" s="13" t="s">
        <v>721</v>
      </c>
    </row>
    <row r="2086" spans="1:19" x14ac:dyDescent="0.25">
      <c r="A2086" s="13" t="s">
        <v>716</v>
      </c>
      <c r="B2086" s="13" t="s">
        <v>703</v>
      </c>
      <c r="C2086" s="13" t="s">
        <v>717</v>
      </c>
      <c r="D2086" s="13" t="s">
        <v>705</v>
      </c>
      <c r="E2086" s="13" t="s">
        <v>706</v>
      </c>
      <c r="F2086" s="14">
        <v>2535.86</v>
      </c>
      <c r="G2086" s="13" t="s">
        <v>707</v>
      </c>
      <c r="H2086" s="19">
        <v>43952</v>
      </c>
      <c r="I2086" s="13" t="s">
        <v>2866</v>
      </c>
      <c r="J2086" s="13" t="s">
        <v>2867</v>
      </c>
      <c r="K2086" s="20">
        <v>10117</v>
      </c>
      <c r="L2086" s="13" t="s">
        <v>666</v>
      </c>
      <c r="M2086" s="20">
        <v>114060</v>
      </c>
      <c r="N2086" s="13" t="s">
        <v>2868</v>
      </c>
      <c r="O2086" s="13" t="s">
        <v>718</v>
      </c>
      <c r="P2086" s="13" t="s">
        <v>719</v>
      </c>
      <c r="Q2086" s="13" t="s">
        <v>1245</v>
      </c>
      <c r="R2086" s="13" t="s">
        <v>714</v>
      </c>
      <c r="S2086" s="13" t="s">
        <v>721</v>
      </c>
    </row>
    <row r="2087" spans="1:19" x14ac:dyDescent="0.25">
      <c r="A2087" s="13" t="s">
        <v>722</v>
      </c>
      <c r="B2087" s="13" t="s">
        <v>703</v>
      </c>
      <c r="C2087" s="13" t="s">
        <v>723</v>
      </c>
      <c r="D2087" s="13" t="s">
        <v>705</v>
      </c>
      <c r="E2087" s="13" t="s">
        <v>706</v>
      </c>
      <c r="F2087" s="14">
        <v>2535.86</v>
      </c>
      <c r="G2087" s="13" t="s">
        <v>707</v>
      </c>
      <c r="H2087" s="19">
        <v>43983</v>
      </c>
      <c r="I2087" s="13" t="s">
        <v>2800</v>
      </c>
      <c r="J2087" s="13" t="s">
        <v>2867</v>
      </c>
      <c r="K2087" s="20">
        <v>10117</v>
      </c>
      <c r="L2087" s="13" t="s">
        <v>666</v>
      </c>
      <c r="M2087" s="20">
        <v>114060</v>
      </c>
      <c r="N2087" s="13" t="s">
        <v>2868</v>
      </c>
      <c r="O2087" s="13" t="s">
        <v>724</v>
      </c>
      <c r="P2087" s="13" t="s">
        <v>725</v>
      </c>
      <c r="Q2087" s="13" t="s">
        <v>726</v>
      </c>
      <c r="R2087" s="13" t="s">
        <v>714</v>
      </c>
      <c r="S2087" s="13" t="s">
        <v>721</v>
      </c>
    </row>
    <row r="2088" spans="1:19" x14ac:dyDescent="0.25">
      <c r="A2088" s="13" t="s">
        <v>702</v>
      </c>
      <c r="B2088" s="13" t="s">
        <v>703</v>
      </c>
      <c r="C2088" s="13" t="s">
        <v>704</v>
      </c>
      <c r="D2088" s="13" t="s">
        <v>705</v>
      </c>
      <c r="E2088" s="13" t="s">
        <v>706</v>
      </c>
      <c r="F2088" s="14">
        <v>2621.35</v>
      </c>
      <c r="G2088" s="13" t="s">
        <v>707</v>
      </c>
      <c r="H2088" s="19">
        <v>43922</v>
      </c>
      <c r="I2088" s="13" t="s">
        <v>2869</v>
      </c>
      <c r="J2088" s="13" t="s">
        <v>2870</v>
      </c>
      <c r="K2088" s="20">
        <v>10118</v>
      </c>
      <c r="L2088" s="13" t="s">
        <v>667</v>
      </c>
      <c r="M2088" s="20">
        <v>111100</v>
      </c>
      <c r="N2088" s="13" t="s">
        <v>2871</v>
      </c>
      <c r="O2088" s="13" t="s">
        <v>711</v>
      </c>
      <c r="P2088" s="13" t="s">
        <v>712</v>
      </c>
      <c r="Q2088" s="13" t="s">
        <v>713</v>
      </c>
      <c r="R2088" s="13" t="s">
        <v>714</v>
      </c>
      <c r="S2088" s="13" t="s">
        <v>715</v>
      </c>
    </row>
    <row r="2089" spans="1:19" x14ac:dyDescent="0.25">
      <c r="A2089" s="13" t="s">
        <v>716</v>
      </c>
      <c r="B2089" s="13" t="s">
        <v>703</v>
      </c>
      <c r="C2089" s="13" t="s">
        <v>717</v>
      </c>
      <c r="D2089" s="13" t="s">
        <v>705</v>
      </c>
      <c r="E2089" s="13" t="s">
        <v>706</v>
      </c>
      <c r="F2089" s="14">
        <v>3144.94</v>
      </c>
      <c r="G2089" s="13" t="s">
        <v>707</v>
      </c>
      <c r="H2089" s="19">
        <v>43952</v>
      </c>
      <c r="I2089" s="13" t="s">
        <v>2869</v>
      </c>
      <c r="J2089" s="13" t="s">
        <v>2870</v>
      </c>
      <c r="K2089" s="20">
        <v>10118</v>
      </c>
      <c r="L2089" s="13" t="s">
        <v>667</v>
      </c>
      <c r="M2089" s="20">
        <v>111100</v>
      </c>
      <c r="N2089" s="13" t="s">
        <v>2871</v>
      </c>
      <c r="O2089" s="13" t="s">
        <v>718</v>
      </c>
      <c r="P2089" s="13" t="s">
        <v>719</v>
      </c>
      <c r="Q2089" s="13" t="s">
        <v>1245</v>
      </c>
      <c r="R2089" s="13" t="s">
        <v>714</v>
      </c>
      <c r="S2089" s="13" t="s">
        <v>715</v>
      </c>
    </row>
    <row r="2090" spans="1:19" x14ac:dyDescent="0.25">
      <c r="A2090" s="13" t="s">
        <v>722</v>
      </c>
      <c r="B2090" s="13" t="s">
        <v>703</v>
      </c>
      <c r="C2090" s="13" t="s">
        <v>723</v>
      </c>
      <c r="D2090" s="13" t="s">
        <v>705</v>
      </c>
      <c r="E2090" s="13" t="s">
        <v>706</v>
      </c>
      <c r="F2090" s="14">
        <v>2582.81</v>
      </c>
      <c r="G2090" s="13" t="s">
        <v>707</v>
      </c>
      <c r="H2090" s="19">
        <v>43983</v>
      </c>
      <c r="I2090" s="13" t="s">
        <v>2803</v>
      </c>
      <c r="J2090" s="13" t="s">
        <v>2870</v>
      </c>
      <c r="K2090" s="20">
        <v>10118</v>
      </c>
      <c r="L2090" s="13" t="s">
        <v>667</v>
      </c>
      <c r="M2090" s="20">
        <v>111100</v>
      </c>
      <c r="N2090" s="13" t="s">
        <v>2871</v>
      </c>
      <c r="O2090" s="13" t="s">
        <v>724</v>
      </c>
      <c r="P2090" s="13" t="s">
        <v>725</v>
      </c>
      <c r="Q2090" s="13" t="s">
        <v>726</v>
      </c>
      <c r="R2090" s="13" t="s">
        <v>714</v>
      </c>
      <c r="S2090" s="13" t="s">
        <v>715</v>
      </c>
    </row>
    <row r="2091" spans="1:19" x14ac:dyDescent="0.25">
      <c r="A2091" s="13" t="s">
        <v>702</v>
      </c>
      <c r="B2091" s="13" t="s">
        <v>703</v>
      </c>
      <c r="C2091" s="13" t="s">
        <v>704</v>
      </c>
      <c r="D2091" s="13" t="s">
        <v>705</v>
      </c>
      <c r="E2091" s="13" t="s">
        <v>706</v>
      </c>
      <c r="F2091" s="14">
        <v>1907.74</v>
      </c>
      <c r="G2091" s="13" t="s">
        <v>707</v>
      </c>
      <c r="H2091" s="19">
        <v>43922</v>
      </c>
      <c r="I2091" s="13" t="s">
        <v>2872</v>
      </c>
      <c r="J2091" s="13" t="s">
        <v>2873</v>
      </c>
      <c r="K2091" s="20">
        <v>10118</v>
      </c>
      <c r="L2091" s="13" t="s">
        <v>667</v>
      </c>
      <c r="M2091" s="20">
        <v>111200</v>
      </c>
      <c r="N2091" s="13" t="s">
        <v>2874</v>
      </c>
      <c r="O2091" s="13" t="s">
        <v>711</v>
      </c>
      <c r="P2091" s="13" t="s">
        <v>712</v>
      </c>
      <c r="Q2091" s="13" t="s">
        <v>713</v>
      </c>
      <c r="R2091" s="13" t="s">
        <v>714</v>
      </c>
      <c r="S2091" s="13" t="s">
        <v>730</v>
      </c>
    </row>
    <row r="2092" spans="1:19" x14ac:dyDescent="0.25">
      <c r="A2092" s="13" t="s">
        <v>716</v>
      </c>
      <c r="B2092" s="13" t="s">
        <v>703</v>
      </c>
      <c r="C2092" s="13" t="s">
        <v>717</v>
      </c>
      <c r="D2092" s="13" t="s">
        <v>705</v>
      </c>
      <c r="E2092" s="13" t="s">
        <v>706</v>
      </c>
      <c r="F2092" s="14">
        <v>1907.74</v>
      </c>
      <c r="G2092" s="13" t="s">
        <v>707</v>
      </c>
      <c r="H2092" s="19">
        <v>43952</v>
      </c>
      <c r="I2092" s="13" t="s">
        <v>2872</v>
      </c>
      <c r="J2092" s="13" t="s">
        <v>2873</v>
      </c>
      <c r="K2092" s="20">
        <v>10118</v>
      </c>
      <c r="L2092" s="13" t="s">
        <v>667</v>
      </c>
      <c r="M2092" s="20">
        <v>111200</v>
      </c>
      <c r="N2092" s="13" t="s">
        <v>2874</v>
      </c>
      <c r="O2092" s="13" t="s">
        <v>718</v>
      </c>
      <c r="P2092" s="13" t="s">
        <v>719</v>
      </c>
      <c r="Q2092" s="13" t="s">
        <v>1245</v>
      </c>
      <c r="R2092" s="13" t="s">
        <v>714</v>
      </c>
      <c r="S2092" s="13" t="s">
        <v>730</v>
      </c>
    </row>
    <row r="2093" spans="1:19" x14ac:dyDescent="0.25">
      <c r="A2093" s="13" t="s">
        <v>722</v>
      </c>
      <c r="B2093" s="13" t="s">
        <v>703</v>
      </c>
      <c r="C2093" s="13" t="s">
        <v>723</v>
      </c>
      <c r="D2093" s="13" t="s">
        <v>705</v>
      </c>
      <c r="E2093" s="13" t="s">
        <v>706</v>
      </c>
      <c r="F2093" s="14">
        <v>1907.74</v>
      </c>
      <c r="G2093" s="13" t="s">
        <v>707</v>
      </c>
      <c r="H2093" s="19">
        <v>43983</v>
      </c>
      <c r="I2093" s="13" t="s">
        <v>2806</v>
      </c>
      <c r="J2093" s="13" t="s">
        <v>2873</v>
      </c>
      <c r="K2093" s="20">
        <v>10118</v>
      </c>
      <c r="L2093" s="13" t="s">
        <v>667</v>
      </c>
      <c r="M2093" s="20">
        <v>111200</v>
      </c>
      <c r="N2093" s="13" t="s">
        <v>2874</v>
      </c>
      <c r="O2093" s="13" t="s">
        <v>724</v>
      </c>
      <c r="P2093" s="13" t="s">
        <v>725</v>
      </c>
      <c r="Q2093" s="13" t="s">
        <v>726</v>
      </c>
      <c r="R2093" s="13" t="s">
        <v>714</v>
      </c>
      <c r="S2093" s="13" t="s">
        <v>730</v>
      </c>
    </row>
    <row r="2094" spans="1:19" x14ac:dyDescent="0.25">
      <c r="A2094" s="13" t="s">
        <v>702</v>
      </c>
      <c r="B2094" s="13" t="s">
        <v>703</v>
      </c>
      <c r="C2094" s="13" t="s">
        <v>704</v>
      </c>
      <c r="D2094" s="13" t="s">
        <v>705</v>
      </c>
      <c r="E2094" s="13" t="s">
        <v>706</v>
      </c>
      <c r="F2094" s="14">
        <v>46942.74</v>
      </c>
      <c r="G2094" s="13" t="s">
        <v>707</v>
      </c>
      <c r="H2094" s="19">
        <v>43922</v>
      </c>
      <c r="I2094" s="13" t="s">
        <v>2875</v>
      </c>
      <c r="J2094" s="13" t="s">
        <v>2876</v>
      </c>
      <c r="K2094" s="20">
        <v>10118</v>
      </c>
      <c r="L2094" s="13" t="s">
        <v>667</v>
      </c>
      <c r="M2094" s="20">
        <v>111400</v>
      </c>
      <c r="N2094" s="13" t="s">
        <v>2877</v>
      </c>
      <c r="O2094" s="13" t="s">
        <v>711</v>
      </c>
      <c r="P2094" s="13" t="s">
        <v>712</v>
      </c>
      <c r="Q2094" s="13" t="s">
        <v>713</v>
      </c>
      <c r="R2094" s="13" t="s">
        <v>714</v>
      </c>
      <c r="S2094" s="13" t="s">
        <v>682</v>
      </c>
    </row>
    <row r="2095" spans="1:19" x14ac:dyDescent="0.25">
      <c r="A2095" s="13" t="s">
        <v>716</v>
      </c>
      <c r="B2095" s="13" t="s">
        <v>703</v>
      </c>
      <c r="C2095" s="13" t="s">
        <v>717</v>
      </c>
      <c r="D2095" s="13" t="s">
        <v>705</v>
      </c>
      <c r="E2095" s="13" t="s">
        <v>706</v>
      </c>
      <c r="F2095" s="14">
        <v>49771.53</v>
      </c>
      <c r="G2095" s="13" t="s">
        <v>707</v>
      </c>
      <c r="H2095" s="19">
        <v>43952</v>
      </c>
      <c r="I2095" s="13" t="s">
        <v>2875</v>
      </c>
      <c r="J2095" s="13" t="s">
        <v>2876</v>
      </c>
      <c r="K2095" s="20">
        <v>10118</v>
      </c>
      <c r="L2095" s="13" t="s">
        <v>667</v>
      </c>
      <c r="M2095" s="20">
        <v>111400</v>
      </c>
      <c r="N2095" s="13" t="s">
        <v>2877</v>
      </c>
      <c r="O2095" s="13" t="s">
        <v>718</v>
      </c>
      <c r="P2095" s="13" t="s">
        <v>719</v>
      </c>
      <c r="Q2095" s="13" t="s">
        <v>1245</v>
      </c>
      <c r="R2095" s="13" t="s">
        <v>714</v>
      </c>
      <c r="S2095" s="13" t="s">
        <v>682</v>
      </c>
    </row>
    <row r="2096" spans="1:19" x14ac:dyDescent="0.25">
      <c r="A2096" s="13" t="s">
        <v>722</v>
      </c>
      <c r="B2096" s="13" t="s">
        <v>703</v>
      </c>
      <c r="C2096" s="13" t="s">
        <v>723</v>
      </c>
      <c r="D2096" s="13" t="s">
        <v>705</v>
      </c>
      <c r="E2096" s="13" t="s">
        <v>706</v>
      </c>
      <c r="F2096" s="14">
        <v>48748.59</v>
      </c>
      <c r="G2096" s="13" t="s">
        <v>707</v>
      </c>
      <c r="H2096" s="19">
        <v>43983</v>
      </c>
      <c r="I2096" s="13" t="s">
        <v>2809</v>
      </c>
      <c r="J2096" s="13" t="s">
        <v>2876</v>
      </c>
      <c r="K2096" s="20">
        <v>10118</v>
      </c>
      <c r="L2096" s="13" t="s">
        <v>667</v>
      </c>
      <c r="M2096" s="20">
        <v>111400</v>
      </c>
      <c r="N2096" s="13" t="s">
        <v>2877</v>
      </c>
      <c r="O2096" s="13" t="s">
        <v>724</v>
      </c>
      <c r="P2096" s="13" t="s">
        <v>725</v>
      </c>
      <c r="Q2096" s="13" t="s">
        <v>726</v>
      </c>
      <c r="R2096" s="13" t="s">
        <v>714</v>
      </c>
      <c r="S2096" s="13" t="s">
        <v>682</v>
      </c>
    </row>
    <row r="2097" spans="1:19" x14ac:dyDescent="0.25">
      <c r="A2097" s="13" t="s">
        <v>702</v>
      </c>
      <c r="B2097" s="13" t="s">
        <v>703</v>
      </c>
      <c r="C2097" s="13" t="s">
        <v>704</v>
      </c>
      <c r="D2097" s="13" t="s">
        <v>705</v>
      </c>
      <c r="E2097" s="13" t="s">
        <v>706</v>
      </c>
      <c r="F2097" s="14">
        <v>25850.46</v>
      </c>
      <c r="G2097" s="13" t="s">
        <v>707</v>
      </c>
      <c r="H2097" s="19">
        <v>43922</v>
      </c>
      <c r="I2097" s="13" t="s">
        <v>2878</v>
      </c>
      <c r="J2097" s="13" t="s">
        <v>2879</v>
      </c>
      <c r="K2097" s="20">
        <v>10118</v>
      </c>
      <c r="L2097" s="13" t="s">
        <v>667</v>
      </c>
      <c r="M2097" s="20">
        <v>111600</v>
      </c>
      <c r="N2097" s="13" t="s">
        <v>2880</v>
      </c>
      <c r="O2097" s="13" t="s">
        <v>711</v>
      </c>
      <c r="P2097" s="13" t="s">
        <v>712</v>
      </c>
      <c r="Q2097" s="13" t="s">
        <v>713</v>
      </c>
      <c r="R2097" s="13" t="s">
        <v>714</v>
      </c>
      <c r="S2097" s="13" t="s">
        <v>721</v>
      </c>
    </row>
    <row r="2098" spans="1:19" x14ac:dyDescent="0.25">
      <c r="A2098" s="13" t="s">
        <v>716</v>
      </c>
      <c r="B2098" s="13" t="s">
        <v>703</v>
      </c>
      <c r="C2098" s="13" t="s">
        <v>717</v>
      </c>
      <c r="D2098" s="13" t="s">
        <v>705</v>
      </c>
      <c r="E2098" s="13" t="s">
        <v>706</v>
      </c>
      <c r="F2098" s="14">
        <v>25850.46</v>
      </c>
      <c r="G2098" s="13" t="s">
        <v>707</v>
      </c>
      <c r="H2098" s="19">
        <v>43952</v>
      </c>
      <c r="I2098" s="13" t="s">
        <v>2878</v>
      </c>
      <c r="J2098" s="13" t="s">
        <v>2879</v>
      </c>
      <c r="K2098" s="20">
        <v>10118</v>
      </c>
      <c r="L2098" s="13" t="s">
        <v>667</v>
      </c>
      <c r="M2098" s="20">
        <v>111600</v>
      </c>
      <c r="N2098" s="13" t="s">
        <v>2880</v>
      </c>
      <c r="O2098" s="13" t="s">
        <v>718</v>
      </c>
      <c r="P2098" s="13" t="s">
        <v>719</v>
      </c>
      <c r="Q2098" s="13" t="s">
        <v>1245</v>
      </c>
      <c r="R2098" s="13" t="s">
        <v>714</v>
      </c>
      <c r="S2098" s="13" t="s">
        <v>721</v>
      </c>
    </row>
    <row r="2099" spans="1:19" x14ac:dyDescent="0.25">
      <c r="A2099" s="13" t="s">
        <v>722</v>
      </c>
      <c r="B2099" s="13" t="s">
        <v>703</v>
      </c>
      <c r="C2099" s="13" t="s">
        <v>723</v>
      </c>
      <c r="D2099" s="13" t="s">
        <v>705</v>
      </c>
      <c r="E2099" s="13" t="s">
        <v>706</v>
      </c>
      <c r="F2099" s="14">
        <v>25850.46</v>
      </c>
      <c r="G2099" s="13" t="s">
        <v>707</v>
      </c>
      <c r="H2099" s="19">
        <v>43983</v>
      </c>
      <c r="I2099" s="13" t="s">
        <v>2812</v>
      </c>
      <c r="J2099" s="13" t="s">
        <v>2879</v>
      </c>
      <c r="K2099" s="20">
        <v>10118</v>
      </c>
      <c r="L2099" s="13" t="s">
        <v>667</v>
      </c>
      <c r="M2099" s="20">
        <v>111600</v>
      </c>
      <c r="N2099" s="13" t="s">
        <v>2880</v>
      </c>
      <c r="O2099" s="13" t="s">
        <v>724</v>
      </c>
      <c r="P2099" s="13" t="s">
        <v>725</v>
      </c>
      <c r="Q2099" s="13" t="s">
        <v>726</v>
      </c>
      <c r="R2099" s="13" t="s">
        <v>714</v>
      </c>
      <c r="S2099" s="13" t="s">
        <v>721</v>
      </c>
    </row>
    <row r="2100" spans="1:19" x14ac:dyDescent="0.25">
      <c r="A2100" s="13" t="s">
        <v>702</v>
      </c>
      <c r="B2100" s="13" t="s">
        <v>703</v>
      </c>
      <c r="C2100" s="13" t="s">
        <v>704</v>
      </c>
      <c r="D2100" s="13" t="s">
        <v>705</v>
      </c>
      <c r="E2100" s="13" t="s">
        <v>706</v>
      </c>
      <c r="F2100" s="14">
        <v>808.47</v>
      </c>
      <c r="G2100" s="13" t="s">
        <v>707</v>
      </c>
      <c r="H2100" s="19">
        <v>43922</v>
      </c>
      <c r="I2100" s="13" t="s">
        <v>2881</v>
      </c>
      <c r="J2100" s="13" t="s">
        <v>2882</v>
      </c>
      <c r="K2100" s="20">
        <v>10118</v>
      </c>
      <c r="L2100" s="13" t="s">
        <v>667</v>
      </c>
      <c r="M2100" s="20">
        <v>111700</v>
      </c>
      <c r="N2100" s="13" t="s">
        <v>2883</v>
      </c>
      <c r="O2100" s="13" t="s">
        <v>711</v>
      </c>
      <c r="P2100" s="13" t="s">
        <v>712</v>
      </c>
      <c r="Q2100" s="13" t="s">
        <v>713</v>
      </c>
      <c r="R2100" s="13" t="s">
        <v>714</v>
      </c>
      <c r="S2100" s="13" t="s">
        <v>741</v>
      </c>
    </row>
    <row r="2101" spans="1:19" x14ac:dyDescent="0.25">
      <c r="A2101" s="13" t="s">
        <v>716</v>
      </c>
      <c r="B2101" s="13" t="s">
        <v>703</v>
      </c>
      <c r="C2101" s="13" t="s">
        <v>717</v>
      </c>
      <c r="D2101" s="13" t="s">
        <v>705</v>
      </c>
      <c r="E2101" s="13" t="s">
        <v>706</v>
      </c>
      <c r="F2101" s="14">
        <v>748.14</v>
      </c>
      <c r="G2101" s="13" t="s">
        <v>707</v>
      </c>
      <c r="H2101" s="19">
        <v>43952</v>
      </c>
      <c r="I2101" s="13" t="s">
        <v>2881</v>
      </c>
      <c r="J2101" s="13" t="s">
        <v>2882</v>
      </c>
      <c r="K2101" s="20">
        <v>10118</v>
      </c>
      <c r="L2101" s="13" t="s">
        <v>667</v>
      </c>
      <c r="M2101" s="20">
        <v>111700</v>
      </c>
      <c r="N2101" s="13" t="s">
        <v>2883</v>
      </c>
      <c r="O2101" s="13" t="s">
        <v>718</v>
      </c>
      <c r="P2101" s="13" t="s">
        <v>719</v>
      </c>
      <c r="Q2101" s="13" t="s">
        <v>1245</v>
      </c>
      <c r="R2101" s="13" t="s">
        <v>714</v>
      </c>
      <c r="S2101" s="13" t="s">
        <v>741</v>
      </c>
    </row>
    <row r="2102" spans="1:19" x14ac:dyDescent="0.25">
      <c r="A2102" s="13" t="s">
        <v>722</v>
      </c>
      <c r="B2102" s="13" t="s">
        <v>703</v>
      </c>
      <c r="C2102" s="13" t="s">
        <v>723</v>
      </c>
      <c r="D2102" s="13" t="s">
        <v>705</v>
      </c>
      <c r="E2102" s="13" t="s">
        <v>706</v>
      </c>
      <c r="F2102" s="14">
        <v>748.14</v>
      </c>
      <c r="G2102" s="13" t="s">
        <v>707</v>
      </c>
      <c r="H2102" s="19">
        <v>43983</v>
      </c>
      <c r="I2102" s="13" t="s">
        <v>2815</v>
      </c>
      <c r="J2102" s="13" t="s">
        <v>2882</v>
      </c>
      <c r="K2102" s="20">
        <v>10118</v>
      </c>
      <c r="L2102" s="13" t="s">
        <v>667</v>
      </c>
      <c r="M2102" s="20">
        <v>111700</v>
      </c>
      <c r="N2102" s="13" t="s">
        <v>2883</v>
      </c>
      <c r="O2102" s="13" t="s">
        <v>724</v>
      </c>
      <c r="P2102" s="13" t="s">
        <v>725</v>
      </c>
      <c r="Q2102" s="13" t="s">
        <v>726</v>
      </c>
      <c r="R2102" s="13" t="s">
        <v>714</v>
      </c>
      <c r="S2102" s="13" t="s">
        <v>741</v>
      </c>
    </row>
    <row r="2103" spans="1:19" x14ac:dyDescent="0.25">
      <c r="A2103" s="13" t="s">
        <v>702</v>
      </c>
      <c r="B2103" s="13" t="s">
        <v>703</v>
      </c>
      <c r="C2103" s="13" t="s">
        <v>704</v>
      </c>
      <c r="D2103" s="13" t="s">
        <v>705</v>
      </c>
      <c r="E2103" s="13" t="s">
        <v>706</v>
      </c>
      <c r="F2103" s="14">
        <v>251.87</v>
      </c>
      <c r="G2103" s="13" t="s">
        <v>707</v>
      </c>
      <c r="H2103" s="19">
        <v>43922</v>
      </c>
      <c r="I2103" s="13" t="s">
        <v>2884</v>
      </c>
      <c r="J2103" s="13" t="s">
        <v>2885</v>
      </c>
      <c r="K2103" s="20">
        <v>10118</v>
      </c>
      <c r="L2103" s="13" t="s">
        <v>667</v>
      </c>
      <c r="M2103" s="20">
        <v>113010</v>
      </c>
      <c r="N2103" s="13" t="s">
        <v>2886</v>
      </c>
      <c r="O2103" s="13" t="s">
        <v>711</v>
      </c>
      <c r="P2103" s="13" t="s">
        <v>712</v>
      </c>
      <c r="Q2103" s="13" t="s">
        <v>713</v>
      </c>
      <c r="R2103" s="13" t="s">
        <v>714</v>
      </c>
      <c r="S2103" s="13" t="s">
        <v>715</v>
      </c>
    </row>
    <row r="2104" spans="1:19" x14ac:dyDescent="0.25">
      <c r="A2104" s="13" t="s">
        <v>716</v>
      </c>
      <c r="B2104" s="13" t="s">
        <v>703</v>
      </c>
      <c r="C2104" s="13" t="s">
        <v>717</v>
      </c>
      <c r="D2104" s="13" t="s">
        <v>705</v>
      </c>
      <c r="E2104" s="13" t="s">
        <v>706</v>
      </c>
      <c r="F2104" s="14">
        <v>251.87</v>
      </c>
      <c r="G2104" s="13" t="s">
        <v>707</v>
      </c>
      <c r="H2104" s="19">
        <v>43952</v>
      </c>
      <c r="I2104" s="13" t="s">
        <v>2884</v>
      </c>
      <c r="J2104" s="13" t="s">
        <v>2885</v>
      </c>
      <c r="K2104" s="20">
        <v>10118</v>
      </c>
      <c r="L2104" s="13" t="s">
        <v>667</v>
      </c>
      <c r="M2104" s="20">
        <v>113010</v>
      </c>
      <c r="N2104" s="13" t="s">
        <v>2886</v>
      </c>
      <c r="O2104" s="13" t="s">
        <v>718</v>
      </c>
      <c r="P2104" s="13" t="s">
        <v>719</v>
      </c>
      <c r="Q2104" s="13" t="s">
        <v>1245</v>
      </c>
      <c r="R2104" s="13" t="s">
        <v>714</v>
      </c>
      <c r="S2104" s="13" t="s">
        <v>715</v>
      </c>
    </row>
    <row r="2105" spans="1:19" x14ac:dyDescent="0.25">
      <c r="A2105" s="13" t="s">
        <v>722</v>
      </c>
      <c r="B2105" s="13" t="s">
        <v>703</v>
      </c>
      <c r="C2105" s="13" t="s">
        <v>723</v>
      </c>
      <c r="D2105" s="13" t="s">
        <v>705</v>
      </c>
      <c r="E2105" s="13" t="s">
        <v>706</v>
      </c>
      <c r="F2105" s="14">
        <v>251.87</v>
      </c>
      <c r="G2105" s="13" t="s">
        <v>707</v>
      </c>
      <c r="H2105" s="19">
        <v>43983</v>
      </c>
      <c r="I2105" s="13" t="s">
        <v>2818</v>
      </c>
      <c r="J2105" s="13" t="s">
        <v>2885</v>
      </c>
      <c r="K2105" s="20">
        <v>10118</v>
      </c>
      <c r="L2105" s="13" t="s">
        <v>667</v>
      </c>
      <c r="M2105" s="20">
        <v>113010</v>
      </c>
      <c r="N2105" s="13" t="s">
        <v>2886</v>
      </c>
      <c r="O2105" s="13" t="s">
        <v>724</v>
      </c>
      <c r="P2105" s="13" t="s">
        <v>725</v>
      </c>
      <c r="Q2105" s="13" t="s">
        <v>726</v>
      </c>
      <c r="R2105" s="13" t="s">
        <v>714</v>
      </c>
      <c r="S2105" s="13" t="s">
        <v>715</v>
      </c>
    </row>
    <row r="2106" spans="1:19" x14ac:dyDescent="0.25">
      <c r="A2106" s="13" t="s">
        <v>702</v>
      </c>
      <c r="B2106" s="13" t="s">
        <v>703</v>
      </c>
      <c r="C2106" s="13" t="s">
        <v>704</v>
      </c>
      <c r="D2106" s="13" t="s">
        <v>705</v>
      </c>
      <c r="E2106" s="13" t="s">
        <v>706</v>
      </c>
      <c r="F2106" s="14">
        <v>160.94</v>
      </c>
      <c r="G2106" s="13" t="s">
        <v>707</v>
      </c>
      <c r="H2106" s="19">
        <v>43922</v>
      </c>
      <c r="I2106" s="13" t="s">
        <v>2887</v>
      </c>
      <c r="J2106" s="13" t="s">
        <v>2888</v>
      </c>
      <c r="K2106" s="20">
        <v>10118</v>
      </c>
      <c r="L2106" s="13" t="s">
        <v>667</v>
      </c>
      <c r="M2106" s="20">
        <v>113020</v>
      </c>
      <c r="N2106" s="13" t="s">
        <v>2889</v>
      </c>
      <c r="O2106" s="13" t="s">
        <v>711</v>
      </c>
      <c r="P2106" s="13" t="s">
        <v>712</v>
      </c>
      <c r="Q2106" s="13" t="s">
        <v>713</v>
      </c>
      <c r="R2106" s="13" t="s">
        <v>714</v>
      </c>
      <c r="S2106" s="13" t="s">
        <v>730</v>
      </c>
    </row>
    <row r="2107" spans="1:19" x14ac:dyDescent="0.25">
      <c r="A2107" s="13" t="s">
        <v>716</v>
      </c>
      <c r="B2107" s="13" t="s">
        <v>703</v>
      </c>
      <c r="C2107" s="13" t="s">
        <v>717</v>
      </c>
      <c r="D2107" s="13" t="s">
        <v>705</v>
      </c>
      <c r="E2107" s="13" t="s">
        <v>706</v>
      </c>
      <c r="F2107" s="14">
        <v>160.94</v>
      </c>
      <c r="G2107" s="13" t="s">
        <v>707</v>
      </c>
      <c r="H2107" s="19">
        <v>43952</v>
      </c>
      <c r="I2107" s="13" t="s">
        <v>2887</v>
      </c>
      <c r="J2107" s="13" t="s">
        <v>2888</v>
      </c>
      <c r="K2107" s="20">
        <v>10118</v>
      </c>
      <c r="L2107" s="13" t="s">
        <v>667</v>
      </c>
      <c r="M2107" s="20">
        <v>113020</v>
      </c>
      <c r="N2107" s="13" t="s">
        <v>2889</v>
      </c>
      <c r="O2107" s="13" t="s">
        <v>718</v>
      </c>
      <c r="P2107" s="13" t="s">
        <v>719</v>
      </c>
      <c r="Q2107" s="13" t="s">
        <v>1245</v>
      </c>
      <c r="R2107" s="13" t="s">
        <v>714</v>
      </c>
      <c r="S2107" s="13" t="s">
        <v>730</v>
      </c>
    </row>
    <row r="2108" spans="1:19" x14ac:dyDescent="0.25">
      <c r="A2108" s="13" t="s">
        <v>722</v>
      </c>
      <c r="B2108" s="13" t="s">
        <v>703</v>
      </c>
      <c r="C2108" s="13" t="s">
        <v>723</v>
      </c>
      <c r="D2108" s="13" t="s">
        <v>705</v>
      </c>
      <c r="E2108" s="13" t="s">
        <v>706</v>
      </c>
      <c r="F2108" s="14">
        <v>160.94</v>
      </c>
      <c r="G2108" s="13" t="s">
        <v>707</v>
      </c>
      <c r="H2108" s="19">
        <v>43983</v>
      </c>
      <c r="I2108" s="13" t="s">
        <v>2821</v>
      </c>
      <c r="J2108" s="13" t="s">
        <v>2888</v>
      </c>
      <c r="K2108" s="20">
        <v>10118</v>
      </c>
      <c r="L2108" s="13" t="s">
        <v>667</v>
      </c>
      <c r="M2108" s="20">
        <v>113020</v>
      </c>
      <c r="N2108" s="13" t="s">
        <v>2889</v>
      </c>
      <c r="O2108" s="13" t="s">
        <v>724</v>
      </c>
      <c r="P2108" s="13" t="s">
        <v>725</v>
      </c>
      <c r="Q2108" s="13" t="s">
        <v>726</v>
      </c>
      <c r="R2108" s="13" t="s">
        <v>714</v>
      </c>
      <c r="S2108" s="13" t="s">
        <v>730</v>
      </c>
    </row>
    <row r="2109" spans="1:19" x14ac:dyDescent="0.25">
      <c r="A2109" s="13" t="s">
        <v>702</v>
      </c>
      <c r="B2109" s="13" t="s">
        <v>703</v>
      </c>
      <c r="C2109" s="13" t="s">
        <v>704</v>
      </c>
      <c r="D2109" s="13" t="s">
        <v>705</v>
      </c>
      <c r="E2109" s="13" t="s">
        <v>706</v>
      </c>
      <c r="F2109" s="14">
        <v>4700.4399999999996</v>
      </c>
      <c r="G2109" s="13" t="s">
        <v>707</v>
      </c>
      <c r="H2109" s="19">
        <v>43922</v>
      </c>
      <c r="I2109" s="13" t="s">
        <v>2890</v>
      </c>
      <c r="J2109" s="13" t="s">
        <v>2891</v>
      </c>
      <c r="K2109" s="20">
        <v>10118</v>
      </c>
      <c r="L2109" s="13" t="s">
        <v>667</v>
      </c>
      <c r="M2109" s="20">
        <v>113040</v>
      </c>
      <c r="N2109" s="13" t="s">
        <v>2892</v>
      </c>
      <c r="O2109" s="13" t="s">
        <v>711</v>
      </c>
      <c r="P2109" s="13" t="s">
        <v>712</v>
      </c>
      <c r="Q2109" s="13" t="s">
        <v>713</v>
      </c>
      <c r="R2109" s="13" t="s">
        <v>714</v>
      </c>
      <c r="S2109" s="13" t="s">
        <v>682</v>
      </c>
    </row>
    <row r="2110" spans="1:19" x14ac:dyDescent="0.25">
      <c r="A2110" s="13" t="s">
        <v>716</v>
      </c>
      <c r="B2110" s="13" t="s">
        <v>703</v>
      </c>
      <c r="C2110" s="13" t="s">
        <v>717</v>
      </c>
      <c r="D2110" s="13" t="s">
        <v>705</v>
      </c>
      <c r="E2110" s="13" t="s">
        <v>706</v>
      </c>
      <c r="F2110" s="14">
        <v>5302</v>
      </c>
      <c r="G2110" s="13" t="s">
        <v>707</v>
      </c>
      <c r="H2110" s="19">
        <v>43952</v>
      </c>
      <c r="I2110" s="13" t="s">
        <v>2890</v>
      </c>
      <c r="J2110" s="13" t="s">
        <v>2891</v>
      </c>
      <c r="K2110" s="20">
        <v>10118</v>
      </c>
      <c r="L2110" s="13" t="s">
        <v>667</v>
      </c>
      <c r="M2110" s="20">
        <v>113040</v>
      </c>
      <c r="N2110" s="13" t="s">
        <v>2892</v>
      </c>
      <c r="O2110" s="13" t="s">
        <v>718</v>
      </c>
      <c r="P2110" s="13" t="s">
        <v>719</v>
      </c>
      <c r="Q2110" s="13" t="s">
        <v>1245</v>
      </c>
      <c r="R2110" s="13" t="s">
        <v>714</v>
      </c>
      <c r="S2110" s="13" t="s">
        <v>682</v>
      </c>
    </row>
    <row r="2111" spans="1:19" x14ac:dyDescent="0.25">
      <c r="A2111" s="13" t="s">
        <v>722</v>
      </c>
      <c r="B2111" s="13" t="s">
        <v>703</v>
      </c>
      <c r="C2111" s="13" t="s">
        <v>723</v>
      </c>
      <c r="D2111" s="13" t="s">
        <v>705</v>
      </c>
      <c r="E2111" s="13" t="s">
        <v>706</v>
      </c>
      <c r="F2111" s="14">
        <v>5268.84</v>
      </c>
      <c r="G2111" s="13" t="s">
        <v>707</v>
      </c>
      <c r="H2111" s="19">
        <v>43983</v>
      </c>
      <c r="I2111" s="13" t="s">
        <v>2824</v>
      </c>
      <c r="J2111" s="13" t="s">
        <v>2891</v>
      </c>
      <c r="K2111" s="20">
        <v>10118</v>
      </c>
      <c r="L2111" s="13" t="s">
        <v>667</v>
      </c>
      <c r="M2111" s="20">
        <v>113040</v>
      </c>
      <c r="N2111" s="13" t="s">
        <v>2892</v>
      </c>
      <c r="O2111" s="13" t="s">
        <v>724</v>
      </c>
      <c r="P2111" s="13" t="s">
        <v>725</v>
      </c>
      <c r="Q2111" s="13" t="s">
        <v>726</v>
      </c>
      <c r="R2111" s="13" t="s">
        <v>714</v>
      </c>
      <c r="S2111" s="13" t="s">
        <v>682</v>
      </c>
    </row>
    <row r="2112" spans="1:19" x14ac:dyDescent="0.25">
      <c r="A2112" s="13" t="s">
        <v>702</v>
      </c>
      <c r="B2112" s="13" t="s">
        <v>703</v>
      </c>
      <c r="C2112" s="13" t="s">
        <v>704</v>
      </c>
      <c r="D2112" s="13" t="s">
        <v>705</v>
      </c>
      <c r="E2112" s="13" t="s">
        <v>706</v>
      </c>
      <c r="F2112" s="14">
        <v>1731.32</v>
      </c>
      <c r="G2112" s="13" t="s">
        <v>707</v>
      </c>
      <c r="H2112" s="19">
        <v>43922</v>
      </c>
      <c r="I2112" s="13" t="s">
        <v>2893</v>
      </c>
      <c r="J2112" s="13" t="s">
        <v>2894</v>
      </c>
      <c r="K2112" s="20">
        <v>10118</v>
      </c>
      <c r="L2112" s="13" t="s">
        <v>667</v>
      </c>
      <c r="M2112" s="20">
        <v>113060</v>
      </c>
      <c r="N2112" s="13" t="s">
        <v>2895</v>
      </c>
      <c r="O2112" s="13" t="s">
        <v>711</v>
      </c>
      <c r="P2112" s="13" t="s">
        <v>712</v>
      </c>
      <c r="Q2112" s="13" t="s">
        <v>713</v>
      </c>
      <c r="R2112" s="13" t="s">
        <v>714</v>
      </c>
      <c r="S2112" s="13" t="s">
        <v>721</v>
      </c>
    </row>
    <row r="2113" spans="1:19" x14ac:dyDescent="0.25">
      <c r="A2113" s="13" t="s">
        <v>716</v>
      </c>
      <c r="B2113" s="13" t="s">
        <v>703</v>
      </c>
      <c r="C2113" s="13" t="s">
        <v>717</v>
      </c>
      <c r="D2113" s="13" t="s">
        <v>705</v>
      </c>
      <c r="E2113" s="13" t="s">
        <v>706</v>
      </c>
      <c r="F2113" s="14">
        <v>1731.32</v>
      </c>
      <c r="G2113" s="13" t="s">
        <v>707</v>
      </c>
      <c r="H2113" s="19">
        <v>43952</v>
      </c>
      <c r="I2113" s="13" t="s">
        <v>2893</v>
      </c>
      <c r="J2113" s="13" t="s">
        <v>2894</v>
      </c>
      <c r="K2113" s="20">
        <v>10118</v>
      </c>
      <c r="L2113" s="13" t="s">
        <v>667</v>
      </c>
      <c r="M2113" s="20">
        <v>113060</v>
      </c>
      <c r="N2113" s="13" t="s">
        <v>2895</v>
      </c>
      <c r="O2113" s="13" t="s">
        <v>718</v>
      </c>
      <c r="P2113" s="13" t="s">
        <v>719</v>
      </c>
      <c r="Q2113" s="13" t="s">
        <v>1245</v>
      </c>
      <c r="R2113" s="13" t="s">
        <v>714</v>
      </c>
      <c r="S2113" s="13" t="s">
        <v>721</v>
      </c>
    </row>
    <row r="2114" spans="1:19" x14ac:dyDescent="0.25">
      <c r="A2114" s="13" t="s">
        <v>722</v>
      </c>
      <c r="B2114" s="13" t="s">
        <v>703</v>
      </c>
      <c r="C2114" s="13" t="s">
        <v>723</v>
      </c>
      <c r="D2114" s="13" t="s">
        <v>705</v>
      </c>
      <c r="E2114" s="13" t="s">
        <v>706</v>
      </c>
      <c r="F2114" s="14">
        <v>1731.32</v>
      </c>
      <c r="G2114" s="13" t="s">
        <v>707</v>
      </c>
      <c r="H2114" s="19">
        <v>43983</v>
      </c>
      <c r="I2114" s="13" t="s">
        <v>2827</v>
      </c>
      <c r="J2114" s="13" t="s">
        <v>2894</v>
      </c>
      <c r="K2114" s="20">
        <v>10118</v>
      </c>
      <c r="L2114" s="13" t="s">
        <v>667</v>
      </c>
      <c r="M2114" s="20">
        <v>113060</v>
      </c>
      <c r="N2114" s="13" t="s">
        <v>2895</v>
      </c>
      <c r="O2114" s="13" t="s">
        <v>724</v>
      </c>
      <c r="P2114" s="13" t="s">
        <v>725</v>
      </c>
      <c r="Q2114" s="13" t="s">
        <v>726</v>
      </c>
      <c r="R2114" s="13" t="s">
        <v>714</v>
      </c>
      <c r="S2114" s="13" t="s">
        <v>721</v>
      </c>
    </row>
    <row r="2115" spans="1:19" x14ac:dyDescent="0.25">
      <c r="A2115" s="13" t="s">
        <v>702</v>
      </c>
      <c r="B2115" s="13" t="s">
        <v>703</v>
      </c>
      <c r="C2115" s="13" t="s">
        <v>704</v>
      </c>
      <c r="D2115" s="13" t="s">
        <v>705</v>
      </c>
      <c r="E2115" s="13" t="s">
        <v>706</v>
      </c>
      <c r="F2115" s="14">
        <v>224.44</v>
      </c>
      <c r="G2115" s="13" t="s">
        <v>707</v>
      </c>
      <c r="H2115" s="19">
        <v>43922</v>
      </c>
      <c r="I2115" s="13" t="s">
        <v>2896</v>
      </c>
      <c r="J2115" s="13" t="s">
        <v>2897</v>
      </c>
      <c r="K2115" s="20">
        <v>10118</v>
      </c>
      <c r="L2115" s="13" t="s">
        <v>667</v>
      </c>
      <c r="M2115" s="20">
        <v>114000</v>
      </c>
      <c r="N2115" s="13" t="s">
        <v>2898</v>
      </c>
      <c r="O2115" s="13" t="s">
        <v>711</v>
      </c>
      <c r="P2115" s="13" t="s">
        <v>712</v>
      </c>
      <c r="Q2115" s="13" t="s">
        <v>713</v>
      </c>
      <c r="R2115" s="13" t="s">
        <v>714</v>
      </c>
      <c r="S2115" s="13" t="s">
        <v>741</v>
      </c>
    </row>
    <row r="2116" spans="1:19" x14ac:dyDescent="0.25">
      <c r="A2116" s="13" t="s">
        <v>716</v>
      </c>
      <c r="B2116" s="13" t="s">
        <v>703</v>
      </c>
      <c r="C2116" s="13" t="s">
        <v>717</v>
      </c>
      <c r="D2116" s="13" t="s">
        <v>705</v>
      </c>
      <c r="E2116" s="13" t="s">
        <v>706</v>
      </c>
      <c r="F2116" s="14">
        <v>207.69</v>
      </c>
      <c r="G2116" s="13" t="s">
        <v>707</v>
      </c>
      <c r="H2116" s="19">
        <v>43952</v>
      </c>
      <c r="I2116" s="13" t="s">
        <v>2896</v>
      </c>
      <c r="J2116" s="13" t="s">
        <v>2897</v>
      </c>
      <c r="K2116" s="20">
        <v>10118</v>
      </c>
      <c r="L2116" s="13" t="s">
        <v>667</v>
      </c>
      <c r="M2116" s="20">
        <v>114000</v>
      </c>
      <c r="N2116" s="13" t="s">
        <v>2898</v>
      </c>
      <c r="O2116" s="13" t="s">
        <v>718</v>
      </c>
      <c r="P2116" s="13" t="s">
        <v>719</v>
      </c>
      <c r="Q2116" s="13" t="s">
        <v>1245</v>
      </c>
      <c r="R2116" s="13" t="s">
        <v>714</v>
      </c>
      <c r="S2116" s="13" t="s">
        <v>741</v>
      </c>
    </row>
    <row r="2117" spans="1:19" x14ac:dyDescent="0.25">
      <c r="A2117" s="13" t="s">
        <v>722</v>
      </c>
      <c r="B2117" s="13" t="s">
        <v>703</v>
      </c>
      <c r="C2117" s="13" t="s">
        <v>723</v>
      </c>
      <c r="D2117" s="13" t="s">
        <v>705</v>
      </c>
      <c r="E2117" s="13" t="s">
        <v>706</v>
      </c>
      <c r="F2117" s="14">
        <v>207.69</v>
      </c>
      <c r="G2117" s="13" t="s">
        <v>707</v>
      </c>
      <c r="H2117" s="19">
        <v>43983</v>
      </c>
      <c r="I2117" s="13" t="s">
        <v>2830</v>
      </c>
      <c r="J2117" s="13" t="s">
        <v>2897</v>
      </c>
      <c r="K2117" s="20">
        <v>10118</v>
      </c>
      <c r="L2117" s="13" t="s">
        <v>667</v>
      </c>
      <c r="M2117" s="20">
        <v>114000</v>
      </c>
      <c r="N2117" s="13" t="s">
        <v>2898</v>
      </c>
      <c r="O2117" s="13" t="s">
        <v>724</v>
      </c>
      <c r="P2117" s="13" t="s">
        <v>725</v>
      </c>
      <c r="Q2117" s="13" t="s">
        <v>726</v>
      </c>
      <c r="R2117" s="13" t="s">
        <v>714</v>
      </c>
      <c r="S2117" s="13" t="s">
        <v>741</v>
      </c>
    </row>
    <row r="2118" spans="1:19" x14ac:dyDescent="0.25">
      <c r="A2118" s="13" t="s">
        <v>702</v>
      </c>
      <c r="B2118" s="13" t="s">
        <v>703</v>
      </c>
      <c r="C2118" s="13" t="s">
        <v>704</v>
      </c>
      <c r="D2118" s="13" t="s">
        <v>705</v>
      </c>
      <c r="E2118" s="13" t="s">
        <v>706</v>
      </c>
      <c r="F2118" s="14">
        <v>882.19</v>
      </c>
      <c r="G2118" s="13" t="s">
        <v>707</v>
      </c>
      <c r="H2118" s="19">
        <v>43922</v>
      </c>
      <c r="I2118" s="13" t="s">
        <v>2899</v>
      </c>
      <c r="J2118" s="13" t="s">
        <v>2900</v>
      </c>
      <c r="K2118" s="20">
        <v>10118</v>
      </c>
      <c r="L2118" s="13" t="s">
        <v>667</v>
      </c>
      <c r="M2118" s="20">
        <v>114010</v>
      </c>
      <c r="N2118" s="13" t="s">
        <v>2901</v>
      </c>
      <c r="O2118" s="13" t="s">
        <v>711</v>
      </c>
      <c r="P2118" s="13" t="s">
        <v>712</v>
      </c>
      <c r="Q2118" s="13" t="s">
        <v>713</v>
      </c>
      <c r="R2118" s="13" t="s">
        <v>714</v>
      </c>
      <c r="S2118" s="13" t="s">
        <v>715</v>
      </c>
    </row>
    <row r="2119" spans="1:19" x14ac:dyDescent="0.25">
      <c r="A2119" s="13" t="s">
        <v>716</v>
      </c>
      <c r="B2119" s="13" t="s">
        <v>703</v>
      </c>
      <c r="C2119" s="13" t="s">
        <v>717</v>
      </c>
      <c r="D2119" s="13" t="s">
        <v>705</v>
      </c>
      <c r="E2119" s="13" t="s">
        <v>706</v>
      </c>
      <c r="F2119" s="14">
        <v>882.19</v>
      </c>
      <c r="G2119" s="13" t="s">
        <v>707</v>
      </c>
      <c r="H2119" s="19">
        <v>43952</v>
      </c>
      <c r="I2119" s="13" t="s">
        <v>2899</v>
      </c>
      <c r="J2119" s="13" t="s">
        <v>2900</v>
      </c>
      <c r="K2119" s="20">
        <v>10118</v>
      </c>
      <c r="L2119" s="13" t="s">
        <v>667</v>
      </c>
      <c r="M2119" s="20">
        <v>114010</v>
      </c>
      <c r="N2119" s="13" t="s">
        <v>2901</v>
      </c>
      <c r="O2119" s="13" t="s">
        <v>718</v>
      </c>
      <c r="P2119" s="13" t="s">
        <v>719</v>
      </c>
      <c r="Q2119" s="13" t="s">
        <v>1245</v>
      </c>
      <c r="R2119" s="13" t="s">
        <v>714</v>
      </c>
      <c r="S2119" s="13" t="s">
        <v>715</v>
      </c>
    </row>
    <row r="2120" spans="1:19" x14ac:dyDescent="0.25">
      <c r="A2120" s="13" t="s">
        <v>722</v>
      </c>
      <c r="B2120" s="13" t="s">
        <v>703</v>
      </c>
      <c r="C2120" s="13" t="s">
        <v>723</v>
      </c>
      <c r="D2120" s="13" t="s">
        <v>705</v>
      </c>
      <c r="E2120" s="13" t="s">
        <v>706</v>
      </c>
      <c r="F2120" s="14">
        <v>755.63</v>
      </c>
      <c r="G2120" s="13" t="s">
        <v>707</v>
      </c>
      <c r="H2120" s="19">
        <v>43983</v>
      </c>
      <c r="I2120" s="13" t="s">
        <v>2833</v>
      </c>
      <c r="J2120" s="13" t="s">
        <v>2900</v>
      </c>
      <c r="K2120" s="20">
        <v>10118</v>
      </c>
      <c r="L2120" s="13" t="s">
        <v>667</v>
      </c>
      <c r="M2120" s="20">
        <v>114010</v>
      </c>
      <c r="N2120" s="13" t="s">
        <v>2901</v>
      </c>
      <c r="O2120" s="13" t="s">
        <v>724</v>
      </c>
      <c r="P2120" s="13" t="s">
        <v>725</v>
      </c>
      <c r="Q2120" s="13" t="s">
        <v>726</v>
      </c>
      <c r="R2120" s="13" t="s">
        <v>714</v>
      </c>
      <c r="S2120" s="13" t="s">
        <v>715</v>
      </c>
    </row>
    <row r="2121" spans="1:19" x14ac:dyDescent="0.25">
      <c r="A2121" s="13" t="s">
        <v>702</v>
      </c>
      <c r="B2121" s="13" t="s">
        <v>703</v>
      </c>
      <c r="C2121" s="13" t="s">
        <v>704</v>
      </c>
      <c r="D2121" s="13" t="s">
        <v>705</v>
      </c>
      <c r="E2121" s="13" t="s">
        <v>706</v>
      </c>
      <c r="F2121" s="14">
        <v>529.61</v>
      </c>
      <c r="G2121" s="13" t="s">
        <v>707</v>
      </c>
      <c r="H2121" s="19">
        <v>43922</v>
      </c>
      <c r="I2121" s="13" t="s">
        <v>2902</v>
      </c>
      <c r="J2121" s="13" t="s">
        <v>2903</v>
      </c>
      <c r="K2121" s="20">
        <v>10118</v>
      </c>
      <c r="L2121" s="13" t="s">
        <v>667</v>
      </c>
      <c r="M2121" s="20">
        <v>114020</v>
      </c>
      <c r="N2121" s="13" t="s">
        <v>2904</v>
      </c>
      <c r="O2121" s="13" t="s">
        <v>711</v>
      </c>
      <c r="P2121" s="13" t="s">
        <v>712</v>
      </c>
      <c r="Q2121" s="13" t="s">
        <v>713</v>
      </c>
      <c r="R2121" s="13" t="s">
        <v>714</v>
      </c>
      <c r="S2121" s="13" t="s">
        <v>730</v>
      </c>
    </row>
    <row r="2122" spans="1:19" x14ac:dyDescent="0.25">
      <c r="A2122" s="13" t="s">
        <v>716</v>
      </c>
      <c r="B2122" s="13" t="s">
        <v>703</v>
      </c>
      <c r="C2122" s="13" t="s">
        <v>717</v>
      </c>
      <c r="D2122" s="13" t="s">
        <v>705</v>
      </c>
      <c r="E2122" s="13" t="s">
        <v>706</v>
      </c>
      <c r="F2122" s="14">
        <v>529.61</v>
      </c>
      <c r="G2122" s="13" t="s">
        <v>707</v>
      </c>
      <c r="H2122" s="19">
        <v>43952</v>
      </c>
      <c r="I2122" s="13" t="s">
        <v>2902</v>
      </c>
      <c r="J2122" s="13" t="s">
        <v>2903</v>
      </c>
      <c r="K2122" s="20">
        <v>10118</v>
      </c>
      <c r="L2122" s="13" t="s">
        <v>667</v>
      </c>
      <c r="M2122" s="20">
        <v>114020</v>
      </c>
      <c r="N2122" s="13" t="s">
        <v>2904</v>
      </c>
      <c r="O2122" s="13" t="s">
        <v>718</v>
      </c>
      <c r="P2122" s="13" t="s">
        <v>719</v>
      </c>
      <c r="Q2122" s="13" t="s">
        <v>1245</v>
      </c>
      <c r="R2122" s="13" t="s">
        <v>714</v>
      </c>
      <c r="S2122" s="13" t="s">
        <v>730</v>
      </c>
    </row>
    <row r="2123" spans="1:19" x14ac:dyDescent="0.25">
      <c r="A2123" s="13" t="s">
        <v>722</v>
      </c>
      <c r="B2123" s="13" t="s">
        <v>703</v>
      </c>
      <c r="C2123" s="13" t="s">
        <v>723</v>
      </c>
      <c r="D2123" s="13" t="s">
        <v>705</v>
      </c>
      <c r="E2123" s="13" t="s">
        <v>706</v>
      </c>
      <c r="F2123" s="14">
        <v>529.61</v>
      </c>
      <c r="G2123" s="13" t="s">
        <v>707</v>
      </c>
      <c r="H2123" s="19">
        <v>43983</v>
      </c>
      <c r="I2123" s="13" t="s">
        <v>2836</v>
      </c>
      <c r="J2123" s="13" t="s">
        <v>2903</v>
      </c>
      <c r="K2123" s="20">
        <v>10118</v>
      </c>
      <c r="L2123" s="13" t="s">
        <v>667</v>
      </c>
      <c r="M2123" s="20">
        <v>114020</v>
      </c>
      <c r="N2123" s="13" t="s">
        <v>2904</v>
      </c>
      <c r="O2123" s="13" t="s">
        <v>724</v>
      </c>
      <c r="P2123" s="13" t="s">
        <v>725</v>
      </c>
      <c r="Q2123" s="13" t="s">
        <v>726</v>
      </c>
      <c r="R2123" s="13" t="s">
        <v>714</v>
      </c>
      <c r="S2123" s="13" t="s">
        <v>730</v>
      </c>
    </row>
    <row r="2124" spans="1:19" x14ac:dyDescent="0.25">
      <c r="A2124" s="13" t="s">
        <v>702</v>
      </c>
      <c r="B2124" s="13" t="s">
        <v>703</v>
      </c>
      <c r="C2124" s="13" t="s">
        <v>704</v>
      </c>
      <c r="D2124" s="13" t="s">
        <v>705</v>
      </c>
      <c r="E2124" s="13" t="s">
        <v>706</v>
      </c>
      <c r="F2124" s="14">
        <v>10602.59</v>
      </c>
      <c r="G2124" s="13" t="s">
        <v>707</v>
      </c>
      <c r="H2124" s="19">
        <v>43922</v>
      </c>
      <c r="I2124" s="13" t="s">
        <v>2905</v>
      </c>
      <c r="J2124" s="13" t="s">
        <v>2906</v>
      </c>
      <c r="K2124" s="20">
        <v>10118</v>
      </c>
      <c r="L2124" s="13" t="s">
        <v>667</v>
      </c>
      <c r="M2124" s="20">
        <v>114040</v>
      </c>
      <c r="N2124" s="13" t="s">
        <v>2907</v>
      </c>
      <c r="O2124" s="13" t="s">
        <v>711</v>
      </c>
      <c r="P2124" s="13" t="s">
        <v>712</v>
      </c>
      <c r="Q2124" s="13" t="s">
        <v>713</v>
      </c>
      <c r="R2124" s="13" t="s">
        <v>714</v>
      </c>
      <c r="S2124" s="13" t="s">
        <v>682</v>
      </c>
    </row>
    <row r="2125" spans="1:19" x14ac:dyDescent="0.25">
      <c r="A2125" s="13" t="s">
        <v>716</v>
      </c>
      <c r="B2125" s="13" t="s">
        <v>703</v>
      </c>
      <c r="C2125" s="13" t="s">
        <v>717</v>
      </c>
      <c r="D2125" s="13" t="s">
        <v>705</v>
      </c>
      <c r="E2125" s="13" t="s">
        <v>706</v>
      </c>
      <c r="F2125" s="14">
        <v>9140.91</v>
      </c>
      <c r="G2125" s="13" t="s">
        <v>707</v>
      </c>
      <c r="H2125" s="19">
        <v>43952</v>
      </c>
      <c r="I2125" s="13" t="s">
        <v>2905</v>
      </c>
      <c r="J2125" s="13" t="s">
        <v>2906</v>
      </c>
      <c r="K2125" s="20">
        <v>10118</v>
      </c>
      <c r="L2125" s="13" t="s">
        <v>667</v>
      </c>
      <c r="M2125" s="20">
        <v>114040</v>
      </c>
      <c r="N2125" s="13" t="s">
        <v>2907</v>
      </c>
      <c r="O2125" s="13" t="s">
        <v>718</v>
      </c>
      <c r="P2125" s="13" t="s">
        <v>719</v>
      </c>
      <c r="Q2125" s="13" t="s">
        <v>1245</v>
      </c>
      <c r="R2125" s="13" t="s">
        <v>714</v>
      </c>
      <c r="S2125" s="13" t="s">
        <v>682</v>
      </c>
    </row>
    <row r="2126" spans="1:19" x14ac:dyDescent="0.25">
      <c r="A2126" s="13" t="s">
        <v>722</v>
      </c>
      <c r="B2126" s="13" t="s">
        <v>703</v>
      </c>
      <c r="C2126" s="13" t="s">
        <v>723</v>
      </c>
      <c r="D2126" s="13" t="s">
        <v>705</v>
      </c>
      <c r="E2126" s="13" t="s">
        <v>706</v>
      </c>
      <c r="F2126" s="14">
        <v>10130.280000000001</v>
      </c>
      <c r="G2126" s="13" t="s">
        <v>707</v>
      </c>
      <c r="H2126" s="19">
        <v>43983</v>
      </c>
      <c r="I2126" s="13" t="s">
        <v>2839</v>
      </c>
      <c r="J2126" s="13" t="s">
        <v>2906</v>
      </c>
      <c r="K2126" s="20">
        <v>10118</v>
      </c>
      <c r="L2126" s="13" t="s">
        <v>667</v>
      </c>
      <c r="M2126" s="20">
        <v>114040</v>
      </c>
      <c r="N2126" s="13" t="s">
        <v>2907</v>
      </c>
      <c r="O2126" s="13" t="s">
        <v>724</v>
      </c>
      <c r="P2126" s="13" t="s">
        <v>725</v>
      </c>
      <c r="Q2126" s="13" t="s">
        <v>726</v>
      </c>
      <c r="R2126" s="13" t="s">
        <v>714</v>
      </c>
      <c r="S2126" s="13" t="s">
        <v>682</v>
      </c>
    </row>
    <row r="2127" spans="1:19" x14ac:dyDescent="0.25">
      <c r="A2127" s="13" t="s">
        <v>702</v>
      </c>
      <c r="B2127" s="13" t="s">
        <v>703</v>
      </c>
      <c r="C2127" s="13" t="s">
        <v>704</v>
      </c>
      <c r="D2127" s="13" t="s">
        <v>705</v>
      </c>
      <c r="E2127" s="13" t="s">
        <v>706</v>
      </c>
      <c r="F2127" s="14">
        <v>7176.38</v>
      </c>
      <c r="G2127" s="13" t="s">
        <v>707</v>
      </c>
      <c r="H2127" s="19">
        <v>43922</v>
      </c>
      <c r="I2127" s="13" t="s">
        <v>2908</v>
      </c>
      <c r="J2127" s="13" t="s">
        <v>2909</v>
      </c>
      <c r="K2127" s="20">
        <v>10118</v>
      </c>
      <c r="L2127" s="13" t="s">
        <v>667</v>
      </c>
      <c r="M2127" s="20">
        <v>114060</v>
      </c>
      <c r="N2127" s="13" t="s">
        <v>2910</v>
      </c>
      <c r="O2127" s="13" t="s">
        <v>711</v>
      </c>
      <c r="P2127" s="13" t="s">
        <v>712</v>
      </c>
      <c r="Q2127" s="13" t="s">
        <v>713</v>
      </c>
      <c r="R2127" s="13" t="s">
        <v>714</v>
      </c>
      <c r="S2127" s="13" t="s">
        <v>721</v>
      </c>
    </row>
    <row r="2128" spans="1:19" x14ac:dyDescent="0.25">
      <c r="A2128" s="13" t="s">
        <v>716</v>
      </c>
      <c r="B2128" s="13" t="s">
        <v>703</v>
      </c>
      <c r="C2128" s="13" t="s">
        <v>717</v>
      </c>
      <c r="D2128" s="13" t="s">
        <v>705</v>
      </c>
      <c r="E2128" s="13" t="s">
        <v>706</v>
      </c>
      <c r="F2128" s="14">
        <v>7176.38</v>
      </c>
      <c r="G2128" s="13" t="s">
        <v>707</v>
      </c>
      <c r="H2128" s="19">
        <v>43952</v>
      </c>
      <c r="I2128" s="13" t="s">
        <v>2908</v>
      </c>
      <c r="J2128" s="13" t="s">
        <v>2909</v>
      </c>
      <c r="K2128" s="20">
        <v>10118</v>
      </c>
      <c r="L2128" s="13" t="s">
        <v>667</v>
      </c>
      <c r="M2128" s="20">
        <v>114060</v>
      </c>
      <c r="N2128" s="13" t="s">
        <v>2910</v>
      </c>
      <c r="O2128" s="13" t="s">
        <v>718</v>
      </c>
      <c r="P2128" s="13" t="s">
        <v>719</v>
      </c>
      <c r="Q2128" s="13" t="s">
        <v>1245</v>
      </c>
      <c r="R2128" s="13" t="s">
        <v>714</v>
      </c>
      <c r="S2128" s="13" t="s">
        <v>721</v>
      </c>
    </row>
    <row r="2129" spans="1:19" x14ac:dyDescent="0.25">
      <c r="A2129" s="13" t="s">
        <v>722</v>
      </c>
      <c r="B2129" s="13" t="s">
        <v>703</v>
      </c>
      <c r="C2129" s="13" t="s">
        <v>723</v>
      </c>
      <c r="D2129" s="13" t="s">
        <v>705</v>
      </c>
      <c r="E2129" s="13" t="s">
        <v>706</v>
      </c>
      <c r="F2129" s="14">
        <v>7176.38</v>
      </c>
      <c r="G2129" s="13" t="s">
        <v>707</v>
      </c>
      <c r="H2129" s="19">
        <v>43983</v>
      </c>
      <c r="I2129" s="13" t="s">
        <v>2842</v>
      </c>
      <c r="J2129" s="13" t="s">
        <v>2909</v>
      </c>
      <c r="K2129" s="20">
        <v>10118</v>
      </c>
      <c r="L2129" s="13" t="s">
        <v>667</v>
      </c>
      <c r="M2129" s="20">
        <v>114060</v>
      </c>
      <c r="N2129" s="13" t="s">
        <v>2910</v>
      </c>
      <c r="O2129" s="13" t="s">
        <v>724</v>
      </c>
      <c r="P2129" s="13" t="s">
        <v>725</v>
      </c>
      <c r="Q2129" s="13" t="s">
        <v>726</v>
      </c>
      <c r="R2129" s="13" t="s">
        <v>714</v>
      </c>
      <c r="S2129" s="13" t="s">
        <v>721</v>
      </c>
    </row>
    <row r="2130" spans="1:19" x14ac:dyDescent="0.25">
      <c r="A2130" s="13" t="s">
        <v>702</v>
      </c>
      <c r="B2130" s="13" t="s">
        <v>703</v>
      </c>
      <c r="C2130" s="13" t="s">
        <v>704</v>
      </c>
      <c r="D2130" s="13" t="s">
        <v>705</v>
      </c>
      <c r="E2130" s="13" t="s">
        <v>706</v>
      </c>
      <c r="F2130" s="14">
        <v>6392.74</v>
      </c>
      <c r="G2130" s="13" t="s">
        <v>707</v>
      </c>
      <c r="H2130" s="19">
        <v>43922</v>
      </c>
      <c r="I2130" s="13" t="s">
        <v>2911</v>
      </c>
      <c r="J2130" s="13" t="s">
        <v>2912</v>
      </c>
      <c r="K2130" s="20">
        <v>10119</v>
      </c>
      <c r="L2130" s="13" t="s">
        <v>668</v>
      </c>
      <c r="M2130" s="20">
        <v>111100</v>
      </c>
      <c r="N2130" s="13" t="s">
        <v>2913</v>
      </c>
      <c r="O2130" s="13" t="s">
        <v>711</v>
      </c>
      <c r="P2130" s="13" t="s">
        <v>712</v>
      </c>
      <c r="Q2130" s="13" t="s">
        <v>713</v>
      </c>
      <c r="R2130" s="13" t="s">
        <v>714</v>
      </c>
      <c r="S2130" s="13" t="s">
        <v>715</v>
      </c>
    </row>
    <row r="2131" spans="1:19" x14ac:dyDescent="0.25">
      <c r="A2131" s="13" t="s">
        <v>716</v>
      </c>
      <c r="B2131" s="13" t="s">
        <v>703</v>
      </c>
      <c r="C2131" s="13" t="s">
        <v>717</v>
      </c>
      <c r="D2131" s="13" t="s">
        <v>705</v>
      </c>
      <c r="E2131" s="13" t="s">
        <v>706</v>
      </c>
      <c r="F2131" s="14">
        <v>6379.88</v>
      </c>
      <c r="G2131" s="13" t="s">
        <v>707</v>
      </c>
      <c r="H2131" s="19">
        <v>43952</v>
      </c>
      <c r="I2131" s="13" t="s">
        <v>2911</v>
      </c>
      <c r="J2131" s="13" t="s">
        <v>2912</v>
      </c>
      <c r="K2131" s="20">
        <v>10119</v>
      </c>
      <c r="L2131" s="13" t="s">
        <v>668</v>
      </c>
      <c r="M2131" s="20">
        <v>111100</v>
      </c>
      <c r="N2131" s="13" t="s">
        <v>2913</v>
      </c>
      <c r="O2131" s="13" t="s">
        <v>718</v>
      </c>
      <c r="P2131" s="13" t="s">
        <v>719</v>
      </c>
      <c r="Q2131" s="13" t="s">
        <v>1245</v>
      </c>
      <c r="R2131" s="13" t="s">
        <v>714</v>
      </c>
      <c r="S2131" s="13" t="s">
        <v>715</v>
      </c>
    </row>
    <row r="2132" spans="1:19" x14ac:dyDescent="0.25">
      <c r="A2132" s="13" t="s">
        <v>722</v>
      </c>
      <c r="B2132" s="13" t="s">
        <v>703</v>
      </c>
      <c r="C2132" s="13" t="s">
        <v>723</v>
      </c>
      <c r="D2132" s="13" t="s">
        <v>705</v>
      </c>
      <c r="E2132" s="13" t="s">
        <v>706</v>
      </c>
      <c r="F2132" s="14">
        <v>6379.88</v>
      </c>
      <c r="G2132" s="13" t="s">
        <v>707</v>
      </c>
      <c r="H2132" s="19">
        <v>43983</v>
      </c>
      <c r="I2132" s="13" t="s">
        <v>2845</v>
      </c>
      <c r="J2132" s="13" t="s">
        <v>2912</v>
      </c>
      <c r="K2132" s="20">
        <v>10119</v>
      </c>
      <c r="L2132" s="13" t="s">
        <v>668</v>
      </c>
      <c r="M2132" s="20">
        <v>111100</v>
      </c>
      <c r="N2132" s="13" t="s">
        <v>2913</v>
      </c>
      <c r="O2132" s="13" t="s">
        <v>724</v>
      </c>
      <c r="P2132" s="13" t="s">
        <v>725</v>
      </c>
      <c r="Q2132" s="13" t="s">
        <v>726</v>
      </c>
      <c r="R2132" s="13" t="s">
        <v>714</v>
      </c>
      <c r="S2132" s="13" t="s">
        <v>715</v>
      </c>
    </row>
    <row r="2133" spans="1:19" x14ac:dyDescent="0.25">
      <c r="A2133" s="13" t="s">
        <v>702</v>
      </c>
      <c r="B2133" s="13" t="s">
        <v>703</v>
      </c>
      <c r="C2133" s="13" t="s">
        <v>704</v>
      </c>
      <c r="D2133" s="13" t="s">
        <v>705</v>
      </c>
      <c r="E2133" s="13" t="s">
        <v>706</v>
      </c>
      <c r="F2133" s="14">
        <v>1917.29</v>
      </c>
      <c r="G2133" s="13" t="s">
        <v>707</v>
      </c>
      <c r="H2133" s="19">
        <v>43922</v>
      </c>
      <c r="I2133" s="13" t="s">
        <v>2914</v>
      </c>
      <c r="J2133" s="13" t="s">
        <v>2915</v>
      </c>
      <c r="K2133" s="20">
        <v>10119</v>
      </c>
      <c r="L2133" s="13" t="s">
        <v>668</v>
      </c>
      <c r="M2133" s="20">
        <v>111200</v>
      </c>
      <c r="N2133" s="13" t="s">
        <v>2916</v>
      </c>
      <c r="O2133" s="13" t="s">
        <v>711</v>
      </c>
      <c r="P2133" s="13" t="s">
        <v>712</v>
      </c>
      <c r="Q2133" s="13" t="s">
        <v>713</v>
      </c>
      <c r="R2133" s="13" t="s">
        <v>714</v>
      </c>
      <c r="S2133" s="13" t="s">
        <v>730</v>
      </c>
    </row>
    <row r="2134" spans="1:19" x14ac:dyDescent="0.25">
      <c r="A2134" s="13" t="s">
        <v>716</v>
      </c>
      <c r="B2134" s="13" t="s">
        <v>703</v>
      </c>
      <c r="C2134" s="13" t="s">
        <v>717</v>
      </c>
      <c r="D2134" s="13" t="s">
        <v>705</v>
      </c>
      <c r="E2134" s="13" t="s">
        <v>706</v>
      </c>
      <c r="F2134" s="14">
        <v>1917.29</v>
      </c>
      <c r="G2134" s="13" t="s">
        <v>707</v>
      </c>
      <c r="H2134" s="19">
        <v>43952</v>
      </c>
      <c r="I2134" s="13" t="s">
        <v>2914</v>
      </c>
      <c r="J2134" s="13" t="s">
        <v>2915</v>
      </c>
      <c r="K2134" s="20">
        <v>10119</v>
      </c>
      <c r="L2134" s="13" t="s">
        <v>668</v>
      </c>
      <c r="M2134" s="20">
        <v>111200</v>
      </c>
      <c r="N2134" s="13" t="s">
        <v>2916</v>
      </c>
      <c r="O2134" s="13" t="s">
        <v>718</v>
      </c>
      <c r="P2134" s="13" t="s">
        <v>719</v>
      </c>
      <c r="Q2134" s="13" t="s">
        <v>1245</v>
      </c>
      <c r="R2134" s="13" t="s">
        <v>714</v>
      </c>
      <c r="S2134" s="13" t="s">
        <v>730</v>
      </c>
    </row>
    <row r="2135" spans="1:19" x14ac:dyDescent="0.25">
      <c r="A2135" s="13" t="s">
        <v>722</v>
      </c>
      <c r="B2135" s="13" t="s">
        <v>703</v>
      </c>
      <c r="C2135" s="13" t="s">
        <v>723</v>
      </c>
      <c r="D2135" s="13" t="s">
        <v>705</v>
      </c>
      <c r="E2135" s="13" t="s">
        <v>706</v>
      </c>
      <c r="F2135" s="14">
        <v>1917.29</v>
      </c>
      <c r="G2135" s="13" t="s">
        <v>707</v>
      </c>
      <c r="H2135" s="19">
        <v>43983</v>
      </c>
      <c r="I2135" s="13" t="s">
        <v>2848</v>
      </c>
      <c r="J2135" s="13" t="s">
        <v>2915</v>
      </c>
      <c r="K2135" s="20">
        <v>10119</v>
      </c>
      <c r="L2135" s="13" t="s">
        <v>668</v>
      </c>
      <c r="M2135" s="20">
        <v>111200</v>
      </c>
      <c r="N2135" s="13" t="s">
        <v>2916</v>
      </c>
      <c r="O2135" s="13" t="s">
        <v>724</v>
      </c>
      <c r="P2135" s="13" t="s">
        <v>725</v>
      </c>
      <c r="Q2135" s="13" t="s">
        <v>726</v>
      </c>
      <c r="R2135" s="13" t="s">
        <v>714</v>
      </c>
      <c r="S2135" s="13" t="s">
        <v>730</v>
      </c>
    </row>
    <row r="2136" spans="1:19" x14ac:dyDescent="0.25">
      <c r="A2136" s="13" t="s">
        <v>702</v>
      </c>
      <c r="B2136" s="13" t="s">
        <v>703</v>
      </c>
      <c r="C2136" s="13" t="s">
        <v>704</v>
      </c>
      <c r="D2136" s="13" t="s">
        <v>705</v>
      </c>
      <c r="E2136" s="13" t="s">
        <v>706</v>
      </c>
      <c r="F2136" s="14">
        <v>34819.51</v>
      </c>
      <c r="G2136" s="13" t="s">
        <v>707</v>
      </c>
      <c r="H2136" s="19">
        <v>43922</v>
      </c>
      <c r="I2136" s="13" t="s">
        <v>2917</v>
      </c>
      <c r="J2136" s="13" t="s">
        <v>2918</v>
      </c>
      <c r="K2136" s="20">
        <v>10119</v>
      </c>
      <c r="L2136" s="13" t="s">
        <v>668</v>
      </c>
      <c r="M2136" s="20">
        <v>111400</v>
      </c>
      <c r="N2136" s="13" t="s">
        <v>2919</v>
      </c>
      <c r="O2136" s="13" t="s">
        <v>711</v>
      </c>
      <c r="P2136" s="13" t="s">
        <v>712</v>
      </c>
      <c r="Q2136" s="13" t="s">
        <v>713</v>
      </c>
      <c r="R2136" s="13" t="s">
        <v>714</v>
      </c>
      <c r="S2136" s="13" t="s">
        <v>682</v>
      </c>
    </row>
    <row r="2137" spans="1:19" x14ac:dyDescent="0.25">
      <c r="A2137" s="13" t="s">
        <v>716</v>
      </c>
      <c r="B2137" s="13" t="s">
        <v>703</v>
      </c>
      <c r="C2137" s="13" t="s">
        <v>717</v>
      </c>
      <c r="D2137" s="13" t="s">
        <v>705</v>
      </c>
      <c r="E2137" s="13" t="s">
        <v>706</v>
      </c>
      <c r="F2137" s="14">
        <v>34819.51</v>
      </c>
      <c r="G2137" s="13" t="s">
        <v>707</v>
      </c>
      <c r="H2137" s="19">
        <v>43952</v>
      </c>
      <c r="I2137" s="13" t="s">
        <v>2917</v>
      </c>
      <c r="J2137" s="13" t="s">
        <v>2918</v>
      </c>
      <c r="K2137" s="20">
        <v>10119</v>
      </c>
      <c r="L2137" s="13" t="s">
        <v>668</v>
      </c>
      <c r="M2137" s="20">
        <v>111400</v>
      </c>
      <c r="N2137" s="13" t="s">
        <v>2919</v>
      </c>
      <c r="O2137" s="13" t="s">
        <v>718</v>
      </c>
      <c r="P2137" s="13" t="s">
        <v>719</v>
      </c>
      <c r="Q2137" s="13" t="s">
        <v>1245</v>
      </c>
      <c r="R2137" s="13" t="s">
        <v>714</v>
      </c>
      <c r="S2137" s="13" t="s">
        <v>682</v>
      </c>
    </row>
    <row r="2138" spans="1:19" x14ac:dyDescent="0.25">
      <c r="A2138" s="13" t="s">
        <v>722</v>
      </c>
      <c r="B2138" s="13" t="s">
        <v>703</v>
      </c>
      <c r="C2138" s="13" t="s">
        <v>723</v>
      </c>
      <c r="D2138" s="13" t="s">
        <v>705</v>
      </c>
      <c r="E2138" s="13" t="s">
        <v>706</v>
      </c>
      <c r="F2138" s="14">
        <v>34819.51</v>
      </c>
      <c r="G2138" s="13" t="s">
        <v>707</v>
      </c>
      <c r="H2138" s="19">
        <v>43983</v>
      </c>
      <c r="I2138" s="13" t="s">
        <v>2851</v>
      </c>
      <c r="J2138" s="13" t="s">
        <v>2918</v>
      </c>
      <c r="K2138" s="20">
        <v>10119</v>
      </c>
      <c r="L2138" s="13" t="s">
        <v>668</v>
      </c>
      <c r="M2138" s="20">
        <v>111400</v>
      </c>
      <c r="N2138" s="13" t="s">
        <v>2919</v>
      </c>
      <c r="O2138" s="13" t="s">
        <v>724</v>
      </c>
      <c r="P2138" s="13" t="s">
        <v>725</v>
      </c>
      <c r="Q2138" s="13" t="s">
        <v>726</v>
      </c>
      <c r="R2138" s="13" t="s">
        <v>714</v>
      </c>
      <c r="S2138" s="13" t="s">
        <v>682</v>
      </c>
    </row>
    <row r="2139" spans="1:19" x14ac:dyDescent="0.25">
      <c r="A2139" s="13" t="s">
        <v>702</v>
      </c>
      <c r="B2139" s="13" t="s">
        <v>703</v>
      </c>
      <c r="C2139" s="13" t="s">
        <v>704</v>
      </c>
      <c r="D2139" s="13" t="s">
        <v>705</v>
      </c>
      <c r="E2139" s="13" t="s">
        <v>706</v>
      </c>
      <c r="F2139" s="14">
        <v>26581.61</v>
      </c>
      <c r="G2139" s="13" t="s">
        <v>707</v>
      </c>
      <c r="H2139" s="19">
        <v>43922</v>
      </c>
      <c r="I2139" s="13" t="s">
        <v>2920</v>
      </c>
      <c r="J2139" s="13" t="s">
        <v>2921</v>
      </c>
      <c r="K2139" s="20">
        <v>10119</v>
      </c>
      <c r="L2139" s="13" t="s">
        <v>668</v>
      </c>
      <c r="M2139" s="20">
        <v>111600</v>
      </c>
      <c r="N2139" s="13" t="s">
        <v>2922</v>
      </c>
      <c r="O2139" s="13" t="s">
        <v>711</v>
      </c>
      <c r="P2139" s="13" t="s">
        <v>712</v>
      </c>
      <c r="Q2139" s="13" t="s">
        <v>713</v>
      </c>
      <c r="R2139" s="13" t="s">
        <v>714</v>
      </c>
      <c r="S2139" s="13" t="s">
        <v>721</v>
      </c>
    </row>
    <row r="2140" spans="1:19" x14ac:dyDescent="0.25">
      <c r="A2140" s="13" t="s">
        <v>716</v>
      </c>
      <c r="B2140" s="13" t="s">
        <v>703</v>
      </c>
      <c r="C2140" s="13" t="s">
        <v>717</v>
      </c>
      <c r="D2140" s="13" t="s">
        <v>705</v>
      </c>
      <c r="E2140" s="13" t="s">
        <v>706</v>
      </c>
      <c r="F2140" s="14">
        <v>26124.5</v>
      </c>
      <c r="G2140" s="13" t="s">
        <v>707</v>
      </c>
      <c r="H2140" s="19">
        <v>43952</v>
      </c>
      <c r="I2140" s="13" t="s">
        <v>2920</v>
      </c>
      <c r="J2140" s="13" t="s">
        <v>2921</v>
      </c>
      <c r="K2140" s="20">
        <v>10119</v>
      </c>
      <c r="L2140" s="13" t="s">
        <v>668</v>
      </c>
      <c r="M2140" s="20">
        <v>111600</v>
      </c>
      <c r="N2140" s="13" t="s">
        <v>2922</v>
      </c>
      <c r="O2140" s="13" t="s">
        <v>718</v>
      </c>
      <c r="P2140" s="13" t="s">
        <v>719</v>
      </c>
      <c r="Q2140" s="13" t="s">
        <v>1245</v>
      </c>
      <c r="R2140" s="13" t="s">
        <v>714</v>
      </c>
      <c r="S2140" s="13" t="s">
        <v>721</v>
      </c>
    </row>
    <row r="2141" spans="1:19" x14ac:dyDescent="0.25">
      <c r="A2141" s="13" t="s">
        <v>722</v>
      </c>
      <c r="B2141" s="13" t="s">
        <v>703</v>
      </c>
      <c r="C2141" s="13" t="s">
        <v>723</v>
      </c>
      <c r="D2141" s="13" t="s">
        <v>705</v>
      </c>
      <c r="E2141" s="13" t="s">
        <v>706</v>
      </c>
      <c r="F2141" s="14">
        <v>26124.5</v>
      </c>
      <c r="G2141" s="13" t="s">
        <v>707</v>
      </c>
      <c r="H2141" s="19">
        <v>43983</v>
      </c>
      <c r="I2141" s="13" t="s">
        <v>2854</v>
      </c>
      <c r="J2141" s="13" t="s">
        <v>2921</v>
      </c>
      <c r="K2141" s="20">
        <v>10119</v>
      </c>
      <c r="L2141" s="13" t="s">
        <v>668</v>
      </c>
      <c r="M2141" s="20">
        <v>111600</v>
      </c>
      <c r="N2141" s="13" t="s">
        <v>2922</v>
      </c>
      <c r="O2141" s="13" t="s">
        <v>724</v>
      </c>
      <c r="P2141" s="13" t="s">
        <v>725</v>
      </c>
      <c r="Q2141" s="13" t="s">
        <v>726</v>
      </c>
      <c r="R2141" s="13" t="s">
        <v>714</v>
      </c>
      <c r="S2141" s="13" t="s">
        <v>721</v>
      </c>
    </row>
    <row r="2142" spans="1:19" x14ac:dyDescent="0.25">
      <c r="A2142" s="13" t="s">
        <v>702</v>
      </c>
      <c r="B2142" s="13" t="s">
        <v>703</v>
      </c>
      <c r="C2142" s="13" t="s">
        <v>704</v>
      </c>
      <c r="D2142" s="13" t="s">
        <v>705</v>
      </c>
      <c r="E2142" s="13" t="s">
        <v>706</v>
      </c>
      <c r="F2142" s="14">
        <v>896.72</v>
      </c>
      <c r="G2142" s="13" t="s">
        <v>707</v>
      </c>
      <c r="H2142" s="19">
        <v>43922</v>
      </c>
      <c r="I2142" s="13" t="s">
        <v>2923</v>
      </c>
      <c r="J2142" s="13" t="s">
        <v>2924</v>
      </c>
      <c r="K2142" s="20">
        <v>10119</v>
      </c>
      <c r="L2142" s="13" t="s">
        <v>668</v>
      </c>
      <c r="M2142" s="20">
        <v>111700</v>
      </c>
      <c r="N2142" s="13" t="s">
        <v>2925</v>
      </c>
      <c r="O2142" s="13" t="s">
        <v>711</v>
      </c>
      <c r="P2142" s="13" t="s">
        <v>712</v>
      </c>
      <c r="Q2142" s="13" t="s">
        <v>713</v>
      </c>
      <c r="R2142" s="13" t="s">
        <v>714</v>
      </c>
      <c r="S2142" s="13" t="s">
        <v>741</v>
      </c>
    </row>
    <row r="2143" spans="1:19" x14ac:dyDescent="0.25">
      <c r="A2143" s="13" t="s">
        <v>716</v>
      </c>
      <c r="B2143" s="13" t="s">
        <v>703</v>
      </c>
      <c r="C2143" s="13" t="s">
        <v>717</v>
      </c>
      <c r="D2143" s="13" t="s">
        <v>705</v>
      </c>
      <c r="E2143" s="13" t="s">
        <v>706</v>
      </c>
      <c r="F2143" s="14">
        <v>896.72</v>
      </c>
      <c r="G2143" s="13" t="s">
        <v>707</v>
      </c>
      <c r="H2143" s="19">
        <v>43952</v>
      </c>
      <c r="I2143" s="13" t="s">
        <v>2923</v>
      </c>
      <c r="J2143" s="13" t="s">
        <v>2924</v>
      </c>
      <c r="K2143" s="20">
        <v>10119</v>
      </c>
      <c r="L2143" s="13" t="s">
        <v>668</v>
      </c>
      <c r="M2143" s="20">
        <v>111700</v>
      </c>
      <c r="N2143" s="13" t="s">
        <v>2925</v>
      </c>
      <c r="O2143" s="13" t="s">
        <v>718</v>
      </c>
      <c r="P2143" s="13" t="s">
        <v>719</v>
      </c>
      <c r="Q2143" s="13" t="s">
        <v>1245</v>
      </c>
      <c r="R2143" s="13" t="s">
        <v>714</v>
      </c>
      <c r="S2143" s="13" t="s">
        <v>741</v>
      </c>
    </row>
    <row r="2144" spans="1:19" x14ac:dyDescent="0.25">
      <c r="A2144" s="13" t="s">
        <v>722</v>
      </c>
      <c r="B2144" s="13" t="s">
        <v>703</v>
      </c>
      <c r="C2144" s="13" t="s">
        <v>723</v>
      </c>
      <c r="D2144" s="13" t="s">
        <v>705</v>
      </c>
      <c r="E2144" s="13" t="s">
        <v>706</v>
      </c>
      <c r="F2144" s="14">
        <v>896.72</v>
      </c>
      <c r="G2144" s="13" t="s">
        <v>707</v>
      </c>
      <c r="H2144" s="19">
        <v>43983</v>
      </c>
      <c r="I2144" s="13" t="s">
        <v>2857</v>
      </c>
      <c r="J2144" s="13" t="s">
        <v>2924</v>
      </c>
      <c r="K2144" s="20">
        <v>10119</v>
      </c>
      <c r="L2144" s="13" t="s">
        <v>668</v>
      </c>
      <c r="M2144" s="20">
        <v>111700</v>
      </c>
      <c r="N2144" s="13" t="s">
        <v>2925</v>
      </c>
      <c r="O2144" s="13" t="s">
        <v>724</v>
      </c>
      <c r="P2144" s="13" t="s">
        <v>725</v>
      </c>
      <c r="Q2144" s="13" t="s">
        <v>726</v>
      </c>
      <c r="R2144" s="13" t="s">
        <v>714</v>
      </c>
      <c r="S2144" s="13" t="s">
        <v>741</v>
      </c>
    </row>
    <row r="2145" spans="1:19" x14ac:dyDescent="0.25">
      <c r="A2145" s="13" t="s">
        <v>702</v>
      </c>
      <c r="B2145" s="13" t="s">
        <v>703</v>
      </c>
      <c r="C2145" s="13" t="s">
        <v>704</v>
      </c>
      <c r="D2145" s="13" t="s">
        <v>705</v>
      </c>
      <c r="E2145" s="13" t="s">
        <v>706</v>
      </c>
      <c r="F2145" s="14">
        <v>573</v>
      </c>
      <c r="G2145" s="13" t="s">
        <v>707</v>
      </c>
      <c r="H2145" s="19">
        <v>43922</v>
      </c>
      <c r="I2145" s="13" t="s">
        <v>2926</v>
      </c>
      <c r="J2145" s="13" t="s">
        <v>2927</v>
      </c>
      <c r="K2145" s="20">
        <v>10119</v>
      </c>
      <c r="L2145" s="13" t="s">
        <v>668</v>
      </c>
      <c r="M2145" s="20">
        <v>113010</v>
      </c>
      <c r="N2145" s="13" t="s">
        <v>2928</v>
      </c>
      <c r="O2145" s="13" t="s">
        <v>711</v>
      </c>
      <c r="P2145" s="13" t="s">
        <v>712</v>
      </c>
      <c r="Q2145" s="13" t="s">
        <v>713</v>
      </c>
      <c r="R2145" s="13" t="s">
        <v>714</v>
      </c>
      <c r="S2145" s="13" t="s">
        <v>715</v>
      </c>
    </row>
    <row r="2146" spans="1:19" x14ac:dyDescent="0.25">
      <c r="A2146" s="13" t="s">
        <v>716</v>
      </c>
      <c r="B2146" s="13" t="s">
        <v>703</v>
      </c>
      <c r="C2146" s="13" t="s">
        <v>717</v>
      </c>
      <c r="D2146" s="13" t="s">
        <v>705</v>
      </c>
      <c r="E2146" s="13" t="s">
        <v>706</v>
      </c>
      <c r="F2146" s="14">
        <v>573</v>
      </c>
      <c r="G2146" s="13" t="s">
        <v>707</v>
      </c>
      <c r="H2146" s="19">
        <v>43952</v>
      </c>
      <c r="I2146" s="13" t="s">
        <v>2926</v>
      </c>
      <c r="J2146" s="13" t="s">
        <v>2927</v>
      </c>
      <c r="K2146" s="20">
        <v>10119</v>
      </c>
      <c r="L2146" s="13" t="s">
        <v>668</v>
      </c>
      <c r="M2146" s="20">
        <v>113010</v>
      </c>
      <c r="N2146" s="13" t="s">
        <v>2928</v>
      </c>
      <c r="O2146" s="13" t="s">
        <v>718</v>
      </c>
      <c r="P2146" s="13" t="s">
        <v>719</v>
      </c>
      <c r="Q2146" s="13" t="s">
        <v>1245</v>
      </c>
      <c r="R2146" s="13" t="s">
        <v>714</v>
      </c>
      <c r="S2146" s="13" t="s">
        <v>715</v>
      </c>
    </row>
    <row r="2147" spans="1:19" x14ac:dyDescent="0.25">
      <c r="A2147" s="13" t="s">
        <v>722</v>
      </c>
      <c r="B2147" s="13" t="s">
        <v>703</v>
      </c>
      <c r="C2147" s="13" t="s">
        <v>723</v>
      </c>
      <c r="D2147" s="13" t="s">
        <v>705</v>
      </c>
      <c r="E2147" s="13" t="s">
        <v>706</v>
      </c>
      <c r="F2147" s="14">
        <v>573</v>
      </c>
      <c r="G2147" s="13" t="s">
        <v>707</v>
      </c>
      <c r="H2147" s="19">
        <v>43983</v>
      </c>
      <c r="I2147" s="13" t="s">
        <v>2860</v>
      </c>
      <c r="J2147" s="13" t="s">
        <v>2927</v>
      </c>
      <c r="K2147" s="20">
        <v>10119</v>
      </c>
      <c r="L2147" s="13" t="s">
        <v>668</v>
      </c>
      <c r="M2147" s="20">
        <v>113010</v>
      </c>
      <c r="N2147" s="13" t="s">
        <v>2928</v>
      </c>
      <c r="O2147" s="13" t="s">
        <v>724</v>
      </c>
      <c r="P2147" s="13" t="s">
        <v>725</v>
      </c>
      <c r="Q2147" s="13" t="s">
        <v>726</v>
      </c>
      <c r="R2147" s="13" t="s">
        <v>714</v>
      </c>
      <c r="S2147" s="13" t="s">
        <v>715</v>
      </c>
    </row>
    <row r="2148" spans="1:19" x14ac:dyDescent="0.25">
      <c r="A2148" s="13" t="s">
        <v>702</v>
      </c>
      <c r="B2148" s="13" t="s">
        <v>703</v>
      </c>
      <c r="C2148" s="13" t="s">
        <v>704</v>
      </c>
      <c r="D2148" s="13" t="s">
        <v>705</v>
      </c>
      <c r="E2148" s="13" t="s">
        <v>706</v>
      </c>
      <c r="F2148" s="14">
        <v>162.25</v>
      </c>
      <c r="G2148" s="13" t="s">
        <v>707</v>
      </c>
      <c r="H2148" s="19">
        <v>43922</v>
      </c>
      <c r="I2148" s="13" t="s">
        <v>2929</v>
      </c>
      <c r="J2148" s="13" t="s">
        <v>2930</v>
      </c>
      <c r="K2148" s="20">
        <v>10119</v>
      </c>
      <c r="L2148" s="13" t="s">
        <v>668</v>
      </c>
      <c r="M2148" s="20">
        <v>113020</v>
      </c>
      <c r="N2148" s="13" t="s">
        <v>2931</v>
      </c>
      <c r="O2148" s="13" t="s">
        <v>711</v>
      </c>
      <c r="P2148" s="13" t="s">
        <v>712</v>
      </c>
      <c r="Q2148" s="13" t="s">
        <v>713</v>
      </c>
      <c r="R2148" s="13" t="s">
        <v>714</v>
      </c>
      <c r="S2148" s="13" t="s">
        <v>730</v>
      </c>
    </row>
    <row r="2149" spans="1:19" x14ac:dyDescent="0.25">
      <c r="A2149" s="13" t="s">
        <v>716</v>
      </c>
      <c r="B2149" s="13" t="s">
        <v>703</v>
      </c>
      <c r="C2149" s="13" t="s">
        <v>717</v>
      </c>
      <c r="D2149" s="13" t="s">
        <v>705</v>
      </c>
      <c r="E2149" s="13" t="s">
        <v>706</v>
      </c>
      <c r="F2149" s="14">
        <v>162.25</v>
      </c>
      <c r="G2149" s="13" t="s">
        <v>707</v>
      </c>
      <c r="H2149" s="19">
        <v>43952</v>
      </c>
      <c r="I2149" s="13" t="s">
        <v>2929</v>
      </c>
      <c r="J2149" s="13" t="s">
        <v>2930</v>
      </c>
      <c r="K2149" s="20">
        <v>10119</v>
      </c>
      <c r="L2149" s="13" t="s">
        <v>668</v>
      </c>
      <c r="M2149" s="20">
        <v>113020</v>
      </c>
      <c r="N2149" s="13" t="s">
        <v>2931</v>
      </c>
      <c r="O2149" s="13" t="s">
        <v>718</v>
      </c>
      <c r="P2149" s="13" t="s">
        <v>719</v>
      </c>
      <c r="Q2149" s="13" t="s">
        <v>1245</v>
      </c>
      <c r="R2149" s="13" t="s">
        <v>714</v>
      </c>
      <c r="S2149" s="13" t="s">
        <v>730</v>
      </c>
    </row>
    <row r="2150" spans="1:19" x14ac:dyDescent="0.25">
      <c r="A2150" s="13" t="s">
        <v>722</v>
      </c>
      <c r="B2150" s="13" t="s">
        <v>703</v>
      </c>
      <c r="C2150" s="13" t="s">
        <v>723</v>
      </c>
      <c r="D2150" s="13" t="s">
        <v>705</v>
      </c>
      <c r="E2150" s="13" t="s">
        <v>706</v>
      </c>
      <c r="F2150" s="14">
        <v>162.25</v>
      </c>
      <c r="G2150" s="13" t="s">
        <v>707</v>
      </c>
      <c r="H2150" s="19">
        <v>43983</v>
      </c>
      <c r="I2150" s="13" t="s">
        <v>2863</v>
      </c>
      <c r="J2150" s="13" t="s">
        <v>2930</v>
      </c>
      <c r="K2150" s="20">
        <v>10119</v>
      </c>
      <c r="L2150" s="13" t="s">
        <v>668</v>
      </c>
      <c r="M2150" s="20">
        <v>113020</v>
      </c>
      <c r="N2150" s="13" t="s">
        <v>2931</v>
      </c>
      <c r="O2150" s="13" t="s">
        <v>724</v>
      </c>
      <c r="P2150" s="13" t="s">
        <v>725</v>
      </c>
      <c r="Q2150" s="13" t="s">
        <v>726</v>
      </c>
      <c r="R2150" s="13" t="s">
        <v>714</v>
      </c>
      <c r="S2150" s="13" t="s">
        <v>730</v>
      </c>
    </row>
    <row r="2151" spans="1:19" x14ac:dyDescent="0.25">
      <c r="A2151" s="13" t="s">
        <v>702</v>
      </c>
      <c r="B2151" s="13" t="s">
        <v>703</v>
      </c>
      <c r="C2151" s="13" t="s">
        <v>704</v>
      </c>
      <c r="D2151" s="13" t="s">
        <v>705</v>
      </c>
      <c r="E2151" s="13" t="s">
        <v>706</v>
      </c>
      <c r="F2151" s="14">
        <v>3664.5</v>
      </c>
      <c r="G2151" s="13" t="s">
        <v>707</v>
      </c>
      <c r="H2151" s="19">
        <v>43922</v>
      </c>
      <c r="I2151" s="13" t="s">
        <v>2932</v>
      </c>
      <c r="J2151" s="13" t="s">
        <v>2933</v>
      </c>
      <c r="K2151" s="20">
        <v>10119</v>
      </c>
      <c r="L2151" s="13" t="s">
        <v>668</v>
      </c>
      <c r="M2151" s="20">
        <v>113040</v>
      </c>
      <c r="N2151" s="13" t="s">
        <v>2934</v>
      </c>
      <c r="O2151" s="13" t="s">
        <v>711</v>
      </c>
      <c r="P2151" s="13" t="s">
        <v>712</v>
      </c>
      <c r="Q2151" s="13" t="s">
        <v>713</v>
      </c>
      <c r="R2151" s="13" t="s">
        <v>714</v>
      </c>
      <c r="S2151" s="13" t="s">
        <v>682</v>
      </c>
    </row>
    <row r="2152" spans="1:19" x14ac:dyDescent="0.25">
      <c r="A2152" s="13" t="s">
        <v>716</v>
      </c>
      <c r="B2152" s="13" t="s">
        <v>703</v>
      </c>
      <c r="C2152" s="13" t="s">
        <v>717</v>
      </c>
      <c r="D2152" s="13" t="s">
        <v>705</v>
      </c>
      <c r="E2152" s="13" t="s">
        <v>706</v>
      </c>
      <c r="F2152" s="14">
        <v>3664.5</v>
      </c>
      <c r="G2152" s="13" t="s">
        <v>707</v>
      </c>
      <c r="H2152" s="19">
        <v>43952</v>
      </c>
      <c r="I2152" s="13" t="s">
        <v>2932</v>
      </c>
      <c r="J2152" s="13" t="s">
        <v>2933</v>
      </c>
      <c r="K2152" s="20">
        <v>10119</v>
      </c>
      <c r="L2152" s="13" t="s">
        <v>668</v>
      </c>
      <c r="M2152" s="20">
        <v>113040</v>
      </c>
      <c r="N2152" s="13" t="s">
        <v>2934</v>
      </c>
      <c r="O2152" s="13" t="s">
        <v>718</v>
      </c>
      <c r="P2152" s="13" t="s">
        <v>719</v>
      </c>
      <c r="Q2152" s="13" t="s">
        <v>1245</v>
      </c>
      <c r="R2152" s="13" t="s">
        <v>714</v>
      </c>
      <c r="S2152" s="13" t="s">
        <v>682</v>
      </c>
    </row>
    <row r="2153" spans="1:19" x14ac:dyDescent="0.25">
      <c r="A2153" s="13" t="s">
        <v>722</v>
      </c>
      <c r="B2153" s="13" t="s">
        <v>703</v>
      </c>
      <c r="C2153" s="13" t="s">
        <v>723</v>
      </c>
      <c r="D2153" s="13" t="s">
        <v>705</v>
      </c>
      <c r="E2153" s="13" t="s">
        <v>706</v>
      </c>
      <c r="F2153" s="14">
        <v>3664.5</v>
      </c>
      <c r="G2153" s="13" t="s">
        <v>707</v>
      </c>
      <c r="H2153" s="19">
        <v>43983</v>
      </c>
      <c r="I2153" s="13" t="s">
        <v>2866</v>
      </c>
      <c r="J2153" s="13" t="s">
        <v>2933</v>
      </c>
      <c r="K2153" s="20">
        <v>10119</v>
      </c>
      <c r="L2153" s="13" t="s">
        <v>668</v>
      </c>
      <c r="M2153" s="20">
        <v>113040</v>
      </c>
      <c r="N2153" s="13" t="s">
        <v>2934</v>
      </c>
      <c r="O2153" s="13" t="s">
        <v>724</v>
      </c>
      <c r="P2153" s="13" t="s">
        <v>725</v>
      </c>
      <c r="Q2153" s="13" t="s">
        <v>726</v>
      </c>
      <c r="R2153" s="13" t="s">
        <v>714</v>
      </c>
      <c r="S2153" s="13" t="s">
        <v>682</v>
      </c>
    </row>
    <row r="2154" spans="1:19" x14ac:dyDescent="0.25">
      <c r="A2154" s="13" t="s">
        <v>702</v>
      </c>
      <c r="B2154" s="13" t="s">
        <v>703</v>
      </c>
      <c r="C2154" s="13" t="s">
        <v>704</v>
      </c>
      <c r="D2154" s="13" t="s">
        <v>705</v>
      </c>
      <c r="E2154" s="13" t="s">
        <v>706</v>
      </c>
      <c r="F2154" s="14">
        <v>2033.75</v>
      </c>
      <c r="G2154" s="13" t="s">
        <v>707</v>
      </c>
      <c r="H2154" s="19">
        <v>43922</v>
      </c>
      <c r="I2154" s="13" t="s">
        <v>2935</v>
      </c>
      <c r="J2154" s="13" t="s">
        <v>2936</v>
      </c>
      <c r="K2154" s="20">
        <v>10119</v>
      </c>
      <c r="L2154" s="13" t="s">
        <v>668</v>
      </c>
      <c r="M2154" s="20">
        <v>113060</v>
      </c>
      <c r="N2154" s="13" t="s">
        <v>2937</v>
      </c>
      <c r="O2154" s="13" t="s">
        <v>711</v>
      </c>
      <c r="P2154" s="13" t="s">
        <v>712</v>
      </c>
      <c r="Q2154" s="13" t="s">
        <v>713</v>
      </c>
      <c r="R2154" s="13" t="s">
        <v>714</v>
      </c>
      <c r="S2154" s="13" t="s">
        <v>721</v>
      </c>
    </row>
    <row r="2155" spans="1:19" x14ac:dyDescent="0.25">
      <c r="A2155" s="13" t="s">
        <v>716</v>
      </c>
      <c r="B2155" s="13" t="s">
        <v>703</v>
      </c>
      <c r="C2155" s="13" t="s">
        <v>717</v>
      </c>
      <c r="D2155" s="13" t="s">
        <v>705</v>
      </c>
      <c r="E2155" s="13" t="s">
        <v>706</v>
      </c>
      <c r="F2155" s="14">
        <v>1970.98</v>
      </c>
      <c r="G2155" s="13" t="s">
        <v>707</v>
      </c>
      <c r="H2155" s="19">
        <v>43952</v>
      </c>
      <c r="I2155" s="13" t="s">
        <v>2935</v>
      </c>
      <c r="J2155" s="13" t="s">
        <v>2936</v>
      </c>
      <c r="K2155" s="20">
        <v>10119</v>
      </c>
      <c r="L2155" s="13" t="s">
        <v>668</v>
      </c>
      <c r="M2155" s="20">
        <v>113060</v>
      </c>
      <c r="N2155" s="13" t="s">
        <v>2937</v>
      </c>
      <c r="O2155" s="13" t="s">
        <v>718</v>
      </c>
      <c r="P2155" s="13" t="s">
        <v>719</v>
      </c>
      <c r="Q2155" s="13" t="s">
        <v>1245</v>
      </c>
      <c r="R2155" s="13" t="s">
        <v>714</v>
      </c>
      <c r="S2155" s="13" t="s">
        <v>721</v>
      </c>
    </row>
    <row r="2156" spans="1:19" x14ac:dyDescent="0.25">
      <c r="A2156" s="13" t="s">
        <v>722</v>
      </c>
      <c r="B2156" s="13" t="s">
        <v>703</v>
      </c>
      <c r="C2156" s="13" t="s">
        <v>723</v>
      </c>
      <c r="D2156" s="13" t="s">
        <v>705</v>
      </c>
      <c r="E2156" s="13" t="s">
        <v>706</v>
      </c>
      <c r="F2156" s="14">
        <v>1970.98</v>
      </c>
      <c r="G2156" s="13" t="s">
        <v>707</v>
      </c>
      <c r="H2156" s="19">
        <v>43983</v>
      </c>
      <c r="I2156" s="13" t="s">
        <v>2869</v>
      </c>
      <c r="J2156" s="13" t="s">
        <v>2936</v>
      </c>
      <c r="K2156" s="20">
        <v>10119</v>
      </c>
      <c r="L2156" s="13" t="s">
        <v>668</v>
      </c>
      <c r="M2156" s="20">
        <v>113060</v>
      </c>
      <c r="N2156" s="13" t="s">
        <v>2937</v>
      </c>
      <c r="O2156" s="13" t="s">
        <v>724</v>
      </c>
      <c r="P2156" s="13" t="s">
        <v>725</v>
      </c>
      <c r="Q2156" s="13" t="s">
        <v>726</v>
      </c>
      <c r="R2156" s="13" t="s">
        <v>714</v>
      </c>
      <c r="S2156" s="13" t="s">
        <v>721</v>
      </c>
    </row>
    <row r="2157" spans="1:19" x14ac:dyDescent="0.25">
      <c r="A2157" s="13" t="s">
        <v>702</v>
      </c>
      <c r="B2157" s="13" t="s">
        <v>703</v>
      </c>
      <c r="C2157" s="13" t="s">
        <v>704</v>
      </c>
      <c r="D2157" s="13" t="s">
        <v>705</v>
      </c>
      <c r="E2157" s="13" t="s">
        <v>706</v>
      </c>
      <c r="F2157" s="14">
        <v>142.1</v>
      </c>
      <c r="G2157" s="13" t="s">
        <v>707</v>
      </c>
      <c r="H2157" s="19">
        <v>43922</v>
      </c>
      <c r="I2157" s="13" t="s">
        <v>2938</v>
      </c>
      <c r="J2157" s="13" t="s">
        <v>2939</v>
      </c>
      <c r="K2157" s="20">
        <v>10119</v>
      </c>
      <c r="L2157" s="13" t="s">
        <v>668</v>
      </c>
      <c r="M2157" s="20">
        <v>114000</v>
      </c>
      <c r="N2157" s="13" t="s">
        <v>2940</v>
      </c>
      <c r="O2157" s="13" t="s">
        <v>711</v>
      </c>
      <c r="P2157" s="13" t="s">
        <v>712</v>
      </c>
      <c r="Q2157" s="13" t="s">
        <v>713</v>
      </c>
      <c r="R2157" s="13" t="s">
        <v>714</v>
      </c>
      <c r="S2157" s="13" t="s">
        <v>741</v>
      </c>
    </row>
    <row r="2158" spans="1:19" x14ac:dyDescent="0.25">
      <c r="A2158" s="13" t="s">
        <v>716</v>
      </c>
      <c r="B2158" s="13" t="s">
        <v>703</v>
      </c>
      <c r="C2158" s="13" t="s">
        <v>717</v>
      </c>
      <c r="D2158" s="13" t="s">
        <v>705</v>
      </c>
      <c r="E2158" s="13" t="s">
        <v>706</v>
      </c>
      <c r="F2158" s="14">
        <v>142.1</v>
      </c>
      <c r="G2158" s="13" t="s">
        <v>707</v>
      </c>
      <c r="H2158" s="19">
        <v>43952</v>
      </c>
      <c r="I2158" s="13" t="s">
        <v>2938</v>
      </c>
      <c r="J2158" s="13" t="s">
        <v>2939</v>
      </c>
      <c r="K2158" s="20">
        <v>10119</v>
      </c>
      <c r="L2158" s="13" t="s">
        <v>668</v>
      </c>
      <c r="M2158" s="20">
        <v>114000</v>
      </c>
      <c r="N2158" s="13" t="s">
        <v>2940</v>
      </c>
      <c r="O2158" s="13" t="s">
        <v>718</v>
      </c>
      <c r="P2158" s="13" t="s">
        <v>719</v>
      </c>
      <c r="Q2158" s="13" t="s">
        <v>1245</v>
      </c>
      <c r="R2158" s="13" t="s">
        <v>714</v>
      </c>
      <c r="S2158" s="13" t="s">
        <v>741</v>
      </c>
    </row>
    <row r="2159" spans="1:19" x14ac:dyDescent="0.25">
      <c r="A2159" s="13" t="s">
        <v>722</v>
      </c>
      <c r="B2159" s="13" t="s">
        <v>703</v>
      </c>
      <c r="C2159" s="13" t="s">
        <v>723</v>
      </c>
      <c r="D2159" s="13" t="s">
        <v>705</v>
      </c>
      <c r="E2159" s="13" t="s">
        <v>706</v>
      </c>
      <c r="F2159" s="14">
        <v>142.1</v>
      </c>
      <c r="G2159" s="13" t="s">
        <v>707</v>
      </c>
      <c r="H2159" s="19">
        <v>43983</v>
      </c>
      <c r="I2159" s="13" t="s">
        <v>2872</v>
      </c>
      <c r="J2159" s="13" t="s">
        <v>2939</v>
      </c>
      <c r="K2159" s="20">
        <v>10119</v>
      </c>
      <c r="L2159" s="13" t="s">
        <v>668</v>
      </c>
      <c r="M2159" s="20">
        <v>114000</v>
      </c>
      <c r="N2159" s="13" t="s">
        <v>2940</v>
      </c>
      <c r="O2159" s="13" t="s">
        <v>724</v>
      </c>
      <c r="P2159" s="13" t="s">
        <v>725</v>
      </c>
      <c r="Q2159" s="13" t="s">
        <v>726</v>
      </c>
      <c r="R2159" s="13" t="s">
        <v>714</v>
      </c>
      <c r="S2159" s="13" t="s">
        <v>741</v>
      </c>
    </row>
    <row r="2160" spans="1:19" x14ac:dyDescent="0.25">
      <c r="A2160" s="13" t="s">
        <v>702</v>
      </c>
      <c r="B2160" s="13" t="s">
        <v>703</v>
      </c>
      <c r="C2160" s="13" t="s">
        <v>704</v>
      </c>
      <c r="D2160" s="13" t="s">
        <v>705</v>
      </c>
      <c r="E2160" s="13" t="s">
        <v>706</v>
      </c>
      <c r="F2160" s="14">
        <v>1813.31</v>
      </c>
      <c r="G2160" s="13" t="s">
        <v>707</v>
      </c>
      <c r="H2160" s="19">
        <v>43922</v>
      </c>
      <c r="I2160" s="13" t="s">
        <v>2941</v>
      </c>
      <c r="J2160" s="13" t="s">
        <v>2942</v>
      </c>
      <c r="K2160" s="20">
        <v>10119</v>
      </c>
      <c r="L2160" s="13" t="s">
        <v>668</v>
      </c>
      <c r="M2160" s="20">
        <v>114010</v>
      </c>
      <c r="N2160" s="13" t="s">
        <v>2943</v>
      </c>
      <c r="O2160" s="13" t="s">
        <v>711</v>
      </c>
      <c r="P2160" s="13" t="s">
        <v>712</v>
      </c>
      <c r="Q2160" s="13" t="s">
        <v>713</v>
      </c>
      <c r="R2160" s="13" t="s">
        <v>714</v>
      </c>
      <c r="S2160" s="13" t="s">
        <v>715</v>
      </c>
    </row>
    <row r="2161" spans="1:19" x14ac:dyDescent="0.25">
      <c r="A2161" s="13" t="s">
        <v>716</v>
      </c>
      <c r="B2161" s="13" t="s">
        <v>703</v>
      </c>
      <c r="C2161" s="13" t="s">
        <v>717</v>
      </c>
      <c r="D2161" s="13" t="s">
        <v>705</v>
      </c>
      <c r="E2161" s="13" t="s">
        <v>706</v>
      </c>
      <c r="F2161" s="14">
        <v>1771.13</v>
      </c>
      <c r="G2161" s="13" t="s">
        <v>707</v>
      </c>
      <c r="H2161" s="19">
        <v>43952</v>
      </c>
      <c r="I2161" s="13" t="s">
        <v>2941</v>
      </c>
      <c r="J2161" s="13" t="s">
        <v>2942</v>
      </c>
      <c r="K2161" s="20">
        <v>10119</v>
      </c>
      <c r="L2161" s="13" t="s">
        <v>668</v>
      </c>
      <c r="M2161" s="20">
        <v>114010</v>
      </c>
      <c r="N2161" s="13" t="s">
        <v>2943</v>
      </c>
      <c r="O2161" s="13" t="s">
        <v>718</v>
      </c>
      <c r="P2161" s="13" t="s">
        <v>719</v>
      </c>
      <c r="Q2161" s="13" t="s">
        <v>1245</v>
      </c>
      <c r="R2161" s="13" t="s">
        <v>714</v>
      </c>
      <c r="S2161" s="13" t="s">
        <v>715</v>
      </c>
    </row>
    <row r="2162" spans="1:19" x14ac:dyDescent="0.25">
      <c r="A2162" s="13" t="s">
        <v>722</v>
      </c>
      <c r="B2162" s="13" t="s">
        <v>703</v>
      </c>
      <c r="C2162" s="13" t="s">
        <v>723</v>
      </c>
      <c r="D2162" s="13" t="s">
        <v>705</v>
      </c>
      <c r="E2162" s="13" t="s">
        <v>706</v>
      </c>
      <c r="F2162" s="14">
        <v>1771.13</v>
      </c>
      <c r="G2162" s="13" t="s">
        <v>707</v>
      </c>
      <c r="H2162" s="19">
        <v>43983</v>
      </c>
      <c r="I2162" s="13" t="s">
        <v>2875</v>
      </c>
      <c r="J2162" s="13" t="s">
        <v>2942</v>
      </c>
      <c r="K2162" s="20">
        <v>10119</v>
      </c>
      <c r="L2162" s="13" t="s">
        <v>668</v>
      </c>
      <c r="M2162" s="20">
        <v>114010</v>
      </c>
      <c r="N2162" s="13" t="s">
        <v>2943</v>
      </c>
      <c r="O2162" s="13" t="s">
        <v>724</v>
      </c>
      <c r="P2162" s="13" t="s">
        <v>725</v>
      </c>
      <c r="Q2162" s="13" t="s">
        <v>726</v>
      </c>
      <c r="R2162" s="13" t="s">
        <v>714</v>
      </c>
      <c r="S2162" s="13" t="s">
        <v>715</v>
      </c>
    </row>
    <row r="2163" spans="1:19" x14ac:dyDescent="0.25">
      <c r="A2163" s="13" t="s">
        <v>702</v>
      </c>
      <c r="B2163" s="13" t="s">
        <v>703</v>
      </c>
      <c r="C2163" s="13" t="s">
        <v>704</v>
      </c>
      <c r="D2163" s="13" t="s">
        <v>705</v>
      </c>
      <c r="E2163" s="13" t="s">
        <v>706</v>
      </c>
      <c r="F2163" s="14">
        <v>8204.27</v>
      </c>
      <c r="G2163" s="13" t="s">
        <v>707</v>
      </c>
      <c r="H2163" s="19">
        <v>43922</v>
      </c>
      <c r="I2163" s="13" t="s">
        <v>2944</v>
      </c>
      <c r="J2163" s="13" t="s">
        <v>2945</v>
      </c>
      <c r="K2163" s="20">
        <v>10119</v>
      </c>
      <c r="L2163" s="13" t="s">
        <v>668</v>
      </c>
      <c r="M2163" s="20">
        <v>114040</v>
      </c>
      <c r="N2163" s="13" t="s">
        <v>2946</v>
      </c>
      <c r="O2163" s="13" t="s">
        <v>711</v>
      </c>
      <c r="P2163" s="13" t="s">
        <v>712</v>
      </c>
      <c r="Q2163" s="13" t="s">
        <v>713</v>
      </c>
      <c r="R2163" s="13" t="s">
        <v>714</v>
      </c>
      <c r="S2163" s="13" t="s">
        <v>682</v>
      </c>
    </row>
    <row r="2164" spans="1:19" x14ac:dyDescent="0.25">
      <c r="A2164" s="13" t="s">
        <v>716</v>
      </c>
      <c r="B2164" s="13" t="s">
        <v>703</v>
      </c>
      <c r="C2164" s="13" t="s">
        <v>717</v>
      </c>
      <c r="D2164" s="13" t="s">
        <v>705</v>
      </c>
      <c r="E2164" s="13" t="s">
        <v>706</v>
      </c>
      <c r="F2164" s="14">
        <v>8204.27</v>
      </c>
      <c r="G2164" s="13" t="s">
        <v>707</v>
      </c>
      <c r="H2164" s="19">
        <v>43952</v>
      </c>
      <c r="I2164" s="13" t="s">
        <v>2944</v>
      </c>
      <c r="J2164" s="13" t="s">
        <v>2945</v>
      </c>
      <c r="K2164" s="20">
        <v>10119</v>
      </c>
      <c r="L2164" s="13" t="s">
        <v>668</v>
      </c>
      <c r="M2164" s="20">
        <v>114040</v>
      </c>
      <c r="N2164" s="13" t="s">
        <v>2946</v>
      </c>
      <c r="O2164" s="13" t="s">
        <v>718</v>
      </c>
      <c r="P2164" s="13" t="s">
        <v>719</v>
      </c>
      <c r="Q2164" s="13" t="s">
        <v>1245</v>
      </c>
      <c r="R2164" s="13" t="s">
        <v>714</v>
      </c>
      <c r="S2164" s="13" t="s">
        <v>682</v>
      </c>
    </row>
    <row r="2165" spans="1:19" x14ac:dyDescent="0.25">
      <c r="A2165" s="13" t="s">
        <v>722</v>
      </c>
      <c r="B2165" s="13" t="s">
        <v>703</v>
      </c>
      <c r="C2165" s="13" t="s">
        <v>723</v>
      </c>
      <c r="D2165" s="13" t="s">
        <v>705</v>
      </c>
      <c r="E2165" s="13" t="s">
        <v>706</v>
      </c>
      <c r="F2165" s="14">
        <v>8204.27</v>
      </c>
      <c r="G2165" s="13" t="s">
        <v>707</v>
      </c>
      <c r="H2165" s="19">
        <v>43983</v>
      </c>
      <c r="I2165" s="13" t="s">
        <v>2878</v>
      </c>
      <c r="J2165" s="13" t="s">
        <v>2945</v>
      </c>
      <c r="K2165" s="20">
        <v>10119</v>
      </c>
      <c r="L2165" s="13" t="s">
        <v>668</v>
      </c>
      <c r="M2165" s="20">
        <v>114040</v>
      </c>
      <c r="N2165" s="13" t="s">
        <v>2946</v>
      </c>
      <c r="O2165" s="13" t="s">
        <v>724</v>
      </c>
      <c r="P2165" s="13" t="s">
        <v>725</v>
      </c>
      <c r="Q2165" s="13" t="s">
        <v>726</v>
      </c>
      <c r="R2165" s="13" t="s">
        <v>714</v>
      </c>
      <c r="S2165" s="13" t="s">
        <v>682</v>
      </c>
    </row>
    <row r="2166" spans="1:19" x14ac:dyDescent="0.25">
      <c r="A2166" s="13" t="s">
        <v>702</v>
      </c>
      <c r="B2166" s="13" t="s">
        <v>703</v>
      </c>
      <c r="C2166" s="13" t="s">
        <v>704</v>
      </c>
      <c r="D2166" s="13" t="s">
        <v>705</v>
      </c>
      <c r="E2166" s="13" t="s">
        <v>706</v>
      </c>
      <c r="F2166" s="14">
        <v>6943.48</v>
      </c>
      <c r="G2166" s="13" t="s">
        <v>707</v>
      </c>
      <c r="H2166" s="19">
        <v>43922</v>
      </c>
      <c r="I2166" s="13" t="s">
        <v>2947</v>
      </c>
      <c r="J2166" s="13" t="s">
        <v>2948</v>
      </c>
      <c r="K2166" s="20">
        <v>10119</v>
      </c>
      <c r="L2166" s="13" t="s">
        <v>668</v>
      </c>
      <c r="M2166" s="20">
        <v>114060</v>
      </c>
      <c r="N2166" s="13" t="s">
        <v>2949</v>
      </c>
      <c r="O2166" s="13" t="s">
        <v>711</v>
      </c>
      <c r="P2166" s="13" t="s">
        <v>712</v>
      </c>
      <c r="Q2166" s="13" t="s">
        <v>713</v>
      </c>
      <c r="R2166" s="13" t="s">
        <v>714</v>
      </c>
      <c r="S2166" s="13" t="s">
        <v>721</v>
      </c>
    </row>
    <row r="2167" spans="1:19" x14ac:dyDescent="0.25">
      <c r="A2167" s="13" t="s">
        <v>716</v>
      </c>
      <c r="B2167" s="13" t="s">
        <v>703</v>
      </c>
      <c r="C2167" s="13" t="s">
        <v>717</v>
      </c>
      <c r="D2167" s="13" t="s">
        <v>705</v>
      </c>
      <c r="E2167" s="13" t="s">
        <v>706</v>
      </c>
      <c r="F2167" s="14">
        <v>7252.47</v>
      </c>
      <c r="G2167" s="13" t="s">
        <v>707</v>
      </c>
      <c r="H2167" s="19">
        <v>43952</v>
      </c>
      <c r="I2167" s="13" t="s">
        <v>2947</v>
      </c>
      <c r="J2167" s="13" t="s">
        <v>2948</v>
      </c>
      <c r="K2167" s="20">
        <v>10119</v>
      </c>
      <c r="L2167" s="13" t="s">
        <v>668</v>
      </c>
      <c r="M2167" s="20">
        <v>114060</v>
      </c>
      <c r="N2167" s="13" t="s">
        <v>2949</v>
      </c>
      <c r="O2167" s="13" t="s">
        <v>718</v>
      </c>
      <c r="P2167" s="13" t="s">
        <v>719</v>
      </c>
      <c r="Q2167" s="13" t="s">
        <v>1245</v>
      </c>
      <c r="R2167" s="13" t="s">
        <v>714</v>
      </c>
      <c r="S2167" s="13" t="s">
        <v>721</v>
      </c>
    </row>
    <row r="2168" spans="1:19" x14ac:dyDescent="0.25">
      <c r="A2168" s="13" t="s">
        <v>722</v>
      </c>
      <c r="B2168" s="13" t="s">
        <v>703</v>
      </c>
      <c r="C2168" s="13" t="s">
        <v>723</v>
      </c>
      <c r="D2168" s="13" t="s">
        <v>705</v>
      </c>
      <c r="E2168" s="13" t="s">
        <v>706</v>
      </c>
      <c r="F2168" s="14">
        <v>7252.47</v>
      </c>
      <c r="G2168" s="13" t="s">
        <v>707</v>
      </c>
      <c r="H2168" s="19">
        <v>43983</v>
      </c>
      <c r="I2168" s="13" t="s">
        <v>2881</v>
      </c>
      <c r="J2168" s="13" t="s">
        <v>2948</v>
      </c>
      <c r="K2168" s="20">
        <v>10119</v>
      </c>
      <c r="L2168" s="13" t="s">
        <v>668</v>
      </c>
      <c r="M2168" s="20">
        <v>114060</v>
      </c>
      <c r="N2168" s="13" t="s">
        <v>2949</v>
      </c>
      <c r="O2168" s="13" t="s">
        <v>724</v>
      </c>
      <c r="P2168" s="13" t="s">
        <v>725</v>
      </c>
      <c r="Q2168" s="13" t="s">
        <v>726</v>
      </c>
      <c r="R2168" s="13" t="s">
        <v>714</v>
      </c>
      <c r="S2168" s="13" t="s">
        <v>721</v>
      </c>
    </row>
    <row r="2169" spans="1:19" x14ac:dyDescent="0.25">
      <c r="A2169" s="13" t="s">
        <v>702</v>
      </c>
      <c r="B2169" s="13" t="s">
        <v>703</v>
      </c>
      <c r="C2169" s="13" t="s">
        <v>704</v>
      </c>
      <c r="D2169" s="13" t="s">
        <v>705</v>
      </c>
      <c r="E2169" s="13" t="s">
        <v>706</v>
      </c>
      <c r="F2169" s="14">
        <v>5900.42</v>
      </c>
      <c r="G2169" s="13" t="s">
        <v>707</v>
      </c>
      <c r="H2169" s="19">
        <v>43922</v>
      </c>
      <c r="I2169" s="13" t="s">
        <v>2950</v>
      </c>
      <c r="J2169" s="13" t="s">
        <v>2951</v>
      </c>
      <c r="K2169" s="20">
        <v>10121</v>
      </c>
      <c r="L2169" s="13" t="s">
        <v>669</v>
      </c>
      <c r="M2169" s="20">
        <v>111100</v>
      </c>
      <c r="N2169" s="13" t="s">
        <v>2952</v>
      </c>
      <c r="O2169" s="13" t="s">
        <v>711</v>
      </c>
      <c r="P2169" s="13" t="s">
        <v>712</v>
      </c>
      <c r="Q2169" s="13" t="s">
        <v>713</v>
      </c>
      <c r="R2169" s="13" t="s">
        <v>714</v>
      </c>
      <c r="S2169" s="13" t="s">
        <v>715</v>
      </c>
    </row>
    <row r="2170" spans="1:19" x14ac:dyDescent="0.25">
      <c r="A2170" s="13" t="s">
        <v>716</v>
      </c>
      <c r="B2170" s="13" t="s">
        <v>703</v>
      </c>
      <c r="C2170" s="13" t="s">
        <v>717</v>
      </c>
      <c r="D2170" s="13" t="s">
        <v>705</v>
      </c>
      <c r="E2170" s="13" t="s">
        <v>706</v>
      </c>
      <c r="F2170" s="14">
        <v>5900.42</v>
      </c>
      <c r="G2170" s="13" t="s">
        <v>707</v>
      </c>
      <c r="H2170" s="19">
        <v>43952</v>
      </c>
      <c r="I2170" s="13" t="s">
        <v>2950</v>
      </c>
      <c r="J2170" s="13" t="s">
        <v>2951</v>
      </c>
      <c r="K2170" s="20">
        <v>10121</v>
      </c>
      <c r="L2170" s="13" t="s">
        <v>669</v>
      </c>
      <c r="M2170" s="20">
        <v>111100</v>
      </c>
      <c r="N2170" s="13" t="s">
        <v>2952</v>
      </c>
      <c r="O2170" s="13" t="s">
        <v>718</v>
      </c>
      <c r="P2170" s="13" t="s">
        <v>719</v>
      </c>
      <c r="Q2170" s="13" t="s">
        <v>1245</v>
      </c>
      <c r="R2170" s="13" t="s">
        <v>714</v>
      </c>
      <c r="S2170" s="13" t="s">
        <v>715</v>
      </c>
    </row>
    <row r="2171" spans="1:19" x14ac:dyDescent="0.25">
      <c r="A2171" s="13" t="s">
        <v>722</v>
      </c>
      <c r="B2171" s="13" t="s">
        <v>703</v>
      </c>
      <c r="C2171" s="13" t="s">
        <v>723</v>
      </c>
      <c r="D2171" s="13" t="s">
        <v>705</v>
      </c>
      <c r="E2171" s="13" t="s">
        <v>706</v>
      </c>
      <c r="F2171" s="14">
        <v>5900.42</v>
      </c>
      <c r="G2171" s="13" t="s">
        <v>707</v>
      </c>
      <c r="H2171" s="19">
        <v>43983</v>
      </c>
      <c r="I2171" s="13" t="s">
        <v>2884</v>
      </c>
      <c r="J2171" s="13" t="s">
        <v>2951</v>
      </c>
      <c r="K2171" s="20">
        <v>10121</v>
      </c>
      <c r="L2171" s="13" t="s">
        <v>669</v>
      </c>
      <c r="M2171" s="20">
        <v>111100</v>
      </c>
      <c r="N2171" s="13" t="s">
        <v>2952</v>
      </c>
      <c r="O2171" s="13" t="s">
        <v>724</v>
      </c>
      <c r="P2171" s="13" t="s">
        <v>725</v>
      </c>
      <c r="Q2171" s="13" t="s">
        <v>726</v>
      </c>
      <c r="R2171" s="13" t="s">
        <v>714</v>
      </c>
      <c r="S2171" s="13" t="s">
        <v>715</v>
      </c>
    </row>
    <row r="2172" spans="1:19" x14ac:dyDescent="0.25">
      <c r="A2172" s="13" t="s">
        <v>702</v>
      </c>
      <c r="B2172" s="13" t="s">
        <v>703</v>
      </c>
      <c r="C2172" s="13" t="s">
        <v>704</v>
      </c>
      <c r="D2172" s="13" t="s">
        <v>705</v>
      </c>
      <c r="E2172" s="13" t="s">
        <v>706</v>
      </c>
      <c r="F2172" s="14">
        <v>3620.38</v>
      </c>
      <c r="G2172" s="13" t="s">
        <v>707</v>
      </c>
      <c r="H2172" s="19">
        <v>43922</v>
      </c>
      <c r="I2172" s="13" t="s">
        <v>2953</v>
      </c>
      <c r="J2172" s="13" t="s">
        <v>2954</v>
      </c>
      <c r="K2172" s="20">
        <v>10121</v>
      </c>
      <c r="L2172" s="13" t="s">
        <v>669</v>
      </c>
      <c r="M2172" s="20">
        <v>111200</v>
      </c>
      <c r="N2172" s="13" t="s">
        <v>2955</v>
      </c>
      <c r="O2172" s="13" t="s">
        <v>711</v>
      </c>
      <c r="P2172" s="13" t="s">
        <v>712</v>
      </c>
      <c r="Q2172" s="13" t="s">
        <v>713</v>
      </c>
      <c r="R2172" s="13" t="s">
        <v>714</v>
      </c>
      <c r="S2172" s="13" t="s">
        <v>730</v>
      </c>
    </row>
    <row r="2173" spans="1:19" x14ac:dyDescent="0.25">
      <c r="A2173" s="13" t="s">
        <v>716</v>
      </c>
      <c r="B2173" s="13" t="s">
        <v>703</v>
      </c>
      <c r="C2173" s="13" t="s">
        <v>717</v>
      </c>
      <c r="D2173" s="13" t="s">
        <v>705</v>
      </c>
      <c r="E2173" s="13" t="s">
        <v>706</v>
      </c>
      <c r="F2173" s="14">
        <v>3620.38</v>
      </c>
      <c r="G2173" s="13" t="s">
        <v>707</v>
      </c>
      <c r="H2173" s="19">
        <v>43952</v>
      </c>
      <c r="I2173" s="13" t="s">
        <v>2953</v>
      </c>
      <c r="J2173" s="13" t="s">
        <v>2954</v>
      </c>
      <c r="K2173" s="20">
        <v>10121</v>
      </c>
      <c r="L2173" s="13" t="s">
        <v>669</v>
      </c>
      <c r="M2173" s="20">
        <v>111200</v>
      </c>
      <c r="N2173" s="13" t="s">
        <v>2955</v>
      </c>
      <c r="O2173" s="13" t="s">
        <v>718</v>
      </c>
      <c r="P2173" s="13" t="s">
        <v>719</v>
      </c>
      <c r="Q2173" s="13" t="s">
        <v>720</v>
      </c>
      <c r="R2173" s="13" t="s">
        <v>714</v>
      </c>
      <c r="S2173" s="13" t="s">
        <v>730</v>
      </c>
    </row>
    <row r="2174" spans="1:19" x14ac:dyDescent="0.25">
      <c r="A2174" s="13" t="s">
        <v>722</v>
      </c>
      <c r="B2174" s="13" t="s">
        <v>703</v>
      </c>
      <c r="C2174" s="13" t="s">
        <v>723</v>
      </c>
      <c r="D2174" s="13" t="s">
        <v>705</v>
      </c>
      <c r="E2174" s="13" t="s">
        <v>706</v>
      </c>
      <c r="F2174" s="14">
        <v>3620.38</v>
      </c>
      <c r="G2174" s="13" t="s">
        <v>707</v>
      </c>
      <c r="H2174" s="19">
        <v>43983</v>
      </c>
      <c r="I2174" s="13" t="s">
        <v>2887</v>
      </c>
      <c r="J2174" s="13" t="s">
        <v>2954</v>
      </c>
      <c r="K2174" s="20">
        <v>10121</v>
      </c>
      <c r="L2174" s="13" t="s">
        <v>669</v>
      </c>
      <c r="M2174" s="20">
        <v>111200</v>
      </c>
      <c r="N2174" s="13" t="s">
        <v>2955</v>
      </c>
      <c r="O2174" s="13" t="s">
        <v>724</v>
      </c>
      <c r="P2174" s="13" t="s">
        <v>725</v>
      </c>
      <c r="Q2174" s="13" t="s">
        <v>726</v>
      </c>
      <c r="R2174" s="13" t="s">
        <v>714</v>
      </c>
      <c r="S2174" s="13" t="s">
        <v>730</v>
      </c>
    </row>
    <row r="2175" spans="1:19" x14ac:dyDescent="0.25">
      <c r="A2175" s="13" t="s">
        <v>702</v>
      </c>
      <c r="B2175" s="13" t="s">
        <v>703</v>
      </c>
      <c r="C2175" s="13" t="s">
        <v>704</v>
      </c>
      <c r="D2175" s="13" t="s">
        <v>705</v>
      </c>
      <c r="E2175" s="13" t="s">
        <v>706</v>
      </c>
      <c r="F2175" s="14">
        <v>50990.27</v>
      </c>
      <c r="G2175" s="13" t="s">
        <v>707</v>
      </c>
      <c r="H2175" s="19">
        <v>43922</v>
      </c>
      <c r="I2175" s="13" t="s">
        <v>2956</v>
      </c>
      <c r="J2175" s="13" t="s">
        <v>2957</v>
      </c>
      <c r="K2175" s="20">
        <v>10121</v>
      </c>
      <c r="L2175" s="13" t="s">
        <v>669</v>
      </c>
      <c r="M2175" s="20">
        <v>111400</v>
      </c>
      <c r="N2175" s="13" t="s">
        <v>2958</v>
      </c>
      <c r="O2175" s="13" t="s">
        <v>711</v>
      </c>
      <c r="P2175" s="13" t="s">
        <v>712</v>
      </c>
      <c r="Q2175" s="13" t="s">
        <v>713</v>
      </c>
      <c r="R2175" s="13" t="s">
        <v>714</v>
      </c>
      <c r="S2175" s="13" t="s">
        <v>682</v>
      </c>
    </row>
    <row r="2176" spans="1:19" x14ac:dyDescent="0.25">
      <c r="A2176" s="13" t="s">
        <v>716</v>
      </c>
      <c r="B2176" s="13" t="s">
        <v>703</v>
      </c>
      <c r="C2176" s="13" t="s">
        <v>717</v>
      </c>
      <c r="D2176" s="13" t="s">
        <v>705</v>
      </c>
      <c r="E2176" s="13" t="s">
        <v>706</v>
      </c>
      <c r="F2176" s="14">
        <v>51807.45</v>
      </c>
      <c r="G2176" s="13" t="s">
        <v>707</v>
      </c>
      <c r="H2176" s="19">
        <v>43952</v>
      </c>
      <c r="I2176" s="13" t="s">
        <v>2956</v>
      </c>
      <c r="J2176" s="13" t="s">
        <v>2957</v>
      </c>
      <c r="K2176" s="20">
        <v>10121</v>
      </c>
      <c r="L2176" s="13" t="s">
        <v>669</v>
      </c>
      <c r="M2176" s="20">
        <v>111400</v>
      </c>
      <c r="N2176" s="13" t="s">
        <v>2958</v>
      </c>
      <c r="O2176" s="13" t="s">
        <v>718</v>
      </c>
      <c r="P2176" s="13" t="s">
        <v>719</v>
      </c>
      <c r="Q2176" s="13" t="s">
        <v>720</v>
      </c>
      <c r="R2176" s="13" t="s">
        <v>714</v>
      </c>
      <c r="S2176" s="13" t="s">
        <v>682</v>
      </c>
    </row>
    <row r="2177" spans="1:19" x14ac:dyDescent="0.25">
      <c r="A2177" s="13" t="s">
        <v>722</v>
      </c>
      <c r="B2177" s="13" t="s">
        <v>703</v>
      </c>
      <c r="C2177" s="13" t="s">
        <v>723</v>
      </c>
      <c r="D2177" s="13" t="s">
        <v>705</v>
      </c>
      <c r="E2177" s="13" t="s">
        <v>706</v>
      </c>
      <c r="F2177" s="14">
        <v>49349.760000000002</v>
      </c>
      <c r="G2177" s="13" t="s">
        <v>707</v>
      </c>
      <c r="H2177" s="19">
        <v>43983</v>
      </c>
      <c r="I2177" s="13" t="s">
        <v>2890</v>
      </c>
      <c r="J2177" s="13" t="s">
        <v>2957</v>
      </c>
      <c r="K2177" s="20">
        <v>10121</v>
      </c>
      <c r="L2177" s="13" t="s">
        <v>669</v>
      </c>
      <c r="M2177" s="20">
        <v>111400</v>
      </c>
      <c r="N2177" s="13" t="s">
        <v>2958</v>
      </c>
      <c r="O2177" s="13" t="s">
        <v>724</v>
      </c>
      <c r="P2177" s="13" t="s">
        <v>725</v>
      </c>
      <c r="Q2177" s="13" t="s">
        <v>726</v>
      </c>
      <c r="R2177" s="13" t="s">
        <v>714</v>
      </c>
      <c r="S2177" s="13" t="s">
        <v>682</v>
      </c>
    </row>
    <row r="2178" spans="1:19" x14ac:dyDescent="0.25">
      <c r="A2178" s="13" t="s">
        <v>722</v>
      </c>
      <c r="B2178" s="13" t="s">
        <v>703</v>
      </c>
      <c r="C2178" s="13" t="s">
        <v>723</v>
      </c>
      <c r="D2178" s="13" t="s">
        <v>705</v>
      </c>
      <c r="E2178" s="13" t="s">
        <v>706</v>
      </c>
      <c r="F2178" s="14">
        <v>2664.67</v>
      </c>
      <c r="G2178" s="13" t="s">
        <v>707</v>
      </c>
      <c r="H2178" s="19">
        <v>43983</v>
      </c>
      <c r="I2178" s="13" t="s">
        <v>2959</v>
      </c>
      <c r="J2178" s="13" t="s">
        <v>2957</v>
      </c>
      <c r="K2178" s="20">
        <v>10121</v>
      </c>
      <c r="L2178" s="13" t="s">
        <v>669</v>
      </c>
      <c r="M2178" s="20">
        <v>111400</v>
      </c>
      <c r="N2178" s="13" t="s">
        <v>2958</v>
      </c>
      <c r="O2178" s="13" t="s">
        <v>724</v>
      </c>
      <c r="P2178" s="13" t="s">
        <v>681</v>
      </c>
      <c r="Q2178" s="13" t="s">
        <v>874</v>
      </c>
      <c r="R2178" s="13" t="s">
        <v>714</v>
      </c>
      <c r="S2178" s="13" t="s">
        <v>682</v>
      </c>
    </row>
    <row r="2179" spans="1:19" x14ac:dyDescent="0.25">
      <c r="A2179" s="13" t="s">
        <v>702</v>
      </c>
      <c r="B2179" s="13" t="s">
        <v>703</v>
      </c>
      <c r="C2179" s="13" t="s">
        <v>704</v>
      </c>
      <c r="D2179" s="13" t="s">
        <v>705</v>
      </c>
      <c r="E2179" s="13" t="s">
        <v>706</v>
      </c>
      <c r="F2179" s="14">
        <v>15255.06</v>
      </c>
      <c r="G2179" s="13" t="s">
        <v>707</v>
      </c>
      <c r="H2179" s="19">
        <v>43922</v>
      </c>
      <c r="I2179" s="13" t="s">
        <v>2960</v>
      </c>
      <c r="J2179" s="13" t="s">
        <v>2961</v>
      </c>
      <c r="K2179" s="20">
        <v>10121</v>
      </c>
      <c r="L2179" s="13" t="s">
        <v>669</v>
      </c>
      <c r="M2179" s="20">
        <v>111600</v>
      </c>
      <c r="N2179" s="13" t="s">
        <v>2962</v>
      </c>
      <c r="O2179" s="13" t="s">
        <v>711</v>
      </c>
      <c r="P2179" s="13" t="s">
        <v>712</v>
      </c>
      <c r="Q2179" s="13" t="s">
        <v>713</v>
      </c>
      <c r="R2179" s="13" t="s">
        <v>714</v>
      </c>
      <c r="S2179" s="13" t="s">
        <v>721</v>
      </c>
    </row>
    <row r="2180" spans="1:19" x14ac:dyDescent="0.25">
      <c r="A2180" s="13" t="s">
        <v>716</v>
      </c>
      <c r="B2180" s="13" t="s">
        <v>703</v>
      </c>
      <c r="C2180" s="13" t="s">
        <v>717</v>
      </c>
      <c r="D2180" s="13" t="s">
        <v>705</v>
      </c>
      <c r="E2180" s="13" t="s">
        <v>706</v>
      </c>
      <c r="F2180" s="14">
        <v>15255.06</v>
      </c>
      <c r="G2180" s="13" t="s">
        <v>707</v>
      </c>
      <c r="H2180" s="19">
        <v>43952</v>
      </c>
      <c r="I2180" s="13" t="s">
        <v>2960</v>
      </c>
      <c r="J2180" s="13" t="s">
        <v>2961</v>
      </c>
      <c r="K2180" s="20">
        <v>10121</v>
      </c>
      <c r="L2180" s="13" t="s">
        <v>669</v>
      </c>
      <c r="M2180" s="20">
        <v>111600</v>
      </c>
      <c r="N2180" s="13" t="s">
        <v>2962</v>
      </c>
      <c r="O2180" s="13" t="s">
        <v>718</v>
      </c>
      <c r="P2180" s="13" t="s">
        <v>719</v>
      </c>
      <c r="Q2180" s="13" t="s">
        <v>720</v>
      </c>
      <c r="R2180" s="13" t="s">
        <v>714</v>
      </c>
      <c r="S2180" s="13" t="s">
        <v>721</v>
      </c>
    </row>
    <row r="2181" spans="1:19" x14ac:dyDescent="0.25">
      <c r="A2181" s="13" t="s">
        <v>722</v>
      </c>
      <c r="B2181" s="13" t="s">
        <v>703</v>
      </c>
      <c r="C2181" s="13" t="s">
        <v>723</v>
      </c>
      <c r="D2181" s="13" t="s">
        <v>705</v>
      </c>
      <c r="E2181" s="13" t="s">
        <v>706</v>
      </c>
      <c r="F2181" s="14">
        <v>15255.06</v>
      </c>
      <c r="G2181" s="13" t="s">
        <v>707</v>
      </c>
      <c r="H2181" s="19">
        <v>43983</v>
      </c>
      <c r="I2181" s="13" t="s">
        <v>2893</v>
      </c>
      <c r="J2181" s="13" t="s">
        <v>2961</v>
      </c>
      <c r="K2181" s="20">
        <v>10121</v>
      </c>
      <c r="L2181" s="13" t="s">
        <v>669</v>
      </c>
      <c r="M2181" s="20">
        <v>111600</v>
      </c>
      <c r="N2181" s="13" t="s">
        <v>2962</v>
      </c>
      <c r="O2181" s="13" t="s">
        <v>724</v>
      </c>
      <c r="P2181" s="13" t="s">
        <v>725</v>
      </c>
      <c r="Q2181" s="13" t="s">
        <v>726</v>
      </c>
      <c r="R2181" s="13" t="s">
        <v>714</v>
      </c>
      <c r="S2181" s="13" t="s">
        <v>721</v>
      </c>
    </row>
    <row r="2182" spans="1:19" x14ac:dyDescent="0.25">
      <c r="A2182" s="13" t="s">
        <v>702</v>
      </c>
      <c r="B2182" s="13" t="s">
        <v>703</v>
      </c>
      <c r="C2182" s="13" t="s">
        <v>704</v>
      </c>
      <c r="D2182" s="13" t="s">
        <v>705</v>
      </c>
      <c r="E2182" s="13" t="s">
        <v>706</v>
      </c>
      <c r="F2182" s="14">
        <v>2588.4499999999998</v>
      </c>
      <c r="G2182" s="13" t="s">
        <v>707</v>
      </c>
      <c r="H2182" s="19">
        <v>43922</v>
      </c>
      <c r="I2182" s="13" t="s">
        <v>2963</v>
      </c>
      <c r="J2182" s="13" t="s">
        <v>2964</v>
      </c>
      <c r="K2182" s="20">
        <v>10121</v>
      </c>
      <c r="L2182" s="13" t="s">
        <v>669</v>
      </c>
      <c r="M2182" s="20">
        <v>111700</v>
      </c>
      <c r="N2182" s="13" t="s">
        <v>2965</v>
      </c>
      <c r="O2182" s="13" t="s">
        <v>711</v>
      </c>
      <c r="P2182" s="13" t="s">
        <v>712</v>
      </c>
      <c r="Q2182" s="13" t="s">
        <v>713</v>
      </c>
      <c r="R2182" s="13" t="s">
        <v>714</v>
      </c>
      <c r="S2182" s="13" t="s">
        <v>741</v>
      </c>
    </row>
    <row r="2183" spans="1:19" x14ac:dyDescent="0.25">
      <c r="A2183" s="13" t="s">
        <v>716</v>
      </c>
      <c r="B2183" s="13" t="s">
        <v>703</v>
      </c>
      <c r="C2183" s="13" t="s">
        <v>717</v>
      </c>
      <c r="D2183" s="13" t="s">
        <v>705</v>
      </c>
      <c r="E2183" s="13" t="s">
        <v>706</v>
      </c>
      <c r="F2183" s="14">
        <v>2588.4499999999998</v>
      </c>
      <c r="G2183" s="13" t="s">
        <v>707</v>
      </c>
      <c r="H2183" s="19">
        <v>43952</v>
      </c>
      <c r="I2183" s="13" t="s">
        <v>2963</v>
      </c>
      <c r="J2183" s="13" t="s">
        <v>2964</v>
      </c>
      <c r="K2183" s="20">
        <v>10121</v>
      </c>
      <c r="L2183" s="13" t="s">
        <v>669</v>
      </c>
      <c r="M2183" s="20">
        <v>111700</v>
      </c>
      <c r="N2183" s="13" t="s">
        <v>2965</v>
      </c>
      <c r="O2183" s="13" t="s">
        <v>718</v>
      </c>
      <c r="P2183" s="13" t="s">
        <v>719</v>
      </c>
      <c r="Q2183" s="13" t="s">
        <v>720</v>
      </c>
      <c r="R2183" s="13" t="s">
        <v>714</v>
      </c>
      <c r="S2183" s="13" t="s">
        <v>741</v>
      </c>
    </row>
    <row r="2184" spans="1:19" x14ac:dyDescent="0.25">
      <c r="A2184" s="13" t="s">
        <v>722</v>
      </c>
      <c r="B2184" s="13" t="s">
        <v>703</v>
      </c>
      <c r="C2184" s="13" t="s">
        <v>723</v>
      </c>
      <c r="D2184" s="13" t="s">
        <v>705</v>
      </c>
      <c r="E2184" s="13" t="s">
        <v>706</v>
      </c>
      <c r="F2184" s="14">
        <v>384.84</v>
      </c>
      <c r="G2184" s="13" t="s">
        <v>707</v>
      </c>
      <c r="H2184" s="19">
        <v>43983</v>
      </c>
      <c r="I2184" s="13" t="s">
        <v>2966</v>
      </c>
      <c r="J2184" s="13" t="s">
        <v>2964</v>
      </c>
      <c r="K2184" s="20">
        <v>10121</v>
      </c>
      <c r="L2184" s="13" t="s">
        <v>669</v>
      </c>
      <c r="M2184" s="20">
        <v>111700</v>
      </c>
      <c r="N2184" s="13" t="s">
        <v>2965</v>
      </c>
      <c r="O2184" s="13" t="s">
        <v>724</v>
      </c>
      <c r="P2184" s="13" t="s">
        <v>681</v>
      </c>
      <c r="Q2184" s="13" t="s">
        <v>874</v>
      </c>
      <c r="R2184" s="13" t="s">
        <v>714</v>
      </c>
      <c r="S2184" s="13" t="s">
        <v>741</v>
      </c>
    </row>
    <row r="2185" spans="1:19" x14ac:dyDescent="0.25">
      <c r="A2185" s="13" t="s">
        <v>722</v>
      </c>
      <c r="B2185" s="13" t="s">
        <v>703</v>
      </c>
      <c r="C2185" s="13" t="s">
        <v>723</v>
      </c>
      <c r="D2185" s="13" t="s">
        <v>705</v>
      </c>
      <c r="E2185" s="13" t="s">
        <v>706</v>
      </c>
      <c r="F2185" s="14">
        <v>2203.61</v>
      </c>
      <c r="G2185" s="13" t="s">
        <v>707</v>
      </c>
      <c r="H2185" s="19">
        <v>43983</v>
      </c>
      <c r="I2185" s="13" t="s">
        <v>2896</v>
      </c>
      <c r="J2185" s="13" t="s">
        <v>2964</v>
      </c>
      <c r="K2185" s="20">
        <v>10121</v>
      </c>
      <c r="L2185" s="13" t="s">
        <v>669</v>
      </c>
      <c r="M2185" s="20">
        <v>111700</v>
      </c>
      <c r="N2185" s="13" t="s">
        <v>2965</v>
      </c>
      <c r="O2185" s="13" t="s">
        <v>724</v>
      </c>
      <c r="P2185" s="13" t="s">
        <v>725</v>
      </c>
      <c r="Q2185" s="13" t="s">
        <v>726</v>
      </c>
      <c r="R2185" s="13" t="s">
        <v>714</v>
      </c>
      <c r="S2185" s="13" t="s">
        <v>741</v>
      </c>
    </row>
    <row r="2186" spans="1:19" x14ac:dyDescent="0.25">
      <c r="A2186" s="13" t="s">
        <v>702</v>
      </c>
      <c r="B2186" s="13" t="s">
        <v>703</v>
      </c>
      <c r="C2186" s="13" t="s">
        <v>704</v>
      </c>
      <c r="D2186" s="13" t="s">
        <v>705</v>
      </c>
      <c r="E2186" s="13" t="s">
        <v>706</v>
      </c>
      <c r="F2186" s="14">
        <v>69.5</v>
      </c>
      <c r="G2186" s="13" t="s">
        <v>707</v>
      </c>
      <c r="H2186" s="19">
        <v>43922</v>
      </c>
      <c r="I2186" s="13" t="s">
        <v>2967</v>
      </c>
      <c r="J2186" s="13" t="s">
        <v>2968</v>
      </c>
      <c r="K2186" s="20">
        <v>10121</v>
      </c>
      <c r="L2186" s="13" t="s">
        <v>669</v>
      </c>
      <c r="M2186" s="20">
        <v>113000</v>
      </c>
      <c r="N2186" s="13" t="s">
        <v>2969</v>
      </c>
      <c r="O2186" s="13" t="s">
        <v>711</v>
      </c>
      <c r="P2186" s="13" t="s">
        <v>712</v>
      </c>
      <c r="Q2186" s="13" t="s">
        <v>713</v>
      </c>
      <c r="R2186" s="13" t="s">
        <v>714</v>
      </c>
      <c r="S2186" s="13" t="s">
        <v>741</v>
      </c>
    </row>
    <row r="2187" spans="1:19" x14ac:dyDescent="0.25">
      <c r="A2187" s="13" t="s">
        <v>716</v>
      </c>
      <c r="B2187" s="13" t="s">
        <v>703</v>
      </c>
      <c r="C2187" s="13" t="s">
        <v>717</v>
      </c>
      <c r="D2187" s="13" t="s">
        <v>705</v>
      </c>
      <c r="E2187" s="13" t="s">
        <v>706</v>
      </c>
      <c r="F2187" s="14">
        <v>69.5</v>
      </c>
      <c r="G2187" s="13" t="s">
        <v>707</v>
      </c>
      <c r="H2187" s="19">
        <v>43952</v>
      </c>
      <c r="I2187" s="13" t="s">
        <v>2967</v>
      </c>
      <c r="J2187" s="13" t="s">
        <v>2968</v>
      </c>
      <c r="K2187" s="20">
        <v>10121</v>
      </c>
      <c r="L2187" s="13" t="s">
        <v>669</v>
      </c>
      <c r="M2187" s="20">
        <v>113000</v>
      </c>
      <c r="N2187" s="13" t="s">
        <v>2969</v>
      </c>
      <c r="O2187" s="13" t="s">
        <v>718</v>
      </c>
      <c r="P2187" s="13" t="s">
        <v>719</v>
      </c>
      <c r="Q2187" s="13" t="s">
        <v>720</v>
      </c>
      <c r="R2187" s="13" t="s">
        <v>714</v>
      </c>
      <c r="S2187" s="13" t="s">
        <v>741</v>
      </c>
    </row>
    <row r="2188" spans="1:19" x14ac:dyDescent="0.25">
      <c r="A2188" s="13" t="s">
        <v>722</v>
      </c>
      <c r="B2188" s="13" t="s">
        <v>703</v>
      </c>
      <c r="C2188" s="13" t="s">
        <v>723</v>
      </c>
      <c r="D2188" s="13" t="s">
        <v>705</v>
      </c>
      <c r="E2188" s="13" t="s">
        <v>706</v>
      </c>
      <c r="F2188" s="14">
        <v>69.5</v>
      </c>
      <c r="G2188" s="13" t="s">
        <v>707</v>
      </c>
      <c r="H2188" s="19">
        <v>43983</v>
      </c>
      <c r="I2188" s="13" t="s">
        <v>2899</v>
      </c>
      <c r="J2188" s="13" t="s">
        <v>2968</v>
      </c>
      <c r="K2188" s="20">
        <v>10121</v>
      </c>
      <c r="L2188" s="13" t="s">
        <v>669</v>
      </c>
      <c r="M2188" s="20">
        <v>113000</v>
      </c>
      <c r="N2188" s="13" t="s">
        <v>2969</v>
      </c>
      <c r="O2188" s="13" t="s">
        <v>724</v>
      </c>
      <c r="P2188" s="13" t="s">
        <v>725</v>
      </c>
      <c r="Q2188" s="13" t="s">
        <v>726</v>
      </c>
      <c r="R2188" s="13" t="s">
        <v>714</v>
      </c>
      <c r="S2188" s="13" t="s">
        <v>741</v>
      </c>
    </row>
    <row r="2189" spans="1:19" x14ac:dyDescent="0.25">
      <c r="A2189" s="13" t="s">
        <v>702</v>
      </c>
      <c r="B2189" s="13" t="s">
        <v>703</v>
      </c>
      <c r="C2189" s="13" t="s">
        <v>704</v>
      </c>
      <c r="D2189" s="13" t="s">
        <v>705</v>
      </c>
      <c r="E2189" s="13" t="s">
        <v>706</v>
      </c>
      <c r="F2189" s="14">
        <v>612.22</v>
      </c>
      <c r="G2189" s="13" t="s">
        <v>707</v>
      </c>
      <c r="H2189" s="19">
        <v>43922</v>
      </c>
      <c r="I2189" s="13" t="s">
        <v>2970</v>
      </c>
      <c r="J2189" s="13" t="s">
        <v>2971</v>
      </c>
      <c r="K2189" s="20">
        <v>10121</v>
      </c>
      <c r="L2189" s="13" t="s">
        <v>669</v>
      </c>
      <c r="M2189" s="20">
        <v>113010</v>
      </c>
      <c r="N2189" s="13" t="s">
        <v>2972</v>
      </c>
      <c r="O2189" s="13" t="s">
        <v>711</v>
      </c>
      <c r="P2189" s="13" t="s">
        <v>712</v>
      </c>
      <c r="Q2189" s="13" t="s">
        <v>713</v>
      </c>
      <c r="R2189" s="13" t="s">
        <v>714</v>
      </c>
      <c r="S2189" s="13" t="s">
        <v>715</v>
      </c>
    </row>
    <row r="2190" spans="1:19" x14ac:dyDescent="0.25">
      <c r="A2190" s="13" t="s">
        <v>716</v>
      </c>
      <c r="B2190" s="13" t="s">
        <v>703</v>
      </c>
      <c r="C2190" s="13" t="s">
        <v>717</v>
      </c>
      <c r="D2190" s="13" t="s">
        <v>705</v>
      </c>
      <c r="E2190" s="13" t="s">
        <v>706</v>
      </c>
      <c r="F2190" s="14">
        <v>612.22</v>
      </c>
      <c r="G2190" s="13" t="s">
        <v>707</v>
      </c>
      <c r="H2190" s="19">
        <v>43952</v>
      </c>
      <c r="I2190" s="13" t="s">
        <v>2970</v>
      </c>
      <c r="J2190" s="13" t="s">
        <v>2971</v>
      </c>
      <c r="K2190" s="20">
        <v>10121</v>
      </c>
      <c r="L2190" s="13" t="s">
        <v>669</v>
      </c>
      <c r="M2190" s="20">
        <v>113010</v>
      </c>
      <c r="N2190" s="13" t="s">
        <v>2972</v>
      </c>
      <c r="O2190" s="13" t="s">
        <v>718</v>
      </c>
      <c r="P2190" s="13" t="s">
        <v>719</v>
      </c>
      <c r="Q2190" s="13" t="s">
        <v>720</v>
      </c>
      <c r="R2190" s="13" t="s">
        <v>714</v>
      </c>
      <c r="S2190" s="13" t="s">
        <v>715</v>
      </c>
    </row>
    <row r="2191" spans="1:19" x14ac:dyDescent="0.25">
      <c r="A2191" s="13" t="s">
        <v>722</v>
      </c>
      <c r="B2191" s="13" t="s">
        <v>703</v>
      </c>
      <c r="C2191" s="13" t="s">
        <v>723</v>
      </c>
      <c r="D2191" s="13" t="s">
        <v>705</v>
      </c>
      <c r="E2191" s="13" t="s">
        <v>706</v>
      </c>
      <c r="F2191" s="14">
        <v>612.22</v>
      </c>
      <c r="G2191" s="13" t="s">
        <v>707</v>
      </c>
      <c r="H2191" s="19">
        <v>43983</v>
      </c>
      <c r="I2191" s="13" t="s">
        <v>2902</v>
      </c>
      <c r="J2191" s="13" t="s">
        <v>2971</v>
      </c>
      <c r="K2191" s="20">
        <v>10121</v>
      </c>
      <c r="L2191" s="13" t="s">
        <v>669</v>
      </c>
      <c r="M2191" s="20">
        <v>113010</v>
      </c>
      <c r="N2191" s="13" t="s">
        <v>2972</v>
      </c>
      <c r="O2191" s="13" t="s">
        <v>724</v>
      </c>
      <c r="P2191" s="13" t="s">
        <v>725</v>
      </c>
      <c r="Q2191" s="13" t="s">
        <v>726</v>
      </c>
      <c r="R2191" s="13" t="s">
        <v>714</v>
      </c>
      <c r="S2191" s="13" t="s">
        <v>715</v>
      </c>
    </row>
    <row r="2192" spans="1:19" x14ac:dyDescent="0.25">
      <c r="A2192" s="13" t="s">
        <v>702</v>
      </c>
      <c r="B2192" s="13" t="s">
        <v>703</v>
      </c>
      <c r="C2192" s="13" t="s">
        <v>704</v>
      </c>
      <c r="D2192" s="13" t="s">
        <v>705</v>
      </c>
      <c r="E2192" s="13" t="s">
        <v>706</v>
      </c>
      <c r="F2192" s="14">
        <v>285.07</v>
      </c>
      <c r="G2192" s="13" t="s">
        <v>707</v>
      </c>
      <c r="H2192" s="19">
        <v>43922</v>
      </c>
      <c r="I2192" s="13" t="s">
        <v>2973</v>
      </c>
      <c r="J2192" s="13" t="s">
        <v>2974</v>
      </c>
      <c r="K2192" s="20">
        <v>10121</v>
      </c>
      <c r="L2192" s="13" t="s">
        <v>669</v>
      </c>
      <c r="M2192" s="20">
        <v>113020</v>
      </c>
      <c r="N2192" s="13" t="s">
        <v>2975</v>
      </c>
      <c r="O2192" s="13" t="s">
        <v>711</v>
      </c>
      <c r="P2192" s="13" t="s">
        <v>712</v>
      </c>
      <c r="Q2192" s="13" t="s">
        <v>713</v>
      </c>
      <c r="R2192" s="13" t="s">
        <v>714</v>
      </c>
      <c r="S2192" s="13" t="s">
        <v>730</v>
      </c>
    </row>
    <row r="2193" spans="1:19" x14ac:dyDescent="0.25">
      <c r="A2193" s="13" t="s">
        <v>716</v>
      </c>
      <c r="B2193" s="13" t="s">
        <v>703</v>
      </c>
      <c r="C2193" s="13" t="s">
        <v>717</v>
      </c>
      <c r="D2193" s="13" t="s">
        <v>705</v>
      </c>
      <c r="E2193" s="13" t="s">
        <v>706</v>
      </c>
      <c r="F2193" s="14">
        <v>285.07</v>
      </c>
      <c r="G2193" s="13" t="s">
        <v>707</v>
      </c>
      <c r="H2193" s="19">
        <v>43952</v>
      </c>
      <c r="I2193" s="13" t="s">
        <v>2973</v>
      </c>
      <c r="J2193" s="13" t="s">
        <v>2974</v>
      </c>
      <c r="K2193" s="20">
        <v>10121</v>
      </c>
      <c r="L2193" s="13" t="s">
        <v>669</v>
      </c>
      <c r="M2193" s="20">
        <v>113020</v>
      </c>
      <c r="N2193" s="13" t="s">
        <v>2975</v>
      </c>
      <c r="O2193" s="13" t="s">
        <v>718</v>
      </c>
      <c r="P2193" s="13" t="s">
        <v>719</v>
      </c>
      <c r="Q2193" s="13" t="s">
        <v>720</v>
      </c>
      <c r="R2193" s="13" t="s">
        <v>714</v>
      </c>
      <c r="S2193" s="13" t="s">
        <v>730</v>
      </c>
    </row>
    <row r="2194" spans="1:19" x14ac:dyDescent="0.25">
      <c r="A2194" s="13" t="s">
        <v>722</v>
      </c>
      <c r="B2194" s="13" t="s">
        <v>703</v>
      </c>
      <c r="C2194" s="13" t="s">
        <v>723</v>
      </c>
      <c r="D2194" s="13" t="s">
        <v>705</v>
      </c>
      <c r="E2194" s="13" t="s">
        <v>706</v>
      </c>
      <c r="F2194" s="14">
        <v>285.07</v>
      </c>
      <c r="G2194" s="13" t="s">
        <v>707</v>
      </c>
      <c r="H2194" s="19">
        <v>43983</v>
      </c>
      <c r="I2194" s="13" t="s">
        <v>2905</v>
      </c>
      <c r="J2194" s="13" t="s">
        <v>2974</v>
      </c>
      <c r="K2194" s="20">
        <v>10121</v>
      </c>
      <c r="L2194" s="13" t="s">
        <v>669</v>
      </c>
      <c r="M2194" s="20">
        <v>113020</v>
      </c>
      <c r="N2194" s="13" t="s">
        <v>2975</v>
      </c>
      <c r="O2194" s="13" t="s">
        <v>724</v>
      </c>
      <c r="P2194" s="13" t="s">
        <v>725</v>
      </c>
      <c r="Q2194" s="13" t="s">
        <v>726</v>
      </c>
      <c r="R2194" s="13" t="s">
        <v>714</v>
      </c>
      <c r="S2194" s="13" t="s">
        <v>730</v>
      </c>
    </row>
    <row r="2195" spans="1:19" x14ac:dyDescent="0.25">
      <c r="A2195" s="13" t="s">
        <v>702</v>
      </c>
      <c r="B2195" s="13" t="s">
        <v>703</v>
      </c>
      <c r="C2195" s="13" t="s">
        <v>704</v>
      </c>
      <c r="D2195" s="13" t="s">
        <v>705</v>
      </c>
      <c r="E2195" s="13" t="s">
        <v>706</v>
      </c>
      <c r="F2195" s="14">
        <v>5123.53</v>
      </c>
      <c r="G2195" s="13" t="s">
        <v>707</v>
      </c>
      <c r="H2195" s="19">
        <v>43922</v>
      </c>
      <c r="I2195" s="13" t="s">
        <v>2976</v>
      </c>
      <c r="J2195" s="13" t="s">
        <v>2977</v>
      </c>
      <c r="K2195" s="20">
        <v>10121</v>
      </c>
      <c r="L2195" s="13" t="s">
        <v>669</v>
      </c>
      <c r="M2195" s="20">
        <v>113040</v>
      </c>
      <c r="N2195" s="13" t="s">
        <v>2978</v>
      </c>
      <c r="O2195" s="13" t="s">
        <v>711</v>
      </c>
      <c r="P2195" s="13" t="s">
        <v>712</v>
      </c>
      <c r="Q2195" s="13" t="s">
        <v>713</v>
      </c>
      <c r="R2195" s="13" t="s">
        <v>714</v>
      </c>
      <c r="S2195" s="13" t="s">
        <v>682</v>
      </c>
    </row>
    <row r="2196" spans="1:19" x14ac:dyDescent="0.25">
      <c r="A2196" s="13" t="s">
        <v>716</v>
      </c>
      <c r="B2196" s="13" t="s">
        <v>703</v>
      </c>
      <c r="C2196" s="13" t="s">
        <v>717</v>
      </c>
      <c r="D2196" s="13" t="s">
        <v>705</v>
      </c>
      <c r="E2196" s="13" t="s">
        <v>706</v>
      </c>
      <c r="F2196" s="14">
        <v>5236.3100000000004</v>
      </c>
      <c r="G2196" s="13" t="s">
        <v>707</v>
      </c>
      <c r="H2196" s="19">
        <v>43952</v>
      </c>
      <c r="I2196" s="13" t="s">
        <v>2976</v>
      </c>
      <c r="J2196" s="13" t="s">
        <v>2977</v>
      </c>
      <c r="K2196" s="20">
        <v>10121</v>
      </c>
      <c r="L2196" s="13" t="s">
        <v>669</v>
      </c>
      <c r="M2196" s="20">
        <v>113040</v>
      </c>
      <c r="N2196" s="13" t="s">
        <v>2978</v>
      </c>
      <c r="O2196" s="13" t="s">
        <v>718</v>
      </c>
      <c r="P2196" s="13" t="s">
        <v>719</v>
      </c>
      <c r="Q2196" s="13" t="s">
        <v>720</v>
      </c>
      <c r="R2196" s="13" t="s">
        <v>714</v>
      </c>
      <c r="S2196" s="13" t="s">
        <v>682</v>
      </c>
    </row>
    <row r="2197" spans="1:19" x14ac:dyDescent="0.25">
      <c r="A2197" s="13" t="s">
        <v>722</v>
      </c>
      <c r="B2197" s="13" t="s">
        <v>703</v>
      </c>
      <c r="C2197" s="13" t="s">
        <v>723</v>
      </c>
      <c r="D2197" s="13" t="s">
        <v>705</v>
      </c>
      <c r="E2197" s="13" t="s">
        <v>706</v>
      </c>
      <c r="F2197" s="14">
        <v>4998.16</v>
      </c>
      <c r="G2197" s="13" t="s">
        <v>707</v>
      </c>
      <c r="H2197" s="19">
        <v>43983</v>
      </c>
      <c r="I2197" s="13" t="s">
        <v>2908</v>
      </c>
      <c r="J2197" s="13" t="s">
        <v>2977</v>
      </c>
      <c r="K2197" s="20">
        <v>10121</v>
      </c>
      <c r="L2197" s="13" t="s">
        <v>669</v>
      </c>
      <c r="M2197" s="20">
        <v>113040</v>
      </c>
      <c r="N2197" s="13" t="s">
        <v>2978</v>
      </c>
      <c r="O2197" s="13" t="s">
        <v>724</v>
      </c>
      <c r="P2197" s="13" t="s">
        <v>725</v>
      </c>
      <c r="Q2197" s="13" t="s">
        <v>726</v>
      </c>
      <c r="R2197" s="13" t="s">
        <v>714</v>
      </c>
      <c r="S2197" s="13" t="s">
        <v>682</v>
      </c>
    </row>
    <row r="2198" spans="1:19" x14ac:dyDescent="0.25">
      <c r="A2198" s="13" t="s">
        <v>722</v>
      </c>
      <c r="B2198" s="13" t="s">
        <v>703</v>
      </c>
      <c r="C2198" s="13" t="s">
        <v>723</v>
      </c>
      <c r="D2198" s="13" t="s">
        <v>705</v>
      </c>
      <c r="E2198" s="13" t="s">
        <v>706</v>
      </c>
      <c r="F2198" s="14">
        <v>266.70999999999998</v>
      </c>
      <c r="G2198" s="13" t="s">
        <v>707</v>
      </c>
      <c r="H2198" s="19">
        <v>43983</v>
      </c>
      <c r="I2198" s="13" t="s">
        <v>2979</v>
      </c>
      <c r="J2198" s="13" t="s">
        <v>2977</v>
      </c>
      <c r="K2198" s="20">
        <v>10121</v>
      </c>
      <c r="L2198" s="13" t="s">
        <v>669</v>
      </c>
      <c r="M2198" s="20">
        <v>113040</v>
      </c>
      <c r="N2198" s="13" t="s">
        <v>2978</v>
      </c>
      <c r="O2198" s="13" t="s">
        <v>724</v>
      </c>
      <c r="P2198" s="13" t="s">
        <v>681</v>
      </c>
      <c r="Q2198" s="13" t="s">
        <v>874</v>
      </c>
      <c r="R2198" s="13" t="s">
        <v>714</v>
      </c>
      <c r="S2198" s="13" t="s">
        <v>682</v>
      </c>
    </row>
    <row r="2199" spans="1:19" x14ac:dyDescent="0.25">
      <c r="A2199" s="13" t="s">
        <v>702</v>
      </c>
      <c r="B2199" s="13" t="s">
        <v>703</v>
      </c>
      <c r="C2199" s="13" t="s">
        <v>704</v>
      </c>
      <c r="D2199" s="13" t="s">
        <v>705</v>
      </c>
      <c r="E2199" s="13" t="s">
        <v>706</v>
      </c>
      <c r="F2199" s="14">
        <v>1089.69</v>
      </c>
      <c r="G2199" s="13" t="s">
        <v>707</v>
      </c>
      <c r="H2199" s="19">
        <v>43922</v>
      </c>
      <c r="I2199" s="13" t="s">
        <v>2980</v>
      </c>
      <c r="J2199" s="13" t="s">
        <v>2981</v>
      </c>
      <c r="K2199" s="20">
        <v>10121</v>
      </c>
      <c r="L2199" s="13" t="s">
        <v>669</v>
      </c>
      <c r="M2199" s="20">
        <v>113060</v>
      </c>
      <c r="N2199" s="13" t="s">
        <v>2982</v>
      </c>
      <c r="O2199" s="13" t="s">
        <v>711</v>
      </c>
      <c r="P2199" s="13" t="s">
        <v>712</v>
      </c>
      <c r="Q2199" s="13" t="s">
        <v>713</v>
      </c>
      <c r="R2199" s="13" t="s">
        <v>714</v>
      </c>
      <c r="S2199" s="13" t="s">
        <v>721</v>
      </c>
    </row>
    <row r="2200" spans="1:19" x14ac:dyDescent="0.25">
      <c r="A2200" s="13" t="s">
        <v>716</v>
      </c>
      <c r="B2200" s="13" t="s">
        <v>703</v>
      </c>
      <c r="C2200" s="13" t="s">
        <v>717</v>
      </c>
      <c r="D2200" s="13" t="s">
        <v>705</v>
      </c>
      <c r="E2200" s="13" t="s">
        <v>706</v>
      </c>
      <c r="F2200" s="14">
        <v>1089.69</v>
      </c>
      <c r="G2200" s="13" t="s">
        <v>707</v>
      </c>
      <c r="H2200" s="19">
        <v>43952</v>
      </c>
      <c r="I2200" s="13" t="s">
        <v>2980</v>
      </c>
      <c r="J2200" s="13" t="s">
        <v>2981</v>
      </c>
      <c r="K2200" s="20">
        <v>10121</v>
      </c>
      <c r="L2200" s="13" t="s">
        <v>669</v>
      </c>
      <c r="M2200" s="20">
        <v>113060</v>
      </c>
      <c r="N2200" s="13" t="s">
        <v>2982</v>
      </c>
      <c r="O2200" s="13" t="s">
        <v>718</v>
      </c>
      <c r="P2200" s="13" t="s">
        <v>719</v>
      </c>
      <c r="Q2200" s="13" t="s">
        <v>720</v>
      </c>
      <c r="R2200" s="13" t="s">
        <v>714</v>
      </c>
      <c r="S2200" s="13" t="s">
        <v>721</v>
      </c>
    </row>
    <row r="2201" spans="1:19" x14ac:dyDescent="0.25">
      <c r="A2201" s="13" t="s">
        <v>722</v>
      </c>
      <c r="B2201" s="13" t="s">
        <v>703</v>
      </c>
      <c r="C2201" s="13" t="s">
        <v>723</v>
      </c>
      <c r="D2201" s="13" t="s">
        <v>705</v>
      </c>
      <c r="E2201" s="13" t="s">
        <v>706</v>
      </c>
      <c r="F2201" s="14">
        <v>1089.69</v>
      </c>
      <c r="G2201" s="13" t="s">
        <v>707</v>
      </c>
      <c r="H2201" s="19">
        <v>43983</v>
      </c>
      <c r="I2201" s="13" t="s">
        <v>2911</v>
      </c>
      <c r="J2201" s="13" t="s">
        <v>2981</v>
      </c>
      <c r="K2201" s="20">
        <v>10121</v>
      </c>
      <c r="L2201" s="13" t="s">
        <v>669</v>
      </c>
      <c r="M2201" s="20">
        <v>113060</v>
      </c>
      <c r="N2201" s="13" t="s">
        <v>2982</v>
      </c>
      <c r="O2201" s="13" t="s">
        <v>724</v>
      </c>
      <c r="P2201" s="13" t="s">
        <v>725</v>
      </c>
      <c r="Q2201" s="13" t="s">
        <v>726</v>
      </c>
      <c r="R2201" s="13" t="s">
        <v>714</v>
      </c>
      <c r="S2201" s="13" t="s">
        <v>721</v>
      </c>
    </row>
    <row r="2202" spans="1:19" x14ac:dyDescent="0.25">
      <c r="A2202" s="13" t="s">
        <v>702</v>
      </c>
      <c r="B2202" s="13" t="s">
        <v>703</v>
      </c>
      <c r="C2202" s="13" t="s">
        <v>704</v>
      </c>
      <c r="D2202" s="13" t="s">
        <v>705</v>
      </c>
      <c r="E2202" s="13" t="s">
        <v>706</v>
      </c>
      <c r="F2202" s="14">
        <v>361.63</v>
      </c>
      <c r="G2202" s="13" t="s">
        <v>707</v>
      </c>
      <c r="H2202" s="19">
        <v>43922</v>
      </c>
      <c r="I2202" s="13" t="s">
        <v>2983</v>
      </c>
      <c r="J2202" s="13" t="s">
        <v>2984</v>
      </c>
      <c r="K2202" s="20">
        <v>10121</v>
      </c>
      <c r="L2202" s="13" t="s">
        <v>669</v>
      </c>
      <c r="M2202" s="20">
        <v>114000</v>
      </c>
      <c r="N2202" s="13" t="s">
        <v>2985</v>
      </c>
      <c r="O2202" s="13" t="s">
        <v>711</v>
      </c>
      <c r="P2202" s="13" t="s">
        <v>712</v>
      </c>
      <c r="Q2202" s="13" t="s">
        <v>713</v>
      </c>
      <c r="R2202" s="13" t="s">
        <v>714</v>
      </c>
      <c r="S2202" s="13" t="s">
        <v>741</v>
      </c>
    </row>
    <row r="2203" spans="1:19" x14ac:dyDescent="0.25">
      <c r="A2203" s="13" t="s">
        <v>716</v>
      </c>
      <c r="B2203" s="13" t="s">
        <v>703</v>
      </c>
      <c r="C2203" s="13" t="s">
        <v>717</v>
      </c>
      <c r="D2203" s="13" t="s">
        <v>705</v>
      </c>
      <c r="E2203" s="13" t="s">
        <v>706</v>
      </c>
      <c r="F2203" s="14">
        <v>361.63</v>
      </c>
      <c r="G2203" s="13" t="s">
        <v>707</v>
      </c>
      <c r="H2203" s="19">
        <v>43952</v>
      </c>
      <c r="I2203" s="13" t="s">
        <v>2983</v>
      </c>
      <c r="J2203" s="13" t="s">
        <v>2984</v>
      </c>
      <c r="K2203" s="20">
        <v>10121</v>
      </c>
      <c r="L2203" s="13" t="s">
        <v>669</v>
      </c>
      <c r="M2203" s="20">
        <v>114000</v>
      </c>
      <c r="N2203" s="13" t="s">
        <v>2985</v>
      </c>
      <c r="O2203" s="13" t="s">
        <v>718</v>
      </c>
      <c r="P2203" s="13" t="s">
        <v>719</v>
      </c>
      <c r="Q2203" s="13" t="s">
        <v>720</v>
      </c>
      <c r="R2203" s="13" t="s">
        <v>714</v>
      </c>
      <c r="S2203" s="13" t="s">
        <v>741</v>
      </c>
    </row>
    <row r="2204" spans="1:19" x14ac:dyDescent="0.25">
      <c r="A2204" s="13" t="s">
        <v>722</v>
      </c>
      <c r="B2204" s="13" t="s">
        <v>703</v>
      </c>
      <c r="C2204" s="13" t="s">
        <v>723</v>
      </c>
      <c r="D2204" s="13" t="s">
        <v>705</v>
      </c>
      <c r="E2204" s="13" t="s">
        <v>706</v>
      </c>
      <c r="F2204" s="14">
        <v>361.63</v>
      </c>
      <c r="G2204" s="13" t="s">
        <v>707</v>
      </c>
      <c r="H2204" s="19">
        <v>43983</v>
      </c>
      <c r="I2204" s="13" t="s">
        <v>2914</v>
      </c>
      <c r="J2204" s="13" t="s">
        <v>2984</v>
      </c>
      <c r="K2204" s="20">
        <v>10121</v>
      </c>
      <c r="L2204" s="13" t="s">
        <v>669</v>
      </c>
      <c r="M2204" s="20">
        <v>114000</v>
      </c>
      <c r="N2204" s="13" t="s">
        <v>2985</v>
      </c>
      <c r="O2204" s="13" t="s">
        <v>724</v>
      </c>
      <c r="P2204" s="13" t="s">
        <v>725</v>
      </c>
      <c r="Q2204" s="13" t="s">
        <v>726</v>
      </c>
      <c r="R2204" s="13" t="s">
        <v>714</v>
      </c>
      <c r="S2204" s="13" t="s">
        <v>741</v>
      </c>
    </row>
    <row r="2205" spans="1:19" x14ac:dyDescent="0.25">
      <c r="A2205" s="13" t="s">
        <v>702</v>
      </c>
      <c r="B2205" s="13" t="s">
        <v>703</v>
      </c>
      <c r="C2205" s="13" t="s">
        <v>704</v>
      </c>
      <c r="D2205" s="13" t="s">
        <v>705</v>
      </c>
      <c r="E2205" s="13" t="s">
        <v>706</v>
      </c>
      <c r="F2205" s="14">
        <v>1646.22</v>
      </c>
      <c r="G2205" s="13" t="s">
        <v>707</v>
      </c>
      <c r="H2205" s="19">
        <v>43922</v>
      </c>
      <c r="I2205" s="13" t="s">
        <v>2986</v>
      </c>
      <c r="J2205" s="13" t="s">
        <v>2987</v>
      </c>
      <c r="K2205" s="20">
        <v>10121</v>
      </c>
      <c r="L2205" s="13" t="s">
        <v>669</v>
      </c>
      <c r="M2205" s="20">
        <v>114010</v>
      </c>
      <c r="N2205" s="13" t="s">
        <v>2988</v>
      </c>
      <c r="O2205" s="13" t="s">
        <v>711</v>
      </c>
      <c r="P2205" s="13" t="s">
        <v>712</v>
      </c>
      <c r="Q2205" s="13" t="s">
        <v>713</v>
      </c>
      <c r="R2205" s="13" t="s">
        <v>714</v>
      </c>
      <c r="S2205" s="13" t="s">
        <v>715</v>
      </c>
    </row>
    <row r="2206" spans="1:19" x14ac:dyDescent="0.25">
      <c r="A2206" s="13" t="s">
        <v>716</v>
      </c>
      <c r="B2206" s="13" t="s">
        <v>703</v>
      </c>
      <c r="C2206" s="13" t="s">
        <v>717</v>
      </c>
      <c r="D2206" s="13" t="s">
        <v>705</v>
      </c>
      <c r="E2206" s="13" t="s">
        <v>706</v>
      </c>
      <c r="F2206" s="14">
        <v>1646.22</v>
      </c>
      <c r="G2206" s="13" t="s">
        <v>707</v>
      </c>
      <c r="H2206" s="19">
        <v>43952</v>
      </c>
      <c r="I2206" s="13" t="s">
        <v>2986</v>
      </c>
      <c r="J2206" s="13" t="s">
        <v>2987</v>
      </c>
      <c r="K2206" s="20">
        <v>10121</v>
      </c>
      <c r="L2206" s="13" t="s">
        <v>669</v>
      </c>
      <c r="M2206" s="20">
        <v>114010</v>
      </c>
      <c r="N2206" s="13" t="s">
        <v>2988</v>
      </c>
      <c r="O2206" s="13" t="s">
        <v>718</v>
      </c>
      <c r="P2206" s="13" t="s">
        <v>719</v>
      </c>
      <c r="Q2206" s="13" t="s">
        <v>720</v>
      </c>
      <c r="R2206" s="13" t="s">
        <v>714</v>
      </c>
      <c r="S2206" s="13" t="s">
        <v>715</v>
      </c>
    </row>
    <row r="2207" spans="1:19" x14ac:dyDescent="0.25">
      <c r="A2207" s="13" t="s">
        <v>722</v>
      </c>
      <c r="B2207" s="13" t="s">
        <v>703</v>
      </c>
      <c r="C2207" s="13" t="s">
        <v>723</v>
      </c>
      <c r="D2207" s="13" t="s">
        <v>705</v>
      </c>
      <c r="E2207" s="13" t="s">
        <v>706</v>
      </c>
      <c r="F2207" s="14">
        <v>1646.22</v>
      </c>
      <c r="G2207" s="13" t="s">
        <v>707</v>
      </c>
      <c r="H2207" s="19">
        <v>43983</v>
      </c>
      <c r="I2207" s="13" t="s">
        <v>2917</v>
      </c>
      <c r="J2207" s="13" t="s">
        <v>2987</v>
      </c>
      <c r="K2207" s="20">
        <v>10121</v>
      </c>
      <c r="L2207" s="13" t="s">
        <v>669</v>
      </c>
      <c r="M2207" s="20">
        <v>114010</v>
      </c>
      <c r="N2207" s="13" t="s">
        <v>2988</v>
      </c>
      <c r="O2207" s="13" t="s">
        <v>724</v>
      </c>
      <c r="P2207" s="13" t="s">
        <v>725</v>
      </c>
      <c r="Q2207" s="13" t="s">
        <v>726</v>
      </c>
      <c r="R2207" s="13" t="s">
        <v>714</v>
      </c>
      <c r="S2207" s="13" t="s">
        <v>715</v>
      </c>
    </row>
    <row r="2208" spans="1:19" x14ac:dyDescent="0.25">
      <c r="A2208" s="13" t="s">
        <v>702</v>
      </c>
      <c r="B2208" s="13" t="s">
        <v>703</v>
      </c>
      <c r="C2208" s="13" t="s">
        <v>704</v>
      </c>
      <c r="D2208" s="13" t="s">
        <v>705</v>
      </c>
      <c r="E2208" s="13" t="s">
        <v>706</v>
      </c>
      <c r="F2208" s="14">
        <v>1010.08</v>
      </c>
      <c r="G2208" s="13" t="s">
        <v>707</v>
      </c>
      <c r="H2208" s="19">
        <v>43922</v>
      </c>
      <c r="I2208" s="13" t="s">
        <v>2989</v>
      </c>
      <c r="J2208" s="13" t="s">
        <v>2990</v>
      </c>
      <c r="K2208" s="20">
        <v>10121</v>
      </c>
      <c r="L2208" s="13" t="s">
        <v>669</v>
      </c>
      <c r="M2208" s="20">
        <v>114020</v>
      </c>
      <c r="N2208" s="13" t="s">
        <v>2991</v>
      </c>
      <c r="O2208" s="13" t="s">
        <v>711</v>
      </c>
      <c r="P2208" s="13" t="s">
        <v>712</v>
      </c>
      <c r="Q2208" s="13" t="s">
        <v>713</v>
      </c>
      <c r="R2208" s="13" t="s">
        <v>714</v>
      </c>
      <c r="S2208" s="13" t="s">
        <v>730</v>
      </c>
    </row>
    <row r="2209" spans="1:19" x14ac:dyDescent="0.25">
      <c r="A2209" s="13" t="s">
        <v>716</v>
      </c>
      <c r="B2209" s="13" t="s">
        <v>703</v>
      </c>
      <c r="C2209" s="13" t="s">
        <v>717</v>
      </c>
      <c r="D2209" s="13" t="s">
        <v>705</v>
      </c>
      <c r="E2209" s="13" t="s">
        <v>706</v>
      </c>
      <c r="F2209" s="14">
        <v>1010.08</v>
      </c>
      <c r="G2209" s="13" t="s">
        <v>707</v>
      </c>
      <c r="H2209" s="19">
        <v>43952</v>
      </c>
      <c r="I2209" s="13" t="s">
        <v>2989</v>
      </c>
      <c r="J2209" s="13" t="s">
        <v>2990</v>
      </c>
      <c r="K2209" s="20">
        <v>10121</v>
      </c>
      <c r="L2209" s="13" t="s">
        <v>669</v>
      </c>
      <c r="M2209" s="20">
        <v>114020</v>
      </c>
      <c r="N2209" s="13" t="s">
        <v>2991</v>
      </c>
      <c r="O2209" s="13" t="s">
        <v>718</v>
      </c>
      <c r="P2209" s="13" t="s">
        <v>719</v>
      </c>
      <c r="Q2209" s="13" t="s">
        <v>720</v>
      </c>
      <c r="R2209" s="13" t="s">
        <v>714</v>
      </c>
      <c r="S2209" s="13" t="s">
        <v>730</v>
      </c>
    </row>
    <row r="2210" spans="1:19" x14ac:dyDescent="0.25">
      <c r="A2210" s="13" t="s">
        <v>722</v>
      </c>
      <c r="B2210" s="13" t="s">
        <v>703</v>
      </c>
      <c r="C2210" s="13" t="s">
        <v>723</v>
      </c>
      <c r="D2210" s="13" t="s">
        <v>705</v>
      </c>
      <c r="E2210" s="13" t="s">
        <v>706</v>
      </c>
      <c r="F2210" s="14">
        <v>1010.08</v>
      </c>
      <c r="G2210" s="13" t="s">
        <v>707</v>
      </c>
      <c r="H2210" s="19">
        <v>43983</v>
      </c>
      <c r="I2210" s="13" t="s">
        <v>2920</v>
      </c>
      <c r="J2210" s="13" t="s">
        <v>2990</v>
      </c>
      <c r="K2210" s="20">
        <v>10121</v>
      </c>
      <c r="L2210" s="13" t="s">
        <v>669</v>
      </c>
      <c r="M2210" s="20">
        <v>114020</v>
      </c>
      <c r="N2210" s="13" t="s">
        <v>2991</v>
      </c>
      <c r="O2210" s="13" t="s">
        <v>724</v>
      </c>
      <c r="P2210" s="13" t="s">
        <v>725</v>
      </c>
      <c r="Q2210" s="13" t="s">
        <v>726</v>
      </c>
      <c r="R2210" s="13" t="s">
        <v>714</v>
      </c>
      <c r="S2210" s="13" t="s">
        <v>730</v>
      </c>
    </row>
    <row r="2211" spans="1:19" x14ac:dyDescent="0.25">
      <c r="A2211" s="13" t="s">
        <v>702</v>
      </c>
      <c r="B2211" s="13" t="s">
        <v>703</v>
      </c>
      <c r="C2211" s="13" t="s">
        <v>704</v>
      </c>
      <c r="D2211" s="13" t="s">
        <v>705</v>
      </c>
      <c r="E2211" s="13" t="s">
        <v>706</v>
      </c>
      <c r="F2211" s="14">
        <v>11443.51</v>
      </c>
      <c r="G2211" s="13" t="s">
        <v>707</v>
      </c>
      <c r="H2211" s="19">
        <v>43922</v>
      </c>
      <c r="I2211" s="13" t="s">
        <v>2992</v>
      </c>
      <c r="J2211" s="13" t="s">
        <v>2993</v>
      </c>
      <c r="K2211" s="20">
        <v>10121</v>
      </c>
      <c r="L2211" s="13" t="s">
        <v>669</v>
      </c>
      <c r="M2211" s="20">
        <v>114040</v>
      </c>
      <c r="N2211" s="13" t="s">
        <v>2994</v>
      </c>
      <c r="O2211" s="13" t="s">
        <v>711</v>
      </c>
      <c r="P2211" s="13" t="s">
        <v>712</v>
      </c>
      <c r="Q2211" s="13" t="s">
        <v>713</v>
      </c>
      <c r="R2211" s="13" t="s">
        <v>714</v>
      </c>
      <c r="S2211" s="13" t="s">
        <v>682</v>
      </c>
    </row>
    <row r="2212" spans="1:19" x14ac:dyDescent="0.25">
      <c r="A2212" s="13" t="s">
        <v>716</v>
      </c>
      <c r="B2212" s="13" t="s">
        <v>703</v>
      </c>
      <c r="C2212" s="13" t="s">
        <v>717</v>
      </c>
      <c r="D2212" s="13" t="s">
        <v>705</v>
      </c>
      <c r="E2212" s="13" t="s">
        <v>706</v>
      </c>
      <c r="F2212" s="14">
        <v>11637.01</v>
      </c>
      <c r="G2212" s="13" t="s">
        <v>707</v>
      </c>
      <c r="H2212" s="19">
        <v>43952</v>
      </c>
      <c r="I2212" s="13" t="s">
        <v>2992</v>
      </c>
      <c r="J2212" s="13" t="s">
        <v>2993</v>
      </c>
      <c r="K2212" s="20">
        <v>10121</v>
      </c>
      <c r="L2212" s="13" t="s">
        <v>669</v>
      </c>
      <c r="M2212" s="20">
        <v>114040</v>
      </c>
      <c r="N2212" s="13" t="s">
        <v>2994</v>
      </c>
      <c r="O2212" s="13" t="s">
        <v>718</v>
      </c>
      <c r="P2212" s="13" t="s">
        <v>719</v>
      </c>
      <c r="Q2212" s="13" t="s">
        <v>720</v>
      </c>
      <c r="R2212" s="13" t="s">
        <v>714</v>
      </c>
      <c r="S2212" s="13" t="s">
        <v>682</v>
      </c>
    </row>
    <row r="2213" spans="1:19" x14ac:dyDescent="0.25">
      <c r="A2213" s="13" t="s">
        <v>722</v>
      </c>
      <c r="B2213" s="13" t="s">
        <v>703</v>
      </c>
      <c r="C2213" s="13" t="s">
        <v>723</v>
      </c>
      <c r="D2213" s="13" t="s">
        <v>705</v>
      </c>
      <c r="E2213" s="13" t="s">
        <v>706</v>
      </c>
      <c r="F2213" s="14">
        <v>11686.03</v>
      </c>
      <c r="G2213" s="13" t="s">
        <v>707</v>
      </c>
      <c r="H2213" s="19">
        <v>43983</v>
      </c>
      <c r="I2213" s="13" t="s">
        <v>2923</v>
      </c>
      <c r="J2213" s="13" t="s">
        <v>2993</v>
      </c>
      <c r="K2213" s="20">
        <v>10121</v>
      </c>
      <c r="L2213" s="13" t="s">
        <v>669</v>
      </c>
      <c r="M2213" s="20">
        <v>114040</v>
      </c>
      <c r="N2213" s="13" t="s">
        <v>2994</v>
      </c>
      <c r="O2213" s="13" t="s">
        <v>724</v>
      </c>
      <c r="P2213" s="13" t="s">
        <v>725</v>
      </c>
      <c r="Q2213" s="13" t="s">
        <v>726</v>
      </c>
      <c r="R2213" s="13" t="s">
        <v>714</v>
      </c>
      <c r="S2213" s="13" t="s">
        <v>682</v>
      </c>
    </row>
    <row r="2214" spans="1:19" x14ac:dyDescent="0.25">
      <c r="A2214" s="13" t="s">
        <v>702</v>
      </c>
      <c r="B2214" s="13" t="s">
        <v>703</v>
      </c>
      <c r="C2214" s="13" t="s">
        <v>704</v>
      </c>
      <c r="D2214" s="13" t="s">
        <v>705</v>
      </c>
      <c r="E2214" s="13" t="s">
        <v>706</v>
      </c>
      <c r="F2214" s="14">
        <v>4256.1499999999996</v>
      </c>
      <c r="G2214" s="13" t="s">
        <v>707</v>
      </c>
      <c r="H2214" s="19">
        <v>43922</v>
      </c>
      <c r="I2214" s="13" t="s">
        <v>2995</v>
      </c>
      <c r="J2214" s="13" t="s">
        <v>2996</v>
      </c>
      <c r="K2214" s="20">
        <v>10121</v>
      </c>
      <c r="L2214" s="13" t="s">
        <v>669</v>
      </c>
      <c r="M2214" s="20">
        <v>114060</v>
      </c>
      <c r="N2214" s="13" t="s">
        <v>2997</v>
      </c>
      <c r="O2214" s="13" t="s">
        <v>711</v>
      </c>
      <c r="P2214" s="13" t="s">
        <v>712</v>
      </c>
      <c r="Q2214" s="13" t="s">
        <v>713</v>
      </c>
      <c r="R2214" s="13" t="s">
        <v>714</v>
      </c>
      <c r="S2214" s="13" t="s">
        <v>721</v>
      </c>
    </row>
    <row r="2215" spans="1:19" x14ac:dyDescent="0.25">
      <c r="A2215" s="13" t="s">
        <v>716</v>
      </c>
      <c r="B2215" s="13" t="s">
        <v>703</v>
      </c>
      <c r="C2215" s="13" t="s">
        <v>717</v>
      </c>
      <c r="D2215" s="13" t="s">
        <v>705</v>
      </c>
      <c r="E2215" s="13" t="s">
        <v>706</v>
      </c>
      <c r="F2215" s="14">
        <v>4256.1499999999996</v>
      </c>
      <c r="G2215" s="13" t="s">
        <v>707</v>
      </c>
      <c r="H2215" s="19">
        <v>43952</v>
      </c>
      <c r="I2215" s="13" t="s">
        <v>2995</v>
      </c>
      <c r="J2215" s="13" t="s">
        <v>2996</v>
      </c>
      <c r="K2215" s="20">
        <v>10121</v>
      </c>
      <c r="L2215" s="13" t="s">
        <v>669</v>
      </c>
      <c r="M2215" s="20">
        <v>114060</v>
      </c>
      <c r="N2215" s="13" t="s">
        <v>2997</v>
      </c>
      <c r="O2215" s="13" t="s">
        <v>718</v>
      </c>
      <c r="P2215" s="13" t="s">
        <v>719</v>
      </c>
      <c r="Q2215" s="13" t="s">
        <v>720</v>
      </c>
      <c r="R2215" s="13" t="s">
        <v>714</v>
      </c>
      <c r="S2215" s="13" t="s">
        <v>721</v>
      </c>
    </row>
    <row r="2216" spans="1:19" x14ac:dyDescent="0.25">
      <c r="A2216" s="13" t="s">
        <v>722</v>
      </c>
      <c r="B2216" s="13" t="s">
        <v>703</v>
      </c>
      <c r="C2216" s="13" t="s">
        <v>723</v>
      </c>
      <c r="D2216" s="13" t="s">
        <v>705</v>
      </c>
      <c r="E2216" s="13" t="s">
        <v>706</v>
      </c>
      <c r="F2216" s="14">
        <v>4256.1499999999996</v>
      </c>
      <c r="G2216" s="13" t="s">
        <v>707</v>
      </c>
      <c r="H2216" s="19">
        <v>43983</v>
      </c>
      <c r="I2216" s="13" t="s">
        <v>2926</v>
      </c>
      <c r="J2216" s="13" t="s">
        <v>2996</v>
      </c>
      <c r="K2216" s="20">
        <v>10121</v>
      </c>
      <c r="L2216" s="13" t="s">
        <v>669</v>
      </c>
      <c r="M2216" s="20">
        <v>114060</v>
      </c>
      <c r="N2216" s="13" t="s">
        <v>2997</v>
      </c>
      <c r="O2216" s="13" t="s">
        <v>724</v>
      </c>
      <c r="P2216" s="13" t="s">
        <v>725</v>
      </c>
      <c r="Q2216" s="13" t="s">
        <v>726</v>
      </c>
      <c r="R2216" s="13" t="s">
        <v>714</v>
      </c>
      <c r="S2216" s="13" t="s">
        <v>721</v>
      </c>
    </row>
    <row r="2217" spans="1:19" x14ac:dyDescent="0.25">
      <c r="A2217" s="13" t="s">
        <v>702</v>
      </c>
      <c r="B2217" s="13" t="s">
        <v>703</v>
      </c>
      <c r="C2217" s="13" t="s">
        <v>704</v>
      </c>
      <c r="D2217" s="13" t="s">
        <v>705</v>
      </c>
      <c r="E2217" s="13" t="s">
        <v>706</v>
      </c>
      <c r="F2217" s="14">
        <v>14616.84</v>
      </c>
      <c r="G2217" s="13" t="s">
        <v>707</v>
      </c>
      <c r="H2217" s="19">
        <v>43922</v>
      </c>
      <c r="I2217" s="13" t="s">
        <v>2998</v>
      </c>
      <c r="J2217" s="13" t="s">
        <v>2999</v>
      </c>
      <c r="K2217" s="20">
        <v>10127</v>
      </c>
      <c r="L2217" s="13" t="s">
        <v>670</v>
      </c>
      <c r="M2217" s="20">
        <v>111100</v>
      </c>
      <c r="N2217" s="13" t="s">
        <v>3000</v>
      </c>
      <c r="O2217" s="13" t="s">
        <v>711</v>
      </c>
      <c r="P2217" s="13" t="s">
        <v>712</v>
      </c>
      <c r="Q2217" s="13" t="s">
        <v>713</v>
      </c>
      <c r="R2217" s="13" t="s">
        <v>714</v>
      </c>
      <c r="S2217" s="13" t="s">
        <v>715</v>
      </c>
    </row>
    <row r="2218" spans="1:19" x14ac:dyDescent="0.25">
      <c r="A2218" s="13" t="s">
        <v>716</v>
      </c>
      <c r="B2218" s="13" t="s">
        <v>703</v>
      </c>
      <c r="C2218" s="13" t="s">
        <v>717</v>
      </c>
      <c r="D2218" s="13" t="s">
        <v>705</v>
      </c>
      <c r="E2218" s="13" t="s">
        <v>706</v>
      </c>
      <c r="F2218" s="14">
        <v>14523.52</v>
      </c>
      <c r="G2218" s="13" t="s">
        <v>707</v>
      </c>
      <c r="H2218" s="19">
        <v>43952</v>
      </c>
      <c r="I2218" s="13" t="s">
        <v>2998</v>
      </c>
      <c r="J2218" s="13" t="s">
        <v>2999</v>
      </c>
      <c r="K2218" s="20">
        <v>10127</v>
      </c>
      <c r="L2218" s="13" t="s">
        <v>670</v>
      </c>
      <c r="M2218" s="20">
        <v>111100</v>
      </c>
      <c r="N2218" s="13" t="s">
        <v>3000</v>
      </c>
      <c r="O2218" s="13" t="s">
        <v>718</v>
      </c>
      <c r="P2218" s="13" t="s">
        <v>719</v>
      </c>
      <c r="Q2218" s="13" t="s">
        <v>720</v>
      </c>
      <c r="R2218" s="13" t="s">
        <v>714</v>
      </c>
      <c r="S2218" s="13" t="s">
        <v>715</v>
      </c>
    </row>
    <row r="2219" spans="1:19" x14ac:dyDescent="0.25">
      <c r="A2219" s="13" t="s">
        <v>722</v>
      </c>
      <c r="B2219" s="13" t="s">
        <v>703</v>
      </c>
      <c r="C2219" s="13" t="s">
        <v>723</v>
      </c>
      <c r="D2219" s="13" t="s">
        <v>705</v>
      </c>
      <c r="E2219" s="13" t="s">
        <v>706</v>
      </c>
      <c r="F2219" s="14">
        <v>14968.96</v>
      </c>
      <c r="G2219" s="13" t="s">
        <v>707</v>
      </c>
      <c r="H2219" s="19">
        <v>43983</v>
      </c>
      <c r="I2219" s="13" t="s">
        <v>2929</v>
      </c>
      <c r="J2219" s="13" t="s">
        <v>2999</v>
      </c>
      <c r="K2219" s="20">
        <v>10127</v>
      </c>
      <c r="L2219" s="13" t="s">
        <v>670</v>
      </c>
      <c r="M2219" s="20">
        <v>111100</v>
      </c>
      <c r="N2219" s="13" t="s">
        <v>3000</v>
      </c>
      <c r="O2219" s="13" t="s">
        <v>724</v>
      </c>
      <c r="P2219" s="13" t="s">
        <v>725</v>
      </c>
      <c r="Q2219" s="13" t="s">
        <v>726</v>
      </c>
      <c r="R2219" s="13" t="s">
        <v>714</v>
      </c>
      <c r="S2219" s="13" t="s">
        <v>715</v>
      </c>
    </row>
    <row r="2220" spans="1:19" x14ac:dyDescent="0.25">
      <c r="A2220" s="13" t="s">
        <v>702</v>
      </c>
      <c r="B2220" s="13" t="s">
        <v>703</v>
      </c>
      <c r="C2220" s="13" t="s">
        <v>704</v>
      </c>
      <c r="D2220" s="13" t="s">
        <v>705</v>
      </c>
      <c r="E2220" s="13" t="s">
        <v>706</v>
      </c>
      <c r="F2220" s="14">
        <v>14404.76</v>
      </c>
      <c r="G2220" s="13" t="s">
        <v>707</v>
      </c>
      <c r="H2220" s="19">
        <v>43922</v>
      </c>
      <c r="I2220" s="13" t="s">
        <v>3001</v>
      </c>
      <c r="J2220" s="13" t="s">
        <v>3002</v>
      </c>
      <c r="K2220" s="20">
        <v>10127</v>
      </c>
      <c r="L2220" s="13" t="s">
        <v>670</v>
      </c>
      <c r="M2220" s="20">
        <v>111200</v>
      </c>
      <c r="N2220" s="13" t="s">
        <v>3003</v>
      </c>
      <c r="O2220" s="13" t="s">
        <v>711</v>
      </c>
      <c r="P2220" s="13" t="s">
        <v>712</v>
      </c>
      <c r="Q2220" s="13" t="s">
        <v>713</v>
      </c>
      <c r="R2220" s="13" t="s">
        <v>714</v>
      </c>
      <c r="S2220" s="13" t="s">
        <v>730</v>
      </c>
    </row>
    <row r="2221" spans="1:19" x14ac:dyDescent="0.25">
      <c r="A2221" s="13" t="s">
        <v>716</v>
      </c>
      <c r="B2221" s="13" t="s">
        <v>703</v>
      </c>
      <c r="C2221" s="13" t="s">
        <v>717</v>
      </c>
      <c r="D2221" s="13" t="s">
        <v>705</v>
      </c>
      <c r="E2221" s="13" t="s">
        <v>706</v>
      </c>
      <c r="F2221" s="14">
        <v>13982.29</v>
      </c>
      <c r="G2221" s="13" t="s">
        <v>707</v>
      </c>
      <c r="H2221" s="19">
        <v>43952</v>
      </c>
      <c r="I2221" s="13" t="s">
        <v>3001</v>
      </c>
      <c r="J2221" s="13" t="s">
        <v>3002</v>
      </c>
      <c r="K2221" s="20">
        <v>10127</v>
      </c>
      <c r="L2221" s="13" t="s">
        <v>670</v>
      </c>
      <c r="M2221" s="20">
        <v>111200</v>
      </c>
      <c r="N2221" s="13" t="s">
        <v>3003</v>
      </c>
      <c r="O2221" s="13" t="s">
        <v>718</v>
      </c>
      <c r="P2221" s="13" t="s">
        <v>719</v>
      </c>
      <c r="Q2221" s="13" t="s">
        <v>720</v>
      </c>
      <c r="R2221" s="13" t="s">
        <v>714</v>
      </c>
      <c r="S2221" s="13" t="s">
        <v>730</v>
      </c>
    </row>
    <row r="2222" spans="1:19" x14ac:dyDescent="0.25">
      <c r="A2222" s="13" t="s">
        <v>722</v>
      </c>
      <c r="B2222" s="13" t="s">
        <v>703</v>
      </c>
      <c r="C2222" s="13" t="s">
        <v>723</v>
      </c>
      <c r="D2222" s="13" t="s">
        <v>705</v>
      </c>
      <c r="E2222" s="13" t="s">
        <v>706</v>
      </c>
      <c r="F2222" s="14">
        <v>14994.41</v>
      </c>
      <c r="G2222" s="13" t="s">
        <v>707</v>
      </c>
      <c r="H2222" s="19">
        <v>43983</v>
      </c>
      <c r="I2222" s="13" t="s">
        <v>2932</v>
      </c>
      <c r="J2222" s="13" t="s">
        <v>3002</v>
      </c>
      <c r="K2222" s="20">
        <v>10127</v>
      </c>
      <c r="L2222" s="13" t="s">
        <v>670</v>
      </c>
      <c r="M2222" s="20">
        <v>111200</v>
      </c>
      <c r="N2222" s="13" t="s">
        <v>3003</v>
      </c>
      <c r="O2222" s="13" t="s">
        <v>724</v>
      </c>
      <c r="P2222" s="13" t="s">
        <v>725</v>
      </c>
      <c r="Q2222" s="13" t="s">
        <v>726</v>
      </c>
      <c r="R2222" s="13" t="s">
        <v>714</v>
      </c>
      <c r="S2222" s="13" t="s">
        <v>730</v>
      </c>
    </row>
    <row r="2223" spans="1:19" x14ac:dyDescent="0.25">
      <c r="A2223" s="13" t="s">
        <v>722</v>
      </c>
      <c r="B2223" s="13" t="s">
        <v>703</v>
      </c>
      <c r="C2223" s="13" t="s">
        <v>723</v>
      </c>
      <c r="D2223" s="13" t="s">
        <v>705</v>
      </c>
      <c r="E2223" s="13" t="s">
        <v>706</v>
      </c>
      <c r="F2223" s="14">
        <v>496.21</v>
      </c>
      <c r="G2223" s="13" t="s">
        <v>707</v>
      </c>
      <c r="H2223" s="19">
        <v>43983</v>
      </c>
      <c r="I2223" s="13" t="s">
        <v>3004</v>
      </c>
      <c r="J2223" s="13" t="s">
        <v>3002</v>
      </c>
      <c r="K2223" s="20">
        <v>10127</v>
      </c>
      <c r="L2223" s="13" t="s">
        <v>670</v>
      </c>
      <c r="M2223" s="20">
        <v>111200</v>
      </c>
      <c r="N2223" s="13" t="s">
        <v>3003</v>
      </c>
      <c r="O2223" s="13" t="s">
        <v>724</v>
      </c>
      <c r="P2223" s="13" t="s">
        <v>681</v>
      </c>
      <c r="Q2223" s="13" t="s">
        <v>874</v>
      </c>
      <c r="R2223" s="13" t="s">
        <v>714</v>
      </c>
      <c r="S2223" s="13" t="s">
        <v>730</v>
      </c>
    </row>
    <row r="2224" spans="1:19" x14ac:dyDescent="0.25">
      <c r="A2224" s="13" t="s">
        <v>702</v>
      </c>
      <c r="B2224" s="13" t="s">
        <v>703</v>
      </c>
      <c r="C2224" s="13" t="s">
        <v>704</v>
      </c>
      <c r="D2224" s="13" t="s">
        <v>705</v>
      </c>
      <c r="E2224" s="13" t="s">
        <v>706</v>
      </c>
      <c r="F2224" s="14">
        <v>6835.5</v>
      </c>
      <c r="G2224" s="13" t="s">
        <v>707</v>
      </c>
      <c r="H2224" s="19">
        <v>43922</v>
      </c>
      <c r="I2224" s="13" t="s">
        <v>3005</v>
      </c>
      <c r="J2224" s="13" t="s">
        <v>3006</v>
      </c>
      <c r="K2224" s="20">
        <v>10127</v>
      </c>
      <c r="L2224" s="13" t="s">
        <v>670</v>
      </c>
      <c r="M2224" s="20">
        <v>111300</v>
      </c>
      <c r="N2224" s="13" t="s">
        <v>3007</v>
      </c>
      <c r="O2224" s="13" t="s">
        <v>711</v>
      </c>
      <c r="P2224" s="13" t="s">
        <v>712</v>
      </c>
      <c r="Q2224" s="13" t="s">
        <v>713</v>
      </c>
      <c r="R2224" s="13" t="s">
        <v>714</v>
      </c>
      <c r="S2224" s="13" t="s">
        <v>737</v>
      </c>
    </row>
    <row r="2225" spans="1:19" x14ac:dyDescent="0.25">
      <c r="A2225" s="13" t="s">
        <v>716</v>
      </c>
      <c r="B2225" s="13" t="s">
        <v>703</v>
      </c>
      <c r="C2225" s="13" t="s">
        <v>717</v>
      </c>
      <c r="D2225" s="13" t="s">
        <v>705</v>
      </c>
      <c r="E2225" s="13" t="s">
        <v>706</v>
      </c>
      <c r="F2225" s="14">
        <v>7571.15</v>
      </c>
      <c r="G2225" s="13" t="s">
        <v>707</v>
      </c>
      <c r="H2225" s="19">
        <v>43952</v>
      </c>
      <c r="I2225" s="13" t="s">
        <v>3005</v>
      </c>
      <c r="J2225" s="13" t="s">
        <v>3006</v>
      </c>
      <c r="K2225" s="20">
        <v>10127</v>
      </c>
      <c r="L2225" s="13" t="s">
        <v>670</v>
      </c>
      <c r="M2225" s="20">
        <v>111300</v>
      </c>
      <c r="N2225" s="13" t="s">
        <v>3007</v>
      </c>
      <c r="O2225" s="13" t="s">
        <v>718</v>
      </c>
      <c r="P2225" s="13" t="s">
        <v>719</v>
      </c>
      <c r="Q2225" s="13" t="s">
        <v>720</v>
      </c>
      <c r="R2225" s="13" t="s">
        <v>714</v>
      </c>
      <c r="S2225" s="13" t="s">
        <v>737</v>
      </c>
    </row>
    <row r="2226" spans="1:19" x14ac:dyDescent="0.25">
      <c r="A2226" s="13" t="s">
        <v>722</v>
      </c>
      <c r="B2226" s="13" t="s">
        <v>703</v>
      </c>
      <c r="C2226" s="13" t="s">
        <v>723</v>
      </c>
      <c r="D2226" s="13" t="s">
        <v>705</v>
      </c>
      <c r="E2226" s="13" t="s">
        <v>706</v>
      </c>
      <c r="F2226" s="14">
        <v>1354.06</v>
      </c>
      <c r="G2226" s="13" t="s">
        <v>707</v>
      </c>
      <c r="H2226" s="19">
        <v>43983</v>
      </c>
      <c r="I2226" s="13" t="s">
        <v>3008</v>
      </c>
      <c r="J2226" s="13" t="s">
        <v>3006</v>
      </c>
      <c r="K2226" s="20">
        <v>10127</v>
      </c>
      <c r="L2226" s="13" t="s">
        <v>670</v>
      </c>
      <c r="M2226" s="20">
        <v>111300</v>
      </c>
      <c r="N2226" s="13" t="s">
        <v>3007</v>
      </c>
      <c r="O2226" s="13" t="s">
        <v>724</v>
      </c>
      <c r="P2226" s="13" t="s">
        <v>681</v>
      </c>
      <c r="Q2226" s="13" t="s">
        <v>874</v>
      </c>
      <c r="R2226" s="13" t="s">
        <v>714</v>
      </c>
      <c r="S2226" s="13" t="s">
        <v>737</v>
      </c>
    </row>
    <row r="2227" spans="1:19" x14ac:dyDescent="0.25">
      <c r="A2227" s="13" t="s">
        <v>722</v>
      </c>
      <c r="B2227" s="13" t="s">
        <v>703</v>
      </c>
      <c r="C2227" s="13" t="s">
        <v>723</v>
      </c>
      <c r="D2227" s="13" t="s">
        <v>705</v>
      </c>
      <c r="E2227" s="13" t="s">
        <v>706</v>
      </c>
      <c r="F2227" s="14">
        <v>5409.48</v>
      </c>
      <c r="G2227" s="13" t="s">
        <v>707</v>
      </c>
      <c r="H2227" s="19">
        <v>43983</v>
      </c>
      <c r="I2227" s="13" t="s">
        <v>2935</v>
      </c>
      <c r="J2227" s="13" t="s">
        <v>3006</v>
      </c>
      <c r="K2227" s="20">
        <v>10127</v>
      </c>
      <c r="L2227" s="13" t="s">
        <v>670</v>
      </c>
      <c r="M2227" s="20">
        <v>111300</v>
      </c>
      <c r="N2227" s="13" t="s">
        <v>3007</v>
      </c>
      <c r="O2227" s="13" t="s">
        <v>724</v>
      </c>
      <c r="P2227" s="13" t="s">
        <v>725</v>
      </c>
      <c r="Q2227" s="13" t="s">
        <v>726</v>
      </c>
      <c r="R2227" s="13" t="s">
        <v>714</v>
      </c>
      <c r="S2227" s="13" t="s">
        <v>737</v>
      </c>
    </row>
    <row r="2228" spans="1:19" x14ac:dyDescent="0.25">
      <c r="A2228" s="13" t="s">
        <v>702</v>
      </c>
      <c r="B2228" s="13" t="s">
        <v>703</v>
      </c>
      <c r="C2228" s="13" t="s">
        <v>704</v>
      </c>
      <c r="D2228" s="13" t="s">
        <v>705</v>
      </c>
      <c r="E2228" s="13" t="s">
        <v>706</v>
      </c>
      <c r="F2228" s="14">
        <v>196667.4</v>
      </c>
      <c r="G2228" s="13" t="s">
        <v>707</v>
      </c>
      <c r="H2228" s="19">
        <v>43922</v>
      </c>
      <c r="I2228" s="13" t="s">
        <v>3009</v>
      </c>
      <c r="J2228" s="13" t="s">
        <v>3010</v>
      </c>
      <c r="K2228" s="20">
        <v>10127</v>
      </c>
      <c r="L2228" s="13" t="s">
        <v>670</v>
      </c>
      <c r="M2228" s="20">
        <v>111400</v>
      </c>
      <c r="N2228" s="13" t="s">
        <v>3011</v>
      </c>
      <c r="O2228" s="13" t="s">
        <v>711</v>
      </c>
      <c r="P2228" s="13" t="s">
        <v>712</v>
      </c>
      <c r="Q2228" s="13" t="s">
        <v>713</v>
      </c>
      <c r="R2228" s="13" t="s">
        <v>714</v>
      </c>
      <c r="S2228" s="13" t="s">
        <v>682</v>
      </c>
    </row>
    <row r="2229" spans="1:19" x14ac:dyDescent="0.25">
      <c r="A2229" s="13" t="s">
        <v>716</v>
      </c>
      <c r="B2229" s="13" t="s">
        <v>703</v>
      </c>
      <c r="C2229" s="13" t="s">
        <v>717</v>
      </c>
      <c r="D2229" s="13" t="s">
        <v>705</v>
      </c>
      <c r="E2229" s="13" t="s">
        <v>706</v>
      </c>
      <c r="F2229" s="14">
        <v>210405.61</v>
      </c>
      <c r="G2229" s="13" t="s">
        <v>707</v>
      </c>
      <c r="H2229" s="19">
        <v>43952</v>
      </c>
      <c r="I2229" s="13" t="s">
        <v>3009</v>
      </c>
      <c r="J2229" s="13" t="s">
        <v>3010</v>
      </c>
      <c r="K2229" s="20">
        <v>10127</v>
      </c>
      <c r="L2229" s="13" t="s">
        <v>670</v>
      </c>
      <c r="M2229" s="20">
        <v>111400</v>
      </c>
      <c r="N2229" s="13" t="s">
        <v>3011</v>
      </c>
      <c r="O2229" s="13" t="s">
        <v>718</v>
      </c>
      <c r="P2229" s="13" t="s">
        <v>719</v>
      </c>
      <c r="Q2229" s="13" t="s">
        <v>720</v>
      </c>
      <c r="R2229" s="13" t="s">
        <v>714</v>
      </c>
      <c r="S2229" s="13" t="s">
        <v>682</v>
      </c>
    </row>
    <row r="2230" spans="1:19" x14ac:dyDescent="0.25">
      <c r="A2230" s="13" t="s">
        <v>722</v>
      </c>
      <c r="B2230" s="13" t="s">
        <v>703</v>
      </c>
      <c r="C2230" s="13" t="s">
        <v>723</v>
      </c>
      <c r="D2230" s="13" t="s">
        <v>705</v>
      </c>
      <c r="E2230" s="13" t="s">
        <v>706</v>
      </c>
      <c r="F2230" s="14">
        <v>197451.31</v>
      </c>
      <c r="G2230" s="13" t="s">
        <v>707</v>
      </c>
      <c r="H2230" s="19">
        <v>43983</v>
      </c>
      <c r="I2230" s="13" t="s">
        <v>2938</v>
      </c>
      <c r="J2230" s="13" t="s">
        <v>3010</v>
      </c>
      <c r="K2230" s="20">
        <v>10127</v>
      </c>
      <c r="L2230" s="13" t="s">
        <v>670</v>
      </c>
      <c r="M2230" s="20">
        <v>111400</v>
      </c>
      <c r="N2230" s="13" t="s">
        <v>3011</v>
      </c>
      <c r="O2230" s="13" t="s">
        <v>724</v>
      </c>
      <c r="P2230" s="13" t="s">
        <v>725</v>
      </c>
      <c r="Q2230" s="13" t="s">
        <v>726</v>
      </c>
      <c r="R2230" s="13" t="s">
        <v>714</v>
      </c>
      <c r="S2230" s="13" t="s">
        <v>682</v>
      </c>
    </row>
    <row r="2231" spans="1:19" x14ac:dyDescent="0.25">
      <c r="A2231" s="13" t="s">
        <v>702</v>
      </c>
      <c r="B2231" s="13" t="s">
        <v>703</v>
      </c>
      <c r="C2231" s="13" t="s">
        <v>704</v>
      </c>
      <c r="D2231" s="13" t="s">
        <v>705</v>
      </c>
      <c r="E2231" s="13" t="s">
        <v>706</v>
      </c>
      <c r="F2231" s="14">
        <v>1118.79</v>
      </c>
      <c r="G2231" s="13" t="s">
        <v>707</v>
      </c>
      <c r="H2231" s="19">
        <v>43922</v>
      </c>
      <c r="I2231" s="13" t="s">
        <v>3012</v>
      </c>
      <c r="J2231" s="13" t="s">
        <v>3013</v>
      </c>
      <c r="K2231" s="20">
        <v>10127</v>
      </c>
      <c r="L2231" s="13" t="s">
        <v>670</v>
      </c>
      <c r="M2231" s="20">
        <v>111450</v>
      </c>
      <c r="N2231" s="13" t="s">
        <v>3014</v>
      </c>
      <c r="O2231" s="13" t="s">
        <v>711</v>
      </c>
      <c r="P2231" s="13" t="s">
        <v>712</v>
      </c>
      <c r="Q2231" s="13" t="s">
        <v>713</v>
      </c>
      <c r="R2231" s="13" t="s">
        <v>714</v>
      </c>
      <c r="S2231" s="13" t="s">
        <v>752</v>
      </c>
    </row>
    <row r="2232" spans="1:19" x14ac:dyDescent="0.25">
      <c r="A2232" s="13" t="s">
        <v>716</v>
      </c>
      <c r="B2232" s="13" t="s">
        <v>703</v>
      </c>
      <c r="C2232" s="13" t="s">
        <v>717</v>
      </c>
      <c r="D2232" s="13" t="s">
        <v>705</v>
      </c>
      <c r="E2232" s="13" t="s">
        <v>706</v>
      </c>
      <c r="F2232" s="14">
        <v>1097.26</v>
      </c>
      <c r="G2232" s="13" t="s">
        <v>707</v>
      </c>
      <c r="H2232" s="19">
        <v>43952</v>
      </c>
      <c r="I2232" s="13" t="s">
        <v>3012</v>
      </c>
      <c r="J2232" s="13" t="s">
        <v>3013</v>
      </c>
      <c r="K2232" s="20">
        <v>10127</v>
      </c>
      <c r="L2232" s="13" t="s">
        <v>670</v>
      </c>
      <c r="M2232" s="20">
        <v>111450</v>
      </c>
      <c r="N2232" s="13" t="s">
        <v>3014</v>
      </c>
      <c r="O2232" s="13" t="s">
        <v>718</v>
      </c>
      <c r="P2232" s="13" t="s">
        <v>719</v>
      </c>
      <c r="Q2232" s="13" t="s">
        <v>720</v>
      </c>
      <c r="R2232" s="13" t="s">
        <v>714</v>
      </c>
      <c r="S2232" s="13" t="s">
        <v>752</v>
      </c>
    </row>
    <row r="2233" spans="1:19" x14ac:dyDescent="0.25">
      <c r="A2233" s="13" t="s">
        <v>722</v>
      </c>
      <c r="B2233" s="13" t="s">
        <v>703</v>
      </c>
      <c r="C2233" s="13" t="s">
        <v>723</v>
      </c>
      <c r="D2233" s="13" t="s">
        <v>705</v>
      </c>
      <c r="E2233" s="13" t="s">
        <v>706</v>
      </c>
      <c r="F2233" s="14">
        <v>1097.26</v>
      </c>
      <c r="G2233" s="13" t="s">
        <v>707</v>
      </c>
      <c r="H2233" s="19">
        <v>43983</v>
      </c>
      <c r="I2233" s="13" t="s">
        <v>2941</v>
      </c>
      <c r="J2233" s="13" t="s">
        <v>3013</v>
      </c>
      <c r="K2233" s="20">
        <v>10127</v>
      </c>
      <c r="L2233" s="13" t="s">
        <v>670</v>
      </c>
      <c r="M2233" s="20">
        <v>111450</v>
      </c>
      <c r="N2233" s="13" t="s">
        <v>3014</v>
      </c>
      <c r="O2233" s="13" t="s">
        <v>724</v>
      </c>
      <c r="P2233" s="13" t="s">
        <v>725</v>
      </c>
      <c r="Q2233" s="13" t="s">
        <v>726</v>
      </c>
      <c r="R2233" s="13" t="s">
        <v>714</v>
      </c>
      <c r="S2233" s="13" t="s">
        <v>752</v>
      </c>
    </row>
    <row r="2234" spans="1:19" x14ac:dyDescent="0.25">
      <c r="A2234" s="13" t="s">
        <v>702</v>
      </c>
      <c r="B2234" s="13" t="s">
        <v>703</v>
      </c>
      <c r="C2234" s="13" t="s">
        <v>704</v>
      </c>
      <c r="D2234" s="13" t="s">
        <v>705</v>
      </c>
      <c r="E2234" s="13" t="s">
        <v>706</v>
      </c>
      <c r="F2234" s="14">
        <v>106621.01</v>
      </c>
      <c r="G2234" s="13" t="s">
        <v>707</v>
      </c>
      <c r="H2234" s="19">
        <v>43922</v>
      </c>
      <c r="I2234" s="13" t="s">
        <v>3015</v>
      </c>
      <c r="J2234" s="13" t="s">
        <v>3016</v>
      </c>
      <c r="K2234" s="20">
        <v>10127</v>
      </c>
      <c r="L2234" s="13" t="s">
        <v>670</v>
      </c>
      <c r="M2234" s="20">
        <v>111600</v>
      </c>
      <c r="N2234" s="13" t="s">
        <v>3017</v>
      </c>
      <c r="O2234" s="13" t="s">
        <v>711</v>
      </c>
      <c r="P2234" s="13" t="s">
        <v>712</v>
      </c>
      <c r="Q2234" s="13" t="s">
        <v>713</v>
      </c>
      <c r="R2234" s="13" t="s">
        <v>714</v>
      </c>
      <c r="S2234" s="13" t="s">
        <v>721</v>
      </c>
    </row>
    <row r="2235" spans="1:19" x14ac:dyDescent="0.25">
      <c r="A2235" s="13" t="s">
        <v>716</v>
      </c>
      <c r="B2235" s="13" t="s">
        <v>703</v>
      </c>
      <c r="C2235" s="13" t="s">
        <v>717</v>
      </c>
      <c r="D2235" s="13" t="s">
        <v>705</v>
      </c>
      <c r="E2235" s="13" t="s">
        <v>706</v>
      </c>
      <c r="F2235" s="14">
        <v>107198.49</v>
      </c>
      <c r="G2235" s="13" t="s">
        <v>707</v>
      </c>
      <c r="H2235" s="19">
        <v>43952</v>
      </c>
      <c r="I2235" s="13" t="s">
        <v>3015</v>
      </c>
      <c r="J2235" s="13" t="s">
        <v>3016</v>
      </c>
      <c r="K2235" s="20">
        <v>10127</v>
      </c>
      <c r="L2235" s="13" t="s">
        <v>670</v>
      </c>
      <c r="M2235" s="20">
        <v>111600</v>
      </c>
      <c r="N2235" s="13" t="s">
        <v>3017</v>
      </c>
      <c r="O2235" s="13" t="s">
        <v>718</v>
      </c>
      <c r="P2235" s="13" t="s">
        <v>719</v>
      </c>
      <c r="Q2235" s="13" t="s">
        <v>720</v>
      </c>
      <c r="R2235" s="13" t="s">
        <v>714</v>
      </c>
      <c r="S2235" s="13" t="s">
        <v>721</v>
      </c>
    </row>
    <row r="2236" spans="1:19" x14ac:dyDescent="0.25">
      <c r="A2236" s="13" t="s">
        <v>722</v>
      </c>
      <c r="B2236" s="13" t="s">
        <v>703</v>
      </c>
      <c r="C2236" s="13" t="s">
        <v>723</v>
      </c>
      <c r="D2236" s="13" t="s">
        <v>705</v>
      </c>
      <c r="E2236" s="13" t="s">
        <v>706</v>
      </c>
      <c r="F2236" s="14">
        <v>104546.51</v>
      </c>
      <c r="G2236" s="13" t="s">
        <v>707</v>
      </c>
      <c r="H2236" s="19">
        <v>43983</v>
      </c>
      <c r="I2236" s="13" t="s">
        <v>2944</v>
      </c>
      <c r="J2236" s="13" t="s">
        <v>3016</v>
      </c>
      <c r="K2236" s="20">
        <v>10127</v>
      </c>
      <c r="L2236" s="13" t="s">
        <v>670</v>
      </c>
      <c r="M2236" s="20">
        <v>111600</v>
      </c>
      <c r="N2236" s="13" t="s">
        <v>3017</v>
      </c>
      <c r="O2236" s="13" t="s">
        <v>724</v>
      </c>
      <c r="P2236" s="13" t="s">
        <v>725</v>
      </c>
      <c r="Q2236" s="13" t="s">
        <v>726</v>
      </c>
      <c r="R2236" s="13" t="s">
        <v>714</v>
      </c>
      <c r="S2236" s="13" t="s">
        <v>721</v>
      </c>
    </row>
    <row r="2237" spans="1:19" x14ac:dyDescent="0.25">
      <c r="A2237" s="13" t="s">
        <v>702</v>
      </c>
      <c r="B2237" s="13" t="s">
        <v>703</v>
      </c>
      <c r="C2237" s="13" t="s">
        <v>704</v>
      </c>
      <c r="D2237" s="13" t="s">
        <v>705</v>
      </c>
      <c r="E2237" s="13" t="s">
        <v>706</v>
      </c>
      <c r="F2237" s="14">
        <v>16891.009999999998</v>
      </c>
      <c r="G2237" s="13" t="s">
        <v>707</v>
      </c>
      <c r="H2237" s="19">
        <v>43922</v>
      </c>
      <c r="I2237" s="13" t="s">
        <v>3018</v>
      </c>
      <c r="J2237" s="13" t="s">
        <v>3019</v>
      </c>
      <c r="K2237" s="20">
        <v>10127</v>
      </c>
      <c r="L2237" s="13" t="s">
        <v>670</v>
      </c>
      <c r="M2237" s="20">
        <v>111700</v>
      </c>
      <c r="N2237" s="13" t="s">
        <v>3020</v>
      </c>
      <c r="O2237" s="13" t="s">
        <v>711</v>
      </c>
      <c r="P2237" s="13" t="s">
        <v>712</v>
      </c>
      <c r="Q2237" s="13" t="s">
        <v>713</v>
      </c>
      <c r="R2237" s="13" t="s">
        <v>714</v>
      </c>
      <c r="S2237" s="13" t="s">
        <v>741</v>
      </c>
    </row>
    <row r="2238" spans="1:19" x14ac:dyDescent="0.25">
      <c r="A2238" s="13" t="s">
        <v>716</v>
      </c>
      <c r="B2238" s="13" t="s">
        <v>703</v>
      </c>
      <c r="C2238" s="13" t="s">
        <v>717</v>
      </c>
      <c r="D2238" s="13" t="s">
        <v>705</v>
      </c>
      <c r="E2238" s="13" t="s">
        <v>706</v>
      </c>
      <c r="F2238" s="14">
        <v>15554.17</v>
      </c>
      <c r="G2238" s="13" t="s">
        <v>707</v>
      </c>
      <c r="H2238" s="19">
        <v>43952</v>
      </c>
      <c r="I2238" s="13" t="s">
        <v>3018</v>
      </c>
      <c r="J2238" s="13" t="s">
        <v>3019</v>
      </c>
      <c r="K2238" s="20">
        <v>10127</v>
      </c>
      <c r="L2238" s="13" t="s">
        <v>670</v>
      </c>
      <c r="M2238" s="20">
        <v>111700</v>
      </c>
      <c r="N2238" s="13" t="s">
        <v>3020</v>
      </c>
      <c r="O2238" s="13" t="s">
        <v>718</v>
      </c>
      <c r="P2238" s="13" t="s">
        <v>719</v>
      </c>
      <c r="Q2238" s="13" t="s">
        <v>720</v>
      </c>
      <c r="R2238" s="13" t="s">
        <v>714</v>
      </c>
      <c r="S2238" s="13" t="s">
        <v>741</v>
      </c>
    </row>
    <row r="2239" spans="1:19" x14ac:dyDescent="0.25">
      <c r="A2239" s="13" t="s">
        <v>722</v>
      </c>
      <c r="B2239" s="13" t="s">
        <v>703</v>
      </c>
      <c r="C2239" s="13" t="s">
        <v>723</v>
      </c>
      <c r="D2239" s="13" t="s">
        <v>705</v>
      </c>
      <c r="E2239" s="13" t="s">
        <v>706</v>
      </c>
      <c r="F2239" s="14">
        <v>691.47</v>
      </c>
      <c r="G2239" s="13" t="s">
        <v>707</v>
      </c>
      <c r="H2239" s="19">
        <v>43983</v>
      </c>
      <c r="I2239" s="13" t="s">
        <v>3021</v>
      </c>
      <c r="J2239" s="13" t="s">
        <v>3019</v>
      </c>
      <c r="K2239" s="20">
        <v>10127</v>
      </c>
      <c r="L2239" s="13" t="s">
        <v>670</v>
      </c>
      <c r="M2239" s="20">
        <v>111700</v>
      </c>
      <c r="N2239" s="13" t="s">
        <v>3020</v>
      </c>
      <c r="O2239" s="13" t="s">
        <v>724</v>
      </c>
      <c r="P2239" s="13" t="s">
        <v>681</v>
      </c>
      <c r="Q2239" s="13" t="s">
        <v>874</v>
      </c>
      <c r="R2239" s="13" t="s">
        <v>714</v>
      </c>
      <c r="S2239" s="13" t="s">
        <v>741</v>
      </c>
    </row>
    <row r="2240" spans="1:19" x14ac:dyDescent="0.25">
      <c r="A2240" s="13" t="s">
        <v>722</v>
      </c>
      <c r="B2240" s="13" t="s">
        <v>703</v>
      </c>
      <c r="C2240" s="13" t="s">
        <v>723</v>
      </c>
      <c r="D2240" s="13" t="s">
        <v>705</v>
      </c>
      <c r="E2240" s="13" t="s">
        <v>706</v>
      </c>
      <c r="F2240" s="14">
        <v>16086.67</v>
      </c>
      <c r="G2240" s="13" t="s">
        <v>707</v>
      </c>
      <c r="H2240" s="19">
        <v>43983</v>
      </c>
      <c r="I2240" s="13" t="s">
        <v>2947</v>
      </c>
      <c r="J2240" s="13" t="s">
        <v>3019</v>
      </c>
      <c r="K2240" s="20">
        <v>10127</v>
      </c>
      <c r="L2240" s="13" t="s">
        <v>670</v>
      </c>
      <c r="M2240" s="20">
        <v>111700</v>
      </c>
      <c r="N2240" s="13" t="s">
        <v>3020</v>
      </c>
      <c r="O2240" s="13" t="s">
        <v>724</v>
      </c>
      <c r="P2240" s="13" t="s">
        <v>725</v>
      </c>
      <c r="Q2240" s="13" t="s">
        <v>726</v>
      </c>
      <c r="R2240" s="13" t="s">
        <v>714</v>
      </c>
      <c r="S2240" s="13" t="s">
        <v>741</v>
      </c>
    </row>
    <row r="2241" spans="1:19" x14ac:dyDescent="0.25">
      <c r="A2241" s="13" t="s">
        <v>702</v>
      </c>
      <c r="B2241" s="13" t="s">
        <v>703</v>
      </c>
      <c r="C2241" s="13" t="s">
        <v>704</v>
      </c>
      <c r="D2241" s="13" t="s">
        <v>705</v>
      </c>
      <c r="E2241" s="13" t="s">
        <v>706</v>
      </c>
      <c r="F2241" s="14">
        <v>442.33</v>
      </c>
      <c r="G2241" s="13" t="s">
        <v>707</v>
      </c>
      <c r="H2241" s="19">
        <v>43922</v>
      </c>
      <c r="I2241" s="13" t="s">
        <v>3022</v>
      </c>
      <c r="J2241" s="13" t="s">
        <v>3023</v>
      </c>
      <c r="K2241" s="20">
        <v>10127</v>
      </c>
      <c r="L2241" s="13" t="s">
        <v>670</v>
      </c>
      <c r="M2241" s="20">
        <v>113000</v>
      </c>
      <c r="N2241" s="13" t="s">
        <v>3024</v>
      </c>
      <c r="O2241" s="13" t="s">
        <v>711</v>
      </c>
      <c r="P2241" s="13" t="s">
        <v>712</v>
      </c>
      <c r="Q2241" s="13" t="s">
        <v>713</v>
      </c>
      <c r="R2241" s="13" t="s">
        <v>714</v>
      </c>
      <c r="S2241" s="13" t="s">
        <v>741</v>
      </c>
    </row>
    <row r="2242" spans="1:19" x14ac:dyDescent="0.25">
      <c r="A2242" s="13" t="s">
        <v>716</v>
      </c>
      <c r="B2242" s="13" t="s">
        <v>703</v>
      </c>
      <c r="C2242" s="13" t="s">
        <v>717</v>
      </c>
      <c r="D2242" s="13" t="s">
        <v>705</v>
      </c>
      <c r="E2242" s="13" t="s">
        <v>706</v>
      </c>
      <c r="F2242" s="14">
        <v>316.05</v>
      </c>
      <c r="G2242" s="13" t="s">
        <v>707</v>
      </c>
      <c r="H2242" s="19">
        <v>43952</v>
      </c>
      <c r="I2242" s="13" t="s">
        <v>3022</v>
      </c>
      <c r="J2242" s="13" t="s">
        <v>3023</v>
      </c>
      <c r="K2242" s="20">
        <v>10127</v>
      </c>
      <c r="L2242" s="13" t="s">
        <v>670</v>
      </c>
      <c r="M2242" s="20">
        <v>113000</v>
      </c>
      <c r="N2242" s="13" t="s">
        <v>3024</v>
      </c>
      <c r="O2242" s="13" t="s">
        <v>718</v>
      </c>
      <c r="P2242" s="13" t="s">
        <v>719</v>
      </c>
      <c r="Q2242" s="13" t="s">
        <v>720</v>
      </c>
      <c r="R2242" s="13" t="s">
        <v>714</v>
      </c>
      <c r="S2242" s="13" t="s">
        <v>741</v>
      </c>
    </row>
    <row r="2243" spans="1:19" x14ac:dyDescent="0.25">
      <c r="A2243" s="13" t="s">
        <v>722</v>
      </c>
      <c r="B2243" s="13" t="s">
        <v>703</v>
      </c>
      <c r="C2243" s="13" t="s">
        <v>723</v>
      </c>
      <c r="D2243" s="13" t="s">
        <v>705</v>
      </c>
      <c r="E2243" s="13" t="s">
        <v>706</v>
      </c>
      <c r="F2243" s="14">
        <v>396.42</v>
      </c>
      <c r="G2243" s="13" t="s">
        <v>707</v>
      </c>
      <c r="H2243" s="19">
        <v>43983</v>
      </c>
      <c r="I2243" s="13" t="s">
        <v>2950</v>
      </c>
      <c r="J2243" s="13" t="s">
        <v>3023</v>
      </c>
      <c r="K2243" s="20">
        <v>10127</v>
      </c>
      <c r="L2243" s="13" t="s">
        <v>670</v>
      </c>
      <c r="M2243" s="20">
        <v>113000</v>
      </c>
      <c r="N2243" s="13" t="s">
        <v>3024</v>
      </c>
      <c r="O2243" s="13" t="s">
        <v>724</v>
      </c>
      <c r="P2243" s="13" t="s">
        <v>725</v>
      </c>
      <c r="Q2243" s="13" t="s">
        <v>726</v>
      </c>
      <c r="R2243" s="13" t="s">
        <v>714</v>
      </c>
      <c r="S2243" s="13" t="s">
        <v>741</v>
      </c>
    </row>
    <row r="2244" spans="1:19" x14ac:dyDescent="0.25">
      <c r="A2244" s="13" t="s">
        <v>702</v>
      </c>
      <c r="B2244" s="13" t="s">
        <v>703</v>
      </c>
      <c r="C2244" s="13" t="s">
        <v>704</v>
      </c>
      <c r="D2244" s="13" t="s">
        <v>705</v>
      </c>
      <c r="E2244" s="13" t="s">
        <v>706</v>
      </c>
      <c r="F2244" s="14">
        <v>1501.99</v>
      </c>
      <c r="G2244" s="13" t="s">
        <v>707</v>
      </c>
      <c r="H2244" s="19">
        <v>43922</v>
      </c>
      <c r="I2244" s="13" t="s">
        <v>3025</v>
      </c>
      <c r="J2244" s="13" t="s">
        <v>3026</v>
      </c>
      <c r="K2244" s="20">
        <v>10127</v>
      </c>
      <c r="L2244" s="13" t="s">
        <v>670</v>
      </c>
      <c r="M2244" s="20">
        <v>113010</v>
      </c>
      <c r="N2244" s="13" t="s">
        <v>3027</v>
      </c>
      <c r="O2244" s="13" t="s">
        <v>711</v>
      </c>
      <c r="P2244" s="13" t="s">
        <v>712</v>
      </c>
      <c r="Q2244" s="13" t="s">
        <v>713</v>
      </c>
      <c r="R2244" s="13" t="s">
        <v>714</v>
      </c>
      <c r="S2244" s="13" t="s">
        <v>715</v>
      </c>
    </row>
    <row r="2245" spans="1:19" x14ac:dyDescent="0.25">
      <c r="A2245" s="13" t="s">
        <v>716</v>
      </c>
      <c r="B2245" s="13" t="s">
        <v>703</v>
      </c>
      <c r="C2245" s="13" t="s">
        <v>717</v>
      </c>
      <c r="D2245" s="13" t="s">
        <v>705</v>
      </c>
      <c r="E2245" s="13" t="s">
        <v>706</v>
      </c>
      <c r="F2245" s="14">
        <v>1489.18</v>
      </c>
      <c r="G2245" s="13" t="s">
        <v>707</v>
      </c>
      <c r="H2245" s="19">
        <v>43952</v>
      </c>
      <c r="I2245" s="13" t="s">
        <v>3025</v>
      </c>
      <c r="J2245" s="13" t="s">
        <v>3026</v>
      </c>
      <c r="K2245" s="20">
        <v>10127</v>
      </c>
      <c r="L2245" s="13" t="s">
        <v>670</v>
      </c>
      <c r="M2245" s="20">
        <v>113010</v>
      </c>
      <c r="N2245" s="13" t="s">
        <v>3027</v>
      </c>
      <c r="O2245" s="13" t="s">
        <v>718</v>
      </c>
      <c r="P2245" s="13" t="s">
        <v>719</v>
      </c>
      <c r="Q2245" s="13" t="s">
        <v>720</v>
      </c>
      <c r="R2245" s="13" t="s">
        <v>714</v>
      </c>
      <c r="S2245" s="13" t="s">
        <v>715</v>
      </c>
    </row>
    <row r="2246" spans="1:19" x14ac:dyDescent="0.25">
      <c r="A2246" s="13" t="s">
        <v>722</v>
      </c>
      <c r="B2246" s="13" t="s">
        <v>703</v>
      </c>
      <c r="C2246" s="13" t="s">
        <v>723</v>
      </c>
      <c r="D2246" s="13" t="s">
        <v>705</v>
      </c>
      <c r="E2246" s="13" t="s">
        <v>706</v>
      </c>
      <c r="F2246" s="14">
        <v>1550.35</v>
      </c>
      <c r="G2246" s="13" t="s">
        <v>707</v>
      </c>
      <c r="H2246" s="19">
        <v>43983</v>
      </c>
      <c r="I2246" s="13" t="s">
        <v>2953</v>
      </c>
      <c r="J2246" s="13" t="s">
        <v>3026</v>
      </c>
      <c r="K2246" s="20">
        <v>10127</v>
      </c>
      <c r="L2246" s="13" t="s">
        <v>670</v>
      </c>
      <c r="M2246" s="20">
        <v>113010</v>
      </c>
      <c r="N2246" s="13" t="s">
        <v>3027</v>
      </c>
      <c r="O2246" s="13" t="s">
        <v>724</v>
      </c>
      <c r="P2246" s="13" t="s">
        <v>725</v>
      </c>
      <c r="Q2246" s="13" t="s">
        <v>726</v>
      </c>
      <c r="R2246" s="13" t="s">
        <v>714</v>
      </c>
      <c r="S2246" s="13" t="s">
        <v>715</v>
      </c>
    </row>
    <row r="2247" spans="1:19" x14ac:dyDescent="0.25">
      <c r="A2247" s="13" t="s">
        <v>702</v>
      </c>
      <c r="B2247" s="13" t="s">
        <v>703</v>
      </c>
      <c r="C2247" s="13" t="s">
        <v>704</v>
      </c>
      <c r="D2247" s="13" t="s">
        <v>705</v>
      </c>
      <c r="E2247" s="13" t="s">
        <v>706</v>
      </c>
      <c r="F2247" s="14">
        <v>866.96</v>
      </c>
      <c r="G2247" s="13" t="s">
        <v>707</v>
      </c>
      <c r="H2247" s="19">
        <v>43922</v>
      </c>
      <c r="I2247" s="13" t="s">
        <v>3028</v>
      </c>
      <c r="J2247" s="13" t="s">
        <v>3029</v>
      </c>
      <c r="K2247" s="20">
        <v>10127</v>
      </c>
      <c r="L2247" s="13" t="s">
        <v>670</v>
      </c>
      <c r="M2247" s="20">
        <v>113020</v>
      </c>
      <c r="N2247" s="13" t="s">
        <v>3030</v>
      </c>
      <c r="O2247" s="13" t="s">
        <v>711</v>
      </c>
      <c r="P2247" s="13" t="s">
        <v>712</v>
      </c>
      <c r="Q2247" s="13" t="s">
        <v>713</v>
      </c>
      <c r="R2247" s="13" t="s">
        <v>714</v>
      </c>
      <c r="S2247" s="13" t="s">
        <v>730</v>
      </c>
    </row>
    <row r="2248" spans="1:19" x14ac:dyDescent="0.25">
      <c r="A2248" s="13" t="s">
        <v>716</v>
      </c>
      <c r="B2248" s="13" t="s">
        <v>703</v>
      </c>
      <c r="C2248" s="13" t="s">
        <v>717</v>
      </c>
      <c r="D2248" s="13" t="s">
        <v>705</v>
      </c>
      <c r="E2248" s="13" t="s">
        <v>706</v>
      </c>
      <c r="F2248" s="14">
        <v>817.46</v>
      </c>
      <c r="G2248" s="13" t="s">
        <v>707</v>
      </c>
      <c r="H2248" s="19">
        <v>43952</v>
      </c>
      <c r="I2248" s="13" t="s">
        <v>3028</v>
      </c>
      <c r="J2248" s="13" t="s">
        <v>3029</v>
      </c>
      <c r="K2248" s="20">
        <v>10127</v>
      </c>
      <c r="L2248" s="13" t="s">
        <v>670</v>
      </c>
      <c r="M2248" s="20">
        <v>113020</v>
      </c>
      <c r="N2248" s="13" t="s">
        <v>3030</v>
      </c>
      <c r="O2248" s="13" t="s">
        <v>718</v>
      </c>
      <c r="P2248" s="13" t="s">
        <v>719</v>
      </c>
      <c r="Q2248" s="13" t="s">
        <v>720</v>
      </c>
      <c r="R2248" s="13" t="s">
        <v>714</v>
      </c>
      <c r="S2248" s="13" t="s">
        <v>730</v>
      </c>
    </row>
    <row r="2249" spans="1:19" x14ac:dyDescent="0.25">
      <c r="A2249" s="13" t="s">
        <v>722</v>
      </c>
      <c r="B2249" s="13" t="s">
        <v>703</v>
      </c>
      <c r="C2249" s="13" t="s">
        <v>723</v>
      </c>
      <c r="D2249" s="13" t="s">
        <v>705</v>
      </c>
      <c r="E2249" s="13" t="s">
        <v>706</v>
      </c>
      <c r="F2249" s="14">
        <v>867.44</v>
      </c>
      <c r="G2249" s="13" t="s">
        <v>707</v>
      </c>
      <c r="H2249" s="19">
        <v>43983</v>
      </c>
      <c r="I2249" s="13" t="s">
        <v>2956</v>
      </c>
      <c r="J2249" s="13" t="s">
        <v>3029</v>
      </c>
      <c r="K2249" s="20">
        <v>10127</v>
      </c>
      <c r="L2249" s="13" t="s">
        <v>670</v>
      </c>
      <c r="M2249" s="20">
        <v>113020</v>
      </c>
      <c r="N2249" s="13" t="s">
        <v>3030</v>
      </c>
      <c r="O2249" s="13" t="s">
        <v>724</v>
      </c>
      <c r="P2249" s="13" t="s">
        <v>725</v>
      </c>
      <c r="Q2249" s="13" t="s">
        <v>726</v>
      </c>
      <c r="R2249" s="13" t="s">
        <v>714</v>
      </c>
      <c r="S2249" s="13" t="s">
        <v>730</v>
      </c>
    </row>
    <row r="2250" spans="1:19" x14ac:dyDescent="0.25">
      <c r="A2250" s="13" t="s">
        <v>722</v>
      </c>
      <c r="B2250" s="13" t="s">
        <v>703</v>
      </c>
      <c r="C2250" s="13" t="s">
        <v>723</v>
      </c>
      <c r="D2250" s="13" t="s">
        <v>705</v>
      </c>
      <c r="E2250" s="13" t="s">
        <v>706</v>
      </c>
      <c r="F2250" s="14">
        <v>41.05</v>
      </c>
      <c r="G2250" s="13" t="s">
        <v>707</v>
      </c>
      <c r="H2250" s="19">
        <v>43983</v>
      </c>
      <c r="I2250" s="13" t="s">
        <v>3031</v>
      </c>
      <c r="J2250" s="13" t="s">
        <v>3029</v>
      </c>
      <c r="K2250" s="20">
        <v>10127</v>
      </c>
      <c r="L2250" s="13" t="s">
        <v>670</v>
      </c>
      <c r="M2250" s="20">
        <v>113020</v>
      </c>
      <c r="N2250" s="13" t="s">
        <v>3030</v>
      </c>
      <c r="O2250" s="13" t="s">
        <v>724</v>
      </c>
      <c r="P2250" s="13" t="s">
        <v>681</v>
      </c>
      <c r="Q2250" s="13" t="s">
        <v>874</v>
      </c>
      <c r="R2250" s="13" t="s">
        <v>714</v>
      </c>
      <c r="S2250" s="13" t="s">
        <v>730</v>
      </c>
    </row>
    <row r="2251" spans="1:19" x14ac:dyDescent="0.25">
      <c r="A2251" s="13" t="s">
        <v>702</v>
      </c>
      <c r="B2251" s="13" t="s">
        <v>703</v>
      </c>
      <c r="C2251" s="13" t="s">
        <v>704</v>
      </c>
      <c r="D2251" s="13" t="s">
        <v>705</v>
      </c>
      <c r="E2251" s="13" t="s">
        <v>706</v>
      </c>
      <c r="F2251" s="14">
        <v>468.25</v>
      </c>
      <c r="G2251" s="13" t="s">
        <v>707</v>
      </c>
      <c r="H2251" s="19">
        <v>43922</v>
      </c>
      <c r="I2251" s="13" t="s">
        <v>3032</v>
      </c>
      <c r="J2251" s="13" t="s">
        <v>3033</v>
      </c>
      <c r="K2251" s="20">
        <v>10127</v>
      </c>
      <c r="L2251" s="13" t="s">
        <v>670</v>
      </c>
      <c r="M2251" s="20">
        <v>113030</v>
      </c>
      <c r="N2251" s="13" t="s">
        <v>3034</v>
      </c>
      <c r="O2251" s="13" t="s">
        <v>711</v>
      </c>
      <c r="P2251" s="13" t="s">
        <v>712</v>
      </c>
      <c r="Q2251" s="13" t="s">
        <v>713</v>
      </c>
      <c r="R2251" s="13" t="s">
        <v>714</v>
      </c>
      <c r="S2251" s="13" t="s">
        <v>737</v>
      </c>
    </row>
    <row r="2252" spans="1:19" x14ac:dyDescent="0.25">
      <c r="A2252" s="13" t="s">
        <v>716</v>
      </c>
      <c r="B2252" s="13" t="s">
        <v>703</v>
      </c>
      <c r="C2252" s="13" t="s">
        <v>717</v>
      </c>
      <c r="D2252" s="13" t="s">
        <v>705</v>
      </c>
      <c r="E2252" s="13" t="s">
        <v>706</v>
      </c>
      <c r="F2252" s="14">
        <v>569.21</v>
      </c>
      <c r="G2252" s="13" t="s">
        <v>707</v>
      </c>
      <c r="H2252" s="19">
        <v>43952</v>
      </c>
      <c r="I2252" s="13" t="s">
        <v>3032</v>
      </c>
      <c r="J2252" s="13" t="s">
        <v>3033</v>
      </c>
      <c r="K2252" s="20">
        <v>10127</v>
      </c>
      <c r="L2252" s="13" t="s">
        <v>670</v>
      </c>
      <c r="M2252" s="20">
        <v>113030</v>
      </c>
      <c r="N2252" s="13" t="s">
        <v>3034</v>
      </c>
      <c r="O2252" s="13" t="s">
        <v>718</v>
      </c>
      <c r="P2252" s="13" t="s">
        <v>719</v>
      </c>
      <c r="Q2252" s="13" t="s">
        <v>720</v>
      </c>
      <c r="R2252" s="13" t="s">
        <v>714</v>
      </c>
      <c r="S2252" s="13" t="s">
        <v>737</v>
      </c>
    </row>
    <row r="2253" spans="1:19" x14ac:dyDescent="0.25">
      <c r="A2253" s="13" t="s">
        <v>722</v>
      </c>
      <c r="B2253" s="13" t="s">
        <v>703</v>
      </c>
      <c r="C2253" s="13" t="s">
        <v>723</v>
      </c>
      <c r="D2253" s="13" t="s">
        <v>705</v>
      </c>
      <c r="E2253" s="13" t="s">
        <v>706</v>
      </c>
      <c r="F2253" s="14">
        <v>350.7</v>
      </c>
      <c r="G2253" s="13" t="s">
        <v>707</v>
      </c>
      <c r="H2253" s="19">
        <v>43983</v>
      </c>
      <c r="I2253" s="13" t="s">
        <v>2960</v>
      </c>
      <c r="J2253" s="13" t="s">
        <v>3033</v>
      </c>
      <c r="K2253" s="20">
        <v>10127</v>
      </c>
      <c r="L2253" s="13" t="s">
        <v>670</v>
      </c>
      <c r="M2253" s="20">
        <v>113030</v>
      </c>
      <c r="N2253" s="13" t="s">
        <v>3034</v>
      </c>
      <c r="O2253" s="13" t="s">
        <v>724</v>
      </c>
      <c r="P2253" s="13" t="s">
        <v>725</v>
      </c>
      <c r="Q2253" s="13" t="s">
        <v>726</v>
      </c>
      <c r="R2253" s="13" t="s">
        <v>714</v>
      </c>
      <c r="S2253" s="13" t="s">
        <v>737</v>
      </c>
    </row>
    <row r="2254" spans="1:19" x14ac:dyDescent="0.25">
      <c r="A2254" s="13" t="s">
        <v>722</v>
      </c>
      <c r="B2254" s="13" t="s">
        <v>703</v>
      </c>
      <c r="C2254" s="13" t="s">
        <v>723</v>
      </c>
      <c r="D2254" s="13" t="s">
        <v>705</v>
      </c>
      <c r="E2254" s="13" t="s">
        <v>706</v>
      </c>
      <c r="F2254" s="14">
        <v>112</v>
      </c>
      <c r="G2254" s="13" t="s">
        <v>707</v>
      </c>
      <c r="H2254" s="19">
        <v>43983</v>
      </c>
      <c r="I2254" s="13" t="s">
        <v>3035</v>
      </c>
      <c r="J2254" s="13" t="s">
        <v>3033</v>
      </c>
      <c r="K2254" s="20">
        <v>10127</v>
      </c>
      <c r="L2254" s="13" t="s">
        <v>670</v>
      </c>
      <c r="M2254" s="20">
        <v>113030</v>
      </c>
      <c r="N2254" s="13" t="s">
        <v>3034</v>
      </c>
      <c r="O2254" s="13" t="s">
        <v>724</v>
      </c>
      <c r="P2254" s="13" t="s">
        <v>681</v>
      </c>
      <c r="Q2254" s="13" t="s">
        <v>874</v>
      </c>
      <c r="R2254" s="13" t="s">
        <v>714</v>
      </c>
      <c r="S2254" s="13" t="s">
        <v>737</v>
      </c>
    </row>
    <row r="2255" spans="1:19" x14ac:dyDescent="0.25">
      <c r="A2255" s="13" t="s">
        <v>702</v>
      </c>
      <c r="B2255" s="13" t="s">
        <v>703</v>
      </c>
      <c r="C2255" s="13" t="s">
        <v>704</v>
      </c>
      <c r="D2255" s="13" t="s">
        <v>705</v>
      </c>
      <c r="E2255" s="13" t="s">
        <v>706</v>
      </c>
      <c r="F2255" s="14">
        <v>20826.349999999999</v>
      </c>
      <c r="G2255" s="13" t="s">
        <v>707</v>
      </c>
      <c r="H2255" s="19">
        <v>43922</v>
      </c>
      <c r="I2255" s="13" t="s">
        <v>3036</v>
      </c>
      <c r="J2255" s="13" t="s">
        <v>3037</v>
      </c>
      <c r="K2255" s="20">
        <v>10127</v>
      </c>
      <c r="L2255" s="13" t="s">
        <v>670</v>
      </c>
      <c r="M2255" s="20">
        <v>113040</v>
      </c>
      <c r="N2255" s="13" t="s">
        <v>3038</v>
      </c>
      <c r="O2255" s="13" t="s">
        <v>711</v>
      </c>
      <c r="P2255" s="13" t="s">
        <v>712</v>
      </c>
      <c r="Q2255" s="13" t="s">
        <v>713</v>
      </c>
      <c r="R2255" s="13" t="s">
        <v>714</v>
      </c>
      <c r="S2255" s="13" t="s">
        <v>682</v>
      </c>
    </row>
    <row r="2256" spans="1:19" x14ac:dyDescent="0.25">
      <c r="A2256" s="13" t="s">
        <v>716</v>
      </c>
      <c r="B2256" s="13" t="s">
        <v>703</v>
      </c>
      <c r="C2256" s="13" t="s">
        <v>717</v>
      </c>
      <c r="D2256" s="13" t="s">
        <v>705</v>
      </c>
      <c r="E2256" s="13" t="s">
        <v>706</v>
      </c>
      <c r="F2256" s="14">
        <v>22777.39</v>
      </c>
      <c r="G2256" s="13" t="s">
        <v>707</v>
      </c>
      <c r="H2256" s="19">
        <v>43952</v>
      </c>
      <c r="I2256" s="13" t="s">
        <v>3036</v>
      </c>
      <c r="J2256" s="13" t="s">
        <v>3037</v>
      </c>
      <c r="K2256" s="20">
        <v>10127</v>
      </c>
      <c r="L2256" s="13" t="s">
        <v>670</v>
      </c>
      <c r="M2256" s="20">
        <v>113040</v>
      </c>
      <c r="N2256" s="13" t="s">
        <v>3038</v>
      </c>
      <c r="O2256" s="13" t="s">
        <v>718</v>
      </c>
      <c r="P2256" s="13" t="s">
        <v>719</v>
      </c>
      <c r="Q2256" s="13" t="s">
        <v>720</v>
      </c>
      <c r="R2256" s="13" t="s">
        <v>714</v>
      </c>
      <c r="S2256" s="13" t="s">
        <v>682</v>
      </c>
    </row>
    <row r="2257" spans="1:19" x14ac:dyDescent="0.25">
      <c r="A2257" s="13" t="s">
        <v>722</v>
      </c>
      <c r="B2257" s="13" t="s">
        <v>703</v>
      </c>
      <c r="C2257" s="13" t="s">
        <v>723</v>
      </c>
      <c r="D2257" s="13" t="s">
        <v>705</v>
      </c>
      <c r="E2257" s="13" t="s">
        <v>706</v>
      </c>
      <c r="F2257" s="14">
        <v>20973.37</v>
      </c>
      <c r="G2257" s="13" t="s">
        <v>707</v>
      </c>
      <c r="H2257" s="19">
        <v>43983</v>
      </c>
      <c r="I2257" s="13" t="s">
        <v>2963</v>
      </c>
      <c r="J2257" s="13" t="s">
        <v>3037</v>
      </c>
      <c r="K2257" s="20">
        <v>10127</v>
      </c>
      <c r="L2257" s="13" t="s">
        <v>670</v>
      </c>
      <c r="M2257" s="20">
        <v>113040</v>
      </c>
      <c r="N2257" s="13" t="s">
        <v>3038</v>
      </c>
      <c r="O2257" s="13" t="s">
        <v>724</v>
      </c>
      <c r="P2257" s="13" t="s">
        <v>725</v>
      </c>
      <c r="Q2257" s="13" t="s">
        <v>726</v>
      </c>
      <c r="R2257" s="13" t="s">
        <v>714</v>
      </c>
      <c r="S2257" s="13" t="s">
        <v>682</v>
      </c>
    </row>
    <row r="2258" spans="1:19" x14ac:dyDescent="0.25">
      <c r="A2258" s="13" t="s">
        <v>702</v>
      </c>
      <c r="B2258" s="13" t="s">
        <v>703</v>
      </c>
      <c r="C2258" s="13" t="s">
        <v>704</v>
      </c>
      <c r="D2258" s="13" t="s">
        <v>705</v>
      </c>
      <c r="E2258" s="13" t="s">
        <v>706</v>
      </c>
      <c r="F2258" s="14">
        <v>8167.46</v>
      </c>
      <c r="G2258" s="13" t="s">
        <v>707</v>
      </c>
      <c r="H2258" s="19">
        <v>43922</v>
      </c>
      <c r="I2258" s="13" t="s">
        <v>3039</v>
      </c>
      <c r="J2258" s="13" t="s">
        <v>3040</v>
      </c>
      <c r="K2258" s="20">
        <v>10127</v>
      </c>
      <c r="L2258" s="13" t="s">
        <v>670</v>
      </c>
      <c r="M2258" s="20">
        <v>113060</v>
      </c>
      <c r="N2258" s="13" t="s">
        <v>3041</v>
      </c>
      <c r="O2258" s="13" t="s">
        <v>711</v>
      </c>
      <c r="P2258" s="13" t="s">
        <v>712</v>
      </c>
      <c r="Q2258" s="13" t="s">
        <v>713</v>
      </c>
      <c r="R2258" s="13" t="s">
        <v>714</v>
      </c>
      <c r="S2258" s="13" t="s">
        <v>721</v>
      </c>
    </row>
    <row r="2259" spans="1:19" x14ac:dyDescent="0.25">
      <c r="A2259" s="13" t="s">
        <v>716</v>
      </c>
      <c r="B2259" s="13" t="s">
        <v>703</v>
      </c>
      <c r="C2259" s="13" t="s">
        <v>717</v>
      </c>
      <c r="D2259" s="13" t="s">
        <v>705</v>
      </c>
      <c r="E2259" s="13" t="s">
        <v>706</v>
      </c>
      <c r="F2259" s="14">
        <v>8304.5300000000007</v>
      </c>
      <c r="G2259" s="13" t="s">
        <v>707</v>
      </c>
      <c r="H2259" s="19">
        <v>43952</v>
      </c>
      <c r="I2259" s="13" t="s">
        <v>3039</v>
      </c>
      <c r="J2259" s="13" t="s">
        <v>3040</v>
      </c>
      <c r="K2259" s="20">
        <v>10127</v>
      </c>
      <c r="L2259" s="13" t="s">
        <v>670</v>
      </c>
      <c r="M2259" s="20">
        <v>113060</v>
      </c>
      <c r="N2259" s="13" t="s">
        <v>3041</v>
      </c>
      <c r="O2259" s="13" t="s">
        <v>718</v>
      </c>
      <c r="P2259" s="13" t="s">
        <v>719</v>
      </c>
      <c r="Q2259" s="13" t="s">
        <v>720</v>
      </c>
      <c r="R2259" s="13" t="s">
        <v>714</v>
      </c>
      <c r="S2259" s="13" t="s">
        <v>721</v>
      </c>
    </row>
    <row r="2260" spans="1:19" x14ac:dyDescent="0.25">
      <c r="A2260" s="13" t="s">
        <v>722</v>
      </c>
      <c r="B2260" s="13" t="s">
        <v>703</v>
      </c>
      <c r="C2260" s="13" t="s">
        <v>723</v>
      </c>
      <c r="D2260" s="13" t="s">
        <v>705</v>
      </c>
      <c r="E2260" s="13" t="s">
        <v>706</v>
      </c>
      <c r="F2260" s="14">
        <v>7932.91</v>
      </c>
      <c r="G2260" s="13" t="s">
        <v>707</v>
      </c>
      <c r="H2260" s="19">
        <v>43983</v>
      </c>
      <c r="I2260" s="13" t="s">
        <v>2967</v>
      </c>
      <c r="J2260" s="13" t="s">
        <v>3040</v>
      </c>
      <c r="K2260" s="20">
        <v>10127</v>
      </c>
      <c r="L2260" s="13" t="s">
        <v>670</v>
      </c>
      <c r="M2260" s="20">
        <v>113060</v>
      </c>
      <c r="N2260" s="13" t="s">
        <v>3041</v>
      </c>
      <c r="O2260" s="13" t="s">
        <v>724</v>
      </c>
      <c r="P2260" s="13" t="s">
        <v>725</v>
      </c>
      <c r="Q2260" s="13" t="s">
        <v>726</v>
      </c>
      <c r="R2260" s="13" t="s">
        <v>714</v>
      </c>
      <c r="S2260" s="13" t="s">
        <v>721</v>
      </c>
    </row>
    <row r="2261" spans="1:19" x14ac:dyDescent="0.25">
      <c r="A2261" s="13" t="s">
        <v>702</v>
      </c>
      <c r="B2261" s="13" t="s">
        <v>703</v>
      </c>
      <c r="C2261" s="13" t="s">
        <v>704</v>
      </c>
      <c r="D2261" s="13" t="s">
        <v>705</v>
      </c>
      <c r="E2261" s="13" t="s">
        <v>706</v>
      </c>
      <c r="F2261" s="14">
        <v>52.61</v>
      </c>
      <c r="G2261" s="13" t="s">
        <v>707</v>
      </c>
      <c r="H2261" s="19">
        <v>43922</v>
      </c>
      <c r="I2261" s="13" t="s">
        <v>3042</v>
      </c>
      <c r="J2261" s="13" t="s">
        <v>3043</v>
      </c>
      <c r="K2261" s="20">
        <v>10127</v>
      </c>
      <c r="L2261" s="13" t="s">
        <v>670</v>
      </c>
      <c r="M2261" s="20">
        <v>113070</v>
      </c>
      <c r="N2261" s="13" t="s">
        <v>3044</v>
      </c>
      <c r="O2261" s="13" t="s">
        <v>711</v>
      </c>
      <c r="P2261" s="13" t="s">
        <v>712</v>
      </c>
      <c r="Q2261" s="13" t="s">
        <v>713</v>
      </c>
      <c r="R2261" s="13" t="s">
        <v>714</v>
      </c>
      <c r="S2261" s="13" t="s">
        <v>752</v>
      </c>
    </row>
    <row r="2262" spans="1:19" x14ac:dyDescent="0.25">
      <c r="A2262" s="13" t="s">
        <v>716</v>
      </c>
      <c r="B2262" s="13" t="s">
        <v>703</v>
      </c>
      <c r="C2262" s="13" t="s">
        <v>717</v>
      </c>
      <c r="D2262" s="13" t="s">
        <v>705</v>
      </c>
      <c r="E2262" s="13" t="s">
        <v>706</v>
      </c>
      <c r="F2262" s="14">
        <v>49.65</v>
      </c>
      <c r="G2262" s="13" t="s">
        <v>707</v>
      </c>
      <c r="H2262" s="19">
        <v>43952</v>
      </c>
      <c r="I2262" s="13" t="s">
        <v>3042</v>
      </c>
      <c r="J2262" s="13" t="s">
        <v>3043</v>
      </c>
      <c r="K2262" s="20">
        <v>10127</v>
      </c>
      <c r="L2262" s="13" t="s">
        <v>670</v>
      </c>
      <c r="M2262" s="20">
        <v>113070</v>
      </c>
      <c r="N2262" s="13" t="s">
        <v>3044</v>
      </c>
      <c r="O2262" s="13" t="s">
        <v>718</v>
      </c>
      <c r="P2262" s="13" t="s">
        <v>719</v>
      </c>
      <c r="Q2262" s="13" t="s">
        <v>720</v>
      </c>
      <c r="R2262" s="13" t="s">
        <v>714</v>
      </c>
      <c r="S2262" s="13" t="s">
        <v>752</v>
      </c>
    </row>
    <row r="2263" spans="1:19" x14ac:dyDescent="0.25">
      <c r="A2263" s="13" t="s">
        <v>722</v>
      </c>
      <c r="B2263" s="13" t="s">
        <v>703</v>
      </c>
      <c r="C2263" s="13" t="s">
        <v>723</v>
      </c>
      <c r="D2263" s="13" t="s">
        <v>705</v>
      </c>
      <c r="E2263" s="13" t="s">
        <v>706</v>
      </c>
      <c r="F2263" s="14">
        <v>49.65</v>
      </c>
      <c r="G2263" s="13" t="s">
        <v>707</v>
      </c>
      <c r="H2263" s="19">
        <v>43983</v>
      </c>
      <c r="I2263" s="13" t="s">
        <v>2970</v>
      </c>
      <c r="J2263" s="13" t="s">
        <v>3043</v>
      </c>
      <c r="K2263" s="20">
        <v>10127</v>
      </c>
      <c r="L2263" s="13" t="s">
        <v>670</v>
      </c>
      <c r="M2263" s="20">
        <v>113070</v>
      </c>
      <c r="N2263" s="13" t="s">
        <v>3044</v>
      </c>
      <c r="O2263" s="13" t="s">
        <v>724</v>
      </c>
      <c r="P2263" s="13" t="s">
        <v>725</v>
      </c>
      <c r="Q2263" s="13" t="s">
        <v>726</v>
      </c>
      <c r="R2263" s="13" t="s">
        <v>714</v>
      </c>
      <c r="S2263" s="13" t="s">
        <v>752</v>
      </c>
    </row>
    <row r="2264" spans="1:19" x14ac:dyDescent="0.25">
      <c r="A2264" s="13" t="s">
        <v>702</v>
      </c>
      <c r="B2264" s="13" t="s">
        <v>703</v>
      </c>
      <c r="C2264" s="13" t="s">
        <v>704</v>
      </c>
      <c r="D2264" s="13" t="s">
        <v>705</v>
      </c>
      <c r="E2264" s="13" t="s">
        <v>706</v>
      </c>
      <c r="F2264" s="14">
        <v>2536.5300000000002</v>
      </c>
      <c r="G2264" s="13" t="s">
        <v>707</v>
      </c>
      <c r="H2264" s="19">
        <v>43922</v>
      </c>
      <c r="I2264" s="13" t="s">
        <v>3045</v>
      </c>
      <c r="J2264" s="13" t="s">
        <v>3046</v>
      </c>
      <c r="K2264" s="20">
        <v>10127</v>
      </c>
      <c r="L2264" s="13" t="s">
        <v>670</v>
      </c>
      <c r="M2264" s="20">
        <v>114000</v>
      </c>
      <c r="N2264" s="13" t="s">
        <v>3047</v>
      </c>
      <c r="O2264" s="13" t="s">
        <v>711</v>
      </c>
      <c r="P2264" s="13" t="s">
        <v>712</v>
      </c>
      <c r="Q2264" s="13" t="s">
        <v>713</v>
      </c>
      <c r="R2264" s="13" t="s">
        <v>714</v>
      </c>
      <c r="S2264" s="13" t="s">
        <v>741</v>
      </c>
    </row>
    <row r="2265" spans="1:19" x14ac:dyDescent="0.25">
      <c r="A2265" s="13" t="s">
        <v>716</v>
      </c>
      <c r="B2265" s="13" t="s">
        <v>703</v>
      </c>
      <c r="C2265" s="13" t="s">
        <v>717</v>
      </c>
      <c r="D2265" s="13" t="s">
        <v>705</v>
      </c>
      <c r="E2265" s="13" t="s">
        <v>706</v>
      </c>
      <c r="F2265" s="14">
        <v>2494.27</v>
      </c>
      <c r="G2265" s="13" t="s">
        <v>707</v>
      </c>
      <c r="H2265" s="19">
        <v>43952</v>
      </c>
      <c r="I2265" s="13" t="s">
        <v>3045</v>
      </c>
      <c r="J2265" s="13" t="s">
        <v>3046</v>
      </c>
      <c r="K2265" s="20">
        <v>10127</v>
      </c>
      <c r="L2265" s="13" t="s">
        <v>670</v>
      </c>
      <c r="M2265" s="20">
        <v>114000</v>
      </c>
      <c r="N2265" s="13" t="s">
        <v>3047</v>
      </c>
      <c r="O2265" s="13" t="s">
        <v>718</v>
      </c>
      <c r="P2265" s="13" t="s">
        <v>719</v>
      </c>
      <c r="Q2265" s="13" t="s">
        <v>720</v>
      </c>
      <c r="R2265" s="13" t="s">
        <v>714</v>
      </c>
      <c r="S2265" s="13" t="s">
        <v>741</v>
      </c>
    </row>
    <row r="2266" spans="1:19" x14ac:dyDescent="0.25">
      <c r="A2266" s="13" t="s">
        <v>722</v>
      </c>
      <c r="B2266" s="13" t="s">
        <v>703</v>
      </c>
      <c r="C2266" s="13" t="s">
        <v>723</v>
      </c>
      <c r="D2266" s="13" t="s">
        <v>705</v>
      </c>
      <c r="E2266" s="13" t="s">
        <v>706</v>
      </c>
      <c r="F2266" s="14">
        <v>191.96</v>
      </c>
      <c r="G2266" s="13" t="s">
        <v>707</v>
      </c>
      <c r="H2266" s="19">
        <v>43983</v>
      </c>
      <c r="I2266" s="13" t="s">
        <v>3048</v>
      </c>
      <c r="J2266" s="13" t="s">
        <v>3046</v>
      </c>
      <c r="K2266" s="20">
        <v>10127</v>
      </c>
      <c r="L2266" s="13" t="s">
        <v>670</v>
      </c>
      <c r="M2266" s="20">
        <v>114000</v>
      </c>
      <c r="N2266" s="13" t="s">
        <v>3047</v>
      </c>
      <c r="O2266" s="13" t="s">
        <v>724</v>
      </c>
      <c r="P2266" s="13" t="s">
        <v>681</v>
      </c>
      <c r="Q2266" s="13" t="s">
        <v>874</v>
      </c>
      <c r="R2266" s="13" t="s">
        <v>714</v>
      </c>
      <c r="S2266" s="13" t="s">
        <v>741</v>
      </c>
    </row>
    <row r="2267" spans="1:19" x14ac:dyDescent="0.25">
      <c r="A2267" s="13" t="s">
        <v>722</v>
      </c>
      <c r="B2267" s="13" t="s">
        <v>703</v>
      </c>
      <c r="C2267" s="13" t="s">
        <v>723</v>
      </c>
      <c r="D2267" s="13" t="s">
        <v>705</v>
      </c>
      <c r="E2267" s="13" t="s">
        <v>706</v>
      </c>
      <c r="F2267" s="14">
        <v>2743.64</v>
      </c>
      <c r="G2267" s="13" t="s">
        <v>707</v>
      </c>
      <c r="H2267" s="19">
        <v>43983</v>
      </c>
      <c r="I2267" s="13" t="s">
        <v>2973</v>
      </c>
      <c r="J2267" s="13" t="s">
        <v>3046</v>
      </c>
      <c r="K2267" s="20">
        <v>10127</v>
      </c>
      <c r="L2267" s="13" t="s">
        <v>670</v>
      </c>
      <c r="M2267" s="20">
        <v>114000</v>
      </c>
      <c r="N2267" s="13" t="s">
        <v>3047</v>
      </c>
      <c r="O2267" s="13" t="s">
        <v>724</v>
      </c>
      <c r="P2267" s="13" t="s">
        <v>725</v>
      </c>
      <c r="Q2267" s="13" t="s">
        <v>726</v>
      </c>
      <c r="R2267" s="13" t="s">
        <v>714</v>
      </c>
      <c r="S2267" s="13" t="s">
        <v>741</v>
      </c>
    </row>
    <row r="2268" spans="1:19" x14ac:dyDescent="0.25">
      <c r="A2268" s="13" t="s">
        <v>702</v>
      </c>
      <c r="B2268" s="13" t="s">
        <v>703</v>
      </c>
      <c r="C2268" s="13" t="s">
        <v>704</v>
      </c>
      <c r="D2268" s="13" t="s">
        <v>705</v>
      </c>
      <c r="E2268" s="13" t="s">
        <v>706</v>
      </c>
      <c r="F2268" s="14">
        <v>4057.81</v>
      </c>
      <c r="G2268" s="13" t="s">
        <v>707</v>
      </c>
      <c r="H2268" s="19">
        <v>43922</v>
      </c>
      <c r="I2268" s="13" t="s">
        <v>3049</v>
      </c>
      <c r="J2268" s="13" t="s">
        <v>3050</v>
      </c>
      <c r="K2268" s="20">
        <v>10127</v>
      </c>
      <c r="L2268" s="13" t="s">
        <v>670</v>
      </c>
      <c r="M2268" s="20">
        <v>114010</v>
      </c>
      <c r="N2268" s="13" t="s">
        <v>3051</v>
      </c>
      <c r="O2268" s="13" t="s">
        <v>711</v>
      </c>
      <c r="P2268" s="13" t="s">
        <v>712</v>
      </c>
      <c r="Q2268" s="13" t="s">
        <v>713</v>
      </c>
      <c r="R2268" s="13" t="s">
        <v>714</v>
      </c>
      <c r="S2268" s="13" t="s">
        <v>715</v>
      </c>
    </row>
    <row r="2269" spans="1:19" x14ac:dyDescent="0.25">
      <c r="A2269" s="13" t="s">
        <v>716</v>
      </c>
      <c r="B2269" s="13" t="s">
        <v>703</v>
      </c>
      <c r="C2269" s="13" t="s">
        <v>717</v>
      </c>
      <c r="D2269" s="13" t="s">
        <v>705</v>
      </c>
      <c r="E2269" s="13" t="s">
        <v>706</v>
      </c>
      <c r="F2269" s="14">
        <v>4031.9</v>
      </c>
      <c r="G2269" s="13" t="s">
        <v>707</v>
      </c>
      <c r="H2269" s="19">
        <v>43952</v>
      </c>
      <c r="I2269" s="13" t="s">
        <v>3049</v>
      </c>
      <c r="J2269" s="13" t="s">
        <v>3050</v>
      </c>
      <c r="K2269" s="20">
        <v>10127</v>
      </c>
      <c r="L2269" s="13" t="s">
        <v>670</v>
      </c>
      <c r="M2269" s="20">
        <v>114010</v>
      </c>
      <c r="N2269" s="13" t="s">
        <v>3051</v>
      </c>
      <c r="O2269" s="13" t="s">
        <v>718</v>
      </c>
      <c r="P2269" s="13" t="s">
        <v>719</v>
      </c>
      <c r="Q2269" s="13" t="s">
        <v>720</v>
      </c>
      <c r="R2269" s="13" t="s">
        <v>714</v>
      </c>
      <c r="S2269" s="13" t="s">
        <v>715</v>
      </c>
    </row>
    <row r="2270" spans="1:19" x14ac:dyDescent="0.25">
      <c r="A2270" s="13" t="s">
        <v>722</v>
      </c>
      <c r="B2270" s="13" t="s">
        <v>703</v>
      </c>
      <c r="C2270" s="13" t="s">
        <v>723</v>
      </c>
      <c r="D2270" s="13" t="s">
        <v>705</v>
      </c>
      <c r="E2270" s="13" t="s">
        <v>706</v>
      </c>
      <c r="F2270" s="14">
        <v>4155.57</v>
      </c>
      <c r="G2270" s="13" t="s">
        <v>707</v>
      </c>
      <c r="H2270" s="19">
        <v>43983</v>
      </c>
      <c r="I2270" s="13" t="s">
        <v>2976</v>
      </c>
      <c r="J2270" s="13" t="s">
        <v>3050</v>
      </c>
      <c r="K2270" s="20">
        <v>10127</v>
      </c>
      <c r="L2270" s="13" t="s">
        <v>670</v>
      </c>
      <c r="M2270" s="20">
        <v>114010</v>
      </c>
      <c r="N2270" s="13" t="s">
        <v>3051</v>
      </c>
      <c r="O2270" s="13" t="s">
        <v>724</v>
      </c>
      <c r="P2270" s="13" t="s">
        <v>725</v>
      </c>
      <c r="Q2270" s="13" t="s">
        <v>726</v>
      </c>
      <c r="R2270" s="13" t="s">
        <v>714</v>
      </c>
      <c r="S2270" s="13" t="s">
        <v>715</v>
      </c>
    </row>
    <row r="2271" spans="1:19" x14ac:dyDescent="0.25">
      <c r="A2271" s="13" t="s">
        <v>702</v>
      </c>
      <c r="B2271" s="13" t="s">
        <v>703</v>
      </c>
      <c r="C2271" s="13" t="s">
        <v>704</v>
      </c>
      <c r="D2271" s="13" t="s">
        <v>705</v>
      </c>
      <c r="E2271" s="13" t="s">
        <v>706</v>
      </c>
      <c r="F2271" s="14">
        <v>2828.15</v>
      </c>
      <c r="G2271" s="13" t="s">
        <v>707</v>
      </c>
      <c r="H2271" s="19">
        <v>43922</v>
      </c>
      <c r="I2271" s="13" t="s">
        <v>3052</v>
      </c>
      <c r="J2271" s="13" t="s">
        <v>3053</v>
      </c>
      <c r="K2271" s="20">
        <v>10127</v>
      </c>
      <c r="L2271" s="13" t="s">
        <v>670</v>
      </c>
      <c r="M2271" s="20">
        <v>114020</v>
      </c>
      <c r="N2271" s="13" t="s">
        <v>3054</v>
      </c>
      <c r="O2271" s="13" t="s">
        <v>711</v>
      </c>
      <c r="P2271" s="13" t="s">
        <v>712</v>
      </c>
      <c r="Q2271" s="13" t="s">
        <v>713</v>
      </c>
      <c r="R2271" s="13" t="s">
        <v>714</v>
      </c>
      <c r="S2271" s="13" t="s">
        <v>730</v>
      </c>
    </row>
    <row r="2272" spans="1:19" x14ac:dyDescent="0.25">
      <c r="A2272" s="13" t="s">
        <v>716</v>
      </c>
      <c r="B2272" s="13" t="s">
        <v>703</v>
      </c>
      <c r="C2272" s="13" t="s">
        <v>717</v>
      </c>
      <c r="D2272" s="13" t="s">
        <v>705</v>
      </c>
      <c r="E2272" s="13" t="s">
        <v>706</v>
      </c>
      <c r="F2272" s="14">
        <v>2612.69</v>
      </c>
      <c r="G2272" s="13" t="s">
        <v>707</v>
      </c>
      <c r="H2272" s="19">
        <v>43952</v>
      </c>
      <c r="I2272" s="13" t="s">
        <v>3052</v>
      </c>
      <c r="J2272" s="13" t="s">
        <v>3053</v>
      </c>
      <c r="K2272" s="20">
        <v>10127</v>
      </c>
      <c r="L2272" s="13" t="s">
        <v>670</v>
      </c>
      <c r="M2272" s="20">
        <v>114020</v>
      </c>
      <c r="N2272" s="13" t="s">
        <v>3054</v>
      </c>
      <c r="O2272" s="13" t="s">
        <v>718</v>
      </c>
      <c r="P2272" s="13" t="s">
        <v>719</v>
      </c>
      <c r="Q2272" s="13" t="s">
        <v>720</v>
      </c>
      <c r="R2272" s="13" t="s">
        <v>714</v>
      </c>
      <c r="S2272" s="13" t="s">
        <v>730</v>
      </c>
    </row>
    <row r="2273" spans="1:19" x14ac:dyDescent="0.25">
      <c r="A2273" s="13" t="s">
        <v>722</v>
      </c>
      <c r="B2273" s="13" t="s">
        <v>703</v>
      </c>
      <c r="C2273" s="13" t="s">
        <v>723</v>
      </c>
      <c r="D2273" s="13" t="s">
        <v>705</v>
      </c>
      <c r="E2273" s="13" t="s">
        <v>706</v>
      </c>
      <c r="F2273" s="14">
        <v>2793.79</v>
      </c>
      <c r="G2273" s="13" t="s">
        <v>707</v>
      </c>
      <c r="H2273" s="19">
        <v>43983</v>
      </c>
      <c r="I2273" s="13" t="s">
        <v>2980</v>
      </c>
      <c r="J2273" s="13" t="s">
        <v>3053</v>
      </c>
      <c r="K2273" s="20">
        <v>10127</v>
      </c>
      <c r="L2273" s="13" t="s">
        <v>670</v>
      </c>
      <c r="M2273" s="20">
        <v>114020</v>
      </c>
      <c r="N2273" s="13" t="s">
        <v>3054</v>
      </c>
      <c r="O2273" s="13" t="s">
        <v>724</v>
      </c>
      <c r="P2273" s="13" t="s">
        <v>725</v>
      </c>
      <c r="Q2273" s="13" t="s">
        <v>726</v>
      </c>
      <c r="R2273" s="13" t="s">
        <v>714</v>
      </c>
      <c r="S2273" s="13" t="s">
        <v>730</v>
      </c>
    </row>
    <row r="2274" spans="1:19" x14ac:dyDescent="0.25">
      <c r="A2274" s="13" t="s">
        <v>722</v>
      </c>
      <c r="B2274" s="13" t="s">
        <v>703</v>
      </c>
      <c r="C2274" s="13" t="s">
        <v>723</v>
      </c>
      <c r="D2274" s="13" t="s">
        <v>705</v>
      </c>
      <c r="E2274" s="13" t="s">
        <v>706</v>
      </c>
      <c r="F2274" s="14">
        <v>137.75</v>
      </c>
      <c r="G2274" s="13" t="s">
        <v>707</v>
      </c>
      <c r="H2274" s="19">
        <v>43983</v>
      </c>
      <c r="I2274" s="13" t="s">
        <v>3055</v>
      </c>
      <c r="J2274" s="13" t="s">
        <v>3053</v>
      </c>
      <c r="K2274" s="20">
        <v>10127</v>
      </c>
      <c r="L2274" s="13" t="s">
        <v>670</v>
      </c>
      <c r="M2274" s="20">
        <v>114020</v>
      </c>
      <c r="N2274" s="13" t="s">
        <v>3054</v>
      </c>
      <c r="O2274" s="13" t="s">
        <v>724</v>
      </c>
      <c r="P2274" s="13" t="s">
        <v>681</v>
      </c>
      <c r="Q2274" s="13" t="s">
        <v>874</v>
      </c>
      <c r="R2274" s="13" t="s">
        <v>714</v>
      </c>
      <c r="S2274" s="13" t="s">
        <v>730</v>
      </c>
    </row>
    <row r="2275" spans="1:19" x14ac:dyDescent="0.25">
      <c r="A2275" s="13" t="s">
        <v>702</v>
      </c>
      <c r="B2275" s="13" t="s">
        <v>703</v>
      </c>
      <c r="C2275" s="13" t="s">
        <v>704</v>
      </c>
      <c r="D2275" s="13" t="s">
        <v>705</v>
      </c>
      <c r="E2275" s="13" t="s">
        <v>706</v>
      </c>
      <c r="F2275" s="14">
        <v>1479.94</v>
      </c>
      <c r="G2275" s="13" t="s">
        <v>707</v>
      </c>
      <c r="H2275" s="19">
        <v>43922</v>
      </c>
      <c r="I2275" s="13" t="s">
        <v>3056</v>
      </c>
      <c r="J2275" s="13" t="s">
        <v>3057</v>
      </c>
      <c r="K2275" s="20">
        <v>10127</v>
      </c>
      <c r="L2275" s="13" t="s">
        <v>670</v>
      </c>
      <c r="M2275" s="20">
        <v>114030</v>
      </c>
      <c r="N2275" s="13" t="s">
        <v>3058</v>
      </c>
      <c r="O2275" s="13" t="s">
        <v>711</v>
      </c>
      <c r="P2275" s="13" t="s">
        <v>712</v>
      </c>
      <c r="Q2275" s="13" t="s">
        <v>713</v>
      </c>
      <c r="R2275" s="13" t="s">
        <v>714</v>
      </c>
      <c r="S2275" s="13" t="s">
        <v>737</v>
      </c>
    </row>
    <row r="2276" spans="1:19" x14ac:dyDescent="0.25">
      <c r="A2276" s="13" t="s">
        <v>716</v>
      </c>
      <c r="B2276" s="13" t="s">
        <v>703</v>
      </c>
      <c r="C2276" s="13" t="s">
        <v>717</v>
      </c>
      <c r="D2276" s="13" t="s">
        <v>705</v>
      </c>
      <c r="E2276" s="13" t="s">
        <v>706</v>
      </c>
      <c r="F2276" s="14">
        <v>1684.17</v>
      </c>
      <c r="G2276" s="13" t="s">
        <v>707</v>
      </c>
      <c r="H2276" s="19">
        <v>43952</v>
      </c>
      <c r="I2276" s="13" t="s">
        <v>3056</v>
      </c>
      <c r="J2276" s="13" t="s">
        <v>3057</v>
      </c>
      <c r="K2276" s="20">
        <v>10127</v>
      </c>
      <c r="L2276" s="13" t="s">
        <v>670</v>
      </c>
      <c r="M2276" s="20">
        <v>114030</v>
      </c>
      <c r="N2276" s="13" t="s">
        <v>3058</v>
      </c>
      <c r="O2276" s="13" t="s">
        <v>718</v>
      </c>
      <c r="P2276" s="13" t="s">
        <v>719</v>
      </c>
      <c r="Q2276" s="13" t="s">
        <v>720</v>
      </c>
      <c r="R2276" s="13" t="s">
        <v>714</v>
      </c>
      <c r="S2276" s="13" t="s">
        <v>737</v>
      </c>
    </row>
    <row r="2277" spans="1:19" x14ac:dyDescent="0.25">
      <c r="A2277" s="13" t="s">
        <v>722</v>
      </c>
      <c r="B2277" s="13" t="s">
        <v>703</v>
      </c>
      <c r="C2277" s="13" t="s">
        <v>723</v>
      </c>
      <c r="D2277" s="13" t="s">
        <v>705</v>
      </c>
      <c r="E2277" s="13" t="s">
        <v>706</v>
      </c>
      <c r="F2277" s="14">
        <v>375.9</v>
      </c>
      <c r="G2277" s="13" t="s">
        <v>707</v>
      </c>
      <c r="H2277" s="19">
        <v>43983</v>
      </c>
      <c r="I2277" s="13" t="s">
        <v>3059</v>
      </c>
      <c r="J2277" s="13" t="s">
        <v>3057</v>
      </c>
      <c r="K2277" s="20">
        <v>10127</v>
      </c>
      <c r="L2277" s="13" t="s">
        <v>670</v>
      </c>
      <c r="M2277" s="20">
        <v>114030</v>
      </c>
      <c r="N2277" s="13" t="s">
        <v>3058</v>
      </c>
      <c r="O2277" s="13" t="s">
        <v>724</v>
      </c>
      <c r="P2277" s="13" t="s">
        <v>681</v>
      </c>
      <c r="Q2277" s="13" t="s">
        <v>874</v>
      </c>
      <c r="R2277" s="13" t="s">
        <v>714</v>
      </c>
      <c r="S2277" s="13" t="s">
        <v>737</v>
      </c>
    </row>
    <row r="2278" spans="1:19" x14ac:dyDescent="0.25">
      <c r="A2278" s="13" t="s">
        <v>722</v>
      </c>
      <c r="B2278" s="13" t="s">
        <v>703</v>
      </c>
      <c r="C2278" s="13" t="s">
        <v>723</v>
      </c>
      <c r="D2278" s="13" t="s">
        <v>705</v>
      </c>
      <c r="E2278" s="13" t="s">
        <v>706</v>
      </c>
      <c r="F2278" s="14">
        <v>1084.07</v>
      </c>
      <c r="G2278" s="13" t="s">
        <v>707</v>
      </c>
      <c r="H2278" s="19">
        <v>43983</v>
      </c>
      <c r="I2278" s="13" t="s">
        <v>2983</v>
      </c>
      <c r="J2278" s="13" t="s">
        <v>3057</v>
      </c>
      <c r="K2278" s="20">
        <v>10127</v>
      </c>
      <c r="L2278" s="13" t="s">
        <v>670</v>
      </c>
      <c r="M2278" s="20">
        <v>114030</v>
      </c>
      <c r="N2278" s="13" t="s">
        <v>3058</v>
      </c>
      <c r="O2278" s="13" t="s">
        <v>724</v>
      </c>
      <c r="P2278" s="13" t="s">
        <v>725</v>
      </c>
      <c r="Q2278" s="13" t="s">
        <v>726</v>
      </c>
      <c r="R2278" s="13" t="s">
        <v>714</v>
      </c>
      <c r="S2278" s="13" t="s">
        <v>737</v>
      </c>
    </row>
    <row r="2279" spans="1:19" x14ac:dyDescent="0.25">
      <c r="A2279" s="13" t="s">
        <v>702</v>
      </c>
      <c r="B2279" s="13" t="s">
        <v>703</v>
      </c>
      <c r="C2279" s="13" t="s">
        <v>704</v>
      </c>
      <c r="D2279" s="13" t="s">
        <v>705</v>
      </c>
      <c r="E2279" s="13" t="s">
        <v>706</v>
      </c>
      <c r="F2279" s="14">
        <v>43964.22</v>
      </c>
      <c r="G2279" s="13" t="s">
        <v>707</v>
      </c>
      <c r="H2279" s="19">
        <v>43922</v>
      </c>
      <c r="I2279" s="13" t="s">
        <v>3060</v>
      </c>
      <c r="J2279" s="13" t="s">
        <v>3061</v>
      </c>
      <c r="K2279" s="20">
        <v>10127</v>
      </c>
      <c r="L2279" s="13" t="s">
        <v>670</v>
      </c>
      <c r="M2279" s="20">
        <v>114040</v>
      </c>
      <c r="N2279" s="13" t="s">
        <v>3062</v>
      </c>
      <c r="O2279" s="13" t="s">
        <v>711</v>
      </c>
      <c r="P2279" s="13" t="s">
        <v>712</v>
      </c>
      <c r="Q2279" s="13" t="s">
        <v>713</v>
      </c>
      <c r="R2279" s="13" t="s">
        <v>714</v>
      </c>
      <c r="S2279" s="13" t="s">
        <v>682</v>
      </c>
    </row>
    <row r="2280" spans="1:19" x14ac:dyDescent="0.25">
      <c r="A2280" s="13" t="s">
        <v>716</v>
      </c>
      <c r="B2280" s="13" t="s">
        <v>703</v>
      </c>
      <c r="C2280" s="13" t="s">
        <v>717</v>
      </c>
      <c r="D2280" s="13" t="s">
        <v>705</v>
      </c>
      <c r="E2280" s="13" t="s">
        <v>706</v>
      </c>
      <c r="F2280" s="14">
        <v>47449.41</v>
      </c>
      <c r="G2280" s="13" t="s">
        <v>707</v>
      </c>
      <c r="H2280" s="19">
        <v>43952</v>
      </c>
      <c r="I2280" s="13" t="s">
        <v>3060</v>
      </c>
      <c r="J2280" s="13" t="s">
        <v>3061</v>
      </c>
      <c r="K2280" s="20">
        <v>10127</v>
      </c>
      <c r="L2280" s="13" t="s">
        <v>670</v>
      </c>
      <c r="M2280" s="20">
        <v>114040</v>
      </c>
      <c r="N2280" s="13" t="s">
        <v>3062</v>
      </c>
      <c r="O2280" s="13" t="s">
        <v>718</v>
      </c>
      <c r="P2280" s="13" t="s">
        <v>719</v>
      </c>
      <c r="Q2280" s="13" t="s">
        <v>720</v>
      </c>
      <c r="R2280" s="13" t="s">
        <v>714</v>
      </c>
      <c r="S2280" s="13" t="s">
        <v>682</v>
      </c>
    </row>
    <row r="2281" spans="1:19" x14ac:dyDescent="0.25">
      <c r="A2281" s="13" t="s">
        <v>722</v>
      </c>
      <c r="B2281" s="13" t="s">
        <v>703</v>
      </c>
      <c r="C2281" s="13" t="s">
        <v>723</v>
      </c>
      <c r="D2281" s="13" t="s">
        <v>705</v>
      </c>
      <c r="E2281" s="13" t="s">
        <v>706</v>
      </c>
      <c r="F2281" s="14">
        <v>44426.52</v>
      </c>
      <c r="G2281" s="13" t="s">
        <v>707</v>
      </c>
      <c r="H2281" s="19">
        <v>43983</v>
      </c>
      <c r="I2281" s="13" t="s">
        <v>2986</v>
      </c>
      <c r="J2281" s="13" t="s">
        <v>3061</v>
      </c>
      <c r="K2281" s="20">
        <v>10127</v>
      </c>
      <c r="L2281" s="13" t="s">
        <v>670</v>
      </c>
      <c r="M2281" s="20">
        <v>114040</v>
      </c>
      <c r="N2281" s="13" t="s">
        <v>3062</v>
      </c>
      <c r="O2281" s="13" t="s">
        <v>724</v>
      </c>
      <c r="P2281" s="13" t="s">
        <v>725</v>
      </c>
      <c r="Q2281" s="13" t="s">
        <v>726</v>
      </c>
      <c r="R2281" s="13" t="s">
        <v>714</v>
      </c>
      <c r="S2281" s="13" t="s">
        <v>682</v>
      </c>
    </row>
    <row r="2282" spans="1:19" x14ac:dyDescent="0.25">
      <c r="A2282" s="13" t="s">
        <v>702</v>
      </c>
      <c r="B2282" s="13" t="s">
        <v>703</v>
      </c>
      <c r="C2282" s="13" t="s">
        <v>704</v>
      </c>
      <c r="D2282" s="13" t="s">
        <v>705</v>
      </c>
      <c r="E2282" s="13" t="s">
        <v>706</v>
      </c>
      <c r="F2282" s="14">
        <v>26459.45</v>
      </c>
      <c r="G2282" s="13" t="s">
        <v>707</v>
      </c>
      <c r="H2282" s="19">
        <v>43922</v>
      </c>
      <c r="I2282" s="13" t="s">
        <v>3063</v>
      </c>
      <c r="J2282" s="13" t="s">
        <v>3064</v>
      </c>
      <c r="K2282" s="20">
        <v>10127</v>
      </c>
      <c r="L2282" s="13" t="s">
        <v>670</v>
      </c>
      <c r="M2282" s="20">
        <v>114060</v>
      </c>
      <c r="N2282" s="13" t="s">
        <v>3065</v>
      </c>
      <c r="O2282" s="13" t="s">
        <v>711</v>
      </c>
      <c r="P2282" s="13" t="s">
        <v>712</v>
      </c>
      <c r="Q2282" s="13" t="s">
        <v>713</v>
      </c>
      <c r="R2282" s="13" t="s">
        <v>714</v>
      </c>
      <c r="S2282" s="13" t="s">
        <v>721</v>
      </c>
    </row>
    <row r="2283" spans="1:19" x14ac:dyDescent="0.25">
      <c r="A2283" s="13" t="s">
        <v>716</v>
      </c>
      <c r="B2283" s="13" t="s">
        <v>703</v>
      </c>
      <c r="C2283" s="13" t="s">
        <v>717</v>
      </c>
      <c r="D2283" s="13" t="s">
        <v>705</v>
      </c>
      <c r="E2283" s="13" t="s">
        <v>706</v>
      </c>
      <c r="F2283" s="14">
        <v>27036.95</v>
      </c>
      <c r="G2283" s="13" t="s">
        <v>707</v>
      </c>
      <c r="H2283" s="19">
        <v>43952</v>
      </c>
      <c r="I2283" s="13" t="s">
        <v>3063</v>
      </c>
      <c r="J2283" s="13" t="s">
        <v>3064</v>
      </c>
      <c r="K2283" s="20">
        <v>10127</v>
      </c>
      <c r="L2283" s="13" t="s">
        <v>670</v>
      </c>
      <c r="M2283" s="20">
        <v>114060</v>
      </c>
      <c r="N2283" s="13" t="s">
        <v>3065</v>
      </c>
      <c r="O2283" s="13" t="s">
        <v>718</v>
      </c>
      <c r="P2283" s="13" t="s">
        <v>719</v>
      </c>
      <c r="Q2283" s="13" t="s">
        <v>720</v>
      </c>
      <c r="R2283" s="13" t="s">
        <v>714</v>
      </c>
      <c r="S2283" s="13" t="s">
        <v>721</v>
      </c>
    </row>
    <row r="2284" spans="1:19" x14ac:dyDescent="0.25">
      <c r="A2284" s="13" t="s">
        <v>722</v>
      </c>
      <c r="B2284" s="13" t="s">
        <v>703</v>
      </c>
      <c r="C2284" s="13" t="s">
        <v>723</v>
      </c>
      <c r="D2284" s="13" t="s">
        <v>705</v>
      </c>
      <c r="E2284" s="13" t="s">
        <v>706</v>
      </c>
      <c r="F2284" s="14">
        <v>26260.87</v>
      </c>
      <c r="G2284" s="13" t="s">
        <v>707</v>
      </c>
      <c r="H2284" s="19">
        <v>43983</v>
      </c>
      <c r="I2284" s="13" t="s">
        <v>2989</v>
      </c>
      <c r="J2284" s="13" t="s">
        <v>3064</v>
      </c>
      <c r="K2284" s="20">
        <v>10127</v>
      </c>
      <c r="L2284" s="13" t="s">
        <v>670</v>
      </c>
      <c r="M2284" s="20">
        <v>114060</v>
      </c>
      <c r="N2284" s="13" t="s">
        <v>3065</v>
      </c>
      <c r="O2284" s="13" t="s">
        <v>724</v>
      </c>
      <c r="P2284" s="13" t="s">
        <v>725</v>
      </c>
      <c r="Q2284" s="13" t="s">
        <v>726</v>
      </c>
      <c r="R2284" s="13" t="s">
        <v>714</v>
      </c>
      <c r="S2284" s="13" t="s">
        <v>721</v>
      </c>
    </row>
    <row r="2285" spans="1:19" x14ac:dyDescent="0.25">
      <c r="A2285" s="13" t="s">
        <v>702</v>
      </c>
      <c r="B2285" s="13" t="s">
        <v>703</v>
      </c>
      <c r="C2285" s="13" t="s">
        <v>704</v>
      </c>
      <c r="D2285" s="13" t="s">
        <v>705</v>
      </c>
      <c r="E2285" s="13" t="s">
        <v>706</v>
      </c>
      <c r="F2285" s="14">
        <v>310.58999999999997</v>
      </c>
      <c r="G2285" s="13" t="s">
        <v>707</v>
      </c>
      <c r="H2285" s="19">
        <v>43922</v>
      </c>
      <c r="I2285" s="13" t="s">
        <v>3066</v>
      </c>
      <c r="J2285" s="13" t="s">
        <v>3067</v>
      </c>
      <c r="K2285" s="20">
        <v>10127</v>
      </c>
      <c r="L2285" s="13" t="s">
        <v>670</v>
      </c>
      <c r="M2285" s="20">
        <v>114070</v>
      </c>
      <c r="N2285" s="13" t="s">
        <v>3068</v>
      </c>
      <c r="O2285" s="13" t="s">
        <v>711</v>
      </c>
      <c r="P2285" s="13" t="s">
        <v>712</v>
      </c>
      <c r="Q2285" s="13" t="s">
        <v>713</v>
      </c>
      <c r="R2285" s="13" t="s">
        <v>714</v>
      </c>
      <c r="S2285" s="13" t="s">
        <v>752</v>
      </c>
    </row>
    <row r="2286" spans="1:19" x14ac:dyDescent="0.25">
      <c r="A2286" s="13" t="s">
        <v>716</v>
      </c>
      <c r="B2286" s="13" t="s">
        <v>703</v>
      </c>
      <c r="C2286" s="13" t="s">
        <v>717</v>
      </c>
      <c r="D2286" s="13" t="s">
        <v>705</v>
      </c>
      <c r="E2286" s="13" t="s">
        <v>706</v>
      </c>
      <c r="F2286" s="14">
        <v>304.61</v>
      </c>
      <c r="G2286" s="13" t="s">
        <v>707</v>
      </c>
      <c r="H2286" s="19">
        <v>43952</v>
      </c>
      <c r="I2286" s="13" t="s">
        <v>3066</v>
      </c>
      <c r="J2286" s="13" t="s">
        <v>3067</v>
      </c>
      <c r="K2286" s="20">
        <v>10127</v>
      </c>
      <c r="L2286" s="13" t="s">
        <v>670</v>
      </c>
      <c r="M2286" s="20">
        <v>114070</v>
      </c>
      <c r="N2286" s="13" t="s">
        <v>3068</v>
      </c>
      <c r="O2286" s="13" t="s">
        <v>718</v>
      </c>
      <c r="P2286" s="13" t="s">
        <v>719</v>
      </c>
      <c r="Q2286" s="13" t="s">
        <v>720</v>
      </c>
      <c r="R2286" s="13" t="s">
        <v>714</v>
      </c>
      <c r="S2286" s="13" t="s">
        <v>752</v>
      </c>
    </row>
    <row r="2287" spans="1:19" x14ac:dyDescent="0.25">
      <c r="A2287" s="13" t="s">
        <v>722</v>
      </c>
      <c r="B2287" s="13" t="s">
        <v>703</v>
      </c>
      <c r="C2287" s="13" t="s">
        <v>723</v>
      </c>
      <c r="D2287" s="13" t="s">
        <v>705</v>
      </c>
      <c r="E2287" s="13" t="s">
        <v>706</v>
      </c>
      <c r="F2287" s="14">
        <v>304.61</v>
      </c>
      <c r="G2287" s="13" t="s">
        <v>707</v>
      </c>
      <c r="H2287" s="19">
        <v>43983</v>
      </c>
      <c r="I2287" s="13" t="s">
        <v>2992</v>
      </c>
      <c r="J2287" s="13" t="s">
        <v>3067</v>
      </c>
      <c r="K2287" s="20">
        <v>10127</v>
      </c>
      <c r="L2287" s="13" t="s">
        <v>670</v>
      </c>
      <c r="M2287" s="20">
        <v>114070</v>
      </c>
      <c r="N2287" s="13" t="s">
        <v>3068</v>
      </c>
      <c r="O2287" s="13" t="s">
        <v>724</v>
      </c>
      <c r="P2287" s="13" t="s">
        <v>725</v>
      </c>
      <c r="Q2287" s="13" t="s">
        <v>726</v>
      </c>
      <c r="R2287" s="13" t="s">
        <v>714</v>
      </c>
      <c r="S2287" s="13" t="s">
        <v>752</v>
      </c>
    </row>
    <row r="2288" spans="1:19" x14ac:dyDescent="0.25">
      <c r="A2288" s="13" t="s">
        <v>702</v>
      </c>
      <c r="B2288" s="13" t="s">
        <v>703</v>
      </c>
      <c r="C2288" s="13" t="s">
        <v>704</v>
      </c>
      <c r="D2288" s="13" t="s">
        <v>705</v>
      </c>
      <c r="E2288" s="13" t="s">
        <v>706</v>
      </c>
      <c r="F2288" s="14">
        <v>8625.66</v>
      </c>
      <c r="G2288" s="13" t="s">
        <v>707</v>
      </c>
      <c r="H2288" s="19">
        <v>43922</v>
      </c>
      <c r="I2288" s="13" t="s">
        <v>3069</v>
      </c>
      <c r="J2288" s="13" t="s">
        <v>3070</v>
      </c>
      <c r="K2288" s="20">
        <v>10128</v>
      </c>
      <c r="L2288" s="13" t="s">
        <v>199</v>
      </c>
      <c r="M2288" s="20">
        <v>111100</v>
      </c>
      <c r="N2288" s="13" t="s">
        <v>3071</v>
      </c>
      <c r="O2288" s="13" t="s">
        <v>711</v>
      </c>
      <c r="P2288" s="13" t="s">
        <v>712</v>
      </c>
      <c r="Q2288" s="13" t="s">
        <v>713</v>
      </c>
      <c r="R2288" s="13" t="s">
        <v>714</v>
      </c>
      <c r="S2288" s="13" t="s">
        <v>715</v>
      </c>
    </row>
    <row r="2289" spans="1:19" x14ac:dyDescent="0.25">
      <c r="A2289" s="13" t="s">
        <v>716</v>
      </c>
      <c r="B2289" s="13" t="s">
        <v>703</v>
      </c>
      <c r="C2289" s="13" t="s">
        <v>717</v>
      </c>
      <c r="D2289" s="13" t="s">
        <v>705</v>
      </c>
      <c r="E2289" s="13" t="s">
        <v>706</v>
      </c>
      <c r="F2289" s="14">
        <v>9044.74</v>
      </c>
      <c r="G2289" s="13" t="s">
        <v>707</v>
      </c>
      <c r="H2289" s="19">
        <v>43952</v>
      </c>
      <c r="I2289" s="13" t="s">
        <v>3069</v>
      </c>
      <c r="J2289" s="13" t="s">
        <v>3070</v>
      </c>
      <c r="K2289" s="20">
        <v>10128</v>
      </c>
      <c r="L2289" s="13" t="s">
        <v>199</v>
      </c>
      <c r="M2289" s="20">
        <v>111100</v>
      </c>
      <c r="N2289" s="13" t="s">
        <v>3071</v>
      </c>
      <c r="O2289" s="13" t="s">
        <v>718</v>
      </c>
      <c r="P2289" s="13" t="s">
        <v>719</v>
      </c>
      <c r="Q2289" s="13" t="s">
        <v>720</v>
      </c>
      <c r="R2289" s="13" t="s">
        <v>714</v>
      </c>
      <c r="S2289" s="13" t="s">
        <v>715</v>
      </c>
    </row>
    <row r="2290" spans="1:19" x14ac:dyDescent="0.25">
      <c r="A2290" s="13" t="s">
        <v>722</v>
      </c>
      <c r="B2290" s="13" t="s">
        <v>703</v>
      </c>
      <c r="C2290" s="13" t="s">
        <v>723</v>
      </c>
      <c r="D2290" s="13" t="s">
        <v>705</v>
      </c>
      <c r="E2290" s="13" t="s">
        <v>706</v>
      </c>
      <c r="F2290" s="14">
        <v>8806.84</v>
      </c>
      <c r="G2290" s="13" t="s">
        <v>707</v>
      </c>
      <c r="H2290" s="19">
        <v>43983</v>
      </c>
      <c r="I2290" s="13" t="s">
        <v>2995</v>
      </c>
      <c r="J2290" s="13" t="s">
        <v>3070</v>
      </c>
      <c r="K2290" s="20">
        <v>10128</v>
      </c>
      <c r="L2290" s="13" t="s">
        <v>199</v>
      </c>
      <c r="M2290" s="20">
        <v>111100</v>
      </c>
      <c r="N2290" s="13" t="s">
        <v>3071</v>
      </c>
      <c r="O2290" s="13" t="s">
        <v>724</v>
      </c>
      <c r="P2290" s="13" t="s">
        <v>725</v>
      </c>
      <c r="Q2290" s="13" t="s">
        <v>726</v>
      </c>
      <c r="R2290" s="13" t="s">
        <v>714</v>
      </c>
      <c r="S2290" s="13" t="s">
        <v>715</v>
      </c>
    </row>
    <row r="2291" spans="1:19" x14ac:dyDescent="0.25">
      <c r="A2291" s="13" t="s">
        <v>702</v>
      </c>
      <c r="B2291" s="13" t="s">
        <v>703</v>
      </c>
      <c r="C2291" s="13" t="s">
        <v>704</v>
      </c>
      <c r="D2291" s="13" t="s">
        <v>705</v>
      </c>
      <c r="E2291" s="13" t="s">
        <v>706</v>
      </c>
      <c r="F2291" s="14">
        <v>2289.69</v>
      </c>
      <c r="G2291" s="13" t="s">
        <v>707</v>
      </c>
      <c r="H2291" s="19">
        <v>43922</v>
      </c>
      <c r="I2291" s="13" t="s">
        <v>3072</v>
      </c>
      <c r="J2291" s="13" t="s">
        <v>3073</v>
      </c>
      <c r="K2291" s="20">
        <v>10128</v>
      </c>
      <c r="L2291" s="13" t="s">
        <v>199</v>
      </c>
      <c r="M2291" s="20">
        <v>111200</v>
      </c>
      <c r="N2291" s="13" t="s">
        <v>3074</v>
      </c>
      <c r="O2291" s="13" t="s">
        <v>711</v>
      </c>
      <c r="P2291" s="13" t="s">
        <v>712</v>
      </c>
      <c r="Q2291" s="13" t="s">
        <v>713</v>
      </c>
      <c r="R2291" s="13" t="s">
        <v>714</v>
      </c>
      <c r="S2291" s="13" t="s">
        <v>730</v>
      </c>
    </row>
    <row r="2292" spans="1:19" x14ac:dyDescent="0.25">
      <c r="A2292" s="13" t="s">
        <v>716</v>
      </c>
      <c r="B2292" s="13" t="s">
        <v>703</v>
      </c>
      <c r="C2292" s="13" t="s">
        <v>717</v>
      </c>
      <c r="D2292" s="13" t="s">
        <v>705</v>
      </c>
      <c r="E2292" s="13" t="s">
        <v>706</v>
      </c>
      <c r="F2292" s="14">
        <v>2289.69</v>
      </c>
      <c r="G2292" s="13" t="s">
        <v>707</v>
      </c>
      <c r="H2292" s="19">
        <v>43952</v>
      </c>
      <c r="I2292" s="13" t="s">
        <v>3072</v>
      </c>
      <c r="J2292" s="13" t="s">
        <v>3073</v>
      </c>
      <c r="K2292" s="20">
        <v>10128</v>
      </c>
      <c r="L2292" s="13" t="s">
        <v>199</v>
      </c>
      <c r="M2292" s="20">
        <v>111200</v>
      </c>
      <c r="N2292" s="13" t="s">
        <v>3074</v>
      </c>
      <c r="O2292" s="13" t="s">
        <v>718</v>
      </c>
      <c r="P2292" s="13" t="s">
        <v>719</v>
      </c>
      <c r="Q2292" s="13" t="s">
        <v>720</v>
      </c>
      <c r="R2292" s="13" t="s">
        <v>714</v>
      </c>
      <c r="S2292" s="13" t="s">
        <v>730</v>
      </c>
    </row>
    <row r="2293" spans="1:19" x14ac:dyDescent="0.25">
      <c r="A2293" s="13" t="s">
        <v>722</v>
      </c>
      <c r="B2293" s="13" t="s">
        <v>703</v>
      </c>
      <c r="C2293" s="13" t="s">
        <v>723</v>
      </c>
      <c r="D2293" s="13" t="s">
        <v>705</v>
      </c>
      <c r="E2293" s="13" t="s">
        <v>706</v>
      </c>
      <c r="F2293" s="14">
        <v>2289.69</v>
      </c>
      <c r="G2293" s="13" t="s">
        <v>707</v>
      </c>
      <c r="H2293" s="19">
        <v>43983</v>
      </c>
      <c r="I2293" s="13" t="s">
        <v>2998</v>
      </c>
      <c r="J2293" s="13" t="s">
        <v>3073</v>
      </c>
      <c r="K2293" s="20">
        <v>10128</v>
      </c>
      <c r="L2293" s="13" t="s">
        <v>199</v>
      </c>
      <c r="M2293" s="20">
        <v>111200</v>
      </c>
      <c r="N2293" s="13" t="s">
        <v>3074</v>
      </c>
      <c r="O2293" s="13" t="s">
        <v>724</v>
      </c>
      <c r="P2293" s="13" t="s">
        <v>725</v>
      </c>
      <c r="Q2293" s="13" t="s">
        <v>726</v>
      </c>
      <c r="R2293" s="13" t="s">
        <v>714</v>
      </c>
      <c r="S2293" s="13" t="s">
        <v>730</v>
      </c>
    </row>
    <row r="2294" spans="1:19" x14ac:dyDescent="0.25">
      <c r="A2294" s="13" t="s">
        <v>702</v>
      </c>
      <c r="B2294" s="13" t="s">
        <v>703</v>
      </c>
      <c r="C2294" s="13" t="s">
        <v>704</v>
      </c>
      <c r="D2294" s="13" t="s">
        <v>705</v>
      </c>
      <c r="E2294" s="13" t="s">
        <v>706</v>
      </c>
      <c r="F2294" s="14">
        <v>79080.81</v>
      </c>
      <c r="G2294" s="13" t="s">
        <v>707</v>
      </c>
      <c r="H2294" s="19">
        <v>43922</v>
      </c>
      <c r="I2294" s="13" t="s">
        <v>3075</v>
      </c>
      <c r="J2294" s="13" t="s">
        <v>3076</v>
      </c>
      <c r="K2294" s="20">
        <v>10128</v>
      </c>
      <c r="L2294" s="13" t="s">
        <v>199</v>
      </c>
      <c r="M2294" s="20">
        <v>111400</v>
      </c>
      <c r="N2294" s="13" t="s">
        <v>3077</v>
      </c>
      <c r="O2294" s="13" t="s">
        <v>711</v>
      </c>
      <c r="P2294" s="13" t="s">
        <v>712</v>
      </c>
      <c r="Q2294" s="13" t="s">
        <v>713</v>
      </c>
      <c r="R2294" s="13" t="s">
        <v>714</v>
      </c>
      <c r="S2294" s="13" t="s">
        <v>682</v>
      </c>
    </row>
    <row r="2295" spans="1:19" x14ac:dyDescent="0.25">
      <c r="A2295" s="13" t="s">
        <v>716</v>
      </c>
      <c r="B2295" s="13" t="s">
        <v>703</v>
      </c>
      <c r="C2295" s="13" t="s">
        <v>717</v>
      </c>
      <c r="D2295" s="13" t="s">
        <v>705</v>
      </c>
      <c r="E2295" s="13" t="s">
        <v>706</v>
      </c>
      <c r="F2295" s="14">
        <v>79681.429999999993</v>
      </c>
      <c r="G2295" s="13" t="s">
        <v>707</v>
      </c>
      <c r="H2295" s="19">
        <v>43952</v>
      </c>
      <c r="I2295" s="13" t="s">
        <v>3075</v>
      </c>
      <c r="J2295" s="13" t="s">
        <v>3076</v>
      </c>
      <c r="K2295" s="20">
        <v>10128</v>
      </c>
      <c r="L2295" s="13" t="s">
        <v>199</v>
      </c>
      <c r="M2295" s="20">
        <v>111400</v>
      </c>
      <c r="N2295" s="13" t="s">
        <v>3077</v>
      </c>
      <c r="O2295" s="13" t="s">
        <v>718</v>
      </c>
      <c r="P2295" s="13" t="s">
        <v>719</v>
      </c>
      <c r="Q2295" s="13" t="s">
        <v>720</v>
      </c>
      <c r="R2295" s="13" t="s">
        <v>714</v>
      </c>
      <c r="S2295" s="13" t="s">
        <v>682</v>
      </c>
    </row>
    <row r="2296" spans="1:19" x14ac:dyDescent="0.25">
      <c r="A2296" s="13" t="s">
        <v>722</v>
      </c>
      <c r="B2296" s="13" t="s">
        <v>703</v>
      </c>
      <c r="C2296" s="13" t="s">
        <v>723</v>
      </c>
      <c r="D2296" s="13" t="s">
        <v>705</v>
      </c>
      <c r="E2296" s="13" t="s">
        <v>706</v>
      </c>
      <c r="F2296" s="14">
        <v>81011.09</v>
      </c>
      <c r="G2296" s="13" t="s">
        <v>707</v>
      </c>
      <c r="H2296" s="19">
        <v>43983</v>
      </c>
      <c r="I2296" s="13" t="s">
        <v>3001</v>
      </c>
      <c r="J2296" s="13" t="s">
        <v>3076</v>
      </c>
      <c r="K2296" s="20">
        <v>10128</v>
      </c>
      <c r="L2296" s="13" t="s">
        <v>199</v>
      </c>
      <c r="M2296" s="20">
        <v>111400</v>
      </c>
      <c r="N2296" s="13" t="s">
        <v>3077</v>
      </c>
      <c r="O2296" s="13" t="s">
        <v>724</v>
      </c>
      <c r="P2296" s="13" t="s">
        <v>725</v>
      </c>
      <c r="Q2296" s="13" t="s">
        <v>726</v>
      </c>
      <c r="R2296" s="13" t="s">
        <v>714</v>
      </c>
      <c r="S2296" s="13" t="s">
        <v>682</v>
      </c>
    </row>
    <row r="2297" spans="1:19" x14ac:dyDescent="0.25">
      <c r="A2297" s="13" t="s">
        <v>702</v>
      </c>
      <c r="B2297" s="13" t="s">
        <v>703</v>
      </c>
      <c r="C2297" s="13" t="s">
        <v>704</v>
      </c>
      <c r="D2297" s="13" t="s">
        <v>705</v>
      </c>
      <c r="E2297" s="13" t="s">
        <v>706</v>
      </c>
      <c r="F2297" s="14">
        <v>11094.32</v>
      </c>
      <c r="G2297" s="13" t="s">
        <v>707</v>
      </c>
      <c r="H2297" s="19">
        <v>43922</v>
      </c>
      <c r="I2297" s="13" t="s">
        <v>3078</v>
      </c>
      <c r="J2297" s="13" t="s">
        <v>3079</v>
      </c>
      <c r="K2297" s="20">
        <v>10128</v>
      </c>
      <c r="L2297" s="13" t="s">
        <v>199</v>
      </c>
      <c r="M2297" s="20">
        <v>111600</v>
      </c>
      <c r="N2297" s="13" t="s">
        <v>3080</v>
      </c>
      <c r="O2297" s="13" t="s">
        <v>711</v>
      </c>
      <c r="P2297" s="13" t="s">
        <v>712</v>
      </c>
      <c r="Q2297" s="13" t="s">
        <v>713</v>
      </c>
      <c r="R2297" s="13" t="s">
        <v>714</v>
      </c>
      <c r="S2297" s="13" t="s">
        <v>721</v>
      </c>
    </row>
    <row r="2298" spans="1:19" x14ac:dyDescent="0.25">
      <c r="A2298" s="13" t="s">
        <v>716</v>
      </c>
      <c r="B2298" s="13" t="s">
        <v>703</v>
      </c>
      <c r="C2298" s="13" t="s">
        <v>717</v>
      </c>
      <c r="D2298" s="13" t="s">
        <v>705</v>
      </c>
      <c r="E2298" s="13" t="s">
        <v>706</v>
      </c>
      <c r="F2298" s="14">
        <v>11094.32</v>
      </c>
      <c r="G2298" s="13" t="s">
        <v>707</v>
      </c>
      <c r="H2298" s="19">
        <v>43952</v>
      </c>
      <c r="I2298" s="13" t="s">
        <v>3078</v>
      </c>
      <c r="J2298" s="13" t="s">
        <v>3079</v>
      </c>
      <c r="K2298" s="20">
        <v>10128</v>
      </c>
      <c r="L2298" s="13" t="s">
        <v>199</v>
      </c>
      <c r="M2298" s="20">
        <v>111600</v>
      </c>
      <c r="N2298" s="13" t="s">
        <v>3080</v>
      </c>
      <c r="O2298" s="13" t="s">
        <v>718</v>
      </c>
      <c r="P2298" s="13" t="s">
        <v>719</v>
      </c>
      <c r="Q2298" s="13" t="s">
        <v>720</v>
      </c>
      <c r="R2298" s="13" t="s">
        <v>714</v>
      </c>
      <c r="S2298" s="13" t="s">
        <v>721</v>
      </c>
    </row>
    <row r="2299" spans="1:19" x14ac:dyDescent="0.25">
      <c r="A2299" s="13" t="s">
        <v>722</v>
      </c>
      <c r="B2299" s="13" t="s">
        <v>703</v>
      </c>
      <c r="C2299" s="13" t="s">
        <v>723</v>
      </c>
      <c r="D2299" s="13" t="s">
        <v>705</v>
      </c>
      <c r="E2299" s="13" t="s">
        <v>706</v>
      </c>
      <c r="F2299" s="14">
        <v>11094.32</v>
      </c>
      <c r="G2299" s="13" t="s">
        <v>707</v>
      </c>
      <c r="H2299" s="19">
        <v>43983</v>
      </c>
      <c r="I2299" s="13" t="s">
        <v>3005</v>
      </c>
      <c r="J2299" s="13" t="s">
        <v>3079</v>
      </c>
      <c r="K2299" s="20">
        <v>10128</v>
      </c>
      <c r="L2299" s="13" t="s">
        <v>199</v>
      </c>
      <c r="M2299" s="20">
        <v>111600</v>
      </c>
      <c r="N2299" s="13" t="s">
        <v>3080</v>
      </c>
      <c r="O2299" s="13" t="s">
        <v>724</v>
      </c>
      <c r="P2299" s="13" t="s">
        <v>725</v>
      </c>
      <c r="Q2299" s="13" t="s">
        <v>726</v>
      </c>
      <c r="R2299" s="13" t="s">
        <v>714</v>
      </c>
      <c r="S2299" s="13" t="s">
        <v>721</v>
      </c>
    </row>
    <row r="2300" spans="1:19" x14ac:dyDescent="0.25">
      <c r="A2300" s="13" t="s">
        <v>702</v>
      </c>
      <c r="B2300" s="13" t="s">
        <v>703</v>
      </c>
      <c r="C2300" s="13" t="s">
        <v>704</v>
      </c>
      <c r="D2300" s="13" t="s">
        <v>705</v>
      </c>
      <c r="E2300" s="13" t="s">
        <v>706</v>
      </c>
      <c r="F2300" s="14">
        <v>3308.79</v>
      </c>
      <c r="G2300" s="13" t="s">
        <v>707</v>
      </c>
      <c r="H2300" s="19">
        <v>43922</v>
      </c>
      <c r="I2300" s="13" t="s">
        <v>3081</v>
      </c>
      <c r="J2300" s="13" t="s">
        <v>3082</v>
      </c>
      <c r="K2300" s="20">
        <v>10128</v>
      </c>
      <c r="L2300" s="13" t="s">
        <v>199</v>
      </c>
      <c r="M2300" s="20">
        <v>111700</v>
      </c>
      <c r="N2300" s="13" t="s">
        <v>3083</v>
      </c>
      <c r="O2300" s="13" t="s">
        <v>711</v>
      </c>
      <c r="P2300" s="13" t="s">
        <v>712</v>
      </c>
      <c r="Q2300" s="13" t="s">
        <v>713</v>
      </c>
      <c r="R2300" s="13" t="s">
        <v>714</v>
      </c>
      <c r="S2300" s="13" t="s">
        <v>741</v>
      </c>
    </row>
    <row r="2301" spans="1:19" x14ac:dyDescent="0.25">
      <c r="A2301" s="13" t="s">
        <v>716</v>
      </c>
      <c r="B2301" s="13" t="s">
        <v>703</v>
      </c>
      <c r="C2301" s="13" t="s">
        <v>717</v>
      </c>
      <c r="D2301" s="13" t="s">
        <v>705</v>
      </c>
      <c r="E2301" s="13" t="s">
        <v>706</v>
      </c>
      <c r="F2301" s="14">
        <v>2994.15</v>
      </c>
      <c r="G2301" s="13" t="s">
        <v>707</v>
      </c>
      <c r="H2301" s="19">
        <v>43952</v>
      </c>
      <c r="I2301" s="13" t="s">
        <v>3081</v>
      </c>
      <c r="J2301" s="13" t="s">
        <v>3082</v>
      </c>
      <c r="K2301" s="20">
        <v>10128</v>
      </c>
      <c r="L2301" s="13" t="s">
        <v>199</v>
      </c>
      <c r="M2301" s="20">
        <v>111700</v>
      </c>
      <c r="N2301" s="13" t="s">
        <v>3083</v>
      </c>
      <c r="O2301" s="13" t="s">
        <v>718</v>
      </c>
      <c r="P2301" s="13" t="s">
        <v>719</v>
      </c>
      <c r="Q2301" s="13" t="s">
        <v>720</v>
      </c>
      <c r="R2301" s="13" t="s">
        <v>714</v>
      </c>
      <c r="S2301" s="13" t="s">
        <v>741</v>
      </c>
    </row>
    <row r="2302" spans="1:19" x14ac:dyDescent="0.25">
      <c r="A2302" s="13" t="s">
        <v>722</v>
      </c>
      <c r="B2302" s="13" t="s">
        <v>703</v>
      </c>
      <c r="C2302" s="13" t="s">
        <v>723</v>
      </c>
      <c r="D2302" s="13" t="s">
        <v>705</v>
      </c>
      <c r="E2302" s="13" t="s">
        <v>706</v>
      </c>
      <c r="F2302" s="14">
        <v>2994.15</v>
      </c>
      <c r="G2302" s="13" t="s">
        <v>707</v>
      </c>
      <c r="H2302" s="19">
        <v>43983</v>
      </c>
      <c r="I2302" s="13" t="s">
        <v>3009</v>
      </c>
      <c r="J2302" s="13" t="s">
        <v>3082</v>
      </c>
      <c r="K2302" s="20">
        <v>10128</v>
      </c>
      <c r="L2302" s="13" t="s">
        <v>199</v>
      </c>
      <c r="M2302" s="20">
        <v>111700</v>
      </c>
      <c r="N2302" s="13" t="s">
        <v>3083</v>
      </c>
      <c r="O2302" s="13" t="s">
        <v>724</v>
      </c>
      <c r="P2302" s="13" t="s">
        <v>725</v>
      </c>
      <c r="Q2302" s="13" t="s">
        <v>726</v>
      </c>
      <c r="R2302" s="13" t="s">
        <v>714</v>
      </c>
      <c r="S2302" s="13" t="s">
        <v>741</v>
      </c>
    </row>
    <row r="2303" spans="1:19" x14ac:dyDescent="0.25">
      <c r="A2303" s="13" t="s">
        <v>702</v>
      </c>
      <c r="B2303" s="13" t="s">
        <v>703</v>
      </c>
      <c r="C2303" s="13" t="s">
        <v>704</v>
      </c>
      <c r="D2303" s="13" t="s">
        <v>705</v>
      </c>
      <c r="E2303" s="13" t="s">
        <v>706</v>
      </c>
      <c r="F2303" s="14">
        <v>62.64</v>
      </c>
      <c r="G2303" s="13" t="s">
        <v>707</v>
      </c>
      <c r="H2303" s="19">
        <v>43922</v>
      </c>
      <c r="I2303" s="13" t="s">
        <v>3084</v>
      </c>
      <c r="J2303" s="13" t="s">
        <v>3085</v>
      </c>
      <c r="K2303" s="20">
        <v>10128</v>
      </c>
      <c r="L2303" s="13" t="s">
        <v>199</v>
      </c>
      <c r="M2303" s="20">
        <v>113000</v>
      </c>
      <c r="N2303" s="13" t="s">
        <v>3086</v>
      </c>
      <c r="O2303" s="13" t="s">
        <v>711</v>
      </c>
      <c r="P2303" s="13" t="s">
        <v>712</v>
      </c>
      <c r="Q2303" s="13" t="s">
        <v>713</v>
      </c>
      <c r="R2303" s="13" t="s">
        <v>714</v>
      </c>
      <c r="S2303" s="13" t="s">
        <v>741</v>
      </c>
    </row>
    <row r="2304" spans="1:19" x14ac:dyDescent="0.25">
      <c r="A2304" s="13" t="s">
        <v>716</v>
      </c>
      <c r="B2304" s="13" t="s">
        <v>703</v>
      </c>
      <c r="C2304" s="13" t="s">
        <v>717</v>
      </c>
      <c r="D2304" s="13" t="s">
        <v>705</v>
      </c>
      <c r="E2304" s="13" t="s">
        <v>706</v>
      </c>
      <c r="F2304" s="14">
        <v>62.64</v>
      </c>
      <c r="G2304" s="13" t="s">
        <v>707</v>
      </c>
      <c r="H2304" s="19">
        <v>43952</v>
      </c>
      <c r="I2304" s="13" t="s">
        <v>3084</v>
      </c>
      <c r="J2304" s="13" t="s">
        <v>3085</v>
      </c>
      <c r="K2304" s="20">
        <v>10128</v>
      </c>
      <c r="L2304" s="13" t="s">
        <v>199</v>
      </c>
      <c r="M2304" s="20">
        <v>113000</v>
      </c>
      <c r="N2304" s="13" t="s">
        <v>3086</v>
      </c>
      <c r="O2304" s="13" t="s">
        <v>718</v>
      </c>
      <c r="P2304" s="13" t="s">
        <v>719</v>
      </c>
      <c r="Q2304" s="13" t="s">
        <v>720</v>
      </c>
      <c r="R2304" s="13" t="s">
        <v>714</v>
      </c>
      <c r="S2304" s="13" t="s">
        <v>741</v>
      </c>
    </row>
    <row r="2305" spans="1:19" x14ac:dyDescent="0.25">
      <c r="A2305" s="13" t="s">
        <v>722</v>
      </c>
      <c r="B2305" s="13" t="s">
        <v>703</v>
      </c>
      <c r="C2305" s="13" t="s">
        <v>723</v>
      </c>
      <c r="D2305" s="13" t="s">
        <v>705</v>
      </c>
      <c r="E2305" s="13" t="s">
        <v>706</v>
      </c>
      <c r="F2305" s="14">
        <v>62.64</v>
      </c>
      <c r="G2305" s="13" t="s">
        <v>707</v>
      </c>
      <c r="H2305" s="19">
        <v>43983</v>
      </c>
      <c r="I2305" s="13" t="s">
        <v>3012</v>
      </c>
      <c r="J2305" s="13" t="s">
        <v>3085</v>
      </c>
      <c r="K2305" s="20">
        <v>10128</v>
      </c>
      <c r="L2305" s="13" t="s">
        <v>199</v>
      </c>
      <c r="M2305" s="20">
        <v>113000</v>
      </c>
      <c r="N2305" s="13" t="s">
        <v>3086</v>
      </c>
      <c r="O2305" s="13" t="s">
        <v>724</v>
      </c>
      <c r="P2305" s="13" t="s">
        <v>725</v>
      </c>
      <c r="Q2305" s="13" t="s">
        <v>726</v>
      </c>
      <c r="R2305" s="13" t="s">
        <v>714</v>
      </c>
      <c r="S2305" s="13" t="s">
        <v>741</v>
      </c>
    </row>
    <row r="2306" spans="1:19" x14ac:dyDescent="0.25">
      <c r="A2306" s="13" t="s">
        <v>702</v>
      </c>
      <c r="B2306" s="13" t="s">
        <v>703</v>
      </c>
      <c r="C2306" s="13" t="s">
        <v>704</v>
      </c>
      <c r="D2306" s="13" t="s">
        <v>705</v>
      </c>
      <c r="E2306" s="13" t="s">
        <v>706</v>
      </c>
      <c r="F2306" s="14">
        <v>890.45</v>
      </c>
      <c r="G2306" s="13" t="s">
        <v>707</v>
      </c>
      <c r="H2306" s="19">
        <v>43922</v>
      </c>
      <c r="I2306" s="13" t="s">
        <v>3087</v>
      </c>
      <c r="J2306" s="13" t="s">
        <v>3088</v>
      </c>
      <c r="K2306" s="20">
        <v>10128</v>
      </c>
      <c r="L2306" s="13" t="s">
        <v>199</v>
      </c>
      <c r="M2306" s="20">
        <v>113010</v>
      </c>
      <c r="N2306" s="13" t="s">
        <v>3089</v>
      </c>
      <c r="O2306" s="13" t="s">
        <v>711</v>
      </c>
      <c r="P2306" s="13" t="s">
        <v>712</v>
      </c>
      <c r="Q2306" s="13" t="s">
        <v>713</v>
      </c>
      <c r="R2306" s="13" t="s">
        <v>714</v>
      </c>
      <c r="S2306" s="13" t="s">
        <v>715</v>
      </c>
    </row>
    <row r="2307" spans="1:19" x14ac:dyDescent="0.25">
      <c r="A2307" s="13" t="s">
        <v>716</v>
      </c>
      <c r="B2307" s="13" t="s">
        <v>703</v>
      </c>
      <c r="C2307" s="13" t="s">
        <v>717</v>
      </c>
      <c r="D2307" s="13" t="s">
        <v>705</v>
      </c>
      <c r="E2307" s="13" t="s">
        <v>706</v>
      </c>
      <c r="F2307" s="14">
        <v>837.43</v>
      </c>
      <c r="G2307" s="13" t="s">
        <v>707</v>
      </c>
      <c r="H2307" s="19">
        <v>43952</v>
      </c>
      <c r="I2307" s="13" t="s">
        <v>3087</v>
      </c>
      <c r="J2307" s="13" t="s">
        <v>3088</v>
      </c>
      <c r="K2307" s="20">
        <v>10128</v>
      </c>
      <c r="L2307" s="13" t="s">
        <v>199</v>
      </c>
      <c r="M2307" s="20">
        <v>113010</v>
      </c>
      <c r="N2307" s="13" t="s">
        <v>3089</v>
      </c>
      <c r="O2307" s="13" t="s">
        <v>718</v>
      </c>
      <c r="P2307" s="13" t="s">
        <v>719</v>
      </c>
      <c r="Q2307" s="13" t="s">
        <v>720</v>
      </c>
      <c r="R2307" s="13" t="s">
        <v>714</v>
      </c>
      <c r="S2307" s="13" t="s">
        <v>715</v>
      </c>
    </row>
    <row r="2308" spans="1:19" x14ac:dyDescent="0.25">
      <c r="A2308" s="13" t="s">
        <v>722</v>
      </c>
      <c r="B2308" s="13" t="s">
        <v>703</v>
      </c>
      <c r="C2308" s="13" t="s">
        <v>723</v>
      </c>
      <c r="D2308" s="13" t="s">
        <v>705</v>
      </c>
      <c r="E2308" s="13" t="s">
        <v>706</v>
      </c>
      <c r="F2308" s="14">
        <v>806.24</v>
      </c>
      <c r="G2308" s="13" t="s">
        <v>707</v>
      </c>
      <c r="H2308" s="19">
        <v>43983</v>
      </c>
      <c r="I2308" s="13" t="s">
        <v>3015</v>
      </c>
      <c r="J2308" s="13" t="s">
        <v>3088</v>
      </c>
      <c r="K2308" s="20">
        <v>10128</v>
      </c>
      <c r="L2308" s="13" t="s">
        <v>199</v>
      </c>
      <c r="M2308" s="20">
        <v>113010</v>
      </c>
      <c r="N2308" s="13" t="s">
        <v>3089</v>
      </c>
      <c r="O2308" s="13" t="s">
        <v>724</v>
      </c>
      <c r="P2308" s="13" t="s">
        <v>725</v>
      </c>
      <c r="Q2308" s="13" t="s">
        <v>726</v>
      </c>
      <c r="R2308" s="13" t="s">
        <v>714</v>
      </c>
      <c r="S2308" s="13" t="s">
        <v>715</v>
      </c>
    </row>
    <row r="2309" spans="1:19" x14ac:dyDescent="0.25">
      <c r="A2309" s="13" t="s">
        <v>702</v>
      </c>
      <c r="B2309" s="13" t="s">
        <v>703</v>
      </c>
      <c r="C2309" s="13" t="s">
        <v>704</v>
      </c>
      <c r="D2309" s="13" t="s">
        <v>705</v>
      </c>
      <c r="E2309" s="13" t="s">
        <v>706</v>
      </c>
      <c r="F2309" s="14">
        <v>214.96</v>
      </c>
      <c r="G2309" s="13" t="s">
        <v>707</v>
      </c>
      <c r="H2309" s="19">
        <v>43922</v>
      </c>
      <c r="I2309" s="13" t="s">
        <v>3090</v>
      </c>
      <c r="J2309" s="13" t="s">
        <v>3091</v>
      </c>
      <c r="K2309" s="20">
        <v>10128</v>
      </c>
      <c r="L2309" s="13" t="s">
        <v>199</v>
      </c>
      <c r="M2309" s="20">
        <v>113020</v>
      </c>
      <c r="N2309" s="13" t="s">
        <v>3092</v>
      </c>
      <c r="O2309" s="13" t="s">
        <v>711</v>
      </c>
      <c r="P2309" s="13" t="s">
        <v>712</v>
      </c>
      <c r="Q2309" s="13" t="s">
        <v>713</v>
      </c>
      <c r="R2309" s="13" t="s">
        <v>714</v>
      </c>
      <c r="S2309" s="13" t="s">
        <v>730</v>
      </c>
    </row>
    <row r="2310" spans="1:19" x14ac:dyDescent="0.25">
      <c r="A2310" s="13" t="s">
        <v>716</v>
      </c>
      <c r="B2310" s="13" t="s">
        <v>703</v>
      </c>
      <c r="C2310" s="13" t="s">
        <v>717</v>
      </c>
      <c r="D2310" s="13" t="s">
        <v>705</v>
      </c>
      <c r="E2310" s="13" t="s">
        <v>706</v>
      </c>
      <c r="F2310" s="14">
        <v>214.96</v>
      </c>
      <c r="G2310" s="13" t="s">
        <v>707</v>
      </c>
      <c r="H2310" s="19">
        <v>43952</v>
      </c>
      <c r="I2310" s="13" t="s">
        <v>3090</v>
      </c>
      <c r="J2310" s="13" t="s">
        <v>3091</v>
      </c>
      <c r="K2310" s="20">
        <v>10128</v>
      </c>
      <c r="L2310" s="13" t="s">
        <v>199</v>
      </c>
      <c r="M2310" s="20">
        <v>113020</v>
      </c>
      <c r="N2310" s="13" t="s">
        <v>3092</v>
      </c>
      <c r="O2310" s="13" t="s">
        <v>718</v>
      </c>
      <c r="P2310" s="13" t="s">
        <v>719</v>
      </c>
      <c r="Q2310" s="13" t="s">
        <v>720</v>
      </c>
      <c r="R2310" s="13" t="s">
        <v>714</v>
      </c>
      <c r="S2310" s="13" t="s">
        <v>730</v>
      </c>
    </row>
    <row r="2311" spans="1:19" x14ac:dyDescent="0.25">
      <c r="A2311" s="13" t="s">
        <v>722</v>
      </c>
      <c r="B2311" s="13" t="s">
        <v>703</v>
      </c>
      <c r="C2311" s="13" t="s">
        <v>723</v>
      </c>
      <c r="D2311" s="13" t="s">
        <v>705</v>
      </c>
      <c r="E2311" s="13" t="s">
        <v>706</v>
      </c>
      <c r="F2311" s="14">
        <v>214.96</v>
      </c>
      <c r="G2311" s="13" t="s">
        <v>707</v>
      </c>
      <c r="H2311" s="19">
        <v>43983</v>
      </c>
      <c r="I2311" s="13" t="s">
        <v>3018</v>
      </c>
      <c r="J2311" s="13" t="s">
        <v>3091</v>
      </c>
      <c r="K2311" s="20">
        <v>10128</v>
      </c>
      <c r="L2311" s="13" t="s">
        <v>199</v>
      </c>
      <c r="M2311" s="20">
        <v>113020</v>
      </c>
      <c r="N2311" s="13" t="s">
        <v>3092</v>
      </c>
      <c r="O2311" s="13" t="s">
        <v>724</v>
      </c>
      <c r="P2311" s="13" t="s">
        <v>725</v>
      </c>
      <c r="Q2311" s="13" t="s">
        <v>726</v>
      </c>
      <c r="R2311" s="13" t="s">
        <v>714</v>
      </c>
      <c r="S2311" s="13" t="s">
        <v>730</v>
      </c>
    </row>
    <row r="2312" spans="1:19" x14ac:dyDescent="0.25">
      <c r="A2312" s="13" t="s">
        <v>702</v>
      </c>
      <c r="B2312" s="13" t="s">
        <v>703</v>
      </c>
      <c r="C2312" s="13" t="s">
        <v>704</v>
      </c>
      <c r="D2312" s="13" t="s">
        <v>705</v>
      </c>
      <c r="E2312" s="13" t="s">
        <v>706</v>
      </c>
      <c r="F2312" s="14">
        <v>7823.26</v>
      </c>
      <c r="G2312" s="13" t="s">
        <v>707</v>
      </c>
      <c r="H2312" s="19">
        <v>43922</v>
      </c>
      <c r="I2312" s="13" t="s">
        <v>3093</v>
      </c>
      <c r="J2312" s="13" t="s">
        <v>3094</v>
      </c>
      <c r="K2312" s="20">
        <v>10128</v>
      </c>
      <c r="L2312" s="13" t="s">
        <v>199</v>
      </c>
      <c r="M2312" s="20">
        <v>113040</v>
      </c>
      <c r="N2312" s="13" t="s">
        <v>3095</v>
      </c>
      <c r="O2312" s="13" t="s">
        <v>711</v>
      </c>
      <c r="P2312" s="13" t="s">
        <v>712</v>
      </c>
      <c r="Q2312" s="13" t="s">
        <v>713</v>
      </c>
      <c r="R2312" s="13" t="s">
        <v>714</v>
      </c>
      <c r="S2312" s="13" t="s">
        <v>682</v>
      </c>
    </row>
    <row r="2313" spans="1:19" x14ac:dyDescent="0.25">
      <c r="A2313" s="13" t="s">
        <v>716</v>
      </c>
      <c r="B2313" s="13" t="s">
        <v>703</v>
      </c>
      <c r="C2313" s="13" t="s">
        <v>717</v>
      </c>
      <c r="D2313" s="13" t="s">
        <v>705</v>
      </c>
      <c r="E2313" s="13" t="s">
        <v>706</v>
      </c>
      <c r="F2313" s="14">
        <v>7965.12</v>
      </c>
      <c r="G2313" s="13" t="s">
        <v>707</v>
      </c>
      <c r="H2313" s="19">
        <v>43952</v>
      </c>
      <c r="I2313" s="13" t="s">
        <v>3093</v>
      </c>
      <c r="J2313" s="13" t="s">
        <v>3094</v>
      </c>
      <c r="K2313" s="20">
        <v>10128</v>
      </c>
      <c r="L2313" s="13" t="s">
        <v>199</v>
      </c>
      <c r="M2313" s="20">
        <v>113040</v>
      </c>
      <c r="N2313" s="13" t="s">
        <v>3095</v>
      </c>
      <c r="O2313" s="13" t="s">
        <v>718</v>
      </c>
      <c r="P2313" s="13" t="s">
        <v>719</v>
      </c>
      <c r="Q2313" s="13" t="s">
        <v>720</v>
      </c>
      <c r="R2313" s="13" t="s">
        <v>714</v>
      </c>
      <c r="S2313" s="13" t="s">
        <v>682</v>
      </c>
    </row>
    <row r="2314" spans="1:19" x14ac:dyDescent="0.25">
      <c r="A2314" s="13" t="s">
        <v>722</v>
      </c>
      <c r="B2314" s="13" t="s">
        <v>703</v>
      </c>
      <c r="C2314" s="13" t="s">
        <v>723</v>
      </c>
      <c r="D2314" s="13" t="s">
        <v>705</v>
      </c>
      <c r="E2314" s="13" t="s">
        <v>706</v>
      </c>
      <c r="F2314" s="14">
        <v>8139.42</v>
      </c>
      <c r="G2314" s="13" t="s">
        <v>707</v>
      </c>
      <c r="H2314" s="19">
        <v>43983</v>
      </c>
      <c r="I2314" s="13" t="s">
        <v>3022</v>
      </c>
      <c r="J2314" s="13" t="s">
        <v>3094</v>
      </c>
      <c r="K2314" s="20">
        <v>10128</v>
      </c>
      <c r="L2314" s="13" t="s">
        <v>199</v>
      </c>
      <c r="M2314" s="20">
        <v>113040</v>
      </c>
      <c r="N2314" s="13" t="s">
        <v>3095</v>
      </c>
      <c r="O2314" s="13" t="s">
        <v>724</v>
      </c>
      <c r="P2314" s="13" t="s">
        <v>725</v>
      </c>
      <c r="Q2314" s="13" t="s">
        <v>726</v>
      </c>
      <c r="R2314" s="13" t="s">
        <v>714</v>
      </c>
      <c r="S2314" s="13" t="s">
        <v>682</v>
      </c>
    </row>
    <row r="2315" spans="1:19" x14ac:dyDescent="0.25">
      <c r="A2315" s="13" t="s">
        <v>702</v>
      </c>
      <c r="B2315" s="13" t="s">
        <v>703</v>
      </c>
      <c r="C2315" s="13" t="s">
        <v>704</v>
      </c>
      <c r="D2315" s="13" t="s">
        <v>705</v>
      </c>
      <c r="E2315" s="13" t="s">
        <v>706</v>
      </c>
      <c r="F2315" s="14">
        <v>456.44</v>
      </c>
      <c r="G2315" s="13" t="s">
        <v>707</v>
      </c>
      <c r="H2315" s="19">
        <v>43922</v>
      </c>
      <c r="I2315" s="13" t="s">
        <v>3096</v>
      </c>
      <c r="J2315" s="13" t="s">
        <v>3097</v>
      </c>
      <c r="K2315" s="20">
        <v>10128</v>
      </c>
      <c r="L2315" s="13" t="s">
        <v>199</v>
      </c>
      <c r="M2315" s="20">
        <v>113060</v>
      </c>
      <c r="N2315" s="13" t="s">
        <v>3098</v>
      </c>
      <c r="O2315" s="13" t="s">
        <v>711</v>
      </c>
      <c r="P2315" s="13" t="s">
        <v>712</v>
      </c>
      <c r="Q2315" s="13" t="s">
        <v>713</v>
      </c>
      <c r="R2315" s="13" t="s">
        <v>714</v>
      </c>
      <c r="S2315" s="13" t="s">
        <v>721</v>
      </c>
    </row>
    <row r="2316" spans="1:19" x14ac:dyDescent="0.25">
      <c r="A2316" s="13" t="s">
        <v>716</v>
      </c>
      <c r="B2316" s="13" t="s">
        <v>703</v>
      </c>
      <c r="C2316" s="13" t="s">
        <v>717</v>
      </c>
      <c r="D2316" s="13" t="s">
        <v>705</v>
      </c>
      <c r="E2316" s="13" t="s">
        <v>706</v>
      </c>
      <c r="F2316" s="14">
        <v>456.44</v>
      </c>
      <c r="G2316" s="13" t="s">
        <v>707</v>
      </c>
      <c r="H2316" s="19">
        <v>43952</v>
      </c>
      <c r="I2316" s="13" t="s">
        <v>3096</v>
      </c>
      <c r="J2316" s="13" t="s">
        <v>3097</v>
      </c>
      <c r="K2316" s="20">
        <v>10128</v>
      </c>
      <c r="L2316" s="13" t="s">
        <v>199</v>
      </c>
      <c r="M2316" s="20">
        <v>113060</v>
      </c>
      <c r="N2316" s="13" t="s">
        <v>3098</v>
      </c>
      <c r="O2316" s="13" t="s">
        <v>718</v>
      </c>
      <c r="P2316" s="13" t="s">
        <v>719</v>
      </c>
      <c r="Q2316" s="13" t="s">
        <v>720</v>
      </c>
      <c r="R2316" s="13" t="s">
        <v>714</v>
      </c>
      <c r="S2316" s="13" t="s">
        <v>721</v>
      </c>
    </row>
    <row r="2317" spans="1:19" x14ac:dyDescent="0.25">
      <c r="A2317" s="13" t="s">
        <v>722</v>
      </c>
      <c r="B2317" s="13" t="s">
        <v>703</v>
      </c>
      <c r="C2317" s="13" t="s">
        <v>723</v>
      </c>
      <c r="D2317" s="13" t="s">
        <v>705</v>
      </c>
      <c r="E2317" s="13" t="s">
        <v>706</v>
      </c>
      <c r="F2317" s="14">
        <v>456.44</v>
      </c>
      <c r="G2317" s="13" t="s">
        <v>707</v>
      </c>
      <c r="H2317" s="19">
        <v>43983</v>
      </c>
      <c r="I2317" s="13" t="s">
        <v>3025</v>
      </c>
      <c r="J2317" s="13" t="s">
        <v>3097</v>
      </c>
      <c r="K2317" s="20">
        <v>10128</v>
      </c>
      <c r="L2317" s="13" t="s">
        <v>199</v>
      </c>
      <c r="M2317" s="20">
        <v>113060</v>
      </c>
      <c r="N2317" s="13" t="s">
        <v>3098</v>
      </c>
      <c r="O2317" s="13" t="s">
        <v>724</v>
      </c>
      <c r="P2317" s="13" t="s">
        <v>725</v>
      </c>
      <c r="Q2317" s="13" t="s">
        <v>726</v>
      </c>
      <c r="R2317" s="13" t="s">
        <v>714</v>
      </c>
      <c r="S2317" s="13" t="s">
        <v>721</v>
      </c>
    </row>
    <row r="2318" spans="1:19" x14ac:dyDescent="0.25">
      <c r="A2318" s="13" t="s">
        <v>702</v>
      </c>
      <c r="B2318" s="13" t="s">
        <v>703</v>
      </c>
      <c r="C2318" s="13" t="s">
        <v>704</v>
      </c>
      <c r="D2318" s="13" t="s">
        <v>705</v>
      </c>
      <c r="E2318" s="13" t="s">
        <v>706</v>
      </c>
      <c r="F2318" s="14">
        <v>735.04</v>
      </c>
      <c r="G2318" s="13" t="s">
        <v>707</v>
      </c>
      <c r="H2318" s="19">
        <v>43922</v>
      </c>
      <c r="I2318" s="13" t="s">
        <v>3099</v>
      </c>
      <c r="J2318" s="13" t="s">
        <v>3100</v>
      </c>
      <c r="K2318" s="20">
        <v>10128</v>
      </c>
      <c r="L2318" s="13" t="s">
        <v>199</v>
      </c>
      <c r="M2318" s="20">
        <v>114000</v>
      </c>
      <c r="N2318" s="13" t="s">
        <v>3101</v>
      </c>
      <c r="O2318" s="13" t="s">
        <v>711</v>
      </c>
      <c r="P2318" s="13" t="s">
        <v>712</v>
      </c>
      <c r="Q2318" s="13" t="s">
        <v>713</v>
      </c>
      <c r="R2318" s="13" t="s">
        <v>714</v>
      </c>
      <c r="S2318" s="13" t="s">
        <v>741</v>
      </c>
    </row>
    <row r="2319" spans="1:19" x14ac:dyDescent="0.25">
      <c r="A2319" s="13" t="s">
        <v>716</v>
      </c>
      <c r="B2319" s="13" t="s">
        <v>703</v>
      </c>
      <c r="C2319" s="13" t="s">
        <v>717</v>
      </c>
      <c r="D2319" s="13" t="s">
        <v>705</v>
      </c>
      <c r="E2319" s="13" t="s">
        <v>706</v>
      </c>
      <c r="F2319" s="14">
        <v>735.04</v>
      </c>
      <c r="G2319" s="13" t="s">
        <v>707</v>
      </c>
      <c r="H2319" s="19">
        <v>43952</v>
      </c>
      <c r="I2319" s="13" t="s">
        <v>3099</v>
      </c>
      <c r="J2319" s="13" t="s">
        <v>3100</v>
      </c>
      <c r="K2319" s="20">
        <v>10128</v>
      </c>
      <c r="L2319" s="13" t="s">
        <v>199</v>
      </c>
      <c r="M2319" s="20">
        <v>114000</v>
      </c>
      <c r="N2319" s="13" t="s">
        <v>3101</v>
      </c>
      <c r="O2319" s="13" t="s">
        <v>718</v>
      </c>
      <c r="P2319" s="13" t="s">
        <v>719</v>
      </c>
      <c r="Q2319" s="13" t="s">
        <v>720</v>
      </c>
      <c r="R2319" s="13" t="s">
        <v>714</v>
      </c>
      <c r="S2319" s="13" t="s">
        <v>741</v>
      </c>
    </row>
    <row r="2320" spans="1:19" x14ac:dyDescent="0.25">
      <c r="A2320" s="13" t="s">
        <v>722</v>
      </c>
      <c r="B2320" s="13" t="s">
        <v>703</v>
      </c>
      <c r="C2320" s="13" t="s">
        <v>723</v>
      </c>
      <c r="D2320" s="13" t="s">
        <v>705</v>
      </c>
      <c r="E2320" s="13" t="s">
        <v>706</v>
      </c>
      <c r="F2320" s="14">
        <v>735.04</v>
      </c>
      <c r="G2320" s="13" t="s">
        <v>707</v>
      </c>
      <c r="H2320" s="19">
        <v>43983</v>
      </c>
      <c r="I2320" s="13" t="s">
        <v>3028</v>
      </c>
      <c r="J2320" s="13" t="s">
        <v>3100</v>
      </c>
      <c r="K2320" s="20">
        <v>10128</v>
      </c>
      <c r="L2320" s="13" t="s">
        <v>199</v>
      </c>
      <c r="M2320" s="20">
        <v>114000</v>
      </c>
      <c r="N2320" s="13" t="s">
        <v>3101</v>
      </c>
      <c r="O2320" s="13" t="s">
        <v>724</v>
      </c>
      <c r="P2320" s="13" t="s">
        <v>725</v>
      </c>
      <c r="Q2320" s="13" t="s">
        <v>726</v>
      </c>
      <c r="R2320" s="13" t="s">
        <v>714</v>
      </c>
      <c r="S2320" s="13" t="s">
        <v>741</v>
      </c>
    </row>
    <row r="2321" spans="1:19" x14ac:dyDescent="0.25">
      <c r="A2321" s="13" t="s">
        <v>702</v>
      </c>
      <c r="B2321" s="13" t="s">
        <v>703</v>
      </c>
      <c r="C2321" s="13" t="s">
        <v>704</v>
      </c>
      <c r="D2321" s="13" t="s">
        <v>705</v>
      </c>
      <c r="E2321" s="13" t="s">
        <v>706</v>
      </c>
      <c r="F2321" s="14">
        <v>1801.74</v>
      </c>
      <c r="G2321" s="13" t="s">
        <v>707</v>
      </c>
      <c r="H2321" s="19">
        <v>43922</v>
      </c>
      <c r="I2321" s="13" t="s">
        <v>3102</v>
      </c>
      <c r="J2321" s="13" t="s">
        <v>3103</v>
      </c>
      <c r="K2321" s="20">
        <v>10128</v>
      </c>
      <c r="L2321" s="13" t="s">
        <v>199</v>
      </c>
      <c r="M2321" s="20">
        <v>114010</v>
      </c>
      <c r="N2321" s="13" t="s">
        <v>3104</v>
      </c>
      <c r="O2321" s="13" t="s">
        <v>711</v>
      </c>
      <c r="P2321" s="13" t="s">
        <v>712</v>
      </c>
      <c r="Q2321" s="13" t="s">
        <v>713</v>
      </c>
      <c r="R2321" s="13" t="s">
        <v>714</v>
      </c>
      <c r="S2321" s="13" t="s">
        <v>715</v>
      </c>
    </row>
    <row r="2322" spans="1:19" x14ac:dyDescent="0.25">
      <c r="A2322" s="13" t="s">
        <v>716</v>
      </c>
      <c r="B2322" s="13" t="s">
        <v>703</v>
      </c>
      <c r="C2322" s="13" t="s">
        <v>717</v>
      </c>
      <c r="D2322" s="13" t="s">
        <v>705</v>
      </c>
      <c r="E2322" s="13" t="s">
        <v>706</v>
      </c>
      <c r="F2322" s="14">
        <v>1801.74</v>
      </c>
      <c r="G2322" s="13" t="s">
        <v>707</v>
      </c>
      <c r="H2322" s="19">
        <v>43952</v>
      </c>
      <c r="I2322" s="13" t="s">
        <v>3102</v>
      </c>
      <c r="J2322" s="13" t="s">
        <v>3103</v>
      </c>
      <c r="K2322" s="20">
        <v>10128</v>
      </c>
      <c r="L2322" s="13" t="s">
        <v>199</v>
      </c>
      <c r="M2322" s="20">
        <v>114010</v>
      </c>
      <c r="N2322" s="13" t="s">
        <v>3104</v>
      </c>
      <c r="O2322" s="13" t="s">
        <v>718</v>
      </c>
      <c r="P2322" s="13" t="s">
        <v>719</v>
      </c>
      <c r="Q2322" s="13" t="s">
        <v>720</v>
      </c>
      <c r="R2322" s="13" t="s">
        <v>714</v>
      </c>
      <c r="S2322" s="13" t="s">
        <v>715</v>
      </c>
    </row>
    <row r="2323" spans="1:19" x14ac:dyDescent="0.25">
      <c r="A2323" s="13" t="s">
        <v>722</v>
      </c>
      <c r="B2323" s="13" t="s">
        <v>703</v>
      </c>
      <c r="C2323" s="13" t="s">
        <v>723</v>
      </c>
      <c r="D2323" s="13" t="s">
        <v>705</v>
      </c>
      <c r="E2323" s="13" t="s">
        <v>706</v>
      </c>
      <c r="F2323" s="14">
        <v>1801.74</v>
      </c>
      <c r="G2323" s="13" t="s">
        <v>707</v>
      </c>
      <c r="H2323" s="19">
        <v>43983</v>
      </c>
      <c r="I2323" s="13" t="s">
        <v>3032</v>
      </c>
      <c r="J2323" s="13" t="s">
        <v>3103</v>
      </c>
      <c r="K2323" s="20">
        <v>10128</v>
      </c>
      <c r="L2323" s="13" t="s">
        <v>199</v>
      </c>
      <c r="M2323" s="20">
        <v>114010</v>
      </c>
      <c r="N2323" s="13" t="s">
        <v>3104</v>
      </c>
      <c r="O2323" s="13" t="s">
        <v>724</v>
      </c>
      <c r="P2323" s="13" t="s">
        <v>725</v>
      </c>
      <c r="Q2323" s="13" t="s">
        <v>726</v>
      </c>
      <c r="R2323" s="13" t="s">
        <v>714</v>
      </c>
      <c r="S2323" s="13" t="s">
        <v>715</v>
      </c>
    </row>
    <row r="2324" spans="1:19" x14ac:dyDescent="0.25">
      <c r="A2324" s="13" t="s">
        <v>702</v>
      </c>
      <c r="B2324" s="13" t="s">
        <v>703</v>
      </c>
      <c r="C2324" s="13" t="s">
        <v>704</v>
      </c>
      <c r="D2324" s="13" t="s">
        <v>705</v>
      </c>
      <c r="E2324" s="13" t="s">
        <v>706</v>
      </c>
      <c r="F2324" s="14">
        <v>638.82000000000005</v>
      </c>
      <c r="G2324" s="13" t="s">
        <v>707</v>
      </c>
      <c r="H2324" s="19">
        <v>43922</v>
      </c>
      <c r="I2324" s="13" t="s">
        <v>3105</v>
      </c>
      <c r="J2324" s="13" t="s">
        <v>3106</v>
      </c>
      <c r="K2324" s="20">
        <v>10128</v>
      </c>
      <c r="L2324" s="13" t="s">
        <v>199</v>
      </c>
      <c r="M2324" s="20">
        <v>114020</v>
      </c>
      <c r="N2324" s="13" t="s">
        <v>3107</v>
      </c>
      <c r="O2324" s="13" t="s">
        <v>711</v>
      </c>
      <c r="P2324" s="13" t="s">
        <v>712</v>
      </c>
      <c r="Q2324" s="13" t="s">
        <v>713</v>
      </c>
      <c r="R2324" s="13" t="s">
        <v>714</v>
      </c>
      <c r="S2324" s="13" t="s">
        <v>730</v>
      </c>
    </row>
    <row r="2325" spans="1:19" x14ac:dyDescent="0.25">
      <c r="A2325" s="13" t="s">
        <v>716</v>
      </c>
      <c r="B2325" s="13" t="s">
        <v>703</v>
      </c>
      <c r="C2325" s="13" t="s">
        <v>717</v>
      </c>
      <c r="D2325" s="13" t="s">
        <v>705</v>
      </c>
      <c r="E2325" s="13" t="s">
        <v>706</v>
      </c>
      <c r="F2325" s="14">
        <v>638.82000000000005</v>
      </c>
      <c r="G2325" s="13" t="s">
        <v>707</v>
      </c>
      <c r="H2325" s="19">
        <v>43952</v>
      </c>
      <c r="I2325" s="13" t="s">
        <v>3105</v>
      </c>
      <c r="J2325" s="13" t="s">
        <v>3106</v>
      </c>
      <c r="K2325" s="20">
        <v>10128</v>
      </c>
      <c r="L2325" s="13" t="s">
        <v>199</v>
      </c>
      <c r="M2325" s="20">
        <v>114020</v>
      </c>
      <c r="N2325" s="13" t="s">
        <v>3107</v>
      </c>
      <c r="O2325" s="13" t="s">
        <v>718</v>
      </c>
      <c r="P2325" s="13" t="s">
        <v>719</v>
      </c>
      <c r="Q2325" s="13" t="s">
        <v>720</v>
      </c>
      <c r="R2325" s="13" t="s">
        <v>714</v>
      </c>
      <c r="S2325" s="13" t="s">
        <v>730</v>
      </c>
    </row>
    <row r="2326" spans="1:19" x14ac:dyDescent="0.25">
      <c r="A2326" s="13" t="s">
        <v>722</v>
      </c>
      <c r="B2326" s="13" t="s">
        <v>703</v>
      </c>
      <c r="C2326" s="13" t="s">
        <v>723</v>
      </c>
      <c r="D2326" s="13" t="s">
        <v>705</v>
      </c>
      <c r="E2326" s="13" t="s">
        <v>706</v>
      </c>
      <c r="F2326" s="14">
        <v>638.82000000000005</v>
      </c>
      <c r="G2326" s="13" t="s">
        <v>707</v>
      </c>
      <c r="H2326" s="19">
        <v>43983</v>
      </c>
      <c r="I2326" s="13" t="s">
        <v>3036</v>
      </c>
      <c r="J2326" s="13" t="s">
        <v>3106</v>
      </c>
      <c r="K2326" s="20">
        <v>10128</v>
      </c>
      <c r="L2326" s="13" t="s">
        <v>199</v>
      </c>
      <c r="M2326" s="20">
        <v>114020</v>
      </c>
      <c r="N2326" s="13" t="s">
        <v>3107</v>
      </c>
      <c r="O2326" s="13" t="s">
        <v>724</v>
      </c>
      <c r="P2326" s="13" t="s">
        <v>725</v>
      </c>
      <c r="Q2326" s="13" t="s">
        <v>726</v>
      </c>
      <c r="R2326" s="13" t="s">
        <v>714</v>
      </c>
      <c r="S2326" s="13" t="s">
        <v>730</v>
      </c>
    </row>
    <row r="2327" spans="1:19" x14ac:dyDescent="0.25">
      <c r="A2327" s="13" t="s">
        <v>702</v>
      </c>
      <c r="B2327" s="13" t="s">
        <v>703</v>
      </c>
      <c r="C2327" s="13" t="s">
        <v>704</v>
      </c>
      <c r="D2327" s="13" t="s">
        <v>705</v>
      </c>
      <c r="E2327" s="13" t="s">
        <v>706</v>
      </c>
      <c r="F2327" s="14">
        <v>18259.64</v>
      </c>
      <c r="G2327" s="13" t="s">
        <v>707</v>
      </c>
      <c r="H2327" s="19">
        <v>43922</v>
      </c>
      <c r="I2327" s="13" t="s">
        <v>3108</v>
      </c>
      <c r="J2327" s="13" t="s">
        <v>3109</v>
      </c>
      <c r="K2327" s="20">
        <v>10128</v>
      </c>
      <c r="L2327" s="13" t="s">
        <v>199</v>
      </c>
      <c r="M2327" s="20">
        <v>114040</v>
      </c>
      <c r="N2327" s="13" t="s">
        <v>3110</v>
      </c>
      <c r="O2327" s="13" t="s">
        <v>711</v>
      </c>
      <c r="P2327" s="13" t="s">
        <v>712</v>
      </c>
      <c r="Q2327" s="13" t="s">
        <v>713</v>
      </c>
      <c r="R2327" s="13" t="s">
        <v>714</v>
      </c>
      <c r="S2327" s="13" t="s">
        <v>682</v>
      </c>
    </row>
    <row r="2328" spans="1:19" x14ac:dyDescent="0.25">
      <c r="A2328" s="13" t="s">
        <v>716</v>
      </c>
      <c r="B2328" s="13" t="s">
        <v>703</v>
      </c>
      <c r="C2328" s="13" t="s">
        <v>717</v>
      </c>
      <c r="D2328" s="13" t="s">
        <v>705</v>
      </c>
      <c r="E2328" s="13" t="s">
        <v>706</v>
      </c>
      <c r="F2328" s="14">
        <v>18758.64</v>
      </c>
      <c r="G2328" s="13" t="s">
        <v>707</v>
      </c>
      <c r="H2328" s="19">
        <v>43952</v>
      </c>
      <c r="I2328" s="13" t="s">
        <v>3108</v>
      </c>
      <c r="J2328" s="13" t="s">
        <v>3109</v>
      </c>
      <c r="K2328" s="20">
        <v>10128</v>
      </c>
      <c r="L2328" s="13" t="s">
        <v>199</v>
      </c>
      <c r="M2328" s="20">
        <v>114040</v>
      </c>
      <c r="N2328" s="13" t="s">
        <v>3110</v>
      </c>
      <c r="O2328" s="13" t="s">
        <v>718</v>
      </c>
      <c r="P2328" s="13" t="s">
        <v>719</v>
      </c>
      <c r="Q2328" s="13" t="s">
        <v>720</v>
      </c>
      <c r="R2328" s="13" t="s">
        <v>714</v>
      </c>
      <c r="S2328" s="13" t="s">
        <v>682</v>
      </c>
    </row>
    <row r="2329" spans="1:19" x14ac:dyDescent="0.25">
      <c r="A2329" s="13" t="s">
        <v>722</v>
      </c>
      <c r="B2329" s="13" t="s">
        <v>703</v>
      </c>
      <c r="C2329" s="13" t="s">
        <v>723</v>
      </c>
      <c r="D2329" s="13" t="s">
        <v>705</v>
      </c>
      <c r="E2329" s="13" t="s">
        <v>706</v>
      </c>
      <c r="F2329" s="14">
        <v>19007.62</v>
      </c>
      <c r="G2329" s="13" t="s">
        <v>707</v>
      </c>
      <c r="H2329" s="19">
        <v>43983</v>
      </c>
      <c r="I2329" s="13" t="s">
        <v>3039</v>
      </c>
      <c r="J2329" s="13" t="s">
        <v>3109</v>
      </c>
      <c r="K2329" s="20">
        <v>10128</v>
      </c>
      <c r="L2329" s="13" t="s">
        <v>199</v>
      </c>
      <c r="M2329" s="20">
        <v>114040</v>
      </c>
      <c r="N2329" s="13" t="s">
        <v>3110</v>
      </c>
      <c r="O2329" s="13" t="s">
        <v>724</v>
      </c>
      <c r="P2329" s="13" t="s">
        <v>725</v>
      </c>
      <c r="Q2329" s="13" t="s">
        <v>726</v>
      </c>
      <c r="R2329" s="13" t="s">
        <v>714</v>
      </c>
      <c r="S2329" s="13" t="s">
        <v>682</v>
      </c>
    </row>
    <row r="2330" spans="1:19" x14ac:dyDescent="0.25">
      <c r="A2330" s="13" t="s">
        <v>702</v>
      </c>
      <c r="B2330" s="13" t="s">
        <v>703</v>
      </c>
      <c r="C2330" s="13" t="s">
        <v>704</v>
      </c>
      <c r="D2330" s="13" t="s">
        <v>705</v>
      </c>
      <c r="E2330" s="13" t="s">
        <v>706</v>
      </c>
      <c r="F2330" s="14">
        <v>2878.53</v>
      </c>
      <c r="G2330" s="13" t="s">
        <v>707</v>
      </c>
      <c r="H2330" s="19">
        <v>43922</v>
      </c>
      <c r="I2330" s="13" t="s">
        <v>3111</v>
      </c>
      <c r="J2330" s="13" t="s">
        <v>3112</v>
      </c>
      <c r="K2330" s="20">
        <v>10128</v>
      </c>
      <c r="L2330" s="13" t="s">
        <v>199</v>
      </c>
      <c r="M2330" s="20">
        <v>114060</v>
      </c>
      <c r="N2330" s="13" t="s">
        <v>3113</v>
      </c>
      <c r="O2330" s="13" t="s">
        <v>711</v>
      </c>
      <c r="P2330" s="13" t="s">
        <v>712</v>
      </c>
      <c r="Q2330" s="13" t="s">
        <v>713</v>
      </c>
      <c r="R2330" s="13" t="s">
        <v>714</v>
      </c>
      <c r="S2330" s="13" t="s">
        <v>721</v>
      </c>
    </row>
    <row r="2331" spans="1:19" x14ac:dyDescent="0.25">
      <c r="A2331" s="13" t="s">
        <v>716</v>
      </c>
      <c r="B2331" s="13" t="s">
        <v>703</v>
      </c>
      <c r="C2331" s="13" t="s">
        <v>717</v>
      </c>
      <c r="D2331" s="13" t="s">
        <v>705</v>
      </c>
      <c r="E2331" s="13" t="s">
        <v>706</v>
      </c>
      <c r="F2331" s="14">
        <v>2878.53</v>
      </c>
      <c r="G2331" s="13" t="s">
        <v>707</v>
      </c>
      <c r="H2331" s="19">
        <v>43952</v>
      </c>
      <c r="I2331" s="13" t="s">
        <v>3111</v>
      </c>
      <c r="J2331" s="13" t="s">
        <v>3112</v>
      </c>
      <c r="K2331" s="20">
        <v>10128</v>
      </c>
      <c r="L2331" s="13" t="s">
        <v>199</v>
      </c>
      <c r="M2331" s="20">
        <v>114060</v>
      </c>
      <c r="N2331" s="13" t="s">
        <v>3113</v>
      </c>
      <c r="O2331" s="13" t="s">
        <v>718</v>
      </c>
      <c r="P2331" s="13" t="s">
        <v>719</v>
      </c>
      <c r="Q2331" s="13" t="s">
        <v>720</v>
      </c>
      <c r="R2331" s="13" t="s">
        <v>714</v>
      </c>
      <c r="S2331" s="13" t="s">
        <v>721</v>
      </c>
    </row>
    <row r="2332" spans="1:19" x14ac:dyDescent="0.25">
      <c r="A2332" s="13" t="s">
        <v>722</v>
      </c>
      <c r="B2332" s="13" t="s">
        <v>703</v>
      </c>
      <c r="C2332" s="13" t="s">
        <v>723</v>
      </c>
      <c r="D2332" s="13" t="s">
        <v>705</v>
      </c>
      <c r="E2332" s="13" t="s">
        <v>706</v>
      </c>
      <c r="F2332" s="14">
        <v>2878.53</v>
      </c>
      <c r="G2332" s="13" t="s">
        <v>707</v>
      </c>
      <c r="H2332" s="19">
        <v>43983</v>
      </c>
      <c r="I2332" s="13" t="s">
        <v>3042</v>
      </c>
      <c r="J2332" s="13" t="s">
        <v>3112</v>
      </c>
      <c r="K2332" s="20">
        <v>10128</v>
      </c>
      <c r="L2332" s="13" t="s">
        <v>199</v>
      </c>
      <c r="M2332" s="20">
        <v>114060</v>
      </c>
      <c r="N2332" s="13" t="s">
        <v>3113</v>
      </c>
      <c r="O2332" s="13" t="s">
        <v>724</v>
      </c>
      <c r="P2332" s="13" t="s">
        <v>725</v>
      </c>
      <c r="Q2332" s="13" t="s">
        <v>726</v>
      </c>
      <c r="R2332" s="13" t="s">
        <v>714</v>
      </c>
      <c r="S2332" s="13" t="s">
        <v>721</v>
      </c>
    </row>
    <row r="2333" spans="1:19" x14ac:dyDescent="0.25">
      <c r="A2333" s="13" t="s">
        <v>702</v>
      </c>
      <c r="B2333" s="13" t="s">
        <v>703</v>
      </c>
      <c r="C2333" s="13" t="s">
        <v>704</v>
      </c>
      <c r="D2333" s="13" t="s">
        <v>705</v>
      </c>
      <c r="E2333" s="13" t="s">
        <v>706</v>
      </c>
      <c r="F2333" s="14">
        <v>9419.25</v>
      </c>
      <c r="G2333" s="13" t="s">
        <v>707</v>
      </c>
      <c r="H2333" s="19">
        <v>43922</v>
      </c>
      <c r="I2333" s="13" t="s">
        <v>3114</v>
      </c>
      <c r="J2333" s="13" t="s">
        <v>3115</v>
      </c>
      <c r="K2333" s="20">
        <v>10129</v>
      </c>
      <c r="L2333" s="13" t="s">
        <v>671</v>
      </c>
      <c r="M2333" s="20">
        <v>111100</v>
      </c>
      <c r="N2333" s="13" t="s">
        <v>3116</v>
      </c>
      <c r="O2333" s="13" t="s">
        <v>711</v>
      </c>
      <c r="P2333" s="13" t="s">
        <v>712</v>
      </c>
      <c r="Q2333" s="13" t="s">
        <v>713</v>
      </c>
      <c r="R2333" s="13" t="s">
        <v>714</v>
      </c>
      <c r="S2333" s="13" t="s">
        <v>715</v>
      </c>
    </row>
    <row r="2334" spans="1:19" x14ac:dyDescent="0.25">
      <c r="A2334" s="13" t="s">
        <v>716</v>
      </c>
      <c r="B2334" s="13" t="s">
        <v>703</v>
      </c>
      <c r="C2334" s="13" t="s">
        <v>717</v>
      </c>
      <c r="D2334" s="13" t="s">
        <v>705</v>
      </c>
      <c r="E2334" s="13" t="s">
        <v>706</v>
      </c>
      <c r="F2334" s="14">
        <v>10553.25</v>
      </c>
      <c r="G2334" s="13" t="s">
        <v>707</v>
      </c>
      <c r="H2334" s="19">
        <v>43952</v>
      </c>
      <c r="I2334" s="13" t="s">
        <v>3114</v>
      </c>
      <c r="J2334" s="13" t="s">
        <v>3115</v>
      </c>
      <c r="K2334" s="20">
        <v>10129</v>
      </c>
      <c r="L2334" s="13" t="s">
        <v>671</v>
      </c>
      <c r="M2334" s="20">
        <v>111100</v>
      </c>
      <c r="N2334" s="13" t="s">
        <v>3116</v>
      </c>
      <c r="O2334" s="13" t="s">
        <v>718</v>
      </c>
      <c r="P2334" s="13" t="s">
        <v>719</v>
      </c>
      <c r="Q2334" s="13" t="s">
        <v>720</v>
      </c>
      <c r="R2334" s="13" t="s">
        <v>714</v>
      </c>
      <c r="S2334" s="13" t="s">
        <v>715</v>
      </c>
    </row>
    <row r="2335" spans="1:19" x14ac:dyDescent="0.25">
      <c r="A2335" s="13" t="s">
        <v>722</v>
      </c>
      <c r="B2335" s="13" t="s">
        <v>703</v>
      </c>
      <c r="C2335" s="13" t="s">
        <v>723</v>
      </c>
      <c r="D2335" s="13" t="s">
        <v>705</v>
      </c>
      <c r="E2335" s="13" t="s">
        <v>706</v>
      </c>
      <c r="F2335" s="14">
        <v>9500.25</v>
      </c>
      <c r="G2335" s="13" t="s">
        <v>707</v>
      </c>
      <c r="H2335" s="19">
        <v>43983</v>
      </c>
      <c r="I2335" s="13" t="s">
        <v>3045</v>
      </c>
      <c r="J2335" s="13" t="s">
        <v>3115</v>
      </c>
      <c r="K2335" s="20">
        <v>10129</v>
      </c>
      <c r="L2335" s="13" t="s">
        <v>671</v>
      </c>
      <c r="M2335" s="20">
        <v>111100</v>
      </c>
      <c r="N2335" s="13" t="s">
        <v>3116</v>
      </c>
      <c r="O2335" s="13" t="s">
        <v>724</v>
      </c>
      <c r="P2335" s="13" t="s">
        <v>725</v>
      </c>
      <c r="Q2335" s="13" t="s">
        <v>726</v>
      </c>
      <c r="R2335" s="13" t="s">
        <v>714</v>
      </c>
      <c r="S2335" s="13" t="s">
        <v>715</v>
      </c>
    </row>
    <row r="2336" spans="1:19" x14ac:dyDescent="0.25">
      <c r="A2336" s="13" t="s">
        <v>702</v>
      </c>
      <c r="B2336" s="13" t="s">
        <v>703</v>
      </c>
      <c r="C2336" s="13" t="s">
        <v>704</v>
      </c>
      <c r="D2336" s="13" t="s">
        <v>705</v>
      </c>
      <c r="E2336" s="13" t="s">
        <v>706</v>
      </c>
      <c r="F2336" s="14">
        <v>58266.559999999998</v>
      </c>
      <c r="G2336" s="13" t="s">
        <v>707</v>
      </c>
      <c r="H2336" s="19">
        <v>43922</v>
      </c>
      <c r="I2336" s="13" t="s">
        <v>3117</v>
      </c>
      <c r="J2336" s="13" t="s">
        <v>3118</v>
      </c>
      <c r="K2336" s="20">
        <v>10129</v>
      </c>
      <c r="L2336" s="13" t="s">
        <v>671</v>
      </c>
      <c r="M2336" s="20">
        <v>111400</v>
      </c>
      <c r="N2336" s="13" t="s">
        <v>3119</v>
      </c>
      <c r="O2336" s="13" t="s">
        <v>711</v>
      </c>
      <c r="P2336" s="13" t="s">
        <v>712</v>
      </c>
      <c r="Q2336" s="13" t="s">
        <v>713</v>
      </c>
      <c r="R2336" s="13" t="s">
        <v>714</v>
      </c>
      <c r="S2336" s="13" t="s">
        <v>682</v>
      </c>
    </row>
    <row r="2337" spans="1:19" x14ac:dyDescent="0.25">
      <c r="A2337" s="13" t="s">
        <v>716</v>
      </c>
      <c r="B2337" s="13" t="s">
        <v>703</v>
      </c>
      <c r="C2337" s="13" t="s">
        <v>717</v>
      </c>
      <c r="D2337" s="13" t="s">
        <v>705</v>
      </c>
      <c r="E2337" s="13" t="s">
        <v>706</v>
      </c>
      <c r="F2337" s="14">
        <v>54779.5</v>
      </c>
      <c r="G2337" s="13" t="s">
        <v>707</v>
      </c>
      <c r="H2337" s="19">
        <v>43952</v>
      </c>
      <c r="I2337" s="13" t="s">
        <v>3117</v>
      </c>
      <c r="J2337" s="13" t="s">
        <v>3118</v>
      </c>
      <c r="K2337" s="20">
        <v>10129</v>
      </c>
      <c r="L2337" s="13" t="s">
        <v>671</v>
      </c>
      <c r="M2337" s="20">
        <v>111400</v>
      </c>
      <c r="N2337" s="13" t="s">
        <v>3119</v>
      </c>
      <c r="O2337" s="13" t="s">
        <v>718</v>
      </c>
      <c r="P2337" s="13" t="s">
        <v>719</v>
      </c>
      <c r="Q2337" s="13" t="s">
        <v>720</v>
      </c>
      <c r="R2337" s="13" t="s">
        <v>714</v>
      </c>
      <c r="S2337" s="13" t="s">
        <v>682</v>
      </c>
    </row>
    <row r="2338" spans="1:19" x14ac:dyDescent="0.25">
      <c r="A2338" s="13" t="s">
        <v>722</v>
      </c>
      <c r="B2338" s="13" t="s">
        <v>703</v>
      </c>
      <c r="C2338" s="13" t="s">
        <v>723</v>
      </c>
      <c r="D2338" s="13" t="s">
        <v>705</v>
      </c>
      <c r="E2338" s="13" t="s">
        <v>706</v>
      </c>
      <c r="F2338" s="14">
        <v>54991.17</v>
      </c>
      <c r="G2338" s="13" t="s">
        <v>707</v>
      </c>
      <c r="H2338" s="19">
        <v>43983</v>
      </c>
      <c r="I2338" s="13" t="s">
        <v>3049</v>
      </c>
      <c r="J2338" s="13" t="s">
        <v>3118</v>
      </c>
      <c r="K2338" s="20">
        <v>10129</v>
      </c>
      <c r="L2338" s="13" t="s">
        <v>671</v>
      </c>
      <c r="M2338" s="20">
        <v>111400</v>
      </c>
      <c r="N2338" s="13" t="s">
        <v>3119</v>
      </c>
      <c r="O2338" s="13" t="s">
        <v>724</v>
      </c>
      <c r="P2338" s="13" t="s">
        <v>725</v>
      </c>
      <c r="Q2338" s="13" t="s">
        <v>726</v>
      </c>
      <c r="R2338" s="13" t="s">
        <v>714</v>
      </c>
      <c r="S2338" s="13" t="s">
        <v>682</v>
      </c>
    </row>
    <row r="2339" spans="1:19" x14ac:dyDescent="0.25">
      <c r="A2339" s="13" t="s">
        <v>702</v>
      </c>
      <c r="B2339" s="13" t="s">
        <v>703</v>
      </c>
      <c r="C2339" s="13" t="s">
        <v>704</v>
      </c>
      <c r="D2339" s="13" t="s">
        <v>705</v>
      </c>
      <c r="E2339" s="13" t="s">
        <v>706</v>
      </c>
      <c r="F2339" s="14">
        <v>27784.17</v>
      </c>
      <c r="G2339" s="13" t="s">
        <v>707</v>
      </c>
      <c r="H2339" s="19">
        <v>43922</v>
      </c>
      <c r="I2339" s="13" t="s">
        <v>3120</v>
      </c>
      <c r="J2339" s="13" t="s">
        <v>3121</v>
      </c>
      <c r="K2339" s="20">
        <v>10129</v>
      </c>
      <c r="L2339" s="13" t="s">
        <v>671</v>
      </c>
      <c r="M2339" s="20">
        <v>111600</v>
      </c>
      <c r="N2339" s="13" t="s">
        <v>3122</v>
      </c>
      <c r="O2339" s="13" t="s">
        <v>711</v>
      </c>
      <c r="P2339" s="13" t="s">
        <v>712</v>
      </c>
      <c r="Q2339" s="13" t="s">
        <v>713</v>
      </c>
      <c r="R2339" s="13" t="s">
        <v>714</v>
      </c>
      <c r="S2339" s="13" t="s">
        <v>721</v>
      </c>
    </row>
    <row r="2340" spans="1:19" x14ac:dyDescent="0.25">
      <c r="A2340" s="13" t="s">
        <v>716</v>
      </c>
      <c r="B2340" s="13" t="s">
        <v>703</v>
      </c>
      <c r="C2340" s="13" t="s">
        <v>717</v>
      </c>
      <c r="D2340" s="13" t="s">
        <v>705</v>
      </c>
      <c r="E2340" s="13" t="s">
        <v>706</v>
      </c>
      <c r="F2340" s="14">
        <v>25874.69</v>
      </c>
      <c r="G2340" s="13" t="s">
        <v>707</v>
      </c>
      <c r="H2340" s="19">
        <v>43952</v>
      </c>
      <c r="I2340" s="13" t="s">
        <v>3120</v>
      </c>
      <c r="J2340" s="13" t="s">
        <v>3121</v>
      </c>
      <c r="K2340" s="20">
        <v>10129</v>
      </c>
      <c r="L2340" s="13" t="s">
        <v>671</v>
      </c>
      <c r="M2340" s="20">
        <v>111600</v>
      </c>
      <c r="N2340" s="13" t="s">
        <v>3122</v>
      </c>
      <c r="O2340" s="13" t="s">
        <v>718</v>
      </c>
      <c r="P2340" s="13" t="s">
        <v>719</v>
      </c>
      <c r="Q2340" s="13" t="s">
        <v>720</v>
      </c>
      <c r="R2340" s="13" t="s">
        <v>714</v>
      </c>
      <c r="S2340" s="13" t="s">
        <v>721</v>
      </c>
    </row>
    <row r="2341" spans="1:19" x14ac:dyDescent="0.25">
      <c r="A2341" s="13" t="s">
        <v>722</v>
      </c>
      <c r="B2341" s="13" t="s">
        <v>703</v>
      </c>
      <c r="C2341" s="13" t="s">
        <v>723</v>
      </c>
      <c r="D2341" s="13" t="s">
        <v>705</v>
      </c>
      <c r="E2341" s="13" t="s">
        <v>706</v>
      </c>
      <c r="F2341" s="14">
        <v>559.1</v>
      </c>
      <c r="G2341" s="13" t="s">
        <v>707</v>
      </c>
      <c r="H2341" s="19">
        <v>43983</v>
      </c>
      <c r="I2341" s="13" t="s">
        <v>3123</v>
      </c>
      <c r="J2341" s="13" t="s">
        <v>3121</v>
      </c>
      <c r="K2341" s="20">
        <v>10129</v>
      </c>
      <c r="L2341" s="13" t="s">
        <v>671</v>
      </c>
      <c r="M2341" s="20">
        <v>111600</v>
      </c>
      <c r="N2341" s="13" t="s">
        <v>3122</v>
      </c>
      <c r="O2341" s="13" t="s">
        <v>724</v>
      </c>
      <c r="P2341" s="13" t="s">
        <v>681</v>
      </c>
      <c r="Q2341" s="13" t="s">
        <v>874</v>
      </c>
      <c r="R2341" s="13" t="s">
        <v>714</v>
      </c>
      <c r="S2341" s="13" t="s">
        <v>721</v>
      </c>
    </row>
    <row r="2342" spans="1:19" x14ac:dyDescent="0.25">
      <c r="A2342" s="13" t="s">
        <v>722</v>
      </c>
      <c r="B2342" s="13" t="s">
        <v>703</v>
      </c>
      <c r="C2342" s="13" t="s">
        <v>723</v>
      </c>
      <c r="D2342" s="13" t="s">
        <v>705</v>
      </c>
      <c r="E2342" s="13" t="s">
        <v>706</v>
      </c>
      <c r="F2342" s="14">
        <v>25315.59</v>
      </c>
      <c r="G2342" s="13" t="s">
        <v>707</v>
      </c>
      <c r="H2342" s="19">
        <v>43983</v>
      </c>
      <c r="I2342" s="13" t="s">
        <v>3052</v>
      </c>
      <c r="J2342" s="13" t="s">
        <v>3121</v>
      </c>
      <c r="K2342" s="20">
        <v>10129</v>
      </c>
      <c r="L2342" s="13" t="s">
        <v>671</v>
      </c>
      <c r="M2342" s="20">
        <v>111600</v>
      </c>
      <c r="N2342" s="13" t="s">
        <v>3122</v>
      </c>
      <c r="O2342" s="13" t="s">
        <v>724</v>
      </c>
      <c r="P2342" s="13" t="s">
        <v>725</v>
      </c>
      <c r="Q2342" s="13" t="s">
        <v>726</v>
      </c>
      <c r="R2342" s="13" t="s">
        <v>714</v>
      </c>
      <c r="S2342" s="13" t="s">
        <v>721</v>
      </c>
    </row>
    <row r="2343" spans="1:19" x14ac:dyDescent="0.25">
      <c r="A2343" s="13" t="s">
        <v>702</v>
      </c>
      <c r="B2343" s="13" t="s">
        <v>703</v>
      </c>
      <c r="C2343" s="13" t="s">
        <v>704</v>
      </c>
      <c r="D2343" s="13" t="s">
        <v>705</v>
      </c>
      <c r="E2343" s="13" t="s">
        <v>706</v>
      </c>
      <c r="F2343" s="14">
        <v>1924.21</v>
      </c>
      <c r="G2343" s="13" t="s">
        <v>707</v>
      </c>
      <c r="H2343" s="19">
        <v>43922</v>
      </c>
      <c r="I2343" s="13" t="s">
        <v>3124</v>
      </c>
      <c r="J2343" s="13" t="s">
        <v>3125</v>
      </c>
      <c r="K2343" s="20">
        <v>10129</v>
      </c>
      <c r="L2343" s="13" t="s">
        <v>671</v>
      </c>
      <c r="M2343" s="20">
        <v>111700</v>
      </c>
      <c r="N2343" s="13" t="s">
        <v>3126</v>
      </c>
      <c r="O2343" s="13" t="s">
        <v>711</v>
      </c>
      <c r="P2343" s="13" t="s">
        <v>712</v>
      </c>
      <c r="Q2343" s="13" t="s">
        <v>713</v>
      </c>
      <c r="R2343" s="13" t="s">
        <v>714</v>
      </c>
      <c r="S2343" s="13" t="s">
        <v>741</v>
      </c>
    </row>
    <row r="2344" spans="1:19" x14ac:dyDescent="0.25">
      <c r="A2344" s="13" t="s">
        <v>716</v>
      </c>
      <c r="B2344" s="13" t="s">
        <v>703</v>
      </c>
      <c r="C2344" s="13" t="s">
        <v>717</v>
      </c>
      <c r="D2344" s="13" t="s">
        <v>705</v>
      </c>
      <c r="E2344" s="13" t="s">
        <v>706</v>
      </c>
      <c r="F2344" s="14">
        <v>1924.21</v>
      </c>
      <c r="G2344" s="13" t="s">
        <v>707</v>
      </c>
      <c r="H2344" s="19">
        <v>43952</v>
      </c>
      <c r="I2344" s="13" t="s">
        <v>3124</v>
      </c>
      <c r="J2344" s="13" t="s">
        <v>3125</v>
      </c>
      <c r="K2344" s="20">
        <v>10129</v>
      </c>
      <c r="L2344" s="13" t="s">
        <v>671</v>
      </c>
      <c r="M2344" s="20">
        <v>111700</v>
      </c>
      <c r="N2344" s="13" t="s">
        <v>3126</v>
      </c>
      <c r="O2344" s="13" t="s">
        <v>718</v>
      </c>
      <c r="P2344" s="13" t="s">
        <v>719</v>
      </c>
      <c r="Q2344" s="13" t="s">
        <v>720</v>
      </c>
      <c r="R2344" s="13" t="s">
        <v>714</v>
      </c>
      <c r="S2344" s="13" t="s">
        <v>741</v>
      </c>
    </row>
    <row r="2345" spans="1:19" x14ac:dyDescent="0.25">
      <c r="A2345" s="13" t="s">
        <v>722</v>
      </c>
      <c r="B2345" s="13" t="s">
        <v>703</v>
      </c>
      <c r="C2345" s="13" t="s">
        <v>723</v>
      </c>
      <c r="D2345" s="13" t="s">
        <v>705</v>
      </c>
      <c r="E2345" s="13" t="s">
        <v>706</v>
      </c>
      <c r="F2345" s="14">
        <v>437.32</v>
      </c>
      <c r="G2345" s="13" t="s">
        <v>707</v>
      </c>
      <c r="H2345" s="19">
        <v>43983</v>
      </c>
      <c r="I2345" s="13" t="s">
        <v>3127</v>
      </c>
      <c r="J2345" s="13" t="s">
        <v>3125</v>
      </c>
      <c r="K2345" s="20">
        <v>10129</v>
      </c>
      <c r="L2345" s="13" t="s">
        <v>671</v>
      </c>
      <c r="M2345" s="20">
        <v>111700</v>
      </c>
      <c r="N2345" s="13" t="s">
        <v>3126</v>
      </c>
      <c r="O2345" s="13" t="s">
        <v>724</v>
      </c>
      <c r="P2345" s="13" t="s">
        <v>681</v>
      </c>
      <c r="Q2345" s="13" t="s">
        <v>874</v>
      </c>
      <c r="R2345" s="13" t="s">
        <v>714</v>
      </c>
      <c r="S2345" s="13" t="s">
        <v>741</v>
      </c>
    </row>
    <row r="2346" spans="1:19" x14ac:dyDescent="0.25">
      <c r="A2346" s="13" t="s">
        <v>722</v>
      </c>
      <c r="B2346" s="13" t="s">
        <v>703</v>
      </c>
      <c r="C2346" s="13" t="s">
        <v>723</v>
      </c>
      <c r="D2346" s="13" t="s">
        <v>705</v>
      </c>
      <c r="E2346" s="13" t="s">
        <v>706</v>
      </c>
      <c r="F2346" s="14">
        <v>1486.89</v>
      </c>
      <c r="G2346" s="13" t="s">
        <v>707</v>
      </c>
      <c r="H2346" s="19">
        <v>43983</v>
      </c>
      <c r="I2346" s="13" t="s">
        <v>3056</v>
      </c>
      <c r="J2346" s="13" t="s">
        <v>3125</v>
      </c>
      <c r="K2346" s="20">
        <v>10129</v>
      </c>
      <c r="L2346" s="13" t="s">
        <v>671</v>
      </c>
      <c r="M2346" s="20">
        <v>111700</v>
      </c>
      <c r="N2346" s="13" t="s">
        <v>3126</v>
      </c>
      <c r="O2346" s="13" t="s">
        <v>724</v>
      </c>
      <c r="P2346" s="13" t="s">
        <v>725</v>
      </c>
      <c r="Q2346" s="13" t="s">
        <v>726</v>
      </c>
      <c r="R2346" s="13" t="s">
        <v>714</v>
      </c>
      <c r="S2346" s="13" t="s">
        <v>741</v>
      </c>
    </row>
    <row r="2347" spans="1:19" x14ac:dyDescent="0.25">
      <c r="A2347" s="13" t="s">
        <v>702</v>
      </c>
      <c r="B2347" s="13" t="s">
        <v>703</v>
      </c>
      <c r="C2347" s="13" t="s">
        <v>704</v>
      </c>
      <c r="D2347" s="13" t="s">
        <v>705</v>
      </c>
      <c r="E2347" s="13" t="s">
        <v>706</v>
      </c>
      <c r="F2347" s="14">
        <v>805.44</v>
      </c>
      <c r="G2347" s="13" t="s">
        <v>707</v>
      </c>
      <c r="H2347" s="19">
        <v>43922</v>
      </c>
      <c r="I2347" s="13" t="s">
        <v>3128</v>
      </c>
      <c r="J2347" s="13" t="s">
        <v>3129</v>
      </c>
      <c r="K2347" s="20">
        <v>10129</v>
      </c>
      <c r="L2347" s="13" t="s">
        <v>671</v>
      </c>
      <c r="M2347" s="20">
        <v>113010</v>
      </c>
      <c r="N2347" s="13" t="s">
        <v>3130</v>
      </c>
      <c r="O2347" s="13" t="s">
        <v>711</v>
      </c>
      <c r="P2347" s="13" t="s">
        <v>712</v>
      </c>
      <c r="Q2347" s="13" t="s">
        <v>713</v>
      </c>
      <c r="R2347" s="13" t="s">
        <v>714</v>
      </c>
      <c r="S2347" s="13" t="s">
        <v>715</v>
      </c>
    </row>
    <row r="2348" spans="1:19" x14ac:dyDescent="0.25">
      <c r="A2348" s="13" t="s">
        <v>716</v>
      </c>
      <c r="B2348" s="13" t="s">
        <v>703</v>
      </c>
      <c r="C2348" s="13" t="s">
        <v>717</v>
      </c>
      <c r="D2348" s="13" t="s">
        <v>705</v>
      </c>
      <c r="E2348" s="13" t="s">
        <v>706</v>
      </c>
      <c r="F2348" s="14">
        <v>827.8</v>
      </c>
      <c r="G2348" s="13" t="s">
        <v>707</v>
      </c>
      <c r="H2348" s="19">
        <v>43952</v>
      </c>
      <c r="I2348" s="13" t="s">
        <v>3128</v>
      </c>
      <c r="J2348" s="13" t="s">
        <v>3129</v>
      </c>
      <c r="K2348" s="20">
        <v>10129</v>
      </c>
      <c r="L2348" s="13" t="s">
        <v>671</v>
      </c>
      <c r="M2348" s="20">
        <v>113010</v>
      </c>
      <c r="N2348" s="13" t="s">
        <v>3130</v>
      </c>
      <c r="O2348" s="13" t="s">
        <v>718</v>
      </c>
      <c r="P2348" s="13" t="s">
        <v>719</v>
      </c>
      <c r="Q2348" s="13" t="s">
        <v>720</v>
      </c>
      <c r="R2348" s="13" t="s">
        <v>714</v>
      </c>
      <c r="S2348" s="13" t="s">
        <v>715</v>
      </c>
    </row>
    <row r="2349" spans="1:19" x14ac:dyDescent="0.25">
      <c r="A2349" s="13" t="s">
        <v>722</v>
      </c>
      <c r="B2349" s="13" t="s">
        <v>703</v>
      </c>
      <c r="C2349" s="13" t="s">
        <v>723</v>
      </c>
      <c r="D2349" s="13" t="s">
        <v>705</v>
      </c>
      <c r="E2349" s="13" t="s">
        <v>706</v>
      </c>
      <c r="F2349" s="14">
        <v>816.62</v>
      </c>
      <c r="G2349" s="13" t="s">
        <v>707</v>
      </c>
      <c r="H2349" s="19">
        <v>43983</v>
      </c>
      <c r="I2349" s="13" t="s">
        <v>3060</v>
      </c>
      <c r="J2349" s="13" t="s">
        <v>3129</v>
      </c>
      <c r="K2349" s="20">
        <v>10129</v>
      </c>
      <c r="L2349" s="13" t="s">
        <v>671</v>
      </c>
      <c r="M2349" s="20">
        <v>113010</v>
      </c>
      <c r="N2349" s="13" t="s">
        <v>3130</v>
      </c>
      <c r="O2349" s="13" t="s">
        <v>724</v>
      </c>
      <c r="P2349" s="13" t="s">
        <v>725</v>
      </c>
      <c r="Q2349" s="13" t="s">
        <v>726</v>
      </c>
      <c r="R2349" s="13" t="s">
        <v>714</v>
      </c>
      <c r="S2349" s="13" t="s">
        <v>715</v>
      </c>
    </row>
    <row r="2350" spans="1:19" x14ac:dyDescent="0.25">
      <c r="A2350" s="13" t="s">
        <v>702</v>
      </c>
      <c r="B2350" s="13" t="s">
        <v>703</v>
      </c>
      <c r="C2350" s="13" t="s">
        <v>704</v>
      </c>
      <c r="D2350" s="13" t="s">
        <v>705</v>
      </c>
      <c r="E2350" s="13" t="s">
        <v>706</v>
      </c>
      <c r="F2350" s="14">
        <v>6020.45</v>
      </c>
      <c r="G2350" s="13" t="s">
        <v>707</v>
      </c>
      <c r="H2350" s="19">
        <v>43922</v>
      </c>
      <c r="I2350" s="13" t="s">
        <v>3131</v>
      </c>
      <c r="J2350" s="13" t="s">
        <v>3132</v>
      </c>
      <c r="K2350" s="20">
        <v>10129</v>
      </c>
      <c r="L2350" s="13" t="s">
        <v>671</v>
      </c>
      <c r="M2350" s="20">
        <v>113040</v>
      </c>
      <c r="N2350" s="13" t="s">
        <v>3133</v>
      </c>
      <c r="O2350" s="13" t="s">
        <v>711</v>
      </c>
      <c r="P2350" s="13" t="s">
        <v>712</v>
      </c>
      <c r="Q2350" s="13" t="s">
        <v>713</v>
      </c>
      <c r="R2350" s="13" t="s">
        <v>714</v>
      </c>
      <c r="S2350" s="13" t="s">
        <v>682</v>
      </c>
    </row>
    <row r="2351" spans="1:19" x14ac:dyDescent="0.25">
      <c r="A2351" s="13" t="s">
        <v>716</v>
      </c>
      <c r="B2351" s="13" t="s">
        <v>703</v>
      </c>
      <c r="C2351" s="13" t="s">
        <v>717</v>
      </c>
      <c r="D2351" s="13" t="s">
        <v>705</v>
      </c>
      <c r="E2351" s="13" t="s">
        <v>706</v>
      </c>
      <c r="F2351" s="14">
        <v>5991.83</v>
      </c>
      <c r="G2351" s="13" t="s">
        <v>707</v>
      </c>
      <c r="H2351" s="19">
        <v>43952</v>
      </c>
      <c r="I2351" s="13" t="s">
        <v>3131</v>
      </c>
      <c r="J2351" s="13" t="s">
        <v>3132</v>
      </c>
      <c r="K2351" s="20">
        <v>10129</v>
      </c>
      <c r="L2351" s="13" t="s">
        <v>671</v>
      </c>
      <c r="M2351" s="20">
        <v>113040</v>
      </c>
      <c r="N2351" s="13" t="s">
        <v>3133</v>
      </c>
      <c r="O2351" s="13" t="s">
        <v>718</v>
      </c>
      <c r="P2351" s="13" t="s">
        <v>719</v>
      </c>
      <c r="Q2351" s="13" t="s">
        <v>720</v>
      </c>
      <c r="R2351" s="13" t="s">
        <v>714</v>
      </c>
      <c r="S2351" s="13" t="s">
        <v>682</v>
      </c>
    </row>
    <row r="2352" spans="1:19" x14ac:dyDescent="0.25">
      <c r="A2352" s="13" t="s">
        <v>722</v>
      </c>
      <c r="B2352" s="13" t="s">
        <v>703</v>
      </c>
      <c r="C2352" s="13" t="s">
        <v>723</v>
      </c>
      <c r="D2352" s="13" t="s">
        <v>705</v>
      </c>
      <c r="E2352" s="13" t="s">
        <v>706</v>
      </c>
      <c r="F2352" s="14">
        <v>5923.66</v>
      </c>
      <c r="G2352" s="13" t="s">
        <v>707</v>
      </c>
      <c r="H2352" s="19">
        <v>43983</v>
      </c>
      <c r="I2352" s="13" t="s">
        <v>3063</v>
      </c>
      <c r="J2352" s="13" t="s">
        <v>3132</v>
      </c>
      <c r="K2352" s="20">
        <v>10129</v>
      </c>
      <c r="L2352" s="13" t="s">
        <v>671</v>
      </c>
      <c r="M2352" s="20">
        <v>113040</v>
      </c>
      <c r="N2352" s="13" t="s">
        <v>3133</v>
      </c>
      <c r="O2352" s="13" t="s">
        <v>724</v>
      </c>
      <c r="P2352" s="13" t="s">
        <v>725</v>
      </c>
      <c r="Q2352" s="13" t="s">
        <v>726</v>
      </c>
      <c r="R2352" s="13" t="s">
        <v>714</v>
      </c>
      <c r="S2352" s="13" t="s">
        <v>682</v>
      </c>
    </row>
    <row r="2353" spans="1:19" x14ac:dyDescent="0.25">
      <c r="A2353" s="13" t="s">
        <v>702</v>
      </c>
      <c r="B2353" s="13" t="s">
        <v>703</v>
      </c>
      <c r="C2353" s="13" t="s">
        <v>704</v>
      </c>
      <c r="D2353" s="13" t="s">
        <v>705</v>
      </c>
      <c r="E2353" s="13" t="s">
        <v>706</v>
      </c>
      <c r="F2353" s="14">
        <v>1701.8</v>
      </c>
      <c r="G2353" s="13" t="s">
        <v>707</v>
      </c>
      <c r="H2353" s="19">
        <v>43922</v>
      </c>
      <c r="I2353" s="13" t="s">
        <v>3134</v>
      </c>
      <c r="J2353" s="13" t="s">
        <v>3135</v>
      </c>
      <c r="K2353" s="20">
        <v>10129</v>
      </c>
      <c r="L2353" s="13" t="s">
        <v>671</v>
      </c>
      <c r="M2353" s="20">
        <v>113060</v>
      </c>
      <c r="N2353" s="13" t="s">
        <v>3136</v>
      </c>
      <c r="O2353" s="13" t="s">
        <v>711</v>
      </c>
      <c r="P2353" s="13" t="s">
        <v>712</v>
      </c>
      <c r="Q2353" s="13" t="s">
        <v>713</v>
      </c>
      <c r="R2353" s="13" t="s">
        <v>714</v>
      </c>
      <c r="S2353" s="13" t="s">
        <v>721</v>
      </c>
    </row>
    <row r="2354" spans="1:19" x14ac:dyDescent="0.25">
      <c r="A2354" s="13" t="s">
        <v>716</v>
      </c>
      <c r="B2354" s="13" t="s">
        <v>703</v>
      </c>
      <c r="C2354" s="13" t="s">
        <v>717</v>
      </c>
      <c r="D2354" s="13" t="s">
        <v>705</v>
      </c>
      <c r="E2354" s="13" t="s">
        <v>706</v>
      </c>
      <c r="F2354" s="14">
        <v>1438.29</v>
      </c>
      <c r="G2354" s="13" t="s">
        <v>707</v>
      </c>
      <c r="H2354" s="19">
        <v>43952</v>
      </c>
      <c r="I2354" s="13" t="s">
        <v>3134</v>
      </c>
      <c r="J2354" s="13" t="s">
        <v>3135</v>
      </c>
      <c r="K2354" s="20">
        <v>10129</v>
      </c>
      <c r="L2354" s="13" t="s">
        <v>671</v>
      </c>
      <c r="M2354" s="20">
        <v>113060</v>
      </c>
      <c r="N2354" s="13" t="s">
        <v>3136</v>
      </c>
      <c r="O2354" s="13" t="s">
        <v>718</v>
      </c>
      <c r="P2354" s="13" t="s">
        <v>719</v>
      </c>
      <c r="Q2354" s="13" t="s">
        <v>720</v>
      </c>
      <c r="R2354" s="13" t="s">
        <v>714</v>
      </c>
      <c r="S2354" s="13" t="s">
        <v>721</v>
      </c>
    </row>
    <row r="2355" spans="1:19" x14ac:dyDescent="0.25">
      <c r="A2355" s="13" t="s">
        <v>722</v>
      </c>
      <c r="B2355" s="13" t="s">
        <v>703</v>
      </c>
      <c r="C2355" s="13" t="s">
        <v>723</v>
      </c>
      <c r="D2355" s="13" t="s">
        <v>705</v>
      </c>
      <c r="E2355" s="13" t="s">
        <v>706</v>
      </c>
      <c r="F2355" s="14">
        <v>1438.29</v>
      </c>
      <c r="G2355" s="13" t="s">
        <v>707</v>
      </c>
      <c r="H2355" s="19">
        <v>43983</v>
      </c>
      <c r="I2355" s="13" t="s">
        <v>3066</v>
      </c>
      <c r="J2355" s="13" t="s">
        <v>3135</v>
      </c>
      <c r="K2355" s="20">
        <v>10129</v>
      </c>
      <c r="L2355" s="13" t="s">
        <v>671</v>
      </c>
      <c r="M2355" s="20">
        <v>113060</v>
      </c>
      <c r="N2355" s="13" t="s">
        <v>3136</v>
      </c>
      <c r="O2355" s="13" t="s">
        <v>724</v>
      </c>
      <c r="P2355" s="13" t="s">
        <v>725</v>
      </c>
      <c r="Q2355" s="13" t="s">
        <v>726</v>
      </c>
      <c r="R2355" s="13" t="s">
        <v>714</v>
      </c>
      <c r="S2355" s="13" t="s">
        <v>721</v>
      </c>
    </row>
    <row r="2356" spans="1:19" x14ac:dyDescent="0.25">
      <c r="A2356" s="13" t="s">
        <v>702</v>
      </c>
      <c r="B2356" s="13" t="s">
        <v>703</v>
      </c>
      <c r="C2356" s="13" t="s">
        <v>704</v>
      </c>
      <c r="D2356" s="13" t="s">
        <v>705</v>
      </c>
      <c r="E2356" s="13" t="s">
        <v>706</v>
      </c>
      <c r="F2356" s="14">
        <v>536.85</v>
      </c>
      <c r="G2356" s="13" t="s">
        <v>707</v>
      </c>
      <c r="H2356" s="19">
        <v>43922</v>
      </c>
      <c r="I2356" s="13" t="s">
        <v>3137</v>
      </c>
      <c r="J2356" s="13" t="s">
        <v>3138</v>
      </c>
      <c r="K2356" s="20">
        <v>10129</v>
      </c>
      <c r="L2356" s="13" t="s">
        <v>671</v>
      </c>
      <c r="M2356" s="20">
        <v>114000</v>
      </c>
      <c r="N2356" s="13" t="s">
        <v>3139</v>
      </c>
      <c r="O2356" s="13" t="s">
        <v>711</v>
      </c>
      <c r="P2356" s="13" t="s">
        <v>712</v>
      </c>
      <c r="Q2356" s="13" t="s">
        <v>713</v>
      </c>
      <c r="R2356" s="13" t="s">
        <v>714</v>
      </c>
      <c r="S2356" s="13" t="s">
        <v>741</v>
      </c>
    </row>
    <row r="2357" spans="1:19" x14ac:dyDescent="0.25">
      <c r="A2357" s="13" t="s">
        <v>716</v>
      </c>
      <c r="B2357" s="13" t="s">
        <v>703</v>
      </c>
      <c r="C2357" s="13" t="s">
        <v>717</v>
      </c>
      <c r="D2357" s="13" t="s">
        <v>705</v>
      </c>
      <c r="E2357" s="13" t="s">
        <v>706</v>
      </c>
      <c r="F2357" s="14">
        <v>536.85</v>
      </c>
      <c r="G2357" s="13" t="s">
        <v>707</v>
      </c>
      <c r="H2357" s="19">
        <v>43952</v>
      </c>
      <c r="I2357" s="13" t="s">
        <v>3137</v>
      </c>
      <c r="J2357" s="13" t="s">
        <v>3138</v>
      </c>
      <c r="K2357" s="20">
        <v>10129</v>
      </c>
      <c r="L2357" s="13" t="s">
        <v>671</v>
      </c>
      <c r="M2357" s="20">
        <v>114000</v>
      </c>
      <c r="N2357" s="13" t="s">
        <v>3139</v>
      </c>
      <c r="O2357" s="13" t="s">
        <v>718</v>
      </c>
      <c r="P2357" s="13" t="s">
        <v>719</v>
      </c>
      <c r="Q2357" s="13" t="s">
        <v>720</v>
      </c>
      <c r="R2357" s="13" t="s">
        <v>714</v>
      </c>
      <c r="S2357" s="13" t="s">
        <v>741</v>
      </c>
    </row>
    <row r="2358" spans="1:19" x14ac:dyDescent="0.25">
      <c r="A2358" s="13" t="s">
        <v>722</v>
      </c>
      <c r="B2358" s="13" t="s">
        <v>703</v>
      </c>
      <c r="C2358" s="13" t="s">
        <v>723</v>
      </c>
      <c r="D2358" s="13" t="s">
        <v>705</v>
      </c>
      <c r="E2358" s="13" t="s">
        <v>706</v>
      </c>
      <c r="F2358" s="14">
        <v>122.01</v>
      </c>
      <c r="G2358" s="13" t="s">
        <v>707</v>
      </c>
      <c r="H2358" s="19">
        <v>43983</v>
      </c>
      <c r="I2358" s="13" t="s">
        <v>3140</v>
      </c>
      <c r="J2358" s="13" t="s">
        <v>3138</v>
      </c>
      <c r="K2358" s="20">
        <v>10129</v>
      </c>
      <c r="L2358" s="13" t="s">
        <v>671</v>
      </c>
      <c r="M2358" s="20">
        <v>114000</v>
      </c>
      <c r="N2358" s="13" t="s">
        <v>3139</v>
      </c>
      <c r="O2358" s="13" t="s">
        <v>724</v>
      </c>
      <c r="P2358" s="13" t="s">
        <v>681</v>
      </c>
      <c r="Q2358" s="13" t="s">
        <v>874</v>
      </c>
      <c r="R2358" s="13" t="s">
        <v>714</v>
      </c>
      <c r="S2358" s="13" t="s">
        <v>741</v>
      </c>
    </row>
    <row r="2359" spans="1:19" x14ac:dyDescent="0.25">
      <c r="A2359" s="13" t="s">
        <v>722</v>
      </c>
      <c r="B2359" s="13" t="s">
        <v>703</v>
      </c>
      <c r="C2359" s="13" t="s">
        <v>723</v>
      </c>
      <c r="D2359" s="13" t="s">
        <v>705</v>
      </c>
      <c r="E2359" s="13" t="s">
        <v>706</v>
      </c>
      <c r="F2359" s="14">
        <v>414.84</v>
      </c>
      <c r="G2359" s="13" t="s">
        <v>707</v>
      </c>
      <c r="H2359" s="19">
        <v>43983</v>
      </c>
      <c r="I2359" s="13" t="s">
        <v>3069</v>
      </c>
      <c r="J2359" s="13" t="s">
        <v>3138</v>
      </c>
      <c r="K2359" s="20">
        <v>10129</v>
      </c>
      <c r="L2359" s="13" t="s">
        <v>671</v>
      </c>
      <c r="M2359" s="20">
        <v>114000</v>
      </c>
      <c r="N2359" s="13" t="s">
        <v>3139</v>
      </c>
      <c r="O2359" s="13" t="s">
        <v>724</v>
      </c>
      <c r="P2359" s="13" t="s">
        <v>725</v>
      </c>
      <c r="Q2359" s="13" t="s">
        <v>726</v>
      </c>
      <c r="R2359" s="13" t="s">
        <v>714</v>
      </c>
      <c r="S2359" s="13" t="s">
        <v>741</v>
      </c>
    </row>
    <row r="2360" spans="1:19" x14ac:dyDescent="0.25">
      <c r="A2360" s="13" t="s">
        <v>702</v>
      </c>
      <c r="B2360" s="13" t="s">
        <v>703</v>
      </c>
      <c r="C2360" s="13" t="s">
        <v>704</v>
      </c>
      <c r="D2360" s="13" t="s">
        <v>705</v>
      </c>
      <c r="E2360" s="13" t="s">
        <v>706</v>
      </c>
      <c r="F2360" s="14">
        <v>2211.15</v>
      </c>
      <c r="G2360" s="13" t="s">
        <v>707</v>
      </c>
      <c r="H2360" s="19">
        <v>43922</v>
      </c>
      <c r="I2360" s="13" t="s">
        <v>3141</v>
      </c>
      <c r="J2360" s="13" t="s">
        <v>3142</v>
      </c>
      <c r="K2360" s="20">
        <v>10129</v>
      </c>
      <c r="L2360" s="13" t="s">
        <v>671</v>
      </c>
      <c r="M2360" s="20">
        <v>114010</v>
      </c>
      <c r="N2360" s="13" t="s">
        <v>3143</v>
      </c>
      <c r="O2360" s="13" t="s">
        <v>711</v>
      </c>
      <c r="P2360" s="13" t="s">
        <v>712</v>
      </c>
      <c r="Q2360" s="13" t="s">
        <v>713</v>
      </c>
      <c r="R2360" s="13" t="s">
        <v>714</v>
      </c>
      <c r="S2360" s="13" t="s">
        <v>715</v>
      </c>
    </row>
    <row r="2361" spans="1:19" x14ac:dyDescent="0.25">
      <c r="A2361" s="13" t="s">
        <v>716</v>
      </c>
      <c r="B2361" s="13" t="s">
        <v>703</v>
      </c>
      <c r="C2361" s="13" t="s">
        <v>717</v>
      </c>
      <c r="D2361" s="13" t="s">
        <v>705</v>
      </c>
      <c r="E2361" s="13" t="s">
        <v>706</v>
      </c>
      <c r="F2361" s="14">
        <v>2527.5300000000002</v>
      </c>
      <c r="G2361" s="13" t="s">
        <v>707</v>
      </c>
      <c r="H2361" s="19">
        <v>43952</v>
      </c>
      <c r="I2361" s="13" t="s">
        <v>3141</v>
      </c>
      <c r="J2361" s="13" t="s">
        <v>3142</v>
      </c>
      <c r="K2361" s="20">
        <v>10129</v>
      </c>
      <c r="L2361" s="13" t="s">
        <v>671</v>
      </c>
      <c r="M2361" s="20">
        <v>114010</v>
      </c>
      <c r="N2361" s="13" t="s">
        <v>3143</v>
      </c>
      <c r="O2361" s="13" t="s">
        <v>718</v>
      </c>
      <c r="P2361" s="13" t="s">
        <v>719</v>
      </c>
      <c r="Q2361" s="13" t="s">
        <v>720</v>
      </c>
      <c r="R2361" s="13" t="s">
        <v>714</v>
      </c>
      <c r="S2361" s="13" t="s">
        <v>715</v>
      </c>
    </row>
    <row r="2362" spans="1:19" x14ac:dyDescent="0.25">
      <c r="A2362" s="13" t="s">
        <v>722</v>
      </c>
      <c r="B2362" s="13" t="s">
        <v>703</v>
      </c>
      <c r="C2362" s="13" t="s">
        <v>723</v>
      </c>
      <c r="D2362" s="13" t="s">
        <v>705</v>
      </c>
      <c r="E2362" s="13" t="s">
        <v>706</v>
      </c>
      <c r="F2362" s="14">
        <v>2233.75</v>
      </c>
      <c r="G2362" s="13" t="s">
        <v>707</v>
      </c>
      <c r="H2362" s="19">
        <v>43983</v>
      </c>
      <c r="I2362" s="13" t="s">
        <v>3072</v>
      </c>
      <c r="J2362" s="13" t="s">
        <v>3142</v>
      </c>
      <c r="K2362" s="20">
        <v>10129</v>
      </c>
      <c r="L2362" s="13" t="s">
        <v>671</v>
      </c>
      <c r="M2362" s="20">
        <v>114010</v>
      </c>
      <c r="N2362" s="13" t="s">
        <v>3143</v>
      </c>
      <c r="O2362" s="13" t="s">
        <v>724</v>
      </c>
      <c r="P2362" s="13" t="s">
        <v>725</v>
      </c>
      <c r="Q2362" s="13" t="s">
        <v>726</v>
      </c>
      <c r="R2362" s="13" t="s">
        <v>714</v>
      </c>
      <c r="S2362" s="13" t="s">
        <v>715</v>
      </c>
    </row>
    <row r="2363" spans="1:19" x14ac:dyDescent="0.25">
      <c r="A2363" s="13" t="s">
        <v>702</v>
      </c>
      <c r="B2363" s="13" t="s">
        <v>703</v>
      </c>
      <c r="C2363" s="13" t="s">
        <v>704</v>
      </c>
      <c r="D2363" s="13" t="s">
        <v>705</v>
      </c>
      <c r="E2363" s="13" t="s">
        <v>706</v>
      </c>
      <c r="F2363" s="14">
        <v>9974.1299999999992</v>
      </c>
      <c r="G2363" s="13" t="s">
        <v>707</v>
      </c>
      <c r="H2363" s="19">
        <v>43922</v>
      </c>
      <c r="I2363" s="13" t="s">
        <v>3144</v>
      </c>
      <c r="J2363" s="13" t="s">
        <v>3145</v>
      </c>
      <c r="K2363" s="20">
        <v>10129</v>
      </c>
      <c r="L2363" s="13" t="s">
        <v>671</v>
      </c>
      <c r="M2363" s="20">
        <v>114040</v>
      </c>
      <c r="N2363" s="13" t="s">
        <v>3146</v>
      </c>
      <c r="O2363" s="13" t="s">
        <v>711</v>
      </c>
      <c r="P2363" s="13" t="s">
        <v>712</v>
      </c>
      <c r="Q2363" s="13" t="s">
        <v>713</v>
      </c>
      <c r="R2363" s="13" t="s">
        <v>714</v>
      </c>
      <c r="S2363" s="13" t="s">
        <v>682</v>
      </c>
    </row>
    <row r="2364" spans="1:19" x14ac:dyDescent="0.25">
      <c r="A2364" s="13" t="s">
        <v>716</v>
      </c>
      <c r="B2364" s="13" t="s">
        <v>703</v>
      </c>
      <c r="C2364" s="13" t="s">
        <v>717</v>
      </c>
      <c r="D2364" s="13" t="s">
        <v>705</v>
      </c>
      <c r="E2364" s="13" t="s">
        <v>706</v>
      </c>
      <c r="F2364" s="14">
        <v>9974.1299999999992</v>
      </c>
      <c r="G2364" s="13" t="s">
        <v>707</v>
      </c>
      <c r="H2364" s="19">
        <v>43952</v>
      </c>
      <c r="I2364" s="13" t="s">
        <v>3144</v>
      </c>
      <c r="J2364" s="13" t="s">
        <v>3145</v>
      </c>
      <c r="K2364" s="20">
        <v>10129</v>
      </c>
      <c r="L2364" s="13" t="s">
        <v>671</v>
      </c>
      <c r="M2364" s="20">
        <v>114040</v>
      </c>
      <c r="N2364" s="13" t="s">
        <v>3146</v>
      </c>
      <c r="O2364" s="13" t="s">
        <v>718</v>
      </c>
      <c r="P2364" s="13" t="s">
        <v>719</v>
      </c>
      <c r="Q2364" s="13" t="s">
        <v>720</v>
      </c>
      <c r="R2364" s="13" t="s">
        <v>714</v>
      </c>
      <c r="S2364" s="13" t="s">
        <v>682</v>
      </c>
    </row>
    <row r="2365" spans="1:19" x14ac:dyDescent="0.25">
      <c r="A2365" s="13" t="s">
        <v>722</v>
      </c>
      <c r="B2365" s="13" t="s">
        <v>703</v>
      </c>
      <c r="C2365" s="13" t="s">
        <v>723</v>
      </c>
      <c r="D2365" s="13" t="s">
        <v>705</v>
      </c>
      <c r="E2365" s="13" t="s">
        <v>706</v>
      </c>
      <c r="F2365" s="14">
        <v>9971</v>
      </c>
      <c r="G2365" s="13" t="s">
        <v>707</v>
      </c>
      <c r="H2365" s="19">
        <v>43983</v>
      </c>
      <c r="I2365" s="13" t="s">
        <v>3075</v>
      </c>
      <c r="J2365" s="13" t="s">
        <v>3145</v>
      </c>
      <c r="K2365" s="20">
        <v>10129</v>
      </c>
      <c r="L2365" s="13" t="s">
        <v>671</v>
      </c>
      <c r="M2365" s="20">
        <v>114040</v>
      </c>
      <c r="N2365" s="13" t="s">
        <v>3146</v>
      </c>
      <c r="O2365" s="13" t="s">
        <v>724</v>
      </c>
      <c r="P2365" s="13" t="s">
        <v>725</v>
      </c>
      <c r="Q2365" s="13" t="s">
        <v>726</v>
      </c>
      <c r="R2365" s="13" t="s">
        <v>714</v>
      </c>
      <c r="S2365" s="13" t="s">
        <v>682</v>
      </c>
    </row>
    <row r="2366" spans="1:19" x14ac:dyDescent="0.25">
      <c r="A2366" s="13" t="s">
        <v>702</v>
      </c>
      <c r="B2366" s="13" t="s">
        <v>703</v>
      </c>
      <c r="C2366" s="13" t="s">
        <v>704</v>
      </c>
      <c r="D2366" s="13" t="s">
        <v>705</v>
      </c>
      <c r="E2366" s="13" t="s">
        <v>706</v>
      </c>
      <c r="F2366" s="14">
        <v>4489.82</v>
      </c>
      <c r="G2366" s="13" t="s">
        <v>707</v>
      </c>
      <c r="H2366" s="19">
        <v>43922</v>
      </c>
      <c r="I2366" s="13" t="s">
        <v>3147</v>
      </c>
      <c r="J2366" s="13" t="s">
        <v>3148</v>
      </c>
      <c r="K2366" s="20">
        <v>10129</v>
      </c>
      <c r="L2366" s="13" t="s">
        <v>671</v>
      </c>
      <c r="M2366" s="20">
        <v>114060</v>
      </c>
      <c r="N2366" s="13" t="s">
        <v>3149</v>
      </c>
      <c r="O2366" s="13" t="s">
        <v>711</v>
      </c>
      <c r="P2366" s="13" t="s">
        <v>712</v>
      </c>
      <c r="Q2366" s="13" t="s">
        <v>713</v>
      </c>
      <c r="R2366" s="13" t="s">
        <v>714</v>
      </c>
      <c r="S2366" s="13" t="s">
        <v>721</v>
      </c>
    </row>
    <row r="2367" spans="1:19" x14ac:dyDescent="0.25">
      <c r="A2367" s="13" t="s">
        <v>716</v>
      </c>
      <c r="B2367" s="13" t="s">
        <v>703</v>
      </c>
      <c r="C2367" s="13" t="s">
        <v>717</v>
      </c>
      <c r="D2367" s="13" t="s">
        <v>705</v>
      </c>
      <c r="E2367" s="13" t="s">
        <v>706</v>
      </c>
      <c r="F2367" s="14">
        <v>4452.6899999999996</v>
      </c>
      <c r="G2367" s="13" t="s">
        <v>707</v>
      </c>
      <c r="H2367" s="19">
        <v>43952</v>
      </c>
      <c r="I2367" s="13" t="s">
        <v>3147</v>
      </c>
      <c r="J2367" s="13" t="s">
        <v>3148</v>
      </c>
      <c r="K2367" s="20">
        <v>10129</v>
      </c>
      <c r="L2367" s="13" t="s">
        <v>671</v>
      </c>
      <c r="M2367" s="20">
        <v>114060</v>
      </c>
      <c r="N2367" s="13" t="s">
        <v>3149</v>
      </c>
      <c r="O2367" s="13" t="s">
        <v>718</v>
      </c>
      <c r="P2367" s="13" t="s">
        <v>719</v>
      </c>
      <c r="Q2367" s="13" t="s">
        <v>720</v>
      </c>
      <c r="R2367" s="13" t="s">
        <v>714</v>
      </c>
      <c r="S2367" s="13" t="s">
        <v>721</v>
      </c>
    </row>
    <row r="2368" spans="1:19" x14ac:dyDescent="0.25">
      <c r="A2368" s="13" t="s">
        <v>722</v>
      </c>
      <c r="B2368" s="13" t="s">
        <v>703</v>
      </c>
      <c r="C2368" s="13" t="s">
        <v>723</v>
      </c>
      <c r="D2368" s="13" t="s">
        <v>705</v>
      </c>
      <c r="E2368" s="13" t="s">
        <v>706</v>
      </c>
      <c r="F2368" s="14">
        <v>4296.7</v>
      </c>
      <c r="G2368" s="13" t="s">
        <v>707</v>
      </c>
      <c r="H2368" s="19">
        <v>43983</v>
      </c>
      <c r="I2368" s="13" t="s">
        <v>3078</v>
      </c>
      <c r="J2368" s="13" t="s">
        <v>3148</v>
      </c>
      <c r="K2368" s="20">
        <v>10129</v>
      </c>
      <c r="L2368" s="13" t="s">
        <v>671</v>
      </c>
      <c r="M2368" s="20">
        <v>114060</v>
      </c>
      <c r="N2368" s="13" t="s">
        <v>3149</v>
      </c>
      <c r="O2368" s="13" t="s">
        <v>724</v>
      </c>
      <c r="P2368" s="13" t="s">
        <v>725</v>
      </c>
      <c r="Q2368" s="13" t="s">
        <v>726</v>
      </c>
      <c r="R2368" s="13" t="s">
        <v>714</v>
      </c>
      <c r="S2368" s="13" t="s">
        <v>721</v>
      </c>
    </row>
    <row r="2369" spans="1:19" x14ac:dyDescent="0.25">
      <c r="A2369" s="13" t="s">
        <v>722</v>
      </c>
      <c r="B2369" s="13" t="s">
        <v>703</v>
      </c>
      <c r="C2369" s="13" t="s">
        <v>723</v>
      </c>
      <c r="D2369" s="13" t="s">
        <v>705</v>
      </c>
      <c r="E2369" s="13" t="s">
        <v>706</v>
      </c>
      <c r="F2369" s="14">
        <v>155.99</v>
      </c>
      <c r="G2369" s="13" t="s">
        <v>707</v>
      </c>
      <c r="H2369" s="19">
        <v>43983</v>
      </c>
      <c r="I2369" s="13" t="s">
        <v>3150</v>
      </c>
      <c r="J2369" s="13" t="s">
        <v>3148</v>
      </c>
      <c r="K2369" s="20">
        <v>10129</v>
      </c>
      <c r="L2369" s="13" t="s">
        <v>671</v>
      </c>
      <c r="M2369" s="20">
        <v>114060</v>
      </c>
      <c r="N2369" s="13" t="s">
        <v>3149</v>
      </c>
      <c r="O2369" s="13" t="s">
        <v>724</v>
      </c>
      <c r="P2369" s="13" t="s">
        <v>681</v>
      </c>
      <c r="Q2369" s="13" t="s">
        <v>874</v>
      </c>
      <c r="R2369" s="13" t="s">
        <v>714</v>
      </c>
      <c r="S2369" s="13" t="s">
        <v>721</v>
      </c>
    </row>
    <row r="2370" spans="1:19" x14ac:dyDescent="0.25">
      <c r="A2370" s="13" t="s">
        <v>702</v>
      </c>
      <c r="B2370" s="13" t="s">
        <v>703</v>
      </c>
      <c r="C2370" s="13" t="s">
        <v>704</v>
      </c>
      <c r="D2370" s="13" t="s">
        <v>705</v>
      </c>
      <c r="E2370" s="13" t="s">
        <v>706</v>
      </c>
      <c r="F2370" s="14">
        <v>3853.36</v>
      </c>
      <c r="G2370" s="13" t="s">
        <v>707</v>
      </c>
      <c r="H2370" s="19">
        <v>43922</v>
      </c>
      <c r="I2370" s="13" t="s">
        <v>3151</v>
      </c>
      <c r="J2370" s="13" t="s">
        <v>3152</v>
      </c>
      <c r="K2370" s="20">
        <v>10132</v>
      </c>
      <c r="L2370" s="13" t="s">
        <v>63</v>
      </c>
      <c r="M2370" s="20">
        <v>111100</v>
      </c>
      <c r="N2370" s="13" t="s">
        <v>3153</v>
      </c>
      <c r="O2370" s="13" t="s">
        <v>711</v>
      </c>
      <c r="P2370" s="13" t="s">
        <v>712</v>
      </c>
      <c r="Q2370" s="13" t="s">
        <v>713</v>
      </c>
      <c r="R2370" s="13" t="s">
        <v>714</v>
      </c>
      <c r="S2370" s="13" t="s">
        <v>715</v>
      </c>
    </row>
    <row r="2371" spans="1:19" x14ac:dyDescent="0.25">
      <c r="A2371" s="13" t="s">
        <v>716</v>
      </c>
      <c r="B2371" s="13" t="s">
        <v>703</v>
      </c>
      <c r="C2371" s="13" t="s">
        <v>717</v>
      </c>
      <c r="D2371" s="13" t="s">
        <v>705</v>
      </c>
      <c r="E2371" s="13" t="s">
        <v>706</v>
      </c>
      <c r="F2371" s="14">
        <v>3787.68</v>
      </c>
      <c r="G2371" s="13" t="s">
        <v>707</v>
      </c>
      <c r="H2371" s="19">
        <v>43952</v>
      </c>
      <c r="I2371" s="13" t="s">
        <v>3151</v>
      </c>
      <c r="J2371" s="13" t="s">
        <v>3152</v>
      </c>
      <c r="K2371" s="20">
        <v>10132</v>
      </c>
      <c r="L2371" s="13" t="s">
        <v>63</v>
      </c>
      <c r="M2371" s="20">
        <v>111100</v>
      </c>
      <c r="N2371" s="13" t="s">
        <v>3153</v>
      </c>
      <c r="O2371" s="13" t="s">
        <v>718</v>
      </c>
      <c r="P2371" s="13" t="s">
        <v>719</v>
      </c>
      <c r="Q2371" s="13" t="s">
        <v>720</v>
      </c>
      <c r="R2371" s="13" t="s">
        <v>714</v>
      </c>
      <c r="S2371" s="13" t="s">
        <v>715</v>
      </c>
    </row>
    <row r="2372" spans="1:19" x14ac:dyDescent="0.25">
      <c r="A2372" s="13" t="s">
        <v>722</v>
      </c>
      <c r="B2372" s="13" t="s">
        <v>703</v>
      </c>
      <c r="C2372" s="13" t="s">
        <v>723</v>
      </c>
      <c r="D2372" s="13" t="s">
        <v>705</v>
      </c>
      <c r="E2372" s="13" t="s">
        <v>706</v>
      </c>
      <c r="F2372" s="14">
        <v>4444.43</v>
      </c>
      <c r="G2372" s="13" t="s">
        <v>707</v>
      </c>
      <c r="H2372" s="19">
        <v>43983</v>
      </c>
      <c r="I2372" s="13" t="s">
        <v>3081</v>
      </c>
      <c r="J2372" s="13" t="s">
        <v>3152</v>
      </c>
      <c r="K2372" s="20">
        <v>10132</v>
      </c>
      <c r="L2372" s="13" t="s">
        <v>63</v>
      </c>
      <c r="M2372" s="20">
        <v>111100</v>
      </c>
      <c r="N2372" s="13" t="s">
        <v>3153</v>
      </c>
      <c r="O2372" s="13" t="s">
        <v>724</v>
      </c>
      <c r="P2372" s="13" t="s">
        <v>725</v>
      </c>
      <c r="Q2372" s="13" t="s">
        <v>726</v>
      </c>
      <c r="R2372" s="13" t="s">
        <v>714</v>
      </c>
      <c r="S2372" s="13" t="s">
        <v>715</v>
      </c>
    </row>
    <row r="2373" spans="1:19" x14ac:dyDescent="0.25">
      <c r="A2373" s="13" t="s">
        <v>702</v>
      </c>
      <c r="B2373" s="13" t="s">
        <v>703</v>
      </c>
      <c r="C2373" s="13" t="s">
        <v>704</v>
      </c>
      <c r="D2373" s="13" t="s">
        <v>705</v>
      </c>
      <c r="E2373" s="13" t="s">
        <v>706</v>
      </c>
      <c r="F2373" s="14">
        <v>1987.38</v>
      </c>
      <c r="G2373" s="13" t="s">
        <v>707</v>
      </c>
      <c r="H2373" s="19">
        <v>43922</v>
      </c>
      <c r="I2373" s="13" t="s">
        <v>3154</v>
      </c>
      <c r="J2373" s="13" t="s">
        <v>3155</v>
      </c>
      <c r="K2373" s="20">
        <v>10132</v>
      </c>
      <c r="L2373" s="13" t="s">
        <v>63</v>
      </c>
      <c r="M2373" s="20">
        <v>111200</v>
      </c>
      <c r="N2373" s="13" t="s">
        <v>3156</v>
      </c>
      <c r="O2373" s="13" t="s">
        <v>711</v>
      </c>
      <c r="P2373" s="13" t="s">
        <v>712</v>
      </c>
      <c r="Q2373" s="13" t="s">
        <v>713</v>
      </c>
      <c r="R2373" s="13" t="s">
        <v>714</v>
      </c>
      <c r="S2373" s="13" t="s">
        <v>730</v>
      </c>
    </row>
    <row r="2374" spans="1:19" x14ac:dyDescent="0.25">
      <c r="A2374" s="13" t="s">
        <v>716</v>
      </c>
      <c r="B2374" s="13" t="s">
        <v>703</v>
      </c>
      <c r="C2374" s="13" t="s">
        <v>717</v>
      </c>
      <c r="D2374" s="13" t="s">
        <v>705</v>
      </c>
      <c r="E2374" s="13" t="s">
        <v>706</v>
      </c>
      <c r="F2374" s="14">
        <v>1987.38</v>
      </c>
      <c r="G2374" s="13" t="s">
        <v>707</v>
      </c>
      <c r="H2374" s="19">
        <v>43952</v>
      </c>
      <c r="I2374" s="13" t="s">
        <v>3154</v>
      </c>
      <c r="J2374" s="13" t="s">
        <v>3155</v>
      </c>
      <c r="K2374" s="20">
        <v>10132</v>
      </c>
      <c r="L2374" s="13" t="s">
        <v>63</v>
      </c>
      <c r="M2374" s="20">
        <v>111200</v>
      </c>
      <c r="N2374" s="13" t="s">
        <v>3156</v>
      </c>
      <c r="O2374" s="13" t="s">
        <v>718</v>
      </c>
      <c r="P2374" s="13" t="s">
        <v>719</v>
      </c>
      <c r="Q2374" s="13" t="s">
        <v>720</v>
      </c>
      <c r="R2374" s="13" t="s">
        <v>714</v>
      </c>
      <c r="S2374" s="13" t="s">
        <v>730</v>
      </c>
    </row>
    <row r="2375" spans="1:19" x14ac:dyDescent="0.25">
      <c r="A2375" s="13" t="s">
        <v>722</v>
      </c>
      <c r="B2375" s="13" t="s">
        <v>703</v>
      </c>
      <c r="C2375" s="13" t="s">
        <v>723</v>
      </c>
      <c r="D2375" s="13" t="s">
        <v>705</v>
      </c>
      <c r="E2375" s="13" t="s">
        <v>706</v>
      </c>
      <c r="F2375" s="14">
        <v>1987.38</v>
      </c>
      <c r="G2375" s="13" t="s">
        <v>707</v>
      </c>
      <c r="H2375" s="19">
        <v>43983</v>
      </c>
      <c r="I2375" s="13" t="s">
        <v>3084</v>
      </c>
      <c r="J2375" s="13" t="s">
        <v>3155</v>
      </c>
      <c r="K2375" s="20">
        <v>10132</v>
      </c>
      <c r="L2375" s="13" t="s">
        <v>63</v>
      </c>
      <c r="M2375" s="20">
        <v>111200</v>
      </c>
      <c r="N2375" s="13" t="s">
        <v>3156</v>
      </c>
      <c r="O2375" s="13" t="s">
        <v>724</v>
      </c>
      <c r="P2375" s="13" t="s">
        <v>725</v>
      </c>
      <c r="Q2375" s="13" t="s">
        <v>726</v>
      </c>
      <c r="R2375" s="13" t="s">
        <v>714</v>
      </c>
      <c r="S2375" s="13" t="s">
        <v>730</v>
      </c>
    </row>
    <row r="2376" spans="1:19" x14ac:dyDescent="0.25">
      <c r="A2376" s="13" t="s">
        <v>702</v>
      </c>
      <c r="B2376" s="13" t="s">
        <v>703</v>
      </c>
      <c r="C2376" s="13" t="s">
        <v>704</v>
      </c>
      <c r="D2376" s="13" t="s">
        <v>705</v>
      </c>
      <c r="E2376" s="13" t="s">
        <v>706</v>
      </c>
      <c r="F2376" s="14">
        <v>15185.79</v>
      </c>
      <c r="G2376" s="13" t="s">
        <v>707</v>
      </c>
      <c r="H2376" s="19">
        <v>43922</v>
      </c>
      <c r="I2376" s="13" t="s">
        <v>3157</v>
      </c>
      <c r="J2376" s="13" t="s">
        <v>3158</v>
      </c>
      <c r="K2376" s="20">
        <v>10132</v>
      </c>
      <c r="L2376" s="13" t="s">
        <v>63</v>
      </c>
      <c r="M2376" s="20">
        <v>111400</v>
      </c>
      <c r="N2376" s="13" t="s">
        <v>3159</v>
      </c>
      <c r="O2376" s="13" t="s">
        <v>711</v>
      </c>
      <c r="P2376" s="13" t="s">
        <v>712</v>
      </c>
      <c r="Q2376" s="13" t="s">
        <v>713</v>
      </c>
      <c r="R2376" s="13" t="s">
        <v>714</v>
      </c>
      <c r="S2376" s="13" t="s">
        <v>682</v>
      </c>
    </row>
    <row r="2377" spans="1:19" x14ac:dyDescent="0.25">
      <c r="A2377" s="13" t="s">
        <v>716</v>
      </c>
      <c r="B2377" s="13" t="s">
        <v>703</v>
      </c>
      <c r="C2377" s="13" t="s">
        <v>717</v>
      </c>
      <c r="D2377" s="13" t="s">
        <v>705</v>
      </c>
      <c r="E2377" s="13" t="s">
        <v>706</v>
      </c>
      <c r="F2377" s="14">
        <v>15185.79</v>
      </c>
      <c r="G2377" s="13" t="s">
        <v>707</v>
      </c>
      <c r="H2377" s="19">
        <v>43952</v>
      </c>
      <c r="I2377" s="13" t="s">
        <v>3157</v>
      </c>
      <c r="J2377" s="13" t="s">
        <v>3158</v>
      </c>
      <c r="K2377" s="20">
        <v>10132</v>
      </c>
      <c r="L2377" s="13" t="s">
        <v>63</v>
      </c>
      <c r="M2377" s="20">
        <v>111400</v>
      </c>
      <c r="N2377" s="13" t="s">
        <v>3159</v>
      </c>
      <c r="O2377" s="13" t="s">
        <v>718</v>
      </c>
      <c r="P2377" s="13" t="s">
        <v>719</v>
      </c>
      <c r="Q2377" s="13" t="s">
        <v>720</v>
      </c>
      <c r="R2377" s="13" t="s">
        <v>714</v>
      </c>
      <c r="S2377" s="13" t="s">
        <v>682</v>
      </c>
    </row>
    <row r="2378" spans="1:19" x14ac:dyDescent="0.25">
      <c r="A2378" s="13" t="s">
        <v>722</v>
      </c>
      <c r="B2378" s="13" t="s">
        <v>703</v>
      </c>
      <c r="C2378" s="13" t="s">
        <v>723</v>
      </c>
      <c r="D2378" s="13" t="s">
        <v>705</v>
      </c>
      <c r="E2378" s="13" t="s">
        <v>706</v>
      </c>
      <c r="F2378" s="14">
        <v>15185.79</v>
      </c>
      <c r="G2378" s="13" t="s">
        <v>707</v>
      </c>
      <c r="H2378" s="19">
        <v>43983</v>
      </c>
      <c r="I2378" s="13" t="s">
        <v>3087</v>
      </c>
      <c r="J2378" s="13" t="s">
        <v>3158</v>
      </c>
      <c r="K2378" s="20">
        <v>10132</v>
      </c>
      <c r="L2378" s="13" t="s">
        <v>63</v>
      </c>
      <c r="M2378" s="20">
        <v>111400</v>
      </c>
      <c r="N2378" s="13" t="s">
        <v>3159</v>
      </c>
      <c r="O2378" s="13" t="s">
        <v>724</v>
      </c>
      <c r="P2378" s="13" t="s">
        <v>725</v>
      </c>
      <c r="Q2378" s="13" t="s">
        <v>726</v>
      </c>
      <c r="R2378" s="13" t="s">
        <v>714</v>
      </c>
      <c r="S2378" s="13" t="s">
        <v>682</v>
      </c>
    </row>
    <row r="2379" spans="1:19" x14ac:dyDescent="0.25">
      <c r="A2379" s="13" t="s">
        <v>702</v>
      </c>
      <c r="B2379" s="13" t="s">
        <v>703</v>
      </c>
      <c r="C2379" s="13" t="s">
        <v>704</v>
      </c>
      <c r="D2379" s="13" t="s">
        <v>705</v>
      </c>
      <c r="E2379" s="13" t="s">
        <v>706</v>
      </c>
      <c r="F2379" s="14">
        <v>14904.36</v>
      </c>
      <c r="G2379" s="13" t="s">
        <v>707</v>
      </c>
      <c r="H2379" s="19">
        <v>43922</v>
      </c>
      <c r="I2379" s="13" t="s">
        <v>3160</v>
      </c>
      <c r="J2379" s="13" t="s">
        <v>3161</v>
      </c>
      <c r="K2379" s="20">
        <v>10132</v>
      </c>
      <c r="L2379" s="13" t="s">
        <v>63</v>
      </c>
      <c r="M2379" s="20">
        <v>111600</v>
      </c>
      <c r="N2379" s="13" t="s">
        <v>3162</v>
      </c>
      <c r="O2379" s="13" t="s">
        <v>711</v>
      </c>
      <c r="P2379" s="13" t="s">
        <v>712</v>
      </c>
      <c r="Q2379" s="13" t="s">
        <v>713</v>
      </c>
      <c r="R2379" s="13" t="s">
        <v>714</v>
      </c>
      <c r="S2379" s="13" t="s">
        <v>721</v>
      </c>
    </row>
    <row r="2380" spans="1:19" x14ac:dyDescent="0.25">
      <c r="A2380" s="13" t="s">
        <v>716</v>
      </c>
      <c r="B2380" s="13" t="s">
        <v>703</v>
      </c>
      <c r="C2380" s="13" t="s">
        <v>717</v>
      </c>
      <c r="D2380" s="13" t="s">
        <v>705</v>
      </c>
      <c r="E2380" s="13" t="s">
        <v>706</v>
      </c>
      <c r="F2380" s="14">
        <v>14777.9</v>
      </c>
      <c r="G2380" s="13" t="s">
        <v>707</v>
      </c>
      <c r="H2380" s="19">
        <v>43952</v>
      </c>
      <c r="I2380" s="13" t="s">
        <v>3160</v>
      </c>
      <c r="J2380" s="13" t="s">
        <v>3161</v>
      </c>
      <c r="K2380" s="20">
        <v>10132</v>
      </c>
      <c r="L2380" s="13" t="s">
        <v>63</v>
      </c>
      <c r="M2380" s="20">
        <v>111600</v>
      </c>
      <c r="N2380" s="13" t="s">
        <v>3162</v>
      </c>
      <c r="O2380" s="13" t="s">
        <v>718</v>
      </c>
      <c r="P2380" s="13" t="s">
        <v>719</v>
      </c>
      <c r="Q2380" s="13" t="s">
        <v>720</v>
      </c>
      <c r="R2380" s="13" t="s">
        <v>714</v>
      </c>
      <c r="S2380" s="13" t="s">
        <v>721</v>
      </c>
    </row>
    <row r="2381" spans="1:19" x14ac:dyDescent="0.25">
      <c r="A2381" s="13" t="s">
        <v>722</v>
      </c>
      <c r="B2381" s="13" t="s">
        <v>703</v>
      </c>
      <c r="C2381" s="13" t="s">
        <v>723</v>
      </c>
      <c r="D2381" s="13" t="s">
        <v>705</v>
      </c>
      <c r="E2381" s="13" t="s">
        <v>706</v>
      </c>
      <c r="F2381" s="14">
        <v>14904.36</v>
      </c>
      <c r="G2381" s="13" t="s">
        <v>707</v>
      </c>
      <c r="H2381" s="19">
        <v>43983</v>
      </c>
      <c r="I2381" s="13" t="s">
        <v>3090</v>
      </c>
      <c r="J2381" s="13" t="s">
        <v>3161</v>
      </c>
      <c r="K2381" s="20">
        <v>10132</v>
      </c>
      <c r="L2381" s="13" t="s">
        <v>63</v>
      </c>
      <c r="M2381" s="20">
        <v>111600</v>
      </c>
      <c r="N2381" s="13" t="s">
        <v>3162</v>
      </c>
      <c r="O2381" s="13" t="s">
        <v>724</v>
      </c>
      <c r="P2381" s="13" t="s">
        <v>725</v>
      </c>
      <c r="Q2381" s="13" t="s">
        <v>726</v>
      </c>
      <c r="R2381" s="13" t="s">
        <v>714</v>
      </c>
      <c r="S2381" s="13" t="s">
        <v>721</v>
      </c>
    </row>
    <row r="2382" spans="1:19" x14ac:dyDescent="0.25">
      <c r="A2382" s="13" t="s">
        <v>702</v>
      </c>
      <c r="B2382" s="13" t="s">
        <v>703</v>
      </c>
      <c r="C2382" s="13" t="s">
        <v>704</v>
      </c>
      <c r="D2382" s="13" t="s">
        <v>705</v>
      </c>
      <c r="E2382" s="13" t="s">
        <v>706</v>
      </c>
      <c r="F2382" s="14">
        <v>3140.91</v>
      </c>
      <c r="G2382" s="13" t="s">
        <v>707</v>
      </c>
      <c r="H2382" s="19">
        <v>43922</v>
      </c>
      <c r="I2382" s="13" t="s">
        <v>3163</v>
      </c>
      <c r="J2382" s="13" t="s">
        <v>3164</v>
      </c>
      <c r="K2382" s="20">
        <v>10132</v>
      </c>
      <c r="L2382" s="13" t="s">
        <v>63</v>
      </c>
      <c r="M2382" s="20">
        <v>111700</v>
      </c>
      <c r="N2382" s="13" t="s">
        <v>3165</v>
      </c>
      <c r="O2382" s="13" t="s">
        <v>711</v>
      </c>
      <c r="P2382" s="13" t="s">
        <v>712</v>
      </c>
      <c r="Q2382" s="13" t="s">
        <v>713</v>
      </c>
      <c r="R2382" s="13" t="s">
        <v>714</v>
      </c>
      <c r="S2382" s="13" t="s">
        <v>741</v>
      </c>
    </row>
    <row r="2383" spans="1:19" x14ac:dyDescent="0.25">
      <c r="A2383" s="13" t="s">
        <v>716</v>
      </c>
      <c r="B2383" s="13" t="s">
        <v>703</v>
      </c>
      <c r="C2383" s="13" t="s">
        <v>717</v>
      </c>
      <c r="D2383" s="13" t="s">
        <v>705</v>
      </c>
      <c r="E2383" s="13" t="s">
        <v>706</v>
      </c>
      <c r="F2383" s="14">
        <v>2958.16</v>
      </c>
      <c r="G2383" s="13" t="s">
        <v>707</v>
      </c>
      <c r="H2383" s="19">
        <v>43952</v>
      </c>
      <c r="I2383" s="13" t="s">
        <v>3163</v>
      </c>
      <c r="J2383" s="13" t="s">
        <v>3164</v>
      </c>
      <c r="K2383" s="20">
        <v>10132</v>
      </c>
      <c r="L2383" s="13" t="s">
        <v>63</v>
      </c>
      <c r="M2383" s="20">
        <v>111700</v>
      </c>
      <c r="N2383" s="13" t="s">
        <v>3165</v>
      </c>
      <c r="O2383" s="13" t="s">
        <v>718</v>
      </c>
      <c r="P2383" s="13" t="s">
        <v>719</v>
      </c>
      <c r="Q2383" s="13" t="s">
        <v>720</v>
      </c>
      <c r="R2383" s="13" t="s">
        <v>714</v>
      </c>
      <c r="S2383" s="13" t="s">
        <v>741</v>
      </c>
    </row>
    <row r="2384" spans="1:19" x14ac:dyDescent="0.25">
      <c r="A2384" s="13" t="s">
        <v>722</v>
      </c>
      <c r="B2384" s="13" t="s">
        <v>703</v>
      </c>
      <c r="C2384" s="13" t="s">
        <v>723</v>
      </c>
      <c r="D2384" s="13" t="s">
        <v>705</v>
      </c>
      <c r="E2384" s="13" t="s">
        <v>706</v>
      </c>
      <c r="F2384" s="14">
        <v>2773.52</v>
      </c>
      <c r="G2384" s="13" t="s">
        <v>707</v>
      </c>
      <c r="H2384" s="19">
        <v>43983</v>
      </c>
      <c r="I2384" s="13" t="s">
        <v>3093</v>
      </c>
      <c r="J2384" s="13" t="s">
        <v>3164</v>
      </c>
      <c r="K2384" s="20">
        <v>10132</v>
      </c>
      <c r="L2384" s="13" t="s">
        <v>63</v>
      </c>
      <c r="M2384" s="20">
        <v>111700</v>
      </c>
      <c r="N2384" s="13" t="s">
        <v>3165</v>
      </c>
      <c r="O2384" s="13" t="s">
        <v>724</v>
      </c>
      <c r="P2384" s="13" t="s">
        <v>725</v>
      </c>
      <c r="Q2384" s="13" t="s">
        <v>726</v>
      </c>
      <c r="R2384" s="13" t="s">
        <v>714</v>
      </c>
      <c r="S2384" s="13" t="s">
        <v>741</v>
      </c>
    </row>
    <row r="2385" spans="1:19" x14ac:dyDescent="0.25">
      <c r="A2385" s="13" t="s">
        <v>702</v>
      </c>
      <c r="B2385" s="13" t="s">
        <v>703</v>
      </c>
      <c r="C2385" s="13" t="s">
        <v>704</v>
      </c>
      <c r="D2385" s="13" t="s">
        <v>705</v>
      </c>
      <c r="E2385" s="13" t="s">
        <v>706</v>
      </c>
      <c r="F2385" s="14">
        <v>53.14</v>
      </c>
      <c r="G2385" s="13" t="s">
        <v>707</v>
      </c>
      <c r="H2385" s="19">
        <v>43922</v>
      </c>
      <c r="I2385" s="13" t="s">
        <v>3166</v>
      </c>
      <c r="J2385" s="13" t="s">
        <v>3167</v>
      </c>
      <c r="K2385" s="20">
        <v>10132</v>
      </c>
      <c r="L2385" s="13" t="s">
        <v>63</v>
      </c>
      <c r="M2385" s="20">
        <v>113000</v>
      </c>
      <c r="N2385" s="13" t="s">
        <v>3168</v>
      </c>
      <c r="O2385" s="13" t="s">
        <v>711</v>
      </c>
      <c r="P2385" s="13" t="s">
        <v>712</v>
      </c>
      <c r="Q2385" s="13" t="s">
        <v>713</v>
      </c>
      <c r="R2385" s="13" t="s">
        <v>714</v>
      </c>
      <c r="S2385" s="13" t="s">
        <v>741</v>
      </c>
    </row>
    <row r="2386" spans="1:19" x14ac:dyDescent="0.25">
      <c r="A2386" s="13" t="s">
        <v>716</v>
      </c>
      <c r="B2386" s="13" t="s">
        <v>703</v>
      </c>
      <c r="C2386" s="13" t="s">
        <v>717</v>
      </c>
      <c r="D2386" s="13" t="s">
        <v>705</v>
      </c>
      <c r="E2386" s="13" t="s">
        <v>706</v>
      </c>
      <c r="F2386" s="14">
        <v>49.96</v>
      </c>
      <c r="G2386" s="13" t="s">
        <v>707</v>
      </c>
      <c r="H2386" s="19">
        <v>43952</v>
      </c>
      <c r="I2386" s="13" t="s">
        <v>3166</v>
      </c>
      <c r="J2386" s="13" t="s">
        <v>3167</v>
      </c>
      <c r="K2386" s="20">
        <v>10132</v>
      </c>
      <c r="L2386" s="13" t="s">
        <v>63</v>
      </c>
      <c r="M2386" s="20">
        <v>113000</v>
      </c>
      <c r="N2386" s="13" t="s">
        <v>3168</v>
      </c>
      <c r="O2386" s="13" t="s">
        <v>718</v>
      </c>
      <c r="P2386" s="13" t="s">
        <v>719</v>
      </c>
      <c r="Q2386" s="13" t="s">
        <v>720</v>
      </c>
      <c r="R2386" s="13" t="s">
        <v>714</v>
      </c>
      <c r="S2386" s="13" t="s">
        <v>741</v>
      </c>
    </row>
    <row r="2387" spans="1:19" x14ac:dyDescent="0.25">
      <c r="A2387" s="13" t="s">
        <v>722</v>
      </c>
      <c r="B2387" s="13" t="s">
        <v>703</v>
      </c>
      <c r="C2387" s="13" t="s">
        <v>723</v>
      </c>
      <c r="D2387" s="13" t="s">
        <v>705</v>
      </c>
      <c r="E2387" s="13" t="s">
        <v>706</v>
      </c>
      <c r="F2387" s="14">
        <v>49.96</v>
      </c>
      <c r="G2387" s="13" t="s">
        <v>707</v>
      </c>
      <c r="H2387" s="19">
        <v>43983</v>
      </c>
      <c r="I2387" s="13" t="s">
        <v>3096</v>
      </c>
      <c r="J2387" s="13" t="s">
        <v>3167</v>
      </c>
      <c r="K2387" s="20">
        <v>10132</v>
      </c>
      <c r="L2387" s="13" t="s">
        <v>63</v>
      </c>
      <c r="M2387" s="20">
        <v>113000</v>
      </c>
      <c r="N2387" s="13" t="s">
        <v>3168</v>
      </c>
      <c r="O2387" s="13" t="s">
        <v>724</v>
      </c>
      <c r="P2387" s="13" t="s">
        <v>725</v>
      </c>
      <c r="Q2387" s="13" t="s">
        <v>726</v>
      </c>
      <c r="R2387" s="13" t="s">
        <v>714</v>
      </c>
      <c r="S2387" s="13" t="s">
        <v>741</v>
      </c>
    </row>
    <row r="2388" spans="1:19" x14ac:dyDescent="0.25">
      <c r="A2388" s="13" t="s">
        <v>702</v>
      </c>
      <c r="B2388" s="13" t="s">
        <v>703</v>
      </c>
      <c r="C2388" s="13" t="s">
        <v>704</v>
      </c>
      <c r="D2388" s="13" t="s">
        <v>705</v>
      </c>
      <c r="E2388" s="13" t="s">
        <v>706</v>
      </c>
      <c r="F2388" s="14">
        <v>327.08999999999997</v>
      </c>
      <c r="G2388" s="13" t="s">
        <v>707</v>
      </c>
      <c r="H2388" s="19">
        <v>43922</v>
      </c>
      <c r="I2388" s="13" t="s">
        <v>3169</v>
      </c>
      <c r="J2388" s="13" t="s">
        <v>3170</v>
      </c>
      <c r="K2388" s="20">
        <v>10132</v>
      </c>
      <c r="L2388" s="13" t="s">
        <v>63</v>
      </c>
      <c r="M2388" s="20">
        <v>113010</v>
      </c>
      <c r="N2388" s="13" t="s">
        <v>3171</v>
      </c>
      <c r="O2388" s="13" t="s">
        <v>711</v>
      </c>
      <c r="P2388" s="13" t="s">
        <v>712</v>
      </c>
      <c r="Q2388" s="13" t="s">
        <v>713</v>
      </c>
      <c r="R2388" s="13" t="s">
        <v>714</v>
      </c>
      <c r="S2388" s="13" t="s">
        <v>715</v>
      </c>
    </row>
    <row r="2389" spans="1:19" x14ac:dyDescent="0.25">
      <c r="A2389" s="13" t="s">
        <v>716</v>
      </c>
      <c r="B2389" s="13" t="s">
        <v>703</v>
      </c>
      <c r="C2389" s="13" t="s">
        <v>717</v>
      </c>
      <c r="D2389" s="13" t="s">
        <v>705</v>
      </c>
      <c r="E2389" s="13" t="s">
        <v>706</v>
      </c>
      <c r="F2389" s="14">
        <v>318.07</v>
      </c>
      <c r="G2389" s="13" t="s">
        <v>707</v>
      </c>
      <c r="H2389" s="19">
        <v>43952</v>
      </c>
      <c r="I2389" s="13" t="s">
        <v>3169</v>
      </c>
      <c r="J2389" s="13" t="s">
        <v>3170</v>
      </c>
      <c r="K2389" s="20">
        <v>10132</v>
      </c>
      <c r="L2389" s="13" t="s">
        <v>63</v>
      </c>
      <c r="M2389" s="20">
        <v>113010</v>
      </c>
      <c r="N2389" s="13" t="s">
        <v>3171</v>
      </c>
      <c r="O2389" s="13" t="s">
        <v>718</v>
      </c>
      <c r="P2389" s="13" t="s">
        <v>719</v>
      </c>
      <c r="Q2389" s="13" t="s">
        <v>720</v>
      </c>
      <c r="R2389" s="13" t="s">
        <v>714</v>
      </c>
      <c r="S2389" s="13" t="s">
        <v>715</v>
      </c>
    </row>
    <row r="2390" spans="1:19" x14ac:dyDescent="0.25">
      <c r="A2390" s="13" t="s">
        <v>722</v>
      </c>
      <c r="B2390" s="13" t="s">
        <v>703</v>
      </c>
      <c r="C2390" s="13" t="s">
        <v>723</v>
      </c>
      <c r="D2390" s="13" t="s">
        <v>705</v>
      </c>
      <c r="E2390" s="13" t="s">
        <v>706</v>
      </c>
      <c r="F2390" s="14">
        <v>408.25</v>
      </c>
      <c r="G2390" s="13" t="s">
        <v>707</v>
      </c>
      <c r="H2390" s="19">
        <v>43983</v>
      </c>
      <c r="I2390" s="13" t="s">
        <v>3099</v>
      </c>
      <c r="J2390" s="13" t="s">
        <v>3170</v>
      </c>
      <c r="K2390" s="20">
        <v>10132</v>
      </c>
      <c r="L2390" s="13" t="s">
        <v>63</v>
      </c>
      <c r="M2390" s="20">
        <v>113010</v>
      </c>
      <c r="N2390" s="13" t="s">
        <v>3171</v>
      </c>
      <c r="O2390" s="13" t="s">
        <v>724</v>
      </c>
      <c r="P2390" s="13" t="s">
        <v>725</v>
      </c>
      <c r="Q2390" s="13" t="s">
        <v>726</v>
      </c>
      <c r="R2390" s="13" t="s">
        <v>714</v>
      </c>
      <c r="S2390" s="13" t="s">
        <v>715</v>
      </c>
    </row>
    <row r="2391" spans="1:19" x14ac:dyDescent="0.25">
      <c r="A2391" s="13" t="s">
        <v>702</v>
      </c>
      <c r="B2391" s="13" t="s">
        <v>703</v>
      </c>
      <c r="C2391" s="13" t="s">
        <v>704</v>
      </c>
      <c r="D2391" s="13" t="s">
        <v>705</v>
      </c>
      <c r="E2391" s="13" t="s">
        <v>706</v>
      </c>
      <c r="F2391" s="14">
        <v>171.88</v>
      </c>
      <c r="G2391" s="13" t="s">
        <v>707</v>
      </c>
      <c r="H2391" s="19">
        <v>43922</v>
      </c>
      <c r="I2391" s="13" t="s">
        <v>3172</v>
      </c>
      <c r="J2391" s="13" t="s">
        <v>3173</v>
      </c>
      <c r="K2391" s="20">
        <v>10132</v>
      </c>
      <c r="L2391" s="13" t="s">
        <v>63</v>
      </c>
      <c r="M2391" s="20">
        <v>113020</v>
      </c>
      <c r="N2391" s="13" t="s">
        <v>3174</v>
      </c>
      <c r="O2391" s="13" t="s">
        <v>711</v>
      </c>
      <c r="P2391" s="13" t="s">
        <v>712</v>
      </c>
      <c r="Q2391" s="13" t="s">
        <v>713</v>
      </c>
      <c r="R2391" s="13" t="s">
        <v>714</v>
      </c>
      <c r="S2391" s="13" t="s">
        <v>730</v>
      </c>
    </row>
    <row r="2392" spans="1:19" x14ac:dyDescent="0.25">
      <c r="A2392" s="13" t="s">
        <v>716</v>
      </c>
      <c r="B2392" s="13" t="s">
        <v>703</v>
      </c>
      <c r="C2392" s="13" t="s">
        <v>717</v>
      </c>
      <c r="D2392" s="13" t="s">
        <v>705</v>
      </c>
      <c r="E2392" s="13" t="s">
        <v>706</v>
      </c>
      <c r="F2392" s="14">
        <v>171.88</v>
      </c>
      <c r="G2392" s="13" t="s">
        <v>707</v>
      </c>
      <c r="H2392" s="19">
        <v>43952</v>
      </c>
      <c r="I2392" s="13" t="s">
        <v>3172</v>
      </c>
      <c r="J2392" s="13" t="s">
        <v>3173</v>
      </c>
      <c r="K2392" s="20">
        <v>10132</v>
      </c>
      <c r="L2392" s="13" t="s">
        <v>63</v>
      </c>
      <c r="M2392" s="20">
        <v>113020</v>
      </c>
      <c r="N2392" s="13" t="s">
        <v>3174</v>
      </c>
      <c r="O2392" s="13" t="s">
        <v>718</v>
      </c>
      <c r="P2392" s="13" t="s">
        <v>719</v>
      </c>
      <c r="Q2392" s="13" t="s">
        <v>720</v>
      </c>
      <c r="R2392" s="13" t="s">
        <v>714</v>
      </c>
      <c r="S2392" s="13" t="s">
        <v>730</v>
      </c>
    </row>
    <row r="2393" spans="1:19" x14ac:dyDescent="0.25">
      <c r="A2393" s="13" t="s">
        <v>722</v>
      </c>
      <c r="B2393" s="13" t="s">
        <v>703</v>
      </c>
      <c r="C2393" s="13" t="s">
        <v>723</v>
      </c>
      <c r="D2393" s="13" t="s">
        <v>705</v>
      </c>
      <c r="E2393" s="13" t="s">
        <v>706</v>
      </c>
      <c r="F2393" s="14">
        <v>171.88</v>
      </c>
      <c r="G2393" s="13" t="s">
        <v>707</v>
      </c>
      <c r="H2393" s="19">
        <v>43983</v>
      </c>
      <c r="I2393" s="13" t="s">
        <v>3102</v>
      </c>
      <c r="J2393" s="13" t="s">
        <v>3173</v>
      </c>
      <c r="K2393" s="20">
        <v>10132</v>
      </c>
      <c r="L2393" s="13" t="s">
        <v>63</v>
      </c>
      <c r="M2393" s="20">
        <v>113020</v>
      </c>
      <c r="N2393" s="13" t="s">
        <v>3174</v>
      </c>
      <c r="O2393" s="13" t="s">
        <v>724</v>
      </c>
      <c r="P2393" s="13" t="s">
        <v>725</v>
      </c>
      <c r="Q2393" s="13" t="s">
        <v>726</v>
      </c>
      <c r="R2393" s="13" t="s">
        <v>714</v>
      </c>
      <c r="S2393" s="13" t="s">
        <v>730</v>
      </c>
    </row>
    <row r="2394" spans="1:19" x14ac:dyDescent="0.25">
      <c r="A2394" s="13" t="s">
        <v>702</v>
      </c>
      <c r="B2394" s="13" t="s">
        <v>703</v>
      </c>
      <c r="C2394" s="13" t="s">
        <v>704</v>
      </c>
      <c r="D2394" s="13" t="s">
        <v>705</v>
      </c>
      <c r="E2394" s="13" t="s">
        <v>706</v>
      </c>
      <c r="F2394" s="14">
        <v>1681.15</v>
      </c>
      <c r="G2394" s="13" t="s">
        <v>707</v>
      </c>
      <c r="H2394" s="19">
        <v>43922</v>
      </c>
      <c r="I2394" s="13" t="s">
        <v>3175</v>
      </c>
      <c r="J2394" s="13" t="s">
        <v>3176</v>
      </c>
      <c r="K2394" s="20">
        <v>10132</v>
      </c>
      <c r="L2394" s="13" t="s">
        <v>63</v>
      </c>
      <c r="M2394" s="20">
        <v>113040</v>
      </c>
      <c r="N2394" s="13" t="s">
        <v>3177</v>
      </c>
      <c r="O2394" s="13" t="s">
        <v>711</v>
      </c>
      <c r="P2394" s="13" t="s">
        <v>712</v>
      </c>
      <c r="Q2394" s="13" t="s">
        <v>713</v>
      </c>
      <c r="R2394" s="13" t="s">
        <v>714</v>
      </c>
      <c r="S2394" s="13" t="s">
        <v>682</v>
      </c>
    </row>
    <row r="2395" spans="1:19" x14ac:dyDescent="0.25">
      <c r="A2395" s="13" t="s">
        <v>716</v>
      </c>
      <c r="B2395" s="13" t="s">
        <v>703</v>
      </c>
      <c r="C2395" s="13" t="s">
        <v>717</v>
      </c>
      <c r="D2395" s="13" t="s">
        <v>705</v>
      </c>
      <c r="E2395" s="13" t="s">
        <v>706</v>
      </c>
      <c r="F2395" s="14">
        <v>1681.15</v>
      </c>
      <c r="G2395" s="13" t="s">
        <v>707</v>
      </c>
      <c r="H2395" s="19">
        <v>43952</v>
      </c>
      <c r="I2395" s="13" t="s">
        <v>3175</v>
      </c>
      <c r="J2395" s="13" t="s">
        <v>3176</v>
      </c>
      <c r="K2395" s="20">
        <v>10132</v>
      </c>
      <c r="L2395" s="13" t="s">
        <v>63</v>
      </c>
      <c r="M2395" s="20">
        <v>113040</v>
      </c>
      <c r="N2395" s="13" t="s">
        <v>3177</v>
      </c>
      <c r="O2395" s="13" t="s">
        <v>718</v>
      </c>
      <c r="P2395" s="13" t="s">
        <v>719</v>
      </c>
      <c r="Q2395" s="13" t="s">
        <v>720</v>
      </c>
      <c r="R2395" s="13" t="s">
        <v>714</v>
      </c>
      <c r="S2395" s="13" t="s">
        <v>682</v>
      </c>
    </row>
    <row r="2396" spans="1:19" x14ac:dyDescent="0.25">
      <c r="A2396" s="13" t="s">
        <v>722</v>
      </c>
      <c r="B2396" s="13" t="s">
        <v>703</v>
      </c>
      <c r="C2396" s="13" t="s">
        <v>723</v>
      </c>
      <c r="D2396" s="13" t="s">
        <v>705</v>
      </c>
      <c r="E2396" s="13" t="s">
        <v>706</v>
      </c>
      <c r="F2396" s="14">
        <v>1681.15</v>
      </c>
      <c r="G2396" s="13" t="s">
        <v>707</v>
      </c>
      <c r="H2396" s="19">
        <v>43983</v>
      </c>
      <c r="I2396" s="13" t="s">
        <v>3105</v>
      </c>
      <c r="J2396" s="13" t="s">
        <v>3176</v>
      </c>
      <c r="K2396" s="20">
        <v>10132</v>
      </c>
      <c r="L2396" s="13" t="s">
        <v>63</v>
      </c>
      <c r="M2396" s="20">
        <v>113040</v>
      </c>
      <c r="N2396" s="13" t="s">
        <v>3177</v>
      </c>
      <c r="O2396" s="13" t="s">
        <v>724</v>
      </c>
      <c r="P2396" s="13" t="s">
        <v>725</v>
      </c>
      <c r="Q2396" s="13" t="s">
        <v>726</v>
      </c>
      <c r="R2396" s="13" t="s">
        <v>714</v>
      </c>
      <c r="S2396" s="13" t="s">
        <v>682</v>
      </c>
    </row>
    <row r="2397" spans="1:19" x14ac:dyDescent="0.25">
      <c r="A2397" s="13" t="s">
        <v>702</v>
      </c>
      <c r="B2397" s="13" t="s">
        <v>703</v>
      </c>
      <c r="C2397" s="13" t="s">
        <v>704</v>
      </c>
      <c r="D2397" s="13" t="s">
        <v>705</v>
      </c>
      <c r="E2397" s="13" t="s">
        <v>706</v>
      </c>
      <c r="F2397" s="14">
        <v>1137.42</v>
      </c>
      <c r="G2397" s="13" t="s">
        <v>707</v>
      </c>
      <c r="H2397" s="19">
        <v>43922</v>
      </c>
      <c r="I2397" s="13" t="s">
        <v>3178</v>
      </c>
      <c r="J2397" s="13" t="s">
        <v>3179</v>
      </c>
      <c r="K2397" s="20">
        <v>10132</v>
      </c>
      <c r="L2397" s="13" t="s">
        <v>63</v>
      </c>
      <c r="M2397" s="20">
        <v>113060</v>
      </c>
      <c r="N2397" s="13" t="s">
        <v>3180</v>
      </c>
      <c r="O2397" s="13" t="s">
        <v>711</v>
      </c>
      <c r="P2397" s="13" t="s">
        <v>712</v>
      </c>
      <c r="Q2397" s="13" t="s">
        <v>713</v>
      </c>
      <c r="R2397" s="13" t="s">
        <v>714</v>
      </c>
      <c r="S2397" s="13" t="s">
        <v>721</v>
      </c>
    </row>
    <row r="2398" spans="1:19" x14ac:dyDescent="0.25">
      <c r="A2398" s="13" t="s">
        <v>716</v>
      </c>
      <c r="B2398" s="13" t="s">
        <v>703</v>
      </c>
      <c r="C2398" s="13" t="s">
        <v>717</v>
      </c>
      <c r="D2398" s="13" t="s">
        <v>705</v>
      </c>
      <c r="E2398" s="13" t="s">
        <v>706</v>
      </c>
      <c r="F2398" s="14">
        <v>1120.05</v>
      </c>
      <c r="G2398" s="13" t="s">
        <v>707</v>
      </c>
      <c r="H2398" s="19">
        <v>43952</v>
      </c>
      <c r="I2398" s="13" t="s">
        <v>3178</v>
      </c>
      <c r="J2398" s="13" t="s">
        <v>3179</v>
      </c>
      <c r="K2398" s="20">
        <v>10132</v>
      </c>
      <c r="L2398" s="13" t="s">
        <v>63</v>
      </c>
      <c r="M2398" s="20">
        <v>113060</v>
      </c>
      <c r="N2398" s="13" t="s">
        <v>3180</v>
      </c>
      <c r="O2398" s="13" t="s">
        <v>718</v>
      </c>
      <c r="P2398" s="13" t="s">
        <v>719</v>
      </c>
      <c r="Q2398" s="13" t="s">
        <v>720</v>
      </c>
      <c r="R2398" s="13" t="s">
        <v>714</v>
      </c>
      <c r="S2398" s="13" t="s">
        <v>721</v>
      </c>
    </row>
    <row r="2399" spans="1:19" x14ac:dyDescent="0.25">
      <c r="A2399" s="13" t="s">
        <v>722</v>
      </c>
      <c r="B2399" s="13" t="s">
        <v>703</v>
      </c>
      <c r="C2399" s="13" t="s">
        <v>723</v>
      </c>
      <c r="D2399" s="13" t="s">
        <v>705</v>
      </c>
      <c r="E2399" s="13" t="s">
        <v>706</v>
      </c>
      <c r="F2399" s="14">
        <v>1137.42</v>
      </c>
      <c r="G2399" s="13" t="s">
        <v>707</v>
      </c>
      <c r="H2399" s="19">
        <v>43983</v>
      </c>
      <c r="I2399" s="13" t="s">
        <v>3108</v>
      </c>
      <c r="J2399" s="13" t="s">
        <v>3179</v>
      </c>
      <c r="K2399" s="20">
        <v>10132</v>
      </c>
      <c r="L2399" s="13" t="s">
        <v>63</v>
      </c>
      <c r="M2399" s="20">
        <v>113060</v>
      </c>
      <c r="N2399" s="13" t="s">
        <v>3180</v>
      </c>
      <c r="O2399" s="13" t="s">
        <v>724</v>
      </c>
      <c r="P2399" s="13" t="s">
        <v>725</v>
      </c>
      <c r="Q2399" s="13" t="s">
        <v>726</v>
      </c>
      <c r="R2399" s="13" t="s">
        <v>714</v>
      </c>
      <c r="S2399" s="13" t="s">
        <v>721</v>
      </c>
    </row>
    <row r="2400" spans="1:19" x14ac:dyDescent="0.25">
      <c r="A2400" s="13" t="s">
        <v>702</v>
      </c>
      <c r="B2400" s="13" t="s">
        <v>703</v>
      </c>
      <c r="C2400" s="13" t="s">
        <v>704</v>
      </c>
      <c r="D2400" s="13" t="s">
        <v>705</v>
      </c>
      <c r="E2400" s="13" t="s">
        <v>706</v>
      </c>
      <c r="F2400" s="14">
        <v>719.33</v>
      </c>
      <c r="G2400" s="13" t="s">
        <v>707</v>
      </c>
      <c r="H2400" s="19">
        <v>43922</v>
      </c>
      <c r="I2400" s="13" t="s">
        <v>3181</v>
      </c>
      <c r="J2400" s="13" t="s">
        <v>3182</v>
      </c>
      <c r="K2400" s="20">
        <v>10132</v>
      </c>
      <c r="L2400" s="13" t="s">
        <v>63</v>
      </c>
      <c r="M2400" s="20">
        <v>114000</v>
      </c>
      <c r="N2400" s="13" t="s">
        <v>3183</v>
      </c>
      <c r="O2400" s="13" t="s">
        <v>711</v>
      </c>
      <c r="P2400" s="13" t="s">
        <v>712</v>
      </c>
      <c r="Q2400" s="13" t="s">
        <v>713</v>
      </c>
      <c r="R2400" s="13" t="s">
        <v>714</v>
      </c>
      <c r="S2400" s="13" t="s">
        <v>741</v>
      </c>
    </row>
    <row r="2401" spans="1:19" x14ac:dyDescent="0.25">
      <c r="A2401" s="13" t="s">
        <v>716</v>
      </c>
      <c r="B2401" s="13" t="s">
        <v>703</v>
      </c>
      <c r="C2401" s="13" t="s">
        <v>717</v>
      </c>
      <c r="D2401" s="13" t="s">
        <v>705</v>
      </c>
      <c r="E2401" s="13" t="s">
        <v>706</v>
      </c>
      <c r="F2401" s="14">
        <v>712.91</v>
      </c>
      <c r="G2401" s="13" t="s">
        <v>707</v>
      </c>
      <c r="H2401" s="19">
        <v>43952</v>
      </c>
      <c r="I2401" s="13" t="s">
        <v>3181</v>
      </c>
      <c r="J2401" s="13" t="s">
        <v>3182</v>
      </c>
      <c r="K2401" s="20">
        <v>10132</v>
      </c>
      <c r="L2401" s="13" t="s">
        <v>63</v>
      </c>
      <c r="M2401" s="20">
        <v>114000</v>
      </c>
      <c r="N2401" s="13" t="s">
        <v>3183</v>
      </c>
      <c r="O2401" s="13" t="s">
        <v>718</v>
      </c>
      <c r="P2401" s="13" t="s">
        <v>719</v>
      </c>
      <c r="Q2401" s="13" t="s">
        <v>720</v>
      </c>
      <c r="R2401" s="13" t="s">
        <v>714</v>
      </c>
      <c r="S2401" s="13" t="s">
        <v>741</v>
      </c>
    </row>
    <row r="2402" spans="1:19" x14ac:dyDescent="0.25">
      <c r="A2402" s="13" t="s">
        <v>722</v>
      </c>
      <c r="B2402" s="13" t="s">
        <v>703</v>
      </c>
      <c r="C2402" s="13" t="s">
        <v>723</v>
      </c>
      <c r="D2402" s="13" t="s">
        <v>705</v>
      </c>
      <c r="E2402" s="13" t="s">
        <v>706</v>
      </c>
      <c r="F2402" s="14">
        <v>693.65</v>
      </c>
      <c r="G2402" s="13" t="s">
        <v>707</v>
      </c>
      <c r="H2402" s="19">
        <v>43983</v>
      </c>
      <c r="I2402" s="13" t="s">
        <v>3111</v>
      </c>
      <c r="J2402" s="13" t="s">
        <v>3182</v>
      </c>
      <c r="K2402" s="20">
        <v>10132</v>
      </c>
      <c r="L2402" s="13" t="s">
        <v>63</v>
      </c>
      <c r="M2402" s="20">
        <v>114000</v>
      </c>
      <c r="N2402" s="13" t="s">
        <v>3183</v>
      </c>
      <c r="O2402" s="13" t="s">
        <v>724</v>
      </c>
      <c r="P2402" s="13" t="s">
        <v>725</v>
      </c>
      <c r="Q2402" s="13" t="s">
        <v>726</v>
      </c>
      <c r="R2402" s="13" t="s">
        <v>714</v>
      </c>
      <c r="S2402" s="13" t="s">
        <v>741</v>
      </c>
    </row>
    <row r="2403" spans="1:19" x14ac:dyDescent="0.25">
      <c r="A2403" s="13" t="s">
        <v>702</v>
      </c>
      <c r="B2403" s="13" t="s">
        <v>703</v>
      </c>
      <c r="C2403" s="13" t="s">
        <v>704</v>
      </c>
      <c r="D2403" s="13" t="s">
        <v>705</v>
      </c>
      <c r="E2403" s="13" t="s">
        <v>706</v>
      </c>
      <c r="F2403" s="14">
        <v>1069.74</v>
      </c>
      <c r="G2403" s="13" t="s">
        <v>707</v>
      </c>
      <c r="H2403" s="19">
        <v>43922</v>
      </c>
      <c r="I2403" s="13" t="s">
        <v>3184</v>
      </c>
      <c r="J2403" s="13" t="s">
        <v>3185</v>
      </c>
      <c r="K2403" s="20">
        <v>10132</v>
      </c>
      <c r="L2403" s="13" t="s">
        <v>63</v>
      </c>
      <c r="M2403" s="20">
        <v>114010</v>
      </c>
      <c r="N2403" s="13" t="s">
        <v>3186</v>
      </c>
      <c r="O2403" s="13" t="s">
        <v>711</v>
      </c>
      <c r="P2403" s="13" t="s">
        <v>712</v>
      </c>
      <c r="Q2403" s="13" t="s">
        <v>713</v>
      </c>
      <c r="R2403" s="13" t="s">
        <v>714</v>
      </c>
      <c r="S2403" s="13" t="s">
        <v>715</v>
      </c>
    </row>
    <row r="2404" spans="1:19" x14ac:dyDescent="0.25">
      <c r="A2404" s="13" t="s">
        <v>716</v>
      </c>
      <c r="B2404" s="13" t="s">
        <v>703</v>
      </c>
      <c r="C2404" s="13" t="s">
        <v>717</v>
      </c>
      <c r="D2404" s="13" t="s">
        <v>705</v>
      </c>
      <c r="E2404" s="13" t="s">
        <v>706</v>
      </c>
      <c r="F2404" s="14">
        <v>1051.5</v>
      </c>
      <c r="G2404" s="13" t="s">
        <v>707</v>
      </c>
      <c r="H2404" s="19">
        <v>43952</v>
      </c>
      <c r="I2404" s="13" t="s">
        <v>3184</v>
      </c>
      <c r="J2404" s="13" t="s">
        <v>3185</v>
      </c>
      <c r="K2404" s="20">
        <v>10132</v>
      </c>
      <c r="L2404" s="13" t="s">
        <v>63</v>
      </c>
      <c r="M2404" s="20">
        <v>114010</v>
      </c>
      <c r="N2404" s="13" t="s">
        <v>3186</v>
      </c>
      <c r="O2404" s="13" t="s">
        <v>718</v>
      </c>
      <c r="P2404" s="13" t="s">
        <v>719</v>
      </c>
      <c r="Q2404" s="13" t="s">
        <v>720</v>
      </c>
      <c r="R2404" s="13" t="s">
        <v>714</v>
      </c>
      <c r="S2404" s="13" t="s">
        <v>715</v>
      </c>
    </row>
    <row r="2405" spans="1:19" x14ac:dyDescent="0.25">
      <c r="A2405" s="13" t="s">
        <v>722</v>
      </c>
      <c r="B2405" s="13" t="s">
        <v>703</v>
      </c>
      <c r="C2405" s="13" t="s">
        <v>723</v>
      </c>
      <c r="D2405" s="13" t="s">
        <v>705</v>
      </c>
      <c r="E2405" s="13" t="s">
        <v>706</v>
      </c>
      <c r="F2405" s="14">
        <v>1233.83</v>
      </c>
      <c r="G2405" s="13" t="s">
        <v>707</v>
      </c>
      <c r="H2405" s="19">
        <v>43983</v>
      </c>
      <c r="I2405" s="13" t="s">
        <v>3114</v>
      </c>
      <c r="J2405" s="13" t="s">
        <v>3185</v>
      </c>
      <c r="K2405" s="20">
        <v>10132</v>
      </c>
      <c r="L2405" s="13" t="s">
        <v>63</v>
      </c>
      <c r="M2405" s="20">
        <v>114010</v>
      </c>
      <c r="N2405" s="13" t="s">
        <v>3186</v>
      </c>
      <c r="O2405" s="13" t="s">
        <v>724</v>
      </c>
      <c r="P2405" s="13" t="s">
        <v>725</v>
      </c>
      <c r="Q2405" s="13" t="s">
        <v>726</v>
      </c>
      <c r="R2405" s="13" t="s">
        <v>714</v>
      </c>
      <c r="S2405" s="13" t="s">
        <v>715</v>
      </c>
    </row>
    <row r="2406" spans="1:19" x14ac:dyDescent="0.25">
      <c r="A2406" s="13" t="s">
        <v>702</v>
      </c>
      <c r="B2406" s="13" t="s">
        <v>703</v>
      </c>
      <c r="C2406" s="13" t="s">
        <v>704</v>
      </c>
      <c r="D2406" s="13" t="s">
        <v>705</v>
      </c>
      <c r="E2406" s="13" t="s">
        <v>706</v>
      </c>
      <c r="F2406" s="14">
        <v>551.72</v>
      </c>
      <c r="G2406" s="13" t="s">
        <v>707</v>
      </c>
      <c r="H2406" s="19">
        <v>43922</v>
      </c>
      <c r="I2406" s="13" t="s">
        <v>3187</v>
      </c>
      <c r="J2406" s="13" t="s">
        <v>3188</v>
      </c>
      <c r="K2406" s="20">
        <v>10132</v>
      </c>
      <c r="L2406" s="13" t="s">
        <v>63</v>
      </c>
      <c r="M2406" s="20">
        <v>114020</v>
      </c>
      <c r="N2406" s="13" t="s">
        <v>3189</v>
      </c>
      <c r="O2406" s="13" t="s">
        <v>711</v>
      </c>
      <c r="P2406" s="13" t="s">
        <v>712</v>
      </c>
      <c r="Q2406" s="13" t="s">
        <v>713</v>
      </c>
      <c r="R2406" s="13" t="s">
        <v>714</v>
      </c>
      <c r="S2406" s="13" t="s">
        <v>730</v>
      </c>
    </row>
    <row r="2407" spans="1:19" x14ac:dyDescent="0.25">
      <c r="A2407" s="13" t="s">
        <v>716</v>
      </c>
      <c r="B2407" s="13" t="s">
        <v>703</v>
      </c>
      <c r="C2407" s="13" t="s">
        <v>717</v>
      </c>
      <c r="D2407" s="13" t="s">
        <v>705</v>
      </c>
      <c r="E2407" s="13" t="s">
        <v>706</v>
      </c>
      <c r="F2407" s="14">
        <v>551.72</v>
      </c>
      <c r="G2407" s="13" t="s">
        <v>707</v>
      </c>
      <c r="H2407" s="19">
        <v>43952</v>
      </c>
      <c r="I2407" s="13" t="s">
        <v>3187</v>
      </c>
      <c r="J2407" s="13" t="s">
        <v>3188</v>
      </c>
      <c r="K2407" s="20">
        <v>10132</v>
      </c>
      <c r="L2407" s="13" t="s">
        <v>63</v>
      </c>
      <c r="M2407" s="20">
        <v>114020</v>
      </c>
      <c r="N2407" s="13" t="s">
        <v>3189</v>
      </c>
      <c r="O2407" s="13" t="s">
        <v>718</v>
      </c>
      <c r="P2407" s="13" t="s">
        <v>719</v>
      </c>
      <c r="Q2407" s="13" t="s">
        <v>720</v>
      </c>
      <c r="R2407" s="13" t="s">
        <v>714</v>
      </c>
      <c r="S2407" s="13" t="s">
        <v>730</v>
      </c>
    </row>
    <row r="2408" spans="1:19" x14ac:dyDescent="0.25">
      <c r="A2408" s="13" t="s">
        <v>722</v>
      </c>
      <c r="B2408" s="13" t="s">
        <v>703</v>
      </c>
      <c r="C2408" s="13" t="s">
        <v>723</v>
      </c>
      <c r="D2408" s="13" t="s">
        <v>705</v>
      </c>
      <c r="E2408" s="13" t="s">
        <v>706</v>
      </c>
      <c r="F2408" s="14">
        <v>551.72</v>
      </c>
      <c r="G2408" s="13" t="s">
        <v>707</v>
      </c>
      <c r="H2408" s="19">
        <v>43983</v>
      </c>
      <c r="I2408" s="13" t="s">
        <v>3117</v>
      </c>
      <c r="J2408" s="13" t="s">
        <v>3188</v>
      </c>
      <c r="K2408" s="20">
        <v>10132</v>
      </c>
      <c r="L2408" s="13" t="s">
        <v>63</v>
      </c>
      <c r="M2408" s="20">
        <v>114020</v>
      </c>
      <c r="N2408" s="13" t="s">
        <v>3189</v>
      </c>
      <c r="O2408" s="13" t="s">
        <v>724</v>
      </c>
      <c r="P2408" s="13" t="s">
        <v>725</v>
      </c>
      <c r="Q2408" s="13" t="s">
        <v>726</v>
      </c>
      <c r="R2408" s="13" t="s">
        <v>714</v>
      </c>
      <c r="S2408" s="13" t="s">
        <v>730</v>
      </c>
    </row>
    <row r="2409" spans="1:19" x14ac:dyDescent="0.25">
      <c r="A2409" s="13" t="s">
        <v>702</v>
      </c>
      <c r="B2409" s="13" t="s">
        <v>703</v>
      </c>
      <c r="C2409" s="13" t="s">
        <v>704</v>
      </c>
      <c r="D2409" s="13" t="s">
        <v>705</v>
      </c>
      <c r="E2409" s="13" t="s">
        <v>706</v>
      </c>
      <c r="F2409" s="14">
        <v>3578.1</v>
      </c>
      <c r="G2409" s="13" t="s">
        <v>707</v>
      </c>
      <c r="H2409" s="19">
        <v>43922</v>
      </c>
      <c r="I2409" s="13" t="s">
        <v>3190</v>
      </c>
      <c r="J2409" s="13" t="s">
        <v>3191</v>
      </c>
      <c r="K2409" s="20">
        <v>10132</v>
      </c>
      <c r="L2409" s="13" t="s">
        <v>63</v>
      </c>
      <c r="M2409" s="20">
        <v>114040</v>
      </c>
      <c r="N2409" s="13" t="s">
        <v>3192</v>
      </c>
      <c r="O2409" s="13" t="s">
        <v>711</v>
      </c>
      <c r="P2409" s="13" t="s">
        <v>712</v>
      </c>
      <c r="Q2409" s="13" t="s">
        <v>713</v>
      </c>
      <c r="R2409" s="13" t="s">
        <v>714</v>
      </c>
      <c r="S2409" s="13" t="s">
        <v>682</v>
      </c>
    </row>
    <row r="2410" spans="1:19" x14ac:dyDescent="0.25">
      <c r="A2410" s="13" t="s">
        <v>716</v>
      </c>
      <c r="B2410" s="13" t="s">
        <v>703</v>
      </c>
      <c r="C2410" s="13" t="s">
        <v>717</v>
      </c>
      <c r="D2410" s="13" t="s">
        <v>705</v>
      </c>
      <c r="E2410" s="13" t="s">
        <v>706</v>
      </c>
      <c r="F2410" s="14">
        <v>3578.1</v>
      </c>
      <c r="G2410" s="13" t="s">
        <v>707</v>
      </c>
      <c r="H2410" s="19">
        <v>43952</v>
      </c>
      <c r="I2410" s="13" t="s">
        <v>3190</v>
      </c>
      <c r="J2410" s="13" t="s">
        <v>3191</v>
      </c>
      <c r="K2410" s="20">
        <v>10132</v>
      </c>
      <c r="L2410" s="13" t="s">
        <v>63</v>
      </c>
      <c r="M2410" s="20">
        <v>114040</v>
      </c>
      <c r="N2410" s="13" t="s">
        <v>3192</v>
      </c>
      <c r="O2410" s="13" t="s">
        <v>718</v>
      </c>
      <c r="P2410" s="13" t="s">
        <v>719</v>
      </c>
      <c r="Q2410" s="13" t="s">
        <v>720</v>
      </c>
      <c r="R2410" s="13" t="s">
        <v>714</v>
      </c>
      <c r="S2410" s="13" t="s">
        <v>682</v>
      </c>
    </row>
    <row r="2411" spans="1:19" x14ac:dyDescent="0.25">
      <c r="A2411" s="13" t="s">
        <v>722</v>
      </c>
      <c r="B2411" s="13" t="s">
        <v>703</v>
      </c>
      <c r="C2411" s="13" t="s">
        <v>723</v>
      </c>
      <c r="D2411" s="13" t="s">
        <v>705</v>
      </c>
      <c r="E2411" s="13" t="s">
        <v>706</v>
      </c>
      <c r="F2411" s="14">
        <v>3578.1</v>
      </c>
      <c r="G2411" s="13" t="s">
        <v>707</v>
      </c>
      <c r="H2411" s="19">
        <v>43983</v>
      </c>
      <c r="I2411" s="13" t="s">
        <v>3120</v>
      </c>
      <c r="J2411" s="13" t="s">
        <v>3191</v>
      </c>
      <c r="K2411" s="20">
        <v>10132</v>
      </c>
      <c r="L2411" s="13" t="s">
        <v>63</v>
      </c>
      <c r="M2411" s="20">
        <v>114040</v>
      </c>
      <c r="N2411" s="13" t="s">
        <v>3192</v>
      </c>
      <c r="O2411" s="13" t="s">
        <v>724</v>
      </c>
      <c r="P2411" s="13" t="s">
        <v>725</v>
      </c>
      <c r="Q2411" s="13" t="s">
        <v>726</v>
      </c>
      <c r="R2411" s="13" t="s">
        <v>714</v>
      </c>
      <c r="S2411" s="13" t="s">
        <v>682</v>
      </c>
    </row>
    <row r="2412" spans="1:19" x14ac:dyDescent="0.25">
      <c r="A2412" s="13" t="s">
        <v>702</v>
      </c>
      <c r="B2412" s="13" t="s">
        <v>703</v>
      </c>
      <c r="C2412" s="13" t="s">
        <v>704</v>
      </c>
      <c r="D2412" s="13" t="s">
        <v>705</v>
      </c>
      <c r="E2412" s="13" t="s">
        <v>706</v>
      </c>
      <c r="F2412" s="14">
        <v>4137.63</v>
      </c>
      <c r="G2412" s="13" t="s">
        <v>707</v>
      </c>
      <c r="H2412" s="19">
        <v>43922</v>
      </c>
      <c r="I2412" s="13" t="s">
        <v>3193</v>
      </c>
      <c r="J2412" s="13" t="s">
        <v>3194</v>
      </c>
      <c r="K2412" s="20">
        <v>10132</v>
      </c>
      <c r="L2412" s="13" t="s">
        <v>63</v>
      </c>
      <c r="M2412" s="20">
        <v>114060</v>
      </c>
      <c r="N2412" s="13" t="s">
        <v>3195</v>
      </c>
      <c r="O2412" s="13" t="s">
        <v>711</v>
      </c>
      <c r="P2412" s="13" t="s">
        <v>712</v>
      </c>
      <c r="Q2412" s="13" t="s">
        <v>713</v>
      </c>
      <c r="R2412" s="13" t="s">
        <v>714</v>
      </c>
      <c r="S2412" s="13" t="s">
        <v>721</v>
      </c>
    </row>
    <row r="2413" spans="1:19" x14ac:dyDescent="0.25">
      <c r="A2413" s="13" t="s">
        <v>716</v>
      </c>
      <c r="B2413" s="13" t="s">
        <v>703</v>
      </c>
      <c r="C2413" s="13" t="s">
        <v>717</v>
      </c>
      <c r="D2413" s="13" t="s">
        <v>705</v>
      </c>
      <c r="E2413" s="13" t="s">
        <v>706</v>
      </c>
      <c r="F2413" s="14">
        <v>4102.5200000000004</v>
      </c>
      <c r="G2413" s="13" t="s">
        <v>707</v>
      </c>
      <c r="H2413" s="19">
        <v>43952</v>
      </c>
      <c r="I2413" s="13" t="s">
        <v>3193</v>
      </c>
      <c r="J2413" s="13" t="s">
        <v>3194</v>
      </c>
      <c r="K2413" s="20">
        <v>10132</v>
      </c>
      <c r="L2413" s="13" t="s">
        <v>63</v>
      </c>
      <c r="M2413" s="20">
        <v>114060</v>
      </c>
      <c r="N2413" s="13" t="s">
        <v>3195</v>
      </c>
      <c r="O2413" s="13" t="s">
        <v>718</v>
      </c>
      <c r="P2413" s="13" t="s">
        <v>719</v>
      </c>
      <c r="Q2413" s="13" t="s">
        <v>720</v>
      </c>
      <c r="R2413" s="13" t="s">
        <v>714</v>
      </c>
      <c r="S2413" s="13" t="s">
        <v>721</v>
      </c>
    </row>
    <row r="2414" spans="1:19" x14ac:dyDescent="0.25">
      <c r="A2414" s="13" t="s">
        <v>722</v>
      </c>
      <c r="B2414" s="13" t="s">
        <v>703</v>
      </c>
      <c r="C2414" s="13" t="s">
        <v>723</v>
      </c>
      <c r="D2414" s="13" t="s">
        <v>705</v>
      </c>
      <c r="E2414" s="13" t="s">
        <v>706</v>
      </c>
      <c r="F2414" s="14">
        <v>4137.63</v>
      </c>
      <c r="G2414" s="13" t="s">
        <v>707</v>
      </c>
      <c r="H2414" s="19">
        <v>43983</v>
      </c>
      <c r="I2414" s="13" t="s">
        <v>3124</v>
      </c>
      <c r="J2414" s="13" t="s">
        <v>3194</v>
      </c>
      <c r="K2414" s="20">
        <v>10132</v>
      </c>
      <c r="L2414" s="13" t="s">
        <v>63</v>
      </c>
      <c r="M2414" s="20">
        <v>114060</v>
      </c>
      <c r="N2414" s="13" t="s">
        <v>3195</v>
      </c>
      <c r="O2414" s="13" t="s">
        <v>724</v>
      </c>
      <c r="P2414" s="13" t="s">
        <v>725</v>
      </c>
      <c r="Q2414" s="13" t="s">
        <v>726</v>
      </c>
      <c r="R2414" s="13" t="s">
        <v>714</v>
      </c>
      <c r="S2414" s="13" t="s">
        <v>721</v>
      </c>
    </row>
    <row r="2415" spans="1:19" x14ac:dyDescent="0.25">
      <c r="A2415" s="13" t="s">
        <v>702</v>
      </c>
      <c r="B2415" s="13" t="s">
        <v>703</v>
      </c>
      <c r="C2415" s="13" t="s">
        <v>704</v>
      </c>
      <c r="D2415" s="13" t="s">
        <v>705</v>
      </c>
      <c r="E2415" s="13" t="s">
        <v>706</v>
      </c>
      <c r="F2415" s="14">
        <v>8105.54</v>
      </c>
      <c r="G2415" s="13" t="s">
        <v>707</v>
      </c>
      <c r="H2415" s="19">
        <v>43922</v>
      </c>
      <c r="I2415" s="13" t="s">
        <v>3196</v>
      </c>
      <c r="J2415" s="13" t="s">
        <v>3197</v>
      </c>
      <c r="K2415" s="20">
        <v>10135</v>
      </c>
      <c r="L2415" s="13" t="s">
        <v>672</v>
      </c>
      <c r="M2415" s="20">
        <v>111100</v>
      </c>
      <c r="N2415" s="13" t="s">
        <v>3198</v>
      </c>
      <c r="O2415" s="13" t="s">
        <v>711</v>
      </c>
      <c r="P2415" s="13" t="s">
        <v>712</v>
      </c>
      <c r="Q2415" s="13" t="s">
        <v>713</v>
      </c>
      <c r="R2415" s="13" t="s">
        <v>714</v>
      </c>
      <c r="S2415" s="13" t="s">
        <v>715</v>
      </c>
    </row>
    <row r="2416" spans="1:19" x14ac:dyDescent="0.25">
      <c r="A2416" s="13" t="s">
        <v>716</v>
      </c>
      <c r="B2416" s="13" t="s">
        <v>703</v>
      </c>
      <c r="C2416" s="13" t="s">
        <v>717</v>
      </c>
      <c r="D2416" s="13" t="s">
        <v>705</v>
      </c>
      <c r="E2416" s="13" t="s">
        <v>706</v>
      </c>
      <c r="F2416" s="14">
        <v>8105.54</v>
      </c>
      <c r="G2416" s="13" t="s">
        <v>707</v>
      </c>
      <c r="H2416" s="19">
        <v>43952</v>
      </c>
      <c r="I2416" s="13" t="s">
        <v>3196</v>
      </c>
      <c r="J2416" s="13" t="s">
        <v>3197</v>
      </c>
      <c r="K2416" s="20">
        <v>10135</v>
      </c>
      <c r="L2416" s="13" t="s">
        <v>672</v>
      </c>
      <c r="M2416" s="20">
        <v>111100</v>
      </c>
      <c r="N2416" s="13" t="s">
        <v>3198</v>
      </c>
      <c r="O2416" s="13" t="s">
        <v>718</v>
      </c>
      <c r="P2416" s="13" t="s">
        <v>719</v>
      </c>
      <c r="Q2416" s="13" t="s">
        <v>720</v>
      </c>
      <c r="R2416" s="13" t="s">
        <v>714</v>
      </c>
      <c r="S2416" s="13" t="s">
        <v>715</v>
      </c>
    </row>
    <row r="2417" spans="1:19" x14ac:dyDescent="0.25">
      <c r="A2417" s="13" t="s">
        <v>722</v>
      </c>
      <c r="B2417" s="13" t="s">
        <v>703</v>
      </c>
      <c r="C2417" s="13" t="s">
        <v>723</v>
      </c>
      <c r="D2417" s="13" t="s">
        <v>705</v>
      </c>
      <c r="E2417" s="13" t="s">
        <v>706</v>
      </c>
      <c r="F2417" s="14">
        <v>8105.54</v>
      </c>
      <c r="G2417" s="13" t="s">
        <v>707</v>
      </c>
      <c r="H2417" s="19">
        <v>43983</v>
      </c>
      <c r="I2417" s="13" t="s">
        <v>3128</v>
      </c>
      <c r="J2417" s="13" t="s">
        <v>3197</v>
      </c>
      <c r="K2417" s="20">
        <v>10135</v>
      </c>
      <c r="L2417" s="13" t="s">
        <v>672</v>
      </c>
      <c r="M2417" s="20">
        <v>111100</v>
      </c>
      <c r="N2417" s="13" t="s">
        <v>3198</v>
      </c>
      <c r="O2417" s="13" t="s">
        <v>724</v>
      </c>
      <c r="P2417" s="13" t="s">
        <v>725</v>
      </c>
      <c r="Q2417" s="13" t="s">
        <v>726</v>
      </c>
      <c r="R2417" s="13" t="s">
        <v>714</v>
      </c>
      <c r="S2417" s="13" t="s">
        <v>715</v>
      </c>
    </row>
    <row r="2418" spans="1:19" x14ac:dyDescent="0.25">
      <c r="A2418" s="13" t="s">
        <v>702</v>
      </c>
      <c r="B2418" s="13" t="s">
        <v>703</v>
      </c>
      <c r="C2418" s="13" t="s">
        <v>704</v>
      </c>
      <c r="D2418" s="13" t="s">
        <v>705</v>
      </c>
      <c r="E2418" s="13" t="s">
        <v>706</v>
      </c>
      <c r="F2418" s="14">
        <v>3775.94</v>
      </c>
      <c r="G2418" s="13" t="s">
        <v>707</v>
      </c>
      <c r="H2418" s="19">
        <v>43922</v>
      </c>
      <c r="I2418" s="13" t="s">
        <v>3199</v>
      </c>
      <c r="J2418" s="13" t="s">
        <v>3200</v>
      </c>
      <c r="K2418" s="20">
        <v>10135</v>
      </c>
      <c r="L2418" s="13" t="s">
        <v>672</v>
      </c>
      <c r="M2418" s="20">
        <v>111200</v>
      </c>
      <c r="N2418" s="13" t="s">
        <v>3201</v>
      </c>
      <c r="O2418" s="13" t="s">
        <v>711</v>
      </c>
      <c r="P2418" s="13" t="s">
        <v>712</v>
      </c>
      <c r="Q2418" s="13" t="s">
        <v>713</v>
      </c>
      <c r="R2418" s="13" t="s">
        <v>714</v>
      </c>
      <c r="S2418" s="13" t="s">
        <v>730</v>
      </c>
    </row>
    <row r="2419" spans="1:19" x14ac:dyDescent="0.25">
      <c r="A2419" s="13" t="s">
        <v>716</v>
      </c>
      <c r="B2419" s="13" t="s">
        <v>703</v>
      </c>
      <c r="C2419" s="13" t="s">
        <v>717</v>
      </c>
      <c r="D2419" s="13" t="s">
        <v>705</v>
      </c>
      <c r="E2419" s="13" t="s">
        <v>706</v>
      </c>
      <c r="F2419" s="14">
        <v>3564.73</v>
      </c>
      <c r="G2419" s="13" t="s">
        <v>707</v>
      </c>
      <c r="H2419" s="19">
        <v>43952</v>
      </c>
      <c r="I2419" s="13" t="s">
        <v>3199</v>
      </c>
      <c r="J2419" s="13" t="s">
        <v>3200</v>
      </c>
      <c r="K2419" s="20">
        <v>10135</v>
      </c>
      <c r="L2419" s="13" t="s">
        <v>672</v>
      </c>
      <c r="M2419" s="20">
        <v>111200</v>
      </c>
      <c r="N2419" s="13" t="s">
        <v>3201</v>
      </c>
      <c r="O2419" s="13" t="s">
        <v>718</v>
      </c>
      <c r="P2419" s="13" t="s">
        <v>719</v>
      </c>
      <c r="Q2419" s="13" t="s">
        <v>720</v>
      </c>
      <c r="R2419" s="13" t="s">
        <v>714</v>
      </c>
      <c r="S2419" s="13" t="s">
        <v>730</v>
      </c>
    </row>
    <row r="2420" spans="1:19" x14ac:dyDescent="0.25">
      <c r="A2420" s="13" t="s">
        <v>722</v>
      </c>
      <c r="B2420" s="13" t="s">
        <v>703</v>
      </c>
      <c r="C2420" s="13" t="s">
        <v>723</v>
      </c>
      <c r="D2420" s="13" t="s">
        <v>705</v>
      </c>
      <c r="E2420" s="13" t="s">
        <v>706</v>
      </c>
      <c r="F2420" s="14">
        <v>2840.6</v>
      </c>
      <c r="G2420" s="13" t="s">
        <v>707</v>
      </c>
      <c r="H2420" s="19">
        <v>43983</v>
      </c>
      <c r="I2420" s="13" t="s">
        <v>3131</v>
      </c>
      <c r="J2420" s="13" t="s">
        <v>3200</v>
      </c>
      <c r="K2420" s="20">
        <v>10135</v>
      </c>
      <c r="L2420" s="13" t="s">
        <v>672</v>
      </c>
      <c r="M2420" s="20">
        <v>111200</v>
      </c>
      <c r="N2420" s="13" t="s">
        <v>3201</v>
      </c>
      <c r="O2420" s="13" t="s">
        <v>724</v>
      </c>
      <c r="P2420" s="13" t="s">
        <v>725</v>
      </c>
      <c r="Q2420" s="13" t="s">
        <v>726</v>
      </c>
      <c r="R2420" s="13" t="s">
        <v>714</v>
      </c>
      <c r="S2420" s="13" t="s">
        <v>730</v>
      </c>
    </row>
    <row r="2421" spans="1:19" x14ac:dyDescent="0.25">
      <c r="A2421" s="13" t="s">
        <v>702</v>
      </c>
      <c r="B2421" s="13" t="s">
        <v>703</v>
      </c>
      <c r="C2421" s="13" t="s">
        <v>704</v>
      </c>
      <c r="D2421" s="13" t="s">
        <v>705</v>
      </c>
      <c r="E2421" s="13" t="s">
        <v>706</v>
      </c>
      <c r="F2421" s="14">
        <v>29818.639999999999</v>
      </c>
      <c r="G2421" s="13" t="s">
        <v>707</v>
      </c>
      <c r="H2421" s="19">
        <v>43922</v>
      </c>
      <c r="I2421" s="13" t="s">
        <v>3202</v>
      </c>
      <c r="J2421" s="13" t="s">
        <v>3203</v>
      </c>
      <c r="K2421" s="20">
        <v>10135</v>
      </c>
      <c r="L2421" s="13" t="s">
        <v>672</v>
      </c>
      <c r="M2421" s="20">
        <v>111400</v>
      </c>
      <c r="N2421" s="13" t="s">
        <v>3204</v>
      </c>
      <c r="O2421" s="13" t="s">
        <v>711</v>
      </c>
      <c r="P2421" s="13" t="s">
        <v>712</v>
      </c>
      <c r="Q2421" s="13" t="s">
        <v>713</v>
      </c>
      <c r="R2421" s="13" t="s">
        <v>714</v>
      </c>
      <c r="S2421" s="13" t="s">
        <v>682</v>
      </c>
    </row>
    <row r="2422" spans="1:19" x14ac:dyDescent="0.25">
      <c r="A2422" s="13" t="s">
        <v>716</v>
      </c>
      <c r="B2422" s="13" t="s">
        <v>703</v>
      </c>
      <c r="C2422" s="13" t="s">
        <v>717</v>
      </c>
      <c r="D2422" s="13" t="s">
        <v>705</v>
      </c>
      <c r="E2422" s="13" t="s">
        <v>706</v>
      </c>
      <c r="F2422" s="14">
        <v>28246.36</v>
      </c>
      <c r="G2422" s="13" t="s">
        <v>707</v>
      </c>
      <c r="H2422" s="19">
        <v>43952</v>
      </c>
      <c r="I2422" s="13" t="s">
        <v>3202</v>
      </c>
      <c r="J2422" s="13" t="s">
        <v>3203</v>
      </c>
      <c r="K2422" s="20">
        <v>10135</v>
      </c>
      <c r="L2422" s="13" t="s">
        <v>672</v>
      </c>
      <c r="M2422" s="20">
        <v>111400</v>
      </c>
      <c r="N2422" s="13" t="s">
        <v>3204</v>
      </c>
      <c r="O2422" s="13" t="s">
        <v>718</v>
      </c>
      <c r="P2422" s="13" t="s">
        <v>719</v>
      </c>
      <c r="Q2422" s="13" t="s">
        <v>720</v>
      </c>
      <c r="R2422" s="13" t="s">
        <v>714</v>
      </c>
      <c r="S2422" s="13" t="s">
        <v>682</v>
      </c>
    </row>
    <row r="2423" spans="1:19" x14ac:dyDescent="0.25">
      <c r="A2423" s="13" t="s">
        <v>722</v>
      </c>
      <c r="B2423" s="13" t="s">
        <v>703</v>
      </c>
      <c r="C2423" s="13" t="s">
        <v>723</v>
      </c>
      <c r="D2423" s="13" t="s">
        <v>705</v>
      </c>
      <c r="E2423" s="13" t="s">
        <v>706</v>
      </c>
      <c r="F2423" s="14">
        <v>28246.36</v>
      </c>
      <c r="G2423" s="13" t="s">
        <v>707</v>
      </c>
      <c r="H2423" s="19">
        <v>43983</v>
      </c>
      <c r="I2423" s="13" t="s">
        <v>3134</v>
      </c>
      <c r="J2423" s="13" t="s">
        <v>3203</v>
      </c>
      <c r="K2423" s="20">
        <v>10135</v>
      </c>
      <c r="L2423" s="13" t="s">
        <v>672</v>
      </c>
      <c r="M2423" s="20">
        <v>111400</v>
      </c>
      <c r="N2423" s="13" t="s">
        <v>3204</v>
      </c>
      <c r="O2423" s="13" t="s">
        <v>724</v>
      </c>
      <c r="P2423" s="13" t="s">
        <v>725</v>
      </c>
      <c r="Q2423" s="13" t="s">
        <v>726</v>
      </c>
      <c r="R2423" s="13" t="s">
        <v>714</v>
      </c>
      <c r="S2423" s="13" t="s">
        <v>682</v>
      </c>
    </row>
    <row r="2424" spans="1:19" x14ac:dyDescent="0.25">
      <c r="A2424" s="13" t="s">
        <v>716</v>
      </c>
      <c r="B2424" s="13" t="s">
        <v>703</v>
      </c>
      <c r="C2424" s="13" t="s">
        <v>717</v>
      </c>
      <c r="D2424" s="13" t="s">
        <v>705</v>
      </c>
      <c r="E2424" s="13" t="s">
        <v>706</v>
      </c>
      <c r="F2424" s="14">
        <v>278.98</v>
      </c>
      <c r="G2424" s="13" t="s">
        <v>707</v>
      </c>
      <c r="H2424" s="19">
        <v>43952</v>
      </c>
      <c r="I2424" s="13" t="s">
        <v>3205</v>
      </c>
      <c r="J2424" s="13" t="s">
        <v>3206</v>
      </c>
      <c r="K2424" s="20">
        <v>10135</v>
      </c>
      <c r="L2424" s="13" t="s">
        <v>672</v>
      </c>
      <c r="M2424" s="20">
        <v>111500</v>
      </c>
      <c r="N2424" s="13" t="s">
        <v>3207</v>
      </c>
      <c r="O2424" s="13" t="s">
        <v>718</v>
      </c>
      <c r="P2424" s="13" t="s">
        <v>719</v>
      </c>
      <c r="Q2424" s="13" t="s">
        <v>720</v>
      </c>
      <c r="R2424" s="13" t="s">
        <v>714</v>
      </c>
      <c r="S2424" s="13" t="s">
        <v>686</v>
      </c>
    </row>
    <row r="2425" spans="1:19" x14ac:dyDescent="0.25">
      <c r="A2425" s="13" t="s">
        <v>702</v>
      </c>
      <c r="B2425" s="13" t="s">
        <v>703</v>
      </c>
      <c r="C2425" s="13" t="s">
        <v>704</v>
      </c>
      <c r="D2425" s="13" t="s">
        <v>705</v>
      </c>
      <c r="E2425" s="13" t="s">
        <v>706</v>
      </c>
      <c r="F2425" s="14">
        <v>96394.15</v>
      </c>
      <c r="G2425" s="13" t="s">
        <v>707</v>
      </c>
      <c r="H2425" s="19">
        <v>43922</v>
      </c>
      <c r="I2425" s="13" t="s">
        <v>3205</v>
      </c>
      <c r="J2425" s="13" t="s">
        <v>3208</v>
      </c>
      <c r="K2425" s="20">
        <v>10135</v>
      </c>
      <c r="L2425" s="13" t="s">
        <v>672</v>
      </c>
      <c r="M2425" s="20">
        <v>111600</v>
      </c>
      <c r="N2425" s="13" t="s">
        <v>3209</v>
      </c>
      <c r="O2425" s="13" t="s">
        <v>711</v>
      </c>
      <c r="P2425" s="13" t="s">
        <v>712</v>
      </c>
      <c r="Q2425" s="13" t="s">
        <v>713</v>
      </c>
      <c r="R2425" s="13" t="s">
        <v>714</v>
      </c>
      <c r="S2425" s="13" t="s">
        <v>721</v>
      </c>
    </row>
    <row r="2426" spans="1:19" x14ac:dyDescent="0.25">
      <c r="A2426" s="13" t="s">
        <v>716</v>
      </c>
      <c r="B2426" s="13" t="s">
        <v>703</v>
      </c>
      <c r="C2426" s="13" t="s">
        <v>717</v>
      </c>
      <c r="D2426" s="13" t="s">
        <v>705</v>
      </c>
      <c r="E2426" s="13" t="s">
        <v>706</v>
      </c>
      <c r="F2426" s="14">
        <v>95310.7</v>
      </c>
      <c r="G2426" s="13" t="s">
        <v>707</v>
      </c>
      <c r="H2426" s="19">
        <v>43952</v>
      </c>
      <c r="I2426" s="13" t="s">
        <v>3210</v>
      </c>
      <c r="J2426" s="13" t="s">
        <v>3208</v>
      </c>
      <c r="K2426" s="20">
        <v>10135</v>
      </c>
      <c r="L2426" s="13" t="s">
        <v>672</v>
      </c>
      <c r="M2426" s="20">
        <v>111600</v>
      </c>
      <c r="N2426" s="13" t="s">
        <v>3209</v>
      </c>
      <c r="O2426" s="13" t="s">
        <v>718</v>
      </c>
      <c r="P2426" s="13" t="s">
        <v>719</v>
      </c>
      <c r="Q2426" s="13" t="s">
        <v>720</v>
      </c>
      <c r="R2426" s="13" t="s">
        <v>714</v>
      </c>
      <c r="S2426" s="13" t="s">
        <v>721</v>
      </c>
    </row>
    <row r="2427" spans="1:19" x14ac:dyDescent="0.25">
      <c r="A2427" s="13" t="s">
        <v>722</v>
      </c>
      <c r="B2427" s="13" t="s">
        <v>703</v>
      </c>
      <c r="C2427" s="13" t="s">
        <v>723</v>
      </c>
      <c r="D2427" s="13" t="s">
        <v>705</v>
      </c>
      <c r="E2427" s="13" t="s">
        <v>706</v>
      </c>
      <c r="F2427" s="14">
        <v>95226.45</v>
      </c>
      <c r="G2427" s="13" t="s">
        <v>707</v>
      </c>
      <c r="H2427" s="19">
        <v>43983</v>
      </c>
      <c r="I2427" s="13" t="s">
        <v>3137</v>
      </c>
      <c r="J2427" s="13" t="s">
        <v>3208</v>
      </c>
      <c r="K2427" s="20">
        <v>10135</v>
      </c>
      <c r="L2427" s="13" t="s">
        <v>672</v>
      </c>
      <c r="M2427" s="20">
        <v>111600</v>
      </c>
      <c r="N2427" s="13" t="s">
        <v>3209</v>
      </c>
      <c r="O2427" s="13" t="s">
        <v>724</v>
      </c>
      <c r="P2427" s="13" t="s">
        <v>725</v>
      </c>
      <c r="Q2427" s="13" t="s">
        <v>726</v>
      </c>
      <c r="R2427" s="13" t="s">
        <v>714</v>
      </c>
      <c r="S2427" s="13" t="s">
        <v>721</v>
      </c>
    </row>
    <row r="2428" spans="1:19" x14ac:dyDescent="0.25">
      <c r="A2428" s="13" t="s">
        <v>702</v>
      </c>
      <c r="B2428" s="13" t="s">
        <v>703</v>
      </c>
      <c r="C2428" s="13" t="s">
        <v>704</v>
      </c>
      <c r="D2428" s="13" t="s">
        <v>705</v>
      </c>
      <c r="E2428" s="13" t="s">
        <v>706</v>
      </c>
      <c r="F2428" s="14">
        <v>3851.39</v>
      </c>
      <c r="G2428" s="13" t="s">
        <v>707</v>
      </c>
      <c r="H2428" s="19">
        <v>43922</v>
      </c>
      <c r="I2428" s="13" t="s">
        <v>3210</v>
      </c>
      <c r="J2428" s="13" t="s">
        <v>3211</v>
      </c>
      <c r="K2428" s="20">
        <v>10135</v>
      </c>
      <c r="L2428" s="13" t="s">
        <v>672</v>
      </c>
      <c r="M2428" s="20">
        <v>111700</v>
      </c>
      <c r="N2428" s="13" t="s">
        <v>3212</v>
      </c>
      <c r="O2428" s="13" t="s">
        <v>711</v>
      </c>
      <c r="P2428" s="13" t="s">
        <v>712</v>
      </c>
      <c r="Q2428" s="13" t="s">
        <v>713</v>
      </c>
      <c r="R2428" s="13" t="s">
        <v>714</v>
      </c>
      <c r="S2428" s="13" t="s">
        <v>741</v>
      </c>
    </row>
    <row r="2429" spans="1:19" x14ac:dyDescent="0.25">
      <c r="A2429" s="13" t="s">
        <v>716</v>
      </c>
      <c r="B2429" s="13" t="s">
        <v>703</v>
      </c>
      <c r="C2429" s="13" t="s">
        <v>717</v>
      </c>
      <c r="D2429" s="13" t="s">
        <v>705</v>
      </c>
      <c r="E2429" s="13" t="s">
        <v>706</v>
      </c>
      <c r="F2429" s="14">
        <v>3914.98</v>
      </c>
      <c r="G2429" s="13" t="s">
        <v>707</v>
      </c>
      <c r="H2429" s="19">
        <v>43952</v>
      </c>
      <c r="I2429" s="13" t="s">
        <v>3213</v>
      </c>
      <c r="J2429" s="13" t="s">
        <v>3211</v>
      </c>
      <c r="K2429" s="20">
        <v>10135</v>
      </c>
      <c r="L2429" s="13" t="s">
        <v>672</v>
      </c>
      <c r="M2429" s="20">
        <v>111700</v>
      </c>
      <c r="N2429" s="13" t="s">
        <v>3212</v>
      </c>
      <c r="O2429" s="13" t="s">
        <v>718</v>
      </c>
      <c r="P2429" s="13" t="s">
        <v>719</v>
      </c>
      <c r="Q2429" s="13" t="s">
        <v>720</v>
      </c>
      <c r="R2429" s="13" t="s">
        <v>714</v>
      </c>
      <c r="S2429" s="13" t="s">
        <v>741</v>
      </c>
    </row>
    <row r="2430" spans="1:19" x14ac:dyDescent="0.25">
      <c r="A2430" s="13" t="s">
        <v>722</v>
      </c>
      <c r="B2430" s="13" t="s">
        <v>703</v>
      </c>
      <c r="C2430" s="13" t="s">
        <v>723</v>
      </c>
      <c r="D2430" s="13" t="s">
        <v>705</v>
      </c>
      <c r="E2430" s="13" t="s">
        <v>706</v>
      </c>
      <c r="F2430" s="14">
        <v>3914.98</v>
      </c>
      <c r="G2430" s="13" t="s">
        <v>707</v>
      </c>
      <c r="H2430" s="19">
        <v>43983</v>
      </c>
      <c r="I2430" s="13" t="s">
        <v>3141</v>
      </c>
      <c r="J2430" s="13" t="s">
        <v>3211</v>
      </c>
      <c r="K2430" s="20">
        <v>10135</v>
      </c>
      <c r="L2430" s="13" t="s">
        <v>672</v>
      </c>
      <c r="M2430" s="20">
        <v>111700</v>
      </c>
      <c r="N2430" s="13" t="s">
        <v>3212</v>
      </c>
      <c r="O2430" s="13" t="s">
        <v>724</v>
      </c>
      <c r="P2430" s="13" t="s">
        <v>725</v>
      </c>
      <c r="Q2430" s="13" t="s">
        <v>726</v>
      </c>
      <c r="R2430" s="13" t="s">
        <v>714</v>
      </c>
      <c r="S2430" s="13" t="s">
        <v>741</v>
      </c>
    </row>
    <row r="2431" spans="1:19" x14ac:dyDescent="0.25">
      <c r="A2431" s="13" t="s">
        <v>702</v>
      </c>
      <c r="B2431" s="13" t="s">
        <v>703</v>
      </c>
      <c r="C2431" s="13" t="s">
        <v>704</v>
      </c>
      <c r="D2431" s="13" t="s">
        <v>705</v>
      </c>
      <c r="E2431" s="13" t="s">
        <v>706</v>
      </c>
      <c r="F2431" s="14">
        <v>708.93</v>
      </c>
      <c r="G2431" s="13" t="s">
        <v>707</v>
      </c>
      <c r="H2431" s="19">
        <v>43922</v>
      </c>
      <c r="I2431" s="13" t="s">
        <v>3213</v>
      </c>
      <c r="J2431" s="13" t="s">
        <v>3214</v>
      </c>
      <c r="K2431" s="20">
        <v>10135</v>
      </c>
      <c r="L2431" s="13" t="s">
        <v>672</v>
      </c>
      <c r="M2431" s="20">
        <v>113010</v>
      </c>
      <c r="N2431" s="13" t="s">
        <v>3215</v>
      </c>
      <c r="O2431" s="13" t="s">
        <v>711</v>
      </c>
      <c r="P2431" s="13" t="s">
        <v>712</v>
      </c>
      <c r="Q2431" s="13" t="s">
        <v>1582</v>
      </c>
      <c r="R2431" s="13" t="s">
        <v>714</v>
      </c>
      <c r="S2431" s="13" t="s">
        <v>715</v>
      </c>
    </row>
    <row r="2432" spans="1:19" x14ac:dyDescent="0.25">
      <c r="A2432" s="13" t="s">
        <v>716</v>
      </c>
      <c r="B2432" s="13" t="s">
        <v>703</v>
      </c>
      <c r="C2432" s="13" t="s">
        <v>717</v>
      </c>
      <c r="D2432" s="13" t="s">
        <v>705</v>
      </c>
      <c r="E2432" s="13" t="s">
        <v>706</v>
      </c>
      <c r="F2432" s="14">
        <v>708.93</v>
      </c>
      <c r="G2432" s="13" t="s">
        <v>707</v>
      </c>
      <c r="H2432" s="19">
        <v>43952</v>
      </c>
      <c r="I2432" s="13" t="s">
        <v>3216</v>
      </c>
      <c r="J2432" s="13" t="s">
        <v>3214</v>
      </c>
      <c r="K2432" s="20">
        <v>10135</v>
      </c>
      <c r="L2432" s="13" t="s">
        <v>672</v>
      </c>
      <c r="M2432" s="20">
        <v>113010</v>
      </c>
      <c r="N2432" s="13" t="s">
        <v>3215</v>
      </c>
      <c r="O2432" s="13" t="s">
        <v>718</v>
      </c>
      <c r="P2432" s="13" t="s">
        <v>719</v>
      </c>
      <c r="Q2432" s="13" t="s">
        <v>720</v>
      </c>
      <c r="R2432" s="13" t="s">
        <v>714</v>
      </c>
      <c r="S2432" s="13" t="s">
        <v>715</v>
      </c>
    </row>
    <row r="2433" spans="1:19" x14ac:dyDescent="0.25">
      <c r="A2433" s="13" t="s">
        <v>722</v>
      </c>
      <c r="B2433" s="13" t="s">
        <v>703</v>
      </c>
      <c r="C2433" s="13" t="s">
        <v>723</v>
      </c>
      <c r="D2433" s="13" t="s">
        <v>705</v>
      </c>
      <c r="E2433" s="13" t="s">
        <v>706</v>
      </c>
      <c r="F2433" s="14">
        <v>708.93</v>
      </c>
      <c r="G2433" s="13" t="s">
        <v>707</v>
      </c>
      <c r="H2433" s="19">
        <v>43983</v>
      </c>
      <c r="I2433" s="13" t="s">
        <v>3144</v>
      </c>
      <c r="J2433" s="13" t="s">
        <v>3214</v>
      </c>
      <c r="K2433" s="20">
        <v>10135</v>
      </c>
      <c r="L2433" s="13" t="s">
        <v>672</v>
      </c>
      <c r="M2433" s="20">
        <v>113010</v>
      </c>
      <c r="N2433" s="13" t="s">
        <v>3215</v>
      </c>
      <c r="O2433" s="13" t="s">
        <v>724</v>
      </c>
      <c r="P2433" s="13" t="s">
        <v>725</v>
      </c>
      <c r="Q2433" s="13" t="s">
        <v>726</v>
      </c>
      <c r="R2433" s="13" t="s">
        <v>714</v>
      </c>
      <c r="S2433" s="13" t="s">
        <v>715</v>
      </c>
    </row>
    <row r="2434" spans="1:19" x14ac:dyDescent="0.25">
      <c r="A2434" s="13" t="s">
        <v>702</v>
      </c>
      <c r="B2434" s="13" t="s">
        <v>703</v>
      </c>
      <c r="C2434" s="13" t="s">
        <v>704</v>
      </c>
      <c r="D2434" s="13" t="s">
        <v>705</v>
      </c>
      <c r="E2434" s="13" t="s">
        <v>706</v>
      </c>
      <c r="F2434" s="14">
        <v>244.65</v>
      </c>
      <c r="G2434" s="13" t="s">
        <v>707</v>
      </c>
      <c r="H2434" s="19">
        <v>43922</v>
      </c>
      <c r="I2434" s="13" t="s">
        <v>3216</v>
      </c>
      <c r="J2434" s="13" t="s">
        <v>3217</v>
      </c>
      <c r="K2434" s="20">
        <v>10135</v>
      </c>
      <c r="L2434" s="13" t="s">
        <v>672</v>
      </c>
      <c r="M2434" s="20">
        <v>113020</v>
      </c>
      <c r="N2434" s="13" t="s">
        <v>3218</v>
      </c>
      <c r="O2434" s="13" t="s">
        <v>711</v>
      </c>
      <c r="P2434" s="13" t="s">
        <v>712</v>
      </c>
      <c r="Q2434" s="13" t="s">
        <v>1582</v>
      </c>
      <c r="R2434" s="13" t="s">
        <v>714</v>
      </c>
      <c r="S2434" s="13" t="s">
        <v>730</v>
      </c>
    </row>
    <row r="2435" spans="1:19" x14ac:dyDescent="0.25">
      <c r="A2435" s="13" t="s">
        <v>716</v>
      </c>
      <c r="B2435" s="13" t="s">
        <v>703</v>
      </c>
      <c r="C2435" s="13" t="s">
        <v>717</v>
      </c>
      <c r="D2435" s="13" t="s">
        <v>705</v>
      </c>
      <c r="E2435" s="13" t="s">
        <v>706</v>
      </c>
      <c r="F2435" s="14">
        <v>215.65</v>
      </c>
      <c r="G2435" s="13" t="s">
        <v>707</v>
      </c>
      <c r="H2435" s="19">
        <v>43952</v>
      </c>
      <c r="I2435" s="13" t="s">
        <v>3219</v>
      </c>
      <c r="J2435" s="13" t="s">
        <v>3217</v>
      </c>
      <c r="K2435" s="20">
        <v>10135</v>
      </c>
      <c r="L2435" s="13" t="s">
        <v>672</v>
      </c>
      <c r="M2435" s="20">
        <v>113020</v>
      </c>
      <c r="N2435" s="13" t="s">
        <v>3218</v>
      </c>
      <c r="O2435" s="13" t="s">
        <v>718</v>
      </c>
      <c r="P2435" s="13" t="s">
        <v>719</v>
      </c>
      <c r="Q2435" s="13" t="s">
        <v>720</v>
      </c>
      <c r="R2435" s="13" t="s">
        <v>714</v>
      </c>
      <c r="S2435" s="13" t="s">
        <v>730</v>
      </c>
    </row>
    <row r="2436" spans="1:19" x14ac:dyDescent="0.25">
      <c r="A2436" s="13" t="s">
        <v>722</v>
      </c>
      <c r="B2436" s="13" t="s">
        <v>703</v>
      </c>
      <c r="C2436" s="13" t="s">
        <v>723</v>
      </c>
      <c r="D2436" s="13" t="s">
        <v>705</v>
      </c>
      <c r="E2436" s="13" t="s">
        <v>706</v>
      </c>
      <c r="F2436" s="14">
        <v>190.54</v>
      </c>
      <c r="G2436" s="13" t="s">
        <v>707</v>
      </c>
      <c r="H2436" s="19">
        <v>43983</v>
      </c>
      <c r="I2436" s="13" t="s">
        <v>3147</v>
      </c>
      <c r="J2436" s="13" t="s">
        <v>3217</v>
      </c>
      <c r="K2436" s="20">
        <v>10135</v>
      </c>
      <c r="L2436" s="13" t="s">
        <v>672</v>
      </c>
      <c r="M2436" s="20">
        <v>113020</v>
      </c>
      <c r="N2436" s="13" t="s">
        <v>3218</v>
      </c>
      <c r="O2436" s="13" t="s">
        <v>724</v>
      </c>
      <c r="P2436" s="13" t="s">
        <v>725</v>
      </c>
      <c r="Q2436" s="13" t="s">
        <v>726</v>
      </c>
      <c r="R2436" s="13" t="s">
        <v>714</v>
      </c>
      <c r="S2436" s="13" t="s">
        <v>730</v>
      </c>
    </row>
    <row r="2437" spans="1:19" x14ac:dyDescent="0.25">
      <c r="A2437" s="13" t="s">
        <v>702</v>
      </c>
      <c r="B2437" s="13" t="s">
        <v>703</v>
      </c>
      <c r="C2437" s="13" t="s">
        <v>704</v>
      </c>
      <c r="D2437" s="13" t="s">
        <v>705</v>
      </c>
      <c r="E2437" s="13" t="s">
        <v>706</v>
      </c>
      <c r="F2437" s="14">
        <v>3084.33</v>
      </c>
      <c r="G2437" s="13" t="s">
        <v>707</v>
      </c>
      <c r="H2437" s="19">
        <v>43922</v>
      </c>
      <c r="I2437" s="13" t="s">
        <v>3219</v>
      </c>
      <c r="J2437" s="13" t="s">
        <v>3220</v>
      </c>
      <c r="K2437" s="20">
        <v>10135</v>
      </c>
      <c r="L2437" s="13" t="s">
        <v>672</v>
      </c>
      <c r="M2437" s="20">
        <v>113040</v>
      </c>
      <c r="N2437" s="13" t="s">
        <v>3221</v>
      </c>
      <c r="O2437" s="13" t="s">
        <v>711</v>
      </c>
      <c r="P2437" s="13" t="s">
        <v>712</v>
      </c>
      <c r="Q2437" s="13" t="s">
        <v>1582</v>
      </c>
      <c r="R2437" s="13" t="s">
        <v>714</v>
      </c>
      <c r="S2437" s="13" t="s">
        <v>682</v>
      </c>
    </row>
    <row r="2438" spans="1:19" x14ac:dyDescent="0.25">
      <c r="A2438" s="13" t="s">
        <v>716</v>
      </c>
      <c r="B2438" s="13" t="s">
        <v>703</v>
      </c>
      <c r="C2438" s="13" t="s">
        <v>717</v>
      </c>
      <c r="D2438" s="13" t="s">
        <v>705</v>
      </c>
      <c r="E2438" s="13" t="s">
        <v>706</v>
      </c>
      <c r="F2438" s="14">
        <v>2996.95</v>
      </c>
      <c r="G2438" s="13" t="s">
        <v>707</v>
      </c>
      <c r="H2438" s="19">
        <v>43952</v>
      </c>
      <c r="I2438" s="13" t="s">
        <v>3222</v>
      </c>
      <c r="J2438" s="13" t="s">
        <v>3220</v>
      </c>
      <c r="K2438" s="20">
        <v>10135</v>
      </c>
      <c r="L2438" s="13" t="s">
        <v>672</v>
      </c>
      <c r="M2438" s="20">
        <v>113040</v>
      </c>
      <c r="N2438" s="13" t="s">
        <v>3221</v>
      </c>
      <c r="O2438" s="13" t="s">
        <v>718</v>
      </c>
      <c r="P2438" s="13" t="s">
        <v>719</v>
      </c>
      <c r="Q2438" s="13" t="s">
        <v>720</v>
      </c>
      <c r="R2438" s="13" t="s">
        <v>714</v>
      </c>
      <c r="S2438" s="13" t="s">
        <v>682</v>
      </c>
    </row>
    <row r="2439" spans="1:19" x14ac:dyDescent="0.25">
      <c r="A2439" s="13" t="s">
        <v>722</v>
      </c>
      <c r="B2439" s="13" t="s">
        <v>703</v>
      </c>
      <c r="C2439" s="13" t="s">
        <v>723</v>
      </c>
      <c r="D2439" s="13" t="s">
        <v>705</v>
      </c>
      <c r="E2439" s="13" t="s">
        <v>706</v>
      </c>
      <c r="F2439" s="14">
        <v>2969.45</v>
      </c>
      <c r="G2439" s="13" t="s">
        <v>707</v>
      </c>
      <c r="H2439" s="19">
        <v>43983</v>
      </c>
      <c r="I2439" s="13" t="s">
        <v>3151</v>
      </c>
      <c r="J2439" s="13" t="s">
        <v>3220</v>
      </c>
      <c r="K2439" s="20">
        <v>10135</v>
      </c>
      <c r="L2439" s="13" t="s">
        <v>672</v>
      </c>
      <c r="M2439" s="20">
        <v>113040</v>
      </c>
      <c r="N2439" s="13" t="s">
        <v>3221</v>
      </c>
      <c r="O2439" s="13" t="s">
        <v>724</v>
      </c>
      <c r="P2439" s="13" t="s">
        <v>725</v>
      </c>
      <c r="Q2439" s="13" t="s">
        <v>726</v>
      </c>
      <c r="R2439" s="13" t="s">
        <v>714</v>
      </c>
      <c r="S2439" s="13" t="s">
        <v>682</v>
      </c>
    </row>
    <row r="2440" spans="1:19" x14ac:dyDescent="0.25">
      <c r="A2440" s="13" t="s">
        <v>716</v>
      </c>
      <c r="B2440" s="13" t="s">
        <v>703</v>
      </c>
      <c r="C2440" s="13" t="s">
        <v>717</v>
      </c>
      <c r="D2440" s="13" t="s">
        <v>705</v>
      </c>
      <c r="E2440" s="13" t="s">
        <v>706</v>
      </c>
      <c r="F2440" s="14">
        <v>10.81</v>
      </c>
      <c r="G2440" s="13" t="s">
        <v>707</v>
      </c>
      <c r="H2440" s="19">
        <v>43952</v>
      </c>
      <c r="I2440" s="13" t="s">
        <v>3223</v>
      </c>
      <c r="J2440" s="13" t="s">
        <v>3224</v>
      </c>
      <c r="K2440" s="20">
        <v>10135</v>
      </c>
      <c r="L2440" s="13" t="s">
        <v>672</v>
      </c>
      <c r="M2440" s="20">
        <v>113050</v>
      </c>
      <c r="N2440" s="13" t="s">
        <v>3225</v>
      </c>
      <c r="O2440" s="13" t="s">
        <v>718</v>
      </c>
      <c r="P2440" s="13" t="s">
        <v>719</v>
      </c>
      <c r="Q2440" s="13" t="s">
        <v>720</v>
      </c>
      <c r="R2440" s="13" t="s">
        <v>714</v>
      </c>
      <c r="S2440" s="13" t="s">
        <v>686</v>
      </c>
    </row>
    <row r="2441" spans="1:19" x14ac:dyDescent="0.25">
      <c r="A2441" s="13" t="s">
        <v>702</v>
      </c>
      <c r="B2441" s="13" t="s">
        <v>703</v>
      </c>
      <c r="C2441" s="13" t="s">
        <v>704</v>
      </c>
      <c r="D2441" s="13" t="s">
        <v>705</v>
      </c>
      <c r="E2441" s="13" t="s">
        <v>706</v>
      </c>
      <c r="F2441" s="14">
        <v>7645.72</v>
      </c>
      <c r="G2441" s="13" t="s">
        <v>707</v>
      </c>
      <c r="H2441" s="19">
        <v>43922</v>
      </c>
      <c r="I2441" s="13" t="s">
        <v>3222</v>
      </c>
      <c r="J2441" s="13" t="s">
        <v>3226</v>
      </c>
      <c r="K2441" s="20">
        <v>10135</v>
      </c>
      <c r="L2441" s="13" t="s">
        <v>672</v>
      </c>
      <c r="M2441" s="20">
        <v>113060</v>
      </c>
      <c r="N2441" s="13" t="s">
        <v>3227</v>
      </c>
      <c r="O2441" s="13" t="s">
        <v>711</v>
      </c>
      <c r="P2441" s="13" t="s">
        <v>712</v>
      </c>
      <c r="Q2441" s="13" t="s">
        <v>1582</v>
      </c>
      <c r="R2441" s="13" t="s">
        <v>714</v>
      </c>
      <c r="S2441" s="13" t="s">
        <v>721</v>
      </c>
    </row>
    <row r="2442" spans="1:19" x14ac:dyDescent="0.25">
      <c r="A2442" s="13" t="s">
        <v>716</v>
      </c>
      <c r="B2442" s="13" t="s">
        <v>703</v>
      </c>
      <c r="C2442" s="13" t="s">
        <v>717</v>
      </c>
      <c r="D2442" s="13" t="s">
        <v>705</v>
      </c>
      <c r="E2442" s="13" t="s">
        <v>706</v>
      </c>
      <c r="F2442" s="14">
        <v>7451.34</v>
      </c>
      <c r="G2442" s="13" t="s">
        <v>707</v>
      </c>
      <c r="H2442" s="19">
        <v>43952</v>
      </c>
      <c r="I2442" s="13" t="s">
        <v>3228</v>
      </c>
      <c r="J2442" s="13" t="s">
        <v>3226</v>
      </c>
      <c r="K2442" s="20">
        <v>10135</v>
      </c>
      <c r="L2442" s="13" t="s">
        <v>672</v>
      </c>
      <c r="M2442" s="20">
        <v>113060</v>
      </c>
      <c r="N2442" s="13" t="s">
        <v>3227</v>
      </c>
      <c r="O2442" s="13" t="s">
        <v>718</v>
      </c>
      <c r="P2442" s="13" t="s">
        <v>719</v>
      </c>
      <c r="Q2442" s="13" t="s">
        <v>720</v>
      </c>
      <c r="R2442" s="13" t="s">
        <v>714</v>
      </c>
      <c r="S2442" s="13" t="s">
        <v>721</v>
      </c>
    </row>
    <row r="2443" spans="1:19" x14ac:dyDescent="0.25">
      <c r="A2443" s="13" t="s">
        <v>722</v>
      </c>
      <c r="B2443" s="13" t="s">
        <v>703</v>
      </c>
      <c r="C2443" s="13" t="s">
        <v>723</v>
      </c>
      <c r="D2443" s="13" t="s">
        <v>705</v>
      </c>
      <c r="E2443" s="13" t="s">
        <v>706</v>
      </c>
      <c r="F2443" s="14">
        <v>7478.59</v>
      </c>
      <c r="G2443" s="13" t="s">
        <v>707</v>
      </c>
      <c r="H2443" s="19">
        <v>43983</v>
      </c>
      <c r="I2443" s="13" t="s">
        <v>3154</v>
      </c>
      <c r="J2443" s="13" t="s">
        <v>3226</v>
      </c>
      <c r="K2443" s="20">
        <v>10135</v>
      </c>
      <c r="L2443" s="13" t="s">
        <v>672</v>
      </c>
      <c r="M2443" s="20">
        <v>113060</v>
      </c>
      <c r="N2443" s="13" t="s">
        <v>3227</v>
      </c>
      <c r="O2443" s="13" t="s">
        <v>724</v>
      </c>
      <c r="P2443" s="13" t="s">
        <v>725</v>
      </c>
      <c r="Q2443" s="13" t="s">
        <v>726</v>
      </c>
      <c r="R2443" s="13" t="s">
        <v>714</v>
      </c>
      <c r="S2443" s="13" t="s">
        <v>721</v>
      </c>
    </row>
    <row r="2444" spans="1:19" x14ac:dyDescent="0.25">
      <c r="A2444" s="13" t="s">
        <v>702</v>
      </c>
      <c r="B2444" s="13" t="s">
        <v>703</v>
      </c>
      <c r="C2444" s="13" t="s">
        <v>704</v>
      </c>
      <c r="D2444" s="13" t="s">
        <v>705</v>
      </c>
      <c r="E2444" s="13" t="s">
        <v>706</v>
      </c>
      <c r="F2444" s="14">
        <v>947.09</v>
      </c>
      <c r="G2444" s="13" t="s">
        <v>707</v>
      </c>
      <c r="H2444" s="19">
        <v>43922</v>
      </c>
      <c r="I2444" s="13" t="s">
        <v>3223</v>
      </c>
      <c r="J2444" s="13" t="s">
        <v>3229</v>
      </c>
      <c r="K2444" s="20">
        <v>10135</v>
      </c>
      <c r="L2444" s="13" t="s">
        <v>672</v>
      </c>
      <c r="M2444" s="20">
        <v>114000</v>
      </c>
      <c r="N2444" s="13" t="s">
        <v>3230</v>
      </c>
      <c r="O2444" s="13" t="s">
        <v>711</v>
      </c>
      <c r="P2444" s="13" t="s">
        <v>712</v>
      </c>
      <c r="Q2444" s="13" t="s">
        <v>1582</v>
      </c>
      <c r="R2444" s="13" t="s">
        <v>714</v>
      </c>
      <c r="S2444" s="13" t="s">
        <v>741</v>
      </c>
    </row>
    <row r="2445" spans="1:19" x14ac:dyDescent="0.25">
      <c r="A2445" s="13" t="s">
        <v>716</v>
      </c>
      <c r="B2445" s="13" t="s">
        <v>703</v>
      </c>
      <c r="C2445" s="13" t="s">
        <v>717</v>
      </c>
      <c r="D2445" s="13" t="s">
        <v>705</v>
      </c>
      <c r="E2445" s="13" t="s">
        <v>706</v>
      </c>
      <c r="F2445" s="14">
        <v>964.75</v>
      </c>
      <c r="G2445" s="13" t="s">
        <v>707</v>
      </c>
      <c r="H2445" s="19">
        <v>43952</v>
      </c>
      <c r="I2445" s="13" t="s">
        <v>3231</v>
      </c>
      <c r="J2445" s="13" t="s">
        <v>3229</v>
      </c>
      <c r="K2445" s="20">
        <v>10135</v>
      </c>
      <c r="L2445" s="13" t="s">
        <v>672</v>
      </c>
      <c r="M2445" s="20">
        <v>114000</v>
      </c>
      <c r="N2445" s="13" t="s">
        <v>3230</v>
      </c>
      <c r="O2445" s="13" t="s">
        <v>718</v>
      </c>
      <c r="P2445" s="13" t="s">
        <v>719</v>
      </c>
      <c r="Q2445" s="13" t="s">
        <v>720</v>
      </c>
      <c r="R2445" s="13" t="s">
        <v>714</v>
      </c>
      <c r="S2445" s="13" t="s">
        <v>741</v>
      </c>
    </row>
    <row r="2446" spans="1:19" x14ac:dyDescent="0.25">
      <c r="A2446" s="13" t="s">
        <v>722</v>
      </c>
      <c r="B2446" s="13" t="s">
        <v>703</v>
      </c>
      <c r="C2446" s="13" t="s">
        <v>723</v>
      </c>
      <c r="D2446" s="13" t="s">
        <v>705</v>
      </c>
      <c r="E2446" s="13" t="s">
        <v>706</v>
      </c>
      <c r="F2446" s="14">
        <v>964.75</v>
      </c>
      <c r="G2446" s="13" t="s">
        <v>707</v>
      </c>
      <c r="H2446" s="19">
        <v>43983</v>
      </c>
      <c r="I2446" s="13" t="s">
        <v>3157</v>
      </c>
      <c r="J2446" s="13" t="s">
        <v>3229</v>
      </c>
      <c r="K2446" s="20">
        <v>10135</v>
      </c>
      <c r="L2446" s="13" t="s">
        <v>672</v>
      </c>
      <c r="M2446" s="20">
        <v>114000</v>
      </c>
      <c r="N2446" s="13" t="s">
        <v>3230</v>
      </c>
      <c r="O2446" s="13" t="s">
        <v>724</v>
      </c>
      <c r="P2446" s="13" t="s">
        <v>725</v>
      </c>
      <c r="Q2446" s="13" t="s">
        <v>726</v>
      </c>
      <c r="R2446" s="13" t="s">
        <v>714</v>
      </c>
      <c r="S2446" s="13" t="s">
        <v>741</v>
      </c>
    </row>
    <row r="2447" spans="1:19" x14ac:dyDescent="0.25">
      <c r="A2447" s="13" t="s">
        <v>702</v>
      </c>
      <c r="B2447" s="13" t="s">
        <v>703</v>
      </c>
      <c r="C2447" s="13" t="s">
        <v>704</v>
      </c>
      <c r="D2447" s="13" t="s">
        <v>705</v>
      </c>
      <c r="E2447" s="13" t="s">
        <v>706</v>
      </c>
      <c r="F2447" s="14">
        <v>1004.07</v>
      </c>
      <c r="G2447" s="13" t="s">
        <v>707</v>
      </c>
      <c r="H2447" s="19">
        <v>43922</v>
      </c>
      <c r="I2447" s="13" t="s">
        <v>3228</v>
      </c>
      <c r="J2447" s="13" t="s">
        <v>3232</v>
      </c>
      <c r="K2447" s="20">
        <v>10135</v>
      </c>
      <c r="L2447" s="13" t="s">
        <v>672</v>
      </c>
      <c r="M2447" s="20">
        <v>114010</v>
      </c>
      <c r="N2447" s="13" t="s">
        <v>3233</v>
      </c>
      <c r="O2447" s="13" t="s">
        <v>711</v>
      </c>
      <c r="P2447" s="13" t="s">
        <v>712</v>
      </c>
      <c r="Q2447" s="13" t="s">
        <v>1582</v>
      </c>
      <c r="R2447" s="13" t="s">
        <v>714</v>
      </c>
      <c r="S2447" s="13" t="s">
        <v>715</v>
      </c>
    </row>
    <row r="2448" spans="1:19" x14ac:dyDescent="0.25">
      <c r="A2448" s="13" t="s">
        <v>716</v>
      </c>
      <c r="B2448" s="13" t="s">
        <v>703</v>
      </c>
      <c r="C2448" s="13" t="s">
        <v>717</v>
      </c>
      <c r="D2448" s="13" t="s">
        <v>705</v>
      </c>
      <c r="E2448" s="13" t="s">
        <v>706</v>
      </c>
      <c r="F2448" s="14">
        <v>1004.07</v>
      </c>
      <c r="G2448" s="13" t="s">
        <v>707</v>
      </c>
      <c r="H2448" s="19">
        <v>43952</v>
      </c>
      <c r="I2448" s="13" t="s">
        <v>3234</v>
      </c>
      <c r="J2448" s="13" t="s">
        <v>3232</v>
      </c>
      <c r="K2448" s="20">
        <v>10135</v>
      </c>
      <c r="L2448" s="13" t="s">
        <v>672</v>
      </c>
      <c r="M2448" s="20">
        <v>114010</v>
      </c>
      <c r="N2448" s="13" t="s">
        <v>3233</v>
      </c>
      <c r="O2448" s="13" t="s">
        <v>718</v>
      </c>
      <c r="P2448" s="13" t="s">
        <v>719</v>
      </c>
      <c r="Q2448" s="13" t="s">
        <v>720</v>
      </c>
      <c r="R2448" s="13" t="s">
        <v>714</v>
      </c>
      <c r="S2448" s="13" t="s">
        <v>715</v>
      </c>
    </row>
    <row r="2449" spans="1:19" x14ac:dyDescent="0.25">
      <c r="A2449" s="13" t="s">
        <v>722</v>
      </c>
      <c r="B2449" s="13" t="s">
        <v>703</v>
      </c>
      <c r="C2449" s="13" t="s">
        <v>723</v>
      </c>
      <c r="D2449" s="13" t="s">
        <v>705</v>
      </c>
      <c r="E2449" s="13" t="s">
        <v>706</v>
      </c>
      <c r="F2449" s="14">
        <v>1004.07</v>
      </c>
      <c r="G2449" s="13" t="s">
        <v>707</v>
      </c>
      <c r="H2449" s="19">
        <v>43983</v>
      </c>
      <c r="I2449" s="13" t="s">
        <v>3160</v>
      </c>
      <c r="J2449" s="13" t="s">
        <v>3232</v>
      </c>
      <c r="K2449" s="20">
        <v>10135</v>
      </c>
      <c r="L2449" s="13" t="s">
        <v>672</v>
      </c>
      <c r="M2449" s="20">
        <v>114010</v>
      </c>
      <c r="N2449" s="13" t="s">
        <v>3233</v>
      </c>
      <c r="O2449" s="13" t="s">
        <v>724</v>
      </c>
      <c r="P2449" s="13" t="s">
        <v>725</v>
      </c>
      <c r="Q2449" s="13" t="s">
        <v>726</v>
      </c>
      <c r="R2449" s="13" t="s">
        <v>714</v>
      </c>
      <c r="S2449" s="13" t="s">
        <v>715</v>
      </c>
    </row>
    <row r="2450" spans="1:19" x14ac:dyDescent="0.25">
      <c r="A2450" s="13" t="s">
        <v>702</v>
      </c>
      <c r="B2450" s="13" t="s">
        <v>703</v>
      </c>
      <c r="C2450" s="13" t="s">
        <v>704</v>
      </c>
      <c r="D2450" s="13" t="s">
        <v>705</v>
      </c>
      <c r="E2450" s="13" t="s">
        <v>706</v>
      </c>
      <c r="F2450" s="14">
        <v>849.12</v>
      </c>
      <c r="G2450" s="13" t="s">
        <v>707</v>
      </c>
      <c r="H2450" s="19">
        <v>43922</v>
      </c>
      <c r="I2450" s="13" t="s">
        <v>3231</v>
      </c>
      <c r="J2450" s="13" t="s">
        <v>3235</v>
      </c>
      <c r="K2450" s="20">
        <v>10135</v>
      </c>
      <c r="L2450" s="13" t="s">
        <v>672</v>
      </c>
      <c r="M2450" s="20">
        <v>114020</v>
      </c>
      <c r="N2450" s="13" t="s">
        <v>3236</v>
      </c>
      <c r="O2450" s="13" t="s">
        <v>711</v>
      </c>
      <c r="P2450" s="13" t="s">
        <v>712</v>
      </c>
      <c r="Q2450" s="13" t="s">
        <v>1582</v>
      </c>
      <c r="R2450" s="13" t="s">
        <v>714</v>
      </c>
      <c r="S2450" s="13" t="s">
        <v>730</v>
      </c>
    </row>
    <row r="2451" spans="1:19" x14ac:dyDescent="0.25">
      <c r="A2451" s="13" t="s">
        <v>716</v>
      </c>
      <c r="B2451" s="13" t="s">
        <v>703</v>
      </c>
      <c r="C2451" s="13" t="s">
        <v>717</v>
      </c>
      <c r="D2451" s="13" t="s">
        <v>705</v>
      </c>
      <c r="E2451" s="13" t="s">
        <v>706</v>
      </c>
      <c r="F2451" s="14">
        <v>790.49</v>
      </c>
      <c r="G2451" s="13" t="s">
        <v>707</v>
      </c>
      <c r="H2451" s="19">
        <v>43952</v>
      </c>
      <c r="I2451" s="13" t="s">
        <v>3237</v>
      </c>
      <c r="J2451" s="13" t="s">
        <v>3235</v>
      </c>
      <c r="K2451" s="20">
        <v>10135</v>
      </c>
      <c r="L2451" s="13" t="s">
        <v>672</v>
      </c>
      <c r="M2451" s="20">
        <v>114020</v>
      </c>
      <c r="N2451" s="13" t="s">
        <v>3236</v>
      </c>
      <c r="O2451" s="13" t="s">
        <v>718</v>
      </c>
      <c r="P2451" s="13" t="s">
        <v>719</v>
      </c>
      <c r="Q2451" s="13" t="s">
        <v>720</v>
      </c>
      <c r="R2451" s="13" t="s">
        <v>714</v>
      </c>
      <c r="S2451" s="13" t="s">
        <v>730</v>
      </c>
    </row>
    <row r="2452" spans="1:19" x14ac:dyDescent="0.25">
      <c r="A2452" s="13" t="s">
        <v>722</v>
      </c>
      <c r="B2452" s="13" t="s">
        <v>703</v>
      </c>
      <c r="C2452" s="13" t="s">
        <v>723</v>
      </c>
      <c r="D2452" s="13" t="s">
        <v>705</v>
      </c>
      <c r="E2452" s="13" t="s">
        <v>706</v>
      </c>
      <c r="F2452" s="14">
        <v>589.46</v>
      </c>
      <c r="G2452" s="13" t="s">
        <v>707</v>
      </c>
      <c r="H2452" s="19">
        <v>43983</v>
      </c>
      <c r="I2452" s="13" t="s">
        <v>3163</v>
      </c>
      <c r="J2452" s="13" t="s">
        <v>3235</v>
      </c>
      <c r="K2452" s="20">
        <v>10135</v>
      </c>
      <c r="L2452" s="13" t="s">
        <v>672</v>
      </c>
      <c r="M2452" s="20">
        <v>114020</v>
      </c>
      <c r="N2452" s="13" t="s">
        <v>3236</v>
      </c>
      <c r="O2452" s="13" t="s">
        <v>724</v>
      </c>
      <c r="P2452" s="13" t="s">
        <v>725</v>
      </c>
      <c r="Q2452" s="13" t="s">
        <v>726</v>
      </c>
      <c r="R2452" s="13" t="s">
        <v>714</v>
      </c>
      <c r="S2452" s="13" t="s">
        <v>730</v>
      </c>
    </row>
    <row r="2453" spans="1:19" x14ac:dyDescent="0.25">
      <c r="A2453" s="13" t="s">
        <v>702</v>
      </c>
      <c r="B2453" s="13" t="s">
        <v>703</v>
      </c>
      <c r="C2453" s="13" t="s">
        <v>704</v>
      </c>
      <c r="D2453" s="13" t="s">
        <v>705</v>
      </c>
      <c r="E2453" s="13" t="s">
        <v>706</v>
      </c>
      <c r="F2453" s="14">
        <v>6130.95</v>
      </c>
      <c r="G2453" s="13" t="s">
        <v>707</v>
      </c>
      <c r="H2453" s="19">
        <v>43922</v>
      </c>
      <c r="I2453" s="13" t="s">
        <v>3234</v>
      </c>
      <c r="J2453" s="13" t="s">
        <v>3238</v>
      </c>
      <c r="K2453" s="20">
        <v>10135</v>
      </c>
      <c r="L2453" s="13" t="s">
        <v>672</v>
      </c>
      <c r="M2453" s="20">
        <v>114040</v>
      </c>
      <c r="N2453" s="13" t="s">
        <v>3239</v>
      </c>
      <c r="O2453" s="13" t="s">
        <v>711</v>
      </c>
      <c r="P2453" s="13" t="s">
        <v>712</v>
      </c>
      <c r="Q2453" s="13" t="s">
        <v>1582</v>
      </c>
      <c r="R2453" s="13" t="s">
        <v>714</v>
      </c>
      <c r="S2453" s="13" t="s">
        <v>682</v>
      </c>
    </row>
    <row r="2454" spans="1:19" x14ac:dyDescent="0.25">
      <c r="A2454" s="13" t="s">
        <v>716</v>
      </c>
      <c r="B2454" s="13" t="s">
        <v>703</v>
      </c>
      <c r="C2454" s="13" t="s">
        <v>717</v>
      </c>
      <c r="D2454" s="13" t="s">
        <v>705</v>
      </c>
      <c r="E2454" s="13" t="s">
        <v>706</v>
      </c>
      <c r="F2454" s="14">
        <v>5760.49</v>
      </c>
      <c r="G2454" s="13" t="s">
        <v>707</v>
      </c>
      <c r="H2454" s="19">
        <v>43952</v>
      </c>
      <c r="I2454" s="13" t="s">
        <v>3240</v>
      </c>
      <c r="J2454" s="13" t="s">
        <v>3238</v>
      </c>
      <c r="K2454" s="20">
        <v>10135</v>
      </c>
      <c r="L2454" s="13" t="s">
        <v>672</v>
      </c>
      <c r="M2454" s="20">
        <v>114040</v>
      </c>
      <c r="N2454" s="13" t="s">
        <v>3239</v>
      </c>
      <c r="O2454" s="13" t="s">
        <v>718</v>
      </c>
      <c r="P2454" s="13" t="s">
        <v>719</v>
      </c>
      <c r="Q2454" s="13" t="s">
        <v>720</v>
      </c>
      <c r="R2454" s="13" t="s">
        <v>714</v>
      </c>
      <c r="S2454" s="13" t="s">
        <v>682</v>
      </c>
    </row>
    <row r="2455" spans="1:19" x14ac:dyDescent="0.25">
      <c r="A2455" s="13" t="s">
        <v>722</v>
      </c>
      <c r="B2455" s="13" t="s">
        <v>703</v>
      </c>
      <c r="C2455" s="13" t="s">
        <v>723</v>
      </c>
      <c r="D2455" s="13" t="s">
        <v>705</v>
      </c>
      <c r="E2455" s="13" t="s">
        <v>706</v>
      </c>
      <c r="F2455" s="14">
        <v>5760.49</v>
      </c>
      <c r="G2455" s="13" t="s">
        <v>707</v>
      </c>
      <c r="H2455" s="19">
        <v>43983</v>
      </c>
      <c r="I2455" s="13" t="s">
        <v>3166</v>
      </c>
      <c r="J2455" s="13" t="s">
        <v>3238</v>
      </c>
      <c r="K2455" s="20">
        <v>10135</v>
      </c>
      <c r="L2455" s="13" t="s">
        <v>672</v>
      </c>
      <c r="M2455" s="20">
        <v>114040</v>
      </c>
      <c r="N2455" s="13" t="s">
        <v>3239</v>
      </c>
      <c r="O2455" s="13" t="s">
        <v>724</v>
      </c>
      <c r="P2455" s="13" t="s">
        <v>725</v>
      </c>
      <c r="Q2455" s="13" t="s">
        <v>726</v>
      </c>
      <c r="R2455" s="13" t="s">
        <v>714</v>
      </c>
      <c r="S2455" s="13" t="s">
        <v>682</v>
      </c>
    </row>
    <row r="2456" spans="1:19" x14ac:dyDescent="0.25">
      <c r="A2456" s="13" t="s">
        <v>716</v>
      </c>
      <c r="B2456" s="13" t="s">
        <v>703</v>
      </c>
      <c r="C2456" s="13" t="s">
        <v>717</v>
      </c>
      <c r="D2456" s="13" t="s">
        <v>705</v>
      </c>
      <c r="E2456" s="13" t="s">
        <v>706</v>
      </c>
      <c r="F2456" s="14">
        <v>65.73</v>
      </c>
      <c r="G2456" s="13" t="s">
        <v>707</v>
      </c>
      <c r="H2456" s="19">
        <v>43952</v>
      </c>
      <c r="I2456" s="13" t="s">
        <v>3241</v>
      </c>
      <c r="J2456" s="13" t="s">
        <v>3242</v>
      </c>
      <c r="K2456" s="20">
        <v>10135</v>
      </c>
      <c r="L2456" s="13" t="s">
        <v>672</v>
      </c>
      <c r="M2456" s="20">
        <v>114050</v>
      </c>
      <c r="N2456" s="13" t="s">
        <v>3243</v>
      </c>
      <c r="O2456" s="13" t="s">
        <v>718</v>
      </c>
      <c r="P2456" s="13" t="s">
        <v>719</v>
      </c>
      <c r="Q2456" s="13" t="s">
        <v>720</v>
      </c>
      <c r="R2456" s="13" t="s">
        <v>714</v>
      </c>
      <c r="S2456" s="13" t="s">
        <v>686</v>
      </c>
    </row>
    <row r="2457" spans="1:19" x14ac:dyDescent="0.25">
      <c r="A2457" s="13" t="s">
        <v>702</v>
      </c>
      <c r="B2457" s="13" t="s">
        <v>703</v>
      </c>
      <c r="C2457" s="13" t="s">
        <v>704</v>
      </c>
      <c r="D2457" s="13" t="s">
        <v>705</v>
      </c>
      <c r="E2457" s="13" t="s">
        <v>706</v>
      </c>
      <c r="F2457" s="14">
        <v>21969.99</v>
      </c>
      <c r="G2457" s="13" t="s">
        <v>707</v>
      </c>
      <c r="H2457" s="19">
        <v>43922</v>
      </c>
      <c r="I2457" s="13" t="s">
        <v>3237</v>
      </c>
      <c r="J2457" s="13" t="s">
        <v>3244</v>
      </c>
      <c r="K2457" s="20">
        <v>10135</v>
      </c>
      <c r="L2457" s="13" t="s">
        <v>672</v>
      </c>
      <c r="M2457" s="20">
        <v>114060</v>
      </c>
      <c r="N2457" s="13" t="s">
        <v>3245</v>
      </c>
      <c r="O2457" s="13" t="s">
        <v>711</v>
      </c>
      <c r="P2457" s="13" t="s">
        <v>712</v>
      </c>
      <c r="Q2457" s="13" t="s">
        <v>1582</v>
      </c>
      <c r="R2457" s="13" t="s">
        <v>714</v>
      </c>
      <c r="S2457" s="13" t="s">
        <v>721</v>
      </c>
    </row>
    <row r="2458" spans="1:19" x14ac:dyDescent="0.25">
      <c r="A2458" s="13" t="s">
        <v>716</v>
      </c>
      <c r="B2458" s="13" t="s">
        <v>703</v>
      </c>
      <c r="C2458" s="13" t="s">
        <v>717</v>
      </c>
      <c r="D2458" s="13" t="s">
        <v>705</v>
      </c>
      <c r="E2458" s="13" t="s">
        <v>706</v>
      </c>
      <c r="F2458" s="14">
        <v>21710.33</v>
      </c>
      <c r="G2458" s="13" t="s">
        <v>707</v>
      </c>
      <c r="H2458" s="19">
        <v>43952</v>
      </c>
      <c r="I2458" s="13" t="s">
        <v>3246</v>
      </c>
      <c r="J2458" s="13" t="s">
        <v>3244</v>
      </c>
      <c r="K2458" s="20">
        <v>10135</v>
      </c>
      <c r="L2458" s="13" t="s">
        <v>672</v>
      </c>
      <c r="M2458" s="20">
        <v>114060</v>
      </c>
      <c r="N2458" s="13" t="s">
        <v>3245</v>
      </c>
      <c r="O2458" s="13" t="s">
        <v>718</v>
      </c>
      <c r="P2458" s="13" t="s">
        <v>719</v>
      </c>
      <c r="Q2458" s="13" t="s">
        <v>720</v>
      </c>
      <c r="R2458" s="13" t="s">
        <v>714</v>
      </c>
      <c r="S2458" s="13" t="s">
        <v>721</v>
      </c>
    </row>
    <row r="2459" spans="1:19" x14ac:dyDescent="0.25">
      <c r="A2459" s="13" t="s">
        <v>722</v>
      </c>
      <c r="B2459" s="13" t="s">
        <v>703</v>
      </c>
      <c r="C2459" s="13" t="s">
        <v>723</v>
      </c>
      <c r="D2459" s="13" t="s">
        <v>705</v>
      </c>
      <c r="E2459" s="13" t="s">
        <v>706</v>
      </c>
      <c r="F2459" s="14">
        <v>21584.21</v>
      </c>
      <c r="G2459" s="13" t="s">
        <v>707</v>
      </c>
      <c r="H2459" s="19">
        <v>43983</v>
      </c>
      <c r="I2459" s="13" t="s">
        <v>3169</v>
      </c>
      <c r="J2459" s="13" t="s">
        <v>3244</v>
      </c>
      <c r="K2459" s="20">
        <v>10135</v>
      </c>
      <c r="L2459" s="13" t="s">
        <v>672</v>
      </c>
      <c r="M2459" s="20">
        <v>114060</v>
      </c>
      <c r="N2459" s="13" t="s">
        <v>3245</v>
      </c>
      <c r="O2459" s="13" t="s">
        <v>724</v>
      </c>
      <c r="P2459" s="13" t="s">
        <v>725</v>
      </c>
      <c r="Q2459" s="13" t="s">
        <v>726</v>
      </c>
      <c r="R2459" s="13" t="s">
        <v>714</v>
      </c>
      <c r="S2459" s="13" t="s">
        <v>721</v>
      </c>
    </row>
    <row r="2460" spans="1:19" x14ac:dyDescent="0.25">
      <c r="A2460" s="13" t="s">
        <v>702</v>
      </c>
      <c r="B2460" s="13" t="s">
        <v>703</v>
      </c>
      <c r="C2460" s="13" t="s">
        <v>704</v>
      </c>
      <c r="D2460" s="13" t="s">
        <v>705</v>
      </c>
      <c r="E2460" s="13" t="s">
        <v>706</v>
      </c>
      <c r="F2460" s="14">
        <v>9945.27</v>
      </c>
      <c r="G2460" s="13" t="s">
        <v>707</v>
      </c>
      <c r="H2460" s="19">
        <v>43922</v>
      </c>
      <c r="I2460" s="13" t="s">
        <v>3240</v>
      </c>
      <c r="J2460" s="13" t="s">
        <v>3247</v>
      </c>
      <c r="K2460" s="20">
        <v>10157</v>
      </c>
      <c r="L2460" s="13" t="s">
        <v>673</v>
      </c>
      <c r="M2460" s="20">
        <v>111100</v>
      </c>
      <c r="N2460" s="13" t="s">
        <v>3248</v>
      </c>
      <c r="O2460" s="13" t="s">
        <v>711</v>
      </c>
      <c r="P2460" s="13" t="s">
        <v>712</v>
      </c>
      <c r="Q2460" s="13" t="s">
        <v>1582</v>
      </c>
      <c r="R2460" s="13" t="s">
        <v>714</v>
      </c>
      <c r="S2460" s="13" t="s">
        <v>715</v>
      </c>
    </row>
    <row r="2461" spans="1:19" x14ac:dyDescent="0.25">
      <c r="A2461" s="13" t="s">
        <v>716</v>
      </c>
      <c r="B2461" s="13" t="s">
        <v>703</v>
      </c>
      <c r="C2461" s="13" t="s">
        <v>717</v>
      </c>
      <c r="D2461" s="13" t="s">
        <v>705</v>
      </c>
      <c r="E2461" s="13" t="s">
        <v>706</v>
      </c>
      <c r="F2461" s="14">
        <v>10058.33</v>
      </c>
      <c r="G2461" s="13" t="s">
        <v>707</v>
      </c>
      <c r="H2461" s="19">
        <v>43952</v>
      </c>
      <c r="I2461" s="13" t="s">
        <v>3249</v>
      </c>
      <c r="J2461" s="13" t="s">
        <v>3247</v>
      </c>
      <c r="K2461" s="20">
        <v>10157</v>
      </c>
      <c r="L2461" s="13" t="s">
        <v>673</v>
      </c>
      <c r="M2461" s="20">
        <v>111100</v>
      </c>
      <c r="N2461" s="13" t="s">
        <v>3248</v>
      </c>
      <c r="O2461" s="13" t="s">
        <v>718</v>
      </c>
      <c r="P2461" s="13" t="s">
        <v>719</v>
      </c>
      <c r="Q2461" s="13" t="s">
        <v>720</v>
      </c>
      <c r="R2461" s="13" t="s">
        <v>714</v>
      </c>
      <c r="S2461" s="13" t="s">
        <v>715</v>
      </c>
    </row>
    <row r="2462" spans="1:19" x14ac:dyDescent="0.25">
      <c r="A2462" s="13" t="s">
        <v>722</v>
      </c>
      <c r="B2462" s="13" t="s">
        <v>703</v>
      </c>
      <c r="C2462" s="13" t="s">
        <v>723</v>
      </c>
      <c r="D2462" s="13" t="s">
        <v>705</v>
      </c>
      <c r="E2462" s="13" t="s">
        <v>706</v>
      </c>
      <c r="F2462" s="14">
        <v>10058.33</v>
      </c>
      <c r="G2462" s="13" t="s">
        <v>707</v>
      </c>
      <c r="H2462" s="19">
        <v>43983</v>
      </c>
      <c r="I2462" s="13" t="s">
        <v>3172</v>
      </c>
      <c r="J2462" s="13" t="s">
        <v>3247</v>
      </c>
      <c r="K2462" s="20">
        <v>10157</v>
      </c>
      <c r="L2462" s="13" t="s">
        <v>673</v>
      </c>
      <c r="M2462" s="20">
        <v>111100</v>
      </c>
      <c r="N2462" s="13" t="s">
        <v>3248</v>
      </c>
      <c r="O2462" s="13" t="s">
        <v>724</v>
      </c>
      <c r="P2462" s="13" t="s">
        <v>725</v>
      </c>
      <c r="Q2462" s="13" t="s">
        <v>726</v>
      </c>
      <c r="R2462" s="13" t="s">
        <v>714</v>
      </c>
      <c r="S2462" s="13" t="s">
        <v>715</v>
      </c>
    </row>
    <row r="2463" spans="1:19" x14ac:dyDescent="0.25">
      <c r="A2463" s="13" t="s">
        <v>702</v>
      </c>
      <c r="B2463" s="13" t="s">
        <v>703</v>
      </c>
      <c r="C2463" s="13" t="s">
        <v>704</v>
      </c>
      <c r="D2463" s="13" t="s">
        <v>705</v>
      </c>
      <c r="E2463" s="13" t="s">
        <v>706</v>
      </c>
      <c r="F2463" s="14">
        <v>1341.63</v>
      </c>
      <c r="G2463" s="13" t="s">
        <v>707</v>
      </c>
      <c r="H2463" s="19">
        <v>43922</v>
      </c>
      <c r="I2463" s="13" t="s">
        <v>3241</v>
      </c>
      <c r="J2463" s="13" t="s">
        <v>3250</v>
      </c>
      <c r="K2463" s="20">
        <v>10157</v>
      </c>
      <c r="L2463" s="13" t="s">
        <v>673</v>
      </c>
      <c r="M2463" s="20">
        <v>111200</v>
      </c>
      <c r="N2463" s="13" t="s">
        <v>3251</v>
      </c>
      <c r="O2463" s="13" t="s">
        <v>711</v>
      </c>
      <c r="P2463" s="13" t="s">
        <v>712</v>
      </c>
      <c r="Q2463" s="13" t="s">
        <v>1582</v>
      </c>
      <c r="R2463" s="13" t="s">
        <v>714</v>
      </c>
      <c r="S2463" s="13" t="s">
        <v>730</v>
      </c>
    </row>
    <row r="2464" spans="1:19" x14ac:dyDescent="0.25">
      <c r="A2464" s="13" t="s">
        <v>716</v>
      </c>
      <c r="B2464" s="13" t="s">
        <v>703</v>
      </c>
      <c r="C2464" s="13" t="s">
        <v>717</v>
      </c>
      <c r="D2464" s="13" t="s">
        <v>705</v>
      </c>
      <c r="E2464" s="13" t="s">
        <v>706</v>
      </c>
      <c r="F2464" s="14">
        <v>1464.66</v>
      </c>
      <c r="G2464" s="13" t="s">
        <v>707</v>
      </c>
      <c r="H2464" s="19">
        <v>43952</v>
      </c>
      <c r="I2464" s="13" t="s">
        <v>3252</v>
      </c>
      <c r="J2464" s="13" t="s">
        <v>3250</v>
      </c>
      <c r="K2464" s="20">
        <v>10157</v>
      </c>
      <c r="L2464" s="13" t="s">
        <v>673</v>
      </c>
      <c r="M2464" s="20">
        <v>111200</v>
      </c>
      <c r="N2464" s="13" t="s">
        <v>3251</v>
      </c>
      <c r="O2464" s="13" t="s">
        <v>718</v>
      </c>
      <c r="P2464" s="13" t="s">
        <v>719</v>
      </c>
      <c r="Q2464" s="13" t="s">
        <v>720</v>
      </c>
      <c r="R2464" s="13" t="s">
        <v>714</v>
      </c>
      <c r="S2464" s="13" t="s">
        <v>730</v>
      </c>
    </row>
    <row r="2465" spans="1:19" x14ac:dyDescent="0.25">
      <c r="A2465" s="13" t="s">
        <v>722</v>
      </c>
      <c r="B2465" s="13" t="s">
        <v>703</v>
      </c>
      <c r="C2465" s="13" t="s">
        <v>723</v>
      </c>
      <c r="D2465" s="13" t="s">
        <v>705</v>
      </c>
      <c r="E2465" s="13" t="s">
        <v>706</v>
      </c>
      <c r="F2465" s="14">
        <v>1562.21</v>
      </c>
      <c r="G2465" s="13" t="s">
        <v>707</v>
      </c>
      <c r="H2465" s="19">
        <v>43983</v>
      </c>
      <c r="I2465" s="13" t="s">
        <v>3175</v>
      </c>
      <c r="J2465" s="13" t="s">
        <v>3250</v>
      </c>
      <c r="K2465" s="20">
        <v>10157</v>
      </c>
      <c r="L2465" s="13" t="s">
        <v>673</v>
      </c>
      <c r="M2465" s="20">
        <v>111200</v>
      </c>
      <c r="N2465" s="13" t="s">
        <v>3251</v>
      </c>
      <c r="O2465" s="13" t="s">
        <v>724</v>
      </c>
      <c r="P2465" s="13" t="s">
        <v>725</v>
      </c>
      <c r="Q2465" s="13" t="s">
        <v>726</v>
      </c>
      <c r="R2465" s="13" t="s">
        <v>714</v>
      </c>
      <c r="S2465" s="13" t="s">
        <v>730</v>
      </c>
    </row>
    <row r="2466" spans="1:19" x14ac:dyDescent="0.25">
      <c r="A2466" s="13" t="s">
        <v>702</v>
      </c>
      <c r="B2466" s="13" t="s">
        <v>703</v>
      </c>
      <c r="C2466" s="13" t="s">
        <v>704</v>
      </c>
      <c r="D2466" s="13" t="s">
        <v>705</v>
      </c>
      <c r="E2466" s="13" t="s">
        <v>706</v>
      </c>
      <c r="F2466" s="14">
        <v>60600.6</v>
      </c>
      <c r="G2466" s="13" t="s">
        <v>707</v>
      </c>
      <c r="H2466" s="19">
        <v>43922</v>
      </c>
      <c r="I2466" s="13" t="s">
        <v>3246</v>
      </c>
      <c r="J2466" s="13" t="s">
        <v>3253</v>
      </c>
      <c r="K2466" s="20">
        <v>10157</v>
      </c>
      <c r="L2466" s="13" t="s">
        <v>673</v>
      </c>
      <c r="M2466" s="20">
        <v>111400</v>
      </c>
      <c r="N2466" s="13" t="s">
        <v>3254</v>
      </c>
      <c r="O2466" s="13" t="s">
        <v>711</v>
      </c>
      <c r="P2466" s="13" t="s">
        <v>712</v>
      </c>
      <c r="Q2466" s="13" t="s">
        <v>1582</v>
      </c>
      <c r="R2466" s="13" t="s">
        <v>714</v>
      </c>
      <c r="S2466" s="13" t="s">
        <v>682</v>
      </c>
    </row>
    <row r="2467" spans="1:19" x14ac:dyDescent="0.25">
      <c r="A2467" s="13" t="s">
        <v>716</v>
      </c>
      <c r="B2467" s="13" t="s">
        <v>703</v>
      </c>
      <c r="C2467" s="13" t="s">
        <v>717</v>
      </c>
      <c r="D2467" s="13" t="s">
        <v>705</v>
      </c>
      <c r="E2467" s="13" t="s">
        <v>706</v>
      </c>
      <c r="F2467" s="14">
        <v>60600.6</v>
      </c>
      <c r="G2467" s="13" t="s">
        <v>707</v>
      </c>
      <c r="H2467" s="19">
        <v>43952</v>
      </c>
      <c r="I2467" s="13" t="s">
        <v>3255</v>
      </c>
      <c r="J2467" s="13" t="s">
        <v>3253</v>
      </c>
      <c r="K2467" s="20">
        <v>10157</v>
      </c>
      <c r="L2467" s="13" t="s">
        <v>673</v>
      </c>
      <c r="M2467" s="20">
        <v>111400</v>
      </c>
      <c r="N2467" s="13" t="s">
        <v>3254</v>
      </c>
      <c r="O2467" s="13" t="s">
        <v>718</v>
      </c>
      <c r="P2467" s="13" t="s">
        <v>719</v>
      </c>
      <c r="Q2467" s="13" t="s">
        <v>720</v>
      </c>
      <c r="R2467" s="13" t="s">
        <v>714</v>
      </c>
      <c r="S2467" s="13" t="s">
        <v>682</v>
      </c>
    </row>
    <row r="2468" spans="1:19" x14ac:dyDescent="0.25">
      <c r="A2468" s="13" t="s">
        <v>722</v>
      </c>
      <c r="B2468" s="13" t="s">
        <v>703</v>
      </c>
      <c r="C2468" s="13" t="s">
        <v>723</v>
      </c>
      <c r="D2468" s="13" t="s">
        <v>705</v>
      </c>
      <c r="E2468" s="13" t="s">
        <v>706</v>
      </c>
      <c r="F2468" s="14">
        <v>2295.44</v>
      </c>
      <c r="G2468" s="13" t="s">
        <v>707</v>
      </c>
      <c r="H2468" s="19">
        <v>43983</v>
      </c>
      <c r="I2468" s="13" t="s">
        <v>3256</v>
      </c>
      <c r="J2468" s="13" t="s">
        <v>3253</v>
      </c>
      <c r="K2468" s="20">
        <v>10157</v>
      </c>
      <c r="L2468" s="13" t="s">
        <v>673</v>
      </c>
      <c r="M2468" s="20">
        <v>111400</v>
      </c>
      <c r="N2468" s="13" t="s">
        <v>3254</v>
      </c>
      <c r="O2468" s="13" t="s">
        <v>724</v>
      </c>
      <c r="P2468" s="13" t="s">
        <v>681</v>
      </c>
      <c r="Q2468" s="13" t="s">
        <v>874</v>
      </c>
      <c r="R2468" s="13" t="s">
        <v>714</v>
      </c>
      <c r="S2468" s="13" t="s">
        <v>682</v>
      </c>
    </row>
    <row r="2469" spans="1:19" x14ac:dyDescent="0.25">
      <c r="A2469" s="13" t="s">
        <v>722</v>
      </c>
      <c r="B2469" s="13" t="s">
        <v>703</v>
      </c>
      <c r="C2469" s="13" t="s">
        <v>723</v>
      </c>
      <c r="D2469" s="13" t="s">
        <v>705</v>
      </c>
      <c r="E2469" s="13" t="s">
        <v>706</v>
      </c>
      <c r="F2469" s="14">
        <v>62103.96</v>
      </c>
      <c r="G2469" s="13" t="s">
        <v>707</v>
      </c>
      <c r="H2469" s="19">
        <v>43983</v>
      </c>
      <c r="I2469" s="13" t="s">
        <v>3178</v>
      </c>
      <c r="J2469" s="13" t="s">
        <v>3253</v>
      </c>
      <c r="K2469" s="20">
        <v>10157</v>
      </c>
      <c r="L2469" s="13" t="s">
        <v>673</v>
      </c>
      <c r="M2469" s="20">
        <v>111400</v>
      </c>
      <c r="N2469" s="13" t="s">
        <v>3254</v>
      </c>
      <c r="O2469" s="13" t="s">
        <v>724</v>
      </c>
      <c r="P2469" s="13" t="s">
        <v>725</v>
      </c>
      <c r="Q2469" s="13" t="s">
        <v>726</v>
      </c>
      <c r="R2469" s="13" t="s">
        <v>714</v>
      </c>
      <c r="S2469" s="13" t="s">
        <v>682</v>
      </c>
    </row>
    <row r="2470" spans="1:19" x14ac:dyDescent="0.25">
      <c r="A2470" s="13" t="s">
        <v>702</v>
      </c>
      <c r="B2470" s="13" t="s">
        <v>703</v>
      </c>
      <c r="C2470" s="13" t="s">
        <v>704</v>
      </c>
      <c r="D2470" s="13" t="s">
        <v>705</v>
      </c>
      <c r="E2470" s="13" t="s">
        <v>706</v>
      </c>
      <c r="F2470" s="14">
        <v>49562.62</v>
      </c>
      <c r="G2470" s="13" t="s">
        <v>707</v>
      </c>
      <c r="H2470" s="19">
        <v>43922</v>
      </c>
      <c r="I2470" s="13" t="s">
        <v>3249</v>
      </c>
      <c r="J2470" s="13" t="s">
        <v>3257</v>
      </c>
      <c r="K2470" s="20">
        <v>10157</v>
      </c>
      <c r="L2470" s="13" t="s">
        <v>673</v>
      </c>
      <c r="M2470" s="20">
        <v>111600</v>
      </c>
      <c r="N2470" s="13" t="s">
        <v>3258</v>
      </c>
      <c r="O2470" s="13" t="s">
        <v>711</v>
      </c>
      <c r="P2470" s="13" t="s">
        <v>712</v>
      </c>
      <c r="Q2470" s="13" t="s">
        <v>1582</v>
      </c>
      <c r="R2470" s="13" t="s">
        <v>714</v>
      </c>
      <c r="S2470" s="13" t="s">
        <v>721</v>
      </c>
    </row>
    <row r="2471" spans="1:19" x14ac:dyDescent="0.25">
      <c r="A2471" s="13" t="s">
        <v>716</v>
      </c>
      <c r="B2471" s="13" t="s">
        <v>703</v>
      </c>
      <c r="C2471" s="13" t="s">
        <v>717</v>
      </c>
      <c r="D2471" s="13" t="s">
        <v>705</v>
      </c>
      <c r="E2471" s="13" t="s">
        <v>706</v>
      </c>
      <c r="F2471" s="14">
        <v>47782.51</v>
      </c>
      <c r="G2471" s="13" t="s">
        <v>707</v>
      </c>
      <c r="H2471" s="19">
        <v>43952</v>
      </c>
      <c r="I2471" s="13" t="s">
        <v>3259</v>
      </c>
      <c r="J2471" s="13" t="s">
        <v>3257</v>
      </c>
      <c r="K2471" s="20">
        <v>10157</v>
      </c>
      <c r="L2471" s="13" t="s">
        <v>673</v>
      </c>
      <c r="M2471" s="20">
        <v>111600</v>
      </c>
      <c r="N2471" s="13" t="s">
        <v>3258</v>
      </c>
      <c r="O2471" s="13" t="s">
        <v>718</v>
      </c>
      <c r="P2471" s="13" t="s">
        <v>719</v>
      </c>
      <c r="Q2471" s="13" t="s">
        <v>720</v>
      </c>
      <c r="R2471" s="13" t="s">
        <v>714</v>
      </c>
      <c r="S2471" s="13" t="s">
        <v>721</v>
      </c>
    </row>
    <row r="2472" spans="1:19" x14ac:dyDescent="0.25">
      <c r="A2472" s="13" t="s">
        <v>722</v>
      </c>
      <c r="B2472" s="13" t="s">
        <v>703</v>
      </c>
      <c r="C2472" s="13" t="s">
        <v>723</v>
      </c>
      <c r="D2472" s="13" t="s">
        <v>705</v>
      </c>
      <c r="E2472" s="13" t="s">
        <v>706</v>
      </c>
      <c r="F2472" s="14">
        <v>40969.160000000003</v>
      </c>
      <c r="G2472" s="13" t="s">
        <v>707</v>
      </c>
      <c r="H2472" s="19">
        <v>43983</v>
      </c>
      <c r="I2472" s="13" t="s">
        <v>3181</v>
      </c>
      <c r="J2472" s="13" t="s">
        <v>3257</v>
      </c>
      <c r="K2472" s="20">
        <v>10157</v>
      </c>
      <c r="L2472" s="13" t="s">
        <v>673</v>
      </c>
      <c r="M2472" s="20">
        <v>111600</v>
      </c>
      <c r="N2472" s="13" t="s">
        <v>3258</v>
      </c>
      <c r="O2472" s="13" t="s">
        <v>724</v>
      </c>
      <c r="P2472" s="13" t="s">
        <v>725</v>
      </c>
      <c r="Q2472" s="13" t="s">
        <v>726</v>
      </c>
      <c r="R2472" s="13" t="s">
        <v>714</v>
      </c>
      <c r="S2472" s="13" t="s">
        <v>721</v>
      </c>
    </row>
    <row r="2473" spans="1:19" x14ac:dyDescent="0.25">
      <c r="A2473" s="13" t="s">
        <v>722</v>
      </c>
      <c r="B2473" s="13" t="s">
        <v>703</v>
      </c>
      <c r="C2473" s="13" t="s">
        <v>723</v>
      </c>
      <c r="D2473" s="13" t="s">
        <v>705</v>
      </c>
      <c r="E2473" s="13" t="s">
        <v>706</v>
      </c>
      <c r="F2473" s="14">
        <v>6554.43</v>
      </c>
      <c r="G2473" s="13" t="s">
        <v>707</v>
      </c>
      <c r="H2473" s="19">
        <v>43983</v>
      </c>
      <c r="I2473" s="13" t="s">
        <v>3260</v>
      </c>
      <c r="J2473" s="13" t="s">
        <v>3257</v>
      </c>
      <c r="K2473" s="20">
        <v>10157</v>
      </c>
      <c r="L2473" s="13" t="s">
        <v>673</v>
      </c>
      <c r="M2473" s="20">
        <v>111600</v>
      </c>
      <c r="N2473" s="13" t="s">
        <v>3258</v>
      </c>
      <c r="O2473" s="13" t="s">
        <v>724</v>
      </c>
      <c r="P2473" s="13" t="s">
        <v>681</v>
      </c>
      <c r="Q2473" s="13" t="s">
        <v>874</v>
      </c>
      <c r="R2473" s="13" t="s">
        <v>714</v>
      </c>
      <c r="S2473" s="13" t="s">
        <v>721</v>
      </c>
    </row>
    <row r="2474" spans="1:19" x14ac:dyDescent="0.25">
      <c r="A2474" s="13" t="s">
        <v>702</v>
      </c>
      <c r="B2474" s="13" t="s">
        <v>703</v>
      </c>
      <c r="C2474" s="13" t="s">
        <v>704</v>
      </c>
      <c r="D2474" s="13" t="s">
        <v>705</v>
      </c>
      <c r="E2474" s="13" t="s">
        <v>706</v>
      </c>
      <c r="F2474" s="14">
        <v>1406.3</v>
      </c>
      <c r="G2474" s="13" t="s">
        <v>707</v>
      </c>
      <c r="H2474" s="19">
        <v>43922</v>
      </c>
      <c r="I2474" s="13" t="s">
        <v>3252</v>
      </c>
      <c r="J2474" s="13" t="s">
        <v>3261</v>
      </c>
      <c r="K2474" s="20">
        <v>10157</v>
      </c>
      <c r="L2474" s="13" t="s">
        <v>673</v>
      </c>
      <c r="M2474" s="20">
        <v>111700</v>
      </c>
      <c r="N2474" s="13" t="s">
        <v>3262</v>
      </c>
      <c r="O2474" s="13" t="s">
        <v>711</v>
      </c>
      <c r="P2474" s="13" t="s">
        <v>712</v>
      </c>
      <c r="Q2474" s="13" t="s">
        <v>1582</v>
      </c>
      <c r="R2474" s="13" t="s">
        <v>714</v>
      </c>
      <c r="S2474" s="13" t="s">
        <v>741</v>
      </c>
    </row>
    <row r="2475" spans="1:19" x14ac:dyDescent="0.25">
      <c r="A2475" s="13" t="s">
        <v>716</v>
      </c>
      <c r="B2475" s="13" t="s">
        <v>703</v>
      </c>
      <c r="C2475" s="13" t="s">
        <v>717</v>
      </c>
      <c r="D2475" s="13" t="s">
        <v>705</v>
      </c>
      <c r="E2475" s="13" t="s">
        <v>706</v>
      </c>
      <c r="F2475" s="14">
        <v>1261.8</v>
      </c>
      <c r="G2475" s="13" t="s">
        <v>707</v>
      </c>
      <c r="H2475" s="19">
        <v>43952</v>
      </c>
      <c r="I2475" s="13" t="s">
        <v>3263</v>
      </c>
      <c r="J2475" s="13" t="s">
        <v>3261</v>
      </c>
      <c r="K2475" s="20">
        <v>10157</v>
      </c>
      <c r="L2475" s="13" t="s">
        <v>673</v>
      </c>
      <c r="M2475" s="20">
        <v>111700</v>
      </c>
      <c r="N2475" s="13" t="s">
        <v>3262</v>
      </c>
      <c r="O2475" s="13" t="s">
        <v>718</v>
      </c>
      <c r="P2475" s="13" t="s">
        <v>719</v>
      </c>
      <c r="Q2475" s="13" t="s">
        <v>720</v>
      </c>
      <c r="R2475" s="13" t="s">
        <v>714</v>
      </c>
      <c r="S2475" s="13" t="s">
        <v>741</v>
      </c>
    </row>
    <row r="2476" spans="1:19" x14ac:dyDescent="0.25">
      <c r="A2476" s="13" t="s">
        <v>722</v>
      </c>
      <c r="B2476" s="13" t="s">
        <v>703</v>
      </c>
      <c r="C2476" s="13" t="s">
        <v>723</v>
      </c>
      <c r="D2476" s="13" t="s">
        <v>705</v>
      </c>
      <c r="E2476" s="13" t="s">
        <v>706</v>
      </c>
      <c r="F2476" s="14">
        <v>1261.8</v>
      </c>
      <c r="G2476" s="13" t="s">
        <v>707</v>
      </c>
      <c r="H2476" s="19">
        <v>43983</v>
      </c>
      <c r="I2476" s="13" t="s">
        <v>3184</v>
      </c>
      <c r="J2476" s="13" t="s">
        <v>3261</v>
      </c>
      <c r="K2476" s="20">
        <v>10157</v>
      </c>
      <c r="L2476" s="13" t="s">
        <v>673</v>
      </c>
      <c r="M2476" s="20">
        <v>111700</v>
      </c>
      <c r="N2476" s="13" t="s">
        <v>3262</v>
      </c>
      <c r="O2476" s="13" t="s">
        <v>724</v>
      </c>
      <c r="P2476" s="13" t="s">
        <v>725</v>
      </c>
      <c r="Q2476" s="13" t="s">
        <v>726</v>
      </c>
      <c r="R2476" s="13" t="s">
        <v>714</v>
      </c>
      <c r="S2476" s="13" t="s">
        <v>741</v>
      </c>
    </row>
    <row r="2477" spans="1:19" x14ac:dyDescent="0.25">
      <c r="A2477" s="13" t="s">
        <v>702</v>
      </c>
      <c r="B2477" s="13" t="s">
        <v>703</v>
      </c>
      <c r="C2477" s="13" t="s">
        <v>704</v>
      </c>
      <c r="D2477" s="13" t="s">
        <v>705</v>
      </c>
      <c r="E2477" s="13" t="s">
        <v>706</v>
      </c>
      <c r="F2477" s="14">
        <v>866.63</v>
      </c>
      <c r="G2477" s="13" t="s">
        <v>707</v>
      </c>
      <c r="H2477" s="19">
        <v>43922</v>
      </c>
      <c r="I2477" s="13" t="s">
        <v>3255</v>
      </c>
      <c r="J2477" s="13" t="s">
        <v>3264</v>
      </c>
      <c r="K2477" s="20">
        <v>10157</v>
      </c>
      <c r="L2477" s="13" t="s">
        <v>673</v>
      </c>
      <c r="M2477" s="20">
        <v>113010</v>
      </c>
      <c r="N2477" s="13" t="s">
        <v>3265</v>
      </c>
      <c r="O2477" s="13" t="s">
        <v>711</v>
      </c>
      <c r="P2477" s="13" t="s">
        <v>712</v>
      </c>
      <c r="Q2477" s="13" t="s">
        <v>1582</v>
      </c>
      <c r="R2477" s="13" t="s">
        <v>714</v>
      </c>
      <c r="S2477" s="13" t="s">
        <v>715</v>
      </c>
    </row>
    <row r="2478" spans="1:19" x14ac:dyDescent="0.25">
      <c r="A2478" s="13" t="s">
        <v>716</v>
      </c>
      <c r="B2478" s="13" t="s">
        <v>703</v>
      </c>
      <c r="C2478" s="13" t="s">
        <v>717</v>
      </c>
      <c r="D2478" s="13" t="s">
        <v>705</v>
      </c>
      <c r="E2478" s="13" t="s">
        <v>706</v>
      </c>
      <c r="F2478" s="14">
        <v>882.15</v>
      </c>
      <c r="G2478" s="13" t="s">
        <v>707</v>
      </c>
      <c r="H2478" s="19">
        <v>43952</v>
      </c>
      <c r="I2478" s="13" t="s">
        <v>3266</v>
      </c>
      <c r="J2478" s="13" t="s">
        <v>3264</v>
      </c>
      <c r="K2478" s="20">
        <v>10157</v>
      </c>
      <c r="L2478" s="13" t="s">
        <v>673</v>
      </c>
      <c r="M2478" s="20">
        <v>113010</v>
      </c>
      <c r="N2478" s="13" t="s">
        <v>3265</v>
      </c>
      <c r="O2478" s="13" t="s">
        <v>718</v>
      </c>
      <c r="P2478" s="13" t="s">
        <v>719</v>
      </c>
      <c r="Q2478" s="13" t="s">
        <v>720</v>
      </c>
      <c r="R2478" s="13" t="s">
        <v>714</v>
      </c>
      <c r="S2478" s="13" t="s">
        <v>715</v>
      </c>
    </row>
    <row r="2479" spans="1:19" x14ac:dyDescent="0.25">
      <c r="A2479" s="13" t="s">
        <v>722</v>
      </c>
      <c r="B2479" s="13" t="s">
        <v>703</v>
      </c>
      <c r="C2479" s="13" t="s">
        <v>723</v>
      </c>
      <c r="D2479" s="13" t="s">
        <v>705</v>
      </c>
      <c r="E2479" s="13" t="s">
        <v>706</v>
      </c>
      <c r="F2479" s="14">
        <v>882.15</v>
      </c>
      <c r="G2479" s="13" t="s">
        <v>707</v>
      </c>
      <c r="H2479" s="19">
        <v>43983</v>
      </c>
      <c r="I2479" s="13" t="s">
        <v>3187</v>
      </c>
      <c r="J2479" s="13" t="s">
        <v>3264</v>
      </c>
      <c r="K2479" s="20">
        <v>10157</v>
      </c>
      <c r="L2479" s="13" t="s">
        <v>673</v>
      </c>
      <c r="M2479" s="20">
        <v>113010</v>
      </c>
      <c r="N2479" s="13" t="s">
        <v>3265</v>
      </c>
      <c r="O2479" s="13" t="s">
        <v>724</v>
      </c>
      <c r="P2479" s="13" t="s">
        <v>725</v>
      </c>
      <c r="Q2479" s="13" t="s">
        <v>726</v>
      </c>
      <c r="R2479" s="13" t="s">
        <v>714</v>
      </c>
      <c r="S2479" s="13" t="s">
        <v>715</v>
      </c>
    </row>
    <row r="2480" spans="1:19" x14ac:dyDescent="0.25">
      <c r="A2480" s="13" t="s">
        <v>702</v>
      </c>
      <c r="B2480" s="13" t="s">
        <v>703</v>
      </c>
      <c r="C2480" s="13" t="s">
        <v>704</v>
      </c>
      <c r="D2480" s="13" t="s">
        <v>705</v>
      </c>
      <c r="E2480" s="13" t="s">
        <v>706</v>
      </c>
      <c r="F2480" s="14">
        <v>127.67</v>
      </c>
      <c r="G2480" s="13" t="s">
        <v>707</v>
      </c>
      <c r="H2480" s="19">
        <v>43922</v>
      </c>
      <c r="I2480" s="13" t="s">
        <v>3259</v>
      </c>
      <c r="J2480" s="13" t="s">
        <v>3267</v>
      </c>
      <c r="K2480" s="20">
        <v>10157</v>
      </c>
      <c r="L2480" s="13" t="s">
        <v>673</v>
      </c>
      <c r="M2480" s="20">
        <v>113020</v>
      </c>
      <c r="N2480" s="13" t="s">
        <v>3268</v>
      </c>
      <c r="O2480" s="13" t="s">
        <v>711</v>
      </c>
      <c r="P2480" s="13" t="s">
        <v>712</v>
      </c>
      <c r="Q2480" s="13" t="s">
        <v>1582</v>
      </c>
      <c r="R2480" s="13" t="s">
        <v>714</v>
      </c>
      <c r="S2480" s="13" t="s">
        <v>730</v>
      </c>
    </row>
    <row r="2481" spans="1:19" x14ac:dyDescent="0.25">
      <c r="A2481" s="13" t="s">
        <v>716</v>
      </c>
      <c r="B2481" s="13" t="s">
        <v>703</v>
      </c>
      <c r="C2481" s="13" t="s">
        <v>717</v>
      </c>
      <c r="D2481" s="13" t="s">
        <v>705</v>
      </c>
      <c r="E2481" s="13" t="s">
        <v>706</v>
      </c>
      <c r="F2481" s="14">
        <v>142.38999999999999</v>
      </c>
      <c r="G2481" s="13" t="s">
        <v>707</v>
      </c>
      <c r="H2481" s="19">
        <v>43952</v>
      </c>
      <c r="I2481" s="13" t="s">
        <v>3269</v>
      </c>
      <c r="J2481" s="13" t="s">
        <v>3267</v>
      </c>
      <c r="K2481" s="20">
        <v>10157</v>
      </c>
      <c r="L2481" s="13" t="s">
        <v>673</v>
      </c>
      <c r="M2481" s="20">
        <v>113020</v>
      </c>
      <c r="N2481" s="13" t="s">
        <v>3268</v>
      </c>
      <c r="O2481" s="13" t="s">
        <v>718</v>
      </c>
      <c r="P2481" s="13" t="s">
        <v>719</v>
      </c>
      <c r="Q2481" s="13" t="s">
        <v>720</v>
      </c>
      <c r="R2481" s="13" t="s">
        <v>714</v>
      </c>
      <c r="S2481" s="13" t="s">
        <v>730</v>
      </c>
    </row>
    <row r="2482" spans="1:19" x14ac:dyDescent="0.25">
      <c r="A2482" s="13" t="s">
        <v>722</v>
      </c>
      <c r="B2482" s="13" t="s">
        <v>703</v>
      </c>
      <c r="C2482" s="13" t="s">
        <v>723</v>
      </c>
      <c r="D2482" s="13" t="s">
        <v>705</v>
      </c>
      <c r="E2482" s="13" t="s">
        <v>706</v>
      </c>
      <c r="F2482" s="14">
        <v>154.21</v>
      </c>
      <c r="G2482" s="13" t="s">
        <v>707</v>
      </c>
      <c r="H2482" s="19">
        <v>43983</v>
      </c>
      <c r="I2482" s="13" t="s">
        <v>3190</v>
      </c>
      <c r="J2482" s="13" t="s">
        <v>3267</v>
      </c>
      <c r="K2482" s="20">
        <v>10157</v>
      </c>
      <c r="L2482" s="13" t="s">
        <v>673</v>
      </c>
      <c r="M2482" s="20">
        <v>113020</v>
      </c>
      <c r="N2482" s="13" t="s">
        <v>3268</v>
      </c>
      <c r="O2482" s="13" t="s">
        <v>724</v>
      </c>
      <c r="P2482" s="13" t="s">
        <v>725</v>
      </c>
      <c r="Q2482" s="13" t="s">
        <v>726</v>
      </c>
      <c r="R2482" s="13" t="s">
        <v>714</v>
      </c>
      <c r="S2482" s="13" t="s">
        <v>730</v>
      </c>
    </row>
    <row r="2483" spans="1:19" x14ac:dyDescent="0.25">
      <c r="A2483" s="13" t="s">
        <v>702</v>
      </c>
      <c r="B2483" s="13" t="s">
        <v>703</v>
      </c>
      <c r="C2483" s="13" t="s">
        <v>704</v>
      </c>
      <c r="D2483" s="13" t="s">
        <v>705</v>
      </c>
      <c r="E2483" s="13" t="s">
        <v>706</v>
      </c>
      <c r="F2483" s="14">
        <v>6437.95</v>
      </c>
      <c r="G2483" s="13" t="s">
        <v>707</v>
      </c>
      <c r="H2483" s="19">
        <v>43922</v>
      </c>
      <c r="I2483" s="13" t="s">
        <v>3263</v>
      </c>
      <c r="J2483" s="13" t="s">
        <v>3270</v>
      </c>
      <c r="K2483" s="20">
        <v>10157</v>
      </c>
      <c r="L2483" s="13" t="s">
        <v>673</v>
      </c>
      <c r="M2483" s="20">
        <v>113040</v>
      </c>
      <c r="N2483" s="13" t="s">
        <v>3271</v>
      </c>
      <c r="O2483" s="13" t="s">
        <v>711</v>
      </c>
      <c r="P2483" s="13" t="s">
        <v>712</v>
      </c>
      <c r="Q2483" s="13" t="s">
        <v>1582</v>
      </c>
      <c r="R2483" s="13" t="s">
        <v>714</v>
      </c>
      <c r="S2483" s="13" t="s">
        <v>682</v>
      </c>
    </row>
    <row r="2484" spans="1:19" x14ac:dyDescent="0.25">
      <c r="A2484" s="13" t="s">
        <v>716</v>
      </c>
      <c r="B2484" s="13" t="s">
        <v>703</v>
      </c>
      <c r="C2484" s="13" t="s">
        <v>717</v>
      </c>
      <c r="D2484" s="13" t="s">
        <v>705</v>
      </c>
      <c r="E2484" s="13" t="s">
        <v>706</v>
      </c>
      <c r="F2484" s="14">
        <v>6437.95</v>
      </c>
      <c r="G2484" s="13" t="s">
        <v>707</v>
      </c>
      <c r="H2484" s="19">
        <v>43952</v>
      </c>
      <c r="I2484" s="13" t="s">
        <v>3272</v>
      </c>
      <c r="J2484" s="13" t="s">
        <v>3270</v>
      </c>
      <c r="K2484" s="20">
        <v>10157</v>
      </c>
      <c r="L2484" s="13" t="s">
        <v>673</v>
      </c>
      <c r="M2484" s="20">
        <v>113040</v>
      </c>
      <c r="N2484" s="13" t="s">
        <v>3271</v>
      </c>
      <c r="O2484" s="13" t="s">
        <v>718</v>
      </c>
      <c r="P2484" s="13" t="s">
        <v>719</v>
      </c>
      <c r="Q2484" s="13" t="s">
        <v>720</v>
      </c>
      <c r="R2484" s="13" t="s">
        <v>714</v>
      </c>
      <c r="S2484" s="13" t="s">
        <v>682</v>
      </c>
    </row>
    <row r="2485" spans="1:19" x14ac:dyDescent="0.25">
      <c r="A2485" s="13" t="s">
        <v>722</v>
      </c>
      <c r="B2485" s="13" t="s">
        <v>703</v>
      </c>
      <c r="C2485" s="13" t="s">
        <v>723</v>
      </c>
      <c r="D2485" s="13" t="s">
        <v>705</v>
      </c>
      <c r="E2485" s="13" t="s">
        <v>706</v>
      </c>
      <c r="F2485" s="14">
        <v>214.18</v>
      </c>
      <c r="G2485" s="13" t="s">
        <v>707</v>
      </c>
      <c r="H2485" s="19">
        <v>43983</v>
      </c>
      <c r="I2485" s="13" t="s">
        <v>3273</v>
      </c>
      <c r="J2485" s="13" t="s">
        <v>3270</v>
      </c>
      <c r="K2485" s="20">
        <v>10157</v>
      </c>
      <c r="L2485" s="13" t="s">
        <v>673</v>
      </c>
      <c r="M2485" s="20">
        <v>113040</v>
      </c>
      <c r="N2485" s="13" t="s">
        <v>3271</v>
      </c>
      <c r="O2485" s="13" t="s">
        <v>724</v>
      </c>
      <c r="P2485" s="13" t="s">
        <v>681</v>
      </c>
      <c r="Q2485" s="13" t="s">
        <v>874</v>
      </c>
      <c r="R2485" s="13" t="s">
        <v>714</v>
      </c>
      <c r="S2485" s="13" t="s">
        <v>682</v>
      </c>
    </row>
    <row r="2486" spans="1:19" x14ac:dyDescent="0.25">
      <c r="A2486" s="13" t="s">
        <v>722</v>
      </c>
      <c r="B2486" s="13" t="s">
        <v>703</v>
      </c>
      <c r="C2486" s="13" t="s">
        <v>723</v>
      </c>
      <c r="D2486" s="13" t="s">
        <v>705</v>
      </c>
      <c r="E2486" s="13" t="s">
        <v>706</v>
      </c>
      <c r="F2486" s="14">
        <v>6670.56</v>
      </c>
      <c r="G2486" s="13" t="s">
        <v>707</v>
      </c>
      <c r="H2486" s="19">
        <v>43983</v>
      </c>
      <c r="I2486" s="13" t="s">
        <v>3193</v>
      </c>
      <c r="J2486" s="13" t="s">
        <v>3270</v>
      </c>
      <c r="K2486" s="20">
        <v>10157</v>
      </c>
      <c r="L2486" s="13" t="s">
        <v>673</v>
      </c>
      <c r="M2486" s="20">
        <v>113040</v>
      </c>
      <c r="N2486" s="13" t="s">
        <v>3271</v>
      </c>
      <c r="O2486" s="13" t="s">
        <v>724</v>
      </c>
      <c r="P2486" s="13" t="s">
        <v>725</v>
      </c>
      <c r="Q2486" s="13" t="s">
        <v>726</v>
      </c>
      <c r="R2486" s="13" t="s">
        <v>714</v>
      </c>
      <c r="S2486" s="13" t="s">
        <v>682</v>
      </c>
    </row>
    <row r="2487" spans="1:19" x14ac:dyDescent="0.25">
      <c r="A2487" s="13" t="s">
        <v>702</v>
      </c>
      <c r="B2487" s="13" t="s">
        <v>703</v>
      </c>
      <c r="C2487" s="13" t="s">
        <v>704</v>
      </c>
      <c r="D2487" s="13" t="s">
        <v>705</v>
      </c>
      <c r="E2487" s="13" t="s">
        <v>706</v>
      </c>
      <c r="F2487" s="14">
        <v>3475.53</v>
      </c>
      <c r="G2487" s="13" t="s">
        <v>707</v>
      </c>
      <c r="H2487" s="19">
        <v>43922</v>
      </c>
      <c r="I2487" s="13" t="s">
        <v>3266</v>
      </c>
      <c r="J2487" s="13" t="s">
        <v>3274</v>
      </c>
      <c r="K2487" s="20">
        <v>10157</v>
      </c>
      <c r="L2487" s="13" t="s">
        <v>673</v>
      </c>
      <c r="M2487" s="20">
        <v>113060</v>
      </c>
      <c r="N2487" s="13" t="s">
        <v>3275</v>
      </c>
      <c r="O2487" s="13" t="s">
        <v>711</v>
      </c>
      <c r="P2487" s="13" t="s">
        <v>712</v>
      </c>
      <c r="Q2487" s="13" t="s">
        <v>1582</v>
      </c>
      <c r="R2487" s="13" t="s">
        <v>714</v>
      </c>
      <c r="S2487" s="13" t="s">
        <v>721</v>
      </c>
    </row>
    <row r="2488" spans="1:19" x14ac:dyDescent="0.25">
      <c r="A2488" s="13" t="s">
        <v>716</v>
      </c>
      <c r="B2488" s="13" t="s">
        <v>703</v>
      </c>
      <c r="C2488" s="13" t="s">
        <v>717</v>
      </c>
      <c r="D2488" s="13" t="s">
        <v>705</v>
      </c>
      <c r="E2488" s="13" t="s">
        <v>706</v>
      </c>
      <c r="F2488" s="14">
        <v>3446.12</v>
      </c>
      <c r="G2488" s="13" t="s">
        <v>707</v>
      </c>
      <c r="H2488" s="19">
        <v>43952</v>
      </c>
      <c r="I2488" s="13" t="s">
        <v>3276</v>
      </c>
      <c r="J2488" s="13" t="s">
        <v>3274</v>
      </c>
      <c r="K2488" s="20">
        <v>10157</v>
      </c>
      <c r="L2488" s="13" t="s">
        <v>673</v>
      </c>
      <c r="M2488" s="20">
        <v>113060</v>
      </c>
      <c r="N2488" s="13" t="s">
        <v>3275</v>
      </c>
      <c r="O2488" s="13" t="s">
        <v>718</v>
      </c>
      <c r="P2488" s="13" t="s">
        <v>719</v>
      </c>
      <c r="Q2488" s="13" t="s">
        <v>720</v>
      </c>
      <c r="R2488" s="13" t="s">
        <v>714</v>
      </c>
      <c r="S2488" s="13" t="s">
        <v>721</v>
      </c>
    </row>
    <row r="2489" spans="1:19" x14ac:dyDescent="0.25">
      <c r="A2489" s="13" t="s">
        <v>722</v>
      </c>
      <c r="B2489" s="13" t="s">
        <v>703</v>
      </c>
      <c r="C2489" s="13" t="s">
        <v>723</v>
      </c>
      <c r="D2489" s="13" t="s">
        <v>705</v>
      </c>
      <c r="E2489" s="13" t="s">
        <v>706</v>
      </c>
      <c r="F2489" s="14">
        <v>461.44</v>
      </c>
      <c r="G2489" s="13" t="s">
        <v>707</v>
      </c>
      <c r="H2489" s="19">
        <v>43983</v>
      </c>
      <c r="I2489" s="13" t="s">
        <v>3277</v>
      </c>
      <c r="J2489" s="13" t="s">
        <v>3274</v>
      </c>
      <c r="K2489" s="20">
        <v>10157</v>
      </c>
      <c r="L2489" s="13" t="s">
        <v>673</v>
      </c>
      <c r="M2489" s="20">
        <v>113060</v>
      </c>
      <c r="N2489" s="13" t="s">
        <v>3275</v>
      </c>
      <c r="O2489" s="13" t="s">
        <v>724</v>
      </c>
      <c r="P2489" s="13" t="s">
        <v>681</v>
      </c>
      <c r="Q2489" s="13" t="s">
        <v>874</v>
      </c>
      <c r="R2489" s="13" t="s">
        <v>714</v>
      </c>
      <c r="S2489" s="13" t="s">
        <v>721</v>
      </c>
    </row>
    <row r="2490" spans="1:19" x14ac:dyDescent="0.25">
      <c r="A2490" s="13" t="s">
        <v>722</v>
      </c>
      <c r="B2490" s="13" t="s">
        <v>703</v>
      </c>
      <c r="C2490" s="13" t="s">
        <v>723</v>
      </c>
      <c r="D2490" s="13" t="s">
        <v>705</v>
      </c>
      <c r="E2490" s="13" t="s">
        <v>706</v>
      </c>
      <c r="F2490" s="14">
        <v>2973.81</v>
      </c>
      <c r="G2490" s="13" t="s">
        <v>707</v>
      </c>
      <c r="H2490" s="19">
        <v>43983</v>
      </c>
      <c r="I2490" s="13" t="s">
        <v>3196</v>
      </c>
      <c r="J2490" s="13" t="s">
        <v>3274</v>
      </c>
      <c r="K2490" s="20">
        <v>10157</v>
      </c>
      <c r="L2490" s="13" t="s">
        <v>673</v>
      </c>
      <c r="M2490" s="20">
        <v>113060</v>
      </c>
      <c r="N2490" s="13" t="s">
        <v>3275</v>
      </c>
      <c r="O2490" s="13" t="s">
        <v>724</v>
      </c>
      <c r="P2490" s="13" t="s">
        <v>725</v>
      </c>
      <c r="Q2490" s="13" t="s">
        <v>726</v>
      </c>
      <c r="R2490" s="13" t="s">
        <v>714</v>
      </c>
      <c r="S2490" s="13" t="s">
        <v>721</v>
      </c>
    </row>
    <row r="2491" spans="1:19" x14ac:dyDescent="0.25">
      <c r="A2491" s="13" t="s">
        <v>702</v>
      </c>
      <c r="B2491" s="13" t="s">
        <v>703</v>
      </c>
      <c r="C2491" s="13" t="s">
        <v>704</v>
      </c>
      <c r="D2491" s="13" t="s">
        <v>705</v>
      </c>
      <c r="E2491" s="13" t="s">
        <v>706</v>
      </c>
      <c r="F2491" s="14">
        <v>390.4</v>
      </c>
      <c r="G2491" s="13" t="s">
        <v>707</v>
      </c>
      <c r="H2491" s="19">
        <v>43922</v>
      </c>
      <c r="I2491" s="13" t="s">
        <v>3269</v>
      </c>
      <c r="J2491" s="13" t="s">
        <v>3278</v>
      </c>
      <c r="K2491" s="20">
        <v>10157</v>
      </c>
      <c r="L2491" s="13" t="s">
        <v>673</v>
      </c>
      <c r="M2491" s="20">
        <v>114000</v>
      </c>
      <c r="N2491" s="13" t="s">
        <v>3279</v>
      </c>
      <c r="O2491" s="13" t="s">
        <v>711</v>
      </c>
      <c r="P2491" s="13" t="s">
        <v>712</v>
      </c>
      <c r="Q2491" s="13" t="s">
        <v>1582</v>
      </c>
      <c r="R2491" s="13" t="s">
        <v>714</v>
      </c>
      <c r="S2491" s="13" t="s">
        <v>741</v>
      </c>
    </row>
    <row r="2492" spans="1:19" x14ac:dyDescent="0.25">
      <c r="A2492" s="13" t="s">
        <v>716</v>
      </c>
      <c r="B2492" s="13" t="s">
        <v>703</v>
      </c>
      <c r="C2492" s="13" t="s">
        <v>717</v>
      </c>
      <c r="D2492" s="13" t="s">
        <v>705</v>
      </c>
      <c r="E2492" s="13" t="s">
        <v>706</v>
      </c>
      <c r="F2492" s="14">
        <v>350.28</v>
      </c>
      <c r="G2492" s="13" t="s">
        <v>707</v>
      </c>
      <c r="H2492" s="19">
        <v>43952</v>
      </c>
      <c r="I2492" s="13" t="s">
        <v>3280</v>
      </c>
      <c r="J2492" s="13" t="s">
        <v>3278</v>
      </c>
      <c r="K2492" s="20">
        <v>10157</v>
      </c>
      <c r="L2492" s="13" t="s">
        <v>673</v>
      </c>
      <c r="M2492" s="20">
        <v>114000</v>
      </c>
      <c r="N2492" s="13" t="s">
        <v>3279</v>
      </c>
      <c r="O2492" s="13" t="s">
        <v>718</v>
      </c>
      <c r="P2492" s="13" t="s">
        <v>719</v>
      </c>
      <c r="Q2492" s="13" t="s">
        <v>720</v>
      </c>
      <c r="R2492" s="13" t="s">
        <v>714</v>
      </c>
      <c r="S2492" s="13" t="s">
        <v>741</v>
      </c>
    </row>
    <row r="2493" spans="1:19" x14ac:dyDescent="0.25">
      <c r="A2493" s="13" t="s">
        <v>722</v>
      </c>
      <c r="B2493" s="13" t="s">
        <v>703</v>
      </c>
      <c r="C2493" s="13" t="s">
        <v>723</v>
      </c>
      <c r="D2493" s="13" t="s">
        <v>705</v>
      </c>
      <c r="E2493" s="13" t="s">
        <v>706</v>
      </c>
      <c r="F2493" s="14">
        <v>350.28</v>
      </c>
      <c r="G2493" s="13" t="s">
        <v>707</v>
      </c>
      <c r="H2493" s="19">
        <v>43983</v>
      </c>
      <c r="I2493" s="13" t="s">
        <v>3199</v>
      </c>
      <c r="J2493" s="13" t="s">
        <v>3278</v>
      </c>
      <c r="K2493" s="20">
        <v>10157</v>
      </c>
      <c r="L2493" s="13" t="s">
        <v>673</v>
      </c>
      <c r="M2493" s="20">
        <v>114000</v>
      </c>
      <c r="N2493" s="13" t="s">
        <v>3279</v>
      </c>
      <c r="O2493" s="13" t="s">
        <v>724</v>
      </c>
      <c r="P2493" s="13" t="s">
        <v>725</v>
      </c>
      <c r="Q2493" s="13" t="s">
        <v>726</v>
      </c>
      <c r="R2493" s="13" t="s">
        <v>714</v>
      </c>
      <c r="S2493" s="13" t="s">
        <v>741</v>
      </c>
    </row>
    <row r="2494" spans="1:19" x14ac:dyDescent="0.25">
      <c r="A2494" s="13" t="s">
        <v>702</v>
      </c>
      <c r="B2494" s="13" t="s">
        <v>703</v>
      </c>
      <c r="C2494" s="13" t="s">
        <v>704</v>
      </c>
      <c r="D2494" s="13" t="s">
        <v>705</v>
      </c>
      <c r="E2494" s="13" t="s">
        <v>706</v>
      </c>
      <c r="F2494" s="14">
        <v>2306.9899999999998</v>
      </c>
      <c r="G2494" s="13" t="s">
        <v>707</v>
      </c>
      <c r="H2494" s="19">
        <v>43922</v>
      </c>
      <c r="I2494" s="13" t="s">
        <v>3272</v>
      </c>
      <c r="J2494" s="13" t="s">
        <v>3281</v>
      </c>
      <c r="K2494" s="20">
        <v>10157</v>
      </c>
      <c r="L2494" s="13" t="s">
        <v>673</v>
      </c>
      <c r="M2494" s="20">
        <v>114010</v>
      </c>
      <c r="N2494" s="13" t="s">
        <v>3282</v>
      </c>
      <c r="O2494" s="13" t="s">
        <v>711</v>
      </c>
      <c r="P2494" s="13" t="s">
        <v>712</v>
      </c>
      <c r="Q2494" s="13" t="s">
        <v>1582</v>
      </c>
      <c r="R2494" s="13" t="s">
        <v>714</v>
      </c>
      <c r="S2494" s="13" t="s">
        <v>715</v>
      </c>
    </row>
    <row r="2495" spans="1:19" x14ac:dyDescent="0.25">
      <c r="A2495" s="13" t="s">
        <v>716</v>
      </c>
      <c r="B2495" s="13" t="s">
        <v>703</v>
      </c>
      <c r="C2495" s="13" t="s">
        <v>717</v>
      </c>
      <c r="D2495" s="13" t="s">
        <v>705</v>
      </c>
      <c r="E2495" s="13" t="s">
        <v>706</v>
      </c>
      <c r="F2495" s="14">
        <v>2338.38</v>
      </c>
      <c r="G2495" s="13" t="s">
        <v>707</v>
      </c>
      <c r="H2495" s="19">
        <v>43952</v>
      </c>
      <c r="I2495" s="13" t="s">
        <v>3283</v>
      </c>
      <c r="J2495" s="13" t="s">
        <v>3281</v>
      </c>
      <c r="K2495" s="20">
        <v>10157</v>
      </c>
      <c r="L2495" s="13" t="s">
        <v>673</v>
      </c>
      <c r="M2495" s="20">
        <v>114010</v>
      </c>
      <c r="N2495" s="13" t="s">
        <v>3282</v>
      </c>
      <c r="O2495" s="13" t="s">
        <v>718</v>
      </c>
      <c r="P2495" s="13" t="s">
        <v>719</v>
      </c>
      <c r="Q2495" s="13" t="s">
        <v>720</v>
      </c>
      <c r="R2495" s="13" t="s">
        <v>714</v>
      </c>
      <c r="S2495" s="13" t="s">
        <v>715</v>
      </c>
    </row>
    <row r="2496" spans="1:19" x14ac:dyDescent="0.25">
      <c r="A2496" s="13" t="s">
        <v>722</v>
      </c>
      <c r="B2496" s="13" t="s">
        <v>703</v>
      </c>
      <c r="C2496" s="13" t="s">
        <v>723</v>
      </c>
      <c r="D2496" s="13" t="s">
        <v>705</v>
      </c>
      <c r="E2496" s="13" t="s">
        <v>706</v>
      </c>
      <c r="F2496" s="14">
        <v>2338.38</v>
      </c>
      <c r="G2496" s="13" t="s">
        <v>707</v>
      </c>
      <c r="H2496" s="19">
        <v>43983</v>
      </c>
      <c r="I2496" s="13" t="s">
        <v>3202</v>
      </c>
      <c r="J2496" s="13" t="s">
        <v>3281</v>
      </c>
      <c r="K2496" s="20">
        <v>10157</v>
      </c>
      <c r="L2496" s="13" t="s">
        <v>673</v>
      </c>
      <c r="M2496" s="20">
        <v>114010</v>
      </c>
      <c r="N2496" s="13" t="s">
        <v>3282</v>
      </c>
      <c r="O2496" s="13" t="s">
        <v>724</v>
      </c>
      <c r="P2496" s="13" t="s">
        <v>725</v>
      </c>
      <c r="Q2496" s="13" t="s">
        <v>726</v>
      </c>
      <c r="R2496" s="13" t="s">
        <v>714</v>
      </c>
      <c r="S2496" s="13" t="s">
        <v>715</v>
      </c>
    </row>
    <row r="2497" spans="1:19" x14ac:dyDescent="0.25">
      <c r="A2497" s="13" t="s">
        <v>702</v>
      </c>
      <c r="B2497" s="13" t="s">
        <v>703</v>
      </c>
      <c r="C2497" s="13" t="s">
        <v>704</v>
      </c>
      <c r="D2497" s="13" t="s">
        <v>705</v>
      </c>
      <c r="E2497" s="13" t="s">
        <v>706</v>
      </c>
      <c r="F2497" s="14">
        <v>372.45</v>
      </c>
      <c r="G2497" s="13" t="s">
        <v>707</v>
      </c>
      <c r="H2497" s="19">
        <v>43922</v>
      </c>
      <c r="I2497" s="13" t="s">
        <v>3276</v>
      </c>
      <c r="J2497" s="13" t="s">
        <v>3284</v>
      </c>
      <c r="K2497" s="20">
        <v>10157</v>
      </c>
      <c r="L2497" s="13" t="s">
        <v>673</v>
      </c>
      <c r="M2497" s="20">
        <v>114020</v>
      </c>
      <c r="N2497" s="13" t="s">
        <v>3285</v>
      </c>
      <c r="O2497" s="13" t="s">
        <v>711</v>
      </c>
      <c r="P2497" s="13" t="s">
        <v>712</v>
      </c>
      <c r="Q2497" s="13" t="s">
        <v>1582</v>
      </c>
      <c r="R2497" s="13" t="s">
        <v>714</v>
      </c>
      <c r="S2497" s="13" t="s">
        <v>730</v>
      </c>
    </row>
    <row r="2498" spans="1:19" x14ac:dyDescent="0.25">
      <c r="A2498" s="13" t="s">
        <v>716</v>
      </c>
      <c r="B2498" s="13" t="s">
        <v>703</v>
      </c>
      <c r="C2498" s="13" t="s">
        <v>717</v>
      </c>
      <c r="D2498" s="13" t="s">
        <v>705</v>
      </c>
      <c r="E2498" s="13" t="s">
        <v>706</v>
      </c>
      <c r="F2498" s="14">
        <v>406.61</v>
      </c>
      <c r="G2498" s="13" t="s">
        <v>707</v>
      </c>
      <c r="H2498" s="19">
        <v>43952</v>
      </c>
      <c r="I2498" s="13" t="s">
        <v>3286</v>
      </c>
      <c r="J2498" s="13" t="s">
        <v>3284</v>
      </c>
      <c r="K2498" s="20">
        <v>10157</v>
      </c>
      <c r="L2498" s="13" t="s">
        <v>673</v>
      </c>
      <c r="M2498" s="20">
        <v>114020</v>
      </c>
      <c r="N2498" s="13" t="s">
        <v>3285</v>
      </c>
      <c r="O2498" s="13" t="s">
        <v>718</v>
      </c>
      <c r="P2498" s="13" t="s">
        <v>719</v>
      </c>
      <c r="Q2498" s="13" t="s">
        <v>720</v>
      </c>
      <c r="R2498" s="13" t="s">
        <v>714</v>
      </c>
      <c r="S2498" s="13" t="s">
        <v>730</v>
      </c>
    </row>
    <row r="2499" spans="1:19" x14ac:dyDescent="0.25">
      <c r="A2499" s="13" t="s">
        <v>722</v>
      </c>
      <c r="B2499" s="13" t="s">
        <v>703</v>
      </c>
      <c r="C2499" s="13" t="s">
        <v>723</v>
      </c>
      <c r="D2499" s="13" t="s">
        <v>705</v>
      </c>
      <c r="E2499" s="13" t="s">
        <v>706</v>
      </c>
      <c r="F2499" s="14">
        <v>433.69</v>
      </c>
      <c r="G2499" s="13" t="s">
        <v>707</v>
      </c>
      <c r="H2499" s="19">
        <v>43983</v>
      </c>
      <c r="I2499" s="13" t="s">
        <v>3205</v>
      </c>
      <c r="J2499" s="13" t="s">
        <v>3284</v>
      </c>
      <c r="K2499" s="20">
        <v>10157</v>
      </c>
      <c r="L2499" s="13" t="s">
        <v>673</v>
      </c>
      <c r="M2499" s="20">
        <v>114020</v>
      </c>
      <c r="N2499" s="13" t="s">
        <v>3285</v>
      </c>
      <c r="O2499" s="13" t="s">
        <v>724</v>
      </c>
      <c r="P2499" s="13" t="s">
        <v>725</v>
      </c>
      <c r="Q2499" s="13" t="s">
        <v>726</v>
      </c>
      <c r="R2499" s="13" t="s">
        <v>714</v>
      </c>
      <c r="S2499" s="13" t="s">
        <v>730</v>
      </c>
    </row>
    <row r="2500" spans="1:19" x14ac:dyDescent="0.25">
      <c r="A2500" s="13" t="s">
        <v>702</v>
      </c>
      <c r="B2500" s="13" t="s">
        <v>703</v>
      </c>
      <c r="C2500" s="13" t="s">
        <v>704</v>
      </c>
      <c r="D2500" s="13" t="s">
        <v>705</v>
      </c>
      <c r="E2500" s="13" t="s">
        <v>706</v>
      </c>
      <c r="F2500" s="14">
        <v>12570.72</v>
      </c>
      <c r="G2500" s="13" t="s">
        <v>707</v>
      </c>
      <c r="H2500" s="19">
        <v>43922</v>
      </c>
      <c r="I2500" s="13" t="s">
        <v>3280</v>
      </c>
      <c r="J2500" s="13" t="s">
        <v>3287</v>
      </c>
      <c r="K2500" s="20">
        <v>10157</v>
      </c>
      <c r="L2500" s="13" t="s">
        <v>673</v>
      </c>
      <c r="M2500" s="20">
        <v>114040</v>
      </c>
      <c r="N2500" s="13" t="s">
        <v>3288</v>
      </c>
      <c r="O2500" s="13" t="s">
        <v>711</v>
      </c>
      <c r="P2500" s="13" t="s">
        <v>712</v>
      </c>
      <c r="Q2500" s="13" t="s">
        <v>1582</v>
      </c>
      <c r="R2500" s="13" t="s">
        <v>714</v>
      </c>
      <c r="S2500" s="13" t="s">
        <v>682</v>
      </c>
    </row>
    <row r="2501" spans="1:19" x14ac:dyDescent="0.25">
      <c r="A2501" s="13" t="s">
        <v>716</v>
      </c>
      <c r="B2501" s="13" t="s">
        <v>703</v>
      </c>
      <c r="C2501" s="13" t="s">
        <v>717</v>
      </c>
      <c r="D2501" s="13" t="s">
        <v>705</v>
      </c>
      <c r="E2501" s="13" t="s">
        <v>706</v>
      </c>
      <c r="F2501" s="14">
        <v>12570.72</v>
      </c>
      <c r="G2501" s="13" t="s">
        <v>707</v>
      </c>
      <c r="H2501" s="19">
        <v>43952</v>
      </c>
      <c r="I2501" s="13" t="s">
        <v>3289</v>
      </c>
      <c r="J2501" s="13" t="s">
        <v>3287</v>
      </c>
      <c r="K2501" s="20">
        <v>10157</v>
      </c>
      <c r="L2501" s="13" t="s">
        <v>673</v>
      </c>
      <c r="M2501" s="20">
        <v>114040</v>
      </c>
      <c r="N2501" s="13" t="s">
        <v>3288</v>
      </c>
      <c r="O2501" s="13" t="s">
        <v>718</v>
      </c>
      <c r="P2501" s="13" t="s">
        <v>719</v>
      </c>
      <c r="Q2501" s="13" t="s">
        <v>720</v>
      </c>
      <c r="R2501" s="13" t="s">
        <v>714</v>
      </c>
      <c r="S2501" s="13" t="s">
        <v>682</v>
      </c>
    </row>
    <row r="2502" spans="1:19" x14ac:dyDescent="0.25">
      <c r="A2502" s="13" t="s">
        <v>722</v>
      </c>
      <c r="B2502" s="13" t="s">
        <v>703</v>
      </c>
      <c r="C2502" s="13" t="s">
        <v>723</v>
      </c>
      <c r="D2502" s="13" t="s">
        <v>705</v>
      </c>
      <c r="E2502" s="13" t="s">
        <v>706</v>
      </c>
      <c r="F2502" s="14">
        <v>12826.61</v>
      </c>
      <c r="G2502" s="13" t="s">
        <v>707</v>
      </c>
      <c r="H2502" s="19">
        <v>43983</v>
      </c>
      <c r="I2502" s="13" t="s">
        <v>3210</v>
      </c>
      <c r="J2502" s="13" t="s">
        <v>3287</v>
      </c>
      <c r="K2502" s="20">
        <v>10157</v>
      </c>
      <c r="L2502" s="13" t="s">
        <v>673</v>
      </c>
      <c r="M2502" s="20">
        <v>114040</v>
      </c>
      <c r="N2502" s="13" t="s">
        <v>3288</v>
      </c>
      <c r="O2502" s="13" t="s">
        <v>724</v>
      </c>
      <c r="P2502" s="13" t="s">
        <v>725</v>
      </c>
      <c r="Q2502" s="13" t="s">
        <v>726</v>
      </c>
      <c r="R2502" s="13" t="s">
        <v>714</v>
      </c>
      <c r="S2502" s="13" t="s">
        <v>682</v>
      </c>
    </row>
    <row r="2503" spans="1:19" x14ac:dyDescent="0.25">
      <c r="A2503" s="13" t="s">
        <v>722</v>
      </c>
      <c r="B2503" s="13" t="s">
        <v>703</v>
      </c>
      <c r="C2503" s="13" t="s">
        <v>723</v>
      </c>
      <c r="D2503" s="13" t="s">
        <v>705</v>
      </c>
      <c r="E2503" s="13" t="s">
        <v>706</v>
      </c>
      <c r="F2503" s="14">
        <v>540.86</v>
      </c>
      <c r="G2503" s="13" t="s">
        <v>707</v>
      </c>
      <c r="H2503" s="19">
        <v>43983</v>
      </c>
      <c r="I2503" s="13" t="s">
        <v>3290</v>
      </c>
      <c r="J2503" s="13" t="s">
        <v>3287</v>
      </c>
      <c r="K2503" s="20">
        <v>10157</v>
      </c>
      <c r="L2503" s="13" t="s">
        <v>673</v>
      </c>
      <c r="M2503" s="20">
        <v>114040</v>
      </c>
      <c r="N2503" s="13" t="s">
        <v>3288</v>
      </c>
      <c r="O2503" s="13" t="s">
        <v>724</v>
      </c>
      <c r="P2503" s="13" t="s">
        <v>681</v>
      </c>
      <c r="Q2503" s="13" t="s">
        <v>874</v>
      </c>
      <c r="R2503" s="13" t="s">
        <v>714</v>
      </c>
      <c r="S2503" s="13" t="s">
        <v>682</v>
      </c>
    </row>
    <row r="2504" spans="1:19" x14ac:dyDescent="0.25">
      <c r="A2504" s="13" t="s">
        <v>702</v>
      </c>
      <c r="B2504" s="13" t="s">
        <v>703</v>
      </c>
      <c r="C2504" s="13" t="s">
        <v>704</v>
      </c>
      <c r="D2504" s="13" t="s">
        <v>705</v>
      </c>
      <c r="E2504" s="13" t="s">
        <v>706</v>
      </c>
      <c r="F2504" s="14">
        <v>12910.86</v>
      </c>
      <c r="G2504" s="13" t="s">
        <v>707</v>
      </c>
      <c r="H2504" s="19">
        <v>43922</v>
      </c>
      <c r="I2504" s="13" t="s">
        <v>3283</v>
      </c>
      <c r="J2504" s="13" t="s">
        <v>3291</v>
      </c>
      <c r="K2504" s="20">
        <v>10157</v>
      </c>
      <c r="L2504" s="13" t="s">
        <v>673</v>
      </c>
      <c r="M2504" s="20">
        <v>114060</v>
      </c>
      <c r="N2504" s="13" t="s">
        <v>3292</v>
      </c>
      <c r="O2504" s="13" t="s">
        <v>711</v>
      </c>
      <c r="P2504" s="13" t="s">
        <v>712</v>
      </c>
      <c r="Q2504" s="13" t="s">
        <v>1582</v>
      </c>
      <c r="R2504" s="13" t="s">
        <v>714</v>
      </c>
      <c r="S2504" s="13" t="s">
        <v>721</v>
      </c>
    </row>
    <row r="2505" spans="1:19" x14ac:dyDescent="0.25">
      <c r="A2505" s="13" t="s">
        <v>716</v>
      </c>
      <c r="B2505" s="13" t="s">
        <v>703</v>
      </c>
      <c r="C2505" s="13" t="s">
        <v>717</v>
      </c>
      <c r="D2505" s="13" t="s">
        <v>705</v>
      </c>
      <c r="E2505" s="13" t="s">
        <v>706</v>
      </c>
      <c r="F2505" s="14">
        <v>12714.25</v>
      </c>
      <c r="G2505" s="13" t="s">
        <v>707</v>
      </c>
      <c r="H2505" s="19">
        <v>43952</v>
      </c>
      <c r="I2505" s="13" t="s">
        <v>3293</v>
      </c>
      <c r="J2505" s="13" t="s">
        <v>3291</v>
      </c>
      <c r="K2505" s="20">
        <v>10157</v>
      </c>
      <c r="L2505" s="13" t="s">
        <v>673</v>
      </c>
      <c r="M2505" s="20">
        <v>114060</v>
      </c>
      <c r="N2505" s="13" t="s">
        <v>3292</v>
      </c>
      <c r="O2505" s="13" t="s">
        <v>718</v>
      </c>
      <c r="P2505" s="13" t="s">
        <v>719</v>
      </c>
      <c r="Q2505" s="13" t="s">
        <v>720</v>
      </c>
      <c r="R2505" s="13" t="s">
        <v>714</v>
      </c>
      <c r="S2505" s="13" t="s">
        <v>721</v>
      </c>
    </row>
    <row r="2506" spans="1:19" x14ac:dyDescent="0.25">
      <c r="A2506" s="13" t="s">
        <v>722</v>
      </c>
      <c r="B2506" s="13" t="s">
        <v>703</v>
      </c>
      <c r="C2506" s="13" t="s">
        <v>723</v>
      </c>
      <c r="D2506" s="13" t="s">
        <v>705</v>
      </c>
      <c r="E2506" s="13" t="s">
        <v>706</v>
      </c>
      <c r="F2506" s="14">
        <v>10914.59</v>
      </c>
      <c r="G2506" s="13" t="s">
        <v>707</v>
      </c>
      <c r="H2506" s="19">
        <v>43983</v>
      </c>
      <c r="I2506" s="13" t="s">
        <v>3213</v>
      </c>
      <c r="J2506" s="13" t="s">
        <v>3291</v>
      </c>
      <c r="K2506" s="20">
        <v>10157</v>
      </c>
      <c r="L2506" s="13" t="s">
        <v>673</v>
      </c>
      <c r="M2506" s="20">
        <v>114060</v>
      </c>
      <c r="N2506" s="13" t="s">
        <v>3292</v>
      </c>
      <c r="O2506" s="13" t="s">
        <v>724</v>
      </c>
      <c r="P2506" s="13" t="s">
        <v>725</v>
      </c>
      <c r="Q2506" s="13" t="s">
        <v>726</v>
      </c>
      <c r="R2506" s="13" t="s">
        <v>714</v>
      </c>
      <c r="S2506" s="13" t="s">
        <v>721</v>
      </c>
    </row>
    <row r="2507" spans="1:19" x14ac:dyDescent="0.25">
      <c r="A2507" s="13" t="s">
        <v>722</v>
      </c>
      <c r="B2507" s="13" t="s">
        <v>703</v>
      </c>
      <c r="C2507" s="13" t="s">
        <v>723</v>
      </c>
      <c r="D2507" s="13" t="s">
        <v>705</v>
      </c>
      <c r="E2507" s="13" t="s">
        <v>706</v>
      </c>
      <c r="F2507" s="14">
        <v>1749.83</v>
      </c>
      <c r="G2507" s="13" t="s">
        <v>707</v>
      </c>
      <c r="H2507" s="19">
        <v>43983</v>
      </c>
      <c r="I2507" s="13" t="s">
        <v>3294</v>
      </c>
      <c r="J2507" s="13" t="s">
        <v>3291</v>
      </c>
      <c r="K2507" s="20">
        <v>10157</v>
      </c>
      <c r="L2507" s="13" t="s">
        <v>673</v>
      </c>
      <c r="M2507" s="20">
        <v>114060</v>
      </c>
      <c r="N2507" s="13" t="s">
        <v>3292</v>
      </c>
      <c r="O2507" s="13" t="s">
        <v>724</v>
      </c>
      <c r="P2507" s="13" t="s">
        <v>681</v>
      </c>
      <c r="Q2507" s="13" t="s">
        <v>874</v>
      </c>
      <c r="R2507" s="13" t="s">
        <v>714</v>
      </c>
      <c r="S2507" s="13" t="s">
        <v>721</v>
      </c>
    </row>
    <row r="2508" spans="1:19" x14ac:dyDescent="0.25">
      <c r="A2508" s="13" t="s">
        <v>702</v>
      </c>
      <c r="B2508" s="13" t="s">
        <v>703</v>
      </c>
      <c r="C2508" s="13" t="s">
        <v>704</v>
      </c>
      <c r="D2508" s="13" t="s">
        <v>705</v>
      </c>
      <c r="E2508" s="13" t="s">
        <v>706</v>
      </c>
      <c r="F2508" s="14">
        <v>648.08000000000004</v>
      </c>
      <c r="G2508" s="13" t="s">
        <v>707</v>
      </c>
      <c r="H2508" s="19">
        <v>43922</v>
      </c>
      <c r="I2508" s="13" t="s">
        <v>3286</v>
      </c>
      <c r="J2508" s="13" t="s">
        <v>3295</v>
      </c>
      <c r="K2508" s="20">
        <v>10185</v>
      </c>
      <c r="L2508" s="13" t="s">
        <v>315</v>
      </c>
      <c r="M2508" s="20">
        <v>111100</v>
      </c>
      <c r="N2508" s="13" t="s">
        <v>3296</v>
      </c>
      <c r="O2508" s="13" t="s">
        <v>711</v>
      </c>
      <c r="P2508" s="13" t="s">
        <v>712</v>
      </c>
      <c r="Q2508" s="13" t="s">
        <v>1582</v>
      </c>
      <c r="R2508" s="13" t="s">
        <v>714</v>
      </c>
      <c r="S2508" s="13" t="s">
        <v>715</v>
      </c>
    </row>
    <row r="2509" spans="1:19" x14ac:dyDescent="0.25">
      <c r="A2509" s="13" t="s">
        <v>716</v>
      </c>
      <c r="B2509" s="13" t="s">
        <v>703</v>
      </c>
      <c r="C2509" s="13" t="s">
        <v>717</v>
      </c>
      <c r="D2509" s="13" t="s">
        <v>705</v>
      </c>
      <c r="E2509" s="13" t="s">
        <v>706</v>
      </c>
      <c r="F2509" s="14">
        <v>648.08000000000004</v>
      </c>
      <c r="G2509" s="13" t="s">
        <v>707</v>
      </c>
      <c r="H2509" s="19">
        <v>43952</v>
      </c>
      <c r="I2509" s="13" t="s">
        <v>3297</v>
      </c>
      <c r="J2509" s="13" t="s">
        <v>3295</v>
      </c>
      <c r="K2509" s="20">
        <v>10185</v>
      </c>
      <c r="L2509" s="13" t="s">
        <v>315</v>
      </c>
      <c r="M2509" s="20">
        <v>111100</v>
      </c>
      <c r="N2509" s="13" t="s">
        <v>3296</v>
      </c>
      <c r="O2509" s="13" t="s">
        <v>718</v>
      </c>
      <c r="P2509" s="13" t="s">
        <v>719</v>
      </c>
      <c r="Q2509" s="13" t="s">
        <v>720</v>
      </c>
      <c r="R2509" s="13" t="s">
        <v>714</v>
      </c>
      <c r="S2509" s="13" t="s">
        <v>715</v>
      </c>
    </row>
    <row r="2510" spans="1:19" x14ac:dyDescent="0.25">
      <c r="A2510" s="13" t="s">
        <v>722</v>
      </c>
      <c r="B2510" s="13" t="s">
        <v>703</v>
      </c>
      <c r="C2510" s="13" t="s">
        <v>723</v>
      </c>
      <c r="D2510" s="13" t="s">
        <v>705</v>
      </c>
      <c r="E2510" s="13" t="s">
        <v>706</v>
      </c>
      <c r="F2510" s="14">
        <v>648.08000000000004</v>
      </c>
      <c r="G2510" s="13" t="s">
        <v>707</v>
      </c>
      <c r="H2510" s="19">
        <v>43983</v>
      </c>
      <c r="I2510" s="13" t="s">
        <v>3216</v>
      </c>
      <c r="J2510" s="13" t="s">
        <v>3295</v>
      </c>
      <c r="K2510" s="20">
        <v>10185</v>
      </c>
      <c r="L2510" s="13" t="s">
        <v>315</v>
      </c>
      <c r="M2510" s="20">
        <v>111100</v>
      </c>
      <c r="N2510" s="13" t="s">
        <v>3296</v>
      </c>
      <c r="O2510" s="13" t="s">
        <v>724</v>
      </c>
      <c r="P2510" s="13" t="s">
        <v>725</v>
      </c>
      <c r="Q2510" s="13" t="s">
        <v>726</v>
      </c>
      <c r="R2510" s="13" t="s">
        <v>714</v>
      </c>
      <c r="S2510" s="13" t="s">
        <v>715</v>
      </c>
    </row>
    <row r="2511" spans="1:19" x14ac:dyDescent="0.25">
      <c r="A2511" s="13" t="s">
        <v>702</v>
      </c>
      <c r="B2511" s="13" t="s">
        <v>703</v>
      </c>
      <c r="C2511" s="13" t="s">
        <v>704</v>
      </c>
      <c r="D2511" s="13" t="s">
        <v>705</v>
      </c>
      <c r="E2511" s="13" t="s">
        <v>706</v>
      </c>
      <c r="F2511" s="14">
        <v>8801.64</v>
      </c>
      <c r="G2511" s="13" t="s">
        <v>707</v>
      </c>
      <c r="H2511" s="19">
        <v>43922</v>
      </c>
      <c r="I2511" s="13" t="s">
        <v>3289</v>
      </c>
      <c r="J2511" s="13" t="s">
        <v>3298</v>
      </c>
      <c r="K2511" s="20">
        <v>10185</v>
      </c>
      <c r="L2511" s="13" t="s">
        <v>315</v>
      </c>
      <c r="M2511" s="20">
        <v>111400</v>
      </c>
      <c r="N2511" s="13" t="s">
        <v>3299</v>
      </c>
      <c r="O2511" s="13" t="s">
        <v>711</v>
      </c>
      <c r="P2511" s="13" t="s">
        <v>712</v>
      </c>
      <c r="Q2511" s="13" t="s">
        <v>1582</v>
      </c>
      <c r="R2511" s="13" t="s">
        <v>714</v>
      </c>
      <c r="S2511" s="13" t="s">
        <v>682</v>
      </c>
    </row>
    <row r="2512" spans="1:19" x14ac:dyDescent="0.25">
      <c r="A2512" s="13" t="s">
        <v>716</v>
      </c>
      <c r="B2512" s="13" t="s">
        <v>703</v>
      </c>
      <c r="C2512" s="13" t="s">
        <v>717</v>
      </c>
      <c r="D2512" s="13" t="s">
        <v>705</v>
      </c>
      <c r="E2512" s="13" t="s">
        <v>706</v>
      </c>
      <c r="F2512" s="14">
        <v>11627.91</v>
      </c>
      <c r="G2512" s="13" t="s">
        <v>707</v>
      </c>
      <c r="H2512" s="19">
        <v>43952</v>
      </c>
      <c r="I2512" s="13" t="s">
        <v>3300</v>
      </c>
      <c r="J2512" s="13" t="s">
        <v>3298</v>
      </c>
      <c r="K2512" s="20">
        <v>10185</v>
      </c>
      <c r="L2512" s="13" t="s">
        <v>315</v>
      </c>
      <c r="M2512" s="20">
        <v>111400</v>
      </c>
      <c r="N2512" s="13" t="s">
        <v>3299</v>
      </c>
      <c r="O2512" s="13" t="s">
        <v>718</v>
      </c>
      <c r="P2512" s="13" t="s">
        <v>719</v>
      </c>
      <c r="Q2512" s="13" t="s">
        <v>720</v>
      </c>
      <c r="R2512" s="13" t="s">
        <v>714</v>
      </c>
      <c r="S2512" s="13" t="s">
        <v>682</v>
      </c>
    </row>
    <row r="2513" spans="1:19" x14ac:dyDescent="0.25">
      <c r="A2513" s="13" t="s">
        <v>722</v>
      </c>
      <c r="B2513" s="13" t="s">
        <v>703</v>
      </c>
      <c r="C2513" s="13" t="s">
        <v>723</v>
      </c>
      <c r="D2513" s="13" t="s">
        <v>705</v>
      </c>
      <c r="E2513" s="13" t="s">
        <v>706</v>
      </c>
      <c r="F2513" s="14">
        <v>11552</v>
      </c>
      <c r="G2513" s="13" t="s">
        <v>707</v>
      </c>
      <c r="H2513" s="19">
        <v>43983</v>
      </c>
      <c r="I2513" s="13" t="s">
        <v>3219</v>
      </c>
      <c r="J2513" s="13" t="s">
        <v>3298</v>
      </c>
      <c r="K2513" s="20">
        <v>10185</v>
      </c>
      <c r="L2513" s="13" t="s">
        <v>315</v>
      </c>
      <c r="M2513" s="20">
        <v>111400</v>
      </c>
      <c r="N2513" s="13" t="s">
        <v>3299</v>
      </c>
      <c r="O2513" s="13" t="s">
        <v>724</v>
      </c>
      <c r="P2513" s="13" t="s">
        <v>725</v>
      </c>
      <c r="Q2513" s="13" t="s">
        <v>726</v>
      </c>
      <c r="R2513" s="13" t="s">
        <v>714</v>
      </c>
      <c r="S2513" s="13" t="s">
        <v>682</v>
      </c>
    </row>
    <row r="2514" spans="1:19" x14ac:dyDescent="0.25">
      <c r="A2514" s="13" t="s">
        <v>716</v>
      </c>
      <c r="B2514" s="13" t="s">
        <v>703</v>
      </c>
      <c r="C2514" s="13" t="s">
        <v>717</v>
      </c>
      <c r="D2514" s="13" t="s">
        <v>705</v>
      </c>
      <c r="E2514" s="13" t="s">
        <v>706</v>
      </c>
      <c r="F2514" s="14">
        <v>783.9</v>
      </c>
      <c r="G2514" s="13" t="s">
        <v>707</v>
      </c>
      <c r="H2514" s="19">
        <v>43952</v>
      </c>
      <c r="I2514" s="13" t="s">
        <v>3301</v>
      </c>
      <c r="J2514" s="13" t="s">
        <v>3302</v>
      </c>
      <c r="K2514" s="20">
        <v>10185</v>
      </c>
      <c r="L2514" s="13" t="s">
        <v>315</v>
      </c>
      <c r="M2514" s="20">
        <v>111500</v>
      </c>
      <c r="N2514" s="13" t="s">
        <v>3303</v>
      </c>
      <c r="O2514" s="13" t="s">
        <v>718</v>
      </c>
      <c r="P2514" s="13" t="s">
        <v>719</v>
      </c>
      <c r="Q2514" s="13" t="s">
        <v>720</v>
      </c>
      <c r="R2514" s="13" t="s">
        <v>714</v>
      </c>
      <c r="S2514" s="13" t="s">
        <v>686</v>
      </c>
    </row>
    <row r="2515" spans="1:19" x14ac:dyDescent="0.25">
      <c r="A2515" s="13" t="s">
        <v>702</v>
      </c>
      <c r="B2515" s="13" t="s">
        <v>703</v>
      </c>
      <c r="C2515" s="13" t="s">
        <v>704</v>
      </c>
      <c r="D2515" s="13" t="s">
        <v>705</v>
      </c>
      <c r="E2515" s="13" t="s">
        <v>706</v>
      </c>
      <c r="F2515" s="14">
        <v>3938.4</v>
      </c>
      <c r="G2515" s="13" t="s">
        <v>707</v>
      </c>
      <c r="H2515" s="19">
        <v>43922</v>
      </c>
      <c r="I2515" s="13" t="s">
        <v>3293</v>
      </c>
      <c r="J2515" s="13" t="s">
        <v>3304</v>
      </c>
      <c r="K2515" s="20">
        <v>10185</v>
      </c>
      <c r="L2515" s="13" t="s">
        <v>315</v>
      </c>
      <c r="M2515" s="20">
        <v>111600</v>
      </c>
      <c r="N2515" s="13" t="s">
        <v>3305</v>
      </c>
      <c r="O2515" s="13" t="s">
        <v>711</v>
      </c>
      <c r="P2515" s="13" t="s">
        <v>712</v>
      </c>
      <c r="Q2515" s="13" t="s">
        <v>1582</v>
      </c>
      <c r="R2515" s="13" t="s">
        <v>714</v>
      </c>
      <c r="S2515" s="13" t="s">
        <v>721</v>
      </c>
    </row>
    <row r="2516" spans="1:19" x14ac:dyDescent="0.25">
      <c r="A2516" s="13" t="s">
        <v>716</v>
      </c>
      <c r="B2516" s="13" t="s">
        <v>703</v>
      </c>
      <c r="C2516" s="13" t="s">
        <v>717</v>
      </c>
      <c r="D2516" s="13" t="s">
        <v>705</v>
      </c>
      <c r="E2516" s="13" t="s">
        <v>706</v>
      </c>
      <c r="F2516" s="14">
        <v>4876.49</v>
      </c>
      <c r="G2516" s="13" t="s">
        <v>707</v>
      </c>
      <c r="H2516" s="19">
        <v>43952</v>
      </c>
      <c r="I2516" s="13" t="s">
        <v>3306</v>
      </c>
      <c r="J2516" s="13" t="s">
        <v>3304</v>
      </c>
      <c r="K2516" s="20">
        <v>10185</v>
      </c>
      <c r="L2516" s="13" t="s">
        <v>315</v>
      </c>
      <c r="M2516" s="20">
        <v>111600</v>
      </c>
      <c r="N2516" s="13" t="s">
        <v>3305</v>
      </c>
      <c r="O2516" s="13" t="s">
        <v>718</v>
      </c>
      <c r="P2516" s="13" t="s">
        <v>719</v>
      </c>
      <c r="Q2516" s="13" t="s">
        <v>720</v>
      </c>
      <c r="R2516" s="13" t="s">
        <v>714</v>
      </c>
      <c r="S2516" s="13" t="s">
        <v>721</v>
      </c>
    </row>
    <row r="2517" spans="1:19" x14ac:dyDescent="0.25">
      <c r="A2517" s="13" t="s">
        <v>722</v>
      </c>
      <c r="B2517" s="13" t="s">
        <v>703</v>
      </c>
      <c r="C2517" s="13" t="s">
        <v>723</v>
      </c>
      <c r="D2517" s="13" t="s">
        <v>705</v>
      </c>
      <c r="E2517" s="13" t="s">
        <v>706</v>
      </c>
      <c r="F2517" s="14">
        <v>4045.34</v>
      </c>
      <c r="G2517" s="13" t="s">
        <v>707</v>
      </c>
      <c r="H2517" s="19">
        <v>43983</v>
      </c>
      <c r="I2517" s="13" t="s">
        <v>3222</v>
      </c>
      <c r="J2517" s="13" t="s">
        <v>3304</v>
      </c>
      <c r="K2517" s="20">
        <v>10185</v>
      </c>
      <c r="L2517" s="13" t="s">
        <v>315</v>
      </c>
      <c r="M2517" s="20">
        <v>111600</v>
      </c>
      <c r="N2517" s="13" t="s">
        <v>3305</v>
      </c>
      <c r="O2517" s="13" t="s">
        <v>724</v>
      </c>
      <c r="P2517" s="13" t="s">
        <v>725</v>
      </c>
      <c r="Q2517" s="13" t="s">
        <v>726</v>
      </c>
      <c r="R2517" s="13" t="s">
        <v>714</v>
      </c>
      <c r="S2517" s="13" t="s">
        <v>721</v>
      </c>
    </row>
    <row r="2518" spans="1:19" x14ac:dyDescent="0.25">
      <c r="A2518" s="13" t="s">
        <v>702</v>
      </c>
      <c r="B2518" s="13" t="s">
        <v>703</v>
      </c>
      <c r="C2518" s="13" t="s">
        <v>704</v>
      </c>
      <c r="D2518" s="13" t="s">
        <v>705</v>
      </c>
      <c r="E2518" s="13" t="s">
        <v>706</v>
      </c>
      <c r="F2518" s="14">
        <v>804.52</v>
      </c>
      <c r="G2518" s="13" t="s">
        <v>707</v>
      </c>
      <c r="H2518" s="19">
        <v>43922</v>
      </c>
      <c r="I2518" s="13" t="s">
        <v>3297</v>
      </c>
      <c r="J2518" s="13" t="s">
        <v>3307</v>
      </c>
      <c r="K2518" s="20">
        <v>10185</v>
      </c>
      <c r="L2518" s="13" t="s">
        <v>315</v>
      </c>
      <c r="M2518" s="20">
        <v>113040</v>
      </c>
      <c r="N2518" s="13" t="s">
        <v>3308</v>
      </c>
      <c r="O2518" s="13" t="s">
        <v>711</v>
      </c>
      <c r="P2518" s="13" t="s">
        <v>712</v>
      </c>
      <c r="Q2518" s="13" t="s">
        <v>1582</v>
      </c>
      <c r="R2518" s="13" t="s">
        <v>714</v>
      </c>
      <c r="S2518" s="13" t="s">
        <v>682</v>
      </c>
    </row>
    <row r="2519" spans="1:19" x14ac:dyDescent="0.25">
      <c r="A2519" s="13" t="s">
        <v>716</v>
      </c>
      <c r="B2519" s="13" t="s">
        <v>703</v>
      </c>
      <c r="C2519" s="13" t="s">
        <v>717</v>
      </c>
      <c r="D2519" s="13" t="s">
        <v>705</v>
      </c>
      <c r="E2519" s="13" t="s">
        <v>706</v>
      </c>
      <c r="F2519" s="14">
        <v>1192.6099999999999</v>
      </c>
      <c r="G2519" s="13" t="s">
        <v>707</v>
      </c>
      <c r="H2519" s="19">
        <v>43952</v>
      </c>
      <c r="I2519" s="13" t="s">
        <v>3309</v>
      </c>
      <c r="J2519" s="13" t="s">
        <v>3307</v>
      </c>
      <c r="K2519" s="20">
        <v>10185</v>
      </c>
      <c r="L2519" s="13" t="s">
        <v>315</v>
      </c>
      <c r="M2519" s="20">
        <v>113040</v>
      </c>
      <c r="N2519" s="13" t="s">
        <v>3308</v>
      </c>
      <c r="O2519" s="13" t="s">
        <v>718</v>
      </c>
      <c r="P2519" s="13" t="s">
        <v>719</v>
      </c>
      <c r="Q2519" s="13" t="s">
        <v>720</v>
      </c>
      <c r="R2519" s="13" t="s">
        <v>714</v>
      </c>
      <c r="S2519" s="13" t="s">
        <v>682</v>
      </c>
    </row>
    <row r="2520" spans="1:19" x14ac:dyDescent="0.25">
      <c r="A2520" s="13" t="s">
        <v>722</v>
      </c>
      <c r="B2520" s="13" t="s">
        <v>703</v>
      </c>
      <c r="C2520" s="13" t="s">
        <v>723</v>
      </c>
      <c r="D2520" s="13" t="s">
        <v>705</v>
      </c>
      <c r="E2520" s="13" t="s">
        <v>706</v>
      </c>
      <c r="F2520" s="14">
        <v>1182.45</v>
      </c>
      <c r="G2520" s="13" t="s">
        <v>707</v>
      </c>
      <c r="H2520" s="19">
        <v>43983</v>
      </c>
      <c r="I2520" s="13" t="s">
        <v>3223</v>
      </c>
      <c r="J2520" s="13" t="s">
        <v>3307</v>
      </c>
      <c r="K2520" s="20">
        <v>10185</v>
      </c>
      <c r="L2520" s="13" t="s">
        <v>315</v>
      </c>
      <c r="M2520" s="20">
        <v>113040</v>
      </c>
      <c r="N2520" s="13" t="s">
        <v>3308</v>
      </c>
      <c r="O2520" s="13" t="s">
        <v>724</v>
      </c>
      <c r="P2520" s="13" t="s">
        <v>725</v>
      </c>
      <c r="Q2520" s="13" t="s">
        <v>726</v>
      </c>
      <c r="R2520" s="13" t="s">
        <v>714</v>
      </c>
      <c r="S2520" s="13" t="s">
        <v>682</v>
      </c>
    </row>
    <row r="2521" spans="1:19" x14ac:dyDescent="0.25">
      <c r="A2521" s="13" t="s">
        <v>716</v>
      </c>
      <c r="B2521" s="13" t="s">
        <v>703</v>
      </c>
      <c r="C2521" s="13" t="s">
        <v>717</v>
      </c>
      <c r="D2521" s="13" t="s">
        <v>705</v>
      </c>
      <c r="E2521" s="13" t="s">
        <v>706</v>
      </c>
      <c r="F2521" s="14">
        <v>84.85</v>
      </c>
      <c r="G2521" s="13" t="s">
        <v>707</v>
      </c>
      <c r="H2521" s="19">
        <v>43952</v>
      </c>
      <c r="I2521" s="13" t="s">
        <v>3310</v>
      </c>
      <c r="J2521" s="13" t="s">
        <v>3311</v>
      </c>
      <c r="K2521" s="20">
        <v>10185</v>
      </c>
      <c r="L2521" s="13" t="s">
        <v>315</v>
      </c>
      <c r="M2521" s="20">
        <v>113050</v>
      </c>
      <c r="N2521" s="13" t="s">
        <v>3312</v>
      </c>
      <c r="O2521" s="13" t="s">
        <v>718</v>
      </c>
      <c r="P2521" s="13" t="s">
        <v>719</v>
      </c>
      <c r="Q2521" s="13" t="s">
        <v>720</v>
      </c>
      <c r="R2521" s="13" t="s">
        <v>714</v>
      </c>
      <c r="S2521" s="13" t="s">
        <v>686</v>
      </c>
    </row>
    <row r="2522" spans="1:19" x14ac:dyDescent="0.25">
      <c r="A2522" s="13" t="s">
        <v>702</v>
      </c>
      <c r="B2522" s="13" t="s">
        <v>703</v>
      </c>
      <c r="C2522" s="13" t="s">
        <v>704</v>
      </c>
      <c r="D2522" s="13" t="s">
        <v>705</v>
      </c>
      <c r="E2522" s="13" t="s">
        <v>706</v>
      </c>
      <c r="F2522" s="14">
        <v>338.76</v>
      </c>
      <c r="G2522" s="13" t="s">
        <v>707</v>
      </c>
      <c r="H2522" s="19">
        <v>43922</v>
      </c>
      <c r="I2522" s="13" t="s">
        <v>3300</v>
      </c>
      <c r="J2522" s="13" t="s">
        <v>3313</v>
      </c>
      <c r="K2522" s="20">
        <v>10185</v>
      </c>
      <c r="L2522" s="13" t="s">
        <v>315</v>
      </c>
      <c r="M2522" s="20">
        <v>113060</v>
      </c>
      <c r="N2522" s="13" t="s">
        <v>3314</v>
      </c>
      <c r="O2522" s="13" t="s">
        <v>711</v>
      </c>
      <c r="P2522" s="13" t="s">
        <v>712</v>
      </c>
      <c r="Q2522" s="13" t="s">
        <v>1582</v>
      </c>
      <c r="R2522" s="13" t="s">
        <v>714</v>
      </c>
      <c r="S2522" s="13" t="s">
        <v>721</v>
      </c>
    </row>
    <row r="2523" spans="1:19" x14ac:dyDescent="0.25">
      <c r="A2523" s="13" t="s">
        <v>716</v>
      </c>
      <c r="B2523" s="13" t="s">
        <v>703</v>
      </c>
      <c r="C2523" s="13" t="s">
        <v>717</v>
      </c>
      <c r="D2523" s="13" t="s">
        <v>705</v>
      </c>
      <c r="E2523" s="13" t="s">
        <v>706</v>
      </c>
      <c r="F2523" s="14">
        <v>368.12</v>
      </c>
      <c r="G2523" s="13" t="s">
        <v>707</v>
      </c>
      <c r="H2523" s="19">
        <v>43952</v>
      </c>
      <c r="I2523" s="13" t="s">
        <v>3315</v>
      </c>
      <c r="J2523" s="13" t="s">
        <v>3313</v>
      </c>
      <c r="K2523" s="20">
        <v>10185</v>
      </c>
      <c r="L2523" s="13" t="s">
        <v>315</v>
      </c>
      <c r="M2523" s="20">
        <v>113060</v>
      </c>
      <c r="N2523" s="13" t="s">
        <v>3314</v>
      </c>
      <c r="O2523" s="13" t="s">
        <v>718</v>
      </c>
      <c r="P2523" s="13" t="s">
        <v>719</v>
      </c>
      <c r="Q2523" s="13" t="s">
        <v>720</v>
      </c>
      <c r="R2523" s="13" t="s">
        <v>714</v>
      </c>
      <c r="S2523" s="13" t="s">
        <v>721</v>
      </c>
    </row>
    <row r="2524" spans="1:19" x14ac:dyDescent="0.25">
      <c r="A2524" s="13" t="s">
        <v>722</v>
      </c>
      <c r="B2524" s="13" t="s">
        <v>703</v>
      </c>
      <c r="C2524" s="13" t="s">
        <v>723</v>
      </c>
      <c r="D2524" s="13" t="s">
        <v>705</v>
      </c>
      <c r="E2524" s="13" t="s">
        <v>706</v>
      </c>
      <c r="F2524" s="14">
        <v>353.44</v>
      </c>
      <c r="G2524" s="13" t="s">
        <v>707</v>
      </c>
      <c r="H2524" s="19">
        <v>43983</v>
      </c>
      <c r="I2524" s="13" t="s">
        <v>3228</v>
      </c>
      <c r="J2524" s="13" t="s">
        <v>3313</v>
      </c>
      <c r="K2524" s="20">
        <v>10185</v>
      </c>
      <c r="L2524" s="13" t="s">
        <v>315</v>
      </c>
      <c r="M2524" s="20">
        <v>113060</v>
      </c>
      <c r="N2524" s="13" t="s">
        <v>3314</v>
      </c>
      <c r="O2524" s="13" t="s">
        <v>724</v>
      </c>
      <c r="P2524" s="13" t="s">
        <v>725</v>
      </c>
      <c r="Q2524" s="13" t="s">
        <v>726</v>
      </c>
      <c r="R2524" s="13" t="s">
        <v>714</v>
      </c>
      <c r="S2524" s="13" t="s">
        <v>721</v>
      </c>
    </row>
    <row r="2525" spans="1:19" x14ac:dyDescent="0.25">
      <c r="A2525" s="13" t="s">
        <v>702</v>
      </c>
      <c r="B2525" s="13" t="s">
        <v>703</v>
      </c>
      <c r="C2525" s="13" t="s">
        <v>704</v>
      </c>
      <c r="D2525" s="13" t="s">
        <v>705</v>
      </c>
      <c r="E2525" s="13" t="s">
        <v>706</v>
      </c>
      <c r="F2525" s="14">
        <v>179.92</v>
      </c>
      <c r="G2525" s="13" t="s">
        <v>707</v>
      </c>
      <c r="H2525" s="19">
        <v>43922</v>
      </c>
      <c r="I2525" s="13" t="s">
        <v>3301</v>
      </c>
      <c r="J2525" s="13" t="s">
        <v>3316</v>
      </c>
      <c r="K2525" s="20">
        <v>10185</v>
      </c>
      <c r="L2525" s="13" t="s">
        <v>315</v>
      </c>
      <c r="M2525" s="20">
        <v>114010</v>
      </c>
      <c r="N2525" s="13" t="s">
        <v>3317</v>
      </c>
      <c r="O2525" s="13" t="s">
        <v>711</v>
      </c>
      <c r="P2525" s="13" t="s">
        <v>712</v>
      </c>
      <c r="Q2525" s="13" t="s">
        <v>1582</v>
      </c>
      <c r="R2525" s="13" t="s">
        <v>714</v>
      </c>
      <c r="S2525" s="13" t="s">
        <v>715</v>
      </c>
    </row>
    <row r="2526" spans="1:19" x14ac:dyDescent="0.25">
      <c r="A2526" s="13" t="s">
        <v>716</v>
      </c>
      <c r="B2526" s="13" t="s">
        <v>703</v>
      </c>
      <c r="C2526" s="13" t="s">
        <v>717</v>
      </c>
      <c r="D2526" s="13" t="s">
        <v>705</v>
      </c>
      <c r="E2526" s="13" t="s">
        <v>706</v>
      </c>
      <c r="F2526" s="14">
        <v>179.92</v>
      </c>
      <c r="G2526" s="13" t="s">
        <v>707</v>
      </c>
      <c r="H2526" s="19">
        <v>43952</v>
      </c>
      <c r="I2526" s="13" t="s">
        <v>3318</v>
      </c>
      <c r="J2526" s="13" t="s">
        <v>3316</v>
      </c>
      <c r="K2526" s="20">
        <v>10185</v>
      </c>
      <c r="L2526" s="13" t="s">
        <v>315</v>
      </c>
      <c r="M2526" s="20">
        <v>114010</v>
      </c>
      <c r="N2526" s="13" t="s">
        <v>3317</v>
      </c>
      <c r="O2526" s="13" t="s">
        <v>718</v>
      </c>
      <c r="P2526" s="13" t="s">
        <v>719</v>
      </c>
      <c r="Q2526" s="13" t="s">
        <v>720</v>
      </c>
      <c r="R2526" s="13" t="s">
        <v>714</v>
      </c>
      <c r="S2526" s="13" t="s">
        <v>715</v>
      </c>
    </row>
    <row r="2527" spans="1:19" x14ac:dyDescent="0.25">
      <c r="A2527" s="13" t="s">
        <v>722</v>
      </c>
      <c r="B2527" s="13" t="s">
        <v>703</v>
      </c>
      <c r="C2527" s="13" t="s">
        <v>723</v>
      </c>
      <c r="D2527" s="13" t="s">
        <v>705</v>
      </c>
      <c r="E2527" s="13" t="s">
        <v>706</v>
      </c>
      <c r="F2527" s="14">
        <v>179.92</v>
      </c>
      <c r="G2527" s="13" t="s">
        <v>707</v>
      </c>
      <c r="H2527" s="19">
        <v>43983</v>
      </c>
      <c r="I2527" s="13" t="s">
        <v>3231</v>
      </c>
      <c r="J2527" s="13" t="s">
        <v>3316</v>
      </c>
      <c r="K2527" s="20">
        <v>10185</v>
      </c>
      <c r="L2527" s="13" t="s">
        <v>315</v>
      </c>
      <c r="M2527" s="20">
        <v>114010</v>
      </c>
      <c r="N2527" s="13" t="s">
        <v>3317</v>
      </c>
      <c r="O2527" s="13" t="s">
        <v>724</v>
      </c>
      <c r="P2527" s="13" t="s">
        <v>725</v>
      </c>
      <c r="Q2527" s="13" t="s">
        <v>726</v>
      </c>
      <c r="R2527" s="13" t="s">
        <v>714</v>
      </c>
      <c r="S2527" s="13" t="s">
        <v>715</v>
      </c>
    </row>
    <row r="2528" spans="1:19" x14ac:dyDescent="0.25">
      <c r="A2528" s="13" t="s">
        <v>702</v>
      </c>
      <c r="B2528" s="13" t="s">
        <v>703</v>
      </c>
      <c r="C2528" s="13" t="s">
        <v>704</v>
      </c>
      <c r="D2528" s="13" t="s">
        <v>705</v>
      </c>
      <c r="E2528" s="13" t="s">
        <v>706</v>
      </c>
      <c r="F2528" s="14">
        <v>2073.86</v>
      </c>
      <c r="G2528" s="13" t="s">
        <v>707</v>
      </c>
      <c r="H2528" s="19">
        <v>43922</v>
      </c>
      <c r="I2528" s="13" t="s">
        <v>3306</v>
      </c>
      <c r="J2528" s="13" t="s">
        <v>3319</v>
      </c>
      <c r="K2528" s="20">
        <v>10185</v>
      </c>
      <c r="L2528" s="13" t="s">
        <v>315</v>
      </c>
      <c r="M2528" s="20">
        <v>114040</v>
      </c>
      <c r="N2528" s="13" t="s">
        <v>3320</v>
      </c>
      <c r="O2528" s="13" t="s">
        <v>711</v>
      </c>
      <c r="P2528" s="13" t="s">
        <v>712</v>
      </c>
      <c r="Q2528" s="13" t="s">
        <v>1582</v>
      </c>
      <c r="R2528" s="13" t="s">
        <v>714</v>
      </c>
      <c r="S2528" s="13" t="s">
        <v>682</v>
      </c>
    </row>
    <row r="2529" spans="1:19" x14ac:dyDescent="0.25">
      <c r="A2529" s="13" t="s">
        <v>716</v>
      </c>
      <c r="B2529" s="13" t="s">
        <v>703</v>
      </c>
      <c r="C2529" s="13" t="s">
        <v>717</v>
      </c>
      <c r="D2529" s="13" t="s">
        <v>705</v>
      </c>
      <c r="E2529" s="13" t="s">
        <v>706</v>
      </c>
      <c r="F2529" s="14">
        <v>2739.79</v>
      </c>
      <c r="G2529" s="13" t="s">
        <v>707</v>
      </c>
      <c r="H2529" s="19">
        <v>43952</v>
      </c>
      <c r="I2529" s="13" t="s">
        <v>3321</v>
      </c>
      <c r="J2529" s="13" t="s">
        <v>3319</v>
      </c>
      <c r="K2529" s="20">
        <v>10185</v>
      </c>
      <c r="L2529" s="13" t="s">
        <v>315</v>
      </c>
      <c r="M2529" s="20">
        <v>114040</v>
      </c>
      <c r="N2529" s="13" t="s">
        <v>3320</v>
      </c>
      <c r="O2529" s="13" t="s">
        <v>718</v>
      </c>
      <c r="P2529" s="13" t="s">
        <v>719</v>
      </c>
      <c r="Q2529" s="13" t="s">
        <v>720</v>
      </c>
      <c r="R2529" s="13" t="s">
        <v>714</v>
      </c>
      <c r="S2529" s="13" t="s">
        <v>682</v>
      </c>
    </row>
    <row r="2530" spans="1:19" x14ac:dyDescent="0.25">
      <c r="A2530" s="13" t="s">
        <v>722</v>
      </c>
      <c r="B2530" s="13" t="s">
        <v>703</v>
      </c>
      <c r="C2530" s="13" t="s">
        <v>723</v>
      </c>
      <c r="D2530" s="13" t="s">
        <v>705</v>
      </c>
      <c r="E2530" s="13" t="s">
        <v>706</v>
      </c>
      <c r="F2530" s="14">
        <v>2632.15</v>
      </c>
      <c r="G2530" s="13" t="s">
        <v>707</v>
      </c>
      <c r="H2530" s="19">
        <v>43983</v>
      </c>
      <c r="I2530" s="13" t="s">
        <v>3234</v>
      </c>
      <c r="J2530" s="13" t="s">
        <v>3319</v>
      </c>
      <c r="K2530" s="20">
        <v>10185</v>
      </c>
      <c r="L2530" s="13" t="s">
        <v>315</v>
      </c>
      <c r="M2530" s="20">
        <v>114040</v>
      </c>
      <c r="N2530" s="13" t="s">
        <v>3320</v>
      </c>
      <c r="O2530" s="13" t="s">
        <v>724</v>
      </c>
      <c r="P2530" s="13" t="s">
        <v>725</v>
      </c>
      <c r="Q2530" s="13" t="s">
        <v>726</v>
      </c>
      <c r="R2530" s="13" t="s">
        <v>714</v>
      </c>
      <c r="S2530" s="13" t="s">
        <v>682</v>
      </c>
    </row>
    <row r="2531" spans="1:19" x14ac:dyDescent="0.25">
      <c r="A2531" s="13" t="s">
        <v>716</v>
      </c>
      <c r="B2531" s="13" t="s">
        <v>703</v>
      </c>
      <c r="C2531" s="13" t="s">
        <v>717</v>
      </c>
      <c r="D2531" s="13" t="s">
        <v>705</v>
      </c>
      <c r="E2531" s="13" t="s">
        <v>706</v>
      </c>
      <c r="F2531" s="14">
        <v>185.63</v>
      </c>
      <c r="G2531" s="13" t="s">
        <v>707</v>
      </c>
      <c r="H2531" s="19">
        <v>43952</v>
      </c>
      <c r="I2531" s="13" t="s">
        <v>3322</v>
      </c>
      <c r="J2531" s="13" t="s">
        <v>3323</v>
      </c>
      <c r="K2531" s="20">
        <v>10185</v>
      </c>
      <c r="L2531" s="13" t="s">
        <v>315</v>
      </c>
      <c r="M2531" s="20">
        <v>114050</v>
      </c>
      <c r="N2531" s="13" t="s">
        <v>3324</v>
      </c>
      <c r="O2531" s="13" t="s">
        <v>718</v>
      </c>
      <c r="P2531" s="13" t="s">
        <v>719</v>
      </c>
      <c r="Q2531" s="13" t="s">
        <v>720</v>
      </c>
      <c r="R2531" s="13" t="s">
        <v>714</v>
      </c>
      <c r="S2531" s="13" t="s">
        <v>686</v>
      </c>
    </row>
    <row r="2532" spans="1:19" x14ac:dyDescent="0.25">
      <c r="A2532" s="13" t="s">
        <v>702</v>
      </c>
      <c r="B2532" s="13" t="s">
        <v>703</v>
      </c>
      <c r="C2532" s="13" t="s">
        <v>704</v>
      </c>
      <c r="D2532" s="13" t="s">
        <v>705</v>
      </c>
      <c r="E2532" s="13" t="s">
        <v>706</v>
      </c>
      <c r="F2532" s="14">
        <v>1093.3399999999999</v>
      </c>
      <c r="G2532" s="13" t="s">
        <v>707</v>
      </c>
      <c r="H2532" s="19">
        <v>43922</v>
      </c>
      <c r="I2532" s="13" t="s">
        <v>3309</v>
      </c>
      <c r="J2532" s="13" t="s">
        <v>3325</v>
      </c>
      <c r="K2532" s="20">
        <v>10185</v>
      </c>
      <c r="L2532" s="13" t="s">
        <v>315</v>
      </c>
      <c r="M2532" s="20">
        <v>114060</v>
      </c>
      <c r="N2532" s="13" t="s">
        <v>3326</v>
      </c>
      <c r="O2532" s="13" t="s">
        <v>711</v>
      </c>
      <c r="P2532" s="13" t="s">
        <v>712</v>
      </c>
      <c r="Q2532" s="13" t="s">
        <v>1582</v>
      </c>
      <c r="R2532" s="13" t="s">
        <v>714</v>
      </c>
      <c r="S2532" s="13" t="s">
        <v>721</v>
      </c>
    </row>
    <row r="2533" spans="1:19" x14ac:dyDescent="0.25">
      <c r="A2533" s="13" t="s">
        <v>716</v>
      </c>
      <c r="B2533" s="13" t="s">
        <v>703</v>
      </c>
      <c r="C2533" s="13" t="s">
        <v>717</v>
      </c>
      <c r="D2533" s="13" t="s">
        <v>705</v>
      </c>
      <c r="E2533" s="13" t="s">
        <v>706</v>
      </c>
      <c r="F2533" s="14">
        <v>1353.77</v>
      </c>
      <c r="G2533" s="13" t="s">
        <v>707</v>
      </c>
      <c r="H2533" s="19">
        <v>43952</v>
      </c>
      <c r="I2533" s="13" t="s">
        <v>3327</v>
      </c>
      <c r="J2533" s="13" t="s">
        <v>3325</v>
      </c>
      <c r="K2533" s="20">
        <v>10185</v>
      </c>
      <c r="L2533" s="13" t="s">
        <v>315</v>
      </c>
      <c r="M2533" s="20">
        <v>114060</v>
      </c>
      <c r="N2533" s="13" t="s">
        <v>3326</v>
      </c>
      <c r="O2533" s="13" t="s">
        <v>718</v>
      </c>
      <c r="P2533" s="13" t="s">
        <v>719</v>
      </c>
      <c r="Q2533" s="13" t="s">
        <v>720</v>
      </c>
      <c r="R2533" s="13" t="s">
        <v>714</v>
      </c>
      <c r="S2533" s="13" t="s">
        <v>721</v>
      </c>
    </row>
    <row r="2534" spans="1:19" x14ac:dyDescent="0.25">
      <c r="A2534" s="13" t="s">
        <v>722</v>
      </c>
      <c r="B2534" s="13" t="s">
        <v>703</v>
      </c>
      <c r="C2534" s="13" t="s">
        <v>723</v>
      </c>
      <c r="D2534" s="13" t="s">
        <v>705</v>
      </c>
      <c r="E2534" s="13" t="s">
        <v>706</v>
      </c>
      <c r="F2534" s="14">
        <v>1123.03</v>
      </c>
      <c r="G2534" s="13" t="s">
        <v>707</v>
      </c>
      <c r="H2534" s="19">
        <v>43983</v>
      </c>
      <c r="I2534" s="13" t="s">
        <v>3237</v>
      </c>
      <c r="J2534" s="13" t="s">
        <v>3325</v>
      </c>
      <c r="K2534" s="20">
        <v>10185</v>
      </c>
      <c r="L2534" s="13" t="s">
        <v>315</v>
      </c>
      <c r="M2534" s="20">
        <v>114060</v>
      </c>
      <c r="N2534" s="13" t="s">
        <v>3326</v>
      </c>
      <c r="O2534" s="13" t="s">
        <v>724</v>
      </c>
      <c r="P2534" s="13" t="s">
        <v>725</v>
      </c>
      <c r="Q2534" s="13" t="s">
        <v>726</v>
      </c>
      <c r="R2534" s="13" t="s">
        <v>714</v>
      </c>
      <c r="S2534" s="13" t="s">
        <v>721</v>
      </c>
    </row>
    <row r="2535" spans="1:19" x14ac:dyDescent="0.25">
      <c r="A2535" s="13" t="s">
        <v>702</v>
      </c>
      <c r="B2535" s="13" t="s">
        <v>703</v>
      </c>
      <c r="C2535" s="13" t="s">
        <v>704</v>
      </c>
      <c r="D2535" s="13" t="s">
        <v>705</v>
      </c>
      <c r="E2535" s="13" t="s">
        <v>706</v>
      </c>
      <c r="F2535" s="14">
        <v>7932.28</v>
      </c>
      <c r="G2535" s="13" t="s">
        <v>707</v>
      </c>
      <c r="H2535" s="19">
        <v>43922</v>
      </c>
      <c r="I2535" s="13" t="s">
        <v>3310</v>
      </c>
      <c r="J2535" s="13" t="s">
        <v>3328</v>
      </c>
      <c r="K2535" s="20">
        <v>11094</v>
      </c>
      <c r="L2535" s="13" t="s">
        <v>674</v>
      </c>
      <c r="M2535" s="20">
        <v>111100</v>
      </c>
      <c r="N2535" s="13" t="s">
        <v>3329</v>
      </c>
      <c r="O2535" s="13" t="s">
        <v>711</v>
      </c>
      <c r="P2535" s="13" t="s">
        <v>712</v>
      </c>
      <c r="Q2535" s="13" t="s">
        <v>1582</v>
      </c>
      <c r="R2535" s="13" t="s">
        <v>714</v>
      </c>
      <c r="S2535" s="13" t="s">
        <v>715</v>
      </c>
    </row>
    <row r="2536" spans="1:19" x14ac:dyDescent="0.25">
      <c r="A2536" s="13" t="s">
        <v>716</v>
      </c>
      <c r="B2536" s="13" t="s">
        <v>703</v>
      </c>
      <c r="C2536" s="13" t="s">
        <v>717</v>
      </c>
      <c r="D2536" s="13" t="s">
        <v>705</v>
      </c>
      <c r="E2536" s="13" t="s">
        <v>706</v>
      </c>
      <c r="F2536" s="14">
        <v>7932.28</v>
      </c>
      <c r="G2536" s="13" t="s">
        <v>707</v>
      </c>
      <c r="H2536" s="19">
        <v>43952</v>
      </c>
      <c r="I2536" s="13" t="s">
        <v>3330</v>
      </c>
      <c r="J2536" s="13" t="s">
        <v>3328</v>
      </c>
      <c r="K2536" s="20">
        <v>11094</v>
      </c>
      <c r="L2536" s="13" t="s">
        <v>674</v>
      </c>
      <c r="M2536" s="20">
        <v>111100</v>
      </c>
      <c r="N2536" s="13" t="s">
        <v>3329</v>
      </c>
      <c r="O2536" s="13" t="s">
        <v>718</v>
      </c>
      <c r="P2536" s="13" t="s">
        <v>719</v>
      </c>
      <c r="Q2536" s="13" t="s">
        <v>720</v>
      </c>
      <c r="R2536" s="13" t="s">
        <v>714</v>
      </c>
      <c r="S2536" s="13" t="s">
        <v>715</v>
      </c>
    </row>
    <row r="2537" spans="1:19" x14ac:dyDescent="0.25">
      <c r="A2537" s="13" t="s">
        <v>722</v>
      </c>
      <c r="B2537" s="13" t="s">
        <v>703</v>
      </c>
      <c r="C2537" s="13" t="s">
        <v>723</v>
      </c>
      <c r="D2537" s="13" t="s">
        <v>705</v>
      </c>
      <c r="E2537" s="13" t="s">
        <v>706</v>
      </c>
      <c r="F2537" s="14">
        <v>8135.17</v>
      </c>
      <c r="G2537" s="13" t="s">
        <v>707</v>
      </c>
      <c r="H2537" s="19">
        <v>43983</v>
      </c>
      <c r="I2537" s="13" t="s">
        <v>3240</v>
      </c>
      <c r="J2537" s="13" t="s">
        <v>3328</v>
      </c>
      <c r="K2537" s="20">
        <v>11094</v>
      </c>
      <c r="L2537" s="13" t="s">
        <v>674</v>
      </c>
      <c r="M2537" s="20">
        <v>111100</v>
      </c>
      <c r="N2537" s="13" t="s">
        <v>3329</v>
      </c>
      <c r="O2537" s="13" t="s">
        <v>724</v>
      </c>
      <c r="P2537" s="13" t="s">
        <v>725</v>
      </c>
      <c r="Q2537" s="13" t="s">
        <v>726</v>
      </c>
      <c r="R2537" s="13" t="s">
        <v>714</v>
      </c>
      <c r="S2537" s="13" t="s">
        <v>715</v>
      </c>
    </row>
    <row r="2538" spans="1:19" x14ac:dyDescent="0.25">
      <c r="A2538" s="13" t="s">
        <v>702</v>
      </c>
      <c r="B2538" s="13" t="s">
        <v>703</v>
      </c>
      <c r="C2538" s="13" t="s">
        <v>704</v>
      </c>
      <c r="D2538" s="13" t="s">
        <v>705</v>
      </c>
      <c r="E2538" s="13" t="s">
        <v>706</v>
      </c>
      <c r="F2538" s="14">
        <v>2882.39</v>
      </c>
      <c r="G2538" s="13" t="s">
        <v>707</v>
      </c>
      <c r="H2538" s="19">
        <v>43922</v>
      </c>
      <c r="I2538" s="13" t="s">
        <v>3315</v>
      </c>
      <c r="J2538" s="13" t="s">
        <v>3331</v>
      </c>
      <c r="K2538" s="20">
        <v>11094</v>
      </c>
      <c r="L2538" s="13" t="s">
        <v>674</v>
      </c>
      <c r="M2538" s="20">
        <v>111200</v>
      </c>
      <c r="N2538" s="13" t="s">
        <v>3332</v>
      </c>
      <c r="O2538" s="13" t="s">
        <v>711</v>
      </c>
      <c r="P2538" s="13" t="s">
        <v>712</v>
      </c>
      <c r="Q2538" s="13" t="s">
        <v>1582</v>
      </c>
      <c r="R2538" s="13" t="s">
        <v>714</v>
      </c>
      <c r="S2538" s="13" t="s">
        <v>730</v>
      </c>
    </row>
    <row r="2539" spans="1:19" x14ac:dyDescent="0.25">
      <c r="A2539" s="13" t="s">
        <v>716</v>
      </c>
      <c r="B2539" s="13" t="s">
        <v>703</v>
      </c>
      <c r="C2539" s="13" t="s">
        <v>717</v>
      </c>
      <c r="D2539" s="13" t="s">
        <v>705</v>
      </c>
      <c r="E2539" s="13" t="s">
        <v>706</v>
      </c>
      <c r="F2539" s="14">
        <v>2882.39</v>
      </c>
      <c r="G2539" s="13" t="s">
        <v>707</v>
      </c>
      <c r="H2539" s="19">
        <v>43952</v>
      </c>
      <c r="I2539" s="13" t="s">
        <v>3333</v>
      </c>
      <c r="J2539" s="13" t="s">
        <v>3331</v>
      </c>
      <c r="K2539" s="20">
        <v>11094</v>
      </c>
      <c r="L2539" s="13" t="s">
        <v>674</v>
      </c>
      <c r="M2539" s="20">
        <v>111200</v>
      </c>
      <c r="N2539" s="13" t="s">
        <v>3332</v>
      </c>
      <c r="O2539" s="13" t="s">
        <v>718</v>
      </c>
      <c r="P2539" s="13" t="s">
        <v>719</v>
      </c>
      <c r="Q2539" s="13" t="s">
        <v>720</v>
      </c>
      <c r="R2539" s="13" t="s">
        <v>714</v>
      </c>
      <c r="S2539" s="13" t="s">
        <v>730</v>
      </c>
    </row>
    <row r="2540" spans="1:19" x14ac:dyDescent="0.25">
      <c r="A2540" s="13" t="s">
        <v>722</v>
      </c>
      <c r="B2540" s="13" t="s">
        <v>703</v>
      </c>
      <c r="C2540" s="13" t="s">
        <v>723</v>
      </c>
      <c r="D2540" s="13" t="s">
        <v>705</v>
      </c>
      <c r="E2540" s="13" t="s">
        <v>706</v>
      </c>
      <c r="F2540" s="14">
        <v>2882.39</v>
      </c>
      <c r="G2540" s="13" t="s">
        <v>707</v>
      </c>
      <c r="H2540" s="19">
        <v>43983</v>
      </c>
      <c r="I2540" s="13" t="s">
        <v>3241</v>
      </c>
      <c r="J2540" s="13" t="s">
        <v>3331</v>
      </c>
      <c r="K2540" s="20">
        <v>11094</v>
      </c>
      <c r="L2540" s="13" t="s">
        <v>674</v>
      </c>
      <c r="M2540" s="20">
        <v>111200</v>
      </c>
      <c r="N2540" s="13" t="s">
        <v>3332</v>
      </c>
      <c r="O2540" s="13" t="s">
        <v>724</v>
      </c>
      <c r="P2540" s="13" t="s">
        <v>725</v>
      </c>
      <c r="Q2540" s="13" t="s">
        <v>726</v>
      </c>
      <c r="R2540" s="13" t="s">
        <v>714</v>
      </c>
      <c r="S2540" s="13" t="s">
        <v>730</v>
      </c>
    </row>
    <row r="2541" spans="1:19" x14ac:dyDescent="0.25">
      <c r="A2541" s="13" t="s">
        <v>702</v>
      </c>
      <c r="B2541" s="13" t="s">
        <v>703</v>
      </c>
      <c r="C2541" s="13" t="s">
        <v>704</v>
      </c>
      <c r="D2541" s="13" t="s">
        <v>705</v>
      </c>
      <c r="E2541" s="13" t="s">
        <v>706</v>
      </c>
      <c r="F2541" s="14">
        <v>72891.72</v>
      </c>
      <c r="G2541" s="13" t="s">
        <v>707</v>
      </c>
      <c r="H2541" s="19">
        <v>43922</v>
      </c>
      <c r="I2541" s="13" t="s">
        <v>3318</v>
      </c>
      <c r="J2541" s="13" t="s">
        <v>3334</v>
      </c>
      <c r="K2541" s="20">
        <v>11094</v>
      </c>
      <c r="L2541" s="13" t="s">
        <v>674</v>
      </c>
      <c r="M2541" s="20">
        <v>111400</v>
      </c>
      <c r="N2541" s="13" t="s">
        <v>3335</v>
      </c>
      <c r="O2541" s="13" t="s">
        <v>711</v>
      </c>
      <c r="P2541" s="13" t="s">
        <v>712</v>
      </c>
      <c r="Q2541" s="13" t="s">
        <v>1582</v>
      </c>
      <c r="R2541" s="13" t="s">
        <v>714</v>
      </c>
      <c r="S2541" s="13" t="s">
        <v>682</v>
      </c>
    </row>
    <row r="2542" spans="1:19" x14ac:dyDescent="0.25">
      <c r="A2542" s="13" t="s">
        <v>716</v>
      </c>
      <c r="B2542" s="13" t="s">
        <v>703</v>
      </c>
      <c r="C2542" s="13" t="s">
        <v>717</v>
      </c>
      <c r="D2542" s="13" t="s">
        <v>705</v>
      </c>
      <c r="E2542" s="13" t="s">
        <v>706</v>
      </c>
      <c r="F2542" s="14">
        <v>73124.160000000003</v>
      </c>
      <c r="G2542" s="13" t="s">
        <v>707</v>
      </c>
      <c r="H2542" s="19">
        <v>43952</v>
      </c>
      <c r="I2542" s="13" t="s">
        <v>3336</v>
      </c>
      <c r="J2542" s="13" t="s">
        <v>3334</v>
      </c>
      <c r="K2542" s="20">
        <v>11094</v>
      </c>
      <c r="L2542" s="13" t="s">
        <v>674</v>
      </c>
      <c r="M2542" s="20">
        <v>111400</v>
      </c>
      <c r="N2542" s="13" t="s">
        <v>3335</v>
      </c>
      <c r="O2542" s="13" t="s">
        <v>718</v>
      </c>
      <c r="P2542" s="13" t="s">
        <v>719</v>
      </c>
      <c r="Q2542" s="13" t="s">
        <v>720</v>
      </c>
      <c r="R2542" s="13" t="s">
        <v>714</v>
      </c>
      <c r="S2542" s="13" t="s">
        <v>682</v>
      </c>
    </row>
    <row r="2543" spans="1:19" x14ac:dyDescent="0.25">
      <c r="A2543" s="13" t="s">
        <v>722</v>
      </c>
      <c r="B2543" s="13" t="s">
        <v>703</v>
      </c>
      <c r="C2543" s="13" t="s">
        <v>723</v>
      </c>
      <c r="D2543" s="13" t="s">
        <v>705</v>
      </c>
      <c r="E2543" s="13" t="s">
        <v>706</v>
      </c>
      <c r="F2543" s="14">
        <v>72879.710000000006</v>
      </c>
      <c r="G2543" s="13" t="s">
        <v>707</v>
      </c>
      <c r="H2543" s="19">
        <v>43983</v>
      </c>
      <c r="I2543" s="13" t="s">
        <v>3246</v>
      </c>
      <c r="J2543" s="13" t="s">
        <v>3334</v>
      </c>
      <c r="K2543" s="20">
        <v>11094</v>
      </c>
      <c r="L2543" s="13" t="s">
        <v>674</v>
      </c>
      <c r="M2543" s="20">
        <v>111400</v>
      </c>
      <c r="N2543" s="13" t="s">
        <v>3335</v>
      </c>
      <c r="O2543" s="13" t="s">
        <v>724</v>
      </c>
      <c r="P2543" s="13" t="s">
        <v>725</v>
      </c>
      <c r="Q2543" s="13" t="s">
        <v>726</v>
      </c>
      <c r="R2543" s="13" t="s">
        <v>714</v>
      </c>
      <c r="S2543" s="13" t="s">
        <v>682</v>
      </c>
    </row>
    <row r="2544" spans="1:19" x14ac:dyDescent="0.25">
      <c r="A2544" s="13" t="s">
        <v>702</v>
      </c>
      <c r="B2544" s="13" t="s">
        <v>703</v>
      </c>
      <c r="C2544" s="13" t="s">
        <v>704</v>
      </c>
      <c r="D2544" s="13" t="s">
        <v>705</v>
      </c>
      <c r="E2544" s="13" t="s">
        <v>706</v>
      </c>
      <c r="F2544" s="14">
        <v>28326.05</v>
      </c>
      <c r="G2544" s="13" t="s">
        <v>707</v>
      </c>
      <c r="H2544" s="19">
        <v>43922</v>
      </c>
      <c r="I2544" s="13" t="s">
        <v>3321</v>
      </c>
      <c r="J2544" s="13" t="s">
        <v>3337</v>
      </c>
      <c r="K2544" s="20">
        <v>11094</v>
      </c>
      <c r="L2544" s="13" t="s">
        <v>674</v>
      </c>
      <c r="M2544" s="20">
        <v>111600</v>
      </c>
      <c r="N2544" s="13" t="s">
        <v>3338</v>
      </c>
      <c r="O2544" s="13" t="s">
        <v>711</v>
      </c>
      <c r="P2544" s="13" t="s">
        <v>712</v>
      </c>
      <c r="Q2544" s="13" t="s">
        <v>1582</v>
      </c>
      <c r="R2544" s="13" t="s">
        <v>714</v>
      </c>
      <c r="S2544" s="13" t="s">
        <v>721</v>
      </c>
    </row>
    <row r="2545" spans="1:19" x14ac:dyDescent="0.25">
      <c r="A2545" s="13" t="s">
        <v>716</v>
      </c>
      <c r="B2545" s="13" t="s">
        <v>703</v>
      </c>
      <c r="C2545" s="13" t="s">
        <v>717</v>
      </c>
      <c r="D2545" s="13" t="s">
        <v>705</v>
      </c>
      <c r="E2545" s="13" t="s">
        <v>706</v>
      </c>
      <c r="F2545" s="14">
        <v>27038.639999999999</v>
      </c>
      <c r="G2545" s="13" t="s">
        <v>707</v>
      </c>
      <c r="H2545" s="19">
        <v>43952</v>
      </c>
      <c r="I2545" s="13" t="s">
        <v>3339</v>
      </c>
      <c r="J2545" s="13" t="s">
        <v>3337</v>
      </c>
      <c r="K2545" s="20">
        <v>11094</v>
      </c>
      <c r="L2545" s="13" t="s">
        <v>674</v>
      </c>
      <c r="M2545" s="20">
        <v>111600</v>
      </c>
      <c r="N2545" s="13" t="s">
        <v>3338</v>
      </c>
      <c r="O2545" s="13" t="s">
        <v>718</v>
      </c>
      <c r="P2545" s="13" t="s">
        <v>719</v>
      </c>
      <c r="Q2545" s="13" t="s">
        <v>720</v>
      </c>
      <c r="R2545" s="13" t="s">
        <v>714</v>
      </c>
      <c r="S2545" s="13" t="s">
        <v>721</v>
      </c>
    </row>
    <row r="2546" spans="1:19" x14ac:dyDescent="0.25">
      <c r="A2546" s="13" t="s">
        <v>722</v>
      </c>
      <c r="B2546" s="13" t="s">
        <v>703</v>
      </c>
      <c r="C2546" s="13" t="s">
        <v>723</v>
      </c>
      <c r="D2546" s="13" t="s">
        <v>705</v>
      </c>
      <c r="E2546" s="13" t="s">
        <v>706</v>
      </c>
      <c r="F2546" s="14">
        <v>27038.639999999999</v>
      </c>
      <c r="G2546" s="13" t="s">
        <v>707</v>
      </c>
      <c r="H2546" s="19">
        <v>43983</v>
      </c>
      <c r="I2546" s="13" t="s">
        <v>3249</v>
      </c>
      <c r="J2546" s="13" t="s">
        <v>3337</v>
      </c>
      <c r="K2546" s="20">
        <v>11094</v>
      </c>
      <c r="L2546" s="13" t="s">
        <v>674</v>
      </c>
      <c r="M2546" s="20">
        <v>111600</v>
      </c>
      <c r="N2546" s="13" t="s">
        <v>3338</v>
      </c>
      <c r="O2546" s="13" t="s">
        <v>724</v>
      </c>
      <c r="P2546" s="13" t="s">
        <v>725</v>
      </c>
      <c r="Q2546" s="13" t="s">
        <v>726</v>
      </c>
      <c r="R2546" s="13" t="s">
        <v>714</v>
      </c>
      <c r="S2546" s="13" t="s">
        <v>721</v>
      </c>
    </row>
    <row r="2547" spans="1:19" x14ac:dyDescent="0.25">
      <c r="A2547" s="13" t="s">
        <v>702</v>
      </c>
      <c r="B2547" s="13" t="s">
        <v>703</v>
      </c>
      <c r="C2547" s="13" t="s">
        <v>704</v>
      </c>
      <c r="D2547" s="13" t="s">
        <v>705</v>
      </c>
      <c r="E2547" s="13" t="s">
        <v>706</v>
      </c>
      <c r="F2547" s="14">
        <v>1502.04</v>
      </c>
      <c r="G2547" s="13" t="s">
        <v>707</v>
      </c>
      <c r="H2547" s="19">
        <v>43922</v>
      </c>
      <c r="I2547" s="13" t="s">
        <v>3322</v>
      </c>
      <c r="J2547" s="13" t="s">
        <v>3340</v>
      </c>
      <c r="K2547" s="20">
        <v>11094</v>
      </c>
      <c r="L2547" s="13" t="s">
        <v>674</v>
      </c>
      <c r="M2547" s="20">
        <v>111700</v>
      </c>
      <c r="N2547" s="13" t="s">
        <v>3341</v>
      </c>
      <c r="O2547" s="13" t="s">
        <v>711</v>
      </c>
      <c r="P2547" s="13" t="s">
        <v>712</v>
      </c>
      <c r="Q2547" s="13" t="s">
        <v>1582</v>
      </c>
      <c r="R2547" s="13" t="s">
        <v>714</v>
      </c>
      <c r="S2547" s="13" t="s">
        <v>741</v>
      </c>
    </row>
    <row r="2548" spans="1:19" x14ac:dyDescent="0.25">
      <c r="A2548" s="13" t="s">
        <v>716</v>
      </c>
      <c r="B2548" s="13" t="s">
        <v>703</v>
      </c>
      <c r="C2548" s="13" t="s">
        <v>717</v>
      </c>
      <c r="D2548" s="13" t="s">
        <v>705</v>
      </c>
      <c r="E2548" s="13" t="s">
        <v>706</v>
      </c>
      <c r="F2548" s="14">
        <v>1590.84</v>
      </c>
      <c r="G2548" s="13" t="s">
        <v>707</v>
      </c>
      <c r="H2548" s="19">
        <v>43952</v>
      </c>
      <c r="I2548" s="13" t="s">
        <v>3342</v>
      </c>
      <c r="J2548" s="13" t="s">
        <v>3340</v>
      </c>
      <c r="K2548" s="20">
        <v>11094</v>
      </c>
      <c r="L2548" s="13" t="s">
        <v>674</v>
      </c>
      <c r="M2548" s="20">
        <v>111700</v>
      </c>
      <c r="N2548" s="13" t="s">
        <v>3341</v>
      </c>
      <c r="O2548" s="13" t="s">
        <v>718</v>
      </c>
      <c r="P2548" s="13" t="s">
        <v>719</v>
      </c>
      <c r="Q2548" s="13" t="s">
        <v>720</v>
      </c>
      <c r="R2548" s="13" t="s">
        <v>714</v>
      </c>
      <c r="S2548" s="13" t="s">
        <v>741</v>
      </c>
    </row>
    <row r="2549" spans="1:19" x14ac:dyDescent="0.25">
      <c r="A2549" s="13" t="s">
        <v>722</v>
      </c>
      <c r="B2549" s="13" t="s">
        <v>703</v>
      </c>
      <c r="C2549" s="13" t="s">
        <v>723</v>
      </c>
      <c r="D2549" s="13" t="s">
        <v>705</v>
      </c>
      <c r="E2549" s="13" t="s">
        <v>706</v>
      </c>
      <c r="F2549" s="14">
        <v>1768.44</v>
      </c>
      <c r="G2549" s="13" t="s">
        <v>707</v>
      </c>
      <c r="H2549" s="19">
        <v>43983</v>
      </c>
      <c r="I2549" s="13" t="s">
        <v>3252</v>
      </c>
      <c r="J2549" s="13" t="s">
        <v>3340</v>
      </c>
      <c r="K2549" s="20">
        <v>11094</v>
      </c>
      <c r="L2549" s="13" t="s">
        <v>674</v>
      </c>
      <c r="M2549" s="20">
        <v>111700</v>
      </c>
      <c r="N2549" s="13" t="s">
        <v>3341</v>
      </c>
      <c r="O2549" s="13" t="s">
        <v>724</v>
      </c>
      <c r="P2549" s="13" t="s">
        <v>725</v>
      </c>
      <c r="Q2549" s="13" t="s">
        <v>726</v>
      </c>
      <c r="R2549" s="13" t="s">
        <v>714</v>
      </c>
      <c r="S2549" s="13" t="s">
        <v>741</v>
      </c>
    </row>
    <row r="2550" spans="1:19" x14ac:dyDescent="0.25">
      <c r="A2550" s="13" t="s">
        <v>722</v>
      </c>
      <c r="B2550" s="13" t="s">
        <v>703</v>
      </c>
      <c r="C2550" s="13" t="s">
        <v>723</v>
      </c>
      <c r="D2550" s="13" t="s">
        <v>705</v>
      </c>
      <c r="E2550" s="13" t="s">
        <v>706</v>
      </c>
      <c r="F2550" s="14">
        <v>4.84</v>
      </c>
      <c r="G2550" s="13" t="s">
        <v>707</v>
      </c>
      <c r="H2550" s="19">
        <v>43983</v>
      </c>
      <c r="I2550" s="13" t="s">
        <v>3255</v>
      </c>
      <c r="J2550" s="13" t="s">
        <v>3343</v>
      </c>
      <c r="K2550" s="20">
        <v>11094</v>
      </c>
      <c r="L2550" s="13" t="s">
        <v>674</v>
      </c>
      <c r="M2550" s="20">
        <v>113000</v>
      </c>
      <c r="N2550" s="13" t="s">
        <v>3344</v>
      </c>
      <c r="O2550" s="13" t="s">
        <v>724</v>
      </c>
      <c r="P2550" s="13" t="s">
        <v>725</v>
      </c>
      <c r="Q2550" s="13" t="s">
        <v>726</v>
      </c>
      <c r="R2550" s="13" t="s">
        <v>714</v>
      </c>
      <c r="S2550" s="13" t="s">
        <v>741</v>
      </c>
    </row>
    <row r="2551" spans="1:19" x14ac:dyDescent="0.25">
      <c r="A2551" s="13" t="s">
        <v>702</v>
      </c>
      <c r="B2551" s="13" t="s">
        <v>703</v>
      </c>
      <c r="C2551" s="13" t="s">
        <v>704</v>
      </c>
      <c r="D2551" s="13" t="s">
        <v>705</v>
      </c>
      <c r="E2551" s="13" t="s">
        <v>706</v>
      </c>
      <c r="F2551" s="14">
        <v>589.58000000000004</v>
      </c>
      <c r="G2551" s="13" t="s">
        <v>707</v>
      </c>
      <c r="H2551" s="19">
        <v>43922</v>
      </c>
      <c r="I2551" s="13" t="s">
        <v>3327</v>
      </c>
      <c r="J2551" s="13" t="s">
        <v>3345</v>
      </c>
      <c r="K2551" s="20">
        <v>11094</v>
      </c>
      <c r="L2551" s="13" t="s">
        <v>674</v>
      </c>
      <c r="M2551" s="20">
        <v>113010</v>
      </c>
      <c r="N2551" s="13" t="s">
        <v>3346</v>
      </c>
      <c r="O2551" s="13" t="s">
        <v>711</v>
      </c>
      <c r="P2551" s="13" t="s">
        <v>712</v>
      </c>
      <c r="Q2551" s="13" t="s">
        <v>1582</v>
      </c>
      <c r="R2551" s="13" t="s">
        <v>714</v>
      </c>
      <c r="S2551" s="13" t="s">
        <v>715</v>
      </c>
    </row>
    <row r="2552" spans="1:19" x14ac:dyDescent="0.25">
      <c r="A2552" s="13" t="s">
        <v>716</v>
      </c>
      <c r="B2552" s="13" t="s">
        <v>703</v>
      </c>
      <c r="C2552" s="13" t="s">
        <v>717</v>
      </c>
      <c r="D2552" s="13" t="s">
        <v>705</v>
      </c>
      <c r="E2552" s="13" t="s">
        <v>706</v>
      </c>
      <c r="F2552" s="14">
        <v>589.58000000000004</v>
      </c>
      <c r="G2552" s="13" t="s">
        <v>707</v>
      </c>
      <c r="H2552" s="19">
        <v>43952</v>
      </c>
      <c r="I2552" s="13" t="s">
        <v>3347</v>
      </c>
      <c r="J2552" s="13" t="s">
        <v>3345</v>
      </c>
      <c r="K2552" s="20">
        <v>11094</v>
      </c>
      <c r="L2552" s="13" t="s">
        <v>674</v>
      </c>
      <c r="M2552" s="20">
        <v>113010</v>
      </c>
      <c r="N2552" s="13" t="s">
        <v>3346</v>
      </c>
      <c r="O2552" s="13" t="s">
        <v>718</v>
      </c>
      <c r="P2552" s="13" t="s">
        <v>719</v>
      </c>
      <c r="Q2552" s="13" t="s">
        <v>720</v>
      </c>
      <c r="R2552" s="13" t="s">
        <v>714</v>
      </c>
      <c r="S2552" s="13" t="s">
        <v>715</v>
      </c>
    </row>
    <row r="2553" spans="1:19" x14ac:dyDescent="0.25">
      <c r="A2553" s="13" t="s">
        <v>722</v>
      </c>
      <c r="B2553" s="13" t="s">
        <v>703</v>
      </c>
      <c r="C2553" s="13" t="s">
        <v>723</v>
      </c>
      <c r="D2553" s="13" t="s">
        <v>705</v>
      </c>
      <c r="E2553" s="13" t="s">
        <v>706</v>
      </c>
      <c r="F2553" s="14">
        <v>617.57000000000005</v>
      </c>
      <c r="G2553" s="13" t="s">
        <v>707</v>
      </c>
      <c r="H2553" s="19">
        <v>43983</v>
      </c>
      <c r="I2553" s="13" t="s">
        <v>3259</v>
      </c>
      <c r="J2553" s="13" t="s">
        <v>3345</v>
      </c>
      <c r="K2553" s="20">
        <v>11094</v>
      </c>
      <c r="L2553" s="13" t="s">
        <v>674</v>
      </c>
      <c r="M2553" s="20">
        <v>113010</v>
      </c>
      <c r="N2553" s="13" t="s">
        <v>3346</v>
      </c>
      <c r="O2553" s="13" t="s">
        <v>724</v>
      </c>
      <c r="P2553" s="13" t="s">
        <v>725</v>
      </c>
      <c r="Q2553" s="13" t="s">
        <v>726</v>
      </c>
      <c r="R2553" s="13" t="s">
        <v>714</v>
      </c>
      <c r="S2553" s="13" t="s">
        <v>715</v>
      </c>
    </row>
    <row r="2554" spans="1:19" x14ac:dyDescent="0.25">
      <c r="A2554" s="13" t="s">
        <v>702</v>
      </c>
      <c r="B2554" s="13" t="s">
        <v>703</v>
      </c>
      <c r="C2554" s="13" t="s">
        <v>704</v>
      </c>
      <c r="D2554" s="13" t="s">
        <v>705</v>
      </c>
      <c r="E2554" s="13" t="s">
        <v>706</v>
      </c>
      <c r="F2554" s="14">
        <v>195.74</v>
      </c>
      <c r="G2554" s="13" t="s">
        <v>707</v>
      </c>
      <c r="H2554" s="19">
        <v>43922</v>
      </c>
      <c r="I2554" s="13" t="s">
        <v>3330</v>
      </c>
      <c r="J2554" s="13" t="s">
        <v>3348</v>
      </c>
      <c r="K2554" s="20">
        <v>11094</v>
      </c>
      <c r="L2554" s="13" t="s">
        <v>674</v>
      </c>
      <c r="M2554" s="20">
        <v>113020</v>
      </c>
      <c r="N2554" s="13" t="s">
        <v>3349</v>
      </c>
      <c r="O2554" s="13" t="s">
        <v>711</v>
      </c>
      <c r="P2554" s="13" t="s">
        <v>712</v>
      </c>
      <c r="Q2554" s="13" t="s">
        <v>1582</v>
      </c>
      <c r="R2554" s="13" t="s">
        <v>714</v>
      </c>
      <c r="S2554" s="13" t="s">
        <v>730</v>
      </c>
    </row>
    <row r="2555" spans="1:19" x14ac:dyDescent="0.25">
      <c r="A2555" s="13" t="s">
        <v>716</v>
      </c>
      <c r="B2555" s="13" t="s">
        <v>703</v>
      </c>
      <c r="C2555" s="13" t="s">
        <v>717</v>
      </c>
      <c r="D2555" s="13" t="s">
        <v>705</v>
      </c>
      <c r="E2555" s="13" t="s">
        <v>706</v>
      </c>
      <c r="F2555" s="14">
        <v>195.74</v>
      </c>
      <c r="G2555" s="13" t="s">
        <v>707</v>
      </c>
      <c r="H2555" s="19">
        <v>43952</v>
      </c>
      <c r="I2555" s="13" t="s">
        <v>3350</v>
      </c>
      <c r="J2555" s="13" t="s">
        <v>3348</v>
      </c>
      <c r="K2555" s="20">
        <v>11094</v>
      </c>
      <c r="L2555" s="13" t="s">
        <v>674</v>
      </c>
      <c r="M2555" s="20">
        <v>113020</v>
      </c>
      <c r="N2555" s="13" t="s">
        <v>3349</v>
      </c>
      <c r="O2555" s="13" t="s">
        <v>718</v>
      </c>
      <c r="P2555" s="13" t="s">
        <v>719</v>
      </c>
      <c r="Q2555" s="13" t="s">
        <v>720</v>
      </c>
      <c r="R2555" s="13" t="s">
        <v>714</v>
      </c>
      <c r="S2555" s="13" t="s">
        <v>730</v>
      </c>
    </row>
    <row r="2556" spans="1:19" x14ac:dyDescent="0.25">
      <c r="A2556" s="13" t="s">
        <v>722</v>
      </c>
      <c r="B2556" s="13" t="s">
        <v>703</v>
      </c>
      <c r="C2556" s="13" t="s">
        <v>723</v>
      </c>
      <c r="D2556" s="13" t="s">
        <v>705</v>
      </c>
      <c r="E2556" s="13" t="s">
        <v>706</v>
      </c>
      <c r="F2556" s="14">
        <v>195.74</v>
      </c>
      <c r="G2556" s="13" t="s">
        <v>707</v>
      </c>
      <c r="H2556" s="19">
        <v>43983</v>
      </c>
      <c r="I2556" s="13" t="s">
        <v>3263</v>
      </c>
      <c r="J2556" s="13" t="s">
        <v>3348</v>
      </c>
      <c r="K2556" s="20">
        <v>11094</v>
      </c>
      <c r="L2556" s="13" t="s">
        <v>674</v>
      </c>
      <c r="M2556" s="20">
        <v>113020</v>
      </c>
      <c r="N2556" s="13" t="s">
        <v>3349</v>
      </c>
      <c r="O2556" s="13" t="s">
        <v>724</v>
      </c>
      <c r="P2556" s="13" t="s">
        <v>725</v>
      </c>
      <c r="Q2556" s="13" t="s">
        <v>726</v>
      </c>
      <c r="R2556" s="13" t="s">
        <v>714</v>
      </c>
      <c r="S2556" s="13" t="s">
        <v>730</v>
      </c>
    </row>
    <row r="2557" spans="1:19" x14ac:dyDescent="0.25">
      <c r="A2557" s="13" t="s">
        <v>702</v>
      </c>
      <c r="B2557" s="13" t="s">
        <v>703</v>
      </c>
      <c r="C2557" s="13" t="s">
        <v>704</v>
      </c>
      <c r="D2557" s="13" t="s">
        <v>705</v>
      </c>
      <c r="E2557" s="13" t="s">
        <v>706</v>
      </c>
      <c r="F2557" s="14">
        <v>7500.32</v>
      </c>
      <c r="G2557" s="13" t="s">
        <v>707</v>
      </c>
      <c r="H2557" s="19">
        <v>43922</v>
      </c>
      <c r="I2557" s="13" t="s">
        <v>3333</v>
      </c>
      <c r="J2557" s="13" t="s">
        <v>3351</v>
      </c>
      <c r="K2557" s="20">
        <v>11094</v>
      </c>
      <c r="L2557" s="13" t="s">
        <v>674</v>
      </c>
      <c r="M2557" s="20">
        <v>113040</v>
      </c>
      <c r="N2557" s="13" t="s">
        <v>3352</v>
      </c>
      <c r="O2557" s="13" t="s">
        <v>711</v>
      </c>
      <c r="P2557" s="13" t="s">
        <v>712</v>
      </c>
      <c r="Q2557" s="13" t="s">
        <v>1582</v>
      </c>
      <c r="R2557" s="13" t="s">
        <v>714</v>
      </c>
      <c r="S2557" s="13" t="s">
        <v>682</v>
      </c>
    </row>
    <row r="2558" spans="1:19" x14ac:dyDescent="0.25">
      <c r="A2558" s="13" t="s">
        <v>716</v>
      </c>
      <c r="B2558" s="13" t="s">
        <v>703</v>
      </c>
      <c r="C2558" s="13" t="s">
        <v>717</v>
      </c>
      <c r="D2558" s="13" t="s">
        <v>705</v>
      </c>
      <c r="E2558" s="13" t="s">
        <v>706</v>
      </c>
      <c r="F2558" s="14">
        <v>7567.57</v>
      </c>
      <c r="G2558" s="13" t="s">
        <v>707</v>
      </c>
      <c r="H2558" s="19">
        <v>43952</v>
      </c>
      <c r="I2558" s="13" t="s">
        <v>3353</v>
      </c>
      <c r="J2558" s="13" t="s">
        <v>3351</v>
      </c>
      <c r="K2558" s="20">
        <v>11094</v>
      </c>
      <c r="L2558" s="13" t="s">
        <v>674</v>
      </c>
      <c r="M2558" s="20">
        <v>113040</v>
      </c>
      <c r="N2558" s="13" t="s">
        <v>3352</v>
      </c>
      <c r="O2558" s="13" t="s">
        <v>718</v>
      </c>
      <c r="P2558" s="13" t="s">
        <v>719</v>
      </c>
      <c r="Q2558" s="13" t="s">
        <v>720</v>
      </c>
      <c r="R2558" s="13" t="s">
        <v>714</v>
      </c>
      <c r="S2558" s="13" t="s">
        <v>682</v>
      </c>
    </row>
    <row r="2559" spans="1:19" x14ac:dyDescent="0.25">
      <c r="A2559" s="13" t="s">
        <v>722</v>
      </c>
      <c r="B2559" s="13" t="s">
        <v>703</v>
      </c>
      <c r="C2559" s="13" t="s">
        <v>723</v>
      </c>
      <c r="D2559" s="13" t="s">
        <v>705</v>
      </c>
      <c r="E2559" s="13" t="s">
        <v>706</v>
      </c>
      <c r="F2559" s="14">
        <v>7567.39</v>
      </c>
      <c r="G2559" s="13" t="s">
        <v>707</v>
      </c>
      <c r="H2559" s="19">
        <v>43983</v>
      </c>
      <c r="I2559" s="13" t="s">
        <v>3266</v>
      </c>
      <c r="J2559" s="13" t="s">
        <v>3351</v>
      </c>
      <c r="K2559" s="20">
        <v>11094</v>
      </c>
      <c r="L2559" s="13" t="s">
        <v>674</v>
      </c>
      <c r="M2559" s="20">
        <v>113040</v>
      </c>
      <c r="N2559" s="13" t="s">
        <v>3352</v>
      </c>
      <c r="O2559" s="13" t="s">
        <v>724</v>
      </c>
      <c r="P2559" s="13" t="s">
        <v>725</v>
      </c>
      <c r="Q2559" s="13" t="s">
        <v>726</v>
      </c>
      <c r="R2559" s="13" t="s">
        <v>714</v>
      </c>
      <c r="S2559" s="13" t="s">
        <v>682</v>
      </c>
    </row>
    <row r="2560" spans="1:19" x14ac:dyDescent="0.25">
      <c r="A2560" s="13" t="s">
        <v>702</v>
      </c>
      <c r="B2560" s="13" t="s">
        <v>703</v>
      </c>
      <c r="C2560" s="13" t="s">
        <v>704</v>
      </c>
      <c r="D2560" s="13" t="s">
        <v>705</v>
      </c>
      <c r="E2560" s="13" t="s">
        <v>706</v>
      </c>
      <c r="F2560" s="14">
        <v>1900.26</v>
      </c>
      <c r="G2560" s="13" t="s">
        <v>707</v>
      </c>
      <c r="H2560" s="19">
        <v>43922</v>
      </c>
      <c r="I2560" s="13" t="s">
        <v>3336</v>
      </c>
      <c r="J2560" s="13" t="s">
        <v>3354</v>
      </c>
      <c r="K2560" s="20">
        <v>11094</v>
      </c>
      <c r="L2560" s="13" t="s">
        <v>674</v>
      </c>
      <c r="M2560" s="20">
        <v>113060</v>
      </c>
      <c r="N2560" s="13" t="s">
        <v>3355</v>
      </c>
      <c r="O2560" s="13" t="s">
        <v>711</v>
      </c>
      <c r="P2560" s="13" t="s">
        <v>712</v>
      </c>
      <c r="Q2560" s="13" t="s">
        <v>1582</v>
      </c>
      <c r="R2560" s="13" t="s">
        <v>714</v>
      </c>
      <c r="S2560" s="13" t="s">
        <v>721</v>
      </c>
    </row>
    <row r="2561" spans="1:19" x14ac:dyDescent="0.25">
      <c r="A2561" s="13" t="s">
        <v>716</v>
      </c>
      <c r="B2561" s="13" t="s">
        <v>703</v>
      </c>
      <c r="C2561" s="13" t="s">
        <v>717</v>
      </c>
      <c r="D2561" s="13" t="s">
        <v>705</v>
      </c>
      <c r="E2561" s="13" t="s">
        <v>706</v>
      </c>
      <c r="F2561" s="14">
        <v>1722.6</v>
      </c>
      <c r="G2561" s="13" t="s">
        <v>707</v>
      </c>
      <c r="H2561" s="19">
        <v>43952</v>
      </c>
      <c r="I2561" s="13" t="s">
        <v>3356</v>
      </c>
      <c r="J2561" s="13" t="s">
        <v>3354</v>
      </c>
      <c r="K2561" s="20">
        <v>11094</v>
      </c>
      <c r="L2561" s="13" t="s">
        <v>674</v>
      </c>
      <c r="M2561" s="20">
        <v>113060</v>
      </c>
      <c r="N2561" s="13" t="s">
        <v>3355</v>
      </c>
      <c r="O2561" s="13" t="s">
        <v>718</v>
      </c>
      <c r="P2561" s="13" t="s">
        <v>719</v>
      </c>
      <c r="Q2561" s="13" t="s">
        <v>720</v>
      </c>
      <c r="R2561" s="13" t="s">
        <v>714</v>
      </c>
      <c r="S2561" s="13" t="s">
        <v>721</v>
      </c>
    </row>
    <row r="2562" spans="1:19" x14ac:dyDescent="0.25">
      <c r="A2562" s="13" t="s">
        <v>722</v>
      </c>
      <c r="B2562" s="13" t="s">
        <v>703</v>
      </c>
      <c r="C2562" s="13" t="s">
        <v>723</v>
      </c>
      <c r="D2562" s="13" t="s">
        <v>705</v>
      </c>
      <c r="E2562" s="13" t="s">
        <v>706</v>
      </c>
      <c r="F2562" s="14">
        <v>1722.6</v>
      </c>
      <c r="G2562" s="13" t="s">
        <v>707</v>
      </c>
      <c r="H2562" s="19">
        <v>43983</v>
      </c>
      <c r="I2562" s="13" t="s">
        <v>3269</v>
      </c>
      <c r="J2562" s="13" t="s">
        <v>3354</v>
      </c>
      <c r="K2562" s="20">
        <v>11094</v>
      </c>
      <c r="L2562" s="13" t="s">
        <v>674</v>
      </c>
      <c r="M2562" s="20">
        <v>113060</v>
      </c>
      <c r="N2562" s="13" t="s">
        <v>3355</v>
      </c>
      <c r="O2562" s="13" t="s">
        <v>724</v>
      </c>
      <c r="P2562" s="13" t="s">
        <v>725</v>
      </c>
      <c r="Q2562" s="13" t="s">
        <v>726</v>
      </c>
      <c r="R2562" s="13" t="s">
        <v>714</v>
      </c>
      <c r="S2562" s="13" t="s">
        <v>721</v>
      </c>
    </row>
    <row r="2563" spans="1:19" x14ac:dyDescent="0.25">
      <c r="A2563" s="13" t="s">
        <v>702</v>
      </c>
      <c r="B2563" s="13" t="s">
        <v>703</v>
      </c>
      <c r="C2563" s="13" t="s">
        <v>704</v>
      </c>
      <c r="D2563" s="13" t="s">
        <v>705</v>
      </c>
      <c r="E2563" s="13" t="s">
        <v>706</v>
      </c>
      <c r="F2563" s="14">
        <v>279.38</v>
      </c>
      <c r="G2563" s="13" t="s">
        <v>707</v>
      </c>
      <c r="H2563" s="19">
        <v>43922</v>
      </c>
      <c r="I2563" s="13" t="s">
        <v>3339</v>
      </c>
      <c r="J2563" s="13" t="s">
        <v>3357</v>
      </c>
      <c r="K2563" s="20">
        <v>11094</v>
      </c>
      <c r="L2563" s="13" t="s">
        <v>674</v>
      </c>
      <c r="M2563" s="20">
        <v>114000</v>
      </c>
      <c r="N2563" s="13" t="s">
        <v>3358</v>
      </c>
      <c r="O2563" s="13" t="s">
        <v>711</v>
      </c>
      <c r="P2563" s="13" t="s">
        <v>712</v>
      </c>
      <c r="Q2563" s="13" t="s">
        <v>1582</v>
      </c>
      <c r="R2563" s="13" t="s">
        <v>714</v>
      </c>
      <c r="S2563" s="13" t="s">
        <v>741</v>
      </c>
    </row>
    <row r="2564" spans="1:19" x14ac:dyDescent="0.25">
      <c r="A2564" s="13" t="s">
        <v>716</v>
      </c>
      <c r="B2564" s="13" t="s">
        <v>703</v>
      </c>
      <c r="C2564" s="13" t="s">
        <v>717</v>
      </c>
      <c r="D2564" s="13" t="s">
        <v>705</v>
      </c>
      <c r="E2564" s="13" t="s">
        <v>706</v>
      </c>
      <c r="F2564" s="14">
        <v>304.14999999999998</v>
      </c>
      <c r="G2564" s="13" t="s">
        <v>707</v>
      </c>
      <c r="H2564" s="19">
        <v>43952</v>
      </c>
      <c r="I2564" s="13" t="s">
        <v>873</v>
      </c>
      <c r="J2564" s="13" t="s">
        <v>3357</v>
      </c>
      <c r="K2564" s="20">
        <v>11094</v>
      </c>
      <c r="L2564" s="13" t="s">
        <v>674</v>
      </c>
      <c r="M2564" s="20">
        <v>114000</v>
      </c>
      <c r="N2564" s="13" t="s">
        <v>3358</v>
      </c>
      <c r="O2564" s="13" t="s">
        <v>718</v>
      </c>
      <c r="P2564" s="13" t="s">
        <v>719</v>
      </c>
      <c r="Q2564" s="13" t="s">
        <v>720</v>
      </c>
      <c r="R2564" s="13" t="s">
        <v>714</v>
      </c>
      <c r="S2564" s="13" t="s">
        <v>741</v>
      </c>
    </row>
    <row r="2565" spans="1:19" x14ac:dyDescent="0.25">
      <c r="A2565" s="13" t="s">
        <v>722</v>
      </c>
      <c r="B2565" s="13" t="s">
        <v>703</v>
      </c>
      <c r="C2565" s="13" t="s">
        <v>723</v>
      </c>
      <c r="D2565" s="13" t="s">
        <v>705</v>
      </c>
      <c r="E2565" s="13" t="s">
        <v>706</v>
      </c>
      <c r="F2565" s="14">
        <v>353.71</v>
      </c>
      <c r="G2565" s="13" t="s">
        <v>707</v>
      </c>
      <c r="H2565" s="19">
        <v>43983</v>
      </c>
      <c r="I2565" s="13" t="s">
        <v>3272</v>
      </c>
      <c r="J2565" s="13" t="s">
        <v>3357</v>
      </c>
      <c r="K2565" s="20">
        <v>11094</v>
      </c>
      <c r="L2565" s="13" t="s">
        <v>674</v>
      </c>
      <c r="M2565" s="20">
        <v>114000</v>
      </c>
      <c r="N2565" s="13" t="s">
        <v>3358</v>
      </c>
      <c r="O2565" s="13" t="s">
        <v>724</v>
      </c>
      <c r="P2565" s="13" t="s">
        <v>725</v>
      </c>
      <c r="Q2565" s="13" t="s">
        <v>726</v>
      </c>
      <c r="R2565" s="13" t="s">
        <v>714</v>
      </c>
      <c r="S2565" s="13" t="s">
        <v>741</v>
      </c>
    </row>
    <row r="2566" spans="1:19" x14ac:dyDescent="0.25">
      <c r="A2566" s="13" t="s">
        <v>702</v>
      </c>
      <c r="B2566" s="13" t="s">
        <v>703</v>
      </c>
      <c r="C2566" s="13" t="s">
        <v>704</v>
      </c>
      <c r="D2566" s="13" t="s">
        <v>705</v>
      </c>
      <c r="E2566" s="13" t="s">
        <v>706</v>
      </c>
      <c r="F2566" s="14">
        <v>2213.11</v>
      </c>
      <c r="G2566" s="13" t="s">
        <v>707</v>
      </c>
      <c r="H2566" s="19">
        <v>43922</v>
      </c>
      <c r="I2566" s="13" t="s">
        <v>3342</v>
      </c>
      <c r="J2566" s="13" t="s">
        <v>3359</v>
      </c>
      <c r="K2566" s="20">
        <v>11094</v>
      </c>
      <c r="L2566" s="13" t="s">
        <v>674</v>
      </c>
      <c r="M2566" s="20">
        <v>114010</v>
      </c>
      <c r="N2566" s="13" t="s">
        <v>3360</v>
      </c>
      <c r="O2566" s="13" t="s">
        <v>711</v>
      </c>
      <c r="P2566" s="13" t="s">
        <v>712</v>
      </c>
      <c r="Q2566" s="13" t="s">
        <v>1582</v>
      </c>
      <c r="R2566" s="13" t="s">
        <v>714</v>
      </c>
      <c r="S2566" s="13" t="s">
        <v>715</v>
      </c>
    </row>
    <row r="2567" spans="1:19" x14ac:dyDescent="0.25">
      <c r="A2567" s="13" t="s">
        <v>716</v>
      </c>
      <c r="B2567" s="13" t="s">
        <v>703</v>
      </c>
      <c r="C2567" s="13" t="s">
        <v>717</v>
      </c>
      <c r="D2567" s="13" t="s">
        <v>705</v>
      </c>
      <c r="E2567" s="13" t="s">
        <v>706</v>
      </c>
      <c r="F2567" s="14">
        <v>2213.11</v>
      </c>
      <c r="G2567" s="13" t="s">
        <v>707</v>
      </c>
      <c r="H2567" s="19">
        <v>43952</v>
      </c>
      <c r="I2567" s="13" t="s">
        <v>878</v>
      </c>
      <c r="J2567" s="13" t="s">
        <v>3359</v>
      </c>
      <c r="K2567" s="20">
        <v>11094</v>
      </c>
      <c r="L2567" s="13" t="s">
        <v>674</v>
      </c>
      <c r="M2567" s="20">
        <v>114010</v>
      </c>
      <c r="N2567" s="13" t="s">
        <v>3360</v>
      </c>
      <c r="O2567" s="13" t="s">
        <v>718</v>
      </c>
      <c r="P2567" s="13" t="s">
        <v>719</v>
      </c>
      <c r="Q2567" s="13" t="s">
        <v>720</v>
      </c>
      <c r="R2567" s="13" t="s">
        <v>714</v>
      </c>
      <c r="S2567" s="13" t="s">
        <v>715</v>
      </c>
    </row>
    <row r="2568" spans="1:19" x14ac:dyDescent="0.25">
      <c r="A2568" s="13" t="s">
        <v>722</v>
      </c>
      <c r="B2568" s="13" t="s">
        <v>703</v>
      </c>
      <c r="C2568" s="13" t="s">
        <v>723</v>
      </c>
      <c r="D2568" s="13" t="s">
        <v>705</v>
      </c>
      <c r="E2568" s="13" t="s">
        <v>706</v>
      </c>
      <c r="F2568" s="14">
        <v>2269.7199999999998</v>
      </c>
      <c r="G2568" s="13" t="s">
        <v>707</v>
      </c>
      <c r="H2568" s="19">
        <v>43983</v>
      </c>
      <c r="I2568" s="13" t="s">
        <v>3276</v>
      </c>
      <c r="J2568" s="13" t="s">
        <v>3359</v>
      </c>
      <c r="K2568" s="20">
        <v>11094</v>
      </c>
      <c r="L2568" s="13" t="s">
        <v>674</v>
      </c>
      <c r="M2568" s="20">
        <v>114010</v>
      </c>
      <c r="N2568" s="13" t="s">
        <v>3360</v>
      </c>
      <c r="O2568" s="13" t="s">
        <v>724</v>
      </c>
      <c r="P2568" s="13" t="s">
        <v>725</v>
      </c>
      <c r="Q2568" s="13" t="s">
        <v>726</v>
      </c>
      <c r="R2568" s="13" t="s">
        <v>714</v>
      </c>
      <c r="S2568" s="13" t="s">
        <v>715</v>
      </c>
    </row>
    <row r="2569" spans="1:19" x14ac:dyDescent="0.25">
      <c r="A2569" s="13" t="s">
        <v>702</v>
      </c>
      <c r="B2569" s="13" t="s">
        <v>703</v>
      </c>
      <c r="C2569" s="13" t="s">
        <v>704</v>
      </c>
      <c r="D2569" s="13" t="s">
        <v>705</v>
      </c>
      <c r="E2569" s="13" t="s">
        <v>706</v>
      </c>
      <c r="F2569" s="14">
        <v>520.27</v>
      </c>
      <c r="G2569" s="13" t="s">
        <v>707</v>
      </c>
      <c r="H2569" s="19">
        <v>43922</v>
      </c>
      <c r="I2569" s="13" t="s">
        <v>3347</v>
      </c>
      <c r="J2569" s="13" t="s">
        <v>3361</v>
      </c>
      <c r="K2569" s="20">
        <v>11094</v>
      </c>
      <c r="L2569" s="13" t="s">
        <v>674</v>
      </c>
      <c r="M2569" s="20">
        <v>114020</v>
      </c>
      <c r="N2569" s="13" t="s">
        <v>3362</v>
      </c>
      <c r="O2569" s="13" t="s">
        <v>711</v>
      </c>
      <c r="P2569" s="13" t="s">
        <v>712</v>
      </c>
      <c r="Q2569" s="13" t="s">
        <v>1582</v>
      </c>
      <c r="R2569" s="13" t="s">
        <v>714</v>
      </c>
      <c r="S2569" s="13" t="s">
        <v>730</v>
      </c>
    </row>
    <row r="2570" spans="1:19" x14ac:dyDescent="0.25">
      <c r="A2570" s="13" t="s">
        <v>716</v>
      </c>
      <c r="B2570" s="13" t="s">
        <v>703</v>
      </c>
      <c r="C2570" s="13" t="s">
        <v>717</v>
      </c>
      <c r="D2570" s="13" t="s">
        <v>705</v>
      </c>
      <c r="E2570" s="13" t="s">
        <v>706</v>
      </c>
      <c r="F2570" s="14">
        <v>520.27</v>
      </c>
      <c r="G2570" s="13" t="s">
        <v>707</v>
      </c>
      <c r="H2570" s="19">
        <v>43952</v>
      </c>
      <c r="I2570" s="13" t="s">
        <v>882</v>
      </c>
      <c r="J2570" s="13" t="s">
        <v>3361</v>
      </c>
      <c r="K2570" s="20">
        <v>11094</v>
      </c>
      <c r="L2570" s="13" t="s">
        <v>674</v>
      </c>
      <c r="M2570" s="20">
        <v>114020</v>
      </c>
      <c r="N2570" s="13" t="s">
        <v>3362</v>
      </c>
      <c r="O2570" s="13" t="s">
        <v>718</v>
      </c>
      <c r="P2570" s="13" t="s">
        <v>719</v>
      </c>
      <c r="Q2570" s="13" t="s">
        <v>720</v>
      </c>
      <c r="R2570" s="13" t="s">
        <v>714</v>
      </c>
      <c r="S2570" s="13" t="s">
        <v>730</v>
      </c>
    </row>
    <row r="2571" spans="1:19" x14ac:dyDescent="0.25">
      <c r="A2571" s="13" t="s">
        <v>722</v>
      </c>
      <c r="B2571" s="13" t="s">
        <v>703</v>
      </c>
      <c r="C2571" s="13" t="s">
        <v>723</v>
      </c>
      <c r="D2571" s="13" t="s">
        <v>705</v>
      </c>
      <c r="E2571" s="13" t="s">
        <v>706</v>
      </c>
      <c r="F2571" s="14">
        <v>520.27</v>
      </c>
      <c r="G2571" s="13" t="s">
        <v>707</v>
      </c>
      <c r="H2571" s="19">
        <v>43983</v>
      </c>
      <c r="I2571" s="13" t="s">
        <v>3280</v>
      </c>
      <c r="J2571" s="13" t="s">
        <v>3361</v>
      </c>
      <c r="K2571" s="20">
        <v>11094</v>
      </c>
      <c r="L2571" s="13" t="s">
        <v>674</v>
      </c>
      <c r="M2571" s="20">
        <v>114020</v>
      </c>
      <c r="N2571" s="13" t="s">
        <v>3362</v>
      </c>
      <c r="O2571" s="13" t="s">
        <v>724</v>
      </c>
      <c r="P2571" s="13" t="s">
        <v>725</v>
      </c>
      <c r="Q2571" s="13" t="s">
        <v>726</v>
      </c>
      <c r="R2571" s="13" t="s">
        <v>714</v>
      </c>
      <c r="S2571" s="13" t="s">
        <v>730</v>
      </c>
    </row>
    <row r="2572" spans="1:19" x14ac:dyDescent="0.25">
      <c r="A2572" s="13" t="s">
        <v>702</v>
      </c>
      <c r="B2572" s="13" t="s">
        <v>703</v>
      </c>
      <c r="C2572" s="13" t="s">
        <v>704</v>
      </c>
      <c r="D2572" s="13" t="s">
        <v>705</v>
      </c>
      <c r="E2572" s="13" t="s">
        <v>706</v>
      </c>
      <c r="F2572" s="14">
        <v>15371.77</v>
      </c>
      <c r="G2572" s="13" t="s">
        <v>707</v>
      </c>
      <c r="H2572" s="19">
        <v>43922</v>
      </c>
      <c r="I2572" s="13" t="s">
        <v>3350</v>
      </c>
      <c r="J2572" s="13" t="s">
        <v>3363</v>
      </c>
      <c r="K2572" s="20">
        <v>11094</v>
      </c>
      <c r="L2572" s="13" t="s">
        <v>674</v>
      </c>
      <c r="M2572" s="20">
        <v>114040</v>
      </c>
      <c r="N2572" s="13" t="s">
        <v>3364</v>
      </c>
      <c r="O2572" s="13" t="s">
        <v>711</v>
      </c>
      <c r="P2572" s="13" t="s">
        <v>712</v>
      </c>
      <c r="Q2572" s="13" t="s">
        <v>1582</v>
      </c>
      <c r="R2572" s="13" t="s">
        <v>714</v>
      </c>
      <c r="S2572" s="13" t="s">
        <v>682</v>
      </c>
    </row>
    <row r="2573" spans="1:19" x14ac:dyDescent="0.25">
      <c r="A2573" s="13" t="s">
        <v>716</v>
      </c>
      <c r="B2573" s="13" t="s">
        <v>703</v>
      </c>
      <c r="C2573" s="13" t="s">
        <v>717</v>
      </c>
      <c r="D2573" s="13" t="s">
        <v>705</v>
      </c>
      <c r="E2573" s="13" t="s">
        <v>706</v>
      </c>
      <c r="F2573" s="14">
        <v>15423.93</v>
      </c>
      <c r="G2573" s="13" t="s">
        <v>707</v>
      </c>
      <c r="H2573" s="19">
        <v>43952</v>
      </c>
      <c r="I2573" s="13" t="s">
        <v>886</v>
      </c>
      <c r="J2573" s="13" t="s">
        <v>3363</v>
      </c>
      <c r="K2573" s="20">
        <v>11094</v>
      </c>
      <c r="L2573" s="13" t="s">
        <v>674</v>
      </c>
      <c r="M2573" s="20">
        <v>114040</v>
      </c>
      <c r="N2573" s="13" t="s">
        <v>3364</v>
      </c>
      <c r="O2573" s="13" t="s">
        <v>718</v>
      </c>
      <c r="P2573" s="13" t="s">
        <v>719</v>
      </c>
      <c r="Q2573" s="13" t="s">
        <v>720</v>
      </c>
      <c r="R2573" s="13" t="s">
        <v>714</v>
      </c>
      <c r="S2573" s="13" t="s">
        <v>682</v>
      </c>
    </row>
    <row r="2574" spans="1:19" x14ac:dyDescent="0.25">
      <c r="A2574" s="13" t="s">
        <v>722</v>
      </c>
      <c r="B2574" s="13" t="s">
        <v>703</v>
      </c>
      <c r="C2574" s="13" t="s">
        <v>723</v>
      </c>
      <c r="D2574" s="13" t="s">
        <v>705</v>
      </c>
      <c r="E2574" s="13" t="s">
        <v>706</v>
      </c>
      <c r="F2574" s="14">
        <v>15371.77</v>
      </c>
      <c r="G2574" s="13" t="s">
        <v>707</v>
      </c>
      <c r="H2574" s="19">
        <v>43983</v>
      </c>
      <c r="I2574" s="13" t="s">
        <v>3283</v>
      </c>
      <c r="J2574" s="13" t="s">
        <v>3363</v>
      </c>
      <c r="K2574" s="20">
        <v>11094</v>
      </c>
      <c r="L2574" s="13" t="s">
        <v>674</v>
      </c>
      <c r="M2574" s="20">
        <v>114040</v>
      </c>
      <c r="N2574" s="13" t="s">
        <v>3364</v>
      </c>
      <c r="O2574" s="13" t="s">
        <v>724</v>
      </c>
      <c r="P2574" s="13" t="s">
        <v>725</v>
      </c>
      <c r="Q2574" s="13" t="s">
        <v>726</v>
      </c>
      <c r="R2574" s="13" t="s">
        <v>714</v>
      </c>
      <c r="S2574" s="13" t="s">
        <v>682</v>
      </c>
    </row>
    <row r="2575" spans="1:19" x14ac:dyDescent="0.25">
      <c r="A2575" s="13" t="s">
        <v>702</v>
      </c>
      <c r="B2575" s="13" t="s">
        <v>703</v>
      </c>
      <c r="C2575" s="13" t="s">
        <v>704</v>
      </c>
      <c r="D2575" s="13" t="s">
        <v>705</v>
      </c>
      <c r="E2575" s="13" t="s">
        <v>706</v>
      </c>
      <c r="F2575" s="14">
        <v>7902.97</v>
      </c>
      <c r="G2575" s="13" t="s">
        <v>707</v>
      </c>
      <c r="H2575" s="19">
        <v>43922</v>
      </c>
      <c r="I2575" s="13" t="s">
        <v>3353</v>
      </c>
      <c r="J2575" s="13" t="s">
        <v>3365</v>
      </c>
      <c r="K2575" s="20">
        <v>11094</v>
      </c>
      <c r="L2575" s="13" t="s">
        <v>674</v>
      </c>
      <c r="M2575" s="20">
        <v>114060</v>
      </c>
      <c r="N2575" s="13" t="s">
        <v>3366</v>
      </c>
      <c r="O2575" s="13" t="s">
        <v>711</v>
      </c>
      <c r="P2575" s="13" t="s">
        <v>712</v>
      </c>
      <c r="Q2575" s="13" t="s">
        <v>1582</v>
      </c>
      <c r="R2575" s="13" t="s">
        <v>714</v>
      </c>
      <c r="S2575" s="13" t="s">
        <v>721</v>
      </c>
    </row>
    <row r="2576" spans="1:19" x14ac:dyDescent="0.25">
      <c r="A2576" s="13" t="s">
        <v>716</v>
      </c>
      <c r="B2576" s="13" t="s">
        <v>703</v>
      </c>
      <c r="C2576" s="13" t="s">
        <v>717</v>
      </c>
      <c r="D2576" s="13" t="s">
        <v>705</v>
      </c>
      <c r="E2576" s="13" t="s">
        <v>706</v>
      </c>
      <c r="F2576" s="14">
        <v>7543.78</v>
      </c>
      <c r="G2576" s="13" t="s">
        <v>707</v>
      </c>
      <c r="H2576" s="19">
        <v>43952</v>
      </c>
      <c r="I2576" s="13" t="s">
        <v>890</v>
      </c>
      <c r="J2576" s="13" t="s">
        <v>3365</v>
      </c>
      <c r="K2576" s="20">
        <v>11094</v>
      </c>
      <c r="L2576" s="13" t="s">
        <v>674</v>
      </c>
      <c r="M2576" s="20">
        <v>114060</v>
      </c>
      <c r="N2576" s="13" t="s">
        <v>3366</v>
      </c>
      <c r="O2576" s="13" t="s">
        <v>718</v>
      </c>
      <c r="P2576" s="13" t="s">
        <v>719</v>
      </c>
      <c r="Q2576" s="13" t="s">
        <v>720</v>
      </c>
      <c r="R2576" s="13" t="s">
        <v>714</v>
      </c>
      <c r="S2576" s="13" t="s">
        <v>721</v>
      </c>
    </row>
    <row r="2577" spans="1:19" x14ac:dyDescent="0.25">
      <c r="A2577" s="13" t="s">
        <v>722</v>
      </c>
      <c r="B2577" s="13" t="s">
        <v>703</v>
      </c>
      <c r="C2577" s="13" t="s">
        <v>723</v>
      </c>
      <c r="D2577" s="13" t="s">
        <v>705</v>
      </c>
      <c r="E2577" s="13" t="s">
        <v>706</v>
      </c>
      <c r="F2577" s="14">
        <v>7543.78</v>
      </c>
      <c r="G2577" s="13" t="s">
        <v>707</v>
      </c>
      <c r="H2577" s="19">
        <v>43983</v>
      </c>
      <c r="I2577" s="13" t="s">
        <v>3286</v>
      </c>
      <c r="J2577" s="13" t="s">
        <v>3365</v>
      </c>
      <c r="K2577" s="20">
        <v>11094</v>
      </c>
      <c r="L2577" s="13" t="s">
        <v>674</v>
      </c>
      <c r="M2577" s="20">
        <v>114060</v>
      </c>
      <c r="N2577" s="13" t="s">
        <v>3366</v>
      </c>
      <c r="O2577" s="13" t="s">
        <v>724</v>
      </c>
      <c r="P2577" s="13" t="s">
        <v>725</v>
      </c>
      <c r="Q2577" s="13" t="s">
        <v>726</v>
      </c>
      <c r="R2577" s="13" t="s">
        <v>714</v>
      </c>
      <c r="S2577" s="13" t="s">
        <v>721</v>
      </c>
    </row>
    <row r="2578" spans="1:19" x14ac:dyDescent="0.25">
      <c r="A2578" s="13" t="s">
        <v>702</v>
      </c>
      <c r="B2578" s="13" t="s">
        <v>703</v>
      </c>
      <c r="C2578" s="13" t="s">
        <v>704</v>
      </c>
      <c r="D2578" s="13" t="s">
        <v>705</v>
      </c>
      <c r="E2578" s="13" t="s">
        <v>706</v>
      </c>
      <c r="F2578" s="14">
        <v>146.30000000000001</v>
      </c>
      <c r="G2578" s="13" t="s">
        <v>707</v>
      </c>
      <c r="H2578" s="19">
        <v>43922</v>
      </c>
      <c r="I2578" s="13" t="s">
        <v>3356</v>
      </c>
      <c r="J2578" s="13" t="s">
        <v>3367</v>
      </c>
      <c r="K2578" s="20">
        <v>11174</v>
      </c>
      <c r="L2578" s="13" t="s">
        <v>111</v>
      </c>
      <c r="M2578" s="20">
        <v>111600</v>
      </c>
      <c r="N2578" s="13" t="s">
        <v>3368</v>
      </c>
      <c r="O2578" s="13" t="s">
        <v>711</v>
      </c>
      <c r="P2578" s="13" t="s">
        <v>712</v>
      </c>
      <c r="Q2578" s="13" t="s">
        <v>1582</v>
      </c>
      <c r="R2578" s="13" t="s">
        <v>714</v>
      </c>
      <c r="S2578" s="13" t="s">
        <v>721</v>
      </c>
    </row>
    <row r="2579" spans="1:19" x14ac:dyDescent="0.25">
      <c r="A2579" s="13" t="s">
        <v>702</v>
      </c>
      <c r="B2579" s="13" t="s">
        <v>703</v>
      </c>
      <c r="C2579" s="13" t="s">
        <v>704</v>
      </c>
      <c r="D2579" s="13" t="s">
        <v>705</v>
      </c>
      <c r="E2579" s="13" t="s">
        <v>706</v>
      </c>
      <c r="F2579" s="14">
        <v>10.53</v>
      </c>
      <c r="G2579" s="13" t="s">
        <v>707</v>
      </c>
      <c r="H2579" s="19">
        <v>43922</v>
      </c>
      <c r="I2579" s="13" t="s">
        <v>873</v>
      </c>
      <c r="J2579" s="13" t="s">
        <v>3369</v>
      </c>
      <c r="K2579" s="20">
        <v>11174</v>
      </c>
      <c r="L2579" s="13" t="s">
        <v>111</v>
      </c>
      <c r="M2579" s="20">
        <v>113060</v>
      </c>
      <c r="N2579" s="13" t="s">
        <v>3370</v>
      </c>
      <c r="O2579" s="13" t="s">
        <v>711</v>
      </c>
      <c r="P2579" s="13" t="s">
        <v>712</v>
      </c>
      <c r="Q2579" s="13" t="s">
        <v>1582</v>
      </c>
      <c r="R2579" s="13" t="s">
        <v>714</v>
      </c>
      <c r="S2579" s="13" t="s">
        <v>721</v>
      </c>
    </row>
    <row r="2580" spans="1:19" x14ac:dyDescent="0.25">
      <c r="A2580" s="13" t="s">
        <v>702</v>
      </c>
      <c r="B2580" s="13" t="s">
        <v>703</v>
      </c>
      <c r="C2580" s="13" t="s">
        <v>704</v>
      </c>
      <c r="D2580" s="13" t="s">
        <v>705</v>
      </c>
      <c r="E2580" s="13" t="s">
        <v>706</v>
      </c>
      <c r="F2580" s="14">
        <v>7355.32</v>
      </c>
      <c r="G2580" s="13" t="s">
        <v>707</v>
      </c>
      <c r="H2580" s="19">
        <v>43922</v>
      </c>
      <c r="I2580" s="13" t="s">
        <v>878</v>
      </c>
      <c r="J2580" s="13" t="s">
        <v>3371</v>
      </c>
      <c r="K2580" s="20">
        <v>11278</v>
      </c>
      <c r="L2580" s="13" t="s">
        <v>675</v>
      </c>
      <c r="M2580" s="20">
        <v>111100</v>
      </c>
      <c r="N2580" s="13" t="s">
        <v>3372</v>
      </c>
      <c r="O2580" s="13" t="s">
        <v>711</v>
      </c>
      <c r="P2580" s="13" t="s">
        <v>712</v>
      </c>
      <c r="Q2580" s="13" t="s">
        <v>1582</v>
      </c>
      <c r="R2580" s="13" t="s">
        <v>714</v>
      </c>
      <c r="S2580" s="13" t="s">
        <v>715</v>
      </c>
    </row>
    <row r="2581" spans="1:19" x14ac:dyDescent="0.25">
      <c r="A2581" s="13" t="s">
        <v>716</v>
      </c>
      <c r="B2581" s="13" t="s">
        <v>703</v>
      </c>
      <c r="C2581" s="13" t="s">
        <v>717</v>
      </c>
      <c r="D2581" s="13" t="s">
        <v>705</v>
      </c>
      <c r="E2581" s="13" t="s">
        <v>706</v>
      </c>
      <c r="F2581" s="14">
        <v>7355.32</v>
      </c>
      <c r="G2581" s="13" t="s">
        <v>707</v>
      </c>
      <c r="H2581" s="19">
        <v>43952</v>
      </c>
      <c r="I2581" s="13" t="s">
        <v>894</v>
      </c>
      <c r="J2581" s="13" t="s">
        <v>3371</v>
      </c>
      <c r="K2581" s="20">
        <v>11278</v>
      </c>
      <c r="L2581" s="13" t="s">
        <v>675</v>
      </c>
      <c r="M2581" s="20">
        <v>111100</v>
      </c>
      <c r="N2581" s="13" t="s">
        <v>3372</v>
      </c>
      <c r="O2581" s="13" t="s">
        <v>718</v>
      </c>
      <c r="P2581" s="13" t="s">
        <v>719</v>
      </c>
      <c r="Q2581" s="13" t="s">
        <v>720</v>
      </c>
      <c r="R2581" s="13" t="s">
        <v>714</v>
      </c>
      <c r="S2581" s="13" t="s">
        <v>715</v>
      </c>
    </row>
    <row r="2582" spans="1:19" x14ac:dyDescent="0.25">
      <c r="A2582" s="13" t="s">
        <v>722</v>
      </c>
      <c r="B2582" s="13" t="s">
        <v>703</v>
      </c>
      <c r="C2582" s="13" t="s">
        <v>723</v>
      </c>
      <c r="D2582" s="13" t="s">
        <v>705</v>
      </c>
      <c r="E2582" s="13" t="s">
        <v>706</v>
      </c>
      <c r="F2582" s="14">
        <v>7355.32</v>
      </c>
      <c r="G2582" s="13" t="s">
        <v>707</v>
      </c>
      <c r="H2582" s="19">
        <v>43983</v>
      </c>
      <c r="I2582" s="13" t="s">
        <v>3289</v>
      </c>
      <c r="J2582" s="13" t="s">
        <v>3371</v>
      </c>
      <c r="K2582" s="20">
        <v>11278</v>
      </c>
      <c r="L2582" s="13" t="s">
        <v>675</v>
      </c>
      <c r="M2582" s="20">
        <v>111100</v>
      </c>
      <c r="N2582" s="13" t="s">
        <v>3372</v>
      </c>
      <c r="O2582" s="13" t="s">
        <v>724</v>
      </c>
      <c r="P2582" s="13" t="s">
        <v>725</v>
      </c>
      <c r="Q2582" s="13" t="s">
        <v>726</v>
      </c>
      <c r="R2582" s="13" t="s">
        <v>714</v>
      </c>
      <c r="S2582" s="13" t="s">
        <v>715</v>
      </c>
    </row>
    <row r="2583" spans="1:19" x14ac:dyDescent="0.25">
      <c r="A2583" s="13" t="s">
        <v>702</v>
      </c>
      <c r="B2583" s="13" t="s">
        <v>703</v>
      </c>
      <c r="C2583" s="13" t="s">
        <v>704</v>
      </c>
      <c r="D2583" s="13" t="s">
        <v>705</v>
      </c>
      <c r="E2583" s="13" t="s">
        <v>706</v>
      </c>
      <c r="F2583" s="14">
        <v>1932.25</v>
      </c>
      <c r="G2583" s="13" t="s">
        <v>707</v>
      </c>
      <c r="H2583" s="19">
        <v>43922</v>
      </c>
      <c r="I2583" s="13" t="s">
        <v>882</v>
      </c>
      <c r="J2583" s="13" t="s">
        <v>3373</v>
      </c>
      <c r="K2583" s="20">
        <v>11278</v>
      </c>
      <c r="L2583" s="13" t="s">
        <v>675</v>
      </c>
      <c r="M2583" s="20">
        <v>111200</v>
      </c>
      <c r="N2583" s="13" t="s">
        <v>3374</v>
      </c>
      <c r="O2583" s="13" t="s">
        <v>711</v>
      </c>
      <c r="P2583" s="13" t="s">
        <v>712</v>
      </c>
      <c r="Q2583" s="13" t="s">
        <v>1582</v>
      </c>
      <c r="R2583" s="13" t="s">
        <v>714</v>
      </c>
      <c r="S2583" s="13" t="s">
        <v>730</v>
      </c>
    </row>
    <row r="2584" spans="1:19" x14ac:dyDescent="0.25">
      <c r="A2584" s="13" t="s">
        <v>716</v>
      </c>
      <c r="B2584" s="13" t="s">
        <v>703</v>
      </c>
      <c r="C2584" s="13" t="s">
        <v>717</v>
      </c>
      <c r="D2584" s="13" t="s">
        <v>705</v>
      </c>
      <c r="E2584" s="13" t="s">
        <v>706</v>
      </c>
      <c r="F2584" s="14">
        <v>1932.25</v>
      </c>
      <c r="G2584" s="13" t="s">
        <v>707</v>
      </c>
      <c r="H2584" s="19">
        <v>43952</v>
      </c>
      <c r="I2584" s="13" t="s">
        <v>898</v>
      </c>
      <c r="J2584" s="13" t="s">
        <v>3373</v>
      </c>
      <c r="K2584" s="20">
        <v>11278</v>
      </c>
      <c r="L2584" s="13" t="s">
        <v>675</v>
      </c>
      <c r="M2584" s="20">
        <v>111200</v>
      </c>
      <c r="N2584" s="13" t="s">
        <v>3374</v>
      </c>
      <c r="O2584" s="13" t="s">
        <v>718</v>
      </c>
      <c r="P2584" s="13" t="s">
        <v>719</v>
      </c>
      <c r="Q2584" s="13" t="s">
        <v>720</v>
      </c>
      <c r="R2584" s="13" t="s">
        <v>714</v>
      </c>
      <c r="S2584" s="13" t="s">
        <v>730</v>
      </c>
    </row>
    <row r="2585" spans="1:19" x14ac:dyDescent="0.25">
      <c r="A2585" s="13" t="s">
        <v>722</v>
      </c>
      <c r="B2585" s="13" t="s">
        <v>703</v>
      </c>
      <c r="C2585" s="13" t="s">
        <v>723</v>
      </c>
      <c r="D2585" s="13" t="s">
        <v>705</v>
      </c>
      <c r="E2585" s="13" t="s">
        <v>706</v>
      </c>
      <c r="F2585" s="14">
        <v>1932.25</v>
      </c>
      <c r="G2585" s="13" t="s">
        <v>707</v>
      </c>
      <c r="H2585" s="19">
        <v>43983</v>
      </c>
      <c r="I2585" s="13" t="s">
        <v>3293</v>
      </c>
      <c r="J2585" s="13" t="s">
        <v>3373</v>
      </c>
      <c r="K2585" s="20">
        <v>11278</v>
      </c>
      <c r="L2585" s="13" t="s">
        <v>675</v>
      </c>
      <c r="M2585" s="20">
        <v>111200</v>
      </c>
      <c r="N2585" s="13" t="s">
        <v>3374</v>
      </c>
      <c r="O2585" s="13" t="s">
        <v>724</v>
      </c>
      <c r="P2585" s="13" t="s">
        <v>725</v>
      </c>
      <c r="Q2585" s="13" t="s">
        <v>726</v>
      </c>
      <c r="R2585" s="13" t="s">
        <v>714</v>
      </c>
      <c r="S2585" s="13" t="s">
        <v>730</v>
      </c>
    </row>
    <row r="2586" spans="1:19" x14ac:dyDescent="0.25">
      <c r="A2586" s="13" t="s">
        <v>702</v>
      </c>
      <c r="B2586" s="13" t="s">
        <v>703</v>
      </c>
      <c r="C2586" s="13" t="s">
        <v>704</v>
      </c>
      <c r="D2586" s="13" t="s">
        <v>705</v>
      </c>
      <c r="E2586" s="13" t="s">
        <v>706</v>
      </c>
      <c r="F2586" s="14">
        <v>57253.85</v>
      </c>
      <c r="G2586" s="13" t="s">
        <v>707</v>
      </c>
      <c r="H2586" s="19">
        <v>43922</v>
      </c>
      <c r="I2586" s="13" t="s">
        <v>886</v>
      </c>
      <c r="J2586" s="13" t="s">
        <v>3375</v>
      </c>
      <c r="K2586" s="20">
        <v>11278</v>
      </c>
      <c r="L2586" s="13" t="s">
        <v>675</v>
      </c>
      <c r="M2586" s="20">
        <v>111400</v>
      </c>
      <c r="N2586" s="13" t="s">
        <v>3376</v>
      </c>
      <c r="O2586" s="13" t="s">
        <v>711</v>
      </c>
      <c r="P2586" s="13" t="s">
        <v>712</v>
      </c>
      <c r="Q2586" s="13" t="s">
        <v>1582</v>
      </c>
      <c r="R2586" s="13" t="s">
        <v>714</v>
      </c>
      <c r="S2586" s="13" t="s">
        <v>682</v>
      </c>
    </row>
    <row r="2587" spans="1:19" x14ac:dyDescent="0.25">
      <c r="A2587" s="13" t="s">
        <v>716</v>
      </c>
      <c r="B2587" s="13" t="s">
        <v>703</v>
      </c>
      <c r="C2587" s="13" t="s">
        <v>717</v>
      </c>
      <c r="D2587" s="13" t="s">
        <v>705</v>
      </c>
      <c r="E2587" s="13" t="s">
        <v>706</v>
      </c>
      <c r="F2587" s="14">
        <v>57253.85</v>
      </c>
      <c r="G2587" s="13" t="s">
        <v>707</v>
      </c>
      <c r="H2587" s="19">
        <v>43952</v>
      </c>
      <c r="I2587" s="13" t="s">
        <v>902</v>
      </c>
      <c r="J2587" s="13" t="s">
        <v>3375</v>
      </c>
      <c r="K2587" s="20">
        <v>11278</v>
      </c>
      <c r="L2587" s="13" t="s">
        <v>675</v>
      </c>
      <c r="M2587" s="20">
        <v>111400</v>
      </c>
      <c r="N2587" s="13" t="s">
        <v>3376</v>
      </c>
      <c r="O2587" s="13" t="s">
        <v>718</v>
      </c>
      <c r="P2587" s="13" t="s">
        <v>719</v>
      </c>
      <c r="Q2587" s="13" t="s">
        <v>720</v>
      </c>
      <c r="R2587" s="13" t="s">
        <v>714</v>
      </c>
      <c r="S2587" s="13" t="s">
        <v>682</v>
      </c>
    </row>
    <row r="2588" spans="1:19" x14ac:dyDescent="0.25">
      <c r="A2588" s="13" t="s">
        <v>722</v>
      </c>
      <c r="B2588" s="13" t="s">
        <v>703</v>
      </c>
      <c r="C2588" s="13" t="s">
        <v>723</v>
      </c>
      <c r="D2588" s="13" t="s">
        <v>705</v>
      </c>
      <c r="E2588" s="13" t="s">
        <v>706</v>
      </c>
      <c r="F2588" s="14">
        <v>57624.66</v>
      </c>
      <c r="G2588" s="13" t="s">
        <v>707</v>
      </c>
      <c r="H2588" s="19">
        <v>43983</v>
      </c>
      <c r="I2588" s="13" t="s">
        <v>3297</v>
      </c>
      <c r="J2588" s="13" t="s">
        <v>3375</v>
      </c>
      <c r="K2588" s="20">
        <v>11278</v>
      </c>
      <c r="L2588" s="13" t="s">
        <v>675</v>
      </c>
      <c r="M2588" s="20">
        <v>111400</v>
      </c>
      <c r="N2588" s="13" t="s">
        <v>3376</v>
      </c>
      <c r="O2588" s="13" t="s">
        <v>724</v>
      </c>
      <c r="P2588" s="13" t="s">
        <v>725</v>
      </c>
      <c r="Q2588" s="13" t="s">
        <v>726</v>
      </c>
      <c r="R2588" s="13" t="s">
        <v>714</v>
      </c>
      <c r="S2588" s="13" t="s">
        <v>682</v>
      </c>
    </row>
    <row r="2589" spans="1:19" x14ac:dyDescent="0.25">
      <c r="A2589" s="13" t="s">
        <v>702</v>
      </c>
      <c r="B2589" s="13" t="s">
        <v>703</v>
      </c>
      <c r="C2589" s="13" t="s">
        <v>704</v>
      </c>
      <c r="D2589" s="13" t="s">
        <v>705</v>
      </c>
      <c r="E2589" s="13" t="s">
        <v>706</v>
      </c>
      <c r="F2589" s="14">
        <v>19245.830000000002</v>
      </c>
      <c r="G2589" s="13" t="s">
        <v>707</v>
      </c>
      <c r="H2589" s="19">
        <v>43922</v>
      </c>
      <c r="I2589" s="13" t="s">
        <v>890</v>
      </c>
      <c r="J2589" s="13" t="s">
        <v>3377</v>
      </c>
      <c r="K2589" s="20">
        <v>11278</v>
      </c>
      <c r="L2589" s="13" t="s">
        <v>675</v>
      </c>
      <c r="M2589" s="20">
        <v>111600</v>
      </c>
      <c r="N2589" s="13" t="s">
        <v>3378</v>
      </c>
      <c r="O2589" s="13" t="s">
        <v>711</v>
      </c>
      <c r="P2589" s="13" t="s">
        <v>712</v>
      </c>
      <c r="Q2589" s="13" t="s">
        <v>1582</v>
      </c>
      <c r="R2589" s="13" t="s">
        <v>714</v>
      </c>
      <c r="S2589" s="13" t="s">
        <v>721</v>
      </c>
    </row>
    <row r="2590" spans="1:19" x14ac:dyDescent="0.25">
      <c r="A2590" s="13" t="s">
        <v>716</v>
      </c>
      <c r="B2590" s="13" t="s">
        <v>703</v>
      </c>
      <c r="C2590" s="13" t="s">
        <v>717</v>
      </c>
      <c r="D2590" s="13" t="s">
        <v>705</v>
      </c>
      <c r="E2590" s="13" t="s">
        <v>706</v>
      </c>
      <c r="F2590" s="14">
        <v>19233.87</v>
      </c>
      <c r="G2590" s="13" t="s">
        <v>707</v>
      </c>
      <c r="H2590" s="19">
        <v>43952</v>
      </c>
      <c r="I2590" s="13" t="s">
        <v>906</v>
      </c>
      <c r="J2590" s="13" t="s">
        <v>3377</v>
      </c>
      <c r="K2590" s="20">
        <v>11278</v>
      </c>
      <c r="L2590" s="13" t="s">
        <v>675</v>
      </c>
      <c r="M2590" s="20">
        <v>111600</v>
      </c>
      <c r="N2590" s="13" t="s">
        <v>3378</v>
      </c>
      <c r="O2590" s="13" t="s">
        <v>718</v>
      </c>
      <c r="P2590" s="13" t="s">
        <v>719</v>
      </c>
      <c r="Q2590" s="13" t="s">
        <v>720</v>
      </c>
      <c r="R2590" s="13" t="s">
        <v>714</v>
      </c>
      <c r="S2590" s="13" t="s">
        <v>721</v>
      </c>
    </row>
    <row r="2591" spans="1:19" x14ac:dyDescent="0.25">
      <c r="A2591" s="13" t="s">
        <v>722</v>
      </c>
      <c r="B2591" s="13" t="s">
        <v>703</v>
      </c>
      <c r="C2591" s="13" t="s">
        <v>723</v>
      </c>
      <c r="D2591" s="13" t="s">
        <v>705</v>
      </c>
      <c r="E2591" s="13" t="s">
        <v>706</v>
      </c>
      <c r="F2591" s="14">
        <v>19185.490000000002</v>
      </c>
      <c r="G2591" s="13" t="s">
        <v>707</v>
      </c>
      <c r="H2591" s="19">
        <v>43983</v>
      </c>
      <c r="I2591" s="13" t="s">
        <v>3300</v>
      </c>
      <c r="J2591" s="13" t="s">
        <v>3377</v>
      </c>
      <c r="K2591" s="20">
        <v>11278</v>
      </c>
      <c r="L2591" s="13" t="s">
        <v>675</v>
      </c>
      <c r="M2591" s="20">
        <v>111600</v>
      </c>
      <c r="N2591" s="13" t="s">
        <v>3378</v>
      </c>
      <c r="O2591" s="13" t="s">
        <v>724</v>
      </c>
      <c r="P2591" s="13" t="s">
        <v>725</v>
      </c>
      <c r="Q2591" s="13" t="s">
        <v>726</v>
      </c>
      <c r="R2591" s="13" t="s">
        <v>714</v>
      </c>
      <c r="S2591" s="13" t="s">
        <v>721</v>
      </c>
    </row>
    <row r="2592" spans="1:19" x14ac:dyDescent="0.25">
      <c r="A2592" s="13" t="s">
        <v>702</v>
      </c>
      <c r="B2592" s="13" t="s">
        <v>703</v>
      </c>
      <c r="C2592" s="13" t="s">
        <v>704</v>
      </c>
      <c r="D2592" s="13" t="s">
        <v>705</v>
      </c>
      <c r="E2592" s="13" t="s">
        <v>706</v>
      </c>
      <c r="F2592" s="14">
        <v>1093.3</v>
      </c>
      <c r="G2592" s="13" t="s">
        <v>707</v>
      </c>
      <c r="H2592" s="19">
        <v>43922</v>
      </c>
      <c r="I2592" s="13" t="s">
        <v>894</v>
      </c>
      <c r="J2592" s="13" t="s">
        <v>3379</v>
      </c>
      <c r="K2592" s="20">
        <v>11278</v>
      </c>
      <c r="L2592" s="13" t="s">
        <v>675</v>
      </c>
      <c r="M2592" s="20">
        <v>111700</v>
      </c>
      <c r="N2592" s="13" t="s">
        <v>3380</v>
      </c>
      <c r="O2592" s="13" t="s">
        <v>711</v>
      </c>
      <c r="P2592" s="13" t="s">
        <v>712</v>
      </c>
      <c r="Q2592" s="13" t="s">
        <v>1582</v>
      </c>
      <c r="R2592" s="13" t="s">
        <v>714</v>
      </c>
      <c r="S2592" s="13" t="s">
        <v>741</v>
      </c>
    </row>
    <row r="2593" spans="1:19" x14ac:dyDescent="0.25">
      <c r="A2593" s="13" t="s">
        <v>716</v>
      </c>
      <c r="B2593" s="13" t="s">
        <v>703</v>
      </c>
      <c r="C2593" s="13" t="s">
        <v>717</v>
      </c>
      <c r="D2593" s="13" t="s">
        <v>705</v>
      </c>
      <c r="E2593" s="13" t="s">
        <v>706</v>
      </c>
      <c r="F2593" s="14">
        <v>1093.3</v>
      </c>
      <c r="G2593" s="13" t="s">
        <v>707</v>
      </c>
      <c r="H2593" s="19">
        <v>43952</v>
      </c>
      <c r="I2593" s="13" t="s">
        <v>910</v>
      </c>
      <c r="J2593" s="13" t="s">
        <v>3379</v>
      </c>
      <c r="K2593" s="20">
        <v>11278</v>
      </c>
      <c r="L2593" s="13" t="s">
        <v>675</v>
      </c>
      <c r="M2593" s="20">
        <v>111700</v>
      </c>
      <c r="N2593" s="13" t="s">
        <v>3380</v>
      </c>
      <c r="O2593" s="13" t="s">
        <v>718</v>
      </c>
      <c r="P2593" s="13" t="s">
        <v>719</v>
      </c>
      <c r="Q2593" s="13" t="s">
        <v>720</v>
      </c>
      <c r="R2593" s="13" t="s">
        <v>714</v>
      </c>
      <c r="S2593" s="13" t="s">
        <v>741</v>
      </c>
    </row>
    <row r="2594" spans="1:19" x14ac:dyDescent="0.25">
      <c r="A2594" s="13" t="s">
        <v>722</v>
      </c>
      <c r="B2594" s="13" t="s">
        <v>703</v>
      </c>
      <c r="C2594" s="13" t="s">
        <v>723</v>
      </c>
      <c r="D2594" s="13" t="s">
        <v>705</v>
      </c>
      <c r="E2594" s="13" t="s">
        <v>706</v>
      </c>
      <c r="F2594" s="14">
        <v>1492.24</v>
      </c>
      <c r="G2594" s="13" t="s">
        <v>707</v>
      </c>
      <c r="H2594" s="19">
        <v>43983</v>
      </c>
      <c r="I2594" s="13" t="s">
        <v>3301</v>
      </c>
      <c r="J2594" s="13" t="s">
        <v>3379</v>
      </c>
      <c r="K2594" s="20">
        <v>11278</v>
      </c>
      <c r="L2594" s="13" t="s">
        <v>675</v>
      </c>
      <c r="M2594" s="20">
        <v>111700</v>
      </c>
      <c r="N2594" s="13" t="s">
        <v>3380</v>
      </c>
      <c r="O2594" s="13" t="s">
        <v>724</v>
      </c>
      <c r="P2594" s="13" t="s">
        <v>725</v>
      </c>
      <c r="Q2594" s="13" t="s">
        <v>726</v>
      </c>
      <c r="R2594" s="13" t="s">
        <v>714</v>
      </c>
      <c r="S2594" s="13" t="s">
        <v>741</v>
      </c>
    </row>
    <row r="2595" spans="1:19" x14ac:dyDescent="0.25">
      <c r="A2595" s="13" t="s">
        <v>722</v>
      </c>
      <c r="B2595" s="13" t="s">
        <v>703</v>
      </c>
      <c r="C2595" s="13" t="s">
        <v>723</v>
      </c>
      <c r="D2595" s="13" t="s">
        <v>705</v>
      </c>
      <c r="E2595" s="13" t="s">
        <v>706</v>
      </c>
      <c r="F2595" s="14">
        <v>3.89</v>
      </c>
      <c r="G2595" s="13" t="s">
        <v>707</v>
      </c>
      <c r="H2595" s="19">
        <v>43983</v>
      </c>
      <c r="I2595" s="13" t="s">
        <v>3306</v>
      </c>
      <c r="J2595" s="13" t="s">
        <v>3381</v>
      </c>
      <c r="K2595" s="20">
        <v>11278</v>
      </c>
      <c r="L2595" s="13" t="s">
        <v>675</v>
      </c>
      <c r="M2595" s="20">
        <v>113000</v>
      </c>
      <c r="N2595" s="13" t="s">
        <v>3382</v>
      </c>
      <c r="O2595" s="13" t="s">
        <v>724</v>
      </c>
      <c r="P2595" s="13" t="s">
        <v>725</v>
      </c>
      <c r="Q2595" s="13" t="s">
        <v>726</v>
      </c>
      <c r="R2595" s="13" t="s">
        <v>714</v>
      </c>
      <c r="S2595" s="13" t="s">
        <v>741</v>
      </c>
    </row>
    <row r="2596" spans="1:19" x14ac:dyDescent="0.25">
      <c r="A2596" s="13" t="s">
        <v>702</v>
      </c>
      <c r="B2596" s="13" t="s">
        <v>703</v>
      </c>
      <c r="C2596" s="13" t="s">
        <v>704</v>
      </c>
      <c r="D2596" s="13" t="s">
        <v>705</v>
      </c>
      <c r="E2596" s="13" t="s">
        <v>706</v>
      </c>
      <c r="F2596" s="14">
        <v>711.99</v>
      </c>
      <c r="G2596" s="13" t="s">
        <v>707</v>
      </c>
      <c r="H2596" s="19">
        <v>43922</v>
      </c>
      <c r="I2596" s="13" t="s">
        <v>898</v>
      </c>
      <c r="J2596" s="13" t="s">
        <v>3383</v>
      </c>
      <c r="K2596" s="20">
        <v>11278</v>
      </c>
      <c r="L2596" s="13" t="s">
        <v>675</v>
      </c>
      <c r="M2596" s="20">
        <v>113010</v>
      </c>
      <c r="N2596" s="13" t="s">
        <v>3384</v>
      </c>
      <c r="O2596" s="13" t="s">
        <v>711</v>
      </c>
      <c r="P2596" s="13" t="s">
        <v>712</v>
      </c>
      <c r="Q2596" s="13" t="s">
        <v>1582</v>
      </c>
      <c r="R2596" s="13" t="s">
        <v>714</v>
      </c>
      <c r="S2596" s="13" t="s">
        <v>715</v>
      </c>
    </row>
    <row r="2597" spans="1:19" x14ac:dyDescent="0.25">
      <c r="A2597" s="13" t="s">
        <v>716</v>
      </c>
      <c r="B2597" s="13" t="s">
        <v>703</v>
      </c>
      <c r="C2597" s="13" t="s">
        <v>717</v>
      </c>
      <c r="D2597" s="13" t="s">
        <v>705</v>
      </c>
      <c r="E2597" s="13" t="s">
        <v>706</v>
      </c>
      <c r="F2597" s="14">
        <v>711.99</v>
      </c>
      <c r="G2597" s="13" t="s">
        <v>707</v>
      </c>
      <c r="H2597" s="19">
        <v>43952</v>
      </c>
      <c r="I2597" s="13" t="s">
        <v>914</v>
      </c>
      <c r="J2597" s="13" t="s">
        <v>3383</v>
      </c>
      <c r="K2597" s="20">
        <v>11278</v>
      </c>
      <c r="L2597" s="13" t="s">
        <v>675</v>
      </c>
      <c r="M2597" s="20">
        <v>113010</v>
      </c>
      <c r="N2597" s="13" t="s">
        <v>3384</v>
      </c>
      <c r="O2597" s="13" t="s">
        <v>718</v>
      </c>
      <c r="P2597" s="13" t="s">
        <v>719</v>
      </c>
      <c r="Q2597" s="13" t="s">
        <v>720</v>
      </c>
      <c r="R2597" s="13" t="s">
        <v>714</v>
      </c>
      <c r="S2597" s="13" t="s">
        <v>715</v>
      </c>
    </row>
    <row r="2598" spans="1:19" x14ac:dyDescent="0.25">
      <c r="A2598" s="13" t="s">
        <v>722</v>
      </c>
      <c r="B2598" s="13" t="s">
        <v>703</v>
      </c>
      <c r="C2598" s="13" t="s">
        <v>723</v>
      </c>
      <c r="D2598" s="13" t="s">
        <v>705</v>
      </c>
      <c r="E2598" s="13" t="s">
        <v>706</v>
      </c>
      <c r="F2598" s="14">
        <v>711.99</v>
      </c>
      <c r="G2598" s="13" t="s">
        <v>707</v>
      </c>
      <c r="H2598" s="19">
        <v>43983</v>
      </c>
      <c r="I2598" s="13" t="s">
        <v>3309</v>
      </c>
      <c r="J2598" s="13" t="s">
        <v>3383</v>
      </c>
      <c r="K2598" s="20">
        <v>11278</v>
      </c>
      <c r="L2598" s="13" t="s">
        <v>675</v>
      </c>
      <c r="M2598" s="20">
        <v>113010</v>
      </c>
      <c r="N2598" s="13" t="s">
        <v>3384</v>
      </c>
      <c r="O2598" s="13" t="s">
        <v>724</v>
      </c>
      <c r="P2598" s="13" t="s">
        <v>725</v>
      </c>
      <c r="Q2598" s="13" t="s">
        <v>726</v>
      </c>
      <c r="R2598" s="13" t="s">
        <v>714</v>
      </c>
      <c r="S2598" s="13" t="s">
        <v>715</v>
      </c>
    </row>
    <row r="2599" spans="1:19" x14ac:dyDescent="0.25">
      <c r="A2599" s="13" t="s">
        <v>702</v>
      </c>
      <c r="B2599" s="13" t="s">
        <v>703</v>
      </c>
      <c r="C2599" s="13" t="s">
        <v>704</v>
      </c>
      <c r="D2599" s="13" t="s">
        <v>705</v>
      </c>
      <c r="E2599" s="13" t="s">
        <v>706</v>
      </c>
      <c r="F2599" s="14">
        <v>165.63</v>
      </c>
      <c r="G2599" s="13" t="s">
        <v>707</v>
      </c>
      <c r="H2599" s="19">
        <v>43922</v>
      </c>
      <c r="I2599" s="13" t="s">
        <v>902</v>
      </c>
      <c r="J2599" s="13" t="s">
        <v>3385</v>
      </c>
      <c r="K2599" s="20">
        <v>11278</v>
      </c>
      <c r="L2599" s="13" t="s">
        <v>675</v>
      </c>
      <c r="M2599" s="20">
        <v>113020</v>
      </c>
      <c r="N2599" s="13" t="s">
        <v>3386</v>
      </c>
      <c r="O2599" s="13" t="s">
        <v>711</v>
      </c>
      <c r="P2599" s="13" t="s">
        <v>712</v>
      </c>
      <c r="Q2599" s="13" t="s">
        <v>1582</v>
      </c>
      <c r="R2599" s="13" t="s">
        <v>714</v>
      </c>
      <c r="S2599" s="13" t="s">
        <v>730</v>
      </c>
    </row>
    <row r="2600" spans="1:19" x14ac:dyDescent="0.25">
      <c r="A2600" s="13" t="s">
        <v>716</v>
      </c>
      <c r="B2600" s="13" t="s">
        <v>703</v>
      </c>
      <c r="C2600" s="13" t="s">
        <v>717</v>
      </c>
      <c r="D2600" s="13" t="s">
        <v>705</v>
      </c>
      <c r="E2600" s="13" t="s">
        <v>706</v>
      </c>
      <c r="F2600" s="14">
        <v>165.63</v>
      </c>
      <c r="G2600" s="13" t="s">
        <v>707</v>
      </c>
      <c r="H2600" s="19">
        <v>43952</v>
      </c>
      <c r="I2600" s="13" t="s">
        <v>918</v>
      </c>
      <c r="J2600" s="13" t="s">
        <v>3385</v>
      </c>
      <c r="K2600" s="20">
        <v>11278</v>
      </c>
      <c r="L2600" s="13" t="s">
        <v>675</v>
      </c>
      <c r="M2600" s="20">
        <v>113020</v>
      </c>
      <c r="N2600" s="13" t="s">
        <v>3386</v>
      </c>
      <c r="O2600" s="13" t="s">
        <v>718</v>
      </c>
      <c r="P2600" s="13" t="s">
        <v>719</v>
      </c>
      <c r="Q2600" s="13" t="s">
        <v>720</v>
      </c>
      <c r="R2600" s="13" t="s">
        <v>714</v>
      </c>
      <c r="S2600" s="13" t="s">
        <v>730</v>
      </c>
    </row>
    <row r="2601" spans="1:19" x14ac:dyDescent="0.25">
      <c r="A2601" s="13" t="s">
        <v>722</v>
      </c>
      <c r="B2601" s="13" t="s">
        <v>703</v>
      </c>
      <c r="C2601" s="13" t="s">
        <v>723</v>
      </c>
      <c r="D2601" s="13" t="s">
        <v>705</v>
      </c>
      <c r="E2601" s="13" t="s">
        <v>706</v>
      </c>
      <c r="F2601" s="14">
        <v>165.63</v>
      </c>
      <c r="G2601" s="13" t="s">
        <v>707</v>
      </c>
      <c r="H2601" s="19">
        <v>43983</v>
      </c>
      <c r="I2601" s="13" t="s">
        <v>3310</v>
      </c>
      <c r="J2601" s="13" t="s">
        <v>3385</v>
      </c>
      <c r="K2601" s="20">
        <v>11278</v>
      </c>
      <c r="L2601" s="13" t="s">
        <v>675</v>
      </c>
      <c r="M2601" s="20">
        <v>113020</v>
      </c>
      <c r="N2601" s="13" t="s">
        <v>3386</v>
      </c>
      <c r="O2601" s="13" t="s">
        <v>724</v>
      </c>
      <c r="P2601" s="13" t="s">
        <v>725</v>
      </c>
      <c r="Q2601" s="13" t="s">
        <v>726</v>
      </c>
      <c r="R2601" s="13" t="s">
        <v>714</v>
      </c>
      <c r="S2601" s="13" t="s">
        <v>730</v>
      </c>
    </row>
    <row r="2602" spans="1:19" x14ac:dyDescent="0.25">
      <c r="A2602" s="13" t="s">
        <v>702</v>
      </c>
      <c r="B2602" s="13" t="s">
        <v>703</v>
      </c>
      <c r="C2602" s="13" t="s">
        <v>704</v>
      </c>
      <c r="D2602" s="13" t="s">
        <v>705</v>
      </c>
      <c r="E2602" s="13" t="s">
        <v>706</v>
      </c>
      <c r="F2602" s="14">
        <v>5932.3</v>
      </c>
      <c r="G2602" s="13" t="s">
        <v>707</v>
      </c>
      <c r="H2602" s="19">
        <v>43922</v>
      </c>
      <c r="I2602" s="13" t="s">
        <v>906</v>
      </c>
      <c r="J2602" s="13" t="s">
        <v>3387</v>
      </c>
      <c r="K2602" s="20">
        <v>11278</v>
      </c>
      <c r="L2602" s="13" t="s">
        <v>675</v>
      </c>
      <c r="M2602" s="20">
        <v>113040</v>
      </c>
      <c r="N2602" s="13" t="s">
        <v>3388</v>
      </c>
      <c r="O2602" s="13" t="s">
        <v>711</v>
      </c>
      <c r="P2602" s="13" t="s">
        <v>712</v>
      </c>
      <c r="Q2602" s="13" t="s">
        <v>1582</v>
      </c>
      <c r="R2602" s="13" t="s">
        <v>714</v>
      </c>
      <c r="S2602" s="13" t="s">
        <v>682</v>
      </c>
    </row>
    <row r="2603" spans="1:19" x14ac:dyDescent="0.25">
      <c r="A2603" s="13" t="s">
        <v>716</v>
      </c>
      <c r="B2603" s="13" t="s">
        <v>703</v>
      </c>
      <c r="C2603" s="13" t="s">
        <v>717</v>
      </c>
      <c r="D2603" s="13" t="s">
        <v>705</v>
      </c>
      <c r="E2603" s="13" t="s">
        <v>706</v>
      </c>
      <c r="F2603" s="14">
        <v>5932.3</v>
      </c>
      <c r="G2603" s="13" t="s">
        <v>707</v>
      </c>
      <c r="H2603" s="19">
        <v>43952</v>
      </c>
      <c r="I2603" s="13" t="s">
        <v>922</v>
      </c>
      <c r="J2603" s="13" t="s">
        <v>3387</v>
      </c>
      <c r="K2603" s="20">
        <v>11278</v>
      </c>
      <c r="L2603" s="13" t="s">
        <v>675</v>
      </c>
      <c r="M2603" s="20">
        <v>113040</v>
      </c>
      <c r="N2603" s="13" t="s">
        <v>3388</v>
      </c>
      <c r="O2603" s="13" t="s">
        <v>718</v>
      </c>
      <c r="P2603" s="13" t="s">
        <v>719</v>
      </c>
      <c r="Q2603" s="13" t="s">
        <v>720</v>
      </c>
      <c r="R2603" s="13" t="s">
        <v>714</v>
      </c>
      <c r="S2603" s="13" t="s">
        <v>682</v>
      </c>
    </row>
    <row r="2604" spans="1:19" x14ac:dyDescent="0.25">
      <c r="A2604" s="13" t="s">
        <v>722</v>
      </c>
      <c r="B2604" s="13" t="s">
        <v>703</v>
      </c>
      <c r="C2604" s="13" t="s">
        <v>723</v>
      </c>
      <c r="D2604" s="13" t="s">
        <v>705</v>
      </c>
      <c r="E2604" s="13" t="s">
        <v>706</v>
      </c>
      <c r="F2604" s="14">
        <v>5983.47</v>
      </c>
      <c r="G2604" s="13" t="s">
        <v>707</v>
      </c>
      <c r="H2604" s="19">
        <v>43983</v>
      </c>
      <c r="I2604" s="13" t="s">
        <v>3315</v>
      </c>
      <c r="J2604" s="13" t="s">
        <v>3387</v>
      </c>
      <c r="K2604" s="20">
        <v>11278</v>
      </c>
      <c r="L2604" s="13" t="s">
        <v>675</v>
      </c>
      <c r="M2604" s="20">
        <v>113040</v>
      </c>
      <c r="N2604" s="13" t="s">
        <v>3388</v>
      </c>
      <c r="O2604" s="13" t="s">
        <v>724</v>
      </c>
      <c r="P2604" s="13" t="s">
        <v>725</v>
      </c>
      <c r="Q2604" s="13" t="s">
        <v>726</v>
      </c>
      <c r="R2604" s="13" t="s">
        <v>714</v>
      </c>
      <c r="S2604" s="13" t="s">
        <v>682</v>
      </c>
    </row>
    <row r="2605" spans="1:19" x14ac:dyDescent="0.25">
      <c r="A2605" s="13" t="s">
        <v>702</v>
      </c>
      <c r="B2605" s="13" t="s">
        <v>703</v>
      </c>
      <c r="C2605" s="13" t="s">
        <v>704</v>
      </c>
      <c r="D2605" s="13" t="s">
        <v>705</v>
      </c>
      <c r="E2605" s="13" t="s">
        <v>706</v>
      </c>
      <c r="F2605" s="14">
        <v>1265.58</v>
      </c>
      <c r="G2605" s="13" t="s">
        <v>707</v>
      </c>
      <c r="H2605" s="19">
        <v>43922</v>
      </c>
      <c r="I2605" s="13" t="s">
        <v>910</v>
      </c>
      <c r="J2605" s="13" t="s">
        <v>3389</v>
      </c>
      <c r="K2605" s="20">
        <v>11278</v>
      </c>
      <c r="L2605" s="13" t="s">
        <v>675</v>
      </c>
      <c r="M2605" s="20">
        <v>113060</v>
      </c>
      <c r="N2605" s="13" t="s">
        <v>3390</v>
      </c>
      <c r="O2605" s="13" t="s">
        <v>711</v>
      </c>
      <c r="P2605" s="13" t="s">
        <v>712</v>
      </c>
      <c r="Q2605" s="13" t="s">
        <v>1582</v>
      </c>
      <c r="R2605" s="13" t="s">
        <v>714</v>
      </c>
      <c r="S2605" s="13" t="s">
        <v>721</v>
      </c>
    </row>
    <row r="2606" spans="1:19" x14ac:dyDescent="0.25">
      <c r="A2606" s="13" t="s">
        <v>716</v>
      </c>
      <c r="B2606" s="13" t="s">
        <v>703</v>
      </c>
      <c r="C2606" s="13" t="s">
        <v>717</v>
      </c>
      <c r="D2606" s="13" t="s">
        <v>705</v>
      </c>
      <c r="E2606" s="13" t="s">
        <v>706</v>
      </c>
      <c r="F2606" s="14">
        <v>1262.52</v>
      </c>
      <c r="G2606" s="13" t="s">
        <v>707</v>
      </c>
      <c r="H2606" s="19">
        <v>43952</v>
      </c>
      <c r="I2606" s="13" t="s">
        <v>926</v>
      </c>
      <c r="J2606" s="13" t="s">
        <v>3389</v>
      </c>
      <c r="K2606" s="20">
        <v>11278</v>
      </c>
      <c r="L2606" s="13" t="s">
        <v>675</v>
      </c>
      <c r="M2606" s="20">
        <v>113060</v>
      </c>
      <c r="N2606" s="13" t="s">
        <v>3390</v>
      </c>
      <c r="O2606" s="13" t="s">
        <v>718</v>
      </c>
      <c r="P2606" s="13" t="s">
        <v>719</v>
      </c>
      <c r="Q2606" s="13" t="s">
        <v>720</v>
      </c>
      <c r="R2606" s="13" t="s">
        <v>714</v>
      </c>
      <c r="S2606" s="13" t="s">
        <v>721</v>
      </c>
    </row>
    <row r="2607" spans="1:19" x14ac:dyDescent="0.25">
      <c r="A2607" s="13" t="s">
        <v>722</v>
      </c>
      <c r="B2607" s="13" t="s">
        <v>703</v>
      </c>
      <c r="C2607" s="13" t="s">
        <v>723</v>
      </c>
      <c r="D2607" s="13" t="s">
        <v>705</v>
      </c>
      <c r="E2607" s="13" t="s">
        <v>706</v>
      </c>
      <c r="F2607" s="14">
        <v>1262.52</v>
      </c>
      <c r="G2607" s="13" t="s">
        <v>707</v>
      </c>
      <c r="H2607" s="19">
        <v>43983</v>
      </c>
      <c r="I2607" s="13" t="s">
        <v>3318</v>
      </c>
      <c r="J2607" s="13" t="s">
        <v>3389</v>
      </c>
      <c r="K2607" s="20">
        <v>11278</v>
      </c>
      <c r="L2607" s="13" t="s">
        <v>675</v>
      </c>
      <c r="M2607" s="20">
        <v>113060</v>
      </c>
      <c r="N2607" s="13" t="s">
        <v>3390</v>
      </c>
      <c r="O2607" s="13" t="s">
        <v>724</v>
      </c>
      <c r="P2607" s="13" t="s">
        <v>725</v>
      </c>
      <c r="Q2607" s="13" t="s">
        <v>726</v>
      </c>
      <c r="R2607" s="13" t="s">
        <v>714</v>
      </c>
      <c r="S2607" s="13" t="s">
        <v>721</v>
      </c>
    </row>
    <row r="2608" spans="1:19" x14ac:dyDescent="0.25">
      <c r="A2608" s="13" t="s">
        <v>702</v>
      </c>
      <c r="B2608" s="13" t="s">
        <v>703</v>
      </c>
      <c r="C2608" s="13" t="s">
        <v>704</v>
      </c>
      <c r="D2608" s="13" t="s">
        <v>705</v>
      </c>
      <c r="E2608" s="13" t="s">
        <v>706</v>
      </c>
      <c r="F2608" s="14">
        <v>59.05</v>
      </c>
      <c r="G2608" s="13" t="s">
        <v>707</v>
      </c>
      <c r="H2608" s="19">
        <v>43922</v>
      </c>
      <c r="I2608" s="13" t="s">
        <v>914</v>
      </c>
      <c r="J2608" s="13" t="s">
        <v>3391</v>
      </c>
      <c r="K2608" s="20">
        <v>11278</v>
      </c>
      <c r="L2608" s="13" t="s">
        <v>675</v>
      </c>
      <c r="M2608" s="20">
        <v>114010</v>
      </c>
      <c r="N2608" s="13" t="s">
        <v>3392</v>
      </c>
      <c r="O2608" s="13" t="s">
        <v>711</v>
      </c>
      <c r="P2608" s="13" t="s">
        <v>712</v>
      </c>
      <c r="Q2608" s="13" t="s">
        <v>1582</v>
      </c>
      <c r="R2608" s="13" t="s">
        <v>714</v>
      </c>
      <c r="S2608" s="13" t="s">
        <v>715</v>
      </c>
    </row>
    <row r="2609" spans="1:19" x14ac:dyDescent="0.25">
      <c r="A2609" s="13" t="s">
        <v>716</v>
      </c>
      <c r="B2609" s="13" t="s">
        <v>703</v>
      </c>
      <c r="C2609" s="13" t="s">
        <v>717</v>
      </c>
      <c r="D2609" s="13" t="s">
        <v>705</v>
      </c>
      <c r="E2609" s="13" t="s">
        <v>706</v>
      </c>
      <c r="F2609" s="14">
        <v>59.05</v>
      </c>
      <c r="G2609" s="13" t="s">
        <v>707</v>
      </c>
      <c r="H2609" s="19">
        <v>43952</v>
      </c>
      <c r="I2609" s="13" t="s">
        <v>930</v>
      </c>
      <c r="J2609" s="13" t="s">
        <v>3391</v>
      </c>
      <c r="K2609" s="20">
        <v>11278</v>
      </c>
      <c r="L2609" s="13" t="s">
        <v>675</v>
      </c>
      <c r="M2609" s="20">
        <v>114010</v>
      </c>
      <c r="N2609" s="13" t="s">
        <v>3392</v>
      </c>
      <c r="O2609" s="13" t="s">
        <v>718</v>
      </c>
      <c r="P2609" s="13" t="s">
        <v>719</v>
      </c>
      <c r="Q2609" s="13" t="s">
        <v>720</v>
      </c>
      <c r="R2609" s="13" t="s">
        <v>714</v>
      </c>
      <c r="S2609" s="13" t="s">
        <v>715</v>
      </c>
    </row>
    <row r="2610" spans="1:19" x14ac:dyDescent="0.25">
      <c r="A2610" s="13" t="s">
        <v>722</v>
      </c>
      <c r="B2610" s="13" t="s">
        <v>703</v>
      </c>
      <c r="C2610" s="13" t="s">
        <v>723</v>
      </c>
      <c r="D2610" s="13" t="s">
        <v>705</v>
      </c>
      <c r="E2610" s="13" t="s">
        <v>706</v>
      </c>
      <c r="F2610" s="14">
        <v>59.05</v>
      </c>
      <c r="G2610" s="13" t="s">
        <v>707</v>
      </c>
      <c r="H2610" s="19">
        <v>43983</v>
      </c>
      <c r="I2610" s="13" t="s">
        <v>3321</v>
      </c>
      <c r="J2610" s="13" t="s">
        <v>3391</v>
      </c>
      <c r="K2610" s="20">
        <v>11278</v>
      </c>
      <c r="L2610" s="13" t="s">
        <v>675</v>
      </c>
      <c r="M2610" s="20">
        <v>114010</v>
      </c>
      <c r="N2610" s="13" t="s">
        <v>3392</v>
      </c>
      <c r="O2610" s="13" t="s">
        <v>724</v>
      </c>
      <c r="P2610" s="13" t="s">
        <v>725</v>
      </c>
      <c r="Q2610" s="13" t="s">
        <v>726</v>
      </c>
      <c r="R2610" s="13" t="s">
        <v>714</v>
      </c>
      <c r="S2610" s="13" t="s">
        <v>715</v>
      </c>
    </row>
    <row r="2611" spans="1:19" x14ac:dyDescent="0.25">
      <c r="A2611" s="13" t="s">
        <v>702</v>
      </c>
      <c r="B2611" s="13" t="s">
        <v>703</v>
      </c>
      <c r="C2611" s="13" t="s">
        <v>704</v>
      </c>
      <c r="D2611" s="13" t="s">
        <v>705</v>
      </c>
      <c r="E2611" s="13" t="s">
        <v>706</v>
      </c>
      <c r="F2611" s="14">
        <v>12887.65</v>
      </c>
      <c r="G2611" s="13" t="s">
        <v>707</v>
      </c>
      <c r="H2611" s="19">
        <v>43922</v>
      </c>
      <c r="I2611" s="13" t="s">
        <v>918</v>
      </c>
      <c r="J2611" s="13" t="s">
        <v>3393</v>
      </c>
      <c r="K2611" s="20">
        <v>11278</v>
      </c>
      <c r="L2611" s="13" t="s">
        <v>675</v>
      </c>
      <c r="M2611" s="20">
        <v>114040</v>
      </c>
      <c r="N2611" s="13" t="s">
        <v>3394</v>
      </c>
      <c r="O2611" s="13" t="s">
        <v>711</v>
      </c>
      <c r="P2611" s="13" t="s">
        <v>712</v>
      </c>
      <c r="Q2611" s="13" t="s">
        <v>1582</v>
      </c>
      <c r="R2611" s="13" t="s">
        <v>714</v>
      </c>
      <c r="S2611" s="13" t="s">
        <v>682</v>
      </c>
    </row>
    <row r="2612" spans="1:19" x14ac:dyDescent="0.25">
      <c r="A2612" s="13" t="s">
        <v>716</v>
      </c>
      <c r="B2612" s="13" t="s">
        <v>703</v>
      </c>
      <c r="C2612" s="13" t="s">
        <v>717</v>
      </c>
      <c r="D2612" s="13" t="s">
        <v>705</v>
      </c>
      <c r="E2612" s="13" t="s">
        <v>706</v>
      </c>
      <c r="F2612" s="14">
        <v>12887.65</v>
      </c>
      <c r="G2612" s="13" t="s">
        <v>707</v>
      </c>
      <c r="H2612" s="19">
        <v>43952</v>
      </c>
      <c r="I2612" s="13" t="s">
        <v>1048</v>
      </c>
      <c r="J2612" s="13" t="s">
        <v>3393</v>
      </c>
      <c r="K2612" s="20">
        <v>11278</v>
      </c>
      <c r="L2612" s="13" t="s">
        <v>675</v>
      </c>
      <c r="M2612" s="20">
        <v>114040</v>
      </c>
      <c r="N2612" s="13" t="s">
        <v>3394</v>
      </c>
      <c r="O2612" s="13" t="s">
        <v>718</v>
      </c>
      <c r="P2612" s="13" t="s">
        <v>719</v>
      </c>
      <c r="Q2612" s="13" t="s">
        <v>720</v>
      </c>
      <c r="R2612" s="13" t="s">
        <v>714</v>
      </c>
      <c r="S2612" s="13" t="s">
        <v>682</v>
      </c>
    </row>
    <row r="2613" spans="1:19" x14ac:dyDescent="0.25">
      <c r="A2613" s="13" t="s">
        <v>722</v>
      </c>
      <c r="B2613" s="13" t="s">
        <v>703</v>
      </c>
      <c r="C2613" s="13" t="s">
        <v>723</v>
      </c>
      <c r="D2613" s="13" t="s">
        <v>705</v>
      </c>
      <c r="E2613" s="13" t="s">
        <v>706</v>
      </c>
      <c r="F2613" s="14">
        <v>12975.45</v>
      </c>
      <c r="G2613" s="13" t="s">
        <v>707</v>
      </c>
      <c r="H2613" s="19">
        <v>43983</v>
      </c>
      <c r="I2613" s="13" t="s">
        <v>3322</v>
      </c>
      <c r="J2613" s="13" t="s">
        <v>3393</v>
      </c>
      <c r="K2613" s="20">
        <v>11278</v>
      </c>
      <c r="L2613" s="13" t="s">
        <v>675</v>
      </c>
      <c r="M2613" s="20">
        <v>114040</v>
      </c>
      <c r="N2613" s="13" t="s">
        <v>3394</v>
      </c>
      <c r="O2613" s="13" t="s">
        <v>724</v>
      </c>
      <c r="P2613" s="13" t="s">
        <v>725</v>
      </c>
      <c r="Q2613" s="13" t="s">
        <v>726</v>
      </c>
      <c r="R2613" s="13" t="s">
        <v>714</v>
      </c>
      <c r="S2613" s="13" t="s">
        <v>682</v>
      </c>
    </row>
    <row r="2614" spans="1:19" x14ac:dyDescent="0.25">
      <c r="A2614" s="13" t="s">
        <v>702</v>
      </c>
      <c r="B2614" s="13" t="s">
        <v>703</v>
      </c>
      <c r="C2614" s="13" t="s">
        <v>704</v>
      </c>
      <c r="D2614" s="13" t="s">
        <v>705</v>
      </c>
      <c r="E2614" s="13" t="s">
        <v>706</v>
      </c>
      <c r="F2614" s="14">
        <v>186.24</v>
      </c>
      <c r="G2614" s="13" t="s">
        <v>707</v>
      </c>
      <c r="H2614" s="19">
        <v>43922</v>
      </c>
      <c r="I2614" s="13" t="s">
        <v>922</v>
      </c>
      <c r="J2614" s="13" t="s">
        <v>3395</v>
      </c>
      <c r="K2614" s="20">
        <v>11278</v>
      </c>
      <c r="L2614" s="13" t="s">
        <v>675</v>
      </c>
      <c r="M2614" s="20">
        <v>114060</v>
      </c>
      <c r="N2614" s="13" t="s">
        <v>3396</v>
      </c>
      <c r="O2614" s="13" t="s">
        <v>711</v>
      </c>
      <c r="P2614" s="13" t="s">
        <v>712</v>
      </c>
      <c r="Q2614" s="13" t="s">
        <v>1582</v>
      </c>
      <c r="R2614" s="13" t="s">
        <v>714</v>
      </c>
      <c r="S2614" s="13" t="s">
        <v>721</v>
      </c>
    </row>
    <row r="2615" spans="1:19" x14ac:dyDescent="0.25">
      <c r="A2615" s="13" t="s">
        <v>716</v>
      </c>
      <c r="B2615" s="13" t="s">
        <v>703</v>
      </c>
      <c r="C2615" s="13" t="s">
        <v>717</v>
      </c>
      <c r="D2615" s="13" t="s">
        <v>705</v>
      </c>
      <c r="E2615" s="13" t="s">
        <v>706</v>
      </c>
      <c r="F2615" s="14">
        <v>186.24</v>
      </c>
      <c r="G2615" s="13" t="s">
        <v>707</v>
      </c>
      <c r="H2615" s="19">
        <v>43952</v>
      </c>
      <c r="I2615" s="13" t="s">
        <v>1151</v>
      </c>
      <c r="J2615" s="13" t="s">
        <v>3395</v>
      </c>
      <c r="K2615" s="20">
        <v>11278</v>
      </c>
      <c r="L2615" s="13" t="s">
        <v>675</v>
      </c>
      <c r="M2615" s="20">
        <v>114060</v>
      </c>
      <c r="N2615" s="13" t="s">
        <v>3396</v>
      </c>
      <c r="O2615" s="13" t="s">
        <v>718</v>
      </c>
      <c r="P2615" s="13" t="s">
        <v>719</v>
      </c>
      <c r="Q2615" s="13" t="s">
        <v>720</v>
      </c>
      <c r="R2615" s="13" t="s">
        <v>714</v>
      </c>
      <c r="S2615" s="13" t="s">
        <v>721</v>
      </c>
    </row>
    <row r="2616" spans="1:19" x14ac:dyDescent="0.25">
      <c r="A2616" s="13" t="s">
        <v>722</v>
      </c>
      <c r="B2616" s="13" t="s">
        <v>703</v>
      </c>
      <c r="C2616" s="13" t="s">
        <v>723</v>
      </c>
      <c r="D2616" s="13" t="s">
        <v>705</v>
      </c>
      <c r="E2616" s="13" t="s">
        <v>706</v>
      </c>
      <c r="F2616" s="14">
        <v>186.24</v>
      </c>
      <c r="G2616" s="13" t="s">
        <v>707</v>
      </c>
      <c r="H2616" s="19">
        <v>43983</v>
      </c>
      <c r="I2616" s="13" t="s">
        <v>3327</v>
      </c>
      <c r="J2616" s="13" t="s">
        <v>3395</v>
      </c>
      <c r="K2616" s="20">
        <v>11278</v>
      </c>
      <c r="L2616" s="13" t="s">
        <v>675</v>
      </c>
      <c r="M2616" s="20">
        <v>114060</v>
      </c>
      <c r="N2616" s="13" t="s">
        <v>3396</v>
      </c>
      <c r="O2616" s="13" t="s">
        <v>724</v>
      </c>
      <c r="P2616" s="13" t="s">
        <v>725</v>
      </c>
      <c r="Q2616" s="13" t="s">
        <v>726</v>
      </c>
      <c r="R2616" s="13" t="s">
        <v>714</v>
      </c>
      <c r="S2616" s="13" t="s">
        <v>721</v>
      </c>
    </row>
    <row r="2617" spans="1:19" x14ac:dyDescent="0.25">
      <c r="A2617" s="13" t="s">
        <v>3397</v>
      </c>
      <c r="B2617" s="13" t="s">
        <v>3398</v>
      </c>
      <c r="C2617" s="13" t="s">
        <v>704</v>
      </c>
      <c r="D2617" s="13" t="s">
        <v>3399</v>
      </c>
      <c r="E2617" s="13" t="s">
        <v>3400</v>
      </c>
      <c r="F2617" s="14">
        <v>-24835</v>
      </c>
      <c r="G2617" s="13" t="s">
        <v>3401</v>
      </c>
      <c r="H2617" s="13" t="s">
        <v>620</v>
      </c>
      <c r="I2617" s="13" t="s">
        <v>976</v>
      </c>
      <c r="J2617" s="13" t="s">
        <v>989</v>
      </c>
      <c r="K2617" s="20">
        <v>10051</v>
      </c>
      <c r="L2617" s="13" t="s">
        <v>628</v>
      </c>
      <c r="M2617" s="20">
        <v>111100</v>
      </c>
      <c r="N2617" s="13" t="s">
        <v>990</v>
      </c>
      <c r="O2617" s="13" t="s">
        <v>3402</v>
      </c>
      <c r="P2617" s="13" t="s">
        <v>712</v>
      </c>
      <c r="Q2617" s="13" t="s">
        <v>3403</v>
      </c>
      <c r="R2617" s="13" t="s">
        <v>3404</v>
      </c>
      <c r="S2617" s="13" t="s">
        <v>715</v>
      </c>
    </row>
    <row r="2618" spans="1:19" x14ac:dyDescent="0.25">
      <c r="A2618" s="13" t="s">
        <v>3397</v>
      </c>
      <c r="B2618" s="13" t="s">
        <v>3398</v>
      </c>
      <c r="C2618" s="13" t="s">
        <v>704</v>
      </c>
      <c r="D2618" s="13" t="s">
        <v>3399</v>
      </c>
      <c r="E2618" s="13" t="s">
        <v>3400</v>
      </c>
      <c r="F2618" s="14">
        <v>-90216</v>
      </c>
      <c r="G2618" s="13" t="s">
        <v>3401</v>
      </c>
      <c r="H2618" s="13" t="s">
        <v>620</v>
      </c>
      <c r="I2618" s="13" t="s">
        <v>973</v>
      </c>
      <c r="J2618" s="13" t="s">
        <v>995</v>
      </c>
      <c r="K2618" s="20">
        <v>10051</v>
      </c>
      <c r="L2618" s="13" t="s">
        <v>628</v>
      </c>
      <c r="M2618" s="20">
        <v>111400</v>
      </c>
      <c r="N2618" s="13" t="s">
        <v>996</v>
      </c>
      <c r="O2618" s="13" t="s">
        <v>3402</v>
      </c>
      <c r="P2618" s="13" t="s">
        <v>712</v>
      </c>
      <c r="Q2618" s="13" t="s">
        <v>3403</v>
      </c>
      <c r="R2618" s="13" t="s">
        <v>3404</v>
      </c>
      <c r="S2618" s="13" t="s">
        <v>682</v>
      </c>
    </row>
    <row r="2619" spans="1:19" x14ac:dyDescent="0.25">
      <c r="A2619" s="13" t="s">
        <v>3397</v>
      </c>
      <c r="B2619" s="13" t="s">
        <v>3398</v>
      </c>
      <c r="C2619" s="13" t="s">
        <v>704</v>
      </c>
      <c r="D2619" s="13" t="s">
        <v>3399</v>
      </c>
      <c r="E2619" s="13" t="s">
        <v>3400</v>
      </c>
      <c r="F2619" s="14">
        <v>-28475</v>
      </c>
      <c r="G2619" s="13" t="s">
        <v>3405</v>
      </c>
      <c r="H2619" s="13" t="s">
        <v>620</v>
      </c>
      <c r="I2619" s="13" t="s">
        <v>994</v>
      </c>
      <c r="J2619" s="13" t="s">
        <v>3406</v>
      </c>
      <c r="K2619" s="20">
        <v>10054</v>
      </c>
      <c r="L2619" s="13" t="s">
        <v>629</v>
      </c>
      <c r="M2619" s="20">
        <v>138100</v>
      </c>
      <c r="N2619" s="13" t="s">
        <v>3407</v>
      </c>
      <c r="O2619" s="13" t="s">
        <v>3402</v>
      </c>
      <c r="P2619" s="13" t="s">
        <v>712</v>
      </c>
      <c r="Q2619" s="13" t="s">
        <v>3403</v>
      </c>
      <c r="R2619" s="13" t="s">
        <v>3404</v>
      </c>
      <c r="S2619" s="13" t="s">
        <v>745</v>
      </c>
    </row>
    <row r="2620" spans="1:19" x14ac:dyDescent="0.25">
      <c r="A2620" s="13" t="s">
        <v>3397</v>
      </c>
      <c r="B2620" s="13" t="s">
        <v>3398</v>
      </c>
      <c r="C2620" s="13" t="s">
        <v>704</v>
      </c>
      <c r="D2620" s="13" t="s">
        <v>3399</v>
      </c>
      <c r="E2620" s="13" t="s">
        <v>3400</v>
      </c>
      <c r="F2620" s="14">
        <v>-1500</v>
      </c>
      <c r="G2620" s="13" t="s">
        <v>3408</v>
      </c>
      <c r="H2620" s="13" t="s">
        <v>620</v>
      </c>
      <c r="I2620" s="13" t="s">
        <v>1033</v>
      </c>
      <c r="J2620" s="13" t="s">
        <v>3409</v>
      </c>
      <c r="K2620" s="20">
        <v>10055</v>
      </c>
      <c r="L2620" s="13" t="s">
        <v>212</v>
      </c>
      <c r="M2620" s="20">
        <v>138100</v>
      </c>
      <c r="N2620" s="13" t="s">
        <v>3410</v>
      </c>
      <c r="O2620" s="13" t="s">
        <v>3402</v>
      </c>
      <c r="P2620" s="13" t="s">
        <v>712</v>
      </c>
      <c r="Q2620" s="13" t="s">
        <v>3403</v>
      </c>
      <c r="R2620" s="13" t="s">
        <v>3404</v>
      </c>
      <c r="S2620" s="13" t="s">
        <v>745</v>
      </c>
    </row>
    <row r="2621" spans="1:19" x14ac:dyDescent="0.25">
      <c r="A2621" s="13" t="s">
        <v>3397</v>
      </c>
      <c r="B2621" s="13" t="s">
        <v>3398</v>
      </c>
      <c r="C2621" s="13" t="s">
        <v>704</v>
      </c>
      <c r="D2621" s="13" t="s">
        <v>3399</v>
      </c>
      <c r="E2621" s="13" t="s">
        <v>3400</v>
      </c>
      <c r="F2621" s="14">
        <v>-3614</v>
      </c>
      <c r="G2621" s="13" t="s">
        <v>3411</v>
      </c>
      <c r="H2621" s="13" t="s">
        <v>620</v>
      </c>
      <c r="I2621" s="13" t="s">
        <v>1058</v>
      </c>
      <c r="J2621" s="13" t="s">
        <v>3412</v>
      </c>
      <c r="K2621" s="20">
        <v>10056</v>
      </c>
      <c r="L2621" s="13" t="s">
        <v>630</v>
      </c>
      <c r="M2621" s="20">
        <v>138100</v>
      </c>
      <c r="N2621" s="13" t="s">
        <v>3413</v>
      </c>
      <c r="O2621" s="13" t="s">
        <v>3402</v>
      </c>
      <c r="P2621" s="13" t="s">
        <v>712</v>
      </c>
      <c r="Q2621" s="13" t="s">
        <v>3403</v>
      </c>
      <c r="R2621" s="13" t="s">
        <v>3404</v>
      </c>
      <c r="S2621" s="13" t="s">
        <v>745</v>
      </c>
    </row>
    <row r="2622" spans="1:19" x14ac:dyDescent="0.25">
      <c r="A2622" s="13" t="s">
        <v>3397</v>
      </c>
      <c r="B2622" s="13" t="s">
        <v>3398</v>
      </c>
      <c r="C2622" s="13" t="s">
        <v>704</v>
      </c>
      <c r="D2622" s="13" t="s">
        <v>3399</v>
      </c>
      <c r="E2622" s="13" t="s">
        <v>3400</v>
      </c>
      <c r="F2622" s="14">
        <v>-28765</v>
      </c>
      <c r="G2622" s="13" t="s">
        <v>3414</v>
      </c>
      <c r="H2622" s="13" t="s">
        <v>620</v>
      </c>
      <c r="I2622" s="13" t="s">
        <v>1082</v>
      </c>
      <c r="J2622" s="13" t="s">
        <v>3415</v>
      </c>
      <c r="K2622" s="20">
        <v>10057</v>
      </c>
      <c r="L2622" s="13" t="s">
        <v>631</v>
      </c>
      <c r="M2622" s="20">
        <v>138100</v>
      </c>
      <c r="N2622" s="13" t="s">
        <v>3416</v>
      </c>
      <c r="O2622" s="13" t="s">
        <v>3402</v>
      </c>
      <c r="P2622" s="13" t="s">
        <v>712</v>
      </c>
      <c r="Q2622" s="13" t="s">
        <v>3403</v>
      </c>
      <c r="R2622" s="13" t="s">
        <v>3404</v>
      </c>
      <c r="S2622" s="13" t="s">
        <v>745</v>
      </c>
    </row>
    <row r="2623" spans="1:19" x14ac:dyDescent="0.25">
      <c r="A2623" s="13" t="s">
        <v>3397</v>
      </c>
      <c r="B2623" s="13" t="s">
        <v>3398</v>
      </c>
      <c r="C2623" s="13" t="s">
        <v>704</v>
      </c>
      <c r="D2623" s="13" t="s">
        <v>3399</v>
      </c>
      <c r="E2623" s="13" t="s">
        <v>3400</v>
      </c>
      <c r="F2623" s="14">
        <v>-20320</v>
      </c>
      <c r="G2623" s="13" t="s">
        <v>3417</v>
      </c>
      <c r="H2623" s="13" t="s">
        <v>620</v>
      </c>
      <c r="I2623" s="13" t="s">
        <v>1192</v>
      </c>
      <c r="J2623" s="13" t="s">
        <v>3418</v>
      </c>
      <c r="K2623" s="20">
        <v>10064</v>
      </c>
      <c r="L2623" s="13" t="s">
        <v>633</v>
      </c>
      <c r="M2623" s="20">
        <v>138100</v>
      </c>
      <c r="N2623" s="13" t="s">
        <v>3419</v>
      </c>
      <c r="O2623" s="13" t="s">
        <v>3402</v>
      </c>
      <c r="P2623" s="13" t="s">
        <v>712</v>
      </c>
      <c r="Q2623" s="13" t="s">
        <v>3403</v>
      </c>
      <c r="R2623" s="13" t="s">
        <v>3404</v>
      </c>
      <c r="S2623" s="13" t="s">
        <v>745</v>
      </c>
    </row>
    <row r="2624" spans="1:19" x14ac:dyDescent="0.25">
      <c r="A2624" s="13" t="s">
        <v>3397</v>
      </c>
      <c r="B2624" s="13" t="s">
        <v>3398</v>
      </c>
      <c r="C2624" s="13" t="s">
        <v>704</v>
      </c>
      <c r="D2624" s="13" t="s">
        <v>3399</v>
      </c>
      <c r="E2624" s="13" t="s">
        <v>3400</v>
      </c>
      <c r="F2624" s="14">
        <v>-2446</v>
      </c>
      <c r="G2624" s="13" t="s">
        <v>3420</v>
      </c>
      <c r="H2624" s="13" t="s">
        <v>620</v>
      </c>
      <c r="I2624" s="13" t="s">
        <v>1239</v>
      </c>
      <c r="J2624" s="13" t="s">
        <v>3421</v>
      </c>
      <c r="K2624" s="20">
        <v>10066</v>
      </c>
      <c r="L2624" s="13" t="s">
        <v>634</v>
      </c>
      <c r="M2624" s="20">
        <v>138100</v>
      </c>
      <c r="N2624" s="13" t="s">
        <v>3422</v>
      </c>
      <c r="O2624" s="13" t="s">
        <v>3402</v>
      </c>
      <c r="P2624" s="13" t="s">
        <v>712</v>
      </c>
      <c r="Q2624" s="13" t="s">
        <v>3403</v>
      </c>
      <c r="R2624" s="13" t="s">
        <v>3404</v>
      </c>
      <c r="S2624" s="13" t="s">
        <v>745</v>
      </c>
    </row>
    <row r="2625" spans="1:19" x14ac:dyDescent="0.25">
      <c r="A2625" s="13" t="s">
        <v>3397</v>
      </c>
      <c r="B2625" s="13" t="s">
        <v>3398</v>
      </c>
      <c r="C2625" s="13" t="s">
        <v>704</v>
      </c>
      <c r="D2625" s="13" t="s">
        <v>3399</v>
      </c>
      <c r="E2625" s="13" t="s">
        <v>3400</v>
      </c>
      <c r="F2625" s="14">
        <v>15746</v>
      </c>
      <c r="G2625" s="13" t="s">
        <v>3423</v>
      </c>
      <c r="H2625" s="13" t="s">
        <v>620</v>
      </c>
      <c r="I2625" s="13" t="s">
        <v>1339</v>
      </c>
      <c r="J2625" s="13" t="s">
        <v>1496</v>
      </c>
      <c r="K2625" s="20">
        <v>10069</v>
      </c>
      <c r="L2625" s="13" t="s">
        <v>636</v>
      </c>
      <c r="M2625" s="20">
        <v>111400</v>
      </c>
      <c r="N2625" s="13" t="s">
        <v>1497</v>
      </c>
      <c r="O2625" s="13" t="s">
        <v>3402</v>
      </c>
      <c r="P2625" s="13" t="s">
        <v>712</v>
      </c>
      <c r="Q2625" s="13" t="s">
        <v>3403</v>
      </c>
      <c r="R2625" s="13" t="s">
        <v>3404</v>
      </c>
      <c r="S2625" s="13" t="s">
        <v>682</v>
      </c>
    </row>
    <row r="2626" spans="1:19" x14ac:dyDescent="0.25">
      <c r="A2626" s="13" t="s">
        <v>3397</v>
      </c>
      <c r="B2626" s="13" t="s">
        <v>3398</v>
      </c>
      <c r="C2626" s="13" t="s">
        <v>704</v>
      </c>
      <c r="D2626" s="13" t="s">
        <v>3399</v>
      </c>
      <c r="E2626" s="13" t="s">
        <v>3400</v>
      </c>
      <c r="F2626" s="14">
        <v>15000</v>
      </c>
      <c r="G2626" s="13" t="s">
        <v>3423</v>
      </c>
      <c r="H2626" s="13" t="s">
        <v>620</v>
      </c>
      <c r="I2626" s="13" t="s">
        <v>1342</v>
      </c>
      <c r="J2626" s="13" t="s">
        <v>1499</v>
      </c>
      <c r="K2626" s="20">
        <v>10069</v>
      </c>
      <c r="L2626" s="13" t="s">
        <v>636</v>
      </c>
      <c r="M2626" s="20">
        <v>111600</v>
      </c>
      <c r="N2626" s="13" t="s">
        <v>1500</v>
      </c>
      <c r="O2626" s="13" t="s">
        <v>3402</v>
      </c>
      <c r="P2626" s="13" t="s">
        <v>712</v>
      </c>
      <c r="Q2626" s="13" t="s">
        <v>3403</v>
      </c>
      <c r="R2626" s="13" t="s">
        <v>3404</v>
      </c>
      <c r="S2626" s="13" t="s">
        <v>721</v>
      </c>
    </row>
    <row r="2627" spans="1:19" x14ac:dyDescent="0.25">
      <c r="A2627" s="13" t="s">
        <v>3397</v>
      </c>
      <c r="B2627" s="13" t="s">
        <v>3398</v>
      </c>
      <c r="C2627" s="13" t="s">
        <v>704</v>
      </c>
      <c r="D2627" s="13" t="s">
        <v>3399</v>
      </c>
      <c r="E2627" s="13" t="s">
        <v>3400</v>
      </c>
      <c r="F2627" s="14">
        <v>-3206</v>
      </c>
      <c r="G2627" s="13" t="s">
        <v>3424</v>
      </c>
      <c r="H2627" s="13" t="s">
        <v>620</v>
      </c>
      <c r="I2627" s="13" t="s">
        <v>1401</v>
      </c>
      <c r="J2627" s="13" t="s">
        <v>3425</v>
      </c>
      <c r="K2627" s="20">
        <v>10072</v>
      </c>
      <c r="L2627" s="13" t="s">
        <v>638</v>
      </c>
      <c r="M2627" s="20">
        <v>138100</v>
      </c>
      <c r="N2627" s="13" t="s">
        <v>3426</v>
      </c>
      <c r="O2627" s="13" t="s">
        <v>3402</v>
      </c>
      <c r="P2627" s="13" t="s">
        <v>712</v>
      </c>
      <c r="Q2627" s="13" t="s">
        <v>3403</v>
      </c>
      <c r="R2627" s="13" t="s">
        <v>3404</v>
      </c>
      <c r="S2627" s="13" t="s">
        <v>745</v>
      </c>
    </row>
    <row r="2628" spans="1:19" x14ac:dyDescent="0.25">
      <c r="A2628" s="13" t="s">
        <v>3397</v>
      </c>
      <c r="B2628" s="13" t="s">
        <v>3398</v>
      </c>
      <c r="C2628" s="13" t="s">
        <v>704</v>
      </c>
      <c r="D2628" s="13" t="s">
        <v>3399</v>
      </c>
      <c r="E2628" s="13" t="s">
        <v>3400</v>
      </c>
      <c r="F2628" s="14">
        <v>-4769</v>
      </c>
      <c r="G2628" s="13" t="s">
        <v>3427</v>
      </c>
      <c r="H2628" s="13" t="s">
        <v>620</v>
      </c>
      <c r="I2628" s="13" t="s">
        <v>1418</v>
      </c>
      <c r="J2628" s="13" t="s">
        <v>3428</v>
      </c>
      <c r="K2628" s="20">
        <v>10073</v>
      </c>
      <c r="L2628" s="13" t="s">
        <v>639</v>
      </c>
      <c r="M2628" s="20">
        <v>138100</v>
      </c>
      <c r="N2628" s="13" t="s">
        <v>3429</v>
      </c>
      <c r="O2628" s="13" t="s">
        <v>3402</v>
      </c>
      <c r="P2628" s="13" t="s">
        <v>712</v>
      </c>
      <c r="Q2628" s="13" t="s">
        <v>3403</v>
      </c>
      <c r="R2628" s="13" t="s">
        <v>3404</v>
      </c>
      <c r="S2628" s="13" t="s">
        <v>745</v>
      </c>
    </row>
    <row r="2629" spans="1:19" x14ac:dyDescent="0.25">
      <c r="A2629" s="13" t="s">
        <v>3430</v>
      </c>
      <c r="B2629" s="13" t="s">
        <v>3398</v>
      </c>
      <c r="C2629" s="13" t="s">
        <v>704</v>
      </c>
      <c r="D2629" s="13" t="s">
        <v>3399</v>
      </c>
      <c r="E2629" s="13" t="s">
        <v>3400</v>
      </c>
      <c r="F2629" s="14">
        <v>-2705</v>
      </c>
      <c r="G2629" s="13" t="s">
        <v>3431</v>
      </c>
      <c r="H2629" s="13" t="s">
        <v>620</v>
      </c>
      <c r="I2629" s="13" t="s">
        <v>1145</v>
      </c>
      <c r="J2629" s="13" t="s">
        <v>3432</v>
      </c>
      <c r="K2629" s="20">
        <v>10089</v>
      </c>
      <c r="L2629" s="13" t="s">
        <v>649</v>
      </c>
      <c r="M2629" s="20">
        <v>138100</v>
      </c>
      <c r="N2629" s="13" t="s">
        <v>3433</v>
      </c>
      <c r="O2629" s="13" t="s">
        <v>3402</v>
      </c>
      <c r="P2629" s="13" t="s">
        <v>712</v>
      </c>
      <c r="Q2629" s="13" t="s">
        <v>3434</v>
      </c>
      <c r="R2629" s="13" t="s">
        <v>3404</v>
      </c>
      <c r="S2629" s="13" t="s">
        <v>745</v>
      </c>
    </row>
    <row r="2630" spans="1:19" x14ac:dyDescent="0.25">
      <c r="A2630" s="13" t="s">
        <v>3430</v>
      </c>
      <c r="B2630" s="13" t="s">
        <v>3398</v>
      </c>
      <c r="C2630" s="13" t="s">
        <v>704</v>
      </c>
      <c r="D2630" s="13" t="s">
        <v>3399</v>
      </c>
      <c r="E2630" s="13" t="s">
        <v>3400</v>
      </c>
      <c r="F2630" s="14">
        <v>-15129</v>
      </c>
      <c r="G2630" s="13" t="s">
        <v>3435</v>
      </c>
      <c r="H2630" s="13" t="s">
        <v>620</v>
      </c>
      <c r="I2630" s="13" t="s">
        <v>1301</v>
      </c>
      <c r="J2630" s="13" t="s">
        <v>3436</v>
      </c>
      <c r="K2630" s="20">
        <v>10094</v>
      </c>
      <c r="L2630" s="13" t="s">
        <v>652</v>
      </c>
      <c r="M2630" s="20">
        <v>138100</v>
      </c>
      <c r="N2630" s="13" t="s">
        <v>3437</v>
      </c>
      <c r="O2630" s="13" t="s">
        <v>3402</v>
      </c>
      <c r="P2630" s="13" t="s">
        <v>712</v>
      </c>
      <c r="Q2630" s="13" t="s">
        <v>3434</v>
      </c>
      <c r="R2630" s="13" t="s">
        <v>3404</v>
      </c>
      <c r="S2630" s="13" t="s">
        <v>745</v>
      </c>
    </row>
    <row r="2631" spans="1:19" x14ac:dyDescent="0.25">
      <c r="A2631" s="13" t="s">
        <v>3430</v>
      </c>
      <c r="B2631" s="13" t="s">
        <v>3398</v>
      </c>
      <c r="C2631" s="13" t="s">
        <v>704</v>
      </c>
      <c r="D2631" s="13" t="s">
        <v>3399</v>
      </c>
      <c r="E2631" s="13" t="s">
        <v>3400</v>
      </c>
      <c r="F2631" s="14">
        <v>-8415</v>
      </c>
      <c r="G2631" s="13" t="s">
        <v>3438</v>
      </c>
      <c r="H2631" s="13" t="s">
        <v>620</v>
      </c>
      <c r="I2631" s="13" t="s">
        <v>1387</v>
      </c>
      <c r="J2631" s="13" t="s">
        <v>3439</v>
      </c>
      <c r="K2631" s="20">
        <v>10097</v>
      </c>
      <c r="L2631" s="13" t="s">
        <v>655</v>
      </c>
      <c r="M2631" s="20">
        <v>111400</v>
      </c>
      <c r="N2631" s="13" t="s">
        <v>3440</v>
      </c>
      <c r="O2631" s="13" t="s">
        <v>3402</v>
      </c>
      <c r="P2631" s="13" t="s">
        <v>712</v>
      </c>
      <c r="Q2631" s="13" t="s">
        <v>3434</v>
      </c>
      <c r="R2631" s="13" t="s">
        <v>3404</v>
      </c>
      <c r="S2631" s="13" t="s">
        <v>682</v>
      </c>
    </row>
    <row r="2632" spans="1:19" x14ac:dyDescent="0.25">
      <c r="A2632" s="13" t="s">
        <v>3430</v>
      </c>
      <c r="B2632" s="13" t="s">
        <v>3398</v>
      </c>
      <c r="C2632" s="13" t="s">
        <v>704</v>
      </c>
      <c r="D2632" s="13" t="s">
        <v>3399</v>
      </c>
      <c r="E2632" s="13" t="s">
        <v>3400</v>
      </c>
      <c r="F2632" s="14">
        <v>-14000</v>
      </c>
      <c r="G2632" s="13" t="s">
        <v>3441</v>
      </c>
      <c r="H2632" s="13" t="s">
        <v>620</v>
      </c>
      <c r="I2632" s="13" t="s">
        <v>1076</v>
      </c>
      <c r="J2632" s="13" t="s">
        <v>3442</v>
      </c>
      <c r="K2632" s="20">
        <v>10110</v>
      </c>
      <c r="L2632" s="13" t="s">
        <v>662</v>
      </c>
      <c r="M2632" s="20">
        <v>138100</v>
      </c>
      <c r="N2632" s="13" t="s">
        <v>3443</v>
      </c>
      <c r="O2632" s="13" t="s">
        <v>3402</v>
      </c>
      <c r="P2632" s="13" t="s">
        <v>712</v>
      </c>
      <c r="Q2632" s="13" t="s">
        <v>3434</v>
      </c>
      <c r="R2632" s="13" t="s">
        <v>3404</v>
      </c>
      <c r="S2632" s="13" t="s">
        <v>745</v>
      </c>
    </row>
    <row r="2633" spans="1:19" x14ac:dyDescent="0.25">
      <c r="A2633" s="13" t="s">
        <v>3430</v>
      </c>
      <c r="B2633" s="13" t="s">
        <v>3398</v>
      </c>
      <c r="C2633" s="13" t="s">
        <v>704</v>
      </c>
      <c r="D2633" s="13" t="s">
        <v>3399</v>
      </c>
      <c r="E2633" s="13" t="s">
        <v>3400</v>
      </c>
      <c r="F2633" s="14">
        <v>-10000</v>
      </c>
      <c r="G2633" s="13" t="s">
        <v>3444</v>
      </c>
      <c r="H2633" s="13" t="s">
        <v>620</v>
      </c>
      <c r="I2633" s="13" t="s">
        <v>943</v>
      </c>
      <c r="J2633" s="13" t="s">
        <v>3010</v>
      </c>
      <c r="K2633" s="20">
        <v>10127</v>
      </c>
      <c r="L2633" s="13" t="s">
        <v>670</v>
      </c>
      <c r="M2633" s="20">
        <v>111400</v>
      </c>
      <c r="N2633" s="13" t="s">
        <v>3011</v>
      </c>
      <c r="O2633" s="13" t="s">
        <v>3402</v>
      </c>
      <c r="P2633" s="13" t="s">
        <v>712</v>
      </c>
      <c r="Q2633" s="13" t="s">
        <v>3434</v>
      </c>
      <c r="R2633" s="13" t="s">
        <v>3404</v>
      </c>
      <c r="S2633" s="13" t="s">
        <v>682</v>
      </c>
    </row>
    <row r="2634" spans="1:19" x14ac:dyDescent="0.25">
      <c r="A2634" s="13" t="s">
        <v>3430</v>
      </c>
      <c r="B2634" s="13" t="s">
        <v>3398</v>
      </c>
      <c r="C2634" s="13" t="s">
        <v>704</v>
      </c>
      <c r="D2634" s="13" t="s">
        <v>3399</v>
      </c>
      <c r="E2634" s="13" t="s">
        <v>3400</v>
      </c>
      <c r="F2634" s="14">
        <v>-15000</v>
      </c>
      <c r="G2634" s="13" t="s">
        <v>3444</v>
      </c>
      <c r="H2634" s="13" t="s">
        <v>620</v>
      </c>
      <c r="I2634" s="13" t="s">
        <v>946</v>
      </c>
      <c r="J2634" s="13" t="s">
        <v>3016</v>
      </c>
      <c r="K2634" s="20">
        <v>10127</v>
      </c>
      <c r="L2634" s="13" t="s">
        <v>670</v>
      </c>
      <c r="M2634" s="20">
        <v>111600</v>
      </c>
      <c r="N2634" s="13" t="s">
        <v>3017</v>
      </c>
      <c r="O2634" s="13" t="s">
        <v>3402</v>
      </c>
      <c r="P2634" s="13" t="s">
        <v>712</v>
      </c>
      <c r="Q2634" s="13" t="s">
        <v>3434</v>
      </c>
      <c r="R2634" s="13" t="s">
        <v>3404</v>
      </c>
      <c r="S2634" s="13" t="s">
        <v>721</v>
      </c>
    </row>
    <row r="2635" spans="1:19" x14ac:dyDescent="0.25">
      <c r="A2635" s="13" t="s">
        <v>3397</v>
      </c>
      <c r="B2635" s="13" t="s">
        <v>3398</v>
      </c>
      <c r="C2635" s="13" t="s">
        <v>704</v>
      </c>
      <c r="D2635" s="13" t="s">
        <v>3399</v>
      </c>
      <c r="E2635" s="13" t="s">
        <v>3400</v>
      </c>
      <c r="F2635" s="14">
        <v>-6000</v>
      </c>
      <c r="G2635" s="13" t="s">
        <v>3445</v>
      </c>
      <c r="H2635" s="13" t="s">
        <v>620</v>
      </c>
      <c r="I2635" s="13" t="s">
        <v>801</v>
      </c>
      <c r="J2635" s="13" t="s">
        <v>3446</v>
      </c>
      <c r="K2635" s="20">
        <v>10128</v>
      </c>
      <c r="L2635" s="13" t="s">
        <v>199</v>
      </c>
      <c r="M2635" s="20">
        <v>138100</v>
      </c>
      <c r="N2635" s="13" t="s">
        <v>3447</v>
      </c>
      <c r="O2635" s="13" t="s">
        <v>3402</v>
      </c>
      <c r="P2635" s="13" t="s">
        <v>712</v>
      </c>
      <c r="Q2635" s="13" t="s">
        <v>3403</v>
      </c>
      <c r="R2635" s="13" t="s">
        <v>3404</v>
      </c>
      <c r="S2635" s="13" t="s">
        <v>745</v>
      </c>
    </row>
    <row r="2636" spans="1:19" x14ac:dyDescent="0.25">
      <c r="A2636" s="13" t="s">
        <v>3430</v>
      </c>
      <c r="B2636" s="13" t="s">
        <v>3398</v>
      </c>
      <c r="C2636" s="13" t="s">
        <v>704</v>
      </c>
      <c r="D2636" s="13" t="s">
        <v>3399</v>
      </c>
      <c r="E2636" s="13" t="s">
        <v>3400</v>
      </c>
      <c r="F2636" s="14">
        <v>-7000</v>
      </c>
      <c r="G2636" s="13" t="s">
        <v>3448</v>
      </c>
      <c r="H2636" s="13" t="s">
        <v>620</v>
      </c>
      <c r="I2636" s="13" t="s">
        <v>1000</v>
      </c>
      <c r="J2636" s="13" t="s">
        <v>3118</v>
      </c>
      <c r="K2636" s="20">
        <v>10129</v>
      </c>
      <c r="L2636" s="13" t="s">
        <v>671</v>
      </c>
      <c r="M2636" s="20">
        <v>111400</v>
      </c>
      <c r="N2636" s="13" t="s">
        <v>3119</v>
      </c>
      <c r="O2636" s="13" t="s">
        <v>3402</v>
      </c>
      <c r="P2636" s="13" t="s">
        <v>712</v>
      </c>
      <c r="Q2636" s="13" t="s">
        <v>3434</v>
      </c>
      <c r="R2636" s="13" t="s">
        <v>3404</v>
      </c>
      <c r="S2636" s="13" t="s">
        <v>682</v>
      </c>
    </row>
    <row r="2637" spans="1:19" x14ac:dyDescent="0.25">
      <c r="A2637" s="22" t="s">
        <v>578</v>
      </c>
      <c r="B2637" s="22" t="s">
        <v>578</v>
      </c>
      <c r="C2637" s="22" t="s">
        <v>578</v>
      </c>
      <c r="D2637" s="22" t="s">
        <v>578</v>
      </c>
      <c r="E2637" s="22" t="s">
        <v>3449</v>
      </c>
      <c r="F2637" s="23">
        <v>20389347.40999997</v>
      </c>
      <c r="G2637" s="22"/>
      <c r="H2637" s="22"/>
      <c r="I2637" s="22" t="s">
        <v>578</v>
      </c>
      <c r="J2637" s="22" t="s">
        <v>578</v>
      </c>
      <c r="K2637" s="22"/>
      <c r="L2637" s="22"/>
      <c r="M2637" s="22"/>
      <c r="N2637" s="22" t="s">
        <v>578</v>
      </c>
      <c r="O2637" s="22" t="s">
        <v>578</v>
      </c>
      <c r="P2637" s="22" t="s">
        <v>578</v>
      </c>
      <c r="Q2637" s="22" t="s">
        <v>578</v>
      </c>
      <c r="R2637" s="22" t="s">
        <v>578</v>
      </c>
    </row>
  </sheetData>
  <autoFilter ref="A8:S263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12" ma:contentTypeDescription="Create a new document." ma:contentTypeScope="" ma:versionID="2172a0e2b2bf77c2395fd97537872f4e">
  <xsd:schema xmlns:xsd="http://www.w3.org/2001/XMLSchema" xmlns:xs="http://www.w3.org/2001/XMLSchema" xmlns:p="http://schemas.microsoft.com/office/2006/metadata/properties" xmlns:ns3="1c6d1ae5-b46a-499e-972c-b53777b9b9b8" xmlns:ns4="cb092cc6-43b9-46b5-90e0-eacc198ede18" targetNamespace="http://schemas.microsoft.com/office/2006/metadata/properties" ma:root="true" ma:fieldsID="9e1131d4a7f0933032cf950b292f47d8" ns3:_="" ns4:_="">
    <xsd:import namespace="1c6d1ae5-b46a-499e-972c-b53777b9b9b8"/>
    <xsd:import namespace="cb092cc6-43b9-46b5-90e0-eacc198ede1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92cc6-43b9-46b5-90e0-eacc198ede1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20976-2D26-49DC-873F-41347B65B8B0}">
  <ds:schemaRefs>
    <ds:schemaRef ds:uri="http://schemas.microsoft.com/sharepoint/v3/contenttype/forms"/>
  </ds:schemaRefs>
</ds:datastoreItem>
</file>

<file path=customXml/itemProps2.xml><?xml version="1.0" encoding="utf-8"?>
<ds:datastoreItem xmlns:ds="http://schemas.openxmlformats.org/officeDocument/2006/customXml" ds:itemID="{2695DBFE-92C0-4090-92B3-4764481A36D5}">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cb092cc6-43b9-46b5-90e0-eacc198ede18"/>
    <ds:schemaRef ds:uri="http://purl.org/dc/elements/1.1/"/>
    <ds:schemaRef ds:uri="http://schemas.microsoft.com/office/2006/metadata/properties"/>
    <ds:schemaRef ds:uri="1c6d1ae5-b46a-499e-972c-b53777b9b9b8"/>
    <ds:schemaRef ds:uri="http://www.w3.org/XML/1998/namespace"/>
    <ds:schemaRef ds:uri="http://purl.org/dc/dcmitype/"/>
  </ds:schemaRefs>
</ds:datastoreItem>
</file>

<file path=customXml/itemProps3.xml><?xml version="1.0" encoding="utf-8"?>
<ds:datastoreItem xmlns:ds="http://schemas.openxmlformats.org/officeDocument/2006/customXml" ds:itemID="{DCF1710C-CB44-4E6B-8F6D-1C8151A01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cb092cc6-43b9-46b5-90e0-eacc198ed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vt:i4>
      </vt:variant>
    </vt:vector>
  </HeadingPairs>
  <TitlesOfParts>
    <vt:vector size="41" baseType="lpstr">
      <vt:lpstr>Sheetlist</vt:lpstr>
      <vt:lpstr>SystemsDiagram</vt:lpstr>
      <vt:lpstr>Schoolchanges</vt:lpstr>
      <vt:lpstr>Rates</vt:lpstr>
      <vt:lpstr>All Transactions</vt:lpstr>
      <vt:lpstr>Summary Table</vt:lpstr>
      <vt:lpstr>School CFR</vt:lpstr>
      <vt:lpstr>SchoolReport</vt:lpstr>
      <vt:lpstr>APT</vt:lpstr>
      <vt:lpstr>APTPay</vt:lpstr>
      <vt:lpstr>TPG</vt:lpstr>
      <vt:lpstr>TPGPAY</vt:lpstr>
      <vt:lpstr>TPGCR</vt:lpstr>
      <vt:lpstr>PPG</vt:lpstr>
      <vt:lpstr>PPGCR</vt:lpstr>
      <vt:lpstr>PPGPAY</vt:lpstr>
      <vt:lpstr>POST16</vt:lpstr>
      <vt:lpstr>POST16PAY</vt:lpstr>
      <vt:lpstr>HNPlaces</vt:lpstr>
      <vt:lpstr>HNPlacesPay</vt:lpstr>
      <vt:lpstr>MiscPay</vt:lpstr>
      <vt:lpstr>MiscCR</vt:lpstr>
      <vt:lpstr>MISC</vt:lpstr>
      <vt:lpstr>APTCR</vt:lpstr>
      <vt:lpstr>DEDEL</vt:lpstr>
      <vt:lpstr>DEDELCR</vt:lpstr>
      <vt:lpstr>GRANTS</vt:lpstr>
      <vt:lpstr>GRANTSPAY</vt:lpstr>
      <vt:lpstr>HN TOPUPS April Sheet</vt:lpstr>
      <vt:lpstr>HN TopUpPay</vt:lpstr>
      <vt:lpstr>SENCr</vt:lpstr>
      <vt:lpstr>SEN</vt:lpstr>
      <vt:lpstr>CCs</vt:lpstr>
      <vt:lpstr>COVID</vt:lpstr>
      <vt:lpstr>COVIDPAY</vt:lpstr>
      <vt:lpstr>Schools</vt:lpstr>
      <vt:lpstr>HN TOP UP AUTUMN UPDATE NOV</vt:lpstr>
      <vt:lpstr>Payroll Totals by Month</vt:lpstr>
      <vt:lpstr>PayrollCR</vt:lpstr>
      <vt:lpstr>IntegraPayroll</vt:lpstr>
      <vt:lpstr>SchoolReport!Print_Area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cp:lastPrinted>2020-12-07T16:59:28Z</cp:lastPrinted>
  <dcterms:created xsi:type="dcterms:W3CDTF">2020-08-12T10:55:46Z</dcterms:created>
  <dcterms:modified xsi:type="dcterms:W3CDTF">2021-06-14T13:44:06Z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0x01010057A513174B256D46B49B969F0CE2A8A4</vt:lpwstr>
  </property>
</Properties>
</file>